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9EDE1381-F5E1-4BDE-8D38-591FA927A7D2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  <sheet name="KT" sheetId="7" r:id="rId7"/>
    <sheet name="DASH" sheetId="8" r:id="rId8"/>
  </sheets>
  <definedNames>
    <definedName name="_xlcn.WorksheetConnection_ufc_analysis.xlsxufc_fighters1" hidden="1">ufc_fighters[]</definedName>
    <definedName name="_xlcn.WorksheetConnection_ufc_analysis.xlsxufc_fights_21" hidden="1">ufc_fights_2[]</definedName>
    <definedName name="_xlcn.WorksheetConnection_ufc_analysis.xlsxufc_locations1" hidden="1">ufc_locations[]</definedName>
    <definedName name="ExternalData_1" localSheetId="3" hidden="1">ufc_fighters!$A$1:$G$3597</definedName>
    <definedName name="ExternalData_2" localSheetId="2" hidden="1">ufc_locations!$A$1:$D$167</definedName>
    <definedName name="ExternalData_3" localSheetId="4" hidden="1">duplicity!$A$1:$C$5719</definedName>
    <definedName name="ExternalData_3" localSheetId="1" hidden="1">ufc_fights!$A$1:$AO$5719</definedName>
  </definedNames>
  <calcPr calcId="191029"/>
  <pivotCaches>
    <pivotCache cacheId="5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fc_locations" name="ufc_locations" connection="WorksheetConnection_ufc_analysis.xlsx!ufc_locations"/>
          <x15:modelTable id="ufc_fights_2" name="ufc_fights_2" connection="WorksheetConnection_ufc_analysis.xlsx!ufc_fights_2"/>
          <x15:modelTable id="ufc_fighters" name="ufc_fighters" connection="WorksheetConnection_ufc_analysis.xlsx!ufc_fighters"/>
        </x15:modelTables>
        <x15:modelRelationships>
          <x15:modelRelationship fromTable="ufc_fights_2" fromColumn="r_fighter_id" toTable="ufc_fighters" toColumn="id"/>
          <x15:modelRelationship fromTable="ufc_fights_2" fromColumn="location_id" toTable="ufc_locations" toColumn="loc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870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2092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2150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3923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2269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3935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323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4341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353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812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4527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38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4576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4581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89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20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930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552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1130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4682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2696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1146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1196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2776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5020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1222" i="4"/>
  <c r="AL4577" i="4"/>
  <c r="AL4578" i="4"/>
  <c r="AL4579" i="4"/>
  <c r="AL4580" i="4"/>
  <c r="AL1663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3169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3374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8" i="4"/>
  <c r="AQ8" i="4" s="1"/>
  <c r="AP9" i="4"/>
  <c r="AQ9" i="4" s="1"/>
  <c r="AP10" i="4"/>
  <c r="AQ10" i="4" s="1"/>
  <c r="AP11" i="4"/>
  <c r="AQ11" i="4" s="1"/>
  <c r="AP12" i="4"/>
  <c r="AQ12" i="4" s="1"/>
  <c r="AP13" i="4"/>
  <c r="AQ13" i="4" s="1"/>
  <c r="AP14" i="4"/>
  <c r="AQ14" i="4" s="1"/>
  <c r="AP15" i="4"/>
  <c r="AQ15" i="4" s="1"/>
  <c r="AP16" i="4"/>
  <c r="AQ16" i="4" s="1"/>
  <c r="AP17" i="4"/>
  <c r="AQ17" i="4" s="1"/>
  <c r="AP18" i="4"/>
  <c r="AQ18" i="4" s="1"/>
  <c r="AP19" i="4"/>
  <c r="AQ19" i="4" s="1"/>
  <c r="AP20" i="4"/>
  <c r="AQ20" i="4" s="1"/>
  <c r="AP21" i="4"/>
  <c r="AQ21" i="4" s="1"/>
  <c r="AP22" i="4"/>
  <c r="AQ22" i="4" s="1"/>
  <c r="AP23" i="4"/>
  <c r="AQ23" i="4" s="1"/>
  <c r="AP24" i="4"/>
  <c r="AQ24" i="4" s="1"/>
  <c r="AP25" i="4"/>
  <c r="AQ25" i="4" s="1"/>
  <c r="AP26" i="4"/>
  <c r="AQ26" i="4" s="1"/>
  <c r="AP27" i="4"/>
  <c r="AQ27" i="4" s="1"/>
  <c r="AP28" i="4"/>
  <c r="AQ28" i="4" s="1"/>
  <c r="AP29" i="4"/>
  <c r="AQ29" i="4" s="1"/>
  <c r="AP30" i="4"/>
  <c r="AQ30" i="4" s="1"/>
  <c r="AP31" i="4"/>
  <c r="AQ31" i="4" s="1"/>
  <c r="AP32" i="4"/>
  <c r="AQ32" i="4" s="1"/>
  <c r="AP33" i="4"/>
  <c r="AQ33" i="4" s="1"/>
  <c r="AP34" i="4"/>
  <c r="AQ34" i="4" s="1"/>
  <c r="AP35" i="4"/>
  <c r="AQ35" i="4" s="1"/>
  <c r="AP36" i="4"/>
  <c r="AQ36" i="4" s="1"/>
  <c r="AP37" i="4"/>
  <c r="AQ37" i="4" s="1"/>
  <c r="AP38" i="4"/>
  <c r="AQ38" i="4" s="1"/>
  <c r="AP39" i="4"/>
  <c r="AQ39" i="4" s="1"/>
  <c r="AP40" i="4"/>
  <c r="AQ40" i="4" s="1"/>
  <c r="AP41" i="4"/>
  <c r="AQ41" i="4" s="1"/>
  <c r="AP42" i="4"/>
  <c r="AQ42" i="4" s="1"/>
  <c r="AP43" i="4"/>
  <c r="AQ43" i="4" s="1"/>
  <c r="AP44" i="4"/>
  <c r="AQ44" i="4" s="1"/>
  <c r="AP45" i="4"/>
  <c r="AQ45" i="4" s="1"/>
  <c r="AP46" i="4"/>
  <c r="AQ46" i="4" s="1"/>
  <c r="AP47" i="4"/>
  <c r="AQ47" i="4" s="1"/>
  <c r="AP48" i="4"/>
  <c r="AQ48" i="4" s="1"/>
  <c r="AP49" i="4"/>
  <c r="AQ49" i="4" s="1"/>
  <c r="AP50" i="4"/>
  <c r="AQ50" i="4" s="1"/>
  <c r="AP51" i="4"/>
  <c r="AQ51" i="4" s="1"/>
  <c r="AP52" i="4"/>
  <c r="AQ52" i="4" s="1"/>
  <c r="AP53" i="4"/>
  <c r="AQ53" i="4" s="1"/>
  <c r="AP54" i="4"/>
  <c r="AQ54" i="4" s="1"/>
  <c r="AP55" i="4"/>
  <c r="AQ55" i="4" s="1"/>
  <c r="AP56" i="4"/>
  <c r="AQ56" i="4" s="1"/>
  <c r="AP57" i="4"/>
  <c r="AQ57" i="4" s="1"/>
  <c r="AP58" i="4"/>
  <c r="AQ58" i="4" s="1"/>
  <c r="AP59" i="4"/>
  <c r="AQ59" i="4" s="1"/>
  <c r="AP60" i="4"/>
  <c r="AQ60" i="4" s="1"/>
  <c r="AP61" i="4"/>
  <c r="AQ61" i="4" s="1"/>
  <c r="AP62" i="4"/>
  <c r="AQ62" i="4" s="1"/>
  <c r="AP63" i="4"/>
  <c r="AQ63" i="4" s="1"/>
  <c r="AP64" i="4"/>
  <c r="AQ64" i="4" s="1"/>
  <c r="AP65" i="4"/>
  <c r="AQ65" i="4" s="1"/>
  <c r="AP66" i="4"/>
  <c r="AQ66" i="4" s="1"/>
  <c r="AP67" i="4"/>
  <c r="AQ67" i="4" s="1"/>
  <c r="AP68" i="4"/>
  <c r="AQ68" i="4" s="1"/>
  <c r="AP69" i="4"/>
  <c r="AQ69" i="4" s="1"/>
  <c r="AP70" i="4"/>
  <c r="AQ70" i="4" s="1"/>
  <c r="AP71" i="4"/>
  <c r="AQ71" i="4" s="1"/>
  <c r="AP72" i="4"/>
  <c r="AQ72" i="4" s="1"/>
  <c r="AP73" i="4"/>
  <c r="AQ73" i="4" s="1"/>
  <c r="AP74" i="4"/>
  <c r="AQ74" i="4" s="1"/>
  <c r="AP75" i="4"/>
  <c r="AQ75" i="4" s="1"/>
  <c r="AP76" i="4"/>
  <c r="AQ76" i="4" s="1"/>
  <c r="AP77" i="4"/>
  <c r="AQ77" i="4" s="1"/>
  <c r="AP78" i="4"/>
  <c r="AQ78" i="4" s="1"/>
  <c r="AP79" i="4"/>
  <c r="AQ79" i="4" s="1"/>
  <c r="AP80" i="4"/>
  <c r="AQ80" i="4" s="1"/>
  <c r="AP81" i="4"/>
  <c r="AQ81" i="4" s="1"/>
  <c r="AP82" i="4"/>
  <c r="AQ82" i="4" s="1"/>
  <c r="AP83" i="4"/>
  <c r="AQ83" i="4" s="1"/>
  <c r="AP84" i="4"/>
  <c r="AQ84" i="4" s="1"/>
  <c r="AP85" i="4"/>
  <c r="AQ85" i="4" s="1"/>
  <c r="AP86" i="4"/>
  <c r="AQ86" i="4" s="1"/>
  <c r="AP87" i="4"/>
  <c r="AQ87" i="4" s="1"/>
  <c r="AP88" i="4"/>
  <c r="AQ88" i="4" s="1"/>
  <c r="AP89" i="4"/>
  <c r="AQ89" i="4" s="1"/>
  <c r="AP90" i="4"/>
  <c r="AQ90" i="4" s="1"/>
  <c r="AP91" i="4"/>
  <c r="AQ91" i="4" s="1"/>
  <c r="AP92" i="4"/>
  <c r="AQ92" i="4" s="1"/>
  <c r="AP93" i="4"/>
  <c r="AQ93" i="4" s="1"/>
  <c r="AP94" i="4"/>
  <c r="AQ94" i="4" s="1"/>
  <c r="AP95" i="4"/>
  <c r="AQ95" i="4" s="1"/>
  <c r="AP96" i="4"/>
  <c r="AQ96" i="4" s="1"/>
  <c r="AP97" i="4"/>
  <c r="AQ97" i="4" s="1"/>
  <c r="AP98" i="4"/>
  <c r="AQ98" i="4" s="1"/>
  <c r="AP99" i="4"/>
  <c r="AQ99" i="4" s="1"/>
  <c r="AP100" i="4"/>
  <c r="AQ100" i="4" s="1"/>
  <c r="AP101" i="4"/>
  <c r="AQ101" i="4" s="1"/>
  <c r="AP102" i="4"/>
  <c r="AQ102" i="4" s="1"/>
  <c r="AP103" i="4"/>
  <c r="AQ103" i="4" s="1"/>
  <c r="AP104" i="4"/>
  <c r="AQ104" i="4" s="1"/>
  <c r="AP105" i="4"/>
  <c r="AQ105" i="4" s="1"/>
  <c r="AP106" i="4"/>
  <c r="AQ106" i="4" s="1"/>
  <c r="AP107" i="4"/>
  <c r="AQ107" i="4" s="1"/>
  <c r="AP108" i="4"/>
  <c r="AQ108" i="4" s="1"/>
  <c r="AP109" i="4"/>
  <c r="AQ109" i="4" s="1"/>
  <c r="AP110" i="4"/>
  <c r="AQ110" i="4" s="1"/>
  <c r="AP111" i="4"/>
  <c r="AQ111" i="4" s="1"/>
  <c r="AP112" i="4"/>
  <c r="AQ112" i="4" s="1"/>
  <c r="AP113" i="4"/>
  <c r="AQ113" i="4" s="1"/>
  <c r="AP114" i="4"/>
  <c r="AQ114" i="4" s="1"/>
  <c r="AP115" i="4"/>
  <c r="AQ115" i="4" s="1"/>
  <c r="AP116" i="4"/>
  <c r="AQ116" i="4" s="1"/>
  <c r="AP117" i="4"/>
  <c r="AQ117" i="4" s="1"/>
  <c r="AP118" i="4"/>
  <c r="AQ118" i="4" s="1"/>
  <c r="AP119" i="4"/>
  <c r="AQ119" i="4" s="1"/>
  <c r="AP120" i="4"/>
  <c r="AQ120" i="4" s="1"/>
  <c r="AP121" i="4"/>
  <c r="AQ121" i="4" s="1"/>
  <c r="AP122" i="4"/>
  <c r="AQ122" i="4" s="1"/>
  <c r="AP123" i="4"/>
  <c r="AQ123" i="4" s="1"/>
  <c r="AP124" i="4"/>
  <c r="AQ124" i="4" s="1"/>
  <c r="AP125" i="4"/>
  <c r="AQ125" i="4" s="1"/>
  <c r="AP126" i="4"/>
  <c r="AQ126" i="4" s="1"/>
  <c r="AP127" i="4"/>
  <c r="AQ127" i="4" s="1"/>
  <c r="AP128" i="4"/>
  <c r="AQ128" i="4" s="1"/>
  <c r="AP129" i="4"/>
  <c r="AQ129" i="4" s="1"/>
  <c r="AP130" i="4"/>
  <c r="AQ130" i="4" s="1"/>
  <c r="AP131" i="4"/>
  <c r="AQ131" i="4" s="1"/>
  <c r="AP132" i="4"/>
  <c r="AQ132" i="4" s="1"/>
  <c r="AP133" i="4"/>
  <c r="AQ133" i="4" s="1"/>
  <c r="AP134" i="4"/>
  <c r="AQ134" i="4" s="1"/>
  <c r="AP135" i="4"/>
  <c r="AQ135" i="4" s="1"/>
  <c r="AP136" i="4"/>
  <c r="AQ136" i="4" s="1"/>
  <c r="AP137" i="4"/>
  <c r="AQ137" i="4" s="1"/>
  <c r="AP138" i="4"/>
  <c r="AQ138" i="4" s="1"/>
  <c r="AP139" i="4"/>
  <c r="AQ139" i="4" s="1"/>
  <c r="AP140" i="4"/>
  <c r="AQ140" i="4" s="1"/>
  <c r="AP141" i="4"/>
  <c r="AQ141" i="4" s="1"/>
  <c r="AP142" i="4"/>
  <c r="AQ142" i="4" s="1"/>
  <c r="AP143" i="4"/>
  <c r="AQ143" i="4" s="1"/>
  <c r="AP144" i="4"/>
  <c r="AQ144" i="4" s="1"/>
  <c r="AP145" i="4"/>
  <c r="AQ145" i="4" s="1"/>
  <c r="AP146" i="4"/>
  <c r="AQ146" i="4" s="1"/>
  <c r="AP147" i="4"/>
  <c r="AQ147" i="4" s="1"/>
  <c r="AP148" i="4"/>
  <c r="AQ148" i="4" s="1"/>
  <c r="AP149" i="4"/>
  <c r="AQ149" i="4" s="1"/>
  <c r="AP150" i="4"/>
  <c r="AQ150" i="4" s="1"/>
  <c r="AP151" i="4"/>
  <c r="AQ151" i="4" s="1"/>
  <c r="AP152" i="4"/>
  <c r="AQ152" i="4" s="1"/>
  <c r="AP153" i="4"/>
  <c r="AQ153" i="4" s="1"/>
  <c r="AP154" i="4"/>
  <c r="AQ154" i="4" s="1"/>
  <c r="AP155" i="4"/>
  <c r="AQ155" i="4" s="1"/>
  <c r="AP156" i="4"/>
  <c r="AQ156" i="4" s="1"/>
  <c r="AP157" i="4"/>
  <c r="AQ157" i="4" s="1"/>
  <c r="AP158" i="4"/>
  <c r="AQ158" i="4" s="1"/>
  <c r="AP159" i="4"/>
  <c r="AQ159" i="4" s="1"/>
  <c r="AP160" i="4"/>
  <c r="AQ160" i="4" s="1"/>
  <c r="AP161" i="4"/>
  <c r="AQ161" i="4" s="1"/>
  <c r="AP162" i="4"/>
  <c r="AQ162" i="4" s="1"/>
  <c r="AP163" i="4"/>
  <c r="AQ163" i="4" s="1"/>
  <c r="AP164" i="4"/>
  <c r="AQ164" i="4" s="1"/>
  <c r="AP165" i="4"/>
  <c r="AQ165" i="4" s="1"/>
  <c r="AP166" i="4"/>
  <c r="AQ166" i="4" s="1"/>
  <c r="AP167" i="4"/>
  <c r="AQ167" i="4" s="1"/>
  <c r="AP168" i="4"/>
  <c r="AQ168" i="4" s="1"/>
  <c r="AP169" i="4"/>
  <c r="AQ169" i="4" s="1"/>
  <c r="AP170" i="4"/>
  <c r="AQ170" i="4" s="1"/>
  <c r="AP171" i="4"/>
  <c r="AQ171" i="4" s="1"/>
  <c r="AP172" i="4"/>
  <c r="AQ172" i="4" s="1"/>
  <c r="AP173" i="4"/>
  <c r="AQ173" i="4" s="1"/>
  <c r="AP174" i="4"/>
  <c r="AQ174" i="4" s="1"/>
  <c r="AP175" i="4"/>
  <c r="AQ175" i="4" s="1"/>
  <c r="AP176" i="4"/>
  <c r="AQ176" i="4" s="1"/>
  <c r="AP177" i="4"/>
  <c r="AQ177" i="4" s="1"/>
  <c r="AP178" i="4"/>
  <c r="AQ178" i="4" s="1"/>
  <c r="AP179" i="4"/>
  <c r="AQ179" i="4" s="1"/>
  <c r="AP180" i="4"/>
  <c r="AQ180" i="4" s="1"/>
  <c r="AP181" i="4"/>
  <c r="AQ181" i="4" s="1"/>
  <c r="AP182" i="4"/>
  <c r="AQ182" i="4" s="1"/>
  <c r="AP183" i="4"/>
  <c r="AQ183" i="4" s="1"/>
  <c r="AP184" i="4"/>
  <c r="AQ184" i="4" s="1"/>
  <c r="AP185" i="4"/>
  <c r="AQ185" i="4" s="1"/>
  <c r="AP186" i="4"/>
  <c r="AQ186" i="4" s="1"/>
  <c r="AP187" i="4"/>
  <c r="AQ187" i="4" s="1"/>
  <c r="AP188" i="4"/>
  <c r="AQ188" i="4" s="1"/>
  <c r="AP189" i="4"/>
  <c r="AQ189" i="4" s="1"/>
  <c r="AP190" i="4"/>
  <c r="AQ190" i="4" s="1"/>
  <c r="AP191" i="4"/>
  <c r="AQ191" i="4" s="1"/>
  <c r="AP192" i="4"/>
  <c r="AQ192" i="4" s="1"/>
  <c r="AP193" i="4"/>
  <c r="AQ193" i="4" s="1"/>
  <c r="AP194" i="4"/>
  <c r="AQ194" i="4" s="1"/>
  <c r="AP195" i="4"/>
  <c r="AQ195" i="4" s="1"/>
  <c r="AP196" i="4"/>
  <c r="AQ196" i="4" s="1"/>
  <c r="AP197" i="4"/>
  <c r="AQ197" i="4" s="1"/>
  <c r="AP198" i="4"/>
  <c r="AQ198" i="4" s="1"/>
  <c r="AP199" i="4"/>
  <c r="AQ199" i="4" s="1"/>
  <c r="AP200" i="4"/>
  <c r="AQ200" i="4" s="1"/>
  <c r="AP201" i="4"/>
  <c r="AQ201" i="4" s="1"/>
  <c r="AP202" i="4"/>
  <c r="AQ202" i="4" s="1"/>
  <c r="AP203" i="4"/>
  <c r="AQ203" i="4" s="1"/>
  <c r="AP204" i="4"/>
  <c r="AQ204" i="4" s="1"/>
  <c r="AP205" i="4"/>
  <c r="AQ205" i="4" s="1"/>
  <c r="AP206" i="4"/>
  <c r="AQ206" i="4" s="1"/>
  <c r="AP207" i="4"/>
  <c r="AQ207" i="4" s="1"/>
  <c r="AP208" i="4"/>
  <c r="AQ208" i="4" s="1"/>
  <c r="AP209" i="4"/>
  <c r="AQ209" i="4" s="1"/>
  <c r="AP210" i="4"/>
  <c r="AQ210" i="4" s="1"/>
  <c r="AP211" i="4"/>
  <c r="AQ211" i="4" s="1"/>
  <c r="AP212" i="4"/>
  <c r="AQ212" i="4" s="1"/>
  <c r="AP213" i="4"/>
  <c r="AQ213" i="4" s="1"/>
  <c r="AP214" i="4"/>
  <c r="AQ214" i="4" s="1"/>
  <c r="AP215" i="4"/>
  <c r="AQ215" i="4" s="1"/>
  <c r="AP216" i="4"/>
  <c r="AQ216" i="4" s="1"/>
  <c r="AP217" i="4"/>
  <c r="AQ217" i="4" s="1"/>
  <c r="AP218" i="4"/>
  <c r="AQ218" i="4" s="1"/>
  <c r="AP219" i="4"/>
  <c r="AQ219" i="4" s="1"/>
  <c r="AP220" i="4"/>
  <c r="AQ220" i="4" s="1"/>
  <c r="AP221" i="4"/>
  <c r="AQ221" i="4" s="1"/>
  <c r="AP222" i="4"/>
  <c r="AQ222" i="4" s="1"/>
  <c r="AP223" i="4"/>
  <c r="AQ223" i="4" s="1"/>
  <c r="AP224" i="4"/>
  <c r="AQ224" i="4" s="1"/>
  <c r="AP225" i="4"/>
  <c r="AQ225" i="4" s="1"/>
  <c r="AP226" i="4"/>
  <c r="AQ226" i="4" s="1"/>
  <c r="AP227" i="4"/>
  <c r="AQ227" i="4" s="1"/>
  <c r="AP228" i="4"/>
  <c r="AQ228" i="4" s="1"/>
  <c r="AP229" i="4"/>
  <c r="AQ229" i="4" s="1"/>
  <c r="AP230" i="4"/>
  <c r="AQ230" i="4" s="1"/>
  <c r="AP231" i="4"/>
  <c r="AQ231" i="4" s="1"/>
  <c r="AP232" i="4"/>
  <c r="AQ232" i="4" s="1"/>
  <c r="AP233" i="4"/>
  <c r="AQ233" i="4" s="1"/>
  <c r="AP234" i="4"/>
  <c r="AQ234" i="4" s="1"/>
  <c r="AP235" i="4"/>
  <c r="AQ235" i="4" s="1"/>
  <c r="AP236" i="4"/>
  <c r="AQ236" i="4" s="1"/>
  <c r="AP237" i="4"/>
  <c r="AQ237" i="4" s="1"/>
  <c r="AP238" i="4"/>
  <c r="AQ238" i="4" s="1"/>
  <c r="AP239" i="4"/>
  <c r="AQ239" i="4" s="1"/>
  <c r="AP240" i="4"/>
  <c r="AQ240" i="4" s="1"/>
  <c r="AP241" i="4"/>
  <c r="AQ241" i="4" s="1"/>
  <c r="AP242" i="4"/>
  <c r="AQ242" i="4" s="1"/>
  <c r="AP243" i="4"/>
  <c r="AQ243" i="4" s="1"/>
  <c r="AP244" i="4"/>
  <c r="AQ244" i="4" s="1"/>
  <c r="AP245" i="4"/>
  <c r="AQ245" i="4" s="1"/>
  <c r="AP246" i="4"/>
  <c r="AQ246" i="4" s="1"/>
  <c r="AP247" i="4"/>
  <c r="AQ247" i="4" s="1"/>
  <c r="AP248" i="4"/>
  <c r="AQ248" i="4" s="1"/>
  <c r="AP249" i="4"/>
  <c r="AQ249" i="4" s="1"/>
  <c r="AP250" i="4"/>
  <c r="AQ250" i="4" s="1"/>
  <c r="AP251" i="4"/>
  <c r="AQ251" i="4" s="1"/>
  <c r="AP252" i="4"/>
  <c r="AQ252" i="4" s="1"/>
  <c r="AP253" i="4"/>
  <c r="AQ253" i="4" s="1"/>
  <c r="AP254" i="4"/>
  <c r="AQ254" i="4" s="1"/>
  <c r="AP255" i="4"/>
  <c r="AQ255" i="4" s="1"/>
  <c r="AP256" i="4"/>
  <c r="AQ256" i="4" s="1"/>
  <c r="AP257" i="4"/>
  <c r="AQ257" i="4" s="1"/>
  <c r="AP258" i="4"/>
  <c r="AQ258" i="4" s="1"/>
  <c r="AP259" i="4"/>
  <c r="AQ259" i="4" s="1"/>
  <c r="AP260" i="4"/>
  <c r="AQ260" i="4" s="1"/>
  <c r="AP261" i="4"/>
  <c r="AQ261" i="4" s="1"/>
  <c r="AP262" i="4"/>
  <c r="AQ262" i="4" s="1"/>
  <c r="AP263" i="4"/>
  <c r="AQ263" i="4" s="1"/>
  <c r="AP264" i="4"/>
  <c r="AQ264" i="4" s="1"/>
  <c r="AP265" i="4"/>
  <c r="AQ265" i="4" s="1"/>
  <c r="AP266" i="4"/>
  <c r="AQ266" i="4" s="1"/>
  <c r="AP267" i="4"/>
  <c r="AQ267" i="4" s="1"/>
  <c r="AP268" i="4"/>
  <c r="AQ268" i="4" s="1"/>
  <c r="AP269" i="4"/>
  <c r="AQ269" i="4" s="1"/>
  <c r="AP270" i="4"/>
  <c r="AQ270" i="4" s="1"/>
  <c r="AP271" i="4"/>
  <c r="AQ271" i="4" s="1"/>
  <c r="AP272" i="4"/>
  <c r="AQ272" i="4" s="1"/>
  <c r="AP273" i="4"/>
  <c r="AQ273" i="4" s="1"/>
  <c r="AP274" i="4"/>
  <c r="AQ274" i="4" s="1"/>
  <c r="AP275" i="4"/>
  <c r="AQ275" i="4" s="1"/>
  <c r="AP276" i="4"/>
  <c r="AQ276" i="4" s="1"/>
  <c r="AP277" i="4"/>
  <c r="AQ277" i="4" s="1"/>
  <c r="AP278" i="4"/>
  <c r="AQ278" i="4" s="1"/>
  <c r="AP279" i="4"/>
  <c r="AQ279" i="4" s="1"/>
  <c r="AP280" i="4"/>
  <c r="AQ280" i="4" s="1"/>
  <c r="AP281" i="4"/>
  <c r="AQ281" i="4" s="1"/>
  <c r="AP282" i="4"/>
  <c r="AQ282" i="4" s="1"/>
  <c r="AP283" i="4"/>
  <c r="AQ283" i="4" s="1"/>
  <c r="AP284" i="4"/>
  <c r="AQ284" i="4" s="1"/>
  <c r="AP285" i="4"/>
  <c r="AQ285" i="4" s="1"/>
  <c r="AP286" i="4"/>
  <c r="AQ286" i="4" s="1"/>
  <c r="AP287" i="4"/>
  <c r="AQ287" i="4" s="1"/>
  <c r="AP288" i="4"/>
  <c r="AQ288" i="4" s="1"/>
  <c r="AP289" i="4"/>
  <c r="AQ289" i="4" s="1"/>
  <c r="AP290" i="4"/>
  <c r="AQ290" i="4" s="1"/>
  <c r="AP291" i="4"/>
  <c r="AQ291" i="4" s="1"/>
  <c r="AP292" i="4"/>
  <c r="AQ292" i="4" s="1"/>
  <c r="AP293" i="4"/>
  <c r="AQ293" i="4" s="1"/>
  <c r="AP294" i="4"/>
  <c r="AQ294" i="4" s="1"/>
  <c r="AP295" i="4"/>
  <c r="AQ295" i="4" s="1"/>
  <c r="AP296" i="4"/>
  <c r="AQ296" i="4" s="1"/>
  <c r="AP297" i="4"/>
  <c r="AQ297" i="4" s="1"/>
  <c r="AP298" i="4"/>
  <c r="AQ298" i="4" s="1"/>
  <c r="AP299" i="4"/>
  <c r="AQ299" i="4" s="1"/>
  <c r="AP300" i="4"/>
  <c r="AQ300" i="4" s="1"/>
  <c r="AP301" i="4"/>
  <c r="AQ301" i="4" s="1"/>
  <c r="AP302" i="4"/>
  <c r="AQ302" i="4" s="1"/>
  <c r="AP303" i="4"/>
  <c r="AQ303" i="4" s="1"/>
  <c r="AP304" i="4"/>
  <c r="AQ304" i="4" s="1"/>
  <c r="AP305" i="4"/>
  <c r="AQ305" i="4" s="1"/>
  <c r="AP306" i="4"/>
  <c r="AQ306" i="4" s="1"/>
  <c r="AP307" i="4"/>
  <c r="AQ307" i="4" s="1"/>
  <c r="AP308" i="4"/>
  <c r="AQ308" i="4" s="1"/>
  <c r="AP309" i="4"/>
  <c r="AQ309" i="4" s="1"/>
  <c r="AP310" i="4"/>
  <c r="AQ310" i="4" s="1"/>
  <c r="AP311" i="4"/>
  <c r="AQ311" i="4" s="1"/>
  <c r="AP312" i="4"/>
  <c r="AQ312" i="4" s="1"/>
  <c r="AP313" i="4"/>
  <c r="AQ313" i="4" s="1"/>
  <c r="AP314" i="4"/>
  <c r="AQ314" i="4" s="1"/>
  <c r="AP315" i="4"/>
  <c r="AQ315" i="4" s="1"/>
  <c r="AP316" i="4"/>
  <c r="AQ316" i="4" s="1"/>
  <c r="AP317" i="4"/>
  <c r="AQ317" i="4" s="1"/>
  <c r="AP318" i="4"/>
  <c r="AQ318" i="4" s="1"/>
  <c r="AP319" i="4"/>
  <c r="AQ319" i="4" s="1"/>
  <c r="AP320" i="4"/>
  <c r="AQ320" i="4" s="1"/>
  <c r="AP321" i="4"/>
  <c r="AQ321" i="4" s="1"/>
  <c r="AP322" i="4"/>
  <c r="AQ322" i="4" s="1"/>
  <c r="AP3870" i="4"/>
  <c r="AQ3870" i="4" s="1"/>
  <c r="AP324" i="4"/>
  <c r="AQ324" i="4" s="1"/>
  <c r="AP325" i="4"/>
  <c r="AQ325" i="4" s="1"/>
  <c r="AP326" i="4"/>
  <c r="AQ326" i="4" s="1"/>
  <c r="AP327" i="4"/>
  <c r="AQ327" i="4" s="1"/>
  <c r="AP328" i="4"/>
  <c r="AQ328" i="4" s="1"/>
  <c r="AP329" i="4"/>
  <c r="AQ329" i="4" s="1"/>
  <c r="AP330" i="4"/>
  <c r="AQ330" i="4" s="1"/>
  <c r="AP331" i="4"/>
  <c r="AQ331" i="4" s="1"/>
  <c r="AP332" i="4"/>
  <c r="AQ332" i="4" s="1"/>
  <c r="AP333" i="4"/>
  <c r="AQ333" i="4" s="1"/>
  <c r="AP334" i="4"/>
  <c r="AQ334" i="4" s="1"/>
  <c r="AP335" i="4"/>
  <c r="AQ335" i="4" s="1"/>
  <c r="AP336" i="4"/>
  <c r="AQ336" i="4" s="1"/>
  <c r="AP337" i="4"/>
  <c r="AQ337" i="4" s="1"/>
  <c r="AP338" i="4"/>
  <c r="AQ338" i="4" s="1"/>
  <c r="AP339" i="4"/>
  <c r="AQ339" i="4" s="1"/>
  <c r="AP340" i="4"/>
  <c r="AQ340" i="4" s="1"/>
  <c r="AP341" i="4"/>
  <c r="AQ341" i="4" s="1"/>
  <c r="AP342" i="4"/>
  <c r="AQ342" i="4" s="1"/>
  <c r="AP343" i="4"/>
  <c r="AQ343" i="4" s="1"/>
  <c r="AP344" i="4"/>
  <c r="AQ344" i="4" s="1"/>
  <c r="AP345" i="4"/>
  <c r="AQ345" i="4" s="1"/>
  <c r="AP346" i="4"/>
  <c r="AQ346" i="4" s="1"/>
  <c r="AP347" i="4"/>
  <c r="AQ347" i="4" s="1"/>
  <c r="AP348" i="4"/>
  <c r="AQ348" i="4" s="1"/>
  <c r="AP349" i="4"/>
  <c r="AQ349" i="4" s="1"/>
  <c r="AP350" i="4"/>
  <c r="AQ350" i="4" s="1"/>
  <c r="AP351" i="4"/>
  <c r="AQ351" i="4" s="1"/>
  <c r="AP352" i="4"/>
  <c r="AQ352" i="4" s="1"/>
  <c r="AP2092" i="4"/>
  <c r="AQ2092" i="4" s="1"/>
  <c r="AP354" i="4"/>
  <c r="AQ354" i="4" s="1"/>
  <c r="AP355" i="4"/>
  <c r="AQ355" i="4" s="1"/>
  <c r="AP356" i="4"/>
  <c r="AQ356" i="4" s="1"/>
  <c r="AP357" i="4"/>
  <c r="AQ357" i="4" s="1"/>
  <c r="AP358" i="4"/>
  <c r="AQ358" i="4" s="1"/>
  <c r="AP359" i="4"/>
  <c r="AQ359" i="4" s="1"/>
  <c r="AP360" i="4"/>
  <c r="AQ360" i="4" s="1"/>
  <c r="AP361" i="4"/>
  <c r="AQ361" i="4" s="1"/>
  <c r="AP362" i="4"/>
  <c r="AQ362" i="4" s="1"/>
  <c r="AP363" i="4"/>
  <c r="AQ363" i="4" s="1"/>
  <c r="AP364" i="4"/>
  <c r="AQ364" i="4" s="1"/>
  <c r="AP365" i="4"/>
  <c r="AQ365" i="4" s="1"/>
  <c r="AP366" i="4"/>
  <c r="AQ366" i="4" s="1"/>
  <c r="AP367" i="4"/>
  <c r="AQ367" i="4" s="1"/>
  <c r="AP368" i="4"/>
  <c r="AQ368" i="4" s="1"/>
  <c r="AP369" i="4"/>
  <c r="AQ369" i="4" s="1"/>
  <c r="AP370" i="4"/>
  <c r="AQ370" i="4" s="1"/>
  <c r="AP371" i="4"/>
  <c r="AQ371" i="4" s="1"/>
  <c r="AP372" i="4"/>
  <c r="AQ372" i="4" s="1"/>
  <c r="AP373" i="4"/>
  <c r="AQ373" i="4" s="1"/>
  <c r="AP374" i="4"/>
  <c r="AQ374" i="4" s="1"/>
  <c r="AP375" i="4"/>
  <c r="AQ375" i="4" s="1"/>
  <c r="AP376" i="4"/>
  <c r="AQ376" i="4" s="1"/>
  <c r="AP377" i="4"/>
  <c r="AQ377" i="4" s="1"/>
  <c r="AP378" i="4"/>
  <c r="AQ378" i="4" s="1"/>
  <c r="AP379" i="4"/>
  <c r="AQ379" i="4" s="1"/>
  <c r="AP380" i="4"/>
  <c r="AQ380" i="4" s="1"/>
  <c r="AP381" i="4"/>
  <c r="AQ381" i="4" s="1"/>
  <c r="AP382" i="4"/>
  <c r="AQ382" i="4" s="1"/>
  <c r="AP383" i="4"/>
  <c r="AQ383" i="4" s="1"/>
  <c r="AP384" i="4"/>
  <c r="AQ384" i="4" s="1"/>
  <c r="AP385" i="4"/>
  <c r="AQ385" i="4" s="1"/>
  <c r="AP386" i="4"/>
  <c r="AQ386" i="4" s="1"/>
  <c r="AP387" i="4"/>
  <c r="AQ387" i="4" s="1"/>
  <c r="AP388" i="4"/>
  <c r="AQ388" i="4" s="1"/>
  <c r="AP389" i="4"/>
  <c r="AQ389" i="4" s="1"/>
  <c r="AP390" i="4"/>
  <c r="AQ390" i="4" s="1"/>
  <c r="AP391" i="4"/>
  <c r="AQ391" i="4" s="1"/>
  <c r="AP392" i="4"/>
  <c r="AQ392" i="4" s="1"/>
  <c r="AP393" i="4"/>
  <c r="AQ393" i="4" s="1"/>
  <c r="AP394" i="4"/>
  <c r="AQ394" i="4" s="1"/>
  <c r="AP395" i="4"/>
  <c r="AQ395" i="4" s="1"/>
  <c r="AP396" i="4"/>
  <c r="AQ396" i="4" s="1"/>
  <c r="AP397" i="4"/>
  <c r="AQ397" i="4" s="1"/>
  <c r="AP398" i="4"/>
  <c r="AQ398" i="4" s="1"/>
  <c r="AP399" i="4"/>
  <c r="AQ399" i="4" s="1"/>
  <c r="AP400" i="4"/>
  <c r="AQ400" i="4" s="1"/>
  <c r="AP401" i="4"/>
  <c r="AQ401" i="4" s="1"/>
  <c r="AP402" i="4"/>
  <c r="AQ402" i="4" s="1"/>
  <c r="AP403" i="4"/>
  <c r="AQ403" i="4" s="1"/>
  <c r="AP404" i="4"/>
  <c r="AQ404" i="4" s="1"/>
  <c r="AP405" i="4"/>
  <c r="AQ405" i="4" s="1"/>
  <c r="AP406" i="4"/>
  <c r="AQ406" i="4" s="1"/>
  <c r="AP407" i="4"/>
  <c r="AQ407" i="4" s="1"/>
  <c r="AP408" i="4"/>
  <c r="AQ408" i="4" s="1"/>
  <c r="AP409" i="4"/>
  <c r="AQ409" i="4" s="1"/>
  <c r="AP410" i="4"/>
  <c r="AQ410" i="4" s="1"/>
  <c r="AP411" i="4"/>
  <c r="AQ411" i="4" s="1"/>
  <c r="AP412" i="4"/>
  <c r="AQ412" i="4" s="1"/>
  <c r="AP413" i="4"/>
  <c r="AQ413" i="4" s="1"/>
  <c r="AP414" i="4"/>
  <c r="AQ414" i="4" s="1"/>
  <c r="AP415" i="4"/>
  <c r="AQ415" i="4" s="1"/>
  <c r="AP416" i="4"/>
  <c r="AQ416" i="4" s="1"/>
  <c r="AP417" i="4"/>
  <c r="AQ417" i="4" s="1"/>
  <c r="AP418" i="4"/>
  <c r="AQ418" i="4" s="1"/>
  <c r="AP419" i="4"/>
  <c r="AQ419" i="4" s="1"/>
  <c r="AP420" i="4"/>
  <c r="AQ420" i="4" s="1"/>
  <c r="AP421" i="4"/>
  <c r="AQ421" i="4" s="1"/>
  <c r="AP422" i="4"/>
  <c r="AQ422" i="4" s="1"/>
  <c r="AP423" i="4"/>
  <c r="AQ423" i="4" s="1"/>
  <c r="AP424" i="4"/>
  <c r="AQ424" i="4" s="1"/>
  <c r="AP425" i="4"/>
  <c r="AQ425" i="4" s="1"/>
  <c r="AP426" i="4"/>
  <c r="AQ426" i="4" s="1"/>
  <c r="AP427" i="4"/>
  <c r="AQ427" i="4" s="1"/>
  <c r="AP428" i="4"/>
  <c r="AQ428" i="4" s="1"/>
  <c r="AP429" i="4"/>
  <c r="AQ429" i="4" s="1"/>
  <c r="AP430" i="4"/>
  <c r="AQ430" i="4" s="1"/>
  <c r="AP431" i="4"/>
  <c r="AQ431" i="4" s="1"/>
  <c r="AP432" i="4"/>
  <c r="AQ432" i="4" s="1"/>
  <c r="AP433" i="4"/>
  <c r="AQ433" i="4" s="1"/>
  <c r="AP434" i="4"/>
  <c r="AQ434" i="4" s="1"/>
  <c r="AP435" i="4"/>
  <c r="AQ435" i="4" s="1"/>
  <c r="AP436" i="4"/>
  <c r="AQ436" i="4" s="1"/>
  <c r="AP437" i="4"/>
  <c r="AQ437" i="4" s="1"/>
  <c r="AP438" i="4"/>
  <c r="AQ438" i="4" s="1"/>
  <c r="AP439" i="4"/>
  <c r="AQ439" i="4" s="1"/>
  <c r="AP440" i="4"/>
  <c r="AQ440" i="4" s="1"/>
  <c r="AP441" i="4"/>
  <c r="AQ441" i="4" s="1"/>
  <c r="AP442" i="4"/>
  <c r="AQ442" i="4" s="1"/>
  <c r="AP443" i="4"/>
  <c r="AQ443" i="4" s="1"/>
  <c r="AP444" i="4"/>
  <c r="AQ444" i="4" s="1"/>
  <c r="AP445" i="4"/>
  <c r="AQ445" i="4" s="1"/>
  <c r="AP446" i="4"/>
  <c r="AQ446" i="4" s="1"/>
  <c r="AP447" i="4"/>
  <c r="AQ447" i="4" s="1"/>
  <c r="AP448" i="4"/>
  <c r="AQ448" i="4" s="1"/>
  <c r="AP449" i="4"/>
  <c r="AQ449" i="4" s="1"/>
  <c r="AP450" i="4"/>
  <c r="AQ450" i="4" s="1"/>
  <c r="AP451" i="4"/>
  <c r="AQ451" i="4" s="1"/>
  <c r="AP452" i="4"/>
  <c r="AQ452" i="4" s="1"/>
  <c r="AP453" i="4"/>
  <c r="AQ453" i="4" s="1"/>
  <c r="AP454" i="4"/>
  <c r="AQ454" i="4" s="1"/>
  <c r="AP455" i="4"/>
  <c r="AQ455" i="4" s="1"/>
  <c r="AP456" i="4"/>
  <c r="AQ456" i="4" s="1"/>
  <c r="AP457" i="4"/>
  <c r="AQ457" i="4" s="1"/>
  <c r="AP458" i="4"/>
  <c r="AQ458" i="4" s="1"/>
  <c r="AP459" i="4"/>
  <c r="AQ459" i="4" s="1"/>
  <c r="AP460" i="4"/>
  <c r="AQ460" i="4" s="1"/>
  <c r="AP461" i="4"/>
  <c r="AQ461" i="4" s="1"/>
  <c r="AP462" i="4"/>
  <c r="AQ462" i="4" s="1"/>
  <c r="AP463" i="4"/>
  <c r="AQ463" i="4" s="1"/>
  <c r="AP464" i="4"/>
  <c r="AQ464" i="4" s="1"/>
  <c r="AP465" i="4"/>
  <c r="AQ465" i="4" s="1"/>
  <c r="AP466" i="4"/>
  <c r="AQ466" i="4" s="1"/>
  <c r="AP467" i="4"/>
  <c r="AQ467" i="4" s="1"/>
  <c r="AP468" i="4"/>
  <c r="AQ468" i="4" s="1"/>
  <c r="AP469" i="4"/>
  <c r="AQ469" i="4" s="1"/>
  <c r="AP470" i="4"/>
  <c r="AQ470" i="4" s="1"/>
  <c r="AP471" i="4"/>
  <c r="AQ471" i="4" s="1"/>
  <c r="AP472" i="4"/>
  <c r="AQ472" i="4" s="1"/>
  <c r="AP473" i="4"/>
  <c r="AQ473" i="4" s="1"/>
  <c r="AP474" i="4"/>
  <c r="AQ474" i="4" s="1"/>
  <c r="AP475" i="4"/>
  <c r="AQ475" i="4" s="1"/>
  <c r="AP476" i="4"/>
  <c r="AQ476" i="4" s="1"/>
  <c r="AP477" i="4"/>
  <c r="AQ477" i="4" s="1"/>
  <c r="AP478" i="4"/>
  <c r="AQ478" i="4" s="1"/>
  <c r="AP479" i="4"/>
  <c r="AQ479" i="4" s="1"/>
  <c r="AP480" i="4"/>
  <c r="AQ480" i="4" s="1"/>
  <c r="AP481" i="4"/>
  <c r="AQ481" i="4" s="1"/>
  <c r="AP482" i="4"/>
  <c r="AQ482" i="4" s="1"/>
  <c r="AP483" i="4"/>
  <c r="AQ483" i="4" s="1"/>
  <c r="AP484" i="4"/>
  <c r="AQ484" i="4" s="1"/>
  <c r="AP485" i="4"/>
  <c r="AQ485" i="4" s="1"/>
  <c r="AP486" i="4"/>
  <c r="AQ486" i="4" s="1"/>
  <c r="AP487" i="4"/>
  <c r="AQ487" i="4" s="1"/>
  <c r="AP488" i="4"/>
  <c r="AQ488" i="4" s="1"/>
  <c r="AP489" i="4"/>
  <c r="AQ489" i="4" s="1"/>
  <c r="AP490" i="4"/>
  <c r="AQ490" i="4" s="1"/>
  <c r="AP491" i="4"/>
  <c r="AQ491" i="4" s="1"/>
  <c r="AP492" i="4"/>
  <c r="AQ492" i="4" s="1"/>
  <c r="AP493" i="4"/>
  <c r="AQ493" i="4" s="1"/>
  <c r="AP494" i="4"/>
  <c r="AQ494" i="4" s="1"/>
  <c r="AP495" i="4"/>
  <c r="AQ495" i="4" s="1"/>
  <c r="AP496" i="4"/>
  <c r="AQ496" i="4" s="1"/>
  <c r="AP497" i="4"/>
  <c r="AQ497" i="4" s="1"/>
  <c r="AP498" i="4"/>
  <c r="AQ498" i="4" s="1"/>
  <c r="AP499" i="4"/>
  <c r="AQ499" i="4" s="1"/>
  <c r="AP500" i="4"/>
  <c r="AQ500" i="4" s="1"/>
  <c r="AP501" i="4"/>
  <c r="AQ501" i="4" s="1"/>
  <c r="AP502" i="4"/>
  <c r="AQ502" i="4" s="1"/>
  <c r="AP503" i="4"/>
  <c r="AQ503" i="4" s="1"/>
  <c r="AP504" i="4"/>
  <c r="AQ504" i="4" s="1"/>
  <c r="AP505" i="4"/>
  <c r="AQ505" i="4" s="1"/>
  <c r="AP506" i="4"/>
  <c r="AQ506" i="4" s="1"/>
  <c r="AP507" i="4"/>
  <c r="AQ507" i="4" s="1"/>
  <c r="AP508" i="4"/>
  <c r="AQ508" i="4" s="1"/>
  <c r="AP509" i="4"/>
  <c r="AQ509" i="4" s="1"/>
  <c r="AP510" i="4"/>
  <c r="AQ510" i="4" s="1"/>
  <c r="AP511" i="4"/>
  <c r="AQ511" i="4" s="1"/>
  <c r="AP512" i="4"/>
  <c r="AQ512" i="4" s="1"/>
  <c r="AP513" i="4"/>
  <c r="AQ513" i="4" s="1"/>
  <c r="AP514" i="4"/>
  <c r="AQ514" i="4" s="1"/>
  <c r="AP515" i="4"/>
  <c r="AQ515" i="4" s="1"/>
  <c r="AP516" i="4"/>
  <c r="AQ516" i="4" s="1"/>
  <c r="AP517" i="4"/>
  <c r="AQ517" i="4" s="1"/>
  <c r="AP518" i="4"/>
  <c r="AQ518" i="4" s="1"/>
  <c r="AP519" i="4"/>
  <c r="AQ519" i="4" s="1"/>
  <c r="AP520" i="4"/>
  <c r="AQ520" i="4" s="1"/>
  <c r="AP521" i="4"/>
  <c r="AQ521" i="4" s="1"/>
  <c r="AP522" i="4"/>
  <c r="AQ522" i="4" s="1"/>
  <c r="AP523" i="4"/>
  <c r="AQ523" i="4" s="1"/>
  <c r="AP524" i="4"/>
  <c r="AQ524" i="4" s="1"/>
  <c r="AP525" i="4"/>
  <c r="AQ525" i="4" s="1"/>
  <c r="AP526" i="4"/>
  <c r="AQ526" i="4" s="1"/>
  <c r="AP527" i="4"/>
  <c r="AQ527" i="4" s="1"/>
  <c r="AP528" i="4"/>
  <c r="AQ528" i="4" s="1"/>
  <c r="AP529" i="4"/>
  <c r="AQ529" i="4" s="1"/>
  <c r="AP530" i="4"/>
  <c r="AQ530" i="4" s="1"/>
  <c r="AP531" i="4"/>
  <c r="AQ531" i="4" s="1"/>
  <c r="AP532" i="4"/>
  <c r="AQ532" i="4" s="1"/>
  <c r="AP533" i="4"/>
  <c r="AQ533" i="4" s="1"/>
  <c r="AP534" i="4"/>
  <c r="AQ534" i="4" s="1"/>
  <c r="AP535" i="4"/>
  <c r="AQ535" i="4" s="1"/>
  <c r="AP536" i="4"/>
  <c r="AQ536" i="4" s="1"/>
  <c r="AP537" i="4"/>
  <c r="AQ537" i="4" s="1"/>
  <c r="AP538" i="4"/>
  <c r="AQ538" i="4" s="1"/>
  <c r="AP539" i="4"/>
  <c r="AQ539" i="4" s="1"/>
  <c r="AP540" i="4"/>
  <c r="AQ540" i="4" s="1"/>
  <c r="AP541" i="4"/>
  <c r="AQ541" i="4" s="1"/>
  <c r="AP542" i="4"/>
  <c r="AQ542" i="4" s="1"/>
  <c r="AP543" i="4"/>
  <c r="AQ543" i="4" s="1"/>
  <c r="AP544" i="4"/>
  <c r="AQ544" i="4" s="1"/>
  <c r="AP545" i="4"/>
  <c r="AQ545" i="4" s="1"/>
  <c r="AP546" i="4"/>
  <c r="AQ546" i="4" s="1"/>
  <c r="AP547" i="4"/>
  <c r="AQ547" i="4" s="1"/>
  <c r="AP548" i="4"/>
  <c r="AQ548" i="4" s="1"/>
  <c r="AP549" i="4"/>
  <c r="AQ549" i="4" s="1"/>
  <c r="AP550" i="4"/>
  <c r="AQ550" i="4" s="1"/>
  <c r="AP551" i="4"/>
  <c r="AQ551" i="4" s="1"/>
  <c r="AP552" i="4"/>
  <c r="AQ552" i="4" s="1"/>
  <c r="AP553" i="4"/>
  <c r="AQ553" i="4" s="1"/>
  <c r="AP554" i="4"/>
  <c r="AQ554" i="4" s="1"/>
  <c r="AP555" i="4"/>
  <c r="AQ555" i="4" s="1"/>
  <c r="AP556" i="4"/>
  <c r="AQ556" i="4" s="1"/>
  <c r="AP557" i="4"/>
  <c r="AQ557" i="4" s="1"/>
  <c r="AP558" i="4"/>
  <c r="AQ558" i="4" s="1"/>
  <c r="AP559" i="4"/>
  <c r="AQ559" i="4" s="1"/>
  <c r="AP560" i="4"/>
  <c r="AQ560" i="4" s="1"/>
  <c r="AP561" i="4"/>
  <c r="AQ561" i="4" s="1"/>
  <c r="AP562" i="4"/>
  <c r="AQ562" i="4" s="1"/>
  <c r="AP563" i="4"/>
  <c r="AQ563" i="4" s="1"/>
  <c r="AP564" i="4"/>
  <c r="AQ564" i="4" s="1"/>
  <c r="AP565" i="4"/>
  <c r="AQ565" i="4" s="1"/>
  <c r="AP566" i="4"/>
  <c r="AQ566" i="4" s="1"/>
  <c r="AP567" i="4"/>
  <c r="AQ567" i="4" s="1"/>
  <c r="AP568" i="4"/>
  <c r="AQ568" i="4" s="1"/>
  <c r="AP569" i="4"/>
  <c r="AQ569" i="4" s="1"/>
  <c r="AP570" i="4"/>
  <c r="AQ570" i="4" s="1"/>
  <c r="AP571" i="4"/>
  <c r="AQ571" i="4" s="1"/>
  <c r="AP572" i="4"/>
  <c r="AQ572" i="4" s="1"/>
  <c r="AP573" i="4"/>
  <c r="AQ573" i="4" s="1"/>
  <c r="AP574" i="4"/>
  <c r="AQ574" i="4" s="1"/>
  <c r="AP575" i="4"/>
  <c r="AQ575" i="4" s="1"/>
  <c r="AP576" i="4"/>
  <c r="AQ576" i="4" s="1"/>
  <c r="AP577" i="4"/>
  <c r="AQ577" i="4" s="1"/>
  <c r="AP578" i="4"/>
  <c r="AQ578" i="4" s="1"/>
  <c r="AP579" i="4"/>
  <c r="AQ579" i="4" s="1"/>
  <c r="AP580" i="4"/>
  <c r="AQ580" i="4" s="1"/>
  <c r="AP581" i="4"/>
  <c r="AQ581" i="4" s="1"/>
  <c r="AP582" i="4"/>
  <c r="AQ582" i="4" s="1"/>
  <c r="AP583" i="4"/>
  <c r="AQ583" i="4" s="1"/>
  <c r="AP584" i="4"/>
  <c r="AQ584" i="4" s="1"/>
  <c r="AP585" i="4"/>
  <c r="AQ585" i="4" s="1"/>
  <c r="AP586" i="4"/>
  <c r="AQ586" i="4" s="1"/>
  <c r="AP587" i="4"/>
  <c r="AQ587" i="4" s="1"/>
  <c r="AP588" i="4"/>
  <c r="AQ588" i="4" s="1"/>
  <c r="AP589" i="4"/>
  <c r="AQ589" i="4" s="1"/>
  <c r="AP590" i="4"/>
  <c r="AQ590" i="4" s="1"/>
  <c r="AP591" i="4"/>
  <c r="AQ591" i="4" s="1"/>
  <c r="AP592" i="4"/>
  <c r="AQ592" i="4" s="1"/>
  <c r="AP593" i="4"/>
  <c r="AQ593" i="4" s="1"/>
  <c r="AP594" i="4"/>
  <c r="AQ594" i="4" s="1"/>
  <c r="AP595" i="4"/>
  <c r="AQ595" i="4" s="1"/>
  <c r="AP596" i="4"/>
  <c r="AQ596" i="4" s="1"/>
  <c r="AP597" i="4"/>
  <c r="AQ597" i="4" s="1"/>
  <c r="AP598" i="4"/>
  <c r="AQ598" i="4" s="1"/>
  <c r="AP599" i="4"/>
  <c r="AQ599" i="4" s="1"/>
  <c r="AP600" i="4"/>
  <c r="AQ600" i="4" s="1"/>
  <c r="AP601" i="4"/>
  <c r="AQ601" i="4" s="1"/>
  <c r="AP602" i="4"/>
  <c r="AQ602" i="4" s="1"/>
  <c r="AP603" i="4"/>
  <c r="AQ603" i="4" s="1"/>
  <c r="AP604" i="4"/>
  <c r="AQ604" i="4" s="1"/>
  <c r="AP605" i="4"/>
  <c r="AQ605" i="4" s="1"/>
  <c r="AP606" i="4"/>
  <c r="AQ606" i="4" s="1"/>
  <c r="AP607" i="4"/>
  <c r="AQ607" i="4" s="1"/>
  <c r="AP608" i="4"/>
  <c r="AQ608" i="4" s="1"/>
  <c r="AP609" i="4"/>
  <c r="AQ609" i="4" s="1"/>
  <c r="AP610" i="4"/>
  <c r="AQ610" i="4" s="1"/>
  <c r="AP611" i="4"/>
  <c r="AQ611" i="4" s="1"/>
  <c r="AP612" i="4"/>
  <c r="AQ612" i="4" s="1"/>
  <c r="AP613" i="4"/>
  <c r="AQ613" i="4" s="1"/>
  <c r="AP614" i="4"/>
  <c r="AQ614" i="4" s="1"/>
  <c r="AP615" i="4"/>
  <c r="AQ615" i="4" s="1"/>
  <c r="AP616" i="4"/>
  <c r="AQ616" i="4" s="1"/>
  <c r="AP617" i="4"/>
  <c r="AQ617" i="4" s="1"/>
  <c r="AP618" i="4"/>
  <c r="AQ618" i="4" s="1"/>
  <c r="AP619" i="4"/>
  <c r="AQ619" i="4" s="1"/>
  <c r="AP620" i="4"/>
  <c r="AQ620" i="4" s="1"/>
  <c r="AP621" i="4"/>
  <c r="AQ621" i="4" s="1"/>
  <c r="AP622" i="4"/>
  <c r="AQ622" i="4" s="1"/>
  <c r="AP623" i="4"/>
  <c r="AQ623" i="4" s="1"/>
  <c r="AP624" i="4"/>
  <c r="AQ624" i="4" s="1"/>
  <c r="AP625" i="4"/>
  <c r="AQ625" i="4" s="1"/>
  <c r="AP626" i="4"/>
  <c r="AQ626" i="4" s="1"/>
  <c r="AP627" i="4"/>
  <c r="AQ627" i="4" s="1"/>
  <c r="AP628" i="4"/>
  <c r="AQ628" i="4" s="1"/>
  <c r="AP629" i="4"/>
  <c r="AQ629" i="4" s="1"/>
  <c r="AP630" i="4"/>
  <c r="AQ630" i="4" s="1"/>
  <c r="AP631" i="4"/>
  <c r="AQ631" i="4" s="1"/>
  <c r="AP632" i="4"/>
  <c r="AQ632" i="4" s="1"/>
  <c r="AP633" i="4"/>
  <c r="AQ633" i="4" s="1"/>
  <c r="AP634" i="4"/>
  <c r="AQ634" i="4" s="1"/>
  <c r="AP635" i="4"/>
  <c r="AQ635" i="4" s="1"/>
  <c r="AP636" i="4"/>
  <c r="AQ636" i="4" s="1"/>
  <c r="AP637" i="4"/>
  <c r="AQ637" i="4" s="1"/>
  <c r="AP638" i="4"/>
  <c r="AQ638" i="4" s="1"/>
  <c r="AP639" i="4"/>
  <c r="AQ639" i="4" s="1"/>
  <c r="AP640" i="4"/>
  <c r="AQ640" i="4" s="1"/>
  <c r="AP641" i="4"/>
  <c r="AQ641" i="4" s="1"/>
  <c r="AP642" i="4"/>
  <c r="AQ642" i="4" s="1"/>
  <c r="AP643" i="4"/>
  <c r="AQ643" i="4" s="1"/>
  <c r="AP644" i="4"/>
  <c r="AQ644" i="4" s="1"/>
  <c r="AP645" i="4"/>
  <c r="AQ645" i="4" s="1"/>
  <c r="AP646" i="4"/>
  <c r="AQ646" i="4" s="1"/>
  <c r="AP647" i="4"/>
  <c r="AQ647" i="4" s="1"/>
  <c r="AP648" i="4"/>
  <c r="AQ648" i="4" s="1"/>
  <c r="AP649" i="4"/>
  <c r="AQ649" i="4" s="1"/>
  <c r="AP650" i="4"/>
  <c r="AQ650" i="4" s="1"/>
  <c r="AP651" i="4"/>
  <c r="AQ651" i="4" s="1"/>
  <c r="AP652" i="4"/>
  <c r="AQ652" i="4" s="1"/>
  <c r="AP653" i="4"/>
  <c r="AQ653" i="4" s="1"/>
  <c r="AP654" i="4"/>
  <c r="AQ654" i="4" s="1"/>
  <c r="AP655" i="4"/>
  <c r="AQ655" i="4" s="1"/>
  <c r="AP656" i="4"/>
  <c r="AQ656" i="4" s="1"/>
  <c r="AP657" i="4"/>
  <c r="AQ657" i="4" s="1"/>
  <c r="AP658" i="4"/>
  <c r="AQ658" i="4" s="1"/>
  <c r="AP659" i="4"/>
  <c r="AQ659" i="4" s="1"/>
  <c r="AP660" i="4"/>
  <c r="AQ660" i="4" s="1"/>
  <c r="AP661" i="4"/>
  <c r="AQ661" i="4" s="1"/>
  <c r="AP662" i="4"/>
  <c r="AQ662" i="4" s="1"/>
  <c r="AP663" i="4"/>
  <c r="AQ663" i="4" s="1"/>
  <c r="AP664" i="4"/>
  <c r="AQ664" i="4" s="1"/>
  <c r="AP665" i="4"/>
  <c r="AQ665" i="4" s="1"/>
  <c r="AP666" i="4"/>
  <c r="AQ666" i="4" s="1"/>
  <c r="AP667" i="4"/>
  <c r="AQ667" i="4" s="1"/>
  <c r="AP668" i="4"/>
  <c r="AQ668" i="4" s="1"/>
  <c r="AP669" i="4"/>
  <c r="AQ669" i="4" s="1"/>
  <c r="AP670" i="4"/>
  <c r="AQ670" i="4" s="1"/>
  <c r="AP671" i="4"/>
  <c r="AQ671" i="4" s="1"/>
  <c r="AP672" i="4"/>
  <c r="AQ672" i="4" s="1"/>
  <c r="AP673" i="4"/>
  <c r="AQ673" i="4" s="1"/>
  <c r="AP674" i="4"/>
  <c r="AQ674" i="4" s="1"/>
  <c r="AP675" i="4"/>
  <c r="AQ675" i="4" s="1"/>
  <c r="AP676" i="4"/>
  <c r="AQ676" i="4" s="1"/>
  <c r="AP677" i="4"/>
  <c r="AQ677" i="4" s="1"/>
  <c r="AP678" i="4"/>
  <c r="AQ678" i="4" s="1"/>
  <c r="AP679" i="4"/>
  <c r="AQ679" i="4" s="1"/>
  <c r="AP680" i="4"/>
  <c r="AQ680" i="4" s="1"/>
  <c r="AP681" i="4"/>
  <c r="AQ681" i="4" s="1"/>
  <c r="AP682" i="4"/>
  <c r="AQ682" i="4" s="1"/>
  <c r="AP683" i="4"/>
  <c r="AQ683" i="4" s="1"/>
  <c r="AP684" i="4"/>
  <c r="AQ684" i="4" s="1"/>
  <c r="AP685" i="4"/>
  <c r="AQ685" i="4" s="1"/>
  <c r="AP686" i="4"/>
  <c r="AQ686" i="4" s="1"/>
  <c r="AP687" i="4"/>
  <c r="AQ687" i="4" s="1"/>
  <c r="AP688" i="4"/>
  <c r="AQ688" i="4" s="1"/>
  <c r="AP689" i="4"/>
  <c r="AQ689" i="4" s="1"/>
  <c r="AP690" i="4"/>
  <c r="AQ690" i="4" s="1"/>
  <c r="AP691" i="4"/>
  <c r="AQ691" i="4" s="1"/>
  <c r="AP692" i="4"/>
  <c r="AQ692" i="4" s="1"/>
  <c r="AP693" i="4"/>
  <c r="AQ693" i="4" s="1"/>
  <c r="AP694" i="4"/>
  <c r="AQ694" i="4" s="1"/>
  <c r="AP695" i="4"/>
  <c r="AQ695" i="4" s="1"/>
  <c r="AP696" i="4"/>
  <c r="AQ696" i="4" s="1"/>
  <c r="AP697" i="4"/>
  <c r="AQ697" i="4" s="1"/>
  <c r="AP698" i="4"/>
  <c r="AQ698" i="4" s="1"/>
  <c r="AP699" i="4"/>
  <c r="AQ699" i="4" s="1"/>
  <c r="AP700" i="4"/>
  <c r="AQ700" i="4" s="1"/>
  <c r="AP701" i="4"/>
  <c r="AQ701" i="4" s="1"/>
  <c r="AP702" i="4"/>
  <c r="AQ702" i="4" s="1"/>
  <c r="AP703" i="4"/>
  <c r="AQ703" i="4" s="1"/>
  <c r="AP704" i="4"/>
  <c r="AQ704" i="4" s="1"/>
  <c r="AP705" i="4"/>
  <c r="AQ705" i="4" s="1"/>
  <c r="AP706" i="4"/>
  <c r="AQ706" i="4" s="1"/>
  <c r="AP707" i="4"/>
  <c r="AQ707" i="4" s="1"/>
  <c r="AP708" i="4"/>
  <c r="AQ708" i="4" s="1"/>
  <c r="AP709" i="4"/>
  <c r="AQ709" i="4" s="1"/>
  <c r="AP710" i="4"/>
  <c r="AQ710" i="4" s="1"/>
  <c r="AP711" i="4"/>
  <c r="AQ711" i="4" s="1"/>
  <c r="AP712" i="4"/>
  <c r="AQ712" i="4" s="1"/>
  <c r="AP713" i="4"/>
  <c r="AQ713" i="4" s="1"/>
  <c r="AP714" i="4"/>
  <c r="AQ714" i="4" s="1"/>
  <c r="AP715" i="4"/>
  <c r="AQ715" i="4" s="1"/>
  <c r="AP716" i="4"/>
  <c r="AQ716" i="4" s="1"/>
  <c r="AP717" i="4"/>
  <c r="AQ717" i="4" s="1"/>
  <c r="AP718" i="4"/>
  <c r="AQ718" i="4" s="1"/>
  <c r="AP719" i="4"/>
  <c r="AQ719" i="4" s="1"/>
  <c r="AP720" i="4"/>
  <c r="AQ720" i="4" s="1"/>
  <c r="AP721" i="4"/>
  <c r="AQ721" i="4" s="1"/>
  <c r="AP722" i="4"/>
  <c r="AQ722" i="4" s="1"/>
  <c r="AP723" i="4"/>
  <c r="AQ723" i="4" s="1"/>
  <c r="AP724" i="4"/>
  <c r="AQ724" i="4" s="1"/>
  <c r="AP725" i="4"/>
  <c r="AQ725" i="4" s="1"/>
  <c r="AP726" i="4"/>
  <c r="AQ726" i="4" s="1"/>
  <c r="AP727" i="4"/>
  <c r="AQ727" i="4" s="1"/>
  <c r="AP728" i="4"/>
  <c r="AQ728" i="4" s="1"/>
  <c r="AP729" i="4"/>
  <c r="AQ729" i="4" s="1"/>
  <c r="AP730" i="4"/>
  <c r="AQ730" i="4" s="1"/>
  <c r="AP731" i="4"/>
  <c r="AQ731" i="4" s="1"/>
  <c r="AP732" i="4"/>
  <c r="AQ732" i="4" s="1"/>
  <c r="AP733" i="4"/>
  <c r="AQ733" i="4" s="1"/>
  <c r="AP734" i="4"/>
  <c r="AQ734" i="4" s="1"/>
  <c r="AP735" i="4"/>
  <c r="AQ735" i="4" s="1"/>
  <c r="AP736" i="4"/>
  <c r="AQ736" i="4" s="1"/>
  <c r="AP737" i="4"/>
  <c r="AQ737" i="4" s="1"/>
  <c r="AP738" i="4"/>
  <c r="AQ738" i="4" s="1"/>
  <c r="AP739" i="4"/>
  <c r="AQ739" i="4" s="1"/>
  <c r="AP740" i="4"/>
  <c r="AQ740" i="4" s="1"/>
  <c r="AP741" i="4"/>
  <c r="AQ741" i="4" s="1"/>
  <c r="AP742" i="4"/>
  <c r="AQ742" i="4" s="1"/>
  <c r="AP743" i="4"/>
  <c r="AQ743" i="4" s="1"/>
  <c r="AP744" i="4"/>
  <c r="AQ744" i="4" s="1"/>
  <c r="AP745" i="4"/>
  <c r="AQ745" i="4" s="1"/>
  <c r="AP746" i="4"/>
  <c r="AQ746" i="4" s="1"/>
  <c r="AP747" i="4"/>
  <c r="AQ747" i="4" s="1"/>
  <c r="AP748" i="4"/>
  <c r="AQ748" i="4" s="1"/>
  <c r="AP749" i="4"/>
  <c r="AQ749" i="4" s="1"/>
  <c r="AP750" i="4"/>
  <c r="AQ750" i="4" s="1"/>
  <c r="AP751" i="4"/>
  <c r="AQ751" i="4" s="1"/>
  <c r="AP752" i="4"/>
  <c r="AQ752" i="4" s="1"/>
  <c r="AP753" i="4"/>
  <c r="AQ753" i="4" s="1"/>
  <c r="AP754" i="4"/>
  <c r="AQ754" i="4" s="1"/>
  <c r="AP755" i="4"/>
  <c r="AQ755" i="4" s="1"/>
  <c r="AP756" i="4"/>
  <c r="AQ756" i="4" s="1"/>
  <c r="AP757" i="4"/>
  <c r="AQ757" i="4" s="1"/>
  <c r="AP758" i="4"/>
  <c r="AQ758" i="4" s="1"/>
  <c r="AP759" i="4"/>
  <c r="AQ759" i="4" s="1"/>
  <c r="AP760" i="4"/>
  <c r="AQ760" i="4" s="1"/>
  <c r="AP761" i="4"/>
  <c r="AQ761" i="4" s="1"/>
  <c r="AP762" i="4"/>
  <c r="AQ762" i="4" s="1"/>
  <c r="AP763" i="4"/>
  <c r="AQ763" i="4" s="1"/>
  <c r="AP764" i="4"/>
  <c r="AQ764" i="4" s="1"/>
  <c r="AP765" i="4"/>
  <c r="AQ765" i="4" s="1"/>
  <c r="AP766" i="4"/>
  <c r="AQ766" i="4" s="1"/>
  <c r="AP767" i="4"/>
  <c r="AQ767" i="4" s="1"/>
  <c r="AP768" i="4"/>
  <c r="AQ768" i="4" s="1"/>
  <c r="AP769" i="4"/>
  <c r="AQ769" i="4" s="1"/>
  <c r="AP770" i="4"/>
  <c r="AQ770" i="4" s="1"/>
  <c r="AP771" i="4"/>
  <c r="AQ771" i="4" s="1"/>
  <c r="AP772" i="4"/>
  <c r="AQ772" i="4" s="1"/>
  <c r="AP773" i="4"/>
  <c r="AQ773" i="4" s="1"/>
  <c r="AP774" i="4"/>
  <c r="AQ774" i="4" s="1"/>
  <c r="AP775" i="4"/>
  <c r="AQ775" i="4" s="1"/>
  <c r="AP776" i="4"/>
  <c r="AQ776" i="4" s="1"/>
  <c r="AP777" i="4"/>
  <c r="AQ777" i="4" s="1"/>
  <c r="AP778" i="4"/>
  <c r="AQ778" i="4" s="1"/>
  <c r="AP779" i="4"/>
  <c r="AQ779" i="4" s="1"/>
  <c r="AP780" i="4"/>
  <c r="AQ780" i="4" s="1"/>
  <c r="AP781" i="4"/>
  <c r="AQ781" i="4" s="1"/>
  <c r="AP782" i="4"/>
  <c r="AQ782" i="4" s="1"/>
  <c r="AP783" i="4"/>
  <c r="AQ783" i="4" s="1"/>
  <c r="AP784" i="4"/>
  <c r="AQ784" i="4" s="1"/>
  <c r="AP785" i="4"/>
  <c r="AQ785" i="4" s="1"/>
  <c r="AP786" i="4"/>
  <c r="AQ786" i="4" s="1"/>
  <c r="AP787" i="4"/>
  <c r="AQ787" i="4" s="1"/>
  <c r="AP788" i="4"/>
  <c r="AQ788" i="4" s="1"/>
  <c r="AP789" i="4"/>
  <c r="AQ789" i="4" s="1"/>
  <c r="AP790" i="4"/>
  <c r="AQ790" i="4" s="1"/>
  <c r="AP791" i="4"/>
  <c r="AQ791" i="4" s="1"/>
  <c r="AP792" i="4"/>
  <c r="AQ792" i="4" s="1"/>
  <c r="AP793" i="4"/>
  <c r="AQ793" i="4" s="1"/>
  <c r="AP794" i="4"/>
  <c r="AQ794" i="4" s="1"/>
  <c r="AP795" i="4"/>
  <c r="AQ795" i="4" s="1"/>
  <c r="AP796" i="4"/>
  <c r="AQ796" i="4" s="1"/>
  <c r="AP797" i="4"/>
  <c r="AQ797" i="4" s="1"/>
  <c r="AP798" i="4"/>
  <c r="AQ798" i="4" s="1"/>
  <c r="AP799" i="4"/>
  <c r="AQ799" i="4" s="1"/>
  <c r="AP800" i="4"/>
  <c r="AQ800" i="4" s="1"/>
  <c r="AP801" i="4"/>
  <c r="AQ801" i="4" s="1"/>
  <c r="AP802" i="4"/>
  <c r="AQ802" i="4" s="1"/>
  <c r="AP803" i="4"/>
  <c r="AQ803" i="4" s="1"/>
  <c r="AP804" i="4"/>
  <c r="AQ804" i="4" s="1"/>
  <c r="AP805" i="4"/>
  <c r="AQ805" i="4" s="1"/>
  <c r="AP806" i="4"/>
  <c r="AQ806" i="4" s="1"/>
  <c r="AP807" i="4"/>
  <c r="AQ807" i="4" s="1"/>
  <c r="AP808" i="4"/>
  <c r="AQ808" i="4" s="1"/>
  <c r="AP809" i="4"/>
  <c r="AQ809" i="4" s="1"/>
  <c r="AP810" i="4"/>
  <c r="AQ810" i="4" s="1"/>
  <c r="AP811" i="4"/>
  <c r="AQ811" i="4" s="1"/>
  <c r="AP2150" i="4"/>
  <c r="AQ2150" i="4" s="1"/>
  <c r="AP813" i="4"/>
  <c r="AQ813" i="4" s="1"/>
  <c r="AP814" i="4"/>
  <c r="AQ814" i="4" s="1"/>
  <c r="AP815" i="4"/>
  <c r="AQ815" i="4" s="1"/>
  <c r="AP816" i="4"/>
  <c r="AQ816" i="4" s="1"/>
  <c r="AP817" i="4"/>
  <c r="AQ817" i="4" s="1"/>
  <c r="AP818" i="4"/>
  <c r="AQ818" i="4" s="1"/>
  <c r="AP819" i="4"/>
  <c r="AQ819" i="4" s="1"/>
  <c r="AP820" i="4"/>
  <c r="AQ820" i="4" s="1"/>
  <c r="AP821" i="4"/>
  <c r="AQ821" i="4" s="1"/>
  <c r="AP822" i="4"/>
  <c r="AQ822" i="4" s="1"/>
  <c r="AP823" i="4"/>
  <c r="AQ823" i="4" s="1"/>
  <c r="AP824" i="4"/>
  <c r="AQ824" i="4" s="1"/>
  <c r="AP825" i="4"/>
  <c r="AQ825" i="4" s="1"/>
  <c r="AP826" i="4"/>
  <c r="AQ826" i="4" s="1"/>
  <c r="AP827" i="4"/>
  <c r="AQ827" i="4" s="1"/>
  <c r="AP828" i="4"/>
  <c r="AQ828" i="4" s="1"/>
  <c r="AP829" i="4"/>
  <c r="AQ829" i="4" s="1"/>
  <c r="AP830" i="4"/>
  <c r="AQ830" i="4" s="1"/>
  <c r="AP831" i="4"/>
  <c r="AQ831" i="4" s="1"/>
  <c r="AP832" i="4"/>
  <c r="AQ832" i="4" s="1"/>
  <c r="AP833" i="4"/>
  <c r="AQ833" i="4" s="1"/>
  <c r="AP834" i="4"/>
  <c r="AQ834" i="4" s="1"/>
  <c r="AP835" i="4"/>
  <c r="AQ835" i="4" s="1"/>
  <c r="AP836" i="4"/>
  <c r="AQ836" i="4" s="1"/>
  <c r="AP837" i="4"/>
  <c r="AQ837" i="4" s="1"/>
  <c r="AP838" i="4"/>
  <c r="AQ838" i="4" s="1"/>
  <c r="AP839" i="4"/>
  <c r="AQ839" i="4" s="1"/>
  <c r="AP840" i="4"/>
  <c r="AQ840" i="4" s="1"/>
  <c r="AP841" i="4"/>
  <c r="AQ841" i="4" s="1"/>
  <c r="AP842" i="4"/>
  <c r="AQ842" i="4" s="1"/>
  <c r="AP843" i="4"/>
  <c r="AQ843" i="4" s="1"/>
  <c r="AP844" i="4"/>
  <c r="AQ844" i="4" s="1"/>
  <c r="AP845" i="4"/>
  <c r="AQ845" i="4" s="1"/>
  <c r="AP846" i="4"/>
  <c r="AQ846" i="4" s="1"/>
  <c r="AP847" i="4"/>
  <c r="AQ847" i="4" s="1"/>
  <c r="AP848" i="4"/>
  <c r="AQ848" i="4" s="1"/>
  <c r="AP849" i="4"/>
  <c r="AQ849" i="4" s="1"/>
  <c r="AP850" i="4"/>
  <c r="AQ850" i="4" s="1"/>
  <c r="AP851" i="4"/>
  <c r="AQ851" i="4" s="1"/>
  <c r="AP852" i="4"/>
  <c r="AQ852" i="4" s="1"/>
  <c r="AP853" i="4"/>
  <c r="AQ853" i="4" s="1"/>
  <c r="AP854" i="4"/>
  <c r="AQ854" i="4" s="1"/>
  <c r="AP855" i="4"/>
  <c r="AQ855" i="4" s="1"/>
  <c r="AP856" i="4"/>
  <c r="AQ856" i="4" s="1"/>
  <c r="AP857" i="4"/>
  <c r="AQ857" i="4" s="1"/>
  <c r="AP858" i="4"/>
  <c r="AQ858" i="4" s="1"/>
  <c r="AP859" i="4"/>
  <c r="AQ859" i="4" s="1"/>
  <c r="AP860" i="4"/>
  <c r="AQ860" i="4" s="1"/>
  <c r="AP861" i="4"/>
  <c r="AQ861" i="4" s="1"/>
  <c r="AP862" i="4"/>
  <c r="AQ862" i="4" s="1"/>
  <c r="AP863" i="4"/>
  <c r="AQ863" i="4" s="1"/>
  <c r="AP864" i="4"/>
  <c r="AQ864" i="4" s="1"/>
  <c r="AP865" i="4"/>
  <c r="AQ865" i="4" s="1"/>
  <c r="AP866" i="4"/>
  <c r="AQ866" i="4" s="1"/>
  <c r="AP867" i="4"/>
  <c r="AQ867" i="4" s="1"/>
  <c r="AP868" i="4"/>
  <c r="AQ868" i="4" s="1"/>
  <c r="AP869" i="4"/>
  <c r="AQ869" i="4" s="1"/>
  <c r="AP870" i="4"/>
  <c r="AQ870" i="4" s="1"/>
  <c r="AP871" i="4"/>
  <c r="AQ871" i="4" s="1"/>
  <c r="AP872" i="4"/>
  <c r="AQ872" i="4" s="1"/>
  <c r="AP873" i="4"/>
  <c r="AQ873" i="4" s="1"/>
  <c r="AP874" i="4"/>
  <c r="AQ874" i="4" s="1"/>
  <c r="AP875" i="4"/>
  <c r="AQ875" i="4" s="1"/>
  <c r="AP876" i="4"/>
  <c r="AQ876" i="4" s="1"/>
  <c r="AP877" i="4"/>
  <c r="AQ877" i="4" s="1"/>
  <c r="AP878" i="4"/>
  <c r="AQ878" i="4" s="1"/>
  <c r="AP879" i="4"/>
  <c r="AQ879" i="4" s="1"/>
  <c r="AP880" i="4"/>
  <c r="AQ880" i="4" s="1"/>
  <c r="AP881" i="4"/>
  <c r="AQ881" i="4" s="1"/>
  <c r="AP882" i="4"/>
  <c r="AQ882" i="4" s="1"/>
  <c r="AP883" i="4"/>
  <c r="AQ883" i="4" s="1"/>
  <c r="AP884" i="4"/>
  <c r="AQ884" i="4" s="1"/>
  <c r="AP885" i="4"/>
  <c r="AQ885" i="4" s="1"/>
  <c r="AP886" i="4"/>
  <c r="AQ886" i="4" s="1"/>
  <c r="AP887" i="4"/>
  <c r="AQ887" i="4" s="1"/>
  <c r="AP888" i="4"/>
  <c r="AQ888" i="4" s="1"/>
  <c r="AP889" i="4"/>
  <c r="AQ889" i="4" s="1"/>
  <c r="AP3923" i="4"/>
  <c r="AQ3923" i="4" s="1"/>
  <c r="AP891" i="4"/>
  <c r="AQ891" i="4" s="1"/>
  <c r="AP892" i="4"/>
  <c r="AQ892" i="4" s="1"/>
  <c r="AP893" i="4"/>
  <c r="AQ893" i="4" s="1"/>
  <c r="AP894" i="4"/>
  <c r="AQ894" i="4" s="1"/>
  <c r="AP895" i="4"/>
  <c r="AQ895" i="4" s="1"/>
  <c r="AP896" i="4"/>
  <c r="AQ896" i="4" s="1"/>
  <c r="AP897" i="4"/>
  <c r="AQ897" i="4" s="1"/>
  <c r="AP898" i="4"/>
  <c r="AQ898" i="4" s="1"/>
  <c r="AP899" i="4"/>
  <c r="AQ899" i="4" s="1"/>
  <c r="AP900" i="4"/>
  <c r="AQ900" i="4" s="1"/>
  <c r="AP901" i="4"/>
  <c r="AQ901" i="4" s="1"/>
  <c r="AP902" i="4"/>
  <c r="AQ902" i="4" s="1"/>
  <c r="AP903" i="4"/>
  <c r="AQ903" i="4" s="1"/>
  <c r="AP904" i="4"/>
  <c r="AQ904" i="4" s="1"/>
  <c r="AP905" i="4"/>
  <c r="AQ905" i="4" s="1"/>
  <c r="AP906" i="4"/>
  <c r="AQ906" i="4" s="1"/>
  <c r="AP907" i="4"/>
  <c r="AQ907" i="4" s="1"/>
  <c r="AP908" i="4"/>
  <c r="AQ908" i="4" s="1"/>
  <c r="AP909" i="4"/>
  <c r="AQ909" i="4" s="1"/>
  <c r="AP910" i="4"/>
  <c r="AQ910" i="4" s="1"/>
  <c r="AP911" i="4"/>
  <c r="AQ911" i="4" s="1"/>
  <c r="AP912" i="4"/>
  <c r="AQ912" i="4" s="1"/>
  <c r="AP913" i="4"/>
  <c r="AQ913" i="4" s="1"/>
  <c r="AP914" i="4"/>
  <c r="AQ914" i="4" s="1"/>
  <c r="AP915" i="4"/>
  <c r="AQ915" i="4" s="1"/>
  <c r="AP916" i="4"/>
  <c r="AQ916" i="4" s="1"/>
  <c r="AP917" i="4"/>
  <c r="AQ917" i="4" s="1"/>
  <c r="AP918" i="4"/>
  <c r="AQ918" i="4" s="1"/>
  <c r="AP919" i="4"/>
  <c r="AQ919" i="4" s="1"/>
  <c r="AP920" i="4"/>
  <c r="AQ920" i="4" s="1"/>
  <c r="AP921" i="4"/>
  <c r="AQ921" i="4" s="1"/>
  <c r="AP922" i="4"/>
  <c r="AQ922" i="4" s="1"/>
  <c r="AP923" i="4"/>
  <c r="AQ923" i="4" s="1"/>
  <c r="AP924" i="4"/>
  <c r="AQ924" i="4" s="1"/>
  <c r="AP925" i="4"/>
  <c r="AQ925" i="4" s="1"/>
  <c r="AP926" i="4"/>
  <c r="AQ926" i="4" s="1"/>
  <c r="AP927" i="4"/>
  <c r="AQ927" i="4" s="1"/>
  <c r="AP928" i="4"/>
  <c r="AQ928" i="4" s="1"/>
  <c r="AP929" i="4"/>
  <c r="AQ929" i="4" s="1"/>
  <c r="AP2269" i="4"/>
  <c r="AQ2269" i="4" s="1"/>
  <c r="AP931" i="4"/>
  <c r="AQ931" i="4" s="1"/>
  <c r="AP932" i="4"/>
  <c r="AQ932" i="4" s="1"/>
  <c r="AP933" i="4"/>
  <c r="AQ933" i="4" s="1"/>
  <c r="AP934" i="4"/>
  <c r="AQ934" i="4" s="1"/>
  <c r="AP935" i="4"/>
  <c r="AQ935" i="4" s="1"/>
  <c r="AP936" i="4"/>
  <c r="AQ936" i="4" s="1"/>
  <c r="AP937" i="4"/>
  <c r="AQ937" i="4" s="1"/>
  <c r="AP938" i="4"/>
  <c r="AQ938" i="4" s="1"/>
  <c r="AP939" i="4"/>
  <c r="AQ939" i="4" s="1"/>
  <c r="AP940" i="4"/>
  <c r="AQ940" i="4" s="1"/>
  <c r="AP941" i="4"/>
  <c r="AQ941" i="4" s="1"/>
  <c r="AP942" i="4"/>
  <c r="AQ942" i="4" s="1"/>
  <c r="AP943" i="4"/>
  <c r="AQ943" i="4" s="1"/>
  <c r="AP944" i="4"/>
  <c r="AQ944" i="4" s="1"/>
  <c r="AP945" i="4"/>
  <c r="AQ945" i="4" s="1"/>
  <c r="AP946" i="4"/>
  <c r="AQ946" i="4" s="1"/>
  <c r="AP947" i="4"/>
  <c r="AQ947" i="4" s="1"/>
  <c r="AP948" i="4"/>
  <c r="AQ948" i="4" s="1"/>
  <c r="AP949" i="4"/>
  <c r="AQ949" i="4" s="1"/>
  <c r="AP950" i="4"/>
  <c r="AQ950" i="4" s="1"/>
  <c r="AP951" i="4"/>
  <c r="AQ951" i="4" s="1"/>
  <c r="AP952" i="4"/>
  <c r="AQ952" i="4" s="1"/>
  <c r="AP953" i="4"/>
  <c r="AQ953" i="4" s="1"/>
  <c r="AP954" i="4"/>
  <c r="AQ954" i="4" s="1"/>
  <c r="AP955" i="4"/>
  <c r="AQ955" i="4" s="1"/>
  <c r="AP956" i="4"/>
  <c r="AQ956" i="4" s="1"/>
  <c r="AP957" i="4"/>
  <c r="AQ957" i="4" s="1"/>
  <c r="AP958" i="4"/>
  <c r="AQ958" i="4" s="1"/>
  <c r="AP959" i="4"/>
  <c r="AQ959" i="4" s="1"/>
  <c r="AP960" i="4"/>
  <c r="AQ960" i="4" s="1"/>
  <c r="AP961" i="4"/>
  <c r="AQ961" i="4" s="1"/>
  <c r="AP962" i="4"/>
  <c r="AQ962" i="4" s="1"/>
  <c r="AP963" i="4"/>
  <c r="AQ963" i="4" s="1"/>
  <c r="AP964" i="4"/>
  <c r="AQ964" i="4" s="1"/>
  <c r="AP965" i="4"/>
  <c r="AQ965" i="4" s="1"/>
  <c r="AP966" i="4"/>
  <c r="AQ966" i="4" s="1"/>
  <c r="AP967" i="4"/>
  <c r="AQ967" i="4" s="1"/>
  <c r="AP968" i="4"/>
  <c r="AQ968" i="4" s="1"/>
  <c r="AP969" i="4"/>
  <c r="AQ969" i="4" s="1"/>
  <c r="AP970" i="4"/>
  <c r="AQ970" i="4" s="1"/>
  <c r="AP971" i="4"/>
  <c r="AQ971" i="4" s="1"/>
  <c r="AP972" i="4"/>
  <c r="AQ972" i="4" s="1"/>
  <c r="AP973" i="4"/>
  <c r="AQ973" i="4" s="1"/>
  <c r="AP974" i="4"/>
  <c r="AQ974" i="4" s="1"/>
  <c r="AP975" i="4"/>
  <c r="AQ975" i="4" s="1"/>
  <c r="AP976" i="4"/>
  <c r="AQ976" i="4" s="1"/>
  <c r="AP977" i="4"/>
  <c r="AQ977" i="4" s="1"/>
  <c r="AP978" i="4"/>
  <c r="AQ978" i="4" s="1"/>
  <c r="AP979" i="4"/>
  <c r="AQ979" i="4" s="1"/>
  <c r="AP980" i="4"/>
  <c r="AQ980" i="4" s="1"/>
  <c r="AP981" i="4"/>
  <c r="AQ981" i="4" s="1"/>
  <c r="AP982" i="4"/>
  <c r="AQ982" i="4" s="1"/>
  <c r="AP983" i="4"/>
  <c r="AQ983" i="4" s="1"/>
  <c r="AP984" i="4"/>
  <c r="AQ984" i="4" s="1"/>
  <c r="AP985" i="4"/>
  <c r="AQ985" i="4" s="1"/>
  <c r="AP986" i="4"/>
  <c r="AQ986" i="4" s="1"/>
  <c r="AP987" i="4"/>
  <c r="AQ987" i="4" s="1"/>
  <c r="AP988" i="4"/>
  <c r="AQ988" i="4" s="1"/>
  <c r="AP989" i="4"/>
  <c r="AQ989" i="4" s="1"/>
  <c r="AP990" i="4"/>
  <c r="AQ990" i="4" s="1"/>
  <c r="AP991" i="4"/>
  <c r="AQ991" i="4" s="1"/>
  <c r="AP992" i="4"/>
  <c r="AQ992" i="4" s="1"/>
  <c r="AP993" i="4"/>
  <c r="AQ993" i="4" s="1"/>
  <c r="AP994" i="4"/>
  <c r="AQ994" i="4" s="1"/>
  <c r="AP995" i="4"/>
  <c r="AQ995" i="4" s="1"/>
  <c r="AP996" i="4"/>
  <c r="AQ996" i="4" s="1"/>
  <c r="AP997" i="4"/>
  <c r="AQ997" i="4" s="1"/>
  <c r="AP998" i="4"/>
  <c r="AQ998" i="4" s="1"/>
  <c r="AP999" i="4"/>
  <c r="AQ999" i="4" s="1"/>
  <c r="AP1000" i="4"/>
  <c r="AQ1000" i="4" s="1"/>
  <c r="AP1001" i="4"/>
  <c r="AQ1001" i="4" s="1"/>
  <c r="AP1002" i="4"/>
  <c r="AQ1002" i="4" s="1"/>
  <c r="AP1003" i="4"/>
  <c r="AQ1003" i="4" s="1"/>
  <c r="AP1004" i="4"/>
  <c r="AQ1004" i="4" s="1"/>
  <c r="AP1005" i="4"/>
  <c r="AQ1005" i="4" s="1"/>
  <c r="AP1006" i="4"/>
  <c r="AQ1006" i="4" s="1"/>
  <c r="AP1007" i="4"/>
  <c r="AQ1007" i="4" s="1"/>
  <c r="AP1008" i="4"/>
  <c r="AQ1008" i="4" s="1"/>
  <c r="AP1009" i="4"/>
  <c r="AQ1009" i="4" s="1"/>
  <c r="AP1010" i="4"/>
  <c r="AQ1010" i="4" s="1"/>
  <c r="AP1011" i="4"/>
  <c r="AQ1011" i="4" s="1"/>
  <c r="AP1012" i="4"/>
  <c r="AQ1012" i="4" s="1"/>
  <c r="AP1013" i="4"/>
  <c r="AQ1013" i="4" s="1"/>
  <c r="AP1014" i="4"/>
  <c r="AQ1014" i="4" s="1"/>
  <c r="AP1015" i="4"/>
  <c r="AQ1015" i="4" s="1"/>
  <c r="AP1016" i="4"/>
  <c r="AQ1016" i="4" s="1"/>
  <c r="AP1017" i="4"/>
  <c r="AQ1017" i="4" s="1"/>
  <c r="AP1018" i="4"/>
  <c r="AQ1018" i="4" s="1"/>
  <c r="AP1019" i="4"/>
  <c r="AQ1019" i="4" s="1"/>
  <c r="AP1020" i="4"/>
  <c r="AQ1020" i="4" s="1"/>
  <c r="AP1021" i="4"/>
  <c r="AQ1021" i="4" s="1"/>
  <c r="AP1022" i="4"/>
  <c r="AQ1022" i="4" s="1"/>
  <c r="AP1023" i="4"/>
  <c r="AQ1023" i="4" s="1"/>
  <c r="AP1024" i="4"/>
  <c r="AQ1024" i="4" s="1"/>
  <c r="AP1025" i="4"/>
  <c r="AQ1025" i="4" s="1"/>
  <c r="AP1026" i="4"/>
  <c r="AQ1026" i="4" s="1"/>
  <c r="AP1027" i="4"/>
  <c r="AQ1027" i="4" s="1"/>
  <c r="AP1028" i="4"/>
  <c r="AQ1028" i="4" s="1"/>
  <c r="AP1029" i="4"/>
  <c r="AQ1029" i="4" s="1"/>
  <c r="AP1030" i="4"/>
  <c r="AQ1030" i="4" s="1"/>
  <c r="AP1031" i="4"/>
  <c r="AQ1031" i="4" s="1"/>
  <c r="AP1032" i="4"/>
  <c r="AQ1032" i="4" s="1"/>
  <c r="AP1033" i="4"/>
  <c r="AQ1033" i="4" s="1"/>
  <c r="AP1034" i="4"/>
  <c r="AQ1034" i="4" s="1"/>
  <c r="AP1035" i="4"/>
  <c r="AQ1035" i="4" s="1"/>
  <c r="AP1036" i="4"/>
  <c r="AQ1036" i="4" s="1"/>
  <c r="AP1037" i="4"/>
  <c r="AQ1037" i="4" s="1"/>
  <c r="AP1038" i="4"/>
  <c r="AQ1038" i="4" s="1"/>
  <c r="AP1039" i="4"/>
  <c r="AQ1039" i="4" s="1"/>
  <c r="AP1040" i="4"/>
  <c r="AQ1040" i="4" s="1"/>
  <c r="AP1041" i="4"/>
  <c r="AQ1041" i="4" s="1"/>
  <c r="AP1042" i="4"/>
  <c r="AQ1042" i="4" s="1"/>
  <c r="AP1043" i="4"/>
  <c r="AQ1043" i="4" s="1"/>
  <c r="AP1044" i="4"/>
  <c r="AQ1044" i="4" s="1"/>
  <c r="AP1045" i="4"/>
  <c r="AQ1045" i="4" s="1"/>
  <c r="AP1046" i="4"/>
  <c r="AQ1046" i="4" s="1"/>
  <c r="AP1047" i="4"/>
  <c r="AQ1047" i="4" s="1"/>
  <c r="AP1048" i="4"/>
  <c r="AQ1048" i="4" s="1"/>
  <c r="AP1049" i="4"/>
  <c r="AQ1049" i="4" s="1"/>
  <c r="AP1050" i="4"/>
  <c r="AQ1050" i="4" s="1"/>
  <c r="AP1051" i="4"/>
  <c r="AQ1051" i="4" s="1"/>
  <c r="AP1052" i="4"/>
  <c r="AQ1052" i="4" s="1"/>
  <c r="AP1053" i="4"/>
  <c r="AQ1053" i="4" s="1"/>
  <c r="AP1054" i="4"/>
  <c r="AQ1054" i="4" s="1"/>
  <c r="AP1055" i="4"/>
  <c r="AQ1055" i="4" s="1"/>
  <c r="AP1056" i="4"/>
  <c r="AQ1056" i="4" s="1"/>
  <c r="AP1057" i="4"/>
  <c r="AQ1057" i="4" s="1"/>
  <c r="AP1058" i="4"/>
  <c r="AQ1058" i="4" s="1"/>
  <c r="AP1059" i="4"/>
  <c r="AQ1059" i="4" s="1"/>
  <c r="AP1060" i="4"/>
  <c r="AQ1060" i="4" s="1"/>
  <c r="AP1061" i="4"/>
  <c r="AQ1061" i="4" s="1"/>
  <c r="AP1062" i="4"/>
  <c r="AQ1062" i="4" s="1"/>
  <c r="AP1063" i="4"/>
  <c r="AQ1063" i="4" s="1"/>
  <c r="AP1064" i="4"/>
  <c r="AQ1064" i="4" s="1"/>
  <c r="AP1065" i="4"/>
  <c r="AQ1065" i="4" s="1"/>
  <c r="AP1066" i="4"/>
  <c r="AQ1066" i="4" s="1"/>
  <c r="AP1067" i="4"/>
  <c r="AQ1067" i="4" s="1"/>
  <c r="AP1068" i="4"/>
  <c r="AQ1068" i="4" s="1"/>
  <c r="AP1069" i="4"/>
  <c r="AQ1069" i="4" s="1"/>
  <c r="AP1070" i="4"/>
  <c r="AQ1070" i="4" s="1"/>
  <c r="AP1071" i="4"/>
  <c r="AQ1071" i="4" s="1"/>
  <c r="AP1072" i="4"/>
  <c r="AQ1072" i="4" s="1"/>
  <c r="AP1073" i="4"/>
  <c r="AQ1073" i="4" s="1"/>
  <c r="AP1074" i="4"/>
  <c r="AQ1074" i="4" s="1"/>
  <c r="AP1075" i="4"/>
  <c r="AQ1075" i="4" s="1"/>
  <c r="AP1076" i="4"/>
  <c r="AQ1076" i="4" s="1"/>
  <c r="AP1077" i="4"/>
  <c r="AQ1077" i="4" s="1"/>
  <c r="AP1078" i="4"/>
  <c r="AQ1078" i="4" s="1"/>
  <c r="AP1079" i="4"/>
  <c r="AQ1079" i="4" s="1"/>
  <c r="AP1080" i="4"/>
  <c r="AQ1080" i="4" s="1"/>
  <c r="AP1081" i="4"/>
  <c r="AQ1081" i="4" s="1"/>
  <c r="AP1082" i="4"/>
  <c r="AQ1082" i="4" s="1"/>
  <c r="AP1083" i="4"/>
  <c r="AQ1083" i="4" s="1"/>
  <c r="AP1084" i="4"/>
  <c r="AQ1084" i="4" s="1"/>
  <c r="AP1085" i="4"/>
  <c r="AQ1085" i="4" s="1"/>
  <c r="AP1086" i="4"/>
  <c r="AQ1086" i="4" s="1"/>
  <c r="AP1087" i="4"/>
  <c r="AQ1087" i="4" s="1"/>
  <c r="AP1088" i="4"/>
  <c r="AQ1088" i="4" s="1"/>
  <c r="AP1089" i="4"/>
  <c r="AQ1089" i="4" s="1"/>
  <c r="AP1090" i="4"/>
  <c r="AQ1090" i="4" s="1"/>
  <c r="AP1091" i="4"/>
  <c r="AQ1091" i="4" s="1"/>
  <c r="AP1092" i="4"/>
  <c r="AQ1092" i="4" s="1"/>
  <c r="AP1093" i="4"/>
  <c r="AQ1093" i="4" s="1"/>
  <c r="AP1094" i="4"/>
  <c r="AQ1094" i="4" s="1"/>
  <c r="AP1095" i="4"/>
  <c r="AQ1095" i="4" s="1"/>
  <c r="AP1096" i="4"/>
  <c r="AQ1096" i="4" s="1"/>
  <c r="AP1097" i="4"/>
  <c r="AQ1097" i="4" s="1"/>
  <c r="AP1098" i="4"/>
  <c r="AQ1098" i="4" s="1"/>
  <c r="AP1099" i="4"/>
  <c r="AQ1099" i="4" s="1"/>
  <c r="AP1100" i="4"/>
  <c r="AQ1100" i="4" s="1"/>
  <c r="AP1101" i="4"/>
  <c r="AQ1101" i="4" s="1"/>
  <c r="AP1102" i="4"/>
  <c r="AQ1102" i="4" s="1"/>
  <c r="AP1103" i="4"/>
  <c r="AQ1103" i="4" s="1"/>
  <c r="AP1104" i="4"/>
  <c r="AQ1104" i="4" s="1"/>
  <c r="AP1105" i="4"/>
  <c r="AQ1105" i="4" s="1"/>
  <c r="AP1106" i="4"/>
  <c r="AQ1106" i="4" s="1"/>
  <c r="AP1107" i="4"/>
  <c r="AQ1107" i="4" s="1"/>
  <c r="AP1108" i="4"/>
  <c r="AQ1108" i="4" s="1"/>
  <c r="AP1109" i="4"/>
  <c r="AQ1109" i="4" s="1"/>
  <c r="AP1110" i="4"/>
  <c r="AQ1110" i="4" s="1"/>
  <c r="AP1111" i="4"/>
  <c r="AQ1111" i="4" s="1"/>
  <c r="AP1112" i="4"/>
  <c r="AQ1112" i="4" s="1"/>
  <c r="AP1113" i="4"/>
  <c r="AQ1113" i="4" s="1"/>
  <c r="AP1114" i="4"/>
  <c r="AQ1114" i="4" s="1"/>
  <c r="AP1115" i="4"/>
  <c r="AQ1115" i="4" s="1"/>
  <c r="AP1116" i="4"/>
  <c r="AQ1116" i="4" s="1"/>
  <c r="AP1117" i="4"/>
  <c r="AQ1117" i="4" s="1"/>
  <c r="AP1118" i="4"/>
  <c r="AQ1118" i="4" s="1"/>
  <c r="AP1119" i="4"/>
  <c r="AQ1119" i="4" s="1"/>
  <c r="AP1120" i="4"/>
  <c r="AQ1120" i="4" s="1"/>
  <c r="AP1121" i="4"/>
  <c r="AQ1121" i="4" s="1"/>
  <c r="AP1122" i="4"/>
  <c r="AQ1122" i="4" s="1"/>
  <c r="AP1123" i="4"/>
  <c r="AQ1123" i="4" s="1"/>
  <c r="AP1124" i="4"/>
  <c r="AQ1124" i="4" s="1"/>
  <c r="AP1125" i="4"/>
  <c r="AQ1125" i="4" s="1"/>
  <c r="AP1126" i="4"/>
  <c r="AQ1126" i="4" s="1"/>
  <c r="AP1127" i="4"/>
  <c r="AQ1127" i="4" s="1"/>
  <c r="AP1128" i="4"/>
  <c r="AQ1128" i="4" s="1"/>
  <c r="AP1129" i="4"/>
  <c r="AQ1129" i="4" s="1"/>
  <c r="AP3935" i="4"/>
  <c r="AQ3935" i="4" s="1"/>
  <c r="AP1131" i="4"/>
  <c r="AQ1131" i="4" s="1"/>
  <c r="AP1132" i="4"/>
  <c r="AQ1132" i="4" s="1"/>
  <c r="AP1133" i="4"/>
  <c r="AQ1133" i="4" s="1"/>
  <c r="AP1134" i="4"/>
  <c r="AQ1134" i="4" s="1"/>
  <c r="AP1135" i="4"/>
  <c r="AQ1135" i="4" s="1"/>
  <c r="AP1136" i="4"/>
  <c r="AQ1136" i="4" s="1"/>
  <c r="AP1137" i="4"/>
  <c r="AQ1137" i="4" s="1"/>
  <c r="AP1138" i="4"/>
  <c r="AQ1138" i="4" s="1"/>
  <c r="AP1139" i="4"/>
  <c r="AQ1139" i="4" s="1"/>
  <c r="AP1140" i="4"/>
  <c r="AQ1140" i="4" s="1"/>
  <c r="AP1141" i="4"/>
  <c r="AQ1141" i="4" s="1"/>
  <c r="AP1142" i="4"/>
  <c r="AQ1142" i="4" s="1"/>
  <c r="AP1143" i="4"/>
  <c r="AQ1143" i="4" s="1"/>
  <c r="AP1144" i="4"/>
  <c r="AQ1144" i="4" s="1"/>
  <c r="AP1145" i="4"/>
  <c r="AQ1145" i="4" s="1"/>
  <c r="AP323" i="4"/>
  <c r="AQ323" i="4" s="1"/>
  <c r="AP1147" i="4"/>
  <c r="AQ1147" i="4" s="1"/>
  <c r="AP1148" i="4"/>
  <c r="AQ1148" i="4" s="1"/>
  <c r="AP1149" i="4"/>
  <c r="AQ1149" i="4" s="1"/>
  <c r="AP1150" i="4"/>
  <c r="AQ1150" i="4" s="1"/>
  <c r="AP1151" i="4"/>
  <c r="AQ1151" i="4" s="1"/>
  <c r="AP1152" i="4"/>
  <c r="AQ1152" i="4" s="1"/>
  <c r="AP1153" i="4"/>
  <c r="AQ1153" i="4" s="1"/>
  <c r="AP1154" i="4"/>
  <c r="AQ1154" i="4" s="1"/>
  <c r="AP1155" i="4"/>
  <c r="AQ1155" i="4" s="1"/>
  <c r="AP1156" i="4"/>
  <c r="AQ1156" i="4" s="1"/>
  <c r="AP1157" i="4"/>
  <c r="AQ1157" i="4" s="1"/>
  <c r="AP1158" i="4"/>
  <c r="AQ1158" i="4" s="1"/>
  <c r="AP1159" i="4"/>
  <c r="AQ1159" i="4" s="1"/>
  <c r="AP1160" i="4"/>
  <c r="AQ1160" i="4" s="1"/>
  <c r="AP1161" i="4"/>
  <c r="AQ1161" i="4" s="1"/>
  <c r="AP1162" i="4"/>
  <c r="AQ1162" i="4" s="1"/>
  <c r="AP1163" i="4"/>
  <c r="AQ1163" i="4" s="1"/>
  <c r="AP1164" i="4"/>
  <c r="AQ1164" i="4" s="1"/>
  <c r="AP1165" i="4"/>
  <c r="AQ1165" i="4" s="1"/>
  <c r="AP1166" i="4"/>
  <c r="AQ1166" i="4" s="1"/>
  <c r="AP1167" i="4"/>
  <c r="AQ1167" i="4" s="1"/>
  <c r="AP1168" i="4"/>
  <c r="AQ1168" i="4" s="1"/>
  <c r="AP1169" i="4"/>
  <c r="AQ1169" i="4" s="1"/>
  <c r="AP1170" i="4"/>
  <c r="AQ1170" i="4" s="1"/>
  <c r="AP1171" i="4"/>
  <c r="AQ1171" i="4" s="1"/>
  <c r="AP1172" i="4"/>
  <c r="AQ1172" i="4" s="1"/>
  <c r="AP1173" i="4"/>
  <c r="AQ1173" i="4" s="1"/>
  <c r="AP1174" i="4"/>
  <c r="AQ1174" i="4" s="1"/>
  <c r="AP1175" i="4"/>
  <c r="AQ1175" i="4" s="1"/>
  <c r="AP1176" i="4"/>
  <c r="AQ1176" i="4" s="1"/>
  <c r="AP1177" i="4"/>
  <c r="AQ1177" i="4" s="1"/>
  <c r="AP1178" i="4"/>
  <c r="AQ1178" i="4" s="1"/>
  <c r="AP1179" i="4"/>
  <c r="AQ1179" i="4" s="1"/>
  <c r="AP1180" i="4"/>
  <c r="AQ1180" i="4" s="1"/>
  <c r="AP1181" i="4"/>
  <c r="AQ1181" i="4" s="1"/>
  <c r="AP1182" i="4"/>
  <c r="AQ1182" i="4" s="1"/>
  <c r="AP1183" i="4"/>
  <c r="AQ1183" i="4" s="1"/>
  <c r="AP1184" i="4"/>
  <c r="AQ1184" i="4" s="1"/>
  <c r="AP1185" i="4"/>
  <c r="AQ1185" i="4" s="1"/>
  <c r="AP1186" i="4"/>
  <c r="AQ1186" i="4" s="1"/>
  <c r="AP1187" i="4"/>
  <c r="AQ1187" i="4" s="1"/>
  <c r="AP1188" i="4"/>
  <c r="AQ1188" i="4" s="1"/>
  <c r="AP1189" i="4"/>
  <c r="AQ1189" i="4" s="1"/>
  <c r="AP1190" i="4"/>
  <c r="AQ1190" i="4" s="1"/>
  <c r="AP1191" i="4"/>
  <c r="AQ1191" i="4" s="1"/>
  <c r="AP1192" i="4"/>
  <c r="AQ1192" i="4" s="1"/>
  <c r="AP1193" i="4"/>
  <c r="AQ1193" i="4" s="1"/>
  <c r="AP1194" i="4"/>
  <c r="AQ1194" i="4" s="1"/>
  <c r="AP1195" i="4"/>
  <c r="AQ1195" i="4" s="1"/>
  <c r="AP4341" i="4"/>
  <c r="AQ4341" i="4" s="1"/>
  <c r="AP1197" i="4"/>
  <c r="AQ1197" i="4" s="1"/>
  <c r="AP1198" i="4"/>
  <c r="AQ1198" i="4" s="1"/>
  <c r="AP1199" i="4"/>
  <c r="AQ1199" i="4" s="1"/>
  <c r="AP1200" i="4"/>
  <c r="AQ1200" i="4" s="1"/>
  <c r="AP1201" i="4"/>
  <c r="AQ1201" i="4" s="1"/>
  <c r="AP1202" i="4"/>
  <c r="AQ1202" i="4" s="1"/>
  <c r="AP1203" i="4"/>
  <c r="AQ1203" i="4" s="1"/>
  <c r="AP1204" i="4"/>
  <c r="AQ1204" i="4" s="1"/>
  <c r="AP1205" i="4"/>
  <c r="AQ1205" i="4" s="1"/>
  <c r="AP1206" i="4"/>
  <c r="AQ1206" i="4" s="1"/>
  <c r="AP1207" i="4"/>
  <c r="AQ1207" i="4" s="1"/>
  <c r="AP1208" i="4"/>
  <c r="AQ1208" i="4" s="1"/>
  <c r="AP1209" i="4"/>
  <c r="AQ1209" i="4" s="1"/>
  <c r="AP1210" i="4"/>
  <c r="AQ1210" i="4" s="1"/>
  <c r="AP1211" i="4"/>
  <c r="AQ1211" i="4" s="1"/>
  <c r="AP1212" i="4"/>
  <c r="AQ1212" i="4" s="1"/>
  <c r="AP1213" i="4"/>
  <c r="AQ1213" i="4" s="1"/>
  <c r="AP1214" i="4"/>
  <c r="AQ1214" i="4" s="1"/>
  <c r="AP1215" i="4"/>
  <c r="AQ1215" i="4" s="1"/>
  <c r="AP1216" i="4"/>
  <c r="AQ1216" i="4" s="1"/>
  <c r="AP1217" i="4"/>
  <c r="AQ1217" i="4" s="1"/>
  <c r="AP1218" i="4"/>
  <c r="AQ1218" i="4" s="1"/>
  <c r="AP1219" i="4"/>
  <c r="AQ1219" i="4" s="1"/>
  <c r="AP1220" i="4"/>
  <c r="AQ1220" i="4" s="1"/>
  <c r="AP1221" i="4"/>
  <c r="AQ1221" i="4" s="1"/>
  <c r="AP353" i="4"/>
  <c r="AQ353" i="4" s="1"/>
  <c r="AP1223" i="4"/>
  <c r="AQ1223" i="4" s="1"/>
  <c r="AP1224" i="4"/>
  <c r="AQ1224" i="4" s="1"/>
  <c r="AP1225" i="4"/>
  <c r="AQ1225" i="4" s="1"/>
  <c r="AP1226" i="4"/>
  <c r="AQ1226" i="4" s="1"/>
  <c r="AP1227" i="4"/>
  <c r="AQ1227" i="4" s="1"/>
  <c r="AP1228" i="4"/>
  <c r="AQ1228" i="4" s="1"/>
  <c r="AP1229" i="4"/>
  <c r="AQ1229" i="4" s="1"/>
  <c r="AP1230" i="4"/>
  <c r="AQ1230" i="4" s="1"/>
  <c r="AP1231" i="4"/>
  <c r="AQ1231" i="4" s="1"/>
  <c r="AP1232" i="4"/>
  <c r="AQ1232" i="4" s="1"/>
  <c r="AP1233" i="4"/>
  <c r="AQ1233" i="4" s="1"/>
  <c r="AP1234" i="4"/>
  <c r="AQ1234" i="4" s="1"/>
  <c r="AP1235" i="4"/>
  <c r="AQ1235" i="4" s="1"/>
  <c r="AP1236" i="4"/>
  <c r="AQ1236" i="4" s="1"/>
  <c r="AP1237" i="4"/>
  <c r="AQ1237" i="4" s="1"/>
  <c r="AP1238" i="4"/>
  <c r="AQ1238" i="4" s="1"/>
  <c r="AP1239" i="4"/>
  <c r="AQ1239" i="4" s="1"/>
  <c r="AP1240" i="4"/>
  <c r="AQ1240" i="4" s="1"/>
  <c r="AP1241" i="4"/>
  <c r="AQ1241" i="4" s="1"/>
  <c r="AP1242" i="4"/>
  <c r="AQ1242" i="4" s="1"/>
  <c r="AP1243" i="4"/>
  <c r="AQ1243" i="4" s="1"/>
  <c r="AP1244" i="4"/>
  <c r="AQ1244" i="4" s="1"/>
  <c r="AP1245" i="4"/>
  <c r="AQ1245" i="4" s="1"/>
  <c r="AP1246" i="4"/>
  <c r="AQ1246" i="4" s="1"/>
  <c r="AP1247" i="4"/>
  <c r="AQ1247" i="4" s="1"/>
  <c r="AP1248" i="4"/>
  <c r="AQ1248" i="4" s="1"/>
  <c r="AP1249" i="4"/>
  <c r="AQ1249" i="4" s="1"/>
  <c r="AP1250" i="4"/>
  <c r="AQ1250" i="4" s="1"/>
  <c r="AP1251" i="4"/>
  <c r="AQ1251" i="4" s="1"/>
  <c r="AP1252" i="4"/>
  <c r="AQ1252" i="4" s="1"/>
  <c r="AP1253" i="4"/>
  <c r="AQ1253" i="4" s="1"/>
  <c r="AP1254" i="4"/>
  <c r="AQ1254" i="4" s="1"/>
  <c r="AP1255" i="4"/>
  <c r="AQ1255" i="4" s="1"/>
  <c r="AP1256" i="4"/>
  <c r="AQ1256" i="4" s="1"/>
  <c r="AP1257" i="4"/>
  <c r="AQ1257" i="4" s="1"/>
  <c r="AP1258" i="4"/>
  <c r="AQ1258" i="4" s="1"/>
  <c r="AP1259" i="4"/>
  <c r="AQ1259" i="4" s="1"/>
  <c r="AP1260" i="4"/>
  <c r="AQ1260" i="4" s="1"/>
  <c r="AP1261" i="4"/>
  <c r="AQ1261" i="4" s="1"/>
  <c r="AP1262" i="4"/>
  <c r="AQ1262" i="4" s="1"/>
  <c r="AP1263" i="4"/>
  <c r="AQ1263" i="4" s="1"/>
  <c r="AP1264" i="4"/>
  <c r="AQ1264" i="4" s="1"/>
  <c r="AP1265" i="4"/>
  <c r="AQ1265" i="4" s="1"/>
  <c r="AP1266" i="4"/>
  <c r="AQ1266" i="4" s="1"/>
  <c r="AP1267" i="4"/>
  <c r="AQ1267" i="4" s="1"/>
  <c r="AP1268" i="4"/>
  <c r="AQ1268" i="4" s="1"/>
  <c r="AP1269" i="4"/>
  <c r="AQ1269" i="4" s="1"/>
  <c r="AP1270" i="4"/>
  <c r="AQ1270" i="4" s="1"/>
  <c r="AP1271" i="4"/>
  <c r="AQ1271" i="4" s="1"/>
  <c r="AP1272" i="4"/>
  <c r="AQ1272" i="4" s="1"/>
  <c r="AP1273" i="4"/>
  <c r="AQ1273" i="4" s="1"/>
  <c r="AP1274" i="4"/>
  <c r="AQ1274" i="4" s="1"/>
  <c r="AP1275" i="4"/>
  <c r="AQ1275" i="4" s="1"/>
  <c r="AP1276" i="4"/>
  <c r="AQ1276" i="4" s="1"/>
  <c r="AP1277" i="4"/>
  <c r="AQ1277" i="4" s="1"/>
  <c r="AP1278" i="4"/>
  <c r="AQ1278" i="4" s="1"/>
  <c r="AP1279" i="4"/>
  <c r="AQ1279" i="4" s="1"/>
  <c r="AP1280" i="4"/>
  <c r="AQ1280" i="4" s="1"/>
  <c r="AP1281" i="4"/>
  <c r="AQ1281" i="4" s="1"/>
  <c r="AP1282" i="4"/>
  <c r="AQ1282" i="4" s="1"/>
  <c r="AP1283" i="4"/>
  <c r="AQ1283" i="4" s="1"/>
  <c r="AP1284" i="4"/>
  <c r="AQ1284" i="4" s="1"/>
  <c r="AP1285" i="4"/>
  <c r="AQ1285" i="4" s="1"/>
  <c r="AP1286" i="4"/>
  <c r="AQ1286" i="4" s="1"/>
  <c r="AP1287" i="4"/>
  <c r="AQ1287" i="4" s="1"/>
  <c r="AP1288" i="4"/>
  <c r="AQ1288" i="4" s="1"/>
  <c r="AP1289" i="4"/>
  <c r="AQ1289" i="4" s="1"/>
  <c r="AP1290" i="4"/>
  <c r="AQ1290" i="4" s="1"/>
  <c r="AP1291" i="4"/>
  <c r="AQ1291" i="4" s="1"/>
  <c r="AP1292" i="4"/>
  <c r="AQ1292" i="4" s="1"/>
  <c r="AP1293" i="4"/>
  <c r="AQ1293" i="4" s="1"/>
  <c r="AP1294" i="4"/>
  <c r="AQ1294" i="4" s="1"/>
  <c r="AP1295" i="4"/>
  <c r="AQ1295" i="4" s="1"/>
  <c r="AP1296" i="4"/>
  <c r="AQ1296" i="4" s="1"/>
  <c r="AP1297" i="4"/>
  <c r="AQ1297" i="4" s="1"/>
  <c r="AP1298" i="4"/>
  <c r="AQ1298" i="4" s="1"/>
  <c r="AP1299" i="4"/>
  <c r="AQ1299" i="4" s="1"/>
  <c r="AP1300" i="4"/>
  <c r="AQ1300" i="4" s="1"/>
  <c r="AP1301" i="4"/>
  <c r="AQ1301" i="4" s="1"/>
  <c r="AP1302" i="4"/>
  <c r="AQ1302" i="4" s="1"/>
  <c r="AP1303" i="4"/>
  <c r="AQ1303" i="4" s="1"/>
  <c r="AP1304" i="4"/>
  <c r="AQ1304" i="4" s="1"/>
  <c r="AP1305" i="4"/>
  <c r="AQ1305" i="4" s="1"/>
  <c r="AP1306" i="4"/>
  <c r="AQ1306" i="4" s="1"/>
  <c r="AP1307" i="4"/>
  <c r="AQ1307" i="4" s="1"/>
  <c r="AP1308" i="4"/>
  <c r="AQ1308" i="4" s="1"/>
  <c r="AP1309" i="4"/>
  <c r="AQ1309" i="4" s="1"/>
  <c r="AP1310" i="4"/>
  <c r="AQ1310" i="4" s="1"/>
  <c r="AP1311" i="4"/>
  <c r="AQ1311" i="4" s="1"/>
  <c r="AP1312" i="4"/>
  <c r="AQ1312" i="4" s="1"/>
  <c r="AP1313" i="4"/>
  <c r="AQ1313" i="4" s="1"/>
  <c r="AP1314" i="4"/>
  <c r="AQ1314" i="4" s="1"/>
  <c r="AP1315" i="4"/>
  <c r="AQ1315" i="4" s="1"/>
  <c r="AP1316" i="4"/>
  <c r="AQ1316" i="4" s="1"/>
  <c r="AP1317" i="4"/>
  <c r="AQ1317" i="4" s="1"/>
  <c r="AP1318" i="4"/>
  <c r="AQ1318" i="4" s="1"/>
  <c r="AP1319" i="4"/>
  <c r="AQ1319" i="4" s="1"/>
  <c r="AP1320" i="4"/>
  <c r="AQ1320" i="4" s="1"/>
  <c r="AP1321" i="4"/>
  <c r="AQ1321" i="4" s="1"/>
  <c r="AP1322" i="4"/>
  <c r="AQ1322" i="4" s="1"/>
  <c r="AP1323" i="4"/>
  <c r="AQ1323" i="4" s="1"/>
  <c r="AP1324" i="4"/>
  <c r="AQ1324" i="4" s="1"/>
  <c r="AP1325" i="4"/>
  <c r="AQ1325" i="4" s="1"/>
  <c r="AP1326" i="4"/>
  <c r="AQ1326" i="4" s="1"/>
  <c r="AP1327" i="4"/>
  <c r="AQ1327" i="4" s="1"/>
  <c r="AP1328" i="4"/>
  <c r="AQ1328" i="4" s="1"/>
  <c r="AP1329" i="4"/>
  <c r="AQ1329" i="4" s="1"/>
  <c r="AP1330" i="4"/>
  <c r="AQ1330" i="4" s="1"/>
  <c r="AP1331" i="4"/>
  <c r="AQ1331" i="4" s="1"/>
  <c r="AP1332" i="4"/>
  <c r="AQ1332" i="4" s="1"/>
  <c r="AP1333" i="4"/>
  <c r="AQ1333" i="4" s="1"/>
  <c r="AP1334" i="4"/>
  <c r="AQ1334" i="4" s="1"/>
  <c r="AP1335" i="4"/>
  <c r="AQ1335" i="4" s="1"/>
  <c r="AP1336" i="4"/>
  <c r="AQ1336" i="4" s="1"/>
  <c r="AP1337" i="4"/>
  <c r="AQ1337" i="4" s="1"/>
  <c r="AP1338" i="4"/>
  <c r="AQ1338" i="4" s="1"/>
  <c r="AP1339" i="4"/>
  <c r="AQ1339" i="4" s="1"/>
  <c r="AP1340" i="4"/>
  <c r="AQ1340" i="4" s="1"/>
  <c r="AP1341" i="4"/>
  <c r="AQ1341" i="4" s="1"/>
  <c r="AP1342" i="4"/>
  <c r="AQ1342" i="4" s="1"/>
  <c r="AP1343" i="4"/>
  <c r="AQ1343" i="4" s="1"/>
  <c r="AP1344" i="4"/>
  <c r="AQ1344" i="4" s="1"/>
  <c r="AP1345" i="4"/>
  <c r="AQ1345" i="4" s="1"/>
  <c r="AP1346" i="4"/>
  <c r="AQ1346" i="4" s="1"/>
  <c r="AP1347" i="4"/>
  <c r="AQ1347" i="4" s="1"/>
  <c r="AP1348" i="4"/>
  <c r="AQ1348" i="4" s="1"/>
  <c r="AP1349" i="4"/>
  <c r="AQ1349" i="4" s="1"/>
  <c r="AP1350" i="4"/>
  <c r="AQ1350" i="4" s="1"/>
  <c r="AP1351" i="4"/>
  <c r="AQ1351" i="4" s="1"/>
  <c r="AP1352" i="4"/>
  <c r="AQ1352" i="4" s="1"/>
  <c r="AP1353" i="4"/>
  <c r="AQ1353" i="4" s="1"/>
  <c r="AP1354" i="4"/>
  <c r="AQ1354" i="4" s="1"/>
  <c r="AP1355" i="4"/>
  <c r="AQ1355" i="4" s="1"/>
  <c r="AP1356" i="4"/>
  <c r="AQ1356" i="4" s="1"/>
  <c r="AP1357" i="4"/>
  <c r="AQ1357" i="4" s="1"/>
  <c r="AP1358" i="4"/>
  <c r="AQ1358" i="4" s="1"/>
  <c r="AP1359" i="4"/>
  <c r="AQ1359" i="4" s="1"/>
  <c r="AP1360" i="4"/>
  <c r="AQ1360" i="4" s="1"/>
  <c r="AP1361" i="4"/>
  <c r="AQ1361" i="4" s="1"/>
  <c r="AP1362" i="4"/>
  <c r="AQ1362" i="4" s="1"/>
  <c r="AP1363" i="4"/>
  <c r="AQ1363" i="4" s="1"/>
  <c r="AP1364" i="4"/>
  <c r="AQ1364" i="4" s="1"/>
  <c r="AP1365" i="4"/>
  <c r="AQ1365" i="4" s="1"/>
  <c r="AP1366" i="4"/>
  <c r="AQ1366" i="4" s="1"/>
  <c r="AP1367" i="4"/>
  <c r="AQ1367" i="4" s="1"/>
  <c r="AP1368" i="4"/>
  <c r="AQ1368" i="4" s="1"/>
  <c r="AP1369" i="4"/>
  <c r="AQ1369" i="4" s="1"/>
  <c r="AP1370" i="4"/>
  <c r="AQ1370" i="4" s="1"/>
  <c r="AP1371" i="4"/>
  <c r="AQ1371" i="4" s="1"/>
  <c r="AP1372" i="4"/>
  <c r="AQ1372" i="4" s="1"/>
  <c r="AP1373" i="4"/>
  <c r="AQ1373" i="4" s="1"/>
  <c r="AP1374" i="4"/>
  <c r="AQ1374" i="4" s="1"/>
  <c r="AP1375" i="4"/>
  <c r="AQ1375" i="4" s="1"/>
  <c r="AP1376" i="4"/>
  <c r="AQ1376" i="4" s="1"/>
  <c r="AP1377" i="4"/>
  <c r="AQ1377" i="4" s="1"/>
  <c r="AP1378" i="4"/>
  <c r="AQ1378" i="4" s="1"/>
  <c r="AP1379" i="4"/>
  <c r="AQ1379" i="4" s="1"/>
  <c r="AP1380" i="4"/>
  <c r="AQ1380" i="4" s="1"/>
  <c r="AP1381" i="4"/>
  <c r="AQ1381" i="4" s="1"/>
  <c r="AP1382" i="4"/>
  <c r="AQ1382" i="4" s="1"/>
  <c r="AP1383" i="4"/>
  <c r="AQ1383" i="4" s="1"/>
  <c r="AP1384" i="4"/>
  <c r="AQ1384" i="4" s="1"/>
  <c r="AP1385" i="4"/>
  <c r="AQ1385" i="4" s="1"/>
  <c r="AP1386" i="4"/>
  <c r="AQ1386" i="4" s="1"/>
  <c r="AP1387" i="4"/>
  <c r="AQ1387" i="4" s="1"/>
  <c r="AP1388" i="4"/>
  <c r="AQ1388" i="4" s="1"/>
  <c r="AP1389" i="4"/>
  <c r="AQ1389" i="4" s="1"/>
  <c r="AP1390" i="4"/>
  <c r="AQ1390" i="4" s="1"/>
  <c r="AP1391" i="4"/>
  <c r="AQ1391" i="4" s="1"/>
  <c r="AP1392" i="4"/>
  <c r="AQ1392" i="4" s="1"/>
  <c r="AP1393" i="4"/>
  <c r="AQ1393" i="4" s="1"/>
  <c r="AP1394" i="4"/>
  <c r="AQ1394" i="4" s="1"/>
  <c r="AP1395" i="4"/>
  <c r="AQ1395" i="4" s="1"/>
  <c r="AP1396" i="4"/>
  <c r="AQ1396" i="4" s="1"/>
  <c r="AP1397" i="4"/>
  <c r="AQ1397" i="4" s="1"/>
  <c r="AP1398" i="4"/>
  <c r="AQ1398" i="4" s="1"/>
  <c r="AP1399" i="4"/>
  <c r="AQ1399" i="4" s="1"/>
  <c r="AP1400" i="4"/>
  <c r="AQ1400" i="4" s="1"/>
  <c r="AP1401" i="4"/>
  <c r="AQ1401" i="4" s="1"/>
  <c r="AP1402" i="4"/>
  <c r="AQ1402" i="4" s="1"/>
  <c r="AP1403" i="4"/>
  <c r="AQ1403" i="4" s="1"/>
  <c r="AP1404" i="4"/>
  <c r="AQ1404" i="4" s="1"/>
  <c r="AP1405" i="4"/>
  <c r="AQ1405" i="4" s="1"/>
  <c r="AP1406" i="4"/>
  <c r="AQ1406" i="4" s="1"/>
  <c r="AP1407" i="4"/>
  <c r="AQ1407" i="4" s="1"/>
  <c r="AP1408" i="4"/>
  <c r="AQ1408" i="4" s="1"/>
  <c r="AP1409" i="4"/>
  <c r="AQ1409" i="4" s="1"/>
  <c r="AP1410" i="4"/>
  <c r="AQ1410" i="4" s="1"/>
  <c r="AP1411" i="4"/>
  <c r="AQ1411" i="4" s="1"/>
  <c r="AP1412" i="4"/>
  <c r="AQ1412" i="4" s="1"/>
  <c r="AP1413" i="4"/>
  <c r="AQ1413" i="4" s="1"/>
  <c r="AP1414" i="4"/>
  <c r="AQ1414" i="4" s="1"/>
  <c r="AP1415" i="4"/>
  <c r="AQ1415" i="4" s="1"/>
  <c r="AP1416" i="4"/>
  <c r="AQ1416" i="4" s="1"/>
  <c r="AP1417" i="4"/>
  <c r="AQ1417" i="4" s="1"/>
  <c r="AP1418" i="4"/>
  <c r="AQ1418" i="4" s="1"/>
  <c r="AP1419" i="4"/>
  <c r="AQ1419" i="4" s="1"/>
  <c r="AP1420" i="4"/>
  <c r="AQ1420" i="4" s="1"/>
  <c r="AP1421" i="4"/>
  <c r="AQ1421" i="4" s="1"/>
  <c r="AP1422" i="4"/>
  <c r="AQ1422" i="4" s="1"/>
  <c r="AP1423" i="4"/>
  <c r="AQ1423" i="4" s="1"/>
  <c r="AP1424" i="4"/>
  <c r="AQ1424" i="4" s="1"/>
  <c r="AP1425" i="4"/>
  <c r="AQ1425" i="4" s="1"/>
  <c r="AP1426" i="4"/>
  <c r="AQ1426" i="4" s="1"/>
  <c r="AP1427" i="4"/>
  <c r="AQ1427" i="4" s="1"/>
  <c r="AP1428" i="4"/>
  <c r="AQ1428" i="4" s="1"/>
  <c r="AP1429" i="4"/>
  <c r="AQ1429" i="4" s="1"/>
  <c r="AP1430" i="4"/>
  <c r="AQ1430" i="4" s="1"/>
  <c r="AP1431" i="4"/>
  <c r="AQ1431" i="4" s="1"/>
  <c r="AP1432" i="4"/>
  <c r="AQ1432" i="4" s="1"/>
  <c r="AP1433" i="4"/>
  <c r="AQ1433" i="4" s="1"/>
  <c r="AP1434" i="4"/>
  <c r="AQ1434" i="4" s="1"/>
  <c r="AP1435" i="4"/>
  <c r="AQ1435" i="4" s="1"/>
  <c r="AP1436" i="4"/>
  <c r="AQ1436" i="4" s="1"/>
  <c r="AP1437" i="4"/>
  <c r="AQ1437" i="4" s="1"/>
  <c r="AP1438" i="4"/>
  <c r="AQ1438" i="4" s="1"/>
  <c r="AP1439" i="4"/>
  <c r="AQ1439" i="4" s="1"/>
  <c r="AP1440" i="4"/>
  <c r="AQ1440" i="4" s="1"/>
  <c r="AP1441" i="4"/>
  <c r="AQ1441" i="4" s="1"/>
  <c r="AP1442" i="4"/>
  <c r="AQ1442" i="4" s="1"/>
  <c r="AP1443" i="4"/>
  <c r="AQ1443" i="4" s="1"/>
  <c r="AP1444" i="4"/>
  <c r="AQ1444" i="4" s="1"/>
  <c r="AP1445" i="4"/>
  <c r="AQ1445" i="4" s="1"/>
  <c r="AP1446" i="4"/>
  <c r="AQ1446" i="4" s="1"/>
  <c r="AP1447" i="4"/>
  <c r="AQ1447" i="4" s="1"/>
  <c r="AP1448" i="4"/>
  <c r="AQ1448" i="4" s="1"/>
  <c r="AP1449" i="4"/>
  <c r="AQ1449" i="4" s="1"/>
  <c r="AP1450" i="4"/>
  <c r="AQ1450" i="4" s="1"/>
  <c r="AP1451" i="4"/>
  <c r="AQ1451" i="4" s="1"/>
  <c r="AP1452" i="4"/>
  <c r="AQ1452" i="4" s="1"/>
  <c r="AP1453" i="4"/>
  <c r="AQ1453" i="4" s="1"/>
  <c r="AP1454" i="4"/>
  <c r="AQ1454" i="4" s="1"/>
  <c r="AP1455" i="4"/>
  <c r="AQ1455" i="4" s="1"/>
  <c r="AP1456" i="4"/>
  <c r="AQ1456" i="4" s="1"/>
  <c r="AP1457" i="4"/>
  <c r="AQ1457" i="4" s="1"/>
  <c r="AP1458" i="4"/>
  <c r="AQ1458" i="4" s="1"/>
  <c r="AP1459" i="4"/>
  <c r="AQ1459" i="4" s="1"/>
  <c r="AP1460" i="4"/>
  <c r="AQ1460" i="4" s="1"/>
  <c r="AP1461" i="4"/>
  <c r="AQ1461" i="4" s="1"/>
  <c r="AP1462" i="4"/>
  <c r="AQ1462" i="4" s="1"/>
  <c r="AP1463" i="4"/>
  <c r="AQ1463" i="4" s="1"/>
  <c r="AP1464" i="4"/>
  <c r="AQ1464" i="4" s="1"/>
  <c r="AP1465" i="4"/>
  <c r="AQ1465" i="4" s="1"/>
  <c r="AP1466" i="4"/>
  <c r="AQ1466" i="4" s="1"/>
  <c r="AP1467" i="4"/>
  <c r="AQ1467" i="4" s="1"/>
  <c r="AP1468" i="4"/>
  <c r="AQ1468" i="4" s="1"/>
  <c r="AP1469" i="4"/>
  <c r="AQ1469" i="4" s="1"/>
  <c r="AP1470" i="4"/>
  <c r="AQ1470" i="4" s="1"/>
  <c r="AP1471" i="4"/>
  <c r="AQ1471" i="4" s="1"/>
  <c r="AP1472" i="4"/>
  <c r="AQ1472" i="4" s="1"/>
  <c r="AP1473" i="4"/>
  <c r="AQ1473" i="4" s="1"/>
  <c r="AP1474" i="4"/>
  <c r="AQ1474" i="4" s="1"/>
  <c r="AP1475" i="4"/>
  <c r="AQ1475" i="4" s="1"/>
  <c r="AP1476" i="4"/>
  <c r="AQ1476" i="4" s="1"/>
  <c r="AP1477" i="4"/>
  <c r="AQ1477" i="4" s="1"/>
  <c r="AP1478" i="4"/>
  <c r="AQ1478" i="4" s="1"/>
  <c r="AP1479" i="4"/>
  <c r="AQ1479" i="4" s="1"/>
  <c r="AP1480" i="4"/>
  <c r="AQ1480" i="4" s="1"/>
  <c r="AP1481" i="4"/>
  <c r="AQ1481" i="4" s="1"/>
  <c r="AP1482" i="4"/>
  <c r="AQ1482" i="4" s="1"/>
  <c r="AP1483" i="4"/>
  <c r="AQ1483" i="4" s="1"/>
  <c r="AP1484" i="4"/>
  <c r="AQ1484" i="4" s="1"/>
  <c r="AP1485" i="4"/>
  <c r="AQ1485" i="4" s="1"/>
  <c r="AP1486" i="4"/>
  <c r="AQ1486" i="4" s="1"/>
  <c r="AP1487" i="4"/>
  <c r="AQ1487" i="4" s="1"/>
  <c r="AP1488" i="4"/>
  <c r="AQ1488" i="4" s="1"/>
  <c r="AP1489" i="4"/>
  <c r="AQ1489" i="4" s="1"/>
  <c r="AP1490" i="4"/>
  <c r="AQ1490" i="4" s="1"/>
  <c r="AP1491" i="4"/>
  <c r="AQ1491" i="4" s="1"/>
  <c r="AP1492" i="4"/>
  <c r="AQ1492" i="4" s="1"/>
  <c r="AP1493" i="4"/>
  <c r="AQ1493" i="4" s="1"/>
  <c r="AP1494" i="4"/>
  <c r="AQ1494" i="4" s="1"/>
  <c r="AP1495" i="4"/>
  <c r="AQ1495" i="4" s="1"/>
  <c r="AP1496" i="4"/>
  <c r="AQ1496" i="4" s="1"/>
  <c r="AP1497" i="4"/>
  <c r="AQ1497" i="4" s="1"/>
  <c r="AP1498" i="4"/>
  <c r="AQ1498" i="4" s="1"/>
  <c r="AP1499" i="4"/>
  <c r="AQ1499" i="4" s="1"/>
  <c r="AP1500" i="4"/>
  <c r="AQ1500" i="4" s="1"/>
  <c r="AP1501" i="4"/>
  <c r="AQ1501" i="4" s="1"/>
  <c r="AP1502" i="4"/>
  <c r="AQ1502" i="4" s="1"/>
  <c r="AP1503" i="4"/>
  <c r="AQ1503" i="4" s="1"/>
  <c r="AP1504" i="4"/>
  <c r="AQ1504" i="4" s="1"/>
  <c r="AP1505" i="4"/>
  <c r="AQ1505" i="4" s="1"/>
  <c r="AP1506" i="4"/>
  <c r="AQ1506" i="4" s="1"/>
  <c r="AP1507" i="4"/>
  <c r="AQ1507" i="4" s="1"/>
  <c r="AP1508" i="4"/>
  <c r="AQ1508" i="4" s="1"/>
  <c r="AP1509" i="4"/>
  <c r="AQ1509" i="4" s="1"/>
  <c r="AP1510" i="4"/>
  <c r="AQ1510" i="4" s="1"/>
  <c r="AP1511" i="4"/>
  <c r="AQ1511" i="4" s="1"/>
  <c r="AP1512" i="4"/>
  <c r="AQ1512" i="4" s="1"/>
  <c r="AP1513" i="4"/>
  <c r="AQ1513" i="4" s="1"/>
  <c r="AP1514" i="4"/>
  <c r="AQ1514" i="4" s="1"/>
  <c r="AP1515" i="4"/>
  <c r="AQ1515" i="4" s="1"/>
  <c r="AP1516" i="4"/>
  <c r="AQ1516" i="4" s="1"/>
  <c r="AP1517" i="4"/>
  <c r="AQ1517" i="4" s="1"/>
  <c r="AP1518" i="4"/>
  <c r="AQ1518" i="4" s="1"/>
  <c r="AP1519" i="4"/>
  <c r="AQ1519" i="4" s="1"/>
  <c r="AP1520" i="4"/>
  <c r="AQ1520" i="4" s="1"/>
  <c r="AP1521" i="4"/>
  <c r="AQ1521" i="4" s="1"/>
  <c r="AP1522" i="4"/>
  <c r="AQ1522" i="4" s="1"/>
  <c r="AP1523" i="4"/>
  <c r="AQ1523" i="4" s="1"/>
  <c r="AP1524" i="4"/>
  <c r="AQ1524" i="4" s="1"/>
  <c r="AP1525" i="4"/>
  <c r="AQ1525" i="4" s="1"/>
  <c r="AP1526" i="4"/>
  <c r="AQ1526" i="4" s="1"/>
  <c r="AP1527" i="4"/>
  <c r="AQ1527" i="4" s="1"/>
  <c r="AP1528" i="4"/>
  <c r="AQ1528" i="4" s="1"/>
  <c r="AP1529" i="4"/>
  <c r="AQ1529" i="4" s="1"/>
  <c r="AP1530" i="4"/>
  <c r="AQ1530" i="4" s="1"/>
  <c r="AP1531" i="4"/>
  <c r="AQ1531" i="4" s="1"/>
  <c r="AP1532" i="4"/>
  <c r="AQ1532" i="4" s="1"/>
  <c r="AP1533" i="4"/>
  <c r="AQ1533" i="4" s="1"/>
  <c r="AP1534" i="4"/>
  <c r="AQ1534" i="4" s="1"/>
  <c r="AP1535" i="4"/>
  <c r="AQ1535" i="4" s="1"/>
  <c r="AP1536" i="4"/>
  <c r="AQ1536" i="4" s="1"/>
  <c r="AP1537" i="4"/>
  <c r="AQ1537" i="4" s="1"/>
  <c r="AP1538" i="4"/>
  <c r="AQ1538" i="4" s="1"/>
  <c r="AP1539" i="4"/>
  <c r="AQ1539" i="4" s="1"/>
  <c r="AP1540" i="4"/>
  <c r="AQ1540" i="4" s="1"/>
  <c r="AP1541" i="4"/>
  <c r="AQ1541" i="4" s="1"/>
  <c r="AP1542" i="4"/>
  <c r="AQ1542" i="4" s="1"/>
  <c r="AP1543" i="4"/>
  <c r="AQ1543" i="4" s="1"/>
  <c r="AP1544" i="4"/>
  <c r="AQ1544" i="4" s="1"/>
  <c r="AP1545" i="4"/>
  <c r="AQ1545" i="4" s="1"/>
  <c r="AP1546" i="4"/>
  <c r="AQ1546" i="4" s="1"/>
  <c r="AP1547" i="4"/>
  <c r="AQ1547" i="4" s="1"/>
  <c r="AP1548" i="4"/>
  <c r="AQ1548" i="4" s="1"/>
  <c r="AP1549" i="4"/>
  <c r="AQ1549" i="4" s="1"/>
  <c r="AP1550" i="4"/>
  <c r="AQ1550" i="4" s="1"/>
  <c r="AP1551" i="4"/>
  <c r="AQ1551" i="4" s="1"/>
  <c r="AP1552" i="4"/>
  <c r="AQ1552" i="4" s="1"/>
  <c r="AP1553" i="4"/>
  <c r="AQ1553" i="4" s="1"/>
  <c r="AP1554" i="4"/>
  <c r="AQ1554" i="4" s="1"/>
  <c r="AP1555" i="4"/>
  <c r="AQ1555" i="4" s="1"/>
  <c r="AP1556" i="4"/>
  <c r="AQ1556" i="4" s="1"/>
  <c r="AP1557" i="4"/>
  <c r="AQ1557" i="4" s="1"/>
  <c r="AP1558" i="4"/>
  <c r="AQ1558" i="4" s="1"/>
  <c r="AP1559" i="4"/>
  <c r="AQ1559" i="4" s="1"/>
  <c r="AP1560" i="4"/>
  <c r="AQ1560" i="4" s="1"/>
  <c r="AP1561" i="4"/>
  <c r="AQ1561" i="4" s="1"/>
  <c r="AP1562" i="4"/>
  <c r="AQ1562" i="4" s="1"/>
  <c r="AP1563" i="4"/>
  <c r="AQ1563" i="4" s="1"/>
  <c r="AP1564" i="4"/>
  <c r="AQ1564" i="4" s="1"/>
  <c r="AP1565" i="4"/>
  <c r="AQ1565" i="4" s="1"/>
  <c r="AP1566" i="4"/>
  <c r="AQ1566" i="4" s="1"/>
  <c r="AP1567" i="4"/>
  <c r="AQ1567" i="4" s="1"/>
  <c r="AP1568" i="4"/>
  <c r="AQ1568" i="4" s="1"/>
  <c r="AP1569" i="4"/>
  <c r="AQ1569" i="4" s="1"/>
  <c r="AP1570" i="4"/>
  <c r="AQ1570" i="4" s="1"/>
  <c r="AP1571" i="4"/>
  <c r="AQ1571" i="4" s="1"/>
  <c r="AP1572" i="4"/>
  <c r="AQ1572" i="4" s="1"/>
  <c r="AP1573" i="4"/>
  <c r="AQ1573" i="4" s="1"/>
  <c r="AP1574" i="4"/>
  <c r="AQ1574" i="4" s="1"/>
  <c r="AP1575" i="4"/>
  <c r="AQ1575" i="4" s="1"/>
  <c r="AP1576" i="4"/>
  <c r="AQ1576" i="4" s="1"/>
  <c r="AP1577" i="4"/>
  <c r="AQ1577" i="4" s="1"/>
  <c r="AP1578" i="4"/>
  <c r="AQ1578" i="4" s="1"/>
  <c r="AP1579" i="4"/>
  <c r="AQ1579" i="4" s="1"/>
  <c r="AP1580" i="4"/>
  <c r="AQ1580" i="4" s="1"/>
  <c r="AP1581" i="4"/>
  <c r="AQ1581" i="4" s="1"/>
  <c r="AP1582" i="4"/>
  <c r="AQ1582" i="4" s="1"/>
  <c r="AP1583" i="4"/>
  <c r="AQ1583" i="4" s="1"/>
  <c r="AP1584" i="4"/>
  <c r="AQ1584" i="4" s="1"/>
  <c r="AP1585" i="4"/>
  <c r="AQ1585" i="4" s="1"/>
  <c r="AP1586" i="4"/>
  <c r="AQ1586" i="4" s="1"/>
  <c r="AP1587" i="4"/>
  <c r="AQ1587" i="4" s="1"/>
  <c r="AP1588" i="4"/>
  <c r="AQ1588" i="4" s="1"/>
  <c r="AP1589" i="4"/>
  <c r="AQ1589" i="4" s="1"/>
  <c r="AP1590" i="4"/>
  <c r="AQ1590" i="4" s="1"/>
  <c r="AP1591" i="4"/>
  <c r="AQ1591" i="4" s="1"/>
  <c r="AP1592" i="4"/>
  <c r="AQ1592" i="4" s="1"/>
  <c r="AP1593" i="4"/>
  <c r="AQ1593" i="4" s="1"/>
  <c r="AP1594" i="4"/>
  <c r="AQ1594" i="4" s="1"/>
  <c r="AP1595" i="4"/>
  <c r="AQ1595" i="4" s="1"/>
  <c r="AP1596" i="4"/>
  <c r="AQ1596" i="4" s="1"/>
  <c r="AP1597" i="4"/>
  <c r="AQ1597" i="4" s="1"/>
  <c r="AP1598" i="4"/>
  <c r="AQ1598" i="4" s="1"/>
  <c r="AP1599" i="4"/>
  <c r="AQ1599" i="4" s="1"/>
  <c r="AP1600" i="4"/>
  <c r="AQ1600" i="4" s="1"/>
  <c r="AP1601" i="4"/>
  <c r="AQ1601" i="4" s="1"/>
  <c r="AP1602" i="4"/>
  <c r="AQ1602" i="4" s="1"/>
  <c r="AP1603" i="4"/>
  <c r="AQ1603" i="4" s="1"/>
  <c r="AP1604" i="4"/>
  <c r="AQ1604" i="4" s="1"/>
  <c r="AP1605" i="4"/>
  <c r="AQ1605" i="4" s="1"/>
  <c r="AP1606" i="4"/>
  <c r="AQ1606" i="4" s="1"/>
  <c r="AP1607" i="4"/>
  <c r="AQ1607" i="4" s="1"/>
  <c r="AP1608" i="4"/>
  <c r="AQ1608" i="4" s="1"/>
  <c r="AP1609" i="4"/>
  <c r="AQ1609" i="4" s="1"/>
  <c r="AP1610" i="4"/>
  <c r="AQ1610" i="4" s="1"/>
  <c r="AP1611" i="4"/>
  <c r="AQ1611" i="4" s="1"/>
  <c r="AP1612" i="4"/>
  <c r="AQ1612" i="4" s="1"/>
  <c r="AP1613" i="4"/>
  <c r="AQ1613" i="4" s="1"/>
  <c r="AP1614" i="4"/>
  <c r="AQ1614" i="4" s="1"/>
  <c r="AP1615" i="4"/>
  <c r="AQ1615" i="4" s="1"/>
  <c r="AP1616" i="4"/>
  <c r="AQ1616" i="4" s="1"/>
  <c r="AP1617" i="4"/>
  <c r="AQ1617" i="4" s="1"/>
  <c r="AP1618" i="4"/>
  <c r="AQ1618" i="4" s="1"/>
  <c r="AP1619" i="4"/>
  <c r="AQ1619" i="4" s="1"/>
  <c r="AP1620" i="4"/>
  <c r="AQ1620" i="4" s="1"/>
  <c r="AP1621" i="4"/>
  <c r="AQ1621" i="4" s="1"/>
  <c r="AP1622" i="4"/>
  <c r="AQ1622" i="4" s="1"/>
  <c r="AP1623" i="4"/>
  <c r="AQ1623" i="4" s="1"/>
  <c r="AP1624" i="4"/>
  <c r="AQ1624" i="4" s="1"/>
  <c r="AP1625" i="4"/>
  <c r="AQ1625" i="4" s="1"/>
  <c r="AP1626" i="4"/>
  <c r="AQ1626" i="4" s="1"/>
  <c r="AP1627" i="4"/>
  <c r="AQ1627" i="4" s="1"/>
  <c r="AP1628" i="4"/>
  <c r="AQ1628" i="4" s="1"/>
  <c r="AP1629" i="4"/>
  <c r="AQ1629" i="4" s="1"/>
  <c r="AP1630" i="4"/>
  <c r="AQ1630" i="4" s="1"/>
  <c r="AP1631" i="4"/>
  <c r="AQ1631" i="4" s="1"/>
  <c r="AP1632" i="4"/>
  <c r="AQ1632" i="4" s="1"/>
  <c r="AP1633" i="4"/>
  <c r="AQ1633" i="4" s="1"/>
  <c r="AP1634" i="4"/>
  <c r="AQ1634" i="4" s="1"/>
  <c r="AP1635" i="4"/>
  <c r="AQ1635" i="4" s="1"/>
  <c r="AP1636" i="4"/>
  <c r="AQ1636" i="4" s="1"/>
  <c r="AP1637" i="4"/>
  <c r="AQ1637" i="4" s="1"/>
  <c r="AP1638" i="4"/>
  <c r="AQ1638" i="4" s="1"/>
  <c r="AP1639" i="4"/>
  <c r="AQ1639" i="4" s="1"/>
  <c r="AP1640" i="4"/>
  <c r="AQ1640" i="4" s="1"/>
  <c r="AP1641" i="4"/>
  <c r="AQ1641" i="4" s="1"/>
  <c r="AP1642" i="4"/>
  <c r="AQ1642" i="4" s="1"/>
  <c r="AP1643" i="4"/>
  <c r="AQ1643" i="4" s="1"/>
  <c r="AP1644" i="4"/>
  <c r="AQ1644" i="4" s="1"/>
  <c r="AP1645" i="4"/>
  <c r="AQ1645" i="4" s="1"/>
  <c r="AP1646" i="4"/>
  <c r="AQ1646" i="4" s="1"/>
  <c r="AP1647" i="4"/>
  <c r="AQ1647" i="4" s="1"/>
  <c r="AP1648" i="4"/>
  <c r="AQ1648" i="4" s="1"/>
  <c r="AP1649" i="4"/>
  <c r="AQ1649" i="4" s="1"/>
  <c r="AP1650" i="4"/>
  <c r="AQ1650" i="4" s="1"/>
  <c r="AP1651" i="4"/>
  <c r="AQ1651" i="4" s="1"/>
  <c r="AP1652" i="4"/>
  <c r="AQ1652" i="4" s="1"/>
  <c r="AP1653" i="4"/>
  <c r="AQ1653" i="4" s="1"/>
  <c r="AP1654" i="4"/>
  <c r="AQ1654" i="4" s="1"/>
  <c r="AP1655" i="4"/>
  <c r="AQ1655" i="4" s="1"/>
  <c r="AP1656" i="4"/>
  <c r="AQ1656" i="4" s="1"/>
  <c r="AP1657" i="4"/>
  <c r="AQ1657" i="4" s="1"/>
  <c r="AP1658" i="4"/>
  <c r="AQ1658" i="4" s="1"/>
  <c r="AP1659" i="4"/>
  <c r="AQ1659" i="4" s="1"/>
  <c r="AP1660" i="4"/>
  <c r="AQ1660" i="4" s="1"/>
  <c r="AP1661" i="4"/>
  <c r="AQ1661" i="4" s="1"/>
  <c r="AP1662" i="4"/>
  <c r="AQ1662" i="4" s="1"/>
  <c r="AP812" i="4"/>
  <c r="AQ812" i="4" s="1"/>
  <c r="AP1664" i="4"/>
  <c r="AQ1664" i="4" s="1"/>
  <c r="AP1665" i="4"/>
  <c r="AQ1665" i="4" s="1"/>
  <c r="AP1666" i="4"/>
  <c r="AQ1666" i="4" s="1"/>
  <c r="AP1667" i="4"/>
  <c r="AQ1667" i="4" s="1"/>
  <c r="AP1668" i="4"/>
  <c r="AQ1668" i="4" s="1"/>
  <c r="AP1669" i="4"/>
  <c r="AQ1669" i="4" s="1"/>
  <c r="AP1670" i="4"/>
  <c r="AQ1670" i="4" s="1"/>
  <c r="AP1671" i="4"/>
  <c r="AQ1671" i="4" s="1"/>
  <c r="AP1672" i="4"/>
  <c r="AQ1672" i="4" s="1"/>
  <c r="AP1673" i="4"/>
  <c r="AQ1673" i="4" s="1"/>
  <c r="AP1674" i="4"/>
  <c r="AQ1674" i="4" s="1"/>
  <c r="AP1675" i="4"/>
  <c r="AQ1675" i="4" s="1"/>
  <c r="AP1676" i="4"/>
  <c r="AQ1676" i="4" s="1"/>
  <c r="AP1677" i="4"/>
  <c r="AQ1677" i="4" s="1"/>
  <c r="AP1678" i="4"/>
  <c r="AQ1678" i="4" s="1"/>
  <c r="AP1679" i="4"/>
  <c r="AQ1679" i="4" s="1"/>
  <c r="AP1680" i="4"/>
  <c r="AQ1680" i="4" s="1"/>
  <c r="AP1681" i="4"/>
  <c r="AQ1681" i="4" s="1"/>
  <c r="AP1682" i="4"/>
  <c r="AQ1682" i="4" s="1"/>
  <c r="AP1683" i="4"/>
  <c r="AQ1683" i="4" s="1"/>
  <c r="AP1684" i="4"/>
  <c r="AQ1684" i="4" s="1"/>
  <c r="AP1685" i="4"/>
  <c r="AQ1685" i="4" s="1"/>
  <c r="AP1686" i="4"/>
  <c r="AQ1686" i="4" s="1"/>
  <c r="AP1687" i="4"/>
  <c r="AQ1687" i="4" s="1"/>
  <c r="AP1688" i="4"/>
  <c r="AQ1688" i="4" s="1"/>
  <c r="AP1689" i="4"/>
  <c r="AQ1689" i="4" s="1"/>
  <c r="AP1690" i="4"/>
  <c r="AQ1690" i="4" s="1"/>
  <c r="AP1691" i="4"/>
  <c r="AQ1691" i="4" s="1"/>
  <c r="AP1692" i="4"/>
  <c r="AQ1692" i="4" s="1"/>
  <c r="AP1693" i="4"/>
  <c r="AQ1693" i="4" s="1"/>
  <c r="AP1694" i="4"/>
  <c r="AQ1694" i="4" s="1"/>
  <c r="AP1695" i="4"/>
  <c r="AQ1695" i="4" s="1"/>
  <c r="AP1696" i="4"/>
  <c r="AQ1696" i="4" s="1"/>
  <c r="AP1697" i="4"/>
  <c r="AQ1697" i="4" s="1"/>
  <c r="AP1698" i="4"/>
  <c r="AQ1698" i="4" s="1"/>
  <c r="AP1699" i="4"/>
  <c r="AQ1699" i="4" s="1"/>
  <c r="AP1700" i="4"/>
  <c r="AQ1700" i="4" s="1"/>
  <c r="AP1701" i="4"/>
  <c r="AQ1701" i="4" s="1"/>
  <c r="AP1702" i="4"/>
  <c r="AQ1702" i="4" s="1"/>
  <c r="AP1703" i="4"/>
  <c r="AQ1703" i="4" s="1"/>
  <c r="AP1704" i="4"/>
  <c r="AQ1704" i="4" s="1"/>
  <c r="AP1705" i="4"/>
  <c r="AQ1705" i="4" s="1"/>
  <c r="AP1706" i="4"/>
  <c r="AQ1706" i="4" s="1"/>
  <c r="AP1707" i="4"/>
  <c r="AQ1707" i="4" s="1"/>
  <c r="AP1708" i="4"/>
  <c r="AQ1708" i="4" s="1"/>
  <c r="AP1709" i="4"/>
  <c r="AQ1709" i="4" s="1"/>
  <c r="AP1710" i="4"/>
  <c r="AQ1710" i="4" s="1"/>
  <c r="AP1711" i="4"/>
  <c r="AQ1711" i="4" s="1"/>
  <c r="AP1712" i="4"/>
  <c r="AQ1712" i="4" s="1"/>
  <c r="AP1713" i="4"/>
  <c r="AQ1713" i="4" s="1"/>
  <c r="AP1714" i="4"/>
  <c r="AQ1714" i="4" s="1"/>
  <c r="AP1715" i="4"/>
  <c r="AQ1715" i="4" s="1"/>
  <c r="AP1716" i="4"/>
  <c r="AQ1716" i="4" s="1"/>
  <c r="AP1717" i="4"/>
  <c r="AQ1717" i="4" s="1"/>
  <c r="AP1718" i="4"/>
  <c r="AQ1718" i="4" s="1"/>
  <c r="AP1719" i="4"/>
  <c r="AQ1719" i="4" s="1"/>
  <c r="AP1720" i="4"/>
  <c r="AQ1720" i="4" s="1"/>
  <c r="AP1721" i="4"/>
  <c r="AQ1721" i="4" s="1"/>
  <c r="AP1722" i="4"/>
  <c r="AQ1722" i="4" s="1"/>
  <c r="AP1723" i="4"/>
  <c r="AQ1723" i="4" s="1"/>
  <c r="AP1724" i="4"/>
  <c r="AQ1724" i="4" s="1"/>
  <c r="AP1725" i="4"/>
  <c r="AQ1725" i="4" s="1"/>
  <c r="AP1726" i="4"/>
  <c r="AQ1726" i="4" s="1"/>
  <c r="AP1727" i="4"/>
  <c r="AQ1727" i="4" s="1"/>
  <c r="AP1728" i="4"/>
  <c r="AQ1728" i="4" s="1"/>
  <c r="AP1729" i="4"/>
  <c r="AQ1729" i="4" s="1"/>
  <c r="AP1730" i="4"/>
  <c r="AQ1730" i="4" s="1"/>
  <c r="AP1731" i="4"/>
  <c r="AQ1731" i="4" s="1"/>
  <c r="AP1732" i="4"/>
  <c r="AQ1732" i="4" s="1"/>
  <c r="AP1733" i="4"/>
  <c r="AQ1733" i="4" s="1"/>
  <c r="AP1734" i="4"/>
  <c r="AQ1734" i="4" s="1"/>
  <c r="AP1735" i="4"/>
  <c r="AQ1735" i="4" s="1"/>
  <c r="AP1736" i="4"/>
  <c r="AQ1736" i="4" s="1"/>
  <c r="AP1737" i="4"/>
  <c r="AQ1737" i="4" s="1"/>
  <c r="AP1738" i="4"/>
  <c r="AQ1738" i="4" s="1"/>
  <c r="AP1739" i="4"/>
  <c r="AQ1739" i="4" s="1"/>
  <c r="AP1740" i="4"/>
  <c r="AQ1740" i="4" s="1"/>
  <c r="AP1741" i="4"/>
  <c r="AQ1741" i="4" s="1"/>
  <c r="AP1742" i="4"/>
  <c r="AQ1742" i="4" s="1"/>
  <c r="AP1743" i="4"/>
  <c r="AQ1743" i="4" s="1"/>
  <c r="AP1744" i="4"/>
  <c r="AQ1744" i="4" s="1"/>
  <c r="AP1745" i="4"/>
  <c r="AQ1745" i="4" s="1"/>
  <c r="AP1746" i="4"/>
  <c r="AQ1746" i="4" s="1"/>
  <c r="AP1747" i="4"/>
  <c r="AQ1747" i="4" s="1"/>
  <c r="AP1748" i="4"/>
  <c r="AQ1748" i="4" s="1"/>
  <c r="AP1749" i="4"/>
  <c r="AQ1749" i="4" s="1"/>
  <c r="AP1750" i="4"/>
  <c r="AQ1750" i="4" s="1"/>
  <c r="AP1751" i="4"/>
  <c r="AQ1751" i="4" s="1"/>
  <c r="AP1752" i="4"/>
  <c r="AQ1752" i="4" s="1"/>
  <c r="AP1753" i="4"/>
  <c r="AQ1753" i="4" s="1"/>
  <c r="AP1754" i="4"/>
  <c r="AQ1754" i="4" s="1"/>
  <c r="AP1755" i="4"/>
  <c r="AQ1755" i="4" s="1"/>
  <c r="AP1756" i="4"/>
  <c r="AQ1756" i="4" s="1"/>
  <c r="AP1757" i="4"/>
  <c r="AQ1757" i="4" s="1"/>
  <c r="AP1758" i="4"/>
  <c r="AQ1758" i="4" s="1"/>
  <c r="AP1759" i="4"/>
  <c r="AQ1759" i="4" s="1"/>
  <c r="AP1760" i="4"/>
  <c r="AQ1760" i="4" s="1"/>
  <c r="AP1761" i="4"/>
  <c r="AQ1761" i="4" s="1"/>
  <c r="AP1762" i="4"/>
  <c r="AQ1762" i="4" s="1"/>
  <c r="AP1763" i="4"/>
  <c r="AQ1763" i="4" s="1"/>
  <c r="AP1764" i="4"/>
  <c r="AQ1764" i="4" s="1"/>
  <c r="AP1765" i="4"/>
  <c r="AQ1765" i="4" s="1"/>
  <c r="AP1766" i="4"/>
  <c r="AQ1766" i="4" s="1"/>
  <c r="AP1767" i="4"/>
  <c r="AQ1767" i="4" s="1"/>
  <c r="AP1768" i="4"/>
  <c r="AQ1768" i="4" s="1"/>
  <c r="AP1769" i="4"/>
  <c r="AQ1769" i="4" s="1"/>
  <c r="AP1770" i="4"/>
  <c r="AQ1770" i="4" s="1"/>
  <c r="AP1771" i="4"/>
  <c r="AQ1771" i="4" s="1"/>
  <c r="AP1772" i="4"/>
  <c r="AQ1772" i="4" s="1"/>
  <c r="AP1773" i="4"/>
  <c r="AQ1773" i="4" s="1"/>
  <c r="AP1774" i="4"/>
  <c r="AQ1774" i="4" s="1"/>
  <c r="AP1775" i="4"/>
  <c r="AQ1775" i="4" s="1"/>
  <c r="AP1776" i="4"/>
  <c r="AQ1776" i="4" s="1"/>
  <c r="AP1777" i="4"/>
  <c r="AQ1777" i="4" s="1"/>
  <c r="AP1778" i="4"/>
  <c r="AQ1778" i="4" s="1"/>
  <c r="AP1779" i="4"/>
  <c r="AQ1779" i="4" s="1"/>
  <c r="AP1780" i="4"/>
  <c r="AQ1780" i="4" s="1"/>
  <c r="AP1781" i="4"/>
  <c r="AQ1781" i="4" s="1"/>
  <c r="AP1782" i="4"/>
  <c r="AQ1782" i="4" s="1"/>
  <c r="AP1783" i="4"/>
  <c r="AQ1783" i="4" s="1"/>
  <c r="AP1784" i="4"/>
  <c r="AQ1784" i="4" s="1"/>
  <c r="AP1785" i="4"/>
  <c r="AQ1785" i="4" s="1"/>
  <c r="AP1786" i="4"/>
  <c r="AQ1786" i="4" s="1"/>
  <c r="AP1787" i="4"/>
  <c r="AQ1787" i="4" s="1"/>
  <c r="AP1788" i="4"/>
  <c r="AQ1788" i="4" s="1"/>
  <c r="AP1789" i="4"/>
  <c r="AQ1789" i="4" s="1"/>
  <c r="AP1790" i="4"/>
  <c r="AQ1790" i="4" s="1"/>
  <c r="AP1791" i="4"/>
  <c r="AQ1791" i="4" s="1"/>
  <c r="AP1792" i="4"/>
  <c r="AQ1792" i="4" s="1"/>
  <c r="AP1793" i="4"/>
  <c r="AQ1793" i="4" s="1"/>
  <c r="AP1794" i="4"/>
  <c r="AQ1794" i="4" s="1"/>
  <c r="AP1795" i="4"/>
  <c r="AQ1795" i="4" s="1"/>
  <c r="AP1796" i="4"/>
  <c r="AQ1796" i="4" s="1"/>
  <c r="AP1797" i="4"/>
  <c r="AQ1797" i="4" s="1"/>
  <c r="AP1798" i="4"/>
  <c r="AQ1798" i="4" s="1"/>
  <c r="AP1799" i="4"/>
  <c r="AQ1799" i="4" s="1"/>
  <c r="AP1800" i="4"/>
  <c r="AQ1800" i="4" s="1"/>
  <c r="AP1801" i="4"/>
  <c r="AQ1801" i="4" s="1"/>
  <c r="AP1802" i="4"/>
  <c r="AQ1802" i="4" s="1"/>
  <c r="AP1803" i="4"/>
  <c r="AQ1803" i="4" s="1"/>
  <c r="AP1804" i="4"/>
  <c r="AQ1804" i="4" s="1"/>
  <c r="AP1805" i="4"/>
  <c r="AQ1805" i="4" s="1"/>
  <c r="AP1806" i="4"/>
  <c r="AQ1806" i="4" s="1"/>
  <c r="AP1807" i="4"/>
  <c r="AQ1807" i="4" s="1"/>
  <c r="AP1808" i="4"/>
  <c r="AQ1808" i="4" s="1"/>
  <c r="AP1809" i="4"/>
  <c r="AQ1809" i="4" s="1"/>
  <c r="AP1810" i="4"/>
  <c r="AQ1810" i="4" s="1"/>
  <c r="AP1811" i="4"/>
  <c r="AQ1811" i="4" s="1"/>
  <c r="AP1812" i="4"/>
  <c r="AQ1812" i="4" s="1"/>
  <c r="AP1813" i="4"/>
  <c r="AQ1813" i="4" s="1"/>
  <c r="AP1814" i="4"/>
  <c r="AQ1814" i="4" s="1"/>
  <c r="AP1815" i="4"/>
  <c r="AQ1815" i="4" s="1"/>
  <c r="AP1816" i="4"/>
  <c r="AQ1816" i="4" s="1"/>
  <c r="AP1817" i="4"/>
  <c r="AQ1817" i="4" s="1"/>
  <c r="AP1818" i="4"/>
  <c r="AQ1818" i="4" s="1"/>
  <c r="AP1819" i="4"/>
  <c r="AQ1819" i="4" s="1"/>
  <c r="AP1820" i="4"/>
  <c r="AQ1820" i="4" s="1"/>
  <c r="AP1821" i="4"/>
  <c r="AQ1821" i="4" s="1"/>
  <c r="AP1822" i="4"/>
  <c r="AQ1822" i="4" s="1"/>
  <c r="AP1823" i="4"/>
  <c r="AQ1823" i="4" s="1"/>
  <c r="AP1824" i="4"/>
  <c r="AQ1824" i="4" s="1"/>
  <c r="AP1825" i="4"/>
  <c r="AQ1825" i="4" s="1"/>
  <c r="AP1826" i="4"/>
  <c r="AQ1826" i="4" s="1"/>
  <c r="AP1827" i="4"/>
  <c r="AQ1827" i="4" s="1"/>
  <c r="AP1828" i="4"/>
  <c r="AQ1828" i="4" s="1"/>
  <c r="AP1829" i="4"/>
  <c r="AQ1829" i="4" s="1"/>
  <c r="AP1830" i="4"/>
  <c r="AQ1830" i="4" s="1"/>
  <c r="AP1831" i="4"/>
  <c r="AQ1831" i="4" s="1"/>
  <c r="AP1832" i="4"/>
  <c r="AQ1832" i="4" s="1"/>
  <c r="AP1833" i="4"/>
  <c r="AQ1833" i="4" s="1"/>
  <c r="AP1834" i="4"/>
  <c r="AQ1834" i="4" s="1"/>
  <c r="AP1835" i="4"/>
  <c r="AQ1835" i="4" s="1"/>
  <c r="AP1836" i="4"/>
  <c r="AQ1836" i="4" s="1"/>
  <c r="AP1837" i="4"/>
  <c r="AQ1837" i="4" s="1"/>
  <c r="AP1838" i="4"/>
  <c r="AQ1838" i="4" s="1"/>
  <c r="AP1839" i="4"/>
  <c r="AQ1839" i="4" s="1"/>
  <c r="AP1840" i="4"/>
  <c r="AQ1840" i="4" s="1"/>
  <c r="AP1841" i="4"/>
  <c r="AQ1841" i="4" s="1"/>
  <c r="AP1842" i="4"/>
  <c r="AQ1842" i="4" s="1"/>
  <c r="AP1843" i="4"/>
  <c r="AQ1843" i="4" s="1"/>
  <c r="AP1844" i="4"/>
  <c r="AQ1844" i="4" s="1"/>
  <c r="AP1845" i="4"/>
  <c r="AQ1845" i="4" s="1"/>
  <c r="AP1846" i="4"/>
  <c r="AQ1846" i="4" s="1"/>
  <c r="AP1847" i="4"/>
  <c r="AQ1847" i="4" s="1"/>
  <c r="AP1848" i="4"/>
  <c r="AQ1848" i="4" s="1"/>
  <c r="AP1849" i="4"/>
  <c r="AQ1849" i="4" s="1"/>
  <c r="AP1850" i="4"/>
  <c r="AQ1850" i="4" s="1"/>
  <c r="AP1851" i="4"/>
  <c r="AQ1851" i="4" s="1"/>
  <c r="AP1852" i="4"/>
  <c r="AQ1852" i="4" s="1"/>
  <c r="AP1853" i="4"/>
  <c r="AQ1853" i="4" s="1"/>
  <c r="AP1854" i="4"/>
  <c r="AQ1854" i="4" s="1"/>
  <c r="AP1855" i="4"/>
  <c r="AQ1855" i="4" s="1"/>
  <c r="AP1856" i="4"/>
  <c r="AQ1856" i="4" s="1"/>
  <c r="AP1857" i="4"/>
  <c r="AQ1857" i="4" s="1"/>
  <c r="AP1858" i="4"/>
  <c r="AQ1858" i="4" s="1"/>
  <c r="AP1859" i="4"/>
  <c r="AQ1859" i="4" s="1"/>
  <c r="AP1860" i="4"/>
  <c r="AQ1860" i="4" s="1"/>
  <c r="AP1861" i="4"/>
  <c r="AQ1861" i="4" s="1"/>
  <c r="AP1862" i="4"/>
  <c r="AQ1862" i="4" s="1"/>
  <c r="AP1863" i="4"/>
  <c r="AQ1863" i="4" s="1"/>
  <c r="AP1864" i="4"/>
  <c r="AQ1864" i="4" s="1"/>
  <c r="AP1865" i="4"/>
  <c r="AQ1865" i="4" s="1"/>
  <c r="AP1866" i="4"/>
  <c r="AQ1866" i="4" s="1"/>
  <c r="AP1867" i="4"/>
  <c r="AQ1867" i="4" s="1"/>
  <c r="AP1868" i="4"/>
  <c r="AQ1868" i="4" s="1"/>
  <c r="AP1869" i="4"/>
  <c r="AQ1869" i="4" s="1"/>
  <c r="AP1870" i="4"/>
  <c r="AQ1870" i="4" s="1"/>
  <c r="AP1871" i="4"/>
  <c r="AQ1871" i="4" s="1"/>
  <c r="AP1872" i="4"/>
  <c r="AQ1872" i="4" s="1"/>
  <c r="AP1873" i="4"/>
  <c r="AQ1873" i="4" s="1"/>
  <c r="AP1874" i="4"/>
  <c r="AQ1874" i="4" s="1"/>
  <c r="AP1875" i="4"/>
  <c r="AQ1875" i="4" s="1"/>
  <c r="AP1876" i="4"/>
  <c r="AQ1876" i="4" s="1"/>
  <c r="AP1877" i="4"/>
  <c r="AQ1877" i="4" s="1"/>
  <c r="AP1878" i="4"/>
  <c r="AQ1878" i="4" s="1"/>
  <c r="AP1879" i="4"/>
  <c r="AQ1879" i="4" s="1"/>
  <c r="AP1880" i="4"/>
  <c r="AQ1880" i="4" s="1"/>
  <c r="AP1881" i="4"/>
  <c r="AQ1881" i="4" s="1"/>
  <c r="AP1882" i="4"/>
  <c r="AQ1882" i="4" s="1"/>
  <c r="AP1883" i="4"/>
  <c r="AQ1883" i="4" s="1"/>
  <c r="AP1884" i="4"/>
  <c r="AQ1884" i="4" s="1"/>
  <c r="AP1885" i="4"/>
  <c r="AQ1885" i="4" s="1"/>
  <c r="AP1886" i="4"/>
  <c r="AQ1886" i="4" s="1"/>
  <c r="AP1887" i="4"/>
  <c r="AQ1887" i="4" s="1"/>
  <c r="AP1888" i="4"/>
  <c r="AQ1888" i="4" s="1"/>
  <c r="AP1889" i="4"/>
  <c r="AQ1889" i="4" s="1"/>
  <c r="AP1890" i="4"/>
  <c r="AQ1890" i="4" s="1"/>
  <c r="AP1891" i="4"/>
  <c r="AQ1891" i="4" s="1"/>
  <c r="AP1892" i="4"/>
  <c r="AQ1892" i="4" s="1"/>
  <c r="AP1893" i="4"/>
  <c r="AQ1893" i="4" s="1"/>
  <c r="AP1894" i="4"/>
  <c r="AQ1894" i="4" s="1"/>
  <c r="AP1895" i="4"/>
  <c r="AQ1895" i="4" s="1"/>
  <c r="AP1896" i="4"/>
  <c r="AQ1896" i="4" s="1"/>
  <c r="AP1897" i="4"/>
  <c r="AQ1897" i="4" s="1"/>
  <c r="AP1898" i="4"/>
  <c r="AQ1898" i="4" s="1"/>
  <c r="AP1899" i="4"/>
  <c r="AQ1899" i="4" s="1"/>
  <c r="AP1900" i="4"/>
  <c r="AQ1900" i="4" s="1"/>
  <c r="AP1901" i="4"/>
  <c r="AQ1901" i="4" s="1"/>
  <c r="AP1902" i="4"/>
  <c r="AQ1902" i="4" s="1"/>
  <c r="AP1903" i="4"/>
  <c r="AQ1903" i="4" s="1"/>
  <c r="AP1904" i="4"/>
  <c r="AQ1904" i="4" s="1"/>
  <c r="AP1905" i="4"/>
  <c r="AQ1905" i="4" s="1"/>
  <c r="AP1906" i="4"/>
  <c r="AQ1906" i="4" s="1"/>
  <c r="AP1907" i="4"/>
  <c r="AQ1907" i="4" s="1"/>
  <c r="AP1908" i="4"/>
  <c r="AQ1908" i="4" s="1"/>
  <c r="AP1909" i="4"/>
  <c r="AQ1909" i="4" s="1"/>
  <c r="AP1910" i="4"/>
  <c r="AQ1910" i="4" s="1"/>
  <c r="AP1911" i="4"/>
  <c r="AQ1911" i="4" s="1"/>
  <c r="AP1912" i="4"/>
  <c r="AQ1912" i="4" s="1"/>
  <c r="AP1913" i="4"/>
  <c r="AQ1913" i="4" s="1"/>
  <c r="AP1914" i="4"/>
  <c r="AQ1914" i="4" s="1"/>
  <c r="AP1915" i="4"/>
  <c r="AQ1915" i="4" s="1"/>
  <c r="AP1916" i="4"/>
  <c r="AQ1916" i="4" s="1"/>
  <c r="AP1917" i="4"/>
  <c r="AQ1917" i="4" s="1"/>
  <c r="AP1918" i="4"/>
  <c r="AQ1918" i="4" s="1"/>
  <c r="AP1919" i="4"/>
  <c r="AQ1919" i="4" s="1"/>
  <c r="AP1920" i="4"/>
  <c r="AQ1920" i="4" s="1"/>
  <c r="AP1921" i="4"/>
  <c r="AQ1921" i="4" s="1"/>
  <c r="AP1922" i="4"/>
  <c r="AQ1922" i="4" s="1"/>
  <c r="AP1923" i="4"/>
  <c r="AQ1923" i="4" s="1"/>
  <c r="AP1924" i="4"/>
  <c r="AQ1924" i="4" s="1"/>
  <c r="AP1925" i="4"/>
  <c r="AQ1925" i="4" s="1"/>
  <c r="AP1926" i="4"/>
  <c r="AQ1926" i="4" s="1"/>
  <c r="AP1927" i="4"/>
  <c r="AQ1927" i="4" s="1"/>
  <c r="AP1928" i="4"/>
  <c r="AQ1928" i="4" s="1"/>
  <c r="AP1929" i="4"/>
  <c r="AQ1929" i="4" s="1"/>
  <c r="AP1930" i="4"/>
  <c r="AQ1930" i="4" s="1"/>
  <c r="AP1931" i="4"/>
  <c r="AQ1931" i="4" s="1"/>
  <c r="AP1932" i="4"/>
  <c r="AQ1932" i="4" s="1"/>
  <c r="AP1933" i="4"/>
  <c r="AQ1933" i="4" s="1"/>
  <c r="AP1934" i="4"/>
  <c r="AQ1934" i="4" s="1"/>
  <c r="AP1935" i="4"/>
  <c r="AQ1935" i="4" s="1"/>
  <c r="AP1936" i="4"/>
  <c r="AQ1936" i="4" s="1"/>
  <c r="AP1937" i="4"/>
  <c r="AQ1937" i="4" s="1"/>
  <c r="AP1938" i="4"/>
  <c r="AQ1938" i="4" s="1"/>
  <c r="AP1939" i="4"/>
  <c r="AQ1939" i="4" s="1"/>
  <c r="AP1940" i="4"/>
  <c r="AQ1940" i="4" s="1"/>
  <c r="AP1941" i="4"/>
  <c r="AQ1941" i="4" s="1"/>
  <c r="AP1942" i="4"/>
  <c r="AQ1942" i="4" s="1"/>
  <c r="AP1943" i="4"/>
  <c r="AQ1943" i="4" s="1"/>
  <c r="AP1944" i="4"/>
  <c r="AQ1944" i="4" s="1"/>
  <c r="AP1945" i="4"/>
  <c r="AQ1945" i="4" s="1"/>
  <c r="AP1946" i="4"/>
  <c r="AQ1946" i="4" s="1"/>
  <c r="AP1947" i="4"/>
  <c r="AQ1947" i="4" s="1"/>
  <c r="AP1948" i="4"/>
  <c r="AQ1948" i="4" s="1"/>
  <c r="AP1949" i="4"/>
  <c r="AQ1949" i="4" s="1"/>
  <c r="AP1950" i="4"/>
  <c r="AQ1950" i="4" s="1"/>
  <c r="AP1951" i="4"/>
  <c r="AQ1951" i="4" s="1"/>
  <c r="AP1952" i="4"/>
  <c r="AQ1952" i="4" s="1"/>
  <c r="AP1953" i="4"/>
  <c r="AQ1953" i="4" s="1"/>
  <c r="AP1954" i="4"/>
  <c r="AQ1954" i="4" s="1"/>
  <c r="AP1955" i="4"/>
  <c r="AQ1955" i="4" s="1"/>
  <c r="AP1956" i="4"/>
  <c r="AQ1956" i="4" s="1"/>
  <c r="AP1957" i="4"/>
  <c r="AQ1957" i="4" s="1"/>
  <c r="AP1958" i="4"/>
  <c r="AQ1958" i="4" s="1"/>
  <c r="AP1959" i="4"/>
  <c r="AQ1959" i="4" s="1"/>
  <c r="AP1960" i="4"/>
  <c r="AQ1960" i="4" s="1"/>
  <c r="AP1961" i="4"/>
  <c r="AQ1961" i="4" s="1"/>
  <c r="AP1962" i="4"/>
  <c r="AQ1962" i="4" s="1"/>
  <c r="AP1963" i="4"/>
  <c r="AQ1963" i="4" s="1"/>
  <c r="AP1964" i="4"/>
  <c r="AQ1964" i="4" s="1"/>
  <c r="AP1965" i="4"/>
  <c r="AQ1965" i="4" s="1"/>
  <c r="AP1966" i="4"/>
  <c r="AQ1966" i="4" s="1"/>
  <c r="AP1967" i="4"/>
  <c r="AQ1967" i="4" s="1"/>
  <c r="AP1968" i="4"/>
  <c r="AQ1968" i="4" s="1"/>
  <c r="AP1969" i="4"/>
  <c r="AQ1969" i="4" s="1"/>
  <c r="AP1970" i="4"/>
  <c r="AQ1970" i="4" s="1"/>
  <c r="AP1971" i="4"/>
  <c r="AQ1971" i="4" s="1"/>
  <c r="AP1972" i="4"/>
  <c r="AQ1972" i="4" s="1"/>
  <c r="AP1973" i="4"/>
  <c r="AQ1973" i="4" s="1"/>
  <c r="AP1974" i="4"/>
  <c r="AQ1974" i="4" s="1"/>
  <c r="AP1975" i="4"/>
  <c r="AQ1975" i="4" s="1"/>
  <c r="AP1976" i="4"/>
  <c r="AQ1976" i="4" s="1"/>
  <c r="AP1977" i="4"/>
  <c r="AQ1977" i="4" s="1"/>
  <c r="AP1978" i="4"/>
  <c r="AQ1978" i="4" s="1"/>
  <c r="AP1979" i="4"/>
  <c r="AQ1979" i="4" s="1"/>
  <c r="AP1980" i="4"/>
  <c r="AQ1980" i="4" s="1"/>
  <c r="AP1981" i="4"/>
  <c r="AQ1981" i="4" s="1"/>
  <c r="AP1982" i="4"/>
  <c r="AQ1982" i="4" s="1"/>
  <c r="AP1983" i="4"/>
  <c r="AQ1983" i="4" s="1"/>
  <c r="AP1984" i="4"/>
  <c r="AQ1984" i="4" s="1"/>
  <c r="AP1985" i="4"/>
  <c r="AQ1985" i="4" s="1"/>
  <c r="AP1986" i="4"/>
  <c r="AQ1986" i="4" s="1"/>
  <c r="AP1987" i="4"/>
  <c r="AQ1987" i="4" s="1"/>
  <c r="AP1988" i="4"/>
  <c r="AQ1988" i="4" s="1"/>
  <c r="AP1989" i="4"/>
  <c r="AQ1989" i="4" s="1"/>
  <c r="AP1990" i="4"/>
  <c r="AQ1990" i="4" s="1"/>
  <c r="AP1991" i="4"/>
  <c r="AQ1991" i="4" s="1"/>
  <c r="AP1992" i="4"/>
  <c r="AQ1992" i="4" s="1"/>
  <c r="AP1993" i="4"/>
  <c r="AQ1993" i="4" s="1"/>
  <c r="AP1994" i="4"/>
  <c r="AQ1994" i="4" s="1"/>
  <c r="AP1995" i="4"/>
  <c r="AQ1995" i="4" s="1"/>
  <c r="AP1996" i="4"/>
  <c r="AQ1996" i="4" s="1"/>
  <c r="AP1997" i="4"/>
  <c r="AQ1997" i="4" s="1"/>
  <c r="AP1998" i="4"/>
  <c r="AQ1998" i="4" s="1"/>
  <c r="AP1999" i="4"/>
  <c r="AQ1999" i="4" s="1"/>
  <c r="AP2000" i="4"/>
  <c r="AQ2000" i="4" s="1"/>
  <c r="AP2001" i="4"/>
  <c r="AQ2001" i="4" s="1"/>
  <c r="AP2002" i="4"/>
  <c r="AQ2002" i="4" s="1"/>
  <c r="AP2003" i="4"/>
  <c r="AQ2003" i="4" s="1"/>
  <c r="AP2004" i="4"/>
  <c r="AQ2004" i="4" s="1"/>
  <c r="AP2005" i="4"/>
  <c r="AQ2005" i="4" s="1"/>
  <c r="AP2006" i="4"/>
  <c r="AQ2006" i="4" s="1"/>
  <c r="AP2007" i="4"/>
  <c r="AQ2007" i="4" s="1"/>
  <c r="AP2008" i="4"/>
  <c r="AQ2008" i="4" s="1"/>
  <c r="AP2009" i="4"/>
  <c r="AQ2009" i="4" s="1"/>
  <c r="AP2010" i="4"/>
  <c r="AQ2010" i="4" s="1"/>
  <c r="AP2011" i="4"/>
  <c r="AQ2011" i="4" s="1"/>
  <c r="AP2012" i="4"/>
  <c r="AQ2012" i="4" s="1"/>
  <c r="AP2013" i="4"/>
  <c r="AQ2013" i="4" s="1"/>
  <c r="AP2014" i="4"/>
  <c r="AQ2014" i="4" s="1"/>
  <c r="AP2015" i="4"/>
  <c r="AQ2015" i="4" s="1"/>
  <c r="AP2016" i="4"/>
  <c r="AQ2016" i="4" s="1"/>
  <c r="AP2017" i="4"/>
  <c r="AQ2017" i="4" s="1"/>
  <c r="AP2018" i="4"/>
  <c r="AQ2018" i="4" s="1"/>
  <c r="AP2019" i="4"/>
  <c r="AQ2019" i="4" s="1"/>
  <c r="AP2020" i="4"/>
  <c r="AQ2020" i="4" s="1"/>
  <c r="AP2021" i="4"/>
  <c r="AQ2021" i="4" s="1"/>
  <c r="AP2022" i="4"/>
  <c r="AQ2022" i="4" s="1"/>
  <c r="AP2023" i="4"/>
  <c r="AQ2023" i="4" s="1"/>
  <c r="AP2024" i="4"/>
  <c r="AQ2024" i="4" s="1"/>
  <c r="AP2025" i="4"/>
  <c r="AQ2025" i="4" s="1"/>
  <c r="AP2026" i="4"/>
  <c r="AQ2026" i="4" s="1"/>
  <c r="AP2027" i="4"/>
  <c r="AQ2027" i="4" s="1"/>
  <c r="AP2028" i="4"/>
  <c r="AQ2028" i="4" s="1"/>
  <c r="AP2029" i="4"/>
  <c r="AQ2029" i="4" s="1"/>
  <c r="AP2030" i="4"/>
  <c r="AQ2030" i="4" s="1"/>
  <c r="AP2031" i="4"/>
  <c r="AQ2031" i="4" s="1"/>
  <c r="AP2032" i="4"/>
  <c r="AQ2032" i="4" s="1"/>
  <c r="AP2033" i="4"/>
  <c r="AQ2033" i="4" s="1"/>
  <c r="AP2034" i="4"/>
  <c r="AQ2034" i="4" s="1"/>
  <c r="AP2035" i="4"/>
  <c r="AQ2035" i="4" s="1"/>
  <c r="AP2036" i="4"/>
  <c r="AQ2036" i="4" s="1"/>
  <c r="AP2037" i="4"/>
  <c r="AQ2037" i="4" s="1"/>
  <c r="AP2038" i="4"/>
  <c r="AQ2038" i="4" s="1"/>
  <c r="AP2039" i="4"/>
  <c r="AQ2039" i="4" s="1"/>
  <c r="AP2040" i="4"/>
  <c r="AQ2040" i="4" s="1"/>
  <c r="AP2041" i="4"/>
  <c r="AQ2041" i="4" s="1"/>
  <c r="AP2042" i="4"/>
  <c r="AQ2042" i="4" s="1"/>
  <c r="AP2043" i="4"/>
  <c r="AQ2043" i="4" s="1"/>
  <c r="AP2044" i="4"/>
  <c r="AQ2044" i="4" s="1"/>
  <c r="AP2045" i="4"/>
  <c r="AQ2045" i="4" s="1"/>
  <c r="AP2046" i="4"/>
  <c r="AQ2046" i="4" s="1"/>
  <c r="AP2047" i="4"/>
  <c r="AQ2047" i="4" s="1"/>
  <c r="AP2048" i="4"/>
  <c r="AQ2048" i="4" s="1"/>
  <c r="AP2049" i="4"/>
  <c r="AQ2049" i="4" s="1"/>
  <c r="AP2050" i="4"/>
  <c r="AQ2050" i="4" s="1"/>
  <c r="AP2051" i="4"/>
  <c r="AQ2051" i="4" s="1"/>
  <c r="AP2052" i="4"/>
  <c r="AQ2052" i="4" s="1"/>
  <c r="AP2053" i="4"/>
  <c r="AQ2053" i="4" s="1"/>
  <c r="AP2054" i="4"/>
  <c r="AQ2054" i="4" s="1"/>
  <c r="AP2055" i="4"/>
  <c r="AQ2055" i="4" s="1"/>
  <c r="AP2056" i="4"/>
  <c r="AQ2056" i="4" s="1"/>
  <c r="AP2057" i="4"/>
  <c r="AQ2057" i="4" s="1"/>
  <c r="AP2058" i="4"/>
  <c r="AQ2058" i="4" s="1"/>
  <c r="AP2059" i="4"/>
  <c r="AQ2059" i="4" s="1"/>
  <c r="AP2060" i="4"/>
  <c r="AQ2060" i="4" s="1"/>
  <c r="AP2061" i="4"/>
  <c r="AQ2061" i="4" s="1"/>
  <c r="AP2062" i="4"/>
  <c r="AQ2062" i="4" s="1"/>
  <c r="AP2063" i="4"/>
  <c r="AQ2063" i="4" s="1"/>
  <c r="AP2064" i="4"/>
  <c r="AQ2064" i="4" s="1"/>
  <c r="AP2065" i="4"/>
  <c r="AQ2065" i="4" s="1"/>
  <c r="AP2066" i="4"/>
  <c r="AQ2066" i="4" s="1"/>
  <c r="AP2067" i="4"/>
  <c r="AQ2067" i="4" s="1"/>
  <c r="AP2068" i="4"/>
  <c r="AQ2068" i="4" s="1"/>
  <c r="AP2069" i="4"/>
  <c r="AQ2069" i="4" s="1"/>
  <c r="AP2070" i="4"/>
  <c r="AQ2070" i="4" s="1"/>
  <c r="AP2071" i="4"/>
  <c r="AQ2071" i="4" s="1"/>
  <c r="AP2072" i="4"/>
  <c r="AQ2072" i="4" s="1"/>
  <c r="AP2073" i="4"/>
  <c r="AQ2073" i="4" s="1"/>
  <c r="AP2074" i="4"/>
  <c r="AQ2074" i="4" s="1"/>
  <c r="AP2075" i="4"/>
  <c r="AQ2075" i="4" s="1"/>
  <c r="AP2076" i="4"/>
  <c r="AQ2076" i="4" s="1"/>
  <c r="AP2077" i="4"/>
  <c r="AQ2077" i="4" s="1"/>
  <c r="AP2078" i="4"/>
  <c r="AQ2078" i="4" s="1"/>
  <c r="AP2079" i="4"/>
  <c r="AQ2079" i="4" s="1"/>
  <c r="AP2080" i="4"/>
  <c r="AQ2080" i="4" s="1"/>
  <c r="AP2081" i="4"/>
  <c r="AQ2081" i="4" s="1"/>
  <c r="AP2082" i="4"/>
  <c r="AQ2082" i="4" s="1"/>
  <c r="AP2083" i="4"/>
  <c r="AQ2083" i="4" s="1"/>
  <c r="AP2084" i="4"/>
  <c r="AQ2084" i="4" s="1"/>
  <c r="AP2085" i="4"/>
  <c r="AQ2085" i="4" s="1"/>
  <c r="AP2086" i="4"/>
  <c r="AQ2086" i="4" s="1"/>
  <c r="AP2087" i="4"/>
  <c r="AQ2087" i="4" s="1"/>
  <c r="AP2088" i="4"/>
  <c r="AQ2088" i="4" s="1"/>
  <c r="AP2089" i="4"/>
  <c r="AQ2089" i="4" s="1"/>
  <c r="AP2090" i="4"/>
  <c r="AQ2090" i="4" s="1"/>
  <c r="AP2091" i="4"/>
  <c r="AQ2091" i="4" s="1"/>
  <c r="AP4527" i="4"/>
  <c r="AQ4527" i="4" s="1"/>
  <c r="AP2093" i="4"/>
  <c r="AQ2093" i="4" s="1"/>
  <c r="AP2094" i="4"/>
  <c r="AQ2094" i="4" s="1"/>
  <c r="AP2095" i="4"/>
  <c r="AQ2095" i="4" s="1"/>
  <c r="AP2096" i="4"/>
  <c r="AQ2096" i="4" s="1"/>
  <c r="AP2097" i="4"/>
  <c r="AQ2097" i="4" s="1"/>
  <c r="AP2098" i="4"/>
  <c r="AQ2098" i="4" s="1"/>
  <c r="AP2099" i="4"/>
  <c r="AQ2099" i="4" s="1"/>
  <c r="AP2100" i="4"/>
  <c r="AQ2100" i="4" s="1"/>
  <c r="AP2101" i="4"/>
  <c r="AQ2101" i="4" s="1"/>
  <c r="AP2102" i="4"/>
  <c r="AQ2102" i="4" s="1"/>
  <c r="AP2103" i="4"/>
  <c r="AQ2103" i="4" s="1"/>
  <c r="AP2104" i="4"/>
  <c r="AQ2104" i="4" s="1"/>
  <c r="AP2105" i="4"/>
  <c r="AQ2105" i="4" s="1"/>
  <c r="AP2106" i="4"/>
  <c r="AQ2106" i="4" s="1"/>
  <c r="AP2107" i="4"/>
  <c r="AQ2107" i="4" s="1"/>
  <c r="AP2108" i="4"/>
  <c r="AQ2108" i="4" s="1"/>
  <c r="AP2109" i="4"/>
  <c r="AQ2109" i="4" s="1"/>
  <c r="AP2110" i="4"/>
  <c r="AQ2110" i="4" s="1"/>
  <c r="AP2111" i="4"/>
  <c r="AQ2111" i="4" s="1"/>
  <c r="AP2112" i="4"/>
  <c r="AQ2112" i="4" s="1"/>
  <c r="AP2113" i="4"/>
  <c r="AQ2113" i="4" s="1"/>
  <c r="AP2114" i="4"/>
  <c r="AQ2114" i="4" s="1"/>
  <c r="AP2115" i="4"/>
  <c r="AQ2115" i="4" s="1"/>
  <c r="AP2116" i="4"/>
  <c r="AQ2116" i="4" s="1"/>
  <c r="AP2117" i="4"/>
  <c r="AQ2117" i="4" s="1"/>
  <c r="AP2118" i="4"/>
  <c r="AQ2118" i="4" s="1"/>
  <c r="AP2119" i="4"/>
  <c r="AQ2119" i="4" s="1"/>
  <c r="AP2120" i="4"/>
  <c r="AQ2120" i="4" s="1"/>
  <c r="AP2121" i="4"/>
  <c r="AQ2121" i="4" s="1"/>
  <c r="AP2122" i="4"/>
  <c r="AQ2122" i="4" s="1"/>
  <c r="AP2123" i="4"/>
  <c r="AQ2123" i="4" s="1"/>
  <c r="AP2124" i="4"/>
  <c r="AQ2124" i="4" s="1"/>
  <c r="AP2125" i="4"/>
  <c r="AQ2125" i="4" s="1"/>
  <c r="AP2126" i="4"/>
  <c r="AQ2126" i="4" s="1"/>
  <c r="AP2127" i="4"/>
  <c r="AQ2127" i="4" s="1"/>
  <c r="AP2128" i="4"/>
  <c r="AQ2128" i="4" s="1"/>
  <c r="AP2129" i="4"/>
  <c r="AQ2129" i="4" s="1"/>
  <c r="AP2130" i="4"/>
  <c r="AQ2130" i="4" s="1"/>
  <c r="AP2131" i="4"/>
  <c r="AQ2131" i="4" s="1"/>
  <c r="AP2132" i="4"/>
  <c r="AQ2132" i="4" s="1"/>
  <c r="AP2133" i="4"/>
  <c r="AQ2133" i="4" s="1"/>
  <c r="AP2134" i="4"/>
  <c r="AQ2134" i="4" s="1"/>
  <c r="AP2135" i="4"/>
  <c r="AQ2135" i="4" s="1"/>
  <c r="AP2136" i="4"/>
  <c r="AQ2136" i="4" s="1"/>
  <c r="AP2137" i="4"/>
  <c r="AQ2137" i="4" s="1"/>
  <c r="AP2138" i="4"/>
  <c r="AQ2138" i="4" s="1"/>
  <c r="AP2139" i="4"/>
  <c r="AQ2139" i="4" s="1"/>
  <c r="AP2140" i="4"/>
  <c r="AQ2140" i="4" s="1"/>
  <c r="AP2141" i="4"/>
  <c r="AQ2141" i="4" s="1"/>
  <c r="AP2142" i="4"/>
  <c r="AQ2142" i="4" s="1"/>
  <c r="AP2143" i="4"/>
  <c r="AQ2143" i="4" s="1"/>
  <c r="AP2144" i="4"/>
  <c r="AQ2144" i="4" s="1"/>
  <c r="AP2145" i="4"/>
  <c r="AQ2145" i="4" s="1"/>
  <c r="AP2146" i="4"/>
  <c r="AQ2146" i="4" s="1"/>
  <c r="AP2147" i="4"/>
  <c r="AQ2147" i="4" s="1"/>
  <c r="AP2148" i="4"/>
  <c r="AQ2148" i="4" s="1"/>
  <c r="AP2149" i="4"/>
  <c r="AQ2149" i="4" s="1"/>
  <c r="AP2380" i="4"/>
  <c r="AQ2380" i="4" s="1"/>
  <c r="AP2151" i="4"/>
  <c r="AQ2151" i="4" s="1"/>
  <c r="AP2152" i="4"/>
  <c r="AQ2152" i="4" s="1"/>
  <c r="AP2153" i="4"/>
  <c r="AQ2153" i="4" s="1"/>
  <c r="AP2154" i="4"/>
  <c r="AQ2154" i="4" s="1"/>
  <c r="AP2155" i="4"/>
  <c r="AQ2155" i="4" s="1"/>
  <c r="AP2156" i="4"/>
  <c r="AQ2156" i="4" s="1"/>
  <c r="AP2157" i="4"/>
  <c r="AQ2157" i="4" s="1"/>
  <c r="AP2158" i="4"/>
  <c r="AQ2158" i="4" s="1"/>
  <c r="AP2159" i="4"/>
  <c r="AQ2159" i="4" s="1"/>
  <c r="AP2160" i="4"/>
  <c r="AQ2160" i="4" s="1"/>
  <c r="AP2161" i="4"/>
  <c r="AQ2161" i="4" s="1"/>
  <c r="AP2162" i="4"/>
  <c r="AQ2162" i="4" s="1"/>
  <c r="AP2163" i="4"/>
  <c r="AQ2163" i="4" s="1"/>
  <c r="AP2164" i="4"/>
  <c r="AQ2164" i="4" s="1"/>
  <c r="AP2165" i="4"/>
  <c r="AQ2165" i="4" s="1"/>
  <c r="AP2166" i="4"/>
  <c r="AQ2166" i="4" s="1"/>
  <c r="AP2167" i="4"/>
  <c r="AQ2167" i="4" s="1"/>
  <c r="AP2168" i="4"/>
  <c r="AQ2168" i="4" s="1"/>
  <c r="AP2169" i="4"/>
  <c r="AQ2169" i="4" s="1"/>
  <c r="AP2170" i="4"/>
  <c r="AQ2170" i="4" s="1"/>
  <c r="AP2171" i="4"/>
  <c r="AQ2171" i="4" s="1"/>
  <c r="AP2172" i="4"/>
  <c r="AQ2172" i="4" s="1"/>
  <c r="AP2173" i="4"/>
  <c r="AQ2173" i="4" s="1"/>
  <c r="AP2174" i="4"/>
  <c r="AQ2174" i="4" s="1"/>
  <c r="AP2175" i="4"/>
  <c r="AQ2175" i="4" s="1"/>
  <c r="AP2176" i="4"/>
  <c r="AQ2176" i="4" s="1"/>
  <c r="AP2177" i="4"/>
  <c r="AQ2177" i="4" s="1"/>
  <c r="AP2178" i="4"/>
  <c r="AQ2178" i="4" s="1"/>
  <c r="AP2179" i="4"/>
  <c r="AQ2179" i="4" s="1"/>
  <c r="AP2180" i="4"/>
  <c r="AQ2180" i="4" s="1"/>
  <c r="AP2181" i="4"/>
  <c r="AQ2181" i="4" s="1"/>
  <c r="AP2182" i="4"/>
  <c r="AQ2182" i="4" s="1"/>
  <c r="AP2183" i="4"/>
  <c r="AQ2183" i="4" s="1"/>
  <c r="AP2184" i="4"/>
  <c r="AQ2184" i="4" s="1"/>
  <c r="AP2185" i="4"/>
  <c r="AQ2185" i="4" s="1"/>
  <c r="AP2186" i="4"/>
  <c r="AQ2186" i="4" s="1"/>
  <c r="AP2187" i="4"/>
  <c r="AQ2187" i="4" s="1"/>
  <c r="AP2188" i="4"/>
  <c r="AQ2188" i="4" s="1"/>
  <c r="AP2189" i="4"/>
  <c r="AQ2189" i="4" s="1"/>
  <c r="AP2190" i="4"/>
  <c r="AQ2190" i="4" s="1"/>
  <c r="AP2191" i="4"/>
  <c r="AQ2191" i="4" s="1"/>
  <c r="AP2192" i="4"/>
  <c r="AQ2192" i="4" s="1"/>
  <c r="AP2193" i="4"/>
  <c r="AQ2193" i="4" s="1"/>
  <c r="AP2194" i="4"/>
  <c r="AQ2194" i="4" s="1"/>
  <c r="AP2195" i="4"/>
  <c r="AQ2195" i="4" s="1"/>
  <c r="AP2196" i="4"/>
  <c r="AQ2196" i="4" s="1"/>
  <c r="AP2197" i="4"/>
  <c r="AQ2197" i="4" s="1"/>
  <c r="AP2198" i="4"/>
  <c r="AQ2198" i="4" s="1"/>
  <c r="AP2199" i="4"/>
  <c r="AQ2199" i="4" s="1"/>
  <c r="AP2200" i="4"/>
  <c r="AQ2200" i="4" s="1"/>
  <c r="AP2201" i="4"/>
  <c r="AQ2201" i="4" s="1"/>
  <c r="AP2202" i="4"/>
  <c r="AQ2202" i="4" s="1"/>
  <c r="AP2203" i="4"/>
  <c r="AQ2203" i="4" s="1"/>
  <c r="AP2204" i="4"/>
  <c r="AQ2204" i="4" s="1"/>
  <c r="AP2205" i="4"/>
  <c r="AQ2205" i="4" s="1"/>
  <c r="AP2206" i="4"/>
  <c r="AQ2206" i="4" s="1"/>
  <c r="AP2207" i="4"/>
  <c r="AQ2207" i="4" s="1"/>
  <c r="AP2208" i="4"/>
  <c r="AQ2208" i="4" s="1"/>
  <c r="AP2209" i="4"/>
  <c r="AQ2209" i="4" s="1"/>
  <c r="AP2210" i="4"/>
  <c r="AQ2210" i="4" s="1"/>
  <c r="AP2211" i="4"/>
  <c r="AQ2211" i="4" s="1"/>
  <c r="AP2212" i="4"/>
  <c r="AQ2212" i="4" s="1"/>
  <c r="AP2213" i="4"/>
  <c r="AQ2213" i="4" s="1"/>
  <c r="AP2214" i="4"/>
  <c r="AQ2214" i="4" s="1"/>
  <c r="AP2215" i="4"/>
  <c r="AQ2215" i="4" s="1"/>
  <c r="AP2216" i="4"/>
  <c r="AQ2216" i="4" s="1"/>
  <c r="AP2217" i="4"/>
  <c r="AQ2217" i="4" s="1"/>
  <c r="AP2218" i="4"/>
  <c r="AQ2218" i="4" s="1"/>
  <c r="AP2219" i="4"/>
  <c r="AQ2219" i="4" s="1"/>
  <c r="AP2220" i="4"/>
  <c r="AQ2220" i="4" s="1"/>
  <c r="AP2221" i="4"/>
  <c r="AQ2221" i="4" s="1"/>
  <c r="AP2222" i="4"/>
  <c r="AQ2222" i="4" s="1"/>
  <c r="AP2223" i="4"/>
  <c r="AQ2223" i="4" s="1"/>
  <c r="AP2224" i="4"/>
  <c r="AQ2224" i="4" s="1"/>
  <c r="AP2225" i="4"/>
  <c r="AQ2225" i="4" s="1"/>
  <c r="AP2226" i="4"/>
  <c r="AQ2226" i="4" s="1"/>
  <c r="AP2227" i="4"/>
  <c r="AQ2227" i="4" s="1"/>
  <c r="AP2228" i="4"/>
  <c r="AQ2228" i="4" s="1"/>
  <c r="AP2229" i="4"/>
  <c r="AQ2229" i="4" s="1"/>
  <c r="AP2230" i="4"/>
  <c r="AQ2230" i="4" s="1"/>
  <c r="AP2231" i="4"/>
  <c r="AQ2231" i="4" s="1"/>
  <c r="AP2232" i="4"/>
  <c r="AQ2232" i="4" s="1"/>
  <c r="AP2233" i="4"/>
  <c r="AQ2233" i="4" s="1"/>
  <c r="AP2234" i="4"/>
  <c r="AQ2234" i="4" s="1"/>
  <c r="AP2235" i="4"/>
  <c r="AQ2235" i="4" s="1"/>
  <c r="AP2236" i="4"/>
  <c r="AQ2236" i="4" s="1"/>
  <c r="AP2237" i="4"/>
  <c r="AQ2237" i="4" s="1"/>
  <c r="AP2238" i="4"/>
  <c r="AQ2238" i="4" s="1"/>
  <c r="AP2239" i="4"/>
  <c r="AQ2239" i="4" s="1"/>
  <c r="AP2240" i="4"/>
  <c r="AQ2240" i="4" s="1"/>
  <c r="AP2241" i="4"/>
  <c r="AQ2241" i="4" s="1"/>
  <c r="AP2242" i="4"/>
  <c r="AQ2242" i="4" s="1"/>
  <c r="AP2243" i="4"/>
  <c r="AQ2243" i="4" s="1"/>
  <c r="AP2244" i="4"/>
  <c r="AQ2244" i="4" s="1"/>
  <c r="AP2245" i="4"/>
  <c r="AQ2245" i="4" s="1"/>
  <c r="AP2246" i="4"/>
  <c r="AQ2246" i="4" s="1"/>
  <c r="AP2247" i="4"/>
  <c r="AQ2247" i="4" s="1"/>
  <c r="AP2248" i="4"/>
  <c r="AQ2248" i="4" s="1"/>
  <c r="AP2249" i="4"/>
  <c r="AQ2249" i="4" s="1"/>
  <c r="AP2250" i="4"/>
  <c r="AQ2250" i="4" s="1"/>
  <c r="AP2251" i="4"/>
  <c r="AQ2251" i="4" s="1"/>
  <c r="AP2252" i="4"/>
  <c r="AQ2252" i="4" s="1"/>
  <c r="AP2253" i="4"/>
  <c r="AQ2253" i="4" s="1"/>
  <c r="AP2254" i="4"/>
  <c r="AQ2254" i="4" s="1"/>
  <c r="AP2255" i="4"/>
  <c r="AQ2255" i="4" s="1"/>
  <c r="AP2256" i="4"/>
  <c r="AQ2256" i="4" s="1"/>
  <c r="AP2257" i="4"/>
  <c r="AQ2257" i="4" s="1"/>
  <c r="AP2258" i="4"/>
  <c r="AQ2258" i="4" s="1"/>
  <c r="AP2259" i="4"/>
  <c r="AQ2259" i="4" s="1"/>
  <c r="AP2260" i="4"/>
  <c r="AQ2260" i="4" s="1"/>
  <c r="AP2261" i="4"/>
  <c r="AQ2261" i="4" s="1"/>
  <c r="AP2262" i="4"/>
  <c r="AQ2262" i="4" s="1"/>
  <c r="AP2263" i="4"/>
  <c r="AQ2263" i="4" s="1"/>
  <c r="AP2264" i="4"/>
  <c r="AQ2264" i="4" s="1"/>
  <c r="AP2265" i="4"/>
  <c r="AQ2265" i="4" s="1"/>
  <c r="AP2266" i="4"/>
  <c r="AQ2266" i="4" s="1"/>
  <c r="AP2267" i="4"/>
  <c r="AQ2267" i="4" s="1"/>
  <c r="AP2268" i="4"/>
  <c r="AQ2268" i="4" s="1"/>
  <c r="AP4576" i="4"/>
  <c r="AQ4576" i="4" s="1"/>
  <c r="AP2270" i="4"/>
  <c r="AQ2270" i="4" s="1"/>
  <c r="AP2271" i="4"/>
  <c r="AQ2271" i="4" s="1"/>
  <c r="AP2272" i="4"/>
  <c r="AQ2272" i="4" s="1"/>
  <c r="AP2273" i="4"/>
  <c r="AQ2273" i="4" s="1"/>
  <c r="AP2274" i="4"/>
  <c r="AQ2274" i="4" s="1"/>
  <c r="AP2275" i="4"/>
  <c r="AQ2275" i="4" s="1"/>
  <c r="AP2276" i="4"/>
  <c r="AQ2276" i="4" s="1"/>
  <c r="AP2277" i="4"/>
  <c r="AQ2277" i="4" s="1"/>
  <c r="AP2278" i="4"/>
  <c r="AQ2278" i="4" s="1"/>
  <c r="AP2279" i="4"/>
  <c r="AQ2279" i="4" s="1"/>
  <c r="AP2280" i="4"/>
  <c r="AQ2280" i="4" s="1"/>
  <c r="AP2281" i="4"/>
  <c r="AQ2281" i="4" s="1"/>
  <c r="AP2282" i="4"/>
  <c r="AQ2282" i="4" s="1"/>
  <c r="AP2283" i="4"/>
  <c r="AQ2283" i="4" s="1"/>
  <c r="AP2284" i="4"/>
  <c r="AQ2284" i="4" s="1"/>
  <c r="AP2285" i="4"/>
  <c r="AQ2285" i="4" s="1"/>
  <c r="AP2286" i="4"/>
  <c r="AQ2286" i="4" s="1"/>
  <c r="AP2287" i="4"/>
  <c r="AQ2287" i="4" s="1"/>
  <c r="AP2288" i="4"/>
  <c r="AQ2288" i="4" s="1"/>
  <c r="AP2289" i="4"/>
  <c r="AQ2289" i="4" s="1"/>
  <c r="AP2290" i="4"/>
  <c r="AQ2290" i="4" s="1"/>
  <c r="AP2291" i="4"/>
  <c r="AQ2291" i="4" s="1"/>
  <c r="AP2292" i="4"/>
  <c r="AQ2292" i="4" s="1"/>
  <c r="AP2293" i="4"/>
  <c r="AQ2293" i="4" s="1"/>
  <c r="AP2294" i="4"/>
  <c r="AQ2294" i="4" s="1"/>
  <c r="AP2295" i="4"/>
  <c r="AQ2295" i="4" s="1"/>
  <c r="AP2296" i="4"/>
  <c r="AQ2296" i="4" s="1"/>
  <c r="AP2297" i="4"/>
  <c r="AQ2297" i="4" s="1"/>
  <c r="AP2298" i="4"/>
  <c r="AQ2298" i="4" s="1"/>
  <c r="AP2299" i="4"/>
  <c r="AQ2299" i="4" s="1"/>
  <c r="AP2300" i="4"/>
  <c r="AQ2300" i="4" s="1"/>
  <c r="AP2301" i="4"/>
  <c r="AQ2301" i="4" s="1"/>
  <c r="AP2302" i="4"/>
  <c r="AQ2302" i="4" s="1"/>
  <c r="AP2303" i="4"/>
  <c r="AQ2303" i="4" s="1"/>
  <c r="AP2304" i="4"/>
  <c r="AQ2304" i="4" s="1"/>
  <c r="AP2305" i="4"/>
  <c r="AQ2305" i="4" s="1"/>
  <c r="AP2306" i="4"/>
  <c r="AQ2306" i="4" s="1"/>
  <c r="AP2307" i="4"/>
  <c r="AQ2307" i="4" s="1"/>
  <c r="AP2308" i="4"/>
  <c r="AQ2308" i="4" s="1"/>
  <c r="AP2309" i="4"/>
  <c r="AQ2309" i="4" s="1"/>
  <c r="AP2310" i="4"/>
  <c r="AQ2310" i="4" s="1"/>
  <c r="AP2311" i="4"/>
  <c r="AQ2311" i="4" s="1"/>
  <c r="AP2312" i="4"/>
  <c r="AQ2312" i="4" s="1"/>
  <c r="AP2313" i="4"/>
  <c r="AQ2313" i="4" s="1"/>
  <c r="AP2314" i="4"/>
  <c r="AQ2314" i="4" s="1"/>
  <c r="AP2315" i="4"/>
  <c r="AQ2315" i="4" s="1"/>
  <c r="AP2316" i="4"/>
  <c r="AQ2316" i="4" s="1"/>
  <c r="AP2317" i="4"/>
  <c r="AQ2317" i="4" s="1"/>
  <c r="AP2318" i="4"/>
  <c r="AQ2318" i="4" s="1"/>
  <c r="AP2319" i="4"/>
  <c r="AQ2319" i="4" s="1"/>
  <c r="AP2320" i="4"/>
  <c r="AQ2320" i="4" s="1"/>
  <c r="AP2321" i="4"/>
  <c r="AQ2321" i="4" s="1"/>
  <c r="AP2322" i="4"/>
  <c r="AQ2322" i="4" s="1"/>
  <c r="AP2323" i="4"/>
  <c r="AQ2323" i="4" s="1"/>
  <c r="AP2324" i="4"/>
  <c r="AQ2324" i="4" s="1"/>
  <c r="AP2325" i="4"/>
  <c r="AQ2325" i="4" s="1"/>
  <c r="AP2326" i="4"/>
  <c r="AQ2326" i="4" s="1"/>
  <c r="AP2327" i="4"/>
  <c r="AQ2327" i="4" s="1"/>
  <c r="AP2328" i="4"/>
  <c r="AQ2328" i="4" s="1"/>
  <c r="AP2329" i="4"/>
  <c r="AQ2329" i="4" s="1"/>
  <c r="AP2330" i="4"/>
  <c r="AQ2330" i="4" s="1"/>
  <c r="AP2331" i="4"/>
  <c r="AQ2331" i="4" s="1"/>
  <c r="AP2332" i="4"/>
  <c r="AQ2332" i="4" s="1"/>
  <c r="AP2333" i="4"/>
  <c r="AQ2333" i="4" s="1"/>
  <c r="AP2334" i="4"/>
  <c r="AQ2334" i="4" s="1"/>
  <c r="AP2335" i="4"/>
  <c r="AQ2335" i="4" s="1"/>
  <c r="AP2336" i="4"/>
  <c r="AQ2336" i="4" s="1"/>
  <c r="AP2337" i="4"/>
  <c r="AQ2337" i="4" s="1"/>
  <c r="AP2338" i="4"/>
  <c r="AQ2338" i="4" s="1"/>
  <c r="AP2339" i="4"/>
  <c r="AQ2339" i="4" s="1"/>
  <c r="AP2340" i="4"/>
  <c r="AQ2340" i="4" s="1"/>
  <c r="AP2341" i="4"/>
  <c r="AQ2341" i="4" s="1"/>
  <c r="AP2342" i="4"/>
  <c r="AQ2342" i="4" s="1"/>
  <c r="AP2343" i="4"/>
  <c r="AQ2343" i="4" s="1"/>
  <c r="AP2344" i="4"/>
  <c r="AQ2344" i="4" s="1"/>
  <c r="AP2345" i="4"/>
  <c r="AQ2345" i="4" s="1"/>
  <c r="AP2346" i="4"/>
  <c r="AQ2346" i="4" s="1"/>
  <c r="AP2347" i="4"/>
  <c r="AQ2347" i="4" s="1"/>
  <c r="AP2348" i="4"/>
  <c r="AQ2348" i="4" s="1"/>
  <c r="AP2349" i="4"/>
  <c r="AQ2349" i="4" s="1"/>
  <c r="AP2350" i="4"/>
  <c r="AQ2350" i="4" s="1"/>
  <c r="AP2351" i="4"/>
  <c r="AQ2351" i="4" s="1"/>
  <c r="AP2352" i="4"/>
  <c r="AQ2352" i="4" s="1"/>
  <c r="AP2353" i="4"/>
  <c r="AQ2353" i="4" s="1"/>
  <c r="AP2354" i="4"/>
  <c r="AQ2354" i="4" s="1"/>
  <c r="AP2355" i="4"/>
  <c r="AQ2355" i="4" s="1"/>
  <c r="AP2356" i="4"/>
  <c r="AQ2356" i="4" s="1"/>
  <c r="AP2357" i="4"/>
  <c r="AQ2357" i="4" s="1"/>
  <c r="AP2358" i="4"/>
  <c r="AQ2358" i="4" s="1"/>
  <c r="AP2359" i="4"/>
  <c r="AQ2359" i="4" s="1"/>
  <c r="AP2360" i="4"/>
  <c r="AQ2360" i="4" s="1"/>
  <c r="AP2361" i="4"/>
  <c r="AQ2361" i="4" s="1"/>
  <c r="AP2362" i="4"/>
  <c r="AQ2362" i="4" s="1"/>
  <c r="AP2363" i="4"/>
  <c r="AQ2363" i="4" s="1"/>
  <c r="AP2364" i="4"/>
  <c r="AQ2364" i="4" s="1"/>
  <c r="AP2365" i="4"/>
  <c r="AQ2365" i="4" s="1"/>
  <c r="AP2366" i="4"/>
  <c r="AQ2366" i="4" s="1"/>
  <c r="AP2367" i="4"/>
  <c r="AQ2367" i="4" s="1"/>
  <c r="AP2368" i="4"/>
  <c r="AQ2368" i="4" s="1"/>
  <c r="AP2369" i="4"/>
  <c r="AQ2369" i="4" s="1"/>
  <c r="AP2370" i="4"/>
  <c r="AQ2370" i="4" s="1"/>
  <c r="AP2371" i="4"/>
  <c r="AQ2371" i="4" s="1"/>
  <c r="AP2372" i="4"/>
  <c r="AQ2372" i="4" s="1"/>
  <c r="AP2373" i="4"/>
  <c r="AQ2373" i="4" s="1"/>
  <c r="AP2374" i="4"/>
  <c r="AQ2374" i="4" s="1"/>
  <c r="AP2375" i="4"/>
  <c r="AQ2375" i="4" s="1"/>
  <c r="AP2376" i="4"/>
  <c r="AQ2376" i="4" s="1"/>
  <c r="AP2377" i="4"/>
  <c r="AQ2377" i="4" s="1"/>
  <c r="AP2378" i="4"/>
  <c r="AQ2378" i="4" s="1"/>
  <c r="AP2379" i="4"/>
  <c r="AQ2379" i="4" s="1"/>
  <c r="AP4581" i="4"/>
  <c r="AQ4581" i="4" s="1"/>
  <c r="AP2381" i="4"/>
  <c r="AQ2381" i="4" s="1"/>
  <c r="AP2382" i="4"/>
  <c r="AQ2382" i="4" s="1"/>
  <c r="AP2383" i="4"/>
  <c r="AQ2383" i="4" s="1"/>
  <c r="AP2384" i="4"/>
  <c r="AQ2384" i="4" s="1"/>
  <c r="AP2385" i="4"/>
  <c r="AQ2385" i="4" s="1"/>
  <c r="AP2386" i="4"/>
  <c r="AQ2386" i="4" s="1"/>
  <c r="AP2387" i="4"/>
  <c r="AQ2387" i="4" s="1"/>
  <c r="AP2388" i="4"/>
  <c r="AQ2388" i="4" s="1"/>
  <c r="AP2389" i="4"/>
  <c r="AQ2389" i="4" s="1"/>
  <c r="AP2390" i="4"/>
  <c r="AQ2390" i="4" s="1"/>
  <c r="AP2391" i="4"/>
  <c r="AQ2391" i="4" s="1"/>
  <c r="AP2392" i="4"/>
  <c r="AQ2392" i="4" s="1"/>
  <c r="AP2393" i="4"/>
  <c r="AQ2393" i="4" s="1"/>
  <c r="AP2394" i="4"/>
  <c r="AQ2394" i="4" s="1"/>
  <c r="AP2395" i="4"/>
  <c r="AQ2395" i="4" s="1"/>
  <c r="AP2396" i="4"/>
  <c r="AQ2396" i="4" s="1"/>
  <c r="AP2397" i="4"/>
  <c r="AQ2397" i="4" s="1"/>
  <c r="AP2398" i="4"/>
  <c r="AQ2398" i="4" s="1"/>
  <c r="AP2399" i="4"/>
  <c r="AQ2399" i="4" s="1"/>
  <c r="AP2400" i="4"/>
  <c r="AQ2400" i="4" s="1"/>
  <c r="AP2401" i="4"/>
  <c r="AQ2401" i="4" s="1"/>
  <c r="AP2402" i="4"/>
  <c r="AQ2402" i="4" s="1"/>
  <c r="AP2403" i="4"/>
  <c r="AQ2403" i="4" s="1"/>
  <c r="AP2404" i="4"/>
  <c r="AQ2404" i="4" s="1"/>
  <c r="AP2405" i="4"/>
  <c r="AQ2405" i="4" s="1"/>
  <c r="AP2406" i="4"/>
  <c r="AQ2406" i="4" s="1"/>
  <c r="AP2407" i="4"/>
  <c r="AQ2407" i="4" s="1"/>
  <c r="AP2408" i="4"/>
  <c r="AQ2408" i="4" s="1"/>
  <c r="AP2409" i="4"/>
  <c r="AQ2409" i="4" s="1"/>
  <c r="AP2410" i="4"/>
  <c r="AQ2410" i="4" s="1"/>
  <c r="AP2411" i="4"/>
  <c r="AQ2411" i="4" s="1"/>
  <c r="AP2412" i="4"/>
  <c r="AQ2412" i="4" s="1"/>
  <c r="AP2413" i="4"/>
  <c r="AQ2413" i="4" s="1"/>
  <c r="AP2414" i="4"/>
  <c r="AQ2414" i="4" s="1"/>
  <c r="AP2415" i="4"/>
  <c r="AQ2415" i="4" s="1"/>
  <c r="AP2416" i="4"/>
  <c r="AQ2416" i="4" s="1"/>
  <c r="AP2417" i="4"/>
  <c r="AQ2417" i="4" s="1"/>
  <c r="AP2418" i="4"/>
  <c r="AQ2418" i="4" s="1"/>
  <c r="AP2419" i="4"/>
  <c r="AQ2419" i="4" s="1"/>
  <c r="AP2420" i="4"/>
  <c r="AQ2420" i="4" s="1"/>
  <c r="AP2421" i="4"/>
  <c r="AQ2421" i="4" s="1"/>
  <c r="AP2422" i="4"/>
  <c r="AQ2422" i="4" s="1"/>
  <c r="AP2423" i="4"/>
  <c r="AQ2423" i="4" s="1"/>
  <c r="AP2424" i="4"/>
  <c r="AQ2424" i="4" s="1"/>
  <c r="AP2425" i="4"/>
  <c r="AQ2425" i="4" s="1"/>
  <c r="AP2426" i="4"/>
  <c r="AQ2426" i="4" s="1"/>
  <c r="AP2427" i="4"/>
  <c r="AQ2427" i="4" s="1"/>
  <c r="AP2428" i="4"/>
  <c r="AQ2428" i="4" s="1"/>
  <c r="AP2429" i="4"/>
  <c r="AQ2429" i="4" s="1"/>
  <c r="AP2430" i="4"/>
  <c r="AQ2430" i="4" s="1"/>
  <c r="AP2431" i="4"/>
  <c r="AQ2431" i="4" s="1"/>
  <c r="AP2432" i="4"/>
  <c r="AQ2432" i="4" s="1"/>
  <c r="AP2433" i="4"/>
  <c r="AQ2433" i="4" s="1"/>
  <c r="AP2434" i="4"/>
  <c r="AQ2434" i="4" s="1"/>
  <c r="AP2435" i="4"/>
  <c r="AQ2435" i="4" s="1"/>
  <c r="AP2436" i="4"/>
  <c r="AQ2436" i="4" s="1"/>
  <c r="AP2437" i="4"/>
  <c r="AQ2437" i="4" s="1"/>
  <c r="AP2438" i="4"/>
  <c r="AQ2438" i="4" s="1"/>
  <c r="AP2439" i="4"/>
  <c r="AQ2439" i="4" s="1"/>
  <c r="AP2440" i="4"/>
  <c r="AQ2440" i="4" s="1"/>
  <c r="AP2441" i="4"/>
  <c r="AQ2441" i="4" s="1"/>
  <c r="AP2442" i="4"/>
  <c r="AQ2442" i="4" s="1"/>
  <c r="AP2443" i="4"/>
  <c r="AQ2443" i="4" s="1"/>
  <c r="AP2444" i="4"/>
  <c r="AQ2444" i="4" s="1"/>
  <c r="AP2445" i="4"/>
  <c r="AQ2445" i="4" s="1"/>
  <c r="AP2446" i="4"/>
  <c r="AQ2446" i="4" s="1"/>
  <c r="AP2447" i="4"/>
  <c r="AQ2447" i="4" s="1"/>
  <c r="AP2448" i="4"/>
  <c r="AQ2448" i="4" s="1"/>
  <c r="AP2449" i="4"/>
  <c r="AQ2449" i="4" s="1"/>
  <c r="AP2450" i="4"/>
  <c r="AQ2450" i="4" s="1"/>
  <c r="AP2451" i="4"/>
  <c r="AQ2451" i="4" s="1"/>
  <c r="AP2452" i="4"/>
  <c r="AQ2452" i="4" s="1"/>
  <c r="AP2453" i="4"/>
  <c r="AQ2453" i="4" s="1"/>
  <c r="AP2454" i="4"/>
  <c r="AQ2454" i="4" s="1"/>
  <c r="AP2455" i="4"/>
  <c r="AQ2455" i="4" s="1"/>
  <c r="AP2456" i="4"/>
  <c r="AQ2456" i="4" s="1"/>
  <c r="AP2457" i="4"/>
  <c r="AQ2457" i="4" s="1"/>
  <c r="AP2458" i="4"/>
  <c r="AQ2458" i="4" s="1"/>
  <c r="AP2459" i="4"/>
  <c r="AQ2459" i="4" s="1"/>
  <c r="AP2460" i="4"/>
  <c r="AQ2460" i="4" s="1"/>
  <c r="AP2461" i="4"/>
  <c r="AQ2461" i="4" s="1"/>
  <c r="AP2462" i="4"/>
  <c r="AQ2462" i="4" s="1"/>
  <c r="AP2463" i="4"/>
  <c r="AQ2463" i="4" s="1"/>
  <c r="AP2464" i="4"/>
  <c r="AQ2464" i="4" s="1"/>
  <c r="AP2465" i="4"/>
  <c r="AQ2465" i="4" s="1"/>
  <c r="AP2466" i="4"/>
  <c r="AQ2466" i="4" s="1"/>
  <c r="AP2467" i="4"/>
  <c r="AQ2467" i="4" s="1"/>
  <c r="AP2468" i="4"/>
  <c r="AQ2468" i="4" s="1"/>
  <c r="AP2469" i="4"/>
  <c r="AQ2469" i="4" s="1"/>
  <c r="AP2470" i="4"/>
  <c r="AQ2470" i="4" s="1"/>
  <c r="AP2471" i="4"/>
  <c r="AQ2471" i="4" s="1"/>
  <c r="AP2472" i="4"/>
  <c r="AQ2472" i="4" s="1"/>
  <c r="AP2473" i="4"/>
  <c r="AQ2473" i="4" s="1"/>
  <c r="AP2474" i="4"/>
  <c r="AQ2474" i="4" s="1"/>
  <c r="AP2475" i="4"/>
  <c r="AQ2475" i="4" s="1"/>
  <c r="AP2476" i="4"/>
  <c r="AQ2476" i="4" s="1"/>
  <c r="AP2477" i="4"/>
  <c r="AQ2477" i="4" s="1"/>
  <c r="AP2478" i="4"/>
  <c r="AQ2478" i="4" s="1"/>
  <c r="AP2479" i="4"/>
  <c r="AQ2479" i="4" s="1"/>
  <c r="AP2480" i="4"/>
  <c r="AQ2480" i="4" s="1"/>
  <c r="AP2481" i="4"/>
  <c r="AQ2481" i="4" s="1"/>
  <c r="AP2482" i="4"/>
  <c r="AQ2482" i="4" s="1"/>
  <c r="AP2483" i="4"/>
  <c r="AQ2483" i="4" s="1"/>
  <c r="AP2484" i="4"/>
  <c r="AQ2484" i="4" s="1"/>
  <c r="AP2485" i="4"/>
  <c r="AQ2485" i="4" s="1"/>
  <c r="AP2486" i="4"/>
  <c r="AQ2486" i="4" s="1"/>
  <c r="AP2487" i="4"/>
  <c r="AQ2487" i="4" s="1"/>
  <c r="AP2488" i="4"/>
  <c r="AQ2488" i="4" s="1"/>
  <c r="AP2489" i="4"/>
  <c r="AQ2489" i="4" s="1"/>
  <c r="AP2490" i="4"/>
  <c r="AQ2490" i="4" s="1"/>
  <c r="AP2491" i="4"/>
  <c r="AQ2491" i="4" s="1"/>
  <c r="AP2492" i="4"/>
  <c r="AQ2492" i="4" s="1"/>
  <c r="AP2493" i="4"/>
  <c r="AQ2493" i="4" s="1"/>
  <c r="AP2494" i="4"/>
  <c r="AQ2494" i="4" s="1"/>
  <c r="AP2495" i="4"/>
  <c r="AQ2495" i="4" s="1"/>
  <c r="AP2496" i="4"/>
  <c r="AQ2496" i="4" s="1"/>
  <c r="AP2497" i="4"/>
  <c r="AQ2497" i="4" s="1"/>
  <c r="AP2498" i="4"/>
  <c r="AQ2498" i="4" s="1"/>
  <c r="AP2499" i="4"/>
  <c r="AQ2499" i="4" s="1"/>
  <c r="AP2500" i="4"/>
  <c r="AQ2500" i="4" s="1"/>
  <c r="AP2501" i="4"/>
  <c r="AQ2501" i="4" s="1"/>
  <c r="AP2502" i="4"/>
  <c r="AQ2502" i="4" s="1"/>
  <c r="AP2503" i="4"/>
  <c r="AQ2503" i="4" s="1"/>
  <c r="AP2504" i="4"/>
  <c r="AQ2504" i="4" s="1"/>
  <c r="AP2505" i="4"/>
  <c r="AQ2505" i="4" s="1"/>
  <c r="AP2506" i="4"/>
  <c r="AQ2506" i="4" s="1"/>
  <c r="AP2507" i="4"/>
  <c r="AQ2507" i="4" s="1"/>
  <c r="AP2508" i="4"/>
  <c r="AQ2508" i="4" s="1"/>
  <c r="AP2509" i="4"/>
  <c r="AQ2509" i="4" s="1"/>
  <c r="AP2510" i="4"/>
  <c r="AQ2510" i="4" s="1"/>
  <c r="AP2511" i="4"/>
  <c r="AQ2511" i="4" s="1"/>
  <c r="AP2512" i="4"/>
  <c r="AQ2512" i="4" s="1"/>
  <c r="AP2513" i="4"/>
  <c r="AQ2513" i="4" s="1"/>
  <c r="AP2514" i="4"/>
  <c r="AQ2514" i="4" s="1"/>
  <c r="AP2515" i="4"/>
  <c r="AQ2515" i="4" s="1"/>
  <c r="AP2516" i="4"/>
  <c r="AQ2516" i="4" s="1"/>
  <c r="AP2517" i="4"/>
  <c r="AQ2517" i="4" s="1"/>
  <c r="AP2518" i="4"/>
  <c r="AQ2518" i="4" s="1"/>
  <c r="AP2519" i="4"/>
  <c r="AQ2519" i="4" s="1"/>
  <c r="AP890" i="4"/>
  <c r="AQ890" i="4" s="1"/>
  <c r="AP2521" i="4"/>
  <c r="AQ2521" i="4" s="1"/>
  <c r="AP2522" i="4"/>
  <c r="AQ2522" i="4" s="1"/>
  <c r="AP2523" i="4"/>
  <c r="AQ2523" i="4" s="1"/>
  <c r="AP2524" i="4"/>
  <c r="AQ2524" i="4" s="1"/>
  <c r="AP2525" i="4"/>
  <c r="AQ2525" i="4" s="1"/>
  <c r="AP2526" i="4"/>
  <c r="AQ2526" i="4" s="1"/>
  <c r="AP2527" i="4"/>
  <c r="AQ2527" i="4" s="1"/>
  <c r="AP2528" i="4"/>
  <c r="AQ2528" i="4" s="1"/>
  <c r="AP2529" i="4"/>
  <c r="AQ2529" i="4" s="1"/>
  <c r="AP2530" i="4"/>
  <c r="AQ2530" i="4" s="1"/>
  <c r="AP2531" i="4"/>
  <c r="AQ2531" i="4" s="1"/>
  <c r="AP2532" i="4"/>
  <c r="AQ2532" i="4" s="1"/>
  <c r="AP2533" i="4"/>
  <c r="AQ2533" i="4" s="1"/>
  <c r="AP2534" i="4"/>
  <c r="AQ2534" i="4" s="1"/>
  <c r="AP2535" i="4"/>
  <c r="AQ2535" i="4" s="1"/>
  <c r="AP2536" i="4"/>
  <c r="AQ2536" i="4" s="1"/>
  <c r="AP2537" i="4"/>
  <c r="AQ2537" i="4" s="1"/>
  <c r="AP2538" i="4"/>
  <c r="AQ2538" i="4" s="1"/>
  <c r="AP2539" i="4"/>
  <c r="AQ2539" i="4" s="1"/>
  <c r="AP2540" i="4"/>
  <c r="AQ2540" i="4" s="1"/>
  <c r="AP2541" i="4"/>
  <c r="AQ2541" i="4" s="1"/>
  <c r="AP2542" i="4"/>
  <c r="AQ2542" i="4" s="1"/>
  <c r="AP2543" i="4"/>
  <c r="AQ2543" i="4" s="1"/>
  <c r="AP2544" i="4"/>
  <c r="AQ2544" i="4" s="1"/>
  <c r="AP2545" i="4"/>
  <c r="AQ2545" i="4" s="1"/>
  <c r="AP2546" i="4"/>
  <c r="AQ2546" i="4" s="1"/>
  <c r="AP2547" i="4"/>
  <c r="AQ2547" i="4" s="1"/>
  <c r="AP2548" i="4"/>
  <c r="AQ2548" i="4" s="1"/>
  <c r="AP2549" i="4"/>
  <c r="AQ2549" i="4" s="1"/>
  <c r="AP2550" i="4"/>
  <c r="AQ2550" i="4" s="1"/>
  <c r="AP2551" i="4"/>
  <c r="AQ2551" i="4" s="1"/>
  <c r="AP2520" i="4"/>
  <c r="AQ2520" i="4" s="1"/>
  <c r="AP2553" i="4"/>
  <c r="AQ2553" i="4" s="1"/>
  <c r="AP2554" i="4"/>
  <c r="AQ2554" i="4" s="1"/>
  <c r="AP2555" i="4"/>
  <c r="AQ2555" i="4" s="1"/>
  <c r="AP2556" i="4"/>
  <c r="AQ2556" i="4" s="1"/>
  <c r="AP2557" i="4"/>
  <c r="AQ2557" i="4" s="1"/>
  <c r="AP2558" i="4"/>
  <c r="AQ2558" i="4" s="1"/>
  <c r="AP2559" i="4"/>
  <c r="AQ2559" i="4" s="1"/>
  <c r="AP2560" i="4"/>
  <c r="AQ2560" i="4" s="1"/>
  <c r="AP2561" i="4"/>
  <c r="AQ2561" i="4" s="1"/>
  <c r="AP2562" i="4"/>
  <c r="AQ2562" i="4" s="1"/>
  <c r="AP2563" i="4"/>
  <c r="AQ2563" i="4" s="1"/>
  <c r="AP2564" i="4"/>
  <c r="AQ2564" i="4" s="1"/>
  <c r="AP2565" i="4"/>
  <c r="AQ2565" i="4" s="1"/>
  <c r="AP2566" i="4"/>
  <c r="AQ2566" i="4" s="1"/>
  <c r="AP2567" i="4"/>
  <c r="AQ2567" i="4" s="1"/>
  <c r="AP2568" i="4"/>
  <c r="AQ2568" i="4" s="1"/>
  <c r="AP2569" i="4"/>
  <c r="AQ2569" i="4" s="1"/>
  <c r="AP2570" i="4"/>
  <c r="AQ2570" i="4" s="1"/>
  <c r="AP2571" i="4"/>
  <c r="AQ2571" i="4" s="1"/>
  <c r="AP2572" i="4"/>
  <c r="AQ2572" i="4" s="1"/>
  <c r="AP2573" i="4"/>
  <c r="AQ2573" i="4" s="1"/>
  <c r="AP2574" i="4"/>
  <c r="AQ2574" i="4" s="1"/>
  <c r="AP2575" i="4"/>
  <c r="AQ2575" i="4" s="1"/>
  <c r="AP2576" i="4"/>
  <c r="AQ2576" i="4" s="1"/>
  <c r="AP2577" i="4"/>
  <c r="AQ2577" i="4" s="1"/>
  <c r="AP2578" i="4"/>
  <c r="AQ2578" i="4" s="1"/>
  <c r="AP2579" i="4"/>
  <c r="AQ2579" i="4" s="1"/>
  <c r="AP2580" i="4"/>
  <c r="AQ2580" i="4" s="1"/>
  <c r="AP2581" i="4"/>
  <c r="AQ2581" i="4" s="1"/>
  <c r="AP2582" i="4"/>
  <c r="AQ2582" i="4" s="1"/>
  <c r="AP2583" i="4"/>
  <c r="AQ2583" i="4" s="1"/>
  <c r="AP2584" i="4"/>
  <c r="AQ2584" i="4" s="1"/>
  <c r="AP2585" i="4"/>
  <c r="AQ2585" i="4" s="1"/>
  <c r="AP2586" i="4"/>
  <c r="AQ2586" i="4" s="1"/>
  <c r="AP2587" i="4"/>
  <c r="AQ2587" i="4" s="1"/>
  <c r="AP2588" i="4"/>
  <c r="AQ2588" i="4" s="1"/>
  <c r="AP2589" i="4"/>
  <c r="AQ2589" i="4" s="1"/>
  <c r="AP2590" i="4"/>
  <c r="AQ2590" i="4" s="1"/>
  <c r="AP2591" i="4"/>
  <c r="AQ2591" i="4" s="1"/>
  <c r="AP2592" i="4"/>
  <c r="AQ2592" i="4" s="1"/>
  <c r="AP2593" i="4"/>
  <c r="AQ2593" i="4" s="1"/>
  <c r="AP2594" i="4"/>
  <c r="AQ2594" i="4" s="1"/>
  <c r="AP2595" i="4"/>
  <c r="AQ2595" i="4" s="1"/>
  <c r="AP2596" i="4"/>
  <c r="AQ2596" i="4" s="1"/>
  <c r="AP2597" i="4"/>
  <c r="AQ2597" i="4" s="1"/>
  <c r="AP2598" i="4"/>
  <c r="AQ2598" i="4" s="1"/>
  <c r="AP2599" i="4"/>
  <c r="AQ2599" i="4" s="1"/>
  <c r="AP2600" i="4"/>
  <c r="AQ2600" i="4" s="1"/>
  <c r="AP2601" i="4"/>
  <c r="AQ2601" i="4" s="1"/>
  <c r="AP2602" i="4"/>
  <c r="AQ2602" i="4" s="1"/>
  <c r="AP2603" i="4"/>
  <c r="AQ2603" i="4" s="1"/>
  <c r="AP2604" i="4"/>
  <c r="AQ2604" i="4" s="1"/>
  <c r="AP2605" i="4"/>
  <c r="AQ2605" i="4" s="1"/>
  <c r="AP2606" i="4"/>
  <c r="AQ2606" i="4" s="1"/>
  <c r="AP2607" i="4"/>
  <c r="AQ2607" i="4" s="1"/>
  <c r="AP2608" i="4"/>
  <c r="AQ2608" i="4" s="1"/>
  <c r="AP2609" i="4"/>
  <c r="AQ2609" i="4" s="1"/>
  <c r="AP2610" i="4"/>
  <c r="AQ2610" i="4" s="1"/>
  <c r="AP2611" i="4"/>
  <c r="AQ2611" i="4" s="1"/>
  <c r="AP2612" i="4"/>
  <c r="AQ2612" i="4" s="1"/>
  <c r="AP2613" i="4"/>
  <c r="AQ2613" i="4" s="1"/>
  <c r="AP2614" i="4"/>
  <c r="AQ2614" i="4" s="1"/>
  <c r="AP2615" i="4"/>
  <c r="AQ2615" i="4" s="1"/>
  <c r="AP2616" i="4"/>
  <c r="AQ2616" i="4" s="1"/>
  <c r="AP2617" i="4"/>
  <c r="AQ2617" i="4" s="1"/>
  <c r="AP2618" i="4"/>
  <c r="AQ2618" i="4" s="1"/>
  <c r="AP2619" i="4"/>
  <c r="AQ2619" i="4" s="1"/>
  <c r="AP2620" i="4"/>
  <c r="AQ2620" i="4" s="1"/>
  <c r="AP2621" i="4"/>
  <c r="AQ2621" i="4" s="1"/>
  <c r="AP2622" i="4"/>
  <c r="AQ2622" i="4" s="1"/>
  <c r="AP2623" i="4"/>
  <c r="AQ2623" i="4" s="1"/>
  <c r="AP2624" i="4"/>
  <c r="AQ2624" i="4" s="1"/>
  <c r="AP2625" i="4"/>
  <c r="AQ2625" i="4" s="1"/>
  <c r="AP2626" i="4"/>
  <c r="AQ2626" i="4" s="1"/>
  <c r="AP2627" i="4"/>
  <c r="AQ2627" i="4" s="1"/>
  <c r="AP2628" i="4"/>
  <c r="AQ2628" i="4" s="1"/>
  <c r="AP2629" i="4"/>
  <c r="AQ2629" i="4" s="1"/>
  <c r="AP2630" i="4"/>
  <c r="AQ2630" i="4" s="1"/>
  <c r="AP2631" i="4"/>
  <c r="AQ2631" i="4" s="1"/>
  <c r="AP2632" i="4"/>
  <c r="AQ2632" i="4" s="1"/>
  <c r="AP2633" i="4"/>
  <c r="AQ2633" i="4" s="1"/>
  <c r="AP2634" i="4"/>
  <c r="AQ2634" i="4" s="1"/>
  <c r="AP2635" i="4"/>
  <c r="AQ2635" i="4" s="1"/>
  <c r="AP2636" i="4"/>
  <c r="AQ2636" i="4" s="1"/>
  <c r="AP2637" i="4"/>
  <c r="AQ2637" i="4" s="1"/>
  <c r="AP2638" i="4"/>
  <c r="AQ2638" i="4" s="1"/>
  <c r="AP2639" i="4"/>
  <c r="AQ2639" i="4" s="1"/>
  <c r="AP2640" i="4"/>
  <c r="AQ2640" i="4" s="1"/>
  <c r="AP2641" i="4"/>
  <c r="AQ2641" i="4" s="1"/>
  <c r="AP2642" i="4"/>
  <c r="AQ2642" i="4" s="1"/>
  <c r="AP2643" i="4"/>
  <c r="AQ2643" i="4" s="1"/>
  <c r="AP2644" i="4"/>
  <c r="AQ2644" i="4" s="1"/>
  <c r="AP2645" i="4"/>
  <c r="AQ2645" i="4" s="1"/>
  <c r="AP2646" i="4"/>
  <c r="AQ2646" i="4" s="1"/>
  <c r="AP2647" i="4"/>
  <c r="AQ2647" i="4" s="1"/>
  <c r="AP2648" i="4"/>
  <c r="AQ2648" i="4" s="1"/>
  <c r="AP2649" i="4"/>
  <c r="AQ2649" i="4" s="1"/>
  <c r="AP2650" i="4"/>
  <c r="AQ2650" i="4" s="1"/>
  <c r="AP2651" i="4"/>
  <c r="AQ2651" i="4" s="1"/>
  <c r="AP2652" i="4"/>
  <c r="AQ2652" i="4" s="1"/>
  <c r="AP2653" i="4"/>
  <c r="AQ2653" i="4" s="1"/>
  <c r="AP2654" i="4"/>
  <c r="AQ2654" i="4" s="1"/>
  <c r="AP2655" i="4"/>
  <c r="AQ2655" i="4" s="1"/>
  <c r="AP2656" i="4"/>
  <c r="AQ2656" i="4" s="1"/>
  <c r="AP2657" i="4"/>
  <c r="AQ2657" i="4" s="1"/>
  <c r="AP2658" i="4"/>
  <c r="AQ2658" i="4" s="1"/>
  <c r="AP2659" i="4"/>
  <c r="AQ2659" i="4" s="1"/>
  <c r="AP2660" i="4"/>
  <c r="AQ2660" i="4" s="1"/>
  <c r="AP2661" i="4"/>
  <c r="AQ2661" i="4" s="1"/>
  <c r="AP2662" i="4"/>
  <c r="AQ2662" i="4" s="1"/>
  <c r="AP2663" i="4"/>
  <c r="AQ2663" i="4" s="1"/>
  <c r="AP2664" i="4"/>
  <c r="AQ2664" i="4" s="1"/>
  <c r="AP2665" i="4"/>
  <c r="AQ2665" i="4" s="1"/>
  <c r="AP2666" i="4"/>
  <c r="AQ2666" i="4" s="1"/>
  <c r="AP2667" i="4"/>
  <c r="AQ2667" i="4" s="1"/>
  <c r="AP2668" i="4"/>
  <c r="AQ2668" i="4" s="1"/>
  <c r="AP2669" i="4"/>
  <c r="AQ2669" i="4" s="1"/>
  <c r="AP2670" i="4"/>
  <c r="AQ2670" i="4" s="1"/>
  <c r="AP2671" i="4"/>
  <c r="AQ2671" i="4" s="1"/>
  <c r="AP2672" i="4"/>
  <c r="AQ2672" i="4" s="1"/>
  <c r="AP2673" i="4"/>
  <c r="AQ2673" i="4" s="1"/>
  <c r="AP2674" i="4"/>
  <c r="AQ2674" i="4" s="1"/>
  <c r="AP2675" i="4"/>
  <c r="AQ2675" i="4" s="1"/>
  <c r="AP2676" i="4"/>
  <c r="AQ2676" i="4" s="1"/>
  <c r="AP2677" i="4"/>
  <c r="AQ2677" i="4" s="1"/>
  <c r="AP2678" i="4"/>
  <c r="AQ2678" i="4" s="1"/>
  <c r="AP2679" i="4"/>
  <c r="AQ2679" i="4" s="1"/>
  <c r="AP2680" i="4"/>
  <c r="AQ2680" i="4" s="1"/>
  <c r="AP2681" i="4"/>
  <c r="AQ2681" i="4" s="1"/>
  <c r="AP2682" i="4"/>
  <c r="AQ2682" i="4" s="1"/>
  <c r="AP2683" i="4"/>
  <c r="AQ2683" i="4" s="1"/>
  <c r="AP2684" i="4"/>
  <c r="AQ2684" i="4" s="1"/>
  <c r="AP2685" i="4"/>
  <c r="AQ2685" i="4" s="1"/>
  <c r="AP2686" i="4"/>
  <c r="AQ2686" i="4" s="1"/>
  <c r="AP2687" i="4"/>
  <c r="AQ2687" i="4" s="1"/>
  <c r="AP2688" i="4"/>
  <c r="AQ2688" i="4" s="1"/>
  <c r="AP2689" i="4"/>
  <c r="AQ2689" i="4" s="1"/>
  <c r="AP2690" i="4"/>
  <c r="AQ2690" i="4" s="1"/>
  <c r="AP2691" i="4"/>
  <c r="AQ2691" i="4" s="1"/>
  <c r="AP2692" i="4"/>
  <c r="AQ2692" i="4" s="1"/>
  <c r="AP2693" i="4"/>
  <c r="AQ2693" i="4" s="1"/>
  <c r="AP2694" i="4"/>
  <c r="AQ2694" i="4" s="1"/>
  <c r="AP2695" i="4"/>
  <c r="AQ2695" i="4" s="1"/>
  <c r="AP930" i="4"/>
  <c r="AQ930" i="4" s="1"/>
  <c r="AP2697" i="4"/>
  <c r="AQ2697" i="4" s="1"/>
  <c r="AP2698" i="4"/>
  <c r="AQ2698" i="4" s="1"/>
  <c r="AP2699" i="4"/>
  <c r="AQ2699" i="4" s="1"/>
  <c r="AP2700" i="4"/>
  <c r="AQ2700" i="4" s="1"/>
  <c r="AP2701" i="4"/>
  <c r="AQ2701" i="4" s="1"/>
  <c r="AP2702" i="4"/>
  <c r="AQ2702" i="4" s="1"/>
  <c r="AP2703" i="4"/>
  <c r="AQ2703" i="4" s="1"/>
  <c r="AP2704" i="4"/>
  <c r="AQ2704" i="4" s="1"/>
  <c r="AP2705" i="4"/>
  <c r="AQ2705" i="4" s="1"/>
  <c r="AP2706" i="4"/>
  <c r="AQ2706" i="4" s="1"/>
  <c r="AP2707" i="4"/>
  <c r="AQ2707" i="4" s="1"/>
  <c r="AP2708" i="4"/>
  <c r="AQ2708" i="4" s="1"/>
  <c r="AP2709" i="4"/>
  <c r="AQ2709" i="4" s="1"/>
  <c r="AP2710" i="4"/>
  <c r="AQ2710" i="4" s="1"/>
  <c r="AP2711" i="4"/>
  <c r="AQ2711" i="4" s="1"/>
  <c r="AP2712" i="4"/>
  <c r="AQ2712" i="4" s="1"/>
  <c r="AP2713" i="4"/>
  <c r="AQ2713" i="4" s="1"/>
  <c r="AP2714" i="4"/>
  <c r="AQ2714" i="4" s="1"/>
  <c r="AP2715" i="4"/>
  <c r="AQ2715" i="4" s="1"/>
  <c r="AP2716" i="4"/>
  <c r="AQ2716" i="4" s="1"/>
  <c r="AP2717" i="4"/>
  <c r="AQ2717" i="4" s="1"/>
  <c r="AP2718" i="4"/>
  <c r="AQ2718" i="4" s="1"/>
  <c r="AP2719" i="4"/>
  <c r="AQ2719" i="4" s="1"/>
  <c r="AP2720" i="4"/>
  <c r="AQ2720" i="4" s="1"/>
  <c r="AP2721" i="4"/>
  <c r="AQ2721" i="4" s="1"/>
  <c r="AP2722" i="4"/>
  <c r="AQ2722" i="4" s="1"/>
  <c r="AP2723" i="4"/>
  <c r="AQ2723" i="4" s="1"/>
  <c r="AP2724" i="4"/>
  <c r="AQ2724" i="4" s="1"/>
  <c r="AP2725" i="4"/>
  <c r="AQ2725" i="4" s="1"/>
  <c r="AP2726" i="4"/>
  <c r="AQ2726" i="4" s="1"/>
  <c r="AP2727" i="4"/>
  <c r="AQ2727" i="4" s="1"/>
  <c r="AP2728" i="4"/>
  <c r="AQ2728" i="4" s="1"/>
  <c r="AP2729" i="4"/>
  <c r="AQ2729" i="4" s="1"/>
  <c r="AP2730" i="4"/>
  <c r="AQ2730" i="4" s="1"/>
  <c r="AP2731" i="4"/>
  <c r="AQ2731" i="4" s="1"/>
  <c r="AP2732" i="4"/>
  <c r="AQ2732" i="4" s="1"/>
  <c r="AP2733" i="4"/>
  <c r="AQ2733" i="4" s="1"/>
  <c r="AP2734" i="4"/>
  <c r="AQ2734" i="4" s="1"/>
  <c r="AP2735" i="4"/>
  <c r="AQ2735" i="4" s="1"/>
  <c r="AP2736" i="4"/>
  <c r="AQ2736" i="4" s="1"/>
  <c r="AP2737" i="4"/>
  <c r="AQ2737" i="4" s="1"/>
  <c r="AP2738" i="4"/>
  <c r="AQ2738" i="4" s="1"/>
  <c r="AP2739" i="4"/>
  <c r="AQ2739" i="4" s="1"/>
  <c r="AP2740" i="4"/>
  <c r="AQ2740" i="4" s="1"/>
  <c r="AP2741" i="4"/>
  <c r="AQ2741" i="4" s="1"/>
  <c r="AP2742" i="4"/>
  <c r="AQ2742" i="4" s="1"/>
  <c r="AP2743" i="4"/>
  <c r="AQ2743" i="4" s="1"/>
  <c r="AP2744" i="4"/>
  <c r="AQ2744" i="4" s="1"/>
  <c r="AP2745" i="4"/>
  <c r="AQ2745" i="4" s="1"/>
  <c r="AP2746" i="4"/>
  <c r="AQ2746" i="4" s="1"/>
  <c r="AP2747" i="4"/>
  <c r="AQ2747" i="4" s="1"/>
  <c r="AP2748" i="4"/>
  <c r="AQ2748" i="4" s="1"/>
  <c r="AP2749" i="4"/>
  <c r="AQ2749" i="4" s="1"/>
  <c r="AP2750" i="4"/>
  <c r="AQ2750" i="4" s="1"/>
  <c r="AP2751" i="4"/>
  <c r="AQ2751" i="4" s="1"/>
  <c r="AP2752" i="4"/>
  <c r="AQ2752" i="4" s="1"/>
  <c r="AP2753" i="4"/>
  <c r="AQ2753" i="4" s="1"/>
  <c r="AP2754" i="4"/>
  <c r="AQ2754" i="4" s="1"/>
  <c r="AP2755" i="4"/>
  <c r="AQ2755" i="4" s="1"/>
  <c r="AP2756" i="4"/>
  <c r="AQ2756" i="4" s="1"/>
  <c r="AP2757" i="4"/>
  <c r="AQ2757" i="4" s="1"/>
  <c r="AP2758" i="4"/>
  <c r="AQ2758" i="4" s="1"/>
  <c r="AP2759" i="4"/>
  <c r="AQ2759" i="4" s="1"/>
  <c r="AP2760" i="4"/>
  <c r="AQ2760" i="4" s="1"/>
  <c r="AP2761" i="4"/>
  <c r="AQ2761" i="4" s="1"/>
  <c r="AP2762" i="4"/>
  <c r="AQ2762" i="4" s="1"/>
  <c r="AP2763" i="4"/>
  <c r="AQ2763" i="4" s="1"/>
  <c r="AP2764" i="4"/>
  <c r="AQ2764" i="4" s="1"/>
  <c r="AP2765" i="4"/>
  <c r="AQ2765" i="4" s="1"/>
  <c r="AP2766" i="4"/>
  <c r="AQ2766" i="4" s="1"/>
  <c r="AP2767" i="4"/>
  <c r="AQ2767" i="4" s="1"/>
  <c r="AP2768" i="4"/>
  <c r="AQ2768" i="4" s="1"/>
  <c r="AP2769" i="4"/>
  <c r="AQ2769" i="4" s="1"/>
  <c r="AP2770" i="4"/>
  <c r="AQ2770" i="4" s="1"/>
  <c r="AP2771" i="4"/>
  <c r="AQ2771" i="4" s="1"/>
  <c r="AP2772" i="4"/>
  <c r="AQ2772" i="4" s="1"/>
  <c r="AP2773" i="4"/>
  <c r="AQ2773" i="4" s="1"/>
  <c r="AP2774" i="4"/>
  <c r="AQ2774" i="4" s="1"/>
  <c r="AP2775" i="4"/>
  <c r="AQ2775" i="4" s="1"/>
  <c r="AP2552" i="4"/>
  <c r="AQ2552" i="4" s="1"/>
  <c r="AP2777" i="4"/>
  <c r="AQ2777" i="4" s="1"/>
  <c r="AP2778" i="4"/>
  <c r="AQ2778" i="4" s="1"/>
  <c r="AP2779" i="4"/>
  <c r="AQ2779" i="4" s="1"/>
  <c r="AP2780" i="4"/>
  <c r="AQ2780" i="4" s="1"/>
  <c r="AP2781" i="4"/>
  <c r="AQ2781" i="4" s="1"/>
  <c r="AP2782" i="4"/>
  <c r="AQ2782" i="4" s="1"/>
  <c r="AP2783" i="4"/>
  <c r="AQ2783" i="4" s="1"/>
  <c r="AP2784" i="4"/>
  <c r="AQ2784" i="4" s="1"/>
  <c r="AP2785" i="4"/>
  <c r="AQ2785" i="4" s="1"/>
  <c r="AP2786" i="4"/>
  <c r="AQ2786" i="4" s="1"/>
  <c r="AP2787" i="4"/>
  <c r="AQ2787" i="4" s="1"/>
  <c r="AP2788" i="4"/>
  <c r="AQ2788" i="4" s="1"/>
  <c r="AP2789" i="4"/>
  <c r="AQ2789" i="4" s="1"/>
  <c r="AP2790" i="4"/>
  <c r="AQ2790" i="4" s="1"/>
  <c r="AP2791" i="4"/>
  <c r="AQ2791" i="4" s="1"/>
  <c r="AP2792" i="4"/>
  <c r="AQ2792" i="4" s="1"/>
  <c r="AP2793" i="4"/>
  <c r="AQ2793" i="4" s="1"/>
  <c r="AP2794" i="4"/>
  <c r="AQ2794" i="4" s="1"/>
  <c r="AP2795" i="4"/>
  <c r="AQ2795" i="4" s="1"/>
  <c r="AP2796" i="4"/>
  <c r="AQ2796" i="4" s="1"/>
  <c r="AP2797" i="4"/>
  <c r="AQ2797" i="4" s="1"/>
  <c r="AP2798" i="4"/>
  <c r="AQ2798" i="4" s="1"/>
  <c r="AP2799" i="4"/>
  <c r="AQ2799" i="4" s="1"/>
  <c r="AP2800" i="4"/>
  <c r="AQ2800" i="4" s="1"/>
  <c r="AP2801" i="4"/>
  <c r="AQ2801" i="4" s="1"/>
  <c r="AP2802" i="4"/>
  <c r="AQ2802" i="4" s="1"/>
  <c r="AP2803" i="4"/>
  <c r="AQ2803" i="4" s="1"/>
  <c r="AP2804" i="4"/>
  <c r="AQ2804" i="4" s="1"/>
  <c r="AP2805" i="4"/>
  <c r="AQ2805" i="4" s="1"/>
  <c r="AP2806" i="4"/>
  <c r="AQ2806" i="4" s="1"/>
  <c r="AP2807" i="4"/>
  <c r="AQ2807" i="4" s="1"/>
  <c r="AP2808" i="4"/>
  <c r="AQ2808" i="4" s="1"/>
  <c r="AP2809" i="4"/>
  <c r="AQ2809" i="4" s="1"/>
  <c r="AP2810" i="4"/>
  <c r="AQ2810" i="4" s="1"/>
  <c r="AP2811" i="4"/>
  <c r="AQ2811" i="4" s="1"/>
  <c r="AP2812" i="4"/>
  <c r="AQ2812" i="4" s="1"/>
  <c r="AP2813" i="4"/>
  <c r="AQ2813" i="4" s="1"/>
  <c r="AP2814" i="4"/>
  <c r="AQ2814" i="4" s="1"/>
  <c r="AP2815" i="4"/>
  <c r="AQ2815" i="4" s="1"/>
  <c r="AP2816" i="4"/>
  <c r="AQ2816" i="4" s="1"/>
  <c r="AP2817" i="4"/>
  <c r="AQ2817" i="4" s="1"/>
  <c r="AP2818" i="4"/>
  <c r="AQ2818" i="4" s="1"/>
  <c r="AP2819" i="4"/>
  <c r="AQ2819" i="4" s="1"/>
  <c r="AP2820" i="4"/>
  <c r="AQ2820" i="4" s="1"/>
  <c r="AP2821" i="4"/>
  <c r="AQ2821" i="4" s="1"/>
  <c r="AP2822" i="4"/>
  <c r="AQ2822" i="4" s="1"/>
  <c r="AP2823" i="4"/>
  <c r="AQ2823" i="4" s="1"/>
  <c r="AP2824" i="4"/>
  <c r="AQ2824" i="4" s="1"/>
  <c r="AP2825" i="4"/>
  <c r="AQ2825" i="4" s="1"/>
  <c r="AP2826" i="4"/>
  <c r="AQ2826" i="4" s="1"/>
  <c r="AP2827" i="4"/>
  <c r="AQ2827" i="4" s="1"/>
  <c r="AP2828" i="4"/>
  <c r="AQ2828" i="4" s="1"/>
  <c r="AP2829" i="4"/>
  <c r="AQ2829" i="4" s="1"/>
  <c r="AP2830" i="4"/>
  <c r="AQ2830" i="4" s="1"/>
  <c r="AP2831" i="4"/>
  <c r="AQ2831" i="4" s="1"/>
  <c r="AP2832" i="4"/>
  <c r="AQ2832" i="4" s="1"/>
  <c r="AP2833" i="4"/>
  <c r="AQ2833" i="4" s="1"/>
  <c r="AP2834" i="4"/>
  <c r="AQ2834" i="4" s="1"/>
  <c r="AP2835" i="4"/>
  <c r="AQ2835" i="4" s="1"/>
  <c r="AP2836" i="4"/>
  <c r="AQ2836" i="4" s="1"/>
  <c r="AP2837" i="4"/>
  <c r="AQ2837" i="4" s="1"/>
  <c r="AP2838" i="4"/>
  <c r="AQ2838" i="4" s="1"/>
  <c r="AP2839" i="4"/>
  <c r="AQ2839" i="4" s="1"/>
  <c r="AP2840" i="4"/>
  <c r="AQ2840" i="4" s="1"/>
  <c r="AP2841" i="4"/>
  <c r="AQ2841" i="4" s="1"/>
  <c r="AP2842" i="4"/>
  <c r="AQ2842" i="4" s="1"/>
  <c r="AP2843" i="4"/>
  <c r="AQ2843" i="4" s="1"/>
  <c r="AP2844" i="4"/>
  <c r="AQ2844" i="4" s="1"/>
  <c r="AP2845" i="4"/>
  <c r="AQ2845" i="4" s="1"/>
  <c r="AP2846" i="4"/>
  <c r="AQ2846" i="4" s="1"/>
  <c r="AP2847" i="4"/>
  <c r="AQ2847" i="4" s="1"/>
  <c r="AP2848" i="4"/>
  <c r="AQ2848" i="4" s="1"/>
  <c r="AP2849" i="4"/>
  <c r="AQ2849" i="4" s="1"/>
  <c r="AP2850" i="4"/>
  <c r="AQ2850" i="4" s="1"/>
  <c r="AP2851" i="4"/>
  <c r="AQ2851" i="4" s="1"/>
  <c r="AP2852" i="4"/>
  <c r="AQ2852" i="4" s="1"/>
  <c r="AP2853" i="4"/>
  <c r="AQ2853" i="4" s="1"/>
  <c r="AP2854" i="4"/>
  <c r="AQ2854" i="4" s="1"/>
  <c r="AP2855" i="4"/>
  <c r="AQ2855" i="4" s="1"/>
  <c r="AP2856" i="4"/>
  <c r="AQ2856" i="4" s="1"/>
  <c r="AP2857" i="4"/>
  <c r="AQ2857" i="4" s="1"/>
  <c r="AP2858" i="4"/>
  <c r="AQ2858" i="4" s="1"/>
  <c r="AP2859" i="4"/>
  <c r="AQ2859" i="4" s="1"/>
  <c r="AP2860" i="4"/>
  <c r="AQ2860" i="4" s="1"/>
  <c r="AP2861" i="4"/>
  <c r="AQ2861" i="4" s="1"/>
  <c r="AP2862" i="4"/>
  <c r="AQ2862" i="4" s="1"/>
  <c r="AP2863" i="4"/>
  <c r="AQ2863" i="4" s="1"/>
  <c r="AP2864" i="4"/>
  <c r="AQ2864" i="4" s="1"/>
  <c r="AP2865" i="4"/>
  <c r="AQ2865" i="4" s="1"/>
  <c r="AP2866" i="4"/>
  <c r="AQ2866" i="4" s="1"/>
  <c r="AP2867" i="4"/>
  <c r="AQ2867" i="4" s="1"/>
  <c r="AP2868" i="4"/>
  <c r="AQ2868" i="4" s="1"/>
  <c r="AP2869" i="4"/>
  <c r="AQ2869" i="4" s="1"/>
  <c r="AP2870" i="4"/>
  <c r="AQ2870" i="4" s="1"/>
  <c r="AP2871" i="4"/>
  <c r="AQ2871" i="4" s="1"/>
  <c r="AP2872" i="4"/>
  <c r="AQ2872" i="4" s="1"/>
  <c r="AP2873" i="4"/>
  <c r="AQ2873" i="4" s="1"/>
  <c r="AP2874" i="4"/>
  <c r="AQ2874" i="4" s="1"/>
  <c r="AP2875" i="4"/>
  <c r="AQ2875" i="4" s="1"/>
  <c r="AP2876" i="4"/>
  <c r="AQ2876" i="4" s="1"/>
  <c r="AP2877" i="4"/>
  <c r="AQ2877" i="4" s="1"/>
  <c r="AP2878" i="4"/>
  <c r="AQ2878" i="4" s="1"/>
  <c r="AP2879" i="4"/>
  <c r="AQ2879" i="4" s="1"/>
  <c r="AP2880" i="4"/>
  <c r="AQ2880" i="4" s="1"/>
  <c r="AP2881" i="4"/>
  <c r="AQ2881" i="4" s="1"/>
  <c r="AP2882" i="4"/>
  <c r="AQ2882" i="4" s="1"/>
  <c r="AP2883" i="4"/>
  <c r="AQ2883" i="4" s="1"/>
  <c r="AP2884" i="4"/>
  <c r="AQ2884" i="4" s="1"/>
  <c r="AP2885" i="4"/>
  <c r="AQ2885" i="4" s="1"/>
  <c r="AP2886" i="4"/>
  <c r="AQ2886" i="4" s="1"/>
  <c r="AP2887" i="4"/>
  <c r="AQ2887" i="4" s="1"/>
  <c r="AP2888" i="4"/>
  <c r="AQ2888" i="4" s="1"/>
  <c r="AP2889" i="4"/>
  <c r="AQ2889" i="4" s="1"/>
  <c r="AP2890" i="4"/>
  <c r="AQ2890" i="4" s="1"/>
  <c r="AP2891" i="4"/>
  <c r="AQ2891" i="4" s="1"/>
  <c r="AP2892" i="4"/>
  <c r="AQ2892" i="4" s="1"/>
  <c r="AP2893" i="4"/>
  <c r="AQ2893" i="4" s="1"/>
  <c r="AP2894" i="4"/>
  <c r="AQ2894" i="4" s="1"/>
  <c r="AP2895" i="4"/>
  <c r="AQ2895" i="4" s="1"/>
  <c r="AP2896" i="4"/>
  <c r="AQ2896" i="4" s="1"/>
  <c r="AP2897" i="4"/>
  <c r="AQ2897" i="4" s="1"/>
  <c r="AP2898" i="4"/>
  <c r="AQ2898" i="4" s="1"/>
  <c r="AP2899" i="4"/>
  <c r="AQ2899" i="4" s="1"/>
  <c r="AP2900" i="4"/>
  <c r="AQ2900" i="4" s="1"/>
  <c r="AP2901" i="4"/>
  <c r="AQ2901" i="4" s="1"/>
  <c r="AP2902" i="4"/>
  <c r="AQ2902" i="4" s="1"/>
  <c r="AP2903" i="4"/>
  <c r="AQ2903" i="4" s="1"/>
  <c r="AP2904" i="4"/>
  <c r="AQ2904" i="4" s="1"/>
  <c r="AP2905" i="4"/>
  <c r="AQ2905" i="4" s="1"/>
  <c r="AP2906" i="4"/>
  <c r="AQ2906" i="4" s="1"/>
  <c r="AP2907" i="4"/>
  <c r="AQ2907" i="4" s="1"/>
  <c r="AP2908" i="4"/>
  <c r="AQ2908" i="4" s="1"/>
  <c r="AP2909" i="4"/>
  <c r="AQ2909" i="4" s="1"/>
  <c r="AP2910" i="4"/>
  <c r="AQ2910" i="4" s="1"/>
  <c r="AP2911" i="4"/>
  <c r="AQ2911" i="4" s="1"/>
  <c r="AP2912" i="4"/>
  <c r="AQ2912" i="4" s="1"/>
  <c r="AP2913" i="4"/>
  <c r="AQ2913" i="4" s="1"/>
  <c r="AP2914" i="4"/>
  <c r="AQ2914" i="4" s="1"/>
  <c r="AP2915" i="4"/>
  <c r="AQ2915" i="4" s="1"/>
  <c r="AP2916" i="4"/>
  <c r="AQ2916" i="4" s="1"/>
  <c r="AP2917" i="4"/>
  <c r="AQ2917" i="4" s="1"/>
  <c r="AP2918" i="4"/>
  <c r="AQ2918" i="4" s="1"/>
  <c r="AP2919" i="4"/>
  <c r="AQ2919" i="4" s="1"/>
  <c r="AP2920" i="4"/>
  <c r="AQ2920" i="4" s="1"/>
  <c r="AP2921" i="4"/>
  <c r="AQ2921" i="4" s="1"/>
  <c r="AP2922" i="4"/>
  <c r="AQ2922" i="4" s="1"/>
  <c r="AP2923" i="4"/>
  <c r="AQ2923" i="4" s="1"/>
  <c r="AP2924" i="4"/>
  <c r="AQ2924" i="4" s="1"/>
  <c r="AP2925" i="4"/>
  <c r="AQ2925" i="4" s="1"/>
  <c r="AP2926" i="4"/>
  <c r="AQ2926" i="4" s="1"/>
  <c r="AP2927" i="4"/>
  <c r="AQ2927" i="4" s="1"/>
  <c r="AP2928" i="4"/>
  <c r="AQ2928" i="4" s="1"/>
  <c r="AP2929" i="4"/>
  <c r="AQ2929" i="4" s="1"/>
  <c r="AP2930" i="4"/>
  <c r="AQ2930" i="4" s="1"/>
  <c r="AP2931" i="4"/>
  <c r="AQ2931" i="4" s="1"/>
  <c r="AP2932" i="4"/>
  <c r="AQ2932" i="4" s="1"/>
  <c r="AP2933" i="4"/>
  <c r="AQ2933" i="4" s="1"/>
  <c r="AP2934" i="4"/>
  <c r="AQ2934" i="4" s="1"/>
  <c r="AP2935" i="4"/>
  <c r="AQ2935" i="4" s="1"/>
  <c r="AP2936" i="4"/>
  <c r="AQ2936" i="4" s="1"/>
  <c r="AP2937" i="4"/>
  <c r="AQ2937" i="4" s="1"/>
  <c r="AP2938" i="4"/>
  <c r="AQ2938" i="4" s="1"/>
  <c r="AP2939" i="4"/>
  <c r="AQ2939" i="4" s="1"/>
  <c r="AP2940" i="4"/>
  <c r="AQ2940" i="4" s="1"/>
  <c r="AP2941" i="4"/>
  <c r="AQ2941" i="4" s="1"/>
  <c r="AP2942" i="4"/>
  <c r="AQ2942" i="4" s="1"/>
  <c r="AP2943" i="4"/>
  <c r="AQ2943" i="4" s="1"/>
  <c r="AP2944" i="4"/>
  <c r="AQ2944" i="4" s="1"/>
  <c r="AP2945" i="4"/>
  <c r="AQ2945" i="4" s="1"/>
  <c r="AP2946" i="4"/>
  <c r="AQ2946" i="4" s="1"/>
  <c r="AP2947" i="4"/>
  <c r="AQ2947" i="4" s="1"/>
  <c r="AP2948" i="4"/>
  <c r="AQ2948" i="4" s="1"/>
  <c r="AP2949" i="4"/>
  <c r="AQ2949" i="4" s="1"/>
  <c r="AP2950" i="4"/>
  <c r="AQ2950" i="4" s="1"/>
  <c r="AP2951" i="4"/>
  <c r="AQ2951" i="4" s="1"/>
  <c r="AP2952" i="4"/>
  <c r="AQ2952" i="4" s="1"/>
  <c r="AP2953" i="4"/>
  <c r="AQ2953" i="4" s="1"/>
  <c r="AP2954" i="4"/>
  <c r="AQ2954" i="4" s="1"/>
  <c r="AP2955" i="4"/>
  <c r="AQ2955" i="4" s="1"/>
  <c r="AP2956" i="4"/>
  <c r="AQ2956" i="4" s="1"/>
  <c r="AP2957" i="4"/>
  <c r="AQ2957" i="4" s="1"/>
  <c r="AP2958" i="4"/>
  <c r="AQ2958" i="4" s="1"/>
  <c r="AP2959" i="4"/>
  <c r="AQ2959" i="4" s="1"/>
  <c r="AP2960" i="4"/>
  <c r="AQ2960" i="4" s="1"/>
  <c r="AP2961" i="4"/>
  <c r="AQ2961" i="4" s="1"/>
  <c r="AP2962" i="4"/>
  <c r="AQ2962" i="4" s="1"/>
  <c r="AP2963" i="4"/>
  <c r="AQ2963" i="4" s="1"/>
  <c r="AP2964" i="4"/>
  <c r="AQ2964" i="4" s="1"/>
  <c r="AP2965" i="4"/>
  <c r="AQ2965" i="4" s="1"/>
  <c r="AP2966" i="4"/>
  <c r="AQ2966" i="4" s="1"/>
  <c r="AP2967" i="4"/>
  <c r="AQ2967" i="4" s="1"/>
  <c r="AP2968" i="4"/>
  <c r="AQ2968" i="4" s="1"/>
  <c r="AP2969" i="4"/>
  <c r="AQ2969" i="4" s="1"/>
  <c r="AP2970" i="4"/>
  <c r="AQ2970" i="4" s="1"/>
  <c r="AP2971" i="4"/>
  <c r="AQ2971" i="4" s="1"/>
  <c r="AP2972" i="4"/>
  <c r="AQ2972" i="4" s="1"/>
  <c r="AP2973" i="4"/>
  <c r="AQ2973" i="4" s="1"/>
  <c r="AP2974" i="4"/>
  <c r="AQ2974" i="4" s="1"/>
  <c r="AP2975" i="4"/>
  <c r="AQ2975" i="4" s="1"/>
  <c r="AP2976" i="4"/>
  <c r="AQ2976" i="4" s="1"/>
  <c r="AP2977" i="4"/>
  <c r="AQ2977" i="4" s="1"/>
  <c r="AP2978" i="4"/>
  <c r="AQ2978" i="4" s="1"/>
  <c r="AP2979" i="4"/>
  <c r="AQ2979" i="4" s="1"/>
  <c r="AP2980" i="4"/>
  <c r="AQ2980" i="4" s="1"/>
  <c r="AP2981" i="4"/>
  <c r="AQ2981" i="4" s="1"/>
  <c r="AP2982" i="4"/>
  <c r="AQ2982" i="4" s="1"/>
  <c r="AP2983" i="4"/>
  <c r="AQ2983" i="4" s="1"/>
  <c r="AP2984" i="4"/>
  <c r="AQ2984" i="4" s="1"/>
  <c r="AP2985" i="4"/>
  <c r="AQ2985" i="4" s="1"/>
  <c r="AP2986" i="4"/>
  <c r="AQ2986" i="4" s="1"/>
  <c r="AP2987" i="4"/>
  <c r="AQ2987" i="4" s="1"/>
  <c r="AP2988" i="4"/>
  <c r="AQ2988" i="4" s="1"/>
  <c r="AP2989" i="4"/>
  <c r="AQ2989" i="4" s="1"/>
  <c r="AP2990" i="4"/>
  <c r="AQ2990" i="4" s="1"/>
  <c r="AP2991" i="4"/>
  <c r="AQ2991" i="4" s="1"/>
  <c r="AP2992" i="4"/>
  <c r="AQ2992" i="4" s="1"/>
  <c r="AP2993" i="4"/>
  <c r="AQ2993" i="4" s="1"/>
  <c r="AP2994" i="4"/>
  <c r="AQ2994" i="4" s="1"/>
  <c r="AP2995" i="4"/>
  <c r="AQ2995" i="4" s="1"/>
  <c r="AP2996" i="4"/>
  <c r="AQ2996" i="4" s="1"/>
  <c r="AP2997" i="4"/>
  <c r="AQ2997" i="4" s="1"/>
  <c r="AP2998" i="4"/>
  <c r="AQ2998" i="4" s="1"/>
  <c r="AP2999" i="4"/>
  <c r="AQ2999" i="4" s="1"/>
  <c r="AP3000" i="4"/>
  <c r="AQ3000" i="4" s="1"/>
  <c r="AP3001" i="4"/>
  <c r="AQ3001" i="4" s="1"/>
  <c r="AP3002" i="4"/>
  <c r="AQ3002" i="4" s="1"/>
  <c r="AP3003" i="4"/>
  <c r="AQ3003" i="4" s="1"/>
  <c r="AP3004" i="4"/>
  <c r="AQ3004" i="4" s="1"/>
  <c r="AP3005" i="4"/>
  <c r="AQ3005" i="4" s="1"/>
  <c r="AP3006" i="4"/>
  <c r="AQ3006" i="4" s="1"/>
  <c r="AP3007" i="4"/>
  <c r="AQ3007" i="4" s="1"/>
  <c r="AP3008" i="4"/>
  <c r="AQ3008" i="4" s="1"/>
  <c r="AP3009" i="4"/>
  <c r="AQ3009" i="4" s="1"/>
  <c r="AP3010" i="4"/>
  <c r="AQ3010" i="4" s="1"/>
  <c r="AP3011" i="4"/>
  <c r="AQ3011" i="4" s="1"/>
  <c r="AP3012" i="4"/>
  <c r="AQ3012" i="4" s="1"/>
  <c r="AP3013" i="4"/>
  <c r="AQ3013" i="4" s="1"/>
  <c r="AP3014" i="4"/>
  <c r="AQ3014" i="4" s="1"/>
  <c r="AP3015" i="4"/>
  <c r="AQ3015" i="4" s="1"/>
  <c r="AP3016" i="4"/>
  <c r="AQ3016" i="4" s="1"/>
  <c r="AP3017" i="4"/>
  <c r="AQ3017" i="4" s="1"/>
  <c r="AP3018" i="4"/>
  <c r="AQ3018" i="4" s="1"/>
  <c r="AP3019" i="4"/>
  <c r="AQ3019" i="4" s="1"/>
  <c r="AP3020" i="4"/>
  <c r="AQ3020" i="4" s="1"/>
  <c r="AP3021" i="4"/>
  <c r="AQ3021" i="4" s="1"/>
  <c r="AP3022" i="4"/>
  <c r="AQ3022" i="4" s="1"/>
  <c r="AP3023" i="4"/>
  <c r="AQ3023" i="4" s="1"/>
  <c r="AP3024" i="4"/>
  <c r="AQ3024" i="4" s="1"/>
  <c r="AP3025" i="4"/>
  <c r="AQ3025" i="4" s="1"/>
  <c r="AP3026" i="4"/>
  <c r="AQ3026" i="4" s="1"/>
  <c r="AP3027" i="4"/>
  <c r="AQ3027" i="4" s="1"/>
  <c r="AP3028" i="4"/>
  <c r="AQ3028" i="4" s="1"/>
  <c r="AP3029" i="4"/>
  <c r="AQ3029" i="4" s="1"/>
  <c r="AP3030" i="4"/>
  <c r="AQ3030" i="4" s="1"/>
  <c r="AP3031" i="4"/>
  <c r="AQ3031" i="4" s="1"/>
  <c r="AP3032" i="4"/>
  <c r="AQ3032" i="4" s="1"/>
  <c r="AP3033" i="4"/>
  <c r="AQ3033" i="4" s="1"/>
  <c r="AP3034" i="4"/>
  <c r="AQ3034" i="4" s="1"/>
  <c r="AP3035" i="4"/>
  <c r="AQ3035" i="4" s="1"/>
  <c r="AP3036" i="4"/>
  <c r="AQ3036" i="4" s="1"/>
  <c r="AP3037" i="4"/>
  <c r="AQ3037" i="4" s="1"/>
  <c r="AP3038" i="4"/>
  <c r="AQ3038" i="4" s="1"/>
  <c r="AP3039" i="4"/>
  <c r="AQ3039" i="4" s="1"/>
  <c r="AP3040" i="4"/>
  <c r="AQ3040" i="4" s="1"/>
  <c r="AP3041" i="4"/>
  <c r="AQ3041" i="4" s="1"/>
  <c r="AP3042" i="4"/>
  <c r="AQ3042" i="4" s="1"/>
  <c r="AP3043" i="4"/>
  <c r="AQ3043" i="4" s="1"/>
  <c r="AP3044" i="4"/>
  <c r="AQ3044" i="4" s="1"/>
  <c r="AP3045" i="4"/>
  <c r="AQ3045" i="4" s="1"/>
  <c r="AP3046" i="4"/>
  <c r="AQ3046" i="4" s="1"/>
  <c r="AP3047" i="4"/>
  <c r="AQ3047" i="4" s="1"/>
  <c r="AP3048" i="4"/>
  <c r="AQ3048" i="4" s="1"/>
  <c r="AP3049" i="4"/>
  <c r="AQ3049" i="4" s="1"/>
  <c r="AP3050" i="4"/>
  <c r="AQ3050" i="4" s="1"/>
  <c r="AP3051" i="4"/>
  <c r="AQ3051" i="4" s="1"/>
  <c r="AP3052" i="4"/>
  <c r="AQ3052" i="4" s="1"/>
  <c r="AP3053" i="4"/>
  <c r="AQ3053" i="4" s="1"/>
  <c r="AP3054" i="4"/>
  <c r="AQ3054" i="4" s="1"/>
  <c r="AP3055" i="4"/>
  <c r="AQ3055" i="4" s="1"/>
  <c r="AP3056" i="4"/>
  <c r="AQ3056" i="4" s="1"/>
  <c r="AP3057" i="4"/>
  <c r="AQ3057" i="4" s="1"/>
  <c r="AP3058" i="4"/>
  <c r="AQ3058" i="4" s="1"/>
  <c r="AP3059" i="4"/>
  <c r="AQ3059" i="4" s="1"/>
  <c r="AP3060" i="4"/>
  <c r="AQ3060" i="4" s="1"/>
  <c r="AP3061" i="4"/>
  <c r="AQ3061" i="4" s="1"/>
  <c r="AP3062" i="4"/>
  <c r="AQ3062" i="4" s="1"/>
  <c r="AP3063" i="4"/>
  <c r="AQ3063" i="4" s="1"/>
  <c r="AP3064" i="4"/>
  <c r="AQ3064" i="4" s="1"/>
  <c r="AP3065" i="4"/>
  <c r="AQ3065" i="4" s="1"/>
  <c r="AP3066" i="4"/>
  <c r="AQ3066" i="4" s="1"/>
  <c r="AP3067" i="4"/>
  <c r="AQ3067" i="4" s="1"/>
  <c r="AP3068" i="4"/>
  <c r="AQ3068" i="4" s="1"/>
  <c r="AP3069" i="4"/>
  <c r="AQ3069" i="4" s="1"/>
  <c r="AP3070" i="4"/>
  <c r="AQ3070" i="4" s="1"/>
  <c r="AP3071" i="4"/>
  <c r="AQ3071" i="4" s="1"/>
  <c r="AP3072" i="4"/>
  <c r="AQ3072" i="4" s="1"/>
  <c r="AP3073" i="4"/>
  <c r="AQ3073" i="4" s="1"/>
  <c r="AP3074" i="4"/>
  <c r="AQ3074" i="4" s="1"/>
  <c r="AP3075" i="4"/>
  <c r="AQ3075" i="4" s="1"/>
  <c r="AP3076" i="4"/>
  <c r="AQ3076" i="4" s="1"/>
  <c r="AP3077" i="4"/>
  <c r="AQ3077" i="4" s="1"/>
  <c r="AP3078" i="4"/>
  <c r="AQ3078" i="4" s="1"/>
  <c r="AP3079" i="4"/>
  <c r="AQ3079" i="4" s="1"/>
  <c r="AP3080" i="4"/>
  <c r="AQ3080" i="4" s="1"/>
  <c r="AP3081" i="4"/>
  <c r="AQ3081" i="4" s="1"/>
  <c r="AP3082" i="4"/>
  <c r="AQ3082" i="4" s="1"/>
  <c r="AP3083" i="4"/>
  <c r="AQ3083" i="4" s="1"/>
  <c r="AP3084" i="4"/>
  <c r="AQ3084" i="4" s="1"/>
  <c r="AP3085" i="4"/>
  <c r="AQ3085" i="4" s="1"/>
  <c r="AP3086" i="4"/>
  <c r="AQ3086" i="4" s="1"/>
  <c r="AP3087" i="4"/>
  <c r="AQ3087" i="4" s="1"/>
  <c r="AP3088" i="4"/>
  <c r="AQ3088" i="4" s="1"/>
  <c r="AP3089" i="4"/>
  <c r="AQ3089" i="4" s="1"/>
  <c r="AP3090" i="4"/>
  <c r="AQ3090" i="4" s="1"/>
  <c r="AP3091" i="4"/>
  <c r="AQ3091" i="4" s="1"/>
  <c r="AP3092" i="4"/>
  <c r="AQ3092" i="4" s="1"/>
  <c r="AP3093" i="4"/>
  <c r="AQ3093" i="4" s="1"/>
  <c r="AP3094" i="4"/>
  <c r="AQ3094" i="4" s="1"/>
  <c r="AP3095" i="4"/>
  <c r="AQ3095" i="4" s="1"/>
  <c r="AP3096" i="4"/>
  <c r="AQ3096" i="4" s="1"/>
  <c r="AP3097" i="4"/>
  <c r="AQ3097" i="4" s="1"/>
  <c r="AP3098" i="4"/>
  <c r="AQ3098" i="4" s="1"/>
  <c r="AP3099" i="4"/>
  <c r="AQ3099" i="4" s="1"/>
  <c r="AP3100" i="4"/>
  <c r="AQ3100" i="4" s="1"/>
  <c r="AP3101" i="4"/>
  <c r="AQ3101" i="4" s="1"/>
  <c r="AP3102" i="4"/>
  <c r="AQ3102" i="4" s="1"/>
  <c r="AP3103" i="4"/>
  <c r="AQ3103" i="4" s="1"/>
  <c r="AP3104" i="4"/>
  <c r="AQ3104" i="4" s="1"/>
  <c r="AP3105" i="4"/>
  <c r="AQ3105" i="4" s="1"/>
  <c r="AP3106" i="4"/>
  <c r="AQ3106" i="4" s="1"/>
  <c r="AP3107" i="4"/>
  <c r="AQ3107" i="4" s="1"/>
  <c r="AP3108" i="4"/>
  <c r="AQ3108" i="4" s="1"/>
  <c r="AP3109" i="4"/>
  <c r="AQ3109" i="4" s="1"/>
  <c r="AP3110" i="4"/>
  <c r="AQ3110" i="4" s="1"/>
  <c r="AP3111" i="4"/>
  <c r="AQ3111" i="4" s="1"/>
  <c r="AP3112" i="4"/>
  <c r="AQ3112" i="4" s="1"/>
  <c r="AP3113" i="4"/>
  <c r="AQ3113" i="4" s="1"/>
  <c r="AP3114" i="4"/>
  <c r="AQ3114" i="4" s="1"/>
  <c r="AP3115" i="4"/>
  <c r="AQ3115" i="4" s="1"/>
  <c r="AP3116" i="4"/>
  <c r="AQ3116" i="4" s="1"/>
  <c r="AP3117" i="4"/>
  <c r="AQ3117" i="4" s="1"/>
  <c r="AP3118" i="4"/>
  <c r="AQ3118" i="4" s="1"/>
  <c r="AP3119" i="4"/>
  <c r="AQ3119" i="4" s="1"/>
  <c r="AP3120" i="4"/>
  <c r="AQ3120" i="4" s="1"/>
  <c r="AP3121" i="4"/>
  <c r="AQ3121" i="4" s="1"/>
  <c r="AP3122" i="4"/>
  <c r="AQ3122" i="4" s="1"/>
  <c r="AP3123" i="4"/>
  <c r="AQ3123" i="4" s="1"/>
  <c r="AP3124" i="4"/>
  <c r="AQ3124" i="4" s="1"/>
  <c r="AP3125" i="4"/>
  <c r="AQ3125" i="4" s="1"/>
  <c r="AP3126" i="4"/>
  <c r="AQ3126" i="4" s="1"/>
  <c r="AP3127" i="4"/>
  <c r="AQ3127" i="4" s="1"/>
  <c r="AP3128" i="4"/>
  <c r="AQ3128" i="4" s="1"/>
  <c r="AP3129" i="4"/>
  <c r="AQ3129" i="4" s="1"/>
  <c r="AP3130" i="4"/>
  <c r="AQ3130" i="4" s="1"/>
  <c r="AP3131" i="4"/>
  <c r="AQ3131" i="4" s="1"/>
  <c r="AP3132" i="4"/>
  <c r="AQ3132" i="4" s="1"/>
  <c r="AP3133" i="4"/>
  <c r="AQ3133" i="4" s="1"/>
  <c r="AP3134" i="4"/>
  <c r="AQ3134" i="4" s="1"/>
  <c r="AP3135" i="4"/>
  <c r="AQ3135" i="4" s="1"/>
  <c r="AP3136" i="4"/>
  <c r="AQ3136" i="4" s="1"/>
  <c r="AP3137" i="4"/>
  <c r="AQ3137" i="4" s="1"/>
  <c r="AP3138" i="4"/>
  <c r="AQ3138" i="4" s="1"/>
  <c r="AP3139" i="4"/>
  <c r="AQ3139" i="4" s="1"/>
  <c r="AP3140" i="4"/>
  <c r="AQ3140" i="4" s="1"/>
  <c r="AP3141" i="4"/>
  <c r="AQ3141" i="4" s="1"/>
  <c r="AP3142" i="4"/>
  <c r="AQ3142" i="4" s="1"/>
  <c r="AP3143" i="4"/>
  <c r="AQ3143" i="4" s="1"/>
  <c r="AP3144" i="4"/>
  <c r="AQ3144" i="4" s="1"/>
  <c r="AP3145" i="4"/>
  <c r="AQ3145" i="4" s="1"/>
  <c r="AP3146" i="4"/>
  <c r="AQ3146" i="4" s="1"/>
  <c r="AP3147" i="4"/>
  <c r="AQ3147" i="4" s="1"/>
  <c r="AP3148" i="4"/>
  <c r="AQ3148" i="4" s="1"/>
  <c r="AP3149" i="4"/>
  <c r="AQ3149" i="4" s="1"/>
  <c r="AP3150" i="4"/>
  <c r="AQ3150" i="4" s="1"/>
  <c r="AP3151" i="4"/>
  <c r="AQ3151" i="4" s="1"/>
  <c r="AP3152" i="4"/>
  <c r="AQ3152" i="4" s="1"/>
  <c r="AP3153" i="4"/>
  <c r="AQ3153" i="4" s="1"/>
  <c r="AP3154" i="4"/>
  <c r="AQ3154" i="4" s="1"/>
  <c r="AP3155" i="4"/>
  <c r="AQ3155" i="4" s="1"/>
  <c r="AP3156" i="4"/>
  <c r="AQ3156" i="4" s="1"/>
  <c r="AP3157" i="4"/>
  <c r="AQ3157" i="4" s="1"/>
  <c r="AP3158" i="4"/>
  <c r="AQ3158" i="4" s="1"/>
  <c r="AP3159" i="4"/>
  <c r="AQ3159" i="4" s="1"/>
  <c r="AP3160" i="4"/>
  <c r="AQ3160" i="4" s="1"/>
  <c r="AP3161" i="4"/>
  <c r="AQ3161" i="4" s="1"/>
  <c r="AP3162" i="4"/>
  <c r="AQ3162" i="4" s="1"/>
  <c r="AP3163" i="4"/>
  <c r="AQ3163" i="4" s="1"/>
  <c r="AP3164" i="4"/>
  <c r="AQ3164" i="4" s="1"/>
  <c r="AP3165" i="4"/>
  <c r="AQ3165" i="4" s="1"/>
  <c r="AP3166" i="4"/>
  <c r="AQ3166" i="4" s="1"/>
  <c r="AP3167" i="4"/>
  <c r="AQ3167" i="4" s="1"/>
  <c r="AP3168" i="4"/>
  <c r="AQ3168" i="4" s="1"/>
  <c r="AP1130" i="4"/>
  <c r="AQ1130" i="4" s="1"/>
  <c r="AP3170" i="4"/>
  <c r="AQ3170" i="4" s="1"/>
  <c r="AP3171" i="4"/>
  <c r="AQ3171" i="4" s="1"/>
  <c r="AP3172" i="4"/>
  <c r="AQ3172" i="4" s="1"/>
  <c r="AP3173" i="4"/>
  <c r="AQ3173" i="4" s="1"/>
  <c r="AP3174" i="4"/>
  <c r="AQ3174" i="4" s="1"/>
  <c r="AP3175" i="4"/>
  <c r="AQ3175" i="4" s="1"/>
  <c r="AP3176" i="4"/>
  <c r="AQ3176" i="4" s="1"/>
  <c r="AP3177" i="4"/>
  <c r="AQ3177" i="4" s="1"/>
  <c r="AP3178" i="4"/>
  <c r="AQ3178" i="4" s="1"/>
  <c r="AP3179" i="4"/>
  <c r="AQ3179" i="4" s="1"/>
  <c r="AP3180" i="4"/>
  <c r="AQ3180" i="4" s="1"/>
  <c r="AP3181" i="4"/>
  <c r="AQ3181" i="4" s="1"/>
  <c r="AP3182" i="4"/>
  <c r="AQ3182" i="4" s="1"/>
  <c r="AP3183" i="4"/>
  <c r="AQ3183" i="4" s="1"/>
  <c r="AP3184" i="4"/>
  <c r="AQ3184" i="4" s="1"/>
  <c r="AP3185" i="4"/>
  <c r="AQ3185" i="4" s="1"/>
  <c r="AP3186" i="4"/>
  <c r="AQ3186" i="4" s="1"/>
  <c r="AP3187" i="4"/>
  <c r="AQ3187" i="4" s="1"/>
  <c r="AP3188" i="4"/>
  <c r="AQ3188" i="4" s="1"/>
  <c r="AP3189" i="4"/>
  <c r="AQ3189" i="4" s="1"/>
  <c r="AP3190" i="4"/>
  <c r="AQ3190" i="4" s="1"/>
  <c r="AP3191" i="4"/>
  <c r="AQ3191" i="4" s="1"/>
  <c r="AP3192" i="4"/>
  <c r="AQ3192" i="4" s="1"/>
  <c r="AP3193" i="4"/>
  <c r="AQ3193" i="4" s="1"/>
  <c r="AP3194" i="4"/>
  <c r="AQ3194" i="4" s="1"/>
  <c r="AP3195" i="4"/>
  <c r="AQ3195" i="4" s="1"/>
  <c r="AP3196" i="4"/>
  <c r="AQ3196" i="4" s="1"/>
  <c r="AP3197" i="4"/>
  <c r="AQ3197" i="4" s="1"/>
  <c r="AP3198" i="4"/>
  <c r="AQ3198" i="4" s="1"/>
  <c r="AP3199" i="4"/>
  <c r="AQ3199" i="4" s="1"/>
  <c r="AP3200" i="4"/>
  <c r="AQ3200" i="4" s="1"/>
  <c r="AP3201" i="4"/>
  <c r="AQ3201" i="4" s="1"/>
  <c r="AP3202" i="4"/>
  <c r="AQ3202" i="4" s="1"/>
  <c r="AP3203" i="4"/>
  <c r="AQ3203" i="4" s="1"/>
  <c r="AP3204" i="4"/>
  <c r="AQ3204" i="4" s="1"/>
  <c r="AP3205" i="4"/>
  <c r="AQ3205" i="4" s="1"/>
  <c r="AP3206" i="4"/>
  <c r="AQ3206" i="4" s="1"/>
  <c r="AP3207" i="4"/>
  <c r="AQ3207" i="4" s="1"/>
  <c r="AP3208" i="4"/>
  <c r="AQ3208" i="4" s="1"/>
  <c r="AP3209" i="4"/>
  <c r="AQ3209" i="4" s="1"/>
  <c r="AP3210" i="4"/>
  <c r="AQ3210" i="4" s="1"/>
  <c r="AP3211" i="4"/>
  <c r="AQ3211" i="4" s="1"/>
  <c r="AP3212" i="4"/>
  <c r="AQ3212" i="4" s="1"/>
  <c r="AP3213" i="4"/>
  <c r="AQ3213" i="4" s="1"/>
  <c r="AP3214" i="4"/>
  <c r="AQ3214" i="4" s="1"/>
  <c r="AP3215" i="4"/>
  <c r="AQ3215" i="4" s="1"/>
  <c r="AP3216" i="4"/>
  <c r="AQ3216" i="4" s="1"/>
  <c r="AP3217" i="4"/>
  <c r="AQ3217" i="4" s="1"/>
  <c r="AP3218" i="4"/>
  <c r="AQ3218" i="4" s="1"/>
  <c r="AP3219" i="4"/>
  <c r="AQ3219" i="4" s="1"/>
  <c r="AP3220" i="4"/>
  <c r="AQ3220" i="4" s="1"/>
  <c r="AP3221" i="4"/>
  <c r="AQ3221" i="4" s="1"/>
  <c r="AP3222" i="4"/>
  <c r="AQ3222" i="4" s="1"/>
  <c r="AP3223" i="4"/>
  <c r="AQ3223" i="4" s="1"/>
  <c r="AP3224" i="4"/>
  <c r="AQ3224" i="4" s="1"/>
  <c r="AP3225" i="4"/>
  <c r="AQ3225" i="4" s="1"/>
  <c r="AP3226" i="4"/>
  <c r="AQ3226" i="4" s="1"/>
  <c r="AP3227" i="4"/>
  <c r="AQ3227" i="4" s="1"/>
  <c r="AP3228" i="4"/>
  <c r="AQ3228" i="4" s="1"/>
  <c r="AP3229" i="4"/>
  <c r="AQ3229" i="4" s="1"/>
  <c r="AP3230" i="4"/>
  <c r="AQ3230" i="4" s="1"/>
  <c r="AP3231" i="4"/>
  <c r="AQ3231" i="4" s="1"/>
  <c r="AP3232" i="4"/>
  <c r="AQ3232" i="4" s="1"/>
  <c r="AP3233" i="4"/>
  <c r="AQ3233" i="4" s="1"/>
  <c r="AP3234" i="4"/>
  <c r="AQ3234" i="4" s="1"/>
  <c r="AP3235" i="4"/>
  <c r="AQ3235" i="4" s="1"/>
  <c r="AP3236" i="4"/>
  <c r="AQ3236" i="4" s="1"/>
  <c r="AP3237" i="4"/>
  <c r="AQ3237" i="4" s="1"/>
  <c r="AP3238" i="4"/>
  <c r="AQ3238" i="4" s="1"/>
  <c r="AP3239" i="4"/>
  <c r="AQ3239" i="4" s="1"/>
  <c r="AP3240" i="4"/>
  <c r="AQ3240" i="4" s="1"/>
  <c r="AP3241" i="4"/>
  <c r="AQ3241" i="4" s="1"/>
  <c r="AP3242" i="4"/>
  <c r="AQ3242" i="4" s="1"/>
  <c r="AP3243" i="4"/>
  <c r="AQ3243" i="4" s="1"/>
  <c r="AP3244" i="4"/>
  <c r="AQ3244" i="4" s="1"/>
  <c r="AP3245" i="4"/>
  <c r="AQ3245" i="4" s="1"/>
  <c r="AP3246" i="4"/>
  <c r="AQ3246" i="4" s="1"/>
  <c r="AP3247" i="4"/>
  <c r="AQ3247" i="4" s="1"/>
  <c r="AP3248" i="4"/>
  <c r="AQ3248" i="4" s="1"/>
  <c r="AP3249" i="4"/>
  <c r="AQ3249" i="4" s="1"/>
  <c r="AP3250" i="4"/>
  <c r="AQ3250" i="4" s="1"/>
  <c r="AP3251" i="4"/>
  <c r="AQ3251" i="4" s="1"/>
  <c r="AP3252" i="4"/>
  <c r="AQ3252" i="4" s="1"/>
  <c r="AP3253" i="4"/>
  <c r="AQ3253" i="4" s="1"/>
  <c r="AP3254" i="4"/>
  <c r="AQ3254" i="4" s="1"/>
  <c r="AP3255" i="4"/>
  <c r="AQ3255" i="4" s="1"/>
  <c r="AP3256" i="4"/>
  <c r="AQ3256" i="4" s="1"/>
  <c r="AP3257" i="4"/>
  <c r="AQ3257" i="4" s="1"/>
  <c r="AP3258" i="4"/>
  <c r="AQ3258" i="4" s="1"/>
  <c r="AP3259" i="4"/>
  <c r="AQ3259" i="4" s="1"/>
  <c r="AP3260" i="4"/>
  <c r="AQ3260" i="4" s="1"/>
  <c r="AP3261" i="4"/>
  <c r="AQ3261" i="4" s="1"/>
  <c r="AP3262" i="4"/>
  <c r="AQ3262" i="4" s="1"/>
  <c r="AP3263" i="4"/>
  <c r="AQ3263" i="4" s="1"/>
  <c r="AP3264" i="4"/>
  <c r="AQ3264" i="4" s="1"/>
  <c r="AP3265" i="4"/>
  <c r="AQ3265" i="4" s="1"/>
  <c r="AP3266" i="4"/>
  <c r="AQ3266" i="4" s="1"/>
  <c r="AP3267" i="4"/>
  <c r="AQ3267" i="4" s="1"/>
  <c r="AP3268" i="4"/>
  <c r="AQ3268" i="4" s="1"/>
  <c r="AP3269" i="4"/>
  <c r="AQ3269" i="4" s="1"/>
  <c r="AP3270" i="4"/>
  <c r="AQ3270" i="4" s="1"/>
  <c r="AP3271" i="4"/>
  <c r="AQ3271" i="4" s="1"/>
  <c r="AP3272" i="4"/>
  <c r="AQ3272" i="4" s="1"/>
  <c r="AP3273" i="4"/>
  <c r="AQ3273" i="4" s="1"/>
  <c r="AP3274" i="4"/>
  <c r="AQ3274" i="4" s="1"/>
  <c r="AP3275" i="4"/>
  <c r="AQ3275" i="4" s="1"/>
  <c r="AP3276" i="4"/>
  <c r="AQ3276" i="4" s="1"/>
  <c r="AP3277" i="4"/>
  <c r="AQ3277" i="4" s="1"/>
  <c r="AP3278" i="4"/>
  <c r="AQ3278" i="4" s="1"/>
  <c r="AP3279" i="4"/>
  <c r="AQ3279" i="4" s="1"/>
  <c r="AP3280" i="4"/>
  <c r="AQ3280" i="4" s="1"/>
  <c r="AP3281" i="4"/>
  <c r="AQ3281" i="4" s="1"/>
  <c r="AP3282" i="4"/>
  <c r="AQ3282" i="4" s="1"/>
  <c r="AP3283" i="4"/>
  <c r="AQ3283" i="4" s="1"/>
  <c r="AP3284" i="4"/>
  <c r="AQ3284" i="4" s="1"/>
  <c r="AP3285" i="4"/>
  <c r="AQ3285" i="4" s="1"/>
  <c r="AP3286" i="4"/>
  <c r="AQ3286" i="4" s="1"/>
  <c r="AP3287" i="4"/>
  <c r="AQ3287" i="4" s="1"/>
  <c r="AP3288" i="4"/>
  <c r="AQ3288" i="4" s="1"/>
  <c r="AP3289" i="4"/>
  <c r="AQ3289" i="4" s="1"/>
  <c r="AP3290" i="4"/>
  <c r="AQ3290" i="4" s="1"/>
  <c r="AP3291" i="4"/>
  <c r="AQ3291" i="4" s="1"/>
  <c r="AP3292" i="4"/>
  <c r="AQ3292" i="4" s="1"/>
  <c r="AP3293" i="4"/>
  <c r="AQ3293" i="4" s="1"/>
  <c r="AP3294" i="4"/>
  <c r="AQ3294" i="4" s="1"/>
  <c r="AP3295" i="4"/>
  <c r="AQ3295" i="4" s="1"/>
  <c r="AP3296" i="4"/>
  <c r="AQ3296" i="4" s="1"/>
  <c r="AP3297" i="4"/>
  <c r="AQ3297" i="4" s="1"/>
  <c r="AP3298" i="4"/>
  <c r="AQ3298" i="4" s="1"/>
  <c r="AP3299" i="4"/>
  <c r="AQ3299" i="4" s="1"/>
  <c r="AP3300" i="4"/>
  <c r="AQ3300" i="4" s="1"/>
  <c r="AP3301" i="4"/>
  <c r="AQ3301" i="4" s="1"/>
  <c r="AP3302" i="4"/>
  <c r="AQ3302" i="4" s="1"/>
  <c r="AP3303" i="4"/>
  <c r="AQ3303" i="4" s="1"/>
  <c r="AP3304" i="4"/>
  <c r="AQ3304" i="4" s="1"/>
  <c r="AP3305" i="4"/>
  <c r="AQ3305" i="4" s="1"/>
  <c r="AP3306" i="4"/>
  <c r="AQ3306" i="4" s="1"/>
  <c r="AP3307" i="4"/>
  <c r="AQ3307" i="4" s="1"/>
  <c r="AP3308" i="4"/>
  <c r="AQ3308" i="4" s="1"/>
  <c r="AP3309" i="4"/>
  <c r="AQ3309" i="4" s="1"/>
  <c r="AP3310" i="4"/>
  <c r="AQ3310" i="4" s="1"/>
  <c r="AP3311" i="4"/>
  <c r="AQ3311" i="4" s="1"/>
  <c r="AP3312" i="4"/>
  <c r="AQ3312" i="4" s="1"/>
  <c r="AP3313" i="4"/>
  <c r="AQ3313" i="4" s="1"/>
  <c r="AP3314" i="4"/>
  <c r="AQ3314" i="4" s="1"/>
  <c r="AP3315" i="4"/>
  <c r="AQ3315" i="4" s="1"/>
  <c r="AP3316" i="4"/>
  <c r="AQ3316" i="4" s="1"/>
  <c r="AP3317" i="4"/>
  <c r="AQ3317" i="4" s="1"/>
  <c r="AP3318" i="4"/>
  <c r="AQ3318" i="4" s="1"/>
  <c r="AP3319" i="4"/>
  <c r="AQ3319" i="4" s="1"/>
  <c r="AP3320" i="4"/>
  <c r="AQ3320" i="4" s="1"/>
  <c r="AP3321" i="4"/>
  <c r="AQ3321" i="4" s="1"/>
  <c r="AP3322" i="4"/>
  <c r="AQ3322" i="4" s="1"/>
  <c r="AP3323" i="4"/>
  <c r="AQ3323" i="4" s="1"/>
  <c r="AP3324" i="4"/>
  <c r="AQ3324" i="4" s="1"/>
  <c r="AP3325" i="4"/>
  <c r="AQ3325" i="4" s="1"/>
  <c r="AP3326" i="4"/>
  <c r="AQ3326" i="4" s="1"/>
  <c r="AP3327" i="4"/>
  <c r="AQ3327" i="4" s="1"/>
  <c r="AP3328" i="4"/>
  <c r="AQ3328" i="4" s="1"/>
  <c r="AP3329" i="4"/>
  <c r="AQ3329" i="4" s="1"/>
  <c r="AP3330" i="4"/>
  <c r="AQ3330" i="4" s="1"/>
  <c r="AP3331" i="4"/>
  <c r="AQ3331" i="4" s="1"/>
  <c r="AP3332" i="4"/>
  <c r="AQ3332" i="4" s="1"/>
  <c r="AP3333" i="4"/>
  <c r="AQ3333" i="4" s="1"/>
  <c r="AP3334" i="4"/>
  <c r="AQ3334" i="4" s="1"/>
  <c r="AP3335" i="4"/>
  <c r="AQ3335" i="4" s="1"/>
  <c r="AP3336" i="4"/>
  <c r="AQ3336" i="4" s="1"/>
  <c r="AP3337" i="4"/>
  <c r="AQ3337" i="4" s="1"/>
  <c r="AP3338" i="4"/>
  <c r="AQ3338" i="4" s="1"/>
  <c r="AP3339" i="4"/>
  <c r="AQ3339" i="4" s="1"/>
  <c r="AP3340" i="4"/>
  <c r="AQ3340" i="4" s="1"/>
  <c r="AP3341" i="4"/>
  <c r="AQ3341" i="4" s="1"/>
  <c r="AP3342" i="4"/>
  <c r="AQ3342" i="4" s="1"/>
  <c r="AP3343" i="4"/>
  <c r="AQ3343" i="4" s="1"/>
  <c r="AP3344" i="4"/>
  <c r="AQ3344" i="4" s="1"/>
  <c r="AP3345" i="4"/>
  <c r="AQ3345" i="4" s="1"/>
  <c r="AP3346" i="4"/>
  <c r="AQ3346" i="4" s="1"/>
  <c r="AP3347" i="4"/>
  <c r="AQ3347" i="4" s="1"/>
  <c r="AP3348" i="4"/>
  <c r="AQ3348" i="4" s="1"/>
  <c r="AP3349" i="4"/>
  <c r="AQ3349" i="4" s="1"/>
  <c r="AP3350" i="4"/>
  <c r="AQ3350" i="4" s="1"/>
  <c r="AP3351" i="4"/>
  <c r="AQ3351" i="4" s="1"/>
  <c r="AP3352" i="4"/>
  <c r="AQ3352" i="4" s="1"/>
  <c r="AP3353" i="4"/>
  <c r="AQ3353" i="4" s="1"/>
  <c r="AP3354" i="4"/>
  <c r="AQ3354" i="4" s="1"/>
  <c r="AP3355" i="4"/>
  <c r="AQ3355" i="4" s="1"/>
  <c r="AP3356" i="4"/>
  <c r="AQ3356" i="4" s="1"/>
  <c r="AP3357" i="4"/>
  <c r="AQ3357" i="4" s="1"/>
  <c r="AP3358" i="4"/>
  <c r="AQ3358" i="4" s="1"/>
  <c r="AP3359" i="4"/>
  <c r="AQ3359" i="4" s="1"/>
  <c r="AP3360" i="4"/>
  <c r="AQ3360" i="4" s="1"/>
  <c r="AP3361" i="4"/>
  <c r="AQ3361" i="4" s="1"/>
  <c r="AP3362" i="4"/>
  <c r="AQ3362" i="4" s="1"/>
  <c r="AP3363" i="4"/>
  <c r="AQ3363" i="4" s="1"/>
  <c r="AP3364" i="4"/>
  <c r="AQ3364" i="4" s="1"/>
  <c r="AP3365" i="4"/>
  <c r="AQ3365" i="4" s="1"/>
  <c r="AP3366" i="4"/>
  <c r="AQ3366" i="4" s="1"/>
  <c r="AP3367" i="4"/>
  <c r="AQ3367" i="4" s="1"/>
  <c r="AP3368" i="4"/>
  <c r="AQ3368" i="4" s="1"/>
  <c r="AP3369" i="4"/>
  <c r="AQ3369" i="4" s="1"/>
  <c r="AP3370" i="4"/>
  <c r="AQ3370" i="4" s="1"/>
  <c r="AP3371" i="4"/>
  <c r="AQ3371" i="4" s="1"/>
  <c r="AP3372" i="4"/>
  <c r="AQ3372" i="4" s="1"/>
  <c r="AP3373" i="4"/>
  <c r="AQ3373" i="4" s="1"/>
  <c r="AP4682" i="4"/>
  <c r="AQ4682" i="4" s="1"/>
  <c r="AP3375" i="4"/>
  <c r="AQ3375" i="4" s="1"/>
  <c r="AP3376" i="4"/>
  <c r="AQ3376" i="4" s="1"/>
  <c r="AP3377" i="4"/>
  <c r="AQ3377" i="4" s="1"/>
  <c r="AP3378" i="4"/>
  <c r="AQ3378" i="4" s="1"/>
  <c r="AP3379" i="4"/>
  <c r="AQ3379" i="4" s="1"/>
  <c r="AP3380" i="4"/>
  <c r="AQ3380" i="4" s="1"/>
  <c r="AP3381" i="4"/>
  <c r="AQ3381" i="4" s="1"/>
  <c r="AP3382" i="4"/>
  <c r="AQ3382" i="4" s="1"/>
  <c r="AP3383" i="4"/>
  <c r="AQ3383" i="4" s="1"/>
  <c r="AP3384" i="4"/>
  <c r="AQ3384" i="4" s="1"/>
  <c r="AP3385" i="4"/>
  <c r="AQ3385" i="4" s="1"/>
  <c r="AP3386" i="4"/>
  <c r="AQ3386" i="4" s="1"/>
  <c r="AP3387" i="4"/>
  <c r="AQ3387" i="4" s="1"/>
  <c r="AP3388" i="4"/>
  <c r="AQ3388" i="4" s="1"/>
  <c r="AP3389" i="4"/>
  <c r="AQ3389" i="4" s="1"/>
  <c r="AP3390" i="4"/>
  <c r="AQ3390" i="4" s="1"/>
  <c r="AP3391" i="4"/>
  <c r="AQ3391" i="4" s="1"/>
  <c r="AP3392" i="4"/>
  <c r="AQ3392" i="4" s="1"/>
  <c r="AP3393" i="4"/>
  <c r="AQ3393" i="4" s="1"/>
  <c r="AP3394" i="4"/>
  <c r="AQ3394" i="4" s="1"/>
  <c r="AP3395" i="4"/>
  <c r="AQ3395" i="4" s="1"/>
  <c r="AP3396" i="4"/>
  <c r="AQ3396" i="4" s="1"/>
  <c r="AP3397" i="4"/>
  <c r="AQ3397" i="4" s="1"/>
  <c r="AP3398" i="4"/>
  <c r="AQ3398" i="4" s="1"/>
  <c r="AP3399" i="4"/>
  <c r="AQ3399" i="4" s="1"/>
  <c r="AP3400" i="4"/>
  <c r="AQ3400" i="4" s="1"/>
  <c r="AP3401" i="4"/>
  <c r="AQ3401" i="4" s="1"/>
  <c r="AP3402" i="4"/>
  <c r="AQ3402" i="4" s="1"/>
  <c r="AP3403" i="4"/>
  <c r="AQ3403" i="4" s="1"/>
  <c r="AP3404" i="4"/>
  <c r="AQ3404" i="4" s="1"/>
  <c r="AP3405" i="4"/>
  <c r="AQ3405" i="4" s="1"/>
  <c r="AP3406" i="4"/>
  <c r="AQ3406" i="4" s="1"/>
  <c r="AP3407" i="4"/>
  <c r="AQ3407" i="4" s="1"/>
  <c r="AP3408" i="4"/>
  <c r="AQ3408" i="4" s="1"/>
  <c r="AP3409" i="4"/>
  <c r="AQ3409" i="4" s="1"/>
  <c r="AP3410" i="4"/>
  <c r="AQ3410" i="4" s="1"/>
  <c r="AP3411" i="4"/>
  <c r="AQ3411" i="4" s="1"/>
  <c r="AP3412" i="4"/>
  <c r="AQ3412" i="4" s="1"/>
  <c r="AP3413" i="4"/>
  <c r="AQ3413" i="4" s="1"/>
  <c r="AP3414" i="4"/>
  <c r="AQ3414" i="4" s="1"/>
  <c r="AP3415" i="4"/>
  <c r="AQ3415" i="4" s="1"/>
  <c r="AP3416" i="4"/>
  <c r="AQ3416" i="4" s="1"/>
  <c r="AP3417" i="4"/>
  <c r="AQ3417" i="4" s="1"/>
  <c r="AP3418" i="4"/>
  <c r="AQ3418" i="4" s="1"/>
  <c r="AP3419" i="4"/>
  <c r="AQ3419" i="4" s="1"/>
  <c r="AP3420" i="4"/>
  <c r="AQ3420" i="4" s="1"/>
  <c r="AP3421" i="4"/>
  <c r="AQ3421" i="4" s="1"/>
  <c r="AP3422" i="4"/>
  <c r="AQ3422" i="4" s="1"/>
  <c r="AP3423" i="4"/>
  <c r="AQ3423" i="4" s="1"/>
  <c r="AP3424" i="4"/>
  <c r="AQ3424" i="4" s="1"/>
  <c r="AP3425" i="4"/>
  <c r="AQ3425" i="4" s="1"/>
  <c r="AP3426" i="4"/>
  <c r="AQ3426" i="4" s="1"/>
  <c r="AP3427" i="4"/>
  <c r="AQ3427" i="4" s="1"/>
  <c r="AP3428" i="4"/>
  <c r="AQ3428" i="4" s="1"/>
  <c r="AP3429" i="4"/>
  <c r="AQ3429" i="4" s="1"/>
  <c r="AP3430" i="4"/>
  <c r="AQ3430" i="4" s="1"/>
  <c r="AP3431" i="4"/>
  <c r="AQ3431" i="4" s="1"/>
  <c r="AP3432" i="4"/>
  <c r="AQ3432" i="4" s="1"/>
  <c r="AP3433" i="4"/>
  <c r="AQ3433" i="4" s="1"/>
  <c r="AP3434" i="4"/>
  <c r="AQ3434" i="4" s="1"/>
  <c r="AP3435" i="4"/>
  <c r="AQ3435" i="4" s="1"/>
  <c r="AP3436" i="4"/>
  <c r="AQ3436" i="4" s="1"/>
  <c r="AP3437" i="4"/>
  <c r="AQ3437" i="4" s="1"/>
  <c r="AP3438" i="4"/>
  <c r="AQ3438" i="4" s="1"/>
  <c r="AP3439" i="4"/>
  <c r="AQ3439" i="4" s="1"/>
  <c r="AP3440" i="4"/>
  <c r="AQ3440" i="4" s="1"/>
  <c r="AP3441" i="4"/>
  <c r="AQ3441" i="4" s="1"/>
  <c r="AP3442" i="4"/>
  <c r="AQ3442" i="4" s="1"/>
  <c r="AP3443" i="4"/>
  <c r="AQ3443" i="4" s="1"/>
  <c r="AP3444" i="4"/>
  <c r="AQ3444" i="4" s="1"/>
  <c r="AP3445" i="4"/>
  <c r="AQ3445" i="4" s="1"/>
  <c r="AP3446" i="4"/>
  <c r="AQ3446" i="4" s="1"/>
  <c r="AP3447" i="4"/>
  <c r="AQ3447" i="4" s="1"/>
  <c r="AP3448" i="4"/>
  <c r="AQ3448" i="4" s="1"/>
  <c r="AP3449" i="4"/>
  <c r="AQ3449" i="4" s="1"/>
  <c r="AP3450" i="4"/>
  <c r="AQ3450" i="4" s="1"/>
  <c r="AP3451" i="4"/>
  <c r="AQ3451" i="4" s="1"/>
  <c r="AP3452" i="4"/>
  <c r="AQ3452" i="4" s="1"/>
  <c r="AP3453" i="4"/>
  <c r="AQ3453" i="4" s="1"/>
  <c r="AP3454" i="4"/>
  <c r="AQ3454" i="4" s="1"/>
  <c r="AP3455" i="4"/>
  <c r="AQ3455" i="4" s="1"/>
  <c r="AP3456" i="4"/>
  <c r="AQ3456" i="4" s="1"/>
  <c r="AP3457" i="4"/>
  <c r="AQ3457" i="4" s="1"/>
  <c r="AP3458" i="4"/>
  <c r="AQ3458" i="4" s="1"/>
  <c r="AP3459" i="4"/>
  <c r="AQ3459" i="4" s="1"/>
  <c r="AP3460" i="4"/>
  <c r="AQ3460" i="4" s="1"/>
  <c r="AP3461" i="4"/>
  <c r="AQ3461" i="4" s="1"/>
  <c r="AP3462" i="4"/>
  <c r="AQ3462" i="4" s="1"/>
  <c r="AP3463" i="4"/>
  <c r="AQ3463" i="4" s="1"/>
  <c r="AP3464" i="4"/>
  <c r="AQ3464" i="4" s="1"/>
  <c r="AP3465" i="4"/>
  <c r="AQ3465" i="4" s="1"/>
  <c r="AP3466" i="4"/>
  <c r="AQ3466" i="4" s="1"/>
  <c r="AP3467" i="4"/>
  <c r="AQ3467" i="4" s="1"/>
  <c r="AP3468" i="4"/>
  <c r="AQ3468" i="4" s="1"/>
  <c r="AP3469" i="4"/>
  <c r="AQ3469" i="4" s="1"/>
  <c r="AP3470" i="4"/>
  <c r="AQ3470" i="4" s="1"/>
  <c r="AP3471" i="4"/>
  <c r="AQ3471" i="4" s="1"/>
  <c r="AP3472" i="4"/>
  <c r="AQ3472" i="4" s="1"/>
  <c r="AP3473" i="4"/>
  <c r="AQ3473" i="4" s="1"/>
  <c r="AP3474" i="4"/>
  <c r="AQ3474" i="4" s="1"/>
  <c r="AP3475" i="4"/>
  <c r="AQ3475" i="4" s="1"/>
  <c r="AP3476" i="4"/>
  <c r="AQ3476" i="4" s="1"/>
  <c r="AP3477" i="4"/>
  <c r="AQ3477" i="4" s="1"/>
  <c r="AP3478" i="4"/>
  <c r="AQ3478" i="4" s="1"/>
  <c r="AP3479" i="4"/>
  <c r="AQ3479" i="4" s="1"/>
  <c r="AP3480" i="4"/>
  <c r="AQ3480" i="4" s="1"/>
  <c r="AP3481" i="4"/>
  <c r="AQ3481" i="4" s="1"/>
  <c r="AP3482" i="4"/>
  <c r="AQ3482" i="4" s="1"/>
  <c r="AP3483" i="4"/>
  <c r="AQ3483" i="4" s="1"/>
  <c r="AP3484" i="4"/>
  <c r="AQ3484" i="4" s="1"/>
  <c r="AP3485" i="4"/>
  <c r="AQ3485" i="4" s="1"/>
  <c r="AP3486" i="4"/>
  <c r="AQ3486" i="4" s="1"/>
  <c r="AP3487" i="4"/>
  <c r="AQ3487" i="4" s="1"/>
  <c r="AP3488" i="4"/>
  <c r="AQ3488" i="4" s="1"/>
  <c r="AP3489" i="4"/>
  <c r="AQ3489" i="4" s="1"/>
  <c r="AP3490" i="4"/>
  <c r="AQ3490" i="4" s="1"/>
  <c r="AP3491" i="4"/>
  <c r="AQ3491" i="4" s="1"/>
  <c r="AP3492" i="4"/>
  <c r="AQ3492" i="4" s="1"/>
  <c r="AP3493" i="4"/>
  <c r="AQ3493" i="4" s="1"/>
  <c r="AP3494" i="4"/>
  <c r="AQ3494" i="4" s="1"/>
  <c r="AP3495" i="4"/>
  <c r="AQ3495" i="4" s="1"/>
  <c r="AP3496" i="4"/>
  <c r="AQ3496" i="4" s="1"/>
  <c r="AP3497" i="4"/>
  <c r="AQ3497" i="4" s="1"/>
  <c r="AP3498" i="4"/>
  <c r="AQ3498" i="4" s="1"/>
  <c r="AP3499" i="4"/>
  <c r="AQ3499" i="4" s="1"/>
  <c r="AP3500" i="4"/>
  <c r="AQ3500" i="4" s="1"/>
  <c r="AP3501" i="4"/>
  <c r="AQ3501" i="4" s="1"/>
  <c r="AP3502" i="4"/>
  <c r="AQ3502" i="4" s="1"/>
  <c r="AP3503" i="4"/>
  <c r="AQ3503" i="4" s="1"/>
  <c r="AP3504" i="4"/>
  <c r="AQ3504" i="4" s="1"/>
  <c r="AP3505" i="4"/>
  <c r="AQ3505" i="4" s="1"/>
  <c r="AP3506" i="4"/>
  <c r="AQ3506" i="4" s="1"/>
  <c r="AP3507" i="4"/>
  <c r="AQ3507" i="4" s="1"/>
  <c r="AP3508" i="4"/>
  <c r="AQ3508" i="4" s="1"/>
  <c r="AP3509" i="4"/>
  <c r="AQ3509" i="4" s="1"/>
  <c r="AP3510" i="4"/>
  <c r="AQ3510" i="4" s="1"/>
  <c r="AP3511" i="4"/>
  <c r="AQ3511" i="4" s="1"/>
  <c r="AP3512" i="4"/>
  <c r="AQ3512" i="4" s="1"/>
  <c r="AP3513" i="4"/>
  <c r="AQ3513" i="4" s="1"/>
  <c r="AP3514" i="4"/>
  <c r="AQ3514" i="4" s="1"/>
  <c r="AP3515" i="4"/>
  <c r="AQ3515" i="4" s="1"/>
  <c r="AP3516" i="4"/>
  <c r="AQ3516" i="4" s="1"/>
  <c r="AP3517" i="4"/>
  <c r="AQ3517" i="4" s="1"/>
  <c r="AP3518" i="4"/>
  <c r="AQ3518" i="4" s="1"/>
  <c r="AP3519" i="4"/>
  <c r="AQ3519" i="4" s="1"/>
  <c r="AP3520" i="4"/>
  <c r="AQ3520" i="4" s="1"/>
  <c r="AP3521" i="4"/>
  <c r="AQ3521" i="4" s="1"/>
  <c r="AP3522" i="4"/>
  <c r="AQ3522" i="4" s="1"/>
  <c r="AP3523" i="4"/>
  <c r="AQ3523" i="4" s="1"/>
  <c r="AP3524" i="4"/>
  <c r="AQ3524" i="4" s="1"/>
  <c r="AP3525" i="4"/>
  <c r="AQ3525" i="4" s="1"/>
  <c r="AP3526" i="4"/>
  <c r="AQ3526" i="4" s="1"/>
  <c r="AP3527" i="4"/>
  <c r="AQ3527" i="4" s="1"/>
  <c r="AP3528" i="4"/>
  <c r="AQ3528" i="4" s="1"/>
  <c r="AP3529" i="4"/>
  <c r="AQ3529" i="4" s="1"/>
  <c r="AP3530" i="4"/>
  <c r="AQ3530" i="4" s="1"/>
  <c r="AP3531" i="4"/>
  <c r="AQ3531" i="4" s="1"/>
  <c r="AP3532" i="4"/>
  <c r="AQ3532" i="4" s="1"/>
  <c r="AP3533" i="4"/>
  <c r="AQ3533" i="4" s="1"/>
  <c r="AP3534" i="4"/>
  <c r="AQ3534" i="4" s="1"/>
  <c r="AP3535" i="4"/>
  <c r="AQ3535" i="4" s="1"/>
  <c r="AP3536" i="4"/>
  <c r="AQ3536" i="4" s="1"/>
  <c r="AP3537" i="4"/>
  <c r="AQ3537" i="4" s="1"/>
  <c r="AP3538" i="4"/>
  <c r="AQ3538" i="4" s="1"/>
  <c r="AP3539" i="4"/>
  <c r="AQ3539" i="4" s="1"/>
  <c r="AP3540" i="4"/>
  <c r="AQ3540" i="4" s="1"/>
  <c r="AP3541" i="4"/>
  <c r="AQ3541" i="4" s="1"/>
  <c r="AP3542" i="4"/>
  <c r="AQ3542" i="4" s="1"/>
  <c r="AP3543" i="4"/>
  <c r="AQ3543" i="4" s="1"/>
  <c r="AP3544" i="4"/>
  <c r="AQ3544" i="4" s="1"/>
  <c r="AP3545" i="4"/>
  <c r="AQ3545" i="4" s="1"/>
  <c r="AP3546" i="4"/>
  <c r="AQ3546" i="4" s="1"/>
  <c r="AP3547" i="4"/>
  <c r="AQ3547" i="4" s="1"/>
  <c r="AP3548" i="4"/>
  <c r="AQ3548" i="4" s="1"/>
  <c r="AP3549" i="4"/>
  <c r="AQ3549" i="4" s="1"/>
  <c r="AP3550" i="4"/>
  <c r="AQ3550" i="4" s="1"/>
  <c r="AP3551" i="4"/>
  <c r="AQ3551" i="4" s="1"/>
  <c r="AP3552" i="4"/>
  <c r="AQ3552" i="4" s="1"/>
  <c r="AP3553" i="4"/>
  <c r="AQ3553" i="4" s="1"/>
  <c r="AP3554" i="4"/>
  <c r="AQ3554" i="4" s="1"/>
  <c r="AP3555" i="4"/>
  <c r="AQ3555" i="4" s="1"/>
  <c r="AP3556" i="4"/>
  <c r="AQ3556" i="4" s="1"/>
  <c r="AP3557" i="4"/>
  <c r="AQ3557" i="4" s="1"/>
  <c r="AP3558" i="4"/>
  <c r="AQ3558" i="4" s="1"/>
  <c r="AP3559" i="4"/>
  <c r="AQ3559" i="4" s="1"/>
  <c r="AP3560" i="4"/>
  <c r="AQ3560" i="4" s="1"/>
  <c r="AP3561" i="4"/>
  <c r="AQ3561" i="4" s="1"/>
  <c r="AP3562" i="4"/>
  <c r="AQ3562" i="4" s="1"/>
  <c r="AP3563" i="4"/>
  <c r="AQ3563" i="4" s="1"/>
  <c r="AP3564" i="4"/>
  <c r="AQ3564" i="4" s="1"/>
  <c r="AP3565" i="4"/>
  <c r="AQ3565" i="4" s="1"/>
  <c r="AP3566" i="4"/>
  <c r="AQ3566" i="4" s="1"/>
  <c r="AP3567" i="4"/>
  <c r="AQ3567" i="4" s="1"/>
  <c r="AP3568" i="4"/>
  <c r="AQ3568" i="4" s="1"/>
  <c r="AP3569" i="4"/>
  <c r="AQ3569" i="4" s="1"/>
  <c r="AP3570" i="4"/>
  <c r="AQ3570" i="4" s="1"/>
  <c r="AP3571" i="4"/>
  <c r="AQ3571" i="4" s="1"/>
  <c r="AP3572" i="4"/>
  <c r="AQ3572" i="4" s="1"/>
  <c r="AP3573" i="4"/>
  <c r="AQ3573" i="4" s="1"/>
  <c r="AP3574" i="4"/>
  <c r="AQ3574" i="4" s="1"/>
  <c r="AP3575" i="4"/>
  <c r="AQ3575" i="4" s="1"/>
  <c r="AP3576" i="4"/>
  <c r="AQ3576" i="4" s="1"/>
  <c r="AP3577" i="4"/>
  <c r="AQ3577" i="4" s="1"/>
  <c r="AP3578" i="4"/>
  <c r="AQ3578" i="4" s="1"/>
  <c r="AP3579" i="4"/>
  <c r="AQ3579" i="4" s="1"/>
  <c r="AP3580" i="4"/>
  <c r="AQ3580" i="4" s="1"/>
  <c r="AP3581" i="4"/>
  <c r="AQ3581" i="4" s="1"/>
  <c r="AP3582" i="4"/>
  <c r="AQ3582" i="4" s="1"/>
  <c r="AP3583" i="4"/>
  <c r="AQ3583" i="4" s="1"/>
  <c r="AP3584" i="4"/>
  <c r="AQ3584" i="4" s="1"/>
  <c r="AP3585" i="4"/>
  <c r="AQ3585" i="4" s="1"/>
  <c r="AP3586" i="4"/>
  <c r="AQ3586" i="4" s="1"/>
  <c r="AP3587" i="4"/>
  <c r="AQ3587" i="4" s="1"/>
  <c r="AP3588" i="4"/>
  <c r="AQ3588" i="4" s="1"/>
  <c r="AP3589" i="4"/>
  <c r="AQ3589" i="4" s="1"/>
  <c r="AP3590" i="4"/>
  <c r="AQ3590" i="4" s="1"/>
  <c r="AP3591" i="4"/>
  <c r="AQ3591" i="4" s="1"/>
  <c r="AP3592" i="4"/>
  <c r="AQ3592" i="4" s="1"/>
  <c r="AP3593" i="4"/>
  <c r="AQ3593" i="4" s="1"/>
  <c r="AP3594" i="4"/>
  <c r="AQ3594" i="4" s="1"/>
  <c r="AP3595" i="4"/>
  <c r="AQ3595" i="4" s="1"/>
  <c r="AP3596" i="4"/>
  <c r="AQ3596" i="4" s="1"/>
  <c r="AP3597" i="4"/>
  <c r="AQ3597" i="4" s="1"/>
  <c r="AP3598" i="4"/>
  <c r="AQ3598" i="4" s="1"/>
  <c r="AP3599" i="4"/>
  <c r="AQ3599" i="4" s="1"/>
  <c r="AP3600" i="4"/>
  <c r="AQ3600" i="4" s="1"/>
  <c r="AP3601" i="4"/>
  <c r="AQ3601" i="4" s="1"/>
  <c r="AP3602" i="4"/>
  <c r="AQ3602" i="4" s="1"/>
  <c r="AP3603" i="4"/>
  <c r="AQ3603" i="4" s="1"/>
  <c r="AP3604" i="4"/>
  <c r="AQ3604" i="4" s="1"/>
  <c r="AP3605" i="4"/>
  <c r="AQ3605" i="4" s="1"/>
  <c r="AP3606" i="4"/>
  <c r="AQ3606" i="4" s="1"/>
  <c r="AP3607" i="4"/>
  <c r="AQ3607" i="4" s="1"/>
  <c r="AP3608" i="4"/>
  <c r="AQ3608" i="4" s="1"/>
  <c r="AP3609" i="4"/>
  <c r="AQ3609" i="4" s="1"/>
  <c r="AP3610" i="4"/>
  <c r="AQ3610" i="4" s="1"/>
  <c r="AP3611" i="4"/>
  <c r="AQ3611" i="4" s="1"/>
  <c r="AP3612" i="4"/>
  <c r="AQ3612" i="4" s="1"/>
  <c r="AP3613" i="4"/>
  <c r="AQ3613" i="4" s="1"/>
  <c r="AP3614" i="4"/>
  <c r="AQ3614" i="4" s="1"/>
  <c r="AP3615" i="4"/>
  <c r="AQ3615" i="4" s="1"/>
  <c r="AP3616" i="4"/>
  <c r="AQ3616" i="4" s="1"/>
  <c r="AP3617" i="4"/>
  <c r="AQ3617" i="4" s="1"/>
  <c r="AP3618" i="4"/>
  <c r="AQ3618" i="4" s="1"/>
  <c r="AP3619" i="4"/>
  <c r="AQ3619" i="4" s="1"/>
  <c r="AP3620" i="4"/>
  <c r="AQ3620" i="4" s="1"/>
  <c r="AP3621" i="4"/>
  <c r="AQ3621" i="4" s="1"/>
  <c r="AP3622" i="4"/>
  <c r="AQ3622" i="4" s="1"/>
  <c r="AP3623" i="4"/>
  <c r="AQ3623" i="4" s="1"/>
  <c r="AP3624" i="4"/>
  <c r="AQ3624" i="4" s="1"/>
  <c r="AP3625" i="4"/>
  <c r="AQ3625" i="4" s="1"/>
  <c r="AP3626" i="4"/>
  <c r="AQ3626" i="4" s="1"/>
  <c r="AP3627" i="4"/>
  <c r="AQ3627" i="4" s="1"/>
  <c r="AP3628" i="4"/>
  <c r="AQ3628" i="4" s="1"/>
  <c r="AP3629" i="4"/>
  <c r="AQ3629" i="4" s="1"/>
  <c r="AP3630" i="4"/>
  <c r="AQ3630" i="4" s="1"/>
  <c r="AP3631" i="4"/>
  <c r="AQ3631" i="4" s="1"/>
  <c r="AP3632" i="4"/>
  <c r="AQ3632" i="4" s="1"/>
  <c r="AP3633" i="4"/>
  <c r="AQ3633" i="4" s="1"/>
  <c r="AP3634" i="4"/>
  <c r="AQ3634" i="4" s="1"/>
  <c r="AP3635" i="4"/>
  <c r="AQ3635" i="4" s="1"/>
  <c r="AP3636" i="4"/>
  <c r="AQ3636" i="4" s="1"/>
  <c r="AP3637" i="4"/>
  <c r="AQ3637" i="4" s="1"/>
  <c r="AP3638" i="4"/>
  <c r="AQ3638" i="4" s="1"/>
  <c r="AP3639" i="4"/>
  <c r="AQ3639" i="4" s="1"/>
  <c r="AP3640" i="4"/>
  <c r="AQ3640" i="4" s="1"/>
  <c r="AP3641" i="4"/>
  <c r="AQ3641" i="4" s="1"/>
  <c r="AP3642" i="4"/>
  <c r="AQ3642" i="4" s="1"/>
  <c r="AP3643" i="4"/>
  <c r="AQ3643" i="4" s="1"/>
  <c r="AP3644" i="4"/>
  <c r="AQ3644" i="4" s="1"/>
  <c r="AP3645" i="4"/>
  <c r="AQ3645" i="4" s="1"/>
  <c r="AP3646" i="4"/>
  <c r="AQ3646" i="4" s="1"/>
  <c r="AP3647" i="4"/>
  <c r="AQ3647" i="4" s="1"/>
  <c r="AP3648" i="4"/>
  <c r="AQ3648" i="4" s="1"/>
  <c r="AP3649" i="4"/>
  <c r="AQ3649" i="4" s="1"/>
  <c r="AP3650" i="4"/>
  <c r="AQ3650" i="4" s="1"/>
  <c r="AP3651" i="4"/>
  <c r="AQ3651" i="4" s="1"/>
  <c r="AP3652" i="4"/>
  <c r="AQ3652" i="4" s="1"/>
  <c r="AP3653" i="4"/>
  <c r="AQ3653" i="4" s="1"/>
  <c r="AP3654" i="4"/>
  <c r="AQ3654" i="4" s="1"/>
  <c r="AP3655" i="4"/>
  <c r="AQ3655" i="4" s="1"/>
  <c r="AP3656" i="4"/>
  <c r="AQ3656" i="4" s="1"/>
  <c r="AP3657" i="4"/>
  <c r="AQ3657" i="4" s="1"/>
  <c r="AP3658" i="4"/>
  <c r="AQ3658" i="4" s="1"/>
  <c r="AP3659" i="4"/>
  <c r="AQ3659" i="4" s="1"/>
  <c r="AP3660" i="4"/>
  <c r="AQ3660" i="4" s="1"/>
  <c r="AP3661" i="4"/>
  <c r="AQ3661" i="4" s="1"/>
  <c r="AP3662" i="4"/>
  <c r="AQ3662" i="4" s="1"/>
  <c r="AP3663" i="4"/>
  <c r="AQ3663" i="4" s="1"/>
  <c r="AP3664" i="4"/>
  <c r="AQ3664" i="4" s="1"/>
  <c r="AP3665" i="4"/>
  <c r="AQ3665" i="4" s="1"/>
  <c r="AP3666" i="4"/>
  <c r="AQ3666" i="4" s="1"/>
  <c r="AP3667" i="4"/>
  <c r="AQ3667" i="4" s="1"/>
  <c r="AP3668" i="4"/>
  <c r="AQ3668" i="4" s="1"/>
  <c r="AP3669" i="4"/>
  <c r="AQ3669" i="4" s="1"/>
  <c r="AP3670" i="4"/>
  <c r="AQ3670" i="4" s="1"/>
  <c r="AP3671" i="4"/>
  <c r="AQ3671" i="4" s="1"/>
  <c r="AP3672" i="4"/>
  <c r="AQ3672" i="4" s="1"/>
  <c r="AP3673" i="4"/>
  <c r="AQ3673" i="4" s="1"/>
  <c r="AP3674" i="4"/>
  <c r="AQ3674" i="4" s="1"/>
  <c r="AP3675" i="4"/>
  <c r="AQ3675" i="4" s="1"/>
  <c r="AP3676" i="4"/>
  <c r="AQ3676" i="4" s="1"/>
  <c r="AP3677" i="4"/>
  <c r="AQ3677" i="4" s="1"/>
  <c r="AP3678" i="4"/>
  <c r="AQ3678" i="4" s="1"/>
  <c r="AP3679" i="4"/>
  <c r="AQ3679" i="4" s="1"/>
  <c r="AP3680" i="4"/>
  <c r="AQ3680" i="4" s="1"/>
  <c r="AP3681" i="4"/>
  <c r="AQ3681" i="4" s="1"/>
  <c r="AP3682" i="4"/>
  <c r="AQ3682" i="4" s="1"/>
  <c r="AP3683" i="4"/>
  <c r="AQ3683" i="4" s="1"/>
  <c r="AP3684" i="4"/>
  <c r="AQ3684" i="4" s="1"/>
  <c r="AP3685" i="4"/>
  <c r="AQ3685" i="4" s="1"/>
  <c r="AP3686" i="4"/>
  <c r="AQ3686" i="4" s="1"/>
  <c r="AP3687" i="4"/>
  <c r="AQ3687" i="4" s="1"/>
  <c r="AP3688" i="4"/>
  <c r="AQ3688" i="4" s="1"/>
  <c r="AP3689" i="4"/>
  <c r="AQ3689" i="4" s="1"/>
  <c r="AP3690" i="4"/>
  <c r="AQ3690" i="4" s="1"/>
  <c r="AP3691" i="4"/>
  <c r="AQ3691" i="4" s="1"/>
  <c r="AP3692" i="4"/>
  <c r="AQ3692" i="4" s="1"/>
  <c r="AP3693" i="4"/>
  <c r="AQ3693" i="4" s="1"/>
  <c r="AP3694" i="4"/>
  <c r="AQ3694" i="4" s="1"/>
  <c r="AP3695" i="4"/>
  <c r="AQ3695" i="4" s="1"/>
  <c r="AP3696" i="4"/>
  <c r="AQ3696" i="4" s="1"/>
  <c r="AP3697" i="4"/>
  <c r="AQ3697" i="4" s="1"/>
  <c r="AP3698" i="4"/>
  <c r="AQ3698" i="4" s="1"/>
  <c r="AP3699" i="4"/>
  <c r="AQ3699" i="4" s="1"/>
  <c r="AP3700" i="4"/>
  <c r="AQ3700" i="4" s="1"/>
  <c r="AP3701" i="4"/>
  <c r="AQ3701" i="4" s="1"/>
  <c r="AP3702" i="4"/>
  <c r="AQ3702" i="4" s="1"/>
  <c r="AP3703" i="4"/>
  <c r="AQ3703" i="4" s="1"/>
  <c r="AP3704" i="4"/>
  <c r="AQ3704" i="4" s="1"/>
  <c r="AP3705" i="4"/>
  <c r="AQ3705" i="4" s="1"/>
  <c r="AP3706" i="4"/>
  <c r="AQ3706" i="4" s="1"/>
  <c r="AP3707" i="4"/>
  <c r="AQ3707" i="4" s="1"/>
  <c r="AP3708" i="4"/>
  <c r="AQ3708" i="4" s="1"/>
  <c r="AP3709" i="4"/>
  <c r="AQ3709" i="4" s="1"/>
  <c r="AP3710" i="4"/>
  <c r="AQ3710" i="4" s="1"/>
  <c r="AP3711" i="4"/>
  <c r="AQ3711" i="4" s="1"/>
  <c r="AP3712" i="4"/>
  <c r="AQ3712" i="4" s="1"/>
  <c r="AP3713" i="4"/>
  <c r="AQ3713" i="4" s="1"/>
  <c r="AP3714" i="4"/>
  <c r="AQ3714" i="4" s="1"/>
  <c r="AP3715" i="4"/>
  <c r="AQ3715" i="4" s="1"/>
  <c r="AP3716" i="4"/>
  <c r="AQ3716" i="4" s="1"/>
  <c r="AP3717" i="4"/>
  <c r="AQ3717" i="4" s="1"/>
  <c r="AP3718" i="4"/>
  <c r="AQ3718" i="4" s="1"/>
  <c r="AP3719" i="4"/>
  <c r="AQ3719" i="4" s="1"/>
  <c r="AP3720" i="4"/>
  <c r="AQ3720" i="4" s="1"/>
  <c r="AP3721" i="4"/>
  <c r="AQ3721" i="4" s="1"/>
  <c r="AP3722" i="4"/>
  <c r="AQ3722" i="4" s="1"/>
  <c r="AP3723" i="4"/>
  <c r="AQ3723" i="4" s="1"/>
  <c r="AP3724" i="4"/>
  <c r="AQ3724" i="4" s="1"/>
  <c r="AP3725" i="4"/>
  <c r="AQ3725" i="4" s="1"/>
  <c r="AP3726" i="4"/>
  <c r="AQ3726" i="4" s="1"/>
  <c r="AP3727" i="4"/>
  <c r="AQ3727" i="4" s="1"/>
  <c r="AP3728" i="4"/>
  <c r="AQ3728" i="4" s="1"/>
  <c r="AP3729" i="4"/>
  <c r="AQ3729" i="4" s="1"/>
  <c r="AP3730" i="4"/>
  <c r="AQ3730" i="4" s="1"/>
  <c r="AP3731" i="4"/>
  <c r="AQ3731" i="4" s="1"/>
  <c r="AP3732" i="4"/>
  <c r="AQ3732" i="4" s="1"/>
  <c r="AP3733" i="4"/>
  <c r="AQ3733" i="4" s="1"/>
  <c r="AP3734" i="4"/>
  <c r="AQ3734" i="4" s="1"/>
  <c r="AP3735" i="4"/>
  <c r="AQ3735" i="4" s="1"/>
  <c r="AP3736" i="4"/>
  <c r="AQ3736" i="4" s="1"/>
  <c r="AP3737" i="4"/>
  <c r="AQ3737" i="4" s="1"/>
  <c r="AP3738" i="4"/>
  <c r="AQ3738" i="4" s="1"/>
  <c r="AP3739" i="4"/>
  <c r="AQ3739" i="4" s="1"/>
  <c r="AP3740" i="4"/>
  <c r="AQ3740" i="4" s="1"/>
  <c r="AP3741" i="4"/>
  <c r="AQ3741" i="4" s="1"/>
  <c r="AP3742" i="4"/>
  <c r="AQ3742" i="4" s="1"/>
  <c r="AP3743" i="4"/>
  <c r="AQ3743" i="4" s="1"/>
  <c r="AP3744" i="4"/>
  <c r="AQ3744" i="4" s="1"/>
  <c r="AP3745" i="4"/>
  <c r="AQ3745" i="4" s="1"/>
  <c r="AP3746" i="4"/>
  <c r="AQ3746" i="4" s="1"/>
  <c r="AP3747" i="4"/>
  <c r="AQ3747" i="4" s="1"/>
  <c r="AP3748" i="4"/>
  <c r="AQ3748" i="4" s="1"/>
  <c r="AP3749" i="4"/>
  <c r="AQ3749" i="4" s="1"/>
  <c r="AP3750" i="4"/>
  <c r="AQ3750" i="4" s="1"/>
  <c r="AP3751" i="4"/>
  <c r="AQ3751" i="4" s="1"/>
  <c r="AP3752" i="4"/>
  <c r="AQ3752" i="4" s="1"/>
  <c r="AP3753" i="4"/>
  <c r="AQ3753" i="4" s="1"/>
  <c r="AP3754" i="4"/>
  <c r="AQ3754" i="4" s="1"/>
  <c r="AP3755" i="4"/>
  <c r="AQ3755" i="4" s="1"/>
  <c r="AP3756" i="4"/>
  <c r="AQ3756" i="4" s="1"/>
  <c r="AP3757" i="4"/>
  <c r="AQ3757" i="4" s="1"/>
  <c r="AP3758" i="4"/>
  <c r="AQ3758" i="4" s="1"/>
  <c r="AP3759" i="4"/>
  <c r="AQ3759" i="4" s="1"/>
  <c r="AP3760" i="4"/>
  <c r="AQ3760" i="4" s="1"/>
  <c r="AP3761" i="4"/>
  <c r="AQ3761" i="4" s="1"/>
  <c r="AP3762" i="4"/>
  <c r="AQ3762" i="4" s="1"/>
  <c r="AP3763" i="4"/>
  <c r="AQ3763" i="4" s="1"/>
  <c r="AP3764" i="4"/>
  <c r="AQ3764" i="4" s="1"/>
  <c r="AP3765" i="4"/>
  <c r="AQ3765" i="4" s="1"/>
  <c r="AP3766" i="4"/>
  <c r="AQ3766" i="4" s="1"/>
  <c r="AP3767" i="4"/>
  <c r="AQ3767" i="4" s="1"/>
  <c r="AP3768" i="4"/>
  <c r="AQ3768" i="4" s="1"/>
  <c r="AP3769" i="4"/>
  <c r="AQ3769" i="4" s="1"/>
  <c r="AP3770" i="4"/>
  <c r="AQ3770" i="4" s="1"/>
  <c r="AP3771" i="4"/>
  <c r="AQ3771" i="4" s="1"/>
  <c r="AP3772" i="4"/>
  <c r="AQ3772" i="4" s="1"/>
  <c r="AP3773" i="4"/>
  <c r="AQ3773" i="4" s="1"/>
  <c r="AP3774" i="4"/>
  <c r="AQ3774" i="4" s="1"/>
  <c r="AP3775" i="4"/>
  <c r="AQ3775" i="4" s="1"/>
  <c r="AP3776" i="4"/>
  <c r="AQ3776" i="4" s="1"/>
  <c r="AP3777" i="4"/>
  <c r="AQ3777" i="4" s="1"/>
  <c r="AP3778" i="4"/>
  <c r="AQ3778" i="4" s="1"/>
  <c r="AP3779" i="4"/>
  <c r="AQ3779" i="4" s="1"/>
  <c r="AP3780" i="4"/>
  <c r="AQ3780" i="4" s="1"/>
  <c r="AP3781" i="4"/>
  <c r="AQ3781" i="4" s="1"/>
  <c r="AP3782" i="4"/>
  <c r="AQ3782" i="4" s="1"/>
  <c r="AP3783" i="4"/>
  <c r="AQ3783" i="4" s="1"/>
  <c r="AP3784" i="4"/>
  <c r="AQ3784" i="4" s="1"/>
  <c r="AP3785" i="4"/>
  <c r="AQ3785" i="4" s="1"/>
  <c r="AP3786" i="4"/>
  <c r="AQ3786" i="4" s="1"/>
  <c r="AP3787" i="4"/>
  <c r="AQ3787" i="4" s="1"/>
  <c r="AP3788" i="4"/>
  <c r="AQ3788" i="4" s="1"/>
  <c r="AP3789" i="4"/>
  <c r="AQ3789" i="4" s="1"/>
  <c r="AP3790" i="4"/>
  <c r="AQ3790" i="4" s="1"/>
  <c r="AP3791" i="4"/>
  <c r="AQ3791" i="4" s="1"/>
  <c r="AP3792" i="4"/>
  <c r="AQ3792" i="4" s="1"/>
  <c r="AP3793" i="4"/>
  <c r="AQ3793" i="4" s="1"/>
  <c r="AP3794" i="4"/>
  <c r="AQ3794" i="4" s="1"/>
  <c r="AP3795" i="4"/>
  <c r="AQ3795" i="4" s="1"/>
  <c r="AP3796" i="4"/>
  <c r="AQ3796" i="4" s="1"/>
  <c r="AP3797" i="4"/>
  <c r="AQ3797" i="4" s="1"/>
  <c r="AP3798" i="4"/>
  <c r="AQ3798" i="4" s="1"/>
  <c r="AP3799" i="4"/>
  <c r="AQ3799" i="4" s="1"/>
  <c r="AP3800" i="4"/>
  <c r="AQ3800" i="4" s="1"/>
  <c r="AP3801" i="4"/>
  <c r="AQ3801" i="4" s="1"/>
  <c r="AP3802" i="4"/>
  <c r="AQ3802" i="4" s="1"/>
  <c r="AP3803" i="4"/>
  <c r="AQ3803" i="4" s="1"/>
  <c r="AP3804" i="4"/>
  <c r="AQ3804" i="4" s="1"/>
  <c r="AP3805" i="4"/>
  <c r="AQ3805" i="4" s="1"/>
  <c r="AP3806" i="4"/>
  <c r="AQ3806" i="4" s="1"/>
  <c r="AP3807" i="4"/>
  <c r="AQ3807" i="4" s="1"/>
  <c r="AP3808" i="4"/>
  <c r="AQ3808" i="4" s="1"/>
  <c r="AP3809" i="4"/>
  <c r="AQ3809" i="4" s="1"/>
  <c r="AP3810" i="4"/>
  <c r="AQ3810" i="4" s="1"/>
  <c r="AP3811" i="4"/>
  <c r="AQ3811" i="4" s="1"/>
  <c r="AP3812" i="4"/>
  <c r="AQ3812" i="4" s="1"/>
  <c r="AP3813" i="4"/>
  <c r="AQ3813" i="4" s="1"/>
  <c r="AP3814" i="4"/>
  <c r="AQ3814" i="4" s="1"/>
  <c r="AP3815" i="4"/>
  <c r="AQ3815" i="4" s="1"/>
  <c r="AP3816" i="4"/>
  <c r="AQ3816" i="4" s="1"/>
  <c r="AP3817" i="4"/>
  <c r="AQ3817" i="4" s="1"/>
  <c r="AP3818" i="4"/>
  <c r="AQ3818" i="4" s="1"/>
  <c r="AP3819" i="4"/>
  <c r="AQ3819" i="4" s="1"/>
  <c r="AP3820" i="4"/>
  <c r="AQ3820" i="4" s="1"/>
  <c r="AP3821" i="4"/>
  <c r="AQ3821" i="4" s="1"/>
  <c r="AP3822" i="4"/>
  <c r="AQ3822" i="4" s="1"/>
  <c r="AP3823" i="4"/>
  <c r="AQ3823" i="4" s="1"/>
  <c r="AP3824" i="4"/>
  <c r="AQ3824" i="4" s="1"/>
  <c r="AP3825" i="4"/>
  <c r="AQ3825" i="4" s="1"/>
  <c r="AP3826" i="4"/>
  <c r="AQ3826" i="4" s="1"/>
  <c r="AP3827" i="4"/>
  <c r="AQ3827" i="4" s="1"/>
  <c r="AP3828" i="4"/>
  <c r="AQ3828" i="4" s="1"/>
  <c r="AP3829" i="4"/>
  <c r="AQ3829" i="4" s="1"/>
  <c r="AP3830" i="4"/>
  <c r="AQ3830" i="4" s="1"/>
  <c r="AP3831" i="4"/>
  <c r="AQ3831" i="4" s="1"/>
  <c r="AP3832" i="4"/>
  <c r="AQ3832" i="4" s="1"/>
  <c r="AP3833" i="4"/>
  <c r="AQ3833" i="4" s="1"/>
  <c r="AP3834" i="4"/>
  <c r="AQ3834" i="4" s="1"/>
  <c r="AP3835" i="4"/>
  <c r="AQ3835" i="4" s="1"/>
  <c r="AP3836" i="4"/>
  <c r="AQ3836" i="4" s="1"/>
  <c r="AP3837" i="4"/>
  <c r="AQ3837" i="4" s="1"/>
  <c r="AP3838" i="4"/>
  <c r="AQ3838" i="4" s="1"/>
  <c r="AP3839" i="4"/>
  <c r="AQ3839" i="4" s="1"/>
  <c r="AP3840" i="4"/>
  <c r="AQ3840" i="4" s="1"/>
  <c r="AP3841" i="4"/>
  <c r="AQ3841" i="4" s="1"/>
  <c r="AP3842" i="4"/>
  <c r="AQ3842" i="4" s="1"/>
  <c r="AP3843" i="4"/>
  <c r="AQ3843" i="4" s="1"/>
  <c r="AP3844" i="4"/>
  <c r="AQ3844" i="4" s="1"/>
  <c r="AP3845" i="4"/>
  <c r="AQ3845" i="4" s="1"/>
  <c r="AP3846" i="4"/>
  <c r="AQ3846" i="4" s="1"/>
  <c r="AP3847" i="4"/>
  <c r="AQ3847" i="4" s="1"/>
  <c r="AP3848" i="4"/>
  <c r="AQ3848" i="4" s="1"/>
  <c r="AP3849" i="4"/>
  <c r="AQ3849" i="4" s="1"/>
  <c r="AP3850" i="4"/>
  <c r="AQ3850" i="4" s="1"/>
  <c r="AP3851" i="4"/>
  <c r="AQ3851" i="4" s="1"/>
  <c r="AP3852" i="4"/>
  <c r="AQ3852" i="4" s="1"/>
  <c r="AP3853" i="4"/>
  <c r="AQ3853" i="4" s="1"/>
  <c r="AP3854" i="4"/>
  <c r="AQ3854" i="4" s="1"/>
  <c r="AP3855" i="4"/>
  <c r="AQ3855" i="4" s="1"/>
  <c r="AP3856" i="4"/>
  <c r="AQ3856" i="4" s="1"/>
  <c r="AP3857" i="4"/>
  <c r="AQ3857" i="4" s="1"/>
  <c r="AP3858" i="4"/>
  <c r="AQ3858" i="4" s="1"/>
  <c r="AP3859" i="4"/>
  <c r="AQ3859" i="4" s="1"/>
  <c r="AP3860" i="4"/>
  <c r="AQ3860" i="4" s="1"/>
  <c r="AP3861" i="4"/>
  <c r="AQ3861" i="4" s="1"/>
  <c r="AP3862" i="4"/>
  <c r="AQ3862" i="4" s="1"/>
  <c r="AP3863" i="4"/>
  <c r="AQ3863" i="4" s="1"/>
  <c r="AP3864" i="4"/>
  <c r="AQ3864" i="4" s="1"/>
  <c r="AP3865" i="4"/>
  <c r="AQ3865" i="4" s="1"/>
  <c r="AP3866" i="4"/>
  <c r="AQ3866" i="4" s="1"/>
  <c r="AP3867" i="4"/>
  <c r="AQ3867" i="4" s="1"/>
  <c r="AP3868" i="4"/>
  <c r="AQ3868" i="4" s="1"/>
  <c r="AP3869" i="4"/>
  <c r="AQ3869" i="4" s="1"/>
  <c r="AP2696" i="4"/>
  <c r="AQ2696" i="4" s="1"/>
  <c r="AP3871" i="4"/>
  <c r="AQ3871" i="4" s="1"/>
  <c r="AP3872" i="4"/>
  <c r="AQ3872" i="4" s="1"/>
  <c r="AP3873" i="4"/>
  <c r="AQ3873" i="4" s="1"/>
  <c r="AP3874" i="4"/>
  <c r="AQ3874" i="4" s="1"/>
  <c r="AP3875" i="4"/>
  <c r="AQ3875" i="4" s="1"/>
  <c r="AP3876" i="4"/>
  <c r="AQ3876" i="4" s="1"/>
  <c r="AP3877" i="4"/>
  <c r="AQ3877" i="4" s="1"/>
  <c r="AP3878" i="4"/>
  <c r="AQ3878" i="4" s="1"/>
  <c r="AP3879" i="4"/>
  <c r="AQ3879" i="4" s="1"/>
  <c r="AP3880" i="4"/>
  <c r="AQ3880" i="4" s="1"/>
  <c r="AP3881" i="4"/>
  <c r="AQ3881" i="4" s="1"/>
  <c r="AP3882" i="4"/>
  <c r="AQ3882" i="4" s="1"/>
  <c r="AP3883" i="4"/>
  <c r="AQ3883" i="4" s="1"/>
  <c r="AP3884" i="4"/>
  <c r="AQ3884" i="4" s="1"/>
  <c r="AP3885" i="4"/>
  <c r="AQ3885" i="4" s="1"/>
  <c r="AP3886" i="4"/>
  <c r="AQ3886" i="4" s="1"/>
  <c r="AP3887" i="4"/>
  <c r="AQ3887" i="4" s="1"/>
  <c r="AP3888" i="4"/>
  <c r="AQ3888" i="4" s="1"/>
  <c r="AP3889" i="4"/>
  <c r="AQ3889" i="4" s="1"/>
  <c r="AP3890" i="4"/>
  <c r="AQ3890" i="4" s="1"/>
  <c r="AP3891" i="4"/>
  <c r="AQ3891" i="4" s="1"/>
  <c r="AP3892" i="4"/>
  <c r="AQ3892" i="4" s="1"/>
  <c r="AP3893" i="4"/>
  <c r="AQ3893" i="4" s="1"/>
  <c r="AP3894" i="4"/>
  <c r="AQ3894" i="4" s="1"/>
  <c r="AP3895" i="4"/>
  <c r="AQ3895" i="4" s="1"/>
  <c r="AP3896" i="4"/>
  <c r="AQ3896" i="4" s="1"/>
  <c r="AP3897" i="4"/>
  <c r="AQ3897" i="4" s="1"/>
  <c r="AP3898" i="4"/>
  <c r="AQ3898" i="4" s="1"/>
  <c r="AP3899" i="4"/>
  <c r="AQ3899" i="4" s="1"/>
  <c r="AP3900" i="4"/>
  <c r="AQ3900" i="4" s="1"/>
  <c r="AP3901" i="4"/>
  <c r="AQ3901" i="4" s="1"/>
  <c r="AP3902" i="4"/>
  <c r="AQ3902" i="4" s="1"/>
  <c r="AP3903" i="4"/>
  <c r="AQ3903" i="4" s="1"/>
  <c r="AP3904" i="4"/>
  <c r="AQ3904" i="4" s="1"/>
  <c r="AP3905" i="4"/>
  <c r="AQ3905" i="4" s="1"/>
  <c r="AP3906" i="4"/>
  <c r="AQ3906" i="4" s="1"/>
  <c r="AP3907" i="4"/>
  <c r="AQ3907" i="4" s="1"/>
  <c r="AP3908" i="4"/>
  <c r="AQ3908" i="4" s="1"/>
  <c r="AP3909" i="4"/>
  <c r="AQ3909" i="4" s="1"/>
  <c r="AP3910" i="4"/>
  <c r="AQ3910" i="4" s="1"/>
  <c r="AP3911" i="4"/>
  <c r="AQ3911" i="4" s="1"/>
  <c r="AP3912" i="4"/>
  <c r="AQ3912" i="4" s="1"/>
  <c r="AP3913" i="4"/>
  <c r="AQ3913" i="4" s="1"/>
  <c r="AP3914" i="4"/>
  <c r="AQ3914" i="4" s="1"/>
  <c r="AP3915" i="4"/>
  <c r="AQ3915" i="4" s="1"/>
  <c r="AP3916" i="4"/>
  <c r="AQ3916" i="4" s="1"/>
  <c r="AP3917" i="4"/>
  <c r="AQ3917" i="4" s="1"/>
  <c r="AP3918" i="4"/>
  <c r="AQ3918" i="4" s="1"/>
  <c r="AP3919" i="4"/>
  <c r="AQ3919" i="4" s="1"/>
  <c r="AP3920" i="4"/>
  <c r="AQ3920" i="4" s="1"/>
  <c r="AP3921" i="4"/>
  <c r="AQ3921" i="4" s="1"/>
  <c r="AP3922" i="4"/>
  <c r="AQ3922" i="4" s="1"/>
  <c r="AP1146" i="4"/>
  <c r="AQ1146" i="4" s="1"/>
  <c r="AP3924" i="4"/>
  <c r="AQ3924" i="4" s="1"/>
  <c r="AP3925" i="4"/>
  <c r="AQ3925" i="4" s="1"/>
  <c r="AP3926" i="4"/>
  <c r="AQ3926" i="4" s="1"/>
  <c r="AP3927" i="4"/>
  <c r="AQ3927" i="4" s="1"/>
  <c r="AP3928" i="4"/>
  <c r="AQ3928" i="4" s="1"/>
  <c r="AP3929" i="4"/>
  <c r="AQ3929" i="4" s="1"/>
  <c r="AP3930" i="4"/>
  <c r="AQ3930" i="4" s="1"/>
  <c r="AP3931" i="4"/>
  <c r="AQ3931" i="4" s="1"/>
  <c r="AP3932" i="4"/>
  <c r="AQ3932" i="4" s="1"/>
  <c r="AP3933" i="4"/>
  <c r="AQ3933" i="4" s="1"/>
  <c r="AP3934" i="4"/>
  <c r="AQ3934" i="4" s="1"/>
  <c r="AP1196" i="4"/>
  <c r="AQ1196" i="4" s="1"/>
  <c r="AP3936" i="4"/>
  <c r="AQ3936" i="4" s="1"/>
  <c r="AP3937" i="4"/>
  <c r="AQ3937" i="4" s="1"/>
  <c r="AP3938" i="4"/>
  <c r="AQ3938" i="4" s="1"/>
  <c r="AP3939" i="4"/>
  <c r="AQ3939" i="4" s="1"/>
  <c r="AP3940" i="4"/>
  <c r="AQ3940" i="4" s="1"/>
  <c r="AP3941" i="4"/>
  <c r="AQ3941" i="4" s="1"/>
  <c r="AP3942" i="4"/>
  <c r="AQ3942" i="4" s="1"/>
  <c r="AP3943" i="4"/>
  <c r="AQ3943" i="4" s="1"/>
  <c r="AP3944" i="4"/>
  <c r="AQ3944" i="4" s="1"/>
  <c r="AP3945" i="4"/>
  <c r="AQ3945" i="4" s="1"/>
  <c r="AP3946" i="4"/>
  <c r="AQ3946" i="4" s="1"/>
  <c r="AP3947" i="4"/>
  <c r="AQ3947" i="4" s="1"/>
  <c r="AP3948" i="4"/>
  <c r="AQ3948" i="4" s="1"/>
  <c r="AP3949" i="4"/>
  <c r="AQ3949" i="4" s="1"/>
  <c r="AP3950" i="4"/>
  <c r="AQ3950" i="4" s="1"/>
  <c r="AP3951" i="4"/>
  <c r="AQ3951" i="4" s="1"/>
  <c r="AP3952" i="4"/>
  <c r="AQ3952" i="4" s="1"/>
  <c r="AP3953" i="4"/>
  <c r="AQ3953" i="4" s="1"/>
  <c r="AP3954" i="4"/>
  <c r="AQ3954" i="4" s="1"/>
  <c r="AP3955" i="4"/>
  <c r="AQ3955" i="4" s="1"/>
  <c r="AP3956" i="4"/>
  <c r="AQ3956" i="4" s="1"/>
  <c r="AP3957" i="4"/>
  <c r="AQ3957" i="4" s="1"/>
  <c r="AP3958" i="4"/>
  <c r="AQ3958" i="4" s="1"/>
  <c r="AP3959" i="4"/>
  <c r="AQ3959" i="4" s="1"/>
  <c r="AP3960" i="4"/>
  <c r="AQ3960" i="4" s="1"/>
  <c r="AP3961" i="4"/>
  <c r="AQ3961" i="4" s="1"/>
  <c r="AP3962" i="4"/>
  <c r="AQ3962" i="4" s="1"/>
  <c r="AP3963" i="4"/>
  <c r="AQ3963" i="4" s="1"/>
  <c r="AP3964" i="4"/>
  <c r="AQ3964" i="4" s="1"/>
  <c r="AP3965" i="4"/>
  <c r="AQ3965" i="4" s="1"/>
  <c r="AP3966" i="4"/>
  <c r="AQ3966" i="4" s="1"/>
  <c r="AP3967" i="4"/>
  <c r="AQ3967" i="4" s="1"/>
  <c r="AP3968" i="4"/>
  <c r="AQ3968" i="4" s="1"/>
  <c r="AP3969" i="4"/>
  <c r="AQ3969" i="4" s="1"/>
  <c r="AP3970" i="4"/>
  <c r="AQ3970" i="4" s="1"/>
  <c r="AP3971" i="4"/>
  <c r="AQ3971" i="4" s="1"/>
  <c r="AP3972" i="4"/>
  <c r="AQ3972" i="4" s="1"/>
  <c r="AP3973" i="4"/>
  <c r="AQ3973" i="4" s="1"/>
  <c r="AP3974" i="4"/>
  <c r="AQ3974" i="4" s="1"/>
  <c r="AP3975" i="4"/>
  <c r="AQ3975" i="4" s="1"/>
  <c r="AP3976" i="4"/>
  <c r="AQ3976" i="4" s="1"/>
  <c r="AP3977" i="4"/>
  <c r="AQ3977" i="4" s="1"/>
  <c r="AP3978" i="4"/>
  <c r="AQ3978" i="4" s="1"/>
  <c r="AP3979" i="4"/>
  <c r="AQ3979" i="4" s="1"/>
  <c r="AP3980" i="4"/>
  <c r="AQ3980" i="4" s="1"/>
  <c r="AP3981" i="4"/>
  <c r="AQ3981" i="4" s="1"/>
  <c r="AP3982" i="4"/>
  <c r="AQ3982" i="4" s="1"/>
  <c r="AP3983" i="4"/>
  <c r="AQ3983" i="4" s="1"/>
  <c r="AP3984" i="4"/>
  <c r="AQ3984" i="4" s="1"/>
  <c r="AP3985" i="4"/>
  <c r="AQ3985" i="4" s="1"/>
  <c r="AP3986" i="4"/>
  <c r="AQ3986" i="4" s="1"/>
  <c r="AP3987" i="4"/>
  <c r="AQ3987" i="4" s="1"/>
  <c r="AP3988" i="4"/>
  <c r="AQ3988" i="4" s="1"/>
  <c r="AP3989" i="4"/>
  <c r="AQ3989" i="4" s="1"/>
  <c r="AP3990" i="4"/>
  <c r="AQ3990" i="4" s="1"/>
  <c r="AP3991" i="4"/>
  <c r="AQ3991" i="4" s="1"/>
  <c r="AP3992" i="4"/>
  <c r="AQ3992" i="4" s="1"/>
  <c r="AP3993" i="4"/>
  <c r="AQ3993" i="4" s="1"/>
  <c r="AP3994" i="4"/>
  <c r="AQ3994" i="4" s="1"/>
  <c r="AP3995" i="4"/>
  <c r="AQ3995" i="4" s="1"/>
  <c r="AP3996" i="4"/>
  <c r="AQ3996" i="4" s="1"/>
  <c r="AP3997" i="4"/>
  <c r="AQ3997" i="4" s="1"/>
  <c r="AP3998" i="4"/>
  <c r="AQ3998" i="4" s="1"/>
  <c r="AP3999" i="4"/>
  <c r="AQ3999" i="4" s="1"/>
  <c r="AP4000" i="4"/>
  <c r="AQ4000" i="4" s="1"/>
  <c r="AP4001" i="4"/>
  <c r="AQ4001" i="4" s="1"/>
  <c r="AP4002" i="4"/>
  <c r="AQ4002" i="4" s="1"/>
  <c r="AP4003" i="4"/>
  <c r="AQ4003" i="4" s="1"/>
  <c r="AP4004" i="4"/>
  <c r="AQ4004" i="4" s="1"/>
  <c r="AP4005" i="4"/>
  <c r="AQ4005" i="4" s="1"/>
  <c r="AP4006" i="4"/>
  <c r="AQ4006" i="4" s="1"/>
  <c r="AP4007" i="4"/>
  <c r="AQ4007" i="4" s="1"/>
  <c r="AP4008" i="4"/>
  <c r="AQ4008" i="4" s="1"/>
  <c r="AP4009" i="4"/>
  <c r="AQ4009" i="4" s="1"/>
  <c r="AP4010" i="4"/>
  <c r="AQ4010" i="4" s="1"/>
  <c r="AP4011" i="4"/>
  <c r="AQ4011" i="4" s="1"/>
  <c r="AP4012" i="4"/>
  <c r="AQ4012" i="4" s="1"/>
  <c r="AP4013" i="4"/>
  <c r="AQ4013" i="4" s="1"/>
  <c r="AP4014" i="4"/>
  <c r="AQ4014" i="4" s="1"/>
  <c r="AP4015" i="4"/>
  <c r="AQ4015" i="4" s="1"/>
  <c r="AP4016" i="4"/>
  <c r="AQ4016" i="4" s="1"/>
  <c r="AP4017" i="4"/>
  <c r="AQ4017" i="4" s="1"/>
  <c r="AP4018" i="4"/>
  <c r="AQ4018" i="4" s="1"/>
  <c r="AP4019" i="4"/>
  <c r="AQ4019" i="4" s="1"/>
  <c r="AP4020" i="4"/>
  <c r="AQ4020" i="4" s="1"/>
  <c r="AP4021" i="4"/>
  <c r="AQ4021" i="4" s="1"/>
  <c r="AP4022" i="4"/>
  <c r="AQ4022" i="4" s="1"/>
  <c r="AP4023" i="4"/>
  <c r="AQ4023" i="4" s="1"/>
  <c r="AP4024" i="4"/>
  <c r="AQ4024" i="4" s="1"/>
  <c r="AP4025" i="4"/>
  <c r="AQ4025" i="4" s="1"/>
  <c r="AP4026" i="4"/>
  <c r="AQ4026" i="4" s="1"/>
  <c r="AP4027" i="4"/>
  <c r="AQ4027" i="4" s="1"/>
  <c r="AP4028" i="4"/>
  <c r="AQ4028" i="4" s="1"/>
  <c r="AP4029" i="4"/>
  <c r="AQ4029" i="4" s="1"/>
  <c r="AP4030" i="4"/>
  <c r="AQ4030" i="4" s="1"/>
  <c r="AP4031" i="4"/>
  <c r="AQ4031" i="4" s="1"/>
  <c r="AP4032" i="4"/>
  <c r="AQ4032" i="4" s="1"/>
  <c r="AP4033" i="4"/>
  <c r="AQ4033" i="4" s="1"/>
  <c r="AP4034" i="4"/>
  <c r="AQ4034" i="4" s="1"/>
  <c r="AP4035" i="4"/>
  <c r="AQ4035" i="4" s="1"/>
  <c r="AP4036" i="4"/>
  <c r="AQ4036" i="4" s="1"/>
  <c r="AP4037" i="4"/>
  <c r="AQ4037" i="4" s="1"/>
  <c r="AP4038" i="4"/>
  <c r="AQ4038" i="4" s="1"/>
  <c r="AP4039" i="4"/>
  <c r="AQ4039" i="4" s="1"/>
  <c r="AP4040" i="4"/>
  <c r="AQ4040" i="4" s="1"/>
  <c r="AP4041" i="4"/>
  <c r="AQ4041" i="4" s="1"/>
  <c r="AP4042" i="4"/>
  <c r="AQ4042" i="4" s="1"/>
  <c r="AP4043" i="4"/>
  <c r="AQ4043" i="4" s="1"/>
  <c r="AP4044" i="4"/>
  <c r="AQ4044" i="4" s="1"/>
  <c r="AP4045" i="4"/>
  <c r="AQ4045" i="4" s="1"/>
  <c r="AP4046" i="4"/>
  <c r="AQ4046" i="4" s="1"/>
  <c r="AP4047" i="4"/>
  <c r="AQ4047" i="4" s="1"/>
  <c r="AP4048" i="4"/>
  <c r="AQ4048" i="4" s="1"/>
  <c r="AP4049" i="4"/>
  <c r="AQ4049" i="4" s="1"/>
  <c r="AP4050" i="4"/>
  <c r="AQ4050" i="4" s="1"/>
  <c r="AP4051" i="4"/>
  <c r="AQ4051" i="4" s="1"/>
  <c r="AP4052" i="4"/>
  <c r="AQ4052" i="4" s="1"/>
  <c r="AP4053" i="4"/>
  <c r="AQ4053" i="4" s="1"/>
  <c r="AP4054" i="4"/>
  <c r="AQ4054" i="4" s="1"/>
  <c r="AP4055" i="4"/>
  <c r="AQ4055" i="4" s="1"/>
  <c r="AP4056" i="4"/>
  <c r="AQ4056" i="4" s="1"/>
  <c r="AP4057" i="4"/>
  <c r="AQ4057" i="4" s="1"/>
  <c r="AP4058" i="4"/>
  <c r="AQ4058" i="4" s="1"/>
  <c r="AP4059" i="4"/>
  <c r="AQ4059" i="4" s="1"/>
  <c r="AP4060" i="4"/>
  <c r="AQ4060" i="4" s="1"/>
  <c r="AP4061" i="4"/>
  <c r="AQ4061" i="4" s="1"/>
  <c r="AP4062" i="4"/>
  <c r="AQ4062" i="4" s="1"/>
  <c r="AP4063" i="4"/>
  <c r="AQ4063" i="4" s="1"/>
  <c r="AP4064" i="4"/>
  <c r="AQ4064" i="4" s="1"/>
  <c r="AP4065" i="4"/>
  <c r="AQ4065" i="4" s="1"/>
  <c r="AP4066" i="4"/>
  <c r="AQ4066" i="4" s="1"/>
  <c r="AP4067" i="4"/>
  <c r="AQ4067" i="4" s="1"/>
  <c r="AP4068" i="4"/>
  <c r="AQ4068" i="4" s="1"/>
  <c r="AP4069" i="4"/>
  <c r="AQ4069" i="4" s="1"/>
  <c r="AP4070" i="4"/>
  <c r="AQ4070" i="4" s="1"/>
  <c r="AP4071" i="4"/>
  <c r="AQ4071" i="4" s="1"/>
  <c r="AP4072" i="4"/>
  <c r="AQ4072" i="4" s="1"/>
  <c r="AP4073" i="4"/>
  <c r="AQ4073" i="4" s="1"/>
  <c r="AP4074" i="4"/>
  <c r="AQ4074" i="4" s="1"/>
  <c r="AP4075" i="4"/>
  <c r="AQ4075" i="4" s="1"/>
  <c r="AP4076" i="4"/>
  <c r="AQ4076" i="4" s="1"/>
  <c r="AP4077" i="4"/>
  <c r="AQ4077" i="4" s="1"/>
  <c r="AP4078" i="4"/>
  <c r="AQ4078" i="4" s="1"/>
  <c r="AP4079" i="4"/>
  <c r="AQ4079" i="4" s="1"/>
  <c r="AP4080" i="4"/>
  <c r="AQ4080" i="4" s="1"/>
  <c r="AP4081" i="4"/>
  <c r="AQ4081" i="4" s="1"/>
  <c r="AP4082" i="4"/>
  <c r="AQ4082" i="4" s="1"/>
  <c r="AP4083" i="4"/>
  <c r="AQ4083" i="4" s="1"/>
  <c r="AP4084" i="4"/>
  <c r="AQ4084" i="4" s="1"/>
  <c r="AP4085" i="4"/>
  <c r="AQ4085" i="4" s="1"/>
  <c r="AP4086" i="4"/>
  <c r="AQ4086" i="4" s="1"/>
  <c r="AP4087" i="4"/>
  <c r="AQ4087" i="4" s="1"/>
  <c r="AP4088" i="4"/>
  <c r="AQ4088" i="4" s="1"/>
  <c r="AP4089" i="4"/>
  <c r="AQ4089" i="4" s="1"/>
  <c r="AP4090" i="4"/>
  <c r="AQ4090" i="4" s="1"/>
  <c r="AP4091" i="4"/>
  <c r="AQ4091" i="4" s="1"/>
  <c r="AP4092" i="4"/>
  <c r="AQ4092" i="4" s="1"/>
  <c r="AP4093" i="4"/>
  <c r="AQ4093" i="4" s="1"/>
  <c r="AP4094" i="4"/>
  <c r="AQ4094" i="4" s="1"/>
  <c r="AP4095" i="4"/>
  <c r="AQ4095" i="4" s="1"/>
  <c r="AP4096" i="4"/>
  <c r="AQ4096" i="4" s="1"/>
  <c r="AP4097" i="4"/>
  <c r="AQ4097" i="4" s="1"/>
  <c r="AP4098" i="4"/>
  <c r="AQ4098" i="4" s="1"/>
  <c r="AP4099" i="4"/>
  <c r="AQ4099" i="4" s="1"/>
  <c r="AP4100" i="4"/>
  <c r="AQ4100" i="4" s="1"/>
  <c r="AP4101" i="4"/>
  <c r="AQ4101" i="4" s="1"/>
  <c r="AP4102" i="4"/>
  <c r="AQ4102" i="4" s="1"/>
  <c r="AP4103" i="4"/>
  <c r="AQ4103" i="4" s="1"/>
  <c r="AP4104" i="4"/>
  <c r="AQ4104" i="4" s="1"/>
  <c r="AP4105" i="4"/>
  <c r="AQ4105" i="4" s="1"/>
  <c r="AP4106" i="4"/>
  <c r="AQ4106" i="4" s="1"/>
  <c r="AP4107" i="4"/>
  <c r="AQ4107" i="4" s="1"/>
  <c r="AP4108" i="4"/>
  <c r="AQ4108" i="4" s="1"/>
  <c r="AP4109" i="4"/>
  <c r="AQ4109" i="4" s="1"/>
  <c r="AP4110" i="4"/>
  <c r="AQ4110" i="4" s="1"/>
  <c r="AP4111" i="4"/>
  <c r="AQ4111" i="4" s="1"/>
  <c r="AP4112" i="4"/>
  <c r="AQ4112" i="4" s="1"/>
  <c r="AP4113" i="4"/>
  <c r="AQ4113" i="4" s="1"/>
  <c r="AP4114" i="4"/>
  <c r="AQ4114" i="4" s="1"/>
  <c r="AP4115" i="4"/>
  <c r="AQ4115" i="4" s="1"/>
  <c r="AP4116" i="4"/>
  <c r="AQ4116" i="4" s="1"/>
  <c r="AP4117" i="4"/>
  <c r="AQ4117" i="4" s="1"/>
  <c r="AP4118" i="4"/>
  <c r="AQ4118" i="4" s="1"/>
  <c r="AP4119" i="4"/>
  <c r="AQ4119" i="4" s="1"/>
  <c r="AP4120" i="4"/>
  <c r="AQ4120" i="4" s="1"/>
  <c r="AP4121" i="4"/>
  <c r="AQ4121" i="4" s="1"/>
  <c r="AP4122" i="4"/>
  <c r="AQ4122" i="4" s="1"/>
  <c r="AP4123" i="4"/>
  <c r="AQ4123" i="4" s="1"/>
  <c r="AP4124" i="4"/>
  <c r="AQ4124" i="4" s="1"/>
  <c r="AP4125" i="4"/>
  <c r="AQ4125" i="4" s="1"/>
  <c r="AP4126" i="4"/>
  <c r="AQ4126" i="4" s="1"/>
  <c r="AP4127" i="4"/>
  <c r="AQ4127" i="4" s="1"/>
  <c r="AP4128" i="4"/>
  <c r="AQ4128" i="4" s="1"/>
  <c r="AP4129" i="4"/>
  <c r="AQ4129" i="4" s="1"/>
  <c r="AP4130" i="4"/>
  <c r="AQ4130" i="4" s="1"/>
  <c r="AP4131" i="4"/>
  <c r="AQ4131" i="4" s="1"/>
  <c r="AP4132" i="4"/>
  <c r="AQ4132" i="4" s="1"/>
  <c r="AP4133" i="4"/>
  <c r="AQ4133" i="4" s="1"/>
  <c r="AP4134" i="4"/>
  <c r="AQ4134" i="4" s="1"/>
  <c r="AP4135" i="4"/>
  <c r="AQ4135" i="4" s="1"/>
  <c r="AP4136" i="4"/>
  <c r="AQ4136" i="4" s="1"/>
  <c r="AP4137" i="4"/>
  <c r="AQ4137" i="4" s="1"/>
  <c r="AP4138" i="4"/>
  <c r="AQ4138" i="4" s="1"/>
  <c r="AP4139" i="4"/>
  <c r="AQ4139" i="4" s="1"/>
  <c r="AP4140" i="4"/>
  <c r="AQ4140" i="4" s="1"/>
  <c r="AP4141" i="4"/>
  <c r="AQ4141" i="4" s="1"/>
  <c r="AP4142" i="4"/>
  <c r="AQ4142" i="4" s="1"/>
  <c r="AP4143" i="4"/>
  <c r="AQ4143" i="4" s="1"/>
  <c r="AP4144" i="4"/>
  <c r="AQ4144" i="4" s="1"/>
  <c r="AP4145" i="4"/>
  <c r="AQ4145" i="4" s="1"/>
  <c r="AP4146" i="4"/>
  <c r="AQ4146" i="4" s="1"/>
  <c r="AP4147" i="4"/>
  <c r="AQ4147" i="4" s="1"/>
  <c r="AP4148" i="4"/>
  <c r="AQ4148" i="4" s="1"/>
  <c r="AP4149" i="4"/>
  <c r="AQ4149" i="4" s="1"/>
  <c r="AP4150" i="4"/>
  <c r="AQ4150" i="4" s="1"/>
  <c r="AP4151" i="4"/>
  <c r="AQ4151" i="4" s="1"/>
  <c r="AP4152" i="4"/>
  <c r="AQ4152" i="4" s="1"/>
  <c r="AP4153" i="4"/>
  <c r="AQ4153" i="4" s="1"/>
  <c r="AP4154" i="4"/>
  <c r="AQ4154" i="4" s="1"/>
  <c r="AP4155" i="4"/>
  <c r="AQ4155" i="4" s="1"/>
  <c r="AP4156" i="4"/>
  <c r="AQ4156" i="4" s="1"/>
  <c r="AP4157" i="4"/>
  <c r="AQ4157" i="4" s="1"/>
  <c r="AP4158" i="4"/>
  <c r="AQ4158" i="4" s="1"/>
  <c r="AP4159" i="4"/>
  <c r="AQ4159" i="4" s="1"/>
  <c r="AP4160" i="4"/>
  <c r="AQ4160" i="4" s="1"/>
  <c r="AP4161" i="4"/>
  <c r="AQ4161" i="4" s="1"/>
  <c r="AP4162" i="4"/>
  <c r="AQ4162" i="4" s="1"/>
  <c r="AP4163" i="4"/>
  <c r="AQ4163" i="4" s="1"/>
  <c r="AP4164" i="4"/>
  <c r="AQ4164" i="4" s="1"/>
  <c r="AP4165" i="4"/>
  <c r="AQ4165" i="4" s="1"/>
  <c r="AP4166" i="4"/>
  <c r="AQ4166" i="4" s="1"/>
  <c r="AP4167" i="4"/>
  <c r="AQ4167" i="4" s="1"/>
  <c r="AP4168" i="4"/>
  <c r="AQ4168" i="4" s="1"/>
  <c r="AP4169" i="4"/>
  <c r="AQ4169" i="4" s="1"/>
  <c r="AP4170" i="4"/>
  <c r="AQ4170" i="4" s="1"/>
  <c r="AP4171" i="4"/>
  <c r="AQ4171" i="4" s="1"/>
  <c r="AP4172" i="4"/>
  <c r="AQ4172" i="4" s="1"/>
  <c r="AP4173" i="4"/>
  <c r="AQ4173" i="4" s="1"/>
  <c r="AP4174" i="4"/>
  <c r="AQ4174" i="4" s="1"/>
  <c r="AP4175" i="4"/>
  <c r="AQ4175" i="4" s="1"/>
  <c r="AP4176" i="4"/>
  <c r="AQ4176" i="4" s="1"/>
  <c r="AP4177" i="4"/>
  <c r="AQ4177" i="4" s="1"/>
  <c r="AP4178" i="4"/>
  <c r="AQ4178" i="4" s="1"/>
  <c r="AP4179" i="4"/>
  <c r="AQ4179" i="4" s="1"/>
  <c r="AP4180" i="4"/>
  <c r="AQ4180" i="4" s="1"/>
  <c r="AP4181" i="4"/>
  <c r="AQ4181" i="4" s="1"/>
  <c r="AP4182" i="4"/>
  <c r="AQ4182" i="4" s="1"/>
  <c r="AP4183" i="4"/>
  <c r="AQ4183" i="4" s="1"/>
  <c r="AP4184" i="4"/>
  <c r="AQ4184" i="4" s="1"/>
  <c r="AP4185" i="4"/>
  <c r="AQ4185" i="4" s="1"/>
  <c r="AP4186" i="4"/>
  <c r="AQ4186" i="4" s="1"/>
  <c r="AP4187" i="4"/>
  <c r="AQ4187" i="4" s="1"/>
  <c r="AP4188" i="4"/>
  <c r="AQ4188" i="4" s="1"/>
  <c r="AP4189" i="4"/>
  <c r="AQ4189" i="4" s="1"/>
  <c r="AP4190" i="4"/>
  <c r="AQ4190" i="4" s="1"/>
  <c r="AP4191" i="4"/>
  <c r="AQ4191" i="4" s="1"/>
  <c r="AP4192" i="4"/>
  <c r="AQ4192" i="4" s="1"/>
  <c r="AP4193" i="4"/>
  <c r="AQ4193" i="4" s="1"/>
  <c r="AP4194" i="4"/>
  <c r="AQ4194" i="4" s="1"/>
  <c r="AP4195" i="4"/>
  <c r="AQ4195" i="4" s="1"/>
  <c r="AP4196" i="4"/>
  <c r="AQ4196" i="4" s="1"/>
  <c r="AP4197" i="4"/>
  <c r="AQ4197" i="4" s="1"/>
  <c r="AP4198" i="4"/>
  <c r="AQ4198" i="4" s="1"/>
  <c r="AP4199" i="4"/>
  <c r="AQ4199" i="4" s="1"/>
  <c r="AP4200" i="4"/>
  <c r="AQ4200" i="4" s="1"/>
  <c r="AP4201" i="4"/>
  <c r="AQ4201" i="4" s="1"/>
  <c r="AP4202" i="4"/>
  <c r="AQ4202" i="4" s="1"/>
  <c r="AP4203" i="4"/>
  <c r="AQ4203" i="4" s="1"/>
  <c r="AP4204" i="4"/>
  <c r="AQ4204" i="4" s="1"/>
  <c r="AP4205" i="4"/>
  <c r="AQ4205" i="4" s="1"/>
  <c r="AP4206" i="4"/>
  <c r="AQ4206" i="4" s="1"/>
  <c r="AP4207" i="4"/>
  <c r="AQ4207" i="4" s="1"/>
  <c r="AP4208" i="4"/>
  <c r="AQ4208" i="4" s="1"/>
  <c r="AP4209" i="4"/>
  <c r="AQ4209" i="4" s="1"/>
  <c r="AP4210" i="4"/>
  <c r="AQ4210" i="4" s="1"/>
  <c r="AP4211" i="4"/>
  <c r="AQ4211" i="4" s="1"/>
  <c r="AP4212" i="4"/>
  <c r="AQ4212" i="4" s="1"/>
  <c r="AP4213" i="4"/>
  <c r="AQ4213" i="4" s="1"/>
  <c r="AP4214" i="4"/>
  <c r="AQ4214" i="4" s="1"/>
  <c r="AP4215" i="4"/>
  <c r="AQ4215" i="4" s="1"/>
  <c r="AP4216" i="4"/>
  <c r="AQ4216" i="4" s="1"/>
  <c r="AP4217" i="4"/>
  <c r="AQ4217" i="4" s="1"/>
  <c r="AP4218" i="4"/>
  <c r="AQ4218" i="4" s="1"/>
  <c r="AP4219" i="4"/>
  <c r="AQ4219" i="4" s="1"/>
  <c r="AP4220" i="4"/>
  <c r="AQ4220" i="4" s="1"/>
  <c r="AP4221" i="4"/>
  <c r="AQ4221" i="4" s="1"/>
  <c r="AP4222" i="4"/>
  <c r="AQ4222" i="4" s="1"/>
  <c r="AP4223" i="4"/>
  <c r="AQ4223" i="4" s="1"/>
  <c r="AP4224" i="4"/>
  <c r="AQ4224" i="4" s="1"/>
  <c r="AP4225" i="4"/>
  <c r="AQ4225" i="4" s="1"/>
  <c r="AP4226" i="4"/>
  <c r="AQ4226" i="4" s="1"/>
  <c r="AP4227" i="4"/>
  <c r="AQ4227" i="4" s="1"/>
  <c r="AP4228" i="4"/>
  <c r="AQ4228" i="4" s="1"/>
  <c r="AP4229" i="4"/>
  <c r="AQ4229" i="4" s="1"/>
  <c r="AP4230" i="4"/>
  <c r="AQ4230" i="4" s="1"/>
  <c r="AP4231" i="4"/>
  <c r="AQ4231" i="4" s="1"/>
  <c r="AP4232" i="4"/>
  <c r="AQ4232" i="4" s="1"/>
  <c r="AP4233" i="4"/>
  <c r="AQ4233" i="4" s="1"/>
  <c r="AP4234" i="4"/>
  <c r="AQ4234" i="4" s="1"/>
  <c r="AP4235" i="4"/>
  <c r="AQ4235" i="4" s="1"/>
  <c r="AP4236" i="4"/>
  <c r="AQ4236" i="4" s="1"/>
  <c r="AP4237" i="4"/>
  <c r="AQ4237" i="4" s="1"/>
  <c r="AP4238" i="4"/>
  <c r="AQ4238" i="4" s="1"/>
  <c r="AP4239" i="4"/>
  <c r="AQ4239" i="4" s="1"/>
  <c r="AP4240" i="4"/>
  <c r="AQ4240" i="4" s="1"/>
  <c r="AP4241" i="4"/>
  <c r="AQ4241" i="4" s="1"/>
  <c r="AP4242" i="4"/>
  <c r="AQ4242" i="4" s="1"/>
  <c r="AP4243" i="4"/>
  <c r="AQ4243" i="4" s="1"/>
  <c r="AP4244" i="4"/>
  <c r="AQ4244" i="4" s="1"/>
  <c r="AP4245" i="4"/>
  <c r="AQ4245" i="4" s="1"/>
  <c r="AP4246" i="4"/>
  <c r="AQ4246" i="4" s="1"/>
  <c r="AP4247" i="4"/>
  <c r="AQ4247" i="4" s="1"/>
  <c r="AP4248" i="4"/>
  <c r="AQ4248" i="4" s="1"/>
  <c r="AP4249" i="4"/>
  <c r="AQ4249" i="4" s="1"/>
  <c r="AP4250" i="4"/>
  <c r="AQ4250" i="4" s="1"/>
  <c r="AP4251" i="4"/>
  <c r="AQ4251" i="4" s="1"/>
  <c r="AP4252" i="4"/>
  <c r="AQ4252" i="4" s="1"/>
  <c r="AP4253" i="4"/>
  <c r="AQ4253" i="4" s="1"/>
  <c r="AP4254" i="4"/>
  <c r="AQ4254" i="4" s="1"/>
  <c r="AP4255" i="4"/>
  <c r="AQ4255" i="4" s="1"/>
  <c r="AP4256" i="4"/>
  <c r="AQ4256" i="4" s="1"/>
  <c r="AP4257" i="4"/>
  <c r="AQ4257" i="4" s="1"/>
  <c r="AP4258" i="4"/>
  <c r="AQ4258" i="4" s="1"/>
  <c r="AP4259" i="4"/>
  <c r="AQ4259" i="4" s="1"/>
  <c r="AP4260" i="4"/>
  <c r="AQ4260" i="4" s="1"/>
  <c r="AP4261" i="4"/>
  <c r="AQ4261" i="4" s="1"/>
  <c r="AP4262" i="4"/>
  <c r="AQ4262" i="4" s="1"/>
  <c r="AP4263" i="4"/>
  <c r="AQ4263" i="4" s="1"/>
  <c r="AP4264" i="4"/>
  <c r="AQ4264" i="4" s="1"/>
  <c r="AP4265" i="4"/>
  <c r="AQ4265" i="4" s="1"/>
  <c r="AP4266" i="4"/>
  <c r="AQ4266" i="4" s="1"/>
  <c r="AP4267" i="4"/>
  <c r="AQ4267" i="4" s="1"/>
  <c r="AP4268" i="4"/>
  <c r="AQ4268" i="4" s="1"/>
  <c r="AP4269" i="4"/>
  <c r="AQ4269" i="4" s="1"/>
  <c r="AP4270" i="4"/>
  <c r="AQ4270" i="4" s="1"/>
  <c r="AP4271" i="4"/>
  <c r="AQ4271" i="4" s="1"/>
  <c r="AP4272" i="4"/>
  <c r="AQ4272" i="4" s="1"/>
  <c r="AP4273" i="4"/>
  <c r="AQ4273" i="4" s="1"/>
  <c r="AP4274" i="4"/>
  <c r="AQ4274" i="4" s="1"/>
  <c r="AP4275" i="4"/>
  <c r="AQ4275" i="4" s="1"/>
  <c r="AP4276" i="4"/>
  <c r="AQ4276" i="4" s="1"/>
  <c r="AP4277" i="4"/>
  <c r="AQ4277" i="4" s="1"/>
  <c r="AP4278" i="4"/>
  <c r="AQ4278" i="4" s="1"/>
  <c r="AP4279" i="4"/>
  <c r="AQ4279" i="4" s="1"/>
  <c r="AP4280" i="4"/>
  <c r="AQ4280" i="4" s="1"/>
  <c r="AP4281" i="4"/>
  <c r="AQ4281" i="4" s="1"/>
  <c r="AP4282" i="4"/>
  <c r="AQ4282" i="4" s="1"/>
  <c r="AP4283" i="4"/>
  <c r="AQ4283" i="4" s="1"/>
  <c r="AP4284" i="4"/>
  <c r="AQ4284" i="4" s="1"/>
  <c r="AP4285" i="4"/>
  <c r="AQ4285" i="4" s="1"/>
  <c r="AP4286" i="4"/>
  <c r="AQ4286" i="4" s="1"/>
  <c r="AP4287" i="4"/>
  <c r="AQ4287" i="4" s="1"/>
  <c r="AP4288" i="4"/>
  <c r="AQ4288" i="4" s="1"/>
  <c r="AP4289" i="4"/>
  <c r="AQ4289" i="4" s="1"/>
  <c r="AP4290" i="4"/>
  <c r="AQ4290" i="4" s="1"/>
  <c r="AP4291" i="4"/>
  <c r="AQ4291" i="4" s="1"/>
  <c r="AP4292" i="4"/>
  <c r="AQ4292" i="4" s="1"/>
  <c r="AP4293" i="4"/>
  <c r="AQ4293" i="4" s="1"/>
  <c r="AP4294" i="4"/>
  <c r="AQ4294" i="4" s="1"/>
  <c r="AP4295" i="4"/>
  <c r="AQ4295" i="4" s="1"/>
  <c r="AP4296" i="4"/>
  <c r="AQ4296" i="4" s="1"/>
  <c r="AP4297" i="4"/>
  <c r="AQ4297" i="4" s="1"/>
  <c r="AP4298" i="4"/>
  <c r="AQ4298" i="4" s="1"/>
  <c r="AP4299" i="4"/>
  <c r="AQ4299" i="4" s="1"/>
  <c r="AP4300" i="4"/>
  <c r="AQ4300" i="4" s="1"/>
  <c r="AP4301" i="4"/>
  <c r="AQ4301" i="4" s="1"/>
  <c r="AP4302" i="4"/>
  <c r="AQ4302" i="4" s="1"/>
  <c r="AP4303" i="4"/>
  <c r="AQ4303" i="4" s="1"/>
  <c r="AP4304" i="4"/>
  <c r="AQ4304" i="4" s="1"/>
  <c r="AP4305" i="4"/>
  <c r="AQ4305" i="4" s="1"/>
  <c r="AP4306" i="4"/>
  <c r="AQ4306" i="4" s="1"/>
  <c r="AP4307" i="4"/>
  <c r="AQ4307" i="4" s="1"/>
  <c r="AP4308" i="4"/>
  <c r="AQ4308" i="4" s="1"/>
  <c r="AP4309" i="4"/>
  <c r="AQ4309" i="4" s="1"/>
  <c r="AP4310" i="4"/>
  <c r="AQ4310" i="4" s="1"/>
  <c r="AP4311" i="4"/>
  <c r="AQ4311" i="4" s="1"/>
  <c r="AP4312" i="4"/>
  <c r="AQ4312" i="4" s="1"/>
  <c r="AP4313" i="4"/>
  <c r="AQ4313" i="4" s="1"/>
  <c r="AP4314" i="4"/>
  <c r="AQ4314" i="4" s="1"/>
  <c r="AP4315" i="4"/>
  <c r="AQ4315" i="4" s="1"/>
  <c r="AP4316" i="4"/>
  <c r="AQ4316" i="4" s="1"/>
  <c r="AP4317" i="4"/>
  <c r="AQ4317" i="4" s="1"/>
  <c r="AP4318" i="4"/>
  <c r="AQ4318" i="4" s="1"/>
  <c r="AP4319" i="4"/>
  <c r="AQ4319" i="4" s="1"/>
  <c r="AP4320" i="4"/>
  <c r="AQ4320" i="4" s="1"/>
  <c r="AP4321" i="4"/>
  <c r="AQ4321" i="4" s="1"/>
  <c r="AP4322" i="4"/>
  <c r="AQ4322" i="4" s="1"/>
  <c r="AP4323" i="4"/>
  <c r="AQ4323" i="4" s="1"/>
  <c r="AP4324" i="4"/>
  <c r="AQ4324" i="4" s="1"/>
  <c r="AP4325" i="4"/>
  <c r="AQ4325" i="4" s="1"/>
  <c r="AP4326" i="4"/>
  <c r="AQ4326" i="4" s="1"/>
  <c r="AP4327" i="4"/>
  <c r="AQ4327" i="4" s="1"/>
  <c r="AP4328" i="4"/>
  <c r="AQ4328" i="4" s="1"/>
  <c r="AP4329" i="4"/>
  <c r="AQ4329" i="4" s="1"/>
  <c r="AP4330" i="4"/>
  <c r="AQ4330" i="4" s="1"/>
  <c r="AP4331" i="4"/>
  <c r="AQ4331" i="4" s="1"/>
  <c r="AP4332" i="4"/>
  <c r="AQ4332" i="4" s="1"/>
  <c r="AP4333" i="4"/>
  <c r="AQ4333" i="4" s="1"/>
  <c r="AP4334" i="4"/>
  <c r="AQ4334" i="4" s="1"/>
  <c r="AP4335" i="4"/>
  <c r="AQ4335" i="4" s="1"/>
  <c r="AP4336" i="4"/>
  <c r="AQ4336" i="4" s="1"/>
  <c r="AP4337" i="4"/>
  <c r="AQ4337" i="4" s="1"/>
  <c r="AP4338" i="4"/>
  <c r="AQ4338" i="4" s="1"/>
  <c r="AP4339" i="4"/>
  <c r="AQ4339" i="4" s="1"/>
  <c r="AP4340" i="4"/>
  <c r="AQ4340" i="4" s="1"/>
  <c r="AP2776" i="4"/>
  <c r="AQ2776" i="4" s="1"/>
  <c r="AP4342" i="4"/>
  <c r="AQ4342" i="4" s="1"/>
  <c r="AP4343" i="4"/>
  <c r="AQ4343" i="4" s="1"/>
  <c r="AP4344" i="4"/>
  <c r="AQ4344" i="4" s="1"/>
  <c r="AP4345" i="4"/>
  <c r="AQ4345" i="4" s="1"/>
  <c r="AP4346" i="4"/>
  <c r="AQ4346" i="4" s="1"/>
  <c r="AP4347" i="4"/>
  <c r="AQ4347" i="4" s="1"/>
  <c r="AP4348" i="4"/>
  <c r="AQ4348" i="4" s="1"/>
  <c r="AP4349" i="4"/>
  <c r="AQ4349" i="4" s="1"/>
  <c r="AP4350" i="4"/>
  <c r="AQ4350" i="4" s="1"/>
  <c r="AP4351" i="4"/>
  <c r="AQ4351" i="4" s="1"/>
  <c r="AP4352" i="4"/>
  <c r="AQ4352" i="4" s="1"/>
  <c r="AP4353" i="4"/>
  <c r="AQ4353" i="4" s="1"/>
  <c r="AP4354" i="4"/>
  <c r="AQ4354" i="4" s="1"/>
  <c r="AP4355" i="4"/>
  <c r="AQ4355" i="4" s="1"/>
  <c r="AP4356" i="4"/>
  <c r="AQ4356" i="4" s="1"/>
  <c r="AP4357" i="4"/>
  <c r="AQ4357" i="4" s="1"/>
  <c r="AP4358" i="4"/>
  <c r="AQ4358" i="4" s="1"/>
  <c r="AP4359" i="4"/>
  <c r="AQ4359" i="4" s="1"/>
  <c r="AP4360" i="4"/>
  <c r="AQ4360" i="4" s="1"/>
  <c r="AP4361" i="4"/>
  <c r="AQ4361" i="4" s="1"/>
  <c r="AP4362" i="4"/>
  <c r="AQ4362" i="4" s="1"/>
  <c r="AP4363" i="4"/>
  <c r="AQ4363" i="4" s="1"/>
  <c r="AP4364" i="4"/>
  <c r="AQ4364" i="4" s="1"/>
  <c r="AP4365" i="4"/>
  <c r="AQ4365" i="4" s="1"/>
  <c r="AP4366" i="4"/>
  <c r="AQ4366" i="4" s="1"/>
  <c r="AP4367" i="4"/>
  <c r="AQ4367" i="4" s="1"/>
  <c r="AP4368" i="4"/>
  <c r="AQ4368" i="4" s="1"/>
  <c r="AP4369" i="4"/>
  <c r="AQ4369" i="4" s="1"/>
  <c r="AP4370" i="4"/>
  <c r="AQ4370" i="4" s="1"/>
  <c r="AP4371" i="4"/>
  <c r="AQ4371" i="4" s="1"/>
  <c r="AP4372" i="4"/>
  <c r="AQ4372" i="4" s="1"/>
  <c r="AP4373" i="4"/>
  <c r="AQ4373" i="4" s="1"/>
  <c r="AP4374" i="4"/>
  <c r="AQ4374" i="4" s="1"/>
  <c r="AP4375" i="4"/>
  <c r="AQ4375" i="4" s="1"/>
  <c r="AP4376" i="4"/>
  <c r="AQ4376" i="4" s="1"/>
  <c r="AP4377" i="4"/>
  <c r="AQ4377" i="4" s="1"/>
  <c r="AP4378" i="4"/>
  <c r="AQ4378" i="4" s="1"/>
  <c r="AP4379" i="4"/>
  <c r="AQ4379" i="4" s="1"/>
  <c r="AP4380" i="4"/>
  <c r="AQ4380" i="4" s="1"/>
  <c r="AP4381" i="4"/>
  <c r="AQ4381" i="4" s="1"/>
  <c r="AP4382" i="4"/>
  <c r="AQ4382" i="4" s="1"/>
  <c r="AP4383" i="4"/>
  <c r="AQ4383" i="4" s="1"/>
  <c r="AP4384" i="4"/>
  <c r="AQ4384" i="4" s="1"/>
  <c r="AP4385" i="4"/>
  <c r="AQ4385" i="4" s="1"/>
  <c r="AP4386" i="4"/>
  <c r="AQ4386" i="4" s="1"/>
  <c r="AP4387" i="4"/>
  <c r="AQ4387" i="4" s="1"/>
  <c r="AP4388" i="4"/>
  <c r="AQ4388" i="4" s="1"/>
  <c r="AP4389" i="4"/>
  <c r="AQ4389" i="4" s="1"/>
  <c r="AP4390" i="4"/>
  <c r="AQ4390" i="4" s="1"/>
  <c r="AP4391" i="4"/>
  <c r="AQ4391" i="4" s="1"/>
  <c r="AP4392" i="4"/>
  <c r="AQ4392" i="4" s="1"/>
  <c r="AP4393" i="4"/>
  <c r="AQ4393" i="4" s="1"/>
  <c r="AP4394" i="4"/>
  <c r="AQ4394" i="4" s="1"/>
  <c r="AP4395" i="4"/>
  <c r="AQ4395" i="4" s="1"/>
  <c r="AP4396" i="4"/>
  <c r="AQ4396" i="4" s="1"/>
  <c r="AP4397" i="4"/>
  <c r="AQ4397" i="4" s="1"/>
  <c r="AP4398" i="4"/>
  <c r="AQ4398" i="4" s="1"/>
  <c r="AP4399" i="4"/>
  <c r="AQ4399" i="4" s="1"/>
  <c r="AP4400" i="4"/>
  <c r="AQ4400" i="4" s="1"/>
  <c r="AP4401" i="4"/>
  <c r="AQ4401" i="4" s="1"/>
  <c r="AP4402" i="4"/>
  <c r="AQ4402" i="4" s="1"/>
  <c r="AP4403" i="4"/>
  <c r="AQ4403" i="4" s="1"/>
  <c r="AP4404" i="4"/>
  <c r="AQ4404" i="4" s="1"/>
  <c r="AP4405" i="4"/>
  <c r="AQ4405" i="4" s="1"/>
  <c r="AP4406" i="4"/>
  <c r="AQ4406" i="4" s="1"/>
  <c r="AP4407" i="4"/>
  <c r="AQ4407" i="4" s="1"/>
  <c r="AP4408" i="4"/>
  <c r="AQ4408" i="4" s="1"/>
  <c r="AP4409" i="4"/>
  <c r="AQ4409" i="4" s="1"/>
  <c r="AP4410" i="4"/>
  <c r="AQ4410" i="4" s="1"/>
  <c r="AP4411" i="4"/>
  <c r="AQ4411" i="4" s="1"/>
  <c r="AP4412" i="4"/>
  <c r="AQ4412" i="4" s="1"/>
  <c r="AP4413" i="4"/>
  <c r="AQ4413" i="4" s="1"/>
  <c r="AP4414" i="4"/>
  <c r="AQ4414" i="4" s="1"/>
  <c r="AP4415" i="4"/>
  <c r="AQ4415" i="4" s="1"/>
  <c r="AP4416" i="4"/>
  <c r="AQ4416" i="4" s="1"/>
  <c r="AP4417" i="4"/>
  <c r="AQ4417" i="4" s="1"/>
  <c r="AP4418" i="4"/>
  <c r="AQ4418" i="4" s="1"/>
  <c r="AP4419" i="4"/>
  <c r="AQ4419" i="4" s="1"/>
  <c r="AP4420" i="4"/>
  <c r="AQ4420" i="4" s="1"/>
  <c r="AP4421" i="4"/>
  <c r="AQ4421" i="4" s="1"/>
  <c r="AP4422" i="4"/>
  <c r="AQ4422" i="4" s="1"/>
  <c r="AP4423" i="4"/>
  <c r="AQ4423" i="4" s="1"/>
  <c r="AP4424" i="4"/>
  <c r="AQ4424" i="4" s="1"/>
  <c r="AP4425" i="4"/>
  <c r="AQ4425" i="4" s="1"/>
  <c r="AP4426" i="4"/>
  <c r="AQ4426" i="4" s="1"/>
  <c r="AP4427" i="4"/>
  <c r="AQ4427" i="4" s="1"/>
  <c r="AP4428" i="4"/>
  <c r="AQ4428" i="4" s="1"/>
  <c r="AP4429" i="4"/>
  <c r="AQ4429" i="4" s="1"/>
  <c r="AP4430" i="4"/>
  <c r="AQ4430" i="4" s="1"/>
  <c r="AP4431" i="4"/>
  <c r="AQ4431" i="4" s="1"/>
  <c r="AP4432" i="4"/>
  <c r="AQ4432" i="4" s="1"/>
  <c r="AP4433" i="4"/>
  <c r="AQ4433" i="4" s="1"/>
  <c r="AP4434" i="4"/>
  <c r="AQ4434" i="4" s="1"/>
  <c r="AP4435" i="4"/>
  <c r="AQ4435" i="4" s="1"/>
  <c r="AP4436" i="4"/>
  <c r="AQ4436" i="4" s="1"/>
  <c r="AP4437" i="4"/>
  <c r="AQ4437" i="4" s="1"/>
  <c r="AP4438" i="4"/>
  <c r="AQ4438" i="4" s="1"/>
  <c r="AP4439" i="4"/>
  <c r="AQ4439" i="4" s="1"/>
  <c r="AP4440" i="4"/>
  <c r="AQ4440" i="4" s="1"/>
  <c r="AP4441" i="4"/>
  <c r="AQ4441" i="4" s="1"/>
  <c r="AP4442" i="4"/>
  <c r="AQ4442" i="4" s="1"/>
  <c r="AP4443" i="4"/>
  <c r="AQ4443" i="4" s="1"/>
  <c r="AP4444" i="4"/>
  <c r="AQ4444" i="4" s="1"/>
  <c r="AP4445" i="4"/>
  <c r="AQ4445" i="4" s="1"/>
  <c r="AP4446" i="4"/>
  <c r="AQ4446" i="4" s="1"/>
  <c r="AP4447" i="4"/>
  <c r="AQ4447" i="4" s="1"/>
  <c r="AP4448" i="4"/>
  <c r="AQ4448" i="4" s="1"/>
  <c r="AP4449" i="4"/>
  <c r="AQ4449" i="4" s="1"/>
  <c r="AP4450" i="4"/>
  <c r="AQ4450" i="4" s="1"/>
  <c r="AP4451" i="4"/>
  <c r="AQ4451" i="4" s="1"/>
  <c r="AP4452" i="4"/>
  <c r="AQ4452" i="4" s="1"/>
  <c r="AP4453" i="4"/>
  <c r="AQ4453" i="4" s="1"/>
  <c r="AP4454" i="4"/>
  <c r="AQ4454" i="4" s="1"/>
  <c r="AP4455" i="4"/>
  <c r="AQ4455" i="4" s="1"/>
  <c r="AP4456" i="4"/>
  <c r="AQ4456" i="4" s="1"/>
  <c r="AP4457" i="4"/>
  <c r="AQ4457" i="4" s="1"/>
  <c r="AP4458" i="4"/>
  <c r="AQ4458" i="4" s="1"/>
  <c r="AP4459" i="4"/>
  <c r="AQ4459" i="4" s="1"/>
  <c r="AP4460" i="4"/>
  <c r="AQ4460" i="4" s="1"/>
  <c r="AP4461" i="4"/>
  <c r="AQ4461" i="4" s="1"/>
  <c r="AP4462" i="4"/>
  <c r="AQ4462" i="4" s="1"/>
  <c r="AP4463" i="4"/>
  <c r="AQ4463" i="4" s="1"/>
  <c r="AP4464" i="4"/>
  <c r="AQ4464" i="4" s="1"/>
  <c r="AP4465" i="4"/>
  <c r="AQ4465" i="4" s="1"/>
  <c r="AP4466" i="4"/>
  <c r="AQ4466" i="4" s="1"/>
  <c r="AP4467" i="4"/>
  <c r="AQ4467" i="4" s="1"/>
  <c r="AP4468" i="4"/>
  <c r="AQ4468" i="4" s="1"/>
  <c r="AP4469" i="4"/>
  <c r="AQ4469" i="4" s="1"/>
  <c r="AP4470" i="4"/>
  <c r="AQ4470" i="4" s="1"/>
  <c r="AP4471" i="4"/>
  <c r="AQ4471" i="4" s="1"/>
  <c r="AP4472" i="4"/>
  <c r="AQ4472" i="4" s="1"/>
  <c r="AP4473" i="4"/>
  <c r="AQ4473" i="4" s="1"/>
  <c r="AP4474" i="4"/>
  <c r="AQ4474" i="4" s="1"/>
  <c r="AP4475" i="4"/>
  <c r="AQ4475" i="4" s="1"/>
  <c r="AP4476" i="4"/>
  <c r="AQ4476" i="4" s="1"/>
  <c r="AP4477" i="4"/>
  <c r="AQ4477" i="4" s="1"/>
  <c r="AP4478" i="4"/>
  <c r="AQ4478" i="4" s="1"/>
  <c r="AP4479" i="4"/>
  <c r="AQ4479" i="4" s="1"/>
  <c r="AP4480" i="4"/>
  <c r="AQ4480" i="4" s="1"/>
  <c r="AP4481" i="4"/>
  <c r="AQ4481" i="4" s="1"/>
  <c r="AP4482" i="4"/>
  <c r="AQ4482" i="4" s="1"/>
  <c r="AP4483" i="4"/>
  <c r="AQ4483" i="4" s="1"/>
  <c r="AP4484" i="4"/>
  <c r="AQ4484" i="4" s="1"/>
  <c r="AP4485" i="4"/>
  <c r="AQ4485" i="4" s="1"/>
  <c r="AP4486" i="4"/>
  <c r="AQ4486" i="4" s="1"/>
  <c r="AP4487" i="4"/>
  <c r="AQ4487" i="4" s="1"/>
  <c r="AP4488" i="4"/>
  <c r="AQ4488" i="4" s="1"/>
  <c r="AP4489" i="4"/>
  <c r="AQ4489" i="4" s="1"/>
  <c r="AP4490" i="4"/>
  <c r="AQ4490" i="4" s="1"/>
  <c r="AP4491" i="4"/>
  <c r="AQ4491" i="4" s="1"/>
  <c r="AP4492" i="4"/>
  <c r="AQ4492" i="4" s="1"/>
  <c r="AP4493" i="4"/>
  <c r="AQ4493" i="4" s="1"/>
  <c r="AP4494" i="4"/>
  <c r="AQ4494" i="4" s="1"/>
  <c r="AP4495" i="4"/>
  <c r="AQ4495" i="4" s="1"/>
  <c r="AP4496" i="4"/>
  <c r="AQ4496" i="4" s="1"/>
  <c r="AP4497" i="4"/>
  <c r="AQ4497" i="4" s="1"/>
  <c r="AP4498" i="4"/>
  <c r="AQ4498" i="4" s="1"/>
  <c r="AP4499" i="4"/>
  <c r="AQ4499" i="4" s="1"/>
  <c r="AP4500" i="4"/>
  <c r="AQ4500" i="4" s="1"/>
  <c r="AP4501" i="4"/>
  <c r="AQ4501" i="4" s="1"/>
  <c r="AP4502" i="4"/>
  <c r="AQ4502" i="4" s="1"/>
  <c r="AP4503" i="4"/>
  <c r="AQ4503" i="4" s="1"/>
  <c r="AP4504" i="4"/>
  <c r="AQ4504" i="4" s="1"/>
  <c r="AP4505" i="4"/>
  <c r="AQ4505" i="4" s="1"/>
  <c r="AP4506" i="4"/>
  <c r="AQ4506" i="4" s="1"/>
  <c r="AP4507" i="4"/>
  <c r="AQ4507" i="4" s="1"/>
  <c r="AP4508" i="4"/>
  <c r="AQ4508" i="4" s="1"/>
  <c r="AP4509" i="4"/>
  <c r="AQ4509" i="4" s="1"/>
  <c r="AP4510" i="4"/>
  <c r="AQ4510" i="4" s="1"/>
  <c r="AP4511" i="4"/>
  <c r="AQ4511" i="4" s="1"/>
  <c r="AP4512" i="4"/>
  <c r="AQ4512" i="4" s="1"/>
  <c r="AP4513" i="4"/>
  <c r="AQ4513" i="4" s="1"/>
  <c r="AP4514" i="4"/>
  <c r="AQ4514" i="4" s="1"/>
  <c r="AP4515" i="4"/>
  <c r="AQ4515" i="4" s="1"/>
  <c r="AP4516" i="4"/>
  <c r="AQ4516" i="4" s="1"/>
  <c r="AP4517" i="4"/>
  <c r="AQ4517" i="4" s="1"/>
  <c r="AP4518" i="4"/>
  <c r="AQ4518" i="4" s="1"/>
  <c r="AP4519" i="4"/>
  <c r="AQ4519" i="4" s="1"/>
  <c r="AP4520" i="4"/>
  <c r="AQ4520" i="4" s="1"/>
  <c r="AP4521" i="4"/>
  <c r="AQ4521" i="4" s="1"/>
  <c r="AP4522" i="4"/>
  <c r="AQ4522" i="4" s="1"/>
  <c r="AP4523" i="4"/>
  <c r="AQ4523" i="4" s="1"/>
  <c r="AP4524" i="4"/>
  <c r="AQ4524" i="4" s="1"/>
  <c r="AP4525" i="4"/>
  <c r="AQ4525" i="4" s="1"/>
  <c r="AP4526" i="4"/>
  <c r="AQ4526" i="4" s="1"/>
  <c r="AP5020" i="4"/>
  <c r="AQ5020" i="4" s="1"/>
  <c r="AP4528" i="4"/>
  <c r="AQ4528" i="4" s="1"/>
  <c r="AP4529" i="4"/>
  <c r="AQ4529" i="4" s="1"/>
  <c r="AP4530" i="4"/>
  <c r="AQ4530" i="4" s="1"/>
  <c r="AP4531" i="4"/>
  <c r="AQ4531" i="4" s="1"/>
  <c r="AP4532" i="4"/>
  <c r="AQ4532" i="4" s="1"/>
  <c r="AP4533" i="4"/>
  <c r="AQ4533" i="4" s="1"/>
  <c r="AP4534" i="4"/>
  <c r="AQ4534" i="4" s="1"/>
  <c r="AP4535" i="4"/>
  <c r="AQ4535" i="4" s="1"/>
  <c r="AP4536" i="4"/>
  <c r="AQ4536" i="4" s="1"/>
  <c r="AP4537" i="4"/>
  <c r="AQ4537" i="4" s="1"/>
  <c r="AP4538" i="4"/>
  <c r="AQ4538" i="4" s="1"/>
  <c r="AP4539" i="4"/>
  <c r="AQ4539" i="4" s="1"/>
  <c r="AP4540" i="4"/>
  <c r="AQ4540" i="4" s="1"/>
  <c r="AP4541" i="4"/>
  <c r="AQ4541" i="4" s="1"/>
  <c r="AP4542" i="4"/>
  <c r="AQ4542" i="4" s="1"/>
  <c r="AP4543" i="4"/>
  <c r="AQ4543" i="4" s="1"/>
  <c r="AP4544" i="4"/>
  <c r="AQ4544" i="4" s="1"/>
  <c r="AP4545" i="4"/>
  <c r="AQ4545" i="4" s="1"/>
  <c r="AP4546" i="4"/>
  <c r="AQ4546" i="4" s="1"/>
  <c r="AP4547" i="4"/>
  <c r="AQ4547" i="4" s="1"/>
  <c r="AP4548" i="4"/>
  <c r="AQ4548" i="4" s="1"/>
  <c r="AP4549" i="4"/>
  <c r="AQ4549" i="4" s="1"/>
  <c r="AP4550" i="4"/>
  <c r="AQ4550" i="4" s="1"/>
  <c r="AP4551" i="4"/>
  <c r="AQ4551" i="4" s="1"/>
  <c r="AP4552" i="4"/>
  <c r="AQ4552" i="4" s="1"/>
  <c r="AP4553" i="4"/>
  <c r="AQ4553" i="4" s="1"/>
  <c r="AP4554" i="4"/>
  <c r="AQ4554" i="4" s="1"/>
  <c r="AP4555" i="4"/>
  <c r="AQ4555" i="4" s="1"/>
  <c r="AP4556" i="4"/>
  <c r="AQ4556" i="4" s="1"/>
  <c r="AP4557" i="4"/>
  <c r="AQ4557" i="4" s="1"/>
  <c r="AP4558" i="4"/>
  <c r="AQ4558" i="4" s="1"/>
  <c r="AP4559" i="4"/>
  <c r="AQ4559" i="4" s="1"/>
  <c r="AP4560" i="4"/>
  <c r="AQ4560" i="4" s="1"/>
  <c r="AP4561" i="4"/>
  <c r="AQ4561" i="4" s="1"/>
  <c r="AP4562" i="4"/>
  <c r="AQ4562" i="4" s="1"/>
  <c r="AP4563" i="4"/>
  <c r="AQ4563" i="4" s="1"/>
  <c r="AP4564" i="4"/>
  <c r="AQ4564" i="4" s="1"/>
  <c r="AP4565" i="4"/>
  <c r="AQ4565" i="4" s="1"/>
  <c r="AP4566" i="4"/>
  <c r="AQ4566" i="4" s="1"/>
  <c r="AP4567" i="4"/>
  <c r="AQ4567" i="4" s="1"/>
  <c r="AP4568" i="4"/>
  <c r="AQ4568" i="4" s="1"/>
  <c r="AP4569" i="4"/>
  <c r="AQ4569" i="4" s="1"/>
  <c r="AP4570" i="4"/>
  <c r="AQ4570" i="4" s="1"/>
  <c r="AP4571" i="4"/>
  <c r="AQ4571" i="4" s="1"/>
  <c r="AP4572" i="4"/>
  <c r="AQ4572" i="4" s="1"/>
  <c r="AP4573" i="4"/>
  <c r="AQ4573" i="4" s="1"/>
  <c r="AP4574" i="4"/>
  <c r="AQ4574" i="4" s="1"/>
  <c r="AP4575" i="4"/>
  <c r="AQ4575" i="4" s="1"/>
  <c r="AP1222" i="4"/>
  <c r="AQ1222" i="4" s="1"/>
  <c r="AP4577" i="4"/>
  <c r="AQ4577" i="4" s="1"/>
  <c r="AP4578" i="4"/>
  <c r="AQ4578" i="4" s="1"/>
  <c r="AP4579" i="4"/>
  <c r="AQ4579" i="4" s="1"/>
  <c r="AP4580" i="4"/>
  <c r="AQ4580" i="4" s="1"/>
  <c r="AP1663" i="4"/>
  <c r="AQ1663" i="4" s="1"/>
  <c r="AP4582" i="4"/>
  <c r="AQ4582" i="4" s="1"/>
  <c r="AP4583" i="4"/>
  <c r="AQ4583" i="4" s="1"/>
  <c r="AP4584" i="4"/>
  <c r="AQ4584" i="4" s="1"/>
  <c r="AP4585" i="4"/>
  <c r="AQ4585" i="4" s="1"/>
  <c r="AP4586" i="4"/>
  <c r="AQ4586" i="4" s="1"/>
  <c r="AP4587" i="4"/>
  <c r="AQ4587" i="4" s="1"/>
  <c r="AP4588" i="4"/>
  <c r="AQ4588" i="4" s="1"/>
  <c r="AP4589" i="4"/>
  <c r="AQ4589" i="4" s="1"/>
  <c r="AP4590" i="4"/>
  <c r="AQ4590" i="4" s="1"/>
  <c r="AP4591" i="4"/>
  <c r="AQ4591" i="4" s="1"/>
  <c r="AP4592" i="4"/>
  <c r="AQ4592" i="4" s="1"/>
  <c r="AP4593" i="4"/>
  <c r="AQ4593" i="4" s="1"/>
  <c r="AP4594" i="4"/>
  <c r="AQ4594" i="4" s="1"/>
  <c r="AP4595" i="4"/>
  <c r="AQ4595" i="4" s="1"/>
  <c r="AP4596" i="4"/>
  <c r="AQ4596" i="4" s="1"/>
  <c r="AP4597" i="4"/>
  <c r="AQ4597" i="4" s="1"/>
  <c r="AP4598" i="4"/>
  <c r="AQ4598" i="4" s="1"/>
  <c r="AP4599" i="4"/>
  <c r="AQ4599" i="4" s="1"/>
  <c r="AP4600" i="4"/>
  <c r="AQ4600" i="4" s="1"/>
  <c r="AP4601" i="4"/>
  <c r="AQ4601" i="4" s="1"/>
  <c r="AP4602" i="4"/>
  <c r="AQ4602" i="4" s="1"/>
  <c r="AP4603" i="4"/>
  <c r="AQ4603" i="4" s="1"/>
  <c r="AP4604" i="4"/>
  <c r="AQ4604" i="4" s="1"/>
  <c r="AP4605" i="4"/>
  <c r="AQ4605" i="4" s="1"/>
  <c r="AP4606" i="4"/>
  <c r="AQ4606" i="4" s="1"/>
  <c r="AP4607" i="4"/>
  <c r="AQ4607" i="4" s="1"/>
  <c r="AP4608" i="4"/>
  <c r="AQ4608" i="4" s="1"/>
  <c r="AP4609" i="4"/>
  <c r="AQ4609" i="4" s="1"/>
  <c r="AP4610" i="4"/>
  <c r="AQ4610" i="4" s="1"/>
  <c r="AP4611" i="4"/>
  <c r="AQ4611" i="4" s="1"/>
  <c r="AP4612" i="4"/>
  <c r="AQ4612" i="4" s="1"/>
  <c r="AP4613" i="4"/>
  <c r="AQ4613" i="4" s="1"/>
  <c r="AP4614" i="4"/>
  <c r="AQ4614" i="4" s="1"/>
  <c r="AP4615" i="4"/>
  <c r="AQ4615" i="4" s="1"/>
  <c r="AP4616" i="4"/>
  <c r="AQ4616" i="4" s="1"/>
  <c r="AP4617" i="4"/>
  <c r="AQ4617" i="4" s="1"/>
  <c r="AP4618" i="4"/>
  <c r="AQ4618" i="4" s="1"/>
  <c r="AP4619" i="4"/>
  <c r="AQ4619" i="4" s="1"/>
  <c r="AP4620" i="4"/>
  <c r="AQ4620" i="4" s="1"/>
  <c r="AP4621" i="4"/>
  <c r="AQ4621" i="4" s="1"/>
  <c r="AP4622" i="4"/>
  <c r="AQ4622" i="4" s="1"/>
  <c r="AP4623" i="4"/>
  <c r="AQ4623" i="4" s="1"/>
  <c r="AP4624" i="4"/>
  <c r="AQ4624" i="4" s="1"/>
  <c r="AP4625" i="4"/>
  <c r="AQ4625" i="4" s="1"/>
  <c r="AP4626" i="4"/>
  <c r="AQ4626" i="4" s="1"/>
  <c r="AP4627" i="4"/>
  <c r="AQ4627" i="4" s="1"/>
  <c r="AP4628" i="4"/>
  <c r="AQ4628" i="4" s="1"/>
  <c r="AP4629" i="4"/>
  <c r="AQ4629" i="4" s="1"/>
  <c r="AP4630" i="4"/>
  <c r="AQ4630" i="4" s="1"/>
  <c r="AP4631" i="4"/>
  <c r="AQ4631" i="4" s="1"/>
  <c r="AP4632" i="4"/>
  <c r="AQ4632" i="4" s="1"/>
  <c r="AP4633" i="4"/>
  <c r="AQ4633" i="4" s="1"/>
  <c r="AP4634" i="4"/>
  <c r="AQ4634" i="4" s="1"/>
  <c r="AP4635" i="4"/>
  <c r="AQ4635" i="4" s="1"/>
  <c r="AP4636" i="4"/>
  <c r="AQ4636" i="4" s="1"/>
  <c r="AP4637" i="4"/>
  <c r="AQ4637" i="4" s="1"/>
  <c r="AP4638" i="4"/>
  <c r="AQ4638" i="4" s="1"/>
  <c r="AP4639" i="4"/>
  <c r="AQ4639" i="4" s="1"/>
  <c r="AP4640" i="4"/>
  <c r="AQ4640" i="4" s="1"/>
  <c r="AP4641" i="4"/>
  <c r="AQ4641" i="4" s="1"/>
  <c r="AP4642" i="4"/>
  <c r="AQ4642" i="4" s="1"/>
  <c r="AP4643" i="4"/>
  <c r="AQ4643" i="4" s="1"/>
  <c r="AP4644" i="4"/>
  <c r="AQ4644" i="4" s="1"/>
  <c r="AP4645" i="4"/>
  <c r="AQ4645" i="4" s="1"/>
  <c r="AP4646" i="4"/>
  <c r="AQ4646" i="4" s="1"/>
  <c r="AP4647" i="4"/>
  <c r="AQ4647" i="4" s="1"/>
  <c r="AP4648" i="4"/>
  <c r="AQ4648" i="4" s="1"/>
  <c r="AP4649" i="4"/>
  <c r="AQ4649" i="4" s="1"/>
  <c r="AP4650" i="4"/>
  <c r="AQ4650" i="4" s="1"/>
  <c r="AP4651" i="4"/>
  <c r="AQ4651" i="4" s="1"/>
  <c r="AP4652" i="4"/>
  <c r="AQ4652" i="4" s="1"/>
  <c r="AP4653" i="4"/>
  <c r="AQ4653" i="4" s="1"/>
  <c r="AP4654" i="4"/>
  <c r="AQ4654" i="4" s="1"/>
  <c r="AP4655" i="4"/>
  <c r="AQ4655" i="4" s="1"/>
  <c r="AP4656" i="4"/>
  <c r="AQ4656" i="4" s="1"/>
  <c r="AP4657" i="4"/>
  <c r="AQ4657" i="4" s="1"/>
  <c r="AP4658" i="4"/>
  <c r="AQ4658" i="4" s="1"/>
  <c r="AP4659" i="4"/>
  <c r="AQ4659" i="4" s="1"/>
  <c r="AP4660" i="4"/>
  <c r="AQ4660" i="4" s="1"/>
  <c r="AP4661" i="4"/>
  <c r="AQ4661" i="4" s="1"/>
  <c r="AP4662" i="4"/>
  <c r="AQ4662" i="4" s="1"/>
  <c r="AP4663" i="4"/>
  <c r="AQ4663" i="4" s="1"/>
  <c r="AP4664" i="4"/>
  <c r="AQ4664" i="4" s="1"/>
  <c r="AP4665" i="4"/>
  <c r="AQ4665" i="4" s="1"/>
  <c r="AP4666" i="4"/>
  <c r="AQ4666" i="4" s="1"/>
  <c r="AP4667" i="4"/>
  <c r="AQ4667" i="4" s="1"/>
  <c r="AP4668" i="4"/>
  <c r="AQ4668" i="4" s="1"/>
  <c r="AP4669" i="4"/>
  <c r="AQ4669" i="4" s="1"/>
  <c r="AP4670" i="4"/>
  <c r="AQ4670" i="4" s="1"/>
  <c r="AP4671" i="4"/>
  <c r="AQ4671" i="4" s="1"/>
  <c r="AP4672" i="4"/>
  <c r="AQ4672" i="4" s="1"/>
  <c r="AP4673" i="4"/>
  <c r="AQ4673" i="4" s="1"/>
  <c r="AP4674" i="4"/>
  <c r="AQ4674" i="4" s="1"/>
  <c r="AP4675" i="4"/>
  <c r="AQ4675" i="4" s="1"/>
  <c r="AP4676" i="4"/>
  <c r="AQ4676" i="4" s="1"/>
  <c r="AP4677" i="4"/>
  <c r="AQ4677" i="4" s="1"/>
  <c r="AP4678" i="4"/>
  <c r="AQ4678" i="4" s="1"/>
  <c r="AP4679" i="4"/>
  <c r="AQ4679" i="4" s="1"/>
  <c r="AP4680" i="4"/>
  <c r="AQ4680" i="4" s="1"/>
  <c r="AP4681" i="4"/>
  <c r="AQ4681" i="4" s="1"/>
  <c r="AP3169" i="4"/>
  <c r="AQ3169" i="4" s="1"/>
  <c r="AP4683" i="4"/>
  <c r="AQ4683" i="4" s="1"/>
  <c r="AP4684" i="4"/>
  <c r="AQ4684" i="4" s="1"/>
  <c r="AP4685" i="4"/>
  <c r="AQ4685" i="4" s="1"/>
  <c r="AP4686" i="4"/>
  <c r="AQ4686" i="4" s="1"/>
  <c r="AP4687" i="4"/>
  <c r="AQ4687" i="4" s="1"/>
  <c r="AP4688" i="4"/>
  <c r="AQ4688" i="4" s="1"/>
  <c r="AP4689" i="4"/>
  <c r="AQ4689" i="4" s="1"/>
  <c r="AP4690" i="4"/>
  <c r="AQ4690" i="4" s="1"/>
  <c r="AP4691" i="4"/>
  <c r="AQ4691" i="4" s="1"/>
  <c r="AP4692" i="4"/>
  <c r="AQ4692" i="4" s="1"/>
  <c r="AP4693" i="4"/>
  <c r="AQ4693" i="4" s="1"/>
  <c r="AP4694" i="4"/>
  <c r="AQ4694" i="4" s="1"/>
  <c r="AP4695" i="4"/>
  <c r="AQ4695" i="4" s="1"/>
  <c r="AP4696" i="4"/>
  <c r="AQ4696" i="4" s="1"/>
  <c r="AP4697" i="4"/>
  <c r="AQ4697" i="4" s="1"/>
  <c r="AP4698" i="4"/>
  <c r="AQ4698" i="4" s="1"/>
  <c r="AP4699" i="4"/>
  <c r="AQ4699" i="4" s="1"/>
  <c r="AP4700" i="4"/>
  <c r="AQ4700" i="4" s="1"/>
  <c r="AP4701" i="4"/>
  <c r="AQ4701" i="4" s="1"/>
  <c r="AP4702" i="4"/>
  <c r="AQ4702" i="4" s="1"/>
  <c r="AP4703" i="4"/>
  <c r="AQ4703" i="4" s="1"/>
  <c r="AP4704" i="4"/>
  <c r="AQ4704" i="4" s="1"/>
  <c r="AP4705" i="4"/>
  <c r="AQ4705" i="4" s="1"/>
  <c r="AP4706" i="4"/>
  <c r="AQ4706" i="4" s="1"/>
  <c r="AP4707" i="4"/>
  <c r="AQ4707" i="4" s="1"/>
  <c r="AP4708" i="4"/>
  <c r="AQ4708" i="4" s="1"/>
  <c r="AP4709" i="4"/>
  <c r="AQ4709" i="4" s="1"/>
  <c r="AP4710" i="4"/>
  <c r="AQ4710" i="4" s="1"/>
  <c r="AP4711" i="4"/>
  <c r="AQ4711" i="4" s="1"/>
  <c r="AP4712" i="4"/>
  <c r="AQ4712" i="4" s="1"/>
  <c r="AP4713" i="4"/>
  <c r="AQ4713" i="4" s="1"/>
  <c r="AP4714" i="4"/>
  <c r="AQ4714" i="4" s="1"/>
  <c r="AP4715" i="4"/>
  <c r="AQ4715" i="4" s="1"/>
  <c r="AP4716" i="4"/>
  <c r="AQ4716" i="4" s="1"/>
  <c r="AP4717" i="4"/>
  <c r="AQ4717" i="4" s="1"/>
  <c r="AP4718" i="4"/>
  <c r="AQ4718" i="4" s="1"/>
  <c r="AP4719" i="4"/>
  <c r="AQ4719" i="4" s="1"/>
  <c r="AP4720" i="4"/>
  <c r="AQ4720" i="4" s="1"/>
  <c r="AP4721" i="4"/>
  <c r="AQ4721" i="4" s="1"/>
  <c r="AP4722" i="4"/>
  <c r="AQ4722" i="4" s="1"/>
  <c r="AP4723" i="4"/>
  <c r="AQ4723" i="4" s="1"/>
  <c r="AP4724" i="4"/>
  <c r="AQ4724" i="4" s="1"/>
  <c r="AP4725" i="4"/>
  <c r="AQ4725" i="4" s="1"/>
  <c r="AP4726" i="4"/>
  <c r="AQ4726" i="4" s="1"/>
  <c r="AP4727" i="4"/>
  <c r="AQ4727" i="4" s="1"/>
  <c r="AP4728" i="4"/>
  <c r="AQ4728" i="4" s="1"/>
  <c r="AP4729" i="4"/>
  <c r="AQ4729" i="4" s="1"/>
  <c r="AP4730" i="4"/>
  <c r="AQ4730" i="4" s="1"/>
  <c r="AP4731" i="4"/>
  <c r="AQ4731" i="4" s="1"/>
  <c r="AP4732" i="4"/>
  <c r="AQ4732" i="4" s="1"/>
  <c r="AP4733" i="4"/>
  <c r="AQ4733" i="4" s="1"/>
  <c r="AP4734" i="4"/>
  <c r="AQ4734" i="4" s="1"/>
  <c r="AP4735" i="4"/>
  <c r="AQ4735" i="4" s="1"/>
  <c r="AP4736" i="4"/>
  <c r="AQ4736" i="4" s="1"/>
  <c r="AP4737" i="4"/>
  <c r="AQ4737" i="4" s="1"/>
  <c r="AP4738" i="4"/>
  <c r="AQ4738" i="4" s="1"/>
  <c r="AP4739" i="4"/>
  <c r="AQ4739" i="4" s="1"/>
  <c r="AP4740" i="4"/>
  <c r="AQ4740" i="4" s="1"/>
  <c r="AP4741" i="4"/>
  <c r="AQ4741" i="4" s="1"/>
  <c r="AP4742" i="4"/>
  <c r="AQ4742" i="4" s="1"/>
  <c r="AP4743" i="4"/>
  <c r="AQ4743" i="4" s="1"/>
  <c r="AP4744" i="4"/>
  <c r="AQ4744" i="4" s="1"/>
  <c r="AP4745" i="4"/>
  <c r="AQ4745" i="4" s="1"/>
  <c r="AP4746" i="4"/>
  <c r="AQ4746" i="4" s="1"/>
  <c r="AP4747" i="4"/>
  <c r="AQ4747" i="4" s="1"/>
  <c r="AP4748" i="4"/>
  <c r="AQ4748" i="4" s="1"/>
  <c r="AP4749" i="4"/>
  <c r="AQ4749" i="4" s="1"/>
  <c r="AP4750" i="4"/>
  <c r="AQ4750" i="4" s="1"/>
  <c r="AP4751" i="4"/>
  <c r="AQ4751" i="4" s="1"/>
  <c r="AP4752" i="4"/>
  <c r="AQ4752" i="4" s="1"/>
  <c r="AP4753" i="4"/>
  <c r="AQ4753" i="4" s="1"/>
  <c r="AP4754" i="4"/>
  <c r="AQ4754" i="4" s="1"/>
  <c r="AP4755" i="4"/>
  <c r="AQ4755" i="4" s="1"/>
  <c r="AP4756" i="4"/>
  <c r="AQ4756" i="4" s="1"/>
  <c r="AP4757" i="4"/>
  <c r="AQ4757" i="4" s="1"/>
  <c r="AP4758" i="4"/>
  <c r="AQ4758" i="4" s="1"/>
  <c r="AP4759" i="4"/>
  <c r="AQ4759" i="4" s="1"/>
  <c r="AP4760" i="4"/>
  <c r="AQ4760" i="4" s="1"/>
  <c r="AP4761" i="4"/>
  <c r="AQ4761" i="4" s="1"/>
  <c r="AP4762" i="4"/>
  <c r="AQ4762" i="4" s="1"/>
  <c r="AP4763" i="4"/>
  <c r="AQ4763" i="4" s="1"/>
  <c r="AP4764" i="4"/>
  <c r="AQ4764" i="4" s="1"/>
  <c r="AP4765" i="4"/>
  <c r="AQ4765" i="4" s="1"/>
  <c r="AP4766" i="4"/>
  <c r="AQ4766" i="4" s="1"/>
  <c r="AP4767" i="4"/>
  <c r="AQ4767" i="4" s="1"/>
  <c r="AP4768" i="4"/>
  <c r="AQ4768" i="4" s="1"/>
  <c r="AP4769" i="4"/>
  <c r="AQ4769" i="4" s="1"/>
  <c r="AP4770" i="4"/>
  <c r="AQ4770" i="4" s="1"/>
  <c r="AP4771" i="4"/>
  <c r="AQ4771" i="4" s="1"/>
  <c r="AP4772" i="4"/>
  <c r="AQ4772" i="4" s="1"/>
  <c r="AP4773" i="4"/>
  <c r="AQ4773" i="4" s="1"/>
  <c r="AP4774" i="4"/>
  <c r="AQ4774" i="4" s="1"/>
  <c r="AP4775" i="4"/>
  <c r="AQ4775" i="4" s="1"/>
  <c r="AP4776" i="4"/>
  <c r="AQ4776" i="4" s="1"/>
  <c r="AP4777" i="4"/>
  <c r="AQ4777" i="4" s="1"/>
  <c r="AP4778" i="4"/>
  <c r="AQ4778" i="4" s="1"/>
  <c r="AP4779" i="4"/>
  <c r="AQ4779" i="4" s="1"/>
  <c r="AP4780" i="4"/>
  <c r="AQ4780" i="4" s="1"/>
  <c r="AP4781" i="4"/>
  <c r="AQ4781" i="4" s="1"/>
  <c r="AP4782" i="4"/>
  <c r="AQ4782" i="4" s="1"/>
  <c r="AP4783" i="4"/>
  <c r="AQ4783" i="4" s="1"/>
  <c r="AP4784" i="4"/>
  <c r="AQ4784" i="4" s="1"/>
  <c r="AP4785" i="4"/>
  <c r="AQ4785" i="4" s="1"/>
  <c r="AP4786" i="4"/>
  <c r="AQ4786" i="4" s="1"/>
  <c r="AP4787" i="4"/>
  <c r="AQ4787" i="4" s="1"/>
  <c r="AP4788" i="4"/>
  <c r="AQ4788" i="4" s="1"/>
  <c r="AP4789" i="4"/>
  <c r="AQ4789" i="4" s="1"/>
  <c r="AP4790" i="4"/>
  <c r="AQ4790" i="4" s="1"/>
  <c r="AP4791" i="4"/>
  <c r="AQ4791" i="4" s="1"/>
  <c r="AP4792" i="4"/>
  <c r="AQ4792" i="4" s="1"/>
  <c r="AP4793" i="4"/>
  <c r="AQ4793" i="4" s="1"/>
  <c r="AP4794" i="4"/>
  <c r="AQ4794" i="4" s="1"/>
  <c r="AP4795" i="4"/>
  <c r="AQ4795" i="4" s="1"/>
  <c r="AP4796" i="4"/>
  <c r="AQ4796" i="4" s="1"/>
  <c r="AP4797" i="4"/>
  <c r="AQ4797" i="4" s="1"/>
  <c r="AP4798" i="4"/>
  <c r="AQ4798" i="4" s="1"/>
  <c r="AP4799" i="4"/>
  <c r="AQ4799" i="4" s="1"/>
  <c r="AP4800" i="4"/>
  <c r="AQ4800" i="4" s="1"/>
  <c r="AP4801" i="4"/>
  <c r="AQ4801" i="4" s="1"/>
  <c r="AP4802" i="4"/>
  <c r="AQ4802" i="4" s="1"/>
  <c r="AP4803" i="4"/>
  <c r="AQ4803" i="4" s="1"/>
  <c r="AP4804" i="4"/>
  <c r="AQ4804" i="4" s="1"/>
  <c r="AP4805" i="4"/>
  <c r="AQ4805" i="4" s="1"/>
  <c r="AP4806" i="4"/>
  <c r="AQ4806" i="4" s="1"/>
  <c r="AP4807" i="4"/>
  <c r="AQ4807" i="4" s="1"/>
  <c r="AP4808" i="4"/>
  <c r="AQ4808" i="4" s="1"/>
  <c r="AP4809" i="4"/>
  <c r="AQ4809" i="4" s="1"/>
  <c r="AP4810" i="4"/>
  <c r="AQ4810" i="4" s="1"/>
  <c r="AP4811" i="4"/>
  <c r="AQ4811" i="4" s="1"/>
  <c r="AP4812" i="4"/>
  <c r="AQ4812" i="4" s="1"/>
  <c r="AP4813" i="4"/>
  <c r="AQ4813" i="4" s="1"/>
  <c r="AP4814" i="4"/>
  <c r="AQ4814" i="4" s="1"/>
  <c r="AP4815" i="4"/>
  <c r="AQ4815" i="4" s="1"/>
  <c r="AP4816" i="4"/>
  <c r="AQ4816" i="4" s="1"/>
  <c r="AP4817" i="4"/>
  <c r="AQ4817" i="4" s="1"/>
  <c r="AP4818" i="4"/>
  <c r="AQ4818" i="4" s="1"/>
  <c r="AP4819" i="4"/>
  <c r="AQ4819" i="4" s="1"/>
  <c r="AP4820" i="4"/>
  <c r="AQ4820" i="4" s="1"/>
  <c r="AP4821" i="4"/>
  <c r="AQ4821" i="4" s="1"/>
  <c r="AP4822" i="4"/>
  <c r="AQ4822" i="4" s="1"/>
  <c r="AP4823" i="4"/>
  <c r="AQ4823" i="4" s="1"/>
  <c r="AP4824" i="4"/>
  <c r="AQ4824" i="4" s="1"/>
  <c r="AP4825" i="4"/>
  <c r="AQ4825" i="4" s="1"/>
  <c r="AP4826" i="4"/>
  <c r="AQ4826" i="4" s="1"/>
  <c r="AP4827" i="4"/>
  <c r="AQ4827" i="4" s="1"/>
  <c r="AP4828" i="4"/>
  <c r="AQ4828" i="4" s="1"/>
  <c r="AP4829" i="4"/>
  <c r="AQ4829" i="4" s="1"/>
  <c r="AP4830" i="4"/>
  <c r="AQ4830" i="4" s="1"/>
  <c r="AP4831" i="4"/>
  <c r="AQ4831" i="4" s="1"/>
  <c r="AP4832" i="4"/>
  <c r="AQ4832" i="4" s="1"/>
  <c r="AP4833" i="4"/>
  <c r="AQ4833" i="4" s="1"/>
  <c r="AP4834" i="4"/>
  <c r="AQ4834" i="4" s="1"/>
  <c r="AP4835" i="4"/>
  <c r="AQ4835" i="4" s="1"/>
  <c r="AP4836" i="4"/>
  <c r="AQ4836" i="4" s="1"/>
  <c r="AP4837" i="4"/>
  <c r="AQ4837" i="4" s="1"/>
  <c r="AP4838" i="4"/>
  <c r="AQ4838" i="4" s="1"/>
  <c r="AP4839" i="4"/>
  <c r="AQ4839" i="4" s="1"/>
  <c r="AP4840" i="4"/>
  <c r="AQ4840" i="4" s="1"/>
  <c r="AP4841" i="4"/>
  <c r="AQ4841" i="4" s="1"/>
  <c r="AP4842" i="4"/>
  <c r="AQ4842" i="4" s="1"/>
  <c r="AP4843" i="4"/>
  <c r="AQ4843" i="4" s="1"/>
  <c r="AP4844" i="4"/>
  <c r="AQ4844" i="4" s="1"/>
  <c r="AP4845" i="4"/>
  <c r="AQ4845" i="4" s="1"/>
  <c r="AP4846" i="4"/>
  <c r="AQ4846" i="4" s="1"/>
  <c r="AP4847" i="4"/>
  <c r="AQ4847" i="4" s="1"/>
  <c r="AP4848" i="4"/>
  <c r="AQ4848" i="4" s="1"/>
  <c r="AP4849" i="4"/>
  <c r="AQ4849" i="4" s="1"/>
  <c r="AP4850" i="4"/>
  <c r="AQ4850" i="4" s="1"/>
  <c r="AP4851" i="4"/>
  <c r="AQ4851" i="4" s="1"/>
  <c r="AP4852" i="4"/>
  <c r="AQ4852" i="4" s="1"/>
  <c r="AP4853" i="4"/>
  <c r="AQ4853" i="4" s="1"/>
  <c r="AP4854" i="4"/>
  <c r="AQ4854" i="4" s="1"/>
  <c r="AP4855" i="4"/>
  <c r="AQ4855" i="4" s="1"/>
  <c r="AP4856" i="4"/>
  <c r="AQ4856" i="4" s="1"/>
  <c r="AP4857" i="4"/>
  <c r="AQ4857" i="4" s="1"/>
  <c r="AP4858" i="4"/>
  <c r="AQ4858" i="4" s="1"/>
  <c r="AP4859" i="4"/>
  <c r="AQ4859" i="4" s="1"/>
  <c r="AP4860" i="4"/>
  <c r="AQ4860" i="4" s="1"/>
  <c r="AP4861" i="4"/>
  <c r="AQ4861" i="4" s="1"/>
  <c r="AP4862" i="4"/>
  <c r="AQ4862" i="4" s="1"/>
  <c r="AP4863" i="4"/>
  <c r="AQ4863" i="4" s="1"/>
  <c r="AP4864" i="4"/>
  <c r="AQ4864" i="4" s="1"/>
  <c r="AP4865" i="4"/>
  <c r="AQ4865" i="4" s="1"/>
  <c r="AP4866" i="4"/>
  <c r="AQ4866" i="4" s="1"/>
  <c r="AP4867" i="4"/>
  <c r="AQ4867" i="4" s="1"/>
  <c r="AP4868" i="4"/>
  <c r="AQ4868" i="4" s="1"/>
  <c r="AP4869" i="4"/>
  <c r="AQ4869" i="4" s="1"/>
  <c r="AP4870" i="4"/>
  <c r="AQ4870" i="4" s="1"/>
  <c r="AP4871" i="4"/>
  <c r="AQ4871" i="4" s="1"/>
  <c r="AP4872" i="4"/>
  <c r="AQ4872" i="4" s="1"/>
  <c r="AP4873" i="4"/>
  <c r="AQ4873" i="4" s="1"/>
  <c r="AP4874" i="4"/>
  <c r="AQ4874" i="4" s="1"/>
  <c r="AP4875" i="4"/>
  <c r="AQ4875" i="4" s="1"/>
  <c r="AP4876" i="4"/>
  <c r="AQ4876" i="4" s="1"/>
  <c r="AP4877" i="4"/>
  <c r="AQ4877" i="4" s="1"/>
  <c r="AP4878" i="4"/>
  <c r="AQ4878" i="4" s="1"/>
  <c r="AP4879" i="4"/>
  <c r="AQ4879" i="4" s="1"/>
  <c r="AP4880" i="4"/>
  <c r="AQ4880" i="4" s="1"/>
  <c r="AP4881" i="4"/>
  <c r="AQ4881" i="4" s="1"/>
  <c r="AP4882" i="4"/>
  <c r="AQ4882" i="4" s="1"/>
  <c r="AP4883" i="4"/>
  <c r="AQ4883" i="4" s="1"/>
  <c r="AP4884" i="4"/>
  <c r="AQ4884" i="4" s="1"/>
  <c r="AP4885" i="4"/>
  <c r="AQ4885" i="4" s="1"/>
  <c r="AP4886" i="4"/>
  <c r="AQ4886" i="4" s="1"/>
  <c r="AP4887" i="4"/>
  <c r="AQ4887" i="4" s="1"/>
  <c r="AP4888" i="4"/>
  <c r="AQ4888" i="4" s="1"/>
  <c r="AP4889" i="4"/>
  <c r="AQ4889" i="4" s="1"/>
  <c r="AP4890" i="4"/>
  <c r="AQ4890" i="4" s="1"/>
  <c r="AP4891" i="4"/>
  <c r="AQ4891" i="4" s="1"/>
  <c r="AP4892" i="4"/>
  <c r="AQ4892" i="4" s="1"/>
  <c r="AP4893" i="4"/>
  <c r="AQ4893" i="4" s="1"/>
  <c r="AP4894" i="4"/>
  <c r="AQ4894" i="4" s="1"/>
  <c r="AP4895" i="4"/>
  <c r="AQ4895" i="4" s="1"/>
  <c r="AP4896" i="4"/>
  <c r="AQ4896" i="4" s="1"/>
  <c r="AP4897" i="4"/>
  <c r="AQ4897" i="4" s="1"/>
  <c r="AP4898" i="4"/>
  <c r="AQ4898" i="4" s="1"/>
  <c r="AP4899" i="4"/>
  <c r="AQ4899" i="4" s="1"/>
  <c r="AP4900" i="4"/>
  <c r="AQ4900" i="4" s="1"/>
  <c r="AP4901" i="4"/>
  <c r="AQ4901" i="4" s="1"/>
  <c r="AP4902" i="4"/>
  <c r="AQ4902" i="4" s="1"/>
  <c r="AP4903" i="4"/>
  <c r="AQ4903" i="4" s="1"/>
  <c r="AP4904" i="4"/>
  <c r="AQ4904" i="4" s="1"/>
  <c r="AP4905" i="4"/>
  <c r="AQ4905" i="4" s="1"/>
  <c r="AP4906" i="4"/>
  <c r="AQ4906" i="4" s="1"/>
  <c r="AP4907" i="4"/>
  <c r="AQ4907" i="4" s="1"/>
  <c r="AP4908" i="4"/>
  <c r="AQ4908" i="4" s="1"/>
  <c r="AP4909" i="4"/>
  <c r="AQ4909" i="4" s="1"/>
  <c r="AP4910" i="4"/>
  <c r="AQ4910" i="4" s="1"/>
  <c r="AP4911" i="4"/>
  <c r="AQ4911" i="4" s="1"/>
  <c r="AP4912" i="4"/>
  <c r="AQ4912" i="4" s="1"/>
  <c r="AP4913" i="4"/>
  <c r="AQ4913" i="4" s="1"/>
  <c r="AP4914" i="4"/>
  <c r="AQ4914" i="4" s="1"/>
  <c r="AP4915" i="4"/>
  <c r="AQ4915" i="4" s="1"/>
  <c r="AP4916" i="4"/>
  <c r="AQ4916" i="4" s="1"/>
  <c r="AP4917" i="4"/>
  <c r="AQ4917" i="4" s="1"/>
  <c r="AP4918" i="4"/>
  <c r="AQ4918" i="4" s="1"/>
  <c r="AP4919" i="4"/>
  <c r="AQ4919" i="4" s="1"/>
  <c r="AP4920" i="4"/>
  <c r="AQ4920" i="4" s="1"/>
  <c r="AP4921" i="4"/>
  <c r="AQ4921" i="4" s="1"/>
  <c r="AP4922" i="4"/>
  <c r="AQ4922" i="4" s="1"/>
  <c r="AP4923" i="4"/>
  <c r="AQ4923" i="4" s="1"/>
  <c r="AP4924" i="4"/>
  <c r="AQ4924" i="4" s="1"/>
  <c r="AP4925" i="4"/>
  <c r="AQ4925" i="4" s="1"/>
  <c r="AP4926" i="4"/>
  <c r="AQ4926" i="4" s="1"/>
  <c r="AP4927" i="4"/>
  <c r="AQ4927" i="4" s="1"/>
  <c r="AP4928" i="4"/>
  <c r="AQ4928" i="4" s="1"/>
  <c r="AP4929" i="4"/>
  <c r="AQ4929" i="4" s="1"/>
  <c r="AP4930" i="4"/>
  <c r="AQ4930" i="4" s="1"/>
  <c r="AP4931" i="4"/>
  <c r="AQ4931" i="4" s="1"/>
  <c r="AP4932" i="4"/>
  <c r="AQ4932" i="4" s="1"/>
  <c r="AP4933" i="4"/>
  <c r="AQ4933" i="4" s="1"/>
  <c r="AP4934" i="4"/>
  <c r="AQ4934" i="4" s="1"/>
  <c r="AP4935" i="4"/>
  <c r="AQ4935" i="4" s="1"/>
  <c r="AP4936" i="4"/>
  <c r="AQ4936" i="4" s="1"/>
  <c r="AP4937" i="4"/>
  <c r="AQ4937" i="4" s="1"/>
  <c r="AP4938" i="4"/>
  <c r="AQ4938" i="4" s="1"/>
  <c r="AP4939" i="4"/>
  <c r="AQ4939" i="4" s="1"/>
  <c r="AP4940" i="4"/>
  <c r="AQ4940" i="4" s="1"/>
  <c r="AP4941" i="4"/>
  <c r="AQ4941" i="4" s="1"/>
  <c r="AP4942" i="4"/>
  <c r="AQ4942" i="4" s="1"/>
  <c r="AP4943" i="4"/>
  <c r="AQ4943" i="4" s="1"/>
  <c r="AP4944" i="4"/>
  <c r="AQ4944" i="4" s="1"/>
  <c r="AP4945" i="4"/>
  <c r="AQ4945" i="4" s="1"/>
  <c r="AP4946" i="4"/>
  <c r="AQ4946" i="4" s="1"/>
  <c r="AP4947" i="4"/>
  <c r="AQ4947" i="4" s="1"/>
  <c r="AP4948" i="4"/>
  <c r="AQ4948" i="4" s="1"/>
  <c r="AP4949" i="4"/>
  <c r="AQ4949" i="4" s="1"/>
  <c r="AP4950" i="4"/>
  <c r="AQ4950" i="4" s="1"/>
  <c r="AP4951" i="4"/>
  <c r="AQ4951" i="4" s="1"/>
  <c r="AP4952" i="4"/>
  <c r="AQ4952" i="4" s="1"/>
  <c r="AP4953" i="4"/>
  <c r="AQ4953" i="4" s="1"/>
  <c r="AP4954" i="4"/>
  <c r="AQ4954" i="4" s="1"/>
  <c r="AP4955" i="4"/>
  <c r="AQ4955" i="4" s="1"/>
  <c r="AP4956" i="4"/>
  <c r="AQ4956" i="4" s="1"/>
  <c r="AP4957" i="4"/>
  <c r="AQ4957" i="4" s="1"/>
  <c r="AP4958" i="4"/>
  <c r="AQ4958" i="4" s="1"/>
  <c r="AP4959" i="4"/>
  <c r="AQ4959" i="4" s="1"/>
  <c r="AP4960" i="4"/>
  <c r="AQ4960" i="4" s="1"/>
  <c r="AP4961" i="4"/>
  <c r="AQ4961" i="4" s="1"/>
  <c r="AP4962" i="4"/>
  <c r="AQ4962" i="4" s="1"/>
  <c r="AP4963" i="4"/>
  <c r="AQ4963" i="4" s="1"/>
  <c r="AP4964" i="4"/>
  <c r="AQ4964" i="4" s="1"/>
  <c r="AP4965" i="4"/>
  <c r="AQ4965" i="4" s="1"/>
  <c r="AP4966" i="4"/>
  <c r="AQ4966" i="4" s="1"/>
  <c r="AP4967" i="4"/>
  <c r="AQ4967" i="4" s="1"/>
  <c r="AP4968" i="4"/>
  <c r="AQ4968" i="4" s="1"/>
  <c r="AP4969" i="4"/>
  <c r="AQ4969" i="4" s="1"/>
  <c r="AP4970" i="4"/>
  <c r="AQ4970" i="4" s="1"/>
  <c r="AP4971" i="4"/>
  <c r="AQ4971" i="4" s="1"/>
  <c r="AP4972" i="4"/>
  <c r="AQ4972" i="4" s="1"/>
  <c r="AP4973" i="4"/>
  <c r="AQ4973" i="4" s="1"/>
  <c r="AP4974" i="4"/>
  <c r="AQ4974" i="4" s="1"/>
  <c r="AP4975" i="4"/>
  <c r="AQ4975" i="4" s="1"/>
  <c r="AP4976" i="4"/>
  <c r="AQ4976" i="4" s="1"/>
  <c r="AP4977" i="4"/>
  <c r="AQ4977" i="4" s="1"/>
  <c r="AP4978" i="4"/>
  <c r="AQ4978" i="4" s="1"/>
  <c r="AP4979" i="4"/>
  <c r="AQ4979" i="4" s="1"/>
  <c r="AP4980" i="4"/>
  <c r="AQ4980" i="4" s="1"/>
  <c r="AP4981" i="4"/>
  <c r="AQ4981" i="4" s="1"/>
  <c r="AP4982" i="4"/>
  <c r="AQ4982" i="4" s="1"/>
  <c r="AP4983" i="4"/>
  <c r="AQ4983" i="4" s="1"/>
  <c r="AP4984" i="4"/>
  <c r="AQ4984" i="4" s="1"/>
  <c r="AP4985" i="4"/>
  <c r="AQ4985" i="4" s="1"/>
  <c r="AP4986" i="4"/>
  <c r="AQ4986" i="4" s="1"/>
  <c r="AP4987" i="4"/>
  <c r="AQ4987" i="4" s="1"/>
  <c r="AP4988" i="4"/>
  <c r="AQ4988" i="4" s="1"/>
  <c r="AP4989" i="4"/>
  <c r="AQ4989" i="4" s="1"/>
  <c r="AP4990" i="4"/>
  <c r="AQ4990" i="4" s="1"/>
  <c r="AP4991" i="4"/>
  <c r="AQ4991" i="4" s="1"/>
  <c r="AP4992" i="4"/>
  <c r="AQ4992" i="4" s="1"/>
  <c r="AP4993" i="4"/>
  <c r="AQ4993" i="4" s="1"/>
  <c r="AP4994" i="4"/>
  <c r="AQ4994" i="4" s="1"/>
  <c r="AP4995" i="4"/>
  <c r="AQ4995" i="4" s="1"/>
  <c r="AP4996" i="4"/>
  <c r="AQ4996" i="4" s="1"/>
  <c r="AP4997" i="4"/>
  <c r="AQ4997" i="4" s="1"/>
  <c r="AP4998" i="4"/>
  <c r="AQ4998" i="4" s="1"/>
  <c r="AP4999" i="4"/>
  <c r="AQ4999" i="4" s="1"/>
  <c r="AP5000" i="4"/>
  <c r="AQ5000" i="4" s="1"/>
  <c r="AP5001" i="4"/>
  <c r="AQ5001" i="4" s="1"/>
  <c r="AP5002" i="4"/>
  <c r="AQ5002" i="4" s="1"/>
  <c r="AP5003" i="4"/>
  <c r="AQ5003" i="4" s="1"/>
  <c r="AP5004" i="4"/>
  <c r="AQ5004" i="4" s="1"/>
  <c r="AP5005" i="4"/>
  <c r="AQ5005" i="4" s="1"/>
  <c r="AP5006" i="4"/>
  <c r="AQ5006" i="4" s="1"/>
  <c r="AP5007" i="4"/>
  <c r="AQ5007" i="4" s="1"/>
  <c r="AP5008" i="4"/>
  <c r="AQ5008" i="4" s="1"/>
  <c r="AP5009" i="4"/>
  <c r="AQ5009" i="4" s="1"/>
  <c r="AP5010" i="4"/>
  <c r="AQ5010" i="4" s="1"/>
  <c r="AP5011" i="4"/>
  <c r="AQ5011" i="4" s="1"/>
  <c r="AP5012" i="4"/>
  <c r="AQ5012" i="4" s="1"/>
  <c r="AP5013" i="4"/>
  <c r="AQ5013" i="4" s="1"/>
  <c r="AP5014" i="4"/>
  <c r="AQ5014" i="4" s="1"/>
  <c r="AP5015" i="4"/>
  <c r="AQ5015" i="4" s="1"/>
  <c r="AP5016" i="4"/>
  <c r="AQ5016" i="4" s="1"/>
  <c r="AP5017" i="4"/>
  <c r="AQ5017" i="4" s="1"/>
  <c r="AP5018" i="4"/>
  <c r="AQ5018" i="4" s="1"/>
  <c r="AP5019" i="4"/>
  <c r="AQ5019" i="4" s="1"/>
  <c r="AP3374" i="4"/>
  <c r="AQ3374" i="4" s="1"/>
  <c r="AP5021" i="4"/>
  <c r="AQ5021" i="4" s="1"/>
  <c r="AP5022" i="4"/>
  <c r="AQ5022" i="4" s="1"/>
  <c r="AP5023" i="4"/>
  <c r="AQ5023" i="4" s="1"/>
  <c r="AP5024" i="4"/>
  <c r="AQ5024" i="4" s="1"/>
  <c r="AP5025" i="4"/>
  <c r="AQ5025" i="4" s="1"/>
  <c r="AP5026" i="4"/>
  <c r="AQ5026" i="4" s="1"/>
  <c r="AP5027" i="4"/>
  <c r="AQ5027" i="4" s="1"/>
  <c r="AP5028" i="4"/>
  <c r="AQ5028" i="4" s="1"/>
  <c r="AP5029" i="4"/>
  <c r="AQ5029" i="4" s="1"/>
  <c r="AP5030" i="4"/>
  <c r="AQ5030" i="4" s="1"/>
  <c r="AP5031" i="4"/>
  <c r="AQ5031" i="4" s="1"/>
  <c r="AP5032" i="4"/>
  <c r="AQ5032" i="4" s="1"/>
  <c r="AP5033" i="4"/>
  <c r="AQ5033" i="4" s="1"/>
  <c r="AP5034" i="4"/>
  <c r="AQ5034" i="4" s="1"/>
  <c r="AP5035" i="4"/>
  <c r="AQ5035" i="4" s="1"/>
  <c r="AP5036" i="4"/>
  <c r="AQ5036" i="4" s="1"/>
  <c r="AP5037" i="4"/>
  <c r="AQ5037" i="4" s="1"/>
  <c r="AP5038" i="4"/>
  <c r="AQ5038" i="4" s="1"/>
  <c r="AP5039" i="4"/>
  <c r="AQ5039" i="4" s="1"/>
  <c r="AP5040" i="4"/>
  <c r="AQ5040" i="4" s="1"/>
  <c r="AP5041" i="4"/>
  <c r="AQ5041" i="4" s="1"/>
  <c r="AP5042" i="4"/>
  <c r="AQ5042" i="4" s="1"/>
  <c r="AP5043" i="4"/>
  <c r="AQ5043" i="4" s="1"/>
  <c r="AP5044" i="4"/>
  <c r="AQ5044" i="4" s="1"/>
  <c r="AP5045" i="4"/>
  <c r="AQ5045" i="4" s="1"/>
  <c r="AP5046" i="4"/>
  <c r="AQ5046" i="4" s="1"/>
  <c r="AP5047" i="4"/>
  <c r="AQ5047" i="4" s="1"/>
  <c r="AP5048" i="4"/>
  <c r="AQ5048" i="4" s="1"/>
  <c r="AP5049" i="4"/>
  <c r="AQ5049" i="4" s="1"/>
  <c r="AP5050" i="4"/>
  <c r="AQ5050" i="4" s="1"/>
  <c r="AP5051" i="4"/>
  <c r="AQ5051" i="4" s="1"/>
  <c r="AP5052" i="4"/>
  <c r="AQ5052" i="4" s="1"/>
  <c r="AP5053" i="4"/>
  <c r="AQ5053" i="4" s="1"/>
  <c r="AP5054" i="4"/>
  <c r="AQ5054" i="4" s="1"/>
  <c r="AP5055" i="4"/>
  <c r="AQ5055" i="4" s="1"/>
  <c r="AP5056" i="4"/>
  <c r="AQ5056" i="4" s="1"/>
  <c r="AP5057" i="4"/>
  <c r="AQ5057" i="4" s="1"/>
  <c r="AP5058" i="4"/>
  <c r="AQ5058" i="4" s="1"/>
  <c r="AP5059" i="4"/>
  <c r="AQ5059" i="4" s="1"/>
  <c r="AP5060" i="4"/>
  <c r="AQ5060" i="4" s="1"/>
  <c r="AP5061" i="4"/>
  <c r="AQ5061" i="4" s="1"/>
  <c r="AP5062" i="4"/>
  <c r="AQ5062" i="4" s="1"/>
  <c r="AP5063" i="4"/>
  <c r="AQ5063" i="4" s="1"/>
  <c r="AP5064" i="4"/>
  <c r="AQ5064" i="4" s="1"/>
  <c r="AP5065" i="4"/>
  <c r="AQ5065" i="4" s="1"/>
  <c r="AP5066" i="4"/>
  <c r="AQ5066" i="4" s="1"/>
  <c r="AP5067" i="4"/>
  <c r="AQ5067" i="4" s="1"/>
  <c r="AP5068" i="4"/>
  <c r="AQ5068" i="4" s="1"/>
  <c r="AP5069" i="4"/>
  <c r="AQ5069" i="4" s="1"/>
  <c r="AP5070" i="4"/>
  <c r="AQ5070" i="4" s="1"/>
  <c r="AP5071" i="4"/>
  <c r="AQ5071" i="4" s="1"/>
  <c r="AP5072" i="4"/>
  <c r="AQ5072" i="4" s="1"/>
  <c r="AP5073" i="4"/>
  <c r="AQ5073" i="4" s="1"/>
  <c r="AP5074" i="4"/>
  <c r="AQ5074" i="4" s="1"/>
  <c r="AP5075" i="4"/>
  <c r="AQ5075" i="4" s="1"/>
  <c r="AP5076" i="4"/>
  <c r="AQ5076" i="4" s="1"/>
  <c r="AP5077" i="4"/>
  <c r="AQ5077" i="4" s="1"/>
  <c r="AP5078" i="4"/>
  <c r="AQ5078" i="4" s="1"/>
  <c r="AP5079" i="4"/>
  <c r="AQ5079" i="4" s="1"/>
  <c r="AP5080" i="4"/>
  <c r="AQ5080" i="4" s="1"/>
  <c r="AP5081" i="4"/>
  <c r="AQ5081" i="4" s="1"/>
  <c r="AP5082" i="4"/>
  <c r="AQ5082" i="4" s="1"/>
  <c r="AP5083" i="4"/>
  <c r="AQ5083" i="4" s="1"/>
  <c r="AP5084" i="4"/>
  <c r="AQ5084" i="4" s="1"/>
  <c r="AP5085" i="4"/>
  <c r="AQ5085" i="4" s="1"/>
  <c r="AP5086" i="4"/>
  <c r="AQ5086" i="4" s="1"/>
  <c r="AP5087" i="4"/>
  <c r="AQ5087" i="4" s="1"/>
  <c r="AP5088" i="4"/>
  <c r="AQ5088" i="4" s="1"/>
  <c r="AP5089" i="4"/>
  <c r="AQ5089" i="4" s="1"/>
  <c r="AP5090" i="4"/>
  <c r="AQ5090" i="4" s="1"/>
  <c r="AP5091" i="4"/>
  <c r="AQ5091" i="4" s="1"/>
  <c r="AP5092" i="4"/>
  <c r="AQ5092" i="4" s="1"/>
  <c r="AP5093" i="4"/>
  <c r="AQ5093" i="4" s="1"/>
  <c r="AP5094" i="4"/>
  <c r="AQ5094" i="4" s="1"/>
  <c r="AP5095" i="4"/>
  <c r="AQ5095" i="4" s="1"/>
  <c r="AP5096" i="4"/>
  <c r="AQ5096" i="4" s="1"/>
  <c r="AP5097" i="4"/>
  <c r="AQ5097" i="4" s="1"/>
  <c r="AP5098" i="4"/>
  <c r="AQ5098" i="4" s="1"/>
  <c r="AP5099" i="4"/>
  <c r="AQ5099" i="4" s="1"/>
  <c r="AP5100" i="4"/>
  <c r="AQ5100" i="4" s="1"/>
  <c r="AP5101" i="4"/>
  <c r="AQ5101" i="4" s="1"/>
  <c r="AP5102" i="4"/>
  <c r="AQ5102" i="4" s="1"/>
  <c r="AP5103" i="4"/>
  <c r="AQ5103" i="4" s="1"/>
  <c r="AP5104" i="4"/>
  <c r="AQ5104" i="4" s="1"/>
  <c r="AP5105" i="4"/>
  <c r="AQ5105" i="4" s="1"/>
  <c r="AP5106" i="4"/>
  <c r="AQ5106" i="4" s="1"/>
  <c r="AP5107" i="4"/>
  <c r="AQ5107" i="4" s="1"/>
  <c r="AP5108" i="4"/>
  <c r="AQ5108" i="4" s="1"/>
  <c r="AP5109" i="4"/>
  <c r="AQ5109" i="4" s="1"/>
  <c r="AP5110" i="4"/>
  <c r="AQ5110" i="4" s="1"/>
  <c r="AP5111" i="4"/>
  <c r="AQ5111" i="4" s="1"/>
  <c r="AP5112" i="4"/>
  <c r="AQ5112" i="4" s="1"/>
  <c r="AP5113" i="4"/>
  <c r="AQ5113" i="4" s="1"/>
  <c r="AP5114" i="4"/>
  <c r="AQ5114" i="4" s="1"/>
  <c r="AP5115" i="4"/>
  <c r="AQ5115" i="4" s="1"/>
  <c r="AP5116" i="4"/>
  <c r="AQ5116" i="4" s="1"/>
  <c r="AP5117" i="4"/>
  <c r="AQ5117" i="4" s="1"/>
  <c r="AP5118" i="4"/>
  <c r="AQ5118" i="4" s="1"/>
  <c r="AP5119" i="4"/>
  <c r="AQ5119" i="4" s="1"/>
  <c r="AP5120" i="4"/>
  <c r="AQ5120" i="4" s="1"/>
  <c r="AP5121" i="4"/>
  <c r="AQ5121" i="4" s="1"/>
  <c r="AP5122" i="4"/>
  <c r="AQ5122" i="4" s="1"/>
  <c r="AP5123" i="4"/>
  <c r="AQ5123" i="4" s="1"/>
  <c r="AP5124" i="4"/>
  <c r="AQ5124" i="4" s="1"/>
  <c r="AP5125" i="4"/>
  <c r="AQ5125" i="4" s="1"/>
  <c r="AP5126" i="4"/>
  <c r="AQ5126" i="4" s="1"/>
  <c r="AP5127" i="4"/>
  <c r="AQ5127" i="4" s="1"/>
  <c r="AP5128" i="4"/>
  <c r="AQ5128" i="4" s="1"/>
  <c r="AP5129" i="4"/>
  <c r="AQ5129" i="4" s="1"/>
  <c r="AP5130" i="4"/>
  <c r="AQ5130" i="4" s="1"/>
  <c r="AP5131" i="4"/>
  <c r="AQ5131" i="4" s="1"/>
  <c r="AP5132" i="4"/>
  <c r="AQ5132" i="4" s="1"/>
  <c r="AP5133" i="4"/>
  <c r="AQ5133" i="4" s="1"/>
  <c r="AP5134" i="4"/>
  <c r="AQ5134" i="4" s="1"/>
  <c r="AP5135" i="4"/>
  <c r="AQ5135" i="4" s="1"/>
  <c r="AP5136" i="4"/>
  <c r="AQ5136" i="4" s="1"/>
  <c r="AP5137" i="4"/>
  <c r="AQ5137" i="4" s="1"/>
  <c r="AP5138" i="4"/>
  <c r="AQ5138" i="4" s="1"/>
  <c r="AP5139" i="4"/>
  <c r="AQ5139" i="4" s="1"/>
  <c r="AP5140" i="4"/>
  <c r="AQ5140" i="4" s="1"/>
  <c r="AP5141" i="4"/>
  <c r="AQ5141" i="4" s="1"/>
  <c r="AP5142" i="4"/>
  <c r="AQ5142" i="4" s="1"/>
  <c r="AP5143" i="4"/>
  <c r="AQ5143" i="4" s="1"/>
  <c r="AP5144" i="4"/>
  <c r="AQ5144" i="4" s="1"/>
  <c r="AP5145" i="4"/>
  <c r="AQ5145" i="4" s="1"/>
  <c r="AP5146" i="4"/>
  <c r="AQ5146" i="4" s="1"/>
  <c r="AP5147" i="4"/>
  <c r="AQ5147" i="4" s="1"/>
  <c r="AP5148" i="4"/>
  <c r="AQ5148" i="4" s="1"/>
  <c r="AP5149" i="4"/>
  <c r="AQ5149" i="4" s="1"/>
  <c r="AP5150" i="4"/>
  <c r="AQ5150" i="4" s="1"/>
  <c r="AP5151" i="4"/>
  <c r="AQ5151" i="4" s="1"/>
  <c r="AP5152" i="4"/>
  <c r="AQ5152" i="4" s="1"/>
  <c r="AP5153" i="4"/>
  <c r="AQ5153" i="4" s="1"/>
  <c r="AP5154" i="4"/>
  <c r="AQ5154" i="4" s="1"/>
  <c r="AP5155" i="4"/>
  <c r="AQ5155" i="4" s="1"/>
  <c r="AP5156" i="4"/>
  <c r="AQ5156" i="4" s="1"/>
  <c r="AP5157" i="4"/>
  <c r="AQ5157" i="4" s="1"/>
  <c r="AP5158" i="4"/>
  <c r="AQ5158" i="4" s="1"/>
  <c r="AP5159" i="4"/>
  <c r="AQ5159" i="4" s="1"/>
  <c r="AP5160" i="4"/>
  <c r="AQ5160" i="4" s="1"/>
  <c r="AP5161" i="4"/>
  <c r="AQ5161" i="4" s="1"/>
  <c r="AP5162" i="4"/>
  <c r="AQ5162" i="4" s="1"/>
  <c r="AP5163" i="4"/>
  <c r="AQ5163" i="4" s="1"/>
  <c r="AP5164" i="4"/>
  <c r="AQ5164" i="4" s="1"/>
  <c r="AP5165" i="4"/>
  <c r="AQ5165" i="4" s="1"/>
  <c r="AP5166" i="4"/>
  <c r="AQ5166" i="4" s="1"/>
  <c r="AP5167" i="4"/>
  <c r="AQ5167" i="4" s="1"/>
  <c r="AP5168" i="4"/>
  <c r="AQ5168" i="4" s="1"/>
  <c r="AP5169" i="4"/>
  <c r="AQ5169" i="4" s="1"/>
  <c r="AP5170" i="4"/>
  <c r="AQ5170" i="4" s="1"/>
  <c r="AP5171" i="4"/>
  <c r="AQ5171" i="4" s="1"/>
  <c r="AP5172" i="4"/>
  <c r="AQ5172" i="4" s="1"/>
  <c r="AP5173" i="4"/>
  <c r="AQ5173" i="4" s="1"/>
  <c r="AP5174" i="4"/>
  <c r="AQ5174" i="4" s="1"/>
  <c r="AP5175" i="4"/>
  <c r="AQ5175" i="4" s="1"/>
  <c r="AP5176" i="4"/>
  <c r="AQ5176" i="4" s="1"/>
  <c r="AP5177" i="4"/>
  <c r="AQ5177" i="4" s="1"/>
  <c r="AP5178" i="4"/>
  <c r="AQ5178" i="4" s="1"/>
  <c r="AP5179" i="4"/>
  <c r="AQ5179" i="4" s="1"/>
  <c r="AP5180" i="4"/>
  <c r="AQ5180" i="4" s="1"/>
  <c r="AP5181" i="4"/>
  <c r="AQ5181" i="4" s="1"/>
  <c r="AP5182" i="4"/>
  <c r="AQ5182" i="4" s="1"/>
  <c r="AP5183" i="4"/>
  <c r="AQ5183" i="4" s="1"/>
  <c r="AP5184" i="4"/>
  <c r="AQ5184" i="4" s="1"/>
  <c r="AP5185" i="4"/>
  <c r="AQ5185" i="4" s="1"/>
  <c r="AP5186" i="4"/>
  <c r="AQ5186" i="4" s="1"/>
  <c r="AP5187" i="4"/>
  <c r="AQ5187" i="4" s="1"/>
  <c r="AP5188" i="4"/>
  <c r="AQ5188" i="4" s="1"/>
  <c r="AP5189" i="4"/>
  <c r="AQ5189" i="4" s="1"/>
  <c r="AP5190" i="4"/>
  <c r="AQ5190" i="4" s="1"/>
  <c r="AP5191" i="4"/>
  <c r="AQ5191" i="4" s="1"/>
  <c r="AP5192" i="4"/>
  <c r="AQ5192" i="4" s="1"/>
  <c r="AP5193" i="4"/>
  <c r="AQ5193" i="4" s="1"/>
  <c r="AP5194" i="4"/>
  <c r="AQ5194" i="4" s="1"/>
  <c r="AP5195" i="4"/>
  <c r="AQ5195" i="4" s="1"/>
  <c r="AP5196" i="4"/>
  <c r="AQ5196" i="4" s="1"/>
  <c r="AP5197" i="4"/>
  <c r="AQ5197" i="4" s="1"/>
  <c r="AP5198" i="4"/>
  <c r="AQ5198" i="4" s="1"/>
  <c r="AP5199" i="4"/>
  <c r="AQ5199" i="4" s="1"/>
  <c r="AP5200" i="4"/>
  <c r="AQ5200" i="4" s="1"/>
  <c r="AP5201" i="4"/>
  <c r="AQ5201" i="4" s="1"/>
  <c r="AP5202" i="4"/>
  <c r="AQ5202" i="4" s="1"/>
  <c r="AP5203" i="4"/>
  <c r="AQ5203" i="4" s="1"/>
  <c r="AP5204" i="4"/>
  <c r="AQ5204" i="4" s="1"/>
  <c r="AP5205" i="4"/>
  <c r="AQ5205" i="4" s="1"/>
  <c r="AP5206" i="4"/>
  <c r="AQ5206" i="4" s="1"/>
  <c r="AP5207" i="4"/>
  <c r="AQ5207" i="4" s="1"/>
  <c r="AP5208" i="4"/>
  <c r="AQ5208" i="4" s="1"/>
  <c r="AP5209" i="4"/>
  <c r="AQ5209" i="4" s="1"/>
  <c r="AP5210" i="4"/>
  <c r="AQ5210" i="4" s="1"/>
  <c r="AP5211" i="4"/>
  <c r="AQ5211" i="4" s="1"/>
  <c r="AP5212" i="4"/>
  <c r="AQ5212" i="4" s="1"/>
  <c r="AP5213" i="4"/>
  <c r="AQ5213" i="4" s="1"/>
  <c r="AP5214" i="4"/>
  <c r="AQ5214" i="4" s="1"/>
  <c r="AP5215" i="4"/>
  <c r="AQ5215" i="4" s="1"/>
  <c r="AP5216" i="4"/>
  <c r="AQ5216" i="4" s="1"/>
  <c r="AP5217" i="4"/>
  <c r="AQ5217" i="4" s="1"/>
  <c r="AP5218" i="4"/>
  <c r="AQ5218" i="4" s="1"/>
  <c r="AP5219" i="4"/>
  <c r="AQ5219" i="4" s="1"/>
  <c r="AP5220" i="4"/>
  <c r="AQ5220" i="4" s="1"/>
  <c r="AP5221" i="4"/>
  <c r="AQ5221" i="4" s="1"/>
  <c r="AP5222" i="4"/>
  <c r="AQ5222" i="4" s="1"/>
  <c r="AP5223" i="4"/>
  <c r="AQ5223" i="4" s="1"/>
  <c r="AP5224" i="4"/>
  <c r="AQ5224" i="4" s="1"/>
  <c r="AP5225" i="4"/>
  <c r="AQ5225" i="4" s="1"/>
  <c r="AP5226" i="4"/>
  <c r="AQ5226" i="4" s="1"/>
  <c r="AP5227" i="4"/>
  <c r="AQ5227" i="4" s="1"/>
  <c r="AP5228" i="4"/>
  <c r="AQ5228" i="4" s="1"/>
  <c r="AP5229" i="4"/>
  <c r="AQ5229" i="4" s="1"/>
  <c r="AP5230" i="4"/>
  <c r="AQ5230" i="4" s="1"/>
  <c r="AP5231" i="4"/>
  <c r="AQ5231" i="4" s="1"/>
  <c r="AP5232" i="4"/>
  <c r="AQ5232" i="4" s="1"/>
  <c r="AP5233" i="4"/>
  <c r="AQ5233" i="4" s="1"/>
  <c r="AP5234" i="4"/>
  <c r="AQ5234" i="4" s="1"/>
  <c r="AP5235" i="4"/>
  <c r="AQ5235" i="4" s="1"/>
  <c r="AP5236" i="4"/>
  <c r="AQ5236" i="4" s="1"/>
  <c r="AP5237" i="4"/>
  <c r="AQ5237" i="4" s="1"/>
  <c r="AP5238" i="4"/>
  <c r="AQ5238" i="4" s="1"/>
  <c r="AP5239" i="4"/>
  <c r="AQ5239" i="4" s="1"/>
  <c r="AP5240" i="4"/>
  <c r="AQ5240" i="4" s="1"/>
  <c r="AP5241" i="4"/>
  <c r="AQ5241" i="4" s="1"/>
  <c r="AP5242" i="4"/>
  <c r="AQ5242" i="4" s="1"/>
  <c r="AP5243" i="4"/>
  <c r="AQ5243" i="4" s="1"/>
  <c r="AP5244" i="4"/>
  <c r="AQ5244" i="4" s="1"/>
  <c r="AP5245" i="4"/>
  <c r="AQ5245" i="4" s="1"/>
  <c r="AP5246" i="4"/>
  <c r="AQ5246" i="4" s="1"/>
  <c r="AP5247" i="4"/>
  <c r="AQ5247" i="4" s="1"/>
  <c r="AP5248" i="4"/>
  <c r="AQ5248" i="4" s="1"/>
  <c r="AP5249" i="4"/>
  <c r="AQ5249" i="4" s="1"/>
  <c r="AP5250" i="4"/>
  <c r="AQ5250" i="4" s="1"/>
  <c r="AP5251" i="4"/>
  <c r="AQ5251" i="4" s="1"/>
  <c r="AP5252" i="4"/>
  <c r="AQ5252" i="4" s="1"/>
  <c r="AP5253" i="4"/>
  <c r="AQ5253" i="4" s="1"/>
  <c r="AP5254" i="4"/>
  <c r="AQ5254" i="4" s="1"/>
  <c r="AP5255" i="4"/>
  <c r="AQ5255" i="4" s="1"/>
  <c r="AP5256" i="4"/>
  <c r="AQ5256" i="4" s="1"/>
  <c r="AP5257" i="4"/>
  <c r="AQ5257" i="4" s="1"/>
  <c r="AP5258" i="4"/>
  <c r="AQ5258" i="4" s="1"/>
  <c r="AP5259" i="4"/>
  <c r="AQ5259" i="4" s="1"/>
  <c r="AP5260" i="4"/>
  <c r="AQ5260" i="4" s="1"/>
  <c r="AP5261" i="4"/>
  <c r="AQ5261" i="4" s="1"/>
  <c r="AP5262" i="4"/>
  <c r="AQ5262" i="4" s="1"/>
  <c r="AP5263" i="4"/>
  <c r="AQ5263" i="4" s="1"/>
  <c r="AP5264" i="4"/>
  <c r="AQ5264" i="4" s="1"/>
  <c r="AP5265" i="4"/>
  <c r="AQ5265" i="4" s="1"/>
  <c r="AP5266" i="4"/>
  <c r="AQ5266" i="4" s="1"/>
  <c r="AP5267" i="4"/>
  <c r="AQ5267" i="4" s="1"/>
  <c r="AP5268" i="4"/>
  <c r="AQ5268" i="4" s="1"/>
  <c r="AP5269" i="4"/>
  <c r="AQ5269" i="4" s="1"/>
  <c r="AP5270" i="4"/>
  <c r="AQ5270" i="4" s="1"/>
  <c r="AP5271" i="4"/>
  <c r="AQ5271" i="4" s="1"/>
  <c r="AP5272" i="4"/>
  <c r="AQ5272" i="4" s="1"/>
  <c r="AP5273" i="4"/>
  <c r="AQ5273" i="4" s="1"/>
  <c r="AP5274" i="4"/>
  <c r="AQ5274" i="4" s="1"/>
  <c r="AP5275" i="4"/>
  <c r="AQ5275" i="4" s="1"/>
  <c r="AP5276" i="4"/>
  <c r="AQ5276" i="4" s="1"/>
  <c r="AP5277" i="4"/>
  <c r="AQ5277" i="4" s="1"/>
  <c r="AP5278" i="4"/>
  <c r="AQ5278" i="4" s="1"/>
  <c r="AP5279" i="4"/>
  <c r="AQ5279" i="4" s="1"/>
  <c r="AP5280" i="4"/>
  <c r="AQ5280" i="4" s="1"/>
  <c r="AP5281" i="4"/>
  <c r="AQ5281" i="4" s="1"/>
  <c r="AP5282" i="4"/>
  <c r="AQ5282" i="4" s="1"/>
  <c r="AP5283" i="4"/>
  <c r="AQ5283" i="4" s="1"/>
  <c r="AP5284" i="4"/>
  <c r="AQ5284" i="4" s="1"/>
  <c r="AP5285" i="4"/>
  <c r="AQ5285" i="4" s="1"/>
  <c r="AP5286" i="4"/>
  <c r="AQ5286" i="4" s="1"/>
  <c r="AP5287" i="4"/>
  <c r="AQ5287" i="4" s="1"/>
  <c r="AP5288" i="4"/>
  <c r="AQ5288" i="4" s="1"/>
  <c r="AP5289" i="4"/>
  <c r="AQ5289" i="4" s="1"/>
  <c r="AP5290" i="4"/>
  <c r="AQ5290" i="4" s="1"/>
  <c r="AP5291" i="4"/>
  <c r="AQ5291" i="4" s="1"/>
  <c r="AP5292" i="4"/>
  <c r="AQ5292" i="4" s="1"/>
  <c r="AP5293" i="4"/>
  <c r="AQ5293" i="4" s="1"/>
  <c r="AP5294" i="4"/>
  <c r="AQ5294" i="4" s="1"/>
  <c r="AP5295" i="4"/>
  <c r="AQ5295" i="4" s="1"/>
  <c r="AP5296" i="4"/>
  <c r="AQ5296" i="4" s="1"/>
  <c r="AP5297" i="4"/>
  <c r="AQ5297" i="4" s="1"/>
  <c r="AP5298" i="4"/>
  <c r="AQ5298" i="4" s="1"/>
  <c r="AP5299" i="4"/>
  <c r="AQ5299" i="4" s="1"/>
  <c r="AP5300" i="4"/>
  <c r="AQ5300" i="4" s="1"/>
  <c r="AP5301" i="4"/>
  <c r="AQ5301" i="4" s="1"/>
  <c r="AP5302" i="4"/>
  <c r="AQ5302" i="4" s="1"/>
  <c r="AP5303" i="4"/>
  <c r="AQ5303" i="4" s="1"/>
  <c r="AP5304" i="4"/>
  <c r="AQ5304" i="4" s="1"/>
  <c r="AP5305" i="4"/>
  <c r="AQ5305" i="4" s="1"/>
  <c r="AP5306" i="4"/>
  <c r="AQ5306" i="4" s="1"/>
  <c r="AP5307" i="4"/>
  <c r="AQ5307" i="4" s="1"/>
  <c r="AP5308" i="4"/>
  <c r="AQ5308" i="4" s="1"/>
  <c r="AP5309" i="4"/>
  <c r="AQ5309" i="4" s="1"/>
  <c r="AP5310" i="4"/>
  <c r="AQ5310" i="4" s="1"/>
  <c r="AP5311" i="4"/>
  <c r="AQ5311" i="4" s="1"/>
  <c r="AP5312" i="4"/>
  <c r="AQ5312" i="4" s="1"/>
  <c r="AP5313" i="4"/>
  <c r="AQ5313" i="4" s="1"/>
  <c r="AP5314" i="4"/>
  <c r="AQ5314" i="4" s="1"/>
  <c r="AP5315" i="4"/>
  <c r="AQ5315" i="4" s="1"/>
  <c r="AP5316" i="4"/>
  <c r="AQ5316" i="4" s="1"/>
  <c r="AP5317" i="4"/>
  <c r="AQ5317" i="4" s="1"/>
  <c r="AP5318" i="4"/>
  <c r="AQ5318" i="4" s="1"/>
  <c r="AP5319" i="4"/>
  <c r="AQ5319" i="4" s="1"/>
  <c r="AP5320" i="4"/>
  <c r="AQ5320" i="4" s="1"/>
  <c r="AP5321" i="4"/>
  <c r="AQ5321" i="4" s="1"/>
  <c r="AP5322" i="4"/>
  <c r="AQ5322" i="4" s="1"/>
  <c r="AP5323" i="4"/>
  <c r="AQ5323" i="4" s="1"/>
  <c r="AP5324" i="4"/>
  <c r="AQ5324" i="4" s="1"/>
  <c r="AP5325" i="4"/>
  <c r="AQ5325" i="4" s="1"/>
  <c r="AP5326" i="4"/>
  <c r="AQ5326" i="4" s="1"/>
  <c r="AP5327" i="4"/>
  <c r="AQ5327" i="4" s="1"/>
  <c r="AP5328" i="4"/>
  <c r="AQ5328" i="4" s="1"/>
  <c r="AP5329" i="4"/>
  <c r="AQ5329" i="4" s="1"/>
  <c r="AP5330" i="4"/>
  <c r="AQ5330" i="4" s="1"/>
  <c r="AP5331" i="4"/>
  <c r="AQ5331" i="4" s="1"/>
  <c r="AP5332" i="4"/>
  <c r="AQ5332" i="4" s="1"/>
  <c r="AP5333" i="4"/>
  <c r="AQ5333" i="4" s="1"/>
  <c r="AP5334" i="4"/>
  <c r="AQ5334" i="4" s="1"/>
  <c r="AP5335" i="4"/>
  <c r="AQ5335" i="4" s="1"/>
  <c r="AP5336" i="4"/>
  <c r="AQ5336" i="4" s="1"/>
  <c r="AP5337" i="4"/>
  <c r="AQ5337" i="4" s="1"/>
  <c r="AP5338" i="4"/>
  <c r="AQ5338" i="4" s="1"/>
  <c r="AP5339" i="4"/>
  <c r="AQ5339" i="4" s="1"/>
  <c r="AP5340" i="4"/>
  <c r="AQ5340" i="4" s="1"/>
  <c r="AP5341" i="4"/>
  <c r="AQ5341" i="4" s="1"/>
  <c r="AP5342" i="4"/>
  <c r="AQ5342" i="4" s="1"/>
  <c r="AP5343" i="4"/>
  <c r="AQ5343" i="4" s="1"/>
  <c r="AP5344" i="4"/>
  <c r="AQ5344" i="4" s="1"/>
  <c r="AP5345" i="4"/>
  <c r="AQ5345" i="4" s="1"/>
  <c r="AP5346" i="4"/>
  <c r="AQ5346" i="4" s="1"/>
  <c r="AP5347" i="4"/>
  <c r="AQ5347" i="4" s="1"/>
  <c r="AP5348" i="4"/>
  <c r="AQ5348" i="4" s="1"/>
  <c r="AP5349" i="4"/>
  <c r="AQ5349" i="4" s="1"/>
  <c r="AP5350" i="4"/>
  <c r="AQ5350" i="4" s="1"/>
  <c r="AP5351" i="4"/>
  <c r="AQ5351" i="4" s="1"/>
  <c r="AP5352" i="4"/>
  <c r="AQ5352" i="4" s="1"/>
  <c r="AP5353" i="4"/>
  <c r="AQ5353" i="4" s="1"/>
  <c r="AP5354" i="4"/>
  <c r="AQ5354" i="4" s="1"/>
  <c r="AP5355" i="4"/>
  <c r="AQ5355" i="4" s="1"/>
  <c r="AP5356" i="4"/>
  <c r="AQ5356" i="4" s="1"/>
  <c r="AP5357" i="4"/>
  <c r="AQ5357" i="4" s="1"/>
  <c r="AP5358" i="4"/>
  <c r="AQ5358" i="4" s="1"/>
  <c r="AP5359" i="4"/>
  <c r="AQ5359" i="4" s="1"/>
  <c r="AP5360" i="4"/>
  <c r="AQ5360" i="4" s="1"/>
  <c r="AP5361" i="4"/>
  <c r="AQ5361" i="4" s="1"/>
  <c r="AP5362" i="4"/>
  <c r="AQ5362" i="4" s="1"/>
  <c r="AP5363" i="4"/>
  <c r="AQ5363" i="4" s="1"/>
  <c r="AP5364" i="4"/>
  <c r="AQ5364" i="4" s="1"/>
  <c r="AP5365" i="4"/>
  <c r="AQ5365" i="4" s="1"/>
  <c r="AP5366" i="4"/>
  <c r="AQ5366" i="4" s="1"/>
  <c r="AP5367" i="4"/>
  <c r="AQ5367" i="4" s="1"/>
  <c r="AP5368" i="4"/>
  <c r="AQ5368" i="4" s="1"/>
  <c r="AP5369" i="4"/>
  <c r="AQ5369" i="4" s="1"/>
  <c r="AP5370" i="4"/>
  <c r="AQ5370" i="4" s="1"/>
  <c r="AP5371" i="4"/>
  <c r="AQ5371" i="4" s="1"/>
  <c r="AP5372" i="4"/>
  <c r="AQ5372" i="4" s="1"/>
  <c r="AP5373" i="4"/>
  <c r="AQ5373" i="4" s="1"/>
  <c r="AP5374" i="4"/>
  <c r="AQ5374" i="4" s="1"/>
  <c r="AP5375" i="4"/>
  <c r="AQ5375" i="4" s="1"/>
  <c r="AP5376" i="4"/>
  <c r="AQ5376" i="4" s="1"/>
  <c r="AP5377" i="4"/>
  <c r="AQ5377" i="4" s="1"/>
  <c r="AP5378" i="4"/>
  <c r="AQ5378" i="4" s="1"/>
  <c r="AP5379" i="4"/>
  <c r="AQ5379" i="4" s="1"/>
  <c r="AP5380" i="4"/>
  <c r="AQ5380" i="4" s="1"/>
  <c r="AP5381" i="4"/>
  <c r="AQ5381" i="4" s="1"/>
  <c r="AP5382" i="4"/>
  <c r="AQ5382" i="4" s="1"/>
  <c r="AP5383" i="4"/>
  <c r="AQ5383" i="4" s="1"/>
  <c r="AP5384" i="4"/>
  <c r="AQ5384" i="4" s="1"/>
  <c r="AP5385" i="4"/>
  <c r="AQ5385" i="4" s="1"/>
  <c r="AP5386" i="4"/>
  <c r="AQ5386" i="4" s="1"/>
  <c r="AP5387" i="4"/>
  <c r="AQ5387" i="4" s="1"/>
  <c r="AP5388" i="4"/>
  <c r="AQ5388" i="4" s="1"/>
  <c r="AP5389" i="4"/>
  <c r="AQ5389" i="4" s="1"/>
  <c r="AP5390" i="4"/>
  <c r="AQ5390" i="4" s="1"/>
  <c r="AP5391" i="4"/>
  <c r="AQ5391" i="4" s="1"/>
  <c r="AP5392" i="4"/>
  <c r="AQ5392" i="4" s="1"/>
  <c r="AP5393" i="4"/>
  <c r="AQ5393" i="4" s="1"/>
  <c r="AP5394" i="4"/>
  <c r="AQ5394" i="4" s="1"/>
  <c r="AP5395" i="4"/>
  <c r="AQ5395" i="4" s="1"/>
  <c r="AP5396" i="4"/>
  <c r="AQ5396" i="4" s="1"/>
  <c r="AP5397" i="4"/>
  <c r="AQ5397" i="4" s="1"/>
  <c r="AP5398" i="4"/>
  <c r="AQ5398" i="4" s="1"/>
  <c r="AP5399" i="4"/>
  <c r="AQ5399" i="4" s="1"/>
  <c r="AP5400" i="4"/>
  <c r="AQ5400" i="4" s="1"/>
  <c r="AP5401" i="4"/>
  <c r="AQ5401" i="4" s="1"/>
  <c r="AP5402" i="4"/>
  <c r="AQ5402" i="4" s="1"/>
  <c r="AP5403" i="4"/>
  <c r="AQ5403" i="4" s="1"/>
  <c r="AP5404" i="4"/>
  <c r="AQ5404" i="4" s="1"/>
  <c r="AP5405" i="4"/>
  <c r="AQ5405" i="4" s="1"/>
  <c r="AP5406" i="4"/>
  <c r="AQ5406" i="4" s="1"/>
  <c r="AP5407" i="4"/>
  <c r="AQ5407" i="4" s="1"/>
  <c r="AP5408" i="4"/>
  <c r="AQ5408" i="4" s="1"/>
  <c r="AP5409" i="4"/>
  <c r="AQ5409" i="4" s="1"/>
  <c r="AP5410" i="4"/>
  <c r="AQ5410" i="4" s="1"/>
  <c r="AP5411" i="4"/>
  <c r="AQ5411" i="4" s="1"/>
  <c r="AP5412" i="4"/>
  <c r="AQ5412" i="4" s="1"/>
  <c r="AP5413" i="4"/>
  <c r="AQ5413" i="4" s="1"/>
  <c r="AP5414" i="4"/>
  <c r="AQ5414" i="4" s="1"/>
  <c r="AP5415" i="4"/>
  <c r="AQ5415" i="4" s="1"/>
  <c r="AP5416" i="4"/>
  <c r="AQ5416" i="4" s="1"/>
  <c r="AP5417" i="4"/>
  <c r="AQ5417" i="4" s="1"/>
  <c r="AP5418" i="4"/>
  <c r="AQ5418" i="4" s="1"/>
  <c r="AP5419" i="4"/>
  <c r="AQ5419" i="4" s="1"/>
  <c r="AP5420" i="4"/>
  <c r="AQ5420" i="4" s="1"/>
  <c r="AP5421" i="4"/>
  <c r="AQ5421" i="4" s="1"/>
  <c r="AP5422" i="4"/>
  <c r="AQ5422" i="4" s="1"/>
  <c r="AP5423" i="4"/>
  <c r="AQ5423" i="4" s="1"/>
  <c r="AP5424" i="4"/>
  <c r="AQ5424" i="4" s="1"/>
  <c r="AP5425" i="4"/>
  <c r="AQ5425" i="4" s="1"/>
  <c r="AP5426" i="4"/>
  <c r="AQ5426" i="4" s="1"/>
  <c r="AP5427" i="4"/>
  <c r="AQ5427" i="4" s="1"/>
  <c r="AP5428" i="4"/>
  <c r="AQ5428" i="4" s="1"/>
  <c r="AP5429" i="4"/>
  <c r="AQ5429" i="4" s="1"/>
  <c r="AP5430" i="4"/>
  <c r="AQ5430" i="4" s="1"/>
  <c r="AP5431" i="4"/>
  <c r="AQ5431" i="4" s="1"/>
  <c r="AP5432" i="4"/>
  <c r="AQ5432" i="4" s="1"/>
  <c r="AP5433" i="4"/>
  <c r="AQ5433" i="4" s="1"/>
  <c r="AP5434" i="4"/>
  <c r="AQ5434" i="4" s="1"/>
  <c r="AP5435" i="4"/>
  <c r="AQ5435" i="4" s="1"/>
  <c r="AP5436" i="4"/>
  <c r="AQ5436" i="4" s="1"/>
  <c r="AP5437" i="4"/>
  <c r="AQ5437" i="4" s="1"/>
  <c r="AP5438" i="4"/>
  <c r="AQ5438" i="4" s="1"/>
  <c r="AP5439" i="4"/>
  <c r="AQ5439" i="4" s="1"/>
  <c r="AP5440" i="4"/>
  <c r="AQ5440" i="4" s="1"/>
  <c r="AP5441" i="4"/>
  <c r="AQ5441" i="4" s="1"/>
  <c r="AP5442" i="4"/>
  <c r="AQ5442" i="4" s="1"/>
  <c r="AP5443" i="4"/>
  <c r="AQ5443" i="4" s="1"/>
  <c r="AP5444" i="4"/>
  <c r="AQ5444" i="4" s="1"/>
  <c r="AP5445" i="4"/>
  <c r="AQ5445" i="4" s="1"/>
  <c r="AP5446" i="4"/>
  <c r="AQ5446" i="4" s="1"/>
  <c r="AP5447" i="4"/>
  <c r="AQ5447" i="4" s="1"/>
  <c r="AP5448" i="4"/>
  <c r="AQ5448" i="4" s="1"/>
  <c r="AP5449" i="4"/>
  <c r="AQ5449" i="4" s="1"/>
  <c r="AP5450" i="4"/>
  <c r="AQ5450" i="4" s="1"/>
  <c r="AP5451" i="4"/>
  <c r="AQ5451" i="4" s="1"/>
  <c r="AP5452" i="4"/>
  <c r="AQ5452" i="4" s="1"/>
  <c r="AP5453" i="4"/>
  <c r="AQ5453" i="4" s="1"/>
  <c r="AP5454" i="4"/>
  <c r="AQ5454" i="4" s="1"/>
  <c r="AP5455" i="4"/>
  <c r="AQ5455" i="4" s="1"/>
  <c r="AP5456" i="4"/>
  <c r="AQ5456" i="4" s="1"/>
  <c r="AP5457" i="4"/>
  <c r="AQ5457" i="4" s="1"/>
  <c r="AP5458" i="4"/>
  <c r="AQ5458" i="4" s="1"/>
  <c r="AP5459" i="4"/>
  <c r="AQ5459" i="4" s="1"/>
  <c r="AP5460" i="4"/>
  <c r="AQ5460" i="4" s="1"/>
  <c r="AP5461" i="4"/>
  <c r="AQ5461" i="4" s="1"/>
  <c r="AP5462" i="4"/>
  <c r="AQ5462" i="4" s="1"/>
  <c r="AP5463" i="4"/>
  <c r="AQ5463" i="4" s="1"/>
  <c r="AP5464" i="4"/>
  <c r="AQ5464" i="4" s="1"/>
  <c r="AP5465" i="4"/>
  <c r="AQ5465" i="4" s="1"/>
  <c r="AP5466" i="4"/>
  <c r="AQ5466" i="4" s="1"/>
  <c r="AP5467" i="4"/>
  <c r="AQ5467" i="4" s="1"/>
  <c r="AP5468" i="4"/>
  <c r="AQ5468" i="4" s="1"/>
  <c r="AP5469" i="4"/>
  <c r="AQ5469" i="4" s="1"/>
  <c r="AP5470" i="4"/>
  <c r="AQ5470" i="4" s="1"/>
  <c r="AP5471" i="4"/>
  <c r="AQ5471" i="4" s="1"/>
  <c r="AP5472" i="4"/>
  <c r="AQ5472" i="4" s="1"/>
  <c r="AP5473" i="4"/>
  <c r="AQ5473" i="4" s="1"/>
  <c r="AP5474" i="4"/>
  <c r="AQ5474" i="4" s="1"/>
  <c r="AP5475" i="4"/>
  <c r="AQ5475" i="4" s="1"/>
  <c r="AP5476" i="4"/>
  <c r="AQ5476" i="4" s="1"/>
  <c r="AP5477" i="4"/>
  <c r="AQ5477" i="4" s="1"/>
  <c r="AP5478" i="4"/>
  <c r="AQ5478" i="4" s="1"/>
  <c r="AP5479" i="4"/>
  <c r="AQ5479" i="4" s="1"/>
  <c r="AP5480" i="4"/>
  <c r="AQ5480" i="4" s="1"/>
  <c r="AP5481" i="4"/>
  <c r="AQ5481" i="4" s="1"/>
  <c r="AP5482" i="4"/>
  <c r="AQ5482" i="4" s="1"/>
  <c r="AP5483" i="4"/>
  <c r="AQ5483" i="4" s="1"/>
  <c r="AP5484" i="4"/>
  <c r="AQ5484" i="4" s="1"/>
  <c r="AP5485" i="4"/>
  <c r="AQ5485" i="4" s="1"/>
  <c r="AP5486" i="4"/>
  <c r="AQ5486" i="4" s="1"/>
  <c r="AP5487" i="4"/>
  <c r="AQ5487" i="4" s="1"/>
  <c r="AP5488" i="4"/>
  <c r="AQ5488" i="4" s="1"/>
  <c r="AP5489" i="4"/>
  <c r="AQ5489" i="4" s="1"/>
  <c r="AP5490" i="4"/>
  <c r="AQ5490" i="4" s="1"/>
  <c r="AP5491" i="4"/>
  <c r="AQ5491" i="4" s="1"/>
  <c r="AP5492" i="4"/>
  <c r="AQ5492" i="4" s="1"/>
  <c r="AP5493" i="4"/>
  <c r="AQ5493" i="4" s="1"/>
  <c r="AP5494" i="4"/>
  <c r="AQ5494" i="4" s="1"/>
  <c r="AP5495" i="4"/>
  <c r="AQ5495" i="4" s="1"/>
  <c r="AP5496" i="4"/>
  <c r="AQ5496" i="4" s="1"/>
  <c r="AP5497" i="4"/>
  <c r="AQ5497" i="4" s="1"/>
  <c r="AP5498" i="4"/>
  <c r="AQ5498" i="4" s="1"/>
  <c r="AP5499" i="4"/>
  <c r="AQ5499" i="4" s="1"/>
  <c r="AP5500" i="4"/>
  <c r="AQ5500" i="4" s="1"/>
  <c r="AP5501" i="4"/>
  <c r="AQ5501" i="4" s="1"/>
  <c r="AP5502" i="4"/>
  <c r="AQ5502" i="4" s="1"/>
  <c r="AP5503" i="4"/>
  <c r="AQ5503" i="4" s="1"/>
  <c r="AP5504" i="4"/>
  <c r="AQ5504" i="4" s="1"/>
  <c r="AP5505" i="4"/>
  <c r="AQ5505" i="4" s="1"/>
  <c r="AP5506" i="4"/>
  <c r="AQ5506" i="4" s="1"/>
  <c r="AP5507" i="4"/>
  <c r="AQ5507" i="4" s="1"/>
  <c r="AP5508" i="4"/>
  <c r="AQ5508" i="4" s="1"/>
  <c r="AP5509" i="4"/>
  <c r="AQ5509" i="4" s="1"/>
  <c r="AP5510" i="4"/>
  <c r="AQ5510" i="4" s="1"/>
  <c r="AP5511" i="4"/>
  <c r="AQ5511" i="4" s="1"/>
  <c r="AP5512" i="4"/>
  <c r="AQ5512" i="4" s="1"/>
  <c r="AP5513" i="4"/>
  <c r="AQ5513" i="4" s="1"/>
  <c r="AP5514" i="4"/>
  <c r="AQ5514" i="4" s="1"/>
  <c r="AP5515" i="4"/>
  <c r="AQ5515" i="4" s="1"/>
  <c r="AP5516" i="4"/>
  <c r="AQ5516" i="4" s="1"/>
  <c r="AP5517" i="4"/>
  <c r="AQ5517" i="4" s="1"/>
  <c r="AP5518" i="4"/>
  <c r="AQ5518" i="4" s="1"/>
  <c r="AP5519" i="4"/>
  <c r="AQ5519" i="4" s="1"/>
  <c r="AP5520" i="4"/>
  <c r="AQ5520" i="4" s="1"/>
  <c r="AP5521" i="4"/>
  <c r="AQ5521" i="4" s="1"/>
  <c r="AP5522" i="4"/>
  <c r="AQ5522" i="4" s="1"/>
  <c r="AP5523" i="4"/>
  <c r="AQ5523" i="4" s="1"/>
  <c r="AP5524" i="4"/>
  <c r="AQ5524" i="4" s="1"/>
  <c r="AP5525" i="4"/>
  <c r="AQ5525" i="4" s="1"/>
  <c r="AP5526" i="4"/>
  <c r="AQ5526" i="4" s="1"/>
  <c r="AP5527" i="4"/>
  <c r="AQ5527" i="4" s="1"/>
  <c r="AP5528" i="4"/>
  <c r="AQ5528" i="4" s="1"/>
  <c r="AP5529" i="4"/>
  <c r="AQ5529" i="4" s="1"/>
  <c r="AP5530" i="4"/>
  <c r="AQ5530" i="4" s="1"/>
  <c r="AP5531" i="4"/>
  <c r="AQ5531" i="4" s="1"/>
  <c r="AP5532" i="4"/>
  <c r="AQ5532" i="4" s="1"/>
  <c r="AP5533" i="4"/>
  <c r="AQ5533" i="4" s="1"/>
  <c r="AP5534" i="4"/>
  <c r="AQ5534" i="4" s="1"/>
  <c r="AP5535" i="4"/>
  <c r="AQ5535" i="4" s="1"/>
  <c r="AP5536" i="4"/>
  <c r="AQ5536" i="4" s="1"/>
  <c r="AP5537" i="4"/>
  <c r="AQ5537" i="4" s="1"/>
  <c r="AP5538" i="4"/>
  <c r="AQ5538" i="4" s="1"/>
  <c r="AP5539" i="4"/>
  <c r="AQ5539" i="4" s="1"/>
  <c r="AP5540" i="4"/>
  <c r="AQ5540" i="4" s="1"/>
  <c r="AP5541" i="4"/>
  <c r="AQ5541" i="4" s="1"/>
  <c r="AP5542" i="4"/>
  <c r="AQ5542" i="4" s="1"/>
  <c r="AP5543" i="4"/>
  <c r="AQ5543" i="4" s="1"/>
  <c r="AP5544" i="4"/>
  <c r="AQ5544" i="4" s="1"/>
  <c r="AP5545" i="4"/>
  <c r="AQ5545" i="4" s="1"/>
  <c r="AP5546" i="4"/>
  <c r="AQ5546" i="4" s="1"/>
  <c r="AP5547" i="4"/>
  <c r="AQ5547" i="4" s="1"/>
  <c r="AP5548" i="4"/>
  <c r="AQ5548" i="4" s="1"/>
  <c r="AP5549" i="4"/>
  <c r="AQ5549" i="4" s="1"/>
  <c r="AP5550" i="4"/>
  <c r="AQ5550" i="4" s="1"/>
  <c r="AP5551" i="4"/>
  <c r="AQ5551" i="4" s="1"/>
  <c r="AP5552" i="4"/>
  <c r="AQ5552" i="4" s="1"/>
  <c r="AP5553" i="4"/>
  <c r="AQ5553" i="4" s="1"/>
  <c r="AP5554" i="4"/>
  <c r="AQ5554" i="4" s="1"/>
  <c r="AP5555" i="4"/>
  <c r="AQ5555" i="4" s="1"/>
  <c r="AP5556" i="4"/>
  <c r="AQ5556" i="4" s="1"/>
  <c r="AP5557" i="4"/>
  <c r="AQ5557" i="4" s="1"/>
  <c r="AP5558" i="4"/>
  <c r="AQ5558" i="4" s="1"/>
  <c r="AP5559" i="4"/>
  <c r="AQ5559" i="4" s="1"/>
  <c r="AP5560" i="4"/>
  <c r="AQ5560" i="4" s="1"/>
  <c r="AP5561" i="4"/>
  <c r="AQ5561" i="4" s="1"/>
  <c r="AP5562" i="4"/>
  <c r="AQ5562" i="4" s="1"/>
  <c r="AP5563" i="4"/>
  <c r="AQ5563" i="4" s="1"/>
  <c r="AP5564" i="4"/>
  <c r="AQ5564" i="4" s="1"/>
  <c r="AP5565" i="4"/>
  <c r="AQ5565" i="4" s="1"/>
  <c r="AP5566" i="4"/>
  <c r="AQ5566" i="4" s="1"/>
  <c r="AP5567" i="4"/>
  <c r="AQ5567" i="4" s="1"/>
  <c r="AP5568" i="4"/>
  <c r="AQ5568" i="4" s="1"/>
  <c r="AP5569" i="4"/>
  <c r="AQ5569" i="4" s="1"/>
  <c r="AP5570" i="4"/>
  <c r="AQ5570" i="4" s="1"/>
  <c r="AP5571" i="4"/>
  <c r="AQ5571" i="4" s="1"/>
  <c r="AP5572" i="4"/>
  <c r="AQ5572" i="4" s="1"/>
  <c r="AP5573" i="4"/>
  <c r="AQ5573" i="4" s="1"/>
  <c r="AP5574" i="4"/>
  <c r="AQ5574" i="4" s="1"/>
  <c r="AP5575" i="4"/>
  <c r="AQ5575" i="4" s="1"/>
  <c r="AP5576" i="4"/>
  <c r="AQ5576" i="4" s="1"/>
  <c r="AP5577" i="4"/>
  <c r="AQ5577" i="4" s="1"/>
  <c r="AP5578" i="4"/>
  <c r="AQ5578" i="4" s="1"/>
  <c r="AP5579" i="4"/>
  <c r="AQ5579" i="4" s="1"/>
  <c r="AP5580" i="4"/>
  <c r="AQ5580" i="4" s="1"/>
  <c r="AP5581" i="4"/>
  <c r="AQ5581" i="4" s="1"/>
  <c r="AP5582" i="4"/>
  <c r="AQ5582" i="4" s="1"/>
  <c r="AP5583" i="4"/>
  <c r="AQ5583" i="4" s="1"/>
  <c r="AP5584" i="4"/>
  <c r="AQ5584" i="4" s="1"/>
  <c r="AP5585" i="4"/>
  <c r="AQ5585" i="4" s="1"/>
  <c r="AP5586" i="4"/>
  <c r="AQ5586" i="4" s="1"/>
  <c r="AP5587" i="4"/>
  <c r="AQ5587" i="4" s="1"/>
  <c r="AP5588" i="4"/>
  <c r="AQ5588" i="4" s="1"/>
  <c r="AP5589" i="4"/>
  <c r="AQ5589" i="4" s="1"/>
  <c r="AP5590" i="4"/>
  <c r="AQ5590" i="4" s="1"/>
  <c r="AP5591" i="4"/>
  <c r="AQ5591" i="4" s="1"/>
  <c r="AP5592" i="4"/>
  <c r="AQ5592" i="4" s="1"/>
  <c r="AP5593" i="4"/>
  <c r="AQ5593" i="4" s="1"/>
  <c r="AP5594" i="4"/>
  <c r="AQ5594" i="4" s="1"/>
  <c r="AP5595" i="4"/>
  <c r="AQ5595" i="4" s="1"/>
  <c r="AP5596" i="4"/>
  <c r="AQ5596" i="4" s="1"/>
  <c r="AP5597" i="4"/>
  <c r="AQ5597" i="4" s="1"/>
  <c r="AP5598" i="4"/>
  <c r="AQ5598" i="4" s="1"/>
  <c r="AP5599" i="4"/>
  <c r="AQ5599" i="4" s="1"/>
  <c r="AP5600" i="4"/>
  <c r="AQ5600" i="4" s="1"/>
  <c r="AP5601" i="4"/>
  <c r="AQ5601" i="4" s="1"/>
  <c r="AP5602" i="4"/>
  <c r="AQ5602" i="4" s="1"/>
  <c r="AP5603" i="4"/>
  <c r="AQ5603" i="4" s="1"/>
  <c r="AP5604" i="4"/>
  <c r="AQ5604" i="4" s="1"/>
  <c r="AP5605" i="4"/>
  <c r="AQ5605" i="4" s="1"/>
  <c r="AP5606" i="4"/>
  <c r="AQ5606" i="4" s="1"/>
  <c r="AP5607" i="4"/>
  <c r="AQ5607" i="4" s="1"/>
  <c r="AP5608" i="4"/>
  <c r="AQ5608" i="4" s="1"/>
  <c r="AP5609" i="4"/>
  <c r="AQ5609" i="4" s="1"/>
  <c r="AP5610" i="4"/>
  <c r="AQ5610" i="4" s="1"/>
  <c r="AP5611" i="4"/>
  <c r="AQ5611" i="4" s="1"/>
  <c r="AP5612" i="4"/>
  <c r="AQ5612" i="4" s="1"/>
  <c r="AP5613" i="4"/>
  <c r="AQ5613" i="4" s="1"/>
  <c r="AP5614" i="4"/>
  <c r="AQ5614" i="4" s="1"/>
  <c r="AP5615" i="4"/>
  <c r="AQ5615" i="4" s="1"/>
  <c r="AP5616" i="4"/>
  <c r="AQ5616" i="4" s="1"/>
  <c r="AP5617" i="4"/>
  <c r="AQ5617" i="4" s="1"/>
  <c r="AP5618" i="4"/>
  <c r="AQ5618" i="4" s="1"/>
  <c r="AP5619" i="4"/>
  <c r="AQ5619" i="4" s="1"/>
  <c r="AP5620" i="4"/>
  <c r="AQ5620" i="4" s="1"/>
  <c r="AP5621" i="4"/>
  <c r="AQ5621" i="4" s="1"/>
  <c r="AP5622" i="4"/>
  <c r="AQ5622" i="4" s="1"/>
  <c r="AP5623" i="4"/>
  <c r="AQ5623" i="4" s="1"/>
  <c r="AP5624" i="4"/>
  <c r="AQ5624" i="4" s="1"/>
  <c r="AP5625" i="4"/>
  <c r="AQ5625" i="4" s="1"/>
  <c r="AP5626" i="4"/>
  <c r="AQ5626" i="4" s="1"/>
  <c r="AP5627" i="4"/>
  <c r="AQ5627" i="4" s="1"/>
  <c r="AP5628" i="4"/>
  <c r="AQ5628" i="4" s="1"/>
  <c r="AP5629" i="4"/>
  <c r="AQ5629" i="4" s="1"/>
  <c r="AP5630" i="4"/>
  <c r="AQ5630" i="4" s="1"/>
  <c r="AP5631" i="4"/>
  <c r="AQ5631" i="4" s="1"/>
  <c r="AP5632" i="4"/>
  <c r="AQ5632" i="4" s="1"/>
  <c r="AP5633" i="4"/>
  <c r="AQ5633" i="4" s="1"/>
  <c r="AP5634" i="4"/>
  <c r="AQ5634" i="4" s="1"/>
  <c r="AP5635" i="4"/>
  <c r="AQ5635" i="4" s="1"/>
  <c r="AP5636" i="4"/>
  <c r="AQ5636" i="4" s="1"/>
  <c r="AP5637" i="4"/>
  <c r="AQ5637" i="4" s="1"/>
  <c r="AP5638" i="4"/>
  <c r="AQ5638" i="4" s="1"/>
  <c r="AP5639" i="4"/>
  <c r="AQ5639" i="4" s="1"/>
  <c r="AP5640" i="4"/>
  <c r="AQ5640" i="4" s="1"/>
  <c r="AP5641" i="4"/>
  <c r="AQ5641" i="4" s="1"/>
  <c r="AP5642" i="4"/>
  <c r="AQ5642" i="4" s="1"/>
  <c r="AP5643" i="4"/>
  <c r="AQ5643" i="4" s="1"/>
  <c r="AP5644" i="4"/>
  <c r="AQ5644" i="4" s="1"/>
  <c r="AP5645" i="4"/>
  <c r="AQ5645" i="4" s="1"/>
  <c r="AP5646" i="4"/>
  <c r="AQ5646" i="4" s="1"/>
  <c r="AP5647" i="4"/>
  <c r="AQ5647" i="4" s="1"/>
  <c r="AP5648" i="4"/>
  <c r="AQ5648" i="4" s="1"/>
  <c r="AP5649" i="4"/>
  <c r="AQ5649" i="4" s="1"/>
  <c r="AP5650" i="4"/>
  <c r="AQ5650" i="4" s="1"/>
  <c r="AP5651" i="4"/>
  <c r="AQ5651" i="4" s="1"/>
  <c r="AP5652" i="4"/>
  <c r="AQ5652" i="4" s="1"/>
  <c r="AP5653" i="4"/>
  <c r="AQ5653" i="4" s="1"/>
  <c r="AP5654" i="4"/>
  <c r="AQ5654" i="4" s="1"/>
  <c r="AP5655" i="4"/>
  <c r="AQ5655" i="4" s="1"/>
  <c r="AP5656" i="4"/>
  <c r="AQ5656" i="4" s="1"/>
  <c r="AP5657" i="4"/>
  <c r="AQ5657" i="4" s="1"/>
  <c r="AP5658" i="4"/>
  <c r="AQ5658" i="4" s="1"/>
  <c r="AP5659" i="4"/>
  <c r="AQ5659" i="4" s="1"/>
  <c r="AP5660" i="4"/>
  <c r="AQ5660" i="4" s="1"/>
  <c r="AP5661" i="4"/>
  <c r="AQ5661" i="4" s="1"/>
  <c r="AP5662" i="4"/>
  <c r="AQ5662" i="4" s="1"/>
  <c r="AP5663" i="4"/>
  <c r="AQ5663" i="4" s="1"/>
  <c r="AP5664" i="4"/>
  <c r="AQ5664" i="4" s="1"/>
  <c r="AP5665" i="4"/>
  <c r="AQ5665" i="4" s="1"/>
  <c r="AP5666" i="4"/>
  <c r="AQ5666" i="4" s="1"/>
  <c r="AP5667" i="4"/>
  <c r="AQ5667" i="4" s="1"/>
  <c r="AP5668" i="4"/>
  <c r="AQ5668" i="4" s="1"/>
  <c r="AP5669" i="4"/>
  <c r="AQ5669" i="4" s="1"/>
  <c r="AP5670" i="4"/>
  <c r="AQ5670" i="4" s="1"/>
  <c r="AP5671" i="4"/>
  <c r="AQ5671" i="4" s="1"/>
  <c r="AP5672" i="4"/>
  <c r="AQ5672" i="4" s="1"/>
  <c r="AP5673" i="4"/>
  <c r="AQ5673" i="4" s="1"/>
  <c r="AP5674" i="4"/>
  <c r="AQ5674" i="4" s="1"/>
  <c r="AP5675" i="4"/>
  <c r="AQ5675" i="4" s="1"/>
  <c r="AP5676" i="4"/>
  <c r="AQ5676" i="4" s="1"/>
  <c r="AP5677" i="4"/>
  <c r="AQ5677" i="4" s="1"/>
  <c r="AP5678" i="4"/>
  <c r="AQ5678" i="4" s="1"/>
  <c r="AP5679" i="4"/>
  <c r="AQ5679" i="4" s="1"/>
  <c r="AP5680" i="4"/>
  <c r="AQ5680" i="4" s="1"/>
  <c r="AP5681" i="4"/>
  <c r="AQ5681" i="4" s="1"/>
  <c r="AP5682" i="4"/>
  <c r="AQ5682" i="4" s="1"/>
  <c r="AP5683" i="4"/>
  <c r="AQ5683" i="4" s="1"/>
  <c r="AP5684" i="4"/>
  <c r="AQ5684" i="4" s="1"/>
  <c r="AP5685" i="4"/>
  <c r="AQ5685" i="4" s="1"/>
  <c r="AP5686" i="4"/>
  <c r="AQ5686" i="4" s="1"/>
  <c r="AP5687" i="4"/>
  <c r="AQ5687" i="4" s="1"/>
  <c r="AP5688" i="4"/>
  <c r="AQ5688" i="4" s="1"/>
  <c r="AP5689" i="4"/>
  <c r="AQ5689" i="4" s="1"/>
  <c r="AP5690" i="4"/>
  <c r="AQ5690" i="4" s="1"/>
  <c r="AP5691" i="4"/>
  <c r="AQ5691" i="4" s="1"/>
  <c r="AP5692" i="4"/>
  <c r="AQ5692" i="4" s="1"/>
  <c r="AP5693" i="4"/>
  <c r="AQ5693" i="4" s="1"/>
  <c r="AP5694" i="4"/>
  <c r="AQ5694" i="4" s="1"/>
  <c r="AP5695" i="4"/>
  <c r="AQ5695" i="4" s="1"/>
  <c r="AP5696" i="4"/>
  <c r="AQ5696" i="4" s="1"/>
  <c r="AP5697" i="4"/>
  <c r="AQ5697" i="4" s="1"/>
  <c r="AP5698" i="4"/>
  <c r="AQ5698" i="4" s="1"/>
  <c r="AP5699" i="4"/>
  <c r="AQ5699" i="4" s="1"/>
  <c r="AP5700" i="4"/>
  <c r="AQ5700" i="4" s="1"/>
  <c r="AP5701" i="4"/>
  <c r="AQ5701" i="4" s="1"/>
  <c r="AP5702" i="4"/>
  <c r="AQ5702" i="4" s="1"/>
  <c r="AP5703" i="4"/>
  <c r="AQ5703" i="4" s="1"/>
  <c r="AP5704" i="4"/>
  <c r="AQ5704" i="4" s="1"/>
  <c r="AP5705" i="4"/>
  <c r="AQ5705" i="4" s="1"/>
  <c r="AP5706" i="4"/>
  <c r="AQ5706" i="4" s="1"/>
  <c r="AP5707" i="4"/>
  <c r="AQ5707" i="4" s="1"/>
  <c r="AP5708" i="4"/>
  <c r="AQ5708" i="4" s="1"/>
  <c r="AP5709" i="4"/>
  <c r="AQ5709" i="4" s="1"/>
  <c r="AP5710" i="4"/>
  <c r="AQ5710" i="4" s="1"/>
  <c r="AP5711" i="4"/>
  <c r="AQ5711" i="4" s="1"/>
  <c r="AP5712" i="4"/>
  <c r="AQ5712" i="4" s="1"/>
  <c r="AP5713" i="4"/>
  <c r="AQ5713" i="4" s="1"/>
  <c r="AP5714" i="4"/>
  <c r="AQ5714" i="4" s="1"/>
  <c r="AP5715" i="4"/>
  <c r="AQ5715" i="4" s="1"/>
  <c r="AP5716" i="4"/>
  <c r="AQ5716" i="4" s="1"/>
  <c r="AP5717" i="4"/>
  <c r="AQ5717" i="4" s="1"/>
  <c r="AP5718" i="4"/>
  <c r="AQ5718" i="4" s="1"/>
  <c r="AP5719" i="4"/>
  <c r="AQ5719" i="4" s="1"/>
  <c r="D2" i="4"/>
  <c r="F2" i="4" s="1"/>
  <c r="D3" i="4"/>
  <c r="F3" i="4" s="1"/>
  <c r="D4" i="4"/>
  <c r="F4" i="4" s="1"/>
  <c r="D5" i="4"/>
  <c r="F5" i="4" s="1"/>
  <c r="D6" i="4"/>
  <c r="F6" i="4" s="1"/>
  <c r="D7" i="4"/>
  <c r="F7" i="4" s="1"/>
  <c r="D8" i="4"/>
  <c r="F8" i="4" s="1"/>
  <c r="D9" i="4"/>
  <c r="F9" i="4" s="1"/>
  <c r="D10" i="4"/>
  <c r="F10" i="4" s="1"/>
  <c r="D11" i="4"/>
  <c r="F11" i="4" s="1"/>
  <c r="D12" i="4"/>
  <c r="F12" i="4" s="1"/>
  <c r="D13" i="4"/>
  <c r="F13" i="4" s="1"/>
  <c r="D14" i="4"/>
  <c r="F14" i="4" s="1"/>
  <c r="D15" i="4"/>
  <c r="F15" i="4" s="1"/>
  <c r="D16" i="4"/>
  <c r="F16" i="4" s="1"/>
  <c r="D17" i="4"/>
  <c r="F17" i="4" s="1"/>
  <c r="D18" i="4"/>
  <c r="F18" i="4" s="1"/>
  <c r="D19" i="4"/>
  <c r="F19" i="4" s="1"/>
  <c r="D20" i="4"/>
  <c r="F20" i="4" s="1"/>
  <c r="D21" i="4"/>
  <c r="F21" i="4" s="1"/>
  <c r="D22" i="4"/>
  <c r="F22" i="4" s="1"/>
  <c r="D23" i="4"/>
  <c r="F23" i="4" s="1"/>
  <c r="D24" i="4"/>
  <c r="F24" i="4" s="1"/>
  <c r="D25" i="4"/>
  <c r="F25" i="4" s="1"/>
  <c r="D26" i="4"/>
  <c r="F26" i="4" s="1"/>
  <c r="D27" i="4"/>
  <c r="F27" i="4" s="1"/>
  <c r="D28" i="4"/>
  <c r="F28" i="4" s="1"/>
  <c r="D29" i="4"/>
  <c r="F29" i="4" s="1"/>
  <c r="D30" i="4"/>
  <c r="F30" i="4" s="1"/>
  <c r="D31" i="4"/>
  <c r="F31" i="4" s="1"/>
  <c r="D32" i="4"/>
  <c r="F32" i="4" s="1"/>
  <c r="D33" i="4"/>
  <c r="F33" i="4" s="1"/>
  <c r="D34" i="4"/>
  <c r="F34" i="4" s="1"/>
  <c r="D35" i="4"/>
  <c r="F35" i="4" s="1"/>
  <c r="D36" i="4"/>
  <c r="F36" i="4" s="1"/>
  <c r="D37" i="4"/>
  <c r="F37" i="4" s="1"/>
  <c r="D38" i="4"/>
  <c r="F38" i="4" s="1"/>
  <c r="D39" i="4"/>
  <c r="F39" i="4" s="1"/>
  <c r="D40" i="4"/>
  <c r="F40" i="4" s="1"/>
  <c r="D41" i="4"/>
  <c r="F41" i="4" s="1"/>
  <c r="D42" i="4"/>
  <c r="F42" i="4" s="1"/>
  <c r="D43" i="4"/>
  <c r="F43" i="4" s="1"/>
  <c r="D44" i="4"/>
  <c r="F44" i="4" s="1"/>
  <c r="D45" i="4"/>
  <c r="F45" i="4" s="1"/>
  <c r="D46" i="4"/>
  <c r="F46" i="4" s="1"/>
  <c r="D47" i="4"/>
  <c r="F47" i="4" s="1"/>
  <c r="D48" i="4"/>
  <c r="F48" i="4" s="1"/>
  <c r="D49" i="4"/>
  <c r="F49" i="4" s="1"/>
  <c r="D50" i="4"/>
  <c r="F50" i="4" s="1"/>
  <c r="D51" i="4"/>
  <c r="F51" i="4" s="1"/>
  <c r="D52" i="4"/>
  <c r="F52" i="4" s="1"/>
  <c r="D53" i="4"/>
  <c r="F53" i="4" s="1"/>
  <c r="D54" i="4"/>
  <c r="F54" i="4" s="1"/>
  <c r="D55" i="4"/>
  <c r="F55" i="4" s="1"/>
  <c r="D56" i="4"/>
  <c r="F56" i="4" s="1"/>
  <c r="D57" i="4"/>
  <c r="F57" i="4" s="1"/>
  <c r="D58" i="4"/>
  <c r="F58" i="4" s="1"/>
  <c r="D59" i="4"/>
  <c r="F59" i="4" s="1"/>
  <c r="D60" i="4"/>
  <c r="F60" i="4" s="1"/>
  <c r="D61" i="4"/>
  <c r="F61" i="4" s="1"/>
  <c r="D62" i="4"/>
  <c r="F62" i="4" s="1"/>
  <c r="D63" i="4"/>
  <c r="F63" i="4" s="1"/>
  <c r="D64" i="4"/>
  <c r="F64" i="4" s="1"/>
  <c r="D65" i="4"/>
  <c r="F65" i="4" s="1"/>
  <c r="D66" i="4"/>
  <c r="F66" i="4" s="1"/>
  <c r="D67" i="4"/>
  <c r="F67" i="4" s="1"/>
  <c r="D68" i="4"/>
  <c r="F68" i="4" s="1"/>
  <c r="D69" i="4"/>
  <c r="F69" i="4" s="1"/>
  <c r="D70" i="4"/>
  <c r="F70" i="4" s="1"/>
  <c r="D71" i="4"/>
  <c r="F71" i="4" s="1"/>
  <c r="D72" i="4"/>
  <c r="F72" i="4" s="1"/>
  <c r="D73" i="4"/>
  <c r="F73" i="4" s="1"/>
  <c r="D74" i="4"/>
  <c r="F74" i="4" s="1"/>
  <c r="D75" i="4"/>
  <c r="F75" i="4" s="1"/>
  <c r="D76" i="4"/>
  <c r="F76" i="4" s="1"/>
  <c r="D77" i="4"/>
  <c r="F77" i="4" s="1"/>
  <c r="D78" i="4"/>
  <c r="F78" i="4" s="1"/>
  <c r="D79" i="4"/>
  <c r="F79" i="4" s="1"/>
  <c r="D80" i="4"/>
  <c r="F80" i="4" s="1"/>
  <c r="D81" i="4"/>
  <c r="F81" i="4" s="1"/>
  <c r="D82" i="4"/>
  <c r="F82" i="4" s="1"/>
  <c r="D83" i="4"/>
  <c r="F83" i="4" s="1"/>
  <c r="D84" i="4"/>
  <c r="F84" i="4" s="1"/>
  <c r="D85" i="4"/>
  <c r="F85" i="4" s="1"/>
  <c r="D86" i="4"/>
  <c r="F86" i="4" s="1"/>
  <c r="D87" i="4"/>
  <c r="F87" i="4" s="1"/>
  <c r="D88" i="4"/>
  <c r="F88" i="4" s="1"/>
  <c r="D89" i="4"/>
  <c r="F89" i="4" s="1"/>
  <c r="D90" i="4"/>
  <c r="F90" i="4" s="1"/>
  <c r="D91" i="4"/>
  <c r="F91" i="4" s="1"/>
  <c r="D92" i="4"/>
  <c r="F92" i="4" s="1"/>
  <c r="D93" i="4"/>
  <c r="F93" i="4" s="1"/>
  <c r="D94" i="4"/>
  <c r="F94" i="4" s="1"/>
  <c r="D95" i="4"/>
  <c r="F95" i="4" s="1"/>
  <c r="D96" i="4"/>
  <c r="F96" i="4" s="1"/>
  <c r="D97" i="4"/>
  <c r="F97" i="4" s="1"/>
  <c r="D98" i="4"/>
  <c r="F98" i="4" s="1"/>
  <c r="D99" i="4"/>
  <c r="F99" i="4" s="1"/>
  <c r="D100" i="4"/>
  <c r="F100" i="4" s="1"/>
  <c r="D101" i="4"/>
  <c r="F101" i="4" s="1"/>
  <c r="D102" i="4"/>
  <c r="F102" i="4" s="1"/>
  <c r="D103" i="4"/>
  <c r="F103" i="4" s="1"/>
  <c r="D104" i="4"/>
  <c r="F104" i="4" s="1"/>
  <c r="D105" i="4"/>
  <c r="F105" i="4" s="1"/>
  <c r="D106" i="4"/>
  <c r="F106" i="4" s="1"/>
  <c r="D107" i="4"/>
  <c r="F107" i="4" s="1"/>
  <c r="D108" i="4"/>
  <c r="F108" i="4" s="1"/>
  <c r="D109" i="4"/>
  <c r="F109" i="4" s="1"/>
  <c r="D110" i="4"/>
  <c r="F110" i="4" s="1"/>
  <c r="D111" i="4"/>
  <c r="F111" i="4" s="1"/>
  <c r="D112" i="4"/>
  <c r="F112" i="4" s="1"/>
  <c r="D113" i="4"/>
  <c r="F113" i="4" s="1"/>
  <c r="D114" i="4"/>
  <c r="F114" i="4" s="1"/>
  <c r="D115" i="4"/>
  <c r="F115" i="4" s="1"/>
  <c r="D116" i="4"/>
  <c r="F116" i="4" s="1"/>
  <c r="D117" i="4"/>
  <c r="F117" i="4" s="1"/>
  <c r="D118" i="4"/>
  <c r="F118" i="4" s="1"/>
  <c r="D119" i="4"/>
  <c r="F119" i="4" s="1"/>
  <c r="D120" i="4"/>
  <c r="F120" i="4" s="1"/>
  <c r="D121" i="4"/>
  <c r="F121" i="4" s="1"/>
  <c r="D122" i="4"/>
  <c r="F122" i="4" s="1"/>
  <c r="D123" i="4"/>
  <c r="F123" i="4" s="1"/>
  <c r="D124" i="4"/>
  <c r="F124" i="4" s="1"/>
  <c r="D125" i="4"/>
  <c r="F125" i="4" s="1"/>
  <c r="D126" i="4"/>
  <c r="F126" i="4" s="1"/>
  <c r="D127" i="4"/>
  <c r="F127" i="4" s="1"/>
  <c r="D128" i="4"/>
  <c r="F128" i="4" s="1"/>
  <c r="D129" i="4"/>
  <c r="F129" i="4" s="1"/>
  <c r="D130" i="4"/>
  <c r="F130" i="4" s="1"/>
  <c r="D131" i="4"/>
  <c r="F131" i="4" s="1"/>
  <c r="D132" i="4"/>
  <c r="F132" i="4" s="1"/>
  <c r="D133" i="4"/>
  <c r="F133" i="4" s="1"/>
  <c r="D134" i="4"/>
  <c r="F134" i="4" s="1"/>
  <c r="D135" i="4"/>
  <c r="F135" i="4" s="1"/>
  <c r="D136" i="4"/>
  <c r="F136" i="4" s="1"/>
  <c r="D137" i="4"/>
  <c r="F137" i="4" s="1"/>
  <c r="D138" i="4"/>
  <c r="F138" i="4" s="1"/>
  <c r="D139" i="4"/>
  <c r="F139" i="4" s="1"/>
  <c r="D140" i="4"/>
  <c r="F140" i="4" s="1"/>
  <c r="D141" i="4"/>
  <c r="F141" i="4" s="1"/>
  <c r="D142" i="4"/>
  <c r="F142" i="4" s="1"/>
  <c r="D143" i="4"/>
  <c r="F143" i="4" s="1"/>
  <c r="D144" i="4"/>
  <c r="F144" i="4" s="1"/>
  <c r="D145" i="4"/>
  <c r="F145" i="4" s="1"/>
  <c r="D146" i="4"/>
  <c r="F146" i="4" s="1"/>
  <c r="D147" i="4"/>
  <c r="F147" i="4" s="1"/>
  <c r="D148" i="4"/>
  <c r="F148" i="4" s="1"/>
  <c r="D149" i="4"/>
  <c r="F149" i="4" s="1"/>
  <c r="D150" i="4"/>
  <c r="F150" i="4" s="1"/>
  <c r="D151" i="4"/>
  <c r="F151" i="4" s="1"/>
  <c r="D152" i="4"/>
  <c r="F152" i="4" s="1"/>
  <c r="D153" i="4"/>
  <c r="F153" i="4" s="1"/>
  <c r="D154" i="4"/>
  <c r="F154" i="4" s="1"/>
  <c r="D155" i="4"/>
  <c r="F155" i="4" s="1"/>
  <c r="D156" i="4"/>
  <c r="F156" i="4" s="1"/>
  <c r="D157" i="4"/>
  <c r="F157" i="4" s="1"/>
  <c r="D158" i="4"/>
  <c r="F158" i="4" s="1"/>
  <c r="D159" i="4"/>
  <c r="F159" i="4" s="1"/>
  <c r="D160" i="4"/>
  <c r="F160" i="4" s="1"/>
  <c r="D161" i="4"/>
  <c r="F161" i="4" s="1"/>
  <c r="D162" i="4"/>
  <c r="F162" i="4" s="1"/>
  <c r="D163" i="4"/>
  <c r="F163" i="4" s="1"/>
  <c r="D164" i="4"/>
  <c r="F164" i="4" s="1"/>
  <c r="D165" i="4"/>
  <c r="F165" i="4" s="1"/>
  <c r="D166" i="4"/>
  <c r="F166" i="4" s="1"/>
  <c r="D167" i="4"/>
  <c r="F167" i="4" s="1"/>
  <c r="D168" i="4"/>
  <c r="F168" i="4" s="1"/>
  <c r="D169" i="4"/>
  <c r="F169" i="4" s="1"/>
  <c r="D170" i="4"/>
  <c r="F170" i="4" s="1"/>
  <c r="D171" i="4"/>
  <c r="F171" i="4" s="1"/>
  <c r="D172" i="4"/>
  <c r="F172" i="4" s="1"/>
  <c r="D173" i="4"/>
  <c r="F173" i="4" s="1"/>
  <c r="D174" i="4"/>
  <c r="F174" i="4" s="1"/>
  <c r="D175" i="4"/>
  <c r="F175" i="4" s="1"/>
  <c r="D176" i="4"/>
  <c r="F176" i="4" s="1"/>
  <c r="D177" i="4"/>
  <c r="F177" i="4" s="1"/>
  <c r="D178" i="4"/>
  <c r="F178" i="4" s="1"/>
  <c r="D179" i="4"/>
  <c r="F179" i="4" s="1"/>
  <c r="D180" i="4"/>
  <c r="F180" i="4" s="1"/>
  <c r="D181" i="4"/>
  <c r="F181" i="4" s="1"/>
  <c r="D182" i="4"/>
  <c r="F182" i="4" s="1"/>
  <c r="D183" i="4"/>
  <c r="F183" i="4" s="1"/>
  <c r="D184" i="4"/>
  <c r="F184" i="4" s="1"/>
  <c r="D185" i="4"/>
  <c r="F185" i="4" s="1"/>
  <c r="D186" i="4"/>
  <c r="F186" i="4" s="1"/>
  <c r="D187" i="4"/>
  <c r="F187" i="4" s="1"/>
  <c r="D188" i="4"/>
  <c r="F188" i="4" s="1"/>
  <c r="D189" i="4"/>
  <c r="F189" i="4" s="1"/>
  <c r="D190" i="4"/>
  <c r="F190" i="4" s="1"/>
  <c r="D191" i="4"/>
  <c r="F191" i="4" s="1"/>
  <c r="D192" i="4"/>
  <c r="F192" i="4" s="1"/>
  <c r="D193" i="4"/>
  <c r="F193" i="4" s="1"/>
  <c r="D194" i="4"/>
  <c r="F194" i="4" s="1"/>
  <c r="D195" i="4"/>
  <c r="F195" i="4" s="1"/>
  <c r="D196" i="4"/>
  <c r="F196" i="4" s="1"/>
  <c r="D197" i="4"/>
  <c r="F197" i="4" s="1"/>
  <c r="D198" i="4"/>
  <c r="F198" i="4" s="1"/>
  <c r="D199" i="4"/>
  <c r="F199" i="4" s="1"/>
  <c r="D200" i="4"/>
  <c r="F200" i="4" s="1"/>
  <c r="D201" i="4"/>
  <c r="F201" i="4" s="1"/>
  <c r="D202" i="4"/>
  <c r="F202" i="4" s="1"/>
  <c r="D203" i="4"/>
  <c r="F203" i="4" s="1"/>
  <c r="D204" i="4"/>
  <c r="F204" i="4" s="1"/>
  <c r="D205" i="4"/>
  <c r="F205" i="4" s="1"/>
  <c r="D206" i="4"/>
  <c r="F206" i="4" s="1"/>
  <c r="D207" i="4"/>
  <c r="F207" i="4" s="1"/>
  <c r="D208" i="4"/>
  <c r="F208" i="4" s="1"/>
  <c r="D209" i="4"/>
  <c r="F209" i="4" s="1"/>
  <c r="D210" i="4"/>
  <c r="F210" i="4" s="1"/>
  <c r="D211" i="4"/>
  <c r="F211" i="4" s="1"/>
  <c r="D212" i="4"/>
  <c r="F212" i="4" s="1"/>
  <c r="D213" i="4"/>
  <c r="F213" i="4" s="1"/>
  <c r="D214" i="4"/>
  <c r="F214" i="4" s="1"/>
  <c r="D215" i="4"/>
  <c r="F215" i="4" s="1"/>
  <c r="D216" i="4"/>
  <c r="F216" i="4" s="1"/>
  <c r="D217" i="4"/>
  <c r="F217" i="4" s="1"/>
  <c r="D218" i="4"/>
  <c r="F218" i="4" s="1"/>
  <c r="D219" i="4"/>
  <c r="F219" i="4" s="1"/>
  <c r="D220" i="4"/>
  <c r="F220" i="4" s="1"/>
  <c r="D221" i="4"/>
  <c r="F221" i="4" s="1"/>
  <c r="D222" i="4"/>
  <c r="F222" i="4" s="1"/>
  <c r="D223" i="4"/>
  <c r="F223" i="4" s="1"/>
  <c r="D224" i="4"/>
  <c r="F224" i="4" s="1"/>
  <c r="D225" i="4"/>
  <c r="F225" i="4" s="1"/>
  <c r="D226" i="4"/>
  <c r="F226" i="4" s="1"/>
  <c r="D227" i="4"/>
  <c r="F227" i="4" s="1"/>
  <c r="D228" i="4"/>
  <c r="F228" i="4" s="1"/>
  <c r="D229" i="4"/>
  <c r="F229" i="4" s="1"/>
  <c r="D230" i="4"/>
  <c r="F230" i="4" s="1"/>
  <c r="D231" i="4"/>
  <c r="F231" i="4" s="1"/>
  <c r="D232" i="4"/>
  <c r="F232" i="4" s="1"/>
  <c r="D233" i="4"/>
  <c r="F233" i="4" s="1"/>
  <c r="D234" i="4"/>
  <c r="F234" i="4" s="1"/>
  <c r="D235" i="4"/>
  <c r="F235" i="4" s="1"/>
  <c r="D236" i="4"/>
  <c r="F236" i="4" s="1"/>
  <c r="D237" i="4"/>
  <c r="F237" i="4" s="1"/>
  <c r="D238" i="4"/>
  <c r="F238" i="4" s="1"/>
  <c r="D239" i="4"/>
  <c r="F239" i="4" s="1"/>
  <c r="D240" i="4"/>
  <c r="F240" i="4" s="1"/>
  <c r="D241" i="4"/>
  <c r="F241" i="4" s="1"/>
  <c r="D242" i="4"/>
  <c r="F242" i="4" s="1"/>
  <c r="D243" i="4"/>
  <c r="F243" i="4" s="1"/>
  <c r="D244" i="4"/>
  <c r="F244" i="4" s="1"/>
  <c r="D245" i="4"/>
  <c r="F245" i="4" s="1"/>
  <c r="D246" i="4"/>
  <c r="F246" i="4" s="1"/>
  <c r="D247" i="4"/>
  <c r="F247" i="4" s="1"/>
  <c r="D248" i="4"/>
  <c r="F248" i="4" s="1"/>
  <c r="D249" i="4"/>
  <c r="F249" i="4" s="1"/>
  <c r="D250" i="4"/>
  <c r="F250" i="4" s="1"/>
  <c r="D251" i="4"/>
  <c r="F251" i="4" s="1"/>
  <c r="D252" i="4"/>
  <c r="F252" i="4" s="1"/>
  <c r="D253" i="4"/>
  <c r="F253" i="4" s="1"/>
  <c r="D254" i="4"/>
  <c r="F254" i="4" s="1"/>
  <c r="D255" i="4"/>
  <c r="F255" i="4" s="1"/>
  <c r="D256" i="4"/>
  <c r="F256" i="4" s="1"/>
  <c r="D257" i="4"/>
  <c r="F257" i="4" s="1"/>
  <c r="D258" i="4"/>
  <c r="F258" i="4" s="1"/>
  <c r="D259" i="4"/>
  <c r="F259" i="4" s="1"/>
  <c r="D260" i="4"/>
  <c r="F260" i="4" s="1"/>
  <c r="D261" i="4"/>
  <c r="F261" i="4" s="1"/>
  <c r="D262" i="4"/>
  <c r="F262" i="4" s="1"/>
  <c r="D263" i="4"/>
  <c r="F263" i="4" s="1"/>
  <c r="D264" i="4"/>
  <c r="F264" i="4" s="1"/>
  <c r="D265" i="4"/>
  <c r="F265" i="4" s="1"/>
  <c r="D266" i="4"/>
  <c r="F266" i="4" s="1"/>
  <c r="D267" i="4"/>
  <c r="F267" i="4" s="1"/>
  <c r="D268" i="4"/>
  <c r="F268" i="4" s="1"/>
  <c r="D269" i="4"/>
  <c r="F269" i="4" s="1"/>
  <c r="D270" i="4"/>
  <c r="F270" i="4" s="1"/>
  <c r="D271" i="4"/>
  <c r="F271" i="4" s="1"/>
  <c r="D272" i="4"/>
  <c r="F272" i="4" s="1"/>
  <c r="D273" i="4"/>
  <c r="F273" i="4" s="1"/>
  <c r="D274" i="4"/>
  <c r="F274" i="4" s="1"/>
  <c r="D275" i="4"/>
  <c r="F275" i="4" s="1"/>
  <c r="D276" i="4"/>
  <c r="F276" i="4" s="1"/>
  <c r="D277" i="4"/>
  <c r="F277" i="4" s="1"/>
  <c r="D278" i="4"/>
  <c r="F278" i="4" s="1"/>
  <c r="D279" i="4"/>
  <c r="F279" i="4" s="1"/>
  <c r="D280" i="4"/>
  <c r="F280" i="4" s="1"/>
  <c r="D281" i="4"/>
  <c r="F281" i="4" s="1"/>
  <c r="D282" i="4"/>
  <c r="F282" i="4" s="1"/>
  <c r="D283" i="4"/>
  <c r="F283" i="4" s="1"/>
  <c r="D284" i="4"/>
  <c r="F284" i="4" s="1"/>
  <c r="D285" i="4"/>
  <c r="F285" i="4" s="1"/>
  <c r="D286" i="4"/>
  <c r="F286" i="4" s="1"/>
  <c r="D287" i="4"/>
  <c r="F287" i="4" s="1"/>
  <c r="D288" i="4"/>
  <c r="F288" i="4" s="1"/>
  <c r="D289" i="4"/>
  <c r="F289" i="4" s="1"/>
  <c r="D290" i="4"/>
  <c r="F290" i="4" s="1"/>
  <c r="D291" i="4"/>
  <c r="F291" i="4" s="1"/>
  <c r="D292" i="4"/>
  <c r="F292" i="4" s="1"/>
  <c r="D293" i="4"/>
  <c r="F293" i="4" s="1"/>
  <c r="D294" i="4"/>
  <c r="F294" i="4" s="1"/>
  <c r="D295" i="4"/>
  <c r="F295" i="4" s="1"/>
  <c r="D296" i="4"/>
  <c r="F296" i="4" s="1"/>
  <c r="D297" i="4"/>
  <c r="F297" i="4" s="1"/>
  <c r="D298" i="4"/>
  <c r="F298" i="4" s="1"/>
  <c r="D299" i="4"/>
  <c r="F299" i="4" s="1"/>
  <c r="D300" i="4"/>
  <c r="F300" i="4" s="1"/>
  <c r="D301" i="4"/>
  <c r="F301" i="4" s="1"/>
  <c r="D302" i="4"/>
  <c r="F302" i="4" s="1"/>
  <c r="D303" i="4"/>
  <c r="F303" i="4" s="1"/>
  <c r="D304" i="4"/>
  <c r="F304" i="4" s="1"/>
  <c r="D305" i="4"/>
  <c r="F305" i="4" s="1"/>
  <c r="D306" i="4"/>
  <c r="F306" i="4" s="1"/>
  <c r="D307" i="4"/>
  <c r="F307" i="4" s="1"/>
  <c r="D308" i="4"/>
  <c r="F308" i="4" s="1"/>
  <c r="D309" i="4"/>
  <c r="F309" i="4" s="1"/>
  <c r="D310" i="4"/>
  <c r="F310" i="4" s="1"/>
  <c r="D311" i="4"/>
  <c r="F311" i="4" s="1"/>
  <c r="D312" i="4"/>
  <c r="F312" i="4" s="1"/>
  <c r="D313" i="4"/>
  <c r="F313" i="4" s="1"/>
  <c r="D314" i="4"/>
  <c r="F314" i="4" s="1"/>
  <c r="D315" i="4"/>
  <c r="F315" i="4" s="1"/>
  <c r="D316" i="4"/>
  <c r="F316" i="4" s="1"/>
  <c r="D317" i="4"/>
  <c r="F317" i="4" s="1"/>
  <c r="D318" i="4"/>
  <c r="F318" i="4" s="1"/>
  <c r="D319" i="4"/>
  <c r="F319" i="4" s="1"/>
  <c r="D320" i="4"/>
  <c r="F320" i="4" s="1"/>
  <c r="D321" i="4"/>
  <c r="F321" i="4" s="1"/>
  <c r="D322" i="4"/>
  <c r="F322" i="4" s="1"/>
  <c r="D3870" i="4"/>
  <c r="F3870" i="4" s="1"/>
  <c r="D324" i="4"/>
  <c r="F324" i="4" s="1"/>
  <c r="D325" i="4"/>
  <c r="F325" i="4" s="1"/>
  <c r="D326" i="4"/>
  <c r="F326" i="4" s="1"/>
  <c r="D327" i="4"/>
  <c r="F327" i="4" s="1"/>
  <c r="D328" i="4"/>
  <c r="F328" i="4" s="1"/>
  <c r="D329" i="4"/>
  <c r="F329" i="4" s="1"/>
  <c r="D330" i="4"/>
  <c r="F330" i="4" s="1"/>
  <c r="D331" i="4"/>
  <c r="F331" i="4" s="1"/>
  <c r="D332" i="4"/>
  <c r="F332" i="4" s="1"/>
  <c r="D333" i="4"/>
  <c r="F333" i="4" s="1"/>
  <c r="D334" i="4"/>
  <c r="F334" i="4" s="1"/>
  <c r="D335" i="4"/>
  <c r="F335" i="4" s="1"/>
  <c r="D336" i="4"/>
  <c r="F336" i="4" s="1"/>
  <c r="D337" i="4"/>
  <c r="F337" i="4" s="1"/>
  <c r="D338" i="4"/>
  <c r="F338" i="4" s="1"/>
  <c r="D339" i="4"/>
  <c r="F339" i="4" s="1"/>
  <c r="D340" i="4"/>
  <c r="F340" i="4" s="1"/>
  <c r="D341" i="4"/>
  <c r="F341" i="4" s="1"/>
  <c r="D342" i="4"/>
  <c r="F342" i="4" s="1"/>
  <c r="D343" i="4"/>
  <c r="F343" i="4" s="1"/>
  <c r="D344" i="4"/>
  <c r="F344" i="4" s="1"/>
  <c r="D345" i="4"/>
  <c r="F345" i="4" s="1"/>
  <c r="D346" i="4"/>
  <c r="F346" i="4" s="1"/>
  <c r="D347" i="4"/>
  <c r="F347" i="4" s="1"/>
  <c r="D348" i="4"/>
  <c r="F348" i="4" s="1"/>
  <c r="D349" i="4"/>
  <c r="F349" i="4" s="1"/>
  <c r="D350" i="4"/>
  <c r="F350" i="4" s="1"/>
  <c r="D351" i="4"/>
  <c r="F351" i="4" s="1"/>
  <c r="D352" i="4"/>
  <c r="F352" i="4" s="1"/>
  <c r="D2092" i="4"/>
  <c r="F2092" i="4" s="1"/>
  <c r="D354" i="4"/>
  <c r="F354" i="4" s="1"/>
  <c r="D355" i="4"/>
  <c r="F355" i="4" s="1"/>
  <c r="D356" i="4"/>
  <c r="F356" i="4" s="1"/>
  <c r="D357" i="4"/>
  <c r="F357" i="4" s="1"/>
  <c r="D358" i="4"/>
  <c r="F358" i="4" s="1"/>
  <c r="D359" i="4"/>
  <c r="F359" i="4" s="1"/>
  <c r="D360" i="4"/>
  <c r="F360" i="4" s="1"/>
  <c r="D361" i="4"/>
  <c r="F361" i="4" s="1"/>
  <c r="D362" i="4"/>
  <c r="F362" i="4" s="1"/>
  <c r="D363" i="4"/>
  <c r="F363" i="4" s="1"/>
  <c r="D364" i="4"/>
  <c r="F364" i="4" s="1"/>
  <c r="D365" i="4"/>
  <c r="F365" i="4" s="1"/>
  <c r="D366" i="4"/>
  <c r="F366" i="4" s="1"/>
  <c r="D367" i="4"/>
  <c r="F367" i="4" s="1"/>
  <c r="D368" i="4"/>
  <c r="F368" i="4" s="1"/>
  <c r="D369" i="4"/>
  <c r="F369" i="4" s="1"/>
  <c r="D370" i="4"/>
  <c r="F370" i="4" s="1"/>
  <c r="D371" i="4"/>
  <c r="F371" i="4" s="1"/>
  <c r="D372" i="4"/>
  <c r="F372" i="4" s="1"/>
  <c r="D373" i="4"/>
  <c r="F373" i="4" s="1"/>
  <c r="D374" i="4"/>
  <c r="F374" i="4" s="1"/>
  <c r="D375" i="4"/>
  <c r="F375" i="4" s="1"/>
  <c r="D376" i="4"/>
  <c r="F376" i="4" s="1"/>
  <c r="D377" i="4"/>
  <c r="F377" i="4" s="1"/>
  <c r="D378" i="4"/>
  <c r="F378" i="4" s="1"/>
  <c r="D379" i="4"/>
  <c r="F379" i="4" s="1"/>
  <c r="D380" i="4"/>
  <c r="F380" i="4" s="1"/>
  <c r="D381" i="4"/>
  <c r="F381" i="4" s="1"/>
  <c r="D382" i="4"/>
  <c r="F382" i="4" s="1"/>
  <c r="D383" i="4"/>
  <c r="F383" i="4" s="1"/>
  <c r="D384" i="4"/>
  <c r="F384" i="4" s="1"/>
  <c r="D385" i="4"/>
  <c r="F385" i="4" s="1"/>
  <c r="D386" i="4"/>
  <c r="F386" i="4" s="1"/>
  <c r="D387" i="4"/>
  <c r="F387" i="4" s="1"/>
  <c r="D388" i="4"/>
  <c r="F388" i="4" s="1"/>
  <c r="D389" i="4"/>
  <c r="F389" i="4" s="1"/>
  <c r="D390" i="4"/>
  <c r="F390" i="4" s="1"/>
  <c r="D391" i="4"/>
  <c r="F391" i="4" s="1"/>
  <c r="D392" i="4"/>
  <c r="F392" i="4" s="1"/>
  <c r="D393" i="4"/>
  <c r="F393" i="4" s="1"/>
  <c r="D394" i="4"/>
  <c r="F394" i="4" s="1"/>
  <c r="D395" i="4"/>
  <c r="F395" i="4" s="1"/>
  <c r="D396" i="4"/>
  <c r="F396" i="4" s="1"/>
  <c r="D397" i="4"/>
  <c r="F397" i="4" s="1"/>
  <c r="D398" i="4"/>
  <c r="F398" i="4" s="1"/>
  <c r="D399" i="4"/>
  <c r="F399" i="4" s="1"/>
  <c r="D400" i="4"/>
  <c r="F400" i="4" s="1"/>
  <c r="D401" i="4"/>
  <c r="F401" i="4" s="1"/>
  <c r="D402" i="4"/>
  <c r="F402" i="4" s="1"/>
  <c r="D403" i="4"/>
  <c r="F403" i="4" s="1"/>
  <c r="D404" i="4"/>
  <c r="F404" i="4" s="1"/>
  <c r="D405" i="4"/>
  <c r="F405" i="4" s="1"/>
  <c r="D406" i="4"/>
  <c r="F406" i="4" s="1"/>
  <c r="D407" i="4"/>
  <c r="F407" i="4" s="1"/>
  <c r="D408" i="4"/>
  <c r="F408" i="4" s="1"/>
  <c r="D409" i="4"/>
  <c r="F409" i="4" s="1"/>
  <c r="D410" i="4"/>
  <c r="F410" i="4" s="1"/>
  <c r="D411" i="4"/>
  <c r="F411" i="4" s="1"/>
  <c r="D412" i="4"/>
  <c r="F412" i="4" s="1"/>
  <c r="D413" i="4"/>
  <c r="F413" i="4" s="1"/>
  <c r="D414" i="4"/>
  <c r="F414" i="4" s="1"/>
  <c r="D415" i="4"/>
  <c r="F415" i="4" s="1"/>
  <c r="D416" i="4"/>
  <c r="F416" i="4" s="1"/>
  <c r="D417" i="4"/>
  <c r="F417" i="4" s="1"/>
  <c r="D418" i="4"/>
  <c r="F418" i="4" s="1"/>
  <c r="D419" i="4"/>
  <c r="F419" i="4" s="1"/>
  <c r="D420" i="4"/>
  <c r="F420" i="4" s="1"/>
  <c r="D421" i="4"/>
  <c r="F421" i="4" s="1"/>
  <c r="D422" i="4"/>
  <c r="F422" i="4" s="1"/>
  <c r="D423" i="4"/>
  <c r="F423" i="4" s="1"/>
  <c r="D424" i="4"/>
  <c r="F424" i="4" s="1"/>
  <c r="D425" i="4"/>
  <c r="F425" i="4" s="1"/>
  <c r="D426" i="4"/>
  <c r="F426" i="4" s="1"/>
  <c r="D427" i="4"/>
  <c r="F427" i="4" s="1"/>
  <c r="D428" i="4"/>
  <c r="F428" i="4" s="1"/>
  <c r="D429" i="4"/>
  <c r="F429" i="4" s="1"/>
  <c r="D430" i="4"/>
  <c r="F430" i="4" s="1"/>
  <c r="D431" i="4"/>
  <c r="F431" i="4" s="1"/>
  <c r="D432" i="4"/>
  <c r="F432" i="4" s="1"/>
  <c r="D433" i="4"/>
  <c r="F433" i="4" s="1"/>
  <c r="D434" i="4"/>
  <c r="F434" i="4" s="1"/>
  <c r="D435" i="4"/>
  <c r="F435" i="4" s="1"/>
  <c r="D436" i="4"/>
  <c r="F436" i="4" s="1"/>
  <c r="D437" i="4"/>
  <c r="F437" i="4" s="1"/>
  <c r="D438" i="4"/>
  <c r="F438" i="4" s="1"/>
  <c r="D439" i="4"/>
  <c r="F439" i="4" s="1"/>
  <c r="D440" i="4"/>
  <c r="F440" i="4" s="1"/>
  <c r="D441" i="4"/>
  <c r="F441" i="4" s="1"/>
  <c r="D442" i="4"/>
  <c r="F442" i="4" s="1"/>
  <c r="D443" i="4"/>
  <c r="F443" i="4" s="1"/>
  <c r="D444" i="4"/>
  <c r="F444" i="4" s="1"/>
  <c r="D445" i="4"/>
  <c r="F445" i="4" s="1"/>
  <c r="D446" i="4"/>
  <c r="F446" i="4" s="1"/>
  <c r="D447" i="4"/>
  <c r="F447" i="4" s="1"/>
  <c r="D448" i="4"/>
  <c r="F448" i="4" s="1"/>
  <c r="D449" i="4"/>
  <c r="F449" i="4" s="1"/>
  <c r="D450" i="4"/>
  <c r="F450" i="4" s="1"/>
  <c r="D451" i="4"/>
  <c r="F451" i="4" s="1"/>
  <c r="D452" i="4"/>
  <c r="F452" i="4" s="1"/>
  <c r="D453" i="4"/>
  <c r="F453" i="4" s="1"/>
  <c r="D454" i="4"/>
  <c r="F454" i="4" s="1"/>
  <c r="D455" i="4"/>
  <c r="F455" i="4" s="1"/>
  <c r="D456" i="4"/>
  <c r="F456" i="4" s="1"/>
  <c r="D457" i="4"/>
  <c r="F457" i="4" s="1"/>
  <c r="D458" i="4"/>
  <c r="F458" i="4" s="1"/>
  <c r="D459" i="4"/>
  <c r="F459" i="4" s="1"/>
  <c r="D460" i="4"/>
  <c r="F460" i="4" s="1"/>
  <c r="D461" i="4"/>
  <c r="F461" i="4" s="1"/>
  <c r="D462" i="4"/>
  <c r="F462" i="4" s="1"/>
  <c r="D463" i="4"/>
  <c r="F463" i="4" s="1"/>
  <c r="D464" i="4"/>
  <c r="F464" i="4" s="1"/>
  <c r="D465" i="4"/>
  <c r="F465" i="4" s="1"/>
  <c r="D466" i="4"/>
  <c r="F466" i="4" s="1"/>
  <c r="D467" i="4"/>
  <c r="F467" i="4" s="1"/>
  <c r="D468" i="4"/>
  <c r="F468" i="4" s="1"/>
  <c r="D469" i="4"/>
  <c r="F469" i="4" s="1"/>
  <c r="D470" i="4"/>
  <c r="F470" i="4" s="1"/>
  <c r="D471" i="4"/>
  <c r="F471" i="4" s="1"/>
  <c r="D472" i="4"/>
  <c r="F472" i="4" s="1"/>
  <c r="D473" i="4"/>
  <c r="F473" i="4" s="1"/>
  <c r="D474" i="4"/>
  <c r="F474" i="4" s="1"/>
  <c r="D475" i="4"/>
  <c r="F475" i="4" s="1"/>
  <c r="D476" i="4"/>
  <c r="F476" i="4" s="1"/>
  <c r="D477" i="4"/>
  <c r="F477" i="4" s="1"/>
  <c r="D478" i="4"/>
  <c r="F478" i="4" s="1"/>
  <c r="D479" i="4"/>
  <c r="F479" i="4" s="1"/>
  <c r="D480" i="4"/>
  <c r="F480" i="4" s="1"/>
  <c r="D481" i="4"/>
  <c r="F481" i="4" s="1"/>
  <c r="D482" i="4"/>
  <c r="F482" i="4" s="1"/>
  <c r="D483" i="4"/>
  <c r="F483" i="4" s="1"/>
  <c r="D484" i="4"/>
  <c r="F484" i="4" s="1"/>
  <c r="D485" i="4"/>
  <c r="F485" i="4" s="1"/>
  <c r="D486" i="4"/>
  <c r="F486" i="4" s="1"/>
  <c r="D487" i="4"/>
  <c r="F487" i="4" s="1"/>
  <c r="D488" i="4"/>
  <c r="F488" i="4" s="1"/>
  <c r="D489" i="4"/>
  <c r="F489" i="4" s="1"/>
  <c r="D490" i="4"/>
  <c r="F490" i="4" s="1"/>
  <c r="D491" i="4"/>
  <c r="F491" i="4" s="1"/>
  <c r="D492" i="4"/>
  <c r="F492" i="4" s="1"/>
  <c r="D493" i="4"/>
  <c r="F493" i="4" s="1"/>
  <c r="D494" i="4"/>
  <c r="F494" i="4" s="1"/>
  <c r="D495" i="4"/>
  <c r="F495" i="4" s="1"/>
  <c r="D496" i="4"/>
  <c r="F496" i="4" s="1"/>
  <c r="D497" i="4"/>
  <c r="F497" i="4" s="1"/>
  <c r="D498" i="4"/>
  <c r="F498" i="4" s="1"/>
  <c r="D499" i="4"/>
  <c r="F499" i="4" s="1"/>
  <c r="D500" i="4"/>
  <c r="F500" i="4" s="1"/>
  <c r="D501" i="4"/>
  <c r="F501" i="4" s="1"/>
  <c r="D502" i="4"/>
  <c r="F502" i="4" s="1"/>
  <c r="D503" i="4"/>
  <c r="F503" i="4" s="1"/>
  <c r="D504" i="4"/>
  <c r="F504" i="4" s="1"/>
  <c r="D505" i="4"/>
  <c r="F505" i="4" s="1"/>
  <c r="D506" i="4"/>
  <c r="F506" i="4" s="1"/>
  <c r="D507" i="4"/>
  <c r="F507" i="4" s="1"/>
  <c r="D508" i="4"/>
  <c r="F508" i="4" s="1"/>
  <c r="D509" i="4"/>
  <c r="F509" i="4" s="1"/>
  <c r="D510" i="4"/>
  <c r="F510" i="4" s="1"/>
  <c r="D511" i="4"/>
  <c r="F511" i="4" s="1"/>
  <c r="D512" i="4"/>
  <c r="F512" i="4" s="1"/>
  <c r="D513" i="4"/>
  <c r="F513" i="4" s="1"/>
  <c r="D514" i="4"/>
  <c r="F514" i="4" s="1"/>
  <c r="D515" i="4"/>
  <c r="F515" i="4" s="1"/>
  <c r="D516" i="4"/>
  <c r="F516" i="4" s="1"/>
  <c r="D517" i="4"/>
  <c r="F517" i="4" s="1"/>
  <c r="D518" i="4"/>
  <c r="F518" i="4" s="1"/>
  <c r="D519" i="4"/>
  <c r="F519" i="4" s="1"/>
  <c r="D520" i="4"/>
  <c r="F520" i="4" s="1"/>
  <c r="D521" i="4"/>
  <c r="F521" i="4" s="1"/>
  <c r="D522" i="4"/>
  <c r="F522" i="4" s="1"/>
  <c r="D523" i="4"/>
  <c r="F523" i="4" s="1"/>
  <c r="D524" i="4"/>
  <c r="F524" i="4" s="1"/>
  <c r="D525" i="4"/>
  <c r="F525" i="4" s="1"/>
  <c r="D526" i="4"/>
  <c r="F526" i="4" s="1"/>
  <c r="D527" i="4"/>
  <c r="F527" i="4" s="1"/>
  <c r="D528" i="4"/>
  <c r="F528" i="4" s="1"/>
  <c r="D529" i="4"/>
  <c r="F529" i="4" s="1"/>
  <c r="D530" i="4"/>
  <c r="F530" i="4" s="1"/>
  <c r="D531" i="4"/>
  <c r="F531" i="4" s="1"/>
  <c r="D532" i="4"/>
  <c r="F532" i="4" s="1"/>
  <c r="D533" i="4"/>
  <c r="F533" i="4" s="1"/>
  <c r="D534" i="4"/>
  <c r="F534" i="4" s="1"/>
  <c r="D535" i="4"/>
  <c r="F535" i="4" s="1"/>
  <c r="D536" i="4"/>
  <c r="F536" i="4" s="1"/>
  <c r="D537" i="4"/>
  <c r="F537" i="4" s="1"/>
  <c r="D538" i="4"/>
  <c r="F538" i="4" s="1"/>
  <c r="D539" i="4"/>
  <c r="F539" i="4" s="1"/>
  <c r="D540" i="4"/>
  <c r="F540" i="4" s="1"/>
  <c r="D541" i="4"/>
  <c r="F541" i="4" s="1"/>
  <c r="D542" i="4"/>
  <c r="F542" i="4" s="1"/>
  <c r="D543" i="4"/>
  <c r="F543" i="4" s="1"/>
  <c r="D544" i="4"/>
  <c r="F544" i="4" s="1"/>
  <c r="D545" i="4"/>
  <c r="F545" i="4" s="1"/>
  <c r="D546" i="4"/>
  <c r="F546" i="4" s="1"/>
  <c r="D547" i="4"/>
  <c r="F547" i="4" s="1"/>
  <c r="D548" i="4"/>
  <c r="F548" i="4" s="1"/>
  <c r="D549" i="4"/>
  <c r="F549" i="4" s="1"/>
  <c r="D550" i="4"/>
  <c r="F550" i="4" s="1"/>
  <c r="D551" i="4"/>
  <c r="F551" i="4" s="1"/>
  <c r="D552" i="4"/>
  <c r="F552" i="4" s="1"/>
  <c r="D553" i="4"/>
  <c r="F553" i="4" s="1"/>
  <c r="D554" i="4"/>
  <c r="F554" i="4" s="1"/>
  <c r="D555" i="4"/>
  <c r="F555" i="4" s="1"/>
  <c r="D556" i="4"/>
  <c r="F556" i="4" s="1"/>
  <c r="D557" i="4"/>
  <c r="F557" i="4" s="1"/>
  <c r="D558" i="4"/>
  <c r="F558" i="4" s="1"/>
  <c r="D559" i="4"/>
  <c r="F559" i="4" s="1"/>
  <c r="D560" i="4"/>
  <c r="F560" i="4" s="1"/>
  <c r="D561" i="4"/>
  <c r="F561" i="4" s="1"/>
  <c r="D562" i="4"/>
  <c r="F562" i="4" s="1"/>
  <c r="D563" i="4"/>
  <c r="F563" i="4" s="1"/>
  <c r="D564" i="4"/>
  <c r="F564" i="4" s="1"/>
  <c r="D565" i="4"/>
  <c r="F565" i="4" s="1"/>
  <c r="D566" i="4"/>
  <c r="F566" i="4" s="1"/>
  <c r="D567" i="4"/>
  <c r="F567" i="4" s="1"/>
  <c r="D568" i="4"/>
  <c r="F568" i="4" s="1"/>
  <c r="D569" i="4"/>
  <c r="F569" i="4" s="1"/>
  <c r="D570" i="4"/>
  <c r="F570" i="4" s="1"/>
  <c r="D571" i="4"/>
  <c r="F571" i="4" s="1"/>
  <c r="D572" i="4"/>
  <c r="F572" i="4" s="1"/>
  <c r="D573" i="4"/>
  <c r="F573" i="4" s="1"/>
  <c r="D574" i="4"/>
  <c r="F574" i="4" s="1"/>
  <c r="D575" i="4"/>
  <c r="F575" i="4" s="1"/>
  <c r="D576" i="4"/>
  <c r="F576" i="4" s="1"/>
  <c r="D577" i="4"/>
  <c r="F577" i="4" s="1"/>
  <c r="D578" i="4"/>
  <c r="F578" i="4" s="1"/>
  <c r="D579" i="4"/>
  <c r="F579" i="4" s="1"/>
  <c r="D580" i="4"/>
  <c r="F580" i="4" s="1"/>
  <c r="D581" i="4"/>
  <c r="F581" i="4" s="1"/>
  <c r="D582" i="4"/>
  <c r="F582" i="4" s="1"/>
  <c r="D583" i="4"/>
  <c r="F583" i="4" s="1"/>
  <c r="D584" i="4"/>
  <c r="F584" i="4" s="1"/>
  <c r="D585" i="4"/>
  <c r="F585" i="4" s="1"/>
  <c r="D586" i="4"/>
  <c r="F586" i="4" s="1"/>
  <c r="D587" i="4"/>
  <c r="F587" i="4" s="1"/>
  <c r="D588" i="4"/>
  <c r="F588" i="4" s="1"/>
  <c r="D589" i="4"/>
  <c r="F589" i="4" s="1"/>
  <c r="D590" i="4"/>
  <c r="F590" i="4" s="1"/>
  <c r="D591" i="4"/>
  <c r="F591" i="4" s="1"/>
  <c r="D592" i="4"/>
  <c r="F592" i="4" s="1"/>
  <c r="D593" i="4"/>
  <c r="F593" i="4" s="1"/>
  <c r="D594" i="4"/>
  <c r="F594" i="4" s="1"/>
  <c r="D595" i="4"/>
  <c r="F595" i="4" s="1"/>
  <c r="D596" i="4"/>
  <c r="F596" i="4" s="1"/>
  <c r="D597" i="4"/>
  <c r="F597" i="4" s="1"/>
  <c r="D598" i="4"/>
  <c r="F598" i="4" s="1"/>
  <c r="D599" i="4"/>
  <c r="F599" i="4" s="1"/>
  <c r="D600" i="4"/>
  <c r="F600" i="4" s="1"/>
  <c r="D601" i="4"/>
  <c r="F601" i="4" s="1"/>
  <c r="D602" i="4"/>
  <c r="F602" i="4" s="1"/>
  <c r="D603" i="4"/>
  <c r="F603" i="4" s="1"/>
  <c r="D604" i="4"/>
  <c r="F604" i="4" s="1"/>
  <c r="D605" i="4"/>
  <c r="F605" i="4" s="1"/>
  <c r="D606" i="4"/>
  <c r="F606" i="4" s="1"/>
  <c r="D607" i="4"/>
  <c r="F607" i="4" s="1"/>
  <c r="D608" i="4"/>
  <c r="F608" i="4" s="1"/>
  <c r="D609" i="4"/>
  <c r="F609" i="4" s="1"/>
  <c r="D610" i="4"/>
  <c r="F610" i="4" s="1"/>
  <c r="D611" i="4"/>
  <c r="F611" i="4" s="1"/>
  <c r="D612" i="4"/>
  <c r="F612" i="4" s="1"/>
  <c r="D613" i="4"/>
  <c r="F613" i="4" s="1"/>
  <c r="D614" i="4"/>
  <c r="F614" i="4" s="1"/>
  <c r="D615" i="4"/>
  <c r="F615" i="4" s="1"/>
  <c r="D616" i="4"/>
  <c r="F616" i="4" s="1"/>
  <c r="D617" i="4"/>
  <c r="F617" i="4" s="1"/>
  <c r="D618" i="4"/>
  <c r="F618" i="4" s="1"/>
  <c r="D619" i="4"/>
  <c r="F619" i="4" s="1"/>
  <c r="D620" i="4"/>
  <c r="F620" i="4" s="1"/>
  <c r="D621" i="4"/>
  <c r="F621" i="4" s="1"/>
  <c r="D622" i="4"/>
  <c r="F622" i="4" s="1"/>
  <c r="D623" i="4"/>
  <c r="F623" i="4" s="1"/>
  <c r="D624" i="4"/>
  <c r="F624" i="4" s="1"/>
  <c r="D625" i="4"/>
  <c r="F625" i="4" s="1"/>
  <c r="D626" i="4"/>
  <c r="F626" i="4" s="1"/>
  <c r="D627" i="4"/>
  <c r="F627" i="4" s="1"/>
  <c r="D628" i="4"/>
  <c r="F628" i="4" s="1"/>
  <c r="D629" i="4"/>
  <c r="F629" i="4" s="1"/>
  <c r="D630" i="4"/>
  <c r="F630" i="4" s="1"/>
  <c r="D631" i="4"/>
  <c r="F631" i="4" s="1"/>
  <c r="D632" i="4"/>
  <c r="F632" i="4" s="1"/>
  <c r="D633" i="4"/>
  <c r="F633" i="4" s="1"/>
  <c r="D634" i="4"/>
  <c r="F634" i="4" s="1"/>
  <c r="D635" i="4"/>
  <c r="F635" i="4" s="1"/>
  <c r="D636" i="4"/>
  <c r="F636" i="4" s="1"/>
  <c r="D637" i="4"/>
  <c r="F637" i="4" s="1"/>
  <c r="D638" i="4"/>
  <c r="F638" i="4" s="1"/>
  <c r="D639" i="4"/>
  <c r="F639" i="4" s="1"/>
  <c r="D640" i="4"/>
  <c r="F640" i="4" s="1"/>
  <c r="D641" i="4"/>
  <c r="F641" i="4" s="1"/>
  <c r="D642" i="4"/>
  <c r="F642" i="4" s="1"/>
  <c r="D643" i="4"/>
  <c r="F643" i="4" s="1"/>
  <c r="D644" i="4"/>
  <c r="F644" i="4" s="1"/>
  <c r="D645" i="4"/>
  <c r="F645" i="4" s="1"/>
  <c r="D646" i="4"/>
  <c r="F646" i="4" s="1"/>
  <c r="D647" i="4"/>
  <c r="F647" i="4" s="1"/>
  <c r="D648" i="4"/>
  <c r="F648" i="4" s="1"/>
  <c r="D649" i="4"/>
  <c r="F649" i="4" s="1"/>
  <c r="D650" i="4"/>
  <c r="F650" i="4" s="1"/>
  <c r="D651" i="4"/>
  <c r="F651" i="4" s="1"/>
  <c r="D652" i="4"/>
  <c r="F652" i="4" s="1"/>
  <c r="D653" i="4"/>
  <c r="F653" i="4" s="1"/>
  <c r="D654" i="4"/>
  <c r="F654" i="4" s="1"/>
  <c r="D655" i="4"/>
  <c r="F655" i="4" s="1"/>
  <c r="D656" i="4"/>
  <c r="F656" i="4" s="1"/>
  <c r="D657" i="4"/>
  <c r="F657" i="4" s="1"/>
  <c r="D658" i="4"/>
  <c r="F658" i="4" s="1"/>
  <c r="D659" i="4"/>
  <c r="F659" i="4" s="1"/>
  <c r="D660" i="4"/>
  <c r="F660" i="4" s="1"/>
  <c r="D661" i="4"/>
  <c r="F661" i="4" s="1"/>
  <c r="D662" i="4"/>
  <c r="F662" i="4" s="1"/>
  <c r="D663" i="4"/>
  <c r="F663" i="4" s="1"/>
  <c r="D664" i="4"/>
  <c r="F664" i="4" s="1"/>
  <c r="D665" i="4"/>
  <c r="F665" i="4" s="1"/>
  <c r="D666" i="4"/>
  <c r="F666" i="4" s="1"/>
  <c r="D667" i="4"/>
  <c r="F667" i="4" s="1"/>
  <c r="D668" i="4"/>
  <c r="F668" i="4" s="1"/>
  <c r="D669" i="4"/>
  <c r="F669" i="4" s="1"/>
  <c r="D670" i="4"/>
  <c r="F670" i="4" s="1"/>
  <c r="D671" i="4"/>
  <c r="F671" i="4" s="1"/>
  <c r="D672" i="4"/>
  <c r="F672" i="4" s="1"/>
  <c r="D673" i="4"/>
  <c r="F673" i="4" s="1"/>
  <c r="D674" i="4"/>
  <c r="F674" i="4" s="1"/>
  <c r="D675" i="4"/>
  <c r="F675" i="4" s="1"/>
  <c r="D676" i="4"/>
  <c r="F676" i="4" s="1"/>
  <c r="D677" i="4"/>
  <c r="F677" i="4" s="1"/>
  <c r="D678" i="4"/>
  <c r="F678" i="4" s="1"/>
  <c r="D679" i="4"/>
  <c r="F679" i="4" s="1"/>
  <c r="D680" i="4"/>
  <c r="F680" i="4" s="1"/>
  <c r="D681" i="4"/>
  <c r="F681" i="4" s="1"/>
  <c r="D682" i="4"/>
  <c r="F682" i="4" s="1"/>
  <c r="D683" i="4"/>
  <c r="F683" i="4" s="1"/>
  <c r="D684" i="4"/>
  <c r="F684" i="4" s="1"/>
  <c r="D685" i="4"/>
  <c r="F685" i="4" s="1"/>
  <c r="D686" i="4"/>
  <c r="F686" i="4" s="1"/>
  <c r="D687" i="4"/>
  <c r="F687" i="4" s="1"/>
  <c r="D688" i="4"/>
  <c r="F688" i="4" s="1"/>
  <c r="D689" i="4"/>
  <c r="F689" i="4" s="1"/>
  <c r="D690" i="4"/>
  <c r="F690" i="4" s="1"/>
  <c r="D691" i="4"/>
  <c r="F691" i="4" s="1"/>
  <c r="D692" i="4"/>
  <c r="F692" i="4" s="1"/>
  <c r="D693" i="4"/>
  <c r="F693" i="4" s="1"/>
  <c r="D694" i="4"/>
  <c r="F694" i="4" s="1"/>
  <c r="D695" i="4"/>
  <c r="F695" i="4" s="1"/>
  <c r="D696" i="4"/>
  <c r="F696" i="4" s="1"/>
  <c r="D697" i="4"/>
  <c r="F697" i="4" s="1"/>
  <c r="D698" i="4"/>
  <c r="F698" i="4" s="1"/>
  <c r="D699" i="4"/>
  <c r="F699" i="4" s="1"/>
  <c r="D700" i="4"/>
  <c r="F700" i="4" s="1"/>
  <c r="D701" i="4"/>
  <c r="F701" i="4" s="1"/>
  <c r="D702" i="4"/>
  <c r="F702" i="4" s="1"/>
  <c r="D703" i="4"/>
  <c r="F703" i="4" s="1"/>
  <c r="D704" i="4"/>
  <c r="F704" i="4" s="1"/>
  <c r="D705" i="4"/>
  <c r="F705" i="4" s="1"/>
  <c r="D706" i="4"/>
  <c r="F706" i="4" s="1"/>
  <c r="D707" i="4"/>
  <c r="F707" i="4" s="1"/>
  <c r="D708" i="4"/>
  <c r="F708" i="4" s="1"/>
  <c r="D709" i="4"/>
  <c r="F709" i="4" s="1"/>
  <c r="D710" i="4"/>
  <c r="F710" i="4" s="1"/>
  <c r="D711" i="4"/>
  <c r="F711" i="4" s="1"/>
  <c r="D712" i="4"/>
  <c r="F712" i="4" s="1"/>
  <c r="D713" i="4"/>
  <c r="F713" i="4" s="1"/>
  <c r="D714" i="4"/>
  <c r="F714" i="4" s="1"/>
  <c r="D715" i="4"/>
  <c r="F715" i="4" s="1"/>
  <c r="D716" i="4"/>
  <c r="F716" i="4" s="1"/>
  <c r="D717" i="4"/>
  <c r="F717" i="4" s="1"/>
  <c r="D718" i="4"/>
  <c r="F718" i="4" s="1"/>
  <c r="D719" i="4"/>
  <c r="F719" i="4" s="1"/>
  <c r="D720" i="4"/>
  <c r="F720" i="4" s="1"/>
  <c r="D721" i="4"/>
  <c r="F721" i="4" s="1"/>
  <c r="D722" i="4"/>
  <c r="F722" i="4" s="1"/>
  <c r="D723" i="4"/>
  <c r="F723" i="4" s="1"/>
  <c r="D724" i="4"/>
  <c r="F724" i="4" s="1"/>
  <c r="D725" i="4"/>
  <c r="F725" i="4" s="1"/>
  <c r="D726" i="4"/>
  <c r="F726" i="4" s="1"/>
  <c r="D727" i="4"/>
  <c r="F727" i="4" s="1"/>
  <c r="D728" i="4"/>
  <c r="F728" i="4" s="1"/>
  <c r="D729" i="4"/>
  <c r="F729" i="4" s="1"/>
  <c r="D730" i="4"/>
  <c r="F730" i="4" s="1"/>
  <c r="D731" i="4"/>
  <c r="F731" i="4" s="1"/>
  <c r="D732" i="4"/>
  <c r="F732" i="4" s="1"/>
  <c r="D733" i="4"/>
  <c r="F733" i="4" s="1"/>
  <c r="D734" i="4"/>
  <c r="F734" i="4" s="1"/>
  <c r="D735" i="4"/>
  <c r="F735" i="4" s="1"/>
  <c r="D736" i="4"/>
  <c r="F736" i="4" s="1"/>
  <c r="D737" i="4"/>
  <c r="F737" i="4" s="1"/>
  <c r="D738" i="4"/>
  <c r="F738" i="4" s="1"/>
  <c r="D739" i="4"/>
  <c r="F739" i="4" s="1"/>
  <c r="D740" i="4"/>
  <c r="F740" i="4" s="1"/>
  <c r="D741" i="4"/>
  <c r="F741" i="4" s="1"/>
  <c r="D742" i="4"/>
  <c r="F742" i="4" s="1"/>
  <c r="D743" i="4"/>
  <c r="F743" i="4" s="1"/>
  <c r="D744" i="4"/>
  <c r="F744" i="4" s="1"/>
  <c r="D745" i="4"/>
  <c r="F745" i="4" s="1"/>
  <c r="D746" i="4"/>
  <c r="F746" i="4" s="1"/>
  <c r="D747" i="4"/>
  <c r="F747" i="4" s="1"/>
  <c r="D748" i="4"/>
  <c r="F748" i="4" s="1"/>
  <c r="D749" i="4"/>
  <c r="F749" i="4" s="1"/>
  <c r="D750" i="4"/>
  <c r="F750" i="4" s="1"/>
  <c r="D751" i="4"/>
  <c r="F751" i="4" s="1"/>
  <c r="D752" i="4"/>
  <c r="F752" i="4" s="1"/>
  <c r="D753" i="4"/>
  <c r="F753" i="4" s="1"/>
  <c r="D754" i="4"/>
  <c r="F754" i="4" s="1"/>
  <c r="D755" i="4"/>
  <c r="F755" i="4" s="1"/>
  <c r="D756" i="4"/>
  <c r="F756" i="4" s="1"/>
  <c r="D757" i="4"/>
  <c r="F757" i="4" s="1"/>
  <c r="D758" i="4"/>
  <c r="F758" i="4" s="1"/>
  <c r="D759" i="4"/>
  <c r="F759" i="4" s="1"/>
  <c r="D760" i="4"/>
  <c r="F760" i="4" s="1"/>
  <c r="D761" i="4"/>
  <c r="F761" i="4" s="1"/>
  <c r="D762" i="4"/>
  <c r="F762" i="4" s="1"/>
  <c r="D763" i="4"/>
  <c r="F763" i="4" s="1"/>
  <c r="D764" i="4"/>
  <c r="F764" i="4" s="1"/>
  <c r="D765" i="4"/>
  <c r="F765" i="4" s="1"/>
  <c r="D766" i="4"/>
  <c r="F766" i="4" s="1"/>
  <c r="D767" i="4"/>
  <c r="F767" i="4" s="1"/>
  <c r="D768" i="4"/>
  <c r="F768" i="4" s="1"/>
  <c r="D769" i="4"/>
  <c r="F769" i="4" s="1"/>
  <c r="D770" i="4"/>
  <c r="F770" i="4" s="1"/>
  <c r="D771" i="4"/>
  <c r="F771" i="4" s="1"/>
  <c r="D772" i="4"/>
  <c r="F772" i="4" s="1"/>
  <c r="D773" i="4"/>
  <c r="F773" i="4" s="1"/>
  <c r="D774" i="4"/>
  <c r="F774" i="4" s="1"/>
  <c r="D775" i="4"/>
  <c r="F775" i="4" s="1"/>
  <c r="D776" i="4"/>
  <c r="F776" i="4" s="1"/>
  <c r="D777" i="4"/>
  <c r="F777" i="4" s="1"/>
  <c r="D778" i="4"/>
  <c r="F778" i="4" s="1"/>
  <c r="D779" i="4"/>
  <c r="F779" i="4" s="1"/>
  <c r="D780" i="4"/>
  <c r="F780" i="4" s="1"/>
  <c r="D781" i="4"/>
  <c r="F781" i="4" s="1"/>
  <c r="D782" i="4"/>
  <c r="F782" i="4" s="1"/>
  <c r="D783" i="4"/>
  <c r="F783" i="4" s="1"/>
  <c r="D784" i="4"/>
  <c r="F784" i="4" s="1"/>
  <c r="D785" i="4"/>
  <c r="F785" i="4" s="1"/>
  <c r="D786" i="4"/>
  <c r="F786" i="4" s="1"/>
  <c r="D787" i="4"/>
  <c r="F787" i="4" s="1"/>
  <c r="D788" i="4"/>
  <c r="F788" i="4" s="1"/>
  <c r="D789" i="4"/>
  <c r="F789" i="4" s="1"/>
  <c r="D790" i="4"/>
  <c r="F790" i="4" s="1"/>
  <c r="D791" i="4"/>
  <c r="F791" i="4" s="1"/>
  <c r="D792" i="4"/>
  <c r="F792" i="4" s="1"/>
  <c r="D793" i="4"/>
  <c r="F793" i="4" s="1"/>
  <c r="D794" i="4"/>
  <c r="F794" i="4" s="1"/>
  <c r="D795" i="4"/>
  <c r="F795" i="4" s="1"/>
  <c r="D796" i="4"/>
  <c r="F796" i="4" s="1"/>
  <c r="D797" i="4"/>
  <c r="F797" i="4" s="1"/>
  <c r="D798" i="4"/>
  <c r="F798" i="4" s="1"/>
  <c r="D799" i="4"/>
  <c r="F799" i="4" s="1"/>
  <c r="D800" i="4"/>
  <c r="F800" i="4" s="1"/>
  <c r="D801" i="4"/>
  <c r="F801" i="4" s="1"/>
  <c r="D802" i="4"/>
  <c r="F802" i="4" s="1"/>
  <c r="D803" i="4"/>
  <c r="F803" i="4" s="1"/>
  <c r="D804" i="4"/>
  <c r="F804" i="4" s="1"/>
  <c r="D805" i="4"/>
  <c r="F805" i="4" s="1"/>
  <c r="D806" i="4"/>
  <c r="F806" i="4" s="1"/>
  <c r="D807" i="4"/>
  <c r="F807" i="4" s="1"/>
  <c r="D808" i="4"/>
  <c r="F808" i="4" s="1"/>
  <c r="D809" i="4"/>
  <c r="F809" i="4" s="1"/>
  <c r="D810" i="4"/>
  <c r="F810" i="4" s="1"/>
  <c r="D811" i="4"/>
  <c r="F811" i="4" s="1"/>
  <c r="D2150" i="4"/>
  <c r="F2150" i="4" s="1"/>
  <c r="D813" i="4"/>
  <c r="F813" i="4" s="1"/>
  <c r="D814" i="4"/>
  <c r="F814" i="4" s="1"/>
  <c r="D815" i="4"/>
  <c r="F815" i="4" s="1"/>
  <c r="D816" i="4"/>
  <c r="F816" i="4" s="1"/>
  <c r="D817" i="4"/>
  <c r="F817" i="4" s="1"/>
  <c r="D818" i="4"/>
  <c r="F818" i="4" s="1"/>
  <c r="D819" i="4"/>
  <c r="F819" i="4" s="1"/>
  <c r="D820" i="4"/>
  <c r="F820" i="4" s="1"/>
  <c r="D821" i="4"/>
  <c r="F821" i="4" s="1"/>
  <c r="D822" i="4"/>
  <c r="F822" i="4" s="1"/>
  <c r="D823" i="4"/>
  <c r="F823" i="4" s="1"/>
  <c r="D824" i="4"/>
  <c r="F824" i="4" s="1"/>
  <c r="D825" i="4"/>
  <c r="F825" i="4" s="1"/>
  <c r="D826" i="4"/>
  <c r="F826" i="4" s="1"/>
  <c r="D827" i="4"/>
  <c r="F827" i="4" s="1"/>
  <c r="D828" i="4"/>
  <c r="F828" i="4" s="1"/>
  <c r="D829" i="4"/>
  <c r="F829" i="4" s="1"/>
  <c r="D830" i="4"/>
  <c r="F830" i="4" s="1"/>
  <c r="D831" i="4"/>
  <c r="F831" i="4" s="1"/>
  <c r="D832" i="4"/>
  <c r="F832" i="4" s="1"/>
  <c r="D833" i="4"/>
  <c r="F833" i="4" s="1"/>
  <c r="D834" i="4"/>
  <c r="F834" i="4" s="1"/>
  <c r="D835" i="4"/>
  <c r="F835" i="4" s="1"/>
  <c r="D836" i="4"/>
  <c r="F836" i="4" s="1"/>
  <c r="D837" i="4"/>
  <c r="F837" i="4" s="1"/>
  <c r="D838" i="4"/>
  <c r="F838" i="4" s="1"/>
  <c r="D839" i="4"/>
  <c r="F839" i="4" s="1"/>
  <c r="D840" i="4"/>
  <c r="F840" i="4" s="1"/>
  <c r="D841" i="4"/>
  <c r="F841" i="4" s="1"/>
  <c r="D842" i="4"/>
  <c r="F842" i="4" s="1"/>
  <c r="D843" i="4"/>
  <c r="F843" i="4" s="1"/>
  <c r="D844" i="4"/>
  <c r="F844" i="4" s="1"/>
  <c r="D845" i="4"/>
  <c r="F845" i="4" s="1"/>
  <c r="D846" i="4"/>
  <c r="F846" i="4" s="1"/>
  <c r="D847" i="4"/>
  <c r="F847" i="4" s="1"/>
  <c r="D848" i="4"/>
  <c r="F848" i="4" s="1"/>
  <c r="D849" i="4"/>
  <c r="F849" i="4" s="1"/>
  <c r="D850" i="4"/>
  <c r="F850" i="4" s="1"/>
  <c r="D851" i="4"/>
  <c r="F851" i="4" s="1"/>
  <c r="D852" i="4"/>
  <c r="F852" i="4" s="1"/>
  <c r="D853" i="4"/>
  <c r="F853" i="4" s="1"/>
  <c r="D854" i="4"/>
  <c r="F854" i="4" s="1"/>
  <c r="D855" i="4"/>
  <c r="F855" i="4" s="1"/>
  <c r="D856" i="4"/>
  <c r="F856" i="4" s="1"/>
  <c r="D857" i="4"/>
  <c r="F857" i="4" s="1"/>
  <c r="D858" i="4"/>
  <c r="F858" i="4" s="1"/>
  <c r="D859" i="4"/>
  <c r="F859" i="4" s="1"/>
  <c r="D860" i="4"/>
  <c r="F860" i="4" s="1"/>
  <c r="D861" i="4"/>
  <c r="F861" i="4" s="1"/>
  <c r="D862" i="4"/>
  <c r="F862" i="4" s="1"/>
  <c r="D863" i="4"/>
  <c r="F863" i="4" s="1"/>
  <c r="D864" i="4"/>
  <c r="F864" i="4" s="1"/>
  <c r="D865" i="4"/>
  <c r="F865" i="4" s="1"/>
  <c r="D866" i="4"/>
  <c r="F866" i="4" s="1"/>
  <c r="D867" i="4"/>
  <c r="F867" i="4" s="1"/>
  <c r="D868" i="4"/>
  <c r="F868" i="4" s="1"/>
  <c r="D869" i="4"/>
  <c r="F869" i="4" s="1"/>
  <c r="D870" i="4"/>
  <c r="F870" i="4" s="1"/>
  <c r="D871" i="4"/>
  <c r="F871" i="4" s="1"/>
  <c r="D872" i="4"/>
  <c r="F872" i="4" s="1"/>
  <c r="D873" i="4"/>
  <c r="F873" i="4" s="1"/>
  <c r="D874" i="4"/>
  <c r="F874" i="4" s="1"/>
  <c r="D875" i="4"/>
  <c r="F875" i="4" s="1"/>
  <c r="D876" i="4"/>
  <c r="F876" i="4" s="1"/>
  <c r="D877" i="4"/>
  <c r="F877" i="4" s="1"/>
  <c r="D878" i="4"/>
  <c r="F878" i="4" s="1"/>
  <c r="D879" i="4"/>
  <c r="F879" i="4" s="1"/>
  <c r="D880" i="4"/>
  <c r="F880" i="4" s="1"/>
  <c r="D881" i="4"/>
  <c r="F881" i="4" s="1"/>
  <c r="D882" i="4"/>
  <c r="F882" i="4" s="1"/>
  <c r="D883" i="4"/>
  <c r="F883" i="4" s="1"/>
  <c r="D884" i="4"/>
  <c r="F884" i="4" s="1"/>
  <c r="D885" i="4"/>
  <c r="F885" i="4" s="1"/>
  <c r="D886" i="4"/>
  <c r="F886" i="4" s="1"/>
  <c r="D887" i="4"/>
  <c r="F887" i="4" s="1"/>
  <c r="D888" i="4"/>
  <c r="F888" i="4" s="1"/>
  <c r="D889" i="4"/>
  <c r="F889" i="4" s="1"/>
  <c r="D3923" i="4"/>
  <c r="F3923" i="4" s="1"/>
  <c r="D891" i="4"/>
  <c r="F891" i="4" s="1"/>
  <c r="D892" i="4"/>
  <c r="F892" i="4" s="1"/>
  <c r="D893" i="4"/>
  <c r="F893" i="4" s="1"/>
  <c r="D894" i="4"/>
  <c r="F894" i="4" s="1"/>
  <c r="D895" i="4"/>
  <c r="F895" i="4" s="1"/>
  <c r="D896" i="4"/>
  <c r="F896" i="4" s="1"/>
  <c r="D897" i="4"/>
  <c r="F897" i="4" s="1"/>
  <c r="D898" i="4"/>
  <c r="F898" i="4" s="1"/>
  <c r="D899" i="4"/>
  <c r="F899" i="4" s="1"/>
  <c r="D900" i="4"/>
  <c r="F900" i="4" s="1"/>
  <c r="D901" i="4"/>
  <c r="F901" i="4" s="1"/>
  <c r="D902" i="4"/>
  <c r="F902" i="4" s="1"/>
  <c r="D903" i="4"/>
  <c r="F903" i="4" s="1"/>
  <c r="D904" i="4"/>
  <c r="F904" i="4" s="1"/>
  <c r="D905" i="4"/>
  <c r="F905" i="4" s="1"/>
  <c r="D906" i="4"/>
  <c r="F906" i="4" s="1"/>
  <c r="D907" i="4"/>
  <c r="F907" i="4" s="1"/>
  <c r="D908" i="4"/>
  <c r="F908" i="4" s="1"/>
  <c r="D909" i="4"/>
  <c r="F909" i="4" s="1"/>
  <c r="D910" i="4"/>
  <c r="F910" i="4" s="1"/>
  <c r="D911" i="4"/>
  <c r="F911" i="4" s="1"/>
  <c r="D912" i="4"/>
  <c r="F912" i="4" s="1"/>
  <c r="D913" i="4"/>
  <c r="F913" i="4" s="1"/>
  <c r="D914" i="4"/>
  <c r="F914" i="4" s="1"/>
  <c r="D915" i="4"/>
  <c r="F915" i="4" s="1"/>
  <c r="D916" i="4"/>
  <c r="F916" i="4" s="1"/>
  <c r="D917" i="4"/>
  <c r="F917" i="4" s="1"/>
  <c r="D918" i="4"/>
  <c r="F918" i="4" s="1"/>
  <c r="D919" i="4"/>
  <c r="F919" i="4" s="1"/>
  <c r="D920" i="4"/>
  <c r="F920" i="4" s="1"/>
  <c r="D921" i="4"/>
  <c r="F921" i="4" s="1"/>
  <c r="D922" i="4"/>
  <c r="F922" i="4" s="1"/>
  <c r="D923" i="4"/>
  <c r="F923" i="4" s="1"/>
  <c r="D924" i="4"/>
  <c r="F924" i="4" s="1"/>
  <c r="D925" i="4"/>
  <c r="F925" i="4" s="1"/>
  <c r="D926" i="4"/>
  <c r="F926" i="4" s="1"/>
  <c r="D927" i="4"/>
  <c r="F927" i="4" s="1"/>
  <c r="D928" i="4"/>
  <c r="F928" i="4" s="1"/>
  <c r="D929" i="4"/>
  <c r="F929" i="4" s="1"/>
  <c r="D2269" i="4"/>
  <c r="F2269" i="4" s="1"/>
  <c r="D931" i="4"/>
  <c r="F931" i="4" s="1"/>
  <c r="D932" i="4"/>
  <c r="F932" i="4" s="1"/>
  <c r="D933" i="4"/>
  <c r="F933" i="4" s="1"/>
  <c r="D934" i="4"/>
  <c r="F934" i="4" s="1"/>
  <c r="D935" i="4"/>
  <c r="F935" i="4" s="1"/>
  <c r="D936" i="4"/>
  <c r="F936" i="4" s="1"/>
  <c r="D937" i="4"/>
  <c r="F937" i="4" s="1"/>
  <c r="D938" i="4"/>
  <c r="F938" i="4" s="1"/>
  <c r="D939" i="4"/>
  <c r="F939" i="4" s="1"/>
  <c r="D940" i="4"/>
  <c r="F940" i="4" s="1"/>
  <c r="D941" i="4"/>
  <c r="F941" i="4" s="1"/>
  <c r="D942" i="4"/>
  <c r="F942" i="4" s="1"/>
  <c r="D943" i="4"/>
  <c r="F943" i="4" s="1"/>
  <c r="D944" i="4"/>
  <c r="F944" i="4" s="1"/>
  <c r="D945" i="4"/>
  <c r="F945" i="4" s="1"/>
  <c r="D946" i="4"/>
  <c r="F946" i="4" s="1"/>
  <c r="D947" i="4"/>
  <c r="F947" i="4" s="1"/>
  <c r="D948" i="4"/>
  <c r="F948" i="4" s="1"/>
  <c r="D949" i="4"/>
  <c r="F949" i="4" s="1"/>
  <c r="D950" i="4"/>
  <c r="F950" i="4" s="1"/>
  <c r="D951" i="4"/>
  <c r="F951" i="4" s="1"/>
  <c r="D952" i="4"/>
  <c r="F952" i="4" s="1"/>
  <c r="D953" i="4"/>
  <c r="F953" i="4" s="1"/>
  <c r="D954" i="4"/>
  <c r="F954" i="4" s="1"/>
  <c r="D955" i="4"/>
  <c r="F955" i="4" s="1"/>
  <c r="D956" i="4"/>
  <c r="F956" i="4" s="1"/>
  <c r="D957" i="4"/>
  <c r="F957" i="4" s="1"/>
  <c r="D958" i="4"/>
  <c r="F958" i="4" s="1"/>
  <c r="D959" i="4"/>
  <c r="F959" i="4" s="1"/>
  <c r="D960" i="4"/>
  <c r="F960" i="4" s="1"/>
  <c r="D961" i="4"/>
  <c r="F961" i="4" s="1"/>
  <c r="D962" i="4"/>
  <c r="F962" i="4" s="1"/>
  <c r="D963" i="4"/>
  <c r="F963" i="4" s="1"/>
  <c r="D964" i="4"/>
  <c r="F964" i="4" s="1"/>
  <c r="D965" i="4"/>
  <c r="F965" i="4" s="1"/>
  <c r="D966" i="4"/>
  <c r="F966" i="4" s="1"/>
  <c r="D967" i="4"/>
  <c r="F967" i="4" s="1"/>
  <c r="D968" i="4"/>
  <c r="F968" i="4" s="1"/>
  <c r="D969" i="4"/>
  <c r="F969" i="4" s="1"/>
  <c r="D970" i="4"/>
  <c r="F970" i="4" s="1"/>
  <c r="D971" i="4"/>
  <c r="F971" i="4" s="1"/>
  <c r="D972" i="4"/>
  <c r="F972" i="4" s="1"/>
  <c r="D973" i="4"/>
  <c r="F973" i="4" s="1"/>
  <c r="D974" i="4"/>
  <c r="F974" i="4" s="1"/>
  <c r="D975" i="4"/>
  <c r="F975" i="4" s="1"/>
  <c r="D976" i="4"/>
  <c r="F976" i="4" s="1"/>
  <c r="D977" i="4"/>
  <c r="F977" i="4" s="1"/>
  <c r="D978" i="4"/>
  <c r="F978" i="4" s="1"/>
  <c r="D979" i="4"/>
  <c r="F979" i="4" s="1"/>
  <c r="D980" i="4"/>
  <c r="F980" i="4" s="1"/>
  <c r="D981" i="4"/>
  <c r="F981" i="4" s="1"/>
  <c r="D982" i="4"/>
  <c r="F982" i="4" s="1"/>
  <c r="D983" i="4"/>
  <c r="F983" i="4" s="1"/>
  <c r="D984" i="4"/>
  <c r="F984" i="4" s="1"/>
  <c r="D985" i="4"/>
  <c r="F985" i="4" s="1"/>
  <c r="D986" i="4"/>
  <c r="F986" i="4" s="1"/>
  <c r="D987" i="4"/>
  <c r="F987" i="4" s="1"/>
  <c r="D988" i="4"/>
  <c r="F988" i="4" s="1"/>
  <c r="D989" i="4"/>
  <c r="F989" i="4" s="1"/>
  <c r="D990" i="4"/>
  <c r="F990" i="4" s="1"/>
  <c r="D991" i="4"/>
  <c r="F991" i="4" s="1"/>
  <c r="D992" i="4"/>
  <c r="F992" i="4" s="1"/>
  <c r="D993" i="4"/>
  <c r="F993" i="4" s="1"/>
  <c r="D994" i="4"/>
  <c r="F994" i="4" s="1"/>
  <c r="D995" i="4"/>
  <c r="F995" i="4" s="1"/>
  <c r="D996" i="4"/>
  <c r="F996" i="4" s="1"/>
  <c r="D997" i="4"/>
  <c r="F997" i="4" s="1"/>
  <c r="D998" i="4"/>
  <c r="F998" i="4" s="1"/>
  <c r="D999" i="4"/>
  <c r="F999" i="4" s="1"/>
  <c r="D1000" i="4"/>
  <c r="F1000" i="4" s="1"/>
  <c r="D1001" i="4"/>
  <c r="F1001" i="4" s="1"/>
  <c r="D1002" i="4"/>
  <c r="F1002" i="4" s="1"/>
  <c r="D1003" i="4"/>
  <c r="F1003" i="4" s="1"/>
  <c r="D1004" i="4"/>
  <c r="F1004" i="4" s="1"/>
  <c r="D1005" i="4"/>
  <c r="F1005" i="4" s="1"/>
  <c r="D1006" i="4"/>
  <c r="F1006" i="4" s="1"/>
  <c r="D1007" i="4"/>
  <c r="F1007" i="4" s="1"/>
  <c r="D1008" i="4"/>
  <c r="F1008" i="4" s="1"/>
  <c r="D1009" i="4"/>
  <c r="F1009" i="4" s="1"/>
  <c r="D1010" i="4"/>
  <c r="F1010" i="4" s="1"/>
  <c r="D1011" i="4"/>
  <c r="F1011" i="4" s="1"/>
  <c r="D1012" i="4"/>
  <c r="F1012" i="4" s="1"/>
  <c r="D1013" i="4"/>
  <c r="F1013" i="4" s="1"/>
  <c r="D1014" i="4"/>
  <c r="F1014" i="4" s="1"/>
  <c r="D1015" i="4"/>
  <c r="F1015" i="4" s="1"/>
  <c r="D1016" i="4"/>
  <c r="F1016" i="4" s="1"/>
  <c r="D1017" i="4"/>
  <c r="F1017" i="4" s="1"/>
  <c r="D1018" i="4"/>
  <c r="F1018" i="4" s="1"/>
  <c r="D1019" i="4"/>
  <c r="F1019" i="4" s="1"/>
  <c r="D1020" i="4"/>
  <c r="F1020" i="4" s="1"/>
  <c r="D1021" i="4"/>
  <c r="F1021" i="4" s="1"/>
  <c r="D1022" i="4"/>
  <c r="F1022" i="4" s="1"/>
  <c r="D1023" i="4"/>
  <c r="F1023" i="4" s="1"/>
  <c r="D1024" i="4"/>
  <c r="F1024" i="4" s="1"/>
  <c r="D1025" i="4"/>
  <c r="F1025" i="4" s="1"/>
  <c r="D1026" i="4"/>
  <c r="F1026" i="4" s="1"/>
  <c r="D1027" i="4"/>
  <c r="F1027" i="4" s="1"/>
  <c r="D1028" i="4"/>
  <c r="F1028" i="4" s="1"/>
  <c r="D1029" i="4"/>
  <c r="F1029" i="4" s="1"/>
  <c r="D1030" i="4"/>
  <c r="F1030" i="4" s="1"/>
  <c r="D1031" i="4"/>
  <c r="F1031" i="4" s="1"/>
  <c r="D1032" i="4"/>
  <c r="F1032" i="4" s="1"/>
  <c r="D1033" i="4"/>
  <c r="F1033" i="4" s="1"/>
  <c r="D1034" i="4"/>
  <c r="F1034" i="4" s="1"/>
  <c r="D1035" i="4"/>
  <c r="F1035" i="4" s="1"/>
  <c r="D1036" i="4"/>
  <c r="F1036" i="4" s="1"/>
  <c r="D1037" i="4"/>
  <c r="F1037" i="4" s="1"/>
  <c r="D1038" i="4"/>
  <c r="F1038" i="4" s="1"/>
  <c r="D1039" i="4"/>
  <c r="F1039" i="4" s="1"/>
  <c r="D1040" i="4"/>
  <c r="F1040" i="4" s="1"/>
  <c r="D1041" i="4"/>
  <c r="F1041" i="4" s="1"/>
  <c r="D1042" i="4"/>
  <c r="F1042" i="4" s="1"/>
  <c r="D1043" i="4"/>
  <c r="F1043" i="4" s="1"/>
  <c r="D1044" i="4"/>
  <c r="F1044" i="4" s="1"/>
  <c r="D1045" i="4"/>
  <c r="F1045" i="4" s="1"/>
  <c r="D1046" i="4"/>
  <c r="F1046" i="4" s="1"/>
  <c r="D1047" i="4"/>
  <c r="F1047" i="4" s="1"/>
  <c r="D1048" i="4"/>
  <c r="F1048" i="4" s="1"/>
  <c r="D1049" i="4"/>
  <c r="F1049" i="4" s="1"/>
  <c r="D1050" i="4"/>
  <c r="F1050" i="4" s="1"/>
  <c r="D1051" i="4"/>
  <c r="F1051" i="4" s="1"/>
  <c r="D1052" i="4"/>
  <c r="F1052" i="4" s="1"/>
  <c r="D1053" i="4"/>
  <c r="F1053" i="4" s="1"/>
  <c r="D1054" i="4"/>
  <c r="F1054" i="4" s="1"/>
  <c r="D1055" i="4"/>
  <c r="F1055" i="4" s="1"/>
  <c r="D1056" i="4"/>
  <c r="F1056" i="4" s="1"/>
  <c r="D1057" i="4"/>
  <c r="F1057" i="4" s="1"/>
  <c r="D1058" i="4"/>
  <c r="F1058" i="4" s="1"/>
  <c r="D1059" i="4"/>
  <c r="F1059" i="4" s="1"/>
  <c r="D1060" i="4"/>
  <c r="F1060" i="4" s="1"/>
  <c r="D1061" i="4"/>
  <c r="F1061" i="4" s="1"/>
  <c r="D1062" i="4"/>
  <c r="F1062" i="4" s="1"/>
  <c r="D1063" i="4"/>
  <c r="F1063" i="4" s="1"/>
  <c r="D1064" i="4"/>
  <c r="F1064" i="4" s="1"/>
  <c r="D1065" i="4"/>
  <c r="F1065" i="4" s="1"/>
  <c r="D1066" i="4"/>
  <c r="F1066" i="4" s="1"/>
  <c r="D1067" i="4"/>
  <c r="F1067" i="4" s="1"/>
  <c r="D1068" i="4"/>
  <c r="F1068" i="4" s="1"/>
  <c r="D1069" i="4"/>
  <c r="F1069" i="4" s="1"/>
  <c r="D1070" i="4"/>
  <c r="F1070" i="4" s="1"/>
  <c r="D1071" i="4"/>
  <c r="F1071" i="4" s="1"/>
  <c r="D1072" i="4"/>
  <c r="F1072" i="4" s="1"/>
  <c r="D1073" i="4"/>
  <c r="F1073" i="4" s="1"/>
  <c r="D1074" i="4"/>
  <c r="F1074" i="4" s="1"/>
  <c r="D1075" i="4"/>
  <c r="F1075" i="4" s="1"/>
  <c r="D1076" i="4"/>
  <c r="F1076" i="4" s="1"/>
  <c r="D1077" i="4"/>
  <c r="F1077" i="4" s="1"/>
  <c r="D1078" i="4"/>
  <c r="F1078" i="4" s="1"/>
  <c r="D1079" i="4"/>
  <c r="F1079" i="4" s="1"/>
  <c r="D1080" i="4"/>
  <c r="F1080" i="4" s="1"/>
  <c r="D1081" i="4"/>
  <c r="F1081" i="4" s="1"/>
  <c r="D1082" i="4"/>
  <c r="F1082" i="4" s="1"/>
  <c r="D1083" i="4"/>
  <c r="F1083" i="4" s="1"/>
  <c r="D1084" i="4"/>
  <c r="F1084" i="4" s="1"/>
  <c r="D1085" i="4"/>
  <c r="F1085" i="4" s="1"/>
  <c r="D1086" i="4"/>
  <c r="F1086" i="4" s="1"/>
  <c r="D1087" i="4"/>
  <c r="F1087" i="4" s="1"/>
  <c r="D1088" i="4"/>
  <c r="F1088" i="4" s="1"/>
  <c r="D1089" i="4"/>
  <c r="F1089" i="4" s="1"/>
  <c r="D1090" i="4"/>
  <c r="F1090" i="4" s="1"/>
  <c r="D1091" i="4"/>
  <c r="F1091" i="4" s="1"/>
  <c r="D1092" i="4"/>
  <c r="F1092" i="4" s="1"/>
  <c r="D1093" i="4"/>
  <c r="F1093" i="4" s="1"/>
  <c r="D1094" i="4"/>
  <c r="F1094" i="4" s="1"/>
  <c r="D1095" i="4"/>
  <c r="F1095" i="4" s="1"/>
  <c r="D1096" i="4"/>
  <c r="F1096" i="4" s="1"/>
  <c r="D1097" i="4"/>
  <c r="F1097" i="4" s="1"/>
  <c r="D1098" i="4"/>
  <c r="F1098" i="4" s="1"/>
  <c r="D1099" i="4"/>
  <c r="F1099" i="4" s="1"/>
  <c r="D1100" i="4"/>
  <c r="F1100" i="4" s="1"/>
  <c r="D1101" i="4"/>
  <c r="F1101" i="4" s="1"/>
  <c r="D1102" i="4"/>
  <c r="F1102" i="4" s="1"/>
  <c r="D1103" i="4"/>
  <c r="F1103" i="4" s="1"/>
  <c r="D1104" i="4"/>
  <c r="F1104" i="4" s="1"/>
  <c r="D1105" i="4"/>
  <c r="F1105" i="4" s="1"/>
  <c r="D1106" i="4"/>
  <c r="F1106" i="4" s="1"/>
  <c r="D1107" i="4"/>
  <c r="F1107" i="4" s="1"/>
  <c r="D1108" i="4"/>
  <c r="F1108" i="4" s="1"/>
  <c r="D1109" i="4"/>
  <c r="F1109" i="4" s="1"/>
  <c r="D1110" i="4"/>
  <c r="F1110" i="4" s="1"/>
  <c r="D1111" i="4"/>
  <c r="F1111" i="4" s="1"/>
  <c r="D1112" i="4"/>
  <c r="F1112" i="4" s="1"/>
  <c r="D1113" i="4"/>
  <c r="F1113" i="4" s="1"/>
  <c r="D1114" i="4"/>
  <c r="F1114" i="4" s="1"/>
  <c r="D1115" i="4"/>
  <c r="F1115" i="4" s="1"/>
  <c r="D1116" i="4"/>
  <c r="F1116" i="4" s="1"/>
  <c r="D1117" i="4"/>
  <c r="F1117" i="4" s="1"/>
  <c r="D1118" i="4"/>
  <c r="F1118" i="4" s="1"/>
  <c r="D1119" i="4"/>
  <c r="F1119" i="4" s="1"/>
  <c r="D1120" i="4"/>
  <c r="F1120" i="4" s="1"/>
  <c r="D1121" i="4"/>
  <c r="F1121" i="4" s="1"/>
  <c r="D1122" i="4"/>
  <c r="F1122" i="4" s="1"/>
  <c r="D1123" i="4"/>
  <c r="F1123" i="4" s="1"/>
  <c r="D1124" i="4"/>
  <c r="F1124" i="4" s="1"/>
  <c r="D1125" i="4"/>
  <c r="F1125" i="4" s="1"/>
  <c r="D1126" i="4"/>
  <c r="F1126" i="4" s="1"/>
  <c r="D1127" i="4"/>
  <c r="F1127" i="4" s="1"/>
  <c r="D1128" i="4"/>
  <c r="F1128" i="4" s="1"/>
  <c r="D1129" i="4"/>
  <c r="F1129" i="4" s="1"/>
  <c r="D3935" i="4"/>
  <c r="F3935" i="4" s="1"/>
  <c r="D1131" i="4"/>
  <c r="F1131" i="4" s="1"/>
  <c r="D1132" i="4"/>
  <c r="F1132" i="4" s="1"/>
  <c r="D1133" i="4"/>
  <c r="F1133" i="4" s="1"/>
  <c r="D1134" i="4"/>
  <c r="F1134" i="4" s="1"/>
  <c r="D1135" i="4"/>
  <c r="F1135" i="4" s="1"/>
  <c r="D1136" i="4"/>
  <c r="F1136" i="4" s="1"/>
  <c r="D1137" i="4"/>
  <c r="F1137" i="4" s="1"/>
  <c r="D1138" i="4"/>
  <c r="F1138" i="4" s="1"/>
  <c r="D1139" i="4"/>
  <c r="F1139" i="4" s="1"/>
  <c r="D1140" i="4"/>
  <c r="F1140" i="4" s="1"/>
  <c r="D1141" i="4"/>
  <c r="F1141" i="4" s="1"/>
  <c r="D1142" i="4"/>
  <c r="F1142" i="4" s="1"/>
  <c r="D1143" i="4"/>
  <c r="F1143" i="4" s="1"/>
  <c r="D1144" i="4"/>
  <c r="F1144" i="4" s="1"/>
  <c r="D1145" i="4"/>
  <c r="F1145" i="4" s="1"/>
  <c r="D323" i="4"/>
  <c r="F323" i="4" s="1"/>
  <c r="D1147" i="4"/>
  <c r="F1147" i="4" s="1"/>
  <c r="D1148" i="4"/>
  <c r="F1148" i="4" s="1"/>
  <c r="D1149" i="4"/>
  <c r="F1149" i="4" s="1"/>
  <c r="D1150" i="4"/>
  <c r="F1150" i="4" s="1"/>
  <c r="D1151" i="4"/>
  <c r="F1151" i="4" s="1"/>
  <c r="D1152" i="4"/>
  <c r="F1152" i="4" s="1"/>
  <c r="D1153" i="4"/>
  <c r="F1153" i="4" s="1"/>
  <c r="D1154" i="4"/>
  <c r="F1154" i="4" s="1"/>
  <c r="D1155" i="4"/>
  <c r="F1155" i="4" s="1"/>
  <c r="D1156" i="4"/>
  <c r="F1156" i="4" s="1"/>
  <c r="D1157" i="4"/>
  <c r="F1157" i="4" s="1"/>
  <c r="D1158" i="4"/>
  <c r="F1158" i="4" s="1"/>
  <c r="D1159" i="4"/>
  <c r="F1159" i="4" s="1"/>
  <c r="D1160" i="4"/>
  <c r="F1160" i="4" s="1"/>
  <c r="D1161" i="4"/>
  <c r="F1161" i="4" s="1"/>
  <c r="D1162" i="4"/>
  <c r="F1162" i="4" s="1"/>
  <c r="D1163" i="4"/>
  <c r="F1163" i="4" s="1"/>
  <c r="D1164" i="4"/>
  <c r="F1164" i="4" s="1"/>
  <c r="D1165" i="4"/>
  <c r="F1165" i="4" s="1"/>
  <c r="D1166" i="4"/>
  <c r="F1166" i="4" s="1"/>
  <c r="D1167" i="4"/>
  <c r="F1167" i="4" s="1"/>
  <c r="D1168" i="4"/>
  <c r="F1168" i="4" s="1"/>
  <c r="D1169" i="4"/>
  <c r="F1169" i="4" s="1"/>
  <c r="D1170" i="4"/>
  <c r="F1170" i="4" s="1"/>
  <c r="D1171" i="4"/>
  <c r="F1171" i="4" s="1"/>
  <c r="D1172" i="4"/>
  <c r="F1172" i="4" s="1"/>
  <c r="D1173" i="4"/>
  <c r="F1173" i="4" s="1"/>
  <c r="D1174" i="4"/>
  <c r="F1174" i="4" s="1"/>
  <c r="D1175" i="4"/>
  <c r="F1175" i="4" s="1"/>
  <c r="D1176" i="4"/>
  <c r="F1176" i="4" s="1"/>
  <c r="D1177" i="4"/>
  <c r="F1177" i="4" s="1"/>
  <c r="D1178" i="4"/>
  <c r="F1178" i="4" s="1"/>
  <c r="D1179" i="4"/>
  <c r="F1179" i="4" s="1"/>
  <c r="D1180" i="4"/>
  <c r="F1180" i="4" s="1"/>
  <c r="D1181" i="4"/>
  <c r="F1181" i="4" s="1"/>
  <c r="D1182" i="4"/>
  <c r="F1182" i="4" s="1"/>
  <c r="D1183" i="4"/>
  <c r="F1183" i="4" s="1"/>
  <c r="D1184" i="4"/>
  <c r="F1184" i="4" s="1"/>
  <c r="D1185" i="4"/>
  <c r="F1185" i="4" s="1"/>
  <c r="D1186" i="4"/>
  <c r="F1186" i="4" s="1"/>
  <c r="D1187" i="4"/>
  <c r="F1187" i="4" s="1"/>
  <c r="D1188" i="4"/>
  <c r="F1188" i="4" s="1"/>
  <c r="D1189" i="4"/>
  <c r="F1189" i="4" s="1"/>
  <c r="D1190" i="4"/>
  <c r="F1190" i="4" s="1"/>
  <c r="D1191" i="4"/>
  <c r="F1191" i="4" s="1"/>
  <c r="D1192" i="4"/>
  <c r="F1192" i="4" s="1"/>
  <c r="D1193" i="4"/>
  <c r="F1193" i="4" s="1"/>
  <c r="D1194" i="4"/>
  <c r="F1194" i="4" s="1"/>
  <c r="D1195" i="4"/>
  <c r="F1195" i="4" s="1"/>
  <c r="D4341" i="4"/>
  <c r="F4341" i="4" s="1"/>
  <c r="D1197" i="4"/>
  <c r="F1197" i="4" s="1"/>
  <c r="D1198" i="4"/>
  <c r="F1198" i="4" s="1"/>
  <c r="D1199" i="4"/>
  <c r="F1199" i="4" s="1"/>
  <c r="D1200" i="4"/>
  <c r="F1200" i="4" s="1"/>
  <c r="D1201" i="4"/>
  <c r="F1201" i="4" s="1"/>
  <c r="D1202" i="4"/>
  <c r="F1202" i="4" s="1"/>
  <c r="D1203" i="4"/>
  <c r="F1203" i="4" s="1"/>
  <c r="D1204" i="4"/>
  <c r="F1204" i="4" s="1"/>
  <c r="D1205" i="4"/>
  <c r="F1205" i="4" s="1"/>
  <c r="D1206" i="4"/>
  <c r="F1206" i="4" s="1"/>
  <c r="D1207" i="4"/>
  <c r="F1207" i="4" s="1"/>
  <c r="D1208" i="4"/>
  <c r="F1208" i="4" s="1"/>
  <c r="D1209" i="4"/>
  <c r="F1209" i="4" s="1"/>
  <c r="D1210" i="4"/>
  <c r="F1210" i="4" s="1"/>
  <c r="D1211" i="4"/>
  <c r="F1211" i="4" s="1"/>
  <c r="D1212" i="4"/>
  <c r="F1212" i="4" s="1"/>
  <c r="D1213" i="4"/>
  <c r="F1213" i="4" s="1"/>
  <c r="D1214" i="4"/>
  <c r="F1214" i="4" s="1"/>
  <c r="D1215" i="4"/>
  <c r="F1215" i="4" s="1"/>
  <c r="D1216" i="4"/>
  <c r="F1216" i="4" s="1"/>
  <c r="D1217" i="4"/>
  <c r="F1217" i="4" s="1"/>
  <c r="D1218" i="4"/>
  <c r="F1218" i="4" s="1"/>
  <c r="D1219" i="4"/>
  <c r="F1219" i="4" s="1"/>
  <c r="D1220" i="4"/>
  <c r="F1220" i="4" s="1"/>
  <c r="D1221" i="4"/>
  <c r="F1221" i="4" s="1"/>
  <c r="D353" i="4"/>
  <c r="F353" i="4" s="1"/>
  <c r="D1223" i="4"/>
  <c r="F1223" i="4" s="1"/>
  <c r="D1224" i="4"/>
  <c r="F1224" i="4" s="1"/>
  <c r="D1225" i="4"/>
  <c r="F1225" i="4" s="1"/>
  <c r="D1226" i="4"/>
  <c r="F1226" i="4" s="1"/>
  <c r="D1227" i="4"/>
  <c r="F1227" i="4" s="1"/>
  <c r="D1228" i="4"/>
  <c r="F1228" i="4" s="1"/>
  <c r="D1229" i="4"/>
  <c r="F1229" i="4" s="1"/>
  <c r="D1230" i="4"/>
  <c r="F1230" i="4" s="1"/>
  <c r="D1231" i="4"/>
  <c r="F1231" i="4" s="1"/>
  <c r="D1232" i="4"/>
  <c r="F1232" i="4" s="1"/>
  <c r="D1233" i="4"/>
  <c r="F1233" i="4" s="1"/>
  <c r="D1234" i="4"/>
  <c r="F1234" i="4" s="1"/>
  <c r="D1235" i="4"/>
  <c r="F1235" i="4" s="1"/>
  <c r="D1236" i="4"/>
  <c r="F1236" i="4" s="1"/>
  <c r="D1237" i="4"/>
  <c r="F1237" i="4" s="1"/>
  <c r="D1238" i="4"/>
  <c r="F1238" i="4" s="1"/>
  <c r="D1239" i="4"/>
  <c r="F1239" i="4" s="1"/>
  <c r="D1240" i="4"/>
  <c r="F1240" i="4" s="1"/>
  <c r="D1241" i="4"/>
  <c r="F1241" i="4" s="1"/>
  <c r="D1242" i="4"/>
  <c r="F1242" i="4" s="1"/>
  <c r="D1243" i="4"/>
  <c r="F1243" i="4" s="1"/>
  <c r="D1244" i="4"/>
  <c r="F1244" i="4" s="1"/>
  <c r="D1245" i="4"/>
  <c r="F1245" i="4" s="1"/>
  <c r="D1246" i="4"/>
  <c r="F1246" i="4" s="1"/>
  <c r="D1247" i="4"/>
  <c r="F1247" i="4" s="1"/>
  <c r="D1248" i="4"/>
  <c r="F1248" i="4" s="1"/>
  <c r="D1249" i="4"/>
  <c r="F1249" i="4" s="1"/>
  <c r="D1250" i="4"/>
  <c r="F1250" i="4" s="1"/>
  <c r="D1251" i="4"/>
  <c r="F1251" i="4" s="1"/>
  <c r="D1252" i="4"/>
  <c r="F1252" i="4" s="1"/>
  <c r="D1253" i="4"/>
  <c r="F1253" i="4" s="1"/>
  <c r="D1254" i="4"/>
  <c r="F1254" i="4" s="1"/>
  <c r="D1255" i="4"/>
  <c r="F1255" i="4" s="1"/>
  <c r="D1256" i="4"/>
  <c r="F1256" i="4" s="1"/>
  <c r="D1257" i="4"/>
  <c r="F1257" i="4" s="1"/>
  <c r="D1258" i="4"/>
  <c r="F1258" i="4" s="1"/>
  <c r="D1259" i="4"/>
  <c r="F1259" i="4" s="1"/>
  <c r="D1260" i="4"/>
  <c r="F1260" i="4" s="1"/>
  <c r="D1261" i="4"/>
  <c r="F1261" i="4" s="1"/>
  <c r="D1262" i="4"/>
  <c r="F1262" i="4" s="1"/>
  <c r="D1263" i="4"/>
  <c r="F1263" i="4" s="1"/>
  <c r="D1264" i="4"/>
  <c r="F1264" i="4" s="1"/>
  <c r="D1265" i="4"/>
  <c r="F1265" i="4" s="1"/>
  <c r="D1266" i="4"/>
  <c r="F1266" i="4" s="1"/>
  <c r="D1267" i="4"/>
  <c r="F1267" i="4" s="1"/>
  <c r="D1268" i="4"/>
  <c r="F1268" i="4" s="1"/>
  <c r="D1269" i="4"/>
  <c r="F1269" i="4" s="1"/>
  <c r="D1270" i="4"/>
  <c r="F1270" i="4" s="1"/>
  <c r="D1271" i="4"/>
  <c r="F1271" i="4" s="1"/>
  <c r="D1272" i="4"/>
  <c r="F1272" i="4" s="1"/>
  <c r="D1273" i="4"/>
  <c r="F1273" i="4" s="1"/>
  <c r="D1274" i="4"/>
  <c r="F1274" i="4" s="1"/>
  <c r="D1275" i="4"/>
  <c r="F1275" i="4" s="1"/>
  <c r="D1276" i="4"/>
  <c r="F1276" i="4" s="1"/>
  <c r="D1277" i="4"/>
  <c r="F1277" i="4" s="1"/>
  <c r="D1278" i="4"/>
  <c r="F1278" i="4" s="1"/>
  <c r="D1279" i="4"/>
  <c r="F1279" i="4" s="1"/>
  <c r="D1280" i="4"/>
  <c r="F1280" i="4" s="1"/>
  <c r="D1281" i="4"/>
  <c r="F1281" i="4" s="1"/>
  <c r="D1282" i="4"/>
  <c r="F1282" i="4" s="1"/>
  <c r="D1283" i="4"/>
  <c r="F1283" i="4" s="1"/>
  <c r="D1284" i="4"/>
  <c r="F1284" i="4" s="1"/>
  <c r="D1285" i="4"/>
  <c r="F1285" i="4" s="1"/>
  <c r="D1286" i="4"/>
  <c r="F1286" i="4" s="1"/>
  <c r="D1287" i="4"/>
  <c r="F1287" i="4" s="1"/>
  <c r="D1288" i="4"/>
  <c r="F1288" i="4" s="1"/>
  <c r="D1289" i="4"/>
  <c r="F1289" i="4" s="1"/>
  <c r="D1290" i="4"/>
  <c r="F1290" i="4" s="1"/>
  <c r="D1291" i="4"/>
  <c r="F1291" i="4" s="1"/>
  <c r="D1292" i="4"/>
  <c r="F1292" i="4" s="1"/>
  <c r="D1293" i="4"/>
  <c r="F1293" i="4" s="1"/>
  <c r="D1294" i="4"/>
  <c r="F1294" i="4" s="1"/>
  <c r="D1295" i="4"/>
  <c r="F1295" i="4" s="1"/>
  <c r="D1296" i="4"/>
  <c r="F1296" i="4" s="1"/>
  <c r="D1297" i="4"/>
  <c r="F1297" i="4" s="1"/>
  <c r="D1298" i="4"/>
  <c r="F1298" i="4" s="1"/>
  <c r="D1299" i="4"/>
  <c r="F1299" i="4" s="1"/>
  <c r="D1300" i="4"/>
  <c r="F1300" i="4" s="1"/>
  <c r="D1301" i="4"/>
  <c r="F1301" i="4" s="1"/>
  <c r="D1302" i="4"/>
  <c r="F1302" i="4" s="1"/>
  <c r="D1303" i="4"/>
  <c r="F1303" i="4" s="1"/>
  <c r="D1304" i="4"/>
  <c r="F1304" i="4" s="1"/>
  <c r="D1305" i="4"/>
  <c r="F1305" i="4" s="1"/>
  <c r="D1306" i="4"/>
  <c r="F1306" i="4" s="1"/>
  <c r="D1307" i="4"/>
  <c r="F1307" i="4" s="1"/>
  <c r="D1308" i="4"/>
  <c r="F1308" i="4" s="1"/>
  <c r="D1309" i="4"/>
  <c r="F1309" i="4" s="1"/>
  <c r="D1310" i="4"/>
  <c r="F1310" i="4" s="1"/>
  <c r="D1311" i="4"/>
  <c r="F1311" i="4" s="1"/>
  <c r="D1312" i="4"/>
  <c r="F1312" i="4" s="1"/>
  <c r="D1313" i="4"/>
  <c r="F1313" i="4" s="1"/>
  <c r="D1314" i="4"/>
  <c r="F1314" i="4" s="1"/>
  <c r="D1315" i="4"/>
  <c r="F1315" i="4" s="1"/>
  <c r="D1316" i="4"/>
  <c r="F1316" i="4" s="1"/>
  <c r="D1317" i="4"/>
  <c r="F1317" i="4" s="1"/>
  <c r="D1318" i="4"/>
  <c r="F1318" i="4" s="1"/>
  <c r="D1319" i="4"/>
  <c r="F1319" i="4" s="1"/>
  <c r="D1320" i="4"/>
  <c r="F1320" i="4" s="1"/>
  <c r="D1321" i="4"/>
  <c r="F1321" i="4" s="1"/>
  <c r="D1322" i="4"/>
  <c r="F1322" i="4" s="1"/>
  <c r="D1323" i="4"/>
  <c r="F1323" i="4" s="1"/>
  <c r="D1324" i="4"/>
  <c r="F1324" i="4" s="1"/>
  <c r="D1325" i="4"/>
  <c r="F1325" i="4" s="1"/>
  <c r="D1326" i="4"/>
  <c r="F1326" i="4" s="1"/>
  <c r="D1327" i="4"/>
  <c r="F1327" i="4" s="1"/>
  <c r="D1328" i="4"/>
  <c r="F1328" i="4" s="1"/>
  <c r="D1329" i="4"/>
  <c r="F1329" i="4" s="1"/>
  <c r="D1330" i="4"/>
  <c r="F1330" i="4" s="1"/>
  <c r="D1331" i="4"/>
  <c r="F1331" i="4" s="1"/>
  <c r="D1332" i="4"/>
  <c r="F1332" i="4" s="1"/>
  <c r="D1333" i="4"/>
  <c r="F1333" i="4" s="1"/>
  <c r="D1334" i="4"/>
  <c r="F1334" i="4" s="1"/>
  <c r="D1335" i="4"/>
  <c r="F1335" i="4" s="1"/>
  <c r="D1336" i="4"/>
  <c r="F1336" i="4" s="1"/>
  <c r="D1337" i="4"/>
  <c r="F1337" i="4" s="1"/>
  <c r="D1338" i="4"/>
  <c r="F1338" i="4" s="1"/>
  <c r="D1339" i="4"/>
  <c r="F1339" i="4" s="1"/>
  <c r="D1340" i="4"/>
  <c r="F1340" i="4" s="1"/>
  <c r="D1341" i="4"/>
  <c r="F1341" i="4" s="1"/>
  <c r="D1342" i="4"/>
  <c r="F1342" i="4" s="1"/>
  <c r="D1343" i="4"/>
  <c r="F1343" i="4" s="1"/>
  <c r="D1344" i="4"/>
  <c r="F1344" i="4" s="1"/>
  <c r="D1345" i="4"/>
  <c r="F1345" i="4" s="1"/>
  <c r="D1346" i="4"/>
  <c r="F1346" i="4" s="1"/>
  <c r="D1347" i="4"/>
  <c r="F1347" i="4" s="1"/>
  <c r="D1348" i="4"/>
  <c r="F1348" i="4" s="1"/>
  <c r="D1349" i="4"/>
  <c r="F1349" i="4" s="1"/>
  <c r="D1350" i="4"/>
  <c r="F1350" i="4" s="1"/>
  <c r="D1351" i="4"/>
  <c r="F1351" i="4" s="1"/>
  <c r="D1352" i="4"/>
  <c r="F1352" i="4" s="1"/>
  <c r="D1353" i="4"/>
  <c r="F1353" i="4" s="1"/>
  <c r="D1354" i="4"/>
  <c r="F1354" i="4" s="1"/>
  <c r="D1355" i="4"/>
  <c r="F1355" i="4" s="1"/>
  <c r="D1356" i="4"/>
  <c r="F1356" i="4" s="1"/>
  <c r="D1357" i="4"/>
  <c r="F1357" i="4" s="1"/>
  <c r="D1358" i="4"/>
  <c r="F1358" i="4" s="1"/>
  <c r="D1359" i="4"/>
  <c r="F1359" i="4" s="1"/>
  <c r="D1360" i="4"/>
  <c r="F1360" i="4" s="1"/>
  <c r="D1361" i="4"/>
  <c r="F1361" i="4" s="1"/>
  <c r="D1362" i="4"/>
  <c r="F1362" i="4" s="1"/>
  <c r="D1363" i="4"/>
  <c r="F1363" i="4" s="1"/>
  <c r="D1364" i="4"/>
  <c r="F1364" i="4" s="1"/>
  <c r="D1365" i="4"/>
  <c r="F1365" i="4" s="1"/>
  <c r="D1366" i="4"/>
  <c r="F1366" i="4" s="1"/>
  <c r="D1367" i="4"/>
  <c r="F1367" i="4" s="1"/>
  <c r="D1368" i="4"/>
  <c r="F1368" i="4" s="1"/>
  <c r="D1369" i="4"/>
  <c r="F1369" i="4" s="1"/>
  <c r="D1370" i="4"/>
  <c r="F1370" i="4" s="1"/>
  <c r="D1371" i="4"/>
  <c r="F1371" i="4" s="1"/>
  <c r="D1372" i="4"/>
  <c r="F1372" i="4" s="1"/>
  <c r="D1373" i="4"/>
  <c r="F1373" i="4" s="1"/>
  <c r="D1374" i="4"/>
  <c r="F1374" i="4" s="1"/>
  <c r="D1375" i="4"/>
  <c r="F1375" i="4" s="1"/>
  <c r="D1376" i="4"/>
  <c r="F1376" i="4" s="1"/>
  <c r="D1377" i="4"/>
  <c r="F1377" i="4" s="1"/>
  <c r="D1378" i="4"/>
  <c r="F1378" i="4" s="1"/>
  <c r="D1379" i="4"/>
  <c r="F1379" i="4" s="1"/>
  <c r="D1380" i="4"/>
  <c r="F1380" i="4" s="1"/>
  <c r="D1381" i="4"/>
  <c r="F1381" i="4" s="1"/>
  <c r="D1382" i="4"/>
  <c r="F1382" i="4" s="1"/>
  <c r="D1383" i="4"/>
  <c r="F1383" i="4" s="1"/>
  <c r="D1384" i="4"/>
  <c r="F1384" i="4" s="1"/>
  <c r="D1385" i="4"/>
  <c r="F1385" i="4" s="1"/>
  <c r="D1386" i="4"/>
  <c r="F1386" i="4" s="1"/>
  <c r="D1387" i="4"/>
  <c r="F1387" i="4" s="1"/>
  <c r="D1388" i="4"/>
  <c r="F1388" i="4" s="1"/>
  <c r="D1389" i="4"/>
  <c r="F1389" i="4" s="1"/>
  <c r="D1390" i="4"/>
  <c r="F1390" i="4" s="1"/>
  <c r="D1391" i="4"/>
  <c r="F1391" i="4" s="1"/>
  <c r="D1392" i="4"/>
  <c r="F1392" i="4" s="1"/>
  <c r="D1393" i="4"/>
  <c r="F1393" i="4" s="1"/>
  <c r="D1394" i="4"/>
  <c r="F1394" i="4" s="1"/>
  <c r="D1395" i="4"/>
  <c r="F1395" i="4" s="1"/>
  <c r="D1396" i="4"/>
  <c r="F1396" i="4" s="1"/>
  <c r="D1397" i="4"/>
  <c r="F1397" i="4" s="1"/>
  <c r="D1398" i="4"/>
  <c r="F1398" i="4" s="1"/>
  <c r="D1399" i="4"/>
  <c r="F1399" i="4" s="1"/>
  <c r="D1400" i="4"/>
  <c r="F1400" i="4" s="1"/>
  <c r="D1401" i="4"/>
  <c r="F1401" i="4" s="1"/>
  <c r="D1402" i="4"/>
  <c r="F1402" i="4" s="1"/>
  <c r="D1403" i="4"/>
  <c r="F1403" i="4" s="1"/>
  <c r="D1404" i="4"/>
  <c r="F1404" i="4" s="1"/>
  <c r="D1405" i="4"/>
  <c r="F1405" i="4" s="1"/>
  <c r="D1406" i="4"/>
  <c r="F1406" i="4" s="1"/>
  <c r="D1407" i="4"/>
  <c r="F1407" i="4" s="1"/>
  <c r="D1408" i="4"/>
  <c r="F1408" i="4" s="1"/>
  <c r="D1409" i="4"/>
  <c r="F1409" i="4" s="1"/>
  <c r="D1410" i="4"/>
  <c r="F1410" i="4" s="1"/>
  <c r="D1411" i="4"/>
  <c r="F1411" i="4" s="1"/>
  <c r="D1412" i="4"/>
  <c r="F1412" i="4" s="1"/>
  <c r="D1413" i="4"/>
  <c r="F1413" i="4" s="1"/>
  <c r="D1414" i="4"/>
  <c r="F1414" i="4" s="1"/>
  <c r="D1415" i="4"/>
  <c r="F1415" i="4" s="1"/>
  <c r="D1416" i="4"/>
  <c r="F1416" i="4" s="1"/>
  <c r="D1417" i="4"/>
  <c r="F1417" i="4" s="1"/>
  <c r="D1418" i="4"/>
  <c r="F1418" i="4" s="1"/>
  <c r="D1419" i="4"/>
  <c r="F1419" i="4" s="1"/>
  <c r="D1420" i="4"/>
  <c r="F1420" i="4" s="1"/>
  <c r="D1421" i="4"/>
  <c r="F1421" i="4" s="1"/>
  <c r="D1422" i="4"/>
  <c r="F1422" i="4" s="1"/>
  <c r="D1423" i="4"/>
  <c r="F1423" i="4" s="1"/>
  <c r="D1424" i="4"/>
  <c r="F1424" i="4" s="1"/>
  <c r="D1425" i="4"/>
  <c r="F1425" i="4" s="1"/>
  <c r="D1426" i="4"/>
  <c r="F1426" i="4" s="1"/>
  <c r="D1427" i="4"/>
  <c r="F1427" i="4" s="1"/>
  <c r="D1428" i="4"/>
  <c r="F1428" i="4" s="1"/>
  <c r="D1429" i="4"/>
  <c r="F1429" i="4" s="1"/>
  <c r="D1430" i="4"/>
  <c r="F1430" i="4" s="1"/>
  <c r="D1431" i="4"/>
  <c r="F1431" i="4" s="1"/>
  <c r="D1432" i="4"/>
  <c r="F1432" i="4" s="1"/>
  <c r="D1433" i="4"/>
  <c r="F1433" i="4" s="1"/>
  <c r="D1434" i="4"/>
  <c r="F1434" i="4" s="1"/>
  <c r="D1435" i="4"/>
  <c r="F1435" i="4" s="1"/>
  <c r="D1436" i="4"/>
  <c r="F1436" i="4" s="1"/>
  <c r="D1437" i="4"/>
  <c r="F1437" i="4" s="1"/>
  <c r="D1438" i="4"/>
  <c r="F1438" i="4" s="1"/>
  <c r="D1439" i="4"/>
  <c r="F1439" i="4" s="1"/>
  <c r="D1440" i="4"/>
  <c r="F1440" i="4" s="1"/>
  <c r="D1441" i="4"/>
  <c r="F1441" i="4" s="1"/>
  <c r="D1442" i="4"/>
  <c r="F1442" i="4" s="1"/>
  <c r="D1443" i="4"/>
  <c r="F1443" i="4" s="1"/>
  <c r="D1444" i="4"/>
  <c r="F1444" i="4" s="1"/>
  <c r="D1445" i="4"/>
  <c r="F1445" i="4" s="1"/>
  <c r="D1446" i="4"/>
  <c r="F1446" i="4" s="1"/>
  <c r="D1447" i="4"/>
  <c r="F1447" i="4" s="1"/>
  <c r="D1448" i="4"/>
  <c r="F1448" i="4" s="1"/>
  <c r="D1449" i="4"/>
  <c r="F1449" i="4" s="1"/>
  <c r="D1450" i="4"/>
  <c r="F1450" i="4" s="1"/>
  <c r="D1451" i="4"/>
  <c r="F1451" i="4" s="1"/>
  <c r="D1452" i="4"/>
  <c r="F1452" i="4" s="1"/>
  <c r="D1453" i="4"/>
  <c r="F1453" i="4" s="1"/>
  <c r="D1454" i="4"/>
  <c r="F1454" i="4" s="1"/>
  <c r="D1455" i="4"/>
  <c r="F1455" i="4" s="1"/>
  <c r="D1456" i="4"/>
  <c r="F1456" i="4" s="1"/>
  <c r="D1457" i="4"/>
  <c r="F1457" i="4" s="1"/>
  <c r="D1458" i="4"/>
  <c r="F1458" i="4" s="1"/>
  <c r="D1459" i="4"/>
  <c r="F1459" i="4" s="1"/>
  <c r="D1460" i="4"/>
  <c r="F1460" i="4" s="1"/>
  <c r="D1461" i="4"/>
  <c r="F1461" i="4" s="1"/>
  <c r="D1462" i="4"/>
  <c r="F1462" i="4" s="1"/>
  <c r="D1463" i="4"/>
  <c r="F1463" i="4" s="1"/>
  <c r="D1464" i="4"/>
  <c r="F1464" i="4" s="1"/>
  <c r="D1465" i="4"/>
  <c r="F1465" i="4" s="1"/>
  <c r="D1466" i="4"/>
  <c r="F1466" i="4" s="1"/>
  <c r="D1467" i="4"/>
  <c r="F1467" i="4" s="1"/>
  <c r="D1468" i="4"/>
  <c r="F1468" i="4" s="1"/>
  <c r="D1469" i="4"/>
  <c r="F1469" i="4" s="1"/>
  <c r="D1470" i="4"/>
  <c r="F1470" i="4" s="1"/>
  <c r="D1471" i="4"/>
  <c r="F1471" i="4" s="1"/>
  <c r="D1472" i="4"/>
  <c r="F1472" i="4" s="1"/>
  <c r="D1473" i="4"/>
  <c r="F1473" i="4" s="1"/>
  <c r="D1474" i="4"/>
  <c r="F1474" i="4" s="1"/>
  <c r="D1475" i="4"/>
  <c r="F1475" i="4" s="1"/>
  <c r="D1476" i="4"/>
  <c r="F1476" i="4" s="1"/>
  <c r="D1477" i="4"/>
  <c r="F1477" i="4" s="1"/>
  <c r="D1478" i="4"/>
  <c r="F1478" i="4" s="1"/>
  <c r="D1479" i="4"/>
  <c r="F1479" i="4" s="1"/>
  <c r="D1480" i="4"/>
  <c r="F1480" i="4" s="1"/>
  <c r="D1481" i="4"/>
  <c r="F1481" i="4" s="1"/>
  <c r="D1482" i="4"/>
  <c r="F1482" i="4" s="1"/>
  <c r="D1483" i="4"/>
  <c r="F1483" i="4" s="1"/>
  <c r="D1484" i="4"/>
  <c r="F1484" i="4" s="1"/>
  <c r="D1485" i="4"/>
  <c r="F1485" i="4" s="1"/>
  <c r="D1486" i="4"/>
  <c r="F1486" i="4" s="1"/>
  <c r="D1487" i="4"/>
  <c r="F1487" i="4" s="1"/>
  <c r="D1488" i="4"/>
  <c r="F1488" i="4" s="1"/>
  <c r="D1489" i="4"/>
  <c r="F1489" i="4" s="1"/>
  <c r="D1490" i="4"/>
  <c r="F1490" i="4" s="1"/>
  <c r="D1491" i="4"/>
  <c r="F1491" i="4" s="1"/>
  <c r="D1492" i="4"/>
  <c r="F1492" i="4" s="1"/>
  <c r="D1493" i="4"/>
  <c r="F1493" i="4" s="1"/>
  <c r="D1494" i="4"/>
  <c r="F1494" i="4" s="1"/>
  <c r="D1495" i="4"/>
  <c r="F1495" i="4" s="1"/>
  <c r="D1496" i="4"/>
  <c r="F1496" i="4" s="1"/>
  <c r="D1497" i="4"/>
  <c r="F1497" i="4" s="1"/>
  <c r="D1498" i="4"/>
  <c r="F1498" i="4" s="1"/>
  <c r="D1499" i="4"/>
  <c r="F1499" i="4" s="1"/>
  <c r="D1500" i="4"/>
  <c r="F1500" i="4" s="1"/>
  <c r="D1501" i="4"/>
  <c r="F1501" i="4" s="1"/>
  <c r="D1502" i="4"/>
  <c r="F1502" i="4" s="1"/>
  <c r="D1503" i="4"/>
  <c r="F1503" i="4" s="1"/>
  <c r="D1504" i="4"/>
  <c r="F1504" i="4" s="1"/>
  <c r="D1505" i="4"/>
  <c r="F1505" i="4" s="1"/>
  <c r="D1506" i="4"/>
  <c r="F1506" i="4" s="1"/>
  <c r="D1507" i="4"/>
  <c r="F1507" i="4" s="1"/>
  <c r="D1508" i="4"/>
  <c r="F1508" i="4" s="1"/>
  <c r="D1509" i="4"/>
  <c r="F1509" i="4" s="1"/>
  <c r="D1510" i="4"/>
  <c r="F1510" i="4" s="1"/>
  <c r="D1511" i="4"/>
  <c r="F1511" i="4" s="1"/>
  <c r="D1512" i="4"/>
  <c r="F1512" i="4" s="1"/>
  <c r="D1513" i="4"/>
  <c r="F1513" i="4" s="1"/>
  <c r="D1514" i="4"/>
  <c r="F1514" i="4" s="1"/>
  <c r="D1515" i="4"/>
  <c r="F1515" i="4" s="1"/>
  <c r="D1516" i="4"/>
  <c r="F1516" i="4" s="1"/>
  <c r="D1517" i="4"/>
  <c r="F1517" i="4" s="1"/>
  <c r="D1518" i="4"/>
  <c r="F1518" i="4" s="1"/>
  <c r="D1519" i="4"/>
  <c r="F1519" i="4" s="1"/>
  <c r="D1520" i="4"/>
  <c r="F1520" i="4" s="1"/>
  <c r="D1521" i="4"/>
  <c r="F1521" i="4" s="1"/>
  <c r="D1522" i="4"/>
  <c r="F1522" i="4" s="1"/>
  <c r="D1523" i="4"/>
  <c r="F1523" i="4" s="1"/>
  <c r="D1524" i="4"/>
  <c r="F1524" i="4" s="1"/>
  <c r="D1525" i="4"/>
  <c r="F1525" i="4" s="1"/>
  <c r="D1526" i="4"/>
  <c r="F1526" i="4" s="1"/>
  <c r="D1527" i="4"/>
  <c r="F1527" i="4" s="1"/>
  <c r="D1528" i="4"/>
  <c r="F1528" i="4" s="1"/>
  <c r="D1529" i="4"/>
  <c r="F1529" i="4" s="1"/>
  <c r="D1530" i="4"/>
  <c r="F1530" i="4" s="1"/>
  <c r="D1531" i="4"/>
  <c r="F1531" i="4" s="1"/>
  <c r="D1532" i="4"/>
  <c r="F1532" i="4" s="1"/>
  <c r="D1533" i="4"/>
  <c r="F1533" i="4" s="1"/>
  <c r="D1534" i="4"/>
  <c r="F1534" i="4" s="1"/>
  <c r="D1535" i="4"/>
  <c r="F1535" i="4" s="1"/>
  <c r="D1536" i="4"/>
  <c r="F1536" i="4" s="1"/>
  <c r="D1537" i="4"/>
  <c r="F1537" i="4" s="1"/>
  <c r="D1538" i="4"/>
  <c r="F1538" i="4" s="1"/>
  <c r="D1539" i="4"/>
  <c r="F1539" i="4" s="1"/>
  <c r="D1540" i="4"/>
  <c r="F1540" i="4" s="1"/>
  <c r="D1541" i="4"/>
  <c r="F1541" i="4" s="1"/>
  <c r="D1542" i="4"/>
  <c r="F1542" i="4" s="1"/>
  <c r="D1543" i="4"/>
  <c r="F1543" i="4" s="1"/>
  <c r="D1544" i="4"/>
  <c r="F1544" i="4" s="1"/>
  <c r="D1545" i="4"/>
  <c r="F1545" i="4" s="1"/>
  <c r="D1546" i="4"/>
  <c r="F1546" i="4" s="1"/>
  <c r="D1547" i="4"/>
  <c r="F1547" i="4" s="1"/>
  <c r="D1548" i="4"/>
  <c r="F1548" i="4" s="1"/>
  <c r="D1549" i="4"/>
  <c r="F1549" i="4" s="1"/>
  <c r="D1550" i="4"/>
  <c r="F1550" i="4" s="1"/>
  <c r="D1551" i="4"/>
  <c r="F1551" i="4" s="1"/>
  <c r="D1552" i="4"/>
  <c r="F1552" i="4" s="1"/>
  <c r="D1553" i="4"/>
  <c r="F1553" i="4" s="1"/>
  <c r="D1554" i="4"/>
  <c r="F1554" i="4" s="1"/>
  <c r="D1555" i="4"/>
  <c r="F1555" i="4" s="1"/>
  <c r="D1556" i="4"/>
  <c r="F1556" i="4" s="1"/>
  <c r="D1557" i="4"/>
  <c r="F1557" i="4" s="1"/>
  <c r="D1558" i="4"/>
  <c r="F1558" i="4" s="1"/>
  <c r="D1559" i="4"/>
  <c r="F1559" i="4" s="1"/>
  <c r="D1560" i="4"/>
  <c r="F1560" i="4" s="1"/>
  <c r="D1561" i="4"/>
  <c r="F1561" i="4" s="1"/>
  <c r="D1562" i="4"/>
  <c r="F1562" i="4" s="1"/>
  <c r="D1563" i="4"/>
  <c r="F1563" i="4" s="1"/>
  <c r="D1564" i="4"/>
  <c r="F1564" i="4" s="1"/>
  <c r="D1565" i="4"/>
  <c r="F1565" i="4" s="1"/>
  <c r="D1566" i="4"/>
  <c r="F1566" i="4" s="1"/>
  <c r="D1567" i="4"/>
  <c r="F1567" i="4" s="1"/>
  <c r="D1568" i="4"/>
  <c r="F1568" i="4" s="1"/>
  <c r="D1569" i="4"/>
  <c r="F1569" i="4" s="1"/>
  <c r="D1570" i="4"/>
  <c r="F1570" i="4" s="1"/>
  <c r="D1571" i="4"/>
  <c r="F1571" i="4" s="1"/>
  <c r="D1572" i="4"/>
  <c r="F1572" i="4" s="1"/>
  <c r="D1573" i="4"/>
  <c r="F1573" i="4" s="1"/>
  <c r="D1574" i="4"/>
  <c r="F1574" i="4" s="1"/>
  <c r="D1575" i="4"/>
  <c r="F1575" i="4" s="1"/>
  <c r="D1576" i="4"/>
  <c r="F1576" i="4" s="1"/>
  <c r="D1577" i="4"/>
  <c r="F1577" i="4" s="1"/>
  <c r="D1578" i="4"/>
  <c r="F1578" i="4" s="1"/>
  <c r="D1579" i="4"/>
  <c r="F1579" i="4" s="1"/>
  <c r="D1580" i="4"/>
  <c r="F1580" i="4" s="1"/>
  <c r="D1581" i="4"/>
  <c r="F1581" i="4" s="1"/>
  <c r="D1582" i="4"/>
  <c r="F1582" i="4" s="1"/>
  <c r="D1583" i="4"/>
  <c r="F1583" i="4" s="1"/>
  <c r="D1584" i="4"/>
  <c r="F1584" i="4" s="1"/>
  <c r="D1585" i="4"/>
  <c r="F1585" i="4" s="1"/>
  <c r="D1586" i="4"/>
  <c r="F1586" i="4" s="1"/>
  <c r="D1587" i="4"/>
  <c r="F1587" i="4" s="1"/>
  <c r="D1588" i="4"/>
  <c r="F1588" i="4" s="1"/>
  <c r="D1589" i="4"/>
  <c r="F1589" i="4" s="1"/>
  <c r="D1590" i="4"/>
  <c r="F1590" i="4" s="1"/>
  <c r="D1591" i="4"/>
  <c r="F1591" i="4" s="1"/>
  <c r="D1592" i="4"/>
  <c r="F1592" i="4" s="1"/>
  <c r="D1593" i="4"/>
  <c r="F1593" i="4" s="1"/>
  <c r="D1594" i="4"/>
  <c r="F1594" i="4" s="1"/>
  <c r="D1595" i="4"/>
  <c r="F1595" i="4" s="1"/>
  <c r="D1596" i="4"/>
  <c r="F1596" i="4" s="1"/>
  <c r="D1597" i="4"/>
  <c r="F1597" i="4" s="1"/>
  <c r="D1598" i="4"/>
  <c r="F1598" i="4" s="1"/>
  <c r="D1599" i="4"/>
  <c r="F1599" i="4" s="1"/>
  <c r="D1600" i="4"/>
  <c r="F1600" i="4" s="1"/>
  <c r="D1601" i="4"/>
  <c r="F1601" i="4" s="1"/>
  <c r="D1602" i="4"/>
  <c r="F1602" i="4" s="1"/>
  <c r="D1603" i="4"/>
  <c r="F1603" i="4" s="1"/>
  <c r="D1604" i="4"/>
  <c r="F1604" i="4" s="1"/>
  <c r="D1605" i="4"/>
  <c r="F1605" i="4" s="1"/>
  <c r="D1606" i="4"/>
  <c r="F1606" i="4" s="1"/>
  <c r="D1607" i="4"/>
  <c r="F1607" i="4" s="1"/>
  <c r="D1608" i="4"/>
  <c r="F1608" i="4" s="1"/>
  <c r="D1609" i="4"/>
  <c r="F1609" i="4" s="1"/>
  <c r="D1610" i="4"/>
  <c r="F1610" i="4" s="1"/>
  <c r="D1611" i="4"/>
  <c r="F1611" i="4" s="1"/>
  <c r="D1612" i="4"/>
  <c r="F1612" i="4" s="1"/>
  <c r="D1613" i="4"/>
  <c r="F1613" i="4" s="1"/>
  <c r="D1614" i="4"/>
  <c r="F1614" i="4" s="1"/>
  <c r="D1615" i="4"/>
  <c r="F1615" i="4" s="1"/>
  <c r="D1616" i="4"/>
  <c r="F1616" i="4" s="1"/>
  <c r="D1617" i="4"/>
  <c r="F1617" i="4" s="1"/>
  <c r="D1618" i="4"/>
  <c r="F1618" i="4" s="1"/>
  <c r="D1619" i="4"/>
  <c r="F1619" i="4" s="1"/>
  <c r="D1620" i="4"/>
  <c r="F1620" i="4" s="1"/>
  <c r="D1621" i="4"/>
  <c r="F1621" i="4" s="1"/>
  <c r="D1622" i="4"/>
  <c r="F1622" i="4" s="1"/>
  <c r="D1623" i="4"/>
  <c r="F1623" i="4" s="1"/>
  <c r="D1624" i="4"/>
  <c r="F1624" i="4" s="1"/>
  <c r="D1625" i="4"/>
  <c r="F1625" i="4" s="1"/>
  <c r="D1626" i="4"/>
  <c r="F1626" i="4" s="1"/>
  <c r="D1627" i="4"/>
  <c r="F1627" i="4" s="1"/>
  <c r="D1628" i="4"/>
  <c r="F1628" i="4" s="1"/>
  <c r="D1629" i="4"/>
  <c r="F1629" i="4" s="1"/>
  <c r="D1630" i="4"/>
  <c r="F1630" i="4" s="1"/>
  <c r="D1631" i="4"/>
  <c r="F1631" i="4" s="1"/>
  <c r="D1632" i="4"/>
  <c r="F1632" i="4" s="1"/>
  <c r="D1633" i="4"/>
  <c r="F1633" i="4" s="1"/>
  <c r="D1634" i="4"/>
  <c r="F1634" i="4" s="1"/>
  <c r="D1635" i="4"/>
  <c r="F1635" i="4" s="1"/>
  <c r="D1636" i="4"/>
  <c r="F1636" i="4" s="1"/>
  <c r="D1637" i="4"/>
  <c r="F1637" i="4" s="1"/>
  <c r="D1638" i="4"/>
  <c r="F1638" i="4" s="1"/>
  <c r="D1639" i="4"/>
  <c r="F1639" i="4" s="1"/>
  <c r="D1640" i="4"/>
  <c r="F1640" i="4" s="1"/>
  <c r="D1641" i="4"/>
  <c r="F1641" i="4" s="1"/>
  <c r="D1642" i="4"/>
  <c r="F1642" i="4" s="1"/>
  <c r="D1643" i="4"/>
  <c r="F1643" i="4" s="1"/>
  <c r="D1644" i="4"/>
  <c r="F1644" i="4" s="1"/>
  <c r="D1645" i="4"/>
  <c r="F1645" i="4" s="1"/>
  <c r="D1646" i="4"/>
  <c r="F1646" i="4" s="1"/>
  <c r="D1647" i="4"/>
  <c r="F1647" i="4" s="1"/>
  <c r="D1648" i="4"/>
  <c r="F1648" i="4" s="1"/>
  <c r="D1649" i="4"/>
  <c r="F1649" i="4" s="1"/>
  <c r="D1650" i="4"/>
  <c r="F1650" i="4" s="1"/>
  <c r="D1651" i="4"/>
  <c r="F1651" i="4" s="1"/>
  <c r="D1652" i="4"/>
  <c r="F1652" i="4" s="1"/>
  <c r="D1653" i="4"/>
  <c r="F1653" i="4" s="1"/>
  <c r="D1654" i="4"/>
  <c r="F1654" i="4" s="1"/>
  <c r="D1655" i="4"/>
  <c r="F1655" i="4" s="1"/>
  <c r="D1656" i="4"/>
  <c r="F1656" i="4" s="1"/>
  <c r="D1657" i="4"/>
  <c r="F1657" i="4" s="1"/>
  <c r="D1658" i="4"/>
  <c r="F1658" i="4" s="1"/>
  <c r="D1659" i="4"/>
  <c r="F1659" i="4" s="1"/>
  <c r="D1660" i="4"/>
  <c r="F1660" i="4" s="1"/>
  <c r="D1661" i="4"/>
  <c r="F1661" i="4" s="1"/>
  <c r="D1662" i="4"/>
  <c r="F1662" i="4" s="1"/>
  <c r="D812" i="4"/>
  <c r="F812" i="4" s="1"/>
  <c r="D1664" i="4"/>
  <c r="F1664" i="4" s="1"/>
  <c r="D1665" i="4"/>
  <c r="F1665" i="4" s="1"/>
  <c r="D1666" i="4"/>
  <c r="F1666" i="4" s="1"/>
  <c r="D1667" i="4"/>
  <c r="F1667" i="4" s="1"/>
  <c r="D1668" i="4"/>
  <c r="F1668" i="4" s="1"/>
  <c r="D1669" i="4"/>
  <c r="F1669" i="4" s="1"/>
  <c r="D1670" i="4"/>
  <c r="F1670" i="4" s="1"/>
  <c r="D1671" i="4"/>
  <c r="F1671" i="4" s="1"/>
  <c r="D1672" i="4"/>
  <c r="F1672" i="4" s="1"/>
  <c r="D1673" i="4"/>
  <c r="F1673" i="4" s="1"/>
  <c r="D1674" i="4"/>
  <c r="F1674" i="4" s="1"/>
  <c r="D1675" i="4"/>
  <c r="F1675" i="4" s="1"/>
  <c r="D1676" i="4"/>
  <c r="F1676" i="4" s="1"/>
  <c r="D1677" i="4"/>
  <c r="F1677" i="4" s="1"/>
  <c r="D1678" i="4"/>
  <c r="F1678" i="4" s="1"/>
  <c r="D1679" i="4"/>
  <c r="F1679" i="4" s="1"/>
  <c r="D1680" i="4"/>
  <c r="F1680" i="4" s="1"/>
  <c r="D1681" i="4"/>
  <c r="F1681" i="4" s="1"/>
  <c r="D1682" i="4"/>
  <c r="F1682" i="4" s="1"/>
  <c r="D1683" i="4"/>
  <c r="F1683" i="4" s="1"/>
  <c r="D1684" i="4"/>
  <c r="F1684" i="4" s="1"/>
  <c r="D1685" i="4"/>
  <c r="F1685" i="4" s="1"/>
  <c r="D1686" i="4"/>
  <c r="F1686" i="4" s="1"/>
  <c r="D1687" i="4"/>
  <c r="F1687" i="4" s="1"/>
  <c r="D1688" i="4"/>
  <c r="F1688" i="4" s="1"/>
  <c r="D1689" i="4"/>
  <c r="F1689" i="4" s="1"/>
  <c r="D1690" i="4"/>
  <c r="F1690" i="4" s="1"/>
  <c r="D1691" i="4"/>
  <c r="F1691" i="4" s="1"/>
  <c r="D1692" i="4"/>
  <c r="F1692" i="4" s="1"/>
  <c r="D1693" i="4"/>
  <c r="F1693" i="4" s="1"/>
  <c r="D1694" i="4"/>
  <c r="F1694" i="4" s="1"/>
  <c r="D1695" i="4"/>
  <c r="F1695" i="4" s="1"/>
  <c r="D1696" i="4"/>
  <c r="F1696" i="4" s="1"/>
  <c r="D1697" i="4"/>
  <c r="F1697" i="4" s="1"/>
  <c r="D1698" i="4"/>
  <c r="F1698" i="4" s="1"/>
  <c r="D1699" i="4"/>
  <c r="F1699" i="4" s="1"/>
  <c r="D1700" i="4"/>
  <c r="F1700" i="4" s="1"/>
  <c r="D1701" i="4"/>
  <c r="F1701" i="4" s="1"/>
  <c r="D1702" i="4"/>
  <c r="F1702" i="4" s="1"/>
  <c r="D1703" i="4"/>
  <c r="F1703" i="4" s="1"/>
  <c r="D1704" i="4"/>
  <c r="F1704" i="4" s="1"/>
  <c r="D1705" i="4"/>
  <c r="F1705" i="4" s="1"/>
  <c r="D1706" i="4"/>
  <c r="F1706" i="4" s="1"/>
  <c r="D1707" i="4"/>
  <c r="F1707" i="4" s="1"/>
  <c r="D1708" i="4"/>
  <c r="F1708" i="4" s="1"/>
  <c r="D1709" i="4"/>
  <c r="F1709" i="4" s="1"/>
  <c r="D1710" i="4"/>
  <c r="F1710" i="4" s="1"/>
  <c r="D1711" i="4"/>
  <c r="F1711" i="4" s="1"/>
  <c r="D1712" i="4"/>
  <c r="F1712" i="4" s="1"/>
  <c r="D1713" i="4"/>
  <c r="F1713" i="4" s="1"/>
  <c r="D1714" i="4"/>
  <c r="F1714" i="4" s="1"/>
  <c r="D1715" i="4"/>
  <c r="F1715" i="4" s="1"/>
  <c r="D1716" i="4"/>
  <c r="F1716" i="4" s="1"/>
  <c r="D1717" i="4"/>
  <c r="F1717" i="4" s="1"/>
  <c r="D1718" i="4"/>
  <c r="F1718" i="4" s="1"/>
  <c r="D1719" i="4"/>
  <c r="F1719" i="4" s="1"/>
  <c r="D1720" i="4"/>
  <c r="F1720" i="4" s="1"/>
  <c r="D1721" i="4"/>
  <c r="F1721" i="4" s="1"/>
  <c r="D1722" i="4"/>
  <c r="F1722" i="4" s="1"/>
  <c r="D1723" i="4"/>
  <c r="F1723" i="4" s="1"/>
  <c r="D1724" i="4"/>
  <c r="F1724" i="4" s="1"/>
  <c r="D1725" i="4"/>
  <c r="F1725" i="4" s="1"/>
  <c r="D1726" i="4"/>
  <c r="F1726" i="4" s="1"/>
  <c r="D1727" i="4"/>
  <c r="F1727" i="4" s="1"/>
  <c r="D1728" i="4"/>
  <c r="F1728" i="4" s="1"/>
  <c r="D1729" i="4"/>
  <c r="F1729" i="4" s="1"/>
  <c r="D1730" i="4"/>
  <c r="F1730" i="4" s="1"/>
  <c r="D1731" i="4"/>
  <c r="F1731" i="4" s="1"/>
  <c r="D1732" i="4"/>
  <c r="F1732" i="4" s="1"/>
  <c r="D1733" i="4"/>
  <c r="F1733" i="4" s="1"/>
  <c r="D1734" i="4"/>
  <c r="F1734" i="4" s="1"/>
  <c r="D1735" i="4"/>
  <c r="F1735" i="4" s="1"/>
  <c r="D1736" i="4"/>
  <c r="F1736" i="4" s="1"/>
  <c r="D1737" i="4"/>
  <c r="F1737" i="4" s="1"/>
  <c r="D1738" i="4"/>
  <c r="F1738" i="4" s="1"/>
  <c r="D1739" i="4"/>
  <c r="F1739" i="4" s="1"/>
  <c r="D1740" i="4"/>
  <c r="F1740" i="4" s="1"/>
  <c r="D1741" i="4"/>
  <c r="F1741" i="4" s="1"/>
  <c r="D1742" i="4"/>
  <c r="F1742" i="4" s="1"/>
  <c r="D1743" i="4"/>
  <c r="F1743" i="4" s="1"/>
  <c r="D1744" i="4"/>
  <c r="F1744" i="4" s="1"/>
  <c r="D1745" i="4"/>
  <c r="F1745" i="4" s="1"/>
  <c r="D1746" i="4"/>
  <c r="F1746" i="4" s="1"/>
  <c r="D1747" i="4"/>
  <c r="F1747" i="4" s="1"/>
  <c r="D1748" i="4"/>
  <c r="F1748" i="4" s="1"/>
  <c r="D1749" i="4"/>
  <c r="F1749" i="4" s="1"/>
  <c r="D1750" i="4"/>
  <c r="F1750" i="4" s="1"/>
  <c r="D1751" i="4"/>
  <c r="F1751" i="4" s="1"/>
  <c r="D1752" i="4"/>
  <c r="F1752" i="4" s="1"/>
  <c r="D1753" i="4"/>
  <c r="F1753" i="4" s="1"/>
  <c r="D1754" i="4"/>
  <c r="F1754" i="4" s="1"/>
  <c r="D1755" i="4"/>
  <c r="F1755" i="4" s="1"/>
  <c r="D1756" i="4"/>
  <c r="F1756" i="4" s="1"/>
  <c r="D1757" i="4"/>
  <c r="F1757" i="4" s="1"/>
  <c r="D1758" i="4"/>
  <c r="F1758" i="4" s="1"/>
  <c r="D1759" i="4"/>
  <c r="F1759" i="4" s="1"/>
  <c r="D1760" i="4"/>
  <c r="F1760" i="4" s="1"/>
  <c r="D1761" i="4"/>
  <c r="F1761" i="4" s="1"/>
  <c r="D1762" i="4"/>
  <c r="F1762" i="4" s="1"/>
  <c r="D1763" i="4"/>
  <c r="F1763" i="4" s="1"/>
  <c r="D1764" i="4"/>
  <c r="F1764" i="4" s="1"/>
  <c r="D1765" i="4"/>
  <c r="F1765" i="4" s="1"/>
  <c r="D1766" i="4"/>
  <c r="F1766" i="4" s="1"/>
  <c r="D1767" i="4"/>
  <c r="F1767" i="4" s="1"/>
  <c r="D1768" i="4"/>
  <c r="F1768" i="4" s="1"/>
  <c r="D1769" i="4"/>
  <c r="F1769" i="4" s="1"/>
  <c r="D1770" i="4"/>
  <c r="F1770" i="4" s="1"/>
  <c r="D1771" i="4"/>
  <c r="F1771" i="4" s="1"/>
  <c r="D1772" i="4"/>
  <c r="F1772" i="4" s="1"/>
  <c r="D1773" i="4"/>
  <c r="F1773" i="4" s="1"/>
  <c r="D1774" i="4"/>
  <c r="F1774" i="4" s="1"/>
  <c r="D1775" i="4"/>
  <c r="F1775" i="4" s="1"/>
  <c r="D1776" i="4"/>
  <c r="F1776" i="4" s="1"/>
  <c r="D1777" i="4"/>
  <c r="F1777" i="4" s="1"/>
  <c r="D1778" i="4"/>
  <c r="F1778" i="4" s="1"/>
  <c r="D1779" i="4"/>
  <c r="F1779" i="4" s="1"/>
  <c r="D1780" i="4"/>
  <c r="F1780" i="4" s="1"/>
  <c r="D1781" i="4"/>
  <c r="F1781" i="4" s="1"/>
  <c r="D1782" i="4"/>
  <c r="F1782" i="4" s="1"/>
  <c r="D1783" i="4"/>
  <c r="F1783" i="4" s="1"/>
  <c r="D1784" i="4"/>
  <c r="F1784" i="4" s="1"/>
  <c r="D1785" i="4"/>
  <c r="F1785" i="4" s="1"/>
  <c r="D1786" i="4"/>
  <c r="F1786" i="4" s="1"/>
  <c r="D1787" i="4"/>
  <c r="F1787" i="4" s="1"/>
  <c r="D1788" i="4"/>
  <c r="F1788" i="4" s="1"/>
  <c r="D1789" i="4"/>
  <c r="F1789" i="4" s="1"/>
  <c r="D1790" i="4"/>
  <c r="F1790" i="4" s="1"/>
  <c r="D1791" i="4"/>
  <c r="F1791" i="4" s="1"/>
  <c r="D1792" i="4"/>
  <c r="F1792" i="4" s="1"/>
  <c r="D1793" i="4"/>
  <c r="F1793" i="4" s="1"/>
  <c r="D1794" i="4"/>
  <c r="F1794" i="4" s="1"/>
  <c r="D1795" i="4"/>
  <c r="F1795" i="4" s="1"/>
  <c r="D1796" i="4"/>
  <c r="F1796" i="4" s="1"/>
  <c r="D1797" i="4"/>
  <c r="F1797" i="4" s="1"/>
  <c r="D1798" i="4"/>
  <c r="F1798" i="4" s="1"/>
  <c r="D1799" i="4"/>
  <c r="F1799" i="4" s="1"/>
  <c r="D1800" i="4"/>
  <c r="F1800" i="4" s="1"/>
  <c r="D1801" i="4"/>
  <c r="F1801" i="4" s="1"/>
  <c r="D1802" i="4"/>
  <c r="F1802" i="4" s="1"/>
  <c r="D1803" i="4"/>
  <c r="F1803" i="4" s="1"/>
  <c r="D1804" i="4"/>
  <c r="F1804" i="4" s="1"/>
  <c r="D1805" i="4"/>
  <c r="F1805" i="4" s="1"/>
  <c r="D1806" i="4"/>
  <c r="F1806" i="4" s="1"/>
  <c r="D1807" i="4"/>
  <c r="F1807" i="4" s="1"/>
  <c r="D1808" i="4"/>
  <c r="F1808" i="4" s="1"/>
  <c r="D1809" i="4"/>
  <c r="F1809" i="4" s="1"/>
  <c r="D1810" i="4"/>
  <c r="F1810" i="4" s="1"/>
  <c r="D1811" i="4"/>
  <c r="F1811" i="4" s="1"/>
  <c r="D1812" i="4"/>
  <c r="F1812" i="4" s="1"/>
  <c r="D1813" i="4"/>
  <c r="F1813" i="4" s="1"/>
  <c r="D1814" i="4"/>
  <c r="F1814" i="4" s="1"/>
  <c r="D1815" i="4"/>
  <c r="F1815" i="4" s="1"/>
  <c r="D1816" i="4"/>
  <c r="F1816" i="4" s="1"/>
  <c r="D1817" i="4"/>
  <c r="F1817" i="4" s="1"/>
  <c r="D1818" i="4"/>
  <c r="F1818" i="4" s="1"/>
  <c r="D1819" i="4"/>
  <c r="F1819" i="4" s="1"/>
  <c r="D1820" i="4"/>
  <c r="F1820" i="4" s="1"/>
  <c r="D1821" i="4"/>
  <c r="F1821" i="4" s="1"/>
  <c r="D1822" i="4"/>
  <c r="F1822" i="4" s="1"/>
  <c r="D1823" i="4"/>
  <c r="F1823" i="4" s="1"/>
  <c r="D1824" i="4"/>
  <c r="F1824" i="4" s="1"/>
  <c r="D1825" i="4"/>
  <c r="F1825" i="4" s="1"/>
  <c r="D1826" i="4"/>
  <c r="F1826" i="4" s="1"/>
  <c r="D1827" i="4"/>
  <c r="F1827" i="4" s="1"/>
  <c r="D1828" i="4"/>
  <c r="F1828" i="4" s="1"/>
  <c r="D1829" i="4"/>
  <c r="F1829" i="4" s="1"/>
  <c r="D1830" i="4"/>
  <c r="F1830" i="4" s="1"/>
  <c r="D1831" i="4"/>
  <c r="F1831" i="4" s="1"/>
  <c r="D1832" i="4"/>
  <c r="F1832" i="4" s="1"/>
  <c r="D1833" i="4"/>
  <c r="F1833" i="4" s="1"/>
  <c r="D1834" i="4"/>
  <c r="F1834" i="4" s="1"/>
  <c r="D1835" i="4"/>
  <c r="F1835" i="4" s="1"/>
  <c r="D1836" i="4"/>
  <c r="F1836" i="4" s="1"/>
  <c r="D1837" i="4"/>
  <c r="F1837" i="4" s="1"/>
  <c r="D1838" i="4"/>
  <c r="F1838" i="4" s="1"/>
  <c r="D1839" i="4"/>
  <c r="F1839" i="4" s="1"/>
  <c r="D1840" i="4"/>
  <c r="F1840" i="4" s="1"/>
  <c r="D1841" i="4"/>
  <c r="F1841" i="4" s="1"/>
  <c r="D1842" i="4"/>
  <c r="F1842" i="4" s="1"/>
  <c r="D1843" i="4"/>
  <c r="F1843" i="4" s="1"/>
  <c r="D1844" i="4"/>
  <c r="F1844" i="4" s="1"/>
  <c r="D1845" i="4"/>
  <c r="F1845" i="4" s="1"/>
  <c r="D1846" i="4"/>
  <c r="F1846" i="4" s="1"/>
  <c r="D1847" i="4"/>
  <c r="F1847" i="4" s="1"/>
  <c r="D1848" i="4"/>
  <c r="F1848" i="4" s="1"/>
  <c r="D1849" i="4"/>
  <c r="F1849" i="4" s="1"/>
  <c r="D1850" i="4"/>
  <c r="F1850" i="4" s="1"/>
  <c r="D1851" i="4"/>
  <c r="F1851" i="4" s="1"/>
  <c r="D1852" i="4"/>
  <c r="F1852" i="4" s="1"/>
  <c r="D1853" i="4"/>
  <c r="F1853" i="4" s="1"/>
  <c r="D1854" i="4"/>
  <c r="F1854" i="4" s="1"/>
  <c r="D1855" i="4"/>
  <c r="F1855" i="4" s="1"/>
  <c r="D1856" i="4"/>
  <c r="F1856" i="4" s="1"/>
  <c r="D1857" i="4"/>
  <c r="F1857" i="4" s="1"/>
  <c r="D1858" i="4"/>
  <c r="F1858" i="4" s="1"/>
  <c r="D1859" i="4"/>
  <c r="F1859" i="4" s="1"/>
  <c r="D1860" i="4"/>
  <c r="F1860" i="4" s="1"/>
  <c r="D1861" i="4"/>
  <c r="F1861" i="4" s="1"/>
  <c r="D1862" i="4"/>
  <c r="F1862" i="4" s="1"/>
  <c r="D1863" i="4"/>
  <c r="F1863" i="4" s="1"/>
  <c r="D1864" i="4"/>
  <c r="F1864" i="4" s="1"/>
  <c r="D1865" i="4"/>
  <c r="F1865" i="4" s="1"/>
  <c r="D1866" i="4"/>
  <c r="F1866" i="4" s="1"/>
  <c r="D1867" i="4"/>
  <c r="F1867" i="4" s="1"/>
  <c r="D1868" i="4"/>
  <c r="F1868" i="4" s="1"/>
  <c r="D1869" i="4"/>
  <c r="F1869" i="4" s="1"/>
  <c r="D1870" i="4"/>
  <c r="F1870" i="4" s="1"/>
  <c r="D1871" i="4"/>
  <c r="F1871" i="4" s="1"/>
  <c r="D1872" i="4"/>
  <c r="F1872" i="4" s="1"/>
  <c r="D1873" i="4"/>
  <c r="F1873" i="4" s="1"/>
  <c r="D1874" i="4"/>
  <c r="F1874" i="4" s="1"/>
  <c r="D1875" i="4"/>
  <c r="F1875" i="4" s="1"/>
  <c r="D1876" i="4"/>
  <c r="F1876" i="4" s="1"/>
  <c r="D1877" i="4"/>
  <c r="F1877" i="4" s="1"/>
  <c r="D1878" i="4"/>
  <c r="F1878" i="4" s="1"/>
  <c r="D1879" i="4"/>
  <c r="F1879" i="4" s="1"/>
  <c r="D1880" i="4"/>
  <c r="F1880" i="4" s="1"/>
  <c r="D1881" i="4"/>
  <c r="F1881" i="4" s="1"/>
  <c r="D1882" i="4"/>
  <c r="F1882" i="4" s="1"/>
  <c r="D1883" i="4"/>
  <c r="F1883" i="4" s="1"/>
  <c r="D1884" i="4"/>
  <c r="F1884" i="4" s="1"/>
  <c r="D1885" i="4"/>
  <c r="F1885" i="4" s="1"/>
  <c r="D1886" i="4"/>
  <c r="F1886" i="4" s="1"/>
  <c r="D1887" i="4"/>
  <c r="F1887" i="4" s="1"/>
  <c r="D1888" i="4"/>
  <c r="F1888" i="4" s="1"/>
  <c r="D1889" i="4"/>
  <c r="F1889" i="4" s="1"/>
  <c r="D1890" i="4"/>
  <c r="F1890" i="4" s="1"/>
  <c r="D1891" i="4"/>
  <c r="F1891" i="4" s="1"/>
  <c r="D1892" i="4"/>
  <c r="F1892" i="4" s="1"/>
  <c r="D1893" i="4"/>
  <c r="F1893" i="4" s="1"/>
  <c r="D1894" i="4"/>
  <c r="F1894" i="4" s="1"/>
  <c r="D1895" i="4"/>
  <c r="F1895" i="4" s="1"/>
  <c r="D1896" i="4"/>
  <c r="F1896" i="4" s="1"/>
  <c r="D1897" i="4"/>
  <c r="F1897" i="4" s="1"/>
  <c r="D1898" i="4"/>
  <c r="F1898" i="4" s="1"/>
  <c r="D1899" i="4"/>
  <c r="F1899" i="4" s="1"/>
  <c r="D1900" i="4"/>
  <c r="F1900" i="4" s="1"/>
  <c r="D1901" i="4"/>
  <c r="F1901" i="4" s="1"/>
  <c r="D1902" i="4"/>
  <c r="F1902" i="4" s="1"/>
  <c r="D1903" i="4"/>
  <c r="F1903" i="4" s="1"/>
  <c r="D1904" i="4"/>
  <c r="F1904" i="4" s="1"/>
  <c r="D1905" i="4"/>
  <c r="F1905" i="4" s="1"/>
  <c r="D1906" i="4"/>
  <c r="F1906" i="4" s="1"/>
  <c r="D1907" i="4"/>
  <c r="F1907" i="4" s="1"/>
  <c r="D1908" i="4"/>
  <c r="F1908" i="4" s="1"/>
  <c r="D1909" i="4"/>
  <c r="F1909" i="4" s="1"/>
  <c r="D1910" i="4"/>
  <c r="F1910" i="4" s="1"/>
  <c r="D1911" i="4"/>
  <c r="F1911" i="4" s="1"/>
  <c r="D1912" i="4"/>
  <c r="F1912" i="4" s="1"/>
  <c r="D1913" i="4"/>
  <c r="F1913" i="4" s="1"/>
  <c r="D1914" i="4"/>
  <c r="F1914" i="4" s="1"/>
  <c r="D1915" i="4"/>
  <c r="F1915" i="4" s="1"/>
  <c r="D1916" i="4"/>
  <c r="F1916" i="4" s="1"/>
  <c r="D1917" i="4"/>
  <c r="F1917" i="4" s="1"/>
  <c r="D1918" i="4"/>
  <c r="F1918" i="4" s="1"/>
  <c r="D1919" i="4"/>
  <c r="F1919" i="4" s="1"/>
  <c r="D1920" i="4"/>
  <c r="F1920" i="4" s="1"/>
  <c r="D1921" i="4"/>
  <c r="F1921" i="4" s="1"/>
  <c r="D1922" i="4"/>
  <c r="F1922" i="4" s="1"/>
  <c r="D1923" i="4"/>
  <c r="F1923" i="4" s="1"/>
  <c r="D1924" i="4"/>
  <c r="F1924" i="4" s="1"/>
  <c r="D1925" i="4"/>
  <c r="F1925" i="4" s="1"/>
  <c r="D1926" i="4"/>
  <c r="F1926" i="4" s="1"/>
  <c r="D1927" i="4"/>
  <c r="F1927" i="4" s="1"/>
  <c r="D1928" i="4"/>
  <c r="F1928" i="4" s="1"/>
  <c r="D1929" i="4"/>
  <c r="F1929" i="4" s="1"/>
  <c r="D1930" i="4"/>
  <c r="F1930" i="4" s="1"/>
  <c r="D1931" i="4"/>
  <c r="F1931" i="4" s="1"/>
  <c r="D1932" i="4"/>
  <c r="F1932" i="4" s="1"/>
  <c r="D1933" i="4"/>
  <c r="F1933" i="4" s="1"/>
  <c r="D1934" i="4"/>
  <c r="F1934" i="4" s="1"/>
  <c r="D1935" i="4"/>
  <c r="F1935" i="4" s="1"/>
  <c r="D1936" i="4"/>
  <c r="F1936" i="4" s="1"/>
  <c r="D1937" i="4"/>
  <c r="F1937" i="4" s="1"/>
  <c r="D1938" i="4"/>
  <c r="F1938" i="4" s="1"/>
  <c r="D1939" i="4"/>
  <c r="F1939" i="4" s="1"/>
  <c r="D1940" i="4"/>
  <c r="F1940" i="4" s="1"/>
  <c r="D1941" i="4"/>
  <c r="F1941" i="4" s="1"/>
  <c r="D1942" i="4"/>
  <c r="F1942" i="4" s="1"/>
  <c r="D1943" i="4"/>
  <c r="F1943" i="4" s="1"/>
  <c r="D1944" i="4"/>
  <c r="F1944" i="4" s="1"/>
  <c r="D1945" i="4"/>
  <c r="F1945" i="4" s="1"/>
  <c r="D1946" i="4"/>
  <c r="F1946" i="4" s="1"/>
  <c r="D1947" i="4"/>
  <c r="F1947" i="4" s="1"/>
  <c r="D1948" i="4"/>
  <c r="F1948" i="4" s="1"/>
  <c r="D1949" i="4"/>
  <c r="F1949" i="4" s="1"/>
  <c r="D1950" i="4"/>
  <c r="F1950" i="4" s="1"/>
  <c r="D1951" i="4"/>
  <c r="F1951" i="4" s="1"/>
  <c r="D1952" i="4"/>
  <c r="F1952" i="4" s="1"/>
  <c r="D1953" i="4"/>
  <c r="F1953" i="4" s="1"/>
  <c r="D1954" i="4"/>
  <c r="F1954" i="4" s="1"/>
  <c r="D1955" i="4"/>
  <c r="F1955" i="4" s="1"/>
  <c r="D1956" i="4"/>
  <c r="F1956" i="4" s="1"/>
  <c r="D1957" i="4"/>
  <c r="F1957" i="4" s="1"/>
  <c r="D1958" i="4"/>
  <c r="F1958" i="4" s="1"/>
  <c r="D1959" i="4"/>
  <c r="F1959" i="4" s="1"/>
  <c r="D1960" i="4"/>
  <c r="F1960" i="4" s="1"/>
  <c r="D1961" i="4"/>
  <c r="F1961" i="4" s="1"/>
  <c r="D1962" i="4"/>
  <c r="F1962" i="4" s="1"/>
  <c r="D1963" i="4"/>
  <c r="F1963" i="4" s="1"/>
  <c r="D1964" i="4"/>
  <c r="F1964" i="4" s="1"/>
  <c r="D1965" i="4"/>
  <c r="F1965" i="4" s="1"/>
  <c r="D1966" i="4"/>
  <c r="F1966" i="4" s="1"/>
  <c r="D1967" i="4"/>
  <c r="F1967" i="4" s="1"/>
  <c r="D1968" i="4"/>
  <c r="F1968" i="4" s="1"/>
  <c r="D1969" i="4"/>
  <c r="F1969" i="4" s="1"/>
  <c r="D1970" i="4"/>
  <c r="F1970" i="4" s="1"/>
  <c r="D1971" i="4"/>
  <c r="F1971" i="4" s="1"/>
  <c r="D1972" i="4"/>
  <c r="F1972" i="4" s="1"/>
  <c r="D1973" i="4"/>
  <c r="F1973" i="4" s="1"/>
  <c r="D1974" i="4"/>
  <c r="F1974" i="4" s="1"/>
  <c r="D1975" i="4"/>
  <c r="F1975" i="4" s="1"/>
  <c r="D1976" i="4"/>
  <c r="F1976" i="4" s="1"/>
  <c r="D1977" i="4"/>
  <c r="F1977" i="4" s="1"/>
  <c r="D1978" i="4"/>
  <c r="F1978" i="4" s="1"/>
  <c r="D1979" i="4"/>
  <c r="F1979" i="4" s="1"/>
  <c r="D1980" i="4"/>
  <c r="F1980" i="4" s="1"/>
  <c r="D1981" i="4"/>
  <c r="F1981" i="4" s="1"/>
  <c r="D1982" i="4"/>
  <c r="F1982" i="4" s="1"/>
  <c r="D1983" i="4"/>
  <c r="F1983" i="4" s="1"/>
  <c r="D1984" i="4"/>
  <c r="F1984" i="4" s="1"/>
  <c r="D1985" i="4"/>
  <c r="F1985" i="4" s="1"/>
  <c r="D1986" i="4"/>
  <c r="F1986" i="4" s="1"/>
  <c r="D1987" i="4"/>
  <c r="F1987" i="4" s="1"/>
  <c r="D1988" i="4"/>
  <c r="F1988" i="4" s="1"/>
  <c r="D1989" i="4"/>
  <c r="F1989" i="4" s="1"/>
  <c r="D1990" i="4"/>
  <c r="F1990" i="4" s="1"/>
  <c r="D1991" i="4"/>
  <c r="F1991" i="4" s="1"/>
  <c r="D1992" i="4"/>
  <c r="F1992" i="4" s="1"/>
  <c r="D1993" i="4"/>
  <c r="F1993" i="4" s="1"/>
  <c r="D1994" i="4"/>
  <c r="F1994" i="4" s="1"/>
  <c r="D1995" i="4"/>
  <c r="F1995" i="4" s="1"/>
  <c r="D1996" i="4"/>
  <c r="F1996" i="4" s="1"/>
  <c r="D1997" i="4"/>
  <c r="F1997" i="4" s="1"/>
  <c r="D1998" i="4"/>
  <c r="F1998" i="4" s="1"/>
  <c r="D1999" i="4"/>
  <c r="F1999" i="4" s="1"/>
  <c r="D2000" i="4"/>
  <c r="F2000" i="4" s="1"/>
  <c r="D2001" i="4"/>
  <c r="F2001" i="4" s="1"/>
  <c r="D2002" i="4"/>
  <c r="F2002" i="4" s="1"/>
  <c r="D2003" i="4"/>
  <c r="F2003" i="4" s="1"/>
  <c r="D2004" i="4"/>
  <c r="F2004" i="4" s="1"/>
  <c r="D2005" i="4"/>
  <c r="F2005" i="4" s="1"/>
  <c r="D2006" i="4"/>
  <c r="F2006" i="4" s="1"/>
  <c r="D2007" i="4"/>
  <c r="F2007" i="4" s="1"/>
  <c r="D2008" i="4"/>
  <c r="F2008" i="4" s="1"/>
  <c r="D2009" i="4"/>
  <c r="F2009" i="4" s="1"/>
  <c r="D2010" i="4"/>
  <c r="F2010" i="4" s="1"/>
  <c r="D2011" i="4"/>
  <c r="F2011" i="4" s="1"/>
  <c r="D2012" i="4"/>
  <c r="F2012" i="4" s="1"/>
  <c r="D2013" i="4"/>
  <c r="F2013" i="4" s="1"/>
  <c r="D2014" i="4"/>
  <c r="F2014" i="4" s="1"/>
  <c r="D2015" i="4"/>
  <c r="F2015" i="4" s="1"/>
  <c r="D2016" i="4"/>
  <c r="F2016" i="4" s="1"/>
  <c r="D2017" i="4"/>
  <c r="F2017" i="4" s="1"/>
  <c r="D2018" i="4"/>
  <c r="F2018" i="4" s="1"/>
  <c r="D2019" i="4"/>
  <c r="F2019" i="4" s="1"/>
  <c r="D2020" i="4"/>
  <c r="F2020" i="4" s="1"/>
  <c r="D2021" i="4"/>
  <c r="F2021" i="4" s="1"/>
  <c r="D2022" i="4"/>
  <c r="F2022" i="4" s="1"/>
  <c r="D2023" i="4"/>
  <c r="F2023" i="4" s="1"/>
  <c r="D2024" i="4"/>
  <c r="F2024" i="4" s="1"/>
  <c r="D2025" i="4"/>
  <c r="F2025" i="4" s="1"/>
  <c r="D2026" i="4"/>
  <c r="F2026" i="4" s="1"/>
  <c r="D2027" i="4"/>
  <c r="F2027" i="4" s="1"/>
  <c r="D2028" i="4"/>
  <c r="F2028" i="4" s="1"/>
  <c r="D2029" i="4"/>
  <c r="F2029" i="4" s="1"/>
  <c r="D2030" i="4"/>
  <c r="F2030" i="4" s="1"/>
  <c r="D2031" i="4"/>
  <c r="F2031" i="4" s="1"/>
  <c r="D2032" i="4"/>
  <c r="F2032" i="4" s="1"/>
  <c r="D2033" i="4"/>
  <c r="F2033" i="4" s="1"/>
  <c r="D2034" i="4"/>
  <c r="F2034" i="4" s="1"/>
  <c r="D2035" i="4"/>
  <c r="F2035" i="4" s="1"/>
  <c r="D2036" i="4"/>
  <c r="F2036" i="4" s="1"/>
  <c r="D2037" i="4"/>
  <c r="F2037" i="4" s="1"/>
  <c r="D2038" i="4"/>
  <c r="F2038" i="4" s="1"/>
  <c r="D2039" i="4"/>
  <c r="F2039" i="4" s="1"/>
  <c r="D2040" i="4"/>
  <c r="F2040" i="4" s="1"/>
  <c r="D2041" i="4"/>
  <c r="F2041" i="4" s="1"/>
  <c r="D2042" i="4"/>
  <c r="F2042" i="4" s="1"/>
  <c r="D2043" i="4"/>
  <c r="F2043" i="4" s="1"/>
  <c r="D2044" i="4"/>
  <c r="F2044" i="4" s="1"/>
  <c r="D2045" i="4"/>
  <c r="F2045" i="4" s="1"/>
  <c r="D2046" i="4"/>
  <c r="F2046" i="4" s="1"/>
  <c r="D2047" i="4"/>
  <c r="F2047" i="4" s="1"/>
  <c r="D2048" i="4"/>
  <c r="F2048" i="4" s="1"/>
  <c r="D2049" i="4"/>
  <c r="F2049" i="4" s="1"/>
  <c r="D2050" i="4"/>
  <c r="F2050" i="4" s="1"/>
  <c r="D2051" i="4"/>
  <c r="F2051" i="4" s="1"/>
  <c r="D2052" i="4"/>
  <c r="F2052" i="4" s="1"/>
  <c r="D2053" i="4"/>
  <c r="F2053" i="4" s="1"/>
  <c r="D2054" i="4"/>
  <c r="F2054" i="4" s="1"/>
  <c r="D2055" i="4"/>
  <c r="F2055" i="4" s="1"/>
  <c r="D2056" i="4"/>
  <c r="F2056" i="4" s="1"/>
  <c r="D2057" i="4"/>
  <c r="F2057" i="4" s="1"/>
  <c r="D2058" i="4"/>
  <c r="F2058" i="4" s="1"/>
  <c r="D2059" i="4"/>
  <c r="F2059" i="4" s="1"/>
  <c r="D2060" i="4"/>
  <c r="F2060" i="4" s="1"/>
  <c r="D2061" i="4"/>
  <c r="F2061" i="4" s="1"/>
  <c r="D2062" i="4"/>
  <c r="F2062" i="4" s="1"/>
  <c r="D2063" i="4"/>
  <c r="F2063" i="4" s="1"/>
  <c r="D2064" i="4"/>
  <c r="F2064" i="4" s="1"/>
  <c r="D2065" i="4"/>
  <c r="F2065" i="4" s="1"/>
  <c r="D2066" i="4"/>
  <c r="F2066" i="4" s="1"/>
  <c r="D2067" i="4"/>
  <c r="F2067" i="4" s="1"/>
  <c r="D2068" i="4"/>
  <c r="F2068" i="4" s="1"/>
  <c r="D2069" i="4"/>
  <c r="F2069" i="4" s="1"/>
  <c r="D2070" i="4"/>
  <c r="F2070" i="4" s="1"/>
  <c r="D2071" i="4"/>
  <c r="F2071" i="4" s="1"/>
  <c r="D2072" i="4"/>
  <c r="F2072" i="4" s="1"/>
  <c r="D2073" i="4"/>
  <c r="F2073" i="4" s="1"/>
  <c r="D2074" i="4"/>
  <c r="F2074" i="4" s="1"/>
  <c r="D2075" i="4"/>
  <c r="F2075" i="4" s="1"/>
  <c r="D2076" i="4"/>
  <c r="F2076" i="4" s="1"/>
  <c r="D2077" i="4"/>
  <c r="F2077" i="4" s="1"/>
  <c r="D2078" i="4"/>
  <c r="F2078" i="4" s="1"/>
  <c r="D2079" i="4"/>
  <c r="F2079" i="4" s="1"/>
  <c r="D2080" i="4"/>
  <c r="F2080" i="4" s="1"/>
  <c r="D2081" i="4"/>
  <c r="F2081" i="4" s="1"/>
  <c r="D2082" i="4"/>
  <c r="F2082" i="4" s="1"/>
  <c r="D2083" i="4"/>
  <c r="F2083" i="4" s="1"/>
  <c r="D2084" i="4"/>
  <c r="F2084" i="4" s="1"/>
  <c r="D2085" i="4"/>
  <c r="F2085" i="4" s="1"/>
  <c r="D2086" i="4"/>
  <c r="F2086" i="4" s="1"/>
  <c r="D2087" i="4"/>
  <c r="F2087" i="4" s="1"/>
  <c r="D2088" i="4"/>
  <c r="F2088" i="4" s="1"/>
  <c r="D2089" i="4"/>
  <c r="F2089" i="4" s="1"/>
  <c r="D2090" i="4"/>
  <c r="F2090" i="4" s="1"/>
  <c r="D2091" i="4"/>
  <c r="F2091" i="4" s="1"/>
  <c r="D4527" i="4"/>
  <c r="F4527" i="4" s="1"/>
  <c r="D2093" i="4"/>
  <c r="F2093" i="4" s="1"/>
  <c r="D2094" i="4"/>
  <c r="F2094" i="4" s="1"/>
  <c r="D2095" i="4"/>
  <c r="F2095" i="4" s="1"/>
  <c r="D2096" i="4"/>
  <c r="F2096" i="4" s="1"/>
  <c r="D2097" i="4"/>
  <c r="F2097" i="4" s="1"/>
  <c r="D2098" i="4"/>
  <c r="F2098" i="4" s="1"/>
  <c r="D2099" i="4"/>
  <c r="F2099" i="4" s="1"/>
  <c r="D2100" i="4"/>
  <c r="F2100" i="4" s="1"/>
  <c r="D2101" i="4"/>
  <c r="F2101" i="4" s="1"/>
  <c r="D2102" i="4"/>
  <c r="F2102" i="4" s="1"/>
  <c r="D2103" i="4"/>
  <c r="F2103" i="4" s="1"/>
  <c r="D2104" i="4"/>
  <c r="F2104" i="4" s="1"/>
  <c r="D2105" i="4"/>
  <c r="F2105" i="4" s="1"/>
  <c r="D2106" i="4"/>
  <c r="F2106" i="4" s="1"/>
  <c r="D2107" i="4"/>
  <c r="F2107" i="4" s="1"/>
  <c r="D2108" i="4"/>
  <c r="F2108" i="4" s="1"/>
  <c r="D2109" i="4"/>
  <c r="F2109" i="4" s="1"/>
  <c r="D2110" i="4"/>
  <c r="F2110" i="4" s="1"/>
  <c r="D2111" i="4"/>
  <c r="F2111" i="4" s="1"/>
  <c r="D2112" i="4"/>
  <c r="F2112" i="4" s="1"/>
  <c r="D2113" i="4"/>
  <c r="F2113" i="4" s="1"/>
  <c r="D2114" i="4"/>
  <c r="F2114" i="4" s="1"/>
  <c r="D2115" i="4"/>
  <c r="F2115" i="4" s="1"/>
  <c r="D2116" i="4"/>
  <c r="F2116" i="4" s="1"/>
  <c r="D2117" i="4"/>
  <c r="F2117" i="4" s="1"/>
  <c r="D2118" i="4"/>
  <c r="F2118" i="4" s="1"/>
  <c r="D2119" i="4"/>
  <c r="F2119" i="4" s="1"/>
  <c r="D2120" i="4"/>
  <c r="F2120" i="4" s="1"/>
  <c r="D2121" i="4"/>
  <c r="F2121" i="4" s="1"/>
  <c r="D2122" i="4"/>
  <c r="F2122" i="4" s="1"/>
  <c r="D2123" i="4"/>
  <c r="F2123" i="4" s="1"/>
  <c r="D2124" i="4"/>
  <c r="F2124" i="4" s="1"/>
  <c r="D2125" i="4"/>
  <c r="F2125" i="4" s="1"/>
  <c r="D2126" i="4"/>
  <c r="F2126" i="4" s="1"/>
  <c r="D2127" i="4"/>
  <c r="F2127" i="4" s="1"/>
  <c r="D2128" i="4"/>
  <c r="F2128" i="4" s="1"/>
  <c r="D2129" i="4"/>
  <c r="F2129" i="4" s="1"/>
  <c r="D2130" i="4"/>
  <c r="F2130" i="4" s="1"/>
  <c r="D2131" i="4"/>
  <c r="F2131" i="4" s="1"/>
  <c r="D2132" i="4"/>
  <c r="F2132" i="4" s="1"/>
  <c r="D2133" i="4"/>
  <c r="F2133" i="4" s="1"/>
  <c r="D2134" i="4"/>
  <c r="F2134" i="4" s="1"/>
  <c r="D2135" i="4"/>
  <c r="F2135" i="4" s="1"/>
  <c r="D2136" i="4"/>
  <c r="F2136" i="4" s="1"/>
  <c r="D2137" i="4"/>
  <c r="F2137" i="4" s="1"/>
  <c r="D2138" i="4"/>
  <c r="F2138" i="4" s="1"/>
  <c r="D2139" i="4"/>
  <c r="F2139" i="4" s="1"/>
  <c r="D2140" i="4"/>
  <c r="F2140" i="4" s="1"/>
  <c r="D2141" i="4"/>
  <c r="F2141" i="4" s="1"/>
  <c r="D2142" i="4"/>
  <c r="F2142" i="4" s="1"/>
  <c r="D2143" i="4"/>
  <c r="F2143" i="4" s="1"/>
  <c r="D2144" i="4"/>
  <c r="F2144" i="4" s="1"/>
  <c r="D2145" i="4"/>
  <c r="F2145" i="4" s="1"/>
  <c r="D2146" i="4"/>
  <c r="F2146" i="4" s="1"/>
  <c r="D2147" i="4"/>
  <c r="F2147" i="4" s="1"/>
  <c r="D2148" i="4"/>
  <c r="F2148" i="4" s="1"/>
  <c r="D2149" i="4"/>
  <c r="F2149" i="4" s="1"/>
  <c r="D2380" i="4"/>
  <c r="F2380" i="4" s="1"/>
  <c r="D2151" i="4"/>
  <c r="F2151" i="4" s="1"/>
  <c r="D2152" i="4"/>
  <c r="F2152" i="4" s="1"/>
  <c r="D2153" i="4"/>
  <c r="F2153" i="4" s="1"/>
  <c r="D2154" i="4"/>
  <c r="F2154" i="4" s="1"/>
  <c r="D2155" i="4"/>
  <c r="F2155" i="4" s="1"/>
  <c r="D2156" i="4"/>
  <c r="F2156" i="4" s="1"/>
  <c r="D2157" i="4"/>
  <c r="F2157" i="4" s="1"/>
  <c r="D2158" i="4"/>
  <c r="F2158" i="4" s="1"/>
  <c r="D2159" i="4"/>
  <c r="F2159" i="4" s="1"/>
  <c r="D2160" i="4"/>
  <c r="F2160" i="4" s="1"/>
  <c r="D2161" i="4"/>
  <c r="F2161" i="4" s="1"/>
  <c r="D2162" i="4"/>
  <c r="F2162" i="4" s="1"/>
  <c r="D2163" i="4"/>
  <c r="F2163" i="4" s="1"/>
  <c r="D2164" i="4"/>
  <c r="F2164" i="4" s="1"/>
  <c r="D2165" i="4"/>
  <c r="F2165" i="4" s="1"/>
  <c r="D2166" i="4"/>
  <c r="F2166" i="4" s="1"/>
  <c r="D2167" i="4"/>
  <c r="F2167" i="4" s="1"/>
  <c r="D2168" i="4"/>
  <c r="F2168" i="4" s="1"/>
  <c r="D2169" i="4"/>
  <c r="F2169" i="4" s="1"/>
  <c r="D2170" i="4"/>
  <c r="F2170" i="4" s="1"/>
  <c r="D2171" i="4"/>
  <c r="F2171" i="4" s="1"/>
  <c r="D2172" i="4"/>
  <c r="F2172" i="4" s="1"/>
  <c r="D2173" i="4"/>
  <c r="F2173" i="4" s="1"/>
  <c r="D2174" i="4"/>
  <c r="F2174" i="4" s="1"/>
  <c r="D2175" i="4"/>
  <c r="F2175" i="4" s="1"/>
  <c r="D2176" i="4"/>
  <c r="F2176" i="4" s="1"/>
  <c r="D2177" i="4"/>
  <c r="F2177" i="4" s="1"/>
  <c r="D2178" i="4"/>
  <c r="F2178" i="4" s="1"/>
  <c r="D2179" i="4"/>
  <c r="F2179" i="4" s="1"/>
  <c r="D2180" i="4"/>
  <c r="F2180" i="4" s="1"/>
  <c r="D2181" i="4"/>
  <c r="F2181" i="4" s="1"/>
  <c r="D2182" i="4"/>
  <c r="F2182" i="4" s="1"/>
  <c r="D2183" i="4"/>
  <c r="F2183" i="4" s="1"/>
  <c r="D2184" i="4"/>
  <c r="F2184" i="4" s="1"/>
  <c r="D2185" i="4"/>
  <c r="F2185" i="4" s="1"/>
  <c r="D2186" i="4"/>
  <c r="F2186" i="4" s="1"/>
  <c r="D2187" i="4"/>
  <c r="F2187" i="4" s="1"/>
  <c r="D2188" i="4"/>
  <c r="F2188" i="4" s="1"/>
  <c r="D2189" i="4"/>
  <c r="F2189" i="4" s="1"/>
  <c r="D2190" i="4"/>
  <c r="F2190" i="4" s="1"/>
  <c r="D2191" i="4"/>
  <c r="F2191" i="4" s="1"/>
  <c r="D2192" i="4"/>
  <c r="F2192" i="4" s="1"/>
  <c r="D2193" i="4"/>
  <c r="F2193" i="4" s="1"/>
  <c r="D2194" i="4"/>
  <c r="F2194" i="4" s="1"/>
  <c r="D2195" i="4"/>
  <c r="F2195" i="4" s="1"/>
  <c r="D2196" i="4"/>
  <c r="F2196" i="4" s="1"/>
  <c r="D2197" i="4"/>
  <c r="F2197" i="4" s="1"/>
  <c r="D2198" i="4"/>
  <c r="F2198" i="4" s="1"/>
  <c r="D2199" i="4"/>
  <c r="F2199" i="4" s="1"/>
  <c r="D2200" i="4"/>
  <c r="F2200" i="4" s="1"/>
  <c r="D2201" i="4"/>
  <c r="F2201" i="4" s="1"/>
  <c r="D2202" i="4"/>
  <c r="F2202" i="4" s="1"/>
  <c r="D2203" i="4"/>
  <c r="F2203" i="4" s="1"/>
  <c r="D2204" i="4"/>
  <c r="F2204" i="4" s="1"/>
  <c r="D2205" i="4"/>
  <c r="F2205" i="4" s="1"/>
  <c r="D2206" i="4"/>
  <c r="F2206" i="4" s="1"/>
  <c r="D2207" i="4"/>
  <c r="F2207" i="4" s="1"/>
  <c r="D2208" i="4"/>
  <c r="F2208" i="4" s="1"/>
  <c r="D2209" i="4"/>
  <c r="F2209" i="4" s="1"/>
  <c r="D2210" i="4"/>
  <c r="F2210" i="4" s="1"/>
  <c r="D2211" i="4"/>
  <c r="F2211" i="4" s="1"/>
  <c r="D2212" i="4"/>
  <c r="F2212" i="4" s="1"/>
  <c r="D2213" i="4"/>
  <c r="F2213" i="4" s="1"/>
  <c r="D2214" i="4"/>
  <c r="F2214" i="4" s="1"/>
  <c r="D2215" i="4"/>
  <c r="F2215" i="4" s="1"/>
  <c r="D2216" i="4"/>
  <c r="F2216" i="4" s="1"/>
  <c r="D2217" i="4"/>
  <c r="F2217" i="4" s="1"/>
  <c r="D2218" i="4"/>
  <c r="F2218" i="4" s="1"/>
  <c r="D2219" i="4"/>
  <c r="F2219" i="4" s="1"/>
  <c r="D2220" i="4"/>
  <c r="F2220" i="4" s="1"/>
  <c r="D2221" i="4"/>
  <c r="F2221" i="4" s="1"/>
  <c r="D2222" i="4"/>
  <c r="F2222" i="4" s="1"/>
  <c r="D2223" i="4"/>
  <c r="F2223" i="4" s="1"/>
  <c r="D2224" i="4"/>
  <c r="F2224" i="4" s="1"/>
  <c r="D2225" i="4"/>
  <c r="F2225" i="4" s="1"/>
  <c r="D2226" i="4"/>
  <c r="F2226" i="4" s="1"/>
  <c r="D2227" i="4"/>
  <c r="F2227" i="4" s="1"/>
  <c r="D2228" i="4"/>
  <c r="F2228" i="4" s="1"/>
  <c r="D2229" i="4"/>
  <c r="F2229" i="4" s="1"/>
  <c r="D2230" i="4"/>
  <c r="F2230" i="4" s="1"/>
  <c r="D2231" i="4"/>
  <c r="F2231" i="4" s="1"/>
  <c r="D2232" i="4"/>
  <c r="F2232" i="4" s="1"/>
  <c r="D2233" i="4"/>
  <c r="F2233" i="4" s="1"/>
  <c r="D2234" i="4"/>
  <c r="F2234" i="4" s="1"/>
  <c r="D2235" i="4"/>
  <c r="F2235" i="4" s="1"/>
  <c r="D2236" i="4"/>
  <c r="F2236" i="4" s="1"/>
  <c r="D2237" i="4"/>
  <c r="F2237" i="4" s="1"/>
  <c r="D2238" i="4"/>
  <c r="F2238" i="4" s="1"/>
  <c r="D2239" i="4"/>
  <c r="F2239" i="4" s="1"/>
  <c r="D2240" i="4"/>
  <c r="F2240" i="4" s="1"/>
  <c r="D2241" i="4"/>
  <c r="F2241" i="4" s="1"/>
  <c r="D2242" i="4"/>
  <c r="F2242" i="4" s="1"/>
  <c r="D2243" i="4"/>
  <c r="F2243" i="4" s="1"/>
  <c r="D2244" i="4"/>
  <c r="F2244" i="4" s="1"/>
  <c r="D2245" i="4"/>
  <c r="F2245" i="4" s="1"/>
  <c r="D2246" i="4"/>
  <c r="F2246" i="4" s="1"/>
  <c r="D2247" i="4"/>
  <c r="F2247" i="4" s="1"/>
  <c r="D2248" i="4"/>
  <c r="F2248" i="4" s="1"/>
  <c r="D2249" i="4"/>
  <c r="F2249" i="4" s="1"/>
  <c r="D2250" i="4"/>
  <c r="F2250" i="4" s="1"/>
  <c r="D2251" i="4"/>
  <c r="F2251" i="4" s="1"/>
  <c r="D2252" i="4"/>
  <c r="F2252" i="4" s="1"/>
  <c r="D2253" i="4"/>
  <c r="F2253" i="4" s="1"/>
  <c r="D2254" i="4"/>
  <c r="F2254" i="4" s="1"/>
  <c r="D2255" i="4"/>
  <c r="F2255" i="4" s="1"/>
  <c r="D2256" i="4"/>
  <c r="F2256" i="4" s="1"/>
  <c r="D2257" i="4"/>
  <c r="F2257" i="4" s="1"/>
  <c r="D2258" i="4"/>
  <c r="F2258" i="4" s="1"/>
  <c r="D2259" i="4"/>
  <c r="F2259" i="4" s="1"/>
  <c r="D2260" i="4"/>
  <c r="F2260" i="4" s="1"/>
  <c r="D2261" i="4"/>
  <c r="F2261" i="4" s="1"/>
  <c r="D2262" i="4"/>
  <c r="F2262" i="4" s="1"/>
  <c r="D2263" i="4"/>
  <c r="F2263" i="4" s="1"/>
  <c r="D2264" i="4"/>
  <c r="F2264" i="4" s="1"/>
  <c r="D2265" i="4"/>
  <c r="F2265" i="4" s="1"/>
  <c r="D2266" i="4"/>
  <c r="F2266" i="4" s="1"/>
  <c r="D2267" i="4"/>
  <c r="F2267" i="4" s="1"/>
  <c r="D2268" i="4"/>
  <c r="F2268" i="4" s="1"/>
  <c r="D4576" i="4"/>
  <c r="F4576" i="4" s="1"/>
  <c r="D2270" i="4"/>
  <c r="F2270" i="4" s="1"/>
  <c r="D2271" i="4"/>
  <c r="F2271" i="4" s="1"/>
  <c r="D2272" i="4"/>
  <c r="F2272" i="4" s="1"/>
  <c r="D2273" i="4"/>
  <c r="F2273" i="4" s="1"/>
  <c r="D2274" i="4"/>
  <c r="F2274" i="4" s="1"/>
  <c r="D2275" i="4"/>
  <c r="F2275" i="4" s="1"/>
  <c r="D2276" i="4"/>
  <c r="F2276" i="4" s="1"/>
  <c r="D2277" i="4"/>
  <c r="F2277" i="4" s="1"/>
  <c r="D2278" i="4"/>
  <c r="F2278" i="4" s="1"/>
  <c r="D2279" i="4"/>
  <c r="F2279" i="4" s="1"/>
  <c r="D2280" i="4"/>
  <c r="F2280" i="4" s="1"/>
  <c r="D2281" i="4"/>
  <c r="F2281" i="4" s="1"/>
  <c r="D2282" i="4"/>
  <c r="F2282" i="4" s="1"/>
  <c r="D2283" i="4"/>
  <c r="F2283" i="4" s="1"/>
  <c r="D2284" i="4"/>
  <c r="F2284" i="4" s="1"/>
  <c r="D2285" i="4"/>
  <c r="F2285" i="4" s="1"/>
  <c r="D2286" i="4"/>
  <c r="F2286" i="4" s="1"/>
  <c r="D2287" i="4"/>
  <c r="F2287" i="4" s="1"/>
  <c r="D2288" i="4"/>
  <c r="F2288" i="4" s="1"/>
  <c r="D2289" i="4"/>
  <c r="F2289" i="4" s="1"/>
  <c r="D2290" i="4"/>
  <c r="F2290" i="4" s="1"/>
  <c r="D2291" i="4"/>
  <c r="F2291" i="4" s="1"/>
  <c r="D2292" i="4"/>
  <c r="F2292" i="4" s="1"/>
  <c r="D2293" i="4"/>
  <c r="F2293" i="4" s="1"/>
  <c r="D2294" i="4"/>
  <c r="F2294" i="4" s="1"/>
  <c r="D2295" i="4"/>
  <c r="F2295" i="4" s="1"/>
  <c r="D2296" i="4"/>
  <c r="F2296" i="4" s="1"/>
  <c r="D2297" i="4"/>
  <c r="F2297" i="4" s="1"/>
  <c r="D2298" i="4"/>
  <c r="F2298" i="4" s="1"/>
  <c r="D2299" i="4"/>
  <c r="F2299" i="4" s="1"/>
  <c r="D2300" i="4"/>
  <c r="F2300" i="4" s="1"/>
  <c r="D2301" i="4"/>
  <c r="F2301" i="4" s="1"/>
  <c r="D2302" i="4"/>
  <c r="F2302" i="4" s="1"/>
  <c r="D2303" i="4"/>
  <c r="F2303" i="4" s="1"/>
  <c r="D2304" i="4"/>
  <c r="F2304" i="4" s="1"/>
  <c r="D2305" i="4"/>
  <c r="F2305" i="4" s="1"/>
  <c r="D2306" i="4"/>
  <c r="F2306" i="4" s="1"/>
  <c r="D2307" i="4"/>
  <c r="F2307" i="4" s="1"/>
  <c r="D2308" i="4"/>
  <c r="F2308" i="4" s="1"/>
  <c r="D2309" i="4"/>
  <c r="F2309" i="4" s="1"/>
  <c r="D2310" i="4"/>
  <c r="F2310" i="4" s="1"/>
  <c r="D2311" i="4"/>
  <c r="F2311" i="4" s="1"/>
  <c r="D2312" i="4"/>
  <c r="F2312" i="4" s="1"/>
  <c r="D2313" i="4"/>
  <c r="F2313" i="4" s="1"/>
  <c r="D2314" i="4"/>
  <c r="F2314" i="4" s="1"/>
  <c r="D2315" i="4"/>
  <c r="F2315" i="4" s="1"/>
  <c r="D2316" i="4"/>
  <c r="F2316" i="4" s="1"/>
  <c r="D2317" i="4"/>
  <c r="F2317" i="4" s="1"/>
  <c r="D2318" i="4"/>
  <c r="F2318" i="4" s="1"/>
  <c r="D2319" i="4"/>
  <c r="F2319" i="4" s="1"/>
  <c r="D2320" i="4"/>
  <c r="F2320" i="4" s="1"/>
  <c r="D2321" i="4"/>
  <c r="F2321" i="4" s="1"/>
  <c r="D2322" i="4"/>
  <c r="F2322" i="4" s="1"/>
  <c r="D2323" i="4"/>
  <c r="F2323" i="4" s="1"/>
  <c r="D2324" i="4"/>
  <c r="F2324" i="4" s="1"/>
  <c r="D2325" i="4"/>
  <c r="F2325" i="4" s="1"/>
  <c r="D2326" i="4"/>
  <c r="F2326" i="4" s="1"/>
  <c r="D2327" i="4"/>
  <c r="F2327" i="4" s="1"/>
  <c r="D2328" i="4"/>
  <c r="F2328" i="4" s="1"/>
  <c r="D2329" i="4"/>
  <c r="F2329" i="4" s="1"/>
  <c r="D2330" i="4"/>
  <c r="F2330" i="4" s="1"/>
  <c r="D2331" i="4"/>
  <c r="F2331" i="4" s="1"/>
  <c r="D2332" i="4"/>
  <c r="F2332" i="4" s="1"/>
  <c r="D2333" i="4"/>
  <c r="F2333" i="4" s="1"/>
  <c r="D2334" i="4"/>
  <c r="F2334" i="4" s="1"/>
  <c r="D2335" i="4"/>
  <c r="F2335" i="4" s="1"/>
  <c r="D2336" i="4"/>
  <c r="F2336" i="4" s="1"/>
  <c r="D2337" i="4"/>
  <c r="F2337" i="4" s="1"/>
  <c r="D2338" i="4"/>
  <c r="F2338" i="4" s="1"/>
  <c r="D2339" i="4"/>
  <c r="F2339" i="4" s="1"/>
  <c r="D2340" i="4"/>
  <c r="F2340" i="4" s="1"/>
  <c r="D2341" i="4"/>
  <c r="F2341" i="4" s="1"/>
  <c r="D2342" i="4"/>
  <c r="F2342" i="4" s="1"/>
  <c r="D2343" i="4"/>
  <c r="F2343" i="4" s="1"/>
  <c r="D2344" i="4"/>
  <c r="F2344" i="4" s="1"/>
  <c r="D2345" i="4"/>
  <c r="F2345" i="4" s="1"/>
  <c r="D2346" i="4"/>
  <c r="F2346" i="4" s="1"/>
  <c r="D2347" i="4"/>
  <c r="F2347" i="4" s="1"/>
  <c r="D2348" i="4"/>
  <c r="F2348" i="4" s="1"/>
  <c r="D2349" i="4"/>
  <c r="F2349" i="4" s="1"/>
  <c r="D2350" i="4"/>
  <c r="F2350" i="4" s="1"/>
  <c r="D2351" i="4"/>
  <c r="F2351" i="4" s="1"/>
  <c r="D2352" i="4"/>
  <c r="F2352" i="4" s="1"/>
  <c r="D2353" i="4"/>
  <c r="F2353" i="4" s="1"/>
  <c r="D2354" i="4"/>
  <c r="F2354" i="4" s="1"/>
  <c r="D2355" i="4"/>
  <c r="F2355" i="4" s="1"/>
  <c r="D2356" i="4"/>
  <c r="F2356" i="4" s="1"/>
  <c r="D2357" i="4"/>
  <c r="F2357" i="4" s="1"/>
  <c r="D2358" i="4"/>
  <c r="F2358" i="4" s="1"/>
  <c r="D2359" i="4"/>
  <c r="F2359" i="4" s="1"/>
  <c r="D2360" i="4"/>
  <c r="F2360" i="4" s="1"/>
  <c r="D2361" i="4"/>
  <c r="F2361" i="4" s="1"/>
  <c r="D2362" i="4"/>
  <c r="F2362" i="4" s="1"/>
  <c r="D2363" i="4"/>
  <c r="F2363" i="4" s="1"/>
  <c r="D2364" i="4"/>
  <c r="F2364" i="4" s="1"/>
  <c r="D2365" i="4"/>
  <c r="F2365" i="4" s="1"/>
  <c r="D2366" i="4"/>
  <c r="F2366" i="4" s="1"/>
  <c r="D2367" i="4"/>
  <c r="F2367" i="4" s="1"/>
  <c r="D2368" i="4"/>
  <c r="F2368" i="4" s="1"/>
  <c r="D2369" i="4"/>
  <c r="F2369" i="4" s="1"/>
  <c r="D2370" i="4"/>
  <c r="F2370" i="4" s="1"/>
  <c r="D2371" i="4"/>
  <c r="F2371" i="4" s="1"/>
  <c r="D2372" i="4"/>
  <c r="F2372" i="4" s="1"/>
  <c r="D2373" i="4"/>
  <c r="F2373" i="4" s="1"/>
  <c r="D2374" i="4"/>
  <c r="F2374" i="4" s="1"/>
  <c r="D2375" i="4"/>
  <c r="F2375" i="4" s="1"/>
  <c r="D2376" i="4"/>
  <c r="F2376" i="4" s="1"/>
  <c r="D2377" i="4"/>
  <c r="F2377" i="4" s="1"/>
  <c r="D2378" i="4"/>
  <c r="F2378" i="4" s="1"/>
  <c r="D2379" i="4"/>
  <c r="F2379" i="4" s="1"/>
  <c r="D4581" i="4"/>
  <c r="F4581" i="4" s="1"/>
  <c r="D2381" i="4"/>
  <c r="F2381" i="4" s="1"/>
  <c r="D2382" i="4"/>
  <c r="F2382" i="4" s="1"/>
  <c r="D2383" i="4"/>
  <c r="F2383" i="4" s="1"/>
  <c r="D2384" i="4"/>
  <c r="F2384" i="4" s="1"/>
  <c r="D2385" i="4"/>
  <c r="F2385" i="4" s="1"/>
  <c r="D2386" i="4"/>
  <c r="F2386" i="4" s="1"/>
  <c r="D2387" i="4"/>
  <c r="F2387" i="4" s="1"/>
  <c r="D2388" i="4"/>
  <c r="F2388" i="4" s="1"/>
  <c r="D2389" i="4"/>
  <c r="F2389" i="4" s="1"/>
  <c r="D2390" i="4"/>
  <c r="F2390" i="4" s="1"/>
  <c r="D2391" i="4"/>
  <c r="F2391" i="4" s="1"/>
  <c r="D2392" i="4"/>
  <c r="F2392" i="4" s="1"/>
  <c r="D2393" i="4"/>
  <c r="F2393" i="4" s="1"/>
  <c r="D2394" i="4"/>
  <c r="F2394" i="4" s="1"/>
  <c r="D2395" i="4"/>
  <c r="F2395" i="4" s="1"/>
  <c r="D2396" i="4"/>
  <c r="F2396" i="4" s="1"/>
  <c r="D2397" i="4"/>
  <c r="F2397" i="4" s="1"/>
  <c r="D2398" i="4"/>
  <c r="F2398" i="4" s="1"/>
  <c r="D2399" i="4"/>
  <c r="F2399" i="4" s="1"/>
  <c r="D2400" i="4"/>
  <c r="F2400" i="4" s="1"/>
  <c r="D2401" i="4"/>
  <c r="F2401" i="4" s="1"/>
  <c r="D2402" i="4"/>
  <c r="F2402" i="4" s="1"/>
  <c r="D2403" i="4"/>
  <c r="F2403" i="4" s="1"/>
  <c r="D2404" i="4"/>
  <c r="F2404" i="4" s="1"/>
  <c r="D2405" i="4"/>
  <c r="F2405" i="4" s="1"/>
  <c r="D2406" i="4"/>
  <c r="F2406" i="4" s="1"/>
  <c r="D2407" i="4"/>
  <c r="F2407" i="4" s="1"/>
  <c r="D2408" i="4"/>
  <c r="F2408" i="4" s="1"/>
  <c r="D2409" i="4"/>
  <c r="F2409" i="4" s="1"/>
  <c r="D2410" i="4"/>
  <c r="F2410" i="4" s="1"/>
  <c r="D2411" i="4"/>
  <c r="F2411" i="4" s="1"/>
  <c r="D2412" i="4"/>
  <c r="F2412" i="4" s="1"/>
  <c r="D2413" i="4"/>
  <c r="F2413" i="4" s="1"/>
  <c r="D2414" i="4"/>
  <c r="F2414" i="4" s="1"/>
  <c r="D2415" i="4"/>
  <c r="F2415" i="4" s="1"/>
  <c r="D2416" i="4"/>
  <c r="F2416" i="4" s="1"/>
  <c r="D2417" i="4"/>
  <c r="F2417" i="4" s="1"/>
  <c r="D2418" i="4"/>
  <c r="F2418" i="4" s="1"/>
  <c r="D2419" i="4"/>
  <c r="F2419" i="4" s="1"/>
  <c r="D2420" i="4"/>
  <c r="F2420" i="4" s="1"/>
  <c r="D2421" i="4"/>
  <c r="F2421" i="4" s="1"/>
  <c r="D2422" i="4"/>
  <c r="F2422" i="4" s="1"/>
  <c r="D2423" i="4"/>
  <c r="F2423" i="4" s="1"/>
  <c r="D2424" i="4"/>
  <c r="F2424" i="4" s="1"/>
  <c r="D2425" i="4"/>
  <c r="F2425" i="4" s="1"/>
  <c r="D2426" i="4"/>
  <c r="F2426" i="4" s="1"/>
  <c r="D2427" i="4"/>
  <c r="F2427" i="4" s="1"/>
  <c r="D2428" i="4"/>
  <c r="F2428" i="4" s="1"/>
  <c r="D2429" i="4"/>
  <c r="F2429" i="4" s="1"/>
  <c r="D2430" i="4"/>
  <c r="F2430" i="4" s="1"/>
  <c r="D2431" i="4"/>
  <c r="F2431" i="4" s="1"/>
  <c r="D2432" i="4"/>
  <c r="F2432" i="4" s="1"/>
  <c r="D2433" i="4"/>
  <c r="F2433" i="4" s="1"/>
  <c r="D2434" i="4"/>
  <c r="F2434" i="4" s="1"/>
  <c r="D2435" i="4"/>
  <c r="F2435" i="4" s="1"/>
  <c r="D2436" i="4"/>
  <c r="F2436" i="4" s="1"/>
  <c r="D2437" i="4"/>
  <c r="F2437" i="4" s="1"/>
  <c r="D2438" i="4"/>
  <c r="F2438" i="4" s="1"/>
  <c r="D2439" i="4"/>
  <c r="F2439" i="4" s="1"/>
  <c r="D2440" i="4"/>
  <c r="F2440" i="4" s="1"/>
  <c r="D2441" i="4"/>
  <c r="F2441" i="4" s="1"/>
  <c r="D2442" i="4"/>
  <c r="F2442" i="4" s="1"/>
  <c r="D2443" i="4"/>
  <c r="F2443" i="4" s="1"/>
  <c r="D2444" i="4"/>
  <c r="F2444" i="4" s="1"/>
  <c r="D2445" i="4"/>
  <c r="F2445" i="4" s="1"/>
  <c r="D2446" i="4"/>
  <c r="F2446" i="4" s="1"/>
  <c r="D2447" i="4"/>
  <c r="F2447" i="4" s="1"/>
  <c r="D2448" i="4"/>
  <c r="F2448" i="4" s="1"/>
  <c r="D2449" i="4"/>
  <c r="F2449" i="4" s="1"/>
  <c r="D2450" i="4"/>
  <c r="F2450" i="4" s="1"/>
  <c r="D2451" i="4"/>
  <c r="F2451" i="4" s="1"/>
  <c r="D2452" i="4"/>
  <c r="F2452" i="4" s="1"/>
  <c r="D2453" i="4"/>
  <c r="F2453" i="4" s="1"/>
  <c r="D2454" i="4"/>
  <c r="F2454" i="4" s="1"/>
  <c r="D2455" i="4"/>
  <c r="F2455" i="4" s="1"/>
  <c r="D2456" i="4"/>
  <c r="F2456" i="4" s="1"/>
  <c r="D2457" i="4"/>
  <c r="F2457" i="4" s="1"/>
  <c r="D2458" i="4"/>
  <c r="F2458" i="4" s="1"/>
  <c r="D2459" i="4"/>
  <c r="F2459" i="4" s="1"/>
  <c r="D2460" i="4"/>
  <c r="F2460" i="4" s="1"/>
  <c r="D2461" i="4"/>
  <c r="F2461" i="4" s="1"/>
  <c r="D2462" i="4"/>
  <c r="F2462" i="4" s="1"/>
  <c r="D2463" i="4"/>
  <c r="F2463" i="4" s="1"/>
  <c r="D2464" i="4"/>
  <c r="F2464" i="4" s="1"/>
  <c r="D2465" i="4"/>
  <c r="F2465" i="4" s="1"/>
  <c r="D2466" i="4"/>
  <c r="F2466" i="4" s="1"/>
  <c r="D2467" i="4"/>
  <c r="F2467" i="4" s="1"/>
  <c r="D2468" i="4"/>
  <c r="F2468" i="4" s="1"/>
  <c r="D2469" i="4"/>
  <c r="F2469" i="4" s="1"/>
  <c r="D2470" i="4"/>
  <c r="F2470" i="4" s="1"/>
  <c r="D2471" i="4"/>
  <c r="F2471" i="4" s="1"/>
  <c r="D2472" i="4"/>
  <c r="F2472" i="4" s="1"/>
  <c r="D2473" i="4"/>
  <c r="F2473" i="4" s="1"/>
  <c r="D2474" i="4"/>
  <c r="F2474" i="4" s="1"/>
  <c r="D2475" i="4"/>
  <c r="F2475" i="4" s="1"/>
  <c r="D2476" i="4"/>
  <c r="F2476" i="4" s="1"/>
  <c r="D2477" i="4"/>
  <c r="F2477" i="4" s="1"/>
  <c r="D2478" i="4"/>
  <c r="F2478" i="4" s="1"/>
  <c r="D2479" i="4"/>
  <c r="F2479" i="4" s="1"/>
  <c r="D2480" i="4"/>
  <c r="F2480" i="4" s="1"/>
  <c r="D2481" i="4"/>
  <c r="F2481" i="4" s="1"/>
  <c r="D2482" i="4"/>
  <c r="F2482" i="4" s="1"/>
  <c r="D2483" i="4"/>
  <c r="F2483" i="4" s="1"/>
  <c r="D2484" i="4"/>
  <c r="F2484" i="4" s="1"/>
  <c r="D2485" i="4"/>
  <c r="F2485" i="4" s="1"/>
  <c r="D2486" i="4"/>
  <c r="F2486" i="4" s="1"/>
  <c r="D2487" i="4"/>
  <c r="F2487" i="4" s="1"/>
  <c r="D2488" i="4"/>
  <c r="F2488" i="4" s="1"/>
  <c r="D2489" i="4"/>
  <c r="F2489" i="4" s="1"/>
  <c r="D2490" i="4"/>
  <c r="F2490" i="4" s="1"/>
  <c r="D2491" i="4"/>
  <c r="F2491" i="4" s="1"/>
  <c r="D2492" i="4"/>
  <c r="F2492" i="4" s="1"/>
  <c r="D2493" i="4"/>
  <c r="F2493" i="4" s="1"/>
  <c r="D2494" i="4"/>
  <c r="F2494" i="4" s="1"/>
  <c r="D2495" i="4"/>
  <c r="F2495" i="4" s="1"/>
  <c r="D2496" i="4"/>
  <c r="F2496" i="4" s="1"/>
  <c r="D2497" i="4"/>
  <c r="F2497" i="4" s="1"/>
  <c r="D2498" i="4"/>
  <c r="F2498" i="4" s="1"/>
  <c r="D2499" i="4"/>
  <c r="F2499" i="4" s="1"/>
  <c r="D2500" i="4"/>
  <c r="F2500" i="4" s="1"/>
  <c r="D2501" i="4"/>
  <c r="F2501" i="4" s="1"/>
  <c r="D2502" i="4"/>
  <c r="F2502" i="4" s="1"/>
  <c r="D2503" i="4"/>
  <c r="F2503" i="4" s="1"/>
  <c r="D2504" i="4"/>
  <c r="F2504" i="4" s="1"/>
  <c r="D2505" i="4"/>
  <c r="F2505" i="4" s="1"/>
  <c r="D2506" i="4"/>
  <c r="F2506" i="4" s="1"/>
  <c r="D2507" i="4"/>
  <c r="F2507" i="4" s="1"/>
  <c r="D2508" i="4"/>
  <c r="F2508" i="4" s="1"/>
  <c r="D2509" i="4"/>
  <c r="F2509" i="4" s="1"/>
  <c r="D2510" i="4"/>
  <c r="F2510" i="4" s="1"/>
  <c r="D2511" i="4"/>
  <c r="F2511" i="4" s="1"/>
  <c r="D2512" i="4"/>
  <c r="F2512" i="4" s="1"/>
  <c r="D2513" i="4"/>
  <c r="F2513" i="4" s="1"/>
  <c r="D2514" i="4"/>
  <c r="F2514" i="4" s="1"/>
  <c r="D2515" i="4"/>
  <c r="F2515" i="4" s="1"/>
  <c r="D2516" i="4"/>
  <c r="F2516" i="4" s="1"/>
  <c r="D2517" i="4"/>
  <c r="F2517" i="4" s="1"/>
  <c r="D2518" i="4"/>
  <c r="F2518" i="4" s="1"/>
  <c r="D2519" i="4"/>
  <c r="F2519" i="4" s="1"/>
  <c r="D890" i="4"/>
  <c r="F890" i="4" s="1"/>
  <c r="D2521" i="4"/>
  <c r="F2521" i="4" s="1"/>
  <c r="D2522" i="4"/>
  <c r="F2522" i="4" s="1"/>
  <c r="D2523" i="4"/>
  <c r="F2523" i="4" s="1"/>
  <c r="D2524" i="4"/>
  <c r="F2524" i="4" s="1"/>
  <c r="D2525" i="4"/>
  <c r="F2525" i="4" s="1"/>
  <c r="D2526" i="4"/>
  <c r="F2526" i="4" s="1"/>
  <c r="D2527" i="4"/>
  <c r="F2527" i="4" s="1"/>
  <c r="D2528" i="4"/>
  <c r="F2528" i="4" s="1"/>
  <c r="D2529" i="4"/>
  <c r="F2529" i="4" s="1"/>
  <c r="D2530" i="4"/>
  <c r="F2530" i="4" s="1"/>
  <c r="D2531" i="4"/>
  <c r="F2531" i="4" s="1"/>
  <c r="D2532" i="4"/>
  <c r="F2532" i="4" s="1"/>
  <c r="D2533" i="4"/>
  <c r="F2533" i="4" s="1"/>
  <c r="D2534" i="4"/>
  <c r="F2534" i="4" s="1"/>
  <c r="D2535" i="4"/>
  <c r="F2535" i="4" s="1"/>
  <c r="D2536" i="4"/>
  <c r="F2536" i="4" s="1"/>
  <c r="D2537" i="4"/>
  <c r="F2537" i="4" s="1"/>
  <c r="D2538" i="4"/>
  <c r="F2538" i="4" s="1"/>
  <c r="D2539" i="4"/>
  <c r="F2539" i="4" s="1"/>
  <c r="D2540" i="4"/>
  <c r="F2540" i="4" s="1"/>
  <c r="D2541" i="4"/>
  <c r="F2541" i="4" s="1"/>
  <c r="D2542" i="4"/>
  <c r="F2542" i="4" s="1"/>
  <c r="D2543" i="4"/>
  <c r="F2543" i="4" s="1"/>
  <c r="D2544" i="4"/>
  <c r="F2544" i="4" s="1"/>
  <c r="D2545" i="4"/>
  <c r="F2545" i="4" s="1"/>
  <c r="D2546" i="4"/>
  <c r="F2546" i="4" s="1"/>
  <c r="D2547" i="4"/>
  <c r="F2547" i="4" s="1"/>
  <c r="D2548" i="4"/>
  <c r="F2548" i="4" s="1"/>
  <c r="D2549" i="4"/>
  <c r="F2549" i="4" s="1"/>
  <c r="D2550" i="4"/>
  <c r="F2550" i="4" s="1"/>
  <c r="D2551" i="4"/>
  <c r="F2551" i="4" s="1"/>
  <c r="D2520" i="4"/>
  <c r="F2520" i="4" s="1"/>
  <c r="D2553" i="4"/>
  <c r="F2553" i="4" s="1"/>
  <c r="D2554" i="4"/>
  <c r="F2554" i="4" s="1"/>
  <c r="D2555" i="4"/>
  <c r="F2555" i="4" s="1"/>
  <c r="D2556" i="4"/>
  <c r="F2556" i="4" s="1"/>
  <c r="D2557" i="4"/>
  <c r="F2557" i="4" s="1"/>
  <c r="D2558" i="4"/>
  <c r="F2558" i="4" s="1"/>
  <c r="D2559" i="4"/>
  <c r="F2559" i="4" s="1"/>
  <c r="D2560" i="4"/>
  <c r="F2560" i="4" s="1"/>
  <c r="D2561" i="4"/>
  <c r="F2561" i="4" s="1"/>
  <c r="D2562" i="4"/>
  <c r="F2562" i="4" s="1"/>
  <c r="D2563" i="4"/>
  <c r="F2563" i="4" s="1"/>
  <c r="D2564" i="4"/>
  <c r="F2564" i="4" s="1"/>
  <c r="D2565" i="4"/>
  <c r="F2565" i="4" s="1"/>
  <c r="D2566" i="4"/>
  <c r="F2566" i="4" s="1"/>
  <c r="D2567" i="4"/>
  <c r="F2567" i="4" s="1"/>
  <c r="D2568" i="4"/>
  <c r="F2568" i="4" s="1"/>
  <c r="D2569" i="4"/>
  <c r="F2569" i="4" s="1"/>
  <c r="D2570" i="4"/>
  <c r="F2570" i="4" s="1"/>
  <c r="D2571" i="4"/>
  <c r="F2571" i="4" s="1"/>
  <c r="D2572" i="4"/>
  <c r="F2572" i="4" s="1"/>
  <c r="D2573" i="4"/>
  <c r="F2573" i="4" s="1"/>
  <c r="D2574" i="4"/>
  <c r="F2574" i="4" s="1"/>
  <c r="D2575" i="4"/>
  <c r="F2575" i="4" s="1"/>
  <c r="D2576" i="4"/>
  <c r="F2576" i="4" s="1"/>
  <c r="D2577" i="4"/>
  <c r="F2577" i="4" s="1"/>
  <c r="D2578" i="4"/>
  <c r="F2578" i="4" s="1"/>
  <c r="D2579" i="4"/>
  <c r="F2579" i="4" s="1"/>
  <c r="D2580" i="4"/>
  <c r="F2580" i="4" s="1"/>
  <c r="D2581" i="4"/>
  <c r="F2581" i="4" s="1"/>
  <c r="D2582" i="4"/>
  <c r="F2582" i="4" s="1"/>
  <c r="D2583" i="4"/>
  <c r="F2583" i="4" s="1"/>
  <c r="D2584" i="4"/>
  <c r="F2584" i="4" s="1"/>
  <c r="D2585" i="4"/>
  <c r="F2585" i="4" s="1"/>
  <c r="D2586" i="4"/>
  <c r="F2586" i="4" s="1"/>
  <c r="D2587" i="4"/>
  <c r="F2587" i="4" s="1"/>
  <c r="D2588" i="4"/>
  <c r="F2588" i="4" s="1"/>
  <c r="D2589" i="4"/>
  <c r="F2589" i="4" s="1"/>
  <c r="D2590" i="4"/>
  <c r="F2590" i="4" s="1"/>
  <c r="D2591" i="4"/>
  <c r="F2591" i="4" s="1"/>
  <c r="D2592" i="4"/>
  <c r="F2592" i="4" s="1"/>
  <c r="D2593" i="4"/>
  <c r="F2593" i="4" s="1"/>
  <c r="D2594" i="4"/>
  <c r="F2594" i="4" s="1"/>
  <c r="D2595" i="4"/>
  <c r="F2595" i="4" s="1"/>
  <c r="D2596" i="4"/>
  <c r="F2596" i="4" s="1"/>
  <c r="D2597" i="4"/>
  <c r="F2597" i="4" s="1"/>
  <c r="D2598" i="4"/>
  <c r="F2598" i="4" s="1"/>
  <c r="D2599" i="4"/>
  <c r="F2599" i="4" s="1"/>
  <c r="D2600" i="4"/>
  <c r="F2600" i="4" s="1"/>
  <c r="D2601" i="4"/>
  <c r="F2601" i="4" s="1"/>
  <c r="D2602" i="4"/>
  <c r="F2602" i="4" s="1"/>
  <c r="D2603" i="4"/>
  <c r="F2603" i="4" s="1"/>
  <c r="D2604" i="4"/>
  <c r="F2604" i="4" s="1"/>
  <c r="D2605" i="4"/>
  <c r="F2605" i="4" s="1"/>
  <c r="D2606" i="4"/>
  <c r="F2606" i="4" s="1"/>
  <c r="D2607" i="4"/>
  <c r="F2607" i="4" s="1"/>
  <c r="D2608" i="4"/>
  <c r="F2608" i="4" s="1"/>
  <c r="D2609" i="4"/>
  <c r="F2609" i="4" s="1"/>
  <c r="D2610" i="4"/>
  <c r="F2610" i="4" s="1"/>
  <c r="D2611" i="4"/>
  <c r="F2611" i="4" s="1"/>
  <c r="D2612" i="4"/>
  <c r="F2612" i="4" s="1"/>
  <c r="D2613" i="4"/>
  <c r="F2613" i="4" s="1"/>
  <c r="D2614" i="4"/>
  <c r="F2614" i="4" s="1"/>
  <c r="D2615" i="4"/>
  <c r="F2615" i="4" s="1"/>
  <c r="D2616" i="4"/>
  <c r="F2616" i="4" s="1"/>
  <c r="D2617" i="4"/>
  <c r="F2617" i="4" s="1"/>
  <c r="D2618" i="4"/>
  <c r="F2618" i="4" s="1"/>
  <c r="D2619" i="4"/>
  <c r="F2619" i="4" s="1"/>
  <c r="D2620" i="4"/>
  <c r="F2620" i="4" s="1"/>
  <c r="D2621" i="4"/>
  <c r="F2621" i="4" s="1"/>
  <c r="D2622" i="4"/>
  <c r="F2622" i="4" s="1"/>
  <c r="D2623" i="4"/>
  <c r="F2623" i="4" s="1"/>
  <c r="D2624" i="4"/>
  <c r="F2624" i="4" s="1"/>
  <c r="D2625" i="4"/>
  <c r="F2625" i="4" s="1"/>
  <c r="D2626" i="4"/>
  <c r="F2626" i="4" s="1"/>
  <c r="D2627" i="4"/>
  <c r="F2627" i="4" s="1"/>
  <c r="D2628" i="4"/>
  <c r="F2628" i="4" s="1"/>
  <c r="D2629" i="4"/>
  <c r="F2629" i="4" s="1"/>
  <c r="D2630" i="4"/>
  <c r="F2630" i="4" s="1"/>
  <c r="D2631" i="4"/>
  <c r="F2631" i="4" s="1"/>
  <c r="D2632" i="4"/>
  <c r="F2632" i="4" s="1"/>
  <c r="D2633" i="4"/>
  <c r="F2633" i="4" s="1"/>
  <c r="D2634" i="4"/>
  <c r="F2634" i="4" s="1"/>
  <c r="D2635" i="4"/>
  <c r="F2635" i="4" s="1"/>
  <c r="D2636" i="4"/>
  <c r="F2636" i="4" s="1"/>
  <c r="D2637" i="4"/>
  <c r="F2637" i="4" s="1"/>
  <c r="D2638" i="4"/>
  <c r="F2638" i="4" s="1"/>
  <c r="D2639" i="4"/>
  <c r="F2639" i="4" s="1"/>
  <c r="D2640" i="4"/>
  <c r="F2640" i="4" s="1"/>
  <c r="D2641" i="4"/>
  <c r="F2641" i="4" s="1"/>
  <c r="D2642" i="4"/>
  <c r="F2642" i="4" s="1"/>
  <c r="D2643" i="4"/>
  <c r="F2643" i="4" s="1"/>
  <c r="D2644" i="4"/>
  <c r="F2644" i="4" s="1"/>
  <c r="D2645" i="4"/>
  <c r="F2645" i="4" s="1"/>
  <c r="D2646" i="4"/>
  <c r="F2646" i="4" s="1"/>
  <c r="D2647" i="4"/>
  <c r="F2647" i="4" s="1"/>
  <c r="D2648" i="4"/>
  <c r="F2648" i="4" s="1"/>
  <c r="D2649" i="4"/>
  <c r="F2649" i="4" s="1"/>
  <c r="D2650" i="4"/>
  <c r="F2650" i="4" s="1"/>
  <c r="D2651" i="4"/>
  <c r="F2651" i="4" s="1"/>
  <c r="D2652" i="4"/>
  <c r="F2652" i="4" s="1"/>
  <c r="D2653" i="4"/>
  <c r="F2653" i="4" s="1"/>
  <c r="D2654" i="4"/>
  <c r="F2654" i="4" s="1"/>
  <c r="D2655" i="4"/>
  <c r="F2655" i="4" s="1"/>
  <c r="D2656" i="4"/>
  <c r="F2656" i="4" s="1"/>
  <c r="D2657" i="4"/>
  <c r="F2657" i="4" s="1"/>
  <c r="D2658" i="4"/>
  <c r="F2658" i="4" s="1"/>
  <c r="D2659" i="4"/>
  <c r="F2659" i="4" s="1"/>
  <c r="D2660" i="4"/>
  <c r="F2660" i="4" s="1"/>
  <c r="D2661" i="4"/>
  <c r="F2661" i="4" s="1"/>
  <c r="D2662" i="4"/>
  <c r="F2662" i="4" s="1"/>
  <c r="D2663" i="4"/>
  <c r="F2663" i="4" s="1"/>
  <c r="D2664" i="4"/>
  <c r="F2664" i="4" s="1"/>
  <c r="D2665" i="4"/>
  <c r="F2665" i="4" s="1"/>
  <c r="D2666" i="4"/>
  <c r="F2666" i="4" s="1"/>
  <c r="D2667" i="4"/>
  <c r="F2667" i="4" s="1"/>
  <c r="D2668" i="4"/>
  <c r="F2668" i="4" s="1"/>
  <c r="D2669" i="4"/>
  <c r="F2669" i="4" s="1"/>
  <c r="D2670" i="4"/>
  <c r="F2670" i="4" s="1"/>
  <c r="D2671" i="4"/>
  <c r="F2671" i="4" s="1"/>
  <c r="D2672" i="4"/>
  <c r="F2672" i="4" s="1"/>
  <c r="D2673" i="4"/>
  <c r="F2673" i="4" s="1"/>
  <c r="D2674" i="4"/>
  <c r="F2674" i="4" s="1"/>
  <c r="D2675" i="4"/>
  <c r="F2675" i="4" s="1"/>
  <c r="D2676" i="4"/>
  <c r="F2676" i="4" s="1"/>
  <c r="D2677" i="4"/>
  <c r="F2677" i="4" s="1"/>
  <c r="D2678" i="4"/>
  <c r="F2678" i="4" s="1"/>
  <c r="D2679" i="4"/>
  <c r="F2679" i="4" s="1"/>
  <c r="D2680" i="4"/>
  <c r="F2680" i="4" s="1"/>
  <c r="D2681" i="4"/>
  <c r="F2681" i="4" s="1"/>
  <c r="D2682" i="4"/>
  <c r="F2682" i="4" s="1"/>
  <c r="D2683" i="4"/>
  <c r="F2683" i="4" s="1"/>
  <c r="D2684" i="4"/>
  <c r="F2684" i="4" s="1"/>
  <c r="D2685" i="4"/>
  <c r="F2685" i="4" s="1"/>
  <c r="D2686" i="4"/>
  <c r="F2686" i="4" s="1"/>
  <c r="D2687" i="4"/>
  <c r="F2687" i="4" s="1"/>
  <c r="D2688" i="4"/>
  <c r="F2688" i="4" s="1"/>
  <c r="D2689" i="4"/>
  <c r="F2689" i="4" s="1"/>
  <c r="D2690" i="4"/>
  <c r="F2690" i="4" s="1"/>
  <c r="D2691" i="4"/>
  <c r="F2691" i="4" s="1"/>
  <c r="D2692" i="4"/>
  <c r="F2692" i="4" s="1"/>
  <c r="D2693" i="4"/>
  <c r="F2693" i="4" s="1"/>
  <c r="D2694" i="4"/>
  <c r="F2694" i="4" s="1"/>
  <c r="D2695" i="4"/>
  <c r="F2695" i="4" s="1"/>
  <c r="D930" i="4"/>
  <c r="F930" i="4" s="1"/>
  <c r="D2697" i="4"/>
  <c r="F2697" i="4" s="1"/>
  <c r="D2698" i="4"/>
  <c r="F2698" i="4" s="1"/>
  <c r="D2699" i="4"/>
  <c r="F2699" i="4" s="1"/>
  <c r="D2700" i="4"/>
  <c r="F2700" i="4" s="1"/>
  <c r="D2701" i="4"/>
  <c r="F2701" i="4" s="1"/>
  <c r="D2702" i="4"/>
  <c r="F2702" i="4" s="1"/>
  <c r="D2703" i="4"/>
  <c r="F2703" i="4" s="1"/>
  <c r="D2704" i="4"/>
  <c r="F2704" i="4" s="1"/>
  <c r="D2705" i="4"/>
  <c r="F2705" i="4" s="1"/>
  <c r="D2706" i="4"/>
  <c r="F2706" i="4" s="1"/>
  <c r="D2707" i="4"/>
  <c r="F2707" i="4" s="1"/>
  <c r="D2708" i="4"/>
  <c r="F2708" i="4" s="1"/>
  <c r="D2709" i="4"/>
  <c r="F2709" i="4" s="1"/>
  <c r="D2710" i="4"/>
  <c r="F2710" i="4" s="1"/>
  <c r="D2711" i="4"/>
  <c r="F2711" i="4" s="1"/>
  <c r="D2712" i="4"/>
  <c r="F2712" i="4" s="1"/>
  <c r="D2713" i="4"/>
  <c r="F2713" i="4" s="1"/>
  <c r="D2714" i="4"/>
  <c r="F2714" i="4" s="1"/>
  <c r="D2715" i="4"/>
  <c r="F2715" i="4" s="1"/>
  <c r="D2716" i="4"/>
  <c r="F2716" i="4" s="1"/>
  <c r="D2717" i="4"/>
  <c r="F2717" i="4" s="1"/>
  <c r="D2718" i="4"/>
  <c r="F2718" i="4" s="1"/>
  <c r="D2719" i="4"/>
  <c r="F2719" i="4" s="1"/>
  <c r="D2720" i="4"/>
  <c r="F2720" i="4" s="1"/>
  <c r="D2721" i="4"/>
  <c r="F2721" i="4" s="1"/>
  <c r="D2722" i="4"/>
  <c r="F2722" i="4" s="1"/>
  <c r="D2723" i="4"/>
  <c r="F2723" i="4" s="1"/>
  <c r="D2724" i="4"/>
  <c r="F2724" i="4" s="1"/>
  <c r="D2725" i="4"/>
  <c r="F2725" i="4" s="1"/>
  <c r="D2726" i="4"/>
  <c r="F2726" i="4" s="1"/>
  <c r="D2727" i="4"/>
  <c r="F2727" i="4" s="1"/>
  <c r="D2728" i="4"/>
  <c r="F2728" i="4" s="1"/>
  <c r="D2729" i="4"/>
  <c r="F2729" i="4" s="1"/>
  <c r="D2730" i="4"/>
  <c r="F2730" i="4" s="1"/>
  <c r="D2731" i="4"/>
  <c r="F2731" i="4" s="1"/>
  <c r="D2732" i="4"/>
  <c r="F2732" i="4" s="1"/>
  <c r="D2733" i="4"/>
  <c r="F2733" i="4" s="1"/>
  <c r="D2734" i="4"/>
  <c r="F2734" i="4" s="1"/>
  <c r="D2735" i="4"/>
  <c r="F2735" i="4" s="1"/>
  <c r="D2736" i="4"/>
  <c r="F2736" i="4" s="1"/>
  <c r="D2737" i="4"/>
  <c r="F2737" i="4" s="1"/>
  <c r="D2738" i="4"/>
  <c r="F2738" i="4" s="1"/>
  <c r="D2739" i="4"/>
  <c r="F2739" i="4" s="1"/>
  <c r="D2740" i="4"/>
  <c r="F2740" i="4" s="1"/>
  <c r="D2741" i="4"/>
  <c r="F2741" i="4" s="1"/>
  <c r="D2742" i="4"/>
  <c r="F2742" i="4" s="1"/>
  <c r="D2743" i="4"/>
  <c r="F2743" i="4" s="1"/>
  <c r="D2744" i="4"/>
  <c r="F2744" i="4" s="1"/>
  <c r="D2745" i="4"/>
  <c r="F2745" i="4" s="1"/>
  <c r="D2746" i="4"/>
  <c r="F2746" i="4" s="1"/>
  <c r="D2747" i="4"/>
  <c r="F2747" i="4" s="1"/>
  <c r="D2748" i="4"/>
  <c r="F2748" i="4" s="1"/>
  <c r="D2749" i="4"/>
  <c r="F2749" i="4" s="1"/>
  <c r="D2750" i="4"/>
  <c r="F2750" i="4" s="1"/>
  <c r="D2751" i="4"/>
  <c r="F2751" i="4" s="1"/>
  <c r="D2752" i="4"/>
  <c r="F2752" i="4" s="1"/>
  <c r="D2753" i="4"/>
  <c r="F2753" i="4" s="1"/>
  <c r="D2754" i="4"/>
  <c r="F2754" i="4" s="1"/>
  <c r="D2755" i="4"/>
  <c r="F2755" i="4" s="1"/>
  <c r="D2756" i="4"/>
  <c r="F2756" i="4" s="1"/>
  <c r="D2757" i="4"/>
  <c r="F2757" i="4" s="1"/>
  <c r="D2758" i="4"/>
  <c r="F2758" i="4" s="1"/>
  <c r="D2759" i="4"/>
  <c r="F2759" i="4" s="1"/>
  <c r="D2760" i="4"/>
  <c r="F2760" i="4" s="1"/>
  <c r="D2761" i="4"/>
  <c r="F2761" i="4" s="1"/>
  <c r="D2762" i="4"/>
  <c r="F2762" i="4" s="1"/>
  <c r="D2763" i="4"/>
  <c r="F2763" i="4" s="1"/>
  <c r="D2764" i="4"/>
  <c r="F2764" i="4" s="1"/>
  <c r="D2765" i="4"/>
  <c r="F2765" i="4" s="1"/>
  <c r="D2766" i="4"/>
  <c r="F2766" i="4" s="1"/>
  <c r="D2767" i="4"/>
  <c r="F2767" i="4" s="1"/>
  <c r="D2768" i="4"/>
  <c r="F2768" i="4" s="1"/>
  <c r="D2769" i="4"/>
  <c r="F2769" i="4" s="1"/>
  <c r="D2770" i="4"/>
  <c r="F2770" i="4" s="1"/>
  <c r="D2771" i="4"/>
  <c r="F2771" i="4" s="1"/>
  <c r="D2772" i="4"/>
  <c r="F2772" i="4" s="1"/>
  <c r="D2773" i="4"/>
  <c r="F2773" i="4" s="1"/>
  <c r="D2774" i="4"/>
  <c r="F2774" i="4" s="1"/>
  <c r="D2775" i="4"/>
  <c r="F2775" i="4" s="1"/>
  <c r="D2552" i="4"/>
  <c r="F2552" i="4" s="1"/>
  <c r="D2777" i="4"/>
  <c r="F2777" i="4" s="1"/>
  <c r="D2778" i="4"/>
  <c r="F2778" i="4" s="1"/>
  <c r="D2779" i="4"/>
  <c r="F2779" i="4" s="1"/>
  <c r="D2780" i="4"/>
  <c r="F2780" i="4" s="1"/>
  <c r="D2781" i="4"/>
  <c r="F2781" i="4" s="1"/>
  <c r="D2782" i="4"/>
  <c r="F2782" i="4" s="1"/>
  <c r="D2783" i="4"/>
  <c r="F2783" i="4" s="1"/>
  <c r="D2784" i="4"/>
  <c r="F2784" i="4" s="1"/>
  <c r="D2785" i="4"/>
  <c r="F2785" i="4" s="1"/>
  <c r="D2786" i="4"/>
  <c r="F2786" i="4" s="1"/>
  <c r="D2787" i="4"/>
  <c r="F2787" i="4" s="1"/>
  <c r="D2788" i="4"/>
  <c r="F2788" i="4" s="1"/>
  <c r="D2789" i="4"/>
  <c r="F2789" i="4" s="1"/>
  <c r="D2790" i="4"/>
  <c r="F2790" i="4" s="1"/>
  <c r="D2791" i="4"/>
  <c r="F2791" i="4" s="1"/>
  <c r="D2792" i="4"/>
  <c r="F2792" i="4" s="1"/>
  <c r="D2793" i="4"/>
  <c r="F2793" i="4" s="1"/>
  <c r="D2794" i="4"/>
  <c r="F2794" i="4" s="1"/>
  <c r="D2795" i="4"/>
  <c r="F2795" i="4" s="1"/>
  <c r="D2796" i="4"/>
  <c r="F2796" i="4" s="1"/>
  <c r="D2797" i="4"/>
  <c r="F2797" i="4" s="1"/>
  <c r="D2798" i="4"/>
  <c r="F2798" i="4" s="1"/>
  <c r="D2799" i="4"/>
  <c r="F2799" i="4" s="1"/>
  <c r="D2800" i="4"/>
  <c r="F2800" i="4" s="1"/>
  <c r="D2801" i="4"/>
  <c r="F2801" i="4" s="1"/>
  <c r="D2802" i="4"/>
  <c r="F2802" i="4" s="1"/>
  <c r="D2803" i="4"/>
  <c r="F2803" i="4" s="1"/>
  <c r="D2804" i="4"/>
  <c r="F2804" i="4" s="1"/>
  <c r="D2805" i="4"/>
  <c r="F2805" i="4" s="1"/>
  <c r="D2806" i="4"/>
  <c r="F2806" i="4" s="1"/>
  <c r="D2807" i="4"/>
  <c r="F2807" i="4" s="1"/>
  <c r="D2808" i="4"/>
  <c r="F2808" i="4" s="1"/>
  <c r="D2809" i="4"/>
  <c r="F2809" i="4" s="1"/>
  <c r="D2810" i="4"/>
  <c r="F2810" i="4" s="1"/>
  <c r="D2811" i="4"/>
  <c r="F2811" i="4" s="1"/>
  <c r="D2812" i="4"/>
  <c r="F2812" i="4" s="1"/>
  <c r="D2813" i="4"/>
  <c r="F2813" i="4" s="1"/>
  <c r="D2814" i="4"/>
  <c r="F2814" i="4" s="1"/>
  <c r="D2815" i="4"/>
  <c r="F2815" i="4" s="1"/>
  <c r="D2816" i="4"/>
  <c r="F2816" i="4" s="1"/>
  <c r="D2817" i="4"/>
  <c r="F2817" i="4" s="1"/>
  <c r="D2818" i="4"/>
  <c r="F2818" i="4" s="1"/>
  <c r="D2819" i="4"/>
  <c r="F2819" i="4" s="1"/>
  <c r="D2820" i="4"/>
  <c r="F2820" i="4" s="1"/>
  <c r="D2821" i="4"/>
  <c r="F2821" i="4" s="1"/>
  <c r="D2822" i="4"/>
  <c r="F2822" i="4" s="1"/>
  <c r="D2823" i="4"/>
  <c r="F2823" i="4" s="1"/>
  <c r="D2824" i="4"/>
  <c r="F2824" i="4" s="1"/>
  <c r="D2825" i="4"/>
  <c r="F2825" i="4" s="1"/>
  <c r="D2826" i="4"/>
  <c r="F2826" i="4" s="1"/>
  <c r="D2827" i="4"/>
  <c r="F2827" i="4" s="1"/>
  <c r="D2828" i="4"/>
  <c r="F2828" i="4" s="1"/>
  <c r="D2829" i="4"/>
  <c r="F2829" i="4" s="1"/>
  <c r="D2830" i="4"/>
  <c r="F2830" i="4" s="1"/>
  <c r="D2831" i="4"/>
  <c r="F2831" i="4" s="1"/>
  <c r="D2832" i="4"/>
  <c r="F2832" i="4" s="1"/>
  <c r="D2833" i="4"/>
  <c r="F2833" i="4" s="1"/>
  <c r="D2834" i="4"/>
  <c r="F2834" i="4" s="1"/>
  <c r="D2835" i="4"/>
  <c r="F2835" i="4" s="1"/>
  <c r="D2836" i="4"/>
  <c r="F2836" i="4" s="1"/>
  <c r="D2837" i="4"/>
  <c r="F2837" i="4" s="1"/>
  <c r="D2838" i="4"/>
  <c r="F2838" i="4" s="1"/>
  <c r="D2839" i="4"/>
  <c r="F2839" i="4" s="1"/>
  <c r="D2840" i="4"/>
  <c r="F2840" i="4" s="1"/>
  <c r="D2841" i="4"/>
  <c r="F2841" i="4" s="1"/>
  <c r="D2842" i="4"/>
  <c r="F2842" i="4" s="1"/>
  <c r="D2843" i="4"/>
  <c r="F2843" i="4" s="1"/>
  <c r="D2844" i="4"/>
  <c r="F2844" i="4" s="1"/>
  <c r="D2845" i="4"/>
  <c r="F2845" i="4" s="1"/>
  <c r="D2846" i="4"/>
  <c r="F2846" i="4" s="1"/>
  <c r="D2847" i="4"/>
  <c r="F2847" i="4" s="1"/>
  <c r="D2848" i="4"/>
  <c r="F2848" i="4" s="1"/>
  <c r="D2849" i="4"/>
  <c r="F2849" i="4" s="1"/>
  <c r="D2850" i="4"/>
  <c r="F2850" i="4" s="1"/>
  <c r="D2851" i="4"/>
  <c r="F2851" i="4" s="1"/>
  <c r="D2852" i="4"/>
  <c r="F2852" i="4" s="1"/>
  <c r="D2853" i="4"/>
  <c r="F2853" i="4" s="1"/>
  <c r="D2854" i="4"/>
  <c r="F2854" i="4" s="1"/>
  <c r="D2855" i="4"/>
  <c r="F2855" i="4" s="1"/>
  <c r="D2856" i="4"/>
  <c r="F2856" i="4" s="1"/>
  <c r="D2857" i="4"/>
  <c r="F2857" i="4" s="1"/>
  <c r="D2858" i="4"/>
  <c r="F2858" i="4" s="1"/>
  <c r="D2859" i="4"/>
  <c r="F2859" i="4" s="1"/>
  <c r="D2860" i="4"/>
  <c r="F2860" i="4" s="1"/>
  <c r="D2861" i="4"/>
  <c r="F2861" i="4" s="1"/>
  <c r="D2862" i="4"/>
  <c r="F2862" i="4" s="1"/>
  <c r="D2863" i="4"/>
  <c r="F2863" i="4" s="1"/>
  <c r="D2864" i="4"/>
  <c r="F2864" i="4" s="1"/>
  <c r="D2865" i="4"/>
  <c r="F2865" i="4" s="1"/>
  <c r="D2866" i="4"/>
  <c r="F2866" i="4" s="1"/>
  <c r="D2867" i="4"/>
  <c r="F2867" i="4" s="1"/>
  <c r="D2868" i="4"/>
  <c r="F2868" i="4" s="1"/>
  <c r="D2869" i="4"/>
  <c r="F2869" i="4" s="1"/>
  <c r="D2870" i="4"/>
  <c r="F2870" i="4" s="1"/>
  <c r="D2871" i="4"/>
  <c r="F2871" i="4" s="1"/>
  <c r="D2872" i="4"/>
  <c r="F2872" i="4" s="1"/>
  <c r="D2873" i="4"/>
  <c r="F2873" i="4" s="1"/>
  <c r="D2874" i="4"/>
  <c r="F2874" i="4" s="1"/>
  <c r="D2875" i="4"/>
  <c r="F2875" i="4" s="1"/>
  <c r="D2876" i="4"/>
  <c r="F2876" i="4" s="1"/>
  <c r="D2877" i="4"/>
  <c r="F2877" i="4" s="1"/>
  <c r="D2878" i="4"/>
  <c r="F2878" i="4" s="1"/>
  <c r="D2879" i="4"/>
  <c r="F2879" i="4" s="1"/>
  <c r="D2880" i="4"/>
  <c r="F2880" i="4" s="1"/>
  <c r="D2881" i="4"/>
  <c r="F2881" i="4" s="1"/>
  <c r="D2882" i="4"/>
  <c r="F2882" i="4" s="1"/>
  <c r="D2883" i="4"/>
  <c r="F2883" i="4" s="1"/>
  <c r="D2884" i="4"/>
  <c r="F2884" i="4" s="1"/>
  <c r="D2885" i="4"/>
  <c r="F2885" i="4" s="1"/>
  <c r="D2886" i="4"/>
  <c r="F2886" i="4" s="1"/>
  <c r="D2887" i="4"/>
  <c r="F2887" i="4" s="1"/>
  <c r="D2888" i="4"/>
  <c r="F2888" i="4" s="1"/>
  <c r="D2889" i="4"/>
  <c r="F2889" i="4" s="1"/>
  <c r="D2890" i="4"/>
  <c r="F2890" i="4" s="1"/>
  <c r="D2891" i="4"/>
  <c r="F2891" i="4" s="1"/>
  <c r="D2892" i="4"/>
  <c r="F2892" i="4" s="1"/>
  <c r="D2893" i="4"/>
  <c r="F2893" i="4" s="1"/>
  <c r="D2894" i="4"/>
  <c r="F2894" i="4" s="1"/>
  <c r="D2895" i="4"/>
  <c r="F2895" i="4" s="1"/>
  <c r="D2896" i="4"/>
  <c r="F2896" i="4" s="1"/>
  <c r="D2897" i="4"/>
  <c r="F2897" i="4" s="1"/>
  <c r="D2898" i="4"/>
  <c r="F2898" i="4" s="1"/>
  <c r="D2899" i="4"/>
  <c r="F2899" i="4" s="1"/>
  <c r="D2900" i="4"/>
  <c r="F2900" i="4" s="1"/>
  <c r="D2901" i="4"/>
  <c r="F2901" i="4" s="1"/>
  <c r="D2902" i="4"/>
  <c r="F2902" i="4" s="1"/>
  <c r="D2903" i="4"/>
  <c r="F2903" i="4" s="1"/>
  <c r="D2904" i="4"/>
  <c r="F2904" i="4" s="1"/>
  <c r="D2905" i="4"/>
  <c r="F2905" i="4" s="1"/>
  <c r="D2906" i="4"/>
  <c r="F2906" i="4" s="1"/>
  <c r="D2907" i="4"/>
  <c r="F2907" i="4" s="1"/>
  <c r="D2908" i="4"/>
  <c r="F2908" i="4" s="1"/>
  <c r="D2909" i="4"/>
  <c r="F2909" i="4" s="1"/>
  <c r="D2910" i="4"/>
  <c r="F2910" i="4" s="1"/>
  <c r="D2911" i="4"/>
  <c r="F2911" i="4" s="1"/>
  <c r="D2912" i="4"/>
  <c r="F2912" i="4" s="1"/>
  <c r="D2913" i="4"/>
  <c r="F2913" i="4" s="1"/>
  <c r="D2914" i="4"/>
  <c r="F2914" i="4" s="1"/>
  <c r="D2915" i="4"/>
  <c r="F2915" i="4" s="1"/>
  <c r="D2916" i="4"/>
  <c r="F2916" i="4" s="1"/>
  <c r="D2917" i="4"/>
  <c r="F2917" i="4" s="1"/>
  <c r="D2918" i="4"/>
  <c r="F2918" i="4" s="1"/>
  <c r="D2919" i="4"/>
  <c r="F2919" i="4" s="1"/>
  <c r="D2920" i="4"/>
  <c r="F2920" i="4" s="1"/>
  <c r="D2921" i="4"/>
  <c r="F2921" i="4" s="1"/>
  <c r="D2922" i="4"/>
  <c r="F2922" i="4" s="1"/>
  <c r="D2923" i="4"/>
  <c r="F2923" i="4" s="1"/>
  <c r="D2924" i="4"/>
  <c r="F2924" i="4" s="1"/>
  <c r="D2925" i="4"/>
  <c r="F2925" i="4" s="1"/>
  <c r="D2926" i="4"/>
  <c r="F2926" i="4" s="1"/>
  <c r="D2927" i="4"/>
  <c r="F2927" i="4" s="1"/>
  <c r="D2928" i="4"/>
  <c r="F2928" i="4" s="1"/>
  <c r="D2929" i="4"/>
  <c r="F2929" i="4" s="1"/>
  <c r="D2930" i="4"/>
  <c r="F2930" i="4" s="1"/>
  <c r="D2931" i="4"/>
  <c r="F2931" i="4" s="1"/>
  <c r="D2932" i="4"/>
  <c r="F2932" i="4" s="1"/>
  <c r="D2933" i="4"/>
  <c r="F2933" i="4" s="1"/>
  <c r="D2934" i="4"/>
  <c r="F2934" i="4" s="1"/>
  <c r="D2935" i="4"/>
  <c r="F2935" i="4" s="1"/>
  <c r="D2936" i="4"/>
  <c r="F2936" i="4" s="1"/>
  <c r="D2937" i="4"/>
  <c r="F2937" i="4" s="1"/>
  <c r="D2938" i="4"/>
  <c r="F2938" i="4" s="1"/>
  <c r="D2939" i="4"/>
  <c r="F2939" i="4" s="1"/>
  <c r="D2940" i="4"/>
  <c r="F2940" i="4" s="1"/>
  <c r="D2941" i="4"/>
  <c r="F2941" i="4" s="1"/>
  <c r="D2942" i="4"/>
  <c r="F2942" i="4" s="1"/>
  <c r="D2943" i="4"/>
  <c r="F2943" i="4" s="1"/>
  <c r="D2944" i="4"/>
  <c r="F2944" i="4" s="1"/>
  <c r="D2945" i="4"/>
  <c r="F2945" i="4" s="1"/>
  <c r="D2946" i="4"/>
  <c r="F2946" i="4" s="1"/>
  <c r="D2947" i="4"/>
  <c r="F2947" i="4" s="1"/>
  <c r="D2948" i="4"/>
  <c r="F2948" i="4" s="1"/>
  <c r="D2949" i="4"/>
  <c r="F2949" i="4" s="1"/>
  <c r="D2950" i="4"/>
  <c r="F2950" i="4" s="1"/>
  <c r="D2951" i="4"/>
  <c r="F2951" i="4" s="1"/>
  <c r="D2952" i="4"/>
  <c r="F2952" i="4" s="1"/>
  <c r="D2953" i="4"/>
  <c r="F2953" i="4" s="1"/>
  <c r="D2954" i="4"/>
  <c r="F2954" i="4" s="1"/>
  <c r="D2955" i="4"/>
  <c r="F2955" i="4" s="1"/>
  <c r="D2956" i="4"/>
  <c r="F2956" i="4" s="1"/>
  <c r="D2957" i="4"/>
  <c r="F2957" i="4" s="1"/>
  <c r="D2958" i="4"/>
  <c r="F2958" i="4" s="1"/>
  <c r="D2959" i="4"/>
  <c r="F2959" i="4" s="1"/>
  <c r="D2960" i="4"/>
  <c r="F2960" i="4" s="1"/>
  <c r="D2961" i="4"/>
  <c r="F2961" i="4" s="1"/>
  <c r="D2962" i="4"/>
  <c r="F2962" i="4" s="1"/>
  <c r="D2963" i="4"/>
  <c r="F2963" i="4" s="1"/>
  <c r="D2964" i="4"/>
  <c r="F2964" i="4" s="1"/>
  <c r="D2965" i="4"/>
  <c r="F2965" i="4" s="1"/>
  <c r="D2966" i="4"/>
  <c r="F2966" i="4" s="1"/>
  <c r="D2967" i="4"/>
  <c r="F2967" i="4" s="1"/>
  <c r="D2968" i="4"/>
  <c r="F2968" i="4" s="1"/>
  <c r="D2969" i="4"/>
  <c r="F2969" i="4" s="1"/>
  <c r="D2970" i="4"/>
  <c r="F2970" i="4" s="1"/>
  <c r="D2971" i="4"/>
  <c r="F2971" i="4" s="1"/>
  <c r="D2972" i="4"/>
  <c r="F2972" i="4" s="1"/>
  <c r="D2973" i="4"/>
  <c r="F2973" i="4" s="1"/>
  <c r="D2974" i="4"/>
  <c r="F2974" i="4" s="1"/>
  <c r="D2975" i="4"/>
  <c r="F2975" i="4" s="1"/>
  <c r="D2976" i="4"/>
  <c r="F2976" i="4" s="1"/>
  <c r="D2977" i="4"/>
  <c r="F2977" i="4" s="1"/>
  <c r="D2978" i="4"/>
  <c r="F2978" i="4" s="1"/>
  <c r="D2979" i="4"/>
  <c r="F2979" i="4" s="1"/>
  <c r="D2980" i="4"/>
  <c r="F2980" i="4" s="1"/>
  <c r="D2981" i="4"/>
  <c r="F2981" i="4" s="1"/>
  <c r="D2982" i="4"/>
  <c r="F2982" i="4" s="1"/>
  <c r="D2983" i="4"/>
  <c r="F2983" i="4" s="1"/>
  <c r="D2984" i="4"/>
  <c r="F2984" i="4" s="1"/>
  <c r="D2985" i="4"/>
  <c r="F2985" i="4" s="1"/>
  <c r="D2986" i="4"/>
  <c r="F2986" i="4" s="1"/>
  <c r="D2987" i="4"/>
  <c r="F2987" i="4" s="1"/>
  <c r="D2988" i="4"/>
  <c r="F2988" i="4" s="1"/>
  <c r="D2989" i="4"/>
  <c r="F2989" i="4" s="1"/>
  <c r="D2990" i="4"/>
  <c r="F2990" i="4" s="1"/>
  <c r="D2991" i="4"/>
  <c r="F2991" i="4" s="1"/>
  <c r="D2992" i="4"/>
  <c r="F2992" i="4" s="1"/>
  <c r="D2993" i="4"/>
  <c r="F2993" i="4" s="1"/>
  <c r="D2994" i="4"/>
  <c r="F2994" i="4" s="1"/>
  <c r="D2995" i="4"/>
  <c r="F2995" i="4" s="1"/>
  <c r="D2996" i="4"/>
  <c r="F2996" i="4" s="1"/>
  <c r="D2997" i="4"/>
  <c r="F2997" i="4" s="1"/>
  <c r="D2998" i="4"/>
  <c r="F2998" i="4" s="1"/>
  <c r="D2999" i="4"/>
  <c r="F2999" i="4" s="1"/>
  <c r="D3000" i="4"/>
  <c r="F3000" i="4" s="1"/>
  <c r="D3001" i="4"/>
  <c r="F3001" i="4" s="1"/>
  <c r="D3002" i="4"/>
  <c r="F3002" i="4" s="1"/>
  <c r="D3003" i="4"/>
  <c r="F3003" i="4" s="1"/>
  <c r="D3004" i="4"/>
  <c r="F3004" i="4" s="1"/>
  <c r="D3005" i="4"/>
  <c r="F3005" i="4" s="1"/>
  <c r="D3006" i="4"/>
  <c r="F3006" i="4" s="1"/>
  <c r="D3007" i="4"/>
  <c r="F3007" i="4" s="1"/>
  <c r="D3008" i="4"/>
  <c r="F3008" i="4" s="1"/>
  <c r="D3009" i="4"/>
  <c r="F3009" i="4" s="1"/>
  <c r="D3010" i="4"/>
  <c r="F3010" i="4" s="1"/>
  <c r="D3011" i="4"/>
  <c r="F3011" i="4" s="1"/>
  <c r="D3012" i="4"/>
  <c r="F3012" i="4" s="1"/>
  <c r="D3013" i="4"/>
  <c r="F3013" i="4" s="1"/>
  <c r="D3014" i="4"/>
  <c r="F3014" i="4" s="1"/>
  <c r="D3015" i="4"/>
  <c r="F3015" i="4" s="1"/>
  <c r="D3016" i="4"/>
  <c r="F3016" i="4" s="1"/>
  <c r="D3017" i="4"/>
  <c r="F3017" i="4" s="1"/>
  <c r="D3018" i="4"/>
  <c r="F3018" i="4" s="1"/>
  <c r="D3019" i="4"/>
  <c r="F3019" i="4" s="1"/>
  <c r="D3020" i="4"/>
  <c r="F3020" i="4" s="1"/>
  <c r="D3021" i="4"/>
  <c r="F3021" i="4" s="1"/>
  <c r="D3022" i="4"/>
  <c r="F3022" i="4" s="1"/>
  <c r="D3023" i="4"/>
  <c r="F3023" i="4" s="1"/>
  <c r="D3024" i="4"/>
  <c r="F3024" i="4" s="1"/>
  <c r="D3025" i="4"/>
  <c r="F3025" i="4" s="1"/>
  <c r="D3026" i="4"/>
  <c r="F3026" i="4" s="1"/>
  <c r="D3027" i="4"/>
  <c r="F3027" i="4" s="1"/>
  <c r="D3028" i="4"/>
  <c r="F3028" i="4" s="1"/>
  <c r="D3029" i="4"/>
  <c r="F3029" i="4" s="1"/>
  <c r="D3030" i="4"/>
  <c r="F3030" i="4" s="1"/>
  <c r="D3031" i="4"/>
  <c r="F3031" i="4" s="1"/>
  <c r="D3032" i="4"/>
  <c r="F3032" i="4" s="1"/>
  <c r="D3033" i="4"/>
  <c r="F3033" i="4" s="1"/>
  <c r="D3034" i="4"/>
  <c r="F3034" i="4" s="1"/>
  <c r="D3035" i="4"/>
  <c r="F3035" i="4" s="1"/>
  <c r="D3036" i="4"/>
  <c r="F3036" i="4" s="1"/>
  <c r="D3037" i="4"/>
  <c r="F3037" i="4" s="1"/>
  <c r="D3038" i="4"/>
  <c r="F3038" i="4" s="1"/>
  <c r="D3039" i="4"/>
  <c r="F3039" i="4" s="1"/>
  <c r="D3040" i="4"/>
  <c r="F3040" i="4" s="1"/>
  <c r="D3041" i="4"/>
  <c r="F3041" i="4" s="1"/>
  <c r="D3042" i="4"/>
  <c r="F3042" i="4" s="1"/>
  <c r="D3043" i="4"/>
  <c r="F3043" i="4" s="1"/>
  <c r="D3044" i="4"/>
  <c r="F3044" i="4" s="1"/>
  <c r="D3045" i="4"/>
  <c r="F3045" i="4" s="1"/>
  <c r="D3046" i="4"/>
  <c r="F3046" i="4" s="1"/>
  <c r="D3047" i="4"/>
  <c r="F3047" i="4" s="1"/>
  <c r="D3048" i="4"/>
  <c r="F3048" i="4" s="1"/>
  <c r="D3049" i="4"/>
  <c r="F3049" i="4" s="1"/>
  <c r="D3050" i="4"/>
  <c r="F3050" i="4" s="1"/>
  <c r="D3051" i="4"/>
  <c r="F3051" i="4" s="1"/>
  <c r="D3052" i="4"/>
  <c r="F3052" i="4" s="1"/>
  <c r="D3053" i="4"/>
  <c r="F3053" i="4" s="1"/>
  <c r="D3054" i="4"/>
  <c r="F3054" i="4" s="1"/>
  <c r="D3055" i="4"/>
  <c r="F3055" i="4" s="1"/>
  <c r="D3056" i="4"/>
  <c r="F3056" i="4" s="1"/>
  <c r="D3057" i="4"/>
  <c r="F3057" i="4" s="1"/>
  <c r="D3058" i="4"/>
  <c r="F3058" i="4" s="1"/>
  <c r="D3059" i="4"/>
  <c r="F3059" i="4" s="1"/>
  <c r="D3060" i="4"/>
  <c r="F3060" i="4" s="1"/>
  <c r="D3061" i="4"/>
  <c r="F3061" i="4" s="1"/>
  <c r="D3062" i="4"/>
  <c r="F3062" i="4" s="1"/>
  <c r="D3063" i="4"/>
  <c r="F3063" i="4" s="1"/>
  <c r="D3064" i="4"/>
  <c r="F3064" i="4" s="1"/>
  <c r="D3065" i="4"/>
  <c r="F3065" i="4" s="1"/>
  <c r="D3066" i="4"/>
  <c r="F3066" i="4" s="1"/>
  <c r="D3067" i="4"/>
  <c r="F3067" i="4" s="1"/>
  <c r="D3068" i="4"/>
  <c r="F3068" i="4" s="1"/>
  <c r="D3069" i="4"/>
  <c r="F3069" i="4" s="1"/>
  <c r="D3070" i="4"/>
  <c r="F3070" i="4" s="1"/>
  <c r="D3071" i="4"/>
  <c r="F3071" i="4" s="1"/>
  <c r="D3072" i="4"/>
  <c r="F3072" i="4" s="1"/>
  <c r="D3073" i="4"/>
  <c r="F3073" i="4" s="1"/>
  <c r="D3074" i="4"/>
  <c r="F3074" i="4" s="1"/>
  <c r="D3075" i="4"/>
  <c r="F3075" i="4" s="1"/>
  <c r="D3076" i="4"/>
  <c r="F3076" i="4" s="1"/>
  <c r="D3077" i="4"/>
  <c r="F3077" i="4" s="1"/>
  <c r="D3078" i="4"/>
  <c r="F3078" i="4" s="1"/>
  <c r="D3079" i="4"/>
  <c r="F3079" i="4" s="1"/>
  <c r="D3080" i="4"/>
  <c r="F3080" i="4" s="1"/>
  <c r="D3081" i="4"/>
  <c r="F3081" i="4" s="1"/>
  <c r="D3082" i="4"/>
  <c r="F3082" i="4" s="1"/>
  <c r="D3083" i="4"/>
  <c r="F3083" i="4" s="1"/>
  <c r="D3084" i="4"/>
  <c r="F3084" i="4" s="1"/>
  <c r="D3085" i="4"/>
  <c r="F3085" i="4" s="1"/>
  <c r="D3086" i="4"/>
  <c r="F3086" i="4" s="1"/>
  <c r="D3087" i="4"/>
  <c r="F3087" i="4" s="1"/>
  <c r="D3088" i="4"/>
  <c r="F3088" i="4" s="1"/>
  <c r="D3089" i="4"/>
  <c r="F3089" i="4" s="1"/>
  <c r="D3090" i="4"/>
  <c r="F3090" i="4" s="1"/>
  <c r="D3091" i="4"/>
  <c r="F3091" i="4" s="1"/>
  <c r="D3092" i="4"/>
  <c r="F3092" i="4" s="1"/>
  <c r="D3093" i="4"/>
  <c r="F3093" i="4" s="1"/>
  <c r="D3094" i="4"/>
  <c r="F3094" i="4" s="1"/>
  <c r="D3095" i="4"/>
  <c r="F3095" i="4" s="1"/>
  <c r="D3096" i="4"/>
  <c r="F3096" i="4" s="1"/>
  <c r="D3097" i="4"/>
  <c r="F3097" i="4" s="1"/>
  <c r="D3098" i="4"/>
  <c r="F3098" i="4" s="1"/>
  <c r="D3099" i="4"/>
  <c r="F3099" i="4" s="1"/>
  <c r="D3100" i="4"/>
  <c r="F3100" i="4" s="1"/>
  <c r="D3101" i="4"/>
  <c r="F3101" i="4" s="1"/>
  <c r="D3102" i="4"/>
  <c r="F3102" i="4" s="1"/>
  <c r="D3103" i="4"/>
  <c r="F3103" i="4" s="1"/>
  <c r="D3104" i="4"/>
  <c r="F3104" i="4" s="1"/>
  <c r="D3105" i="4"/>
  <c r="F3105" i="4" s="1"/>
  <c r="D3106" i="4"/>
  <c r="F3106" i="4" s="1"/>
  <c r="D3107" i="4"/>
  <c r="F3107" i="4" s="1"/>
  <c r="D3108" i="4"/>
  <c r="F3108" i="4" s="1"/>
  <c r="D3109" i="4"/>
  <c r="F3109" i="4" s="1"/>
  <c r="D3110" i="4"/>
  <c r="F3110" i="4" s="1"/>
  <c r="D3111" i="4"/>
  <c r="F3111" i="4" s="1"/>
  <c r="D3112" i="4"/>
  <c r="F3112" i="4" s="1"/>
  <c r="D3113" i="4"/>
  <c r="F3113" i="4" s="1"/>
  <c r="D3114" i="4"/>
  <c r="F3114" i="4" s="1"/>
  <c r="D3115" i="4"/>
  <c r="F3115" i="4" s="1"/>
  <c r="D3116" i="4"/>
  <c r="F3116" i="4" s="1"/>
  <c r="D3117" i="4"/>
  <c r="F3117" i="4" s="1"/>
  <c r="D3118" i="4"/>
  <c r="F3118" i="4" s="1"/>
  <c r="D3119" i="4"/>
  <c r="F3119" i="4" s="1"/>
  <c r="D3120" i="4"/>
  <c r="F3120" i="4" s="1"/>
  <c r="D3121" i="4"/>
  <c r="F3121" i="4" s="1"/>
  <c r="D3122" i="4"/>
  <c r="F3122" i="4" s="1"/>
  <c r="D3123" i="4"/>
  <c r="F3123" i="4" s="1"/>
  <c r="D3124" i="4"/>
  <c r="F3124" i="4" s="1"/>
  <c r="D3125" i="4"/>
  <c r="F3125" i="4" s="1"/>
  <c r="D3126" i="4"/>
  <c r="F3126" i="4" s="1"/>
  <c r="D3127" i="4"/>
  <c r="F3127" i="4" s="1"/>
  <c r="D3128" i="4"/>
  <c r="F3128" i="4" s="1"/>
  <c r="D3129" i="4"/>
  <c r="F3129" i="4" s="1"/>
  <c r="D3130" i="4"/>
  <c r="F3130" i="4" s="1"/>
  <c r="D3131" i="4"/>
  <c r="F3131" i="4" s="1"/>
  <c r="D3132" i="4"/>
  <c r="F3132" i="4" s="1"/>
  <c r="D3133" i="4"/>
  <c r="F3133" i="4" s="1"/>
  <c r="D3134" i="4"/>
  <c r="F3134" i="4" s="1"/>
  <c r="D3135" i="4"/>
  <c r="F3135" i="4" s="1"/>
  <c r="D3136" i="4"/>
  <c r="F3136" i="4" s="1"/>
  <c r="D3137" i="4"/>
  <c r="F3137" i="4" s="1"/>
  <c r="D3138" i="4"/>
  <c r="F3138" i="4" s="1"/>
  <c r="D3139" i="4"/>
  <c r="F3139" i="4" s="1"/>
  <c r="D3140" i="4"/>
  <c r="F3140" i="4" s="1"/>
  <c r="D3141" i="4"/>
  <c r="F3141" i="4" s="1"/>
  <c r="D3142" i="4"/>
  <c r="F3142" i="4" s="1"/>
  <c r="D3143" i="4"/>
  <c r="F3143" i="4" s="1"/>
  <c r="D3144" i="4"/>
  <c r="F3144" i="4" s="1"/>
  <c r="D3145" i="4"/>
  <c r="F3145" i="4" s="1"/>
  <c r="D3146" i="4"/>
  <c r="F3146" i="4" s="1"/>
  <c r="D3147" i="4"/>
  <c r="F3147" i="4" s="1"/>
  <c r="D3148" i="4"/>
  <c r="F3148" i="4" s="1"/>
  <c r="D3149" i="4"/>
  <c r="F3149" i="4" s="1"/>
  <c r="D3150" i="4"/>
  <c r="F3150" i="4" s="1"/>
  <c r="D3151" i="4"/>
  <c r="F3151" i="4" s="1"/>
  <c r="D3152" i="4"/>
  <c r="F3152" i="4" s="1"/>
  <c r="D3153" i="4"/>
  <c r="F3153" i="4" s="1"/>
  <c r="D3154" i="4"/>
  <c r="F3154" i="4" s="1"/>
  <c r="D3155" i="4"/>
  <c r="F3155" i="4" s="1"/>
  <c r="D3156" i="4"/>
  <c r="F3156" i="4" s="1"/>
  <c r="D3157" i="4"/>
  <c r="F3157" i="4" s="1"/>
  <c r="D3158" i="4"/>
  <c r="F3158" i="4" s="1"/>
  <c r="D3159" i="4"/>
  <c r="F3159" i="4" s="1"/>
  <c r="D3160" i="4"/>
  <c r="F3160" i="4" s="1"/>
  <c r="D3161" i="4"/>
  <c r="F3161" i="4" s="1"/>
  <c r="D3162" i="4"/>
  <c r="F3162" i="4" s="1"/>
  <c r="D3163" i="4"/>
  <c r="F3163" i="4" s="1"/>
  <c r="D3164" i="4"/>
  <c r="F3164" i="4" s="1"/>
  <c r="D3165" i="4"/>
  <c r="F3165" i="4" s="1"/>
  <c r="D3166" i="4"/>
  <c r="F3166" i="4" s="1"/>
  <c r="D3167" i="4"/>
  <c r="F3167" i="4" s="1"/>
  <c r="D3168" i="4"/>
  <c r="F3168" i="4" s="1"/>
  <c r="D1130" i="4"/>
  <c r="F1130" i="4" s="1"/>
  <c r="D3170" i="4"/>
  <c r="F3170" i="4" s="1"/>
  <c r="D3171" i="4"/>
  <c r="F3171" i="4" s="1"/>
  <c r="D3172" i="4"/>
  <c r="F3172" i="4" s="1"/>
  <c r="D3173" i="4"/>
  <c r="F3173" i="4" s="1"/>
  <c r="D3174" i="4"/>
  <c r="F3174" i="4" s="1"/>
  <c r="D3175" i="4"/>
  <c r="F3175" i="4" s="1"/>
  <c r="D3176" i="4"/>
  <c r="F3176" i="4" s="1"/>
  <c r="D3177" i="4"/>
  <c r="F3177" i="4" s="1"/>
  <c r="D3178" i="4"/>
  <c r="F3178" i="4" s="1"/>
  <c r="D3179" i="4"/>
  <c r="F3179" i="4" s="1"/>
  <c r="D3180" i="4"/>
  <c r="F3180" i="4" s="1"/>
  <c r="D3181" i="4"/>
  <c r="F3181" i="4" s="1"/>
  <c r="D3182" i="4"/>
  <c r="F3182" i="4" s="1"/>
  <c r="D3183" i="4"/>
  <c r="F3183" i="4" s="1"/>
  <c r="D3184" i="4"/>
  <c r="F3184" i="4" s="1"/>
  <c r="D3185" i="4"/>
  <c r="F3185" i="4" s="1"/>
  <c r="D3186" i="4"/>
  <c r="F3186" i="4" s="1"/>
  <c r="D3187" i="4"/>
  <c r="F3187" i="4" s="1"/>
  <c r="D3188" i="4"/>
  <c r="F3188" i="4" s="1"/>
  <c r="D3189" i="4"/>
  <c r="F3189" i="4" s="1"/>
  <c r="D3190" i="4"/>
  <c r="F3190" i="4" s="1"/>
  <c r="D3191" i="4"/>
  <c r="F3191" i="4" s="1"/>
  <c r="D3192" i="4"/>
  <c r="F3192" i="4" s="1"/>
  <c r="D3193" i="4"/>
  <c r="F3193" i="4" s="1"/>
  <c r="D3194" i="4"/>
  <c r="F3194" i="4" s="1"/>
  <c r="D3195" i="4"/>
  <c r="F3195" i="4" s="1"/>
  <c r="D3196" i="4"/>
  <c r="F3196" i="4" s="1"/>
  <c r="D3197" i="4"/>
  <c r="F3197" i="4" s="1"/>
  <c r="D3198" i="4"/>
  <c r="F3198" i="4" s="1"/>
  <c r="D3199" i="4"/>
  <c r="F3199" i="4" s="1"/>
  <c r="D3200" i="4"/>
  <c r="F3200" i="4" s="1"/>
  <c r="D3201" i="4"/>
  <c r="F3201" i="4" s="1"/>
  <c r="D3202" i="4"/>
  <c r="F3202" i="4" s="1"/>
  <c r="D3203" i="4"/>
  <c r="F3203" i="4" s="1"/>
  <c r="D3204" i="4"/>
  <c r="F3204" i="4" s="1"/>
  <c r="D3205" i="4"/>
  <c r="F3205" i="4" s="1"/>
  <c r="D3206" i="4"/>
  <c r="F3206" i="4" s="1"/>
  <c r="D3207" i="4"/>
  <c r="F3207" i="4" s="1"/>
  <c r="D3208" i="4"/>
  <c r="F3208" i="4" s="1"/>
  <c r="D3209" i="4"/>
  <c r="F3209" i="4" s="1"/>
  <c r="D3210" i="4"/>
  <c r="F3210" i="4" s="1"/>
  <c r="D3211" i="4"/>
  <c r="F3211" i="4" s="1"/>
  <c r="D3212" i="4"/>
  <c r="F3212" i="4" s="1"/>
  <c r="D3213" i="4"/>
  <c r="F3213" i="4" s="1"/>
  <c r="D3214" i="4"/>
  <c r="F3214" i="4" s="1"/>
  <c r="D3215" i="4"/>
  <c r="F3215" i="4" s="1"/>
  <c r="D3216" i="4"/>
  <c r="F3216" i="4" s="1"/>
  <c r="D3217" i="4"/>
  <c r="F3217" i="4" s="1"/>
  <c r="D3218" i="4"/>
  <c r="F3218" i="4" s="1"/>
  <c r="D3219" i="4"/>
  <c r="F3219" i="4" s="1"/>
  <c r="D3220" i="4"/>
  <c r="F3220" i="4" s="1"/>
  <c r="D3221" i="4"/>
  <c r="F3221" i="4" s="1"/>
  <c r="D3222" i="4"/>
  <c r="F3222" i="4" s="1"/>
  <c r="D3223" i="4"/>
  <c r="F3223" i="4" s="1"/>
  <c r="D3224" i="4"/>
  <c r="F3224" i="4" s="1"/>
  <c r="D3225" i="4"/>
  <c r="F3225" i="4" s="1"/>
  <c r="D3226" i="4"/>
  <c r="F3226" i="4" s="1"/>
  <c r="D3227" i="4"/>
  <c r="F3227" i="4" s="1"/>
  <c r="D3228" i="4"/>
  <c r="F3228" i="4" s="1"/>
  <c r="D3229" i="4"/>
  <c r="F3229" i="4" s="1"/>
  <c r="D3230" i="4"/>
  <c r="F3230" i="4" s="1"/>
  <c r="D3231" i="4"/>
  <c r="F3231" i="4" s="1"/>
  <c r="D3232" i="4"/>
  <c r="F3232" i="4" s="1"/>
  <c r="D3233" i="4"/>
  <c r="F3233" i="4" s="1"/>
  <c r="D3234" i="4"/>
  <c r="F3234" i="4" s="1"/>
  <c r="D3235" i="4"/>
  <c r="F3235" i="4" s="1"/>
  <c r="D3236" i="4"/>
  <c r="F3236" i="4" s="1"/>
  <c r="D3237" i="4"/>
  <c r="F3237" i="4" s="1"/>
  <c r="D3238" i="4"/>
  <c r="F3238" i="4" s="1"/>
  <c r="D3239" i="4"/>
  <c r="F3239" i="4" s="1"/>
  <c r="D3240" i="4"/>
  <c r="F3240" i="4" s="1"/>
  <c r="D3241" i="4"/>
  <c r="F3241" i="4" s="1"/>
  <c r="D3242" i="4"/>
  <c r="F3242" i="4" s="1"/>
  <c r="D3243" i="4"/>
  <c r="F3243" i="4" s="1"/>
  <c r="D3244" i="4"/>
  <c r="F3244" i="4" s="1"/>
  <c r="D3245" i="4"/>
  <c r="F3245" i="4" s="1"/>
  <c r="D3246" i="4"/>
  <c r="F3246" i="4" s="1"/>
  <c r="D3247" i="4"/>
  <c r="F3247" i="4" s="1"/>
  <c r="D3248" i="4"/>
  <c r="F3248" i="4" s="1"/>
  <c r="D3249" i="4"/>
  <c r="F3249" i="4" s="1"/>
  <c r="D3250" i="4"/>
  <c r="F3250" i="4" s="1"/>
  <c r="D3251" i="4"/>
  <c r="F3251" i="4" s="1"/>
  <c r="D3252" i="4"/>
  <c r="F3252" i="4" s="1"/>
  <c r="D3253" i="4"/>
  <c r="F3253" i="4" s="1"/>
  <c r="D3254" i="4"/>
  <c r="F3254" i="4" s="1"/>
  <c r="D3255" i="4"/>
  <c r="F3255" i="4" s="1"/>
  <c r="D3256" i="4"/>
  <c r="F3256" i="4" s="1"/>
  <c r="D3257" i="4"/>
  <c r="F3257" i="4" s="1"/>
  <c r="D3258" i="4"/>
  <c r="F3258" i="4" s="1"/>
  <c r="D3259" i="4"/>
  <c r="F3259" i="4" s="1"/>
  <c r="D3260" i="4"/>
  <c r="F3260" i="4" s="1"/>
  <c r="D3261" i="4"/>
  <c r="F3261" i="4" s="1"/>
  <c r="D3262" i="4"/>
  <c r="F3262" i="4" s="1"/>
  <c r="D3263" i="4"/>
  <c r="F3263" i="4" s="1"/>
  <c r="D3264" i="4"/>
  <c r="F3264" i="4" s="1"/>
  <c r="D3265" i="4"/>
  <c r="F3265" i="4" s="1"/>
  <c r="D3266" i="4"/>
  <c r="F3266" i="4" s="1"/>
  <c r="D3267" i="4"/>
  <c r="F3267" i="4" s="1"/>
  <c r="D3268" i="4"/>
  <c r="F3268" i="4" s="1"/>
  <c r="D3269" i="4"/>
  <c r="F3269" i="4" s="1"/>
  <c r="D3270" i="4"/>
  <c r="F3270" i="4" s="1"/>
  <c r="D3271" i="4"/>
  <c r="F3271" i="4" s="1"/>
  <c r="D3272" i="4"/>
  <c r="F3272" i="4" s="1"/>
  <c r="D3273" i="4"/>
  <c r="F3273" i="4" s="1"/>
  <c r="D3274" i="4"/>
  <c r="F3274" i="4" s="1"/>
  <c r="D3275" i="4"/>
  <c r="F3275" i="4" s="1"/>
  <c r="D3276" i="4"/>
  <c r="F3276" i="4" s="1"/>
  <c r="D3277" i="4"/>
  <c r="F3277" i="4" s="1"/>
  <c r="D3278" i="4"/>
  <c r="F3278" i="4" s="1"/>
  <c r="D3279" i="4"/>
  <c r="F3279" i="4" s="1"/>
  <c r="D3280" i="4"/>
  <c r="F3280" i="4" s="1"/>
  <c r="D3281" i="4"/>
  <c r="F3281" i="4" s="1"/>
  <c r="D3282" i="4"/>
  <c r="F3282" i="4" s="1"/>
  <c r="D3283" i="4"/>
  <c r="F3283" i="4" s="1"/>
  <c r="D3284" i="4"/>
  <c r="F3284" i="4" s="1"/>
  <c r="D3285" i="4"/>
  <c r="F3285" i="4" s="1"/>
  <c r="D3286" i="4"/>
  <c r="F3286" i="4" s="1"/>
  <c r="D3287" i="4"/>
  <c r="F3287" i="4" s="1"/>
  <c r="D3288" i="4"/>
  <c r="F3288" i="4" s="1"/>
  <c r="D3289" i="4"/>
  <c r="F3289" i="4" s="1"/>
  <c r="D3290" i="4"/>
  <c r="F3290" i="4" s="1"/>
  <c r="D3291" i="4"/>
  <c r="F3291" i="4" s="1"/>
  <c r="D3292" i="4"/>
  <c r="F3292" i="4" s="1"/>
  <c r="D3293" i="4"/>
  <c r="F3293" i="4" s="1"/>
  <c r="D3294" i="4"/>
  <c r="F3294" i="4" s="1"/>
  <c r="D3295" i="4"/>
  <c r="F3295" i="4" s="1"/>
  <c r="D3296" i="4"/>
  <c r="F3296" i="4" s="1"/>
  <c r="D3297" i="4"/>
  <c r="F3297" i="4" s="1"/>
  <c r="D3298" i="4"/>
  <c r="F3298" i="4" s="1"/>
  <c r="D3299" i="4"/>
  <c r="F3299" i="4" s="1"/>
  <c r="D3300" i="4"/>
  <c r="F3300" i="4" s="1"/>
  <c r="D3301" i="4"/>
  <c r="F3301" i="4" s="1"/>
  <c r="D3302" i="4"/>
  <c r="F3302" i="4" s="1"/>
  <c r="D3303" i="4"/>
  <c r="F3303" i="4" s="1"/>
  <c r="D3304" i="4"/>
  <c r="F3304" i="4" s="1"/>
  <c r="D3305" i="4"/>
  <c r="F3305" i="4" s="1"/>
  <c r="D3306" i="4"/>
  <c r="F3306" i="4" s="1"/>
  <c r="D3307" i="4"/>
  <c r="F3307" i="4" s="1"/>
  <c r="D3308" i="4"/>
  <c r="F3308" i="4" s="1"/>
  <c r="D3309" i="4"/>
  <c r="F3309" i="4" s="1"/>
  <c r="D3310" i="4"/>
  <c r="F3310" i="4" s="1"/>
  <c r="D3311" i="4"/>
  <c r="F3311" i="4" s="1"/>
  <c r="D3312" i="4"/>
  <c r="F3312" i="4" s="1"/>
  <c r="D3313" i="4"/>
  <c r="F3313" i="4" s="1"/>
  <c r="D3314" i="4"/>
  <c r="F3314" i="4" s="1"/>
  <c r="D3315" i="4"/>
  <c r="F3315" i="4" s="1"/>
  <c r="D3316" i="4"/>
  <c r="F3316" i="4" s="1"/>
  <c r="D3317" i="4"/>
  <c r="F3317" i="4" s="1"/>
  <c r="D3318" i="4"/>
  <c r="F3318" i="4" s="1"/>
  <c r="D3319" i="4"/>
  <c r="F3319" i="4" s="1"/>
  <c r="D3320" i="4"/>
  <c r="F3320" i="4" s="1"/>
  <c r="D3321" i="4"/>
  <c r="F3321" i="4" s="1"/>
  <c r="D3322" i="4"/>
  <c r="F3322" i="4" s="1"/>
  <c r="D3323" i="4"/>
  <c r="F3323" i="4" s="1"/>
  <c r="D3324" i="4"/>
  <c r="F3324" i="4" s="1"/>
  <c r="D3325" i="4"/>
  <c r="F3325" i="4" s="1"/>
  <c r="D3326" i="4"/>
  <c r="F3326" i="4" s="1"/>
  <c r="D3327" i="4"/>
  <c r="F3327" i="4" s="1"/>
  <c r="D3328" i="4"/>
  <c r="F3328" i="4" s="1"/>
  <c r="D3329" i="4"/>
  <c r="F3329" i="4" s="1"/>
  <c r="D3330" i="4"/>
  <c r="F3330" i="4" s="1"/>
  <c r="D3331" i="4"/>
  <c r="F3331" i="4" s="1"/>
  <c r="D3332" i="4"/>
  <c r="F3332" i="4" s="1"/>
  <c r="D3333" i="4"/>
  <c r="F3333" i="4" s="1"/>
  <c r="D3334" i="4"/>
  <c r="F3334" i="4" s="1"/>
  <c r="D3335" i="4"/>
  <c r="F3335" i="4" s="1"/>
  <c r="D3336" i="4"/>
  <c r="F3336" i="4" s="1"/>
  <c r="D3337" i="4"/>
  <c r="F3337" i="4" s="1"/>
  <c r="D3338" i="4"/>
  <c r="F3338" i="4" s="1"/>
  <c r="D3339" i="4"/>
  <c r="F3339" i="4" s="1"/>
  <c r="D3340" i="4"/>
  <c r="F3340" i="4" s="1"/>
  <c r="D3341" i="4"/>
  <c r="F3341" i="4" s="1"/>
  <c r="D3342" i="4"/>
  <c r="F3342" i="4" s="1"/>
  <c r="D3343" i="4"/>
  <c r="F3343" i="4" s="1"/>
  <c r="D3344" i="4"/>
  <c r="F3344" i="4" s="1"/>
  <c r="D3345" i="4"/>
  <c r="F3345" i="4" s="1"/>
  <c r="D3346" i="4"/>
  <c r="F3346" i="4" s="1"/>
  <c r="D3347" i="4"/>
  <c r="F3347" i="4" s="1"/>
  <c r="D3348" i="4"/>
  <c r="F3348" i="4" s="1"/>
  <c r="D3349" i="4"/>
  <c r="F3349" i="4" s="1"/>
  <c r="D3350" i="4"/>
  <c r="F3350" i="4" s="1"/>
  <c r="D3351" i="4"/>
  <c r="F3351" i="4" s="1"/>
  <c r="D3352" i="4"/>
  <c r="F3352" i="4" s="1"/>
  <c r="D3353" i="4"/>
  <c r="F3353" i="4" s="1"/>
  <c r="D3354" i="4"/>
  <c r="F3354" i="4" s="1"/>
  <c r="D3355" i="4"/>
  <c r="F3355" i="4" s="1"/>
  <c r="D3356" i="4"/>
  <c r="F3356" i="4" s="1"/>
  <c r="D3357" i="4"/>
  <c r="F3357" i="4" s="1"/>
  <c r="D3358" i="4"/>
  <c r="F3358" i="4" s="1"/>
  <c r="D3359" i="4"/>
  <c r="F3359" i="4" s="1"/>
  <c r="D3360" i="4"/>
  <c r="F3360" i="4" s="1"/>
  <c r="D3361" i="4"/>
  <c r="F3361" i="4" s="1"/>
  <c r="D3362" i="4"/>
  <c r="F3362" i="4" s="1"/>
  <c r="D3363" i="4"/>
  <c r="F3363" i="4" s="1"/>
  <c r="D3364" i="4"/>
  <c r="F3364" i="4" s="1"/>
  <c r="D3365" i="4"/>
  <c r="F3365" i="4" s="1"/>
  <c r="D3366" i="4"/>
  <c r="F3366" i="4" s="1"/>
  <c r="D3367" i="4"/>
  <c r="F3367" i="4" s="1"/>
  <c r="D3368" i="4"/>
  <c r="F3368" i="4" s="1"/>
  <c r="D3369" i="4"/>
  <c r="F3369" i="4" s="1"/>
  <c r="D3370" i="4"/>
  <c r="F3370" i="4" s="1"/>
  <c r="D3371" i="4"/>
  <c r="F3371" i="4" s="1"/>
  <c r="D3372" i="4"/>
  <c r="F3372" i="4" s="1"/>
  <c r="D3373" i="4"/>
  <c r="F3373" i="4" s="1"/>
  <c r="D4682" i="4"/>
  <c r="F4682" i="4" s="1"/>
  <c r="D3375" i="4"/>
  <c r="F3375" i="4" s="1"/>
  <c r="D3376" i="4"/>
  <c r="F3376" i="4" s="1"/>
  <c r="D3377" i="4"/>
  <c r="F3377" i="4" s="1"/>
  <c r="D3378" i="4"/>
  <c r="F3378" i="4" s="1"/>
  <c r="D3379" i="4"/>
  <c r="F3379" i="4" s="1"/>
  <c r="D3380" i="4"/>
  <c r="F3380" i="4" s="1"/>
  <c r="D3381" i="4"/>
  <c r="F3381" i="4" s="1"/>
  <c r="D3382" i="4"/>
  <c r="F3382" i="4" s="1"/>
  <c r="D3383" i="4"/>
  <c r="F3383" i="4" s="1"/>
  <c r="D3384" i="4"/>
  <c r="F3384" i="4" s="1"/>
  <c r="D3385" i="4"/>
  <c r="F3385" i="4" s="1"/>
  <c r="D3386" i="4"/>
  <c r="F3386" i="4" s="1"/>
  <c r="D3387" i="4"/>
  <c r="F3387" i="4" s="1"/>
  <c r="D3388" i="4"/>
  <c r="F3388" i="4" s="1"/>
  <c r="D3389" i="4"/>
  <c r="F3389" i="4" s="1"/>
  <c r="D3390" i="4"/>
  <c r="F3390" i="4" s="1"/>
  <c r="D3391" i="4"/>
  <c r="F3391" i="4" s="1"/>
  <c r="D3392" i="4"/>
  <c r="F3392" i="4" s="1"/>
  <c r="D3393" i="4"/>
  <c r="F3393" i="4" s="1"/>
  <c r="D3394" i="4"/>
  <c r="F3394" i="4" s="1"/>
  <c r="D3395" i="4"/>
  <c r="F3395" i="4" s="1"/>
  <c r="D3396" i="4"/>
  <c r="F3396" i="4" s="1"/>
  <c r="D3397" i="4"/>
  <c r="F3397" i="4" s="1"/>
  <c r="D3398" i="4"/>
  <c r="F3398" i="4" s="1"/>
  <c r="D3399" i="4"/>
  <c r="F3399" i="4" s="1"/>
  <c r="D3400" i="4"/>
  <c r="F3400" i="4" s="1"/>
  <c r="D3401" i="4"/>
  <c r="F3401" i="4" s="1"/>
  <c r="D3402" i="4"/>
  <c r="F3402" i="4" s="1"/>
  <c r="D3403" i="4"/>
  <c r="F3403" i="4" s="1"/>
  <c r="D3404" i="4"/>
  <c r="F3404" i="4" s="1"/>
  <c r="D3405" i="4"/>
  <c r="F3405" i="4" s="1"/>
  <c r="D3406" i="4"/>
  <c r="F3406" i="4" s="1"/>
  <c r="D3407" i="4"/>
  <c r="F3407" i="4" s="1"/>
  <c r="D3408" i="4"/>
  <c r="F3408" i="4" s="1"/>
  <c r="D3409" i="4"/>
  <c r="F3409" i="4" s="1"/>
  <c r="D3410" i="4"/>
  <c r="F3410" i="4" s="1"/>
  <c r="D3411" i="4"/>
  <c r="F3411" i="4" s="1"/>
  <c r="D3412" i="4"/>
  <c r="F3412" i="4" s="1"/>
  <c r="D3413" i="4"/>
  <c r="F3413" i="4" s="1"/>
  <c r="D3414" i="4"/>
  <c r="F3414" i="4" s="1"/>
  <c r="D3415" i="4"/>
  <c r="F3415" i="4" s="1"/>
  <c r="D3416" i="4"/>
  <c r="F3416" i="4" s="1"/>
  <c r="D3417" i="4"/>
  <c r="F3417" i="4" s="1"/>
  <c r="D3418" i="4"/>
  <c r="F3418" i="4" s="1"/>
  <c r="D3419" i="4"/>
  <c r="F3419" i="4" s="1"/>
  <c r="D3420" i="4"/>
  <c r="F3420" i="4" s="1"/>
  <c r="D3421" i="4"/>
  <c r="F3421" i="4" s="1"/>
  <c r="D3422" i="4"/>
  <c r="F3422" i="4" s="1"/>
  <c r="D3423" i="4"/>
  <c r="F3423" i="4" s="1"/>
  <c r="D3424" i="4"/>
  <c r="F3424" i="4" s="1"/>
  <c r="D3425" i="4"/>
  <c r="F3425" i="4" s="1"/>
  <c r="D3426" i="4"/>
  <c r="F3426" i="4" s="1"/>
  <c r="D3427" i="4"/>
  <c r="F3427" i="4" s="1"/>
  <c r="D3428" i="4"/>
  <c r="F3428" i="4" s="1"/>
  <c r="D3429" i="4"/>
  <c r="F3429" i="4" s="1"/>
  <c r="D3430" i="4"/>
  <c r="F3430" i="4" s="1"/>
  <c r="D3431" i="4"/>
  <c r="F3431" i="4" s="1"/>
  <c r="D3432" i="4"/>
  <c r="F3432" i="4" s="1"/>
  <c r="D3433" i="4"/>
  <c r="F3433" i="4" s="1"/>
  <c r="D3434" i="4"/>
  <c r="F3434" i="4" s="1"/>
  <c r="D3435" i="4"/>
  <c r="F3435" i="4" s="1"/>
  <c r="D3436" i="4"/>
  <c r="F3436" i="4" s="1"/>
  <c r="D3437" i="4"/>
  <c r="F3437" i="4" s="1"/>
  <c r="D3438" i="4"/>
  <c r="F3438" i="4" s="1"/>
  <c r="D3439" i="4"/>
  <c r="F3439" i="4" s="1"/>
  <c r="D3440" i="4"/>
  <c r="F3440" i="4" s="1"/>
  <c r="D3441" i="4"/>
  <c r="F3441" i="4" s="1"/>
  <c r="D3442" i="4"/>
  <c r="F3442" i="4" s="1"/>
  <c r="D3443" i="4"/>
  <c r="F3443" i="4" s="1"/>
  <c r="D3444" i="4"/>
  <c r="F3444" i="4" s="1"/>
  <c r="D3445" i="4"/>
  <c r="F3445" i="4" s="1"/>
  <c r="D3446" i="4"/>
  <c r="F3446" i="4" s="1"/>
  <c r="D3447" i="4"/>
  <c r="F3447" i="4" s="1"/>
  <c r="D3448" i="4"/>
  <c r="F3448" i="4" s="1"/>
  <c r="D3449" i="4"/>
  <c r="F3449" i="4" s="1"/>
  <c r="D3450" i="4"/>
  <c r="F3450" i="4" s="1"/>
  <c r="D3451" i="4"/>
  <c r="F3451" i="4" s="1"/>
  <c r="D3452" i="4"/>
  <c r="F3452" i="4" s="1"/>
  <c r="D3453" i="4"/>
  <c r="F3453" i="4" s="1"/>
  <c r="D3454" i="4"/>
  <c r="F3454" i="4" s="1"/>
  <c r="D3455" i="4"/>
  <c r="F3455" i="4" s="1"/>
  <c r="D3456" i="4"/>
  <c r="F3456" i="4" s="1"/>
  <c r="D3457" i="4"/>
  <c r="F3457" i="4" s="1"/>
  <c r="D3458" i="4"/>
  <c r="F3458" i="4" s="1"/>
  <c r="D3459" i="4"/>
  <c r="F3459" i="4" s="1"/>
  <c r="D3460" i="4"/>
  <c r="F3460" i="4" s="1"/>
  <c r="D3461" i="4"/>
  <c r="F3461" i="4" s="1"/>
  <c r="D3462" i="4"/>
  <c r="F3462" i="4" s="1"/>
  <c r="D3463" i="4"/>
  <c r="F3463" i="4" s="1"/>
  <c r="D3464" i="4"/>
  <c r="F3464" i="4" s="1"/>
  <c r="D3465" i="4"/>
  <c r="F3465" i="4" s="1"/>
  <c r="D3466" i="4"/>
  <c r="F3466" i="4" s="1"/>
  <c r="D3467" i="4"/>
  <c r="F3467" i="4" s="1"/>
  <c r="D3468" i="4"/>
  <c r="F3468" i="4" s="1"/>
  <c r="D3469" i="4"/>
  <c r="F3469" i="4" s="1"/>
  <c r="D3470" i="4"/>
  <c r="F3470" i="4" s="1"/>
  <c r="D3471" i="4"/>
  <c r="F3471" i="4" s="1"/>
  <c r="D3472" i="4"/>
  <c r="F3472" i="4" s="1"/>
  <c r="D3473" i="4"/>
  <c r="F3473" i="4" s="1"/>
  <c r="D3474" i="4"/>
  <c r="F3474" i="4" s="1"/>
  <c r="D3475" i="4"/>
  <c r="F3475" i="4" s="1"/>
  <c r="D3476" i="4"/>
  <c r="F3476" i="4" s="1"/>
  <c r="D3477" i="4"/>
  <c r="F3477" i="4" s="1"/>
  <c r="D3478" i="4"/>
  <c r="F3478" i="4" s="1"/>
  <c r="D3479" i="4"/>
  <c r="F3479" i="4" s="1"/>
  <c r="D3480" i="4"/>
  <c r="F3480" i="4" s="1"/>
  <c r="D3481" i="4"/>
  <c r="F3481" i="4" s="1"/>
  <c r="D3482" i="4"/>
  <c r="F3482" i="4" s="1"/>
  <c r="D3483" i="4"/>
  <c r="F3483" i="4" s="1"/>
  <c r="D3484" i="4"/>
  <c r="F3484" i="4" s="1"/>
  <c r="D3485" i="4"/>
  <c r="F3485" i="4" s="1"/>
  <c r="D3486" i="4"/>
  <c r="F3486" i="4" s="1"/>
  <c r="D3487" i="4"/>
  <c r="F3487" i="4" s="1"/>
  <c r="D3488" i="4"/>
  <c r="F3488" i="4" s="1"/>
  <c r="D3489" i="4"/>
  <c r="F3489" i="4" s="1"/>
  <c r="D3490" i="4"/>
  <c r="F3490" i="4" s="1"/>
  <c r="D3491" i="4"/>
  <c r="F3491" i="4" s="1"/>
  <c r="D3492" i="4"/>
  <c r="F3492" i="4" s="1"/>
  <c r="D3493" i="4"/>
  <c r="F3493" i="4" s="1"/>
  <c r="D3494" i="4"/>
  <c r="F3494" i="4" s="1"/>
  <c r="D3495" i="4"/>
  <c r="F3495" i="4" s="1"/>
  <c r="D3496" i="4"/>
  <c r="F3496" i="4" s="1"/>
  <c r="D3497" i="4"/>
  <c r="F3497" i="4" s="1"/>
  <c r="D3498" i="4"/>
  <c r="F3498" i="4" s="1"/>
  <c r="D3499" i="4"/>
  <c r="F3499" i="4" s="1"/>
  <c r="D3500" i="4"/>
  <c r="F3500" i="4" s="1"/>
  <c r="D3501" i="4"/>
  <c r="F3501" i="4" s="1"/>
  <c r="D3502" i="4"/>
  <c r="F3502" i="4" s="1"/>
  <c r="D3503" i="4"/>
  <c r="F3503" i="4" s="1"/>
  <c r="D3504" i="4"/>
  <c r="F3504" i="4" s="1"/>
  <c r="D3505" i="4"/>
  <c r="F3505" i="4" s="1"/>
  <c r="D3506" i="4"/>
  <c r="F3506" i="4" s="1"/>
  <c r="D3507" i="4"/>
  <c r="F3507" i="4" s="1"/>
  <c r="D3508" i="4"/>
  <c r="F3508" i="4" s="1"/>
  <c r="D3509" i="4"/>
  <c r="F3509" i="4" s="1"/>
  <c r="D3510" i="4"/>
  <c r="F3510" i="4" s="1"/>
  <c r="D3511" i="4"/>
  <c r="F3511" i="4" s="1"/>
  <c r="D3512" i="4"/>
  <c r="F3512" i="4" s="1"/>
  <c r="D3513" i="4"/>
  <c r="F3513" i="4" s="1"/>
  <c r="D3514" i="4"/>
  <c r="F3514" i="4" s="1"/>
  <c r="D3515" i="4"/>
  <c r="F3515" i="4" s="1"/>
  <c r="D3516" i="4"/>
  <c r="F3516" i="4" s="1"/>
  <c r="D3517" i="4"/>
  <c r="F3517" i="4" s="1"/>
  <c r="D3518" i="4"/>
  <c r="F3518" i="4" s="1"/>
  <c r="D3519" i="4"/>
  <c r="F3519" i="4" s="1"/>
  <c r="D3520" i="4"/>
  <c r="F3520" i="4" s="1"/>
  <c r="D3521" i="4"/>
  <c r="F3521" i="4" s="1"/>
  <c r="D3522" i="4"/>
  <c r="F3522" i="4" s="1"/>
  <c r="D3523" i="4"/>
  <c r="F3523" i="4" s="1"/>
  <c r="D3524" i="4"/>
  <c r="F3524" i="4" s="1"/>
  <c r="D3525" i="4"/>
  <c r="F3525" i="4" s="1"/>
  <c r="D3526" i="4"/>
  <c r="F3526" i="4" s="1"/>
  <c r="D3527" i="4"/>
  <c r="F3527" i="4" s="1"/>
  <c r="D3528" i="4"/>
  <c r="F3528" i="4" s="1"/>
  <c r="D3529" i="4"/>
  <c r="F3529" i="4" s="1"/>
  <c r="D3530" i="4"/>
  <c r="F3530" i="4" s="1"/>
  <c r="D3531" i="4"/>
  <c r="F3531" i="4" s="1"/>
  <c r="D3532" i="4"/>
  <c r="F3532" i="4" s="1"/>
  <c r="D3533" i="4"/>
  <c r="F3533" i="4" s="1"/>
  <c r="D3534" i="4"/>
  <c r="F3534" i="4" s="1"/>
  <c r="D3535" i="4"/>
  <c r="F3535" i="4" s="1"/>
  <c r="D3536" i="4"/>
  <c r="F3536" i="4" s="1"/>
  <c r="D3537" i="4"/>
  <c r="F3537" i="4" s="1"/>
  <c r="D3538" i="4"/>
  <c r="F3538" i="4" s="1"/>
  <c r="D3539" i="4"/>
  <c r="F3539" i="4" s="1"/>
  <c r="D3540" i="4"/>
  <c r="F3540" i="4" s="1"/>
  <c r="D3541" i="4"/>
  <c r="F3541" i="4" s="1"/>
  <c r="D3542" i="4"/>
  <c r="F3542" i="4" s="1"/>
  <c r="D3543" i="4"/>
  <c r="F3543" i="4" s="1"/>
  <c r="D3544" i="4"/>
  <c r="F3544" i="4" s="1"/>
  <c r="D3545" i="4"/>
  <c r="F3545" i="4" s="1"/>
  <c r="D3546" i="4"/>
  <c r="F3546" i="4" s="1"/>
  <c r="D3547" i="4"/>
  <c r="F3547" i="4" s="1"/>
  <c r="D3548" i="4"/>
  <c r="F3548" i="4" s="1"/>
  <c r="D3549" i="4"/>
  <c r="F3549" i="4" s="1"/>
  <c r="D3550" i="4"/>
  <c r="F3550" i="4" s="1"/>
  <c r="D3551" i="4"/>
  <c r="F3551" i="4" s="1"/>
  <c r="D3552" i="4"/>
  <c r="F3552" i="4" s="1"/>
  <c r="D3553" i="4"/>
  <c r="F3553" i="4" s="1"/>
  <c r="D3554" i="4"/>
  <c r="F3554" i="4" s="1"/>
  <c r="D3555" i="4"/>
  <c r="F3555" i="4" s="1"/>
  <c r="D3556" i="4"/>
  <c r="F3556" i="4" s="1"/>
  <c r="D3557" i="4"/>
  <c r="F3557" i="4" s="1"/>
  <c r="D3558" i="4"/>
  <c r="F3558" i="4" s="1"/>
  <c r="D3559" i="4"/>
  <c r="F3559" i="4" s="1"/>
  <c r="D3560" i="4"/>
  <c r="F3560" i="4" s="1"/>
  <c r="D3561" i="4"/>
  <c r="F3561" i="4" s="1"/>
  <c r="D3562" i="4"/>
  <c r="F3562" i="4" s="1"/>
  <c r="D3563" i="4"/>
  <c r="F3563" i="4" s="1"/>
  <c r="D3564" i="4"/>
  <c r="F3564" i="4" s="1"/>
  <c r="D3565" i="4"/>
  <c r="F3565" i="4" s="1"/>
  <c r="D3566" i="4"/>
  <c r="F3566" i="4" s="1"/>
  <c r="D3567" i="4"/>
  <c r="F3567" i="4" s="1"/>
  <c r="D3568" i="4"/>
  <c r="F3568" i="4" s="1"/>
  <c r="D3569" i="4"/>
  <c r="F3569" i="4" s="1"/>
  <c r="D3570" i="4"/>
  <c r="F3570" i="4" s="1"/>
  <c r="D3571" i="4"/>
  <c r="F3571" i="4" s="1"/>
  <c r="D3572" i="4"/>
  <c r="F3572" i="4" s="1"/>
  <c r="D3573" i="4"/>
  <c r="F3573" i="4" s="1"/>
  <c r="D3574" i="4"/>
  <c r="F3574" i="4" s="1"/>
  <c r="D3575" i="4"/>
  <c r="F3575" i="4" s="1"/>
  <c r="D3576" i="4"/>
  <c r="F3576" i="4" s="1"/>
  <c r="D3577" i="4"/>
  <c r="F3577" i="4" s="1"/>
  <c r="D3578" i="4"/>
  <c r="F3578" i="4" s="1"/>
  <c r="D3579" i="4"/>
  <c r="F3579" i="4" s="1"/>
  <c r="D3580" i="4"/>
  <c r="F3580" i="4" s="1"/>
  <c r="D3581" i="4"/>
  <c r="F3581" i="4" s="1"/>
  <c r="D3582" i="4"/>
  <c r="F3582" i="4" s="1"/>
  <c r="D3583" i="4"/>
  <c r="F3583" i="4" s="1"/>
  <c r="D3584" i="4"/>
  <c r="F3584" i="4" s="1"/>
  <c r="D3585" i="4"/>
  <c r="F3585" i="4" s="1"/>
  <c r="D3586" i="4"/>
  <c r="F3586" i="4" s="1"/>
  <c r="D3587" i="4"/>
  <c r="F3587" i="4" s="1"/>
  <c r="D3588" i="4"/>
  <c r="F3588" i="4" s="1"/>
  <c r="D3589" i="4"/>
  <c r="F3589" i="4" s="1"/>
  <c r="D3590" i="4"/>
  <c r="F3590" i="4" s="1"/>
  <c r="D3591" i="4"/>
  <c r="F3591" i="4" s="1"/>
  <c r="D3592" i="4"/>
  <c r="F3592" i="4" s="1"/>
  <c r="D3593" i="4"/>
  <c r="F3593" i="4" s="1"/>
  <c r="D3594" i="4"/>
  <c r="F3594" i="4" s="1"/>
  <c r="D3595" i="4"/>
  <c r="F3595" i="4" s="1"/>
  <c r="D3596" i="4"/>
  <c r="F3596" i="4" s="1"/>
  <c r="D3597" i="4"/>
  <c r="F3597" i="4" s="1"/>
  <c r="D3598" i="4"/>
  <c r="F3598" i="4" s="1"/>
  <c r="D3599" i="4"/>
  <c r="F3599" i="4" s="1"/>
  <c r="D3600" i="4"/>
  <c r="F3600" i="4" s="1"/>
  <c r="D3601" i="4"/>
  <c r="F3601" i="4" s="1"/>
  <c r="D3602" i="4"/>
  <c r="F3602" i="4" s="1"/>
  <c r="D3603" i="4"/>
  <c r="F3603" i="4" s="1"/>
  <c r="D3604" i="4"/>
  <c r="F3604" i="4" s="1"/>
  <c r="D3605" i="4"/>
  <c r="F3605" i="4" s="1"/>
  <c r="D3606" i="4"/>
  <c r="F3606" i="4" s="1"/>
  <c r="D3607" i="4"/>
  <c r="F3607" i="4" s="1"/>
  <c r="D3608" i="4"/>
  <c r="F3608" i="4" s="1"/>
  <c r="D3609" i="4"/>
  <c r="F3609" i="4" s="1"/>
  <c r="D3610" i="4"/>
  <c r="F3610" i="4" s="1"/>
  <c r="D3611" i="4"/>
  <c r="F3611" i="4" s="1"/>
  <c r="D3612" i="4"/>
  <c r="F3612" i="4" s="1"/>
  <c r="D3613" i="4"/>
  <c r="F3613" i="4" s="1"/>
  <c r="D3614" i="4"/>
  <c r="F3614" i="4" s="1"/>
  <c r="D3615" i="4"/>
  <c r="F3615" i="4" s="1"/>
  <c r="D3616" i="4"/>
  <c r="F3616" i="4" s="1"/>
  <c r="D3617" i="4"/>
  <c r="F3617" i="4" s="1"/>
  <c r="D3618" i="4"/>
  <c r="F3618" i="4" s="1"/>
  <c r="D3619" i="4"/>
  <c r="F3619" i="4" s="1"/>
  <c r="D3620" i="4"/>
  <c r="F3620" i="4" s="1"/>
  <c r="D3621" i="4"/>
  <c r="F3621" i="4" s="1"/>
  <c r="D3622" i="4"/>
  <c r="F3622" i="4" s="1"/>
  <c r="D3623" i="4"/>
  <c r="F3623" i="4" s="1"/>
  <c r="D3624" i="4"/>
  <c r="F3624" i="4" s="1"/>
  <c r="D3625" i="4"/>
  <c r="F3625" i="4" s="1"/>
  <c r="D3626" i="4"/>
  <c r="F3626" i="4" s="1"/>
  <c r="D3627" i="4"/>
  <c r="F3627" i="4" s="1"/>
  <c r="D3628" i="4"/>
  <c r="F3628" i="4" s="1"/>
  <c r="D3629" i="4"/>
  <c r="F3629" i="4" s="1"/>
  <c r="D3630" i="4"/>
  <c r="F3630" i="4" s="1"/>
  <c r="D3631" i="4"/>
  <c r="F3631" i="4" s="1"/>
  <c r="D3632" i="4"/>
  <c r="F3632" i="4" s="1"/>
  <c r="D3633" i="4"/>
  <c r="F3633" i="4" s="1"/>
  <c r="D3634" i="4"/>
  <c r="F3634" i="4" s="1"/>
  <c r="D3635" i="4"/>
  <c r="F3635" i="4" s="1"/>
  <c r="D3636" i="4"/>
  <c r="F3636" i="4" s="1"/>
  <c r="D3637" i="4"/>
  <c r="F3637" i="4" s="1"/>
  <c r="D3638" i="4"/>
  <c r="F3638" i="4" s="1"/>
  <c r="D3639" i="4"/>
  <c r="F3639" i="4" s="1"/>
  <c r="D3640" i="4"/>
  <c r="F3640" i="4" s="1"/>
  <c r="D3641" i="4"/>
  <c r="F3641" i="4" s="1"/>
  <c r="D3642" i="4"/>
  <c r="F3642" i="4" s="1"/>
  <c r="D3643" i="4"/>
  <c r="F3643" i="4" s="1"/>
  <c r="D3644" i="4"/>
  <c r="F3644" i="4" s="1"/>
  <c r="D3645" i="4"/>
  <c r="F3645" i="4" s="1"/>
  <c r="D3646" i="4"/>
  <c r="F3646" i="4" s="1"/>
  <c r="D3647" i="4"/>
  <c r="F3647" i="4" s="1"/>
  <c r="D3648" i="4"/>
  <c r="F3648" i="4" s="1"/>
  <c r="D3649" i="4"/>
  <c r="F3649" i="4" s="1"/>
  <c r="D3650" i="4"/>
  <c r="F3650" i="4" s="1"/>
  <c r="D3651" i="4"/>
  <c r="F3651" i="4" s="1"/>
  <c r="D3652" i="4"/>
  <c r="F3652" i="4" s="1"/>
  <c r="D3653" i="4"/>
  <c r="F3653" i="4" s="1"/>
  <c r="D3654" i="4"/>
  <c r="F3654" i="4" s="1"/>
  <c r="D3655" i="4"/>
  <c r="F3655" i="4" s="1"/>
  <c r="D3656" i="4"/>
  <c r="F3656" i="4" s="1"/>
  <c r="D3657" i="4"/>
  <c r="F3657" i="4" s="1"/>
  <c r="D3658" i="4"/>
  <c r="F3658" i="4" s="1"/>
  <c r="D3659" i="4"/>
  <c r="F3659" i="4" s="1"/>
  <c r="D3660" i="4"/>
  <c r="F3660" i="4" s="1"/>
  <c r="D3661" i="4"/>
  <c r="F3661" i="4" s="1"/>
  <c r="D3662" i="4"/>
  <c r="F3662" i="4" s="1"/>
  <c r="D3663" i="4"/>
  <c r="F3663" i="4" s="1"/>
  <c r="D3664" i="4"/>
  <c r="F3664" i="4" s="1"/>
  <c r="D3665" i="4"/>
  <c r="F3665" i="4" s="1"/>
  <c r="D3666" i="4"/>
  <c r="F3666" i="4" s="1"/>
  <c r="D3667" i="4"/>
  <c r="F3667" i="4" s="1"/>
  <c r="D3668" i="4"/>
  <c r="F3668" i="4" s="1"/>
  <c r="D3669" i="4"/>
  <c r="F3669" i="4" s="1"/>
  <c r="D3670" i="4"/>
  <c r="F3670" i="4" s="1"/>
  <c r="D3671" i="4"/>
  <c r="F3671" i="4" s="1"/>
  <c r="D3672" i="4"/>
  <c r="F3672" i="4" s="1"/>
  <c r="D3673" i="4"/>
  <c r="F3673" i="4" s="1"/>
  <c r="D3674" i="4"/>
  <c r="F3674" i="4" s="1"/>
  <c r="D3675" i="4"/>
  <c r="F3675" i="4" s="1"/>
  <c r="D3676" i="4"/>
  <c r="F3676" i="4" s="1"/>
  <c r="D3677" i="4"/>
  <c r="F3677" i="4" s="1"/>
  <c r="D3678" i="4"/>
  <c r="F3678" i="4" s="1"/>
  <c r="D3679" i="4"/>
  <c r="F3679" i="4" s="1"/>
  <c r="D3680" i="4"/>
  <c r="F3680" i="4" s="1"/>
  <c r="D3681" i="4"/>
  <c r="F3681" i="4" s="1"/>
  <c r="D3682" i="4"/>
  <c r="F3682" i="4" s="1"/>
  <c r="D3683" i="4"/>
  <c r="F3683" i="4" s="1"/>
  <c r="D3684" i="4"/>
  <c r="F3684" i="4" s="1"/>
  <c r="D3685" i="4"/>
  <c r="F3685" i="4" s="1"/>
  <c r="D3686" i="4"/>
  <c r="F3686" i="4" s="1"/>
  <c r="D3687" i="4"/>
  <c r="F3687" i="4" s="1"/>
  <c r="D3688" i="4"/>
  <c r="F3688" i="4" s="1"/>
  <c r="D3689" i="4"/>
  <c r="F3689" i="4" s="1"/>
  <c r="D3690" i="4"/>
  <c r="F3690" i="4" s="1"/>
  <c r="D3691" i="4"/>
  <c r="F3691" i="4" s="1"/>
  <c r="D3692" i="4"/>
  <c r="F3692" i="4" s="1"/>
  <c r="D3693" i="4"/>
  <c r="F3693" i="4" s="1"/>
  <c r="D3694" i="4"/>
  <c r="F3694" i="4" s="1"/>
  <c r="D3695" i="4"/>
  <c r="F3695" i="4" s="1"/>
  <c r="D3696" i="4"/>
  <c r="F3696" i="4" s="1"/>
  <c r="D3697" i="4"/>
  <c r="F3697" i="4" s="1"/>
  <c r="D3698" i="4"/>
  <c r="F3698" i="4" s="1"/>
  <c r="D3699" i="4"/>
  <c r="F3699" i="4" s="1"/>
  <c r="D3700" i="4"/>
  <c r="F3700" i="4" s="1"/>
  <c r="D3701" i="4"/>
  <c r="F3701" i="4" s="1"/>
  <c r="D3702" i="4"/>
  <c r="F3702" i="4" s="1"/>
  <c r="D3703" i="4"/>
  <c r="F3703" i="4" s="1"/>
  <c r="D3704" i="4"/>
  <c r="F3704" i="4" s="1"/>
  <c r="D3705" i="4"/>
  <c r="F3705" i="4" s="1"/>
  <c r="D3706" i="4"/>
  <c r="F3706" i="4" s="1"/>
  <c r="D3707" i="4"/>
  <c r="F3707" i="4" s="1"/>
  <c r="D3708" i="4"/>
  <c r="F3708" i="4" s="1"/>
  <c r="D3709" i="4"/>
  <c r="F3709" i="4" s="1"/>
  <c r="D3710" i="4"/>
  <c r="F3710" i="4" s="1"/>
  <c r="D3711" i="4"/>
  <c r="F3711" i="4" s="1"/>
  <c r="D3712" i="4"/>
  <c r="F3712" i="4" s="1"/>
  <c r="D3713" i="4"/>
  <c r="F3713" i="4" s="1"/>
  <c r="D3714" i="4"/>
  <c r="F3714" i="4" s="1"/>
  <c r="D3715" i="4"/>
  <c r="F3715" i="4" s="1"/>
  <c r="D3716" i="4"/>
  <c r="F3716" i="4" s="1"/>
  <c r="D3717" i="4"/>
  <c r="F3717" i="4" s="1"/>
  <c r="D3718" i="4"/>
  <c r="F3718" i="4" s="1"/>
  <c r="D3719" i="4"/>
  <c r="F3719" i="4" s="1"/>
  <c r="D3720" i="4"/>
  <c r="F3720" i="4" s="1"/>
  <c r="D3721" i="4"/>
  <c r="F3721" i="4" s="1"/>
  <c r="D3722" i="4"/>
  <c r="F3722" i="4" s="1"/>
  <c r="D3723" i="4"/>
  <c r="F3723" i="4" s="1"/>
  <c r="D3724" i="4"/>
  <c r="F3724" i="4" s="1"/>
  <c r="D3725" i="4"/>
  <c r="F3725" i="4" s="1"/>
  <c r="D3726" i="4"/>
  <c r="F3726" i="4" s="1"/>
  <c r="D3727" i="4"/>
  <c r="F3727" i="4" s="1"/>
  <c r="D3728" i="4"/>
  <c r="F3728" i="4" s="1"/>
  <c r="D3729" i="4"/>
  <c r="F3729" i="4" s="1"/>
  <c r="D3730" i="4"/>
  <c r="F3730" i="4" s="1"/>
  <c r="D3731" i="4"/>
  <c r="F3731" i="4" s="1"/>
  <c r="D3732" i="4"/>
  <c r="F3732" i="4" s="1"/>
  <c r="D3733" i="4"/>
  <c r="F3733" i="4" s="1"/>
  <c r="D3734" i="4"/>
  <c r="F3734" i="4" s="1"/>
  <c r="D3735" i="4"/>
  <c r="F3735" i="4" s="1"/>
  <c r="D3736" i="4"/>
  <c r="F3736" i="4" s="1"/>
  <c r="D3737" i="4"/>
  <c r="F3737" i="4" s="1"/>
  <c r="D3738" i="4"/>
  <c r="F3738" i="4" s="1"/>
  <c r="D3739" i="4"/>
  <c r="F3739" i="4" s="1"/>
  <c r="D3740" i="4"/>
  <c r="F3740" i="4" s="1"/>
  <c r="D3741" i="4"/>
  <c r="F3741" i="4" s="1"/>
  <c r="D3742" i="4"/>
  <c r="F3742" i="4" s="1"/>
  <c r="D3743" i="4"/>
  <c r="F3743" i="4" s="1"/>
  <c r="D3744" i="4"/>
  <c r="F3744" i="4" s="1"/>
  <c r="D3745" i="4"/>
  <c r="F3745" i="4" s="1"/>
  <c r="D3746" i="4"/>
  <c r="F3746" i="4" s="1"/>
  <c r="D3747" i="4"/>
  <c r="F3747" i="4" s="1"/>
  <c r="D3748" i="4"/>
  <c r="F3748" i="4" s="1"/>
  <c r="D3749" i="4"/>
  <c r="F3749" i="4" s="1"/>
  <c r="D3750" i="4"/>
  <c r="F3750" i="4" s="1"/>
  <c r="D3751" i="4"/>
  <c r="F3751" i="4" s="1"/>
  <c r="D3752" i="4"/>
  <c r="F3752" i="4" s="1"/>
  <c r="D3753" i="4"/>
  <c r="F3753" i="4" s="1"/>
  <c r="D3754" i="4"/>
  <c r="F3754" i="4" s="1"/>
  <c r="D3755" i="4"/>
  <c r="F3755" i="4" s="1"/>
  <c r="D3756" i="4"/>
  <c r="F3756" i="4" s="1"/>
  <c r="D3757" i="4"/>
  <c r="F3757" i="4" s="1"/>
  <c r="D3758" i="4"/>
  <c r="F3758" i="4" s="1"/>
  <c r="D3759" i="4"/>
  <c r="F3759" i="4" s="1"/>
  <c r="D3760" i="4"/>
  <c r="F3760" i="4" s="1"/>
  <c r="D3761" i="4"/>
  <c r="F3761" i="4" s="1"/>
  <c r="D3762" i="4"/>
  <c r="F3762" i="4" s="1"/>
  <c r="D3763" i="4"/>
  <c r="F3763" i="4" s="1"/>
  <c r="D3764" i="4"/>
  <c r="F3764" i="4" s="1"/>
  <c r="D3765" i="4"/>
  <c r="F3765" i="4" s="1"/>
  <c r="D3766" i="4"/>
  <c r="F3766" i="4" s="1"/>
  <c r="D3767" i="4"/>
  <c r="F3767" i="4" s="1"/>
  <c r="D3768" i="4"/>
  <c r="F3768" i="4" s="1"/>
  <c r="D3769" i="4"/>
  <c r="F3769" i="4" s="1"/>
  <c r="D3770" i="4"/>
  <c r="F3770" i="4" s="1"/>
  <c r="D3771" i="4"/>
  <c r="F3771" i="4" s="1"/>
  <c r="D3772" i="4"/>
  <c r="F3772" i="4" s="1"/>
  <c r="D3773" i="4"/>
  <c r="F3773" i="4" s="1"/>
  <c r="D3774" i="4"/>
  <c r="F3774" i="4" s="1"/>
  <c r="D3775" i="4"/>
  <c r="F3775" i="4" s="1"/>
  <c r="D3776" i="4"/>
  <c r="F3776" i="4" s="1"/>
  <c r="D3777" i="4"/>
  <c r="F3777" i="4" s="1"/>
  <c r="D3778" i="4"/>
  <c r="F3778" i="4" s="1"/>
  <c r="D3779" i="4"/>
  <c r="F3779" i="4" s="1"/>
  <c r="D3780" i="4"/>
  <c r="F3780" i="4" s="1"/>
  <c r="D3781" i="4"/>
  <c r="F3781" i="4" s="1"/>
  <c r="D3782" i="4"/>
  <c r="F3782" i="4" s="1"/>
  <c r="D3783" i="4"/>
  <c r="F3783" i="4" s="1"/>
  <c r="D3784" i="4"/>
  <c r="F3784" i="4" s="1"/>
  <c r="D3785" i="4"/>
  <c r="F3785" i="4" s="1"/>
  <c r="D3786" i="4"/>
  <c r="F3786" i="4" s="1"/>
  <c r="D3787" i="4"/>
  <c r="F3787" i="4" s="1"/>
  <c r="D3788" i="4"/>
  <c r="F3788" i="4" s="1"/>
  <c r="D3789" i="4"/>
  <c r="F3789" i="4" s="1"/>
  <c r="D3790" i="4"/>
  <c r="F3790" i="4" s="1"/>
  <c r="D3791" i="4"/>
  <c r="F3791" i="4" s="1"/>
  <c r="D3792" i="4"/>
  <c r="F3792" i="4" s="1"/>
  <c r="D3793" i="4"/>
  <c r="F3793" i="4" s="1"/>
  <c r="D3794" i="4"/>
  <c r="F3794" i="4" s="1"/>
  <c r="D3795" i="4"/>
  <c r="F3795" i="4" s="1"/>
  <c r="D3796" i="4"/>
  <c r="F3796" i="4" s="1"/>
  <c r="D3797" i="4"/>
  <c r="F3797" i="4" s="1"/>
  <c r="D3798" i="4"/>
  <c r="F3798" i="4" s="1"/>
  <c r="D3799" i="4"/>
  <c r="F3799" i="4" s="1"/>
  <c r="D3800" i="4"/>
  <c r="F3800" i="4" s="1"/>
  <c r="D3801" i="4"/>
  <c r="F3801" i="4" s="1"/>
  <c r="D3802" i="4"/>
  <c r="F3802" i="4" s="1"/>
  <c r="D3803" i="4"/>
  <c r="F3803" i="4" s="1"/>
  <c r="D3804" i="4"/>
  <c r="F3804" i="4" s="1"/>
  <c r="D3805" i="4"/>
  <c r="F3805" i="4" s="1"/>
  <c r="D3806" i="4"/>
  <c r="F3806" i="4" s="1"/>
  <c r="D3807" i="4"/>
  <c r="F3807" i="4" s="1"/>
  <c r="D3808" i="4"/>
  <c r="F3808" i="4" s="1"/>
  <c r="D3809" i="4"/>
  <c r="F3809" i="4" s="1"/>
  <c r="D3810" i="4"/>
  <c r="F3810" i="4" s="1"/>
  <c r="D3811" i="4"/>
  <c r="F3811" i="4" s="1"/>
  <c r="D3812" i="4"/>
  <c r="F3812" i="4" s="1"/>
  <c r="D3813" i="4"/>
  <c r="F3813" i="4" s="1"/>
  <c r="D3814" i="4"/>
  <c r="F3814" i="4" s="1"/>
  <c r="D3815" i="4"/>
  <c r="F3815" i="4" s="1"/>
  <c r="D3816" i="4"/>
  <c r="F3816" i="4" s="1"/>
  <c r="D3817" i="4"/>
  <c r="F3817" i="4" s="1"/>
  <c r="D3818" i="4"/>
  <c r="F3818" i="4" s="1"/>
  <c r="D3819" i="4"/>
  <c r="F3819" i="4" s="1"/>
  <c r="D3820" i="4"/>
  <c r="F3820" i="4" s="1"/>
  <c r="D3821" i="4"/>
  <c r="F3821" i="4" s="1"/>
  <c r="D3822" i="4"/>
  <c r="F3822" i="4" s="1"/>
  <c r="D3823" i="4"/>
  <c r="F3823" i="4" s="1"/>
  <c r="D3824" i="4"/>
  <c r="F3824" i="4" s="1"/>
  <c r="D3825" i="4"/>
  <c r="F3825" i="4" s="1"/>
  <c r="D3826" i="4"/>
  <c r="F3826" i="4" s="1"/>
  <c r="D3827" i="4"/>
  <c r="F3827" i="4" s="1"/>
  <c r="D3828" i="4"/>
  <c r="F3828" i="4" s="1"/>
  <c r="D3829" i="4"/>
  <c r="F3829" i="4" s="1"/>
  <c r="D3830" i="4"/>
  <c r="F3830" i="4" s="1"/>
  <c r="D3831" i="4"/>
  <c r="F3831" i="4" s="1"/>
  <c r="D3832" i="4"/>
  <c r="F3832" i="4" s="1"/>
  <c r="D3833" i="4"/>
  <c r="F3833" i="4" s="1"/>
  <c r="D3834" i="4"/>
  <c r="F3834" i="4" s="1"/>
  <c r="D3835" i="4"/>
  <c r="F3835" i="4" s="1"/>
  <c r="D3836" i="4"/>
  <c r="F3836" i="4" s="1"/>
  <c r="D3837" i="4"/>
  <c r="F3837" i="4" s="1"/>
  <c r="D3838" i="4"/>
  <c r="F3838" i="4" s="1"/>
  <c r="D3839" i="4"/>
  <c r="F3839" i="4" s="1"/>
  <c r="D3840" i="4"/>
  <c r="F3840" i="4" s="1"/>
  <c r="D3841" i="4"/>
  <c r="F3841" i="4" s="1"/>
  <c r="D3842" i="4"/>
  <c r="F3842" i="4" s="1"/>
  <c r="D3843" i="4"/>
  <c r="F3843" i="4" s="1"/>
  <c r="D3844" i="4"/>
  <c r="F3844" i="4" s="1"/>
  <c r="D3845" i="4"/>
  <c r="F3845" i="4" s="1"/>
  <c r="D3846" i="4"/>
  <c r="F3846" i="4" s="1"/>
  <c r="D3847" i="4"/>
  <c r="F3847" i="4" s="1"/>
  <c r="D3848" i="4"/>
  <c r="F3848" i="4" s="1"/>
  <c r="D3849" i="4"/>
  <c r="F3849" i="4" s="1"/>
  <c r="D3850" i="4"/>
  <c r="F3850" i="4" s="1"/>
  <c r="D3851" i="4"/>
  <c r="F3851" i="4" s="1"/>
  <c r="D3852" i="4"/>
  <c r="F3852" i="4" s="1"/>
  <c r="D3853" i="4"/>
  <c r="F3853" i="4" s="1"/>
  <c r="D3854" i="4"/>
  <c r="F3854" i="4" s="1"/>
  <c r="D3855" i="4"/>
  <c r="F3855" i="4" s="1"/>
  <c r="D3856" i="4"/>
  <c r="F3856" i="4" s="1"/>
  <c r="D3857" i="4"/>
  <c r="F3857" i="4" s="1"/>
  <c r="D3858" i="4"/>
  <c r="F3858" i="4" s="1"/>
  <c r="D3859" i="4"/>
  <c r="F3859" i="4" s="1"/>
  <c r="D3860" i="4"/>
  <c r="F3860" i="4" s="1"/>
  <c r="D3861" i="4"/>
  <c r="F3861" i="4" s="1"/>
  <c r="D3862" i="4"/>
  <c r="F3862" i="4" s="1"/>
  <c r="D3863" i="4"/>
  <c r="F3863" i="4" s="1"/>
  <c r="D3864" i="4"/>
  <c r="F3864" i="4" s="1"/>
  <c r="D3865" i="4"/>
  <c r="F3865" i="4" s="1"/>
  <c r="D3866" i="4"/>
  <c r="F3866" i="4" s="1"/>
  <c r="D3867" i="4"/>
  <c r="F3867" i="4" s="1"/>
  <c r="D3868" i="4"/>
  <c r="F3868" i="4" s="1"/>
  <c r="D3869" i="4"/>
  <c r="F3869" i="4" s="1"/>
  <c r="D2696" i="4"/>
  <c r="F2696" i="4" s="1"/>
  <c r="D3871" i="4"/>
  <c r="F3871" i="4" s="1"/>
  <c r="D3872" i="4"/>
  <c r="F3872" i="4" s="1"/>
  <c r="D3873" i="4"/>
  <c r="F3873" i="4" s="1"/>
  <c r="D3874" i="4"/>
  <c r="F3874" i="4" s="1"/>
  <c r="D3875" i="4"/>
  <c r="F3875" i="4" s="1"/>
  <c r="D3876" i="4"/>
  <c r="F3876" i="4" s="1"/>
  <c r="D3877" i="4"/>
  <c r="F3877" i="4" s="1"/>
  <c r="D3878" i="4"/>
  <c r="F3878" i="4" s="1"/>
  <c r="D3879" i="4"/>
  <c r="F3879" i="4" s="1"/>
  <c r="D3880" i="4"/>
  <c r="F3880" i="4" s="1"/>
  <c r="D3881" i="4"/>
  <c r="F3881" i="4" s="1"/>
  <c r="D3882" i="4"/>
  <c r="F3882" i="4" s="1"/>
  <c r="D3883" i="4"/>
  <c r="F3883" i="4" s="1"/>
  <c r="D3884" i="4"/>
  <c r="F3884" i="4" s="1"/>
  <c r="D3885" i="4"/>
  <c r="F3885" i="4" s="1"/>
  <c r="D3886" i="4"/>
  <c r="F3886" i="4" s="1"/>
  <c r="D3887" i="4"/>
  <c r="F3887" i="4" s="1"/>
  <c r="D3888" i="4"/>
  <c r="F3888" i="4" s="1"/>
  <c r="D3889" i="4"/>
  <c r="F3889" i="4" s="1"/>
  <c r="D3890" i="4"/>
  <c r="F3890" i="4" s="1"/>
  <c r="D3891" i="4"/>
  <c r="F3891" i="4" s="1"/>
  <c r="D3892" i="4"/>
  <c r="F3892" i="4" s="1"/>
  <c r="D3893" i="4"/>
  <c r="F3893" i="4" s="1"/>
  <c r="D3894" i="4"/>
  <c r="F3894" i="4" s="1"/>
  <c r="D3895" i="4"/>
  <c r="F3895" i="4" s="1"/>
  <c r="D3896" i="4"/>
  <c r="F3896" i="4" s="1"/>
  <c r="D3897" i="4"/>
  <c r="F3897" i="4" s="1"/>
  <c r="D3898" i="4"/>
  <c r="F3898" i="4" s="1"/>
  <c r="D3899" i="4"/>
  <c r="F3899" i="4" s="1"/>
  <c r="D3900" i="4"/>
  <c r="F3900" i="4" s="1"/>
  <c r="D3901" i="4"/>
  <c r="F3901" i="4" s="1"/>
  <c r="D3902" i="4"/>
  <c r="F3902" i="4" s="1"/>
  <c r="D3903" i="4"/>
  <c r="F3903" i="4" s="1"/>
  <c r="D3904" i="4"/>
  <c r="F3904" i="4" s="1"/>
  <c r="D3905" i="4"/>
  <c r="F3905" i="4" s="1"/>
  <c r="D3906" i="4"/>
  <c r="F3906" i="4" s="1"/>
  <c r="D3907" i="4"/>
  <c r="F3907" i="4" s="1"/>
  <c r="D3908" i="4"/>
  <c r="F3908" i="4" s="1"/>
  <c r="D3909" i="4"/>
  <c r="F3909" i="4" s="1"/>
  <c r="D3910" i="4"/>
  <c r="F3910" i="4" s="1"/>
  <c r="D3911" i="4"/>
  <c r="F3911" i="4" s="1"/>
  <c r="D3912" i="4"/>
  <c r="F3912" i="4" s="1"/>
  <c r="D3913" i="4"/>
  <c r="F3913" i="4" s="1"/>
  <c r="D3914" i="4"/>
  <c r="F3914" i="4" s="1"/>
  <c r="D3915" i="4"/>
  <c r="F3915" i="4" s="1"/>
  <c r="D3916" i="4"/>
  <c r="F3916" i="4" s="1"/>
  <c r="D3917" i="4"/>
  <c r="F3917" i="4" s="1"/>
  <c r="D3918" i="4"/>
  <c r="F3918" i="4" s="1"/>
  <c r="D3919" i="4"/>
  <c r="F3919" i="4" s="1"/>
  <c r="D3920" i="4"/>
  <c r="F3920" i="4" s="1"/>
  <c r="D3921" i="4"/>
  <c r="F3921" i="4" s="1"/>
  <c r="D3922" i="4"/>
  <c r="F3922" i="4" s="1"/>
  <c r="D1146" i="4"/>
  <c r="F1146" i="4" s="1"/>
  <c r="D3924" i="4"/>
  <c r="F3924" i="4" s="1"/>
  <c r="D3925" i="4"/>
  <c r="F3925" i="4" s="1"/>
  <c r="D3926" i="4"/>
  <c r="F3926" i="4" s="1"/>
  <c r="D3927" i="4"/>
  <c r="F3927" i="4" s="1"/>
  <c r="D3928" i="4"/>
  <c r="F3928" i="4" s="1"/>
  <c r="D3929" i="4"/>
  <c r="F3929" i="4" s="1"/>
  <c r="D3930" i="4"/>
  <c r="F3930" i="4" s="1"/>
  <c r="D3931" i="4"/>
  <c r="F3931" i="4" s="1"/>
  <c r="D3932" i="4"/>
  <c r="F3932" i="4" s="1"/>
  <c r="D3933" i="4"/>
  <c r="F3933" i="4" s="1"/>
  <c r="D3934" i="4"/>
  <c r="F3934" i="4" s="1"/>
  <c r="D1196" i="4"/>
  <c r="F1196" i="4" s="1"/>
  <c r="D3936" i="4"/>
  <c r="F3936" i="4" s="1"/>
  <c r="D3937" i="4"/>
  <c r="F3937" i="4" s="1"/>
  <c r="D3938" i="4"/>
  <c r="F3938" i="4" s="1"/>
  <c r="D3939" i="4"/>
  <c r="F3939" i="4" s="1"/>
  <c r="D3940" i="4"/>
  <c r="F3940" i="4" s="1"/>
  <c r="D3941" i="4"/>
  <c r="F3941" i="4" s="1"/>
  <c r="D3942" i="4"/>
  <c r="F3942" i="4" s="1"/>
  <c r="D3943" i="4"/>
  <c r="F3943" i="4" s="1"/>
  <c r="D3944" i="4"/>
  <c r="F3944" i="4" s="1"/>
  <c r="D3945" i="4"/>
  <c r="F3945" i="4" s="1"/>
  <c r="D3946" i="4"/>
  <c r="F3946" i="4" s="1"/>
  <c r="D3947" i="4"/>
  <c r="F3947" i="4" s="1"/>
  <c r="D3948" i="4"/>
  <c r="F3948" i="4" s="1"/>
  <c r="D3949" i="4"/>
  <c r="F3949" i="4" s="1"/>
  <c r="D3950" i="4"/>
  <c r="F3950" i="4" s="1"/>
  <c r="D3951" i="4"/>
  <c r="F3951" i="4" s="1"/>
  <c r="D3952" i="4"/>
  <c r="F3952" i="4" s="1"/>
  <c r="D3953" i="4"/>
  <c r="F3953" i="4" s="1"/>
  <c r="D3954" i="4"/>
  <c r="F3954" i="4" s="1"/>
  <c r="D3955" i="4"/>
  <c r="F3955" i="4" s="1"/>
  <c r="D3956" i="4"/>
  <c r="F3956" i="4" s="1"/>
  <c r="D3957" i="4"/>
  <c r="F3957" i="4" s="1"/>
  <c r="D3958" i="4"/>
  <c r="F3958" i="4" s="1"/>
  <c r="D3959" i="4"/>
  <c r="F3959" i="4" s="1"/>
  <c r="D3960" i="4"/>
  <c r="F3960" i="4" s="1"/>
  <c r="D3961" i="4"/>
  <c r="F3961" i="4" s="1"/>
  <c r="D3962" i="4"/>
  <c r="F3962" i="4" s="1"/>
  <c r="D3963" i="4"/>
  <c r="F3963" i="4" s="1"/>
  <c r="D3964" i="4"/>
  <c r="F3964" i="4" s="1"/>
  <c r="D3965" i="4"/>
  <c r="F3965" i="4" s="1"/>
  <c r="D3966" i="4"/>
  <c r="F3966" i="4" s="1"/>
  <c r="D3967" i="4"/>
  <c r="F3967" i="4" s="1"/>
  <c r="D3968" i="4"/>
  <c r="F3968" i="4" s="1"/>
  <c r="D3969" i="4"/>
  <c r="F3969" i="4" s="1"/>
  <c r="D3970" i="4"/>
  <c r="F3970" i="4" s="1"/>
  <c r="D3971" i="4"/>
  <c r="F3971" i="4" s="1"/>
  <c r="D3972" i="4"/>
  <c r="F3972" i="4" s="1"/>
  <c r="D3973" i="4"/>
  <c r="F3973" i="4" s="1"/>
  <c r="D3974" i="4"/>
  <c r="F3974" i="4" s="1"/>
  <c r="D3975" i="4"/>
  <c r="F3975" i="4" s="1"/>
  <c r="D3976" i="4"/>
  <c r="F3976" i="4" s="1"/>
  <c r="D3977" i="4"/>
  <c r="F3977" i="4" s="1"/>
  <c r="D3978" i="4"/>
  <c r="F3978" i="4" s="1"/>
  <c r="D3979" i="4"/>
  <c r="F3979" i="4" s="1"/>
  <c r="D3980" i="4"/>
  <c r="F3980" i="4" s="1"/>
  <c r="D3981" i="4"/>
  <c r="F3981" i="4" s="1"/>
  <c r="D3982" i="4"/>
  <c r="F3982" i="4" s="1"/>
  <c r="D3983" i="4"/>
  <c r="F3983" i="4" s="1"/>
  <c r="D3984" i="4"/>
  <c r="F3984" i="4" s="1"/>
  <c r="D3985" i="4"/>
  <c r="F3985" i="4" s="1"/>
  <c r="D3986" i="4"/>
  <c r="F3986" i="4" s="1"/>
  <c r="D3987" i="4"/>
  <c r="F3987" i="4" s="1"/>
  <c r="D3988" i="4"/>
  <c r="F3988" i="4" s="1"/>
  <c r="D3989" i="4"/>
  <c r="F3989" i="4" s="1"/>
  <c r="D3990" i="4"/>
  <c r="F3990" i="4" s="1"/>
  <c r="D3991" i="4"/>
  <c r="F3991" i="4" s="1"/>
  <c r="D3992" i="4"/>
  <c r="F3992" i="4" s="1"/>
  <c r="D3993" i="4"/>
  <c r="F3993" i="4" s="1"/>
  <c r="D3994" i="4"/>
  <c r="F3994" i="4" s="1"/>
  <c r="D3995" i="4"/>
  <c r="F3995" i="4" s="1"/>
  <c r="D3996" i="4"/>
  <c r="F3996" i="4" s="1"/>
  <c r="D3997" i="4"/>
  <c r="F3997" i="4" s="1"/>
  <c r="D3998" i="4"/>
  <c r="F3998" i="4" s="1"/>
  <c r="D3999" i="4"/>
  <c r="F3999" i="4" s="1"/>
  <c r="D4000" i="4"/>
  <c r="F4000" i="4" s="1"/>
  <c r="D4001" i="4"/>
  <c r="F4001" i="4" s="1"/>
  <c r="D4002" i="4"/>
  <c r="F4002" i="4" s="1"/>
  <c r="D4003" i="4"/>
  <c r="F4003" i="4" s="1"/>
  <c r="D4004" i="4"/>
  <c r="F4004" i="4" s="1"/>
  <c r="D4005" i="4"/>
  <c r="F4005" i="4" s="1"/>
  <c r="D4006" i="4"/>
  <c r="F4006" i="4" s="1"/>
  <c r="D4007" i="4"/>
  <c r="F4007" i="4" s="1"/>
  <c r="D4008" i="4"/>
  <c r="F4008" i="4" s="1"/>
  <c r="D4009" i="4"/>
  <c r="F4009" i="4" s="1"/>
  <c r="D4010" i="4"/>
  <c r="F4010" i="4" s="1"/>
  <c r="D4011" i="4"/>
  <c r="F4011" i="4" s="1"/>
  <c r="D4012" i="4"/>
  <c r="F4012" i="4" s="1"/>
  <c r="D4013" i="4"/>
  <c r="F4013" i="4" s="1"/>
  <c r="D4014" i="4"/>
  <c r="F4014" i="4" s="1"/>
  <c r="D4015" i="4"/>
  <c r="F4015" i="4" s="1"/>
  <c r="D4016" i="4"/>
  <c r="F4016" i="4" s="1"/>
  <c r="D4017" i="4"/>
  <c r="F4017" i="4" s="1"/>
  <c r="D4018" i="4"/>
  <c r="F4018" i="4" s="1"/>
  <c r="D4019" i="4"/>
  <c r="F4019" i="4" s="1"/>
  <c r="D4020" i="4"/>
  <c r="F4020" i="4" s="1"/>
  <c r="D4021" i="4"/>
  <c r="F4021" i="4" s="1"/>
  <c r="D4022" i="4"/>
  <c r="F4022" i="4" s="1"/>
  <c r="D4023" i="4"/>
  <c r="F4023" i="4" s="1"/>
  <c r="D4024" i="4"/>
  <c r="F4024" i="4" s="1"/>
  <c r="D4025" i="4"/>
  <c r="F4025" i="4" s="1"/>
  <c r="D4026" i="4"/>
  <c r="F4026" i="4" s="1"/>
  <c r="D4027" i="4"/>
  <c r="F4027" i="4" s="1"/>
  <c r="D4028" i="4"/>
  <c r="F4028" i="4" s="1"/>
  <c r="D4029" i="4"/>
  <c r="F4029" i="4" s="1"/>
  <c r="D4030" i="4"/>
  <c r="F4030" i="4" s="1"/>
  <c r="D4031" i="4"/>
  <c r="F4031" i="4" s="1"/>
  <c r="D4032" i="4"/>
  <c r="F4032" i="4" s="1"/>
  <c r="D4033" i="4"/>
  <c r="F4033" i="4" s="1"/>
  <c r="D4034" i="4"/>
  <c r="F4034" i="4" s="1"/>
  <c r="D4035" i="4"/>
  <c r="F4035" i="4" s="1"/>
  <c r="D4036" i="4"/>
  <c r="F4036" i="4" s="1"/>
  <c r="D4037" i="4"/>
  <c r="F4037" i="4" s="1"/>
  <c r="D4038" i="4"/>
  <c r="F4038" i="4" s="1"/>
  <c r="D4039" i="4"/>
  <c r="F4039" i="4" s="1"/>
  <c r="D4040" i="4"/>
  <c r="F4040" i="4" s="1"/>
  <c r="D4041" i="4"/>
  <c r="F4041" i="4" s="1"/>
  <c r="D4042" i="4"/>
  <c r="F4042" i="4" s="1"/>
  <c r="D4043" i="4"/>
  <c r="F4043" i="4" s="1"/>
  <c r="D4044" i="4"/>
  <c r="F4044" i="4" s="1"/>
  <c r="D4045" i="4"/>
  <c r="F4045" i="4" s="1"/>
  <c r="D4046" i="4"/>
  <c r="F4046" i="4" s="1"/>
  <c r="D4047" i="4"/>
  <c r="F4047" i="4" s="1"/>
  <c r="D4048" i="4"/>
  <c r="F4048" i="4" s="1"/>
  <c r="D4049" i="4"/>
  <c r="F4049" i="4" s="1"/>
  <c r="D4050" i="4"/>
  <c r="F4050" i="4" s="1"/>
  <c r="D4051" i="4"/>
  <c r="F4051" i="4" s="1"/>
  <c r="D4052" i="4"/>
  <c r="F4052" i="4" s="1"/>
  <c r="D4053" i="4"/>
  <c r="F4053" i="4" s="1"/>
  <c r="D4054" i="4"/>
  <c r="F4054" i="4" s="1"/>
  <c r="D4055" i="4"/>
  <c r="F4055" i="4" s="1"/>
  <c r="D4056" i="4"/>
  <c r="F4056" i="4" s="1"/>
  <c r="D4057" i="4"/>
  <c r="F4057" i="4" s="1"/>
  <c r="D4058" i="4"/>
  <c r="F4058" i="4" s="1"/>
  <c r="D4059" i="4"/>
  <c r="F4059" i="4" s="1"/>
  <c r="D4060" i="4"/>
  <c r="F4060" i="4" s="1"/>
  <c r="D4061" i="4"/>
  <c r="F4061" i="4" s="1"/>
  <c r="D4062" i="4"/>
  <c r="F4062" i="4" s="1"/>
  <c r="D4063" i="4"/>
  <c r="F4063" i="4" s="1"/>
  <c r="D4064" i="4"/>
  <c r="F4064" i="4" s="1"/>
  <c r="D4065" i="4"/>
  <c r="F4065" i="4" s="1"/>
  <c r="D4066" i="4"/>
  <c r="F4066" i="4" s="1"/>
  <c r="D4067" i="4"/>
  <c r="F4067" i="4" s="1"/>
  <c r="D4068" i="4"/>
  <c r="F4068" i="4" s="1"/>
  <c r="D4069" i="4"/>
  <c r="F4069" i="4" s="1"/>
  <c r="D4070" i="4"/>
  <c r="F4070" i="4" s="1"/>
  <c r="D4071" i="4"/>
  <c r="F4071" i="4" s="1"/>
  <c r="D4072" i="4"/>
  <c r="F4072" i="4" s="1"/>
  <c r="D4073" i="4"/>
  <c r="F4073" i="4" s="1"/>
  <c r="D4074" i="4"/>
  <c r="F4074" i="4" s="1"/>
  <c r="D4075" i="4"/>
  <c r="F4075" i="4" s="1"/>
  <c r="D4076" i="4"/>
  <c r="F4076" i="4" s="1"/>
  <c r="D4077" i="4"/>
  <c r="F4077" i="4" s="1"/>
  <c r="D4078" i="4"/>
  <c r="F4078" i="4" s="1"/>
  <c r="D4079" i="4"/>
  <c r="F4079" i="4" s="1"/>
  <c r="D4080" i="4"/>
  <c r="F4080" i="4" s="1"/>
  <c r="D4081" i="4"/>
  <c r="F4081" i="4" s="1"/>
  <c r="D4082" i="4"/>
  <c r="F4082" i="4" s="1"/>
  <c r="D4083" i="4"/>
  <c r="F4083" i="4" s="1"/>
  <c r="D4084" i="4"/>
  <c r="F4084" i="4" s="1"/>
  <c r="D4085" i="4"/>
  <c r="F4085" i="4" s="1"/>
  <c r="D4086" i="4"/>
  <c r="F4086" i="4" s="1"/>
  <c r="D4087" i="4"/>
  <c r="F4087" i="4" s="1"/>
  <c r="D4088" i="4"/>
  <c r="F4088" i="4" s="1"/>
  <c r="D4089" i="4"/>
  <c r="F4089" i="4" s="1"/>
  <c r="D4090" i="4"/>
  <c r="F4090" i="4" s="1"/>
  <c r="D4091" i="4"/>
  <c r="F4091" i="4" s="1"/>
  <c r="D4092" i="4"/>
  <c r="F4092" i="4" s="1"/>
  <c r="D4093" i="4"/>
  <c r="F4093" i="4" s="1"/>
  <c r="D4094" i="4"/>
  <c r="F4094" i="4" s="1"/>
  <c r="D4095" i="4"/>
  <c r="F4095" i="4" s="1"/>
  <c r="D4096" i="4"/>
  <c r="F4096" i="4" s="1"/>
  <c r="D4097" i="4"/>
  <c r="F4097" i="4" s="1"/>
  <c r="D4098" i="4"/>
  <c r="F4098" i="4" s="1"/>
  <c r="D4099" i="4"/>
  <c r="F4099" i="4" s="1"/>
  <c r="D4100" i="4"/>
  <c r="F4100" i="4" s="1"/>
  <c r="D4101" i="4"/>
  <c r="F4101" i="4" s="1"/>
  <c r="D4102" i="4"/>
  <c r="F4102" i="4" s="1"/>
  <c r="D4103" i="4"/>
  <c r="F4103" i="4" s="1"/>
  <c r="D4104" i="4"/>
  <c r="F4104" i="4" s="1"/>
  <c r="D4105" i="4"/>
  <c r="F4105" i="4" s="1"/>
  <c r="D4106" i="4"/>
  <c r="F4106" i="4" s="1"/>
  <c r="D4107" i="4"/>
  <c r="F4107" i="4" s="1"/>
  <c r="D4108" i="4"/>
  <c r="F4108" i="4" s="1"/>
  <c r="D4109" i="4"/>
  <c r="F4109" i="4" s="1"/>
  <c r="D4110" i="4"/>
  <c r="F4110" i="4" s="1"/>
  <c r="D4111" i="4"/>
  <c r="F4111" i="4" s="1"/>
  <c r="D4112" i="4"/>
  <c r="F4112" i="4" s="1"/>
  <c r="D4113" i="4"/>
  <c r="F4113" i="4" s="1"/>
  <c r="D4114" i="4"/>
  <c r="F4114" i="4" s="1"/>
  <c r="D4115" i="4"/>
  <c r="F4115" i="4" s="1"/>
  <c r="D4116" i="4"/>
  <c r="F4116" i="4" s="1"/>
  <c r="D4117" i="4"/>
  <c r="F4117" i="4" s="1"/>
  <c r="D4118" i="4"/>
  <c r="F4118" i="4" s="1"/>
  <c r="D4119" i="4"/>
  <c r="F4119" i="4" s="1"/>
  <c r="D4120" i="4"/>
  <c r="F4120" i="4" s="1"/>
  <c r="D4121" i="4"/>
  <c r="F4121" i="4" s="1"/>
  <c r="D4122" i="4"/>
  <c r="F4122" i="4" s="1"/>
  <c r="D4123" i="4"/>
  <c r="F4123" i="4" s="1"/>
  <c r="D4124" i="4"/>
  <c r="F4124" i="4" s="1"/>
  <c r="D4125" i="4"/>
  <c r="F4125" i="4" s="1"/>
  <c r="D4126" i="4"/>
  <c r="F4126" i="4" s="1"/>
  <c r="D4127" i="4"/>
  <c r="F4127" i="4" s="1"/>
  <c r="D4128" i="4"/>
  <c r="F4128" i="4" s="1"/>
  <c r="D4129" i="4"/>
  <c r="F4129" i="4" s="1"/>
  <c r="D4130" i="4"/>
  <c r="F4130" i="4" s="1"/>
  <c r="D4131" i="4"/>
  <c r="F4131" i="4" s="1"/>
  <c r="D4132" i="4"/>
  <c r="F4132" i="4" s="1"/>
  <c r="D4133" i="4"/>
  <c r="F4133" i="4" s="1"/>
  <c r="D4134" i="4"/>
  <c r="F4134" i="4" s="1"/>
  <c r="D4135" i="4"/>
  <c r="F4135" i="4" s="1"/>
  <c r="D4136" i="4"/>
  <c r="F4136" i="4" s="1"/>
  <c r="D4137" i="4"/>
  <c r="F4137" i="4" s="1"/>
  <c r="D4138" i="4"/>
  <c r="F4138" i="4" s="1"/>
  <c r="D4139" i="4"/>
  <c r="F4139" i="4" s="1"/>
  <c r="D4140" i="4"/>
  <c r="F4140" i="4" s="1"/>
  <c r="D4141" i="4"/>
  <c r="F4141" i="4" s="1"/>
  <c r="D4142" i="4"/>
  <c r="F4142" i="4" s="1"/>
  <c r="D4143" i="4"/>
  <c r="F4143" i="4" s="1"/>
  <c r="D4144" i="4"/>
  <c r="F4144" i="4" s="1"/>
  <c r="D4145" i="4"/>
  <c r="F4145" i="4" s="1"/>
  <c r="D4146" i="4"/>
  <c r="F4146" i="4" s="1"/>
  <c r="D4147" i="4"/>
  <c r="F4147" i="4" s="1"/>
  <c r="D4148" i="4"/>
  <c r="F4148" i="4" s="1"/>
  <c r="D4149" i="4"/>
  <c r="F4149" i="4" s="1"/>
  <c r="D4150" i="4"/>
  <c r="F4150" i="4" s="1"/>
  <c r="D4151" i="4"/>
  <c r="F4151" i="4" s="1"/>
  <c r="D4152" i="4"/>
  <c r="F4152" i="4" s="1"/>
  <c r="D4153" i="4"/>
  <c r="F4153" i="4" s="1"/>
  <c r="D4154" i="4"/>
  <c r="F4154" i="4" s="1"/>
  <c r="D4155" i="4"/>
  <c r="F4155" i="4" s="1"/>
  <c r="D4156" i="4"/>
  <c r="F4156" i="4" s="1"/>
  <c r="D4157" i="4"/>
  <c r="F4157" i="4" s="1"/>
  <c r="D4158" i="4"/>
  <c r="F4158" i="4" s="1"/>
  <c r="D4159" i="4"/>
  <c r="F4159" i="4" s="1"/>
  <c r="D4160" i="4"/>
  <c r="F4160" i="4" s="1"/>
  <c r="D4161" i="4"/>
  <c r="F4161" i="4" s="1"/>
  <c r="D4162" i="4"/>
  <c r="F4162" i="4" s="1"/>
  <c r="D4163" i="4"/>
  <c r="F4163" i="4" s="1"/>
  <c r="D4164" i="4"/>
  <c r="F4164" i="4" s="1"/>
  <c r="D4165" i="4"/>
  <c r="F4165" i="4" s="1"/>
  <c r="D4166" i="4"/>
  <c r="F4166" i="4" s="1"/>
  <c r="D4167" i="4"/>
  <c r="F4167" i="4" s="1"/>
  <c r="D4168" i="4"/>
  <c r="F4168" i="4" s="1"/>
  <c r="D4169" i="4"/>
  <c r="F4169" i="4" s="1"/>
  <c r="D4170" i="4"/>
  <c r="F4170" i="4" s="1"/>
  <c r="D4171" i="4"/>
  <c r="F4171" i="4" s="1"/>
  <c r="D4172" i="4"/>
  <c r="F4172" i="4" s="1"/>
  <c r="D4173" i="4"/>
  <c r="F4173" i="4" s="1"/>
  <c r="D4174" i="4"/>
  <c r="F4174" i="4" s="1"/>
  <c r="D4175" i="4"/>
  <c r="F4175" i="4" s="1"/>
  <c r="D4176" i="4"/>
  <c r="F4176" i="4" s="1"/>
  <c r="D4177" i="4"/>
  <c r="F4177" i="4" s="1"/>
  <c r="D4178" i="4"/>
  <c r="F4178" i="4" s="1"/>
  <c r="D4179" i="4"/>
  <c r="F4179" i="4" s="1"/>
  <c r="D4180" i="4"/>
  <c r="F4180" i="4" s="1"/>
  <c r="D4181" i="4"/>
  <c r="F4181" i="4" s="1"/>
  <c r="D4182" i="4"/>
  <c r="F4182" i="4" s="1"/>
  <c r="D4183" i="4"/>
  <c r="F4183" i="4" s="1"/>
  <c r="D4184" i="4"/>
  <c r="F4184" i="4" s="1"/>
  <c r="D4185" i="4"/>
  <c r="F4185" i="4" s="1"/>
  <c r="D4186" i="4"/>
  <c r="F4186" i="4" s="1"/>
  <c r="D4187" i="4"/>
  <c r="F4187" i="4" s="1"/>
  <c r="D4188" i="4"/>
  <c r="F4188" i="4" s="1"/>
  <c r="D4189" i="4"/>
  <c r="F4189" i="4" s="1"/>
  <c r="D4190" i="4"/>
  <c r="F4190" i="4" s="1"/>
  <c r="D4191" i="4"/>
  <c r="F4191" i="4" s="1"/>
  <c r="D4192" i="4"/>
  <c r="F4192" i="4" s="1"/>
  <c r="D4193" i="4"/>
  <c r="F4193" i="4" s="1"/>
  <c r="D4194" i="4"/>
  <c r="F4194" i="4" s="1"/>
  <c r="D4195" i="4"/>
  <c r="F4195" i="4" s="1"/>
  <c r="D4196" i="4"/>
  <c r="F4196" i="4" s="1"/>
  <c r="D4197" i="4"/>
  <c r="F4197" i="4" s="1"/>
  <c r="D4198" i="4"/>
  <c r="F4198" i="4" s="1"/>
  <c r="D4199" i="4"/>
  <c r="F4199" i="4" s="1"/>
  <c r="D4200" i="4"/>
  <c r="F4200" i="4" s="1"/>
  <c r="D4201" i="4"/>
  <c r="F4201" i="4" s="1"/>
  <c r="D4202" i="4"/>
  <c r="F4202" i="4" s="1"/>
  <c r="D4203" i="4"/>
  <c r="F4203" i="4" s="1"/>
  <c r="D4204" i="4"/>
  <c r="F4204" i="4" s="1"/>
  <c r="D4205" i="4"/>
  <c r="F4205" i="4" s="1"/>
  <c r="D4206" i="4"/>
  <c r="F4206" i="4" s="1"/>
  <c r="D4207" i="4"/>
  <c r="F4207" i="4" s="1"/>
  <c r="D4208" i="4"/>
  <c r="F4208" i="4" s="1"/>
  <c r="D4209" i="4"/>
  <c r="F4209" i="4" s="1"/>
  <c r="D4210" i="4"/>
  <c r="F4210" i="4" s="1"/>
  <c r="D4211" i="4"/>
  <c r="F4211" i="4" s="1"/>
  <c r="D4212" i="4"/>
  <c r="F4212" i="4" s="1"/>
  <c r="D4213" i="4"/>
  <c r="F4213" i="4" s="1"/>
  <c r="D4214" i="4"/>
  <c r="F4214" i="4" s="1"/>
  <c r="D4215" i="4"/>
  <c r="F4215" i="4" s="1"/>
  <c r="D4216" i="4"/>
  <c r="F4216" i="4" s="1"/>
  <c r="D4217" i="4"/>
  <c r="F4217" i="4" s="1"/>
  <c r="D4218" i="4"/>
  <c r="F4218" i="4" s="1"/>
  <c r="D4219" i="4"/>
  <c r="F4219" i="4" s="1"/>
  <c r="D4220" i="4"/>
  <c r="F4220" i="4" s="1"/>
  <c r="D4221" i="4"/>
  <c r="F4221" i="4" s="1"/>
  <c r="D4222" i="4"/>
  <c r="F4222" i="4" s="1"/>
  <c r="D4223" i="4"/>
  <c r="F4223" i="4" s="1"/>
  <c r="D4224" i="4"/>
  <c r="F4224" i="4" s="1"/>
  <c r="D4225" i="4"/>
  <c r="F4225" i="4" s="1"/>
  <c r="D4226" i="4"/>
  <c r="F4226" i="4" s="1"/>
  <c r="D4227" i="4"/>
  <c r="F4227" i="4" s="1"/>
  <c r="D4228" i="4"/>
  <c r="F4228" i="4" s="1"/>
  <c r="D4229" i="4"/>
  <c r="F4229" i="4" s="1"/>
  <c r="D4230" i="4"/>
  <c r="F4230" i="4" s="1"/>
  <c r="D4231" i="4"/>
  <c r="F4231" i="4" s="1"/>
  <c r="D4232" i="4"/>
  <c r="F4232" i="4" s="1"/>
  <c r="D4233" i="4"/>
  <c r="F4233" i="4" s="1"/>
  <c r="D4234" i="4"/>
  <c r="F4234" i="4" s="1"/>
  <c r="D4235" i="4"/>
  <c r="F4235" i="4" s="1"/>
  <c r="D4236" i="4"/>
  <c r="F4236" i="4" s="1"/>
  <c r="D4237" i="4"/>
  <c r="F4237" i="4" s="1"/>
  <c r="D4238" i="4"/>
  <c r="F4238" i="4" s="1"/>
  <c r="D4239" i="4"/>
  <c r="F4239" i="4" s="1"/>
  <c r="D4240" i="4"/>
  <c r="F4240" i="4" s="1"/>
  <c r="D4241" i="4"/>
  <c r="F4241" i="4" s="1"/>
  <c r="D4242" i="4"/>
  <c r="F4242" i="4" s="1"/>
  <c r="D4243" i="4"/>
  <c r="F4243" i="4" s="1"/>
  <c r="D4244" i="4"/>
  <c r="F4244" i="4" s="1"/>
  <c r="D4245" i="4"/>
  <c r="F4245" i="4" s="1"/>
  <c r="D4246" i="4"/>
  <c r="F4246" i="4" s="1"/>
  <c r="D4247" i="4"/>
  <c r="F4247" i="4" s="1"/>
  <c r="D4248" i="4"/>
  <c r="F4248" i="4" s="1"/>
  <c r="D4249" i="4"/>
  <c r="F4249" i="4" s="1"/>
  <c r="D4250" i="4"/>
  <c r="F4250" i="4" s="1"/>
  <c r="D4251" i="4"/>
  <c r="F4251" i="4" s="1"/>
  <c r="D4252" i="4"/>
  <c r="F4252" i="4" s="1"/>
  <c r="D4253" i="4"/>
  <c r="F4253" i="4" s="1"/>
  <c r="D4254" i="4"/>
  <c r="F4254" i="4" s="1"/>
  <c r="D4255" i="4"/>
  <c r="F4255" i="4" s="1"/>
  <c r="D4256" i="4"/>
  <c r="F4256" i="4" s="1"/>
  <c r="D4257" i="4"/>
  <c r="F4257" i="4" s="1"/>
  <c r="D4258" i="4"/>
  <c r="F4258" i="4" s="1"/>
  <c r="D4259" i="4"/>
  <c r="F4259" i="4" s="1"/>
  <c r="D4260" i="4"/>
  <c r="F4260" i="4" s="1"/>
  <c r="D4261" i="4"/>
  <c r="F4261" i="4" s="1"/>
  <c r="D4262" i="4"/>
  <c r="F4262" i="4" s="1"/>
  <c r="D4263" i="4"/>
  <c r="F4263" i="4" s="1"/>
  <c r="D4264" i="4"/>
  <c r="F4264" i="4" s="1"/>
  <c r="D4265" i="4"/>
  <c r="F4265" i="4" s="1"/>
  <c r="D4266" i="4"/>
  <c r="F4266" i="4" s="1"/>
  <c r="D4267" i="4"/>
  <c r="F4267" i="4" s="1"/>
  <c r="D4268" i="4"/>
  <c r="F4268" i="4" s="1"/>
  <c r="D4269" i="4"/>
  <c r="F4269" i="4" s="1"/>
  <c r="D4270" i="4"/>
  <c r="F4270" i="4" s="1"/>
  <c r="D4271" i="4"/>
  <c r="F4271" i="4" s="1"/>
  <c r="D4272" i="4"/>
  <c r="F4272" i="4" s="1"/>
  <c r="D4273" i="4"/>
  <c r="F4273" i="4" s="1"/>
  <c r="D4274" i="4"/>
  <c r="F4274" i="4" s="1"/>
  <c r="D4275" i="4"/>
  <c r="F4275" i="4" s="1"/>
  <c r="D4276" i="4"/>
  <c r="F4276" i="4" s="1"/>
  <c r="D4277" i="4"/>
  <c r="F4277" i="4" s="1"/>
  <c r="D4278" i="4"/>
  <c r="F4278" i="4" s="1"/>
  <c r="D4279" i="4"/>
  <c r="F4279" i="4" s="1"/>
  <c r="D4280" i="4"/>
  <c r="F4280" i="4" s="1"/>
  <c r="D4281" i="4"/>
  <c r="F4281" i="4" s="1"/>
  <c r="D4282" i="4"/>
  <c r="F4282" i="4" s="1"/>
  <c r="D4283" i="4"/>
  <c r="F4283" i="4" s="1"/>
  <c r="D4284" i="4"/>
  <c r="F4284" i="4" s="1"/>
  <c r="D4285" i="4"/>
  <c r="F4285" i="4" s="1"/>
  <c r="D4286" i="4"/>
  <c r="F4286" i="4" s="1"/>
  <c r="D4287" i="4"/>
  <c r="F4287" i="4" s="1"/>
  <c r="D4288" i="4"/>
  <c r="F4288" i="4" s="1"/>
  <c r="D4289" i="4"/>
  <c r="F4289" i="4" s="1"/>
  <c r="D4290" i="4"/>
  <c r="F4290" i="4" s="1"/>
  <c r="D4291" i="4"/>
  <c r="F4291" i="4" s="1"/>
  <c r="D4292" i="4"/>
  <c r="F4292" i="4" s="1"/>
  <c r="D4293" i="4"/>
  <c r="F4293" i="4" s="1"/>
  <c r="D4294" i="4"/>
  <c r="F4294" i="4" s="1"/>
  <c r="D4295" i="4"/>
  <c r="F4295" i="4" s="1"/>
  <c r="D4296" i="4"/>
  <c r="F4296" i="4" s="1"/>
  <c r="D4297" i="4"/>
  <c r="F4297" i="4" s="1"/>
  <c r="D4298" i="4"/>
  <c r="F4298" i="4" s="1"/>
  <c r="D4299" i="4"/>
  <c r="F4299" i="4" s="1"/>
  <c r="D4300" i="4"/>
  <c r="F4300" i="4" s="1"/>
  <c r="D4301" i="4"/>
  <c r="F4301" i="4" s="1"/>
  <c r="D4302" i="4"/>
  <c r="F4302" i="4" s="1"/>
  <c r="D4303" i="4"/>
  <c r="F4303" i="4" s="1"/>
  <c r="D4304" i="4"/>
  <c r="F4304" i="4" s="1"/>
  <c r="D4305" i="4"/>
  <c r="F4305" i="4" s="1"/>
  <c r="D4306" i="4"/>
  <c r="F4306" i="4" s="1"/>
  <c r="D4307" i="4"/>
  <c r="F4307" i="4" s="1"/>
  <c r="D4308" i="4"/>
  <c r="F4308" i="4" s="1"/>
  <c r="D4309" i="4"/>
  <c r="F4309" i="4" s="1"/>
  <c r="D4310" i="4"/>
  <c r="F4310" i="4" s="1"/>
  <c r="D4311" i="4"/>
  <c r="F4311" i="4" s="1"/>
  <c r="D4312" i="4"/>
  <c r="F4312" i="4" s="1"/>
  <c r="D4313" i="4"/>
  <c r="F4313" i="4" s="1"/>
  <c r="D4314" i="4"/>
  <c r="F4314" i="4" s="1"/>
  <c r="D4315" i="4"/>
  <c r="F4315" i="4" s="1"/>
  <c r="D4316" i="4"/>
  <c r="F4316" i="4" s="1"/>
  <c r="D4317" i="4"/>
  <c r="F4317" i="4" s="1"/>
  <c r="D4318" i="4"/>
  <c r="F4318" i="4" s="1"/>
  <c r="D4319" i="4"/>
  <c r="F4319" i="4" s="1"/>
  <c r="D4320" i="4"/>
  <c r="F4320" i="4" s="1"/>
  <c r="D4321" i="4"/>
  <c r="F4321" i="4" s="1"/>
  <c r="D4322" i="4"/>
  <c r="F4322" i="4" s="1"/>
  <c r="D4323" i="4"/>
  <c r="F4323" i="4" s="1"/>
  <c r="D4324" i="4"/>
  <c r="F4324" i="4" s="1"/>
  <c r="D4325" i="4"/>
  <c r="F4325" i="4" s="1"/>
  <c r="D4326" i="4"/>
  <c r="F4326" i="4" s="1"/>
  <c r="D4327" i="4"/>
  <c r="F4327" i="4" s="1"/>
  <c r="D4328" i="4"/>
  <c r="F4328" i="4" s="1"/>
  <c r="D4329" i="4"/>
  <c r="F4329" i="4" s="1"/>
  <c r="D4330" i="4"/>
  <c r="F4330" i="4" s="1"/>
  <c r="D4331" i="4"/>
  <c r="F4331" i="4" s="1"/>
  <c r="D4332" i="4"/>
  <c r="F4332" i="4" s="1"/>
  <c r="D4333" i="4"/>
  <c r="F4333" i="4" s="1"/>
  <c r="D4334" i="4"/>
  <c r="F4334" i="4" s="1"/>
  <c r="D4335" i="4"/>
  <c r="F4335" i="4" s="1"/>
  <c r="D4336" i="4"/>
  <c r="F4336" i="4" s="1"/>
  <c r="D4337" i="4"/>
  <c r="F4337" i="4" s="1"/>
  <c r="D4338" i="4"/>
  <c r="F4338" i="4" s="1"/>
  <c r="D4339" i="4"/>
  <c r="F4339" i="4" s="1"/>
  <c r="D4340" i="4"/>
  <c r="F4340" i="4" s="1"/>
  <c r="D2776" i="4"/>
  <c r="F2776" i="4" s="1"/>
  <c r="D4342" i="4"/>
  <c r="F4342" i="4" s="1"/>
  <c r="D4343" i="4"/>
  <c r="F4343" i="4" s="1"/>
  <c r="D4344" i="4"/>
  <c r="F4344" i="4" s="1"/>
  <c r="D4345" i="4"/>
  <c r="F4345" i="4" s="1"/>
  <c r="D4346" i="4"/>
  <c r="F4346" i="4" s="1"/>
  <c r="D4347" i="4"/>
  <c r="F4347" i="4" s="1"/>
  <c r="D4348" i="4"/>
  <c r="F4348" i="4" s="1"/>
  <c r="D4349" i="4"/>
  <c r="F4349" i="4" s="1"/>
  <c r="D4350" i="4"/>
  <c r="F4350" i="4" s="1"/>
  <c r="D4351" i="4"/>
  <c r="F4351" i="4" s="1"/>
  <c r="D4352" i="4"/>
  <c r="F4352" i="4" s="1"/>
  <c r="D4353" i="4"/>
  <c r="F4353" i="4" s="1"/>
  <c r="D4354" i="4"/>
  <c r="F4354" i="4" s="1"/>
  <c r="D4355" i="4"/>
  <c r="F4355" i="4" s="1"/>
  <c r="D4356" i="4"/>
  <c r="F4356" i="4" s="1"/>
  <c r="D4357" i="4"/>
  <c r="F4357" i="4" s="1"/>
  <c r="D4358" i="4"/>
  <c r="F4358" i="4" s="1"/>
  <c r="D4359" i="4"/>
  <c r="F4359" i="4" s="1"/>
  <c r="D4360" i="4"/>
  <c r="F4360" i="4" s="1"/>
  <c r="D4361" i="4"/>
  <c r="F4361" i="4" s="1"/>
  <c r="D4362" i="4"/>
  <c r="F4362" i="4" s="1"/>
  <c r="D4363" i="4"/>
  <c r="F4363" i="4" s="1"/>
  <c r="D4364" i="4"/>
  <c r="F4364" i="4" s="1"/>
  <c r="D4365" i="4"/>
  <c r="F4365" i="4" s="1"/>
  <c r="D4366" i="4"/>
  <c r="F4366" i="4" s="1"/>
  <c r="D4367" i="4"/>
  <c r="F4367" i="4" s="1"/>
  <c r="D4368" i="4"/>
  <c r="F4368" i="4" s="1"/>
  <c r="D4369" i="4"/>
  <c r="F4369" i="4" s="1"/>
  <c r="D4370" i="4"/>
  <c r="F4370" i="4" s="1"/>
  <c r="D4371" i="4"/>
  <c r="F4371" i="4" s="1"/>
  <c r="D4372" i="4"/>
  <c r="F4372" i="4" s="1"/>
  <c r="D4373" i="4"/>
  <c r="F4373" i="4" s="1"/>
  <c r="D4374" i="4"/>
  <c r="F4374" i="4" s="1"/>
  <c r="D4375" i="4"/>
  <c r="F4375" i="4" s="1"/>
  <c r="D4376" i="4"/>
  <c r="F4376" i="4" s="1"/>
  <c r="D4377" i="4"/>
  <c r="F4377" i="4" s="1"/>
  <c r="D4378" i="4"/>
  <c r="F4378" i="4" s="1"/>
  <c r="D4379" i="4"/>
  <c r="F4379" i="4" s="1"/>
  <c r="D4380" i="4"/>
  <c r="F4380" i="4" s="1"/>
  <c r="D4381" i="4"/>
  <c r="F4381" i="4" s="1"/>
  <c r="D4382" i="4"/>
  <c r="F4382" i="4" s="1"/>
  <c r="D4383" i="4"/>
  <c r="F4383" i="4" s="1"/>
  <c r="D4384" i="4"/>
  <c r="F4384" i="4" s="1"/>
  <c r="D4385" i="4"/>
  <c r="F4385" i="4" s="1"/>
  <c r="D4386" i="4"/>
  <c r="F4386" i="4" s="1"/>
  <c r="D4387" i="4"/>
  <c r="F4387" i="4" s="1"/>
  <c r="D4388" i="4"/>
  <c r="F4388" i="4" s="1"/>
  <c r="D4389" i="4"/>
  <c r="F4389" i="4" s="1"/>
  <c r="D4390" i="4"/>
  <c r="F4390" i="4" s="1"/>
  <c r="D4391" i="4"/>
  <c r="F4391" i="4" s="1"/>
  <c r="D4392" i="4"/>
  <c r="F4392" i="4" s="1"/>
  <c r="D4393" i="4"/>
  <c r="F4393" i="4" s="1"/>
  <c r="D4394" i="4"/>
  <c r="F4394" i="4" s="1"/>
  <c r="D4395" i="4"/>
  <c r="F4395" i="4" s="1"/>
  <c r="D4396" i="4"/>
  <c r="F4396" i="4" s="1"/>
  <c r="D4397" i="4"/>
  <c r="F4397" i="4" s="1"/>
  <c r="D4398" i="4"/>
  <c r="F4398" i="4" s="1"/>
  <c r="D4399" i="4"/>
  <c r="F4399" i="4" s="1"/>
  <c r="D4400" i="4"/>
  <c r="F4400" i="4" s="1"/>
  <c r="D4401" i="4"/>
  <c r="F4401" i="4" s="1"/>
  <c r="D4402" i="4"/>
  <c r="F4402" i="4" s="1"/>
  <c r="D4403" i="4"/>
  <c r="F4403" i="4" s="1"/>
  <c r="D4404" i="4"/>
  <c r="F4404" i="4" s="1"/>
  <c r="D4405" i="4"/>
  <c r="F4405" i="4" s="1"/>
  <c r="D4406" i="4"/>
  <c r="F4406" i="4" s="1"/>
  <c r="D4407" i="4"/>
  <c r="F4407" i="4" s="1"/>
  <c r="D4408" i="4"/>
  <c r="F4408" i="4" s="1"/>
  <c r="D4409" i="4"/>
  <c r="F4409" i="4" s="1"/>
  <c r="D4410" i="4"/>
  <c r="F4410" i="4" s="1"/>
  <c r="D4411" i="4"/>
  <c r="F4411" i="4" s="1"/>
  <c r="D4412" i="4"/>
  <c r="F4412" i="4" s="1"/>
  <c r="D4413" i="4"/>
  <c r="F4413" i="4" s="1"/>
  <c r="D4414" i="4"/>
  <c r="F4414" i="4" s="1"/>
  <c r="D4415" i="4"/>
  <c r="F4415" i="4" s="1"/>
  <c r="D4416" i="4"/>
  <c r="F4416" i="4" s="1"/>
  <c r="D4417" i="4"/>
  <c r="F4417" i="4" s="1"/>
  <c r="D4418" i="4"/>
  <c r="F4418" i="4" s="1"/>
  <c r="D4419" i="4"/>
  <c r="F4419" i="4" s="1"/>
  <c r="D4420" i="4"/>
  <c r="F4420" i="4" s="1"/>
  <c r="D4421" i="4"/>
  <c r="F4421" i="4" s="1"/>
  <c r="D4422" i="4"/>
  <c r="F4422" i="4" s="1"/>
  <c r="D4423" i="4"/>
  <c r="F4423" i="4" s="1"/>
  <c r="D4424" i="4"/>
  <c r="F4424" i="4" s="1"/>
  <c r="D4425" i="4"/>
  <c r="F4425" i="4" s="1"/>
  <c r="D4426" i="4"/>
  <c r="F4426" i="4" s="1"/>
  <c r="D4427" i="4"/>
  <c r="F4427" i="4" s="1"/>
  <c r="D4428" i="4"/>
  <c r="F4428" i="4" s="1"/>
  <c r="D4429" i="4"/>
  <c r="F4429" i="4" s="1"/>
  <c r="D4430" i="4"/>
  <c r="F4430" i="4" s="1"/>
  <c r="D4431" i="4"/>
  <c r="F4431" i="4" s="1"/>
  <c r="D4432" i="4"/>
  <c r="F4432" i="4" s="1"/>
  <c r="D4433" i="4"/>
  <c r="F4433" i="4" s="1"/>
  <c r="D4434" i="4"/>
  <c r="F4434" i="4" s="1"/>
  <c r="D4435" i="4"/>
  <c r="F4435" i="4" s="1"/>
  <c r="D4436" i="4"/>
  <c r="F4436" i="4" s="1"/>
  <c r="D4437" i="4"/>
  <c r="F4437" i="4" s="1"/>
  <c r="D4438" i="4"/>
  <c r="F4438" i="4" s="1"/>
  <c r="D4439" i="4"/>
  <c r="F4439" i="4" s="1"/>
  <c r="D4440" i="4"/>
  <c r="F4440" i="4" s="1"/>
  <c r="D4441" i="4"/>
  <c r="F4441" i="4" s="1"/>
  <c r="D4442" i="4"/>
  <c r="F4442" i="4" s="1"/>
  <c r="D4443" i="4"/>
  <c r="F4443" i="4" s="1"/>
  <c r="D4444" i="4"/>
  <c r="F4444" i="4" s="1"/>
  <c r="D4445" i="4"/>
  <c r="F4445" i="4" s="1"/>
  <c r="D4446" i="4"/>
  <c r="F4446" i="4" s="1"/>
  <c r="D4447" i="4"/>
  <c r="F4447" i="4" s="1"/>
  <c r="D4448" i="4"/>
  <c r="F4448" i="4" s="1"/>
  <c r="D4449" i="4"/>
  <c r="F4449" i="4" s="1"/>
  <c r="D4450" i="4"/>
  <c r="F4450" i="4" s="1"/>
  <c r="D4451" i="4"/>
  <c r="F4451" i="4" s="1"/>
  <c r="D4452" i="4"/>
  <c r="F4452" i="4" s="1"/>
  <c r="D4453" i="4"/>
  <c r="F4453" i="4" s="1"/>
  <c r="D4454" i="4"/>
  <c r="F4454" i="4" s="1"/>
  <c r="D4455" i="4"/>
  <c r="F4455" i="4" s="1"/>
  <c r="D4456" i="4"/>
  <c r="F4456" i="4" s="1"/>
  <c r="D4457" i="4"/>
  <c r="F4457" i="4" s="1"/>
  <c r="D4458" i="4"/>
  <c r="F4458" i="4" s="1"/>
  <c r="D4459" i="4"/>
  <c r="F4459" i="4" s="1"/>
  <c r="D4460" i="4"/>
  <c r="F4460" i="4" s="1"/>
  <c r="D4461" i="4"/>
  <c r="F4461" i="4" s="1"/>
  <c r="D4462" i="4"/>
  <c r="F4462" i="4" s="1"/>
  <c r="D4463" i="4"/>
  <c r="F4463" i="4" s="1"/>
  <c r="D4464" i="4"/>
  <c r="F4464" i="4" s="1"/>
  <c r="D4465" i="4"/>
  <c r="F4465" i="4" s="1"/>
  <c r="D4466" i="4"/>
  <c r="F4466" i="4" s="1"/>
  <c r="D4467" i="4"/>
  <c r="F4467" i="4" s="1"/>
  <c r="D4468" i="4"/>
  <c r="F4468" i="4" s="1"/>
  <c r="D4469" i="4"/>
  <c r="F4469" i="4" s="1"/>
  <c r="D4470" i="4"/>
  <c r="F4470" i="4" s="1"/>
  <c r="D4471" i="4"/>
  <c r="F4471" i="4" s="1"/>
  <c r="D4472" i="4"/>
  <c r="F4472" i="4" s="1"/>
  <c r="D4473" i="4"/>
  <c r="F4473" i="4" s="1"/>
  <c r="D4474" i="4"/>
  <c r="F4474" i="4" s="1"/>
  <c r="D4475" i="4"/>
  <c r="F4475" i="4" s="1"/>
  <c r="D4476" i="4"/>
  <c r="F4476" i="4" s="1"/>
  <c r="D4477" i="4"/>
  <c r="F4477" i="4" s="1"/>
  <c r="D4478" i="4"/>
  <c r="F4478" i="4" s="1"/>
  <c r="D4479" i="4"/>
  <c r="F4479" i="4" s="1"/>
  <c r="D4480" i="4"/>
  <c r="F4480" i="4" s="1"/>
  <c r="D4481" i="4"/>
  <c r="F4481" i="4" s="1"/>
  <c r="D4482" i="4"/>
  <c r="F4482" i="4" s="1"/>
  <c r="D4483" i="4"/>
  <c r="F4483" i="4" s="1"/>
  <c r="D4484" i="4"/>
  <c r="F4484" i="4" s="1"/>
  <c r="D4485" i="4"/>
  <c r="F4485" i="4" s="1"/>
  <c r="D4486" i="4"/>
  <c r="F4486" i="4" s="1"/>
  <c r="D4487" i="4"/>
  <c r="F4487" i="4" s="1"/>
  <c r="D4488" i="4"/>
  <c r="F4488" i="4" s="1"/>
  <c r="D4489" i="4"/>
  <c r="F4489" i="4" s="1"/>
  <c r="D4490" i="4"/>
  <c r="F4490" i="4" s="1"/>
  <c r="D4491" i="4"/>
  <c r="F4491" i="4" s="1"/>
  <c r="D4492" i="4"/>
  <c r="F4492" i="4" s="1"/>
  <c r="D4493" i="4"/>
  <c r="F4493" i="4" s="1"/>
  <c r="D4494" i="4"/>
  <c r="F4494" i="4" s="1"/>
  <c r="D4495" i="4"/>
  <c r="F4495" i="4" s="1"/>
  <c r="D4496" i="4"/>
  <c r="F4496" i="4" s="1"/>
  <c r="D4497" i="4"/>
  <c r="F4497" i="4" s="1"/>
  <c r="D4498" i="4"/>
  <c r="F4498" i="4" s="1"/>
  <c r="D4499" i="4"/>
  <c r="F4499" i="4" s="1"/>
  <c r="D4500" i="4"/>
  <c r="F4500" i="4" s="1"/>
  <c r="D4501" i="4"/>
  <c r="F4501" i="4" s="1"/>
  <c r="D4502" i="4"/>
  <c r="F4502" i="4" s="1"/>
  <c r="D4503" i="4"/>
  <c r="F4503" i="4" s="1"/>
  <c r="D4504" i="4"/>
  <c r="F4504" i="4" s="1"/>
  <c r="D4505" i="4"/>
  <c r="F4505" i="4" s="1"/>
  <c r="D4506" i="4"/>
  <c r="F4506" i="4" s="1"/>
  <c r="D4507" i="4"/>
  <c r="F4507" i="4" s="1"/>
  <c r="D4508" i="4"/>
  <c r="F4508" i="4" s="1"/>
  <c r="D4509" i="4"/>
  <c r="F4509" i="4" s="1"/>
  <c r="D4510" i="4"/>
  <c r="F4510" i="4" s="1"/>
  <c r="D4511" i="4"/>
  <c r="F4511" i="4" s="1"/>
  <c r="D4512" i="4"/>
  <c r="F4512" i="4" s="1"/>
  <c r="D4513" i="4"/>
  <c r="F4513" i="4" s="1"/>
  <c r="D4514" i="4"/>
  <c r="F4514" i="4" s="1"/>
  <c r="D4515" i="4"/>
  <c r="F4515" i="4" s="1"/>
  <c r="D4516" i="4"/>
  <c r="F4516" i="4" s="1"/>
  <c r="D4517" i="4"/>
  <c r="F4517" i="4" s="1"/>
  <c r="D4518" i="4"/>
  <c r="F4518" i="4" s="1"/>
  <c r="D4519" i="4"/>
  <c r="F4519" i="4" s="1"/>
  <c r="D4520" i="4"/>
  <c r="F4520" i="4" s="1"/>
  <c r="D4521" i="4"/>
  <c r="F4521" i="4" s="1"/>
  <c r="D4522" i="4"/>
  <c r="F4522" i="4" s="1"/>
  <c r="D4523" i="4"/>
  <c r="F4523" i="4" s="1"/>
  <c r="D4524" i="4"/>
  <c r="F4524" i="4" s="1"/>
  <c r="D4525" i="4"/>
  <c r="F4525" i="4" s="1"/>
  <c r="D4526" i="4"/>
  <c r="F4526" i="4" s="1"/>
  <c r="D5020" i="4"/>
  <c r="F5020" i="4" s="1"/>
  <c r="D4528" i="4"/>
  <c r="F4528" i="4" s="1"/>
  <c r="D4529" i="4"/>
  <c r="F4529" i="4" s="1"/>
  <c r="D4530" i="4"/>
  <c r="F4530" i="4" s="1"/>
  <c r="D4531" i="4"/>
  <c r="F4531" i="4" s="1"/>
  <c r="D4532" i="4"/>
  <c r="F4532" i="4" s="1"/>
  <c r="D4533" i="4"/>
  <c r="F4533" i="4" s="1"/>
  <c r="D4534" i="4"/>
  <c r="F4534" i="4" s="1"/>
  <c r="D4535" i="4"/>
  <c r="F4535" i="4" s="1"/>
  <c r="D4536" i="4"/>
  <c r="F4536" i="4" s="1"/>
  <c r="D4537" i="4"/>
  <c r="F4537" i="4" s="1"/>
  <c r="D4538" i="4"/>
  <c r="F4538" i="4" s="1"/>
  <c r="D4539" i="4"/>
  <c r="F4539" i="4" s="1"/>
  <c r="D4540" i="4"/>
  <c r="F4540" i="4" s="1"/>
  <c r="D4541" i="4"/>
  <c r="F4541" i="4" s="1"/>
  <c r="D4542" i="4"/>
  <c r="F4542" i="4" s="1"/>
  <c r="D4543" i="4"/>
  <c r="F4543" i="4" s="1"/>
  <c r="D4544" i="4"/>
  <c r="F4544" i="4" s="1"/>
  <c r="D4545" i="4"/>
  <c r="F4545" i="4" s="1"/>
  <c r="D4546" i="4"/>
  <c r="F4546" i="4" s="1"/>
  <c r="D4547" i="4"/>
  <c r="F4547" i="4" s="1"/>
  <c r="D4548" i="4"/>
  <c r="F4548" i="4" s="1"/>
  <c r="D4549" i="4"/>
  <c r="F4549" i="4" s="1"/>
  <c r="D4550" i="4"/>
  <c r="F4550" i="4" s="1"/>
  <c r="D4551" i="4"/>
  <c r="F4551" i="4" s="1"/>
  <c r="D4552" i="4"/>
  <c r="F4552" i="4" s="1"/>
  <c r="D4553" i="4"/>
  <c r="F4553" i="4" s="1"/>
  <c r="D4554" i="4"/>
  <c r="F4554" i="4" s="1"/>
  <c r="D4555" i="4"/>
  <c r="F4555" i="4" s="1"/>
  <c r="D4556" i="4"/>
  <c r="F4556" i="4" s="1"/>
  <c r="D4557" i="4"/>
  <c r="F4557" i="4" s="1"/>
  <c r="D4558" i="4"/>
  <c r="F4558" i="4" s="1"/>
  <c r="D4559" i="4"/>
  <c r="F4559" i="4" s="1"/>
  <c r="D4560" i="4"/>
  <c r="F4560" i="4" s="1"/>
  <c r="D4561" i="4"/>
  <c r="F4561" i="4" s="1"/>
  <c r="D4562" i="4"/>
  <c r="F4562" i="4" s="1"/>
  <c r="D4563" i="4"/>
  <c r="F4563" i="4" s="1"/>
  <c r="D4564" i="4"/>
  <c r="F4564" i="4" s="1"/>
  <c r="D4565" i="4"/>
  <c r="F4565" i="4" s="1"/>
  <c r="D4566" i="4"/>
  <c r="F4566" i="4" s="1"/>
  <c r="D4567" i="4"/>
  <c r="F4567" i="4" s="1"/>
  <c r="D4568" i="4"/>
  <c r="F4568" i="4" s="1"/>
  <c r="D4569" i="4"/>
  <c r="F4569" i="4" s="1"/>
  <c r="D4570" i="4"/>
  <c r="F4570" i="4" s="1"/>
  <c r="D4571" i="4"/>
  <c r="F4571" i="4" s="1"/>
  <c r="D4572" i="4"/>
  <c r="F4572" i="4" s="1"/>
  <c r="D4573" i="4"/>
  <c r="F4573" i="4" s="1"/>
  <c r="D4574" i="4"/>
  <c r="F4574" i="4" s="1"/>
  <c r="D4575" i="4"/>
  <c r="F4575" i="4" s="1"/>
  <c r="D1222" i="4"/>
  <c r="F1222" i="4" s="1"/>
  <c r="D4577" i="4"/>
  <c r="F4577" i="4" s="1"/>
  <c r="D4578" i="4"/>
  <c r="F4578" i="4" s="1"/>
  <c r="D4579" i="4"/>
  <c r="F4579" i="4" s="1"/>
  <c r="D4580" i="4"/>
  <c r="F4580" i="4" s="1"/>
  <c r="D1663" i="4"/>
  <c r="F1663" i="4" s="1"/>
  <c r="D4582" i="4"/>
  <c r="F4582" i="4" s="1"/>
  <c r="D4583" i="4"/>
  <c r="F4583" i="4" s="1"/>
  <c r="D4584" i="4"/>
  <c r="F4584" i="4" s="1"/>
  <c r="D4585" i="4"/>
  <c r="F4585" i="4" s="1"/>
  <c r="D4586" i="4"/>
  <c r="F4586" i="4" s="1"/>
  <c r="D4587" i="4"/>
  <c r="F4587" i="4" s="1"/>
  <c r="D4588" i="4"/>
  <c r="F4588" i="4" s="1"/>
  <c r="D4589" i="4"/>
  <c r="F4589" i="4" s="1"/>
  <c r="D4590" i="4"/>
  <c r="F4590" i="4" s="1"/>
  <c r="D4591" i="4"/>
  <c r="F4591" i="4" s="1"/>
  <c r="D4592" i="4"/>
  <c r="F4592" i="4" s="1"/>
  <c r="D4593" i="4"/>
  <c r="F4593" i="4" s="1"/>
  <c r="D4594" i="4"/>
  <c r="F4594" i="4" s="1"/>
  <c r="D4595" i="4"/>
  <c r="F4595" i="4" s="1"/>
  <c r="D4596" i="4"/>
  <c r="F4596" i="4" s="1"/>
  <c r="D4597" i="4"/>
  <c r="F4597" i="4" s="1"/>
  <c r="D4598" i="4"/>
  <c r="F4598" i="4" s="1"/>
  <c r="D4599" i="4"/>
  <c r="F4599" i="4" s="1"/>
  <c r="D4600" i="4"/>
  <c r="F4600" i="4" s="1"/>
  <c r="D4601" i="4"/>
  <c r="F4601" i="4" s="1"/>
  <c r="D4602" i="4"/>
  <c r="F4602" i="4" s="1"/>
  <c r="D4603" i="4"/>
  <c r="F4603" i="4" s="1"/>
  <c r="D4604" i="4"/>
  <c r="F4604" i="4" s="1"/>
  <c r="D4605" i="4"/>
  <c r="F4605" i="4" s="1"/>
  <c r="D4606" i="4"/>
  <c r="F4606" i="4" s="1"/>
  <c r="D4607" i="4"/>
  <c r="F4607" i="4" s="1"/>
  <c r="D4608" i="4"/>
  <c r="F4608" i="4" s="1"/>
  <c r="D4609" i="4"/>
  <c r="F4609" i="4" s="1"/>
  <c r="D4610" i="4"/>
  <c r="F4610" i="4" s="1"/>
  <c r="D4611" i="4"/>
  <c r="F4611" i="4" s="1"/>
  <c r="D4612" i="4"/>
  <c r="F4612" i="4" s="1"/>
  <c r="D4613" i="4"/>
  <c r="F4613" i="4" s="1"/>
  <c r="D4614" i="4"/>
  <c r="F4614" i="4" s="1"/>
  <c r="D4615" i="4"/>
  <c r="F4615" i="4" s="1"/>
  <c r="D4616" i="4"/>
  <c r="F4616" i="4" s="1"/>
  <c r="D4617" i="4"/>
  <c r="F4617" i="4" s="1"/>
  <c r="D4618" i="4"/>
  <c r="F4618" i="4" s="1"/>
  <c r="D4619" i="4"/>
  <c r="F4619" i="4" s="1"/>
  <c r="D4620" i="4"/>
  <c r="F4620" i="4" s="1"/>
  <c r="D4621" i="4"/>
  <c r="F4621" i="4" s="1"/>
  <c r="D4622" i="4"/>
  <c r="F4622" i="4" s="1"/>
  <c r="D4623" i="4"/>
  <c r="F4623" i="4" s="1"/>
  <c r="D4624" i="4"/>
  <c r="F4624" i="4" s="1"/>
  <c r="D4625" i="4"/>
  <c r="F4625" i="4" s="1"/>
  <c r="D4626" i="4"/>
  <c r="F4626" i="4" s="1"/>
  <c r="D4627" i="4"/>
  <c r="F4627" i="4" s="1"/>
  <c r="D4628" i="4"/>
  <c r="F4628" i="4" s="1"/>
  <c r="D4629" i="4"/>
  <c r="F4629" i="4" s="1"/>
  <c r="D4630" i="4"/>
  <c r="F4630" i="4" s="1"/>
  <c r="D4631" i="4"/>
  <c r="F4631" i="4" s="1"/>
  <c r="D4632" i="4"/>
  <c r="F4632" i="4" s="1"/>
  <c r="D4633" i="4"/>
  <c r="F4633" i="4" s="1"/>
  <c r="D4634" i="4"/>
  <c r="F4634" i="4" s="1"/>
  <c r="D4635" i="4"/>
  <c r="F4635" i="4" s="1"/>
  <c r="D4636" i="4"/>
  <c r="F4636" i="4" s="1"/>
  <c r="D4637" i="4"/>
  <c r="F4637" i="4" s="1"/>
  <c r="D4638" i="4"/>
  <c r="F4638" i="4" s="1"/>
  <c r="D4639" i="4"/>
  <c r="F4639" i="4" s="1"/>
  <c r="D4640" i="4"/>
  <c r="F4640" i="4" s="1"/>
  <c r="D4641" i="4"/>
  <c r="F4641" i="4" s="1"/>
  <c r="D4642" i="4"/>
  <c r="F4642" i="4" s="1"/>
  <c r="D4643" i="4"/>
  <c r="F4643" i="4" s="1"/>
  <c r="D4644" i="4"/>
  <c r="F4644" i="4" s="1"/>
  <c r="D4645" i="4"/>
  <c r="F4645" i="4" s="1"/>
  <c r="D4646" i="4"/>
  <c r="F4646" i="4" s="1"/>
  <c r="D4647" i="4"/>
  <c r="F4647" i="4" s="1"/>
  <c r="D4648" i="4"/>
  <c r="F4648" i="4" s="1"/>
  <c r="D4649" i="4"/>
  <c r="F4649" i="4" s="1"/>
  <c r="D4650" i="4"/>
  <c r="F4650" i="4" s="1"/>
  <c r="D4651" i="4"/>
  <c r="F4651" i="4" s="1"/>
  <c r="D4652" i="4"/>
  <c r="F4652" i="4" s="1"/>
  <c r="D4653" i="4"/>
  <c r="F4653" i="4" s="1"/>
  <c r="D4654" i="4"/>
  <c r="F4654" i="4" s="1"/>
  <c r="D4655" i="4"/>
  <c r="F4655" i="4" s="1"/>
  <c r="D4656" i="4"/>
  <c r="F4656" i="4" s="1"/>
  <c r="D4657" i="4"/>
  <c r="F4657" i="4" s="1"/>
  <c r="D4658" i="4"/>
  <c r="F4658" i="4" s="1"/>
  <c r="D4659" i="4"/>
  <c r="F4659" i="4" s="1"/>
  <c r="D4660" i="4"/>
  <c r="F4660" i="4" s="1"/>
  <c r="D4661" i="4"/>
  <c r="F4661" i="4" s="1"/>
  <c r="D4662" i="4"/>
  <c r="F4662" i="4" s="1"/>
  <c r="D4663" i="4"/>
  <c r="F4663" i="4" s="1"/>
  <c r="D4664" i="4"/>
  <c r="F4664" i="4" s="1"/>
  <c r="D4665" i="4"/>
  <c r="F4665" i="4" s="1"/>
  <c r="D4666" i="4"/>
  <c r="F4666" i="4" s="1"/>
  <c r="D4667" i="4"/>
  <c r="F4667" i="4" s="1"/>
  <c r="D4668" i="4"/>
  <c r="F4668" i="4" s="1"/>
  <c r="D4669" i="4"/>
  <c r="F4669" i="4" s="1"/>
  <c r="D4670" i="4"/>
  <c r="F4670" i="4" s="1"/>
  <c r="D4671" i="4"/>
  <c r="F4671" i="4" s="1"/>
  <c r="D4672" i="4"/>
  <c r="F4672" i="4" s="1"/>
  <c r="D4673" i="4"/>
  <c r="F4673" i="4" s="1"/>
  <c r="D4674" i="4"/>
  <c r="F4674" i="4" s="1"/>
  <c r="D4675" i="4"/>
  <c r="F4675" i="4" s="1"/>
  <c r="D4676" i="4"/>
  <c r="F4676" i="4" s="1"/>
  <c r="D4677" i="4"/>
  <c r="F4677" i="4" s="1"/>
  <c r="D4678" i="4"/>
  <c r="F4678" i="4" s="1"/>
  <c r="D4679" i="4"/>
  <c r="F4679" i="4" s="1"/>
  <c r="D4680" i="4"/>
  <c r="F4680" i="4" s="1"/>
  <c r="D4681" i="4"/>
  <c r="F4681" i="4" s="1"/>
  <c r="D3169" i="4"/>
  <c r="F3169" i="4" s="1"/>
  <c r="D4683" i="4"/>
  <c r="F4683" i="4" s="1"/>
  <c r="D4684" i="4"/>
  <c r="F4684" i="4" s="1"/>
  <c r="D4685" i="4"/>
  <c r="F4685" i="4" s="1"/>
  <c r="D4686" i="4"/>
  <c r="F4686" i="4" s="1"/>
  <c r="D4687" i="4"/>
  <c r="F4687" i="4" s="1"/>
  <c r="D4688" i="4"/>
  <c r="F4688" i="4" s="1"/>
  <c r="D4689" i="4"/>
  <c r="F4689" i="4" s="1"/>
  <c r="D4690" i="4"/>
  <c r="F4690" i="4" s="1"/>
  <c r="D4691" i="4"/>
  <c r="F4691" i="4" s="1"/>
  <c r="D4692" i="4"/>
  <c r="F4692" i="4" s="1"/>
  <c r="D4693" i="4"/>
  <c r="F4693" i="4" s="1"/>
  <c r="D4694" i="4"/>
  <c r="F4694" i="4" s="1"/>
  <c r="D4695" i="4"/>
  <c r="F4695" i="4" s="1"/>
  <c r="D4696" i="4"/>
  <c r="F4696" i="4" s="1"/>
  <c r="D4697" i="4"/>
  <c r="F4697" i="4" s="1"/>
  <c r="D4698" i="4"/>
  <c r="F4698" i="4" s="1"/>
  <c r="D4699" i="4"/>
  <c r="F4699" i="4" s="1"/>
  <c r="D4700" i="4"/>
  <c r="F4700" i="4" s="1"/>
  <c r="D4701" i="4"/>
  <c r="F4701" i="4" s="1"/>
  <c r="D4702" i="4"/>
  <c r="F4702" i="4" s="1"/>
  <c r="D4703" i="4"/>
  <c r="F4703" i="4" s="1"/>
  <c r="D4704" i="4"/>
  <c r="F4704" i="4" s="1"/>
  <c r="D4705" i="4"/>
  <c r="F4705" i="4" s="1"/>
  <c r="D4706" i="4"/>
  <c r="F4706" i="4" s="1"/>
  <c r="D4707" i="4"/>
  <c r="F4707" i="4" s="1"/>
  <c r="D4708" i="4"/>
  <c r="F4708" i="4" s="1"/>
  <c r="D4709" i="4"/>
  <c r="F4709" i="4" s="1"/>
  <c r="D4710" i="4"/>
  <c r="F4710" i="4" s="1"/>
  <c r="D4711" i="4"/>
  <c r="F4711" i="4" s="1"/>
  <c r="D4712" i="4"/>
  <c r="F4712" i="4" s="1"/>
  <c r="D4713" i="4"/>
  <c r="F4713" i="4" s="1"/>
  <c r="D4714" i="4"/>
  <c r="F4714" i="4" s="1"/>
  <c r="D4715" i="4"/>
  <c r="F4715" i="4" s="1"/>
  <c r="D4716" i="4"/>
  <c r="F4716" i="4" s="1"/>
  <c r="D4717" i="4"/>
  <c r="F4717" i="4" s="1"/>
  <c r="D4718" i="4"/>
  <c r="F4718" i="4" s="1"/>
  <c r="D4719" i="4"/>
  <c r="F4719" i="4" s="1"/>
  <c r="D4720" i="4"/>
  <c r="F4720" i="4" s="1"/>
  <c r="D4721" i="4"/>
  <c r="F4721" i="4" s="1"/>
  <c r="D4722" i="4"/>
  <c r="F4722" i="4" s="1"/>
  <c r="D4723" i="4"/>
  <c r="F4723" i="4" s="1"/>
  <c r="D4724" i="4"/>
  <c r="F4724" i="4" s="1"/>
  <c r="D4725" i="4"/>
  <c r="F4725" i="4" s="1"/>
  <c r="D4726" i="4"/>
  <c r="F4726" i="4" s="1"/>
  <c r="D4727" i="4"/>
  <c r="F4727" i="4" s="1"/>
  <c r="D4728" i="4"/>
  <c r="F4728" i="4" s="1"/>
  <c r="D4729" i="4"/>
  <c r="F4729" i="4" s="1"/>
  <c r="D4730" i="4"/>
  <c r="F4730" i="4" s="1"/>
  <c r="D4731" i="4"/>
  <c r="F4731" i="4" s="1"/>
  <c r="D4732" i="4"/>
  <c r="F4732" i="4" s="1"/>
  <c r="D4733" i="4"/>
  <c r="F4733" i="4" s="1"/>
  <c r="D4734" i="4"/>
  <c r="F4734" i="4" s="1"/>
  <c r="D4735" i="4"/>
  <c r="F4735" i="4" s="1"/>
  <c r="D4736" i="4"/>
  <c r="F4736" i="4" s="1"/>
  <c r="D4737" i="4"/>
  <c r="F4737" i="4" s="1"/>
  <c r="D4738" i="4"/>
  <c r="F4738" i="4" s="1"/>
  <c r="D4739" i="4"/>
  <c r="F4739" i="4" s="1"/>
  <c r="D4740" i="4"/>
  <c r="F4740" i="4" s="1"/>
  <c r="D4741" i="4"/>
  <c r="F4741" i="4" s="1"/>
  <c r="D4742" i="4"/>
  <c r="F4742" i="4" s="1"/>
  <c r="D4743" i="4"/>
  <c r="F4743" i="4" s="1"/>
  <c r="D4744" i="4"/>
  <c r="F4744" i="4" s="1"/>
  <c r="D4745" i="4"/>
  <c r="F4745" i="4" s="1"/>
  <c r="D4746" i="4"/>
  <c r="F4746" i="4" s="1"/>
  <c r="D4747" i="4"/>
  <c r="F4747" i="4" s="1"/>
  <c r="D4748" i="4"/>
  <c r="F4748" i="4" s="1"/>
  <c r="D4749" i="4"/>
  <c r="F4749" i="4" s="1"/>
  <c r="D4750" i="4"/>
  <c r="F4750" i="4" s="1"/>
  <c r="D4751" i="4"/>
  <c r="F4751" i="4" s="1"/>
  <c r="D4752" i="4"/>
  <c r="F4752" i="4" s="1"/>
  <c r="D4753" i="4"/>
  <c r="F4753" i="4" s="1"/>
  <c r="D4754" i="4"/>
  <c r="F4754" i="4" s="1"/>
  <c r="D4755" i="4"/>
  <c r="F4755" i="4" s="1"/>
  <c r="D4756" i="4"/>
  <c r="F4756" i="4" s="1"/>
  <c r="D4757" i="4"/>
  <c r="F4757" i="4" s="1"/>
  <c r="D4758" i="4"/>
  <c r="F4758" i="4" s="1"/>
  <c r="D4759" i="4"/>
  <c r="F4759" i="4" s="1"/>
  <c r="D4760" i="4"/>
  <c r="F4760" i="4" s="1"/>
  <c r="D4761" i="4"/>
  <c r="F4761" i="4" s="1"/>
  <c r="D4762" i="4"/>
  <c r="F4762" i="4" s="1"/>
  <c r="D4763" i="4"/>
  <c r="F4763" i="4" s="1"/>
  <c r="D4764" i="4"/>
  <c r="F4764" i="4" s="1"/>
  <c r="D4765" i="4"/>
  <c r="F4765" i="4" s="1"/>
  <c r="D4766" i="4"/>
  <c r="F4766" i="4" s="1"/>
  <c r="D4767" i="4"/>
  <c r="F4767" i="4" s="1"/>
  <c r="D4768" i="4"/>
  <c r="F4768" i="4" s="1"/>
  <c r="D4769" i="4"/>
  <c r="F4769" i="4" s="1"/>
  <c r="D4770" i="4"/>
  <c r="F4770" i="4" s="1"/>
  <c r="D4771" i="4"/>
  <c r="F4771" i="4" s="1"/>
  <c r="D4772" i="4"/>
  <c r="F4772" i="4" s="1"/>
  <c r="D4773" i="4"/>
  <c r="F4773" i="4" s="1"/>
  <c r="D4774" i="4"/>
  <c r="F4774" i="4" s="1"/>
  <c r="D4775" i="4"/>
  <c r="F4775" i="4" s="1"/>
  <c r="D4776" i="4"/>
  <c r="F4776" i="4" s="1"/>
  <c r="D4777" i="4"/>
  <c r="F4777" i="4" s="1"/>
  <c r="D4778" i="4"/>
  <c r="F4778" i="4" s="1"/>
  <c r="D4779" i="4"/>
  <c r="F4779" i="4" s="1"/>
  <c r="D4780" i="4"/>
  <c r="F4780" i="4" s="1"/>
  <c r="D4781" i="4"/>
  <c r="F4781" i="4" s="1"/>
  <c r="D4782" i="4"/>
  <c r="F4782" i="4" s="1"/>
  <c r="D4783" i="4"/>
  <c r="F4783" i="4" s="1"/>
  <c r="D4784" i="4"/>
  <c r="F4784" i="4" s="1"/>
  <c r="D4785" i="4"/>
  <c r="F4785" i="4" s="1"/>
  <c r="D4786" i="4"/>
  <c r="F4786" i="4" s="1"/>
  <c r="D4787" i="4"/>
  <c r="F4787" i="4" s="1"/>
  <c r="D4788" i="4"/>
  <c r="F4788" i="4" s="1"/>
  <c r="D4789" i="4"/>
  <c r="F4789" i="4" s="1"/>
  <c r="D4790" i="4"/>
  <c r="F4790" i="4" s="1"/>
  <c r="D4791" i="4"/>
  <c r="F4791" i="4" s="1"/>
  <c r="D4792" i="4"/>
  <c r="F4792" i="4" s="1"/>
  <c r="D4793" i="4"/>
  <c r="F4793" i="4" s="1"/>
  <c r="D4794" i="4"/>
  <c r="F4794" i="4" s="1"/>
  <c r="D4795" i="4"/>
  <c r="F4795" i="4" s="1"/>
  <c r="D4796" i="4"/>
  <c r="F4796" i="4" s="1"/>
  <c r="D4797" i="4"/>
  <c r="F4797" i="4" s="1"/>
  <c r="D4798" i="4"/>
  <c r="F4798" i="4" s="1"/>
  <c r="D4799" i="4"/>
  <c r="F4799" i="4" s="1"/>
  <c r="D4800" i="4"/>
  <c r="F4800" i="4" s="1"/>
  <c r="D4801" i="4"/>
  <c r="F4801" i="4" s="1"/>
  <c r="D4802" i="4"/>
  <c r="F4802" i="4" s="1"/>
  <c r="D4803" i="4"/>
  <c r="F4803" i="4" s="1"/>
  <c r="D4804" i="4"/>
  <c r="F4804" i="4" s="1"/>
  <c r="D4805" i="4"/>
  <c r="F4805" i="4" s="1"/>
  <c r="D4806" i="4"/>
  <c r="F4806" i="4" s="1"/>
  <c r="D4807" i="4"/>
  <c r="F4807" i="4" s="1"/>
  <c r="D4808" i="4"/>
  <c r="F4808" i="4" s="1"/>
  <c r="D4809" i="4"/>
  <c r="F4809" i="4" s="1"/>
  <c r="D4810" i="4"/>
  <c r="F4810" i="4" s="1"/>
  <c r="D4811" i="4"/>
  <c r="F4811" i="4" s="1"/>
  <c r="D4812" i="4"/>
  <c r="F4812" i="4" s="1"/>
  <c r="D4813" i="4"/>
  <c r="F4813" i="4" s="1"/>
  <c r="D4814" i="4"/>
  <c r="F4814" i="4" s="1"/>
  <c r="D4815" i="4"/>
  <c r="F4815" i="4" s="1"/>
  <c r="D4816" i="4"/>
  <c r="F4816" i="4" s="1"/>
  <c r="D4817" i="4"/>
  <c r="F4817" i="4" s="1"/>
  <c r="D4818" i="4"/>
  <c r="F4818" i="4" s="1"/>
  <c r="D4819" i="4"/>
  <c r="F4819" i="4" s="1"/>
  <c r="D4820" i="4"/>
  <c r="F4820" i="4" s="1"/>
  <c r="D4821" i="4"/>
  <c r="F4821" i="4" s="1"/>
  <c r="D4822" i="4"/>
  <c r="F4822" i="4" s="1"/>
  <c r="D4823" i="4"/>
  <c r="F4823" i="4" s="1"/>
  <c r="D4824" i="4"/>
  <c r="F4824" i="4" s="1"/>
  <c r="D4825" i="4"/>
  <c r="F4825" i="4" s="1"/>
  <c r="D4826" i="4"/>
  <c r="F4826" i="4" s="1"/>
  <c r="D4827" i="4"/>
  <c r="F4827" i="4" s="1"/>
  <c r="D4828" i="4"/>
  <c r="F4828" i="4" s="1"/>
  <c r="D4829" i="4"/>
  <c r="F4829" i="4" s="1"/>
  <c r="D4830" i="4"/>
  <c r="F4830" i="4" s="1"/>
  <c r="D4831" i="4"/>
  <c r="F4831" i="4" s="1"/>
  <c r="D4832" i="4"/>
  <c r="F4832" i="4" s="1"/>
  <c r="D4833" i="4"/>
  <c r="F4833" i="4" s="1"/>
  <c r="D4834" i="4"/>
  <c r="F4834" i="4" s="1"/>
  <c r="D4835" i="4"/>
  <c r="F4835" i="4" s="1"/>
  <c r="D4836" i="4"/>
  <c r="F4836" i="4" s="1"/>
  <c r="D4837" i="4"/>
  <c r="F4837" i="4" s="1"/>
  <c r="D4838" i="4"/>
  <c r="F4838" i="4" s="1"/>
  <c r="D4839" i="4"/>
  <c r="F4839" i="4" s="1"/>
  <c r="D4840" i="4"/>
  <c r="F4840" i="4" s="1"/>
  <c r="D4841" i="4"/>
  <c r="F4841" i="4" s="1"/>
  <c r="D4842" i="4"/>
  <c r="F4842" i="4" s="1"/>
  <c r="D4843" i="4"/>
  <c r="F4843" i="4" s="1"/>
  <c r="D4844" i="4"/>
  <c r="F4844" i="4" s="1"/>
  <c r="D4845" i="4"/>
  <c r="F4845" i="4" s="1"/>
  <c r="D4846" i="4"/>
  <c r="F4846" i="4" s="1"/>
  <c r="D4847" i="4"/>
  <c r="F4847" i="4" s="1"/>
  <c r="D4848" i="4"/>
  <c r="F4848" i="4" s="1"/>
  <c r="D4849" i="4"/>
  <c r="F4849" i="4" s="1"/>
  <c r="D4850" i="4"/>
  <c r="F4850" i="4" s="1"/>
  <c r="D4851" i="4"/>
  <c r="F4851" i="4" s="1"/>
  <c r="D4852" i="4"/>
  <c r="F4852" i="4" s="1"/>
  <c r="D4853" i="4"/>
  <c r="F4853" i="4" s="1"/>
  <c r="D4854" i="4"/>
  <c r="F4854" i="4" s="1"/>
  <c r="D4855" i="4"/>
  <c r="F4855" i="4" s="1"/>
  <c r="D4856" i="4"/>
  <c r="F4856" i="4" s="1"/>
  <c r="D4857" i="4"/>
  <c r="F4857" i="4" s="1"/>
  <c r="D4858" i="4"/>
  <c r="F4858" i="4" s="1"/>
  <c r="D4859" i="4"/>
  <c r="F4859" i="4" s="1"/>
  <c r="D4860" i="4"/>
  <c r="F4860" i="4" s="1"/>
  <c r="D4861" i="4"/>
  <c r="F4861" i="4" s="1"/>
  <c r="D4862" i="4"/>
  <c r="F4862" i="4" s="1"/>
  <c r="D4863" i="4"/>
  <c r="F4863" i="4" s="1"/>
  <c r="D4864" i="4"/>
  <c r="F4864" i="4" s="1"/>
  <c r="D4865" i="4"/>
  <c r="F4865" i="4" s="1"/>
  <c r="D4866" i="4"/>
  <c r="F4866" i="4" s="1"/>
  <c r="D4867" i="4"/>
  <c r="F4867" i="4" s="1"/>
  <c r="D4868" i="4"/>
  <c r="F4868" i="4" s="1"/>
  <c r="D4869" i="4"/>
  <c r="F4869" i="4" s="1"/>
  <c r="D4870" i="4"/>
  <c r="F4870" i="4" s="1"/>
  <c r="D4871" i="4"/>
  <c r="F4871" i="4" s="1"/>
  <c r="D4872" i="4"/>
  <c r="F4872" i="4" s="1"/>
  <c r="D4873" i="4"/>
  <c r="F4873" i="4" s="1"/>
  <c r="D4874" i="4"/>
  <c r="F4874" i="4" s="1"/>
  <c r="D4875" i="4"/>
  <c r="F4875" i="4" s="1"/>
  <c r="D4876" i="4"/>
  <c r="F4876" i="4" s="1"/>
  <c r="D4877" i="4"/>
  <c r="F4877" i="4" s="1"/>
  <c r="D4878" i="4"/>
  <c r="F4878" i="4" s="1"/>
  <c r="D4879" i="4"/>
  <c r="F4879" i="4" s="1"/>
  <c r="D4880" i="4"/>
  <c r="F4880" i="4" s="1"/>
  <c r="D4881" i="4"/>
  <c r="F4881" i="4" s="1"/>
  <c r="D4882" i="4"/>
  <c r="F4882" i="4" s="1"/>
  <c r="D4883" i="4"/>
  <c r="F4883" i="4" s="1"/>
  <c r="D4884" i="4"/>
  <c r="F4884" i="4" s="1"/>
  <c r="D4885" i="4"/>
  <c r="F4885" i="4" s="1"/>
  <c r="D4886" i="4"/>
  <c r="F4886" i="4" s="1"/>
  <c r="D4887" i="4"/>
  <c r="F4887" i="4" s="1"/>
  <c r="D4888" i="4"/>
  <c r="F4888" i="4" s="1"/>
  <c r="D4889" i="4"/>
  <c r="F4889" i="4" s="1"/>
  <c r="D4890" i="4"/>
  <c r="F4890" i="4" s="1"/>
  <c r="D4891" i="4"/>
  <c r="F4891" i="4" s="1"/>
  <c r="D4892" i="4"/>
  <c r="F4892" i="4" s="1"/>
  <c r="D4893" i="4"/>
  <c r="F4893" i="4" s="1"/>
  <c r="D4894" i="4"/>
  <c r="F4894" i="4" s="1"/>
  <c r="D4895" i="4"/>
  <c r="F4895" i="4" s="1"/>
  <c r="D4896" i="4"/>
  <c r="F4896" i="4" s="1"/>
  <c r="D4897" i="4"/>
  <c r="F4897" i="4" s="1"/>
  <c r="D4898" i="4"/>
  <c r="F4898" i="4" s="1"/>
  <c r="D4899" i="4"/>
  <c r="F4899" i="4" s="1"/>
  <c r="D4900" i="4"/>
  <c r="F4900" i="4" s="1"/>
  <c r="D4901" i="4"/>
  <c r="F4901" i="4" s="1"/>
  <c r="D4902" i="4"/>
  <c r="F4902" i="4" s="1"/>
  <c r="D4903" i="4"/>
  <c r="F4903" i="4" s="1"/>
  <c r="D4904" i="4"/>
  <c r="F4904" i="4" s="1"/>
  <c r="D4905" i="4"/>
  <c r="F4905" i="4" s="1"/>
  <c r="D4906" i="4"/>
  <c r="F4906" i="4" s="1"/>
  <c r="D4907" i="4"/>
  <c r="F4907" i="4" s="1"/>
  <c r="D4908" i="4"/>
  <c r="F4908" i="4" s="1"/>
  <c r="D4909" i="4"/>
  <c r="F4909" i="4" s="1"/>
  <c r="D4910" i="4"/>
  <c r="F4910" i="4" s="1"/>
  <c r="D4911" i="4"/>
  <c r="F4911" i="4" s="1"/>
  <c r="D4912" i="4"/>
  <c r="F4912" i="4" s="1"/>
  <c r="D4913" i="4"/>
  <c r="F4913" i="4" s="1"/>
  <c r="D4914" i="4"/>
  <c r="F4914" i="4" s="1"/>
  <c r="D4915" i="4"/>
  <c r="F4915" i="4" s="1"/>
  <c r="D4916" i="4"/>
  <c r="F4916" i="4" s="1"/>
  <c r="D4917" i="4"/>
  <c r="F4917" i="4" s="1"/>
  <c r="D4918" i="4"/>
  <c r="F4918" i="4" s="1"/>
  <c r="D4919" i="4"/>
  <c r="F4919" i="4" s="1"/>
  <c r="D4920" i="4"/>
  <c r="F4920" i="4" s="1"/>
  <c r="D4921" i="4"/>
  <c r="F4921" i="4" s="1"/>
  <c r="D4922" i="4"/>
  <c r="F4922" i="4" s="1"/>
  <c r="D4923" i="4"/>
  <c r="F4923" i="4" s="1"/>
  <c r="D4924" i="4"/>
  <c r="F4924" i="4" s="1"/>
  <c r="D4925" i="4"/>
  <c r="F4925" i="4" s="1"/>
  <c r="D4926" i="4"/>
  <c r="F4926" i="4" s="1"/>
  <c r="D4927" i="4"/>
  <c r="F4927" i="4" s="1"/>
  <c r="D4928" i="4"/>
  <c r="F4928" i="4" s="1"/>
  <c r="D4929" i="4"/>
  <c r="F4929" i="4" s="1"/>
  <c r="D4930" i="4"/>
  <c r="F4930" i="4" s="1"/>
  <c r="D4931" i="4"/>
  <c r="F4931" i="4" s="1"/>
  <c r="D4932" i="4"/>
  <c r="F4932" i="4" s="1"/>
  <c r="D4933" i="4"/>
  <c r="F4933" i="4" s="1"/>
  <c r="D4934" i="4"/>
  <c r="F4934" i="4" s="1"/>
  <c r="D4935" i="4"/>
  <c r="F4935" i="4" s="1"/>
  <c r="D4936" i="4"/>
  <c r="F4936" i="4" s="1"/>
  <c r="D4937" i="4"/>
  <c r="F4937" i="4" s="1"/>
  <c r="D4938" i="4"/>
  <c r="F4938" i="4" s="1"/>
  <c r="D4939" i="4"/>
  <c r="F4939" i="4" s="1"/>
  <c r="D4940" i="4"/>
  <c r="F4940" i="4" s="1"/>
  <c r="D4941" i="4"/>
  <c r="F4941" i="4" s="1"/>
  <c r="D4942" i="4"/>
  <c r="F4942" i="4" s="1"/>
  <c r="D4943" i="4"/>
  <c r="F4943" i="4" s="1"/>
  <c r="D4944" i="4"/>
  <c r="F4944" i="4" s="1"/>
  <c r="D4945" i="4"/>
  <c r="F4945" i="4" s="1"/>
  <c r="D4946" i="4"/>
  <c r="F4946" i="4" s="1"/>
  <c r="D4947" i="4"/>
  <c r="F4947" i="4" s="1"/>
  <c r="D4948" i="4"/>
  <c r="F4948" i="4" s="1"/>
  <c r="D4949" i="4"/>
  <c r="F4949" i="4" s="1"/>
  <c r="D4950" i="4"/>
  <c r="F4950" i="4" s="1"/>
  <c r="D4951" i="4"/>
  <c r="F4951" i="4" s="1"/>
  <c r="D4952" i="4"/>
  <c r="F4952" i="4" s="1"/>
  <c r="D4953" i="4"/>
  <c r="F4953" i="4" s="1"/>
  <c r="D4954" i="4"/>
  <c r="F4954" i="4" s="1"/>
  <c r="D4955" i="4"/>
  <c r="F4955" i="4" s="1"/>
  <c r="D4956" i="4"/>
  <c r="F4956" i="4" s="1"/>
  <c r="D4957" i="4"/>
  <c r="F4957" i="4" s="1"/>
  <c r="D4958" i="4"/>
  <c r="F4958" i="4" s="1"/>
  <c r="D4959" i="4"/>
  <c r="F4959" i="4" s="1"/>
  <c r="D4960" i="4"/>
  <c r="F4960" i="4" s="1"/>
  <c r="D4961" i="4"/>
  <c r="F4961" i="4" s="1"/>
  <c r="D4962" i="4"/>
  <c r="F4962" i="4" s="1"/>
  <c r="D4963" i="4"/>
  <c r="F4963" i="4" s="1"/>
  <c r="D4964" i="4"/>
  <c r="F4964" i="4" s="1"/>
  <c r="D4965" i="4"/>
  <c r="F4965" i="4" s="1"/>
  <c r="D4966" i="4"/>
  <c r="F4966" i="4" s="1"/>
  <c r="D4967" i="4"/>
  <c r="F4967" i="4" s="1"/>
  <c r="D4968" i="4"/>
  <c r="F4968" i="4" s="1"/>
  <c r="D4969" i="4"/>
  <c r="F4969" i="4" s="1"/>
  <c r="D4970" i="4"/>
  <c r="F4970" i="4" s="1"/>
  <c r="D4971" i="4"/>
  <c r="F4971" i="4" s="1"/>
  <c r="D4972" i="4"/>
  <c r="F4972" i="4" s="1"/>
  <c r="D4973" i="4"/>
  <c r="F4973" i="4" s="1"/>
  <c r="D4974" i="4"/>
  <c r="F4974" i="4" s="1"/>
  <c r="D4975" i="4"/>
  <c r="F4975" i="4" s="1"/>
  <c r="D4976" i="4"/>
  <c r="F4976" i="4" s="1"/>
  <c r="D4977" i="4"/>
  <c r="F4977" i="4" s="1"/>
  <c r="D4978" i="4"/>
  <c r="F4978" i="4" s="1"/>
  <c r="D4979" i="4"/>
  <c r="F4979" i="4" s="1"/>
  <c r="D4980" i="4"/>
  <c r="F4980" i="4" s="1"/>
  <c r="D4981" i="4"/>
  <c r="F4981" i="4" s="1"/>
  <c r="D4982" i="4"/>
  <c r="F4982" i="4" s="1"/>
  <c r="D4983" i="4"/>
  <c r="F4983" i="4" s="1"/>
  <c r="D4984" i="4"/>
  <c r="F4984" i="4" s="1"/>
  <c r="D4985" i="4"/>
  <c r="F4985" i="4" s="1"/>
  <c r="D4986" i="4"/>
  <c r="F4986" i="4" s="1"/>
  <c r="D4987" i="4"/>
  <c r="F4987" i="4" s="1"/>
  <c r="D4988" i="4"/>
  <c r="F4988" i="4" s="1"/>
  <c r="D4989" i="4"/>
  <c r="F4989" i="4" s="1"/>
  <c r="D4990" i="4"/>
  <c r="F4990" i="4" s="1"/>
  <c r="D4991" i="4"/>
  <c r="F4991" i="4" s="1"/>
  <c r="D4992" i="4"/>
  <c r="F4992" i="4" s="1"/>
  <c r="D4993" i="4"/>
  <c r="F4993" i="4" s="1"/>
  <c r="D4994" i="4"/>
  <c r="F4994" i="4" s="1"/>
  <c r="D4995" i="4"/>
  <c r="F4995" i="4" s="1"/>
  <c r="D4996" i="4"/>
  <c r="F4996" i="4" s="1"/>
  <c r="D4997" i="4"/>
  <c r="F4997" i="4" s="1"/>
  <c r="D4998" i="4"/>
  <c r="F4998" i="4" s="1"/>
  <c r="D4999" i="4"/>
  <c r="F4999" i="4" s="1"/>
  <c r="D5000" i="4"/>
  <c r="F5000" i="4" s="1"/>
  <c r="D5001" i="4"/>
  <c r="F5001" i="4" s="1"/>
  <c r="D5002" i="4"/>
  <c r="F5002" i="4" s="1"/>
  <c r="D5003" i="4"/>
  <c r="F5003" i="4" s="1"/>
  <c r="D5004" i="4"/>
  <c r="F5004" i="4" s="1"/>
  <c r="D5005" i="4"/>
  <c r="F5005" i="4" s="1"/>
  <c r="D5006" i="4"/>
  <c r="F5006" i="4" s="1"/>
  <c r="D5007" i="4"/>
  <c r="F5007" i="4" s="1"/>
  <c r="D5008" i="4"/>
  <c r="F5008" i="4" s="1"/>
  <c r="D5009" i="4"/>
  <c r="F5009" i="4" s="1"/>
  <c r="D5010" i="4"/>
  <c r="F5010" i="4" s="1"/>
  <c r="D5011" i="4"/>
  <c r="F5011" i="4" s="1"/>
  <c r="D5012" i="4"/>
  <c r="F5012" i="4" s="1"/>
  <c r="D5013" i="4"/>
  <c r="F5013" i="4" s="1"/>
  <c r="D5014" i="4"/>
  <c r="F5014" i="4" s="1"/>
  <c r="D5015" i="4"/>
  <c r="F5015" i="4" s="1"/>
  <c r="D5016" i="4"/>
  <c r="F5016" i="4" s="1"/>
  <c r="D5017" i="4"/>
  <c r="F5017" i="4" s="1"/>
  <c r="D5018" i="4"/>
  <c r="F5018" i="4" s="1"/>
  <c r="D5019" i="4"/>
  <c r="F5019" i="4" s="1"/>
  <c r="D3374" i="4"/>
  <c r="F3374" i="4" s="1"/>
  <c r="D5021" i="4"/>
  <c r="F5021" i="4" s="1"/>
  <c r="D5022" i="4"/>
  <c r="F5022" i="4" s="1"/>
  <c r="D5023" i="4"/>
  <c r="F5023" i="4" s="1"/>
  <c r="D5024" i="4"/>
  <c r="F5024" i="4" s="1"/>
  <c r="D5025" i="4"/>
  <c r="F5025" i="4" s="1"/>
  <c r="D5026" i="4"/>
  <c r="F5026" i="4" s="1"/>
  <c r="D5027" i="4"/>
  <c r="F5027" i="4" s="1"/>
  <c r="D5028" i="4"/>
  <c r="F5028" i="4" s="1"/>
  <c r="D5029" i="4"/>
  <c r="F5029" i="4" s="1"/>
  <c r="D5030" i="4"/>
  <c r="F5030" i="4" s="1"/>
  <c r="D5031" i="4"/>
  <c r="F5031" i="4" s="1"/>
  <c r="D5032" i="4"/>
  <c r="F5032" i="4" s="1"/>
  <c r="D5033" i="4"/>
  <c r="F5033" i="4" s="1"/>
  <c r="D5034" i="4"/>
  <c r="F5034" i="4" s="1"/>
  <c r="D5035" i="4"/>
  <c r="F5035" i="4" s="1"/>
  <c r="D5036" i="4"/>
  <c r="F5036" i="4" s="1"/>
  <c r="D5037" i="4"/>
  <c r="F5037" i="4" s="1"/>
  <c r="D5038" i="4"/>
  <c r="F5038" i="4" s="1"/>
  <c r="D5039" i="4"/>
  <c r="F5039" i="4" s="1"/>
  <c r="D5040" i="4"/>
  <c r="F5040" i="4" s="1"/>
  <c r="D5041" i="4"/>
  <c r="F5041" i="4" s="1"/>
  <c r="D5042" i="4"/>
  <c r="F5042" i="4" s="1"/>
  <c r="D5043" i="4"/>
  <c r="F5043" i="4" s="1"/>
  <c r="D5044" i="4"/>
  <c r="F5044" i="4" s="1"/>
  <c r="D5045" i="4"/>
  <c r="F5045" i="4" s="1"/>
  <c r="D5046" i="4"/>
  <c r="F5046" i="4" s="1"/>
  <c r="D5047" i="4"/>
  <c r="F5047" i="4" s="1"/>
  <c r="D5048" i="4"/>
  <c r="F5048" i="4" s="1"/>
  <c r="D5049" i="4"/>
  <c r="F5049" i="4" s="1"/>
  <c r="D5050" i="4"/>
  <c r="F5050" i="4" s="1"/>
  <c r="D5051" i="4"/>
  <c r="F5051" i="4" s="1"/>
  <c r="D5052" i="4"/>
  <c r="F5052" i="4" s="1"/>
  <c r="D5053" i="4"/>
  <c r="F5053" i="4" s="1"/>
  <c r="D5054" i="4"/>
  <c r="F5054" i="4" s="1"/>
  <c r="D5055" i="4"/>
  <c r="F5055" i="4" s="1"/>
  <c r="D5056" i="4"/>
  <c r="F5056" i="4" s="1"/>
  <c r="D5057" i="4"/>
  <c r="F5057" i="4" s="1"/>
  <c r="D5058" i="4"/>
  <c r="F5058" i="4" s="1"/>
  <c r="D5059" i="4"/>
  <c r="F5059" i="4" s="1"/>
  <c r="D5060" i="4"/>
  <c r="F5060" i="4" s="1"/>
  <c r="D5061" i="4"/>
  <c r="F5061" i="4" s="1"/>
  <c r="D5062" i="4"/>
  <c r="F5062" i="4" s="1"/>
  <c r="D5063" i="4"/>
  <c r="F5063" i="4" s="1"/>
  <c r="D5064" i="4"/>
  <c r="F5064" i="4" s="1"/>
  <c r="D5065" i="4"/>
  <c r="F5065" i="4" s="1"/>
  <c r="D5066" i="4"/>
  <c r="F5066" i="4" s="1"/>
  <c r="D5067" i="4"/>
  <c r="F5067" i="4" s="1"/>
  <c r="D5068" i="4"/>
  <c r="F5068" i="4" s="1"/>
  <c r="D5069" i="4"/>
  <c r="F5069" i="4" s="1"/>
  <c r="D5070" i="4"/>
  <c r="F5070" i="4" s="1"/>
  <c r="D5071" i="4"/>
  <c r="F5071" i="4" s="1"/>
  <c r="D5072" i="4"/>
  <c r="F5072" i="4" s="1"/>
  <c r="D5073" i="4"/>
  <c r="F5073" i="4" s="1"/>
  <c r="D5074" i="4"/>
  <c r="F5074" i="4" s="1"/>
  <c r="D5075" i="4"/>
  <c r="F5075" i="4" s="1"/>
  <c r="D5076" i="4"/>
  <c r="F5076" i="4" s="1"/>
  <c r="D5077" i="4"/>
  <c r="F5077" i="4" s="1"/>
  <c r="D5078" i="4"/>
  <c r="F5078" i="4" s="1"/>
  <c r="D5079" i="4"/>
  <c r="F5079" i="4" s="1"/>
  <c r="D5080" i="4"/>
  <c r="F5080" i="4" s="1"/>
  <c r="D5081" i="4"/>
  <c r="F5081" i="4" s="1"/>
  <c r="D5082" i="4"/>
  <c r="F5082" i="4" s="1"/>
  <c r="D5083" i="4"/>
  <c r="F5083" i="4" s="1"/>
  <c r="D5084" i="4"/>
  <c r="F5084" i="4" s="1"/>
  <c r="D5085" i="4"/>
  <c r="F5085" i="4" s="1"/>
  <c r="D5086" i="4"/>
  <c r="F5086" i="4" s="1"/>
  <c r="D5087" i="4"/>
  <c r="F5087" i="4" s="1"/>
  <c r="D5088" i="4"/>
  <c r="F5088" i="4" s="1"/>
  <c r="D5089" i="4"/>
  <c r="F5089" i="4" s="1"/>
  <c r="D5090" i="4"/>
  <c r="F5090" i="4" s="1"/>
  <c r="D5091" i="4"/>
  <c r="F5091" i="4" s="1"/>
  <c r="D5092" i="4"/>
  <c r="F5092" i="4" s="1"/>
  <c r="D5093" i="4"/>
  <c r="F5093" i="4" s="1"/>
  <c r="D5094" i="4"/>
  <c r="F5094" i="4" s="1"/>
  <c r="D5095" i="4"/>
  <c r="F5095" i="4" s="1"/>
  <c r="D5096" i="4"/>
  <c r="F5096" i="4" s="1"/>
  <c r="D5097" i="4"/>
  <c r="F5097" i="4" s="1"/>
  <c r="D5098" i="4"/>
  <c r="F5098" i="4" s="1"/>
  <c r="D5099" i="4"/>
  <c r="F5099" i="4" s="1"/>
  <c r="D5100" i="4"/>
  <c r="F5100" i="4" s="1"/>
  <c r="D5101" i="4"/>
  <c r="F5101" i="4" s="1"/>
  <c r="D5102" i="4"/>
  <c r="F5102" i="4" s="1"/>
  <c r="D5103" i="4"/>
  <c r="F5103" i="4" s="1"/>
  <c r="D5104" i="4"/>
  <c r="F5104" i="4" s="1"/>
  <c r="D5105" i="4"/>
  <c r="F5105" i="4" s="1"/>
  <c r="D5106" i="4"/>
  <c r="F5106" i="4" s="1"/>
  <c r="D5107" i="4"/>
  <c r="F5107" i="4" s="1"/>
  <c r="D5108" i="4"/>
  <c r="F5108" i="4" s="1"/>
  <c r="D5109" i="4"/>
  <c r="F5109" i="4" s="1"/>
  <c r="D5110" i="4"/>
  <c r="F5110" i="4" s="1"/>
  <c r="D5111" i="4"/>
  <c r="F5111" i="4" s="1"/>
  <c r="D5112" i="4"/>
  <c r="F5112" i="4" s="1"/>
  <c r="D5113" i="4"/>
  <c r="F5113" i="4" s="1"/>
  <c r="D5114" i="4"/>
  <c r="F5114" i="4" s="1"/>
  <c r="D5115" i="4"/>
  <c r="F5115" i="4" s="1"/>
  <c r="D5116" i="4"/>
  <c r="F5116" i="4" s="1"/>
  <c r="D5117" i="4"/>
  <c r="F5117" i="4" s="1"/>
  <c r="D5118" i="4"/>
  <c r="F5118" i="4" s="1"/>
  <c r="D5119" i="4"/>
  <c r="F5119" i="4" s="1"/>
  <c r="D5120" i="4"/>
  <c r="F5120" i="4" s="1"/>
  <c r="D5121" i="4"/>
  <c r="F5121" i="4" s="1"/>
  <c r="D5122" i="4"/>
  <c r="F5122" i="4" s="1"/>
  <c r="D5123" i="4"/>
  <c r="F5123" i="4" s="1"/>
  <c r="D5124" i="4"/>
  <c r="F5124" i="4" s="1"/>
  <c r="D5125" i="4"/>
  <c r="F5125" i="4" s="1"/>
  <c r="D5126" i="4"/>
  <c r="F5126" i="4" s="1"/>
  <c r="D5127" i="4"/>
  <c r="F5127" i="4" s="1"/>
  <c r="D5128" i="4"/>
  <c r="F5128" i="4" s="1"/>
  <c r="D5129" i="4"/>
  <c r="F5129" i="4" s="1"/>
  <c r="D5130" i="4"/>
  <c r="F5130" i="4" s="1"/>
  <c r="D5131" i="4"/>
  <c r="F5131" i="4" s="1"/>
  <c r="D5132" i="4"/>
  <c r="F5132" i="4" s="1"/>
  <c r="D5133" i="4"/>
  <c r="F5133" i="4" s="1"/>
  <c r="D5134" i="4"/>
  <c r="F5134" i="4" s="1"/>
  <c r="D5135" i="4"/>
  <c r="F5135" i="4" s="1"/>
  <c r="D5136" i="4"/>
  <c r="F5136" i="4" s="1"/>
  <c r="D5137" i="4"/>
  <c r="F5137" i="4" s="1"/>
  <c r="D5138" i="4"/>
  <c r="F5138" i="4" s="1"/>
  <c r="D5139" i="4"/>
  <c r="F5139" i="4" s="1"/>
  <c r="D5140" i="4"/>
  <c r="F5140" i="4" s="1"/>
  <c r="D5141" i="4"/>
  <c r="F5141" i="4" s="1"/>
  <c r="D5142" i="4"/>
  <c r="F5142" i="4" s="1"/>
  <c r="D5143" i="4"/>
  <c r="F5143" i="4" s="1"/>
  <c r="D5144" i="4"/>
  <c r="F5144" i="4" s="1"/>
  <c r="D5145" i="4"/>
  <c r="F5145" i="4" s="1"/>
  <c r="D5146" i="4"/>
  <c r="F5146" i="4" s="1"/>
  <c r="D5147" i="4"/>
  <c r="F5147" i="4" s="1"/>
  <c r="D5148" i="4"/>
  <c r="F5148" i="4" s="1"/>
  <c r="D5149" i="4"/>
  <c r="F5149" i="4" s="1"/>
  <c r="D5150" i="4"/>
  <c r="F5150" i="4" s="1"/>
  <c r="D5151" i="4"/>
  <c r="F5151" i="4" s="1"/>
  <c r="D5152" i="4"/>
  <c r="F5152" i="4" s="1"/>
  <c r="D5153" i="4"/>
  <c r="F5153" i="4" s="1"/>
  <c r="D5154" i="4"/>
  <c r="F5154" i="4" s="1"/>
  <c r="D5155" i="4"/>
  <c r="F5155" i="4" s="1"/>
  <c r="D5156" i="4"/>
  <c r="F5156" i="4" s="1"/>
  <c r="D5157" i="4"/>
  <c r="F5157" i="4" s="1"/>
  <c r="D5158" i="4"/>
  <c r="F5158" i="4" s="1"/>
  <c r="D5159" i="4"/>
  <c r="F5159" i="4" s="1"/>
  <c r="D5160" i="4"/>
  <c r="F5160" i="4" s="1"/>
  <c r="D5161" i="4"/>
  <c r="F5161" i="4" s="1"/>
  <c r="D5162" i="4"/>
  <c r="F5162" i="4" s="1"/>
  <c r="D5163" i="4"/>
  <c r="F5163" i="4" s="1"/>
  <c r="D5164" i="4"/>
  <c r="F5164" i="4" s="1"/>
  <c r="D5165" i="4"/>
  <c r="F5165" i="4" s="1"/>
  <c r="D5166" i="4"/>
  <c r="F5166" i="4" s="1"/>
  <c r="D5167" i="4"/>
  <c r="F5167" i="4" s="1"/>
  <c r="D5168" i="4"/>
  <c r="F5168" i="4" s="1"/>
  <c r="D5169" i="4"/>
  <c r="F5169" i="4" s="1"/>
  <c r="D5170" i="4"/>
  <c r="F5170" i="4" s="1"/>
  <c r="D5171" i="4"/>
  <c r="F5171" i="4" s="1"/>
  <c r="D5172" i="4"/>
  <c r="F5172" i="4" s="1"/>
  <c r="D5173" i="4"/>
  <c r="F5173" i="4" s="1"/>
  <c r="D5174" i="4"/>
  <c r="F5174" i="4" s="1"/>
  <c r="D5175" i="4"/>
  <c r="F5175" i="4" s="1"/>
  <c r="D5176" i="4"/>
  <c r="F5176" i="4" s="1"/>
  <c r="D5177" i="4"/>
  <c r="F5177" i="4" s="1"/>
  <c r="D5178" i="4"/>
  <c r="F5178" i="4" s="1"/>
  <c r="D5179" i="4"/>
  <c r="F5179" i="4" s="1"/>
  <c r="D5180" i="4"/>
  <c r="F5180" i="4" s="1"/>
  <c r="D5181" i="4"/>
  <c r="F5181" i="4" s="1"/>
  <c r="D5182" i="4"/>
  <c r="F5182" i="4" s="1"/>
  <c r="D5183" i="4"/>
  <c r="F5183" i="4" s="1"/>
  <c r="D5184" i="4"/>
  <c r="F5184" i="4" s="1"/>
  <c r="D5185" i="4"/>
  <c r="F5185" i="4" s="1"/>
  <c r="D5186" i="4"/>
  <c r="F5186" i="4" s="1"/>
  <c r="D5187" i="4"/>
  <c r="F5187" i="4" s="1"/>
  <c r="D5188" i="4"/>
  <c r="F5188" i="4" s="1"/>
  <c r="D5189" i="4"/>
  <c r="F5189" i="4" s="1"/>
  <c r="D5190" i="4"/>
  <c r="F5190" i="4" s="1"/>
  <c r="D5191" i="4"/>
  <c r="F5191" i="4" s="1"/>
  <c r="D5192" i="4"/>
  <c r="F5192" i="4" s="1"/>
  <c r="D5193" i="4"/>
  <c r="F5193" i="4" s="1"/>
  <c r="D5194" i="4"/>
  <c r="F5194" i="4" s="1"/>
  <c r="D5195" i="4"/>
  <c r="F5195" i="4" s="1"/>
  <c r="D5196" i="4"/>
  <c r="F5196" i="4" s="1"/>
  <c r="D5197" i="4"/>
  <c r="F5197" i="4" s="1"/>
  <c r="D5198" i="4"/>
  <c r="F5198" i="4" s="1"/>
  <c r="D5199" i="4"/>
  <c r="F5199" i="4" s="1"/>
  <c r="D5200" i="4"/>
  <c r="F5200" i="4" s="1"/>
  <c r="D5201" i="4"/>
  <c r="F5201" i="4" s="1"/>
  <c r="D5202" i="4"/>
  <c r="F5202" i="4" s="1"/>
  <c r="D5203" i="4"/>
  <c r="F5203" i="4" s="1"/>
  <c r="D5204" i="4"/>
  <c r="F5204" i="4" s="1"/>
  <c r="D5205" i="4"/>
  <c r="F5205" i="4" s="1"/>
  <c r="D5206" i="4"/>
  <c r="F5206" i="4" s="1"/>
  <c r="D5207" i="4"/>
  <c r="F5207" i="4" s="1"/>
  <c r="D5208" i="4"/>
  <c r="F5208" i="4" s="1"/>
  <c r="D5209" i="4"/>
  <c r="F5209" i="4" s="1"/>
  <c r="D5210" i="4"/>
  <c r="F5210" i="4" s="1"/>
  <c r="D5211" i="4"/>
  <c r="F5211" i="4" s="1"/>
  <c r="D5212" i="4"/>
  <c r="F5212" i="4" s="1"/>
  <c r="D5213" i="4"/>
  <c r="F5213" i="4" s="1"/>
  <c r="D5214" i="4"/>
  <c r="F5214" i="4" s="1"/>
  <c r="D5215" i="4"/>
  <c r="F5215" i="4" s="1"/>
  <c r="D5216" i="4"/>
  <c r="F5216" i="4" s="1"/>
  <c r="D5217" i="4"/>
  <c r="F5217" i="4" s="1"/>
  <c r="D5218" i="4"/>
  <c r="F5218" i="4" s="1"/>
  <c r="D5219" i="4"/>
  <c r="F5219" i="4" s="1"/>
  <c r="D5220" i="4"/>
  <c r="F5220" i="4" s="1"/>
  <c r="D5221" i="4"/>
  <c r="F5221" i="4" s="1"/>
  <c r="D5222" i="4"/>
  <c r="F5222" i="4" s="1"/>
  <c r="D5223" i="4"/>
  <c r="F5223" i="4" s="1"/>
  <c r="D5224" i="4"/>
  <c r="F5224" i="4" s="1"/>
  <c r="D5225" i="4"/>
  <c r="F5225" i="4" s="1"/>
  <c r="D5226" i="4"/>
  <c r="F5226" i="4" s="1"/>
  <c r="D5227" i="4"/>
  <c r="F5227" i="4" s="1"/>
  <c r="D5228" i="4"/>
  <c r="F5228" i="4" s="1"/>
  <c r="D5229" i="4"/>
  <c r="F5229" i="4" s="1"/>
  <c r="D5230" i="4"/>
  <c r="F5230" i="4" s="1"/>
  <c r="D5231" i="4"/>
  <c r="F5231" i="4" s="1"/>
  <c r="D5232" i="4"/>
  <c r="F5232" i="4" s="1"/>
  <c r="D5233" i="4"/>
  <c r="F5233" i="4" s="1"/>
  <c r="D5234" i="4"/>
  <c r="F5234" i="4" s="1"/>
  <c r="D5235" i="4"/>
  <c r="F5235" i="4" s="1"/>
  <c r="D5236" i="4"/>
  <c r="F5236" i="4" s="1"/>
  <c r="D5237" i="4"/>
  <c r="F5237" i="4" s="1"/>
  <c r="D5238" i="4"/>
  <c r="F5238" i="4" s="1"/>
  <c r="D5239" i="4"/>
  <c r="F5239" i="4" s="1"/>
  <c r="D5240" i="4"/>
  <c r="F5240" i="4" s="1"/>
  <c r="D5241" i="4"/>
  <c r="F5241" i="4" s="1"/>
  <c r="D5242" i="4"/>
  <c r="F5242" i="4" s="1"/>
  <c r="D5243" i="4"/>
  <c r="F5243" i="4" s="1"/>
  <c r="D5244" i="4"/>
  <c r="F5244" i="4" s="1"/>
  <c r="D5245" i="4"/>
  <c r="F5245" i="4" s="1"/>
  <c r="D5246" i="4"/>
  <c r="F5246" i="4" s="1"/>
  <c r="D5247" i="4"/>
  <c r="F5247" i="4" s="1"/>
  <c r="D5248" i="4"/>
  <c r="F5248" i="4" s="1"/>
  <c r="D5249" i="4"/>
  <c r="F5249" i="4" s="1"/>
  <c r="D5250" i="4"/>
  <c r="F5250" i="4" s="1"/>
  <c r="D5251" i="4"/>
  <c r="F5251" i="4" s="1"/>
  <c r="D5252" i="4"/>
  <c r="F5252" i="4" s="1"/>
  <c r="D5253" i="4"/>
  <c r="F5253" i="4" s="1"/>
  <c r="D5254" i="4"/>
  <c r="F5254" i="4" s="1"/>
  <c r="D5255" i="4"/>
  <c r="F5255" i="4" s="1"/>
  <c r="D5256" i="4"/>
  <c r="F5256" i="4" s="1"/>
  <c r="D5257" i="4"/>
  <c r="F5257" i="4" s="1"/>
  <c r="D5258" i="4"/>
  <c r="F5258" i="4" s="1"/>
  <c r="D5259" i="4"/>
  <c r="F5259" i="4" s="1"/>
  <c r="D5260" i="4"/>
  <c r="F5260" i="4" s="1"/>
  <c r="D5261" i="4"/>
  <c r="F5261" i="4" s="1"/>
  <c r="D5262" i="4"/>
  <c r="F5262" i="4" s="1"/>
  <c r="D5263" i="4"/>
  <c r="F5263" i="4" s="1"/>
  <c r="D5264" i="4"/>
  <c r="F5264" i="4" s="1"/>
  <c r="D5265" i="4"/>
  <c r="F5265" i="4" s="1"/>
  <c r="D5266" i="4"/>
  <c r="F5266" i="4" s="1"/>
  <c r="D5267" i="4"/>
  <c r="F5267" i="4" s="1"/>
  <c r="D5268" i="4"/>
  <c r="F5268" i="4" s="1"/>
  <c r="D5269" i="4"/>
  <c r="F5269" i="4" s="1"/>
  <c r="D5270" i="4"/>
  <c r="F5270" i="4" s="1"/>
  <c r="D5271" i="4"/>
  <c r="F5271" i="4" s="1"/>
  <c r="D5272" i="4"/>
  <c r="F5272" i="4" s="1"/>
  <c r="D5273" i="4"/>
  <c r="F5273" i="4" s="1"/>
  <c r="D5274" i="4"/>
  <c r="F5274" i="4" s="1"/>
  <c r="D5275" i="4"/>
  <c r="F5275" i="4" s="1"/>
  <c r="D5276" i="4"/>
  <c r="F5276" i="4" s="1"/>
  <c r="D5277" i="4"/>
  <c r="F5277" i="4" s="1"/>
  <c r="D5278" i="4"/>
  <c r="F5278" i="4" s="1"/>
  <c r="D5279" i="4"/>
  <c r="F5279" i="4" s="1"/>
  <c r="D5280" i="4"/>
  <c r="F5280" i="4" s="1"/>
  <c r="D5281" i="4"/>
  <c r="F5281" i="4" s="1"/>
  <c r="D5282" i="4"/>
  <c r="F5282" i="4" s="1"/>
  <c r="D5283" i="4"/>
  <c r="F5283" i="4" s="1"/>
  <c r="D5284" i="4"/>
  <c r="F5284" i="4" s="1"/>
  <c r="D5285" i="4"/>
  <c r="F5285" i="4" s="1"/>
  <c r="D5286" i="4"/>
  <c r="F5286" i="4" s="1"/>
  <c r="D5287" i="4"/>
  <c r="F5287" i="4" s="1"/>
  <c r="D5288" i="4"/>
  <c r="F5288" i="4" s="1"/>
  <c r="D5289" i="4"/>
  <c r="F5289" i="4" s="1"/>
  <c r="D5290" i="4"/>
  <c r="F5290" i="4" s="1"/>
  <c r="D5291" i="4"/>
  <c r="F5291" i="4" s="1"/>
  <c r="D5292" i="4"/>
  <c r="F5292" i="4" s="1"/>
  <c r="D5293" i="4"/>
  <c r="F5293" i="4" s="1"/>
  <c r="D5294" i="4"/>
  <c r="F5294" i="4" s="1"/>
  <c r="D5295" i="4"/>
  <c r="F5295" i="4" s="1"/>
  <c r="D5296" i="4"/>
  <c r="F5296" i="4" s="1"/>
  <c r="D5297" i="4"/>
  <c r="F5297" i="4" s="1"/>
  <c r="D5298" i="4"/>
  <c r="F5298" i="4" s="1"/>
  <c r="D5299" i="4"/>
  <c r="F5299" i="4" s="1"/>
  <c r="D5300" i="4"/>
  <c r="F5300" i="4" s="1"/>
  <c r="D5301" i="4"/>
  <c r="F5301" i="4" s="1"/>
  <c r="D5302" i="4"/>
  <c r="F5302" i="4" s="1"/>
  <c r="D5303" i="4"/>
  <c r="F5303" i="4" s="1"/>
  <c r="D5304" i="4"/>
  <c r="F5304" i="4" s="1"/>
  <c r="D5305" i="4"/>
  <c r="F5305" i="4" s="1"/>
  <c r="D5306" i="4"/>
  <c r="F5306" i="4" s="1"/>
  <c r="D5307" i="4"/>
  <c r="F5307" i="4" s="1"/>
  <c r="D5308" i="4"/>
  <c r="F5308" i="4" s="1"/>
  <c r="D5309" i="4"/>
  <c r="F5309" i="4" s="1"/>
  <c r="D5310" i="4"/>
  <c r="F5310" i="4" s="1"/>
  <c r="D5311" i="4"/>
  <c r="F5311" i="4" s="1"/>
  <c r="D5312" i="4"/>
  <c r="F5312" i="4" s="1"/>
  <c r="D5313" i="4"/>
  <c r="F5313" i="4" s="1"/>
  <c r="D5314" i="4"/>
  <c r="F5314" i="4" s="1"/>
  <c r="D5315" i="4"/>
  <c r="F5315" i="4" s="1"/>
  <c r="D5316" i="4"/>
  <c r="F5316" i="4" s="1"/>
  <c r="D5317" i="4"/>
  <c r="F5317" i="4" s="1"/>
  <c r="D5318" i="4"/>
  <c r="F5318" i="4" s="1"/>
  <c r="D5319" i="4"/>
  <c r="F5319" i="4" s="1"/>
  <c r="D5320" i="4"/>
  <c r="F5320" i="4" s="1"/>
  <c r="D5321" i="4"/>
  <c r="F5321" i="4" s="1"/>
  <c r="D5322" i="4"/>
  <c r="F5322" i="4" s="1"/>
  <c r="D5323" i="4"/>
  <c r="F5323" i="4" s="1"/>
  <c r="D5324" i="4"/>
  <c r="F5324" i="4" s="1"/>
  <c r="D5325" i="4"/>
  <c r="F5325" i="4" s="1"/>
  <c r="D5326" i="4"/>
  <c r="F5326" i="4" s="1"/>
  <c r="D5327" i="4"/>
  <c r="F5327" i="4" s="1"/>
  <c r="D5328" i="4"/>
  <c r="F5328" i="4" s="1"/>
  <c r="D5329" i="4"/>
  <c r="F5329" i="4" s="1"/>
  <c r="D5330" i="4"/>
  <c r="F5330" i="4" s="1"/>
  <c r="D5331" i="4"/>
  <c r="F5331" i="4" s="1"/>
  <c r="D5332" i="4"/>
  <c r="F5332" i="4" s="1"/>
  <c r="D5333" i="4"/>
  <c r="F5333" i="4" s="1"/>
  <c r="D5334" i="4"/>
  <c r="F5334" i="4" s="1"/>
  <c r="D5335" i="4"/>
  <c r="F5335" i="4" s="1"/>
  <c r="D5336" i="4"/>
  <c r="F5336" i="4" s="1"/>
  <c r="D5337" i="4"/>
  <c r="F5337" i="4" s="1"/>
  <c r="D5338" i="4"/>
  <c r="F5338" i="4" s="1"/>
  <c r="D5339" i="4"/>
  <c r="F5339" i="4" s="1"/>
  <c r="D5340" i="4"/>
  <c r="F5340" i="4" s="1"/>
  <c r="D5341" i="4"/>
  <c r="F5341" i="4" s="1"/>
  <c r="D5342" i="4"/>
  <c r="F5342" i="4" s="1"/>
  <c r="D5343" i="4"/>
  <c r="F5343" i="4" s="1"/>
  <c r="D5344" i="4"/>
  <c r="F5344" i="4" s="1"/>
  <c r="D5345" i="4"/>
  <c r="F5345" i="4" s="1"/>
  <c r="D5346" i="4"/>
  <c r="F5346" i="4" s="1"/>
  <c r="D5347" i="4"/>
  <c r="F5347" i="4" s="1"/>
  <c r="D5348" i="4"/>
  <c r="F5348" i="4" s="1"/>
  <c r="D5349" i="4"/>
  <c r="F5349" i="4" s="1"/>
  <c r="D5350" i="4"/>
  <c r="F5350" i="4" s="1"/>
  <c r="D5351" i="4"/>
  <c r="F5351" i="4" s="1"/>
  <c r="D5352" i="4"/>
  <c r="F5352" i="4" s="1"/>
  <c r="D5353" i="4"/>
  <c r="F5353" i="4" s="1"/>
  <c r="D5354" i="4"/>
  <c r="F5354" i="4" s="1"/>
  <c r="D5355" i="4"/>
  <c r="F5355" i="4" s="1"/>
  <c r="D5356" i="4"/>
  <c r="F5356" i="4" s="1"/>
  <c r="D5357" i="4"/>
  <c r="F5357" i="4" s="1"/>
  <c r="D5358" i="4"/>
  <c r="F5358" i="4" s="1"/>
  <c r="D5359" i="4"/>
  <c r="F5359" i="4" s="1"/>
  <c r="D5360" i="4"/>
  <c r="F5360" i="4" s="1"/>
  <c r="D5361" i="4"/>
  <c r="F5361" i="4" s="1"/>
  <c r="D5362" i="4"/>
  <c r="F5362" i="4" s="1"/>
  <c r="D5363" i="4"/>
  <c r="F5363" i="4" s="1"/>
  <c r="D5364" i="4"/>
  <c r="F5364" i="4" s="1"/>
  <c r="D5365" i="4"/>
  <c r="F5365" i="4" s="1"/>
  <c r="D5366" i="4"/>
  <c r="F5366" i="4" s="1"/>
  <c r="D5367" i="4"/>
  <c r="F5367" i="4" s="1"/>
  <c r="D5368" i="4"/>
  <c r="F5368" i="4" s="1"/>
  <c r="D5369" i="4"/>
  <c r="F5369" i="4" s="1"/>
  <c r="D5370" i="4"/>
  <c r="F5370" i="4" s="1"/>
  <c r="D5371" i="4"/>
  <c r="F5371" i="4" s="1"/>
  <c r="D5372" i="4"/>
  <c r="F5372" i="4" s="1"/>
  <c r="D5373" i="4"/>
  <c r="F5373" i="4" s="1"/>
  <c r="D5374" i="4"/>
  <c r="F5374" i="4" s="1"/>
  <c r="D5375" i="4"/>
  <c r="F5375" i="4" s="1"/>
  <c r="D5376" i="4"/>
  <c r="F5376" i="4" s="1"/>
  <c r="D5377" i="4"/>
  <c r="F5377" i="4" s="1"/>
  <c r="D5378" i="4"/>
  <c r="F5378" i="4" s="1"/>
  <c r="D5379" i="4"/>
  <c r="F5379" i="4" s="1"/>
  <c r="D5380" i="4"/>
  <c r="F5380" i="4" s="1"/>
  <c r="D5381" i="4"/>
  <c r="F5381" i="4" s="1"/>
  <c r="D5382" i="4"/>
  <c r="F5382" i="4" s="1"/>
  <c r="D5383" i="4"/>
  <c r="F5383" i="4" s="1"/>
  <c r="D5384" i="4"/>
  <c r="F5384" i="4" s="1"/>
  <c r="D5385" i="4"/>
  <c r="F5385" i="4" s="1"/>
  <c r="D5386" i="4"/>
  <c r="F5386" i="4" s="1"/>
  <c r="D5387" i="4"/>
  <c r="F5387" i="4" s="1"/>
  <c r="D5388" i="4"/>
  <c r="F5388" i="4" s="1"/>
  <c r="D5389" i="4"/>
  <c r="F5389" i="4" s="1"/>
  <c r="D5390" i="4"/>
  <c r="F5390" i="4" s="1"/>
  <c r="D5391" i="4"/>
  <c r="F5391" i="4" s="1"/>
  <c r="D5392" i="4"/>
  <c r="F5392" i="4" s="1"/>
  <c r="D5393" i="4"/>
  <c r="F5393" i="4" s="1"/>
  <c r="D5394" i="4"/>
  <c r="F5394" i="4" s="1"/>
  <c r="D5395" i="4"/>
  <c r="F5395" i="4" s="1"/>
  <c r="D5396" i="4"/>
  <c r="F5396" i="4" s="1"/>
  <c r="D5397" i="4"/>
  <c r="F5397" i="4" s="1"/>
  <c r="D5398" i="4"/>
  <c r="F5398" i="4" s="1"/>
  <c r="D5399" i="4"/>
  <c r="F5399" i="4" s="1"/>
  <c r="D5400" i="4"/>
  <c r="F5400" i="4" s="1"/>
  <c r="D5401" i="4"/>
  <c r="F5401" i="4" s="1"/>
  <c r="D5402" i="4"/>
  <c r="F5402" i="4" s="1"/>
  <c r="D5403" i="4"/>
  <c r="F5403" i="4" s="1"/>
  <c r="D5404" i="4"/>
  <c r="F5404" i="4" s="1"/>
  <c r="D5405" i="4"/>
  <c r="F5405" i="4" s="1"/>
  <c r="D5406" i="4"/>
  <c r="F5406" i="4" s="1"/>
  <c r="D5407" i="4"/>
  <c r="F5407" i="4" s="1"/>
  <c r="D5408" i="4"/>
  <c r="F5408" i="4" s="1"/>
  <c r="D5409" i="4"/>
  <c r="F5409" i="4" s="1"/>
  <c r="D5410" i="4"/>
  <c r="F5410" i="4" s="1"/>
  <c r="D5411" i="4"/>
  <c r="F5411" i="4" s="1"/>
  <c r="D5412" i="4"/>
  <c r="F5412" i="4" s="1"/>
  <c r="D5413" i="4"/>
  <c r="F5413" i="4" s="1"/>
  <c r="D5414" i="4"/>
  <c r="F5414" i="4" s="1"/>
  <c r="D5415" i="4"/>
  <c r="F5415" i="4" s="1"/>
  <c r="D5416" i="4"/>
  <c r="F5416" i="4" s="1"/>
  <c r="D5417" i="4"/>
  <c r="F5417" i="4" s="1"/>
  <c r="D5418" i="4"/>
  <c r="F5418" i="4" s="1"/>
  <c r="D5419" i="4"/>
  <c r="F5419" i="4" s="1"/>
  <c r="D5420" i="4"/>
  <c r="F5420" i="4" s="1"/>
  <c r="D5421" i="4"/>
  <c r="F5421" i="4" s="1"/>
  <c r="D5422" i="4"/>
  <c r="F5422" i="4" s="1"/>
  <c r="D5423" i="4"/>
  <c r="F5423" i="4" s="1"/>
  <c r="D5424" i="4"/>
  <c r="F5424" i="4" s="1"/>
  <c r="D5425" i="4"/>
  <c r="F5425" i="4" s="1"/>
  <c r="D5426" i="4"/>
  <c r="F5426" i="4" s="1"/>
  <c r="D5427" i="4"/>
  <c r="F5427" i="4" s="1"/>
  <c r="D5428" i="4"/>
  <c r="F5428" i="4" s="1"/>
  <c r="D5429" i="4"/>
  <c r="F5429" i="4" s="1"/>
  <c r="D5430" i="4"/>
  <c r="F5430" i="4" s="1"/>
  <c r="D5431" i="4"/>
  <c r="F5431" i="4" s="1"/>
  <c r="D5432" i="4"/>
  <c r="F5432" i="4" s="1"/>
  <c r="D5433" i="4"/>
  <c r="F5433" i="4" s="1"/>
  <c r="D5434" i="4"/>
  <c r="F5434" i="4" s="1"/>
  <c r="D5435" i="4"/>
  <c r="F5435" i="4" s="1"/>
  <c r="D5436" i="4"/>
  <c r="F5436" i="4" s="1"/>
  <c r="D5437" i="4"/>
  <c r="F5437" i="4" s="1"/>
  <c r="D5438" i="4"/>
  <c r="F5438" i="4" s="1"/>
  <c r="D5439" i="4"/>
  <c r="F5439" i="4" s="1"/>
  <c r="D5440" i="4"/>
  <c r="F5440" i="4" s="1"/>
  <c r="D5441" i="4"/>
  <c r="F5441" i="4" s="1"/>
  <c r="D5442" i="4"/>
  <c r="F5442" i="4" s="1"/>
  <c r="D5443" i="4"/>
  <c r="F5443" i="4" s="1"/>
  <c r="D5444" i="4"/>
  <c r="F5444" i="4" s="1"/>
  <c r="D5445" i="4"/>
  <c r="F5445" i="4" s="1"/>
  <c r="D5446" i="4"/>
  <c r="F5446" i="4" s="1"/>
  <c r="D5447" i="4"/>
  <c r="F5447" i="4" s="1"/>
  <c r="D5448" i="4"/>
  <c r="F5448" i="4" s="1"/>
  <c r="D5449" i="4"/>
  <c r="F5449" i="4" s="1"/>
  <c r="D5450" i="4"/>
  <c r="F5450" i="4" s="1"/>
  <c r="D5451" i="4"/>
  <c r="F5451" i="4" s="1"/>
  <c r="D5452" i="4"/>
  <c r="F5452" i="4" s="1"/>
  <c r="D5453" i="4"/>
  <c r="F5453" i="4" s="1"/>
  <c r="D5454" i="4"/>
  <c r="F5454" i="4" s="1"/>
  <c r="D5455" i="4"/>
  <c r="F5455" i="4" s="1"/>
  <c r="D5456" i="4"/>
  <c r="F5456" i="4" s="1"/>
  <c r="D5457" i="4"/>
  <c r="F5457" i="4" s="1"/>
  <c r="D5458" i="4"/>
  <c r="F5458" i="4" s="1"/>
  <c r="D5459" i="4"/>
  <c r="F5459" i="4" s="1"/>
  <c r="D5460" i="4"/>
  <c r="F5460" i="4" s="1"/>
  <c r="D5461" i="4"/>
  <c r="F5461" i="4" s="1"/>
  <c r="D5462" i="4"/>
  <c r="F5462" i="4" s="1"/>
  <c r="D5463" i="4"/>
  <c r="F5463" i="4" s="1"/>
  <c r="D5464" i="4"/>
  <c r="F5464" i="4" s="1"/>
  <c r="D5465" i="4"/>
  <c r="F5465" i="4" s="1"/>
  <c r="D5466" i="4"/>
  <c r="F5466" i="4" s="1"/>
  <c r="D5467" i="4"/>
  <c r="F5467" i="4" s="1"/>
  <c r="D5468" i="4"/>
  <c r="F5468" i="4" s="1"/>
  <c r="D5469" i="4"/>
  <c r="F5469" i="4" s="1"/>
  <c r="D5470" i="4"/>
  <c r="F5470" i="4" s="1"/>
  <c r="D5471" i="4"/>
  <c r="F5471" i="4" s="1"/>
  <c r="D5472" i="4"/>
  <c r="F5472" i="4" s="1"/>
  <c r="D5473" i="4"/>
  <c r="F5473" i="4" s="1"/>
  <c r="D5474" i="4"/>
  <c r="F5474" i="4" s="1"/>
  <c r="D5475" i="4"/>
  <c r="F5475" i="4" s="1"/>
  <c r="D5476" i="4"/>
  <c r="F5476" i="4" s="1"/>
  <c r="D5477" i="4"/>
  <c r="F5477" i="4" s="1"/>
  <c r="D5478" i="4"/>
  <c r="F5478" i="4" s="1"/>
  <c r="D5479" i="4"/>
  <c r="F5479" i="4" s="1"/>
  <c r="D5480" i="4"/>
  <c r="F5480" i="4" s="1"/>
  <c r="D5481" i="4"/>
  <c r="F5481" i="4" s="1"/>
  <c r="D5482" i="4"/>
  <c r="F5482" i="4" s="1"/>
  <c r="D5483" i="4"/>
  <c r="F5483" i="4" s="1"/>
  <c r="D5484" i="4"/>
  <c r="F5484" i="4" s="1"/>
  <c r="D5485" i="4"/>
  <c r="F5485" i="4" s="1"/>
  <c r="D5486" i="4"/>
  <c r="F5486" i="4" s="1"/>
  <c r="D5487" i="4"/>
  <c r="F5487" i="4" s="1"/>
  <c r="D5488" i="4"/>
  <c r="F5488" i="4" s="1"/>
  <c r="D5489" i="4"/>
  <c r="F5489" i="4" s="1"/>
  <c r="D5490" i="4"/>
  <c r="F5490" i="4" s="1"/>
  <c r="D5491" i="4"/>
  <c r="F5491" i="4" s="1"/>
  <c r="D5492" i="4"/>
  <c r="F5492" i="4" s="1"/>
  <c r="D5493" i="4"/>
  <c r="F5493" i="4" s="1"/>
  <c r="D5494" i="4"/>
  <c r="F5494" i="4" s="1"/>
  <c r="D5495" i="4"/>
  <c r="F5495" i="4" s="1"/>
  <c r="D5496" i="4"/>
  <c r="F5496" i="4" s="1"/>
  <c r="D5497" i="4"/>
  <c r="F5497" i="4" s="1"/>
  <c r="D5498" i="4"/>
  <c r="F5498" i="4" s="1"/>
  <c r="D5499" i="4"/>
  <c r="F5499" i="4" s="1"/>
  <c r="D5500" i="4"/>
  <c r="F5500" i="4" s="1"/>
  <c r="D5501" i="4"/>
  <c r="F5501" i="4" s="1"/>
  <c r="D5502" i="4"/>
  <c r="F5502" i="4" s="1"/>
  <c r="D5503" i="4"/>
  <c r="F5503" i="4" s="1"/>
  <c r="D5504" i="4"/>
  <c r="F5504" i="4" s="1"/>
  <c r="D5505" i="4"/>
  <c r="F5505" i="4" s="1"/>
  <c r="D5506" i="4"/>
  <c r="F5506" i="4" s="1"/>
  <c r="D5507" i="4"/>
  <c r="F5507" i="4" s="1"/>
  <c r="D5508" i="4"/>
  <c r="F5508" i="4" s="1"/>
  <c r="D5509" i="4"/>
  <c r="F5509" i="4" s="1"/>
  <c r="D5510" i="4"/>
  <c r="F5510" i="4" s="1"/>
  <c r="D5511" i="4"/>
  <c r="F5511" i="4" s="1"/>
  <c r="D5512" i="4"/>
  <c r="F5512" i="4" s="1"/>
  <c r="D5513" i="4"/>
  <c r="F5513" i="4" s="1"/>
  <c r="D5514" i="4"/>
  <c r="F5514" i="4" s="1"/>
  <c r="D5515" i="4"/>
  <c r="F5515" i="4" s="1"/>
  <c r="D5516" i="4"/>
  <c r="F5516" i="4" s="1"/>
  <c r="D5517" i="4"/>
  <c r="F5517" i="4" s="1"/>
  <c r="D5518" i="4"/>
  <c r="F5518" i="4" s="1"/>
  <c r="D5519" i="4"/>
  <c r="F5519" i="4" s="1"/>
  <c r="D5520" i="4"/>
  <c r="F5520" i="4" s="1"/>
  <c r="D5521" i="4"/>
  <c r="F5521" i="4" s="1"/>
  <c r="D5522" i="4"/>
  <c r="F5522" i="4" s="1"/>
  <c r="D5523" i="4"/>
  <c r="F5523" i="4" s="1"/>
  <c r="D5524" i="4"/>
  <c r="F5524" i="4" s="1"/>
  <c r="D5525" i="4"/>
  <c r="F5525" i="4" s="1"/>
  <c r="D5526" i="4"/>
  <c r="F5526" i="4" s="1"/>
  <c r="D5527" i="4"/>
  <c r="F5527" i="4" s="1"/>
  <c r="D5528" i="4"/>
  <c r="F5528" i="4" s="1"/>
  <c r="D5529" i="4"/>
  <c r="F5529" i="4" s="1"/>
  <c r="D5530" i="4"/>
  <c r="F5530" i="4" s="1"/>
  <c r="D5531" i="4"/>
  <c r="F5531" i="4" s="1"/>
  <c r="D5532" i="4"/>
  <c r="F5532" i="4" s="1"/>
  <c r="D5533" i="4"/>
  <c r="F5533" i="4" s="1"/>
  <c r="D5534" i="4"/>
  <c r="F5534" i="4" s="1"/>
  <c r="D5535" i="4"/>
  <c r="F5535" i="4" s="1"/>
  <c r="D5536" i="4"/>
  <c r="F5536" i="4" s="1"/>
  <c r="D5537" i="4"/>
  <c r="F5537" i="4" s="1"/>
  <c r="D5538" i="4"/>
  <c r="F5538" i="4" s="1"/>
  <c r="D5539" i="4"/>
  <c r="F5539" i="4" s="1"/>
  <c r="D5540" i="4"/>
  <c r="F5540" i="4" s="1"/>
  <c r="D5541" i="4"/>
  <c r="F5541" i="4" s="1"/>
  <c r="D5542" i="4"/>
  <c r="F5542" i="4" s="1"/>
  <c r="D5543" i="4"/>
  <c r="F5543" i="4" s="1"/>
  <c r="D5544" i="4"/>
  <c r="F5544" i="4" s="1"/>
  <c r="D5545" i="4"/>
  <c r="F5545" i="4" s="1"/>
  <c r="D5546" i="4"/>
  <c r="F5546" i="4" s="1"/>
  <c r="D5547" i="4"/>
  <c r="F5547" i="4" s="1"/>
  <c r="D5548" i="4"/>
  <c r="F5548" i="4" s="1"/>
  <c r="D5549" i="4"/>
  <c r="F5549" i="4" s="1"/>
  <c r="D5550" i="4"/>
  <c r="F5550" i="4" s="1"/>
  <c r="D5551" i="4"/>
  <c r="F5551" i="4" s="1"/>
  <c r="D5552" i="4"/>
  <c r="F5552" i="4" s="1"/>
  <c r="D5553" i="4"/>
  <c r="F5553" i="4" s="1"/>
  <c r="D5554" i="4"/>
  <c r="F5554" i="4" s="1"/>
  <c r="D5555" i="4"/>
  <c r="F5555" i="4" s="1"/>
  <c r="D5556" i="4"/>
  <c r="F5556" i="4" s="1"/>
  <c r="D5557" i="4"/>
  <c r="F5557" i="4" s="1"/>
  <c r="D5558" i="4"/>
  <c r="F5558" i="4" s="1"/>
  <c r="D5559" i="4"/>
  <c r="F5559" i="4" s="1"/>
  <c r="D5560" i="4"/>
  <c r="F5560" i="4" s="1"/>
  <c r="D5561" i="4"/>
  <c r="F5561" i="4" s="1"/>
  <c r="D5562" i="4"/>
  <c r="F5562" i="4" s="1"/>
  <c r="D5563" i="4"/>
  <c r="F5563" i="4" s="1"/>
  <c r="D5564" i="4"/>
  <c r="F5564" i="4" s="1"/>
  <c r="D5565" i="4"/>
  <c r="F5565" i="4" s="1"/>
  <c r="D5566" i="4"/>
  <c r="F5566" i="4" s="1"/>
  <c r="D5567" i="4"/>
  <c r="F5567" i="4" s="1"/>
  <c r="D5568" i="4"/>
  <c r="F5568" i="4" s="1"/>
  <c r="D5569" i="4"/>
  <c r="F5569" i="4" s="1"/>
  <c r="D5570" i="4"/>
  <c r="F5570" i="4" s="1"/>
  <c r="D5571" i="4"/>
  <c r="F5571" i="4" s="1"/>
  <c r="D5572" i="4"/>
  <c r="F5572" i="4" s="1"/>
  <c r="D5573" i="4"/>
  <c r="F5573" i="4" s="1"/>
  <c r="D5574" i="4"/>
  <c r="F5574" i="4" s="1"/>
  <c r="D5575" i="4"/>
  <c r="F5575" i="4" s="1"/>
  <c r="D5576" i="4"/>
  <c r="F5576" i="4" s="1"/>
  <c r="D5577" i="4"/>
  <c r="F5577" i="4" s="1"/>
  <c r="D5578" i="4"/>
  <c r="F5578" i="4" s="1"/>
  <c r="D5579" i="4"/>
  <c r="F5579" i="4" s="1"/>
  <c r="D5580" i="4"/>
  <c r="F5580" i="4" s="1"/>
  <c r="D5581" i="4"/>
  <c r="F5581" i="4" s="1"/>
  <c r="D5582" i="4"/>
  <c r="F5582" i="4" s="1"/>
  <c r="D5583" i="4"/>
  <c r="F5583" i="4" s="1"/>
  <c r="D5584" i="4"/>
  <c r="F5584" i="4" s="1"/>
  <c r="D5585" i="4"/>
  <c r="F5585" i="4" s="1"/>
  <c r="D5586" i="4"/>
  <c r="F5586" i="4" s="1"/>
  <c r="D5587" i="4"/>
  <c r="F5587" i="4" s="1"/>
  <c r="D5588" i="4"/>
  <c r="F5588" i="4" s="1"/>
  <c r="D5589" i="4"/>
  <c r="F5589" i="4" s="1"/>
  <c r="D5590" i="4"/>
  <c r="F5590" i="4" s="1"/>
  <c r="D5591" i="4"/>
  <c r="F5591" i="4" s="1"/>
  <c r="D5592" i="4"/>
  <c r="F5592" i="4" s="1"/>
  <c r="D5593" i="4"/>
  <c r="F5593" i="4" s="1"/>
  <c r="D5594" i="4"/>
  <c r="F5594" i="4" s="1"/>
  <c r="D5595" i="4"/>
  <c r="F5595" i="4" s="1"/>
  <c r="D5596" i="4"/>
  <c r="F5596" i="4" s="1"/>
  <c r="D5597" i="4"/>
  <c r="F5597" i="4" s="1"/>
  <c r="D5598" i="4"/>
  <c r="F5598" i="4" s="1"/>
  <c r="D5599" i="4"/>
  <c r="F5599" i="4" s="1"/>
  <c r="D5600" i="4"/>
  <c r="F5600" i="4" s="1"/>
  <c r="D5601" i="4"/>
  <c r="F5601" i="4" s="1"/>
  <c r="D5602" i="4"/>
  <c r="F5602" i="4" s="1"/>
  <c r="D5603" i="4"/>
  <c r="F5603" i="4" s="1"/>
  <c r="D5604" i="4"/>
  <c r="F5604" i="4" s="1"/>
  <c r="D5605" i="4"/>
  <c r="F5605" i="4" s="1"/>
  <c r="D5606" i="4"/>
  <c r="F5606" i="4" s="1"/>
  <c r="D5607" i="4"/>
  <c r="F5607" i="4" s="1"/>
  <c r="D5608" i="4"/>
  <c r="F5608" i="4" s="1"/>
  <c r="D5609" i="4"/>
  <c r="F5609" i="4" s="1"/>
  <c r="D5610" i="4"/>
  <c r="F5610" i="4" s="1"/>
  <c r="D5611" i="4"/>
  <c r="F5611" i="4" s="1"/>
  <c r="D5612" i="4"/>
  <c r="F5612" i="4" s="1"/>
  <c r="D5613" i="4"/>
  <c r="F5613" i="4" s="1"/>
  <c r="D5614" i="4"/>
  <c r="F5614" i="4" s="1"/>
  <c r="D5615" i="4"/>
  <c r="F5615" i="4" s="1"/>
  <c r="D5616" i="4"/>
  <c r="F5616" i="4" s="1"/>
  <c r="D5617" i="4"/>
  <c r="F5617" i="4" s="1"/>
  <c r="D5618" i="4"/>
  <c r="F5618" i="4" s="1"/>
  <c r="D5619" i="4"/>
  <c r="F5619" i="4" s="1"/>
  <c r="D5620" i="4"/>
  <c r="F5620" i="4" s="1"/>
  <c r="D5621" i="4"/>
  <c r="F5621" i="4" s="1"/>
  <c r="D5622" i="4"/>
  <c r="F5622" i="4" s="1"/>
  <c r="D5623" i="4"/>
  <c r="F5623" i="4" s="1"/>
  <c r="D5624" i="4"/>
  <c r="F5624" i="4" s="1"/>
  <c r="D5625" i="4"/>
  <c r="F5625" i="4" s="1"/>
  <c r="D5626" i="4"/>
  <c r="F5626" i="4" s="1"/>
  <c r="D5627" i="4"/>
  <c r="F5627" i="4" s="1"/>
  <c r="D5628" i="4"/>
  <c r="F5628" i="4" s="1"/>
  <c r="D5629" i="4"/>
  <c r="F5629" i="4" s="1"/>
  <c r="D5630" i="4"/>
  <c r="F5630" i="4" s="1"/>
  <c r="D5631" i="4"/>
  <c r="F5631" i="4" s="1"/>
  <c r="D5632" i="4"/>
  <c r="F5632" i="4" s="1"/>
  <c r="D5633" i="4"/>
  <c r="F5633" i="4" s="1"/>
  <c r="D5634" i="4"/>
  <c r="F5634" i="4" s="1"/>
  <c r="D5635" i="4"/>
  <c r="F5635" i="4" s="1"/>
  <c r="D5636" i="4"/>
  <c r="F5636" i="4" s="1"/>
  <c r="D5637" i="4"/>
  <c r="F5637" i="4" s="1"/>
  <c r="D5638" i="4"/>
  <c r="F5638" i="4" s="1"/>
  <c r="D5639" i="4"/>
  <c r="F5639" i="4" s="1"/>
  <c r="D5640" i="4"/>
  <c r="F5640" i="4" s="1"/>
  <c r="D5641" i="4"/>
  <c r="F5641" i="4" s="1"/>
  <c r="D5642" i="4"/>
  <c r="F5642" i="4" s="1"/>
  <c r="D5643" i="4"/>
  <c r="F5643" i="4" s="1"/>
  <c r="D5644" i="4"/>
  <c r="F5644" i="4" s="1"/>
  <c r="D5645" i="4"/>
  <c r="F5645" i="4" s="1"/>
  <c r="D5646" i="4"/>
  <c r="F5646" i="4" s="1"/>
  <c r="D5647" i="4"/>
  <c r="F5647" i="4" s="1"/>
  <c r="D5648" i="4"/>
  <c r="F5648" i="4" s="1"/>
  <c r="D5649" i="4"/>
  <c r="F5649" i="4" s="1"/>
  <c r="D5650" i="4"/>
  <c r="F5650" i="4" s="1"/>
  <c r="D5651" i="4"/>
  <c r="F5651" i="4" s="1"/>
  <c r="D5652" i="4"/>
  <c r="F5652" i="4" s="1"/>
  <c r="D5653" i="4"/>
  <c r="F5653" i="4" s="1"/>
  <c r="D5654" i="4"/>
  <c r="F5654" i="4" s="1"/>
  <c r="D5655" i="4"/>
  <c r="F5655" i="4" s="1"/>
  <c r="D5656" i="4"/>
  <c r="F5656" i="4" s="1"/>
  <c r="D5657" i="4"/>
  <c r="F5657" i="4" s="1"/>
  <c r="D5658" i="4"/>
  <c r="F5658" i="4" s="1"/>
  <c r="D5659" i="4"/>
  <c r="F5659" i="4" s="1"/>
  <c r="D5660" i="4"/>
  <c r="F5660" i="4" s="1"/>
  <c r="D5661" i="4"/>
  <c r="F5661" i="4" s="1"/>
  <c r="D5662" i="4"/>
  <c r="F5662" i="4" s="1"/>
  <c r="D5663" i="4"/>
  <c r="F5663" i="4" s="1"/>
  <c r="D5664" i="4"/>
  <c r="F5664" i="4" s="1"/>
  <c r="D5665" i="4"/>
  <c r="F5665" i="4" s="1"/>
  <c r="D5666" i="4"/>
  <c r="F5666" i="4" s="1"/>
  <c r="D5667" i="4"/>
  <c r="F5667" i="4" s="1"/>
  <c r="D5668" i="4"/>
  <c r="F5668" i="4" s="1"/>
  <c r="D5669" i="4"/>
  <c r="F5669" i="4" s="1"/>
  <c r="D5670" i="4"/>
  <c r="F5670" i="4" s="1"/>
  <c r="D5671" i="4"/>
  <c r="F5671" i="4" s="1"/>
  <c r="D5672" i="4"/>
  <c r="F5672" i="4" s="1"/>
  <c r="D5673" i="4"/>
  <c r="F5673" i="4" s="1"/>
  <c r="D5674" i="4"/>
  <c r="F5674" i="4" s="1"/>
  <c r="D5675" i="4"/>
  <c r="F5675" i="4" s="1"/>
  <c r="D5676" i="4"/>
  <c r="F5676" i="4" s="1"/>
  <c r="D5677" i="4"/>
  <c r="F5677" i="4" s="1"/>
  <c r="D5678" i="4"/>
  <c r="F5678" i="4" s="1"/>
  <c r="D5679" i="4"/>
  <c r="F5679" i="4" s="1"/>
  <c r="D5680" i="4"/>
  <c r="F5680" i="4" s="1"/>
  <c r="D5681" i="4"/>
  <c r="F5681" i="4" s="1"/>
  <c r="D5682" i="4"/>
  <c r="F5682" i="4" s="1"/>
  <c r="D5683" i="4"/>
  <c r="F5683" i="4" s="1"/>
  <c r="D5684" i="4"/>
  <c r="F5684" i="4" s="1"/>
  <c r="D5685" i="4"/>
  <c r="F5685" i="4" s="1"/>
  <c r="D5686" i="4"/>
  <c r="F5686" i="4" s="1"/>
  <c r="D5687" i="4"/>
  <c r="F5687" i="4" s="1"/>
  <c r="D5688" i="4"/>
  <c r="F5688" i="4" s="1"/>
  <c r="D5689" i="4"/>
  <c r="F5689" i="4" s="1"/>
  <c r="D5690" i="4"/>
  <c r="F5690" i="4" s="1"/>
  <c r="D5691" i="4"/>
  <c r="F5691" i="4" s="1"/>
  <c r="D5692" i="4"/>
  <c r="F5692" i="4" s="1"/>
  <c r="D5693" i="4"/>
  <c r="F5693" i="4" s="1"/>
  <c r="D5694" i="4"/>
  <c r="F5694" i="4" s="1"/>
  <c r="D5695" i="4"/>
  <c r="F5695" i="4" s="1"/>
  <c r="D5696" i="4"/>
  <c r="F5696" i="4" s="1"/>
  <c r="D5697" i="4"/>
  <c r="F5697" i="4" s="1"/>
  <c r="D5698" i="4"/>
  <c r="F5698" i="4" s="1"/>
  <c r="D5699" i="4"/>
  <c r="F5699" i="4" s="1"/>
  <c r="D5700" i="4"/>
  <c r="F5700" i="4" s="1"/>
  <c r="D5701" i="4"/>
  <c r="F5701" i="4" s="1"/>
  <c r="D5702" i="4"/>
  <c r="F5702" i="4" s="1"/>
  <c r="D5703" i="4"/>
  <c r="F5703" i="4" s="1"/>
  <c r="D5704" i="4"/>
  <c r="F5704" i="4" s="1"/>
  <c r="D5705" i="4"/>
  <c r="F5705" i="4" s="1"/>
  <c r="D5706" i="4"/>
  <c r="F5706" i="4" s="1"/>
  <c r="D5707" i="4"/>
  <c r="F5707" i="4" s="1"/>
  <c r="D5708" i="4"/>
  <c r="F5708" i="4" s="1"/>
  <c r="D5709" i="4"/>
  <c r="F5709" i="4" s="1"/>
  <c r="D5710" i="4"/>
  <c r="F5710" i="4" s="1"/>
  <c r="D5711" i="4"/>
  <c r="F5711" i="4" s="1"/>
  <c r="D5712" i="4"/>
  <c r="F5712" i="4" s="1"/>
  <c r="D5713" i="4"/>
  <c r="F5713" i="4" s="1"/>
  <c r="D5714" i="4"/>
  <c r="F5714" i="4" s="1"/>
  <c r="D5715" i="4"/>
  <c r="F5715" i="4" s="1"/>
  <c r="D5716" i="4"/>
  <c r="F5716" i="4" s="1"/>
  <c r="D5717" i="4"/>
  <c r="F5717" i="4" s="1"/>
  <c r="D5718" i="4"/>
  <c r="F5718" i="4" s="1"/>
  <c r="D5719" i="4"/>
  <c r="F5719" i="4" s="1"/>
  <c r="C2" i="4"/>
  <c r="E2" i="4" s="1"/>
  <c r="C3" i="4"/>
  <c r="E3" i="4" s="1"/>
  <c r="C4" i="4"/>
  <c r="E4" i="4" s="1"/>
  <c r="C5" i="4"/>
  <c r="E5" i="4" s="1"/>
  <c r="C6" i="4"/>
  <c r="E6" i="4" s="1"/>
  <c r="C7" i="4"/>
  <c r="E7" i="4" s="1"/>
  <c r="C8" i="4"/>
  <c r="E8" i="4" s="1"/>
  <c r="C9" i="4"/>
  <c r="E9" i="4" s="1"/>
  <c r="C10" i="4"/>
  <c r="E10" i="4" s="1"/>
  <c r="C11" i="4"/>
  <c r="E11" i="4" s="1"/>
  <c r="C12" i="4"/>
  <c r="E12" i="4" s="1"/>
  <c r="C13" i="4"/>
  <c r="E13" i="4" s="1"/>
  <c r="C14" i="4"/>
  <c r="E14" i="4" s="1"/>
  <c r="C15" i="4"/>
  <c r="E15" i="4" s="1"/>
  <c r="C16" i="4"/>
  <c r="E16" i="4" s="1"/>
  <c r="C17" i="4"/>
  <c r="E17" i="4" s="1"/>
  <c r="C18" i="4"/>
  <c r="E18" i="4" s="1"/>
  <c r="C19" i="4"/>
  <c r="E19" i="4" s="1"/>
  <c r="C20" i="4"/>
  <c r="E20" i="4" s="1"/>
  <c r="C21" i="4"/>
  <c r="E21" i="4" s="1"/>
  <c r="C22" i="4"/>
  <c r="E22" i="4" s="1"/>
  <c r="C23" i="4"/>
  <c r="E23" i="4" s="1"/>
  <c r="C24" i="4"/>
  <c r="E24" i="4" s="1"/>
  <c r="C25" i="4"/>
  <c r="E25" i="4" s="1"/>
  <c r="C26" i="4"/>
  <c r="E26" i="4" s="1"/>
  <c r="C27" i="4"/>
  <c r="E27" i="4" s="1"/>
  <c r="C28" i="4"/>
  <c r="E28" i="4" s="1"/>
  <c r="C29" i="4"/>
  <c r="E29" i="4" s="1"/>
  <c r="C30" i="4"/>
  <c r="E30" i="4" s="1"/>
  <c r="C31" i="4"/>
  <c r="E31" i="4" s="1"/>
  <c r="C32" i="4"/>
  <c r="E32" i="4" s="1"/>
  <c r="C33" i="4"/>
  <c r="E33" i="4" s="1"/>
  <c r="C34" i="4"/>
  <c r="E34" i="4" s="1"/>
  <c r="C35" i="4"/>
  <c r="E35" i="4" s="1"/>
  <c r="C36" i="4"/>
  <c r="E36" i="4" s="1"/>
  <c r="C37" i="4"/>
  <c r="E37" i="4" s="1"/>
  <c r="C38" i="4"/>
  <c r="E38" i="4" s="1"/>
  <c r="C39" i="4"/>
  <c r="E39" i="4" s="1"/>
  <c r="C40" i="4"/>
  <c r="E40" i="4" s="1"/>
  <c r="C41" i="4"/>
  <c r="E41" i="4" s="1"/>
  <c r="C42" i="4"/>
  <c r="E42" i="4" s="1"/>
  <c r="C43" i="4"/>
  <c r="E43" i="4" s="1"/>
  <c r="C44" i="4"/>
  <c r="E44" i="4" s="1"/>
  <c r="C45" i="4"/>
  <c r="E45" i="4" s="1"/>
  <c r="C46" i="4"/>
  <c r="E46" i="4" s="1"/>
  <c r="C47" i="4"/>
  <c r="E47" i="4" s="1"/>
  <c r="C48" i="4"/>
  <c r="E48" i="4" s="1"/>
  <c r="C49" i="4"/>
  <c r="E49" i="4" s="1"/>
  <c r="C50" i="4"/>
  <c r="E50" i="4" s="1"/>
  <c r="C51" i="4"/>
  <c r="E51" i="4" s="1"/>
  <c r="C52" i="4"/>
  <c r="E52" i="4" s="1"/>
  <c r="C53" i="4"/>
  <c r="E53" i="4" s="1"/>
  <c r="C54" i="4"/>
  <c r="E54" i="4" s="1"/>
  <c r="C55" i="4"/>
  <c r="E55" i="4" s="1"/>
  <c r="C56" i="4"/>
  <c r="E56" i="4" s="1"/>
  <c r="C57" i="4"/>
  <c r="E57" i="4" s="1"/>
  <c r="C58" i="4"/>
  <c r="E58" i="4" s="1"/>
  <c r="C59" i="4"/>
  <c r="E59" i="4" s="1"/>
  <c r="C60" i="4"/>
  <c r="E60" i="4" s="1"/>
  <c r="C61" i="4"/>
  <c r="E61" i="4" s="1"/>
  <c r="C62" i="4"/>
  <c r="E62" i="4" s="1"/>
  <c r="C63" i="4"/>
  <c r="E63" i="4" s="1"/>
  <c r="C64" i="4"/>
  <c r="E64" i="4" s="1"/>
  <c r="C65" i="4"/>
  <c r="E65" i="4" s="1"/>
  <c r="C66" i="4"/>
  <c r="E66" i="4" s="1"/>
  <c r="C67" i="4"/>
  <c r="E67" i="4" s="1"/>
  <c r="C68" i="4"/>
  <c r="E68" i="4" s="1"/>
  <c r="C69" i="4"/>
  <c r="E69" i="4" s="1"/>
  <c r="C70" i="4"/>
  <c r="E70" i="4" s="1"/>
  <c r="C71" i="4"/>
  <c r="E71" i="4" s="1"/>
  <c r="C72" i="4"/>
  <c r="E72" i="4" s="1"/>
  <c r="C73" i="4"/>
  <c r="E73" i="4" s="1"/>
  <c r="C74" i="4"/>
  <c r="E74" i="4" s="1"/>
  <c r="C75" i="4"/>
  <c r="E75" i="4" s="1"/>
  <c r="C76" i="4"/>
  <c r="E76" i="4" s="1"/>
  <c r="C77" i="4"/>
  <c r="E77" i="4" s="1"/>
  <c r="C78" i="4"/>
  <c r="E78" i="4" s="1"/>
  <c r="C79" i="4"/>
  <c r="E79" i="4" s="1"/>
  <c r="C80" i="4"/>
  <c r="E80" i="4" s="1"/>
  <c r="C81" i="4"/>
  <c r="E81" i="4" s="1"/>
  <c r="C82" i="4"/>
  <c r="E82" i="4" s="1"/>
  <c r="C83" i="4"/>
  <c r="E83" i="4" s="1"/>
  <c r="C84" i="4"/>
  <c r="E84" i="4" s="1"/>
  <c r="C85" i="4"/>
  <c r="E85" i="4" s="1"/>
  <c r="C86" i="4"/>
  <c r="E86" i="4" s="1"/>
  <c r="C87" i="4"/>
  <c r="E87" i="4" s="1"/>
  <c r="C88" i="4"/>
  <c r="E88" i="4" s="1"/>
  <c r="C89" i="4"/>
  <c r="E89" i="4" s="1"/>
  <c r="C90" i="4"/>
  <c r="E90" i="4" s="1"/>
  <c r="C91" i="4"/>
  <c r="E91" i="4" s="1"/>
  <c r="C92" i="4"/>
  <c r="E92" i="4" s="1"/>
  <c r="C93" i="4"/>
  <c r="E93" i="4" s="1"/>
  <c r="C94" i="4"/>
  <c r="E94" i="4" s="1"/>
  <c r="C95" i="4"/>
  <c r="E95" i="4" s="1"/>
  <c r="C96" i="4"/>
  <c r="E96" i="4" s="1"/>
  <c r="C97" i="4"/>
  <c r="E97" i="4" s="1"/>
  <c r="C98" i="4"/>
  <c r="E98" i="4" s="1"/>
  <c r="C99" i="4"/>
  <c r="E99" i="4" s="1"/>
  <c r="C100" i="4"/>
  <c r="E100" i="4" s="1"/>
  <c r="C101" i="4"/>
  <c r="E101" i="4" s="1"/>
  <c r="C102" i="4"/>
  <c r="E102" i="4" s="1"/>
  <c r="C103" i="4"/>
  <c r="E103" i="4" s="1"/>
  <c r="C104" i="4"/>
  <c r="E104" i="4" s="1"/>
  <c r="C105" i="4"/>
  <c r="E105" i="4" s="1"/>
  <c r="C106" i="4"/>
  <c r="E106" i="4" s="1"/>
  <c r="C107" i="4"/>
  <c r="E107" i="4" s="1"/>
  <c r="C108" i="4"/>
  <c r="E108" i="4" s="1"/>
  <c r="C109" i="4"/>
  <c r="E109" i="4" s="1"/>
  <c r="C110" i="4"/>
  <c r="E110" i="4" s="1"/>
  <c r="C111" i="4"/>
  <c r="E111" i="4" s="1"/>
  <c r="C112" i="4"/>
  <c r="E112" i="4" s="1"/>
  <c r="C113" i="4"/>
  <c r="E113" i="4" s="1"/>
  <c r="C114" i="4"/>
  <c r="E114" i="4" s="1"/>
  <c r="C115" i="4"/>
  <c r="E115" i="4" s="1"/>
  <c r="C116" i="4"/>
  <c r="E116" i="4" s="1"/>
  <c r="C117" i="4"/>
  <c r="E117" i="4" s="1"/>
  <c r="C118" i="4"/>
  <c r="E118" i="4" s="1"/>
  <c r="C119" i="4"/>
  <c r="E119" i="4" s="1"/>
  <c r="C120" i="4"/>
  <c r="E120" i="4" s="1"/>
  <c r="C121" i="4"/>
  <c r="E121" i="4" s="1"/>
  <c r="C122" i="4"/>
  <c r="E122" i="4" s="1"/>
  <c r="C123" i="4"/>
  <c r="E123" i="4" s="1"/>
  <c r="C124" i="4"/>
  <c r="E124" i="4" s="1"/>
  <c r="C125" i="4"/>
  <c r="E125" i="4" s="1"/>
  <c r="C126" i="4"/>
  <c r="E126" i="4" s="1"/>
  <c r="C127" i="4"/>
  <c r="E127" i="4" s="1"/>
  <c r="C128" i="4"/>
  <c r="E128" i="4" s="1"/>
  <c r="C129" i="4"/>
  <c r="E129" i="4" s="1"/>
  <c r="C130" i="4"/>
  <c r="E130" i="4" s="1"/>
  <c r="C131" i="4"/>
  <c r="E131" i="4" s="1"/>
  <c r="C132" i="4"/>
  <c r="E132" i="4" s="1"/>
  <c r="C133" i="4"/>
  <c r="E133" i="4" s="1"/>
  <c r="C134" i="4"/>
  <c r="E134" i="4" s="1"/>
  <c r="C135" i="4"/>
  <c r="E135" i="4" s="1"/>
  <c r="C136" i="4"/>
  <c r="E136" i="4" s="1"/>
  <c r="C137" i="4"/>
  <c r="E137" i="4" s="1"/>
  <c r="C138" i="4"/>
  <c r="E138" i="4" s="1"/>
  <c r="C139" i="4"/>
  <c r="E139" i="4" s="1"/>
  <c r="C140" i="4"/>
  <c r="E140" i="4" s="1"/>
  <c r="C141" i="4"/>
  <c r="E141" i="4" s="1"/>
  <c r="C142" i="4"/>
  <c r="E142" i="4" s="1"/>
  <c r="C143" i="4"/>
  <c r="E143" i="4" s="1"/>
  <c r="C144" i="4"/>
  <c r="E144" i="4" s="1"/>
  <c r="C145" i="4"/>
  <c r="E145" i="4" s="1"/>
  <c r="C146" i="4"/>
  <c r="E146" i="4" s="1"/>
  <c r="C147" i="4"/>
  <c r="E147" i="4" s="1"/>
  <c r="C148" i="4"/>
  <c r="E148" i="4" s="1"/>
  <c r="C149" i="4"/>
  <c r="E149" i="4" s="1"/>
  <c r="C150" i="4"/>
  <c r="E150" i="4" s="1"/>
  <c r="C151" i="4"/>
  <c r="E151" i="4" s="1"/>
  <c r="C152" i="4"/>
  <c r="E152" i="4" s="1"/>
  <c r="C153" i="4"/>
  <c r="E153" i="4" s="1"/>
  <c r="C154" i="4"/>
  <c r="E154" i="4" s="1"/>
  <c r="C155" i="4"/>
  <c r="E155" i="4" s="1"/>
  <c r="C156" i="4"/>
  <c r="E156" i="4" s="1"/>
  <c r="C157" i="4"/>
  <c r="E157" i="4" s="1"/>
  <c r="C158" i="4"/>
  <c r="E158" i="4" s="1"/>
  <c r="C159" i="4"/>
  <c r="E159" i="4" s="1"/>
  <c r="C160" i="4"/>
  <c r="E160" i="4" s="1"/>
  <c r="C161" i="4"/>
  <c r="E161" i="4" s="1"/>
  <c r="C162" i="4"/>
  <c r="E162" i="4" s="1"/>
  <c r="C163" i="4"/>
  <c r="E163" i="4" s="1"/>
  <c r="C164" i="4"/>
  <c r="E164" i="4" s="1"/>
  <c r="C165" i="4"/>
  <c r="E165" i="4" s="1"/>
  <c r="C166" i="4"/>
  <c r="E166" i="4" s="1"/>
  <c r="C167" i="4"/>
  <c r="E167" i="4" s="1"/>
  <c r="C168" i="4"/>
  <c r="E168" i="4" s="1"/>
  <c r="C169" i="4"/>
  <c r="E169" i="4" s="1"/>
  <c r="C170" i="4"/>
  <c r="E170" i="4" s="1"/>
  <c r="C171" i="4"/>
  <c r="E171" i="4" s="1"/>
  <c r="C172" i="4"/>
  <c r="E172" i="4" s="1"/>
  <c r="C173" i="4"/>
  <c r="E173" i="4" s="1"/>
  <c r="C174" i="4"/>
  <c r="E174" i="4" s="1"/>
  <c r="C175" i="4"/>
  <c r="E175" i="4" s="1"/>
  <c r="C176" i="4"/>
  <c r="E176" i="4" s="1"/>
  <c r="C177" i="4"/>
  <c r="E177" i="4" s="1"/>
  <c r="C178" i="4"/>
  <c r="E178" i="4" s="1"/>
  <c r="C179" i="4"/>
  <c r="E179" i="4" s="1"/>
  <c r="C180" i="4"/>
  <c r="E180" i="4" s="1"/>
  <c r="C181" i="4"/>
  <c r="E181" i="4" s="1"/>
  <c r="C182" i="4"/>
  <c r="E182" i="4" s="1"/>
  <c r="C183" i="4"/>
  <c r="E183" i="4" s="1"/>
  <c r="C184" i="4"/>
  <c r="E184" i="4" s="1"/>
  <c r="C185" i="4"/>
  <c r="E185" i="4" s="1"/>
  <c r="C186" i="4"/>
  <c r="E186" i="4" s="1"/>
  <c r="C187" i="4"/>
  <c r="E187" i="4" s="1"/>
  <c r="C188" i="4"/>
  <c r="E188" i="4" s="1"/>
  <c r="C189" i="4"/>
  <c r="E189" i="4" s="1"/>
  <c r="C190" i="4"/>
  <c r="E190" i="4" s="1"/>
  <c r="C191" i="4"/>
  <c r="E191" i="4" s="1"/>
  <c r="C192" i="4"/>
  <c r="E192" i="4" s="1"/>
  <c r="C193" i="4"/>
  <c r="E193" i="4" s="1"/>
  <c r="C194" i="4"/>
  <c r="E194" i="4" s="1"/>
  <c r="C195" i="4"/>
  <c r="E195" i="4" s="1"/>
  <c r="C196" i="4"/>
  <c r="E196" i="4" s="1"/>
  <c r="C197" i="4"/>
  <c r="E197" i="4" s="1"/>
  <c r="C198" i="4"/>
  <c r="E198" i="4" s="1"/>
  <c r="C199" i="4"/>
  <c r="E199" i="4" s="1"/>
  <c r="C200" i="4"/>
  <c r="E200" i="4" s="1"/>
  <c r="C201" i="4"/>
  <c r="E201" i="4" s="1"/>
  <c r="C202" i="4"/>
  <c r="E202" i="4" s="1"/>
  <c r="C203" i="4"/>
  <c r="E203" i="4" s="1"/>
  <c r="C204" i="4"/>
  <c r="E204" i="4" s="1"/>
  <c r="C205" i="4"/>
  <c r="E205" i="4" s="1"/>
  <c r="C206" i="4"/>
  <c r="E206" i="4" s="1"/>
  <c r="C207" i="4"/>
  <c r="E207" i="4" s="1"/>
  <c r="C208" i="4"/>
  <c r="E208" i="4" s="1"/>
  <c r="C209" i="4"/>
  <c r="E209" i="4" s="1"/>
  <c r="C210" i="4"/>
  <c r="E210" i="4" s="1"/>
  <c r="C211" i="4"/>
  <c r="E211" i="4" s="1"/>
  <c r="C212" i="4"/>
  <c r="E212" i="4" s="1"/>
  <c r="C213" i="4"/>
  <c r="E213" i="4" s="1"/>
  <c r="C214" i="4"/>
  <c r="E214" i="4" s="1"/>
  <c r="C215" i="4"/>
  <c r="E215" i="4" s="1"/>
  <c r="C216" i="4"/>
  <c r="E216" i="4" s="1"/>
  <c r="C217" i="4"/>
  <c r="E217" i="4" s="1"/>
  <c r="C218" i="4"/>
  <c r="E218" i="4" s="1"/>
  <c r="C219" i="4"/>
  <c r="E219" i="4" s="1"/>
  <c r="C220" i="4"/>
  <c r="E220" i="4" s="1"/>
  <c r="C221" i="4"/>
  <c r="E221" i="4" s="1"/>
  <c r="C222" i="4"/>
  <c r="E222" i="4" s="1"/>
  <c r="C223" i="4"/>
  <c r="E223" i="4" s="1"/>
  <c r="C224" i="4"/>
  <c r="E224" i="4" s="1"/>
  <c r="C225" i="4"/>
  <c r="E225" i="4" s="1"/>
  <c r="C226" i="4"/>
  <c r="E226" i="4" s="1"/>
  <c r="C227" i="4"/>
  <c r="E227" i="4" s="1"/>
  <c r="C228" i="4"/>
  <c r="E228" i="4" s="1"/>
  <c r="C229" i="4"/>
  <c r="E229" i="4" s="1"/>
  <c r="C230" i="4"/>
  <c r="E230" i="4" s="1"/>
  <c r="C231" i="4"/>
  <c r="E231" i="4" s="1"/>
  <c r="C232" i="4"/>
  <c r="E232" i="4" s="1"/>
  <c r="C233" i="4"/>
  <c r="E233" i="4" s="1"/>
  <c r="C234" i="4"/>
  <c r="E234" i="4" s="1"/>
  <c r="C235" i="4"/>
  <c r="E235" i="4" s="1"/>
  <c r="C236" i="4"/>
  <c r="E236" i="4" s="1"/>
  <c r="C237" i="4"/>
  <c r="E237" i="4" s="1"/>
  <c r="C238" i="4"/>
  <c r="E238" i="4" s="1"/>
  <c r="C239" i="4"/>
  <c r="E239" i="4" s="1"/>
  <c r="C240" i="4"/>
  <c r="E240" i="4" s="1"/>
  <c r="C241" i="4"/>
  <c r="E241" i="4" s="1"/>
  <c r="C242" i="4"/>
  <c r="E242" i="4" s="1"/>
  <c r="C243" i="4"/>
  <c r="E243" i="4" s="1"/>
  <c r="C244" i="4"/>
  <c r="E244" i="4" s="1"/>
  <c r="C245" i="4"/>
  <c r="E245" i="4" s="1"/>
  <c r="C246" i="4"/>
  <c r="E246" i="4" s="1"/>
  <c r="C247" i="4"/>
  <c r="E247" i="4" s="1"/>
  <c r="C248" i="4"/>
  <c r="E248" i="4" s="1"/>
  <c r="C249" i="4"/>
  <c r="E249" i="4" s="1"/>
  <c r="C250" i="4"/>
  <c r="E250" i="4" s="1"/>
  <c r="C251" i="4"/>
  <c r="E251" i="4" s="1"/>
  <c r="C252" i="4"/>
  <c r="E252" i="4" s="1"/>
  <c r="C253" i="4"/>
  <c r="E253" i="4" s="1"/>
  <c r="C254" i="4"/>
  <c r="E254" i="4" s="1"/>
  <c r="C255" i="4"/>
  <c r="E255" i="4" s="1"/>
  <c r="C256" i="4"/>
  <c r="E256" i="4" s="1"/>
  <c r="C257" i="4"/>
  <c r="E257" i="4" s="1"/>
  <c r="C258" i="4"/>
  <c r="E258" i="4" s="1"/>
  <c r="C259" i="4"/>
  <c r="E259" i="4" s="1"/>
  <c r="C260" i="4"/>
  <c r="E260" i="4" s="1"/>
  <c r="C261" i="4"/>
  <c r="E261" i="4" s="1"/>
  <c r="C262" i="4"/>
  <c r="E262" i="4" s="1"/>
  <c r="C263" i="4"/>
  <c r="E263" i="4" s="1"/>
  <c r="C264" i="4"/>
  <c r="E264" i="4" s="1"/>
  <c r="C265" i="4"/>
  <c r="E265" i="4" s="1"/>
  <c r="C266" i="4"/>
  <c r="E266" i="4" s="1"/>
  <c r="C267" i="4"/>
  <c r="E267" i="4" s="1"/>
  <c r="C268" i="4"/>
  <c r="E268" i="4" s="1"/>
  <c r="C269" i="4"/>
  <c r="E269" i="4" s="1"/>
  <c r="C270" i="4"/>
  <c r="E270" i="4" s="1"/>
  <c r="C271" i="4"/>
  <c r="E271" i="4" s="1"/>
  <c r="C272" i="4"/>
  <c r="E272" i="4" s="1"/>
  <c r="C273" i="4"/>
  <c r="E273" i="4" s="1"/>
  <c r="C274" i="4"/>
  <c r="E274" i="4" s="1"/>
  <c r="C275" i="4"/>
  <c r="E275" i="4" s="1"/>
  <c r="C276" i="4"/>
  <c r="E276" i="4" s="1"/>
  <c r="C277" i="4"/>
  <c r="E277" i="4" s="1"/>
  <c r="C278" i="4"/>
  <c r="E278" i="4" s="1"/>
  <c r="C279" i="4"/>
  <c r="E279" i="4" s="1"/>
  <c r="C280" i="4"/>
  <c r="E280" i="4" s="1"/>
  <c r="C281" i="4"/>
  <c r="E281" i="4" s="1"/>
  <c r="C282" i="4"/>
  <c r="E282" i="4" s="1"/>
  <c r="C283" i="4"/>
  <c r="E283" i="4" s="1"/>
  <c r="C284" i="4"/>
  <c r="E284" i="4" s="1"/>
  <c r="C285" i="4"/>
  <c r="E285" i="4" s="1"/>
  <c r="C286" i="4"/>
  <c r="E286" i="4" s="1"/>
  <c r="C287" i="4"/>
  <c r="E287" i="4" s="1"/>
  <c r="C288" i="4"/>
  <c r="E288" i="4" s="1"/>
  <c r="C289" i="4"/>
  <c r="E289" i="4" s="1"/>
  <c r="C290" i="4"/>
  <c r="E290" i="4" s="1"/>
  <c r="C291" i="4"/>
  <c r="E291" i="4" s="1"/>
  <c r="C292" i="4"/>
  <c r="E292" i="4" s="1"/>
  <c r="C293" i="4"/>
  <c r="E293" i="4" s="1"/>
  <c r="C294" i="4"/>
  <c r="E294" i="4" s="1"/>
  <c r="C295" i="4"/>
  <c r="E295" i="4" s="1"/>
  <c r="C296" i="4"/>
  <c r="E296" i="4" s="1"/>
  <c r="C297" i="4"/>
  <c r="E297" i="4" s="1"/>
  <c r="C298" i="4"/>
  <c r="E298" i="4" s="1"/>
  <c r="C299" i="4"/>
  <c r="E299" i="4" s="1"/>
  <c r="C300" i="4"/>
  <c r="E300" i="4" s="1"/>
  <c r="C301" i="4"/>
  <c r="E301" i="4" s="1"/>
  <c r="C302" i="4"/>
  <c r="E302" i="4" s="1"/>
  <c r="C303" i="4"/>
  <c r="E303" i="4" s="1"/>
  <c r="C304" i="4"/>
  <c r="E304" i="4" s="1"/>
  <c r="C305" i="4"/>
  <c r="E305" i="4" s="1"/>
  <c r="C306" i="4"/>
  <c r="E306" i="4" s="1"/>
  <c r="C307" i="4"/>
  <c r="E307" i="4" s="1"/>
  <c r="C308" i="4"/>
  <c r="E308" i="4" s="1"/>
  <c r="C309" i="4"/>
  <c r="E309" i="4" s="1"/>
  <c r="C310" i="4"/>
  <c r="E310" i="4" s="1"/>
  <c r="C311" i="4"/>
  <c r="E311" i="4" s="1"/>
  <c r="C312" i="4"/>
  <c r="E312" i="4" s="1"/>
  <c r="C313" i="4"/>
  <c r="E313" i="4" s="1"/>
  <c r="C314" i="4"/>
  <c r="E314" i="4" s="1"/>
  <c r="C315" i="4"/>
  <c r="E315" i="4" s="1"/>
  <c r="C316" i="4"/>
  <c r="E316" i="4" s="1"/>
  <c r="C317" i="4"/>
  <c r="E317" i="4" s="1"/>
  <c r="C318" i="4"/>
  <c r="E318" i="4" s="1"/>
  <c r="C319" i="4"/>
  <c r="E319" i="4" s="1"/>
  <c r="C320" i="4"/>
  <c r="E320" i="4" s="1"/>
  <c r="C321" i="4"/>
  <c r="E321" i="4" s="1"/>
  <c r="C322" i="4"/>
  <c r="E322" i="4" s="1"/>
  <c r="C3870" i="4"/>
  <c r="E3870" i="4" s="1"/>
  <c r="C324" i="4"/>
  <c r="E324" i="4" s="1"/>
  <c r="C325" i="4"/>
  <c r="E325" i="4" s="1"/>
  <c r="C326" i="4"/>
  <c r="E326" i="4" s="1"/>
  <c r="C327" i="4"/>
  <c r="E327" i="4" s="1"/>
  <c r="C328" i="4"/>
  <c r="E328" i="4" s="1"/>
  <c r="C329" i="4"/>
  <c r="E329" i="4" s="1"/>
  <c r="C330" i="4"/>
  <c r="E330" i="4" s="1"/>
  <c r="C331" i="4"/>
  <c r="E331" i="4" s="1"/>
  <c r="C332" i="4"/>
  <c r="E332" i="4" s="1"/>
  <c r="C333" i="4"/>
  <c r="E333" i="4" s="1"/>
  <c r="C334" i="4"/>
  <c r="E334" i="4" s="1"/>
  <c r="C335" i="4"/>
  <c r="E335" i="4" s="1"/>
  <c r="C336" i="4"/>
  <c r="E336" i="4" s="1"/>
  <c r="C337" i="4"/>
  <c r="E337" i="4" s="1"/>
  <c r="C338" i="4"/>
  <c r="E338" i="4" s="1"/>
  <c r="C339" i="4"/>
  <c r="E339" i="4" s="1"/>
  <c r="C340" i="4"/>
  <c r="E340" i="4" s="1"/>
  <c r="C341" i="4"/>
  <c r="E341" i="4" s="1"/>
  <c r="C342" i="4"/>
  <c r="E342" i="4" s="1"/>
  <c r="C343" i="4"/>
  <c r="E343" i="4" s="1"/>
  <c r="C344" i="4"/>
  <c r="E344" i="4" s="1"/>
  <c r="C345" i="4"/>
  <c r="E345" i="4" s="1"/>
  <c r="C346" i="4"/>
  <c r="E346" i="4" s="1"/>
  <c r="C347" i="4"/>
  <c r="E347" i="4" s="1"/>
  <c r="C348" i="4"/>
  <c r="E348" i="4" s="1"/>
  <c r="C349" i="4"/>
  <c r="E349" i="4" s="1"/>
  <c r="C350" i="4"/>
  <c r="E350" i="4" s="1"/>
  <c r="C351" i="4"/>
  <c r="E351" i="4" s="1"/>
  <c r="C352" i="4"/>
  <c r="E352" i="4" s="1"/>
  <c r="C2092" i="4"/>
  <c r="E2092" i="4" s="1"/>
  <c r="C354" i="4"/>
  <c r="E354" i="4" s="1"/>
  <c r="C355" i="4"/>
  <c r="E355" i="4" s="1"/>
  <c r="C356" i="4"/>
  <c r="E356" i="4" s="1"/>
  <c r="C357" i="4"/>
  <c r="E357" i="4" s="1"/>
  <c r="C358" i="4"/>
  <c r="E358" i="4" s="1"/>
  <c r="C359" i="4"/>
  <c r="E359" i="4" s="1"/>
  <c r="C360" i="4"/>
  <c r="E360" i="4" s="1"/>
  <c r="C361" i="4"/>
  <c r="E361" i="4" s="1"/>
  <c r="C362" i="4"/>
  <c r="E362" i="4" s="1"/>
  <c r="C363" i="4"/>
  <c r="E363" i="4" s="1"/>
  <c r="C364" i="4"/>
  <c r="E364" i="4" s="1"/>
  <c r="C365" i="4"/>
  <c r="E365" i="4" s="1"/>
  <c r="C366" i="4"/>
  <c r="E366" i="4" s="1"/>
  <c r="C367" i="4"/>
  <c r="E367" i="4" s="1"/>
  <c r="C368" i="4"/>
  <c r="E368" i="4" s="1"/>
  <c r="C369" i="4"/>
  <c r="E369" i="4" s="1"/>
  <c r="C370" i="4"/>
  <c r="E370" i="4" s="1"/>
  <c r="C371" i="4"/>
  <c r="E371" i="4" s="1"/>
  <c r="C372" i="4"/>
  <c r="E372" i="4" s="1"/>
  <c r="C373" i="4"/>
  <c r="E373" i="4" s="1"/>
  <c r="C374" i="4"/>
  <c r="E374" i="4" s="1"/>
  <c r="C375" i="4"/>
  <c r="E375" i="4" s="1"/>
  <c r="C376" i="4"/>
  <c r="E376" i="4" s="1"/>
  <c r="C377" i="4"/>
  <c r="E377" i="4" s="1"/>
  <c r="C378" i="4"/>
  <c r="E378" i="4" s="1"/>
  <c r="C379" i="4"/>
  <c r="E379" i="4" s="1"/>
  <c r="C380" i="4"/>
  <c r="E380" i="4" s="1"/>
  <c r="C381" i="4"/>
  <c r="E381" i="4" s="1"/>
  <c r="C382" i="4"/>
  <c r="E382" i="4" s="1"/>
  <c r="C383" i="4"/>
  <c r="E383" i="4" s="1"/>
  <c r="C384" i="4"/>
  <c r="E384" i="4" s="1"/>
  <c r="C385" i="4"/>
  <c r="E385" i="4" s="1"/>
  <c r="C386" i="4"/>
  <c r="E386" i="4" s="1"/>
  <c r="C387" i="4"/>
  <c r="E387" i="4" s="1"/>
  <c r="C388" i="4"/>
  <c r="E388" i="4" s="1"/>
  <c r="C389" i="4"/>
  <c r="E389" i="4" s="1"/>
  <c r="C390" i="4"/>
  <c r="E390" i="4" s="1"/>
  <c r="C391" i="4"/>
  <c r="E391" i="4" s="1"/>
  <c r="C392" i="4"/>
  <c r="E392" i="4" s="1"/>
  <c r="C393" i="4"/>
  <c r="E393" i="4" s="1"/>
  <c r="C394" i="4"/>
  <c r="E394" i="4" s="1"/>
  <c r="C395" i="4"/>
  <c r="E395" i="4" s="1"/>
  <c r="C396" i="4"/>
  <c r="E396" i="4" s="1"/>
  <c r="C397" i="4"/>
  <c r="E397" i="4" s="1"/>
  <c r="C398" i="4"/>
  <c r="E398" i="4" s="1"/>
  <c r="C399" i="4"/>
  <c r="E399" i="4" s="1"/>
  <c r="C400" i="4"/>
  <c r="E400" i="4" s="1"/>
  <c r="C401" i="4"/>
  <c r="E401" i="4" s="1"/>
  <c r="C402" i="4"/>
  <c r="E402" i="4" s="1"/>
  <c r="C403" i="4"/>
  <c r="E403" i="4" s="1"/>
  <c r="C404" i="4"/>
  <c r="E404" i="4" s="1"/>
  <c r="C405" i="4"/>
  <c r="E405" i="4" s="1"/>
  <c r="C406" i="4"/>
  <c r="E406" i="4" s="1"/>
  <c r="C407" i="4"/>
  <c r="E407" i="4" s="1"/>
  <c r="C408" i="4"/>
  <c r="E408" i="4" s="1"/>
  <c r="C409" i="4"/>
  <c r="E409" i="4" s="1"/>
  <c r="C410" i="4"/>
  <c r="E410" i="4" s="1"/>
  <c r="C411" i="4"/>
  <c r="E411" i="4" s="1"/>
  <c r="C412" i="4"/>
  <c r="E412" i="4" s="1"/>
  <c r="C413" i="4"/>
  <c r="E413" i="4" s="1"/>
  <c r="C414" i="4"/>
  <c r="E414" i="4" s="1"/>
  <c r="C415" i="4"/>
  <c r="E415" i="4" s="1"/>
  <c r="C416" i="4"/>
  <c r="E416" i="4" s="1"/>
  <c r="C417" i="4"/>
  <c r="E417" i="4" s="1"/>
  <c r="C418" i="4"/>
  <c r="E418" i="4" s="1"/>
  <c r="C419" i="4"/>
  <c r="E419" i="4" s="1"/>
  <c r="C420" i="4"/>
  <c r="E420" i="4" s="1"/>
  <c r="C421" i="4"/>
  <c r="E421" i="4" s="1"/>
  <c r="C422" i="4"/>
  <c r="E422" i="4" s="1"/>
  <c r="C423" i="4"/>
  <c r="E423" i="4" s="1"/>
  <c r="C424" i="4"/>
  <c r="E424" i="4" s="1"/>
  <c r="C425" i="4"/>
  <c r="E425" i="4" s="1"/>
  <c r="C426" i="4"/>
  <c r="E426" i="4" s="1"/>
  <c r="C427" i="4"/>
  <c r="E427" i="4" s="1"/>
  <c r="C428" i="4"/>
  <c r="E428" i="4" s="1"/>
  <c r="C429" i="4"/>
  <c r="E429" i="4" s="1"/>
  <c r="C430" i="4"/>
  <c r="E430" i="4" s="1"/>
  <c r="C431" i="4"/>
  <c r="E431" i="4" s="1"/>
  <c r="C432" i="4"/>
  <c r="E432" i="4" s="1"/>
  <c r="C433" i="4"/>
  <c r="E433" i="4" s="1"/>
  <c r="C434" i="4"/>
  <c r="E434" i="4" s="1"/>
  <c r="C435" i="4"/>
  <c r="E435" i="4" s="1"/>
  <c r="C436" i="4"/>
  <c r="E436" i="4" s="1"/>
  <c r="C437" i="4"/>
  <c r="E437" i="4" s="1"/>
  <c r="C438" i="4"/>
  <c r="E438" i="4" s="1"/>
  <c r="C439" i="4"/>
  <c r="E439" i="4" s="1"/>
  <c r="C440" i="4"/>
  <c r="E440" i="4" s="1"/>
  <c r="C441" i="4"/>
  <c r="E441" i="4" s="1"/>
  <c r="C442" i="4"/>
  <c r="E442" i="4" s="1"/>
  <c r="C443" i="4"/>
  <c r="E443" i="4" s="1"/>
  <c r="C444" i="4"/>
  <c r="E444" i="4" s="1"/>
  <c r="C445" i="4"/>
  <c r="E445" i="4" s="1"/>
  <c r="C446" i="4"/>
  <c r="E446" i="4" s="1"/>
  <c r="C447" i="4"/>
  <c r="E447" i="4" s="1"/>
  <c r="C448" i="4"/>
  <c r="E448" i="4" s="1"/>
  <c r="C449" i="4"/>
  <c r="E449" i="4" s="1"/>
  <c r="C450" i="4"/>
  <c r="E450" i="4" s="1"/>
  <c r="C451" i="4"/>
  <c r="E451" i="4" s="1"/>
  <c r="C452" i="4"/>
  <c r="E452" i="4" s="1"/>
  <c r="C453" i="4"/>
  <c r="E453" i="4" s="1"/>
  <c r="C454" i="4"/>
  <c r="E454" i="4" s="1"/>
  <c r="C455" i="4"/>
  <c r="E455" i="4" s="1"/>
  <c r="C456" i="4"/>
  <c r="E456" i="4" s="1"/>
  <c r="C457" i="4"/>
  <c r="E457" i="4" s="1"/>
  <c r="C458" i="4"/>
  <c r="E458" i="4" s="1"/>
  <c r="C459" i="4"/>
  <c r="E459" i="4" s="1"/>
  <c r="C460" i="4"/>
  <c r="E460" i="4" s="1"/>
  <c r="C461" i="4"/>
  <c r="E461" i="4" s="1"/>
  <c r="C462" i="4"/>
  <c r="E462" i="4" s="1"/>
  <c r="C463" i="4"/>
  <c r="E463" i="4" s="1"/>
  <c r="C464" i="4"/>
  <c r="E464" i="4" s="1"/>
  <c r="C465" i="4"/>
  <c r="E465" i="4" s="1"/>
  <c r="C466" i="4"/>
  <c r="E466" i="4" s="1"/>
  <c r="C467" i="4"/>
  <c r="E467" i="4" s="1"/>
  <c r="C468" i="4"/>
  <c r="E468" i="4" s="1"/>
  <c r="C469" i="4"/>
  <c r="E469" i="4" s="1"/>
  <c r="C470" i="4"/>
  <c r="E470" i="4" s="1"/>
  <c r="C471" i="4"/>
  <c r="E471" i="4" s="1"/>
  <c r="C472" i="4"/>
  <c r="E472" i="4" s="1"/>
  <c r="C473" i="4"/>
  <c r="E473" i="4" s="1"/>
  <c r="C474" i="4"/>
  <c r="E474" i="4" s="1"/>
  <c r="C475" i="4"/>
  <c r="E475" i="4" s="1"/>
  <c r="C476" i="4"/>
  <c r="E476" i="4" s="1"/>
  <c r="C477" i="4"/>
  <c r="E477" i="4" s="1"/>
  <c r="C478" i="4"/>
  <c r="E478" i="4" s="1"/>
  <c r="C479" i="4"/>
  <c r="E479" i="4" s="1"/>
  <c r="C480" i="4"/>
  <c r="E480" i="4" s="1"/>
  <c r="C481" i="4"/>
  <c r="E481" i="4" s="1"/>
  <c r="C482" i="4"/>
  <c r="E482" i="4" s="1"/>
  <c r="C483" i="4"/>
  <c r="E483" i="4" s="1"/>
  <c r="C484" i="4"/>
  <c r="E484" i="4" s="1"/>
  <c r="C485" i="4"/>
  <c r="E485" i="4" s="1"/>
  <c r="C486" i="4"/>
  <c r="E486" i="4" s="1"/>
  <c r="C487" i="4"/>
  <c r="E487" i="4" s="1"/>
  <c r="C488" i="4"/>
  <c r="E488" i="4" s="1"/>
  <c r="C489" i="4"/>
  <c r="E489" i="4" s="1"/>
  <c r="C490" i="4"/>
  <c r="E490" i="4" s="1"/>
  <c r="C491" i="4"/>
  <c r="E491" i="4" s="1"/>
  <c r="C492" i="4"/>
  <c r="E492" i="4" s="1"/>
  <c r="C493" i="4"/>
  <c r="E493" i="4" s="1"/>
  <c r="C494" i="4"/>
  <c r="E494" i="4" s="1"/>
  <c r="C495" i="4"/>
  <c r="E495" i="4" s="1"/>
  <c r="C496" i="4"/>
  <c r="E496" i="4" s="1"/>
  <c r="C497" i="4"/>
  <c r="E497" i="4" s="1"/>
  <c r="C498" i="4"/>
  <c r="E498" i="4" s="1"/>
  <c r="C499" i="4"/>
  <c r="E499" i="4" s="1"/>
  <c r="C500" i="4"/>
  <c r="E500" i="4" s="1"/>
  <c r="C501" i="4"/>
  <c r="E501" i="4" s="1"/>
  <c r="C502" i="4"/>
  <c r="E502" i="4" s="1"/>
  <c r="C503" i="4"/>
  <c r="E503" i="4" s="1"/>
  <c r="C504" i="4"/>
  <c r="E504" i="4" s="1"/>
  <c r="C505" i="4"/>
  <c r="E505" i="4" s="1"/>
  <c r="C506" i="4"/>
  <c r="E506" i="4" s="1"/>
  <c r="C507" i="4"/>
  <c r="E507" i="4" s="1"/>
  <c r="C508" i="4"/>
  <c r="E508" i="4" s="1"/>
  <c r="C509" i="4"/>
  <c r="E509" i="4" s="1"/>
  <c r="C510" i="4"/>
  <c r="E510" i="4" s="1"/>
  <c r="C511" i="4"/>
  <c r="E511" i="4" s="1"/>
  <c r="C512" i="4"/>
  <c r="E512" i="4" s="1"/>
  <c r="C513" i="4"/>
  <c r="E513" i="4" s="1"/>
  <c r="C514" i="4"/>
  <c r="E514" i="4" s="1"/>
  <c r="C515" i="4"/>
  <c r="E515" i="4" s="1"/>
  <c r="C516" i="4"/>
  <c r="E516" i="4" s="1"/>
  <c r="C517" i="4"/>
  <c r="E517" i="4" s="1"/>
  <c r="C518" i="4"/>
  <c r="E518" i="4" s="1"/>
  <c r="C519" i="4"/>
  <c r="E519" i="4" s="1"/>
  <c r="C520" i="4"/>
  <c r="E520" i="4" s="1"/>
  <c r="C521" i="4"/>
  <c r="E521" i="4" s="1"/>
  <c r="C522" i="4"/>
  <c r="E522" i="4" s="1"/>
  <c r="C523" i="4"/>
  <c r="E523" i="4" s="1"/>
  <c r="C524" i="4"/>
  <c r="E524" i="4" s="1"/>
  <c r="C525" i="4"/>
  <c r="E525" i="4" s="1"/>
  <c r="C526" i="4"/>
  <c r="E526" i="4" s="1"/>
  <c r="C527" i="4"/>
  <c r="E527" i="4" s="1"/>
  <c r="C528" i="4"/>
  <c r="E528" i="4" s="1"/>
  <c r="C529" i="4"/>
  <c r="E529" i="4" s="1"/>
  <c r="C530" i="4"/>
  <c r="E530" i="4" s="1"/>
  <c r="C531" i="4"/>
  <c r="E531" i="4" s="1"/>
  <c r="C532" i="4"/>
  <c r="E532" i="4" s="1"/>
  <c r="C533" i="4"/>
  <c r="E533" i="4" s="1"/>
  <c r="C534" i="4"/>
  <c r="E534" i="4" s="1"/>
  <c r="C535" i="4"/>
  <c r="E535" i="4" s="1"/>
  <c r="C536" i="4"/>
  <c r="E536" i="4" s="1"/>
  <c r="C537" i="4"/>
  <c r="E537" i="4" s="1"/>
  <c r="C538" i="4"/>
  <c r="E538" i="4" s="1"/>
  <c r="C539" i="4"/>
  <c r="E539" i="4" s="1"/>
  <c r="C540" i="4"/>
  <c r="E540" i="4" s="1"/>
  <c r="C541" i="4"/>
  <c r="E541" i="4" s="1"/>
  <c r="C542" i="4"/>
  <c r="E542" i="4" s="1"/>
  <c r="C543" i="4"/>
  <c r="E543" i="4" s="1"/>
  <c r="C544" i="4"/>
  <c r="E544" i="4" s="1"/>
  <c r="C545" i="4"/>
  <c r="E545" i="4" s="1"/>
  <c r="C546" i="4"/>
  <c r="E546" i="4" s="1"/>
  <c r="C547" i="4"/>
  <c r="E547" i="4" s="1"/>
  <c r="C548" i="4"/>
  <c r="E548" i="4" s="1"/>
  <c r="C549" i="4"/>
  <c r="E549" i="4" s="1"/>
  <c r="C550" i="4"/>
  <c r="E550" i="4" s="1"/>
  <c r="C551" i="4"/>
  <c r="E551" i="4" s="1"/>
  <c r="C552" i="4"/>
  <c r="E552" i="4" s="1"/>
  <c r="C553" i="4"/>
  <c r="E553" i="4" s="1"/>
  <c r="C554" i="4"/>
  <c r="E554" i="4" s="1"/>
  <c r="C555" i="4"/>
  <c r="E555" i="4" s="1"/>
  <c r="C556" i="4"/>
  <c r="E556" i="4" s="1"/>
  <c r="C557" i="4"/>
  <c r="E557" i="4" s="1"/>
  <c r="C558" i="4"/>
  <c r="E558" i="4" s="1"/>
  <c r="C559" i="4"/>
  <c r="E559" i="4" s="1"/>
  <c r="C560" i="4"/>
  <c r="E560" i="4" s="1"/>
  <c r="C561" i="4"/>
  <c r="E561" i="4" s="1"/>
  <c r="C562" i="4"/>
  <c r="E562" i="4" s="1"/>
  <c r="C563" i="4"/>
  <c r="E563" i="4" s="1"/>
  <c r="C564" i="4"/>
  <c r="E564" i="4" s="1"/>
  <c r="C565" i="4"/>
  <c r="E565" i="4" s="1"/>
  <c r="C566" i="4"/>
  <c r="E566" i="4" s="1"/>
  <c r="C567" i="4"/>
  <c r="E567" i="4" s="1"/>
  <c r="C568" i="4"/>
  <c r="E568" i="4" s="1"/>
  <c r="C569" i="4"/>
  <c r="E569" i="4" s="1"/>
  <c r="C570" i="4"/>
  <c r="E570" i="4" s="1"/>
  <c r="C571" i="4"/>
  <c r="E571" i="4" s="1"/>
  <c r="C572" i="4"/>
  <c r="E572" i="4" s="1"/>
  <c r="C573" i="4"/>
  <c r="E573" i="4" s="1"/>
  <c r="C574" i="4"/>
  <c r="E574" i="4" s="1"/>
  <c r="C575" i="4"/>
  <c r="E575" i="4" s="1"/>
  <c r="C576" i="4"/>
  <c r="E576" i="4" s="1"/>
  <c r="C577" i="4"/>
  <c r="E577" i="4" s="1"/>
  <c r="C578" i="4"/>
  <c r="E578" i="4" s="1"/>
  <c r="C579" i="4"/>
  <c r="E579" i="4" s="1"/>
  <c r="C580" i="4"/>
  <c r="E580" i="4" s="1"/>
  <c r="C581" i="4"/>
  <c r="E581" i="4" s="1"/>
  <c r="C582" i="4"/>
  <c r="E582" i="4" s="1"/>
  <c r="C583" i="4"/>
  <c r="E583" i="4" s="1"/>
  <c r="C584" i="4"/>
  <c r="E584" i="4" s="1"/>
  <c r="C585" i="4"/>
  <c r="E585" i="4" s="1"/>
  <c r="C586" i="4"/>
  <c r="E586" i="4" s="1"/>
  <c r="C587" i="4"/>
  <c r="E587" i="4" s="1"/>
  <c r="C588" i="4"/>
  <c r="E588" i="4" s="1"/>
  <c r="C589" i="4"/>
  <c r="E589" i="4" s="1"/>
  <c r="C590" i="4"/>
  <c r="E590" i="4" s="1"/>
  <c r="C591" i="4"/>
  <c r="E591" i="4" s="1"/>
  <c r="C592" i="4"/>
  <c r="E592" i="4" s="1"/>
  <c r="C593" i="4"/>
  <c r="E593" i="4" s="1"/>
  <c r="C594" i="4"/>
  <c r="E594" i="4" s="1"/>
  <c r="C595" i="4"/>
  <c r="E595" i="4" s="1"/>
  <c r="C596" i="4"/>
  <c r="E596" i="4" s="1"/>
  <c r="C597" i="4"/>
  <c r="E597" i="4" s="1"/>
  <c r="C598" i="4"/>
  <c r="E598" i="4" s="1"/>
  <c r="C599" i="4"/>
  <c r="E599" i="4" s="1"/>
  <c r="C600" i="4"/>
  <c r="E600" i="4" s="1"/>
  <c r="C601" i="4"/>
  <c r="E601" i="4" s="1"/>
  <c r="C602" i="4"/>
  <c r="E602" i="4" s="1"/>
  <c r="C603" i="4"/>
  <c r="E603" i="4" s="1"/>
  <c r="C604" i="4"/>
  <c r="E604" i="4" s="1"/>
  <c r="C605" i="4"/>
  <c r="E605" i="4" s="1"/>
  <c r="C606" i="4"/>
  <c r="E606" i="4" s="1"/>
  <c r="C607" i="4"/>
  <c r="E607" i="4" s="1"/>
  <c r="C608" i="4"/>
  <c r="E608" i="4" s="1"/>
  <c r="C609" i="4"/>
  <c r="E609" i="4" s="1"/>
  <c r="C610" i="4"/>
  <c r="E610" i="4" s="1"/>
  <c r="C611" i="4"/>
  <c r="E611" i="4" s="1"/>
  <c r="C612" i="4"/>
  <c r="E612" i="4" s="1"/>
  <c r="C613" i="4"/>
  <c r="E613" i="4" s="1"/>
  <c r="C614" i="4"/>
  <c r="E614" i="4" s="1"/>
  <c r="C615" i="4"/>
  <c r="E615" i="4" s="1"/>
  <c r="C616" i="4"/>
  <c r="E616" i="4" s="1"/>
  <c r="C617" i="4"/>
  <c r="E617" i="4" s="1"/>
  <c r="C618" i="4"/>
  <c r="E618" i="4" s="1"/>
  <c r="C619" i="4"/>
  <c r="E619" i="4" s="1"/>
  <c r="C620" i="4"/>
  <c r="E620" i="4" s="1"/>
  <c r="C621" i="4"/>
  <c r="E621" i="4" s="1"/>
  <c r="C622" i="4"/>
  <c r="E622" i="4" s="1"/>
  <c r="C623" i="4"/>
  <c r="E623" i="4" s="1"/>
  <c r="C624" i="4"/>
  <c r="E624" i="4" s="1"/>
  <c r="C625" i="4"/>
  <c r="E625" i="4" s="1"/>
  <c r="C626" i="4"/>
  <c r="E626" i="4" s="1"/>
  <c r="C627" i="4"/>
  <c r="E627" i="4" s="1"/>
  <c r="C628" i="4"/>
  <c r="E628" i="4" s="1"/>
  <c r="C629" i="4"/>
  <c r="E629" i="4" s="1"/>
  <c r="C630" i="4"/>
  <c r="E630" i="4" s="1"/>
  <c r="C631" i="4"/>
  <c r="E631" i="4" s="1"/>
  <c r="C632" i="4"/>
  <c r="E632" i="4" s="1"/>
  <c r="C633" i="4"/>
  <c r="E633" i="4" s="1"/>
  <c r="C634" i="4"/>
  <c r="E634" i="4" s="1"/>
  <c r="C635" i="4"/>
  <c r="E635" i="4" s="1"/>
  <c r="C636" i="4"/>
  <c r="E636" i="4" s="1"/>
  <c r="C637" i="4"/>
  <c r="E637" i="4" s="1"/>
  <c r="C638" i="4"/>
  <c r="E638" i="4" s="1"/>
  <c r="C639" i="4"/>
  <c r="E639" i="4" s="1"/>
  <c r="C640" i="4"/>
  <c r="E640" i="4" s="1"/>
  <c r="C641" i="4"/>
  <c r="E641" i="4" s="1"/>
  <c r="C642" i="4"/>
  <c r="E642" i="4" s="1"/>
  <c r="C643" i="4"/>
  <c r="E643" i="4" s="1"/>
  <c r="C644" i="4"/>
  <c r="E644" i="4" s="1"/>
  <c r="C645" i="4"/>
  <c r="E645" i="4" s="1"/>
  <c r="C646" i="4"/>
  <c r="E646" i="4" s="1"/>
  <c r="C647" i="4"/>
  <c r="E647" i="4" s="1"/>
  <c r="C648" i="4"/>
  <c r="E648" i="4" s="1"/>
  <c r="C649" i="4"/>
  <c r="E649" i="4" s="1"/>
  <c r="C650" i="4"/>
  <c r="E650" i="4" s="1"/>
  <c r="C651" i="4"/>
  <c r="E651" i="4" s="1"/>
  <c r="C652" i="4"/>
  <c r="E652" i="4" s="1"/>
  <c r="C653" i="4"/>
  <c r="E653" i="4" s="1"/>
  <c r="C654" i="4"/>
  <c r="E654" i="4" s="1"/>
  <c r="C655" i="4"/>
  <c r="E655" i="4" s="1"/>
  <c r="C656" i="4"/>
  <c r="E656" i="4" s="1"/>
  <c r="C657" i="4"/>
  <c r="E657" i="4" s="1"/>
  <c r="C658" i="4"/>
  <c r="E658" i="4" s="1"/>
  <c r="C659" i="4"/>
  <c r="E659" i="4" s="1"/>
  <c r="C660" i="4"/>
  <c r="E660" i="4" s="1"/>
  <c r="C661" i="4"/>
  <c r="E661" i="4" s="1"/>
  <c r="C662" i="4"/>
  <c r="E662" i="4" s="1"/>
  <c r="C663" i="4"/>
  <c r="E663" i="4" s="1"/>
  <c r="C664" i="4"/>
  <c r="E664" i="4" s="1"/>
  <c r="C665" i="4"/>
  <c r="E665" i="4" s="1"/>
  <c r="C666" i="4"/>
  <c r="E666" i="4" s="1"/>
  <c r="C667" i="4"/>
  <c r="E667" i="4" s="1"/>
  <c r="C668" i="4"/>
  <c r="E668" i="4" s="1"/>
  <c r="C669" i="4"/>
  <c r="E669" i="4" s="1"/>
  <c r="C670" i="4"/>
  <c r="E670" i="4" s="1"/>
  <c r="C671" i="4"/>
  <c r="E671" i="4" s="1"/>
  <c r="C672" i="4"/>
  <c r="E672" i="4" s="1"/>
  <c r="C673" i="4"/>
  <c r="E673" i="4" s="1"/>
  <c r="C674" i="4"/>
  <c r="E674" i="4" s="1"/>
  <c r="C675" i="4"/>
  <c r="E675" i="4" s="1"/>
  <c r="C676" i="4"/>
  <c r="E676" i="4" s="1"/>
  <c r="C677" i="4"/>
  <c r="E677" i="4" s="1"/>
  <c r="C678" i="4"/>
  <c r="E678" i="4" s="1"/>
  <c r="C679" i="4"/>
  <c r="E679" i="4" s="1"/>
  <c r="C680" i="4"/>
  <c r="E680" i="4" s="1"/>
  <c r="C681" i="4"/>
  <c r="E681" i="4" s="1"/>
  <c r="C682" i="4"/>
  <c r="E682" i="4" s="1"/>
  <c r="C683" i="4"/>
  <c r="E683" i="4" s="1"/>
  <c r="C684" i="4"/>
  <c r="E684" i="4" s="1"/>
  <c r="C685" i="4"/>
  <c r="E685" i="4" s="1"/>
  <c r="C686" i="4"/>
  <c r="E686" i="4" s="1"/>
  <c r="C687" i="4"/>
  <c r="E687" i="4" s="1"/>
  <c r="C688" i="4"/>
  <c r="E688" i="4" s="1"/>
  <c r="C689" i="4"/>
  <c r="E689" i="4" s="1"/>
  <c r="C690" i="4"/>
  <c r="E690" i="4" s="1"/>
  <c r="C691" i="4"/>
  <c r="E691" i="4" s="1"/>
  <c r="C692" i="4"/>
  <c r="E692" i="4" s="1"/>
  <c r="C693" i="4"/>
  <c r="E693" i="4" s="1"/>
  <c r="C694" i="4"/>
  <c r="E694" i="4" s="1"/>
  <c r="C695" i="4"/>
  <c r="E695" i="4" s="1"/>
  <c r="C696" i="4"/>
  <c r="E696" i="4" s="1"/>
  <c r="C697" i="4"/>
  <c r="E697" i="4" s="1"/>
  <c r="C698" i="4"/>
  <c r="E698" i="4" s="1"/>
  <c r="C699" i="4"/>
  <c r="E699" i="4" s="1"/>
  <c r="C700" i="4"/>
  <c r="E700" i="4" s="1"/>
  <c r="C701" i="4"/>
  <c r="E701" i="4" s="1"/>
  <c r="C702" i="4"/>
  <c r="E702" i="4" s="1"/>
  <c r="C703" i="4"/>
  <c r="E703" i="4" s="1"/>
  <c r="C704" i="4"/>
  <c r="E704" i="4" s="1"/>
  <c r="C705" i="4"/>
  <c r="E705" i="4" s="1"/>
  <c r="C706" i="4"/>
  <c r="E706" i="4" s="1"/>
  <c r="C707" i="4"/>
  <c r="E707" i="4" s="1"/>
  <c r="C708" i="4"/>
  <c r="E708" i="4" s="1"/>
  <c r="C709" i="4"/>
  <c r="E709" i="4" s="1"/>
  <c r="C710" i="4"/>
  <c r="E710" i="4" s="1"/>
  <c r="C711" i="4"/>
  <c r="E711" i="4" s="1"/>
  <c r="C712" i="4"/>
  <c r="E712" i="4" s="1"/>
  <c r="C713" i="4"/>
  <c r="E713" i="4" s="1"/>
  <c r="C714" i="4"/>
  <c r="E714" i="4" s="1"/>
  <c r="C715" i="4"/>
  <c r="E715" i="4" s="1"/>
  <c r="C716" i="4"/>
  <c r="E716" i="4" s="1"/>
  <c r="C717" i="4"/>
  <c r="E717" i="4" s="1"/>
  <c r="C718" i="4"/>
  <c r="E718" i="4" s="1"/>
  <c r="C719" i="4"/>
  <c r="E719" i="4" s="1"/>
  <c r="C720" i="4"/>
  <c r="E720" i="4" s="1"/>
  <c r="C721" i="4"/>
  <c r="E721" i="4" s="1"/>
  <c r="C722" i="4"/>
  <c r="E722" i="4" s="1"/>
  <c r="C723" i="4"/>
  <c r="E723" i="4" s="1"/>
  <c r="C724" i="4"/>
  <c r="E724" i="4" s="1"/>
  <c r="C725" i="4"/>
  <c r="E725" i="4" s="1"/>
  <c r="C726" i="4"/>
  <c r="E726" i="4" s="1"/>
  <c r="C727" i="4"/>
  <c r="E727" i="4" s="1"/>
  <c r="C728" i="4"/>
  <c r="E728" i="4" s="1"/>
  <c r="C729" i="4"/>
  <c r="E729" i="4" s="1"/>
  <c r="C730" i="4"/>
  <c r="E730" i="4" s="1"/>
  <c r="C731" i="4"/>
  <c r="E731" i="4" s="1"/>
  <c r="C732" i="4"/>
  <c r="E732" i="4" s="1"/>
  <c r="C733" i="4"/>
  <c r="E733" i="4" s="1"/>
  <c r="C734" i="4"/>
  <c r="E734" i="4" s="1"/>
  <c r="C735" i="4"/>
  <c r="E735" i="4" s="1"/>
  <c r="C736" i="4"/>
  <c r="E736" i="4" s="1"/>
  <c r="C737" i="4"/>
  <c r="E737" i="4" s="1"/>
  <c r="C738" i="4"/>
  <c r="E738" i="4" s="1"/>
  <c r="C739" i="4"/>
  <c r="E739" i="4" s="1"/>
  <c r="C740" i="4"/>
  <c r="E740" i="4" s="1"/>
  <c r="C741" i="4"/>
  <c r="E741" i="4" s="1"/>
  <c r="C742" i="4"/>
  <c r="E742" i="4" s="1"/>
  <c r="C743" i="4"/>
  <c r="E743" i="4" s="1"/>
  <c r="C744" i="4"/>
  <c r="E744" i="4" s="1"/>
  <c r="C745" i="4"/>
  <c r="E745" i="4" s="1"/>
  <c r="C746" i="4"/>
  <c r="E746" i="4" s="1"/>
  <c r="C747" i="4"/>
  <c r="E747" i="4" s="1"/>
  <c r="C748" i="4"/>
  <c r="E748" i="4" s="1"/>
  <c r="C749" i="4"/>
  <c r="E749" i="4" s="1"/>
  <c r="C750" i="4"/>
  <c r="E750" i="4" s="1"/>
  <c r="C751" i="4"/>
  <c r="E751" i="4" s="1"/>
  <c r="C752" i="4"/>
  <c r="E752" i="4" s="1"/>
  <c r="C753" i="4"/>
  <c r="E753" i="4" s="1"/>
  <c r="C754" i="4"/>
  <c r="E754" i="4" s="1"/>
  <c r="C755" i="4"/>
  <c r="E755" i="4" s="1"/>
  <c r="C756" i="4"/>
  <c r="E756" i="4" s="1"/>
  <c r="C757" i="4"/>
  <c r="E757" i="4" s="1"/>
  <c r="C758" i="4"/>
  <c r="E758" i="4" s="1"/>
  <c r="C759" i="4"/>
  <c r="E759" i="4" s="1"/>
  <c r="C760" i="4"/>
  <c r="E760" i="4" s="1"/>
  <c r="C761" i="4"/>
  <c r="E761" i="4" s="1"/>
  <c r="C762" i="4"/>
  <c r="E762" i="4" s="1"/>
  <c r="C763" i="4"/>
  <c r="E763" i="4" s="1"/>
  <c r="C764" i="4"/>
  <c r="E764" i="4" s="1"/>
  <c r="C765" i="4"/>
  <c r="E765" i="4" s="1"/>
  <c r="C766" i="4"/>
  <c r="E766" i="4" s="1"/>
  <c r="C767" i="4"/>
  <c r="E767" i="4" s="1"/>
  <c r="C768" i="4"/>
  <c r="E768" i="4" s="1"/>
  <c r="C769" i="4"/>
  <c r="E769" i="4" s="1"/>
  <c r="C770" i="4"/>
  <c r="E770" i="4" s="1"/>
  <c r="C771" i="4"/>
  <c r="E771" i="4" s="1"/>
  <c r="C772" i="4"/>
  <c r="E772" i="4" s="1"/>
  <c r="C773" i="4"/>
  <c r="E773" i="4" s="1"/>
  <c r="C774" i="4"/>
  <c r="E774" i="4" s="1"/>
  <c r="C775" i="4"/>
  <c r="E775" i="4" s="1"/>
  <c r="C776" i="4"/>
  <c r="E776" i="4" s="1"/>
  <c r="C777" i="4"/>
  <c r="E777" i="4" s="1"/>
  <c r="C778" i="4"/>
  <c r="E778" i="4" s="1"/>
  <c r="C779" i="4"/>
  <c r="E779" i="4" s="1"/>
  <c r="C780" i="4"/>
  <c r="E780" i="4" s="1"/>
  <c r="C781" i="4"/>
  <c r="E781" i="4" s="1"/>
  <c r="C782" i="4"/>
  <c r="E782" i="4" s="1"/>
  <c r="C783" i="4"/>
  <c r="E783" i="4" s="1"/>
  <c r="C784" i="4"/>
  <c r="E784" i="4" s="1"/>
  <c r="C785" i="4"/>
  <c r="E785" i="4" s="1"/>
  <c r="C786" i="4"/>
  <c r="E786" i="4" s="1"/>
  <c r="C787" i="4"/>
  <c r="E787" i="4" s="1"/>
  <c r="C788" i="4"/>
  <c r="E788" i="4" s="1"/>
  <c r="C789" i="4"/>
  <c r="E789" i="4" s="1"/>
  <c r="C790" i="4"/>
  <c r="E790" i="4" s="1"/>
  <c r="C791" i="4"/>
  <c r="E791" i="4" s="1"/>
  <c r="C792" i="4"/>
  <c r="E792" i="4" s="1"/>
  <c r="C793" i="4"/>
  <c r="E793" i="4" s="1"/>
  <c r="C794" i="4"/>
  <c r="E794" i="4" s="1"/>
  <c r="C795" i="4"/>
  <c r="E795" i="4" s="1"/>
  <c r="C796" i="4"/>
  <c r="E796" i="4" s="1"/>
  <c r="C797" i="4"/>
  <c r="E797" i="4" s="1"/>
  <c r="C798" i="4"/>
  <c r="E798" i="4" s="1"/>
  <c r="C799" i="4"/>
  <c r="E799" i="4" s="1"/>
  <c r="C800" i="4"/>
  <c r="E800" i="4" s="1"/>
  <c r="C801" i="4"/>
  <c r="E801" i="4" s="1"/>
  <c r="C802" i="4"/>
  <c r="E802" i="4" s="1"/>
  <c r="C803" i="4"/>
  <c r="E803" i="4" s="1"/>
  <c r="C804" i="4"/>
  <c r="E804" i="4" s="1"/>
  <c r="C805" i="4"/>
  <c r="E805" i="4" s="1"/>
  <c r="C806" i="4"/>
  <c r="E806" i="4" s="1"/>
  <c r="C807" i="4"/>
  <c r="E807" i="4" s="1"/>
  <c r="C808" i="4"/>
  <c r="E808" i="4" s="1"/>
  <c r="C809" i="4"/>
  <c r="E809" i="4" s="1"/>
  <c r="C810" i="4"/>
  <c r="E810" i="4" s="1"/>
  <c r="C811" i="4"/>
  <c r="E811" i="4" s="1"/>
  <c r="C2150" i="4"/>
  <c r="E2150" i="4" s="1"/>
  <c r="C813" i="4"/>
  <c r="E813" i="4" s="1"/>
  <c r="C814" i="4"/>
  <c r="E814" i="4" s="1"/>
  <c r="C815" i="4"/>
  <c r="E815" i="4" s="1"/>
  <c r="C816" i="4"/>
  <c r="E816" i="4" s="1"/>
  <c r="C817" i="4"/>
  <c r="E817" i="4" s="1"/>
  <c r="C818" i="4"/>
  <c r="E818" i="4" s="1"/>
  <c r="C819" i="4"/>
  <c r="E819" i="4" s="1"/>
  <c r="C820" i="4"/>
  <c r="E820" i="4" s="1"/>
  <c r="C821" i="4"/>
  <c r="E821" i="4" s="1"/>
  <c r="C822" i="4"/>
  <c r="E822" i="4" s="1"/>
  <c r="C823" i="4"/>
  <c r="E823" i="4" s="1"/>
  <c r="C824" i="4"/>
  <c r="E824" i="4" s="1"/>
  <c r="C825" i="4"/>
  <c r="E825" i="4" s="1"/>
  <c r="C826" i="4"/>
  <c r="E826" i="4" s="1"/>
  <c r="C827" i="4"/>
  <c r="E827" i="4" s="1"/>
  <c r="C828" i="4"/>
  <c r="E828" i="4" s="1"/>
  <c r="C829" i="4"/>
  <c r="E829" i="4" s="1"/>
  <c r="C830" i="4"/>
  <c r="E830" i="4" s="1"/>
  <c r="C831" i="4"/>
  <c r="E831" i="4" s="1"/>
  <c r="C832" i="4"/>
  <c r="E832" i="4" s="1"/>
  <c r="C833" i="4"/>
  <c r="E833" i="4" s="1"/>
  <c r="C834" i="4"/>
  <c r="E834" i="4" s="1"/>
  <c r="C835" i="4"/>
  <c r="E835" i="4" s="1"/>
  <c r="C836" i="4"/>
  <c r="E836" i="4" s="1"/>
  <c r="C837" i="4"/>
  <c r="E837" i="4" s="1"/>
  <c r="C838" i="4"/>
  <c r="E838" i="4" s="1"/>
  <c r="C839" i="4"/>
  <c r="E839" i="4" s="1"/>
  <c r="C840" i="4"/>
  <c r="E840" i="4" s="1"/>
  <c r="C841" i="4"/>
  <c r="E841" i="4" s="1"/>
  <c r="C842" i="4"/>
  <c r="E842" i="4" s="1"/>
  <c r="C843" i="4"/>
  <c r="E843" i="4" s="1"/>
  <c r="C844" i="4"/>
  <c r="E844" i="4" s="1"/>
  <c r="C845" i="4"/>
  <c r="E845" i="4" s="1"/>
  <c r="C846" i="4"/>
  <c r="E846" i="4" s="1"/>
  <c r="C847" i="4"/>
  <c r="E847" i="4" s="1"/>
  <c r="C848" i="4"/>
  <c r="E848" i="4" s="1"/>
  <c r="C849" i="4"/>
  <c r="E849" i="4" s="1"/>
  <c r="C850" i="4"/>
  <c r="E850" i="4" s="1"/>
  <c r="C851" i="4"/>
  <c r="E851" i="4" s="1"/>
  <c r="C852" i="4"/>
  <c r="E852" i="4" s="1"/>
  <c r="C853" i="4"/>
  <c r="E853" i="4" s="1"/>
  <c r="C854" i="4"/>
  <c r="E854" i="4" s="1"/>
  <c r="C855" i="4"/>
  <c r="E855" i="4" s="1"/>
  <c r="C856" i="4"/>
  <c r="E856" i="4" s="1"/>
  <c r="C857" i="4"/>
  <c r="E857" i="4" s="1"/>
  <c r="C858" i="4"/>
  <c r="E858" i="4" s="1"/>
  <c r="C859" i="4"/>
  <c r="E859" i="4" s="1"/>
  <c r="C860" i="4"/>
  <c r="E860" i="4" s="1"/>
  <c r="C861" i="4"/>
  <c r="E861" i="4" s="1"/>
  <c r="C862" i="4"/>
  <c r="E862" i="4" s="1"/>
  <c r="C863" i="4"/>
  <c r="E863" i="4" s="1"/>
  <c r="C864" i="4"/>
  <c r="E864" i="4" s="1"/>
  <c r="C865" i="4"/>
  <c r="E865" i="4" s="1"/>
  <c r="C866" i="4"/>
  <c r="E866" i="4" s="1"/>
  <c r="C867" i="4"/>
  <c r="E867" i="4" s="1"/>
  <c r="C868" i="4"/>
  <c r="E868" i="4" s="1"/>
  <c r="C869" i="4"/>
  <c r="E869" i="4" s="1"/>
  <c r="C870" i="4"/>
  <c r="E870" i="4" s="1"/>
  <c r="C871" i="4"/>
  <c r="E871" i="4" s="1"/>
  <c r="C872" i="4"/>
  <c r="E872" i="4" s="1"/>
  <c r="C873" i="4"/>
  <c r="E873" i="4" s="1"/>
  <c r="C874" i="4"/>
  <c r="E874" i="4" s="1"/>
  <c r="C875" i="4"/>
  <c r="E875" i="4" s="1"/>
  <c r="C876" i="4"/>
  <c r="E876" i="4" s="1"/>
  <c r="C877" i="4"/>
  <c r="E877" i="4" s="1"/>
  <c r="C878" i="4"/>
  <c r="E878" i="4" s="1"/>
  <c r="C879" i="4"/>
  <c r="E879" i="4" s="1"/>
  <c r="C880" i="4"/>
  <c r="E880" i="4" s="1"/>
  <c r="C881" i="4"/>
  <c r="E881" i="4" s="1"/>
  <c r="C882" i="4"/>
  <c r="E882" i="4" s="1"/>
  <c r="C883" i="4"/>
  <c r="E883" i="4" s="1"/>
  <c r="C884" i="4"/>
  <c r="E884" i="4" s="1"/>
  <c r="C885" i="4"/>
  <c r="E885" i="4" s="1"/>
  <c r="C886" i="4"/>
  <c r="E886" i="4" s="1"/>
  <c r="C887" i="4"/>
  <c r="E887" i="4" s="1"/>
  <c r="C888" i="4"/>
  <c r="E888" i="4" s="1"/>
  <c r="C889" i="4"/>
  <c r="E889" i="4" s="1"/>
  <c r="C3923" i="4"/>
  <c r="E3923" i="4" s="1"/>
  <c r="C891" i="4"/>
  <c r="E891" i="4" s="1"/>
  <c r="C892" i="4"/>
  <c r="E892" i="4" s="1"/>
  <c r="C893" i="4"/>
  <c r="E893" i="4" s="1"/>
  <c r="C894" i="4"/>
  <c r="E894" i="4" s="1"/>
  <c r="C895" i="4"/>
  <c r="E895" i="4" s="1"/>
  <c r="C896" i="4"/>
  <c r="E896" i="4" s="1"/>
  <c r="C897" i="4"/>
  <c r="E897" i="4" s="1"/>
  <c r="C898" i="4"/>
  <c r="E898" i="4" s="1"/>
  <c r="C899" i="4"/>
  <c r="E899" i="4" s="1"/>
  <c r="C900" i="4"/>
  <c r="E900" i="4" s="1"/>
  <c r="C901" i="4"/>
  <c r="E901" i="4" s="1"/>
  <c r="C902" i="4"/>
  <c r="E902" i="4" s="1"/>
  <c r="C903" i="4"/>
  <c r="E903" i="4" s="1"/>
  <c r="C904" i="4"/>
  <c r="E904" i="4" s="1"/>
  <c r="C905" i="4"/>
  <c r="E905" i="4" s="1"/>
  <c r="C906" i="4"/>
  <c r="E906" i="4" s="1"/>
  <c r="C907" i="4"/>
  <c r="E907" i="4" s="1"/>
  <c r="C908" i="4"/>
  <c r="E908" i="4" s="1"/>
  <c r="C909" i="4"/>
  <c r="E909" i="4" s="1"/>
  <c r="C910" i="4"/>
  <c r="E910" i="4" s="1"/>
  <c r="C911" i="4"/>
  <c r="E911" i="4" s="1"/>
  <c r="C912" i="4"/>
  <c r="E912" i="4" s="1"/>
  <c r="C913" i="4"/>
  <c r="E913" i="4" s="1"/>
  <c r="C914" i="4"/>
  <c r="E914" i="4" s="1"/>
  <c r="C915" i="4"/>
  <c r="E915" i="4" s="1"/>
  <c r="C916" i="4"/>
  <c r="E916" i="4" s="1"/>
  <c r="C917" i="4"/>
  <c r="E917" i="4" s="1"/>
  <c r="C918" i="4"/>
  <c r="E918" i="4" s="1"/>
  <c r="C919" i="4"/>
  <c r="E919" i="4" s="1"/>
  <c r="C920" i="4"/>
  <c r="E920" i="4" s="1"/>
  <c r="C921" i="4"/>
  <c r="E921" i="4" s="1"/>
  <c r="C922" i="4"/>
  <c r="E922" i="4" s="1"/>
  <c r="C923" i="4"/>
  <c r="E923" i="4" s="1"/>
  <c r="C924" i="4"/>
  <c r="E924" i="4" s="1"/>
  <c r="C925" i="4"/>
  <c r="E925" i="4" s="1"/>
  <c r="C926" i="4"/>
  <c r="E926" i="4" s="1"/>
  <c r="C927" i="4"/>
  <c r="E927" i="4" s="1"/>
  <c r="C928" i="4"/>
  <c r="E928" i="4" s="1"/>
  <c r="C929" i="4"/>
  <c r="E929" i="4" s="1"/>
  <c r="C2269" i="4"/>
  <c r="E2269" i="4" s="1"/>
  <c r="C931" i="4"/>
  <c r="E931" i="4" s="1"/>
  <c r="C932" i="4"/>
  <c r="E932" i="4" s="1"/>
  <c r="C933" i="4"/>
  <c r="E933" i="4" s="1"/>
  <c r="C934" i="4"/>
  <c r="E934" i="4" s="1"/>
  <c r="C935" i="4"/>
  <c r="E935" i="4" s="1"/>
  <c r="C936" i="4"/>
  <c r="E936" i="4" s="1"/>
  <c r="C937" i="4"/>
  <c r="E937" i="4" s="1"/>
  <c r="C938" i="4"/>
  <c r="E938" i="4" s="1"/>
  <c r="C939" i="4"/>
  <c r="E939" i="4" s="1"/>
  <c r="C940" i="4"/>
  <c r="E940" i="4" s="1"/>
  <c r="C941" i="4"/>
  <c r="E941" i="4" s="1"/>
  <c r="C942" i="4"/>
  <c r="E942" i="4" s="1"/>
  <c r="C943" i="4"/>
  <c r="E943" i="4" s="1"/>
  <c r="C944" i="4"/>
  <c r="E944" i="4" s="1"/>
  <c r="C945" i="4"/>
  <c r="E945" i="4" s="1"/>
  <c r="C946" i="4"/>
  <c r="E946" i="4" s="1"/>
  <c r="C947" i="4"/>
  <c r="E947" i="4" s="1"/>
  <c r="C948" i="4"/>
  <c r="E948" i="4" s="1"/>
  <c r="C949" i="4"/>
  <c r="E949" i="4" s="1"/>
  <c r="C950" i="4"/>
  <c r="E950" i="4" s="1"/>
  <c r="C951" i="4"/>
  <c r="E951" i="4" s="1"/>
  <c r="C952" i="4"/>
  <c r="E952" i="4" s="1"/>
  <c r="C953" i="4"/>
  <c r="E953" i="4" s="1"/>
  <c r="C954" i="4"/>
  <c r="E954" i="4" s="1"/>
  <c r="C955" i="4"/>
  <c r="E955" i="4" s="1"/>
  <c r="C956" i="4"/>
  <c r="E956" i="4" s="1"/>
  <c r="C957" i="4"/>
  <c r="E957" i="4" s="1"/>
  <c r="C958" i="4"/>
  <c r="E958" i="4" s="1"/>
  <c r="C959" i="4"/>
  <c r="E959" i="4" s="1"/>
  <c r="C960" i="4"/>
  <c r="E960" i="4" s="1"/>
  <c r="C961" i="4"/>
  <c r="E961" i="4" s="1"/>
  <c r="C962" i="4"/>
  <c r="E962" i="4" s="1"/>
  <c r="C963" i="4"/>
  <c r="E963" i="4" s="1"/>
  <c r="C964" i="4"/>
  <c r="E964" i="4" s="1"/>
  <c r="C965" i="4"/>
  <c r="E965" i="4" s="1"/>
  <c r="C966" i="4"/>
  <c r="E966" i="4" s="1"/>
  <c r="C967" i="4"/>
  <c r="E967" i="4" s="1"/>
  <c r="C968" i="4"/>
  <c r="E968" i="4" s="1"/>
  <c r="C969" i="4"/>
  <c r="E969" i="4" s="1"/>
  <c r="C970" i="4"/>
  <c r="E970" i="4" s="1"/>
  <c r="C971" i="4"/>
  <c r="E971" i="4" s="1"/>
  <c r="C972" i="4"/>
  <c r="E972" i="4" s="1"/>
  <c r="C973" i="4"/>
  <c r="E973" i="4" s="1"/>
  <c r="C974" i="4"/>
  <c r="E974" i="4" s="1"/>
  <c r="C975" i="4"/>
  <c r="E975" i="4" s="1"/>
  <c r="C976" i="4"/>
  <c r="E976" i="4" s="1"/>
  <c r="C977" i="4"/>
  <c r="E977" i="4" s="1"/>
  <c r="C978" i="4"/>
  <c r="E978" i="4" s="1"/>
  <c r="C979" i="4"/>
  <c r="E979" i="4" s="1"/>
  <c r="C980" i="4"/>
  <c r="E980" i="4" s="1"/>
  <c r="C981" i="4"/>
  <c r="E981" i="4" s="1"/>
  <c r="C982" i="4"/>
  <c r="E982" i="4" s="1"/>
  <c r="C983" i="4"/>
  <c r="E983" i="4" s="1"/>
  <c r="C984" i="4"/>
  <c r="E984" i="4" s="1"/>
  <c r="C985" i="4"/>
  <c r="E985" i="4" s="1"/>
  <c r="C986" i="4"/>
  <c r="E986" i="4" s="1"/>
  <c r="C987" i="4"/>
  <c r="E987" i="4" s="1"/>
  <c r="C988" i="4"/>
  <c r="E988" i="4" s="1"/>
  <c r="C989" i="4"/>
  <c r="E989" i="4" s="1"/>
  <c r="C990" i="4"/>
  <c r="E990" i="4" s="1"/>
  <c r="C991" i="4"/>
  <c r="E991" i="4" s="1"/>
  <c r="C992" i="4"/>
  <c r="E992" i="4" s="1"/>
  <c r="C993" i="4"/>
  <c r="E993" i="4" s="1"/>
  <c r="C994" i="4"/>
  <c r="E994" i="4" s="1"/>
  <c r="C995" i="4"/>
  <c r="E995" i="4" s="1"/>
  <c r="C996" i="4"/>
  <c r="E996" i="4" s="1"/>
  <c r="C997" i="4"/>
  <c r="E997" i="4" s="1"/>
  <c r="C998" i="4"/>
  <c r="E998" i="4" s="1"/>
  <c r="C999" i="4"/>
  <c r="E999" i="4" s="1"/>
  <c r="C1000" i="4"/>
  <c r="E1000" i="4" s="1"/>
  <c r="C1001" i="4"/>
  <c r="E1001" i="4" s="1"/>
  <c r="C1002" i="4"/>
  <c r="E1002" i="4" s="1"/>
  <c r="C1003" i="4"/>
  <c r="E1003" i="4" s="1"/>
  <c r="C1004" i="4"/>
  <c r="E1004" i="4" s="1"/>
  <c r="C1005" i="4"/>
  <c r="E1005" i="4" s="1"/>
  <c r="C1006" i="4"/>
  <c r="E1006" i="4" s="1"/>
  <c r="C1007" i="4"/>
  <c r="E1007" i="4" s="1"/>
  <c r="C1008" i="4"/>
  <c r="E1008" i="4" s="1"/>
  <c r="C1009" i="4"/>
  <c r="E1009" i="4" s="1"/>
  <c r="C1010" i="4"/>
  <c r="E1010" i="4" s="1"/>
  <c r="C1011" i="4"/>
  <c r="E1011" i="4" s="1"/>
  <c r="C1012" i="4"/>
  <c r="E1012" i="4" s="1"/>
  <c r="C1013" i="4"/>
  <c r="E1013" i="4" s="1"/>
  <c r="C1014" i="4"/>
  <c r="E1014" i="4" s="1"/>
  <c r="C1015" i="4"/>
  <c r="E1015" i="4" s="1"/>
  <c r="C1016" i="4"/>
  <c r="E1016" i="4" s="1"/>
  <c r="C1017" i="4"/>
  <c r="E1017" i="4" s="1"/>
  <c r="C1018" i="4"/>
  <c r="E1018" i="4" s="1"/>
  <c r="C1019" i="4"/>
  <c r="E1019" i="4" s="1"/>
  <c r="C1020" i="4"/>
  <c r="E1020" i="4" s="1"/>
  <c r="C1021" i="4"/>
  <c r="E1021" i="4" s="1"/>
  <c r="C1022" i="4"/>
  <c r="E1022" i="4" s="1"/>
  <c r="C1023" i="4"/>
  <c r="E1023" i="4" s="1"/>
  <c r="C1024" i="4"/>
  <c r="E1024" i="4" s="1"/>
  <c r="C1025" i="4"/>
  <c r="E1025" i="4" s="1"/>
  <c r="C1026" i="4"/>
  <c r="E1026" i="4" s="1"/>
  <c r="C1027" i="4"/>
  <c r="E1027" i="4" s="1"/>
  <c r="C1028" i="4"/>
  <c r="E1028" i="4" s="1"/>
  <c r="C1029" i="4"/>
  <c r="E1029" i="4" s="1"/>
  <c r="C1030" i="4"/>
  <c r="E1030" i="4" s="1"/>
  <c r="C1031" i="4"/>
  <c r="E1031" i="4" s="1"/>
  <c r="C1032" i="4"/>
  <c r="E1032" i="4" s="1"/>
  <c r="C1033" i="4"/>
  <c r="E1033" i="4" s="1"/>
  <c r="C1034" i="4"/>
  <c r="E1034" i="4" s="1"/>
  <c r="C1035" i="4"/>
  <c r="E1035" i="4" s="1"/>
  <c r="C1036" i="4"/>
  <c r="E1036" i="4" s="1"/>
  <c r="C1037" i="4"/>
  <c r="E1037" i="4" s="1"/>
  <c r="C1038" i="4"/>
  <c r="E1038" i="4" s="1"/>
  <c r="C1039" i="4"/>
  <c r="E1039" i="4" s="1"/>
  <c r="C1040" i="4"/>
  <c r="E1040" i="4" s="1"/>
  <c r="C1041" i="4"/>
  <c r="E1041" i="4" s="1"/>
  <c r="C1042" i="4"/>
  <c r="E1042" i="4" s="1"/>
  <c r="C1043" i="4"/>
  <c r="E1043" i="4" s="1"/>
  <c r="C1044" i="4"/>
  <c r="E1044" i="4" s="1"/>
  <c r="C1045" i="4"/>
  <c r="E1045" i="4" s="1"/>
  <c r="C1046" i="4"/>
  <c r="E1046" i="4" s="1"/>
  <c r="C1047" i="4"/>
  <c r="E1047" i="4" s="1"/>
  <c r="C1048" i="4"/>
  <c r="E1048" i="4" s="1"/>
  <c r="C1049" i="4"/>
  <c r="E1049" i="4" s="1"/>
  <c r="C1050" i="4"/>
  <c r="E1050" i="4" s="1"/>
  <c r="C1051" i="4"/>
  <c r="E1051" i="4" s="1"/>
  <c r="C1052" i="4"/>
  <c r="E1052" i="4" s="1"/>
  <c r="C1053" i="4"/>
  <c r="E1053" i="4" s="1"/>
  <c r="C1054" i="4"/>
  <c r="E1054" i="4" s="1"/>
  <c r="C1055" i="4"/>
  <c r="E1055" i="4" s="1"/>
  <c r="C1056" i="4"/>
  <c r="E1056" i="4" s="1"/>
  <c r="C1057" i="4"/>
  <c r="E1057" i="4" s="1"/>
  <c r="C1058" i="4"/>
  <c r="E1058" i="4" s="1"/>
  <c r="C1059" i="4"/>
  <c r="E1059" i="4" s="1"/>
  <c r="C1060" i="4"/>
  <c r="E1060" i="4" s="1"/>
  <c r="C1061" i="4"/>
  <c r="E1061" i="4" s="1"/>
  <c r="C1062" i="4"/>
  <c r="E1062" i="4" s="1"/>
  <c r="C1063" i="4"/>
  <c r="E1063" i="4" s="1"/>
  <c r="C1064" i="4"/>
  <c r="E1064" i="4" s="1"/>
  <c r="C1065" i="4"/>
  <c r="E1065" i="4" s="1"/>
  <c r="C1066" i="4"/>
  <c r="E1066" i="4" s="1"/>
  <c r="C1067" i="4"/>
  <c r="E1067" i="4" s="1"/>
  <c r="C1068" i="4"/>
  <c r="E1068" i="4" s="1"/>
  <c r="C1069" i="4"/>
  <c r="E1069" i="4" s="1"/>
  <c r="C1070" i="4"/>
  <c r="E1070" i="4" s="1"/>
  <c r="C1071" i="4"/>
  <c r="E1071" i="4" s="1"/>
  <c r="C1072" i="4"/>
  <c r="E1072" i="4" s="1"/>
  <c r="C1073" i="4"/>
  <c r="E1073" i="4" s="1"/>
  <c r="C1074" i="4"/>
  <c r="E1074" i="4" s="1"/>
  <c r="C1075" i="4"/>
  <c r="E1075" i="4" s="1"/>
  <c r="C1076" i="4"/>
  <c r="E1076" i="4" s="1"/>
  <c r="C1077" i="4"/>
  <c r="E1077" i="4" s="1"/>
  <c r="C1078" i="4"/>
  <c r="E1078" i="4" s="1"/>
  <c r="C1079" i="4"/>
  <c r="E1079" i="4" s="1"/>
  <c r="C1080" i="4"/>
  <c r="E1080" i="4" s="1"/>
  <c r="C1081" i="4"/>
  <c r="E1081" i="4" s="1"/>
  <c r="C1082" i="4"/>
  <c r="E1082" i="4" s="1"/>
  <c r="C1083" i="4"/>
  <c r="E1083" i="4" s="1"/>
  <c r="C1084" i="4"/>
  <c r="E1084" i="4" s="1"/>
  <c r="C1085" i="4"/>
  <c r="E1085" i="4" s="1"/>
  <c r="C1086" i="4"/>
  <c r="E1086" i="4" s="1"/>
  <c r="C1087" i="4"/>
  <c r="E1087" i="4" s="1"/>
  <c r="C1088" i="4"/>
  <c r="E1088" i="4" s="1"/>
  <c r="C1089" i="4"/>
  <c r="E1089" i="4" s="1"/>
  <c r="C1090" i="4"/>
  <c r="E1090" i="4" s="1"/>
  <c r="C1091" i="4"/>
  <c r="E1091" i="4" s="1"/>
  <c r="C1092" i="4"/>
  <c r="E1092" i="4" s="1"/>
  <c r="C1093" i="4"/>
  <c r="E1093" i="4" s="1"/>
  <c r="C1094" i="4"/>
  <c r="E1094" i="4" s="1"/>
  <c r="C1095" i="4"/>
  <c r="E1095" i="4" s="1"/>
  <c r="C1096" i="4"/>
  <c r="E1096" i="4" s="1"/>
  <c r="C1097" i="4"/>
  <c r="E1097" i="4" s="1"/>
  <c r="C1098" i="4"/>
  <c r="E1098" i="4" s="1"/>
  <c r="C1099" i="4"/>
  <c r="E1099" i="4" s="1"/>
  <c r="C1100" i="4"/>
  <c r="E1100" i="4" s="1"/>
  <c r="C1101" i="4"/>
  <c r="E1101" i="4" s="1"/>
  <c r="C1102" i="4"/>
  <c r="E1102" i="4" s="1"/>
  <c r="C1103" i="4"/>
  <c r="E1103" i="4" s="1"/>
  <c r="C1104" i="4"/>
  <c r="E1104" i="4" s="1"/>
  <c r="C1105" i="4"/>
  <c r="E1105" i="4" s="1"/>
  <c r="C1106" i="4"/>
  <c r="E1106" i="4" s="1"/>
  <c r="C1107" i="4"/>
  <c r="E1107" i="4" s="1"/>
  <c r="C1108" i="4"/>
  <c r="E1108" i="4" s="1"/>
  <c r="C1109" i="4"/>
  <c r="E1109" i="4" s="1"/>
  <c r="C1110" i="4"/>
  <c r="E1110" i="4" s="1"/>
  <c r="C1111" i="4"/>
  <c r="E1111" i="4" s="1"/>
  <c r="C1112" i="4"/>
  <c r="E1112" i="4" s="1"/>
  <c r="C1113" i="4"/>
  <c r="E1113" i="4" s="1"/>
  <c r="C1114" i="4"/>
  <c r="E1114" i="4" s="1"/>
  <c r="C1115" i="4"/>
  <c r="E1115" i="4" s="1"/>
  <c r="C1116" i="4"/>
  <c r="E1116" i="4" s="1"/>
  <c r="C1117" i="4"/>
  <c r="E1117" i="4" s="1"/>
  <c r="C1118" i="4"/>
  <c r="E1118" i="4" s="1"/>
  <c r="C1119" i="4"/>
  <c r="E1119" i="4" s="1"/>
  <c r="C1120" i="4"/>
  <c r="E1120" i="4" s="1"/>
  <c r="C1121" i="4"/>
  <c r="E1121" i="4" s="1"/>
  <c r="C1122" i="4"/>
  <c r="E1122" i="4" s="1"/>
  <c r="C1123" i="4"/>
  <c r="E1123" i="4" s="1"/>
  <c r="C1124" i="4"/>
  <c r="E1124" i="4" s="1"/>
  <c r="C1125" i="4"/>
  <c r="E1125" i="4" s="1"/>
  <c r="C1126" i="4"/>
  <c r="E1126" i="4" s="1"/>
  <c r="C1127" i="4"/>
  <c r="E1127" i="4" s="1"/>
  <c r="C1128" i="4"/>
  <c r="E1128" i="4" s="1"/>
  <c r="C1129" i="4"/>
  <c r="E1129" i="4" s="1"/>
  <c r="C3935" i="4"/>
  <c r="E3935" i="4" s="1"/>
  <c r="C1131" i="4"/>
  <c r="E1131" i="4" s="1"/>
  <c r="C1132" i="4"/>
  <c r="E1132" i="4" s="1"/>
  <c r="C1133" i="4"/>
  <c r="E1133" i="4" s="1"/>
  <c r="C1134" i="4"/>
  <c r="E1134" i="4" s="1"/>
  <c r="C1135" i="4"/>
  <c r="E1135" i="4" s="1"/>
  <c r="C1136" i="4"/>
  <c r="E1136" i="4" s="1"/>
  <c r="C1137" i="4"/>
  <c r="E1137" i="4" s="1"/>
  <c r="C1138" i="4"/>
  <c r="E1138" i="4" s="1"/>
  <c r="C1139" i="4"/>
  <c r="E1139" i="4" s="1"/>
  <c r="C1140" i="4"/>
  <c r="E1140" i="4" s="1"/>
  <c r="C1141" i="4"/>
  <c r="E1141" i="4" s="1"/>
  <c r="C1142" i="4"/>
  <c r="E1142" i="4" s="1"/>
  <c r="C1143" i="4"/>
  <c r="E1143" i="4" s="1"/>
  <c r="C1144" i="4"/>
  <c r="E1144" i="4" s="1"/>
  <c r="C1145" i="4"/>
  <c r="E1145" i="4" s="1"/>
  <c r="C323" i="4"/>
  <c r="E323" i="4" s="1"/>
  <c r="C1147" i="4"/>
  <c r="E1147" i="4" s="1"/>
  <c r="C1148" i="4"/>
  <c r="E1148" i="4" s="1"/>
  <c r="C1149" i="4"/>
  <c r="E1149" i="4" s="1"/>
  <c r="C1150" i="4"/>
  <c r="E1150" i="4" s="1"/>
  <c r="C1151" i="4"/>
  <c r="E1151" i="4" s="1"/>
  <c r="C1152" i="4"/>
  <c r="E1152" i="4" s="1"/>
  <c r="C1153" i="4"/>
  <c r="E1153" i="4" s="1"/>
  <c r="C1154" i="4"/>
  <c r="E1154" i="4" s="1"/>
  <c r="C1155" i="4"/>
  <c r="E1155" i="4" s="1"/>
  <c r="C1156" i="4"/>
  <c r="E1156" i="4" s="1"/>
  <c r="C1157" i="4"/>
  <c r="E1157" i="4" s="1"/>
  <c r="C1158" i="4"/>
  <c r="E1158" i="4" s="1"/>
  <c r="C1159" i="4"/>
  <c r="E1159" i="4" s="1"/>
  <c r="C1160" i="4"/>
  <c r="E1160" i="4" s="1"/>
  <c r="C1161" i="4"/>
  <c r="E1161" i="4" s="1"/>
  <c r="C1162" i="4"/>
  <c r="E1162" i="4" s="1"/>
  <c r="C1163" i="4"/>
  <c r="E1163" i="4" s="1"/>
  <c r="C1164" i="4"/>
  <c r="E1164" i="4" s="1"/>
  <c r="C1165" i="4"/>
  <c r="E1165" i="4" s="1"/>
  <c r="C1166" i="4"/>
  <c r="E1166" i="4" s="1"/>
  <c r="C1167" i="4"/>
  <c r="E1167" i="4" s="1"/>
  <c r="C1168" i="4"/>
  <c r="E1168" i="4" s="1"/>
  <c r="C1169" i="4"/>
  <c r="E1169" i="4" s="1"/>
  <c r="C1170" i="4"/>
  <c r="E1170" i="4" s="1"/>
  <c r="C1171" i="4"/>
  <c r="E1171" i="4" s="1"/>
  <c r="C1172" i="4"/>
  <c r="E1172" i="4" s="1"/>
  <c r="C1173" i="4"/>
  <c r="E1173" i="4" s="1"/>
  <c r="C1174" i="4"/>
  <c r="E1174" i="4" s="1"/>
  <c r="C1175" i="4"/>
  <c r="E1175" i="4" s="1"/>
  <c r="C1176" i="4"/>
  <c r="E1176" i="4" s="1"/>
  <c r="C1177" i="4"/>
  <c r="E1177" i="4" s="1"/>
  <c r="C1178" i="4"/>
  <c r="E1178" i="4" s="1"/>
  <c r="C1179" i="4"/>
  <c r="E1179" i="4" s="1"/>
  <c r="C1180" i="4"/>
  <c r="E1180" i="4" s="1"/>
  <c r="C1181" i="4"/>
  <c r="E1181" i="4" s="1"/>
  <c r="C1182" i="4"/>
  <c r="E1182" i="4" s="1"/>
  <c r="C1183" i="4"/>
  <c r="E1183" i="4" s="1"/>
  <c r="C1184" i="4"/>
  <c r="E1184" i="4" s="1"/>
  <c r="C1185" i="4"/>
  <c r="E1185" i="4" s="1"/>
  <c r="C1186" i="4"/>
  <c r="E1186" i="4" s="1"/>
  <c r="C1187" i="4"/>
  <c r="E1187" i="4" s="1"/>
  <c r="C1188" i="4"/>
  <c r="E1188" i="4" s="1"/>
  <c r="C1189" i="4"/>
  <c r="E1189" i="4" s="1"/>
  <c r="C1190" i="4"/>
  <c r="E1190" i="4" s="1"/>
  <c r="C1191" i="4"/>
  <c r="E1191" i="4" s="1"/>
  <c r="C1192" i="4"/>
  <c r="E1192" i="4" s="1"/>
  <c r="C1193" i="4"/>
  <c r="E1193" i="4" s="1"/>
  <c r="C1194" i="4"/>
  <c r="E1194" i="4" s="1"/>
  <c r="C1195" i="4"/>
  <c r="E1195" i="4" s="1"/>
  <c r="C4341" i="4"/>
  <c r="E4341" i="4" s="1"/>
  <c r="C1197" i="4"/>
  <c r="E1197" i="4" s="1"/>
  <c r="C1198" i="4"/>
  <c r="E1198" i="4" s="1"/>
  <c r="C1199" i="4"/>
  <c r="E1199" i="4" s="1"/>
  <c r="C1200" i="4"/>
  <c r="E1200" i="4" s="1"/>
  <c r="C1201" i="4"/>
  <c r="E1201" i="4" s="1"/>
  <c r="C1202" i="4"/>
  <c r="E1202" i="4" s="1"/>
  <c r="C1203" i="4"/>
  <c r="E1203" i="4" s="1"/>
  <c r="C1204" i="4"/>
  <c r="E1204" i="4" s="1"/>
  <c r="C1205" i="4"/>
  <c r="E1205" i="4" s="1"/>
  <c r="C1206" i="4"/>
  <c r="E1206" i="4" s="1"/>
  <c r="C1207" i="4"/>
  <c r="E1207" i="4" s="1"/>
  <c r="C1208" i="4"/>
  <c r="E1208" i="4" s="1"/>
  <c r="C1209" i="4"/>
  <c r="E1209" i="4" s="1"/>
  <c r="C1210" i="4"/>
  <c r="E1210" i="4" s="1"/>
  <c r="C1211" i="4"/>
  <c r="E1211" i="4" s="1"/>
  <c r="C1212" i="4"/>
  <c r="E1212" i="4" s="1"/>
  <c r="C1213" i="4"/>
  <c r="E1213" i="4" s="1"/>
  <c r="C1214" i="4"/>
  <c r="E1214" i="4" s="1"/>
  <c r="C1215" i="4"/>
  <c r="E1215" i="4" s="1"/>
  <c r="C1216" i="4"/>
  <c r="E1216" i="4" s="1"/>
  <c r="C1217" i="4"/>
  <c r="E1217" i="4" s="1"/>
  <c r="C1218" i="4"/>
  <c r="E1218" i="4" s="1"/>
  <c r="C1219" i="4"/>
  <c r="E1219" i="4" s="1"/>
  <c r="C1220" i="4"/>
  <c r="E1220" i="4" s="1"/>
  <c r="C1221" i="4"/>
  <c r="E1221" i="4" s="1"/>
  <c r="C353" i="4"/>
  <c r="E353" i="4" s="1"/>
  <c r="C1223" i="4"/>
  <c r="E1223" i="4" s="1"/>
  <c r="C1224" i="4"/>
  <c r="E1224" i="4" s="1"/>
  <c r="C1225" i="4"/>
  <c r="E1225" i="4" s="1"/>
  <c r="C1226" i="4"/>
  <c r="E1226" i="4" s="1"/>
  <c r="C1227" i="4"/>
  <c r="E1227" i="4" s="1"/>
  <c r="C1228" i="4"/>
  <c r="E1228" i="4" s="1"/>
  <c r="C1229" i="4"/>
  <c r="E1229" i="4" s="1"/>
  <c r="C1230" i="4"/>
  <c r="E1230" i="4" s="1"/>
  <c r="C1231" i="4"/>
  <c r="E1231" i="4" s="1"/>
  <c r="C1232" i="4"/>
  <c r="E1232" i="4" s="1"/>
  <c r="C1233" i="4"/>
  <c r="E1233" i="4" s="1"/>
  <c r="C1234" i="4"/>
  <c r="E1234" i="4" s="1"/>
  <c r="C1235" i="4"/>
  <c r="E1235" i="4" s="1"/>
  <c r="C1236" i="4"/>
  <c r="E1236" i="4" s="1"/>
  <c r="C1237" i="4"/>
  <c r="E1237" i="4" s="1"/>
  <c r="C1238" i="4"/>
  <c r="E1238" i="4" s="1"/>
  <c r="C1239" i="4"/>
  <c r="E1239" i="4" s="1"/>
  <c r="C1240" i="4"/>
  <c r="E1240" i="4" s="1"/>
  <c r="C1241" i="4"/>
  <c r="E1241" i="4" s="1"/>
  <c r="C1242" i="4"/>
  <c r="E1242" i="4" s="1"/>
  <c r="C1243" i="4"/>
  <c r="E1243" i="4" s="1"/>
  <c r="C1244" i="4"/>
  <c r="E1244" i="4" s="1"/>
  <c r="C1245" i="4"/>
  <c r="E1245" i="4" s="1"/>
  <c r="C1246" i="4"/>
  <c r="E1246" i="4" s="1"/>
  <c r="C1247" i="4"/>
  <c r="E1247" i="4" s="1"/>
  <c r="C1248" i="4"/>
  <c r="E1248" i="4" s="1"/>
  <c r="C1249" i="4"/>
  <c r="E1249" i="4" s="1"/>
  <c r="C1250" i="4"/>
  <c r="E1250" i="4" s="1"/>
  <c r="C1251" i="4"/>
  <c r="E1251" i="4" s="1"/>
  <c r="C1252" i="4"/>
  <c r="E1252" i="4" s="1"/>
  <c r="C1253" i="4"/>
  <c r="E1253" i="4" s="1"/>
  <c r="C1254" i="4"/>
  <c r="E1254" i="4" s="1"/>
  <c r="C1255" i="4"/>
  <c r="E1255" i="4" s="1"/>
  <c r="C1256" i="4"/>
  <c r="E1256" i="4" s="1"/>
  <c r="C1257" i="4"/>
  <c r="E1257" i="4" s="1"/>
  <c r="C1258" i="4"/>
  <c r="E1258" i="4" s="1"/>
  <c r="C1259" i="4"/>
  <c r="E1259" i="4" s="1"/>
  <c r="C1260" i="4"/>
  <c r="E1260" i="4" s="1"/>
  <c r="C1261" i="4"/>
  <c r="E1261" i="4" s="1"/>
  <c r="C1262" i="4"/>
  <c r="E1262" i="4" s="1"/>
  <c r="C1263" i="4"/>
  <c r="E1263" i="4" s="1"/>
  <c r="C1264" i="4"/>
  <c r="E1264" i="4" s="1"/>
  <c r="C1265" i="4"/>
  <c r="E1265" i="4" s="1"/>
  <c r="C1266" i="4"/>
  <c r="E1266" i="4" s="1"/>
  <c r="C1267" i="4"/>
  <c r="E1267" i="4" s="1"/>
  <c r="C1268" i="4"/>
  <c r="E1268" i="4" s="1"/>
  <c r="C1269" i="4"/>
  <c r="E1269" i="4" s="1"/>
  <c r="C1270" i="4"/>
  <c r="E1270" i="4" s="1"/>
  <c r="C1271" i="4"/>
  <c r="E1271" i="4" s="1"/>
  <c r="C1272" i="4"/>
  <c r="E1272" i="4" s="1"/>
  <c r="C1273" i="4"/>
  <c r="E1273" i="4" s="1"/>
  <c r="C1274" i="4"/>
  <c r="E1274" i="4" s="1"/>
  <c r="C1275" i="4"/>
  <c r="E1275" i="4" s="1"/>
  <c r="C1276" i="4"/>
  <c r="E1276" i="4" s="1"/>
  <c r="C1277" i="4"/>
  <c r="E1277" i="4" s="1"/>
  <c r="C1278" i="4"/>
  <c r="E1278" i="4" s="1"/>
  <c r="C1279" i="4"/>
  <c r="E1279" i="4" s="1"/>
  <c r="C1280" i="4"/>
  <c r="E1280" i="4" s="1"/>
  <c r="C1281" i="4"/>
  <c r="E1281" i="4" s="1"/>
  <c r="C1282" i="4"/>
  <c r="E1282" i="4" s="1"/>
  <c r="C1283" i="4"/>
  <c r="E1283" i="4" s="1"/>
  <c r="C1284" i="4"/>
  <c r="E1284" i="4" s="1"/>
  <c r="C1285" i="4"/>
  <c r="E1285" i="4" s="1"/>
  <c r="C1286" i="4"/>
  <c r="E1286" i="4" s="1"/>
  <c r="C1287" i="4"/>
  <c r="E1287" i="4" s="1"/>
  <c r="C1288" i="4"/>
  <c r="E1288" i="4" s="1"/>
  <c r="C1289" i="4"/>
  <c r="E1289" i="4" s="1"/>
  <c r="C1290" i="4"/>
  <c r="E1290" i="4" s="1"/>
  <c r="C1291" i="4"/>
  <c r="E1291" i="4" s="1"/>
  <c r="C1292" i="4"/>
  <c r="E1292" i="4" s="1"/>
  <c r="C1293" i="4"/>
  <c r="E1293" i="4" s="1"/>
  <c r="C1294" i="4"/>
  <c r="E1294" i="4" s="1"/>
  <c r="C1295" i="4"/>
  <c r="E1295" i="4" s="1"/>
  <c r="C1296" i="4"/>
  <c r="E1296" i="4" s="1"/>
  <c r="C1297" i="4"/>
  <c r="E1297" i="4" s="1"/>
  <c r="C1298" i="4"/>
  <c r="E1298" i="4" s="1"/>
  <c r="C1299" i="4"/>
  <c r="E1299" i="4" s="1"/>
  <c r="C1300" i="4"/>
  <c r="E1300" i="4" s="1"/>
  <c r="C1301" i="4"/>
  <c r="E1301" i="4" s="1"/>
  <c r="C1302" i="4"/>
  <c r="E1302" i="4" s="1"/>
  <c r="C1303" i="4"/>
  <c r="E1303" i="4" s="1"/>
  <c r="C1304" i="4"/>
  <c r="E1304" i="4" s="1"/>
  <c r="C1305" i="4"/>
  <c r="E1305" i="4" s="1"/>
  <c r="C1306" i="4"/>
  <c r="E1306" i="4" s="1"/>
  <c r="C1307" i="4"/>
  <c r="E1307" i="4" s="1"/>
  <c r="C1308" i="4"/>
  <c r="E1308" i="4" s="1"/>
  <c r="C1309" i="4"/>
  <c r="E1309" i="4" s="1"/>
  <c r="C1310" i="4"/>
  <c r="E1310" i="4" s="1"/>
  <c r="C1311" i="4"/>
  <c r="E1311" i="4" s="1"/>
  <c r="C1312" i="4"/>
  <c r="E1312" i="4" s="1"/>
  <c r="C1313" i="4"/>
  <c r="E1313" i="4" s="1"/>
  <c r="C1314" i="4"/>
  <c r="E1314" i="4" s="1"/>
  <c r="C1315" i="4"/>
  <c r="E1315" i="4" s="1"/>
  <c r="C1316" i="4"/>
  <c r="E1316" i="4" s="1"/>
  <c r="C1317" i="4"/>
  <c r="E1317" i="4" s="1"/>
  <c r="C1318" i="4"/>
  <c r="E1318" i="4" s="1"/>
  <c r="C1319" i="4"/>
  <c r="E1319" i="4" s="1"/>
  <c r="C1320" i="4"/>
  <c r="E1320" i="4" s="1"/>
  <c r="C1321" i="4"/>
  <c r="E1321" i="4" s="1"/>
  <c r="C1322" i="4"/>
  <c r="E1322" i="4" s="1"/>
  <c r="C1323" i="4"/>
  <c r="E1323" i="4" s="1"/>
  <c r="C1324" i="4"/>
  <c r="E1324" i="4" s="1"/>
  <c r="C1325" i="4"/>
  <c r="E1325" i="4" s="1"/>
  <c r="C1326" i="4"/>
  <c r="E1326" i="4" s="1"/>
  <c r="C1327" i="4"/>
  <c r="E1327" i="4" s="1"/>
  <c r="C1328" i="4"/>
  <c r="E1328" i="4" s="1"/>
  <c r="C1329" i="4"/>
  <c r="E1329" i="4" s="1"/>
  <c r="C1330" i="4"/>
  <c r="E1330" i="4" s="1"/>
  <c r="C1331" i="4"/>
  <c r="E1331" i="4" s="1"/>
  <c r="C1332" i="4"/>
  <c r="E1332" i="4" s="1"/>
  <c r="C1333" i="4"/>
  <c r="E1333" i="4" s="1"/>
  <c r="C1334" i="4"/>
  <c r="E1334" i="4" s="1"/>
  <c r="C1335" i="4"/>
  <c r="E1335" i="4" s="1"/>
  <c r="C1336" i="4"/>
  <c r="E1336" i="4" s="1"/>
  <c r="C1337" i="4"/>
  <c r="E1337" i="4" s="1"/>
  <c r="C1338" i="4"/>
  <c r="E1338" i="4" s="1"/>
  <c r="C1339" i="4"/>
  <c r="E1339" i="4" s="1"/>
  <c r="C1340" i="4"/>
  <c r="E1340" i="4" s="1"/>
  <c r="C1341" i="4"/>
  <c r="E1341" i="4" s="1"/>
  <c r="C1342" i="4"/>
  <c r="E1342" i="4" s="1"/>
  <c r="C1343" i="4"/>
  <c r="E1343" i="4" s="1"/>
  <c r="C1344" i="4"/>
  <c r="E1344" i="4" s="1"/>
  <c r="C1345" i="4"/>
  <c r="E1345" i="4" s="1"/>
  <c r="C1346" i="4"/>
  <c r="E1346" i="4" s="1"/>
  <c r="C1347" i="4"/>
  <c r="E1347" i="4" s="1"/>
  <c r="C1348" i="4"/>
  <c r="E1348" i="4" s="1"/>
  <c r="C1349" i="4"/>
  <c r="E1349" i="4" s="1"/>
  <c r="C1350" i="4"/>
  <c r="E1350" i="4" s="1"/>
  <c r="C1351" i="4"/>
  <c r="E1351" i="4" s="1"/>
  <c r="C1352" i="4"/>
  <c r="E1352" i="4" s="1"/>
  <c r="C1353" i="4"/>
  <c r="E1353" i="4" s="1"/>
  <c r="C1354" i="4"/>
  <c r="E1354" i="4" s="1"/>
  <c r="C1355" i="4"/>
  <c r="E1355" i="4" s="1"/>
  <c r="C1356" i="4"/>
  <c r="E1356" i="4" s="1"/>
  <c r="C1357" i="4"/>
  <c r="E1357" i="4" s="1"/>
  <c r="C1358" i="4"/>
  <c r="E1358" i="4" s="1"/>
  <c r="C1359" i="4"/>
  <c r="E1359" i="4" s="1"/>
  <c r="C1360" i="4"/>
  <c r="E1360" i="4" s="1"/>
  <c r="C1361" i="4"/>
  <c r="E1361" i="4" s="1"/>
  <c r="C1362" i="4"/>
  <c r="E1362" i="4" s="1"/>
  <c r="C1363" i="4"/>
  <c r="E1363" i="4" s="1"/>
  <c r="C1364" i="4"/>
  <c r="E1364" i="4" s="1"/>
  <c r="C1365" i="4"/>
  <c r="E1365" i="4" s="1"/>
  <c r="C1366" i="4"/>
  <c r="E1366" i="4" s="1"/>
  <c r="C1367" i="4"/>
  <c r="E1367" i="4" s="1"/>
  <c r="C1368" i="4"/>
  <c r="E1368" i="4" s="1"/>
  <c r="C1369" i="4"/>
  <c r="E1369" i="4" s="1"/>
  <c r="C1370" i="4"/>
  <c r="E1370" i="4" s="1"/>
  <c r="C1371" i="4"/>
  <c r="E1371" i="4" s="1"/>
  <c r="C1372" i="4"/>
  <c r="E1372" i="4" s="1"/>
  <c r="C1373" i="4"/>
  <c r="E1373" i="4" s="1"/>
  <c r="C1374" i="4"/>
  <c r="E1374" i="4" s="1"/>
  <c r="C1375" i="4"/>
  <c r="E1375" i="4" s="1"/>
  <c r="C1376" i="4"/>
  <c r="E1376" i="4" s="1"/>
  <c r="C1377" i="4"/>
  <c r="E1377" i="4" s="1"/>
  <c r="C1378" i="4"/>
  <c r="E1378" i="4" s="1"/>
  <c r="C1379" i="4"/>
  <c r="E1379" i="4" s="1"/>
  <c r="C1380" i="4"/>
  <c r="E1380" i="4" s="1"/>
  <c r="C1381" i="4"/>
  <c r="E1381" i="4" s="1"/>
  <c r="C1382" i="4"/>
  <c r="E1382" i="4" s="1"/>
  <c r="C1383" i="4"/>
  <c r="E1383" i="4" s="1"/>
  <c r="C1384" i="4"/>
  <c r="E1384" i="4" s="1"/>
  <c r="C1385" i="4"/>
  <c r="E1385" i="4" s="1"/>
  <c r="C1386" i="4"/>
  <c r="E1386" i="4" s="1"/>
  <c r="C1387" i="4"/>
  <c r="E1387" i="4" s="1"/>
  <c r="C1388" i="4"/>
  <c r="E1388" i="4" s="1"/>
  <c r="C1389" i="4"/>
  <c r="E1389" i="4" s="1"/>
  <c r="C1390" i="4"/>
  <c r="E1390" i="4" s="1"/>
  <c r="C1391" i="4"/>
  <c r="E1391" i="4" s="1"/>
  <c r="C1392" i="4"/>
  <c r="E1392" i="4" s="1"/>
  <c r="C1393" i="4"/>
  <c r="E1393" i="4" s="1"/>
  <c r="C1394" i="4"/>
  <c r="E1394" i="4" s="1"/>
  <c r="C1395" i="4"/>
  <c r="E1395" i="4" s="1"/>
  <c r="C1396" i="4"/>
  <c r="E1396" i="4" s="1"/>
  <c r="C1397" i="4"/>
  <c r="E1397" i="4" s="1"/>
  <c r="C1398" i="4"/>
  <c r="E1398" i="4" s="1"/>
  <c r="C1399" i="4"/>
  <c r="E1399" i="4" s="1"/>
  <c r="C1400" i="4"/>
  <c r="E1400" i="4" s="1"/>
  <c r="C1401" i="4"/>
  <c r="E1401" i="4" s="1"/>
  <c r="C1402" i="4"/>
  <c r="E1402" i="4" s="1"/>
  <c r="C1403" i="4"/>
  <c r="E1403" i="4" s="1"/>
  <c r="C1404" i="4"/>
  <c r="E1404" i="4" s="1"/>
  <c r="C1405" i="4"/>
  <c r="E1405" i="4" s="1"/>
  <c r="C1406" i="4"/>
  <c r="E1406" i="4" s="1"/>
  <c r="C1407" i="4"/>
  <c r="E1407" i="4" s="1"/>
  <c r="C1408" i="4"/>
  <c r="E1408" i="4" s="1"/>
  <c r="C1409" i="4"/>
  <c r="E1409" i="4" s="1"/>
  <c r="C1410" i="4"/>
  <c r="E1410" i="4" s="1"/>
  <c r="C1411" i="4"/>
  <c r="E1411" i="4" s="1"/>
  <c r="C1412" i="4"/>
  <c r="E1412" i="4" s="1"/>
  <c r="C1413" i="4"/>
  <c r="E1413" i="4" s="1"/>
  <c r="C1414" i="4"/>
  <c r="E1414" i="4" s="1"/>
  <c r="C1415" i="4"/>
  <c r="E1415" i="4" s="1"/>
  <c r="C1416" i="4"/>
  <c r="E1416" i="4" s="1"/>
  <c r="C1417" i="4"/>
  <c r="E1417" i="4" s="1"/>
  <c r="C1418" i="4"/>
  <c r="E1418" i="4" s="1"/>
  <c r="C1419" i="4"/>
  <c r="E1419" i="4" s="1"/>
  <c r="C1420" i="4"/>
  <c r="E1420" i="4" s="1"/>
  <c r="C1421" i="4"/>
  <c r="E1421" i="4" s="1"/>
  <c r="C1422" i="4"/>
  <c r="E1422" i="4" s="1"/>
  <c r="C1423" i="4"/>
  <c r="E1423" i="4" s="1"/>
  <c r="C1424" i="4"/>
  <c r="E1424" i="4" s="1"/>
  <c r="C1425" i="4"/>
  <c r="E1425" i="4" s="1"/>
  <c r="C1426" i="4"/>
  <c r="E1426" i="4" s="1"/>
  <c r="C1427" i="4"/>
  <c r="E1427" i="4" s="1"/>
  <c r="C1428" i="4"/>
  <c r="E1428" i="4" s="1"/>
  <c r="C1429" i="4"/>
  <c r="E1429" i="4" s="1"/>
  <c r="C1430" i="4"/>
  <c r="E1430" i="4" s="1"/>
  <c r="C1431" i="4"/>
  <c r="E1431" i="4" s="1"/>
  <c r="C1432" i="4"/>
  <c r="E1432" i="4" s="1"/>
  <c r="C1433" i="4"/>
  <c r="E1433" i="4" s="1"/>
  <c r="C1434" i="4"/>
  <c r="E1434" i="4" s="1"/>
  <c r="C1435" i="4"/>
  <c r="E1435" i="4" s="1"/>
  <c r="C1436" i="4"/>
  <c r="E1436" i="4" s="1"/>
  <c r="C1437" i="4"/>
  <c r="E1437" i="4" s="1"/>
  <c r="C1438" i="4"/>
  <c r="E1438" i="4" s="1"/>
  <c r="C1439" i="4"/>
  <c r="E1439" i="4" s="1"/>
  <c r="C1440" i="4"/>
  <c r="E1440" i="4" s="1"/>
  <c r="C1441" i="4"/>
  <c r="E1441" i="4" s="1"/>
  <c r="C1442" i="4"/>
  <c r="E1442" i="4" s="1"/>
  <c r="C1443" i="4"/>
  <c r="E1443" i="4" s="1"/>
  <c r="C1444" i="4"/>
  <c r="E1444" i="4" s="1"/>
  <c r="C1445" i="4"/>
  <c r="E1445" i="4" s="1"/>
  <c r="C1446" i="4"/>
  <c r="E1446" i="4" s="1"/>
  <c r="C1447" i="4"/>
  <c r="E1447" i="4" s="1"/>
  <c r="C1448" i="4"/>
  <c r="E1448" i="4" s="1"/>
  <c r="C1449" i="4"/>
  <c r="E1449" i="4" s="1"/>
  <c r="C1450" i="4"/>
  <c r="E1450" i="4" s="1"/>
  <c r="C1451" i="4"/>
  <c r="E1451" i="4" s="1"/>
  <c r="C1452" i="4"/>
  <c r="E1452" i="4" s="1"/>
  <c r="C1453" i="4"/>
  <c r="E1453" i="4" s="1"/>
  <c r="C1454" i="4"/>
  <c r="E1454" i="4" s="1"/>
  <c r="C1455" i="4"/>
  <c r="E1455" i="4" s="1"/>
  <c r="C1456" i="4"/>
  <c r="E1456" i="4" s="1"/>
  <c r="C1457" i="4"/>
  <c r="E1457" i="4" s="1"/>
  <c r="C1458" i="4"/>
  <c r="E1458" i="4" s="1"/>
  <c r="C1459" i="4"/>
  <c r="E1459" i="4" s="1"/>
  <c r="C1460" i="4"/>
  <c r="E1460" i="4" s="1"/>
  <c r="C1461" i="4"/>
  <c r="E1461" i="4" s="1"/>
  <c r="C1462" i="4"/>
  <c r="E1462" i="4" s="1"/>
  <c r="C1463" i="4"/>
  <c r="E1463" i="4" s="1"/>
  <c r="C1464" i="4"/>
  <c r="E1464" i="4" s="1"/>
  <c r="C1465" i="4"/>
  <c r="E1465" i="4" s="1"/>
  <c r="C1466" i="4"/>
  <c r="E1466" i="4" s="1"/>
  <c r="C1467" i="4"/>
  <c r="E1467" i="4" s="1"/>
  <c r="C1468" i="4"/>
  <c r="E1468" i="4" s="1"/>
  <c r="C1469" i="4"/>
  <c r="E1469" i="4" s="1"/>
  <c r="C1470" i="4"/>
  <c r="E1470" i="4" s="1"/>
  <c r="C1471" i="4"/>
  <c r="E1471" i="4" s="1"/>
  <c r="C1472" i="4"/>
  <c r="E1472" i="4" s="1"/>
  <c r="C1473" i="4"/>
  <c r="E1473" i="4" s="1"/>
  <c r="C1474" i="4"/>
  <c r="E1474" i="4" s="1"/>
  <c r="C1475" i="4"/>
  <c r="E1475" i="4" s="1"/>
  <c r="C1476" i="4"/>
  <c r="E1476" i="4" s="1"/>
  <c r="C1477" i="4"/>
  <c r="E1477" i="4" s="1"/>
  <c r="C1478" i="4"/>
  <c r="E1478" i="4" s="1"/>
  <c r="C1479" i="4"/>
  <c r="E1479" i="4" s="1"/>
  <c r="C1480" i="4"/>
  <c r="E1480" i="4" s="1"/>
  <c r="C1481" i="4"/>
  <c r="E1481" i="4" s="1"/>
  <c r="C1482" i="4"/>
  <c r="E1482" i="4" s="1"/>
  <c r="C1483" i="4"/>
  <c r="E1483" i="4" s="1"/>
  <c r="C1484" i="4"/>
  <c r="E1484" i="4" s="1"/>
  <c r="C1485" i="4"/>
  <c r="E1485" i="4" s="1"/>
  <c r="C1486" i="4"/>
  <c r="E1486" i="4" s="1"/>
  <c r="C1487" i="4"/>
  <c r="E1487" i="4" s="1"/>
  <c r="C1488" i="4"/>
  <c r="E1488" i="4" s="1"/>
  <c r="C1489" i="4"/>
  <c r="E1489" i="4" s="1"/>
  <c r="C1490" i="4"/>
  <c r="E1490" i="4" s="1"/>
  <c r="C1491" i="4"/>
  <c r="E1491" i="4" s="1"/>
  <c r="C1492" i="4"/>
  <c r="E1492" i="4" s="1"/>
  <c r="C1493" i="4"/>
  <c r="E1493" i="4" s="1"/>
  <c r="C1494" i="4"/>
  <c r="E1494" i="4" s="1"/>
  <c r="C1495" i="4"/>
  <c r="E1495" i="4" s="1"/>
  <c r="C1496" i="4"/>
  <c r="E1496" i="4" s="1"/>
  <c r="C1497" i="4"/>
  <c r="E1497" i="4" s="1"/>
  <c r="C1498" i="4"/>
  <c r="E1498" i="4" s="1"/>
  <c r="C1499" i="4"/>
  <c r="E1499" i="4" s="1"/>
  <c r="C1500" i="4"/>
  <c r="E1500" i="4" s="1"/>
  <c r="C1501" i="4"/>
  <c r="E1501" i="4" s="1"/>
  <c r="C1502" i="4"/>
  <c r="E1502" i="4" s="1"/>
  <c r="C1503" i="4"/>
  <c r="E1503" i="4" s="1"/>
  <c r="C1504" i="4"/>
  <c r="E1504" i="4" s="1"/>
  <c r="C1505" i="4"/>
  <c r="E1505" i="4" s="1"/>
  <c r="C1506" i="4"/>
  <c r="E1506" i="4" s="1"/>
  <c r="C1507" i="4"/>
  <c r="E1507" i="4" s="1"/>
  <c r="C1508" i="4"/>
  <c r="E1508" i="4" s="1"/>
  <c r="C1509" i="4"/>
  <c r="E1509" i="4" s="1"/>
  <c r="C1510" i="4"/>
  <c r="E1510" i="4" s="1"/>
  <c r="C1511" i="4"/>
  <c r="E1511" i="4" s="1"/>
  <c r="C1512" i="4"/>
  <c r="E1512" i="4" s="1"/>
  <c r="C1513" i="4"/>
  <c r="E1513" i="4" s="1"/>
  <c r="C1514" i="4"/>
  <c r="E1514" i="4" s="1"/>
  <c r="C1515" i="4"/>
  <c r="E1515" i="4" s="1"/>
  <c r="C1516" i="4"/>
  <c r="E1516" i="4" s="1"/>
  <c r="C1517" i="4"/>
  <c r="E1517" i="4" s="1"/>
  <c r="C1518" i="4"/>
  <c r="E1518" i="4" s="1"/>
  <c r="C1519" i="4"/>
  <c r="E1519" i="4" s="1"/>
  <c r="C1520" i="4"/>
  <c r="E1520" i="4" s="1"/>
  <c r="C1521" i="4"/>
  <c r="E1521" i="4" s="1"/>
  <c r="C1522" i="4"/>
  <c r="E1522" i="4" s="1"/>
  <c r="C1523" i="4"/>
  <c r="E1523" i="4" s="1"/>
  <c r="C1524" i="4"/>
  <c r="E1524" i="4" s="1"/>
  <c r="C1525" i="4"/>
  <c r="E1525" i="4" s="1"/>
  <c r="C1526" i="4"/>
  <c r="E1526" i="4" s="1"/>
  <c r="C1527" i="4"/>
  <c r="E1527" i="4" s="1"/>
  <c r="C1528" i="4"/>
  <c r="E1528" i="4" s="1"/>
  <c r="C1529" i="4"/>
  <c r="E1529" i="4" s="1"/>
  <c r="C1530" i="4"/>
  <c r="E1530" i="4" s="1"/>
  <c r="C1531" i="4"/>
  <c r="E1531" i="4" s="1"/>
  <c r="C1532" i="4"/>
  <c r="E1532" i="4" s="1"/>
  <c r="C1533" i="4"/>
  <c r="E1533" i="4" s="1"/>
  <c r="C1534" i="4"/>
  <c r="E1534" i="4" s="1"/>
  <c r="C1535" i="4"/>
  <c r="E1535" i="4" s="1"/>
  <c r="C1536" i="4"/>
  <c r="E1536" i="4" s="1"/>
  <c r="C1537" i="4"/>
  <c r="E1537" i="4" s="1"/>
  <c r="C1538" i="4"/>
  <c r="E1538" i="4" s="1"/>
  <c r="C1539" i="4"/>
  <c r="E1539" i="4" s="1"/>
  <c r="C1540" i="4"/>
  <c r="E1540" i="4" s="1"/>
  <c r="C1541" i="4"/>
  <c r="E1541" i="4" s="1"/>
  <c r="C1542" i="4"/>
  <c r="E1542" i="4" s="1"/>
  <c r="C1543" i="4"/>
  <c r="E1543" i="4" s="1"/>
  <c r="C1544" i="4"/>
  <c r="E1544" i="4" s="1"/>
  <c r="C1545" i="4"/>
  <c r="E1545" i="4" s="1"/>
  <c r="C1546" i="4"/>
  <c r="E1546" i="4" s="1"/>
  <c r="C1547" i="4"/>
  <c r="E1547" i="4" s="1"/>
  <c r="C1548" i="4"/>
  <c r="E1548" i="4" s="1"/>
  <c r="C1549" i="4"/>
  <c r="E1549" i="4" s="1"/>
  <c r="C1550" i="4"/>
  <c r="E1550" i="4" s="1"/>
  <c r="C1551" i="4"/>
  <c r="E1551" i="4" s="1"/>
  <c r="C1552" i="4"/>
  <c r="E1552" i="4" s="1"/>
  <c r="C1553" i="4"/>
  <c r="E1553" i="4" s="1"/>
  <c r="C1554" i="4"/>
  <c r="E1554" i="4" s="1"/>
  <c r="C1555" i="4"/>
  <c r="E1555" i="4" s="1"/>
  <c r="C1556" i="4"/>
  <c r="E1556" i="4" s="1"/>
  <c r="C1557" i="4"/>
  <c r="E1557" i="4" s="1"/>
  <c r="C1558" i="4"/>
  <c r="E1558" i="4" s="1"/>
  <c r="C1559" i="4"/>
  <c r="E1559" i="4" s="1"/>
  <c r="C1560" i="4"/>
  <c r="E1560" i="4" s="1"/>
  <c r="C1561" i="4"/>
  <c r="E1561" i="4" s="1"/>
  <c r="C1562" i="4"/>
  <c r="E1562" i="4" s="1"/>
  <c r="C1563" i="4"/>
  <c r="E1563" i="4" s="1"/>
  <c r="C1564" i="4"/>
  <c r="E1564" i="4" s="1"/>
  <c r="C1565" i="4"/>
  <c r="E1565" i="4" s="1"/>
  <c r="C1566" i="4"/>
  <c r="E1566" i="4" s="1"/>
  <c r="C1567" i="4"/>
  <c r="E1567" i="4" s="1"/>
  <c r="C1568" i="4"/>
  <c r="E1568" i="4" s="1"/>
  <c r="C1569" i="4"/>
  <c r="E1569" i="4" s="1"/>
  <c r="C1570" i="4"/>
  <c r="E1570" i="4" s="1"/>
  <c r="C1571" i="4"/>
  <c r="E1571" i="4" s="1"/>
  <c r="C1572" i="4"/>
  <c r="E1572" i="4" s="1"/>
  <c r="C1573" i="4"/>
  <c r="E1573" i="4" s="1"/>
  <c r="C1574" i="4"/>
  <c r="E1574" i="4" s="1"/>
  <c r="C1575" i="4"/>
  <c r="E1575" i="4" s="1"/>
  <c r="C1576" i="4"/>
  <c r="E1576" i="4" s="1"/>
  <c r="C1577" i="4"/>
  <c r="E1577" i="4" s="1"/>
  <c r="C1578" i="4"/>
  <c r="E1578" i="4" s="1"/>
  <c r="C1579" i="4"/>
  <c r="E1579" i="4" s="1"/>
  <c r="C1580" i="4"/>
  <c r="E1580" i="4" s="1"/>
  <c r="C1581" i="4"/>
  <c r="E1581" i="4" s="1"/>
  <c r="C1582" i="4"/>
  <c r="E1582" i="4" s="1"/>
  <c r="C1583" i="4"/>
  <c r="E1583" i="4" s="1"/>
  <c r="C1584" i="4"/>
  <c r="E1584" i="4" s="1"/>
  <c r="C1585" i="4"/>
  <c r="E1585" i="4" s="1"/>
  <c r="C1586" i="4"/>
  <c r="E1586" i="4" s="1"/>
  <c r="C1587" i="4"/>
  <c r="E1587" i="4" s="1"/>
  <c r="C1588" i="4"/>
  <c r="E1588" i="4" s="1"/>
  <c r="C1589" i="4"/>
  <c r="E1589" i="4" s="1"/>
  <c r="C1590" i="4"/>
  <c r="E1590" i="4" s="1"/>
  <c r="C1591" i="4"/>
  <c r="E1591" i="4" s="1"/>
  <c r="C1592" i="4"/>
  <c r="E1592" i="4" s="1"/>
  <c r="C1593" i="4"/>
  <c r="E1593" i="4" s="1"/>
  <c r="C1594" i="4"/>
  <c r="E1594" i="4" s="1"/>
  <c r="C1595" i="4"/>
  <c r="E1595" i="4" s="1"/>
  <c r="C1596" i="4"/>
  <c r="E1596" i="4" s="1"/>
  <c r="C1597" i="4"/>
  <c r="E1597" i="4" s="1"/>
  <c r="C1598" i="4"/>
  <c r="E1598" i="4" s="1"/>
  <c r="C1599" i="4"/>
  <c r="E1599" i="4" s="1"/>
  <c r="C1600" i="4"/>
  <c r="E1600" i="4" s="1"/>
  <c r="C1601" i="4"/>
  <c r="E1601" i="4" s="1"/>
  <c r="C1602" i="4"/>
  <c r="E1602" i="4" s="1"/>
  <c r="C1603" i="4"/>
  <c r="E1603" i="4" s="1"/>
  <c r="C1604" i="4"/>
  <c r="E1604" i="4" s="1"/>
  <c r="C1605" i="4"/>
  <c r="E1605" i="4" s="1"/>
  <c r="C1606" i="4"/>
  <c r="E1606" i="4" s="1"/>
  <c r="C1607" i="4"/>
  <c r="E1607" i="4" s="1"/>
  <c r="C1608" i="4"/>
  <c r="E1608" i="4" s="1"/>
  <c r="C1609" i="4"/>
  <c r="E1609" i="4" s="1"/>
  <c r="C1610" i="4"/>
  <c r="E1610" i="4" s="1"/>
  <c r="C1611" i="4"/>
  <c r="E1611" i="4" s="1"/>
  <c r="C1612" i="4"/>
  <c r="E1612" i="4" s="1"/>
  <c r="C1613" i="4"/>
  <c r="E1613" i="4" s="1"/>
  <c r="C1614" i="4"/>
  <c r="E1614" i="4" s="1"/>
  <c r="C1615" i="4"/>
  <c r="E1615" i="4" s="1"/>
  <c r="C1616" i="4"/>
  <c r="E1616" i="4" s="1"/>
  <c r="C1617" i="4"/>
  <c r="E1617" i="4" s="1"/>
  <c r="C1618" i="4"/>
  <c r="E1618" i="4" s="1"/>
  <c r="C1619" i="4"/>
  <c r="E1619" i="4" s="1"/>
  <c r="C1620" i="4"/>
  <c r="E1620" i="4" s="1"/>
  <c r="C1621" i="4"/>
  <c r="E1621" i="4" s="1"/>
  <c r="C1622" i="4"/>
  <c r="E1622" i="4" s="1"/>
  <c r="C1623" i="4"/>
  <c r="E1623" i="4" s="1"/>
  <c r="C1624" i="4"/>
  <c r="E1624" i="4" s="1"/>
  <c r="C1625" i="4"/>
  <c r="E1625" i="4" s="1"/>
  <c r="C1626" i="4"/>
  <c r="E1626" i="4" s="1"/>
  <c r="C1627" i="4"/>
  <c r="E1627" i="4" s="1"/>
  <c r="C1628" i="4"/>
  <c r="E1628" i="4" s="1"/>
  <c r="C1629" i="4"/>
  <c r="E1629" i="4" s="1"/>
  <c r="C1630" i="4"/>
  <c r="E1630" i="4" s="1"/>
  <c r="C1631" i="4"/>
  <c r="E1631" i="4" s="1"/>
  <c r="C1632" i="4"/>
  <c r="E1632" i="4" s="1"/>
  <c r="C1633" i="4"/>
  <c r="E1633" i="4" s="1"/>
  <c r="C1634" i="4"/>
  <c r="E1634" i="4" s="1"/>
  <c r="C1635" i="4"/>
  <c r="E1635" i="4" s="1"/>
  <c r="C1636" i="4"/>
  <c r="E1636" i="4" s="1"/>
  <c r="C1637" i="4"/>
  <c r="E1637" i="4" s="1"/>
  <c r="C1638" i="4"/>
  <c r="E1638" i="4" s="1"/>
  <c r="C1639" i="4"/>
  <c r="E1639" i="4" s="1"/>
  <c r="C1640" i="4"/>
  <c r="E1640" i="4" s="1"/>
  <c r="C1641" i="4"/>
  <c r="E1641" i="4" s="1"/>
  <c r="C1642" i="4"/>
  <c r="E1642" i="4" s="1"/>
  <c r="C1643" i="4"/>
  <c r="E1643" i="4" s="1"/>
  <c r="C1644" i="4"/>
  <c r="E1644" i="4" s="1"/>
  <c r="C1645" i="4"/>
  <c r="E1645" i="4" s="1"/>
  <c r="C1646" i="4"/>
  <c r="E1646" i="4" s="1"/>
  <c r="C1647" i="4"/>
  <c r="E1647" i="4" s="1"/>
  <c r="C1648" i="4"/>
  <c r="E1648" i="4" s="1"/>
  <c r="C1649" i="4"/>
  <c r="E1649" i="4" s="1"/>
  <c r="C1650" i="4"/>
  <c r="E1650" i="4" s="1"/>
  <c r="C1651" i="4"/>
  <c r="E1651" i="4" s="1"/>
  <c r="C1652" i="4"/>
  <c r="E1652" i="4" s="1"/>
  <c r="C1653" i="4"/>
  <c r="E1653" i="4" s="1"/>
  <c r="C1654" i="4"/>
  <c r="E1654" i="4" s="1"/>
  <c r="C1655" i="4"/>
  <c r="E1655" i="4" s="1"/>
  <c r="C1656" i="4"/>
  <c r="E1656" i="4" s="1"/>
  <c r="C1657" i="4"/>
  <c r="E1657" i="4" s="1"/>
  <c r="C1658" i="4"/>
  <c r="E1658" i="4" s="1"/>
  <c r="C1659" i="4"/>
  <c r="E1659" i="4" s="1"/>
  <c r="C1660" i="4"/>
  <c r="E1660" i="4" s="1"/>
  <c r="C1661" i="4"/>
  <c r="E1661" i="4" s="1"/>
  <c r="C1662" i="4"/>
  <c r="E1662" i="4" s="1"/>
  <c r="C812" i="4"/>
  <c r="E812" i="4" s="1"/>
  <c r="C1664" i="4"/>
  <c r="E1664" i="4" s="1"/>
  <c r="C1665" i="4"/>
  <c r="E1665" i="4" s="1"/>
  <c r="C1666" i="4"/>
  <c r="E1666" i="4" s="1"/>
  <c r="C1667" i="4"/>
  <c r="E1667" i="4" s="1"/>
  <c r="C1668" i="4"/>
  <c r="E1668" i="4" s="1"/>
  <c r="C1669" i="4"/>
  <c r="E1669" i="4" s="1"/>
  <c r="C1670" i="4"/>
  <c r="E1670" i="4" s="1"/>
  <c r="C1671" i="4"/>
  <c r="E1671" i="4" s="1"/>
  <c r="C1672" i="4"/>
  <c r="E1672" i="4" s="1"/>
  <c r="C1673" i="4"/>
  <c r="E1673" i="4" s="1"/>
  <c r="C1674" i="4"/>
  <c r="E1674" i="4" s="1"/>
  <c r="C1675" i="4"/>
  <c r="E1675" i="4" s="1"/>
  <c r="C1676" i="4"/>
  <c r="E1676" i="4" s="1"/>
  <c r="C1677" i="4"/>
  <c r="E1677" i="4" s="1"/>
  <c r="C1678" i="4"/>
  <c r="E1678" i="4" s="1"/>
  <c r="C1679" i="4"/>
  <c r="E1679" i="4" s="1"/>
  <c r="C1680" i="4"/>
  <c r="E1680" i="4" s="1"/>
  <c r="C1681" i="4"/>
  <c r="E1681" i="4" s="1"/>
  <c r="C1682" i="4"/>
  <c r="E1682" i="4" s="1"/>
  <c r="C1683" i="4"/>
  <c r="E1683" i="4" s="1"/>
  <c r="C1684" i="4"/>
  <c r="E1684" i="4" s="1"/>
  <c r="C1685" i="4"/>
  <c r="E1685" i="4" s="1"/>
  <c r="C1686" i="4"/>
  <c r="E1686" i="4" s="1"/>
  <c r="C1687" i="4"/>
  <c r="E1687" i="4" s="1"/>
  <c r="C1688" i="4"/>
  <c r="E1688" i="4" s="1"/>
  <c r="C1689" i="4"/>
  <c r="E1689" i="4" s="1"/>
  <c r="C1690" i="4"/>
  <c r="E1690" i="4" s="1"/>
  <c r="C1691" i="4"/>
  <c r="E1691" i="4" s="1"/>
  <c r="C1692" i="4"/>
  <c r="E1692" i="4" s="1"/>
  <c r="C1693" i="4"/>
  <c r="E1693" i="4" s="1"/>
  <c r="C1694" i="4"/>
  <c r="E1694" i="4" s="1"/>
  <c r="C1695" i="4"/>
  <c r="E1695" i="4" s="1"/>
  <c r="C1696" i="4"/>
  <c r="E1696" i="4" s="1"/>
  <c r="C1697" i="4"/>
  <c r="E1697" i="4" s="1"/>
  <c r="C1698" i="4"/>
  <c r="E1698" i="4" s="1"/>
  <c r="C1699" i="4"/>
  <c r="E1699" i="4" s="1"/>
  <c r="C1700" i="4"/>
  <c r="E1700" i="4" s="1"/>
  <c r="C1701" i="4"/>
  <c r="E1701" i="4" s="1"/>
  <c r="C1702" i="4"/>
  <c r="E1702" i="4" s="1"/>
  <c r="C1703" i="4"/>
  <c r="E1703" i="4" s="1"/>
  <c r="C1704" i="4"/>
  <c r="E1704" i="4" s="1"/>
  <c r="C1705" i="4"/>
  <c r="E1705" i="4" s="1"/>
  <c r="C1706" i="4"/>
  <c r="E1706" i="4" s="1"/>
  <c r="C1707" i="4"/>
  <c r="E1707" i="4" s="1"/>
  <c r="C1708" i="4"/>
  <c r="E1708" i="4" s="1"/>
  <c r="C1709" i="4"/>
  <c r="E1709" i="4" s="1"/>
  <c r="C1710" i="4"/>
  <c r="E1710" i="4" s="1"/>
  <c r="C1711" i="4"/>
  <c r="E1711" i="4" s="1"/>
  <c r="C1712" i="4"/>
  <c r="E1712" i="4" s="1"/>
  <c r="C1713" i="4"/>
  <c r="E1713" i="4" s="1"/>
  <c r="C1714" i="4"/>
  <c r="E1714" i="4" s="1"/>
  <c r="C1715" i="4"/>
  <c r="E1715" i="4" s="1"/>
  <c r="C1716" i="4"/>
  <c r="E1716" i="4" s="1"/>
  <c r="C1717" i="4"/>
  <c r="E1717" i="4" s="1"/>
  <c r="C1718" i="4"/>
  <c r="E1718" i="4" s="1"/>
  <c r="C1719" i="4"/>
  <c r="E1719" i="4" s="1"/>
  <c r="C1720" i="4"/>
  <c r="E1720" i="4" s="1"/>
  <c r="C1721" i="4"/>
  <c r="E1721" i="4" s="1"/>
  <c r="C1722" i="4"/>
  <c r="E1722" i="4" s="1"/>
  <c r="C1723" i="4"/>
  <c r="E1723" i="4" s="1"/>
  <c r="C1724" i="4"/>
  <c r="E1724" i="4" s="1"/>
  <c r="C1725" i="4"/>
  <c r="E1725" i="4" s="1"/>
  <c r="C1726" i="4"/>
  <c r="E1726" i="4" s="1"/>
  <c r="C1727" i="4"/>
  <c r="E1727" i="4" s="1"/>
  <c r="C1728" i="4"/>
  <c r="E1728" i="4" s="1"/>
  <c r="C1729" i="4"/>
  <c r="E1729" i="4" s="1"/>
  <c r="C1730" i="4"/>
  <c r="E1730" i="4" s="1"/>
  <c r="C1731" i="4"/>
  <c r="E1731" i="4" s="1"/>
  <c r="C1732" i="4"/>
  <c r="E1732" i="4" s="1"/>
  <c r="C1733" i="4"/>
  <c r="E1733" i="4" s="1"/>
  <c r="C1734" i="4"/>
  <c r="E1734" i="4" s="1"/>
  <c r="C1735" i="4"/>
  <c r="E1735" i="4" s="1"/>
  <c r="C1736" i="4"/>
  <c r="E1736" i="4" s="1"/>
  <c r="C1737" i="4"/>
  <c r="E1737" i="4" s="1"/>
  <c r="C1738" i="4"/>
  <c r="E1738" i="4" s="1"/>
  <c r="C1739" i="4"/>
  <c r="E1739" i="4" s="1"/>
  <c r="C1740" i="4"/>
  <c r="E1740" i="4" s="1"/>
  <c r="C1741" i="4"/>
  <c r="E1741" i="4" s="1"/>
  <c r="C1742" i="4"/>
  <c r="E1742" i="4" s="1"/>
  <c r="C1743" i="4"/>
  <c r="E1743" i="4" s="1"/>
  <c r="C1744" i="4"/>
  <c r="E1744" i="4" s="1"/>
  <c r="C1745" i="4"/>
  <c r="E1745" i="4" s="1"/>
  <c r="C1746" i="4"/>
  <c r="E1746" i="4" s="1"/>
  <c r="C1747" i="4"/>
  <c r="E1747" i="4" s="1"/>
  <c r="C1748" i="4"/>
  <c r="E1748" i="4" s="1"/>
  <c r="C1749" i="4"/>
  <c r="E1749" i="4" s="1"/>
  <c r="C1750" i="4"/>
  <c r="E1750" i="4" s="1"/>
  <c r="C1751" i="4"/>
  <c r="E1751" i="4" s="1"/>
  <c r="C1752" i="4"/>
  <c r="E1752" i="4" s="1"/>
  <c r="C1753" i="4"/>
  <c r="E1753" i="4" s="1"/>
  <c r="C1754" i="4"/>
  <c r="E1754" i="4" s="1"/>
  <c r="C1755" i="4"/>
  <c r="E1755" i="4" s="1"/>
  <c r="C1756" i="4"/>
  <c r="E1756" i="4" s="1"/>
  <c r="C1757" i="4"/>
  <c r="E1757" i="4" s="1"/>
  <c r="C1758" i="4"/>
  <c r="E1758" i="4" s="1"/>
  <c r="C1759" i="4"/>
  <c r="E1759" i="4" s="1"/>
  <c r="C1760" i="4"/>
  <c r="E1760" i="4" s="1"/>
  <c r="C1761" i="4"/>
  <c r="E1761" i="4" s="1"/>
  <c r="C1762" i="4"/>
  <c r="E1762" i="4" s="1"/>
  <c r="C1763" i="4"/>
  <c r="E1763" i="4" s="1"/>
  <c r="C1764" i="4"/>
  <c r="E1764" i="4" s="1"/>
  <c r="C1765" i="4"/>
  <c r="E1765" i="4" s="1"/>
  <c r="C1766" i="4"/>
  <c r="E1766" i="4" s="1"/>
  <c r="C1767" i="4"/>
  <c r="E1767" i="4" s="1"/>
  <c r="C1768" i="4"/>
  <c r="E1768" i="4" s="1"/>
  <c r="C1769" i="4"/>
  <c r="E1769" i="4" s="1"/>
  <c r="C1770" i="4"/>
  <c r="E1770" i="4" s="1"/>
  <c r="C1771" i="4"/>
  <c r="E1771" i="4" s="1"/>
  <c r="C1772" i="4"/>
  <c r="E1772" i="4" s="1"/>
  <c r="C1773" i="4"/>
  <c r="E1773" i="4" s="1"/>
  <c r="C1774" i="4"/>
  <c r="E1774" i="4" s="1"/>
  <c r="C1775" i="4"/>
  <c r="E1775" i="4" s="1"/>
  <c r="C1776" i="4"/>
  <c r="E1776" i="4" s="1"/>
  <c r="C1777" i="4"/>
  <c r="E1777" i="4" s="1"/>
  <c r="C1778" i="4"/>
  <c r="E1778" i="4" s="1"/>
  <c r="C1779" i="4"/>
  <c r="E1779" i="4" s="1"/>
  <c r="C1780" i="4"/>
  <c r="E1780" i="4" s="1"/>
  <c r="C1781" i="4"/>
  <c r="E1781" i="4" s="1"/>
  <c r="C1782" i="4"/>
  <c r="E1782" i="4" s="1"/>
  <c r="C1783" i="4"/>
  <c r="E1783" i="4" s="1"/>
  <c r="C1784" i="4"/>
  <c r="E1784" i="4" s="1"/>
  <c r="C1785" i="4"/>
  <c r="E1785" i="4" s="1"/>
  <c r="C1786" i="4"/>
  <c r="E1786" i="4" s="1"/>
  <c r="C1787" i="4"/>
  <c r="E1787" i="4" s="1"/>
  <c r="C1788" i="4"/>
  <c r="E1788" i="4" s="1"/>
  <c r="C1789" i="4"/>
  <c r="E1789" i="4" s="1"/>
  <c r="C1790" i="4"/>
  <c r="E1790" i="4" s="1"/>
  <c r="C1791" i="4"/>
  <c r="E1791" i="4" s="1"/>
  <c r="C1792" i="4"/>
  <c r="E1792" i="4" s="1"/>
  <c r="C1793" i="4"/>
  <c r="E1793" i="4" s="1"/>
  <c r="C1794" i="4"/>
  <c r="E1794" i="4" s="1"/>
  <c r="C1795" i="4"/>
  <c r="E1795" i="4" s="1"/>
  <c r="C1796" i="4"/>
  <c r="E1796" i="4" s="1"/>
  <c r="C1797" i="4"/>
  <c r="E1797" i="4" s="1"/>
  <c r="C1798" i="4"/>
  <c r="E1798" i="4" s="1"/>
  <c r="C1799" i="4"/>
  <c r="E1799" i="4" s="1"/>
  <c r="C1800" i="4"/>
  <c r="E1800" i="4" s="1"/>
  <c r="C1801" i="4"/>
  <c r="E1801" i="4" s="1"/>
  <c r="C1802" i="4"/>
  <c r="E1802" i="4" s="1"/>
  <c r="C1803" i="4"/>
  <c r="E1803" i="4" s="1"/>
  <c r="C1804" i="4"/>
  <c r="E1804" i="4" s="1"/>
  <c r="C1805" i="4"/>
  <c r="E1805" i="4" s="1"/>
  <c r="C1806" i="4"/>
  <c r="E1806" i="4" s="1"/>
  <c r="C1807" i="4"/>
  <c r="E1807" i="4" s="1"/>
  <c r="C1808" i="4"/>
  <c r="E1808" i="4" s="1"/>
  <c r="C1809" i="4"/>
  <c r="E1809" i="4" s="1"/>
  <c r="C1810" i="4"/>
  <c r="E1810" i="4" s="1"/>
  <c r="C1811" i="4"/>
  <c r="E1811" i="4" s="1"/>
  <c r="C1812" i="4"/>
  <c r="E1812" i="4" s="1"/>
  <c r="C1813" i="4"/>
  <c r="E1813" i="4" s="1"/>
  <c r="C1814" i="4"/>
  <c r="E1814" i="4" s="1"/>
  <c r="C1815" i="4"/>
  <c r="E1815" i="4" s="1"/>
  <c r="C1816" i="4"/>
  <c r="E1816" i="4" s="1"/>
  <c r="C1817" i="4"/>
  <c r="E1817" i="4" s="1"/>
  <c r="C1818" i="4"/>
  <c r="E1818" i="4" s="1"/>
  <c r="C1819" i="4"/>
  <c r="E1819" i="4" s="1"/>
  <c r="C1820" i="4"/>
  <c r="E1820" i="4" s="1"/>
  <c r="C1821" i="4"/>
  <c r="E1821" i="4" s="1"/>
  <c r="C1822" i="4"/>
  <c r="E1822" i="4" s="1"/>
  <c r="C1823" i="4"/>
  <c r="E1823" i="4" s="1"/>
  <c r="C1824" i="4"/>
  <c r="E1824" i="4" s="1"/>
  <c r="C1825" i="4"/>
  <c r="E1825" i="4" s="1"/>
  <c r="C1826" i="4"/>
  <c r="E1826" i="4" s="1"/>
  <c r="C1827" i="4"/>
  <c r="E1827" i="4" s="1"/>
  <c r="C1828" i="4"/>
  <c r="E1828" i="4" s="1"/>
  <c r="C1829" i="4"/>
  <c r="E1829" i="4" s="1"/>
  <c r="C1830" i="4"/>
  <c r="E1830" i="4" s="1"/>
  <c r="C1831" i="4"/>
  <c r="E1831" i="4" s="1"/>
  <c r="C1832" i="4"/>
  <c r="E1832" i="4" s="1"/>
  <c r="C1833" i="4"/>
  <c r="E1833" i="4" s="1"/>
  <c r="C1834" i="4"/>
  <c r="E1834" i="4" s="1"/>
  <c r="C1835" i="4"/>
  <c r="E1835" i="4" s="1"/>
  <c r="C1836" i="4"/>
  <c r="E1836" i="4" s="1"/>
  <c r="C1837" i="4"/>
  <c r="E1837" i="4" s="1"/>
  <c r="C1838" i="4"/>
  <c r="E1838" i="4" s="1"/>
  <c r="C1839" i="4"/>
  <c r="E1839" i="4" s="1"/>
  <c r="C1840" i="4"/>
  <c r="E1840" i="4" s="1"/>
  <c r="C1841" i="4"/>
  <c r="E1841" i="4" s="1"/>
  <c r="C1842" i="4"/>
  <c r="E1842" i="4" s="1"/>
  <c r="C1843" i="4"/>
  <c r="E1843" i="4" s="1"/>
  <c r="C1844" i="4"/>
  <c r="E1844" i="4" s="1"/>
  <c r="C1845" i="4"/>
  <c r="E1845" i="4" s="1"/>
  <c r="C1846" i="4"/>
  <c r="E1846" i="4" s="1"/>
  <c r="C1847" i="4"/>
  <c r="E1847" i="4" s="1"/>
  <c r="C1848" i="4"/>
  <c r="E1848" i="4" s="1"/>
  <c r="C1849" i="4"/>
  <c r="E1849" i="4" s="1"/>
  <c r="C1850" i="4"/>
  <c r="E1850" i="4" s="1"/>
  <c r="C1851" i="4"/>
  <c r="E1851" i="4" s="1"/>
  <c r="C1852" i="4"/>
  <c r="E1852" i="4" s="1"/>
  <c r="C1853" i="4"/>
  <c r="E1853" i="4" s="1"/>
  <c r="C1854" i="4"/>
  <c r="E1854" i="4" s="1"/>
  <c r="C1855" i="4"/>
  <c r="E1855" i="4" s="1"/>
  <c r="C1856" i="4"/>
  <c r="E1856" i="4" s="1"/>
  <c r="C1857" i="4"/>
  <c r="E1857" i="4" s="1"/>
  <c r="C1858" i="4"/>
  <c r="E1858" i="4" s="1"/>
  <c r="C1859" i="4"/>
  <c r="E1859" i="4" s="1"/>
  <c r="C1860" i="4"/>
  <c r="E1860" i="4" s="1"/>
  <c r="C1861" i="4"/>
  <c r="E1861" i="4" s="1"/>
  <c r="C1862" i="4"/>
  <c r="E1862" i="4" s="1"/>
  <c r="C1863" i="4"/>
  <c r="E1863" i="4" s="1"/>
  <c r="C1864" i="4"/>
  <c r="E1864" i="4" s="1"/>
  <c r="C1865" i="4"/>
  <c r="E1865" i="4" s="1"/>
  <c r="C1866" i="4"/>
  <c r="E1866" i="4" s="1"/>
  <c r="C1867" i="4"/>
  <c r="E1867" i="4" s="1"/>
  <c r="C1868" i="4"/>
  <c r="E1868" i="4" s="1"/>
  <c r="C1869" i="4"/>
  <c r="E1869" i="4" s="1"/>
  <c r="C1870" i="4"/>
  <c r="E1870" i="4" s="1"/>
  <c r="C1871" i="4"/>
  <c r="E1871" i="4" s="1"/>
  <c r="C1872" i="4"/>
  <c r="E1872" i="4" s="1"/>
  <c r="C1873" i="4"/>
  <c r="E1873" i="4" s="1"/>
  <c r="C1874" i="4"/>
  <c r="E1874" i="4" s="1"/>
  <c r="C1875" i="4"/>
  <c r="E1875" i="4" s="1"/>
  <c r="C1876" i="4"/>
  <c r="E1876" i="4" s="1"/>
  <c r="C1877" i="4"/>
  <c r="E1877" i="4" s="1"/>
  <c r="C1878" i="4"/>
  <c r="E1878" i="4" s="1"/>
  <c r="C1879" i="4"/>
  <c r="E1879" i="4" s="1"/>
  <c r="C1880" i="4"/>
  <c r="E1880" i="4" s="1"/>
  <c r="C1881" i="4"/>
  <c r="E1881" i="4" s="1"/>
  <c r="C1882" i="4"/>
  <c r="E1882" i="4" s="1"/>
  <c r="C1883" i="4"/>
  <c r="E1883" i="4" s="1"/>
  <c r="C1884" i="4"/>
  <c r="E1884" i="4" s="1"/>
  <c r="C1885" i="4"/>
  <c r="E1885" i="4" s="1"/>
  <c r="C1886" i="4"/>
  <c r="E1886" i="4" s="1"/>
  <c r="C1887" i="4"/>
  <c r="E1887" i="4" s="1"/>
  <c r="C1888" i="4"/>
  <c r="E1888" i="4" s="1"/>
  <c r="C1889" i="4"/>
  <c r="E1889" i="4" s="1"/>
  <c r="C1890" i="4"/>
  <c r="E1890" i="4" s="1"/>
  <c r="C1891" i="4"/>
  <c r="E1891" i="4" s="1"/>
  <c r="C1892" i="4"/>
  <c r="E1892" i="4" s="1"/>
  <c r="C1893" i="4"/>
  <c r="E1893" i="4" s="1"/>
  <c r="C1894" i="4"/>
  <c r="E1894" i="4" s="1"/>
  <c r="C1895" i="4"/>
  <c r="E1895" i="4" s="1"/>
  <c r="C1896" i="4"/>
  <c r="E1896" i="4" s="1"/>
  <c r="C1897" i="4"/>
  <c r="E1897" i="4" s="1"/>
  <c r="C1898" i="4"/>
  <c r="E1898" i="4" s="1"/>
  <c r="C1899" i="4"/>
  <c r="E1899" i="4" s="1"/>
  <c r="C1900" i="4"/>
  <c r="E1900" i="4" s="1"/>
  <c r="C1901" i="4"/>
  <c r="E1901" i="4" s="1"/>
  <c r="C1902" i="4"/>
  <c r="E1902" i="4" s="1"/>
  <c r="C1903" i="4"/>
  <c r="E1903" i="4" s="1"/>
  <c r="C1904" i="4"/>
  <c r="E1904" i="4" s="1"/>
  <c r="C1905" i="4"/>
  <c r="E1905" i="4" s="1"/>
  <c r="C1906" i="4"/>
  <c r="E1906" i="4" s="1"/>
  <c r="C1907" i="4"/>
  <c r="E1907" i="4" s="1"/>
  <c r="C1908" i="4"/>
  <c r="E1908" i="4" s="1"/>
  <c r="C1909" i="4"/>
  <c r="E1909" i="4" s="1"/>
  <c r="C1910" i="4"/>
  <c r="E1910" i="4" s="1"/>
  <c r="C1911" i="4"/>
  <c r="E1911" i="4" s="1"/>
  <c r="C1912" i="4"/>
  <c r="E1912" i="4" s="1"/>
  <c r="C1913" i="4"/>
  <c r="E1913" i="4" s="1"/>
  <c r="C1914" i="4"/>
  <c r="E1914" i="4" s="1"/>
  <c r="C1915" i="4"/>
  <c r="E1915" i="4" s="1"/>
  <c r="C1916" i="4"/>
  <c r="E1916" i="4" s="1"/>
  <c r="C1917" i="4"/>
  <c r="E1917" i="4" s="1"/>
  <c r="C1918" i="4"/>
  <c r="E1918" i="4" s="1"/>
  <c r="C1919" i="4"/>
  <c r="E1919" i="4" s="1"/>
  <c r="C1920" i="4"/>
  <c r="E1920" i="4" s="1"/>
  <c r="C1921" i="4"/>
  <c r="E1921" i="4" s="1"/>
  <c r="C1922" i="4"/>
  <c r="E1922" i="4" s="1"/>
  <c r="C1923" i="4"/>
  <c r="E1923" i="4" s="1"/>
  <c r="C1924" i="4"/>
  <c r="E1924" i="4" s="1"/>
  <c r="C1925" i="4"/>
  <c r="E1925" i="4" s="1"/>
  <c r="C1926" i="4"/>
  <c r="E1926" i="4" s="1"/>
  <c r="C1927" i="4"/>
  <c r="E1927" i="4" s="1"/>
  <c r="C1928" i="4"/>
  <c r="E1928" i="4" s="1"/>
  <c r="C1929" i="4"/>
  <c r="E1929" i="4" s="1"/>
  <c r="C1930" i="4"/>
  <c r="E1930" i="4" s="1"/>
  <c r="C1931" i="4"/>
  <c r="E1931" i="4" s="1"/>
  <c r="C1932" i="4"/>
  <c r="E1932" i="4" s="1"/>
  <c r="C1933" i="4"/>
  <c r="E1933" i="4" s="1"/>
  <c r="C1934" i="4"/>
  <c r="E1934" i="4" s="1"/>
  <c r="C1935" i="4"/>
  <c r="E1935" i="4" s="1"/>
  <c r="C1936" i="4"/>
  <c r="E1936" i="4" s="1"/>
  <c r="C1937" i="4"/>
  <c r="E1937" i="4" s="1"/>
  <c r="C1938" i="4"/>
  <c r="E1938" i="4" s="1"/>
  <c r="C1939" i="4"/>
  <c r="E1939" i="4" s="1"/>
  <c r="C1940" i="4"/>
  <c r="E1940" i="4" s="1"/>
  <c r="C1941" i="4"/>
  <c r="E1941" i="4" s="1"/>
  <c r="C1942" i="4"/>
  <c r="E1942" i="4" s="1"/>
  <c r="C1943" i="4"/>
  <c r="E1943" i="4" s="1"/>
  <c r="C1944" i="4"/>
  <c r="E1944" i="4" s="1"/>
  <c r="C1945" i="4"/>
  <c r="E1945" i="4" s="1"/>
  <c r="C1946" i="4"/>
  <c r="E1946" i="4" s="1"/>
  <c r="C1947" i="4"/>
  <c r="E1947" i="4" s="1"/>
  <c r="C1948" i="4"/>
  <c r="E1948" i="4" s="1"/>
  <c r="C1949" i="4"/>
  <c r="E1949" i="4" s="1"/>
  <c r="C1950" i="4"/>
  <c r="E1950" i="4" s="1"/>
  <c r="C1951" i="4"/>
  <c r="E1951" i="4" s="1"/>
  <c r="C1952" i="4"/>
  <c r="E1952" i="4" s="1"/>
  <c r="C1953" i="4"/>
  <c r="E1953" i="4" s="1"/>
  <c r="C1954" i="4"/>
  <c r="E1954" i="4" s="1"/>
  <c r="C1955" i="4"/>
  <c r="E1955" i="4" s="1"/>
  <c r="C1956" i="4"/>
  <c r="E1956" i="4" s="1"/>
  <c r="C1957" i="4"/>
  <c r="E1957" i="4" s="1"/>
  <c r="C1958" i="4"/>
  <c r="E1958" i="4" s="1"/>
  <c r="C1959" i="4"/>
  <c r="E1959" i="4" s="1"/>
  <c r="C1960" i="4"/>
  <c r="E1960" i="4" s="1"/>
  <c r="C1961" i="4"/>
  <c r="E1961" i="4" s="1"/>
  <c r="C1962" i="4"/>
  <c r="E1962" i="4" s="1"/>
  <c r="C1963" i="4"/>
  <c r="E1963" i="4" s="1"/>
  <c r="C1964" i="4"/>
  <c r="E1964" i="4" s="1"/>
  <c r="C1965" i="4"/>
  <c r="E1965" i="4" s="1"/>
  <c r="C1966" i="4"/>
  <c r="E1966" i="4" s="1"/>
  <c r="C1967" i="4"/>
  <c r="E1967" i="4" s="1"/>
  <c r="C1968" i="4"/>
  <c r="E1968" i="4" s="1"/>
  <c r="C1969" i="4"/>
  <c r="E1969" i="4" s="1"/>
  <c r="C1970" i="4"/>
  <c r="E1970" i="4" s="1"/>
  <c r="C1971" i="4"/>
  <c r="E1971" i="4" s="1"/>
  <c r="C1972" i="4"/>
  <c r="E1972" i="4" s="1"/>
  <c r="C1973" i="4"/>
  <c r="E1973" i="4" s="1"/>
  <c r="C1974" i="4"/>
  <c r="E1974" i="4" s="1"/>
  <c r="C1975" i="4"/>
  <c r="E1975" i="4" s="1"/>
  <c r="C1976" i="4"/>
  <c r="E1976" i="4" s="1"/>
  <c r="C1977" i="4"/>
  <c r="E1977" i="4" s="1"/>
  <c r="C1978" i="4"/>
  <c r="E1978" i="4" s="1"/>
  <c r="C1979" i="4"/>
  <c r="E1979" i="4" s="1"/>
  <c r="C1980" i="4"/>
  <c r="E1980" i="4" s="1"/>
  <c r="C1981" i="4"/>
  <c r="E1981" i="4" s="1"/>
  <c r="C1982" i="4"/>
  <c r="E1982" i="4" s="1"/>
  <c r="C1983" i="4"/>
  <c r="E1983" i="4" s="1"/>
  <c r="C1984" i="4"/>
  <c r="E1984" i="4" s="1"/>
  <c r="C1985" i="4"/>
  <c r="E1985" i="4" s="1"/>
  <c r="C1986" i="4"/>
  <c r="E1986" i="4" s="1"/>
  <c r="C1987" i="4"/>
  <c r="E1987" i="4" s="1"/>
  <c r="C1988" i="4"/>
  <c r="E1988" i="4" s="1"/>
  <c r="C1989" i="4"/>
  <c r="E1989" i="4" s="1"/>
  <c r="C1990" i="4"/>
  <c r="E1990" i="4" s="1"/>
  <c r="C1991" i="4"/>
  <c r="E1991" i="4" s="1"/>
  <c r="C1992" i="4"/>
  <c r="E1992" i="4" s="1"/>
  <c r="C1993" i="4"/>
  <c r="E1993" i="4" s="1"/>
  <c r="C1994" i="4"/>
  <c r="E1994" i="4" s="1"/>
  <c r="C1995" i="4"/>
  <c r="E1995" i="4" s="1"/>
  <c r="C1996" i="4"/>
  <c r="E1996" i="4" s="1"/>
  <c r="C1997" i="4"/>
  <c r="E1997" i="4" s="1"/>
  <c r="C1998" i="4"/>
  <c r="E1998" i="4" s="1"/>
  <c r="C1999" i="4"/>
  <c r="E1999" i="4" s="1"/>
  <c r="C2000" i="4"/>
  <c r="E2000" i="4" s="1"/>
  <c r="C2001" i="4"/>
  <c r="E2001" i="4" s="1"/>
  <c r="C2002" i="4"/>
  <c r="E2002" i="4" s="1"/>
  <c r="C2003" i="4"/>
  <c r="E2003" i="4" s="1"/>
  <c r="C2004" i="4"/>
  <c r="E2004" i="4" s="1"/>
  <c r="C2005" i="4"/>
  <c r="E2005" i="4" s="1"/>
  <c r="C2006" i="4"/>
  <c r="E2006" i="4" s="1"/>
  <c r="C2007" i="4"/>
  <c r="E2007" i="4" s="1"/>
  <c r="C2008" i="4"/>
  <c r="E2008" i="4" s="1"/>
  <c r="C2009" i="4"/>
  <c r="E2009" i="4" s="1"/>
  <c r="C2010" i="4"/>
  <c r="E2010" i="4" s="1"/>
  <c r="C2011" i="4"/>
  <c r="E2011" i="4" s="1"/>
  <c r="C2012" i="4"/>
  <c r="E2012" i="4" s="1"/>
  <c r="C2013" i="4"/>
  <c r="E2013" i="4" s="1"/>
  <c r="C2014" i="4"/>
  <c r="E2014" i="4" s="1"/>
  <c r="C2015" i="4"/>
  <c r="E2015" i="4" s="1"/>
  <c r="C2016" i="4"/>
  <c r="E2016" i="4" s="1"/>
  <c r="C2017" i="4"/>
  <c r="E2017" i="4" s="1"/>
  <c r="C2018" i="4"/>
  <c r="E2018" i="4" s="1"/>
  <c r="C2019" i="4"/>
  <c r="E2019" i="4" s="1"/>
  <c r="C2020" i="4"/>
  <c r="E2020" i="4" s="1"/>
  <c r="C2021" i="4"/>
  <c r="E2021" i="4" s="1"/>
  <c r="C2022" i="4"/>
  <c r="E2022" i="4" s="1"/>
  <c r="C2023" i="4"/>
  <c r="E2023" i="4" s="1"/>
  <c r="C2024" i="4"/>
  <c r="E2024" i="4" s="1"/>
  <c r="C2025" i="4"/>
  <c r="E2025" i="4" s="1"/>
  <c r="C2026" i="4"/>
  <c r="E2026" i="4" s="1"/>
  <c r="C2027" i="4"/>
  <c r="E2027" i="4" s="1"/>
  <c r="C2028" i="4"/>
  <c r="E2028" i="4" s="1"/>
  <c r="C2029" i="4"/>
  <c r="E2029" i="4" s="1"/>
  <c r="C2030" i="4"/>
  <c r="E2030" i="4" s="1"/>
  <c r="C2031" i="4"/>
  <c r="E2031" i="4" s="1"/>
  <c r="C2032" i="4"/>
  <c r="E2032" i="4" s="1"/>
  <c r="C2033" i="4"/>
  <c r="E2033" i="4" s="1"/>
  <c r="C2034" i="4"/>
  <c r="E2034" i="4" s="1"/>
  <c r="C2035" i="4"/>
  <c r="E2035" i="4" s="1"/>
  <c r="C2036" i="4"/>
  <c r="E2036" i="4" s="1"/>
  <c r="C2037" i="4"/>
  <c r="E2037" i="4" s="1"/>
  <c r="C2038" i="4"/>
  <c r="E2038" i="4" s="1"/>
  <c r="C2039" i="4"/>
  <c r="E2039" i="4" s="1"/>
  <c r="C2040" i="4"/>
  <c r="E2040" i="4" s="1"/>
  <c r="C2041" i="4"/>
  <c r="E2041" i="4" s="1"/>
  <c r="C2042" i="4"/>
  <c r="E2042" i="4" s="1"/>
  <c r="C2043" i="4"/>
  <c r="E2043" i="4" s="1"/>
  <c r="C2044" i="4"/>
  <c r="E2044" i="4" s="1"/>
  <c r="C2045" i="4"/>
  <c r="E2045" i="4" s="1"/>
  <c r="C2046" i="4"/>
  <c r="E2046" i="4" s="1"/>
  <c r="C2047" i="4"/>
  <c r="E2047" i="4" s="1"/>
  <c r="C2048" i="4"/>
  <c r="E2048" i="4" s="1"/>
  <c r="C2049" i="4"/>
  <c r="E2049" i="4" s="1"/>
  <c r="C2050" i="4"/>
  <c r="E2050" i="4" s="1"/>
  <c r="C2051" i="4"/>
  <c r="E2051" i="4" s="1"/>
  <c r="C2052" i="4"/>
  <c r="E2052" i="4" s="1"/>
  <c r="C2053" i="4"/>
  <c r="E2053" i="4" s="1"/>
  <c r="C2054" i="4"/>
  <c r="E2054" i="4" s="1"/>
  <c r="C2055" i="4"/>
  <c r="E2055" i="4" s="1"/>
  <c r="C2056" i="4"/>
  <c r="E2056" i="4" s="1"/>
  <c r="C2057" i="4"/>
  <c r="E2057" i="4" s="1"/>
  <c r="C2058" i="4"/>
  <c r="E2058" i="4" s="1"/>
  <c r="C2059" i="4"/>
  <c r="E2059" i="4" s="1"/>
  <c r="C2060" i="4"/>
  <c r="E2060" i="4" s="1"/>
  <c r="C2061" i="4"/>
  <c r="E2061" i="4" s="1"/>
  <c r="C2062" i="4"/>
  <c r="E2062" i="4" s="1"/>
  <c r="C2063" i="4"/>
  <c r="E2063" i="4" s="1"/>
  <c r="C2064" i="4"/>
  <c r="E2064" i="4" s="1"/>
  <c r="C2065" i="4"/>
  <c r="E2065" i="4" s="1"/>
  <c r="C2066" i="4"/>
  <c r="E2066" i="4" s="1"/>
  <c r="C2067" i="4"/>
  <c r="E2067" i="4" s="1"/>
  <c r="C2068" i="4"/>
  <c r="E2068" i="4" s="1"/>
  <c r="C2069" i="4"/>
  <c r="E2069" i="4" s="1"/>
  <c r="C2070" i="4"/>
  <c r="E2070" i="4" s="1"/>
  <c r="C2071" i="4"/>
  <c r="E2071" i="4" s="1"/>
  <c r="C2072" i="4"/>
  <c r="E2072" i="4" s="1"/>
  <c r="C2073" i="4"/>
  <c r="E2073" i="4" s="1"/>
  <c r="C2074" i="4"/>
  <c r="E2074" i="4" s="1"/>
  <c r="C2075" i="4"/>
  <c r="E2075" i="4" s="1"/>
  <c r="C2076" i="4"/>
  <c r="E2076" i="4" s="1"/>
  <c r="C2077" i="4"/>
  <c r="E2077" i="4" s="1"/>
  <c r="C2078" i="4"/>
  <c r="E2078" i="4" s="1"/>
  <c r="C2079" i="4"/>
  <c r="E2079" i="4" s="1"/>
  <c r="C2080" i="4"/>
  <c r="E2080" i="4" s="1"/>
  <c r="C2081" i="4"/>
  <c r="E2081" i="4" s="1"/>
  <c r="C2082" i="4"/>
  <c r="E2082" i="4" s="1"/>
  <c r="C2083" i="4"/>
  <c r="E2083" i="4" s="1"/>
  <c r="C2084" i="4"/>
  <c r="E2084" i="4" s="1"/>
  <c r="C2085" i="4"/>
  <c r="E2085" i="4" s="1"/>
  <c r="C2086" i="4"/>
  <c r="E2086" i="4" s="1"/>
  <c r="C2087" i="4"/>
  <c r="E2087" i="4" s="1"/>
  <c r="C2088" i="4"/>
  <c r="E2088" i="4" s="1"/>
  <c r="C2089" i="4"/>
  <c r="E2089" i="4" s="1"/>
  <c r="C2090" i="4"/>
  <c r="E2090" i="4" s="1"/>
  <c r="C2091" i="4"/>
  <c r="E2091" i="4" s="1"/>
  <c r="C4527" i="4"/>
  <c r="E4527" i="4" s="1"/>
  <c r="C2093" i="4"/>
  <c r="E2093" i="4" s="1"/>
  <c r="C2094" i="4"/>
  <c r="E2094" i="4" s="1"/>
  <c r="C2095" i="4"/>
  <c r="E2095" i="4" s="1"/>
  <c r="C2096" i="4"/>
  <c r="E2096" i="4" s="1"/>
  <c r="C2097" i="4"/>
  <c r="E2097" i="4" s="1"/>
  <c r="C2098" i="4"/>
  <c r="E2098" i="4" s="1"/>
  <c r="C2099" i="4"/>
  <c r="E2099" i="4" s="1"/>
  <c r="C2100" i="4"/>
  <c r="E2100" i="4" s="1"/>
  <c r="C2101" i="4"/>
  <c r="E2101" i="4" s="1"/>
  <c r="C2102" i="4"/>
  <c r="E2102" i="4" s="1"/>
  <c r="C2103" i="4"/>
  <c r="E2103" i="4" s="1"/>
  <c r="C2104" i="4"/>
  <c r="E2104" i="4" s="1"/>
  <c r="C2105" i="4"/>
  <c r="E2105" i="4" s="1"/>
  <c r="C2106" i="4"/>
  <c r="E2106" i="4" s="1"/>
  <c r="C2107" i="4"/>
  <c r="E2107" i="4" s="1"/>
  <c r="C2108" i="4"/>
  <c r="E2108" i="4" s="1"/>
  <c r="C2109" i="4"/>
  <c r="E2109" i="4" s="1"/>
  <c r="C2110" i="4"/>
  <c r="E2110" i="4" s="1"/>
  <c r="C2111" i="4"/>
  <c r="E2111" i="4" s="1"/>
  <c r="C2112" i="4"/>
  <c r="E2112" i="4" s="1"/>
  <c r="C2113" i="4"/>
  <c r="E2113" i="4" s="1"/>
  <c r="C2114" i="4"/>
  <c r="E2114" i="4" s="1"/>
  <c r="C2115" i="4"/>
  <c r="E2115" i="4" s="1"/>
  <c r="C2116" i="4"/>
  <c r="E2116" i="4" s="1"/>
  <c r="C2117" i="4"/>
  <c r="E2117" i="4" s="1"/>
  <c r="C2118" i="4"/>
  <c r="E2118" i="4" s="1"/>
  <c r="C2119" i="4"/>
  <c r="E2119" i="4" s="1"/>
  <c r="C2120" i="4"/>
  <c r="E2120" i="4" s="1"/>
  <c r="C2121" i="4"/>
  <c r="E2121" i="4" s="1"/>
  <c r="C2122" i="4"/>
  <c r="E2122" i="4" s="1"/>
  <c r="C2123" i="4"/>
  <c r="E2123" i="4" s="1"/>
  <c r="C2124" i="4"/>
  <c r="E2124" i="4" s="1"/>
  <c r="C2125" i="4"/>
  <c r="E2125" i="4" s="1"/>
  <c r="C2126" i="4"/>
  <c r="E2126" i="4" s="1"/>
  <c r="C2127" i="4"/>
  <c r="E2127" i="4" s="1"/>
  <c r="C2128" i="4"/>
  <c r="E2128" i="4" s="1"/>
  <c r="C2129" i="4"/>
  <c r="E2129" i="4" s="1"/>
  <c r="C2130" i="4"/>
  <c r="E2130" i="4" s="1"/>
  <c r="C2131" i="4"/>
  <c r="E2131" i="4" s="1"/>
  <c r="C2132" i="4"/>
  <c r="E2132" i="4" s="1"/>
  <c r="C2133" i="4"/>
  <c r="E2133" i="4" s="1"/>
  <c r="C2134" i="4"/>
  <c r="E2134" i="4" s="1"/>
  <c r="C2135" i="4"/>
  <c r="E2135" i="4" s="1"/>
  <c r="C2136" i="4"/>
  <c r="E2136" i="4" s="1"/>
  <c r="C2137" i="4"/>
  <c r="E2137" i="4" s="1"/>
  <c r="C2138" i="4"/>
  <c r="E2138" i="4" s="1"/>
  <c r="C2139" i="4"/>
  <c r="E2139" i="4" s="1"/>
  <c r="C2140" i="4"/>
  <c r="E2140" i="4" s="1"/>
  <c r="C2141" i="4"/>
  <c r="E2141" i="4" s="1"/>
  <c r="C2142" i="4"/>
  <c r="E2142" i="4" s="1"/>
  <c r="C2143" i="4"/>
  <c r="E2143" i="4" s="1"/>
  <c r="C2144" i="4"/>
  <c r="E2144" i="4" s="1"/>
  <c r="C2145" i="4"/>
  <c r="E2145" i="4" s="1"/>
  <c r="C2146" i="4"/>
  <c r="E2146" i="4" s="1"/>
  <c r="C2147" i="4"/>
  <c r="E2147" i="4" s="1"/>
  <c r="C2148" i="4"/>
  <c r="E2148" i="4" s="1"/>
  <c r="C2149" i="4"/>
  <c r="E2149" i="4" s="1"/>
  <c r="C2380" i="4"/>
  <c r="E2380" i="4" s="1"/>
  <c r="C2151" i="4"/>
  <c r="E2151" i="4" s="1"/>
  <c r="C2152" i="4"/>
  <c r="E2152" i="4" s="1"/>
  <c r="C2153" i="4"/>
  <c r="E2153" i="4" s="1"/>
  <c r="C2154" i="4"/>
  <c r="E2154" i="4" s="1"/>
  <c r="C2155" i="4"/>
  <c r="E2155" i="4" s="1"/>
  <c r="C2156" i="4"/>
  <c r="E2156" i="4" s="1"/>
  <c r="C2157" i="4"/>
  <c r="E2157" i="4" s="1"/>
  <c r="C2158" i="4"/>
  <c r="E2158" i="4" s="1"/>
  <c r="C2159" i="4"/>
  <c r="E2159" i="4" s="1"/>
  <c r="C2160" i="4"/>
  <c r="E2160" i="4" s="1"/>
  <c r="C2161" i="4"/>
  <c r="E2161" i="4" s="1"/>
  <c r="C2162" i="4"/>
  <c r="E2162" i="4" s="1"/>
  <c r="C2163" i="4"/>
  <c r="E2163" i="4" s="1"/>
  <c r="C2164" i="4"/>
  <c r="E2164" i="4" s="1"/>
  <c r="C2165" i="4"/>
  <c r="E2165" i="4" s="1"/>
  <c r="C2166" i="4"/>
  <c r="E2166" i="4" s="1"/>
  <c r="C2167" i="4"/>
  <c r="E2167" i="4" s="1"/>
  <c r="C2168" i="4"/>
  <c r="E2168" i="4" s="1"/>
  <c r="C2169" i="4"/>
  <c r="E2169" i="4" s="1"/>
  <c r="C2170" i="4"/>
  <c r="E2170" i="4" s="1"/>
  <c r="C2171" i="4"/>
  <c r="E2171" i="4" s="1"/>
  <c r="C2172" i="4"/>
  <c r="E2172" i="4" s="1"/>
  <c r="C2173" i="4"/>
  <c r="E2173" i="4" s="1"/>
  <c r="C2174" i="4"/>
  <c r="E2174" i="4" s="1"/>
  <c r="C2175" i="4"/>
  <c r="E2175" i="4" s="1"/>
  <c r="C2176" i="4"/>
  <c r="E2176" i="4" s="1"/>
  <c r="C2177" i="4"/>
  <c r="E2177" i="4" s="1"/>
  <c r="C2178" i="4"/>
  <c r="E2178" i="4" s="1"/>
  <c r="C2179" i="4"/>
  <c r="E2179" i="4" s="1"/>
  <c r="C2180" i="4"/>
  <c r="E2180" i="4" s="1"/>
  <c r="C2181" i="4"/>
  <c r="E2181" i="4" s="1"/>
  <c r="C2182" i="4"/>
  <c r="E2182" i="4" s="1"/>
  <c r="C2183" i="4"/>
  <c r="E2183" i="4" s="1"/>
  <c r="C2184" i="4"/>
  <c r="E2184" i="4" s="1"/>
  <c r="C2185" i="4"/>
  <c r="E2185" i="4" s="1"/>
  <c r="C2186" i="4"/>
  <c r="E2186" i="4" s="1"/>
  <c r="C2187" i="4"/>
  <c r="E2187" i="4" s="1"/>
  <c r="C2188" i="4"/>
  <c r="E2188" i="4" s="1"/>
  <c r="C2189" i="4"/>
  <c r="E2189" i="4" s="1"/>
  <c r="C2190" i="4"/>
  <c r="E2190" i="4" s="1"/>
  <c r="C2191" i="4"/>
  <c r="E2191" i="4" s="1"/>
  <c r="C2192" i="4"/>
  <c r="E2192" i="4" s="1"/>
  <c r="C2193" i="4"/>
  <c r="E2193" i="4" s="1"/>
  <c r="C2194" i="4"/>
  <c r="E2194" i="4" s="1"/>
  <c r="C2195" i="4"/>
  <c r="E2195" i="4" s="1"/>
  <c r="C2196" i="4"/>
  <c r="E2196" i="4" s="1"/>
  <c r="C2197" i="4"/>
  <c r="E2197" i="4" s="1"/>
  <c r="C2198" i="4"/>
  <c r="E2198" i="4" s="1"/>
  <c r="C2199" i="4"/>
  <c r="E2199" i="4" s="1"/>
  <c r="C2200" i="4"/>
  <c r="E2200" i="4" s="1"/>
  <c r="C2201" i="4"/>
  <c r="E2201" i="4" s="1"/>
  <c r="C2202" i="4"/>
  <c r="E2202" i="4" s="1"/>
  <c r="C2203" i="4"/>
  <c r="E2203" i="4" s="1"/>
  <c r="C2204" i="4"/>
  <c r="E2204" i="4" s="1"/>
  <c r="C2205" i="4"/>
  <c r="E2205" i="4" s="1"/>
  <c r="C2206" i="4"/>
  <c r="E2206" i="4" s="1"/>
  <c r="C2207" i="4"/>
  <c r="E2207" i="4" s="1"/>
  <c r="C2208" i="4"/>
  <c r="E2208" i="4" s="1"/>
  <c r="C2209" i="4"/>
  <c r="E2209" i="4" s="1"/>
  <c r="C2210" i="4"/>
  <c r="E2210" i="4" s="1"/>
  <c r="C2211" i="4"/>
  <c r="E2211" i="4" s="1"/>
  <c r="C2212" i="4"/>
  <c r="E2212" i="4" s="1"/>
  <c r="C2213" i="4"/>
  <c r="E2213" i="4" s="1"/>
  <c r="C2214" i="4"/>
  <c r="E2214" i="4" s="1"/>
  <c r="C2215" i="4"/>
  <c r="E2215" i="4" s="1"/>
  <c r="C2216" i="4"/>
  <c r="E2216" i="4" s="1"/>
  <c r="C2217" i="4"/>
  <c r="E2217" i="4" s="1"/>
  <c r="C2218" i="4"/>
  <c r="E2218" i="4" s="1"/>
  <c r="C2219" i="4"/>
  <c r="E2219" i="4" s="1"/>
  <c r="C2220" i="4"/>
  <c r="E2220" i="4" s="1"/>
  <c r="C2221" i="4"/>
  <c r="E2221" i="4" s="1"/>
  <c r="C2222" i="4"/>
  <c r="E2222" i="4" s="1"/>
  <c r="C2223" i="4"/>
  <c r="E2223" i="4" s="1"/>
  <c r="C2224" i="4"/>
  <c r="E2224" i="4" s="1"/>
  <c r="C2225" i="4"/>
  <c r="E2225" i="4" s="1"/>
  <c r="C2226" i="4"/>
  <c r="E2226" i="4" s="1"/>
  <c r="C2227" i="4"/>
  <c r="E2227" i="4" s="1"/>
  <c r="C2228" i="4"/>
  <c r="E2228" i="4" s="1"/>
  <c r="C2229" i="4"/>
  <c r="E2229" i="4" s="1"/>
  <c r="C2230" i="4"/>
  <c r="E2230" i="4" s="1"/>
  <c r="C2231" i="4"/>
  <c r="E2231" i="4" s="1"/>
  <c r="C2232" i="4"/>
  <c r="E2232" i="4" s="1"/>
  <c r="C2233" i="4"/>
  <c r="E2233" i="4" s="1"/>
  <c r="C2234" i="4"/>
  <c r="E2234" i="4" s="1"/>
  <c r="C2235" i="4"/>
  <c r="E2235" i="4" s="1"/>
  <c r="C2236" i="4"/>
  <c r="E2236" i="4" s="1"/>
  <c r="C2237" i="4"/>
  <c r="E2237" i="4" s="1"/>
  <c r="C2238" i="4"/>
  <c r="E2238" i="4" s="1"/>
  <c r="C2239" i="4"/>
  <c r="E2239" i="4" s="1"/>
  <c r="C2240" i="4"/>
  <c r="E2240" i="4" s="1"/>
  <c r="C2241" i="4"/>
  <c r="E2241" i="4" s="1"/>
  <c r="C2242" i="4"/>
  <c r="E2242" i="4" s="1"/>
  <c r="C2243" i="4"/>
  <c r="E2243" i="4" s="1"/>
  <c r="C2244" i="4"/>
  <c r="E2244" i="4" s="1"/>
  <c r="C2245" i="4"/>
  <c r="E2245" i="4" s="1"/>
  <c r="C2246" i="4"/>
  <c r="E2246" i="4" s="1"/>
  <c r="C2247" i="4"/>
  <c r="E2247" i="4" s="1"/>
  <c r="C2248" i="4"/>
  <c r="E2248" i="4" s="1"/>
  <c r="C2249" i="4"/>
  <c r="E2249" i="4" s="1"/>
  <c r="C2250" i="4"/>
  <c r="E2250" i="4" s="1"/>
  <c r="C2251" i="4"/>
  <c r="E2251" i="4" s="1"/>
  <c r="C2252" i="4"/>
  <c r="E2252" i="4" s="1"/>
  <c r="C2253" i="4"/>
  <c r="E2253" i="4" s="1"/>
  <c r="C2254" i="4"/>
  <c r="E2254" i="4" s="1"/>
  <c r="C2255" i="4"/>
  <c r="E2255" i="4" s="1"/>
  <c r="C2256" i="4"/>
  <c r="E2256" i="4" s="1"/>
  <c r="C2257" i="4"/>
  <c r="E2257" i="4" s="1"/>
  <c r="C2258" i="4"/>
  <c r="E2258" i="4" s="1"/>
  <c r="C2259" i="4"/>
  <c r="E2259" i="4" s="1"/>
  <c r="C2260" i="4"/>
  <c r="E2260" i="4" s="1"/>
  <c r="C2261" i="4"/>
  <c r="E2261" i="4" s="1"/>
  <c r="C2262" i="4"/>
  <c r="E2262" i="4" s="1"/>
  <c r="C2263" i="4"/>
  <c r="E2263" i="4" s="1"/>
  <c r="C2264" i="4"/>
  <c r="E2264" i="4" s="1"/>
  <c r="C2265" i="4"/>
  <c r="E2265" i="4" s="1"/>
  <c r="C2266" i="4"/>
  <c r="E2266" i="4" s="1"/>
  <c r="C2267" i="4"/>
  <c r="E2267" i="4" s="1"/>
  <c r="C2268" i="4"/>
  <c r="E2268" i="4" s="1"/>
  <c r="C4576" i="4"/>
  <c r="E4576" i="4" s="1"/>
  <c r="C2270" i="4"/>
  <c r="E2270" i="4" s="1"/>
  <c r="C2271" i="4"/>
  <c r="E2271" i="4" s="1"/>
  <c r="C2272" i="4"/>
  <c r="E2272" i="4" s="1"/>
  <c r="C2273" i="4"/>
  <c r="E2273" i="4" s="1"/>
  <c r="C2274" i="4"/>
  <c r="E2274" i="4" s="1"/>
  <c r="C2275" i="4"/>
  <c r="E2275" i="4" s="1"/>
  <c r="C2276" i="4"/>
  <c r="E2276" i="4" s="1"/>
  <c r="C2277" i="4"/>
  <c r="E2277" i="4" s="1"/>
  <c r="C2278" i="4"/>
  <c r="E2278" i="4" s="1"/>
  <c r="C2279" i="4"/>
  <c r="E2279" i="4" s="1"/>
  <c r="C2280" i="4"/>
  <c r="E2280" i="4" s="1"/>
  <c r="C2281" i="4"/>
  <c r="E2281" i="4" s="1"/>
  <c r="C2282" i="4"/>
  <c r="E2282" i="4" s="1"/>
  <c r="C2283" i="4"/>
  <c r="E2283" i="4" s="1"/>
  <c r="C2284" i="4"/>
  <c r="E2284" i="4" s="1"/>
  <c r="C2285" i="4"/>
  <c r="E2285" i="4" s="1"/>
  <c r="C2286" i="4"/>
  <c r="E2286" i="4" s="1"/>
  <c r="C2287" i="4"/>
  <c r="E2287" i="4" s="1"/>
  <c r="C2288" i="4"/>
  <c r="E2288" i="4" s="1"/>
  <c r="C2289" i="4"/>
  <c r="E2289" i="4" s="1"/>
  <c r="C2290" i="4"/>
  <c r="E2290" i="4" s="1"/>
  <c r="C2291" i="4"/>
  <c r="E2291" i="4" s="1"/>
  <c r="C2292" i="4"/>
  <c r="E2292" i="4" s="1"/>
  <c r="C2293" i="4"/>
  <c r="E2293" i="4" s="1"/>
  <c r="C2294" i="4"/>
  <c r="E2294" i="4" s="1"/>
  <c r="C2295" i="4"/>
  <c r="E2295" i="4" s="1"/>
  <c r="C2296" i="4"/>
  <c r="E2296" i="4" s="1"/>
  <c r="C2297" i="4"/>
  <c r="E2297" i="4" s="1"/>
  <c r="C2298" i="4"/>
  <c r="E2298" i="4" s="1"/>
  <c r="C2299" i="4"/>
  <c r="E2299" i="4" s="1"/>
  <c r="C2300" i="4"/>
  <c r="E2300" i="4" s="1"/>
  <c r="C2301" i="4"/>
  <c r="E2301" i="4" s="1"/>
  <c r="C2302" i="4"/>
  <c r="E2302" i="4" s="1"/>
  <c r="C2303" i="4"/>
  <c r="E2303" i="4" s="1"/>
  <c r="C2304" i="4"/>
  <c r="E2304" i="4" s="1"/>
  <c r="C2305" i="4"/>
  <c r="E2305" i="4" s="1"/>
  <c r="C2306" i="4"/>
  <c r="E2306" i="4" s="1"/>
  <c r="C2307" i="4"/>
  <c r="E2307" i="4" s="1"/>
  <c r="C2308" i="4"/>
  <c r="E2308" i="4" s="1"/>
  <c r="C2309" i="4"/>
  <c r="E2309" i="4" s="1"/>
  <c r="C2310" i="4"/>
  <c r="E2310" i="4" s="1"/>
  <c r="C2311" i="4"/>
  <c r="E2311" i="4" s="1"/>
  <c r="C2312" i="4"/>
  <c r="E2312" i="4" s="1"/>
  <c r="C2313" i="4"/>
  <c r="E2313" i="4" s="1"/>
  <c r="C2314" i="4"/>
  <c r="E2314" i="4" s="1"/>
  <c r="C2315" i="4"/>
  <c r="E2315" i="4" s="1"/>
  <c r="C2316" i="4"/>
  <c r="E2316" i="4" s="1"/>
  <c r="C2317" i="4"/>
  <c r="E2317" i="4" s="1"/>
  <c r="C2318" i="4"/>
  <c r="E2318" i="4" s="1"/>
  <c r="C2319" i="4"/>
  <c r="E2319" i="4" s="1"/>
  <c r="C2320" i="4"/>
  <c r="E2320" i="4" s="1"/>
  <c r="C2321" i="4"/>
  <c r="E2321" i="4" s="1"/>
  <c r="C2322" i="4"/>
  <c r="E2322" i="4" s="1"/>
  <c r="C2323" i="4"/>
  <c r="E2323" i="4" s="1"/>
  <c r="C2324" i="4"/>
  <c r="E2324" i="4" s="1"/>
  <c r="C2325" i="4"/>
  <c r="E2325" i="4" s="1"/>
  <c r="C2326" i="4"/>
  <c r="E2326" i="4" s="1"/>
  <c r="C2327" i="4"/>
  <c r="E2327" i="4" s="1"/>
  <c r="C2328" i="4"/>
  <c r="E2328" i="4" s="1"/>
  <c r="C2329" i="4"/>
  <c r="E2329" i="4" s="1"/>
  <c r="C2330" i="4"/>
  <c r="E2330" i="4" s="1"/>
  <c r="C2331" i="4"/>
  <c r="E2331" i="4" s="1"/>
  <c r="C2332" i="4"/>
  <c r="E2332" i="4" s="1"/>
  <c r="C2333" i="4"/>
  <c r="E2333" i="4" s="1"/>
  <c r="C2334" i="4"/>
  <c r="E2334" i="4" s="1"/>
  <c r="C2335" i="4"/>
  <c r="E2335" i="4" s="1"/>
  <c r="C2336" i="4"/>
  <c r="E2336" i="4" s="1"/>
  <c r="C2337" i="4"/>
  <c r="E2337" i="4" s="1"/>
  <c r="C2338" i="4"/>
  <c r="E2338" i="4" s="1"/>
  <c r="C2339" i="4"/>
  <c r="E2339" i="4" s="1"/>
  <c r="C2340" i="4"/>
  <c r="E2340" i="4" s="1"/>
  <c r="C2341" i="4"/>
  <c r="E2341" i="4" s="1"/>
  <c r="C2342" i="4"/>
  <c r="E2342" i="4" s="1"/>
  <c r="C2343" i="4"/>
  <c r="E2343" i="4" s="1"/>
  <c r="C2344" i="4"/>
  <c r="E2344" i="4" s="1"/>
  <c r="C2345" i="4"/>
  <c r="E2345" i="4" s="1"/>
  <c r="C2346" i="4"/>
  <c r="E2346" i="4" s="1"/>
  <c r="C2347" i="4"/>
  <c r="E2347" i="4" s="1"/>
  <c r="C2348" i="4"/>
  <c r="E2348" i="4" s="1"/>
  <c r="C2349" i="4"/>
  <c r="E2349" i="4" s="1"/>
  <c r="C2350" i="4"/>
  <c r="E2350" i="4" s="1"/>
  <c r="C2351" i="4"/>
  <c r="E2351" i="4" s="1"/>
  <c r="C2352" i="4"/>
  <c r="E2352" i="4" s="1"/>
  <c r="C2353" i="4"/>
  <c r="E2353" i="4" s="1"/>
  <c r="C2354" i="4"/>
  <c r="E2354" i="4" s="1"/>
  <c r="C2355" i="4"/>
  <c r="E2355" i="4" s="1"/>
  <c r="C2356" i="4"/>
  <c r="E2356" i="4" s="1"/>
  <c r="C2357" i="4"/>
  <c r="E2357" i="4" s="1"/>
  <c r="C2358" i="4"/>
  <c r="E2358" i="4" s="1"/>
  <c r="C2359" i="4"/>
  <c r="E2359" i="4" s="1"/>
  <c r="C2360" i="4"/>
  <c r="E2360" i="4" s="1"/>
  <c r="C2361" i="4"/>
  <c r="E2361" i="4" s="1"/>
  <c r="C2362" i="4"/>
  <c r="E2362" i="4" s="1"/>
  <c r="C2363" i="4"/>
  <c r="E2363" i="4" s="1"/>
  <c r="C2364" i="4"/>
  <c r="E2364" i="4" s="1"/>
  <c r="C2365" i="4"/>
  <c r="E2365" i="4" s="1"/>
  <c r="C2366" i="4"/>
  <c r="E2366" i="4" s="1"/>
  <c r="C2367" i="4"/>
  <c r="E2367" i="4" s="1"/>
  <c r="C2368" i="4"/>
  <c r="E2368" i="4" s="1"/>
  <c r="C2369" i="4"/>
  <c r="E2369" i="4" s="1"/>
  <c r="C2370" i="4"/>
  <c r="E2370" i="4" s="1"/>
  <c r="C2371" i="4"/>
  <c r="E2371" i="4" s="1"/>
  <c r="C2372" i="4"/>
  <c r="E2372" i="4" s="1"/>
  <c r="C2373" i="4"/>
  <c r="E2373" i="4" s="1"/>
  <c r="C2374" i="4"/>
  <c r="E2374" i="4" s="1"/>
  <c r="C2375" i="4"/>
  <c r="E2375" i="4" s="1"/>
  <c r="C2376" i="4"/>
  <c r="E2376" i="4" s="1"/>
  <c r="C2377" i="4"/>
  <c r="E2377" i="4" s="1"/>
  <c r="C2378" i="4"/>
  <c r="E2378" i="4" s="1"/>
  <c r="C2379" i="4"/>
  <c r="E2379" i="4" s="1"/>
  <c r="C4581" i="4"/>
  <c r="E4581" i="4" s="1"/>
  <c r="C2381" i="4"/>
  <c r="E2381" i="4" s="1"/>
  <c r="C2382" i="4"/>
  <c r="E2382" i="4" s="1"/>
  <c r="C2383" i="4"/>
  <c r="E2383" i="4" s="1"/>
  <c r="C2384" i="4"/>
  <c r="E2384" i="4" s="1"/>
  <c r="C2385" i="4"/>
  <c r="E2385" i="4" s="1"/>
  <c r="C2386" i="4"/>
  <c r="E2386" i="4" s="1"/>
  <c r="C2387" i="4"/>
  <c r="E2387" i="4" s="1"/>
  <c r="C2388" i="4"/>
  <c r="E2388" i="4" s="1"/>
  <c r="C2389" i="4"/>
  <c r="E2389" i="4" s="1"/>
  <c r="C2390" i="4"/>
  <c r="E2390" i="4" s="1"/>
  <c r="C2391" i="4"/>
  <c r="E2391" i="4" s="1"/>
  <c r="C2392" i="4"/>
  <c r="E2392" i="4" s="1"/>
  <c r="C2393" i="4"/>
  <c r="E2393" i="4" s="1"/>
  <c r="C2394" i="4"/>
  <c r="E2394" i="4" s="1"/>
  <c r="C2395" i="4"/>
  <c r="E2395" i="4" s="1"/>
  <c r="C2396" i="4"/>
  <c r="E2396" i="4" s="1"/>
  <c r="C2397" i="4"/>
  <c r="E2397" i="4" s="1"/>
  <c r="C2398" i="4"/>
  <c r="E2398" i="4" s="1"/>
  <c r="C2399" i="4"/>
  <c r="E2399" i="4" s="1"/>
  <c r="C2400" i="4"/>
  <c r="E2400" i="4" s="1"/>
  <c r="C2401" i="4"/>
  <c r="E2401" i="4" s="1"/>
  <c r="C2402" i="4"/>
  <c r="E2402" i="4" s="1"/>
  <c r="C2403" i="4"/>
  <c r="E2403" i="4" s="1"/>
  <c r="C2404" i="4"/>
  <c r="E2404" i="4" s="1"/>
  <c r="C2405" i="4"/>
  <c r="E2405" i="4" s="1"/>
  <c r="C2406" i="4"/>
  <c r="E2406" i="4" s="1"/>
  <c r="C2407" i="4"/>
  <c r="E2407" i="4" s="1"/>
  <c r="C2408" i="4"/>
  <c r="E2408" i="4" s="1"/>
  <c r="C2409" i="4"/>
  <c r="E2409" i="4" s="1"/>
  <c r="C2410" i="4"/>
  <c r="E2410" i="4" s="1"/>
  <c r="C2411" i="4"/>
  <c r="E2411" i="4" s="1"/>
  <c r="C2412" i="4"/>
  <c r="E2412" i="4" s="1"/>
  <c r="C2413" i="4"/>
  <c r="E2413" i="4" s="1"/>
  <c r="C2414" i="4"/>
  <c r="E2414" i="4" s="1"/>
  <c r="C2415" i="4"/>
  <c r="E2415" i="4" s="1"/>
  <c r="C2416" i="4"/>
  <c r="E2416" i="4" s="1"/>
  <c r="C2417" i="4"/>
  <c r="E2417" i="4" s="1"/>
  <c r="C2418" i="4"/>
  <c r="E2418" i="4" s="1"/>
  <c r="C2419" i="4"/>
  <c r="E2419" i="4" s="1"/>
  <c r="C2420" i="4"/>
  <c r="E2420" i="4" s="1"/>
  <c r="C2421" i="4"/>
  <c r="E2421" i="4" s="1"/>
  <c r="C2422" i="4"/>
  <c r="E2422" i="4" s="1"/>
  <c r="C2423" i="4"/>
  <c r="E2423" i="4" s="1"/>
  <c r="C2424" i="4"/>
  <c r="E2424" i="4" s="1"/>
  <c r="C2425" i="4"/>
  <c r="E2425" i="4" s="1"/>
  <c r="C2426" i="4"/>
  <c r="E2426" i="4" s="1"/>
  <c r="C2427" i="4"/>
  <c r="E2427" i="4" s="1"/>
  <c r="C2428" i="4"/>
  <c r="E2428" i="4" s="1"/>
  <c r="C2429" i="4"/>
  <c r="E2429" i="4" s="1"/>
  <c r="C2430" i="4"/>
  <c r="E2430" i="4" s="1"/>
  <c r="C2431" i="4"/>
  <c r="E2431" i="4" s="1"/>
  <c r="C2432" i="4"/>
  <c r="E2432" i="4" s="1"/>
  <c r="C2433" i="4"/>
  <c r="E2433" i="4" s="1"/>
  <c r="C2434" i="4"/>
  <c r="E2434" i="4" s="1"/>
  <c r="C2435" i="4"/>
  <c r="E2435" i="4" s="1"/>
  <c r="C2436" i="4"/>
  <c r="E2436" i="4" s="1"/>
  <c r="C2437" i="4"/>
  <c r="E2437" i="4" s="1"/>
  <c r="C2438" i="4"/>
  <c r="E2438" i="4" s="1"/>
  <c r="C2439" i="4"/>
  <c r="E2439" i="4" s="1"/>
  <c r="C2440" i="4"/>
  <c r="E2440" i="4" s="1"/>
  <c r="C2441" i="4"/>
  <c r="E2441" i="4" s="1"/>
  <c r="C2442" i="4"/>
  <c r="E2442" i="4" s="1"/>
  <c r="C2443" i="4"/>
  <c r="E2443" i="4" s="1"/>
  <c r="C2444" i="4"/>
  <c r="E2444" i="4" s="1"/>
  <c r="C2445" i="4"/>
  <c r="E2445" i="4" s="1"/>
  <c r="C2446" i="4"/>
  <c r="E2446" i="4" s="1"/>
  <c r="C2447" i="4"/>
  <c r="E2447" i="4" s="1"/>
  <c r="C2448" i="4"/>
  <c r="E2448" i="4" s="1"/>
  <c r="C2449" i="4"/>
  <c r="E2449" i="4" s="1"/>
  <c r="C2450" i="4"/>
  <c r="E2450" i="4" s="1"/>
  <c r="C2451" i="4"/>
  <c r="E2451" i="4" s="1"/>
  <c r="C2452" i="4"/>
  <c r="E2452" i="4" s="1"/>
  <c r="C2453" i="4"/>
  <c r="E2453" i="4" s="1"/>
  <c r="C2454" i="4"/>
  <c r="E2454" i="4" s="1"/>
  <c r="C2455" i="4"/>
  <c r="E2455" i="4" s="1"/>
  <c r="C2456" i="4"/>
  <c r="E2456" i="4" s="1"/>
  <c r="C2457" i="4"/>
  <c r="E2457" i="4" s="1"/>
  <c r="C2458" i="4"/>
  <c r="E2458" i="4" s="1"/>
  <c r="C2459" i="4"/>
  <c r="E2459" i="4" s="1"/>
  <c r="C2460" i="4"/>
  <c r="E2460" i="4" s="1"/>
  <c r="C2461" i="4"/>
  <c r="E2461" i="4" s="1"/>
  <c r="C2462" i="4"/>
  <c r="E2462" i="4" s="1"/>
  <c r="C2463" i="4"/>
  <c r="E2463" i="4" s="1"/>
  <c r="C2464" i="4"/>
  <c r="E2464" i="4" s="1"/>
  <c r="C2465" i="4"/>
  <c r="E2465" i="4" s="1"/>
  <c r="C2466" i="4"/>
  <c r="E2466" i="4" s="1"/>
  <c r="C2467" i="4"/>
  <c r="E2467" i="4" s="1"/>
  <c r="C2468" i="4"/>
  <c r="E2468" i="4" s="1"/>
  <c r="C2469" i="4"/>
  <c r="E2469" i="4" s="1"/>
  <c r="C2470" i="4"/>
  <c r="E2470" i="4" s="1"/>
  <c r="C2471" i="4"/>
  <c r="E2471" i="4" s="1"/>
  <c r="C2472" i="4"/>
  <c r="E2472" i="4" s="1"/>
  <c r="C2473" i="4"/>
  <c r="E2473" i="4" s="1"/>
  <c r="C2474" i="4"/>
  <c r="E2474" i="4" s="1"/>
  <c r="C2475" i="4"/>
  <c r="E2475" i="4" s="1"/>
  <c r="C2476" i="4"/>
  <c r="E2476" i="4" s="1"/>
  <c r="C2477" i="4"/>
  <c r="E2477" i="4" s="1"/>
  <c r="C2478" i="4"/>
  <c r="E2478" i="4" s="1"/>
  <c r="C2479" i="4"/>
  <c r="E2479" i="4" s="1"/>
  <c r="C2480" i="4"/>
  <c r="E2480" i="4" s="1"/>
  <c r="C2481" i="4"/>
  <c r="E2481" i="4" s="1"/>
  <c r="C2482" i="4"/>
  <c r="E2482" i="4" s="1"/>
  <c r="C2483" i="4"/>
  <c r="E2483" i="4" s="1"/>
  <c r="C2484" i="4"/>
  <c r="E2484" i="4" s="1"/>
  <c r="C2485" i="4"/>
  <c r="E2485" i="4" s="1"/>
  <c r="C2486" i="4"/>
  <c r="E2486" i="4" s="1"/>
  <c r="C2487" i="4"/>
  <c r="E2487" i="4" s="1"/>
  <c r="C2488" i="4"/>
  <c r="E2488" i="4" s="1"/>
  <c r="C2489" i="4"/>
  <c r="E2489" i="4" s="1"/>
  <c r="C2490" i="4"/>
  <c r="E2490" i="4" s="1"/>
  <c r="C2491" i="4"/>
  <c r="E2491" i="4" s="1"/>
  <c r="C2492" i="4"/>
  <c r="E2492" i="4" s="1"/>
  <c r="C2493" i="4"/>
  <c r="E2493" i="4" s="1"/>
  <c r="C2494" i="4"/>
  <c r="E2494" i="4" s="1"/>
  <c r="C2495" i="4"/>
  <c r="E2495" i="4" s="1"/>
  <c r="C2496" i="4"/>
  <c r="E2496" i="4" s="1"/>
  <c r="C2497" i="4"/>
  <c r="E2497" i="4" s="1"/>
  <c r="C2498" i="4"/>
  <c r="E2498" i="4" s="1"/>
  <c r="C2499" i="4"/>
  <c r="E2499" i="4" s="1"/>
  <c r="C2500" i="4"/>
  <c r="E2500" i="4" s="1"/>
  <c r="C2501" i="4"/>
  <c r="E2501" i="4" s="1"/>
  <c r="C2502" i="4"/>
  <c r="E2502" i="4" s="1"/>
  <c r="C2503" i="4"/>
  <c r="E2503" i="4" s="1"/>
  <c r="C2504" i="4"/>
  <c r="E2504" i="4" s="1"/>
  <c r="C2505" i="4"/>
  <c r="E2505" i="4" s="1"/>
  <c r="C2506" i="4"/>
  <c r="E2506" i="4" s="1"/>
  <c r="C2507" i="4"/>
  <c r="E2507" i="4" s="1"/>
  <c r="C2508" i="4"/>
  <c r="E2508" i="4" s="1"/>
  <c r="C2509" i="4"/>
  <c r="E2509" i="4" s="1"/>
  <c r="C2510" i="4"/>
  <c r="E2510" i="4" s="1"/>
  <c r="C2511" i="4"/>
  <c r="E2511" i="4" s="1"/>
  <c r="C2512" i="4"/>
  <c r="E2512" i="4" s="1"/>
  <c r="C2513" i="4"/>
  <c r="E2513" i="4" s="1"/>
  <c r="C2514" i="4"/>
  <c r="E2514" i="4" s="1"/>
  <c r="C2515" i="4"/>
  <c r="E2515" i="4" s="1"/>
  <c r="C2516" i="4"/>
  <c r="E2516" i="4" s="1"/>
  <c r="C2517" i="4"/>
  <c r="E2517" i="4" s="1"/>
  <c r="C2518" i="4"/>
  <c r="E2518" i="4" s="1"/>
  <c r="C2519" i="4"/>
  <c r="E2519" i="4" s="1"/>
  <c r="C890" i="4"/>
  <c r="E890" i="4" s="1"/>
  <c r="C2521" i="4"/>
  <c r="E2521" i="4" s="1"/>
  <c r="C2522" i="4"/>
  <c r="E2522" i="4" s="1"/>
  <c r="C2523" i="4"/>
  <c r="E2523" i="4" s="1"/>
  <c r="C2524" i="4"/>
  <c r="E2524" i="4" s="1"/>
  <c r="C2525" i="4"/>
  <c r="E2525" i="4" s="1"/>
  <c r="C2526" i="4"/>
  <c r="E2526" i="4" s="1"/>
  <c r="C2527" i="4"/>
  <c r="E2527" i="4" s="1"/>
  <c r="C2528" i="4"/>
  <c r="E2528" i="4" s="1"/>
  <c r="C2529" i="4"/>
  <c r="E2529" i="4" s="1"/>
  <c r="C2530" i="4"/>
  <c r="E2530" i="4" s="1"/>
  <c r="C2531" i="4"/>
  <c r="E2531" i="4" s="1"/>
  <c r="C2532" i="4"/>
  <c r="E2532" i="4" s="1"/>
  <c r="C2533" i="4"/>
  <c r="E2533" i="4" s="1"/>
  <c r="C2534" i="4"/>
  <c r="E2534" i="4" s="1"/>
  <c r="C2535" i="4"/>
  <c r="E2535" i="4" s="1"/>
  <c r="C2536" i="4"/>
  <c r="E2536" i="4" s="1"/>
  <c r="C2537" i="4"/>
  <c r="E2537" i="4" s="1"/>
  <c r="C2538" i="4"/>
  <c r="E2538" i="4" s="1"/>
  <c r="C2539" i="4"/>
  <c r="E2539" i="4" s="1"/>
  <c r="C2540" i="4"/>
  <c r="E2540" i="4" s="1"/>
  <c r="C2541" i="4"/>
  <c r="E2541" i="4" s="1"/>
  <c r="C2542" i="4"/>
  <c r="E2542" i="4" s="1"/>
  <c r="C2543" i="4"/>
  <c r="E2543" i="4" s="1"/>
  <c r="C2544" i="4"/>
  <c r="E2544" i="4" s="1"/>
  <c r="C2545" i="4"/>
  <c r="E2545" i="4" s="1"/>
  <c r="C2546" i="4"/>
  <c r="E2546" i="4" s="1"/>
  <c r="C2547" i="4"/>
  <c r="E2547" i="4" s="1"/>
  <c r="C2548" i="4"/>
  <c r="E2548" i="4" s="1"/>
  <c r="C2549" i="4"/>
  <c r="E2549" i="4" s="1"/>
  <c r="C2550" i="4"/>
  <c r="E2550" i="4" s="1"/>
  <c r="C2551" i="4"/>
  <c r="E2551" i="4" s="1"/>
  <c r="C2520" i="4"/>
  <c r="E2520" i="4" s="1"/>
  <c r="C2553" i="4"/>
  <c r="E2553" i="4" s="1"/>
  <c r="C2554" i="4"/>
  <c r="E2554" i="4" s="1"/>
  <c r="C2555" i="4"/>
  <c r="E2555" i="4" s="1"/>
  <c r="C2556" i="4"/>
  <c r="E2556" i="4" s="1"/>
  <c r="C2557" i="4"/>
  <c r="E2557" i="4" s="1"/>
  <c r="C2558" i="4"/>
  <c r="E2558" i="4" s="1"/>
  <c r="C2559" i="4"/>
  <c r="E2559" i="4" s="1"/>
  <c r="C2560" i="4"/>
  <c r="E2560" i="4" s="1"/>
  <c r="C2561" i="4"/>
  <c r="E2561" i="4" s="1"/>
  <c r="C2562" i="4"/>
  <c r="E2562" i="4" s="1"/>
  <c r="C2563" i="4"/>
  <c r="E2563" i="4" s="1"/>
  <c r="C2564" i="4"/>
  <c r="E2564" i="4" s="1"/>
  <c r="C2565" i="4"/>
  <c r="E2565" i="4" s="1"/>
  <c r="C2566" i="4"/>
  <c r="E2566" i="4" s="1"/>
  <c r="C2567" i="4"/>
  <c r="E2567" i="4" s="1"/>
  <c r="C2568" i="4"/>
  <c r="E2568" i="4" s="1"/>
  <c r="C2569" i="4"/>
  <c r="E2569" i="4" s="1"/>
  <c r="C2570" i="4"/>
  <c r="E2570" i="4" s="1"/>
  <c r="C2571" i="4"/>
  <c r="E2571" i="4" s="1"/>
  <c r="C2572" i="4"/>
  <c r="E2572" i="4" s="1"/>
  <c r="C2573" i="4"/>
  <c r="E2573" i="4" s="1"/>
  <c r="C2574" i="4"/>
  <c r="E2574" i="4" s="1"/>
  <c r="C2575" i="4"/>
  <c r="E2575" i="4" s="1"/>
  <c r="C2576" i="4"/>
  <c r="E2576" i="4" s="1"/>
  <c r="C2577" i="4"/>
  <c r="E2577" i="4" s="1"/>
  <c r="C2578" i="4"/>
  <c r="E2578" i="4" s="1"/>
  <c r="C2579" i="4"/>
  <c r="E2579" i="4" s="1"/>
  <c r="C2580" i="4"/>
  <c r="E2580" i="4" s="1"/>
  <c r="C2581" i="4"/>
  <c r="E2581" i="4" s="1"/>
  <c r="C2582" i="4"/>
  <c r="E2582" i="4" s="1"/>
  <c r="C2583" i="4"/>
  <c r="E2583" i="4" s="1"/>
  <c r="C2584" i="4"/>
  <c r="E2584" i="4" s="1"/>
  <c r="C2585" i="4"/>
  <c r="E2585" i="4" s="1"/>
  <c r="C2586" i="4"/>
  <c r="E2586" i="4" s="1"/>
  <c r="C2587" i="4"/>
  <c r="E2587" i="4" s="1"/>
  <c r="C2588" i="4"/>
  <c r="E2588" i="4" s="1"/>
  <c r="C2589" i="4"/>
  <c r="E2589" i="4" s="1"/>
  <c r="C2590" i="4"/>
  <c r="E2590" i="4" s="1"/>
  <c r="C2591" i="4"/>
  <c r="E2591" i="4" s="1"/>
  <c r="C2592" i="4"/>
  <c r="E2592" i="4" s="1"/>
  <c r="C2593" i="4"/>
  <c r="E2593" i="4" s="1"/>
  <c r="C2594" i="4"/>
  <c r="E2594" i="4" s="1"/>
  <c r="C2595" i="4"/>
  <c r="E2595" i="4" s="1"/>
  <c r="C2596" i="4"/>
  <c r="E2596" i="4" s="1"/>
  <c r="C2597" i="4"/>
  <c r="E2597" i="4" s="1"/>
  <c r="C2598" i="4"/>
  <c r="E2598" i="4" s="1"/>
  <c r="C2599" i="4"/>
  <c r="E2599" i="4" s="1"/>
  <c r="C2600" i="4"/>
  <c r="E2600" i="4" s="1"/>
  <c r="C2601" i="4"/>
  <c r="E2601" i="4" s="1"/>
  <c r="C2602" i="4"/>
  <c r="E2602" i="4" s="1"/>
  <c r="C2603" i="4"/>
  <c r="E2603" i="4" s="1"/>
  <c r="C2604" i="4"/>
  <c r="E2604" i="4" s="1"/>
  <c r="C2605" i="4"/>
  <c r="E2605" i="4" s="1"/>
  <c r="C2606" i="4"/>
  <c r="E2606" i="4" s="1"/>
  <c r="C2607" i="4"/>
  <c r="E2607" i="4" s="1"/>
  <c r="C2608" i="4"/>
  <c r="E2608" i="4" s="1"/>
  <c r="C2609" i="4"/>
  <c r="E2609" i="4" s="1"/>
  <c r="C2610" i="4"/>
  <c r="E2610" i="4" s="1"/>
  <c r="C2611" i="4"/>
  <c r="E2611" i="4" s="1"/>
  <c r="C2612" i="4"/>
  <c r="E2612" i="4" s="1"/>
  <c r="C2613" i="4"/>
  <c r="E2613" i="4" s="1"/>
  <c r="C2614" i="4"/>
  <c r="E2614" i="4" s="1"/>
  <c r="C2615" i="4"/>
  <c r="E2615" i="4" s="1"/>
  <c r="C2616" i="4"/>
  <c r="E2616" i="4" s="1"/>
  <c r="C2617" i="4"/>
  <c r="E2617" i="4" s="1"/>
  <c r="C2618" i="4"/>
  <c r="E2618" i="4" s="1"/>
  <c r="C2619" i="4"/>
  <c r="E2619" i="4" s="1"/>
  <c r="C2620" i="4"/>
  <c r="E2620" i="4" s="1"/>
  <c r="C2621" i="4"/>
  <c r="E2621" i="4" s="1"/>
  <c r="C2622" i="4"/>
  <c r="E2622" i="4" s="1"/>
  <c r="C2623" i="4"/>
  <c r="E2623" i="4" s="1"/>
  <c r="C2624" i="4"/>
  <c r="E2624" i="4" s="1"/>
  <c r="C2625" i="4"/>
  <c r="E2625" i="4" s="1"/>
  <c r="C2626" i="4"/>
  <c r="E2626" i="4" s="1"/>
  <c r="C2627" i="4"/>
  <c r="E2627" i="4" s="1"/>
  <c r="C2628" i="4"/>
  <c r="E2628" i="4" s="1"/>
  <c r="C2629" i="4"/>
  <c r="E2629" i="4" s="1"/>
  <c r="C2630" i="4"/>
  <c r="E2630" i="4" s="1"/>
  <c r="C2631" i="4"/>
  <c r="E2631" i="4" s="1"/>
  <c r="C2632" i="4"/>
  <c r="E2632" i="4" s="1"/>
  <c r="C2633" i="4"/>
  <c r="E2633" i="4" s="1"/>
  <c r="C2634" i="4"/>
  <c r="E2634" i="4" s="1"/>
  <c r="C2635" i="4"/>
  <c r="E2635" i="4" s="1"/>
  <c r="C2636" i="4"/>
  <c r="E2636" i="4" s="1"/>
  <c r="C2637" i="4"/>
  <c r="E2637" i="4" s="1"/>
  <c r="C2638" i="4"/>
  <c r="E2638" i="4" s="1"/>
  <c r="C2639" i="4"/>
  <c r="E2639" i="4" s="1"/>
  <c r="C2640" i="4"/>
  <c r="E2640" i="4" s="1"/>
  <c r="C2641" i="4"/>
  <c r="E2641" i="4" s="1"/>
  <c r="C2642" i="4"/>
  <c r="E2642" i="4" s="1"/>
  <c r="C2643" i="4"/>
  <c r="E2643" i="4" s="1"/>
  <c r="C2644" i="4"/>
  <c r="E2644" i="4" s="1"/>
  <c r="C2645" i="4"/>
  <c r="E2645" i="4" s="1"/>
  <c r="C2646" i="4"/>
  <c r="E2646" i="4" s="1"/>
  <c r="C2647" i="4"/>
  <c r="E2647" i="4" s="1"/>
  <c r="C2648" i="4"/>
  <c r="E2648" i="4" s="1"/>
  <c r="C2649" i="4"/>
  <c r="E2649" i="4" s="1"/>
  <c r="C2650" i="4"/>
  <c r="E2650" i="4" s="1"/>
  <c r="C2651" i="4"/>
  <c r="E2651" i="4" s="1"/>
  <c r="C2652" i="4"/>
  <c r="E2652" i="4" s="1"/>
  <c r="C2653" i="4"/>
  <c r="E2653" i="4" s="1"/>
  <c r="C2654" i="4"/>
  <c r="E2654" i="4" s="1"/>
  <c r="C2655" i="4"/>
  <c r="E2655" i="4" s="1"/>
  <c r="C2656" i="4"/>
  <c r="E2656" i="4" s="1"/>
  <c r="C2657" i="4"/>
  <c r="E2657" i="4" s="1"/>
  <c r="C2658" i="4"/>
  <c r="E2658" i="4" s="1"/>
  <c r="C2659" i="4"/>
  <c r="E2659" i="4" s="1"/>
  <c r="C2660" i="4"/>
  <c r="E2660" i="4" s="1"/>
  <c r="C2661" i="4"/>
  <c r="E2661" i="4" s="1"/>
  <c r="C2662" i="4"/>
  <c r="E2662" i="4" s="1"/>
  <c r="C2663" i="4"/>
  <c r="E2663" i="4" s="1"/>
  <c r="C2664" i="4"/>
  <c r="E2664" i="4" s="1"/>
  <c r="C2665" i="4"/>
  <c r="E2665" i="4" s="1"/>
  <c r="C2666" i="4"/>
  <c r="E2666" i="4" s="1"/>
  <c r="C2667" i="4"/>
  <c r="E2667" i="4" s="1"/>
  <c r="C2668" i="4"/>
  <c r="E2668" i="4" s="1"/>
  <c r="C2669" i="4"/>
  <c r="E2669" i="4" s="1"/>
  <c r="C2670" i="4"/>
  <c r="E2670" i="4" s="1"/>
  <c r="C2671" i="4"/>
  <c r="E2671" i="4" s="1"/>
  <c r="C2672" i="4"/>
  <c r="E2672" i="4" s="1"/>
  <c r="C2673" i="4"/>
  <c r="E2673" i="4" s="1"/>
  <c r="C2674" i="4"/>
  <c r="E2674" i="4" s="1"/>
  <c r="C2675" i="4"/>
  <c r="E2675" i="4" s="1"/>
  <c r="C2676" i="4"/>
  <c r="E2676" i="4" s="1"/>
  <c r="C2677" i="4"/>
  <c r="E2677" i="4" s="1"/>
  <c r="C2678" i="4"/>
  <c r="E2678" i="4" s="1"/>
  <c r="C2679" i="4"/>
  <c r="E2679" i="4" s="1"/>
  <c r="C2680" i="4"/>
  <c r="E2680" i="4" s="1"/>
  <c r="C2681" i="4"/>
  <c r="E2681" i="4" s="1"/>
  <c r="C2682" i="4"/>
  <c r="E2682" i="4" s="1"/>
  <c r="C2683" i="4"/>
  <c r="E2683" i="4" s="1"/>
  <c r="C2684" i="4"/>
  <c r="E2684" i="4" s="1"/>
  <c r="C2685" i="4"/>
  <c r="E2685" i="4" s="1"/>
  <c r="C2686" i="4"/>
  <c r="E2686" i="4" s="1"/>
  <c r="C2687" i="4"/>
  <c r="E2687" i="4" s="1"/>
  <c r="C2688" i="4"/>
  <c r="E2688" i="4" s="1"/>
  <c r="C2689" i="4"/>
  <c r="E2689" i="4" s="1"/>
  <c r="C2690" i="4"/>
  <c r="E2690" i="4" s="1"/>
  <c r="C2691" i="4"/>
  <c r="E2691" i="4" s="1"/>
  <c r="C2692" i="4"/>
  <c r="E2692" i="4" s="1"/>
  <c r="C2693" i="4"/>
  <c r="E2693" i="4" s="1"/>
  <c r="C2694" i="4"/>
  <c r="E2694" i="4" s="1"/>
  <c r="C2695" i="4"/>
  <c r="E2695" i="4" s="1"/>
  <c r="C930" i="4"/>
  <c r="E930" i="4" s="1"/>
  <c r="C2697" i="4"/>
  <c r="E2697" i="4" s="1"/>
  <c r="C2698" i="4"/>
  <c r="E2698" i="4" s="1"/>
  <c r="C2699" i="4"/>
  <c r="E2699" i="4" s="1"/>
  <c r="C2700" i="4"/>
  <c r="E2700" i="4" s="1"/>
  <c r="C2701" i="4"/>
  <c r="E2701" i="4" s="1"/>
  <c r="C2702" i="4"/>
  <c r="E2702" i="4" s="1"/>
  <c r="C2703" i="4"/>
  <c r="E2703" i="4" s="1"/>
  <c r="C2704" i="4"/>
  <c r="E2704" i="4" s="1"/>
  <c r="C2705" i="4"/>
  <c r="E2705" i="4" s="1"/>
  <c r="C2706" i="4"/>
  <c r="E2706" i="4" s="1"/>
  <c r="C2707" i="4"/>
  <c r="E2707" i="4" s="1"/>
  <c r="C2708" i="4"/>
  <c r="E2708" i="4" s="1"/>
  <c r="C2709" i="4"/>
  <c r="E2709" i="4" s="1"/>
  <c r="C2710" i="4"/>
  <c r="E2710" i="4" s="1"/>
  <c r="C2711" i="4"/>
  <c r="E2711" i="4" s="1"/>
  <c r="C2712" i="4"/>
  <c r="E2712" i="4" s="1"/>
  <c r="C2713" i="4"/>
  <c r="E2713" i="4" s="1"/>
  <c r="C2714" i="4"/>
  <c r="E2714" i="4" s="1"/>
  <c r="C2715" i="4"/>
  <c r="E2715" i="4" s="1"/>
  <c r="C2716" i="4"/>
  <c r="E2716" i="4" s="1"/>
  <c r="C2717" i="4"/>
  <c r="E2717" i="4" s="1"/>
  <c r="C2718" i="4"/>
  <c r="E2718" i="4" s="1"/>
  <c r="C2719" i="4"/>
  <c r="E2719" i="4" s="1"/>
  <c r="C2720" i="4"/>
  <c r="E2720" i="4" s="1"/>
  <c r="C2721" i="4"/>
  <c r="E2721" i="4" s="1"/>
  <c r="C2722" i="4"/>
  <c r="E2722" i="4" s="1"/>
  <c r="C2723" i="4"/>
  <c r="E2723" i="4" s="1"/>
  <c r="C2724" i="4"/>
  <c r="E2724" i="4" s="1"/>
  <c r="C2725" i="4"/>
  <c r="E2725" i="4" s="1"/>
  <c r="C2726" i="4"/>
  <c r="E2726" i="4" s="1"/>
  <c r="C2727" i="4"/>
  <c r="E2727" i="4" s="1"/>
  <c r="C2728" i="4"/>
  <c r="E2728" i="4" s="1"/>
  <c r="C2729" i="4"/>
  <c r="E2729" i="4" s="1"/>
  <c r="C2730" i="4"/>
  <c r="E2730" i="4" s="1"/>
  <c r="C2731" i="4"/>
  <c r="E2731" i="4" s="1"/>
  <c r="C2732" i="4"/>
  <c r="E2732" i="4" s="1"/>
  <c r="C2733" i="4"/>
  <c r="E2733" i="4" s="1"/>
  <c r="C2734" i="4"/>
  <c r="E2734" i="4" s="1"/>
  <c r="C2735" i="4"/>
  <c r="E2735" i="4" s="1"/>
  <c r="C2736" i="4"/>
  <c r="E2736" i="4" s="1"/>
  <c r="C2737" i="4"/>
  <c r="E2737" i="4" s="1"/>
  <c r="C2738" i="4"/>
  <c r="E2738" i="4" s="1"/>
  <c r="C2739" i="4"/>
  <c r="E2739" i="4" s="1"/>
  <c r="C2740" i="4"/>
  <c r="E2740" i="4" s="1"/>
  <c r="C2741" i="4"/>
  <c r="E2741" i="4" s="1"/>
  <c r="C2742" i="4"/>
  <c r="E2742" i="4" s="1"/>
  <c r="C2743" i="4"/>
  <c r="E2743" i="4" s="1"/>
  <c r="C2744" i="4"/>
  <c r="E2744" i="4" s="1"/>
  <c r="C2745" i="4"/>
  <c r="E2745" i="4" s="1"/>
  <c r="C2746" i="4"/>
  <c r="E2746" i="4" s="1"/>
  <c r="C2747" i="4"/>
  <c r="E2747" i="4" s="1"/>
  <c r="C2748" i="4"/>
  <c r="E2748" i="4" s="1"/>
  <c r="C2749" i="4"/>
  <c r="E2749" i="4" s="1"/>
  <c r="C2750" i="4"/>
  <c r="E2750" i="4" s="1"/>
  <c r="C2751" i="4"/>
  <c r="E2751" i="4" s="1"/>
  <c r="C2752" i="4"/>
  <c r="E2752" i="4" s="1"/>
  <c r="C2753" i="4"/>
  <c r="E2753" i="4" s="1"/>
  <c r="C2754" i="4"/>
  <c r="E2754" i="4" s="1"/>
  <c r="C2755" i="4"/>
  <c r="E2755" i="4" s="1"/>
  <c r="C2756" i="4"/>
  <c r="E2756" i="4" s="1"/>
  <c r="C2757" i="4"/>
  <c r="E2757" i="4" s="1"/>
  <c r="C2758" i="4"/>
  <c r="E2758" i="4" s="1"/>
  <c r="C2759" i="4"/>
  <c r="E2759" i="4" s="1"/>
  <c r="C2760" i="4"/>
  <c r="E2760" i="4" s="1"/>
  <c r="C2761" i="4"/>
  <c r="E2761" i="4" s="1"/>
  <c r="C2762" i="4"/>
  <c r="E2762" i="4" s="1"/>
  <c r="C2763" i="4"/>
  <c r="E2763" i="4" s="1"/>
  <c r="C2764" i="4"/>
  <c r="E2764" i="4" s="1"/>
  <c r="C2765" i="4"/>
  <c r="E2765" i="4" s="1"/>
  <c r="C2766" i="4"/>
  <c r="E2766" i="4" s="1"/>
  <c r="C2767" i="4"/>
  <c r="E2767" i="4" s="1"/>
  <c r="C2768" i="4"/>
  <c r="E2768" i="4" s="1"/>
  <c r="C2769" i="4"/>
  <c r="E2769" i="4" s="1"/>
  <c r="C2770" i="4"/>
  <c r="E2770" i="4" s="1"/>
  <c r="C2771" i="4"/>
  <c r="E2771" i="4" s="1"/>
  <c r="C2772" i="4"/>
  <c r="E2772" i="4" s="1"/>
  <c r="C2773" i="4"/>
  <c r="E2773" i="4" s="1"/>
  <c r="C2774" i="4"/>
  <c r="E2774" i="4" s="1"/>
  <c r="C2775" i="4"/>
  <c r="E2775" i="4" s="1"/>
  <c r="C2552" i="4"/>
  <c r="E2552" i="4" s="1"/>
  <c r="C2777" i="4"/>
  <c r="E2777" i="4" s="1"/>
  <c r="C2778" i="4"/>
  <c r="E2778" i="4" s="1"/>
  <c r="C2779" i="4"/>
  <c r="E2779" i="4" s="1"/>
  <c r="C2780" i="4"/>
  <c r="E2780" i="4" s="1"/>
  <c r="C2781" i="4"/>
  <c r="E2781" i="4" s="1"/>
  <c r="C2782" i="4"/>
  <c r="E2782" i="4" s="1"/>
  <c r="C2783" i="4"/>
  <c r="E2783" i="4" s="1"/>
  <c r="C2784" i="4"/>
  <c r="E2784" i="4" s="1"/>
  <c r="C2785" i="4"/>
  <c r="E2785" i="4" s="1"/>
  <c r="C2786" i="4"/>
  <c r="E2786" i="4" s="1"/>
  <c r="C2787" i="4"/>
  <c r="E2787" i="4" s="1"/>
  <c r="C2788" i="4"/>
  <c r="E2788" i="4" s="1"/>
  <c r="C2789" i="4"/>
  <c r="E2789" i="4" s="1"/>
  <c r="C2790" i="4"/>
  <c r="E2790" i="4" s="1"/>
  <c r="C2791" i="4"/>
  <c r="E2791" i="4" s="1"/>
  <c r="C2792" i="4"/>
  <c r="E2792" i="4" s="1"/>
  <c r="C2793" i="4"/>
  <c r="E2793" i="4" s="1"/>
  <c r="C2794" i="4"/>
  <c r="E2794" i="4" s="1"/>
  <c r="C2795" i="4"/>
  <c r="E2795" i="4" s="1"/>
  <c r="C2796" i="4"/>
  <c r="E2796" i="4" s="1"/>
  <c r="C2797" i="4"/>
  <c r="E2797" i="4" s="1"/>
  <c r="C2798" i="4"/>
  <c r="E2798" i="4" s="1"/>
  <c r="C2799" i="4"/>
  <c r="E2799" i="4" s="1"/>
  <c r="C2800" i="4"/>
  <c r="E2800" i="4" s="1"/>
  <c r="C2801" i="4"/>
  <c r="E2801" i="4" s="1"/>
  <c r="C2802" i="4"/>
  <c r="E2802" i="4" s="1"/>
  <c r="C2803" i="4"/>
  <c r="E2803" i="4" s="1"/>
  <c r="C2804" i="4"/>
  <c r="E2804" i="4" s="1"/>
  <c r="C2805" i="4"/>
  <c r="E2805" i="4" s="1"/>
  <c r="C2806" i="4"/>
  <c r="E2806" i="4" s="1"/>
  <c r="C2807" i="4"/>
  <c r="E2807" i="4" s="1"/>
  <c r="C2808" i="4"/>
  <c r="E2808" i="4" s="1"/>
  <c r="C2809" i="4"/>
  <c r="E2809" i="4" s="1"/>
  <c r="C2810" i="4"/>
  <c r="E2810" i="4" s="1"/>
  <c r="C2811" i="4"/>
  <c r="E2811" i="4" s="1"/>
  <c r="C2812" i="4"/>
  <c r="E2812" i="4" s="1"/>
  <c r="C2813" i="4"/>
  <c r="E2813" i="4" s="1"/>
  <c r="C2814" i="4"/>
  <c r="E2814" i="4" s="1"/>
  <c r="C2815" i="4"/>
  <c r="E2815" i="4" s="1"/>
  <c r="C2816" i="4"/>
  <c r="E2816" i="4" s="1"/>
  <c r="C2817" i="4"/>
  <c r="E2817" i="4" s="1"/>
  <c r="C2818" i="4"/>
  <c r="E2818" i="4" s="1"/>
  <c r="C2819" i="4"/>
  <c r="E2819" i="4" s="1"/>
  <c r="C2820" i="4"/>
  <c r="E2820" i="4" s="1"/>
  <c r="C2821" i="4"/>
  <c r="E2821" i="4" s="1"/>
  <c r="C2822" i="4"/>
  <c r="E2822" i="4" s="1"/>
  <c r="C2823" i="4"/>
  <c r="E2823" i="4" s="1"/>
  <c r="C2824" i="4"/>
  <c r="E2824" i="4" s="1"/>
  <c r="C2825" i="4"/>
  <c r="E2825" i="4" s="1"/>
  <c r="C2826" i="4"/>
  <c r="E2826" i="4" s="1"/>
  <c r="C2827" i="4"/>
  <c r="E2827" i="4" s="1"/>
  <c r="C2828" i="4"/>
  <c r="E2828" i="4" s="1"/>
  <c r="C2829" i="4"/>
  <c r="E2829" i="4" s="1"/>
  <c r="C2830" i="4"/>
  <c r="E2830" i="4" s="1"/>
  <c r="C2831" i="4"/>
  <c r="E2831" i="4" s="1"/>
  <c r="C2832" i="4"/>
  <c r="E2832" i="4" s="1"/>
  <c r="C2833" i="4"/>
  <c r="E2833" i="4" s="1"/>
  <c r="C2834" i="4"/>
  <c r="E2834" i="4" s="1"/>
  <c r="C2835" i="4"/>
  <c r="E2835" i="4" s="1"/>
  <c r="C2836" i="4"/>
  <c r="E2836" i="4" s="1"/>
  <c r="C2837" i="4"/>
  <c r="E2837" i="4" s="1"/>
  <c r="C2838" i="4"/>
  <c r="E2838" i="4" s="1"/>
  <c r="C2839" i="4"/>
  <c r="E2839" i="4" s="1"/>
  <c r="C2840" i="4"/>
  <c r="E2840" i="4" s="1"/>
  <c r="C2841" i="4"/>
  <c r="E2841" i="4" s="1"/>
  <c r="C2842" i="4"/>
  <c r="E2842" i="4" s="1"/>
  <c r="C2843" i="4"/>
  <c r="E2843" i="4" s="1"/>
  <c r="C2844" i="4"/>
  <c r="E2844" i="4" s="1"/>
  <c r="C2845" i="4"/>
  <c r="E2845" i="4" s="1"/>
  <c r="C2846" i="4"/>
  <c r="E2846" i="4" s="1"/>
  <c r="C2847" i="4"/>
  <c r="E2847" i="4" s="1"/>
  <c r="C2848" i="4"/>
  <c r="E2848" i="4" s="1"/>
  <c r="C2849" i="4"/>
  <c r="E2849" i="4" s="1"/>
  <c r="C2850" i="4"/>
  <c r="E2850" i="4" s="1"/>
  <c r="C2851" i="4"/>
  <c r="E2851" i="4" s="1"/>
  <c r="C2852" i="4"/>
  <c r="E2852" i="4" s="1"/>
  <c r="C2853" i="4"/>
  <c r="E2853" i="4" s="1"/>
  <c r="C2854" i="4"/>
  <c r="E2854" i="4" s="1"/>
  <c r="C2855" i="4"/>
  <c r="E2855" i="4" s="1"/>
  <c r="C2856" i="4"/>
  <c r="E2856" i="4" s="1"/>
  <c r="C2857" i="4"/>
  <c r="E2857" i="4" s="1"/>
  <c r="C2858" i="4"/>
  <c r="E2858" i="4" s="1"/>
  <c r="C2859" i="4"/>
  <c r="E2859" i="4" s="1"/>
  <c r="C2860" i="4"/>
  <c r="E2860" i="4" s="1"/>
  <c r="C2861" i="4"/>
  <c r="E2861" i="4" s="1"/>
  <c r="C2862" i="4"/>
  <c r="E2862" i="4" s="1"/>
  <c r="C2863" i="4"/>
  <c r="E2863" i="4" s="1"/>
  <c r="C2864" i="4"/>
  <c r="E2864" i="4" s="1"/>
  <c r="C2865" i="4"/>
  <c r="E2865" i="4" s="1"/>
  <c r="C2866" i="4"/>
  <c r="E2866" i="4" s="1"/>
  <c r="C2867" i="4"/>
  <c r="E2867" i="4" s="1"/>
  <c r="C2868" i="4"/>
  <c r="E2868" i="4" s="1"/>
  <c r="C2869" i="4"/>
  <c r="E2869" i="4" s="1"/>
  <c r="C2870" i="4"/>
  <c r="E2870" i="4" s="1"/>
  <c r="C2871" i="4"/>
  <c r="E2871" i="4" s="1"/>
  <c r="C2872" i="4"/>
  <c r="E2872" i="4" s="1"/>
  <c r="C2873" i="4"/>
  <c r="E2873" i="4" s="1"/>
  <c r="C2874" i="4"/>
  <c r="E2874" i="4" s="1"/>
  <c r="C2875" i="4"/>
  <c r="E2875" i="4" s="1"/>
  <c r="C2876" i="4"/>
  <c r="E2876" i="4" s="1"/>
  <c r="C2877" i="4"/>
  <c r="E2877" i="4" s="1"/>
  <c r="C2878" i="4"/>
  <c r="E2878" i="4" s="1"/>
  <c r="C2879" i="4"/>
  <c r="E2879" i="4" s="1"/>
  <c r="C2880" i="4"/>
  <c r="E2880" i="4" s="1"/>
  <c r="C2881" i="4"/>
  <c r="E2881" i="4" s="1"/>
  <c r="C2882" i="4"/>
  <c r="E2882" i="4" s="1"/>
  <c r="C2883" i="4"/>
  <c r="E2883" i="4" s="1"/>
  <c r="C2884" i="4"/>
  <c r="E2884" i="4" s="1"/>
  <c r="C2885" i="4"/>
  <c r="E2885" i="4" s="1"/>
  <c r="C2886" i="4"/>
  <c r="E2886" i="4" s="1"/>
  <c r="C2887" i="4"/>
  <c r="E2887" i="4" s="1"/>
  <c r="C2888" i="4"/>
  <c r="E2888" i="4" s="1"/>
  <c r="C2889" i="4"/>
  <c r="E2889" i="4" s="1"/>
  <c r="C2890" i="4"/>
  <c r="E2890" i="4" s="1"/>
  <c r="C2891" i="4"/>
  <c r="E2891" i="4" s="1"/>
  <c r="C2892" i="4"/>
  <c r="E2892" i="4" s="1"/>
  <c r="C2893" i="4"/>
  <c r="E2893" i="4" s="1"/>
  <c r="C2894" i="4"/>
  <c r="E2894" i="4" s="1"/>
  <c r="C2895" i="4"/>
  <c r="E2895" i="4" s="1"/>
  <c r="C2896" i="4"/>
  <c r="E2896" i="4" s="1"/>
  <c r="C2897" i="4"/>
  <c r="E2897" i="4" s="1"/>
  <c r="C2898" i="4"/>
  <c r="E2898" i="4" s="1"/>
  <c r="C2899" i="4"/>
  <c r="E2899" i="4" s="1"/>
  <c r="C2900" i="4"/>
  <c r="E2900" i="4" s="1"/>
  <c r="C2901" i="4"/>
  <c r="E2901" i="4" s="1"/>
  <c r="C2902" i="4"/>
  <c r="E2902" i="4" s="1"/>
  <c r="C2903" i="4"/>
  <c r="E2903" i="4" s="1"/>
  <c r="C2904" i="4"/>
  <c r="E2904" i="4" s="1"/>
  <c r="C2905" i="4"/>
  <c r="E2905" i="4" s="1"/>
  <c r="C2906" i="4"/>
  <c r="E2906" i="4" s="1"/>
  <c r="C2907" i="4"/>
  <c r="E2907" i="4" s="1"/>
  <c r="C2908" i="4"/>
  <c r="E2908" i="4" s="1"/>
  <c r="C2909" i="4"/>
  <c r="E2909" i="4" s="1"/>
  <c r="C2910" i="4"/>
  <c r="E2910" i="4" s="1"/>
  <c r="C2911" i="4"/>
  <c r="E2911" i="4" s="1"/>
  <c r="C2912" i="4"/>
  <c r="E2912" i="4" s="1"/>
  <c r="C2913" i="4"/>
  <c r="E2913" i="4" s="1"/>
  <c r="C2914" i="4"/>
  <c r="E2914" i="4" s="1"/>
  <c r="C2915" i="4"/>
  <c r="E2915" i="4" s="1"/>
  <c r="C2916" i="4"/>
  <c r="E2916" i="4" s="1"/>
  <c r="C2917" i="4"/>
  <c r="E2917" i="4" s="1"/>
  <c r="C2918" i="4"/>
  <c r="E2918" i="4" s="1"/>
  <c r="C2919" i="4"/>
  <c r="E2919" i="4" s="1"/>
  <c r="C2920" i="4"/>
  <c r="E2920" i="4" s="1"/>
  <c r="C2921" i="4"/>
  <c r="E2921" i="4" s="1"/>
  <c r="C2922" i="4"/>
  <c r="E2922" i="4" s="1"/>
  <c r="C2923" i="4"/>
  <c r="E2923" i="4" s="1"/>
  <c r="C2924" i="4"/>
  <c r="E2924" i="4" s="1"/>
  <c r="C2925" i="4"/>
  <c r="E2925" i="4" s="1"/>
  <c r="C2926" i="4"/>
  <c r="E2926" i="4" s="1"/>
  <c r="C2927" i="4"/>
  <c r="E2927" i="4" s="1"/>
  <c r="C2928" i="4"/>
  <c r="E2928" i="4" s="1"/>
  <c r="C2929" i="4"/>
  <c r="E2929" i="4" s="1"/>
  <c r="C2930" i="4"/>
  <c r="E2930" i="4" s="1"/>
  <c r="C2931" i="4"/>
  <c r="E2931" i="4" s="1"/>
  <c r="C2932" i="4"/>
  <c r="E2932" i="4" s="1"/>
  <c r="C2933" i="4"/>
  <c r="E2933" i="4" s="1"/>
  <c r="C2934" i="4"/>
  <c r="E2934" i="4" s="1"/>
  <c r="C2935" i="4"/>
  <c r="E2935" i="4" s="1"/>
  <c r="C2936" i="4"/>
  <c r="E2936" i="4" s="1"/>
  <c r="C2937" i="4"/>
  <c r="E2937" i="4" s="1"/>
  <c r="C2938" i="4"/>
  <c r="E2938" i="4" s="1"/>
  <c r="C2939" i="4"/>
  <c r="E2939" i="4" s="1"/>
  <c r="C2940" i="4"/>
  <c r="E2940" i="4" s="1"/>
  <c r="C2941" i="4"/>
  <c r="E2941" i="4" s="1"/>
  <c r="C2942" i="4"/>
  <c r="E2942" i="4" s="1"/>
  <c r="C2943" i="4"/>
  <c r="E2943" i="4" s="1"/>
  <c r="C2944" i="4"/>
  <c r="E2944" i="4" s="1"/>
  <c r="C2945" i="4"/>
  <c r="E2945" i="4" s="1"/>
  <c r="C2946" i="4"/>
  <c r="E2946" i="4" s="1"/>
  <c r="C2947" i="4"/>
  <c r="E2947" i="4" s="1"/>
  <c r="C2948" i="4"/>
  <c r="E2948" i="4" s="1"/>
  <c r="C2949" i="4"/>
  <c r="E2949" i="4" s="1"/>
  <c r="C2950" i="4"/>
  <c r="E2950" i="4" s="1"/>
  <c r="C2951" i="4"/>
  <c r="E2951" i="4" s="1"/>
  <c r="C2952" i="4"/>
  <c r="E2952" i="4" s="1"/>
  <c r="C2953" i="4"/>
  <c r="E2953" i="4" s="1"/>
  <c r="C2954" i="4"/>
  <c r="E2954" i="4" s="1"/>
  <c r="C2955" i="4"/>
  <c r="E2955" i="4" s="1"/>
  <c r="C2956" i="4"/>
  <c r="E2956" i="4" s="1"/>
  <c r="C2957" i="4"/>
  <c r="E2957" i="4" s="1"/>
  <c r="C2958" i="4"/>
  <c r="E2958" i="4" s="1"/>
  <c r="C2959" i="4"/>
  <c r="E2959" i="4" s="1"/>
  <c r="C2960" i="4"/>
  <c r="E2960" i="4" s="1"/>
  <c r="C2961" i="4"/>
  <c r="E2961" i="4" s="1"/>
  <c r="C2962" i="4"/>
  <c r="E2962" i="4" s="1"/>
  <c r="C2963" i="4"/>
  <c r="E2963" i="4" s="1"/>
  <c r="C2964" i="4"/>
  <c r="E2964" i="4" s="1"/>
  <c r="C2965" i="4"/>
  <c r="E2965" i="4" s="1"/>
  <c r="C2966" i="4"/>
  <c r="E2966" i="4" s="1"/>
  <c r="C2967" i="4"/>
  <c r="E2967" i="4" s="1"/>
  <c r="C2968" i="4"/>
  <c r="E2968" i="4" s="1"/>
  <c r="C2969" i="4"/>
  <c r="E2969" i="4" s="1"/>
  <c r="C2970" i="4"/>
  <c r="E2970" i="4" s="1"/>
  <c r="C2971" i="4"/>
  <c r="E2971" i="4" s="1"/>
  <c r="C2972" i="4"/>
  <c r="E2972" i="4" s="1"/>
  <c r="C2973" i="4"/>
  <c r="E2973" i="4" s="1"/>
  <c r="C2974" i="4"/>
  <c r="E2974" i="4" s="1"/>
  <c r="C2975" i="4"/>
  <c r="E2975" i="4" s="1"/>
  <c r="C2976" i="4"/>
  <c r="E2976" i="4" s="1"/>
  <c r="C2977" i="4"/>
  <c r="E2977" i="4" s="1"/>
  <c r="C2978" i="4"/>
  <c r="E2978" i="4" s="1"/>
  <c r="C2979" i="4"/>
  <c r="E2979" i="4" s="1"/>
  <c r="C2980" i="4"/>
  <c r="E2980" i="4" s="1"/>
  <c r="C2981" i="4"/>
  <c r="E2981" i="4" s="1"/>
  <c r="C2982" i="4"/>
  <c r="E2982" i="4" s="1"/>
  <c r="C2983" i="4"/>
  <c r="E2983" i="4" s="1"/>
  <c r="C2984" i="4"/>
  <c r="E2984" i="4" s="1"/>
  <c r="C2985" i="4"/>
  <c r="E2985" i="4" s="1"/>
  <c r="C2986" i="4"/>
  <c r="E2986" i="4" s="1"/>
  <c r="C2987" i="4"/>
  <c r="E2987" i="4" s="1"/>
  <c r="C2988" i="4"/>
  <c r="E2988" i="4" s="1"/>
  <c r="C2989" i="4"/>
  <c r="E2989" i="4" s="1"/>
  <c r="C2990" i="4"/>
  <c r="E2990" i="4" s="1"/>
  <c r="C2991" i="4"/>
  <c r="E2991" i="4" s="1"/>
  <c r="C2992" i="4"/>
  <c r="E2992" i="4" s="1"/>
  <c r="C2993" i="4"/>
  <c r="E2993" i="4" s="1"/>
  <c r="C2994" i="4"/>
  <c r="E2994" i="4" s="1"/>
  <c r="C2995" i="4"/>
  <c r="E2995" i="4" s="1"/>
  <c r="C2996" i="4"/>
  <c r="E2996" i="4" s="1"/>
  <c r="C2997" i="4"/>
  <c r="E2997" i="4" s="1"/>
  <c r="C2998" i="4"/>
  <c r="E2998" i="4" s="1"/>
  <c r="C2999" i="4"/>
  <c r="E2999" i="4" s="1"/>
  <c r="C3000" i="4"/>
  <c r="E3000" i="4" s="1"/>
  <c r="C3001" i="4"/>
  <c r="E3001" i="4" s="1"/>
  <c r="C3002" i="4"/>
  <c r="E3002" i="4" s="1"/>
  <c r="C3003" i="4"/>
  <c r="E3003" i="4" s="1"/>
  <c r="C3004" i="4"/>
  <c r="E3004" i="4" s="1"/>
  <c r="C3005" i="4"/>
  <c r="E3005" i="4" s="1"/>
  <c r="C3006" i="4"/>
  <c r="E3006" i="4" s="1"/>
  <c r="C3007" i="4"/>
  <c r="E3007" i="4" s="1"/>
  <c r="C3008" i="4"/>
  <c r="E3008" i="4" s="1"/>
  <c r="C3009" i="4"/>
  <c r="E3009" i="4" s="1"/>
  <c r="C3010" i="4"/>
  <c r="E3010" i="4" s="1"/>
  <c r="C3011" i="4"/>
  <c r="E3011" i="4" s="1"/>
  <c r="C3012" i="4"/>
  <c r="E3012" i="4" s="1"/>
  <c r="C3013" i="4"/>
  <c r="E3013" i="4" s="1"/>
  <c r="C3014" i="4"/>
  <c r="E3014" i="4" s="1"/>
  <c r="C3015" i="4"/>
  <c r="E3015" i="4" s="1"/>
  <c r="C3016" i="4"/>
  <c r="E3016" i="4" s="1"/>
  <c r="C3017" i="4"/>
  <c r="E3017" i="4" s="1"/>
  <c r="C3018" i="4"/>
  <c r="E3018" i="4" s="1"/>
  <c r="C3019" i="4"/>
  <c r="E3019" i="4" s="1"/>
  <c r="C3020" i="4"/>
  <c r="E3020" i="4" s="1"/>
  <c r="C3021" i="4"/>
  <c r="E3021" i="4" s="1"/>
  <c r="C3022" i="4"/>
  <c r="E3022" i="4" s="1"/>
  <c r="C3023" i="4"/>
  <c r="E3023" i="4" s="1"/>
  <c r="C3024" i="4"/>
  <c r="E3024" i="4" s="1"/>
  <c r="C3025" i="4"/>
  <c r="E3025" i="4" s="1"/>
  <c r="C3026" i="4"/>
  <c r="E3026" i="4" s="1"/>
  <c r="C3027" i="4"/>
  <c r="E3027" i="4" s="1"/>
  <c r="C3028" i="4"/>
  <c r="E3028" i="4" s="1"/>
  <c r="C3029" i="4"/>
  <c r="E3029" i="4" s="1"/>
  <c r="C3030" i="4"/>
  <c r="E3030" i="4" s="1"/>
  <c r="C3031" i="4"/>
  <c r="E3031" i="4" s="1"/>
  <c r="C3032" i="4"/>
  <c r="E3032" i="4" s="1"/>
  <c r="C3033" i="4"/>
  <c r="E3033" i="4" s="1"/>
  <c r="C3034" i="4"/>
  <c r="E3034" i="4" s="1"/>
  <c r="C3035" i="4"/>
  <c r="E3035" i="4" s="1"/>
  <c r="C3036" i="4"/>
  <c r="E3036" i="4" s="1"/>
  <c r="C3037" i="4"/>
  <c r="E3037" i="4" s="1"/>
  <c r="C3038" i="4"/>
  <c r="E3038" i="4" s="1"/>
  <c r="C3039" i="4"/>
  <c r="E3039" i="4" s="1"/>
  <c r="C3040" i="4"/>
  <c r="E3040" i="4" s="1"/>
  <c r="C3041" i="4"/>
  <c r="E3041" i="4" s="1"/>
  <c r="C3042" i="4"/>
  <c r="E3042" i="4" s="1"/>
  <c r="C3043" i="4"/>
  <c r="E3043" i="4" s="1"/>
  <c r="C3044" i="4"/>
  <c r="E3044" i="4" s="1"/>
  <c r="C3045" i="4"/>
  <c r="E3045" i="4" s="1"/>
  <c r="C3046" i="4"/>
  <c r="E3046" i="4" s="1"/>
  <c r="C3047" i="4"/>
  <c r="E3047" i="4" s="1"/>
  <c r="C3048" i="4"/>
  <c r="E3048" i="4" s="1"/>
  <c r="C3049" i="4"/>
  <c r="E3049" i="4" s="1"/>
  <c r="C3050" i="4"/>
  <c r="E3050" i="4" s="1"/>
  <c r="C3051" i="4"/>
  <c r="E3051" i="4" s="1"/>
  <c r="C3052" i="4"/>
  <c r="E3052" i="4" s="1"/>
  <c r="C3053" i="4"/>
  <c r="E3053" i="4" s="1"/>
  <c r="C3054" i="4"/>
  <c r="E3054" i="4" s="1"/>
  <c r="C3055" i="4"/>
  <c r="E3055" i="4" s="1"/>
  <c r="C3056" i="4"/>
  <c r="E3056" i="4" s="1"/>
  <c r="C3057" i="4"/>
  <c r="E3057" i="4" s="1"/>
  <c r="C3058" i="4"/>
  <c r="E3058" i="4" s="1"/>
  <c r="C3059" i="4"/>
  <c r="E3059" i="4" s="1"/>
  <c r="C3060" i="4"/>
  <c r="E3060" i="4" s="1"/>
  <c r="C3061" i="4"/>
  <c r="E3061" i="4" s="1"/>
  <c r="C3062" i="4"/>
  <c r="E3062" i="4" s="1"/>
  <c r="C3063" i="4"/>
  <c r="E3063" i="4" s="1"/>
  <c r="C3064" i="4"/>
  <c r="E3064" i="4" s="1"/>
  <c r="C3065" i="4"/>
  <c r="E3065" i="4" s="1"/>
  <c r="C3066" i="4"/>
  <c r="E3066" i="4" s="1"/>
  <c r="C3067" i="4"/>
  <c r="E3067" i="4" s="1"/>
  <c r="C3068" i="4"/>
  <c r="E3068" i="4" s="1"/>
  <c r="C3069" i="4"/>
  <c r="E3069" i="4" s="1"/>
  <c r="C3070" i="4"/>
  <c r="E3070" i="4" s="1"/>
  <c r="C3071" i="4"/>
  <c r="E3071" i="4" s="1"/>
  <c r="C3072" i="4"/>
  <c r="E3072" i="4" s="1"/>
  <c r="C3073" i="4"/>
  <c r="E3073" i="4" s="1"/>
  <c r="C3074" i="4"/>
  <c r="E3074" i="4" s="1"/>
  <c r="C3075" i="4"/>
  <c r="E3075" i="4" s="1"/>
  <c r="C3076" i="4"/>
  <c r="E3076" i="4" s="1"/>
  <c r="C3077" i="4"/>
  <c r="E3077" i="4" s="1"/>
  <c r="C3078" i="4"/>
  <c r="E3078" i="4" s="1"/>
  <c r="C3079" i="4"/>
  <c r="E3079" i="4" s="1"/>
  <c r="C3080" i="4"/>
  <c r="E3080" i="4" s="1"/>
  <c r="C3081" i="4"/>
  <c r="E3081" i="4" s="1"/>
  <c r="C3082" i="4"/>
  <c r="E3082" i="4" s="1"/>
  <c r="C3083" i="4"/>
  <c r="E3083" i="4" s="1"/>
  <c r="C3084" i="4"/>
  <c r="E3084" i="4" s="1"/>
  <c r="C3085" i="4"/>
  <c r="E3085" i="4" s="1"/>
  <c r="C3086" i="4"/>
  <c r="E3086" i="4" s="1"/>
  <c r="C3087" i="4"/>
  <c r="E3087" i="4" s="1"/>
  <c r="C3088" i="4"/>
  <c r="E3088" i="4" s="1"/>
  <c r="C3089" i="4"/>
  <c r="E3089" i="4" s="1"/>
  <c r="C3090" i="4"/>
  <c r="E3090" i="4" s="1"/>
  <c r="C3091" i="4"/>
  <c r="E3091" i="4" s="1"/>
  <c r="C3092" i="4"/>
  <c r="E3092" i="4" s="1"/>
  <c r="C3093" i="4"/>
  <c r="E3093" i="4" s="1"/>
  <c r="C3094" i="4"/>
  <c r="E3094" i="4" s="1"/>
  <c r="C3095" i="4"/>
  <c r="E3095" i="4" s="1"/>
  <c r="C3096" i="4"/>
  <c r="E3096" i="4" s="1"/>
  <c r="C3097" i="4"/>
  <c r="E3097" i="4" s="1"/>
  <c r="C3098" i="4"/>
  <c r="E3098" i="4" s="1"/>
  <c r="C3099" i="4"/>
  <c r="E3099" i="4" s="1"/>
  <c r="C3100" i="4"/>
  <c r="E3100" i="4" s="1"/>
  <c r="C3101" i="4"/>
  <c r="E3101" i="4" s="1"/>
  <c r="C3102" i="4"/>
  <c r="E3102" i="4" s="1"/>
  <c r="C3103" i="4"/>
  <c r="E3103" i="4" s="1"/>
  <c r="C3104" i="4"/>
  <c r="E3104" i="4" s="1"/>
  <c r="C3105" i="4"/>
  <c r="E3105" i="4" s="1"/>
  <c r="C3106" i="4"/>
  <c r="E3106" i="4" s="1"/>
  <c r="C3107" i="4"/>
  <c r="E3107" i="4" s="1"/>
  <c r="C3108" i="4"/>
  <c r="E3108" i="4" s="1"/>
  <c r="C3109" i="4"/>
  <c r="E3109" i="4" s="1"/>
  <c r="C3110" i="4"/>
  <c r="E3110" i="4" s="1"/>
  <c r="C3111" i="4"/>
  <c r="E3111" i="4" s="1"/>
  <c r="C3112" i="4"/>
  <c r="E3112" i="4" s="1"/>
  <c r="C3113" i="4"/>
  <c r="E3113" i="4" s="1"/>
  <c r="C3114" i="4"/>
  <c r="E3114" i="4" s="1"/>
  <c r="C3115" i="4"/>
  <c r="E3115" i="4" s="1"/>
  <c r="C3116" i="4"/>
  <c r="E3116" i="4" s="1"/>
  <c r="C3117" i="4"/>
  <c r="E3117" i="4" s="1"/>
  <c r="C3118" i="4"/>
  <c r="E3118" i="4" s="1"/>
  <c r="C3119" i="4"/>
  <c r="E3119" i="4" s="1"/>
  <c r="C3120" i="4"/>
  <c r="E3120" i="4" s="1"/>
  <c r="C3121" i="4"/>
  <c r="E3121" i="4" s="1"/>
  <c r="C3122" i="4"/>
  <c r="E3122" i="4" s="1"/>
  <c r="C3123" i="4"/>
  <c r="E3123" i="4" s="1"/>
  <c r="C3124" i="4"/>
  <c r="E3124" i="4" s="1"/>
  <c r="C3125" i="4"/>
  <c r="E3125" i="4" s="1"/>
  <c r="C3126" i="4"/>
  <c r="E3126" i="4" s="1"/>
  <c r="C3127" i="4"/>
  <c r="E3127" i="4" s="1"/>
  <c r="C3128" i="4"/>
  <c r="E3128" i="4" s="1"/>
  <c r="C3129" i="4"/>
  <c r="E3129" i="4" s="1"/>
  <c r="C3130" i="4"/>
  <c r="E3130" i="4" s="1"/>
  <c r="C3131" i="4"/>
  <c r="E3131" i="4" s="1"/>
  <c r="C3132" i="4"/>
  <c r="E3132" i="4" s="1"/>
  <c r="C3133" i="4"/>
  <c r="E3133" i="4" s="1"/>
  <c r="C3134" i="4"/>
  <c r="E3134" i="4" s="1"/>
  <c r="C3135" i="4"/>
  <c r="E3135" i="4" s="1"/>
  <c r="C3136" i="4"/>
  <c r="E3136" i="4" s="1"/>
  <c r="C3137" i="4"/>
  <c r="E3137" i="4" s="1"/>
  <c r="C3138" i="4"/>
  <c r="E3138" i="4" s="1"/>
  <c r="C3139" i="4"/>
  <c r="E3139" i="4" s="1"/>
  <c r="C3140" i="4"/>
  <c r="E3140" i="4" s="1"/>
  <c r="C3141" i="4"/>
  <c r="E3141" i="4" s="1"/>
  <c r="C3142" i="4"/>
  <c r="E3142" i="4" s="1"/>
  <c r="C3143" i="4"/>
  <c r="E3143" i="4" s="1"/>
  <c r="C3144" i="4"/>
  <c r="E3144" i="4" s="1"/>
  <c r="C3145" i="4"/>
  <c r="E3145" i="4" s="1"/>
  <c r="C3146" i="4"/>
  <c r="E3146" i="4" s="1"/>
  <c r="C3147" i="4"/>
  <c r="E3147" i="4" s="1"/>
  <c r="C3148" i="4"/>
  <c r="E3148" i="4" s="1"/>
  <c r="C3149" i="4"/>
  <c r="E3149" i="4" s="1"/>
  <c r="C3150" i="4"/>
  <c r="E3150" i="4" s="1"/>
  <c r="C3151" i="4"/>
  <c r="E3151" i="4" s="1"/>
  <c r="C3152" i="4"/>
  <c r="E3152" i="4" s="1"/>
  <c r="C3153" i="4"/>
  <c r="E3153" i="4" s="1"/>
  <c r="C3154" i="4"/>
  <c r="E3154" i="4" s="1"/>
  <c r="C3155" i="4"/>
  <c r="E3155" i="4" s="1"/>
  <c r="C3156" i="4"/>
  <c r="E3156" i="4" s="1"/>
  <c r="C3157" i="4"/>
  <c r="E3157" i="4" s="1"/>
  <c r="C3158" i="4"/>
  <c r="E3158" i="4" s="1"/>
  <c r="C3159" i="4"/>
  <c r="E3159" i="4" s="1"/>
  <c r="C3160" i="4"/>
  <c r="E3160" i="4" s="1"/>
  <c r="C3161" i="4"/>
  <c r="E3161" i="4" s="1"/>
  <c r="C3162" i="4"/>
  <c r="E3162" i="4" s="1"/>
  <c r="C3163" i="4"/>
  <c r="E3163" i="4" s="1"/>
  <c r="C3164" i="4"/>
  <c r="E3164" i="4" s="1"/>
  <c r="C3165" i="4"/>
  <c r="E3165" i="4" s="1"/>
  <c r="C3166" i="4"/>
  <c r="E3166" i="4" s="1"/>
  <c r="C3167" i="4"/>
  <c r="E3167" i="4" s="1"/>
  <c r="C3168" i="4"/>
  <c r="E3168" i="4" s="1"/>
  <c r="C1130" i="4"/>
  <c r="E1130" i="4" s="1"/>
  <c r="C3170" i="4"/>
  <c r="E3170" i="4" s="1"/>
  <c r="C3171" i="4"/>
  <c r="E3171" i="4" s="1"/>
  <c r="C3172" i="4"/>
  <c r="E3172" i="4" s="1"/>
  <c r="C3173" i="4"/>
  <c r="E3173" i="4" s="1"/>
  <c r="C3174" i="4"/>
  <c r="E3174" i="4" s="1"/>
  <c r="C3175" i="4"/>
  <c r="E3175" i="4" s="1"/>
  <c r="C3176" i="4"/>
  <c r="E3176" i="4" s="1"/>
  <c r="C3177" i="4"/>
  <c r="E3177" i="4" s="1"/>
  <c r="C3178" i="4"/>
  <c r="E3178" i="4" s="1"/>
  <c r="C3179" i="4"/>
  <c r="E3179" i="4" s="1"/>
  <c r="C3180" i="4"/>
  <c r="E3180" i="4" s="1"/>
  <c r="C3181" i="4"/>
  <c r="E3181" i="4" s="1"/>
  <c r="C3182" i="4"/>
  <c r="E3182" i="4" s="1"/>
  <c r="C3183" i="4"/>
  <c r="E3183" i="4" s="1"/>
  <c r="C3184" i="4"/>
  <c r="E3184" i="4" s="1"/>
  <c r="C3185" i="4"/>
  <c r="E3185" i="4" s="1"/>
  <c r="C3186" i="4"/>
  <c r="E3186" i="4" s="1"/>
  <c r="C3187" i="4"/>
  <c r="E3187" i="4" s="1"/>
  <c r="C3188" i="4"/>
  <c r="E3188" i="4" s="1"/>
  <c r="C3189" i="4"/>
  <c r="E3189" i="4" s="1"/>
  <c r="C3190" i="4"/>
  <c r="E3190" i="4" s="1"/>
  <c r="C3191" i="4"/>
  <c r="E3191" i="4" s="1"/>
  <c r="C3192" i="4"/>
  <c r="E3192" i="4" s="1"/>
  <c r="C3193" i="4"/>
  <c r="E3193" i="4" s="1"/>
  <c r="C3194" i="4"/>
  <c r="E3194" i="4" s="1"/>
  <c r="C3195" i="4"/>
  <c r="E3195" i="4" s="1"/>
  <c r="C3196" i="4"/>
  <c r="E3196" i="4" s="1"/>
  <c r="C3197" i="4"/>
  <c r="E3197" i="4" s="1"/>
  <c r="C3198" i="4"/>
  <c r="E3198" i="4" s="1"/>
  <c r="C3199" i="4"/>
  <c r="E3199" i="4" s="1"/>
  <c r="C3200" i="4"/>
  <c r="E3200" i="4" s="1"/>
  <c r="C3201" i="4"/>
  <c r="E3201" i="4" s="1"/>
  <c r="C3202" i="4"/>
  <c r="E3202" i="4" s="1"/>
  <c r="C3203" i="4"/>
  <c r="E3203" i="4" s="1"/>
  <c r="C3204" i="4"/>
  <c r="E3204" i="4" s="1"/>
  <c r="C3205" i="4"/>
  <c r="E3205" i="4" s="1"/>
  <c r="C3206" i="4"/>
  <c r="E3206" i="4" s="1"/>
  <c r="C3207" i="4"/>
  <c r="E3207" i="4" s="1"/>
  <c r="C3208" i="4"/>
  <c r="E3208" i="4" s="1"/>
  <c r="C3209" i="4"/>
  <c r="E3209" i="4" s="1"/>
  <c r="C3210" i="4"/>
  <c r="E3210" i="4" s="1"/>
  <c r="C3211" i="4"/>
  <c r="E3211" i="4" s="1"/>
  <c r="C3212" i="4"/>
  <c r="E3212" i="4" s="1"/>
  <c r="C3213" i="4"/>
  <c r="E3213" i="4" s="1"/>
  <c r="C3214" i="4"/>
  <c r="E3214" i="4" s="1"/>
  <c r="C3215" i="4"/>
  <c r="E3215" i="4" s="1"/>
  <c r="C3216" i="4"/>
  <c r="E3216" i="4" s="1"/>
  <c r="C3217" i="4"/>
  <c r="E3217" i="4" s="1"/>
  <c r="C3218" i="4"/>
  <c r="E3218" i="4" s="1"/>
  <c r="C3219" i="4"/>
  <c r="E3219" i="4" s="1"/>
  <c r="C3220" i="4"/>
  <c r="E3220" i="4" s="1"/>
  <c r="C3221" i="4"/>
  <c r="E3221" i="4" s="1"/>
  <c r="C3222" i="4"/>
  <c r="E3222" i="4" s="1"/>
  <c r="C3223" i="4"/>
  <c r="E3223" i="4" s="1"/>
  <c r="C3224" i="4"/>
  <c r="E3224" i="4" s="1"/>
  <c r="C3225" i="4"/>
  <c r="E3225" i="4" s="1"/>
  <c r="C3226" i="4"/>
  <c r="E3226" i="4" s="1"/>
  <c r="C3227" i="4"/>
  <c r="E3227" i="4" s="1"/>
  <c r="C3228" i="4"/>
  <c r="E3228" i="4" s="1"/>
  <c r="C3229" i="4"/>
  <c r="E3229" i="4" s="1"/>
  <c r="C3230" i="4"/>
  <c r="E3230" i="4" s="1"/>
  <c r="C3231" i="4"/>
  <c r="E3231" i="4" s="1"/>
  <c r="C3232" i="4"/>
  <c r="E3232" i="4" s="1"/>
  <c r="C3233" i="4"/>
  <c r="E3233" i="4" s="1"/>
  <c r="C3234" i="4"/>
  <c r="E3234" i="4" s="1"/>
  <c r="C3235" i="4"/>
  <c r="E3235" i="4" s="1"/>
  <c r="C3236" i="4"/>
  <c r="E3236" i="4" s="1"/>
  <c r="C3237" i="4"/>
  <c r="E3237" i="4" s="1"/>
  <c r="C3238" i="4"/>
  <c r="E3238" i="4" s="1"/>
  <c r="C3239" i="4"/>
  <c r="E3239" i="4" s="1"/>
  <c r="C3240" i="4"/>
  <c r="E3240" i="4" s="1"/>
  <c r="C3241" i="4"/>
  <c r="E3241" i="4" s="1"/>
  <c r="C3242" i="4"/>
  <c r="E3242" i="4" s="1"/>
  <c r="C3243" i="4"/>
  <c r="E3243" i="4" s="1"/>
  <c r="C3244" i="4"/>
  <c r="E3244" i="4" s="1"/>
  <c r="C3245" i="4"/>
  <c r="E3245" i="4" s="1"/>
  <c r="C3246" i="4"/>
  <c r="E3246" i="4" s="1"/>
  <c r="C3247" i="4"/>
  <c r="E3247" i="4" s="1"/>
  <c r="C3248" i="4"/>
  <c r="E3248" i="4" s="1"/>
  <c r="C3249" i="4"/>
  <c r="E3249" i="4" s="1"/>
  <c r="C3250" i="4"/>
  <c r="E3250" i="4" s="1"/>
  <c r="C3251" i="4"/>
  <c r="E3251" i="4" s="1"/>
  <c r="C3252" i="4"/>
  <c r="E3252" i="4" s="1"/>
  <c r="C3253" i="4"/>
  <c r="E3253" i="4" s="1"/>
  <c r="C3254" i="4"/>
  <c r="E3254" i="4" s="1"/>
  <c r="C3255" i="4"/>
  <c r="E3255" i="4" s="1"/>
  <c r="C3256" i="4"/>
  <c r="E3256" i="4" s="1"/>
  <c r="C3257" i="4"/>
  <c r="E3257" i="4" s="1"/>
  <c r="C3258" i="4"/>
  <c r="E3258" i="4" s="1"/>
  <c r="C3259" i="4"/>
  <c r="E3259" i="4" s="1"/>
  <c r="C3260" i="4"/>
  <c r="E3260" i="4" s="1"/>
  <c r="C3261" i="4"/>
  <c r="E3261" i="4" s="1"/>
  <c r="C3262" i="4"/>
  <c r="E3262" i="4" s="1"/>
  <c r="C3263" i="4"/>
  <c r="E3263" i="4" s="1"/>
  <c r="C3264" i="4"/>
  <c r="E3264" i="4" s="1"/>
  <c r="C3265" i="4"/>
  <c r="E3265" i="4" s="1"/>
  <c r="C3266" i="4"/>
  <c r="E3266" i="4" s="1"/>
  <c r="C3267" i="4"/>
  <c r="E3267" i="4" s="1"/>
  <c r="C3268" i="4"/>
  <c r="E3268" i="4" s="1"/>
  <c r="C3269" i="4"/>
  <c r="E3269" i="4" s="1"/>
  <c r="C3270" i="4"/>
  <c r="E3270" i="4" s="1"/>
  <c r="C3271" i="4"/>
  <c r="E3271" i="4" s="1"/>
  <c r="C3272" i="4"/>
  <c r="E3272" i="4" s="1"/>
  <c r="C3273" i="4"/>
  <c r="E3273" i="4" s="1"/>
  <c r="C3274" i="4"/>
  <c r="E3274" i="4" s="1"/>
  <c r="C3275" i="4"/>
  <c r="E3275" i="4" s="1"/>
  <c r="C3276" i="4"/>
  <c r="E3276" i="4" s="1"/>
  <c r="C3277" i="4"/>
  <c r="E3277" i="4" s="1"/>
  <c r="C3278" i="4"/>
  <c r="E3278" i="4" s="1"/>
  <c r="C3279" i="4"/>
  <c r="E3279" i="4" s="1"/>
  <c r="C3280" i="4"/>
  <c r="E3280" i="4" s="1"/>
  <c r="C3281" i="4"/>
  <c r="E3281" i="4" s="1"/>
  <c r="C3282" i="4"/>
  <c r="E3282" i="4" s="1"/>
  <c r="C3283" i="4"/>
  <c r="E3283" i="4" s="1"/>
  <c r="C3284" i="4"/>
  <c r="E3284" i="4" s="1"/>
  <c r="C3285" i="4"/>
  <c r="E3285" i="4" s="1"/>
  <c r="C3286" i="4"/>
  <c r="E3286" i="4" s="1"/>
  <c r="C3287" i="4"/>
  <c r="E3287" i="4" s="1"/>
  <c r="C3288" i="4"/>
  <c r="E3288" i="4" s="1"/>
  <c r="C3289" i="4"/>
  <c r="E3289" i="4" s="1"/>
  <c r="C3290" i="4"/>
  <c r="E3290" i="4" s="1"/>
  <c r="C3291" i="4"/>
  <c r="E3291" i="4" s="1"/>
  <c r="C3292" i="4"/>
  <c r="E3292" i="4" s="1"/>
  <c r="C3293" i="4"/>
  <c r="E3293" i="4" s="1"/>
  <c r="C3294" i="4"/>
  <c r="E3294" i="4" s="1"/>
  <c r="C3295" i="4"/>
  <c r="E3295" i="4" s="1"/>
  <c r="C3296" i="4"/>
  <c r="E3296" i="4" s="1"/>
  <c r="C3297" i="4"/>
  <c r="E3297" i="4" s="1"/>
  <c r="C3298" i="4"/>
  <c r="E3298" i="4" s="1"/>
  <c r="C3299" i="4"/>
  <c r="E3299" i="4" s="1"/>
  <c r="C3300" i="4"/>
  <c r="E3300" i="4" s="1"/>
  <c r="C3301" i="4"/>
  <c r="E3301" i="4" s="1"/>
  <c r="C3302" i="4"/>
  <c r="E3302" i="4" s="1"/>
  <c r="C3303" i="4"/>
  <c r="E3303" i="4" s="1"/>
  <c r="C3304" i="4"/>
  <c r="E3304" i="4" s="1"/>
  <c r="C3305" i="4"/>
  <c r="E3305" i="4" s="1"/>
  <c r="C3306" i="4"/>
  <c r="E3306" i="4" s="1"/>
  <c r="C3307" i="4"/>
  <c r="E3307" i="4" s="1"/>
  <c r="C3308" i="4"/>
  <c r="E3308" i="4" s="1"/>
  <c r="C3309" i="4"/>
  <c r="E3309" i="4" s="1"/>
  <c r="C3310" i="4"/>
  <c r="E3310" i="4" s="1"/>
  <c r="C3311" i="4"/>
  <c r="E3311" i="4" s="1"/>
  <c r="C3312" i="4"/>
  <c r="E3312" i="4" s="1"/>
  <c r="C3313" i="4"/>
  <c r="E3313" i="4" s="1"/>
  <c r="C3314" i="4"/>
  <c r="E3314" i="4" s="1"/>
  <c r="C3315" i="4"/>
  <c r="E3315" i="4" s="1"/>
  <c r="C3316" i="4"/>
  <c r="E3316" i="4" s="1"/>
  <c r="C3317" i="4"/>
  <c r="E3317" i="4" s="1"/>
  <c r="C3318" i="4"/>
  <c r="E3318" i="4" s="1"/>
  <c r="C3319" i="4"/>
  <c r="E3319" i="4" s="1"/>
  <c r="C3320" i="4"/>
  <c r="E3320" i="4" s="1"/>
  <c r="C3321" i="4"/>
  <c r="E3321" i="4" s="1"/>
  <c r="C3322" i="4"/>
  <c r="E3322" i="4" s="1"/>
  <c r="C3323" i="4"/>
  <c r="E3323" i="4" s="1"/>
  <c r="C3324" i="4"/>
  <c r="E3324" i="4" s="1"/>
  <c r="C3325" i="4"/>
  <c r="E3325" i="4" s="1"/>
  <c r="C3326" i="4"/>
  <c r="E3326" i="4" s="1"/>
  <c r="C3327" i="4"/>
  <c r="E3327" i="4" s="1"/>
  <c r="C3328" i="4"/>
  <c r="E3328" i="4" s="1"/>
  <c r="C3329" i="4"/>
  <c r="E3329" i="4" s="1"/>
  <c r="C3330" i="4"/>
  <c r="E3330" i="4" s="1"/>
  <c r="C3331" i="4"/>
  <c r="E3331" i="4" s="1"/>
  <c r="C3332" i="4"/>
  <c r="E3332" i="4" s="1"/>
  <c r="C3333" i="4"/>
  <c r="E3333" i="4" s="1"/>
  <c r="C3334" i="4"/>
  <c r="E3334" i="4" s="1"/>
  <c r="C3335" i="4"/>
  <c r="E3335" i="4" s="1"/>
  <c r="C3336" i="4"/>
  <c r="E3336" i="4" s="1"/>
  <c r="C3337" i="4"/>
  <c r="E3337" i="4" s="1"/>
  <c r="C3338" i="4"/>
  <c r="E3338" i="4" s="1"/>
  <c r="C3339" i="4"/>
  <c r="E3339" i="4" s="1"/>
  <c r="C3340" i="4"/>
  <c r="E3340" i="4" s="1"/>
  <c r="C3341" i="4"/>
  <c r="E3341" i="4" s="1"/>
  <c r="C3342" i="4"/>
  <c r="E3342" i="4" s="1"/>
  <c r="C3343" i="4"/>
  <c r="E3343" i="4" s="1"/>
  <c r="C3344" i="4"/>
  <c r="E3344" i="4" s="1"/>
  <c r="C3345" i="4"/>
  <c r="E3345" i="4" s="1"/>
  <c r="C3346" i="4"/>
  <c r="E3346" i="4" s="1"/>
  <c r="C3347" i="4"/>
  <c r="E3347" i="4" s="1"/>
  <c r="C3348" i="4"/>
  <c r="E3348" i="4" s="1"/>
  <c r="C3349" i="4"/>
  <c r="E3349" i="4" s="1"/>
  <c r="C3350" i="4"/>
  <c r="E3350" i="4" s="1"/>
  <c r="C3351" i="4"/>
  <c r="E3351" i="4" s="1"/>
  <c r="C3352" i="4"/>
  <c r="E3352" i="4" s="1"/>
  <c r="C3353" i="4"/>
  <c r="E3353" i="4" s="1"/>
  <c r="C3354" i="4"/>
  <c r="E3354" i="4" s="1"/>
  <c r="C3355" i="4"/>
  <c r="E3355" i="4" s="1"/>
  <c r="C3356" i="4"/>
  <c r="E3356" i="4" s="1"/>
  <c r="C3357" i="4"/>
  <c r="E3357" i="4" s="1"/>
  <c r="C3358" i="4"/>
  <c r="E3358" i="4" s="1"/>
  <c r="C3359" i="4"/>
  <c r="E3359" i="4" s="1"/>
  <c r="C3360" i="4"/>
  <c r="E3360" i="4" s="1"/>
  <c r="C3361" i="4"/>
  <c r="E3361" i="4" s="1"/>
  <c r="C3362" i="4"/>
  <c r="E3362" i="4" s="1"/>
  <c r="C3363" i="4"/>
  <c r="E3363" i="4" s="1"/>
  <c r="C3364" i="4"/>
  <c r="E3364" i="4" s="1"/>
  <c r="C3365" i="4"/>
  <c r="E3365" i="4" s="1"/>
  <c r="C3366" i="4"/>
  <c r="E3366" i="4" s="1"/>
  <c r="C3367" i="4"/>
  <c r="E3367" i="4" s="1"/>
  <c r="C3368" i="4"/>
  <c r="E3368" i="4" s="1"/>
  <c r="C3369" i="4"/>
  <c r="E3369" i="4" s="1"/>
  <c r="C3370" i="4"/>
  <c r="E3370" i="4" s="1"/>
  <c r="C3371" i="4"/>
  <c r="E3371" i="4" s="1"/>
  <c r="C3372" i="4"/>
  <c r="E3372" i="4" s="1"/>
  <c r="C3373" i="4"/>
  <c r="E3373" i="4" s="1"/>
  <c r="C4682" i="4"/>
  <c r="E4682" i="4" s="1"/>
  <c r="C3375" i="4"/>
  <c r="E3375" i="4" s="1"/>
  <c r="C3376" i="4"/>
  <c r="E3376" i="4" s="1"/>
  <c r="C3377" i="4"/>
  <c r="E3377" i="4" s="1"/>
  <c r="C3378" i="4"/>
  <c r="E3378" i="4" s="1"/>
  <c r="C3379" i="4"/>
  <c r="E3379" i="4" s="1"/>
  <c r="C3380" i="4"/>
  <c r="E3380" i="4" s="1"/>
  <c r="C3381" i="4"/>
  <c r="E3381" i="4" s="1"/>
  <c r="C3382" i="4"/>
  <c r="E3382" i="4" s="1"/>
  <c r="C3383" i="4"/>
  <c r="E3383" i="4" s="1"/>
  <c r="C3384" i="4"/>
  <c r="E3384" i="4" s="1"/>
  <c r="C3385" i="4"/>
  <c r="E3385" i="4" s="1"/>
  <c r="C3386" i="4"/>
  <c r="E3386" i="4" s="1"/>
  <c r="C3387" i="4"/>
  <c r="E3387" i="4" s="1"/>
  <c r="C3388" i="4"/>
  <c r="E3388" i="4" s="1"/>
  <c r="C3389" i="4"/>
  <c r="E3389" i="4" s="1"/>
  <c r="C3390" i="4"/>
  <c r="E3390" i="4" s="1"/>
  <c r="C3391" i="4"/>
  <c r="E3391" i="4" s="1"/>
  <c r="C3392" i="4"/>
  <c r="E3392" i="4" s="1"/>
  <c r="C3393" i="4"/>
  <c r="E3393" i="4" s="1"/>
  <c r="C3394" i="4"/>
  <c r="E3394" i="4" s="1"/>
  <c r="C3395" i="4"/>
  <c r="E3395" i="4" s="1"/>
  <c r="C3396" i="4"/>
  <c r="E3396" i="4" s="1"/>
  <c r="C3397" i="4"/>
  <c r="E3397" i="4" s="1"/>
  <c r="C3398" i="4"/>
  <c r="E3398" i="4" s="1"/>
  <c r="C3399" i="4"/>
  <c r="E3399" i="4" s="1"/>
  <c r="C3400" i="4"/>
  <c r="E3400" i="4" s="1"/>
  <c r="C3401" i="4"/>
  <c r="E3401" i="4" s="1"/>
  <c r="C3402" i="4"/>
  <c r="E3402" i="4" s="1"/>
  <c r="C3403" i="4"/>
  <c r="E3403" i="4" s="1"/>
  <c r="C3404" i="4"/>
  <c r="E3404" i="4" s="1"/>
  <c r="C3405" i="4"/>
  <c r="E3405" i="4" s="1"/>
  <c r="C3406" i="4"/>
  <c r="E3406" i="4" s="1"/>
  <c r="C3407" i="4"/>
  <c r="E3407" i="4" s="1"/>
  <c r="C3408" i="4"/>
  <c r="E3408" i="4" s="1"/>
  <c r="C3409" i="4"/>
  <c r="E3409" i="4" s="1"/>
  <c r="C3410" i="4"/>
  <c r="E3410" i="4" s="1"/>
  <c r="C3411" i="4"/>
  <c r="E3411" i="4" s="1"/>
  <c r="C3412" i="4"/>
  <c r="E3412" i="4" s="1"/>
  <c r="C3413" i="4"/>
  <c r="E3413" i="4" s="1"/>
  <c r="C3414" i="4"/>
  <c r="E3414" i="4" s="1"/>
  <c r="C3415" i="4"/>
  <c r="E3415" i="4" s="1"/>
  <c r="C3416" i="4"/>
  <c r="E3416" i="4" s="1"/>
  <c r="C3417" i="4"/>
  <c r="E3417" i="4" s="1"/>
  <c r="C3418" i="4"/>
  <c r="E3418" i="4" s="1"/>
  <c r="C3419" i="4"/>
  <c r="E3419" i="4" s="1"/>
  <c r="C3420" i="4"/>
  <c r="E3420" i="4" s="1"/>
  <c r="C3421" i="4"/>
  <c r="E3421" i="4" s="1"/>
  <c r="C3422" i="4"/>
  <c r="E3422" i="4" s="1"/>
  <c r="C3423" i="4"/>
  <c r="E3423" i="4" s="1"/>
  <c r="C3424" i="4"/>
  <c r="E3424" i="4" s="1"/>
  <c r="C3425" i="4"/>
  <c r="E3425" i="4" s="1"/>
  <c r="C3426" i="4"/>
  <c r="E3426" i="4" s="1"/>
  <c r="C3427" i="4"/>
  <c r="E3427" i="4" s="1"/>
  <c r="C3428" i="4"/>
  <c r="E3428" i="4" s="1"/>
  <c r="C3429" i="4"/>
  <c r="E3429" i="4" s="1"/>
  <c r="C3430" i="4"/>
  <c r="E3430" i="4" s="1"/>
  <c r="C3431" i="4"/>
  <c r="E3431" i="4" s="1"/>
  <c r="C3432" i="4"/>
  <c r="E3432" i="4" s="1"/>
  <c r="C3433" i="4"/>
  <c r="E3433" i="4" s="1"/>
  <c r="C3434" i="4"/>
  <c r="E3434" i="4" s="1"/>
  <c r="C3435" i="4"/>
  <c r="E3435" i="4" s="1"/>
  <c r="C3436" i="4"/>
  <c r="E3436" i="4" s="1"/>
  <c r="C3437" i="4"/>
  <c r="E3437" i="4" s="1"/>
  <c r="C3438" i="4"/>
  <c r="E3438" i="4" s="1"/>
  <c r="C3439" i="4"/>
  <c r="E3439" i="4" s="1"/>
  <c r="C3440" i="4"/>
  <c r="E3440" i="4" s="1"/>
  <c r="C3441" i="4"/>
  <c r="E3441" i="4" s="1"/>
  <c r="C3442" i="4"/>
  <c r="E3442" i="4" s="1"/>
  <c r="C3443" i="4"/>
  <c r="E3443" i="4" s="1"/>
  <c r="C3444" i="4"/>
  <c r="E3444" i="4" s="1"/>
  <c r="C3445" i="4"/>
  <c r="E3445" i="4" s="1"/>
  <c r="C3446" i="4"/>
  <c r="E3446" i="4" s="1"/>
  <c r="C3447" i="4"/>
  <c r="E3447" i="4" s="1"/>
  <c r="C3448" i="4"/>
  <c r="E3448" i="4" s="1"/>
  <c r="C3449" i="4"/>
  <c r="E3449" i="4" s="1"/>
  <c r="C3450" i="4"/>
  <c r="E3450" i="4" s="1"/>
  <c r="C3451" i="4"/>
  <c r="E3451" i="4" s="1"/>
  <c r="C3452" i="4"/>
  <c r="E3452" i="4" s="1"/>
  <c r="C3453" i="4"/>
  <c r="E3453" i="4" s="1"/>
  <c r="C3454" i="4"/>
  <c r="E3454" i="4" s="1"/>
  <c r="C3455" i="4"/>
  <c r="E3455" i="4" s="1"/>
  <c r="C3456" i="4"/>
  <c r="E3456" i="4" s="1"/>
  <c r="C3457" i="4"/>
  <c r="E3457" i="4" s="1"/>
  <c r="C3458" i="4"/>
  <c r="E3458" i="4" s="1"/>
  <c r="C3459" i="4"/>
  <c r="E3459" i="4" s="1"/>
  <c r="C3460" i="4"/>
  <c r="E3460" i="4" s="1"/>
  <c r="C3461" i="4"/>
  <c r="E3461" i="4" s="1"/>
  <c r="C3462" i="4"/>
  <c r="E3462" i="4" s="1"/>
  <c r="C3463" i="4"/>
  <c r="E3463" i="4" s="1"/>
  <c r="C3464" i="4"/>
  <c r="E3464" i="4" s="1"/>
  <c r="C3465" i="4"/>
  <c r="E3465" i="4" s="1"/>
  <c r="C3466" i="4"/>
  <c r="E3466" i="4" s="1"/>
  <c r="C3467" i="4"/>
  <c r="E3467" i="4" s="1"/>
  <c r="C3468" i="4"/>
  <c r="E3468" i="4" s="1"/>
  <c r="C3469" i="4"/>
  <c r="E3469" i="4" s="1"/>
  <c r="C3470" i="4"/>
  <c r="E3470" i="4" s="1"/>
  <c r="C3471" i="4"/>
  <c r="E3471" i="4" s="1"/>
  <c r="C3472" i="4"/>
  <c r="E3472" i="4" s="1"/>
  <c r="C3473" i="4"/>
  <c r="E3473" i="4" s="1"/>
  <c r="C3474" i="4"/>
  <c r="E3474" i="4" s="1"/>
  <c r="C3475" i="4"/>
  <c r="E3475" i="4" s="1"/>
  <c r="C3476" i="4"/>
  <c r="E3476" i="4" s="1"/>
  <c r="C3477" i="4"/>
  <c r="E3477" i="4" s="1"/>
  <c r="C3478" i="4"/>
  <c r="E3478" i="4" s="1"/>
  <c r="C3479" i="4"/>
  <c r="E3479" i="4" s="1"/>
  <c r="C3480" i="4"/>
  <c r="E3480" i="4" s="1"/>
  <c r="C3481" i="4"/>
  <c r="E3481" i="4" s="1"/>
  <c r="C3482" i="4"/>
  <c r="E3482" i="4" s="1"/>
  <c r="C3483" i="4"/>
  <c r="E3483" i="4" s="1"/>
  <c r="C3484" i="4"/>
  <c r="E3484" i="4" s="1"/>
  <c r="C3485" i="4"/>
  <c r="E3485" i="4" s="1"/>
  <c r="C3486" i="4"/>
  <c r="E3486" i="4" s="1"/>
  <c r="C3487" i="4"/>
  <c r="E3487" i="4" s="1"/>
  <c r="C3488" i="4"/>
  <c r="E3488" i="4" s="1"/>
  <c r="C3489" i="4"/>
  <c r="E3489" i="4" s="1"/>
  <c r="C3490" i="4"/>
  <c r="E3490" i="4" s="1"/>
  <c r="C3491" i="4"/>
  <c r="E3491" i="4" s="1"/>
  <c r="C3492" i="4"/>
  <c r="E3492" i="4" s="1"/>
  <c r="C3493" i="4"/>
  <c r="E3493" i="4" s="1"/>
  <c r="C3494" i="4"/>
  <c r="E3494" i="4" s="1"/>
  <c r="C3495" i="4"/>
  <c r="E3495" i="4" s="1"/>
  <c r="C3496" i="4"/>
  <c r="E3496" i="4" s="1"/>
  <c r="C3497" i="4"/>
  <c r="E3497" i="4" s="1"/>
  <c r="C3498" i="4"/>
  <c r="E3498" i="4" s="1"/>
  <c r="C3499" i="4"/>
  <c r="E3499" i="4" s="1"/>
  <c r="C3500" i="4"/>
  <c r="E3500" i="4" s="1"/>
  <c r="C3501" i="4"/>
  <c r="E3501" i="4" s="1"/>
  <c r="C3502" i="4"/>
  <c r="E3502" i="4" s="1"/>
  <c r="C3503" i="4"/>
  <c r="E3503" i="4" s="1"/>
  <c r="C3504" i="4"/>
  <c r="E3504" i="4" s="1"/>
  <c r="C3505" i="4"/>
  <c r="E3505" i="4" s="1"/>
  <c r="C3506" i="4"/>
  <c r="E3506" i="4" s="1"/>
  <c r="C3507" i="4"/>
  <c r="E3507" i="4" s="1"/>
  <c r="C3508" i="4"/>
  <c r="E3508" i="4" s="1"/>
  <c r="C3509" i="4"/>
  <c r="E3509" i="4" s="1"/>
  <c r="C3510" i="4"/>
  <c r="E3510" i="4" s="1"/>
  <c r="C3511" i="4"/>
  <c r="E3511" i="4" s="1"/>
  <c r="C3512" i="4"/>
  <c r="E3512" i="4" s="1"/>
  <c r="C3513" i="4"/>
  <c r="E3513" i="4" s="1"/>
  <c r="C3514" i="4"/>
  <c r="E3514" i="4" s="1"/>
  <c r="C3515" i="4"/>
  <c r="E3515" i="4" s="1"/>
  <c r="C3516" i="4"/>
  <c r="E3516" i="4" s="1"/>
  <c r="C3517" i="4"/>
  <c r="E3517" i="4" s="1"/>
  <c r="C3518" i="4"/>
  <c r="E3518" i="4" s="1"/>
  <c r="C3519" i="4"/>
  <c r="E3519" i="4" s="1"/>
  <c r="C3520" i="4"/>
  <c r="E3520" i="4" s="1"/>
  <c r="C3521" i="4"/>
  <c r="E3521" i="4" s="1"/>
  <c r="C3522" i="4"/>
  <c r="E3522" i="4" s="1"/>
  <c r="C3523" i="4"/>
  <c r="E3523" i="4" s="1"/>
  <c r="C3524" i="4"/>
  <c r="E3524" i="4" s="1"/>
  <c r="C3525" i="4"/>
  <c r="E3525" i="4" s="1"/>
  <c r="C3526" i="4"/>
  <c r="E3526" i="4" s="1"/>
  <c r="C3527" i="4"/>
  <c r="E3527" i="4" s="1"/>
  <c r="C3528" i="4"/>
  <c r="E3528" i="4" s="1"/>
  <c r="C3529" i="4"/>
  <c r="E3529" i="4" s="1"/>
  <c r="C3530" i="4"/>
  <c r="E3530" i="4" s="1"/>
  <c r="C3531" i="4"/>
  <c r="E3531" i="4" s="1"/>
  <c r="C3532" i="4"/>
  <c r="E3532" i="4" s="1"/>
  <c r="C3533" i="4"/>
  <c r="E3533" i="4" s="1"/>
  <c r="C3534" i="4"/>
  <c r="E3534" i="4" s="1"/>
  <c r="C3535" i="4"/>
  <c r="E3535" i="4" s="1"/>
  <c r="C3536" i="4"/>
  <c r="E3536" i="4" s="1"/>
  <c r="C3537" i="4"/>
  <c r="E3537" i="4" s="1"/>
  <c r="C3538" i="4"/>
  <c r="E3538" i="4" s="1"/>
  <c r="C3539" i="4"/>
  <c r="E3539" i="4" s="1"/>
  <c r="C3540" i="4"/>
  <c r="E3540" i="4" s="1"/>
  <c r="C3541" i="4"/>
  <c r="E3541" i="4" s="1"/>
  <c r="C3542" i="4"/>
  <c r="E3542" i="4" s="1"/>
  <c r="C3543" i="4"/>
  <c r="E3543" i="4" s="1"/>
  <c r="C3544" i="4"/>
  <c r="E3544" i="4" s="1"/>
  <c r="C3545" i="4"/>
  <c r="E3545" i="4" s="1"/>
  <c r="C3546" i="4"/>
  <c r="E3546" i="4" s="1"/>
  <c r="C3547" i="4"/>
  <c r="E3547" i="4" s="1"/>
  <c r="C3548" i="4"/>
  <c r="E3548" i="4" s="1"/>
  <c r="C3549" i="4"/>
  <c r="E3549" i="4" s="1"/>
  <c r="C3550" i="4"/>
  <c r="E3550" i="4" s="1"/>
  <c r="C3551" i="4"/>
  <c r="E3551" i="4" s="1"/>
  <c r="C3552" i="4"/>
  <c r="E3552" i="4" s="1"/>
  <c r="C3553" i="4"/>
  <c r="E3553" i="4" s="1"/>
  <c r="C3554" i="4"/>
  <c r="E3554" i="4" s="1"/>
  <c r="C3555" i="4"/>
  <c r="E3555" i="4" s="1"/>
  <c r="C3556" i="4"/>
  <c r="E3556" i="4" s="1"/>
  <c r="C3557" i="4"/>
  <c r="E3557" i="4" s="1"/>
  <c r="C3558" i="4"/>
  <c r="E3558" i="4" s="1"/>
  <c r="C3559" i="4"/>
  <c r="E3559" i="4" s="1"/>
  <c r="C3560" i="4"/>
  <c r="E3560" i="4" s="1"/>
  <c r="C3561" i="4"/>
  <c r="E3561" i="4" s="1"/>
  <c r="C3562" i="4"/>
  <c r="E3562" i="4" s="1"/>
  <c r="C3563" i="4"/>
  <c r="E3563" i="4" s="1"/>
  <c r="C3564" i="4"/>
  <c r="E3564" i="4" s="1"/>
  <c r="C3565" i="4"/>
  <c r="E3565" i="4" s="1"/>
  <c r="C3566" i="4"/>
  <c r="E3566" i="4" s="1"/>
  <c r="C3567" i="4"/>
  <c r="E3567" i="4" s="1"/>
  <c r="C3568" i="4"/>
  <c r="E3568" i="4" s="1"/>
  <c r="C3569" i="4"/>
  <c r="E3569" i="4" s="1"/>
  <c r="C3570" i="4"/>
  <c r="E3570" i="4" s="1"/>
  <c r="C3571" i="4"/>
  <c r="E3571" i="4" s="1"/>
  <c r="C3572" i="4"/>
  <c r="E3572" i="4" s="1"/>
  <c r="C3573" i="4"/>
  <c r="E3573" i="4" s="1"/>
  <c r="C3574" i="4"/>
  <c r="E3574" i="4" s="1"/>
  <c r="C3575" i="4"/>
  <c r="E3575" i="4" s="1"/>
  <c r="C3576" i="4"/>
  <c r="E3576" i="4" s="1"/>
  <c r="C3577" i="4"/>
  <c r="E3577" i="4" s="1"/>
  <c r="C3578" i="4"/>
  <c r="E3578" i="4" s="1"/>
  <c r="C3579" i="4"/>
  <c r="E3579" i="4" s="1"/>
  <c r="C3580" i="4"/>
  <c r="E3580" i="4" s="1"/>
  <c r="C3581" i="4"/>
  <c r="E3581" i="4" s="1"/>
  <c r="C3582" i="4"/>
  <c r="E3582" i="4" s="1"/>
  <c r="C3583" i="4"/>
  <c r="E3583" i="4" s="1"/>
  <c r="C3584" i="4"/>
  <c r="E3584" i="4" s="1"/>
  <c r="C3585" i="4"/>
  <c r="E3585" i="4" s="1"/>
  <c r="C3586" i="4"/>
  <c r="E3586" i="4" s="1"/>
  <c r="C3587" i="4"/>
  <c r="E3587" i="4" s="1"/>
  <c r="C3588" i="4"/>
  <c r="E3588" i="4" s="1"/>
  <c r="C3589" i="4"/>
  <c r="E3589" i="4" s="1"/>
  <c r="C3590" i="4"/>
  <c r="E3590" i="4" s="1"/>
  <c r="C3591" i="4"/>
  <c r="E3591" i="4" s="1"/>
  <c r="C3592" i="4"/>
  <c r="E3592" i="4" s="1"/>
  <c r="C3593" i="4"/>
  <c r="E3593" i="4" s="1"/>
  <c r="C3594" i="4"/>
  <c r="E3594" i="4" s="1"/>
  <c r="C3595" i="4"/>
  <c r="E3595" i="4" s="1"/>
  <c r="C3596" i="4"/>
  <c r="E3596" i="4" s="1"/>
  <c r="C3597" i="4"/>
  <c r="E3597" i="4" s="1"/>
  <c r="C3598" i="4"/>
  <c r="E3598" i="4" s="1"/>
  <c r="C3599" i="4"/>
  <c r="E3599" i="4" s="1"/>
  <c r="C3600" i="4"/>
  <c r="E3600" i="4" s="1"/>
  <c r="C3601" i="4"/>
  <c r="E3601" i="4" s="1"/>
  <c r="C3602" i="4"/>
  <c r="E3602" i="4" s="1"/>
  <c r="C3603" i="4"/>
  <c r="E3603" i="4" s="1"/>
  <c r="C3604" i="4"/>
  <c r="E3604" i="4" s="1"/>
  <c r="C3605" i="4"/>
  <c r="E3605" i="4" s="1"/>
  <c r="C3606" i="4"/>
  <c r="E3606" i="4" s="1"/>
  <c r="C3607" i="4"/>
  <c r="E3607" i="4" s="1"/>
  <c r="C3608" i="4"/>
  <c r="E3608" i="4" s="1"/>
  <c r="C3609" i="4"/>
  <c r="E3609" i="4" s="1"/>
  <c r="C3610" i="4"/>
  <c r="E3610" i="4" s="1"/>
  <c r="C3611" i="4"/>
  <c r="E3611" i="4" s="1"/>
  <c r="C3612" i="4"/>
  <c r="E3612" i="4" s="1"/>
  <c r="C3613" i="4"/>
  <c r="E3613" i="4" s="1"/>
  <c r="C3614" i="4"/>
  <c r="E3614" i="4" s="1"/>
  <c r="C3615" i="4"/>
  <c r="E3615" i="4" s="1"/>
  <c r="C3616" i="4"/>
  <c r="E3616" i="4" s="1"/>
  <c r="C3617" i="4"/>
  <c r="E3617" i="4" s="1"/>
  <c r="C3618" i="4"/>
  <c r="E3618" i="4" s="1"/>
  <c r="C3619" i="4"/>
  <c r="E3619" i="4" s="1"/>
  <c r="C3620" i="4"/>
  <c r="E3620" i="4" s="1"/>
  <c r="C3621" i="4"/>
  <c r="E3621" i="4" s="1"/>
  <c r="C3622" i="4"/>
  <c r="E3622" i="4" s="1"/>
  <c r="C3623" i="4"/>
  <c r="E3623" i="4" s="1"/>
  <c r="C3624" i="4"/>
  <c r="E3624" i="4" s="1"/>
  <c r="C3625" i="4"/>
  <c r="E3625" i="4" s="1"/>
  <c r="C3626" i="4"/>
  <c r="E3626" i="4" s="1"/>
  <c r="C3627" i="4"/>
  <c r="E3627" i="4" s="1"/>
  <c r="C3628" i="4"/>
  <c r="E3628" i="4" s="1"/>
  <c r="C3629" i="4"/>
  <c r="E3629" i="4" s="1"/>
  <c r="C3630" i="4"/>
  <c r="E3630" i="4" s="1"/>
  <c r="C3631" i="4"/>
  <c r="E3631" i="4" s="1"/>
  <c r="C3632" i="4"/>
  <c r="E3632" i="4" s="1"/>
  <c r="C3633" i="4"/>
  <c r="E3633" i="4" s="1"/>
  <c r="C3634" i="4"/>
  <c r="E3634" i="4" s="1"/>
  <c r="C3635" i="4"/>
  <c r="E3635" i="4" s="1"/>
  <c r="C3636" i="4"/>
  <c r="E3636" i="4" s="1"/>
  <c r="C3637" i="4"/>
  <c r="E3637" i="4" s="1"/>
  <c r="C3638" i="4"/>
  <c r="E3638" i="4" s="1"/>
  <c r="C3639" i="4"/>
  <c r="E3639" i="4" s="1"/>
  <c r="C3640" i="4"/>
  <c r="E3640" i="4" s="1"/>
  <c r="C3641" i="4"/>
  <c r="E3641" i="4" s="1"/>
  <c r="C3642" i="4"/>
  <c r="E3642" i="4" s="1"/>
  <c r="C3643" i="4"/>
  <c r="E3643" i="4" s="1"/>
  <c r="C3644" i="4"/>
  <c r="E3644" i="4" s="1"/>
  <c r="C3645" i="4"/>
  <c r="E3645" i="4" s="1"/>
  <c r="C3646" i="4"/>
  <c r="E3646" i="4" s="1"/>
  <c r="C3647" i="4"/>
  <c r="E3647" i="4" s="1"/>
  <c r="C3648" i="4"/>
  <c r="E3648" i="4" s="1"/>
  <c r="C3649" i="4"/>
  <c r="E3649" i="4" s="1"/>
  <c r="C3650" i="4"/>
  <c r="E3650" i="4" s="1"/>
  <c r="C3651" i="4"/>
  <c r="E3651" i="4" s="1"/>
  <c r="C3652" i="4"/>
  <c r="E3652" i="4" s="1"/>
  <c r="C3653" i="4"/>
  <c r="E3653" i="4" s="1"/>
  <c r="C3654" i="4"/>
  <c r="E3654" i="4" s="1"/>
  <c r="C3655" i="4"/>
  <c r="E3655" i="4" s="1"/>
  <c r="C3656" i="4"/>
  <c r="E3656" i="4" s="1"/>
  <c r="C3657" i="4"/>
  <c r="E3657" i="4" s="1"/>
  <c r="C3658" i="4"/>
  <c r="E3658" i="4" s="1"/>
  <c r="C3659" i="4"/>
  <c r="E3659" i="4" s="1"/>
  <c r="C3660" i="4"/>
  <c r="E3660" i="4" s="1"/>
  <c r="C3661" i="4"/>
  <c r="E3661" i="4" s="1"/>
  <c r="C3662" i="4"/>
  <c r="E3662" i="4" s="1"/>
  <c r="C3663" i="4"/>
  <c r="E3663" i="4" s="1"/>
  <c r="C3664" i="4"/>
  <c r="E3664" i="4" s="1"/>
  <c r="C3665" i="4"/>
  <c r="E3665" i="4" s="1"/>
  <c r="C3666" i="4"/>
  <c r="E3666" i="4" s="1"/>
  <c r="C3667" i="4"/>
  <c r="E3667" i="4" s="1"/>
  <c r="C3668" i="4"/>
  <c r="E3668" i="4" s="1"/>
  <c r="C3669" i="4"/>
  <c r="E3669" i="4" s="1"/>
  <c r="C3670" i="4"/>
  <c r="E3670" i="4" s="1"/>
  <c r="C3671" i="4"/>
  <c r="E3671" i="4" s="1"/>
  <c r="C3672" i="4"/>
  <c r="E3672" i="4" s="1"/>
  <c r="C3673" i="4"/>
  <c r="E3673" i="4" s="1"/>
  <c r="C3674" i="4"/>
  <c r="E3674" i="4" s="1"/>
  <c r="C3675" i="4"/>
  <c r="E3675" i="4" s="1"/>
  <c r="C3676" i="4"/>
  <c r="E3676" i="4" s="1"/>
  <c r="C3677" i="4"/>
  <c r="E3677" i="4" s="1"/>
  <c r="C3678" i="4"/>
  <c r="E3678" i="4" s="1"/>
  <c r="C3679" i="4"/>
  <c r="E3679" i="4" s="1"/>
  <c r="C3680" i="4"/>
  <c r="E3680" i="4" s="1"/>
  <c r="C3681" i="4"/>
  <c r="E3681" i="4" s="1"/>
  <c r="C3682" i="4"/>
  <c r="E3682" i="4" s="1"/>
  <c r="C3683" i="4"/>
  <c r="E3683" i="4" s="1"/>
  <c r="C3684" i="4"/>
  <c r="E3684" i="4" s="1"/>
  <c r="C3685" i="4"/>
  <c r="E3685" i="4" s="1"/>
  <c r="C3686" i="4"/>
  <c r="E3686" i="4" s="1"/>
  <c r="C3687" i="4"/>
  <c r="E3687" i="4" s="1"/>
  <c r="C3688" i="4"/>
  <c r="E3688" i="4" s="1"/>
  <c r="C3689" i="4"/>
  <c r="E3689" i="4" s="1"/>
  <c r="C3690" i="4"/>
  <c r="E3690" i="4" s="1"/>
  <c r="C3691" i="4"/>
  <c r="E3691" i="4" s="1"/>
  <c r="C3692" i="4"/>
  <c r="E3692" i="4" s="1"/>
  <c r="C3693" i="4"/>
  <c r="E3693" i="4" s="1"/>
  <c r="C3694" i="4"/>
  <c r="E3694" i="4" s="1"/>
  <c r="C3695" i="4"/>
  <c r="E3695" i="4" s="1"/>
  <c r="C3696" i="4"/>
  <c r="E3696" i="4" s="1"/>
  <c r="C3697" i="4"/>
  <c r="E3697" i="4" s="1"/>
  <c r="C3698" i="4"/>
  <c r="E3698" i="4" s="1"/>
  <c r="C3699" i="4"/>
  <c r="E3699" i="4" s="1"/>
  <c r="C3700" i="4"/>
  <c r="E3700" i="4" s="1"/>
  <c r="C3701" i="4"/>
  <c r="E3701" i="4" s="1"/>
  <c r="C3702" i="4"/>
  <c r="E3702" i="4" s="1"/>
  <c r="C3703" i="4"/>
  <c r="E3703" i="4" s="1"/>
  <c r="C3704" i="4"/>
  <c r="E3704" i="4" s="1"/>
  <c r="C3705" i="4"/>
  <c r="E3705" i="4" s="1"/>
  <c r="C3706" i="4"/>
  <c r="E3706" i="4" s="1"/>
  <c r="C3707" i="4"/>
  <c r="E3707" i="4" s="1"/>
  <c r="C3708" i="4"/>
  <c r="E3708" i="4" s="1"/>
  <c r="C3709" i="4"/>
  <c r="E3709" i="4" s="1"/>
  <c r="C3710" i="4"/>
  <c r="E3710" i="4" s="1"/>
  <c r="C3711" i="4"/>
  <c r="E3711" i="4" s="1"/>
  <c r="C3712" i="4"/>
  <c r="E3712" i="4" s="1"/>
  <c r="C3713" i="4"/>
  <c r="E3713" i="4" s="1"/>
  <c r="C3714" i="4"/>
  <c r="E3714" i="4" s="1"/>
  <c r="C3715" i="4"/>
  <c r="E3715" i="4" s="1"/>
  <c r="C3716" i="4"/>
  <c r="E3716" i="4" s="1"/>
  <c r="C3717" i="4"/>
  <c r="E3717" i="4" s="1"/>
  <c r="C3718" i="4"/>
  <c r="E3718" i="4" s="1"/>
  <c r="C3719" i="4"/>
  <c r="E3719" i="4" s="1"/>
  <c r="C3720" i="4"/>
  <c r="E3720" i="4" s="1"/>
  <c r="C3721" i="4"/>
  <c r="E3721" i="4" s="1"/>
  <c r="C3722" i="4"/>
  <c r="E3722" i="4" s="1"/>
  <c r="C3723" i="4"/>
  <c r="E3723" i="4" s="1"/>
  <c r="C3724" i="4"/>
  <c r="E3724" i="4" s="1"/>
  <c r="C3725" i="4"/>
  <c r="E3725" i="4" s="1"/>
  <c r="C3726" i="4"/>
  <c r="E3726" i="4" s="1"/>
  <c r="C3727" i="4"/>
  <c r="E3727" i="4" s="1"/>
  <c r="C3728" i="4"/>
  <c r="E3728" i="4" s="1"/>
  <c r="C3729" i="4"/>
  <c r="E3729" i="4" s="1"/>
  <c r="C3730" i="4"/>
  <c r="E3730" i="4" s="1"/>
  <c r="C3731" i="4"/>
  <c r="E3731" i="4" s="1"/>
  <c r="C3732" i="4"/>
  <c r="E3732" i="4" s="1"/>
  <c r="C3733" i="4"/>
  <c r="E3733" i="4" s="1"/>
  <c r="C3734" i="4"/>
  <c r="E3734" i="4" s="1"/>
  <c r="C3735" i="4"/>
  <c r="E3735" i="4" s="1"/>
  <c r="C3736" i="4"/>
  <c r="E3736" i="4" s="1"/>
  <c r="C3737" i="4"/>
  <c r="E3737" i="4" s="1"/>
  <c r="C3738" i="4"/>
  <c r="E3738" i="4" s="1"/>
  <c r="C3739" i="4"/>
  <c r="E3739" i="4" s="1"/>
  <c r="C3740" i="4"/>
  <c r="E3740" i="4" s="1"/>
  <c r="C3741" i="4"/>
  <c r="E3741" i="4" s="1"/>
  <c r="C3742" i="4"/>
  <c r="E3742" i="4" s="1"/>
  <c r="C3743" i="4"/>
  <c r="E3743" i="4" s="1"/>
  <c r="C3744" i="4"/>
  <c r="E3744" i="4" s="1"/>
  <c r="C3745" i="4"/>
  <c r="E3745" i="4" s="1"/>
  <c r="C3746" i="4"/>
  <c r="E3746" i="4" s="1"/>
  <c r="C3747" i="4"/>
  <c r="E3747" i="4" s="1"/>
  <c r="C3748" i="4"/>
  <c r="E3748" i="4" s="1"/>
  <c r="C3749" i="4"/>
  <c r="E3749" i="4" s="1"/>
  <c r="C3750" i="4"/>
  <c r="E3750" i="4" s="1"/>
  <c r="C3751" i="4"/>
  <c r="E3751" i="4" s="1"/>
  <c r="C3752" i="4"/>
  <c r="E3752" i="4" s="1"/>
  <c r="C3753" i="4"/>
  <c r="E3753" i="4" s="1"/>
  <c r="C3754" i="4"/>
  <c r="E3754" i="4" s="1"/>
  <c r="C3755" i="4"/>
  <c r="E3755" i="4" s="1"/>
  <c r="C3756" i="4"/>
  <c r="E3756" i="4" s="1"/>
  <c r="C3757" i="4"/>
  <c r="E3757" i="4" s="1"/>
  <c r="C3758" i="4"/>
  <c r="E3758" i="4" s="1"/>
  <c r="C3759" i="4"/>
  <c r="E3759" i="4" s="1"/>
  <c r="C3760" i="4"/>
  <c r="E3760" i="4" s="1"/>
  <c r="C3761" i="4"/>
  <c r="E3761" i="4" s="1"/>
  <c r="C3762" i="4"/>
  <c r="E3762" i="4" s="1"/>
  <c r="C3763" i="4"/>
  <c r="E3763" i="4" s="1"/>
  <c r="C3764" i="4"/>
  <c r="E3764" i="4" s="1"/>
  <c r="C3765" i="4"/>
  <c r="E3765" i="4" s="1"/>
  <c r="C3766" i="4"/>
  <c r="E3766" i="4" s="1"/>
  <c r="C3767" i="4"/>
  <c r="E3767" i="4" s="1"/>
  <c r="C3768" i="4"/>
  <c r="E3768" i="4" s="1"/>
  <c r="C3769" i="4"/>
  <c r="E3769" i="4" s="1"/>
  <c r="C3770" i="4"/>
  <c r="E3770" i="4" s="1"/>
  <c r="C3771" i="4"/>
  <c r="E3771" i="4" s="1"/>
  <c r="C3772" i="4"/>
  <c r="E3772" i="4" s="1"/>
  <c r="C3773" i="4"/>
  <c r="E3773" i="4" s="1"/>
  <c r="C3774" i="4"/>
  <c r="E3774" i="4" s="1"/>
  <c r="C3775" i="4"/>
  <c r="E3775" i="4" s="1"/>
  <c r="C3776" i="4"/>
  <c r="E3776" i="4" s="1"/>
  <c r="C3777" i="4"/>
  <c r="E3777" i="4" s="1"/>
  <c r="C3778" i="4"/>
  <c r="E3778" i="4" s="1"/>
  <c r="C3779" i="4"/>
  <c r="E3779" i="4" s="1"/>
  <c r="C3780" i="4"/>
  <c r="E3780" i="4" s="1"/>
  <c r="C3781" i="4"/>
  <c r="E3781" i="4" s="1"/>
  <c r="C3782" i="4"/>
  <c r="E3782" i="4" s="1"/>
  <c r="C3783" i="4"/>
  <c r="E3783" i="4" s="1"/>
  <c r="C3784" i="4"/>
  <c r="E3784" i="4" s="1"/>
  <c r="C3785" i="4"/>
  <c r="E3785" i="4" s="1"/>
  <c r="C3786" i="4"/>
  <c r="E3786" i="4" s="1"/>
  <c r="C3787" i="4"/>
  <c r="E3787" i="4" s="1"/>
  <c r="C3788" i="4"/>
  <c r="E3788" i="4" s="1"/>
  <c r="C3789" i="4"/>
  <c r="E3789" i="4" s="1"/>
  <c r="C3790" i="4"/>
  <c r="E3790" i="4" s="1"/>
  <c r="C3791" i="4"/>
  <c r="E3791" i="4" s="1"/>
  <c r="C3792" i="4"/>
  <c r="E3792" i="4" s="1"/>
  <c r="C3793" i="4"/>
  <c r="E3793" i="4" s="1"/>
  <c r="C3794" i="4"/>
  <c r="E3794" i="4" s="1"/>
  <c r="C3795" i="4"/>
  <c r="E3795" i="4" s="1"/>
  <c r="C3796" i="4"/>
  <c r="E3796" i="4" s="1"/>
  <c r="C3797" i="4"/>
  <c r="E3797" i="4" s="1"/>
  <c r="C3798" i="4"/>
  <c r="E3798" i="4" s="1"/>
  <c r="C3799" i="4"/>
  <c r="E3799" i="4" s="1"/>
  <c r="C3800" i="4"/>
  <c r="E3800" i="4" s="1"/>
  <c r="C3801" i="4"/>
  <c r="E3801" i="4" s="1"/>
  <c r="C3802" i="4"/>
  <c r="E3802" i="4" s="1"/>
  <c r="C3803" i="4"/>
  <c r="E3803" i="4" s="1"/>
  <c r="C3804" i="4"/>
  <c r="E3804" i="4" s="1"/>
  <c r="C3805" i="4"/>
  <c r="E3805" i="4" s="1"/>
  <c r="C3806" i="4"/>
  <c r="E3806" i="4" s="1"/>
  <c r="C3807" i="4"/>
  <c r="E3807" i="4" s="1"/>
  <c r="C3808" i="4"/>
  <c r="E3808" i="4" s="1"/>
  <c r="C3809" i="4"/>
  <c r="E3809" i="4" s="1"/>
  <c r="C3810" i="4"/>
  <c r="E3810" i="4" s="1"/>
  <c r="C3811" i="4"/>
  <c r="E3811" i="4" s="1"/>
  <c r="C3812" i="4"/>
  <c r="E3812" i="4" s="1"/>
  <c r="C3813" i="4"/>
  <c r="E3813" i="4" s="1"/>
  <c r="C3814" i="4"/>
  <c r="E3814" i="4" s="1"/>
  <c r="C3815" i="4"/>
  <c r="E3815" i="4" s="1"/>
  <c r="C3816" i="4"/>
  <c r="E3816" i="4" s="1"/>
  <c r="C3817" i="4"/>
  <c r="E3817" i="4" s="1"/>
  <c r="C3818" i="4"/>
  <c r="E3818" i="4" s="1"/>
  <c r="C3819" i="4"/>
  <c r="E3819" i="4" s="1"/>
  <c r="C3820" i="4"/>
  <c r="E3820" i="4" s="1"/>
  <c r="C3821" i="4"/>
  <c r="E3821" i="4" s="1"/>
  <c r="C3822" i="4"/>
  <c r="E3822" i="4" s="1"/>
  <c r="C3823" i="4"/>
  <c r="E3823" i="4" s="1"/>
  <c r="C3824" i="4"/>
  <c r="E3824" i="4" s="1"/>
  <c r="C3825" i="4"/>
  <c r="E3825" i="4" s="1"/>
  <c r="C3826" i="4"/>
  <c r="E3826" i="4" s="1"/>
  <c r="C3827" i="4"/>
  <c r="E3827" i="4" s="1"/>
  <c r="C3828" i="4"/>
  <c r="E3828" i="4" s="1"/>
  <c r="C3829" i="4"/>
  <c r="E3829" i="4" s="1"/>
  <c r="C3830" i="4"/>
  <c r="E3830" i="4" s="1"/>
  <c r="C3831" i="4"/>
  <c r="E3831" i="4" s="1"/>
  <c r="C3832" i="4"/>
  <c r="E3832" i="4" s="1"/>
  <c r="C3833" i="4"/>
  <c r="E3833" i="4" s="1"/>
  <c r="C3834" i="4"/>
  <c r="E3834" i="4" s="1"/>
  <c r="C3835" i="4"/>
  <c r="E3835" i="4" s="1"/>
  <c r="C3836" i="4"/>
  <c r="E3836" i="4" s="1"/>
  <c r="C3837" i="4"/>
  <c r="E3837" i="4" s="1"/>
  <c r="C3838" i="4"/>
  <c r="E3838" i="4" s="1"/>
  <c r="C3839" i="4"/>
  <c r="E3839" i="4" s="1"/>
  <c r="C3840" i="4"/>
  <c r="E3840" i="4" s="1"/>
  <c r="C3841" i="4"/>
  <c r="E3841" i="4" s="1"/>
  <c r="C3842" i="4"/>
  <c r="E3842" i="4" s="1"/>
  <c r="C3843" i="4"/>
  <c r="E3843" i="4" s="1"/>
  <c r="C3844" i="4"/>
  <c r="E3844" i="4" s="1"/>
  <c r="C3845" i="4"/>
  <c r="E3845" i="4" s="1"/>
  <c r="C3846" i="4"/>
  <c r="E3846" i="4" s="1"/>
  <c r="C3847" i="4"/>
  <c r="E3847" i="4" s="1"/>
  <c r="C3848" i="4"/>
  <c r="E3848" i="4" s="1"/>
  <c r="C3849" i="4"/>
  <c r="E3849" i="4" s="1"/>
  <c r="C3850" i="4"/>
  <c r="E3850" i="4" s="1"/>
  <c r="C3851" i="4"/>
  <c r="E3851" i="4" s="1"/>
  <c r="C3852" i="4"/>
  <c r="E3852" i="4" s="1"/>
  <c r="C3853" i="4"/>
  <c r="E3853" i="4" s="1"/>
  <c r="C3854" i="4"/>
  <c r="E3854" i="4" s="1"/>
  <c r="C3855" i="4"/>
  <c r="E3855" i="4" s="1"/>
  <c r="C3856" i="4"/>
  <c r="E3856" i="4" s="1"/>
  <c r="C3857" i="4"/>
  <c r="E3857" i="4" s="1"/>
  <c r="C3858" i="4"/>
  <c r="E3858" i="4" s="1"/>
  <c r="C3859" i="4"/>
  <c r="E3859" i="4" s="1"/>
  <c r="C3860" i="4"/>
  <c r="E3860" i="4" s="1"/>
  <c r="C3861" i="4"/>
  <c r="E3861" i="4" s="1"/>
  <c r="C3862" i="4"/>
  <c r="E3862" i="4" s="1"/>
  <c r="C3863" i="4"/>
  <c r="E3863" i="4" s="1"/>
  <c r="C3864" i="4"/>
  <c r="E3864" i="4" s="1"/>
  <c r="C3865" i="4"/>
  <c r="E3865" i="4" s="1"/>
  <c r="C3866" i="4"/>
  <c r="E3866" i="4" s="1"/>
  <c r="C3867" i="4"/>
  <c r="E3867" i="4" s="1"/>
  <c r="C3868" i="4"/>
  <c r="E3868" i="4" s="1"/>
  <c r="C3869" i="4"/>
  <c r="E3869" i="4" s="1"/>
  <c r="C2696" i="4"/>
  <c r="E2696" i="4" s="1"/>
  <c r="C3871" i="4"/>
  <c r="E3871" i="4" s="1"/>
  <c r="C3872" i="4"/>
  <c r="E3872" i="4" s="1"/>
  <c r="C3873" i="4"/>
  <c r="E3873" i="4" s="1"/>
  <c r="C3874" i="4"/>
  <c r="E3874" i="4" s="1"/>
  <c r="C3875" i="4"/>
  <c r="E3875" i="4" s="1"/>
  <c r="C3876" i="4"/>
  <c r="E3876" i="4" s="1"/>
  <c r="C3877" i="4"/>
  <c r="E3877" i="4" s="1"/>
  <c r="C3878" i="4"/>
  <c r="E3878" i="4" s="1"/>
  <c r="C3879" i="4"/>
  <c r="E3879" i="4" s="1"/>
  <c r="C3880" i="4"/>
  <c r="E3880" i="4" s="1"/>
  <c r="C3881" i="4"/>
  <c r="E3881" i="4" s="1"/>
  <c r="C3882" i="4"/>
  <c r="E3882" i="4" s="1"/>
  <c r="C3883" i="4"/>
  <c r="E3883" i="4" s="1"/>
  <c r="C3884" i="4"/>
  <c r="E3884" i="4" s="1"/>
  <c r="C3885" i="4"/>
  <c r="E3885" i="4" s="1"/>
  <c r="C3886" i="4"/>
  <c r="E3886" i="4" s="1"/>
  <c r="C3887" i="4"/>
  <c r="E3887" i="4" s="1"/>
  <c r="C3888" i="4"/>
  <c r="E3888" i="4" s="1"/>
  <c r="C3889" i="4"/>
  <c r="E3889" i="4" s="1"/>
  <c r="C3890" i="4"/>
  <c r="E3890" i="4" s="1"/>
  <c r="C3891" i="4"/>
  <c r="E3891" i="4" s="1"/>
  <c r="C3892" i="4"/>
  <c r="E3892" i="4" s="1"/>
  <c r="C3893" i="4"/>
  <c r="E3893" i="4" s="1"/>
  <c r="C3894" i="4"/>
  <c r="E3894" i="4" s="1"/>
  <c r="C3895" i="4"/>
  <c r="E3895" i="4" s="1"/>
  <c r="C3896" i="4"/>
  <c r="E3896" i="4" s="1"/>
  <c r="C3897" i="4"/>
  <c r="E3897" i="4" s="1"/>
  <c r="C3898" i="4"/>
  <c r="E3898" i="4" s="1"/>
  <c r="C3899" i="4"/>
  <c r="E3899" i="4" s="1"/>
  <c r="C3900" i="4"/>
  <c r="E3900" i="4" s="1"/>
  <c r="C3901" i="4"/>
  <c r="E3901" i="4" s="1"/>
  <c r="C3902" i="4"/>
  <c r="E3902" i="4" s="1"/>
  <c r="C3903" i="4"/>
  <c r="E3903" i="4" s="1"/>
  <c r="C3904" i="4"/>
  <c r="E3904" i="4" s="1"/>
  <c r="C3905" i="4"/>
  <c r="E3905" i="4" s="1"/>
  <c r="C3906" i="4"/>
  <c r="E3906" i="4" s="1"/>
  <c r="C3907" i="4"/>
  <c r="E3907" i="4" s="1"/>
  <c r="C3908" i="4"/>
  <c r="E3908" i="4" s="1"/>
  <c r="C3909" i="4"/>
  <c r="E3909" i="4" s="1"/>
  <c r="C3910" i="4"/>
  <c r="E3910" i="4" s="1"/>
  <c r="C3911" i="4"/>
  <c r="E3911" i="4" s="1"/>
  <c r="C3912" i="4"/>
  <c r="E3912" i="4" s="1"/>
  <c r="C3913" i="4"/>
  <c r="E3913" i="4" s="1"/>
  <c r="C3914" i="4"/>
  <c r="E3914" i="4" s="1"/>
  <c r="C3915" i="4"/>
  <c r="E3915" i="4" s="1"/>
  <c r="C3916" i="4"/>
  <c r="E3916" i="4" s="1"/>
  <c r="C3917" i="4"/>
  <c r="E3917" i="4" s="1"/>
  <c r="C3918" i="4"/>
  <c r="E3918" i="4" s="1"/>
  <c r="C3919" i="4"/>
  <c r="E3919" i="4" s="1"/>
  <c r="C3920" i="4"/>
  <c r="E3920" i="4" s="1"/>
  <c r="C3921" i="4"/>
  <c r="E3921" i="4" s="1"/>
  <c r="C3922" i="4"/>
  <c r="E3922" i="4" s="1"/>
  <c r="C1146" i="4"/>
  <c r="E1146" i="4" s="1"/>
  <c r="C3924" i="4"/>
  <c r="E3924" i="4" s="1"/>
  <c r="C3925" i="4"/>
  <c r="E3925" i="4" s="1"/>
  <c r="C3926" i="4"/>
  <c r="E3926" i="4" s="1"/>
  <c r="C3927" i="4"/>
  <c r="E3927" i="4" s="1"/>
  <c r="C3928" i="4"/>
  <c r="E3928" i="4" s="1"/>
  <c r="C3929" i="4"/>
  <c r="E3929" i="4" s="1"/>
  <c r="C3930" i="4"/>
  <c r="E3930" i="4" s="1"/>
  <c r="C3931" i="4"/>
  <c r="E3931" i="4" s="1"/>
  <c r="C3932" i="4"/>
  <c r="E3932" i="4" s="1"/>
  <c r="C3933" i="4"/>
  <c r="E3933" i="4" s="1"/>
  <c r="C3934" i="4"/>
  <c r="E3934" i="4" s="1"/>
  <c r="C1196" i="4"/>
  <c r="E1196" i="4" s="1"/>
  <c r="C3936" i="4"/>
  <c r="E3936" i="4" s="1"/>
  <c r="C3937" i="4"/>
  <c r="E3937" i="4" s="1"/>
  <c r="C3938" i="4"/>
  <c r="E3938" i="4" s="1"/>
  <c r="C3939" i="4"/>
  <c r="E3939" i="4" s="1"/>
  <c r="C3940" i="4"/>
  <c r="E3940" i="4" s="1"/>
  <c r="C3941" i="4"/>
  <c r="E3941" i="4" s="1"/>
  <c r="C3942" i="4"/>
  <c r="E3942" i="4" s="1"/>
  <c r="C3943" i="4"/>
  <c r="E3943" i="4" s="1"/>
  <c r="C3944" i="4"/>
  <c r="E3944" i="4" s="1"/>
  <c r="C3945" i="4"/>
  <c r="E3945" i="4" s="1"/>
  <c r="C3946" i="4"/>
  <c r="E3946" i="4" s="1"/>
  <c r="C3947" i="4"/>
  <c r="E3947" i="4" s="1"/>
  <c r="C3948" i="4"/>
  <c r="E3948" i="4" s="1"/>
  <c r="C3949" i="4"/>
  <c r="E3949" i="4" s="1"/>
  <c r="C3950" i="4"/>
  <c r="E3950" i="4" s="1"/>
  <c r="C3951" i="4"/>
  <c r="E3951" i="4" s="1"/>
  <c r="C3952" i="4"/>
  <c r="E3952" i="4" s="1"/>
  <c r="C3953" i="4"/>
  <c r="E3953" i="4" s="1"/>
  <c r="C3954" i="4"/>
  <c r="E3954" i="4" s="1"/>
  <c r="C3955" i="4"/>
  <c r="E3955" i="4" s="1"/>
  <c r="C3956" i="4"/>
  <c r="E3956" i="4" s="1"/>
  <c r="C3957" i="4"/>
  <c r="E3957" i="4" s="1"/>
  <c r="C3958" i="4"/>
  <c r="E3958" i="4" s="1"/>
  <c r="C3959" i="4"/>
  <c r="E3959" i="4" s="1"/>
  <c r="C3960" i="4"/>
  <c r="E3960" i="4" s="1"/>
  <c r="C3961" i="4"/>
  <c r="E3961" i="4" s="1"/>
  <c r="C3962" i="4"/>
  <c r="E3962" i="4" s="1"/>
  <c r="C3963" i="4"/>
  <c r="E3963" i="4" s="1"/>
  <c r="C3964" i="4"/>
  <c r="E3964" i="4" s="1"/>
  <c r="C3965" i="4"/>
  <c r="E3965" i="4" s="1"/>
  <c r="C3966" i="4"/>
  <c r="E3966" i="4" s="1"/>
  <c r="C3967" i="4"/>
  <c r="E3967" i="4" s="1"/>
  <c r="C3968" i="4"/>
  <c r="E3968" i="4" s="1"/>
  <c r="C3969" i="4"/>
  <c r="E3969" i="4" s="1"/>
  <c r="C3970" i="4"/>
  <c r="E3970" i="4" s="1"/>
  <c r="C3971" i="4"/>
  <c r="E3971" i="4" s="1"/>
  <c r="C3972" i="4"/>
  <c r="E3972" i="4" s="1"/>
  <c r="C3973" i="4"/>
  <c r="E3973" i="4" s="1"/>
  <c r="C3974" i="4"/>
  <c r="E3974" i="4" s="1"/>
  <c r="C3975" i="4"/>
  <c r="E3975" i="4" s="1"/>
  <c r="C3976" i="4"/>
  <c r="E3976" i="4" s="1"/>
  <c r="C3977" i="4"/>
  <c r="E3977" i="4" s="1"/>
  <c r="C3978" i="4"/>
  <c r="E3978" i="4" s="1"/>
  <c r="C3979" i="4"/>
  <c r="E3979" i="4" s="1"/>
  <c r="C3980" i="4"/>
  <c r="E3980" i="4" s="1"/>
  <c r="C3981" i="4"/>
  <c r="E3981" i="4" s="1"/>
  <c r="C3982" i="4"/>
  <c r="E3982" i="4" s="1"/>
  <c r="C3983" i="4"/>
  <c r="E3983" i="4" s="1"/>
  <c r="C3984" i="4"/>
  <c r="E3984" i="4" s="1"/>
  <c r="C3985" i="4"/>
  <c r="E3985" i="4" s="1"/>
  <c r="C3986" i="4"/>
  <c r="E3986" i="4" s="1"/>
  <c r="C3987" i="4"/>
  <c r="E3987" i="4" s="1"/>
  <c r="C3988" i="4"/>
  <c r="E3988" i="4" s="1"/>
  <c r="C3989" i="4"/>
  <c r="E3989" i="4" s="1"/>
  <c r="C3990" i="4"/>
  <c r="E3990" i="4" s="1"/>
  <c r="C3991" i="4"/>
  <c r="E3991" i="4" s="1"/>
  <c r="C3992" i="4"/>
  <c r="E3992" i="4" s="1"/>
  <c r="C3993" i="4"/>
  <c r="E3993" i="4" s="1"/>
  <c r="C3994" i="4"/>
  <c r="E3994" i="4" s="1"/>
  <c r="C3995" i="4"/>
  <c r="E3995" i="4" s="1"/>
  <c r="C3996" i="4"/>
  <c r="E3996" i="4" s="1"/>
  <c r="C3997" i="4"/>
  <c r="E3997" i="4" s="1"/>
  <c r="C3998" i="4"/>
  <c r="E3998" i="4" s="1"/>
  <c r="C3999" i="4"/>
  <c r="E3999" i="4" s="1"/>
  <c r="C4000" i="4"/>
  <c r="E4000" i="4" s="1"/>
  <c r="C4001" i="4"/>
  <c r="E4001" i="4" s="1"/>
  <c r="C4002" i="4"/>
  <c r="E4002" i="4" s="1"/>
  <c r="C4003" i="4"/>
  <c r="E4003" i="4" s="1"/>
  <c r="C4004" i="4"/>
  <c r="E4004" i="4" s="1"/>
  <c r="C4005" i="4"/>
  <c r="E4005" i="4" s="1"/>
  <c r="C4006" i="4"/>
  <c r="E4006" i="4" s="1"/>
  <c r="C4007" i="4"/>
  <c r="E4007" i="4" s="1"/>
  <c r="C4008" i="4"/>
  <c r="E4008" i="4" s="1"/>
  <c r="C4009" i="4"/>
  <c r="E4009" i="4" s="1"/>
  <c r="C4010" i="4"/>
  <c r="E4010" i="4" s="1"/>
  <c r="C4011" i="4"/>
  <c r="E4011" i="4" s="1"/>
  <c r="C4012" i="4"/>
  <c r="E4012" i="4" s="1"/>
  <c r="C4013" i="4"/>
  <c r="E4013" i="4" s="1"/>
  <c r="C4014" i="4"/>
  <c r="E4014" i="4" s="1"/>
  <c r="C4015" i="4"/>
  <c r="E4015" i="4" s="1"/>
  <c r="C4016" i="4"/>
  <c r="E4016" i="4" s="1"/>
  <c r="C4017" i="4"/>
  <c r="E4017" i="4" s="1"/>
  <c r="C4018" i="4"/>
  <c r="E4018" i="4" s="1"/>
  <c r="C4019" i="4"/>
  <c r="E4019" i="4" s="1"/>
  <c r="C4020" i="4"/>
  <c r="E4020" i="4" s="1"/>
  <c r="C4021" i="4"/>
  <c r="E4021" i="4" s="1"/>
  <c r="C4022" i="4"/>
  <c r="E4022" i="4" s="1"/>
  <c r="C4023" i="4"/>
  <c r="E4023" i="4" s="1"/>
  <c r="C4024" i="4"/>
  <c r="E4024" i="4" s="1"/>
  <c r="C4025" i="4"/>
  <c r="E4025" i="4" s="1"/>
  <c r="C4026" i="4"/>
  <c r="E4026" i="4" s="1"/>
  <c r="C4027" i="4"/>
  <c r="E4027" i="4" s="1"/>
  <c r="C4028" i="4"/>
  <c r="E4028" i="4" s="1"/>
  <c r="C4029" i="4"/>
  <c r="E4029" i="4" s="1"/>
  <c r="C4030" i="4"/>
  <c r="E4030" i="4" s="1"/>
  <c r="C4031" i="4"/>
  <c r="E4031" i="4" s="1"/>
  <c r="C4032" i="4"/>
  <c r="E4032" i="4" s="1"/>
  <c r="C4033" i="4"/>
  <c r="E4033" i="4" s="1"/>
  <c r="C4034" i="4"/>
  <c r="E4034" i="4" s="1"/>
  <c r="C4035" i="4"/>
  <c r="E4035" i="4" s="1"/>
  <c r="C4036" i="4"/>
  <c r="E4036" i="4" s="1"/>
  <c r="C4037" i="4"/>
  <c r="E4037" i="4" s="1"/>
  <c r="C4038" i="4"/>
  <c r="E4038" i="4" s="1"/>
  <c r="C4039" i="4"/>
  <c r="E4039" i="4" s="1"/>
  <c r="C4040" i="4"/>
  <c r="E4040" i="4" s="1"/>
  <c r="C4041" i="4"/>
  <c r="E4041" i="4" s="1"/>
  <c r="C4042" i="4"/>
  <c r="E4042" i="4" s="1"/>
  <c r="C4043" i="4"/>
  <c r="E4043" i="4" s="1"/>
  <c r="C4044" i="4"/>
  <c r="E4044" i="4" s="1"/>
  <c r="C4045" i="4"/>
  <c r="E4045" i="4" s="1"/>
  <c r="C4046" i="4"/>
  <c r="E4046" i="4" s="1"/>
  <c r="C4047" i="4"/>
  <c r="E4047" i="4" s="1"/>
  <c r="C4048" i="4"/>
  <c r="E4048" i="4" s="1"/>
  <c r="C4049" i="4"/>
  <c r="E4049" i="4" s="1"/>
  <c r="C4050" i="4"/>
  <c r="E4050" i="4" s="1"/>
  <c r="C4051" i="4"/>
  <c r="E4051" i="4" s="1"/>
  <c r="C4052" i="4"/>
  <c r="E4052" i="4" s="1"/>
  <c r="C4053" i="4"/>
  <c r="E4053" i="4" s="1"/>
  <c r="C4054" i="4"/>
  <c r="E4054" i="4" s="1"/>
  <c r="C4055" i="4"/>
  <c r="E4055" i="4" s="1"/>
  <c r="C4056" i="4"/>
  <c r="E4056" i="4" s="1"/>
  <c r="C4057" i="4"/>
  <c r="E4057" i="4" s="1"/>
  <c r="C4058" i="4"/>
  <c r="E4058" i="4" s="1"/>
  <c r="C4059" i="4"/>
  <c r="E4059" i="4" s="1"/>
  <c r="C4060" i="4"/>
  <c r="E4060" i="4" s="1"/>
  <c r="C4061" i="4"/>
  <c r="E4061" i="4" s="1"/>
  <c r="C4062" i="4"/>
  <c r="E4062" i="4" s="1"/>
  <c r="C4063" i="4"/>
  <c r="E4063" i="4" s="1"/>
  <c r="C4064" i="4"/>
  <c r="E4064" i="4" s="1"/>
  <c r="C4065" i="4"/>
  <c r="E4065" i="4" s="1"/>
  <c r="C4066" i="4"/>
  <c r="E4066" i="4" s="1"/>
  <c r="C4067" i="4"/>
  <c r="E4067" i="4" s="1"/>
  <c r="C4068" i="4"/>
  <c r="E4068" i="4" s="1"/>
  <c r="C4069" i="4"/>
  <c r="E4069" i="4" s="1"/>
  <c r="C4070" i="4"/>
  <c r="E4070" i="4" s="1"/>
  <c r="C4071" i="4"/>
  <c r="E4071" i="4" s="1"/>
  <c r="C4072" i="4"/>
  <c r="E4072" i="4" s="1"/>
  <c r="C4073" i="4"/>
  <c r="E4073" i="4" s="1"/>
  <c r="C4074" i="4"/>
  <c r="E4074" i="4" s="1"/>
  <c r="C4075" i="4"/>
  <c r="E4075" i="4" s="1"/>
  <c r="C4076" i="4"/>
  <c r="E4076" i="4" s="1"/>
  <c r="C4077" i="4"/>
  <c r="E4077" i="4" s="1"/>
  <c r="C4078" i="4"/>
  <c r="E4078" i="4" s="1"/>
  <c r="C4079" i="4"/>
  <c r="E4079" i="4" s="1"/>
  <c r="C4080" i="4"/>
  <c r="E4080" i="4" s="1"/>
  <c r="C4081" i="4"/>
  <c r="E4081" i="4" s="1"/>
  <c r="C4082" i="4"/>
  <c r="E4082" i="4" s="1"/>
  <c r="C4083" i="4"/>
  <c r="E4083" i="4" s="1"/>
  <c r="C4084" i="4"/>
  <c r="E4084" i="4" s="1"/>
  <c r="C4085" i="4"/>
  <c r="E4085" i="4" s="1"/>
  <c r="C4086" i="4"/>
  <c r="E4086" i="4" s="1"/>
  <c r="C4087" i="4"/>
  <c r="E4087" i="4" s="1"/>
  <c r="C4088" i="4"/>
  <c r="E4088" i="4" s="1"/>
  <c r="C4089" i="4"/>
  <c r="E4089" i="4" s="1"/>
  <c r="C4090" i="4"/>
  <c r="E4090" i="4" s="1"/>
  <c r="C4091" i="4"/>
  <c r="E4091" i="4" s="1"/>
  <c r="C4092" i="4"/>
  <c r="E4092" i="4" s="1"/>
  <c r="C4093" i="4"/>
  <c r="E4093" i="4" s="1"/>
  <c r="C4094" i="4"/>
  <c r="E4094" i="4" s="1"/>
  <c r="C4095" i="4"/>
  <c r="E4095" i="4" s="1"/>
  <c r="C4096" i="4"/>
  <c r="E4096" i="4" s="1"/>
  <c r="C4097" i="4"/>
  <c r="E4097" i="4" s="1"/>
  <c r="C4098" i="4"/>
  <c r="E4098" i="4" s="1"/>
  <c r="C4099" i="4"/>
  <c r="E4099" i="4" s="1"/>
  <c r="C4100" i="4"/>
  <c r="E4100" i="4" s="1"/>
  <c r="C4101" i="4"/>
  <c r="E4101" i="4" s="1"/>
  <c r="C4102" i="4"/>
  <c r="E4102" i="4" s="1"/>
  <c r="C4103" i="4"/>
  <c r="E4103" i="4" s="1"/>
  <c r="C4104" i="4"/>
  <c r="E4104" i="4" s="1"/>
  <c r="C4105" i="4"/>
  <c r="E4105" i="4" s="1"/>
  <c r="C4106" i="4"/>
  <c r="E4106" i="4" s="1"/>
  <c r="C4107" i="4"/>
  <c r="E4107" i="4" s="1"/>
  <c r="C4108" i="4"/>
  <c r="E4108" i="4" s="1"/>
  <c r="C4109" i="4"/>
  <c r="E4109" i="4" s="1"/>
  <c r="C4110" i="4"/>
  <c r="E4110" i="4" s="1"/>
  <c r="C4111" i="4"/>
  <c r="E4111" i="4" s="1"/>
  <c r="C4112" i="4"/>
  <c r="E4112" i="4" s="1"/>
  <c r="C4113" i="4"/>
  <c r="E4113" i="4" s="1"/>
  <c r="C4114" i="4"/>
  <c r="E4114" i="4" s="1"/>
  <c r="C4115" i="4"/>
  <c r="E4115" i="4" s="1"/>
  <c r="C4116" i="4"/>
  <c r="E4116" i="4" s="1"/>
  <c r="C4117" i="4"/>
  <c r="E4117" i="4" s="1"/>
  <c r="C4118" i="4"/>
  <c r="E4118" i="4" s="1"/>
  <c r="C4119" i="4"/>
  <c r="E4119" i="4" s="1"/>
  <c r="C4120" i="4"/>
  <c r="E4120" i="4" s="1"/>
  <c r="C4121" i="4"/>
  <c r="E4121" i="4" s="1"/>
  <c r="C4122" i="4"/>
  <c r="E4122" i="4" s="1"/>
  <c r="C4123" i="4"/>
  <c r="E4123" i="4" s="1"/>
  <c r="C4124" i="4"/>
  <c r="E4124" i="4" s="1"/>
  <c r="C4125" i="4"/>
  <c r="E4125" i="4" s="1"/>
  <c r="C4126" i="4"/>
  <c r="E4126" i="4" s="1"/>
  <c r="C4127" i="4"/>
  <c r="E4127" i="4" s="1"/>
  <c r="C4128" i="4"/>
  <c r="E4128" i="4" s="1"/>
  <c r="C4129" i="4"/>
  <c r="E4129" i="4" s="1"/>
  <c r="C4130" i="4"/>
  <c r="E4130" i="4" s="1"/>
  <c r="C4131" i="4"/>
  <c r="E4131" i="4" s="1"/>
  <c r="C4132" i="4"/>
  <c r="E4132" i="4" s="1"/>
  <c r="C4133" i="4"/>
  <c r="E4133" i="4" s="1"/>
  <c r="C4134" i="4"/>
  <c r="E4134" i="4" s="1"/>
  <c r="C4135" i="4"/>
  <c r="E4135" i="4" s="1"/>
  <c r="C4136" i="4"/>
  <c r="E4136" i="4" s="1"/>
  <c r="C4137" i="4"/>
  <c r="E4137" i="4" s="1"/>
  <c r="C4138" i="4"/>
  <c r="E4138" i="4" s="1"/>
  <c r="C4139" i="4"/>
  <c r="E4139" i="4" s="1"/>
  <c r="C4140" i="4"/>
  <c r="E4140" i="4" s="1"/>
  <c r="C4141" i="4"/>
  <c r="E4141" i="4" s="1"/>
  <c r="C4142" i="4"/>
  <c r="E4142" i="4" s="1"/>
  <c r="C4143" i="4"/>
  <c r="E4143" i="4" s="1"/>
  <c r="C4144" i="4"/>
  <c r="E4144" i="4" s="1"/>
  <c r="C4145" i="4"/>
  <c r="E4145" i="4" s="1"/>
  <c r="C4146" i="4"/>
  <c r="E4146" i="4" s="1"/>
  <c r="C4147" i="4"/>
  <c r="E4147" i="4" s="1"/>
  <c r="C4148" i="4"/>
  <c r="E4148" i="4" s="1"/>
  <c r="C4149" i="4"/>
  <c r="E4149" i="4" s="1"/>
  <c r="C4150" i="4"/>
  <c r="E4150" i="4" s="1"/>
  <c r="C4151" i="4"/>
  <c r="E4151" i="4" s="1"/>
  <c r="C4152" i="4"/>
  <c r="E4152" i="4" s="1"/>
  <c r="C4153" i="4"/>
  <c r="E4153" i="4" s="1"/>
  <c r="C4154" i="4"/>
  <c r="E4154" i="4" s="1"/>
  <c r="C4155" i="4"/>
  <c r="E4155" i="4" s="1"/>
  <c r="C4156" i="4"/>
  <c r="E4156" i="4" s="1"/>
  <c r="C4157" i="4"/>
  <c r="E4157" i="4" s="1"/>
  <c r="C4158" i="4"/>
  <c r="E4158" i="4" s="1"/>
  <c r="C4159" i="4"/>
  <c r="E4159" i="4" s="1"/>
  <c r="C4160" i="4"/>
  <c r="E4160" i="4" s="1"/>
  <c r="C4161" i="4"/>
  <c r="E4161" i="4" s="1"/>
  <c r="C4162" i="4"/>
  <c r="E4162" i="4" s="1"/>
  <c r="C4163" i="4"/>
  <c r="E4163" i="4" s="1"/>
  <c r="C4164" i="4"/>
  <c r="E4164" i="4" s="1"/>
  <c r="C4165" i="4"/>
  <c r="E4165" i="4" s="1"/>
  <c r="C4166" i="4"/>
  <c r="E4166" i="4" s="1"/>
  <c r="C4167" i="4"/>
  <c r="E4167" i="4" s="1"/>
  <c r="C4168" i="4"/>
  <c r="E4168" i="4" s="1"/>
  <c r="C4169" i="4"/>
  <c r="E4169" i="4" s="1"/>
  <c r="C4170" i="4"/>
  <c r="E4170" i="4" s="1"/>
  <c r="C4171" i="4"/>
  <c r="E4171" i="4" s="1"/>
  <c r="C4172" i="4"/>
  <c r="E4172" i="4" s="1"/>
  <c r="C4173" i="4"/>
  <c r="E4173" i="4" s="1"/>
  <c r="C4174" i="4"/>
  <c r="E4174" i="4" s="1"/>
  <c r="C4175" i="4"/>
  <c r="E4175" i="4" s="1"/>
  <c r="C4176" i="4"/>
  <c r="E4176" i="4" s="1"/>
  <c r="C4177" i="4"/>
  <c r="E4177" i="4" s="1"/>
  <c r="C4178" i="4"/>
  <c r="E4178" i="4" s="1"/>
  <c r="C4179" i="4"/>
  <c r="E4179" i="4" s="1"/>
  <c r="C4180" i="4"/>
  <c r="E4180" i="4" s="1"/>
  <c r="C4181" i="4"/>
  <c r="E4181" i="4" s="1"/>
  <c r="C4182" i="4"/>
  <c r="E4182" i="4" s="1"/>
  <c r="C4183" i="4"/>
  <c r="E4183" i="4" s="1"/>
  <c r="C4184" i="4"/>
  <c r="E4184" i="4" s="1"/>
  <c r="C4185" i="4"/>
  <c r="E4185" i="4" s="1"/>
  <c r="C4186" i="4"/>
  <c r="E4186" i="4" s="1"/>
  <c r="C4187" i="4"/>
  <c r="E4187" i="4" s="1"/>
  <c r="C4188" i="4"/>
  <c r="E4188" i="4" s="1"/>
  <c r="C4189" i="4"/>
  <c r="E4189" i="4" s="1"/>
  <c r="C4190" i="4"/>
  <c r="E4190" i="4" s="1"/>
  <c r="C4191" i="4"/>
  <c r="E4191" i="4" s="1"/>
  <c r="C4192" i="4"/>
  <c r="E4192" i="4" s="1"/>
  <c r="C4193" i="4"/>
  <c r="E4193" i="4" s="1"/>
  <c r="C4194" i="4"/>
  <c r="E4194" i="4" s="1"/>
  <c r="C4195" i="4"/>
  <c r="E4195" i="4" s="1"/>
  <c r="C4196" i="4"/>
  <c r="E4196" i="4" s="1"/>
  <c r="C4197" i="4"/>
  <c r="E4197" i="4" s="1"/>
  <c r="C4198" i="4"/>
  <c r="E4198" i="4" s="1"/>
  <c r="C4199" i="4"/>
  <c r="E4199" i="4" s="1"/>
  <c r="C4200" i="4"/>
  <c r="E4200" i="4" s="1"/>
  <c r="C4201" i="4"/>
  <c r="E4201" i="4" s="1"/>
  <c r="C4202" i="4"/>
  <c r="E4202" i="4" s="1"/>
  <c r="C4203" i="4"/>
  <c r="E4203" i="4" s="1"/>
  <c r="C4204" i="4"/>
  <c r="E4204" i="4" s="1"/>
  <c r="C4205" i="4"/>
  <c r="E4205" i="4" s="1"/>
  <c r="C4206" i="4"/>
  <c r="E4206" i="4" s="1"/>
  <c r="C4207" i="4"/>
  <c r="E4207" i="4" s="1"/>
  <c r="C4208" i="4"/>
  <c r="E4208" i="4" s="1"/>
  <c r="C4209" i="4"/>
  <c r="E4209" i="4" s="1"/>
  <c r="C4210" i="4"/>
  <c r="E4210" i="4" s="1"/>
  <c r="C4211" i="4"/>
  <c r="E4211" i="4" s="1"/>
  <c r="C4212" i="4"/>
  <c r="E4212" i="4" s="1"/>
  <c r="C4213" i="4"/>
  <c r="E4213" i="4" s="1"/>
  <c r="C4214" i="4"/>
  <c r="E4214" i="4" s="1"/>
  <c r="C4215" i="4"/>
  <c r="E4215" i="4" s="1"/>
  <c r="C4216" i="4"/>
  <c r="E4216" i="4" s="1"/>
  <c r="C4217" i="4"/>
  <c r="E4217" i="4" s="1"/>
  <c r="C4218" i="4"/>
  <c r="E4218" i="4" s="1"/>
  <c r="C4219" i="4"/>
  <c r="E4219" i="4" s="1"/>
  <c r="C4220" i="4"/>
  <c r="E4220" i="4" s="1"/>
  <c r="C4221" i="4"/>
  <c r="E4221" i="4" s="1"/>
  <c r="C4222" i="4"/>
  <c r="E4222" i="4" s="1"/>
  <c r="C4223" i="4"/>
  <c r="E4223" i="4" s="1"/>
  <c r="C4224" i="4"/>
  <c r="E4224" i="4" s="1"/>
  <c r="C4225" i="4"/>
  <c r="E4225" i="4" s="1"/>
  <c r="C4226" i="4"/>
  <c r="E4226" i="4" s="1"/>
  <c r="C4227" i="4"/>
  <c r="E4227" i="4" s="1"/>
  <c r="C4228" i="4"/>
  <c r="E4228" i="4" s="1"/>
  <c r="C4229" i="4"/>
  <c r="E4229" i="4" s="1"/>
  <c r="C4230" i="4"/>
  <c r="E4230" i="4" s="1"/>
  <c r="C4231" i="4"/>
  <c r="E4231" i="4" s="1"/>
  <c r="C4232" i="4"/>
  <c r="E4232" i="4" s="1"/>
  <c r="C4233" i="4"/>
  <c r="E4233" i="4" s="1"/>
  <c r="C4234" i="4"/>
  <c r="E4234" i="4" s="1"/>
  <c r="C4235" i="4"/>
  <c r="E4235" i="4" s="1"/>
  <c r="C4236" i="4"/>
  <c r="E4236" i="4" s="1"/>
  <c r="C4237" i="4"/>
  <c r="E4237" i="4" s="1"/>
  <c r="C4238" i="4"/>
  <c r="E4238" i="4" s="1"/>
  <c r="C4239" i="4"/>
  <c r="E4239" i="4" s="1"/>
  <c r="C4240" i="4"/>
  <c r="E4240" i="4" s="1"/>
  <c r="C4241" i="4"/>
  <c r="E4241" i="4" s="1"/>
  <c r="C4242" i="4"/>
  <c r="E4242" i="4" s="1"/>
  <c r="C4243" i="4"/>
  <c r="E4243" i="4" s="1"/>
  <c r="C4244" i="4"/>
  <c r="E4244" i="4" s="1"/>
  <c r="C4245" i="4"/>
  <c r="E4245" i="4" s="1"/>
  <c r="C4246" i="4"/>
  <c r="E4246" i="4" s="1"/>
  <c r="C4247" i="4"/>
  <c r="E4247" i="4" s="1"/>
  <c r="C4248" i="4"/>
  <c r="E4248" i="4" s="1"/>
  <c r="C4249" i="4"/>
  <c r="E4249" i="4" s="1"/>
  <c r="C4250" i="4"/>
  <c r="E4250" i="4" s="1"/>
  <c r="C4251" i="4"/>
  <c r="E4251" i="4" s="1"/>
  <c r="C4252" i="4"/>
  <c r="E4252" i="4" s="1"/>
  <c r="C4253" i="4"/>
  <c r="E4253" i="4" s="1"/>
  <c r="C4254" i="4"/>
  <c r="E4254" i="4" s="1"/>
  <c r="C4255" i="4"/>
  <c r="E4255" i="4" s="1"/>
  <c r="C4256" i="4"/>
  <c r="E4256" i="4" s="1"/>
  <c r="C4257" i="4"/>
  <c r="E4257" i="4" s="1"/>
  <c r="C4258" i="4"/>
  <c r="E4258" i="4" s="1"/>
  <c r="C4259" i="4"/>
  <c r="E4259" i="4" s="1"/>
  <c r="C4260" i="4"/>
  <c r="E4260" i="4" s="1"/>
  <c r="C4261" i="4"/>
  <c r="E4261" i="4" s="1"/>
  <c r="C4262" i="4"/>
  <c r="E4262" i="4" s="1"/>
  <c r="C4263" i="4"/>
  <c r="E4263" i="4" s="1"/>
  <c r="C4264" i="4"/>
  <c r="E4264" i="4" s="1"/>
  <c r="C4265" i="4"/>
  <c r="E4265" i="4" s="1"/>
  <c r="C4266" i="4"/>
  <c r="E4266" i="4" s="1"/>
  <c r="C4267" i="4"/>
  <c r="E4267" i="4" s="1"/>
  <c r="C4268" i="4"/>
  <c r="E4268" i="4" s="1"/>
  <c r="C4269" i="4"/>
  <c r="E4269" i="4" s="1"/>
  <c r="C4270" i="4"/>
  <c r="E4270" i="4" s="1"/>
  <c r="C4271" i="4"/>
  <c r="E4271" i="4" s="1"/>
  <c r="C4272" i="4"/>
  <c r="E4272" i="4" s="1"/>
  <c r="C4273" i="4"/>
  <c r="E4273" i="4" s="1"/>
  <c r="C4274" i="4"/>
  <c r="E4274" i="4" s="1"/>
  <c r="C4275" i="4"/>
  <c r="E4275" i="4" s="1"/>
  <c r="C4276" i="4"/>
  <c r="E4276" i="4" s="1"/>
  <c r="C4277" i="4"/>
  <c r="E4277" i="4" s="1"/>
  <c r="C4278" i="4"/>
  <c r="E4278" i="4" s="1"/>
  <c r="C4279" i="4"/>
  <c r="E4279" i="4" s="1"/>
  <c r="C4280" i="4"/>
  <c r="E4280" i="4" s="1"/>
  <c r="C4281" i="4"/>
  <c r="E4281" i="4" s="1"/>
  <c r="C4282" i="4"/>
  <c r="E4282" i="4" s="1"/>
  <c r="C4283" i="4"/>
  <c r="E4283" i="4" s="1"/>
  <c r="C4284" i="4"/>
  <c r="E4284" i="4" s="1"/>
  <c r="C4285" i="4"/>
  <c r="E4285" i="4" s="1"/>
  <c r="C4286" i="4"/>
  <c r="E4286" i="4" s="1"/>
  <c r="C4287" i="4"/>
  <c r="E4287" i="4" s="1"/>
  <c r="C4288" i="4"/>
  <c r="E4288" i="4" s="1"/>
  <c r="C4289" i="4"/>
  <c r="E4289" i="4" s="1"/>
  <c r="C4290" i="4"/>
  <c r="E4290" i="4" s="1"/>
  <c r="C4291" i="4"/>
  <c r="E4291" i="4" s="1"/>
  <c r="C4292" i="4"/>
  <c r="E4292" i="4" s="1"/>
  <c r="C4293" i="4"/>
  <c r="E4293" i="4" s="1"/>
  <c r="C4294" i="4"/>
  <c r="E4294" i="4" s="1"/>
  <c r="C4295" i="4"/>
  <c r="E4295" i="4" s="1"/>
  <c r="C4296" i="4"/>
  <c r="E4296" i="4" s="1"/>
  <c r="C4297" i="4"/>
  <c r="E4297" i="4" s="1"/>
  <c r="C4298" i="4"/>
  <c r="E4298" i="4" s="1"/>
  <c r="C4299" i="4"/>
  <c r="E4299" i="4" s="1"/>
  <c r="C4300" i="4"/>
  <c r="E4300" i="4" s="1"/>
  <c r="C4301" i="4"/>
  <c r="E4301" i="4" s="1"/>
  <c r="C4302" i="4"/>
  <c r="E4302" i="4" s="1"/>
  <c r="C4303" i="4"/>
  <c r="E4303" i="4" s="1"/>
  <c r="C4304" i="4"/>
  <c r="E4304" i="4" s="1"/>
  <c r="C4305" i="4"/>
  <c r="E4305" i="4" s="1"/>
  <c r="C4306" i="4"/>
  <c r="E4306" i="4" s="1"/>
  <c r="C4307" i="4"/>
  <c r="E4307" i="4" s="1"/>
  <c r="C4308" i="4"/>
  <c r="E4308" i="4" s="1"/>
  <c r="C4309" i="4"/>
  <c r="E4309" i="4" s="1"/>
  <c r="C4310" i="4"/>
  <c r="E4310" i="4" s="1"/>
  <c r="C4311" i="4"/>
  <c r="E4311" i="4" s="1"/>
  <c r="C4312" i="4"/>
  <c r="E4312" i="4" s="1"/>
  <c r="C4313" i="4"/>
  <c r="E4313" i="4" s="1"/>
  <c r="C4314" i="4"/>
  <c r="E4314" i="4" s="1"/>
  <c r="C4315" i="4"/>
  <c r="E4315" i="4" s="1"/>
  <c r="C4316" i="4"/>
  <c r="E4316" i="4" s="1"/>
  <c r="C4317" i="4"/>
  <c r="E4317" i="4" s="1"/>
  <c r="C4318" i="4"/>
  <c r="E4318" i="4" s="1"/>
  <c r="C4319" i="4"/>
  <c r="E4319" i="4" s="1"/>
  <c r="C4320" i="4"/>
  <c r="E4320" i="4" s="1"/>
  <c r="C4321" i="4"/>
  <c r="E4321" i="4" s="1"/>
  <c r="C4322" i="4"/>
  <c r="E4322" i="4" s="1"/>
  <c r="C4323" i="4"/>
  <c r="E4323" i="4" s="1"/>
  <c r="C4324" i="4"/>
  <c r="E4324" i="4" s="1"/>
  <c r="C4325" i="4"/>
  <c r="E4325" i="4" s="1"/>
  <c r="C4326" i="4"/>
  <c r="E4326" i="4" s="1"/>
  <c r="C4327" i="4"/>
  <c r="E4327" i="4" s="1"/>
  <c r="C4328" i="4"/>
  <c r="E4328" i="4" s="1"/>
  <c r="C4329" i="4"/>
  <c r="E4329" i="4" s="1"/>
  <c r="C4330" i="4"/>
  <c r="E4330" i="4" s="1"/>
  <c r="C4331" i="4"/>
  <c r="E4331" i="4" s="1"/>
  <c r="C4332" i="4"/>
  <c r="E4332" i="4" s="1"/>
  <c r="C4333" i="4"/>
  <c r="E4333" i="4" s="1"/>
  <c r="C4334" i="4"/>
  <c r="E4334" i="4" s="1"/>
  <c r="C4335" i="4"/>
  <c r="E4335" i="4" s="1"/>
  <c r="C4336" i="4"/>
  <c r="E4336" i="4" s="1"/>
  <c r="C4337" i="4"/>
  <c r="E4337" i="4" s="1"/>
  <c r="C4338" i="4"/>
  <c r="E4338" i="4" s="1"/>
  <c r="C4339" i="4"/>
  <c r="E4339" i="4" s="1"/>
  <c r="C4340" i="4"/>
  <c r="E4340" i="4" s="1"/>
  <c r="C2776" i="4"/>
  <c r="E2776" i="4" s="1"/>
  <c r="C4342" i="4"/>
  <c r="E4342" i="4" s="1"/>
  <c r="C4343" i="4"/>
  <c r="E4343" i="4" s="1"/>
  <c r="C4344" i="4"/>
  <c r="E4344" i="4" s="1"/>
  <c r="C4345" i="4"/>
  <c r="E4345" i="4" s="1"/>
  <c r="C4346" i="4"/>
  <c r="E4346" i="4" s="1"/>
  <c r="C4347" i="4"/>
  <c r="E4347" i="4" s="1"/>
  <c r="C4348" i="4"/>
  <c r="E4348" i="4" s="1"/>
  <c r="C4349" i="4"/>
  <c r="E4349" i="4" s="1"/>
  <c r="C4350" i="4"/>
  <c r="E4350" i="4" s="1"/>
  <c r="C4351" i="4"/>
  <c r="E4351" i="4" s="1"/>
  <c r="C4352" i="4"/>
  <c r="E4352" i="4" s="1"/>
  <c r="C4353" i="4"/>
  <c r="E4353" i="4" s="1"/>
  <c r="C4354" i="4"/>
  <c r="E4354" i="4" s="1"/>
  <c r="C4355" i="4"/>
  <c r="E4355" i="4" s="1"/>
  <c r="C4356" i="4"/>
  <c r="E4356" i="4" s="1"/>
  <c r="C4357" i="4"/>
  <c r="E4357" i="4" s="1"/>
  <c r="C4358" i="4"/>
  <c r="E4358" i="4" s="1"/>
  <c r="C4359" i="4"/>
  <c r="E4359" i="4" s="1"/>
  <c r="C4360" i="4"/>
  <c r="E4360" i="4" s="1"/>
  <c r="C4361" i="4"/>
  <c r="E4361" i="4" s="1"/>
  <c r="C4362" i="4"/>
  <c r="E4362" i="4" s="1"/>
  <c r="C4363" i="4"/>
  <c r="E4363" i="4" s="1"/>
  <c r="C4364" i="4"/>
  <c r="E4364" i="4" s="1"/>
  <c r="C4365" i="4"/>
  <c r="E4365" i="4" s="1"/>
  <c r="C4366" i="4"/>
  <c r="E4366" i="4" s="1"/>
  <c r="C4367" i="4"/>
  <c r="E4367" i="4" s="1"/>
  <c r="C4368" i="4"/>
  <c r="E4368" i="4" s="1"/>
  <c r="C4369" i="4"/>
  <c r="E4369" i="4" s="1"/>
  <c r="C4370" i="4"/>
  <c r="E4370" i="4" s="1"/>
  <c r="C4371" i="4"/>
  <c r="E4371" i="4" s="1"/>
  <c r="C4372" i="4"/>
  <c r="E4372" i="4" s="1"/>
  <c r="C4373" i="4"/>
  <c r="E4373" i="4" s="1"/>
  <c r="C4374" i="4"/>
  <c r="E4374" i="4" s="1"/>
  <c r="C4375" i="4"/>
  <c r="E4375" i="4" s="1"/>
  <c r="C4376" i="4"/>
  <c r="E4376" i="4" s="1"/>
  <c r="C4377" i="4"/>
  <c r="E4377" i="4" s="1"/>
  <c r="C4378" i="4"/>
  <c r="E4378" i="4" s="1"/>
  <c r="C4379" i="4"/>
  <c r="E4379" i="4" s="1"/>
  <c r="C4380" i="4"/>
  <c r="E4380" i="4" s="1"/>
  <c r="C4381" i="4"/>
  <c r="E4381" i="4" s="1"/>
  <c r="C4382" i="4"/>
  <c r="E4382" i="4" s="1"/>
  <c r="C4383" i="4"/>
  <c r="E4383" i="4" s="1"/>
  <c r="C4384" i="4"/>
  <c r="E4384" i="4" s="1"/>
  <c r="C4385" i="4"/>
  <c r="E4385" i="4" s="1"/>
  <c r="C4386" i="4"/>
  <c r="E4386" i="4" s="1"/>
  <c r="C4387" i="4"/>
  <c r="E4387" i="4" s="1"/>
  <c r="C4388" i="4"/>
  <c r="E4388" i="4" s="1"/>
  <c r="C4389" i="4"/>
  <c r="E4389" i="4" s="1"/>
  <c r="C4390" i="4"/>
  <c r="E4390" i="4" s="1"/>
  <c r="C4391" i="4"/>
  <c r="E4391" i="4" s="1"/>
  <c r="C4392" i="4"/>
  <c r="E4392" i="4" s="1"/>
  <c r="C4393" i="4"/>
  <c r="E4393" i="4" s="1"/>
  <c r="C4394" i="4"/>
  <c r="E4394" i="4" s="1"/>
  <c r="C4395" i="4"/>
  <c r="E4395" i="4" s="1"/>
  <c r="C4396" i="4"/>
  <c r="E4396" i="4" s="1"/>
  <c r="C4397" i="4"/>
  <c r="E4397" i="4" s="1"/>
  <c r="C4398" i="4"/>
  <c r="E4398" i="4" s="1"/>
  <c r="C4399" i="4"/>
  <c r="E4399" i="4" s="1"/>
  <c r="C4400" i="4"/>
  <c r="E4400" i="4" s="1"/>
  <c r="C4401" i="4"/>
  <c r="E4401" i="4" s="1"/>
  <c r="C4402" i="4"/>
  <c r="E4402" i="4" s="1"/>
  <c r="C4403" i="4"/>
  <c r="E4403" i="4" s="1"/>
  <c r="C4404" i="4"/>
  <c r="E4404" i="4" s="1"/>
  <c r="C4405" i="4"/>
  <c r="E4405" i="4" s="1"/>
  <c r="C4406" i="4"/>
  <c r="E4406" i="4" s="1"/>
  <c r="C4407" i="4"/>
  <c r="E4407" i="4" s="1"/>
  <c r="C4408" i="4"/>
  <c r="E4408" i="4" s="1"/>
  <c r="C4409" i="4"/>
  <c r="E4409" i="4" s="1"/>
  <c r="C4410" i="4"/>
  <c r="E4410" i="4" s="1"/>
  <c r="C4411" i="4"/>
  <c r="E4411" i="4" s="1"/>
  <c r="C4412" i="4"/>
  <c r="E4412" i="4" s="1"/>
  <c r="C4413" i="4"/>
  <c r="E4413" i="4" s="1"/>
  <c r="C4414" i="4"/>
  <c r="E4414" i="4" s="1"/>
  <c r="C4415" i="4"/>
  <c r="E4415" i="4" s="1"/>
  <c r="C4416" i="4"/>
  <c r="E4416" i="4" s="1"/>
  <c r="C4417" i="4"/>
  <c r="E4417" i="4" s="1"/>
  <c r="C4418" i="4"/>
  <c r="E4418" i="4" s="1"/>
  <c r="C4419" i="4"/>
  <c r="E4419" i="4" s="1"/>
  <c r="C4420" i="4"/>
  <c r="E4420" i="4" s="1"/>
  <c r="C4421" i="4"/>
  <c r="E4421" i="4" s="1"/>
  <c r="C4422" i="4"/>
  <c r="E4422" i="4" s="1"/>
  <c r="C4423" i="4"/>
  <c r="E4423" i="4" s="1"/>
  <c r="C4424" i="4"/>
  <c r="E4424" i="4" s="1"/>
  <c r="C4425" i="4"/>
  <c r="E4425" i="4" s="1"/>
  <c r="C4426" i="4"/>
  <c r="E4426" i="4" s="1"/>
  <c r="C4427" i="4"/>
  <c r="E4427" i="4" s="1"/>
  <c r="C4428" i="4"/>
  <c r="E4428" i="4" s="1"/>
  <c r="C4429" i="4"/>
  <c r="E4429" i="4" s="1"/>
  <c r="C4430" i="4"/>
  <c r="E4430" i="4" s="1"/>
  <c r="C4431" i="4"/>
  <c r="E4431" i="4" s="1"/>
  <c r="C4432" i="4"/>
  <c r="E4432" i="4" s="1"/>
  <c r="C4433" i="4"/>
  <c r="E4433" i="4" s="1"/>
  <c r="C4434" i="4"/>
  <c r="E4434" i="4" s="1"/>
  <c r="C4435" i="4"/>
  <c r="E4435" i="4" s="1"/>
  <c r="C4436" i="4"/>
  <c r="E4436" i="4" s="1"/>
  <c r="C4437" i="4"/>
  <c r="E4437" i="4" s="1"/>
  <c r="C4438" i="4"/>
  <c r="E4438" i="4" s="1"/>
  <c r="C4439" i="4"/>
  <c r="E4439" i="4" s="1"/>
  <c r="C4440" i="4"/>
  <c r="E4440" i="4" s="1"/>
  <c r="C4441" i="4"/>
  <c r="E4441" i="4" s="1"/>
  <c r="C4442" i="4"/>
  <c r="E4442" i="4" s="1"/>
  <c r="C4443" i="4"/>
  <c r="E4443" i="4" s="1"/>
  <c r="C4444" i="4"/>
  <c r="E4444" i="4" s="1"/>
  <c r="C4445" i="4"/>
  <c r="E4445" i="4" s="1"/>
  <c r="C4446" i="4"/>
  <c r="E4446" i="4" s="1"/>
  <c r="C4447" i="4"/>
  <c r="E4447" i="4" s="1"/>
  <c r="C4448" i="4"/>
  <c r="E4448" i="4" s="1"/>
  <c r="C4449" i="4"/>
  <c r="E4449" i="4" s="1"/>
  <c r="C4450" i="4"/>
  <c r="E4450" i="4" s="1"/>
  <c r="C4451" i="4"/>
  <c r="E4451" i="4" s="1"/>
  <c r="C4452" i="4"/>
  <c r="E4452" i="4" s="1"/>
  <c r="C4453" i="4"/>
  <c r="E4453" i="4" s="1"/>
  <c r="C4454" i="4"/>
  <c r="E4454" i="4" s="1"/>
  <c r="C4455" i="4"/>
  <c r="E4455" i="4" s="1"/>
  <c r="C4456" i="4"/>
  <c r="E4456" i="4" s="1"/>
  <c r="C4457" i="4"/>
  <c r="E4457" i="4" s="1"/>
  <c r="C4458" i="4"/>
  <c r="E4458" i="4" s="1"/>
  <c r="C4459" i="4"/>
  <c r="E4459" i="4" s="1"/>
  <c r="C4460" i="4"/>
  <c r="E4460" i="4" s="1"/>
  <c r="C4461" i="4"/>
  <c r="E4461" i="4" s="1"/>
  <c r="C4462" i="4"/>
  <c r="E4462" i="4" s="1"/>
  <c r="C4463" i="4"/>
  <c r="E4463" i="4" s="1"/>
  <c r="C4464" i="4"/>
  <c r="E4464" i="4" s="1"/>
  <c r="C4465" i="4"/>
  <c r="E4465" i="4" s="1"/>
  <c r="C4466" i="4"/>
  <c r="E4466" i="4" s="1"/>
  <c r="C4467" i="4"/>
  <c r="E4467" i="4" s="1"/>
  <c r="C4468" i="4"/>
  <c r="E4468" i="4" s="1"/>
  <c r="C4469" i="4"/>
  <c r="E4469" i="4" s="1"/>
  <c r="C4470" i="4"/>
  <c r="E4470" i="4" s="1"/>
  <c r="C4471" i="4"/>
  <c r="E4471" i="4" s="1"/>
  <c r="C4472" i="4"/>
  <c r="E4472" i="4" s="1"/>
  <c r="C4473" i="4"/>
  <c r="E4473" i="4" s="1"/>
  <c r="C4474" i="4"/>
  <c r="E4474" i="4" s="1"/>
  <c r="C4475" i="4"/>
  <c r="E4475" i="4" s="1"/>
  <c r="C4476" i="4"/>
  <c r="E4476" i="4" s="1"/>
  <c r="C4477" i="4"/>
  <c r="E4477" i="4" s="1"/>
  <c r="C4478" i="4"/>
  <c r="E4478" i="4" s="1"/>
  <c r="C4479" i="4"/>
  <c r="E4479" i="4" s="1"/>
  <c r="C4480" i="4"/>
  <c r="E4480" i="4" s="1"/>
  <c r="C4481" i="4"/>
  <c r="E4481" i="4" s="1"/>
  <c r="C4482" i="4"/>
  <c r="E4482" i="4" s="1"/>
  <c r="C4483" i="4"/>
  <c r="E4483" i="4" s="1"/>
  <c r="C4484" i="4"/>
  <c r="E4484" i="4" s="1"/>
  <c r="C4485" i="4"/>
  <c r="E4485" i="4" s="1"/>
  <c r="C4486" i="4"/>
  <c r="E4486" i="4" s="1"/>
  <c r="C4487" i="4"/>
  <c r="E4487" i="4" s="1"/>
  <c r="C4488" i="4"/>
  <c r="E4488" i="4" s="1"/>
  <c r="C4489" i="4"/>
  <c r="E4489" i="4" s="1"/>
  <c r="C4490" i="4"/>
  <c r="E4490" i="4" s="1"/>
  <c r="C4491" i="4"/>
  <c r="E4491" i="4" s="1"/>
  <c r="C4492" i="4"/>
  <c r="E4492" i="4" s="1"/>
  <c r="C4493" i="4"/>
  <c r="E4493" i="4" s="1"/>
  <c r="C4494" i="4"/>
  <c r="E4494" i="4" s="1"/>
  <c r="C4495" i="4"/>
  <c r="E4495" i="4" s="1"/>
  <c r="C4496" i="4"/>
  <c r="E4496" i="4" s="1"/>
  <c r="C4497" i="4"/>
  <c r="E4497" i="4" s="1"/>
  <c r="C4498" i="4"/>
  <c r="E4498" i="4" s="1"/>
  <c r="C4499" i="4"/>
  <c r="E4499" i="4" s="1"/>
  <c r="C4500" i="4"/>
  <c r="E4500" i="4" s="1"/>
  <c r="C4501" i="4"/>
  <c r="E4501" i="4" s="1"/>
  <c r="C4502" i="4"/>
  <c r="E4502" i="4" s="1"/>
  <c r="C4503" i="4"/>
  <c r="E4503" i="4" s="1"/>
  <c r="C4504" i="4"/>
  <c r="E4504" i="4" s="1"/>
  <c r="C4505" i="4"/>
  <c r="E4505" i="4" s="1"/>
  <c r="C4506" i="4"/>
  <c r="E4506" i="4" s="1"/>
  <c r="C4507" i="4"/>
  <c r="E4507" i="4" s="1"/>
  <c r="C4508" i="4"/>
  <c r="E4508" i="4" s="1"/>
  <c r="C4509" i="4"/>
  <c r="E4509" i="4" s="1"/>
  <c r="C4510" i="4"/>
  <c r="E4510" i="4" s="1"/>
  <c r="C4511" i="4"/>
  <c r="E4511" i="4" s="1"/>
  <c r="C4512" i="4"/>
  <c r="E4512" i="4" s="1"/>
  <c r="C4513" i="4"/>
  <c r="E4513" i="4" s="1"/>
  <c r="C4514" i="4"/>
  <c r="E4514" i="4" s="1"/>
  <c r="C4515" i="4"/>
  <c r="E4515" i="4" s="1"/>
  <c r="C4516" i="4"/>
  <c r="E4516" i="4" s="1"/>
  <c r="C4517" i="4"/>
  <c r="E4517" i="4" s="1"/>
  <c r="C4518" i="4"/>
  <c r="E4518" i="4" s="1"/>
  <c r="C4519" i="4"/>
  <c r="E4519" i="4" s="1"/>
  <c r="C4520" i="4"/>
  <c r="E4520" i="4" s="1"/>
  <c r="C4521" i="4"/>
  <c r="E4521" i="4" s="1"/>
  <c r="C4522" i="4"/>
  <c r="E4522" i="4" s="1"/>
  <c r="C4523" i="4"/>
  <c r="E4523" i="4" s="1"/>
  <c r="C4524" i="4"/>
  <c r="E4524" i="4" s="1"/>
  <c r="C4525" i="4"/>
  <c r="E4525" i="4" s="1"/>
  <c r="C4526" i="4"/>
  <c r="E4526" i="4" s="1"/>
  <c r="C5020" i="4"/>
  <c r="E5020" i="4" s="1"/>
  <c r="C4528" i="4"/>
  <c r="E4528" i="4" s="1"/>
  <c r="C4529" i="4"/>
  <c r="E4529" i="4" s="1"/>
  <c r="C4530" i="4"/>
  <c r="E4530" i="4" s="1"/>
  <c r="C4531" i="4"/>
  <c r="E4531" i="4" s="1"/>
  <c r="C4532" i="4"/>
  <c r="E4532" i="4" s="1"/>
  <c r="C4533" i="4"/>
  <c r="E4533" i="4" s="1"/>
  <c r="C4534" i="4"/>
  <c r="E4534" i="4" s="1"/>
  <c r="C4535" i="4"/>
  <c r="E4535" i="4" s="1"/>
  <c r="C4536" i="4"/>
  <c r="E4536" i="4" s="1"/>
  <c r="C4537" i="4"/>
  <c r="E4537" i="4" s="1"/>
  <c r="C4538" i="4"/>
  <c r="E4538" i="4" s="1"/>
  <c r="C4539" i="4"/>
  <c r="E4539" i="4" s="1"/>
  <c r="C4540" i="4"/>
  <c r="E4540" i="4" s="1"/>
  <c r="C4541" i="4"/>
  <c r="E4541" i="4" s="1"/>
  <c r="C4542" i="4"/>
  <c r="E4542" i="4" s="1"/>
  <c r="C4543" i="4"/>
  <c r="E4543" i="4" s="1"/>
  <c r="C4544" i="4"/>
  <c r="E4544" i="4" s="1"/>
  <c r="C4545" i="4"/>
  <c r="E4545" i="4" s="1"/>
  <c r="C4546" i="4"/>
  <c r="E4546" i="4" s="1"/>
  <c r="C4547" i="4"/>
  <c r="E4547" i="4" s="1"/>
  <c r="C4548" i="4"/>
  <c r="E4548" i="4" s="1"/>
  <c r="C4549" i="4"/>
  <c r="E4549" i="4" s="1"/>
  <c r="C4550" i="4"/>
  <c r="E4550" i="4" s="1"/>
  <c r="C4551" i="4"/>
  <c r="E4551" i="4" s="1"/>
  <c r="C4552" i="4"/>
  <c r="E4552" i="4" s="1"/>
  <c r="C4553" i="4"/>
  <c r="E4553" i="4" s="1"/>
  <c r="C4554" i="4"/>
  <c r="E4554" i="4" s="1"/>
  <c r="C4555" i="4"/>
  <c r="E4555" i="4" s="1"/>
  <c r="C4556" i="4"/>
  <c r="E4556" i="4" s="1"/>
  <c r="C4557" i="4"/>
  <c r="E4557" i="4" s="1"/>
  <c r="C4558" i="4"/>
  <c r="E4558" i="4" s="1"/>
  <c r="C4559" i="4"/>
  <c r="E4559" i="4" s="1"/>
  <c r="C4560" i="4"/>
  <c r="E4560" i="4" s="1"/>
  <c r="C4561" i="4"/>
  <c r="E4561" i="4" s="1"/>
  <c r="C4562" i="4"/>
  <c r="E4562" i="4" s="1"/>
  <c r="C4563" i="4"/>
  <c r="E4563" i="4" s="1"/>
  <c r="C4564" i="4"/>
  <c r="E4564" i="4" s="1"/>
  <c r="C4565" i="4"/>
  <c r="E4565" i="4" s="1"/>
  <c r="C4566" i="4"/>
  <c r="E4566" i="4" s="1"/>
  <c r="C4567" i="4"/>
  <c r="E4567" i="4" s="1"/>
  <c r="C4568" i="4"/>
  <c r="E4568" i="4" s="1"/>
  <c r="C4569" i="4"/>
  <c r="E4569" i="4" s="1"/>
  <c r="C4570" i="4"/>
  <c r="E4570" i="4" s="1"/>
  <c r="C4571" i="4"/>
  <c r="E4571" i="4" s="1"/>
  <c r="C4572" i="4"/>
  <c r="E4572" i="4" s="1"/>
  <c r="C4573" i="4"/>
  <c r="E4573" i="4" s="1"/>
  <c r="C4574" i="4"/>
  <c r="E4574" i="4" s="1"/>
  <c r="C4575" i="4"/>
  <c r="E4575" i="4" s="1"/>
  <c r="C1222" i="4"/>
  <c r="E1222" i="4" s="1"/>
  <c r="C4577" i="4"/>
  <c r="E4577" i="4" s="1"/>
  <c r="C4578" i="4"/>
  <c r="E4578" i="4" s="1"/>
  <c r="C4579" i="4"/>
  <c r="E4579" i="4" s="1"/>
  <c r="C4580" i="4"/>
  <c r="E4580" i="4" s="1"/>
  <c r="C1663" i="4"/>
  <c r="E1663" i="4" s="1"/>
  <c r="C4582" i="4"/>
  <c r="E4582" i="4" s="1"/>
  <c r="C4583" i="4"/>
  <c r="E4583" i="4" s="1"/>
  <c r="C4584" i="4"/>
  <c r="E4584" i="4" s="1"/>
  <c r="C4585" i="4"/>
  <c r="E4585" i="4" s="1"/>
  <c r="C4586" i="4"/>
  <c r="E4586" i="4" s="1"/>
  <c r="C4587" i="4"/>
  <c r="E4587" i="4" s="1"/>
  <c r="C4588" i="4"/>
  <c r="E4588" i="4" s="1"/>
  <c r="C4589" i="4"/>
  <c r="E4589" i="4" s="1"/>
  <c r="C4590" i="4"/>
  <c r="E4590" i="4" s="1"/>
  <c r="C4591" i="4"/>
  <c r="E4591" i="4" s="1"/>
  <c r="C4592" i="4"/>
  <c r="E4592" i="4" s="1"/>
  <c r="C4593" i="4"/>
  <c r="E4593" i="4" s="1"/>
  <c r="C4594" i="4"/>
  <c r="E4594" i="4" s="1"/>
  <c r="C4595" i="4"/>
  <c r="E4595" i="4" s="1"/>
  <c r="C4596" i="4"/>
  <c r="E4596" i="4" s="1"/>
  <c r="C4597" i="4"/>
  <c r="E4597" i="4" s="1"/>
  <c r="C4598" i="4"/>
  <c r="E4598" i="4" s="1"/>
  <c r="C4599" i="4"/>
  <c r="E4599" i="4" s="1"/>
  <c r="C4600" i="4"/>
  <c r="E4600" i="4" s="1"/>
  <c r="C4601" i="4"/>
  <c r="E4601" i="4" s="1"/>
  <c r="C4602" i="4"/>
  <c r="E4602" i="4" s="1"/>
  <c r="C4603" i="4"/>
  <c r="E4603" i="4" s="1"/>
  <c r="C4604" i="4"/>
  <c r="E4604" i="4" s="1"/>
  <c r="C4605" i="4"/>
  <c r="E4605" i="4" s="1"/>
  <c r="C4606" i="4"/>
  <c r="E4606" i="4" s="1"/>
  <c r="C4607" i="4"/>
  <c r="E4607" i="4" s="1"/>
  <c r="C4608" i="4"/>
  <c r="E4608" i="4" s="1"/>
  <c r="C4609" i="4"/>
  <c r="E4609" i="4" s="1"/>
  <c r="C4610" i="4"/>
  <c r="E4610" i="4" s="1"/>
  <c r="C4611" i="4"/>
  <c r="E4611" i="4" s="1"/>
  <c r="C4612" i="4"/>
  <c r="E4612" i="4" s="1"/>
  <c r="C4613" i="4"/>
  <c r="E4613" i="4" s="1"/>
  <c r="C4614" i="4"/>
  <c r="E4614" i="4" s="1"/>
  <c r="C4615" i="4"/>
  <c r="E4615" i="4" s="1"/>
  <c r="C4616" i="4"/>
  <c r="E4616" i="4" s="1"/>
  <c r="C4617" i="4"/>
  <c r="E4617" i="4" s="1"/>
  <c r="C4618" i="4"/>
  <c r="E4618" i="4" s="1"/>
  <c r="C4619" i="4"/>
  <c r="E4619" i="4" s="1"/>
  <c r="C4620" i="4"/>
  <c r="E4620" i="4" s="1"/>
  <c r="C4621" i="4"/>
  <c r="E4621" i="4" s="1"/>
  <c r="C4622" i="4"/>
  <c r="E4622" i="4" s="1"/>
  <c r="C4623" i="4"/>
  <c r="E4623" i="4" s="1"/>
  <c r="C4624" i="4"/>
  <c r="E4624" i="4" s="1"/>
  <c r="C4625" i="4"/>
  <c r="E4625" i="4" s="1"/>
  <c r="C4626" i="4"/>
  <c r="E4626" i="4" s="1"/>
  <c r="C4627" i="4"/>
  <c r="E4627" i="4" s="1"/>
  <c r="C4628" i="4"/>
  <c r="E4628" i="4" s="1"/>
  <c r="C4629" i="4"/>
  <c r="E4629" i="4" s="1"/>
  <c r="C4630" i="4"/>
  <c r="E4630" i="4" s="1"/>
  <c r="C4631" i="4"/>
  <c r="E4631" i="4" s="1"/>
  <c r="C4632" i="4"/>
  <c r="E4632" i="4" s="1"/>
  <c r="C4633" i="4"/>
  <c r="E4633" i="4" s="1"/>
  <c r="C4634" i="4"/>
  <c r="E4634" i="4" s="1"/>
  <c r="C4635" i="4"/>
  <c r="E4635" i="4" s="1"/>
  <c r="C4636" i="4"/>
  <c r="E4636" i="4" s="1"/>
  <c r="C4637" i="4"/>
  <c r="E4637" i="4" s="1"/>
  <c r="C4638" i="4"/>
  <c r="E4638" i="4" s="1"/>
  <c r="C4639" i="4"/>
  <c r="E4639" i="4" s="1"/>
  <c r="C4640" i="4"/>
  <c r="E4640" i="4" s="1"/>
  <c r="C4641" i="4"/>
  <c r="E4641" i="4" s="1"/>
  <c r="C4642" i="4"/>
  <c r="E4642" i="4" s="1"/>
  <c r="C4643" i="4"/>
  <c r="E4643" i="4" s="1"/>
  <c r="C4644" i="4"/>
  <c r="E4644" i="4" s="1"/>
  <c r="C4645" i="4"/>
  <c r="E4645" i="4" s="1"/>
  <c r="C4646" i="4"/>
  <c r="E4646" i="4" s="1"/>
  <c r="C4647" i="4"/>
  <c r="E4647" i="4" s="1"/>
  <c r="C4648" i="4"/>
  <c r="E4648" i="4" s="1"/>
  <c r="C4649" i="4"/>
  <c r="E4649" i="4" s="1"/>
  <c r="C4650" i="4"/>
  <c r="E4650" i="4" s="1"/>
  <c r="C4651" i="4"/>
  <c r="E4651" i="4" s="1"/>
  <c r="C4652" i="4"/>
  <c r="E4652" i="4" s="1"/>
  <c r="C4653" i="4"/>
  <c r="E4653" i="4" s="1"/>
  <c r="C4654" i="4"/>
  <c r="E4654" i="4" s="1"/>
  <c r="C4655" i="4"/>
  <c r="E4655" i="4" s="1"/>
  <c r="C4656" i="4"/>
  <c r="E4656" i="4" s="1"/>
  <c r="C4657" i="4"/>
  <c r="E4657" i="4" s="1"/>
  <c r="C4658" i="4"/>
  <c r="E4658" i="4" s="1"/>
  <c r="C4659" i="4"/>
  <c r="E4659" i="4" s="1"/>
  <c r="C4660" i="4"/>
  <c r="E4660" i="4" s="1"/>
  <c r="C4661" i="4"/>
  <c r="E4661" i="4" s="1"/>
  <c r="C4662" i="4"/>
  <c r="E4662" i="4" s="1"/>
  <c r="C4663" i="4"/>
  <c r="E4663" i="4" s="1"/>
  <c r="C4664" i="4"/>
  <c r="E4664" i="4" s="1"/>
  <c r="C4665" i="4"/>
  <c r="E4665" i="4" s="1"/>
  <c r="C4666" i="4"/>
  <c r="E4666" i="4" s="1"/>
  <c r="C4667" i="4"/>
  <c r="E4667" i="4" s="1"/>
  <c r="C4668" i="4"/>
  <c r="E4668" i="4" s="1"/>
  <c r="C4669" i="4"/>
  <c r="E4669" i="4" s="1"/>
  <c r="C4670" i="4"/>
  <c r="E4670" i="4" s="1"/>
  <c r="C4671" i="4"/>
  <c r="E4671" i="4" s="1"/>
  <c r="C4672" i="4"/>
  <c r="E4672" i="4" s="1"/>
  <c r="C4673" i="4"/>
  <c r="E4673" i="4" s="1"/>
  <c r="C4674" i="4"/>
  <c r="E4674" i="4" s="1"/>
  <c r="C4675" i="4"/>
  <c r="E4675" i="4" s="1"/>
  <c r="C4676" i="4"/>
  <c r="E4676" i="4" s="1"/>
  <c r="C4677" i="4"/>
  <c r="E4677" i="4" s="1"/>
  <c r="C4678" i="4"/>
  <c r="E4678" i="4" s="1"/>
  <c r="C4679" i="4"/>
  <c r="E4679" i="4" s="1"/>
  <c r="C4680" i="4"/>
  <c r="E4680" i="4" s="1"/>
  <c r="C4681" i="4"/>
  <c r="E4681" i="4" s="1"/>
  <c r="C3169" i="4"/>
  <c r="E3169" i="4" s="1"/>
  <c r="C4683" i="4"/>
  <c r="E4683" i="4" s="1"/>
  <c r="C4684" i="4"/>
  <c r="E4684" i="4" s="1"/>
  <c r="C4685" i="4"/>
  <c r="E4685" i="4" s="1"/>
  <c r="C4686" i="4"/>
  <c r="E4686" i="4" s="1"/>
  <c r="C4687" i="4"/>
  <c r="E4687" i="4" s="1"/>
  <c r="C4688" i="4"/>
  <c r="E4688" i="4" s="1"/>
  <c r="C4689" i="4"/>
  <c r="E4689" i="4" s="1"/>
  <c r="C4690" i="4"/>
  <c r="E4690" i="4" s="1"/>
  <c r="C4691" i="4"/>
  <c r="E4691" i="4" s="1"/>
  <c r="C4692" i="4"/>
  <c r="E4692" i="4" s="1"/>
  <c r="C4693" i="4"/>
  <c r="E4693" i="4" s="1"/>
  <c r="C4694" i="4"/>
  <c r="E4694" i="4" s="1"/>
  <c r="C4695" i="4"/>
  <c r="E4695" i="4" s="1"/>
  <c r="C4696" i="4"/>
  <c r="E4696" i="4" s="1"/>
  <c r="C4697" i="4"/>
  <c r="E4697" i="4" s="1"/>
  <c r="C4698" i="4"/>
  <c r="E4698" i="4" s="1"/>
  <c r="C4699" i="4"/>
  <c r="E4699" i="4" s="1"/>
  <c r="C4700" i="4"/>
  <c r="E4700" i="4" s="1"/>
  <c r="C4701" i="4"/>
  <c r="E4701" i="4" s="1"/>
  <c r="C4702" i="4"/>
  <c r="E4702" i="4" s="1"/>
  <c r="C4703" i="4"/>
  <c r="E4703" i="4" s="1"/>
  <c r="C4704" i="4"/>
  <c r="E4704" i="4" s="1"/>
  <c r="C4705" i="4"/>
  <c r="E4705" i="4" s="1"/>
  <c r="C4706" i="4"/>
  <c r="E4706" i="4" s="1"/>
  <c r="C4707" i="4"/>
  <c r="E4707" i="4" s="1"/>
  <c r="C4708" i="4"/>
  <c r="E4708" i="4" s="1"/>
  <c r="C4709" i="4"/>
  <c r="E4709" i="4" s="1"/>
  <c r="C4710" i="4"/>
  <c r="E4710" i="4" s="1"/>
  <c r="C4711" i="4"/>
  <c r="E4711" i="4" s="1"/>
  <c r="C4712" i="4"/>
  <c r="E4712" i="4" s="1"/>
  <c r="C4713" i="4"/>
  <c r="E4713" i="4" s="1"/>
  <c r="C4714" i="4"/>
  <c r="E4714" i="4" s="1"/>
  <c r="C4715" i="4"/>
  <c r="E4715" i="4" s="1"/>
  <c r="C4716" i="4"/>
  <c r="E4716" i="4" s="1"/>
  <c r="C4717" i="4"/>
  <c r="E4717" i="4" s="1"/>
  <c r="C4718" i="4"/>
  <c r="E4718" i="4" s="1"/>
  <c r="C4719" i="4"/>
  <c r="E4719" i="4" s="1"/>
  <c r="C4720" i="4"/>
  <c r="E4720" i="4" s="1"/>
  <c r="C4721" i="4"/>
  <c r="E4721" i="4" s="1"/>
  <c r="C4722" i="4"/>
  <c r="E4722" i="4" s="1"/>
  <c r="C4723" i="4"/>
  <c r="E4723" i="4" s="1"/>
  <c r="C4724" i="4"/>
  <c r="E4724" i="4" s="1"/>
  <c r="C4725" i="4"/>
  <c r="E4725" i="4" s="1"/>
  <c r="C4726" i="4"/>
  <c r="E4726" i="4" s="1"/>
  <c r="C4727" i="4"/>
  <c r="E4727" i="4" s="1"/>
  <c r="C4728" i="4"/>
  <c r="E4728" i="4" s="1"/>
  <c r="C4729" i="4"/>
  <c r="E4729" i="4" s="1"/>
  <c r="C4730" i="4"/>
  <c r="E4730" i="4" s="1"/>
  <c r="C4731" i="4"/>
  <c r="E4731" i="4" s="1"/>
  <c r="C4732" i="4"/>
  <c r="E4732" i="4" s="1"/>
  <c r="C4733" i="4"/>
  <c r="E4733" i="4" s="1"/>
  <c r="C4734" i="4"/>
  <c r="E4734" i="4" s="1"/>
  <c r="C4735" i="4"/>
  <c r="E4735" i="4" s="1"/>
  <c r="C4736" i="4"/>
  <c r="E4736" i="4" s="1"/>
  <c r="C4737" i="4"/>
  <c r="E4737" i="4" s="1"/>
  <c r="C4738" i="4"/>
  <c r="E4738" i="4" s="1"/>
  <c r="C4739" i="4"/>
  <c r="E4739" i="4" s="1"/>
  <c r="C4740" i="4"/>
  <c r="E4740" i="4" s="1"/>
  <c r="C4741" i="4"/>
  <c r="E4741" i="4" s="1"/>
  <c r="C4742" i="4"/>
  <c r="E4742" i="4" s="1"/>
  <c r="C4743" i="4"/>
  <c r="E4743" i="4" s="1"/>
  <c r="C4744" i="4"/>
  <c r="E4744" i="4" s="1"/>
  <c r="C4745" i="4"/>
  <c r="E4745" i="4" s="1"/>
  <c r="C4746" i="4"/>
  <c r="E4746" i="4" s="1"/>
  <c r="C4747" i="4"/>
  <c r="E4747" i="4" s="1"/>
  <c r="C4748" i="4"/>
  <c r="E4748" i="4" s="1"/>
  <c r="C4749" i="4"/>
  <c r="E4749" i="4" s="1"/>
  <c r="C4750" i="4"/>
  <c r="E4750" i="4" s="1"/>
  <c r="C4751" i="4"/>
  <c r="E4751" i="4" s="1"/>
  <c r="C4752" i="4"/>
  <c r="E4752" i="4" s="1"/>
  <c r="C4753" i="4"/>
  <c r="E4753" i="4" s="1"/>
  <c r="C4754" i="4"/>
  <c r="E4754" i="4" s="1"/>
  <c r="C4755" i="4"/>
  <c r="E4755" i="4" s="1"/>
  <c r="C4756" i="4"/>
  <c r="E4756" i="4" s="1"/>
  <c r="C4757" i="4"/>
  <c r="E4757" i="4" s="1"/>
  <c r="C4758" i="4"/>
  <c r="E4758" i="4" s="1"/>
  <c r="C4759" i="4"/>
  <c r="E4759" i="4" s="1"/>
  <c r="C4760" i="4"/>
  <c r="E4760" i="4" s="1"/>
  <c r="C4761" i="4"/>
  <c r="E4761" i="4" s="1"/>
  <c r="C4762" i="4"/>
  <c r="E4762" i="4" s="1"/>
  <c r="C4763" i="4"/>
  <c r="E4763" i="4" s="1"/>
  <c r="C4764" i="4"/>
  <c r="E4764" i="4" s="1"/>
  <c r="C4765" i="4"/>
  <c r="E4765" i="4" s="1"/>
  <c r="C4766" i="4"/>
  <c r="E4766" i="4" s="1"/>
  <c r="C4767" i="4"/>
  <c r="E4767" i="4" s="1"/>
  <c r="C4768" i="4"/>
  <c r="E4768" i="4" s="1"/>
  <c r="C4769" i="4"/>
  <c r="E4769" i="4" s="1"/>
  <c r="C4770" i="4"/>
  <c r="E4770" i="4" s="1"/>
  <c r="C4771" i="4"/>
  <c r="E4771" i="4" s="1"/>
  <c r="C4772" i="4"/>
  <c r="E4772" i="4" s="1"/>
  <c r="C4773" i="4"/>
  <c r="E4773" i="4" s="1"/>
  <c r="C4774" i="4"/>
  <c r="E4774" i="4" s="1"/>
  <c r="C4775" i="4"/>
  <c r="E4775" i="4" s="1"/>
  <c r="C4776" i="4"/>
  <c r="E4776" i="4" s="1"/>
  <c r="C4777" i="4"/>
  <c r="E4777" i="4" s="1"/>
  <c r="C4778" i="4"/>
  <c r="E4778" i="4" s="1"/>
  <c r="C4779" i="4"/>
  <c r="E4779" i="4" s="1"/>
  <c r="C4780" i="4"/>
  <c r="E4780" i="4" s="1"/>
  <c r="C4781" i="4"/>
  <c r="E4781" i="4" s="1"/>
  <c r="C4782" i="4"/>
  <c r="E4782" i="4" s="1"/>
  <c r="C4783" i="4"/>
  <c r="E4783" i="4" s="1"/>
  <c r="C4784" i="4"/>
  <c r="E4784" i="4" s="1"/>
  <c r="C4785" i="4"/>
  <c r="E4785" i="4" s="1"/>
  <c r="C4786" i="4"/>
  <c r="E4786" i="4" s="1"/>
  <c r="C4787" i="4"/>
  <c r="E4787" i="4" s="1"/>
  <c r="C4788" i="4"/>
  <c r="E4788" i="4" s="1"/>
  <c r="C4789" i="4"/>
  <c r="E4789" i="4" s="1"/>
  <c r="C4790" i="4"/>
  <c r="E4790" i="4" s="1"/>
  <c r="C4791" i="4"/>
  <c r="E4791" i="4" s="1"/>
  <c r="C4792" i="4"/>
  <c r="E4792" i="4" s="1"/>
  <c r="C4793" i="4"/>
  <c r="E4793" i="4" s="1"/>
  <c r="C4794" i="4"/>
  <c r="E4794" i="4" s="1"/>
  <c r="C4795" i="4"/>
  <c r="E4795" i="4" s="1"/>
  <c r="C4796" i="4"/>
  <c r="E4796" i="4" s="1"/>
  <c r="C4797" i="4"/>
  <c r="E4797" i="4" s="1"/>
  <c r="C4798" i="4"/>
  <c r="E4798" i="4" s="1"/>
  <c r="C4799" i="4"/>
  <c r="E4799" i="4" s="1"/>
  <c r="C4800" i="4"/>
  <c r="E4800" i="4" s="1"/>
  <c r="C4801" i="4"/>
  <c r="E4801" i="4" s="1"/>
  <c r="C4802" i="4"/>
  <c r="E4802" i="4" s="1"/>
  <c r="C4803" i="4"/>
  <c r="E4803" i="4" s="1"/>
  <c r="C4804" i="4"/>
  <c r="E4804" i="4" s="1"/>
  <c r="C4805" i="4"/>
  <c r="E4805" i="4" s="1"/>
  <c r="C4806" i="4"/>
  <c r="E4806" i="4" s="1"/>
  <c r="C4807" i="4"/>
  <c r="E4807" i="4" s="1"/>
  <c r="C4808" i="4"/>
  <c r="E4808" i="4" s="1"/>
  <c r="C4809" i="4"/>
  <c r="E4809" i="4" s="1"/>
  <c r="C4810" i="4"/>
  <c r="E4810" i="4" s="1"/>
  <c r="C4811" i="4"/>
  <c r="E4811" i="4" s="1"/>
  <c r="C4812" i="4"/>
  <c r="E4812" i="4" s="1"/>
  <c r="C4813" i="4"/>
  <c r="E4813" i="4" s="1"/>
  <c r="C4814" i="4"/>
  <c r="E4814" i="4" s="1"/>
  <c r="C4815" i="4"/>
  <c r="E4815" i="4" s="1"/>
  <c r="C4816" i="4"/>
  <c r="E4816" i="4" s="1"/>
  <c r="C4817" i="4"/>
  <c r="E4817" i="4" s="1"/>
  <c r="C4818" i="4"/>
  <c r="E4818" i="4" s="1"/>
  <c r="C4819" i="4"/>
  <c r="E4819" i="4" s="1"/>
  <c r="C4820" i="4"/>
  <c r="E4820" i="4" s="1"/>
  <c r="C4821" i="4"/>
  <c r="E4821" i="4" s="1"/>
  <c r="C4822" i="4"/>
  <c r="E4822" i="4" s="1"/>
  <c r="C4823" i="4"/>
  <c r="E4823" i="4" s="1"/>
  <c r="C4824" i="4"/>
  <c r="E4824" i="4" s="1"/>
  <c r="C4825" i="4"/>
  <c r="E4825" i="4" s="1"/>
  <c r="C4826" i="4"/>
  <c r="E4826" i="4" s="1"/>
  <c r="C4827" i="4"/>
  <c r="E4827" i="4" s="1"/>
  <c r="C4828" i="4"/>
  <c r="E4828" i="4" s="1"/>
  <c r="C4829" i="4"/>
  <c r="E4829" i="4" s="1"/>
  <c r="C4830" i="4"/>
  <c r="E4830" i="4" s="1"/>
  <c r="C4831" i="4"/>
  <c r="E4831" i="4" s="1"/>
  <c r="C4832" i="4"/>
  <c r="E4832" i="4" s="1"/>
  <c r="C4833" i="4"/>
  <c r="E4833" i="4" s="1"/>
  <c r="C4834" i="4"/>
  <c r="E4834" i="4" s="1"/>
  <c r="C4835" i="4"/>
  <c r="E4835" i="4" s="1"/>
  <c r="C4836" i="4"/>
  <c r="E4836" i="4" s="1"/>
  <c r="C4837" i="4"/>
  <c r="E4837" i="4" s="1"/>
  <c r="C4838" i="4"/>
  <c r="E4838" i="4" s="1"/>
  <c r="C4839" i="4"/>
  <c r="E4839" i="4" s="1"/>
  <c r="C4840" i="4"/>
  <c r="E4840" i="4" s="1"/>
  <c r="C4841" i="4"/>
  <c r="E4841" i="4" s="1"/>
  <c r="C4842" i="4"/>
  <c r="E4842" i="4" s="1"/>
  <c r="C4843" i="4"/>
  <c r="E4843" i="4" s="1"/>
  <c r="C4844" i="4"/>
  <c r="E4844" i="4" s="1"/>
  <c r="C4845" i="4"/>
  <c r="E4845" i="4" s="1"/>
  <c r="C4846" i="4"/>
  <c r="E4846" i="4" s="1"/>
  <c r="C4847" i="4"/>
  <c r="E4847" i="4" s="1"/>
  <c r="C4848" i="4"/>
  <c r="E4848" i="4" s="1"/>
  <c r="C4849" i="4"/>
  <c r="E4849" i="4" s="1"/>
  <c r="C4850" i="4"/>
  <c r="E4850" i="4" s="1"/>
  <c r="C4851" i="4"/>
  <c r="E4851" i="4" s="1"/>
  <c r="C4852" i="4"/>
  <c r="E4852" i="4" s="1"/>
  <c r="C4853" i="4"/>
  <c r="E4853" i="4" s="1"/>
  <c r="C4854" i="4"/>
  <c r="E4854" i="4" s="1"/>
  <c r="C4855" i="4"/>
  <c r="E4855" i="4" s="1"/>
  <c r="C4856" i="4"/>
  <c r="E4856" i="4" s="1"/>
  <c r="C4857" i="4"/>
  <c r="E4857" i="4" s="1"/>
  <c r="C4858" i="4"/>
  <c r="E4858" i="4" s="1"/>
  <c r="C4859" i="4"/>
  <c r="E4859" i="4" s="1"/>
  <c r="C4860" i="4"/>
  <c r="E4860" i="4" s="1"/>
  <c r="C4861" i="4"/>
  <c r="E4861" i="4" s="1"/>
  <c r="C4862" i="4"/>
  <c r="E4862" i="4" s="1"/>
  <c r="C4863" i="4"/>
  <c r="E4863" i="4" s="1"/>
  <c r="C4864" i="4"/>
  <c r="E4864" i="4" s="1"/>
  <c r="C4865" i="4"/>
  <c r="E4865" i="4" s="1"/>
  <c r="C4866" i="4"/>
  <c r="E4866" i="4" s="1"/>
  <c r="C4867" i="4"/>
  <c r="E4867" i="4" s="1"/>
  <c r="C4868" i="4"/>
  <c r="E4868" i="4" s="1"/>
  <c r="C4869" i="4"/>
  <c r="E4869" i="4" s="1"/>
  <c r="C4870" i="4"/>
  <c r="E4870" i="4" s="1"/>
  <c r="C4871" i="4"/>
  <c r="E4871" i="4" s="1"/>
  <c r="C4872" i="4"/>
  <c r="E4872" i="4" s="1"/>
  <c r="C4873" i="4"/>
  <c r="E4873" i="4" s="1"/>
  <c r="C4874" i="4"/>
  <c r="E4874" i="4" s="1"/>
  <c r="C4875" i="4"/>
  <c r="E4875" i="4" s="1"/>
  <c r="C4876" i="4"/>
  <c r="E4876" i="4" s="1"/>
  <c r="C4877" i="4"/>
  <c r="E4877" i="4" s="1"/>
  <c r="C4878" i="4"/>
  <c r="E4878" i="4" s="1"/>
  <c r="C4879" i="4"/>
  <c r="E4879" i="4" s="1"/>
  <c r="C4880" i="4"/>
  <c r="E4880" i="4" s="1"/>
  <c r="C4881" i="4"/>
  <c r="E4881" i="4" s="1"/>
  <c r="C4882" i="4"/>
  <c r="E4882" i="4" s="1"/>
  <c r="C4883" i="4"/>
  <c r="E4883" i="4" s="1"/>
  <c r="C4884" i="4"/>
  <c r="E4884" i="4" s="1"/>
  <c r="C4885" i="4"/>
  <c r="E4885" i="4" s="1"/>
  <c r="C4886" i="4"/>
  <c r="E4886" i="4" s="1"/>
  <c r="C4887" i="4"/>
  <c r="E4887" i="4" s="1"/>
  <c r="C4888" i="4"/>
  <c r="E4888" i="4" s="1"/>
  <c r="C4889" i="4"/>
  <c r="E4889" i="4" s="1"/>
  <c r="C4890" i="4"/>
  <c r="E4890" i="4" s="1"/>
  <c r="C4891" i="4"/>
  <c r="E4891" i="4" s="1"/>
  <c r="C4892" i="4"/>
  <c r="E4892" i="4" s="1"/>
  <c r="C4893" i="4"/>
  <c r="E4893" i="4" s="1"/>
  <c r="C4894" i="4"/>
  <c r="E4894" i="4" s="1"/>
  <c r="C4895" i="4"/>
  <c r="E4895" i="4" s="1"/>
  <c r="C4896" i="4"/>
  <c r="E4896" i="4" s="1"/>
  <c r="C4897" i="4"/>
  <c r="E4897" i="4" s="1"/>
  <c r="C4898" i="4"/>
  <c r="E4898" i="4" s="1"/>
  <c r="C4899" i="4"/>
  <c r="E4899" i="4" s="1"/>
  <c r="C4900" i="4"/>
  <c r="E4900" i="4" s="1"/>
  <c r="C4901" i="4"/>
  <c r="E4901" i="4" s="1"/>
  <c r="C4902" i="4"/>
  <c r="E4902" i="4" s="1"/>
  <c r="C4903" i="4"/>
  <c r="E4903" i="4" s="1"/>
  <c r="C4904" i="4"/>
  <c r="E4904" i="4" s="1"/>
  <c r="C4905" i="4"/>
  <c r="E4905" i="4" s="1"/>
  <c r="C4906" i="4"/>
  <c r="E4906" i="4" s="1"/>
  <c r="C4907" i="4"/>
  <c r="E4907" i="4" s="1"/>
  <c r="C4908" i="4"/>
  <c r="E4908" i="4" s="1"/>
  <c r="C4909" i="4"/>
  <c r="E4909" i="4" s="1"/>
  <c r="C4910" i="4"/>
  <c r="E4910" i="4" s="1"/>
  <c r="C4911" i="4"/>
  <c r="E4911" i="4" s="1"/>
  <c r="C4912" i="4"/>
  <c r="E4912" i="4" s="1"/>
  <c r="C4913" i="4"/>
  <c r="E4913" i="4" s="1"/>
  <c r="C4914" i="4"/>
  <c r="E4914" i="4" s="1"/>
  <c r="C4915" i="4"/>
  <c r="E4915" i="4" s="1"/>
  <c r="C4916" i="4"/>
  <c r="E4916" i="4" s="1"/>
  <c r="C4917" i="4"/>
  <c r="E4917" i="4" s="1"/>
  <c r="C4918" i="4"/>
  <c r="E4918" i="4" s="1"/>
  <c r="C4919" i="4"/>
  <c r="E4919" i="4" s="1"/>
  <c r="C4920" i="4"/>
  <c r="E4920" i="4" s="1"/>
  <c r="C4921" i="4"/>
  <c r="E4921" i="4" s="1"/>
  <c r="C4922" i="4"/>
  <c r="E4922" i="4" s="1"/>
  <c r="C4923" i="4"/>
  <c r="E4923" i="4" s="1"/>
  <c r="C4924" i="4"/>
  <c r="E4924" i="4" s="1"/>
  <c r="C4925" i="4"/>
  <c r="E4925" i="4" s="1"/>
  <c r="C4926" i="4"/>
  <c r="E4926" i="4" s="1"/>
  <c r="C4927" i="4"/>
  <c r="E4927" i="4" s="1"/>
  <c r="C4928" i="4"/>
  <c r="E4928" i="4" s="1"/>
  <c r="C4929" i="4"/>
  <c r="E4929" i="4" s="1"/>
  <c r="C4930" i="4"/>
  <c r="E4930" i="4" s="1"/>
  <c r="C4931" i="4"/>
  <c r="E4931" i="4" s="1"/>
  <c r="C4932" i="4"/>
  <c r="E4932" i="4" s="1"/>
  <c r="C4933" i="4"/>
  <c r="E4933" i="4" s="1"/>
  <c r="C4934" i="4"/>
  <c r="E4934" i="4" s="1"/>
  <c r="C4935" i="4"/>
  <c r="E4935" i="4" s="1"/>
  <c r="C4936" i="4"/>
  <c r="E4936" i="4" s="1"/>
  <c r="C4937" i="4"/>
  <c r="E4937" i="4" s="1"/>
  <c r="C4938" i="4"/>
  <c r="E4938" i="4" s="1"/>
  <c r="C4939" i="4"/>
  <c r="E4939" i="4" s="1"/>
  <c r="C4940" i="4"/>
  <c r="E4940" i="4" s="1"/>
  <c r="C4941" i="4"/>
  <c r="E4941" i="4" s="1"/>
  <c r="C4942" i="4"/>
  <c r="E4942" i="4" s="1"/>
  <c r="C4943" i="4"/>
  <c r="E4943" i="4" s="1"/>
  <c r="C4944" i="4"/>
  <c r="E4944" i="4" s="1"/>
  <c r="C4945" i="4"/>
  <c r="E4945" i="4" s="1"/>
  <c r="C4946" i="4"/>
  <c r="E4946" i="4" s="1"/>
  <c r="C4947" i="4"/>
  <c r="E4947" i="4" s="1"/>
  <c r="C4948" i="4"/>
  <c r="E4948" i="4" s="1"/>
  <c r="C4949" i="4"/>
  <c r="E4949" i="4" s="1"/>
  <c r="C4950" i="4"/>
  <c r="E4950" i="4" s="1"/>
  <c r="C4951" i="4"/>
  <c r="E4951" i="4" s="1"/>
  <c r="C4952" i="4"/>
  <c r="E4952" i="4" s="1"/>
  <c r="C4953" i="4"/>
  <c r="E4953" i="4" s="1"/>
  <c r="C4954" i="4"/>
  <c r="E4954" i="4" s="1"/>
  <c r="C4955" i="4"/>
  <c r="E4955" i="4" s="1"/>
  <c r="C4956" i="4"/>
  <c r="E4956" i="4" s="1"/>
  <c r="C4957" i="4"/>
  <c r="E4957" i="4" s="1"/>
  <c r="C4958" i="4"/>
  <c r="E4958" i="4" s="1"/>
  <c r="C4959" i="4"/>
  <c r="E4959" i="4" s="1"/>
  <c r="C4960" i="4"/>
  <c r="E4960" i="4" s="1"/>
  <c r="C4961" i="4"/>
  <c r="E4961" i="4" s="1"/>
  <c r="C4962" i="4"/>
  <c r="E4962" i="4" s="1"/>
  <c r="C4963" i="4"/>
  <c r="E4963" i="4" s="1"/>
  <c r="C4964" i="4"/>
  <c r="E4964" i="4" s="1"/>
  <c r="C4965" i="4"/>
  <c r="E4965" i="4" s="1"/>
  <c r="C4966" i="4"/>
  <c r="E4966" i="4" s="1"/>
  <c r="C4967" i="4"/>
  <c r="E4967" i="4" s="1"/>
  <c r="C4968" i="4"/>
  <c r="E4968" i="4" s="1"/>
  <c r="C4969" i="4"/>
  <c r="E4969" i="4" s="1"/>
  <c r="C4970" i="4"/>
  <c r="E4970" i="4" s="1"/>
  <c r="C4971" i="4"/>
  <c r="E4971" i="4" s="1"/>
  <c r="C4972" i="4"/>
  <c r="E4972" i="4" s="1"/>
  <c r="C4973" i="4"/>
  <c r="E4973" i="4" s="1"/>
  <c r="C4974" i="4"/>
  <c r="E4974" i="4" s="1"/>
  <c r="C4975" i="4"/>
  <c r="E4975" i="4" s="1"/>
  <c r="C4976" i="4"/>
  <c r="E4976" i="4" s="1"/>
  <c r="C4977" i="4"/>
  <c r="E4977" i="4" s="1"/>
  <c r="C4978" i="4"/>
  <c r="E4978" i="4" s="1"/>
  <c r="C4979" i="4"/>
  <c r="E4979" i="4" s="1"/>
  <c r="C4980" i="4"/>
  <c r="E4980" i="4" s="1"/>
  <c r="C4981" i="4"/>
  <c r="E4981" i="4" s="1"/>
  <c r="C4982" i="4"/>
  <c r="E4982" i="4" s="1"/>
  <c r="C4983" i="4"/>
  <c r="E4983" i="4" s="1"/>
  <c r="C4984" i="4"/>
  <c r="E4984" i="4" s="1"/>
  <c r="C4985" i="4"/>
  <c r="E4985" i="4" s="1"/>
  <c r="C4986" i="4"/>
  <c r="E4986" i="4" s="1"/>
  <c r="C4987" i="4"/>
  <c r="E4987" i="4" s="1"/>
  <c r="C4988" i="4"/>
  <c r="E4988" i="4" s="1"/>
  <c r="C4989" i="4"/>
  <c r="E4989" i="4" s="1"/>
  <c r="C4990" i="4"/>
  <c r="E4990" i="4" s="1"/>
  <c r="C4991" i="4"/>
  <c r="E4991" i="4" s="1"/>
  <c r="C4992" i="4"/>
  <c r="E4992" i="4" s="1"/>
  <c r="C4993" i="4"/>
  <c r="E4993" i="4" s="1"/>
  <c r="C4994" i="4"/>
  <c r="E4994" i="4" s="1"/>
  <c r="C4995" i="4"/>
  <c r="E4995" i="4" s="1"/>
  <c r="C4996" i="4"/>
  <c r="E4996" i="4" s="1"/>
  <c r="C4997" i="4"/>
  <c r="E4997" i="4" s="1"/>
  <c r="C4998" i="4"/>
  <c r="E4998" i="4" s="1"/>
  <c r="C4999" i="4"/>
  <c r="E4999" i="4" s="1"/>
  <c r="C5000" i="4"/>
  <c r="E5000" i="4" s="1"/>
  <c r="C5001" i="4"/>
  <c r="E5001" i="4" s="1"/>
  <c r="C5002" i="4"/>
  <c r="E5002" i="4" s="1"/>
  <c r="C5003" i="4"/>
  <c r="E5003" i="4" s="1"/>
  <c r="C5004" i="4"/>
  <c r="E5004" i="4" s="1"/>
  <c r="C5005" i="4"/>
  <c r="E5005" i="4" s="1"/>
  <c r="C5006" i="4"/>
  <c r="E5006" i="4" s="1"/>
  <c r="C5007" i="4"/>
  <c r="E5007" i="4" s="1"/>
  <c r="C5008" i="4"/>
  <c r="E5008" i="4" s="1"/>
  <c r="C5009" i="4"/>
  <c r="E5009" i="4" s="1"/>
  <c r="C5010" i="4"/>
  <c r="E5010" i="4" s="1"/>
  <c r="C5011" i="4"/>
  <c r="E5011" i="4" s="1"/>
  <c r="C5012" i="4"/>
  <c r="E5012" i="4" s="1"/>
  <c r="C5013" i="4"/>
  <c r="E5013" i="4" s="1"/>
  <c r="C5014" i="4"/>
  <c r="E5014" i="4" s="1"/>
  <c r="C5015" i="4"/>
  <c r="E5015" i="4" s="1"/>
  <c r="C5016" i="4"/>
  <c r="E5016" i="4" s="1"/>
  <c r="C5017" i="4"/>
  <c r="E5017" i="4" s="1"/>
  <c r="C5018" i="4"/>
  <c r="E5018" i="4" s="1"/>
  <c r="C5019" i="4"/>
  <c r="E5019" i="4" s="1"/>
  <c r="C3374" i="4"/>
  <c r="E3374" i="4" s="1"/>
  <c r="C5021" i="4"/>
  <c r="E5021" i="4" s="1"/>
  <c r="C5022" i="4"/>
  <c r="E5022" i="4" s="1"/>
  <c r="C5023" i="4"/>
  <c r="E5023" i="4" s="1"/>
  <c r="C5024" i="4"/>
  <c r="E5024" i="4" s="1"/>
  <c r="C5025" i="4"/>
  <c r="E5025" i="4" s="1"/>
  <c r="C5026" i="4"/>
  <c r="E5026" i="4" s="1"/>
  <c r="C5027" i="4"/>
  <c r="E5027" i="4" s="1"/>
  <c r="C5028" i="4"/>
  <c r="E5028" i="4" s="1"/>
  <c r="C5029" i="4"/>
  <c r="E5029" i="4" s="1"/>
  <c r="C5030" i="4"/>
  <c r="E5030" i="4" s="1"/>
  <c r="C5031" i="4"/>
  <c r="E5031" i="4" s="1"/>
  <c r="C5032" i="4"/>
  <c r="E5032" i="4" s="1"/>
  <c r="C5033" i="4"/>
  <c r="E5033" i="4" s="1"/>
  <c r="C5034" i="4"/>
  <c r="E5034" i="4" s="1"/>
  <c r="C5035" i="4"/>
  <c r="E5035" i="4" s="1"/>
  <c r="C5036" i="4"/>
  <c r="E5036" i="4" s="1"/>
  <c r="C5037" i="4"/>
  <c r="E5037" i="4" s="1"/>
  <c r="C5038" i="4"/>
  <c r="E5038" i="4" s="1"/>
  <c r="C5039" i="4"/>
  <c r="E5039" i="4" s="1"/>
  <c r="C5040" i="4"/>
  <c r="E5040" i="4" s="1"/>
  <c r="C5041" i="4"/>
  <c r="E5041" i="4" s="1"/>
  <c r="C5042" i="4"/>
  <c r="E5042" i="4" s="1"/>
  <c r="C5043" i="4"/>
  <c r="E5043" i="4" s="1"/>
  <c r="C5044" i="4"/>
  <c r="E5044" i="4" s="1"/>
  <c r="C5045" i="4"/>
  <c r="E5045" i="4" s="1"/>
  <c r="C5046" i="4"/>
  <c r="E5046" i="4" s="1"/>
  <c r="C5047" i="4"/>
  <c r="E5047" i="4" s="1"/>
  <c r="C5048" i="4"/>
  <c r="E5048" i="4" s="1"/>
  <c r="C5049" i="4"/>
  <c r="E5049" i="4" s="1"/>
  <c r="C5050" i="4"/>
  <c r="E5050" i="4" s="1"/>
  <c r="C5051" i="4"/>
  <c r="E5051" i="4" s="1"/>
  <c r="C5052" i="4"/>
  <c r="E5052" i="4" s="1"/>
  <c r="C5053" i="4"/>
  <c r="E5053" i="4" s="1"/>
  <c r="C5054" i="4"/>
  <c r="E5054" i="4" s="1"/>
  <c r="C5055" i="4"/>
  <c r="E5055" i="4" s="1"/>
  <c r="C5056" i="4"/>
  <c r="E5056" i="4" s="1"/>
  <c r="C5057" i="4"/>
  <c r="E5057" i="4" s="1"/>
  <c r="C5058" i="4"/>
  <c r="E5058" i="4" s="1"/>
  <c r="C5059" i="4"/>
  <c r="E5059" i="4" s="1"/>
  <c r="C5060" i="4"/>
  <c r="E5060" i="4" s="1"/>
  <c r="C5061" i="4"/>
  <c r="E5061" i="4" s="1"/>
  <c r="C5062" i="4"/>
  <c r="E5062" i="4" s="1"/>
  <c r="C5063" i="4"/>
  <c r="E5063" i="4" s="1"/>
  <c r="C5064" i="4"/>
  <c r="E5064" i="4" s="1"/>
  <c r="C5065" i="4"/>
  <c r="E5065" i="4" s="1"/>
  <c r="C5066" i="4"/>
  <c r="E5066" i="4" s="1"/>
  <c r="C5067" i="4"/>
  <c r="E5067" i="4" s="1"/>
  <c r="C5068" i="4"/>
  <c r="E5068" i="4" s="1"/>
  <c r="C5069" i="4"/>
  <c r="E5069" i="4" s="1"/>
  <c r="C5070" i="4"/>
  <c r="E5070" i="4" s="1"/>
  <c r="C5071" i="4"/>
  <c r="E5071" i="4" s="1"/>
  <c r="C5072" i="4"/>
  <c r="E5072" i="4" s="1"/>
  <c r="C5073" i="4"/>
  <c r="E5073" i="4" s="1"/>
  <c r="C5074" i="4"/>
  <c r="E5074" i="4" s="1"/>
  <c r="C5075" i="4"/>
  <c r="E5075" i="4" s="1"/>
  <c r="C5076" i="4"/>
  <c r="E5076" i="4" s="1"/>
  <c r="C5077" i="4"/>
  <c r="E5077" i="4" s="1"/>
  <c r="C5078" i="4"/>
  <c r="E5078" i="4" s="1"/>
  <c r="C5079" i="4"/>
  <c r="E5079" i="4" s="1"/>
  <c r="C5080" i="4"/>
  <c r="E5080" i="4" s="1"/>
  <c r="C5081" i="4"/>
  <c r="E5081" i="4" s="1"/>
  <c r="C5082" i="4"/>
  <c r="E5082" i="4" s="1"/>
  <c r="C5083" i="4"/>
  <c r="E5083" i="4" s="1"/>
  <c r="C5084" i="4"/>
  <c r="E5084" i="4" s="1"/>
  <c r="C5085" i="4"/>
  <c r="E5085" i="4" s="1"/>
  <c r="C5086" i="4"/>
  <c r="E5086" i="4" s="1"/>
  <c r="C5087" i="4"/>
  <c r="E5087" i="4" s="1"/>
  <c r="C5088" i="4"/>
  <c r="E5088" i="4" s="1"/>
  <c r="C5089" i="4"/>
  <c r="E5089" i="4" s="1"/>
  <c r="C5090" i="4"/>
  <c r="E5090" i="4" s="1"/>
  <c r="C5091" i="4"/>
  <c r="E5091" i="4" s="1"/>
  <c r="C5092" i="4"/>
  <c r="E5092" i="4" s="1"/>
  <c r="C5093" i="4"/>
  <c r="E5093" i="4" s="1"/>
  <c r="C5094" i="4"/>
  <c r="E5094" i="4" s="1"/>
  <c r="C5095" i="4"/>
  <c r="E5095" i="4" s="1"/>
  <c r="C5096" i="4"/>
  <c r="E5096" i="4" s="1"/>
  <c r="C5097" i="4"/>
  <c r="E5097" i="4" s="1"/>
  <c r="C5098" i="4"/>
  <c r="E5098" i="4" s="1"/>
  <c r="C5099" i="4"/>
  <c r="E5099" i="4" s="1"/>
  <c r="C5100" i="4"/>
  <c r="E5100" i="4" s="1"/>
  <c r="C5101" i="4"/>
  <c r="E5101" i="4" s="1"/>
  <c r="C5102" i="4"/>
  <c r="E5102" i="4" s="1"/>
  <c r="C5103" i="4"/>
  <c r="E5103" i="4" s="1"/>
  <c r="C5104" i="4"/>
  <c r="E5104" i="4" s="1"/>
  <c r="C5105" i="4"/>
  <c r="E5105" i="4" s="1"/>
  <c r="C5106" i="4"/>
  <c r="E5106" i="4" s="1"/>
  <c r="C5107" i="4"/>
  <c r="E5107" i="4" s="1"/>
  <c r="C5108" i="4"/>
  <c r="E5108" i="4" s="1"/>
  <c r="C5109" i="4"/>
  <c r="E5109" i="4" s="1"/>
  <c r="C5110" i="4"/>
  <c r="E5110" i="4" s="1"/>
  <c r="C5111" i="4"/>
  <c r="E5111" i="4" s="1"/>
  <c r="C5112" i="4"/>
  <c r="E5112" i="4" s="1"/>
  <c r="C5113" i="4"/>
  <c r="E5113" i="4" s="1"/>
  <c r="C5114" i="4"/>
  <c r="E5114" i="4" s="1"/>
  <c r="C5115" i="4"/>
  <c r="E5115" i="4" s="1"/>
  <c r="C5116" i="4"/>
  <c r="E5116" i="4" s="1"/>
  <c r="C5117" i="4"/>
  <c r="E5117" i="4" s="1"/>
  <c r="C5118" i="4"/>
  <c r="E5118" i="4" s="1"/>
  <c r="C5119" i="4"/>
  <c r="E5119" i="4" s="1"/>
  <c r="C5120" i="4"/>
  <c r="E5120" i="4" s="1"/>
  <c r="C5121" i="4"/>
  <c r="E5121" i="4" s="1"/>
  <c r="C5122" i="4"/>
  <c r="E5122" i="4" s="1"/>
  <c r="C5123" i="4"/>
  <c r="E5123" i="4" s="1"/>
  <c r="C5124" i="4"/>
  <c r="E5124" i="4" s="1"/>
  <c r="C5125" i="4"/>
  <c r="E5125" i="4" s="1"/>
  <c r="C5126" i="4"/>
  <c r="E5126" i="4" s="1"/>
  <c r="C5127" i="4"/>
  <c r="E5127" i="4" s="1"/>
  <c r="C5128" i="4"/>
  <c r="E5128" i="4" s="1"/>
  <c r="C5129" i="4"/>
  <c r="E5129" i="4" s="1"/>
  <c r="C5130" i="4"/>
  <c r="E5130" i="4" s="1"/>
  <c r="C5131" i="4"/>
  <c r="E5131" i="4" s="1"/>
  <c r="C5132" i="4"/>
  <c r="E5132" i="4" s="1"/>
  <c r="C5133" i="4"/>
  <c r="E5133" i="4" s="1"/>
  <c r="C5134" i="4"/>
  <c r="E5134" i="4" s="1"/>
  <c r="C5135" i="4"/>
  <c r="E5135" i="4" s="1"/>
  <c r="C5136" i="4"/>
  <c r="E5136" i="4" s="1"/>
  <c r="C5137" i="4"/>
  <c r="E5137" i="4" s="1"/>
  <c r="C5138" i="4"/>
  <c r="E5138" i="4" s="1"/>
  <c r="C5139" i="4"/>
  <c r="E5139" i="4" s="1"/>
  <c r="C5140" i="4"/>
  <c r="E5140" i="4" s="1"/>
  <c r="C5141" i="4"/>
  <c r="E5141" i="4" s="1"/>
  <c r="C5142" i="4"/>
  <c r="E5142" i="4" s="1"/>
  <c r="C5143" i="4"/>
  <c r="E5143" i="4" s="1"/>
  <c r="C5144" i="4"/>
  <c r="E5144" i="4" s="1"/>
  <c r="C5145" i="4"/>
  <c r="E5145" i="4" s="1"/>
  <c r="C5146" i="4"/>
  <c r="E5146" i="4" s="1"/>
  <c r="C5147" i="4"/>
  <c r="E5147" i="4" s="1"/>
  <c r="C5148" i="4"/>
  <c r="E5148" i="4" s="1"/>
  <c r="C5149" i="4"/>
  <c r="E5149" i="4" s="1"/>
  <c r="C5150" i="4"/>
  <c r="E5150" i="4" s="1"/>
  <c r="C5151" i="4"/>
  <c r="E5151" i="4" s="1"/>
  <c r="C5152" i="4"/>
  <c r="E5152" i="4" s="1"/>
  <c r="C5153" i="4"/>
  <c r="E5153" i="4" s="1"/>
  <c r="C5154" i="4"/>
  <c r="E5154" i="4" s="1"/>
  <c r="C5155" i="4"/>
  <c r="E5155" i="4" s="1"/>
  <c r="C5156" i="4"/>
  <c r="E5156" i="4" s="1"/>
  <c r="C5157" i="4"/>
  <c r="E5157" i="4" s="1"/>
  <c r="C5158" i="4"/>
  <c r="E5158" i="4" s="1"/>
  <c r="C5159" i="4"/>
  <c r="E5159" i="4" s="1"/>
  <c r="C5160" i="4"/>
  <c r="E5160" i="4" s="1"/>
  <c r="C5161" i="4"/>
  <c r="E5161" i="4" s="1"/>
  <c r="C5162" i="4"/>
  <c r="E5162" i="4" s="1"/>
  <c r="C5163" i="4"/>
  <c r="E5163" i="4" s="1"/>
  <c r="C5164" i="4"/>
  <c r="E5164" i="4" s="1"/>
  <c r="C5165" i="4"/>
  <c r="E5165" i="4" s="1"/>
  <c r="C5166" i="4"/>
  <c r="E5166" i="4" s="1"/>
  <c r="C5167" i="4"/>
  <c r="E5167" i="4" s="1"/>
  <c r="C5168" i="4"/>
  <c r="E5168" i="4" s="1"/>
  <c r="C5169" i="4"/>
  <c r="E5169" i="4" s="1"/>
  <c r="C5170" i="4"/>
  <c r="E5170" i="4" s="1"/>
  <c r="C5171" i="4"/>
  <c r="E5171" i="4" s="1"/>
  <c r="C5172" i="4"/>
  <c r="E5172" i="4" s="1"/>
  <c r="C5173" i="4"/>
  <c r="E5173" i="4" s="1"/>
  <c r="C5174" i="4"/>
  <c r="E5174" i="4" s="1"/>
  <c r="C5175" i="4"/>
  <c r="E5175" i="4" s="1"/>
  <c r="C5176" i="4"/>
  <c r="E5176" i="4" s="1"/>
  <c r="C5177" i="4"/>
  <c r="E5177" i="4" s="1"/>
  <c r="C5178" i="4"/>
  <c r="E5178" i="4" s="1"/>
  <c r="C5179" i="4"/>
  <c r="E5179" i="4" s="1"/>
  <c r="C5180" i="4"/>
  <c r="E5180" i="4" s="1"/>
  <c r="C5181" i="4"/>
  <c r="E5181" i="4" s="1"/>
  <c r="C5182" i="4"/>
  <c r="E5182" i="4" s="1"/>
  <c r="C5183" i="4"/>
  <c r="E5183" i="4" s="1"/>
  <c r="C5184" i="4"/>
  <c r="E5184" i="4" s="1"/>
  <c r="C5185" i="4"/>
  <c r="E5185" i="4" s="1"/>
  <c r="C5186" i="4"/>
  <c r="E5186" i="4" s="1"/>
  <c r="C5187" i="4"/>
  <c r="E5187" i="4" s="1"/>
  <c r="C5188" i="4"/>
  <c r="E5188" i="4" s="1"/>
  <c r="C5189" i="4"/>
  <c r="E5189" i="4" s="1"/>
  <c r="C5190" i="4"/>
  <c r="E5190" i="4" s="1"/>
  <c r="C5191" i="4"/>
  <c r="E5191" i="4" s="1"/>
  <c r="C5192" i="4"/>
  <c r="E5192" i="4" s="1"/>
  <c r="C5193" i="4"/>
  <c r="E5193" i="4" s="1"/>
  <c r="C5194" i="4"/>
  <c r="E5194" i="4" s="1"/>
  <c r="C5195" i="4"/>
  <c r="E5195" i="4" s="1"/>
  <c r="C5196" i="4"/>
  <c r="E5196" i="4" s="1"/>
  <c r="C5197" i="4"/>
  <c r="E5197" i="4" s="1"/>
  <c r="C5198" i="4"/>
  <c r="E5198" i="4" s="1"/>
  <c r="C5199" i="4"/>
  <c r="E5199" i="4" s="1"/>
  <c r="C5200" i="4"/>
  <c r="E5200" i="4" s="1"/>
  <c r="C5201" i="4"/>
  <c r="E5201" i="4" s="1"/>
  <c r="C5202" i="4"/>
  <c r="E5202" i="4" s="1"/>
  <c r="C5203" i="4"/>
  <c r="E5203" i="4" s="1"/>
  <c r="C5204" i="4"/>
  <c r="E5204" i="4" s="1"/>
  <c r="C5205" i="4"/>
  <c r="E5205" i="4" s="1"/>
  <c r="C5206" i="4"/>
  <c r="E5206" i="4" s="1"/>
  <c r="C5207" i="4"/>
  <c r="E5207" i="4" s="1"/>
  <c r="C5208" i="4"/>
  <c r="E5208" i="4" s="1"/>
  <c r="C5209" i="4"/>
  <c r="E5209" i="4" s="1"/>
  <c r="C5210" i="4"/>
  <c r="E5210" i="4" s="1"/>
  <c r="C5211" i="4"/>
  <c r="E5211" i="4" s="1"/>
  <c r="C5212" i="4"/>
  <c r="E5212" i="4" s="1"/>
  <c r="C5213" i="4"/>
  <c r="E5213" i="4" s="1"/>
  <c r="C5214" i="4"/>
  <c r="E5214" i="4" s="1"/>
  <c r="C5215" i="4"/>
  <c r="E5215" i="4" s="1"/>
  <c r="C5216" i="4"/>
  <c r="E5216" i="4" s="1"/>
  <c r="C5217" i="4"/>
  <c r="E5217" i="4" s="1"/>
  <c r="C5218" i="4"/>
  <c r="E5218" i="4" s="1"/>
  <c r="C5219" i="4"/>
  <c r="E5219" i="4" s="1"/>
  <c r="C5220" i="4"/>
  <c r="E5220" i="4" s="1"/>
  <c r="C5221" i="4"/>
  <c r="E5221" i="4" s="1"/>
  <c r="C5222" i="4"/>
  <c r="E5222" i="4" s="1"/>
  <c r="C5223" i="4"/>
  <c r="E5223" i="4" s="1"/>
  <c r="C5224" i="4"/>
  <c r="E5224" i="4" s="1"/>
  <c r="C5225" i="4"/>
  <c r="E5225" i="4" s="1"/>
  <c r="C5226" i="4"/>
  <c r="E5226" i="4" s="1"/>
  <c r="C5227" i="4"/>
  <c r="E5227" i="4" s="1"/>
  <c r="C5228" i="4"/>
  <c r="E5228" i="4" s="1"/>
  <c r="C5229" i="4"/>
  <c r="E5229" i="4" s="1"/>
  <c r="C5230" i="4"/>
  <c r="E5230" i="4" s="1"/>
  <c r="C5231" i="4"/>
  <c r="E5231" i="4" s="1"/>
  <c r="C5232" i="4"/>
  <c r="E5232" i="4" s="1"/>
  <c r="C5233" i="4"/>
  <c r="E5233" i="4" s="1"/>
  <c r="C5234" i="4"/>
  <c r="E5234" i="4" s="1"/>
  <c r="C5235" i="4"/>
  <c r="E5235" i="4" s="1"/>
  <c r="C5236" i="4"/>
  <c r="E5236" i="4" s="1"/>
  <c r="C5237" i="4"/>
  <c r="E5237" i="4" s="1"/>
  <c r="C5238" i="4"/>
  <c r="E5238" i="4" s="1"/>
  <c r="C5239" i="4"/>
  <c r="E5239" i="4" s="1"/>
  <c r="C5240" i="4"/>
  <c r="E5240" i="4" s="1"/>
  <c r="C5241" i="4"/>
  <c r="E5241" i="4" s="1"/>
  <c r="C5242" i="4"/>
  <c r="E5242" i="4" s="1"/>
  <c r="C5243" i="4"/>
  <c r="E5243" i="4" s="1"/>
  <c r="C5244" i="4"/>
  <c r="E5244" i="4" s="1"/>
  <c r="C5245" i="4"/>
  <c r="E5245" i="4" s="1"/>
  <c r="C5246" i="4"/>
  <c r="E5246" i="4" s="1"/>
  <c r="C5247" i="4"/>
  <c r="E5247" i="4" s="1"/>
  <c r="C5248" i="4"/>
  <c r="E5248" i="4" s="1"/>
  <c r="C5249" i="4"/>
  <c r="E5249" i="4" s="1"/>
  <c r="C5250" i="4"/>
  <c r="E5250" i="4" s="1"/>
  <c r="C5251" i="4"/>
  <c r="E5251" i="4" s="1"/>
  <c r="C5252" i="4"/>
  <c r="E5252" i="4" s="1"/>
  <c r="C5253" i="4"/>
  <c r="E5253" i="4" s="1"/>
  <c r="C5254" i="4"/>
  <c r="E5254" i="4" s="1"/>
  <c r="C5255" i="4"/>
  <c r="E5255" i="4" s="1"/>
  <c r="C5256" i="4"/>
  <c r="E5256" i="4" s="1"/>
  <c r="C5257" i="4"/>
  <c r="E5257" i="4" s="1"/>
  <c r="C5258" i="4"/>
  <c r="E5258" i="4" s="1"/>
  <c r="C5259" i="4"/>
  <c r="E5259" i="4" s="1"/>
  <c r="C5260" i="4"/>
  <c r="E5260" i="4" s="1"/>
  <c r="C5261" i="4"/>
  <c r="E5261" i="4" s="1"/>
  <c r="C5262" i="4"/>
  <c r="E5262" i="4" s="1"/>
  <c r="C5263" i="4"/>
  <c r="E5263" i="4" s="1"/>
  <c r="C5264" i="4"/>
  <c r="E5264" i="4" s="1"/>
  <c r="C5265" i="4"/>
  <c r="E5265" i="4" s="1"/>
  <c r="C5266" i="4"/>
  <c r="E5266" i="4" s="1"/>
  <c r="C5267" i="4"/>
  <c r="E5267" i="4" s="1"/>
  <c r="C5268" i="4"/>
  <c r="E5268" i="4" s="1"/>
  <c r="C5269" i="4"/>
  <c r="E5269" i="4" s="1"/>
  <c r="C5270" i="4"/>
  <c r="E5270" i="4" s="1"/>
  <c r="C5271" i="4"/>
  <c r="E5271" i="4" s="1"/>
  <c r="C5272" i="4"/>
  <c r="E5272" i="4" s="1"/>
  <c r="C5273" i="4"/>
  <c r="E5273" i="4" s="1"/>
  <c r="C5274" i="4"/>
  <c r="E5274" i="4" s="1"/>
  <c r="C5275" i="4"/>
  <c r="E5275" i="4" s="1"/>
  <c r="C5276" i="4"/>
  <c r="E5276" i="4" s="1"/>
  <c r="C5277" i="4"/>
  <c r="E5277" i="4" s="1"/>
  <c r="C5278" i="4"/>
  <c r="E5278" i="4" s="1"/>
  <c r="C5279" i="4"/>
  <c r="E5279" i="4" s="1"/>
  <c r="C5280" i="4"/>
  <c r="E5280" i="4" s="1"/>
  <c r="C5281" i="4"/>
  <c r="E5281" i="4" s="1"/>
  <c r="C5282" i="4"/>
  <c r="E5282" i="4" s="1"/>
  <c r="C5283" i="4"/>
  <c r="E5283" i="4" s="1"/>
  <c r="C5284" i="4"/>
  <c r="E5284" i="4" s="1"/>
  <c r="C5285" i="4"/>
  <c r="E5285" i="4" s="1"/>
  <c r="C5286" i="4"/>
  <c r="E5286" i="4" s="1"/>
  <c r="C5287" i="4"/>
  <c r="E5287" i="4" s="1"/>
  <c r="C5288" i="4"/>
  <c r="E5288" i="4" s="1"/>
  <c r="C5289" i="4"/>
  <c r="E5289" i="4" s="1"/>
  <c r="C5290" i="4"/>
  <c r="E5290" i="4" s="1"/>
  <c r="C5291" i="4"/>
  <c r="E5291" i="4" s="1"/>
  <c r="C5292" i="4"/>
  <c r="E5292" i="4" s="1"/>
  <c r="C5293" i="4"/>
  <c r="E5293" i="4" s="1"/>
  <c r="C5294" i="4"/>
  <c r="E5294" i="4" s="1"/>
  <c r="C5295" i="4"/>
  <c r="E5295" i="4" s="1"/>
  <c r="C5296" i="4"/>
  <c r="E5296" i="4" s="1"/>
  <c r="C5297" i="4"/>
  <c r="E5297" i="4" s="1"/>
  <c r="C5298" i="4"/>
  <c r="E5298" i="4" s="1"/>
  <c r="C5299" i="4"/>
  <c r="E5299" i="4" s="1"/>
  <c r="C5300" i="4"/>
  <c r="E5300" i="4" s="1"/>
  <c r="C5301" i="4"/>
  <c r="E5301" i="4" s="1"/>
  <c r="C5302" i="4"/>
  <c r="E5302" i="4" s="1"/>
  <c r="C5303" i="4"/>
  <c r="E5303" i="4" s="1"/>
  <c r="C5304" i="4"/>
  <c r="E5304" i="4" s="1"/>
  <c r="C5305" i="4"/>
  <c r="E5305" i="4" s="1"/>
  <c r="C5306" i="4"/>
  <c r="E5306" i="4" s="1"/>
  <c r="C5307" i="4"/>
  <c r="E5307" i="4" s="1"/>
  <c r="C5308" i="4"/>
  <c r="E5308" i="4" s="1"/>
  <c r="C5309" i="4"/>
  <c r="E5309" i="4" s="1"/>
  <c r="C5310" i="4"/>
  <c r="E5310" i="4" s="1"/>
  <c r="C5311" i="4"/>
  <c r="E5311" i="4" s="1"/>
  <c r="C5312" i="4"/>
  <c r="E5312" i="4" s="1"/>
  <c r="C5313" i="4"/>
  <c r="E5313" i="4" s="1"/>
  <c r="C5314" i="4"/>
  <c r="E5314" i="4" s="1"/>
  <c r="C5315" i="4"/>
  <c r="E5315" i="4" s="1"/>
  <c r="C5316" i="4"/>
  <c r="E5316" i="4" s="1"/>
  <c r="C5317" i="4"/>
  <c r="E5317" i="4" s="1"/>
  <c r="C5318" i="4"/>
  <c r="E5318" i="4" s="1"/>
  <c r="C5319" i="4"/>
  <c r="E5319" i="4" s="1"/>
  <c r="C5320" i="4"/>
  <c r="E5320" i="4" s="1"/>
  <c r="C5321" i="4"/>
  <c r="E5321" i="4" s="1"/>
  <c r="C5322" i="4"/>
  <c r="E5322" i="4" s="1"/>
  <c r="C5323" i="4"/>
  <c r="E5323" i="4" s="1"/>
  <c r="C5324" i="4"/>
  <c r="E5324" i="4" s="1"/>
  <c r="C5325" i="4"/>
  <c r="E5325" i="4" s="1"/>
  <c r="C5326" i="4"/>
  <c r="E5326" i="4" s="1"/>
  <c r="C5327" i="4"/>
  <c r="E5327" i="4" s="1"/>
  <c r="C5328" i="4"/>
  <c r="E5328" i="4" s="1"/>
  <c r="C5329" i="4"/>
  <c r="E5329" i="4" s="1"/>
  <c r="C5330" i="4"/>
  <c r="E5330" i="4" s="1"/>
  <c r="C5331" i="4"/>
  <c r="E5331" i="4" s="1"/>
  <c r="C5332" i="4"/>
  <c r="E5332" i="4" s="1"/>
  <c r="C5333" i="4"/>
  <c r="E5333" i="4" s="1"/>
  <c r="C5334" i="4"/>
  <c r="E5334" i="4" s="1"/>
  <c r="C5335" i="4"/>
  <c r="E5335" i="4" s="1"/>
  <c r="C5336" i="4"/>
  <c r="E5336" i="4" s="1"/>
  <c r="C5337" i="4"/>
  <c r="E5337" i="4" s="1"/>
  <c r="C5338" i="4"/>
  <c r="E5338" i="4" s="1"/>
  <c r="C5339" i="4"/>
  <c r="E5339" i="4" s="1"/>
  <c r="C5340" i="4"/>
  <c r="E5340" i="4" s="1"/>
  <c r="C5341" i="4"/>
  <c r="E5341" i="4" s="1"/>
  <c r="C5342" i="4"/>
  <c r="E5342" i="4" s="1"/>
  <c r="C5343" i="4"/>
  <c r="E5343" i="4" s="1"/>
  <c r="C5344" i="4"/>
  <c r="E5344" i="4" s="1"/>
  <c r="C5345" i="4"/>
  <c r="E5345" i="4" s="1"/>
  <c r="C5346" i="4"/>
  <c r="E5346" i="4" s="1"/>
  <c r="C5347" i="4"/>
  <c r="E5347" i="4" s="1"/>
  <c r="C5348" i="4"/>
  <c r="E5348" i="4" s="1"/>
  <c r="C5349" i="4"/>
  <c r="E5349" i="4" s="1"/>
  <c r="C5350" i="4"/>
  <c r="E5350" i="4" s="1"/>
  <c r="C5351" i="4"/>
  <c r="E5351" i="4" s="1"/>
  <c r="C5352" i="4"/>
  <c r="E5352" i="4" s="1"/>
  <c r="C5353" i="4"/>
  <c r="E5353" i="4" s="1"/>
  <c r="C5354" i="4"/>
  <c r="E5354" i="4" s="1"/>
  <c r="C5355" i="4"/>
  <c r="E5355" i="4" s="1"/>
  <c r="C5356" i="4"/>
  <c r="E5356" i="4" s="1"/>
  <c r="C5357" i="4"/>
  <c r="E5357" i="4" s="1"/>
  <c r="C5358" i="4"/>
  <c r="E5358" i="4" s="1"/>
  <c r="C5359" i="4"/>
  <c r="E5359" i="4" s="1"/>
  <c r="C5360" i="4"/>
  <c r="E5360" i="4" s="1"/>
  <c r="C5361" i="4"/>
  <c r="E5361" i="4" s="1"/>
  <c r="C5362" i="4"/>
  <c r="E5362" i="4" s="1"/>
  <c r="C5363" i="4"/>
  <c r="E5363" i="4" s="1"/>
  <c r="C5364" i="4"/>
  <c r="E5364" i="4" s="1"/>
  <c r="C5365" i="4"/>
  <c r="E5365" i="4" s="1"/>
  <c r="C5366" i="4"/>
  <c r="E5366" i="4" s="1"/>
  <c r="C5367" i="4"/>
  <c r="E5367" i="4" s="1"/>
  <c r="C5368" i="4"/>
  <c r="E5368" i="4" s="1"/>
  <c r="C5369" i="4"/>
  <c r="E5369" i="4" s="1"/>
  <c r="C5370" i="4"/>
  <c r="E5370" i="4" s="1"/>
  <c r="C5371" i="4"/>
  <c r="E5371" i="4" s="1"/>
  <c r="C5372" i="4"/>
  <c r="E5372" i="4" s="1"/>
  <c r="C5373" i="4"/>
  <c r="E5373" i="4" s="1"/>
  <c r="C5374" i="4"/>
  <c r="E5374" i="4" s="1"/>
  <c r="C5375" i="4"/>
  <c r="E5375" i="4" s="1"/>
  <c r="C5376" i="4"/>
  <c r="E5376" i="4" s="1"/>
  <c r="C5377" i="4"/>
  <c r="E5377" i="4" s="1"/>
  <c r="C5378" i="4"/>
  <c r="E5378" i="4" s="1"/>
  <c r="C5379" i="4"/>
  <c r="E5379" i="4" s="1"/>
  <c r="C5380" i="4"/>
  <c r="E5380" i="4" s="1"/>
  <c r="C5381" i="4"/>
  <c r="E5381" i="4" s="1"/>
  <c r="C5382" i="4"/>
  <c r="E5382" i="4" s="1"/>
  <c r="C5383" i="4"/>
  <c r="E5383" i="4" s="1"/>
  <c r="C5384" i="4"/>
  <c r="E5384" i="4" s="1"/>
  <c r="C5385" i="4"/>
  <c r="E5385" i="4" s="1"/>
  <c r="C5386" i="4"/>
  <c r="E5386" i="4" s="1"/>
  <c r="C5387" i="4"/>
  <c r="E5387" i="4" s="1"/>
  <c r="C5388" i="4"/>
  <c r="E5388" i="4" s="1"/>
  <c r="C5389" i="4"/>
  <c r="E5389" i="4" s="1"/>
  <c r="C5390" i="4"/>
  <c r="E5390" i="4" s="1"/>
  <c r="C5391" i="4"/>
  <c r="E5391" i="4" s="1"/>
  <c r="C5392" i="4"/>
  <c r="E5392" i="4" s="1"/>
  <c r="C5393" i="4"/>
  <c r="E5393" i="4" s="1"/>
  <c r="C5394" i="4"/>
  <c r="E5394" i="4" s="1"/>
  <c r="C5395" i="4"/>
  <c r="E5395" i="4" s="1"/>
  <c r="C5396" i="4"/>
  <c r="E5396" i="4" s="1"/>
  <c r="C5397" i="4"/>
  <c r="E5397" i="4" s="1"/>
  <c r="C5398" i="4"/>
  <c r="E5398" i="4" s="1"/>
  <c r="C5399" i="4"/>
  <c r="E5399" i="4" s="1"/>
  <c r="C5400" i="4"/>
  <c r="E5400" i="4" s="1"/>
  <c r="C5401" i="4"/>
  <c r="E5401" i="4" s="1"/>
  <c r="C5402" i="4"/>
  <c r="E5402" i="4" s="1"/>
  <c r="C5403" i="4"/>
  <c r="E5403" i="4" s="1"/>
  <c r="C5404" i="4"/>
  <c r="E5404" i="4" s="1"/>
  <c r="C5405" i="4"/>
  <c r="E5405" i="4" s="1"/>
  <c r="C5406" i="4"/>
  <c r="E5406" i="4" s="1"/>
  <c r="C5407" i="4"/>
  <c r="E5407" i="4" s="1"/>
  <c r="C5408" i="4"/>
  <c r="E5408" i="4" s="1"/>
  <c r="C5409" i="4"/>
  <c r="E5409" i="4" s="1"/>
  <c r="C5410" i="4"/>
  <c r="E5410" i="4" s="1"/>
  <c r="C5411" i="4"/>
  <c r="E5411" i="4" s="1"/>
  <c r="C5412" i="4"/>
  <c r="E5412" i="4" s="1"/>
  <c r="C5413" i="4"/>
  <c r="E5413" i="4" s="1"/>
  <c r="C5414" i="4"/>
  <c r="E5414" i="4" s="1"/>
  <c r="C5415" i="4"/>
  <c r="E5415" i="4" s="1"/>
  <c r="C5416" i="4"/>
  <c r="E5416" i="4" s="1"/>
  <c r="C5417" i="4"/>
  <c r="E5417" i="4" s="1"/>
  <c r="C5418" i="4"/>
  <c r="E5418" i="4" s="1"/>
  <c r="C5419" i="4"/>
  <c r="E5419" i="4" s="1"/>
  <c r="C5420" i="4"/>
  <c r="E5420" i="4" s="1"/>
  <c r="C5421" i="4"/>
  <c r="E5421" i="4" s="1"/>
  <c r="C5422" i="4"/>
  <c r="E5422" i="4" s="1"/>
  <c r="C5423" i="4"/>
  <c r="E5423" i="4" s="1"/>
  <c r="C5424" i="4"/>
  <c r="E5424" i="4" s="1"/>
  <c r="C5425" i="4"/>
  <c r="E5425" i="4" s="1"/>
  <c r="C5426" i="4"/>
  <c r="E5426" i="4" s="1"/>
  <c r="C5427" i="4"/>
  <c r="E5427" i="4" s="1"/>
  <c r="C5428" i="4"/>
  <c r="E5428" i="4" s="1"/>
  <c r="C5429" i="4"/>
  <c r="E5429" i="4" s="1"/>
  <c r="C5430" i="4"/>
  <c r="E5430" i="4" s="1"/>
  <c r="C5431" i="4"/>
  <c r="E5431" i="4" s="1"/>
  <c r="C5432" i="4"/>
  <c r="E5432" i="4" s="1"/>
  <c r="C5433" i="4"/>
  <c r="E5433" i="4" s="1"/>
  <c r="C5434" i="4"/>
  <c r="E5434" i="4" s="1"/>
  <c r="C5435" i="4"/>
  <c r="E5435" i="4" s="1"/>
  <c r="C5436" i="4"/>
  <c r="E5436" i="4" s="1"/>
  <c r="C5437" i="4"/>
  <c r="E5437" i="4" s="1"/>
  <c r="C5438" i="4"/>
  <c r="E5438" i="4" s="1"/>
  <c r="C5439" i="4"/>
  <c r="E5439" i="4" s="1"/>
  <c r="C5440" i="4"/>
  <c r="E5440" i="4" s="1"/>
  <c r="C5441" i="4"/>
  <c r="E5441" i="4" s="1"/>
  <c r="C5442" i="4"/>
  <c r="E5442" i="4" s="1"/>
  <c r="C5443" i="4"/>
  <c r="E5443" i="4" s="1"/>
  <c r="C5444" i="4"/>
  <c r="E5444" i="4" s="1"/>
  <c r="C5445" i="4"/>
  <c r="E5445" i="4" s="1"/>
  <c r="C5446" i="4"/>
  <c r="E5446" i="4" s="1"/>
  <c r="C5447" i="4"/>
  <c r="E5447" i="4" s="1"/>
  <c r="C5448" i="4"/>
  <c r="E5448" i="4" s="1"/>
  <c r="C5449" i="4"/>
  <c r="E5449" i="4" s="1"/>
  <c r="C5450" i="4"/>
  <c r="E5450" i="4" s="1"/>
  <c r="C5451" i="4"/>
  <c r="E5451" i="4" s="1"/>
  <c r="C5452" i="4"/>
  <c r="E5452" i="4" s="1"/>
  <c r="C5453" i="4"/>
  <c r="E5453" i="4" s="1"/>
  <c r="C5454" i="4"/>
  <c r="E5454" i="4" s="1"/>
  <c r="C5455" i="4"/>
  <c r="E5455" i="4" s="1"/>
  <c r="C5456" i="4"/>
  <c r="E5456" i="4" s="1"/>
  <c r="C5457" i="4"/>
  <c r="E5457" i="4" s="1"/>
  <c r="C5458" i="4"/>
  <c r="E5458" i="4" s="1"/>
  <c r="C5459" i="4"/>
  <c r="E5459" i="4" s="1"/>
  <c r="C5460" i="4"/>
  <c r="E5460" i="4" s="1"/>
  <c r="C5461" i="4"/>
  <c r="E5461" i="4" s="1"/>
  <c r="C5462" i="4"/>
  <c r="E5462" i="4" s="1"/>
  <c r="C5463" i="4"/>
  <c r="E5463" i="4" s="1"/>
  <c r="C5464" i="4"/>
  <c r="E5464" i="4" s="1"/>
  <c r="C5465" i="4"/>
  <c r="E5465" i="4" s="1"/>
  <c r="C5466" i="4"/>
  <c r="E5466" i="4" s="1"/>
  <c r="C5467" i="4"/>
  <c r="E5467" i="4" s="1"/>
  <c r="C5468" i="4"/>
  <c r="E5468" i="4" s="1"/>
  <c r="C5469" i="4"/>
  <c r="E5469" i="4" s="1"/>
  <c r="C5470" i="4"/>
  <c r="E5470" i="4" s="1"/>
  <c r="C5471" i="4"/>
  <c r="E5471" i="4" s="1"/>
  <c r="C5472" i="4"/>
  <c r="E5472" i="4" s="1"/>
  <c r="C5473" i="4"/>
  <c r="E5473" i="4" s="1"/>
  <c r="C5474" i="4"/>
  <c r="E5474" i="4" s="1"/>
  <c r="C5475" i="4"/>
  <c r="E5475" i="4" s="1"/>
  <c r="C5476" i="4"/>
  <c r="E5476" i="4" s="1"/>
  <c r="C5477" i="4"/>
  <c r="E5477" i="4" s="1"/>
  <c r="C5478" i="4"/>
  <c r="E5478" i="4" s="1"/>
  <c r="C5479" i="4"/>
  <c r="E5479" i="4" s="1"/>
  <c r="C5480" i="4"/>
  <c r="E5480" i="4" s="1"/>
  <c r="C5481" i="4"/>
  <c r="E5481" i="4" s="1"/>
  <c r="C5482" i="4"/>
  <c r="E5482" i="4" s="1"/>
  <c r="C5483" i="4"/>
  <c r="E5483" i="4" s="1"/>
  <c r="C5484" i="4"/>
  <c r="E5484" i="4" s="1"/>
  <c r="C5485" i="4"/>
  <c r="E5485" i="4" s="1"/>
  <c r="C5486" i="4"/>
  <c r="E5486" i="4" s="1"/>
  <c r="C5487" i="4"/>
  <c r="E5487" i="4" s="1"/>
  <c r="C5488" i="4"/>
  <c r="E5488" i="4" s="1"/>
  <c r="C5489" i="4"/>
  <c r="E5489" i="4" s="1"/>
  <c r="C5490" i="4"/>
  <c r="E5490" i="4" s="1"/>
  <c r="C5491" i="4"/>
  <c r="E5491" i="4" s="1"/>
  <c r="C5492" i="4"/>
  <c r="E5492" i="4" s="1"/>
  <c r="C5493" i="4"/>
  <c r="E5493" i="4" s="1"/>
  <c r="C5494" i="4"/>
  <c r="E5494" i="4" s="1"/>
  <c r="C5495" i="4"/>
  <c r="E5495" i="4" s="1"/>
  <c r="C5496" i="4"/>
  <c r="E5496" i="4" s="1"/>
  <c r="C5497" i="4"/>
  <c r="E5497" i="4" s="1"/>
  <c r="C5498" i="4"/>
  <c r="E5498" i="4" s="1"/>
  <c r="C5499" i="4"/>
  <c r="E5499" i="4" s="1"/>
  <c r="C5500" i="4"/>
  <c r="E5500" i="4" s="1"/>
  <c r="C5501" i="4"/>
  <c r="E5501" i="4" s="1"/>
  <c r="C5502" i="4"/>
  <c r="E5502" i="4" s="1"/>
  <c r="C5503" i="4"/>
  <c r="E5503" i="4" s="1"/>
  <c r="C5504" i="4"/>
  <c r="E5504" i="4" s="1"/>
  <c r="C5505" i="4"/>
  <c r="E5505" i="4" s="1"/>
  <c r="C5506" i="4"/>
  <c r="E5506" i="4" s="1"/>
  <c r="C5507" i="4"/>
  <c r="E5507" i="4" s="1"/>
  <c r="C5508" i="4"/>
  <c r="E5508" i="4" s="1"/>
  <c r="C5509" i="4"/>
  <c r="E5509" i="4" s="1"/>
  <c r="C5510" i="4"/>
  <c r="E5510" i="4" s="1"/>
  <c r="C5511" i="4"/>
  <c r="E5511" i="4" s="1"/>
  <c r="C5512" i="4"/>
  <c r="E5512" i="4" s="1"/>
  <c r="C5513" i="4"/>
  <c r="E5513" i="4" s="1"/>
  <c r="C5514" i="4"/>
  <c r="E5514" i="4" s="1"/>
  <c r="C5515" i="4"/>
  <c r="E5515" i="4" s="1"/>
  <c r="C5516" i="4"/>
  <c r="E5516" i="4" s="1"/>
  <c r="C5517" i="4"/>
  <c r="E5517" i="4" s="1"/>
  <c r="C5518" i="4"/>
  <c r="E5518" i="4" s="1"/>
  <c r="C5519" i="4"/>
  <c r="E5519" i="4" s="1"/>
  <c r="C5520" i="4"/>
  <c r="E5520" i="4" s="1"/>
  <c r="C5521" i="4"/>
  <c r="E5521" i="4" s="1"/>
  <c r="C5522" i="4"/>
  <c r="E5522" i="4" s="1"/>
  <c r="C5523" i="4"/>
  <c r="E5523" i="4" s="1"/>
  <c r="C5524" i="4"/>
  <c r="E5524" i="4" s="1"/>
  <c r="C5525" i="4"/>
  <c r="E5525" i="4" s="1"/>
  <c r="C5526" i="4"/>
  <c r="E5526" i="4" s="1"/>
  <c r="C5527" i="4"/>
  <c r="E5527" i="4" s="1"/>
  <c r="C5528" i="4"/>
  <c r="E5528" i="4" s="1"/>
  <c r="C5529" i="4"/>
  <c r="E5529" i="4" s="1"/>
  <c r="C5530" i="4"/>
  <c r="E5530" i="4" s="1"/>
  <c r="C5531" i="4"/>
  <c r="E5531" i="4" s="1"/>
  <c r="C5532" i="4"/>
  <c r="E5532" i="4" s="1"/>
  <c r="C5533" i="4"/>
  <c r="E5533" i="4" s="1"/>
  <c r="C5534" i="4"/>
  <c r="E5534" i="4" s="1"/>
  <c r="C5535" i="4"/>
  <c r="E5535" i="4" s="1"/>
  <c r="C5536" i="4"/>
  <c r="E5536" i="4" s="1"/>
  <c r="C5537" i="4"/>
  <c r="E5537" i="4" s="1"/>
  <c r="C5538" i="4"/>
  <c r="E5538" i="4" s="1"/>
  <c r="C5539" i="4"/>
  <c r="E5539" i="4" s="1"/>
  <c r="C5540" i="4"/>
  <c r="E5540" i="4" s="1"/>
  <c r="C5541" i="4"/>
  <c r="E5541" i="4" s="1"/>
  <c r="C5542" i="4"/>
  <c r="E5542" i="4" s="1"/>
  <c r="C5543" i="4"/>
  <c r="E5543" i="4" s="1"/>
  <c r="C5544" i="4"/>
  <c r="E5544" i="4" s="1"/>
  <c r="C5545" i="4"/>
  <c r="E5545" i="4" s="1"/>
  <c r="C5546" i="4"/>
  <c r="E5546" i="4" s="1"/>
  <c r="C5547" i="4"/>
  <c r="E5547" i="4" s="1"/>
  <c r="C5548" i="4"/>
  <c r="E5548" i="4" s="1"/>
  <c r="C5549" i="4"/>
  <c r="E5549" i="4" s="1"/>
  <c r="C5550" i="4"/>
  <c r="E5550" i="4" s="1"/>
  <c r="C5551" i="4"/>
  <c r="E5551" i="4" s="1"/>
  <c r="C5552" i="4"/>
  <c r="E5552" i="4" s="1"/>
  <c r="C5553" i="4"/>
  <c r="E5553" i="4" s="1"/>
  <c r="C5554" i="4"/>
  <c r="E5554" i="4" s="1"/>
  <c r="C5555" i="4"/>
  <c r="E5555" i="4" s="1"/>
  <c r="C5556" i="4"/>
  <c r="E5556" i="4" s="1"/>
  <c r="C5557" i="4"/>
  <c r="E5557" i="4" s="1"/>
  <c r="C5558" i="4"/>
  <c r="E5558" i="4" s="1"/>
  <c r="C5559" i="4"/>
  <c r="E5559" i="4" s="1"/>
  <c r="C5560" i="4"/>
  <c r="E5560" i="4" s="1"/>
  <c r="C5561" i="4"/>
  <c r="E5561" i="4" s="1"/>
  <c r="C5562" i="4"/>
  <c r="E5562" i="4" s="1"/>
  <c r="C5563" i="4"/>
  <c r="E5563" i="4" s="1"/>
  <c r="C5564" i="4"/>
  <c r="E5564" i="4" s="1"/>
  <c r="C5565" i="4"/>
  <c r="E5565" i="4" s="1"/>
  <c r="C5566" i="4"/>
  <c r="E5566" i="4" s="1"/>
  <c r="C5567" i="4"/>
  <c r="E5567" i="4" s="1"/>
  <c r="C5568" i="4"/>
  <c r="E5568" i="4" s="1"/>
  <c r="C5569" i="4"/>
  <c r="E5569" i="4" s="1"/>
  <c r="C5570" i="4"/>
  <c r="E5570" i="4" s="1"/>
  <c r="C5571" i="4"/>
  <c r="E5571" i="4" s="1"/>
  <c r="C5572" i="4"/>
  <c r="E5572" i="4" s="1"/>
  <c r="C5573" i="4"/>
  <c r="E5573" i="4" s="1"/>
  <c r="C5574" i="4"/>
  <c r="E5574" i="4" s="1"/>
  <c r="C5575" i="4"/>
  <c r="E5575" i="4" s="1"/>
  <c r="C5576" i="4"/>
  <c r="E5576" i="4" s="1"/>
  <c r="C5577" i="4"/>
  <c r="E5577" i="4" s="1"/>
  <c r="C5578" i="4"/>
  <c r="E5578" i="4" s="1"/>
  <c r="C5579" i="4"/>
  <c r="E5579" i="4" s="1"/>
  <c r="C5580" i="4"/>
  <c r="E5580" i="4" s="1"/>
  <c r="C5581" i="4"/>
  <c r="E5581" i="4" s="1"/>
  <c r="C5582" i="4"/>
  <c r="E5582" i="4" s="1"/>
  <c r="C5583" i="4"/>
  <c r="E5583" i="4" s="1"/>
  <c r="C5584" i="4"/>
  <c r="E5584" i="4" s="1"/>
  <c r="C5585" i="4"/>
  <c r="E5585" i="4" s="1"/>
  <c r="C5586" i="4"/>
  <c r="E5586" i="4" s="1"/>
  <c r="C5587" i="4"/>
  <c r="E5587" i="4" s="1"/>
  <c r="C5588" i="4"/>
  <c r="E5588" i="4" s="1"/>
  <c r="C5589" i="4"/>
  <c r="E5589" i="4" s="1"/>
  <c r="C5590" i="4"/>
  <c r="E5590" i="4" s="1"/>
  <c r="C5591" i="4"/>
  <c r="E5591" i="4" s="1"/>
  <c r="C5592" i="4"/>
  <c r="E5592" i="4" s="1"/>
  <c r="C5593" i="4"/>
  <c r="E5593" i="4" s="1"/>
  <c r="C5594" i="4"/>
  <c r="E5594" i="4" s="1"/>
  <c r="C5595" i="4"/>
  <c r="E5595" i="4" s="1"/>
  <c r="C5596" i="4"/>
  <c r="E5596" i="4" s="1"/>
  <c r="C5597" i="4"/>
  <c r="E5597" i="4" s="1"/>
  <c r="C5598" i="4"/>
  <c r="E5598" i="4" s="1"/>
  <c r="C5599" i="4"/>
  <c r="E5599" i="4" s="1"/>
  <c r="C5600" i="4"/>
  <c r="E5600" i="4" s="1"/>
  <c r="C5601" i="4"/>
  <c r="E5601" i="4" s="1"/>
  <c r="C5602" i="4"/>
  <c r="E5602" i="4" s="1"/>
  <c r="C5603" i="4"/>
  <c r="E5603" i="4" s="1"/>
  <c r="C5604" i="4"/>
  <c r="E5604" i="4" s="1"/>
  <c r="C5605" i="4"/>
  <c r="E5605" i="4" s="1"/>
  <c r="C5606" i="4"/>
  <c r="E5606" i="4" s="1"/>
  <c r="C5607" i="4"/>
  <c r="E5607" i="4" s="1"/>
  <c r="C5608" i="4"/>
  <c r="E5608" i="4" s="1"/>
  <c r="C5609" i="4"/>
  <c r="E5609" i="4" s="1"/>
  <c r="C5610" i="4"/>
  <c r="E5610" i="4" s="1"/>
  <c r="C5611" i="4"/>
  <c r="E5611" i="4" s="1"/>
  <c r="C5612" i="4"/>
  <c r="E5612" i="4" s="1"/>
  <c r="C5613" i="4"/>
  <c r="E5613" i="4" s="1"/>
  <c r="C5614" i="4"/>
  <c r="E5614" i="4" s="1"/>
  <c r="C5615" i="4"/>
  <c r="E5615" i="4" s="1"/>
  <c r="C5616" i="4"/>
  <c r="E5616" i="4" s="1"/>
  <c r="C5617" i="4"/>
  <c r="E5617" i="4" s="1"/>
  <c r="C5618" i="4"/>
  <c r="E5618" i="4" s="1"/>
  <c r="C5619" i="4"/>
  <c r="E5619" i="4" s="1"/>
  <c r="C5620" i="4"/>
  <c r="E5620" i="4" s="1"/>
  <c r="C5621" i="4"/>
  <c r="E5621" i="4" s="1"/>
  <c r="C5622" i="4"/>
  <c r="E5622" i="4" s="1"/>
  <c r="C5623" i="4"/>
  <c r="E5623" i="4" s="1"/>
  <c r="C5624" i="4"/>
  <c r="E5624" i="4" s="1"/>
  <c r="C5625" i="4"/>
  <c r="E5625" i="4" s="1"/>
  <c r="C5626" i="4"/>
  <c r="E5626" i="4" s="1"/>
  <c r="C5627" i="4"/>
  <c r="E5627" i="4" s="1"/>
  <c r="C5628" i="4"/>
  <c r="E5628" i="4" s="1"/>
  <c r="C5629" i="4"/>
  <c r="E5629" i="4" s="1"/>
  <c r="C5630" i="4"/>
  <c r="E5630" i="4" s="1"/>
  <c r="C5631" i="4"/>
  <c r="E5631" i="4" s="1"/>
  <c r="C5632" i="4"/>
  <c r="E5632" i="4" s="1"/>
  <c r="C5633" i="4"/>
  <c r="E5633" i="4" s="1"/>
  <c r="C5634" i="4"/>
  <c r="E5634" i="4" s="1"/>
  <c r="C5635" i="4"/>
  <c r="E5635" i="4" s="1"/>
  <c r="C5636" i="4"/>
  <c r="E5636" i="4" s="1"/>
  <c r="C5637" i="4"/>
  <c r="E5637" i="4" s="1"/>
  <c r="C5638" i="4"/>
  <c r="E5638" i="4" s="1"/>
  <c r="C5639" i="4"/>
  <c r="E5639" i="4" s="1"/>
  <c r="C5640" i="4"/>
  <c r="E5640" i="4" s="1"/>
  <c r="C5641" i="4"/>
  <c r="E5641" i="4" s="1"/>
  <c r="C5642" i="4"/>
  <c r="E5642" i="4" s="1"/>
  <c r="C5643" i="4"/>
  <c r="E5643" i="4" s="1"/>
  <c r="C5644" i="4"/>
  <c r="E5644" i="4" s="1"/>
  <c r="C5645" i="4"/>
  <c r="E5645" i="4" s="1"/>
  <c r="C5646" i="4"/>
  <c r="E5646" i="4" s="1"/>
  <c r="C5647" i="4"/>
  <c r="E5647" i="4" s="1"/>
  <c r="C5648" i="4"/>
  <c r="E5648" i="4" s="1"/>
  <c r="C5649" i="4"/>
  <c r="E5649" i="4" s="1"/>
  <c r="C5650" i="4"/>
  <c r="E5650" i="4" s="1"/>
  <c r="C5651" i="4"/>
  <c r="E5651" i="4" s="1"/>
  <c r="C5652" i="4"/>
  <c r="E5652" i="4" s="1"/>
  <c r="C5653" i="4"/>
  <c r="E5653" i="4" s="1"/>
  <c r="C5654" i="4"/>
  <c r="E5654" i="4" s="1"/>
  <c r="C5655" i="4"/>
  <c r="E5655" i="4" s="1"/>
  <c r="C5656" i="4"/>
  <c r="E5656" i="4" s="1"/>
  <c r="C5657" i="4"/>
  <c r="E5657" i="4" s="1"/>
  <c r="C5658" i="4"/>
  <c r="E5658" i="4" s="1"/>
  <c r="C5659" i="4"/>
  <c r="E5659" i="4" s="1"/>
  <c r="C5660" i="4"/>
  <c r="E5660" i="4" s="1"/>
  <c r="C5661" i="4"/>
  <c r="E5661" i="4" s="1"/>
  <c r="C5662" i="4"/>
  <c r="E5662" i="4" s="1"/>
  <c r="C5663" i="4"/>
  <c r="E5663" i="4" s="1"/>
  <c r="C5664" i="4"/>
  <c r="E5664" i="4" s="1"/>
  <c r="C5665" i="4"/>
  <c r="E5665" i="4" s="1"/>
  <c r="C5666" i="4"/>
  <c r="E5666" i="4" s="1"/>
  <c r="C5667" i="4"/>
  <c r="E5667" i="4" s="1"/>
  <c r="C5668" i="4"/>
  <c r="E5668" i="4" s="1"/>
  <c r="C5669" i="4"/>
  <c r="E5669" i="4" s="1"/>
  <c r="C5670" i="4"/>
  <c r="E5670" i="4" s="1"/>
  <c r="C5671" i="4"/>
  <c r="E5671" i="4" s="1"/>
  <c r="C5672" i="4"/>
  <c r="E5672" i="4" s="1"/>
  <c r="C5673" i="4"/>
  <c r="E5673" i="4" s="1"/>
  <c r="C5674" i="4"/>
  <c r="E5674" i="4" s="1"/>
  <c r="C5675" i="4"/>
  <c r="E5675" i="4" s="1"/>
  <c r="C5676" i="4"/>
  <c r="E5676" i="4" s="1"/>
  <c r="C5677" i="4"/>
  <c r="E5677" i="4" s="1"/>
  <c r="C5678" i="4"/>
  <c r="E5678" i="4" s="1"/>
  <c r="C5679" i="4"/>
  <c r="E5679" i="4" s="1"/>
  <c r="C5680" i="4"/>
  <c r="E5680" i="4" s="1"/>
  <c r="C5681" i="4"/>
  <c r="E5681" i="4" s="1"/>
  <c r="C5682" i="4"/>
  <c r="E5682" i="4" s="1"/>
  <c r="C5683" i="4"/>
  <c r="E5683" i="4" s="1"/>
  <c r="C5684" i="4"/>
  <c r="E5684" i="4" s="1"/>
  <c r="C5685" i="4"/>
  <c r="E5685" i="4" s="1"/>
  <c r="C5686" i="4"/>
  <c r="E5686" i="4" s="1"/>
  <c r="C5687" i="4"/>
  <c r="E5687" i="4" s="1"/>
  <c r="C5688" i="4"/>
  <c r="E5688" i="4" s="1"/>
  <c r="C5689" i="4"/>
  <c r="E5689" i="4" s="1"/>
  <c r="C5690" i="4"/>
  <c r="E5690" i="4" s="1"/>
  <c r="C5691" i="4"/>
  <c r="E5691" i="4" s="1"/>
  <c r="C5692" i="4"/>
  <c r="E5692" i="4" s="1"/>
  <c r="C5693" i="4"/>
  <c r="E5693" i="4" s="1"/>
  <c r="C5694" i="4"/>
  <c r="E5694" i="4" s="1"/>
  <c r="C5695" i="4"/>
  <c r="E5695" i="4" s="1"/>
  <c r="C5696" i="4"/>
  <c r="E5696" i="4" s="1"/>
  <c r="C5697" i="4"/>
  <c r="E5697" i="4" s="1"/>
  <c r="C5698" i="4"/>
  <c r="E5698" i="4" s="1"/>
  <c r="C5699" i="4"/>
  <c r="E5699" i="4" s="1"/>
  <c r="C5700" i="4"/>
  <c r="E5700" i="4" s="1"/>
  <c r="C5701" i="4"/>
  <c r="E5701" i="4" s="1"/>
  <c r="C5702" i="4"/>
  <c r="E5702" i="4" s="1"/>
  <c r="C5703" i="4"/>
  <c r="E5703" i="4" s="1"/>
  <c r="C5704" i="4"/>
  <c r="E5704" i="4" s="1"/>
  <c r="C5705" i="4"/>
  <c r="E5705" i="4" s="1"/>
  <c r="C5706" i="4"/>
  <c r="E5706" i="4" s="1"/>
  <c r="C5707" i="4"/>
  <c r="E5707" i="4" s="1"/>
  <c r="C5708" i="4"/>
  <c r="E5708" i="4" s="1"/>
  <c r="C5709" i="4"/>
  <c r="E5709" i="4" s="1"/>
  <c r="C5710" i="4"/>
  <c r="E5710" i="4" s="1"/>
  <c r="C5711" i="4"/>
  <c r="E5711" i="4" s="1"/>
  <c r="C5712" i="4"/>
  <c r="E5712" i="4" s="1"/>
  <c r="C5713" i="4"/>
  <c r="E5713" i="4" s="1"/>
  <c r="C5714" i="4"/>
  <c r="E5714" i="4" s="1"/>
  <c r="C5715" i="4"/>
  <c r="E5715" i="4" s="1"/>
  <c r="C5716" i="4"/>
  <c r="E5716" i="4" s="1"/>
  <c r="C5717" i="4"/>
  <c r="E5717" i="4" s="1"/>
  <c r="C5718" i="4"/>
  <c r="E5718" i="4" s="1"/>
  <c r="C5719" i="4"/>
  <c r="E5719" i="4" s="1"/>
  <c r="H14" i="1"/>
  <c r="H13" i="1"/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E5710" i="6" s="1"/>
  <c r="D5711" i="6"/>
  <c r="D5712" i="6"/>
  <c r="D5713" i="6"/>
  <c r="D5714" i="6"/>
  <c r="E5714" i="6" s="1"/>
  <c r="D5715" i="6"/>
  <c r="D5716" i="6"/>
  <c r="D5717" i="6"/>
  <c r="D5718" i="6"/>
  <c r="E5718" i="6" s="1"/>
  <c r="D5719" i="6"/>
  <c r="H1" i="6"/>
  <c r="E5682" i="6" l="1"/>
  <c r="E5670" i="6"/>
  <c r="E5658" i="6"/>
  <c r="E5646" i="6"/>
  <c r="E5634" i="6"/>
  <c r="E5622" i="6"/>
  <c r="E5606" i="6"/>
  <c r="E5598" i="6"/>
  <c r="E5713" i="6"/>
  <c r="E5705" i="6"/>
  <c r="E5697" i="6"/>
  <c r="E5689" i="6"/>
  <c r="E5681" i="6"/>
  <c r="E5673" i="6"/>
  <c r="E5661" i="6"/>
  <c r="E5649" i="6"/>
  <c r="E5641" i="6"/>
  <c r="E5633" i="6"/>
  <c r="E5625" i="6"/>
  <c r="E5617" i="6"/>
  <c r="E5609" i="6"/>
  <c r="E5601" i="6"/>
  <c r="E5549" i="6"/>
  <c r="E5541" i="6"/>
  <c r="E5533" i="6"/>
  <c r="E5712" i="6"/>
  <c r="E5684" i="6"/>
  <c r="E5680" i="6"/>
  <c r="E5676" i="6"/>
  <c r="E5672" i="6"/>
  <c r="E5664" i="6"/>
  <c r="E5656" i="6"/>
  <c r="E5648" i="6"/>
  <c r="E5640" i="6"/>
  <c r="E5636" i="6"/>
  <c r="E5632" i="6"/>
  <c r="E5628" i="6"/>
  <c r="E5624" i="6"/>
  <c r="E5620" i="6"/>
  <c r="E5616" i="6"/>
  <c r="E5612" i="6"/>
  <c r="E5608" i="6"/>
  <c r="E5604" i="6"/>
  <c r="E5600" i="6"/>
  <c r="E5596" i="6"/>
  <c r="E5592" i="6"/>
  <c r="E5588" i="6"/>
  <c r="E5584" i="6"/>
  <c r="E5580" i="6"/>
  <c r="E5576" i="6"/>
  <c r="E5572" i="6"/>
  <c r="E5568" i="6"/>
  <c r="E5564" i="6"/>
  <c r="E5560" i="6"/>
  <c r="E5556" i="6"/>
  <c r="E5552" i="6"/>
  <c r="E5548" i="6"/>
  <c r="E5544" i="6"/>
  <c r="E5540" i="6"/>
  <c r="E5536" i="6"/>
  <c r="E5532" i="6"/>
  <c r="E5528" i="6"/>
  <c r="E5524" i="6"/>
  <c r="E5520" i="6"/>
  <c r="E5516" i="6"/>
  <c r="E5512" i="6"/>
  <c r="E5508" i="6"/>
  <c r="E5504" i="6"/>
  <c r="E5500" i="6"/>
  <c r="E5496" i="6"/>
  <c r="E5492" i="6"/>
  <c r="E5488" i="6"/>
  <c r="E5484" i="6"/>
  <c r="E5480" i="6"/>
  <c r="E5476" i="6"/>
  <c r="E5472" i="6"/>
  <c r="E5468" i="6"/>
  <c r="E5464" i="6"/>
  <c r="E5460" i="6"/>
  <c r="E5456" i="6"/>
  <c r="E5452" i="6"/>
  <c r="E5448" i="6"/>
  <c r="E5444" i="6"/>
  <c r="E5440" i="6"/>
  <c r="E5436" i="6"/>
  <c r="E5432" i="6"/>
  <c r="E5428" i="6"/>
  <c r="E5424" i="6"/>
  <c r="E5420" i="6"/>
  <c r="E5416" i="6"/>
  <c r="E5412" i="6"/>
  <c r="E5408" i="6"/>
  <c r="E5404" i="6"/>
  <c r="E5400" i="6"/>
  <c r="E5396" i="6"/>
  <c r="E5392" i="6"/>
  <c r="E5388" i="6"/>
  <c r="E5384" i="6"/>
  <c r="E5380" i="6"/>
  <c r="E5376" i="6"/>
  <c r="E5372" i="6"/>
  <c r="E5368" i="6"/>
  <c r="E5364" i="6"/>
  <c r="E5360" i="6"/>
  <c r="E5356" i="6"/>
  <c r="E5352" i="6"/>
  <c r="E5348" i="6"/>
  <c r="E5344" i="6"/>
  <c r="E5340" i="6"/>
  <c r="E5336" i="6"/>
  <c r="E5332" i="6"/>
  <c r="E5328" i="6"/>
  <c r="E5324" i="6"/>
  <c r="E5320" i="6"/>
  <c r="E5316" i="6"/>
  <c r="E5312" i="6"/>
  <c r="E5308" i="6"/>
  <c r="E5304" i="6"/>
  <c r="E5300" i="6"/>
  <c r="E5296" i="6"/>
  <c r="E5292" i="6"/>
  <c r="E5288" i="6"/>
  <c r="E5284" i="6"/>
  <c r="E5280" i="6"/>
  <c r="E5276" i="6"/>
  <c r="E5272" i="6"/>
  <c r="E5268" i="6"/>
  <c r="E5264" i="6"/>
  <c r="E5260" i="6"/>
  <c r="E5256" i="6"/>
  <c r="E5252" i="6"/>
  <c r="E5248" i="6"/>
  <c r="E5244" i="6"/>
  <c r="E5240" i="6"/>
  <c r="E5236" i="6"/>
  <c r="E5232" i="6"/>
  <c r="E5228" i="6"/>
  <c r="E5224" i="6"/>
  <c r="E5220" i="6"/>
  <c r="E5216" i="6"/>
  <c r="E5212" i="6"/>
  <c r="E5208" i="6"/>
  <c r="E5204" i="6"/>
  <c r="E5200" i="6"/>
  <c r="E5196" i="6"/>
  <c r="E5192" i="6"/>
  <c r="E5188" i="6"/>
  <c r="E5184" i="6"/>
  <c r="E5180" i="6"/>
  <c r="E5176" i="6"/>
  <c r="E5172" i="6"/>
  <c r="E5168" i="6"/>
  <c r="E5164" i="6"/>
  <c r="E5160" i="6"/>
  <c r="E5156" i="6"/>
  <c r="E5152" i="6"/>
  <c r="E5148" i="6"/>
  <c r="E5144" i="6"/>
  <c r="E5140" i="6"/>
  <c r="E5136" i="6"/>
  <c r="E5132" i="6"/>
  <c r="E5128" i="6"/>
  <c r="E5124" i="6"/>
  <c r="E5120" i="6"/>
  <c r="E5116" i="6"/>
  <c r="E5112" i="6"/>
  <c r="E5108" i="6"/>
  <c r="E5104" i="6"/>
  <c r="E5100" i="6"/>
  <c r="E5096" i="6"/>
  <c r="E5092" i="6"/>
  <c r="E5088" i="6"/>
  <c r="E5084" i="6"/>
  <c r="E5080" i="6"/>
  <c r="E5076" i="6"/>
  <c r="E5072" i="6"/>
  <c r="E5068" i="6"/>
  <c r="E5064" i="6"/>
  <c r="E5060" i="6"/>
  <c r="E5056" i="6"/>
  <c r="E5052" i="6"/>
  <c r="E5048" i="6"/>
  <c r="E5044" i="6"/>
  <c r="E5040" i="6"/>
  <c r="E5036" i="6"/>
  <c r="E5032" i="6"/>
  <c r="E5028" i="6"/>
  <c r="E5024" i="6"/>
  <c r="E5020" i="6"/>
  <c r="E5016" i="6"/>
  <c r="E5012" i="6"/>
  <c r="E5008" i="6"/>
  <c r="E5004" i="6"/>
  <c r="E5000" i="6"/>
  <c r="E4996" i="6"/>
  <c r="E4992" i="6"/>
  <c r="E4988" i="6"/>
  <c r="E4984" i="6"/>
  <c r="E4980" i="6"/>
  <c r="E4976" i="6"/>
  <c r="E4972" i="6"/>
  <c r="E4968" i="6"/>
  <c r="E4964" i="6"/>
  <c r="E4960" i="6"/>
  <c r="E4956" i="6"/>
  <c r="E4952" i="6"/>
  <c r="E4948" i="6"/>
  <c r="E4944" i="6"/>
  <c r="E4940" i="6"/>
  <c r="E4936" i="6"/>
  <c r="E4932" i="6"/>
  <c r="E4928" i="6"/>
  <c r="E4924" i="6"/>
  <c r="E4920" i="6"/>
  <c r="E4916" i="6"/>
  <c r="E4912" i="6"/>
  <c r="E4908" i="6"/>
  <c r="E4904" i="6"/>
  <c r="E4900" i="6"/>
  <c r="E4896" i="6"/>
  <c r="E4892" i="6"/>
  <c r="E4888" i="6"/>
  <c r="E4884" i="6"/>
  <c r="E4880" i="6"/>
  <c r="E4876" i="6"/>
  <c r="E4872" i="6"/>
  <c r="E4868" i="6"/>
  <c r="E4864" i="6"/>
  <c r="E4860" i="6"/>
  <c r="E4856" i="6"/>
  <c r="E4852" i="6"/>
  <c r="E4848" i="6"/>
  <c r="E4844" i="6"/>
  <c r="E4840" i="6"/>
  <c r="E4836" i="6"/>
  <c r="E4832" i="6"/>
  <c r="E4828" i="6"/>
  <c r="E4824" i="6"/>
  <c r="E4820" i="6"/>
  <c r="E4816" i="6"/>
  <c r="E4812" i="6"/>
  <c r="E4808" i="6"/>
  <c r="E4804" i="6"/>
  <c r="E4800" i="6"/>
  <c r="E4796" i="6"/>
  <c r="E4792" i="6"/>
  <c r="E4788" i="6"/>
  <c r="E4784" i="6"/>
  <c r="E4780" i="6"/>
  <c r="E4776" i="6"/>
  <c r="E4772" i="6"/>
  <c r="E4768" i="6"/>
  <c r="E4764" i="6"/>
  <c r="E4760" i="6"/>
  <c r="E4756" i="6"/>
  <c r="E4752" i="6"/>
  <c r="E4748" i="6"/>
  <c r="E4744" i="6"/>
  <c r="E4740" i="6"/>
  <c r="E4736" i="6"/>
  <c r="E4732" i="6"/>
  <c r="E4728" i="6"/>
  <c r="E4724" i="6"/>
  <c r="E4720" i="6"/>
  <c r="E4716" i="6"/>
  <c r="E4712" i="6"/>
  <c r="E4708" i="6"/>
  <c r="E4704" i="6"/>
  <c r="E4700" i="6"/>
  <c r="E4696" i="6"/>
  <c r="E4692" i="6"/>
  <c r="E4688" i="6"/>
  <c r="E4684" i="6"/>
  <c r="E4680" i="6"/>
  <c r="E4676" i="6"/>
  <c r="E4672" i="6"/>
  <c r="E4668" i="6"/>
  <c r="E4664" i="6"/>
  <c r="E4660" i="6"/>
  <c r="E4656" i="6"/>
  <c r="E4652" i="6"/>
  <c r="E4648" i="6"/>
  <c r="E4644" i="6"/>
  <c r="E4640" i="6"/>
  <c r="E4636" i="6"/>
  <c r="E4632" i="6"/>
  <c r="E4628" i="6"/>
  <c r="E4624" i="6"/>
  <c r="E4620" i="6"/>
  <c r="E4616" i="6"/>
  <c r="E4612" i="6"/>
  <c r="E4608" i="6"/>
  <c r="E4604" i="6"/>
  <c r="E4600" i="6"/>
  <c r="E4596" i="6"/>
  <c r="E4592" i="6"/>
  <c r="E4588" i="6"/>
  <c r="E4584" i="6"/>
  <c r="E4580" i="6"/>
  <c r="E4576" i="6"/>
  <c r="E4572" i="6"/>
  <c r="E4568" i="6"/>
  <c r="E4564" i="6"/>
  <c r="E4560" i="6"/>
  <c r="E4556" i="6"/>
  <c r="E4552" i="6"/>
  <c r="E4548" i="6"/>
  <c r="E4544" i="6"/>
  <c r="E4540" i="6"/>
  <c r="E4536" i="6"/>
  <c r="E4532" i="6"/>
  <c r="E4528" i="6"/>
  <c r="E4524" i="6"/>
  <c r="E4520" i="6"/>
  <c r="E4516" i="6"/>
  <c r="E4512" i="6"/>
  <c r="E4508" i="6"/>
  <c r="E4504" i="6"/>
  <c r="E4500" i="6"/>
  <c r="E4496" i="6"/>
  <c r="E4492" i="6"/>
  <c r="E4488" i="6"/>
  <c r="E4484" i="6"/>
  <c r="E4480" i="6"/>
  <c r="E4476" i="6"/>
  <c r="E4472" i="6"/>
  <c r="E4468" i="6"/>
  <c r="E4464" i="6"/>
  <c r="E4460" i="6"/>
  <c r="E4456" i="6"/>
  <c r="E4452" i="6"/>
  <c r="E4448" i="6"/>
  <c r="E4444" i="6"/>
  <c r="E4440" i="6"/>
  <c r="E4436" i="6"/>
  <c r="E4432" i="6"/>
  <c r="E4428" i="6"/>
  <c r="E4424" i="6"/>
  <c r="E4420" i="6"/>
  <c r="E4416" i="6"/>
  <c r="E4412" i="6"/>
  <c r="E4408" i="6"/>
  <c r="E4404" i="6"/>
  <c r="E4400" i="6"/>
  <c r="E4396" i="6"/>
  <c r="E4392" i="6"/>
  <c r="E4388" i="6"/>
  <c r="E4384" i="6"/>
  <c r="E4380" i="6"/>
  <c r="E4376" i="6"/>
  <c r="E4372" i="6"/>
  <c r="E4368" i="6"/>
  <c r="E4364" i="6"/>
  <c r="E4360" i="6"/>
  <c r="E4356" i="6"/>
  <c r="E4352" i="6"/>
  <c r="E4348" i="6"/>
  <c r="E4344" i="6"/>
  <c r="E4340" i="6"/>
  <c r="E4336" i="6"/>
  <c r="E4332" i="6"/>
  <c r="E4328" i="6"/>
  <c r="E4324" i="6"/>
  <c r="E4320" i="6"/>
  <c r="E4316" i="6"/>
  <c r="E4312" i="6"/>
  <c r="E4308" i="6"/>
  <c r="E4304" i="6"/>
  <c r="E4300" i="6"/>
  <c r="E4296" i="6"/>
  <c r="E4292" i="6"/>
  <c r="E4288" i="6"/>
  <c r="E4284" i="6"/>
  <c r="E4280" i="6"/>
  <c r="E4276" i="6"/>
  <c r="E4272" i="6"/>
  <c r="E4268" i="6"/>
  <c r="E4264" i="6"/>
  <c r="E4260" i="6"/>
  <c r="E4256" i="6"/>
  <c r="E4252" i="6"/>
  <c r="E4248" i="6"/>
  <c r="E4244" i="6"/>
  <c r="E4240" i="6"/>
  <c r="E4236" i="6"/>
  <c r="E4232" i="6"/>
  <c r="E4228" i="6"/>
  <c r="E4224" i="6"/>
  <c r="E4220" i="6"/>
  <c r="E4216" i="6"/>
  <c r="E4212" i="6"/>
  <c r="E4208" i="6"/>
  <c r="E4204" i="6"/>
  <c r="E4200" i="6"/>
  <c r="E4196" i="6"/>
  <c r="E4192" i="6"/>
  <c r="E4188" i="6"/>
  <c r="E4184" i="6"/>
  <c r="E4180" i="6"/>
  <c r="E4176" i="6"/>
  <c r="E4172" i="6"/>
  <c r="E4168" i="6"/>
  <c r="E4164" i="6"/>
  <c r="E4160" i="6"/>
  <c r="E4156" i="6"/>
  <c r="E4152" i="6"/>
  <c r="E4148" i="6"/>
  <c r="E4144" i="6"/>
  <c r="E4140" i="6"/>
  <c r="E4136" i="6"/>
  <c r="E4132" i="6"/>
  <c r="E4128" i="6"/>
  <c r="E4124" i="6"/>
  <c r="E4120" i="6"/>
  <c r="E4116" i="6"/>
  <c r="E4112" i="6"/>
  <c r="E4108" i="6"/>
  <c r="E4104" i="6"/>
  <c r="E4100" i="6"/>
  <c r="E4096" i="6"/>
  <c r="E4092" i="6"/>
  <c r="E4088" i="6"/>
  <c r="E4084" i="6"/>
  <c r="E4080" i="6"/>
  <c r="E4076" i="6"/>
  <c r="E4072" i="6"/>
  <c r="E4068" i="6"/>
  <c r="E4064" i="6"/>
  <c r="E4060" i="6"/>
  <c r="E4056" i="6"/>
  <c r="E4052" i="6"/>
  <c r="E4048" i="6"/>
  <c r="E4044" i="6"/>
  <c r="E4040" i="6"/>
  <c r="E4036" i="6"/>
  <c r="E4032" i="6"/>
  <c r="E4028" i="6"/>
  <c r="E4024" i="6"/>
  <c r="E4020" i="6"/>
  <c r="E4016" i="6"/>
  <c r="E4012" i="6"/>
  <c r="E4008" i="6"/>
  <c r="E4004" i="6"/>
  <c r="E4000" i="6"/>
  <c r="E3996" i="6"/>
  <c r="E3992" i="6"/>
  <c r="E3988" i="6"/>
  <c r="E3984" i="6"/>
  <c r="E3980" i="6"/>
  <c r="E3976" i="6"/>
  <c r="E3972" i="6"/>
  <c r="E3968" i="6"/>
  <c r="E3964" i="6"/>
  <c r="E3960" i="6"/>
  <c r="E3956" i="6"/>
  <c r="E3952" i="6"/>
  <c r="E3948" i="6"/>
  <c r="E3944" i="6"/>
  <c r="E3940" i="6"/>
  <c r="E3936" i="6"/>
  <c r="E3932" i="6"/>
  <c r="E3928" i="6"/>
  <c r="E3924" i="6"/>
  <c r="E3920" i="6"/>
  <c r="E3916" i="6"/>
  <c r="E3912" i="6"/>
  <c r="E3908" i="6"/>
  <c r="E3904" i="6"/>
  <c r="E3900" i="6"/>
  <c r="E3896" i="6"/>
  <c r="E3892" i="6"/>
  <c r="E3888" i="6"/>
  <c r="E3884" i="6"/>
  <c r="E3880" i="6"/>
  <c r="E3876" i="6"/>
  <c r="E3872" i="6"/>
  <c r="E3868" i="6"/>
  <c r="E3864" i="6"/>
  <c r="E3860" i="6"/>
  <c r="E3856" i="6"/>
  <c r="E3852" i="6"/>
  <c r="E3848" i="6"/>
  <c r="E3844" i="6"/>
  <c r="E3840" i="6"/>
  <c r="E3836" i="6"/>
  <c r="E3832" i="6"/>
  <c r="E3828" i="6"/>
  <c r="E3824" i="6"/>
  <c r="E3820" i="6"/>
  <c r="E3816" i="6"/>
  <c r="E3812" i="6"/>
  <c r="E3808" i="6"/>
  <c r="E5698" i="6"/>
  <c r="E5686" i="6"/>
  <c r="E5674" i="6"/>
  <c r="E5662" i="6"/>
  <c r="E5650" i="6"/>
  <c r="E5638" i="6"/>
  <c r="E5626" i="6"/>
  <c r="E5614" i="6"/>
  <c r="E5602" i="6"/>
  <c r="E5717" i="6"/>
  <c r="E5677" i="6"/>
  <c r="E5669" i="6"/>
  <c r="E5665" i="6"/>
  <c r="E5657" i="6"/>
  <c r="E5653" i="6"/>
  <c r="E5645" i="6"/>
  <c r="E5637" i="6"/>
  <c r="E5597" i="6"/>
  <c r="E5593" i="6"/>
  <c r="E5589" i="6"/>
  <c r="E5585" i="6"/>
  <c r="E5581" i="6"/>
  <c r="E5577" i="6"/>
  <c r="E5573" i="6"/>
  <c r="E5565" i="6"/>
  <c r="E5553" i="6"/>
  <c r="E5545" i="6"/>
  <c r="E5537" i="6"/>
  <c r="E5716" i="6"/>
  <c r="E5708" i="6"/>
  <c r="E5704" i="6"/>
  <c r="E5700" i="6"/>
  <c r="E5696" i="6"/>
  <c r="E5692" i="6"/>
  <c r="E5688" i="6"/>
  <c r="E5668" i="6"/>
  <c r="E5660" i="6"/>
  <c r="E5652" i="6"/>
  <c r="E5644" i="6"/>
  <c r="E5719" i="6"/>
  <c r="E5715" i="6"/>
  <c r="E5711" i="6"/>
  <c r="E5707" i="6"/>
  <c r="E5703" i="6"/>
  <c r="E5699" i="6"/>
  <c r="E5695" i="6"/>
  <c r="E5691" i="6"/>
  <c r="E5687" i="6"/>
  <c r="E5683" i="6"/>
  <c r="E5679" i="6"/>
  <c r="E5675" i="6"/>
  <c r="E5671" i="6"/>
  <c r="E5667" i="6"/>
  <c r="E5663" i="6"/>
  <c r="E5659" i="6"/>
  <c r="E5655" i="6"/>
  <c r="E5651" i="6"/>
  <c r="E5647" i="6"/>
  <c r="E5643" i="6"/>
  <c r="E5639" i="6"/>
  <c r="E5635" i="6"/>
  <c r="E5631" i="6"/>
  <c r="E5627" i="6"/>
  <c r="E5623" i="6"/>
  <c r="E5619" i="6"/>
  <c r="E5615" i="6"/>
  <c r="E5611" i="6"/>
  <c r="E5607" i="6"/>
  <c r="E5603" i="6"/>
  <c r="E5599" i="6"/>
  <c r="E5595" i="6"/>
  <c r="E5591" i="6"/>
  <c r="E5587" i="6"/>
  <c r="E5583" i="6"/>
  <c r="E5579" i="6"/>
  <c r="E5575" i="6"/>
  <c r="E5571" i="6"/>
  <c r="E5567" i="6"/>
  <c r="E5563" i="6"/>
  <c r="E5559" i="6"/>
  <c r="E5555" i="6"/>
  <c r="E5551" i="6"/>
  <c r="E5547" i="6"/>
  <c r="E5543" i="6"/>
  <c r="E5539" i="6"/>
  <c r="E5535" i="6"/>
  <c r="E5531" i="6"/>
  <c r="E5527" i="6"/>
  <c r="E5523" i="6"/>
  <c r="E5519" i="6"/>
  <c r="E5515" i="6"/>
  <c r="E5511" i="6"/>
  <c r="E5507" i="6"/>
  <c r="E5503" i="6"/>
  <c r="E5499" i="6"/>
  <c r="E5495" i="6"/>
  <c r="E5491" i="6"/>
  <c r="E5487" i="6"/>
  <c r="E5483" i="6"/>
  <c r="E5479" i="6"/>
  <c r="E5475" i="6"/>
  <c r="E5471" i="6"/>
  <c r="E5467" i="6"/>
  <c r="E5463" i="6"/>
  <c r="E5459" i="6"/>
  <c r="E5455" i="6"/>
  <c r="E5451" i="6"/>
  <c r="E5447" i="6"/>
  <c r="E5443" i="6"/>
  <c r="E5439" i="6"/>
  <c r="E5435" i="6"/>
  <c r="E5431" i="6"/>
  <c r="E5427" i="6"/>
  <c r="E5423" i="6"/>
  <c r="E5419" i="6"/>
  <c r="E5415" i="6"/>
  <c r="E5411" i="6"/>
  <c r="E5407" i="6"/>
  <c r="E5403" i="6"/>
  <c r="E5399" i="6"/>
  <c r="E5395" i="6"/>
  <c r="E5391" i="6"/>
  <c r="E5387" i="6"/>
  <c r="E5383" i="6"/>
  <c r="E5379" i="6"/>
  <c r="E5375" i="6"/>
  <c r="E5371" i="6"/>
  <c r="E5367" i="6"/>
  <c r="E5363" i="6"/>
  <c r="E5359" i="6"/>
  <c r="E5355" i="6"/>
  <c r="E5351" i="6"/>
  <c r="E5347" i="6"/>
  <c r="E5343" i="6"/>
  <c r="E5339" i="6"/>
  <c r="E5335" i="6"/>
  <c r="E5331" i="6"/>
  <c r="E5327" i="6"/>
  <c r="E5323" i="6"/>
  <c r="E5319" i="6"/>
  <c r="E5315" i="6"/>
  <c r="E5311" i="6"/>
  <c r="E5307" i="6"/>
  <c r="E5303" i="6"/>
  <c r="E5299" i="6"/>
  <c r="E5295" i="6"/>
  <c r="E5291" i="6"/>
  <c r="E5287" i="6"/>
  <c r="E5283" i="6"/>
  <c r="E5279" i="6"/>
  <c r="E5275" i="6"/>
  <c r="E5271" i="6"/>
  <c r="E5267" i="6"/>
  <c r="E5263" i="6"/>
  <c r="E5259" i="6"/>
  <c r="E5255" i="6"/>
  <c r="E5251" i="6"/>
  <c r="E5247" i="6"/>
  <c r="E5243" i="6"/>
  <c r="E5239" i="6"/>
  <c r="E5235" i="6"/>
  <c r="E5231" i="6"/>
  <c r="E5227" i="6"/>
  <c r="E5223" i="6"/>
  <c r="E5219" i="6"/>
  <c r="E5215" i="6"/>
  <c r="E5211" i="6"/>
  <c r="E5207" i="6"/>
  <c r="E5203" i="6"/>
  <c r="E5199" i="6"/>
  <c r="E5195" i="6"/>
  <c r="E5191" i="6"/>
  <c r="E5187" i="6"/>
  <c r="E5183" i="6"/>
  <c r="E5179" i="6"/>
  <c r="E5175" i="6"/>
  <c r="E5171" i="6"/>
  <c r="E5167" i="6"/>
  <c r="E5163" i="6"/>
  <c r="E5159" i="6"/>
  <c r="E5155" i="6"/>
  <c r="E5151" i="6"/>
  <c r="E5147" i="6"/>
  <c r="E5143" i="6"/>
  <c r="E5139" i="6"/>
  <c r="E5135" i="6"/>
  <c r="E5131" i="6"/>
  <c r="E5127" i="6"/>
  <c r="E5123" i="6"/>
  <c r="E5119" i="6"/>
  <c r="E5115" i="6"/>
  <c r="E5111" i="6"/>
  <c r="E5107" i="6"/>
  <c r="E5103" i="6"/>
  <c r="E5099" i="6"/>
  <c r="E5095" i="6"/>
  <c r="E5091" i="6"/>
  <c r="E5087" i="6"/>
  <c r="E5083" i="6"/>
  <c r="E5079" i="6"/>
  <c r="E5075" i="6"/>
  <c r="E5071" i="6"/>
  <c r="E5067" i="6"/>
  <c r="E5063" i="6"/>
  <c r="E5059" i="6"/>
  <c r="E5055" i="6"/>
  <c r="E5051" i="6"/>
  <c r="E5047" i="6"/>
  <c r="E5043" i="6"/>
  <c r="E5039" i="6"/>
  <c r="E5035" i="6"/>
  <c r="E5031" i="6"/>
  <c r="E5027" i="6"/>
  <c r="E5023" i="6"/>
  <c r="E5019" i="6"/>
  <c r="E5015" i="6"/>
  <c r="E5011" i="6"/>
  <c r="E5007" i="6"/>
  <c r="E5003" i="6"/>
  <c r="E4999" i="6"/>
  <c r="E4995" i="6"/>
  <c r="E4991" i="6"/>
  <c r="E4987" i="6"/>
  <c r="E4983" i="6"/>
  <c r="E4979" i="6"/>
  <c r="E4975" i="6"/>
  <c r="E4971" i="6"/>
  <c r="E4967" i="6"/>
  <c r="E4963" i="6"/>
  <c r="E4959" i="6"/>
  <c r="E4955" i="6"/>
  <c r="E4951" i="6"/>
  <c r="E4947" i="6"/>
  <c r="E4943" i="6"/>
  <c r="E4939" i="6"/>
  <c r="E4935" i="6"/>
  <c r="E4931" i="6"/>
  <c r="E4927" i="6"/>
  <c r="E4923" i="6"/>
  <c r="E4919" i="6"/>
  <c r="E4915" i="6"/>
  <c r="E4911" i="6"/>
  <c r="E4907" i="6"/>
  <c r="E4903" i="6"/>
  <c r="E4899" i="6"/>
  <c r="E4895" i="6"/>
  <c r="E4891" i="6"/>
  <c r="E4887" i="6"/>
  <c r="E4883" i="6"/>
  <c r="E4879" i="6"/>
  <c r="E4875" i="6"/>
  <c r="E4871" i="6"/>
  <c r="E4867" i="6"/>
  <c r="E4863" i="6"/>
  <c r="E4859" i="6"/>
  <c r="E4855" i="6"/>
  <c r="E4851" i="6"/>
  <c r="E4847" i="6"/>
  <c r="E4843" i="6"/>
  <c r="E4839" i="6"/>
  <c r="E4835" i="6"/>
  <c r="E4831" i="6"/>
  <c r="E4827" i="6"/>
  <c r="E4823" i="6"/>
  <c r="E4819" i="6"/>
  <c r="E4815" i="6"/>
  <c r="E4811" i="6"/>
  <c r="E4807" i="6"/>
  <c r="E4803" i="6"/>
  <c r="E4799" i="6"/>
  <c r="E4795" i="6"/>
  <c r="E4791" i="6"/>
  <c r="E4787" i="6"/>
  <c r="E4783" i="6"/>
  <c r="E4779" i="6"/>
  <c r="E4775" i="6"/>
  <c r="E4771" i="6"/>
  <c r="E4767" i="6"/>
  <c r="E4763" i="6"/>
  <c r="E4759" i="6"/>
  <c r="E4755" i="6"/>
  <c r="E4751" i="6"/>
  <c r="E4747" i="6"/>
  <c r="E4743" i="6"/>
  <c r="E4739" i="6"/>
  <c r="E4735" i="6"/>
  <c r="E4731" i="6"/>
  <c r="E4727" i="6"/>
  <c r="E4723" i="6"/>
  <c r="E4719" i="6"/>
  <c r="E4715" i="6"/>
  <c r="E4711" i="6"/>
  <c r="E4707" i="6"/>
  <c r="E4703" i="6"/>
  <c r="E4699" i="6"/>
  <c r="E4695" i="6"/>
  <c r="E4691" i="6"/>
  <c r="E4687" i="6"/>
  <c r="E4683" i="6"/>
  <c r="E4679" i="6"/>
  <c r="E4675" i="6"/>
  <c r="E4671" i="6"/>
  <c r="E4667" i="6"/>
  <c r="E4663" i="6"/>
  <c r="E4659" i="6"/>
  <c r="E4655" i="6"/>
  <c r="E4651" i="6"/>
  <c r="E4647" i="6"/>
  <c r="E4643" i="6"/>
  <c r="E4639" i="6"/>
  <c r="E4635" i="6"/>
  <c r="E4631" i="6"/>
  <c r="E4627" i="6"/>
  <c r="E4623" i="6"/>
  <c r="E4619" i="6"/>
  <c r="E4615" i="6"/>
  <c r="E4611" i="6"/>
  <c r="E4607" i="6"/>
  <c r="E4603" i="6"/>
  <c r="E4599" i="6"/>
  <c r="E4595" i="6"/>
  <c r="E4591" i="6"/>
  <c r="E4587" i="6"/>
  <c r="E4583" i="6"/>
  <c r="E4579" i="6"/>
  <c r="E4575" i="6"/>
  <c r="E4571" i="6"/>
  <c r="E4567" i="6"/>
  <c r="E4563" i="6"/>
  <c r="E4559" i="6"/>
  <c r="E4555" i="6"/>
  <c r="E4551" i="6"/>
  <c r="E4547" i="6"/>
  <c r="E4543" i="6"/>
  <c r="E4539" i="6"/>
  <c r="E4535" i="6"/>
  <c r="E4531" i="6"/>
  <c r="E4527" i="6"/>
  <c r="E4523" i="6"/>
  <c r="E4519" i="6"/>
  <c r="E4515" i="6"/>
  <c r="E4511" i="6"/>
  <c r="E4507" i="6"/>
  <c r="E4503" i="6"/>
  <c r="E4499" i="6"/>
  <c r="E4495" i="6"/>
  <c r="E4491" i="6"/>
  <c r="E4487" i="6"/>
  <c r="E4483" i="6"/>
  <c r="E4479" i="6"/>
  <c r="E4475" i="6"/>
  <c r="E4471" i="6"/>
  <c r="E4467" i="6"/>
  <c r="E4463" i="6"/>
  <c r="E4459" i="6"/>
  <c r="E4455" i="6"/>
  <c r="E4451" i="6"/>
  <c r="E4447" i="6"/>
  <c r="E4443" i="6"/>
  <c r="E4439" i="6"/>
  <c r="E4435" i="6"/>
  <c r="E4431" i="6"/>
  <c r="E4427" i="6"/>
  <c r="E4423" i="6"/>
  <c r="E4419" i="6"/>
  <c r="E4415" i="6"/>
  <c r="E4411" i="6"/>
  <c r="E4407" i="6"/>
  <c r="E4403" i="6"/>
  <c r="E4399" i="6"/>
  <c r="E4395" i="6"/>
  <c r="E4391" i="6"/>
  <c r="E4387" i="6"/>
  <c r="E4383" i="6"/>
  <c r="E4379" i="6"/>
  <c r="E4375" i="6"/>
  <c r="E4371" i="6"/>
  <c r="E4367" i="6"/>
  <c r="E4363" i="6"/>
  <c r="E4359" i="6"/>
  <c r="E4355" i="6"/>
  <c r="E4351" i="6"/>
  <c r="E4347" i="6"/>
  <c r="E4343" i="6"/>
  <c r="E4339" i="6"/>
  <c r="E4335" i="6"/>
  <c r="E4331" i="6"/>
  <c r="E4327" i="6"/>
  <c r="E4323" i="6"/>
  <c r="E4319" i="6"/>
  <c r="E4315" i="6"/>
  <c r="E4311" i="6"/>
  <c r="E4307" i="6"/>
  <c r="E4303" i="6"/>
  <c r="E4299" i="6"/>
  <c r="E4295" i="6"/>
  <c r="E4291" i="6"/>
  <c r="E4287" i="6"/>
  <c r="E4283" i="6"/>
  <c r="E4279" i="6"/>
  <c r="E4275" i="6"/>
  <c r="E4271" i="6"/>
  <c r="E4267" i="6"/>
  <c r="E4263" i="6"/>
  <c r="E4259" i="6"/>
  <c r="E4255" i="6"/>
  <c r="E4251" i="6"/>
  <c r="E4247" i="6"/>
  <c r="E4243" i="6"/>
  <c r="E4239" i="6"/>
  <c r="E4235" i="6"/>
  <c r="E4231" i="6"/>
  <c r="E4227" i="6"/>
  <c r="E4223" i="6"/>
  <c r="E4219" i="6"/>
  <c r="E4215" i="6"/>
  <c r="E4211" i="6"/>
  <c r="E4207" i="6"/>
  <c r="E4203" i="6"/>
  <c r="E4199" i="6"/>
  <c r="E4195" i="6"/>
  <c r="E4191" i="6"/>
  <c r="E4187" i="6"/>
  <c r="E4183" i="6"/>
  <c r="E4179" i="6"/>
  <c r="E4175" i="6"/>
  <c r="E4171" i="6"/>
  <c r="E4167" i="6"/>
  <c r="E4163" i="6"/>
  <c r="E4159" i="6"/>
  <c r="E4155" i="6"/>
  <c r="E4151" i="6"/>
  <c r="E4147" i="6"/>
  <c r="E4143" i="6"/>
  <c r="E4139" i="6"/>
  <c r="E4135" i="6"/>
  <c r="E4131" i="6"/>
  <c r="E4127" i="6"/>
  <c r="E4123" i="6"/>
  <c r="E4119" i="6"/>
  <c r="E4115" i="6"/>
  <c r="E4111" i="6"/>
  <c r="E4107" i="6"/>
  <c r="E4103" i="6"/>
  <c r="E4099" i="6"/>
  <c r="E4095" i="6"/>
  <c r="E4091" i="6"/>
  <c r="E4087" i="6"/>
  <c r="E4083" i="6"/>
  <c r="E4079" i="6"/>
  <c r="E4075" i="6"/>
  <c r="E4071" i="6"/>
  <c r="E4067" i="6"/>
  <c r="E4063" i="6"/>
  <c r="E4059" i="6"/>
  <c r="E4055" i="6"/>
  <c r="E4051" i="6"/>
  <c r="E4047" i="6"/>
  <c r="E4043" i="6"/>
  <c r="E4039" i="6"/>
  <c r="E4035" i="6"/>
  <c r="E4031" i="6"/>
  <c r="E4027" i="6"/>
  <c r="E4023" i="6"/>
  <c r="E4019" i="6"/>
  <c r="E4015" i="6"/>
  <c r="E4011" i="6"/>
  <c r="E4007" i="6"/>
  <c r="E4003" i="6"/>
  <c r="E3999" i="6"/>
  <c r="E3995" i="6"/>
  <c r="E3991" i="6"/>
  <c r="E3987" i="6"/>
  <c r="E3983" i="6"/>
  <c r="E3979" i="6"/>
  <c r="E3975" i="6"/>
  <c r="E3971" i="6"/>
  <c r="E3967" i="6"/>
  <c r="E3963" i="6"/>
  <c r="E5702" i="6"/>
  <c r="E5690" i="6"/>
  <c r="E5630" i="6"/>
  <c r="E5618" i="6"/>
  <c r="E5610" i="6"/>
  <c r="E5594" i="6"/>
  <c r="E5590" i="6"/>
  <c r="E5586" i="6"/>
  <c r="E5582" i="6"/>
  <c r="E5578" i="6"/>
  <c r="E5574" i="6"/>
  <c r="E5570" i="6"/>
  <c r="E5566" i="6"/>
  <c r="E5562" i="6"/>
  <c r="E5558" i="6"/>
  <c r="E5554" i="6"/>
  <c r="E5550" i="6"/>
  <c r="E5546" i="6"/>
  <c r="E5542" i="6"/>
  <c r="E5538" i="6"/>
  <c r="E5534" i="6"/>
  <c r="E5530" i="6"/>
  <c r="E5526" i="6"/>
  <c r="E5522" i="6"/>
  <c r="E5518" i="6"/>
  <c r="E5514" i="6"/>
  <c r="E5510" i="6"/>
  <c r="E5506" i="6"/>
  <c r="E5502" i="6"/>
  <c r="E5498" i="6"/>
  <c r="E5494" i="6"/>
  <c r="E5490" i="6"/>
  <c r="E5486" i="6"/>
  <c r="E5482" i="6"/>
  <c r="E5478" i="6"/>
  <c r="E5474" i="6"/>
  <c r="E5470" i="6"/>
  <c r="E5466" i="6"/>
  <c r="E5462" i="6"/>
  <c r="E5458" i="6"/>
  <c r="E5454" i="6"/>
  <c r="E5450" i="6"/>
  <c r="E5446" i="6"/>
  <c r="E5442" i="6"/>
  <c r="E5438" i="6"/>
  <c r="E5434" i="6"/>
  <c r="E5430" i="6"/>
  <c r="E5426" i="6"/>
  <c r="E5422" i="6"/>
  <c r="E5418" i="6"/>
  <c r="E5414" i="6"/>
  <c r="E5410" i="6"/>
  <c r="E5406" i="6"/>
  <c r="E5402" i="6"/>
  <c r="E5398" i="6"/>
  <c r="E5394" i="6"/>
  <c r="E5390" i="6"/>
  <c r="E5386" i="6"/>
  <c r="E5382" i="6"/>
  <c r="E5378" i="6"/>
  <c r="E5374" i="6"/>
  <c r="E5370" i="6"/>
  <c r="E5366" i="6"/>
  <c r="E5362" i="6"/>
  <c r="E5358" i="6"/>
  <c r="E5354" i="6"/>
  <c r="E5350" i="6"/>
  <c r="E5346" i="6"/>
  <c r="E5342" i="6"/>
  <c r="E5338" i="6"/>
  <c r="E5334" i="6"/>
  <c r="E5330" i="6"/>
  <c r="E5326" i="6"/>
  <c r="E5322" i="6"/>
  <c r="E5318" i="6"/>
  <c r="E5314" i="6"/>
  <c r="E5310" i="6"/>
  <c r="E5306" i="6"/>
  <c r="E5302" i="6"/>
  <c r="E5298" i="6"/>
  <c r="E5294" i="6"/>
  <c r="E5290" i="6"/>
  <c r="E5286" i="6"/>
  <c r="E5282" i="6"/>
  <c r="E5278" i="6"/>
  <c r="E5274" i="6"/>
  <c r="E5270" i="6"/>
  <c r="E5266" i="6"/>
  <c r="E5262" i="6"/>
  <c r="E5258" i="6"/>
  <c r="E5254" i="6"/>
  <c r="E5250" i="6"/>
  <c r="E5246" i="6"/>
  <c r="E5242" i="6"/>
  <c r="E5238" i="6"/>
  <c r="E5234" i="6"/>
  <c r="E5230" i="6"/>
  <c r="E5226" i="6"/>
  <c r="E5222" i="6"/>
  <c r="E5218" i="6"/>
  <c r="E5214" i="6"/>
  <c r="E5210" i="6"/>
  <c r="E5206" i="6"/>
  <c r="E5202" i="6"/>
  <c r="E5198" i="6"/>
  <c r="E5194" i="6"/>
  <c r="E5190" i="6"/>
  <c r="E5186" i="6"/>
  <c r="E5182" i="6"/>
  <c r="E5178" i="6"/>
  <c r="E5174" i="6"/>
  <c r="E5170" i="6"/>
  <c r="E5166" i="6"/>
  <c r="E5162" i="6"/>
  <c r="E5158" i="6"/>
  <c r="E5154" i="6"/>
  <c r="E5150" i="6"/>
  <c r="E5146" i="6"/>
  <c r="E5142" i="6"/>
  <c r="E5138" i="6"/>
  <c r="E5134" i="6"/>
  <c r="E5130" i="6"/>
  <c r="E5126" i="6"/>
  <c r="E5122" i="6"/>
  <c r="E5118" i="6"/>
  <c r="E5114" i="6"/>
  <c r="E5110" i="6"/>
  <c r="E5106" i="6"/>
  <c r="E5102" i="6"/>
  <c r="E5098" i="6"/>
  <c r="E5094" i="6"/>
  <c r="E5090" i="6"/>
  <c r="E5086" i="6"/>
  <c r="E5082" i="6"/>
  <c r="E5078" i="6"/>
  <c r="E5074" i="6"/>
  <c r="E5070" i="6"/>
  <c r="E5066" i="6"/>
  <c r="E5062" i="6"/>
  <c r="E5058" i="6"/>
  <c r="E5054" i="6"/>
  <c r="E5050" i="6"/>
  <c r="E5046" i="6"/>
  <c r="E5042" i="6"/>
  <c r="E5038" i="6"/>
  <c r="E5034" i="6"/>
  <c r="E5030" i="6"/>
  <c r="E5026" i="6"/>
  <c r="E5022" i="6"/>
  <c r="E5018" i="6"/>
  <c r="E5014" i="6"/>
  <c r="E5010" i="6"/>
  <c r="E5006" i="6"/>
  <c r="E5002" i="6"/>
  <c r="E4998" i="6"/>
  <c r="E4994" i="6"/>
  <c r="E4990" i="6"/>
  <c r="E4986" i="6"/>
  <c r="E4982" i="6"/>
  <c r="E4978" i="6"/>
  <c r="E4974" i="6"/>
  <c r="E4970" i="6"/>
  <c r="E4966" i="6"/>
  <c r="E4962" i="6"/>
  <c r="E4958" i="6"/>
  <c r="E4954" i="6"/>
  <c r="E4950" i="6"/>
  <c r="E4946" i="6"/>
  <c r="E4942" i="6"/>
  <c r="E4938" i="6"/>
  <c r="E4934" i="6"/>
  <c r="E4930" i="6"/>
  <c r="E4926" i="6"/>
  <c r="E4922" i="6"/>
  <c r="E4918" i="6"/>
  <c r="E4914" i="6"/>
  <c r="E4910" i="6"/>
  <c r="E4906" i="6"/>
  <c r="E4902" i="6"/>
  <c r="E4898" i="6"/>
  <c r="E4894" i="6"/>
  <c r="E4890" i="6"/>
  <c r="E4886" i="6"/>
  <c r="E4882" i="6"/>
  <c r="E4878" i="6"/>
  <c r="E4874" i="6"/>
  <c r="E4870" i="6"/>
  <c r="E4866" i="6"/>
  <c r="E4862" i="6"/>
  <c r="E4858" i="6"/>
  <c r="E4854" i="6"/>
  <c r="E4850" i="6"/>
  <c r="E4846" i="6"/>
  <c r="E4842" i="6"/>
  <c r="E4838" i="6"/>
  <c r="E4834" i="6"/>
  <c r="E4830" i="6"/>
  <c r="E4826" i="6"/>
  <c r="E4822" i="6"/>
  <c r="E4818" i="6"/>
  <c r="E4814" i="6"/>
  <c r="E4810" i="6"/>
  <c r="E4806" i="6"/>
  <c r="E4802" i="6"/>
  <c r="E4798" i="6"/>
  <c r="E4794" i="6"/>
  <c r="E4790" i="6"/>
  <c r="E4786" i="6"/>
  <c r="E4782" i="6"/>
  <c r="E4778" i="6"/>
  <c r="E4774" i="6"/>
  <c r="E4770" i="6"/>
  <c r="E4766" i="6"/>
  <c r="E4762" i="6"/>
  <c r="E4758" i="6"/>
  <c r="E4754" i="6"/>
  <c r="E4750" i="6"/>
  <c r="E4746" i="6"/>
  <c r="E4742" i="6"/>
  <c r="E4738" i="6"/>
  <c r="E4734" i="6"/>
  <c r="E4730" i="6"/>
  <c r="E4726" i="6"/>
  <c r="E4722" i="6"/>
  <c r="E4718" i="6"/>
  <c r="E4714" i="6"/>
  <c r="E4710" i="6"/>
  <c r="E4706" i="6"/>
  <c r="E4702" i="6"/>
  <c r="E4698" i="6"/>
  <c r="E4694" i="6"/>
  <c r="E4690" i="6"/>
  <c r="E4686" i="6"/>
  <c r="E4682" i="6"/>
  <c r="E4678" i="6"/>
  <c r="E4674" i="6"/>
  <c r="E4670" i="6"/>
  <c r="E4666" i="6"/>
  <c r="E4662" i="6"/>
  <c r="E4658" i="6"/>
  <c r="E4654" i="6"/>
  <c r="E4650" i="6"/>
  <c r="E4646" i="6"/>
  <c r="E4642" i="6"/>
  <c r="E4638" i="6"/>
  <c r="E4634" i="6"/>
  <c r="E4630" i="6"/>
  <c r="E4626" i="6"/>
  <c r="E4622" i="6"/>
  <c r="E4618" i="6"/>
  <c r="E4614" i="6"/>
  <c r="E4610" i="6"/>
  <c r="E4606" i="6"/>
  <c r="E4602" i="6"/>
  <c r="E4598" i="6"/>
  <c r="E4594" i="6"/>
  <c r="E4590" i="6"/>
  <c r="E4586" i="6"/>
  <c r="E4582" i="6"/>
  <c r="E4578" i="6"/>
  <c r="E4574" i="6"/>
  <c r="E4570" i="6"/>
  <c r="E4566" i="6"/>
  <c r="E4562" i="6"/>
  <c r="E4558" i="6"/>
  <c r="E4554" i="6"/>
  <c r="E4550" i="6"/>
  <c r="E4546" i="6"/>
  <c r="E4542" i="6"/>
  <c r="E4538" i="6"/>
  <c r="E4534" i="6"/>
  <c r="E4530" i="6"/>
  <c r="E4526" i="6"/>
  <c r="E4522" i="6"/>
  <c r="E4518" i="6"/>
  <c r="E4514" i="6"/>
  <c r="E4510" i="6"/>
  <c r="E4506" i="6"/>
  <c r="E4502" i="6"/>
  <c r="E4498" i="6"/>
  <c r="E4494" i="6"/>
  <c r="E4490" i="6"/>
  <c r="E4486" i="6"/>
  <c r="E4482" i="6"/>
  <c r="E4478" i="6"/>
  <c r="E4474" i="6"/>
  <c r="E4470" i="6"/>
  <c r="E4466" i="6"/>
  <c r="E4462" i="6"/>
  <c r="E4458" i="6"/>
  <c r="E4454" i="6"/>
  <c r="E4450" i="6"/>
  <c r="E4446" i="6"/>
  <c r="E4442" i="6"/>
  <c r="E4438" i="6"/>
  <c r="E4434" i="6"/>
  <c r="E4430" i="6"/>
  <c r="E4426" i="6"/>
  <c r="E4422" i="6"/>
  <c r="E4418" i="6"/>
  <c r="E4414" i="6"/>
  <c r="E4410" i="6"/>
  <c r="E4406" i="6"/>
  <c r="E4402" i="6"/>
  <c r="E4398" i="6"/>
  <c r="E4394" i="6"/>
  <c r="E4390" i="6"/>
  <c r="E4386" i="6"/>
  <c r="E4382" i="6"/>
  <c r="E4378" i="6"/>
  <c r="E4374" i="6"/>
  <c r="E4370" i="6"/>
  <c r="E4366" i="6"/>
  <c r="E4362" i="6"/>
  <c r="E4358" i="6"/>
  <c r="E4354" i="6"/>
  <c r="E4350" i="6"/>
  <c r="E4346" i="6"/>
  <c r="E4342" i="6"/>
  <c r="E4338" i="6"/>
  <c r="E4334" i="6"/>
  <c r="E4330" i="6"/>
  <c r="E4326" i="6"/>
  <c r="E4322" i="6"/>
  <c r="E4318" i="6"/>
  <c r="E4314" i="6"/>
  <c r="E4310" i="6"/>
  <c r="E4306" i="6"/>
  <c r="E4302" i="6"/>
  <c r="E4298" i="6"/>
  <c r="E4294" i="6"/>
  <c r="E4290" i="6"/>
  <c r="E4286" i="6"/>
  <c r="E4282" i="6"/>
  <c r="E4278" i="6"/>
  <c r="E4274" i="6"/>
  <c r="E4270" i="6"/>
  <c r="E4266" i="6"/>
  <c r="E4262" i="6"/>
  <c r="E4258" i="6"/>
  <c r="E4254" i="6"/>
  <c r="E4250" i="6"/>
  <c r="E4246" i="6"/>
  <c r="E4242" i="6"/>
  <c r="E4238" i="6"/>
  <c r="E4234" i="6"/>
  <c r="E4230" i="6"/>
  <c r="E4226" i="6"/>
  <c r="E4222" i="6"/>
  <c r="E4218" i="6"/>
  <c r="E4214" i="6"/>
  <c r="E4210" i="6"/>
  <c r="E4206" i="6"/>
  <c r="E4202" i="6"/>
  <c r="E4198" i="6"/>
  <c r="E4194" i="6"/>
  <c r="E4190" i="6"/>
  <c r="E4186" i="6"/>
  <c r="E4182" i="6"/>
  <c r="E4178" i="6"/>
  <c r="E4174" i="6"/>
  <c r="E4170" i="6"/>
  <c r="E4166" i="6"/>
  <c r="E4162" i="6"/>
  <c r="E4158" i="6"/>
  <c r="E4154" i="6"/>
  <c r="E4150" i="6"/>
  <c r="E4146" i="6"/>
  <c r="E4142" i="6"/>
  <c r="E4138" i="6"/>
  <c r="E4134" i="6"/>
  <c r="E4130" i="6"/>
  <c r="E4126" i="6"/>
  <c r="E4122" i="6"/>
  <c r="E4118" i="6"/>
  <c r="E4114" i="6"/>
  <c r="E4110" i="6"/>
  <c r="E4106" i="6"/>
  <c r="E4102" i="6"/>
  <c r="E4098" i="6"/>
  <c r="E4094" i="6"/>
  <c r="E4090" i="6"/>
  <c r="E4086" i="6"/>
  <c r="E4082" i="6"/>
  <c r="E4078" i="6"/>
  <c r="E4074" i="6"/>
  <c r="E4070" i="6"/>
  <c r="E4066" i="6"/>
  <c r="E4062" i="6"/>
  <c r="E4058" i="6"/>
  <c r="E4054" i="6"/>
  <c r="E4050" i="6"/>
  <c r="E4046" i="6"/>
  <c r="E4042" i="6"/>
  <c r="E4038" i="6"/>
  <c r="E4034" i="6"/>
  <c r="E4030" i="6"/>
  <c r="E4026" i="6"/>
  <c r="E4022" i="6"/>
  <c r="E4018" i="6"/>
  <c r="E4014" i="6"/>
  <c r="E4010" i="6"/>
  <c r="E4006" i="6"/>
  <c r="E4002" i="6"/>
  <c r="E3998" i="6"/>
  <c r="E3994" i="6"/>
  <c r="E3990" i="6"/>
  <c r="E3986" i="6"/>
  <c r="E3982" i="6"/>
  <c r="E3978" i="6"/>
  <c r="E3974" i="6"/>
  <c r="E3970" i="6"/>
  <c r="E3966" i="6"/>
  <c r="E3962" i="6"/>
  <c r="E3958" i="6"/>
  <c r="E3954" i="6"/>
  <c r="E3950" i="6"/>
  <c r="E3946" i="6"/>
  <c r="E3942" i="6"/>
  <c r="E3938" i="6"/>
  <c r="E3934" i="6"/>
  <c r="E3930" i="6"/>
  <c r="E3926" i="6"/>
  <c r="E3922" i="6"/>
  <c r="E3918" i="6"/>
  <c r="E3914" i="6"/>
  <c r="E3910" i="6"/>
  <c r="E3906" i="6"/>
  <c r="E3902" i="6"/>
  <c r="E3898" i="6"/>
  <c r="E3894" i="6"/>
  <c r="E3890" i="6"/>
  <c r="E3886" i="6"/>
  <c r="E3882" i="6"/>
  <c r="E3878" i="6"/>
  <c r="E3874" i="6"/>
  <c r="E3870" i="6"/>
  <c r="E3866" i="6"/>
  <c r="E3862" i="6"/>
  <c r="E3858" i="6"/>
  <c r="E3854" i="6"/>
  <c r="E3850" i="6"/>
  <c r="E3846" i="6"/>
  <c r="E3842" i="6"/>
  <c r="E3838" i="6"/>
  <c r="E3834" i="6"/>
  <c r="E3830" i="6"/>
  <c r="E3826" i="6"/>
  <c r="E3822" i="6"/>
  <c r="E3818" i="6"/>
  <c r="E3814" i="6"/>
  <c r="E3810" i="6"/>
  <c r="E3806" i="6"/>
  <c r="E3802" i="6"/>
  <c r="E3798" i="6"/>
  <c r="E3794" i="6"/>
  <c r="E3790" i="6"/>
  <c r="E3786" i="6"/>
  <c r="E3782" i="6"/>
  <c r="E3778" i="6"/>
  <c r="E3774" i="6"/>
  <c r="E3770" i="6"/>
  <c r="E3766" i="6"/>
  <c r="E3762" i="6"/>
  <c r="E3758" i="6"/>
  <c r="E3754" i="6"/>
  <c r="E3750" i="6"/>
  <c r="E3746" i="6"/>
  <c r="E3742" i="6"/>
  <c r="E3738" i="6"/>
  <c r="E3734" i="6"/>
  <c r="E3730" i="6"/>
  <c r="E3726" i="6"/>
  <c r="E3722" i="6"/>
  <c r="E3718" i="6"/>
  <c r="E3714" i="6"/>
  <c r="E3710" i="6"/>
  <c r="E3706" i="6"/>
  <c r="E3702" i="6"/>
  <c r="E3698" i="6"/>
  <c r="E3694" i="6"/>
  <c r="E3690" i="6"/>
  <c r="E3686" i="6"/>
  <c r="E3682" i="6"/>
  <c r="E3678" i="6"/>
  <c r="E3674" i="6"/>
  <c r="E5706" i="6"/>
  <c r="E5694" i="6"/>
  <c r="E5678" i="6"/>
  <c r="E5666" i="6"/>
  <c r="E5654" i="6"/>
  <c r="E5642" i="6"/>
  <c r="E5709" i="6"/>
  <c r="E5701" i="6"/>
  <c r="E5693" i="6"/>
  <c r="E5685" i="6"/>
  <c r="E5629" i="6"/>
  <c r="E5621" i="6"/>
  <c r="E5613" i="6"/>
  <c r="E5605" i="6"/>
  <c r="E5569" i="6"/>
  <c r="E5561" i="6"/>
  <c r="E5557" i="6"/>
  <c r="E5529" i="6"/>
  <c r="E5525" i="6"/>
  <c r="E5521" i="6"/>
  <c r="E5517" i="6"/>
  <c r="E5513" i="6"/>
  <c r="E5509" i="6"/>
  <c r="E5505" i="6"/>
  <c r="E5501" i="6"/>
  <c r="E5497" i="6"/>
  <c r="E5493" i="6"/>
  <c r="E5489" i="6"/>
  <c r="E5485" i="6"/>
  <c r="E5481" i="6"/>
  <c r="E5477" i="6"/>
  <c r="E5473" i="6"/>
  <c r="E5469" i="6"/>
  <c r="E5465" i="6"/>
  <c r="E5461" i="6"/>
  <c r="E5457" i="6"/>
  <c r="E5453" i="6"/>
  <c r="E5449" i="6"/>
  <c r="E5445" i="6"/>
  <c r="E5441" i="6"/>
  <c r="E5437" i="6"/>
  <c r="E5433" i="6"/>
  <c r="E5429" i="6"/>
  <c r="E5425" i="6"/>
  <c r="E5421" i="6"/>
  <c r="E5417" i="6"/>
  <c r="E5413" i="6"/>
  <c r="E5409" i="6"/>
  <c r="E5405" i="6"/>
  <c r="E5401" i="6"/>
  <c r="E5397" i="6"/>
  <c r="E5393" i="6"/>
  <c r="E5389" i="6"/>
  <c r="E5385" i="6"/>
  <c r="E5381" i="6"/>
  <c r="E5377" i="6"/>
  <c r="E5373" i="6"/>
  <c r="E5369" i="6"/>
  <c r="E5365" i="6"/>
  <c r="E5361" i="6"/>
  <c r="E5357" i="6"/>
  <c r="E5353" i="6"/>
  <c r="E5349" i="6"/>
  <c r="E5345" i="6"/>
  <c r="E5341" i="6"/>
  <c r="E5337" i="6"/>
  <c r="E5333" i="6"/>
  <c r="E5329" i="6"/>
  <c r="E5325" i="6"/>
  <c r="E5321" i="6"/>
  <c r="E5317" i="6"/>
  <c r="E5313" i="6"/>
  <c r="E5309" i="6"/>
  <c r="E5305" i="6"/>
  <c r="E5301" i="6"/>
  <c r="E5297" i="6"/>
  <c r="E5293" i="6"/>
  <c r="E5289" i="6"/>
  <c r="E5285" i="6"/>
  <c r="E5281" i="6"/>
  <c r="E5277" i="6"/>
  <c r="E5273" i="6"/>
  <c r="E5269" i="6"/>
  <c r="E5265" i="6"/>
  <c r="E5261" i="6"/>
  <c r="E5257" i="6"/>
  <c r="E5253" i="6"/>
  <c r="E5249" i="6"/>
  <c r="E5245" i="6"/>
  <c r="E5241" i="6"/>
  <c r="E5237" i="6"/>
  <c r="E5233" i="6"/>
  <c r="E5229" i="6"/>
  <c r="E5225" i="6"/>
  <c r="E5221" i="6"/>
  <c r="E5217" i="6"/>
  <c r="E5213" i="6"/>
  <c r="E5209" i="6"/>
  <c r="E5205" i="6"/>
  <c r="E5201" i="6"/>
  <c r="E5197" i="6"/>
  <c r="E5193" i="6"/>
  <c r="E5189" i="6"/>
  <c r="E5185" i="6"/>
  <c r="E5181" i="6"/>
  <c r="E5177" i="6"/>
  <c r="E5173" i="6"/>
  <c r="E5169" i="6"/>
  <c r="E5165" i="6"/>
  <c r="E5161" i="6"/>
  <c r="E5157" i="6"/>
  <c r="E5153" i="6"/>
  <c r="E5149" i="6"/>
  <c r="E5145" i="6"/>
  <c r="E5141" i="6"/>
  <c r="E5137" i="6"/>
  <c r="E5133" i="6"/>
  <c r="E5129" i="6"/>
  <c r="E5125" i="6"/>
  <c r="E5121" i="6"/>
  <c r="E5117" i="6"/>
  <c r="E5113" i="6"/>
  <c r="E5109" i="6"/>
  <c r="E5105" i="6"/>
  <c r="E5101" i="6"/>
  <c r="E5097" i="6"/>
  <c r="E5093" i="6"/>
  <c r="E5089" i="6"/>
  <c r="E5085" i="6"/>
  <c r="E5081" i="6"/>
  <c r="E5077" i="6"/>
  <c r="E5073" i="6"/>
  <c r="E5069" i="6"/>
  <c r="E5065" i="6"/>
  <c r="E5061" i="6"/>
  <c r="E5057" i="6"/>
  <c r="E5053" i="6"/>
  <c r="E5049" i="6"/>
  <c r="E5045" i="6"/>
  <c r="E5041" i="6"/>
  <c r="E5037" i="6"/>
  <c r="E5033" i="6"/>
  <c r="E5029" i="6"/>
  <c r="E5025" i="6"/>
  <c r="E5021" i="6"/>
  <c r="E5017" i="6"/>
  <c r="E5013" i="6"/>
  <c r="E5009" i="6"/>
  <c r="E5005" i="6"/>
  <c r="E5001" i="6"/>
  <c r="E4997" i="6"/>
  <c r="E4993" i="6"/>
  <c r="E4989" i="6"/>
  <c r="E4985" i="6"/>
  <c r="E4981" i="6"/>
  <c r="E4977" i="6"/>
  <c r="E4973" i="6"/>
  <c r="E4969" i="6"/>
  <c r="E4965" i="6"/>
  <c r="E4961" i="6"/>
  <c r="E4957" i="6"/>
  <c r="E4953" i="6"/>
  <c r="E4949" i="6"/>
  <c r="E4945" i="6"/>
  <c r="E4941" i="6"/>
  <c r="E4937" i="6"/>
  <c r="E4933" i="6"/>
  <c r="E4929" i="6"/>
  <c r="E4925" i="6"/>
  <c r="E4921" i="6"/>
  <c r="E4917" i="6"/>
  <c r="E4913" i="6"/>
  <c r="E4909" i="6"/>
  <c r="E4905" i="6"/>
  <c r="E4901" i="6"/>
  <c r="E4897" i="6"/>
  <c r="E4893" i="6"/>
  <c r="E4889" i="6"/>
  <c r="E4885" i="6"/>
  <c r="E4881" i="6"/>
  <c r="E4877" i="6"/>
  <c r="E4873" i="6"/>
  <c r="E4869" i="6"/>
  <c r="E4865" i="6"/>
  <c r="E4861" i="6"/>
  <c r="E4857" i="6"/>
  <c r="E4853" i="6"/>
  <c r="E4849" i="6"/>
  <c r="E4845" i="6"/>
  <c r="E4841" i="6"/>
  <c r="E4837" i="6"/>
  <c r="E4833" i="6"/>
  <c r="E4829" i="6"/>
  <c r="E4825" i="6"/>
  <c r="E4821" i="6"/>
  <c r="E4817" i="6"/>
  <c r="E4813" i="6"/>
  <c r="E4809" i="6"/>
  <c r="E4805" i="6"/>
  <c r="E4801" i="6"/>
  <c r="E4797" i="6"/>
  <c r="E4793" i="6"/>
  <c r="E4789" i="6"/>
  <c r="E4785" i="6"/>
  <c r="E4781" i="6"/>
  <c r="E4777" i="6"/>
  <c r="E4773" i="6"/>
  <c r="E4769" i="6"/>
  <c r="E4765" i="6"/>
  <c r="E4761" i="6"/>
  <c r="E4757" i="6"/>
  <c r="E4753" i="6"/>
  <c r="E4749" i="6"/>
  <c r="E4745" i="6"/>
  <c r="E4741" i="6"/>
  <c r="E4737" i="6"/>
  <c r="E4733" i="6"/>
  <c r="E4729" i="6"/>
  <c r="E4725" i="6"/>
  <c r="E4721" i="6"/>
  <c r="E4717" i="6"/>
  <c r="E4713" i="6"/>
  <c r="E4709" i="6"/>
  <c r="E4705" i="6"/>
  <c r="E4701" i="6"/>
  <c r="E4697" i="6"/>
  <c r="E4693" i="6"/>
  <c r="E4689" i="6"/>
  <c r="E4685" i="6"/>
  <c r="E4681" i="6"/>
  <c r="E4677" i="6"/>
  <c r="E4673" i="6"/>
  <c r="E4669" i="6"/>
  <c r="E4665" i="6"/>
  <c r="E4661" i="6"/>
  <c r="E4657" i="6"/>
  <c r="E4653" i="6"/>
  <c r="E4649" i="6"/>
  <c r="E4645" i="6"/>
  <c r="E4641" i="6"/>
  <c r="E4637" i="6"/>
  <c r="E4633" i="6"/>
  <c r="E4629" i="6"/>
  <c r="E4625" i="6"/>
  <c r="E4621" i="6"/>
  <c r="E4617" i="6"/>
  <c r="E4613" i="6"/>
  <c r="E4609" i="6"/>
  <c r="E4605" i="6"/>
  <c r="E4601" i="6"/>
  <c r="E4597" i="6"/>
  <c r="E4593" i="6"/>
  <c r="E4589" i="6"/>
  <c r="E4585" i="6"/>
  <c r="E4581" i="6"/>
  <c r="E4577" i="6"/>
  <c r="E4573" i="6"/>
  <c r="E4569" i="6"/>
  <c r="E4565" i="6"/>
  <c r="E4561" i="6"/>
  <c r="E4557" i="6"/>
  <c r="E4553" i="6"/>
  <c r="E4549" i="6"/>
  <c r="E4545" i="6"/>
  <c r="E4541" i="6"/>
  <c r="E4537" i="6"/>
  <c r="E4533" i="6"/>
  <c r="E4529" i="6"/>
  <c r="E4525" i="6"/>
  <c r="E4521" i="6"/>
  <c r="E4517" i="6"/>
  <c r="E4513" i="6"/>
  <c r="E4509" i="6"/>
  <c r="E4505" i="6"/>
  <c r="E4501" i="6"/>
  <c r="E4497" i="6"/>
  <c r="E4493" i="6"/>
  <c r="E4489" i="6"/>
  <c r="E4485" i="6"/>
  <c r="E4481" i="6"/>
  <c r="E4477" i="6"/>
  <c r="E4473" i="6"/>
  <c r="E4469" i="6"/>
  <c r="E4465" i="6"/>
  <c r="E4461" i="6"/>
  <c r="E4457" i="6"/>
  <c r="E4453" i="6"/>
  <c r="E4449" i="6"/>
  <c r="E4445" i="6"/>
  <c r="E4441" i="6"/>
  <c r="E4437" i="6"/>
  <c r="E4433" i="6"/>
  <c r="E4429" i="6"/>
  <c r="E4425" i="6"/>
  <c r="E4421" i="6"/>
  <c r="E4417" i="6"/>
  <c r="E4413" i="6"/>
  <c r="E4409" i="6"/>
  <c r="E4405" i="6"/>
  <c r="E4401" i="6"/>
  <c r="E4397" i="6"/>
  <c r="E4393" i="6"/>
  <c r="E4389" i="6"/>
  <c r="E4385" i="6"/>
  <c r="E4381" i="6"/>
  <c r="E4377" i="6"/>
  <c r="E4373" i="6"/>
  <c r="E4369" i="6"/>
  <c r="E4365" i="6"/>
  <c r="E4361" i="6"/>
  <c r="E4357" i="6"/>
  <c r="E4353" i="6"/>
  <c r="E4349" i="6"/>
  <c r="E4345" i="6"/>
  <c r="E4341" i="6"/>
  <c r="E4337" i="6"/>
  <c r="E4333" i="6"/>
  <c r="E4329" i="6"/>
  <c r="E4325" i="6"/>
  <c r="E4321" i="6"/>
  <c r="E4317" i="6"/>
  <c r="E4313" i="6"/>
  <c r="E4309" i="6"/>
  <c r="E4305" i="6"/>
  <c r="E4301" i="6"/>
  <c r="E4297" i="6"/>
  <c r="E4293" i="6"/>
  <c r="E4289" i="6"/>
  <c r="E4285" i="6"/>
  <c r="E4281" i="6"/>
  <c r="E4277" i="6"/>
  <c r="E4273" i="6"/>
  <c r="E4269" i="6"/>
  <c r="E4265" i="6"/>
  <c r="E4261" i="6"/>
  <c r="E4257" i="6"/>
  <c r="E4253" i="6"/>
  <c r="E4249" i="6"/>
  <c r="E4245" i="6"/>
  <c r="E4241" i="6"/>
  <c r="E4237" i="6"/>
  <c r="E4233" i="6"/>
  <c r="E4229" i="6"/>
  <c r="E4225" i="6"/>
  <c r="E4221" i="6"/>
  <c r="E4217" i="6"/>
  <c r="E4213" i="6"/>
  <c r="E4209" i="6"/>
  <c r="E4205" i="6"/>
  <c r="E4201" i="6"/>
  <c r="E4197" i="6"/>
  <c r="E4193" i="6"/>
  <c r="E4189" i="6"/>
  <c r="E4185" i="6"/>
  <c r="E4181" i="6"/>
  <c r="E4177" i="6"/>
  <c r="E4173" i="6"/>
  <c r="E4169" i="6"/>
  <c r="E4165" i="6"/>
  <c r="E4161" i="6"/>
  <c r="E4157" i="6"/>
  <c r="E4153" i="6"/>
  <c r="E4149" i="6"/>
  <c r="E4145" i="6"/>
  <c r="E4141" i="6"/>
  <c r="E4137" i="6"/>
  <c r="E4133" i="6"/>
  <c r="E4129" i="6"/>
  <c r="E4125" i="6"/>
  <c r="E4121" i="6"/>
  <c r="E4117" i="6"/>
  <c r="E4113" i="6"/>
  <c r="E4109" i="6"/>
  <c r="E4105" i="6"/>
  <c r="E4101" i="6"/>
  <c r="E4097" i="6"/>
  <c r="E4093" i="6"/>
  <c r="E4089" i="6"/>
  <c r="E4085" i="6"/>
  <c r="E4081" i="6"/>
  <c r="E4077" i="6"/>
  <c r="E4073" i="6"/>
  <c r="E4069" i="6"/>
  <c r="E4065" i="6"/>
  <c r="E4061" i="6"/>
  <c r="E4057" i="6"/>
  <c r="E4053" i="6"/>
  <c r="E4049" i="6"/>
  <c r="E4045" i="6"/>
  <c r="E4041" i="6"/>
  <c r="E4037" i="6"/>
  <c r="E4033" i="6"/>
  <c r="E4029" i="6"/>
  <c r="E4025" i="6"/>
  <c r="E4021" i="6"/>
  <c r="E4017" i="6"/>
  <c r="E4013" i="6"/>
  <c r="E4009" i="6"/>
  <c r="E4005" i="6"/>
  <c r="E4001" i="6"/>
  <c r="E3997" i="6"/>
  <c r="E3993" i="6"/>
  <c r="E3989" i="6"/>
  <c r="E3985" i="6"/>
  <c r="E3981" i="6"/>
  <c r="E3977" i="6"/>
  <c r="E3973" i="6"/>
  <c r="E3969" i="6"/>
  <c r="E3965" i="6"/>
  <c r="E3961" i="6"/>
  <c r="E3957" i="6"/>
  <c r="E3953" i="6"/>
  <c r="E3949" i="6"/>
  <c r="E3945" i="6"/>
  <c r="E3941" i="6"/>
  <c r="E3937" i="6"/>
  <c r="E3933" i="6"/>
  <c r="E3929" i="6"/>
  <c r="E3925" i="6"/>
  <c r="E3921" i="6"/>
  <c r="E3917" i="6"/>
  <c r="E3913" i="6"/>
  <c r="E3909" i="6"/>
  <c r="E3905" i="6"/>
  <c r="E3901" i="6"/>
  <c r="E3897" i="6"/>
  <c r="E3893" i="6"/>
  <c r="E3889" i="6"/>
  <c r="E3885" i="6"/>
  <c r="E3881" i="6"/>
  <c r="E3877" i="6"/>
  <c r="E3873" i="6"/>
  <c r="E3869" i="6"/>
  <c r="E3865" i="6"/>
  <c r="E3861" i="6"/>
  <c r="E3857" i="6"/>
  <c r="E3853" i="6"/>
  <c r="E3849" i="6"/>
  <c r="E3845" i="6"/>
  <c r="E3841" i="6"/>
  <c r="E3837" i="6"/>
  <c r="E3833" i="6"/>
  <c r="E3829" i="6"/>
  <c r="E3825" i="6"/>
  <c r="E3821" i="6"/>
  <c r="E3817" i="6"/>
  <c r="E3813" i="6"/>
  <c r="E3809" i="6"/>
  <c r="E3805" i="6"/>
  <c r="E3801" i="6"/>
  <c r="E3797" i="6"/>
  <c r="E3793" i="6"/>
  <c r="E3789" i="6"/>
  <c r="E3785" i="6"/>
  <c r="E3781" i="6"/>
  <c r="E3777" i="6"/>
  <c r="E3773" i="6"/>
  <c r="E3769" i="6"/>
  <c r="E3765" i="6"/>
  <c r="E3761" i="6"/>
  <c r="E3757" i="6"/>
  <c r="E3753" i="6"/>
  <c r="E3749" i="6"/>
  <c r="E3745" i="6"/>
  <c r="E3741" i="6"/>
  <c r="E3737" i="6"/>
  <c r="E3733" i="6"/>
  <c r="E3729" i="6"/>
  <c r="E3725" i="6"/>
  <c r="E3721" i="6"/>
  <c r="E3717" i="6"/>
  <c r="E3804" i="6"/>
  <c r="E3800" i="6"/>
  <c r="E3796" i="6"/>
  <c r="E3792" i="6"/>
  <c r="E3788" i="6"/>
  <c r="E3784" i="6"/>
  <c r="E3780" i="6"/>
  <c r="E3776" i="6"/>
  <c r="E3772" i="6"/>
  <c r="E3768" i="6"/>
  <c r="E3764" i="6"/>
  <c r="E3760" i="6"/>
  <c r="E3756" i="6"/>
  <c r="E3752" i="6"/>
  <c r="E3748" i="6"/>
  <c r="E3744" i="6"/>
  <c r="E3740" i="6"/>
  <c r="E3736" i="6"/>
  <c r="E3732" i="6"/>
  <c r="E3728" i="6"/>
  <c r="E3724" i="6"/>
  <c r="E3720" i="6"/>
  <c r="E3716" i="6"/>
  <c r="E3712" i="6"/>
  <c r="E3708" i="6"/>
  <c r="E3704" i="6"/>
  <c r="E3700" i="6"/>
  <c r="E3696" i="6"/>
  <c r="E3692" i="6"/>
  <c r="E3688" i="6"/>
  <c r="E3684" i="6"/>
  <c r="E3680" i="6"/>
  <c r="E3676" i="6"/>
  <c r="E3672" i="6"/>
  <c r="E3668" i="6"/>
  <c r="E3664" i="6"/>
  <c r="E3660" i="6"/>
  <c r="E3656" i="6"/>
  <c r="E3652" i="6"/>
  <c r="E3648" i="6"/>
  <c r="E3644" i="6"/>
  <c r="E3640" i="6"/>
  <c r="E3636" i="6"/>
  <c r="E3632" i="6"/>
  <c r="E3628" i="6"/>
  <c r="E3624" i="6"/>
  <c r="E3620" i="6"/>
  <c r="E3616" i="6"/>
  <c r="E3612" i="6"/>
  <c r="E3608" i="6"/>
  <c r="E3604" i="6"/>
  <c r="E3600" i="6"/>
  <c r="E3596" i="6"/>
  <c r="E3592" i="6"/>
  <c r="E3588" i="6"/>
  <c r="E3584" i="6"/>
  <c r="E3580" i="6"/>
  <c r="E3576" i="6"/>
  <c r="E3572" i="6"/>
  <c r="E3568" i="6"/>
  <c r="E3564" i="6"/>
  <c r="E3560" i="6"/>
  <c r="E3556" i="6"/>
  <c r="E3552" i="6"/>
  <c r="E3548" i="6"/>
  <c r="E3544" i="6"/>
  <c r="E3540" i="6"/>
  <c r="E3536" i="6"/>
  <c r="E3532" i="6"/>
  <c r="E3528" i="6"/>
  <c r="E3524" i="6"/>
  <c r="E3520" i="6"/>
  <c r="E3516" i="6"/>
  <c r="E3512" i="6"/>
  <c r="E3508" i="6"/>
  <c r="E3504" i="6"/>
  <c r="E3500" i="6"/>
  <c r="E3496" i="6"/>
  <c r="E3492" i="6"/>
  <c r="E3488" i="6"/>
  <c r="E3484" i="6"/>
  <c r="E3480" i="6"/>
  <c r="E3476" i="6"/>
  <c r="E3472" i="6"/>
  <c r="E3468" i="6"/>
  <c r="E3464" i="6"/>
  <c r="E3460" i="6"/>
  <c r="E3456" i="6"/>
  <c r="E3452" i="6"/>
  <c r="E3448" i="6"/>
  <c r="E3444" i="6"/>
  <c r="E3440" i="6"/>
  <c r="E3436" i="6"/>
  <c r="E3432" i="6"/>
  <c r="E3428" i="6"/>
  <c r="E3424" i="6"/>
  <c r="E3420" i="6"/>
  <c r="E3416" i="6"/>
  <c r="E3412" i="6"/>
  <c r="E3408" i="6"/>
  <c r="E3404" i="6"/>
  <c r="E3400" i="6"/>
  <c r="E3396" i="6"/>
  <c r="E3392" i="6"/>
  <c r="E3388" i="6"/>
  <c r="E3384" i="6"/>
  <c r="E3380" i="6"/>
  <c r="E3376" i="6"/>
  <c r="E3372" i="6"/>
  <c r="E3368" i="6"/>
  <c r="E3364" i="6"/>
  <c r="E3360" i="6"/>
  <c r="E3356" i="6"/>
  <c r="E3352" i="6"/>
  <c r="E3348" i="6"/>
  <c r="E3344" i="6"/>
  <c r="E3340" i="6"/>
  <c r="E3336" i="6"/>
  <c r="E3332" i="6"/>
  <c r="E3328" i="6"/>
  <c r="E3324" i="6"/>
  <c r="E3320" i="6"/>
  <c r="E3316" i="6"/>
  <c r="E3312" i="6"/>
  <c r="E3308" i="6"/>
  <c r="E3304" i="6"/>
  <c r="E3300" i="6"/>
  <c r="E3296" i="6"/>
  <c r="E3292" i="6"/>
  <c r="E3288" i="6"/>
  <c r="E3284" i="6"/>
  <c r="E3280" i="6"/>
  <c r="E3276" i="6"/>
  <c r="E3272" i="6"/>
  <c r="E3268" i="6"/>
  <c r="E3264" i="6"/>
  <c r="E3260" i="6"/>
  <c r="E3256" i="6"/>
  <c r="E3252" i="6"/>
  <c r="E3248" i="6"/>
  <c r="E3244" i="6"/>
  <c r="E3240" i="6"/>
  <c r="E3236" i="6"/>
  <c r="E3232" i="6"/>
  <c r="E3228" i="6"/>
  <c r="E3224" i="6"/>
  <c r="E3220" i="6"/>
  <c r="E3216" i="6"/>
  <c r="E3212" i="6"/>
  <c r="E3208" i="6"/>
  <c r="E3204" i="6"/>
  <c r="E3200" i="6"/>
  <c r="E3196" i="6"/>
  <c r="E3192" i="6"/>
  <c r="E3188" i="6"/>
  <c r="E3184" i="6"/>
  <c r="E3180" i="6"/>
  <c r="E3176" i="6"/>
  <c r="E3172" i="6"/>
  <c r="E3168" i="6"/>
  <c r="E3164" i="6"/>
  <c r="E3160" i="6"/>
  <c r="E3156" i="6"/>
  <c r="E3152" i="6"/>
  <c r="E3148" i="6"/>
  <c r="E3144" i="6"/>
  <c r="E3140" i="6"/>
  <c r="E3136" i="6"/>
  <c r="E3132" i="6"/>
  <c r="E3128" i="6"/>
  <c r="E3124" i="6"/>
  <c r="E3120" i="6"/>
  <c r="E3116" i="6"/>
  <c r="E3112" i="6"/>
  <c r="E3108" i="6"/>
  <c r="E3104" i="6"/>
  <c r="E3100" i="6"/>
  <c r="E3096" i="6"/>
  <c r="E3092" i="6"/>
  <c r="E3088" i="6"/>
  <c r="E3084" i="6"/>
  <c r="E3080" i="6"/>
  <c r="E3076" i="6"/>
  <c r="E3072" i="6"/>
  <c r="E3068" i="6"/>
  <c r="E3064" i="6"/>
  <c r="E3060" i="6"/>
  <c r="E3056" i="6"/>
  <c r="E3052" i="6"/>
  <c r="E3048" i="6"/>
  <c r="E3044" i="6"/>
  <c r="E3040" i="6"/>
  <c r="E3036" i="6"/>
  <c r="E3032" i="6"/>
  <c r="E3028" i="6"/>
  <c r="E3024" i="6"/>
  <c r="E3020" i="6"/>
  <c r="E3016" i="6"/>
  <c r="E3012" i="6"/>
  <c r="E3008" i="6"/>
  <c r="E3004" i="6"/>
  <c r="E3000" i="6"/>
  <c r="E2996" i="6"/>
  <c r="E2992" i="6"/>
  <c r="E2988" i="6"/>
  <c r="E2984" i="6"/>
  <c r="E2980" i="6"/>
  <c r="E2976" i="6"/>
  <c r="E2972" i="6"/>
  <c r="E2968" i="6"/>
  <c r="E2964" i="6"/>
  <c r="E2960" i="6"/>
  <c r="E2956" i="6"/>
  <c r="E2952" i="6"/>
  <c r="E2948" i="6"/>
  <c r="E2944" i="6"/>
  <c r="E2940" i="6"/>
  <c r="E2936" i="6"/>
  <c r="E2932" i="6"/>
  <c r="E2928" i="6"/>
  <c r="E2924" i="6"/>
  <c r="E2920" i="6"/>
  <c r="E2916" i="6"/>
  <c r="E2912" i="6"/>
  <c r="E2908" i="6"/>
  <c r="E2904" i="6"/>
  <c r="E2900" i="6"/>
  <c r="E2896" i="6"/>
  <c r="E2892" i="6"/>
  <c r="E2888" i="6"/>
  <c r="E2884" i="6"/>
  <c r="E2880" i="6"/>
  <c r="E2876" i="6"/>
  <c r="E2872" i="6"/>
  <c r="E2868" i="6"/>
  <c r="E2864" i="6"/>
  <c r="E2860" i="6"/>
  <c r="E2856" i="6"/>
  <c r="E2852" i="6"/>
  <c r="E2848" i="6"/>
  <c r="E2844" i="6"/>
  <c r="E2840" i="6"/>
  <c r="E2836" i="6"/>
  <c r="E2832" i="6"/>
  <c r="E2828" i="6"/>
  <c r="E2824" i="6"/>
  <c r="E2820" i="6"/>
  <c r="E2816" i="6"/>
  <c r="E2812" i="6"/>
  <c r="E2808" i="6"/>
  <c r="E2804" i="6"/>
  <c r="E2800" i="6"/>
  <c r="E2796" i="6"/>
  <c r="E2792" i="6"/>
  <c r="E2788" i="6"/>
  <c r="E2784" i="6"/>
  <c r="E2780" i="6"/>
  <c r="E2776" i="6"/>
  <c r="E2772" i="6"/>
  <c r="E2768" i="6"/>
  <c r="E2764" i="6"/>
  <c r="E2760" i="6"/>
  <c r="E2756" i="6"/>
  <c r="E2752" i="6"/>
  <c r="E2748" i="6"/>
  <c r="E2744" i="6"/>
  <c r="E2740" i="6"/>
  <c r="E2736" i="6"/>
  <c r="E2732" i="6"/>
  <c r="E2728" i="6"/>
  <c r="E2724" i="6"/>
  <c r="E2720" i="6"/>
  <c r="E2716" i="6"/>
  <c r="E2712" i="6"/>
  <c r="E2708" i="6"/>
  <c r="E2704" i="6"/>
  <c r="E2700" i="6"/>
  <c r="E2696" i="6"/>
  <c r="E2692" i="6"/>
  <c r="E2688" i="6"/>
  <c r="E2684" i="6"/>
  <c r="E2680" i="6"/>
  <c r="E2676" i="6"/>
  <c r="E2672" i="6"/>
  <c r="E2668" i="6"/>
  <c r="E2664" i="6"/>
  <c r="E2660" i="6"/>
  <c r="E2656" i="6"/>
  <c r="E3959" i="6"/>
  <c r="E3955" i="6"/>
  <c r="E3951" i="6"/>
  <c r="E3947" i="6"/>
  <c r="E3943" i="6"/>
  <c r="E3939" i="6"/>
  <c r="E3935" i="6"/>
  <c r="E3931" i="6"/>
  <c r="E3927" i="6"/>
  <c r="E3923" i="6"/>
  <c r="E3919" i="6"/>
  <c r="E3915" i="6"/>
  <c r="E3911" i="6"/>
  <c r="E3907" i="6"/>
  <c r="E3903" i="6"/>
  <c r="E3899" i="6"/>
  <c r="E3895" i="6"/>
  <c r="E3891" i="6"/>
  <c r="E3887" i="6"/>
  <c r="E3883" i="6"/>
  <c r="E3879" i="6"/>
  <c r="E3875" i="6"/>
  <c r="E3871" i="6"/>
  <c r="E3867" i="6"/>
  <c r="E3863" i="6"/>
  <c r="E3859" i="6"/>
  <c r="E3855" i="6"/>
  <c r="E3851" i="6"/>
  <c r="E3847" i="6"/>
  <c r="E3843" i="6"/>
  <c r="E3839" i="6"/>
  <c r="E3835" i="6"/>
  <c r="E3831" i="6"/>
  <c r="E3827" i="6"/>
  <c r="E3823" i="6"/>
  <c r="E3819" i="6"/>
  <c r="E3815" i="6"/>
  <c r="E3811" i="6"/>
  <c r="E3807" i="6"/>
  <c r="E3803" i="6"/>
  <c r="E3799" i="6"/>
  <c r="E3795" i="6"/>
  <c r="E3791" i="6"/>
  <c r="E3787" i="6"/>
  <c r="E3783" i="6"/>
  <c r="E3779" i="6"/>
  <c r="E3775" i="6"/>
  <c r="E3771" i="6"/>
  <c r="E3767" i="6"/>
  <c r="E3763" i="6"/>
  <c r="E3759" i="6"/>
  <c r="E3755" i="6"/>
  <c r="E3751" i="6"/>
  <c r="E3747" i="6"/>
  <c r="E3743" i="6"/>
  <c r="E3739" i="6"/>
  <c r="E3735" i="6"/>
  <c r="E3731" i="6"/>
  <c r="E3727" i="6"/>
  <c r="E3723" i="6"/>
  <c r="E3719" i="6"/>
  <c r="E3715" i="6"/>
  <c r="E3711" i="6"/>
  <c r="E3707" i="6"/>
  <c r="E3703" i="6"/>
  <c r="E3699" i="6"/>
  <c r="E3695" i="6"/>
  <c r="E3691" i="6"/>
  <c r="E3687" i="6"/>
  <c r="E3683" i="6"/>
  <c r="E3679" i="6"/>
  <c r="E3675" i="6"/>
  <c r="E3671" i="6"/>
  <c r="E3667" i="6"/>
  <c r="E3663" i="6"/>
  <c r="E3659" i="6"/>
  <c r="E3655" i="6"/>
  <c r="E3651" i="6"/>
  <c r="E3647" i="6"/>
  <c r="E3643" i="6"/>
  <c r="E3639" i="6"/>
  <c r="E3635" i="6"/>
  <c r="E3631" i="6"/>
  <c r="E3627" i="6"/>
  <c r="E3623" i="6"/>
  <c r="E3619" i="6"/>
  <c r="E3615" i="6"/>
  <c r="E3611" i="6"/>
  <c r="E3607" i="6"/>
  <c r="E3603" i="6"/>
  <c r="E3599" i="6"/>
  <c r="E3595" i="6"/>
  <c r="E3591" i="6"/>
  <c r="E3587" i="6"/>
  <c r="E3583" i="6"/>
  <c r="E3579" i="6"/>
  <c r="E3575" i="6"/>
  <c r="E3571" i="6"/>
  <c r="E3567" i="6"/>
  <c r="E3563" i="6"/>
  <c r="E3559" i="6"/>
  <c r="E3555" i="6"/>
  <c r="E3551" i="6"/>
  <c r="E3547" i="6"/>
  <c r="E3543" i="6"/>
  <c r="E3539" i="6"/>
  <c r="E3535" i="6"/>
  <c r="E3531" i="6"/>
  <c r="E3527" i="6"/>
  <c r="E3523" i="6"/>
  <c r="E3519" i="6"/>
  <c r="E3515" i="6"/>
  <c r="E3511" i="6"/>
  <c r="E3507" i="6"/>
  <c r="E3503" i="6"/>
  <c r="E3499" i="6"/>
  <c r="E3495" i="6"/>
  <c r="E3491" i="6"/>
  <c r="E3487" i="6"/>
  <c r="E3483" i="6"/>
  <c r="E3479" i="6"/>
  <c r="E3475" i="6"/>
  <c r="E3471" i="6"/>
  <c r="E3467" i="6"/>
  <c r="E3463" i="6"/>
  <c r="E3459" i="6"/>
  <c r="E3455" i="6"/>
  <c r="E3451" i="6"/>
  <c r="E3447" i="6"/>
  <c r="E3443" i="6"/>
  <c r="E3439" i="6"/>
  <c r="E3435" i="6"/>
  <c r="E3431" i="6"/>
  <c r="E3427" i="6"/>
  <c r="E3423" i="6"/>
  <c r="E3419" i="6"/>
  <c r="E3415" i="6"/>
  <c r="E3411" i="6"/>
  <c r="E3407" i="6"/>
  <c r="E3403" i="6"/>
  <c r="E3399" i="6"/>
  <c r="E3395" i="6"/>
  <c r="E3391" i="6"/>
  <c r="E3387" i="6"/>
  <c r="E3383" i="6"/>
  <c r="E3379" i="6"/>
  <c r="E3375" i="6"/>
  <c r="E3371" i="6"/>
  <c r="E3367" i="6"/>
  <c r="E3363" i="6"/>
  <c r="E3359" i="6"/>
  <c r="E3355" i="6"/>
  <c r="E3351" i="6"/>
  <c r="E3347" i="6"/>
  <c r="E3343" i="6"/>
  <c r="E3339" i="6"/>
  <c r="E3335" i="6"/>
  <c r="E3331" i="6"/>
  <c r="E3327" i="6"/>
  <c r="E3323" i="6"/>
  <c r="E3319" i="6"/>
  <c r="E3315" i="6"/>
  <c r="E3311" i="6"/>
  <c r="E3307" i="6"/>
  <c r="E3303" i="6"/>
  <c r="E3299" i="6"/>
  <c r="E3295" i="6"/>
  <c r="E3291" i="6"/>
  <c r="E3287" i="6"/>
  <c r="E3283" i="6"/>
  <c r="E3279" i="6"/>
  <c r="E3275" i="6"/>
  <c r="E3271" i="6"/>
  <c r="E3267" i="6"/>
  <c r="E3263" i="6"/>
  <c r="E3259" i="6"/>
  <c r="E3255" i="6"/>
  <c r="E3251" i="6"/>
  <c r="E3247" i="6"/>
  <c r="E3243" i="6"/>
  <c r="E3239" i="6"/>
  <c r="E3235" i="6"/>
  <c r="E3231" i="6"/>
  <c r="E3227" i="6"/>
  <c r="E3223" i="6"/>
  <c r="E3219" i="6"/>
  <c r="E3215" i="6"/>
  <c r="E3211" i="6"/>
  <c r="E3207" i="6"/>
  <c r="E3203" i="6"/>
  <c r="E3199" i="6"/>
  <c r="E3195" i="6"/>
  <c r="E3191" i="6"/>
  <c r="E3187" i="6"/>
  <c r="E3183" i="6"/>
  <c r="E3179" i="6"/>
  <c r="E3175" i="6"/>
  <c r="E3171" i="6"/>
  <c r="E3167" i="6"/>
  <c r="E3163" i="6"/>
  <c r="E3159" i="6"/>
  <c r="E3155" i="6"/>
  <c r="E3151" i="6"/>
  <c r="E3147" i="6"/>
  <c r="E3143" i="6"/>
  <c r="E3139" i="6"/>
  <c r="E3135" i="6"/>
  <c r="E3131" i="6"/>
  <c r="E3127" i="6"/>
  <c r="E3123" i="6"/>
  <c r="E3119" i="6"/>
  <c r="E3115" i="6"/>
  <c r="E3111" i="6"/>
  <c r="E3107" i="6"/>
  <c r="E3103" i="6"/>
  <c r="E3099" i="6"/>
  <c r="E3095" i="6"/>
  <c r="E3091" i="6"/>
  <c r="E3087" i="6"/>
  <c r="E3083" i="6"/>
  <c r="E3079" i="6"/>
  <c r="E3075" i="6"/>
  <c r="E3071" i="6"/>
  <c r="E3067" i="6"/>
  <c r="E3063" i="6"/>
  <c r="E3059" i="6"/>
  <c r="E3055" i="6"/>
  <c r="E3051" i="6"/>
  <c r="E3047" i="6"/>
  <c r="E3043" i="6"/>
  <c r="E3039" i="6"/>
  <c r="E3035" i="6"/>
  <c r="E3031" i="6"/>
  <c r="E3027" i="6"/>
  <c r="E3023" i="6"/>
  <c r="E3019" i="6"/>
  <c r="E3015" i="6"/>
  <c r="E3011" i="6"/>
  <c r="E3007" i="6"/>
  <c r="E3003" i="6"/>
  <c r="E2999" i="6"/>
  <c r="E2995" i="6"/>
  <c r="E2991" i="6"/>
  <c r="E2987" i="6"/>
  <c r="E2983" i="6"/>
  <c r="E2979" i="6"/>
  <c r="E2975" i="6"/>
  <c r="E2971" i="6"/>
  <c r="E2967" i="6"/>
  <c r="E2963" i="6"/>
  <c r="E2959" i="6"/>
  <c r="E2955" i="6"/>
  <c r="E2951" i="6"/>
  <c r="E2947" i="6"/>
  <c r="E2943" i="6"/>
  <c r="E2939" i="6"/>
  <c r="E2935" i="6"/>
  <c r="E2931" i="6"/>
  <c r="E2927" i="6"/>
  <c r="E2923" i="6"/>
  <c r="E2919" i="6"/>
  <c r="E2915" i="6"/>
  <c r="E2911" i="6"/>
  <c r="E2907" i="6"/>
  <c r="E2903" i="6"/>
  <c r="E2899" i="6"/>
  <c r="E2895" i="6"/>
  <c r="E2891" i="6"/>
  <c r="E2887" i="6"/>
  <c r="E2883" i="6"/>
  <c r="E2879" i="6"/>
  <c r="E2875" i="6"/>
  <c r="E2871" i="6"/>
  <c r="E2867" i="6"/>
  <c r="E2863" i="6"/>
  <c r="E2859" i="6"/>
  <c r="E2855" i="6"/>
  <c r="E2851" i="6"/>
  <c r="E2847" i="6"/>
  <c r="E2843" i="6"/>
  <c r="E2839" i="6"/>
  <c r="E2835" i="6"/>
  <c r="E2831" i="6"/>
  <c r="E2827" i="6"/>
  <c r="E2823" i="6"/>
  <c r="E2819" i="6"/>
  <c r="E2815" i="6"/>
  <c r="E2811" i="6"/>
  <c r="E2807" i="6"/>
  <c r="E2803" i="6"/>
  <c r="E2799" i="6"/>
  <c r="E2795" i="6"/>
  <c r="E2791" i="6"/>
  <c r="E2787" i="6"/>
  <c r="E2783" i="6"/>
  <c r="E2779" i="6"/>
  <c r="E2775" i="6"/>
  <c r="E2771" i="6"/>
  <c r="E2767" i="6"/>
  <c r="E2763" i="6"/>
  <c r="E2759" i="6"/>
  <c r="E2755" i="6"/>
  <c r="E2751" i="6"/>
  <c r="E2747" i="6"/>
  <c r="E2743" i="6"/>
  <c r="E2739" i="6"/>
  <c r="E2735" i="6"/>
  <c r="E2731" i="6"/>
  <c r="E2727" i="6"/>
  <c r="E2723" i="6"/>
  <c r="E2719" i="6"/>
  <c r="E2715" i="6"/>
  <c r="E2711" i="6"/>
  <c r="E2707" i="6"/>
  <c r="E2703" i="6"/>
  <c r="E2699" i="6"/>
  <c r="E2695" i="6"/>
  <c r="E2691" i="6"/>
  <c r="E2687" i="6"/>
  <c r="E2683" i="6"/>
  <c r="E2679" i="6"/>
  <c r="E2675" i="6"/>
  <c r="E3670" i="6"/>
  <c r="E3666" i="6"/>
  <c r="E3662" i="6"/>
  <c r="E3658" i="6"/>
  <c r="E3654" i="6"/>
  <c r="E3650" i="6"/>
  <c r="E3646" i="6"/>
  <c r="E3642" i="6"/>
  <c r="E3638" i="6"/>
  <c r="E3634" i="6"/>
  <c r="E3630" i="6"/>
  <c r="E3626" i="6"/>
  <c r="E3622" i="6"/>
  <c r="E3618" i="6"/>
  <c r="E3614" i="6"/>
  <c r="E3610" i="6"/>
  <c r="E3606" i="6"/>
  <c r="E3602" i="6"/>
  <c r="E3598" i="6"/>
  <c r="E3594" i="6"/>
  <c r="E3590" i="6"/>
  <c r="E3586" i="6"/>
  <c r="E3582" i="6"/>
  <c r="E3578" i="6"/>
  <c r="E3574" i="6"/>
  <c r="E3570" i="6"/>
  <c r="E3566" i="6"/>
  <c r="E3562" i="6"/>
  <c r="E3558" i="6"/>
  <c r="E3554" i="6"/>
  <c r="E3550" i="6"/>
  <c r="E3546" i="6"/>
  <c r="E3542" i="6"/>
  <c r="E3538" i="6"/>
  <c r="E3534" i="6"/>
  <c r="E3530" i="6"/>
  <c r="E3526" i="6"/>
  <c r="E3522" i="6"/>
  <c r="E3518" i="6"/>
  <c r="E3514" i="6"/>
  <c r="E3510" i="6"/>
  <c r="E3506" i="6"/>
  <c r="E3502" i="6"/>
  <c r="E3498" i="6"/>
  <c r="E3494" i="6"/>
  <c r="E3490" i="6"/>
  <c r="E3486" i="6"/>
  <c r="E3482" i="6"/>
  <c r="E3478" i="6"/>
  <c r="E3474" i="6"/>
  <c r="E3470" i="6"/>
  <c r="E3466" i="6"/>
  <c r="E3462" i="6"/>
  <c r="E3458" i="6"/>
  <c r="E3454" i="6"/>
  <c r="E3450" i="6"/>
  <c r="E3446" i="6"/>
  <c r="E3442" i="6"/>
  <c r="E3438" i="6"/>
  <c r="E3434" i="6"/>
  <c r="E3430" i="6"/>
  <c r="E3426" i="6"/>
  <c r="E3422" i="6"/>
  <c r="E3418" i="6"/>
  <c r="E3414" i="6"/>
  <c r="E3410" i="6"/>
  <c r="E3406" i="6"/>
  <c r="E3402" i="6"/>
  <c r="E3398" i="6"/>
  <c r="E3394" i="6"/>
  <c r="E3390" i="6"/>
  <c r="E3386" i="6"/>
  <c r="E3382" i="6"/>
  <c r="E3378" i="6"/>
  <c r="E3374" i="6"/>
  <c r="E3370" i="6"/>
  <c r="E3366" i="6"/>
  <c r="E3362" i="6"/>
  <c r="E3358" i="6"/>
  <c r="E3354" i="6"/>
  <c r="E3350" i="6"/>
  <c r="E3346" i="6"/>
  <c r="E3342" i="6"/>
  <c r="E3338" i="6"/>
  <c r="E3334" i="6"/>
  <c r="E3330" i="6"/>
  <c r="E3326" i="6"/>
  <c r="E3322" i="6"/>
  <c r="E3318" i="6"/>
  <c r="E3314" i="6"/>
  <c r="E3310" i="6"/>
  <c r="E3306" i="6"/>
  <c r="E3302" i="6"/>
  <c r="E3298" i="6"/>
  <c r="E3294" i="6"/>
  <c r="E3290" i="6"/>
  <c r="E3286" i="6"/>
  <c r="E3282" i="6"/>
  <c r="E3278" i="6"/>
  <c r="E3274" i="6"/>
  <c r="E3270" i="6"/>
  <c r="E3266" i="6"/>
  <c r="E3262" i="6"/>
  <c r="E3258" i="6"/>
  <c r="E3254" i="6"/>
  <c r="E3250" i="6"/>
  <c r="E3246" i="6"/>
  <c r="E3242" i="6"/>
  <c r="E3238" i="6"/>
  <c r="E3234" i="6"/>
  <c r="E3230" i="6"/>
  <c r="E3226" i="6"/>
  <c r="E3222" i="6"/>
  <c r="E3218" i="6"/>
  <c r="E3214" i="6"/>
  <c r="E3210" i="6"/>
  <c r="E3206" i="6"/>
  <c r="E3202" i="6"/>
  <c r="E3198" i="6"/>
  <c r="E3194" i="6"/>
  <c r="E3190" i="6"/>
  <c r="E3186" i="6"/>
  <c r="E3182" i="6"/>
  <c r="E3178" i="6"/>
  <c r="E3174" i="6"/>
  <c r="E3170" i="6"/>
  <c r="E3166" i="6"/>
  <c r="E3162" i="6"/>
  <c r="E3158" i="6"/>
  <c r="E3154" i="6"/>
  <c r="E3150" i="6"/>
  <c r="E3146" i="6"/>
  <c r="E3142" i="6"/>
  <c r="E3138" i="6"/>
  <c r="E3134" i="6"/>
  <c r="E3130" i="6"/>
  <c r="E3126" i="6"/>
  <c r="E3122" i="6"/>
  <c r="E3118" i="6"/>
  <c r="E3114" i="6"/>
  <c r="E3110" i="6"/>
  <c r="E3106" i="6"/>
  <c r="E3102" i="6"/>
  <c r="E3098" i="6"/>
  <c r="E3094" i="6"/>
  <c r="E3090" i="6"/>
  <c r="E3086" i="6"/>
  <c r="E3082" i="6"/>
  <c r="E3078" i="6"/>
  <c r="E3074" i="6"/>
  <c r="E3070" i="6"/>
  <c r="E3066" i="6"/>
  <c r="E3062" i="6"/>
  <c r="E3058" i="6"/>
  <c r="E3054" i="6"/>
  <c r="E3050" i="6"/>
  <c r="E3046" i="6"/>
  <c r="E3042" i="6"/>
  <c r="E3038" i="6"/>
  <c r="E3034" i="6"/>
  <c r="E3030" i="6"/>
  <c r="E3026" i="6"/>
  <c r="E3022" i="6"/>
  <c r="E3018" i="6"/>
  <c r="E3014" i="6"/>
  <c r="E3010" i="6"/>
  <c r="E3006" i="6"/>
  <c r="E3002" i="6"/>
  <c r="E2998" i="6"/>
  <c r="E2994" i="6"/>
  <c r="E2990" i="6"/>
  <c r="E2986" i="6"/>
  <c r="E2982" i="6"/>
  <c r="E2978" i="6"/>
  <c r="E2974" i="6"/>
  <c r="E2970" i="6"/>
  <c r="E2966" i="6"/>
  <c r="E2962" i="6"/>
  <c r="E2958" i="6"/>
  <c r="E2954" i="6"/>
  <c r="E2950" i="6"/>
  <c r="E2946" i="6"/>
  <c r="E2942" i="6"/>
  <c r="E2938" i="6"/>
  <c r="E2934" i="6"/>
  <c r="E2930" i="6"/>
  <c r="E2926" i="6"/>
  <c r="E2922" i="6"/>
  <c r="E2918" i="6"/>
  <c r="E2914" i="6"/>
  <c r="E2910" i="6"/>
  <c r="E2906" i="6"/>
  <c r="E2902" i="6"/>
  <c r="E2898" i="6"/>
  <c r="E2894" i="6"/>
  <c r="E2890" i="6"/>
  <c r="E2886" i="6"/>
  <c r="E2882" i="6"/>
  <c r="E2878" i="6"/>
  <c r="E2874" i="6"/>
  <c r="E2870" i="6"/>
  <c r="E2866" i="6"/>
  <c r="E2862" i="6"/>
  <c r="E2858" i="6"/>
  <c r="E2854" i="6"/>
  <c r="E2850" i="6"/>
  <c r="E2846" i="6"/>
  <c r="E2842" i="6"/>
  <c r="E2838" i="6"/>
  <c r="E2834" i="6"/>
  <c r="E2830" i="6"/>
  <c r="E2826" i="6"/>
  <c r="E2822" i="6"/>
  <c r="E2818" i="6"/>
  <c r="E2814" i="6"/>
  <c r="E2810" i="6"/>
  <c r="E2806" i="6"/>
  <c r="E2802" i="6"/>
  <c r="E2798" i="6"/>
  <c r="E2794" i="6"/>
  <c r="E2790" i="6"/>
  <c r="E2786" i="6"/>
  <c r="E2782" i="6"/>
  <c r="E2778" i="6"/>
  <c r="E2774" i="6"/>
  <c r="E2770" i="6"/>
  <c r="E2766" i="6"/>
  <c r="E2762" i="6"/>
  <c r="E2758" i="6"/>
  <c r="E2754" i="6"/>
  <c r="E2750" i="6"/>
  <c r="E2746" i="6"/>
  <c r="E2742" i="6"/>
  <c r="E2738" i="6"/>
  <c r="E2734" i="6"/>
  <c r="E2730" i="6"/>
  <c r="E2726" i="6"/>
  <c r="E2722" i="6"/>
  <c r="E2718" i="6"/>
  <c r="E2714" i="6"/>
  <c r="E2710" i="6"/>
  <c r="E2706" i="6"/>
  <c r="E2702" i="6"/>
  <c r="E2698" i="6"/>
  <c r="E2694" i="6"/>
  <c r="E2690" i="6"/>
  <c r="E2686" i="6"/>
  <c r="E2682" i="6"/>
  <c r="E2678" i="6"/>
  <c r="E2674" i="6"/>
  <c r="E2670" i="6"/>
  <c r="E2666" i="6"/>
  <c r="E2662" i="6"/>
  <c r="E2658" i="6"/>
  <c r="E2654" i="6"/>
  <c r="E2650" i="6"/>
  <c r="E2646" i="6"/>
  <c r="E2642" i="6"/>
  <c r="E2638" i="6"/>
  <c r="E2634" i="6"/>
  <c r="E2630" i="6"/>
  <c r="E2626" i="6"/>
  <c r="E2622" i="6"/>
  <c r="E2618" i="6"/>
  <c r="E2614" i="6"/>
  <c r="E2610" i="6"/>
  <c r="E2606" i="6"/>
  <c r="E2602" i="6"/>
  <c r="E2598" i="6"/>
  <c r="E2594" i="6"/>
  <c r="E2590" i="6"/>
  <c r="E2586" i="6"/>
  <c r="E2582" i="6"/>
  <c r="E2578" i="6"/>
  <c r="E2574" i="6"/>
  <c r="E2570" i="6"/>
  <c r="E2566" i="6"/>
  <c r="E2562" i="6"/>
  <c r="E2558" i="6"/>
  <c r="E2554" i="6"/>
  <c r="E2550" i="6"/>
  <c r="E2546" i="6"/>
  <c r="E2542" i="6"/>
  <c r="E2538" i="6"/>
  <c r="E2534" i="6"/>
  <c r="E2530" i="6"/>
  <c r="E2526" i="6"/>
  <c r="E2522" i="6"/>
  <c r="E2518" i="6"/>
  <c r="E2514" i="6"/>
  <c r="E2510" i="6"/>
  <c r="E2506" i="6"/>
  <c r="E2502" i="6"/>
  <c r="E2498" i="6"/>
  <c r="E2494" i="6"/>
  <c r="E2490" i="6"/>
  <c r="E2486" i="6"/>
  <c r="E2482" i="6"/>
  <c r="E2478" i="6"/>
  <c r="E2474" i="6"/>
  <c r="E2470" i="6"/>
  <c r="E2466" i="6"/>
  <c r="E2462" i="6"/>
  <c r="E2458" i="6"/>
  <c r="E2454" i="6"/>
  <c r="E2450" i="6"/>
  <c r="E2446" i="6"/>
  <c r="E2442" i="6"/>
  <c r="E2438" i="6"/>
  <c r="E2434" i="6"/>
  <c r="E2430" i="6"/>
  <c r="E2426" i="6"/>
  <c r="E2422" i="6"/>
  <c r="E2418" i="6"/>
  <c r="E2414" i="6"/>
  <c r="E2410" i="6"/>
  <c r="E2406" i="6"/>
  <c r="E2402" i="6"/>
  <c r="E2398" i="6"/>
  <c r="E2394" i="6"/>
  <c r="E2390" i="6"/>
  <c r="E2386" i="6"/>
  <c r="E2382" i="6"/>
  <c r="E2378" i="6"/>
  <c r="E2374" i="6"/>
  <c r="E2370" i="6"/>
  <c r="E2366" i="6"/>
  <c r="E2362" i="6"/>
  <c r="E2358" i="6"/>
  <c r="E2354" i="6"/>
  <c r="E2350" i="6"/>
  <c r="E2346" i="6"/>
  <c r="E2342" i="6"/>
  <c r="E2338" i="6"/>
  <c r="E2334" i="6"/>
  <c r="E2330" i="6"/>
  <c r="E2326" i="6"/>
  <c r="E2322" i="6"/>
  <c r="E2318" i="6"/>
  <c r="E2314" i="6"/>
  <c r="E2310" i="6"/>
  <c r="E3713" i="6"/>
  <c r="E3709" i="6"/>
  <c r="E3705" i="6"/>
  <c r="E3701" i="6"/>
  <c r="E3697" i="6"/>
  <c r="E3693" i="6"/>
  <c r="E3689" i="6"/>
  <c r="E3685" i="6"/>
  <c r="E3681" i="6"/>
  <c r="E3677" i="6"/>
  <c r="E3673" i="6"/>
  <c r="E3669" i="6"/>
  <c r="E3665" i="6"/>
  <c r="E3661" i="6"/>
  <c r="E3657" i="6"/>
  <c r="E3653" i="6"/>
  <c r="E3649" i="6"/>
  <c r="E3645" i="6"/>
  <c r="E3641" i="6"/>
  <c r="E3637" i="6"/>
  <c r="E3633" i="6"/>
  <c r="E3629" i="6"/>
  <c r="E3625" i="6"/>
  <c r="E3621" i="6"/>
  <c r="E3617" i="6"/>
  <c r="E3613" i="6"/>
  <c r="E3609" i="6"/>
  <c r="E3605" i="6"/>
  <c r="E3601" i="6"/>
  <c r="E3597" i="6"/>
  <c r="E3593" i="6"/>
  <c r="E3589" i="6"/>
  <c r="E3585" i="6"/>
  <c r="E3581" i="6"/>
  <c r="E3577" i="6"/>
  <c r="E3573" i="6"/>
  <c r="E3569" i="6"/>
  <c r="E3565" i="6"/>
  <c r="E3561" i="6"/>
  <c r="E3557" i="6"/>
  <c r="E3553" i="6"/>
  <c r="E3549" i="6"/>
  <c r="E3545" i="6"/>
  <c r="E3541" i="6"/>
  <c r="E3537" i="6"/>
  <c r="E3533" i="6"/>
  <c r="E3529" i="6"/>
  <c r="E3525" i="6"/>
  <c r="E3521" i="6"/>
  <c r="E3517" i="6"/>
  <c r="E3513" i="6"/>
  <c r="E3509" i="6"/>
  <c r="E3505" i="6"/>
  <c r="E3501" i="6"/>
  <c r="E3497" i="6"/>
  <c r="E3493" i="6"/>
  <c r="E3489" i="6"/>
  <c r="E3485" i="6"/>
  <c r="E3481" i="6"/>
  <c r="E3477" i="6"/>
  <c r="E3473" i="6"/>
  <c r="E3469" i="6"/>
  <c r="E3465" i="6"/>
  <c r="E3461" i="6"/>
  <c r="E3457" i="6"/>
  <c r="E3453" i="6"/>
  <c r="E3449" i="6"/>
  <c r="E3445" i="6"/>
  <c r="E3441" i="6"/>
  <c r="E3437" i="6"/>
  <c r="E3433" i="6"/>
  <c r="E3429" i="6"/>
  <c r="E3425" i="6"/>
  <c r="E3421" i="6"/>
  <c r="E3417" i="6"/>
  <c r="E3413" i="6"/>
  <c r="E3409" i="6"/>
  <c r="E3405" i="6"/>
  <c r="E3401" i="6"/>
  <c r="E3397" i="6"/>
  <c r="E3393" i="6"/>
  <c r="E3389" i="6"/>
  <c r="E3385" i="6"/>
  <c r="E3381" i="6"/>
  <c r="E3377" i="6"/>
  <c r="E3373" i="6"/>
  <c r="E3369" i="6"/>
  <c r="E3365" i="6"/>
  <c r="E3361" i="6"/>
  <c r="E3357" i="6"/>
  <c r="E3353" i="6"/>
  <c r="E3349" i="6"/>
  <c r="E3345" i="6"/>
  <c r="E3341" i="6"/>
  <c r="E3337" i="6"/>
  <c r="E3333" i="6"/>
  <c r="E3329" i="6"/>
  <c r="E3325" i="6"/>
  <c r="E3321" i="6"/>
  <c r="E3317" i="6"/>
  <c r="E3313" i="6"/>
  <c r="E3309" i="6"/>
  <c r="E3305" i="6"/>
  <c r="E3301" i="6"/>
  <c r="E3297" i="6"/>
  <c r="E3293" i="6"/>
  <c r="E3289" i="6"/>
  <c r="E3285" i="6"/>
  <c r="E3281" i="6"/>
  <c r="E3277" i="6"/>
  <c r="E3273" i="6"/>
  <c r="E3269" i="6"/>
  <c r="E3265" i="6"/>
  <c r="E3261" i="6"/>
  <c r="E3257" i="6"/>
  <c r="E3253" i="6"/>
  <c r="E3249" i="6"/>
  <c r="E3245" i="6"/>
  <c r="E3241" i="6"/>
  <c r="E3237" i="6"/>
  <c r="E3233" i="6"/>
  <c r="E3229" i="6"/>
  <c r="E3225" i="6"/>
  <c r="E3221" i="6"/>
  <c r="E3217" i="6"/>
  <c r="E3213" i="6"/>
  <c r="E3209" i="6"/>
  <c r="E3205" i="6"/>
  <c r="E3201" i="6"/>
  <c r="E3197" i="6"/>
  <c r="E3193" i="6"/>
  <c r="E3189" i="6"/>
  <c r="E3185" i="6"/>
  <c r="E3181" i="6"/>
  <c r="E3177" i="6"/>
  <c r="E3173" i="6"/>
  <c r="E3169" i="6"/>
  <c r="E3165" i="6"/>
  <c r="E3161" i="6"/>
  <c r="E3157" i="6"/>
  <c r="E3153" i="6"/>
  <c r="E3149" i="6"/>
  <c r="E3145" i="6"/>
  <c r="E3141" i="6"/>
  <c r="E3137" i="6"/>
  <c r="E3133" i="6"/>
  <c r="E3129" i="6"/>
  <c r="E3125" i="6"/>
  <c r="E3121" i="6"/>
  <c r="E3117" i="6"/>
  <c r="E3113" i="6"/>
  <c r="E3109" i="6"/>
  <c r="E3105" i="6"/>
  <c r="E3101" i="6"/>
  <c r="E3097" i="6"/>
  <c r="E3093" i="6"/>
  <c r="E3089" i="6"/>
  <c r="E3085" i="6"/>
  <c r="E3081" i="6"/>
  <c r="E3077" i="6"/>
  <c r="E3073" i="6"/>
  <c r="E3069" i="6"/>
  <c r="E3065" i="6"/>
  <c r="E3061" i="6"/>
  <c r="E3057" i="6"/>
  <c r="E3053" i="6"/>
  <c r="E3049" i="6"/>
  <c r="E3045" i="6"/>
  <c r="E3041" i="6"/>
  <c r="E3037" i="6"/>
  <c r="E3033" i="6"/>
  <c r="E3029" i="6"/>
  <c r="E3025" i="6"/>
  <c r="E3021" i="6"/>
  <c r="E3017" i="6"/>
  <c r="E3013" i="6"/>
  <c r="E3009" i="6"/>
  <c r="E3005" i="6"/>
  <c r="E3001" i="6"/>
  <c r="E2997" i="6"/>
  <c r="E2993" i="6"/>
  <c r="E2989" i="6"/>
  <c r="E2985" i="6"/>
  <c r="E2981" i="6"/>
  <c r="E2977" i="6"/>
  <c r="E2973" i="6"/>
  <c r="E2969" i="6"/>
  <c r="E2965" i="6"/>
  <c r="E2961" i="6"/>
  <c r="E2957" i="6"/>
  <c r="E2953" i="6"/>
  <c r="E2949" i="6"/>
  <c r="E2945" i="6"/>
  <c r="E2941" i="6"/>
  <c r="E2937" i="6"/>
  <c r="E2933" i="6"/>
  <c r="E2929" i="6"/>
  <c r="E2925" i="6"/>
  <c r="E2921" i="6"/>
  <c r="E2917" i="6"/>
  <c r="E2913" i="6"/>
  <c r="E2909" i="6"/>
  <c r="E2905" i="6"/>
  <c r="E2901" i="6"/>
  <c r="E2897" i="6"/>
  <c r="E2893" i="6"/>
  <c r="E2889" i="6"/>
  <c r="E2885" i="6"/>
  <c r="E2881" i="6"/>
  <c r="E2877" i="6"/>
  <c r="E2873" i="6"/>
  <c r="E2869" i="6"/>
  <c r="E2865" i="6"/>
  <c r="E2861" i="6"/>
  <c r="E2857" i="6"/>
  <c r="E2853" i="6"/>
  <c r="E2849" i="6"/>
  <c r="E2845" i="6"/>
  <c r="E2841" i="6"/>
  <c r="E2837" i="6"/>
  <c r="E2833" i="6"/>
  <c r="E2829" i="6"/>
  <c r="E2825" i="6"/>
  <c r="E2821" i="6"/>
  <c r="E2817" i="6"/>
  <c r="E2813" i="6"/>
  <c r="E2809" i="6"/>
  <c r="E2805" i="6"/>
  <c r="E2801" i="6"/>
  <c r="E2797" i="6"/>
  <c r="E2793" i="6"/>
  <c r="E2789" i="6"/>
  <c r="E2785" i="6"/>
  <c r="E2781" i="6"/>
  <c r="E2777" i="6"/>
  <c r="E2773" i="6"/>
  <c r="E2769" i="6"/>
  <c r="E2652" i="6"/>
  <c r="E2648" i="6"/>
  <c r="E2644" i="6"/>
  <c r="E2640" i="6"/>
  <c r="E2636" i="6"/>
  <c r="E2632" i="6"/>
  <c r="E2628" i="6"/>
  <c r="E2624" i="6"/>
  <c r="E2620" i="6"/>
  <c r="E2616" i="6"/>
  <c r="E2612" i="6"/>
  <c r="E2608" i="6"/>
  <c r="E2604" i="6"/>
  <c r="E2600" i="6"/>
  <c r="E2596" i="6"/>
  <c r="E2592" i="6"/>
  <c r="E2588" i="6"/>
  <c r="E2584" i="6"/>
  <c r="E2580" i="6"/>
  <c r="E2576" i="6"/>
  <c r="E2572" i="6"/>
  <c r="E2568" i="6"/>
  <c r="E2564" i="6"/>
  <c r="E2560" i="6"/>
  <c r="E2556" i="6"/>
  <c r="E2552" i="6"/>
  <c r="E2548" i="6"/>
  <c r="E2544" i="6"/>
  <c r="E2540" i="6"/>
  <c r="E2536" i="6"/>
  <c r="E2532" i="6"/>
  <c r="E2528" i="6"/>
  <c r="E2524" i="6"/>
  <c r="E2520" i="6"/>
  <c r="E2516" i="6"/>
  <c r="E2512" i="6"/>
  <c r="E2508" i="6"/>
  <c r="E2504" i="6"/>
  <c r="E2500" i="6"/>
  <c r="E2496" i="6"/>
  <c r="E2492" i="6"/>
  <c r="E2488" i="6"/>
  <c r="E2484" i="6"/>
  <c r="E2480" i="6"/>
  <c r="E2476" i="6"/>
  <c r="E2472" i="6"/>
  <c r="E2468" i="6"/>
  <c r="E2464" i="6"/>
  <c r="E2460" i="6"/>
  <c r="E2456" i="6"/>
  <c r="E2452" i="6"/>
  <c r="E2448" i="6"/>
  <c r="E2444" i="6"/>
  <c r="E2440" i="6"/>
  <c r="E2436" i="6"/>
  <c r="E2432" i="6"/>
  <c r="E2428" i="6"/>
  <c r="E2424" i="6"/>
  <c r="E2420" i="6"/>
  <c r="E2416" i="6"/>
  <c r="E2412" i="6"/>
  <c r="E2408" i="6"/>
  <c r="E2404" i="6"/>
  <c r="E2400" i="6"/>
  <c r="E2396" i="6"/>
  <c r="E2392" i="6"/>
  <c r="E2388" i="6"/>
  <c r="E2384" i="6"/>
  <c r="E2380" i="6"/>
  <c r="E2376" i="6"/>
  <c r="E2372" i="6"/>
  <c r="E2368" i="6"/>
  <c r="E2364" i="6"/>
  <c r="E2360" i="6"/>
  <c r="E2356" i="6"/>
  <c r="E2352" i="6"/>
  <c r="E2348" i="6"/>
  <c r="E2344" i="6"/>
  <c r="E2340" i="6"/>
  <c r="E2336" i="6"/>
  <c r="E2332" i="6"/>
  <c r="E2328" i="6"/>
  <c r="E2324" i="6"/>
  <c r="E2320" i="6"/>
  <c r="E2316" i="6"/>
  <c r="E2312" i="6"/>
  <c r="E2308" i="6"/>
  <c r="E2304" i="6"/>
  <c r="E2300" i="6"/>
  <c r="E2296" i="6"/>
  <c r="E2292" i="6"/>
  <c r="E2288" i="6"/>
  <c r="E2284" i="6"/>
  <c r="E2280" i="6"/>
  <c r="E2276" i="6"/>
  <c r="E2272" i="6"/>
  <c r="E2268" i="6"/>
  <c r="E2264" i="6"/>
  <c r="E2260" i="6"/>
  <c r="E2256" i="6"/>
  <c r="E2252" i="6"/>
  <c r="E2248" i="6"/>
  <c r="E2244" i="6"/>
  <c r="E2240" i="6"/>
  <c r="E2236" i="6"/>
  <c r="E2232" i="6"/>
  <c r="E2228" i="6"/>
  <c r="E2224" i="6"/>
  <c r="E2220" i="6"/>
  <c r="E2216" i="6"/>
  <c r="E2212" i="6"/>
  <c r="E2208" i="6"/>
  <c r="E2204" i="6"/>
  <c r="E2200" i="6"/>
  <c r="E2196" i="6"/>
  <c r="E2192" i="6"/>
  <c r="E2188" i="6"/>
  <c r="E2184" i="6"/>
  <c r="E2180" i="6"/>
  <c r="E2176" i="6"/>
  <c r="E2172" i="6"/>
  <c r="E2168" i="6"/>
  <c r="E2164" i="6"/>
  <c r="E2160" i="6"/>
  <c r="E2156" i="6"/>
  <c r="E2152" i="6"/>
  <c r="E2148" i="6"/>
  <c r="E2144" i="6"/>
  <c r="E2140" i="6"/>
  <c r="E2136" i="6"/>
  <c r="E2132" i="6"/>
  <c r="E2128" i="6"/>
  <c r="E2124" i="6"/>
  <c r="E2120" i="6"/>
  <c r="E2116" i="6"/>
  <c r="E2112" i="6"/>
  <c r="E2108" i="6"/>
  <c r="E2104" i="6"/>
  <c r="E2100" i="6"/>
  <c r="E2096" i="6"/>
  <c r="E2092" i="6"/>
  <c r="E2088" i="6"/>
  <c r="E2084" i="6"/>
  <c r="E2080" i="6"/>
  <c r="E2076" i="6"/>
  <c r="E2072" i="6"/>
  <c r="E2068" i="6"/>
  <c r="E2064" i="6"/>
  <c r="E2060" i="6"/>
  <c r="E2056" i="6"/>
  <c r="E2052" i="6"/>
  <c r="E2048" i="6"/>
  <c r="E2044" i="6"/>
  <c r="E2040" i="6"/>
  <c r="E2036" i="6"/>
  <c r="E2032" i="6"/>
  <c r="E2028" i="6"/>
  <c r="E2024" i="6"/>
  <c r="E2020" i="6"/>
  <c r="E2016" i="6"/>
  <c r="E2012" i="6"/>
  <c r="E2008" i="6"/>
  <c r="E2004" i="6"/>
  <c r="E2000" i="6"/>
  <c r="E1996" i="6"/>
  <c r="E1992" i="6"/>
  <c r="E1988" i="6"/>
  <c r="E1984" i="6"/>
  <c r="E1980" i="6"/>
  <c r="E1976" i="6"/>
  <c r="E1972" i="6"/>
  <c r="E1968" i="6"/>
  <c r="E1964" i="6"/>
  <c r="E1960" i="6"/>
  <c r="E1956" i="6"/>
  <c r="E1952" i="6"/>
  <c r="E1948" i="6"/>
  <c r="E1944" i="6"/>
  <c r="E1940" i="6"/>
  <c r="E1936" i="6"/>
  <c r="E1932" i="6"/>
  <c r="E1928" i="6"/>
  <c r="E1924" i="6"/>
  <c r="E1920" i="6"/>
  <c r="E1916" i="6"/>
  <c r="E1912" i="6"/>
  <c r="E1908" i="6"/>
  <c r="E1904" i="6"/>
  <c r="E1900" i="6"/>
  <c r="E1896" i="6"/>
  <c r="E1892" i="6"/>
  <c r="E1888" i="6"/>
  <c r="E1884" i="6"/>
  <c r="E1880" i="6"/>
  <c r="E1876" i="6"/>
  <c r="E1872" i="6"/>
  <c r="E1868" i="6"/>
  <c r="E1864" i="6"/>
  <c r="E1860" i="6"/>
  <c r="E1856" i="6"/>
  <c r="E1852" i="6"/>
  <c r="E1848" i="6"/>
  <c r="E1844" i="6"/>
  <c r="E1840" i="6"/>
  <c r="E1836" i="6"/>
  <c r="E1832" i="6"/>
  <c r="E1828" i="6"/>
  <c r="E1824" i="6"/>
  <c r="E1820" i="6"/>
  <c r="E1816" i="6"/>
  <c r="E1812" i="6"/>
  <c r="E1808" i="6"/>
  <c r="E1804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28" i="6"/>
  <c r="E1624" i="6"/>
  <c r="E1620" i="6"/>
  <c r="E1616" i="6"/>
  <c r="E1612" i="6"/>
  <c r="E1608" i="6"/>
  <c r="E1604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540" i="6"/>
  <c r="E1536" i="6"/>
  <c r="E1532" i="6"/>
  <c r="E1528" i="6"/>
  <c r="E1524" i="6"/>
  <c r="E1520" i="6"/>
  <c r="E1516" i="6"/>
  <c r="E1512" i="6"/>
  <c r="E1508" i="6"/>
  <c r="E1504" i="6"/>
  <c r="E1500" i="6"/>
  <c r="E1496" i="6"/>
  <c r="E1492" i="6"/>
  <c r="E1488" i="6"/>
  <c r="E1484" i="6"/>
  <c r="E1480" i="6"/>
  <c r="E1476" i="6"/>
  <c r="E1472" i="6"/>
  <c r="E1468" i="6"/>
  <c r="E1464" i="6"/>
  <c r="E1460" i="6"/>
  <c r="E1456" i="6"/>
  <c r="E1452" i="6"/>
  <c r="E1448" i="6"/>
  <c r="E1444" i="6"/>
  <c r="E1440" i="6"/>
  <c r="E1436" i="6"/>
  <c r="E1432" i="6"/>
  <c r="E1428" i="6"/>
  <c r="E1424" i="6"/>
  <c r="E1420" i="6"/>
  <c r="E1416" i="6"/>
  <c r="E1412" i="6"/>
  <c r="E1408" i="6"/>
  <c r="E1404" i="6"/>
  <c r="E1400" i="6"/>
  <c r="E1396" i="6"/>
  <c r="E1392" i="6"/>
  <c r="E1388" i="6"/>
  <c r="E1384" i="6"/>
  <c r="E1380" i="6"/>
  <c r="E1376" i="6"/>
  <c r="E1372" i="6"/>
  <c r="E1368" i="6"/>
  <c r="E1364" i="6"/>
  <c r="E1360" i="6"/>
  <c r="E1356" i="6"/>
  <c r="E1352" i="6"/>
  <c r="E1348" i="6"/>
  <c r="E1344" i="6"/>
  <c r="E1340" i="6"/>
  <c r="E1336" i="6"/>
  <c r="E1332" i="6"/>
  <c r="E1328" i="6"/>
  <c r="E1324" i="6"/>
  <c r="E1320" i="6"/>
  <c r="E1316" i="6"/>
  <c r="E1312" i="6"/>
  <c r="E1308" i="6"/>
  <c r="E1304" i="6"/>
  <c r="E1300" i="6"/>
  <c r="E1296" i="6"/>
  <c r="E1292" i="6"/>
  <c r="E2671" i="6"/>
  <c r="E2667" i="6"/>
  <c r="E2663" i="6"/>
  <c r="E2659" i="6"/>
  <c r="E2655" i="6"/>
  <c r="E2651" i="6"/>
  <c r="E2647" i="6"/>
  <c r="E2643" i="6"/>
  <c r="E2639" i="6"/>
  <c r="E2635" i="6"/>
  <c r="E2631" i="6"/>
  <c r="E2627" i="6"/>
  <c r="E2623" i="6"/>
  <c r="E2619" i="6"/>
  <c r="E2615" i="6"/>
  <c r="E2611" i="6"/>
  <c r="E2607" i="6"/>
  <c r="E2603" i="6"/>
  <c r="E2599" i="6"/>
  <c r="E2595" i="6"/>
  <c r="E2591" i="6"/>
  <c r="E2587" i="6"/>
  <c r="E2583" i="6"/>
  <c r="E2579" i="6"/>
  <c r="E2575" i="6"/>
  <c r="E2571" i="6"/>
  <c r="E2567" i="6"/>
  <c r="E2563" i="6"/>
  <c r="E2559" i="6"/>
  <c r="E2555" i="6"/>
  <c r="E2551" i="6"/>
  <c r="E2547" i="6"/>
  <c r="E2543" i="6"/>
  <c r="E2539" i="6"/>
  <c r="E2535" i="6"/>
  <c r="E2531" i="6"/>
  <c r="E2527" i="6"/>
  <c r="E2523" i="6"/>
  <c r="E2519" i="6"/>
  <c r="E2515" i="6"/>
  <c r="E2511" i="6"/>
  <c r="E2507" i="6"/>
  <c r="E2503" i="6"/>
  <c r="E2499" i="6"/>
  <c r="E2495" i="6"/>
  <c r="E2491" i="6"/>
  <c r="E2487" i="6"/>
  <c r="E2483" i="6"/>
  <c r="E2479" i="6"/>
  <c r="E2475" i="6"/>
  <c r="E2471" i="6"/>
  <c r="E2467" i="6"/>
  <c r="E2463" i="6"/>
  <c r="E2459" i="6"/>
  <c r="E2455" i="6"/>
  <c r="E2451" i="6"/>
  <c r="E2447" i="6"/>
  <c r="E2443" i="6"/>
  <c r="E2439" i="6"/>
  <c r="E2435" i="6"/>
  <c r="E2431" i="6"/>
  <c r="E2427" i="6"/>
  <c r="E2423" i="6"/>
  <c r="E2419" i="6"/>
  <c r="E2415" i="6"/>
  <c r="E2411" i="6"/>
  <c r="E2407" i="6"/>
  <c r="E2403" i="6"/>
  <c r="E2399" i="6"/>
  <c r="E2395" i="6"/>
  <c r="E2391" i="6"/>
  <c r="E2387" i="6"/>
  <c r="E2383" i="6"/>
  <c r="E2379" i="6"/>
  <c r="E2375" i="6"/>
  <c r="E2371" i="6"/>
  <c r="E2367" i="6"/>
  <c r="E2363" i="6"/>
  <c r="E2359" i="6"/>
  <c r="E2355" i="6"/>
  <c r="E2351" i="6"/>
  <c r="E2347" i="6"/>
  <c r="E2343" i="6"/>
  <c r="E2339" i="6"/>
  <c r="E2335" i="6"/>
  <c r="E2331" i="6"/>
  <c r="E2327" i="6"/>
  <c r="E2323" i="6"/>
  <c r="E2319" i="6"/>
  <c r="E2315" i="6"/>
  <c r="E2311" i="6"/>
  <c r="E2307" i="6"/>
  <c r="E2303" i="6"/>
  <c r="E2299" i="6"/>
  <c r="E2295" i="6"/>
  <c r="E2291" i="6"/>
  <c r="E2287" i="6"/>
  <c r="E2283" i="6"/>
  <c r="E2279" i="6"/>
  <c r="E2275" i="6"/>
  <c r="E2271" i="6"/>
  <c r="E2267" i="6"/>
  <c r="E2263" i="6"/>
  <c r="E2259" i="6"/>
  <c r="E2255" i="6"/>
  <c r="E2251" i="6"/>
  <c r="E2247" i="6"/>
  <c r="E2243" i="6"/>
  <c r="E2239" i="6"/>
  <c r="E2235" i="6"/>
  <c r="E2231" i="6"/>
  <c r="E2227" i="6"/>
  <c r="E2223" i="6"/>
  <c r="E2219" i="6"/>
  <c r="E2215" i="6"/>
  <c r="E2211" i="6"/>
  <c r="E2207" i="6"/>
  <c r="E2203" i="6"/>
  <c r="E2199" i="6"/>
  <c r="E2195" i="6"/>
  <c r="E2191" i="6"/>
  <c r="E2187" i="6"/>
  <c r="E2183" i="6"/>
  <c r="E2179" i="6"/>
  <c r="E2175" i="6"/>
  <c r="E2171" i="6"/>
  <c r="E2167" i="6"/>
  <c r="E2163" i="6"/>
  <c r="E2159" i="6"/>
  <c r="E2155" i="6"/>
  <c r="E2151" i="6"/>
  <c r="E2147" i="6"/>
  <c r="E2143" i="6"/>
  <c r="E2139" i="6"/>
  <c r="E2135" i="6"/>
  <c r="E2131" i="6"/>
  <c r="E2127" i="6"/>
  <c r="E2123" i="6"/>
  <c r="E2119" i="6"/>
  <c r="E2115" i="6"/>
  <c r="E2111" i="6"/>
  <c r="E2107" i="6"/>
  <c r="E2103" i="6"/>
  <c r="E2099" i="6"/>
  <c r="E2095" i="6"/>
  <c r="E2091" i="6"/>
  <c r="E2087" i="6"/>
  <c r="E2083" i="6"/>
  <c r="E2079" i="6"/>
  <c r="E2075" i="6"/>
  <c r="E2071" i="6"/>
  <c r="E2067" i="6"/>
  <c r="E2063" i="6"/>
  <c r="E2059" i="6"/>
  <c r="E2055" i="6"/>
  <c r="E2051" i="6"/>
  <c r="E2047" i="6"/>
  <c r="E2043" i="6"/>
  <c r="E2039" i="6"/>
  <c r="E2035" i="6"/>
  <c r="E2031" i="6"/>
  <c r="E2027" i="6"/>
  <c r="E2023" i="6"/>
  <c r="E2019" i="6"/>
  <c r="E2015" i="6"/>
  <c r="E2011" i="6"/>
  <c r="E2007" i="6"/>
  <c r="E2003" i="6"/>
  <c r="E1999" i="6"/>
  <c r="E1995" i="6"/>
  <c r="E1991" i="6"/>
  <c r="E1987" i="6"/>
  <c r="E1983" i="6"/>
  <c r="E1979" i="6"/>
  <c r="E1975" i="6"/>
  <c r="E1971" i="6"/>
  <c r="E1967" i="6"/>
  <c r="E1963" i="6"/>
  <c r="E1959" i="6"/>
  <c r="E1955" i="6"/>
  <c r="E1951" i="6"/>
  <c r="E1947" i="6"/>
  <c r="E1943" i="6"/>
  <c r="E1939" i="6"/>
  <c r="E1935" i="6"/>
  <c r="E1931" i="6"/>
  <c r="E1927" i="6"/>
  <c r="E1923" i="6"/>
  <c r="E1919" i="6"/>
  <c r="E1915" i="6"/>
  <c r="E1911" i="6"/>
  <c r="E1907" i="6"/>
  <c r="E1903" i="6"/>
  <c r="E1899" i="6"/>
  <c r="E1895" i="6"/>
  <c r="E1891" i="6"/>
  <c r="E1887" i="6"/>
  <c r="E1883" i="6"/>
  <c r="E1879" i="6"/>
  <c r="E1875" i="6"/>
  <c r="E1871" i="6"/>
  <c r="E1867" i="6"/>
  <c r="E1863" i="6"/>
  <c r="E1859" i="6"/>
  <c r="E1855" i="6"/>
  <c r="E1851" i="6"/>
  <c r="E1847" i="6"/>
  <c r="E1843" i="6"/>
  <c r="E1839" i="6"/>
  <c r="E1835" i="6"/>
  <c r="E1831" i="6"/>
  <c r="E1827" i="6"/>
  <c r="E1823" i="6"/>
  <c r="E1819" i="6"/>
  <c r="E1815" i="6"/>
  <c r="E1811" i="6"/>
  <c r="E1807" i="6"/>
  <c r="E1803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687" i="6"/>
  <c r="E1683" i="6"/>
  <c r="E1679" i="6"/>
  <c r="E1675" i="6"/>
  <c r="E1671" i="6"/>
  <c r="E1667" i="6"/>
  <c r="E1663" i="6"/>
  <c r="E1659" i="6"/>
  <c r="E1655" i="6"/>
  <c r="E1651" i="6"/>
  <c r="E1647" i="6"/>
  <c r="E1643" i="6"/>
  <c r="E1639" i="6"/>
  <c r="E1635" i="6"/>
  <c r="E1631" i="6"/>
  <c r="E1627" i="6"/>
  <c r="E1623" i="6"/>
  <c r="E1619" i="6"/>
  <c r="E1615" i="6"/>
  <c r="E1611" i="6"/>
  <c r="E1607" i="6"/>
  <c r="E1603" i="6"/>
  <c r="E1599" i="6"/>
  <c r="E1595" i="6"/>
  <c r="E1591" i="6"/>
  <c r="E1587" i="6"/>
  <c r="E1583" i="6"/>
  <c r="E1579" i="6"/>
  <c r="E1575" i="6"/>
  <c r="E1571" i="6"/>
  <c r="E1567" i="6"/>
  <c r="E1563" i="6"/>
  <c r="E1559" i="6"/>
  <c r="E1555" i="6"/>
  <c r="E1551" i="6"/>
  <c r="E1547" i="6"/>
  <c r="E1543" i="6"/>
  <c r="E1539" i="6"/>
  <c r="E1535" i="6"/>
  <c r="E1531" i="6"/>
  <c r="E1527" i="6"/>
  <c r="E1523" i="6"/>
  <c r="E1519" i="6"/>
  <c r="E1515" i="6"/>
  <c r="E1511" i="6"/>
  <c r="E1507" i="6"/>
  <c r="E1503" i="6"/>
  <c r="E1499" i="6"/>
  <c r="E1495" i="6"/>
  <c r="E1491" i="6"/>
  <c r="E1487" i="6"/>
  <c r="E1483" i="6"/>
  <c r="E1479" i="6"/>
  <c r="E1475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415" i="6"/>
  <c r="E1411" i="6"/>
  <c r="E1407" i="6"/>
  <c r="E1403" i="6"/>
  <c r="E1399" i="6"/>
  <c r="E1395" i="6"/>
  <c r="E1391" i="6"/>
  <c r="E1387" i="6"/>
  <c r="E1383" i="6"/>
  <c r="E1379" i="6"/>
  <c r="E1375" i="6"/>
  <c r="E1371" i="6"/>
  <c r="E1367" i="6"/>
  <c r="E1363" i="6"/>
  <c r="E1359" i="6"/>
  <c r="E1355" i="6"/>
  <c r="E1351" i="6"/>
  <c r="E1347" i="6"/>
  <c r="E1343" i="6"/>
  <c r="E1339" i="6"/>
  <c r="E1335" i="6"/>
  <c r="E1331" i="6"/>
  <c r="E1327" i="6"/>
  <c r="E1323" i="6"/>
  <c r="E1319" i="6"/>
  <c r="E1315" i="6"/>
  <c r="E1311" i="6"/>
  <c r="E1307" i="6"/>
  <c r="E1303" i="6"/>
  <c r="E1299" i="6"/>
  <c r="E1295" i="6"/>
  <c r="E1291" i="6"/>
  <c r="E1287" i="6"/>
  <c r="E1283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227" i="6"/>
  <c r="E1223" i="6"/>
  <c r="E1219" i="6"/>
  <c r="E1215" i="6"/>
  <c r="E1211" i="6"/>
  <c r="E1207" i="6"/>
  <c r="E1203" i="6"/>
  <c r="E1199" i="6"/>
  <c r="E1195" i="6"/>
  <c r="E1191" i="6"/>
  <c r="E1187" i="6"/>
  <c r="E1183" i="6"/>
  <c r="E1179" i="6"/>
  <c r="E1175" i="6"/>
  <c r="E1171" i="6"/>
  <c r="E1167" i="6"/>
  <c r="E1163" i="6"/>
  <c r="E1159" i="6"/>
  <c r="E1155" i="6"/>
  <c r="E2306" i="6"/>
  <c r="E2302" i="6"/>
  <c r="E2298" i="6"/>
  <c r="E2294" i="6"/>
  <c r="E2290" i="6"/>
  <c r="E2286" i="6"/>
  <c r="E2282" i="6"/>
  <c r="E2278" i="6"/>
  <c r="E2274" i="6"/>
  <c r="E2270" i="6"/>
  <c r="E2266" i="6"/>
  <c r="E2262" i="6"/>
  <c r="E2258" i="6"/>
  <c r="E2254" i="6"/>
  <c r="E2250" i="6"/>
  <c r="E2246" i="6"/>
  <c r="E2242" i="6"/>
  <c r="E2238" i="6"/>
  <c r="E2234" i="6"/>
  <c r="E2230" i="6"/>
  <c r="E2226" i="6"/>
  <c r="E2222" i="6"/>
  <c r="E2218" i="6"/>
  <c r="E2214" i="6"/>
  <c r="E2210" i="6"/>
  <c r="E2206" i="6"/>
  <c r="E2202" i="6"/>
  <c r="E2198" i="6"/>
  <c r="E2194" i="6"/>
  <c r="E2190" i="6"/>
  <c r="E2186" i="6"/>
  <c r="E2182" i="6"/>
  <c r="E2178" i="6"/>
  <c r="E2174" i="6"/>
  <c r="E2170" i="6"/>
  <c r="E2166" i="6"/>
  <c r="E2162" i="6"/>
  <c r="E2158" i="6"/>
  <c r="E2154" i="6"/>
  <c r="E2150" i="6"/>
  <c r="E2146" i="6"/>
  <c r="E2142" i="6"/>
  <c r="E2138" i="6"/>
  <c r="E2134" i="6"/>
  <c r="E2130" i="6"/>
  <c r="E2126" i="6"/>
  <c r="E2122" i="6"/>
  <c r="E2118" i="6"/>
  <c r="E2114" i="6"/>
  <c r="E2110" i="6"/>
  <c r="E2106" i="6"/>
  <c r="E2102" i="6"/>
  <c r="E2098" i="6"/>
  <c r="E2094" i="6"/>
  <c r="E2090" i="6"/>
  <c r="E2086" i="6"/>
  <c r="E2082" i="6"/>
  <c r="E2078" i="6"/>
  <c r="E2074" i="6"/>
  <c r="E2070" i="6"/>
  <c r="E2066" i="6"/>
  <c r="E2062" i="6"/>
  <c r="E2058" i="6"/>
  <c r="E2054" i="6"/>
  <c r="E2050" i="6"/>
  <c r="E2046" i="6"/>
  <c r="E2042" i="6"/>
  <c r="E2038" i="6"/>
  <c r="E2034" i="6"/>
  <c r="E2030" i="6"/>
  <c r="E2026" i="6"/>
  <c r="E2022" i="6"/>
  <c r="E2018" i="6"/>
  <c r="E2014" i="6"/>
  <c r="E2010" i="6"/>
  <c r="E2006" i="6"/>
  <c r="E2002" i="6"/>
  <c r="E1998" i="6"/>
  <c r="E1994" i="6"/>
  <c r="E1990" i="6"/>
  <c r="E1986" i="6"/>
  <c r="E1982" i="6"/>
  <c r="E1978" i="6"/>
  <c r="E1974" i="6"/>
  <c r="E1970" i="6"/>
  <c r="E1966" i="6"/>
  <c r="E1962" i="6"/>
  <c r="E1958" i="6"/>
  <c r="E1954" i="6"/>
  <c r="E1950" i="6"/>
  <c r="E1946" i="6"/>
  <c r="E1942" i="6"/>
  <c r="E1938" i="6"/>
  <c r="E1934" i="6"/>
  <c r="E1930" i="6"/>
  <c r="E1926" i="6"/>
  <c r="E1922" i="6"/>
  <c r="E1918" i="6"/>
  <c r="E1914" i="6"/>
  <c r="E1910" i="6"/>
  <c r="E1906" i="6"/>
  <c r="E1902" i="6"/>
  <c r="E1898" i="6"/>
  <c r="E1894" i="6"/>
  <c r="E1890" i="6"/>
  <c r="E1886" i="6"/>
  <c r="E1882" i="6"/>
  <c r="E1878" i="6"/>
  <c r="E1874" i="6"/>
  <c r="E1870" i="6"/>
  <c r="E1866" i="6"/>
  <c r="E1862" i="6"/>
  <c r="E1858" i="6"/>
  <c r="E1854" i="6"/>
  <c r="E1850" i="6"/>
  <c r="E1846" i="6"/>
  <c r="E1842" i="6"/>
  <c r="E1838" i="6"/>
  <c r="E1834" i="6"/>
  <c r="E1830" i="6"/>
  <c r="E1826" i="6"/>
  <c r="E1822" i="6"/>
  <c r="E1818" i="6"/>
  <c r="E1814" i="6"/>
  <c r="E1810" i="6"/>
  <c r="E1806" i="6"/>
  <c r="E1802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26" i="6"/>
  <c r="E1622" i="6"/>
  <c r="E1618" i="6"/>
  <c r="E1614" i="6"/>
  <c r="E1610" i="6"/>
  <c r="E1606" i="6"/>
  <c r="E1602" i="6"/>
  <c r="E1598" i="6"/>
  <c r="E1594" i="6"/>
  <c r="E1590" i="6"/>
  <c r="E1586" i="6"/>
  <c r="E1582" i="6"/>
  <c r="E1578" i="6"/>
  <c r="E1574" i="6"/>
  <c r="E1570" i="6"/>
  <c r="E1566" i="6"/>
  <c r="E1562" i="6"/>
  <c r="E1558" i="6"/>
  <c r="E1554" i="6"/>
  <c r="E1550" i="6"/>
  <c r="E1546" i="6"/>
  <c r="E1542" i="6"/>
  <c r="E1538" i="6"/>
  <c r="E1534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358" i="6"/>
  <c r="E1354" i="6"/>
  <c r="E1350" i="6"/>
  <c r="E1346" i="6"/>
  <c r="E1342" i="6"/>
  <c r="E1338" i="6"/>
  <c r="E1334" i="6"/>
  <c r="E1330" i="6"/>
  <c r="E1326" i="6"/>
  <c r="E1322" i="6"/>
  <c r="E1318" i="6"/>
  <c r="E1314" i="6"/>
  <c r="E1310" i="6"/>
  <c r="E1306" i="6"/>
  <c r="E1302" i="6"/>
  <c r="E1298" i="6"/>
  <c r="E1294" i="6"/>
  <c r="E1290" i="6"/>
  <c r="E1286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06" i="6"/>
  <c r="E1202" i="6"/>
  <c r="E1198" i="6"/>
  <c r="E1194" i="6"/>
  <c r="E1190" i="6"/>
  <c r="E1186" i="6"/>
  <c r="E1182" i="6"/>
  <c r="E1178" i="6"/>
  <c r="E1174" i="6"/>
  <c r="E1170" i="6"/>
  <c r="E1166" i="6"/>
  <c r="E1162" i="6"/>
  <c r="E1158" i="6"/>
  <c r="E1154" i="6"/>
  <c r="E1150" i="6"/>
  <c r="E1146" i="6"/>
  <c r="E1142" i="6"/>
  <c r="E1138" i="6"/>
  <c r="E1134" i="6"/>
  <c r="E1130" i="6"/>
  <c r="E1126" i="6"/>
  <c r="E1122" i="6"/>
  <c r="E1118" i="6"/>
  <c r="E1114" i="6"/>
  <c r="E1110" i="6"/>
  <c r="E1106" i="6"/>
  <c r="E1102" i="6"/>
  <c r="E1098" i="6"/>
  <c r="E1094" i="6"/>
  <c r="E1090" i="6"/>
  <c r="E1086" i="6"/>
  <c r="E1082" i="6"/>
  <c r="E1078" i="6"/>
  <c r="E1074" i="6"/>
  <c r="E1070" i="6"/>
  <c r="E1066" i="6"/>
  <c r="E1062" i="6"/>
  <c r="E1058" i="6"/>
  <c r="E1054" i="6"/>
  <c r="E1050" i="6"/>
  <c r="E1046" i="6"/>
  <c r="E1042" i="6"/>
  <c r="E1038" i="6"/>
  <c r="E1034" i="6"/>
  <c r="E1030" i="6"/>
  <c r="E1026" i="6"/>
  <c r="E1022" i="6"/>
  <c r="E1018" i="6"/>
  <c r="E1014" i="6"/>
  <c r="E1010" i="6"/>
  <c r="E1006" i="6"/>
  <c r="E1002" i="6"/>
  <c r="E998" i="6"/>
  <c r="E994" i="6"/>
  <c r="E990" i="6"/>
  <c r="E986" i="6"/>
  <c r="E982" i="6"/>
  <c r="E978" i="6"/>
  <c r="E974" i="6"/>
  <c r="E970" i="6"/>
  <c r="E966" i="6"/>
  <c r="E962" i="6"/>
  <c r="E2765" i="6"/>
  <c r="E2761" i="6"/>
  <c r="E2757" i="6"/>
  <c r="E2753" i="6"/>
  <c r="E2749" i="6"/>
  <c r="E2745" i="6"/>
  <c r="E2741" i="6"/>
  <c r="E2737" i="6"/>
  <c r="E2733" i="6"/>
  <c r="E2729" i="6"/>
  <c r="E2725" i="6"/>
  <c r="E2721" i="6"/>
  <c r="E2717" i="6"/>
  <c r="E2713" i="6"/>
  <c r="E2709" i="6"/>
  <c r="E2705" i="6"/>
  <c r="E2701" i="6"/>
  <c r="E2697" i="6"/>
  <c r="E2693" i="6"/>
  <c r="E2689" i="6"/>
  <c r="E2685" i="6"/>
  <c r="E2681" i="6"/>
  <c r="E2677" i="6"/>
  <c r="E2673" i="6"/>
  <c r="E2669" i="6"/>
  <c r="E2665" i="6"/>
  <c r="E2661" i="6"/>
  <c r="E2657" i="6"/>
  <c r="E2653" i="6"/>
  <c r="E2649" i="6"/>
  <c r="E2645" i="6"/>
  <c r="E2641" i="6"/>
  <c r="E2637" i="6"/>
  <c r="E2633" i="6"/>
  <c r="E2629" i="6"/>
  <c r="E2625" i="6"/>
  <c r="E2621" i="6"/>
  <c r="E2617" i="6"/>
  <c r="E2613" i="6"/>
  <c r="E2609" i="6"/>
  <c r="E2605" i="6"/>
  <c r="E2601" i="6"/>
  <c r="E2597" i="6"/>
  <c r="E2593" i="6"/>
  <c r="E2589" i="6"/>
  <c r="E2585" i="6"/>
  <c r="E2581" i="6"/>
  <c r="E2577" i="6"/>
  <c r="E2573" i="6"/>
  <c r="E2569" i="6"/>
  <c r="E2565" i="6"/>
  <c r="E2561" i="6"/>
  <c r="E2557" i="6"/>
  <c r="E2553" i="6"/>
  <c r="E2549" i="6"/>
  <c r="E2545" i="6"/>
  <c r="E2541" i="6"/>
  <c r="E2537" i="6"/>
  <c r="E2533" i="6"/>
  <c r="E2529" i="6"/>
  <c r="E2525" i="6"/>
  <c r="E2521" i="6"/>
  <c r="E2517" i="6"/>
  <c r="E2513" i="6"/>
  <c r="E2509" i="6"/>
  <c r="E2505" i="6"/>
  <c r="E2501" i="6"/>
  <c r="E2497" i="6"/>
  <c r="E2493" i="6"/>
  <c r="E2489" i="6"/>
  <c r="E2485" i="6"/>
  <c r="E2481" i="6"/>
  <c r="E2477" i="6"/>
  <c r="E2473" i="6"/>
  <c r="E2469" i="6"/>
  <c r="E2465" i="6"/>
  <c r="E2461" i="6"/>
  <c r="E2457" i="6"/>
  <c r="E2453" i="6"/>
  <c r="E2449" i="6"/>
  <c r="E2445" i="6"/>
  <c r="E2441" i="6"/>
  <c r="E2437" i="6"/>
  <c r="E2433" i="6"/>
  <c r="E2429" i="6"/>
  <c r="E2425" i="6"/>
  <c r="E2421" i="6"/>
  <c r="E2417" i="6"/>
  <c r="E2413" i="6"/>
  <c r="E2409" i="6"/>
  <c r="E2405" i="6"/>
  <c r="E2401" i="6"/>
  <c r="E2397" i="6"/>
  <c r="E2393" i="6"/>
  <c r="E2389" i="6"/>
  <c r="E2385" i="6"/>
  <c r="E2381" i="6"/>
  <c r="E2377" i="6"/>
  <c r="E2373" i="6"/>
  <c r="E2369" i="6"/>
  <c r="E2365" i="6"/>
  <c r="E2361" i="6"/>
  <c r="E2357" i="6"/>
  <c r="E2353" i="6"/>
  <c r="E2349" i="6"/>
  <c r="E2345" i="6"/>
  <c r="E2341" i="6"/>
  <c r="E2337" i="6"/>
  <c r="E2333" i="6"/>
  <c r="E2329" i="6"/>
  <c r="E2325" i="6"/>
  <c r="E2321" i="6"/>
  <c r="E2317" i="6"/>
  <c r="E2313" i="6"/>
  <c r="E2309" i="6"/>
  <c r="E2305" i="6"/>
  <c r="E2301" i="6"/>
  <c r="E2297" i="6"/>
  <c r="E2293" i="6"/>
  <c r="E2289" i="6"/>
  <c r="E2285" i="6"/>
  <c r="E2281" i="6"/>
  <c r="E2277" i="6"/>
  <c r="E2273" i="6"/>
  <c r="E2269" i="6"/>
  <c r="E2265" i="6"/>
  <c r="E2261" i="6"/>
  <c r="E2257" i="6"/>
  <c r="E2253" i="6"/>
  <c r="E2249" i="6"/>
  <c r="E2245" i="6"/>
  <c r="E2241" i="6"/>
  <c r="E2237" i="6"/>
  <c r="E2233" i="6"/>
  <c r="E2229" i="6"/>
  <c r="E2225" i="6"/>
  <c r="E2221" i="6"/>
  <c r="E2217" i="6"/>
  <c r="E2213" i="6"/>
  <c r="E2209" i="6"/>
  <c r="E2205" i="6"/>
  <c r="E2201" i="6"/>
  <c r="E2197" i="6"/>
  <c r="E2193" i="6"/>
  <c r="E2189" i="6"/>
  <c r="E2185" i="6"/>
  <c r="E2181" i="6"/>
  <c r="E2177" i="6"/>
  <c r="E2173" i="6"/>
  <c r="E2169" i="6"/>
  <c r="E2165" i="6"/>
  <c r="E2161" i="6"/>
  <c r="E2157" i="6"/>
  <c r="E2153" i="6"/>
  <c r="E2149" i="6"/>
  <c r="E2145" i="6"/>
  <c r="E2141" i="6"/>
  <c r="E2137" i="6"/>
  <c r="E2133" i="6"/>
  <c r="E2129" i="6"/>
  <c r="E2125" i="6"/>
  <c r="E2121" i="6"/>
  <c r="E2117" i="6"/>
  <c r="E2113" i="6"/>
  <c r="E2109" i="6"/>
  <c r="E2105" i="6"/>
  <c r="E2101" i="6"/>
  <c r="E2097" i="6"/>
  <c r="E2093" i="6"/>
  <c r="E2089" i="6"/>
  <c r="E2085" i="6"/>
  <c r="E2081" i="6"/>
  <c r="E2077" i="6"/>
  <c r="E2073" i="6"/>
  <c r="E2069" i="6"/>
  <c r="E2065" i="6"/>
  <c r="E2061" i="6"/>
  <c r="E2057" i="6"/>
  <c r="E2053" i="6"/>
  <c r="E2049" i="6"/>
  <c r="E2045" i="6"/>
  <c r="E2041" i="6"/>
  <c r="E2037" i="6"/>
  <c r="E2033" i="6"/>
  <c r="E2029" i="6"/>
  <c r="E2025" i="6"/>
  <c r="E2021" i="6"/>
  <c r="E2017" i="6"/>
  <c r="E2013" i="6"/>
  <c r="E2009" i="6"/>
  <c r="E2005" i="6"/>
  <c r="E2001" i="6"/>
  <c r="E1997" i="6"/>
  <c r="E1993" i="6"/>
  <c r="E1989" i="6"/>
  <c r="E1985" i="6"/>
  <c r="E1981" i="6"/>
  <c r="E1977" i="6"/>
  <c r="E1973" i="6"/>
  <c r="E1969" i="6"/>
  <c r="E1965" i="6"/>
  <c r="E1961" i="6"/>
  <c r="E1957" i="6"/>
  <c r="E1953" i="6"/>
  <c r="E1949" i="6"/>
  <c r="E1945" i="6"/>
  <c r="E1941" i="6"/>
  <c r="E1937" i="6"/>
  <c r="E1933" i="6"/>
  <c r="E1929" i="6"/>
  <c r="E1925" i="6"/>
  <c r="E1921" i="6"/>
  <c r="E1917" i="6"/>
  <c r="E1913" i="6"/>
  <c r="E1909" i="6"/>
  <c r="E1905" i="6"/>
  <c r="E1901" i="6"/>
  <c r="E1897" i="6"/>
  <c r="E1893" i="6"/>
  <c r="E1889" i="6"/>
  <c r="E1885" i="6"/>
  <c r="E1881" i="6"/>
  <c r="E1877" i="6"/>
  <c r="E1873" i="6"/>
  <c r="E1869" i="6"/>
  <c r="E1865" i="6"/>
  <c r="E1861" i="6"/>
  <c r="E1857" i="6"/>
  <c r="E1853" i="6"/>
  <c r="E1849" i="6"/>
  <c r="E1845" i="6"/>
  <c r="E1841" i="6"/>
  <c r="E1837" i="6"/>
  <c r="E1833" i="6"/>
  <c r="E1829" i="6"/>
  <c r="E1825" i="6"/>
  <c r="E1821" i="6"/>
  <c r="E1817" i="6"/>
  <c r="E1813" i="6"/>
  <c r="E1809" i="6"/>
  <c r="E1805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693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553" i="6"/>
  <c r="E1549" i="6"/>
  <c r="E1545" i="6"/>
  <c r="E1541" i="6"/>
  <c r="E1537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473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357" i="6"/>
  <c r="E1353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075" i="6"/>
  <c r="E1071" i="6"/>
  <c r="E1067" i="6"/>
  <c r="E1063" i="6"/>
  <c r="E1059" i="6"/>
  <c r="E1055" i="6"/>
  <c r="E1051" i="6"/>
  <c r="E1047" i="6"/>
  <c r="E1043" i="6"/>
  <c r="E1039" i="6"/>
  <c r="E1035" i="6"/>
  <c r="E1031" i="6"/>
  <c r="E1027" i="6"/>
  <c r="E1023" i="6"/>
  <c r="E1019" i="6"/>
  <c r="E1015" i="6"/>
  <c r="E1011" i="6"/>
  <c r="E1007" i="6"/>
  <c r="E1003" i="6"/>
  <c r="E999" i="6"/>
  <c r="E995" i="6"/>
  <c r="E991" i="6"/>
  <c r="E987" i="6"/>
  <c r="E983" i="6"/>
  <c r="E979" i="6"/>
  <c r="E975" i="6"/>
  <c r="E971" i="6"/>
  <c r="E967" i="6"/>
  <c r="E963" i="6"/>
  <c r="E959" i="6"/>
  <c r="E955" i="6"/>
  <c r="E951" i="6"/>
  <c r="E947" i="6"/>
  <c r="E943" i="6"/>
  <c r="E939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811" i="6"/>
  <c r="E807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475" i="6"/>
  <c r="E958" i="6"/>
  <c r="E954" i="6"/>
  <c r="E950" i="6"/>
  <c r="E946" i="6"/>
  <c r="E94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814" i="6"/>
  <c r="E810" i="6"/>
  <c r="E806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297" i="6"/>
  <c r="E1293" i="6"/>
  <c r="E1289" i="6"/>
  <c r="E1285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045" i="6"/>
  <c r="E1041" i="6"/>
  <c r="E1037" i="6"/>
  <c r="E1033" i="6"/>
  <c r="E1029" i="6"/>
  <c r="E102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801" i="6"/>
  <c r="E797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29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1288" i="6"/>
  <c r="E1284" i="6"/>
  <c r="E1280" i="6"/>
  <c r="E1276" i="6"/>
  <c r="E1272" i="6"/>
  <c r="E1268" i="6"/>
  <c r="E1264" i="6"/>
  <c r="E1260" i="6"/>
  <c r="E1256" i="6"/>
  <c r="E1252" i="6"/>
  <c r="E1248" i="6"/>
  <c r="E1244" i="6"/>
  <c r="E1240" i="6"/>
  <c r="E1236" i="6"/>
  <c r="E1232" i="6"/>
  <c r="E1228" i="6"/>
  <c r="E1224" i="6"/>
  <c r="E1220" i="6"/>
  <c r="E1216" i="6"/>
  <c r="E1212" i="6"/>
  <c r="E1208" i="6"/>
  <c r="E1204" i="6"/>
  <c r="E1200" i="6"/>
  <c r="E1196" i="6"/>
  <c r="E1192" i="6"/>
  <c r="E1188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020" i="6"/>
  <c r="E1016" i="6"/>
  <c r="E1012" i="6"/>
  <c r="E1008" i="6"/>
  <c r="E1004" i="6"/>
  <c r="E1000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403" i="6"/>
  <c r="E399" i="6"/>
  <c r="E395" i="6"/>
  <c r="E391" i="6"/>
  <c r="E387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311" i="6"/>
  <c r="E307" i="6"/>
  <c r="E303" i="6"/>
  <c r="E299" i="6"/>
  <c r="E295" i="6"/>
  <c r="E291" i="6"/>
  <c r="E287" i="6"/>
  <c r="E283" i="6"/>
  <c r="E279" i="6"/>
  <c r="E275" i="6"/>
  <c r="E271" i="6"/>
  <c r="E267" i="6"/>
  <c r="E263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151" i="6"/>
  <c r="E147" i="6"/>
  <c r="E143" i="6"/>
  <c r="E139" i="6"/>
  <c r="E135" i="6"/>
  <c r="E131" i="6"/>
  <c r="E127" i="6"/>
  <c r="E123" i="6"/>
  <c r="E119" i="6"/>
  <c r="E115" i="6"/>
  <c r="E111" i="6"/>
  <c r="E107" i="6"/>
  <c r="E103" i="6"/>
  <c r="E99" i="6"/>
  <c r="E95" i="6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007E8C-E8CC-4820-B8DF-2377544737D1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0F59D228-A190-4B7F-A892-F42BDAC4242A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  <connection id="5" xr16:uid="{B78F9D63-8526-44D5-B883-00B7DCFF0087}" keepAlive="1" name="ThisWorkbookDataModel" description="Datový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0D1ACD6-C3AF-45DD-B8D9-32D75A6FF91E}" name="WorksheetConnection_ufc_analysis.xlsx!ufc_fighters" type="102" refreshedVersion="8" minRefreshableVersion="5">
    <extLst>
      <ext xmlns:x15="http://schemas.microsoft.com/office/spreadsheetml/2010/11/main" uri="{DE250136-89BD-433C-8126-D09CA5730AF9}">
        <x15:connection id="ufc_fighters">
          <x15:rangePr sourceName="_xlcn.WorksheetConnection_ufc_analysis.xlsxufc_fighters1"/>
        </x15:connection>
      </ext>
    </extLst>
  </connection>
  <connection id="7" xr16:uid="{37C0F33E-4755-4C6C-8588-F06211C6540C}" name="WorksheetConnection_ufc_analysis.xlsx!ufc_fights_2" type="102" refreshedVersion="8" minRefreshableVersion="5">
    <extLst>
      <ext xmlns:x15="http://schemas.microsoft.com/office/spreadsheetml/2010/11/main" uri="{DE250136-89BD-433C-8126-D09CA5730AF9}">
        <x15:connection id="ufc_fights_2">
          <x15:rangePr sourceName="_xlcn.WorksheetConnection_ufc_analysis.xlsxufc_fights_21"/>
        </x15:connection>
      </ext>
    </extLst>
  </connection>
  <connection id="8" xr16:uid="{58624676-6E40-4A07-8F6B-E293B2C271DE}" name="WorksheetConnection_ufc_analysis.xlsx!ufc_locations" type="102" refreshedVersion="8" minRefreshableVersion="5">
    <extLst>
      <ext xmlns:x15="http://schemas.microsoft.com/office/spreadsheetml/2010/11/main" uri="{DE250136-89BD-433C-8126-D09CA5730AF9}">
        <x15:connection id="ufc_locations">
          <x15:rangePr sourceName="_xlcn.WorksheetConnection_ufc_analysis.xlsxufc_locations1"/>
        </x15:connection>
      </ext>
    </extLst>
  </connection>
</connections>
</file>

<file path=xl/sharedStrings.xml><?xml version="1.0" encoding="utf-8"?>
<sst xmlns="http://schemas.openxmlformats.org/spreadsheetml/2006/main" count="32899" uniqueCount="4222">
  <si>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</si>
  <si>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</si>
  <si>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</si>
  <si>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</si>
  <si>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</si>
  <si>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</si>
  <si>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</si>
  <si>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</si>
  <si>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</si>
  <si>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</si>
  <si>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</si>
  <si>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</si>
  <si>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</si>
  <si>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</si>
  <si>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</si>
  <si>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</si>
  <si>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</si>
  <si>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</si>
  <si>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</si>
  <si>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</si>
  <si>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</si>
  <si>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</si>
  <si>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</si>
  <si>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</si>
  <si>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</si>
  <si>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</si>
  <si>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</si>
  <si>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</si>
  <si>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</si>
  <si>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</si>
  <si>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</si>
  <si>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</si>
  <si>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</si>
  <si>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</si>
  <si>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</si>
  <si>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</si>
  <si>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</si>
  <si>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</si>
  <si>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</si>
  <si>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</si>
  <si>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</si>
  <si>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</si>
  <si>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</si>
  <si>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</si>
  <si>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</si>
  <si>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</si>
  <si>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</si>
  <si>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</si>
  <si>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</si>
  <si>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</si>
  <si>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</si>
  <si>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</si>
  <si>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</si>
  <si>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</si>
  <si>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</si>
  <si>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</si>
  <si>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</si>
  <si>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</si>
  <si>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</si>
  <si>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</si>
  <si>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</si>
  <si>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</si>
  <si>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</si>
  <si>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</si>
  <si>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</si>
  <si>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</si>
  <si>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</si>
  <si>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</si>
  <si>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</si>
  <si>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</si>
  <si>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</si>
  <si>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</si>
  <si>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</si>
  <si>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</si>
  <si>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</si>
  <si>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</si>
  <si>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</si>
  <si>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</si>
  <si>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</si>
  <si>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</si>
  <si>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</si>
  <si>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</si>
  <si>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</si>
  <si>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</si>
  <si>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</si>
  <si>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</si>
  <si>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</si>
  <si>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</si>
  <si>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</si>
  <si>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</si>
  <si>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</si>
  <si>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</si>
  <si>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</si>
  <si>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</si>
  <si>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</si>
  <si>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</si>
  <si>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</si>
  <si>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</si>
  <si>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</si>
  <si>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</si>
  <si>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</si>
  <si>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</si>
  <si>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</si>
  <si>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</si>
  <si>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</si>
  <si>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</si>
  <si>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</si>
  <si>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</si>
  <si>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</si>
  <si>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</si>
  <si>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</si>
  <si>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</si>
  <si>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</si>
  <si>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</si>
  <si>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</si>
  <si>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</si>
  <si>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</si>
  <si>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</si>
  <si>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</si>
  <si>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</si>
  <si>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</si>
  <si>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</si>
  <si>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</si>
  <si>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</si>
  <si>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</si>
  <si>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</si>
  <si>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</si>
  <si>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</si>
  <si>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</si>
  <si>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</si>
  <si>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</si>
  <si>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</si>
  <si>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</si>
  <si>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</si>
  <si>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</si>
  <si>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</si>
  <si>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</si>
  <si>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</si>
  <si>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</si>
  <si>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</si>
  <si>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</si>
  <si>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</si>
  <si>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</si>
  <si>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</si>
  <si>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</si>
  <si>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</si>
  <si>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</si>
  <si>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</si>
  <si>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</si>
  <si>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</si>
  <si>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</si>
  <si>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</si>
  <si>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</si>
  <si>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</si>
  <si>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</si>
  <si>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</si>
  <si>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</si>
  <si>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</si>
  <si>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</si>
  <si>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</si>
  <si>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</si>
  <si>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</si>
  <si>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</si>
  <si>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</si>
  <si>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</si>
  <si>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</si>
  <si>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</si>
  <si>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</si>
  <si>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</si>
  <si>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</si>
  <si>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</si>
  <si>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</si>
  <si>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</si>
  <si>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</si>
  <si>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</si>
  <si>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</si>
  <si>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</si>
  <si>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</si>
  <si>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</si>
  <si>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</si>
  <si>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</si>
  <si>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</si>
  <si>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</si>
  <si>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</si>
  <si>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</si>
  <si>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</si>
  <si>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</si>
  <si>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</si>
  <si>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</si>
  <si>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</si>
  <si>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</si>
  <si>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</si>
  <si>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</si>
  <si>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</si>
  <si>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</si>
  <si>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</si>
  <si>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</si>
  <si>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</si>
  <si>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</si>
  <si>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</si>
  <si>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</si>
  <si>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</si>
  <si>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</si>
  <si>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</si>
  <si>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</si>
  <si>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</si>
  <si>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</si>
  <si>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</si>
  <si>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</si>
  <si>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</si>
  <si>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</si>
  <si>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</si>
  <si>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</si>
  <si>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</si>
  <si>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</si>
  <si>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</si>
  <si>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</si>
  <si>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</si>
  <si>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</si>
  <si>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</si>
  <si>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</si>
  <si>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</si>
  <si>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</si>
  <si>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</si>
  <si>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</si>
  <si>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</si>
  <si>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</si>
  <si>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</si>
  <si>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</si>
  <si>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</si>
  <si>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</si>
  <si>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</si>
  <si>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</si>
  <si>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</si>
  <si>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</si>
  <si>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</si>
  <si>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</si>
  <si>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</si>
  <si>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</si>
  <si>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</si>
  <si>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</si>
  <si>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</si>
  <si>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</si>
  <si>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</si>
  <si>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</si>
  <si>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</si>
  <si>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</si>
  <si>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</si>
  <si>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</si>
  <si>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</si>
  <si>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</si>
  <si>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</si>
  <si>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</si>
  <si>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</si>
  <si>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</si>
  <si>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</si>
  <si>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</si>
  <si>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</si>
  <si>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</si>
  <si>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</si>
  <si>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</si>
  <si>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</si>
  <si>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</si>
  <si>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</si>
  <si>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</si>
  <si>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</si>
  <si>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</si>
  <si>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</si>
  <si>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</si>
  <si>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</si>
  <si>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</si>
  <si>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</si>
  <si>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</si>
  <si>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</si>
  <si>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</si>
  <si>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</si>
  <si>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</si>
  <si>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</si>
  <si>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</si>
  <si>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</si>
  <si>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</si>
  <si>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</si>
  <si>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</si>
  <si>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</si>
  <si>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</si>
  <si>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</si>
  <si>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</si>
  <si>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</si>
  <si>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</si>
  <si>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</si>
  <si>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</si>
  <si>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</si>
  <si>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</si>
  <si>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</si>
  <si>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</si>
  <si>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</si>
  <si>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</si>
  <si>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</si>
  <si>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</si>
  <si>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</si>
  <si>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</si>
  <si>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</si>
  <si>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</si>
  <si>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</si>
  <si>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</si>
  <si>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</si>
  <si>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</si>
  <si>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</si>
  <si>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</si>
  <si>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</si>
  <si>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</si>
  <si>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</si>
  <si>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</si>
  <si>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</si>
  <si>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</si>
  <si>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</si>
  <si>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</si>
  <si>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</si>
  <si>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</si>
  <si>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</si>
  <si>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</si>
  <si>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</si>
  <si>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</si>
  <si>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</si>
  <si>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</si>
  <si>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</si>
  <si>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</si>
  <si>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</si>
  <si>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</si>
  <si>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</si>
  <si>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</si>
  <si>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</si>
  <si>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</si>
  <si>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</si>
  <si>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</si>
  <si>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</si>
  <si>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</si>
  <si>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</si>
  <si>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</si>
  <si>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</si>
  <si>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</si>
  <si>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</si>
  <si>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</si>
  <si>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</si>
  <si>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</si>
  <si>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</si>
  <si>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</si>
  <si>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</si>
  <si>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</si>
  <si>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</si>
  <si>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</si>
  <si>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</si>
  <si>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</si>
  <si>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</si>
  <si>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</si>
  <si>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</si>
  <si>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</si>
  <si>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</si>
  <si>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</si>
  <si>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</si>
  <si>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</si>
  <si>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</si>
  <si>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</si>
  <si>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</si>
  <si>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</si>
  <si>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</si>
  <si>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</si>
  <si>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</si>
  <si>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</si>
  <si>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</si>
  <si>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</si>
  <si>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</si>
  <si>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</si>
  <si>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</si>
  <si>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</si>
  <si>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</si>
  <si>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</si>
  <si>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</si>
  <si>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</si>
  <si>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</si>
  <si>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</si>
  <si>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</si>
  <si>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</si>
  <si>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</si>
  <si>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</si>
  <si>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</si>
  <si>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</si>
  <si>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</si>
  <si>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</si>
  <si>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</si>
  <si>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</si>
  <si>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</si>
  <si>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</si>
  <si>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</si>
  <si>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</si>
  <si>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</si>
  <si>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</si>
  <si>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</si>
  <si>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</si>
  <si>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</si>
  <si>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</si>
  <si>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</si>
  <si>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</si>
  <si>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</si>
  <si>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</si>
  <si>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</si>
  <si>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</si>
  <si>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</si>
  <si>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</si>
  <si>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</si>
  <si>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</si>
  <si>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</si>
  <si>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</si>
  <si>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</si>
  <si>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</si>
  <si>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</si>
  <si>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</si>
  <si>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</si>
  <si>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</si>
  <si>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</si>
  <si>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</si>
  <si>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</si>
  <si>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</si>
  <si>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</si>
  <si>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</si>
  <si>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</si>
  <si>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</si>
  <si>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</si>
  <si>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</si>
  <si>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</si>
  <si>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</si>
  <si>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</si>
  <si>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</si>
  <si>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</si>
  <si>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</si>
  <si>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</si>
  <si>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</si>
  <si>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</si>
  <si>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</si>
  <si>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</si>
  <si>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</si>
  <si>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</si>
  <si>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</si>
  <si>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</si>
  <si>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</si>
  <si>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</si>
  <si>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</si>
  <si>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</si>
  <si>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</si>
  <si>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</si>
  <si>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</si>
  <si>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</si>
  <si>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</si>
  <si>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</si>
  <si>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</si>
  <si>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</si>
  <si>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</si>
  <si>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</si>
  <si>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</si>
  <si>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</si>
  <si>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</si>
  <si>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</si>
  <si>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</si>
  <si>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</si>
  <si>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</si>
  <si>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</si>
  <si>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</si>
  <si>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</si>
  <si>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</si>
  <si>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</si>
  <si>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</si>
  <si>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</si>
  <si>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</si>
  <si>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</si>
  <si>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</si>
  <si>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</si>
  <si>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</si>
  <si>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</si>
  <si>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</si>
  <si>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</si>
  <si>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</si>
  <si>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</si>
  <si>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</si>
  <si>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</si>
  <si>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</si>
  <si>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</si>
  <si>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</si>
  <si>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</si>
  <si>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</si>
  <si>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</si>
  <si>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</si>
  <si>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</si>
  <si>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</si>
  <si>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</si>
  <si>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</si>
  <si>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</si>
  <si>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</si>
  <si>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</si>
  <si>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</si>
  <si>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</si>
  <si>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</si>
  <si>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</si>
  <si>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</si>
  <si>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</si>
  <si>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</si>
  <si>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</si>
  <si>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</si>
  <si>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</si>
  <si>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</si>
  <si>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</si>
  <si>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</si>
  <si>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</si>
  <si>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</si>
  <si>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</si>
  <si>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</si>
  <si>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</si>
  <si>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</si>
  <si>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</si>
  <si>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</si>
  <si>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</si>
  <si>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</si>
  <si>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</si>
  <si>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</si>
  <si>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</si>
  <si>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</si>
  <si>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</si>
  <si>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</si>
  <si>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</si>
  <si>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</si>
  <si>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</si>
  <si>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</si>
  <si>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</si>
  <si>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</si>
  <si>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</si>
  <si>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</si>
  <si>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</si>
  <si>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</si>
  <si>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</si>
  <si>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</si>
  <si>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</si>
  <si>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</si>
  <si>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</si>
  <si>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</si>
  <si>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</si>
  <si>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</si>
  <si>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</si>
  <si>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</si>
  <si>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</si>
  <si>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</si>
  <si>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</si>
  <si>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</si>
  <si>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</si>
  <si>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</si>
  <si>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</si>
  <si>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</si>
  <si>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</si>
  <si>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</si>
  <si>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</si>
  <si>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</si>
  <si>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</si>
  <si>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</si>
  <si>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</si>
  <si>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</si>
  <si>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</si>
  <si>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</si>
  <si>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</si>
  <si>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</si>
  <si>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</si>
  <si>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</si>
  <si>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</si>
  <si>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</si>
  <si>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</si>
  <si>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</si>
  <si>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</si>
  <si>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</si>
  <si>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</si>
  <si>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</si>
  <si>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</si>
  <si>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</si>
  <si>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</si>
  <si>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</si>
  <si>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</si>
  <si>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</si>
  <si>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</si>
  <si>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</si>
  <si>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</si>
  <si>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</si>
  <si>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</si>
  <si>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</si>
  <si>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</si>
  <si>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</si>
  <si>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</si>
  <si>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</si>
  <si>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</si>
  <si>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</si>
  <si>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</si>
  <si>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</si>
  <si>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</si>
  <si>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</si>
  <si>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</si>
  <si>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</si>
  <si>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</si>
  <si>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</si>
  <si>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</si>
  <si>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</si>
  <si>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</si>
  <si>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</si>
  <si>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</si>
  <si>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</si>
  <si>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</si>
  <si>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</si>
  <si>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</si>
  <si>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</si>
  <si>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</si>
  <si>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</si>
  <si>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</si>
  <si>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</si>
  <si>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</si>
  <si>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</si>
  <si>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</si>
  <si>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</si>
  <si>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</si>
  <si>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</si>
  <si>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</si>
  <si>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</si>
  <si>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</si>
  <si>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</si>
  <si>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</si>
  <si>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</si>
  <si>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</si>
  <si>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</si>
  <si>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</si>
  <si>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</si>
  <si>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</si>
  <si>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</si>
  <si>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</si>
  <si>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</si>
  <si>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</si>
  <si>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</si>
  <si>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</si>
  <si>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</si>
  <si>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</si>
  <si>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</si>
  <si>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</si>
  <si>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</si>
  <si>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</si>
  <si>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</si>
  <si>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</si>
  <si>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</si>
  <si>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</si>
  <si>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</si>
  <si>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</si>
  <si>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</si>
  <si>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</si>
  <si>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</si>
  <si>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</si>
  <si>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</si>
  <si>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</si>
  <si>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</si>
  <si>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</si>
  <si>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</si>
  <si>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</si>
  <si>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</si>
  <si>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</si>
  <si>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</si>
  <si>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</si>
  <si>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</si>
  <si>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</si>
  <si>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</si>
  <si>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</si>
  <si>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</si>
  <si>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</si>
  <si>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</si>
  <si>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</si>
  <si>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</si>
  <si>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</si>
  <si>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</si>
  <si>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</si>
  <si>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</si>
  <si>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</si>
  <si>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</si>
  <si>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</si>
  <si>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</si>
  <si>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</si>
  <si>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</si>
  <si>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</si>
  <si>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</si>
  <si>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</si>
  <si>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</si>
  <si>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</si>
  <si>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</si>
  <si>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</si>
  <si>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</si>
  <si>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</si>
  <si>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</si>
  <si>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</si>
  <si>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</si>
  <si>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</si>
  <si>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</si>
  <si>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</si>
  <si>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</si>
  <si>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</si>
  <si>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</si>
  <si>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</si>
  <si>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</si>
  <si>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</si>
  <si>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</si>
  <si>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</si>
  <si>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</si>
  <si>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</si>
  <si>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</si>
  <si>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</si>
  <si>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</si>
  <si>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</si>
  <si>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</si>
  <si>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</si>
  <si>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</si>
  <si>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</si>
  <si>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</si>
  <si>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</si>
  <si>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</si>
  <si>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</si>
  <si>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</si>
  <si>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</si>
  <si>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</si>
  <si>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</si>
  <si>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</si>
  <si>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</si>
  <si>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</si>
  <si>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</si>
  <si>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</si>
  <si>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</si>
  <si>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</si>
  <si>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</si>
  <si>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</si>
  <si>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</si>
  <si>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</si>
  <si>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</si>
  <si>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</si>
  <si>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</si>
  <si>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</si>
  <si>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</si>
  <si>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</si>
  <si>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</si>
  <si>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</si>
  <si>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</si>
  <si>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</si>
  <si>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</si>
  <si>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</si>
  <si>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</si>
  <si>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</si>
  <si>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</si>
  <si>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</si>
  <si>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</si>
  <si>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</si>
  <si>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</si>
  <si>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</si>
  <si>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</si>
  <si>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</si>
  <si>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</si>
  <si>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</si>
  <si>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</si>
  <si>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</si>
  <si>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</si>
  <si>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</si>
  <si>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</si>
  <si>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</si>
  <si>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</si>
  <si>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</si>
  <si>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</si>
  <si>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</si>
  <si>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</si>
  <si>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</si>
  <si>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</si>
  <si>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</si>
  <si>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</si>
  <si>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</si>
  <si>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</si>
  <si>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</si>
  <si>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</si>
  <si>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</si>
  <si>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</si>
  <si>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</si>
  <si>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</si>
  <si>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</si>
  <si>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</si>
  <si>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</si>
  <si>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</si>
  <si>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</si>
  <si>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</si>
  <si>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</si>
  <si>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</si>
  <si>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</si>
  <si>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</si>
  <si>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</si>
  <si>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</si>
  <si>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</si>
  <si>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</si>
  <si>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</si>
  <si>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</si>
  <si>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</si>
  <si>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</si>
  <si>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</si>
  <si>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</si>
  <si>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</si>
  <si>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</si>
  <si>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</si>
  <si>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</si>
  <si>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</si>
  <si>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</si>
  <si>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</si>
  <si>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</si>
  <si>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</si>
  <si>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</si>
  <si>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</si>
  <si>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</si>
  <si>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</si>
  <si>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</si>
  <si>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</si>
  <si>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</si>
  <si>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</si>
  <si>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</si>
  <si>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</si>
  <si>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</si>
  <si>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</si>
  <si>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</si>
  <si>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</si>
  <si>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</si>
  <si>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</si>
  <si>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</si>
  <si>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</si>
  <si>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</si>
  <si>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</si>
  <si>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</si>
  <si>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</si>
  <si>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</si>
  <si>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</si>
  <si>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</si>
  <si>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</si>
  <si>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</si>
  <si>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</si>
  <si>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</si>
  <si>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</si>
  <si>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</si>
  <si>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</si>
  <si>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</si>
  <si>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</si>
  <si>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</si>
  <si>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</si>
  <si>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</si>
  <si>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</si>
  <si>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</si>
  <si>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</si>
  <si>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</si>
  <si>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</si>
  <si>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</si>
  <si>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</si>
  <si>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</si>
  <si>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</si>
  <si>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</si>
  <si>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</si>
  <si>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</si>
  <si>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</si>
  <si>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</si>
  <si>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</si>
  <si>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</si>
  <si>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</si>
  <si>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</si>
  <si>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</si>
  <si>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</si>
  <si>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</si>
  <si>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</si>
  <si>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</si>
  <si>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</si>
  <si>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</si>
  <si>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</si>
  <si>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</si>
  <si>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</si>
  <si>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</si>
  <si>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</si>
  <si>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</si>
  <si>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</si>
  <si>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</si>
  <si>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</si>
  <si>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</si>
  <si>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</si>
  <si>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</si>
  <si>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</si>
  <si>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</si>
  <si>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</si>
  <si>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</si>
  <si>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</si>
  <si>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</si>
  <si>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</si>
  <si>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</si>
  <si>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</si>
  <si>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</si>
  <si>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</si>
  <si>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</si>
  <si>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</si>
  <si>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</si>
  <si>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</si>
  <si>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</si>
  <si>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</si>
  <si>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</si>
  <si>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</si>
  <si>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</si>
  <si>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</si>
  <si>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</si>
  <si>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</si>
  <si>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</si>
  <si>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</si>
  <si>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</si>
  <si>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</si>
  <si>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</si>
  <si>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</si>
  <si>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</si>
  <si>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</si>
  <si>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</si>
  <si>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</si>
  <si>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</si>
  <si>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</si>
  <si>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</si>
  <si>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</si>
  <si>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</si>
  <si>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</si>
  <si>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</si>
  <si>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</si>
  <si>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</si>
  <si>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</si>
  <si>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</si>
  <si>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</si>
  <si>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</si>
  <si>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</si>
  <si>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</si>
  <si>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</si>
  <si>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</si>
  <si>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</si>
  <si>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</si>
  <si>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</si>
  <si>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</si>
  <si>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</si>
  <si>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</si>
  <si>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</si>
  <si>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</si>
  <si>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</si>
  <si>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</si>
  <si>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</si>
  <si>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</si>
  <si>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</si>
  <si>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</si>
  <si>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</si>
  <si>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</si>
  <si>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</si>
  <si>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</si>
  <si>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</si>
  <si>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</si>
  <si>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</si>
  <si>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</si>
  <si>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</si>
  <si>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</si>
  <si>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</si>
  <si>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</si>
  <si>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</si>
  <si>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</si>
  <si>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</si>
  <si>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</si>
  <si>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</si>
  <si>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</si>
  <si>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</si>
  <si>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</si>
  <si>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</si>
  <si>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</si>
  <si>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</si>
  <si>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</si>
  <si>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</si>
  <si>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</si>
  <si>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</si>
  <si>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</si>
  <si>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</si>
  <si>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</si>
  <si>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</si>
  <si>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</si>
  <si>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</si>
  <si>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</si>
  <si>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</si>
  <si>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</si>
  <si>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</si>
  <si>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</si>
  <si>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</si>
  <si>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</si>
  <si>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</si>
  <si>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</si>
  <si>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</si>
  <si>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</si>
  <si>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</si>
  <si>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</si>
  <si>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</si>
  <si>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</si>
  <si>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</si>
  <si>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</si>
  <si>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</si>
  <si>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</si>
  <si>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</si>
  <si>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</si>
  <si>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</si>
  <si>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</si>
  <si>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</si>
  <si>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</si>
  <si>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</si>
  <si>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</si>
  <si>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</si>
  <si>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</si>
  <si>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</si>
  <si>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</si>
  <si>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</si>
  <si>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</si>
  <si>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</si>
  <si>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</si>
  <si>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</si>
  <si>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</si>
  <si>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</si>
  <si>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</si>
  <si>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</si>
  <si>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</si>
  <si>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</si>
  <si>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</si>
  <si>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</si>
  <si>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</si>
  <si>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</si>
  <si>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</si>
  <si>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</si>
  <si>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</si>
  <si>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</si>
  <si>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</si>
  <si>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</si>
  <si>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</si>
  <si>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</si>
  <si>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</si>
  <si>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</si>
  <si>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</si>
  <si>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</si>
  <si>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</si>
  <si>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</si>
  <si>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</si>
  <si>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</si>
  <si>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</si>
  <si>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</si>
  <si>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</si>
  <si>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</si>
  <si>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</si>
  <si>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</si>
  <si>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</si>
  <si>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</si>
  <si>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</si>
  <si>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</si>
  <si>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</si>
  <si>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</si>
  <si>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</si>
  <si>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</si>
  <si>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</si>
  <si>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</si>
  <si>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</si>
  <si>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</si>
  <si>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</si>
  <si>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</si>
  <si>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</si>
  <si>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</si>
  <si>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</si>
  <si>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</si>
  <si>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</si>
  <si>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</si>
  <si>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</si>
  <si>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</si>
  <si>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</si>
  <si>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</si>
  <si>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</si>
  <si>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</si>
  <si>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</si>
  <si>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</si>
  <si>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</si>
  <si>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</si>
  <si>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</si>
  <si>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</si>
  <si>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</si>
  <si>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</si>
  <si>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</si>
  <si>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</si>
  <si>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</si>
  <si>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</si>
  <si>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</si>
  <si>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</si>
  <si>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</si>
  <si>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</si>
  <si>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</si>
  <si>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</si>
  <si>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</si>
  <si>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</si>
  <si>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</si>
  <si>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</si>
  <si>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</si>
  <si>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</si>
  <si>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</si>
  <si>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</si>
  <si>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</si>
  <si>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</si>
  <si>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</si>
  <si>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</si>
  <si>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</si>
  <si>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</si>
  <si>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</si>
  <si>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</si>
  <si>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</si>
  <si>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</si>
  <si>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</si>
  <si>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</si>
  <si>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</si>
  <si>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</si>
  <si>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</si>
  <si>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</si>
  <si>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</si>
  <si>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</si>
  <si>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</si>
  <si>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</si>
  <si>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</si>
  <si>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</si>
  <si>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</si>
  <si>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</si>
  <si>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</si>
  <si>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</si>
  <si>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</si>
  <si>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</si>
  <si>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</si>
  <si>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</si>
  <si>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</si>
  <si>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</si>
  <si>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</si>
  <si>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</si>
  <si>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</si>
  <si>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</si>
  <si>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</si>
  <si>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</si>
  <si>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</si>
  <si>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</si>
  <si>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</si>
  <si>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</si>
  <si>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</si>
  <si>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</si>
  <si>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</si>
  <si>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</si>
  <si>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</si>
  <si>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</si>
  <si>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</si>
  <si>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</si>
  <si>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</si>
  <si>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</si>
  <si>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</si>
  <si>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</si>
  <si>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</si>
  <si>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</si>
  <si>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</si>
  <si>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</si>
  <si>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</si>
  <si>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</si>
  <si>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</si>
  <si>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</si>
  <si>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</si>
  <si>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</si>
  <si>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</si>
  <si>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</si>
  <si>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</si>
  <si>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</si>
  <si>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</si>
  <si>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</si>
  <si>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</si>
  <si>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</si>
  <si>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</si>
  <si>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</si>
  <si>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</si>
  <si>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</si>
  <si>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</si>
  <si>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</si>
  <si>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</si>
  <si>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</si>
  <si>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</si>
  <si>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</si>
  <si>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</si>
  <si>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</si>
  <si>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</si>
  <si>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</si>
  <si>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</si>
  <si>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</si>
  <si>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</si>
  <si>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</si>
  <si>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</si>
  <si>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</si>
  <si>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</si>
  <si>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</si>
  <si>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</si>
  <si>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</si>
  <si>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</si>
  <si>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</si>
  <si>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</si>
  <si>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</si>
  <si>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</si>
  <si>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</si>
  <si>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</si>
  <si>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</si>
  <si>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</si>
  <si>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</si>
  <si>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</si>
  <si>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</si>
  <si>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</si>
  <si>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</si>
  <si>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</si>
  <si>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</si>
  <si>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</si>
  <si>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</si>
  <si>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</si>
  <si>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</si>
  <si>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</si>
  <si>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</si>
  <si>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</si>
  <si>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</si>
  <si>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</si>
  <si>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</si>
  <si>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</si>
  <si>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</si>
  <si>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</si>
  <si>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</si>
  <si>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</si>
  <si>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</si>
  <si>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</si>
  <si>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</si>
  <si>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</si>
  <si>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</si>
  <si>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</si>
  <si>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</si>
  <si>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</si>
  <si>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</si>
  <si>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</si>
  <si>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</si>
  <si>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</si>
  <si>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</si>
  <si>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</si>
  <si>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</si>
  <si>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</si>
  <si>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</si>
  <si>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</si>
  <si>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</si>
  <si>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</si>
  <si>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</si>
  <si>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</si>
  <si>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</si>
  <si>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</si>
  <si>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</si>
  <si>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</si>
  <si>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</si>
  <si>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</si>
  <si>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</si>
  <si>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</si>
  <si>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</si>
  <si>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</si>
  <si>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</si>
  <si>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</si>
  <si>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</si>
  <si>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</si>
  <si>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</si>
  <si>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</si>
  <si>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</si>
  <si>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</si>
  <si>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</si>
  <si>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</si>
  <si>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</si>
  <si>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</si>
  <si>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</si>
  <si>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</si>
  <si>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</si>
  <si>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</si>
  <si>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</si>
  <si>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</si>
  <si>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</si>
  <si>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</si>
  <si>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</si>
  <si>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</si>
  <si>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</si>
  <si>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</si>
  <si>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</si>
  <si>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</si>
  <si>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</si>
  <si>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</si>
  <si>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</si>
  <si>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</si>
  <si>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</si>
  <si>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</si>
  <si>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</si>
  <si>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</si>
  <si>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</si>
  <si>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</si>
  <si>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</si>
  <si>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</si>
  <si>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</si>
  <si>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</si>
  <si>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</si>
  <si>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</si>
  <si>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</si>
  <si>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</si>
  <si>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</si>
  <si>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</si>
  <si>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</si>
  <si>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</si>
  <si>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</si>
  <si>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</si>
  <si>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</si>
  <si>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</si>
  <si>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</si>
  <si>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</si>
  <si>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</si>
  <si>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</si>
  <si>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</si>
  <si>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</si>
  <si>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</si>
  <si>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</si>
  <si>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</si>
  <si>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</si>
  <si>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</si>
  <si>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</si>
  <si>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</si>
  <si>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</si>
  <si>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</si>
  <si>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</si>
  <si>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</si>
  <si>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</si>
  <si>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</si>
  <si>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</si>
  <si>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</si>
  <si>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</si>
  <si>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</si>
  <si>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</si>
  <si>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</si>
  <si>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</si>
  <si>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</si>
  <si>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</si>
  <si>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</si>
  <si>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</si>
  <si>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</si>
  <si>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</si>
  <si>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</si>
  <si>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</si>
  <si>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</si>
  <si>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</si>
  <si>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</si>
  <si>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</si>
  <si>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</si>
  <si>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</si>
  <si>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</si>
  <si>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</si>
  <si>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</si>
  <si>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</si>
  <si>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</si>
  <si>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</si>
  <si>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</si>
  <si>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</si>
  <si>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</si>
  <si>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</si>
  <si>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</si>
  <si>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</si>
  <si>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</si>
  <si>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</si>
  <si>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</si>
  <si>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</si>
  <si>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</si>
  <si>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</si>
  <si>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</si>
  <si>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</si>
  <si>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</si>
  <si>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</si>
  <si>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</si>
  <si>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</si>
  <si>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</si>
  <si>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</si>
  <si>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</si>
  <si>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</si>
  <si>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</si>
  <si>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</si>
  <si>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</si>
  <si>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</si>
  <si>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</si>
  <si>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</si>
  <si>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</si>
  <si>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</si>
  <si>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</si>
  <si>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</si>
  <si>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</si>
  <si>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</si>
  <si>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</si>
  <si>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</si>
  <si>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</si>
  <si>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</si>
  <si>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</si>
  <si>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</si>
  <si>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</si>
  <si>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</si>
  <si>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</si>
  <si>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</si>
  <si>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</si>
  <si>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</si>
  <si>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</si>
  <si>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</si>
  <si>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</si>
  <si>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</si>
  <si>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</si>
  <si>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</si>
  <si>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</si>
  <si>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</si>
  <si>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</si>
  <si>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</si>
  <si>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</si>
  <si>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</si>
  <si>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</si>
  <si>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</si>
  <si>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</si>
  <si>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</si>
  <si>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</si>
  <si>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</si>
  <si>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</si>
  <si>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</si>
  <si>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</si>
  <si>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</si>
  <si>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</si>
  <si>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</si>
  <si>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</si>
  <si>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</si>
  <si>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</si>
  <si>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</si>
  <si>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</si>
  <si>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</si>
  <si>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</si>
  <si>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</si>
  <si>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</si>
  <si>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</si>
  <si>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</si>
  <si>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</si>
  <si>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</si>
  <si>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</si>
  <si>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</si>
  <si>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</si>
  <si>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</si>
  <si>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</si>
  <si>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</si>
  <si>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</si>
  <si>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</si>
  <si>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</si>
  <si>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</si>
  <si>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</si>
  <si>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</si>
  <si>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</si>
  <si>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</si>
  <si>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</si>
  <si>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</si>
  <si>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</si>
  <si>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</si>
  <si>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</si>
  <si>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</si>
  <si>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</si>
  <si>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</si>
  <si>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</si>
  <si>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</si>
  <si>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</si>
  <si>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</si>
  <si>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</si>
  <si>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</si>
  <si>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</si>
  <si>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</si>
  <si>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</si>
  <si>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</si>
  <si>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</si>
  <si>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</si>
  <si>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</si>
  <si>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</si>
  <si>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</si>
  <si>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</si>
  <si>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</si>
  <si>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</si>
  <si>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</si>
  <si>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</si>
  <si>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</si>
  <si>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</si>
  <si>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</si>
  <si>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</si>
  <si>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</si>
  <si>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</si>
  <si>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</si>
  <si>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</si>
  <si>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</si>
  <si>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</si>
  <si>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</si>
  <si>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</si>
  <si>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</si>
  <si>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</si>
  <si>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</si>
  <si>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</si>
  <si>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</si>
  <si>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</si>
  <si>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</si>
  <si>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</si>
  <si>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</si>
  <si>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</si>
  <si>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</si>
  <si>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</si>
  <si>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</si>
  <si>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</si>
  <si>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</si>
  <si>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</si>
  <si>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</si>
  <si>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</si>
  <si>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</si>
  <si>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</si>
  <si>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</si>
  <si>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</si>
  <si>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</si>
  <si>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</si>
  <si>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</si>
  <si>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</si>
  <si>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</si>
  <si>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</si>
  <si>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</si>
  <si>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</si>
  <si>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</si>
  <si>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</si>
  <si>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</si>
  <si>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</si>
  <si>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</si>
  <si>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</si>
  <si>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</si>
  <si>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</si>
  <si>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</si>
  <si>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</si>
  <si>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</si>
  <si>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</si>
  <si>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</si>
  <si>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</si>
  <si>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</si>
  <si>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</si>
  <si>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</si>
  <si>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</si>
  <si>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</si>
  <si>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</si>
  <si>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</si>
  <si>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</si>
  <si>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</si>
  <si>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</si>
  <si>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</si>
  <si>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</si>
  <si>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</si>
  <si>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</si>
  <si>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</si>
  <si>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</si>
  <si>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</si>
  <si>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</si>
  <si>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</si>
  <si>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</si>
  <si>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</si>
  <si>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</si>
  <si>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</si>
  <si>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</si>
  <si>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</si>
  <si>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</si>
  <si>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</si>
  <si>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</si>
  <si>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</si>
  <si>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</si>
  <si>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</si>
  <si>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</si>
  <si>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</si>
  <si>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</si>
  <si>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</si>
  <si>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</si>
  <si>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</si>
  <si>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</si>
  <si>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</si>
  <si>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</si>
  <si>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</si>
  <si>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</si>
  <si>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</si>
  <si>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</si>
  <si>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</si>
  <si>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</si>
  <si>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</si>
  <si>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</si>
  <si>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</si>
  <si>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</si>
  <si>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</si>
  <si>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</si>
  <si>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</si>
  <si>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</si>
  <si>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</si>
  <si>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</si>
  <si>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</si>
  <si>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</si>
  <si>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</si>
  <si>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</si>
  <si>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</si>
  <si>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</si>
  <si>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</si>
  <si>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</si>
  <si>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</si>
  <si>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</si>
  <si>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</si>
  <si>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</si>
  <si>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</si>
  <si>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</si>
  <si>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</si>
  <si>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</si>
  <si>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</si>
  <si>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</si>
  <si>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</si>
  <si>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</si>
  <si>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</si>
  <si>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</si>
  <si>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</si>
  <si>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</si>
  <si>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</si>
  <si>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</si>
  <si>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</si>
  <si>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</si>
  <si>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</si>
  <si>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</si>
  <si>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</si>
  <si>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</si>
  <si>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</si>
  <si>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</si>
  <si>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</si>
  <si>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</si>
  <si>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</si>
  <si>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</si>
  <si>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</si>
  <si>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</si>
  <si>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</si>
  <si>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</si>
  <si>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</si>
  <si>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</si>
  <si>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</si>
  <si>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</si>
  <si>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</si>
  <si>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</si>
  <si>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</si>
  <si>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</si>
  <si>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</si>
  <si>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</si>
  <si>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</si>
  <si>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</si>
  <si>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</si>
  <si>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</si>
  <si>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</si>
  <si>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</si>
  <si>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</si>
  <si>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</si>
  <si>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</si>
  <si>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</si>
  <si>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</si>
  <si>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</si>
  <si>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</si>
  <si>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</si>
  <si>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</si>
  <si>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</si>
  <si>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</si>
  <si>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</si>
  <si>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</si>
  <si>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</si>
  <si>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</si>
  <si>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</si>
  <si>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</si>
  <si>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</si>
  <si>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</si>
  <si>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</si>
  <si>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</si>
  <si>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</si>
  <si>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</si>
  <si>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</si>
  <si>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</si>
  <si>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</si>
  <si>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</si>
  <si>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</si>
  <si>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</si>
  <si>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</si>
  <si>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</si>
  <si>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</si>
  <si>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</si>
  <si>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</si>
  <si>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</si>
  <si>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</si>
  <si>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</si>
  <si>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</si>
  <si>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</si>
  <si>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</si>
  <si>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</si>
  <si>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</si>
  <si>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</si>
  <si>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</si>
  <si>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</si>
  <si>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</si>
  <si>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</si>
  <si>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</si>
  <si>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</si>
  <si>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</si>
  <si>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</si>
  <si>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</si>
  <si>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</si>
  <si>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</si>
  <si>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</si>
  <si>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</si>
  <si>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</si>
  <si>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</si>
  <si>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</si>
  <si>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</si>
  <si>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</si>
  <si>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</si>
  <si>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</si>
  <si>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</si>
  <si>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</si>
  <si>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</si>
  <si>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</si>
  <si>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</si>
  <si>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</si>
  <si>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</si>
  <si>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</si>
  <si>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</si>
  <si>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</si>
  <si>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</si>
  <si>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</si>
  <si>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</si>
  <si>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</si>
  <si>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</si>
  <si>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</si>
  <si>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</si>
  <si>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</si>
  <si>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</si>
  <si>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</si>
  <si>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</si>
  <si>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</si>
  <si>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</si>
  <si>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</si>
  <si>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</si>
  <si>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</si>
  <si>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</si>
  <si>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</si>
  <si>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</si>
  <si>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</si>
  <si>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</si>
  <si>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</si>
  <si>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</si>
  <si>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</si>
  <si>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</si>
  <si>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</si>
  <si>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</si>
  <si>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</si>
  <si>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</si>
  <si>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</si>
  <si>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</si>
  <si>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</si>
  <si>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</si>
  <si>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</si>
  <si>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</si>
  <si>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</si>
  <si>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</si>
  <si>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</si>
  <si>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</si>
  <si>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</si>
  <si>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</si>
  <si>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</si>
  <si>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</si>
  <si>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</si>
  <si>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</si>
  <si>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</si>
  <si>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</si>
  <si>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</si>
  <si>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</si>
  <si>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</si>
  <si>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</si>
  <si>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</si>
  <si>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</si>
  <si>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</si>
  <si>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</si>
  <si>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</si>
  <si>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</si>
  <si>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</si>
  <si>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</si>
  <si>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</si>
  <si>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</si>
  <si>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</si>
  <si>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</si>
  <si>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</si>
  <si>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</si>
  <si>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</si>
  <si>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</si>
  <si>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</si>
  <si>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</si>
  <si>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</si>
  <si>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</si>
  <si>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</si>
  <si>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</si>
  <si>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</si>
  <si>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</si>
  <si>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</si>
  <si>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</si>
  <si>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</si>
  <si>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</si>
  <si>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</si>
  <si>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</si>
  <si>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</si>
  <si>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</si>
  <si>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</si>
  <si>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</si>
  <si>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</si>
  <si>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</si>
  <si>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</si>
  <si>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</si>
  <si>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</si>
  <si>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</si>
  <si>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</si>
  <si>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</si>
  <si>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</si>
  <si>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</si>
  <si>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</si>
  <si>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</si>
  <si>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</si>
  <si>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</si>
  <si>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</si>
  <si>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</si>
  <si>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</si>
  <si>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</si>
  <si>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</si>
  <si>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</si>
  <si>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</si>
  <si>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</si>
  <si>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</si>
  <si>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</si>
  <si>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</si>
  <si>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</si>
  <si>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</si>
  <si>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</si>
  <si>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</si>
  <si>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</si>
  <si>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</si>
  <si>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</si>
  <si>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</si>
  <si>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</si>
  <si>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</si>
  <si>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</si>
  <si>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</si>
  <si>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</si>
  <si>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</si>
  <si>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</si>
  <si>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</si>
  <si>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</si>
  <si>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</si>
  <si>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</si>
  <si>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</si>
  <si>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</si>
  <si>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</si>
  <si>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</si>
  <si>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</si>
  <si>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</si>
  <si>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</si>
  <si>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</si>
  <si>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</si>
  <si>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</si>
  <si>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</si>
  <si>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</si>
  <si>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</si>
  <si>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</si>
  <si>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</si>
  <si>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</si>
  <si>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</si>
  <si>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</si>
  <si>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</si>
  <si>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</si>
  <si>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</si>
  <si>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</si>
  <si>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</si>
  <si>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</si>
  <si>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</si>
  <si>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</si>
  <si>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</si>
  <si>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</si>
  <si>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</si>
  <si>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</si>
  <si>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</si>
  <si>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</si>
  <si>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</si>
  <si>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</si>
  <si>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</si>
  <si>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</si>
  <si>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</si>
  <si>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</si>
  <si>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</si>
  <si>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</si>
  <si>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</si>
  <si>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</si>
  <si>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</si>
  <si>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</si>
  <si>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</si>
  <si>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</si>
  <si>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</si>
  <si>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</si>
  <si>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</si>
  <si>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</si>
  <si>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</si>
  <si>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</si>
  <si>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</si>
  <si>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</si>
  <si>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</si>
  <si>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</si>
  <si>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</si>
  <si>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</si>
  <si>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</si>
  <si>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</si>
  <si>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</si>
  <si>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</si>
  <si>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</si>
  <si>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</si>
  <si>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</si>
  <si>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</si>
  <si>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</si>
  <si>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</si>
  <si>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</si>
  <si>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</si>
  <si>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</si>
  <si>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</si>
  <si>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</si>
  <si>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</si>
  <si>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</si>
  <si>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</si>
  <si>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</si>
  <si>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</si>
  <si>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</si>
  <si>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</si>
  <si>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</si>
  <si>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</si>
  <si>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</si>
  <si>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</si>
  <si>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</si>
  <si>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</si>
  <si>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</si>
  <si>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</si>
  <si>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</si>
  <si>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</si>
  <si>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</si>
  <si>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</si>
  <si>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</si>
  <si>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</si>
  <si>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</si>
  <si>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</si>
  <si>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</si>
  <si>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</si>
  <si>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</si>
  <si>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</si>
  <si>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</si>
  <si>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</si>
  <si>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</si>
  <si>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</si>
  <si>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</si>
  <si>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</si>
  <si>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</si>
  <si>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</si>
  <si>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</si>
  <si>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</si>
  <si>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</si>
  <si>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</si>
  <si>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</si>
  <si>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</si>
  <si>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</si>
  <si>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</si>
  <si>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</si>
  <si>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</si>
  <si>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</si>
  <si>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</si>
  <si>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</si>
  <si>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</si>
  <si>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</si>
  <si>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</si>
  <si>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</si>
  <si>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</si>
  <si>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</si>
  <si>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</si>
  <si>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</si>
  <si>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</si>
  <si>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</si>
  <si>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</si>
  <si>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</si>
  <si>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</si>
  <si>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</si>
  <si>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</si>
  <si>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</si>
  <si>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</si>
  <si>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</si>
  <si>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</si>
  <si>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</si>
  <si>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</si>
  <si>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</si>
  <si>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</si>
  <si>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</si>
  <si>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</si>
  <si>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</si>
  <si>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</si>
  <si>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</si>
  <si>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</si>
  <si>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</si>
  <si>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</si>
  <si>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</si>
  <si>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</si>
  <si>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</si>
  <si>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</si>
  <si>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</si>
  <si>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</si>
  <si>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</si>
  <si>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</si>
  <si>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</si>
  <si>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</si>
  <si>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</si>
  <si>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</si>
  <si>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</si>
  <si>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</si>
  <si>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</si>
  <si>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</si>
  <si>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</si>
  <si>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</si>
  <si>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</si>
  <si>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</si>
  <si>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</si>
  <si>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</si>
  <si>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</si>
  <si>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</si>
  <si>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</si>
  <si>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</si>
  <si>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</si>
  <si>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</si>
  <si>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</si>
  <si>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</si>
  <si>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</si>
  <si>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</si>
  <si>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</si>
  <si>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</si>
  <si>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</si>
  <si>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</si>
  <si>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</si>
  <si>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</si>
  <si>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</si>
  <si>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</si>
  <si>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</si>
  <si>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</si>
  <si>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</si>
  <si>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</si>
  <si>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</si>
  <si>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</si>
  <si>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</si>
  <si>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</si>
  <si>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</si>
  <si>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</si>
  <si>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</si>
  <si>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</si>
  <si>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</si>
  <si>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</si>
  <si>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</si>
  <si>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</si>
  <si>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</si>
  <si>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</si>
  <si>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</si>
  <si>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</si>
  <si>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</si>
  <si>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</si>
  <si>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</si>
  <si>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</si>
  <si>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</si>
  <si>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</si>
  <si>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</si>
  <si>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</si>
  <si>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</si>
  <si>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</si>
  <si>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</si>
  <si>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</si>
  <si>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</si>
  <si>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</si>
  <si>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</si>
  <si>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</si>
  <si>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</si>
  <si>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</si>
  <si>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</si>
  <si>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</si>
  <si>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</si>
  <si>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</si>
  <si>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</si>
  <si>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</si>
  <si>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</si>
  <si>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</si>
  <si>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</si>
  <si>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</si>
  <si>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</si>
  <si>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</si>
  <si>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</si>
  <si>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</si>
  <si>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</si>
  <si>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</si>
  <si>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</si>
  <si>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</si>
  <si>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</si>
  <si>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</si>
  <si>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</si>
  <si>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</si>
  <si>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</si>
  <si>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</si>
  <si>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</si>
  <si>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</si>
  <si>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</si>
  <si>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</si>
  <si>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</si>
  <si>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</si>
  <si>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</si>
  <si>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</si>
  <si>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</si>
  <si>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</si>
  <si>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</si>
  <si>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</si>
  <si>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</si>
  <si>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</si>
  <si>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</si>
  <si>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</si>
  <si>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</si>
  <si>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</si>
  <si>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</si>
  <si>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</si>
  <si>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</si>
  <si>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</si>
  <si>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</si>
  <si>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</si>
  <si>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</si>
  <si>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</si>
  <si>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</si>
  <si>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</si>
  <si>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</si>
  <si>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</si>
  <si>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</si>
  <si>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</si>
  <si>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</si>
  <si>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</si>
  <si>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</si>
  <si>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</si>
  <si>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</si>
  <si>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</si>
  <si>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</si>
  <si>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</si>
  <si>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</si>
  <si>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</si>
  <si>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</si>
  <si>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</si>
  <si>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</si>
  <si>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</si>
  <si>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</si>
  <si>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</si>
  <si>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</si>
  <si>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</si>
  <si>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</si>
  <si>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</si>
  <si>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</si>
  <si>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</si>
  <si>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</si>
  <si>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</si>
  <si>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</si>
  <si>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</si>
  <si>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</si>
  <si>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</si>
  <si>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</si>
  <si>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</si>
  <si>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</si>
  <si>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</si>
  <si>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</si>
  <si>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</si>
  <si>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</si>
  <si>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</si>
  <si>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</si>
  <si>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</si>
  <si>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</si>
  <si>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</si>
  <si>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</si>
  <si>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</si>
  <si>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</si>
  <si>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</si>
  <si>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</si>
  <si>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</si>
  <si>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</si>
  <si>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</si>
  <si>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</si>
  <si>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</si>
  <si>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</si>
  <si>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</si>
  <si>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</si>
  <si>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</si>
  <si>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</si>
  <si>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</si>
  <si>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</si>
  <si>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</si>
  <si>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</si>
  <si>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</si>
  <si>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</si>
  <si>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</si>
  <si>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</si>
  <si>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</si>
  <si>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</si>
  <si>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</si>
  <si>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</si>
  <si>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</si>
  <si>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</si>
  <si>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</si>
  <si>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</si>
  <si>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</si>
  <si>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</si>
  <si>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</si>
  <si>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</si>
  <si>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</si>
  <si>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</si>
  <si>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</si>
  <si>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</si>
  <si>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</si>
  <si>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</si>
  <si>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</si>
  <si>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</si>
  <si>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</si>
  <si>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</si>
  <si>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</si>
  <si>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</si>
  <si>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</si>
  <si>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</si>
  <si>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</si>
  <si>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</si>
  <si>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</si>
  <si>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</si>
  <si>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</si>
  <si>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</si>
  <si>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</si>
  <si>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</si>
  <si>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</si>
  <si>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</si>
  <si>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</si>
  <si>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</si>
  <si>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</si>
  <si>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</si>
  <si>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</si>
  <si>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</si>
  <si>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</si>
  <si>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</si>
  <si>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</si>
  <si>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</si>
  <si>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</si>
  <si>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</si>
  <si>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</si>
  <si>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</si>
  <si>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</si>
  <si>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</si>
  <si>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</si>
  <si>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</si>
  <si>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</si>
  <si>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</si>
  <si>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</si>
  <si>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</si>
  <si>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</si>
  <si>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</si>
  <si>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</si>
  <si>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</si>
  <si>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</si>
  <si>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</si>
  <si>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</si>
  <si>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</si>
  <si>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</si>
  <si>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</si>
  <si>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</si>
  <si>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</si>
  <si>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</si>
  <si>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</si>
  <si>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</si>
  <si>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</si>
  <si>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</si>
  <si>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</si>
  <si>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</si>
  <si>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</si>
  <si>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</si>
  <si>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</si>
  <si>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</si>
  <si>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</si>
  <si>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</si>
  <si>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</si>
  <si>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</si>
  <si>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</si>
  <si>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</si>
  <si>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</si>
  <si>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</si>
  <si>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</si>
  <si>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</si>
  <si>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</si>
  <si>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</si>
  <si>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</si>
  <si>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</si>
  <si>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</si>
  <si>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</si>
  <si>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</si>
  <si>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</si>
  <si>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</si>
  <si>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</si>
  <si>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</si>
  <si>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</si>
  <si>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</si>
  <si>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</si>
  <si>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</si>
  <si>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</si>
  <si>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</si>
  <si>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</si>
  <si>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</si>
  <si>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</si>
  <si>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</si>
  <si>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</si>
  <si>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</si>
  <si>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</si>
  <si>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</si>
  <si>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</si>
  <si>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</si>
  <si>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</si>
  <si>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</si>
  <si>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</si>
  <si>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</si>
  <si>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</si>
  <si>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</si>
  <si>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</si>
  <si>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</si>
  <si>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</si>
  <si>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</si>
  <si>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</si>
  <si>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</si>
  <si>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</si>
  <si>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</si>
  <si>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</si>
  <si>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</si>
  <si>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</si>
  <si>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</si>
  <si>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</si>
  <si>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</si>
  <si>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</si>
  <si>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</si>
  <si>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</si>
  <si>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</si>
  <si>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</si>
  <si>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</si>
  <si>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</si>
  <si>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</si>
  <si>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</si>
  <si>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</si>
  <si>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</si>
  <si>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</si>
  <si>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</si>
  <si>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</si>
  <si>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</si>
  <si>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</si>
  <si>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</si>
  <si>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</si>
  <si>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</si>
  <si>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</si>
  <si>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</si>
  <si>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</si>
  <si>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</si>
  <si>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</si>
  <si>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</si>
  <si>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</si>
  <si>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</si>
  <si>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</si>
  <si>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</si>
  <si>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</si>
  <si>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</si>
  <si>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</si>
  <si>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</si>
  <si>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</si>
  <si>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</si>
  <si>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</si>
  <si>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</si>
  <si>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</si>
  <si>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</si>
  <si>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</si>
  <si>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</si>
  <si>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</si>
  <si>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</si>
  <si>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</si>
  <si>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</si>
  <si>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</si>
  <si>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</si>
  <si>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</si>
  <si>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</si>
  <si>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</si>
  <si>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</si>
  <si>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</si>
  <si>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</si>
  <si>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</si>
  <si>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</si>
  <si>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</si>
  <si>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</si>
  <si>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</si>
  <si>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</si>
  <si>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</si>
  <si>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</si>
  <si>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</si>
  <si>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</si>
  <si>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</si>
  <si>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</si>
  <si>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</si>
  <si>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</si>
  <si>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</si>
  <si>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</si>
  <si>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</si>
  <si>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</si>
  <si>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</si>
  <si>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</si>
  <si>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</si>
  <si>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</si>
  <si>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</si>
  <si>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</si>
  <si>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</si>
  <si>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</si>
  <si>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</si>
  <si>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</si>
  <si>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</si>
  <si>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</si>
  <si>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</si>
  <si>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</si>
  <si>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</si>
  <si>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</si>
  <si>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</si>
  <si>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</si>
  <si>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</si>
  <si>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</si>
  <si>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</si>
  <si>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</si>
  <si>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</si>
  <si>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</si>
  <si>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</si>
  <si>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</si>
  <si>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</si>
  <si>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</si>
  <si>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</si>
  <si>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</si>
  <si>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</si>
  <si>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</si>
  <si>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</si>
  <si>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</si>
  <si>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</si>
  <si>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</si>
  <si>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</si>
  <si>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</si>
  <si>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</si>
  <si>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</si>
  <si>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</si>
  <si>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</si>
  <si>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</si>
  <si>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</si>
  <si>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</si>
  <si>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</si>
  <si>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</si>
  <si>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</si>
  <si>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</si>
  <si>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</si>
  <si>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</si>
  <si>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</si>
  <si>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</si>
  <si>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</si>
  <si>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</si>
  <si>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</si>
  <si>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</si>
  <si>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</si>
  <si>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</si>
  <si>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</si>
  <si>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</si>
  <si>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</si>
  <si>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</si>
  <si>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</si>
  <si>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</si>
  <si>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</si>
  <si>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</si>
  <si>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</si>
  <si>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</si>
  <si>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</si>
  <si>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</si>
  <si>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</si>
  <si>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</si>
  <si>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</si>
  <si>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</si>
  <si>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</si>
  <si>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</si>
  <si>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</si>
  <si>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</si>
  <si>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</si>
  <si>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</si>
  <si>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</si>
  <si>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</si>
  <si>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</si>
  <si>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</si>
  <si>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</si>
  <si>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</si>
  <si>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</si>
  <si>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</si>
  <si>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</si>
  <si>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</si>
  <si>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</si>
  <si>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</si>
  <si>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</si>
  <si>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</si>
  <si>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</si>
  <si>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</si>
  <si>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</si>
  <si>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</si>
  <si>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</si>
  <si>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</si>
  <si>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</si>
  <si>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</si>
  <si>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</si>
  <si>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</si>
  <si>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</si>
  <si>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</si>
  <si>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</si>
  <si>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</si>
  <si>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</si>
  <si>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</si>
  <si>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</si>
  <si>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</si>
  <si>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</si>
  <si>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</si>
  <si>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</si>
  <si>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</si>
  <si>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</si>
  <si>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</si>
  <si>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</si>
  <si>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</si>
  <si>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</si>
  <si>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</si>
  <si>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</si>
  <si>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</si>
  <si>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</si>
  <si>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</si>
  <si>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</si>
  <si>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</si>
  <si>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</si>
  <si>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</si>
  <si>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</si>
  <si>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</si>
  <si>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</si>
  <si>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</si>
  <si>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</si>
  <si>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</si>
  <si>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</si>
  <si>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</si>
  <si>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</si>
  <si>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</si>
  <si>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</si>
  <si>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</si>
  <si>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</si>
  <si>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</si>
  <si>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</si>
  <si>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</si>
  <si>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</si>
  <si>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</si>
  <si>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</si>
  <si>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</si>
  <si>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</si>
  <si>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</si>
  <si>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</si>
  <si>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</si>
  <si>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</si>
  <si>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</si>
  <si>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</si>
  <si>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</si>
  <si>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</si>
  <si>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</si>
  <si>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</si>
  <si>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</si>
  <si>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</si>
  <si>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</si>
  <si>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</si>
  <si>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</si>
  <si>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</si>
  <si>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</si>
  <si>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</si>
  <si>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</si>
  <si>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</si>
  <si>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</si>
  <si>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</si>
  <si>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</si>
  <si>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</si>
  <si>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</si>
  <si>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</si>
  <si>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</si>
  <si>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</si>
  <si>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</si>
  <si>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</si>
  <si>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</si>
  <si>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</si>
  <si>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</si>
  <si>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</si>
  <si>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</si>
  <si>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</si>
  <si>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</si>
  <si>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</si>
  <si>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</si>
  <si>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</si>
  <si>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</si>
  <si>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</si>
  <si>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</si>
  <si>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</si>
  <si>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</si>
  <si>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</si>
  <si>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</si>
  <si>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</si>
  <si>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</si>
  <si>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</si>
  <si>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</si>
  <si>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</si>
  <si>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</si>
  <si>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</si>
  <si>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</si>
  <si>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</si>
  <si>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</si>
  <si>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</si>
  <si>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</si>
  <si>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</si>
  <si>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</si>
  <si>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</si>
  <si>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</si>
  <si>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</si>
  <si>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</si>
  <si>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</si>
  <si>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</si>
  <si>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</si>
  <si>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</si>
  <si>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</si>
  <si>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</si>
  <si>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</si>
  <si>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</si>
  <si>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</si>
  <si>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</si>
  <si>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</si>
  <si>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</si>
  <si>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</si>
  <si>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</si>
  <si>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</si>
  <si>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</si>
  <si>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</si>
  <si>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</si>
  <si>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</si>
  <si>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</si>
  <si>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</si>
  <si>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</si>
  <si>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</si>
  <si>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</si>
  <si>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</si>
  <si>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</si>
  <si>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</si>
  <si>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</si>
  <si>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</si>
  <si>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</si>
  <si>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</si>
  <si>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</si>
  <si>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</si>
  <si>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</si>
  <si>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</si>
  <si>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</si>
  <si>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</si>
  <si>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</si>
  <si>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</si>
  <si>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</si>
  <si>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</si>
  <si>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</si>
  <si>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</si>
  <si>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</si>
  <si>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</si>
  <si>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</si>
  <si>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</si>
  <si>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</si>
  <si>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</si>
  <si>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</si>
  <si>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</si>
  <si>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</si>
  <si>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</si>
  <si>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</si>
  <si>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</si>
  <si>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</si>
  <si>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</si>
  <si>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</si>
  <si>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</si>
  <si>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</si>
  <si>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</si>
  <si>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</si>
  <si>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</si>
  <si>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</si>
  <si>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</si>
  <si>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</si>
  <si>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</si>
  <si>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</si>
  <si>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</si>
  <si>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</si>
  <si>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</si>
  <si>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</si>
  <si>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</si>
  <si>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</si>
  <si>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</si>
  <si>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</si>
  <si>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</si>
  <si>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</si>
  <si>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</si>
  <si>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</si>
  <si>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</si>
  <si>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</si>
  <si>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</si>
  <si>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</si>
  <si>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</si>
  <si>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</si>
  <si>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</si>
  <si>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</si>
  <si>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</si>
  <si>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</si>
  <si>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</si>
  <si>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</si>
  <si>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</si>
  <si>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</si>
  <si>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</si>
  <si>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</si>
  <si>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</si>
  <si>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</si>
  <si>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</si>
  <si>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</si>
  <si>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</si>
  <si>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</si>
  <si>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</si>
  <si>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</si>
  <si>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</si>
  <si>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</si>
  <si>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</si>
  <si>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</si>
  <si>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</si>
  <si>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</si>
  <si>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</si>
  <si>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</si>
  <si>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</si>
  <si>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</si>
  <si>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</si>
  <si>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</si>
  <si>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</si>
  <si>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</si>
  <si>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</si>
  <si>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</si>
  <si>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</si>
  <si>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</si>
  <si>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</si>
  <si>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</si>
  <si>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</si>
  <si>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</si>
  <si>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</si>
  <si>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</si>
  <si>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</si>
  <si>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</si>
  <si>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</si>
  <si>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</si>
  <si>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</si>
  <si>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</si>
  <si>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</si>
  <si>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</si>
  <si>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</si>
  <si>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</si>
  <si>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</si>
  <si>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</si>
  <si>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</si>
  <si>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</si>
  <si>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</si>
  <si>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</si>
  <si>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</si>
  <si>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</si>
  <si>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</si>
  <si>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</si>
  <si>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</si>
  <si>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</si>
  <si>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</si>
  <si>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</si>
  <si>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</si>
  <si>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</si>
  <si>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</si>
  <si>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</si>
  <si>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</si>
  <si>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</si>
  <si>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</si>
  <si>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</si>
  <si>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</si>
  <si>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</si>
  <si>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</si>
  <si>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</si>
  <si>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</si>
  <si>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</si>
  <si>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</si>
  <si>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</si>
  <si>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</si>
  <si>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</si>
  <si>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</si>
  <si>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</si>
  <si>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</si>
  <si>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</si>
  <si>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</si>
  <si>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</si>
  <si>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</si>
  <si>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</si>
  <si>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</si>
  <si>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</si>
  <si>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</si>
  <si>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</si>
  <si>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</si>
  <si>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</si>
  <si>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</si>
  <si>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</si>
  <si>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</si>
  <si>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</si>
  <si>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</si>
  <si>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</si>
  <si>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</si>
  <si>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</si>
  <si>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</si>
  <si>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</si>
  <si>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</si>
  <si>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</si>
  <si>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</si>
  <si>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</si>
  <si>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</si>
  <si>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</si>
  <si>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</si>
  <si>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</si>
  <si>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</si>
  <si>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</si>
  <si>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</si>
  <si>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</si>
  <si>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</si>
  <si>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</si>
  <si>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</si>
  <si>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</si>
  <si>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</si>
  <si>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</si>
  <si>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</si>
  <si>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</si>
  <si>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</si>
  <si>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</si>
  <si>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</si>
  <si>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</si>
  <si>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</si>
  <si>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</si>
  <si>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</si>
  <si>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</si>
  <si>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</si>
  <si>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</si>
  <si>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</si>
  <si>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</si>
  <si>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</si>
  <si>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</si>
  <si>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</si>
  <si>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</si>
  <si>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</si>
  <si>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</si>
  <si>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</si>
  <si>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</si>
  <si>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</si>
  <si>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</si>
  <si>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</si>
  <si>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</si>
  <si>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</si>
  <si>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</si>
  <si>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</si>
  <si>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</si>
  <si>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</si>
  <si>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</si>
  <si>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</si>
  <si>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</si>
  <si>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</si>
  <si>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</si>
  <si>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</si>
  <si>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</si>
  <si>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</si>
  <si>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</si>
  <si>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</si>
  <si>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</si>
  <si>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</si>
  <si>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</si>
  <si>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</si>
  <si>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</si>
  <si>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</si>
  <si>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</si>
  <si>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</si>
  <si>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</si>
  <si>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</si>
  <si>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</si>
  <si>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</si>
  <si>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</si>
  <si>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</si>
  <si>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</si>
  <si>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</si>
  <si>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</si>
  <si>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</si>
  <si>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</si>
  <si>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</si>
  <si>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</si>
  <si>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</si>
  <si>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</si>
  <si>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</si>
  <si>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</si>
  <si>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</si>
  <si>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</si>
  <si>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</si>
  <si>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</si>
  <si>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</si>
  <si>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</si>
  <si>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</si>
  <si>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</si>
  <si>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</si>
  <si>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</si>
  <si>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</si>
  <si>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</si>
  <si>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</si>
  <si>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</si>
  <si>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</si>
  <si>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</si>
  <si>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</si>
  <si>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</si>
  <si>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</si>
  <si>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</si>
  <si>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</si>
  <si>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</si>
  <si>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</si>
  <si>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</si>
  <si>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</si>
  <si>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</si>
  <si>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</si>
  <si>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</si>
  <si>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</si>
  <si>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</si>
  <si>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</si>
  <si>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</si>
  <si>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</si>
  <si>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</si>
  <si>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</si>
  <si>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</si>
  <si>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</si>
  <si>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</si>
  <si>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</si>
  <si>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</si>
  <si>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</si>
  <si>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</si>
  <si>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</si>
  <si>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</si>
  <si>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</si>
  <si>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</si>
  <si>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</si>
  <si>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</si>
  <si>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</si>
  <si>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</si>
  <si>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</si>
  <si>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</si>
  <si>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</si>
  <si>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</si>
  <si>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</si>
  <si>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</si>
  <si>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</si>
  <si>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</si>
  <si>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</si>
  <si>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</si>
  <si>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</si>
  <si>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</si>
  <si>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</si>
  <si>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</si>
  <si>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</si>
  <si>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</si>
  <si>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</si>
  <si>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</si>
  <si>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</si>
  <si>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</si>
  <si>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</si>
  <si>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</si>
  <si>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</si>
  <si>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</si>
  <si>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</si>
  <si>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</si>
  <si>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</si>
  <si>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</si>
  <si>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</si>
  <si>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</si>
  <si>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</si>
  <si>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</si>
  <si>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</si>
  <si>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</si>
  <si>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</si>
  <si>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</si>
  <si>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</si>
  <si>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</si>
  <si>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</si>
  <si>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</si>
  <si>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</si>
  <si>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</si>
  <si>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</si>
  <si>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</si>
  <si>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</si>
  <si>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</si>
  <si>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</si>
  <si>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</si>
  <si>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</si>
  <si>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</si>
  <si>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</si>
  <si>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</si>
  <si>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</si>
  <si>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</si>
  <si>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</si>
  <si>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</si>
  <si>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</si>
  <si>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</si>
  <si>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</si>
  <si>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</si>
  <si>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</si>
  <si>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</si>
  <si>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</si>
  <si>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</si>
  <si>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</si>
  <si>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</si>
  <si>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</si>
  <si>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</si>
  <si>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</si>
  <si>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</si>
  <si>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</si>
  <si>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</si>
  <si>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</si>
  <si>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</si>
  <si>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</si>
  <si>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</si>
  <si>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</si>
  <si>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</si>
  <si>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</si>
  <si>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</si>
  <si>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</si>
  <si>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</si>
  <si>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</si>
  <si>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</si>
  <si>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</si>
  <si>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</si>
  <si>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</si>
  <si>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</si>
  <si>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</si>
  <si>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</si>
  <si>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</si>
  <si>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</si>
  <si>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</si>
  <si>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</si>
  <si>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</si>
  <si>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</si>
  <si>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</si>
  <si>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</si>
  <si>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</si>
  <si>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</si>
  <si>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</si>
  <si>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</si>
  <si>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</si>
  <si>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</si>
  <si>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</si>
  <si>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</si>
  <si>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</si>
  <si>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</si>
  <si>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</si>
  <si>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</si>
  <si>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</si>
  <si>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</si>
  <si>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</si>
  <si>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</si>
  <si>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</si>
  <si>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</si>
  <si>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</si>
  <si>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</si>
  <si>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</si>
  <si>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</si>
  <si>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</si>
  <si>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</si>
  <si>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</si>
  <si>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</si>
  <si>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</si>
  <si>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</si>
  <si>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</si>
  <si>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</si>
  <si>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</si>
  <si>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</si>
  <si>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</si>
  <si>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</si>
  <si>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</si>
  <si>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</si>
  <si>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</si>
  <si>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</si>
  <si>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</si>
  <si>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</si>
  <si>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</si>
  <si>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</si>
  <si>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</si>
  <si>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</si>
  <si>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</si>
  <si>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</si>
  <si>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</si>
  <si>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</si>
  <si>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</si>
  <si>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</si>
  <si>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</si>
  <si>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</si>
  <si>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</si>
  <si>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</si>
  <si>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</si>
  <si>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</si>
  <si>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</si>
  <si>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</si>
  <si>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</si>
  <si>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</si>
  <si>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</si>
  <si>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</si>
  <si>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</si>
  <si>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</si>
  <si>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</si>
  <si>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</si>
  <si>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</si>
  <si>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</si>
  <si>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</si>
  <si>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</si>
  <si>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</si>
  <si>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</si>
  <si>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</si>
  <si>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</si>
  <si>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</si>
  <si>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</si>
  <si>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</si>
  <si>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</si>
  <si>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</si>
  <si>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</si>
  <si>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</si>
  <si>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</si>
  <si>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</si>
  <si>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</si>
  <si>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</si>
  <si>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</si>
  <si>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</si>
  <si>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</si>
  <si>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</si>
  <si>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</si>
  <si>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</si>
  <si>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</si>
  <si>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</si>
  <si>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</si>
  <si>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</si>
  <si>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</si>
  <si>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</si>
  <si>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</si>
  <si>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</si>
  <si>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</si>
  <si>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</si>
  <si>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</si>
  <si>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</si>
  <si>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</si>
  <si>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</si>
  <si>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</si>
  <si>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</si>
  <si>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</si>
  <si>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</si>
  <si>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</si>
  <si>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</si>
  <si>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</si>
  <si>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</si>
  <si>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</si>
  <si>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</si>
  <si>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</si>
  <si>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</si>
  <si>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</si>
  <si>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</si>
  <si>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</si>
  <si>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</si>
  <si>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</si>
  <si>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</si>
  <si>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</si>
  <si>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</si>
  <si>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</si>
  <si>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</si>
  <si>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</si>
  <si>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</si>
  <si>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</si>
  <si>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</si>
  <si>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</si>
  <si>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</si>
  <si>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</si>
  <si>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</si>
  <si>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</si>
  <si>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</si>
  <si>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</si>
  <si>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</si>
  <si>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</si>
  <si>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</si>
  <si>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</si>
  <si>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</si>
  <si>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</si>
  <si>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</si>
  <si>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</si>
  <si>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</si>
  <si>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</si>
  <si>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</si>
  <si>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</si>
  <si>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</si>
  <si>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</si>
  <si>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</si>
  <si>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</si>
  <si>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</si>
  <si>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</si>
  <si>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</si>
  <si>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</si>
  <si>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</si>
  <si>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</si>
  <si>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</si>
  <si>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</si>
  <si>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</si>
  <si>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</si>
  <si>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</si>
  <si>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</si>
  <si>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</si>
  <si>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</si>
  <si>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</si>
  <si>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</si>
  <si>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</si>
  <si>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</si>
  <si>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</si>
  <si>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</si>
  <si>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</si>
  <si>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</si>
  <si>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</si>
  <si>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</si>
  <si>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</si>
  <si>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</si>
  <si>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</si>
  <si>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</si>
  <si>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</si>
  <si>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</si>
  <si>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</si>
  <si>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</si>
  <si>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</si>
  <si>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</si>
  <si>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</si>
  <si>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</si>
  <si>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</si>
  <si>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</si>
  <si>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</si>
  <si>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</si>
  <si>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</si>
  <si>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</si>
  <si>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</si>
  <si>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</si>
  <si>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</si>
  <si>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</si>
  <si>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</si>
  <si>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</si>
  <si>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</si>
  <si>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</si>
  <si>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</si>
  <si>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</si>
  <si>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</si>
  <si>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</si>
  <si>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</si>
  <si>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</si>
  <si>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</si>
  <si>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</si>
  <si>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</si>
  <si>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</si>
  <si>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</si>
  <si>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</si>
  <si>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</si>
  <si>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</si>
  <si>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</si>
  <si>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</si>
  <si>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</si>
  <si>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</si>
  <si>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</si>
  <si>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</si>
  <si>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</si>
  <si>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</si>
  <si>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</si>
  <si>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</si>
  <si>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</si>
  <si>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</si>
  <si>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</si>
  <si>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</si>
  <si>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</si>
  <si>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</si>
  <si>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</si>
  <si>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</si>
  <si>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</si>
  <si>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</si>
  <si>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</si>
  <si>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</si>
  <si>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</si>
  <si>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</si>
  <si>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</si>
  <si>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</si>
  <si>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</si>
  <si>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</si>
  <si>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</si>
  <si>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</si>
  <si>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</si>
  <si>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</si>
  <si>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</si>
  <si>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</si>
  <si>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</si>
  <si>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</si>
  <si>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</si>
  <si>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</si>
  <si>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</si>
  <si>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</si>
  <si>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</si>
  <si>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</si>
  <si>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</si>
  <si>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</si>
  <si>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</si>
  <si>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</si>
  <si>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</si>
  <si>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</si>
  <si>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</si>
  <si>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</si>
  <si>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</si>
  <si>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</si>
  <si>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</si>
  <si>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</si>
  <si>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</si>
  <si>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</si>
  <si>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</si>
  <si>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</si>
  <si>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</si>
  <si>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</si>
  <si>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</si>
  <si>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</si>
  <si>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</si>
  <si>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</si>
  <si>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</si>
  <si>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</si>
  <si>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</si>
  <si>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</si>
  <si>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</si>
  <si>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</si>
  <si>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</si>
  <si>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</si>
  <si>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</si>
  <si>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</si>
  <si>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</si>
  <si>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</si>
  <si>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</si>
  <si>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</si>
  <si>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</si>
  <si>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</si>
  <si>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</si>
  <si>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</si>
  <si>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</si>
  <si>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</si>
  <si>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</si>
  <si>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</si>
  <si>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</si>
  <si>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</si>
  <si>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</si>
  <si>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</si>
  <si>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</si>
  <si>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</si>
  <si>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</si>
  <si>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</si>
  <si>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</si>
  <si>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</si>
  <si>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</si>
  <si>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</si>
  <si>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</si>
  <si>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</si>
  <si>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</si>
  <si>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</si>
  <si>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</si>
  <si>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</si>
  <si>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</si>
  <si>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</si>
  <si>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</si>
  <si>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</si>
  <si>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</si>
  <si>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</si>
  <si>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</si>
  <si>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</si>
  <si>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</si>
  <si>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</si>
  <si>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</si>
  <si>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</si>
  <si>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</si>
  <si>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</si>
  <si>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</si>
  <si>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</si>
  <si>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</si>
  <si>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</si>
  <si>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</si>
  <si>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</si>
  <si>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</si>
  <si>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</si>
  <si>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</si>
  <si>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</si>
  <si>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</si>
  <si>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</si>
  <si>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</si>
  <si>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</si>
  <si>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</si>
  <si>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</si>
  <si>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</si>
  <si>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</si>
  <si>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</si>
  <si>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</si>
  <si>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</si>
  <si>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</si>
  <si>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</si>
  <si>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</si>
  <si>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</si>
  <si>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</si>
  <si>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</si>
  <si>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</si>
  <si>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</si>
  <si>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</si>
  <si>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</si>
  <si>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</si>
  <si>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</si>
  <si>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</si>
  <si>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</si>
  <si>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</si>
  <si>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</si>
  <si>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</si>
  <si>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</si>
  <si>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</si>
  <si>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</si>
  <si>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</si>
  <si>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</si>
  <si>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</si>
  <si>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</si>
  <si>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</si>
  <si>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</si>
  <si>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</si>
  <si>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</si>
  <si>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</si>
  <si>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</si>
  <si>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</si>
  <si>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</si>
  <si>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</si>
  <si>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</si>
  <si>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</si>
  <si>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</si>
  <si>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</si>
  <si>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</si>
  <si>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</si>
  <si>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</si>
  <si>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</si>
  <si>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</si>
  <si>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</si>
  <si>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</si>
  <si>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</si>
  <si>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</si>
  <si>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</si>
  <si>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</si>
  <si>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</si>
  <si>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</si>
  <si>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</si>
  <si>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</si>
  <si>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</si>
  <si>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</si>
  <si>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</si>
  <si>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</si>
  <si>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</si>
  <si>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</si>
  <si>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</si>
  <si>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</si>
  <si>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</si>
  <si>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</si>
  <si>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</si>
  <si>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</si>
  <si>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</si>
  <si>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</si>
  <si>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</si>
  <si>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</si>
  <si>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</si>
  <si>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</si>
  <si>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</si>
  <si>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</si>
  <si>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</si>
  <si>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</si>
  <si>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</si>
  <si>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</si>
  <si>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</si>
  <si>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</si>
  <si>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</si>
  <si>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</si>
  <si>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</si>
  <si>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</si>
  <si>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</si>
  <si>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</si>
  <si>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</si>
  <si>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</si>
  <si>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</si>
  <si>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</si>
  <si>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</si>
  <si>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</si>
  <si>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</si>
  <si>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</si>
  <si>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</si>
  <si>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</si>
  <si>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</si>
  <si>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</si>
  <si>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</si>
  <si>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</si>
  <si>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</si>
  <si>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</si>
  <si>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</si>
  <si>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</si>
  <si>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</si>
  <si>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</si>
  <si>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</si>
  <si>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</si>
  <si>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</si>
  <si>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</si>
  <si>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</si>
  <si>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</si>
  <si>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</si>
  <si>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</si>
  <si>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</si>
  <si>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</si>
  <si>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</si>
  <si>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</si>
  <si>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</si>
  <si>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</si>
  <si>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</si>
  <si>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</si>
  <si>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</si>
  <si>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</si>
  <si>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</si>
  <si>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</si>
  <si>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</si>
  <si>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</si>
  <si>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</si>
  <si>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</si>
  <si>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</si>
  <si>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</si>
  <si>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</si>
  <si>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</si>
  <si>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</si>
  <si>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</si>
  <si>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</si>
  <si>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</si>
  <si>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</si>
  <si>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</si>
  <si>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</si>
  <si>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</si>
  <si>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</si>
  <si>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</si>
  <si>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</si>
  <si>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</si>
  <si>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</si>
  <si>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</si>
  <si>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</si>
  <si>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</si>
  <si>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</si>
  <si>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</si>
  <si>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</si>
  <si>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</si>
  <si>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</si>
  <si>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</si>
  <si>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</si>
  <si>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</si>
  <si>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</si>
  <si>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</si>
  <si>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</si>
  <si>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</si>
  <si>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</si>
  <si>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</si>
  <si>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</si>
  <si>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</si>
  <si>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</si>
  <si>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</si>
  <si>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</si>
  <si>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</si>
  <si>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</si>
  <si>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</si>
  <si>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</si>
  <si>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</si>
  <si>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</si>
  <si>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</si>
  <si>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</si>
  <si>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</si>
  <si>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</si>
  <si>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</si>
  <si>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</si>
  <si>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</si>
  <si>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</si>
  <si>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</si>
  <si>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</si>
  <si>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</si>
  <si>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</si>
  <si>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</si>
  <si>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</si>
  <si>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</si>
  <si>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</si>
  <si>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</si>
  <si>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</si>
  <si>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</si>
  <si>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</si>
  <si>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</si>
  <si>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</si>
  <si>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</si>
  <si>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</si>
  <si>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</si>
  <si>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</si>
  <si>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</si>
  <si>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</si>
  <si>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</si>
  <si>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</si>
  <si>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</si>
  <si>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</si>
  <si>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</si>
  <si>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</si>
  <si>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</si>
  <si>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</si>
  <si>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</si>
  <si>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</si>
  <si>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</si>
  <si>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</si>
  <si>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</si>
  <si>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</si>
  <si>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</si>
  <si>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</si>
  <si>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</si>
  <si>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</si>
  <si>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</si>
  <si>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</si>
  <si>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</si>
  <si>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</si>
  <si>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</si>
  <si>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</si>
  <si>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</si>
  <si>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</si>
  <si>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</si>
  <si>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</si>
  <si>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</si>
  <si>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</si>
  <si>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</si>
  <si>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</si>
  <si>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</si>
  <si>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</si>
  <si>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</si>
  <si>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</si>
  <si>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</si>
  <si>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</si>
  <si>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</si>
  <si>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</si>
  <si>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</si>
  <si>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</si>
  <si>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</si>
  <si>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</si>
  <si>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</si>
  <si>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</si>
  <si>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</si>
  <si>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</si>
  <si>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</si>
  <si>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</si>
  <si>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</si>
  <si>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</si>
  <si>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</si>
  <si>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</si>
  <si>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</si>
  <si>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</si>
  <si>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</si>
  <si>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</si>
  <si>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</si>
  <si>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</si>
  <si>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</si>
  <si>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</si>
  <si>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</si>
  <si>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</si>
  <si>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</si>
  <si>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</si>
  <si>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</si>
  <si>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</si>
  <si>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</si>
  <si>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</si>
  <si>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</si>
  <si>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</si>
  <si>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</si>
  <si>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</si>
  <si>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</si>
  <si>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</si>
  <si>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</si>
  <si>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</si>
  <si>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</si>
  <si>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</si>
  <si>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</si>
  <si>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</si>
  <si>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</si>
  <si>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</si>
  <si>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</si>
  <si>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</si>
  <si>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</si>
  <si>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</si>
  <si>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</si>
  <si>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</si>
  <si>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</si>
  <si>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</si>
  <si>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</si>
  <si>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</si>
  <si>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</si>
  <si>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</si>
  <si>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</si>
  <si>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</si>
  <si>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</si>
  <si>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</si>
  <si>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</si>
  <si>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</si>
  <si>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</si>
  <si>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</si>
  <si>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</si>
  <si>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</si>
  <si>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</si>
  <si>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</si>
  <si>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</si>
  <si>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</si>
  <si>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</si>
  <si>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</si>
  <si>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</si>
  <si>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</si>
  <si>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</si>
  <si>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</si>
  <si>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</si>
  <si>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</si>
  <si>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</si>
  <si>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</si>
  <si>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</si>
  <si>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</si>
  <si>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</si>
  <si>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</si>
  <si>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</si>
  <si>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</si>
  <si>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</si>
  <si>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</si>
  <si>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</si>
  <si>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</si>
  <si>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</si>
  <si>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</si>
  <si>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</si>
  <si>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</si>
  <si>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</si>
  <si>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</si>
  <si>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</si>
  <si>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</si>
  <si>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</si>
  <si>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</si>
  <si>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</si>
  <si>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</si>
  <si>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</si>
  <si>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</si>
  <si>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</si>
  <si>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</si>
  <si>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</si>
  <si>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</si>
  <si>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</si>
  <si>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</si>
  <si>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</si>
  <si>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</si>
  <si>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</si>
  <si>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</si>
  <si>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</si>
  <si>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</si>
  <si>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</si>
  <si>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</si>
  <si>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</si>
  <si>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</si>
  <si>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</si>
  <si>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</si>
  <si>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</si>
  <si>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</si>
  <si>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</si>
  <si>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</si>
  <si>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</si>
  <si>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</si>
  <si>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</si>
  <si>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</si>
  <si>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</si>
  <si>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</si>
  <si>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</si>
  <si>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</si>
  <si>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</si>
  <si>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</si>
  <si>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</si>
  <si>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</si>
  <si>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</si>
  <si>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</si>
  <si>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</si>
  <si>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</si>
  <si>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</si>
  <si>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</si>
  <si>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</si>
  <si>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</si>
  <si>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</si>
  <si>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</si>
  <si>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</si>
  <si>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</si>
  <si>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</si>
  <si>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</si>
  <si>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</si>
  <si>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</si>
  <si>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</si>
  <si>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</si>
  <si>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</si>
  <si>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</si>
  <si>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</si>
  <si>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</si>
  <si>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</si>
  <si>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</si>
  <si>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</si>
  <si>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</si>
  <si>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</si>
  <si>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</si>
  <si>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</si>
  <si>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</si>
  <si>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</si>
  <si>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</si>
  <si>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</si>
  <si>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</si>
  <si>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</si>
  <si>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</si>
  <si>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</si>
  <si>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</si>
  <si>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</si>
  <si>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</si>
  <si>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</si>
  <si>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</si>
  <si>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</si>
  <si>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</si>
  <si>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</si>
  <si>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</si>
  <si>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</si>
  <si>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</si>
  <si>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</si>
  <si>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</si>
  <si>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</si>
  <si>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</si>
  <si>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</si>
  <si>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</si>
  <si>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</si>
  <si>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</si>
  <si>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</si>
  <si>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</si>
  <si>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</si>
  <si>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</si>
  <si>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</si>
  <si>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</si>
  <si>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</si>
  <si>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</si>
  <si>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</si>
  <si>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</si>
  <si>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</si>
  <si>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</si>
  <si>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</si>
  <si>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</si>
  <si>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</si>
  <si>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</si>
  <si>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</si>
  <si>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</si>
  <si>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</si>
  <si>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</si>
  <si>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</si>
  <si>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</si>
  <si>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</si>
  <si>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</si>
  <si>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</si>
  <si>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</si>
  <si>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</si>
  <si>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</si>
  <si>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</si>
  <si>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</si>
  <si>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</si>
  <si>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</si>
  <si>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</si>
  <si>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</si>
  <si>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</si>
  <si>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</si>
  <si>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</si>
  <si>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</si>
  <si>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</si>
  <si>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</si>
  <si>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</si>
  <si>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</si>
  <si>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</si>
  <si>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</si>
  <si>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</si>
  <si>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</si>
  <si>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</si>
  <si>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</si>
  <si>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</si>
  <si>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</si>
  <si>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</si>
  <si>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</si>
  <si>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</si>
  <si>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</si>
  <si>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</si>
  <si>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</si>
  <si>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</si>
  <si>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</si>
  <si>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</si>
  <si>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</si>
  <si>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</si>
  <si>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</si>
  <si>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</si>
  <si>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</si>
  <si>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</si>
  <si>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</si>
  <si>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</si>
  <si>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</si>
  <si>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</si>
  <si>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</si>
  <si>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</si>
  <si>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Decision - Split</t>
  </si>
  <si>
    <t>Jacob Montalvo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</si>
  <si>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</si>
  <si>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</si>
  <si>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</si>
  <si>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</si>
  <si>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</si>
  <si>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</si>
  <si>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</si>
  <si>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</si>
  <si>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</si>
  <si>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</si>
  <si>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</si>
  <si>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</si>
  <si>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</si>
  <si>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</si>
  <si>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</si>
  <si>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</si>
  <si>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</si>
  <si>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</si>
  <si>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</si>
  <si>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</si>
  <si>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</si>
  <si>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Steve Perceval</t>
  </si>
  <si>
    <t>John Sharp</t>
  </si>
  <si>
    <t>Women's Strawweight</t>
  </si>
  <si>
    <t>Women's Bantamweight</t>
  </si>
  <si>
    <t>Yves Lavigne</t>
  </si>
  <si>
    <t>Nick Berens</t>
  </si>
  <si>
    <t>Women's Featherweight</t>
  </si>
  <si>
    <t>Eduardo Herdy</t>
  </si>
  <si>
    <t>Frank Collazo</t>
  </si>
  <si>
    <t>Daniel Movahedi</t>
  </si>
  <si>
    <t>Kevin Sataki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</si>
  <si>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</si>
  <si>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</si>
  <si>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</si>
  <si>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</si>
  <si>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</si>
  <si>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</si>
  <si>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</si>
  <si>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</si>
  <si>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</si>
  <si>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</si>
  <si>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</si>
  <si>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</si>
  <si>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</si>
  <si>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</si>
  <si>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</si>
  <si>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</si>
  <si>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</si>
  <si>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</si>
  <si>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</si>
  <si>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</si>
  <si>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</si>
  <si>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</si>
  <si>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</si>
  <si>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</si>
  <si>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</si>
  <si>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</si>
  <si>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</si>
  <si>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</si>
  <si>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</si>
  <si>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</si>
  <si>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</si>
  <si>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</si>
  <si>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</si>
  <si>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</si>
  <si>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</si>
  <si>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</si>
  <si>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</si>
  <si>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</si>
  <si>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</si>
  <si>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</si>
  <si>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</si>
  <si>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</si>
  <si>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</si>
  <si>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</si>
  <si>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</si>
  <si>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</si>
  <si>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</si>
  <si>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</si>
  <si>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</si>
  <si>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</si>
  <si>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</si>
  <si>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</si>
  <si>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</si>
  <si>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</si>
  <si>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</si>
  <si>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</si>
  <si>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</si>
  <si>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</si>
  <si>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</si>
  <si>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</si>
  <si>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</si>
  <si>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</si>
  <si>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</si>
  <si>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</si>
  <si>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</si>
  <si>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</si>
  <si>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</si>
  <si>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</si>
  <si>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</si>
  <si>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</si>
  <si>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</si>
  <si>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</si>
  <si>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</si>
  <si>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</si>
  <si>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</si>
  <si>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</si>
  <si>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</si>
  <si>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</si>
  <si>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</si>
  <si>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</si>
  <si>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</si>
  <si>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</si>
  <si>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</si>
  <si>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</si>
  <si>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</si>
  <si>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</si>
  <si>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</si>
  <si>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</si>
  <si>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</si>
  <si>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</si>
  <si>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</si>
  <si>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</si>
  <si>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</si>
  <si>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</si>
  <si>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</si>
  <si>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</si>
  <si>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</si>
  <si>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</si>
  <si>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</si>
  <si>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</si>
  <si>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</si>
  <si>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</si>
  <si>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</si>
  <si>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</si>
  <si>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</si>
  <si>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</si>
  <si>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</si>
  <si>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</si>
  <si>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</si>
  <si>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</si>
  <si>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</si>
  <si>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</si>
  <si>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</si>
  <si>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</si>
  <si>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</si>
  <si>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</si>
  <si>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</si>
  <si>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</si>
  <si>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</si>
  <si>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</si>
  <si>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</si>
  <si>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</si>
  <si>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</si>
  <si>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</si>
  <si>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</si>
  <si>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</si>
  <si>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</si>
  <si>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</si>
  <si>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</si>
  <si>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</si>
  <si>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</si>
  <si>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</si>
  <si>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</si>
  <si>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</si>
  <si>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</si>
  <si>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</si>
  <si>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</si>
  <si>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</si>
  <si>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</si>
  <si>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</si>
  <si>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</si>
  <si>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</si>
  <si>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</si>
  <si>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</si>
  <si>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</si>
  <si>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</si>
  <si>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</si>
  <si>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</si>
  <si>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</si>
  <si>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</si>
  <si>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</si>
  <si>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</si>
  <si>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</si>
  <si>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</si>
  <si>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</si>
  <si>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</si>
  <si>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</si>
  <si>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</si>
  <si>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</si>
  <si>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</si>
  <si>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</si>
  <si>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</si>
  <si>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</si>
  <si>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</si>
  <si>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</si>
  <si>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</si>
  <si>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</si>
  <si>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</si>
  <si>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</si>
  <si>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</si>
  <si>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</si>
  <si>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</si>
  <si>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</si>
  <si>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</si>
  <si>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</si>
  <si>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</si>
  <si>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</si>
  <si>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</si>
  <si>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</si>
  <si>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</si>
  <si>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</si>
  <si>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</si>
  <si>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</si>
  <si>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</si>
  <si>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</si>
  <si>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</si>
  <si>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</si>
  <si>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</si>
  <si>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</si>
  <si>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</si>
  <si>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</si>
  <si>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</si>
  <si>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</si>
  <si>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</si>
  <si>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</si>
  <si>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</si>
  <si>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</si>
  <si>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</si>
  <si>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</si>
  <si>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</si>
  <si>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</si>
  <si>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</si>
  <si>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</si>
  <si>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</si>
  <si>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</si>
  <si>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</si>
  <si>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</si>
  <si>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</si>
  <si>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</si>
  <si>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</si>
  <si>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</si>
  <si>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</si>
  <si>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</si>
  <si>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</si>
  <si>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</si>
  <si>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</si>
  <si>
    <t>prazdne hodnoty</t>
  </si>
  <si>
    <t>Fights</t>
  </si>
  <si>
    <t>počet</t>
  </si>
  <si>
    <t>nuly</t>
  </si>
  <si>
    <t>Locations</t>
  </si>
  <si>
    <t>Fighters</t>
  </si>
  <si>
    <t>Označení polí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</si>
  <si>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</si>
  <si>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</si>
  <si>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</si>
  <si>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</si>
  <si>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 útočníky s nejvyšším počtem zaznamenaných knockoutů?</t>
  </si>
  <si>
    <t>Otázky</t>
  </si>
  <si>
    <r>
      <rPr>
        <b/>
        <sz val="11"/>
        <color theme="1"/>
        <rFont val="Calibri"/>
        <family val="2"/>
        <scheme val="minor"/>
      </rPr>
      <t>sig_str</t>
    </r>
    <r>
      <rPr>
        <sz val="11"/>
        <color theme="1"/>
        <rFont val="Calibri"/>
        <family val="2"/>
        <scheme val="minor"/>
      </rPr>
      <t>– poměr uskutečněných významných úderů k pokusům o významné údery</t>
    </r>
  </si>
  <si>
    <r>
      <rPr>
        <b/>
        <sz val="11"/>
        <color theme="1"/>
        <rFont val="Calibri"/>
        <family val="2"/>
        <scheme val="minor"/>
      </rPr>
      <t>total_str</t>
    </r>
    <r>
      <rPr>
        <sz val="11"/>
        <color theme="1"/>
        <rFont val="Calibri"/>
        <family val="2"/>
        <scheme val="minor"/>
      </rPr>
      <t>– poměr úspěšných úderů k pokusům o úder</t>
    </r>
  </si>
  <si>
    <t>year</t>
  </si>
  <si>
    <t>r_year</t>
  </si>
  <si>
    <t>b_year</t>
  </si>
  <si>
    <t>r_fighter_age</t>
  </si>
  <si>
    <t>b_fighter_age</t>
  </si>
  <si>
    <t>winnerID</t>
  </si>
  <si>
    <t>Winner_name</t>
  </si>
  <si>
    <t>date_year</t>
  </si>
  <si>
    <t>height_cm</t>
  </si>
  <si>
    <t>weight_kg</t>
  </si>
  <si>
    <t>seznam bojovníků - duplicity</t>
  </si>
  <si>
    <t>Kolik let bylo nejstaršímu bojovníkovi v době zápasu?</t>
  </si>
  <si>
    <t>Kolik akcí bylo dosud uspořádáno?</t>
  </si>
  <si>
    <t>bráno podle jedinečnosti datumu</t>
  </si>
  <si>
    <t>bráno podle jdinečnosti datum+ID lokace</t>
  </si>
  <si>
    <t>seznamy zápasů -duplicity</t>
  </si>
  <si>
    <t>Ve kterém městě byl uspořádán největší počet akcí?</t>
  </si>
  <si>
    <t>Kolik bojovníků alespoň jednou zápasilo v UFC?</t>
  </si>
  <si>
    <t>Popisky řádků</t>
  </si>
  <si>
    <t>Celkový součet</t>
  </si>
  <si>
    <t>Jednoznačný počet date</t>
  </si>
  <si>
    <t>LAS VEGAS</t>
  </si>
  <si>
    <t>152 akcí</t>
  </si>
  <si>
    <t>Počet akcí podle města:</t>
  </si>
  <si>
    <t>Počet váhových skupin podle date (jedinečné)</t>
  </si>
  <si>
    <t>Váhová skupina</t>
  </si>
  <si>
    <t>počet datumů zápasu</t>
  </si>
  <si>
    <t>6. Kolik zápasů skončilo</t>
  </si>
  <si>
    <t xml:space="preserve"> 1. knokautem,</t>
  </si>
  <si>
    <t xml:space="preserve"> 2. rozhodnutím rozhodčích,</t>
  </si>
  <si>
    <t xml:space="preserve"> 3. submissionem </t>
  </si>
  <si>
    <t xml:space="preserve">4. nebo jinak? </t>
  </si>
  <si>
    <t xml:space="preserve">5. Jaké procento všech zápasů skončilo knokautem (KO) </t>
  </si>
  <si>
    <t>6. nebo technickým knokautem (TKO)?</t>
  </si>
  <si>
    <t>UFC Light Heavy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</si>
</sst>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71" formatCode="dd/mm/yyyy;@"/>
  </numFmts>
  <fonts count="5">
    <font>
      <sz val="11"/>
      <color theme="1"/>
      <name val="Calibri"/>
      <family val="2"/>
      <scheme val="minor"/>
    </font>
    <font>
      <sz val="10"/>
      <color rgb="FF1F1F1F"/>
      <name val="Google Sans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  <xf numFmtId="1" fontId="0" fillId="0" borderId="0" xfId="0" applyNumberFormat="1"/>
    <xf numFmtId="1" fontId="2" fillId="2" borderId="2" xfId="0" applyNumberFormat="1" applyFont="1" applyFill="1" applyBorder="1"/>
    <xf numFmtId="165" fontId="0" fillId="0" borderId="0" xfId="0" applyNumberFormat="1"/>
    <xf numFmtId="0" fontId="0" fillId="4" borderId="1" xfId="0" applyFont="1" applyFill="1" applyBorder="1"/>
    <xf numFmtId="0" fontId="0" fillId="4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22" fontId="0" fillId="4" borderId="2" xfId="0" applyNumberFormat="1" applyFont="1" applyFill="1" applyBorder="1"/>
    <xf numFmtId="22" fontId="0" fillId="0" borderId="2" xfId="0" applyNumberFormat="1" applyFont="1" applyBorder="1"/>
    <xf numFmtId="171" fontId="0" fillId="0" borderId="0" xfId="0" applyNumberFormat="1"/>
    <xf numFmtId="0" fontId="3" fillId="0" borderId="0" xfId="0" applyFont="1"/>
    <xf numFmtId="171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Fill="1" applyAlignment="1">
      <alignment horizontal="left"/>
    </xf>
    <xf numFmtId="0" fontId="0" fillId="3" borderId="0" xfId="0" applyNumberFormat="1" applyFill="1"/>
  </cellXfs>
  <cellStyles count="1">
    <cellStyle name="Normální" xfId="0" builtinId="0"/>
  </cellStyles>
  <dxfs count="2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27" formatCode="dd/mm/yyyy\ hh:mm"/>
    </dxf>
    <dxf>
      <numFmt numFmtId="165" formatCode="0.0"/>
    </dxf>
    <dxf>
      <numFmt numFmtId="165" formatCode="0.0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492618</xdr:colOff>
      <xdr:row>0</xdr:row>
      <xdr:rowOff>0</xdr:rowOff>
    </xdr:from>
    <xdr:to>
      <xdr:col>6</xdr:col>
      <xdr:colOff>817023</xdr:colOff>
      <xdr:row>16</xdr:row>
      <xdr:rowOff>171450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4DCB65C-37DA-7831-8F15-31D7CCFD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0618" y="0"/>
          <a:ext cx="2781855" cy="32194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va" refreshedDate="45914.606608333335" backgroundQuery="1" createdVersion="8" refreshedVersion="8" minRefreshableVersion="3" recordCount="0" supportSubquery="1" supportAdvancedDrill="1" xr:uid="{54656B47-7F54-4410-AAAA-F898FCB8EF66}">
  <cacheSource type="external" connectionId="5"/>
  <cacheFields count="2">
    <cacheField name="[ufc_fights_2].[fight_type].[fight_type]" caption="fight_type" numFmtId="0" hierarchy="47" level="1">
      <sharedItems count="14">
        <s v="Catch Weight"/>
        <s v="Open Weight"/>
        <s v="Super Heavyweight"/>
        <s v="UFC Bantamweight"/>
        <s v="UFC Featherweight"/>
        <s v="UFC Flyweight"/>
        <s v="UFC Heavyweight"/>
        <s v="UFC Lightweight"/>
        <s v="UFC Middleweight"/>
        <s v="UFC Welterweight"/>
        <s v="Women's Bantamweight"/>
        <s v="Women's Featherweight"/>
        <s v="Women's Flyweight"/>
        <s v="Women's Strawweight"/>
      </sharedItems>
    </cacheField>
    <cacheField name="[Measures].[Jednoznačný počet date]" caption="Jednoznačný počet date" numFmtId="0" hierarchy="64" level="32767"/>
  </cacheFields>
  <cacheHierarchies count="65">
    <cacheHierarchy uniqueName="[ufc_fighters].[id]" caption="id" attribute="1" defaultMemberUniqueName="[ufc_fighters].[id].[All]" allUniqueName="[ufc_fighters].[id].[All]" dimensionUniqueName="[ufc_fighters]" displayFolder="" count="0" memberValueDatatype="20" unbalanced="0"/>
    <cacheHierarchy uniqueName="[ufc_fighters].[fighter_name]" caption="fighter_name" attribute="1" defaultMemberUniqueName="[ufc_fighters].[fighter_name].[All]" allUniqueName="[ufc_fighters].[fighter_name].[All]" dimensionUniqueName="[ufc_fighters]" displayFolder="" count="0" memberValueDatatype="130" unbalanced="0"/>
    <cacheHierarchy uniqueName="[ufc_fighters].[weight_pounds]" caption="weight_pounds" attribute="1" defaultMemberUniqueName="[ufc_fighters].[weight_pounds].[All]" allUniqueName="[ufc_fighters].[weight_pounds].[All]" dimensionUniqueName="[ufc_fighters]" displayFolder="" count="0" memberValueDatatype="20" unbalanced="0"/>
    <cacheHierarchy uniqueName="[ufc_fighters].[date_of_birth]" caption="date_of_birth" attribute="1" time="1" defaultMemberUniqueName="[ufc_fighters].[date_of_birth].[All]" allUniqueName="[ufc_fighters].[date_of_birth].[All]" dimensionUniqueName="[ufc_fighters]" displayFolder="" count="0" memberValueDatatype="7" unbalanced="0"/>
    <cacheHierarchy uniqueName="[ufc_fighters].[year]" caption="year" attribute="1" defaultMemberUniqueName="[ufc_fighters].[year].[All]" allUniqueName="[ufc_fighters].[year].[All]" dimensionUniqueName="[ufc_fighters]" displayFolder="" count="0" memberValueDatatype="20" unbalanced="0"/>
    <cacheHierarchy uniqueName="[ufc_fighters].[height_feet]" caption="height_feet" attribute="1" defaultMemberUniqueName="[ufc_fighters].[height_feet].[All]" allUniqueName="[ufc_fighters].[height_feet].[All]" dimensionUniqueName="[ufc_fighters]" displayFolder="" count="0" memberValueDatatype="20" unbalanced="0"/>
    <cacheHierarchy uniqueName="[ufc_fighters].[height_inches]" caption="height_inches" attribute="1" defaultMemberUniqueName="[ufc_fighters].[height_inches].[All]" allUniqueName="[ufc_fighters].[height_inches].[All]" dimensionUniqueName="[ufc_fighters]" displayFolder="" count="0" memberValueDatatype="20" unbalanced="0"/>
    <cacheHierarchy uniqueName="[ufc_fighters].[weight_kg]" caption="weight_kg" attribute="1" defaultMemberUniqueName="[ufc_fighters].[weight_kg].[All]" allUniqueName="[ufc_fighters].[weight_kg].[All]" dimensionUniqueName="[ufc_fighters]" displayFolder="" count="0" memberValueDatatype="5" unbalanced="0"/>
    <cacheHierarchy uniqueName="[ufc_fighters].[height_cm]" caption="height_cm" attribute="1" defaultMemberUniqueName="[ufc_fighters].[height_cm].[All]" allUniqueName="[ufc_fighters].[height_cm].[All]" dimensionUniqueName="[ufc_fighters]" displayFolder="" count="0" memberValueDatatype="5" unbalanced="0"/>
    <cacheHierarchy uniqueName="[ufc_fights_2].[r_fighter_id]" caption="r_fighter_id" attribute="1" defaultMemberUniqueName="[ufc_fights_2].[r_fighter_id].[All]" allUniqueName="[ufc_fights_2].[r_fighter_id].[All]" dimensionUniqueName="[ufc_fights_2]" displayFolder="" count="0" memberValueDatatype="20" unbalanced="0"/>
    <cacheHierarchy uniqueName="[ufc_fights_2].[b_fighter_id]" caption="b_fighter_id" attribute="1" defaultMemberUniqueName="[ufc_fights_2].[b_fighter_id].[All]" allUniqueName="[ufc_fights_2].[b_fighter_id].[All]" dimensionUniqueName="[ufc_fights_2]" displayFolder="" count="0" memberValueDatatype="20" unbalanced="0"/>
    <cacheHierarchy uniqueName="[ufc_fights_2].[r_year]" caption="r_year" attribute="1" defaultMemberUniqueName="[ufc_fights_2].[r_year].[All]" allUniqueName="[ufc_fights_2].[r_year].[All]" dimensionUniqueName="[ufc_fights_2]" displayFolder="" count="0" memberValueDatatype="20" unbalanced="0"/>
    <cacheHierarchy uniqueName="[ufc_fights_2].[b_year]" caption="b_year" attribute="1" defaultMemberUniqueName="[ufc_fights_2].[b_year].[All]" allUniqueName="[ufc_fights_2].[b_year].[All]" dimensionUniqueName="[ufc_fights_2]" displayFolder="" count="0" memberValueDatatype="20" unbalanced="0"/>
    <cacheHierarchy uniqueName="[ufc_fights_2].[r_fighter_age]" caption="r_fighter_age" attribute="1" defaultMemberUniqueName="[ufc_fights_2].[r_fighter_age].[All]" allUniqueName="[ufc_fights_2].[r_fighter_age].[All]" dimensionUniqueName="[ufc_fights_2]" displayFolder="" count="0" memberValueDatatype="20" unbalanced="0"/>
    <cacheHierarchy uniqueName="[ufc_fights_2].[b_fighter_age]" caption="b_fighter_age" attribute="1" defaultMemberUniqueName="[ufc_fights_2].[b_fighter_age].[All]" allUniqueName="[ufc_fights_2].[b_fighter_age].[All]" dimensionUniqueName="[ufc_fights_2]" displayFolder="" count="0" memberValueDatatype="20" unbalanced="0"/>
    <cacheHierarchy uniqueName="[ufc_fights_2].[r_kd]" caption="r_kd" attribute="1" defaultMemberUniqueName="[ufc_fights_2].[r_kd].[All]" allUniqueName="[ufc_fights_2].[r_kd].[All]" dimensionUniqueName="[ufc_fights_2]" displayFolder="" count="0" memberValueDatatype="20" unbalanced="0"/>
    <cacheHierarchy uniqueName="[ufc_fights_2].[b_kd]" caption="b_kd" attribute="1" defaultMemberUniqueName="[ufc_fights_2].[b_kd].[All]" allUniqueName="[ufc_fights_2].[b_kd].[All]" dimensionUniqueName="[ufc_fights_2]" displayFolder="" count="0" memberValueDatatype="20" unbalanced="0"/>
    <cacheHierarchy uniqueName="[ufc_fights_2].[r_sig_str]" caption="r_sig_str" attribute="1" defaultMemberUniqueName="[ufc_fights_2].[r_sig_str].[All]" allUniqueName="[ufc_fights_2].[r_sig_str].[All]" dimensionUniqueName="[ufc_fights_2]" displayFolder="" count="0" memberValueDatatype="5" unbalanced="0"/>
    <cacheHierarchy uniqueName="[ufc_fights_2].[b_sig_str]" caption="b_sig_str" attribute="1" defaultMemberUniqueName="[ufc_fights_2].[b_sig_str].[All]" allUniqueName="[ufc_fights_2].[b_sig_str].[All]" dimensionUniqueName="[ufc_fights_2]" displayFolder="" count="0" memberValueDatatype="5" unbalanced="0"/>
    <cacheHierarchy uniqueName="[ufc_fights_2].[r_total_str]" caption="r_total_str" attribute="1" defaultMemberUniqueName="[ufc_fights_2].[r_total_str].[All]" allUniqueName="[ufc_fights_2].[r_total_str].[All]" dimensionUniqueName="[ufc_fights_2]" displayFolder="" count="0" memberValueDatatype="5" unbalanced="0"/>
    <cacheHierarchy uniqueName="[ufc_fights_2].[b_total_str]" caption="b_total_str" attribute="1" defaultMemberUniqueName="[ufc_fights_2].[b_total_str].[All]" allUniqueName="[ufc_fights_2].[b_total_str].[All]" dimensionUniqueName="[ufc_fights_2]" displayFolder="" count="0" memberValueDatatype="5" unbalanced="0"/>
    <cacheHierarchy uniqueName="[ufc_fights_2].[r_td]" caption="r_td" attribute="1" defaultMemberUniqueName="[ufc_fights_2].[r_td].[All]" allUniqueName="[ufc_fights_2].[r_td].[All]" dimensionUniqueName="[ufc_fights_2]" displayFolder="" count="0" memberValueDatatype="5" unbalanced="0"/>
    <cacheHierarchy uniqueName="[ufc_fights_2].[b_td]" caption="b_td" attribute="1" defaultMemberUniqueName="[ufc_fights_2].[b_td].[All]" allUniqueName="[ufc_fights_2].[b_td].[All]" dimensionUniqueName="[ufc_fights_2]" displayFolder="" count="0" memberValueDatatype="5" unbalanced="0"/>
    <cacheHierarchy uniqueName="[ufc_fights_2].[r_sub_att]" caption="r_sub_att" attribute="1" defaultMemberUniqueName="[ufc_fights_2].[r_sub_att].[All]" allUniqueName="[ufc_fights_2].[r_sub_att].[All]" dimensionUniqueName="[ufc_fights_2]" displayFolder="" count="0" memberValueDatatype="20" unbalanced="0"/>
    <cacheHierarchy uniqueName="[ufc_fights_2].[b_sub_att]" caption="b_sub_att" attribute="1" defaultMemberUniqueName="[ufc_fights_2].[b_sub_att].[All]" allUniqueName="[ufc_fights_2].[b_sub_att].[All]" dimensionUniqueName="[ufc_fights_2]" displayFolder="" count="0" memberValueDatatype="20" unbalanced="0"/>
    <cacheHierarchy uniqueName="[ufc_fights_2].[r_rev]" caption="r_rev" attribute="1" defaultMemberUniqueName="[ufc_fights_2].[r_rev].[All]" allUniqueName="[ufc_fights_2].[r_rev].[All]" dimensionUniqueName="[ufc_fights_2]" displayFolder="" count="0" memberValueDatatype="20" unbalanced="0"/>
    <cacheHierarchy uniqueName="[ufc_fights_2].[b_rev]" caption="b_rev" attribute="1" defaultMemberUniqueName="[ufc_fights_2].[b_rev].[All]" allUniqueName="[ufc_fights_2].[b_rev].[All]" dimensionUniqueName="[ufc_fights_2]" displayFolder="" count="0" memberValueDatatype="20" unbalanced="0"/>
    <cacheHierarchy uniqueName="[ufc_fights_2].[r_ctrl]" caption="r_ctrl" attribute="1" time="1" defaultMemberUniqueName="[ufc_fights_2].[r_ctrl].[All]" allUniqueName="[ufc_fights_2].[r_ctrl].[All]" dimensionUniqueName="[ufc_fights_2]" displayFolder="" count="0" memberValueDatatype="7" unbalanced="0"/>
    <cacheHierarchy uniqueName="[ufc_fights_2].[b_ctrl]" caption="b_ctrl" attribute="1" time="1" defaultMemberUniqueName="[ufc_fights_2].[b_ctrl].[All]" allUniqueName="[ufc_fights_2].[b_ctrl].[All]" dimensionUniqueName="[ufc_fights_2]" displayFolder="" count="0" memberValueDatatype="7" unbalanced="0"/>
    <cacheHierarchy uniqueName="[ufc_fights_2].[r_head]" caption="r_head" attribute="1" defaultMemberUniqueName="[ufc_fights_2].[r_head].[All]" allUniqueName="[ufc_fights_2].[r_head].[All]" dimensionUniqueName="[ufc_fights_2]" displayFolder="" count="0" memberValueDatatype="5" unbalanced="0"/>
    <cacheHierarchy uniqueName="[ufc_fights_2].[b_head]" caption="b_head" attribute="1" defaultMemberUniqueName="[ufc_fights_2].[b_head].[All]" allUniqueName="[ufc_fights_2].[b_head].[All]" dimensionUniqueName="[ufc_fights_2]" displayFolder="" count="0" memberValueDatatype="5" unbalanced="0"/>
    <cacheHierarchy uniqueName="[ufc_fights_2].[r_body]" caption="r_body" attribute="1" defaultMemberUniqueName="[ufc_fights_2].[r_body].[All]" allUniqueName="[ufc_fights_2].[r_body].[All]" dimensionUniqueName="[ufc_fights_2]" displayFolder="" count="0" memberValueDatatype="5" unbalanced="0"/>
    <cacheHierarchy uniqueName="[ufc_fights_2].[r_leg]" caption="r_leg" attribute="1" defaultMemberUniqueName="[ufc_fights_2].[r_leg].[All]" allUniqueName="[ufc_fights_2].[r_leg].[All]" dimensionUniqueName="[ufc_fights_2]" displayFolder="" count="0" memberValueDatatype="5" unbalanced="0"/>
    <cacheHierarchy uniqueName="[ufc_fights_2].[b_leg]" caption="b_leg" attribute="1" defaultMemberUniqueName="[ufc_fights_2].[b_leg].[All]" allUniqueName="[ufc_fights_2].[b_leg].[All]" dimensionUniqueName="[ufc_fights_2]" displayFolder="" count="0" memberValueDatatype="5" unbalanced="0"/>
    <cacheHierarchy uniqueName="[ufc_fights_2].[r_distance]" caption="r_distance" attribute="1" defaultMemberUniqueName="[ufc_fights_2].[r_distance].[All]" allUniqueName="[ufc_fights_2].[r_distance].[All]" dimensionUniqueName="[ufc_fights_2]" displayFolder="" count="0" memberValueDatatype="5" unbalanced="0"/>
    <cacheHierarchy uniqueName="[ufc_fights_2].[b_distance]" caption="b_distance" attribute="1" defaultMemberUniqueName="[ufc_fights_2].[b_distance].[All]" allUniqueName="[ufc_fights_2].[b_distance].[All]" dimensionUniqueName="[ufc_fights_2]" displayFolder="" count="0" memberValueDatatype="5" unbalanced="0"/>
    <cacheHierarchy uniqueName="[ufc_fights_2].[r_clinch]" caption="r_clinch" attribute="1" defaultMemberUniqueName="[ufc_fights_2].[r_clinch].[All]" allUniqueName="[ufc_fights_2].[r_clinch].[All]" dimensionUniqueName="[ufc_fights_2]" displayFolder="" count="0" memberValueDatatype="5" unbalanced="0"/>
    <cacheHierarchy uniqueName="[ufc_fights_2].[b_clinch]" caption="b_clinch" attribute="1" defaultMemberUniqueName="[ufc_fights_2].[b_clinch].[All]" allUniqueName="[ufc_fights_2].[b_clinch].[All]" dimensionUniqueName="[ufc_fights_2]" displayFolder="" count="0" memberValueDatatype="5" unbalanced="0"/>
    <cacheHierarchy uniqueName="[ufc_fights_2].[r_ground]" caption="r_ground" attribute="1" defaultMemberUniqueName="[ufc_fights_2].[r_ground].[All]" allUniqueName="[ufc_fights_2].[r_ground].[All]" dimensionUniqueName="[ufc_fights_2]" displayFolder="" count="0" memberValueDatatype="5" unbalanced="0"/>
    <cacheHierarchy uniqueName="[ufc_fights_2].[b_ground]" caption="b_ground" attribute="1" defaultMemberUniqueName="[ufc_fights_2].[b_ground].[All]" allUniqueName="[ufc_fights_2].[b_ground].[All]" dimensionUniqueName="[ufc_fights_2]" displayFolder="" count="0" memberValueDatatype="5" unbalanced="0"/>
    <cacheHierarchy uniqueName="[ufc_fights_2].[win_by]" caption="win_by" attribute="1" defaultMemberUniqueName="[ufc_fights_2].[win_by].[All]" allUniqueName="[ufc_fights_2].[win_by].[All]" dimensionUniqueName="[ufc_fights_2]" displayFolder="" count="0" memberValueDatatype="130" unbalanced="0"/>
    <cacheHierarchy uniqueName="[ufc_fights_2].[last_round_time]" caption="last_round_time" attribute="1" time="1" defaultMemberUniqueName="[ufc_fights_2].[last_round_time].[All]" allUniqueName="[ufc_fights_2].[last_round_time].[All]" dimensionUniqueName="[ufc_fights_2]" displayFolder="" count="0" memberValueDatatype="7" unbalanced="0"/>
    <cacheHierarchy uniqueName="[ufc_fights_2].[format]" caption="format" attribute="1" defaultMemberUniqueName="[ufc_fights_2].[format].[All]" allUniqueName="[ufc_fights_2].[format].[All]" dimensionUniqueName="[ufc_fights_2]" displayFolder="" count="0" memberValueDatatype="130" unbalanced="0"/>
    <cacheHierarchy uniqueName="[ufc_fights_2].[format_rounds]" caption="format_rounds" attribute="1" defaultMemberUniqueName="[ufc_fights_2].[format_rounds].[All]" allUniqueName="[ufc_fights_2].[format_rounds].[All]" dimensionUniqueName="[ufc_fights_2]" displayFolder="" count="0" memberValueDatatype="20" unbalanced="0"/>
    <cacheHierarchy uniqueName="[ufc_fights_2].[referee]" caption="referee" attribute="1" defaultMemberUniqueName="[ufc_fights_2].[referee].[All]" allUniqueName="[ufc_fights_2].[referee].[All]" dimensionUniqueName="[ufc_fights_2]" displayFolder="" count="0" memberValueDatatype="130" unbalanced="0"/>
    <cacheHierarchy uniqueName="[ufc_fights_2].[date]" caption="date" attribute="1" time="1" defaultMemberUniqueName="[ufc_fights_2].[date].[All]" allUniqueName="[ufc_fights_2].[date].[All]" dimensionUniqueName="[ufc_fights_2]" displayFolder="" count="0" memberValueDatatype="7" unbalanced="0"/>
    <cacheHierarchy uniqueName="[ufc_fights_2].[date_year]" caption="date_year" attribute="1" defaultMemberUniqueName="[ufc_fights_2].[date_year].[All]" allUniqueName="[ufc_fights_2].[date_year].[All]" dimensionUniqueName="[ufc_fights_2]" displayFolder="" count="0" memberValueDatatype="20" unbalanced="0"/>
    <cacheHierarchy uniqueName="[ufc_fights_2].[fight_type]" caption="fight_type" attribute="1" defaultMemberUniqueName="[ufc_fights_2].[fight_type].[All]" allUniqueName="[ufc_fights_2].[fight_type].[All]" dimensionUniqueName="[ufc_fights_2]" displayFolder="" count="2" memberValueDatatype="130" unbalanced="0">
      <fieldsUsage count="2">
        <fieldUsage x="-1"/>
        <fieldUsage x="0"/>
      </fieldsUsage>
    </cacheHierarchy>
    <cacheHierarchy uniqueName="[ufc_fights_2].[location_id]" caption="location_id" attribute="1" defaultMemberUniqueName="[ufc_fights_2].[location_id].[All]" allUniqueName="[ufc_fights_2].[location_id].[All]" dimensionUniqueName="[ufc_fights_2]" displayFolder="" count="0" memberValueDatatype="20" unbalanced="0"/>
    <cacheHierarchy uniqueName="[ufc_fights_2].[winner]" caption="winner" attribute="1" defaultMemberUniqueName="[ufc_fights_2].[winner].[All]" allUniqueName="[ufc_fights_2].[winner].[All]" dimensionUniqueName="[ufc_fights_2]" displayFolder="" count="0" memberValueDatatype="130" unbalanced="0"/>
    <cacheHierarchy uniqueName="[ufc_fights_2].[winnerID]" caption="winnerID" attribute="1" defaultMemberUniqueName="[ufc_fights_2].[winnerID].[All]" allUniqueName="[ufc_fights_2].[winnerID].[All]" dimensionUniqueName="[ufc_fights_2]" displayFolder="" count="0" memberValueDatatype="20" unbalanced="0"/>
    <cacheHierarchy uniqueName="[ufc_fights_2].[Winner_name]" caption="Winner_name" attribute="1" defaultMemberUniqueName="[ufc_fights_2].[Winner_name].[All]" allUniqueName="[ufc_fights_2].[Winner_name].[All]" dimensionUniqueName="[ufc_fights_2]" displayFolder="" count="0" memberValueDatatype="130" unbalanced="0"/>
    <cacheHierarchy uniqueName="[ufc_locations].[location_id]" caption="location_id" attribute="1" defaultMemberUniqueName="[ufc_locations].[location_id].[All]" allUniqueName="[ufc_locations].[location_id].[All]" dimensionUniqueName="[ufc_locations]" displayFolder="" count="0" memberValueDatatype="20" unbalanced="0"/>
    <cacheHierarchy uniqueName="[ufc_locations].[city]" caption="city" attribute="1" defaultMemberUniqueName="[ufc_locations].[city].[All]" allUniqueName="[ufc_locations].[city].[All]" dimensionUniqueName="[ufc_locations]" displayFolder="" count="2" memberValueDatatype="130" unbalanced="0"/>
    <cacheHierarchy uniqueName="[ufc_locations].[region/district]" caption="region/district" attribute="1" defaultMemberUniqueName="[ufc_locations].[region/district].[All]" allUniqueName="[ufc_locations].[region/district].[All]" dimensionUniqueName="[ufc_locations]" displayFolder="" count="0" memberValueDatatype="130" unbalanced="0"/>
    <cacheHierarchy uniqueName="[ufc_locations].[country]" caption="country" attribute="1" defaultMemberUniqueName="[ufc_locations].[country].[All]" allUniqueName="[ufc_locations].[country].[All]" dimensionUniqueName="[ufc_locations]" displayFolder="" count="0" memberValueDatatype="130" unbalanced="0"/>
    <cacheHierarchy uniqueName="[Measures].[__XL_Count ufc_fights_2]" caption="__XL_Count ufc_fights_2" measure="1" displayFolder="" measureGroup="ufc_fights_2" count="0" hidden="1"/>
    <cacheHierarchy uniqueName="[Measures].[__XL_Count ufc_locations]" caption="__XL_Count ufc_locations" measure="1" displayFolder="" measureGroup="ufc_locations" count="0" hidden="1"/>
    <cacheHierarchy uniqueName="[Measures].[__XL_Count ufc_fighters]" caption="__XL_Count ufc_fighters" measure="1" displayFolder="" measureGroup="ufc_fighters" count="0" hidden="1"/>
    <cacheHierarchy uniqueName="[Measures].[__No measures defined]" caption="__No measures defined" measure="1" displayFolder="" count="0" hidden="1"/>
    <cacheHierarchy uniqueName="[Measures].[Součet location_id]" caption="Součet location_id" measure="1" displayFolder="" measureGroup="ufc_fight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očet location_id]" caption="Počet location_id" measure="1" displayFolder="" measureGroup="ufc_fight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Jednoznačný počet location_id]" caption="Jednoznačný počet location_id" measure="1" displayFolder="" measureGroup="ufc_fight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očet date]" caption="Počet date" measure="1" displayFolder="" measureGroup="ufc_fights_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Jednoznačný počet date]" caption="Jednoznačný počet date" measure="1" displayFolder="" measureGroup="ufc_fights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4">
    <dimension measure="1" name="Measures" uniqueName="[Measures]" caption="Measures"/>
    <dimension name="ufc_fighters" uniqueName="[ufc_fighters]" caption="ufc_fighters"/>
    <dimension name="ufc_fights_2" uniqueName="[ufc_fights_2]" caption="ufc_fights_2"/>
    <dimension name="ufc_locations" uniqueName="[ufc_locations]" caption="ufc_locations"/>
  </dimensions>
  <measureGroups count="3">
    <measureGroup name="ufc_fighters" caption="ufc_fighters"/>
    <measureGroup name="ufc_fights_2" caption="ufc_fights_2"/>
    <measureGroup name="ufc_locations" caption="ufc_locations"/>
  </measureGroups>
  <maps count="5">
    <map measureGroup="0" dimension="1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058D6-40E5-4D2E-A23D-76A2FD6BA285}" name="Kontingenční tabulka1" cacheId="5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1:B16" firstHeaderRow="1" firstDataRow="1" firstDataCol="1"/>
  <pivotFields count="2">
    <pivotField axis="axisRow" allDrilled="1" subtotalTop="0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5">
    <i>
      <x v="9"/>
    </i>
    <i>
      <x v="6"/>
    </i>
    <i>
      <x v="7"/>
    </i>
    <i>
      <x v="8"/>
    </i>
    <i>
      <x v="4"/>
    </i>
    <i>
      <x v="3"/>
    </i>
    <i>
      <x v="5"/>
    </i>
    <i>
      <x v="13"/>
    </i>
    <i>
      <x v="10"/>
    </i>
    <i>
      <x v="12"/>
    </i>
    <i>
      <x/>
    </i>
    <i>
      <x v="1"/>
    </i>
    <i>
      <x v="11"/>
    </i>
    <i>
      <x v="2"/>
    </i>
    <i t="grand">
      <x/>
    </i>
  </rowItems>
  <colItems count="1">
    <i/>
  </colItems>
  <dataFields count="1">
    <dataField name="Jednoznačný počet dat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1">
      <pivotArea collapsedLevelsAreSubtotals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1">
          <reference field="0" count="1">
            <x v="6"/>
          </reference>
        </references>
      </pivotArea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očet location_id"/>
    <pivotHierarchy dragToData="1" caption="Jednoznačný počet location_id"/>
    <pivotHierarchy dragToData="1"/>
    <pivotHierarchy dragToData="1" caption="Jednoznačný počet date"/>
  </pivotHierarchies>
  <pivotTableStyleInfo name="PivotStyleLight16" showRowHeaders="1" showColHeaders="1" showRowStripes="0" showColStripes="0" showLastColumn="1"/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fc_locations]"/>
        <x15:activeTabTopLevelEntity name="[ufc_fight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BE3D3DF-78D2-4EA1-A8A5-01C43ADF5992}" autoFormatId="16" applyNumberFormats="0" applyBorderFormats="0" applyFontFormats="0" applyPatternFormats="0" applyAlignmentFormats="0" applyWidthHeightFormats="0">
  <queryTableRefresh nextId="44" unboundColumnsRight="2">
    <queryTableFields count="43">
      <queryTableField id="1" name="r_fighter_id" tableColumnId="1"/>
      <queryTableField id="2" name="b_fighter_id" tableColumnId="2"/>
      <queryTableField id="38" dataBound="0" tableColumnId="37"/>
      <queryTableField id="37" dataBound="0" tableColumnId="38"/>
      <queryTableField id="40" dataBound="0" tableColumnId="39"/>
      <queryTableField id="39" dataBound="0" tableColumnId="40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43" dataBound="0" tableColumnId="43"/>
      <queryTableField id="34" name="fight_type" tableColumnId="34"/>
      <queryTableField id="35" name="location_id" tableColumnId="35"/>
      <queryTableField id="36" name="winner" tableColumnId="36"/>
      <queryTableField id="41" dataBound="0" tableColumnId="41"/>
      <queryTableField id="42" dataBound="0" tableColumnId="4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58B234-D4D7-4F52-AAFC-722A9DC6E708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7" dataBound="0" tableColumnId="7"/>
      <queryTableField id="5" name="height_feet" tableColumnId="5"/>
      <queryTableField id="6" name="height_inches" tableColumnId="6"/>
      <queryTableField id="8" dataBound="0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978729EB-A833-4170-9B34-0CF313FFF94E}" autoFormatId="16" applyNumberFormats="0" applyBorderFormats="0" applyFontFormats="0" applyPatternFormats="0" applyAlignmentFormats="0" applyWidthHeightFormats="0">
  <queryTableRefresh nextId="41" unboundColumnsRight="2">
    <queryTableFields count="5">
      <queryTableField id="1" name="r_fighter_id" tableColumnId="1"/>
      <queryTableField id="2" name="b_fighter_id" tableColumnId="2"/>
      <queryTableField id="33" name="date" tableColumnId="33"/>
      <queryTableField id="39" dataBound="0" tableColumnId="38"/>
      <queryTableField id="40" dataBound="0" tableColumnId="3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_2" displayName="ufc_fights_2" ref="A1:AQ5719" tableType="queryTable" totalsRowShown="0">
  <sortState xmlns:xlrd2="http://schemas.microsoft.com/office/spreadsheetml/2017/richdata2" ref="A323:AQ5020">
    <sortCondition ref="AK2:AK5719"/>
  </sortState>
  <tableColumns count="43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7" xr3:uid="{3B852D8D-036F-4092-96DD-7006A21D70E3}" uniqueName="37" name="r_year" queryTableFieldId="38" dataDxfId="28">
      <calculatedColumnFormula>_xlfn.XLOOKUP(ufc_fights_2[[#This Row],[r_fighter_id]],ufc_fighters[id],ufc_fighters[year],"xxx",0,1)</calculatedColumnFormula>
    </tableColumn>
    <tableColumn id="38" xr3:uid="{6C429F34-6166-4995-9DF4-2414E9DAB270}" uniqueName="38" name="b_year" queryTableFieldId="37" dataDxfId="27">
      <calculatedColumnFormula>_xlfn.XLOOKUP(ufc_fights_2[[#This Row],[b_fighter_id]],ufc_fighters[id],ufc_fighters[year],"Prázdné",0,1)</calculatedColumnFormula>
    </tableColumn>
    <tableColumn id="39" xr3:uid="{6256F42F-9475-4E4E-9D20-581ED08475DE}" uniqueName="39" name="r_fighter_age" queryTableFieldId="40" dataDxfId="26">
      <calculatedColumnFormula>YEAR(ufc_fights_2[[#This Row],[date]])-ufc_fights_2[[#This Row],[r_year]]</calculatedColumnFormula>
    </tableColumn>
    <tableColumn id="40" xr3:uid="{C8AF52B5-E5C5-4F95-8227-9178CF826979}" uniqueName="40" name="b_fighter_age" queryTableFieldId="39" dataDxfId="25">
      <calculatedColumnFormula>YEAR(ufc_fights_2[[#This Row],[date]])-ufc_fights_2[[#This Row],[b_year]]</calculatedColumnFormula>
    </tableColumn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24"/>
    <tableColumn id="16" xr3:uid="{4C649453-F35F-42C3-AEBD-113538208B5F}" uniqueName="16" name="b_ctrl" queryTableFieldId="16" dataDxfId="23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22"/>
    <tableColumn id="29" xr3:uid="{AD4CD33F-C68C-4B1A-B280-A9AC99D2BBA6}" uniqueName="29" name="last_round_time" queryTableFieldId="29" dataDxfId="21"/>
    <tableColumn id="30" xr3:uid="{22173D95-2F32-4134-83B4-DFEEC7852CB9}" uniqueName="30" name="format" queryTableFieldId="30" dataDxfId="20"/>
    <tableColumn id="31" xr3:uid="{8FCD0288-A1BB-430D-B4DB-F82A5373DB25}" uniqueName="31" name="format_rounds" queryTableFieldId="31"/>
    <tableColumn id="32" xr3:uid="{704FBD14-D855-4023-8C4A-6EA01C1B7177}" uniqueName="32" name="referee" queryTableFieldId="32" dataDxfId="19"/>
    <tableColumn id="33" xr3:uid="{DD7BDE1C-57B5-42B0-837B-3BA28A0B931D}" uniqueName="33" name="date" queryTableFieldId="33" dataDxfId="18"/>
    <tableColumn id="43" xr3:uid="{3340831C-CB86-4F51-80C0-91312D4664FF}" uniqueName="43" name="date_year" queryTableFieldId="43" dataDxfId="17">
      <calculatedColumnFormula>YEAR(ufc_fights_2[[#This Row],[date]])</calculatedColumnFormula>
    </tableColumn>
    <tableColumn id="34" xr3:uid="{B7886FCD-3111-45C2-B27C-11DBB97BA618}" uniqueName="34" name="fight_type" queryTableFieldId="34" dataDxfId="16"/>
    <tableColumn id="35" xr3:uid="{86D1111A-E9D4-4A00-89BB-D0EC74F87524}" uniqueName="35" name="location_id" queryTableFieldId="35"/>
    <tableColumn id="36" xr3:uid="{56946696-BF80-446C-9D4C-AA060C725BA9}" uniqueName="36" name="winner" queryTableFieldId="36" dataDxfId="15"/>
    <tableColumn id="41" xr3:uid="{62E180A8-28CB-4E63-8D08-16DFC64F5146}" uniqueName="41" name="winnerID" queryTableFieldId="41" dataDxfId="14">
      <calculatedColumnFormula>IF(ufc_fights_2[[#This Row],[winner]]="Red",ufc_fights_2[[#This Row],[r_fighter_id]],ufc_fights_2[[#This Row],[b_fighter_id]])</calculatedColumnFormula>
    </tableColumn>
    <tableColumn id="42" xr3:uid="{29C49D7B-F9E7-41A9-9625-06D3C61E7E00}" uniqueName="42" name="Winner_name" queryTableFieldId="42" dataDxfId="13">
      <calculatedColumnFormula>_xlfn.XLOOKUP(ufc_fights_2[[#This Row],[winnerID]],ufc_fighters[id],ufc_fighters[fighter_name],"xxx",0,1)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12"/>
    <tableColumn id="3" xr3:uid="{C9866048-757A-46E1-BF74-CC8B476A82CB}" uniqueName="3" name="region/district" queryTableFieldId="3" dataDxfId="11"/>
    <tableColumn id="4" xr3:uid="{A2666077-C817-4D34-9D0F-42B79F94150E}" uniqueName="4" name="country" queryTableFieldId="4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I3597" tableType="queryTable" totalsRowShown="0">
  <autoFilter ref="A1:I3597" xr:uid="{9E4F053A-0E74-4FCA-B448-87AA32981C88}"/>
  <tableColumns count="9">
    <tableColumn id="1" xr3:uid="{0F945BAE-CAEA-4046-BE85-69AA4FEEC23E}" uniqueName="1" name="id" queryTableFieldId="1"/>
    <tableColumn id="2" xr3:uid="{183E9E6E-7947-495B-B308-A73C73540227}" uniqueName="2" name="fighter_name" queryTableFieldId="2" dataDxfId="9"/>
    <tableColumn id="3" xr3:uid="{084AB153-7E62-4908-A75C-21CE51EA2281}" uniqueName="3" name="weight_pounds" queryTableFieldId="3"/>
    <tableColumn id="4" xr3:uid="{A1EAC1C0-47E8-4172-BD8B-48290C24062F}" uniqueName="4" name="date_of_birth" queryTableFieldId="4" dataDxfId="8"/>
    <tableColumn id="7" xr3:uid="{B4CC1568-B5E7-4789-893D-9E96660201EB}" uniqueName="7" name="year" queryTableFieldId="7" dataDxfId="7"/>
    <tableColumn id="5" xr3:uid="{0A8D5E01-022E-445F-9261-481B06B22C3D}" uniqueName="5" name="height_feet" queryTableFieldId="5"/>
    <tableColumn id="6" xr3:uid="{525402B2-CEE6-4E45-A702-D24647CA8557}" uniqueName="6" name="height_inches" queryTableFieldId="6"/>
    <tableColumn id="8" xr3:uid="{6BB98852-E272-4E9B-9000-27933CE2B05F}" uniqueName="8" name="weight_kg" queryTableFieldId="8" dataDxfId="6">
      <calculatedColumnFormula>ufc_fighters[[#This Row],[weight_pounds]]*0.45359237</calculatedColumnFormula>
    </tableColumn>
    <tableColumn id="9" xr3:uid="{5EDD36A7-CD5D-40A8-9D28-B3D7336BF960}" uniqueName="9" name="height_cm" queryTableFieldId="9" dataDxfId="5">
      <calculatedColumnFormula>ufc_fighters[[#This Row],[height_feet]]*30.48+ufc_fighters[[#This Row],[height_inches]]*2.54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duplicity" displayName="duplicity" ref="A1:E5719" tableType="queryTable" totalsRowShown="0">
  <sortState xmlns:xlrd2="http://schemas.microsoft.com/office/spreadsheetml/2017/richdata2" ref="A2:C5730">
    <sortCondition ref="C2:C5730"/>
  </sortState>
  <tableColumns count="5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4"/>
    <tableColumn id="38" xr3:uid="{EB5A883B-09B8-4CC2-8413-5C9F8DDBB78D}" uniqueName="38" name="duplicitní texty" queryTableFieldId="39" dataDxfId="3">
      <calculatedColumnFormula>duplicity[[#This Row],[r_fighter_id]]&amp;"/"&amp;duplicity[[#This Row],[b_fighter_id]]&amp;duplicity[[#This Row],[date]]</calculatedColumnFormula>
    </tableColumn>
    <tableColumn id="3" xr3:uid="{46799B8A-BE88-4104-80AA-4A31A1FC6642}" uniqueName="3" name="počet" queryTableFieldId="40" dataDxfId="2">
      <calculatedColumnFormula>COUNTIF(duplicity[duplicitní texty],duplicity[[#This Row],[duplicitní texty]])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1:C31"/>
  <sheetViews>
    <sheetView workbookViewId="0">
      <selection activeCell="A6" sqref="A6"/>
    </sheetView>
  </sheetViews>
  <sheetFormatPr defaultRowHeight="15"/>
  <cols>
    <col min="1" max="1" width="78.85546875" style="4" customWidth="1"/>
    <col min="3" max="3" width="79.28515625" customWidth="1"/>
  </cols>
  <sheetData>
    <row r="1" spans="1:3">
      <c r="A1" s="4" t="s">
        <v>4178</v>
      </c>
      <c r="C1" t="s">
        <v>4184</v>
      </c>
    </row>
    <row r="3" spans="1:3" ht="45">
      <c r="A3" s="4" t="s">
        <v>4143</v>
      </c>
      <c r="C3" s="4" t="s">
        <v>4179</v>
      </c>
    </row>
    <row r="4" spans="1:3">
      <c r="A4" s="4" t="s">
        <v>4144</v>
      </c>
      <c r="C4" s="4" t="s">
        <v>4180</v>
      </c>
    </row>
    <row r="5" spans="1:3" ht="45">
      <c r="A5" s="4" t="s">
        <v>4145</v>
      </c>
      <c r="C5" s="4" t="s">
        <v>4181</v>
      </c>
    </row>
    <row r="6" spans="1:3" ht="45">
      <c r="A6" s="4" t="s">
        <v>4146</v>
      </c>
      <c r="C6" s="4" t="s">
        <v>4182</v>
      </c>
    </row>
    <row r="7" spans="1:3" ht="30">
      <c r="A7" s="4" t="s">
        <v>4147</v>
      </c>
      <c r="C7" s="4" t="s">
        <v>4183</v>
      </c>
    </row>
    <row r="8" spans="1:3">
      <c r="A8" s="4" t="s">
        <v>4148</v>
      </c>
    </row>
    <row r="9" spans="1:3">
      <c r="A9" s="4" t="s">
        <v>4185</v>
      </c>
    </row>
    <row r="10" spans="1:3">
      <c r="A10" s="4" t="s">
        <v>4186</v>
      </c>
    </row>
    <row r="11" spans="1:3">
      <c r="A11" s="4" t="s">
        <v>4149</v>
      </c>
    </row>
    <row r="12" spans="1:3">
      <c r="A12" s="4" t="s">
        <v>4150</v>
      </c>
    </row>
    <row r="13" spans="1:3">
      <c r="A13" s="4" t="s">
        <v>4151</v>
      </c>
    </row>
    <row r="14" spans="1:3" ht="30">
      <c r="A14" s="4" t="s">
        <v>4152</v>
      </c>
    </row>
    <row r="15" spans="1:3">
      <c r="A15" s="4" t="s">
        <v>4153</v>
      </c>
    </row>
    <row r="16" spans="1:3" ht="30">
      <c r="A16" s="4" t="s">
        <v>4154</v>
      </c>
    </row>
    <row r="17" spans="1:1" ht="30">
      <c r="A17" s="4" t="s">
        <v>4155</v>
      </c>
    </row>
    <row r="18" spans="1:1">
      <c r="A18" s="4" t="s">
        <v>4156</v>
      </c>
    </row>
    <row r="19" spans="1:1">
      <c r="A19" s="4" t="s">
        <v>4157</v>
      </c>
    </row>
    <row r="20" spans="1:1">
      <c r="A20" s="4" t="s">
        <v>4158</v>
      </c>
    </row>
    <row r="21" spans="1:1">
      <c r="A21" s="4" t="s">
        <v>4159</v>
      </c>
    </row>
    <row r="22" spans="1:1" ht="30">
      <c r="A22" s="4" t="s">
        <v>4160</v>
      </c>
    </row>
    <row r="23" spans="1:1">
      <c r="A23" s="4" t="s">
        <v>4161</v>
      </c>
    </row>
    <row r="24" spans="1:1">
      <c r="A24" s="4" t="s">
        <v>4162</v>
      </c>
    </row>
    <row r="25" spans="1:1">
      <c r="A25" s="4" t="s">
        <v>4163</v>
      </c>
    </row>
    <row r="26" spans="1:1">
      <c r="A26" s="4" t="s">
        <v>4164</v>
      </c>
    </row>
    <row r="27" spans="1:1">
      <c r="A27" s="4" t="s">
        <v>4165</v>
      </c>
    </row>
    <row r="28" spans="1:1">
      <c r="A28" s="4" t="s">
        <v>4166</v>
      </c>
    </row>
    <row r="29" spans="1:1">
      <c r="A29" s="4" t="s">
        <v>4167</v>
      </c>
    </row>
    <row r="30" spans="1:1">
      <c r="A30" s="4" t="s">
        <v>4168</v>
      </c>
    </row>
    <row r="31" spans="1:1">
      <c r="A31" s="4" t="s">
        <v>4169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Q5730"/>
  <sheetViews>
    <sheetView workbookViewId="0">
      <pane xSplit="2" ySplit="1" topLeftCell="AH5700" activePane="bottomRight" state="frozen"/>
      <selection pane="topRight" activeCell="C1" sqref="C1"/>
      <selection pane="bottomLeft" activeCell="A2" sqref="A2"/>
      <selection pane="bottomRight" activeCell="AI5712" sqref="AI5712"/>
    </sheetView>
  </sheetViews>
  <sheetFormatPr defaultRowHeight="15"/>
  <cols>
    <col min="1" max="1" width="11.42578125" bestFit="1" customWidth="1"/>
    <col min="2" max="2" width="11.85546875" bestFit="1" customWidth="1"/>
    <col min="3" max="3" width="14.28515625" customWidth="1"/>
    <col min="4" max="4" width="11.85546875" customWidth="1"/>
    <col min="5" max="5" width="10.140625" style="10" customWidth="1"/>
    <col min="6" max="6" width="10.85546875" style="10" customWidth="1"/>
    <col min="7" max="7" width="4.85546875" hidden="1" customWidth="1"/>
    <col min="8" max="8" width="5.28515625" hidden="1" customWidth="1"/>
    <col min="9" max="9" width="8.42578125" hidden="1" customWidth="1"/>
    <col min="10" max="10" width="8.85546875" hidden="1" customWidth="1"/>
    <col min="11" max="11" width="10.140625" hidden="1" customWidth="1"/>
    <col min="12" max="12" width="10.5703125" hidden="1" customWidth="1"/>
    <col min="13" max="14" width="7" hidden="1" customWidth="1"/>
    <col min="15" max="15" width="9.28515625" hidden="1" customWidth="1"/>
    <col min="16" max="16" width="9.7109375" hidden="1" customWidth="1"/>
    <col min="17" max="17" width="5.5703125" hidden="1" customWidth="1"/>
    <col min="18" max="18" width="6" hidden="1" customWidth="1"/>
    <col min="19" max="20" width="8.140625" hidden="1" customWidth="1"/>
    <col min="21" max="21" width="7.140625" hidden="1" customWidth="1"/>
    <col min="22" max="22" width="7.5703125" hidden="1" customWidth="1"/>
    <col min="23" max="23" width="7.140625" hidden="1" customWidth="1"/>
    <col min="24" max="25" width="7" hidden="1" customWidth="1"/>
    <col min="26" max="26" width="10.140625" hidden="1" customWidth="1"/>
    <col min="27" max="27" width="10.5703125" hidden="1" customWidth="1"/>
    <col min="28" max="28" width="7.85546875" hidden="1" customWidth="1"/>
    <col min="29" max="29" width="8.28515625" hidden="1" customWidth="1"/>
    <col min="30" max="30" width="9" hidden="1" customWidth="1"/>
    <col min="31" max="31" width="9.42578125" hidden="1" customWidth="1"/>
    <col min="32" max="32" width="22.42578125" bestFit="1" customWidth="1"/>
    <col min="33" max="33" width="15.7109375" bestFit="1" customWidth="1"/>
    <col min="34" max="34" width="18.7109375" bestFit="1" customWidth="1"/>
    <col min="35" max="35" width="14.28515625" bestFit="1" customWidth="1"/>
    <col min="36" max="36" width="22.140625" bestFit="1" customWidth="1"/>
    <col min="37" max="37" width="15.85546875" bestFit="1" customWidth="1"/>
    <col min="38" max="38" width="15.85546875" style="10" customWidth="1"/>
    <col min="39" max="39" width="23.140625" bestFit="1" customWidth="1"/>
    <col min="40" max="40" width="10.85546875" bestFit="1" customWidth="1"/>
    <col min="41" max="41" width="9.7109375" customWidth="1"/>
    <col min="43" max="43" width="18.140625" customWidth="1"/>
  </cols>
  <sheetData>
    <row r="1" spans="1:43">
      <c r="A1" t="s">
        <v>3875</v>
      </c>
      <c r="B1" t="s">
        <v>3876</v>
      </c>
      <c r="C1" t="s">
        <v>4188</v>
      </c>
      <c r="D1" t="s">
        <v>4189</v>
      </c>
      <c r="E1" s="10" t="s">
        <v>4190</v>
      </c>
      <c r="F1" s="10" t="s">
        <v>4191</v>
      </c>
      <c r="G1" t="s">
        <v>3877</v>
      </c>
      <c r="H1" t="s">
        <v>3878</v>
      </c>
      <c r="I1" t="s">
        <v>3879</v>
      </c>
      <c r="J1" t="s">
        <v>3880</v>
      </c>
      <c r="K1" t="s">
        <v>3881</v>
      </c>
      <c r="L1" t="s">
        <v>3882</v>
      </c>
      <c r="M1" t="s">
        <v>3883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s="10" t="s">
        <v>4194</v>
      </c>
      <c r="AM1" t="s">
        <v>3908</v>
      </c>
      <c r="AN1" t="s">
        <v>3602</v>
      </c>
      <c r="AO1" t="s">
        <v>3909</v>
      </c>
      <c r="AP1" t="s">
        <v>4192</v>
      </c>
      <c r="AQ1" t="s">
        <v>4193</v>
      </c>
    </row>
    <row r="2" spans="1:43">
      <c r="A2">
        <v>3534</v>
      </c>
      <c r="B2">
        <v>1357</v>
      </c>
      <c r="C2">
        <f>_xlfn.XLOOKUP(ufc_fights_2[[#This Row],[r_fighter_id]],ufc_fighters[id],ufc_fighters[year],"xxx",0,1)</f>
        <v>1989</v>
      </c>
      <c r="D2">
        <f>_xlfn.XLOOKUP(ufc_fights_2[[#This Row],[b_fighter_id]],ufc_fighters[id],ufc_fighters[year],"Prázdné",0,1)</f>
        <v>1985</v>
      </c>
      <c r="E2" s="10">
        <f>YEAR(ufc_fights_2[[#This Row],[date]])-ufc_fights_2[[#This Row],[r_year]]</f>
        <v>30</v>
      </c>
      <c r="F2" s="10">
        <f>YEAR(ufc_fights_2[[#This Row],[date]])-ufc_fights_2[[#This Row],[b_year]]</f>
        <v>34</v>
      </c>
      <c r="G2">
        <v>0</v>
      </c>
      <c r="H2">
        <v>0</v>
      </c>
      <c r="I2">
        <v>0.3775</v>
      </c>
      <c r="J2">
        <v>0.49309999999999998</v>
      </c>
      <c r="K2">
        <v>0.3977</v>
      </c>
      <c r="L2">
        <v>0.51659999999999995</v>
      </c>
      <c r="M2">
        <v>1</v>
      </c>
      <c r="N2">
        <v>0.33329999999999999</v>
      </c>
      <c r="O2">
        <v>0</v>
      </c>
      <c r="P2">
        <v>1</v>
      </c>
      <c r="Q2">
        <v>0</v>
      </c>
      <c r="R2">
        <v>0</v>
      </c>
      <c r="S2" s="2">
        <v>1.2847222222222223E-3</v>
      </c>
      <c r="T2" s="2">
        <v>6.3657407407407413E-4</v>
      </c>
      <c r="U2">
        <v>0.3216</v>
      </c>
      <c r="V2">
        <v>0.4</v>
      </c>
      <c r="W2">
        <v>0.5</v>
      </c>
      <c r="X2">
        <v>0.67859999999999998</v>
      </c>
      <c r="Y2">
        <v>0.75</v>
      </c>
      <c r="Z2">
        <v>0.3624</v>
      </c>
      <c r="AA2">
        <v>0.44090000000000001</v>
      </c>
      <c r="AB2">
        <v>0.47060000000000002</v>
      </c>
      <c r="AC2">
        <v>0.86670000000000003</v>
      </c>
      <c r="AD2">
        <v>1</v>
      </c>
      <c r="AE2">
        <v>1</v>
      </c>
      <c r="AF2" t="s">
        <v>3915</v>
      </c>
      <c r="AG2" s="2">
        <v>3.472222222222222E-3</v>
      </c>
      <c r="AH2" t="s">
        <v>3911</v>
      </c>
      <c r="AI2">
        <v>3</v>
      </c>
      <c r="AJ2" t="s">
        <v>3937</v>
      </c>
      <c r="AK2" s="3">
        <v>43624</v>
      </c>
      <c r="AL2" s="10">
        <f>YEAR(ufc_fights_2[[#This Row],[date]])</f>
        <v>2019</v>
      </c>
      <c r="AM2" t="s">
        <v>3947</v>
      </c>
      <c r="AN2">
        <v>8</v>
      </c>
      <c r="AO2" t="s">
        <v>3913</v>
      </c>
      <c r="AP2">
        <f>IF(ufc_fights_2[[#This Row],[winner]]="Red",ufc_fights_2[[#This Row],[r_fighter_id]],ufc_fights_2[[#This Row],[b_fighter_id]])</f>
        <v>3534</v>
      </c>
      <c r="AQ2" t="str">
        <f>_xlfn.XLOOKUP(ufc_fights_2[[#This Row],[winnerID]],ufc_fighters[id],ufc_fighters[fighter_name],"xxx",0,1)</f>
        <v>Yan Xiaonan</v>
      </c>
    </row>
    <row r="3" spans="1:43">
      <c r="A3">
        <v>1957</v>
      </c>
      <c r="B3">
        <v>689</v>
      </c>
      <c r="C3">
        <f>_xlfn.XLOOKUP(ufc_fights_2[[#This Row],[r_fighter_id]],ufc_fighters[id],ufc_fighters[year],"xxx",0,1)</f>
        <v>1985</v>
      </c>
      <c r="D3">
        <f>_xlfn.XLOOKUP(ufc_fights_2[[#This Row],[b_fighter_id]],ufc_fighters[id],ufc_fighters[year],"Prázdné",0,1)</f>
        <v>1987</v>
      </c>
      <c r="E3" s="10">
        <f>YEAR(ufc_fights_2[[#This Row],[date]])-ufc_fights_2[[#This Row],[r_year]]</f>
        <v>30</v>
      </c>
      <c r="F3" s="10">
        <f>YEAR(ufc_fights_2[[#This Row],[date]])-ufc_fights_2[[#This Row],[b_year]]</f>
        <v>28</v>
      </c>
      <c r="G3">
        <v>0</v>
      </c>
      <c r="H3">
        <v>0</v>
      </c>
      <c r="I3">
        <v>0.34620000000000001</v>
      </c>
      <c r="J3">
        <v>0.41539999999999999</v>
      </c>
      <c r="K3">
        <v>0.7661</v>
      </c>
      <c r="L3">
        <v>0.54349999999999998</v>
      </c>
      <c r="M3">
        <v>0.5</v>
      </c>
      <c r="N3">
        <v>0.4</v>
      </c>
      <c r="O3">
        <v>1</v>
      </c>
      <c r="P3">
        <v>1</v>
      </c>
      <c r="Q3">
        <v>0</v>
      </c>
      <c r="R3">
        <v>0</v>
      </c>
      <c r="S3" s="2">
        <v>3.8310185185185183E-3</v>
      </c>
      <c r="T3" s="2">
        <v>4.7800925925925927E-3</v>
      </c>
      <c r="U3">
        <v>0.3125</v>
      </c>
      <c r="V3">
        <v>0.3</v>
      </c>
      <c r="W3">
        <v>1</v>
      </c>
      <c r="X3">
        <v>0.5</v>
      </c>
      <c r="Y3">
        <v>0.6</v>
      </c>
      <c r="Z3">
        <v>0.26190000000000002</v>
      </c>
      <c r="AA3">
        <v>0.20930000000000001</v>
      </c>
      <c r="AB3">
        <v>0.5</v>
      </c>
      <c r="AC3">
        <v>0.85709999999999997</v>
      </c>
      <c r="AD3">
        <v>1</v>
      </c>
      <c r="AE3">
        <v>0.75</v>
      </c>
      <c r="AF3" t="s">
        <v>3915</v>
      </c>
      <c r="AG3" s="2">
        <v>3.472222222222222E-3</v>
      </c>
      <c r="AH3" t="s">
        <v>3911</v>
      </c>
      <c r="AI3">
        <v>3</v>
      </c>
      <c r="AJ3" t="s">
        <v>3987</v>
      </c>
      <c r="AK3" s="3">
        <v>42119</v>
      </c>
      <c r="AL3" s="10">
        <f>YEAR(ufc_fights_2[[#This Row],[date]])</f>
        <v>2015</v>
      </c>
      <c r="AM3" t="s">
        <v>3947</v>
      </c>
      <c r="AN3">
        <v>92</v>
      </c>
      <c r="AO3" t="s">
        <v>3913</v>
      </c>
      <c r="AP3">
        <f>IF(ufc_fights_2[[#This Row],[winner]]="Red",ufc_fights_2[[#This Row],[r_fighter_id]],ufc_fights_2[[#This Row],[b_fighter_id]])</f>
        <v>1957</v>
      </c>
      <c r="AQ3" t="str">
        <f>_xlfn.XLOOKUP(ufc_fights_2[[#This Row],[winnerID]],ufc_fighters[id],ufc_fighters[fighter_name],"xxx",0,1)</f>
        <v>Randa Markos</v>
      </c>
    </row>
    <row r="4" spans="1:43">
      <c r="A4">
        <v>1957</v>
      </c>
      <c r="B4">
        <v>1357</v>
      </c>
      <c r="C4">
        <f>_xlfn.XLOOKUP(ufc_fights_2[[#This Row],[r_fighter_id]],ufc_fighters[id],ufc_fighters[year],"xxx",0,1)</f>
        <v>1985</v>
      </c>
      <c r="D4">
        <f>_xlfn.XLOOKUP(ufc_fights_2[[#This Row],[b_fighter_id]],ufc_fighters[id],ufc_fighters[year],"Prázdné",0,1)</f>
        <v>1985</v>
      </c>
      <c r="E4" s="10">
        <f>YEAR(ufc_fights_2[[#This Row],[date]])-ufc_fights_2[[#This Row],[r_year]]</f>
        <v>34</v>
      </c>
      <c r="F4" s="10">
        <f>YEAR(ufc_fights_2[[#This Row],[date]])-ufc_fights_2[[#This Row],[b_year]]</f>
        <v>34</v>
      </c>
      <c r="G4">
        <v>0</v>
      </c>
      <c r="H4">
        <v>0</v>
      </c>
      <c r="I4">
        <v>0.5</v>
      </c>
      <c r="J4">
        <v>0.28570000000000001</v>
      </c>
      <c r="K4">
        <v>0.60609999999999997</v>
      </c>
      <c r="L4">
        <v>0.28570000000000001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 s="2">
        <v>1.9907407407407408E-3</v>
      </c>
      <c r="T4" s="2">
        <v>4.861111111111111E-4</v>
      </c>
      <c r="U4">
        <v>0.42859999999999998</v>
      </c>
      <c r="V4">
        <v>0.16669999999999999</v>
      </c>
      <c r="W4">
        <v>1</v>
      </c>
      <c r="X4">
        <v>0</v>
      </c>
      <c r="Y4">
        <v>0</v>
      </c>
      <c r="Z4">
        <v>0</v>
      </c>
      <c r="AA4">
        <v>0.4</v>
      </c>
      <c r="AB4">
        <v>1</v>
      </c>
      <c r="AC4">
        <v>0</v>
      </c>
      <c r="AD4">
        <v>1</v>
      </c>
      <c r="AE4">
        <v>0</v>
      </c>
      <c r="AF4" t="s">
        <v>3933</v>
      </c>
      <c r="AG4" s="2">
        <v>3.0555555555555557E-3</v>
      </c>
      <c r="AH4" t="s">
        <v>3911</v>
      </c>
      <c r="AI4">
        <v>3</v>
      </c>
      <c r="AJ4" t="s">
        <v>3938</v>
      </c>
      <c r="AK4" s="3">
        <v>43547</v>
      </c>
      <c r="AL4" s="10">
        <f>YEAR(ufc_fights_2[[#This Row],[date]])</f>
        <v>2019</v>
      </c>
      <c r="AM4" t="s">
        <v>3947</v>
      </c>
      <c r="AN4">
        <v>71</v>
      </c>
      <c r="AO4" t="s">
        <v>3913</v>
      </c>
      <c r="AP4">
        <f>IF(ufc_fights_2[[#This Row],[winner]]="Red",ufc_fights_2[[#This Row],[r_fighter_id]],ufc_fights_2[[#This Row],[b_fighter_id]])</f>
        <v>1957</v>
      </c>
      <c r="AQ4" t="str">
        <f>_xlfn.XLOOKUP(ufc_fights_2[[#This Row],[winnerID]],ufc_fighters[id],ufc_fighters[fighter_name],"xxx",0,1)</f>
        <v>Randa Markos</v>
      </c>
    </row>
    <row r="5" spans="1:43">
      <c r="A5">
        <v>1957</v>
      </c>
      <c r="B5">
        <v>3549</v>
      </c>
      <c r="C5">
        <f>_xlfn.XLOOKUP(ufc_fights_2[[#This Row],[r_fighter_id]],ufc_fighters[id],ufc_fighters[year],"xxx",0,1)</f>
        <v>1985</v>
      </c>
      <c r="D5">
        <f>_xlfn.XLOOKUP(ufc_fights_2[[#This Row],[b_fighter_id]],ufc_fighters[id],ufc_fighters[year],"Prázdné",0,1)</f>
        <v>1987</v>
      </c>
      <c r="E5" s="10">
        <f>YEAR(ufc_fights_2[[#This Row],[date]])-ufc_fights_2[[#This Row],[r_year]]</f>
        <v>34</v>
      </c>
      <c r="F5" s="10">
        <f>YEAR(ufc_fights_2[[#This Row],[date]])-ufc_fights_2[[#This Row],[b_year]]</f>
        <v>32</v>
      </c>
      <c r="G5">
        <v>0</v>
      </c>
      <c r="H5">
        <v>0</v>
      </c>
      <c r="I5">
        <v>0.55710000000000004</v>
      </c>
      <c r="J5">
        <v>0.41120000000000001</v>
      </c>
      <c r="K5">
        <v>0.59489999999999998</v>
      </c>
      <c r="L5">
        <v>0.55410000000000004</v>
      </c>
      <c r="M5">
        <v>0</v>
      </c>
      <c r="N5">
        <v>0.33329999999999999</v>
      </c>
      <c r="O5">
        <v>0</v>
      </c>
      <c r="P5">
        <v>0</v>
      </c>
      <c r="Q5">
        <v>1</v>
      </c>
      <c r="R5">
        <v>1</v>
      </c>
      <c r="S5" s="2">
        <v>2.1412037037037038E-3</v>
      </c>
      <c r="T5" s="2">
        <v>3.9004629629629628E-3</v>
      </c>
      <c r="U5">
        <v>0.5</v>
      </c>
      <c r="V5">
        <v>0.35709999999999997</v>
      </c>
      <c r="W5">
        <v>0.76919999999999999</v>
      </c>
      <c r="X5">
        <v>0.90910000000000002</v>
      </c>
      <c r="Y5">
        <v>0.42859999999999998</v>
      </c>
      <c r="Z5">
        <v>0.4516</v>
      </c>
      <c r="AA5">
        <v>0.3</v>
      </c>
      <c r="AB5">
        <v>0.78790000000000004</v>
      </c>
      <c r="AC5">
        <v>0.5</v>
      </c>
      <c r="AD5">
        <v>0.71430000000000005</v>
      </c>
      <c r="AE5">
        <v>0.88239999999999996</v>
      </c>
      <c r="AF5" t="s">
        <v>3922</v>
      </c>
      <c r="AG5" s="2">
        <v>3.472222222222222E-3</v>
      </c>
      <c r="AH5" t="s">
        <v>3911</v>
      </c>
      <c r="AI5">
        <v>3</v>
      </c>
      <c r="AJ5" t="s">
        <v>3954</v>
      </c>
      <c r="AK5" s="3">
        <v>43764</v>
      </c>
      <c r="AL5" s="10">
        <f>YEAR(ufc_fights_2[[#This Row],[date]])</f>
        <v>2019</v>
      </c>
      <c r="AM5" t="s">
        <v>3947</v>
      </c>
      <c r="AN5">
        <v>57</v>
      </c>
      <c r="AO5" t="s">
        <v>3913</v>
      </c>
      <c r="AP5">
        <f>IF(ufc_fights_2[[#This Row],[winner]]="Red",ufc_fights_2[[#This Row],[r_fighter_id]],ufc_fights_2[[#This Row],[b_fighter_id]])</f>
        <v>1957</v>
      </c>
      <c r="AQ5" t="str">
        <f>_xlfn.XLOOKUP(ufc_fights_2[[#This Row],[winnerID]],ufc_fighters[id],ufc_fighters[fighter_name],"xxx",0,1)</f>
        <v>Randa Markos</v>
      </c>
    </row>
    <row r="6" spans="1:43">
      <c r="A6">
        <v>1957</v>
      </c>
      <c r="B6">
        <v>1556</v>
      </c>
      <c r="C6">
        <f>_xlfn.XLOOKUP(ufc_fights_2[[#This Row],[r_fighter_id]],ufc_fighters[id],ufc_fighters[year],"xxx",0,1)</f>
        <v>1985</v>
      </c>
      <c r="D6">
        <f>_xlfn.XLOOKUP(ufc_fights_2[[#This Row],[b_fighter_id]],ufc_fighters[id],ufc_fighters[year],"Prázdné",0,1)</f>
        <v>1985</v>
      </c>
      <c r="E6" s="10">
        <f>YEAR(ufc_fights_2[[#This Row],[date]])-ufc_fights_2[[#This Row],[r_year]]</f>
        <v>31</v>
      </c>
      <c r="F6" s="10">
        <f>YEAR(ufc_fights_2[[#This Row],[date]])-ufc_fights_2[[#This Row],[b_year]]</f>
        <v>31</v>
      </c>
      <c r="G6">
        <v>0</v>
      </c>
      <c r="H6">
        <v>0</v>
      </c>
      <c r="I6">
        <v>0.35389999999999999</v>
      </c>
      <c r="J6">
        <v>0.3362</v>
      </c>
      <c r="K6">
        <v>0.40849999999999997</v>
      </c>
      <c r="L6">
        <v>0.38100000000000001</v>
      </c>
      <c r="M6">
        <v>0.16669999999999999</v>
      </c>
      <c r="N6">
        <v>1</v>
      </c>
      <c r="O6">
        <v>1</v>
      </c>
      <c r="P6">
        <v>0</v>
      </c>
      <c r="Q6">
        <v>0</v>
      </c>
      <c r="R6">
        <v>0</v>
      </c>
      <c r="S6" s="2">
        <v>1.3773148148148147E-3</v>
      </c>
      <c r="T6" s="2">
        <v>1.2731481481481483E-3</v>
      </c>
      <c r="U6">
        <v>0.3377</v>
      </c>
      <c r="V6">
        <v>0.28849999999999998</v>
      </c>
      <c r="W6">
        <v>0.66669999999999996</v>
      </c>
      <c r="X6">
        <v>0.5</v>
      </c>
      <c r="Y6">
        <v>0.875</v>
      </c>
      <c r="Z6">
        <v>0.30370000000000003</v>
      </c>
      <c r="AA6">
        <v>0.3261</v>
      </c>
      <c r="AB6">
        <v>0.72219999999999995</v>
      </c>
      <c r="AC6">
        <v>0.8</v>
      </c>
      <c r="AD6">
        <v>0.72729999999999995</v>
      </c>
      <c r="AE6">
        <v>0</v>
      </c>
      <c r="AF6" t="s">
        <v>3915</v>
      </c>
      <c r="AG6" s="2">
        <v>3.472222222222222E-3</v>
      </c>
      <c r="AH6" t="s">
        <v>3911</v>
      </c>
      <c r="AI6">
        <v>3</v>
      </c>
      <c r="AJ6" t="s">
        <v>3914</v>
      </c>
      <c r="AK6" s="3">
        <v>42539</v>
      </c>
      <c r="AL6" s="10">
        <f>YEAR(ufc_fights_2[[#This Row],[date]])</f>
        <v>2016</v>
      </c>
      <c r="AM6" t="s">
        <v>3947</v>
      </c>
      <c r="AN6">
        <v>16</v>
      </c>
      <c r="AO6" t="s">
        <v>3913</v>
      </c>
      <c r="AP6">
        <f>IF(ufc_fights_2[[#This Row],[winner]]="Red",ufc_fights_2[[#This Row],[r_fighter_id]],ufc_fights_2[[#This Row],[b_fighter_id]])</f>
        <v>1957</v>
      </c>
      <c r="AQ6" t="str">
        <f>_xlfn.XLOOKUP(ufc_fights_2[[#This Row],[winnerID]],ufc_fighters[id],ufc_fighters[fighter_name],"xxx",0,1)</f>
        <v>Randa Markos</v>
      </c>
    </row>
    <row r="7" spans="1:43">
      <c r="A7">
        <v>2612</v>
      </c>
      <c r="B7">
        <v>1808</v>
      </c>
      <c r="C7">
        <f>_xlfn.XLOOKUP(ufc_fights_2[[#This Row],[r_fighter_id]],ufc_fighters[id],ufc_fighters[year],"xxx",0,1)</f>
        <v>1977</v>
      </c>
      <c r="D7">
        <f>_xlfn.XLOOKUP(ufc_fights_2[[#This Row],[b_fighter_id]],ufc_fighters[id],ufc_fighters[year],"Prázdné",0,1)</f>
        <v>1983</v>
      </c>
      <c r="E7" s="10">
        <f>YEAR(ufc_fights_2[[#This Row],[date]])-ufc_fights_2[[#This Row],[r_year]]</f>
        <v>38</v>
      </c>
      <c r="F7" s="10">
        <f>YEAR(ufc_fights_2[[#This Row],[date]])-ufc_fights_2[[#This Row],[b_year]]</f>
        <v>32</v>
      </c>
      <c r="G7">
        <v>0</v>
      </c>
      <c r="H7">
        <v>0</v>
      </c>
      <c r="I7">
        <v>0.4299</v>
      </c>
      <c r="J7">
        <v>0.30649999999999999</v>
      </c>
      <c r="K7">
        <v>0.48</v>
      </c>
      <c r="L7">
        <v>0.36759999999999998</v>
      </c>
      <c r="M7">
        <v>0.2</v>
      </c>
      <c r="N7">
        <v>1</v>
      </c>
      <c r="O7">
        <v>1</v>
      </c>
      <c r="P7">
        <v>2</v>
      </c>
      <c r="Q7">
        <v>1</v>
      </c>
      <c r="R7">
        <v>1</v>
      </c>
      <c r="S7" s="2">
        <v>4.3750000000000004E-3</v>
      </c>
      <c r="T7" s="2">
        <v>6.3657407407407413E-4</v>
      </c>
      <c r="U7">
        <v>0.33329999999999999</v>
      </c>
      <c r="V7">
        <v>0.18279999999999999</v>
      </c>
      <c r="W7">
        <v>0.70830000000000004</v>
      </c>
      <c r="X7">
        <v>0.6</v>
      </c>
      <c r="Y7">
        <v>0.64710000000000001</v>
      </c>
      <c r="Z7">
        <v>0.34520000000000001</v>
      </c>
      <c r="AA7">
        <v>0.26729999999999998</v>
      </c>
      <c r="AB7">
        <v>0.78569999999999995</v>
      </c>
      <c r="AC7">
        <v>0.45450000000000002</v>
      </c>
      <c r="AD7">
        <v>0.66669999999999996</v>
      </c>
      <c r="AE7">
        <v>1</v>
      </c>
      <c r="AF7" t="s">
        <v>3915</v>
      </c>
      <c r="AG7" s="2">
        <v>3.472222222222222E-3</v>
      </c>
      <c r="AH7" t="s">
        <v>3911</v>
      </c>
      <c r="AI7">
        <v>3</v>
      </c>
      <c r="AJ7" t="s">
        <v>3940</v>
      </c>
      <c r="AK7" s="3">
        <v>42119</v>
      </c>
      <c r="AL7" s="10">
        <f>YEAR(ufc_fights_2[[#This Row],[date]])</f>
        <v>2015</v>
      </c>
      <c r="AM7" t="s">
        <v>3947</v>
      </c>
      <c r="AN7">
        <v>92</v>
      </c>
      <c r="AO7" t="s">
        <v>3918</v>
      </c>
      <c r="AP7">
        <f>IF(ufc_fights_2[[#This Row],[winner]]="Red",ufc_fights_2[[#This Row],[r_fighter_id]],ufc_fights_2[[#This Row],[b_fighter_id]])</f>
        <v>1808</v>
      </c>
      <c r="AQ7" t="str">
        <f>_xlfn.XLOOKUP(ufc_fights_2[[#This Row],[winnerID]],ufc_fighters[id],ufc_fighters[fighter_name],"xxx",0,1)</f>
        <v>Valerie Letourneau</v>
      </c>
    </row>
    <row r="8" spans="1:43">
      <c r="A8">
        <v>1854</v>
      </c>
      <c r="B8">
        <v>1023</v>
      </c>
      <c r="C8">
        <f>_xlfn.XLOOKUP(ufc_fights_2[[#This Row],[r_fighter_id]],ufc_fighters[id],ufc_fighters[year],"xxx",0,1)</f>
        <v>1996</v>
      </c>
      <c r="D8">
        <f>_xlfn.XLOOKUP(ufc_fights_2[[#This Row],[b_fighter_id]],ufc_fighters[id],ufc_fighters[year],"Prázdné",0,1)</f>
        <v>1985</v>
      </c>
      <c r="E8" s="10">
        <f>YEAR(ufc_fights_2[[#This Row],[date]])-ufc_fights_2[[#This Row],[r_year]]</f>
        <v>24</v>
      </c>
      <c r="F8" s="10">
        <f>YEAR(ufc_fights_2[[#This Row],[date]])-ufc_fights_2[[#This Row],[b_year]]</f>
        <v>35</v>
      </c>
      <c r="G8">
        <v>0</v>
      </c>
      <c r="H8">
        <v>0</v>
      </c>
      <c r="I8">
        <v>0.58389999999999997</v>
      </c>
      <c r="J8">
        <v>0.42620000000000002</v>
      </c>
      <c r="K8">
        <v>0.59860000000000002</v>
      </c>
      <c r="L8">
        <v>0.52</v>
      </c>
      <c r="M8">
        <v>0</v>
      </c>
      <c r="N8">
        <v>0.25</v>
      </c>
      <c r="O8">
        <v>0</v>
      </c>
      <c r="P8">
        <v>0</v>
      </c>
      <c r="Q8">
        <v>0</v>
      </c>
      <c r="R8">
        <v>0</v>
      </c>
      <c r="S8" s="2">
        <v>9.6064814814814819E-4</v>
      </c>
      <c r="T8" s="2">
        <v>1.7824074074074075E-3</v>
      </c>
      <c r="U8">
        <v>0.44259999999999999</v>
      </c>
      <c r="V8">
        <v>0.42859999999999998</v>
      </c>
      <c r="W8">
        <v>0.625</v>
      </c>
      <c r="X8">
        <v>0.9</v>
      </c>
      <c r="Y8">
        <v>0.25</v>
      </c>
      <c r="Z8">
        <v>0.4884</v>
      </c>
      <c r="AA8">
        <v>0.27660000000000001</v>
      </c>
      <c r="AB8">
        <v>0.76</v>
      </c>
      <c r="AC8">
        <v>0.92859999999999998</v>
      </c>
      <c r="AD8">
        <v>0</v>
      </c>
      <c r="AE8">
        <v>0</v>
      </c>
      <c r="AF8" t="s">
        <v>3915</v>
      </c>
      <c r="AG8" s="2">
        <v>3.472222222222222E-3</v>
      </c>
      <c r="AH8" t="s">
        <v>3911</v>
      </c>
      <c r="AI8">
        <v>3</v>
      </c>
      <c r="AJ8" t="s">
        <v>3931</v>
      </c>
      <c r="AK8" s="3">
        <v>44107</v>
      </c>
      <c r="AL8" s="10">
        <f>YEAR(ufc_fights_2[[#This Row],[date]])</f>
        <v>2020</v>
      </c>
      <c r="AM8" t="s">
        <v>3947</v>
      </c>
      <c r="AN8">
        <v>5</v>
      </c>
      <c r="AO8" t="s">
        <v>3913</v>
      </c>
      <c r="AP8">
        <f>IF(ufc_fights_2[[#This Row],[winner]]="Red",ufc_fights_2[[#This Row],[r_fighter_id]],ufc_fights_2[[#This Row],[b_fighter_id]])</f>
        <v>1854</v>
      </c>
      <c r="AQ8" t="str">
        <f>_xlfn.XLOOKUP(ufc_fights_2[[#This Row],[winnerID]],ufc_fighters[id],ufc_fighters[fighter_name],"xxx",0,1)</f>
        <v>Loma Lookboonmee</v>
      </c>
    </row>
    <row r="9" spans="1:43">
      <c r="A9">
        <v>1854</v>
      </c>
      <c r="B9">
        <v>39</v>
      </c>
      <c r="C9">
        <f>_xlfn.XLOOKUP(ufc_fights_2[[#This Row],[r_fighter_id]],ufc_fighters[id],ufc_fighters[year],"xxx",0,1)</f>
        <v>1996</v>
      </c>
      <c r="D9">
        <f>_xlfn.XLOOKUP(ufc_fights_2[[#This Row],[b_fighter_id]],ufc_fighters[id],ufc_fighters[year],"Prázdné",0,1)</f>
        <v>1990</v>
      </c>
      <c r="E9" s="10">
        <f>YEAR(ufc_fights_2[[#This Row],[date]])-ufc_fights_2[[#This Row],[r_year]]</f>
        <v>23</v>
      </c>
      <c r="F9" s="10">
        <f>YEAR(ufc_fights_2[[#This Row],[date]])-ufc_fights_2[[#This Row],[b_year]]</f>
        <v>29</v>
      </c>
      <c r="G9">
        <v>0</v>
      </c>
      <c r="H9">
        <v>0</v>
      </c>
      <c r="I9">
        <v>0.65559999999999996</v>
      </c>
      <c r="J9">
        <v>0.41399999999999998</v>
      </c>
      <c r="K9">
        <v>0.68289999999999995</v>
      </c>
      <c r="L9">
        <v>0.45029999999999998</v>
      </c>
      <c r="M9">
        <v>0.16669999999999999</v>
      </c>
      <c r="N9">
        <v>0.33329999999999999</v>
      </c>
      <c r="O9">
        <v>0</v>
      </c>
      <c r="P9">
        <v>0</v>
      </c>
      <c r="Q9">
        <v>0</v>
      </c>
      <c r="R9">
        <v>0</v>
      </c>
      <c r="S9" s="2">
        <v>2.6620370370370372E-4</v>
      </c>
      <c r="T9" s="2">
        <v>1.4120370370370369E-3</v>
      </c>
      <c r="U9">
        <v>0.46970000000000001</v>
      </c>
      <c r="V9">
        <v>0.3281</v>
      </c>
      <c r="W9">
        <v>0.76060000000000005</v>
      </c>
      <c r="X9">
        <v>1</v>
      </c>
      <c r="Y9">
        <v>0.5</v>
      </c>
      <c r="Z9">
        <v>0.51349999999999996</v>
      </c>
      <c r="AA9">
        <v>0.29820000000000002</v>
      </c>
      <c r="AB9">
        <v>0.79220000000000002</v>
      </c>
      <c r="AC9">
        <v>0.74360000000000004</v>
      </c>
      <c r="AD9">
        <v>0</v>
      </c>
      <c r="AE9">
        <v>0.5</v>
      </c>
      <c r="AF9" t="s">
        <v>3922</v>
      </c>
      <c r="AG9" s="2">
        <v>3.472222222222222E-3</v>
      </c>
      <c r="AH9" t="s">
        <v>3911</v>
      </c>
      <c r="AI9">
        <v>3</v>
      </c>
      <c r="AJ9" t="s">
        <v>3954</v>
      </c>
      <c r="AK9" s="3">
        <v>43764</v>
      </c>
      <c r="AL9" s="10">
        <f>YEAR(ufc_fights_2[[#This Row],[date]])</f>
        <v>2019</v>
      </c>
      <c r="AM9" t="s">
        <v>3947</v>
      </c>
      <c r="AN9">
        <v>57</v>
      </c>
      <c r="AO9" t="s">
        <v>3913</v>
      </c>
      <c r="AP9">
        <f>IF(ufc_fights_2[[#This Row],[winner]]="Red",ufc_fights_2[[#This Row],[r_fighter_id]],ufc_fights_2[[#This Row],[b_fighter_id]])</f>
        <v>1854</v>
      </c>
      <c r="AQ9" t="str">
        <f>_xlfn.XLOOKUP(ufc_fights_2[[#This Row],[winnerID]],ufc_fighters[id],ufc_fighters[fighter_name],"xxx",0,1)</f>
        <v>Loma Lookboonmee</v>
      </c>
    </row>
    <row r="10" spans="1:43">
      <c r="A10">
        <v>2630</v>
      </c>
      <c r="B10">
        <v>1257</v>
      </c>
      <c r="C10">
        <f>_xlfn.XLOOKUP(ufc_fights_2[[#This Row],[r_fighter_id]],ufc_fighters[id],ufc_fighters[year],"xxx",0,1)</f>
        <v>1989</v>
      </c>
      <c r="D10">
        <f>_xlfn.XLOOKUP(ufc_fights_2[[#This Row],[b_fighter_id]],ufc_fighters[id],ufc_fighters[year],"Prázdné",0,1)</f>
        <v>1987</v>
      </c>
      <c r="E10" s="10">
        <f>YEAR(ufc_fights_2[[#This Row],[date]])-ufc_fights_2[[#This Row],[r_year]]</f>
        <v>27</v>
      </c>
      <c r="F10" s="10">
        <f>YEAR(ufc_fights_2[[#This Row],[date]])-ufc_fights_2[[#This Row],[b_year]]</f>
        <v>29</v>
      </c>
      <c r="G10">
        <v>0</v>
      </c>
      <c r="H10">
        <v>0</v>
      </c>
      <c r="I10">
        <v>0.42080000000000001</v>
      </c>
      <c r="J10">
        <v>0.3725</v>
      </c>
      <c r="K10">
        <v>0.45229999999999998</v>
      </c>
      <c r="L10">
        <v>0.43120000000000003</v>
      </c>
      <c r="M10">
        <v>0.33329999999999999</v>
      </c>
      <c r="N10">
        <v>0</v>
      </c>
      <c r="O10">
        <v>0</v>
      </c>
      <c r="P10">
        <v>1</v>
      </c>
      <c r="Q10">
        <v>0</v>
      </c>
      <c r="R10">
        <v>1</v>
      </c>
      <c r="S10" s="2">
        <v>3.4837962962962965E-3</v>
      </c>
      <c r="T10" s="2">
        <v>7.1759259259259259E-4</v>
      </c>
      <c r="U10">
        <v>0.39100000000000001</v>
      </c>
      <c r="V10">
        <v>0.30199999999999999</v>
      </c>
      <c r="W10">
        <v>0.59260000000000002</v>
      </c>
      <c r="X10">
        <v>0</v>
      </c>
      <c r="Y10">
        <v>0.57140000000000002</v>
      </c>
      <c r="Z10">
        <v>0.3841</v>
      </c>
      <c r="AA10">
        <v>0.35060000000000002</v>
      </c>
      <c r="AB10">
        <v>0.54549999999999998</v>
      </c>
      <c r="AC10">
        <v>0.63639999999999997</v>
      </c>
      <c r="AD10">
        <v>1</v>
      </c>
      <c r="AE10">
        <v>0.8</v>
      </c>
      <c r="AF10" t="s">
        <v>3915</v>
      </c>
      <c r="AG10" s="2">
        <v>3.472222222222222E-3</v>
      </c>
      <c r="AH10" t="s">
        <v>3911</v>
      </c>
      <c r="AI10">
        <v>3</v>
      </c>
      <c r="AJ10" t="s">
        <v>3945</v>
      </c>
      <c r="AK10" s="3">
        <v>42448</v>
      </c>
      <c r="AL10" s="10">
        <f>YEAR(ufc_fights_2[[#This Row],[date]])</f>
        <v>2016</v>
      </c>
      <c r="AM10" t="s">
        <v>3947</v>
      </c>
      <c r="AN10">
        <v>101</v>
      </c>
      <c r="AO10" t="s">
        <v>3913</v>
      </c>
      <c r="AP10">
        <f>IF(ufc_fights_2[[#This Row],[winner]]="Red",ufc_fights_2[[#This Row],[r_fighter_id]],ufc_fights_2[[#This Row],[b_fighter_id]])</f>
        <v>2630</v>
      </c>
      <c r="AQ10" t="str">
        <f>_xlfn.XLOOKUP(ufc_fights_2[[#This Row],[winnerID]],ufc_fighters[id],ufc_fighters[fighter_name],"xxx",0,1)</f>
        <v>Bec Rawlings</v>
      </c>
    </row>
    <row r="11" spans="1:43">
      <c r="A11">
        <v>2630</v>
      </c>
      <c r="B11">
        <v>876</v>
      </c>
      <c r="C11">
        <f>_xlfn.XLOOKUP(ufc_fights_2[[#This Row],[r_fighter_id]],ufc_fighters[id],ufc_fighters[year],"xxx",0,1)</f>
        <v>1989</v>
      </c>
      <c r="D11">
        <f>_xlfn.XLOOKUP(ufc_fights_2[[#This Row],[b_fighter_id]],ufc_fighters[id],ufc_fighters[year],"Prázdné",0,1)</f>
        <v>1982</v>
      </c>
      <c r="E11" s="10">
        <f>YEAR(ufc_fights_2[[#This Row],[date]])-ufc_fights_2[[#This Row],[r_year]]</f>
        <v>26</v>
      </c>
      <c r="F11" s="10">
        <f>YEAR(ufc_fights_2[[#This Row],[date]])-ufc_fights_2[[#This Row],[b_year]]</f>
        <v>33</v>
      </c>
      <c r="G11">
        <v>0</v>
      </c>
      <c r="H11">
        <v>0</v>
      </c>
      <c r="I11">
        <v>0.52500000000000002</v>
      </c>
      <c r="J11">
        <v>0.4118</v>
      </c>
      <c r="K11">
        <v>0.6</v>
      </c>
      <c r="L11">
        <v>0.44440000000000002</v>
      </c>
      <c r="M11">
        <v>0</v>
      </c>
      <c r="N11">
        <v>0.33329999999999999</v>
      </c>
      <c r="O11">
        <v>1</v>
      </c>
      <c r="P11">
        <v>0</v>
      </c>
      <c r="Q11">
        <v>0</v>
      </c>
      <c r="R11">
        <v>0</v>
      </c>
      <c r="S11" s="2">
        <v>1.5509259259259259E-3</v>
      </c>
      <c r="T11" s="2">
        <v>9.0277777777777774E-4</v>
      </c>
      <c r="U11">
        <v>0.48570000000000002</v>
      </c>
      <c r="V11">
        <v>0.42859999999999998</v>
      </c>
      <c r="W11">
        <v>0.8</v>
      </c>
      <c r="X11">
        <v>0</v>
      </c>
      <c r="Y11">
        <v>0</v>
      </c>
      <c r="Z11">
        <v>0.28570000000000001</v>
      </c>
      <c r="AA11">
        <v>0.22220000000000001</v>
      </c>
      <c r="AB11">
        <v>0.66669999999999996</v>
      </c>
      <c r="AC11">
        <v>0.5</v>
      </c>
      <c r="AD11">
        <v>0.63639999999999997</v>
      </c>
      <c r="AE11">
        <v>1</v>
      </c>
      <c r="AF11" t="s">
        <v>3933</v>
      </c>
      <c r="AG11" s="2">
        <v>2.8819444444444444E-3</v>
      </c>
      <c r="AH11" t="s">
        <v>3911</v>
      </c>
      <c r="AI11">
        <v>3</v>
      </c>
      <c r="AJ11" t="s">
        <v>3946</v>
      </c>
      <c r="AK11" s="3">
        <v>42133</v>
      </c>
      <c r="AL11" s="10">
        <f>YEAR(ufc_fights_2[[#This Row],[date]])</f>
        <v>2015</v>
      </c>
      <c r="AM11" t="s">
        <v>3947</v>
      </c>
      <c r="AN11">
        <v>43</v>
      </c>
      <c r="AO11" t="s">
        <v>3913</v>
      </c>
      <c r="AP11">
        <f>IF(ufc_fights_2[[#This Row],[winner]]="Red",ufc_fights_2[[#This Row],[r_fighter_id]],ufc_fights_2[[#This Row],[b_fighter_id]])</f>
        <v>2630</v>
      </c>
      <c r="AQ11" t="str">
        <f>_xlfn.XLOOKUP(ufc_fights_2[[#This Row],[winnerID]],ufc_fighters[id],ufc_fighters[fighter_name],"xxx",0,1)</f>
        <v>Bec Rawlings</v>
      </c>
    </row>
    <row r="12" spans="1:43">
      <c r="A12">
        <v>526</v>
      </c>
      <c r="B12">
        <v>671</v>
      </c>
      <c r="C12">
        <f>_xlfn.XLOOKUP(ufc_fights_2[[#This Row],[r_fighter_id]],ufc_fighters[id],ufc_fighters[year],"xxx",0,1)</f>
        <v>1978</v>
      </c>
      <c r="D12">
        <f>_xlfn.XLOOKUP(ufc_fights_2[[#This Row],[b_fighter_id]],ufc_fighters[id],ufc_fighters[year],"Prázdné",0,1)</f>
        <v>1991</v>
      </c>
      <c r="E12" s="10">
        <f>YEAR(ufc_fights_2[[#This Row],[date]])-ufc_fights_2[[#This Row],[r_year]]</f>
        <v>37</v>
      </c>
      <c r="F12" s="10">
        <f>YEAR(ufc_fights_2[[#This Row],[date]])-ufc_fights_2[[#This Row],[b_year]]</f>
        <v>24</v>
      </c>
      <c r="G12">
        <v>0</v>
      </c>
      <c r="H12">
        <v>0</v>
      </c>
      <c r="I12">
        <v>0.4037</v>
      </c>
      <c r="J12">
        <v>0.42630000000000001</v>
      </c>
      <c r="K12">
        <v>0.438</v>
      </c>
      <c r="L12">
        <v>0.51459999999999995</v>
      </c>
      <c r="M12">
        <v>0.4</v>
      </c>
      <c r="N12">
        <v>0.5</v>
      </c>
      <c r="O12">
        <v>2</v>
      </c>
      <c r="P12">
        <v>0</v>
      </c>
      <c r="Q12">
        <v>0</v>
      </c>
      <c r="R12">
        <v>0</v>
      </c>
      <c r="S12" s="2">
        <v>6.7129629629629625E-4</v>
      </c>
      <c r="T12" s="2">
        <v>3.2407407407407406E-3</v>
      </c>
      <c r="U12">
        <v>0.28570000000000001</v>
      </c>
      <c r="V12">
        <v>0.34250000000000003</v>
      </c>
      <c r="W12">
        <v>0.66669999999999996</v>
      </c>
      <c r="X12">
        <v>0.48</v>
      </c>
      <c r="Y12">
        <v>0.81820000000000004</v>
      </c>
      <c r="Z12">
        <v>0.38640000000000002</v>
      </c>
      <c r="AA12">
        <v>0.38569999999999999</v>
      </c>
      <c r="AB12">
        <v>0.47620000000000001</v>
      </c>
      <c r="AC12">
        <v>0.48649999999999999</v>
      </c>
      <c r="AD12">
        <v>0</v>
      </c>
      <c r="AE12">
        <v>0.69230000000000003</v>
      </c>
      <c r="AF12" t="s">
        <v>3933</v>
      </c>
      <c r="AG12" s="2">
        <v>2.2569444444444442E-3</v>
      </c>
      <c r="AH12" t="s">
        <v>3911</v>
      </c>
      <c r="AI12">
        <v>3</v>
      </c>
      <c r="AJ12" t="s">
        <v>3945</v>
      </c>
      <c r="AK12" s="3">
        <v>42133</v>
      </c>
      <c r="AL12" s="10">
        <f>YEAR(ufc_fights_2[[#This Row],[date]])</f>
        <v>2015</v>
      </c>
      <c r="AM12" t="s">
        <v>3947</v>
      </c>
      <c r="AN12">
        <v>43</v>
      </c>
      <c r="AO12" t="s">
        <v>3913</v>
      </c>
      <c r="AP12">
        <f>IF(ufc_fights_2[[#This Row],[winner]]="Red",ufc_fights_2[[#This Row],[r_fighter_id]],ufc_fights_2[[#This Row],[b_fighter_id]])</f>
        <v>526</v>
      </c>
      <c r="AQ12" t="str">
        <f>_xlfn.XLOOKUP(ufc_fights_2[[#This Row],[winnerID]],ufc_fighters[id],ufc_fighters[fighter_name],"xxx",0,1)</f>
        <v>Alex Chambers</v>
      </c>
    </row>
    <row r="13" spans="1:43">
      <c r="A13">
        <v>1257</v>
      </c>
      <c r="B13">
        <v>501</v>
      </c>
      <c r="C13">
        <f>_xlfn.XLOOKUP(ufc_fights_2[[#This Row],[r_fighter_id]],ufc_fighters[id],ufc_fighters[year],"xxx",0,1)</f>
        <v>1987</v>
      </c>
      <c r="D13">
        <f>_xlfn.XLOOKUP(ufc_fights_2[[#This Row],[b_fighter_id]],ufc_fighters[id],ufc_fighters[year],"Prázdné",0,1)</f>
        <v>1987</v>
      </c>
      <c r="E13" s="10">
        <f>YEAR(ufc_fights_2[[#This Row],[date]])-ufc_fights_2[[#This Row],[r_year]]</f>
        <v>28</v>
      </c>
      <c r="F13" s="10">
        <f>YEAR(ufc_fights_2[[#This Row],[date]])-ufc_fights_2[[#This Row],[b_year]]</f>
        <v>28</v>
      </c>
      <c r="G13">
        <v>0</v>
      </c>
      <c r="H13">
        <v>0</v>
      </c>
      <c r="I13">
        <v>0.40799999999999997</v>
      </c>
      <c r="J13">
        <v>0.34360000000000002</v>
      </c>
      <c r="K13">
        <v>0.4415</v>
      </c>
      <c r="L13">
        <v>0.3493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1.4236111111111112E-3</v>
      </c>
      <c r="T13" s="2">
        <v>2.4305555555555555E-4</v>
      </c>
      <c r="U13">
        <v>0.3468</v>
      </c>
      <c r="V13">
        <v>0.2802</v>
      </c>
      <c r="W13">
        <v>0.4118</v>
      </c>
      <c r="X13">
        <v>0.875</v>
      </c>
      <c r="Y13">
        <v>0.90480000000000005</v>
      </c>
      <c r="Z13">
        <v>0.41499999999999998</v>
      </c>
      <c r="AA13">
        <v>0.3</v>
      </c>
      <c r="AB13">
        <v>0.37040000000000001</v>
      </c>
      <c r="AC13">
        <v>0.66669999999999996</v>
      </c>
      <c r="AD13">
        <v>0</v>
      </c>
      <c r="AE13">
        <v>0</v>
      </c>
      <c r="AF13" t="s">
        <v>3915</v>
      </c>
      <c r="AG13" s="2">
        <v>3.472222222222222E-3</v>
      </c>
      <c r="AH13" t="s">
        <v>3911</v>
      </c>
      <c r="AI13">
        <v>3</v>
      </c>
      <c r="AJ13" t="s">
        <v>3914</v>
      </c>
      <c r="AK13" s="3">
        <v>42336</v>
      </c>
      <c r="AL13" s="10">
        <f>YEAR(ufc_fights_2[[#This Row],[date]])</f>
        <v>2015</v>
      </c>
      <c r="AM13" t="s">
        <v>3947</v>
      </c>
      <c r="AN13">
        <v>96</v>
      </c>
      <c r="AO13" t="s">
        <v>3913</v>
      </c>
      <c r="AP13">
        <f>IF(ufc_fights_2[[#This Row],[winner]]="Red",ufc_fights_2[[#This Row],[r_fighter_id]],ufc_fights_2[[#This Row],[b_fighter_id]])</f>
        <v>1257</v>
      </c>
      <c r="AQ13" t="str">
        <f>_xlfn.XLOOKUP(ufc_fights_2[[#This Row],[winnerID]],ufc_fighters[id],ufc_fighters[fighter_name],"xxx",0,1)</f>
        <v>Seo Hee Ham</v>
      </c>
    </row>
    <row r="14" spans="1:43">
      <c r="A14">
        <v>2731</v>
      </c>
      <c r="B14">
        <v>2666</v>
      </c>
      <c r="C14">
        <f>_xlfn.XLOOKUP(ufc_fights_2[[#This Row],[r_fighter_id]],ufc_fighters[id],ufc_fighters[year],"xxx",0,1)</f>
        <v>1987</v>
      </c>
      <c r="D14">
        <f>_xlfn.XLOOKUP(ufc_fights_2[[#This Row],[b_fighter_id]],ufc_fighters[id],ufc_fighters[year],"Prázdné",0,1)</f>
        <v>1993</v>
      </c>
      <c r="E14" s="10">
        <f>YEAR(ufc_fights_2[[#This Row],[date]])-ufc_fights_2[[#This Row],[r_year]]</f>
        <v>34</v>
      </c>
      <c r="F14" s="10">
        <f>YEAR(ufc_fights_2[[#This Row],[date]])-ufc_fights_2[[#This Row],[b_year]]</f>
        <v>28</v>
      </c>
      <c r="G14">
        <v>1</v>
      </c>
      <c r="H14">
        <v>0</v>
      </c>
      <c r="I14">
        <v>0.41670000000000001</v>
      </c>
      <c r="J14">
        <v>0.30430000000000001</v>
      </c>
      <c r="K14">
        <v>0.5</v>
      </c>
      <c r="L14">
        <v>0.61399999999999999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 s="2">
        <v>8.1018518518518516E-5</v>
      </c>
      <c r="T14" s="2">
        <v>2.5347222222222221E-3</v>
      </c>
      <c r="U14">
        <v>0.42420000000000002</v>
      </c>
      <c r="V14">
        <v>0.21049999999999999</v>
      </c>
      <c r="W14">
        <v>1</v>
      </c>
      <c r="X14">
        <v>0</v>
      </c>
      <c r="Y14">
        <v>0.5</v>
      </c>
      <c r="Z14">
        <v>0.2</v>
      </c>
      <c r="AA14">
        <v>0.1875</v>
      </c>
      <c r="AB14">
        <v>1</v>
      </c>
      <c r="AC14">
        <v>1</v>
      </c>
      <c r="AD14">
        <v>0.875</v>
      </c>
      <c r="AE14">
        <v>0.5</v>
      </c>
      <c r="AF14" t="s">
        <v>3910</v>
      </c>
      <c r="AG14" s="2">
        <v>6.2500000000000001E-4</v>
      </c>
      <c r="AH14" t="s">
        <v>3911</v>
      </c>
      <c r="AI14">
        <v>3</v>
      </c>
      <c r="AJ14" t="s">
        <v>3914</v>
      </c>
      <c r="AK14" s="3">
        <v>44219</v>
      </c>
      <c r="AL14" s="10">
        <f>YEAR(ufc_fights_2[[#This Row],[date]])</f>
        <v>2021</v>
      </c>
      <c r="AM14" t="s">
        <v>3947</v>
      </c>
      <c r="AN14">
        <v>5</v>
      </c>
      <c r="AO14" t="s">
        <v>3913</v>
      </c>
      <c r="AP14">
        <f>IF(ufc_fights_2[[#This Row],[winner]]="Red",ufc_fights_2[[#This Row],[r_fighter_id]],ufc_fights_2[[#This Row],[b_fighter_id]])</f>
        <v>2731</v>
      </c>
      <c r="AQ14" t="str">
        <f>_xlfn.XLOOKUP(ufc_fights_2[[#This Row],[winnerID]],ufc_fighters[id],ufc_fighters[fighter_name],"xxx",0,1)</f>
        <v>Marina Rodriguez</v>
      </c>
    </row>
    <row r="15" spans="1:43">
      <c r="A15">
        <v>2731</v>
      </c>
      <c r="B15">
        <v>22</v>
      </c>
      <c r="C15">
        <f>_xlfn.XLOOKUP(ufc_fights_2[[#This Row],[r_fighter_id]],ufc_fighters[id],ufc_fighters[year],"xxx",0,1)</f>
        <v>1987</v>
      </c>
      <c r="D15">
        <f>_xlfn.XLOOKUP(ufc_fights_2[[#This Row],[b_fighter_id]],ufc_fighters[id],ufc_fighters[year],"Prázdné",0,1)</f>
        <v>1982</v>
      </c>
      <c r="E15" s="10">
        <f>YEAR(ufc_fights_2[[#This Row],[date]])-ufc_fights_2[[#This Row],[r_year]]</f>
        <v>32</v>
      </c>
      <c r="F15" s="10">
        <f>YEAR(ufc_fights_2[[#This Row],[date]])-ufc_fights_2[[#This Row],[b_year]]</f>
        <v>37</v>
      </c>
      <c r="G15">
        <v>1</v>
      </c>
      <c r="H15">
        <v>0</v>
      </c>
      <c r="I15">
        <v>0.58420000000000005</v>
      </c>
      <c r="J15">
        <v>0.43859999999999999</v>
      </c>
      <c r="K15">
        <v>0.60560000000000003</v>
      </c>
      <c r="L15">
        <v>0.49609999999999999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 s="2">
        <v>2.0949074074074073E-3</v>
      </c>
      <c r="T15" s="2">
        <v>1.1574074074074073E-3</v>
      </c>
      <c r="U15">
        <v>0.47149999999999997</v>
      </c>
      <c r="V15">
        <v>0.30259999999999998</v>
      </c>
      <c r="W15">
        <v>0.71699999999999997</v>
      </c>
      <c r="X15">
        <v>0.84619999999999995</v>
      </c>
      <c r="Y15">
        <v>0</v>
      </c>
      <c r="Z15">
        <v>0.46850000000000003</v>
      </c>
      <c r="AA15">
        <v>0.29330000000000001</v>
      </c>
      <c r="AB15">
        <v>0.82979999999999998</v>
      </c>
      <c r="AC15">
        <v>0.71050000000000002</v>
      </c>
      <c r="AD15">
        <v>1</v>
      </c>
      <c r="AE15">
        <v>1</v>
      </c>
      <c r="AF15" t="s">
        <v>3915</v>
      </c>
      <c r="AG15" s="2">
        <v>3.472222222222222E-3</v>
      </c>
      <c r="AH15" t="s">
        <v>3911</v>
      </c>
      <c r="AI15">
        <v>3</v>
      </c>
      <c r="AJ15" t="s">
        <v>3938</v>
      </c>
      <c r="AK15" s="3">
        <v>43554</v>
      </c>
      <c r="AL15" s="10">
        <f>YEAR(ufc_fights_2[[#This Row],[date]])</f>
        <v>2019</v>
      </c>
      <c r="AM15" t="s">
        <v>3947</v>
      </c>
      <c r="AN15">
        <v>11</v>
      </c>
      <c r="AO15" t="s">
        <v>3913</v>
      </c>
      <c r="AP15">
        <f>IF(ufc_fights_2[[#This Row],[winner]]="Red",ufc_fights_2[[#This Row],[r_fighter_id]],ufc_fights_2[[#This Row],[b_fighter_id]])</f>
        <v>2731</v>
      </c>
      <c r="AQ15" t="str">
        <f>_xlfn.XLOOKUP(ufc_fights_2[[#This Row],[winnerID]],ufc_fighters[id],ufc_fighters[fighter_name],"xxx",0,1)</f>
        <v>Marina Rodriguez</v>
      </c>
    </row>
    <row r="16" spans="1:43">
      <c r="A16">
        <v>3273</v>
      </c>
      <c r="B16">
        <v>2731</v>
      </c>
      <c r="C16">
        <f>_xlfn.XLOOKUP(ufc_fights_2[[#This Row],[r_fighter_id]],ufc_fighters[id],ufc_fighters[year],"xxx",0,1)</f>
        <v>1989</v>
      </c>
      <c r="D16">
        <f>_xlfn.XLOOKUP(ufc_fights_2[[#This Row],[b_fighter_id]],ufc_fighters[id],ufc_fighters[year],"Prázdné",0,1)</f>
        <v>1987</v>
      </c>
      <c r="E16" s="10">
        <f>YEAR(ufc_fights_2[[#This Row],[date]])-ufc_fights_2[[#This Row],[r_year]]</f>
        <v>30</v>
      </c>
      <c r="F16" s="10">
        <f>YEAR(ufc_fights_2[[#This Row],[date]])-ufc_fights_2[[#This Row],[b_year]]</f>
        <v>32</v>
      </c>
      <c r="G16">
        <v>0</v>
      </c>
      <c r="H16">
        <v>0</v>
      </c>
      <c r="I16">
        <v>0.37959999999999999</v>
      </c>
      <c r="J16">
        <v>0.503</v>
      </c>
      <c r="K16">
        <v>0.46029999999999999</v>
      </c>
      <c r="L16">
        <v>0.52690000000000003</v>
      </c>
      <c r="M16">
        <v>0</v>
      </c>
      <c r="N16">
        <v>0.25</v>
      </c>
      <c r="O16">
        <v>0</v>
      </c>
      <c r="P16">
        <v>1</v>
      </c>
      <c r="Q16">
        <v>0</v>
      </c>
      <c r="R16">
        <v>0</v>
      </c>
      <c r="S16" s="2">
        <v>1.0185185185185184E-3</v>
      </c>
      <c r="T16" s="2">
        <v>1.6666666666666668E-3</v>
      </c>
      <c r="U16">
        <v>0.2429</v>
      </c>
      <c r="V16">
        <v>0.3407</v>
      </c>
      <c r="W16">
        <v>0.65380000000000005</v>
      </c>
      <c r="X16">
        <v>0.58330000000000004</v>
      </c>
      <c r="Y16">
        <v>0.68</v>
      </c>
      <c r="Z16">
        <v>0.32579999999999998</v>
      </c>
      <c r="AA16">
        <v>0.35770000000000002</v>
      </c>
      <c r="AB16">
        <v>0.63160000000000005</v>
      </c>
      <c r="AC16">
        <v>0.90700000000000003</v>
      </c>
      <c r="AD16">
        <v>0</v>
      </c>
      <c r="AE16">
        <v>1</v>
      </c>
      <c r="AF16" t="s">
        <v>3915</v>
      </c>
      <c r="AG16" s="2">
        <v>3.472222222222222E-3</v>
      </c>
      <c r="AH16" t="s">
        <v>3911</v>
      </c>
      <c r="AI16">
        <v>3</v>
      </c>
      <c r="AJ16" t="s">
        <v>3935</v>
      </c>
      <c r="AK16" s="3">
        <v>43687</v>
      </c>
      <c r="AL16" s="10">
        <f>YEAR(ufc_fights_2[[#This Row],[date]])</f>
        <v>2019</v>
      </c>
      <c r="AM16" t="s">
        <v>3947</v>
      </c>
      <c r="AN16">
        <v>132</v>
      </c>
      <c r="AO16" t="s">
        <v>3918</v>
      </c>
      <c r="AP16">
        <f>IF(ufc_fights_2[[#This Row],[winner]]="Red",ufc_fights_2[[#This Row],[r_fighter_id]],ufc_fights_2[[#This Row],[b_fighter_id]])</f>
        <v>2731</v>
      </c>
      <c r="AQ16" t="str">
        <f>_xlfn.XLOOKUP(ufc_fights_2[[#This Row],[winnerID]],ufc_fighters[id],ufc_fighters[fighter_name],"xxx",0,1)</f>
        <v>Marina Rodriguez</v>
      </c>
    </row>
    <row r="17" spans="1:43">
      <c r="A17">
        <v>1268</v>
      </c>
      <c r="B17">
        <v>1023</v>
      </c>
      <c r="C17">
        <f>_xlfn.XLOOKUP(ufc_fights_2[[#This Row],[r_fighter_id]],ufc_fighters[id],ufc_fighters[year],"xxx",0,1)</f>
        <v>1999</v>
      </c>
      <c r="D17">
        <f>_xlfn.XLOOKUP(ufc_fights_2[[#This Row],[b_fighter_id]],ufc_fighters[id],ufc_fighters[year],"Prázdné",0,1)</f>
        <v>1985</v>
      </c>
      <c r="E17" s="10">
        <f>YEAR(ufc_fights_2[[#This Row],[date]])-ufc_fights_2[[#This Row],[r_year]]</f>
        <v>21</v>
      </c>
      <c r="F17" s="10">
        <f>YEAR(ufc_fights_2[[#This Row],[date]])-ufc_fights_2[[#This Row],[b_year]]</f>
        <v>35</v>
      </c>
      <c r="G17">
        <v>0</v>
      </c>
      <c r="H17">
        <v>0</v>
      </c>
      <c r="I17">
        <v>0.56359999999999999</v>
      </c>
      <c r="J17">
        <v>0.56520000000000004</v>
      </c>
      <c r="K17">
        <v>0.64180000000000004</v>
      </c>
      <c r="L17">
        <v>0.5625</v>
      </c>
      <c r="M17">
        <v>0.18179999999999999</v>
      </c>
      <c r="N17">
        <v>0</v>
      </c>
      <c r="O17">
        <v>1</v>
      </c>
      <c r="P17">
        <v>0</v>
      </c>
      <c r="Q17">
        <v>0</v>
      </c>
      <c r="R17">
        <v>0</v>
      </c>
      <c r="S17" s="2">
        <v>3.1365740740740742E-3</v>
      </c>
      <c r="T17" s="2">
        <v>8.1018518518518516E-5</v>
      </c>
      <c r="U17">
        <v>0.43240000000000001</v>
      </c>
      <c r="V17">
        <v>0.31819999999999998</v>
      </c>
      <c r="W17">
        <v>1</v>
      </c>
      <c r="X17">
        <v>0.5</v>
      </c>
      <c r="Y17">
        <v>0.88239999999999996</v>
      </c>
      <c r="Z17">
        <v>0.4</v>
      </c>
      <c r="AA17">
        <v>0.5897</v>
      </c>
      <c r="AB17">
        <v>1</v>
      </c>
      <c r="AC17">
        <v>0.5</v>
      </c>
      <c r="AD17">
        <v>1</v>
      </c>
      <c r="AE17">
        <v>0</v>
      </c>
      <c r="AF17" t="s">
        <v>3933</v>
      </c>
      <c r="AG17" s="2">
        <v>1.6898148148148148E-3</v>
      </c>
      <c r="AH17" t="s">
        <v>3911</v>
      </c>
      <c r="AI17">
        <v>3</v>
      </c>
      <c r="AJ17" t="s">
        <v>3938</v>
      </c>
      <c r="AK17" s="3">
        <v>44009</v>
      </c>
      <c r="AL17" s="10">
        <f>YEAR(ufc_fights_2[[#This Row],[date]])</f>
        <v>2020</v>
      </c>
      <c r="AM17" t="s">
        <v>3947</v>
      </c>
      <c r="AN17">
        <v>1</v>
      </c>
      <c r="AO17" t="s">
        <v>3913</v>
      </c>
      <c r="AP17">
        <f>IF(ufc_fights_2[[#This Row],[winner]]="Red",ufc_fights_2[[#This Row],[r_fighter_id]],ufc_fights_2[[#This Row],[b_fighter_id]])</f>
        <v>1268</v>
      </c>
      <c r="AQ17" t="str">
        <f>_xlfn.XLOOKUP(ufc_fights_2[[#This Row],[winnerID]],ufc_fighters[id],ufc_fighters[fighter_name],"xxx",0,1)</f>
        <v>Kay Hansen</v>
      </c>
    </row>
    <row r="18" spans="1:43">
      <c r="A18">
        <v>907</v>
      </c>
      <c r="B18">
        <v>1957</v>
      </c>
      <c r="C18">
        <f>_xlfn.XLOOKUP(ufc_fights_2[[#This Row],[r_fighter_id]],ufc_fighters[id],ufc_fighters[year],"xxx",0,1)</f>
        <v>1987</v>
      </c>
      <c r="D18">
        <f>_xlfn.XLOOKUP(ufc_fights_2[[#This Row],[b_fighter_id]],ufc_fighters[id],ufc_fighters[year],"Prázdné",0,1)</f>
        <v>1985</v>
      </c>
      <c r="E18" s="10">
        <f>YEAR(ufc_fights_2[[#This Row],[date]])-ufc_fights_2[[#This Row],[r_year]]</f>
        <v>30</v>
      </c>
      <c r="F18" s="10">
        <f>YEAR(ufc_fights_2[[#This Row],[date]])-ufc_fights_2[[#This Row],[b_year]]</f>
        <v>32</v>
      </c>
      <c r="G18">
        <v>0</v>
      </c>
      <c r="H18">
        <v>0</v>
      </c>
      <c r="I18">
        <v>0.2424</v>
      </c>
      <c r="J18">
        <v>0.43640000000000001</v>
      </c>
      <c r="K18">
        <v>0.27010000000000001</v>
      </c>
      <c r="L18">
        <v>0.49209999999999998</v>
      </c>
      <c r="M18">
        <v>0.4</v>
      </c>
      <c r="N18">
        <v>0</v>
      </c>
      <c r="O18">
        <v>1</v>
      </c>
      <c r="P18">
        <v>0</v>
      </c>
      <c r="Q18">
        <v>0</v>
      </c>
      <c r="R18">
        <v>1</v>
      </c>
      <c r="S18" s="2">
        <v>1.9212962962962964E-3</v>
      </c>
      <c r="T18" s="2">
        <v>2.0833333333333335E-4</v>
      </c>
      <c r="U18">
        <v>0.23619999999999999</v>
      </c>
      <c r="V18">
        <v>0.43120000000000003</v>
      </c>
      <c r="W18">
        <v>0.4</v>
      </c>
      <c r="X18">
        <v>0</v>
      </c>
      <c r="Y18">
        <v>0</v>
      </c>
      <c r="Z18">
        <v>0.2034</v>
      </c>
      <c r="AA18">
        <v>0.31759999999999999</v>
      </c>
      <c r="AB18">
        <v>0.33329999999999999</v>
      </c>
      <c r="AC18">
        <v>0</v>
      </c>
      <c r="AD18">
        <v>0.75</v>
      </c>
      <c r="AE18">
        <v>0.875</v>
      </c>
      <c r="AF18" t="s">
        <v>3922</v>
      </c>
      <c r="AG18" s="2">
        <v>3.472222222222222E-3</v>
      </c>
      <c r="AH18" t="s">
        <v>3911</v>
      </c>
      <c r="AI18">
        <v>3</v>
      </c>
      <c r="AJ18" t="s">
        <v>3938</v>
      </c>
      <c r="AK18" s="3">
        <v>42785</v>
      </c>
      <c r="AL18" s="10">
        <f>YEAR(ufc_fights_2[[#This Row],[date]])</f>
        <v>2017</v>
      </c>
      <c r="AM18" t="s">
        <v>3947</v>
      </c>
      <c r="AN18">
        <v>105</v>
      </c>
      <c r="AO18" t="s">
        <v>3918</v>
      </c>
      <c r="AP18">
        <f>IF(ufc_fights_2[[#This Row],[winner]]="Red",ufc_fights_2[[#This Row],[r_fighter_id]],ufc_fights_2[[#This Row],[b_fighter_id]])</f>
        <v>1957</v>
      </c>
      <c r="AQ18" t="str">
        <f>_xlfn.XLOOKUP(ufc_fights_2[[#This Row],[winnerID]],ufc_fighters[id],ufc_fighters[fighter_name],"xxx",0,1)</f>
        <v>Randa Markos</v>
      </c>
    </row>
    <row r="19" spans="1:43">
      <c r="A19">
        <v>2201</v>
      </c>
      <c r="B19">
        <v>1808</v>
      </c>
      <c r="C19">
        <f>_xlfn.XLOOKUP(ufc_fights_2[[#This Row],[r_fighter_id]],ufc_fighters[id],ufc_fighters[year],"xxx",0,1)</f>
        <v>1991</v>
      </c>
      <c r="D19">
        <f>_xlfn.XLOOKUP(ufc_fights_2[[#This Row],[b_fighter_id]],ufc_fighters[id],ufc_fighters[year],"Prázdné",0,1)</f>
        <v>1983</v>
      </c>
      <c r="E19" s="10">
        <f>YEAR(ufc_fights_2[[#This Row],[date]])-ufc_fights_2[[#This Row],[r_year]]</f>
        <v>24</v>
      </c>
      <c r="F19" s="10">
        <f>YEAR(ufc_fights_2[[#This Row],[date]])-ufc_fights_2[[#This Row],[b_year]]</f>
        <v>32</v>
      </c>
      <c r="G19">
        <v>0</v>
      </c>
      <c r="H19">
        <v>1</v>
      </c>
      <c r="I19">
        <v>0.34160000000000001</v>
      </c>
      <c r="J19">
        <v>0.47589999999999999</v>
      </c>
      <c r="K19">
        <v>0.41799999999999998</v>
      </c>
      <c r="L19">
        <v>0.5464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 s="2">
        <v>0</v>
      </c>
      <c r="T19" s="2">
        <v>4.6064814814814814E-3</v>
      </c>
      <c r="U19">
        <v>0.25369999999999998</v>
      </c>
      <c r="V19">
        <v>0.41799999999999998</v>
      </c>
      <c r="W19">
        <v>0.79169999999999996</v>
      </c>
      <c r="X19">
        <v>0.66669999999999996</v>
      </c>
      <c r="Y19">
        <v>1</v>
      </c>
      <c r="Z19">
        <v>0.33550000000000002</v>
      </c>
      <c r="AA19">
        <v>0.46970000000000001</v>
      </c>
      <c r="AB19">
        <v>0.44440000000000002</v>
      </c>
      <c r="AC19">
        <v>0.66669999999999996</v>
      </c>
      <c r="AD19">
        <v>0</v>
      </c>
      <c r="AE19">
        <v>0.42859999999999998</v>
      </c>
      <c r="AF19" t="s">
        <v>3915</v>
      </c>
      <c r="AG19" s="2">
        <v>3.472222222222222E-3</v>
      </c>
      <c r="AH19" t="s">
        <v>3911</v>
      </c>
      <c r="AI19">
        <v>3</v>
      </c>
      <c r="AJ19" t="s">
        <v>3949</v>
      </c>
      <c r="AK19" s="3">
        <v>42239</v>
      </c>
      <c r="AL19" s="10">
        <f>YEAR(ufc_fights_2[[#This Row],[date]])</f>
        <v>2015</v>
      </c>
      <c r="AM19" t="s">
        <v>3947</v>
      </c>
      <c r="AN19">
        <v>87</v>
      </c>
      <c r="AO19" t="s">
        <v>3918</v>
      </c>
      <c r="AP19">
        <f>IF(ufc_fights_2[[#This Row],[winner]]="Red",ufc_fights_2[[#This Row],[r_fighter_id]],ufc_fights_2[[#This Row],[b_fighter_id]])</f>
        <v>1808</v>
      </c>
      <c r="AQ19" t="str">
        <f>_xlfn.XLOOKUP(ufc_fights_2[[#This Row],[winnerID]],ufc_fighters[id],ufc_fighters[fighter_name],"xxx",0,1)</f>
        <v>Valerie Letourneau</v>
      </c>
    </row>
    <row r="20" spans="1:43">
      <c r="A20">
        <v>1957</v>
      </c>
      <c r="B20">
        <v>1826</v>
      </c>
      <c r="C20">
        <f>_xlfn.XLOOKUP(ufc_fights_2[[#This Row],[r_fighter_id]],ufc_fighters[id],ufc_fighters[year],"xxx",0,1)</f>
        <v>1985</v>
      </c>
      <c r="D20">
        <f>_xlfn.XLOOKUP(ufc_fights_2[[#This Row],[b_fighter_id]],ufc_fighters[id],ufc_fighters[year],"Prázdné",0,1)</f>
        <v>1982</v>
      </c>
      <c r="E20" s="10">
        <f>YEAR(ufc_fights_2[[#This Row],[date]])-ufc_fights_2[[#This Row],[r_year]]</f>
        <v>33</v>
      </c>
      <c r="F20" s="10">
        <f>YEAR(ufc_fights_2[[#This Row],[date]])-ufc_fights_2[[#This Row],[b_year]]</f>
        <v>36</v>
      </c>
      <c r="G20">
        <v>0</v>
      </c>
      <c r="H20">
        <v>0</v>
      </c>
      <c r="I20">
        <v>0.7077</v>
      </c>
      <c r="J20">
        <v>0.48649999999999999</v>
      </c>
      <c r="K20">
        <v>0.7651</v>
      </c>
      <c r="L20">
        <v>0.60709999999999997</v>
      </c>
      <c r="M20">
        <v>0.28570000000000001</v>
      </c>
      <c r="N20">
        <v>0.5</v>
      </c>
      <c r="O20">
        <v>0</v>
      </c>
      <c r="P20">
        <v>0</v>
      </c>
      <c r="Q20">
        <v>1</v>
      </c>
      <c r="R20">
        <v>0</v>
      </c>
      <c r="S20" s="2">
        <v>6.3888888888888893E-3</v>
      </c>
      <c r="T20" s="2">
        <v>2.1990740740740742E-3</v>
      </c>
      <c r="U20">
        <v>0.44</v>
      </c>
      <c r="V20">
        <v>0.45450000000000002</v>
      </c>
      <c r="W20">
        <v>0.90910000000000002</v>
      </c>
      <c r="X20">
        <v>0.86209999999999998</v>
      </c>
      <c r="Y20">
        <v>0.5333</v>
      </c>
      <c r="Z20">
        <v>0.28570000000000001</v>
      </c>
      <c r="AA20">
        <v>0.26090000000000002</v>
      </c>
      <c r="AB20">
        <v>0.87880000000000003</v>
      </c>
      <c r="AC20">
        <v>0.85709999999999997</v>
      </c>
      <c r="AD20">
        <v>0.72219999999999995</v>
      </c>
      <c r="AE20">
        <v>0</v>
      </c>
      <c r="AF20" t="s">
        <v>3915</v>
      </c>
      <c r="AG20" s="2">
        <v>3.472222222222222E-3</v>
      </c>
      <c r="AH20" t="s">
        <v>3911</v>
      </c>
      <c r="AI20">
        <v>3</v>
      </c>
      <c r="AJ20" t="s">
        <v>4037</v>
      </c>
      <c r="AK20" s="3">
        <v>43127</v>
      </c>
      <c r="AL20" s="10">
        <f>YEAR(ufc_fights_2[[#This Row],[date]])</f>
        <v>2018</v>
      </c>
      <c r="AM20" t="s">
        <v>3947</v>
      </c>
      <c r="AN20">
        <v>112</v>
      </c>
      <c r="AO20" t="s">
        <v>3913</v>
      </c>
      <c r="AP20">
        <f>IF(ufc_fights_2[[#This Row],[winner]]="Red",ufc_fights_2[[#This Row],[r_fighter_id]],ufc_fights_2[[#This Row],[b_fighter_id]])</f>
        <v>1957</v>
      </c>
      <c r="AQ20" t="str">
        <f>_xlfn.XLOOKUP(ufc_fights_2[[#This Row],[winnerID]],ufc_fighters[id],ufc_fighters[fighter_name],"xxx",0,1)</f>
        <v>Randa Markos</v>
      </c>
    </row>
    <row r="21" spans="1:43">
      <c r="A21">
        <v>22</v>
      </c>
      <c r="B21">
        <v>909</v>
      </c>
      <c r="C21">
        <f>_xlfn.XLOOKUP(ufc_fights_2[[#This Row],[r_fighter_id]],ufc_fighters[id],ufc_fighters[year],"xxx",0,1)</f>
        <v>1982</v>
      </c>
      <c r="D21">
        <f>_xlfn.XLOOKUP(ufc_fights_2[[#This Row],[b_fighter_id]],ufc_fighters[id],ufc_fighters[year],"Prázdné",0,1)</f>
        <v>1986</v>
      </c>
      <c r="E21" s="10">
        <f>YEAR(ufc_fights_2[[#This Row],[date]])-ufc_fights_2[[#This Row],[r_year]]</f>
        <v>36</v>
      </c>
      <c r="F21" s="10">
        <f>YEAR(ufc_fights_2[[#This Row],[date]])-ufc_fights_2[[#This Row],[b_year]]</f>
        <v>32</v>
      </c>
      <c r="G21">
        <v>0</v>
      </c>
      <c r="H21">
        <v>0</v>
      </c>
      <c r="I21">
        <v>0.64319999999999999</v>
      </c>
      <c r="J21">
        <v>0.42630000000000001</v>
      </c>
      <c r="K21">
        <v>0.6603</v>
      </c>
      <c r="L21">
        <v>0.42630000000000001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1.0879629629629629E-3</v>
      </c>
      <c r="T21" s="2">
        <v>1.0069444444444444E-3</v>
      </c>
      <c r="U21">
        <v>0.55330000000000001</v>
      </c>
      <c r="V21">
        <v>0.3553</v>
      </c>
      <c r="W21">
        <v>0.88890000000000002</v>
      </c>
      <c r="X21">
        <v>1</v>
      </c>
      <c r="Y21">
        <v>0</v>
      </c>
      <c r="Z21">
        <v>0.56289999999999996</v>
      </c>
      <c r="AA21">
        <v>0.41010000000000002</v>
      </c>
      <c r="AB21">
        <v>0.89580000000000004</v>
      </c>
      <c r="AC21">
        <v>0.66669999999999996</v>
      </c>
      <c r="AD21">
        <v>0</v>
      </c>
      <c r="AE21">
        <v>0</v>
      </c>
      <c r="AF21" t="s">
        <v>3915</v>
      </c>
      <c r="AG21" s="2">
        <v>3.472222222222222E-3</v>
      </c>
      <c r="AH21" t="s">
        <v>3911</v>
      </c>
      <c r="AI21">
        <v>3</v>
      </c>
      <c r="AJ21" t="s">
        <v>3914</v>
      </c>
      <c r="AK21" s="3">
        <v>43295</v>
      </c>
      <c r="AL21" s="10">
        <f>YEAR(ufc_fights_2[[#This Row],[date]])</f>
        <v>2018</v>
      </c>
      <c r="AM21" t="s">
        <v>3947</v>
      </c>
      <c r="AN21">
        <v>17</v>
      </c>
      <c r="AO21" t="s">
        <v>3913</v>
      </c>
      <c r="AP21">
        <f>IF(ufc_fights_2[[#This Row],[winner]]="Red",ufc_fights_2[[#This Row],[r_fighter_id]],ufc_fights_2[[#This Row],[b_fighter_id]])</f>
        <v>22</v>
      </c>
      <c r="AQ21" t="str">
        <f>_xlfn.XLOOKUP(ufc_fights_2[[#This Row],[winnerID]],ufc_fighters[id],ufc_fighters[fighter_name],"xxx",0,1)</f>
        <v>Jessica Aguilar</v>
      </c>
    </row>
    <row r="22" spans="1:43">
      <c r="A22">
        <v>3273</v>
      </c>
      <c r="B22">
        <v>1357</v>
      </c>
      <c r="C22">
        <f>_xlfn.XLOOKUP(ufc_fights_2[[#This Row],[r_fighter_id]],ufc_fighters[id],ufc_fighters[year],"xxx",0,1)</f>
        <v>1989</v>
      </c>
      <c r="D22">
        <f>_xlfn.XLOOKUP(ufc_fights_2[[#This Row],[b_fighter_id]],ufc_fighters[id],ufc_fighters[year],"Prázdné",0,1)</f>
        <v>1985</v>
      </c>
      <c r="E22" s="10">
        <f>YEAR(ufc_fights_2[[#This Row],[date]])-ufc_fights_2[[#This Row],[r_year]]</f>
        <v>26</v>
      </c>
      <c r="F22" s="10">
        <f>YEAR(ufc_fights_2[[#This Row],[date]])-ufc_fights_2[[#This Row],[b_year]]</f>
        <v>30</v>
      </c>
      <c r="G22">
        <v>0</v>
      </c>
      <c r="H22">
        <v>0</v>
      </c>
      <c r="I22">
        <v>0.4</v>
      </c>
      <c r="J22">
        <v>0.39710000000000001</v>
      </c>
      <c r="K22">
        <v>0.59719999999999995</v>
      </c>
      <c r="L22">
        <v>0.6</v>
      </c>
      <c r="M22">
        <v>0.16669999999999999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6.2962962962962964E-3</v>
      </c>
      <c r="T22" s="2">
        <v>2.8935185185185184E-4</v>
      </c>
      <c r="U22">
        <v>0.25</v>
      </c>
      <c r="V22">
        <v>0.32</v>
      </c>
      <c r="W22">
        <v>0.66669999999999996</v>
      </c>
      <c r="X22">
        <v>0.88890000000000002</v>
      </c>
      <c r="Y22">
        <v>1</v>
      </c>
      <c r="Z22">
        <v>0.34920000000000001</v>
      </c>
      <c r="AA22">
        <v>0.30769999999999997</v>
      </c>
      <c r="AB22">
        <v>0.69230000000000003</v>
      </c>
      <c r="AC22">
        <v>0.73329999999999995</v>
      </c>
      <c r="AD22">
        <v>0.25</v>
      </c>
      <c r="AE22">
        <v>0</v>
      </c>
      <c r="AF22" t="s">
        <v>3915</v>
      </c>
      <c r="AG22" s="2">
        <v>3.472222222222222E-3</v>
      </c>
      <c r="AH22" t="s">
        <v>3911</v>
      </c>
      <c r="AI22">
        <v>3</v>
      </c>
      <c r="AJ22" t="s">
        <v>3925</v>
      </c>
      <c r="AK22" s="3">
        <v>42168</v>
      </c>
      <c r="AL22" s="10">
        <f>YEAR(ufc_fights_2[[#This Row],[date]])</f>
        <v>2015</v>
      </c>
      <c r="AM22" t="s">
        <v>3947</v>
      </c>
      <c r="AN22">
        <v>50</v>
      </c>
      <c r="AO22" t="s">
        <v>3913</v>
      </c>
      <c r="AP22">
        <f>IF(ufc_fights_2[[#This Row],[winner]]="Red",ufc_fights_2[[#This Row],[r_fighter_id]],ufc_fights_2[[#This Row],[b_fighter_id]])</f>
        <v>3273</v>
      </c>
      <c r="AQ22" t="str">
        <f>_xlfn.XLOOKUP(ufc_fights_2[[#This Row],[winnerID]],ufc_fighters[id],ufc_fighters[fighter_name],"xxx",0,1)</f>
        <v>Tecia Torres</v>
      </c>
    </row>
    <row r="23" spans="1:43">
      <c r="A23">
        <v>3273</v>
      </c>
      <c r="B23">
        <v>2630</v>
      </c>
      <c r="C23">
        <f>_xlfn.XLOOKUP(ufc_fights_2[[#This Row],[r_fighter_id]],ufc_fighters[id],ufc_fighters[year],"xxx",0,1)</f>
        <v>1989</v>
      </c>
      <c r="D23">
        <f>_xlfn.XLOOKUP(ufc_fights_2[[#This Row],[b_fighter_id]],ufc_fighters[id],ufc_fighters[year],"Prázdné",0,1)</f>
        <v>1989</v>
      </c>
      <c r="E23" s="10">
        <f>YEAR(ufc_fights_2[[#This Row],[date]])-ufc_fights_2[[#This Row],[r_year]]</f>
        <v>28</v>
      </c>
      <c r="F23" s="10">
        <f>YEAR(ufc_fights_2[[#This Row],[date]])-ufc_fights_2[[#This Row],[b_year]]</f>
        <v>28</v>
      </c>
      <c r="G23">
        <v>0</v>
      </c>
      <c r="H23">
        <v>0</v>
      </c>
      <c r="I23">
        <v>0.42859999999999998</v>
      </c>
      <c r="J23">
        <v>0.245</v>
      </c>
      <c r="K23">
        <v>0.48280000000000001</v>
      </c>
      <c r="L23">
        <v>0.25950000000000001</v>
      </c>
      <c r="M23">
        <v>0.5</v>
      </c>
      <c r="N23">
        <v>0.5</v>
      </c>
      <c r="O23">
        <v>0</v>
      </c>
      <c r="P23">
        <v>0</v>
      </c>
      <c r="Q23">
        <v>0</v>
      </c>
      <c r="R23">
        <v>0</v>
      </c>
      <c r="S23" s="2">
        <v>2.9050925925925928E-3</v>
      </c>
      <c r="T23" s="2">
        <v>1.2847222222222223E-3</v>
      </c>
      <c r="U23">
        <v>0.3125</v>
      </c>
      <c r="V23">
        <v>0.1721</v>
      </c>
      <c r="W23">
        <v>0.77780000000000005</v>
      </c>
      <c r="X23">
        <v>0.81479999999999997</v>
      </c>
      <c r="Y23">
        <v>0.66669999999999996</v>
      </c>
      <c r="Z23">
        <v>0.42699999999999999</v>
      </c>
      <c r="AA23">
        <v>0.23400000000000001</v>
      </c>
      <c r="AB23">
        <v>1</v>
      </c>
      <c r="AC23">
        <v>0.375</v>
      </c>
      <c r="AD23">
        <v>0.33329999999999999</v>
      </c>
      <c r="AE23">
        <v>0.5</v>
      </c>
      <c r="AF23" t="s">
        <v>3915</v>
      </c>
      <c r="AG23" s="2">
        <v>3.472222222222222E-3</v>
      </c>
      <c r="AH23" t="s">
        <v>3911</v>
      </c>
      <c r="AI23">
        <v>3</v>
      </c>
      <c r="AJ23" t="s">
        <v>3923</v>
      </c>
      <c r="AK23" s="3">
        <v>42770</v>
      </c>
      <c r="AL23" s="10">
        <f>YEAR(ufc_fights_2[[#This Row],[date]])</f>
        <v>2017</v>
      </c>
      <c r="AM23" t="s">
        <v>3947</v>
      </c>
      <c r="AN23">
        <v>3</v>
      </c>
      <c r="AO23" t="s">
        <v>3913</v>
      </c>
      <c r="AP23">
        <f>IF(ufc_fights_2[[#This Row],[winner]]="Red",ufc_fights_2[[#This Row],[r_fighter_id]],ufc_fights_2[[#This Row],[b_fighter_id]])</f>
        <v>3273</v>
      </c>
      <c r="AQ23" t="str">
        <f>_xlfn.XLOOKUP(ufc_fights_2[[#This Row],[winnerID]],ufc_fighters[id],ufc_fighters[fighter_name],"xxx",0,1)</f>
        <v>Tecia Torres</v>
      </c>
    </row>
    <row r="24" spans="1:43">
      <c r="A24">
        <v>3273</v>
      </c>
      <c r="B24">
        <v>1913</v>
      </c>
      <c r="C24">
        <f>_xlfn.XLOOKUP(ufc_fights_2[[#This Row],[r_fighter_id]],ufc_fighters[id],ufc_fighters[year],"xxx",0,1)</f>
        <v>1989</v>
      </c>
      <c r="D24">
        <f>_xlfn.XLOOKUP(ufc_fights_2[[#This Row],[b_fighter_id]],ufc_fighters[id],ufc_fighters[year],"Prázdné",0,1)</f>
        <v>1983</v>
      </c>
      <c r="E24" s="10">
        <f>YEAR(ufc_fights_2[[#This Row],[date]])-ufc_fights_2[[#This Row],[r_year]]</f>
        <v>25</v>
      </c>
      <c r="F24" s="10">
        <f>YEAR(ufc_fights_2[[#This Row],[date]])-ufc_fights_2[[#This Row],[b_year]]</f>
        <v>31</v>
      </c>
      <c r="G24">
        <v>1</v>
      </c>
      <c r="H24">
        <v>0</v>
      </c>
      <c r="I24">
        <v>0.48980000000000001</v>
      </c>
      <c r="J24">
        <v>0.25519999999999998</v>
      </c>
      <c r="K24">
        <v>0.49</v>
      </c>
      <c r="L24">
        <v>0.26029999999999998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4.3981481481481481E-4</v>
      </c>
      <c r="T24" s="2">
        <v>4.6296296296296294E-5</v>
      </c>
      <c r="U24">
        <v>0.41610000000000003</v>
      </c>
      <c r="V24">
        <v>7.22E-2</v>
      </c>
      <c r="W24">
        <v>0.63039999999999996</v>
      </c>
      <c r="X24">
        <v>0.76919999999999999</v>
      </c>
      <c r="Y24">
        <v>0.79169999999999996</v>
      </c>
      <c r="Z24">
        <v>0.47849999999999998</v>
      </c>
      <c r="AA24">
        <v>0.23019999999999999</v>
      </c>
      <c r="AB24">
        <v>0.7</v>
      </c>
      <c r="AC24">
        <v>0.83330000000000004</v>
      </c>
      <c r="AD24">
        <v>0</v>
      </c>
      <c r="AE24">
        <v>0</v>
      </c>
      <c r="AF24" t="s">
        <v>3915</v>
      </c>
      <c r="AG24" s="2">
        <v>3.472222222222222E-3</v>
      </c>
      <c r="AH24" t="s">
        <v>3911</v>
      </c>
      <c r="AI24">
        <v>3</v>
      </c>
      <c r="AJ24" t="s">
        <v>3985</v>
      </c>
      <c r="AK24" s="3">
        <v>41985</v>
      </c>
      <c r="AL24" s="10">
        <f>YEAR(ufc_fights_2[[#This Row],[date]])</f>
        <v>2014</v>
      </c>
      <c r="AM24" t="s">
        <v>3947</v>
      </c>
      <c r="AN24">
        <v>1</v>
      </c>
      <c r="AO24" t="s">
        <v>3913</v>
      </c>
      <c r="AP24">
        <f>IF(ufc_fights_2[[#This Row],[winner]]="Red",ufc_fights_2[[#This Row],[r_fighter_id]],ufc_fights_2[[#This Row],[b_fighter_id]])</f>
        <v>3273</v>
      </c>
      <c r="AQ24" t="str">
        <f>_xlfn.XLOOKUP(ufc_fights_2[[#This Row],[winnerID]],ufc_fighters[id],ufc_fighters[fighter_name],"xxx",0,1)</f>
        <v>Tecia Torres</v>
      </c>
    </row>
    <row r="25" spans="1:43">
      <c r="A25">
        <v>3273</v>
      </c>
      <c r="B25">
        <v>1556</v>
      </c>
      <c r="C25">
        <f>_xlfn.XLOOKUP(ufc_fights_2[[#This Row],[r_fighter_id]],ufc_fighters[id],ufc_fighters[year],"xxx",0,1)</f>
        <v>1989</v>
      </c>
      <c r="D25">
        <f>_xlfn.XLOOKUP(ufc_fights_2[[#This Row],[b_fighter_id]],ufc_fighters[id],ufc_fighters[year],"Prázdné",0,1)</f>
        <v>1985</v>
      </c>
      <c r="E25" s="10">
        <f>YEAR(ufc_fights_2[[#This Row],[date]])-ufc_fights_2[[#This Row],[r_year]]</f>
        <v>26</v>
      </c>
      <c r="F25" s="10">
        <f>YEAR(ufc_fights_2[[#This Row],[date]])-ufc_fights_2[[#This Row],[b_year]]</f>
        <v>30</v>
      </c>
      <c r="G25">
        <v>0</v>
      </c>
      <c r="H25">
        <v>0</v>
      </c>
      <c r="I25">
        <v>0.57889999999999997</v>
      </c>
      <c r="J25">
        <v>0.27360000000000001</v>
      </c>
      <c r="K25">
        <v>0.65620000000000001</v>
      </c>
      <c r="L25">
        <v>0.38690000000000002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3.8773148148148148E-3</v>
      </c>
      <c r="T25" s="2">
        <v>1.6319444444444445E-3</v>
      </c>
      <c r="U25">
        <v>0.5776</v>
      </c>
      <c r="V25">
        <v>0.1724</v>
      </c>
      <c r="W25">
        <v>0.5</v>
      </c>
      <c r="X25">
        <v>1</v>
      </c>
      <c r="Y25">
        <v>1</v>
      </c>
      <c r="Z25">
        <v>0.53920000000000001</v>
      </c>
      <c r="AA25">
        <v>0.23710000000000001</v>
      </c>
      <c r="AB25">
        <v>0.65</v>
      </c>
      <c r="AC25">
        <v>0.5</v>
      </c>
      <c r="AD25">
        <v>0.81820000000000004</v>
      </c>
      <c r="AE25">
        <v>1</v>
      </c>
      <c r="AF25" t="s">
        <v>3915</v>
      </c>
      <c r="AG25" s="2">
        <v>3.472222222222222E-3</v>
      </c>
      <c r="AH25" t="s">
        <v>3911</v>
      </c>
      <c r="AI25">
        <v>3</v>
      </c>
      <c r="AJ25" t="s">
        <v>3914</v>
      </c>
      <c r="AK25" s="3">
        <v>42350</v>
      </c>
      <c r="AL25" s="10">
        <f>YEAR(ufc_fights_2[[#This Row],[date]])</f>
        <v>2015</v>
      </c>
      <c r="AM25" t="s">
        <v>3947</v>
      </c>
      <c r="AN25">
        <v>1</v>
      </c>
      <c r="AO25" t="s">
        <v>3913</v>
      </c>
      <c r="AP25">
        <f>IF(ufc_fights_2[[#This Row],[winner]]="Red",ufc_fights_2[[#This Row],[r_fighter_id]],ufc_fights_2[[#This Row],[b_fighter_id]])</f>
        <v>3273</v>
      </c>
      <c r="AQ25" t="str">
        <f>_xlfn.XLOOKUP(ufc_fights_2[[#This Row],[winnerID]],ufc_fighters[id],ufc_fighters[fighter_name],"xxx",0,1)</f>
        <v>Tecia Torres</v>
      </c>
    </row>
    <row r="26" spans="1:43">
      <c r="A26">
        <v>3273</v>
      </c>
      <c r="B26">
        <v>1826</v>
      </c>
      <c r="C26">
        <f>_xlfn.XLOOKUP(ufc_fights_2[[#This Row],[r_fighter_id]],ufc_fighters[id],ufc_fighters[year],"xxx",0,1)</f>
        <v>1989</v>
      </c>
      <c r="D26">
        <f>_xlfn.XLOOKUP(ufc_fights_2[[#This Row],[b_fighter_id]],ufc_fighters[id],ufc_fighters[year],"Prázdné",0,1)</f>
        <v>1982</v>
      </c>
      <c r="E26" s="10">
        <f>YEAR(ufc_fights_2[[#This Row],[date]])-ufc_fights_2[[#This Row],[r_year]]</f>
        <v>28</v>
      </c>
      <c r="F26" s="10">
        <f>YEAR(ufc_fights_2[[#This Row],[date]])-ufc_fights_2[[#This Row],[b_year]]</f>
        <v>35</v>
      </c>
      <c r="G26">
        <v>0</v>
      </c>
      <c r="H26">
        <v>0</v>
      </c>
      <c r="I26">
        <v>0.6522</v>
      </c>
      <c r="J26">
        <v>0.19350000000000001</v>
      </c>
      <c r="K26">
        <v>0.76470000000000005</v>
      </c>
      <c r="L26">
        <v>0.35899999999999999</v>
      </c>
      <c r="M26">
        <v>0</v>
      </c>
      <c r="N26">
        <v>0.33329999999999999</v>
      </c>
      <c r="O26">
        <v>1</v>
      </c>
      <c r="P26">
        <v>0</v>
      </c>
      <c r="Q26">
        <v>0</v>
      </c>
      <c r="R26">
        <v>0</v>
      </c>
      <c r="S26" s="2">
        <v>2.1643518518518518E-3</v>
      </c>
      <c r="T26" s="2">
        <v>5.6712962962962967E-4</v>
      </c>
      <c r="U26">
        <v>0.45450000000000002</v>
      </c>
      <c r="V26">
        <v>4.3499999999999997E-2</v>
      </c>
      <c r="W26">
        <v>0.8</v>
      </c>
      <c r="X26">
        <v>0.85709999999999997</v>
      </c>
      <c r="Y26">
        <v>0.75</v>
      </c>
      <c r="Z26">
        <v>0.57140000000000002</v>
      </c>
      <c r="AA26">
        <v>0.12</v>
      </c>
      <c r="AB26">
        <v>0.85709999999999997</v>
      </c>
      <c r="AC26">
        <v>0.75</v>
      </c>
      <c r="AD26">
        <v>0.5</v>
      </c>
      <c r="AE26">
        <v>0</v>
      </c>
      <c r="AF26" t="s">
        <v>3933</v>
      </c>
      <c r="AG26" s="2">
        <v>6.134259259259259E-4</v>
      </c>
      <c r="AH26" t="s">
        <v>3911</v>
      </c>
      <c r="AI26">
        <v>3</v>
      </c>
      <c r="AJ26" t="s">
        <v>3912</v>
      </c>
      <c r="AK26" s="3">
        <v>42923</v>
      </c>
      <c r="AL26" s="10">
        <f>YEAR(ufc_fights_2[[#This Row],[date]])</f>
        <v>2017</v>
      </c>
      <c r="AM26" t="s">
        <v>3947</v>
      </c>
      <c r="AN26">
        <v>1</v>
      </c>
      <c r="AO26" t="s">
        <v>3913</v>
      </c>
      <c r="AP26">
        <f>IF(ufc_fights_2[[#This Row],[winner]]="Red",ufc_fights_2[[#This Row],[r_fighter_id]],ufc_fights_2[[#This Row],[b_fighter_id]])</f>
        <v>3273</v>
      </c>
      <c r="AQ26" t="str">
        <f>_xlfn.XLOOKUP(ufc_fights_2[[#This Row],[winnerID]],ufc_fighters[id],ufc_fighters[fighter_name],"xxx",0,1)</f>
        <v>Tecia Torres</v>
      </c>
    </row>
    <row r="27" spans="1:43">
      <c r="A27">
        <v>3273</v>
      </c>
      <c r="B27">
        <v>1422</v>
      </c>
      <c r="C27">
        <f>_xlfn.XLOOKUP(ufc_fights_2[[#This Row],[r_fighter_id]],ufc_fighters[id],ufc_fighters[year],"xxx",0,1)</f>
        <v>1989</v>
      </c>
      <c r="D27">
        <f>_xlfn.XLOOKUP(ufc_fights_2[[#This Row],[b_fighter_id]],ufc_fighters[id],ufc_fighters[year],"Prázdné",0,1)</f>
        <v>1992</v>
      </c>
      <c r="E27" s="10">
        <f>YEAR(ufc_fights_2[[#This Row],[date]])-ufc_fights_2[[#This Row],[r_year]]</f>
        <v>31</v>
      </c>
      <c r="F27" s="10">
        <f>YEAR(ufc_fights_2[[#This Row],[date]])-ufc_fights_2[[#This Row],[b_year]]</f>
        <v>28</v>
      </c>
      <c r="G27">
        <v>0</v>
      </c>
      <c r="H27">
        <v>0</v>
      </c>
      <c r="I27">
        <v>0.50490000000000002</v>
      </c>
      <c r="J27">
        <v>0.37740000000000001</v>
      </c>
      <c r="K27">
        <v>0.50490000000000002</v>
      </c>
      <c r="L27">
        <v>0.44069999999999998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1.7361111111111112E-4</v>
      </c>
      <c r="T27" s="2">
        <v>5.9027777777777778E-4</v>
      </c>
      <c r="U27">
        <v>0.38030000000000003</v>
      </c>
      <c r="V27">
        <v>0.2727</v>
      </c>
      <c r="W27">
        <v>0.76470000000000005</v>
      </c>
      <c r="X27">
        <v>0.8</v>
      </c>
      <c r="Y27">
        <v>0.52939999999999998</v>
      </c>
      <c r="Z27">
        <v>0.495</v>
      </c>
      <c r="AA27">
        <v>0.3654</v>
      </c>
      <c r="AB27">
        <v>1</v>
      </c>
      <c r="AC27">
        <v>1</v>
      </c>
      <c r="AD27">
        <v>0</v>
      </c>
      <c r="AE27">
        <v>0</v>
      </c>
      <c r="AF27" t="s">
        <v>3926</v>
      </c>
      <c r="AG27" s="2">
        <v>3.472222222222222E-3</v>
      </c>
      <c r="AH27" t="s">
        <v>3911</v>
      </c>
      <c r="AI27">
        <v>3</v>
      </c>
      <c r="AJ27" t="s">
        <v>3924</v>
      </c>
      <c r="AK27" s="3">
        <v>44177</v>
      </c>
      <c r="AL27" s="10">
        <f>YEAR(ufc_fights_2[[#This Row],[date]])</f>
        <v>2020</v>
      </c>
      <c r="AM27" t="s">
        <v>3947</v>
      </c>
      <c r="AN27">
        <v>1</v>
      </c>
      <c r="AO27" t="s">
        <v>3913</v>
      </c>
      <c r="AP27">
        <f>IF(ufc_fights_2[[#This Row],[winner]]="Red",ufc_fights_2[[#This Row],[r_fighter_id]],ufc_fights_2[[#This Row],[b_fighter_id]])</f>
        <v>3273</v>
      </c>
      <c r="AQ27" t="str">
        <f>_xlfn.XLOOKUP(ufc_fights_2[[#This Row],[winnerID]],ufc_fighters[id],ufc_fighters[fighter_name],"xxx",0,1)</f>
        <v>Tecia Torres</v>
      </c>
    </row>
    <row r="28" spans="1:43">
      <c r="A28">
        <v>3273</v>
      </c>
      <c r="B28">
        <v>3336</v>
      </c>
      <c r="C28">
        <f>_xlfn.XLOOKUP(ufc_fights_2[[#This Row],[r_fighter_id]],ufc_fighters[id],ufc_fighters[year],"xxx",0,1)</f>
        <v>1989</v>
      </c>
      <c r="D28">
        <f>_xlfn.XLOOKUP(ufc_fights_2[[#This Row],[b_fighter_id]],ufc_fighters[id],ufc_fighters[year],"Prázdné",0,1)</f>
        <v>1993</v>
      </c>
      <c r="E28" s="10">
        <f>YEAR(ufc_fights_2[[#This Row],[date]])-ufc_fights_2[[#This Row],[r_year]]</f>
        <v>31</v>
      </c>
      <c r="F28" s="10">
        <f>YEAR(ufc_fights_2[[#This Row],[date]])-ufc_fights_2[[#This Row],[b_year]]</f>
        <v>27</v>
      </c>
      <c r="G28">
        <v>0</v>
      </c>
      <c r="H28">
        <v>0</v>
      </c>
      <c r="I28">
        <v>0.46250000000000002</v>
      </c>
      <c r="J28">
        <v>0.5</v>
      </c>
      <c r="K28">
        <v>0.55779999999999996</v>
      </c>
      <c r="L28">
        <v>0.52110000000000001</v>
      </c>
      <c r="M28">
        <v>0</v>
      </c>
      <c r="N28">
        <v>0.28570000000000001</v>
      </c>
      <c r="O28">
        <v>0</v>
      </c>
      <c r="P28">
        <v>0</v>
      </c>
      <c r="Q28">
        <v>0</v>
      </c>
      <c r="R28">
        <v>0</v>
      </c>
      <c r="S28" s="2">
        <v>1.4930555555555556E-3</v>
      </c>
      <c r="T28" s="2">
        <v>3.1712962962962962E-3</v>
      </c>
      <c r="U28">
        <v>0.33069999999999999</v>
      </c>
      <c r="V28">
        <v>0.22500000000000001</v>
      </c>
      <c r="W28">
        <v>0.95450000000000002</v>
      </c>
      <c r="X28">
        <v>1</v>
      </c>
      <c r="Y28">
        <v>0.66669999999999996</v>
      </c>
      <c r="Z28">
        <v>0.40439999999999998</v>
      </c>
      <c r="AA28">
        <v>0.35289999999999999</v>
      </c>
      <c r="AB28">
        <v>0.8095</v>
      </c>
      <c r="AC28">
        <v>0.94120000000000004</v>
      </c>
      <c r="AD28">
        <v>0.66669999999999996</v>
      </c>
      <c r="AE28">
        <v>0</v>
      </c>
      <c r="AF28" t="s">
        <v>3915</v>
      </c>
      <c r="AG28" s="2">
        <v>3.472222222222222E-3</v>
      </c>
      <c r="AH28" t="s">
        <v>3911</v>
      </c>
      <c r="AI28">
        <v>3</v>
      </c>
      <c r="AJ28" t="s">
        <v>3916</v>
      </c>
      <c r="AK28" s="3">
        <v>44002</v>
      </c>
      <c r="AL28" s="10">
        <f>YEAR(ufc_fights_2[[#This Row],[date]])</f>
        <v>2020</v>
      </c>
      <c r="AM28" t="s">
        <v>3947</v>
      </c>
      <c r="AN28">
        <v>1</v>
      </c>
      <c r="AO28" t="s">
        <v>3913</v>
      </c>
      <c r="AP28">
        <f>IF(ufc_fights_2[[#This Row],[winner]]="Red",ufc_fights_2[[#This Row],[r_fighter_id]],ufc_fights_2[[#This Row],[b_fighter_id]])</f>
        <v>3273</v>
      </c>
      <c r="AQ28" t="str">
        <f>_xlfn.XLOOKUP(ufc_fights_2[[#This Row],[winnerID]],ufc_fighters[id],ufc_fighters[fighter_name],"xxx",0,1)</f>
        <v>Tecia Torres</v>
      </c>
    </row>
    <row r="29" spans="1:43">
      <c r="A29">
        <v>733</v>
      </c>
      <c r="B29">
        <v>1023</v>
      </c>
      <c r="C29">
        <f>_xlfn.XLOOKUP(ufc_fights_2[[#This Row],[r_fighter_id]],ufc_fighters[id],ufc_fighters[year],"xxx",0,1)</f>
        <v>1995</v>
      </c>
      <c r="D29">
        <f>_xlfn.XLOOKUP(ufc_fights_2[[#This Row],[b_fighter_id]],ufc_fighters[id],ufc_fighters[year],"Prázdné",0,1)</f>
        <v>1985</v>
      </c>
      <c r="E29" s="10">
        <f>YEAR(ufc_fights_2[[#This Row],[date]])-ufc_fights_2[[#This Row],[r_year]]</f>
        <v>26</v>
      </c>
      <c r="F29" s="10">
        <f>YEAR(ufc_fights_2[[#This Row],[date]])-ufc_fights_2[[#This Row],[b_year]]</f>
        <v>36</v>
      </c>
      <c r="G29">
        <v>0</v>
      </c>
      <c r="H29">
        <v>0</v>
      </c>
      <c r="I29">
        <v>0.49209999999999998</v>
      </c>
      <c r="J29">
        <v>0.30380000000000001</v>
      </c>
      <c r="K29">
        <v>0.53680000000000005</v>
      </c>
      <c r="L29">
        <v>0.4</v>
      </c>
      <c r="M29">
        <v>0</v>
      </c>
      <c r="N29">
        <v>0.66669999999999996</v>
      </c>
      <c r="O29">
        <v>0</v>
      </c>
      <c r="P29">
        <v>2</v>
      </c>
      <c r="Q29">
        <v>0</v>
      </c>
      <c r="R29">
        <v>0</v>
      </c>
      <c r="S29" s="2">
        <v>5.7870370370370373E-5</v>
      </c>
      <c r="T29" s="2">
        <v>6.6319444444444446E-3</v>
      </c>
      <c r="U29">
        <v>0.375</v>
      </c>
      <c r="V29">
        <v>0.1613</v>
      </c>
      <c r="W29">
        <v>0.77780000000000005</v>
      </c>
      <c r="X29">
        <v>1</v>
      </c>
      <c r="Y29">
        <v>0.91669999999999996</v>
      </c>
      <c r="Z29">
        <v>0.45760000000000001</v>
      </c>
      <c r="AA29">
        <v>0.2429</v>
      </c>
      <c r="AB29">
        <v>1</v>
      </c>
      <c r="AC29">
        <v>1</v>
      </c>
      <c r="AD29">
        <v>0</v>
      </c>
      <c r="AE29">
        <v>0.75</v>
      </c>
      <c r="AF29" t="s">
        <v>3915</v>
      </c>
      <c r="AG29" s="2">
        <v>3.472222222222222E-3</v>
      </c>
      <c r="AH29" t="s">
        <v>3911</v>
      </c>
      <c r="AI29">
        <v>3</v>
      </c>
      <c r="AJ29" t="s">
        <v>3932</v>
      </c>
      <c r="AK29" s="3">
        <v>44268</v>
      </c>
      <c r="AL29" s="10">
        <f>YEAR(ufc_fights_2[[#This Row],[date]])</f>
        <v>2021</v>
      </c>
      <c r="AM29" t="s">
        <v>3947</v>
      </c>
      <c r="AN29">
        <v>1</v>
      </c>
      <c r="AO29" t="s">
        <v>3918</v>
      </c>
      <c r="AP29">
        <f>IF(ufc_fights_2[[#This Row],[winner]]="Red",ufc_fights_2[[#This Row],[r_fighter_id]],ufc_fights_2[[#This Row],[b_fighter_id]])</f>
        <v>1023</v>
      </c>
      <c r="AQ29" t="str">
        <f>_xlfn.XLOOKUP(ufc_fights_2[[#This Row],[winnerID]],ufc_fighters[id],ufc_fighters[fighter_name],"xxx",0,1)</f>
        <v>Jinh Yu Frey</v>
      </c>
    </row>
    <row r="30" spans="1:43">
      <c r="A30">
        <v>1186</v>
      </c>
      <c r="B30">
        <v>1795</v>
      </c>
      <c r="C30">
        <f>_xlfn.XLOOKUP(ufc_fights_2[[#This Row],[r_fighter_id]],ufc_fighters[id],ufc_fighters[year],"xxx",0,1)</f>
        <v>1992</v>
      </c>
      <c r="D30">
        <f>_xlfn.XLOOKUP(ufc_fights_2[[#This Row],[b_fighter_id]],ufc_fighters[id],ufc_fighters[year],"Prázdné",0,1)</f>
        <v>1987</v>
      </c>
      <c r="E30" s="10">
        <f>YEAR(ufc_fights_2[[#This Row],[date]])-ufc_fights_2[[#This Row],[r_year]]</f>
        <v>27</v>
      </c>
      <c r="F30" s="10">
        <f>YEAR(ufc_fights_2[[#This Row],[date]])-ufc_fights_2[[#This Row],[b_year]]</f>
        <v>32</v>
      </c>
      <c r="G30">
        <v>0</v>
      </c>
      <c r="H30">
        <v>0</v>
      </c>
      <c r="I30">
        <v>0.5</v>
      </c>
      <c r="J30">
        <v>0.66669999999999996</v>
      </c>
      <c r="K30">
        <v>0.55559999999999998</v>
      </c>
      <c r="L30">
        <v>0.77780000000000005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 s="2">
        <v>6.9444444444444444E-5</v>
      </c>
      <c r="T30" s="2">
        <v>1.6203703703703703E-3</v>
      </c>
      <c r="U30">
        <v>0.33329999999999999</v>
      </c>
      <c r="V30">
        <v>0.66669999999999996</v>
      </c>
      <c r="W30">
        <v>0</v>
      </c>
      <c r="X30">
        <v>0.6</v>
      </c>
      <c r="Y30">
        <v>1</v>
      </c>
      <c r="Z30">
        <v>0.5</v>
      </c>
      <c r="AA30">
        <v>0.6</v>
      </c>
      <c r="AB30">
        <v>0</v>
      </c>
      <c r="AC30">
        <v>0</v>
      </c>
      <c r="AD30">
        <v>0</v>
      </c>
      <c r="AE30">
        <v>0.71430000000000005</v>
      </c>
      <c r="AF30" t="s">
        <v>3933</v>
      </c>
      <c r="AG30" s="2">
        <v>2.5810185185185185E-3</v>
      </c>
      <c r="AH30" t="s">
        <v>3911</v>
      </c>
      <c r="AI30">
        <v>3</v>
      </c>
      <c r="AJ30" t="s">
        <v>3979</v>
      </c>
      <c r="AK30" s="3">
        <v>43820</v>
      </c>
      <c r="AL30" s="10">
        <f>YEAR(ufc_fights_2[[#This Row],[date]])</f>
        <v>2019</v>
      </c>
      <c r="AM30" t="s">
        <v>3947</v>
      </c>
      <c r="AN30">
        <v>124</v>
      </c>
      <c r="AO30" t="s">
        <v>3918</v>
      </c>
      <c r="AP30">
        <f>IF(ufc_fights_2[[#This Row],[winner]]="Red",ufc_fights_2[[#This Row],[r_fighter_id]],ufc_fights_2[[#This Row],[b_fighter_id]])</f>
        <v>1795</v>
      </c>
      <c r="AQ30" t="str">
        <f>_xlfn.XLOOKUP(ufc_fights_2[[#This Row],[winnerID]],ufc_fighters[id],ufc_fighters[fighter_name],"xxx",0,1)</f>
        <v>Amanda Lemos</v>
      </c>
    </row>
    <row r="31" spans="1:43">
      <c r="A31">
        <v>3077</v>
      </c>
      <c r="B31">
        <v>1795</v>
      </c>
      <c r="C31">
        <f>_xlfn.XLOOKUP(ufc_fights_2[[#This Row],[r_fighter_id]],ufc_fighters[id],ufc_fighters[year],"xxx",0,1)</f>
        <v>1991</v>
      </c>
      <c r="D31">
        <f>_xlfn.XLOOKUP(ufc_fights_2[[#This Row],[b_fighter_id]],ufc_fighters[id],ufc_fighters[year],"Prázdné",0,1)</f>
        <v>1987</v>
      </c>
      <c r="E31" s="10">
        <f>YEAR(ufc_fights_2[[#This Row],[date]])-ufc_fights_2[[#This Row],[r_year]]</f>
        <v>30</v>
      </c>
      <c r="F31" s="10">
        <f>YEAR(ufc_fights_2[[#This Row],[date]])-ufc_fights_2[[#This Row],[b_year]]</f>
        <v>34</v>
      </c>
      <c r="G31">
        <v>0</v>
      </c>
      <c r="H31">
        <v>2</v>
      </c>
      <c r="I31">
        <v>0.1429</v>
      </c>
      <c r="J31">
        <v>0.63039999999999996</v>
      </c>
      <c r="K31">
        <v>0.1429</v>
      </c>
      <c r="L31">
        <v>0.63829999999999998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</v>
      </c>
      <c r="T31" s="2">
        <v>8.4490740740740739E-4</v>
      </c>
      <c r="U31">
        <v>0</v>
      </c>
      <c r="V31">
        <v>0.59460000000000002</v>
      </c>
      <c r="W31">
        <v>0</v>
      </c>
      <c r="X31">
        <v>0.5</v>
      </c>
      <c r="Y31">
        <v>1</v>
      </c>
      <c r="Z31">
        <v>0.1429</v>
      </c>
      <c r="AA31">
        <v>0.54549999999999998</v>
      </c>
      <c r="AB31">
        <v>0</v>
      </c>
      <c r="AC31">
        <v>0</v>
      </c>
      <c r="AD31">
        <v>0</v>
      </c>
      <c r="AE31">
        <v>0.70830000000000004</v>
      </c>
      <c r="AF31" t="s">
        <v>3910</v>
      </c>
      <c r="AG31" s="2">
        <v>2.5347222222222221E-3</v>
      </c>
      <c r="AH31" t="s">
        <v>3911</v>
      </c>
      <c r="AI31">
        <v>3</v>
      </c>
      <c r="AJ31" t="s">
        <v>3924</v>
      </c>
      <c r="AK31" s="3">
        <v>44261</v>
      </c>
      <c r="AL31" s="10">
        <f>YEAR(ufc_fights_2[[#This Row],[date]])</f>
        <v>2021</v>
      </c>
      <c r="AM31" t="s">
        <v>3947</v>
      </c>
      <c r="AN31">
        <v>1</v>
      </c>
      <c r="AO31" t="s">
        <v>3918</v>
      </c>
      <c r="AP31">
        <f>IF(ufc_fights_2[[#This Row],[winner]]="Red",ufc_fights_2[[#This Row],[r_fighter_id]],ufc_fights_2[[#This Row],[b_fighter_id]])</f>
        <v>1795</v>
      </c>
      <c r="AQ31" t="str">
        <f>_xlfn.XLOOKUP(ufc_fights_2[[#This Row],[winnerID]],ufc_fighters[id],ufc_fighters[fighter_name],"xxx",0,1)</f>
        <v>Amanda Lemos</v>
      </c>
    </row>
    <row r="32" spans="1:43">
      <c r="A32">
        <v>2487</v>
      </c>
      <c r="B32">
        <v>108</v>
      </c>
      <c r="C32">
        <f>_xlfn.XLOOKUP(ufc_fights_2[[#This Row],[r_fighter_id]],ufc_fighters[id],ufc_fighters[year],"xxx",0,1)</f>
        <v>1983</v>
      </c>
      <c r="D32">
        <f>_xlfn.XLOOKUP(ufc_fights_2[[#This Row],[b_fighter_id]],ufc_fighters[id],ufc_fighters[year],"Prázdné",0,1)</f>
        <v>1991</v>
      </c>
      <c r="E32" s="10">
        <f>YEAR(ufc_fights_2[[#This Row],[date]])-ufc_fights_2[[#This Row],[r_year]]</f>
        <v>33</v>
      </c>
      <c r="F32" s="10">
        <f>YEAR(ufc_fights_2[[#This Row],[date]])-ufc_fights_2[[#This Row],[b_year]]</f>
        <v>25</v>
      </c>
      <c r="G32">
        <v>0</v>
      </c>
      <c r="H32">
        <v>0</v>
      </c>
      <c r="I32">
        <v>0.29670000000000002</v>
      </c>
      <c r="J32">
        <v>0.57069999999999999</v>
      </c>
      <c r="K32">
        <v>0.30430000000000001</v>
      </c>
      <c r="L32">
        <v>0.57279999999999998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</v>
      </c>
      <c r="T32" s="2">
        <v>3.7037037037037035E-4</v>
      </c>
      <c r="U32">
        <v>0.25369999999999998</v>
      </c>
      <c r="V32">
        <v>0.52629999999999999</v>
      </c>
      <c r="W32">
        <v>0.43480000000000002</v>
      </c>
      <c r="X32">
        <v>0</v>
      </c>
      <c r="Y32">
        <v>1</v>
      </c>
      <c r="Z32">
        <v>0.23749999999999999</v>
      </c>
      <c r="AA32">
        <v>0.53790000000000004</v>
      </c>
      <c r="AB32">
        <v>0.72729999999999995</v>
      </c>
      <c r="AC32">
        <v>0.65</v>
      </c>
      <c r="AD32">
        <v>0</v>
      </c>
      <c r="AE32">
        <v>0</v>
      </c>
      <c r="AF32" t="s">
        <v>3910</v>
      </c>
      <c r="AG32" s="2">
        <v>2.0370370370370369E-3</v>
      </c>
      <c r="AH32" t="s">
        <v>3911</v>
      </c>
      <c r="AI32">
        <v>3</v>
      </c>
      <c r="AJ32" t="s">
        <v>3924</v>
      </c>
      <c r="AK32" s="3">
        <v>42525</v>
      </c>
      <c r="AL32" s="10">
        <f>YEAR(ufc_fights_2[[#This Row],[date]])</f>
        <v>2016</v>
      </c>
      <c r="AM32" t="s">
        <v>3947</v>
      </c>
      <c r="AN32">
        <v>2</v>
      </c>
      <c r="AO32" t="s">
        <v>3918</v>
      </c>
      <c r="AP32">
        <f>IF(ufc_fights_2[[#This Row],[winner]]="Red",ufc_fights_2[[#This Row],[r_fighter_id]],ufc_fights_2[[#This Row],[b_fighter_id]])</f>
        <v>108</v>
      </c>
      <c r="AQ32" t="str">
        <f>_xlfn.XLOOKUP(ufc_fights_2[[#This Row],[winnerID]],ufc_fighters[id],ufc_fighters[fighter_name],"xxx",0,1)</f>
        <v>Jessica Andrade</v>
      </c>
    </row>
    <row r="33" spans="1:43">
      <c r="A33">
        <v>108</v>
      </c>
      <c r="B33">
        <v>1357</v>
      </c>
      <c r="C33">
        <f>_xlfn.XLOOKUP(ufc_fights_2[[#This Row],[r_fighter_id]],ufc_fighters[id],ufc_fighters[year],"xxx",0,1)</f>
        <v>1991</v>
      </c>
      <c r="D33">
        <f>_xlfn.XLOOKUP(ufc_fights_2[[#This Row],[b_fighter_id]],ufc_fighters[id],ufc_fighters[year],"Prázdné",0,1)</f>
        <v>1985</v>
      </c>
      <c r="E33" s="10">
        <f>YEAR(ufc_fights_2[[#This Row],[date]])-ufc_fights_2[[#This Row],[r_year]]</f>
        <v>26</v>
      </c>
      <c r="F33" s="10">
        <f>YEAR(ufc_fights_2[[#This Row],[date]])-ufc_fights_2[[#This Row],[b_year]]</f>
        <v>32</v>
      </c>
      <c r="G33">
        <v>0</v>
      </c>
      <c r="H33">
        <v>1</v>
      </c>
      <c r="I33">
        <v>0.40679999999999999</v>
      </c>
      <c r="J33">
        <v>0.42580000000000001</v>
      </c>
      <c r="K33">
        <v>0.43269999999999997</v>
      </c>
      <c r="L33">
        <v>0.45</v>
      </c>
      <c r="M33">
        <v>0.66669999999999996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1.0995370370370371E-3</v>
      </c>
      <c r="T33" s="2">
        <v>6.9444444444444444E-5</v>
      </c>
      <c r="U33">
        <v>0.34539999999999998</v>
      </c>
      <c r="V33">
        <v>0.37890000000000001</v>
      </c>
      <c r="W33">
        <v>0.60289999999999999</v>
      </c>
      <c r="X33">
        <v>0.8</v>
      </c>
      <c r="Y33">
        <v>0.8</v>
      </c>
      <c r="Z33">
        <v>0.35270000000000001</v>
      </c>
      <c r="AA33">
        <v>0.37930000000000003</v>
      </c>
      <c r="AB33">
        <v>0.50429999999999997</v>
      </c>
      <c r="AC33">
        <v>0.52629999999999999</v>
      </c>
      <c r="AD33">
        <v>0</v>
      </c>
      <c r="AE33">
        <v>0.57140000000000002</v>
      </c>
      <c r="AF33" t="s">
        <v>3915</v>
      </c>
      <c r="AG33" s="2">
        <v>3.472222222222222E-3</v>
      </c>
      <c r="AH33" t="s">
        <v>3911</v>
      </c>
      <c r="AI33">
        <v>3</v>
      </c>
      <c r="AJ33" t="s">
        <v>3923</v>
      </c>
      <c r="AK33" s="3">
        <v>42770</v>
      </c>
      <c r="AL33" s="10">
        <f>YEAR(ufc_fights_2[[#This Row],[date]])</f>
        <v>2017</v>
      </c>
      <c r="AM33" t="s">
        <v>3947</v>
      </c>
      <c r="AN33">
        <v>3</v>
      </c>
      <c r="AO33" t="s">
        <v>3913</v>
      </c>
      <c r="AP33">
        <f>IF(ufc_fights_2[[#This Row],[winner]]="Red",ufc_fights_2[[#This Row],[r_fighter_id]],ufc_fights_2[[#This Row],[b_fighter_id]])</f>
        <v>108</v>
      </c>
      <c r="AQ33" t="str">
        <f>_xlfn.XLOOKUP(ufc_fights_2[[#This Row],[winnerID]],ufc_fighters[id],ufc_fighters[fighter_name],"xxx",0,1)</f>
        <v>Jessica Andrade</v>
      </c>
    </row>
    <row r="34" spans="1:43">
      <c r="A34">
        <v>108</v>
      </c>
      <c r="B34">
        <v>3273</v>
      </c>
      <c r="C34">
        <f>_xlfn.XLOOKUP(ufc_fights_2[[#This Row],[r_fighter_id]],ufc_fighters[id],ufc_fighters[year],"xxx",0,1)</f>
        <v>1991</v>
      </c>
      <c r="D34">
        <f>_xlfn.XLOOKUP(ufc_fights_2[[#This Row],[b_fighter_id]],ufc_fighters[id],ufc_fighters[year],"Prázdné",0,1)</f>
        <v>1989</v>
      </c>
      <c r="E34" s="10">
        <f>YEAR(ufc_fights_2[[#This Row],[date]])-ufc_fights_2[[#This Row],[r_year]]</f>
        <v>27</v>
      </c>
      <c r="F34" s="10">
        <f>YEAR(ufc_fights_2[[#This Row],[date]])-ufc_fights_2[[#This Row],[b_year]]</f>
        <v>29</v>
      </c>
      <c r="G34">
        <v>0</v>
      </c>
      <c r="H34">
        <v>0</v>
      </c>
      <c r="I34">
        <v>0.51690000000000003</v>
      </c>
      <c r="J34">
        <v>0.46</v>
      </c>
      <c r="K34">
        <v>0.6371</v>
      </c>
      <c r="L34">
        <v>0.51459999999999995</v>
      </c>
      <c r="M34">
        <v>0.83330000000000004</v>
      </c>
      <c r="N34">
        <v>1</v>
      </c>
      <c r="O34">
        <v>0</v>
      </c>
      <c r="P34">
        <v>0</v>
      </c>
      <c r="Q34">
        <v>1</v>
      </c>
      <c r="R34">
        <v>0</v>
      </c>
      <c r="S34" s="2">
        <v>5.0347222222222225E-3</v>
      </c>
      <c r="T34" s="2">
        <v>2.6620370370370372E-4</v>
      </c>
      <c r="U34">
        <v>0.371</v>
      </c>
      <c r="V34">
        <v>0.40910000000000002</v>
      </c>
      <c r="W34">
        <v>0.86</v>
      </c>
      <c r="X34">
        <v>0.75</v>
      </c>
      <c r="Y34">
        <v>1</v>
      </c>
      <c r="Z34">
        <v>0.32740000000000002</v>
      </c>
      <c r="AA34">
        <v>0.45860000000000001</v>
      </c>
      <c r="AB34">
        <v>0.65380000000000005</v>
      </c>
      <c r="AC34">
        <v>0.3846</v>
      </c>
      <c r="AD34">
        <v>0.97440000000000004</v>
      </c>
      <c r="AE34">
        <v>0.75</v>
      </c>
      <c r="AF34" t="s">
        <v>3915</v>
      </c>
      <c r="AG34" s="2">
        <v>3.472222222222222E-3</v>
      </c>
      <c r="AH34" t="s">
        <v>3911</v>
      </c>
      <c r="AI34">
        <v>3</v>
      </c>
      <c r="AJ34" t="s">
        <v>3919</v>
      </c>
      <c r="AK34" s="3">
        <v>43155</v>
      </c>
      <c r="AL34" s="10">
        <f>YEAR(ufc_fights_2[[#This Row],[date]])</f>
        <v>2018</v>
      </c>
      <c r="AM34" t="s">
        <v>3947</v>
      </c>
      <c r="AN34">
        <v>49</v>
      </c>
      <c r="AO34" t="s">
        <v>3913</v>
      </c>
      <c r="AP34">
        <f>IF(ufc_fights_2[[#This Row],[winner]]="Red",ufc_fights_2[[#This Row],[r_fighter_id]],ufc_fights_2[[#This Row],[b_fighter_id]])</f>
        <v>108</v>
      </c>
      <c r="AQ34" t="str">
        <f>_xlfn.XLOOKUP(ufc_fights_2[[#This Row],[winnerID]],ufc_fighters[id],ufc_fighters[fighter_name],"xxx",0,1)</f>
        <v>Jessica Andrade</v>
      </c>
    </row>
    <row r="35" spans="1:43">
      <c r="A35">
        <v>1044</v>
      </c>
      <c r="B35">
        <v>108</v>
      </c>
      <c r="C35">
        <f>_xlfn.XLOOKUP(ufc_fights_2[[#This Row],[r_fighter_id]],ufc_fighters[id],ufc_fighters[year],"xxx",0,1)</f>
        <v>1988</v>
      </c>
      <c r="D35">
        <f>_xlfn.XLOOKUP(ufc_fights_2[[#This Row],[b_fighter_id]],ufc_fighters[id],ufc_fighters[year],"Prázdné",0,1)</f>
        <v>1991</v>
      </c>
      <c r="E35" s="10">
        <f>YEAR(ufc_fights_2[[#This Row],[date]])-ufc_fights_2[[#This Row],[r_year]]</f>
        <v>29</v>
      </c>
      <c r="F35" s="10">
        <f>YEAR(ufc_fights_2[[#This Row],[date]])-ufc_fights_2[[#This Row],[b_year]]</f>
        <v>26</v>
      </c>
      <c r="G35">
        <v>0</v>
      </c>
      <c r="H35">
        <v>0</v>
      </c>
      <c r="I35">
        <v>0.46150000000000002</v>
      </c>
      <c r="J35">
        <v>0.58509999999999995</v>
      </c>
      <c r="K35">
        <v>0.48959999999999998</v>
      </c>
      <c r="L35">
        <v>0.68169999999999997</v>
      </c>
      <c r="M35">
        <v>0</v>
      </c>
      <c r="N35">
        <v>0.57140000000000002</v>
      </c>
      <c r="O35">
        <v>2</v>
      </c>
      <c r="P35">
        <v>0</v>
      </c>
      <c r="Q35">
        <v>0</v>
      </c>
      <c r="R35">
        <v>0</v>
      </c>
      <c r="S35" s="2">
        <v>9.2592592592592588E-5</v>
      </c>
      <c r="T35" s="2">
        <v>5.9606481481481481E-3</v>
      </c>
      <c r="U35">
        <v>0.4713</v>
      </c>
      <c r="V35">
        <v>0.4743</v>
      </c>
      <c r="W35">
        <v>0.25</v>
      </c>
      <c r="X35">
        <v>0</v>
      </c>
      <c r="Y35">
        <v>1</v>
      </c>
      <c r="Z35">
        <v>0.42249999999999999</v>
      </c>
      <c r="AA35">
        <v>0.42059999999999997</v>
      </c>
      <c r="AB35">
        <v>0.6</v>
      </c>
      <c r="AC35">
        <v>0.72</v>
      </c>
      <c r="AD35">
        <v>0.6</v>
      </c>
      <c r="AE35">
        <v>0.71560000000000001</v>
      </c>
      <c r="AF35" t="s">
        <v>3915</v>
      </c>
      <c r="AG35" s="2">
        <v>3.472222222222222E-3</v>
      </c>
      <c r="AH35" t="s">
        <v>3911</v>
      </c>
      <c r="AI35">
        <v>3</v>
      </c>
      <c r="AJ35" t="s">
        <v>3946</v>
      </c>
      <c r="AK35" s="3">
        <v>43000</v>
      </c>
      <c r="AL35" s="10">
        <f>YEAR(ufc_fights_2[[#This Row],[date]])</f>
        <v>2017</v>
      </c>
      <c r="AM35" t="s">
        <v>3947</v>
      </c>
      <c r="AN35">
        <v>53</v>
      </c>
      <c r="AO35" t="s">
        <v>3918</v>
      </c>
      <c r="AP35">
        <f>IF(ufc_fights_2[[#This Row],[winner]]="Red",ufc_fights_2[[#This Row],[r_fighter_id]],ufc_fights_2[[#This Row],[b_fighter_id]])</f>
        <v>108</v>
      </c>
      <c r="AQ35" t="str">
        <f>_xlfn.XLOOKUP(ufc_fights_2[[#This Row],[winnerID]],ufc_fighters[id],ufc_fighters[fighter_name],"xxx",0,1)</f>
        <v>Jessica Andrade</v>
      </c>
    </row>
    <row r="36" spans="1:43">
      <c r="A36">
        <v>108</v>
      </c>
      <c r="B36">
        <v>1691</v>
      </c>
      <c r="C36">
        <f>_xlfn.XLOOKUP(ufc_fights_2[[#This Row],[r_fighter_id]],ufc_fighters[id],ufc_fighters[year],"xxx",0,1)</f>
        <v>1991</v>
      </c>
      <c r="D36">
        <f>_xlfn.XLOOKUP(ufc_fights_2[[#This Row],[b_fighter_id]],ufc_fighters[id],ufc_fighters[year],"Prázdné",0,1)</f>
        <v>1985</v>
      </c>
      <c r="E36" s="10">
        <f>YEAR(ufc_fights_2[[#This Row],[date]])-ufc_fights_2[[#This Row],[r_year]]</f>
        <v>27</v>
      </c>
      <c r="F36" s="10">
        <f>YEAR(ufc_fights_2[[#This Row],[date]])-ufc_fights_2[[#This Row],[b_year]]</f>
        <v>33</v>
      </c>
      <c r="G36">
        <v>1</v>
      </c>
      <c r="H36">
        <v>0</v>
      </c>
      <c r="I36">
        <v>0.52049999999999996</v>
      </c>
      <c r="J36">
        <v>0.42859999999999998</v>
      </c>
      <c r="K36">
        <v>0.52700000000000002</v>
      </c>
      <c r="L36">
        <v>0.43099999999999999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1.1574074074074073E-5</v>
      </c>
      <c r="T36" s="2">
        <v>0</v>
      </c>
      <c r="U36">
        <v>0.48480000000000001</v>
      </c>
      <c r="V36">
        <v>0.3261</v>
      </c>
      <c r="W36">
        <v>0.8</v>
      </c>
      <c r="X36">
        <v>1</v>
      </c>
      <c r="Y36">
        <v>1</v>
      </c>
      <c r="Z36">
        <v>0.47689999999999999</v>
      </c>
      <c r="AA36">
        <v>0.36730000000000002</v>
      </c>
      <c r="AB36">
        <v>0.875</v>
      </c>
      <c r="AC36">
        <v>0.85709999999999997</v>
      </c>
      <c r="AD36">
        <v>0</v>
      </c>
      <c r="AE36">
        <v>0</v>
      </c>
      <c r="AF36" t="s">
        <v>3910</v>
      </c>
      <c r="AG36" s="2">
        <v>1.3657407407407407E-3</v>
      </c>
      <c r="AH36" t="s">
        <v>3911</v>
      </c>
      <c r="AI36">
        <v>3</v>
      </c>
      <c r="AJ36" t="s">
        <v>3956</v>
      </c>
      <c r="AK36" s="3">
        <v>43351</v>
      </c>
      <c r="AL36" s="10">
        <f>YEAR(ufc_fights_2[[#This Row],[date]])</f>
        <v>2018</v>
      </c>
      <c r="AM36" t="s">
        <v>3947</v>
      </c>
      <c r="AN36">
        <v>98</v>
      </c>
      <c r="AO36" t="s">
        <v>3913</v>
      </c>
      <c r="AP36">
        <f>IF(ufc_fights_2[[#This Row],[winner]]="Red",ufc_fights_2[[#This Row],[r_fighter_id]],ufc_fights_2[[#This Row],[b_fighter_id]])</f>
        <v>108</v>
      </c>
      <c r="AQ36" t="str">
        <f>_xlfn.XLOOKUP(ufc_fights_2[[#This Row],[winnerID]],ufc_fighters[id],ufc_fighters[fighter_name],"xxx",0,1)</f>
        <v>Jessica Andrade</v>
      </c>
    </row>
    <row r="37" spans="1:43">
      <c r="A37">
        <v>108</v>
      </c>
      <c r="B37">
        <v>441</v>
      </c>
      <c r="C37">
        <f>_xlfn.XLOOKUP(ufc_fights_2[[#This Row],[r_fighter_id]],ufc_fighters[id],ufc_fighters[year],"xxx",0,1)</f>
        <v>1991</v>
      </c>
      <c r="D37">
        <f>_xlfn.XLOOKUP(ufc_fights_2[[#This Row],[b_fighter_id]],ufc_fighters[id],ufc_fighters[year],"Prázdné",0,1)</f>
        <v>1985</v>
      </c>
      <c r="E37" s="10">
        <f>YEAR(ufc_fights_2[[#This Row],[date]])-ufc_fights_2[[#This Row],[r_year]]</f>
        <v>25</v>
      </c>
      <c r="F37" s="10">
        <f>YEAR(ufc_fights_2[[#This Row],[date]])-ufc_fights_2[[#This Row],[b_year]]</f>
        <v>31</v>
      </c>
      <c r="G37">
        <v>0</v>
      </c>
      <c r="H37">
        <v>0</v>
      </c>
      <c r="I37">
        <v>0.71430000000000005</v>
      </c>
      <c r="J37">
        <v>0.5</v>
      </c>
      <c r="K37">
        <v>0.75860000000000005</v>
      </c>
      <c r="L37">
        <v>0.63890000000000002</v>
      </c>
      <c r="M37">
        <v>0.66669999999999996</v>
      </c>
      <c r="N37">
        <v>0</v>
      </c>
      <c r="O37">
        <v>1</v>
      </c>
      <c r="P37">
        <v>0</v>
      </c>
      <c r="Q37">
        <v>0</v>
      </c>
      <c r="R37">
        <v>0</v>
      </c>
      <c r="S37" s="2">
        <v>2.4189814814814816E-3</v>
      </c>
      <c r="T37" s="2">
        <v>1.3888888888888889E-4</v>
      </c>
      <c r="U37">
        <v>0.55559999999999998</v>
      </c>
      <c r="V37">
        <v>0.1875</v>
      </c>
      <c r="W37">
        <v>1</v>
      </c>
      <c r="X37">
        <v>0</v>
      </c>
      <c r="Y37">
        <v>1</v>
      </c>
      <c r="Z37">
        <v>0.66669999999999996</v>
      </c>
      <c r="AA37">
        <v>0.42109999999999997</v>
      </c>
      <c r="AB37">
        <v>1</v>
      </c>
      <c r="AC37">
        <v>0.8</v>
      </c>
      <c r="AD37">
        <v>0.63160000000000005</v>
      </c>
      <c r="AE37">
        <v>0.5</v>
      </c>
      <c r="AF37" t="s">
        <v>3933</v>
      </c>
      <c r="AG37" s="2">
        <v>3.2175925925925926E-3</v>
      </c>
      <c r="AH37" t="s">
        <v>3911</v>
      </c>
      <c r="AI37">
        <v>3</v>
      </c>
      <c r="AJ37" t="s">
        <v>4038</v>
      </c>
      <c r="AK37" s="3">
        <v>42623</v>
      </c>
      <c r="AL37" s="10">
        <f>YEAR(ufc_fights_2[[#This Row],[date]])</f>
        <v>2016</v>
      </c>
      <c r="AM37" t="s">
        <v>3947</v>
      </c>
      <c r="AN37">
        <v>133</v>
      </c>
      <c r="AO37" t="s">
        <v>3913</v>
      </c>
      <c r="AP37">
        <f>IF(ufc_fights_2[[#This Row],[winner]]="Red",ufc_fights_2[[#This Row],[r_fighter_id]],ufc_fights_2[[#This Row],[b_fighter_id]])</f>
        <v>108</v>
      </c>
      <c r="AQ37" t="str">
        <f>_xlfn.XLOOKUP(ufc_fights_2[[#This Row],[winnerID]],ufc_fighters[id],ufc_fighters[fighter_name],"xxx",0,1)</f>
        <v>Jessica Andrade</v>
      </c>
    </row>
    <row r="38" spans="1:43">
      <c r="A38">
        <v>1795</v>
      </c>
      <c r="B38">
        <v>1454</v>
      </c>
      <c r="C38">
        <f>_xlfn.XLOOKUP(ufc_fights_2[[#This Row],[r_fighter_id]],ufc_fighters[id],ufc_fighters[year],"xxx",0,1)</f>
        <v>1987</v>
      </c>
      <c r="D38">
        <f>_xlfn.XLOOKUP(ufc_fights_2[[#This Row],[b_fighter_id]],ufc_fighters[id],ufc_fighters[year],"Prázdné",0,1)</f>
        <v>1994</v>
      </c>
      <c r="E38" s="10">
        <f>YEAR(ufc_fights_2[[#This Row],[date]])-ufc_fights_2[[#This Row],[r_year]]</f>
        <v>33</v>
      </c>
      <c r="F38" s="10">
        <f>YEAR(ufc_fights_2[[#This Row],[date]])-ufc_fights_2[[#This Row],[b_year]]</f>
        <v>26</v>
      </c>
      <c r="G38">
        <v>1</v>
      </c>
      <c r="H38">
        <v>0</v>
      </c>
      <c r="I38">
        <v>0.64339999999999997</v>
      </c>
      <c r="J38">
        <v>0.60640000000000005</v>
      </c>
      <c r="K38">
        <v>0.68</v>
      </c>
      <c r="L38">
        <v>0.76239999999999997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1.6435185185185185E-3</v>
      </c>
      <c r="T38" s="2">
        <v>4.7800925925925927E-3</v>
      </c>
      <c r="U38">
        <v>0.55430000000000001</v>
      </c>
      <c r="V38">
        <v>0.4839</v>
      </c>
      <c r="W38">
        <v>0.84379999999999999</v>
      </c>
      <c r="X38">
        <v>1</v>
      </c>
      <c r="Y38">
        <v>1</v>
      </c>
      <c r="Z38">
        <v>0.57140000000000002</v>
      </c>
      <c r="AA38">
        <v>0.49280000000000002</v>
      </c>
      <c r="AB38">
        <v>0.81820000000000004</v>
      </c>
      <c r="AC38">
        <v>0.92</v>
      </c>
      <c r="AD38">
        <v>0.66669999999999996</v>
      </c>
      <c r="AE38">
        <v>0</v>
      </c>
      <c r="AF38" t="s">
        <v>3915</v>
      </c>
      <c r="AG38" s="2">
        <v>3.472222222222222E-3</v>
      </c>
      <c r="AH38" t="s">
        <v>3911</v>
      </c>
      <c r="AI38">
        <v>3</v>
      </c>
      <c r="AJ38" t="s">
        <v>3924</v>
      </c>
      <c r="AK38" s="3">
        <v>44065</v>
      </c>
      <c r="AL38" s="10">
        <f>YEAR(ufc_fights_2[[#This Row],[date]])</f>
        <v>2020</v>
      </c>
      <c r="AM38" t="s">
        <v>3947</v>
      </c>
      <c r="AN38">
        <v>1</v>
      </c>
      <c r="AO38" t="s">
        <v>3913</v>
      </c>
      <c r="AP38">
        <f>IF(ufc_fights_2[[#This Row],[winner]]="Red",ufc_fights_2[[#This Row],[r_fighter_id]],ufc_fights_2[[#This Row],[b_fighter_id]])</f>
        <v>1795</v>
      </c>
      <c r="AQ38" t="str">
        <f>_xlfn.XLOOKUP(ufc_fights_2[[#This Row],[winnerID]],ufc_fighters[id],ufc_fighters[fighter_name],"xxx",0,1)</f>
        <v>Amanda Lemos</v>
      </c>
    </row>
    <row r="39" spans="1:43">
      <c r="A39">
        <v>756</v>
      </c>
      <c r="B39">
        <v>2666</v>
      </c>
      <c r="C39">
        <f>_xlfn.XLOOKUP(ufc_fights_2[[#This Row],[r_fighter_id]],ufc_fighters[id],ufc_fighters[year],"xxx",0,1)</f>
        <v>1993</v>
      </c>
      <c r="D39">
        <f>_xlfn.XLOOKUP(ufc_fights_2[[#This Row],[b_fighter_id]],ufc_fighters[id],ufc_fighters[year],"Prázdné",0,1)</f>
        <v>1993</v>
      </c>
      <c r="E39" s="10">
        <f>YEAR(ufc_fights_2[[#This Row],[date]])-ufc_fights_2[[#This Row],[r_year]]</f>
        <v>26</v>
      </c>
      <c r="F39" s="10">
        <f>YEAR(ufc_fights_2[[#This Row],[date]])-ufc_fights_2[[#This Row],[b_year]]</f>
        <v>26</v>
      </c>
      <c r="G39">
        <v>0</v>
      </c>
      <c r="H39">
        <v>0</v>
      </c>
      <c r="I39">
        <v>0.13789999999999999</v>
      </c>
      <c r="J39">
        <v>0.35920000000000002</v>
      </c>
      <c r="K39">
        <v>0.28570000000000001</v>
      </c>
      <c r="L39">
        <v>0.38890000000000002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 s="2">
        <v>2.3148148148148147E-5</v>
      </c>
      <c r="T39" s="2">
        <v>1.2268518518518518E-3</v>
      </c>
      <c r="U39">
        <v>0.11849999999999999</v>
      </c>
      <c r="V39">
        <v>0.24540000000000001</v>
      </c>
      <c r="W39">
        <v>0.375</v>
      </c>
      <c r="X39">
        <v>0.5</v>
      </c>
      <c r="Y39">
        <v>0.86670000000000003</v>
      </c>
      <c r="Z39">
        <v>0.13189999999999999</v>
      </c>
      <c r="AA39">
        <v>0.35470000000000002</v>
      </c>
      <c r="AB39">
        <v>0</v>
      </c>
      <c r="AC39">
        <v>0</v>
      </c>
      <c r="AD39">
        <v>1</v>
      </c>
      <c r="AE39">
        <v>0.66669999999999996</v>
      </c>
      <c r="AF39" t="s">
        <v>3915</v>
      </c>
      <c r="AG39" s="2">
        <v>3.472222222222222E-3</v>
      </c>
      <c r="AH39" t="s">
        <v>3911</v>
      </c>
      <c r="AI39">
        <v>3</v>
      </c>
      <c r="AJ39" t="s">
        <v>3982</v>
      </c>
      <c r="AK39" s="3">
        <v>43750</v>
      </c>
      <c r="AL39" s="10">
        <f>YEAR(ufc_fights_2[[#This Row],[date]])</f>
        <v>2019</v>
      </c>
      <c r="AM39" t="s">
        <v>3947</v>
      </c>
      <c r="AN39">
        <v>10</v>
      </c>
      <c r="AO39" t="s">
        <v>3918</v>
      </c>
      <c r="AP39">
        <f>IF(ufc_fights_2[[#This Row],[winner]]="Red",ufc_fights_2[[#This Row],[r_fighter_id]],ufc_fights_2[[#This Row],[b_fighter_id]])</f>
        <v>2666</v>
      </c>
      <c r="AQ39" t="str">
        <f>_xlfn.XLOOKUP(ufc_fights_2[[#This Row],[winnerID]],ufc_fighters[id],ufc_fighters[fighter_name],"xxx",0,1)</f>
        <v>Amanda Ribas</v>
      </c>
    </row>
    <row r="40" spans="1:43">
      <c r="A40">
        <v>3470</v>
      </c>
      <c r="B40">
        <v>2666</v>
      </c>
      <c r="C40">
        <f>_xlfn.XLOOKUP(ufc_fights_2[[#This Row],[r_fighter_id]],ufc_fighters[id],ufc_fighters[year],"xxx",0,1)</f>
        <v>1991</v>
      </c>
      <c r="D40">
        <f>_xlfn.XLOOKUP(ufc_fights_2[[#This Row],[b_fighter_id]],ufc_fighters[id],ufc_fighters[year],"Prázdné",0,1)</f>
        <v>1993</v>
      </c>
      <c r="E40" s="10">
        <f>YEAR(ufc_fights_2[[#This Row],[date]])-ufc_fights_2[[#This Row],[r_year]]</f>
        <v>28</v>
      </c>
      <c r="F40" s="10">
        <f>YEAR(ufc_fights_2[[#This Row],[date]])-ufc_fights_2[[#This Row],[b_year]]</f>
        <v>26</v>
      </c>
      <c r="G40">
        <v>0</v>
      </c>
      <c r="H40">
        <v>0</v>
      </c>
      <c r="I40">
        <v>0.28000000000000003</v>
      </c>
      <c r="J40">
        <v>0.51219999999999999</v>
      </c>
      <c r="K40">
        <v>0.48649999999999999</v>
      </c>
      <c r="L40">
        <v>0.72829999999999995</v>
      </c>
      <c r="M40">
        <v>0</v>
      </c>
      <c r="N40">
        <v>0.4</v>
      </c>
      <c r="O40">
        <v>0</v>
      </c>
      <c r="P40">
        <v>2</v>
      </c>
      <c r="Q40">
        <v>1</v>
      </c>
      <c r="R40">
        <v>0</v>
      </c>
      <c r="S40" s="2">
        <v>1.0879629629629629E-3</v>
      </c>
      <c r="T40" s="2">
        <v>3.1481481481481482E-3</v>
      </c>
      <c r="U40">
        <v>0.1905</v>
      </c>
      <c r="V40">
        <v>0.45710000000000001</v>
      </c>
      <c r="W40">
        <v>0.75</v>
      </c>
      <c r="X40">
        <v>0</v>
      </c>
      <c r="Y40">
        <v>1</v>
      </c>
      <c r="Z40">
        <v>0.1905</v>
      </c>
      <c r="AA40">
        <v>0.45450000000000002</v>
      </c>
      <c r="AB40">
        <v>1</v>
      </c>
      <c r="AC40">
        <v>0.8</v>
      </c>
      <c r="AD40">
        <v>0.5</v>
      </c>
      <c r="AE40">
        <v>0.5</v>
      </c>
      <c r="AF40" t="s">
        <v>3933</v>
      </c>
      <c r="AG40" s="2">
        <v>1.5046296296296296E-3</v>
      </c>
      <c r="AH40" t="s">
        <v>3911</v>
      </c>
      <c r="AI40">
        <v>3</v>
      </c>
      <c r="AJ40" t="s">
        <v>3986</v>
      </c>
      <c r="AK40" s="3">
        <v>43645</v>
      </c>
      <c r="AL40" s="10">
        <f>YEAR(ufc_fights_2[[#This Row],[date]])</f>
        <v>2019</v>
      </c>
      <c r="AM40" t="s">
        <v>3947</v>
      </c>
      <c r="AN40">
        <v>42</v>
      </c>
      <c r="AO40" t="s">
        <v>3918</v>
      </c>
      <c r="AP40">
        <f>IF(ufc_fights_2[[#This Row],[winner]]="Red",ufc_fights_2[[#This Row],[r_fighter_id]],ufc_fights_2[[#This Row],[b_fighter_id]])</f>
        <v>2666</v>
      </c>
      <c r="AQ40" t="str">
        <f>_xlfn.XLOOKUP(ufc_fights_2[[#This Row],[winnerID]],ufc_fighters[id],ufc_fighters[fighter_name],"xxx",0,1)</f>
        <v>Amanda Ribas</v>
      </c>
    </row>
    <row r="41" spans="1:43">
      <c r="A41">
        <v>2666</v>
      </c>
      <c r="B41">
        <v>1957</v>
      </c>
      <c r="C41">
        <f>_xlfn.XLOOKUP(ufc_fights_2[[#This Row],[r_fighter_id]],ufc_fighters[id],ufc_fighters[year],"xxx",0,1)</f>
        <v>1993</v>
      </c>
      <c r="D41">
        <f>_xlfn.XLOOKUP(ufc_fights_2[[#This Row],[b_fighter_id]],ufc_fighters[id],ufc_fighters[year],"Prázdné",0,1)</f>
        <v>1985</v>
      </c>
      <c r="E41" s="10">
        <f>YEAR(ufc_fights_2[[#This Row],[date]])-ufc_fights_2[[#This Row],[r_year]]</f>
        <v>27</v>
      </c>
      <c r="F41" s="10">
        <f>YEAR(ufc_fights_2[[#This Row],[date]])-ufc_fights_2[[#This Row],[b_year]]</f>
        <v>35</v>
      </c>
      <c r="G41">
        <v>0</v>
      </c>
      <c r="H41">
        <v>0</v>
      </c>
      <c r="I41">
        <v>0.53459999999999996</v>
      </c>
      <c r="J41">
        <v>0.46750000000000003</v>
      </c>
      <c r="K41">
        <v>0.68110000000000004</v>
      </c>
      <c r="L41">
        <v>0.56569999999999998</v>
      </c>
      <c r="M41">
        <v>0.33329999999999999</v>
      </c>
      <c r="N41">
        <v>1</v>
      </c>
      <c r="O41">
        <v>2</v>
      </c>
      <c r="P41">
        <v>0</v>
      </c>
      <c r="Q41">
        <v>1</v>
      </c>
      <c r="R41">
        <v>0</v>
      </c>
      <c r="S41" s="2">
        <v>5.1504629629629626E-3</v>
      </c>
      <c r="T41" s="2">
        <v>6.9444444444444447E-4</v>
      </c>
      <c r="U41">
        <v>0.45600000000000002</v>
      </c>
      <c r="V41">
        <v>0.37930000000000003</v>
      </c>
      <c r="W41">
        <v>0.75</v>
      </c>
      <c r="X41">
        <v>1</v>
      </c>
      <c r="Y41">
        <v>0.91669999999999996</v>
      </c>
      <c r="Z41">
        <v>0.40539999999999998</v>
      </c>
      <c r="AA41">
        <v>0.44590000000000002</v>
      </c>
      <c r="AB41">
        <v>0.88890000000000002</v>
      </c>
      <c r="AC41">
        <v>1</v>
      </c>
      <c r="AD41">
        <v>0.82050000000000001</v>
      </c>
      <c r="AE41">
        <v>0</v>
      </c>
      <c r="AF41" t="s">
        <v>3915</v>
      </c>
      <c r="AG41" s="2">
        <v>3.472222222222222E-3</v>
      </c>
      <c r="AH41" t="s">
        <v>3911</v>
      </c>
      <c r="AI41">
        <v>3</v>
      </c>
      <c r="AJ41" t="s">
        <v>4009</v>
      </c>
      <c r="AK41" s="3">
        <v>43904</v>
      </c>
      <c r="AL41" s="10">
        <f>YEAR(ufc_fights_2[[#This Row],[date]])</f>
        <v>2020</v>
      </c>
      <c r="AM41" t="s">
        <v>3947</v>
      </c>
      <c r="AN41">
        <v>44</v>
      </c>
      <c r="AO41" t="s">
        <v>3913</v>
      </c>
      <c r="AP41">
        <f>IF(ufc_fights_2[[#This Row],[winner]]="Red",ufc_fights_2[[#This Row],[r_fighter_id]],ufc_fights_2[[#This Row],[b_fighter_id]])</f>
        <v>2666</v>
      </c>
      <c r="AQ41" t="str">
        <f>_xlfn.XLOOKUP(ufc_fights_2[[#This Row],[winnerID]],ufc_fighters[id],ufc_fighters[fighter_name],"xxx",0,1)</f>
        <v>Amanda Ribas</v>
      </c>
    </row>
    <row r="42" spans="1:43">
      <c r="A42">
        <v>1257</v>
      </c>
      <c r="B42">
        <v>3216</v>
      </c>
      <c r="C42">
        <f>_xlfn.XLOOKUP(ufc_fights_2[[#This Row],[r_fighter_id]],ufc_fighters[id],ufc_fighters[year],"xxx",0,1)</f>
        <v>1987</v>
      </c>
      <c r="D42">
        <f>_xlfn.XLOOKUP(ufc_fights_2[[#This Row],[b_fighter_id]],ufc_fighters[id],ufc_fighters[year],"Prázdné",0,1)</f>
        <v>1989</v>
      </c>
      <c r="E42" s="10">
        <f>YEAR(ufc_fights_2[[#This Row],[date]])-ufc_fights_2[[#This Row],[r_year]]</f>
        <v>29</v>
      </c>
      <c r="F42" s="10">
        <f>YEAR(ufc_fights_2[[#This Row],[date]])-ufc_fights_2[[#This Row],[b_year]]</f>
        <v>27</v>
      </c>
      <c r="G42">
        <v>0</v>
      </c>
      <c r="H42">
        <v>0</v>
      </c>
      <c r="I42">
        <v>0.30099999999999999</v>
      </c>
      <c r="J42">
        <v>0.27779999999999999</v>
      </c>
      <c r="K42">
        <v>0.30769999999999997</v>
      </c>
      <c r="L42">
        <v>0.27779999999999999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9.2592592592592588E-5</v>
      </c>
      <c r="T42" s="2">
        <v>0</v>
      </c>
      <c r="U42">
        <v>0.2581</v>
      </c>
      <c r="V42">
        <v>0.2467</v>
      </c>
      <c r="W42">
        <v>0.66669999999999996</v>
      </c>
      <c r="X42">
        <v>1</v>
      </c>
      <c r="Y42">
        <v>0.75</v>
      </c>
      <c r="Z42">
        <v>0.30099999999999999</v>
      </c>
      <c r="AA42">
        <v>0.27779999999999999</v>
      </c>
      <c r="AB42">
        <v>0</v>
      </c>
      <c r="AC42">
        <v>0</v>
      </c>
      <c r="AD42">
        <v>0</v>
      </c>
      <c r="AE42">
        <v>0</v>
      </c>
      <c r="AF42" t="s">
        <v>3922</v>
      </c>
      <c r="AG42" s="2">
        <v>3.472222222222222E-3</v>
      </c>
      <c r="AH42" t="s">
        <v>3911</v>
      </c>
      <c r="AI42">
        <v>3</v>
      </c>
      <c r="AJ42" t="s">
        <v>3946</v>
      </c>
      <c r="AK42" s="3">
        <v>42700</v>
      </c>
      <c r="AL42" s="10">
        <f>YEAR(ufc_fights_2[[#This Row],[date]])</f>
        <v>2016</v>
      </c>
      <c r="AM42" t="s">
        <v>3947</v>
      </c>
      <c r="AN42">
        <v>14</v>
      </c>
      <c r="AO42" t="s">
        <v>3918</v>
      </c>
      <c r="AP42">
        <f>IF(ufc_fights_2[[#This Row],[winner]]="Red",ufc_fights_2[[#This Row],[r_fighter_id]],ufc_fights_2[[#This Row],[b_fighter_id]])</f>
        <v>3216</v>
      </c>
      <c r="AQ42" t="str">
        <f>_xlfn.XLOOKUP(ufc_fights_2[[#This Row],[winnerID]],ufc_fighters[id],ufc_fighters[fighter_name],"xxx",0,1)</f>
        <v>Danielle Taylor</v>
      </c>
    </row>
    <row r="43" spans="1:43">
      <c r="A43">
        <v>1691</v>
      </c>
      <c r="B43">
        <v>3534</v>
      </c>
      <c r="C43">
        <f>_xlfn.XLOOKUP(ufc_fights_2[[#This Row],[r_fighter_id]],ufc_fighters[id],ufc_fighters[year],"xxx",0,1)</f>
        <v>1985</v>
      </c>
      <c r="D43">
        <f>_xlfn.XLOOKUP(ufc_fights_2[[#This Row],[b_fighter_id]],ufc_fighters[id],ufc_fighters[year],"Prázdné",0,1)</f>
        <v>1989</v>
      </c>
      <c r="E43" s="10">
        <f>YEAR(ufc_fights_2[[#This Row],[date]])-ufc_fights_2[[#This Row],[r_year]]</f>
        <v>35</v>
      </c>
      <c r="F43" s="10">
        <f>YEAR(ufc_fights_2[[#This Row],[date]])-ufc_fights_2[[#This Row],[b_year]]</f>
        <v>31</v>
      </c>
      <c r="G43">
        <v>0</v>
      </c>
      <c r="H43">
        <v>0</v>
      </c>
      <c r="I43">
        <v>0.4471</v>
      </c>
      <c r="J43">
        <v>0.52249999999999996</v>
      </c>
      <c r="K43">
        <v>0.49509999999999998</v>
      </c>
      <c r="L43">
        <v>0.61809999999999998</v>
      </c>
      <c r="M43">
        <v>0</v>
      </c>
      <c r="N43">
        <v>0.83330000000000004</v>
      </c>
      <c r="O43">
        <v>1</v>
      </c>
      <c r="P43">
        <v>0</v>
      </c>
      <c r="Q43">
        <v>0</v>
      </c>
      <c r="R43">
        <v>0</v>
      </c>
      <c r="S43" s="2">
        <v>1.2037037037037038E-3</v>
      </c>
      <c r="T43" s="2">
        <v>3.5532407407407409E-3</v>
      </c>
      <c r="U43">
        <v>0.34549999999999997</v>
      </c>
      <c r="V43">
        <v>0.42749999999999999</v>
      </c>
      <c r="W43">
        <v>0.5</v>
      </c>
      <c r="X43">
        <v>0.75</v>
      </c>
      <c r="Y43">
        <v>0.82350000000000001</v>
      </c>
      <c r="Z43">
        <v>0.443</v>
      </c>
      <c r="AA43">
        <v>0.4834</v>
      </c>
      <c r="AB43">
        <v>0.5</v>
      </c>
      <c r="AC43">
        <v>0.7</v>
      </c>
      <c r="AD43">
        <v>0</v>
      </c>
      <c r="AE43">
        <v>0.76470000000000005</v>
      </c>
      <c r="AF43" t="s">
        <v>3915</v>
      </c>
      <c r="AG43" s="2">
        <v>3.472222222222222E-3</v>
      </c>
      <c r="AH43" t="s">
        <v>3911</v>
      </c>
      <c r="AI43">
        <v>3</v>
      </c>
      <c r="AJ43" t="s">
        <v>4092</v>
      </c>
      <c r="AK43" s="3">
        <v>43883</v>
      </c>
      <c r="AL43" s="10">
        <f>YEAR(ufc_fights_2[[#This Row],[date]])</f>
        <v>2020</v>
      </c>
      <c r="AM43" t="s">
        <v>3947</v>
      </c>
      <c r="AN43">
        <v>67</v>
      </c>
      <c r="AO43" t="s">
        <v>3918</v>
      </c>
      <c r="AP43">
        <f>IF(ufc_fights_2[[#This Row],[winner]]="Red",ufc_fights_2[[#This Row],[r_fighter_id]],ufc_fights_2[[#This Row],[b_fighter_id]])</f>
        <v>3534</v>
      </c>
      <c r="AQ43" t="str">
        <f>_xlfn.XLOOKUP(ufc_fights_2[[#This Row],[winnerID]],ufc_fighters[id],ufc_fighters[fighter_name],"xxx",0,1)</f>
        <v>Yan Xiaonan</v>
      </c>
    </row>
    <row r="44" spans="1:43">
      <c r="A44">
        <v>671</v>
      </c>
      <c r="B44">
        <v>3534</v>
      </c>
      <c r="C44">
        <f>_xlfn.XLOOKUP(ufc_fights_2[[#This Row],[r_fighter_id]],ufc_fighters[id],ufc_fighters[year],"xxx",0,1)</f>
        <v>1991</v>
      </c>
      <c r="D44">
        <f>_xlfn.XLOOKUP(ufc_fights_2[[#This Row],[b_fighter_id]],ufc_fighters[id],ufc_fighters[year],"Prázdné",0,1)</f>
        <v>1989</v>
      </c>
      <c r="E44" s="10">
        <f>YEAR(ufc_fights_2[[#This Row],[date]])-ufc_fights_2[[#This Row],[r_year]]</f>
        <v>26</v>
      </c>
      <c r="F44" s="10">
        <f>YEAR(ufc_fights_2[[#This Row],[date]])-ufc_fights_2[[#This Row],[b_year]]</f>
        <v>28</v>
      </c>
      <c r="G44">
        <v>0</v>
      </c>
      <c r="H44">
        <v>0</v>
      </c>
      <c r="I44">
        <v>0.3881</v>
      </c>
      <c r="J44">
        <v>0.45500000000000002</v>
      </c>
      <c r="K44">
        <v>0.59660000000000002</v>
      </c>
      <c r="L44">
        <v>0.47749999999999998</v>
      </c>
      <c r="M44">
        <v>0.33329999999999999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5.3587962962962964E-3</v>
      </c>
      <c r="T44" s="2">
        <v>3.4722222222222222E-5</v>
      </c>
      <c r="U44">
        <v>0.3</v>
      </c>
      <c r="V44">
        <v>0.41880000000000001</v>
      </c>
      <c r="W44">
        <v>0.75</v>
      </c>
      <c r="X44">
        <v>0.875</v>
      </c>
      <c r="Y44">
        <v>0.84619999999999995</v>
      </c>
      <c r="Z44">
        <v>0.32079999999999997</v>
      </c>
      <c r="AA44">
        <v>0.4153</v>
      </c>
      <c r="AB44">
        <v>0.76470000000000005</v>
      </c>
      <c r="AC44">
        <v>0.75</v>
      </c>
      <c r="AD44">
        <v>0.45450000000000002</v>
      </c>
      <c r="AE44">
        <v>0.5</v>
      </c>
      <c r="AF44" t="s">
        <v>3915</v>
      </c>
      <c r="AG44" s="2">
        <v>3.472222222222222E-3</v>
      </c>
      <c r="AH44" t="s">
        <v>3911</v>
      </c>
      <c r="AI44">
        <v>3</v>
      </c>
      <c r="AJ44" t="s">
        <v>3975</v>
      </c>
      <c r="AK44" s="3">
        <v>43064</v>
      </c>
      <c r="AL44" s="10">
        <f>YEAR(ufc_fights_2[[#This Row],[date]])</f>
        <v>2017</v>
      </c>
      <c r="AM44" t="s">
        <v>3947</v>
      </c>
      <c r="AN44">
        <v>59</v>
      </c>
      <c r="AO44" t="s">
        <v>3918</v>
      </c>
      <c r="AP44">
        <f>IF(ufc_fights_2[[#This Row],[winner]]="Red",ufc_fights_2[[#This Row],[r_fighter_id]],ufc_fights_2[[#This Row],[b_fighter_id]])</f>
        <v>3534</v>
      </c>
      <c r="AQ44" t="str">
        <f>_xlfn.XLOOKUP(ufc_fights_2[[#This Row],[winnerID]],ufc_fighters[id],ufc_fighters[fighter_name],"xxx",0,1)</f>
        <v>Yan Xiaonan</v>
      </c>
    </row>
    <row r="45" spans="1:43">
      <c r="A45">
        <v>1659</v>
      </c>
      <c r="B45">
        <v>3549</v>
      </c>
      <c r="C45">
        <f>_xlfn.XLOOKUP(ufc_fights_2[[#This Row],[r_fighter_id]],ufc_fighters[id],ufc_fighters[year],"xxx",0,1)</f>
        <v>1988</v>
      </c>
      <c r="D45">
        <f>_xlfn.XLOOKUP(ufc_fights_2[[#This Row],[b_fighter_id]],ufc_fighters[id],ufc_fighters[year],"Prázdné",0,1)</f>
        <v>1987</v>
      </c>
      <c r="E45" s="10">
        <f>YEAR(ufc_fights_2[[#This Row],[date]])-ufc_fights_2[[#This Row],[r_year]]</f>
        <v>28</v>
      </c>
      <c r="F45" s="10">
        <f>YEAR(ufc_fights_2[[#This Row],[date]])-ufc_fights_2[[#This Row],[b_year]]</f>
        <v>29</v>
      </c>
      <c r="G45">
        <v>0</v>
      </c>
      <c r="H45">
        <v>0</v>
      </c>
      <c r="I45">
        <v>0.47660000000000002</v>
      </c>
      <c r="J45">
        <v>0.37930000000000003</v>
      </c>
      <c r="K45">
        <v>0.50429999999999997</v>
      </c>
      <c r="L45">
        <v>0.49359999999999998</v>
      </c>
      <c r="M45">
        <v>1</v>
      </c>
      <c r="N45">
        <v>0.5</v>
      </c>
      <c r="O45">
        <v>1</v>
      </c>
      <c r="P45">
        <v>0</v>
      </c>
      <c r="Q45">
        <v>2</v>
      </c>
      <c r="R45">
        <v>3</v>
      </c>
      <c r="S45" s="2">
        <v>3.7615740740740739E-3</v>
      </c>
      <c r="T45" s="2">
        <v>1.3888888888888889E-3</v>
      </c>
      <c r="U45">
        <v>0.31480000000000002</v>
      </c>
      <c r="V45">
        <v>0.36899999999999999</v>
      </c>
      <c r="W45">
        <v>0.57579999999999998</v>
      </c>
      <c r="X45">
        <v>0.75</v>
      </c>
      <c r="Y45">
        <v>0.5</v>
      </c>
      <c r="Z45">
        <v>0.43480000000000002</v>
      </c>
      <c r="AA45">
        <v>0.35709999999999997</v>
      </c>
      <c r="AB45">
        <v>0.76919999999999999</v>
      </c>
      <c r="AC45">
        <v>0.4</v>
      </c>
      <c r="AD45">
        <v>0.5</v>
      </c>
      <c r="AE45">
        <v>0.625</v>
      </c>
      <c r="AF45" t="s">
        <v>3915</v>
      </c>
      <c r="AG45" s="2">
        <v>3.472222222222222E-3</v>
      </c>
      <c r="AH45" t="s">
        <v>3911</v>
      </c>
      <c r="AI45">
        <v>3</v>
      </c>
      <c r="AJ45" t="s">
        <v>3928</v>
      </c>
      <c r="AK45" s="3">
        <v>42713</v>
      </c>
      <c r="AL45" s="10">
        <f>YEAR(ufc_fights_2[[#This Row],[date]])</f>
        <v>2016</v>
      </c>
      <c r="AM45" t="s">
        <v>3947</v>
      </c>
      <c r="AN45">
        <v>12</v>
      </c>
      <c r="AO45" t="s">
        <v>3913</v>
      </c>
      <c r="AP45">
        <f>IF(ufc_fights_2[[#This Row],[winner]]="Red",ufc_fights_2[[#This Row],[r_fighter_id]],ufc_fights_2[[#This Row],[b_fighter_id]])</f>
        <v>1659</v>
      </c>
      <c r="AQ45" t="str">
        <f>_xlfn.XLOOKUP(ufc_fights_2[[#This Row],[winnerID]],ufc_fighters[id],ufc_fighters[fighter_name],"xxx",0,1)</f>
        <v>Justine Kish</v>
      </c>
    </row>
    <row r="46" spans="1:43">
      <c r="A46">
        <v>1659</v>
      </c>
      <c r="B46">
        <v>115</v>
      </c>
      <c r="C46">
        <f>_xlfn.XLOOKUP(ufc_fights_2[[#This Row],[r_fighter_id]],ufc_fighters[id],ufc_fighters[year],"xxx",0,1)</f>
        <v>1988</v>
      </c>
      <c r="D46">
        <f>_xlfn.XLOOKUP(ufc_fights_2[[#This Row],[b_fighter_id]],ufc_fighters[id],ufc_fighters[year],"Prázdné",0,1)</f>
        <v>1985</v>
      </c>
      <c r="E46" s="10">
        <f>YEAR(ufc_fights_2[[#This Row],[date]])-ufc_fights_2[[#This Row],[r_year]]</f>
        <v>28</v>
      </c>
      <c r="F46" s="10">
        <f>YEAR(ufc_fights_2[[#This Row],[date]])-ufc_fights_2[[#This Row],[b_year]]</f>
        <v>31</v>
      </c>
      <c r="G46">
        <v>0</v>
      </c>
      <c r="H46">
        <v>0</v>
      </c>
      <c r="I46">
        <v>0.5333</v>
      </c>
      <c r="J46">
        <v>0.52869999999999995</v>
      </c>
      <c r="K46">
        <v>0.58709999999999996</v>
      </c>
      <c r="L46">
        <v>0.55149999999999999</v>
      </c>
      <c r="M46">
        <v>0.3</v>
      </c>
      <c r="N46">
        <v>0.5</v>
      </c>
      <c r="O46">
        <v>0</v>
      </c>
      <c r="P46">
        <v>0</v>
      </c>
      <c r="Q46">
        <v>0</v>
      </c>
      <c r="R46">
        <v>1</v>
      </c>
      <c r="S46" s="2">
        <v>1.9791666666666668E-3</v>
      </c>
      <c r="T46" s="2">
        <v>1.8518518518518519E-3</v>
      </c>
      <c r="U46">
        <v>0.47870000000000001</v>
      </c>
      <c r="V46">
        <v>0.4274</v>
      </c>
      <c r="W46">
        <v>0.63160000000000005</v>
      </c>
      <c r="X46">
        <v>0.68179999999999996</v>
      </c>
      <c r="Y46">
        <v>0.95650000000000002</v>
      </c>
      <c r="Z46">
        <v>0.47170000000000001</v>
      </c>
      <c r="AA46">
        <v>0.50670000000000004</v>
      </c>
      <c r="AB46">
        <v>0.73909999999999998</v>
      </c>
      <c r="AC46">
        <v>0.68179999999999996</v>
      </c>
      <c r="AD46">
        <v>0.83330000000000004</v>
      </c>
      <c r="AE46">
        <v>0.5</v>
      </c>
      <c r="AF46" t="s">
        <v>3915</v>
      </c>
      <c r="AG46" s="2">
        <v>3.472222222222222E-3</v>
      </c>
      <c r="AH46" t="s">
        <v>3911</v>
      </c>
      <c r="AI46">
        <v>3</v>
      </c>
      <c r="AJ46" t="s">
        <v>3912</v>
      </c>
      <c r="AK46" s="3">
        <v>42371</v>
      </c>
      <c r="AL46" s="10">
        <f>YEAR(ufc_fights_2[[#This Row],[date]])</f>
        <v>2016</v>
      </c>
      <c r="AM46" t="s">
        <v>3947</v>
      </c>
      <c r="AN46">
        <v>1</v>
      </c>
      <c r="AO46" t="s">
        <v>3913</v>
      </c>
      <c r="AP46">
        <f>IF(ufc_fights_2[[#This Row],[winner]]="Red",ufc_fights_2[[#This Row],[r_fighter_id]],ufc_fights_2[[#This Row],[b_fighter_id]])</f>
        <v>1659</v>
      </c>
      <c r="AQ46" t="str">
        <f>_xlfn.XLOOKUP(ufc_fights_2[[#This Row],[winnerID]],ufc_fighters[id],ufc_fighters[fighter_name],"xxx",0,1)</f>
        <v>Justine Kish</v>
      </c>
    </row>
    <row r="47" spans="1:43">
      <c r="A47">
        <v>1357</v>
      </c>
      <c r="B47">
        <v>909</v>
      </c>
      <c r="C47">
        <f>_xlfn.XLOOKUP(ufc_fights_2[[#This Row],[r_fighter_id]],ufc_fighters[id],ufc_fighters[year],"xxx",0,1)</f>
        <v>1985</v>
      </c>
      <c r="D47">
        <f>_xlfn.XLOOKUP(ufc_fights_2[[#This Row],[b_fighter_id]],ufc_fighters[id],ufc_fighters[year],"Prázdné",0,1)</f>
        <v>1986</v>
      </c>
      <c r="E47" s="10">
        <f>YEAR(ufc_fights_2[[#This Row],[date]])-ufc_fights_2[[#This Row],[r_year]]</f>
        <v>34</v>
      </c>
      <c r="F47" s="10">
        <f>YEAR(ufc_fights_2[[#This Row],[date]])-ufc_fights_2[[#This Row],[b_year]]</f>
        <v>33</v>
      </c>
      <c r="G47">
        <v>0</v>
      </c>
      <c r="H47">
        <v>0</v>
      </c>
      <c r="I47">
        <v>0.49580000000000002</v>
      </c>
      <c r="J47">
        <v>0.19719999999999999</v>
      </c>
      <c r="K47">
        <v>0.49790000000000001</v>
      </c>
      <c r="L47">
        <v>0.19719999999999999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5.7870370370370373E-5</v>
      </c>
      <c r="T47" s="2">
        <v>2.6620370370370372E-4</v>
      </c>
      <c r="U47">
        <v>0.42559999999999998</v>
      </c>
      <c r="V47">
        <v>0.1646</v>
      </c>
      <c r="W47">
        <v>0.81079999999999997</v>
      </c>
      <c r="X47">
        <v>1</v>
      </c>
      <c r="Y47">
        <v>0.5</v>
      </c>
      <c r="Z47">
        <v>0.4703</v>
      </c>
      <c r="AA47">
        <v>0.18049999999999999</v>
      </c>
      <c r="AB47">
        <v>0.8125</v>
      </c>
      <c r="AC47">
        <v>0.58330000000000004</v>
      </c>
      <c r="AD47">
        <v>1</v>
      </c>
      <c r="AE47">
        <v>0</v>
      </c>
      <c r="AF47" t="s">
        <v>3915</v>
      </c>
      <c r="AG47" s="2">
        <v>3.472222222222222E-3</v>
      </c>
      <c r="AH47" t="s">
        <v>3911</v>
      </c>
      <c r="AI47">
        <v>3</v>
      </c>
      <c r="AJ47" t="s">
        <v>3994</v>
      </c>
      <c r="AK47" s="3">
        <v>43582</v>
      </c>
      <c r="AL47" s="10">
        <f>YEAR(ufc_fights_2[[#This Row],[date]])</f>
        <v>2019</v>
      </c>
      <c r="AM47" t="s">
        <v>3947</v>
      </c>
      <c r="AN47">
        <v>84</v>
      </c>
      <c r="AO47" t="s">
        <v>3913</v>
      </c>
      <c r="AP47">
        <f>IF(ufc_fights_2[[#This Row],[winner]]="Red",ufc_fights_2[[#This Row],[r_fighter_id]],ufc_fights_2[[#This Row],[b_fighter_id]])</f>
        <v>1357</v>
      </c>
      <c r="AQ47" t="str">
        <f>_xlfn.XLOOKUP(ufc_fights_2[[#This Row],[winnerID]],ufc_fighters[id],ufc_fighters[fighter_name],"xxx",0,1)</f>
        <v>Angela Hill</v>
      </c>
    </row>
    <row r="48" spans="1:43">
      <c r="A48">
        <v>560</v>
      </c>
      <c r="B48">
        <v>1357</v>
      </c>
      <c r="C48">
        <f>_xlfn.XLOOKUP(ufc_fights_2[[#This Row],[r_fighter_id]],ufc_fighters[id],ufc_fighters[year],"xxx",0,1)</f>
        <v>1992</v>
      </c>
      <c r="D48">
        <f>_xlfn.XLOOKUP(ufc_fights_2[[#This Row],[b_fighter_id]],ufc_fighters[id],ufc_fighters[year],"Prázdné",0,1)</f>
        <v>1985</v>
      </c>
      <c r="E48" s="10">
        <f>YEAR(ufc_fights_2[[#This Row],[date]])-ufc_fights_2[[#This Row],[r_year]]</f>
        <v>28</v>
      </c>
      <c r="F48" s="10">
        <f>YEAR(ufc_fights_2[[#This Row],[date]])-ufc_fights_2[[#This Row],[b_year]]</f>
        <v>35</v>
      </c>
      <c r="G48">
        <v>0</v>
      </c>
      <c r="H48">
        <v>0</v>
      </c>
      <c r="I48">
        <v>0.4259</v>
      </c>
      <c r="J48">
        <v>0.4516</v>
      </c>
      <c r="K48">
        <v>0.43859999999999999</v>
      </c>
      <c r="L48">
        <v>0.47060000000000002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 s="2">
        <v>0</v>
      </c>
      <c r="T48" s="2">
        <v>2.1527777777777778E-3</v>
      </c>
      <c r="U48">
        <v>0.23880000000000001</v>
      </c>
      <c r="V48">
        <v>0.41909999999999997</v>
      </c>
      <c r="W48">
        <v>0.63160000000000005</v>
      </c>
      <c r="X48">
        <v>0.81820000000000004</v>
      </c>
      <c r="Y48">
        <v>1</v>
      </c>
      <c r="Z48">
        <v>0.43</v>
      </c>
      <c r="AA48">
        <v>0.35849999999999999</v>
      </c>
      <c r="AB48">
        <v>0.375</v>
      </c>
      <c r="AC48">
        <v>0.5</v>
      </c>
      <c r="AD48">
        <v>0</v>
      </c>
      <c r="AE48">
        <v>0.6744</v>
      </c>
      <c r="AF48" t="s">
        <v>3910</v>
      </c>
      <c r="AG48" s="2">
        <v>3.0787037037037037E-3</v>
      </c>
      <c r="AH48" t="s">
        <v>3911</v>
      </c>
      <c r="AI48">
        <v>3</v>
      </c>
      <c r="AJ48" t="s">
        <v>3919</v>
      </c>
      <c r="AK48" s="3">
        <v>43855</v>
      </c>
      <c r="AL48" s="10">
        <f>YEAR(ufc_fights_2[[#This Row],[date]])</f>
        <v>2020</v>
      </c>
      <c r="AM48" t="s">
        <v>3947</v>
      </c>
      <c r="AN48">
        <v>77</v>
      </c>
      <c r="AO48" t="s">
        <v>3918</v>
      </c>
      <c r="AP48">
        <f>IF(ufc_fights_2[[#This Row],[winner]]="Red",ufc_fights_2[[#This Row],[r_fighter_id]],ufc_fights_2[[#This Row],[b_fighter_id]])</f>
        <v>1357</v>
      </c>
      <c r="AQ48" t="str">
        <f>_xlfn.XLOOKUP(ufc_fights_2[[#This Row],[winnerID]],ufc_fighters[id],ufc_fighters[fighter_name],"xxx",0,1)</f>
        <v>Angela Hill</v>
      </c>
    </row>
    <row r="49" spans="1:43">
      <c r="A49">
        <v>3374</v>
      </c>
      <c r="B49">
        <v>49</v>
      </c>
      <c r="C49">
        <f>_xlfn.XLOOKUP(ufc_fights_2[[#This Row],[r_fighter_id]],ufc_fighters[id],ufc_fighters[year],"xxx",0,1)</f>
        <v>1992</v>
      </c>
      <c r="D49">
        <f>_xlfn.XLOOKUP(ufc_fights_2[[#This Row],[b_fighter_id]],ufc_fighters[id],ufc_fighters[year],"Prázdné",0,1)</f>
        <v>1992</v>
      </c>
      <c r="E49" s="10">
        <f>YEAR(ufc_fights_2[[#This Row],[date]])-ufc_fights_2[[#This Row],[r_year]]</f>
        <v>26</v>
      </c>
      <c r="F49" s="10">
        <f>YEAR(ufc_fights_2[[#This Row],[date]])-ufc_fights_2[[#This Row],[b_year]]</f>
        <v>26</v>
      </c>
      <c r="G49">
        <v>0</v>
      </c>
      <c r="H49">
        <v>0</v>
      </c>
      <c r="I49">
        <v>0.35659999999999997</v>
      </c>
      <c r="J49">
        <v>0.4819</v>
      </c>
      <c r="K49">
        <v>0.4914</v>
      </c>
      <c r="L49">
        <v>0.52080000000000004</v>
      </c>
      <c r="M49">
        <v>0.2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7.1759259259259259E-4</v>
      </c>
      <c r="T49" s="2">
        <v>4.1319444444444442E-3</v>
      </c>
      <c r="U49">
        <v>0.24740000000000001</v>
      </c>
      <c r="V49">
        <v>0.46750000000000003</v>
      </c>
      <c r="W49">
        <v>0.625</v>
      </c>
      <c r="X49">
        <v>0.875</v>
      </c>
      <c r="Y49">
        <v>1</v>
      </c>
      <c r="Z49">
        <v>0.31900000000000001</v>
      </c>
      <c r="AA49">
        <v>0.42470000000000002</v>
      </c>
      <c r="AB49">
        <v>0.75</v>
      </c>
      <c r="AC49">
        <v>0.875</v>
      </c>
      <c r="AD49">
        <v>0.6</v>
      </c>
      <c r="AE49">
        <v>1</v>
      </c>
      <c r="AF49" t="s">
        <v>3915</v>
      </c>
      <c r="AG49" s="2">
        <v>3.472222222222222E-3</v>
      </c>
      <c r="AH49" t="s">
        <v>3911</v>
      </c>
      <c r="AI49">
        <v>3</v>
      </c>
      <c r="AJ49" t="s">
        <v>3914</v>
      </c>
      <c r="AK49" s="3">
        <v>43316</v>
      </c>
      <c r="AL49" s="10">
        <f>YEAR(ufc_fights_2[[#This Row],[date]])</f>
        <v>2018</v>
      </c>
      <c r="AM49" t="s">
        <v>3947</v>
      </c>
      <c r="AN49">
        <v>2</v>
      </c>
      <c r="AO49" t="s">
        <v>3918</v>
      </c>
      <c r="AP49">
        <f>IF(ufc_fights_2[[#This Row],[winner]]="Red",ufc_fights_2[[#This Row],[r_fighter_id]],ufc_fights_2[[#This Row],[b_fighter_id]])</f>
        <v>49</v>
      </c>
      <c r="AQ49" t="str">
        <f>_xlfn.XLOOKUP(ufc_fights_2[[#This Row],[winnerID]],ufc_fighters[id],ufc_fighters[fighter_name],"xxx",0,1)</f>
        <v>JJ Aldrich</v>
      </c>
    </row>
    <row r="50" spans="1:43">
      <c r="A50">
        <v>1854</v>
      </c>
      <c r="B50">
        <v>1357</v>
      </c>
      <c r="C50">
        <f>_xlfn.XLOOKUP(ufc_fights_2[[#This Row],[r_fighter_id]],ufc_fighters[id],ufc_fighters[year],"xxx",0,1)</f>
        <v>1996</v>
      </c>
      <c r="D50">
        <f>_xlfn.XLOOKUP(ufc_fights_2[[#This Row],[b_fighter_id]],ufc_fighters[id],ufc_fighters[year],"Prázdné",0,1)</f>
        <v>1985</v>
      </c>
      <c r="E50" s="10">
        <f>YEAR(ufc_fights_2[[#This Row],[date]])-ufc_fights_2[[#This Row],[r_year]]</f>
        <v>24</v>
      </c>
      <c r="F50" s="10">
        <f>YEAR(ufc_fights_2[[#This Row],[date]])-ufc_fights_2[[#This Row],[b_year]]</f>
        <v>35</v>
      </c>
      <c r="G50">
        <v>0</v>
      </c>
      <c r="H50">
        <v>0</v>
      </c>
      <c r="I50">
        <v>0.40770000000000001</v>
      </c>
      <c r="J50">
        <v>0.38100000000000001</v>
      </c>
      <c r="K50">
        <v>0.43590000000000001</v>
      </c>
      <c r="L50">
        <v>0.4294</v>
      </c>
      <c r="M50">
        <v>1</v>
      </c>
      <c r="N50">
        <v>0.25</v>
      </c>
      <c r="O50">
        <v>0</v>
      </c>
      <c r="P50">
        <v>1</v>
      </c>
      <c r="Q50">
        <v>0</v>
      </c>
      <c r="R50">
        <v>0</v>
      </c>
      <c r="S50" s="2">
        <v>1.0995370370370371E-3</v>
      </c>
      <c r="T50" s="2">
        <v>2.2222222222222222E-3</v>
      </c>
      <c r="U50">
        <v>0.28920000000000001</v>
      </c>
      <c r="V50">
        <v>0.37619999999999998</v>
      </c>
      <c r="W50">
        <v>0.51719999999999999</v>
      </c>
      <c r="X50">
        <v>0.77780000000000005</v>
      </c>
      <c r="Y50">
        <v>0.66669999999999996</v>
      </c>
      <c r="Z50">
        <v>0.37390000000000001</v>
      </c>
      <c r="AA50">
        <v>0.34439999999999998</v>
      </c>
      <c r="AB50">
        <v>0.71430000000000005</v>
      </c>
      <c r="AC50">
        <v>0.4516</v>
      </c>
      <c r="AD50">
        <v>0</v>
      </c>
      <c r="AE50">
        <v>0.6</v>
      </c>
      <c r="AF50" t="s">
        <v>3915</v>
      </c>
      <c r="AG50" s="2">
        <v>3.472222222222222E-3</v>
      </c>
      <c r="AH50" t="s">
        <v>3911</v>
      </c>
      <c r="AI50">
        <v>3</v>
      </c>
      <c r="AJ50" t="s">
        <v>3946</v>
      </c>
      <c r="AK50" s="3">
        <v>43883</v>
      </c>
      <c r="AL50" s="10">
        <f>YEAR(ufc_fights_2[[#This Row],[date]])</f>
        <v>2020</v>
      </c>
      <c r="AM50" t="s">
        <v>3947</v>
      </c>
      <c r="AN50">
        <v>67</v>
      </c>
      <c r="AO50" t="s">
        <v>3918</v>
      </c>
      <c r="AP50">
        <f>IF(ufc_fights_2[[#This Row],[winner]]="Red",ufc_fights_2[[#This Row],[r_fighter_id]],ufc_fights_2[[#This Row],[b_fighter_id]])</f>
        <v>1357</v>
      </c>
      <c r="AQ50" t="str">
        <f>_xlfn.XLOOKUP(ufc_fights_2[[#This Row],[winnerID]],ufc_fighters[id],ufc_fighters[fighter_name],"xxx",0,1)</f>
        <v>Angela Hill</v>
      </c>
    </row>
    <row r="51" spans="1:43">
      <c r="A51">
        <v>2201</v>
      </c>
      <c r="B51">
        <v>1357</v>
      </c>
      <c r="C51">
        <f>_xlfn.XLOOKUP(ufc_fights_2[[#This Row],[r_fighter_id]],ufc_fighters[id],ufc_fighters[year],"xxx",0,1)</f>
        <v>1991</v>
      </c>
      <c r="D51">
        <f>_xlfn.XLOOKUP(ufc_fights_2[[#This Row],[b_fighter_id]],ufc_fighters[id],ufc_fighters[year],"Prázdné",0,1)</f>
        <v>1985</v>
      </c>
      <c r="E51" s="10">
        <f>YEAR(ufc_fights_2[[#This Row],[date]])-ufc_fights_2[[#This Row],[r_year]]</f>
        <v>27</v>
      </c>
      <c r="F51" s="10">
        <f>YEAR(ufc_fights_2[[#This Row],[date]])-ufc_fights_2[[#This Row],[b_year]]</f>
        <v>33</v>
      </c>
      <c r="G51">
        <v>0</v>
      </c>
      <c r="H51">
        <v>0</v>
      </c>
      <c r="I51">
        <v>0.26169999999999999</v>
      </c>
      <c r="J51">
        <v>0.54549999999999998</v>
      </c>
      <c r="K51">
        <v>0.29499999999999998</v>
      </c>
      <c r="L51">
        <v>0.56020000000000003</v>
      </c>
      <c r="M51">
        <v>0</v>
      </c>
      <c r="N51">
        <v>0.5</v>
      </c>
      <c r="O51">
        <v>0</v>
      </c>
      <c r="P51">
        <v>0</v>
      </c>
      <c r="Q51">
        <v>0</v>
      </c>
      <c r="R51">
        <v>0</v>
      </c>
      <c r="S51" s="2">
        <v>3.5879629629629629E-4</v>
      </c>
      <c r="T51" s="2">
        <v>1.4004629629629629E-3</v>
      </c>
      <c r="U51">
        <v>0.1618</v>
      </c>
      <c r="V51">
        <v>0.4375</v>
      </c>
      <c r="W51">
        <v>0.5161</v>
      </c>
      <c r="X51">
        <v>0.72219999999999995</v>
      </c>
      <c r="Y51">
        <v>0.89290000000000003</v>
      </c>
      <c r="Z51">
        <v>0.25659999999999999</v>
      </c>
      <c r="AA51">
        <v>0.48899999999999999</v>
      </c>
      <c r="AB51">
        <v>0.375</v>
      </c>
      <c r="AC51">
        <v>0.91669999999999996</v>
      </c>
      <c r="AD51">
        <v>0</v>
      </c>
      <c r="AE51">
        <v>1</v>
      </c>
      <c r="AF51" t="s">
        <v>3915</v>
      </c>
      <c r="AG51" s="2">
        <v>3.472222222222222E-3</v>
      </c>
      <c r="AH51" t="s">
        <v>3911</v>
      </c>
      <c r="AI51">
        <v>3</v>
      </c>
      <c r="AJ51" t="s">
        <v>3930</v>
      </c>
      <c r="AK51" s="3">
        <v>43155</v>
      </c>
      <c r="AL51" s="10">
        <f>YEAR(ufc_fights_2[[#This Row],[date]])</f>
        <v>2018</v>
      </c>
      <c r="AM51" t="s">
        <v>3947</v>
      </c>
      <c r="AN51">
        <v>49</v>
      </c>
      <c r="AO51" t="s">
        <v>3918</v>
      </c>
      <c r="AP51">
        <f>IF(ufc_fights_2[[#This Row],[winner]]="Red",ufc_fights_2[[#This Row],[r_fighter_id]],ufc_fights_2[[#This Row],[b_fighter_id]])</f>
        <v>1357</v>
      </c>
      <c r="AQ51" t="str">
        <f>_xlfn.XLOOKUP(ufc_fights_2[[#This Row],[winnerID]],ufc_fighters[id],ufc_fighters[fighter_name],"xxx",0,1)</f>
        <v>Angela Hill</v>
      </c>
    </row>
    <row r="52" spans="1:43">
      <c r="A52">
        <v>1583</v>
      </c>
      <c r="B52">
        <v>1357</v>
      </c>
      <c r="C52">
        <f>_xlfn.XLOOKUP(ufc_fights_2[[#This Row],[r_fighter_id]],ufc_fighters[id],ufc_fighters[year],"xxx",0,1)</f>
        <v>1981</v>
      </c>
      <c r="D52">
        <f>_xlfn.XLOOKUP(ufc_fights_2[[#This Row],[b_fighter_id]],ufc_fighters[id],ufc_fighters[year],"Prázdné",0,1)</f>
        <v>1985</v>
      </c>
      <c r="E52" s="10">
        <f>YEAR(ufc_fights_2[[#This Row],[date]])-ufc_fights_2[[#This Row],[r_year]]</f>
        <v>33</v>
      </c>
      <c r="F52" s="10">
        <f>YEAR(ufc_fights_2[[#This Row],[date]])-ufc_fights_2[[#This Row],[b_year]]</f>
        <v>29</v>
      </c>
      <c r="G52">
        <v>0</v>
      </c>
      <c r="H52">
        <v>1</v>
      </c>
      <c r="I52">
        <v>0.45050000000000001</v>
      </c>
      <c r="J52">
        <v>0.67300000000000004</v>
      </c>
      <c r="K52">
        <v>0.53100000000000003</v>
      </c>
      <c r="L52">
        <v>0.70350000000000001</v>
      </c>
      <c r="M52">
        <v>0.16669999999999999</v>
      </c>
      <c r="N52">
        <v>0</v>
      </c>
      <c r="O52">
        <v>0</v>
      </c>
      <c r="P52">
        <v>0</v>
      </c>
      <c r="Q52">
        <v>0</v>
      </c>
      <c r="R52">
        <v>1</v>
      </c>
      <c r="S52" s="2">
        <v>3.8888888888888888E-3</v>
      </c>
      <c r="T52" s="2">
        <v>3.0208333333333333E-3</v>
      </c>
      <c r="U52">
        <v>0.28849999999999998</v>
      </c>
      <c r="V52">
        <v>0.6018</v>
      </c>
      <c r="W52">
        <v>0.52380000000000004</v>
      </c>
      <c r="X52">
        <v>0.83330000000000004</v>
      </c>
      <c r="Y52">
        <v>1</v>
      </c>
      <c r="Z52">
        <v>0.37140000000000001</v>
      </c>
      <c r="AA52">
        <v>0.50790000000000002</v>
      </c>
      <c r="AB52">
        <v>0.71430000000000005</v>
      </c>
      <c r="AC52">
        <v>0.78159999999999996</v>
      </c>
      <c r="AD52">
        <v>0</v>
      </c>
      <c r="AE52">
        <v>0.77780000000000005</v>
      </c>
      <c r="AF52" t="s">
        <v>3915</v>
      </c>
      <c r="AG52" s="2">
        <v>3.472222222222222E-3</v>
      </c>
      <c r="AH52" t="s">
        <v>3911</v>
      </c>
      <c r="AI52">
        <v>3</v>
      </c>
      <c r="AJ52" t="s">
        <v>3985</v>
      </c>
      <c r="AK52" s="3">
        <v>41985</v>
      </c>
      <c r="AL52" s="10">
        <f>YEAR(ufc_fights_2[[#This Row],[date]])</f>
        <v>2014</v>
      </c>
      <c r="AM52" t="s">
        <v>3947</v>
      </c>
      <c r="AN52">
        <v>1</v>
      </c>
      <c r="AO52" t="s">
        <v>3918</v>
      </c>
      <c r="AP52">
        <f>IF(ufc_fights_2[[#This Row],[winner]]="Red",ufc_fights_2[[#This Row],[r_fighter_id]],ufc_fights_2[[#This Row],[b_fighter_id]])</f>
        <v>1357</v>
      </c>
      <c r="AQ52" t="str">
        <f>_xlfn.XLOOKUP(ufc_fights_2[[#This Row],[winnerID]],ufc_fighters[id],ufc_fighters[fighter_name],"xxx",0,1)</f>
        <v>Angela Hill</v>
      </c>
    </row>
    <row r="53" spans="1:43">
      <c r="A53">
        <v>1357</v>
      </c>
      <c r="B53">
        <v>3549</v>
      </c>
      <c r="C53">
        <f>_xlfn.XLOOKUP(ufc_fights_2[[#This Row],[r_fighter_id]],ufc_fighters[id],ufc_fighters[year],"xxx",0,1)</f>
        <v>1985</v>
      </c>
      <c r="D53">
        <f>_xlfn.XLOOKUP(ufc_fights_2[[#This Row],[b_fighter_id]],ufc_fighters[id],ufc_fighters[year],"Prázdné",0,1)</f>
        <v>1987</v>
      </c>
      <c r="E53" s="10">
        <f>YEAR(ufc_fights_2[[#This Row],[date]])-ufc_fights_2[[#This Row],[r_year]]</f>
        <v>32</v>
      </c>
      <c r="F53" s="10">
        <f>YEAR(ufc_fights_2[[#This Row],[date]])-ufc_fights_2[[#This Row],[b_year]]</f>
        <v>30</v>
      </c>
      <c r="G53">
        <v>0</v>
      </c>
      <c r="H53">
        <v>0</v>
      </c>
      <c r="I53">
        <v>0.47</v>
      </c>
      <c r="J53">
        <v>0.2407</v>
      </c>
      <c r="K53">
        <v>0.55079999999999996</v>
      </c>
      <c r="L53">
        <v>0.39419999999999999</v>
      </c>
      <c r="M53">
        <v>1</v>
      </c>
      <c r="N53">
        <v>0.5</v>
      </c>
      <c r="O53">
        <v>0</v>
      </c>
      <c r="P53">
        <v>0</v>
      </c>
      <c r="Q53">
        <v>0</v>
      </c>
      <c r="R53">
        <v>0</v>
      </c>
      <c r="S53" s="2">
        <v>2.0138888888888888E-3</v>
      </c>
      <c r="T53" s="2">
        <v>2.3148148148148147E-3</v>
      </c>
      <c r="U53">
        <v>0.29849999999999999</v>
      </c>
      <c r="V53">
        <v>0.1358</v>
      </c>
      <c r="W53">
        <v>0.55559999999999998</v>
      </c>
      <c r="X53">
        <v>0.91669999999999996</v>
      </c>
      <c r="Y53">
        <v>1</v>
      </c>
      <c r="Z53">
        <v>0.44090000000000001</v>
      </c>
      <c r="AA53">
        <v>0.23810000000000001</v>
      </c>
      <c r="AB53">
        <v>1</v>
      </c>
      <c r="AC53">
        <v>0.33329999999999999</v>
      </c>
      <c r="AD53">
        <v>0.75</v>
      </c>
      <c r="AE53">
        <v>0</v>
      </c>
      <c r="AF53" t="s">
        <v>3915</v>
      </c>
      <c r="AG53" s="2">
        <v>3.472222222222222E-3</v>
      </c>
      <c r="AH53" t="s">
        <v>3911</v>
      </c>
      <c r="AI53">
        <v>3</v>
      </c>
      <c r="AJ53" t="s">
        <v>3924</v>
      </c>
      <c r="AK53" s="3">
        <v>42923</v>
      </c>
      <c r="AL53" s="10">
        <f>YEAR(ufc_fights_2[[#This Row],[date]])</f>
        <v>2017</v>
      </c>
      <c r="AM53" t="s">
        <v>3947</v>
      </c>
      <c r="AN53">
        <v>1</v>
      </c>
      <c r="AO53" t="s">
        <v>3913</v>
      </c>
      <c r="AP53">
        <f>IF(ufc_fights_2[[#This Row],[winner]]="Red",ufc_fights_2[[#This Row],[r_fighter_id]],ufc_fights_2[[#This Row],[b_fighter_id]])</f>
        <v>1357</v>
      </c>
      <c r="AQ53" t="str">
        <f>_xlfn.XLOOKUP(ufc_fights_2[[#This Row],[winnerID]],ufc_fighters[id],ufc_fighters[fighter_name],"xxx",0,1)</f>
        <v>Angela Hill</v>
      </c>
    </row>
    <row r="54" spans="1:43">
      <c r="A54">
        <v>1357</v>
      </c>
      <c r="B54">
        <v>3549</v>
      </c>
      <c r="C54">
        <f>_xlfn.XLOOKUP(ufc_fights_2[[#This Row],[r_fighter_id]],ufc_fighters[id],ufc_fighters[year],"xxx",0,1)</f>
        <v>1985</v>
      </c>
      <c r="D54">
        <f>_xlfn.XLOOKUP(ufc_fights_2[[#This Row],[b_fighter_id]],ufc_fighters[id],ufc_fighters[year],"Prázdné",0,1)</f>
        <v>1987</v>
      </c>
      <c r="E54" s="10">
        <f>YEAR(ufc_fights_2[[#This Row],[date]])-ufc_fights_2[[#This Row],[r_year]]</f>
        <v>36</v>
      </c>
      <c r="F54" s="10">
        <f>YEAR(ufc_fights_2[[#This Row],[date]])-ufc_fights_2[[#This Row],[b_year]]</f>
        <v>34</v>
      </c>
      <c r="G54">
        <v>0</v>
      </c>
      <c r="H54">
        <v>0</v>
      </c>
      <c r="I54">
        <v>0.57040000000000002</v>
      </c>
      <c r="J54">
        <v>0.29310000000000003</v>
      </c>
      <c r="K54">
        <v>0.58789999999999998</v>
      </c>
      <c r="L54">
        <v>0.37059999999999998</v>
      </c>
      <c r="M54">
        <v>0.33329999999999999</v>
      </c>
      <c r="N54">
        <v>0.33329999999999999</v>
      </c>
      <c r="O54">
        <v>0</v>
      </c>
      <c r="P54">
        <v>0</v>
      </c>
      <c r="Q54">
        <v>0</v>
      </c>
      <c r="R54">
        <v>0</v>
      </c>
      <c r="S54" s="2">
        <v>2.685185185185185E-3</v>
      </c>
      <c r="T54" s="2">
        <v>1.8402777777777777E-3</v>
      </c>
      <c r="U54">
        <v>0.41270000000000001</v>
      </c>
      <c r="V54">
        <v>0.2</v>
      </c>
      <c r="W54">
        <v>0.64810000000000001</v>
      </c>
      <c r="X54">
        <v>0.88890000000000002</v>
      </c>
      <c r="Y54">
        <v>0.6</v>
      </c>
      <c r="Z54">
        <v>0.47960000000000003</v>
      </c>
      <c r="AA54">
        <v>0.29570000000000002</v>
      </c>
      <c r="AB54">
        <v>0.87880000000000003</v>
      </c>
      <c r="AC54">
        <v>0</v>
      </c>
      <c r="AD54">
        <v>0.25</v>
      </c>
      <c r="AE54">
        <v>0</v>
      </c>
      <c r="AF54" t="s">
        <v>3915</v>
      </c>
      <c r="AG54" s="2">
        <v>3.472222222222222E-3</v>
      </c>
      <c r="AH54" t="s">
        <v>3911</v>
      </c>
      <c r="AI54">
        <v>3</v>
      </c>
      <c r="AJ54" t="s">
        <v>3932</v>
      </c>
      <c r="AK54" s="3">
        <v>44268</v>
      </c>
      <c r="AL54" s="10">
        <f>YEAR(ufc_fights_2[[#This Row],[date]])</f>
        <v>2021</v>
      </c>
      <c r="AM54" t="s">
        <v>3947</v>
      </c>
      <c r="AN54">
        <v>1</v>
      </c>
      <c r="AO54" t="s">
        <v>3913</v>
      </c>
      <c r="AP54">
        <f>IF(ufc_fights_2[[#This Row],[winner]]="Red",ufc_fights_2[[#This Row],[r_fighter_id]],ufc_fights_2[[#This Row],[b_fighter_id]])</f>
        <v>1357</v>
      </c>
      <c r="AQ54" t="str">
        <f>_xlfn.XLOOKUP(ufc_fights_2[[#This Row],[winnerID]],ufc_fighters[id],ufc_fighters[fighter_name],"xxx",0,1)</f>
        <v>Angela Hill</v>
      </c>
    </row>
    <row r="55" spans="1:43">
      <c r="A55">
        <v>3549</v>
      </c>
      <c r="B55">
        <v>1186</v>
      </c>
      <c r="C55">
        <f>_xlfn.XLOOKUP(ufc_fights_2[[#This Row],[r_fighter_id]],ufc_fighters[id],ufc_fighters[year],"xxx",0,1)</f>
        <v>1987</v>
      </c>
      <c r="D55">
        <f>_xlfn.XLOOKUP(ufc_fights_2[[#This Row],[b_fighter_id]],ufc_fighters[id],ufc_fighters[year],"Prázdné",0,1)</f>
        <v>1992</v>
      </c>
      <c r="E55" s="10">
        <f>YEAR(ufc_fights_2[[#This Row],[date]])-ufc_fights_2[[#This Row],[r_year]]</f>
        <v>33</v>
      </c>
      <c r="F55" s="10">
        <f>YEAR(ufc_fights_2[[#This Row],[date]])-ufc_fights_2[[#This Row],[b_year]]</f>
        <v>28</v>
      </c>
      <c r="G55">
        <v>0</v>
      </c>
      <c r="H55">
        <v>0</v>
      </c>
      <c r="I55">
        <v>0.61899999999999999</v>
      </c>
      <c r="J55">
        <v>0.64710000000000001</v>
      </c>
      <c r="K55">
        <v>0.82069999999999999</v>
      </c>
      <c r="L55">
        <v>0.81310000000000004</v>
      </c>
      <c r="M55">
        <v>0.5</v>
      </c>
      <c r="N55">
        <v>0</v>
      </c>
      <c r="O55">
        <v>3</v>
      </c>
      <c r="P55">
        <v>0</v>
      </c>
      <c r="Q55">
        <v>0</v>
      </c>
      <c r="R55">
        <v>1</v>
      </c>
      <c r="S55" s="2">
        <v>5.7754629629629631E-3</v>
      </c>
      <c r="T55" s="2">
        <v>2.2685185185185187E-3</v>
      </c>
      <c r="U55">
        <v>0.48280000000000001</v>
      </c>
      <c r="V55">
        <v>0.52780000000000005</v>
      </c>
      <c r="W55">
        <v>1</v>
      </c>
      <c r="X55">
        <v>0.875</v>
      </c>
      <c r="Y55">
        <v>1</v>
      </c>
      <c r="Z55">
        <v>0.48</v>
      </c>
      <c r="AA55">
        <v>0.46879999999999999</v>
      </c>
      <c r="AB55">
        <v>1</v>
      </c>
      <c r="AC55">
        <v>0.93330000000000002</v>
      </c>
      <c r="AD55">
        <v>0.78569999999999995</v>
      </c>
      <c r="AE55">
        <v>1</v>
      </c>
      <c r="AF55" t="s">
        <v>3915</v>
      </c>
      <c r="AG55" s="2">
        <v>3.472222222222222E-3</v>
      </c>
      <c r="AH55" t="s">
        <v>3911</v>
      </c>
      <c r="AI55">
        <v>3</v>
      </c>
      <c r="AJ55" t="s">
        <v>3924</v>
      </c>
      <c r="AK55" s="3">
        <v>44149</v>
      </c>
      <c r="AL55" s="10">
        <f>YEAR(ufc_fights_2[[#This Row],[date]])</f>
        <v>2020</v>
      </c>
      <c r="AM55" t="s">
        <v>3947</v>
      </c>
      <c r="AN55">
        <v>1</v>
      </c>
      <c r="AO55" t="s">
        <v>3913</v>
      </c>
      <c r="AP55">
        <f>IF(ufc_fights_2[[#This Row],[winner]]="Red",ufc_fights_2[[#This Row],[r_fighter_id]],ufc_fights_2[[#This Row],[b_fighter_id]])</f>
        <v>3549</v>
      </c>
      <c r="AQ55" t="str">
        <f>_xlfn.XLOOKUP(ufc_fights_2[[#This Row],[winnerID]],ufc_fighters[id],ufc_fighters[fighter_name],"xxx",0,1)</f>
        <v>Ashley Yoder</v>
      </c>
    </row>
    <row r="56" spans="1:43">
      <c r="A56">
        <v>3549</v>
      </c>
      <c r="B56">
        <v>612</v>
      </c>
      <c r="C56">
        <f>_xlfn.XLOOKUP(ufc_fights_2[[#This Row],[r_fighter_id]],ufc_fighters[id],ufc_fighters[year],"xxx",0,1)</f>
        <v>1987</v>
      </c>
      <c r="D56">
        <f>_xlfn.XLOOKUP(ufc_fights_2[[#This Row],[b_fighter_id]],ufc_fighters[id],ufc_fighters[year],"Prázdné",0,1)</f>
        <v>1991</v>
      </c>
      <c r="E56" s="10">
        <f>YEAR(ufc_fights_2[[#This Row],[date]])-ufc_fights_2[[#This Row],[r_year]]</f>
        <v>31</v>
      </c>
      <c r="F56" s="10">
        <f>YEAR(ufc_fights_2[[#This Row],[date]])-ufc_fights_2[[#This Row],[b_year]]</f>
        <v>27</v>
      </c>
      <c r="G56">
        <v>0</v>
      </c>
      <c r="H56">
        <v>0</v>
      </c>
      <c r="I56">
        <v>0.42220000000000002</v>
      </c>
      <c r="J56">
        <v>0.48570000000000002</v>
      </c>
      <c r="K56">
        <v>0.52210000000000001</v>
      </c>
      <c r="L56">
        <v>0.55369999999999997</v>
      </c>
      <c r="M56">
        <v>0.5</v>
      </c>
      <c r="N56">
        <v>0.33329999999999999</v>
      </c>
      <c r="O56">
        <v>3</v>
      </c>
      <c r="P56">
        <v>2</v>
      </c>
      <c r="Q56">
        <v>1</v>
      </c>
      <c r="R56">
        <v>0</v>
      </c>
      <c r="S56" s="2">
        <v>2.3263888888888887E-3</v>
      </c>
      <c r="T56" s="2">
        <v>3.8078703703703703E-3</v>
      </c>
      <c r="U56">
        <v>0.38100000000000001</v>
      </c>
      <c r="V56">
        <v>0.37330000000000002</v>
      </c>
      <c r="W56">
        <v>1</v>
      </c>
      <c r="X56">
        <v>0</v>
      </c>
      <c r="Y56">
        <v>0.875</v>
      </c>
      <c r="Z56">
        <v>0.36359999999999998</v>
      </c>
      <c r="AA56">
        <v>0.43180000000000002</v>
      </c>
      <c r="AB56">
        <v>1</v>
      </c>
      <c r="AC56">
        <v>0.5</v>
      </c>
      <c r="AD56">
        <v>0.625</v>
      </c>
      <c r="AE56">
        <v>0.84619999999999995</v>
      </c>
      <c r="AF56" t="s">
        <v>3922</v>
      </c>
      <c r="AG56" s="2">
        <v>3.472222222222222E-3</v>
      </c>
      <c r="AH56" t="s">
        <v>3911</v>
      </c>
      <c r="AI56">
        <v>3</v>
      </c>
      <c r="AJ56" t="s">
        <v>3957</v>
      </c>
      <c r="AK56" s="3">
        <v>43414</v>
      </c>
      <c r="AL56" s="10">
        <f>YEAR(ufc_fights_2[[#This Row],[date]])</f>
        <v>2018</v>
      </c>
      <c r="AM56" t="s">
        <v>3947</v>
      </c>
      <c r="AN56">
        <v>74</v>
      </c>
      <c r="AO56" t="s">
        <v>3913</v>
      </c>
      <c r="AP56">
        <f>IF(ufc_fights_2[[#This Row],[winner]]="Red",ufc_fights_2[[#This Row],[r_fighter_id]],ufc_fights_2[[#This Row],[b_fighter_id]])</f>
        <v>3549</v>
      </c>
      <c r="AQ56" t="str">
        <f>_xlfn.XLOOKUP(ufc_fights_2[[#This Row],[winnerID]],ufc_fighters[id],ufc_fighters[fighter_name],"xxx",0,1)</f>
        <v>Ashley Yoder</v>
      </c>
    </row>
    <row r="57" spans="1:43">
      <c r="A57">
        <v>3549</v>
      </c>
      <c r="B57">
        <v>1679</v>
      </c>
      <c r="C57">
        <f>_xlfn.XLOOKUP(ufc_fights_2[[#This Row],[r_fighter_id]],ufc_fighters[id],ufc_fighters[year],"xxx",0,1)</f>
        <v>1987</v>
      </c>
      <c r="D57">
        <f>_xlfn.XLOOKUP(ufc_fights_2[[#This Row],[b_fighter_id]],ufc_fighters[id],ufc_fighters[year],"Prázdné",0,1)</f>
        <v>1989</v>
      </c>
      <c r="E57" s="10">
        <f>YEAR(ufc_fights_2[[#This Row],[date]])-ufc_fights_2[[#This Row],[r_year]]</f>
        <v>32</v>
      </c>
      <c r="F57" s="10">
        <f>YEAR(ufc_fights_2[[#This Row],[date]])-ufc_fights_2[[#This Row],[b_year]]</f>
        <v>30</v>
      </c>
      <c r="G57">
        <v>0</v>
      </c>
      <c r="H57">
        <v>0</v>
      </c>
      <c r="I57">
        <v>0.75</v>
      </c>
      <c r="J57">
        <v>0.57499999999999996</v>
      </c>
      <c r="K57">
        <v>0.75770000000000004</v>
      </c>
      <c r="L57">
        <v>0.625</v>
      </c>
      <c r="M57">
        <v>0.2</v>
      </c>
      <c r="N57">
        <v>0</v>
      </c>
      <c r="O57">
        <v>0</v>
      </c>
      <c r="P57">
        <v>1</v>
      </c>
      <c r="Q57">
        <v>0</v>
      </c>
      <c r="R57">
        <v>0</v>
      </c>
      <c r="S57" s="2">
        <v>8.9583333333333338E-3</v>
      </c>
      <c r="T57" s="2">
        <v>2.3148148148148149E-4</v>
      </c>
      <c r="U57">
        <v>0.7349</v>
      </c>
      <c r="V57">
        <v>0.51519999999999999</v>
      </c>
      <c r="W57">
        <v>0.8</v>
      </c>
      <c r="X57">
        <v>1</v>
      </c>
      <c r="Y57">
        <v>0</v>
      </c>
      <c r="Z57">
        <v>0.56520000000000004</v>
      </c>
      <c r="AA57">
        <v>0.33329999999999999</v>
      </c>
      <c r="AB57">
        <v>1</v>
      </c>
      <c r="AC57">
        <v>0.8125</v>
      </c>
      <c r="AD57">
        <v>0.79169999999999996</v>
      </c>
      <c r="AE57">
        <v>1</v>
      </c>
      <c r="AF57" t="s">
        <v>3915</v>
      </c>
      <c r="AG57" s="2">
        <v>3.472222222222222E-3</v>
      </c>
      <c r="AH57" t="s">
        <v>3911</v>
      </c>
      <c r="AI57">
        <v>3</v>
      </c>
      <c r="AJ57" t="s">
        <v>3972</v>
      </c>
      <c r="AK57" s="3">
        <v>43638</v>
      </c>
      <c r="AL57" s="10">
        <f>YEAR(ufc_fights_2[[#This Row],[date]])</f>
        <v>2019</v>
      </c>
      <c r="AM57" t="s">
        <v>3947</v>
      </c>
      <c r="AN57">
        <v>106</v>
      </c>
      <c r="AO57" t="s">
        <v>3913</v>
      </c>
      <c r="AP57">
        <f>IF(ufc_fights_2[[#This Row],[winner]]="Red",ufc_fights_2[[#This Row],[r_fighter_id]],ufc_fights_2[[#This Row],[b_fighter_id]])</f>
        <v>3549</v>
      </c>
      <c r="AQ57" t="str">
        <f>_xlfn.XLOOKUP(ufc_fights_2[[#This Row],[winnerID]],ufc_fighters[id],ufc_fighters[fighter_name],"xxx",0,1)</f>
        <v>Ashley Yoder</v>
      </c>
    </row>
    <row r="58" spans="1:43">
      <c r="A58">
        <v>484</v>
      </c>
      <c r="B58">
        <v>1357</v>
      </c>
      <c r="C58">
        <f>_xlfn.XLOOKUP(ufc_fights_2[[#This Row],[r_fighter_id]],ufc_fighters[id],ufc_fighters[year],"xxx",0,1)</f>
        <v>1992</v>
      </c>
      <c r="D58">
        <f>_xlfn.XLOOKUP(ufc_fights_2[[#This Row],[b_fighter_id]],ufc_fighters[id],ufc_fighters[year],"Prázdné",0,1)</f>
        <v>1985</v>
      </c>
      <c r="E58" s="10">
        <f>YEAR(ufc_fights_2[[#This Row],[date]])-ufc_fights_2[[#This Row],[r_year]]</f>
        <v>27</v>
      </c>
      <c r="F58" s="10">
        <f>YEAR(ufc_fights_2[[#This Row],[date]])-ufc_fights_2[[#This Row],[b_year]]</f>
        <v>34</v>
      </c>
      <c r="G58">
        <v>0</v>
      </c>
      <c r="H58">
        <v>0</v>
      </c>
      <c r="I58">
        <v>0.3871</v>
      </c>
      <c r="J58">
        <v>0.5</v>
      </c>
      <c r="K58">
        <v>0.42130000000000001</v>
      </c>
      <c r="L58">
        <v>0.50270000000000004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4.3981481481481481E-4</v>
      </c>
      <c r="T58" s="2">
        <v>6.8287037037037036E-4</v>
      </c>
      <c r="U58">
        <v>0.26279999999999998</v>
      </c>
      <c r="V58">
        <v>0.438</v>
      </c>
      <c r="W58">
        <v>0.57689999999999997</v>
      </c>
      <c r="X58">
        <v>0.91300000000000003</v>
      </c>
      <c r="Y58">
        <v>0</v>
      </c>
      <c r="Z58">
        <v>0.3654</v>
      </c>
      <c r="AA58">
        <v>0.41010000000000002</v>
      </c>
      <c r="AB58">
        <v>0.5</v>
      </c>
      <c r="AC58">
        <v>0.77780000000000005</v>
      </c>
      <c r="AD58">
        <v>0</v>
      </c>
      <c r="AE58">
        <v>0</v>
      </c>
      <c r="AF58" t="s">
        <v>3926</v>
      </c>
      <c r="AG58" s="2">
        <v>1.3425925925925925E-3</v>
      </c>
      <c r="AH58" t="s">
        <v>3911</v>
      </c>
      <c r="AI58">
        <v>3</v>
      </c>
      <c r="AJ58" t="s">
        <v>3993</v>
      </c>
      <c r="AK58" s="3">
        <v>43729</v>
      </c>
      <c r="AL58" s="10">
        <f>YEAR(ufc_fights_2[[#This Row],[date]])</f>
        <v>2019</v>
      </c>
      <c r="AM58" t="s">
        <v>3947</v>
      </c>
      <c r="AN58">
        <v>50</v>
      </c>
      <c r="AO58" t="s">
        <v>3918</v>
      </c>
      <c r="AP58">
        <f>IF(ufc_fights_2[[#This Row],[winner]]="Red",ufc_fights_2[[#This Row],[r_fighter_id]],ufc_fights_2[[#This Row],[b_fighter_id]])</f>
        <v>1357</v>
      </c>
      <c r="AQ58" t="str">
        <f>_xlfn.XLOOKUP(ufc_fights_2[[#This Row],[winnerID]],ufc_fighters[id],ufc_fighters[fighter_name],"xxx",0,1)</f>
        <v>Angela Hill</v>
      </c>
    </row>
    <row r="59" spans="1:43">
      <c r="A59">
        <v>3273</v>
      </c>
      <c r="B59">
        <v>3439</v>
      </c>
      <c r="C59">
        <f>_xlfn.XLOOKUP(ufc_fights_2[[#This Row],[r_fighter_id]],ufc_fighters[id],ufc_fighters[year],"xxx",0,1)</f>
        <v>1989</v>
      </c>
      <c r="D59">
        <f>_xlfn.XLOOKUP(ufc_fights_2[[#This Row],[b_fighter_id]],ufc_fighters[id],ufc_fighters[year],"Prázdné",0,1)</f>
        <v>1986</v>
      </c>
      <c r="E59" s="10">
        <f>YEAR(ufc_fights_2[[#This Row],[date]])-ufc_fights_2[[#This Row],[r_year]]</f>
        <v>28</v>
      </c>
      <c r="F59" s="10">
        <f>YEAR(ufc_fights_2[[#This Row],[date]])-ufc_fights_2[[#This Row],[b_year]]</f>
        <v>31</v>
      </c>
      <c r="G59">
        <v>0</v>
      </c>
      <c r="H59">
        <v>0</v>
      </c>
      <c r="I59">
        <v>0.54910000000000003</v>
      </c>
      <c r="J59">
        <v>0.40579999999999999</v>
      </c>
      <c r="K59">
        <v>0.64710000000000001</v>
      </c>
      <c r="L59">
        <v>0.44590000000000002</v>
      </c>
      <c r="M59">
        <v>0.5</v>
      </c>
      <c r="N59">
        <v>0.66669999999999996</v>
      </c>
      <c r="O59">
        <v>0</v>
      </c>
      <c r="P59">
        <v>0</v>
      </c>
      <c r="Q59">
        <v>0</v>
      </c>
      <c r="R59">
        <v>1</v>
      </c>
      <c r="S59" s="2">
        <v>2.7430555555555554E-3</v>
      </c>
      <c r="T59" s="2">
        <v>3.1250000000000002E-3</v>
      </c>
      <c r="U59">
        <v>0.50349999999999995</v>
      </c>
      <c r="V59">
        <v>0.27360000000000001</v>
      </c>
      <c r="W59">
        <v>0.75</v>
      </c>
      <c r="X59">
        <v>1</v>
      </c>
      <c r="Y59">
        <v>0.5</v>
      </c>
      <c r="Z59">
        <v>0.44350000000000001</v>
      </c>
      <c r="AA59">
        <v>0.30630000000000002</v>
      </c>
      <c r="AB59">
        <v>0.7419</v>
      </c>
      <c r="AC59">
        <v>0.82609999999999995</v>
      </c>
      <c r="AD59">
        <v>0.94440000000000002</v>
      </c>
      <c r="AE59">
        <v>0.75</v>
      </c>
      <c r="AF59" t="s">
        <v>3915</v>
      </c>
      <c r="AG59" s="2">
        <v>3.472222222222222E-3</v>
      </c>
      <c r="AH59" t="s">
        <v>3911</v>
      </c>
      <c r="AI59">
        <v>3</v>
      </c>
      <c r="AJ59" t="s">
        <v>3938</v>
      </c>
      <c r="AK59" s="3">
        <v>43071</v>
      </c>
      <c r="AL59" s="10">
        <f>YEAR(ufc_fights_2[[#This Row],[date]])</f>
        <v>2017</v>
      </c>
      <c r="AM59" t="s">
        <v>3947</v>
      </c>
      <c r="AN59">
        <v>122</v>
      </c>
      <c r="AO59" t="s">
        <v>3913</v>
      </c>
      <c r="AP59">
        <f>IF(ufc_fights_2[[#This Row],[winner]]="Red",ufc_fights_2[[#This Row],[r_fighter_id]],ufc_fights_2[[#This Row],[b_fighter_id]])</f>
        <v>3273</v>
      </c>
      <c r="AQ59" t="str">
        <f>_xlfn.XLOOKUP(ufc_fights_2[[#This Row],[winnerID]],ufc_fighters[id],ufc_fighters[fighter_name],"xxx",0,1)</f>
        <v>Tecia Torres</v>
      </c>
    </row>
    <row r="60" spans="1:43">
      <c r="A60">
        <v>49</v>
      </c>
      <c r="B60">
        <v>1509</v>
      </c>
      <c r="C60">
        <f>_xlfn.XLOOKUP(ufc_fights_2[[#This Row],[r_fighter_id]],ufc_fighters[id],ufc_fighters[year],"xxx",0,1)</f>
        <v>1992</v>
      </c>
      <c r="D60">
        <f>_xlfn.XLOOKUP(ufc_fights_2[[#This Row],[b_fighter_id]],ufc_fighters[id],ufc_fighters[year],"Prázdné",0,1)</f>
        <v>1997</v>
      </c>
      <c r="E60" s="10">
        <f>YEAR(ufc_fights_2[[#This Row],[date]])-ufc_fights_2[[#This Row],[r_year]]</f>
        <v>25</v>
      </c>
      <c r="F60" s="10">
        <f>YEAR(ufc_fights_2[[#This Row],[date]])-ufc_fights_2[[#This Row],[b_year]]</f>
        <v>20</v>
      </c>
      <c r="G60">
        <v>0</v>
      </c>
      <c r="H60">
        <v>0</v>
      </c>
      <c r="I60">
        <v>0.4</v>
      </c>
      <c r="J60">
        <v>0.36799999999999999</v>
      </c>
      <c r="K60">
        <v>0.4</v>
      </c>
      <c r="L60">
        <v>0.36899999999999999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</v>
      </c>
      <c r="T60" s="2">
        <v>2.3148148148148147E-5</v>
      </c>
      <c r="U60">
        <v>0.3397</v>
      </c>
      <c r="V60">
        <v>0.25679999999999997</v>
      </c>
      <c r="W60">
        <v>0.53849999999999998</v>
      </c>
      <c r="X60">
        <v>0.86960000000000004</v>
      </c>
      <c r="Y60">
        <v>0.81079999999999997</v>
      </c>
      <c r="Z60">
        <v>0.3856</v>
      </c>
      <c r="AA60">
        <v>0.36070000000000002</v>
      </c>
      <c r="AB60">
        <v>0.77780000000000005</v>
      </c>
      <c r="AC60">
        <v>0.5</v>
      </c>
      <c r="AD60">
        <v>0</v>
      </c>
      <c r="AE60">
        <v>1</v>
      </c>
      <c r="AF60" t="s">
        <v>3915</v>
      </c>
      <c r="AG60" s="2">
        <v>3.472222222222222E-3</v>
      </c>
      <c r="AH60" t="s">
        <v>3911</v>
      </c>
      <c r="AI60">
        <v>3</v>
      </c>
      <c r="AJ60" t="s">
        <v>4004</v>
      </c>
      <c r="AK60" s="3">
        <v>42896</v>
      </c>
      <c r="AL60" s="10">
        <f>YEAR(ufc_fights_2[[#This Row],[date]])</f>
        <v>2017</v>
      </c>
      <c r="AM60" t="s">
        <v>3947</v>
      </c>
      <c r="AN60">
        <v>67</v>
      </c>
      <c r="AO60" t="s">
        <v>3913</v>
      </c>
      <c r="AP60">
        <f>IF(ufc_fights_2[[#This Row],[winner]]="Red",ufc_fights_2[[#This Row],[r_fighter_id]],ufc_fights_2[[#This Row],[b_fighter_id]])</f>
        <v>49</v>
      </c>
      <c r="AQ60" t="str">
        <f>_xlfn.XLOOKUP(ufc_fights_2[[#This Row],[winnerID]],ufc_fighters[id],ufc_fighters[fighter_name],"xxx",0,1)</f>
        <v>JJ Aldrich</v>
      </c>
    </row>
    <row r="61" spans="1:43">
      <c r="A61">
        <v>612</v>
      </c>
      <c r="B61">
        <v>444</v>
      </c>
      <c r="C61">
        <f>_xlfn.XLOOKUP(ufc_fights_2[[#This Row],[r_fighter_id]],ufc_fighters[id],ufc_fighters[year],"xxx",0,1)</f>
        <v>1991</v>
      </c>
      <c r="D61">
        <f>_xlfn.XLOOKUP(ufc_fights_2[[#This Row],[b_fighter_id]],ufc_fighters[id],ufc_fighters[year],"Prázdné",0,1)</f>
        <v>1987</v>
      </c>
      <c r="E61" s="10">
        <f>YEAR(ufc_fights_2[[#This Row],[date]])-ufc_fights_2[[#This Row],[r_year]]</f>
        <v>26</v>
      </c>
      <c r="F61" s="10">
        <f>YEAR(ufc_fights_2[[#This Row],[date]])-ufc_fights_2[[#This Row],[b_year]]</f>
        <v>30</v>
      </c>
      <c r="G61">
        <v>0</v>
      </c>
      <c r="H61">
        <v>0</v>
      </c>
      <c r="I61">
        <v>0.25</v>
      </c>
      <c r="J61">
        <v>0.5</v>
      </c>
      <c r="K61">
        <v>0.27589999999999998</v>
      </c>
      <c r="L61">
        <v>0.51719999999999999</v>
      </c>
      <c r="M61">
        <v>0</v>
      </c>
      <c r="N61">
        <v>1</v>
      </c>
      <c r="O61">
        <v>0</v>
      </c>
      <c r="P61">
        <v>3</v>
      </c>
      <c r="Q61">
        <v>0</v>
      </c>
      <c r="R61">
        <v>0</v>
      </c>
      <c r="S61" s="2">
        <v>0</v>
      </c>
      <c r="T61" s="2">
        <v>1.238425925925926E-3</v>
      </c>
      <c r="U61">
        <v>0.22220000000000001</v>
      </c>
      <c r="V61">
        <v>0.2</v>
      </c>
      <c r="W61">
        <v>1</v>
      </c>
      <c r="X61">
        <v>0</v>
      </c>
      <c r="Y61">
        <v>1</v>
      </c>
      <c r="Z61">
        <v>0.25929999999999997</v>
      </c>
      <c r="AA61">
        <v>0.5</v>
      </c>
      <c r="AB61">
        <v>0</v>
      </c>
      <c r="AC61">
        <v>0</v>
      </c>
      <c r="AD61">
        <v>0</v>
      </c>
      <c r="AE61">
        <v>0</v>
      </c>
      <c r="AF61" t="s">
        <v>3933</v>
      </c>
      <c r="AG61" s="2">
        <v>2.3032407407407407E-3</v>
      </c>
      <c r="AH61" t="s">
        <v>3911</v>
      </c>
      <c r="AI61">
        <v>3</v>
      </c>
      <c r="AJ61" t="s">
        <v>3914</v>
      </c>
      <c r="AK61" s="3">
        <v>42798</v>
      </c>
      <c r="AL61" s="10">
        <f>YEAR(ufc_fights_2[[#This Row],[date]])</f>
        <v>2017</v>
      </c>
      <c r="AM61" t="s">
        <v>3947</v>
      </c>
      <c r="AN61">
        <v>1</v>
      </c>
      <c r="AO61" t="s">
        <v>3918</v>
      </c>
      <c r="AP61">
        <f>IF(ufc_fights_2[[#This Row],[winner]]="Red",ufc_fights_2[[#This Row],[r_fighter_id]],ufc_fights_2[[#This Row],[b_fighter_id]])</f>
        <v>444</v>
      </c>
      <c r="AQ61" t="str">
        <f>_xlfn.XLOOKUP(ufc_fights_2[[#This Row],[winnerID]],ufc_fighters[id],ufc_fighters[fighter_name],"xxx",0,1)</f>
        <v>Cynthia Calvillo</v>
      </c>
    </row>
    <row r="62" spans="1:43">
      <c r="A62">
        <v>1044</v>
      </c>
      <c r="B62">
        <v>115</v>
      </c>
      <c r="C62">
        <f>_xlfn.XLOOKUP(ufc_fights_2[[#This Row],[r_fighter_id]],ufc_fighters[id],ufc_fighters[year],"xxx",0,1)</f>
        <v>1988</v>
      </c>
      <c r="D62">
        <f>_xlfn.XLOOKUP(ufc_fights_2[[#This Row],[b_fighter_id]],ufc_fighters[id],ufc_fighters[year],"Prázdné",0,1)</f>
        <v>1985</v>
      </c>
      <c r="E62" s="10">
        <f>YEAR(ufc_fights_2[[#This Row],[date]])-ufc_fights_2[[#This Row],[r_year]]</f>
        <v>30</v>
      </c>
      <c r="F62" s="10">
        <f>YEAR(ufc_fights_2[[#This Row],[date]])-ufc_fights_2[[#This Row],[b_year]]</f>
        <v>33</v>
      </c>
      <c r="G62">
        <v>0</v>
      </c>
      <c r="H62">
        <v>0</v>
      </c>
      <c r="I62">
        <v>0.4375</v>
      </c>
      <c r="J62">
        <v>0.45500000000000002</v>
      </c>
      <c r="K62">
        <v>0.57050000000000001</v>
      </c>
      <c r="L62">
        <v>0.51680000000000004</v>
      </c>
      <c r="M62">
        <v>0.2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2.3148148148148147E-3</v>
      </c>
      <c r="T62" s="2">
        <v>0</v>
      </c>
      <c r="U62">
        <v>0.42449999999999999</v>
      </c>
      <c r="V62">
        <v>0.3584</v>
      </c>
      <c r="W62">
        <v>0.75</v>
      </c>
      <c r="X62">
        <v>0.5</v>
      </c>
      <c r="Y62">
        <v>1</v>
      </c>
      <c r="Z62">
        <v>0.39179999999999998</v>
      </c>
      <c r="AA62">
        <v>0.44390000000000002</v>
      </c>
      <c r="AB62">
        <v>0.5</v>
      </c>
      <c r="AC62">
        <v>0.83330000000000004</v>
      </c>
      <c r="AD62">
        <v>1</v>
      </c>
      <c r="AE62">
        <v>0</v>
      </c>
      <c r="AF62" t="s">
        <v>3915</v>
      </c>
      <c r="AG62" s="2">
        <v>3.472222222222222E-3</v>
      </c>
      <c r="AH62" t="s">
        <v>3911</v>
      </c>
      <c r="AI62">
        <v>3</v>
      </c>
      <c r="AJ62" t="s">
        <v>3940</v>
      </c>
      <c r="AK62" s="3">
        <v>43442</v>
      </c>
      <c r="AL62" s="10">
        <f>YEAR(ufc_fights_2[[#This Row],[date]])</f>
        <v>2018</v>
      </c>
      <c r="AM62" t="s">
        <v>3947</v>
      </c>
      <c r="AN62">
        <v>65</v>
      </c>
      <c r="AO62" t="s">
        <v>3918</v>
      </c>
      <c r="AP62">
        <f>IF(ufc_fights_2[[#This Row],[winner]]="Red",ufc_fights_2[[#This Row],[r_fighter_id]],ufc_fights_2[[#This Row],[b_fighter_id]])</f>
        <v>115</v>
      </c>
      <c r="AQ62" t="str">
        <f>_xlfn.XLOOKUP(ufc_fights_2[[#This Row],[winnerID]],ufc_fighters[id],ufc_fighters[fighter_name],"xxx",0,1)</f>
        <v>Nina Ansaroff</v>
      </c>
    </row>
    <row r="63" spans="1:43">
      <c r="A63">
        <v>1957</v>
      </c>
      <c r="B63">
        <v>115</v>
      </c>
      <c r="C63">
        <f>_xlfn.XLOOKUP(ufc_fights_2[[#This Row],[r_fighter_id]],ufc_fighters[id],ufc_fighters[year],"xxx",0,1)</f>
        <v>1985</v>
      </c>
      <c r="D63">
        <f>_xlfn.XLOOKUP(ufc_fights_2[[#This Row],[b_fighter_id]],ufc_fighters[id],ufc_fighters[year],"Prázdné",0,1)</f>
        <v>1985</v>
      </c>
      <c r="E63" s="10">
        <f>YEAR(ufc_fights_2[[#This Row],[date]])-ufc_fights_2[[#This Row],[r_year]]</f>
        <v>33</v>
      </c>
      <c r="F63" s="10">
        <f>YEAR(ufc_fights_2[[#This Row],[date]])-ufc_fights_2[[#This Row],[b_year]]</f>
        <v>33</v>
      </c>
      <c r="G63">
        <v>0</v>
      </c>
      <c r="H63">
        <v>0</v>
      </c>
      <c r="I63">
        <v>0.31940000000000002</v>
      </c>
      <c r="J63">
        <v>0.4153</v>
      </c>
      <c r="K63">
        <v>0.37969999999999998</v>
      </c>
      <c r="L63">
        <v>0.44090000000000001</v>
      </c>
      <c r="M63">
        <v>9.0899999999999995E-2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3.4375E-3</v>
      </c>
      <c r="T63" s="2">
        <v>3.8194444444444446E-4</v>
      </c>
      <c r="U63">
        <v>0.29409999999999997</v>
      </c>
      <c r="V63">
        <v>0.23810000000000001</v>
      </c>
      <c r="W63">
        <v>1</v>
      </c>
      <c r="X63">
        <v>0.5</v>
      </c>
      <c r="Y63">
        <v>0.95830000000000004</v>
      </c>
      <c r="Z63">
        <v>0.2787</v>
      </c>
      <c r="AA63">
        <v>0.41120000000000001</v>
      </c>
      <c r="AB63">
        <v>0</v>
      </c>
      <c r="AC63">
        <v>0.25</v>
      </c>
      <c r="AD63">
        <v>0.54549999999999998</v>
      </c>
      <c r="AE63">
        <v>0.57140000000000002</v>
      </c>
      <c r="AF63" t="s">
        <v>3915</v>
      </c>
      <c r="AG63" s="2">
        <v>3.472222222222222E-3</v>
      </c>
      <c r="AH63" t="s">
        <v>3911</v>
      </c>
      <c r="AI63">
        <v>3</v>
      </c>
      <c r="AJ63" t="s">
        <v>3949</v>
      </c>
      <c r="AK63" s="3">
        <v>43309</v>
      </c>
      <c r="AL63" s="10">
        <f>YEAR(ufc_fights_2[[#This Row],[date]])</f>
        <v>2018</v>
      </c>
      <c r="AM63" t="s">
        <v>3947</v>
      </c>
      <c r="AN63">
        <v>54</v>
      </c>
      <c r="AO63" t="s">
        <v>3918</v>
      </c>
      <c r="AP63">
        <f>IF(ufc_fights_2[[#This Row],[winner]]="Red",ufc_fights_2[[#This Row],[r_fighter_id]],ufc_fights_2[[#This Row],[b_fighter_id]])</f>
        <v>115</v>
      </c>
      <c r="AQ63" t="str">
        <f>_xlfn.XLOOKUP(ufc_fights_2[[#This Row],[winnerID]],ufc_fighters[id],ufc_fighters[fighter_name],"xxx",0,1)</f>
        <v>Nina Ansaroff</v>
      </c>
    </row>
    <row r="64" spans="1:43">
      <c r="A64">
        <v>1556</v>
      </c>
      <c r="B64">
        <v>115</v>
      </c>
      <c r="C64">
        <f>_xlfn.XLOOKUP(ufc_fights_2[[#This Row],[r_fighter_id]],ufc_fighters[id],ufc_fighters[year],"xxx",0,1)</f>
        <v>1985</v>
      </c>
      <c r="D64">
        <f>_xlfn.XLOOKUP(ufc_fights_2[[#This Row],[b_fighter_id]],ufc_fighters[id],ufc_fighters[year],"Prázdné",0,1)</f>
        <v>1985</v>
      </c>
      <c r="E64" s="10">
        <f>YEAR(ufc_fights_2[[#This Row],[date]])-ufc_fights_2[[#This Row],[r_year]]</f>
        <v>32</v>
      </c>
      <c r="F64" s="10">
        <f>YEAR(ufc_fights_2[[#This Row],[date]])-ufc_fights_2[[#This Row],[b_year]]</f>
        <v>32</v>
      </c>
      <c r="G64">
        <v>0</v>
      </c>
      <c r="H64">
        <v>0</v>
      </c>
      <c r="I64">
        <v>0.28770000000000001</v>
      </c>
      <c r="J64">
        <v>0.45279999999999998</v>
      </c>
      <c r="K64">
        <v>0.38369999999999999</v>
      </c>
      <c r="L64">
        <v>0.57420000000000004</v>
      </c>
      <c r="M64">
        <v>0</v>
      </c>
      <c r="N64">
        <v>1</v>
      </c>
      <c r="O64">
        <v>0</v>
      </c>
      <c r="P64">
        <v>2</v>
      </c>
      <c r="Q64">
        <v>0</v>
      </c>
      <c r="R64">
        <v>0</v>
      </c>
      <c r="S64" s="2">
        <v>3.4722222222222222E-5</v>
      </c>
      <c r="T64" s="2">
        <v>5.9143518518518521E-3</v>
      </c>
      <c r="U64">
        <v>0.2419</v>
      </c>
      <c r="V64">
        <v>0.4405</v>
      </c>
      <c r="W64">
        <v>0.4</v>
      </c>
      <c r="X64">
        <v>0.66669999999999996</v>
      </c>
      <c r="Y64">
        <v>0.46150000000000002</v>
      </c>
      <c r="Z64">
        <v>0.2727</v>
      </c>
      <c r="AA64">
        <v>0.32429999999999998</v>
      </c>
      <c r="AB64">
        <v>0.42859999999999998</v>
      </c>
      <c r="AC64">
        <v>0.75</v>
      </c>
      <c r="AD64">
        <v>0</v>
      </c>
      <c r="AE64">
        <v>0.75</v>
      </c>
      <c r="AF64" t="s">
        <v>3933</v>
      </c>
      <c r="AG64" s="2">
        <v>2.5347222222222221E-3</v>
      </c>
      <c r="AH64" t="s">
        <v>3911</v>
      </c>
      <c r="AI64">
        <v>3</v>
      </c>
      <c r="AJ64" t="s">
        <v>4034</v>
      </c>
      <c r="AK64" s="3">
        <v>42750</v>
      </c>
      <c r="AL64" s="10">
        <f>YEAR(ufc_fights_2[[#This Row],[date]])</f>
        <v>2017</v>
      </c>
      <c r="AM64" t="s">
        <v>3947</v>
      </c>
      <c r="AN64">
        <v>21</v>
      </c>
      <c r="AO64" t="s">
        <v>3918</v>
      </c>
      <c r="AP64">
        <f>IF(ufc_fights_2[[#This Row],[winner]]="Red",ufc_fights_2[[#This Row],[r_fighter_id]],ufc_fights_2[[#This Row],[b_fighter_id]])</f>
        <v>115</v>
      </c>
      <c r="AQ64" t="str">
        <f>_xlfn.XLOOKUP(ufc_fights_2[[#This Row],[winnerID]],ufc_fighters[id],ufc_fighters[fighter_name],"xxx",0,1)</f>
        <v>Nina Ansaroff</v>
      </c>
    </row>
    <row r="65" spans="1:43">
      <c r="A65">
        <v>1357</v>
      </c>
      <c r="B65">
        <v>115</v>
      </c>
      <c r="C65">
        <f>_xlfn.XLOOKUP(ufc_fights_2[[#This Row],[r_fighter_id]],ufc_fighters[id],ufc_fighters[year],"xxx",0,1)</f>
        <v>1985</v>
      </c>
      <c r="D65">
        <f>_xlfn.XLOOKUP(ufc_fights_2[[#This Row],[b_fighter_id]],ufc_fighters[id],ufc_fighters[year],"Prázdné",0,1)</f>
        <v>1985</v>
      </c>
      <c r="E65" s="10">
        <f>YEAR(ufc_fights_2[[#This Row],[date]])-ufc_fights_2[[#This Row],[r_year]]</f>
        <v>32</v>
      </c>
      <c r="F65" s="10">
        <f>YEAR(ufc_fights_2[[#This Row],[date]])-ufc_fights_2[[#This Row],[b_year]]</f>
        <v>32</v>
      </c>
      <c r="G65">
        <v>0</v>
      </c>
      <c r="H65">
        <v>0</v>
      </c>
      <c r="I65">
        <v>0.4652</v>
      </c>
      <c r="J65">
        <v>0.46279999999999999</v>
      </c>
      <c r="K65">
        <v>0.46350000000000002</v>
      </c>
      <c r="L65">
        <v>0.46789999999999998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9.2592592592592588E-5</v>
      </c>
      <c r="T65" s="2">
        <v>2.3148148148148147E-5</v>
      </c>
      <c r="U65">
        <v>0.3931</v>
      </c>
      <c r="V65">
        <v>0.35220000000000001</v>
      </c>
      <c r="W65">
        <v>0.5806</v>
      </c>
      <c r="X65">
        <v>0.80769999999999997</v>
      </c>
      <c r="Y65">
        <v>0.88639999999999997</v>
      </c>
      <c r="Z65">
        <v>0.44590000000000002</v>
      </c>
      <c r="AA65">
        <v>0.46079999999999999</v>
      </c>
      <c r="AB65">
        <v>1</v>
      </c>
      <c r="AC65">
        <v>0.5</v>
      </c>
      <c r="AD65">
        <v>0</v>
      </c>
      <c r="AE65">
        <v>0.5</v>
      </c>
      <c r="AF65" t="s">
        <v>3915</v>
      </c>
      <c r="AG65" s="2">
        <v>3.472222222222222E-3</v>
      </c>
      <c r="AH65" t="s">
        <v>3911</v>
      </c>
      <c r="AI65">
        <v>3</v>
      </c>
      <c r="AJ65" t="s">
        <v>3938</v>
      </c>
      <c r="AK65" s="3">
        <v>43050</v>
      </c>
      <c r="AL65" s="10">
        <f>YEAR(ufc_fights_2[[#This Row],[date]])</f>
        <v>2017</v>
      </c>
      <c r="AM65" t="s">
        <v>3947</v>
      </c>
      <c r="AN65">
        <v>15</v>
      </c>
      <c r="AO65" t="s">
        <v>3918</v>
      </c>
      <c r="AP65">
        <f>IF(ufc_fights_2[[#This Row],[winner]]="Red",ufc_fights_2[[#This Row],[r_fighter_id]],ufc_fights_2[[#This Row],[b_fighter_id]])</f>
        <v>115</v>
      </c>
      <c r="AQ65" t="str">
        <f>_xlfn.XLOOKUP(ufc_fights_2[[#This Row],[winnerID]],ufc_fighters[id],ufc_fighters[fighter_name],"xxx",0,1)</f>
        <v>Nina Ansaroff</v>
      </c>
    </row>
    <row r="66" spans="1:43">
      <c r="A66">
        <v>2487</v>
      </c>
      <c r="B66">
        <v>3216</v>
      </c>
      <c r="C66">
        <f>_xlfn.XLOOKUP(ufc_fights_2[[#This Row],[r_fighter_id]],ufc_fighters[id],ufc_fighters[year],"xxx",0,1)</f>
        <v>1983</v>
      </c>
      <c r="D66">
        <f>_xlfn.XLOOKUP(ufc_fights_2[[#This Row],[b_fighter_id]],ufc_fighters[id],ufc_fighters[year],"Prázdné",0,1)</f>
        <v>1989</v>
      </c>
      <c r="E66" s="10">
        <f>YEAR(ufc_fights_2[[#This Row],[date]])-ufc_fights_2[[#This Row],[r_year]]</f>
        <v>34</v>
      </c>
      <c r="F66" s="10">
        <f>YEAR(ufc_fights_2[[#This Row],[date]])-ufc_fights_2[[#This Row],[b_year]]</f>
        <v>28</v>
      </c>
      <c r="G66">
        <v>0</v>
      </c>
      <c r="H66">
        <v>0</v>
      </c>
      <c r="I66">
        <v>0.3876</v>
      </c>
      <c r="J66">
        <v>0.40910000000000002</v>
      </c>
      <c r="K66">
        <v>0.39229999999999998</v>
      </c>
      <c r="L66">
        <v>0.41760000000000003</v>
      </c>
      <c r="M66">
        <v>0.5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3.3564814814814812E-4</v>
      </c>
      <c r="T66" s="2">
        <v>0</v>
      </c>
      <c r="U66">
        <v>0.27210000000000001</v>
      </c>
      <c r="V66">
        <v>0.30499999999999999</v>
      </c>
      <c r="W66">
        <v>0.77500000000000002</v>
      </c>
      <c r="X66">
        <v>0.5</v>
      </c>
      <c r="Y66">
        <v>0.85709999999999997</v>
      </c>
      <c r="Z66">
        <v>0.34589999999999999</v>
      </c>
      <c r="AA66">
        <v>0.4012</v>
      </c>
      <c r="AB66">
        <v>0.73680000000000001</v>
      </c>
      <c r="AC66">
        <v>0.55559999999999998</v>
      </c>
      <c r="AD66">
        <v>0</v>
      </c>
      <c r="AE66">
        <v>0</v>
      </c>
      <c r="AF66" t="s">
        <v>3915</v>
      </c>
      <c r="AG66" s="2">
        <v>3.472222222222222E-3</v>
      </c>
      <c r="AH66" t="s">
        <v>3911</v>
      </c>
      <c r="AI66">
        <v>3</v>
      </c>
      <c r="AJ66" t="s">
        <v>3925</v>
      </c>
      <c r="AK66" s="3">
        <v>42847</v>
      </c>
      <c r="AL66" s="10">
        <f>YEAR(ufc_fights_2[[#This Row],[date]])</f>
        <v>2017</v>
      </c>
      <c r="AM66" t="s">
        <v>3947</v>
      </c>
      <c r="AN66">
        <v>71</v>
      </c>
      <c r="AO66" t="s">
        <v>3918</v>
      </c>
      <c r="AP66">
        <f>IF(ufc_fights_2[[#This Row],[winner]]="Red",ufc_fights_2[[#This Row],[r_fighter_id]],ufc_fights_2[[#This Row],[b_fighter_id]])</f>
        <v>3216</v>
      </c>
      <c r="AQ66" t="str">
        <f>_xlfn.XLOOKUP(ufc_fights_2[[#This Row],[winnerID]],ufc_fighters[id],ufc_fighters[fighter_name],"xxx",0,1)</f>
        <v>Danielle Taylor</v>
      </c>
    </row>
    <row r="67" spans="1:43">
      <c r="A67">
        <v>3439</v>
      </c>
      <c r="B67">
        <v>501</v>
      </c>
      <c r="C67">
        <f>_xlfn.XLOOKUP(ufc_fights_2[[#This Row],[r_fighter_id]],ufc_fighters[id],ufc_fighters[year],"xxx",0,1)</f>
        <v>1986</v>
      </c>
      <c r="D67">
        <f>_xlfn.XLOOKUP(ufc_fights_2[[#This Row],[b_fighter_id]],ufc_fighters[id],ufc_fighters[year],"Prázdné",0,1)</f>
        <v>1987</v>
      </c>
      <c r="E67" s="10">
        <f>YEAR(ufc_fights_2[[#This Row],[date]])-ufc_fights_2[[#This Row],[r_year]]</f>
        <v>32</v>
      </c>
      <c r="F67" s="10">
        <f>YEAR(ufc_fights_2[[#This Row],[date]])-ufc_fights_2[[#This Row],[b_year]]</f>
        <v>31</v>
      </c>
      <c r="G67">
        <v>0</v>
      </c>
      <c r="H67">
        <v>0</v>
      </c>
      <c r="I67">
        <v>0.72619999999999996</v>
      </c>
      <c r="J67">
        <v>0.375</v>
      </c>
      <c r="K67">
        <v>0.74760000000000004</v>
      </c>
      <c r="L67">
        <v>0.50790000000000002</v>
      </c>
      <c r="M67">
        <v>0.75</v>
      </c>
      <c r="N67">
        <v>0</v>
      </c>
      <c r="O67">
        <v>0</v>
      </c>
      <c r="P67">
        <v>3</v>
      </c>
      <c r="Q67">
        <v>0</v>
      </c>
      <c r="R67">
        <v>0</v>
      </c>
      <c r="S67" s="2">
        <v>4.2013888888888891E-3</v>
      </c>
      <c r="T67" s="2">
        <v>1.1805555555555556E-3</v>
      </c>
      <c r="U67">
        <v>0.61219999999999997</v>
      </c>
      <c r="V67">
        <v>0.27850000000000003</v>
      </c>
      <c r="W67">
        <v>0.86670000000000003</v>
      </c>
      <c r="X67">
        <v>0.9</v>
      </c>
      <c r="Y67">
        <v>0.77780000000000005</v>
      </c>
      <c r="Z67">
        <v>0.67210000000000003</v>
      </c>
      <c r="AA67">
        <v>0.26829999999999998</v>
      </c>
      <c r="AB67">
        <v>0.85709999999999997</v>
      </c>
      <c r="AC67">
        <v>1</v>
      </c>
      <c r="AD67">
        <v>0.875</v>
      </c>
      <c r="AE67">
        <v>1</v>
      </c>
      <c r="AF67" t="s">
        <v>3922</v>
      </c>
      <c r="AG67" s="2">
        <v>3.472222222222222E-3</v>
      </c>
      <c r="AH67" t="s">
        <v>3911</v>
      </c>
      <c r="AI67">
        <v>3</v>
      </c>
      <c r="AJ67" t="s">
        <v>3912</v>
      </c>
      <c r="AK67" s="3">
        <v>43204</v>
      </c>
      <c r="AL67" s="10">
        <f>YEAR(ufc_fights_2[[#This Row],[date]])</f>
        <v>2018</v>
      </c>
      <c r="AM67" t="s">
        <v>3947</v>
      </c>
      <c r="AN67">
        <v>127</v>
      </c>
      <c r="AO67" t="s">
        <v>3913</v>
      </c>
      <c r="AP67">
        <f>IF(ufc_fights_2[[#This Row],[winner]]="Red",ufc_fights_2[[#This Row],[r_fighter_id]],ufc_fights_2[[#This Row],[b_fighter_id]])</f>
        <v>3439</v>
      </c>
      <c r="AQ67" t="str">
        <f>_xlfn.XLOOKUP(ufc_fights_2[[#This Row],[winnerID]],ufc_fighters[id],ufc_fighters[fighter_name],"xxx",0,1)</f>
        <v>Michelle Waterson</v>
      </c>
    </row>
    <row r="68" spans="1:43">
      <c r="A68">
        <v>3344</v>
      </c>
      <c r="B68">
        <v>3439</v>
      </c>
      <c r="C68">
        <f>_xlfn.XLOOKUP(ufc_fights_2[[#This Row],[r_fighter_id]],ufc_fighters[id],ufc_fighters[year],"xxx",0,1)</f>
        <v>1994</v>
      </c>
      <c r="D68">
        <f>_xlfn.XLOOKUP(ufc_fights_2[[#This Row],[b_fighter_id]],ufc_fighters[id],ufc_fighters[year],"Prázdné",0,1)</f>
        <v>1986</v>
      </c>
      <c r="E68" s="10">
        <f>YEAR(ufc_fights_2[[#This Row],[date]])-ufc_fights_2[[#This Row],[r_year]]</f>
        <v>22</v>
      </c>
      <c r="F68" s="10">
        <f>YEAR(ufc_fights_2[[#This Row],[date]])-ufc_fights_2[[#This Row],[b_year]]</f>
        <v>30</v>
      </c>
      <c r="G68">
        <v>0</v>
      </c>
      <c r="H68">
        <v>0</v>
      </c>
      <c r="I68">
        <v>0.41670000000000001</v>
      </c>
      <c r="J68">
        <v>0.70589999999999997</v>
      </c>
      <c r="K68">
        <v>0.5625</v>
      </c>
      <c r="L68">
        <v>0.72219999999999995</v>
      </c>
      <c r="M68">
        <v>0</v>
      </c>
      <c r="N68">
        <v>1</v>
      </c>
      <c r="O68">
        <v>0</v>
      </c>
      <c r="P68">
        <v>2</v>
      </c>
      <c r="Q68">
        <v>0</v>
      </c>
      <c r="R68">
        <v>0</v>
      </c>
      <c r="S68" s="2">
        <v>0</v>
      </c>
      <c r="T68" s="2">
        <v>1.238425925925926E-3</v>
      </c>
      <c r="U68">
        <v>0.16669999999999999</v>
      </c>
      <c r="V68">
        <v>0.66669999999999996</v>
      </c>
      <c r="W68">
        <v>0.66669999999999996</v>
      </c>
      <c r="X68">
        <v>0.66669999999999996</v>
      </c>
      <c r="Y68">
        <v>0.75</v>
      </c>
      <c r="Z68">
        <v>0.36359999999999998</v>
      </c>
      <c r="AA68">
        <v>0.66669999999999996</v>
      </c>
      <c r="AB68">
        <v>1</v>
      </c>
      <c r="AC68">
        <v>1</v>
      </c>
      <c r="AD68">
        <v>0</v>
      </c>
      <c r="AE68">
        <v>0</v>
      </c>
      <c r="AF68" t="s">
        <v>3933</v>
      </c>
      <c r="AG68" s="2">
        <v>2.3263888888888887E-3</v>
      </c>
      <c r="AH68" t="s">
        <v>3927</v>
      </c>
      <c r="AI68">
        <v>5</v>
      </c>
      <c r="AJ68" t="s">
        <v>3925</v>
      </c>
      <c r="AK68" s="3">
        <v>42721</v>
      </c>
      <c r="AL68" s="10">
        <f>YEAR(ufc_fights_2[[#This Row],[date]])</f>
        <v>2016</v>
      </c>
      <c r="AM68" t="s">
        <v>3947</v>
      </c>
      <c r="AN68">
        <v>56</v>
      </c>
      <c r="AO68" t="s">
        <v>3918</v>
      </c>
      <c r="AP68">
        <f>IF(ufc_fights_2[[#This Row],[winner]]="Red",ufc_fights_2[[#This Row],[r_fighter_id]],ufc_fights_2[[#This Row],[b_fighter_id]])</f>
        <v>3439</v>
      </c>
      <c r="AQ68" t="str">
        <f>_xlfn.XLOOKUP(ufc_fights_2[[#This Row],[winnerID]],ufc_fighters[id],ufc_fighters[fighter_name],"xxx",0,1)</f>
        <v>Michelle Waterson</v>
      </c>
    </row>
    <row r="69" spans="1:43">
      <c r="A69">
        <v>3216</v>
      </c>
      <c r="B69">
        <v>49</v>
      </c>
      <c r="C69">
        <f>_xlfn.XLOOKUP(ufc_fights_2[[#This Row],[r_fighter_id]],ufc_fighters[id],ufc_fighters[year],"xxx",0,1)</f>
        <v>1989</v>
      </c>
      <c r="D69">
        <f>_xlfn.XLOOKUP(ufc_fights_2[[#This Row],[b_fighter_id]],ufc_fighters[id],ufc_fighters[year],"Prázdné",0,1)</f>
        <v>1992</v>
      </c>
      <c r="E69" s="10">
        <f>YEAR(ufc_fights_2[[#This Row],[date]])-ufc_fights_2[[#This Row],[r_year]]</f>
        <v>29</v>
      </c>
      <c r="F69" s="10">
        <f>YEAR(ufc_fights_2[[#This Row],[date]])-ufc_fights_2[[#This Row],[b_year]]</f>
        <v>26</v>
      </c>
      <c r="G69">
        <v>0</v>
      </c>
      <c r="H69">
        <v>0</v>
      </c>
      <c r="I69">
        <v>0.27939999999999998</v>
      </c>
      <c r="J69">
        <v>0.36</v>
      </c>
      <c r="K69">
        <v>0.3926</v>
      </c>
      <c r="L69">
        <v>0.40849999999999997</v>
      </c>
      <c r="M69">
        <v>0</v>
      </c>
      <c r="N69">
        <v>0.2</v>
      </c>
      <c r="O69">
        <v>0</v>
      </c>
      <c r="P69">
        <v>0</v>
      </c>
      <c r="Q69">
        <v>0</v>
      </c>
      <c r="R69">
        <v>0</v>
      </c>
      <c r="S69" s="2">
        <v>0</v>
      </c>
      <c r="T69" s="2">
        <v>1.2962962962962963E-3</v>
      </c>
      <c r="U69">
        <v>0.1963</v>
      </c>
      <c r="V69">
        <v>0.34310000000000002</v>
      </c>
      <c r="W69">
        <v>0.47060000000000002</v>
      </c>
      <c r="X69">
        <v>0.75</v>
      </c>
      <c r="Y69">
        <v>0.66669999999999996</v>
      </c>
      <c r="Z69">
        <v>0.27129999999999999</v>
      </c>
      <c r="AA69">
        <v>0.33800000000000002</v>
      </c>
      <c r="AB69">
        <v>0.33329999999999999</v>
      </c>
      <c r="AC69">
        <v>0.85709999999999997</v>
      </c>
      <c r="AD69">
        <v>1</v>
      </c>
      <c r="AE69">
        <v>0</v>
      </c>
      <c r="AF69" t="s">
        <v>3915</v>
      </c>
      <c r="AG69" s="2">
        <v>3.472222222222222E-3</v>
      </c>
      <c r="AH69" t="s">
        <v>3911</v>
      </c>
      <c r="AI69">
        <v>3</v>
      </c>
      <c r="AJ69" t="s">
        <v>3938</v>
      </c>
      <c r="AK69" s="3">
        <v>43114</v>
      </c>
      <c r="AL69" s="10">
        <f>YEAR(ufc_fights_2[[#This Row],[date]])</f>
        <v>2018</v>
      </c>
      <c r="AM69" t="s">
        <v>3947</v>
      </c>
      <c r="AN69">
        <v>109</v>
      </c>
      <c r="AO69" t="s">
        <v>3918</v>
      </c>
      <c r="AP69">
        <f>IF(ufc_fights_2[[#This Row],[winner]]="Red",ufc_fights_2[[#This Row],[r_fighter_id]],ufc_fights_2[[#This Row],[b_fighter_id]])</f>
        <v>49</v>
      </c>
      <c r="AQ69" t="str">
        <f>_xlfn.XLOOKUP(ufc_fights_2[[#This Row],[winnerID]],ufc_fighters[id],ufc_fighters[fighter_name],"xxx",0,1)</f>
        <v>JJ Aldrich</v>
      </c>
    </row>
    <row r="70" spans="1:43">
      <c r="A70">
        <v>1691</v>
      </c>
      <c r="B70">
        <v>3439</v>
      </c>
      <c r="C70">
        <f>_xlfn.XLOOKUP(ufc_fights_2[[#This Row],[r_fighter_id]],ufc_fighters[id],ufc_fighters[year],"xxx",0,1)</f>
        <v>1985</v>
      </c>
      <c r="D70">
        <f>_xlfn.XLOOKUP(ufc_fights_2[[#This Row],[b_fighter_id]],ufc_fighters[id],ufc_fighters[year],"Prázdné",0,1)</f>
        <v>1986</v>
      </c>
      <c r="E70" s="10">
        <f>YEAR(ufc_fights_2[[#This Row],[date]])-ufc_fights_2[[#This Row],[r_year]]</f>
        <v>34</v>
      </c>
      <c r="F70" s="10">
        <f>YEAR(ufc_fights_2[[#This Row],[date]])-ufc_fights_2[[#This Row],[b_year]]</f>
        <v>33</v>
      </c>
      <c r="G70">
        <v>0</v>
      </c>
      <c r="H70">
        <v>0</v>
      </c>
      <c r="I70">
        <v>0.48309999999999997</v>
      </c>
      <c r="J70">
        <v>0.42949999999999999</v>
      </c>
      <c r="K70">
        <v>0.54610000000000003</v>
      </c>
      <c r="L70">
        <v>0.49099999999999999</v>
      </c>
      <c r="M70">
        <v>0</v>
      </c>
      <c r="N70">
        <v>0.5</v>
      </c>
      <c r="O70">
        <v>0</v>
      </c>
      <c r="P70">
        <v>1</v>
      </c>
      <c r="Q70">
        <v>0</v>
      </c>
      <c r="R70">
        <v>0</v>
      </c>
      <c r="S70" s="2">
        <v>6.3657407407407413E-4</v>
      </c>
      <c r="T70" s="2">
        <v>2.476851851851852E-3</v>
      </c>
      <c r="U70">
        <v>0.26229999999999998</v>
      </c>
      <c r="V70">
        <v>0.26879999999999998</v>
      </c>
      <c r="W70">
        <v>0.74070000000000003</v>
      </c>
      <c r="X70">
        <v>0.7</v>
      </c>
      <c r="Y70">
        <v>0.73329999999999995</v>
      </c>
      <c r="Z70">
        <v>0.4078</v>
      </c>
      <c r="AA70">
        <v>0.33879999999999999</v>
      </c>
      <c r="AB70">
        <v>1</v>
      </c>
      <c r="AC70">
        <v>0.8095</v>
      </c>
      <c r="AD70">
        <v>1</v>
      </c>
      <c r="AE70">
        <v>0.85709999999999997</v>
      </c>
      <c r="AF70" t="s">
        <v>3915</v>
      </c>
      <c r="AG70" s="2">
        <v>3.472222222222222E-3</v>
      </c>
      <c r="AH70" t="s">
        <v>3911</v>
      </c>
      <c r="AI70">
        <v>3</v>
      </c>
      <c r="AJ70" t="s">
        <v>3928</v>
      </c>
      <c r="AK70" s="3">
        <v>43554</v>
      </c>
      <c r="AL70" s="10">
        <f>YEAR(ufc_fights_2[[#This Row],[date]])</f>
        <v>2019</v>
      </c>
      <c r="AM70" t="s">
        <v>3947</v>
      </c>
      <c r="AN70">
        <v>11</v>
      </c>
      <c r="AO70" t="s">
        <v>3918</v>
      </c>
      <c r="AP70">
        <f>IF(ufc_fights_2[[#This Row],[winner]]="Red",ufc_fights_2[[#This Row],[r_fighter_id]],ufc_fights_2[[#This Row],[b_fighter_id]])</f>
        <v>3439</v>
      </c>
      <c r="AQ70" t="str">
        <f>_xlfn.XLOOKUP(ufc_fights_2[[#This Row],[winnerID]],ufc_fighters[id],ufc_fighters[fighter_name],"xxx",0,1)</f>
        <v>Michelle Waterson</v>
      </c>
    </row>
    <row r="71" spans="1:43">
      <c r="A71">
        <v>1913</v>
      </c>
      <c r="B71">
        <v>3439</v>
      </c>
      <c r="C71">
        <f>_xlfn.XLOOKUP(ufc_fights_2[[#This Row],[r_fighter_id]],ufc_fighters[id],ufc_fighters[year],"xxx",0,1)</f>
        <v>1983</v>
      </c>
      <c r="D71">
        <f>_xlfn.XLOOKUP(ufc_fights_2[[#This Row],[b_fighter_id]],ufc_fighters[id],ufc_fighters[year],"Prázdné",0,1)</f>
        <v>1986</v>
      </c>
      <c r="E71" s="10">
        <f>YEAR(ufc_fights_2[[#This Row],[date]])-ufc_fights_2[[#This Row],[r_year]]</f>
        <v>32</v>
      </c>
      <c r="F71" s="10">
        <f>YEAR(ufc_fights_2[[#This Row],[date]])-ufc_fights_2[[#This Row],[b_year]]</f>
        <v>29</v>
      </c>
      <c r="G71">
        <v>0</v>
      </c>
      <c r="H71">
        <v>0</v>
      </c>
      <c r="I71">
        <v>0.33329999999999999</v>
      </c>
      <c r="J71">
        <v>0.7833</v>
      </c>
      <c r="K71">
        <v>0.52780000000000005</v>
      </c>
      <c r="L71">
        <v>0.85</v>
      </c>
      <c r="M71">
        <v>1</v>
      </c>
      <c r="N71">
        <v>1</v>
      </c>
      <c r="O71">
        <v>1</v>
      </c>
      <c r="P71">
        <v>4</v>
      </c>
      <c r="Q71">
        <v>0</v>
      </c>
      <c r="R71">
        <v>0</v>
      </c>
      <c r="S71" s="2">
        <v>5.4976851851851853E-3</v>
      </c>
      <c r="T71" s="2">
        <v>1.3541666666666667E-3</v>
      </c>
      <c r="U71">
        <v>0.17649999999999999</v>
      </c>
      <c r="V71">
        <v>0.67569999999999997</v>
      </c>
      <c r="W71">
        <v>0.5</v>
      </c>
      <c r="X71">
        <v>1</v>
      </c>
      <c r="Y71">
        <v>1</v>
      </c>
      <c r="Z71">
        <v>0.28570000000000001</v>
      </c>
      <c r="AA71">
        <v>0.75760000000000005</v>
      </c>
      <c r="AB71">
        <v>0.66669999999999996</v>
      </c>
      <c r="AC71">
        <v>1</v>
      </c>
      <c r="AD71">
        <v>0</v>
      </c>
      <c r="AE71">
        <v>0.72219999999999995</v>
      </c>
      <c r="AF71" t="s">
        <v>3933</v>
      </c>
      <c r="AG71" s="2">
        <v>1.8287037037037037E-3</v>
      </c>
      <c r="AH71" t="s">
        <v>3911</v>
      </c>
      <c r="AI71">
        <v>3</v>
      </c>
      <c r="AJ71" t="s">
        <v>3914</v>
      </c>
      <c r="AK71" s="3">
        <v>42197</v>
      </c>
      <c r="AL71" s="10">
        <f>YEAR(ufc_fights_2[[#This Row],[date]])</f>
        <v>2015</v>
      </c>
      <c r="AM71" t="s">
        <v>3947</v>
      </c>
      <c r="AN71">
        <v>1</v>
      </c>
      <c r="AO71" t="s">
        <v>3918</v>
      </c>
      <c r="AP71">
        <f>IF(ufc_fights_2[[#This Row],[winner]]="Red",ufc_fights_2[[#This Row],[r_fighter_id]],ufc_fights_2[[#This Row],[b_fighter_id]])</f>
        <v>3439</v>
      </c>
      <c r="AQ71" t="str">
        <f>_xlfn.XLOOKUP(ufc_fights_2[[#This Row],[winnerID]],ufc_fighters[id],ufc_fighters[fighter_name],"xxx",0,1)</f>
        <v>Michelle Waterson</v>
      </c>
    </row>
    <row r="72" spans="1:43">
      <c r="A72">
        <v>3439</v>
      </c>
      <c r="B72">
        <v>1357</v>
      </c>
      <c r="C72">
        <f>_xlfn.XLOOKUP(ufc_fights_2[[#This Row],[r_fighter_id]],ufc_fighters[id],ufc_fighters[year],"xxx",0,1)</f>
        <v>1986</v>
      </c>
      <c r="D72">
        <f>_xlfn.XLOOKUP(ufc_fights_2[[#This Row],[b_fighter_id]],ufc_fighters[id],ufc_fighters[year],"Prázdné",0,1)</f>
        <v>1985</v>
      </c>
      <c r="E72" s="10">
        <f>YEAR(ufc_fights_2[[#This Row],[date]])-ufc_fights_2[[#This Row],[r_year]]</f>
        <v>34</v>
      </c>
      <c r="F72" s="10">
        <f>YEAR(ufc_fights_2[[#This Row],[date]])-ufc_fights_2[[#This Row],[b_year]]</f>
        <v>35</v>
      </c>
      <c r="G72">
        <v>0</v>
      </c>
      <c r="H72">
        <v>0</v>
      </c>
      <c r="I72">
        <v>0.39510000000000001</v>
      </c>
      <c r="J72">
        <v>0.50190000000000001</v>
      </c>
      <c r="K72">
        <v>0.44879999999999998</v>
      </c>
      <c r="L72">
        <v>0.5252</v>
      </c>
      <c r="M72">
        <v>5.5599999999999997E-2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2.8124999999999999E-3</v>
      </c>
      <c r="T72" s="2">
        <v>1.5046296296296296E-3</v>
      </c>
      <c r="U72">
        <v>0.27779999999999999</v>
      </c>
      <c r="V72">
        <v>0.42270000000000002</v>
      </c>
      <c r="W72">
        <v>0.67800000000000005</v>
      </c>
      <c r="X72">
        <v>0.7419</v>
      </c>
      <c r="Y72">
        <v>1</v>
      </c>
      <c r="Z72">
        <v>0.36670000000000003</v>
      </c>
      <c r="AA72">
        <v>0.45450000000000002</v>
      </c>
      <c r="AB72">
        <v>0.76470000000000005</v>
      </c>
      <c r="AC72">
        <v>0.86209999999999998</v>
      </c>
      <c r="AD72">
        <v>0.71430000000000005</v>
      </c>
      <c r="AE72">
        <v>1</v>
      </c>
      <c r="AF72" t="s">
        <v>3922</v>
      </c>
      <c r="AG72" s="2">
        <v>3.472222222222222E-3</v>
      </c>
      <c r="AH72" t="s">
        <v>3927</v>
      </c>
      <c r="AI72">
        <v>5</v>
      </c>
      <c r="AJ72" t="s">
        <v>3931</v>
      </c>
      <c r="AK72" s="3">
        <v>44086</v>
      </c>
      <c r="AL72" s="10">
        <f>YEAR(ufc_fights_2[[#This Row],[date]])</f>
        <v>2020</v>
      </c>
      <c r="AM72" t="s">
        <v>3947</v>
      </c>
      <c r="AN72">
        <v>1</v>
      </c>
      <c r="AO72" t="s">
        <v>3913</v>
      </c>
      <c r="AP72">
        <f>IF(ufc_fights_2[[#This Row],[winner]]="Red",ufc_fights_2[[#This Row],[r_fighter_id]],ufc_fights_2[[#This Row],[b_fighter_id]])</f>
        <v>3439</v>
      </c>
      <c r="AQ72" t="str">
        <f>_xlfn.XLOOKUP(ufc_fights_2[[#This Row],[winnerID]],ufc_fighters[id],ufc_fighters[fighter_name],"xxx",0,1)</f>
        <v>Michelle Waterson</v>
      </c>
    </row>
    <row r="73" spans="1:43">
      <c r="A73">
        <v>444</v>
      </c>
      <c r="B73">
        <v>1149</v>
      </c>
      <c r="C73">
        <f>_xlfn.XLOOKUP(ufc_fights_2[[#This Row],[r_fighter_id]],ufc_fighters[id],ufc_fighters[year],"xxx",0,1)</f>
        <v>1987</v>
      </c>
      <c r="D73">
        <f>_xlfn.XLOOKUP(ufc_fights_2[[#This Row],[b_fighter_id]],ufc_fighters[id],ufc_fighters[year],"Prázdné",0,1)</f>
        <v>1986</v>
      </c>
      <c r="E73" s="10">
        <f>YEAR(ufc_fights_2[[#This Row],[date]])-ufc_fights_2[[#This Row],[r_year]]</f>
        <v>30</v>
      </c>
      <c r="F73" s="10">
        <f>YEAR(ufc_fights_2[[#This Row],[date]])-ufc_fights_2[[#This Row],[b_year]]</f>
        <v>31</v>
      </c>
      <c r="G73">
        <v>0</v>
      </c>
      <c r="H73">
        <v>0</v>
      </c>
      <c r="I73">
        <v>0.2959</v>
      </c>
      <c r="J73">
        <v>0.33040000000000003</v>
      </c>
      <c r="K73">
        <v>0.34570000000000001</v>
      </c>
      <c r="L73">
        <v>0.3644</v>
      </c>
      <c r="M73">
        <v>1</v>
      </c>
      <c r="N73">
        <v>0.66669999999999996</v>
      </c>
      <c r="O73">
        <v>3</v>
      </c>
      <c r="P73">
        <v>1</v>
      </c>
      <c r="Q73">
        <v>0</v>
      </c>
      <c r="R73">
        <v>0</v>
      </c>
      <c r="S73" s="2">
        <v>3.7268518518518519E-3</v>
      </c>
      <c r="T73" s="2">
        <v>8.9120370370370373E-4</v>
      </c>
      <c r="U73">
        <v>0.1857</v>
      </c>
      <c r="V73">
        <v>0.2772</v>
      </c>
      <c r="W73">
        <v>0.76190000000000002</v>
      </c>
      <c r="X73">
        <v>1</v>
      </c>
      <c r="Y73">
        <v>1</v>
      </c>
      <c r="Z73">
        <v>0.28739999999999999</v>
      </c>
      <c r="AA73">
        <v>0.31190000000000001</v>
      </c>
      <c r="AB73">
        <v>1</v>
      </c>
      <c r="AC73">
        <v>1</v>
      </c>
      <c r="AD73">
        <v>1</v>
      </c>
      <c r="AE73">
        <v>1</v>
      </c>
      <c r="AF73" t="s">
        <v>3933</v>
      </c>
      <c r="AG73" s="2">
        <v>2.6041666666666665E-3</v>
      </c>
      <c r="AH73" t="s">
        <v>3911</v>
      </c>
      <c r="AI73">
        <v>3</v>
      </c>
      <c r="AJ73" t="s">
        <v>3938</v>
      </c>
      <c r="AK73" s="3">
        <v>42833</v>
      </c>
      <c r="AL73" s="10">
        <f>YEAR(ufc_fights_2[[#This Row],[date]])</f>
        <v>2017</v>
      </c>
      <c r="AM73" t="s">
        <v>3947</v>
      </c>
      <c r="AN73">
        <v>147</v>
      </c>
      <c r="AO73" t="s">
        <v>3913</v>
      </c>
      <c r="AP73">
        <f>IF(ufc_fights_2[[#This Row],[winner]]="Red",ufc_fights_2[[#This Row],[r_fighter_id]],ufc_fights_2[[#This Row],[b_fighter_id]])</f>
        <v>444</v>
      </c>
      <c r="AQ73" t="str">
        <f>_xlfn.XLOOKUP(ufc_fights_2[[#This Row],[winnerID]],ufc_fighters[id],ufc_fighters[fighter_name],"xxx",0,1)</f>
        <v>Cynthia Calvillo</v>
      </c>
    </row>
    <row r="74" spans="1:43">
      <c r="A74">
        <v>441</v>
      </c>
      <c r="B74">
        <v>444</v>
      </c>
      <c r="C74">
        <f>_xlfn.XLOOKUP(ufc_fights_2[[#This Row],[r_fighter_id]],ufc_fighters[id],ufc_fighters[year],"xxx",0,1)</f>
        <v>1985</v>
      </c>
      <c r="D74">
        <f>_xlfn.XLOOKUP(ufc_fights_2[[#This Row],[b_fighter_id]],ufc_fighters[id],ufc_fighters[year],"Prázdné",0,1)</f>
        <v>1987</v>
      </c>
      <c r="E74" s="10">
        <f>YEAR(ufc_fights_2[[#This Row],[date]])-ufc_fights_2[[#This Row],[r_year]]</f>
        <v>32</v>
      </c>
      <c r="F74" s="10">
        <f>YEAR(ufc_fights_2[[#This Row],[date]])-ufc_fights_2[[#This Row],[b_year]]</f>
        <v>30</v>
      </c>
      <c r="G74">
        <v>0</v>
      </c>
      <c r="H74">
        <v>0</v>
      </c>
      <c r="I74">
        <v>0.35799999999999998</v>
      </c>
      <c r="J74">
        <v>0.48649999999999999</v>
      </c>
      <c r="K74">
        <v>0.37569999999999998</v>
      </c>
      <c r="L74">
        <v>0.52100000000000002</v>
      </c>
      <c r="M74">
        <v>0</v>
      </c>
      <c r="N74">
        <v>0.4</v>
      </c>
      <c r="O74">
        <v>0</v>
      </c>
      <c r="P74">
        <v>2</v>
      </c>
      <c r="Q74">
        <v>1</v>
      </c>
      <c r="R74">
        <v>0</v>
      </c>
      <c r="S74" s="2">
        <v>1.9675925925925926E-4</v>
      </c>
      <c r="T74" s="2">
        <v>7.291666666666667E-4</v>
      </c>
      <c r="U74">
        <v>0.18099999999999999</v>
      </c>
      <c r="V74">
        <v>0.4118</v>
      </c>
      <c r="W74">
        <v>0.48649999999999999</v>
      </c>
      <c r="X74">
        <v>0.76470000000000005</v>
      </c>
      <c r="Y74">
        <v>0.375</v>
      </c>
      <c r="Z74">
        <v>0.35470000000000002</v>
      </c>
      <c r="AA74">
        <v>0.46600000000000003</v>
      </c>
      <c r="AB74">
        <v>0.5</v>
      </c>
      <c r="AC74">
        <v>0.8</v>
      </c>
      <c r="AD74">
        <v>0</v>
      </c>
      <c r="AE74">
        <v>0.66669999999999996</v>
      </c>
      <c r="AF74" t="s">
        <v>3915</v>
      </c>
      <c r="AG74" s="2">
        <v>3.472222222222222E-3</v>
      </c>
      <c r="AH74" t="s">
        <v>3911</v>
      </c>
      <c r="AI74">
        <v>3</v>
      </c>
      <c r="AJ74" t="s">
        <v>3931</v>
      </c>
      <c r="AK74" s="3">
        <v>42932</v>
      </c>
      <c r="AL74" s="10">
        <f>YEAR(ufc_fights_2[[#This Row],[date]])</f>
        <v>2017</v>
      </c>
      <c r="AM74" t="s">
        <v>3947</v>
      </c>
      <c r="AN74">
        <v>60</v>
      </c>
      <c r="AO74" t="s">
        <v>3918</v>
      </c>
      <c r="AP74">
        <f>IF(ufc_fights_2[[#This Row],[winner]]="Red",ufc_fights_2[[#This Row],[r_fighter_id]],ufc_fights_2[[#This Row],[b_fighter_id]])</f>
        <v>444</v>
      </c>
      <c r="AQ74" t="str">
        <f>_xlfn.XLOOKUP(ufc_fights_2[[#This Row],[winnerID]],ufc_fighters[id],ufc_fighters[fighter_name],"xxx",0,1)</f>
        <v>Cynthia Calvillo</v>
      </c>
    </row>
    <row r="75" spans="1:43">
      <c r="A75">
        <v>444</v>
      </c>
      <c r="B75">
        <v>326</v>
      </c>
      <c r="C75">
        <f>_xlfn.XLOOKUP(ufc_fights_2[[#This Row],[r_fighter_id]],ufc_fighters[id],ufc_fighters[year],"xxx",0,1)</f>
        <v>1987</v>
      </c>
      <c r="D75">
        <f>_xlfn.XLOOKUP(ufc_fights_2[[#This Row],[b_fighter_id]],ufc_fighters[id],ufc_fighters[year],"Prázdné",0,1)</f>
        <v>1988</v>
      </c>
      <c r="E75" s="10">
        <f>YEAR(ufc_fights_2[[#This Row],[date]])-ufc_fights_2[[#This Row],[r_year]]</f>
        <v>31</v>
      </c>
      <c r="F75" s="10">
        <f>YEAR(ufc_fights_2[[#This Row],[date]])-ufc_fights_2[[#This Row],[b_year]]</f>
        <v>30</v>
      </c>
      <c r="G75">
        <v>0</v>
      </c>
      <c r="H75">
        <v>0</v>
      </c>
      <c r="I75">
        <v>0.53659999999999997</v>
      </c>
      <c r="J75">
        <v>0.3</v>
      </c>
      <c r="K75">
        <v>0.64810000000000001</v>
      </c>
      <c r="L75">
        <v>0.41670000000000001</v>
      </c>
      <c r="M75">
        <v>0.66669999999999996</v>
      </c>
      <c r="N75">
        <v>0</v>
      </c>
      <c r="O75">
        <v>1</v>
      </c>
      <c r="P75">
        <v>0</v>
      </c>
      <c r="Q75">
        <v>0</v>
      </c>
      <c r="R75">
        <v>0</v>
      </c>
      <c r="S75" s="2">
        <v>1.2847222222222223E-3</v>
      </c>
      <c r="T75" s="2">
        <v>0</v>
      </c>
      <c r="U75">
        <v>0.4667</v>
      </c>
      <c r="V75">
        <v>9.0899999999999995E-2</v>
      </c>
      <c r="W75">
        <v>0.78569999999999995</v>
      </c>
      <c r="X75">
        <v>0.33329999999999999</v>
      </c>
      <c r="Y75">
        <v>0.8</v>
      </c>
      <c r="Z75">
        <v>0.36</v>
      </c>
      <c r="AA75">
        <v>0.3125</v>
      </c>
      <c r="AB75">
        <v>1</v>
      </c>
      <c r="AC75">
        <v>0</v>
      </c>
      <c r="AD75">
        <v>0.78569999999999995</v>
      </c>
      <c r="AE75">
        <v>1</v>
      </c>
      <c r="AF75" t="s">
        <v>3933</v>
      </c>
      <c r="AG75" s="2">
        <v>3.3333333333333335E-3</v>
      </c>
      <c r="AH75" t="s">
        <v>3911</v>
      </c>
      <c r="AI75">
        <v>3</v>
      </c>
      <c r="AJ75" t="s">
        <v>3914</v>
      </c>
      <c r="AK75" s="3">
        <v>43421</v>
      </c>
      <c r="AL75" s="10">
        <f>YEAR(ufc_fights_2[[#This Row],[date]])</f>
        <v>2018</v>
      </c>
      <c r="AM75" t="s">
        <v>3947</v>
      </c>
      <c r="AN75">
        <v>58</v>
      </c>
      <c r="AO75" t="s">
        <v>3913</v>
      </c>
      <c r="AP75">
        <f>IF(ufc_fights_2[[#This Row],[winner]]="Red",ufc_fights_2[[#This Row],[r_fighter_id]],ufc_fights_2[[#This Row],[b_fighter_id]])</f>
        <v>444</v>
      </c>
      <c r="AQ75" t="str">
        <f>_xlfn.XLOOKUP(ufc_fights_2[[#This Row],[winnerID]],ufc_fighters[id],ufc_fighters[fighter_name],"xxx",0,1)</f>
        <v>Cynthia Calvillo</v>
      </c>
    </row>
    <row r="76" spans="1:43">
      <c r="A76">
        <v>501</v>
      </c>
      <c r="B76">
        <v>444</v>
      </c>
      <c r="C76">
        <f>_xlfn.XLOOKUP(ufc_fights_2[[#This Row],[r_fighter_id]],ufc_fighters[id],ufc_fighters[year],"xxx",0,1)</f>
        <v>1987</v>
      </c>
      <c r="D76">
        <f>_xlfn.XLOOKUP(ufc_fights_2[[#This Row],[b_fighter_id]],ufc_fighters[id],ufc_fighters[year],"Prázdné",0,1)</f>
        <v>1987</v>
      </c>
      <c r="E76" s="10">
        <f>YEAR(ufc_fights_2[[#This Row],[date]])-ufc_fights_2[[#This Row],[r_year]]</f>
        <v>32</v>
      </c>
      <c r="F76" s="10">
        <f>YEAR(ufc_fights_2[[#This Row],[date]])-ufc_fights_2[[#This Row],[b_year]]</f>
        <v>32</v>
      </c>
      <c r="G76">
        <v>0</v>
      </c>
      <c r="H76">
        <v>0</v>
      </c>
      <c r="I76">
        <v>0.4148</v>
      </c>
      <c r="J76">
        <v>0.42709999999999998</v>
      </c>
      <c r="K76">
        <v>0.41239999999999999</v>
      </c>
      <c r="L76">
        <v>0.42709999999999998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</v>
      </c>
      <c r="T76" s="2">
        <v>6.7129629629629625E-4</v>
      </c>
      <c r="U76">
        <v>0.30149999999999999</v>
      </c>
      <c r="V76">
        <v>0.29499999999999998</v>
      </c>
      <c r="W76">
        <v>0.75</v>
      </c>
      <c r="X76">
        <v>0.8125</v>
      </c>
      <c r="Y76">
        <v>0.8276</v>
      </c>
      <c r="Z76">
        <v>0.41139999999999999</v>
      </c>
      <c r="AA76">
        <v>0.42470000000000002</v>
      </c>
      <c r="AB76">
        <v>1</v>
      </c>
      <c r="AC76">
        <v>0.5</v>
      </c>
      <c r="AD76">
        <v>0</v>
      </c>
      <c r="AE76">
        <v>0</v>
      </c>
      <c r="AF76" t="s">
        <v>3915</v>
      </c>
      <c r="AG76" s="2">
        <v>3.472222222222222E-3</v>
      </c>
      <c r="AH76" t="s">
        <v>3911</v>
      </c>
      <c r="AI76">
        <v>3</v>
      </c>
      <c r="AJ76" t="s">
        <v>3924</v>
      </c>
      <c r="AK76" s="3">
        <v>43513</v>
      </c>
      <c r="AL76" s="10">
        <f>YEAR(ufc_fights_2[[#This Row],[date]])</f>
        <v>2019</v>
      </c>
      <c r="AM76" t="s">
        <v>3947</v>
      </c>
      <c r="AN76">
        <v>21</v>
      </c>
      <c r="AO76" t="s">
        <v>3918</v>
      </c>
      <c r="AP76">
        <f>IF(ufc_fights_2[[#This Row],[winner]]="Red",ufc_fights_2[[#This Row],[r_fighter_id]],ufc_fights_2[[#This Row],[b_fighter_id]])</f>
        <v>444</v>
      </c>
      <c r="AQ76" t="str">
        <f>_xlfn.XLOOKUP(ufc_fights_2[[#This Row],[winnerID]],ufc_fighters[id],ufc_fighters[fighter_name],"xxx",0,1)</f>
        <v>Cynthia Calvillo</v>
      </c>
    </row>
    <row r="77" spans="1:43">
      <c r="A77">
        <v>3439</v>
      </c>
      <c r="B77">
        <v>1341</v>
      </c>
      <c r="C77">
        <f>_xlfn.XLOOKUP(ufc_fights_2[[#This Row],[r_fighter_id]],ufc_fighters[id],ufc_fighters[year],"xxx",0,1)</f>
        <v>1986</v>
      </c>
      <c r="D77">
        <f>_xlfn.XLOOKUP(ufc_fights_2[[#This Row],[b_fighter_id]],ufc_fighters[id],ufc_fighters[year],"Prázdné",0,1)</f>
        <v>1984</v>
      </c>
      <c r="E77" s="10">
        <f>YEAR(ufc_fights_2[[#This Row],[date]])-ufc_fights_2[[#This Row],[r_year]]</f>
        <v>32</v>
      </c>
      <c r="F77" s="10">
        <f>YEAR(ufc_fights_2[[#This Row],[date]])-ufc_fights_2[[#This Row],[b_year]]</f>
        <v>34</v>
      </c>
      <c r="G77">
        <v>0</v>
      </c>
      <c r="H77">
        <v>0</v>
      </c>
      <c r="I77">
        <v>0.71030000000000004</v>
      </c>
      <c r="J77">
        <v>0.51</v>
      </c>
      <c r="K77">
        <v>0.80369999999999997</v>
      </c>
      <c r="L77">
        <v>0.55559999999999998</v>
      </c>
      <c r="M77">
        <v>0</v>
      </c>
      <c r="N77">
        <v>0.25</v>
      </c>
      <c r="O77">
        <v>0</v>
      </c>
      <c r="P77">
        <v>0</v>
      </c>
      <c r="Q77">
        <v>0</v>
      </c>
      <c r="R77">
        <v>0</v>
      </c>
      <c r="S77" s="2">
        <v>1.9560185185185184E-3</v>
      </c>
      <c r="T77" s="2">
        <v>4.1435185185185186E-3</v>
      </c>
      <c r="U77">
        <v>0.64380000000000004</v>
      </c>
      <c r="V77">
        <v>0.29409999999999997</v>
      </c>
      <c r="W77">
        <v>0.89659999999999995</v>
      </c>
      <c r="X77">
        <v>0.6</v>
      </c>
      <c r="Y77">
        <v>0.76919999999999999</v>
      </c>
      <c r="Z77">
        <v>0.39019999999999999</v>
      </c>
      <c r="AA77">
        <v>0.31669999999999998</v>
      </c>
      <c r="AB77">
        <v>0.89470000000000005</v>
      </c>
      <c r="AC77">
        <v>0.81079999999999997</v>
      </c>
      <c r="AD77">
        <v>0.92859999999999998</v>
      </c>
      <c r="AE77">
        <v>0.66669999999999996</v>
      </c>
      <c r="AF77" t="s">
        <v>3915</v>
      </c>
      <c r="AG77" s="2">
        <v>3.472222222222222E-3</v>
      </c>
      <c r="AH77" t="s">
        <v>3911</v>
      </c>
      <c r="AI77">
        <v>3</v>
      </c>
      <c r="AJ77" t="s">
        <v>3924</v>
      </c>
      <c r="AK77" s="3">
        <v>43379</v>
      </c>
      <c r="AL77" s="10">
        <f>YEAR(ufc_fights_2[[#This Row],[date]])</f>
        <v>2018</v>
      </c>
      <c r="AM77" t="s">
        <v>3947</v>
      </c>
      <c r="AN77">
        <v>1</v>
      </c>
      <c r="AO77" t="s">
        <v>3913</v>
      </c>
      <c r="AP77">
        <f>IF(ufc_fights_2[[#This Row],[winner]]="Red",ufc_fights_2[[#This Row],[r_fighter_id]],ufc_fights_2[[#This Row],[b_fighter_id]])</f>
        <v>3439</v>
      </c>
      <c r="AQ77" t="str">
        <f>_xlfn.XLOOKUP(ufc_fights_2[[#This Row],[winnerID]],ufc_fighters[id],ufc_fighters[fighter_name],"xxx",0,1)</f>
        <v>Michelle Waterson</v>
      </c>
    </row>
    <row r="78" spans="1:43">
      <c r="A78">
        <v>3344</v>
      </c>
      <c r="B78">
        <v>526</v>
      </c>
      <c r="C78">
        <f>_xlfn.XLOOKUP(ufc_fights_2[[#This Row],[r_fighter_id]],ufc_fighters[id],ufc_fighters[year],"xxx",0,1)</f>
        <v>1994</v>
      </c>
      <c r="D78">
        <f>_xlfn.XLOOKUP(ufc_fights_2[[#This Row],[b_fighter_id]],ufc_fighters[id],ufc_fighters[year],"Prázdné",0,1)</f>
        <v>1978</v>
      </c>
      <c r="E78" s="10">
        <f>YEAR(ufc_fights_2[[#This Row],[date]])-ufc_fights_2[[#This Row],[r_year]]</f>
        <v>21</v>
      </c>
      <c r="F78" s="10">
        <f>YEAR(ufc_fights_2[[#This Row],[date]])-ufc_fights_2[[#This Row],[b_year]]</f>
        <v>37</v>
      </c>
      <c r="G78">
        <v>0</v>
      </c>
      <c r="H78">
        <v>0</v>
      </c>
      <c r="I78">
        <v>0.5615</v>
      </c>
      <c r="J78">
        <v>0.63829999999999998</v>
      </c>
      <c r="K78">
        <v>0.6653</v>
      </c>
      <c r="L78">
        <v>0.75</v>
      </c>
      <c r="M78">
        <v>0.42859999999999998</v>
      </c>
      <c r="N78">
        <v>0</v>
      </c>
      <c r="O78">
        <v>1</v>
      </c>
      <c r="P78">
        <v>1</v>
      </c>
      <c r="Q78">
        <v>0</v>
      </c>
      <c r="R78">
        <v>0</v>
      </c>
      <c r="S78" s="2">
        <v>5.0231481481481481E-3</v>
      </c>
      <c r="T78" s="2">
        <v>3.2407407407407406E-4</v>
      </c>
      <c r="U78">
        <v>0.47439999999999999</v>
      </c>
      <c r="V78">
        <v>0.63890000000000002</v>
      </c>
      <c r="W78">
        <v>0.74419999999999997</v>
      </c>
      <c r="X78">
        <v>0.44440000000000002</v>
      </c>
      <c r="Y78">
        <v>1</v>
      </c>
      <c r="Z78">
        <v>0.3654</v>
      </c>
      <c r="AA78">
        <v>0.61539999999999995</v>
      </c>
      <c r="AB78">
        <v>0.66200000000000003</v>
      </c>
      <c r="AC78">
        <v>0.66669999999999996</v>
      </c>
      <c r="AD78">
        <v>1</v>
      </c>
      <c r="AE78">
        <v>0</v>
      </c>
      <c r="AF78" t="s">
        <v>3933</v>
      </c>
      <c r="AG78" s="2">
        <v>7.0601851851851847E-4</v>
      </c>
      <c r="AH78" t="s">
        <v>3911</v>
      </c>
      <c r="AI78">
        <v>3</v>
      </c>
      <c r="AJ78" t="s">
        <v>3925</v>
      </c>
      <c r="AK78" s="3">
        <v>42252</v>
      </c>
      <c r="AL78" s="10">
        <f>YEAR(ufc_fights_2[[#This Row],[date]])</f>
        <v>2015</v>
      </c>
      <c r="AM78" t="s">
        <v>3947</v>
      </c>
      <c r="AN78">
        <v>1</v>
      </c>
      <c r="AO78" t="s">
        <v>3913</v>
      </c>
      <c r="AP78">
        <f>IF(ufc_fights_2[[#This Row],[winner]]="Red",ufc_fights_2[[#This Row],[r_fighter_id]],ufc_fights_2[[#This Row],[b_fighter_id]])</f>
        <v>3344</v>
      </c>
      <c r="AQ78" t="str">
        <f>_xlfn.XLOOKUP(ufc_fights_2[[#This Row],[winnerID]],ufc_fighters[id],ufc_fighters[fighter_name],"xxx",0,1)</f>
        <v>Paige VanZant</v>
      </c>
    </row>
    <row r="79" spans="1:43">
      <c r="A79">
        <v>1341</v>
      </c>
      <c r="B79">
        <v>3344</v>
      </c>
      <c r="C79">
        <f>_xlfn.XLOOKUP(ufc_fights_2[[#This Row],[r_fighter_id]],ufc_fighters[id],ufc_fighters[year],"xxx",0,1)</f>
        <v>1984</v>
      </c>
      <c r="D79">
        <f>_xlfn.XLOOKUP(ufc_fights_2[[#This Row],[b_fighter_id]],ufc_fighters[id],ufc_fighters[year],"Prázdné",0,1)</f>
        <v>1994</v>
      </c>
      <c r="E79" s="10">
        <f>YEAR(ufc_fights_2[[#This Row],[date]])-ufc_fights_2[[#This Row],[r_year]]</f>
        <v>31</v>
      </c>
      <c r="F79" s="10">
        <f>YEAR(ufc_fights_2[[#This Row],[date]])-ufc_fights_2[[#This Row],[b_year]]</f>
        <v>21</v>
      </c>
      <c r="G79">
        <v>0</v>
      </c>
      <c r="H79">
        <v>0</v>
      </c>
      <c r="I79">
        <v>0.59570000000000001</v>
      </c>
      <c r="J79">
        <v>0.72829999999999995</v>
      </c>
      <c r="K79">
        <v>0.65669999999999995</v>
      </c>
      <c r="L79">
        <v>0.82569999999999999</v>
      </c>
      <c r="M79">
        <v>0</v>
      </c>
      <c r="N79">
        <v>0.4</v>
      </c>
      <c r="O79">
        <v>1</v>
      </c>
      <c r="P79">
        <v>0</v>
      </c>
      <c r="Q79">
        <v>1</v>
      </c>
      <c r="R79">
        <v>2</v>
      </c>
      <c r="S79" s="2">
        <v>1.8865740740740742E-3</v>
      </c>
      <c r="T79" s="2">
        <v>7.3263888888888892E-3</v>
      </c>
      <c r="U79">
        <v>0.5</v>
      </c>
      <c r="V79">
        <v>0.67159999999999997</v>
      </c>
      <c r="W79">
        <v>0.7</v>
      </c>
      <c r="X79">
        <v>0.66669999999999996</v>
      </c>
      <c r="Y79">
        <v>1</v>
      </c>
      <c r="Z79">
        <v>0.4</v>
      </c>
      <c r="AA79">
        <v>0.5333</v>
      </c>
      <c r="AB79">
        <v>0.75</v>
      </c>
      <c r="AC79">
        <v>0.81479999999999997</v>
      </c>
      <c r="AD79">
        <v>0.66669999999999996</v>
      </c>
      <c r="AE79">
        <v>0.74</v>
      </c>
      <c r="AF79" t="s">
        <v>3915</v>
      </c>
      <c r="AG79" s="2">
        <v>3.472222222222222E-3</v>
      </c>
      <c r="AH79" t="s">
        <v>3911</v>
      </c>
      <c r="AI79">
        <v>3</v>
      </c>
      <c r="AJ79" t="s">
        <v>2670</v>
      </c>
      <c r="AK79" s="3">
        <v>42112</v>
      </c>
      <c r="AL79" s="10">
        <f>YEAR(ufc_fights_2[[#This Row],[date]])</f>
        <v>2015</v>
      </c>
      <c r="AM79" t="s">
        <v>3947</v>
      </c>
      <c r="AN79">
        <v>9</v>
      </c>
      <c r="AO79" t="s">
        <v>3918</v>
      </c>
      <c r="AP79">
        <f>IF(ufc_fights_2[[#This Row],[winner]]="Red",ufc_fights_2[[#This Row],[r_fighter_id]],ufc_fights_2[[#This Row],[b_fighter_id]])</f>
        <v>3344</v>
      </c>
      <c r="AQ79" t="str">
        <f>_xlfn.XLOOKUP(ufc_fights_2[[#This Row],[winnerID]],ufc_fighters[id],ufc_fighters[fighter_name],"xxx",0,1)</f>
        <v>Paige VanZant</v>
      </c>
    </row>
    <row r="80" spans="1:43">
      <c r="A80">
        <v>3344</v>
      </c>
      <c r="B80">
        <v>671</v>
      </c>
      <c r="C80">
        <f>_xlfn.XLOOKUP(ufc_fights_2[[#This Row],[r_fighter_id]],ufc_fighters[id],ufc_fighters[year],"xxx",0,1)</f>
        <v>1994</v>
      </c>
      <c r="D80">
        <f>_xlfn.XLOOKUP(ufc_fights_2[[#This Row],[b_fighter_id]],ufc_fighters[id],ufc_fighters[year],"Prázdné",0,1)</f>
        <v>1991</v>
      </c>
      <c r="E80" s="10">
        <f>YEAR(ufc_fights_2[[#This Row],[date]])-ufc_fights_2[[#This Row],[r_year]]</f>
        <v>20</v>
      </c>
      <c r="F80" s="10">
        <f>YEAR(ufc_fights_2[[#This Row],[date]])-ufc_fights_2[[#This Row],[b_year]]</f>
        <v>23</v>
      </c>
      <c r="G80">
        <v>0</v>
      </c>
      <c r="H80">
        <v>0</v>
      </c>
      <c r="I80">
        <v>0.56479999999999997</v>
      </c>
      <c r="J80">
        <v>0.57140000000000002</v>
      </c>
      <c r="K80">
        <v>0.69289999999999996</v>
      </c>
      <c r="L80">
        <v>0.6966</v>
      </c>
      <c r="M80">
        <v>0.5</v>
      </c>
      <c r="N80">
        <v>1</v>
      </c>
      <c r="O80">
        <v>3</v>
      </c>
      <c r="P80">
        <v>0</v>
      </c>
      <c r="Q80">
        <v>1</v>
      </c>
      <c r="R80">
        <v>0</v>
      </c>
      <c r="S80" s="2">
        <v>5.3009259259259259E-3</v>
      </c>
      <c r="T80" s="2">
        <v>2.5694444444444445E-3</v>
      </c>
      <c r="U80">
        <v>0.57289999999999996</v>
      </c>
      <c r="V80">
        <v>0.4</v>
      </c>
      <c r="W80">
        <v>0.4</v>
      </c>
      <c r="X80">
        <v>1</v>
      </c>
      <c r="Y80">
        <v>0</v>
      </c>
      <c r="Z80">
        <v>0.4118</v>
      </c>
      <c r="AA80">
        <v>0.46150000000000002</v>
      </c>
      <c r="AB80">
        <v>0.55100000000000005</v>
      </c>
      <c r="AC80">
        <v>0.51849999999999996</v>
      </c>
      <c r="AD80">
        <v>0.64290000000000003</v>
      </c>
      <c r="AE80">
        <v>0.88890000000000002</v>
      </c>
      <c r="AF80" t="s">
        <v>3910</v>
      </c>
      <c r="AG80" s="2">
        <v>2.0138888888888888E-3</v>
      </c>
      <c r="AH80" t="s">
        <v>3911</v>
      </c>
      <c r="AI80">
        <v>3</v>
      </c>
      <c r="AJ80" t="s">
        <v>3956</v>
      </c>
      <c r="AK80" s="3">
        <v>41965</v>
      </c>
      <c r="AL80" s="10">
        <f>YEAR(ufc_fights_2[[#This Row],[date]])</f>
        <v>2014</v>
      </c>
      <c r="AM80" t="s">
        <v>3947</v>
      </c>
      <c r="AN80">
        <v>55</v>
      </c>
      <c r="AO80" t="s">
        <v>3913</v>
      </c>
      <c r="AP80">
        <f>IF(ufc_fights_2[[#This Row],[winner]]="Red",ufc_fights_2[[#This Row],[r_fighter_id]],ufc_fights_2[[#This Row],[b_fighter_id]])</f>
        <v>3344</v>
      </c>
      <c r="AQ80" t="str">
        <f>_xlfn.XLOOKUP(ufc_fights_2[[#This Row],[winnerID]],ufc_fighters[id],ufc_fighters[fighter_name],"xxx",0,1)</f>
        <v>Paige VanZant</v>
      </c>
    </row>
    <row r="81" spans="1:43">
      <c r="A81">
        <v>1192</v>
      </c>
      <c r="B81">
        <v>1341</v>
      </c>
      <c r="C81">
        <f>_xlfn.XLOOKUP(ufc_fights_2[[#This Row],[r_fighter_id]],ufc_fighters[id],ufc_fighters[year],"xxx",0,1)</f>
        <v>1993</v>
      </c>
      <c r="D81">
        <f>_xlfn.XLOOKUP(ufc_fights_2[[#This Row],[b_fighter_id]],ufc_fighters[id],ufc_fighters[year],"Prázdné",0,1)</f>
        <v>1984</v>
      </c>
      <c r="E81" s="10">
        <f>YEAR(ufc_fights_2[[#This Row],[date]])-ufc_fights_2[[#This Row],[r_year]]</f>
        <v>24</v>
      </c>
      <c r="F81" s="10">
        <f>YEAR(ufc_fights_2[[#This Row],[date]])-ufc_fights_2[[#This Row],[b_year]]</f>
        <v>33</v>
      </c>
      <c r="G81">
        <v>0</v>
      </c>
      <c r="H81">
        <v>0</v>
      </c>
      <c r="I81">
        <v>0.38829999999999998</v>
      </c>
      <c r="J81">
        <v>0.24390000000000001</v>
      </c>
      <c r="K81">
        <v>0.4093</v>
      </c>
      <c r="L81">
        <v>0.26190000000000002</v>
      </c>
      <c r="M81">
        <v>0</v>
      </c>
      <c r="N81">
        <v>0.5</v>
      </c>
      <c r="O81">
        <v>1</v>
      </c>
      <c r="P81">
        <v>0</v>
      </c>
      <c r="Q81">
        <v>0</v>
      </c>
      <c r="R81">
        <v>0</v>
      </c>
      <c r="S81" s="2">
        <v>1.6203703703703703E-4</v>
      </c>
      <c r="T81" s="2">
        <v>4.2824074074074075E-4</v>
      </c>
      <c r="U81">
        <v>0.28100000000000003</v>
      </c>
      <c r="V81">
        <v>0.1915</v>
      </c>
      <c r="W81">
        <v>0.59089999999999998</v>
      </c>
      <c r="X81">
        <v>0.7742</v>
      </c>
      <c r="Y81">
        <v>0.25</v>
      </c>
      <c r="Z81">
        <v>0.38419999999999999</v>
      </c>
      <c r="AA81">
        <v>0.2213</v>
      </c>
      <c r="AB81">
        <v>1</v>
      </c>
      <c r="AC81">
        <v>0.83330000000000004</v>
      </c>
      <c r="AD81">
        <v>0</v>
      </c>
      <c r="AE81">
        <v>0.6</v>
      </c>
      <c r="AF81" t="s">
        <v>3915</v>
      </c>
      <c r="AG81" s="2">
        <v>3.472222222222222E-3</v>
      </c>
      <c r="AH81" t="s">
        <v>3911</v>
      </c>
      <c r="AI81">
        <v>3</v>
      </c>
      <c r="AJ81" t="s">
        <v>3923</v>
      </c>
      <c r="AK81" s="3">
        <v>42770</v>
      </c>
      <c r="AL81" s="10">
        <f>YEAR(ufc_fights_2[[#This Row],[date]])</f>
        <v>2017</v>
      </c>
      <c r="AM81" t="s">
        <v>3947</v>
      </c>
      <c r="AN81">
        <v>3</v>
      </c>
      <c r="AO81" t="s">
        <v>3918</v>
      </c>
      <c r="AP81">
        <f>IF(ufc_fights_2[[#This Row],[winner]]="Red",ufc_fights_2[[#This Row],[r_fighter_id]],ufc_fights_2[[#This Row],[b_fighter_id]])</f>
        <v>1341</v>
      </c>
      <c r="AQ81" t="str">
        <f>_xlfn.XLOOKUP(ufc_fights_2[[#This Row],[winnerID]],ufc_fighters[id],ufc_fighters[fighter_name],"xxx",0,1)</f>
        <v>Felice Herrig</v>
      </c>
    </row>
    <row r="82" spans="1:43">
      <c r="A82">
        <v>1341</v>
      </c>
      <c r="B82">
        <v>671</v>
      </c>
      <c r="C82">
        <f>_xlfn.XLOOKUP(ufc_fights_2[[#This Row],[r_fighter_id]],ufc_fighters[id],ufc_fighters[year],"xxx",0,1)</f>
        <v>1984</v>
      </c>
      <c r="D82">
        <f>_xlfn.XLOOKUP(ufc_fights_2[[#This Row],[b_fighter_id]],ufc_fighters[id],ufc_fighters[year],"Prázdné",0,1)</f>
        <v>1991</v>
      </c>
      <c r="E82" s="10">
        <f>YEAR(ufc_fights_2[[#This Row],[date]])-ufc_fights_2[[#This Row],[r_year]]</f>
        <v>32</v>
      </c>
      <c r="F82" s="10">
        <f>YEAR(ufc_fights_2[[#This Row],[date]])-ufc_fights_2[[#This Row],[b_year]]</f>
        <v>25</v>
      </c>
      <c r="G82">
        <v>0</v>
      </c>
      <c r="H82">
        <v>0</v>
      </c>
      <c r="I82">
        <v>0.43330000000000002</v>
      </c>
      <c r="J82">
        <v>0.29409999999999997</v>
      </c>
      <c r="K82">
        <v>0.46879999999999999</v>
      </c>
      <c r="L82">
        <v>0.36840000000000001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 s="2">
        <v>6.9444444444444447E-4</v>
      </c>
      <c r="T82" s="2">
        <v>0</v>
      </c>
      <c r="U82">
        <v>0.26319999999999999</v>
      </c>
      <c r="V82">
        <v>0.25</v>
      </c>
      <c r="W82">
        <v>0.71430000000000005</v>
      </c>
      <c r="X82">
        <v>0.75</v>
      </c>
      <c r="Y82">
        <v>0</v>
      </c>
      <c r="Z82">
        <v>0.43330000000000002</v>
      </c>
      <c r="AA82">
        <v>0.29409999999999997</v>
      </c>
      <c r="AB82">
        <v>0</v>
      </c>
      <c r="AC82">
        <v>0</v>
      </c>
      <c r="AD82">
        <v>0</v>
      </c>
      <c r="AE82">
        <v>0</v>
      </c>
      <c r="AF82" t="s">
        <v>3933</v>
      </c>
      <c r="AG82" s="2">
        <v>1.3773148148148147E-3</v>
      </c>
      <c r="AH82" t="s">
        <v>3911</v>
      </c>
      <c r="AI82">
        <v>3</v>
      </c>
      <c r="AJ82" t="s">
        <v>3925</v>
      </c>
      <c r="AK82" s="3">
        <v>42574</v>
      </c>
      <c r="AL82" s="10">
        <f>YEAR(ufc_fights_2[[#This Row],[date]])</f>
        <v>2016</v>
      </c>
      <c r="AM82" t="s">
        <v>3947</v>
      </c>
      <c r="AN82">
        <v>8</v>
      </c>
      <c r="AO82" t="s">
        <v>3913</v>
      </c>
      <c r="AP82">
        <f>IF(ufc_fights_2[[#This Row],[winner]]="Red",ufc_fights_2[[#This Row],[r_fighter_id]],ufc_fights_2[[#This Row],[b_fighter_id]])</f>
        <v>1341</v>
      </c>
      <c r="AQ82" t="str">
        <f>_xlfn.XLOOKUP(ufc_fights_2[[#This Row],[winnerID]],ufc_fighters[id],ufc_fighters[fighter_name],"xxx",0,1)</f>
        <v>Felice Herrig</v>
      </c>
    </row>
    <row r="83" spans="1:43">
      <c r="A83">
        <v>1341</v>
      </c>
      <c r="B83">
        <v>1659</v>
      </c>
      <c r="C83">
        <f>_xlfn.XLOOKUP(ufc_fights_2[[#This Row],[r_fighter_id]],ufc_fighters[id],ufc_fighters[year],"xxx",0,1)</f>
        <v>1984</v>
      </c>
      <c r="D83">
        <f>_xlfn.XLOOKUP(ufc_fights_2[[#This Row],[b_fighter_id]],ufc_fighters[id],ufc_fighters[year],"Prázdné",0,1)</f>
        <v>1988</v>
      </c>
      <c r="E83" s="10">
        <f>YEAR(ufc_fights_2[[#This Row],[date]])-ufc_fights_2[[#This Row],[r_year]]</f>
        <v>33</v>
      </c>
      <c r="F83" s="10">
        <f>YEAR(ufc_fights_2[[#This Row],[date]])-ufc_fights_2[[#This Row],[b_year]]</f>
        <v>29</v>
      </c>
      <c r="G83">
        <v>0</v>
      </c>
      <c r="H83">
        <v>0</v>
      </c>
      <c r="I83">
        <v>0.50539999999999996</v>
      </c>
      <c r="J83">
        <v>0.55559999999999998</v>
      </c>
      <c r="K83">
        <v>0.7198</v>
      </c>
      <c r="L83">
        <v>0.59519999999999995</v>
      </c>
      <c r="M83">
        <v>0.4</v>
      </c>
      <c r="N83">
        <v>0</v>
      </c>
      <c r="O83">
        <v>1</v>
      </c>
      <c r="P83">
        <v>0</v>
      </c>
      <c r="Q83">
        <v>0</v>
      </c>
      <c r="R83">
        <v>1</v>
      </c>
      <c r="S83" s="2">
        <v>6.5277777777777782E-3</v>
      </c>
      <c r="T83" s="2">
        <v>1.2037037037037038E-3</v>
      </c>
      <c r="U83">
        <v>0.46510000000000001</v>
      </c>
      <c r="V83">
        <v>0.49120000000000003</v>
      </c>
      <c r="W83">
        <v>1</v>
      </c>
      <c r="X83">
        <v>0</v>
      </c>
      <c r="Y83">
        <v>0.8</v>
      </c>
      <c r="Z83">
        <v>0.38100000000000001</v>
      </c>
      <c r="AA83">
        <v>0.48280000000000001</v>
      </c>
      <c r="AB83">
        <v>0.5</v>
      </c>
      <c r="AC83">
        <v>0.83330000000000004</v>
      </c>
      <c r="AD83">
        <v>0.78569999999999995</v>
      </c>
      <c r="AE83">
        <v>0.875</v>
      </c>
      <c r="AF83" t="s">
        <v>3915</v>
      </c>
      <c r="AG83" s="2">
        <v>3.472222222222222E-3</v>
      </c>
      <c r="AH83" t="s">
        <v>3911</v>
      </c>
      <c r="AI83">
        <v>3</v>
      </c>
      <c r="AJ83" t="s">
        <v>3938</v>
      </c>
      <c r="AK83" s="3">
        <v>42911</v>
      </c>
      <c r="AL83" s="10">
        <f>YEAR(ufc_fights_2[[#This Row],[date]])</f>
        <v>2017</v>
      </c>
      <c r="AM83" t="s">
        <v>3947</v>
      </c>
      <c r="AN83">
        <v>35</v>
      </c>
      <c r="AO83" t="s">
        <v>3913</v>
      </c>
      <c r="AP83">
        <f>IF(ufc_fights_2[[#This Row],[winner]]="Red",ufc_fights_2[[#This Row],[r_fighter_id]],ufc_fights_2[[#This Row],[b_fighter_id]])</f>
        <v>1341</v>
      </c>
      <c r="AQ83" t="str">
        <f>_xlfn.XLOOKUP(ufc_fights_2[[#This Row],[winnerID]],ufc_fighters[id],ufc_fighters[fighter_name],"xxx",0,1)</f>
        <v>Felice Herrig</v>
      </c>
    </row>
    <row r="84" spans="1:43">
      <c r="A84">
        <v>1341</v>
      </c>
      <c r="B84">
        <v>501</v>
      </c>
      <c r="C84">
        <f>_xlfn.XLOOKUP(ufc_fights_2[[#This Row],[r_fighter_id]],ufc_fighters[id],ufc_fighters[year],"xxx",0,1)</f>
        <v>1984</v>
      </c>
      <c r="D84">
        <f>_xlfn.XLOOKUP(ufc_fights_2[[#This Row],[b_fighter_id]],ufc_fighters[id],ufc_fighters[year],"Prázdné",0,1)</f>
        <v>1987</v>
      </c>
      <c r="E84" s="10">
        <f>YEAR(ufc_fights_2[[#This Row],[date]])-ufc_fights_2[[#This Row],[r_year]]</f>
        <v>33</v>
      </c>
      <c r="F84" s="10">
        <f>YEAR(ufc_fights_2[[#This Row],[date]])-ufc_fights_2[[#This Row],[b_year]]</f>
        <v>30</v>
      </c>
      <c r="G84">
        <v>0</v>
      </c>
      <c r="H84">
        <v>0</v>
      </c>
      <c r="I84">
        <v>0.29010000000000002</v>
      </c>
      <c r="J84">
        <v>0.3906</v>
      </c>
      <c r="K84">
        <v>0.30599999999999999</v>
      </c>
      <c r="L84">
        <v>0.39319999999999999</v>
      </c>
      <c r="M84">
        <v>0.5</v>
      </c>
      <c r="N84">
        <v>0</v>
      </c>
      <c r="O84">
        <v>0</v>
      </c>
      <c r="P84">
        <v>0</v>
      </c>
      <c r="Q84">
        <v>0</v>
      </c>
      <c r="R84">
        <v>1</v>
      </c>
      <c r="S84" s="2">
        <v>1.0995370370370371E-3</v>
      </c>
      <c r="T84" s="2">
        <v>8.1018518518518516E-5</v>
      </c>
      <c r="U84">
        <v>0.21460000000000001</v>
      </c>
      <c r="V84">
        <v>0.32690000000000002</v>
      </c>
      <c r="W84">
        <v>0.6875</v>
      </c>
      <c r="X84">
        <v>0.66669999999999996</v>
      </c>
      <c r="Y84">
        <v>0.95240000000000002</v>
      </c>
      <c r="Z84">
        <v>0.28849999999999998</v>
      </c>
      <c r="AA84">
        <v>0.39300000000000002</v>
      </c>
      <c r="AB84">
        <v>1</v>
      </c>
      <c r="AC84">
        <v>0.33329999999999999</v>
      </c>
      <c r="AD84">
        <v>0</v>
      </c>
      <c r="AE84">
        <v>0</v>
      </c>
      <c r="AF84" t="s">
        <v>3922</v>
      </c>
      <c r="AG84" s="2">
        <v>3.472222222222222E-3</v>
      </c>
      <c r="AH84" t="s">
        <v>3911</v>
      </c>
      <c r="AI84">
        <v>3</v>
      </c>
      <c r="AJ84" t="s">
        <v>4013</v>
      </c>
      <c r="AK84" s="3">
        <v>43071</v>
      </c>
      <c r="AL84" s="10">
        <f>YEAR(ufc_fights_2[[#This Row],[date]])</f>
        <v>2017</v>
      </c>
      <c r="AM84" t="s">
        <v>3947</v>
      </c>
      <c r="AN84">
        <v>122</v>
      </c>
      <c r="AO84" t="s">
        <v>3913</v>
      </c>
      <c r="AP84">
        <f>IF(ufc_fights_2[[#This Row],[winner]]="Red",ufc_fights_2[[#This Row],[r_fighter_id]],ufc_fights_2[[#This Row],[b_fighter_id]])</f>
        <v>1341</v>
      </c>
      <c r="AQ84" t="str">
        <f>_xlfn.XLOOKUP(ufc_fights_2[[#This Row],[winnerID]],ufc_fighters[id],ufc_fighters[fighter_name],"xxx",0,1)</f>
        <v>Felice Herrig</v>
      </c>
    </row>
    <row r="85" spans="1:43">
      <c r="A85">
        <v>441</v>
      </c>
      <c r="B85">
        <v>1257</v>
      </c>
      <c r="C85">
        <f>_xlfn.XLOOKUP(ufc_fights_2[[#This Row],[r_fighter_id]],ufc_fighters[id],ufc_fighters[year],"xxx",0,1)</f>
        <v>1985</v>
      </c>
      <c r="D85">
        <f>_xlfn.XLOOKUP(ufc_fights_2[[#This Row],[b_fighter_id]],ufc_fighters[id],ufc_fighters[year],"Prázdné",0,1)</f>
        <v>1987</v>
      </c>
      <c r="E85" s="10">
        <f>YEAR(ufc_fights_2[[#This Row],[date]])-ufc_fights_2[[#This Row],[r_year]]</f>
        <v>29</v>
      </c>
      <c r="F85" s="10">
        <f>YEAR(ufc_fights_2[[#This Row],[date]])-ufc_fights_2[[#This Row],[b_year]]</f>
        <v>27</v>
      </c>
      <c r="G85">
        <v>0</v>
      </c>
      <c r="H85">
        <v>0</v>
      </c>
      <c r="I85">
        <v>0.48880000000000001</v>
      </c>
      <c r="J85">
        <v>0.52249999999999996</v>
      </c>
      <c r="K85">
        <v>0.54239999999999999</v>
      </c>
      <c r="L85">
        <v>0.54310000000000003</v>
      </c>
      <c r="M85">
        <v>0.5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3.9351851851851848E-3</v>
      </c>
      <c r="T85" s="2">
        <v>4.861111111111111E-4</v>
      </c>
      <c r="U85">
        <v>0.34449999999999997</v>
      </c>
      <c r="V85">
        <v>0.36670000000000003</v>
      </c>
      <c r="W85">
        <v>0.65849999999999997</v>
      </c>
      <c r="X85">
        <v>0.65080000000000005</v>
      </c>
      <c r="Y85">
        <v>0.6552</v>
      </c>
      <c r="Z85">
        <v>0.42680000000000001</v>
      </c>
      <c r="AA85">
        <v>0.51549999999999996</v>
      </c>
      <c r="AB85">
        <v>0.68179999999999996</v>
      </c>
      <c r="AC85">
        <v>0.57140000000000002</v>
      </c>
      <c r="AD85">
        <v>0.6</v>
      </c>
      <c r="AE85">
        <v>0</v>
      </c>
      <c r="AF85" t="s">
        <v>3915</v>
      </c>
      <c r="AG85" s="2">
        <v>3.472222222222222E-3</v>
      </c>
      <c r="AH85" t="s">
        <v>3911</v>
      </c>
      <c r="AI85">
        <v>3</v>
      </c>
      <c r="AJ85" t="s">
        <v>3914</v>
      </c>
      <c r="AK85" s="3">
        <v>41985</v>
      </c>
      <c r="AL85" s="10">
        <f>YEAR(ufc_fights_2[[#This Row],[date]])</f>
        <v>2014</v>
      </c>
      <c r="AM85" t="s">
        <v>3947</v>
      </c>
      <c r="AN85">
        <v>1</v>
      </c>
      <c r="AO85" t="s">
        <v>3913</v>
      </c>
      <c r="AP85">
        <f>IF(ufc_fights_2[[#This Row],[winner]]="Red",ufc_fights_2[[#This Row],[r_fighter_id]],ufc_fights_2[[#This Row],[b_fighter_id]])</f>
        <v>441</v>
      </c>
      <c r="AQ85" t="str">
        <f>_xlfn.XLOOKUP(ufc_fights_2[[#This Row],[winnerID]],ufc_fighters[id],ufc_fighters[fighter_name],"xxx",0,1)</f>
        <v>Joanne Calderwood</v>
      </c>
    </row>
    <row r="86" spans="1:43">
      <c r="A86">
        <v>441</v>
      </c>
      <c r="B86">
        <v>501</v>
      </c>
      <c r="C86">
        <f>_xlfn.XLOOKUP(ufc_fights_2[[#This Row],[r_fighter_id]],ufc_fighters[id],ufc_fighters[year],"xxx",0,1)</f>
        <v>1985</v>
      </c>
      <c r="D86">
        <f>_xlfn.XLOOKUP(ufc_fights_2[[#This Row],[b_fighter_id]],ufc_fighters[id],ufc_fighters[year],"Prázdné",0,1)</f>
        <v>1987</v>
      </c>
      <c r="E86" s="10">
        <f>YEAR(ufc_fights_2[[#This Row],[date]])-ufc_fights_2[[#This Row],[r_year]]</f>
        <v>30</v>
      </c>
      <c r="F86" s="10">
        <f>YEAR(ufc_fights_2[[#This Row],[date]])-ufc_fights_2[[#This Row],[b_year]]</f>
        <v>28</v>
      </c>
      <c r="G86">
        <v>1</v>
      </c>
      <c r="H86">
        <v>0</v>
      </c>
      <c r="I86">
        <v>0.64290000000000003</v>
      </c>
      <c r="J86">
        <v>0.61960000000000004</v>
      </c>
      <c r="K86">
        <v>0.74919999999999998</v>
      </c>
      <c r="L86">
        <v>0.72109999999999996</v>
      </c>
      <c r="M86">
        <v>0.75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7.4884259259259262E-3</v>
      </c>
      <c r="T86" s="2">
        <v>0</v>
      </c>
      <c r="U86">
        <v>0.57579999999999998</v>
      </c>
      <c r="V86">
        <v>0.59040000000000004</v>
      </c>
      <c r="W86">
        <v>0.72729999999999995</v>
      </c>
      <c r="X86">
        <v>0.89470000000000005</v>
      </c>
      <c r="Y86">
        <v>1</v>
      </c>
      <c r="Z86">
        <v>0.66269999999999996</v>
      </c>
      <c r="AA86">
        <v>0.59089999999999998</v>
      </c>
      <c r="AB86">
        <v>0.7</v>
      </c>
      <c r="AC86">
        <v>0.64290000000000003</v>
      </c>
      <c r="AD86">
        <v>0.51849999999999996</v>
      </c>
      <c r="AE86">
        <v>0.75</v>
      </c>
      <c r="AF86" t="s">
        <v>3915</v>
      </c>
      <c r="AG86" s="2">
        <v>3.472222222222222E-3</v>
      </c>
      <c r="AH86" t="s">
        <v>3911</v>
      </c>
      <c r="AI86">
        <v>3</v>
      </c>
      <c r="AJ86" t="s">
        <v>3976</v>
      </c>
      <c r="AK86" s="3">
        <v>42203</v>
      </c>
      <c r="AL86" s="10">
        <f>YEAR(ufc_fights_2[[#This Row],[date]])</f>
        <v>2015</v>
      </c>
      <c r="AM86" t="s">
        <v>3947</v>
      </c>
      <c r="AN86">
        <v>60</v>
      </c>
      <c r="AO86" t="s">
        <v>3913</v>
      </c>
      <c r="AP86">
        <f>IF(ufc_fights_2[[#This Row],[winner]]="Red",ufc_fights_2[[#This Row],[r_fighter_id]],ufc_fights_2[[#This Row],[b_fighter_id]])</f>
        <v>441</v>
      </c>
      <c r="AQ86" t="str">
        <f>_xlfn.XLOOKUP(ufc_fights_2[[#This Row],[winnerID]],ufc_fighters[id],ufc_fighters[fighter_name],"xxx",0,1)</f>
        <v>Joanne Calderwood</v>
      </c>
    </row>
    <row r="87" spans="1:43">
      <c r="A87">
        <v>2630</v>
      </c>
      <c r="B87">
        <v>569</v>
      </c>
      <c r="C87">
        <f>_xlfn.XLOOKUP(ufc_fights_2[[#This Row],[r_fighter_id]],ufc_fighters[id],ufc_fighters[year],"xxx",0,1)</f>
        <v>1989</v>
      </c>
      <c r="D87">
        <f>_xlfn.XLOOKUP(ufc_fights_2[[#This Row],[b_fighter_id]],ufc_fighters[id],ufc_fighters[year],"Prázdné",0,1)</f>
        <v>1980</v>
      </c>
      <c r="E87" s="10">
        <f>YEAR(ufc_fights_2[[#This Row],[date]])-ufc_fights_2[[#This Row],[r_year]]</f>
        <v>25</v>
      </c>
      <c r="F87" s="10">
        <f>YEAR(ufc_fights_2[[#This Row],[date]])-ufc_fights_2[[#This Row],[b_year]]</f>
        <v>34</v>
      </c>
      <c r="G87">
        <v>0</v>
      </c>
      <c r="H87">
        <v>0</v>
      </c>
      <c r="I87">
        <v>0.5847</v>
      </c>
      <c r="J87">
        <v>0.56569999999999998</v>
      </c>
      <c r="K87">
        <v>0.61219999999999997</v>
      </c>
      <c r="L87">
        <v>0.625</v>
      </c>
      <c r="M87">
        <v>0</v>
      </c>
      <c r="N87">
        <v>0.2</v>
      </c>
      <c r="O87">
        <v>0</v>
      </c>
      <c r="P87">
        <v>1</v>
      </c>
      <c r="Q87">
        <v>0</v>
      </c>
      <c r="R87">
        <v>0</v>
      </c>
      <c r="S87" s="2">
        <v>7.1759259259259259E-4</v>
      </c>
      <c r="T87" s="2">
        <v>5.4629629629629629E-3</v>
      </c>
      <c r="U87">
        <v>0.50560000000000005</v>
      </c>
      <c r="V87">
        <v>0.5</v>
      </c>
      <c r="W87">
        <v>0.6</v>
      </c>
      <c r="X87">
        <v>0.94740000000000002</v>
      </c>
      <c r="Y87">
        <v>0.8</v>
      </c>
      <c r="Z87">
        <v>0.52439999999999998</v>
      </c>
      <c r="AA87">
        <v>0.4531</v>
      </c>
      <c r="AB87">
        <v>0.71430000000000005</v>
      </c>
      <c r="AC87">
        <v>0.77780000000000005</v>
      </c>
      <c r="AD87">
        <v>1</v>
      </c>
      <c r="AE87">
        <v>0.75</v>
      </c>
      <c r="AF87" t="s">
        <v>3915</v>
      </c>
      <c r="AG87" s="2">
        <v>3.472222222222222E-3</v>
      </c>
      <c r="AH87" t="s">
        <v>3911</v>
      </c>
      <c r="AI87">
        <v>3</v>
      </c>
      <c r="AJ87" t="s">
        <v>3949</v>
      </c>
      <c r="AK87" s="3">
        <v>41985</v>
      </c>
      <c r="AL87" s="10">
        <f>YEAR(ufc_fights_2[[#This Row],[date]])</f>
        <v>2014</v>
      </c>
      <c r="AM87" t="s">
        <v>3947</v>
      </c>
      <c r="AN87">
        <v>1</v>
      </c>
      <c r="AO87" t="s">
        <v>3918</v>
      </c>
      <c r="AP87">
        <f>IF(ufc_fights_2[[#This Row],[winner]]="Red",ufc_fights_2[[#This Row],[r_fighter_id]],ufc_fights_2[[#This Row],[b_fighter_id]])</f>
        <v>569</v>
      </c>
      <c r="AQ87" t="str">
        <f>_xlfn.XLOOKUP(ufc_fights_2[[#This Row],[winnerID]],ufc_fighters[id],ufc_fighters[fighter_name],"xxx",0,1)</f>
        <v>Heather Clark</v>
      </c>
    </row>
    <row r="88" spans="1:43">
      <c r="A88">
        <v>1341</v>
      </c>
      <c r="B88">
        <v>876</v>
      </c>
      <c r="C88">
        <f>_xlfn.XLOOKUP(ufc_fights_2[[#This Row],[r_fighter_id]],ufc_fighters[id],ufc_fighters[year],"xxx",0,1)</f>
        <v>1984</v>
      </c>
      <c r="D88">
        <f>_xlfn.XLOOKUP(ufc_fights_2[[#This Row],[b_fighter_id]],ufc_fighters[id],ufc_fighters[year],"Prázdné",0,1)</f>
        <v>1982</v>
      </c>
      <c r="E88" s="10">
        <f>YEAR(ufc_fights_2[[#This Row],[date]])-ufc_fights_2[[#This Row],[r_year]]</f>
        <v>30</v>
      </c>
      <c r="F88" s="10">
        <f>YEAR(ufc_fights_2[[#This Row],[date]])-ufc_fights_2[[#This Row],[b_year]]</f>
        <v>32</v>
      </c>
      <c r="G88">
        <v>0</v>
      </c>
      <c r="H88">
        <v>0</v>
      </c>
      <c r="I88">
        <v>0.57140000000000002</v>
      </c>
      <c r="J88">
        <v>0.8</v>
      </c>
      <c r="K88">
        <v>0.75</v>
      </c>
      <c r="L88">
        <v>0.7</v>
      </c>
      <c r="M88">
        <v>1</v>
      </c>
      <c r="N88">
        <v>0.66669999999999996</v>
      </c>
      <c r="O88">
        <v>3</v>
      </c>
      <c r="P88">
        <v>1</v>
      </c>
      <c r="Q88">
        <v>2</v>
      </c>
      <c r="R88">
        <v>1</v>
      </c>
      <c r="S88" s="2">
        <v>3.4375E-3</v>
      </c>
      <c r="T88" s="2">
        <v>1.8981481481481482E-3</v>
      </c>
      <c r="U88">
        <v>0.61539999999999995</v>
      </c>
      <c r="V88">
        <v>0.75</v>
      </c>
      <c r="W88">
        <v>0</v>
      </c>
      <c r="X88">
        <v>0</v>
      </c>
      <c r="Y88">
        <v>0</v>
      </c>
      <c r="Z88">
        <v>0.16669999999999999</v>
      </c>
      <c r="AA88">
        <v>0.5</v>
      </c>
      <c r="AB88">
        <v>0</v>
      </c>
      <c r="AC88">
        <v>1</v>
      </c>
      <c r="AD88">
        <v>0.875</v>
      </c>
      <c r="AE88">
        <v>1</v>
      </c>
      <c r="AF88" t="s">
        <v>3933</v>
      </c>
      <c r="AG88" s="2">
        <v>2.1412037037037038E-3</v>
      </c>
      <c r="AH88" t="s">
        <v>3911</v>
      </c>
      <c r="AI88">
        <v>3</v>
      </c>
      <c r="AJ88" t="s">
        <v>3925</v>
      </c>
      <c r="AK88" s="3">
        <v>41985</v>
      </c>
      <c r="AL88" s="10">
        <f>YEAR(ufc_fights_2[[#This Row],[date]])</f>
        <v>2014</v>
      </c>
      <c r="AM88" t="s">
        <v>3947</v>
      </c>
      <c r="AN88">
        <v>1</v>
      </c>
      <c r="AO88" t="s">
        <v>3913</v>
      </c>
      <c r="AP88">
        <f>IF(ufc_fights_2[[#This Row],[winner]]="Red",ufc_fights_2[[#This Row],[r_fighter_id]],ufc_fights_2[[#This Row],[b_fighter_id]])</f>
        <v>1341</v>
      </c>
      <c r="AQ88" t="str">
        <f>_xlfn.XLOOKUP(ufc_fights_2[[#This Row],[winnerID]],ufc_fighters[id],ufc_fighters[fighter_name],"xxx",0,1)</f>
        <v>Felice Herrig</v>
      </c>
    </row>
    <row r="89" spans="1:43">
      <c r="A89">
        <v>1679</v>
      </c>
      <c r="B89">
        <v>1509</v>
      </c>
      <c r="C89">
        <f>_xlfn.XLOOKUP(ufc_fights_2[[#This Row],[r_fighter_id]],ufc_fighters[id],ufc_fighters[year],"xxx",0,1)</f>
        <v>1989</v>
      </c>
      <c r="D89">
        <f>_xlfn.XLOOKUP(ufc_fights_2[[#This Row],[b_fighter_id]],ufc_fighters[id],ufc_fighters[year],"Prázdné",0,1)</f>
        <v>1997</v>
      </c>
      <c r="E89" s="10">
        <f>YEAR(ufc_fights_2[[#This Row],[date]])-ufc_fights_2[[#This Row],[r_year]]</f>
        <v>28</v>
      </c>
      <c r="F89" s="10">
        <f>YEAR(ufc_fights_2[[#This Row],[date]])-ufc_fights_2[[#This Row],[b_year]]</f>
        <v>20</v>
      </c>
      <c r="G89">
        <v>0</v>
      </c>
      <c r="H89">
        <v>0</v>
      </c>
      <c r="I89">
        <v>0.47539999999999999</v>
      </c>
      <c r="J89">
        <v>0.27939999999999998</v>
      </c>
      <c r="K89">
        <v>0.47899999999999998</v>
      </c>
      <c r="L89">
        <v>0.2878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</v>
      </c>
      <c r="T89" s="2">
        <v>0</v>
      </c>
      <c r="U89">
        <v>0.4098</v>
      </c>
      <c r="V89">
        <v>0.24410000000000001</v>
      </c>
      <c r="W89">
        <v>0.89659999999999995</v>
      </c>
      <c r="X89">
        <v>0.81820000000000004</v>
      </c>
      <c r="Y89">
        <v>0.71430000000000005</v>
      </c>
      <c r="Z89">
        <v>0.45900000000000002</v>
      </c>
      <c r="AA89">
        <v>0.27960000000000002</v>
      </c>
      <c r="AB89">
        <v>0.75</v>
      </c>
      <c r="AC89">
        <v>0.2727</v>
      </c>
      <c r="AD89">
        <v>0</v>
      </c>
      <c r="AE89">
        <v>0</v>
      </c>
      <c r="AF89" t="s">
        <v>3922</v>
      </c>
      <c r="AG89" s="2">
        <v>3.472222222222222E-3</v>
      </c>
      <c r="AH89" t="s">
        <v>3911</v>
      </c>
      <c r="AI89">
        <v>3</v>
      </c>
      <c r="AJ89" t="s">
        <v>3945</v>
      </c>
      <c r="AK89" s="3">
        <v>43000</v>
      </c>
      <c r="AL89" s="10">
        <f>YEAR(ufc_fights_2[[#This Row],[date]])</f>
        <v>2017</v>
      </c>
      <c r="AM89" t="s">
        <v>3947</v>
      </c>
      <c r="AN89">
        <v>53</v>
      </c>
      <c r="AO89" t="s">
        <v>3913</v>
      </c>
      <c r="AP89">
        <f>IF(ufc_fights_2[[#This Row],[winner]]="Red",ufc_fights_2[[#This Row],[r_fighter_id]],ufc_fights_2[[#This Row],[b_fighter_id]])</f>
        <v>1679</v>
      </c>
      <c r="AQ89" t="str">
        <f>_xlfn.XLOOKUP(ufc_fights_2[[#This Row],[winnerID]],ufc_fighters[id],ufc_fighters[fighter_name],"xxx",0,1)</f>
        <v>Syuri Kondo</v>
      </c>
    </row>
    <row r="90" spans="1:43">
      <c r="A90">
        <v>3216</v>
      </c>
      <c r="B90">
        <v>3581</v>
      </c>
      <c r="C90">
        <f>_xlfn.XLOOKUP(ufc_fights_2[[#This Row],[r_fighter_id]],ufc_fighters[id],ufc_fighters[year],"xxx",0,1)</f>
        <v>1989</v>
      </c>
      <c r="D90">
        <f>_xlfn.XLOOKUP(ufc_fights_2[[#This Row],[b_fighter_id]],ufc_fighters[id],ufc_fighters[year],"Prázdné",0,1)</f>
        <v>1989</v>
      </c>
      <c r="E90" s="10">
        <f>YEAR(ufc_fights_2[[#This Row],[date]])-ufc_fights_2[[#This Row],[r_year]]</f>
        <v>29</v>
      </c>
      <c r="F90" s="10">
        <f>YEAR(ufc_fights_2[[#This Row],[date]])-ufc_fights_2[[#This Row],[b_year]]</f>
        <v>29</v>
      </c>
      <c r="G90">
        <v>0</v>
      </c>
      <c r="H90">
        <v>0</v>
      </c>
      <c r="I90">
        <v>0.27639999999999998</v>
      </c>
      <c r="J90">
        <v>0.39689999999999998</v>
      </c>
      <c r="K90">
        <v>0.2823</v>
      </c>
      <c r="L90">
        <v>0.41499999999999998</v>
      </c>
      <c r="M90">
        <v>0</v>
      </c>
      <c r="N90">
        <v>0.5</v>
      </c>
      <c r="O90">
        <v>1</v>
      </c>
      <c r="P90">
        <v>0</v>
      </c>
      <c r="Q90">
        <v>0</v>
      </c>
      <c r="R90">
        <v>0</v>
      </c>
      <c r="S90" s="2">
        <v>0</v>
      </c>
      <c r="T90" s="2">
        <v>5.5555555555555556E-4</v>
      </c>
      <c r="U90">
        <v>0.21149999999999999</v>
      </c>
      <c r="V90">
        <v>0.28970000000000001</v>
      </c>
      <c r="W90">
        <v>0.72729999999999995</v>
      </c>
      <c r="X90">
        <v>0.5</v>
      </c>
      <c r="Y90">
        <v>0.54390000000000005</v>
      </c>
      <c r="Z90">
        <v>0.25829999999999997</v>
      </c>
      <c r="AA90">
        <v>0.38379999999999997</v>
      </c>
      <c r="AB90">
        <v>1</v>
      </c>
      <c r="AC90">
        <v>0.57140000000000002</v>
      </c>
      <c r="AD90">
        <v>0</v>
      </c>
      <c r="AE90">
        <v>1</v>
      </c>
      <c r="AF90" t="s">
        <v>3915</v>
      </c>
      <c r="AG90" s="2">
        <v>3.472222222222222E-3</v>
      </c>
      <c r="AH90" t="s">
        <v>3911</v>
      </c>
      <c r="AI90">
        <v>3</v>
      </c>
      <c r="AJ90" t="s">
        <v>3929</v>
      </c>
      <c r="AK90" s="3">
        <v>43316</v>
      </c>
      <c r="AL90" s="10">
        <f>YEAR(ufc_fights_2[[#This Row],[date]])</f>
        <v>2018</v>
      </c>
      <c r="AM90" t="s">
        <v>3947</v>
      </c>
      <c r="AN90">
        <v>2</v>
      </c>
      <c r="AO90" t="s">
        <v>3918</v>
      </c>
      <c r="AP90">
        <f>IF(ufc_fights_2[[#This Row],[winner]]="Red",ufc_fights_2[[#This Row],[r_fighter_id]],ufc_fights_2[[#This Row],[b_fighter_id]])</f>
        <v>3581</v>
      </c>
      <c r="AQ90" t="str">
        <f>_xlfn.XLOOKUP(ufc_fights_2[[#This Row],[winnerID]],ufc_fighters[id],ufc_fighters[fighter_name],"xxx",0,1)</f>
        <v>Zhang Weili</v>
      </c>
    </row>
    <row r="91" spans="1:43">
      <c r="A91">
        <v>3581</v>
      </c>
      <c r="B91">
        <v>22</v>
      </c>
      <c r="C91">
        <f>_xlfn.XLOOKUP(ufc_fights_2[[#This Row],[r_fighter_id]],ufc_fighters[id],ufc_fighters[year],"xxx",0,1)</f>
        <v>1989</v>
      </c>
      <c r="D91">
        <f>_xlfn.XLOOKUP(ufc_fights_2[[#This Row],[b_fighter_id]],ufc_fighters[id],ufc_fighters[year],"Prázdné",0,1)</f>
        <v>1982</v>
      </c>
      <c r="E91" s="10">
        <f>YEAR(ufc_fights_2[[#This Row],[date]])-ufc_fights_2[[#This Row],[r_year]]</f>
        <v>29</v>
      </c>
      <c r="F91" s="10">
        <f>YEAR(ufc_fights_2[[#This Row],[date]])-ufc_fights_2[[#This Row],[b_year]]</f>
        <v>36</v>
      </c>
      <c r="G91">
        <v>0</v>
      </c>
      <c r="H91">
        <v>0</v>
      </c>
      <c r="I91">
        <v>0.77590000000000003</v>
      </c>
      <c r="J91">
        <v>0.75</v>
      </c>
      <c r="K91">
        <v>0.79749999999999999</v>
      </c>
      <c r="L91">
        <v>0.78569999999999995</v>
      </c>
      <c r="M91">
        <v>0.33329999999999999</v>
      </c>
      <c r="N91">
        <v>0</v>
      </c>
      <c r="O91">
        <v>2</v>
      </c>
      <c r="P91">
        <v>0</v>
      </c>
      <c r="Q91">
        <v>0</v>
      </c>
      <c r="R91">
        <v>0</v>
      </c>
      <c r="S91" s="2">
        <v>1.736111111111111E-3</v>
      </c>
      <c r="T91" s="2">
        <v>5.4398148148148144E-4</v>
      </c>
      <c r="U91">
        <v>0.75</v>
      </c>
      <c r="V91">
        <v>0</v>
      </c>
      <c r="W91">
        <v>0.875</v>
      </c>
      <c r="X91">
        <v>1</v>
      </c>
      <c r="Y91">
        <v>1</v>
      </c>
      <c r="Z91">
        <v>0.33329999999999999</v>
      </c>
      <c r="AA91">
        <v>0</v>
      </c>
      <c r="AB91">
        <v>1</v>
      </c>
      <c r="AC91">
        <v>0.9</v>
      </c>
      <c r="AD91">
        <v>0.8478</v>
      </c>
      <c r="AE91">
        <v>0</v>
      </c>
      <c r="AF91" t="s">
        <v>3933</v>
      </c>
      <c r="AG91" s="2">
        <v>2.5578703703703705E-3</v>
      </c>
      <c r="AH91" t="s">
        <v>3911</v>
      </c>
      <c r="AI91">
        <v>3</v>
      </c>
      <c r="AJ91" t="s">
        <v>3989</v>
      </c>
      <c r="AK91" s="3">
        <v>43428</v>
      </c>
      <c r="AL91" s="10">
        <f>YEAR(ufc_fights_2[[#This Row],[date]])</f>
        <v>2018</v>
      </c>
      <c r="AM91" t="s">
        <v>3947</v>
      </c>
      <c r="AN91">
        <v>52</v>
      </c>
      <c r="AO91" t="s">
        <v>3913</v>
      </c>
      <c r="AP91">
        <f>IF(ufc_fights_2[[#This Row],[winner]]="Red",ufc_fights_2[[#This Row],[r_fighter_id]],ufc_fights_2[[#This Row],[b_fighter_id]])</f>
        <v>3581</v>
      </c>
      <c r="AQ91" t="str">
        <f>_xlfn.XLOOKUP(ufc_fights_2[[#This Row],[winnerID]],ufc_fighters[id],ufc_fighters[fighter_name],"xxx",0,1)</f>
        <v>Zhang Weili</v>
      </c>
    </row>
    <row r="92" spans="1:43">
      <c r="A92">
        <v>907</v>
      </c>
      <c r="B92">
        <v>1826</v>
      </c>
      <c r="C92">
        <f>_xlfn.XLOOKUP(ufc_fights_2[[#This Row],[r_fighter_id]],ufc_fighters[id],ufc_fighters[year],"xxx",0,1)</f>
        <v>1987</v>
      </c>
      <c r="D92">
        <f>_xlfn.XLOOKUP(ufc_fights_2[[#This Row],[b_fighter_id]],ufc_fighters[id],ufc_fighters[year],"Prázdné",0,1)</f>
        <v>1982</v>
      </c>
      <c r="E92" s="10">
        <f>YEAR(ufc_fights_2[[#This Row],[date]])-ufc_fights_2[[#This Row],[r_year]]</f>
        <v>29</v>
      </c>
      <c r="F92" s="10">
        <f>YEAR(ufc_fights_2[[#This Row],[date]])-ufc_fights_2[[#This Row],[b_year]]</f>
        <v>34</v>
      </c>
      <c r="G92">
        <v>0</v>
      </c>
      <c r="H92">
        <v>0</v>
      </c>
      <c r="I92">
        <v>0.66669999999999996</v>
      </c>
      <c r="J92">
        <v>0.60470000000000002</v>
      </c>
      <c r="K92">
        <v>0.77839999999999998</v>
      </c>
      <c r="L92">
        <v>0.73680000000000001</v>
      </c>
      <c r="M92">
        <v>0.71430000000000005</v>
      </c>
      <c r="N92">
        <v>0</v>
      </c>
      <c r="O92">
        <v>0</v>
      </c>
      <c r="P92">
        <v>0</v>
      </c>
      <c r="Q92">
        <v>0</v>
      </c>
      <c r="R92">
        <v>2</v>
      </c>
      <c r="S92" s="2">
        <v>6.6550925925925927E-3</v>
      </c>
      <c r="T92" s="2">
        <v>1.5509259259259259E-3</v>
      </c>
      <c r="U92">
        <v>0.55559999999999998</v>
      </c>
      <c r="V92">
        <v>0.52939999999999998</v>
      </c>
      <c r="W92">
        <v>0.86670000000000003</v>
      </c>
      <c r="X92">
        <v>0</v>
      </c>
      <c r="Y92">
        <v>1</v>
      </c>
      <c r="Z92">
        <v>0.3846</v>
      </c>
      <c r="AA92">
        <v>0.4118</v>
      </c>
      <c r="AB92">
        <v>0.5</v>
      </c>
      <c r="AC92">
        <v>0.83330000000000004</v>
      </c>
      <c r="AD92">
        <v>0.81479999999999997</v>
      </c>
      <c r="AE92">
        <v>0.7</v>
      </c>
      <c r="AF92" t="s">
        <v>3915</v>
      </c>
      <c r="AG92" s="2">
        <v>3.472222222222222E-3</v>
      </c>
      <c r="AH92" t="s">
        <v>3911</v>
      </c>
      <c r="AI92">
        <v>3</v>
      </c>
      <c r="AJ92" t="s">
        <v>3925</v>
      </c>
      <c r="AK92" s="3">
        <v>42483</v>
      </c>
      <c r="AL92" s="10">
        <f>YEAR(ufc_fights_2[[#This Row],[date]])</f>
        <v>2016</v>
      </c>
      <c r="AM92" t="s">
        <v>3947</v>
      </c>
      <c r="AN92">
        <v>1</v>
      </c>
      <c r="AO92" t="s">
        <v>3913</v>
      </c>
      <c r="AP92">
        <f>IF(ufc_fights_2[[#This Row],[winner]]="Red",ufc_fights_2[[#This Row],[r_fighter_id]],ufc_fights_2[[#This Row],[b_fighter_id]])</f>
        <v>907</v>
      </c>
      <c r="AQ92" t="str">
        <f>_xlfn.XLOOKUP(ufc_fights_2[[#This Row],[winnerID]],ufc_fighters[id],ufc_fighters[fighter_name],"xxx",0,1)</f>
        <v>Carla Esparza</v>
      </c>
    </row>
    <row r="93" spans="1:43">
      <c r="A93">
        <v>444</v>
      </c>
      <c r="B93">
        <v>907</v>
      </c>
      <c r="C93">
        <f>_xlfn.XLOOKUP(ufc_fights_2[[#This Row],[r_fighter_id]],ufc_fighters[id],ufc_fighters[year],"xxx",0,1)</f>
        <v>1987</v>
      </c>
      <c r="D93">
        <f>_xlfn.XLOOKUP(ufc_fights_2[[#This Row],[b_fighter_id]],ufc_fighters[id],ufc_fighters[year],"Prázdné",0,1)</f>
        <v>1987</v>
      </c>
      <c r="E93" s="10">
        <f>YEAR(ufc_fights_2[[#This Row],[date]])-ufc_fights_2[[#This Row],[r_year]]</f>
        <v>30</v>
      </c>
      <c r="F93" s="10">
        <f>YEAR(ufc_fights_2[[#This Row],[date]])-ufc_fights_2[[#This Row],[b_year]]</f>
        <v>30</v>
      </c>
      <c r="G93">
        <v>0</v>
      </c>
      <c r="H93">
        <v>0</v>
      </c>
      <c r="I93">
        <v>0.33929999999999999</v>
      </c>
      <c r="J93">
        <v>0.3478</v>
      </c>
      <c r="K93">
        <v>0.43509999999999999</v>
      </c>
      <c r="L93">
        <v>0.4052</v>
      </c>
      <c r="M93">
        <v>0.33329999999999999</v>
      </c>
      <c r="N93">
        <v>0.22220000000000001</v>
      </c>
      <c r="O93">
        <v>0</v>
      </c>
      <c r="P93">
        <v>1</v>
      </c>
      <c r="Q93">
        <v>0</v>
      </c>
      <c r="R93">
        <v>1</v>
      </c>
      <c r="S93" s="2">
        <v>3.0439814814814813E-3</v>
      </c>
      <c r="T93" s="2">
        <v>2.4305555555555555E-4</v>
      </c>
      <c r="U93">
        <v>0.33019999999999999</v>
      </c>
      <c r="V93">
        <v>0.23680000000000001</v>
      </c>
      <c r="W93">
        <v>0.75</v>
      </c>
      <c r="X93">
        <v>0</v>
      </c>
      <c r="Y93">
        <v>0.94740000000000002</v>
      </c>
      <c r="Z93">
        <v>0.24210000000000001</v>
      </c>
      <c r="AA93">
        <v>0.32800000000000001</v>
      </c>
      <c r="AB93">
        <v>1</v>
      </c>
      <c r="AC93">
        <v>0.42859999999999998</v>
      </c>
      <c r="AD93">
        <v>0.84619999999999995</v>
      </c>
      <c r="AE93">
        <v>0.66669999999999996</v>
      </c>
      <c r="AF93" t="s">
        <v>3915</v>
      </c>
      <c r="AG93" s="2">
        <v>3.472222222222222E-3</v>
      </c>
      <c r="AH93" t="s">
        <v>3911</v>
      </c>
      <c r="AI93">
        <v>3</v>
      </c>
      <c r="AJ93" t="s">
        <v>3912</v>
      </c>
      <c r="AK93" s="3">
        <v>43099</v>
      </c>
      <c r="AL93" s="10">
        <f>YEAR(ufc_fights_2[[#This Row],[date]])</f>
        <v>2017</v>
      </c>
      <c r="AM93" t="s">
        <v>3947</v>
      </c>
      <c r="AN93">
        <v>1</v>
      </c>
      <c r="AO93" t="s">
        <v>3918</v>
      </c>
      <c r="AP93">
        <f>IF(ufc_fights_2[[#This Row],[winner]]="Red",ufc_fights_2[[#This Row],[r_fighter_id]],ufc_fights_2[[#This Row],[b_fighter_id]])</f>
        <v>907</v>
      </c>
      <c r="AQ93" t="str">
        <f>_xlfn.XLOOKUP(ufc_fights_2[[#This Row],[winnerID]],ufc_fighters[id],ufc_fighters[fighter_name],"xxx",0,1)</f>
        <v>Carla Esparza</v>
      </c>
    </row>
    <row r="94" spans="1:43">
      <c r="A94">
        <v>907</v>
      </c>
      <c r="B94">
        <v>2731</v>
      </c>
      <c r="C94">
        <f>_xlfn.XLOOKUP(ufc_fights_2[[#This Row],[r_fighter_id]],ufc_fighters[id],ufc_fighters[year],"xxx",0,1)</f>
        <v>1987</v>
      </c>
      <c r="D94">
        <f>_xlfn.XLOOKUP(ufc_fights_2[[#This Row],[b_fighter_id]],ufc_fighters[id],ufc_fighters[year],"Prázdné",0,1)</f>
        <v>1987</v>
      </c>
      <c r="E94" s="10">
        <f>YEAR(ufc_fights_2[[#This Row],[date]])-ufc_fights_2[[#This Row],[r_year]]</f>
        <v>33</v>
      </c>
      <c r="F94" s="10">
        <f>YEAR(ufc_fights_2[[#This Row],[date]])-ufc_fights_2[[#This Row],[b_year]]</f>
        <v>33</v>
      </c>
      <c r="G94">
        <v>0</v>
      </c>
      <c r="H94">
        <v>0</v>
      </c>
      <c r="I94">
        <v>0.55000000000000004</v>
      </c>
      <c r="J94">
        <v>0.52629999999999999</v>
      </c>
      <c r="K94">
        <v>0.77629999999999999</v>
      </c>
      <c r="L94">
        <v>0.70540000000000003</v>
      </c>
      <c r="M94">
        <v>0.55559999999999998</v>
      </c>
      <c r="N94">
        <v>0</v>
      </c>
      <c r="O94">
        <v>1</v>
      </c>
      <c r="P94">
        <v>0</v>
      </c>
      <c r="Q94">
        <v>0</v>
      </c>
      <c r="R94">
        <v>0</v>
      </c>
      <c r="S94" s="2">
        <v>6.1805555555555555E-3</v>
      </c>
      <c r="T94" s="2">
        <v>7.407407407407407E-4</v>
      </c>
      <c r="U94">
        <v>0.51790000000000003</v>
      </c>
      <c r="V94">
        <v>0.48570000000000002</v>
      </c>
      <c r="W94">
        <v>1</v>
      </c>
      <c r="X94">
        <v>1</v>
      </c>
      <c r="Y94">
        <v>1</v>
      </c>
      <c r="Z94">
        <v>0.25</v>
      </c>
      <c r="AA94">
        <v>0.3947</v>
      </c>
      <c r="AB94">
        <v>1</v>
      </c>
      <c r="AC94">
        <v>0</v>
      </c>
      <c r="AD94">
        <v>0.6512</v>
      </c>
      <c r="AE94">
        <v>0.67569999999999997</v>
      </c>
      <c r="AF94" t="s">
        <v>3922</v>
      </c>
      <c r="AG94" s="2">
        <v>3.472222222222222E-3</v>
      </c>
      <c r="AH94" t="s">
        <v>3911</v>
      </c>
      <c r="AI94">
        <v>3</v>
      </c>
      <c r="AJ94" t="s">
        <v>3944</v>
      </c>
      <c r="AK94" s="3">
        <v>44037</v>
      </c>
      <c r="AL94" s="10">
        <f>YEAR(ufc_fights_2[[#This Row],[date]])</f>
        <v>2020</v>
      </c>
      <c r="AM94" t="s">
        <v>3947</v>
      </c>
      <c r="AN94">
        <v>5</v>
      </c>
      <c r="AO94" t="s">
        <v>3913</v>
      </c>
      <c r="AP94">
        <f>IF(ufc_fights_2[[#This Row],[winner]]="Red",ufc_fights_2[[#This Row],[r_fighter_id]],ufc_fights_2[[#This Row],[b_fighter_id]])</f>
        <v>907</v>
      </c>
      <c r="AQ94" t="str">
        <f>_xlfn.XLOOKUP(ufc_fights_2[[#This Row],[winnerID]],ufc_fighters[id],ufc_fighters[fighter_name],"xxx",0,1)</f>
        <v>Carla Esparza</v>
      </c>
    </row>
    <row r="95" spans="1:43">
      <c r="A95">
        <v>907</v>
      </c>
      <c r="B95">
        <v>2201</v>
      </c>
      <c r="C95">
        <f>_xlfn.XLOOKUP(ufc_fights_2[[#This Row],[r_fighter_id]],ufc_fighters[id],ufc_fighters[year],"xxx",0,1)</f>
        <v>1987</v>
      </c>
      <c r="D95">
        <f>_xlfn.XLOOKUP(ufc_fights_2[[#This Row],[b_fighter_id]],ufc_fighters[id],ufc_fighters[year],"Prázdné",0,1)</f>
        <v>1991</v>
      </c>
      <c r="E95" s="10">
        <f>YEAR(ufc_fights_2[[#This Row],[date]])-ufc_fights_2[[#This Row],[r_year]]</f>
        <v>30</v>
      </c>
      <c r="F95" s="10">
        <f>YEAR(ufc_fights_2[[#This Row],[date]])-ufc_fights_2[[#This Row],[b_year]]</f>
        <v>26</v>
      </c>
      <c r="G95">
        <v>0</v>
      </c>
      <c r="H95">
        <v>0</v>
      </c>
      <c r="I95">
        <v>0.42109999999999997</v>
      </c>
      <c r="J95">
        <v>0.31929999999999997</v>
      </c>
      <c r="K95">
        <v>0.69610000000000005</v>
      </c>
      <c r="L95">
        <v>0.35820000000000002</v>
      </c>
      <c r="M95">
        <v>0.42859999999999998</v>
      </c>
      <c r="N95">
        <v>0</v>
      </c>
      <c r="O95">
        <v>0</v>
      </c>
      <c r="P95">
        <v>1</v>
      </c>
      <c r="Q95">
        <v>0</v>
      </c>
      <c r="R95">
        <v>0</v>
      </c>
      <c r="S95" s="2">
        <v>4.43287037037037E-3</v>
      </c>
      <c r="T95" s="2">
        <v>0</v>
      </c>
      <c r="U95">
        <v>0.39510000000000001</v>
      </c>
      <c r="V95">
        <v>0.307</v>
      </c>
      <c r="W95">
        <v>0.66669999999999996</v>
      </c>
      <c r="X95">
        <v>0.5</v>
      </c>
      <c r="Y95">
        <v>0</v>
      </c>
      <c r="Z95">
        <v>0.30159999999999998</v>
      </c>
      <c r="AA95">
        <v>0.29089999999999999</v>
      </c>
      <c r="AB95">
        <v>0.8</v>
      </c>
      <c r="AC95">
        <v>0</v>
      </c>
      <c r="AD95">
        <v>0.59089999999999998</v>
      </c>
      <c r="AE95">
        <v>1</v>
      </c>
      <c r="AF95" t="s">
        <v>3915</v>
      </c>
      <c r="AG95" s="2">
        <v>3.472222222222222E-3</v>
      </c>
      <c r="AH95" t="s">
        <v>3911</v>
      </c>
      <c r="AI95">
        <v>3</v>
      </c>
      <c r="AJ95" t="s">
        <v>3939</v>
      </c>
      <c r="AK95" s="3">
        <v>42911</v>
      </c>
      <c r="AL95" s="10">
        <f>YEAR(ufc_fights_2[[#This Row],[date]])</f>
        <v>2017</v>
      </c>
      <c r="AM95" t="s">
        <v>3947</v>
      </c>
      <c r="AN95">
        <v>35</v>
      </c>
      <c r="AO95" t="s">
        <v>3913</v>
      </c>
      <c r="AP95">
        <f>IF(ufc_fights_2[[#This Row],[winner]]="Red",ufc_fights_2[[#This Row],[r_fighter_id]],ufc_fights_2[[#This Row],[b_fighter_id]])</f>
        <v>907</v>
      </c>
      <c r="AQ95" t="str">
        <f>_xlfn.XLOOKUP(ufc_fights_2[[#This Row],[winnerID]],ufc_fighters[id],ufc_fighters[fighter_name],"xxx",0,1)</f>
        <v>Carla Esparza</v>
      </c>
    </row>
    <row r="96" spans="1:43">
      <c r="A96">
        <v>907</v>
      </c>
      <c r="B96">
        <v>1192</v>
      </c>
      <c r="C96">
        <f>_xlfn.XLOOKUP(ufc_fights_2[[#This Row],[r_fighter_id]],ufc_fighters[id],ufc_fighters[year],"xxx",0,1)</f>
        <v>1987</v>
      </c>
      <c r="D96">
        <f>_xlfn.XLOOKUP(ufc_fights_2[[#This Row],[b_fighter_id]],ufc_fighters[id],ufc_fighters[year],"Prázdné",0,1)</f>
        <v>1993</v>
      </c>
      <c r="E96" s="10">
        <f>YEAR(ufc_fights_2[[#This Row],[date]])-ufc_fights_2[[#This Row],[r_year]]</f>
        <v>32</v>
      </c>
      <c r="F96" s="10">
        <f>YEAR(ufc_fights_2[[#This Row],[date]])-ufc_fights_2[[#This Row],[b_year]]</f>
        <v>26</v>
      </c>
      <c r="G96">
        <v>0</v>
      </c>
      <c r="H96">
        <v>0</v>
      </c>
      <c r="I96">
        <v>0.55000000000000004</v>
      </c>
      <c r="J96">
        <v>0.43690000000000001</v>
      </c>
      <c r="K96">
        <v>0.73250000000000004</v>
      </c>
      <c r="L96">
        <v>0.60950000000000004</v>
      </c>
      <c r="M96">
        <v>0.36359999999999998</v>
      </c>
      <c r="N96">
        <v>0</v>
      </c>
      <c r="O96">
        <v>0</v>
      </c>
      <c r="P96">
        <v>1</v>
      </c>
      <c r="Q96">
        <v>1</v>
      </c>
      <c r="R96">
        <v>1</v>
      </c>
      <c r="S96" s="2">
        <v>4.9884259259259257E-3</v>
      </c>
      <c r="T96" s="2">
        <v>2.0833333333333335E-4</v>
      </c>
      <c r="U96">
        <v>0.45</v>
      </c>
      <c r="V96">
        <v>0.42270000000000002</v>
      </c>
      <c r="W96">
        <v>0.78569999999999995</v>
      </c>
      <c r="X96">
        <v>1</v>
      </c>
      <c r="Y96">
        <v>0</v>
      </c>
      <c r="Z96">
        <v>0.47460000000000002</v>
      </c>
      <c r="AA96">
        <v>0.38640000000000002</v>
      </c>
      <c r="AB96">
        <v>0.66669999999999996</v>
      </c>
      <c r="AC96">
        <v>0.5</v>
      </c>
      <c r="AD96">
        <v>0.83330000000000004</v>
      </c>
      <c r="AE96">
        <v>0.88890000000000002</v>
      </c>
      <c r="AF96" t="s">
        <v>3969</v>
      </c>
      <c r="AG96" s="2">
        <v>3.472222222222222E-3</v>
      </c>
      <c r="AH96" t="s">
        <v>3911</v>
      </c>
      <c r="AI96">
        <v>3</v>
      </c>
      <c r="AJ96" t="s">
        <v>3924</v>
      </c>
      <c r="AK96" s="3">
        <v>43729</v>
      </c>
      <c r="AL96" s="10">
        <f>YEAR(ufc_fights_2[[#This Row],[date]])</f>
        <v>2019</v>
      </c>
      <c r="AM96" t="s">
        <v>3947</v>
      </c>
      <c r="AN96">
        <v>50</v>
      </c>
      <c r="AO96" t="s">
        <v>3913</v>
      </c>
      <c r="AP96">
        <f>IF(ufc_fights_2[[#This Row],[winner]]="Red",ufc_fights_2[[#This Row],[r_fighter_id]],ufc_fights_2[[#This Row],[b_fighter_id]])</f>
        <v>907</v>
      </c>
      <c r="AQ96" t="str">
        <f>_xlfn.XLOOKUP(ufc_fights_2[[#This Row],[winnerID]],ufc_fighters[id],ufc_fighters[fighter_name],"xxx",0,1)</f>
        <v>Carla Esparza</v>
      </c>
    </row>
    <row r="97" spans="1:43">
      <c r="A97">
        <v>3273</v>
      </c>
      <c r="B97">
        <v>3581</v>
      </c>
      <c r="C97">
        <f>_xlfn.XLOOKUP(ufc_fights_2[[#This Row],[r_fighter_id]],ufc_fighters[id],ufc_fighters[year],"xxx",0,1)</f>
        <v>1989</v>
      </c>
      <c r="D97">
        <f>_xlfn.XLOOKUP(ufc_fights_2[[#This Row],[b_fighter_id]],ufc_fighters[id],ufc_fighters[year],"Prázdné",0,1)</f>
        <v>1989</v>
      </c>
      <c r="E97" s="10">
        <f>YEAR(ufc_fights_2[[#This Row],[date]])-ufc_fights_2[[#This Row],[r_year]]</f>
        <v>30</v>
      </c>
      <c r="F97" s="10">
        <f>YEAR(ufc_fights_2[[#This Row],[date]])-ufc_fights_2[[#This Row],[b_year]]</f>
        <v>30</v>
      </c>
      <c r="G97">
        <v>0</v>
      </c>
      <c r="H97">
        <v>0</v>
      </c>
      <c r="I97">
        <v>0.4839</v>
      </c>
      <c r="J97">
        <v>0.44369999999999998</v>
      </c>
      <c r="K97">
        <v>0.50770000000000004</v>
      </c>
      <c r="L97">
        <v>0.57840000000000003</v>
      </c>
      <c r="M97">
        <v>0</v>
      </c>
      <c r="N97">
        <v>0.25</v>
      </c>
      <c r="O97">
        <v>0</v>
      </c>
      <c r="P97">
        <v>0</v>
      </c>
      <c r="Q97">
        <v>0</v>
      </c>
      <c r="R97">
        <v>1</v>
      </c>
      <c r="S97" s="2">
        <v>7.8703703703703705E-4</v>
      </c>
      <c r="T97" s="2">
        <v>3.2407407407407406E-3</v>
      </c>
      <c r="U97">
        <v>0.34150000000000003</v>
      </c>
      <c r="V97">
        <v>0.38159999999999999</v>
      </c>
      <c r="W97">
        <v>0.71430000000000005</v>
      </c>
      <c r="X97">
        <v>0.78569999999999995</v>
      </c>
      <c r="Y97">
        <v>0.62219999999999998</v>
      </c>
      <c r="Z97">
        <v>0.46300000000000002</v>
      </c>
      <c r="AA97">
        <v>0.36749999999999999</v>
      </c>
      <c r="AB97">
        <v>0.66669999999999996</v>
      </c>
      <c r="AC97">
        <v>0.75</v>
      </c>
      <c r="AD97">
        <v>0.6</v>
      </c>
      <c r="AE97">
        <v>0.82350000000000001</v>
      </c>
      <c r="AF97" t="s">
        <v>3915</v>
      </c>
      <c r="AG97" s="2">
        <v>3.472222222222222E-3</v>
      </c>
      <c r="AH97" t="s">
        <v>3911</v>
      </c>
      <c r="AI97">
        <v>3</v>
      </c>
      <c r="AJ97" t="s">
        <v>3912</v>
      </c>
      <c r="AK97" s="3">
        <v>43526</v>
      </c>
      <c r="AL97" s="10">
        <f>YEAR(ufc_fights_2[[#This Row],[date]])</f>
        <v>2019</v>
      </c>
      <c r="AM97" t="s">
        <v>3947</v>
      </c>
      <c r="AN97">
        <v>1</v>
      </c>
      <c r="AO97" t="s">
        <v>3918</v>
      </c>
      <c r="AP97">
        <f>IF(ufc_fights_2[[#This Row],[winner]]="Red",ufc_fights_2[[#This Row],[r_fighter_id]],ufc_fights_2[[#This Row],[b_fighter_id]])</f>
        <v>3581</v>
      </c>
      <c r="AQ97" t="str">
        <f>_xlfn.XLOOKUP(ufc_fights_2[[#This Row],[winnerID]],ufc_fighters[id],ufc_fighters[fighter_name],"xxx",0,1)</f>
        <v>Zhang Weili</v>
      </c>
    </row>
    <row r="98" spans="1:43">
      <c r="A98">
        <v>907</v>
      </c>
      <c r="B98">
        <v>3439</v>
      </c>
      <c r="C98">
        <f>_xlfn.XLOOKUP(ufc_fights_2[[#This Row],[r_fighter_id]],ufc_fighters[id],ufc_fighters[year],"xxx",0,1)</f>
        <v>1987</v>
      </c>
      <c r="D98">
        <f>_xlfn.XLOOKUP(ufc_fights_2[[#This Row],[b_fighter_id]],ufc_fighters[id],ufc_fighters[year],"Prázdné",0,1)</f>
        <v>1986</v>
      </c>
      <c r="E98" s="10">
        <f>YEAR(ufc_fights_2[[#This Row],[date]])-ufc_fights_2[[#This Row],[r_year]]</f>
        <v>33</v>
      </c>
      <c r="F98" s="10">
        <f>YEAR(ufc_fights_2[[#This Row],[date]])-ufc_fights_2[[#This Row],[b_year]]</f>
        <v>34</v>
      </c>
      <c r="G98">
        <v>0</v>
      </c>
      <c r="H98">
        <v>0</v>
      </c>
      <c r="I98">
        <v>0.43690000000000001</v>
      </c>
      <c r="J98">
        <v>0.44900000000000001</v>
      </c>
      <c r="K98">
        <v>0.45279999999999998</v>
      </c>
      <c r="L98">
        <v>0.44900000000000001</v>
      </c>
      <c r="M98">
        <v>0.1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5.3240740740740744E-4</v>
      </c>
      <c r="T98" s="2">
        <v>0</v>
      </c>
      <c r="U98">
        <v>0.38640000000000002</v>
      </c>
      <c r="V98">
        <v>0.25</v>
      </c>
      <c r="W98">
        <v>0.75</v>
      </c>
      <c r="X98">
        <v>0.71430000000000005</v>
      </c>
      <c r="Y98">
        <v>0.72729999999999995</v>
      </c>
      <c r="Z98">
        <v>0.41489999999999999</v>
      </c>
      <c r="AA98">
        <v>0.4239</v>
      </c>
      <c r="AB98">
        <v>0.625</v>
      </c>
      <c r="AC98">
        <v>0.83330000000000004</v>
      </c>
      <c r="AD98">
        <v>1</v>
      </c>
      <c r="AE98">
        <v>0</v>
      </c>
      <c r="AF98" t="s">
        <v>3922</v>
      </c>
      <c r="AG98" s="2">
        <v>3.472222222222222E-3</v>
      </c>
      <c r="AH98" t="s">
        <v>3911</v>
      </c>
      <c r="AI98">
        <v>3</v>
      </c>
      <c r="AJ98" t="s">
        <v>3928</v>
      </c>
      <c r="AK98" s="3">
        <v>43960</v>
      </c>
      <c r="AL98" s="10">
        <f>YEAR(ufc_fights_2[[#This Row],[date]])</f>
        <v>2020</v>
      </c>
      <c r="AM98" t="s">
        <v>3947</v>
      </c>
      <c r="AN98">
        <v>62</v>
      </c>
      <c r="AO98" t="s">
        <v>3913</v>
      </c>
      <c r="AP98">
        <f>IF(ufc_fights_2[[#This Row],[winner]]="Red",ufc_fights_2[[#This Row],[r_fighter_id]],ufc_fights_2[[#This Row],[b_fighter_id]])</f>
        <v>907</v>
      </c>
      <c r="AQ98" t="str">
        <f>_xlfn.XLOOKUP(ufc_fights_2[[#This Row],[winnerID]],ufc_fighters[id],ufc_fighters[fighter_name],"xxx",0,1)</f>
        <v>Carla Esparza</v>
      </c>
    </row>
    <row r="99" spans="1:43">
      <c r="A99">
        <v>2269</v>
      </c>
      <c r="B99">
        <v>3439</v>
      </c>
      <c r="C99">
        <f>_xlfn.XLOOKUP(ufc_fights_2[[#This Row],[r_fighter_id]],ufc_fighters[id],ufc_fighters[year],"xxx",0,1)</f>
        <v>1992</v>
      </c>
      <c r="D99">
        <f>_xlfn.XLOOKUP(ufc_fights_2[[#This Row],[b_fighter_id]],ufc_fighters[id],ufc_fighters[year],"Prázdné",0,1)</f>
        <v>1986</v>
      </c>
      <c r="E99" s="10">
        <f>YEAR(ufc_fights_2[[#This Row],[date]])-ufc_fights_2[[#This Row],[r_year]]</f>
        <v>25</v>
      </c>
      <c r="F99" s="10">
        <f>YEAR(ufc_fights_2[[#This Row],[date]])-ufc_fights_2[[#This Row],[b_year]]</f>
        <v>31</v>
      </c>
      <c r="G99">
        <v>1</v>
      </c>
      <c r="H99">
        <v>0</v>
      </c>
      <c r="I99">
        <v>0.65280000000000005</v>
      </c>
      <c r="J99">
        <v>0.66669999999999996</v>
      </c>
      <c r="K99">
        <v>0.6512</v>
      </c>
      <c r="L99">
        <v>0.70450000000000002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 s="2">
        <v>3.1597222222222222E-3</v>
      </c>
      <c r="T99" s="2">
        <v>5.7870370370370367E-4</v>
      </c>
      <c r="U99">
        <v>0.66669999999999996</v>
      </c>
      <c r="V99">
        <v>0.35709999999999997</v>
      </c>
      <c r="W99">
        <v>0.6</v>
      </c>
      <c r="X99">
        <v>0.5</v>
      </c>
      <c r="Y99">
        <v>0.92859999999999998</v>
      </c>
      <c r="Z99">
        <v>0.32140000000000002</v>
      </c>
      <c r="AA99">
        <v>0.63329999999999997</v>
      </c>
      <c r="AB99">
        <v>1</v>
      </c>
      <c r="AC99">
        <v>1</v>
      </c>
      <c r="AD99">
        <v>0.84619999999999995</v>
      </c>
      <c r="AE99">
        <v>1</v>
      </c>
      <c r="AF99" t="s">
        <v>3933</v>
      </c>
      <c r="AG99" s="2">
        <v>1.9328703703703704E-3</v>
      </c>
      <c r="AH99" t="s">
        <v>3911</v>
      </c>
      <c r="AI99">
        <v>3</v>
      </c>
      <c r="AJ99" t="s">
        <v>3938</v>
      </c>
      <c r="AK99" s="3">
        <v>42840</v>
      </c>
      <c r="AL99" s="10">
        <f>YEAR(ufc_fights_2[[#This Row],[date]])</f>
        <v>2017</v>
      </c>
      <c r="AM99" t="s">
        <v>3947</v>
      </c>
      <c r="AN99">
        <v>129</v>
      </c>
      <c r="AO99" t="s">
        <v>3913</v>
      </c>
      <c r="AP99">
        <f>IF(ufc_fights_2[[#This Row],[winner]]="Red",ufc_fights_2[[#This Row],[r_fighter_id]],ufc_fights_2[[#This Row],[b_fighter_id]])</f>
        <v>2269</v>
      </c>
      <c r="AQ99" t="str">
        <f>_xlfn.XLOOKUP(ufc_fights_2[[#This Row],[winnerID]],ufc_fighters[id],ufc_fighters[fighter_name],"xxx",0,1)</f>
        <v>Rose Namajunas</v>
      </c>
    </row>
    <row r="100" spans="1:43">
      <c r="A100">
        <v>108</v>
      </c>
      <c r="B100">
        <v>2269</v>
      </c>
      <c r="C100">
        <f>_xlfn.XLOOKUP(ufc_fights_2[[#This Row],[r_fighter_id]],ufc_fighters[id],ufc_fighters[year],"xxx",0,1)</f>
        <v>1991</v>
      </c>
      <c r="D100">
        <f>_xlfn.XLOOKUP(ufc_fights_2[[#This Row],[b_fighter_id]],ufc_fighters[id],ufc_fighters[year],"Prázdné",0,1)</f>
        <v>1992</v>
      </c>
      <c r="E100" s="10">
        <f>YEAR(ufc_fights_2[[#This Row],[date]])-ufc_fights_2[[#This Row],[r_year]]</f>
        <v>29</v>
      </c>
      <c r="F100" s="10">
        <f>YEAR(ufc_fights_2[[#This Row],[date]])-ufc_fights_2[[#This Row],[b_year]]</f>
        <v>28</v>
      </c>
      <c r="G100">
        <v>0</v>
      </c>
      <c r="H100">
        <v>0</v>
      </c>
      <c r="I100">
        <v>0.3463</v>
      </c>
      <c r="J100">
        <v>0.34889999999999999</v>
      </c>
      <c r="K100">
        <v>0.37090000000000001</v>
      </c>
      <c r="L100">
        <v>0.34889999999999999</v>
      </c>
      <c r="M100">
        <v>0.33329999999999999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3.3564814814814812E-4</v>
      </c>
      <c r="T100" s="2">
        <v>0</v>
      </c>
      <c r="U100">
        <v>0.23130000000000001</v>
      </c>
      <c r="V100">
        <v>0.3014</v>
      </c>
      <c r="W100">
        <v>0.45450000000000002</v>
      </c>
      <c r="X100">
        <v>0.9375</v>
      </c>
      <c r="Y100">
        <v>1</v>
      </c>
      <c r="Z100">
        <v>0.32990000000000003</v>
      </c>
      <c r="AA100">
        <v>0.3422</v>
      </c>
      <c r="AB100">
        <v>0.63639999999999997</v>
      </c>
      <c r="AC100">
        <v>0.5</v>
      </c>
      <c r="AD100">
        <v>0</v>
      </c>
      <c r="AE100">
        <v>0</v>
      </c>
      <c r="AF100" t="s">
        <v>3922</v>
      </c>
      <c r="AG100" s="2">
        <v>3.472222222222222E-3</v>
      </c>
      <c r="AH100" t="s">
        <v>3911</v>
      </c>
      <c r="AI100">
        <v>3</v>
      </c>
      <c r="AJ100" t="s">
        <v>3954</v>
      </c>
      <c r="AK100" s="3">
        <v>44023</v>
      </c>
      <c r="AL100" s="10">
        <f>YEAR(ufc_fights_2[[#This Row],[date]])</f>
        <v>2020</v>
      </c>
      <c r="AM100" t="s">
        <v>3947</v>
      </c>
      <c r="AN100">
        <v>5</v>
      </c>
      <c r="AO100" t="s">
        <v>3918</v>
      </c>
      <c r="AP100">
        <f>IF(ufc_fights_2[[#This Row],[winner]]="Red",ufc_fights_2[[#This Row],[r_fighter_id]],ufc_fights_2[[#This Row],[b_fighter_id]])</f>
        <v>2269</v>
      </c>
      <c r="AQ100" t="str">
        <f>_xlfn.XLOOKUP(ufc_fights_2[[#This Row],[winnerID]],ufc_fighters[id],ufc_fighters[fighter_name],"xxx",0,1)</f>
        <v>Rose Namajunas</v>
      </c>
    </row>
    <row r="101" spans="1:43">
      <c r="A101">
        <v>1044</v>
      </c>
      <c r="B101">
        <v>22</v>
      </c>
      <c r="C101">
        <f>_xlfn.XLOOKUP(ufc_fights_2[[#This Row],[r_fighter_id]],ufc_fighters[id],ufc_fighters[year],"xxx",0,1)</f>
        <v>1988</v>
      </c>
      <c r="D101">
        <f>_xlfn.XLOOKUP(ufc_fights_2[[#This Row],[b_fighter_id]],ufc_fighters[id],ufc_fighters[year],"Prázdné",0,1)</f>
        <v>1982</v>
      </c>
      <c r="E101" s="10">
        <f>YEAR(ufc_fights_2[[#This Row],[date]])-ufc_fights_2[[#This Row],[r_year]]</f>
        <v>27</v>
      </c>
      <c r="F101" s="10">
        <f>YEAR(ufc_fights_2[[#This Row],[date]])-ufc_fights_2[[#This Row],[b_year]]</f>
        <v>33</v>
      </c>
      <c r="G101">
        <v>0</v>
      </c>
      <c r="H101">
        <v>0</v>
      </c>
      <c r="I101">
        <v>0.4476</v>
      </c>
      <c r="J101">
        <v>0.37040000000000001</v>
      </c>
      <c r="K101">
        <v>0.46010000000000001</v>
      </c>
      <c r="L101">
        <v>0.41899999999999998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1.8055555555555555E-3</v>
      </c>
      <c r="T101" s="2">
        <v>5.4398148148148144E-4</v>
      </c>
      <c r="U101">
        <v>0.4148</v>
      </c>
      <c r="V101">
        <v>0.2303</v>
      </c>
      <c r="W101">
        <v>0.84209999999999996</v>
      </c>
      <c r="X101">
        <v>0</v>
      </c>
      <c r="Y101">
        <v>1</v>
      </c>
      <c r="Z101">
        <v>0.4335</v>
      </c>
      <c r="AA101">
        <v>0.35</v>
      </c>
      <c r="AB101">
        <v>0.64290000000000003</v>
      </c>
      <c r="AC101">
        <v>0.77780000000000005</v>
      </c>
      <c r="AD101">
        <v>1</v>
      </c>
      <c r="AE101">
        <v>0</v>
      </c>
      <c r="AF101" t="s">
        <v>3915</v>
      </c>
      <c r="AG101" s="2">
        <v>3.472222222222222E-3</v>
      </c>
      <c r="AH101" t="s">
        <v>3911</v>
      </c>
      <c r="AI101">
        <v>3</v>
      </c>
      <c r="AJ101" t="s">
        <v>3939</v>
      </c>
      <c r="AK101" s="3">
        <v>42217</v>
      </c>
      <c r="AL101" s="10">
        <f>YEAR(ufc_fights_2[[#This Row],[date]])</f>
        <v>2015</v>
      </c>
      <c r="AM101" t="s">
        <v>3947</v>
      </c>
      <c r="AN101">
        <v>13</v>
      </c>
      <c r="AO101" t="s">
        <v>3913</v>
      </c>
      <c r="AP101">
        <f>IF(ufc_fights_2[[#This Row],[winner]]="Red",ufc_fights_2[[#This Row],[r_fighter_id]],ufc_fights_2[[#This Row],[b_fighter_id]])</f>
        <v>1044</v>
      </c>
      <c r="AQ101" t="str">
        <f>_xlfn.XLOOKUP(ufc_fights_2[[#This Row],[winnerID]],ufc_fighters[id],ufc_fighters[fighter_name],"xxx",0,1)</f>
        <v>Claudia Gadelha</v>
      </c>
    </row>
    <row r="102" spans="1:43">
      <c r="A102">
        <v>1044</v>
      </c>
      <c r="B102">
        <v>907</v>
      </c>
      <c r="C102">
        <f>_xlfn.XLOOKUP(ufc_fights_2[[#This Row],[r_fighter_id]],ufc_fighters[id],ufc_fighters[year],"xxx",0,1)</f>
        <v>1988</v>
      </c>
      <c r="D102">
        <f>_xlfn.XLOOKUP(ufc_fights_2[[#This Row],[b_fighter_id]],ufc_fighters[id],ufc_fighters[year],"Prázdné",0,1)</f>
        <v>1987</v>
      </c>
      <c r="E102" s="10">
        <f>YEAR(ufc_fights_2[[#This Row],[date]])-ufc_fights_2[[#This Row],[r_year]]</f>
        <v>30</v>
      </c>
      <c r="F102" s="10">
        <f>YEAR(ufc_fights_2[[#This Row],[date]])-ufc_fights_2[[#This Row],[b_year]]</f>
        <v>31</v>
      </c>
      <c r="G102">
        <v>0</v>
      </c>
      <c r="H102">
        <v>0</v>
      </c>
      <c r="I102">
        <v>0.40620000000000001</v>
      </c>
      <c r="J102">
        <v>0.41749999999999998</v>
      </c>
      <c r="K102">
        <v>0.629</v>
      </c>
      <c r="L102">
        <v>0.71179999999999999</v>
      </c>
      <c r="M102">
        <v>0.8</v>
      </c>
      <c r="N102">
        <v>0.5</v>
      </c>
      <c r="O102">
        <v>1</v>
      </c>
      <c r="P102">
        <v>0</v>
      </c>
      <c r="Q102">
        <v>0</v>
      </c>
      <c r="R102">
        <v>0</v>
      </c>
      <c r="S102" s="2">
        <v>3.4953703703703705E-3</v>
      </c>
      <c r="T102" s="2">
        <v>2.488425925925926E-3</v>
      </c>
      <c r="U102">
        <v>0.38979999999999998</v>
      </c>
      <c r="V102">
        <v>0.37080000000000002</v>
      </c>
      <c r="W102">
        <v>0.6</v>
      </c>
      <c r="X102">
        <v>0</v>
      </c>
      <c r="Y102">
        <v>0.63639999999999997</v>
      </c>
      <c r="Z102">
        <v>0.38600000000000001</v>
      </c>
      <c r="AA102">
        <v>0.35439999999999999</v>
      </c>
      <c r="AB102">
        <v>0.5</v>
      </c>
      <c r="AC102">
        <v>0.58330000000000004</v>
      </c>
      <c r="AD102">
        <v>0.6</v>
      </c>
      <c r="AE102">
        <v>0.66669999999999996</v>
      </c>
      <c r="AF102" t="s">
        <v>3922</v>
      </c>
      <c r="AG102" s="2">
        <v>3.472222222222222E-3</v>
      </c>
      <c r="AH102" t="s">
        <v>3911</v>
      </c>
      <c r="AI102">
        <v>3</v>
      </c>
      <c r="AJ102" t="s">
        <v>3937</v>
      </c>
      <c r="AK102" s="3">
        <v>43260</v>
      </c>
      <c r="AL102" s="10">
        <f>YEAR(ufc_fights_2[[#This Row],[date]])</f>
        <v>2018</v>
      </c>
      <c r="AM102" t="s">
        <v>3947</v>
      </c>
      <c r="AN102">
        <v>8</v>
      </c>
      <c r="AO102" t="s">
        <v>3913</v>
      </c>
      <c r="AP102">
        <f>IF(ufc_fights_2[[#This Row],[winner]]="Red",ufc_fights_2[[#This Row],[r_fighter_id]],ufc_fights_2[[#This Row],[b_fighter_id]])</f>
        <v>1044</v>
      </c>
      <c r="AQ102" t="str">
        <f>_xlfn.XLOOKUP(ufc_fights_2[[#This Row],[winnerID]],ufc_fighters[id],ufc_fighters[fighter_name],"xxx",0,1)</f>
        <v>Claudia Gadelha</v>
      </c>
    </row>
    <row r="103" spans="1:43">
      <c r="A103">
        <v>1044</v>
      </c>
      <c r="B103">
        <v>501</v>
      </c>
      <c r="C103">
        <f>_xlfn.XLOOKUP(ufc_fights_2[[#This Row],[r_fighter_id]],ufc_fighters[id],ufc_fighters[year],"xxx",0,1)</f>
        <v>1988</v>
      </c>
      <c r="D103">
        <f>_xlfn.XLOOKUP(ufc_fights_2[[#This Row],[b_fighter_id]],ufc_fighters[id],ufc_fighters[year],"Prázdné",0,1)</f>
        <v>1987</v>
      </c>
      <c r="E103" s="10">
        <f>YEAR(ufc_fights_2[[#This Row],[date]])-ufc_fights_2[[#This Row],[r_year]]</f>
        <v>28</v>
      </c>
      <c r="F103" s="10">
        <f>YEAR(ufc_fights_2[[#This Row],[date]])-ufc_fights_2[[#This Row],[b_year]]</f>
        <v>29</v>
      </c>
      <c r="G103">
        <v>0</v>
      </c>
      <c r="H103">
        <v>0</v>
      </c>
      <c r="I103">
        <v>0.42499999999999999</v>
      </c>
      <c r="J103">
        <v>0.32350000000000001</v>
      </c>
      <c r="K103">
        <v>0.46739999999999998</v>
      </c>
      <c r="L103">
        <v>0.48420000000000002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 s="2">
        <v>4.4560185185185189E-3</v>
      </c>
      <c r="T103" s="2">
        <v>2.199074074074074E-4</v>
      </c>
      <c r="U103">
        <v>0.4</v>
      </c>
      <c r="V103">
        <v>0.2041</v>
      </c>
      <c r="W103">
        <v>0.66669999999999996</v>
      </c>
      <c r="X103">
        <v>1</v>
      </c>
      <c r="Y103">
        <v>0.6</v>
      </c>
      <c r="Z103">
        <v>0.3906</v>
      </c>
      <c r="AA103">
        <v>0.25929999999999997</v>
      </c>
      <c r="AB103">
        <v>0.54549999999999998</v>
      </c>
      <c r="AC103">
        <v>0.57140000000000002</v>
      </c>
      <c r="AD103">
        <v>0.6</v>
      </c>
      <c r="AE103">
        <v>0</v>
      </c>
      <c r="AF103" t="s">
        <v>3915</v>
      </c>
      <c r="AG103" s="2">
        <v>3.472222222222222E-3</v>
      </c>
      <c r="AH103" t="s">
        <v>3911</v>
      </c>
      <c r="AI103">
        <v>3</v>
      </c>
      <c r="AJ103" t="s">
        <v>3935</v>
      </c>
      <c r="AK103" s="3">
        <v>42693</v>
      </c>
      <c r="AL103" s="10">
        <f>YEAR(ufc_fights_2[[#This Row],[date]])</f>
        <v>2016</v>
      </c>
      <c r="AM103" t="s">
        <v>3947</v>
      </c>
      <c r="AN103">
        <v>6</v>
      </c>
      <c r="AO103" t="s">
        <v>3913</v>
      </c>
      <c r="AP103">
        <f>IF(ufc_fights_2[[#This Row],[winner]]="Red",ufc_fights_2[[#This Row],[r_fighter_id]],ufc_fights_2[[#This Row],[b_fighter_id]])</f>
        <v>1044</v>
      </c>
      <c r="AQ103" t="str">
        <f>_xlfn.XLOOKUP(ufc_fights_2[[#This Row],[winnerID]],ufc_fighters[id],ufc_fighters[fighter_name],"xxx",0,1)</f>
        <v>Claudia Gadelha</v>
      </c>
    </row>
    <row r="104" spans="1:43">
      <c r="A104">
        <v>1044</v>
      </c>
      <c r="B104">
        <v>1957</v>
      </c>
      <c r="C104">
        <f>_xlfn.XLOOKUP(ufc_fights_2[[#This Row],[r_fighter_id]],ufc_fighters[id],ufc_fighters[year],"xxx",0,1)</f>
        <v>1988</v>
      </c>
      <c r="D104">
        <f>_xlfn.XLOOKUP(ufc_fights_2[[#This Row],[b_fighter_id]],ufc_fighters[id],ufc_fighters[year],"Prázdné",0,1)</f>
        <v>1985</v>
      </c>
      <c r="E104" s="10">
        <f>YEAR(ufc_fights_2[[#This Row],[date]])-ufc_fights_2[[#This Row],[r_year]]</f>
        <v>31</v>
      </c>
      <c r="F104" s="10">
        <f>YEAR(ufc_fights_2[[#This Row],[date]])-ufc_fights_2[[#This Row],[b_year]]</f>
        <v>34</v>
      </c>
      <c r="G104">
        <v>0</v>
      </c>
      <c r="H104">
        <v>0</v>
      </c>
      <c r="I104">
        <v>0.37380000000000002</v>
      </c>
      <c r="J104">
        <v>0.22939999999999999</v>
      </c>
      <c r="K104">
        <v>0.37959999999999999</v>
      </c>
      <c r="L104">
        <v>0.2364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8.1018518518518516E-5</v>
      </c>
      <c r="T104" s="2">
        <v>0</v>
      </c>
      <c r="U104">
        <v>0.375</v>
      </c>
      <c r="V104">
        <v>0.19189999999999999</v>
      </c>
      <c r="W104">
        <v>0.25</v>
      </c>
      <c r="X104">
        <v>0.42859999999999998</v>
      </c>
      <c r="Y104">
        <v>0.5</v>
      </c>
      <c r="Z104">
        <v>0.37759999999999999</v>
      </c>
      <c r="AA104">
        <v>0.17710000000000001</v>
      </c>
      <c r="AB104">
        <v>0.33329999999999999</v>
      </c>
      <c r="AC104">
        <v>0.61539999999999995</v>
      </c>
      <c r="AD104">
        <v>0</v>
      </c>
      <c r="AE104">
        <v>0</v>
      </c>
      <c r="AF104" t="s">
        <v>3915</v>
      </c>
      <c r="AG104" s="2">
        <v>3.472222222222222E-3</v>
      </c>
      <c r="AH104" t="s">
        <v>3911</v>
      </c>
      <c r="AI104">
        <v>3</v>
      </c>
      <c r="AJ104" t="s">
        <v>3924</v>
      </c>
      <c r="AK104" s="3">
        <v>43652</v>
      </c>
      <c r="AL104" s="10">
        <f>YEAR(ufc_fights_2[[#This Row],[date]])</f>
        <v>2019</v>
      </c>
      <c r="AM104" t="s">
        <v>3947</v>
      </c>
      <c r="AN104">
        <v>1</v>
      </c>
      <c r="AO104" t="s">
        <v>3913</v>
      </c>
      <c r="AP104">
        <f>IF(ufc_fights_2[[#This Row],[winner]]="Red",ufc_fights_2[[#This Row],[r_fighter_id]],ufc_fights_2[[#This Row],[b_fighter_id]])</f>
        <v>1044</v>
      </c>
      <c r="AQ104" t="str">
        <f>_xlfn.XLOOKUP(ufc_fights_2[[#This Row],[winnerID]],ufc_fighters[id],ufc_fighters[fighter_name],"xxx",0,1)</f>
        <v>Claudia Gadelha</v>
      </c>
    </row>
    <row r="105" spans="1:43">
      <c r="A105">
        <v>1489</v>
      </c>
      <c r="B105">
        <v>1975</v>
      </c>
      <c r="C105">
        <f>_xlfn.XLOOKUP(ufc_fights_2[[#This Row],[r_fighter_id]],ufc_fighters[id],ufc_fighters[year],"xxx",0,1)</f>
        <v>1988</v>
      </c>
      <c r="D105">
        <f>_xlfn.XLOOKUP(ufc_fights_2[[#This Row],[b_fighter_id]],ufc_fighters[id],ufc_fighters[year],"Prázdné",0,1)</f>
        <v>1994</v>
      </c>
      <c r="E105" s="10">
        <f>YEAR(ufc_fights_2[[#This Row],[date]])-ufc_fights_2[[#This Row],[r_year]]</f>
        <v>31</v>
      </c>
      <c r="F105" s="10">
        <f>YEAR(ufc_fights_2[[#This Row],[date]])-ufc_fights_2[[#This Row],[b_year]]</f>
        <v>25</v>
      </c>
      <c r="G105">
        <v>0</v>
      </c>
      <c r="H105">
        <v>0</v>
      </c>
      <c r="I105">
        <v>0.35</v>
      </c>
      <c r="J105">
        <v>0.3</v>
      </c>
      <c r="K105">
        <v>0.57140000000000002</v>
      </c>
      <c r="L105">
        <v>0.43590000000000001</v>
      </c>
      <c r="M105">
        <v>0.75</v>
      </c>
      <c r="N105">
        <v>0</v>
      </c>
      <c r="O105">
        <v>3</v>
      </c>
      <c r="P105">
        <v>0</v>
      </c>
      <c r="Q105">
        <v>0</v>
      </c>
      <c r="R105">
        <v>0</v>
      </c>
      <c r="S105" s="2">
        <v>2.5694444444444445E-3</v>
      </c>
      <c r="T105" s="2">
        <v>3.4722222222222224E-4</v>
      </c>
      <c r="U105">
        <v>0.26669999999999999</v>
      </c>
      <c r="V105">
        <v>0.22220000000000001</v>
      </c>
      <c r="W105">
        <v>0.6</v>
      </c>
      <c r="X105">
        <v>0</v>
      </c>
      <c r="Y105">
        <v>0</v>
      </c>
      <c r="Z105">
        <v>0.29409999999999997</v>
      </c>
      <c r="AA105">
        <v>0.25929999999999997</v>
      </c>
      <c r="AB105">
        <v>0.66669999999999996</v>
      </c>
      <c r="AC105">
        <v>0.66669999999999996</v>
      </c>
      <c r="AD105">
        <v>0</v>
      </c>
      <c r="AE105">
        <v>0</v>
      </c>
      <c r="AF105" t="s">
        <v>3933</v>
      </c>
      <c r="AG105" s="2">
        <v>8.7962962962962962E-4</v>
      </c>
      <c r="AH105" t="s">
        <v>3911</v>
      </c>
      <c r="AI105">
        <v>3</v>
      </c>
      <c r="AJ105" t="s">
        <v>3938</v>
      </c>
      <c r="AK105" s="3">
        <v>43806</v>
      </c>
      <c r="AL105" s="10">
        <f>YEAR(ufc_fights_2[[#This Row],[date]])</f>
        <v>2019</v>
      </c>
      <c r="AM105" t="s">
        <v>3947</v>
      </c>
      <c r="AN105">
        <v>23</v>
      </c>
      <c r="AO105" t="s">
        <v>3913</v>
      </c>
      <c r="AP105">
        <f>IF(ufc_fights_2[[#This Row],[winner]]="Red",ufc_fights_2[[#This Row],[r_fighter_id]],ufc_fights_2[[#This Row],[b_fighter_id]])</f>
        <v>1489</v>
      </c>
      <c r="AQ105" t="str">
        <f>_xlfn.XLOOKUP(ufc_fights_2[[#This Row],[winnerID]],ufc_fighters[id],ufc_fighters[fighter_name],"xxx",0,1)</f>
        <v>Virna Jandiroba</v>
      </c>
    </row>
    <row r="106" spans="1:43">
      <c r="A106">
        <v>1341</v>
      </c>
      <c r="B106">
        <v>1489</v>
      </c>
      <c r="C106">
        <f>_xlfn.XLOOKUP(ufc_fights_2[[#This Row],[r_fighter_id]],ufc_fighters[id],ufc_fighters[year],"xxx",0,1)</f>
        <v>1984</v>
      </c>
      <c r="D106">
        <f>_xlfn.XLOOKUP(ufc_fights_2[[#This Row],[b_fighter_id]],ufc_fighters[id],ufc_fighters[year],"Prázdné",0,1)</f>
        <v>1988</v>
      </c>
      <c r="E106" s="10">
        <f>YEAR(ufc_fights_2[[#This Row],[date]])-ufc_fights_2[[#This Row],[r_year]]</f>
        <v>36</v>
      </c>
      <c r="F106" s="10">
        <f>YEAR(ufc_fights_2[[#This Row],[date]])-ufc_fights_2[[#This Row],[b_year]]</f>
        <v>32</v>
      </c>
      <c r="G106">
        <v>0</v>
      </c>
      <c r="H106">
        <v>0</v>
      </c>
      <c r="I106">
        <v>1</v>
      </c>
      <c r="J106">
        <v>0.8</v>
      </c>
      <c r="K106">
        <v>1</v>
      </c>
      <c r="L106">
        <v>0.8</v>
      </c>
      <c r="M106">
        <v>0</v>
      </c>
      <c r="N106">
        <v>1</v>
      </c>
      <c r="O106">
        <v>0</v>
      </c>
      <c r="P106">
        <v>2</v>
      </c>
      <c r="Q106">
        <v>0</v>
      </c>
      <c r="R106">
        <v>0</v>
      </c>
      <c r="S106" s="2">
        <v>0</v>
      </c>
      <c r="T106" s="2">
        <v>1.0763888888888889E-3</v>
      </c>
      <c r="U106">
        <v>0</v>
      </c>
      <c r="V106">
        <v>0.8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0.8</v>
      </c>
      <c r="AF106" t="s">
        <v>3933</v>
      </c>
      <c r="AG106" s="2">
        <v>1.2037037037037038E-3</v>
      </c>
      <c r="AH106" t="s">
        <v>3911</v>
      </c>
      <c r="AI106">
        <v>3</v>
      </c>
      <c r="AJ106" t="s">
        <v>3931</v>
      </c>
      <c r="AK106" s="3">
        <v>44058</v>
      </c>
      <c r="AL106" s="10">
        <f>YEAR(ufc_fights_2[[#This Row],[date]])</f>
        <v>2020</v>
      </c>
      <c r="AM106" t="s">
        <v>3947</v>
      </c>
      <c r="AN106">
        <v>1</v>
      </c>
      <c r="AO106" t="s">
        <v>3918</v>
      </c>
      <c r="AP106">
        <f>IF(ufc_fights_2[[#This Row],[winner]]="Red",ufc_fights_2[[#This Row],[r_fighter_id]],ufc_fights_2[[#This Row],[b_fighter_id]])</f>
        <v>1489</v>
      </c>
      <c r="AQ106" t="str">
        <f>_xlfn.XLOOKUP(ufc_fights_2[[#This Row],[winnerID]],ufc_fighters[id],ufc_fighters[fighter_name],"xxx",0,1)</f>
        <v>Virna Jandiroba</v>
      </c>
    </row>
    <row r="107" spans="1:43">
      <c r="A107">
        <v>326</v>
      </c>
      <c r="B107">
        <v>1679</v>
      </c>
      <c r="C107">
        <f>_xlfn.XLOOKUP(ufc_fights_2[[#This Row],[r_fighter_id]],ufc_fighters[id],ufc_fighters[year],"xxx",0,1)</f>
        <v>1988</v>
      </c>
      <c r="D107">
        <f>_xlfn.XLOOKUP(ufc_fights_2[[#This Row],[b_fighter_id]],ufc_fighters[id],ufc_fighters[year],"Prázdné",0,1)</f>
        <v>1989</v>
      </c>
      <c r="E107" s="10">
        <f>YEAR(ufc_fights_2[[#This Row],[date]])-ufc_fights_2[[#This Row],[r_year]]</f>
        <v>30</v>
      </c>
      <c r="F107" s="10">
        <f>YEAR(ufc_fights_2[[#This Row],[date]])-ufc_fights_2[[#This Row],[b_year]]</f>
        <v>29</v>
      </c>
      <c r="G107">
        <v>1</v>
      </c>
      <c r="H107">
        <v>0</v>
      </c>
      <c r="I107">
        <v>0.69230000000000003</v>
      </c>
      <c r="J107">
        <v>0.66669999999999996</v>
      </c>
      <c r="K107">
        <v>0.69230000000000003</v>
      </c>
      <c r="L107">
        <v>0.66669999999999996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5.7870370370370373E-5</v>
      </c>
      <c r="T107" s="2">
        <v>0</v>
      </c>
      <c r="U107">
        <v>0.7</v>
      </c>
      <c r="V107">
        <v>0</v>
      </c>
      <c r="W107">
        <v>0.5</v>
      </c>
      <c r="X107">
        <v>1</v>
      </c>
      <c r="Y107">
        <v>1</v>
      </c>
      <c r="Z107">
        <v>0.5</v>
      </c>
      <c r="AA107">
        <v>0.66669999999999996</v>
      </c>
      <c r="AB107">
        <v>0</v>
      </c>
      <c r="AC107">
        <v>0</v>
      </c>
      <c r="AD107">
        <v>0.85709999999999997</v>
      </c>
      <c r="AE107">
        <v>0</v>
      </c>
      <c r="AF107" t="s">
        <v>3910</v>
      </c>
      <c r="AG107" s="2">
        <v>3.8194444444444446E-4</v>
      </c>
      <c r="AH107" t="s">
        <v>3911</v>
      </c>
      <c r="AI107">
        <v>3</v>
      </c>
      <c r="AJ107" t="s">
        <v>4009</v>
      </c>
      <c r="AK107" s="3">
        <v>43239</v>
      </c>
      <c r="AL107" s="10">
        <f>YEAR(ufc_fights_2[[#This Row],[date]])</f>
        <v>2018</v>
      </c>
      <c r="AM107" t="s">
        <v>3947</v>
      </c>
      <c r="AN107">
        <v>151</v>
      </c>
      <c r="AO107" t="s">
        <v>3913</v>
      </c>
      <c r="AP107">
        <f>IF(ufc_fights_2[[#This Row],[winner]]="Red",ufc_fights_2[[#This Row],[r_fighter_id]],ufc_fights_2[[#This Row],[b_fighter_id]])</f>
        <v>326</v>
      </c>
      <c r="AQ107" t="str">
        <f>_xlfn.XLOOKUP(ufc_fights_2[[#This Row],[winnerID]],ufc_fighters[id],ufc_fighters[fighter_name],"xxx",0,1)</f>
        <v>Poliana Botelho</v>
      </c>
    </row>
    <row r="108" spans="1:43">
      <c r="A108">
        <v>2269</v>
      </c>
      <c r="B108">
        <v>3273</v>
      </c>
      <c r="C108">
        <f>_xlfn.XLOOKUP(ufc_fights_2[[#This Row],[r_fighter_id]],ufc_fighters[id],ufc_fighters[year],"xxx",0,1)</f>
        <v>1992</v>
      </c>
      <c r="D108">
        <f>_xlfn.XLOOKUP(ufc_fights_2[[#This Row],[b_fighter_id]],ufc_fighters[id],ufc_fighters[year],"Prázdné",0,1)</f>
        <v>1989</v>
      </c>
      <c r="E108" s="10">
        <f>YEAR(ufc_fights_2[[#This Row],[date]])-ufc_fights_2[[#This Row],[r_year]]</f>
        <v>24</v>
      </c>
      <c r="F108" s="10">
        <f>YEAR(ufc_fights_2[[#This Row],[date]])-ufc_fights_2[[#This Row],[b_year]]</f>
        <v>27</v>
      </c>
      <c r="G108">
        <v>0</v>
      </c>
      <c r="H108">
        <v>0</v>
      </c>
      <c r="I108">
        <v>0.2949</v>
      </c>
      <c r="J108">
        <v>0.50409999999999999</v>
      </c>
      <c r="K108">
        <v>0.3</v>
      </c>
      <c r="L108">
        <v>0.6</v>
      </c>
      <c r="M108">
        <v>0.5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9.2592592592592596E-4</v>
      </c>
      <c r="T108" s="2">
        <v>5.2083333333333333E-4</v>
      </c>
      <c r="U108">
        <v>0.21429999999999999</v>
      </c>
      <c r="V108">
        <v>0.27029999999999998</v>
      </c>
      <c r="W108">
        <v>0.6</v>
      </c>
      <c r="X108">
        <v>0.8</v>
      </c>
      <c r="Y108">
        <v>0.96550000000000002</v>
      </c>
      <c r="Z108">
        <v>0.2828</v>
      </c>
      <c r="AA108">
        <v>0.47220000000000001</v>
      </c>
      <c r="AB108">
        <v>0</v>
      </c>
      <c r="AC108">
        <v>0.75</v>
      </c>
      <c r="AD108">
        <v>0.625</v>
      </c>
      <c r="AE108">
        <v>1</v>
      </c>
      <c r="AF108" t="s">
        <v>3915</v>
      </c>
      <c r="AG108" s="2">
        <v>3.472222222222222E-3</v>
      </c>
      <c r="AH108" t="s">
        <v>3911</v>
      </c>
      <c r="AI108">
        <v>3</v>
      </c>
      <c r="AJ108" t="s">
        <v>3928</v>
      </c>
      <c r="AK108" s="3">
        <v>42476</v>
      </c>
      <c r="AL108" s="10">
        <f>YEAR(ufc_fights_2[[#This Row],[date]])</f>
        <v>2016</v>
      </c>
      <c r="AM108" t="s">
        <v>3947</v>
      </c>
      <c r="AN108">
        <v>10</v>
      </c>
      <c r="AO108" t="s">
        <v>3913</v>
      </c>
      <c r="AP108">
        <f>IF(ufc_fights_2[[#This Row],[winner]]="Red",ufc_fights_2[[#This Row],[r_fighter_id]],ufc_fights_2[[#This Row],[b_fighter_id]])</f>
        <v>2269</v>
      </c>
      <c r="AQ108" t="str">
        <f>_xlfn.XLOOKUP(ufc_fights_2[[#This Row],[winnerID]],ufc_fighters[id],ufc_fighters[fighter_name],"xxx",0,1)</f>
        <v>Rose Namajunas</v>
      </c>
    </row>
    <row r="109" spans="1:43">
      <c r="A109">
        <v>1149</v>
      </c>
      <c r="B109">
        <v>326</v>
      </c>
      <c r="C109">
        <f>_xlfn.XLOOKUP(ufc_fights_2[[#This Row],[r_fighter_id]],ufc_fighters[id],ufc_fighters[year],"xxx",0,1)</f>
        <v>1986</v>
      </c>
      <c r="D109">
        <f>_xlfn.XLOOKUP(ufc_fights_2[[#This Row],[b_fighter_id]],ufc_fighters[id],ufc_fighters[year],"Prázdné",0,1)</f>
        <v>1988</v>
      </c>
      <c r="E109" s="10">
        <f>YEAR(ufc_fights_2[[#This Row],[date]])-ufc_fights_2[[#This Row],[r_year]]</f>
        <v>31</v>
      </c>
      <c r="F109" s="10">
        <f>YEAR(ufc_fights_2[[#This Row],[date]])-ufc_fights_2[[#This Row],[b_year]]</f>
        <v>29</v>
      </c>
      <c r="G109">
        <v>0</v>
      </c>
      <c r="H109">
        <v>0</v>
      </c>
      <c r="I109">
        <v>0.46550000000000002</v>
      </c>
      <c r="J109">
        <v>0.6381</v>
      </c>
      <c r="K109">
        <v>0.7177</v>
      </c>
      <c r="L109">
        <v>0.74060000000000004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 s="2">
        <v>7.060185185185185E-3</v>
      </c>
      <c r="T109" s="2">
        <v>6.5972222222222224E-4</v>
      </c>
      <c r="U109">
        <v>0.14810000000000001</v>
      </c>
      <c r="V109">
        <v>0.5867</v>
      </c>
      <c r="W109">
        <v>0.83330000000000004</v>
      </c>
      <c r="X109">
        <v>0.72</v>
      </c>
      <c r="Y109">
        <v>0.8</v>
      </c>
      <c r="Z109">
        <v>0.4</v>
      </c>
      <c r="AA109">
        <v>0.3488</v>
      </c>
      <c r="AB109">
        <v>0.875</v>
      </c>
      <c r="AC109">
        <v>0.8387</v>
      </c>
      <c r="AD109">
        <v>0</v>
      </c>
      <c r="AE109">
        <v>0</v>
      </c>
      <c r="AF109" t="s">
        <v>3915</v>
      </c>
      <c r="AG109" s="2">
        <v>3.472222222222222E-3</v>
      </c>
      <c r="AH109" t="s">
        <v>3911</v>
      </c>
      <c r="AI109">
        <v>3</v>
      </c>
      <c r="AJ109" t="s">
        <v>3924</v>
      </c>
      <c r="AK109" s="3">
        <v>43015</v>
      </c>
      <c r="AL109" s="10">
        <f>YEAR(ufc_fights_2[[#This Row],[date]])</f>
        <v>2017</v>
      </c>
      <c r="AM109" t="s">
        <v>3947</v>
      </c>
      <c r="AN109">
        <v>1</v>
      </c>
      <c r="AO109" t="s">
        <v>3918</v>
      </c>
      <c r="AP109">
        <f>IF(ufc_fights_2[[#This Row],[winner]]="Red",ufc_fights_2[[#This Row],[r_fighter_id]],ufc_fights_2[[#This Row],[b_fighter_id]])</f>
        <v>326</v>
      </c>
      <c r="AQ109" t="str">
        <f>_xlfn.XLOOKUP(ufc_fights_2[[#This Row],[winnerID]],ufc_fighters[id],ufc_fighters[fighter_name],"xxx",0,1)</f>
        <v>Poliana Botelho</v>
      </c>
    </row>
    <row r="110" spans="1:43">
      <c r="A110">
        <v>2487</v>
      </c>
      <c r="B110">
        <v>1957</v>
      </c>
      <c r="C110">
        <f>_xlfn.XLOOKUP(ufc_fights_2[[#This Row],[r_fighter_id]],ufc_fighters[id],ufc_fighters[year],"xxx",0,1)</f>
        <v>1983</v>
      </c>
      <c r="D110">
        <f>_xlfn.XLOOKUP(ufc_fights_2[[#This Row],[b_fighter_id]],ufc_fighters[id],ufc_fighters[year],"Prázdné",0,1)</f>
        <v>1985</v>
      </c>
      <c r="E110" s="10">
        <f>YEAR(ufc_fights_2[[#This Row],[date]])-ufc_fights_2[[#This Row],[r_year]]</f>
        <v>31</v>
      </c>
      <c r="F110" s="10">
        <f>YEAR(ufc_fights_2[[#This Row],[date]])-ufc_fights_2[[#This Row],[b_year]]</f>
        <v>29</v>
      </c>
      <c r="G110">
        <v>0</v>
      </c>
      <c r="H110">
        <v>0</v>
      </c>
      <c r="I110">
        <v>0.39800000000000002</v>
      </c>
      <c r="J110">
        <v>0.53920000000000001</v>
      </c>
      <c r="K110">
        <v>0.56630000000000003</v>
      </c>
      <c r="L110">
        <v>0.6129</v>
      </c>
      <c r="M110">
        <v>0.5</v>
      </c>
      <c r="N110">
        <v>0.5</v>
      </c>
      <c r="O110">
        <v>0</v>
      </c>
      <c r="P110">
        <v>0</v>
      </c>
      <c r="Q110">
        <v>1</v>
      </c>
      <c r="R110">
        <v>0</v>
      </c>
      <c r="S110" s="2">
        <v>4.6412037037037038E-3</v>
      </c>
      <c r="T110" s="2">
        <v>1.5740740740740741E-3</v>
      </c>
      <c r="U110">
        <v>0.31580000000000003</v>
      </c>
      <c r="V110">
        <v>0.49440000000000001</v>
      </c>
      <c r="W110">
        <v>0.66669999999999996</v>
      </c>
      <c r="X110">
        <v>0.7</v>
      </c>
      <c r="Y110">
        <v>0.9</v>
      </c>
      <c r="Z110">
        <v>0.2676</v>
      </c>
      <c r="AA110">
        <v>0.51219999999999999</v>
      </c>
      <c r="AB110">
        <v>0.85709999999999997</v>
      </c>
      <c r="AC110">
        <v>0.2</v>
      </c>
      <c r="AD110">
        <v>0.7</v>
      </c>
      <c r="AE110">
        <v>0.8</v>
      </c>
      <c r="AF110" t="s">
        <v>3922</v>
      </c>
      <c r="AG110" s="2">
        <v>3.472222222222222E-3</v>
      </c>
      <c r="AH110" t="s">
        <v>3911</v>
      </c>
      <c r="AI110">
        <v>3</v>
      </c>
      <c r="AJ110" t="s">
        <v>3914</v>
      </c>
      <c r="AK110" s="3">
        <v>41985</v>
      </c>
      <c r="AL110" s="10">
        <f>YEAR(ufc_fights_2[[#This Row],[date]])</f>
        <v>2014</v>
      </c>
      <c r="AM110" t="s">
        <v>3947</v>
      </c>
      <c r="AN110">
        <v>1</v>
      </c>
      <c r="AO110" t="s">
        <v>3913</v>
      </c>
      <c r="AP110">
        <f>IF(ufc_fights_2[[#This Row],[winner]]="Red",ufc_fights_2[[#This Row],[r_fighter_id]],ufc_fights_2[[#This Row],[b_fighter_id]])</f>
        <v>2487</v>
      </c>
      <c r="AQ110" t="str">
        <f>_xlfn.XLOOKUP(ufc_fights_2[[#This Row],[winnerID]],ufc_fighters[id],ufc_fighters[fighter_name],"xxx",0,1)</f>
        <v>Jessica Penne</v>
      </c>
    </row>
    <row r="111" spans="1:43">
      <c r="A111">
        <v>3156</v>
      </c>
      <c r="B111">
        <v>115</v>
      </c>
      <c r="C111">
        <f>_xlfn.XLOOKUP(ufc_fights_2[[#This Row],[r_fighter_id]],ufc_fighters[id],ufc_fighters[year],"xxx",0,1)</f>
        <v>1990</v>
      </c>
      <c r="D111">
        <f>_xlfn.XLOOKUP(ufc_fights_2[[#This Row],[b_fighter_id]],ufc_fighters[id],ufc_fighters[year],"Prázdné",0,1)</f>
        <v>1985</v>
      </c>
      <c r="E111" s="10">
        <f>YEAR(ufc_fights_2[[#This Row],[date]])-ufc_fights_2[[#This Row],[r_year]]</f>
        <v>29</v>
      </c>
      <c r="F111" s="10">
        <f>YEAR(ufc_fights_2[[#This Row],[date]])-ufc_fights_2[[#This Row],[b_year]]</f>
        <v>34</v>
      </c>
      <c r="G111">
        <v>0</v>
      </c>
      <c r="H111">
        <v>0</v>
      </c>
      <c r="I111">
        <v>0.5282</v>
      </c>
      <c r="J111">
        <v>0.48480000000000001</v>
      </c>
      <c r="K111">
        <v>0.57230000000000003</v>
      </c>
      <c r="L111">
        <v>0.51429999999999998</v>
      </c>
      <c r="M111">
        <v>0.30769999999999997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5.7523148148148151E-3</v>
      </c>
      <c r="T111" s="2">
        <v>0</v>
      </c>
      <c r="U111">
        <v>0.3412</v>
      </c>
      <c r="V111">
        <v>0.46970000000000001</v>
      </c>
      <c r="W111">
        <v>0.75860000000000005</v>
      </c>
      <c r="X111">
        <v>0.85709999999999997</v>
      </c>
      <c r="Y111">
        <v>0.28570000000000001</v>
      </c>
      <c r="Z111">
        <v>0.42</v>
      </c>
      <c r="AA111">
        <v>0.43819999999999998</v>
      </c>
      <c r="AB111">
        <v>1</v>
      </c>
      <c r="AC111">
        <v>0.8</v>
      </c>
      <c r="AD111">
        <v>0.7429</v>
      </c>
      <c r="AE111">
        <v>1</v>
      </c>
      <c r="AF111" t="s">
        <v>3915</v>
      </c>
      <c r="AG111" s="2">
        <v>3.472222222222222E-3</v>
      </c>
      <c r="AH111" t="s">
        <v>3911</v>
      </c>
      <c r="AI111">
        <v>3</v>
      </c>
      <c r="AJ111" t="s">
        <v>3937</v>
      </c>
      <c r="AK111" s="3">
        <v>43624</v>
      </c>
      <c r="AL111" s="10">
        <f>YEAR(ufc_fights_2[[#This Row],[date]])</f>
        <v>2019</v>
      </c>
      <c r="AM111" t="s">
        <v>3947</v>
      </c>
      <c r="AN111">
        <v>8</v>
      </c>
      <c r="AO111" t="s">
        <v>3913</v>
      </c>
      <c r="AP111">
        <f>IF(ufc_fights_2[[#This Row],[winner]]="Red",ufc_fights_2[[#This Row],[r_fighter_id]],ufc_fights_2[[#This Row],[b_fighter_id]])</f>
        <v>3156</v>
      </c>
      <c r="AQ111" t="str">
        <f>_xlfn.XLOOKUP(ufc_fights_2[[#This Row],[winnerID]],ufc_fighters[id],ufc_fighters[fighter_name],"xxx",0,1)</f>
        <v>Tatiana Suarez</v>
      </c>
    </row>
    <row r="112" spans="1:43">
      <c r="A112">
        <v>3156</v>
      </c>
      <c r="B112">
        <v>2495</v>
      </c>
      <c r="C112">
        <f>_xlfn.XLOOKUP(ufc_fights_2[[#This Row],[r_fighter_id]],ufc_fighters[id],ufc_fighters[year],"xxx",0,1)</f>
        <v>1990</v>
      </c>
      <c r="D112">
        <f>_xlfn.XLOOKUP(ufc_fights_2[[#This Row],[b_fighter_id]],ufc_fighters[id],ufc_fighters[year],"Prázdné",0,1)</f>
        <v>1993</v>
      </c>
      <c r="E112" s="10">
        <f>YEAR(ufc_fights_2[[#This Row],[date]])-ufc_fights_2[[#This Row],[r_year]]</f>
        <v>27</v>
      </c>
      <c r="F112" s="10">
        <f>YEAR(ufc_fights_2[[#This Row],[date]])-ufc_fights_2[[#This Row],[b_year]]</f>
        <v>24</v>
      </c>
      <c r="G112">
        <v>0</v>
      </c>
      <c r="H112">
        <v>0</v>
      </c>
      <c r="I112">
        <v>0.66979999999999995</v>
      </c>
      <c r="J112">
        <v>0.56520000000000004</v>
      </c>
      <c r="K112">
        <v>0.73099999999999998</v>
      </c>
      <c r="L112">
        <v>0.66349999999999998</v>
      </c>
      <c r="M112">
        <v>0.8</v>
      </c>
      <c r="N112">
        <v>0</v>
      </c>
      <c r="O112">
        <v>0</v>
      </c>
      <c r="P112">
        <v>1</v>
      </c>
      <c r="Q112">
        <v>0</v>
      </c>
      <c r="R112">
        <v>0</v>
      </c>
      <c r="S112" s="2">
        <v>8.6689814814814806E-3</v>
      </c>
      <c r="T112" s="2">
        <v>6.9444444444444444E-5</v>
      </c>
      <c r="U112">
        <v>0.58440000000000003</v>
      </c>
      <c r="V112">
        <v>0.55559999999999998</v>
      </c>
      <c r="W112">
        <v>0.93330000000000002</v>
      </c>
      <c r="X112">
        <v>0.85709999999999997</v>
      </c>
      <c r="Y112">
        <v>1</v>
      </c>
      <c r="Z112">
        <v>0.36670000000000003</v>
      </c>
      <c r="AA112">
        <v>0.5</v>
      </c>
      <c r="AB112">
        <v>0.75</v>
      </c>
      <c r="AC112">
        <v>0.66669999999999996</v>
      </c>
      <c r="AD112">
        <v>0.79169999999999996</v>
      </c>
      <c r="AE112">
        <v>0.66669999999999996</v>
      </c>
      <c r="AF112" t="s">
        <v>3915</v>
      </c>
      <c r="AG112" s="2">
        <v>3.472222222222222E-3</v>
      </c>
      <c r="AH112" t="s">
        <v>3911</v>
      </c>
      <c r="AI112">
        <v>3</v>
      </c>
      <c r="AJ112" t="s">
        <v>1658</v>
      </c>
      <c r="AK112" s="3">
        <v>43050</v>
      </c>
      <c r="AL112" s="10">
        <f>YEAR(ufc_fights_2[[#This Row],[date]])</f>
        <v>2017</v>
      </c>
      <c r="AM112" t="s">
        <v>3947</v>
      </c>
      <c r="AN112">
        <v>15</v>
      </c>
      <c r="AO112" t="s">
        <v>3913</v>
      </c>
      <c r="AP112">
        <f>IF(ufc_fights_2[[#This Row],[winner]]="Red",ufc_fights_2[[#This Row],[r_fighter_id]],ufc_fights_2[[#This Row],[b_fighter_id]])</f>
        <v>3156</v>
      </c>
      <c r="AQ112" t="str">
        <f>_xlfn.XLOOKUP(ufc_fights_2[[#This Row],[winnerID]],ufc_fighters[id],ufc_fighters[fighter_name],"xxx",0,1)</f>
        <v>Tatiana Suarez</v>
      </c>
    </row>
    <row r="113" spans="1:43">
      <c r="A113">
        <v>907</v>
      </c>
      <c r="B113">
        <v>3156</v>
      </c>
      <c r="C113">
        <f>_xlfn.XLOOKUP(ufc_fights_2[[#This Row],[r_fighter_id]],ufc_fighters[id],ufc_fighters[year],"xxx",0,1)</f>
        <v>1987</v>
      </c>
      <c r="D113">
        <f>_xlfn.XLOOKUP(ufc_fights_2[[#This Row],[b_fighter_id]],ufc_fighters[id],ufc_fighters[year],"Prázdné",0,1)</f>
        <v>1990</v>
      </c>
      <c r="E113" s="10">
        <f>YEAR(ufc_fights_2[[#This Row],[date]])-ufc_fights_2[[#This Row],[r_year]]</f>
        <v>31</v>
      </c>
      <c r="F113" s="10">
        <f>YEAR(ufc_fights_2[[#This Row],[date]])-ufc_fights_2[[#This Row],[b_year]]</f>
        <v>28</v>
      </c>
      <c r="G113">
        <v>0</v>
      </c>
      <c r="H113">
        <v>0</v>
      </c>
      <c r="I113">
        <v>0.6</v>
      </c>
      <c r="J113">
        <v>0.8367</v>
      </c>
      <c r="K113">
        <v>0.66669999999999996</v>
      </c>
      <c r="L113">
        <v>0.87739999999999996</v>
      </c>
      <c r="M113">
        <v>0</v>
      </c>
      <c r="N113">
        <v>0.81820000000000004</v>
      </c>
      <c r="O113">
        <v>0</v>
      </c>
      <c r="P113">
        <v>0</v>
      </c>
      <c r="Q113">
        <v>1</v>
      </c>
      <c r="R113">
        <v>0</v>
      </c>
      <c r="S113" s="2">
        <v>4.6296296296296294E-5</v>
      </c>
      <c r="T113" s="2">
        <v>8.9930555555555562E-3</v>
      </c>
      <c r="U113">
        <v>0.2</v>
      </c>
      <c r="V113">
        <v>0.83120000000000005</v>
      </c>
      <c r="W113">
        <v>1</v>
      </c>
      <c r="X113">
        <v>0</v>
      </c>
      <c r="Y113">
        <v>1</v>
      </c>
      <c r="Z113">
        <v>0</v>
      </c>
      <c r="AA113">
        <v>0.54549999999999998</v>
      </c>
      <c r="AB113">
        <v>0.85709999999999997</v>
      </c>
      <c r="AC113">
        <v>0.75</v>
      </c>
      <c r="AD113">
        <v>0</v>
      </c>
      <c r="AE113">
        <v>0.8861</v>
      </c>
      <c r="AF113" t="s">
        <v>3910</v>
      </c>
      <c r="AG113" s="2">
        <v>3.1597222222222222E-3</v>
      </c>
      <c r="AH113" t="s">
        <v>3911</v>
      </c>
      <c r="AI113">
        <v>3</v>
      </c>
      <c r="AJ113" t="s">
        <v>3956</v>
      </c>
      <c r="AK113" s="3">
        <v>43351</v>
      </c>
      <c r="AL113" s="10">
        <f>YEAR(ufc_fights_2[[#This Row],[date]])</f>
        <v>2018</v>
      </c>
      <c r="AM113" t="s">
        <v>3947</v>
      </c>
      <c r="AN113">
        <v>98</v>
      </c>
      <c r="AO113" t="s">
        <v>3918</v>
      </c>
      <c r="AP113">
        <f>IF(ufc_fights_2[[#This Row],[winner]]="Red",ufc_fights_2[[#This Row],[r_fighter_id]],ufc_fights_2[[#This Row],[b_fighter_id]])</f>
        <v>3156</v>
      </c>
      <c r="AQ113" t="str">
        <f>_xlfn.XLOOKUP(ufc_fights_2[[#This Row],[winnerID]],ufc_fighters[id],ufc_fighters[fighter_name],"xxx",0,1)</f>
        <v>Tatiana Suarez</v>
      </c>
    </row>
    <row r="114" spans="1:43">
      <c r="A114">
        <v>1192</v>
      </c>
      <c r="B114">
        <v>3156</v>
      </c>
      <c r="C114">
        <f>_xlfn.XLOOKUP(ufc_fights_2[[#This Row],[r_fighter_id]],ufc_fighters[id],ufc_fighters[year],"xxx",0,1)</f>
        <v>1993</v>
      </c>
      <c r="D114">
        <f>_xlfn.XLOOKUP(ufc_fights_2[[#This Row],[b_fighter_id]],ufc_fighters[id],ufc_fighters[year],"Prázdné",0,1)</f>
        <v>1990</v>
      </c>
      <c r="E114" s="10">
        <f>YEAR(ufc_fights_2[[#This Row],[date]])-ufc_fights_2[[#This Row],[r_year]]</f>
        <v>25</v>
      </c>
      <c r="F114" s="10">
        <f>YEAR(ufc_fights_2[[#This Row],[date]])-ufc_fights_2[[#This Row],[b_year]]</f>
        <v>28</v>
      </c>
      <c r="G114">
        <v>0</v>
      </c>
      <c r="H114">
        <v>0</v>
      </c>
      <c r="I114">
        <v>0.75</v>
      </c>
      <c r="J114">
        <v>0.22220000000000001</v>
      </c>
      <c r="K114">
        <v>0.91300000000000003</v>
      </c>
      <c r="L114">
        <v>0.36359999999999998</v>
      </c>
      <c r="M114">
        <v>0</v>
      </c>
      <c r="N114">
        <v>0.66669999999999996</v>
      </c>
      <c r="O114">
        <v>0</v>
      </c>
      <c r="P114">
        <v>1</v>
      </c>
      <c r="Q114">
        <v>0</v>
      </c>
      <c r="R114">
        <v>0</v>
      </c>
      <c r="S114" s="2">
        <v>0</v>
      </c>
      <c r="T114" s="2">
        <v>1.1689814814814816E-3</v>
      </c>
      <c r="U114">
        <v>0.8</v>
      </c>
      <c r="V114">
        <v>0.1429</v>
      </c>
      <c r="W114">
        <v>0.66669999999999996</v>
      </c>
      <c r="X114">
        <v>0</v>
      </c>
      <c r="Y114">
        <v>1</v>
      </c>
      <c r="Z114">
        <v>0</v>
      </c>
      <c r="AA114">
        <v>0.125</v>
      </c>
      <c r="AB114">
        <v>1</v>
      </c>
      <c r="AC114">
        <v>0</v>
      </c>
      <c r="AD114">
        <v>1</v>
      </c>
      <c r="AE114">
        <v>1</v>
      </c>
      <c r="AF114" t="s">
        <v>3933</v>
      </c>
      <c r="AG114" s="2">
        <v>1.8981481481481482E-3</v>
      </c>
      <c r="AH114" t="s">
        <v>3911</v>
      </c>
      <c r="AI114">
        <v>3</v>
      </c>
      <c r="AJ114" t="s">
        <v>4009</v>
      </c>
      <c r="AK114" s="3">
        <v>43239</v>
      </c>
      <c r="AL114" s="10">
        <f>YEAR(ufc_fights_2[[#This Row],[date]])</f>
        <v>2018</v>
      </c>
      <c r="AM114" t="s">
        <v>3947</v>
      </c>
      <c r="AN114">
        <v>151</v>
      </c>
      <c r="AO114" t="s">
        <v>3918</v>
      </c>
      <c r="AP114">
        <f>IF(ufc_fights_2[[#This Row],[winner]]="Red",ufc_fights_2[[#This Row],[r_fighter_id]],ufc_fights_2[[#This Row],[b_fighter_id]])</f>
        <v>3156</v>
      </c>
      <c r="AQ114" t="str">
        <f>_xlfn.XLOOKUP(ufc_fights_2[[#This Row],[winnerID]],ufc_fighters[id],ufc_fighters[fighter_name],"xxx",0,1)</f>
        <v>Tatiana Suarez</v>
      </c>
    </row>
    <row r="115" spans="1:43">
      <c r="A115">
        <v>2269</v>
      </c>
      <c r="B115">
        <v>3344</v>
      </c>
      <c r="C115">
        <f>_xlfn.XLOOKUP(ufc_fights_2[[#This Row],[r_fighter_id]],ufc_fighters[id],ufc_fighters[year],"xxx",0,1)</f>
        <v>1992</v>
      </c>
      <c r="D115">
        <f>_xlfn.XLOOKUP(ufc_fights_2[[#This Row],[b_fighter_id]],ufc_fighters[id],ufc_fighters[year],"Prázdné",0,1)</f>
        <v>1994</v>
      </c>
      <c r="E115" s="10">
        <f>YEAR(ufc_fights_2[[#This Row],[date]])-ufc_fights_2[[#This Row],[r_year]]</f>
        <v>23</v>
      </c>
      <c r="F115" s="10">
        <f>YEAR(ufc_fights_2[[#This Row],[date]])-ufc_fights_2[[#This Row],[b_year]]</f>
        <v>21</v>
      </c>
      <c r="G115">
        <v>0</v>
      </c>
      <c r="H115">
        <v>0</v>
      </c>
      <c r="I115">
        <v>0.56999999999999995</v>
      </c>
      <c r="J115">
        <v>0.2</v>
      </c>
      <c r="K115">
        <v>0.65820000000000001</v>
      </c>
      <c r="L115">
        <v>0.5464</v>
      </c>
      <c r="M115">
        <v>0.8</v>
      </c>
      <c r="N115">
        <v>0</v>
      </c>
      <c r="O115">
        <v>4</v>
      </c>
      <c r="P115">
        <v>0</v>
      </c>
      <c r="Q115">
        <v>0</v>
      </c>
      <c r="R115">
        <v>0</v>
      </c>
      <c r="S115" s="2">
        <v>1.1585648148148149E-2</v>
      </c>
      <c r="T115" s="2">
        <v>3.0092592592592595E-4</v>
      </c>
      <c r="U115">
        <v>0.52439999999999998</v>
      </c>
      <c r="V115">
        <v>6.6699999999999995E-2</v>
      </c>
      <c r="W115">
        <v>0.75</v>
      </c>
      <c r="X115">
        <v>1</v>
      </c>
      <c r="Y115">
        <v>0.8</v>
      </c>
      <c r="Z115">
        <v>0.50939999999999996</v>
      </c>
      <c r="AA115">
        <v>0.1739</v>
      </c>
      <c r="AB115">
        <v>0.69230000000000003</v>
      </c>
      <c r="AC115">
        <v>0.5</v>
      </c>
      <c r="AD115">
        <v>0.61760000000000004</v>
      </c>
      <c r="AE115">
        <v>0</v>
      </c>
      <c r="AF115" t="s">
        <v>3933</v>
      </c>
      <c r="AG115" s="2">
        <v>1.6782407407407408E-3</v>
      </c>
      <c r="AH115" t="s">
        <v>3927</v>
      </c>
      <c r="AI115">
        <v>5</v>
      </c>
      <c r="AJ115" t="s">
        <v>3914</v>
      </c>
      <c r="AK115" s="3">
        <v>42348</v>
      </c>
      <c r="AL115" s="10">
        <f>YEAR(ufc_fights_2[[#This Row],[date]])</f>
        <v>2015</v>
      </c>
      <c r="AM115" t="s">
        <v>3947</v>
      </c>
      <c r="AN115">
        <v>1</v>
      </c>
      <c r="AO115" t="s">
        <v>3913</v>
      </c>
      <c r="AP115">
        <f>IF(ufc_fights_2[[#This Row],[winner]]="Red",ufc_fights_2[[#This Row],[r_fighter_id]],ufc_fights_2[[#This Row],[b_fighter_id]])</f>
        <v>2269</v>
      </c>
      <c r="AQ115" t="str">
        <f>_xlfn.XLOOKUP(ufc_fights_2[[#This Row],[winnerID]],ufc_fighters[id],ufc_fighters[fighter_name],"xxx",0,1)</f>
        <v>Rose Namajunas</v>
      </c>
    </row>
    <row r="116" spans="1:43">
      <c r="A116">
        <v>2269</v>
      </c>
      <c r="B116">
        <v>1357</v>
      </c>
      <c r="C116">
        <f>_xlfn.XLOOKUP(ufc_fights_2[[#This Row],[r_fighter_id]],ufc_fighters[id],ufc_fighters[year],"xxx",0,1)</f>
        <v>1992</v>
      </c>
      <c r="D116">
        <f>_xlfn.XLOOKUP(ufc_fights_2[[#This Row],[b_fighter_id]],ufc_fighters[id],ufc_fighters[year],"Prázdné",0,1)</f>
        <v>1985</v>
      </c>
      <c r="E116" s="10">
        <f>YEAR(ufc_fights_2[[#This Row],[date]])-ufc_fights_2[[#This Row],[r_year]]</f>
        <v>23</v>
      </c>
      <c r="F116" s="10">
        <f>YEAR(ufc_fights_2[[#This Row],[date]])-ufc_fights_2[[#This Row],[b_year]]</f>
        <v>30</v>
      </c>
      <c r="G116">
        <v>0</v>
      </c>
      <c r="H116">
        <v>0</v>
      </c>
      <c r="I116">
        <v>0.39389999999999997</v>
      </c>
      <c r="J116">
        <v>0.54549999999999998</v>
      </c>
      <c r="K116">
        <v>0.38890000000000002</v>
      </c>
      <c r="L116">
        <v>0.61539999999999995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 s="2">
        <v>8.2175925925925927E-4</v>
      </c>
      <c r="T116" s="2">
        <v>1.273148148148148E-4</v>
      </c>
      <c r="U116">
        <v>0.375</v>
      </c>
      <c r="V116">
        <v>0.44440000000000002</v>
      </c>
      <c r="W116">
        <v>1</v>
      </c>
      <c r="X116">
        <v>0</v>
      </c>
      <c r="Y116">
        <v>1</v>
      </c>
      <c r="Z116">
        <v>0.37930000000000003</v>
      </c>
      <c r="AA116">
        <v>0.47370000000000001</v>
      </c>
      <c r="AB116">
        <v>0.5</v>
      </c>
      <c r="AC116">
        <v>1</v>
      </c>
      <c r="AD116">
        <v>0</v>
      </c>
      <c r="AE116">
        <v>0</v>
      </c>
      <c r="AF116" t="s">
        <v>3933</v>
      </c>
      <c r="AG116" s="2">
        <v>1.9328703703703704E-3</v>
      </c>
      <c r="AH116" t="s">
        <v>3911</v>
      </c>
      <c r="AI116">
        <v>3</v>
      </c>
      <c r="AJ116" t="s">
        <v>4033</v>
      </c>
      <c r="AK116" s="3">
        <v>42280</v>
      </c>
      <c r="AL116" s="10">
        <f>YEAR(ufc_fights_2[[#This Row],[date]])</f>
        <v>2015</v>
      </c>
      <c r="AM116" t="s">
        <v>3947</v>
      </c>
      <c r="AN116">
        <v>3</v>
      </c>
      <c r="AO116" t="s">
        <v>3913</v>
      </c>
      <c r="AP116">
        <f>IF(ufc_fights_2[[#This Row],[winner]]="Red",ufc_fights_2[[#This Row],[r_fighter_id]],ufc_fights_2[[#This Row],[b_fighter_id]])</f>
        <v>2269</v>
      </c>
      <c r="AQ116" t="str">
        <f>_xlfn.XLOOKUP(ufc_fights_2[[#This Row],[winnerID]],ufc_fighters[id],ufc_fighters[fighter_name],"xxx",0,1)</f>
        <v>Rose Namajunas</v>
      </c>
    </row>
    <row r="117" spans="1:43">
      <c r="A117">
        <v>1044</v>
      </c>
      <c r="B117">
        <v>1357</v>
      </c>
      <c r="C117">
        <f>_xlfn.XLOOKUP(ufc_fights_2[[#This Row],[r_fighter_id]],ufc_fighters[id],ufc_fighters[year],"xxx",0,1)</f>
        <v>1988</v>
      </c>
      <c r="D117">
        <f>_xlfn.XLOOKUP(ufc_fights_2[[#This Row],[b_fighter_id]],ufc_fighters[id],ufc_fighters[year],"Prázdné",0,1)</f>
        <v>1985</v>
      </c>
      <c r="E117" s="10">
        <f>YEAR(ufc_fights_2[[#This Row],[date]])-ufc_fights_2[[#This Row],[r_year]]</f>
        <v>32</v>
      </c>
      <c r="F117" s="10">
        <f>YEAR(ufc_fights_2[[#This Row],[date]])-ufc_fights_2[[#This Row],[b_year]]</f>
        <v>35</v>
      </c>
      <c r="G117">
        <v>0</v>
      </c>
      <c r="H117">
        <v>1</v>
      </c>
      <c r="I117">
        <v>0.4</v>
      </c>
      <c r="J117">
        <v>0.51139999999999997</v>
      </c>
      <c r="K117">
        <v>0.42199999999999999</v>
      </c>
      <c r="L117">
        <v>0.51959999999999995</v>
      </c>
      <c r="M117">
        <v>0.25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1.9328703703703704E-3</v>
      </c>
      <c r="T117" s="2">
        <v>4.2824074074074075E-4</v>
      </c>
      <c r="U117">
        <v>0.34079999999999999</v>
      </c>
      <c r="V117">
        <v>0.44119999999999998</v>
      </c>
      <c r="W117">
        <v>0.66669999999999996</v>
      </c>
      <c r="X117">
        <v>0.9</v>
      </c>
      <c r="Y117">
        <v>1</v>
      </c>
      <c r="Z117">
        <v>0.3861</v>
      </c>
      <c r="AA117">
        <v>0.50590000000000002</v>
      </c>
      <c r="AB117">
        <v>0.5</v>
      </c>
      <c r="AC117">
        <v>1</v>
      </c>
      <c r="AD117">
        <v>1</v>
      </c>
      <c r="AE117">
        <v>0</v>
      </c>
      <c r="AF117" t="s">
        <v>3922</v>
      </c>
      <c r="AG117" s="2">
        <v>3.472222222222222E-3</v>
      </c>
      <c r="AH117" t="s">
        <v>3911</v>
      </c>
      <c r="AI117">
        <v>3</v>
      </c>
      <c r="AJ117" t="s">
        <v>3938</v>
      </c>
      <c r="AK117" s="3">
        <v>43967</v>
      </c>
      <c r="AL117" s="10">
        <f>YEAR(ufc_fights_2[[#This Row],[date]])</f>
        <v>2020</v>
      </c>
      <c r="AM117" t="s">
        <v>3947</v>
      </c>
      <c r="AN117">
        <v>62</v>
      </c>
      <c r="AO117" t="s">
        <v>3913</v>
      </c>
      <c r="AP117">
        <f>IF(ufc_fights_2[[#This Row],[winner]]="Red",ufc_fights_2[[#This Row],[r_fighter_id]],ufc_fights_2[[#This Row],[b_fighter_id]])</f>
        <v>1044</v>
      </c>
      <c r="AQ117" t="str">
        <f>_xlfn.XLOOKUP(ufc_fights_2[[#This Row],[winnerID]],ufc_fighters[id],ufc_fighters[fighter_name],"xxx",0,1)</f>
        <v>Claudia Gadelha</v>
      </c>
    </row>
    <row r="118" spans="1:43">
      <c r="A118">
        <v>3549</v>
      </c>
      <c r="B118">
        <v>3077</v>
      </c>
      <c r="C118">
        <f>_xlfn.XLOOKUP(ufc_fights_2[[#This Row],[r_fighter_id]],ufc_fighters[id],ufc_fighters[year],"xxx",0,1)</f>
        <v>1987</v>
      </c>
      <c r="D118">
        <f>_xlfn.XLOOKUP(ufc_fights_2[[#This Row],[b_fighter_id]],ufc_fighters[id],ufc_fighters[year],"Prázdné",0,1)</f>
        <v>1991</v>
      </c>
      <c r="E118" s="10">
        <f>YEAR(ufc_fights_2[[#This Row],[date]])-ufc_fights_2[[#This Row],[r_year]]</f>
        <v>33</v>
      </c>
      <c r="F118" s="10">
        <f>YEAR(ufc_fights_2[[#This Row],[date]])-ufc_fights_2[[#This Row],[b_year]]</f>
        <v>29</v>
      </c>
      <c r="G118">
        <v>0</v>
      </c>
      <c r="H118">
        <v>0</v>
      </c>
      <c r="I118">
        <v>0.28070000000000001</v>
      </c>
      <c r="J118">
        <v>0.65710000000000002</v>
      </c>
      <c r="K118">
        <v>0.50570000000000004</v>
      </c>
      <c r="L118">
        <v>0.73680000000000001</v>
      </c>
      <c r="M118">
        <v>0</v>
      </c>
      <c r="N118">
        <v>0.25</v>
      </c>
      <c r="O118">
        <v>0</v>
      </c>
      <c r="P118">
        <v>0</v>
      </c>
      <c r="Q118">
        <v>0</v>
      </c>
      <c r="R118">
        <v>0</v>
      </c>
      <c r="S118" s="2">
        <v>2.662037037037037E-3</v>
      </c>
      <c r="T118" s="2">
        <v>1.8865740740740742E-3</v>
      </c>
      <c r="U118">
        <v>0.25</v>
      </c>
      <c r="V118">
        <v>0.45450000000000002</v>
      </c>
      <c r="W118">
        <v>0.42859999999999998</v>
      </c>
      <c r="X118">
        <v>0.375</v>
      </c>
      <c r="Y118">
        <v>0.88460000000000005</v>
      </c>
      <c r="Z118">
        <v>0.28570000000000001</v>
      </c>
      <c r="AA118">
        <v>0.65449999999999997</v>
      </c>
      <c r="AB118">
        <v>0</v>
      </c>
      <c r="AC118">
        <v>0.71430000000000005</v>
      </c>
      <c r="AD118">
        <v>0</v>
      </c>
      <c r="AE118">
        <v>0.625</v>
      </c>
      <c r="AF118" t="s">
        <v>3915</v>
      </c>
      <c r="AG118" s="2">
        <v>3.472222222222222E-3</v>
      </c>
      <c r="AH118" t="s">
        <v>3911</v>
      </c>
      <c r="AI118">
        <v>3</v>
      </c>
      <c r="AJ118" t="s">
        <v>3916</v>
      </c>
      <c r="AK118" s="3">
        <v>44058</v>
      </c>
      <c r="AL118" s="10">
        <f>YEAR(ufc_fights_2[[#This Row],[date]])</f>
        <v>2020</v>
      </c>
      <c r="AM118" t="s">
        <v>3947</v>
      </c>
      <c r="AN118">
        <v>1</v>
      </c>
      <c r="AO118" t="s">
        <v>3918</v>
      </c>
      <c r="AP118">
        <f>IF(ufc_fights_2[[#This Row],[winner]]="Red",ufc_fights_2[[#This Row],[r_fighter_id]],ufc_fights_2[[#This Row],[b_fighter_id]])</f>
        <v>3077</v>
      </c>
      <c r="AQ118" t="str">
        <f>_xlfn.XLOOKUP(ufc_fights_2[[#This Row],[winnerID]],ufc_fighters[id],ufc_fighters[fighter_name],"xxx",0,1)</f>
        <v>Livinha Souza</v>
      </c>
    </row>
    <row r="119" spans="1:43">
      <c r="A119">
        <v>907</v>
      </c>
      <c r="B119">
        <v>1489</v>
      </c>
      <c r="C119">
        <f>_xlfn.XLOOKUP(ufc_fights_2[[#This Row],[r_fighter_id]],ufc_fighters[id],ufc_fighters[year],"xxx",0,1)</f>
        <v>1987</v>
      </c>
      <c r="D119">
        <f>_xlfn.XLOOKUP(ufc_fights_2[[#This Row],[b_fighter_id]],ufc_fighters[id],ufc_fighters[year],"Prázdné",0,1)</f>
        <v>1988</v>
      </c>
      <c r="E119" s="10">
        <f>YEAR(ufc_fights_2[[#This Row],[date]])-ufc_fights_2[[#This Row],[r_year]]</f>
        <v>32</v>
      </c>
      <c r="F119" s="10">
        <f>YEAR(ufc_fights_2[[#This Row],[date]])-ufc_fights_2[[#This Row],[b_year]]</f>
        <v>31</v>
      </c>
      <c r="G119">
        <v>0</v>
      </c>
      <c r="H119">
        <v>0</v>
      </c>
      <c r="I119">
        <v>0.49020000000000002</v>
      </c>
      <c r="J119">
        <v>0.45950000000000002</v>
      </c>
      <c r="K119">
        <v>0.75780000000000003</v>
      </c>
      <c r="L119">
        <v>0.71909999999999996</v>
      </c>
      <c r="M119">
        <v>0.4</v>
      </c>
      <c r="N119">
        <v>0.33329999999999999</v>
      </c>
      <c r="O119">
        <v>0</v>
      </c>
      <c r="P119">
        <v>0</v>
      </c>
      <c r="Q119">
        <v>1</v>
      </c>
      <c r="R119">
        <v>2</v>
      </c>
      <c r="S119" s="2">
        <v>3.7847222222222223E-3</v>
      </c>
      <c r="T119" s="2">
        <v>2.638888888888889E-3</v>
      </c>
      <c r="U119">
        <v>0.41860000000000003</v>
      </c>
      <c r="V119">
        <v>0.39389999999999997</v>
      </c>
      <c r="W119">
        <v>0.85709999999999997</v>
      </c>
      <c r="X119">
        <v>1</v>
      </c>
      <c r="Y119">
        <v>0</v>
      </c>
      <c r="Z119">
        <v>0.4</v>
      </c>
      <c r="AA119">
        <v>0.43330000000000002</v>
      </c>
      <c r="AB119">
        <v>0.66669999999999996</v>
      </c>
      <c r="AC119">
        <v>0.5</v>
      </c>
      <c r="AD119">
        <v>0.55559999999999998</v>
      </c>
      <c r="AE119">
        <v>1</v>
      </c>
      <c r="AF119" t="s">
        <v>3915</v>
      </c>
      <c r="AG119" s="2">
        <v>3.472222222222222E-3</v>
      </c>
      <c r="AH119" t="s">
        <v>3911</v>
      </c>
      <c r="AI119">
        <v>3</v>
      </c>
      <c r="AJ119" t="s">
        <v>3994</v>
      </c>
      <c r="AK119" s="3">
        <v>43582</v>
      </c>
      <c r="AL119" s="10">
        <f>YEAR(ufc_fights_2[[#This Row],[date]])</f>
        <v>2019</v>
      </c>
      <c r="AM119" t="s">
        <v>3947</v>
      </c>
      <c r="AN119">
        <v>84</v>
      </c>
      <c r="AO119" t="s">
        <v>3913</v>
      </c>
      <c r="AP119">
        <f>IF(ufc_fights_2[[#This Row],[winner]]="Red",ufc_fights_2[[#This Row],[r_fighter_id]],ufc_fights_2[[#This Row],[b_fighter_id]])</f>
        <v>907</v>
      </c>
      <c r="AQ119" t="str">
        <f>_xlfn.XLOOKUP(ufc_fights_2[[#This Row],[winnerID]],ufc_fighters[id],ufc_fighters[fighter_name],"xxx",0,1)</f>
        <v>Carla Esparza</v>
      </c>
    </row>
    <row r="120" spans="1:43">
      <c r="A120">
        <v>1044</v>
      </c>
      <c r="B120">
        <v>1500</v>
      </c>
      <c r="C120">
        <f>_xlfn.XLOOKUP(ufc_fights_2[[#This Row],[r_fighter_id]],ufc_fighters[id],ufc_fighters[year],"xxx",0,1)</f>
        <v>1988</v>
      </c>
      <c r="D120">
        <f>_xlfn.XLOOKUP(ufc_fights_2[[#This Row],[b_fighter_id]],ufc_fighters[id],ufc_fighters[year],"Prázdné",0,1)</f>
        <v>1987</v>
      </c>
      <c r="E120" s="10">
        <f>YEAR(ufc_fights_2[[#This Row],[date]])-ufc_fights_2[[#This Row],[r_year]]</f>
        <v>26</v>
      </c>
      <c r="F120" s="10">
        <f>YEAR(ufc_fights_2[[#This Row],[date]])-ufc_fights_2[[#This Row],[b_year]]</f>
        <v>27</v>
      </c>
      <c r="G120">
        <v>0</v>
      </c>
      <c r="H120">
        <v>1</v>
      </c>
      <c r="I120">
        <v>0.38569999999999999</v>
      </c>
      <c r="J120">
        <v>0.30399999999999999</v>
      </c>
      <c r="K120">
        <v>0.56730000000000003</v>
      </c>
      <c r="L120">
        <v>0.35070000000000001</v>
      </c>
      <c r="M120">
        <v>0.4375</v>
      </c>
      <c r="N120">
        <v>0</v>
      </c>
      <c r="O120">
        <v>1</v>
      </c>
      <c r="P120">
        <v>0</v>
      </c>
      <c r="Q120">
        <v>0</v>
      </c>
      <c r="R120">
        <v>0</v>
      </c>
      <c r="S120" s="2">
        <v>6.0879629629629626E-3</v>
      </c>
      <c r="T120" s="2">
        <v>7.7546296296296293E-4</v>
      </c>
      <c r="U120">
        <v>0.30509999999999998</v>
      </c>
      <c r="V120">
        <v>0.1961</v>
      </c>
      <c r="W120">
        <v>0.81820000000000004</v>
      </c>
      <c r="X120">
        <v>0</v>
      </c>
      <c r="Y120">
        <v>0</v>
      </c>
      <c r="Z120">
        <v>0.24440000000000001</v>
      </c>
      <c r="AA120">
        <v>0.20830000000000001</v>
      </c>
      <c r="AB120">
        <v>0.61109999999999998</v>
      </c>
      <c r="AC120">
        <v>0.68179999999999996</v>
      </c>
      <c r="AD120">
        <v>0.71430000000000005</v>
      </c>
      <c r="AE120">
        <v>0.42859999999999998</v>
      </c>
      <c r="AF120" t="s">
        <v>3922</v>
      </c>
      <c r="AG120" s="2">
        <v>3.472222222222222E-3</v>
      </c>
      <c r="AH120" t="s">
        <v>3911</v>
      </c>
      <c r="AI120">
        <v>3</v>
      </c>
      <c r="AJ120" t="s">
        <v>3963</v>
      </c>
      <c r="AK120" s="3">
        <v>41986</v>
      </c>
      <c r="AL120" s="10">
        <f>YEAR(ufc_fights_2[[#This Row],[date]])</f>
        <v>2014</v>
      </c>
      <c r="AM120" t="s">
        <v>3947</v>
      </c>
      <c r="AN120">
        <v>21</v>
      </c>
      <c r="AO120" t="s">
        <v>3918</v>
      </c>
      <c r="AP120">
        <f>IF(ufc_fights_2[[#This Row],[winner]]="Red",ufc_fights_2[[#This Row],[r_fighter_id]],ufc_fights_2[[#This Row],[b_fighter_id]])</f>
        <v>1500</v>
      </c>
      <c r="AQ120" t="str">
        <f>_xlfn.XLOOKUP(ufc_fights_2[[#This Row],[winnerID]],ufc_fighters[id],ufc_fighters[fighter_name],"xxx",0,1)</f>
        <v>Joanna Jedrzejczyk</v>
      </c>
    </row>
    <row r="121" spans="1:43">
      <c r="A121">
        <v>671</v>
      </c>
      <c r="B121">
        <v>2212</v>
      </c>
      <c r="C121">
        <f>_xlfn.XLOOKUP(ufc_fights_2[[#This Row],[r_fighter_id]],ufc_fighters[id],ufc_fighters[year],"xxx",0,1)</f>
        <v>1991</v>
      </c>
      <c r="D121">
        <f>_xlfn.XLOOKUP(ufc_fights_2[[#This Row],[b_fighter_id]],ufc_fighters[id],ufc_fighters[year],"Prázdné",0,1)</f>
        <v>1989</v>
      </c>
      <c r="E121" s="10">
        <f>YEAR(ufc_fights_2[[#This Row],[date]])-ufc_fights_2[[#This Row],[r_year]]</f>
        <v>25</v>
      </c>
      <c r="F121" s="10">
        <f>YEAR(ufc_fights_2[[#This Row],[date]])-ufc_fights_2[[#This Row],[b_year]]</f>
        <v>27</v>
      </c>
      <c r="G121">
        <v>0</v>
      </c>
      <c r="H121">
        <v>0</v>
      </c>
      <c r="I121">
        <v>0.35070000000000001</v>
      </c>
      <c r="J121">
        <v>0.60329999999999995</v>
      </c>
      <c r="K121">
        <v>0.5</v>
      </c>
      <c r="L121">
        <v>0.65139999999999998</v>
      </c>
      <c r="M121">
        <v>0</v>
      </c>
      <c r="N121">
        <v>0.3</v>
      </c>
      <c r="O121">
        <v>1</v>
      </c>
      <c r="P121">
        <v>0</v>
      </c>
      <c r="Q121">
        <v>0</v>
      </c>
      <c r="R121">
        <v>0</v>
      </c>
      <c r="S121" s="2">
        <v>5.0810185185185186E-3</v>
      </c>
      <c r="T121" s="2">
        <v>9.9537037037037042E-4</v>
      </c>
      <c r="U121">
        <v>0.26790000000000003</v>
      </c>
      <c r="V121">
        <v>0.47439999999999999</v>
      </c>
      <c r="W121">
        <v>0.72219999999999995</v>
      </c>
      <c r="X121">
        <v>1</v>
      </c>
      <c r="Y121">
        <v>1</v>
      </c>
      <c r="Z121">
        <v>0.27929999999999999</v>
      </c>
      <c r="AA121">
        <v>0.54759999999999998</v>
      </c>
      <c r="AB121">
        <v>0.68420000000000003</v>
      </c>
      <c r="AC121">
        <v>0.76</v>
      </c>
      <c r="AD121">
        <v>0.75</v>
      </c>
      <c r="AE121">
        <v>0.66669999999999996</v>
      </c>
      <c r="AF121" t="s">
        <v>3915</v>
      </c>
      <c r="AG121" s="2">
        <v>3.472222222222222E-3</v>
      </c>
      <c r="AH121" t="s">
        <v>3911</v>
      </c>
      <c r="AI121">
        <v>3</v>
      </c>
      <c r="AJ121" t="s">
        <v>3912</v>
      </c>
      <c r="AK121" s="3">
        <v>42707</v>
      </c>
      <c r="AL121" s="10">
        <f>YEAR(ufc_fights_2[[#This Row],[date]])</f>
        <v>2016</v>
      </c>
      <c r="AM121" t="s">
        <v>3947</v>
      </c>
      <c r="AN121">
        <v>1</v>
      </c>
      <c r="AO121" t="s">
        <v>3918</v>
      </c>
      <c r="AP121">
        <f>IF(ufc_fights_2[[#This Row],[winner]]="Red",ufc_fights_2[[#This Row],[r_fighter_id]],ufc_fights_2[[#This Row],[b_fighter_id]])</f>
        <v>2212</v>
      </c>
      <c r="AQ121" t="str">
        <f>_xlfn.XLOOKUP(ufc_fights_2[[#This Row],[winnerID]],ufc_fighters[id],ufc_fighters[fighter_name],"xxx",0,1)</f>
        <v>Jamie Moyle</v>
      </c>
    </row>
    <row r="122" spans="1:43">
      <c r="A122">
        <v>195</v>
      </c>
      <c r="B122">
        <v>560</v>
      </c>
      <c r="C122">
        <f>_xlfn.XLOOKUP(ufc_fights_2[[#This Row],[r_fighter_id]],ufc_fighters[id],ufc_fighters[year],"xxx",0,1)</f>
        <v>1998</v>
      </c>
      <c r="D122">
        <f>_xlfn.XLOOKUP(ufc_fights_2[[#This Row],[b_fighter_id]],ufc_fighters[id],ufc_fighters[year],"Prázdné",0,1)</f>
        <v>1992</v>
      </c>
      <c r="E122" s="10">
        <f>YEAR(ufc_fights_2[[#This Row],[date]])-ufc_fights_2[[#This Row],[r_year]]</f>
        <v>20</v>
      </c>
      <c r="F122" s="10">
        <f>YEAR(ufc_fights_2[[#This Row],[date]])-ufc_fights_2[[#This Row],[b_year]]</f>
        <v>26</v>
      </c>
      <c r="G122">
        <v>0</v>
      </c>
      <c r="H122">
        <v>0</v>
      </c>
      <c r="I122">
        <v>0.70099999999999996</v>
      </c>
      <c r="J122">
        <v>0.59419999999999995</v>
      </c>
      <c r="K122">
        <v>0.72899999999999998</v>
      </c>
      <c r="L122">
        <v>0.68179999999999996</v>
      </c>
      <c r="M122">
        <v>0.2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2.4652777777777776E-3</v>
      </c>
      <c r="T122" s="2">
        <v>3.2407407407407406E-4</v>
      </c>
      <c r="U122">
        <v>0.63009999999999999</v>
      </c>
      <c r="V122">
        <v>0.3125</v>
      </c>
      <c r="W122">
        <v>0.88890000000000002</v>
      </c>
      <c r="X122">
        <v>1</v>
      </c>
      <c r="Y122">
        <v>0.92310000000000003</v>
      </c>
      <c r="Z122">
        <v>0.52629999999999999</v>
      </c>
      <c r="AA122">
        <v>0.41460000000000002</v>
      </c>
      <c r="AB122">
        <v>0.92589999999999995</v>
      </c>
      <c r="AC122">
        <v>0.85709999999999997</v>
      </c>
      <c r="AD122">
        <v>0.71879999999999999</v>
      </c>
      <c r="AE122">
        <v>0</v>
      </c>
      <c r="AF122" t="s">
        <v>3910</v>
      </c>
      <c r="AG122" s="2">
        <v>1.4004629629629629E-3</v>
      </c>
      <c r="AH122" t="s">
        <v>3911</v>
      </c>
      <c r="AI122">
        <v>3</v>
      </c>
      <c r="AJ122" t="s">
        <v>3919</v>
      </c>
      <c r="AK122" s="3">
        <v>43414</v>
      </c>
      <c r="AL122" s="10">
        <f>YEAR(ufc_fights_2[[#This Row],[date]])</f>
        <v>2018</v>
      </c>
      <c r="AM122" t="s">
        <v>3947</v>
      </c>
      <c r="AN122">
        <v>74</v>
      </c>
      <c r="AO122" t="s">
        <v>3913</v>
      </c>
      <c r="AP122">
        <f>IF(ufc_fights_2[[#This Row],[winner]]="Red",ufc_fights_2[[#This Row],[r_fighter_id]],ufc_fights_2[[#This Row],[b_fighter_id]])</f>
        <v>195</v>
      </c>
      <c r="AQ122" t="str">
        <f>_xlfn.XLOOKUP(ufc_fights_2[[#This Row],[winnerID]],ufc_fighters[id],ufc_fighters[fighter_name],"xxx",0,1)</f>
        <v>Maycee Barber</v>
      </c>
    </row>
    <row r="123" spans="1:43">
      <c r="A123">
        <v>612</v>
      </c>
      <c r="B123">
        <v>1913</v>
      </c>
      <c r="C123">
        <f>_xlfn.XLOOKUP(ufc_fights_2[[#This Row],[r_fighter_id]],ufc_fighters[id],ufc_fighters[year],"xxx",0,1)</f>
        <v>1991</v>
      </c>
      <c r="D123">
        <f>_xlfn.XLOOKUP(ufc_fights_2[[#This Row],[b_fighter_id]],ufc_fighters[id],ufc_fighters[year],"Prázdné",0,1)</f>
        <v>1983</v>
      </c>
      <c r="E123" s="10">
        <f>YEAR(ufc_fights_2[[#This Row],[date]])-ufc_fights_2[[#This Row],[r_year]]</f>
        <v>26</v>
      </c>
      <c r="F123" s="10">
        <f>YEAR(ufc_fights_2[[#This Row],[date]])-ufc_fights_2[[#This Row],[b_year]]</f>
        <v>34</v>
      </c>
      <c r="G123">
        <v>0</v>
      </c>
      <c r="H123">
        <v>0</v>
      </c>
      <c r="I123">
        <v>0.66669999999999996</v>
      </c>
      <c r="J123">
        <v>0.3871</v>
      </c>
      <c r="K123">
        <v>0.71199999999999997</v>
      </c>
      <c r="L123">
        <v>0.44740000000000002</v>
      </c>
      <c r="M123">
        <v>0.33329999999999999</v>
      </c>
      <c r="N123">
        <v>0</v>
      </c>
      <c r="O123">
        <v>1</v>
      </c>
      <c r="P123">
        <v>0</v>
      </c>
      <c r="Q123">
        <v>0</v>
      </c>
      <c r="R123">
        <v>0</v>
      </c>
      <c r="S123" s="2">
        <v>5.5555555555555558E-3</v>
      </c>
      <c r="T123" s="2">
        <v>0</v>
      </c>
      <c r="U123">
        <v>0.62960000000000005</v>
      </c>
      <c r="V123">
        <v>0.15790000000000001</v>
      </c>
      <c r="W123">
        <v>1</v>
      </c>
      <c r="X123">
        <v>0</v>
      </c>
      <c r="Y123">
        <v>0.75</v>
      </c>
      <c r="Z123">
        <v>0.21049999999999999</v>
      </c>
      <c r="AA123">
        <v>0.3448</v>
      </c>
      <c r="AB123">
        <v>0.66669999999999996</v>
      </c>
      <c r="AC123">
        <v>1</v>
      </c>
      <c r="AD123">
        <v>0.89470000000000005</v>
      </c>
      <c r="AE123">
        <v>1</v>
      </c>
      <c r="AF123" t="s">
        <v>3910</v>
      </c>
      <c r="AG123" s="2">
        <v>3.1712962962962962E-3</v>
      </c>
      <c r="AH123" t="s">
        <v>3911</v>
      </c>
      <c r="AI123">
        <v>3</v>
      </c>
      <c r="AJ123" t="s">
        <v>3938</v>
      </c>
      <c r="AK123" s="3">
        <v>43071</v>
      </c>
      <c r="AL123" s="10">
        <f>YEAR(ufc_fights_2[[#This Row],[date]])</f>
        <v>2017</v>
      </c>
      <c r="AM123" t="s">
        <v>3947</v>
      </c>
      <c r="AN123">
        <v>122</v>
      </c>
      <c r="AO123" t="s">
        <v>3913</v>
      </c>
      <c r="AP123">
        <f>IF(ufc_fights_2[[#This Row],[winner]]="Red",ufc_fights_2[[#This Row],[r_fighter_id]],ufc_fights_2[[#This Row],[b_fighter_id]])</f>
        <v>612</v>
      </c>
      <c r="AQ123" t="str">
        <f>_xlfn.XLOOKUP(ufc_fights_2[[#This Row],[winnerID]],ufc_fighters[id],ufc_fighters[fighter_name],"xxx",0,1)</f>
        <v>Amanda Cooper</v>
      </c>
    </row>
    <row r="124" spans="1:43">
      <c r="A124">
        <v>877</v>
      </c>
      <c r="B124">
        <v>612</v>
      </c>
      <c r="C124">
        <f>_xlfn.XLOOKUP(ufc_fights_2[[#This Row],[r_fighter_id]],ufc_fighters[id],ufc_fighters[year],"xxx",0,1)</f>
        <v>1984</v>
      </c>
      <c r="D124">
        <f>_xlfn.XLOOKUP(ufc_fights_2[[#This Row],[b_fighter_id]],ufc_fighters[id],ufc_fighters[year],"Prázdné",0,1)</f>
        <v>1991</v>
      </c>
      <c r="E124" s="10">
        <f>YEAR(ufc_fights_2[[#This Row],[date]])-ufc_fights_2[[#This Row],[r_year]]</f>
        <v>32</v>
      </c>
      <c r="F124" s="10">
        <f>YEAR(ufc_fights_2[[#This Row],[date]])-ufc_fights_2[[#This Row],[b_year]]</f>
        <v>25</v>
      </c>
      <c r="G124">
        <v>1</v>
      </c>
      <c r="H124">
        <v>0</v>
      </c>
      <c r="I124">
        <v>0.4884</v>
      </c>
      <c r="J124">
        <v>0.4012</v>
      </c>
      <c r="K124">
        <v>0.5252</v>
      </c>
      <c r="L124">
        <v>0.48359999999999997</v>
      </c>
      <c r="M124">
        <v>0</v>
      </c>
      <c r="N124">
        <v>0.66669999999999996</v>
      </c>
      <c r="O124">
        <v>0</v>
      </c>
      <c r="P124">
        <v>1</v>
      </c>
      <c r="Q124">
        <v>0</v>
      </c>
      <c r="R124">
        <v>0</v>
      </c>
      <c r="S124" s="2">
        <v>1.5509259259259259E-3</v>
      </c>
      <c r="T124" s="2">
        <v>2.1180555555555558E-3</v>
      </c>
      <c r="U124">
        <v>0.39389999999999997</v>
      </c>
      <c r="V124">
        <v>0.375</v>
      </c>
      <c r="W124">
        <v>0.8125</v>
      </c>
      <c r="X124">
        <v>0.78569999999999995</v>
      </c>
      <c r="Y124">
        <v>1</v>
      </c>
      <c r="Z124">
        <v>0.4299</v>
      </c>
      <c r="AA124">
        <v>0.36130000000000001</v>
      </c>
      <c r="AB124">
        <v>0.75</v>
      </c>
      <c r="AC124">
        <v>1</v>
      </c>
      <c r="AD124">
        <v>0.77780000000000005</v>
      </c>
      <c r="AE124">
        <v>0.71430000000000005</v>
      </c>
      <c r="AF124" t="s">
        <v>3915</v>
      </c>
      <c r="AG124" s="2">
        <v>3.472222222222222E-3</v>
      </c>
      <c r="AH124" t="s">
        <v>3911</v>
      </c>
      <c r="AI124">
        <v>3</v>
      </c>
      <c r="AJ124" t="s">
        <v>3976</v>
      </c>
      <c r="AK124" s="3">
        <v>42693</v>
      </c>
      <c r="AL124" s="10">
        <f>YEAR(ufc_fights_2[[#This Row],[date]])</f>
        <v>2016</v>
      </c>
      <c r="AM124" t="s">
        <v>3947</v>
      </c>
      <c r="AN124">
        <v>26</v>
      </c>
      <c r="AO124" t="s">
        <v>3918</v>
      </c>
      <c r="AP124">
        <f>IF(ufc_fights_2[[#This Row],[winner]]="Red",ufc_fights_2[[#This Row],[r_fighter_id]],ufc_fights_2[[#This Row],[b_fighter_id]])</f>
        <v>612</v>
      </c>
      <c r="AQ124" t="str">
        <f>_xlfn.XLOOKUP(ufc_fights_2[[#This Row],[winnerID]],ufc_fighters[id],ufc_fighters[fighter_name],"xxx",0,1)</f>
        <v>Amanda Cooper</v>
      </c>
    </row>
    <row r="125" spans="1:43">
      <c r="A125">
        <v>671</v>
      </c>
      <c r="B125">
        <v>1583</v>
      </c>
      <c r="C125">
        <f>_xlfn.XLOOKUP(ufc_fights_2[[#This Row],[r_fighter_id]],ufc_fighters[id],ufc_fighters[year],"xxx",0,1)</f>
        <v>1991</v>
      </c>
      <c r="D125">
        <f>_xlfn.XLOOKUP(ufc_fights_2[[#This Row],[b_fighter_id]],ufc_fighters[id],ufc_fighters[year],"Prázdné",0,1)</f>
        <v>1981</v>
      </c>
      <c r="E125" s="10">
        <f>YEAR(ufc_fights_2[[#This Row],[date]])-ufc_fights_2[[#This Row],[r_year]]</f>
        <v>24</v>
      </c>
      <c r="F125" s="10">
        <f>YEAR(ufc_fights_2[[#This Row],[date]])-ufc_fights_2[[#This Row],[b_year]]</f>
        <v>34</v>
      </c>
      <c r="G125">
        <v>0</v>
      </c>
      <c r="H125">
        <v>0</v>
      </c>
      <c r="I125">
        <v>0.42859999999999998</v>
      </c>
      <c r="J125">
        <v>0.27500000000000002</v>
      </c>
      <c r="K125">
        <v>0.52459999999999996</v>
      </c>
      <c r="L125">
        <v>0.4375</v>
      </c>
      <c r="M125">
        <v>1</v>
      </c>
      <c r="N125">
        <v>0.1111</v>
      </c>
      <c r="O125">
        <v>2</v>
      </c>
      <c r="P125">
        <v>0</v>
      </c>
      <c r="Q125">
        <v>0</v>
      </c>
      <c r="R125">
        <v>0</v>
      </c>
      <c r="S125" s="2">
        <v>8.564814814814815E-4</v>
      </c>
      <c r="T125" s="2">
        <v>3.2060185185185186E-3</v>
      </c>
      <c r="U125">
        <v>0.2581</v>
      </c>
      <c r="V125">
        <v>0.25</v>
      </c>
      <c r="W125">
        <v>0.75</v>
      </c>
      <c r="X125">
        <v>0.5</v>
      </c>
      <c r="Y125">
        <v>0.16669999999999999</v>
      </c>
      <c r="Z125">
        <v>0.35899999999999999</v>
      </c>
      <c r="AA125">
        <v>0.27539999999999998</v>
      </c>
      <c r="AB125">
        <v>0.7</v>
      </c>
      <c r="AC125">
        <v>0.2727</v>
      </c>
      <c r="AD125">
        <v>0</v>
      </c>
      <c r="AE125">
        <v>0</v>
      </c>
      <c r="AF125" t="s">
        <v>3933</v>
      </c>
      <c r="AG125" s="2">
        <v>2.9282407407407408E-3</v>
      </c>
      <c r="AH125" t="s">
        <v>3911</v>
      </c>
      <c r="AI125">
        <v>3</v>
      </c>
      <c r="AJ125" t="s">
        <v>3931</v>
      </c>
      <c r="AK125" s="3">
        <v>42348</v>
      </c>
      <c r="AL125" s="10">
        <f>YEAR(ufc_fights_2[[#This Row],[date]])</f>
        <v>2015</v>
      </c>
      <c r="AM125" t="s">
        <v>3947</v>
      </c>
      <c r="AN125">
        <v>1</v>
      </c>
      <c r="AO125" t="s">
        <v>3913</v>
      </c>
      <c r="AP125">
        <f>IF(ufc_fights_2[[#This Row],[winner]]="Red",ufc_fights_2[[#This Row],[r_fighter_id]],ufc_fights_2[[#This Row],[b_fighter_id]])</f>
        <v>671</v>
      </c>
      <c r="AQ125" t="str">
        <f>_xlfn.XLOOKUP(ufc_fights_2[[#This Row],[winnerID]],ufc_fighters[id],ufc_fighters[fighter_name],"xxx",0,1)</f>
        <v>Kailin Curran</v>
      </c>
    </row>
    <row r="126" spans="1:43">
      <c r="A126">
        <v>1691</v>
      </c>
      <c r="B126">
        <v>909</v>
      </c>
      <c r="C126">
        <f>_xlfn.XLOOKUP(ufc_fights_2[[#This Row],[r_fighter_id]],ufc_fighters[id],ufc_fighters[year],"xxx",0,1)</f>
        <v>1985</v>
      </c>
      <c r="D126">
        <f>_xlfn.XLOOKUP(ufc_fights_2[[#This Row],[b_fighter_id]],ufc_fighters[id],ufc_fighters[year],"Prázdné",0,1)</f>
        <v>1986</v>
      </c>
      <c r="E126" s="10">
        <f>YEAR(ufc_fights_2[[#This Row],[date]])-ufc_fights_2[[#This Row],[r_year]]</f>
        <v>32</v>
      </c>
      <c r="F126" s="10">
        <f>YEAR(ufc_fights_2[[#This Row],[date]])-ufc_fights_2[[#This Row],[b_year]]</f>
        <v>31</v>
      </c>
      <c r="G126">
        <v>0</v>
      </c>
      <c r="H126">
        <v>0</v>
      </c>
      <c r="I126">
        <v>0.38140000000000002</v>
      </c>
      <c r="J126">
        <v>0.37140000000000001</v>
      </c>
      <c r="K126">
        <v>0.40799999999999997</v>
      </c>
      <c r="L126">
        <v>0.375</v>
      </c>
      <c r="M126">
        <v>0.5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1.1574074074074075E-4</v>
      </c>
      <c r="T126" s="2">
        <v>8.3333333333333339E-4</v>
      </c>
      <c r="U126">
        <v>0.33450000000000002</v>
      </c>
      <c r="V126">
        <v>0.31900000000000001</v>
      </c>
      <c r="W126">
        <v>0.63639999999999997</v>
      </c>
      <c r="X126">
        <v>0.8</v>
      </c>
      <c r="Y126">
        <v>1</v>
      </c>
      <c r="Z126">
        <v>0.3231</v>
      </c>
      <c r="AA126">
        <v>0.34339999999999998</v>
      </c>
      <c r="AB126">
        <v>0.79410000000000003</v>
      </c>
      <c r="AC126">
        <v>0.8</v>
      </c>
      <c r="AD126">
        <v>1</v>
      </c>
      <c r="AE126">
        <v>1</v>
      </c>
      <c r="AF126" t="s">
        <v>3915</v>
      </c>
      <c r="AG126" s="2">
        <v>3.472222222222222E-3</v>
      </c>
      <c r="AH126" t="s">
        <v>3911</v>
      </c>
      <c r="AI126">
        <v>3</v>
      </c>
      <c r="AJ126" t="s">
        <v>3961</v>
      </c>
      <c r="AK126" s="3">
        <v>43029</v>
      </c>
      <c r="AL126" s="10">
        <f>YEAR(ufc_fights_2[[#This Row],[date]])</f>
        <v>2017</v>
      </c>
      <c r="AM126" t="s">
        <v>3947</v>
      </c>
      <c r="AN126">
        <v>103</v>
      </c>
      <c r="AO126" t="s">
        <v>3913</v>
      </c>
      <c r="AP126">
        <f>IF(ufc_fights_2[[#This Row],[winner]]="Red",ufc_fights_2[[#This Row],[r_fighter_id]],ufc_fights_2[[#This Row],[b_fighter_id]])</f>
        <v>1691</v>
      </c>
      <c r="AQ126" t="str">
        <f>_xlfn.XLOOKUP(ufc_fights_2[[#This Row],[winnerID]],ufc_fighters[id],ufc_fighters[fighter_name],"xxx",0,1)</f>
        <v>Karolina Kowalkiewicz</v>
      </c>
    </row>
    <row r="127" spans="1:43">
      <c r="A127">
        <v>1044</v>
      </c>
      <c r="B127">
        <v>1691</v>
      </c>
      <c r="C127">
        <f>_xlfn.XLOOKUP(ufc_fights_2[[#This Row],[r_fighter_id]],ufc_fighters[id],ufc_fighters[year],"xxx",0,1)</f>
        <v>1988</v>
      </c>
      <c r="D127">
        <f>_xlfn.XLOOKUP(ufc_fights_2[[#This Row],[b_fighter_id]],ufc_fighters[id],ufc_fighters[year],"Prázdné",0,1)</f>
        <v>1985</v>
      </c>
      <c r="E127" s="10">
        <f>YEAR(ufc_fights_2[[#This Row],[date]])-ufc_fights_2[[#This Row],[r_year]]</f>
        <v>29</v>
      </c>
      <c r="F127" s="10">
        <f>YEAR(ufc_fights_2[[#This Row],[date]])-ufc_fights_2[[#This Row],[b_year]]</f>
        <v>32</v>
      </c>
      <c r="G127">
        <v>0</v>
      </c>
      <c r="H127">
        <v>0</v>
      </c>
      <c r="I127">
        <v>0.28570000000000001</v>
      </c>
      <c r="J127">
        <v>0.2432</v>
      </c>
      <c r="K127">
        <v>0.28570000000000001</v>
      </c>
      <c r="L127">
        <v>0.3</v>
      </c>
      <c r="M127">
        <v>0.5</v>
      </c>
      <c r="N127">
        <v>0</v>
      </c>
      <c r="O127">
        <v>1</v>
      </c>
      <c r="P127">
        <v>0</v>
      </c>
      <c r="Q127">
        <v>0</v>
      </c>
      <c r="R127">
        <v>0</v>
      </c>
      <c r="S127" s="2">
        <v>5.3240740740740744E-4</v>
      </c>
      <c r="T127" s="2">
        <v>0</v>
      </c>
      <c r="U127">
        <v>0.25</v>
      </c>
      <c r="V127">
        <v>0.18179999999999999</v>
      </c>
      <c r="W127">
        <v>0.66669999999999996</v>
      </c>
      <c r="X127">
        <v>0</v>
      </c>
      <c r="Y127">
        <v>1</v>
      </c>
      <c r="Z127">
        <v>0.23080000000000001</v>
      </c>
      <c r="AA127">
        <v>0.25</v>
      </c>
      <c r="AB127">
        <v>1</v>
      </c>
      <c r="AC127">
        <v>0</v>
      </c>
      <c r="AD127">
        <v>0</v>
      </c>
      <c r="AE127">
        <v>0</v>
      </c>
      <c r="AF127" t="s">
        <v>3933</v>
      </c>
      <c r="AG127" s="2">
        <v>2.1180555555555558E-3</v>
      </c>
      <c r="AH127" t="s">
        <v>3911</v>
      </c>
      <c r="AI127">
        <v>3</v>
      </c>
      <c r="AJ127" t="s">
        <v>3939</v>
      </c>
      <c r="AK127" s="3">
        <v>42889</v>
      </c>
      <c r="AL127" s="10">
        <f>YEAR(ufc_fights_2[[#This Row],[date]])</f>
        <v>2017</v>
      </c>
      <c r="AM127" t="s">
        <v>3947</v>
      </c>
      <c r="AN127">
        <v>13</v>
      </c>
      <c r="AO127" t="s">
        <v>3913</v>
      </c>
      <c r="AP127">
        <f>IF(ufc_fights_2[[#This Row],[winner]]="Red",ufc_fights_2[[#This Row],[r_fighter_id]],ufc_fights_2[[#This Row],[b_fighter_id]])</f>
        <v>1044</v>
      </c>
      <c r="AQ127" t="str">
        <f>_xlfn.XLOOKUP(ufc_fights_2[[#This Row],[winnerID]],ufc_fighters[id],ufc_fighters[fighter_name],"xxx",0,1)</f>
        <v>Claudia Gadelha</v>
      </c>
    </row>
    <row r="128" spans="1:43">
      <c r="A128">
        <v>1044</v>
      </c>
      <c r="B128">
        <v>3534</v>
      </c>
      <c r="C128">
        <f>_xlfn.XLOOKUP(ufc_fights_2[[#This Row],[r_fighter_id]],ufc_fighters[id],ufc_fighters[year],"xxx",0,1)</f>
        <v>1988</v>
      </c>
      <c r="D128">
        <f>_xlfn.XLOOKUP(ufc_fights_2[[#This Row],[b_fighter_id]],ufc_fighters[id],ufc_fighters[year],"Prázdné",0,1)</f>
        <v>1989</v>
      </c>
      <c r="E128" s="10">
        <f>YEAR(ufc_fights_2[[#This Row],[date]])-ufc_fights_2[[#This Row],[r_year]]</f>
        <v>32</v>
      </c>
      <c r="F128" s="10">
        <f>YEAR(ufc_fights_2[[#This Row],[date]])-ufc_fights_2[[#This Row],[b_year]]</f>
        <v>31</v>
      </c>
      <c r="G128">
        <v>0</v>
      </c>
      <c r="H128">
        <v>0</v>
      </c>
      <c r="I128">
        <v>0.375</v>
      </c>
      <c r="J128">
        <v>0.43530000000000002</v>
      </c>
      <c r="K128">
        <v>0.56379999999999997</v>
      </c>
      <c r="L128">
        <v>0.56840000000000002</v>
      </c>
      <c r="M128">
        <v>0.2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4.6990740740740743E-3</v>
      </c>
      <c r="T128" s="2">
        <v>2.199074074074074E-4</v>
      </c>
      <c r="U128">
        <v>0.34520000000000001</v>
      </c>
      <c r="V128">
        <v>0.37759999999999999</v>
      </c>
      <c r="W128">
        <v>0.54549999999999998</v>
      </c>
      <c r="X128">
        <v>1</v>
      </c>
      <c r="Y128">
        <v>0.83330000000000004</v>
      </c>
      <c r="Z128">
        <v>0.34089999999999998</v>
      </c>
      <c r="AA128">
        <v>0.38929999999999998</v>
      </c>
      <c r="AB128">
        <v>0.33329999999999999</v>
      </c>
      <c r="AC128">
        <v>0.77780000000000005</v>
      </c>
      <c r="AD128">
        <v>1</v>
      </c>
      <c r="AE128">
        <v>0.66669999999999996</v>
      </c>
      <c r="AF128" t="s">
        <v>3915</v>
      </c>
      <c r="AG128" s="2">
        <v>3.472222222222222E-3</v>
      </c>
      <c r="AH128" t="s">
        <v>3911</v>
      </c>
      <c r="AI128">
        <v>3</v>
      </c>
      <c r="AJ128" t="s">
        <v>3924</v>
      </c>
      <c r="AK128" s="3">
        <v>44142</v>
      </c>
      <c r="AL128" s="10">
        <f>YEAR(ufc_fights_2[[#This Row],[date]])</f>
        <v>2020</v>
      </c>
      <c r="AM128" t="s">
        <v>3947</v>
      </c>
      <c r="AN128">
        <v>1</v>
      </c>
      <c r="AO128" t="s">
        <v>3918</v>
      </c>
      <c r="AP128">
        <f>IF(ufc_fights_2[[#This Row],[winner]]="Red",ufc_fights_2[[#This Row],[r_fighter_id]],ufc_fights_2[[#This Row],[b_fighter_id]])</f>
        <v>3534</v>
      </c>
      <c r="AQ128" t="str">
        <f>_xlfn.XLOOKUP(ufc_fights_2[[#This Row],[winnerID]],ufc_fighters[id],ufc_fighters[fighter_name],"xxx",0,1)</f>
        <v>Yan Xiaonan</v>
      </c>
    </row>
    <row r="129" spans="1:43">
      <c r="A129">
        <v>2269</v>
      </c>
      <c r="B129">
        <v>1691</v>
      </c>
      <c r="C129">
        <f>_xlfn.XLOOKUP(ufc_fights_2[[#This Row],[r_fighter_id]],ufc_fighters[id],ufc_fighters[year],"xxx",0,1)</f>
        <v>1992</v>
      </c>
      <c r="D129">
        <f>_xlfn.XLOOKUP(ufc_fights_2[[#This Row],[b_fighter_id]],ufc_fighters[id],ufc_fighters[year],"Prázdné",0,1)</f>
        <v>1985</v>
      </c>
      <c r="E129" s="10">
        <f>YEAR(ufc_fights_2[[#This Row],[date]])-ufc_fights_2[[#This Row],[r_year]]</f>
        <v>24</v>
      </c>
      <c r="F129" s="10">
        <f>YEAR(ufc_fights_2[[#This Row],[date]])-ufc_fights_2[[#This Row],[b_year]]</f>
        <v>31</v>
      </c>
      <c r="G129">
        <v>0</v>
      </c>
      <c r="H129">
        <v>0</v>
      </c>
      <c r="I129">
        <v>0.48280000000000001</v>
      </c>
      <c r="J129">
        <v>0.34710000000000002</v>
      </c>
      <c r="K129">
        <v>0.49659999999999999</v>
      </c>
      <c r="L129">
        <v>0.43690000000000001</v>
      </c>
      <c r="M129">
        <v>0.33329999999999999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1.6898148148148148E-3</v>
      </c>
      <c r="T129" s="2">
        <v>1.5972222222222223E-3</v>
      </c>
      <c r="U129">
        <v>0.42280000000000001</v>
      </c>
      <c r="V129">
        <v>0.23780000000000001</v>
      </c>
      <c r="W129">
        <v>0.76919999999999999</v>
      </c>
      <c r="X129">
        <v>0.88890000000000002</v>
      </c>
      <c r="Y129">
        <v>0.57889999999999997</v>
      </c>
      <c r="Z129">
        <v>0.43099999999999999</v>
      </c>
      <c r="AA129">
        <v>0.2069</v>
      </c>
      <c r="AB129">
        <v>0.64</v>
      </c>
      <c r="AC129">
        <v>0.73209999999999997</v>
      </c>
      <c r="AD129">
        <v>1</v>
      </c>
      <c r="AE129">
        <v>0.58330000000000004</v>
      </c>
      <c r="AF129" t="s">
        <v>3922</v>
      </c>
      <c r="AG129" s="2">
        <v>3.472222222222222E-3</v>
      </c>
      <c r="AH129" t="s">
        <v>3911</v>
      </c>
      <c r="AI129">
        <v>3</v>
      </c>
      <c r="AJ129" t="s">
        <v>3929</v>
      </c>
      <c r="AK129" s="3">
        <v>42581</v>
      </c>
      <c r="AL129" s="10">
        <f>YEAR(ufc_fights_2[[#This Row],[date]])</f>
        <v>2016</v>
      </c>
      <c r="AM129" t="s">
        <v>3947</v>
      </c>
      <c r="AN129">
        <v>45</v>
      </c>
      <c r="AO129" t="s">
        <v>3918</v>
      </c>
      <c r="AP129">
        <f>IF(ufc_fights_2[[#This Row],[winner]]="Red",ufc_fights_2[[#This Row],[r_fighter_id]],ufc_fights_2[[#This Row],[b_fighter_id]])</f>
        <v>1691</v>
      </c>
      <c r="AQ129" t="str">
        <f>_xlfn.XLOOKUP(ufc_fights_2[[#This Row],[winnerID]],ufc_fighters[id],ufc_fighters[fighter_name],"xxx",0,1)</f>
        <v>Karolina Kowalkiewicz</v>
      </c>
    </row>
    <row r="130" spans="1:43">
      <c r="A130">
        <v>1691</v>
      </c>
      <c r="B130">
        <v>569</v>
      </c>
      <c r="C130">
        <f>_xlfn.XLOOKUP(ufc_fights_2[[#This Row],[r_fighter_id]],ufc_fighters[id],ufc_fighters[year],"xxx",0,1)</f>
        <v>1985</v>
      </c>
      <c r="D130">
        <f>_xlfn.XLOOKUP(ufc_fights_2[[#This Row],[b_fighter_id]],ufc_fighters[id],ufc_fighters[year],"Prázdné",0,1)</f>
        <v>1980</v>
      </c>
      <c r="E130" s="10">
        <f>YEAR(ufc_fights_2[[#This Row],[date]])-ufc_fights_2[[#This Row],[r_year]]</f>
        <v>31</v>
      </c>
      <c r="F130" s="10">
        <f>YEAR(ufc_fights_2[[#This Row],[date]])-ufc_fights_2[[#This Row],[b_year]]</f>
        <v>36</v>
      </c>
      <c r="G130">
        <v>0</v>
      </c>
      <c r="H130">
        <v>0</v>
      </c>
      <c r="I130">
        <v>0.45590000000000003</v>
      </c>
      <c r="J130">
        <v>0.46050000000000002</v>
      </c>
      <c r="K130">
        <v>0.53069999999999995</v>
      </c>
      <c r="L130">
        <v>0.6119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 s="2">
        <v>5.0925925925925921E-4</v>
      </c>
      <c r="T130" s="2">
        <v>3.472222222222222E-3</v>
      </c>
      <c r="U130">
        <v>0.40279999999999999</v>
      </c>
      <c r="V130">
        <v>0.4</v>
      </c>
      <c r="W130">
        <v>0.66669999999999996</v>
      </c>
      <c r="X130">
        <v>0.83330000000000004</v>
      </c>
      <c r="Y130">
        <v>0.77780000000000005</v>
      </c>
      <c r="Z130">
        <v>0.40089999999999998</v>
      </c>
      <c r="AA130">
        <v>0.43880000000000002</v>
      </c>
      <c r="AB130">
        <v>0.69389999999999996</v>
      </c>
      <c r="AC130">
        <v>0.69230000000000003</v>
      </c>
      <c r="AD130">
        <v>0</v>
      </c>
      <c r="AE130">
        <v>0</v>
      </c>
      <c r="AF130" t="s">
        <v>3915</v>
      </c>
      <c r="AG130" s="2">
        <v>3.472222222222222E-3</v>
      </c>
      <c r="AH130" t="s">
        <v>3911</v>
      </c>
      <c r="AI130">
        <v>3</v>
      </c>
      <c r="AJ130" t="s">
        <v>3931</v>
      </c>
      <c r="AK130" s="3">
        <v>42498</v>
      </c>
      <c r="AL130" s="10">
        <f>YEAR(ufc_fights_2[[#This Row],[date]])</f>
        <v>2016</v>
      </c>
      <c r="AM130" t="s">
        <v>3947</v>
      </c>
      <c r="AN130">
        <v>24</v>
      </c>
      <c r="AO130" t="s">
        <v>3913</v>
      </c>
      <c r="AP130">
        <f>IF(ufc_fights_2[[#This Row],[winner]]="Red",ufc_fights_2[[#This Row],[r_fighter_id]],ufc_fights_2[[#This Row],[b_fighter_id]])</f>
        <v>1691</v>
      </c>
      <c r="AQ130" t="str">
        <f>_xlfn.XLOOKUP(ufc_fights_2[[#This Row],[winnerID]],ufc_fighters[id],ufc_fighters[fighter_name],"xxx",0,1)</f>
        <v>Karolina Kowalkiewicz</v>
      </c>
    </row>
    <row r="131" spans="1:43">
      <c r="A131">
        <v>671</v>
      </c>
      <c r="B131">
        <v>39</v>
      </c>
      <c r="C131">
        <f>_xlfn.XLOOKUP(ufc_fights_2[[#This Row],[r_fighter_id]],ufc_fighters[id],ufc_fighters[year],"xxx",0,1)</f>
        <v>1991</v>
      </c>
      <c r="D131">
        <f>_xlfn.XLOOKUP(ufc_fights_2[[#This Row],[b_fighter_id]],ufc_fighters[id],ufc_fighters[year],"Prázdné",0,1)</f>
        <v>1990</v>
      </c>
      <c r="E131" s="10">
        <f>YEAR(ufc_fights_2[[#This Row],[date]])-ufc_fights_2[[#This Row],[r_year]]</f>
        <v>26</v>
      </c>
      <c r="F131" s="10">
        <f>YEAR(ufc_fights_2[[#This Row],[date]])-ufc_fights_2[[#This Row],[b_year]]</f>
        <v>27</v>
      </c>
      <c r="G131">
        <v>0</v>
      </c>
      <c r="H131">
        <v>0</v>
      </c>
      <c r="I131">
        <v>0.54779999999999995</v>
      </c>
      <c r="J131">
        <v>0.45300000000000001</v>
      </c>
      <c r="K131">
        <v>0.65949999999999998</v>
      </c>
      <c r="L131">
        <v>0.49320000000000003</v>
      </c>
      <c r="M131">
        <v>0.33329999999999999</v>
      </c>
      <c r="N131">
        <v>0.625</v>
      </c>
      <c r="O131">
        <v>0</v>
      </c>
      <c r="P131">
        <v>0</v>
      </c>
      <c r="Q131">
        <v>1</v>
      </c>
      <c r="R131">
        <v>0</v>
      </c>
      <c r="S131" s="2">
        <v>3.9351851851851848E-3</v>
      </c>
      <c r="T131" s="2">
        <v>1.7476851851851852E-3</v>
      </c>
      <c r="U131">
        <v>0.48820000000000002</v>
      </c>
      <c r="V131">
        <v>0.4</v>
      </c>
      <c r="W131">
        <v>0.77270000000000005</v>
      </c>
      <c r="X131">
        <v>0.875</v>
      </c>
      <c r="Y131">
        <v>1</v>
      </c>
      <c r="Z131">
        <v>0.50849999999999995</v>
      </c>
      <c r="AA131">
        <v>0.34060000000000001</v>
      </c>
      <c r="AB131">
        <v>0.68420000000000003</v>
      </c>
      <c r="AC131">
        <v>0.8</v>
      </c>
      <c r="AD131">
        <v>0.65</v>
      </c>
      <c r="AE131">
        <v>0.83330000000000004</v>
      </c>
      <c r="AF131" t="s">
        <v>3915</v>
      </c>
      <c r="AG131" s="2">
        <v>3.472222222222222E-3</v>
      </c>
      <c r="AH131" t="s">
        <v>3911</v>
      </c>
      <c r="AI131">
        <v>3</v>
      </c>
      <c r="AJ131" t="s">
        <v>3914</v>
      </c>
      <c r="AK131" s="3">
        <v>42945</v>
      </c>
      <c r="AL131" s="10">
        <f>YEAR(ufc_fights_2[[#This Row],[date]])</f>
        <v>2017</v>
      </c>
      <c r="AM131" t="s">
        <v>3947</v>
      </c>
      <c r="AN131">
        <v>63</v>
      </c>
      <c r="AO131" t="s">
        <v>3918</v>
      </c>
      <c r="AP131">
        <f>IF(ufc_fights_2[[#This Row],[winner]]="Red",ufc_fights_2[[#This Row],[r_fighter_id]],ufc_fights_2[[#This Row],[b_fighter_id]])</f>
        <v>39</v>
      </c>
      <c r="AQ131" t="str">
        <f>_xlfn.XLOOKUP(ufc_fights_2[[#This Row],[winnerID]],ufc_fighters[id],ufc_fighters[fighter_name],"xxx",0,1)</f>
        <v>Aleksandra Albu</v>
      </c>
    </row>
    <row r="132" spans="1:43">
      <c r="A132">
        <v>177</v>
      </c>
      <c r="B132">
        <v>39</v>
      </c>
      <c r="C132">
        <f>_xlfn.XLOOKUP(ufc_fights_2[[#This Row],[r_fighter_id]],ufc_fighters[id],ufc_fighters[year],"xxx",0,1)</f>
        <v>1991</v>
      </c>
      <c r="D132">
        <f>_xlfn.XLOOKUP(ufc_fights_2[[#This Row],[b_fighter_id]],ufc_fighters[id],ufc_fighters[year],"Prázdné",0,1)</f>
        <v>1990</v>
      </c>
      <c r="E132" s="10">
        <f>YEAR(ufc_fights_2[[#This Row],[date]])-ufc_fights_2[[#This Row],[r_year]]</f>
        <v>24</v>
      </c>
      <c r="F132" s="10">
        <f>YEAR(ufc_fights_2[[#This Row],[date]])-ufc_fights_2[[#This Row],[b_year]]</f>
        <v>25</v>
      </c>
      <c r="G132">
        <v>0</v>
      </c>
      <c r="H132">
        <v>0</v>
      </c>
      <c r="I132">
        <v>0.71109999999999995</v>
      </c>
      <c r="J132">
        <v>0.6774</v>
      </c>
      <c r="K132">
        <v>0.76359999999999995</v>
      </c>
      <c r="L132">
        <v>0.71619999999999995</v>
      </c>
      <c r="M132">
        <v>0.125</v>
      </c>
      <c r="N132">
        <v>0</v>
      </c>
      <c r="O132">
        <v>0</v>
      </c>
      <c r="P132">
        <v>1</v>
      </c>
      <c r="Q132">
        <v>0</v>
      </c>
      <c r="R132">
        <v>0</v>
      </c>
      <c r="S132" s="2">
        <v>2.1875000000000002E-3</v>
      </c>
      <c r="T132" s="2">
        <v>1.261574074074074E-3</v>
      </c>
      <c r="U132">
        <v>0.23530000000000001</v>
      </c>
      <c r="V132">
        <v>0.65380000000000005</v>
      </c>
      <c r="W132">
        <v>1</v>
      </c>
      <c r="X132">
        <v>1</v>
      </c>
      <c r="Y132">
        <v>1</v>
      </c>
      <c r="Z132">
        <v>0.33329999999999999</v>
      </c>
      <c r="AA132">
        <v>0.60419999999999996</v>
      </c>
      <c r="AB132">
        <v>0.96299999999999997</v>
      </c>
      <c r="AC132">
        <v>0.92859999999999998</v>
      </c>
      <c r="AD132">
        <v>0</v>
      </c>
      <c r="AE132">
        <v>0</v>
      </c>
      <c r="AF132" t="s">
        <v>3933</v>
      </c>
      <c r="AG132" s="2">
        <v>2.476851851851852E-3</v>
      </c>
      <c r="AH132" t="s">
        <v>3911</v>
      </c>
      <c r="AI132">
        <v>3</v>
      </c>
      <c r="AJ132" t="s">
        <v>3976</v>
      </c>
      <c r="AK132" s="3">
        <v>42105</v>
      </c>
      <c r="AL132" s="10">
        <f>YEAR(ufc_fights_2[[#This Row],[date]])</f>
        <v>2015</v>
      </c>
      <c r="AM132" t="s">
        <v>3947</v>
      </c>
      <c r="AN132">
        <v>140</v>
      </c>
      <c r="AO132" t="s">
        <v>3918</v>
      </c>
      <c r="AP132">
        <f>IF(ufc_fights_2[[#This Row],[winner]]="Red",ufc_fights_2[[#This Row],[r_fighter_id]],ufc_fights_2[[#This Row],[b_fighter_id]])</f>
        <v>39</v>
      </c>
      <c r="AQ132" t="str">
        <f>_xlfn.XLOOKUP(ufc_fights_2[[#This Row],[winnerID]],ufc_fighters[id],ufc_fighters[fighter_name],"xxx",0,1)</f>
        <v>Aleksandra Albu</v>
      </c>
    </row>
    <row r="133" spans="1:43">
      <c r="A133">
        <v>526</v>
      </c>
      <c r="B133">
        <v>1603</v>
      </c>
      <c r="C133">
        <f>_xlfn.XLOOKUP(ufc_fights_2[[#This Row],[r_fighter_id]],ufc_fighters[id],ufc_fighters[year],"xxx",0,1)</f>
        <v>1978</v>
      </c>
      <c r="D133">
        <f>_xlfn.XLOOKUP(ufc_fights_2[[#This Row],[b_fighter_id]],ufc_fighters[id],ufc_fighters[year],"Prázdné",0,1)</f>
        <v>1995</v>
      </c>
      <c r="E133" s="10">
        <f>YEAR(ufc_fights_2[[#This Row],[date]])-ufc_fights_2[[#This Row],[r_year]]</f>
        <v>39</v>
      </c>
      <c r="F133" s="10">
        <f>YEAR(ufc_fights_2[[#This Row],[date]])-ufc_fights_2[[#This Row],[b_year]]</f>
        <v>22</v>
      </c>
      <c r="G133">
        <v>0</v>
      </c>
      <c r="H133">
        <v>0</v>
      </c>
      <c r="I133">
        <v>0.64290000000000003</v>
      </c>
      <c r="J133">
        <v>0.49519999999999997</v>
      </c>
      <c r="K133">
        <v>0.73150000000000004</v>
      </c>
      <c r="L133">
        <v>0.65690000000000004</v>
      </c>
      <c r="M133">
        <v>0.57140000000000002</v>
      </c>
      <c r="N133">
        <v>0</v>
      </c>
      <c r="O133">
        <v>0</v>
      </c>
      <c r="P133">
        <v>6</v>
      </c>
      <c r="Q133">
        <v>0</v>
      </c>
      <c r="R133">
        <v>2</v>
      </c>
      <c r="S133" s="2">
        <v>5.3587962962962964E-3</v>
      </c>
      <c r="T133" s="2">
        <v>1.0185185185185184E-3</v>
      </c>
      <c r="U133">
        <v>0.59570000000000001</v>
      </c>
      <c r="V133">
        <v>0.3846</v>
      </c>
      <c r="W133">
        <v>0.90910000000000002</v>
      </c>
      <c r="X133">
        <v>0.58330000000000004</v>
      </c>
      <c r="Y133">
        <v>0.76919999999999999</v>
      </c>
      <c r="Z133">
        <v>0.56859999999999999</v>
      </c>
      <c r="AA133">
        <v>0.43369999999999997</v>
      </c>
      <c r="AB133">
        <v>0.4</v>
      </c>
      <c r="AC133">
        <v>0.78569999999999995</v>
      </c>
      <c r="AD133">
        <v>1</v>
      </c>
      <c r="AE133">
        <v>0.625</v>
      </c>
      <c r="AF133" t="s">
        <v>3915</v>
      </c>
      <c r="AG133" s="2">
        <v>3.472222222222222E-3</v>
      </c>
      <c r="AH133" t="s">
        <v>3911</v>
      </c>
      <c r="AI133">
        <v>3</v>
      </c>
      <c r="AJ133" t="s">
        <v>3966</v>
      </c>
      <c r="AK133" s="3">
        <v>43057</v>
      </c>
      <c r="AL133" s="10">
        <f>YEAR(ufc_fights_2[[#This Row],[date]])</f>
        <v>2017</v>
      </c>
      <c r="AM133" t="s">
        <v>3947</v>
      </c>
      <c r="AN133">
        <v>68</v>
      </c>
      <c r="AO133" t="s">
        <v>3918</v>
      </c>
      <c r="AP133">
        <f>IF(ufc_fights_2[[#This Row],[winner]]="Red",ufc_fights_2[[#This Row],[r_fighter_id]],ufc_fights_2[[#This Row],[b_fighter_id]])</f>
        <v>1603</v>
      </c>
      <c r="AQ133" t="str">
        <f>_xlfn.XLOOKUP(ufc_fights_2[[#This Row],[winnerID]],ufc_fighters[id],ufc_fighters[fighter_name],"xxx",0,1)</f>
        <v>Nadia Kassem</v>
      </c>
    </row>
    <row r="134" spans="1:43">
      <c r="A134">
        <v>689</v>
      </c>
      <c r="B134">
        <v>71</v>
      </c>
      <c r="C134">
        <f>_xlfn.XLOOKUP(ufc_fights_2[[#This Row],[r_fighter_id]],ufc_fighters[id],ufc_fighters[year],"xxx",0,1)</f>
        <v>1987</v>
      </c>
      <c r="D134">
        <f>_xlfn.XLOOKUP(ufc_fights_2[[#This Row],[b_fighter_id]],ufc_fighters[id],ufc_fighters[year],"Prázdné",0,1)</f>
        <v>1989</v>
      </c>
      <c r="E134" s="10">
        <f>YEAR(ufc_fights_2[[#This Row],[date]])-ufc_fights_2[[#This Row],[r_year]]</f>
        <v>28</v>
      </c>
      <c r="F134" s="10">
        <f>YEAR(ufc_fights_2[[#This Row],[date]])-ufc_fights_2[[#This Row],[b_year]]</f>
        <v>26</v>
      </c>
      <c r="G134">
        <v>0</v>
      </c>
      <c r="H134">
        <v>0</v>
      </c>
      <c r="I134">
        <v>0.56189999999999996</v>
      </c>
      <c r="J134">
        <v>0.43180000000000002</v>
      </c>
      <c r="K134">
        <v>0.76849999999999996</v>
      </c>
      <c r="L134">
        <v>0.62639999999999996</v>
      </c>
      <c r="M134">
        <v>0.4</v>
      </c>
      <c r="N134">
        <v>1</v>
      </c>
      <c r="O134">
        <v>0</v>
      </c>
      <c r="P134">
        <v>0</v>
      </c>
      <c r="Q134">
        <v>0</v>
      </c>
      <c r="R134">
        <v>0</v>
      </c>
      <c r="S134" s="2">
        <v>7.7314814814814815E-3</v>
      </c>
      <c r="T134" s="2">
        <v>2.0833333333333333E-3</v>
      </c>
      <c r="U134">
        <v>0.52439999999999998</v>
      </c>
      <c r="V134">
        <v>0.375</v>
      </c>
      <c r="W134">
        <v>0.65</v>
      </c>
      <c r="X134">
        <v>1</v>
      </c>
      <c r="Y134">
        <v>1</v>
      </c>
      <c r="Z134">
        <v>0.22220000000000001</v>
      </c>
      <c r="AA134">
        <v>0.57140000000000002</v>
      </c>
      <c r="AB134">
        <v>0.63639999999999997</v>
      </c>
      <c r="AC134">
        <v>0.52170000000000005</v>
      </c>
      <c r="AD134">
        <v>0.58109999999999995</v>
      </c>
      <c r="AE134">
        <v>0.21429999999999999</v>
      </c>
      <c r="AF134" t="s">
        <v>3915</v>
      </c>
      <c r="AG134" s="2">
        <v>3.472222222222222E-3</v>
      </c>
      <c r="AH134" t="s">
        <v>3911</v>
      </c>
      <c r="AI134">
        <v>3</v>
      </c>
      <c r="AJ134" t="s">
        <v>4014</v>
      </c>
      <c r="AK134" s="3">
        <v>42301</v>
      </c>
      <c r="AL134" s="10">
        <f>YEAR(ufc_fights_2[[#This Row],[date]])</f>
        <v>2015</v>
      </c>
      <c r="AM134" t="s">
        <v>3947</v>
      </c>
      <c r="AN134">
        <v>100</v>
      </c>
      <c r="AO134" t="s">
        <v>3913</v>
      </c>
      <c r="AP134">
        <f>IF(ufc_fights_2[[#This Row],[winner]]="Red",ufc_fights_2[[#This Row],[r_fighter_id]],ufc_fights_2[[#This Row],[b_fighter_id]])</f>
        <v>689</v>
      </c>
      <c r="AQ134" t="str">
        <f>_xlfn.XLOOKUP(ufc_fights_2[[#This Row],[winnerID]],ufc_fighters[id],ufc_fighters[fighter_name],"xxx",0,1)</f>
        <v>Aisling Daly</v>
      </c>
    </row>
    <row r="135" spans="1:43">
      <c r="A135">
        <v>689</v>
      </c>
      <c r="B135">
        <v>526</v>
      </c>
      <c r="C135">
        <f>_xlfn.XLOOKUP(ufc_fights_2[[#This Row],[r_fighter_id]],ufc_fighters[id],ufc_fighters[year],"xxx",0,1)</f>
        <v>1987</v>
      </c>
      <c r="D135">
        <f>_xlfn.XLOOKUP(ufc_fights_2[[#This Row],[b_fighter_id]],ufc_fighters[id],ufc_fighters[year],"Prázdné",0,1)</f>
        <v>1978</v>
      </c>
      <c r="E135" s="10">
        <f>YEAR(ufc_fights_2[[#This Row],[date]])-ufc_fights_2[[#This Row],[r_year]]</f>
        <v>27</v>
      </c>
      <c r="F135" s="10">
        <f>YEAR(ufc_fights_2[[#This Row],[date]])-ufc_fights_2[[#This Row],[b_year]]</f>
        <v>36</v>
      </c>
      <c r="G135">
        <v>0</v>
      </c>
      <c r="H135">
        <v>0</v>
      </c>
      <c r="I135">
        <v>0.61539999999999995</v>
      </c>
      <c r="J135">
        <v>0.8</v>
      </c>
      <c r="K135">
        <v>0.76470000000000005</v>
      </c>
      <c r="L135">
        <v>0.8</v>
      </c>
      <c r="M135">
        <v>0.5</v>
      </c>
      <c r="N135">
        <v>1</v>
      </c>
      <c r="O135">
        <v>1</v>
      </c>
      <c r="P135">
        <v>0</v>
      </c>
      <c r="Q135">
        <v>0</v>
      </c>
      <c r="R135">
        <v>0</v>
      </c>
      <c r="S135" s="2">
        <v>2.1412037037037038E-3</v>
      </c>
      <c r="T135" s="2">
        <v>8.564814814814815E-4</v>
      </c>
      <c r="U135">
        <v>0.61899999999999999</v>
      </c>
      <c r="V135">
        <v>0.71430000000000005</v>
      </c>
      <c r="W135">
        <v>0.6</v>
      </c>
      <c r="X135">
        <v>0</v>
      </c>
      <c r="Y135">
        <v>1</v>
      </c>
      <c r="Z135">
        <v>0.45450000000000002</v>
      </c>
      <c r="AA135">
        <v>0.85709999999999997</v>
      </c>
      <c r="AB135">
        <v>0.5</v>
      </c>
      <c r="AC135">
        <v>0.83330000000000004</v>
      </c>
      <c r="AD135">
        <v>0.81820000000000004</v>
      </c>
      <c r="AE135">
        <v>0.5</v>
      </c>
      <c r="AF135" t="s">
        <v>3933</v>
      </c>
      <c r="AG135" s="2">
        <v>3.3912037037037036E-3</v>
      </c>
      <c r="AH135" t="s">
        <v>3911</v>
      </c>
      <c r="AI135">
        <v>3</v>
      </c>
      <c r="AJ135" t="s">
        <v>3925</v>
      </c>
      <c r="AK135" s="3">
        <v>41985</v>
      </c>
      <c r="AL135" s="10">
        <f>YEAR(ufc_fights_2[[#This Row],[date]])</f>
        <v>2014</v>
      </c>
      <c r="AM135" t="s">
        <v>3947</v>
      </c>
      <c r="AN135">
        <v>1</v>
      </c>
      <c r="AO135" t="s">
        <v>3913</v>
      </c>
      <c r="AP135">
        <f>IF(ufc_fights_2[[#This Row],[winner]]="Red",ufc_fights_2[[#This Row],[r_fighter_id]],ufc_fights_2[[#This Row],[b_fighter_id]])</f>
        <v>689</v>
      </c>
      <c r="AQ135" t="str">
        <f>_xlfn.XLOOKUP(ufc_fights_2[[#This Row],[winnerID]],ufc_fighters[id],ufc_fighters[fighter_name],"xxx",0,1)</f>
        <v>Aisling Daly</v>
      </c>
    </row>
    <row r="136" spans="1:43">
      <c r="A136">
        <v>3344</v>
      </c>
      <c r="B136">
        <v>2630</v>
      </c>
      <c r="C136">
        <f>_xlfn.XLOOKUP(ufc_fights_2[[#This Row],[r_fighter_id]],ufc_fighters[id],ufc_fighters[year],"xxx",0,1)</f>
        <v>1994</v>
      </c>
      <c r="D136">
        <f>_xlfn.XLOOKUP(ufc_fights_2[[#This Row],[b_fighter_id]],ufc_fighters[id],ufc_fighters[year],"Prázdné",0,1)</f>
        <v>1989</v>
      </c>
      <c r="E136" s="10">
        <f>YEAR(ufc_fights_2[[#This Row],[date]])-ufc_fights_2[[#This Row],[r_year]]</f>
        <v>22</v>
      </c>
      <c r="F136" s="10">
        <f>YEAR(ufc_fights_2[[#This Row],[date]])-ufc_fights_2[[#This Row],[b_year]]</f>
        <v>27</v>
      </c>
      <c r="G136">
        <v>1</v>
      </c>
      <c r="H136">
        <v>0</v>
      </c>
      <c r="I136">
        <v>0.39679999999999999</v>
      </c>
      <c r="J136">
        <v>0.4118</v>
      </c>
      <c r="K136">
        <v>0.41539999999999999</v>
      </c>
      <c r="L136">
        <v>0.5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1.7361111111111112E-4</v>
      </c>
      <c r="T136" s="2">
        <v>0</v>
      </c>
      <c r="U136">
        <v>0.36840000000000001</v>
      </c>
      <c r="V136">
        <v>0.3659</v>
      </c>
      <c r="W136">
        <v>0.33329999999999999</v>
      </c>
      <c r="X136">
        <v>0.53849999999999998</v>
      </c>
      <c r="Y136">
        <v>0</v>
      </c>
      <c r="Z136">
        <v>0.33329999999999999</v>
      </c>
      <c r="AA136">
        <v>0.26469999999999999</v>
      </c>
      <c r="AB136">
        <v>0.42859999999999998</v>
      </c>
      <c r="AC136">
        <v>0.70589999999999997</v>
      </c>
      <c r="AD136">
        <v>0.63639999999999997</v>
      </c>
      <c r="AE136">
        <v>0</v>
      </c>
      <c r="AF136" t="s">
        <v>3910</v>
      </c>
      <c r="AG136" s="2">
        <v>1.9675925925925926E-4</v>
      </c>
      <c r="AH136" t="s">
        <v>3911</v>
      </c>
      <c r="AI136">
        <v>3</v>
      </c>
      <c r="AJ136" t="s">
        <v>3928</v>
      </c>
      <c r="AK136" s="3">
        <v>42609</v>
      </c>
      <c r="AL136" s="10">
        <f>YEAR(ufc_fights_2[[#This Row],[date]])</f>
        <v>2016</v>
      </c>
      <c r="AM136" t="s">
        <v>3947</v>
      </c>
      <c r="AN136">
        <v>80</v>
      </c>
      <c r="AO136" t="s">
        <v>3913</v>
      </c>
      <c r="AP136">
        <f>IF(ufc_fights_2[[#This Row],[winner]]="Red",ufc_fights_2[[#This Row],[r_fighter_id]],ufc_fights_2[[#This Row],[b_fighter_id]])</f>
        <v>3344</v>
      </c>
      <c r="AQ136" t="str">
        <f>_xlfn.XLOOKUP(ufc_fights_2[[#This Row],[winnerID]],ufc_fighters[id],ufc_fighters[fighter_name],"xxx",0,1)</f>
        <v>Paige VanZant</v>
      </c>
    </row>
    <row r="137" spans="1:43">
      <c r="A137">
        <v>1691</v>
      </c>
      <c r="B137">
        <v>1341</v>
      </c>
      <c r="C137">
        <f>_xlfn.XLOOKUP(ufc_fights_2[[#This Row],[r_fighter_id]],ufc_fighters[id],ufc_fighters[year],"xxx",0,1)</f>
        <v>1985</v>
      </c>
      <c r="D137">
        <f>_xlfn.XLOOKUP(ufc_fights_2[[#This Row],[b_fighter_id]],ufc_fighters[id],ufc_fighters[year],"Prázdné",0,1)</f>
        <v>1984</v>
      </c>
      <c r="E137" s="10">
        <f>YEAR(ufc_fights_2[[#This Row],[date]])-ufc_fights_2[[#This Row],[r_year]]</f>
        <v>33</v>
      </c>
      <c r="F137" s="10">
        <f>YEAR(ufc_fights_2[[#This Row],[date]])-ufc_fights_2[[#This Row],[b_year]]</f>
        <v>34</v>
      </c>
      <c r="G137">
        <v>0</v>
      </c>
      <c r="H137">
        <v>0</v>
      </c>
      <c r="I137">
        <v>0.5081</v>
      </c>
      <c r="J137">
        <v>0.39810000000000001</v>
      </c>
      <c r="K137">
        <v>0.53439999999999999</v>
      </c>
      <c r="L137">
        <v>0.4254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 s="2">
        <v>8.2175925925925927E-4</v>
      </c>
      <c r="T137" s="2">
        <v>1.2152777777777778E-3</v>
      </c>
      <c r="U137">
        <v>0.42930000000000001</v>
      </c>
      <c r="V137">
        <v>0.34250000000000003</v>
      </c>
      <c r="W137">
        <v>0.73809999999999998</v>
      </c>
      <c r="X137">
        <v>0.86670000000000003</v>
      </c>
      <c r="Y137">
        <v>0.5</v>
      </c>
      <c r="Z137">
        <v>0.41670000000000001</v>
      </c>
      <c r="AA137">
        <v>0.3483</v>
      </c>
      <c r="AB137">
        <v>0.81130000000000002</v>
      </c>
      <c r="AC137">
        <v>0.63160000000000005</v>
      </c>
      <c r="AD137">
        <v>1</v>
      </c>
      <c r="AE137">
        <v>0</v>
      </c>
      <c r="AF137" t="s">
        <v>3922</v>
      </c>
      <c r="AG137" s="2">
        <v>3.472222222222222E-3</v>
      </c>
      <c r="AH137" t="s">
        <v>3911</v>
      </c>
      <c r="AI137">
        <v>3</v>
      </c>
      <c r="AJ137" t="s">
        <v>3938</v>
      </c>
      <c r="AK137" s="3">
        <v>43197</v>
      </c>
      <c r="AL137" s="10">
        <f>YEAR(ufc_fights_2[[#This Row],[date]])</f>
        <v>2018</v>
      </c>
      <c r="AM137" t="s">
        <v>3947</v>
      </c>
      <c r="AN137">
        <v>31</v>
      </c>
      <c r="AO137" t="s">
        <v>3913</v>
      </c>
      <c r="AP137">
        <f>IF(ufc_fights_2[[#This Row],[winner]]="Red",ufc_fights_2[[#This Row],[r_fighter_id]],ufc_fights_2[[#This Row],[b_fighter_id]])</f>
        <v>1691</v>
      </c>
      <c r="AQ137" t="str">
        <f>_xlfn.XLOOKUP(ufc_fights_2[[#This Row],[winnerID]],ufc_fighters[id],ufc_fighters[fighter_name],"xxx",0,1)</f>
        <v>Karolina Kowalkiewicz</v>
      </c>
    </row>
    <row r="138" spans="1:43">
      <c r="A138">
        <v>1500</v>
      </c>
      <c r="B138">
        <v>3439</v>
      </c>
      <c r="C138">
        <f>_xlfn.XLOOKUP(ufc_fights_2[[#This Row],[r_fighter_id]],ufc_fighters[id],ufc_fighters[year],"xxx",0,1)</f>
        <v>1987</v>
      </c>
      <c r="D138">
        <f>_xlfn.XLOOKUP(ufc_fights_2[[#This Row],[b_fighter_id]],ufc_fighters[id],ufc_fighters[year],"Prázdné",0,1)</f>
        <v>1986</v>
      </c>
      <c r="E138" s="10">
        <f>YEAR(ufc_fights_2[[#This Row],[date]])-ufc_fights_2[[#This Row],[r_year]]</f>
        <v>32</v>
      </c>
      <c r="F138" s="10">
        <f>YEAR(ufc_fights_2[[#This Row],[date]])-ufc_fights_2[[#This Row],[b_year]]</f>
        <v>33</v>
      </c>
      <c r="G138">
        <v>0</v>
      </c>
      <c r="H138">
        <v>0</v>
      </c>
      <c r="I138">
        <v>0.6</v>
      </c>
      <c r="J138">
        <v>0.36249999999999999</v>
      </c>
      <c r="K138">
        <v>0.65129999999999999</v>
      </c>
      <c r="L138">
        <v>0.40799999999999997</v>
      </c>
      <c r="M138">
        <v>0.6</v>
      </c>
      <c r="N138">
        <v>0.1111</v>
      </c>
      <c r="O138">
        <v>1</v>
      </c>
      <c r="P138">
        <v>1</v>
      </c>
      <c r="Q138">
        <v>0</v>
      </c>
      <c r="R138">
        <v>0</v>
      </c>
      <c r="S138" s="2">
        <v>3.8541666666666668E-3</v>
      </c>
      <c r="T138" s="2">
        <v>3.460648148148148E-3</v>
      </c>
      <c r="U138">
        <v>0.35289999999999999</v>
      </c>
      <c r="V138">
        <v>0.29759999999999998</v>
      </c>
      <c r="W138">
        <v>0.72970000000000002</v>
      </c>
      <c r="X138">
        <v>0.86670000000000003</v>
      </c>
      <c r="Y138">
        <v>0.58330000000000004</v>
      </c>
      <c r="Z138">
        <v>0.53659999999999997</v>
      </c>
      <c r="AA138">
        <v>0.31209999999999999</v>
      </c>
      <c r="AB138">
        <v>0.88890000000000002</v>
      </c>
      <c r="AC138">
        <v>0.73680000000000001</v>
      </c>
      <c r="AD138">
        <v>0</v>
      </c>
      <c r="AE138">
        <v>0</v>
      </c>
      <c r="AF138" t="s">
        <v>3915</v>
      </c>
      <c r="AG138" s="2">
        <v>3.472222222222222E-3</v>
      </c>
      <c r="AH138" t="s">
        <v>3927</v>
      </c>
      <c r="AI138">
        <v>5</v>
      </c>
      <c r="AJ138" t="s">
        <v>3914</v>
      </c>
      <c r="AK138" s="3">
        <v>43750</v>
      </c>
      <c r="AL138" s="10">
        <f>YEAR(ufc_fights_2[[#This Row],[date]])</f>
        <v>2019</v>
      </c>
      <c r="AM138" t="s">
        <v>3947</v>
      </c>
      <c r="AN138">
        <v>10</v>
      </c>
      <c r="AO138" t="s">
        <v>3913</v>
      </c>
      <c r="AP138">
        <f>IF(ufc_fights_2[[#This Row],[winner]]="Red",ufc_fights_2[[#This Row],[r_fighter_id]],ufc_fights_2[[#This Row],[b_fighter_id]])</f>
        <v>1500</v>
      </c>
      <c r="AQ138" t="str">
        <f>_xlfn.XLOOKUP(ufc_fights_2[[#This Row],[winnerID]],ufc_fighters[id],ufc_fighters[fighter_name],"xxx",0,1)</f>
        <v>Joanna Jedrzejczyk</v>
      </c>
    </row>
    <row r="139" spans="1:43">
      <c r="A139">
        <v>1691</v>
      </c>
      <c r="B139">
        <v>1192</v>
      </c>
      <c r="C139">
        <f>_xlfn.XLOOKUP(ufc_fights_2[[#This Row],[r_fighter_id]],ufc_fighters[id],ufc_fighters[year],"xxx",0,1)</f>
        <v>1985</v>
      </c>
      <c r="D139">
        <f>_xlfn.XLOOKUP(ufc_fights_2[[#This Row],[b_fighter_id]],ufc_fighters[id],ufc_fighters[year],"Prázdné",0,1)</f>
        <v>1993</v>
      </c>
      <c r="E139" s="10">
        <f>YEAR(ufc_fights_2[[#This Row],[date]])-ufc_fights_2[[#This Row],[r_year]]</f>
        <v>34</v>
      </c>
      <c r="F139" s="10">
        <f>YEAR(ufc_fights_2[[#This Row],[date]])-ufc_fights_2[[#This Row],[b_year]]</f>
        <v>26</v>
      </c>
      <c r="G139">
        <v>0</v>
      </c>
      <c r="H139">
        <v>0</v>
      </c>
      <c r="I139">
        <v>0.38790000000000002</v>
      </c>
      <c r="J139">
        <v>0.40110000000000001</v>
      </c>
      <c r="K139">
        <v>0.39319999999999999</v>
      </c>
      <c r="L139">
        <v>0.42449999999999999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 s="2">
        <v>3.9351851851851852E-4</v>
      </c>
      <c r="T139" s="2">
        <v>8.1018518518518516E-5</v>
      </c>
      <c r="U139">
        <v>0.29570000000000002</v>
      </c>
      <c r="V139">
        <v>0.31830000000000003</v>
      </c>
      <c r="W139">
        <v>0.81820000000000004</v>
      </c>
      <c r="X139">
        <v>0.61539999999999995</v>
      </c>
      <c r="Y139">
        <v>0.67649999999999999</v>
      </c>
      <c r="Z139">
        <v>0.36409999999999998</v>
      </c>
      <c r="AA139">
        <v>0.36280000000000001</v>
      </c>
      <c r="AB139">
        <v>0.73329999999999995</v>
      </c>
      <c r="AC139">
        <v>0.83330000000000004</v>
      </c>
      <c r="AD139">
        <v>0</v>
      </c>
      <c r="AE139">
        <v>0</v>
      </c>
      <c r="AF139" t="s">
        <v>3915</v>
      </c>
      <c r="AG139" s="2">
        <v>3.472222222222222E-3</v>
      </c>
      <c r="AH139" t="s">
        <v>3911</v>
      </c>
      <c r="AI139">
        <v>3</v>
      </c>
      <c r="AJ139" t="s">
        <v>3919</v>
      </c>
      <c r="AK139" s="3">
        <v>43624</v>
      </c>
      <c r="AL139" s="10">
        <f>YEAR(ufc_fights_2[[#This Row],[date]])</f>
        <v>2019</v>
      </c>
      <c r="AM139" t="s">
        <v>3947</v>
      </c>
      <c r="AN139">
        <v>8</v>
      </c>
      <c r="AO139" t="s">
        <v>3918</v>
      </c>
      <c r="AP139">
        <f>IF(ufc_fights_2[[#This Row],[winner]]="Red",ufc_fights_2[[#This Row],[r_fighter_id]],ufc_fights_2[[#This Row],[b_fighter_id]])</f>
        <v>1192</v>
      </c>
      <c r="AQ139" t="str">
        <f>_xlfn.XLOOKUP(ufc_fights_2[[#This Row],[winnerID]],ufc_fighters[id],ufc_fighters[fighter_name],"xxx",0,1)</f>
        <v>Alexa Grasso</v>
      </c>
    </row>
    <row r="140" spans="1:43">
      <c r="A140">
        <v>1192</v>
      </c>
      <c r="B140">
        <v>569</v>
      </c>
      <c r="C140">
        <f>_xlfn.XLOOKUP(ufc_fights_2[[#This Row],[r_fighter_id]],ufc_fighters[id],ufc_fighters[year],"xxx",0,1)</f>
        <v>1993</v>
      </c>
      <c r="D140">
        <f>_xlfn.XLOOKUP(ufc_fights_2[[#This Row],[b_fighter_id]],ufc_fighters[id],ufc_fighters[year],"Prázdné",0,1)</f>
        <v>1980</v>
      </c>
      <c r="E140" s="10">
        <f>YEAR(ufc_fights_2[[#This Row],[date]])-ufc_fights_2[[#This Row],[r_year]]</f>
        <v>23</v>
      </c>
      <c r="F140" s="10">
        <f>YEAR(ufc_fights_2[[#This Row],[date]])-ufc_fights_2[[#This Row],[b_year]]</f>
        <v>36</v>
      </c>
      <c r="G140">
        <v>0</v>
      </c>
      <c r="H140">
        <v>0</v>
      </c>
      <c r="I140">
        <v>0.48509999999999998</v>
      </c>
      <c r="J140">
        <v>0.45979999999999999</v>
      </c>
      <c r="K140">
        <v>0.6</v>
      </c>
      <c r="L140">
        <v>0.5827</v>
      </c>
      <c r="M140">
        <v>0.5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2.3263888888888887E-3</v>
      </c>
      <c r="T140" s="2">
        <v>1.5972222222222223E-3</v>
      </c>
      <c r="U140">
        <v>0.3256</v>
      </c>
      <c r="V140">
        <v>0.28810000000000002</v>
      </c>
      <c r="W140">
        <v>0.73329999999999995</v>
      </c>
      <c r="X140">
        <v>0.83330000000000004</v>
      </c>
      <c r="Y140">
        <v>1</v>
      </c>
      <c r="Z140">
        <v>0.43209999999999998</v>
      </c>
      <c r="AA140">
        <v>0.37140000000000001</v>
      </c>
      <c r="AB140">
        <v>0.54169999999999996</v>
      </c>
      <c r="AC140">
        <v>0.82350000000000001</v>
      </c>
      <c r="AD140">
        <v>0.8</v>
      </c>
      <c r="AE140">
        <v>0</v>
      </c>
      <c r="AF140" t="s">
        <v>3915</v>
      </c>
      <c r="AG140" s="2">
        <v>3.472222222222222E-3</v>
      </c>
      <c r="AH140" t="s">
        <v>3911</v>
      </c>
      <c r="AI140">
        <v>3</v>
      </c>
      <c r="AJ140" t="s">
        <v>3938</v>
      </c>
      <c r="AK140" s="3">
        <v>42679</v>
      </c>
      <c r="AL140" s="10">
        <f>YEAR(ufc_fights_2[[#This Row],[date]])</f>
        <v>2016</v>
      </c>
      <c r="AM140" t="s">
        <v>3947</v>
      </c>
      <c r="AN140">
        <v>50</v>
      </c>
      <c r="AO140" t="s">
        <v>3913</v>
      </c>
      <c r="AP140">
        <f>IF(ufc_fights_2[[#This Row],[winner]]="Red",ufc_fights_2[[#This Row],[r_fighter_id]],ufc_fights_2[[#This Row],[b_fighter_id]])</f>
        <v>1192</v>
      </c>
      <c r="AQ140" t="str">
        <f>_xlfn.XLOOKUP(ufc_fights_2[[#This Row],[winnerID]],ufc_fighters[id],ufc_fighters[fighter_name],"xxx",0,1)</f>
        <v>Alexa Grasso</v>
      </c>
    </row>
    <row r="141" spans="1:43">
      <c r="A141">
        <v>1500</v>
      </c>
      <c r="B141">
        <v>3273</v>
      </c>
      <c r="C141">
        <f>_xlfn.XLOOKUP(ufc_fights_2[[#This Row],[r_fighter_id]],ufc_fighters[id],ufc_fighters[year],"xxx",0,1)</f>
        <v>1987</v>
      </c>
      <c r="D141">
        <f>_xlfn.XLOOKUP(ufc_fights_2[[#This Row],[b_fighter_id]],ufc_fighters[id],ufc_fighters[year],"Prázdné",0,1)</f>
        <v>1989</v>
      </c>
      <c r="E141" s="10">
        <f>YEAR(ufc_fights_2[[#This Row],[date]])-ufc_fights_2[[#This Row],[r_year]]</f>
        <v>31</v>
      </c>
      <c r="F141" s="10">
        <f>YEAR(ufc_fights_2[[#This Row],[date]])-ufc_fights_2[[#This Row],[b_year]]</f>
        <v>29</v>
      </c>
      <c r="G141">
        <v>0</v>
      </c>
      <c r="H141">
        <v>0</v>
      </c>
      <c r="I141">
        <v>0.3735</v>
      </c>
      <c r="J141">
        <v>0.42309999999999998</v>
      </c>
      <c r="K141">
        <v>0.43780000000000002</v>
      </c>
      <c r="L141">
        <v>0.54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1.5625000000000001E-3</v>
      </c>
      <c r="T141" s="2">
        <v>3.2754629629629631E-3</v>
      </c>
      <c r="U141">
        <v>0.18579999999999999</v>
      </c>
      <c r="V141">
        <v>0.25</v>
      </c>
      <c r="W141">
        <v>0.71050000000000002</v>
      </c>
      <c r="X141">
        <v>0.93330000000000002</v>
      </c>
      <c r="Y141">
        <v>0.625</v>
      </c>
      <c r="Z141">
        <v>0.29849999999999999</v>
      </c>
      <c r="AA141">
        <v>0.39729999999999999</v>
      </c>
      <c r="AB141">
        <v>0.6875</v>
      </c>
      <c r="AC141">
        <v>0.8</v>
      </c>
      <c r="AD141">
        <v>0</v>
      </c>
      <c r="AE141">
        <v>0</v>
      </c>
      <c r="AF141" t="s">
        <v>3915</v>
      </c>
      <c r="AG141" s="2">
        <v>3.472222222222222E-3</v>
      </c>
      <c r="AH141" t="s">
        <v>3911</v>
      </c>
      <c r="AI141">
        <v>3</v>
      </c>
      <c r="AJ141" t="s">
        <v>3938</v>
      </c>
      <c r="AK141" s="3">
        <v>43309</v>
      </c>
      <c r="AL141" s="10">
        <f>YEAR(ufc_fights_2[[#This Row],[date]])</f>
        <v>2018</v>
      </c>
      <c r="AM141" t="s">
        <v>3947</v>
      </c>
      <c r="AN141">
        <v>54</v>
      </c>
      <c r="AO141" t="s">
        <v>3913</v>
      </c>
      <c r="AP141">
        <f>IF(ufc_fights_2[[#This Row],[winner]]="Red",ufc_fights_2[[#This Row],[r_fighter_id]],ufc_fights_2[[#This Row],[b_fighter_id]])</f>
        <v>1500</v>
      </c>
      <c r="AQ141" t="str">
        <f>_xlfn.XLOOKUP(ufc_fights_2[[#This Row],[winnerID]],ufc_fighters[id],ufc_fighters[fighter_name],"xxx",0,1)</f>
        <v>Joanna Jedrzejczyk</v>
      </c>
    </row>
    <row r="142" spans="1:43">
      <c r="A142">
        <v>1826</v>
      </c>
      <c r="B142">
        <v>1500</v>
      </c>
      <c r="C142">
        <f>_xlfn.XLOOKUP(ufc_fights_2[[#This Row],[r_fighter_id]],ufc_fighters[id],ufc_fighters[year],"xxx",0,1)</f>
        <v>1982</v>
      </c>
      <c r="D142">
        <f>_xlfn.XLOOKUP(ufc_fights_2[[#This Row],[b_fighter_id]],ufc_fighters[id],ufc_fighters[year],"Prázdné",0,1)</f>
        <v>1987</v>
      </c>
      <c r="E142" s="10">
        <f>YEAR(ufc_fights_2[[#This Row],[date]])-ufc_fights_2[[#This Row],[r_year]]</f>
        <v>32</v>
      </c>
      <c r="F142" s="10">
        <f>YEAR(ufc_fights_2[[#This Row],[date]])-ufc_fights_2[[#This Row],[b_year]]</f>
        <v>27</v>
      </c>
      <c r="G142">
        <v>0</v>
      </c>
      <c r="H142">
        <v>0</v>
      </c>
      <c r="I142">
        <v>0.23380000000000001</v>
      </c>
      <c r="J142">
        <v>0.27379999999999999</v>
      </c>
      <c r="K142">
        <v>0.36890000000000001</v>
      </c>
      <c r="L142">
        <v>0.30559999999999998</v>
      </c>
      <c r="M142">
        <v>7.1400000000000005E-2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4.2824074074074075E-3</v>
      </c>
      <c r="T142" s="2">
        <v>1.0416666666666667E-4</v>
      </c>
      <c r="U142">
        <v>0.1429</v>
      </c>
      <c r="V142">
        <v>0.1875</v>
      </c>
      <c r="W142">
        <v>0.6</v>
      </c>
      <c r="X142">
        <v>0.4375</v>
      </c>
      <c r="Y142">
        <v>0.25</v>
      </c>
      <c r="Z142">
        <v>0.18840000000000001</v>
      </c>
      <c r="AA142">
        <v>0.22370000000000001</v>
      </c>
      <c r="AB142">
        <v>0.6</v>
      </c>
      <c r="AC142">
        <v>0.75</v>
      </c>
      <c r="AD142">
        <v>0.66669999999999996</v>
      </c>
      <c r="AE142">
        <v>0</v>
      </c>
      <c r="AF142" t="s">
        <v>3915</v>
      </c>
      <c r="AG142" s="2">
        <v>3.472222222222222E-3</v>
      </c>
      <c r="AH142" t="s">
        <v>3911</v>
      </c>
      <c r="AI142">
        <v>3</v>
      </c>
      <c r="AJ142" t="s">
        <v>3932</v>
      </c>
      <c r="AK142" s="3">
        <v>41846</v>
      </c>
      <c r="AL142" s="10">
        <f>YEAR(ufc_fights_2[[#This Row],[date]])</f>
        <v>2014</v>
      </c>
      <c r="AM142" t="s">
        <v>3947</v>
      </c>
      <c r="AN142">
        <v>83</v>
      </c>
      <c r="AO142" t="s">
        <v>3918</v>
      </c>
      <c r="AP142">
        <f>IF(ufc_fights_2[[#This Row],[winner]]="Red",ufc_fights_2[[#This Row],[r_fighter_id]],ufc_fights_2[[#This Row],[b_fighter_id]])</f>
        <v>1500</v>
      </c>
      <c r="AQ142" t="str">
        <f>_xlfn.XLOOKUP(ufc_fights_2[[#This Row],[winnerID]],ufc_fighters[id],ufc_fighters[fighter_name],"xxx",0,1)</f>
        <v>Joanna Jedrzejczyk</v>
      </c>
    </row>
    <row r="143" spans="1:43">
      <c r="A143">
        <v>3077</v>
      </c>
      <c r="B143">
        <v>3336</v>
      </c>
      <c r="C143">
        <f>_xlfn.XLOOKUP(ufc_fights_2[[#This Row],[r_fighter_id]],ufc_fighters[id],ufc_fighters[year],"xxx",0,1)</f>
        <v>1991</v>
      </c>
      <c r="D143">
        <f>_xlfn.XLOOKUP(ufc_fights_2[[#This Row],[b_fighter_id]],ufc_fighters[id],ufc_fighters[year],"Prázdné",0,1)</f>
        <v>1993</v>
      </c>
      <c r="E143" s="10">
        <f>YEAR(ufc_fights_2[[#This Row],[date]])-ufc_fights_2[[#This Row],[r_year]]</f>
        <v>28</v>
      </c>
      <c r="F143" s="10">
        <f>YEAR(ufc_fights_2[[#This Row],[date]])-ufc_fights_2[[#This Row],[b_year]]</f>
        <v>26</v>
      </c>
      <c r="G143">
        <v>0</v>
      </c>
      <c r="H143">
        <v>0</v>
      </c>
      <c r="I143">
        <v>0.34849999999999998</v>
      </c>
      <c r="J143">
        <v>0.38500000000000001</v>
      </c>
      <c r="K143">
        <v>0.41099999999999998</v>
      </c>
      <c r="L143">
        <v>0.43140000000000001</v>
      </c>
      <c r="M143">
        <v>0.66669999999999996</v>
      </c>
      <c r="N143">
        <v>0.75</v>
      </c>
      <c r="O143">
        <v>0</v>
      </c>
      <c r="P143">
        <v>0</v>
      </c>
      <c r="Q143">
        <v>0</v>
      </c>
      <c r="R143">
        <v>0</v>
      </c>
      <c r="S143" s="2">
        <v>4.9768518518518521E-4</v>
      </c>
      <c r="T143" s="2">
        <v>3.2523148148148147E-3</v>
      </c>
      <c r="U143">
        <v>0.186</v>
      </c>
      <c r="V143">
        <v>0.31790000000000002</v>
      </c>
      <c r="W143">
        <v>0.58819999999999995</v>
      </c>
      <c r="X143">
        <v>0.83330000000000004</v>
      </c>
      <c r="Y143">
        <v>0.69230000000000003</v>
      </c>
      <c r="Z143">
        <v>0.26790000000000003</v>
      </c>
      <c r="AA143">
        <v>0.3377</v>
      </c>
      <c r="AB143">
        <v>0.77780000000000005</v>
      </c>
      <c r="AC143">
        <v>0.5484</v>
      </c>
      <c r="AD143">
        <v>1</v>
      </c>
      <c r="AE143">
        <v>0.8</v>
      </c>
      <c r="AF143" t="s">
        <v>3915</v>
      </c>
      <c r="AG143" s="2">
        <v>3.472222222222222E-3</v>
      </c>
      <c r="AH143" t="s">
        <v>3911</v>
      </c>
      <c r="AI143">
        <v>3</v>
      </c>
      <c r="AJ143" t="s">
        <v>3924</v>
      </c>
      <c r="AK143" s="3">
        <v>43659</v>
      </c>
      <c r="AL143" s="10">
        <f>YEAR(ufc_fights_2[[#This Row],[date]])</f>
        <v>2019</v>
      </c>
      <c r="AM143" t="s">
        <v>3947</v>
      </c>
      <c r="AN143">
        <v>56</v>
      </c>
      <c r="AO143" t="s">
        <v>3918</v>
      </c>
      <c r="AP143">
        <f>IF(ufc_fights_2[[#This Row],[winner]]="Red",ufc_fights_2[[#This Row],[r_fighter_id]],ufc_fights_2[[#This Row],[b_fighter_id]])</f>
        <v>3336</v>
      </c>
      <c r="AQ143" t="str">
        <f>_xlfn.XLOOKUP(ufc_fights_2[[#This Row],[winnerID]],ufc_fighters[id],ufc_fighters[fighter_name],"xxx",0,1)</f>
        <v>Brianna Van Buren</v>
      </c>
    </row>
    <row r="144" spans="1:43">
      <c r="A144">
        <v>39</v>
      </c>
      <c r="B144">
        <v>3470</v>
      </c>
      <c r="C144">
        <f>_xlfn.XLOOKUP(ufc_fights_2[[#This Row],[r_fighter_id]],ufc_fighters[id],ufc_fighters[year],"xxx",0,1)</f>
        <v>1990</v>
      </c>
      <c r="D144">
        <f>_xlfn.XLOOKUP(ufc_fights_2[[#This Row],[b_fighter_id]],ufc_fighters[id],ufc_fighters[year],"Prázdné",0,1)</f>
        <v>1991</v>
      </c>
      <c r="E144" s="10">
        <f>YEAR(ufc_fights_2[[#This Row],[date]])-ufc_fights_2[[#This Row],[r_year]]</f>
        <v>29</v>
      </c>
      <c r="F144" s="10">
        <f>YEAR(ufc_fights_2[[#This Row],[date]])-ufc_fights_2[[#This Row],[b_year]]</f>
        <v>28</v>
      </c>
      <c r="G144">
        <v>0</v>
      </c>
      <c r="H144">
        <v>0</v>
      </c>
      <c r="I144">
        <v>0.4</v>
      </c>
      <c r="J144">
        <v>0.6</v>
      </c>
      <c r="K144">
        <v>0.33329999999999999</v>
      </c>
      <c r="L144">
        <v>0.72729999999999995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 s="2">
        <v>0</v>
      </c>
      <c r="T144" s="2">
        <v>5.9027777777777778E-4</v>
      </c>
      <c r="U144">
        <v>0.4</v>
      </c>
      <c r="V144">
        <v>0.5</v>
      </c>
      <c r="W144">
        <v>0</v>
      </c>
      <c r="X144">
        <v>0</v>
      </c>
      <c r="Y144">
        <v>1</v>
      </c>
      <c r="Z144">
        <v>0.4</v>
      </c>
      <c r="AA144">
        <v>0.6</v>
      </c>
      <c r="AB144">
        <v>0</v>
      </c>
      <c r="AC144">
        <v>0</v>
      </c>
      <c r="AD144">
        <v>0</v>
      </c>
      <c r="AE144">
        <v>0</v>
      </c>
      <c r="AF144" t="s">
        <v>3933</v>
      </c>
      <c r="AG144" s="2">
        <v>7.0601851851851847E-4</v>
      </c>
      <c r="AH144" t="s">
        <v>3911</v>
      </c>
      <c r="AI144">
        <v>3</v>
      </c>
      <c r="AJ144" t="s">
        <v>4026</v>
      </c>
      <c r="AK144" s="3">
        <v>43513</v>
      </c>
      <c r="AL144" s="10">
        <f>YEAR(ufc_fights_2[[#This Row],[date]])</f>
        <v>2019</v>
      </c>
      <c r="AM144" t="s">
        <v>3947</v>
      </c>
      <c r="AN144">
        <v>21</v>
      </c>
      <c r="AO144" t="s">
        <v>3918</v>
      </c>
      <c r="AP144">
        <f>IF(ufc_fights_2[[#This Row],[winner]]="Red",ufc_fights_2[[#This Row],[r_fighter_id]],ufc_fights_2[[#This Row],[b_fighter_id]])</f>
        <v>3470</v>
      </c>
      <c r="AQ144" t="str">
        <f>_xlfn.XLOOKUP(ufc_fights_2[[#This Row],[winnerID]],ufc_fighters[id],ufc_fighters[fighter_name],"xxx",0,1)</f>
        <v>Emily Whitmire</v>
      </c>
    </row>
    <row r="145" spans="1:43">
      <c r="A145">
        <v>2212</v>
      </c>
      <c r="B145">
        <v>3470</v>
      </c>
      <c r="C145">
        <f>_xlfn.XLOOKUP(ufc_fights_2[[#This Row],[r_fighter_id]],ufc_fighters[id],ufc_fighters[year],"xxx",0,1)</f>
        <v>1989</v>
      </c>
      <c r="D145">
        <f>_xlfn.XLOOKUP(ufc_fights_2[[#This Row],[b_fighter_id]],ufc_fighters[id],ufc_fighters[year],"Prázdné",0,1)</f>
        <v>1991</v>
      </c>
      <c r="E145" s="10">
        <f>YEAR(ufc_fights_2[[#This Row],[date]])-ufc_fights_2[[#This Row],[r_year]]</f>
        <v>29</v>
      </c>
      <c r="F145" s="10">
        <f>YEAR(ufc_fights_2[[#This Row],[date]])-ufc_fights_2[[#This Row],[b_year]]</f>
        <v>27</v>
      </c>
      <c r="G145">
        <v>0</v>
      </c>
      <c r="H145">
        <v>0</v>
      </c>
      <c r="I145">
        <v>0.4274</v>
      </c>
      <c r="J145">
        <v>0.28960000000000002</v>
      </c>
      <c r="K145">
        <v>0.50339999999999996</v>
      </c>
      <c r="L145">
        <v>0.42049999999999998</v>
      </c>
      <c r="M145">
        <v>0</v>
      </c>
      <c r="N145">
        <v>0.5</v>
      </c>
      <c r="O145">
        <v>0</v>
      </c>
      <c r="P145">
        <v>0</v>
      </c>
      <c r="Q145">
        <v>0</v>
      </c>
      <c r="R145">
        <v>0</v>
      </c>
      <c r="S145" s="2">
        <v>4.3981481481481481E-4</v>
      </c>
      <c r="T145" s="2">
        <v>3.414351851851852E-3</v>
      </c>
      <c r="U145">
        <v>0.29630000000000001</v>
      </c>
      <c r="V145">
        <v>0.20749999999999999</v>
      </c>
      <c r="W145">
        <v>0.59089999999999998</v>
      </c>
      <c r="X145">
        <v>0.92859999999999998</v>
      </c>
      <c r="Y145">
        <v>1</v>
      </c>
      <c r="Z145">
        <v>0.42730000000000001</v>
      </c>
      <c r="AA145">
        <v>0.24390000000000001</v>
      </c>
      <c r="AB145">
        <v>0.25</v>
      </c>
      <c r="AC145">
        <v>0.5</v>
      </c>
      <c r="AD145">
        <v>0.66669999999999996</v>
      </c>
      <c r="AE145">
        <v>0.73329999999999995</v>
      </c>
      <c r="AF145" t="s">
        <v>3915</v>
      </c>
      <c r="AG145" s="2">
        <v>3.472222222222222E-3</v>
      </c>
      <c r="AH145" t="s">
        <v>3911</v>
      </c>
      <c r="AI145">
        <v>3</v>
      </c>
      <c r="AJ145" t="s">
        <v>3924</v>
      </c>
      <c r="AK145" s="3">
        <v>43288</v>
      </c>
      <c r="AL145" s="10">
        <f>YEAR(ufc_fights_2[[#This Row],[date]])</f>
        <v>2018</v>
      </c>
      <c r="AM145" t="s">
        <v>3947</v>
      </c>
      <c r="AN145">
        <v>1</v>
      </c>
      <c r="AO145" t="s">
        <v>3918</v>
      </c>
      <c r="AP145">
        <f>IF(ufc_fights_2[[#This Row],[winner]]="Red",ufc_fights_2[[#This Row],[r_fighter_id]],ufc_fights_2[[#This Row],[b_fighter_id]])</f>
        <v>3470</v>
      </c>
      <c r="AQ145" t="str">
        <f>_xlfn.XLOOKUP(ufc_fights_2[[#This Row],[winnerID]],ufc_fighters[id],ufc_fighters[fighter_name],"xxx",0,1)</f>
        <v>Emily Whitmire</v>
      </c>
    </row>
    <row r="146" spans="1:43">
      <c r="A146">
        <v>3122</v>
      </c>
      <c r="B146">
        <v>3374</v>
      </c>
      <c r="C146">
        <f>_xlfn.XLOOKUP(ufc_fights_2[[#This Row],[r_fighter_id]],ufc_fighters[id],ufc_fighters[year],"xxx",0,1)</f>
        <v>1982</v>
      </c>
      <c r="D146">
        <f>_xlfn.XLOOKUP(ufc_fights_2[[#This Row],[b_fighter_id]],ufc_fighters[id],ufc_fighters[year],"Prázdné",0,1)</f>
        <v>1992</v>
      </c>
      <c r="E146" s="10">
        <f>YEAR(ufc_fights_2[[#This Row],[date]])-ufc_fights_2[[#This Row],[r_year]]</f>
        <v>36</v>
      </c>
      <c r="F146" s="10">
        <f>YEAR(ufc_fights_2[[#This Row],[date]])-ufc_fights_2[[#This Row],[b_year]]</f>
        <v>26</v>
      </c>
      <c r="G146">
        <v>0</v>
      </c>
      <c r="H146">
        <v>0</v>
      </c>
      <c r="I146">
        <v>0.54549999999999998</v>
      </c>
      <c r="J146">
        <v>0.66669999999999996</v>
      </c>
      <c r="K146">
        <v>0.6875</v>
      </c>
      <c r="L146">
        <v>0.71430000000000005</v>
      </c>
      <c r="M146">
        <v>1</v>
      </c>
      <c r="N146">
        <v>0.5</v>
      </c>
      <c r="O146">
        <v>0</v>
      </c>
      <c r="P146">
        <v>3</v>
      </c>
      <c r="Q146">
        <v>0</v>
      </c>
      <c r="R146">
        <v>1</v>
      </c>
      <c r="S146" s="2">
        <v>1.0300925925925926E-3</v>
      </c>
      <c r="T146" s="2">
        <v>1.2268518518518518E-3</v>
      </c>
      <c r="U146">
        <v>0.16669999999999999</v>
      </c>
      <c r="V146">
        <v>0.6875</v>
      </c>
      <c r="W146">
        <v>1</v>
      </c>
      <c r="X146">
        <v>1</v>
      </c>
      <c r="Y146">
        <v>0</v>
      </c>
      <c r="Z146">
        <v>0.44440000000000002</v>
      </c>
      <c r="AA146">
        <v>0.5</v>
      </c>
      <c r="AB146">
        <v>1</v>
      </c>
      <c r="AC146">
        <v>0.5</v>
      </c>
      <c r="AD146">
        <v>0</v>
      </c>
      <c r="AE146">
        <v>0.875</v>
      </c>
      <c r="AF146" t="s">
        <v>3933</v>
      </c>
      <c r="AG146" s="2">
        <v>2.662037037037037E-3</v>
      </c>
      <c r="AH146" t="s">
        <v>3911</v>
      </c>
      <c r="AI146">
        <v>3</v>
      </c>
      <c r="AJ146" t="s">
        <v>4009</v>
      </c>
      <c r="AK146" s="3">
        <v>43134</v>
      </c>
      <c r="AL146" s="10">
        <f>YEAR(ufc_fights_2[[#This Row],[date]])</f>
        <v>2018</v>
      </c>
      <c r="AM146" t="s">
        <v>3947</v>
      </c>
      <c r="AN146">
        <v>115</v>
      </c>
      <c r="AO146" t="s">
        <v>3918</v>
      </c>
      <c r="AP146">
        <f>IF(ufc_fights_2[[#This Row],[winner]]="Red",ufc_fights_2[[#This Row],[r_fighter_id]],ufc_fights_2[[#This Row],[b_fighter_id]])</f>
        <v>3374</v>
      </c>
      <c r="AQ146" t="str">
        <f>_xlfn.XLOOKUP(ufc_fights_2[[#This Row],[winnerID]],ufc_fighters[id],ufc_fighters[fighter_name],"xxx",0,1)</f>
        <v>Polyana Viana</v>
      </c>
    </row>
    <row r="147" spans="1:43">
      <c r="A147">
        <v>3374</v>
      </c>
      <c r="B147">
        <v>3470</v>
      </c>
      <c r="C147">
        <f>_xlfn.XLOOKUP(ufc_fights_2[[#This Row],[r_fighter_id]],ufc_fighters[id],ufc_fighters[year],"xxx",0,1)</f>
        <v>1992</v>
      </c>
      <c r="D147">
        <f>_xlfn.XLOOKUP(ufc_fights_2[[#This Row],[b_fighter_id]],ufc_fighters[id],ufc_fighters[year],"Prázdné",0,1)</f>
        <v>1991</v>
      </c>
      <c r="E147" s="10">
        <f>YEAR(ufc_fights_2[[#This Row],[date]])-ufc_fights_2[[#This Row],[r_year]]</f>
        <v>28</v>
      </c>
      <c r="F147" s="10">
        <f>YEAR(ufc_fights_2[[#This Row],[date]])-ufc_fights_2[[#This Row],[b_year]]</f>
        <v>29</v>
      </c>
      <c r="G147">
        <v>0</v>
      </c>
      <c r="H147">
        <v>0</v>
      </c>
      <c r="I147">
        <v>0.6</v>
      </c>
      <c r="J147">
        <v>0.18179999999999999</v>
      </c>
      <c r="K147">
        <v>0.75</v>
      </c>
      <c r="L147">
        <v>0.33329999999999999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 s="2">
        <v>0</v>
      </c>
      <c r="T147" s="2">
        <v>7.1759259259259259E-4</v>
      </c>
      <c r="U147">
        <v>0.5</v>
      </c>
      <c r="V147">
        <v>0.1111</v>
      </c>
      <c r="W147">
        <v>0</v>
      </c>
      <c r="X147">
        <v>1</v>
      </c>
      <c r="Y147">
        <v>1</v>
      </c>
      <c r="Z147">
        <v>0.5</v>
      </c>
      <c r="AA147">
        <v>0.18179999999999999</v>
      </c>
      <c r="AB147">
        <v>0</v>
      </c>
      <c r="AC147">
        <v>0</v>
      </c>
      <c r="AD147">
        <v>1</v>
      </c>
      <c r="AE147">
        <v>0</v>
      </c>
      <c r="AF147" t="s">
        <v>3933</v>
      </c>
      <c r="AG147" s="2">
        <v>1.3078703703703703E-3</v>
      </c>
      <c r="AH147" t="s">
        <v>3911</v>
      </c>
      <c r="AI147">
        <v>3</v>
      </c>
      <c r="AJ147" t="s">
        <v>3924</v>
      </c>
      <c r="AK147" s="3">
        <v>44072</v>
      </c>
      <c r="AL147" s="10">
        <f>YEAR(ufc_fights_2[[#This Row],[date]])</f>
        <v>2020</v>
      </c>
      <c r="AM147" t="s">
        <v>3947</v>
      </c>
      <c r="AN147">
        <v>1</v>
      </c>
      <c r="AO147" t="s">
        <v>3913</v>
      </c>
      <c r="AP147">
        <f>IF(ufc_fights_2[[#This Row],[winner]]="Red",ufc_fights_2[[#This Row],[r_fighter_id]],ufc_fights_2[[#This Row],[b_fighter_id]])</f>
        <v>3374</v>
      </c>
      <c r="AQ147" t="str">
        <f>_xlfn.XLOOKUP(ufc_fights_2[[#This Row],[winnerID]],ufc_fighters[id],ufc_fighters[fighter_name],"xxx",0,1)</f>
        <v>Polyana Viana</v>
      </c>
    </row>
    <row r="148" spans="1:43">
      <c r="A148">
        <v>1957</v>
      </c>
      <c r="B148">
        <v>1192</v>
      </c>
      <c r="C148">
        <f>_xlfn.XLOOKUP(ufc_fights_2[[#This Row],[r_fighter_id]],ufc_fighters[id],ufc_fighters[year],"xxx",0,1)</f>
        <v>1985</v>
      </c>
      <c r="D148">
        <f>_xlfn.XLOOKUP(ufc_fights_2[[#This Row],[b_fighter_id]],ufc_fighters[id],ufc_fighters[year],"Prázdné",0,1)</f>
        <v>1993</v>
      </c>
      <c r="E148" s="10">
        <f>YEAR(ufc_fights_2[[#This Row],[date]])-ufc_fights_2[[#This Row],[r_year]]</f>
        <v>32</v>
      </c>
      <c r="F148" s="10">
        <f>YEAR(ufc_fights_2[[#This Row],[date]])-ufc_fights_2[[#This Row],[b_year]]</f>
        <v>24</v>
      </c>
      <c r="G148">
        <v>0</v>
      </c>
      <c r="H148">
        <v>0</v>
      </c>
      <c r="I148">
        <v>0.3982</v>
      </c>
      <c r="J148">
        <v>0.40760000000000002</v>
      </c>
      <c r="K148">
        <v>0.50349999999999995</v>
      </c>
      <c r="L148">
        <v>0.54020000000000001</v>
      </c>
      <c r="M148">
        <v>0.36359999999999998</v>
      </c>
      <c r="N148">
        <v>0</v>
      </c>
      <c r="O148">
        <v>0</v>
      </c>
      <c r="P148">
        <v>0</v>
      </c>
      <c r="Q148">
        <v>1</v>
      </c>
      <c r="R148">
        <v>1</v>
      </c>
      <c r="S148" s="2">
        <v>2.7662037037037039E-3</v>
      </c>
      <c r="T148" s="2">
        <v>1.5046296296296296E-3</v>
      </c>
      <c r="U148">
        <v>0.37740000000000001</v>
      </c>
      <c r="V148">
        <v>0.33079999999999998</v>
      </c>
      <c r="W148">
        <v>0.71430000000000005</v>
      </c>
      <c r="X148">
        <v>0</v>
      </c>
      <c r="Y148">
        <v>0.92859999999999998</v>
      </c>
      <c r="Z148">
        <v>0.31869999999999998</v>
      </c>
      <c r="AA148">
        <v>0.34310000000000002</v>
      </c>
      <c r="AB148">
        <v>0.66669999999999996</v>
      </c>
      <c r="AC148">
        <v>0.8125</v>
      </c>
      <c r="AD148">
        <v>0.76919999999999999</v>
      </c>
      <c r="AE148">
        <v>1</v>
      </c>
      <c r="AF148" t="s">
        <v>3922</v>
      </c>
      <c r="AG148" s="2">
        <v>3.472222222222222E-3</v>
      </c>
      <c r="AH148" t="s">
        <v>3911</v>
      </c>
      <c r="AI148">
        <v>3</v>
      </c>
      <c r="AJ148" t="s">
        <v>3940</v>
      </c>
      <c r="AK148" s="3">
        <v>42952</v>
      </c>
      <c r="AL148" s="10">
        <f>YEAR(ufc_fights_2[[#This Row],[date]])</f>
        <v>2017</v>
      </c>
      <c r="AM148" t="s">
        <v>3947</v>
      </c>
      <c r="AN148">
        <v>50</v>
      </c>
      <c r="AO148" t="s">
        <v>3918</v>
      </c>
      <c r="AP148">
        <f>IF(ufc_fights_2[[#This Row],[winner]]="Red",ufc_fights_2[[#This Row],[r_fighter_id]],ufc_fights_2[[#This Row],[b_fighter_id]])</f>
        <v>1192</v>
      </c>
      <c r="AQ148" t="str">
        <f>_xlfn.XLOOKUP(ufc_fights_2[[#This Row],[winnerID]],ufc_fighters[id],ufc_fighters[fighter_name],"xxx",0,1)</f>
        <v>Alexa Grasso</v>
      </c>
    </row>
    <row r="149" spans="1:43">
      <c r="A149">
        <v>3374</v>
      </c>
      <c r="B149">
        <v>1975</v>
      </c>
      <c r="C149">
        <f>_xlfn.XLOOKUP(ufc_fights_2[[#This Row],[r_fighter_id]],ufc_fighters[id],ufc_fighters[year],"xxx",0,1)</f>
        <v>1992</v>
      </c>
      <c r="D149">
        <f>_xlfn.XLOOKUP(ufc_fights_2[[#This Row],[b_fighter_id]],ufc_fighters[id],ufc_fighters[year],"Prázdné",0,1)</f>
        <v>1994</v>
      </c>
      <c r="E149" s="10">
        <f>YEAR(ufc_fights_2[[#This Row],[date]])-ufc_fights_2[[#This Row],[r_year]]</f>
        <v>29</v>
      </c>
      <c r="F149" s="10">
        <f>YEAR(ufc_fights_2[[#This Row],[date]])-ufc_fights_2[[#This Row],[b_year]]</f>
        <v>27</v>
      </c>
      <c r="G149">
        <v>0</v>
      </c>
      <c r="H149">
        <v>0</v>
      </c>
      <c r="I149">
        <v>0.25</v>
      </c>
      <c r="J149">
        <v>0.71430000000000005</v>
      </c>
      <c r="K149">
        <v>0.79779999999999995</v>
      </c>
      <c r="L149">
        <v>0.73680000000000001</v>
      </c>
      <c r="M149">
        <v>0</v>
      </c>
      <c r="N149">
        <v>1</v>
      </c>
      <c r="O149">
        <v>5</v>
      </c>
      <c r="P149">
        <v>0</v>
      </c>
      <c r="Q149">
        <v>0</v>
      </c>
      <c r="R149">
        <v>0</v>
      </c>
      <c r="S149" s="2">
        <v>2.0833333333333335E-4</v>
      </c>
      <c r="T149" s="2">
        <v>1.6782407407407408E-3</v>
      </c>
      <c r="U149">
        <v>0</v>
      </c>
      <c r="V149">
        <v>0.33329999999999999</v>
      </c>
      <c r="W149">
        <v>1</v>
      </c>
      <c r="X149">
        <v>1</v>
      </c>
      <c r="Y149">
        <v>0</v>
      </c>
      <c r="Z149">
        <v>0.25</v>
      </c>
      <c r="AA149">
        <v>0.71430000000000005</v>
      </c>
      <c r="AB149">
        <v>0</v>
      </c>
      <c r="AC149">
        <v>0</v>
      </c>
      <c r="AD149">
        <v>0</v>
      </c>
      <c r="AE149">
        <v>0</v>
      </c>
      <c r="AF149" t="s">
        <v>3933</v>
      </c>
      <c r="AG149" s="2">
        <v>2.2916666666666667E-3</v>
      </c>
      <c r="AH149" t="s">
        <v>3911</v>
      </c>
      <c r="AI149">
        <v>3</v>
      </c>
      <c r="AJ149" t="s">
        <v>3916</v>
      </c>
      <c r="AK149" s="3">
        <v>44240</v>
      </c>
      <c r="AL149" s="10">
        <f>YEAR(ufc_fights_2[[#This Row],[date]])</f>
        <v>2021</v>
      </c>
      <c r="AM149" t="s">
        <v>3947</v>
      </c>
      <c r="AN149">
        <v>1</v>
      </c>
      <c r="AO149" t="s">
        <v>3913</v>
      </c>
      <c r="AP149">
        <f>IF(ufc_fights_2[[#This Row],[winner]]="Red",ufc_fights_2[[#This Row],[r_fighter_id]],ufc_fights_2[[#This Row],[b_fighter_id]])</f>
        <v>3374</v>
      </c>
      <c r="AQ149" t="str">
        <f>_xlfn.XLOOKUP(ufc_fights_2[[#This Row],[winnerID]],ufc_fighters[id],ufc_fighters[fighter_name],"xxx",0,1)</f>
        <v>Polyana Viana</v>
      </c>
    </row>
    <row r="150" spans="1:43">
      <c r="A150">
        <v>756</v>
      </c>
      <c r="B150">
        <v>612</v>
      </c>
      <c r="C150">
        <f>_xlfn.XLOOKUP(ufc_fights_2[[#This Row],[r_fighter_id]],ufc_fighters[id],ufc_fighters[year],"xxx",0,1)</f>
        <v>1993</v>
      </c>
      <c r="D150">
        <f>_xlfn.XLOOKUP(ufc_fights_2[[#This Row],[b_fighter_id]],ufc_fighters[id],ufc_fighters[year],"Prázdné",0,1)</f>
        <v>1991</v>
      </c>
      <c r="E150" s="10">
        <f>YEAR(ufc_fights_2[[#This Row],[date]])-ufc_fights_2[[#This Row],[r_year]]</f>
        <v>25</v>
      </c>
      <c r="F150" s="10">
        <f>YEAR(ufc_fights_2[[#This Row],[date]])-ufc_fights_2[[#This Row],[b_year]]</f>
        <v>27</v>
      </c>
      <c r="G150">
        <v>1</v>
      </c>
      <c r="H150">
        <v>0</v>
      </c>
      <c r="I150">
        <v>0.46879999999999999</v>
      </c>
      <c r="J150">
        <v>0.24</v>
      </c>
      <c r="K150">
        <v>0.48480000000000001</v>
      </c>
      <c r="L150">
        <v>0.24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 s="2">
        <v>1.0416666666666667E-4</v>
      </c>
      <c r="T150" s="2">
        <v>0</v>
      </c>
      <c r="U150">
        <v>0.4667</v>
      </c>
      <c r="V150">
        <v>0.20830000000000001</v>
      </c>
      <c r="W150">
        <v>0.5</v>
      </c>
      <c r="X150">
        <v>0</v>
      </c>
      <c r="Y150">
        <v>1</v>
      </c>
      <c r="Z150">
        <v>0.375</v>
      </c>
      <c r="AA150">
        <v>0.24</v>
      </c>
      <c r="AB150">
        <v>0</v>
      </c>
      <c r="AC150">
        <v>0</v>
      </c>
      <c r="AD150">
        <v>0.75</v>
      </c>
      <c r="AE150">
        <v>0</v>
      </c>
      <c r="AF150" t="s">
        <v>3933</v>
      </c>
      <c r="AG150" s="2">
        <v>1.7013888888888888E-3</v>
      </c>
      <c r="AH150" t="s">
        <v>3911</v>
      </c>
      <c r="AI150">
        <v>3</v>
      </c>
      <c r="AJ150" t="s">
        <v>3973</v>
      </c>
      <c r="AK150" s="3">
        <v>43232</v>
      </c>
      <c r="AL150" s="10">
        <f>YEAR(ufc_fights_2[[#This Row],[date]])</f>
        <v>2018</v>
      </c>
      <c r="AM150" t="s">
        <v>3947</v>
      </c>
      <c r="AN150">
        <v>13</v>
      </c>
      <c r="AO150" t="s">
        <v>3913</v>
      </c>
      <c r="AP150">
        <f>IF(ufc_fights_2[[#This Row],[winner]]="Red",ufc_fights_2[[#This Row],[r_fighter_id]],ufc_fights_2[[#This Row],[b_fighter_id]])</f>
        <v>756</v>
      </c>
      <c r="AQ150" t="str">
        <f>_xlfn.XLOOKUP(ufc_fights_2[[#This Row],[winnerID]],ufc_fighters[id],ufc_fighters[fighter_name],"xxx",0,1)</f>
        <v>Mackenzie Dern</v>
      </c>
    </row>
    <row r="151" spans="1:43">
      <c r="A151">
        <v>3549</v>
      </c>
      <c r="B151">
        <v>756</v>
      </c>
      <c r="C151">
        <f>_xlfn.XLOOKUP(ufc_fights_2[[#This Row],[r_fighter_id]],ufc_fighters[id],ufc_fighters[year],"xxx",0,1)</f>
        <v>1987</v>
      </c>
      <c r="D151">
        <f>_xlfn.XLOOKUP(ufc_fights_2[[#This Row],[b_fighter_id]],ufc_fighters[id],ufc_fighters[year],"Prázdné",0,1)</f>
        <v>1993</v>
      </c>
      <c r="E151" s="10">
        <f>YEAR(ufc_fights_2[[#This Row],[date]])-ufc_fights_2[[#This Row],[r_year]]</f>
        <v>31</v>
      </c>
      <c r="F151" s="10">
        <f>YEAR(ufc_fights_2[[#This Row],[date]])-ufc_fights_2[[#This Row],[b_year]]</f>
        <v>25</v>
      </c>
      <c r="G151">
        <v>1</v>
      </c>
      <c r="H151">
        <v>0</v>
      </c>
      <c r="I151">
        <v>0.36620000000000003</v>
      </c>
      <c r="J151">
        <v>0.48949999999999999</v>
      </c>
      <c r="K151">
        <v>0.44240000000000002</v>
      </c>
      <c r="L151">
        <v>0.5101</v>
      </c>
      <c r="M151">
        <v>0</v>
      </c>
      <c r="N151">
        <v>0.16669999999999999</v>
      </c>
      <c r="O151">
        <v>0</v>
      </c>
      <c r="P151">
        <v>1</v>
      </c>
      <c r="Q151">
        <v>0</v>
      </c>
      <c r="R151">
        <v>0</v>
      </c>
      <c r="S151" s="2">
        <v>4.861111111111111E-4</v>
      </c>
      <c r="T151" s="2">
        <v>4.0509259259259257E-3</v>
      </c>
      <c r="U151">
        <v>0.2477</v>
      </c>
      <c r="V151">
        <v>0.35139999999999999</v>
      </c>
      <c r="W151">
        <v>0.73909999999999998</v>
      </c>
      <c r="X151">
        <v>0.8</v>
      </c>
      <c r="Y151">
        <v>1</v>
      </c>
      <c r="Z151">
        <v>0.29599999999999999</v>
      </c>
      <c r="AA151">
        <v>0.3805</v>
      </c>
      <c r="AB151">
        <v>0.88239999999999996</v>
      </c>
      <c r="AC151">
        <v>0.90480000000000005</v>
      </c>
      <c r="AD151">
        <v>0</v>
      </c>
      <c r="AE151">
        <v>0.88890000000000002</v>
      </c>
      <c r="AF151" t="s">
        <v>3922</v>
      </c>
      <c r="AG151" s="2">
        <v>3.472222222222222E-3</v>
      </c>
      <c r="AH151" t="s">
        <v>3911</v>
      </c>
      <c r="AI151">
        <v>3</v>
      </c>
      <c r="AJ151" t="s">
        <v>3912</v>
      </c>
      <c r="AK151" s="3">
        <v>43162</v>
      </c>
      <c r="AL151" s="10">
        <f>YEAR(ufc_fights_2[[#This Row],[date]])</f>
        <v>2018</v>
      </c>
      <c r="AM151" t="s">
        <v>3947</v>
      </c>
      <c r="AN151">
        <v>1</v>
      </c>
      <c r="AO151" t="s">
        <v>3918</v>
      </c>
      <c r="AP151">
        <f>IF(ufc_fights_2[[#This Row],[winner]]="Red",ufc_fights_2[[#This Row],[r_fighter_id]],ufc_fights_2[[#This Row],[b_fighter_id]])</f>
        <v>756</v>
      </c>
      <c r="AQ151" t="str">
        <f>_xlfn.XLOOKUP(ufc_fights_2[[#This Row],[winnerID]],ufc_fighters[id],ufc_fighters[fighter_name],"xxx",0,1)</f>
        <v>Mackenzie Dern</v>
      </c>
    </row>
    <row r="152" spans="1:43">
      <c r="A152">
        <v>756</v>
      </c>
      <c r="B152">
        <v>1957</v>
      </c>
      <c r="C152">
        <f>_xlfn.XLOOKUP(ufc_fights_2[[#This Row],[r_fighter_id]],ufc_fighters[id],ufc_fighters[year],"xxx",0,1)</f>
        <v>1993</v>
      </c>
      <c r="D152">
        <f>_xlfn.XLOOKUP(ufc_fights_2[[#This Row],[b_fighter_id]],ufc_fighters[id],ufc_fighters[year],"Prázdné",0,1)</f>
        <v>1985</v>
      </c>
      <c r="E152" s="10">
        <f>YEAR(ufc_fights_2[[#This Row],[date]])-ufc_fights_2[[#This Row],[r_year]]</f>
        <v>27</v>
      </c>
      <c r="F152" s="10">
        <f>YEAR(ufc_fights_2[[#This Row],[date]])-ufc_fights_2[[#This Row],[b_year]]</f>
        <v>35</v>
      </c>
      <c r="G152">
        <v>0</v>
      </c>
      <c r="H152">
        <v>0</v>
      </c>
      <c r="I152">
        <v>0.69230000000000003</v>
      </c>
      <c r="J152">
        <v>0.6</v>
      </c>
      <c r="K152">
        <v>0.64710000000000001</v>
      </c>
      <c r="L152">
        <v>0.7</v>
      </c>
      <c r="M152">
        <v>0</v>
      </c>
      <c r="N152">
        <v>0</v>
      </c>
      <c r="O152">
        <v>5</v>
      </c>
      <c r="P152">
        <v>0</v>
      </c>
      <c r="Q152">
        <v>1</v>
      </c>
      <c r="R152">
        <v>0</v>
      </c>
      <c r="S152" s="2">
        <v>1.2152777777777778E-3</v>
      </c>
      <c r="T152" s="2">
        <v>1.1111111111111111E-3</v>
      </c>
      <c r="U152">
        <v>0.6</v>
      </c>
      <c r="V152">
        <v>0.6</v>
      </c>
      <c r="W152">
        <v>1</v>
      </c>
      <c r="X152">
        <v>1</v>
      </c>
      <c r="Y152">
        <v>0</v>
      </c>
      <c r="Z152">
        <v>0.33329999999999999</v>
      </c>
      <c r="AA152">
        <v>0.6</v>
      </c>
      <c r="AB152">
        <v>0</v>
      </c>
      <c r="AC152">
        <v>0</v>
      </c>
      <c r="AD152">
        <v>1</v>
      </c>
      <c r="AE152">
        <v>0</v>
      </c>
      <c r="AF152" t="s">
        <v>3933</v>
      </c>
      <c r="AG152" s="2">
        <v>2.5925925925925925E-3</v>
      </c>
      <c r="AH152" t="s">
        <v>3911</v>
      </c>
      <c r="AI152">
        <v>3</v>
      </c>
      <c r="AJ152" t="s">
        <v>3924</v>
      </c>
      <c r="AK152" s="3">
        <v>44093</v>
      </c>
      <c r="AL152" s="10">
        <f>YEAR(ufc_fights_2[[#This Row],[date]])</f>
        <v>2020</v>
      </c>
      <c r="AM152" t="s">
        <v>3947</v>
      </c>
      <c r="AN152">
        <v>1</v>
      </c>
      <c r="AO152" t="s">
        <v>3913</v>
      </c>
      <c r="AP152">
        <f>IF(ufc_fights_2[[#This Row],[winner]]="Red",ufc_fights_2[[#This Row],[r_fighter_id]],ufc_fights_2[[#This Row],[b_fighter_id]])</f>
        <v>756</v>
      </c>
      <c r="AQ152" t="str">
        <f>_xlfn.XLOOKUP(ufc_fights_2[[#This Row],[winnerID]],ufc_fighters[id],ufc_fighters[fighter_name],"xxx",0,1)</f>
        <v>Mackenzie Dern</v>
      </c>
    </row>
    <row r="153" spans="1:43">
      <c r="A153">
        <v>756</v>
      </c>
      <c r="B153">
        <v>1489</v>
      </c>
      <c r="C153">
        <f>_xlfn.XLOOKUP(ufc_fights_2[[#This Row],[r_fighter_id]],ufc_fighters[id],ufc_fighters[year],"xxx",0,1)</f>
        <v>1993</v>
      </c>
      <c r="D153">
        <f>_xlfn.XLOOKUP(ufc_fights_2[[#This Row],[b_fighter_id]],ufc_fighters[id],ufc_fighters[year],"Prázdné",0,1)</f>
        <v>1988</v>
      </c>
      <c r="E153" s="10">
        <f>YEAR(ufc_fights_2[[#This Row],[date]])-ufc_fights_2[[#This Row],[r_year]]</f>
        <v>27</v>
      </c>
      <c r="F153" s="10">
        <f>YEAR(ufc_fights_2[[#This Row],[date]])-ufc_fights_2[[#This Row],[b_year]]</f>
        <v>32</v>
      </c>
      <c r="G153">
        <v>0</v>
      </c>
      <c r="H153">
        <v>0</v>
      </c>
      <c r="I153">
        <v>0.4713</v>
      </c>
      <c r="J153">
        <v>0.47010000000000002</v>
      </c>
      <c r="K153">
        <v>0.51790000000000003</v>
      </c>
      <c r="L153">
        <v>0.52629999999999999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 s="2">
        <v>1.7824074074074075E-3</v>
      </c>
      <c r="T153" s="2">
        <v>1.8981481481481482E-3</v>
      </c>
      <c r="U153">
        <v>0.39860000000000001</v>
      </c>
      <c r="V153">
        <v>0.40710000000000002</v>
      </c>
      <c r="W153">
        <v>0.76190000000000002</v>
      </c>
      <c r="X153">
        <v>0.9</v>
      </c>
      <c r="Y153">
        <v>1</v>
      </c>
      <c r="Z153">
        <v>0.4133</v>
      </c>
      <c r="AA153">
        <v>0.39450000000000002</v>
      </c>
      <c r="AB153">
        <v>0.8095</v>
      </c>
      <c r="AC153">
        <v>0.78259999999999996</v>
      </c>
      <c r="AD153">
        <v>1</v>
      </c>
      <c r="AE153">
        <v>1</v>
      </c>
      <c r="AF153" t="s">
        <v>3915</v>
      </c>
      <c r="AG153" s="2">
        <v>3.472222222222222E-3</v>
      </c>
      <c r="AH153" t="s">
        <v>3911</v>
      </c>
      <c r="AI153">
        <v>3</v>
      </c>
      <c r="AJ153" t="s">
        <v>3924</v>
      </c>
      <c r="AK153" s="3">
        <v>44177</v>
      </c>
      <c r="AL153" s="10">
        <f>YEAR(ufc_fights_2[[#This Row],[date]])</f>
        <v>2020</v>
      </c>
      <c r="AM153" t="s">
        <v>3947</v>
      </c>
      <c r="AN153">
        <v>1</v>
      </c>
      <c r="AO153" t="s">
        <v>3913</v>
      </c>
      <c r="AP153">
        <f>IF(ufc_fights_2[[#This Row],[winner]]="Red",ufc_fights_2[[#This Row],[r_fighter_id]],ufc_fights_2[[#This Row],[b_fighter_id]])</f>
        <v>756</v>
      </c>
      <c r="AQ153" t="str">
        <f>_xlfn.XLOOKUP(ufc_fights_2[[#This Row],[winnerID]],ufc_fighters[id],ufc_fighters[fighter_name],"xxx",0,1)</f>
        <v>Mackenzie Dern</v>
      </c>
    </row>
    <row r="154" spans="1:43">
      <c r="A154">
        <v>756</v>
      </c>
      <c r="B154">
        <v>560</v>
      </c>
      <c r="C154">
        <f>_xlfn.XLOOKUP(ufc_fights_2[[#This Row],[r_fighter_id]],ufc_fighters[id],ufc_fighters[year],"xxx",0,1)</f>
        <v>1993</v>
      </c>
      <c r="D154">
        <f>_xlfn.XLOOKUP(ufc_fights_2[[#This Row],[b_fighter_id]],ufc_fighters[id],ufc_fighters[year],"Prázdné",0,1)</f>
        <v>1992</v>
      </c>
      <c r="E154" s="10">
        <f>YEAR(ufc_fights_2[[#This Row],[date]])-ufc_fights_2[[#This Row],[r_year]]</f>
        <v>27</v>
      </c>
      <c r="F154" s="10">
        <f>YEAR(ufc_fights_2[[#This Row],[date]])-ufc_fights_2[[#This Row],[b_year]]</f>
        <v>28</v>
      </c>
      <c r="G154">
        <v>0</v>
      </c>
      <c r="H154">
        <v>0</v>
      </c>
      <c r="I154">
        <v>0.23810000000000001</v>
      </c>
      <c r="J154">
        <v>0.26919999999999999</v>
      </c>
      <c r="K154">
        <v>0.23810000000000001</v>
      </c>
      <c r="L154">
        <v>0.3548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 s="2">
        <v>0</v>
      </c>
      <c r="T154" s="2">
        <v>2.7777777777777778E-4</v>
      </c>
      <c r="U154">
        <v>0.1111</v>
      </c>
      <c r="V154">
        <v>0.15790000000000001</v>
      </c>
      <c r="W154">
        <v>1</v>
      </c>
      <c r="X154">
        <v>1</v>
      </c>
      <c r="Y154">
        <v>1</v>
      </c>
      <c r="Z154">
        <v>0.23810000000000001</v>
      </c>
      <c r="AA154">
        <v>0.15790000000000001</v>
      </c>
      <c r="AB154">
        <v>0</v>
      </c>
      <c r="AC154">
        <v>0.8</v>
      </c>
      <c r="AD154">
        <v>0</v>
      </c>
      <c r="AE154">
        <v>0</v>
      </c>
      <c r="AF154" t="s">
        <v>3933</v>
      </c>
      <c r="AG154" s="2">
        <v>1.8055555555555555E-3</v>
      </c>
      <c r="AH154" t="s">
        <v>3911</v>
      </c>
      <c r="AI154">
        <v>3</v>
      </c>
      <c r="AJ154" t="s">
        <v>3924</v>
      </c>
      <c r="AK154" s="3">
        <v>43981</v>
      </c>
      <c r="AL154" s="10">
        <f>YEAR(ufc_fights_2[[#This Row],[date]])</f>
        <v>2020</v>
      </c>
      <c r="AM154" t="s">
        <v>3947</v>
      </c>
      <c r="AN154">
        <v>1</v>
      </c>
      <c r="AO154" t="s">
        <v>3913</v>
      </c>
      <c r="AP154">
        <f>IF(ufc_fights_2[[#This Row],[winner]]="Red",ufc_fights_2[[#This Row],[r_fighter_id]],ufc_fights_2[[#This Row],[b_fighter_id]])</f>
        <v>756</v>
      </c>
      <c r="AQ154" t="str">
        <f>_xlfn.XLOOKUP(ufc_fights_2[[#This Row],[winnerID]],ufc_fighters[id],ufc_fighters[fighter_name],"xxx",0,1)</f>
        <v>Mackenzie Dern</v>
      </c>
    </row>
    <row r="155" spans="1:43">
      <c r="A155">
        <v>560</v>
      </c>
      <c r="B155">
        <v>909</v>
      </c>
      <c r="C155">
        <f>_xlfn.XLOOKUP(ufc_fights_2[[#This Row],[r_fighter_id]],ufc_fighters[id],ufc_fighters[year],"xxx",0,1)</f>
        <v>1992</v>
      </c>
      <c r="D155">
        <f>_xlfn.XLOOKUP(ufc_fights_2[[#This Row],[b_fighter_id]],ufc_fighters[id],ufc_fighters[year],"Prázdné",0,1)</f>
        <v>1986</v>
      </c>
      <c r="E155" s="10">
        <f>YEAR(ufc_fights_2[[#This Row],[date]])-ufc_fights_2[[#This Row],[r_year]]</f>
        <v>27</v>
      </c>
      <c r="F155" s="10">
        <f>YEAR(ufc_fights_2[[#This Row],[date]])-ufc_fights_2[[#This Row],[b_year]]</f>
        <v>33</v>
      </c>
      <c r="G155">
        <v>0</v>
      </c>
      <c r="H155">
        <v>0</v>
      </c>
      <c r="I155">
        <v>0.42680000000000001</v>
      </c>
      <c r="J155">
        <v>0.33079999999999998</v>
      </c>
      <c r="K155">
        <v>0.54110000000000003</v>
      </c>
      <c r="L155">
        <v>0.4395</v>
      </c>
      <c r="M155">
        <v>1</v>
      </c>
      <c r="N155">
        <v>0.375</v>
      </c>
      <c r="O155">
        <v>1</v>
      </c>
      <c r="P155">
        <v>0</v>
      </c>
      <c r="Q155">
        <v>0</v>
      </c>
      <c r="R155">
        <v>0</v>
      </c>
      <c r="S155" s="2">
        <v>1.273148148148148E-4</v>
      </c>
      <c r="T155" s="2">
        <v>2.2569444444444442E-3</v>
      </c>
      <c r="U155">
        <v>0.31709999999999999</v>
      </c>
      <c r="V155">
        <v>0.2636</v>
      </c>
      <c r="W155">
        <v>0.75</v>
      </c>
      <c r="X155">
        <v>0.76</v>
      </c>
      <c r="Y155">
        <v>0</v>
      </c>
      <c r="Z155">
        <v>0.41499999999999998</v>
      </c>
      <c r="AA155">
        <v>0.31580000000000003</v>
      </c>
      <c r="AB155">
        <v>0.5</v>
      </c>
      <c r="AC155">
        <v>0.3846</v>
      </c>
      <c r="AD155">
        <v>0.66669999999999996</v>
      </c>
      <c r="AE155">
        <v>0.66669999999999996</v>
      </c>
      <c r="AF155" t="s">
        <v>3915</v>
      </c>
      <c r="AG155" s="2">
        <v>3.472222222222222E-3</v>
      </c>
      <c r="AH155" t="s">
        <v>3911</v>
      </c>
      <c r="AI155">
        <v>3</v>
      </c>
      <c r="AJ155" t="s">
        <v>3924</v>
      </c>
      <c r="AK155" s="3">
        <v>43694</v>
      </c>
      <c r="AL155" s="10">
        <f>YEAR(ufc_fights_2[[#This Row],[date]])</f>
        <v>2019</v>
      </c>
      <c r="AM155" t="s">
        <v>3947</v>
      </c>
      <c r="AN155">
        <v>63</v>
      </c>
      <c r="AO155" t="s">
        <v>3913</v>
      </c>
      <c r="AP155">
        <f>IF(ufc_fights_2[[#This Row],[winner]]="Red",ufc_fights_2[[#This Row],[r_fighter_id]],ufc_fights_2[[#This Row],[b_fighter_id]])</f>
        <v>560</v>
      </c>
      <c r="AQ155" t="str">
        <f>_xlfn.XLOOKUP(ufc_fights_2[[#This Row],[winnerID]],ufc_fighters[id],ufc_fighters[fighter_name],"xxx",0,1)</f>
        <v>Hannah Cifers</v>
      </c>
    </row>
    <row r="156" spans="1:43">
      <c r="A156">
        <v>3374</v>
      </c>
      <c r="B156">
        <v>560</v>
      </c>
      <c r="C156">
        <f>_xlfn.XLOOKUP(ufc_fights_2[[#This Row],[r_fighter_id]],ufc_fighters[id],ufc_fighters[year],"xxx",0,1)</f>
        <v>1992</v>
      </c>
      <c r="D156">
        <f>_xlfn.XLOOKUP(ufc_fights_2[[#This Row],[b_fighter_id]],ufc_fighters[id],ufc_fighters[year],"Prázdné",0,1)</f>
        <v>1992</v>
      </c>
      <c r="E156" s="10">
        <f>YEAR(ufc_fights_2[[#This Row],[date]])-ufc_fights_2[[#This Row],[r_year]]</f>
        <v>27</v>
      </c>
      <c r="F156" s="10">
        <f>YEAR(ufc_fights_2[[#This Row],[date]])-ufc_fights_2[[#This Row],[b_year]]</f>
        <v>27</v>
      </c>
      <c r="G156">
        <v>0</v>
      </c>
      <c r="H156">
        <v>1</v>
      </c>
      <c r="I156">
        <v>0.4425</v>
      </c>
      <c r="J156">
        <v>0.43230000000000002</v>
      </c>
      <c r="K156">
        <v>0.52969999999999995</v>
      </c>
      <c r="L156">
        <v>0.5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</v>
      </c>
      <c r="T156" s="2">
        <v>3.2175925925925926E-3</v>
      </c>
      <c r="U156">
        <v>0.25440000000000002</v>
      </c>
      <c r="V156">
        <v>0.253</v>
      </c>
      <c r="W156">
        <v>0.71789999999999998</v>
      </c>
      <c r="X156">
        <v>0.95240000000000002</v>
      </c>
      <c r="Y156">
        <v>0.625</v>
      </c>
      <c r="Z156">
        <v>0.4012</v>
      </c>
      <c r="AA156">
        <v>0.39129999999999998</v>
      </c>
      <c r="AB156">
        <v>1</v>
      </c>
      <c r="AC156">
        <v>1</v>
      </c>
      <c r="AD156">
        <v>1</v>
      </c>
      <c r="AE156">
        <v>0.55559999999999998</v>
      </c>
      <c r="AF156" t="s">
        <v>3922</v>
      </c>
      <c r="AG156" s="2">
        <v>3.472222222222222E-3</v>
      </c>
      <c r="AH156" t="s">
        <v>3911</v>
      </c>
      <c r="AI156">
        <v>3</v>
      </c>
      <c r="AJ156" t="s">
        <v>3916</v>
      </c>
      <c r="AK156" s="3">
        <v>43526</v>
      </c>
      <c r="AL156" s="10">
        <f>YEAR(ufc_fights_2[[#This Row],[date]])</f>
        <v>2019</v>
      </c>
      <c r="AM156" t="s">
        <v>3947</v>
      </c>
      <c r="AN156">
        <v>1</v>
      </c>
      <c r="AO156" t="s">
        <v>3918</v>
      </c>
      <c r="AP156">
        <f>IF(ufc_fights_2[[#This Row],[winner]]="Red",ufc_fights_2[[#This Row],[r_fighter_id]],ufc_fights_2[[#This Row],[b_fighter_id]])</f>
        <v>560</v>
      </c>
      <c r="AQ156" t="str">
        <f>_xlfn.XLOOKUP(ufc_fights_2[[#This Row],[winnerID]],ufc_fighters[id],ufc_fighters[fighter_name],"xxx",0,1)</f>
        <v>Hannah Cifers</v>
      </c>
    </row>
    <row r="157" spans="1:43">
      <c r="A157">
        <v>1975</v>
      </c>
      <c r="B157">
        <v>560</v>
      </c>
      <c r="C157">
        <f>_xlfn.XLOOKUP(ufc_fights_2[[#This Row],[r_fighter_id]],ufc_fighters[id],ufc_fighters[year],"xxx",0,1)</f>
        <v>1994</v>
      </c>
      <c r="D157">
        <f>_xlfn.XLOOKUP(ufc_fights_2[[#This Row],[b_fighter_id]],ufc_fighters[id],ufc_fighters[year],"Prázdné",0,1)</f>
        <v>1992</v>
      </c>
      <c r="E157" s="10">
        <f>YEAR(ufc_fights_2[[#This Row],[date]])-ufc_fights_2[[#This Row],[r_year]]</f>
        <v>26</v>
      </c>
      <c r="F157" s="10">
        <f>YEAR(ufc_fights_2[[#This Row],[date]])-ufc_fights_2[[#This Row],[b_year]]</f>
        <v>28</v>
      </c>
      <c r="G157">
        <v>0</v>
      </c>
      <c r="H157">
        <v>1</v>
      </c>
      <c r="I157">
        <v>0.57889999999999997</v>
      </c>
      <c r="J157">
        <v>0.49</v>
      </c>
      <c r="K157">
        <v>0.72729999999999995</v>
      </c>
      <c r="L157">
        <v>0.57689999999999997</v>
      </c>
      <c r="M157">
        <v>0.5</v>
      </c>
      <c r="N157">
        <v>0</v>
      </c>
      <c r="O157">
        <v>1</v>
      </c>
      <c r="P157">
        <v>0</v>
      </c>
      <c r="Q157">
        <v>0</v>
      </c>
      <c r="R157">
        <v>0</v>
      </c>
      <c r="S157" s="2">
        <v>8.564814814814815E-4</v>
      </c>
      <c r="T157" s="2">
        <v>9.9537037037037042E-4</v>
      </c>
      <c r="U157">
        <v>0.56759999999999999</v>
      </c>
      <c r="V157">
        <v>0.44869999999999999</v>
      </c>
      <c r="W157">
        <v>1</v>
      </c>
      <c r="X157">
        <v>0</v>
      </c>
      <c r="Y157">
        <v>1</v>
      </c>
      <c r="Z157">
        <v>0.53120000000000001</v>
      </c>
      <c r="AA157">
        <v>0.41099999999999998</v>
      </c>
      <c r="AB157">
        <v>0</v>
      </c>
      <c r="AC157">
        <v>0.71430000000000005</v>
      </c>
      <c r="AD157">
        <v>0.83330000000000004</v>
      </c>
      <c r="AE157">
        <v>0.66669999999999996</v>
      </c>
      <c r="AF157" t="s">
        <v>3933</v>
      </c>
      <c r="AG157" s="2">
        <v>1.0763888888888889E-3</v>
      </c>
      <c r="AH157" t="s">
        <v>3911</v>
      </c>
      <c r="AI157">
        <v>3</v>
      </c>
      <c r="AJ157" t="s">
        <v>3912</v>
      </c>
      <c r="AK157" s="3">
        <v>44072</v>
      </c>
      <c r="AL157" s="10">
        <f>YEAR(ufc_fights_2[[#This Row],[date]])</f>
        <v>2020</v>
      </c>
      <c r="AM157" t="s">
        <v>3947</v>
      </c>
      <c r="AN157">
        <v>1</v>
      </c>
      <c r="AO157" t="s">
        <v>3913</v>
      </c>
      <c r="AP157">
        <f>IF(ufc_fights_2[[#This Row],[winner]]="Red",ufc_fights_2[[#This Row],[r_fighter_id]],ufc_fights_2[[#This Row],[b_fighter_id]])</f>
        <v>1975</v>
      </c>
      <c r="AQ157" t="str">
        <f>_xlfn.XLOOKUP(ufc_fights_2[[#This Row],[winnerID]],ufc_fighters[id],ufc_fighters[fighter_name],"xxx",0,1)</f>
        <v>Mallory Martin</v>
      </c>
    </row>
    <row r="158" spans="1:43">
      <c r="A158">
        <v>3077</v>
      </c>
      <c r="B158">
        <v>526</v>
      </c>
      <c r="C158">
        <f>_xlfn.XLOOKUP(ufc_fights_2[[#This Row],[r_fighter_id]],ufc_fighters[id],ufc_fighters[year],"xxx",0,1)</f>
        <v>1991</v>
      </c>
      <c r="D158">
        <f>_xlfn.XLOOKUP(ufc_fights_2[[#This Row],[b_fighter_id]],ufc_fighters[id],ufc_fighters[year],"Prázdné",0,1)</f>
        <v>1978</v>
      </c>
      <c r="E158" s="10">
        <f>YEAR(ufc_fights_2[[#This Row],[date]])-ufc_fights_2[[#This Row],[r_year]]</f>
        <v>27</v>
      </c>
      <c r="F158" s="10">
        <f>YEAR(ufc_fights_2[[#This Row],[date]])-ufc_fights_2[[#This Row],[b_year]]</f>
        <v>40</v>
      </c>
      <c r="G158">
        <v>0</v>
      </c>
      <c r="H158">
        <v>0</v>
      </c>
      <c r="I158">
        <v>0.55559999999999998</v>
      </c>
      <c r="J158">
        <v>0.44440000000000002</v>
      </c>
      <c r="K158">
        <v>0.55559999999999998</v>
      </c>
      <c r="L158">
        <v>0.44440000000000002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 s="2">
        <v>4.5138888888888887E-4</v>
      </c>
      <c r="T158" s="2">
        <v>0</v>
      </c>
      <c r="U158">
        <v>0.5</v>
      </c>
      <c r="V158">
        <v>0.44440000000000002</v>
      </c>
      <c r="W158">
        <v>1</v>
      </c>
      <c r="X158">
        <v>0.66669999999999996</v>
      </c>
      <c r="Y158">
        <v>0</v>
      </c>
      <c r="Z158">
        <v>0.66669999999999996</v>
      </c>
      <c r="AA158">
        <v>0.42859999999999998</v>
      </c>
      <c r="AB158">
        <v>0.4</v>
      </c>
      <c r="AC158">
        <v>0.5</v>
      </c>
      <c r="AD158">
        <v>0.5</v>
      </c>
      <c r="AE158">
        <v>0</v>
      </c>
      <c r="AF158" t="s">
        <v>3933</v>
      </c>
      <c r="AG158" s="2">
        <v>9.3749999999999997E-4</v>
      </c>
      <c r="AH158" t="s">
        <v>3911</v>
      </c>
      <c r="AI158">
        <v>3</v>
      </c>
      <c r="AJ158" t="s">
        <v>4009</v>
      </c>
      <c r="AK158" s="3">
        <v>43365</v>
      </c>
      <c r="AL158" s="10">
        <f>YEAR(ufc_fights_2[[#This Row],[date]])</f>
        <v>2018</v>
      </c>
      <c r="AM158" t="s">
        <v>3947</v>
      </c>
      <c r="AN158">
        <v>6</v>
      </c>
      <c r="AO158" t="s">
        <v>3913</v>
      </c>
      <c r="AP158">
        <f>IF(ufc_fights_2[[#This Row],[winner]]="Red",ufc_fights_2[[#This Row],[r_fighter_id]],ufc_fights_2[[#This Row],[b_fighter_id]])</f>
        <v>3077</v>
      </c>
      <c r="AQ158" t="str">
        <f>_xlfn.XLOOKUP(ufc_fights_2[[#This Row],[winnerID]],ufc_fighters[id],ufc_fighters[fighter_name],"xxx",0,1)</f>
        <v>Livinha Souza</v>
      </c>
    </row>
    <row r="159" spans="1:43">
      <c r="A159">
        <v>1957</v>
      </c>
      <c r="B159">
        <v>1691</v>
      </c>
      <c r="C159">
        <f>_xlfn.XLOOKUP(ufc_fights_2[[#This Row],[r_fighter_id]],ufc_fighters[id],ufc_fighters[year],"xxx",0,1)</f>
        <v>1985</v>
      </c>
      <c r="D159">
        <f>_xlfn.XLOOKUP(ufc_fights_2[[#This Row],[b_fighter_id]],ufc_fighters[id],ufc_fighters[year],"Prázdné",0,1)</f>
        <v>1985</v>
      </c>
      <c r="E159" s="10">
        <f>YEAR(ufc_fights_2[[#This Row],[date]])-ufc_fights_2[[#This Row],[r_year]]</f>
        <v>30</v>
      </c>
      <c r="F159" s="10">
        <f>YEAR(ufc_fights_2[[#This Row],[date]])-ufc_fights_2[[#This Row],[b_year]]</f>
        <v>30</v>
      </c>
      <c r="G159">
        <v>0</v>
      </c>
      <c r="H159">
        <v>0</v>
      </c>
      <c r="I159">
        <v>0.34</v>
      </c>
      <c r="J159">
        <v>0.39050000000000001</v>
      </c>
      <c r="K159">
        <v>0.44800000000000001</v>
      </c>
      <c r="L159">
        <v>0.48149999999999998</v>
      </c>
      <c r="M159">
        <v>0.1111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3.6921296296296298E-3</v>
      </c>
      <c r="T159" s="2">
        <v>1.0300925925925926E-3</v>
      </c>
      <c r="U159">
        <v>0.25609999999999999</v>
      </c>
      <c r="V159">
        <v>0.29199999999999998</v>
      </c>
      <c r="W159">
        <v>0.28570000000000001</v>
      </c>
      <c r="X159">
        <v>1</v>
      </c>
      <c r="Y159">
        <v>0.77780000000000005</v>
      </c>
      <c r="Z159">
        <v>0.32979999999999998</v>
      </c>
      <c r="AA159">
        <v>0.31969999999999998</v>
      </c>
      <c r="AB159">
        <v>0.5</v>
      </c>
      <c r="AC159">
        <v>0.9</v>
      </c>
      <c r="AD159">
        <v>0</v>
      </c>
      <c r="AE159">
        <v>0.83330000000000004</v>
      </c>
      <c r="AF159" t="s">
        <v>3915</v>
      </c>
      <c r="AG159" s="2">
        <v>3.472222222222222E-3</v>
      </c>
      <c r="AH159" t="s">
        <v>3911</v>
      </c>
      <c r="AI159">
        <v>3</v>
      </c>
      <c r="AJ159" t="s">
        <v>3914</v>
      </c>
      <c r="AK159" s="3">
        <v>42357</v>
      </c>
      <c r="AL159" s="10">
        <f>YEAR(ufc_fights_2[[#This Row],[date]])</f>
        <v>2015</v>
      </c>
      <c r="AM159" t="s">
        <v>3947</v>
      </c>
      <c r="AN159">
        <v>49</v>
      </c>
      <c r="AO159" t="s">
        <v>3918</v>
      </c>
      <c r="AP159">
        <f>IF(ufc_fights_2[[#This Row],[winner]]="Red",ufc_fights_2[[#This Row],[r_fighter_id]],ufc_fights_2[[#This Row],[b_fighter_id]])</f>
        <v>1691</v>
      </c>
      <c r="AQ159" t="str">
        <f>_xlfn.XLOOKUP(ufc_fights_2[[#This Row],[winnerID]],ufc_fighters[id],ufc_fighters[fighter_name],"xxx",0,1)</f>
        <v>Karolina Kowalkiewicz</v>
      </c>
    </row>
    <row r="160" spans="1:43">
      <c r="A160">
        <v>1044</v>
      </c>
      <c r="B160">
        <v>1729</v>
      </c>
      <c r="C160">
        <f>_xlfn.XLOOKUP(ufc_fights_2[[#This Row],[r_fighter_id]],ufc_fighters[id],ufc_fighters[year],"xxx",0,1)</f>
        <v>1988</v>
      </c>
      <c r="D160">
        <f>_xlfn.XLOOKUP(ufc_fights_2[[#This Row],[b_fighter_id]],ufc_fighters[id],ufc_fighters[year],"Prázdné",0,1)</f>
        <v>1988</v>
      </c>
      <c r="E160" s="10">
        <f>YEAR(ufc_fights_2[[#This Row],[date]])-ufc_fights_2[[#This Row],[r_year]]</f>
        <v>26</v>
      </c>
      <c r="F160" s="10">
        <f>YEAR(ufc_fights_2[[#This Row],[date]])-ufc_fights_2[[#This Row],[b_year]]</f>
        <v>26</v>
      </c>
      <c r="G160">
        <v>0</v>
      </c>
      <c r="H160">
        <v>0</v>
      </c>
      <c r="I160">
        <v>0.42680000000000001</v>
      </c>
      <c r="J160">
        <v>0.20569999999999999</v>
      </c>
      <c r="K160">
        <v>0.57889999999999997</v>
      </c>
      <c r="L160">
        <v>0.28820000000000001</v>
      </c>
      <c r="M160">
        <v>0.83330000000000004</v>
      </c>
      <c r="N160">
        <v>0</v>
      </c>
      <c r="O160">
        <v>2</v>
      </c>
      <c r="P160">
        <v>0</v>
      </c>
      <c r="Q160">
        <v>0</v>
      </c>
      <c r="R160">
        <v>0</v>
      </c>
      <c r="S160" s="2">
        <v>5.0347222222222225E-3</v>
      </c>
      <c r="T160" s="2">
        <v>0</v>
      </c>
      <c r="U160">
        <v>0.37119999999999997</v>
      </c>
      <c r="V160">
        <v>0.17069999999999999</v>
      </c>
      <c r="W160">
        <v>0.54169999999999996</v>
      </c>
      <c r="X160">
        <v>1</v>
      </c>
      <c r="Y160">
        <v>0.5</v>
      </c>
      <c r="Z160">
        <v>0.3417</v>
      </c>
      <c r="AA160">
        <v>0.19400000000000001</v>
      </c>
      <c r="AB160">
        <v>0.5</v>
      </c>
      <c r="AC160">
        <v>0.42859999999999998</v>
      </c>
      <c r="AD160">
        <v>0.69440000000000002</v>
      </c>
      <c r="AE160">
        <v>0</v>
      </c>
      <c r="AF160" t="s">
        <v>3915</v>
      </c>
      <c r="AG160" s="2">
        <v>3.472222222222222E-3</v>
      </c>
      <c r="AH160" t="s">
        <v>3911</v>
      </c>
      <c r="AI160">
        <v>3</v>
      </c>
      <c r="AJ160" t="s">
        <v>3962</v>
      </c>
      <c r="AK160" s="3">
        <v>41836</v>
      </c>
      <c r="AL160" s="10">
        <f>YEAR(ufc_fights_2[[#This Row],[date]])</f>
        <v>2014</v>
      </c>
      <c r="AM160" t="s">
        <v>3947</v>
      </c>
      <c r="AN160">
        <v>36</v>
      </c>
      <c r="AO160" t="s">
        <v>3913</v>
      </c>
      <c r="AP160">
        <f>IF(ufc_fights_2[[#This Row],[winner]]="Red",ufc_fights_2[[#This Row],[r_fighter_id]],ufc_fights_2[[#This Row],[b_fighter_id]])</f>
        <v>1044</v>
      </c>
      <c r="AQ160" t="str">
        <f>_xlfn.XLOOKUP(ufc_fights_2[[#This Row],[winnerID]],ufc_fighters[id],ufc_fighters[fighter_name],"xxx",0,1)</f>
        <v>Claudia Gadelha</v>
      </c>
    </row>
    <row r="161" spans="1:43">
      <c r="A161">
        <v>22</v>
      </c>
      <c r="B161">
        <v>501</v>
      </c>
      <c r="C161">
        <f>_xlfn.XLOOKUP(ufc_fights_2[[#This Row],[r_fighter_id]],ufc_fighters[id],ufc_fighters[year],"xxx",0,1)</f>
        <v>1982</v>
      </c>
      <c r="D161">
        <f>_xlfn.XLOOKUP(ufc_fights_2[[#This Row],[b_fighter_id]],ufc_fighters[id],ufc_fighters[year],"Prázdné",0,1)</f>
        <v>1987</v>
      </c>
      <c r="E161" s="10">
        <f>YEAR(ufc_fights_2[[#This Row],[date]])-ufc_fights_2[[#This Row],[r_year]]</f>
        <v>35</v>
      </c>
      <c r="F161" s="10">
        <f>YEAR(ufc_fights_2[[#This Row],[date]])-ufc_fights_2[[#This Row],[b_year]]</f>
        <v>30</v>
      </c>
      <c r="G161">
        <v>0</v>
      </c>
      <c r="H161">
        <v>0</v>
      </c>
      <c r="I161">
        <v>0.53769999999999996</v>
      </c>
      <c r="J161">
        <v>0.3503</v>
      </c>
      <c r="K161">
        <v>0.6623</v>
      </c>
      <c r="L161">
        <v>0.46739999999999998</v>
      </c>
      <c r="M161">
        <v>0.8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4.4907407407407405E-3</v>
      </c>
      <c r="T161" s="2">
        <v>9.3749999999999997E-4</v>
      </c>
      <c r="U161">
        <v>0.38569999999999999</v>
      </c>
      <c r="V161">
        <v>0.27779999999999999</v>
      </c>
      <c r="W161">
        <v>0.66669999999999996</v>
      </c>
      <c r="X161">
        <v>0.95240000000000002</v>
      </c>
      <c r="Y161">
        <v>0.85709999999999997</v>
      </c>
      <c r="Z161">
        <v>0.45279999999999998</v>
      </c>
      <c r="AA161">
        <v>0.2392</v>
      </c>
      <c r="AB161">
        <v>0.55559999999999998</v>
      </c>
      <c r="AC161">
        <v>0.58330000000000004</v>
      </c>
      <c r="AD161">
        <v>0.65710000000000002</v>
      </c>
      <c r="AE161">
        <v>0.65310000000000001</v>
      </c>
      <c r="AF161" t="s">
        <v>3915</v>
      </c>
      <c r="AG161" s="2">
        <v>3.472222222222222E-3</v>
      </c>
      <c r="AH161" t="s">
        <v>3911</v>
      </c>
      <c r="AI161">
        <v>3</v>
      </c>
      <c r="AJ161" t="s">
        <v>3956</v>
      </c>
      <c r="AK161" s="3">
        <v>42868</v>
      </c>
      <c r="AL161" s="10">
        <f>YEAR(ufc_fights_2[[#This Row],[date]])</f>
        <v>2017</v>
      </c>
      <c r="AM161" t="s">
        <v>3947</v>
      </c>
      <c r="AN161">
        <v>98</v>
      </c>
      <c r="AO161" t="s">
        <v>3918</v>
      </c>
      <c r="AP161">
        <f>IF(ufc_fights_2[[#This Row],[winner]]="Red",ufc_fights_2[[#This Row],[r_fighter_id]],ufc_fights_2[[#This Row],[b_fighter_id]])</f>
        <v>501</v>
      </c>
      <c r="AQ161" t="str">
        <f>_xlfn.XLOOKUP(ufc_fights_2[[#This Row],[winnerID]],ufc_fighters[id],ufc_fighters[fighter_name],"xxx",0,1)</f>
        <v>Cortney Casey</v>
      </c>
    </row>
    <row r="162" spans="1:43">
      <c r="A162">
        <v>426</v>
      </c>
      <c r="B162">
        <v>597</v>
      </c>
      <c r="C162">
        <f>_xlfn.XLOOKUP(ufc_fights_2[[#This Row],[r_fighter_id]],ufc_fighters[id],ufc_fighters[year],"xxx",0,1)</f>
        <v>1995</v>
      </c>
      <c r="D162">
        <f>_xlfn.XLOOKUP(ufc_fights_2[[#This Row],[b_fighter_id]],ufc_fighters[id],ufc_fighters[year],"Prázdné",0,1)</f>
        <v>1993</v>
      </c>
      <c r="E162" s="10">
        <f>YEAR(ufc_fights_2[[#This Row],[date]])-ufc_fights_2[[#This Row],[r_year]]</f>
        <v>26</v>
      </c>
      <c r="F162" s="10">
        <f>YEAR(ufc_fights_2[[#This Row],[date]])-ufc_fights_2[[#This Row],[b_year]]</f>
        <v>28</v>
      </c>
      <c r="G162">
        <v>0</v>
      </c>
      <c r="H162">
        <v>0</v>
      </c>
      <c r="I162">
        <v>0.47689999999999999</v>
      </c>
      <c r="J162">
        <v>0.3659</v>
      </c>
      <c r="K162">
        <v>0.56320000000000003</v>
      </c>
      <c r="L162">
        <v>0.8095</v>
      </c>
      <c r="M162">
        <v>0</v>
      </c>
      <c r="N162">
        <v>0.8</v>
      </c>
      <c r="O162">
        <v>0</v>
      </c>
      <c r="P162">
        <v>2</v>
      </c>
      <c r="Q162">
        <v>3</v>
      </c>
      <c r="R162">
        <v>1</v>
      </c>
      <c r="S162" s="2">
        <v>7.407407407407407E-4</v>
      </c>
      <c r="T162" s="2">
        <v>6.8634259259259256E-3</v>
      </c>
      <c r="U162">
        <v>0.43330000000000002</v>
      </c>
      <c r="V162">
        <v>0.28570000000000001</v>
      </c>
      <c r="W162">
        <v>1</v>
      </c>
      <c r="X162">
        <v>0</v>
      </c>
      <c r="Y162">
        <v>1</v>
      </c>
      <c r="Z162">
        <v>0.46429999999999999</v>
      </c>
      <c r="AA162">
        <v>0.3659</v>
      </c>
      <c r="AB162">
        <v>1</v>
      </c>
      <c r="AC162">
        <v>0</v>
      </c>
      <c r="AD162">
        <v>0.42859999999999998</v>
      </c>
      <c r="AE162">
        <v>0</v>
      </c>
      <c r="AF162" t="s">
        <v>3915</v>
      </c>
      <c r="AG162" s="2">
        <v>3.472222222222222E-3</v>
      </c>
      <c r="AH162" t="s">
        <v>3911</v>
      </c>
      <c r="AI162">
        <v>3</v>
      </c>
      <c r="AJ162" t="s">
        <v>3916</v>
      </c>
      <c r="AK162" s="3">
        <v>44275</v>
      </c>
      <c r="AL162" s="10">
        <f>YEAR(ufc_fights_2[[#This Row],[date]])</f>
        <v>2021</v>
      </c>
      <c r="AM162" t="s">
        <v>3947</v>
      </c>
      <c r="AN162">
        <v>1</v>
      </c>
      <c r="AO162" t="s">
        <v>3918</v>
      </c>
      <c r="AP162">
        <f>IF(ufc_fights_2[[#This Row],[winner]]="Red",ufc_fights_2[[#This Row],[r_fighter_id]],ufc_fights_2[[#This Row],[b_fighter_id]])</f>
        <v>597</v>
      </c>
      <c r="AQ162" t="str">
        <f>_xlfn.XLOOKUP(ufc_fights_2[[#This Row],[winnerID]],ufc_fighters[id],ufc_fighters[fighter_name],"xxx",0,1)</f>
        <v>Montserrat Conejo</v>
      </c>
    </row>
    <row r="163" spans="1:43">
      <c r="A163">
        <v>501</v>
      </c>
      <c r="B163">
        <v>3101</v>
      </c>
      <c r="C163">
        <f>_xlfn.XLOOKUP(ufc_fights_2[[#This Row],[r_fighter_id]],ufc_fighters[id],ufc_fighters[year],"xxx",0,1)</f>
        <v>1987</v>
      </c>
      <c r="D163">
        <f>_xlfn.XLOOKUP(ufc_fights_2[[#This Row],[b_fighter_id]],ufc_fighters[id],ufc_fighters[year],"Prázdné",0,1)</f>
        <v>1994</v>
      </c>
      <c r="E163" s="10">
        <f>YEAR(ufc_fights_2[[#This Row],[date]])-ufc_fights_2[[#This Row],[r_year]]</f>
        <v>29</v>
      </c>
      <c r="F163" s="10">
        <f>YEAR(ufc_fights_2[[#This Row],[date]])-ufc_fights_2[[#This Row],[b_year]]</f>
        <v>22</v>
      </c>
      <c r="G163">
        <v>0</v>
      </c>
      <c r="H163">
        <v>0</v>
      </c>
      <c r="I163">
        <v>0.67859999999999998</v>
      </c>
      <c r="J163">
        <v>0.41670000000000001</v>
      </c>
      <c r="K163">
        <v>0.73809999999999998</v>
      </c>
      <c r="L163">
        <v>0.41670000000000001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6.7129629629629625E-4</v>
      </c>
      <c r="T163" s="2">
        <v>0</v>
      </c>
      <c r="U163">
        <v>0.69230000000000003</v>
      </c>
      <c r="V163">
        <v>0.25</v>
      </c>
      <c r="W163">
        <v>0</v>
      </c>
      <c r="X163">
        <v>0.5</v>
      </c>
      <c r="Y163">
        <v>0.66669999999999996</v>
      </c>
      <c r="Z163">
        <v>0.3</v>
      </c>
      <c r="AA163">
        <v>0.36359999999999998</v>
      </c>
      <c r="AB163">
        <v>0</v>
      </c>
      <c r="AC163">
        <v>1</v>
      </c>
      <c r="AD163">
        <v>0.88890000000000002</v>
      </c>
      <c r="AE163">
        <v>0</v>
      </c>
      <c r="AF163" t="s">
        <v>3910</v>
      </c>
      <c r="AG163" s="2">
        <v>1.8055555555555555E-3</v>
      </c>
      <c r="AH163" t="s">
        <v>3911</v>
      </c>
      <c r="AI163">
        <v>3</v>
      </c>
      <c r="AJ163" t="s">
        <v>4013</v>
      </c>
      <c r="AK163" s="3">
        <v>42564</v>
      </c>
      <c r="AL163" s="10">
        <f>YEAR(ufc_fights_2[[#This Row],[date]])</f>
        <v>2016</v>
      </c>
      <c r="AM163" t="s">
        <v>3947</v>
      </c>
      <c r="AN163">
        <v>73</v>
      </c>
      <c r="AO163" t="s">
        <v>3913</v>
      </c>
      <c r="AP163">
        <f>IF(ufc_fights_2[[#This Row],[winner]]="Red",ufc_fights_2[[#This Row],[r_fighter_id]],ufc_fights_2[[#This Row],[b_fighter_id]])</f>
        <v>501</v>
      </c>
      <c r="AQ163" t="str">
        <f>_xlfn.XLOOKUP(ufc_fights_2[[#This Row],[winnerID]],ufc_fighters[id],ufc_fighters[fighter_name],"xxx",0,1)</f>
        <v>Cortney Casey</v>
      </c>
    </row>
    <row r="164" spans="1:43">
      <c r="A164">
        <v>1808</v>
      </c>
      <c r="B164">
        <v>2495</v>
      </c>
      <c r="C164">
        <f>_xlfn.XLOOKUP(ufc_fights_2[[#This Row],[r_fighter_id]],ufc_fighters[id],ufc_fighters[year],"xxx",0,1)</f>
        <v>1983</v>
      </c>
      <c r="D164">
        <f>_xlfn.XLOOKUP(ufc_fights_2[[#This Row],[b_fighter_id]],ufc_fighters[id],ufc_fighters[year],"Prázdné",0,1)</f>
        <v>1993</v>
      </c>
      <c r="E164" s="10">
        <f>YEAR(ufc_fights_2[[#This Row],[date]])-ufc_fights_2[[#This Row],[r_year]]</f>
        <v>33</v>
      </c>
      <c r="F164" s="10">
        <f>YEAR(ufc_fights_2[[#This Row],[date]])-ufc_fights_2[[#This Row],[b_year]]</f>
        <v>23</v>
      </c>
      <c r="G164">
        <v>0</v>
      </c>
      <c r="H164">
        <v>0</v>
      </c>
      <c r="I164">
        <v>0.30719999999999997</v>
      </c>
      <c r="J164">
        <v>0.25769999999999998</v>
      </c>
      <c r="K164">
        <v>0.39429999999999998</v>
      </c>
      <c r="L164">
        <v>0.34429999999999999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 s="2">
        <v>1.2268518518518518E-3</v>
      </c>
      <c r="T164" s="2">
        <v>2.5925925925925925E-3</v>
      </c>
      <c r="U164">
        <v>0.2326</v>
      </c>
      <c r="V164">
        <v>0.16439999999999999</v>
      </c>
      <c r="W164">
        <v>0.71430000000000005</v>
      </c>
      <c r="X164">
        <v>0.66669999999999996</v>
      </c>
      <c r="Y164">
        <v>0.875</v>
      </c>
      <c r="Z164">
        <v>0.23849999999999999</v>
      </c>
      <c r="AA164">
        <v>0.22470000000000001</v>
      </c>
      <c r="AB164">
        <v>0.58330000000000004</v>
      </c>
      <c r="AC164">
        <v>0.66669999999999996</v>
      </c>
      <c r="AD164">
        <v>0.81820000000000004</v>
      </c>
      <c r="AE164">
        <v>0.5</v>
      </c>
      <c r="AF164" t="s">
        <v>3922</v>
      </c>
      <c r="AG164" s="2">
        <v>3.472222222222222E-3</v>
      </c>
      <c r="AH164" t="s">
        <v>3911</v>
      </c>
      <c r="AI164">
        <v>3</v>
      </c>
      <c r="AJ164" t="s">
        <v>3941</v>
      </c>
      <c r="AK164" s="3">
        <v>42714</v>
      </c>
      <c r="AL164" s="10">
        <f>YEAR(ufc_fights_2[[#This Row],[date]])</f>
        <v>2016</v>
      </c>
      <c r="AM164" t="s">
        <v>3947</v>
      </c>
      <c r="AN164">
        <v>65</v>
      </c>
      <c r="AO164" t="s">
        <v>3918</v>
      </c>
      <c r="AP164">
        <f>IF(ufc_fights_2[[#This Row],[winner]]="Red",ufc_fights_2[[#This Row],[r_fighter_id]],ufc_fights_2[[#This Row],[b_fighter_id]])</f>
        <v>2495</v>
      </c>
      <c r="AQ164" t="str">
        <f>_xlfn.XLOOKUP(ufc_fights_2[[#This Row],[winnerID]],ufc_fighters[id],ufc_fighters[fighter_name],"xxx",0,1)</f>
        <v>Viviane Pereira</v>
      </c>
    </row>
    <row r="165" spans="1:43">
      <c r="A165">
        <v>441</v>
      </c>
      <c r="B165">
        <v>2201</v>
      </c>
      <c r="C165">
        <f>_xlfn.XLOOKUP(ufc_fights_2[[#This Row],[r_fighter_id]],ufc_fighters[id],ufc_fighters[year],"xxx",0,1)</f>
        <v>1985</v>
      </c>
      <c r="D165">
        <f>_xlfn.XLOOKUP(ufc_fights_2[[#This Row],[b_fighter_id]],ufc_fighters[id],ufc_fighters[year],"Prázdné",0,1)</f>
        <v>1991</v>
      </c>
      <c r="E165" s="10">
        <f>YEAR(ufc_fights_2[[#This Row],[date]])-ufc_fights_2[[#This Row],[r_year]]</f>
        <v>30</v>
      </c>
      <c r="F165" s="10">
        <f>YEAR(ufc_fights_2[[#This Row],[date]])-ufc_fights_2[[#This Row],[b_year]]</f>
        <v>24</v>
      </c>
      <c r="G165">
        <v>0</v>
      </c>
      <c r="H165">
        <v>0</v>
      </c>
      <c r="I165">
        <v>0.45829999999999999</v>
      </c>
      <c r="J165">
        <v>0.375</v>
      </c>
      <c r="K165">
        <v>0.5</v>
      </c>
      <c r="L165">
        <v>0.375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 s="2">
        <v>1.8518518518518518E-4</v>
      </c>
      <c r="T165" s="2">
        <v>1.273148148148148E-4</v>
      </c>
      <c r="U165">
        <v>0.25</v>
      </c>
      <c r="V165">
        <v>0.36670000000000003</v>
      </c>
      <c r="W165">
        <v>0.5</v>
      </c>
      <c r="X165">
        <v>0.75</v>
      </c>
      <c r="Y165">
        <v>0</v>
      </c>
      <c r="Z165">
        <v>0.45450000000000002</v>
      </c>
      <c r="AA165">
        <v>0.375</v>
      </c>
      <c r="AB165">
        <v>0.5</v>
      </c>
      <c r="AC165">
        <v>0</v>
      </c>
      <c r="AD165">
        <v>0</v>
      </c>
      <c r="AE165">
        <v>0</v>
      </c>
      <c r="AF165" t="s">
        <v>3933</v>
      </c>
      <c r="AG165" s="2">
        <v>1.0416666666666667E-3</v>
      </c>
      <c r="AH165" t="s">
        <v>3911</v>
      </c>
      <c r="AI165">
        <v>3</v>
      </c>
      <c r="AJ165" t="s">
        <v>3934</v>
      </c>
      <c r="AK165" s="3">
        <v>42105</v>
      </c>
      <c r="AL165" s="10">
        <f>YEAR(ufc_fights_2[[#This Row],[date]])</f>
        <v>2015</v>
      </c>
      <c r="AM165" t="s">
        <v>3947</v>
      </c>
      <c r="AN165">
        <v>140</v>
      </c>
      <c r="AO165" t="s">
        <v>3918</v>
      </c>
      <c r="AP165">
        <f>IF(ufc_fights_2[[#This Row],[winner]]="Red",ufc_fights_2[[#This Row],[r_fighter_id]],ufc_fights_2[[#This Row],[b_fighter_id]])</f>
        <v>2201</v>
      </c>
      <c r="AQ165" t="str">
        <f>_xlfn.XLOOKUP(ufc_fights_2[[#This Row],[winnerID]],ufc_fighters[id],ufc_fighters[fighter_name],"xxx",0,1)</f>
        <v>Maryna Moroz</v>
      </c>
    </row>
    <row r="166" spans="1:43">
      <c r="A166">
        <v>2201</v>
      </c>
      <c r="B166">
        <v>3216</v>
      </c>
      <c r="C166">
        <f>_xlfn.XLOOKUP(ufc_fights_2[[#This Row],[r_fighter_id]],ufc_fighters[id],ufc_fighters[year],"xxx",0,1)</f>
        <v>1991</v>
      </c>
      <c r="D166">
        <f>_xlfn.XLOOKUP(ufc_fights_2[[#This Row],[b_fighter_id]],ufc_fighters[id],ufc_fighters[year],"Prázdné",0,1)</f>
        <v>1989</v>
      </c>
      <c r="E166" s="10">
        <f>YEAR(ufc_fights_2[[#This Row],[date]])-ufc_fights_2[[#This Row],[r_year]]</f>
        <v>25</v>
      </c>
      <c r="F166" s="10">
        <f>YEAR(ufc_fights_2[[#This Row],[date]])-ufc_fights_2[[#This Row],[b_year]]</f>
        <v>27</v>
      </c>
      <c r="G166">
        <v>0</v>
      </c>
      <c r="H166">
        <v>0</v>
      </c>
      <c r="I166">
        <v>6.7699999999999996E-2</v>
      </c>
      <c r="J166">
        <v>0.16669999999999999</v>
      </c>
      <c r="K166">
        <v>6.7699999999999996E-2</v>
      </c>
      <c r="L166">
        <v>0.16669999999999999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 s="2">
        <v>0</v>
      </c>
      <c r="T166" s="2">
        <v>1.1574074074074073E-5</v>
      </c>
      <c r="U166">
        <v>5.4600000000000003E-2</v>
      </c>
      <c r="V166">
        <v>8.3299999999999999E-2</v>
      </c>
      <c r="W166">
        <v>0.1429</v>
      </c>
      <c r="X166">
        <v>0.5</v>
      </c>
      <c r="Y166">
        <v>0.66669999999999996</v>
      </c>
      <c r="Z166">
        <v>6.7699999999999996E-2</v>
      </c>
      <c r="AA166">
        <v>0.16669999999999999</v>
      </c>
      <c r="AB166">
        <v>0</v>
      </c>
      <c r="AC166">
        <v>0</v>
      </c>
      <c r="AD166">
        <v>0</v>
      </c>
      <c r="AE166">
        <v>0</v>
      </c>
      <c r="AF166" t="s">
        <v>3922</v>
      </c>
      <c r="AG166" s="2">
        <v>3.472222222222222E-3</v>
      </c>
      <c r="AH166" t="s">
        <v>3911</v>
      </c>
      <c r="AI166">
        <v>3</v>
      </c>
      <c r="AJ166" t="s">
        <v>3914</v>
      </c>
      <c r="AK166" s="3">
        <v>42588</v>
      </c>
      <c r="AL166" s="10">
        <f>YEAR(ufc_fights_2[[#This Row],[date]])</f>
        <v>2016</v>
      </c>
      <c r="AM166" t="s">
        <v>3947</v>
      </c>
      <c r="AN166">
        <v>138</v>
      </c>
      <c r="AO166" t="s">
        <v>3913</v>
      </c>
      <c r="AP166">
        <f>IF(ufc_fights_2[[#This Row],[winner]]="Red",ufc_fights_2[[#This Row],[r_fighter_id]],ufc_fights_2[[#This Row],[b_fighter_id]])</f>
        <v>2201</v>
      </c>
      <c r="AQ166" t="str">
        <f>_xlfn.XLOOKUP(ufc_fights_2[[#This Row],[winnerID]],ufc_fighters[id],ufc_fighters[fighter_name],"xxx",0,1)</f>
        <v>Maryna Moroz</v>
      </c>
    </row>
    <row r="167" spans="1:43">
      <c r="A167">
        <v>2201</v>
      </c>
      <c r="B167">
        <v>3101</v>
      </c>
      <c r="C167">
        <f>_xlfn.XLOOKUP(ufc_fights_2[[#This Row],[r_fighter_id]],ufc_fighters[id],ufc_fighters[year],"xxx",0,1)</f>
        <v>1991</v>
      </c>
      <c r="D167">
        <f>_xlfn.XLOOKUP(ufc_fights_2[[#This Row],[b_fighter_id]],ufc_fighters[id],ufc_fighters[year],"Prázdné",0,1)</f>
        <v>1994</v>
      </c>
      <c r="E167" s="10">
        <f>YEAR(ufc_fights_2[[#This Row],[date]])-ufc_fights_2[[#This Row],[r_year]]</f>
        <v>25</v>
      </c>
      <c r="F167" s="10">
        <f>YEAR(ufc_fights_2[[#This Row],[date]])-ufc_fights_2[[#This Row],[b_year]]</f>
        <v>22</v>
      </c>
      <c r="G167">
        <v>0</v>
      </c>
      <c r="H167">
        <v>0</v>
      </c>
      <c r="I167">
        <v>0.4118</v>
      </c>
      <c r="J167">
        <v>0.51319999999999999</v>
      </c>
      <c r="K167">
        <v>0.5</v>
      </c>
      <c r="L167">
        <v>0.56820000000000004</v>
      </c>
      <c r="M167">
        <v>0.33329999999999999</v>
      </c>
      <c r="N167">
        <v>1</v>
      </c>
      <c r="O167">
        <v>1</v>
      </c>
      <c r="P167">
        <v>2</v>
      </c>
      <c r="Q167">
        <v>0</v>
      </c>
      <c r="R167">
        <v>0</v>
      </c>
      <c r="S167" s="2">
        <v>2.9861111111111113E-3</v>
      </c>
      <c r="T167" s="2">
        <v>2.2916666666666667E-3</v>
      </c>
      <c r="U167">
        <v>0.2903</v>
      </c>
      <c r="V167">
        <v>0.3261</v>
      </c>
      <c r="W167">
        <v>0.76190000000000002</v>
      </c>
      <c r="X167">
        <v>0.5</v>
      </c>
      <c r="Y167">
        <v>1</v>
      </c>
      <c r="Z167">
        <v>0.30990000000000001</v>
      </c>
      <c r="AA167">
        <v>0.47620000000000001</v>
      </c>
      <c r="AB167">
        <v>0</v>
      </c>
      <c r="AC167">
        <v>0.25</v>
      </c>
      <c r="AD167">
        <v>0.92859999999999998</v>
      </c>
      <c r="AE167">
        <v>0.88890000000000002</v>
      </c>
      <c r="AF167" t="s">
        <v>3915</v>
      </c>
      <c r="AG167" s="2">
        <v>3.472222222222222E-3</v>
      </c>
      <c r="AH167" t="s">
        <v>3911</v>
      </c>
      <c r="AI167">
        <v>3</v>
      </c>
      <c r="AJ167" t="s">
        <v>3955</v>
      </c>
      <c r="AK167" s="3">
        <v>42470</v>
      </c>
      <c r="AL167" s="10">
        <f>YEAR(ufc_fights_2[[#This Row],[date]])</f>
        <v>2016</v>
      </c>
      <c r="AM167" t="s">
        <v>3947</v>
      </c>
      <c r="AN167">
        <v>20</v>
      </c>
      <c r="AO167" t="s">
        <v>3913</v>
      </c>
      <c r="AP167">
        <f>IF(ufc_fights_2[[#This Row],[winner]]="Red",ufc_fights_2[[#This Row],[r_fighter_id]],ufc_fights_2[[#This Row],[b_fighter_id]])</f>
        <v>2201</v>
      </c>
      <c r="AQ167" t="str">
        <f>_xlfn.XLOOKUP(ufc_fights_2[[#This Row],[winnerID]],ufc_fighters[id],ufc_fighters[fighter_name],"xxx",0,1)</f>
        <v>Maryna Moroz</v>
      </c>
    </row>
    <row r="168" spans="1:43">
      <c r="A168">
        <v>3077</v>
      </c>
      <c r="B168">
        <v>1025</v>
      </c>
      <c r="C168">
        <f>_xlfn.XLOOKUP(ufc_fights_2[[#This Row],[r_fighter_id]],ufc_fighters[id],ufc_fighters[year],"xxx",0,1)</f>
        <v>1991</v>
      </c>
      <c r="D168">
        <f>_xlfn.XLOOKUP(ufc_fights_2[[#This Row],[b_fighter_id]],ufc_fighters[id],ufc_fighters[year],"Prázdné",0,1)</f>
        <v>1987</v>
      </c>
      <c r="E168" s="10">
        <f>YEAR(ufc_fights_2[[#This Row],[date]])-ufc_fights_2[[#This Row],[r_year]]</f>
        <v>28</v>
      </c>
      <c r="F168" s="10">
        <f>YEAR(ufc_fights_2[[#This Row],[date]])-ufc_fights_2[[#This Row],[b_year]]</f>
        <v>32</v>
      </c>
      <c r="G168">
        <v>0</v>
      </c>
      <c r="H168">
        <v>0</v>
      </c>
      <c r="I168">
        <v>0.3538</v>
      </c>
      <c r="J168">
        <v>0.35560000000000003</v>
      </c>
      <c r="K168">
        <v>0.63560000000000005</v>
      </c>
      <c r="L168">
        <v>0.54549999999999998</v>
      </c>
      <c r="M168">
        <v>0.4</v>
      </c>
      <c r="N168">
        <v>0</v>
      </c>
      <c r="O168">
        <v>3</v>
      </c>
      <c r="P168">
        <v>0</v>
      </c>
      <c r="Q168">
        <v>0</v>
      </c>
      <c r="R168">
        <v>0</v>
      </c>
      <c r="S168" s="2">
        <v>2.5694444444444445E-3</v>
      </c>
      <c r="T168" s="2">
        <v>3.1944444444444446E-3</v>
      </c>
      <c r="U168">
        <v>0.28570000000000001</v>
      </c>
      <c r="V168">
        <v>0.31940000000000002</v>
      </c>
      <c r="W168">
        <v>0.6</v>
      </c>
      <c r="X168">
        <v>0.5</v>
      </c>
      <c r="Y168">
        <v>0.33329999999999999</v>
      </c>
      <c r="Z168">
        <v>0.3261</v>
      </c>
      <c r="AA168">
        <v>0.28749999999999998</v>
      </c>
      <c r="AB168">
        <v>1</v>
      </c>
      <c r="AC168">
        <v>1</v>
      </c>
      <c r="AD168">
        <v>0.3125</v>
      </c>
      <c r="AE168">
        <v>0.83330000000000004</v>
      </c>
      <c r="AF168" t="s">
        <v>3922</v>
      </c>
      <c r="AG168" s="2">
        <v>3.472222222222222E-3</v>
      </c>
      <c r="AH168" t="s">
        <v>3911</v>
      </c>
      <c r="AI168">
        <v>3</v>
      </c>
      <c r="AJ168" t="s">
        <v>4009</v>
      </c>
      <c r="AK168" s="3">
        <v>43498</v>
      </c>
      <c r="AL168" s="10">
        <f>YEAR(ufc_fights_2[[#This Row],[date]])</f>
        <v>2019</v>
      </c>
      <c r="AM168" t="s">
        <v>3947</v>
      </c>
      <c r="AN168">
        <v>37</v>
      </c>
      <c r="AO168" t="s">
        <v>3913</v>
      </c>
      <c r="AP168">
        <f>IF(ufc_fights_2[[#This Row],[winner]]="Red",ufc_fights_2[[#This Row],[r_fighter_id]],ufc_fights_2[[#This Row],[b_fighter_id]])</f>
        <v>3077</v>
      </c>
      <c r="AQ168" t="str">
        <f>_xlfn.XLOOKUP(ufc_fights_2[[#This Row],[winnerID]],ufc_fighters[id],ufc_fighters[fighter_name],"xxx",0,1)</f>
        <v>Livinha Souza</v>
      </c>
    </row>
    <row r="169" spans="1:43">
      <c r="A169">
        <v>1957</v>
      </c>
      <c r="B169">
        <v>501</v>
      </c>
      <c r="C169">
        <f>_xlfn.XLOOKUP(ufc_fights_2[[#This Row],[r_fighter_id]],ufc_fighters[id],ufc_fighters[year],"xxx",0,1)</f>
        <v>1985</v>
      </c>
      <c r="D169">
        <f>_xlfn.XLOOKUP(ufc_fights_2[[#This Row],[b_fighter_id]],ufc_fighters[id],ufc_fighters[year],"Prázdné",0,1)</f>
        <v>1987</v>
      </c>
      <c r="E169" s="10">
        <f>YEAR(ufc_fights_2[[#This Row],[date]])-ufc_fights_2[[#This Row],[r_year]]</f>
        <v>31</v>
      </c>
      <c r="F169" s="10">
        <f>YEAR(ufc_fights_2[[#This Row],[date]])-ufc_fights_2[[#This Row],[b_year]]</f>
        <v>29</v>
      </c>
      <c r="G169">
        <v>0</v>
      </c>
      <c r="H169">
        <v>0</v>
      </c>
      <c r="I169">
        <v>0.23530000000000001</v>
      </c>
      <c r="J169">
        <v>0.58330000000000004</v>
      </c>
      <c r="K169">
        <v>0.74509999999999998</v>
      </c>
      <c r="L169">
        <v>0.65910000000000002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1</v>
      </c>
      <c r="S169" s="2">
        <v>1.2962962962962963E-3</v>
      </c>
      <c r="T169" s="2">
        <v>9.7222222222222219E-4</v>
      </c>
      <c r="U169">
        <v>0.25</v>
      </c>
      <c r="V169">
        <v>0.5333</v>
      </c>
      <c r="W169">
        <v>0</v>
      </c>
      <c r="X169">
        <v>0</v>
      </c>
      <c r="Y169">
        <v>1</v>
      </c>
      <c r="Z169">
        <v>0.1875</v>
      </c>
      <c r="AA169">
        <v>0.42859999999999998</v>
      </c>
      <c r="AB169">
        <v>1</v>
      </c>
      <c r="AC169">
        <v>1</v>
      </c>
      <c r="AD169">
        <v>0</v>
      </c>
      <c r="AE169">
        <v>0.78569999999999995</v>
      </c>
      <c r="AF169" t="s">
        <v>3933</v>
      </c>
      <c r="AG169" s="2">
        <v>3.1712962962962962E-3</v>
      </c>
      <c r="AH169" t="s">
        <v>3911</v>
      </c>
      <c r="AI169">
        <v>3</v>
      </c>
      <c r="AJ169" t="s">
        <v>3916</v>
      </c>
      <c r="AK169" s="3">
        <v>42602</v>
      </c>
      <c r="AL169" s="10">
        <f>YEAR(ufc_fights_2[[#This Row],[date]])</f>
        <v>2016</v>
      </c>
      <c r="AM169" t="s">
        <v>3947</v>
      </c>
      <c r="AN169">
        <v>1</v>
      </c>
      <c r="AO169" t="s">
        <v>3918</v>
      </c>
      <c r="AP169">
        <f>IF(ufc_fights_2[[#This Row],[winner]]="Red",ufc_fights_2[[#This Row],[r_fighter_id]],ufc_fights_2[[#This Row],[b_fighter_id]])</f>
        <v>501</v>
      </c>
      <c r="AQ169" t="str">
        <f>_xlfn.XLOOKUP(ufc_fights_2[[#This Row],[winnerID]],ufc_fighters[id],ufc_fighters[fighter_name],"xxx",0,1)</f>
        <v>Cortney Casey</v>
      </c>
    </row>
    <row r="170" spans="1:43">
      <c r="A170">
        <v>1957</v>
      </c>
      <c r="B170">
        <v>2231</v>
      </c>
      <c r="C170">
        <f>_xlfn.XLOOKUP(ufc_fights_2[[#This Row],[r_fighter_id]],ufc_fighters[id],ufc_fighters[year],"xxx",0,1)</f>
        <v>1985</v>
      </c>
      <c r="D170">
        <f>_xlfn.XLOOKUP(ufc_fights_2[[#This Row],[b_fighter_id]],ufc_fighters[id],ufc_fighters[year],"Prázdné",0,1)</f>
        <v>1993</v>
      </c>
      <c r="E170" s="10">
        <f>YEAR(ufc_fights_2[[#This Row],[date]])-ufc_fights_2[[#This Row],[r_year]]</f>
        <v>35</v>
      </c>
      <c r="F170" s="10">
        <f>YEAR(ufc_fights_2[[#This Row],[date]])-ufc_fights_2[[#This Row],[b_year]]</f>
        <v>27</v>
      </c>
      <c r="G170">
        <v>0</v>
      </c>
      <c r="H170">
        <v>0</v>
      </c>
      <c r="I170">
        <v>0.47539999999999999</v>
      </c>
      <c r="J170">
        <v>0.6744</v>
      </c>
      <c r="K170">
        <v>0.53620000000000001</v>
      </c>
      <c r="L170">
        <v>0.83160000000000001</v>
      </c>
      <c r="M170">
        <v>0</v>
      </c>
      <c r="N170">
        <v>0.44440000000000002</v>
      </c>
      <c r="O170">
        <v>0</v>
      </c>
      <c r="P170">
        <v>2</v>
      </c>
      <c r="Q170">
        <v>0</v>
      </c>
      <c r="R170">
        <v>0</v>
      </c>
      <c r="S170" s="2">
        <v>0</v>
      </c>
      <c r="T170" s="2">
        <v>6.4930555555555557E-3</v>
      </c>
      <c r="U170">
        <v>0.33329999999999999</v>
      </c>
      <c r="V170">
        <v>0.66669999999999996</v>
      </c>
      <c r="W170">
        <v>0.83330000000000004</v>
      </c>
      <c r="X170">
        <v>0.53849999999999998</v>
      </c>
      <c r="Y170">
        <v>0</v>
      </c>
      <c r="Z170">
        <v>0.38</v>
      </c>
      <c r="AA170">
        <v>0.5</v>
      </c>
      <c r="AB170">
        <v>0.9</v>
      </c>
      <c r="AC170">
        <v>0.33329999999999999</v>
      </c>
      <c r="AD170">
        <v>1</v>
      </c>
      <c r="AE170">
        <v>0.94440000000000002</v>
      </c>
      <c r="AF170" t="s">
        <v>3915</v>
      </c>
      <c r="AG170" s="2">
        <v>3.472222222222222E-3</v>
      </c>
      <c r="AH170" t="s">
        <v>3911</v>
      </c>
      <c r="AI170">
        <v>3</v>
      </c>
      <c r="AJ170" t="s">
        <v>3916</v>
      </c>
      <c r="AK170" s="3">
        <v>44149</v>
      </c>
      <c r="AL170" s="10">
        <f>YEAR(ufc_fights_2[[#This Row],[date]])</f>
        <v>2020</v>
      </c>
      <c r="AM170" t="s">
        <v>3947</v>
      </c>
      <c r="AN170">
        <v>1</v>
      </c>
      <c r="AO170" t="s">
        <v>3918</v>
      </c>
      <c r="AP170">
        <f>IF(ufc_fights_2[[#This Row],[winner]]="Red",ufc_fights_2[[#This Row],[r_fighter_id]],ufc_fights_2[[#This Row],[b_fighter_id]])</f>
        <v>2231</v>
      </c>
      <c r="AQ170" t="str">
        <f>_xlfn.XLOOKUP(ufc_fights_2[[#This Row],[winnerID]],ufc_fighters[id],ufc_fighters[fighter_name],"xxx",0,1)</f>
        <v>Kanako Murata</v>
      </c>
    </row>
    <row r="171" spans="1:43">
      <c r="A171">
        <v>1826</v>
      </c>
      <c r="B171">
        <v>115</v>
      </c>
      <c r="C171">
        <f>_xlfn.XLOOKUP(ufc_fights_2[[#This Row],[r_fighter_id]],ufc_fighters[id],ufc_fighters[year],"xxx",0,1)</f>
        <v>1982</v>
      </c>
      <c r="D171">
        <f>_xlfn.XLOOKUP(ufc_fights_2[[#This Row],[b_fighter_id]],ufc_fighters[id],ufc_fighters[year],"Prázdné",0,1)</f>
        <v>1985</v>
      </c>
      <c r="E171" s="10">
        <f>YEAR(ufc_fights_2[[#This Row],[date]])-ufc_fights_2[[#This Row],[r_year]]</f>
        <v>32</v>
      </c>
      <c r="F171" s="10">
        <f>YEAR(ufc_fights_2[[#This Row],[date]])-ufc_fights_2[[#This Row],[b_year]]</f>
        <v>29</v>
      </c>
      <c r="G171">
        <v>0</v>
      </c>
      <c r="H171">
        <v>0</v>
      </c>
      <c r="I171">
        <v>0.55259999999999998</v>
      </c>
      <c r="J171">
        <v>0.53490000000000004</v>
      </c>
      <c r="K171">
        <v>0.74709999999999999</v>
      </c>
      <c r="L171">
        <v>0.70669999999999999</v>
      </c>
      <c r="M171">
        <v>0.25</v>
      </c>
      <c r="N171">
        <v>0</v>
      </c>
      <c r="O171">
        <v>0</v>
      </c>
      <c r="P171">
        <v>2</v>
      </c>
      <c r="Q171">
        <v>1</v>
      </c>
      <c r="R171">
        <v>0</v>
      </c>
      <c r="S171" s="2">
        <v>4.6527777777777774E-3</v>
      </c>
      <c r="T171" s="2">
        <v>1.8981481481481482E-3</v>
      </c>
      <c r="U171">
        <v>0.35289999999999999</v>
      </c>
      <c r="V171">
        <v>0.31580000000000003</v>
      </c>
      <c r="W171">
        <v>0.63639999999999997</v>
      </c>
      <c r="X171">
        <v>0.8</v>
      </c>
      <c r="Y171">
        <v>0.5</v>
      </c>
      <c r="Z171">
        <v>0.42109999999999997</v>
      </c>
      <c r="AA171">
        <v>0.52</v>
      </c>
      <c r="AB171">
        <v>0.83330000000000004</v>
      </c>
      <c r="AC171">
        <v>0.52939999999999998</v>
      </c>
      <c r="AD171">
        <v>0.42859999999999998</v>
      </c>
      <c r="AE171">
        <v>1</v>
      </c>
      <c r="AF171" t="s">
        <v>3915</v>
      </c>
      <c r="AG171" s="2">
        <v>3.472222222222222E-3</v>
      </c>
      <c r="AH171" t="s">
        <v>3911</v>
      </c>
      <c r="AI171">
        <v>3</v>
      </c>
      <c r="AJ171" t="s">
        <v>3938</v>
      </c>
      <c r="AK171" s="3">
        <v>41951</v>
      </c>
      <c r="AL171" s="10">
        <f>YEAR(ufc_fights_2[[#This Row],[date]])</f>
        <v>2014</v>
      </c>
      <c r="AM171" t="s">
        <v>3947</v>
      </c>
      <c r="AN171">
        <v>104</v>
      </c>
      <c r="AO171" t="s">
        <v>3913</v>
      </c>
      <c r="AP171">
        <f>IF(ufc_fights_2[[#This Row],[winner]]="Red",ufc_fights_2[[#This Row],[r_fighter_id]],ufc_fights_2[[#This Row],[b_fighter_id]])</f>
        <v>1826</v>
      </c>
      <c r="AQ171" t="str">
        <f>_xlfn.XLOOKUP(ufc_fights_2[[#This Row],[winnerID]],ufc_fighters[id],ufc_fighters[fighter_name],"xxx",0,1)</f>
        <v>Juliana Lima</v>
      </c>
    </row>
    <row r="172" spans="1:43">
      <c r="A172">
        <v>1268</v>
      </c>
      <c r="B172">
        <v>2049</v>
      </c>
      <c r="C172">
        <f>_xlfn.XLOOKUP(ufc_fights_2[[#This Row],[r_fighter_id]],ufc_fighters[id],ufc_fighters[year],"xxx",0,1)</f>
        <v>1999</v>
      </c>
      <c r="D172">
        <f>_xlfn.XLOOKUP(ufc_fights_2[[#This Row],[b_fighter_id]],ufc_fighters[id],ufc_fighters[year],"Prázdné",0,1)</f>
        <v>1999</v>
      </c>
      <c r="E172" s="10">
        <f>YEAR(ufc_fights_2[[#This Row],[date]])-ufc_fights_2[[#This Row],[r_year]]</f>
        <v>21</v>
      </c>
      <c r="F172" s="10">
        <f>YEAR(ufc_fights_2[[#This Row],[date]])-ufc_fights_2[[#This Row],[b_year]]</f>
        <v>21</v>
      </c>
      <c r="G172">
        <v>0</v>
      </c>
      <c r="H172">
        <v>0</v>
      </c>
      <c r="I172">
        <v>0.60909999999999997</v>
      </c>
      <c r="J172">
        <v>0.41610000000000003</v>
      </c>
      <c r="K172">
        <v>0.66410000000000002</v>
      </c>
      <c r="L172">
        <v>0.6341</v>
      </c>
      <c r="M172">
        <v>0.4</v>
      </c>
      <c r="N172">
        <v>0</v>
      </c>
      <c r="O172">
        <v>2</v>
      </c>
      <c r="P172">
        <v>0</v>
      </c>
      <c r="Q172">
        <v>0</v>
      </c>
      <c r="R172">
        <v>1</v>
      </c>
      <c r="S172" s="2">
        <v>3.7268518518518519E-3</v>
      </c>
      <c r="T172" s="2">
        <v>2.1412037037037038E-3</v>
      </c>
      <c r="U172">
        <v>0.52810000000000001</v>
      </c>
      <c r="V172">
        <v>0.4118</v>
      </c>
      <c r="W172">
        <v>1</v>
      </c>
      <c r="X172">
        <v>0.83330000000000004</v>
      </c>
      <c r="Y172">
        <v>1</v>
      </c>
      <c r="Z172">
        <v>0.56840000000000002</v>
      </c>
      <c r="AA172">
        <v>0.38579999999999998</v>
      </c>
      <c r="AB172">
        <v>0.84619999999999995</v>
      </c>
      <c r="AC172">
        <v>0.71430000000000005</v>
      </c>
      <c r="AD172">
        <v>1</v>
      </c>
      <c r="AE172">
        <v>1</v>
      </c>
      <c r="AF172" t="s">
        <v>3915</v>
      </c>
      <c r="AG172" s="2">
        <v>3.472222222222222E-3</v>
      </c>
      <c r="AH172" t="s">
        <v>3911</v>
      </c>
      <c r="AI172">
        <v>3</v>
      </c>
      <c r="AJ172" t="s">
        <v>3924</v>
      </c>
      <c r="AK172" s="3">
        <v>44149</v>
      </c>
      <c r="AL172" s="10">
        <f>YEAR(ufc_fights_2[[#This Row],[date]])</f>
        <v>2020</v>
      </c>
      <c r="AM172" t="s">
        <v>3947</v>
      </c>
      <c r="AN172">
        <v>1</v>
      </c>
      <c r="AO172" t="s">
        <v>3918</v>
      </c>
      <c r="AP172">
        <f>IF(ufc_fights_2[[#This Row],[winner]]="Red",ufc_fights_2[[#This Row],[r_fighter_id]],ufc_fights_2[[#This Row],[b_fighter_id]])</f>
        <v>2049</v>
      </c>
      <c r="AQ172" t="str">
        <f>_xlfn.XLOOKUP(ufc_fights_2[[#This Row],[winnerID]],ufc_fighters[id],ufc_fighters[fighter_name],"xxx",0,1)</f>
        <v>Cory McKenna</v>
      </c>
    </row>
    <row r="173" spans="1:43">
      <c r="A173">
        <v>2495</v>
      </c>
      <c r="B173">
        <v>3534</v>
      </c>
      <c r="C173">
        <f>_xlfn.XLOOKUP(ufc_fights_2[[#This Row],[r_fighter_id]],ufc_fighters[id],ufc_fighters[year],"xxx",0,1)</f>
        <v>1993</v>
      </c>
      <c r="D173">
        <f>_xlfn.XLOOKUP(ufc_fights_2[[#This Row],[b_fighter_id]],ufc_fighters[id],ufc_fighters[year],"Prázdné",0,1)</f>
        <v>1989</v>
      </c>
      <c r="E173" s="10">
        <f>YEAR(ufc_fights_2[[#This Row],[date]])-ufc_fights_2[[#This Row],[r_year]]</f>
        <v>25</v>
      </c>
      <c r="F173" s="10">
        <f>YEAR(ufc_fights_2[[#This Row],[date]])-ufc_fights_2[[#This Row],[b_year]]</f>
        <v>29</v>
      </c>
      <c r="G173">
        <v>0</v>
      </c>
      <c r="H173">
        <v>0</v>
      </c>
      <c r="I173">
        <v>0.20749999999999999</v>
      </c>
      <c r="J173">
        <v>0.31280000000000002</v>
      </c>
      <c r="K173">
        <v>0.20749999999999999</v>
      </c>
      <c r="L173">
        <v>0.31280000000000002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</v>
      </c>
      <c r="T173" s="2">
        <v>0</v>
      </c>
      <c r="U173">
        <v>0.1799</v>
      </c>
      <c r="V173">
        <v>0.2414</v>
      </c>
      <c r="W173">
        <v>0.43480000000000002</v>
      </c>
      <c r="X173">
        <v>0</v>
      </c>
      <c r="Y173">
        <v>0.6</v>
      </c>
      <c r="Z173">
        <v>0.20480000000000001</v>
      </c>
      <c r="AA173">
        <v>0.31419999999999998</v>
      </c>
      <c r="AB173">
        <v>0.5</v>
      </c>
      <c r="AC173">
        <v>0</v>
      </c>
      <c r="AD173">
        <v>0</v>
      </c>
      <c r="AE173">
        <v>0</v>
      </c>
      <c r="AF173" t="s">
        <v>3915</v>
      </c>
      <c r="AG173" s="2">
        <v>3.472222222222222E-3</v>
      </c>
      <c r="AH173" t="s">
        <v>3911</v>
      </c>
      <c r="AI173">
        <v>3</v>
      </c>
      <c r="AJ173" t="s">
        <v>4004</v>
      </c>
      <c r="AK173" s="3">
        <v>43274</v>
      </c>
      <c r="AL173" s="10">
        <f>YEAR(ufc_fights_2[[#This Row],[date]])</f>
        <v>2018</v>
      </c>
      <c r="AM173" t="s">
        <v>3947</v>
      </c>
      <c r="AN173">
        <v>57</v>
      </c>
      <c r="AO173" t="s">
        <v>3918</v>
      </c>
      <c r="AP173">
        <f>IF(ufc_fights_2[[#This Row],[winner]]="Red",ufc_fights_2[[#This Row],[r_fighter_id]],ufc_fights_2[[#This Row],[b_fighter_id]])</f>
        <v>3534</v>
      </c>
      <c r="AQ173" t="str">
        <f>_xlfn.XLOOKUP(ufc_fights_2[[#This Row],[winnerID]],ufc_fighters[id],ufc_fighters[fighter_name],"xxx",0,1)</f>
        <v>Yan Xiaonan</v>
      </c>
    </row>
    <row r="174" spans="1:43">
      <c r="A174">
        <v>3534</v>
      </c>
      <c r="B174">
        <v>1679</v>
      </c>
      <c r="C174">
        <f>_xlfn.XLOOKUP(ufc_fights_2[[#This Row],[r_fighter_id]],ufc_fighters[id],ufc_fighters[year],"xxx",0,1)</f>
        <v>1989</v>
      </c>
      <c r="D174">
        <f>_xlfn.XLOOKUP(ufc_fights_2[[#This Row],[b_fighter_id]],ufc_fighters[id],ufc_fighters[year],"Prázdné",0,1)</f>
        <v>1989</v>
      </c>
      <c r="E174" s="10">
        <f>YEAR(ufc_fights_2[[#This Row],[date]])-ufc_fights_2[[#This Row],[r_year]]</f>
        <v>29</v>
      </c>
      <c r="F174" s="10">
        <f>YEAR(ufc_fights_2[[#This Row],[date]])-ufc_fights_2[[#This Row],[b_year]]</f>
        <v>29</v>
      </c>
      <c r="G174">
        <v>0</v>
      </c>
      <c r="H174">
        <v>0</v>
      </c>
      <c r="I174">
        <v>0.45319999999999999</v>
      </c>
      <c r="J174">
        <v>0.3891</v>
      </c>
      <c r="K174">
        <v>0.45050000000000001</v>
      </c>
      <c r="L174">
        <v>0.3891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</v>
      </c>
      <c r="T174" s="2">
        <v>0</v>
      </c>
      <c r="U174">
        <v>0.41670000000000001</v>
      </c>
      <c r="V174">
        <v>0.33150000000000002</v>
      </c>
      <c r="W174">
        <v>0.69230000000000003</v>
      </c>
      <c r="X174">
        <v>0.61899999999999999</v>
      </c>
      <c r="Y174">
        <v>0.93330000000000002</v>
      </c>
      <c r="Z174">
        <v>0.4506</v>
      </c>
      <c r="AA174">
        <v>0.39050000000000001</v>
      </c>
      <c r="AB174">
        <v>0.57140000000000002</v>
      </c>
      <c r="AC174">
        <v>0.36359999999999998</v>
      </c>
      <c r="AD174">
        <v>0</v>
      </c>
      <c r="AE174">
        <v>0</v>
      </c>
      <c r="AF174" t="s">
        <v>3915</v>
      </c>
      <c r="AG174" s="2">
        <v>3.472222222222222E-3</v>
      </c>
      <c r="AH174" t="s">
        <v>3911</v>
      </c>
      <c r="AI174">
        <v>3</v>
      </c>
      <c r="AJ174" t="s">
        <v>3946</v>
      </c>
      <c r="AK174" s="3">
        <v>43428</v>
      </c>
      <c r="AL174" s="10">
        <f>YEAR(ufc_fights_2[[#This Row],[date]])</f>
        <v>2018</v>
      </c>
      <c r="AM174" t="s">
        <v>3947</v>
      </c>
      <c r="AN174">
        <v>52</v>
      </c>
      <c r="AO174" t="s">
        <v>3913</v>
      </c>
      <c r="AP174">
        <f>IF(ufc_fights_2[[#This Row],[winner]]="Red",ufc_fights_2[[#This Row],[r_fighter_id]],ufc_fights_2[[#This Row],[b_fighter_id]])</f>
        <v>3534</v>
      </c>
      <c r="AQ174" t="str">
        <f>_xlfn.XLOOKUP(ufc_fights_2[[#This Row],[winnerID]],ufc_fighters[id],ufc_fighters[fighter_name],"xxx",0,1)</f>
        <v>Yan Xiaonan</v>
      </c>
    </row>
    <row r="175" spans="1:43">
      <c r="A175">
        <v>1826</v>
      </c>
      <c r="B175">
        <v>71</v>
      </c>
      <c r="C175">
        <f>_xlfn.XLOOKUP(ufc_fights_2[[#This Row],[r_fighter_id]],ufc_fighters[id],ufc_fighters[year],"xxx",0,1)</f>
        <v>1982</v>
      </c>
      <c r="D175">
        <f>_xlfn.XLOOKUP(ufc_fights_2[[#This Row],[b_fighter_id]],ufc_fighters[id],ufc_fighters[year],"Prázdné",0,1)</f>
        <v>1989</v>
      </c>
      <c r="E175" s="10">
        <f>YEAR(ufc_fights_2[[#This Row],[date]])-ufc_fights_2[[#This Row],[r_year]]</f>
        <v>33</v>
      </c>
      <c r="F175" s="10">
        <f>YEAR(ufc_fights_2[[#This Row],[date]])-ufc_fights_2[[#This Row],[b_year]]</f>
        <v>26</v>
      </c>
      <c r="G175">
        <v>0</v>
      </c>
      <c r="H175">
        <v>0</v>
      </c>
      <c r="I175">
        <v>0.56940000000000002</v>
      </c>
      <c r="J175">
        <v>0.35139999999999999</v>
      </c>
      <c r="K175">
        <v>0.73460000000000003</v>
      </c>
      <c r="L175">
        <v>0.55169999999999997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6.8402777777777776E-3</v>
      </c>
      <c r="T175" s="2">
        <v>3.8194444444444446E-4</v>
      </c>
      <c r="U175">
        <v>0.44440000000000002</v>
      </c>
      <c r="V175">
        <v>0.31430000000000002</v>
      </c>
      <c r="W175">
        <v>1</v>
      </c>
      <c r="X175">
        <v>0.92310000000000003</v>
      </c>
      <c r="Y175">
        <v>1</v>
      </c>
      <c r="Z175">
        <v>0.53849999999999998</v>
      </c>
      <c r="AA175">
        <v>0.34289999999999998</v>
      </c>
      <c r="AB175">
        <v>0.72729999999999995</v>
      </c>
      <c r="AC175">
        <v>1</v>
      </c>
      <c r="AD175">
        <v>0.54549999999999998</v>
      </c>
      <c r="AE175">
        <v>0</v>
      </c>
      <c r="AF175" t="s">
        <v>3915</v>
      </c>
      <c r="AG175" s="2">
        <v>3.472222222222222E-3</v>
      </c>
      <c r="AH175" t="s">
        <v>3911</v>
      </c>
      <c r="AI175">
        <v>3</v>
      </c>
      <c r="AJ175" t="s">
        <v>4009</v>
      </c>
      <c r="AK175" s="3">
        <v>42154</v>
      </c>
      <c r="AL175" s="10">
        <f>YEAR(ufc_fights_2[[#This Row],[date]])</f>
        <v>2015</v>
      </c>
      <c r="AM175" t="s">
        <v>3947</v>
      </c>
      <c r="AN175">
        <v>47</v>
      </c>
      <c r="AO175" t="s">
        <v>3913</v>
      </c>
      <c r="AP175">
        <f>IF(ufc_fights_2[[#This Row],[winner]]="Red",ufc_fights_2[[#This Row],[r_fighter_id]],ufc_fights_2[[#This Row],[b_fighter_id]])</f>
        <v>1826</v>
      </c>
      <c r="AQ175" t="str">
        <f>_xlfn.XLOOKUP(ufc_fights_2[[#This Row],[winnerID]],ufc_fighters[id],ufc_fighters[fighter_name],"xxx",0,1)</f>
        <v>Juliana Lima</v>
      </c>
    </row>
    <row r="176" spans="1:43">
      <c r="A176">
        <v>2495</v>
      </c>
      <c r="B176">
        <v>2212</v>
      </c>
      <c r="C176">
        <f>_xlfn.XLOOKUP(ufc_fights_2[[#This Row],[r_fighter_id]],ufc_fighters[id],ufc_fighters[year],"xxx",0,1)</f>
        <v>1993</v>
      </c>
      <c r="D176">
        <f>_xlfn.XLOOKUP(ufc_fights_2[[#This Row],[b_fighter_id]],ufc_fighters[id],ufc_fighters[year],"Prázdné",0,1)</f>
        <v>1989</v>
      </c>
      <c r="E176" s="10">
        <f>YEAR(ufc_fights_2[[#This Row],[date]])-ufc_fights_2[[#This Row],[r_year]]</f>
        <v>24</v>
      </c>
      <c r="F176" s="10">
        <f>YEAR(ufc_fights_2[[#This Row],[date]])-ufc_fights_2[[#This Row],[b_year]]</f>
        <v>28</v>
      </c>
      <c r="G176">
        <v>0</v>
      </c>
      <c r="H176">
        <v>0</v>
      </c>
      <c r="I176">
        <v>0.3846</v>
      </c>
      <c r="J176">
        <v>0.51280000000000003</v>
      </c>
      <c r="K176">
        <v>0.43530000000000002</v>
      </c>
      <c r="L176">
        <v>0.52800000000000002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1.3078703703703703E-3</v>
      </c>
      <c r="T176" s="2">
        <v>1.0416666666666667E-4</v>
      </c>
      <c r="U176">
        <v>0.36070000000000002</v>
      </c>
      <c r="V176">
        <v>0.34949999999999998</v>
      </c>
      <c r="W176">
        <v>0.5</v>
      </c>
      <c r="X176">
        <v>0.8</v>
      </c>
      <c r="Y176">
        <v>0.84209999999999996</v>
      </c>
      <c r="Z176">
        <v>0.37369999999999998</v>
      </c>
      <c r="AA176">
        <v>0.47060000000000002</v>
      </c>
      <c r="AB176">
        <v>0.6</v>
      </c>
      <c r="AC176">
        <v>0.8125</v>
      </c>
      <c r="AD176">
        <v>0.375</v>
      </c>
      <c r="AE176">
        <v>0.75</v>
      </c>
      <c r="AF176" t="s">
        <v>3915</v>
      </c>
      <c r="AG176" s="2">
        <v>3.472222222222222E-3</v>
      </c>
      <c r="AH176" t="s">
        <v>3911</v>
      </c>
      <c r="AI176">
        <v>3</v>
      </c>
      <c r="AJ176" t="s">
        <v>3939</v>
      </c>
      <c r="AK176" s="3">
        <v>42889</v>
      </c>
      <c r="AL176" s="10">
        <f>YEAR(ufc_fights_2[[#This Row],[date]])</f>
        <v>2017</v>
      </c>
      <c r="AM176" t="s">
        <v>3947</v>
      </c>
      <c r="AN176">
        <v>13</v>
      </c>
      <c r="AO176" t="s">
        <v>3913</v>
      </c>
      <c r="AP176">
        <f>IF(ufc_fights_2[[#This Row],[winner]]="Red",ufc_fights_2[[#This Row],[r_fighter_id]],ufc_fights_2[[#This Row],[b_fighter_id]])</f>
        <v>2495</v>
      </c>
      <c r="AQ176" t="str">
        <f>_xlfn.XLOOKUP(ufc_fights_2[[#This Row],[winnerID]],ufc_fighters[id],ufc_fighters[fighter_name],"xxx",0,1)</f>
        <v>Viviane Pereira</v>
      </c>
    </row>
    <row r="177" spans="1:43">
      <c r="A177">
        <v>1826</v>
      </c>
      <c r="B177">
        <v>49</v>
      </c>
      <c r="C177">
        <f>_xlfn.XLOOKUP(ufc_fights_2[[#This Row],[r_fighter_id]],ufc_fighters[id],ufc_fighters[year],"xxx",0,1)</f>
        <v>1982</v>
      </c>
      <c r="D177">
        <f>_xlfn.XLOOKUP(ufc_fights_2[[#This Row],[b_fighter_id]],ufc_fighters[id],ufc_fighters[year],"Prázdné",0,1)</f>
        <v>1992</v>
      </c>
      <c r="E177" s="10">
        <f>YEAR(ufc_fights_2[[#This Row],[date]])-ufc_fights_2[[#This Row],[r_year]]</f>
        <v>34</v>
      </c>
      <c r="F177" s="10">
        <f>YEAR(ufc_fights_2[[#This Row],[date]])-ufc_fights_2[[#This Row],[b_year]]</f>
        <v>24</v>
      </c>
      <c r="G177">
        <v>0</v>
      </c>
      <c r="H177">
        <v>0</v>
      </c>
      <c r="I177">
        <v>0.4516</v>
      </c>
      <c r="J177">
        <v>0.38269999999999998</v>
      </c>
      <c r="K177">
        <v>0.55900000000000005</v>
      </c>
      <c r="L177">
        <v>0.68940000000000001</v>
      </c>
      <c r="M177">
        <v>0.66669999999999996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4.9074074074074072E-3</v>
      </c>
      <c r="T177" s="2">
        <v>5.3240740740740744E-4</v>
      </c>
      <c r="U177">
        <v>0.27160000000000001</v>
      </c>
      <c r="V177">
        <v>0.2203</v>
      </c>
      <c r="W177">
        <v>0.86960000000000004</v>
      </c>
      <c r="X177">
        <v>0.7</v>
      </c>
      <c r="Y177">
        <v>0</v>
      </c>
      <c r="Z177">
        <v>0.27589999999999998</v>
      </c>
      <c r="AA177">
        <v>0.15690000000000001</v>
      </c>
      <c r="AB177">
        <v>0.85709999999999997</v>
      </c>
      <c r="AC177">
        <v>0.76</v>
      </c>
      <c r="AD177">
        <v>0.88890000000000002</v>
      </c>
      <c r="AE177">
        <v>0.8</v>
      </c>
      <c r="AF177" t="s">
        <v>3915</v>
      </c>
      <c r="AG177" s="2">
        <v>3.472222222222222E-3</v>
      </c>
      <c r="AH177" t="s">
        <v>3911</v>
      </c>
      <c r="AI177">
        <v>3</v>
      </c>
      <c r="AJ177" t="s">
        <v>3938</v>
      </c>
      <c r="AK177" s="3">
        <v>42713</v>
      </c>
      <c r="AL177" s="10">
        <f>YEAR(ufc_fights_2[[#This Row],[date]])</f>
        <v>2016</v>
      </c>
      <c r="AM177" t="s">
        <v>3947</v>
      </c>
      <c r="AN177">
        <v>12</v>
      </c>
      <c r="AO177" t="s">
        <v>3913</v>
      </c>
      <c r="AP177">
        <f>IF(ufc_fights_2[[#This Row],[winner]]="Red",ufc_fights_2[[#This Row],[r_fighter_id]],ufc_fights_2[[#This Row],[b_fighter_id]])</f>
        <v>1826</v>
      </c>
      <c r="AQ177" t="str">
        <f>_xlfn.XLOOKUP(ufc_fights_2[[#This Row],[winnerID]],ufc_fighters[id],ufc_fighters[fighter_name],"xxx",0,1)</f>
        <v>Juliana Lima</v>
      </c>
    </row>
    <row r="178" spans="1:43">
      <c r="A178">
        <v>501</v>
      </c>
      <c r="B178">
        <v>1357</v>
      </c>
      <c r="C178">
        <f>_xlfn.XLOOKUP(ufc_fights_2[[#This Row],[r_fighter_id]],ufc_fighters[id],ufc_fighters[year],"xxx",0,1)</f>
        <v>1987</v>
      </c>
      <c r="D178">
        <f>_xlfn.XLOOKUP(ufc_fights_2[[#This Row],[b_fighter_id]],ufc_fighters[id],ufc_fighters[year],"Prázdné",0,1)</f>
        <v>1985</v>
      </c>
      <c r="E178" s="10">
        <f>YEAR(ufc_fights_2[[#This Row],[date]])-ufc_fights_2[[#This Row],[r_year]]</f>
        <v>31</v>
      </c>
      <c r="F178" s="10">
        <f>YEAR(ufc_fights_2[[#This Row],[date]])-ufc_fights_2[[#This Row],[b_year]]</f>
        <v>33</v>
      </c>
      <c r="G178">
        <v>0</v>
      </c>
      <c r="H178">
        <v>0</v>
      </c>
      <c r="I178">
        <v>0.33329999999999999</v>
      </c>
      <c r="J178">
        <v>0.54500000000000004</v>
      </c>
      <c r="K178">
        <v>0.34310000000000002</v>
      </c>
      <c r="L178">
        <v>0.54910000000000003</v>
      </c>
      <c r="M178">
        <v>0.16669999999999999</v>
      </c>
      <c r="N178">
        <v>1</v>
      </c>
      <c r="O178">
        <v>0</v>
      </c>
      <c r="P178">
        <v>0</v>
      </c>
      <c r="Q178">
        <v>0</v>
      </c>
      <c r="R178">
        <v>0</v>
      </c>
      <c r="S178" s="2">
        <v>1.1689814814814816E-3</v>
      </c>
      <c r="T178" s="2">
        <v>2.6620370370370372E-4</v>
      </c>
      <c r="U178">
        <v>0.27589999999999998</v>
      </c>
      <c r="V178">
        <v>0.41670000000000001</v>
      </c>
      <c r="W178">
        <v>0.60709999999999997</v>
      </c>
      <c r="X178">
        <v>0.93330000000000002</v>
      </c>
      <c r="Y178">
        <v>0.88</v>
      </c>
      <c r="Z178">
        <v>0.3115</v>
      </c>
      <c r="AA178">
        <v>0.52129999999999999</v>
      </c>
      <c r="AB178">
        <v>0.9</v>
      </c>
      <c r="AC178">
        <v>1</v>
      </c>
      <c r="AD178">
        <v>1</v>
      </c>
      <c r="AE178">
        <v>1</v>
      </c>
      <c r="AF178" t="s">
        <v>3922</v>
      </c>
      <c r="AG178" s="2">
        <v>3.472222222222222E-3</v>
      </c>
      <c r="AH178" t="s">
        <v>3911</v>
      </c>
      <c r="AI178">
        <v>3</v>
      </c>
      <c r="AJ178" t="s">
        <v>4042</v>
      </c>
      <c r="AK178" s="3">
        <v>43337</v>
      </c>
      <c r="AL178" s="10">
        <f>YEAR(ufc_fights_2[[#This Row],[date]])</f>
        <v>2018</v>
      </c>
      <c r="AM178" t="s">
        <v>3947</v>
      </c>
      <c r="AN178">
        <v>93</v>
      </c>
      <c r="AO178" t="s">
        <v>3913</v>
      </c>
      <c r="AP178">
        <f>IF(ufc_fights_2[[#This Row],[winner]]="Red",ufc_fights_2[[#This Row],[r_fighter_id]],ufc_fights_2[[#This Row],[b_fighter_id]])</f>
        <v>501</v>
      </c>
      <c r="AQ178" t="str">
        <f>_xlfn.XLOOKUP(ufc_fights_2[[#This Row],[winnerID]],ufc_fighters[id],ufc_fighters[fighter_name],"xxx",0,1)</f>
        <v>Cortney Casey</v>
      </c>
    </row>
    <row r="179" spans="1:43">
      <c r="A179">
        <v>399</v>
      </c>
      <c r="B179">
        <v>2715</v>
      </c>
      <c r="C179">
        <f>_xlfn.XLOOKUP(ufc_fights_2[[#This Row],[r_fighter_id]],ufc_fighters[id],ufc_fighters[year],"xxx",0,1)</f>
        <v>1991</v>
      </c>
      <c r="D179">
        <f>_xlfn.XLOOKUP(ufc_fights_2[[#This Row],[b_fighter_id]],ufc_fighters[id],ufc_fighters[year],"Prázdné",0,1)</f>
        <v>1995</v>
      </c>
      <c r="E179" s="10">
        <f>YEAR(ufc_fights_2[[#This Row],[date]])-ufc_fights_2[[#This Row],[r_year]]</f>
        <v>27</v>
      </c>
      <c r="F179" s="10">
        <f>YEAR(ufc_fights_2[[#This Row],[date]])-ufc_fights_2[[#This Row],[b_year]]</f>
        <v>23</v>
      </c>
      <c r="G179">
        <v>0</v>
      </c>
      <c r="H179">
        <v>0</v>
      </c>
      <c r="I179">
        <v>0.34379999999999999</v>
      </c>
      <c r="J179">
        <v>0.61109999999999998</v>
      </c>
      <c r="K179">
        <v>0.36359999999999998</v>
      </c>
      <c r="L179">
        <v>0.62960000000000005</v>
      </c>
      <c r="M179">
        <v>0</v>
      </c>
      <c r="N179">
        <v>0.33329999999999999</v>
      </c>
      <c r="O179">
        <v>1</v>
      </c>
      <c r="P179">
        <v>0</v>
      </c>
      <c r="Q179">
        <v>0</v>
      </c>
      <c r="R179">
        <v>0</v>
      </c>
      <c r="S179" s="2">
        <v>1.6203703703703703E-4</v>
      </c>
      <c r="T179" s="2">
        <v>1.8749999999999999E-3</v>
      </c>
      <c r="U179">
        <v>0.3</v>
      </c>
      <c r="V179">
        <v>0.58819999999999995</v>
      </c>
      <c r="W179">
        <v>1</v>
      </c>
      <c r="X179">
        <v>0</v>
      </c>
      <c r="Y179">
        <v>0</v>
      </c>
      <c r="Z179">
        <v>0.2273</v>
      </c>
      <c r="AA179">
        <v>0.25</v>
      </c>
      <c r="AB179">
        <v>0</v>
      </c>
      <c r="AC179">
        <v>1</v>
      </c>
      <c r="AD179">
        <v>0.66669999999999996</v>
      </c>
      <c r="AE179">
        <v>0.88890000000000002</v>
      </c>
      <c r="AF179" t="s">
        <v>3933</v>
      </c>
      <c r="AG179" s="2">
        <v>3.414351851851852E-3</v>
      </c>
      <c r="AH179" t="s">
        <v>3911</v>
      </c>
      <c r="AI179">
        <v>3</v>
      </c>
      <c r="AJ179" t="s">
        <v>4009</v>
      </c>
      <c r="AK179" s="3">
        <v>43365</v>
      </c>
      <c r="AL179" s="10">
        <f>YEAR(ufc_fights_2[[#This Row],[date]])</f>
        <v>2018</v>
      </c>
      <c r="AM179" t="s">
        <v>3995</v>
      </c>
      <c r="AN179">
        <v>6</v>
      </c>
      <c r="AO179" t="s">
        <v>3913</v>
      </c>
      <c r="AP179">
        <f>IF(ufc_fights_2[[#This Row],[winner]]="Red",ufc_fights_2[[#This Row],[r_fighter_id]],ufc_fights_2[[#This Row],[b_fighter_id]])</f>
        <v>399</v>
      </c>
      <c r="AQ179" t="str">
        <f>_xlfn.XLOOKUP(ufc_fights_2[[#This Row],[winnerID]],ufc_fighters[id],ufc_fighters[fighter_name],"xxx",0,1)</f>
        <v>Mayra Bueno Silva</v>
      </c>
    </row>
    <row r="180" spans="1:43">
      <c r="A180">
        <v>2022</v>
      </c>
      <c r="B180">
        <v>437</v>
      </c>
      <c r="C180">
        <f>_xlfn.XLOOKUP(ufc_fights_2[[#This Row],[r_fighter_id]],ufc_fighters[id],ufc_fighters[year],"xxx",0,1)</f>
        <v>1990</v>
      </c>
      <c r="D180">
        <f>_xlfn.XLOOKUP(ufc_fights_2[[#This Row],[b_fighter_id]],ufc_fighters[id],ufc_fighters[year],"Prázdné",0,1)</f>
        <v>1988</v>
      </c>
      <c r="E180" s="10">
        <f>YEAR(ufc_fights_2[[#This Row],[date]])-ufc_fights_2[[#This Row],[r_year]]</f>
        <v>29</v>
      </c>
      <c r="F180" s="10">
        <f>YEAR(ufc_fights_2[[#This Row],[date]])-ufc_fights_2[[#This Row],[b_year]]</f>
        <v>31</v>
      </c>
      <c r="G180">
        <v>0</v>
      </c>
      <c r="H180">
        <v>0</v>
      </c>
      <c r="I180">
        <v>0.54310000000000003</v>
      </c>
      <c r="J180">
        <v>0.32050000000000001</v>
      </c>
      <c r="K180">
        <v>0.55000000000000004</v>
      </c>
      <c r="L180">
        <v>0.32350000000000001</v>
      </c>
      <c r="M180">
        <v>0.18179999999999999</v>
      </c>
      <c r="N180">
        <v>0</v>
      </c>
      <c r="O180">
        <v>2</v>
      </c>
      <c r="P180">
        <v>0</v>
      </c>
      <c r="Q180">
        <v>1</v>
      </c>
      <c r="R180">
        <v>0</v>
      </c>
      <c r="S180" s="2">
        <v>8.564814814814815E-4</v>
      </c>
      <c r="T180" s="2">
        <v>7.6388888888888893E-4</v>
      </c>
      <c r="U180">
        <v>0.48499999999999999</v>
      </c>
      <c r="V180">
        <v>0.2621</v>
      </c>
      <c r="W180">
        <v>0.8125</v>
      </c>
      <c r="X180">
        <v>0.92859999999999998</v>
      </c>
      <c r="Y180">
        <v>0.85709999999999997</v>
      </c>
      <c r="Z180">
        <v>0.53249999999999997</v>
      </c>
      <c r="AA180">
        <v>0.30630000000000002</v>
      </c>
      <c r="AB180">
        <v>0.57140000000000002</v>
      </c>
      <c r="AC180">
        <v>0.58330000000000004</v>
      </c>
      <c r="AD180">
        <v>0.71430000000000005</v>
      </c>
      <c r="AE180">
        <v>0</v>
      </c>
      <c r="AF180" t="s">
        <v>3915</v>
      </c>
      <c r="AG180" s="2">
        <v>3.472222222222222E-3</v>
      </c>
      <c r="AH180" t="s">
        <v>3911</v>
      </c>
      <c r="AI180">
        <v>3</v>
      </c>
      <c r="AJ180" t="s">
        <v>3944</v>
      </c>
      <c r="AK180" s="3">
        <v>43540</v>
      </c>
      <c r="AL180" s="10">
        <f>YEAR(ufc_fights_2[[#This Row],[date]])</f>
        <v>2019</v>
      </c>
      <c r="AM180" t="s">
        <v>3995</v>
      </c>
      <c r="AN180">
        <v>70</v>
      </c>
      <c r="AO180" t="s">
        <v>3913</v>
      </c>
      <c r="AP180">
        <f>IF(ufc_fights_2[[#This Row],[winner]]="Red",ufc_fights_2[[#This Row],[r_fighter_id]],ufc_fights_2[[#This Row],[b_fighter_id]])</f>
        <v>2022</v>
      </c>
      <c r="AQ180" t="str">
        <f>_xlfn.XLOOKUP(ufc_fights_2[[#This Row],[winnerID]],ufc_fighters[id],ufc_fighters[fighter_name],"xxx",0,1)</f>
        <v>Molly McCann</v>
      </c>
    </row>
    <row r="181" spans="1:43">
      <c r="A181">
        <v>553</v>
      </c>
      <c r="B181">
        <v>108</v>
      </c>
      <c r="C181">
        <f>_xlfn.XLOOKUP(ufc_fights_2[[#This Row],[r_fighter_id]],ufc_fighters[id],ufc_fighters[year],"xxx",0,1)</f>
        <v>1988</v>
      </c>
      <c r="D181">
        <f>_xlfn.XLOOKUP(ufc_fights_2[[#This Row],[b_fighter_id]],ufc_fighters[id],ufc_fighters[year],"Prázdné",0,1)</f>
        <v>1991</v>
      </c>
      <c r="E181" s="10">
        <f>YEAR(ufc_fights_2[[#This Row],[date]])-ufc_fights_2[[#This Row],[r_year]]</f>
        <v>32</v>
      </c>
      <c r="F181" s="10">
        <f>YEAR(ufc_fights_2[[#This Row],[date]])-ufc_fights_2[[#This Row],[b_year]]</f>
        <v>29</v>
      </c>
      <c r="G181">
        <v>0</v>
      </c>
      <c r="H181">
        <v>1</v>
      </c>
      <c r="I181">
        <v>0.35849999999999999</v>
      </c>
      <c r="J181">
        <v>0.6512</v>
      </c>
      <c r="K181">
        <v>0.44259999999999999</v>
      </c>
      <c r="L181">
        <v>0.78480000000000005</v>
      </c>
      <c r="M181">
        <v>0</v>
      </c>
      <c r="N181">
        <v>0.66669999999999996</v>
      </c>
      <c r="O181">
        <v>0</v>
      </c>
      <c r="P181">
        <v>0</v>
      </c>
      <c r="Q181">
        <v>0</v>
      </c>
      <c r="R181">
        <v>0</v>
      </c>
      <c r="S181" s="2">
        <v>2.8935185185185184E-4</v>
      </c>
      <c r="T181" s="2">
        <v>1.6898148148148148E-3</v>
      </c>
      <c r="U181">
        <v>0.2</v>
      </c>
      <c r="V181">
        <v>0.45829999999999999</v>
      </c>
      <c r="W181">
        <v>0.66669999999999996</v>
      </c>
      <c r="X181">
        <v>0</v>
      </c>
      <c r="Y181">
        <v>0.85709999999999997</v>
      </c>
      <c r="Z181">
        <v>0.24390000000000001</v>
      </c>
      <c r="AA181">
        <v>0.5</v>
      </c>
      <c r="AB181">
        <v>0.75</v>
      </c>
      <c r="AC181">
        <v>0.88890000000000002</v>
      </c>
      <c r="AD181">
        <v>0</v>
      </c>
      <c r="AE181">
        <v>1</v>
      </c>
      <c r="AF181" t="s">
        <v>3910</v>
      </c>
      <c r="AG181" s="2">
        <v>3.414351851851852E-3</v>
      </c>
      <c r="AH181" t="s">
        <v>3911</v>
      </c>
      <c r="AI181">
        <v>3</v>
      </c>
      <c r="AJ181" t="s">
        <v>3934</v>
      </c>
      <c r="AK181" s="3">
        <v>44121</v>
      </c>
      <c r="AL181" s="10">
        <f>YEAR(ufc_fights_2[[#This Row],[date]])</f>
        <v>2020</v>
      </c>
      <c r="AM181" t="s">
        <v>3995</v>
      </c>
      <c r="AN181">
        <v>5</v>
      </c>
      <c r="AO181" t="s">
        <v>3918</v>
      </c>
      <c r="AP181">
        <f>IF(ufc_fights_2[[#This Row],[winner]]="Red",ufc_fights_2[[#This Row],[r_fighter_id]],ufc_fights_2[[#This Row],[b_fighter_id]])</f>
        <v>108</v>
      </c>
      <c r="AQ181" t="str">
        <f>_xlfn.XLOOKUP(ufc_fights_2[[#This Row],[winnerID]],ufc_fighters[id],ufc_fighters[fighter_name],"xxx",0,1)</f>
        <v>Jessica Andrade</v>
      </c>
    </row>
    <row r="182" spans="1:43">
      <c r="A182">
        <v>1838</v>
      </c>
      <c r="B182">
        <v>2022</v>
      </c>
      <c r="C182">
        <f>_xlfn.XLOOKUP(ufc_fights_2[[#This Row],[r_fighter_id]],ufc_fighters[id],ufc_fighters[year],"xxx",0,1)</f>
        <v>1994</v>
      </c>
      <c r="D182">
        <f>_xlfn.XLOOKUP(ufc_fights_2[[#This Row],[b_fighter_id]],ufc_fighters[id],ufc_fighters[year],"Prázdné",0,1)</f>
        <v>1990</v>
      </c>
      <c r="E182" s="10">
        <f>YEAR(ufc_fights_2[[#This Row],[date]])-ufc_fights_2[[#This Row],[r_year]]</f>
        <v>25</v>
      </c>
      <c r="F182" s="10">
        <f>YEAR(ufc_fights_2[[#This Row],[date]])-ufc_fights_2[[#This Row],[b_year]]</f>
        <v>29</v>
      </c>
      <c r="G182">
        <v>0</v>
      </c>
      <c r="H182">
        <v>0</v>
      </c>
      <c r="I182">
        <v>0.25090000000000001</v>
      </c>
      <c r="J182">
        <v>0.50700000000000001</v>
      </c>
      <c r="K182">
        <v>0.25090000000000001</v>
      </c>
      <c r="L182">
        <v>0.50929999999999997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 s="2">
        <v>2.3148148148148147E-5</v>
      </c>
      <c r="T182" s="2">
        <v>5.0925925925925921E-4</v>
      </c>
      <c r="U182">
        <v>0.15210000000000001</v>
      </c>
      <c r="V182">
        <v>0.40739999999999998</v>
      </c>
      <c r="W182">
        <v>0.57140000000000002</v>
      </c>
      <c r="X182">
        <v>0.78949999999999998</v>
      </c>
      <c r="Y182">
        <v>0.84619999999999995</v>
      </c>
      <c r="Z182">
        <v>0.2462</v>
      </c>
      <c r="AA182">
        <v>0.49480000000000002</v>
      </c>
      <c r="AB182">
        <v>0.66669999999999996</v>
      </c>
      <c r="AC182">
        <v>1</v>
      </c>
      <c r="AD182">
        <v>0.25</v>
      </c>
      <c r="AE182">
        <v>0.5333</v>
      </c>
      <c r="AF182" t="s">
        <v>3915</v>
      </c>
      <c r="AG182" s="2">
        <v>3.472222222222222E-3</v>
      </c>
      <c r="AH182" t="s">
        <v>3911</v>
      </c>
      <c r="AI182">
        <v>3</v>
      </c>
      <c r="AJ182" t="s">
        <v>3997</v>
      </c>
      <c r="AK182" s="3">
        <v>43638</v>
      </c>
      <c r="AL182" s="10">
        <f>YEAR(ufc_fights_2[[#This Row],[date]])</f>
        <v>2019</v>
      </c>
      <c r="AM182" t="s">
        <v>3995</v>
      </c>
      <c r="AN182">
        <v>106</v>
      </c>
      <c r="AO182" t="s">
        <v>3918</v>
      </c>
      <c r="AP182">
        <f>IF(ufc_fights_2[[#This Row],[winner]]="Red",ufc_fights_2[[#This Row],[r_fighter_id]],ufc_fights_2[[#This Row],[b_fighter_id]])</f>
        <v>2022</v>
      </c>
      <c r="AQ182" t="str">
        <f>_xlfn.XLOOKUP(ufc_fights_2[[#This Row],[winnerID]],ufc_fighters[id],ufc_fighters[fighter_name],"xxx",0,1)</f>
        <v>Molly McCann</v>
      </c>
    </row>
    <row r="183" spans="1:43">
      <c r="A183">
        <v>49</v>
      </c>
      <c r="B183">
        <v>2216</v>
      </c>
      <c r="C183">
        <f>_xlfn.XLOOKUP(ufc_fights_2[[#This Row],[r_fighter_id]],ufc_fighters[id],ufc_fighters[year],"xxx",0,1)</f>
        <v>1992</v>
      </c>
      <c r="D183">
        <f>_xlfn.XLOOKUP(ufc_fights_2[[#This Row],[b_fighter_id]],ufc_fighters[id],ufc_fighters[year],"Prázdné",0,1)</f>
        <v>1991</v>
      </c>
      <c r="E183" s="10">
        <f>YEAR(ufc_fights_2[[#This Row],[date]])-ufc_fights_2[[#This Row],[r_year]]</f>
        <v>27</v>
      </c>
      <c r="F183" s="10">
        <f>YEAR(ufc_fights_2[[#This Row],[date]])-ufc_fights_2[[#This Row],[b_year]]</f>
        <v>28</v>
      </c>
      <c r="G183">
        <v>0</v>
      </c>
      <c r="H183">
        <v>0</v>
      </c>
      <c r="I183">
        <v>0.46250000000000002</v>
      </c>
      <c r="J183">
        <v>0.36730000000000002</v>
      </c>
      <c r="K183">
        <v>0.47560000000000002</v>
      </c>
      <c r="L183">
        <v>0.39219999999999999</v>
      </c>
      <c r="M183">
        <v>0.5</v>
      </c>
      <c r="N183">
        <v>1</v>
      </c>
      <c r="O183">
        <v>0</v>
      </c>
      <c r="P183">
        <v>0</v>
      </c>
      <c r="Q183">
        <v>0</v>
      </c>
      <c r="R183">
        <v>0</v>
      </c>
      <c r="S183" s="2">
        <v>1.2962962962962963E-3</v>
      </c>
      <c r="T183" s="2">
        <v>2.4305555555555555E-4</v>
      </c>
      <c r="U183">
        <v>0.41549999999999998</v>
      </c>
      <c r="V183">
        <v>0.29060000000000002</v>
      </c>
      <c r="W183">
        <v>0.90910000000000002</v>
      </c>
      <c r="X183">
        <v>0.71430000000000005</v>
      </c>
      <c r="Y183">
        <v>1</v>
      </c>
      <c r="Z183">
        <v>0.46360000000000001</v>
      </c>
      <c r="AA183">
        <v>0.35859999999999997</v>
      </c>
      <c r="AB183">
        <v>0.44440000000000002</v>
      </c>
      <c r="AC183">
        <v>1</v>
      </c>
      <c r="AD183">
        <v>0</v>
      </c>
      <c r="AE183">
        <v>0</v>
      </c>
      <c r="AF183" t="s">
        <v>3915</v>
      </c>
      <c r="AG183" s="2">
        <v>3.472222222222222E-3</v>
      </c>
      <c r="AH183" t="s">
        <v>3911</v>
      </c>
      <c r="AI183">
        <v>3</v>
      </c>
      <c r="AJ183" t="s">
        <v>3919</v>
      </c>
      <c r="AK183" s="3">
        <v>43750</v>
      </c>
      <c r="AL183" s="10">
        <f>YEAR(ufc_fights_2[[#This Row],[date]])</f>
        <v>2019</v>
      </c>
      <c r="AM183" t="s">
        <v>3995</v>
      </c>
      <c r="AN183">
        <v>10</v>
      </c>
      <c r="AO183" t="s">
        <v>3913</v>
      </c>
      <c r="AP183">
        <f>IF(ufc_fights_2[[#This Row],[winner]]="Red",ufc_fights_2[[#This Row],[r_fighter_id]],ufc_fights_2[[#This Row],[b_fighter_id]])</f>
        <v>49</v>
      </c>
      <c r="AQ183" t="str">
        <f>_xlfn.XLOOKUP(ufc_fights_2[[#This Row],[winnerID]],ufc_fighters[id],ufc_fighters[fighter_name],"xxx",0,1)</f>
        <v>JJ Aldrich</v>
      </c>
    </row>
    <row r="184" spans="1:43">
      <c r="A184">
        <v>553</v>
      </c>
      <c r="B184">
        <v>2752</v>
      </c>
      <c r="C184">
        <f>_xlfn.XLOOKUP(ufc_fights_2[[#This Row],[r_fighter_id]],ufc_fighters[id],ufc_fighters[year],"xxx",0,1)</f>
        <v>1988</v>
      </c>
      <c r="D184">
        <f>_xlfn.XLOOKUP(ufc_fights_2[[#This Row],[b_fighter_id]],ufc_fighters[id],ufc_fighters[year],"Prázdné",0,1)</f>
        <v>1986</v>
      </c>
      <c r="E184" s="10">
        <f>YEAR(ufc_fights_2[[#This Row],[date]])-ufc_fights_2[[#This Row],[r_year]]</f>
        <v>30</v>
      </c>
      <c r="F184" s="10">
        <f>YEAR(ufc_fights_2[[#This Row],[date]])-ufc_fights_2[[#This Row],[b_year]]</f>
        <v>32</v>
      </c>
      <c r="G184">
        <v>0</v>
      </c>
      <c r="H184">
        <v>0</v>
      </c>
      <c r="I184">
        <v>0.26979999999999998</v>
      </c>
      <c r="J184">
        <v>0.37440000000000001</v>
      </c>
      <c r="K184">
        <v>0.27629999999999999</v>
      </c>
      <c r="L184">
        <v>0.37380000000000002</v>
      </c>
      <c r="M184">
        <v>0</v>
      </c>
      <c r="N184">
        <v>0.33329999999999999</v>
      </c>
      <c r="O184">
        <v>1</v>
      </c>
      <c r="P184">
        <v>0</v>
      </c>
      <c r="Q184">
        <v>0</v>
      </c>
      <c r="R184">
        <v>0</v>
      </c>
      <c r="S184" s="2">
        <v>0</v>
      </c>
      <c r="T184" s="2">
        <v>4.0509259259259258E-4</v>
      </c>
      <c r="U184">
        <v>0.17449999999999999</v>
      </c>
      <c r="V184">
        <v>0.27060000000000001</v>
      </c>
      <c r="W184">
        <v>0.7097</v>
      </c>
      <c r="X184">
        <v>1</v>
      </c>
      <c r="Y184">
        <v>0.85709999999999997</v>
      </c>
      <c r="Z184">
        <v>0.25509999999999999</v>
      </c>
      <c r="AA184">
        <v>0.37140000000000001</v>
      </c>
      <c r="AB184">
        <v>1</v>
      </c>
      <c r="AC184">
        <v>1</v>
      </c>
      <c r="AD184">
        <v>0</v>
      </c>
      <c r="AE184">
        <v>0</v>
      </c>
      <c r="AF184" t="s">
        <v>3915</v>
      </c>
      <c r="AG184" s="2">
        <v>3.472222222222222E-3</v>
      </c>
      <c r="AH184" t="s">
        <v>3911</v>
      </c>
      <c r="AI184">
        <v>3</v>
      </c>
      <c r="AJ184" t="s">
        <v>4011</v>
      </c>
      <c r="AK184" s="3">
        <v>43127</v>
      </c>
      <c r="AL184" s="10">
        <f>YEAR(ufc_fights_2[[#This Row],[date]])</f>
        <v>2018</v>
      </c>
      <c r="AM184" t="s">
        <v>3995</v>
      </c>
      <c r="AN184">
        <v>112</v>
      </c>
      <c r="AO184" t="s">
        <v>3913</v>
      </c>
      <c r="AP184">
        <f>IF(ufc_fights_2[[#This Row],[winner]]="Red",ufc_fights_2[[#This Row],[r_fighter_id]],ufc_fights_2[[#This Row],[b_fighter_id]])</f>
        <v>553</v>
      </c>
      <c r="AQ184" t="str">
        <f>_xlfn.XLOOKUP(ufc_fights_2[[#This Row],[winnerID]],ufc_fighters[id],ufc_fighters[fighter_name],"xxx",0,1)</f>
        <v>Katlyn Chookagian</v>
      </c>
    </row>
    <row r="185" spans="1:43">
      <c r="A185">
        <v>553</v>
      </c>
      <c r="B185">
        <v>444</v>
      </c>
      <c r="C185">
        <f>_xlfn.XLOOKUP(ufc_fights_2[[#This Row],[r_fighter_id]],ufc_fighters[id],ufc_fighters[year],"xxx",0,1)</f>
        <v>1988</v>
      </c>
      <c r="D185">
        <f>_xlfn.XLOOKUP(ufc_fights_2[[#This Row],[b_fighter_id]],ufc_fighters[id],ufc_fighters[year],"Prázdné",0,1)</f>
        <v>1987</v>
      </c>
      <c r="E185" s="10">
        <f>YEAR(ufc_fights_2[[#This Row],[date]])-ufc_fights_2[[#This Row],[r_year]]</f>
        <v>32</v>
      </c>
      <c r="F185" s="10">
        <f>YEAR(ufc_fights_2[[#This Row],[date]])-ufc_fights_2[[#This Row],[b_year]]</f>
        <v>33</v>
      </c>
      <c r="G185">
        <v>0</v>
      </c>
      <c r="H185">
        <v>0</v>
      </c>
      <c r="I185">
        <v>0.3</v>
      </c>
      <c r="J185">
        <v>0.30459999999999998</v>
      </c>
      <c r="K185">
        <v>0.3</v>
      </c>
      <c r="L185">
        <v>0.30459999999999998</v>
      </c>
      <c r="M185">
        <v>0</v>
      </c>
      <c r="N185">
        <v>0.25</v>
      </c>
      <c r="O185">
        <v>0</v>
      </c>
      <c r="P185">
        <v>0</v>
      </c>
      <c r="Q185">
        <v>0</v>
      </c>
      <c r="R185">
        <v>0</v>
      </c>
      <c r="S185" s="2">
        <v>2.3148148148148147E-5</v>
      </c>
      <c r="T185" s="2">
        <v>0</v>
      </c>
      <c r="U185">
        <v>0.23680000000000001</v>
      </c>
      <c r="V185">
        <v>0.23130000000000001</v>
      </c>
      <c r="W185">
        <v>0.5</v>
      </c>
      <c r="X185">
        <v>0.72219999999999995</v>
      </c>
      <c r="Y185">
        <v>0.70589999999999997</v>
      </c>
      <c r="Z185">
        <v>0.29959999999999998</v>
      </c>
      <c r="AA185">
        <v>0.30099999999999999</v>
      </c>
      <c r="AB185">
        <v>0.33329999999999999</v>
      </c>
      <c r="AC185">
        <v>1</v>
      </c>
      <c r="AD185">
        <v>0</v>
      </c>
      <c r="AE185">
        <v>0</v>
      </c>
      <c r="AF185" t="s">
        <v>3915</v>
      </c>
      <c r="AG185" s="2">
        <v>3.472222222222222E-3</v>
      </c>
      <c r="AH185" t="s">
        <v>3911</v>
      </c>
      <c r="AI185">
        <v>3</v>
      </c>
      <c r="AJ185" t="s">
        <v>3916</v>
      </c>
      <c r="AK185" s="3">
        <v>44156</v>
      </c>
      <c r="AL185" s="10">
        <f>YEAR(ufc_fights_2[[#This Row],[date]])</f>
        <v>2020</v>
      </c>
      <c r="AM185" t="s">
        <v>3995</v>
      </c>
      <c r="AN185">
        <v>1</v>
      </c>
      <c r="AO185" t="s">
        <v>3913</v>
      </c>
      <c r="AP185">
        <f>IF(ufc_fights_2[[#This Row],[winner]]="Red",ufc_fights_2[[#This Row],[r_fighter_id]],ufc_fights_2[[#This Row],[b_fighter_id]])</f>
        <v>553</v>
      </c>
      <c r="AQ185" t="str">
        <f>_xlfn.XLOOKUP(ufc_fights_2[[#This Row],[winnerID]],ufc_fighters[id],ufc_fighters[fighter_name],"xxx",0,1)</f>
        <v>Katlyn Chookagian</v>
      </c>
    </row>
    <row r="186" spans="1:43">
      <c r="A186">
        <v>2018</v>
      </c>
      <c r="B186">
        <v>49</v>
      </c>
      <c r="C186">
        <f>_xlfn.XLOOKUP(ufc_fights_2[[#This Row],[r_fighter_id]],ufc_fighters[id],ufc_fighters[year],"xxx",0,1)</f>
        <v>1997</v>
      </c>
      <c r="D186">
        <f>_xlfn.XLOOKUP(ufc_fights_2[[#This Row],[b_fighter_id]],ufc_fighters[id],ufc_fighters[year],"Prázdné",0,1)</f>
        <v>1992</v>
      </c>
      <c r="E186" s="10">
        <f>YEAR(ufc_fights_2[[#This Row],[date]])-ufc_fights_2[[#This Row],[r_year]]</f>
        <v>23</v>
      </c>
      <c r="F186" s="10">
        <f>YEAR(ufc_fights_2[[#This Row],[date]])-ufc_fights_2[[#This Row],[b_year]]</f>
        <v>28</v>
      </c>
      <c r="G186">
        <v>0</v>
      </c>
      <c r="H186">
        <v>0</v>
      </c>
      <c r="I186">
        <v>0.36530000000000001</v>
      </c>
      <c r="J186">
        <v>0.40279999999999999</v>
      </c>
      <c r="K186">
        <v>0.37</v>
      </c>
      <c r="L186">
        <v>0.44230000000000003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1.4004629629629629E-3</v>
      </c>
      <c r="T186" s="2">
        <v>3.4722222222222222E-5</v>
      </c>
      <c r="U186">
        <v>0.25580000000000003</v>
      </c>
      <c r="V186">
        <v>0.36</v>
      </c>
      <c r="W186">
        <v>0.85289999999999999</v>
      </c>
      <c r="X186">
        <v>0.7419</v>
      </c>
      <c r="Y186">
        <v>0.5</v>
      </c>
      <c r="Z186">
        <v>0.31509999999999999</v>
      </c>
      <c r="AA186">
        <v>0.37119999999999997</v>
      </c>
      <c r="AB186">
        <v>0.8387</v>
      </c>
      <c r="AC186">
        <v>0.75</v>
      </c>
      <c r="AD186">
        <v>0</v>
      </c>
      <c r="AE186">
        <v>0</v>
      </c>
      <c r="AF186" t="s">
        <v>3922</v>
      </c>
      <c r="AG186" s="2">
        <v>3.472222222222222E-3</v>
      </c>
      <c r="AH186" t="s">
        <v>3911</v>
      </c>
      <c r="AI186">
        <v>3</v>
      </c>
      <c r="AJ186" t="s">
        <v>3912</v>
      </c>
      <c r="AK186" s="3">
        <v>43848</v>
      </c>
      <c r="AL186" s="10">
        <f>YEAR(ufc_fights_2[[#This Row],[date]])</f>
        <v>2020</v>
      </c>
      <c r="AM186" t="s">
        <v>3995</v>
      </c>
      <c r="AN186">
        <v>1</v>
      </c>
      <c r="AO186" t="s">
        <v>3913</v>
      </c>
      <c r="AP186">
        <f>IF(ufc_fights_2[[#This Row],[winner]]="Red",ufc_fights_2[[#This Row],[r_fighter_id]],ufc_fights_2[[#This Row],[b_fighter_id]])</f>
        <v>2018</v>
      </c>
      <c r="AQ186" t="str">
        <f>_xlfn.XLOOKUP(ufc_fights_2[[#This Row],[winnerID]],ufc_fighters[id],ufc_fighters[fighter_name],"xxx",0,1)</f>
        <v>Sabina Mazo</v>
      </c>
    </row>
    <row r="187" spans="1:43">
      <c r="A187">
        <v>2018</v>
      </c>
      <c r="B187">
        <v>1659</v>
      </c>
      <c r="C187">
        <f>_xlfn.XLOOKUP(ufc_fights_2[[#This Row],[r_fighter_id]],ufc_fighters[id],ufc_fighters[year],"xxx",0,1)</f>
        <v>1997</v>
      </c>
      <c r="D187">
        <f>_xlfn.XLOOKUP(ufc_fights_2[[#This Row],[b_fighter_id]],ufc_fighters[id],ufc_fighters[year],"Prázdné",0,1)</f>
        <v>1988</v>
      </c>
      <c r="E187" s="10">
        <f>YEAR(ufc_fights_2[[#This Row],[date]])-ufc_fights_2[[#This Row],[r_year]]</f>
        <v>23</v>
      </c>
      <c r="F187" s="10">
        <f>YEAR(ufc_fights_2[[#This Row],[date]])-ufc_fights_2[[#This Row],[b_year]]</f>
        <v>32</v>
      </c>
      <c r="G187">
        <v>1</v>
      </c>
      <c r="H187">
        <v>0</v>
      </c>
      <c r="I187">
        <v>0.47639999999999999</v>
      </c>
      <c r="J187">
        <v>0.44290000000000002</v>
      </c>
      <c r="K187">
        <v>0.47639999999999999</v>
      </c>
      <c r="L187">
        <v>0.44340000000000002</v>
      </c>
      <c r="M187">
        <v>0</v>
      </c>
      <c r="N187">
        <v>0.33329999999999999</v>
      </c>
      <c r="O187">
        <v>1</v>
      </c>
      <c r="P187">
        <v>0</v>
      </c>
      <c r="Q187">
        <v>0</v>
      </c>
      <c r="R187">
        <v>0</v>
      </c>
      <c r="S187" s="2">
        <v>1.6203703703703703E-4</v>
      </c>
      <c r="T187" s="2">
        <v>3.7037037037037035E-4</v>
      </c>
      <c r="U187">
        <v>0.2848</v>
      </c>
      <c r="V187">
        <v>0.21190000000000001</v>
      </c>
      <c r="W187">
        <v>0.71050000000000002</v>
      </c>
      <c r="X187">
        <v>0.74680000000000002</v>
      </c>
      <c r="Y187">
        <v>0.83330000000000004</v>
      </c>
      <c r="Z187">
        <v>0.46589999999999998</v>
      </c>
      <c r="AA187">
        <v>0.44219999999999998</v>
      </c>
      <c r="AB187">
        <v>0.8</v>
      </c>
      <c r="AC187">
        <v>0.5</v>
      </c>
      <c r="AD187">
        <v>0</v>
      </c>
      <c r="AE187">
        <v>0.33329999999999999</v>
      </c>
      <c r="AF187" t="s">
        <v>3933</v>
      </c>
      <c r="AG187" s="2">
        <v>2.7430555555555554E-3</v>
      </c>
      <c r="AH187" t="s">
        <v>3911</v>
      </c>
      <c r="AI187">
        <v>3</v>
      </c>
      <c r="AJ187" t="s">
        <v>3931</v>
      </c>
      <c r="AK187" s="3">
        <v>44086</v>
      </c>
      <c r="AL187" s="10">
        <f>YEAR(ufc_fights_2[[#This Row],[date]])</f>
        <v>2020</v>
      </c>
      <c r="AM187" t="s">
        <v>3995</v>
      </c>
      <c r="AN187">
        <v>1</v>
      </c>
      <c r="AO187" t="s">
        <v>3913</v>
      </c>
      <c r="AP187">
        <f>IF(ufc_fights_2[[#This Row],[winner]]="Red",ufc_fights_2[[#This Row],[r_fighter_id]],ufc_fights_2[[#This Row],[b_fighter_id]])</f>
        <v>2018</v>
      </c>
      <c r="AQ187" t="str">
        <f>_xlfn.XLOOKUP(ufc_fights_2[[#This Row],[winnerID]],ufc_fighters[id],ufc_fighters[fighter_name],"xxx",0,1)</f>
        <v>Sabina Mazo</v>
      </c>
    </row>
    <row r="188" spans="1:43">
      <c r="A188">
        <v>2018</v>
      </c>
      <c r="B188">
        <v>790</v>
      </c>
      <c r="C188">
        <f>_xlfn.XLOOKUP(ufc_fights_2[[#This Row],[r_fighter_id]],ufc_fighters[id],ufc_fighters[year],"xxx",0,1)</f>
        <v>1997</v>
      </c>
      <c r="D188">
        <f>_xlfn.XLOOKUP(ufc_fights_2[[#This Row],[b_fighter_id]],ufc_fighters[id],ufc_fighters[year],"Prázdné",0,1)</f>
        <v>1989</v>
      </c>
      <c r="E188" s="10">
        <f>YEAR(ufc_fights_2[[#This Row],[date]])-ufc_fights_2[[#This Row],[r_year]]</f>
        <v>22</v>
      </c>
      <c r="F188" s="10">
        <f>YEAR(ufc_fights_2[[#This Row],[date]])-ufc_fights_2[[#This Row],[b_year]]</f>
        <v>30</v>
      </c>
      <c r="G188">
        <v>0</v>
      </c>
      <c r="H188">
        <v>0</v>
      </c>
      <c r="I188">
        <v>0.63160000000000005</v>
      </c>
      <c r="J188">
        <v>0.33329999999999999</v>
      </c>
      <c r="K188">
        <v>0.68</v>
      </c>
      <c r="L188">
        <v>0.57950000000000002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7.5115740740740742E-3</v>
      </c>
      <c r="T188" s="2">
        <v>5.7870370370370373E-5</v>
      </c>
      <c r="U188">
        <v>0.5</v>
      </c>
      <c r="V188">
        <v>0.25330000000000003</v>
      </c>
      <c r="W188">
        <v>0.83330000000000004</v>
      </c>
      <c r="X188">
        <v>0.69230000000000003</v>
      </c>
      <c r="Y188">
        <v>0.5</v>
      </c>
      <c r="Z188">
        <v>0.51759999999999995</v>
      </c>
      <c r="AA188">
        <v>0.19719999999999999</v>
      </c>
      <c r="AB188">
        <v>0.69089999999999996</v>
      </c>
      <c r="AC188">
        <v>0.6522</v>
      </c>
      <c r="AD188">
        <v>0.8387</v>
      </c>
      <c r="AE188">
        <v>0.8</v>
      </c>
      <c r="AF188" t="s">
        <v>3915</v>
      </c>
      <c r="AG188" s="2">
        <v>3.472222222222222E-3</v>
      </c>
      <c r="AH188" t="s">
        <v>3911</v>
      </c>
      <c r="AI188">
        <v>3</v>
      </c>
      <c r="AJ188" t="s">
        <v>3289</v>
      </c>
      <c r="AK188" s="3">
        <v>43694</v>
      </c>
      <c r="AL188" s="10">
        <f>YEAR(ufc_fights_2[[#This Row],[date]])</f>
        <v>2019</v>
      </c>
      <c r="AM188" t="s">
        <v>3995</v>
      </c>
      <c r="AN188">
        <v>63</v>
      </c>
      <c r="AO188" t="s">
        <v>3913</v>
      </c>
      <c r="AP188">
        <f>IF(ufc_fights_2[[#This Row],[winner]]="Red",ufc_fights_2[[#This Row],[r_fighter_id]],ufc_fights_2[[#This Row],[b_fighter_id]])</f>
        <v>2018</v>
      </c>
      <c r="AQ188" t="str">
        <f>_xlfn.XLOOKUP(ufc_fights_2[[#This Row],[winnerID]],ufc_fighters[id],ufc_fighters[fighter_name],"xxx",0,1)</f>
        <v>Sabina Mazo</v>
      </c>
    </row>
    <row r="189" spans="1:43">
      <c r="A189">
        <v>501</v>
      </c>
      <c r="B189">
        <v>2715</v>
      </c>
      <c r="C189">
        <f>_xlfn.XLOOKUP(ufc_fights_2[[#This Row],[r_fighter_id]],ufc_fighters[id],ufc_fighters[year],"xxx",0,1)</f>
        <v>1987</v>
      </c>
      <c r="D189">
        <f>_xlfn.XLOOKUP(ufc_fights_2[[#This Row],[b_fighter_id]],ufc_fighters[id],ufc_fighters[year],"Prázdné",0,1)</f>
        <v>1995</v>
      </c>
      <c r="E189" s="10">
        <f>YEAR(ufc_fights_2[[#This Row],[date]])-ufc_fights_2[[#This Row],[r_year]]</f>
        <v>33</v>
      </c>
      <c r="F189" s="10">
        <f>YEAR(ufc_fights_2[[#This Row],[date]])-ufc_fights_2[[#This Row],[b_year]]</f>
        <v>25</v>
      </c>
      <c r="G189">
        <v>0</v>
      </c>
      <c r="H189">
        <v>0</v>
      </c>
      <c r="I189">
        <v>0.4</v>
      </c>
      <c r="J189">
        <v>0.42</v>
      </c>
      <c r="K189">
        <v>0.73860000000000003</v>
      </c>
      <c r="L189">
        <v>0.56940000000000002</v>
      </c>
      <c r="M189">
        <v>0</v>
      </c>
      <c r="N189">
        <v>0.75</v>
      </c>
      <c r="O189">
        <v>0</v>
      </c>
      <c r="P189">
        <v>1</v>
      </c>
      <c r="Q189">
        <v>0</v>
      </c>
      <c r="R189">
        <v>0</v>
      </c>
      <c r="S189" s="2">
        <v>0</v>
      </c>
      <c r="T189" s="2">
        <v>7.6967592592592591E-3</v>
      </c>
      <c r="U189">
        <v>0.34039999999999998</v>
      </c>
      <c r="V189">
        <v>0.3659</v>
      </c>
      <c r="W189">
        <v>0.66669999999999996</v>
      </c>
      <c r="X189">
        <v>0.8</v>
      </c>
      <c r="Y189">
        <v>0.8</v>
      </c>
      <c r="Z189">
        <v>0.37740000000000001</v>
      </c>
      <c r="AA189">
        <v>0.2424</v>
      </c>
      <c r="AB189">
        <v>1</v>
      </c>
      <c r="AC189">
        <v>1</v>
      </c>
      <c r="AD189">
        <v>0</v>
      </c>
      <c r="AE189">
        <v>0.75</v>
      </c>
      <c r="AF189" t="s">
        <v>3933</v>
      </c>
      <c r="AG189" s="2">
        <v>3.1944444444444446E-3</v>
      </c>
      <c r="AH189" t="s">
        <v>3911</v>
      </c>
      <c r="AI189">
        <v>3</v>
      </c>
      <c r="AJ189" t="s">
        <v>3924</v>
      </c>
      <c r="AK189" s="3">
        <v>44002</v>
      </c>
      <c r="AL189" s="10">
        <f>YEAR(ufc_fights_2[[#This Row],[date]])</f>
        <v>2020</v>
      </c>
      <c r="AM189" t="s">
        <v>3995</v>
      </c>
      <c r="AN189">
        <v>1</v>
      </c>
      <c r="AO189" t="s">
        <v>3918</v>
      </c>
      <c r="AP189">
        <f>IF(ufc_fights_2[[#This Row],[winner]]="Red",ufc_fights_2[[#This Row],[r_fighter_id]],ufc_fights_2[[#This Row],[b_fighter_id]])</f>
        <v>2715</v>
      </c>
      <c r="AQ189" t="str">
        <f>_xlfn.XLOOKUP(ufc_fights_2[[#This Row],[winnerID]],ufc_fighters[id],ufc_fighters[fighter_name],"xxx",0,1)</f>
        <v>Gillian Robertson</v>
      </c>
    </row>
    <row r="190" spans="1:43">
      <c r="A190">
        <v>2715</v>
      </c>
      <c r="B190">
        <v>3470</v>
      </c>
      <c r="C190">
        <f>_xlfn.XLOOKUP(ufc_fights_2[[#This Row],[r_fighter_id]],ufc_fighters[id],ufc_fighters[year],"xxx",0,1)</f>
        <v>1995</v>
      </c>
      <c r="D190">
        <f>_xlfn.XLOOKUP(ufc_fights_2[[#This Row],[b_fighter_id]],ufc_fighters[id],ufc_fighters[year],"Prázdné",0,1)</f>
        <v>1991</v>
      </c>
      <c r="E190" s="10">
        <f>YEAR(ufc_fights_2[[#This Row],[date]])-ufc_fights_2[[#This Row],[r_year]]</f>
        <v>22</v>
      </c>
      <c r="F190" s="10">
        <f>YEAR(ufc_fights_2[[#This Row],[date]])-ufc_fights_2[[#This Row],[b_year]]</f>
        <v>26</v>
      </c>
      <c r="G190">
        <v>0</v>
      </c>
      <c r="H190">
        <v>0</v>
      </c>
      <c r="I190">
        <v>0.33329999999999999</v>
      </c>
      <c r="J190">
        <v>0.6</v>
      </c>
      <c r="K190">
        <v>0.5</v>
      </c>
      <c r="L190">
        <v>0.65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1</v>
      </c>
      <c r="S190" s="2">
        <v>5.6712962962962967E-4</v>
      </c>
      <c r="T190" s="2">
        <v>3.8194444444444446E-4</v>
      </c>
      <c r="U190">
        <v>0.33329999999999999</v>
      </c>
      <c r="V190">
        <v>0.53849999999999998</v>
      </c>
      <c r="W190">
        <v>0</v>
      </c>
      <c r="X190">
        <v>0</v>
      </c>
      <c r="Y190">
        <v>1</v>
      </c>
      <c r="Z190">
        <v>0.33329999999999999</v>
      </c>
      <c r="AA190">
        <v>0.5</v>
      </c>
      <c r="AB190">
        <v>0</v>
      </c>
      <c r="AC190">
        <v>1</v>
      </c>
      <c r="AD190">
        <v>0</v>
      </c>
      <c r="AE190">
        <v>1</v>
      </c>
      <c r="AF190" t="s">
        <v>3933</v>
      </c>
      <c r="AG190" s="2">
        <v>1.5277777777777779E-3</v>
      </c>
      <c r="AH190" t="s">
        <v>3911</v>
      </c>
      <c r="AI190">
        <v>3</v>
      </c>
      <c r="AJ190" t="s">
        <v>3912</v>
      </c>
      <c r="AK190" s="3">
        <v>43070</v>
      </c>
      <c r="AL190" s="10">
        <f>YEAR(ufc_fights_2[[#This Row],[date]])</f>
        <v>2017</v>
      </c>
      <c r="AM190" t="s">
        <v>3995</v>
      </c>
      <c r="AN190">
        <v>1</v>
      </c>
      <c r="AO190" t="s">
        <v>3913</v>
      </c>
      <c r="AP190">
        <f>IF(ufc_fights_2[[#This Row],[winner]]="Red",ufc_fights_2[[#This Row],[r_fighter_id]],ufc_fights_2[[#This Row],[b_fighter_id]])</f>
        <v>2715</v>
      </c>
      <c r="AQ190" t="str">
        <f>_xlfn.XLOOKUP(ufc_fights_2[[#This Row],[winnerID]],ufc_fighters[id],ufc_fighters[fighter_name],"xxx",0,1)</f>
        <v>Gillian Robertson</v>
      </c>
    </row>
    <row r="191" spans="1:43">
      <c r="A191">
        <v>2715</v>
      </c>
      <c r="B191">
        <v>326</v>
      </c>
      <c r="C191">
        <f>_xlfn.XLOOKUP(ufc_fights_2[[#This Row],[r_fighter_id]],ufc_fighters[id],ufc_fighters[year],"xxx",0,1)</f>
        <v>1995</v>
      </c>
      <c r="D191">
        <f>_xlfn.XLOOKUP(ufc_fights_2[[#This Row],[b_fighter_id]],ufc_fighters[id],ufc_fighters[year],"Prázdné",0,1)</f>
        <v>1988</v>
      </c>
      <c r="E191" s="10">
        <f>YEAR(ufc_fights_2[[#This Row],[date]])-ufc_fights_2[[#This Row],[r_year]]</f>
        <v>25</v>
      </c>
      <c r="F191" s="10">
        <f>YEAR(ufc_fights_2[[#This Row],[date]])-ufc_fights_2[[#This Row],[b_year]]</f>
        <v>32</v>
      </c>
      <c r="G191">
        <v>0</v>
      </c>
      <c r="H191">
        <v>0</v>
      </c>
      <c r="I191">
        <v>0.58160000000000001</v>
      </c>
      <c r="J191">
        <v>0.51160000000000005</v>
      </c>
      <c r="K191">
        <v>0.64600000000000002</v>
      </c>
      <c r="L191">
        <v>0.63929999999999998</v>
      </c>
      <c r="M191">
        <v>0.42859999999999998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6.6435185185185182E-3</v>
      </c>
      <c r="T191" s="2">
        <v>8.7962962962962962E-4</v>
      </c>
      <c r="U191">
        <v>0.55840000000000001</v>
      </c>
      <c r="V191">
        <v>0.34379999999999999</v>
      </c>
      <c r="W191">
        <v>0.7</v>
      </c>
      <c r="X191">
        <v>0.63639999999999997</v>
      </c>
      <c r="Y191">
        <v>1</v>
      </c>
      <c r="Z191">
        <v>0.3</v>
      </c>
      <c r="AA191">
        <v>0.42859999999999998</v>
      </c>
      <c r="AB191">
        <v>0</v>
      </c>
      <c r="AC191">
        <v>0.8</v>
      </c>
      <c r="AD191">
        <v>0.70589999999999997</v>
      </c>
      <c r="AE191">
        <v>1</v>
      </c>
      <c r="AF191" t="s">
        <v>3915</v>
      </c>
      <c r="AG191" s="2">
        <v>3.472222222222222E-3</v>
      </c>
      <c r="AH191" t="s">
        <v>3911</v>
      </c>
      <c r="AI191">
        <v>3</v>
      </c>
      <c r="AJ191" t="s">
        <v>4005</v>
      </c>
      <c r="AK191" s="3">
        <v>44121</v>
      </c>
      <c r="AL191" s="10">
        <f>YEAR(ufc_fights_2[[#This Row],[date]])</f>
        <v>2020</v>
      </c>
      <c r="AM191" t="s">
        <v>3995</v>
      </c>
      <c r="AN191">
        <v>5</v>
      </c>
      <c r="AO191" t="s">
        <v>3913</v>
      </c>
      <c r="AP191">
        <f>IF(ufc_fights_2[[#This Row],[winner]]="Red",ufc_fights_2[[#This Row],[r_fighter_id]],ufc_fights_2[[#This Row],[b_fighter_id]])</f>
        <v>2715</v>
      </c>
      <c r="AQ191" t="str">
        <f>_xlfn.XLOOKUP(ufc_fights_2[[#This Row],[winnerID]],ufc_fighters[id],ufc_fighters[fighter_name],"xxx",0,1)</f>
        <v>Gillian Robertson</v>
      </c>
    </row>
    <row r="192" spans="1:43">
      <c r="A192">
        <v>2715</v>
      </c>
      <c r="B192">
        <v>1025</v>
      </c>
      <c r="C192">
        <f>_xlfn.XLOOKUP(ufc_fights_2[[#This Row],[r_fighter_id]],ufc_fighters[id],ufc_fighters[year],"xxx",0,1)</f>
        <v>1995</v>
      </c>
      <c r="D192">
        <f>_xlfn.XLOOKUP(ufc_fights_2[[#This Row],[b_fighter_id]],ufc_fighters[id],ufc_fighters[year],"Prázdné",0,1)</f>
        <v>1987</v>
      </c>
      <c r="E192" s="10">
        <f>YEAR(ufc_fights_2[[#This Row],[date]])-ufc_fights_2[[#This Row],[r_year]]</f>
        <v>24</v>
      </c>
      <c r="F192" s="10">
        <f>YEAR(ufc_fights_2[[#This Row],[date]])-ufc_fights_2[[#This Row],[b_year]]</f>
        <v>32</v>
      </c>
      <c r="G192">
        <v>0</v>
      </c>
      <c r="H192">
        <v>0</v>
      </c>
      <c r="I192">
        <v>0.6905</v>
      </c>
      <c r="J192">
        <v>0.45</v>
      </c>
      <c r="K192">
        <v>0.79690000000000005</v>
      </c>
      <c r="L192">
        <v>0.71740000000000004</v>
      </c>
      <c r="M192">
        <v>0.66669999999999996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5.4629629629629629E-3</v>
      </c>
      <c r="T192" s="2">
        <v>0</v>
      </c>
      <c r="U192">
        <v>0.64859999999999995</v>
      </c>
      <c r="V192">
        <v>0.42109999999999997</v>
      </c>
      <c r="W192">
        <v>1</v>
      </c>
      <c r="X192">
        <v>1</v>
      </c>
      <c r="Y192">
        <v>0</v>
      </c>
      <c r="Z192">
        <v>0.63639999999999997</v>
      </c>
      <c r="AA192">
        <v>0.375</v>
      </c>
      <c r="AB192">
        <v>0</v>
      </c>
      <c r="AC192">
        <v>0</v>
      </c>
      <c r="AD192">
        <v>0.7097</v>
      </c>
      <c r="AE192">
        <v>0.5</v>
      </c>
      <c r="AF192" t="s">
        <v>3910</v>
      </c>
      <c r="AG192" s="2">
        <v>2.9282407407407408E-3</v>
      </c>
      <c r="AH192" t="s">
        <v>3911</v>
      </c>
      <c r="AI192">
        <v>3</v>
      </c>
      <c r="AJ192" t="s">
        <v>4006</v>
      </c>
      <c r="AK192" s="3">
        <v>43673</v>
      </c>
      <c r="AL192" s="10">
        <f>YEAR(ufc_fights_2[[#This Row],[date]])</f>
        <v>2019</v>
      </c>
      <c r="AM192" t="s">
        <v>3995</v>
      </c>
      <c r="AN192">
        <v>30</v>
      </c>
      <c r="AO192" t="s">
        <v>3913</v>
      </c>
      <c r="AP192">
        <f>IF(ufc_fights_2[[#This Row],[winner]]="Red",ufc_fights_2[[#This Row],[r_fighter_id]],ufc_fights_2[[#This Row],[b_fighter_id]])</f>
        <v>2715</v>
      </c>
      <c r="AQ192" t="str">
        <f>_xlfn.XLOOKUP(ufc_fights_2[[#This Row],[winnerID]],ufc_fighters[id],ufc_fighters[fighter_name],"xxx",0,1)</f>
        <v>Gillian Robertson</v>
      </c>
    </row>
    <row r="193" spans="1:43">
      <c r="A193">
        <v>2715</v>
      </c>
      <c r="B193">
        <v>2022</v>
      </c>
      <c r="C193">
        <f>_xlfn.XLOOKUP(ufc_fights_2[[#This Row],[r_fighter_id]],ufc_fighters[id],ufc_fighters[year],"xxx",0,1)</f>
        <v>1995</v>
      </c>
      <c r="D193">
        <f>_xlfn.XLOOKUP(ufc_fights_2[[#This Row],[b_fighter_id]],ufc_fighters[id],ufc_fighters[year],"Prázdné",0,1)</f>
        <v>1990</v>
      </c>
      <c r="E193" s="10">
        <f>YEAR(ufc_fights_2[[#This Row],[date]])-ufc_fights_2[[#This Row],[r_year]]</f>
        <v>23</v>
      </c>
      <c r="F193" s="10">
        <f>YEAR(ufc_fights_2[[#This Row],[date]])-ufc_fights_2[[#This Row],[b_year]]</f>
        <v>28</v>
      </c>
      <c r="G193">
        <v>0</v>
      </c>
      <c r="H193">
        <v>0</v>
      </c>
      <c r="I193">
        <v>0.34</v>
      </c>
      <c r="J193">
        <v>0.30299999999999999</v>
      </c>
      <c r="K193">
        <v>0.43330000000000002</v>
      </c>
      <c r="L193">
        <v>0.30299999999999999</v>
      </c>
      <c r="M193">
        <v>0.5</v>
      </c>
      <c r="N193">
        <v>0</v>
      </c>
      <c r="O193">
        <v>1</v>
      </c>
      <c r="P193">
        <v>0</v>
      </c>
      <c r="Q193">
        <v>0</v>
      </c>
      <c r="R193">
        <v>0</v>
      </c>
      <c r="S193" s="2">
        <v>3.1481481481481482E-3</v>
      </c>
      <c r="T193" s="2">
        <v>2.3148148148148147E-5</v>
      </c>
      <c r="U193">
        <v>0.32650000000000001</v>
      </c>
      <c r="V193">
        <v>0.3125</v>
      </c>
      <c r="W193">
        <v>0</v>
      </c>
      <c r="X193">
        <v>1</v>
      </c>
      <c r="Y193">
        <v>0</v>
      </c>
      <c r="Z193">
        <v>0.14710000000000001</v>
      </c>
      <c r="AA193">
        <v>0.30299999999999999</v>
      </c>
      <c r="AB193">
        <v>0</v>
      </c>
      <c r="AC193">
        <v>0</v>
      </c>
      <c r="AD193">
        <v>0.75</v>
      </c>
      <c r="AE193">
        <v>0</v>
      </c>
      <c r="AF193" t="s">
        <v>3933</v>
      </c>
      <c r="AG193" s="2">
        <v>1.4467592592592592E-3</v>
      </c>
      <c r="AH193" t="s">
        <v>3911</v>
      </c>
      <c r="AI193">
        <v>3</v>
      </c>
      <c r="AJ193" t="s">
        <v>4007</v>
      </c>
      <c r="AK193" s="3">
        <v>43247</v>
      </c>
      <c r="AL193" s="10">
        <f>YEAR(ufc_fights_2[[#This Row],[date]])</f>
        <v>2018</v>
      </c>
      <c r="AM193" t="s">
        <v>3995</v>
      </c>
      <c r="AN193">
        <v>99</v>
      </c>
      <c r="AO193" t="s">
        <v>3913</v>
      </c>
      <c r="AP193">
        <f>IF(ufc_fights_2[[#This Row],[winner]]="Red",ufc_fights_2[[#This Row],[r_fighter_id]],ufc_fights_2[[#This Row],[b_fighter_id]])</f>
        <v>2715</v>
      </c>
      <c r="AQ193" t="str">
        <f>_xlfn.XLOOKUP(ufc_fights_2[[#This Row],[winnerID]],ufc_fighters[id],ufc_fighters[fighter_name],"xxx",0,1)</f>
        <v>Gillian Robertson</v>
      </c>
    </row>
    <row r="194" spans="1:43">
      <c r="A194">
        <v>1894</v>
      </c>
      <c r="B194">
        <v>2715</v>
      </c>
      <c r="C194">
        <f>_xlfn.XLOOKUP(ufc_fights_2[[#This Row],[r_fighter_id]],ufc_fighters[id],ufc_fighters[year],"xxx",0,1)</f>
        <v>1995</v>
      </c>
      <c r="D194">
        <f>_xlfn.XLOOKUP(ufc_fights_2[[#This Row],[b_fighter_id]],ufc_fighters[id],ufc_fighters[year],"Prázdné",0,1)</f>
        <v>1995</v>
      </c>
      <c r="E194" s="10">
        <f>YEAR(ufc_fights_2[[#This Row],[date]])-ufc_fights_2[[#This Row],[r_year]]</f>
        <v>24</v>
      </c>
      <c r="F194" s="10">
        <f>YEAR(ufc_fights_2[[#This Row],[date]])-ufc_fights_2[[#This Row],[b_year]]</f>
        <v>24</v>
      </c>
      <c r="G194">
        <v>0</v>
      </c>
      <c r="H194">
        <v>0</v>
      </c>
      <c r="I194">
        <v>0.56100000000000005</v>
      </c>
      <c r="J194">
        <v>0.625</v>
      </c>
      <c r="K194">
        <v>0.59319999999999995</v>
      </c>
      <c r="L194">
        <v>0.71430000000000005</v>
      </c>
      <c r="M194">
        <v>1</v>
      </c>
      <c r="N194">
        <v>0.5</v>
      </c>
      <c r="O194">
        <v>0</v>
      </c>
      <c r="P194">
        <v>1</v>
      </c>
      <c r="Q194">
        <v>2</v>
      </c>
      <c r="R194">
        <v>3</v>
      </c>
      <c r="S194" s="2">
        <v>1.2731481481481483E-3</v>
      </c>
      <c r="T194" s="2">
        <v>3.0902777777777777E-3</v>
      </c>
      <c r="U194">
        <v>0.55259999999999998</v>
      </c>
      <c r="V194">
        <v>0.71430000000000005</v>
      </c>
      <c r="W194">
        <v>0.66669999999999996</v>
      </c>
      <c r="X194">
        <v>0</v>
      </c>
      <c r="Y194">
        <v>0</v>
      </c>
      <c r="Z194">
        <v>0.32</v>
      </c>
      <c r="AA194">
        <v>0.57140000000000002</v>
      </c>
      <c r="AB194">
        <v>1</v>
      </c>
      <c r="AC194">
        <v>0</v>
      </c>
      <c r="AD194">
        <v>0.92859999999999998</v>
      </c>
      <c r="AE194">
        <v>1</v>
      </c>
      <c r="AF194" t="s">
        <v>3933</v>
      </c>
      <c r="AG194" s="2">
        <v>2.3958333333333331E-3</v>
      </c>
      <c r="AH194" t="s">
        <v>3911</v>
      </c>
      <c r="AI194">
        <v>3</v>
      </c>
      <c r="AJ194" t="s">
        <v>4008</v>
      </c>
      <c r="AK194" s="3">
        <v>43519</v>
      </c>
      <c r="AL194" s="10">
        <f>YEAR(ufc_fights_2[[#This Row],[date]])</f>
        <v>2019</v>
      </c>
      <c r="AM194" t="s">
        <v>3995</v>
      </c>
      <c r="AN194">
        <v>110</v>
      </c>
      <c r="AO194" t="s">
        <v>3918</v>
      </c>
      <c r="AP194">
        <f>IF(ufc_fights_2[[#This Row],[winner]]="Red",ufc_fights_2[[#This Row],[r_fighter_id]],ufc_fights_2[[#This Row],[b_fighter_id]])</f>
        <v>2715</v>
      </c>
      <c r="AQ194" t="str">
        <f>_xlfn.XLOOKUP(ufc_fights_2[[#This Row],[winnerID]],ufc_fighters[id],ufc_fighters[fighter_name],"xxx",0,1)</f>
        <v>Gillian Robertson</v>
      </c>
    </row>
    <row r="195" spans="1:43">
      <c r="A195">
        <v>925</v>
      </c>
      <c r="B195">
        <v>444</v>
      </c>
      <c r="C195">
        <f>_xlfn.XLOOKUP(ufc_fights_2[[#This Row],[r_fighter_id]],ufc_fighters[id],ufc_fighters[year],"xxx",0,1)</f>
        <v>1986</v>
      </c>
      <c r="D195">
        <f>_xlfn.XLOOKUP(ufc_fights_2[[#This Row],[b_fighter_id]],ufc_fighters[id],ufc_fighters[year],"Prázdné",0,1)</f>
        <v>1987</v>
      </c>
      <c r="E195" s="10">
        <f>YEAR(ufc_fights_2[[#This Row],[date]])-ufc_fights_2[[#This Row],[r_year]]</f>
        <v>34</v>
      </c>
      <c r="F195" s="10">
        <f>YEAR(ufc_fights_2[[#This Row],[date]])-ufc_fights_2[[#This Row],[b_year]]</f>
        <v>33</v>
      </c>
      <c r="G195">
        <v>0</v>
      </c>
      <c r="H195">
        <v>0</v>
      </c>
      <c r="I195">
        <v>0.25</v>
      </c>
      <c r="J195">
        <v>0.4768</v>
      </c>
      <c r="K195">
        <v>0.24729999999999999</v>
      </c>
      <c r="L195">
        <v>0.51019999999999999</v>
      </c>
      <c r="M195">
        <v>0</v>
      </c>
      <c r="N195">
        <v>0.57140000000000002</v>
      </c>
      <c r="O195">
        <v>0</v>
      </c>
      <c r="P195">
        <v>0</v>
      </c>
      <c r="Q195">
        <v>0</v>
      </c>
      <c r="R195">
        <v>0</v>
      </c>
      <c r="S195" s="2">
        <v>0</v>
      </c>
      <c r="T195" s="2">
        <v>5.3935185185185188E-3</v>
      </c>
      <c r="U195">
        <v>0.2261</v>
      </c>
      <c r="V195">
        <v>0.41620000000000001</v>
      </c>
      <c r="W195">
        <v>0.58819999999999995</v>
      </c>
      <c r="X195">
        <v>0.5</v>
      </c>
      <c r="Y195">
        <v>1</v>
      </c>
      <c r="Z195">
        <v>0.25</v>
      </c>
      <c r="AA195">
        <v>0.4667</v>
      </c>
      <c r="AB195">
        <v>0.25</v>
      </c>
      <c r="AC195">
        <v>1</v>
      </c>
      <c r="AD195">
        <v>0</v>
      </c>
      <c r="AE195">
        <v>0.63639999999999997</v>
      </c>
      <c r="AF195" t="s">
        <v>3915</v>
      </c>
      <c r="AG195" s="2">
        <v>3.472222222222222E-3</v>
      </c>
      <c r="AH195" t="s">
        <v>3927</v>
      </c>
      <c r="AI195">
        <v>5</v>
      </c>
      <c r="AJ195" t="s">
        <v>3914</v>
      </c>
      <c r="AK195" s="3">
        <v>43995</v>
      </c>
      <c r="AL195" s="10">
        <f>YEAR(ufc_fights_2[[#This Row],[date]])</f>
        <v>2020</v>
      </c>
      <c r="AM195" t="s">
        <v>3995</v>
      </c>
      <c r="AN195">
        <v>1</v>
      </c>
      <c r="AO195" t="s">
        <v>3918</v>
      </c>
      <c r="AP195">
        <f>IF(ufc_fights_2[[#This Row],[winner]]="Red",ufc_fights_2[[#This Row],[r_fighter_id]],ufc_fights_2[[#This Row],[b_fighter_id]])</f>
        <v>444</v>
      </c>
      <c r="AQ195" t="str">
        <f>_xlfn.XLOOKUP(ufc_fights_2[[#This Row],[winnerID]],ufc_fighters[id],ufc_fighters[fighter_name],"xxx",0,1)</f>
        <v>Cynthia Calvillo</v>
      </c>
    </row>
    <row r="196" spans="1:43">
      <c r="A196">
        <v>1091</v>
      </c>
      <c r="B196">
        <v>2403</v>
      </c>
      <c r="C196">
        <f>_xlfn.XLOOKUP(ufc_fights_2[[#This Row],[r_fighter_id]],ufc_fighters[id],ufc_fighters[year],"xxx",0,1)</f>
        <v>1989</v>
      </c>
      <c r="D196">
        <f>_xlfn.XLOOKUP(ufc_fights_2[[#This Row],[b_fighter_id]],ufc_fighters[id],ufc_fighters[year],"Prázdné",0,1)</f>
        <v>1991</v>
      </c>
      <c r="E196" s="10">
        <f>YEAR(ufc_fights_2[[#This Row],[date]])-ufc_fights_2[[#This Row],[r_year]]</f>
        <v>28</v>
      </c>
      <c r="F196" s="10">
        <f>YEAR(ufc_fights_2[[#This Row],[date]])-ufc_fights_2[[#This Row],[b_year]]</f>
        <v>26</v>
      </c>
      <c r="G196">
        <v>0</v>
      </c>
      <c r="H196">
        <v>0</v>
      </c>
      <c r="I196">
        <v>0.2</v>
      </c>
      <c r="J196">
        <v>0.23080000000000001</v>
      </c>
      <c r="K196">
        <v>0.2</v>
      </c>
      <c r="L196">
        <v>0.33329999999999999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 s="2">
        <v>2.5462962962962961E-4</v>
      </c>
      <c r="T196" s="2">
        <v>4.1666666666666669E-4</v>
      </c>
      <c r="U196">
        <v>0.2</v>
      </c>
      <c r="V196">
        <v>0.1</v>
      </c>
      <c r="W196">
        <v>0</v>
      </c>
      <c r="X196">
        <v>0</v>
      </c>
      <c r="Y196">
        <v>0.66669999999999996</v>
      </c>
      <c r="Z196">
        <v>0.2</v>
      </c>
      <c r="AA196">
        <v>0.23080000000000001</v>
      </c>
      <c r="AB196">
        <v>0</v>
      </c>
      <c r="AC196">
        <v>0</v>
      </c>
      <c r="AD196">
        <v>0</v>
      </c>
      <c r="AE196">
        <v>0</v>
      </c>
      <c r="AF196" t="s">
        <v>3933</v>
      </c>
      <c r="AG196" s="2">
        <v>1.1574074074074073E-3</v>
      </c>
      <c r="AH196" t="s">
        <v>3911</v>
      </c>
      <c r="AI196">
        <v>3</v>
      </c>
      <c r="AJ196" t="s">
        <v>3912</v>
      </c>
      <c r="AK196" s="3">
        <v>43070</v>
      </c>
      <c r="AL196" s="10">
        <f>YEAR(ufc_fights_2[[#This Row],[date]])</f>
        <v>2017</v>
      </c>
      <c r="AM196" t="s">
        <v>3995</v>
      </c>
      <c r="AN196">
        <v>1</v>
      </c>
      <c r="AO196" t="s">
        <v>3918</v>
      </c>
      <c r="AP196">
        <f>IF(ufc_fights_2[[#This Row],[winner]]="Red",ufc_fights_2[[#This Row],[r_fighter_id]],ufc_fights_2[[#This Row],[b_fighter_id]])</f>
        <v>2403</v>
      </c>
      <c r="AQ196" t="str">
        <f>_xlfn.XLOOKUP(ufc_fights_2[[#This Row],[winnerID]],ufc_fighters[id],ufc_fighters[fighter_name],"xxx",0,1)</f>
        <v>Rachael Ostovich</v>
      </c>
    </row>
    <row r="197" spans="1:43">
      <c r="A197">
        <v>399</v>
      </c>
      <c r="B197">
        <v>2752</v>
      </c>
      <c r="C197">
        <f>_xlfn.XLOOKUP(ufc_fights_2[[#This Row],[r_fighter_id]],ufc_fighters[id],ufc_fighters[year],"xxx",0,1)</f>
        <v>1991</v>
      </c>
      <c r="D197">
        <f>_xlfn.XLOOKUP(ufc_fights_2[[#This Row],[b_fighter_id]],ufc_fighters[id],ufc_fighters[year],"Prázdné",0,1)</f>
        <v>1986</v>
      </c>
      <c r="E197" s="10">
        <f>YEAR(ufc_fights_2[[#This Row],[date]])-ufc_fights_2[[#This Row],[r_year]]</f>
        <v>29</v>
      </c>
      <c r="F197" s="10">
        <f>YEAR(ufc_fights_2[[#This Row],[date]])-ufc_fights_2[[#This Row],[b_year]]</f>
        <v>34</v>
      </c>
      <c r="G197">
        <v>0</v>
      </c>
      <c r="H197">
        <v>0</v>
      </c>
      <c r="I197">
        <v>0.28570000000000001</v>
      </c>
      <c r="J197">
        <v>0.66669999999999996</v>
      </c>
      <c r="K197">
        <v>0.375</v>
      </c>
      <c r="L197">
        <v>0.71430000000000005</v>
      </c>
      <c r="M197">
        <v>0</v>
      </c>
      <c r="N197">
        <v>0.5</v>
      </c>
      <c r="O197">
        <v>1</v>
      </c>
      <c r="P197">
        <v>0</v>
      </c>
      <c r="Q197">
        <v>0</v>
      </c>
      <c r="R197">
        <v>0</v>
      </c>
      <c r="S197" s="2">
        <v>0</v>
      </c>
      <c r="T197" s="2">
        <v>1.3888888888888889E-3</v>
      </c>
      <c r="U197">
        <v>0.2</v>
      </c>
      <c r="V197">
        <v>0.71430000000000005</v>
      </c>
      <c r="W197">
        <v>0</v>
      </c>
      <c r="X197">
        <v>1</v>
      </c>
      <c r="Y197">
        <v>1</v>
      </c>
      <c r="Z197">
        <v>0.28570000000000001</v>
      </c>
      <c r="AA197">
        <v>0.57140000000000002</v>
      </c>
      <c r="AB197">
        <v>0</v>
      </c>
      <c r="AC197">
        <v>0</v>
      </c>
      <c r="AD197">
        <v>0</v>
      </c>
      <c r="AE197">
        <v>1</v>
      </c>
      <c r="AF197" t="s">
        <v>3933</v>
      </c>
      <c r="AG197" s="2">
        <v>1.724537037037037E-3</v>
      </c>
      <c r="AH197" t="s">
        <v>3911</v>
      </c>
      <c r="AI197">
        <v>3</v>
      </c>
      <c r="AJ197" t="s">
        <v>3924</v>
      </c>
      <c r="AK197" s="3">
        <v>44093</v>
      </c>
      <c r="AL197" s="10">
        <f>YEAR(ufc_fights_2[[#This Row],[date]])</f>
        <v>2020</v>
      </c>
      <c r="AM197" t="s">
        <v>3995</v>
      </c>
      <c r="AN197">
        <v>1</v>
      </c>
      <c r="AO197" t="s">
        <v>3913</v>
      </c>
      <c r="AP197">
        <f>IF(ufc_fights_2[[#This Row],[winner]]="Red",ufc_fights_2[[#This Row],[r_fighter_id]],ufc_fights_2[[#This Row],[b_fighter_id]])</f>
        <v>399</v>
      </c>
      <c r="AQ197" t="str">
        <f>_xlfn.XLOOKUP(ufc_fights_2[[#This Row],[winnerID]],ufc_fighters[id],ufc_fighters[fighter_name],"xxx",0,1)</f>
        <v>Mayra Bueno Silva</v>
      </c>
    </row>
    <row r="198" spans="1:43">
      <c r="A198">
        <v>914</v>
      </c>
      <c r="B198">
        <v>2237</v>
      </c>
      <c r="C198">
        <f>_xlfn.XLOOKUP(ufc_fights_2[[#This Row],[r_fighter_id]],ufc_fighters[id],ufc_fighters[year],"xxx",0,1)</f>
        <v>1985</v>
      </c>
      <c r="D198">
        <f>_xlfn.XLOOKUP(ufc_fights_2[[#This Row],[b_fighter_id]],ufc_fighters[id],ufc_fighters[year],"Prázdné",0,1)</f>
        <v>1983</v>
      </c>
      <c r="E198" s="10">
        <f>YEAR(ufc_fights_2[[#This Row],[date]])-ufc_fights_2[[#This Row],[r_year]]</f>
        <v>33</v>
      </c>
      <c r="F198" s="10">
        <f>YEAR(ufc_fights_2[[#This Row],[date]])-ufc_fights_2[[#This Row],[b_year]]</f>
        <v>35</v>
      </c>
      <c r="G198">
        <v>0</v>
      </c>
      <c r="H198">
        <v>0</v>
      </c>
      <c r="I198">
        <v>0.35210000000000002</v>
      </c>
      <c r="J198">
        <v>0.39200000000000002</v>
      </c>
      <c r="K198">
        <v>0.40339999999999998</v>
      </c>
      <c r="L198">
        <v>0.48299999999999998</v>
      </c>
      <c r="M198">
        <v>0.5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3.3564814814814816E-3</v>
      </c>
      <c r="T198" s="2">
        <v>1.1574074074074075E-4</v>
      </c>
      <c r="U198">
        <v>0.28489999999999999</v>
      </c>
      <c r="V198">
        <v>0.34649999999999997</v>
      </c>
      <c r="W198">
        <v>0.59089999999999998</v>
      </c>
      <c r="X198">
        <v>0.91669999999999996</v>
      </c>
      <c r="Y198">
        <v>0.42859999999999998</v>
      </c>
      <c r="Z198">
        <v>0.31609999999999999</v>
      </c>
      <c r="AA198">
        <v>0.33910000000000001</v>
      </c>
      <c r="AB198">
        <v>0.75</v>
      </c>
      <c r="AC198">
        <v>1</v>
      </c>
      <c r="AD198">
        <v>0.6875</v>
      </c>
      <c r="AE198">
        <v>1</v>
      </c>
      <c r="AF198" t="s">
        <v>3915</v>
      </c>
      <c r="AG198" s="2">
        <v>3.472222222222222E-3</v>
      </c>
      <c r="AH198" t="s">
        <v>3911</v>
      </c>
      <c r="AI198">
        <v>3</v>
      </c>
      <c r="AJ198" t="s">
        <v>3928</v>
      </c>
      <c r="AK198" s="3">
        <v>43252</v>
      </c>
      <c r="AL198" s="10">
        <f>YEAR(ufc_fights_2[[#This Row],[date]])</f>
        <v>2018</v>
      </c>
      <c r="AM198" t="s">
        <v>3995</v>
      </c>
      <c r="AN198">
        <v>72</v>
      </c>
      <c r="AO198" t="s">
        <v>3913</v>
      </c>
      <c r="AP198">
        <f>IF(ufc_fights_2[[#This Row],[winner]]="Red",ufc_fights_2[[#This Row],[r_fighter_id]],ufc_fights_2[[#This Row],[b_fighter_id]])</f>
        <v>914</v>
      </c>
      <c r="AQ198" t="str">
        <f>_xlfn.XLOOKUP(ufc_fights_2[[#This Row],[winnerID]],ufc_fighters[id],ufc_fighters[fighter_name],"xxx",0,1)</f>
        <v>Sijara Eubanks</v>
      </c>
    </row>
    <row r="199" spans="1:43">
      <c r="A199">
        <v>712</v>
      </c>
      <c r="B199">
        <v>553</v>
      </c>
      <c r="C199">
        <f>_xlfn.XLOOKUP(ufc_fights_2[[#This Row],[r_fighter_id]],ufc_fighters[id],ufc_fighters[year],"xxx",0,1)</f>
        <v>1984</v>
      </c>
      <c r="D199">
        <f>_xlfn.XLOOKUP(ufc_fights_2[[#This Row],[b_fighter_id]],ufc_fighters[id],ufc_fighters[year],"Prázdné",0,1)</f>
        <v>1988</v>
      </c>
      <c r="E199" s="10">
        <f>YEAR(ufc_fights_2[[#This Row],[date]])-ufc_fights_2[[#This Row],[r_year]]</f>
        <v>34</v>
      </c>
      <c r="F199" s="10">
        <f>YEAR(ufc_fights_2[[#This Row],[date]])-ufc_fights_2[[#This Row],[b_year]]</f>
        <v>30</v>
      </c>
      <c r="G199">
        <v>0</v>
      </c>
      <c r="H199">
        <v>0</v>
      </c>
      <c r="I199">
        <v>0.3483</v>
      </c>
      <c r="J199">
        <v>0.30690000000000001</v>
      </c>
      <c r="K199">
        <v>0.37019999999999997</v>
      </c>
      <c r="L199">
        <v>0.30690000000000001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2.199074074074074E-4</v>
      </c>
      <c r="T199" s="2">
        <v>0</v>
      </c>
      <c r="U199">
        <v>0.17019999999999999</v>
      </c>
      <c r="V199">
        <v>0.26600000000000001</v>
      </c>
      <c r="W199">
        <v>0.58819999999999995</v>
      </c>
      <c r="X199">
        <v>0.83720000000000006</v>
      </c>
      <c r="Y199">
        <v>1</v>
      </c>
      <c r="Z199">
        <v>0.3367</v>
      </c>
      <c r="AA199">
        <v>0.30349999999999999</v>
      </c>
      <c r="AB199">
        <v>0.8</v>
      </c>
      <c r="AC199">
        <v>1</v>
      </c>
      <c r="AD199">
        <v>0</v>
      </c>
      <c r="AE199">
        <v>0</v>
      </c>
      <c r="AF199" t="s">
        <v>3915</v>
      </c>
      <c r="AG199" s="2">
        <v>3.472222222222222E-3</v>
      </c>
      <c r="AH199" t="s">
        <v>3911</v>
      </c>
      <c r="AI199">
        <v>3</v>
      </c>
      <c r="AJ199" t="s">
        <v>4010</v>
      </c>
      <c r="AK199" s="3">
        <v>43309</v>
      </c>
      <c r="AL199" s="10">
        <f>YEAR(ufc_fights_2[[#This Row],[date]])</f>
        <v>2018</v>
      </c>
      <c r="AM199" t="s">
        <v>3995</v>
      </c>
      <c r="AN199">
        <v>54</v>
      </c>
      <c r="AO199" t="s">
        <v>3918</v>
      </c>
      <c r="AP199">
        <f>IF(ufc_fights_2[[#This Row],[winner]]="Red",ufc_fights_2[[#This Row],[r_fighter_id]],ufc_fights_2[[#This Row],[b_fighter_id]])</f>
        <v>553</v>
      </c>
      <c r="AQ199" t="str">
        <f>_xlfn.XLOOKUP(ufc_fights_2[[#This Row],[winnerID]],ufc_fighters[id],ufc_fighters[fighter_name],"xxx",0,1)</f>
        <v>Katlyn Chookagian</v>
      </c>
    </row>
    <row r="200" spans="1:43">
      <c r="A200">
        <v>724</v>
      </c>
      <c r="B200">
        <v>2403</v>
      </c>
      <c r="C200">
        <f>_xlfn.XLOOKUP(ufc_fights_2[[#This Row],[r_fighter_id]],ufc_fighters[id],ufc_fighters[year],"xxx",0,1)</f>
        <v>1995</v>
      </c>
      <c r="D200">
        <f>_xlfn.XLOOKUP(ufc_fights_2[[#This Row],[b_fighter_id]],ufc_fighters[id],ufc_fighters[year],"Prázdné",0,1)</f>
        <v>1991</v>
      </c>
      <c r="E200" s="10">
        <f>YEAR(ufc_fights_2[[#This Row],[date]])-ufc_fights_2[[#This Row],[r_year]]</f>
        <v>23</v>
      </c>
      <c r="F200" s="10">
        <f>YEAR(ufc_fights_2[[#This Row],[date]])-ufc_fights_2[[#This Row],[b_year]]</f>
        <v>27</v>
      </c>
      <c r="G200">
        <v>0</v>
      </c>
      <c r="H200">
        <v>0</v>
      </c>
      <c r="I200">
        <v>0.37580000000000002</v>
      </c>
      <c r="J200">
        <v>0.41670000000000001</v>
      </c>
      <c r="K200">
        <v>0.48039999999999999</v>
      </c>
      <c r="L200">
        <v>0.45279999999999998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 s="2">
        <v>2.9398148148148148E-3</v>
      </c>
      <c r="T200" s="2">
        <v>2.3148148148148147E-5</v>
      </c>
      <c r="U200">
        <v>0.34329999999999999</v>
      </c>
      <c r="V200">
        <v>0.33329999999999999</v>
      </c>
      <c r="W200">
        <v>0.58330000000000004</v>
      </c>
      <c r="X200">
        <v>1</v>
      </c>
      <c r="Y200">
        <v>0.5</v>
      </c>
      <c r="Z200">
        <v>0.32500000000000001</v>
      </c>
      <c r="AA200">
        <v>0.39129999999999998</v>
      </c>
      <c r="AB200">
        <v>0.22220000000000001</v>
      </c>
      <c r="AC200">
        <v>1</v>
      </c>
      <c r="AD200">
        <v>0.75</v>
      </c>
      <c r="AE200">
        <v>0</v>
      </c>
      <c r="AF200" t="s">
        <v>3933</v>
      </c>
      <c r="AG200" s="2">
        <v>3.0208333333333333E-3</v>
      </c>
      <c r="AH200" t="s">
        <v>3911</v>
      </c>
      <c r="AI200">
        <v>3</v>
      </c>
      <c r="AJ200" t="s">
        <v>3916</v>
      </c>
      <c r="AK200" s="3">
        <v>43287</v>
      </c>
      <c r="AL200" s="10">
        <f>YEAR(ufc_fights_2[[#This Row],[date]])</f>
        <v>2018</v>
      </c>
      <c r="AM200" t="s">
        <v>3995</v>
      </c>
      <c r="AN200">
        <v>1</v>
      </c>
      <c r="AO200" t="s">
        <v>3913</v>
      </c>
      <c r="AP200">
        <f>IF(ufc_fights_2[[#This Row],[winner]]="Red",ufc_fights_2[[#This Row],[r_fighter_id]],ufc_fights_2[[#This Row],[b_fighter_id]])</f>
        <v>724</v>
      </c>
      <c r="AQ200" t="str">
        <f>_xlfn.XLOOKUP(ufc_fights_2[[#This Row],[winnerID]],ufc_fighters[id],ufc_fighters[fighter_name],"xxx",0,1)</f>
        <v>Montana De La Rosa</v>
      </c>
    </row>
    <row r="201" spans="1:43">
      <c r="A201">
        <v>2022</v>
      </c>
      <c r="B201">
        <v>240</v>
      </c>
      <c r="C201">
        <f>_xlfn.XLOOKUP(ufc_fights_2[[#This Row],[r_fighter_id]],ufc_fighters[id],ufc_fighters[year],"xxx",0,1)</f>
        <v>1990</v>
      </c>
      <c r="D201">
        <f>_xlfn.XLOOKUP(ufc_fights_2[[#This Row],[b_fighter_id]],ufc_fighters[id],ufc_fighters[year],"Prázdné",0,1)</f>
        <v>1996</v>
      </c>
      <c r="E201" s="10">
        <f>YEAR(ufc_fights_2[[#This Row],[date]])-ufc_fights_2[[#This Row],[r_year]]</f>
        <v>29</v>
      </c>
      <c r="F201" s="10">
        <f>YEAR(ufc_fights_2[[#This Row],[date]])-ufc_fights_2[[#This Row],[b_year]]</f>
        <v>23</v>
      </c>
      <c r="G201">
        <v>0</v>
      </c>
      <c r="H201">
        <v>0</v>
      </c>
      <c r="I201">
        <v>0.4748</v>
      </c>
      <c r="J201">
        <v>0.38890000000000002</v>
      </c>
      <c r="K201">
        <v>0.5</v>
      </c>
      <c r="L201">
        <v>0.4</v>
      </c>
      <c r="M201">
        <v>0.35709999999999997</v>
      </c>
      <c r="N201">
        <v>1</v>
      </c>
      <c r="O201">
        <v>1</v>
      </c>
      <c r="P201">
        <v>0</v>
      </c>
      <c r="Q201">
        <v>0</v>
      </c>
      <c r="R201">
        <v>0</v>
      </c>
      <c r="S201" s="2">
        <v>2.5347222222222221E-3</v>
      </c>
      <c r="T201" s="2">
        <v>9.9537037037037042E-4</v>
      </c>
      <c r="U201">
        <v>0.43219999999999997</v>
      </c>
      <c r="V201">
        <v>0.28860000000000002</v>
      </c>
      <c r="W201">
        <v>0.70830000000000004</v>
      </c>
      <c r="X201">
        <v>0.66669999999999996</v>
      </c>
      <c r="Y201">
        <v>0.85</v>
      </c>
      <c r="Z201">
        <v>0.41239999999999999</v>
      </c>
      <c r="AA201">
        <v>0.34699999999999998</v>
      </c>
      <c r="AB201">
        <v>0.57140000000000002</v>
      </c>
      <c r="AC201">
        <v>0.62070000000000003</v>
      </c>
      <c r="AD201">
        <v>0.68089999999999995</v>
      </c>
      <c r="AE201">
        <v>1</v>
      </c>
      <c r="AF201" t="s">
        <v>3915</v>
      </c>
      <c r="AG201" s="2">
        <v>3.472222222222222E-3</v>
      </c>
      <c r="AH201" t="s">
        <v>3911</v>
      </c>
      <c r="AI201">
        <v>3</v>
      </c>
      <c r="AJ201" t="s">
        <v>4042</v>
      </c>
      <c r="AK201" s="3">
        <v>43756</v>
      </c>
      <c r="AL201" s="10">
        <f>YEAR(ufc_fights_2[[#This Row],[date]])</f>
        <v>2019</v>
      </c>
      <c r="AM201" t="s">
        <v>3995</v>
      </c>
      <c r="AN201">
        <v>61</v>
      </c>
      <c r="AO201" t="s">
        <v>3913</v>
      </c>
      <c r="AP201">
        <f>IF(ufc_fights_2[[#This Row],[winner]]="Red",ufc_fights_2[[#This Row],[r_fighter_id]],ufc_fights_2[[#This Row],[b_fighter_id]])</f>
        <v>2022</v>
      </c>
      <c r="AQ201" t="str">
        <f>_xlfn.XLOOKUP(ufc_fights_2[[#This Row],[winnerID]],ufc_fighters[id],ufc_fighters[fighter_name],"xxx",0,1)</f>
        <v>Molly McCann</v>
      </c>
    </row>
    <row r="202" spans="1:43">
      <c r="A202">
        <v>1956</v>
      </c>
      <c r="B202">
        <v>724</v>
      </c>
      <c r="C202">
        <f>_xlfn.XLOOKUP(ufc_fights_2[[#This Row],[r_fighter_id]],ufc_fighters[id],ufc_fighters[year],"xxx",0,1)</f>
        <v>1985</v>
      </c>
      <c r="D202">
        <f>_xlfn.XLOOKUP(ufc_fights_2[[#This Row],[b_fighter_id]],ufc_fighters[id],ufc_fighters[year],"Prázdné",0,1)</f>
        <v>1995</v>
      </c>
      <c r="E202" s="10">
        <f>YEAR(ufc_fights_2[[#This Row],[date]])-ufc_fights_2[[#This Row],[r_year]]</f>
        <v>32</v>
      </c>
      <c r="F202" s="10">
        <f>YEAR(ufc_fights_2[[#This Row],[date]])-ufc_fights_2[[#This Row],[b_year]]</f>
        <v>22</v>
      </c>
      <c r="G202">
        <v>0</v>
      </c>
      <c r="H202">
        <v>0</v>
      </c>
      <c r="I202">
        <v>0.58819999999999995</v>
      </c>
      <c r="J202">
        <v>0.35289999999999999</v>
      </c>
      <c r="K202">
        <v>0.70830000000000004</v>
      </c>
      <c r="L202">
        <v>0.42109999999999997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 s="2">
        <v>4.7453703703703704E-4</v>
      </c>
      <c r="T202" s="2">
        <v>2.8935185185185184E-4</v>
      </c>
      <c r="U202">
        <v>0.46150000000000002</v>
      </c>
      <c r="V202">
        <v>0.23080000000000001</v>
      </c>
      <c r="W202">
        <v>1</v>
      </c>
      <c r="X202">
        <v>1</v>
      </c>
      <c r="Y202">
        <v>1</v>
      </c>
      <c r="Z202">
        <v>0.58330000000000004</v>
      </c>
      <c r="AA202">
        <v>0.3</v>
      </c>
      <c r="AB202">
        <v>0.75</v>
      </c>
      <c r="AC202">
        <v>0.42859999999999998</v>
      </c>
      <c r="AD202">
        <v>0</v>
      </c>
      <c r="AE202">
        <v>0</v>
      </c>
      <c r="AF202" t="s">
        <v>3933</v>
      </c>
      <c r="AG202" s="2">
        <v>1.3888888888888889E-3</v>
      </c>
      <c r="AH202" t="s">
        <v>3911</v>
      </c>
      <c r="AI202">
        <v>3</v>
      </c>
      <c r="AJ202" t="s">
        <v>3912</v>
      </c>
      <c r="AK202" s="3">
        <v>43070</v>
      </c>
      <c r="AL202" s="10">
        <f>YEAR(ufc_fights_2[[#This Row],[date]])</f>
        <v>2017</v>
      </c>
      <c r="AM202" t="s">
        <v>3995</v>
      </c>
      <c r="AN202">
        <v>1</v>
      </c>
      <c r="AO202" t="s">
        <v>3918</v>
      </c>
      <c r="AP202">
        <f>IF(ufc_fights_2[[#This Row],[winner]]="Red",ufc_fights_2[[#This Row],[r_fighter_id]],ufc_fights_2[[#This Row],[b_fighter_id]])</f>
        <v>724</v>
      </c>
      <c r="AQ202" t="str">
        <f>_xlfn.XLOOKUP(ufc_fights_2[[#This Row],[winnerID]],ufc_fighters[id],ufc_fighters[fighter_name],"xxx",0,1)</f>
        <v>Montana De La Rosa</v>
      </c>
    </row>
    <row r="203" spans="1:43">
      <c r="A203">
        <v>724</v>
      </c>
      <c r="B203">
        <v>1603</v>
      </c>
      <c r="C203">
        <f>_xlfn.XLOOKUP(ufc_fights_2[[#This Row],[r_fighter_id]],ufc_fighters[id],ufc_fighters[year],"xxx",0,1)</f>
        <v>1995</v>
      </c>
      <c r="D203">
        <f>_xlfn.XLOOKUP(ufc_fights_2[[#This Row],[b_fighter_id]],ufc_fighters[id],ufc_fighters[year],"Prázdné",0,1)</f>
        <v>1995</v>
      </c>
      <c r="E203" s="10">
        <f>YEAR(ufc_fights_2[[#This Row],[date]])-ufc_fights_2[[#This Row],[r_year]]</f>
        <v>24</v>
      </c>
      <c r="F203" s="10">
        <f>YEAR(ufc_fights_2[[#This Row],[date]])-ufc_fights_2[[#This Row],[b_year]]</f>
        <v>24</v>
      </c>
      <c r="G203">
        <v>0</v>
      </c>
      <c r="H203">
        <v>0</v>
      </c>
      <c r="I203">
        <v>0.6</v>
      </c>
      <c r="J203">
        <v>0.71430000000000005</v>
      </c>
      <c r="K203">
        <v>0.78220000000000001</v>
      </c>
      <c r="L203">
        <v>0.75</v>
      </c>
      <c r="M203">
        <v>0.66669999999999996</v>
      </c>
      <c r="N203">
        <v>0</v>
      </c>
      <c r="O203">
        <v>3</v>
      </c>
      <c r="P203">
        <v>0</v>
      </c>
      <c r="Q203">
        <v>0</v>
      </c>
      <c r="R203">
        <v>0</v>
      </c>
      <c r="S203" s="2">
        <v>4.4212962962962964E-3</v>
      </c>
      <c r="T203" s="2">
        <v>5.7870370370370367E-4</v>
      </c>
      <c r="U203">
        <v>0.58819999999999995</v>
      </c>
      <c r="V203">
        <v>0.33329999999999999</v>
      </c>
      <c r="W203">
        <v>1</v>
      </c>
      <c r="X203">
        <v>0</v>
      </c>
      <c r="Y203">
        <v>1</v>
      </c>
      <c r="Z203">
        <v>0.36840000000000001</v>
      </c>
      <c r="AA203">
        <v>0.75</v>
      </c>
      <c r="AB203">
        <v>0</v>
      </c>
      <c r="AC203">
        <v>1</v>
      </c>
      <c r="AD203">
        <v>0.875</v>
      </c>
      <c r="AE203">
        <v>0.5</v>
      </c>
      <c r="AF203" t="s">
        <v>3933</v>
      </c>
      <c r="AG203" s="2">
        <v>1.8171296296296297E-3</v>
      </c>
      <c r="AH203" t="s">
        <v>3911</v>
      </c>
      <c r="AI203">
        <v>3</v>
      </c>
      <c r="AJ203" t="s">
        <v>3989</v>
      </c>
      <c r="AK203" s="3">
        <v>43505</v>
      </c>
      <c r="AL203" s="10">
        <f>YEAR(ufc_fights_2[[#This Row],[date]])</f>
        <v>2019</v>
      </c>
      <c r="AM203" t="s">
        <v>3995</v>
      </c>
      <c r="AN203">
        <v>14</v>
      </c>
      <c r="AO203" t="s">
        <v>3913</v>
      </c>
      <c r="AP203">
        <f>IF(ufc_fights_2[[#This Row],[winner]]="Red",ufc_fights_2[[#This Row],[r_fighter_id]],ufc_fights_2[[#This Row],[b_fighter_id]])</f>
        <v>724</v>
      </c>
      <c r="AQ203" t="str">
        <f>_xlfn.XLOOKUP(ufc_fights_2[[#This Row],[winnerID]],ufc_fighters[id],ufc_fighters[fighter_name],"xxx",0,1)</f>
        <v>Montana De La Rosa</v>
      </c>
    </row>
    <row r="204" spans="1:43">
      <c r="A204">
        <v>724</v>
      </c>
      <c r="B204">
        <v>2752</v>
      </c>
      <c r="C204">
        <f>_xlfn.XLOOKUP(ufc_fights_2[[#This Row],[r_fighter_id]],ufc_fighters[id],ufc_fighters[year],"xxx",0,1)</f>
        <v>1995</v>
      </c>
      <c r="D204">
        <f>_xlfn.XLOOKUP(ufc_fights_2[[#This Row],[b_fighter_id]],ufc_fighters[id],ufc_fighters[year],"Prázdné",0,1)</f>
        <v>1986</v>
      </c>
      <c r="E204" s="10">
        <f>YEAR(ufc_fights_2[[#This Row],[date]])-ufc_fights_2[[#This Row],[r_year]]</f>
        <v>25</v>
      </c>
      <c r="F204" s="10">
        <f>YEAR(ufc_fights_2[[#This Row],[date]])-ufc_fights_2[[#This Row],[b_year]]</f>
        <v>34</v>
      </c>
      <c r="G204">
        <v>1</v>
      </c>
      <c r="H204">
        <v>0</v>
      </c>
      <c r="I204">
        <v>0.40300000000000002</v>
      </c>
      <c r="J204">
        <v>0.434</v>
      </c>
      <c r="K204">
        <v>0.57809999999999995</v>
      </c>
      <c r="L204">
        <v>0.64649999999999996</v>
      </c>
      <c r="M204">
        <v>0.33329999999999999</v>
      </c>
      <c r="N204">
        <v>0.5</v>
      </c>
      <c r="O204">
        <v>1</v>
      </c>
      <c r="P204">
        <v>0</v>
      </c>
      <c r="Q204">
        <v>0</v>
      </c>
      <c r="R204">
        <v>0</v>
      </c>
      <c r="S204" s="2">
        <v>5.9027777777777776E-3</v>
      </c>
      <c r="T204" s="2">
        <v>1.25E-3</v>
      </c>
      <c r="U204">
        <v>0.29409999999999997</v>
      </c>
      <c r="V204">
        <v>0.34089999999999998</v>
      </c>
      <c r="W204">
        <v>0.8</v>
      </c>
      <c r="X204">
        <v>0.66669999999999996</v>
      </c>
      <c r="Y204">
        <v>1</v>
      </c>
      <c r="Z204">
        <v>0.27450000000000002</v>
      </c>
      <c r="AA204">
        <v>0.34089999999999998</v>
      </c>
      <c r="AB204">
        <v>0.66669999999999996</v>
      </c>
      <c r="AC204">
        <v>0.83330000000000004</v>
      </c>
      <c r="AD204">
        <v>0.9</v>
      </c>
      <c r="AE204">
        <v>1</v>
      </c>
      <c r="AF204" t="s">
        <v>3915</v>
      </c>
      <c r="AG204" s="2">
        <v>3.472222222222222E-3</v>
      </c>
      <c r="AH204" t="s">
        <v>3911</v>
      </c>
      <c r="AI204">
        <v>3</v>
      </c>
      <c r="AJ204" t="s">
        <v>3921</v>
      </c>
      <c r="AK204" s="3">
        <v>43876</v>
      </c>
      <c r="AL204" s="10">
        <f>YEAR(ufc_fights_2[[#This Row],[date]])</f>
        <v>2020</v>
      </c>
      <c r="AM204" t="s">
        <v>3995</v>
      </c>
      <c r="AN204">
        <v>111</v>
      </c>
      <c r="AO204" t="s">
        <v>3913</v>
      </c>
      <c r="AP204">
        <f>IF(ufc_fights_2[[#This Row],[winner]]="Red",ufc_fights_2[[#This Row],[r_fighter_id]],ufc_fights_2[[#This Row],[b_fighter_id]])</f>
        <v>724</v>
      </c>
      <c r="AQ204" t="str">
        <f>_xlfn.XLOOKUP(ufc_fights_2[[#This Row],[winnerID]],ufc_fighters[id],ufc_fighters[fighter_name],"xxx",0,1)</f>
        <v>Montana De La Rosa</v>
      </c>
    </row>
    <row r="205" spans="1:43">
      <c r="A205">
        <v>2015</v>
      </c>
      <c r="B205">
        <v>2403</v>
      </c>
      <c r="C205">
        <f>_xlfn.XLOOKUP(ufc_fights_2[[#This Row],[r_fighter_id]],ufc_fighters[id],ufc_fighters[year],"xxx",0,1)</f>
        <v>1988</v>
      </c>
      <c r="D205">
        <f>_xlfn.XLOOKUP(ufc_fights_2[[#This Row],[b_fighter_id]],ufc_fighters[id],ufc_fighters[year],"Prázdné",0,1)</f>
        <v>1991</v>
      </c>
      <c r="E205" s="10">
        <f>YEAR(ufc_fights_2[[#This Row],[date]])-ufc_fights_2[[#This Row],[r_year]]</f>
        <v>32</v>
      </c>
      <c r="F205" s="10">
        <f>YEAR(ufc_fights_2[[#This Row],[date]])-ufc_fights_2[[#This Row],[b_year]]</f>
        <v>29</v>
      </c>
      <c r="G205">
        <v>1</v>
      </c>
      <c r="H205">
        <v>0</v>
      </c>
      <c r="I205">
        <v>0.44440000000000002</v>
      </c>
      <c r="J205">
        <v>0.43159999999999998</v>
      </c>
      <c r="K205">
        <v>0.49070000000000003</v>
      </c>
      <c r="L205">
        <v>0.46229999999999999</v>
      </c>
      <c r="M205">
        <v>0.58330000000000004</v>
      </c>
      <c r="N205">
        <v>0</v>
      </c>
      <c r="O205">
        <v>1</v>
      </c>
      <c r="P205">
        <v>0</v>
      </c>
      <c r="Q205">
        <v>0</v>
      </c>
      <c r="R205">
        <v>1</v>
      </c>
      <c r="S205" s="2">
        <v>4.7800925925925927E-3</v>
      </c>
      <c r="T205" s="2">
        <v>1.273148148148148E-4</v>
      </c>
      <c r="U205">
        <v>0.38969999999999999</v>
      </c>
      <c r="V205">
        <v>0.34250000000000003</v>
      </c>
      <c r="W205">
        <v>0.625</v>
      </c>
      <c r="X205">
        <v>0.9</v>
      </c>
      <c r="Y205">
        <v>0</v>
      </c>
      <c r="Z205">
        <v>0.35959999999999998</v>
      </c>
      <c r="AA205">
        <v>0.39079999999999998</v>
      </c>
      <c r="AB205">
        <v>0.72219999999999995</v>
      </c>
      <c r="AC205">
        <v>0.875</v>
      </c>
      <c r="AD205">
        <v>0.6</v>
      </c>
      <c r="AE205">
        <v>0</v>
      </c>
      <c r="AF205" t="s">
        <v>3910</v>
      </c>
      <c r="AG205" s="2">
        <v>2.8935185185185184E-3</v>
      </c>
      <c r="AH205" t="s">
        <v>3911</v>
      </c>
      <c r="AI205">
        <v>3</v>
      </c>
      <c r="AJ205" t="s">
        <v>3916</v>
      </c>
      <c r="AK205" s="3">
        <v>44163</v>
      </c>
      <c r="AL205" s="10">
        <f>YEAR(ufc_fights_2[[#This Row],[date]])</f>
        <v>2020</v>
      </c>
      <c r="AM205" t="s">
        <v>3995</v>
      </c>
      <c r="AN205">
        <v>1</v>
      </c>
      <c r="AO205" t="s">
        <v>3913</v>
      </c>
      <c r="AP205">
        <f>IF(ufc_fights_2[[#This Row],[winner]]="Red",ufc_fights_2[[#This Row],[r_fighter_id]],ufc_fights_2[[#This Row],[b_fighter_id]])</f>
        <v>2015</v>
      </c>
      <c r="AQ205" t="str">
        <f>_xlfn.XLOOKUP(ufc_fights_2[[#This Row],[winnerID]],ufc_fighters[id],ufc_fighters[fighter_name],"xxx",0,1)</f>
        <v>Gina Mazany</v>
      </c>
    </row>
    <row r="206" spans="1:43">
      <c r="A206">
        <v>553</v>
      </c>
      <c r="B206">
        <v>1925</v>
      </c>
      <c r="C206">
        <f>_xlfn.XLOOKUP(ufc_fights_2[[#This Row],[r_fighter_id]],ufc_fighters[id],ufc_fighters[year],"xxx",0,1)</f>
        <v>1988</v>
      </c>
      <c r="D206">
        <f>_xlfn.XLOOKUP(ufc_fights_2[[#This Row],[b_fighter_id]],ufc_fighters[id],ufc_fighters[year],"Prázdné",0,1)</f>
        <v>1988</v>
      </c>
      <c r="E206" s="10">
        <f>YEAR(ufc_fights_2[[#This Row],[date]])-ufc_fights_2[[#This Row],[r_year]]</f>
        <v>31</v>
      </c>
      <c r="F206" s="10">
        <f>YEAR(ufc_fights_2[[#This Row],[date]])-ufc_fights_2[[#This Row],[b_year]]</f>
        <v>31</v>
      </c>
      <c r="G206">
        <v>0</v>
      </c>
      <c r="H206">
        <v>0</v>
      </c>
      <c r="I206">
        <v>0.40560000000000002</v>
      </c>
      <c r="J206">
        <v>0.25109999999999999</v>
      </c>
      <c r="K206">
        <v>0.50229999999999997</v>
      </c>
      <c r="L206">
        <v>0.2984</v>
      </c>
      <c r="M206">
        <v>0</v>
      </c>
      <c r="N206">
        <v>0.5</v>
      </c>
      <c r="O206">
        <v>0</v>
      </c>
      <c r="P206">
        <v>0</v>
      </c>
      <c r="Q206">
        <v>0</v>
      </c>
      <c r="R206">
        <v>0</v>
      </c>
      <c r="S206" s="2">
        <v>0</v>
      </c>
      <c r="T206" s="2">
        <v>1.7476851851851852E-3</v>
      </c>
      <c r="U206">
        <v>0.31690000000000002</v>
      </c>
      <c r="V206">
        <v>0.16059999999999999</v>
      </c>
      <c r="W206">
        <v>0.71430000000000005</v>
      </c>
      <c r="X206">
        <v>0.76470000000000005</v>
      </c>
      <c r="Y206">
        <v>0.88</v>
      </c>
      <c r="Z206">
        <v>0.40560000000000002</v>
      </c>
      <c r="AA206">
        <v>0.25</v>
      </c>
      <c r="AB206">
        <v>0</v>
      </c>
      <c r="AC206">
        <v>0.5</v>
      </c>
      <c r="AD206">
        <v>0</v>
      </c>
      <c r="AE206">
        <v>0</v>
      </c>
      <c r="AF206" t="s">
        <v>3915</v>
      </c>
      <c r="AG206" s="2">
        <v>3.472222222222222E-3</v>
      </c>
      <c r="AH206" t="s">
        <v>3911</v>
      </c>
      <c r="AI206">
        <v>3</v>
      </c>
      <c r="AJ206" t="s">
        <v>3919</v>
      </c>
      <c r="AK206" s="3">
        <v>43771</v>
      </c>
      <c r="AL206" s="10">
        <f>YEAR(ufc_fights_2[[#This Row],[date]])</f>
        <v>2019</v>
      </c>
      <c r="AM206" t="s">
        <v>3995</v>
      </c>
      <c r="AN206">
        <v>18</v>
      </c>
      <c r="AO206" t="s">
        <v>3913</v>
      </c>
      <c r="AP206">
        <f>IF(ufc_fights_2[[#This Row],[winner]]="Red",ufc_fights_2[[#This Row],[r_fighter_id]],ufc_fights_2[[#This Row],[b_fighter_id]])</f>
        <v>553</v>
      </c>
      <c r="AQ206" t="str">
        <f>_xlfn.XLOOKUP(ufc_fights_2[[#This Row],[winnerID]],ufc_fighters[id],ufc_fighters[fighter_name],"xxx",0,1)</f>
        <v>Katlyn Chookagian</v>
      </c>
    </row>
    <row r="207" spans="1:43">
      <c r="A207">
        <v>553</v>
      </c>
      <c r="B207">
        <v>2953</v>
      </c>
      <c r="C207">
        <f>_xlfn.XLOOKUP(ufc_fights_2[[#This Row],[r_fighter_id]],ufc_fighters[id],ufc_fighters[year],"xxx",0,1)</f>
        <v>1988</v>
      </c>
      <c r="D207">
        <f>_xlfn.XLOOKUP(ufc_fights_2[[#This Row],[b_fighter_id]],ufc_fighters[id],ufc_fighters[year],"Prázdné",0,1)</f>
        <v>1984</v>
      </c>
      <c r="E207" s="10">
        <f>YEAR(ufc_fights_2[[#This Row],[date]])-ufc_fights_2[[#This Row],[r_year]]</f>
        <v>32</v>
      </c>
      <c r="F207" s="10">
        <f>YEAR(ufc_fights_2[[#This Row],[date]])-ufc_fights_2[[#This Row],[b_year]]</f>
        <v>36</v>
      </c>
      <c r="G207">
        <v>0</v>
      </c>
      <c r="H207">
        <v>0</v>
      </c>
      <c r="I207">
        <v>0.67589999999999995</v>
      </c>
      <c r="J207">
        <v>0.3906</v>
      </c>
      <c r="K207">
        <v>0.83330000000000004</v>
      </c>
      <c r="L207">
        <v>0.48680000000000001</v>
      </c>
      <c r="M207">
        <v>1</v>
      </c>
      <c r="N207">
        <v>0</v>
      </c>
      <c r="O207">
        <v>4</v>
      </c>
      <c r="P207">
        <v>0</v>
      </c>
      <c r="Q207">
        <v>0</v>
      </c>
      <c r="R207">
        <v>0</v>
      </c>
      <c r="S207" s="2">
        <v>7.3611111111111108E-3</v>
      </c>
      <c r="T207" s="2">
        <v>0</v>
      </c>
      <c r="U207">
        <v>0.67900000000000005</v>
      </c>
      <c r="V207">
        <v>0.28000000000000003</v>
      </c>
      <c r="W207">
        <v>0.66669999999999996</v>
      </c>
      <c r="X207">
        <v>0.66669999999999996</v>
      </c>
      <c r="Y207">
        <v>1</v>
      </c>
      <c r="Z207">
        <v>0.44900000000000001</v>
      </c>
      <c r="AA207">
        <v>0.35589999999999999</v>
      </c>
      <c r="AB207">
        <v>1</v>
      </c>
      <c r="AC207">
        <v>0.8</v>
      </c>
      <c r="AD207">
        <v>0.85450000000000004</v>
      </c>
      <c r="AE207">
        <v>0</v>
      </c>
      <c r="AF207" t="s">
        <v>3915</v>
      </c>
      <c r="AG207" s="2">
        <v>3.472222222222222E-3</v>
      </c>
      <c r="AH207" t="s">
        <v>3911</v>
      </c>
      <c r="AI207">
        <v>3</v>
      </c>
      <c r="AJ207" t="s">
        <v>3912</v>
      </c>
      <c r="AK207" s="3">
        <v>43981</v>
      </c>
      <c r="AL207" s="10">
        <f>YEAR(ufc_fights_2[[#This Row],[date]])</f>
        <v>2020</v>
      </c>
      <c r="AM207" t="s">
        <v>3995</v>
      </c>
      <c r="AN207">
        <v>1</v>
      </c>
      <c r="AO207" t="s">
        <v>3913</v>
      </c>
      <c r="AP207">
        <f>IF(ufc_fights_2[[#This Row],[winner]]="Red",ufc_fights_2[[#This Row],[r_fighter_id]],ufc_fights_2[[#This Row],[b_fighter_id]])</f>
        <v>553</v>
      </c>
      <c r="AQ207" t="str">
        <f>_xlfn.XLOOKUP(ufc_fights_2[[#This Row],[winnerID]],ufc_fighters[id],ufc_fighters[fighter_name],"xxx",0,1)</f>
        <v>Katlyn Chookagian</v>
      </c>
    </row>
    <row r="208" spans="1:43">
      <c r="A208">
        <v>925</v>
      </c>
      <c r="B208">
        <v>441</v>
      </c>
      <c r="C208">
        <f>_xlfn.XLOOKUP(ufc_fights_2[[#This Row],[r_fighter_id]],ufc_fighters[id],ufc_fighters[year],"xxx",0,1)</f>
        <v>1986</v>
      </c>
      <c r="D208">
        <f>_xlfn.XLOOKUP(ufc_fights_2[[#This Row],[b_fighter_id]],ufc_fighters[id],ufc_fighters[year],"Prázdné",0,1)</f>
        <v>1985</v>
      </c>
      <c r="E208" s="10">
        <f>YEAR(ufc_fights_2[[#This Row],[date]])-ufc_fights_2[[#This Row],[r_year]]</f>
        <v>35</v>
      </c>
      <c r="F208" s="10">
        <f>YEAR(ufc_fights_2[[#This Row],[date]])-ufc_fights_2[[#This Row],[b_year]]</f>
        <v>36</v>
      </c>
      <c r="G208">
        <v>0</v>
      </c>
      <c r="H208">
        <v>0</v>
      </c>
      <c r="I208">
        <v>0.4451</v>
      </c>
      <c r="J208">
        <v>0.61670000000000003</v>
      </c>
      <c r="K208">
        <v>0.47710000000000002</v>
      </c>
      <c r="L208">
        <v>0.67079999999999995</v>
      </c>
      <c r="M208">
        <v>0.25</v>
      </c>
      <c r="N208">
        <v>0.33329999999999999</v>
      </c>
      <c r="O208">
        <v>0</v>
      </c>
      <c r="P208">
        <v>0</v>
      </c>
      <c r="Q208">
        <v>0</v>
      </c>
      <c r="R208">
        <v>0</v>
      </c>
      <c r="S208" s="2">
        <v>3.5069444444444445E-3</v>
      </c>
      <c r="T208" s="2">
        <v>2.199074074074074E-4</v>
      </c>
      <c r="U208">
        <v>0.30709999999999998</v>
      </c>
      <c r="V208">
        <v>0.42620000000000002</v>
      </c>
      <c r="W208">
        <v>0.85370000000000001</v>
      </c>
      <c r="X208">
        <v>0.6</v>
      </c>
      <c r="Y208">
        <v>0.76790000000000003</v>
      </c>
      <c r="Z208">
        <v>0.33329999999999999</v>
      </c>
      <c r="AA208">
        <v>0.57069999999999999</v>
      </c>
      <c r="AB208">
        <v>0.8</v>
      </c>
      <c r="AC208">
        <v>0.83330000000000004</v>
      </c>
      <c r="AD208">
        <v>1</v>
      </c>
      <c r="AE208">
        <v>0</v>
      </c>
      <c r="AF208" t="s">
        <v>3915</v>
      </c>
      <c r="AG208" s="2">
        <v>3.472222222222222E-3</v>
      </c>
      <c r="AH208" t="s">
        <v>3911</v>
      </c>
      <c r="AI208">
        <v>3</v>
      </c>
      <c r="AJ208" t="s">
        <v>3938</v>
      </c>
      <c r="AK208" s="3">
        <v>44219</v>
      </c>
      <c r="AL208" s="10">
        <f>YEAR(ufc_fights_2[[#This Row],[date]])</f>
        <v>2021</v>
      </c>
      <c r="AM208" t="s">
        <v>3995</v>
      </c>
      <c r="AN208">
        <v>5</v>
      </c>
      <c r="AO208" t="s">
        <v>3918</v>
      </c>
      <c r="AP208">
        <f>IF(ufc_fights_2[[#This Row],[winner]]="Red",ufc_fights_2[[#This Row],[r_fighter_id]],ufc_fights_2[[#This Row],[b_fighter_id]])</f>
        <v>441</v>
      </c>
      <c r="AQ208" t="str">
        <f>_xlfn.XLOOKUP(ufc_fights_2[[#This Row],[winnerID]],ufc_fighters[id],ufc_fighters[fighter_name],"xxx",0,1)</f>
        <v>Joanne Calderwood</v>
      </c>
    </row>
    <row r="209" spans="1:43">
      <c r="A209">
        <v>195</v>
      </c>
      <c r="B209">
        <v>2715</v>
      </c>
      <c r="C209">
        <f>_xlfn.XLOOKUP(ufc_fights_2[[#This Row],[r_fighter_id]],ufc_fighters[id],ufc_fighters[year],"xxx",0,1)</f>
        <v>1998</v>
      </c>
      <c r="D209">
        <f>_xlfn.XLOOKUP(ufc_fights_2[[#This Row],[b_fighter_id]],ufc_fighters[id],ufc_fighters[year],"Prázdné",0,1)</f>
        <v>1995</v>
      </c>
      <c r="E209" s="10">
        <f>YEAR(ufc_fights_2[[#This Row],[date]])-ufc_fights_2[[#This Row],[r_year]]</f>
        <v>21</v>
      </c>
      <c r="F209" s="10">
        <f>YEAR(ufc_fights_2[[#This Row],[date]])-ufc_fights_2[[#This Row],[b_year]]</f>
        <v>24</v>
      </c>
      <c r="G209">
        <v>0</v>
      </c>
      <c r="H209">
        <v>0</v>
      </c>
      <c r="I209">
        <v>0.5</v>
      </c>
      <c r="J209">
        <v>0.42859999999999998</v>
      </c>
      <c r="K209">
        <v>0.54049999999999998</v>
      </c>
      <c r="L209">
        <v>0.4839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2.5462962962962961E-4</v>
      </c>
      <c r="T209" s="2">
        <v>5.0925925925925921E-4</v>
      </c>
      <c r="U209">
        <v>0.47689999999999999</v>
      </c>
      <c r="V209">
        <v>0.38100000000000001</v>
      </c>
      <c r="W209">
        <v>1</v>
      </c>
      <c r="X209">
        <v>0</v>
      </c>
      <c r="Y209">
        <v>0.5</v>
      </c>
      <c r="Z209">
        <v>0.3261</v>
      </c>
      <c r="AA209">
        <v>0.40739999999999998</v>
      </c>
      <c r="AB209">
        <v>0.84209999999999996</v>
      </c>
      <c r="AC209">
        <v>1</v>
      </c>
      <c r="AD209">
        <v>1</v>
      </c>
      <c r="AE209">
        <v>0</v>
      </c>
      <c r="AF209" t="s">
        <v>3910</v>
      </c>
      <c r="AG209" s="2">
        <v>2.1296296296296298E-3</v>
      </c>
      <c r="AH209" t="s">
        <v>3911</v>
      </c>
      <c r="AI209">
        <v>3</v>
      </c>
      <c r="AJ209" t="s">
        <v>4000</v>
      </c>
      <c r="AK209" s="3">
        <v>43756</v>
      </c>
      <c r="AL209" s="10">
        <f>YEAR(ufc_fights_2[[#This Row],[date]])</f>
        <v>2019</v>
      </c>
      <c r="AM209" t="s">
        <v>3995</v>
      </c>
      <c r="AN209">
        <v>61</v>
      </c>
      <c r="AO209" t="s">
        <v>3913</v>
      </c>
      <c r="AP209">
        <f>IF(ufc_fights_2[[#This Row],[winner]]="Red",ufc_fights_2[[#This Row],[r_fighter_id]],ufc_fights_2[[#This Row],[b_fighter_id]])</f>
        <v>195</v>
      </c>
      <c r="AQ209" t="str">
        <f>_xlfn.XLOOKUP(ufc_fights_2[[#This Row],[winnerID]],ufc_fighters[id],ufc_fighters[fighter_name],"xxx",0,1)</f>
        <v>Maycee Barber</v>
      </c>
    </row>
    <row r="210" spans="1:43">
      <c r="A210">
        <v>2953</v>
      </c>
      <c r="B210">
        <v>1838</v>
      </c>
      <c r="C210">
        <f>_xlfn.XLOOKUP(ufc_fights_2[[#This Row],[r_fighter_id]],ufc_fighters[id],ufc_fighters[year],"xxx",0,1)</f>
        <v>1984</v>
      </c>
      <c r="D210">
        <f>_xlfn.XLOOKUP(ufc_fights_2[[#This Row],[b_fighter_id]],ufc_fighters[id],ufc_fighters[year],"Prázdné",0,1)</f>
        <v>1994</v>
      </c>
      <c r="E210" s="10">
        <f>YEAR(ufc_fights_2[[#This Row],[date]])-ufc_fights_2[[#This Row],[r_year]]</f>
        <v>36</v>
      </c>
      <c r="F210" s="10">
        <f>YEAR(ufc_fights_2[[#This Row],[date]])-ufc_fights_2[[#This Row],[b_year]]</f>
        <v>26</v>
      </c>
      <c r="G210">
        <v>0</v>
      </c>
      <c r="H210">
        <v>0</v>
      </c>
      <c r="I210">
        <v>0.68420000000000003</v>
      </c>
      <c r="J210">
        <v>0.57689999999999997</v>
      </c>
      <c r="K210">
        <v>0.73440000000000005</v>
      </c>
      <c r="L210">
        <v>0.69440000000000002</v>
      </c>
      <c r="M210">
        <v>0.33329999999999999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5.3125000000000004E-3</v>
      </c>
      <c r="T210" s="2">
        <v>3.2407407407407406E-4</v>
      </c>
      <c r="U210">
        <v>0.64</v>
      </c>
      <c r="V210">
        <v>0.4667</v>
      </c>
      <c r="W210">
        <v>1</v>
      </c>
      <c r="X210">
        <v>1</v>
      </c>
      <c r="Y210">
        <v>0.6</v>
      </c>
      <c r="Z210">
        <v>0.66669999999999996</v>
      </c>
      <c r="AA210">
        <v>0.54169999999999996</v>
      </c>
      <c r="AB210">
        <v>0.83330000000000004</v>
      </c>
      <c r="AC210">
        <v>1</v>
      </c>
      <c r="AD210">
        <v>0.66669999999999996</v>
      </c>
      <c r="AE210">
        <v>0</v>
      </c>
      <c r="AF210" t="s">
        <v>3910</v>
      </c>
      <c r="AG210" s="2">
        <v>3.1597222222222222E-3</v>
      </c>
      <c r="AH210" t="s">
        <v>3911</v>
      </c>
      <c r="AI210">
        <v>3</v>
      </c>
      <c r="AJ210" t="s">
        <v>3912</v>
      </c>
      <c r="AK210" s="3">
        <v>44156</v>
      </c>
      <c r="AL210" s="10">
        <f>YEAR(ufc_fights_2[[#This Row],[date]])</f>
        <v>2020</v>
      </c>
      <c r="AM210" t="s">
        <v>3995</v>
      </c>
      <c r="AN210">
        <v>1</v>
      </c>
      <c r="AO210" t="s">
        <v>3913</v>
      </c>
      <c r="AP210">
        <f>IF(ufc_fights_2[[#This Row],[winner]]="Red",ufc_fights_2[[#This Row],[r_fighter_id]],ufc_fights_2[[#This Row],[b_fighter_id]])</f>
        <v>2953</v>
      </c>
      <c r="AQ210" t="str">
        <f>_xlfn.XLOOKUP(ufc_fights_2[[#This Row],[winnerID]],ufc_fighters[id],ufc_fighters[fighter_name],"xxx",0,1)</f>
        <v>Antonina Shevchenko</v>
      </c>
    </row>
    <row r="211" spans="1:43">
      <c r="A211">
        <v>2953</v>
      </c>
      <c r="B211">
        <v>2584</v>
      </c>
      <c r="C211">
        <f>_xlfn.XLOOKUP(ufc_fights_2[[#This Row],[r_fighter_id]],ufc_fighters[id],ufc_fighters[year],"xxx",0,1)</f>
        <v>1984</v>
      </c>
      <c r="D211">
        <f>_xlfn.XLOOKUP(ufc_fights_2[[#This Row],[b_fighter_id]],ufc_fighters[id],ufc_fighters[year],"Prázdné",0,1)</f>
        <v>1994</v>
      </c>
      <c r="E211" s="10">
        <f>YEAR(ufc_fights_2[[#This Row],[date]])-ufc_fights_2[[#This Row],[r_year]]</f>
        <v>35</v>
      </c>
      <c r="F211" s="10">
        <f>YEAR(ufc_fights_2[[#This Row],[date]])-ufc_fights_2[[#This Row],[b_year]]</f>
        <v>25</v>
      </c>
      <c r="G211">
        <v>0</v>
      </c>
      <c r="H211">
        <v>0</v>
      </c>
      <c r="I211">
        <v>0.69569999999999999</v>
      </c>
      <c r="J211">
        <v>0.375</v>
      </c>
      <c r="K211">
        <v>0.81820000000000004</v>
      </c>
      <c r="L211">
        <v>0.5</v>
      </c>
      <c r="M211">
        <v>0</v>
      </c>
      <c r="N211">
        <v>0.2</v>
      </c>
      <c r="O211">
        <v>3</v>
      </c>
      <c r="P211">
        <v>0</v>
      </c>
      <c r="Q211">
        <v>0</v>
      </c>
      <c r="R211">
        <v>0</v>
      </c>
      <c r="S211" s="2">
        <v>1.3194444444444445E-3</v>
      </c>
      <c r="T211" s="2">
        <v>1.5856481481481481E-3</v>
      </c>
      <c r="U211">
        <v>0.5</v>
      </c>
      <c r="V211">
        <v>0.25</v>
      </c>
      <c r="W211">
        <v>0.69230000000000003</v>
      </c>
      <c r="X211">
        <v>1</v>
      </c>
      <c r="Y211">
        <v>0</v>
      </c>
      <c r="Z211">
        <v>0.33329999999999999</v>
      </c>
      <c r="AA211">
        <v>0</v>
      </c>
      <c r="AB211">
        <v>0.75</v>
      </c>
      <c r="AC211">
        <v>0.71430000000000005</v>
      </c>
      <c r="AD211">
        <v>0</v>
      </c>
      <c r="AE211">
        <v>1</v>
      </c>
      <c r="AF211" t="s">
        <v>3933</v>
      </c>
      <c r="AG211" s="2">
        <v>9.2592592592592596E-4</v>
      </c>
      <c r="AH211" t="s">
        <v>3911</v>
      </c>
      <c r="AI211">
        <v>3</v>
      </c>
      <c r="AJ211" t="s">
        <v>3962</v>
      </c>
      <c r="AK211" s="3">
        <v>43680</v>
      </c>
      <c r="AL211" s="10">
        <f>YEAR(ufc_fights_2[[#This Row],[date]])</f>
        <v>2019</v>
      </c>
      <c r="AM211" t="s">
        <v>3995</v>
      </c>
      <c r="AN211">
        <v>9</v>
      </c>
      <c r="AO211" t="s">
        <v>3913</v>
      </c>
      <c r="AP211">
        <f>IF(ufc_fights_2[[#This Row],[winner]]="Red",ufc_fights_2[[#This Row],[r_fighter_id]],ufc_fights_2[[#This Row],[b_fighter_id]])</f>
        <v>2953</v>
      </c>
      <c r="AQ211" t="str">
        <f>_xlfn.XLOOKUP(ufc_fights_2[[#This Row],[winnerID]],ufc_fighters[id],ufc_fighters[fighter_name],"xxx",0,1)</f>
        <v>Antonina Shevchenko</v>
      </c>
    </row>
    <row r="212" spans="1:43">
      <c r="A212">
        <v>2752</v>
      </c>
      <c r="B212">
        <v>2866</v>
      </c>
      <c r="C212">
        <f>_xlfn.XLOOKUP(ufc_fights_2[[#This Row],[r_fighter_id]],ufc_fighters[id],ufc_fighters[year],"xxx",0,1)</f>
        <v>1986</v>
      </c>
      <c r="D212">
        <f>_xlfn.XLOOKUP(ufc_fights_2[[#This Row],[b_fighter_id]],ufc_fighters[id],ufc_fighters[year],"Prázdné",0,1)</f>
        <v>1993</v>
      </c>
      <c r="E212" s="10">
        <f>YEAR(ufc_fights_2[[#This Row],[date]])-ufc_fights_2[[#This Row],[r_year]]</f>
        <v>33</v>
      </c>
      <c r="F212" s="10">
        <f>YEAR(ufc_fights_2[[#This Row],[date]])-ufc_fights_2[[#This Row],[b_year]]</f>
        <v>26</v>
      </c>
      <c r="G212">
        <v>0</v>
      </c>
      <c r="H212">
        <v>0</v>
      </c>
      <c r="I212">
        <v>0.34939999999999999</v>
      </c>
      <c r="J212">
        <v>0.36</v>
      </c>
      <c r="K212">
        <v>0.6</v>
      </c>
      <c r="L212">
        <v>0.46339999999999998</v>
      </c>
      <c r="M212">
        <v>0.4</v>
      </c>
      <c r="N212">
        <v>1</v>
      </c>
      <c r="O212">
        <v>0</v>
      </c>
      <c r="P212">
        <v>2</v>
      </c>
      <c r="Q212">
        <v>0</v>
      </c>
      <c r="R212">
        <v>0</v>
      </c>
      <c r="S212" s="2">
        <v>4.1203703703703706E-3</v>
      </c>
      <c r="T212" s="2">
        <v>1.9097222222222222E-3</v>
      </c>
      <c r="U212">
        <v>0.21879999999999999</v>
      </c>
      <c r="V212">
        <v>0.24640000000000001</v>
      </c>
      <c r="W212">
        <v>0.77780000000000005</v>
      </c>
      <c r="X212">
        <v>0.8</v>
      </c>
      <c r="Y212">
        <v>0.81820000000000004</v>
      </c>
      <c r="Z212">
        <v>0.2419</v>
      </c>
      <c r="AA212">
        <v>0.3034</v>
      </c>
      <c r="AB212">
        <v>0.55559999999999998</v>
      </c>
      <c r="AC212">
        <v>0.81820000000000004</v>
      </c>
      <c r="AD212">
        <v>0.75</v>
      </c>
      <c r="AE212">
        <v>0</v>
      </c>
      <c r="AF212" t="s">
        <v>3922</v>
      </c>
      <c r="AG212" s="2">
        <v>3.472222222222222E-3</v>
      </c>
      <c r="AH212" t="s">
        <v>3911</v>
      </c>
      <c r="AI212">
        <v>3</v>
      </c>
      <c r="AJ212" t="s">
        <v>4009</v>
      </c>
      <c r="AK212" s="3">
        <v>43498</v>
      </c>
      <c r="AL212" s="10">
        <f>YEAR(ufc_fights_2[[#This Row],[date]])</f>
        <v>2019</v>
      </c>
      <c r="AM212" t="s">
        <v>3995</v>
      </c>
      <c r="AN212">
        <v>37</v>
      </c>
      <c r="AO212" t="s">
        <v>3913</v>
      </c>
      <c r="AP212">
        <f>IF(ufc_fights_2[[#This Row],[winner]]="Red",ufc_fights_2[[#This Row],[r_fighter_id]],ufc_fights_2[[#This Row],[b_fighter_id]])</f>
        <v>2752</v>
      </c>
      <c r="AQ212" t="str">
        <f>_xlfn.XLOOKUP(ufc_fights_2[[#This Row],[winnerID]],ufc_fighters[id],ufc_fighters[fighter_name],"xxx",0,1)</f>
        <v>Mara Romero Borella</v>
      </c>
    </row>
    <row r="213" spans="1:43">
      <c r="A213">
        <v>2752</v>
      </c>
      <c r="B213">
        <v>939</v>
      </c>
      <c r="C213">
        <f>_xlfn.XLOOKUP(ufc_fights_2[[#This Row],[r_fighter_id]],ufc_fighters[id],ufc_fighters[year],"xxx",0,1)</f>
        <v>1986</v>
      </c>
      <c r="D213">
        <f>_xlfn.XLOOKUP(ufc_fights_2[[#This Row],[b_fighter_id]],ufc_fighters[id],ufc_fighters[year],"Prázdné",0,1)</f>
        <v>1986</v>
      </c>
      <c r="E213" s="10">
        <f>YEAR(ufc_fights_2[[#This Row],[date]])-ufc_fights_2[[#This Row],[r_year]]</f>
        <v>31</v>
      </c>
      <c r="F213" s="10">
        <f>YEAR(ufc_fights_2[[#This Row],[date]])-ufc_fights_2[[#This Row],[b_year]]</f>
        <v>31</v>
      </c>
      <c r="G213">
        <v>0</v>
      </c>
      <c r="H213">
        <v>0</v>
      </c>
      <c r="I213">
        <v>0.6</v>
      </c>
      <c r="J213">
        <v>0</v>
      </c>
      <c r="K213">
        <v>0.88890000000000002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 s="2">
        <v>1.8749999999999999E-3</v>
      </c>
      <c r="T213" s="2">
        <v>0</v>
      </c>
      <c r="U213">
        <v>0.5</v>
      </c>
      <c r="V213">
        <v>0</v>
      </c>
      <c r="W213">
        <v>0</v>
      </c>
      <c r="X213">
        <v>1</v>
      </c>
      <c r="Y213">
        <v>0</v>
      </c>
      <c r="Z213">
        <v>0.33329999999999999</v>
      </c>
      <c r="AA213">
        <v>0</v>
      </c>
      <c r="AB213">
        <v>0</v>
      </c>
      <c r="AC213">
        <v>0</v>
      </c>
      <c r="AD213">
        <v>1</v>
      </c>
      <c r="AE213">
        <v>0</v>
      </c>
      <c r="AF213" t="s">
        <v>3933</v>
      </c>
      <c r="AG213" s="2">
        <v>2.0138888888888888E-3</v>
      </c>
      <c r="AH213" t="s">
        <v>3911</v>
      </c>
      <c r="AI213">
        <v>3</v>
      </c>
      <c r="AJ213" t="s">
        <v>3924</v>
      </c>
      <c r="AK213" s="3">
        <v>43015</v>
      </c>
      <c r="AL213" s="10">
        <f>YEAR(ufc_fights_2[[#This Row],[date]])</f>
        <v>2017</v>
      </c>
      <c r="AM213" t="s">
        <v>3995</v>
      </c>
      <c r="AN213">
        <v>1</v>
      </c>
      <c r="AO213" t="s">
        <v>3913</v>
      </c>
      <c r="AP213">
        <f>IF(ufc_fights_2[[#This Row],[winner]]="Red",ufc_fights_2[[#This Row],[r_fighter_id]],ufc_fights_2[[#This Row],[b_fighter_id]])</f>
        <v>2752</v>
      </c>
      <c r="AQ213" t="str">
        <f>_xlfn.XLOOKUP(ufc_fights_2[[#This Row],[winnerID]],ufc_fighters[id],ufc_fighters[fighter_name],"xxx",0,1)</f>
        <v>Mara Romero Borella</v>
      </c>
    </row>
    <row r="214" spans="1:43">
      <c r="A214">
        <v>1659</v>
      </c>
      <c r="B214">
        <v>1650</v>
      </c>
      <c r="C214">
        <f>_xlfn.XLOOKUP(ufc_fights_2[[#This Row],[r_fighter_id]],ufc_fighters[id],ufc_fighters[year],"xxx",0,1)</f>
        <v>1988</v>
      </c>
      <c r="D214">
        <f>_xlfn.XLOOKUP(ufc_fights_2[[#This Row],[b_fighter_id]],ufc_fighters[id],ufc_fighters[year],"Prázdné",0,1)</f>
        <v>1989</v>
      </c>
      <c r="E214" s="10">
        <f>YEAR(ufc_fights_2[[#This Row],[date]])-ufc_fights_2[[#This Row],[r_year]]</f>
        <v>30</v>
      </c>
      <c r="F214" s="10">
        <f>YEAR(ufc_fights_2[[#This Row],[date]])-ufc_fights_2[[#This Row],[b_year]]</f>
        <v>29</v>
      </c>
      <c r="G214">
        <v>0</v>
      </c>
      <c r="H214">
        <v>0</v>
      </c>
      <c r="I214">
        <v>0.47289999999999999</v>
      </c>
      <c r="J214">
        <v>0.31630000000000003</v>
      </c>
      <c r="K214">
        <v>0.47289999999999999</v>
      </c>
      <c r="L214">
        <v>0.31480000000000002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</v>
      </c>
      <c r="T214" s="2">
        <v>0</v>
      </c>
      <c r="U214">
        <v>0.32579999999999998</v>
      </c>
      <c r="V214">
        <v>0.29849999999999999</v>
      </c>
      <c r="W214">
        <v>0.7097</v>
      </c>
      <c r="X214">
        <v>0.77500000000000002</v>
      </c>
      <c r="Y214">
        <v>1</v>
      </c>
      <c r="Z214">
        <v>0.47210000000000002</v>
      </c>
      <c r="AA214">
        <v>0.31430000000000002</v>
      </c>
      <c r="AB214">
        <v>0.5</v>
      </c>
      <c r="AC214">
        <v>0.4</v>
      </c>
      <c r="AD214">
        <v>0</v>
      </c>
      <c r="AE214">
        <v>0</v>
      </c>
      <c r="AF214" t="s">
        <v>3922</v>
      </c>
      <c r="AG214" s="2">
        <v>3.472222222222222E-3</v>
      </c>
      <c r="AH214" t="s">
        <v>3911</v>
      </c>
      <c r="AI214">
        <v>3</v>
      </c>
      <c r="AJ214" t="s">
        <v>3928</v>
      </c>
      <c r="AK214" s="3">
        <v>43127</v>
      </c>
      <c r="AL214" s="10">
        <f>YEAR(ufc_fights_2[[#This Row],[date]])</f>
        <v>2018</v>
      </c>
      <c r="AM214" t="s">
        <v>3995</v>
      </c>
      <c r="AN214">
        <v>112</v>
      </c>
      <c r="AO214" t="s">
        <v>3918</v>
      </c>
      <c r="AP214">
        <f>IF(ufc_fights_2[[#This Row],[winner]]="Red",ufc_fights_2[[#This Row],[r_fighter_id]],ufc_fights_2[[#This Row],[b_fighter_id]])</f>
        <v>1650</v>
      </c>
      <c r="AQ214" t="str">
        <f>_xlfn.XLOOKUP(ufc_fights_2[[#This Row],[winnerID]],ufc_fighters[id],ufc_fighters[fighter_name],"xxx",0,1)</f>
        <v>Ji Yeon Kim</v>
      </c>
    </row>
    <row r="215" spans="1:43">
      <c r="A215">
        <v>1650</v>
      </c>
      <c r="B215">
        <v>927</v>
      </c>
      <c r="C215">
        <f>_xlfn.XLOOKUP(ufc_fights_2[[#This Row],[r_fighter_id]],ufc_fighters[id],ufc_fighters[year],"xxx",0,1)</f>
        <v>1989</v>
      </c>
      <c r="D215">
        <f>_xlfn.XLOOKUP(ufc_fights_2[[#This Row],[b_fighter_id]],ufc_fighters[id],ufc_fighters[year],"Prázdné",0,1)</f>
        <v>1987</v>
      </c>
      <c r="E215" s="10">
        <f>YEAR(ufc_fights_2[[#This Row],[date]])-ufc_fights_2[[#This Row],[r_year]]</f>
        <v>29</v>
      </c>
      <c r="F215" s="10">
        <f>YEAR(ufc_fights_2[[#This Row],[date]])-ufc_fights_2[[#This Row],[b_year]]</f>
        <v>31</v>
      </c>
      <c r="G215">
        <v>0</v>
      </c>
      <c r="H215">
        <v>0</v>
      </c>
      <c r="I215">
        <v>0.3029</v>
      </c>
      <c r="J215">
        <v>0.41620000000000001</v>
      </c>
      <c r="K215">
        <v>0.35630000000000001</v>
      </c>
      <c r="L215">
        <v>0.43890000000000001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1.6898148148148148E-3</v>
      </c>
      <c r="T215" s="2">
        <v>2.3148148148148147E-5</v>
      </c>
      <c r="U215">
        <v>0.22439999999999999</v>
      </c>
      <c r="V215">
        <v>0.30709999999999998</v>
      </c>
      <c r="W215">
        <v>0.75860000000000005</v>
      </c>
      <c r="X215">
        <v>0.71430000000000005</v>
      </c>
      <c r="Y215">
        <v>0.78569999999999995</v>
      </c>
      <c r="Z215">
        <v>0.2419</v>
      </c>
      <c r="AA215">
        <v>0.42859999999999998</v>
      </c>
      <c r="AB215">
        <v>0.80769999999999997</v>
      </c>
      <c r="AC215">
        <v>0.31580000000000003</v>
      </c>
      <c r="AD215">
        <v>0</v>
      </c>
      <c r="AE215">
        <v>0</v>
      </c>
      <c r="AF215" t="s">
        <v>3922</v>
      </c>
      <c r="AG215" s="2">
        <v>3.472222222222222E-3</v>
      </c>
      <c r="AH215" t="s">
        <v>3911</v>
      </c>
      <c r="AI215">
        <v>3</v>
      </c>
      <c r="AJ215" t="s">
        <v>3975</v>
      </c>
      <c r="AK215" s="3">
        <v>43274</v>
      </c>
      <c r="AL215" s="10">
        <f>YEAR(ufc_fights_2[[#This Row],[date]])</f>
        <v>2018</v>
      </c>
      <c r="AM215" t="s">
        <v>3995</v>
      </c>
      <c r="AN215">
        <v>57</v>
      </c>
      <c r="AO215" t="s">
        <v>3913</v>
      </c>
      <c r="AP215">
        <f>IF(ufc_fights_2[[#This Row],[winner]]="Red",ufc_fights_2[[#This Row],[r_fighter_id]],ufc_fights_2[[#This Row],[b_fighter_id]])</f>
        <v>1650</v>
      </c>
      <c r="AQ215" t="str">
        <f>_xlfn.XLOOKUP(ufc_fights_2[[#This Row],[winnerID]],ufc_fighters[id],ufc_fighters[fighter_name],"xxx",0,1)</f>
        <v>Ji Yeon Kim</v>
      </c>
    </row>
    <row r="216" spans="1:43">
      <c r="A216">
        <v>1650</v>
      </c>
      <c r="B216">
        <v>2953</v>
      </c>
      <c r="C216">
        <f>_xlfn.XLOOKUP(ufc_fights_2[[#This Row],[r_fighter_id]],ufc_fighters[id],ufc_fighters[year],"xxx",0,1)</f>
        <v>1989</v>
      </c>
      <c r="D216">
        <f>_xlfn.XLOOKUP(ufc_fights_2[[#This Row],[b_fighter_id]],ufc_fighters[id],ufc_fighters[year],"Prázdné",0,1)</f>
        <v>1984</v>
      </c>
      <c r="E216" s="10">
        <f>YEAR(ufc_fights_2[[#This Row],[date]])-ufc_fights_2[[#This Row],[r_year]]</f>
        <v>29</v>
      </c>
      <c r="F216" s="10">
        <f>YEAR(ufc_fights_2[[#This Row],[date]])-ufc_fights_2[[#This Row],[b_year]]</f>
        <v>34</v>
      </c>
      <c r="G216">
        <v>0</v>
      </c>
      <c r="H216">
        <v>0</v>
      </c>
      <c r="I216">
        <v>0.25779999999999997</v>
      </c>
      <c r="J216">
        <v>0.49249999999999999</v>
      </c>
      <c r="K216">
        <v>0.4521</v>
      </c>
      <c r="L216">
        <v>0.52100000000000002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 s="2">
        <v>1.1226851851851851E-3</v>
      </c>
      <c r="T216" s="2">
        <v>3.4027777777777776E-3</v>
      </c>
      <c r="U216">
        <v>0.1593</v>
      </c>
      <c r="V216">
        <v>0.40589999999999998</v>
      </c>
      <c r="W216">
        <v>1</v>
      </c>
      <c r="X216">
        <v>1</v>
      </c>
      <c r="Y216">
        <v>1</v>
      </c>
      <c r="Z216">
        <v>0.22409999999999999</v>
      </c>
      <c r="AA216">
        <v>0.434</v>
      </c>
      <c r="AB216">
        <v>0.58330000000000004</v>
      </c>
      <c r="AC216">
        <v>0.73680000000000001</v>
      </c>
      <c r="AD216">
        <v>0</v>
      </c>
      <c r="AE216">
        <v>0.66669999999999996</v>
      </c>
      <c r="AF216" t="s">
        <v>3915</v>
      </c>
      <c r="AG216" s="2">
        <v>3.472222222222222E-3</v>
      </c>
      <c r="AH216" t="s">
        <v>3911</v>
      </c>
      <c r="AI216">
        <v>3</v>
      </c>
      <c r="AJ216" t="s">
        <v>3949</v>
      </c>
      <c r="AK216" s="3">
        <v>43434</v>
      </c>
      <c r="AL216" s="10">
        <f>YEAR(ufc_fights_2[[#This Row],[date]])</f>
        <v>2018</v>
      </c>
      <c r="AM216" t="s">
        <v>3995</v>
      </c>
      <c r="AN216">
        <v>1</v>
      </c>
      <c r="AO216" t="s">
        <v>3918</v>
      </c>
      <c r="AP216">
        <f>IF(ufc_fights_2[[#This Row],[winner]]="Red",ufc_fights_2[[#This Row],[r_fighter_id]],ufc_fights_2[[#This Row],[b_fighter_id]])</f>
        <v>2953</v>
      </c>
      <c r="AQ216" t="str">
        <f>_xlfn.XLOOKUP(ufc_fights_2[[#This Row],[winnerID]],ufc_fighters[id],ufc_fighters[fighter_name],"xxx",0,1)</f>
        <v>Antonina Shevchenko</v>
      </c>
    </row>
    <row r="217" spans="1:43">
      <c r="A217">
        <v>1603</v>
      </c>
      <c r="B217">
        <v>1650</v>
      </c>
      <c r="C217">
        <f>_xlfn.XLOOKUP(ufc_fights_2[[#This Row],[r_fighter_id]],ufc_fighters[id],ufc_fighters[year],"xxx",0,1)</f>
        <v>1995</v>
      </c>
      <c r="D217">
        <f>_xlfn.XLOOKUP(ufc_fights_2[[#This Row],[b_fighter_id]],ufc_fighters[id],ufc_fighters[year],"Prázdné",0,1)</f>
        <v>1989</v>
      </c>
      <c r="E217" s="10">
        <f>YEAR(ufc_fights_2[[#This Row],[date]])-ufc_fights_2[[#This Row],[r_year]]</f>
        <v>24</v>
      </c>
      <c r="F217" s="10">
        <f>YEAR(ufc_fights_2[[#This Row],[date]])-ufc_fights_2[[#This Row],[b_year]]</f>
        <v>30</v>
      </c>
      <c r="G217">
        <v>0</v>
      </c>
      <c r="H217">
        <v>1</v>
      </c>
      <c r="I217">
        <v>0.34350000000000003</v>
      </c>
      <c r="J217">
        <v>0.44690000000000002</v>
      </c>
      <c r="K217">
        <v>0.38129999999999997</v>
      </c>
      <c r="L217">
        <v>0.4486</v>
      </c>
      <c r="M217">
        <v>0.5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7.291666666666667E-4</v>
      </c>
      <c r="T217" s="2">
        <v>1.1574074074074075E-4</v>
      </c>
      <c r="U217">
        <v>0.1343</v>
      </c>
      <c r="V217">
        <v>0.42380000000000001</v>
      </c>
      <c r="W217">
        <v>0.55359999999999998</v>
      </c>
      <c r="X217">
        <v>0.625</v>
      </c>
      <c r="Y217">
        <v>0.44440000000000002</v>
      </c>
      <c r="Z217">
        <v>0.33610000000000001</v>
      </c>
      <c r="AA217">
        <v>0.44309999999999999</v>
      </c>
      <c r="AB217">
        <v>0.5</v>
      </c>
      <c r="AC217">
        <v>0.625</v>
      </c>
      <c r="AD217">
        <v>0.25</v>
      </c>
      <c r="AE217">
        <v>0.25</v>
      </c>
      <c r="AF217" t="s">
        <v>3910</v>
      </c>
      <c r="AG217" s="2">
        <v>3.460648148148148E-3</v>
      </c>
      <c r="AH217" t="s">
        <v>3911</v>
      </c>
      <c r="AI217">
        <v>3</v>
      </c>
      <c r="AJ217" t="s">
        <v>3966</v>
      </c>
      <c r="AK217" s="3">
        <v>43743</v>
      </c>
      <c r="AL217" s="10">
        <f>YEAR(ufc_fights_2[[#This Row],[date]])</f>
        <v>2019</v>
      </c>
      <c r="AM217" t="s">
        <v>3995</v>
      </c>
      <c r="AN217">
        <v>14</v>
      </c>
      <c r="AO217" t="s">
        <v>3918</v>
      </c>
      <c r="AP217">
        <f>IF(ufc_fights_2[[#This Row],[winner]]="Red",ufc_fights_2[[#This Row],[r_fighter_id]],ufc_fights_2[[#This Row],[b_fighter_id]])</f>
        <v>1650</v>
      </c>
      <c r="AQ217" t="str">
        <f>_xlfn.XLOOKUP(ufc_fights_2[[#This Row],[winnerID]],ufc_fighters[id],ufc_fighters[fighter_name],"xxx",0,1)</f>
        <v>Ji Yeon Kim</v>
      </c>
    </row>
    <row r="218" spans="1:43">
      <c r="A218">
        <v>19</v>
      </c>
      <c r="B218">
        <v>560</v>
      </c>
      <c r="C218">
        <f>_xlfn.XLOOKUP(ufc_fights_2[[#This Row],[r_fighter_id]],ufc_fighters[id],ufc_fighters[year],"xxx",0,1)</f>
        <v>1997</v>
      </c>
      <c r="D218">
        <f>_xlfn.XLOOKUP(ufc_fights_2[[#This Row],[b_fighter_id]],ufc_fighters[id],ufc_fighters[year],"Prázdné",0,1)</f>
        <v>1992</v>
      </c>
      <c r="E218" s="10">
        <f>YEAR(ufc_fights_2[[#This Row],[date]])-ufc_fights_2[[#This Row],[r_year]]</f>
        <v>23</v>
      </c>
      <c r="F218" s="10">
        <f>YEAR(ufc_fights_2[[#This Row],[date]])-ufc_fights_2[[#This Row],[b_year]]</f>
        <v>28</v>
      </c>
      <c r="G218">
        <v>1</v>
      </c>
      <c r="H218">
        <v>0</v>
      </c>
      <c r="I218">
        <v>0.55769999999999997</v>
      </c>
      <c r="J218">
        <v>0.34379999999999999</v>
      </c>
      <c r="K218">
        <v>0.61019999999999996</v>
      </c>
      <c r="L218">
        <v>0.38890000000000002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 s="2">
        <v>2.7777777777777778E-4</v>
      </c>
      <c r="T218" s="2">
        <v>3.4722222222222224E-4</v>
      </c>
      <c r="U218">
        <v>0.48780000000000001</v>
      </c>
      <c r="V218">
        <v>0.1905</v>
      </c>
      <c r="W218">
        <v>0.8</v>
      </c>
      <c r="X218">
        <v>1</v>
      </c>
      <c r="Y218">
        <v>0.66669999999999996</v>
      </c>
      <c r="Z218">
        <v>0.54290000000000005</v>
      </c>
      <c r="AA218">
        <v>0.30430000000000001</v>
      </c>
      <c r="AB218">
        <v>0.58819999999999995</v>
      </c>
      <c r="AC218">
        <v>0.44440000000000002</v>
      </c>
      <c r="AD218">
        <v>0</v>
      </c>
      <c r="AE218">
        <v>0</v>
      </c>
      <c r="AF218" t="s">
        <v>3933</v>
      </c>
      <c r="AG218" s="2">
        <v>1.8749999999999999E-3</v>
      </c>
      <c r="AH218" t="s">
        <v>3911</v>
      </c>
      <c r="AI218">
        <v>3</v>
      </c>
      <c r="AJ218" t="s">
        <v>3928</v>
      </c>
      <c r="AK218" s="3">
        <v>43995</v>
      </c>
      <c r="AL218" s="10">
        <f>YEAR(ufc_fights_2[[#This Row],[date]])</f>
        <v>2020</v>
      </c>
      <c r="AM218" t="s">
        <v>3995</v>
      </c>
      <c r="AN218">
        <v>1</v>
      </c>
      <c r="AO218" t="s">
        <v>3913</v>
      </c>
      <c r="AP218">
        <f>IF(ufc_fights_2[[#This Row],[winner]]="Red",ufc_fights_2[[#This Row],[r_fighter_id]],ufc_fights_2[[#This Row],[b_fighter_id]])</f>
        <v>19</v>
      </c>
      <c r="AQ218" t="str">
        <f>_xlfn.XLOOKUP(ufc_fights_2[[#This Row],[winnerID]],ufc_fighters[id],ufc_fighters[fighter_name],"xxx",0,1)</f>
        <v>Mariya Agapova</v>
      </c>
    </row>
    <row r="219" spans="1:43">
      <c r="A219">
        <v>1650</v>
      </c>
      <c r="B219">
        <v>1192</v>
      </c>
      <c r="C219">
        <f>_xlfn.XLOOKUP(ufc_fights_2[[#This Row],[r_fighter_id]],ufc_fighters[id],ufc_fighters[year],"xxx",0,1)</f>
        <v>1989</v>
      </c>
      <c r="D219">
        <f>_xlfn.XLOOKUP(ufc_fights_2[[#This Row],[b_fighter_id]],ufc_fighters[id],ufc_fighters[year],"Prázdné",0,1)</f>
        <v>1993</v>
      </c>
      <c r="E219" s="10">
        <f>YEAR(ufc_fights_2[[#This Row],[date]])-ufc_fights_2[[#This Row],[r_year]]</f>
        <v>31</v>
      </c>
      <c r="F219" s="10">
        <f>YEAR(ufc_fights_2[[#This Row],[date]])-ufc_fights_2[[#This Row],[b_year]]</f>
        <v>27</v>
      </c>
      <c r="G219">
        <v>0</v>
      </c>
      <c r="H219">
        <v>0</v>
      </c>
      <c r="I219">
        <v>0.36170000000000002</v>
      </c>
      <c r="J219">
        <v>0.48349999999999999</v>
      </c>
      <c r="K219">
        <v>0.41260000000000002</v>
      </c>
      <c r="L219">
        <v>0.55910000000000004</v>
      </c>
      <c r="M219">
        <v>0</v>
      </c>
      <c r="N219">
        <v>0.5</v>
      </c>
      <c r="O219">
        <v>0</v>
      </c>
      <c r="P219">
        <v>0</v>
      </c>
      <c r="Q219">
        <v>0</v>
      </c>
      <c r="R219">
        <v>0</v>
      </c>
      <c r="S219" s="2">
        <v>5.3240740740740744E-4</v>
      </c>
      <c r="T219" s="2">
        <v>1.4699074074074074E-3</v>
      </c>
      <c r="U219">
        <v>0.34460000000000002</v>
      </c>
      <c r="V219">
        <v>0.38059999999999999</v>
      </c>
      <c r="W219">
        <v>0.66669999999999996</v>
      </c>
      <c r="X219">
        <v>0.6</v>
      </c>
      <c r="Y219">
        <v>0.72</v>
      </c>
      <c r="Z219">
        <v>0.3533</v>
      </c>
      <c r="AA219">
        <v>0.46550000000000002</v>
      </c>
      <c r="AB219">
        <v>0.75</v>
      </c>
      <c r="AC219">
        <v>1</v>
      </c>
      <c r="AD219">
        <v>0</v>
      </c>
      <c r="AE219">
        <v>0.8</v>
      </c>
      <c r="AF219" t="s">
        <v>3915</v>
      </c>
      <c r="AG219" s="2">
        <v>3.472222222222222E-3</v>
      </c>
      <c r="AH219" t="s">
        <v>3911</v>
      </c>
      <c r="AI219">
        <v>3</v>
      </c>
      <c r="AJ219" t="s">
        <v>3912</v>
      </c>
      <c r="AK219" s="3">
        <v>44072</v>
      </c>
      <c r="AL219" s="10">
        <f>YEAR(ufc_fights_2[[#This Row],[date]])</f>
        <v>2020</v>
      </c>
      <c r="AM219" t="s">
        <v>3995</v>
      </c>
      <c r="AN219">
        <v>1</v>
      </c>
      <c r="AO219" t="s">
        <v>3918</v>
      </c>
      <c r="AP219">
        <f>IF(ufc_fights_2[[#This Row],[winner]]="Red",ufc_fights_2[[#This Row],[r_fighter_id]],ufc_fights_2[[#This Row],[b_fighter_id]])</f>
        <v>1192</v>
      </c>
      <c r="AQ219" t="str">
        <f>_xlfn.XLOOKUP(ufc_fights_2[[#This Row],[winnerID]],ufc_fighters[id],ufc_fighters[fighter_name],"xxx",0,1)</f>
        <v>Alexa Grasso</v>
      </c>
    </row>
    <row r="220" spans="1:43">
      <c r="A220">
        <v>195</v>
      </c>
      <c r="B220">
        <v>1192</v>
      </c>
      <c r="C220">
        <f>_xlfn.XLOOKUP(ufc_fights_2[[#This Row],[r_fighter_id]],ufc_fighters[id],ufc_fighters[year],"xxx",0,1)</f>
        <v>1998</v>
      </c>
      <c r="D220">
        <f>_xlfn.XLOOKUP(ufc_fights_2[[#This Row],[b_fighter_id]],ufc_fighters[id],ufc_fighters[year],"Prázdné",0,1)</f>
        <v>1993</v>
      </c>
      <c r="E220" s="10">
        <f>YEAR(ufc_fights_2[[#This Row],[date]])-ufc_fights_2[[#This Row],[r_year]]</f>
        <v>23</v>
      </c>
      <c r="F220" s="10">
        <f>YEAR(ufc_fights_2[[#This Row],[date]])-ufc_fights_2[[#This Row],[b_year]]</f>
        <v>28</v>
      </c>
      <c r="G220">
        <v>0</v>
      </c>
      <c r="H220">
        <v>0</v>
      </c>
      <c r="I220">
        <v>0.26319999999999999</v>
      </c>
      <c r="J220">
        <v>0.46910000000000002</v>
      </c>
      <c r="K220">
        <v>0.30299999999999999</v>
      </c>
      <c r="L220">
        <v>0.58640000000000003</v>
      </c>
      <c r="M220">
        <v>0.6</v>
      </c>
      <c r="N220">
        <v>0</v>
      </c>
      <c r="O220">
        <v>0</v>
      </c>
      <c r="P220">
        <v>1</v>
      </c>
      <c r="Q220">
        <v>0</v>
      </c>
      <c r="R220">
        <v>1</v>
      </c>
      <c r="S220" s="2">
        <v>2.2453703703703702E-3</v>
      </c>
      <c r="T220" s="2">
        <v>3.5879629629629629E-3</v>
      </c>
      <c r="U220">
        <v>0.1769</v>
      </c>
      <c r="V220">
        <v>0.42109999999999997</v>
      </c>
      <c r="W220">
        <v>0.77780000000000005</v>
      </c>
      <c r="X220">
        <v>0.75</v>
      </c>
      <c r="Y220">
        <v>0.5</v>
      </c>
      <c r="Z220">
        <v>0.15129999999999999</v>
      </c>
      <c r="AA220">
        <v>0.4098</v>
      </c>
      <c r="AB220">
        <v>0.6452</v>
      </c>
      <c r="AC220">
        <v>0.65</v>
      </c>
      <c r="AD220">
        <v>1</v>
      </c>
      <c r="AE220">
        <v>0</v>
      </c>
      <c r="AF220" t="s">
        <v>3915</v>
      </c>
      <c r="AG220" s="2">
        <v>3.472222222222222E-3</v>
      </c>
      <c r="AH220" t="s">
        <v>3911</v>
      </c>
      <c r="AI220">
        <v>3</v>
      </c>
      <c r="AJ220" t="s">
        <v>3938</v>
      </c>
      <c r="AK220" s="3">
        <v>44240</v>
      </c>
      <c r="AL220" s="10">
        <f>YEAR(ufc_fights_2[[#This Row],[date]])</f>
        <v>2021</v>
      </c>
      <c r="AM220" t="s">
        <v>3995</v>
      </c>
      <c r="AN220">
        <v>1</v>
      </c>
      <c r="AO220" t="s">
        <v>3918</v>
      </c>
      <c r="AP220">
        <f>IF(ufc_fights_2[[#This Row],[winner]]="Red",ufc_fights_2[[#This Row],[r_fighter_id]],ufc_fights_2[[#This Row],[b_fighter_id]])</f>
        <v>1192</v>
      </c>
      <c r="AQ220" t="str">
        <f>_xlfn.XLOOKUP(ufc_fights_2[[#This Row],[winnerID]],ufc_fighters[id],ufc_fighters[fighter_name],"xxx",0,1)</f>
        <v>Alexa Grasso</v>
      </c>
    </row>
    <row r="221" spans="1:43">
      <c r="A221">
        <v>790</v>
      </c>
      <c r="B221">
        <v>2357</v>
      </c>
      <c r="C221">
        <f>_xlfn.XLOOKUP(ufc_fights_2[[#This Row],[r_fighter_id]],ufc_fighters[id],ufc_fighters[year],"xxx",0,1)</f>
        <v>1989</v>
      </c>
      <c r="D221">
        <f>_xlfn.XLOOKUP(ufc_fights_2[[#This Row],[b_fighter_id]],ufc_fighters[id],ufc_fighters[year],"Prázdné",0,1)</f>
        <v>1997</v>
      </c>
      <c r="E221" s="10">
        <f>YEAR(ufc_fights_2[[#This Row],[date]])-ufc_fights_2[[#This Row],[r_year]]</f>
        <v>32</v>
      </c>
      <c r="F221" s="10">
        <f>YEAR(ufc_fights_2[[#This Row],[date]])-ufc_fights_2[[#This Row],[b_year]]</f>
        <v>24</v>
      </c>
      <c r="G221">
        <v>0</v>
      </c>
      <c r="H221">
        <v>0</v>
      </c>
      <c r="I221">
        <v>0.57140000000000002</v>
      </c>
      <c r="J221">
        <v>0.72060000000000002</v>
      </c>
      <c r="K221">
        <v>0.64290000000000003</v>
      </c>
      <c r="L221">
        <v>0.72130000000000005</v>
      </c>
      <c r="M221">
        <v>0</v>
      </c>
      <c r="N221">
        <v>0.66669999999999996</v>
      </c>
      <c r="O221">
        <v>0</v>
      </c>
      <c r="P221">
        <v>1</v>
      </c>
      <c r="Q221">
        <v>1</v>
      </c>
      <c r="R221">
        <v>0</v>
      </c>
      <c r="S221" s="2">
        <v>1.5046296296296297E-4</v>
      </c>
      <c r="T221" s="2">
        <v>5.162037037037037E-3</v>
      </c>
      <c r="U221">
        <v>0.42859999999999998</v>
      </c>
      <c r="V221">
        <v>0.7097</v>
      </c>
      <c r="W221">
        <v>1</v>
      </c>
      <c r="X221">
        <v>1</v>
      </c>
      <c r="Y221">
        <v>1</v>
      </c>
      <c r="Z221">
        <v>0.55000000000000004</v>
      </c>
      <c r="AA221">
        <v>0.70830000000000004</v>
      </c>
      <c r="AB221">
        <v>0.75</v>
      </c>
      <c r="AC221">
        <v>1</v>
      </c>
      <c r="AD221">
        <v>0.5</v>
      </c>
      <c r="AE221">
        <v>0.72089999999999999</v>
      </c>
      <c r="AF221" t="s">
        <v>3910</v>
      </c>
      <c r="AG221" s="2">
        <v>2.5578703703703705E-3</v>
      </c>
      <c r="AH221" t="s">
        <v>3911</v>
      </c>
      <c r="AI221">
        <v>3</v>
      </c>
      <c r="AJ221" t="s">
        <v>3912</v>
      </c>
      <c r="AK221" s="3">
        <v>44247</v>
      </c>
      <c r="AL221" s="10">
        <f>YEAR(ufc_fights_2[[#This Row],[date]])</f>
        <v>2021</v>
      </c>
      <c r="AM221" t="s">
        <v>3995</v>
      </c>
      <c r="AN221">
        <v>1</v>
      </c>
      <c r="AO221" t="s">
        <v>3918</v>
      </c>
      <c r="AP221">
        <f>IF(ufc_fights_2[[#This Row],[winner]]="Red",ufc_fights_2[[#This Row],[r_fighter_id]],ufc_fights_2[[#This Row],[b_fighter_id]])</f>
        <v>2357</v>
      </c>
      <c r="AQ221" t="str">
        <f>_xlfn.XLOOKUP(ufc_fights_2[[#This Row],[winnerID]],ufc_fighters[id],ufc_fighters[fighter_name],"xxx",0,1)</f>
        <v>Casey O'Neill</v>
      </c>
    </row>
    <row r="222" spans="1:43">
      <c r="A222">
        <v>2630</v>
      </c>
      <c r="B222">
        <v>918</v>
      </c>
      <c r="C222">
        <f>_xlfn.XLOOKUP(ufc_fights_2[[#This Row],[r_fighter_id]],ufc_fighters[id],ufc_fighters[year],"xxx",0,1)</f>
        <v>1989</v>
      </c>
      <c r="D222">
        <f>_xlfn.XLOOKUP(ufc_fights_2[[#This Row],[b_fighter_id]],ufc_fighters[id],ufc_fighters[year],"Prázdné",0,1)</f>
        <v>1987</v>
      </c>
      <c r="E222" s="10">
        <f>YEAR(ufc_fights_2[[#This Row],[date]])-ufc_fights_2[[#This Row],[r_year]]</f>
        <v>29</v>
      </c>
      <c r="F222" s="10">
        <f>YEAR(ufc_fights_2[[#This Row],[date]])-ufc_fights_2[[#This Row],[b_year]]</f>
        <v>31</v>
      </c>
      <c r="G222">
        <v>0</v>
      </c>
      <c r="H222">
        <v>0</v>
      </c>
      <c r="I222">
        <v>0.45129999999999998</v>
      </c>
      <c r="J222">
        <v>0.35049999999999998</v>
      </c>
      <c r="K222">
        <v>0.4541</v>
      </c>
      <c r="L222">
        <v>0.35909999999999997</v>
      </c>
      <c r="M222">
        <v>0</v>
      </c>
      <c r="N222">
        <v>0.25</v>
      </c>
      <c r="O222">
        <v>0</v>
      </c>
      <c r="P222">
        <v>0</v>
      </c>
      <c r="Q222">
        <v>0</v>
      </c>
      <c r="R222">
        <v>0</v>
      </c>
      <c r="S222" s="2">
        <v>1.0416666666666667E-4</v>
      </c>
      <c r="T222" s="2">
        <v>8.1018518518518516E-5</v>
      </c>
      <c r="U222">
        <v>0.31290000000000001</v>
      </c>
      <c r="V222">
        <v>0.29349999999999998</v>
      </c>
      <c r="W222">
        <v>0.77780000000000005</v>
      </c>
      <c r="X222">
        <v>0.93330000000000002</v>
      </c>
      <c r="Y222">
        <v>0.78949999999999998</v>
      </c>
      <c r="Z222">
        <v>0.43619999999999998</v>
      </c>
      <c r="AA222">
        <v>0.33110000000000001</v>
      </c>
      <c r="AB222">
        <v>0.85709999999999997</v>
      </c>
      <c r="AC222">
        <v>0.56000000000000005</v>
      </c>
      <c r="AD222">
        <v>0</v>
      </c>
      <c r="AE222">
        <v>1</v>
      </c>
      <c r="AF222" t="s">
        <v>3915</v>
      </c>
      <c r="AG222" s="2">
        <v>3.472222222222222E-3</v>
      </c>
      <c r="AH222" t="s">
        <v>3911</v>
      </c>
      <c r="AI222">
        <v>3</v>
      </c>
      <c r="AJ222" t="s">
        <v>3964</v>
      </c>
      <c r="AK222" s="3">
        <v>43197</v>
      </c>
      <c r="AL222" s="10">
        <f>YEAR(ufc_fights_2[[#This Row],[date]])</f>
        <v>2018</v>
      </c>
      <c r="AM222" t="s">
        <v>3995</v>
      </c>
      <c r="AN222">
        <v>31</v>
      </c>
      <c r="AO222" t="s">
        <v>3918</v>
      </c>
      <c r="AP222">
        <f>IF(ufc_fights_2[[#This Row],[winner]]="Red",ufc_fights_2[[#This Row],[r_fighter_id]],ufc_fights_2[[#This Row],[b_fighter_id]])</f>
        <v>918</v>
      </c>
      <c r="AQ222" t="str">
        <f>_xlfn.XLOOKUP(ufc_fights_2[[#This Row],[winnerID]],ufc_fighters[id],ufc_fighters[fighter_name],"xxx",0,1)</f>
        <v>Ashlee Evans-Smith</v>
      </c>
    </row>
    <row r="223" spans="1:43">
      <c r="A223">
        <v>914</v>
      </c>
      <c r="B223">
        <v>2153</v>
      </c>
      <c r="C223">
        <f>_xlfn.XLOOKUP(ufc_fights_2[[#This Row],[r_fighter_id]],ufc_fighters[id],ufc_fighters[year],"xxx",0,1)</f>
        <v>1985</v>
      </c>
      <c r="D223">
        <f>_xlfn.XLOOKUP(ufc_fights_2[[#This Row],[b_fighter_id]],ufc_fighters[id],ufc_fighters[year],"Prázdné",0,1)</f>
        <v>1982</v>
      </c>
      <c r="E223" s="10">
        <f>YEAR(ufc_fights_2[[#This Row],[date]])-ufc_fights_2[[#This Row],[r_year]]</f>
        <v>33</v>
      </c>
      <c r="F223" s="10">
        <f>YEAR(ufc_fights_2[[#This Row],[date]])-ufc_fights_2[[#This Row],[b_year]]</f>
        <v>36</v>
      </c>
      <c r="G223">
        <v>1</v>
      </c>
      <c r="H223">
        <v>0</v>
      </c>
      <c r="I223">
        <v>0.32569999999999999</v>
      </c>
      <c r="J223">
        <v>0.23330000000000001</v>
      </c>
      <c r="K223">
        <v>0.39510000000000001</v>
      </c>
      <c r="L223">
        <v>0.41949999999999998</v>
      </c>
      <c r="M223">
        <v>0.75</v>
      </c>
      <c r="N223">
        <v>0.25</v>
      </c>
      <c r="O223">
        <v>0</v>
      </c>
      <c r="P223">
        <v>0</v>
      </c>
      <c r="Q223">
        <v>0</v>
      </c>
      <c r="R223">
        <v>0</v>
      </c>
      <c r="S223" s="2">
        <v>4.1435185185185186E-3</v>
      </c>
      <c r="T223" s="2">
        <v>1.8287037037037037E-3</v>
      </c>
      <c r="U223">
        <v>0.28029999999999999</v>
      </c>
      <c r="V223">
        <v>0.2288</v>
      </c>
      <c r="W223">
        <v>0.64290000000000003</v>
      </c>
      <c r="X223">
        <v>1</v>
      </c>
      <c r="Y223">
        <v>1</v>
      </c>
      <c r="Z223">
        <v>0.29139999999999999</v>
      </c>
      <c r="AA223">
        <v>0.23330000000000001</v>
      </c>
      <c r="AB223">
        <v>0.75</v>
      </c>
      <c r="AC223">
        <v>0</v>
      </c>
      <c r="AD223">
        <v>0.5</v>
      </c>
      <c r="AE223">
        <v>0</v>
      </c>
      <c r="AF223" t="s">
        <v>3915</v>
      </c>
      <c r="AG223" s="2">
        <v>3.472222222222222E-3</v>
      </c>
      <c r="AH223" t="s">
        <v>3911</v>
      </c>
      <c r="AI223">
        <v>3</v>
      </c>
      <c r="AJ223" t="s">
        <v>3938</v>
      </c>
      <c r="AK223" s="3">
        <v>43407</v>
      </c>
      <c r="AL223" s="10">
        <f>YEAR(ufc_fights_2[[#This Row],[date]])</f>
        <v>2018</v>
      </c>
      <c r="AM223" t="s">
        <v>3995</v>
      </c>
      <c r="AN223">
        <v>18</v>
      </c>
      <c r="AO223" t="s">
        <v>3913</v>
      </c>
      <c r="AP223">
        <f>IF(ufc_fights_2[[#This Row],[winner]]="Red",ufc_fights_2[[#This Row],[r_fighter_id]],ufc_fights_2[[#This Row],[b_fighter_id]])</f>
        <v>914</v>
      </c>
      <c r="AQ223" t="str">
        <f>_xlfn.XLOOKUP(ufc_fights_2[[#This Row],[winnerID]],ufc_fighters[id],ufc_fighters[fighter_name],"xxx",0,1)</f>
        <v>Sijara Eubanks</v>
      </c>
    </row>
    <row r="224" spans="1:43">
      <c r="A224">
        <v>1659</v>
      </c>
      <c r="B224">
        <v>2584</v>
      </c>
      <c r="C224">
        <f>_xlfn.XLOOKUP(ufc_fights_2[[#This Row],[r_fighter_id]],ufc_fighters[id],ufc_fighters[year],"xxx",0,1)</f>
        <v>1988</v>
      </c>
      <c r="D224">
        <f>_xlfn.XLOOKUP(ufc_fights_2[[#This Row],[b_fighter_id]],ufc_fighters[id],ufc_fighters[year],"Prázdné",0,1)</f>
        <v>1994</v>
      </c>
      <c r="E224" s="10">
        <f>YEAR(ufc_fights_2[[#This Row],[date]])-ufc_fights_2[[#This Row],[r_year]]</f>
        <v>32</v>
      </c>
      <c r="F224" s="10">
        <f>YEAR(ufc_fights_2[[#This Row],[date]])-ufc_fights_2[[#This Row],[b_year]]</f>
        <v>26</v>
      </c>
      <c r="G224">
        <v>0</v>
      </c>
      <c r="H224">
        <v>0</v>
      </c>
      <c r="I224">
        <v>0.48060000000000003</v>
      </c>
      <c r="J224">
        <v>0.20280000000000001</v>
      </c>
      <c r="K224">
        <v>0.4889</v>
      </c>
      <c r="L224">
        <v>0.2848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4.0509259259259258E-4</v>
      </c>
      <c r="T224" s="2">
        <v>1.0416666666666667E-4</v>
      </c>
      <c r="U224">
        <v>0.2429</v>
      </c>
      <c r="V224">
        <v>0.16789999999999999</v>
      </c>
      <c r="W224">
        <v>0.69569999999999999</v>
      </c>
      <c r="X224">
        <v>0.80559999999999998</v>
      </c>
      <c r="Y224">
        <v>1</v>
      </c>
      <c r="Z224">
        <v>0.46300000000000002</v>
      </c>
      <c r="AA224">
        <v>0.1825</v>
      </c>
      <c r="AB224">
        <v>0.71430000000000005</v>
      </c>
      <c r="AC224">
        <v>0.66669999999999996</v>
      </c>
      <c r="AD224">
        <v>0.28570000000000001</v>
      </c>
      <c r="AE224">
        <v>0</v>
      </c>
      <c r="AF224" t="s">
        <v>3915</v>
      </c>
      <c r="AG224" s="2">
        <v>3.472222222222222E-3</v>
      </c>
      <c r="AH224" t="s">
        <v>3911</v>
      </c>
      <c r="AI224">
        <v>3</v>
      </c>
      <c r="AJ224" t="s">
        <v>3919</v>
      </c>
      <c r="AK224" s="3">
        <v>43855</v>
      </c>
      <c r="AL224" s="10">
        <f>YEAR(ufc_fights_2[[#This Row],[date]])</f>
        <v>2020</v>
      </c>
      <c r="AM224" t="s">
        <v>3995</v>
      </c>
      <c r="AN224">
        <v>77</v>
      </c>
      <c r="AO224" t="s">
        <v>3913</v>
      </c>
      <c r="AP224">
        <f>IF(ufc_fights_2[[#This Row],[winner]]="Red",ufc_fights_2[[#This Row],[r_fighter_id]],ufc_fights_2[[#This Row],[b_fighter_id]])</f>
        <v>1659</v>
      </c>
      <c r="AQ224" t="str">
        <f>_xlfn.XLOOKUP(ufc_fights_2[[#This Row],[winnerID]],ufc_fighters[id],ufc_fighters[fighter_name],"xxx",0,1)</f>
        <v>Justine Kish</v>
      </c>
    </row>
    <row r="225" spans="1:43">
      <c r="A225">
        <v>195</v>
      </c>
      <c r="B225">
        <v>49</v>
      </c>
      <c r="C225">
        <f>_xlfn.XLOOKUP(ufc_fights_2[[#This Row],[r_fighter_id]],ufc_fighters[id],ufc_fighters[year],"xxx",0,1)</f>
        <v>1998</v>
      </c>
      <c r="D225">
        <f>_xlfn.XLOOKUP(ufc_fights_2[[#This Row],[b_fighter_id]],ufc_fighters[id],ufc_fighters[year],"Prázdné",0,1)</f>
        <v>1992</v>
      </c>
      <c r="E225" s="10">
        <f>YEAR(ufc_fights_2[[#This Row],[date]])-ufc_fights_2[[#This Row],[r_year]]</f>
        <v>21</v>
      </c>
      <c r="F225" s="10">
        <f>YEAR(ufc_fights_2[[#This Row],[date]])-ufc_fights_2[[#This Row],[b_year]]</f>
        <v>27</v>
      </c>
      <c r="G225">
        <v>0</v>
      </c>
      <c r="H225">
        <v>0</v>
      </c>
      <c r="I225">
        <v>0.5</v>
      </c>
      <c r="J225">
        <v>0.29409999999999997</v>
      </c>
      <c r="K225">
        <v>0.51300000000000001</v>
      </c>
      <c r="L225">
        <v>0.31819999999999998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2.3148148148148147E-5</v>
      </c>
      <c r="T225" s="2">
        <v>4.5138888888888887E-4</v>
      </c>
      <c r="U225">
        <v>0.40960000000000002</v>
      </c>
      <c r="V225">
        <v>0.28050000000000003</v>
      </c>
      <c r="W225">
        <v>0.75</v>
      </c>
      <c r="X225">
        <v>0.78949999999999998</v>
      </c>
      <c r="Y225">
        <v>1</v>
      </c>
      <c r="Z225">
        <v>0.44829999999999998</v>
      </c>
      <c r="AA225">
        <v>0.25679999999999997</v>
      </c>
      <c r="AB225">
        <v>0.69569999999999999</v>
      </c>
      <c r="AC225">
        <v>0.55559999999999998</v>
      </c>
      <c r="AD225">
        <v>0</v>
      </c>
      <c r="AE225">
        <v>0.5</v>
      </c>
      <c r="AF225" t="s">
        <v>3910</v>
      </c>
      <c r="AG225" s="2">
        <v>2.0949074074074073E-3</v>
      </c>
      <c r="AH225" t="s">
        <v>3911</v>
      </c>
      <c r="AI225">
        <v>3</v>
      </c>
      <c r="AJ225" t="s">
        <v>3938</v>
      </c>
      <c r="AK225" s="3">
        <v>43547</v>
      </c>
      <c r="AL225" s="10">
        <f>YEAR(ufc_fights_2[[#This Row],[date]])</f>
        <v>2019</v>
      </c>
      <c r="AM225" t="s">
        <v>3995</v>
      </c>
      <c r="AN225">
        <v>71</v>
      </c>
      <c r="AO225" t="s">
        <v>3913</v>
      </c>
      <c r="AP225">
        <f>IF(ufc_fights_2[[#This Row],[winner]]="Red",ufc_fights_2[[#This Row],[r_fighter_id]],ufc_fights_2[[#This Row],[b_fighter_id]])</f>
        <v>195</v>
      </c>
      <c r="AQ225" t="str">
        <f>_xlfn.XLOOKUP(ufc_fights_2[[#This Row],[winnerID]],ufc_fighters[id],ufc_fighters[fighter_name],"xxx",0,1)</f>
        <v>Maycee Barber</v>
      </c>
    </row>
    <row r="226" spans="1:43">
      <c r="A226">
        <v>2018</v>
      </c>
      <c r="B226">
        <v>2201</v>
      </c>
      <c r="C226">
        <f>_xlfn.XLOOKUP(ufc_fights_2[[#This Row],[r_fighter_id]],ufc_fighters[id],ufc_fighters[year],"xxx",0,1)</f>
        <v>1997</v>
      </c>
      <c r="D226">
        <f>_xlfn.XLOOKUP(ufc_fights_2[[#This Row],[b_fighter_id]],ufc_fighters[id],ufc_fighters[year],"Prázdné",0,1)</f>
        <v>1991</v>
      </c>
      <c r="E226" s="10">
        <f>YEAR(ufc_fights_2[[#This Row],[date]])-ufc_fights_2[[#This Row],[r_year]]</f>
        <v>22</v>
      </c>
      <c r="F226" s="10">
        <f>YEAR(ufc_fights_2[[#This Row],[date]])-ufc_fights_2[[#This Row],[b_year]]</f>
        <v>28</v>
      </c>
      <c r="G226">
        <v>0</v>
      </c>
      <c r="H226">
        <v>0</v>
      </c>
      <c r="I226">
        <v>0.44440000000000002</v>
      </c>
      <c r="J226">
        <v>0.29470000000000002</v>
      </c>
      <c r="K226">
        <v>0.46500000000000002</v>
      </c>
      <c r="L226">
        <v>0.35580000000000001</v>
      </c>
      <c r="M226">
        <v>0</v>
      </c>
      <c r="N226">
        <v>0.1111</v>
      </c>
      <c r="O226">
        <v>0</v>
      </c>
      <c r="P226">
        <v>0</v>
      </c>
      <c r="Q226">
        <v>0</v>
      </c>
      <c r="R226">
        <v>0</v>
      </c>
      <c r="S226" s="2">
        <v>0</v>
      </c>
      <c r="T226" s="2">
        <v>4.8958333333333336E-3</v>
      </c>
      <c r="U226">
        <v>0.2414</v>
      </c>
      <c r="V226">
        <v>0.18</v>
      </c>
      <c r="W226">
        <v>0.76</v>
      </c>
      <c r="X226">
        <v>0.75</v>
      </c>
      <c r="Y226">
        <v>0.91669999999999996</v>
      </c>
      <c r="Z226">
        <v>0.442</v>
      </c>
      <c r="AA226">
        <v>0.27010000000000001</v>
      </c>
      <c r="AB226">
        <v>0.4</v>
      </c>
      <c r="AC226">
        <v>0.44440000000000002</v>
      </c>
      <c r="AD226">
        <v>1</v>
      </c>
      <c r="AE226">
        <v>0.71430000000000005</v>
      </c>
      <c r="AF226" t="s">
        <v>3915</v>
      </c>
      <c r="AG226" s="2">
        <v>3.472222222222222E-3</v>
      </c>
      <c r="AH226" t="s">
        <v>3911</v>
      </c>
      <c r="AI226">
        <v>3</v>
      </c>
      <c r="AJ226" t="s">
        <v>3938</v>
      </c>
      <c r="AK226" s="3">
        <v>43554</v>
      </c>
      <c r="AL226" s="10">
        <f>YEAR(ufc_fights_2[[#This Row],[date]])</f>
        <v>2019</v>
      </c>
      <c r="AM226" t="s">
        <v>3995</v>
      </c>
      <c r="AN226">
        <v>11</v>
      </c>
      <c r="AO226" t="s">
        <v>3918</v>
      </c>
      <c r="AP226">
        <f>IF(ufc_fights_2[[#This Row],[winner]]="Red",ufc_fights_2[[#This Row],[r_fighter_id]],ufc_fights_2[[#This Row],[b_fighter_id]])</f>
        <v>2201</v>
      </c>
      <c r="AQ226" t="str">
        <f>_xlfn.XLOOKUP(ufc_fights_2[[#This Row],[winnerID]],ufc_fighters[id],ufc_fighters[fighter_name],"xxx",0,1)</f>
        <v>Maryna Moroz</v>
      </c>
    </row>
    <row r="227" spans="1:43">
      <c r="A227">
        <v>2237</v>
      </c>
      <c r="B227">
        <v>2752</v>
      </c>
      <c r="C227">
        <f>_xlfn.XLOOKUP(ufc_fights_2[[#This Row],[r_fighter_id]],ufc_fighters[id],ufc_fighters[year],"xxx",0,1)</f>
        <v>1983</v>
      </c>
      <c r="D227">
        <f>_xlfn.XLOOKUP(ufc_fights_2[[#This Row],[b_fighter_id]],ufc_fighters[id],ufc_fighters[year],"Prázdné",0,1)</f>
        <v>1986</v>
      </c>
      <c r="E227" s="10">
        <f>YEAR(ufc_fights_2[[#This Row],[date]])-ufc_fights_2[[#This Row],[r_year]]</f>
        <v>36</v>
      </c>
      <c r="F227" s="10">
        <f>YEAR(ufc_fights_2[[#This Row],[date]])-ufc_fights_2[[#This Row],[b_year]]</f>
        <v>33</v>
      </c>
      <c r="G227">
        <v>1</v>
      </c>
      <c r="H227">
        <v>0</v>
      </c>
      <c r="I227">
        <v>0.1951</v>
      </c>
      <c r="J227">
        <v>0.30559999999999998</v>
      </c>
      <c r="K227">
        <v>0.24310000000000001</v>
      </c>
      <c r="L227">
        <v>0.40229999999999999</v>
      </c>
      <c r="M227">
        <v>0</v>
      </c>
      <c r="N227">
        <v>0.33329999999999999</v>
      </c>
      <c r="O227">
        <v>0</v>
      </c>
      <c r="P227">
        <v>0</v>
      </c>
      <c r="Q227">
        <v>0</v>
      </c>
      <c r="R227">
        <v>0</v>
      </c>
      <c r="S227" s="2">
        <v>1.5740740740740741E-3</v>
      </c>
      <c r="T227" s="2">
        <v>5.3240740740740744E-4</v>
      </c>
      <c r="U227">
        <v>0.1709</v>
      </c>
      <c r="V227">
        <v>0.2581</v>
      </c>
      <c r="W227">
        <v>0.6</v>
      </c>
      <c r="X227">
        <v>1</v>
      </c>
      <c r="Y227">
        <v>0.6</v>
      </c>
      <c r="Z227">
        <v>0.15179999999999999</v>
      </c>
      <c r="AA227">
        <v>0.30559999999999998</v>
      </c>
      <c r="AB227">
        <v>0.5</v>
      </c>
      <c r="AC227">
        <v>0</v>
      </c>
      <c r="AD227">
        <v>0.8</v>
      </c>
      <c r="AE227">
        <v>0</v>
      </c>
      <c r="AF227" t="s">
        <v>3910</v>
      </c>
      <c r="AG227" s="2">
        <v>1.2268518518518518E-3</v>
      </c>
      <c r="AH227" t="s">
        <v>3911</v>
      </c>
      <c r="AI227">
        <v>3</v>
      </c>
      <c r="AJ227" t="s">
        <v>3962</v>
      </c>
      <c r="AK227" s="3">
        <v>43680</v>
      </c>
      <c r="AL227" s="10">
        <f>YEAR(ufc_fights_2[[#This Row],[date]])</f>
        <v>2019</v>
      </c>
      <c r="AM227" t="s">
        <v>3995</v>
      </c>
      <c r="AN227">
        <v>9</v>
      </c>
      <c r="AO227" t="s">
        <v>3913</v>
      </c>
      <c r="AP227">
        <f>IF(ufc_fights_2[[#This Row],[winner]]="Red",ufc_fights_2[[#This Row],[r_fighter_id]],ufc_fights_2[[#This Row],[b_fighter_id]])</f>
        <v>2237</v>
      </c>
      <c r="AQ227" t="str">
        <f>_xlfn.XLOOKUP(ufc_fights_2[[#This Row],[winnerID]],ufc_fighters[id],ufc_fighters[fighter_name],"xxx",0,1)</f>
        <v>Lauren Murphy</v>
      </c>
    </row>
    <row r="228" spans="1:43">
      <c r="A228">
        <v>501</v>
      </c>
      <c r="B228">
        <v>49</v>
      </c>
      <c r="C228">
        <f>_xlfn.XLOOKUP(ufc_fights_2[[#This Row],[r_fighter_id]],ufc_fighters[id],ufc_fighters[year],"xxx",0,1)</f>
        <v>1987</v>
      </c>
      <c r="D228">
        <f>_xlfn.XLOOKUP(ufc_fights_2[[#This Row],[b_fighter_id]],ufc_fighters[id],ufc_fighters[year],"Prázdné",0,1)</f>
        <v>1992</v>
      </c>
      <c r="E228" s="10">
        <f>YEAR(ufc_fights_2[[#This Row],[date]])-ufc_fights_2[[#This Row],[r_year]]</f>
        <v>34</v>
      </c>
      <c r="F228" s="10">
        <f>YEAR(ufc_fights_2[[#This Row],[date]])-ufc_fights_2[[#This Row],[b_year]]</f>
        <v>29</v>
      </c>
      <c r="G228">
        <v>0</v>
      </c>
      <c r="H228">
        <v>0</v>
      </c>
      <c r="I228">
        <v>0.41980000000000001</v>
      </c>
      <c r="J228">
        <v>0.5625</v>
      </c>
      <c r="K228">
        <v>0.59899999999999998</v>
      </c>
      <c r="L228">
        <v>0.58589999999999998</v>
      </c>
      <c r="M228">
        <v>0</v>
      </c>
      <c r="N228">
        <v>0.57140000000000002</v>
      </c>
      <c r="O228">
        <v>0</v>
      </c>
      <c r="P228">
        <v>0</v>
      </c>
      <c r="Q228">
        <v>0</v>
      </c>
      <c r="R228">
        <v>0</v>
      </c>
      <c r="S228" s="2">
        <v>2.3148148148148147E-5</v>
      </c>
      <c r="T228" s="2">
        <v>3.9814814814814817E-3</v>
      </c>
      <c r="U228">
        <v>0.3271</v>
      </c>
      <c r="V228">
        <v>0.55410000000000004</v>
      </c>
      <c r="W228">
        <v>0.75</v>
      </c>
      <c r="X228">
        <v>0.91669999999999996</v>
      </c>
      <c r="Y228">
        <v>0</v>
      </c>
      <c r="Z228">
        <v>0.3947</v>
      </c>
      <c r="AA228">
        <v>0.5625</v>
      </c>
      <c r="AB228">
        <v>0.58819999999999995</v>
      </c>
      <c r="AC228">
        <v>0.57140000000000002</v>
      </c>
      <c r="AD228">
        <v>0</v>
      </c>
      <c r="AE228">
        <v>0.55559999999999998</v>
      </c>
      <c r="AF228" t="s">
        <v>3922</v>
      </c>
      <c r="AG228" s="2">
        <v>3.472222222222222E-3</v>
      </c>
      <c r="AH228" t="s">
        <v>3911</v>
      </c>
      <c r="AI228">
        <v>3</v>
      </c>
      <c r="AJ228" t="s">
        <v>3916</v>
      </c>
      <c r="AK228" s="3">
        <v>44268</v>
      </c>
      <c r="AL228" s="10">
        <f>YEAR(ufc_fights_2[[#This Row],[date]])</f>
        <v>2021</v>
      </c>
      <c r="AM228" t="s">
        <v>3995</v>
      </c>
      <c r="AN228">
        <v>1</v>
      </c>
      <c r="AO228" t="s">
        <v>3918</v>
      </c>
      <c r="AP228">
        <f>IF(ufc_fights_2[[#This Row],[winner]]="Red",ufc_fights_2[[#This Row],[r_fighter_id]],ufc_fights_2[[#This Row],[b_fighter_id]])</f>
        <v>49</v>
      </c>
      <c r="AQ228" t="str">
        <f>_xlfn.XLOOKUP(ufc_fights_2[[#This Row],[winnerID]],ufc_fighters[id],ufc_fighters[fighter_name],"xxx",0,1)</f>
        <v>JJ Aldrich</v>
      </c>
    </row>
    <row r="229" spans="1:43">
      <c r="A229">
        <v>483</v>
      </c>
      <c r="B229">
        <v>2584</v>
      </c>
      <c r="C229">
        <f>_xlfn.XLOOKUP(ufc_fights_2[[#This Row],[r_fighter_id]],ufc_fighters[id],ufc_fighters[year],"xxx",0,1)</f>
        <v>1984</v>
      </c>
      <c r="D229">
        <f>_xlfn.XLOOKUP(ufc_fights_2[[#This Row],[b_fighter_id]],ufc_fighters[id],ufc_fighters[year],"Prázdné",0,1)</f>
        <v>1994</v>
      </c>
      <c r="E229" s="10">
        <f>YEAR(ufc_fights_2[[#This Row],[date]])-ufc_fights_2[[#This Row],[r_year]]</f>
        <v>35</v>
      </c>
      <c r="F229" s="10">
        <f>YEAR(ufc_fights_2[[#This Row],[date]])-ufc_fights_2[[#This Row],[b_year]]</f>
        <v>25</v>
      </c>
      <c r="G229">
        <v>0</v>
      </c>
      <c r="H229">
        <v>0</v>
      </c>
      <c r="I229">
        <v>0.48280000000000001</v>
      </c>
      <c r="J229">
        <v>0.31430000000000002</v>
      </c>
      <c r="K229">
        <v>0.71430000000000005</v>
      </c>
      <c r="L229">
        <v>0.42859999999999998</v>
      </c>
      <c r="M229">
        <v>1</v>
      </c>
      <c r="N229">
        <v>0</v>
      </c>
      <c r="O229">
        <v>2</v>
      </c>
      <c r="P229">
        <v>2</v>
      </c>
      <c r="Q229">
        <v>0</v>
      </c>
      <c r="R229">
        <v>1</v>
      </c>
      <c r="S229" s="2">
        <v>4.1435185185185186E-3</v>
      </c>
      <c r="T229" s="2">
        <v>9.0277777777777774E-4</v>
      </c>
      <c r="U229">
        <v>0.25</v>
      </c>
      <c r="V229">
        <v>0.16880000000000001</v>
      </c>
      <c r="W229">
        <v>0.5</v>
      </c>
      <c r="X229">
        <v>0.77780000000000005</v>
      </c>
      <c r="Y229">
        <v>0.77270000000000005</v>
      </c>
      <c r="Z229">
        <v>0.375</v>
      </c>
      <c r="AA229">
        <v>0.1852</v>
      </c>
      <c r="AB229">
        <v>1</v>
      </c>
      <c r="AC229">
        <v>0.5</v>
      </c>
      <c r="AD229">
        <v>1</v>
      </c>
      <c r="AE229">
        <v>0.8</v>
      </c>
      <c r="AF229" t="s">
        <v>3915</v>
      </c>
      <c r="AG229" s="2">
        <v>3.472222222222222E-3</v>
      </c>
      <c r="AH229" t="s">
        <v>3911</v>
      </c>
      <c r="AI229">
        <v>3</v>
      </c>
      <c r="AJ229" t="s">
        <v>3914</v>
      </c>
      <c r="AK229" s="3">
        <v>43519</v>
      </c>
      <c r="AL229" s="10">
        <f>YEAR(ufc_fights_2[[#This Row],[date]])</f>
        <v>2019</v>
      </c>
      <c r="AM229" t="s">
        <v>3995</v>
      </c>
      <c r="AN229">
        <v>110</v>
      </c>
      <c r="AO229" t="s">
        <v>3913</v>
      </c>
      <c r="AP229">
        <f>IF(ufc_fights_2[[#This Row],[winner]]="Red",ufc_fights_2[[#This Row],[r_fighter_id]],ufc_fights_2[[#This Row],[b_fighter_id]])</f>
        <v>483</v>
      </c>
      <c r="AQ229" t="str">
        <f>_xlfn.XLOOKUP(ufc_fights_2[[#This Row],[winnerID]],ufc_fighters[id],ufc_fighters[fighter_name],"xxx",0,1)</f>
        <v>Liz Carmouche</v>
      </c>
    </row>
    <row r="230" spans="1:43">
      <c r="A230">
        <v>1808</v>
      </c>
      <c r="B230">
        <v>441</v>
      </c>
      <c r="C230">
        <f>_xlfn.XLOOKUP(ufc_fights_2[[#This Row],[r_fighter_id]],ufc_fighters[id],ufc_fighters[year],"xxx",0,1)</f>
        <v>1983</v>
      </c>
      <c r="D230">
        <f>_xlfn.XLOOKUP(ufc_fights_2[[#This Row],[b_fighter_id]],ufc_fighters[id],ufc_fighters[year],"Prázdné",0,1)</f>
        <v>1985</v>
      </c>
      <c r="E230" s="10">
        <f>YEAR(ufc_fights_2[[#This Row],[date]])-ufc_fights_2[[#This Row],[r_year]]</f>
        <v>33</v>
      </c>
      <c r="F230" s="10">
        <f>YEAR(ufc_fights_2[[#This Row],[date]])-ufc_fights_2[[#This Row],[b_year]]</f>
        <v>31</v>
      </c>
      <c r="G230">
        <v>0</v>
      </c>
      <c r="H230">
        <v>2</v>
      </c>
      <c r="I230">
        <v>0.55940000000000001</v>
      </c>
      <c r="J230">
        <v>0.55289999999999995</v>
      </c>
      <c r="K230">
        <v>0.58640000000000003</v>
      </c>
      <c r="L230">
        <v>0.59409999999999996</v>
      </c>
      <c r="M230">
        <v>0</v>
      </c>
      <c r="N230">
        <v>0.5</v>
      </c>
      <c r="O230">
        <v>0</v>
      </c>
      <c r="P230">
        <v>0</v>
      </c>
      <c r="Q230">
        <v>0</v>
      </c>
      <c r="R230">
        <v>0</v>
      </c>
      <c r="S230" s="2">
        <v>4.0509259259259258E-4</v>
      </c>
      <c r="T230" s="2">
        <v>2.9629629629629628E-3</v>
      </c>
      <c r="U230">
        <v>0.46729999999999999</v>
      </c>
      <c r="V230">
        <v>0.45669999999999999</v>
      </c>
      <c r="W230">
        <v>0.90480000000000005</v>
      </c>
      <c r="X230">
        <v>0.73329999999999995</v>
      </c>
      <c r="Y230">
        <v>0.82609999999999995</v>
      </c>
      <c r="Z230">
        <v>0.49149999999999999</v>
      </c>
      <c r="AA230">
        <v>0.54549999999999998</v>
      </c>
      <c r="AB230">
        <v>0.86360000000000003</v>
      </c>
      <c r="AC230">
        <v>0.66669999999999996</v>
      </c>
      <c r="AD230">
        <v>1</v>
      </c>
      <c r="AE230">
        <v>0.52939999999999998</v>
      </c>
      <c r="AF230" t="s">
        <v>3910</v>
      </c>
      <c r="AG230" s="2">
        <v>1.8981481481481482E-3</v>
      </c>
      <c r="AH230" t="s">
        <v>3911</v>
      </c>
      <c r="AI230">
        <v>3</v>
      </c>
      <c r="AJ230" t="s">
        <v>3940</v>
      </c>
      <c r="AK230" s="3">
        <v>42539</v>
      </c>
      <c r="AL230" s="10">
        <f>YEAR(ufc_fights_2[[#This Row],[date]])</f>
        <v>2016</v>
      </c>
      <c r="AM230" t="s">
        <v>3995</v>
      </c>
      <c r="AN230">
        <v>16</v>
      </c>
      <c r="AO230" t="s">
        <v>3918</v>
      </c>
      <c r="AP230">
        <f>IF(ufc_fights_2[[#This Row],[winner]]="Red",ufc_fights_2[[#This Row],[r_fighter_id]],ufc_fights_2[[#This Row],[b_fighter_id]])</f>
        <v>441</v>
      </c>
      <c r="AQ230" t="str">
        <f>_xlfn.XLOOKUP(ufc_fights_2[[#This Row],[winnerID]],ufc_fighters[id],ufc_fighters[fighter_name],"xxx",0,1)</f>
        <v>Joanne Calderwood</v>
      </c>
    </row>
    <row r="231" spans="1:43">
      <c r="A231">
        <v>441</v>
      </c>
      <c r="B231">
        <v>1784</v>
      </c>
      <c r="C231">
        <f>_xlfn.XLOOKUP(ufc_fights_2[[#This Row],[r_fighter_id]],ufc_fighters[id],ufc_fighters[year],"xxx",0,1)</f>
        <v>1985</v>
      </c>
      <c r="D231">
        <f>_xlfn.XLOOKUP(ufc_fights_2[[#This Row],[b_fighter_id]],ufc_fighters[id],ufc_fighters[year],"Prázdné",0,1)</f>
        <v>1989</v>
      </c>
      <c r="E231" s="10">
        <f>YEAR(ufc_fights_2[[#This Row],[date]])-ufc_fights_2[[#This Row],[r_year]]</f>
        <v>34</v>
      </c>
      <c r="F231" s="10">
        <f>YEAR(ufc_fights_2[[#This Row],[date]])-ufc_fights_2[[#This Row],[b_year]]</f>
        <v>30</v>
      </c>
      <c r="G231">
        <v>0</v>
      </c>
      <c r="H231">
        <v>0</v>
      </c>
      <c r="I231">
        <v>0.43909999999999999</v>
      </c>
      <c r="J231">
        <v>0.44529999999999997</v>
      </c>
      <c r="K231">
        <v>0.53920000000000001</v>
      </c>
      <c r="L231">
        <v>0.56220000000000003</v>
      </c>
      <c r="M231">
        <v>0.5</v>
      </c>
      <c r="N231">
        <v>0.6</v>
      </c>
      <c r="O231">
        <v>0</v>
      </c>
      <c r="P231">
        <v>0</v>
      </c>
      <c r="Q231">
        <v>0</v>
      </c>
      <c r="R231">
        <v>0</v>
      </c>
      <c r="S231" s="2">
        <v>1.5393518518518519E-3</v>
      </c>
      <c r="T231" s="2">
        <v>2.9976851851851853E-3</v>
      </c>
      <c r="U231">
        <v>0.28989999999999999</v>
      </c>
      <c r="V231">
        <v>0.17810000000000001</v>
      </c>
      <c r="W231">
        <v>0.42109999999999997</v>
      </c>
      <c r="X231">
        <v>0.83330000000000004</v>
      </c>
      <c r="Y231">
        <v>0.88</v>
      </c>
      <c r="Z231">
        <v>0.4234</v>
      </c>
      <c r="AA231">
        <v>0.43180000000000002</v>
      </c>
      <c r="AB231">
        <v>0.875</v>
      </c>
      <c r="AC231">
        <v>0.66669999999999996</v>
      </c>
      <c r="AD231">
        <v>0</v>
      </c>
      <c r="AE231">
        <v>1</v>
      </c>
      <c r="AF231" t="s">
        <v>3922</v>
      </c>
      <c r="AG231" s="2">
        <v>3.472222222222222E-3</v>
      </c>
      <c r="AH231" t="s">
        <v>3911</v>
      </c>
      <c r="AI231">
        <v>3</v>
      </c>
      <c r="AJ231" t="s">
        <v>3984</v>
      </c>
      <c r="AK231" s="3">
        <v>43715</v>
      </c>
      <c r="AL231" s="10">
        <f>YEAR(ufc_fights_2[[#This Row],[date]])</f>
        <v>2019</v>
      </c>
      <c r="AM231" t="s">
        <v>3995</v>
      </c>
      <c r="AN231">
        <v>5</v>
      </c>
      <c r="AO231" t="s">
        <v>3913</v>
      </c>
      <c r="AP231">
        <f>IF(ufc_fights_2[[#This Row],[winner]]="Red",ufc_fights_2[[#This Row],[r_fighter_id]],ufc_fights_2[[#This Row],[b_fighter_id]])</f>
        <v>441</v>
      </c>
      <c r="AQ231" t="str">
        <f>_xlfn.XLOOKUP(ufc_fights_2[[#This Row],[winnerID]],ufc_fighters[id],ufc_fighters[fighter_name],"xxx",0,1)</f>
        <v>Joanne Calderwood</v>
      </c>
    </row>
    <row r="232" spans="1:43">
      <c r="A232">
        <v>2153</v>
      </c>
      <c r="B232">
        <v>1925</v>
      </c>
      <c r="C232">
        <f>_xlfn.XLOOKUP(ufc_fights_2[[#This Row],[r_fighter_id]],ufc_fighters[id],ufc_fighters[year],"xxx",0,1)</f>
        <v>1982</v>
      </c>
      <c r="D232">
        <f>_xlfn.XLOOKUP(ufc_fights_2[[#This Row],[b_fighter_id]],ufc_fighters[id],ufc_fighters[year],"Prázdné",0,1)</f>
        <v>1988</v>
      </c>
      <c r="E232" s="10">
        <f>YEAR(ufc_fights_2[[#This Row],[date]])-ufc_fights_2[[#This Row],[r_year]]</f>
        <v>37</v>
      </c>
      <c r="F232" s="10">
        <f>YEAR(ufc_fights_2[[#This Row],[date]])-ufc_fights_2[[#This Row],[b_year]]</f>
        <v>31</v>
      </c>
      <c r="G232">
        <v>0</v>
      </c>
      <c r="H232">
        <v>0</v>
      </c>
      <c r="I232">
        <v>0.2636</v>
      </c>
      <c r="J232">
        <v>0.47699999999999998</v>
      </c>
      <c r="K232">
        <v>0.47199999999999998</v>
      </c>
      <c r="L232">
        <v>0.54149999999999998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2.4537037037037036E-3</v>
      </c>
      <c r="T232" s="2">
        <v>2.3032407407407407E-3</v>
      </c>
      <c r="U232">
        <v>0.25</v>
      </c>
      <c r="V232">
        <v>0.45569999999999999</v>
      </c>
      <c r="W232">
        <v>0.2</v>
      </c>
      <c r="X232">
        <v>0.6</v>
      </c>
      <c r="Y232">
        <v>1</v>
      </c>
      <c r="Z232">
        <v>0.25690000000000002</v>
      </c>
      <c r="AA232">
        <v>0.43330000000000002</v>
      </c>
      <c r="AB232">
        <v>1</v>
      </c>
      <c r="AC232">
        <v>0.85</v>
      </c>
      <c r="AD232">
        <v>0</v>
      </c>
      <c r="AE232">
        <v>0.25</v>
      </c>
      <c r="AF232" t="s">
        <v>3915</v>
      </c>
      <c r="AG232" s="2">
        <v>3.472222222222222E-3</v>
      </c>
      <c r="AH232" t="s">
        <v>3911</v>
      </c>
      <c r="AI232">
        <v>3</v>
      </c>
      <c r="AJ232" t="s">
        <v>3923</v>
      </c>
      <c r="AK232" s="3">
        <v>43666</v>
      </c>
      <c r="AL232" s="10">
        <f>YEAR(ufc_fights_2[[#This Row],[date]])</f>
        <v>2019</v>
      </c>
      <c r="AM232" t="s">
        <v>3995</v>
      </c>
      <c r="AN232">
        <v>78</v>
      </c>
      <c r="AO232" t="s">
        <v>3918</v>
      </c>
      <c r="AP232">
        <f>IF(ufc_fights_2[[#This Row],[winner]]="Red",ufc_fights_2[[#This Row],[r_fighter_id]],ufc_fights_2[[#This Row],[b_fighter_id]])</f>
        <v>1925</v>
      </c>
      <c r="AQ232" t="str">
        <f>_xlfn.XLOOKUP(ufc_fights_2[[#This Row],[winnerID]],ufc_fighters[id],ufc_fighters[fighter_name],"xxx",0,1)</f>
        <v>Jennifer Maia</v>
      </c>
    </row>
    <row r="233" spans="1:43">
      <c r="A233">
        <v>2153</v>
      </c>
      <c r="B233">
        <v>1784</v>
      </c>
      <c r="C233">
        <f>_xlfn.XLOOKUP(ufc_fights_2[[#This Row],[r_fighter_id]],ufc_fighters[id],ufc_fighters[year],"xxx",0,1)</f>
        <v>1982</v>
      </c>
      <c r="D233">
        <f>_xlfn.XLOOKUP(ufc_fights_2[[#This Row],[b_fighter_id]],ufc_fighters[id],ufc_fighters[year],"Prázdné",0,1)</f>
        <v>1989</v>
      </c>
      <c r="E233" s="10">
        <f>YEAR(ufc_fights_2[[#This Row],[date]])-ufc_fights_2[[#This Row],[r_year]]</f>
        <v>38</v>
      </c>
      <c r="F233" s="10">
        <f>YEAR(ufc_fights_2[[#This Row],[date]])-ufc_fights_2[[#This Row],[b_year]]</f>
        <v>31</v>
      </c>
      <c r="G233">
        <v>0</v>
      </c>
      <c r="H233">
        <v>0</v>
      </c>
      <c r="I233">
        <v>0.35499999999999998</v>
      </c>
      <c r="J233">
        <v>0.51319999999999999</v>
      </c>
      <c r="K233">
        <v>0.48309999999999997</v>
      </c>
      <c r="L233">
        <v>0.56189999999999996</v>
      </c>
      <c r="M233">
        <v>0.57140000000000002</v>
      </c>
      <c r="N233">
        <v>0.75</v>
      </c>
      <c r="O233">
        <v>0</v>
      </c>
      <c r="P233">
        <v>0</v>
      </c>
      <c r="Q233">
        <v>0</v>
      </c>
      <c r="R233">
        <v>2</v>
      </c>
      <c r="S233" s="2">
        <v>3.3449074074074076E-3</v>
      </c>
      <c r="T233" s="2">
        <v>1.1226851851851851E-3</v>
      </c>
      <c r="U233">
        <v>0.34570000000000001</v>
      </c>
      <c r="V233">
        <v>0.3906</v>
      </c>
      <c r="W233">
        <v>0.4</v>
      </c>
      <c r="X233">
        <v>1</v>
      </c>
      <c r="Y233">
        <v>0.96</v>
      </c>
      <c r="Z233">
        <v>0.34549999999999997</v>
      </c>
      <c r="AA233">
        <v>0.5</v>
      </c>
      <c r="AB233">
        <v>0</v>
      </c>
      <c r="AC233">
        <v>0.625</v>
      </c>
      <c r="AD233">
        <v>1</v>
      </c>
      <c r="AE233">
        <v>1</v>
      </c>
      <c r="AF233" t="s">
        <v>3915</v>
      </c>
      <c r="AG233" s="2">
        <v>3.472222222222222E-3</v>
      </c>
      <c r="AH233" t="s">
        <v>3911</v>
      </c>
      <c r="AI233">
        <v>3</v>
      </c>
      <c r="AJ233" t="s">
        <v>3916</v>
      </c>
      <c r="AK233" s="3">
        <v>44086</v>
      </c>
      <c r="AL233" s="10">
        <f>YEAR(ufc_fights_2[[#This Row],[date]])</f>
        <v>2020</v>
      </c>
      <c r="AM233" t="s">
        <v>3995</v>
      </c>
      <c r="AN233">
        <v>1</v>
      </c>
      <c r="AO233" t="s">
        <v>3913</v>
      </c>
      <c r="AP233">
        <f>IF(ufc_fights_2[[#This Row],[winner]]="Red",ufc_fights_2[[#This Row],[r_fighter_id]],ufc_fights_2[[#This Row],[b_fighter_id]])</f>
        <v>2153</v>
      </c>
      <c r="AQ233" t="str">
        <f>_xlfn.XLOOKUP(ufc_fights_2[[#This Row],[winnerID]],ufc_fighters[id],ufc_fighters[fighter_name],"xxx",0,1)</f>
        <v>Roxanne Modafferi</v>
      </c>
    </row>
    <row r="234" spans="1:43">
      <c r="A234">
        <v>399</v>
      </c>
      <c r="B234">
        <v>2201</v>
      </c>
      <c r="C234">
        <f>_xlfn.XLOOKUP(ufc_fights_2[[#This Row],[r_fighter_id]],ufc_fighters[id],ufc_fighters[year],"xxx",0,1)</f>
        <v>1991</v>
      </c>
      <c r="D234">
        <f>_xlfn.XLOOKUP(ufc_fights_2[[#This Row],[b_fighter_id]],ufc_fighters[id],ufc_fighters[year],"Prázdné",0,1)</f>
        <v>1991</v>
      </c>
      <c r="E234" s="10">
        <f>YEAR(ufc_fights_2[[#This Row],[date]])-ufc_fights_2[[#This Row],[r_year]]</f>
        <v>29</v>
      </c>
      <c r="F234" s="10">
        <f>YEAR(ufc_fights_2[[#This Row],[date]])-ufc_fights_2[[#This Row],[b_year]]</f>
        <v>29</v>
      </c>
      <c r="G234">
        <v>0</v>
      </c>
      <c r="H234">
        <v>0</v>
      </c>
      <c r="I234">
        <v>0.60270000000000001</v>
      </c>
      <c r="J234">
        <v>0.56279999999999997</v>
      </c>
      <c r="K234">
        <v>0.61329999999999996</v>
      </c>
      <c r="L234">
        <v>0.59060000000000001</v>
      </c>
      <c r="M234">
        <v>0</v>
      </c>
      <c r="N234">
        <v>0.25</v>
      </c>
      <c r="O234">
        <v>0</v>
      </c>
      <c r="P234">
        <v>0</v>
      </c>
      <c r="Q234">
        <v>0</v>
      </c>
      <c r="R234">
        <v>0</v>
      </c>
      <c r="S234" s="2">
        <v>5.2083333333333333E-4</v>
      </c>
      <c r="T234" s="2">
        <v>3.1134259259259257E-3</v>
      </c>
      <c r="U234">
        <v>0.48909999999999998</v>
      </c>
      <c r="V234">
        <v>0.46879999999999999</v>
      </c>
      <c r="W234">
        <v>0.90910000000000002</v>
      </c>
      <c r="X234">
        <v>0.71879999999999999</v>
      </c>
      <c r="Y234">
        <v>0.9375</v>
      </c>
      <c r="Z234">
        <v>0.5615</v>
      </c>
      <c r="AA234">
        <v>0.54679999999999995</v>
      </c>
      <c r="AB234">
        <v>0.9375</v>
      </c>
      <c r="AC234">
        <v>0.55559999999999998</v>
      </c>
      <c r="AD234">
        <v>0</v>
      </c>
      <c r="AE234">
        <v>0.69230000000000003</v>
      </c>
      <c r="AF234" t="s">
        <v>3915</v>
      </c>
      <c r="AG234" s="2">
        <v>3.472222222222222E-3</v>
      </c>
      <c r="AH234" t="s">
        <v>3911</v>
      </c>
      <c r="AI234">
        <v>3</v>
      </c>
      <c r="AJ234" t="s">
        <v>4009</v>
      </c>
      <c r="AK234" s="3">
        <v>43904</v>
      </c>
      <c r="AL234" s="10">
        <f>YEAR(ufc_fights_2[[#This Row],[date]])</f>
        <v>2020</v>
      </c>
      <c r="AM234" t="s">
        <v>3995</v>
      </c>
      <c r="AN234">
        <v>44</v>
      </c>
      <c r="AO234" t="s">
        <v>3918</v>
      </c>
      <c r="AP234">
        <f>IF(ufc_fights_2[[#This Row],[winner]]="Red",ufc_fights_2[[#This Row],[r_fighter_id]],ufc_fights_2[[#This Row],[b_fighter_id]])</f>
        <v>2201</v>
      </c>
      <c r="AQ234" t="str">
        <f>_xlfn.XLOOKUP(ufc_fights_2[[#This Row],[winnerID]],ufc_fighters[id],ufc_fighters[fighter_name],"xxx",0,1)</f>
        <v>Maryna Moroz</v>
      </c>
    </row>
    <row r="235" spans="1:43">
      <c r="A235">
        <v>2153</v>
      </c>
      <c r="B235">
        <v>195</v>
      </c>
      <c r="C235">
        <f>_xlfn.XLOOKUP(ufc_fights_2[[#This Row],[r_fighter_id]],ufc_fighters[id],ufc_fighters[year],"xxx",0,1)</f>
        <v>1982</v>
      </c>
      <c r="D235">
        <f>_xlfn.XLOOKUP(ufc_fights_2[[#This Row],[b_fighter_id]],ufc_fighters[id],ufc_fighters[year],"Prázdné",0,1)</f>
        <v>1998</v>
      </c>
      <c r="E235" s="10">
        <f>YEAR(ufc_fights_2[[#This Row],[date]])-ufc_fights_2[[#This Row],[r_year]]</f>
        <v>38</v>
      </c>
      <c r="F235" s="10">
        <f>YEAR(ufc_fights_2[[#This Row],[date]])-ufc_fights_2[[#This Row],[b_year]]</f>
        <v>22</v>
      </c>
      <c r="G235">
        <v>1</v>
      </c>
      <c r="H235">
        <v>0</v>
      </c>
      <c r="I235">
        <v>0.44190000000000002</v>
      </c>
      <c r="J235">
        <v>0.5161</v>
      </c>
      <c r="K235">
        <v>0.72260000000000002</v>
      </c>
      <c r="L235">
        <v>0.55559999999999998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3</v>
      </c>
      <c r="S235" s="2">
        <v>7.2916666666666668E-3</v>
      </c>
      <c r="T235" s="2">
        <v>1.5740740740740741E-3</v>
      </c>
      <c r="U235">
        <v>0.41460000000000002</v>
      </c>
      <c r="V235">
        <v>0.51719999999999999</v>
      </c>
      <c r="W235">
        <v>1</v>
      </c>
      <c r="X235">
        <v>0</v>
      </c>
      <c r="Y235">
        <v>0</v>
      </c>
      <c r="Z235">
        <v>0.3548</v>
      </c>
      <c r="AA235">
        <v>0.47370000000000001</v>
      </c>
      <c r="AB235">
        <v>1</v>
      </c>
      <c r="AC235">
        <v>0</v>
      </c>
      <c r="AD235">
        <v>0.63639999999999997</v>
      </c>
      <c r="AE235">
        <v>0.58330000000000004</v>
      </c>
      <c r="AF235" t="s">
        <v>3915</v>
      </c>
      <c r="AG235" s="2">
        <v>3.472222222222222E-3</v>
      </c>
      <c r="AH235" t="s">
        <v>3911</v>
      </c>
      <c r="AI235">
        <v>3</v>
      </c>
      <c r="AJ235" t="s">
        <v>3924</v>
      </c>
      <c r="AK235" s="3">
        <v>43848</v>
      </c>
      <c r="AL235" s="10">
        <f>YEAR(ufc_fights_2[[#This Row],[date]])</f>
        <v>2020</v>
      </c>
      <c r="AM235" t="s">
        <v>3995</v>
      </c>
      <c r="AN235">
        <v>1</v>
      </c>
      <c r="AO235" t="s">
        <v>3913</v>
      </c>
      <c r="AP235">
        <f>IF(ufc_fights_2[[#This Row],[winner]]="Red",ufc_fights_2[[#This Row],[r_fighter_id]],ufc_fights_2[[#This Row],[b_fighter_id]])</f>
        <v>2153</v>
      </c>
      <c r="AQ235" t="str">
        <f>_xlfn.XLOOKUP(ufc_fights_2[[#This Row],[winnerID]],ufc_fighters[id],ufc_fighters[fighter_name],"xxx",0,1)</f>
        <v>Roxanne Modafferi</v>
      </c>
    </row>
    <row r="236" spans="1:43">
      <c r="A236">
        <v>3344</v>
      </c>
      <c r="B236">
        <v>2403</v>
      </c>
      <c r="C236">
        <f>_xlfn.XLOOKUP(ufc_fights_2[[#This Row],[r_fighter_id]],ufc_fighters[id],ufc_fighters[year],"xxx",0,1)</f>
        <v>1994</v>
      </c>
      <c r="D236">
        <f>_xlfn.XLOOKUP(ufc_fights_2[[#This Row],[b_fighter_id]],ufc_fighters[id],ufc_fighters[year],"Prázdné",0,1)</f>
        <v>1991</v>
      </c>
      <c r="E236" s="10">
        <f>YEAR(ufc_fights_2[[#This Row],[date]])-ufc_fights_2[[#This Row],[r_year]]</f>
        <v>25</v>
      </c>
      <c r="F236" s="10">
        <f>YEAR(ufc_fights_2[[#This Row],[date]])-ufc_fights_2[[#This Row],[b_year]]</f>
        <v>28</v>
      </c>
      <c r="G236">
        <v>0</v>
      </c>
      <c r="H236">
        <v>0</v>
      </c>
      <c r="I236">
        <v>0.62960000000000005</v>
      </c>
      <c r="J236">
        <v>0.71430000000000005</v>
      </c>
      <c r="K236">
        <v>0.67859999999999998</v>
      </c>
      <c r="L236">
        <v>0.72219999999999995</v>
      </c>
      <c r="M236">
        <v>0</v>
      </c>
      <c r="N236">
        <v>1</v>
      </c>
      <c r="O236">
        <v>2</v>
      </c>
      <c r="P236">
        <v>0</v>
      </c>
      <c r="Q236">
        <v>0</v>
      </c>
      <c r="R236">
        <v>0</v>
      </c>
      <c r="S236" s="2">
        <v>3.1481481481481482E-3</v>
      </c>
      <c r="T236" s="2">
        <v>5.9027777777777778E-4</v>
      </c>
      <c r="U236">
        <v>0.56520000000000004</v>
      </c>
      <c r="V236">
        <v>0.63639999999999997</v>
      </c>
      <c r="W236">
        <v>1</v>
      </c>
      <c r="X236">
        <v>1</v>
      </c>
      <c r="Y236">
        <v>1</v>
      </c>
      <c r="Z236">
        <v>0.3846</v>
      </c>
      <c r="AA236">
        <v>0.72729999999999995</v>
      </c>
      <c r="AB236">
        <v>0</v>
      </c>
      <c r="AC236">
        <v>0</v>
      </c>
      <c r="AD236">
        <v>0.85709999999999997</v>
      </c>
      <c r="AE236">
        <v>0.66669999999999996</v>
      </c>
      <c r="AF236" t="s">
        <v>3933</v>
      </c>
      <c r="AG236" s="2">
        <v>1.2731481481481483E-3</v>
      </c>
      <c r="AH236" t="s">
        <v>3911</v>
      </c>
      <c r="AI236">
        <v>3</v>
      </c>
      <c r="AJ236" t="s">
        <v>3919</v>
      </c>
      <c r="AK236" s="3">
        <v>43484</v>
      </c>
      <c r="AL236" s="10">
        <f>YEAR(ufc_fights_2[[#This Row],[date]])</f>
        <v>2019</v>
      </c>
      <c r="AM236" t="s">
        <v>3995</v>
      </c>
      <c r="AN236">
        <v>31</v>
      </c>
      <c r="AO236" t="s">
        <v>3913</v>
      </c>
      <c r="AP236">
        <f>IF(ufc_fights_2[[#This Row],[winner]]="Red",ufc_fights_2[[#This Row],[r_fighter_id]],ufc_fights_2[[#This Row],[b_fighter_id]])</f>
        <v>3344</v>
      </c>
      <c r="AQ236" t="str">
        <f>_xlfn.XLOOKUP(ufc_fights_2[[#This Row],[winnerID]],ufc_fighters[id],ufc_fighters[fighter_name],"xxx",0,1)</f>
        <v>Paige VanZant</v>
      </c>
    </row>
    <row r="237" spans="1:43">
      <c r="A237">
        <v>2153</v>
      </c>
      <c r="B237">
        <v>2953</v>
      </c>
      <c r="C237">
        <f>_xlfn.XLOOKUP(ufc_fights_2[[#This Row],[r_fighter_id]],ufc_fighters[id],ufc_fighters[year],"xxx",0,1)</f>
        <v>1982</v>
      </c>
      <c r="D237">
        <f>_xlfn.XLOOKUP(ufc_fights_2[[#This Row],[b_fighter_id]],ufc_fighters[id],ufc_fighters[year],"Prázdné",0,1)</f>
        <v>1984</v>
      </c>
      <c r="E237" s="10">
        <f>YEAR(ufc_fights_2[[#This Row],[date]])-ufc_fights_2[[#This Row],[r_year]]</f>
        <v>37</v>
      </c>
      <c r="F237" s="10">
        <f>YEAR(ufc_fights_2[[#This Row],[date]])-ufc_fights_2[[#This Row],[b_year]]</f>
        <v>35</v>
      </c>
      <c r="G237">
        <v>0</v>
      </c>
      <c r="H237">
        <v>0</v>
      </c>
      <c r="I237">
        <v>0.41770000000000002</v>
      </c>
      <c r="J237">
        <v>0.55169999999999997</v>
      </c>
      <c r="K237">
        <v>0.64810000000000001</v>
      </c>
      <c r="L237">
        <v>0.60419999999999996</v>
      </c>
      <c r="M237">
        <v>0.83330000000000004</v>
      </c>
      <c r="N237">
        <v>0</v>
      </c>
      <c r="O237">
        <v>0</v>
      </c>
      <c r="P237">
        <v>0</v>
      </c>
      <c r="Q237">
        <v>2</v>
      </c>
      <c r="R237">
        <v>2</v>
      </c>
      <c r="S237" s="2">
        <v>6.2500000000000003E-3</v>
      </c>
      <c r="T237" s="2">
        <v>5.7870370370370367E-4</v>
      </c>
      <c r="U237">
        <v>0.39729999999999999</v>
      </c>
      <c r="V237">
        <v>0.495</v>
      </c>
      <c r="W237">
        <v>0.6</v>
      </c>
      <c r="X237">
        <v>1</v>
      </c>
      <c r="Y237">
        <v>1</v>
      </c>
      <c r="Z237">
        <v>0.3</v>
      </c>
      <c r="AA237">
        <v>0.5</v>
      </c>
      <c r="AB237">
        <v>0.75</v>
      </c>
      <c r="AC237">
        <v>0.90910000000000002</v>
      </c>
      <c r="AD237">
        <v>0.8</v>
      </c>
      <c r="AE237">
        <v>0.71430000000000005</v>
      </c>
      <c r="AF237" t="s">
        <v>3922</v>
      </c>
      <c r="AG237" s="2">
        <v>3.472222222222222E-3</v>
      </c>
      <c r="AH237" t="s">
        <v>3911</v>
      </c>
      <c r="AI237">
        <v>3</v>
      </c>
      <c r="AJ237" t="s">
        <v>3931</v>
      </c>
      <c r="AK237" s="3">
        <v>43575</v>
      </c>
      <c r="AL237" s="10">
        <f>YEAR(ufc_fights_2[[#This Row],[date]])</f>
        <v>2019</v>
      </c>
      <c r="AM237" t="s">
        <v>3995</v>
      </c>
      <c r="AN237">
        <v>131</v>
      </c>
      <c r="AO237" t="s">
        <v>3913</v>
      </c>
      <c r="AP237">
        <f>IF(ufc_fights_2[[#This Row],[winner]]="Red",ufc_fights_2[[#This Row],[r_fighter_id]],ufc_fights_2[[#This Row],[b_fighter_id]])</f>
        <v>2153</v>
      </c>
      <c r="AQ237" t="str">
        <f>_xlfn.XLOOKUP(ufc_fights_2[[#This Row],[winnerID]],ufc_fighters[id],ufc_fighters[fighter_name],"xxx",0,1)</f>
        <v>Roxanne Modafferi</v>
      </c>
    </row>
    <row r="238" spans="1:43">
      <c r="A238">
        <v>2153</v>
      </c>
      <c r="B238">
        <v>2237</v>
      </c>
      <c r="C238">
        <f>_xlfn.XLOOKUP(ufc_fights_2[[#This Row],[r_fighter_id]],ufc_fighters[id],ufc_fighters[year],"xxx",0,1)</f>
        <v>1982</v>
      </c>
      <c r="D238">
        <f>_xlfn.XLOOKUP(ufc_fights_2[[#This Row],[b_fighter_id]],ufc_fighters[id],ufc_fighters[year],"Prázdné",0,1)</f>
        <v>1983</v>
      </c>
      <c r="E238" s="10">
        <f>YEAR(ufc_fights_2[[#This Row],[date]])-ufc_fights_2[[#This Row],[r_year]]</f>
        <v>38</v>
      </c>
      <c r="F238" s="10">
        <f>YEAR(ufc_fights_2[[#This Row],[date]])-ufc_fights_2[[#This Row],[b_year]]</f>
        <v>37</v>
      </c>
      <c r="G238">
        <v>0</v>
      </c>
      <c r="H238">
        <v>0</v>
      </c>
      <c r="I238">
        <v>0.25290000000000001</v>
      </c>
      <c r="J238">
        <v>0.45569999999999999</v>
      </c>
      <c r="K238">
        <v>0.34470000000000001</v>
      </c>
      <c r="L238">
        <v>0.51690000000000003</v>
      </c>
      <c r="M238">
        <v>0</v>
      </c>
      <c r="N238">
        <v>0.66669999999999996</v>
      </c>
      <c r="O238">
        <v>0</v>
      </c>
      <c r="P238">
        <v>0</v>
      </c>
      <c r="Q238">
        <v>1</v>
      </c>
      <c r="R238">
        <v>0</v>
      </c>
      <c r="S238" s="2">
        <v>2.8703703703703703E-3</v>
      </c>
      <c r="T238" s="2">
        <v>6.134259259259259E-4</v>
      </c>
      <c r="U238">
        <v>0.22370000000000001</v>
      </c>
      <c r="V238">
        <v>0.36220000000000002</v>
      </c>
      <c r="W238">
        <v>0.33329999999999999</v>
      </c>
      <c r="X238">
        <v>0.71430000000000005</v>
      </c>
      <c r="Y238">
        <v>0.94740000000000002</v>
      </c>
      <c r="Z238">
        <v>0.23930000000000001</v>
      </c>
      <c r="AA238">
        <v>0.43330000000000002</v>
      </c>
      <c r="AB238">
        <v>0.45450000000000002</v>
      </c>
      <c r="AC238">
        <v>1</v>
      </c>
      <c r="AD238">
        <v>0</v>
      </c>
      <c r="AE238">
        <v>0.8</v>
      </c>
      <c r="AF238" t="s">
        <v>3915</v>
      </c>
      <c r="AG238" s="2">
        <v>3.472222222222222E-3</v>
      </c>
      <c r="AH238" t="s">
        <v>3911</v>
      </c>
      <c r="AI238">
        <v>3</v>
      </c>
      <c r="AJ238" t="s">
        <v>3912</v>
      </c>
      <c r="AK238" s="3">
        <v>44002</v>
      </c>
      <c r="AL238" s="10">
        <f>YEAR(ufc_fights_2[[#This Row],[date]])</f>
        <v>2020</v>
      </c>
      <c r="AM238" t="s">
        <v>3995</v>
      </c>
      <c r="AN238">
        <v>1</v>
      </c>
      <c r="AO238" t="s">
        <v>3918</v>
      </c>
      <c r="AP238">
        <f>IF(ufc_fights_2[[#This Row],[winner]]="Red",ufc_fights_2[[#This Row],[r_fighter_id]],ufc_fights_2[[#This Row],[b_fighter_id]])</f>
        <v>2237</v>
      </c>
      <c r="AQ238" t="str">
        <f>_xlfn.XLOOKUP(ufc_fights_2[[#This Row],[winnerID]],ufc_fighters[id],ufc_fighters[fighter_name],"xxx",0,1)</f>
        <v>Lauren Murphy</v>
      </c>
    </row>
    <row r="239" spans="1:43">
      <c r="A239">
        <v>1386</v>
      </c>
      <c r="B239">
        <v>2237</v>
      </c>
      <c r="C239">
        <f>_xlfn.XLOOKUP(ufc_fights_2[[#This Row],[r_fighter_id]],ufc_fighters[id],ufc_fighters[year],"xxx",0,1)</f>
        <v>1979</v>
      </c>
      <c r="D239">
        <f>_xlfn.XLOOKUP(ufc_fights_2[[#This Row],[b_fighter_id]],ufc_fighters[id],ufc_fighters[year],"Prázdné",0,1)</f>
        <v>1983</v>
      </c>
      <c r="E239" s="10">
        <f>YEAR(ufc_fights_2[[#This Row],[date]])-ufc_fights_2[[#This Row],[r_year]]</f>
        <v>38</v>
      </c>
      <c r="F239" s="10">
        <f>YEAR(ufc_fights_2[[#This Row],[date]])-ufc_fights_2[[#This Row],[b_year]]</f>
        <v>34</v>
      </c>
      <c r="G239">
        <v>0</v>
      </c>
      <c r="H239">
        <v>0</v>
      </c>
      <c r="I239">
        <v>0.30080000000000001</v>
      </c>
      <c r="J239">
        <v>0.29949999999999999</v>
      </c>
      <c r="K239">
        <v>0.31119999999999998</v>
      </c>
      <c r="L239">
        <v>0.3468</v>
      </c>
      <c r="M239">
        <v>0</v>
      </c>
      <c r="N239">
        <v>1</v>
      </c>
      <c r="O239">
        <v>2</v>
      </c>
      <c r="P239">
        <v>0</v>
      </c>
      <c r="Q239">
        <v>0</v>
      </c>
      <c r="R239">
        <v>0</v>
      </c>
      <c r="S239" s="2">
        <v>2.4305555555555555E-4</v>
      </c>
      <c r="T239" s="2">
        <v>2.4074074074074076E-3</v>
      </c>
      <c r="U239">
        <v>0.25459999999999999</v>
      </c>
      <c r="V239">
        <v>0.26629999999999998</v>
      </c>
      <c r="W239">
        <v>0.6</v>
      </c>
      <c r="X239">
        <v>0.86670000000000003</v>
      </c>
      <c r="Y239">
        <v>0.88890000000000002</v>
      </c>
      <c r="Z239">
        <v>0.30080000000000001</v>
      </c>
      <c r="AA239">
        <v>0.29949999999999999</v>
      </c>
      <c r="AB239">
        <v>0</v>
      </c>
      <c r="AC239">
        <v>0</v>
      </c>
      <c r="AD239">
        <v>0</v>
      </c>
      <c r="AE239">
        <v>0</v>
      </c>
      <c r="AF239" t="s">
        <v>3922</v>
      </c>
      <c r="AG239" s="2">
        <v>3.472222222222222E-3</v>
      </c>
      <c r="AH239" t="s">
        <v>3911</v>
      </c>
      <c r="AI239">
        <v>3</v>
      </c>
      <c r="AJ239" t="s">
        <v>3925</v>
      </c>
      <c r="AK239" s="3">
        <v>43070</v>
      </c>
      <c r="AL239" s="10">
        <f>YEAR(ufc_fights_2[[#This Row],[date]])</f>
        <v>2017</v>
      </c>
      <c r="AM239" t="s">
        <v>3995</v>
      </c>
      <c r="AN239">
        <v>1</v>
      </c>
      <c r="AO239" t="s">
        <v>3918</v>
      </c>
      <c r="AP239">
        <f>IF(ufc_fights_2[[#This Row],[winner]]="Red",ufc_fights_2[[#This Row],[r_fighter_id]],ufc_fights_2[[#This Row],[b_fighter_id]])</f>
        <v>2237</v>
      </c>
      <c r="AQ239" t="str">
        <f>_xlfn.XLOOKUP(ufc_fights_2[[#This Row],[winnerID]],ufc_fighters[id],ufc_fighters[fighter_name],"xxx",0,1)</f>
        <v>Lauren Murphy</v>
      </c>
    </row>
    <row r="240" spans="1:43">
      <c r="A240">
        <v>2237</v>
      </c>
      <c r="B240">
        <v>1784</v>
      </c>
      <c r="C240">
        <f>_xlfn.XLOOKUP(ufc_fights_2[[#This Row],[r_fighter_id]],ufc_fighters[id],ufc_fighters[year],"xxx",0,1)</f>
        <v>1983</v>
      </c>
      <c r="D240">
        <f>_xlfn.XLOOKUP(ufc_fights_2[[#This Row],[b_fighter_id]],ufc_fighters[id],ufc_fighters[year],"Prázdné",0,1)</f>
        <v>1989</v>
      </c>
      <c r="E240" s="10">
        <f>YEAR(ufc_fights_2[[#This Row],[date]])-ufc_fights_2[[#This Row],[r_year]]</f>
        <v>37</v>
      </c>
      <c r="F240" s="10">
        <f>YEAR(ufc_fights_2[[#This Row],[date]])-ufc_fights_2[[#This Row],[b_year]]</f>
        <v>31</v>
      </c>
      <c r="G240">
        <v>0</v>
      </c>
      <c r="H240">
        <v>0</v>
      </c>
      <c r="I240">
        <v>0.40610000000000002</v>
      </c>
      <c r="J240">
        <v>0.38950000000000001</v>
      </c>
      <c r="K240">
        <v>0.46929999999999999</v>
      </c>
      <c r="L240">
        <v>0.39479999999999998</v>
      </c>
      <c r="M240">
        <v>0.5</v>
      </c>
      <c r="N240">
        <v>0</v>
      </c>
      <c r="O240">
        <v>0</v>
      </c>
      <c r="P240">
        <v>1</v>
      </c>
      <c r="Q240">
        <v>1</v>
      </c>
      <c r="R240">
        <v>0</v>
      </c>
      <c r="S240" s="2">
        <v>1.7476851851851852E-3</v>
      </c>
      <c r="T240" s="2">
        <v>4.2824074074074075E-4</v>
      </c>
      <c r="U240">
        <v>0.38669999999999999</v>
      </c>
      <c r="V240">
        <v>0.26290000000000002</v>
      </c>
      <c r="W240">
        <v>0.6</v>
      </c>
      <c r="X240">
        <v>1</v>
      </c>
      <c r="Y240">
        <v>0.86360000000000003</v>
      </c>
      <c r="Z240">
        <v>0.3947</v>
      </c>
      <c r="AA240">
        <v>0.37930000000000003</v>
      </c>
      <c r="AB240">
        <v>0.71430000000000005</v>
      </c>
      <c r="AC240">
        <v>0.8</v>
      </c>
      <c r="AD240">
        <v>0</v>
      </c>
      <c r="AE240">
        <v>1</v>
      </c>
      <c r="AF240" t="s">
        <v>3922</v>
      </c>
      <c r="AG240" s="2">
        <v>3.472222222222222E-3</v>
      </c>
      <c r="AH240" t="s">
        <v>3911</v>
      </c>
      <c r="AI240">
        <v>3</v>
      </c>
      <c r="AJ240" t="s">
        <v>4069</v>
      </c>
      <c r="AK240" s="3">
        <v>43869</v>
      </c>
      <c r="AL240" s="10">
        <f>YEAR(ufc_fights_2[[#This Row],[date]])</f>
        <v>2020</v>
      </c>
      <c r="AM240" t="s">
        <v>3995</v>
      </c>
      <c r="AN240">
        <v>3</v>
      </c>
      <c r="AO240" t="s">
        <v>3913</v>
      </c>
      <c r="AP240">
        <f>IF(ufc_fights_2[[#This Row],[winner]]="Red",ufc_fights_2[[#This Row],[r_fighter_id]],ufc_fights_2[[#This Row],[b_fighter_id]])</f>
        <v>2237</v>
      </c>
      <c r="AQ240" t="str">
        <f>_xlfn.XLOOKUP(ufc_fights_2[[#This Row],[winnerID]],ufc_fighters[id],ufc_fighters[fighter_name],"xxx",0,1)</f>
        <v>Lauren Murphy</v>
      </c>
    </row>
    <row r="241" spans="1:43">
      <c r="A241">
        <v>2237</v>
      </c>
      <c r="B241">
        <v>2945</v>
      </c>
      <c r="C241">
        <f>_xlfn.XLOOKUP(ufc_fights_2[[#This Row],[r_fighter_id]],ufc_fighters[id],ufc_fighters[year],"xxx",0,1)</f>
        <v>1983</v>
      </c>
      <c r="D241">
        <f>_xlfn.XLOOKUP(ufc_fights_2[[#This Row],[b_fighter_id]],ufc_fighters[id],ufc_fighters[year],"Prázdné",0,1)</f>
        <v>1991</v>
      </c>
      <c r="E241" s="10">
        <f>YEAR(ufc_fights_2[[#This Row],[date]])-ufc_fights_2[[#This Row],[r_year]]</f>
        <v>37</v>
      </c>
      <c r="F241" s="10">
        <f>YEAR(ufc_fights_2[[#This Row],[date]])-ufc_fights_2[[#This Row],[b_year]]</f>
        <v>29</v>
      </c>
      <c r="G241">
        <v>0</v>
      </c>
      <c r="H241">
        <v>0</v>
      </c>
      <c r="I241">
        <v>0.25879999999999997</v>
      </c>
      <c r="J241">
        <v>0.30669999999999997</v>
      </c>
      <c r="K241">
        <v>0.33329999999999999</v>
      </c>
      <c r="L241">
        <v>0.33750000000000002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 s="2">
        <v>8.1018518518518516E-4</v>
      </c>
      <c r="T241" s="2">
        <v>3.3564814814814812E-4</v>
      </c>
      <c r="U241">
        <v>0.2051</v>
      </c>
      <c r="V241">
        <v>0.15559999999999999</v>
      </c>
      <c r="W241">
        <v>0.85709999999999997</v>
      </c>
      <c r="X241">
        <v>0</v>
      </c>
      <c r="Y241">
        <v>0.69230000000000003</v>
      </c>
      <c r="Z241">
        <v>0.16669999999999999</v>
      </c>
      <c r="AA241">
        <v>0.30669999999999997</v>
      </c>
      <c r="AB241">
        <v>0.72729999999999995</v>
      </c>
      <c r="AC241">
        <v>0</v>
      </c>
      <c r="AD241">
        <v>1</v>
      </c>
      <c r="AE241">
        <v>0</v>
      </c>
      <c r="AF241" t="s">
        <v>3933</v>
      </c>
      <c r="AG241" s="2">
        <v>2.4421296296296296E-3</v>
      </c>
      <c r="AH241" t="s">
        <v>3911</v>
      </c>
      <c r="AI241">
        <v>3</v>
      </c>
      <c r="AJ241" t="s">
        <v>3934</v>
      </c>
      <c r="AK241" s="3">
        <v>44128</v>
      </c>
      <c r="AL241" s="10">
        <f>YEAR(ufc_fights_2[[#This Row],[date]])</f>
        <v>2020</v>
      </c>
      <c r="AM241" t="s">
        <v>3995</v>
      </c>
      <c r="AN241">
        <v>5</v>
      </c>
      <c r="AO241" t="s">
        <v>3913</v>
      </c>
      <c r="AP241">
        <f>IF(ufc_fights_2[[#This Row],[winner]]="Red",ufc_fights_2[[#This Row],[r_fighter_id]],ufc_fights_2[[#This Row],[b_fighter_id]])</f>
        <v>2237</v>
      </c>
      <c r="AQ241" t="str">
        <f>_xlfn.XLOOKUP(ufc_fights_2[[#This Row],[winnerID]],ufc_fighters[id],ufc_fighters[fighter_name],"xxx",0,1)</f>
        <v>Lauren Murphy</v>
      </c>
    </row>
    <row r="242" spans="1:43">
      <c r="A242">
        <v>2153</v>
      </c>
      <c r="B242">
        <v>1386</v>
      </c>
      <c r="C242">
        <f>_xlfn.XLOOKUP(ufc_fights_2[[#This Row],[r_fighter_id]],ufc_fighters[id],ufc_fighters[year],"xxx",0,1)</f>
        <v>1982</v>
      </c>
      <c r="D242">
        <f>_xlfn.XLOOKUP(ufc_fights_2[[#This Row],[b_fighter_id]],ufc_fighters[id],ufc_fighters[year],"Prázdné",0,1)</f>
        <v>1979</v>
      </c>
      <c r="E242" s="10">
        <f>YEAR(ufc_fights_2[[#This Row],[date]])-ufc_fights_2[[#This Row],[r_year]]</f>
        <v>36</v>
      </c>
      <c r="F242" s="10">
        <f>YEAR(ufc_fights_2[[#This Row],[date]])-ufc_fights_2[[#This Row],[b_year]]</f>
        <v>39</v>
      </c>
      <c r="G242">
        <v>0</v>
      </c>
      <c r="H242">
        <v>0</v>
      </c>
      <c r="I242">
        <v>0.39529999999999998</v>
      </c>
      <c r="J242">
        <v>0.3</v>
      </c>
      <c r="K242">
        <v>0.5</v>
      </c>
      <c r="L242">
        <v>0.3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3.7499999999999999E-3</v>
      </c>
      <c r="T242" s="2">
        <v>0</v>
      </c>
      <c r="U242">
        <v>0.3906</v>
      </c>
      <c r="V242">
        <v>0.30259999999999998</v>
      </c>
      <c r="W242">
        <v>1</v>
      </c>
      <c r="X242">
        <v>0</v>
      </c>
      <c r="Y242">
        <v>0</v>
      </c>
      <c r="Z242">
        <v>0.25319999999999998</v>
      </c>
      <c r="AA242">
        <v>0.3</v>
      </c>
      <c r="AB242">
        <v>0</v>
      </c>
      <c r="AC242">
        <v>0</v>
      </c>
      <c r="AD242">
        <v>0.62</v>
      </c>
      <c r="AE242">
        <v>0</v>
      </c>
      <c r="AF242" t="s">
        <v>3910</v>
      </c>
      <c r="AG242" s="2">
        <v>2.4537037037037036E-3</v>
      </c>
      <c r="AH242" t="s">
        <v>3911</v>
      </c>
      <c r="AI242">
        <v>3</v>
      </c>
      <c r="AJ242" t="s">
        <v>3931</v>
      </c>
      <c r="AK242" s="3">
        <v>43287</v>
      </c>
      <c r="AL242" s="10">
        <f>YEAR(ufc_fights_2[[#This Row],[date]])</f>
        <v>2018</v>
      </c>
      <c r="AM242" t="s">
        <v>3995</v>
      </c>
      <c r="AN242">
        <v>1</v>
      </c>
      <c r="AO242" t="s">
        <v>3913</v>
      </c>
      <c r="AP242">
        <f>IF(ufc_fights_2[[#This Row],[winner]]="Red",ufc_fights_2[[#This Row],[r_fighter_id]],ufc_fights_2[[#This Row],[b_fighter_id]])</f>
        <v>2153</v>
      </c>
      <c r="AQ242" t="str">
        <f>_xlfn.XLOOKUP(ufc_fights_2[[#This Row],[winnerID]],ufc_fighters[id],ufc_fighters[fighter_name],"xxx",0,1)</f>
        <v>Roxanne Modafferi</v>
      </c>
    </row>
    <row r="243" spans="1:43">
      <c r="A243">
        <v>712</v>
      </c>
      <c r="B243">
        <v>1925</v>
      </c>
      <c r="C243">
        <f>_xlfn.XLOOKUP(ufc_fights_2[[#This Row],[r_fighter_id]],ufc_fighters[id],ufc_fighters[year],"xxx",0,1)</f>
        <v>1984</v>
      </c>
      <c r="D243">
        <f>_xlfn.XLOOKUP(ufc_fights_2[[#This Row],[b_fighter_id]],ufc_fighters[id],ufc_fighters[year],"Prázdné",0,1)</f>
        <v>1988</v>
      </c>
      <c r="E243" s="10">
        <f>YEAR(ufc_fights_2[[#This Row],[date]])-ufc_fights_2[[#This Row],[r_year]]</f>
        <v>35</v>
      </c>
      <c r="F243" s="10">
        <f>YEAR(ufc_fights_2[[#This Row],[date]])-ufc_fights_2[[#This Row],[b_year]]</f>
        <v>31</v>
      </c>
      <c r="G243">
        <v>0</v>
      </c>
      <c r="H243">
        <v>0</v>
      </c>
      <c r="I243">
        <v>0.59019999999999995</v>
      </c>
      <c r="J243">
        <v>0.46879999999999999</v>
      </c>
      <c r="K243">
        <v>0.6149</v>
      </c>
      <c r="L243">
        <v>0.49299999999999999</v>
      </c>
      <c r="M243">
        <v>0.5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3.6458333333333334E-3</v>
      </c>
      <c r="T243" s="2">
        <v>9.0277777777777774E-4</v>
      </c>
      <c r="U243">
        <v>0.29630000000000001</v>
      </c>
      <c r="V243">
        <v>0.39290000000000003</v>
      </c>
      <c r="W243">
        <v>0.75680000000000003</v>
      </c>
      <c r="X243">
        <v>0.9032</v>
      </c>
      <c r="Y243">
        <v>1</v>
      </c>
      <c r="Z243">
        <v>0.53190000000000004</v>
      </c>
      <c r="AA243">
        <v>0.43359999999999999</v>
      </c>
      <c r="AB243">
        <v>0.77780000000000005</v>
      </c>
      <c r="AC243">
        <v>0.73329999999999995</v>
      </c>
      <c r="AD243">
        <v>1</v>
      </c>
      <c r="AE243">
        <v>0</v>
      </c>
      <c r="AF243" t="s">
        <v>3915</v>
      </c>
      <c r="AG243" s="2">
        <v>3.472222222222222E-3</v>
      </c>
      <c r="AH243" t="s">
        <v>3911</v>
      </c>
      <c r="AI243">
        <v>3</v>
      </c>
      <c r="AK243" s="3">
        <v>43547</v>
      </c>
      <c r="AL243" s="10">
        <f>YEAR(ufc_fights_2[[#This Row],[date]])</f>
        <v>2019</v>
      </c>
      <c r="AM243" t="s">
        <v>3995</v>
      </c>
      <c r="AN243">
        <v>71</v>
      </c>
      <c r="AO243" t="s">
        <v>3918</v>
      </c>
      <c r="AP243">
        <f>IF(ufc_fights_2[[#This Row],[winner]]="Red",ufc_fights_2[[#This Row],[r_fighter_id]],ufc_fights_2[[#This Row],[b_fighter_id]])</f>
        <v>1925</v>
      </c>
      <c r="AQ243" t="str">
        <f>_xlfn.XLOOKUP(ufc_fights_2[[#This Row],[winnerID]],ufc_fighters[id],ufc_fighters[fighter_name],"xxx",0,1)</f>
        <v>Jennifer Maia</v>
      </c>
    </row>
    <row r="244" spans="1:43">
      <c r="A244">
        <v>553</v>
      </c>
      <c r="B244">
        <v>441</v>
      </c>
      <c r="C244">
        <f>_xlfn.XLOOKUP(ufc_fights_2[[#This Row],[r_fighter_id]],ufc_fighters[id],ufc_fighters[year],"xxx",0,1)</f>
        <v>1988</v>
      </c>
      <c r="D244">
        <f>_xlfn.XLOOKUP(ufc_fights_2[[#This Row],[b_fighter_id]],ufc_fighters[id],ufc_fighters[year],"Prázdné",0,1)</f>
        <v>1985</v>
      </c>
      <c r="E244" s="10">
        <f>YEAR(ufc_fights_2[[#This Row],[date]])-ufc_fights_2[[#This Row],[r_year]]</f>
        <v>31</v>
      </c>
      <c r="F244" s="10">
        <f>YEAR(ufc_fights_2[[#This Row],[date]])-ufc_fights_2[[#This Row],[b_year]]</f>
        <v>34</v>
      </c>
      <c r="G244">
        <v>0</v>
      </c>
      <c r="H244">
        <v>0</v>
      </c>
      <c r="I244">
        <v>0.371</v>
      </c>
      <c r="J244">
        <v>0.42109999999999997</v>
      </c>
      <c r="K244">
        <v>0.432</v>
      </c>
      <c r="L244">
        <v>0.47</v>
      </c>
      <c r="M244">
        <v>0</v>
      </c>
      <c r="N244">
        <v>0.75</v>
      </c>
      <c r="O244">
        <v>0</v>
      </c>
      <c r="P244">
        <v>0</v>
      </c>
      <c r="Q244">
        <v>0</v>
      </c>
      <c r="R244">
        <v>0</v>
      </c>
      <c r="S244" s="2">
        <v>0</v>
      </c>
      <c r="T244" s="2">
        <v>1.4930555555555556E-3</v>
      </c>
      <c r="U244">
        <v>0.27929999999999999</v>
      </c>
      <c r="V244">
        <v>0.17269999999999999</v>
      </c>
      <c r="W244">
        <v>0.74070000000000003</v>
      </c>
      <c r="X244">
        <v>0.8</v>
      </c>
      <c r="Y244">
        <v>0.79310000000000003</v>
      </c>
      <c r="Z244">
        <v>0.36280000000000001</v>
      </c>
      <c r="AA244">
        <v>0.41270000000000001</v>
      </c>
      <c r="AB244">
        <v>0.6</v>
      </c>
      <c r="AC244">
        <v>0.58330000000000004</v>
      </c>
      <c r="AD244">
        <v>1</v>
      </c>
      <c r="AE244">
        <v>0.5</v>
      </c>
      <c r="AF244" t="s">
        <v>3915</v>
      </c>
      <c r="AG244" s="2">
        <v>3.472222222222222E-3</v>
      </c>
      <c r="AH244" t="s">
        <v>3911</v>
      </c>
      <c r="AI244">
        <v>3</v>
      </c>
      <c r="AJ244" t="s">
        <v>3928</v>
      </c>
      <c r="AK244" s="3">
        <v>43624</v>
      </c>
      <c r="AL244" s="10">
        <f>YEAR(ufc_fights_2[[#This Row],[date]])</f>
        <v>2019</v>
      </c>
      <c r="AM244" t="s">
        <v>3995</v>
      </c>
      <c r="AN244">
        <v>8</v>
      </c>
      <c r="AO244" t="s">
        <v>3913</v>
      </c>
      <c r="AP244">
        <f>IF(ufc_fights_2[[#This Row],[winner]]="Red",ufc_fights_2[[#This Row],[r_fighter_id]],ufc_fights_2[[#This Row],[b_fighter_id]])</f>
        <v>553</v>
      </c>
      <c r="AQ244" t="str">
        <f>_xlfn.XLOOKUP(ufc_fights_2[[#This Row],[winnerID]],ufc_fighters[id],ufc_fighters[fighter_name],"xxx",0,1)</f>
        <v>Katlyn Chookagian</v>
      </c>
    </row>
    <row r="245" spans="1:43">
      <c r="A245">
        <v>2955</v>
      </c>
      <c r="B245">
        <v>437</v>
      </c>
      <c r="C245">
        <f>_xlfn.XLOOKUP(ufc_fights_2[[#This Row],[r_fighter_id]],ufc_fighters[id],ufc_fighters[year],"xxx",0,1)</f>
        <v>1988</v>
      </c>
      <c r="D245">
        <f>_xlfn.XLOOKUP(ufc_fights_2[[#This Row],[b_fighter_id]],ufc_fighters[id],ufc_fighters[year],"Prázdné",0,1)</f>
        <v>1988</v>
      </c>
      <c r="E245" s="10">
        <f>YEAR(ufc_fights_2[[#This Row],[date]])-ufc_fights_2[[#This Row],[r_year]]</f>
        <v>30</v>
      </c>
      <c r="F245" s="10">
        <f>YEAR(ufc_fights_2[[#This Row],[date]])-ufc_fights_2[[#This Row],[b_year]]</f>
        <v>30</v>
      </c>
      <c r="G245">
        <v>0</v>
      </c>
      <c r="H245">
        <v>0</v>
      </c>
      <c r="I245">
        <v>0.8407</v>
      </c>
      <c r="J245">
        <v>0.16669999999999999</v>
      </c>
      <c r="K245">
        <v>0.90549999999999997</v>
      </c>
      <c r="L245">
        <v>0.23080000000000001</v>
      </c>
      <c r="M245">
        <v>1</v>
      </c>
      <c r="N245">
        <v>0</v>
      </c>
      <c r="O245">
        <v>2</v>
      </c>
      <c r="P245">
        <v>0</v>
      </c>
      <c r="Q245">
        <v>0</v>
      </c>
      <c r="R245">
        <v>0</v>
      </c>
      <c r="S245" s="2">
        <v>5.9259259259259256E-3</v>
      </c>
      <c r="T245" s="2">
        <v>0</v>
      </c>
      <c r="U245">
        <v>0.84470000000000001</v>
      </c>
      <c r="V245">
        <v>0.16669999999999999</v>
      </c>
      <c r="W245">
        <v>0.88890000000000002</v>
      </c>
      <c r="X245">
        <v>0</v>
      </c>
      <c r="Y245">
        <v>0</v>
      </c>
      <c r="Z245">
        <v>0.55000000000000004</v>
      </c>
      <c r="AA245">
        <v>0.16669999999999999</v>
      </c>
      <c r="AB245">
        <v>0</v>
      </c>
      <c r="AC245">
        <v>0</v>
      </c>
      <c r="AD245">
        <v>0.9032</v>
      </c>
      <c r="AE245">
        <v>0</v>
      </c>
      <c r="AF245" t="s">
        <v>3933</v>
      </c>
      <c r="AG245" s="2">
        <v>3.0671296296296297E-3</v>
      </c>
      <c r="AH245" t="s">
        <v>3911</v>
      </c>
      <c r="AI245">
        <v>3</v>
      </c>
      <c r="AJ245" t="s">
        <v>3939</v>
      </c>
      <c r="AK245" s="3">
        <v>43134</v>
      </c>
      <c r="AL245" s="10">
        <f>YEAR(ufc_fights_2[[#This Row],[date]])</f>
        <v>2018</v>
      </c>
      <c r="AM245" t="s">
        <v>3995</v>
      </c>
      <c r="AN245">
        <v>115</v>
      </c>
      <c r="AO245" t="s">
        <v>3913</v>
      </c>
      <c r="AP245">
        <f>IF(ufc_fights_2[[#This Row],[winner]]="Red",ufc_fights_2[[#This Row],[r_fighter_id]],ufc_fights_2[[#This Row],[b_fighter_id]])</f>
        <v>2955</v>
      </c>
      <c r="AQ245" t="str">
        <f>_xlfn.XLOOKUP(ufc_fights_2[[#This Row],[winnerID]],ufc_fighters[id],ufc_fighters[fighter_name],"xxx",0,1)</f>
        <v>Valentina Shevchenko</v>
      </c>
    </row>
    <row r="246" spans="1:43">
      <c r="A246">
        <v>2666</v>
      </c>
      <c r="B246">
        <v>3344</v>
      </c>
      <c r="C246">
        <f>_xlfn.XLOOKUP(ufc_fights_2[[#This Row],[r_fighter_id]],ufc_fighters[id],ufc_fighters[year],"xxx",0,1)</f>
        <v>1993</v>
      </c>
      <c r="D246">
        <f>_xlfn.XLOOKUP(ufc_fights_2[[#This Row],[b_fighter_id]],ufc_fighters[id],ufc_fighters[year],"Prázdné",0,1)</f>
        <v>1994</v>
      </c>
      <c r="E246" s="10">
        <f>YEAR(ufc_fights_2[[#This Row],[date]])-ufc_fights_2[[#This Row],[r_year]]</f>
        <v>27</v>
      </c>
      <c r="F246" s="10">
        <f>YEAR(ufc_fights_2[[#This Row],[date]])-ufc_fights_2[[#This Row],[b_year]]</f>
        <v>26</v>
      </c>
      <c r="G246">
        <v>0</v>
      </c>
      <c r="H246">
        <v>0</v>
      </c>
      <c r="I246">
        <v>0.85709999999999997</v>
      </c>
      <c r="J246">
        <v>0.6</v>
      </c>
      <c r="K246">
        <v>0.86670000000000003</v>
      </c>
      <c r="L246">
        <v>0.66669999999999996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 s="2">
        <v>7.8703703703703705E-4</v>
      </c>
      <c r="T246" s="2">
        <v>3.7037037037037035E-4</v>
      </c>
      <c r="U246">
        <v>1</v>
      </c>
      <c r="V246">
        <v>1</v>
      </c>
      <c r="W246">
        <v>0.8</v>
      </c>
      <c r="X246">
        <v>1</v>
      </c>
      <c r="Y246">
        <v>0.66669999999999996</v>
      </c>
      <c r="Z246">
        <v>0.75</v>
      </c>
      <c r="AA246">
        <v>0.75</v>
      </c>
      <c r="AB246">
        <v>1</v>
      </c>
      <c r="AC246">
        <v>0</v>
      </c>
      <c r="AD246">
        <v>0</v>
      </c>
      <c r="AE246">
        <v>0</v>
      </c>
      <c r="AF246" t="s">
        <v>3933</v>
      </c>
      <c r="AG246" s="2">
        <v>1.6319444444444445E-3</v>
      </c>
      <c r="AH246" t="s">
        <v>3911</v>
      </c>
      <c r="AI246">
        <v>3</v>
      </c>
      <c r="AJ246" t="s">
        <v>3944</v>
      </c>
      <c r="AK246" s="3">
        <v>44023</v>
      </c>
      <c r="AL246" s="10">
        <f>YEAR(ufc_fights_2[[#This Row],[date]])</f>
        <v>2020</v>
      </c>
      <c r="AM246" t="s">
        <v>3995</v>
      </c>
      <c r="AN246">
        <v>5</v>
      </c>
      <c r="AO246" t="s">
        <v>3913</v>
      </c>
      <c r="AP246">
        <f>IF(ufc_fights_2[[#This Row],[winner]]="Red",ufc_fights_2[[#This Row],[r_fighter_id]],ufc_fights_2[[#This Row],[b_fighter_id]])</f>
        <v>2666</v>
      </c>
      <c r="AQ246" t="str">
        <f>_xlfn.XLOOKUP(ufc_fights_2[[#This Row],[winnerID]],ufc_fighters[id],ufc_fighters[fighter_name],"xxx",0,1)</f>
        <v>Amanda Ribas</v>
      </c>
    </row>
    <row r="247" spans="1:43">
      <c r="A247">
        <v>790</v>
      </c>
      <c r="B247">
        <v>2216</v>
      </c>
      <c r="C247">
        <f>_xlfn.XLOOKUP(ufc_fights_2[[#This Row],[r_fighter_id]],ufc_fighters[id],ufc_fighters[year],"xxx",0,1)</f>
        <v>1989</v>
      </c>
      <c r="D247">
        <f>_xlfn.XLOOKUP(ufc_fights_2[[#This Row],[b_fighter_id]],ufc_fighters[id],ufc_fighters[year],"Prázdné",0,1)</f>
        <v>1991</v>
      </c>
      <c r="E247" s="10">
        <f>YEAR(ufc_fights_2[[#This Row],[date]])-ufc_fights_2[[#This Row],[r_year]]</f>
        <v>29</v>
      </c>
      <c r="F247" s="10">
        <f>YEAR(ufc_fights_2[[#This Row],[date]])-ufc_fights_2[[#This Row],[b_year]]</f>
        <v>27</v>
      </c>
      <c r="G247">
        <v>0</v>
      </c>
      <c r="H247">
        <v>0</v>
      </c>
      <c r="I247">
        <v>0.3301</v>
      </c>
      <c r="J247">
        <v>0.37180000000000002</v>
      </c>
      <c r="K247">
        <v>0.34739999999999999</v>
      </c>
      <c r="L247">
        <v>0.40939999999999999</v>
      </c>
      <c r="M247">
        <v>0.25</v>
      </c>
      <c r="N247">
        <v>1</v>
      </c>
      <c r="O247">
        <v>0</v>
      </c>
      <c r="P247">
        <v>0</v>
      </c>
      <c r="Q247">
        <v>0</v>
      </c>
      <c r="R247">
        <v>0</v>
      </c>
      <c r="S247" s="2">
        <v>5.0925925925925921E-4</v>
      </c>
      <c r="T247" s="2">
        <v>1.9444444444444444E-3</v>
      </c>
      <c r="U247">
        <v>0.2152</v>
      </c>
      <c r="V247">
        <v>0.26050000000000001</v>
      </c>
      <c r="W247">
        <v>0.63890000000000002</v>
      </c>
      <c r="X247">
        <v>0.91669999999999996</v>
      </c>
      <c r="Y247">
        <v>0.875</v>
      </c>
      <c r="Z247">
        <v>0.31309999999999999</v>
      </c>
      <c r="AA247">
        <v>0.36730000000000002</v>
      </c>
      <c r="AB247">
        <v>0.75</v>
      </c>
      <c r="AC247">
        <v>0.57140000000000002</v>
      </c>
      <c r="AD247">
        <v>0</v>
      </c>
      <c r="AE247">
        <v>0</v>
      </c>
      <c r="AF247" t="s">
        <v>3915</v>
      </c>
      <c r="AG247" s="2">
        <v>3.472222222222222E-3</v>
      </c>
      <c r="AH247" t="s">
        <v>3911</v>
      </c>
      <c r="AI247">
        <v>3</v>
      </c>
      <c r="AK247" s="3">
        <v>43204</v>
      </c>
      <c r="AL247" s="10">
        <f>YEAR(ufc_fights_2[[#This Row],[date]])</f>
        <v>2018</v>
      </c>
      <c r="AM247" t="s">
        <v>3995</v>
      </c>
      <c r="AN247">
        <v>127</v>
      </c>
      <c r="AO247" t="s">
        <v>3918</v>
      </c>
      <c r="AP247">
        <f>IF(ufc_fights_2[[#This Row],[winner]]="Red",ufc_fights_2[[#This Row],[r_fighter_id]],ufc_fights_2[[#This Row],[b_fighter_id]])</f>
        <v>2216</v>
      </c>
      <c r="AQ247" t="str">
        <f>_xlfn.XLOOKUP(ufc_fights_2[[#This Row],[winnerID]],ufc_fighters[id],ufc_fighters[fighter_name],"xxx",0,1)</f>
        <v>Lauren Mueller</v>
      </c>
    </row>
    <row r="248" spans="1:43">
      <c r="A248">
        <v>712</v>
      </c>
      <c r="B248">
        <v>130</v>
      </c>
      <c r="C248">
        <f>_xlfn.XLOOKUP(ufc_fights_2[[#This Row],[r_fighter_id]],ufc_fighters[id],ufc_fighters[year],"xxx",0,1)</f>
        <v>1984</v>
      </c>
      <c r="D248">
        <f>_xlfn.XLOOKUP(ufc_fights_2[[#This Row],[b_fighter_id]],ufc_fighters[id],ufc_fighters[year],"Prázdné",0,1)</f>
        <v>1986</v>
      </c>
      <c r="E248" s="10">
        <f>YEAR(ufc_fights_2[[#This Row],[date]])-ufc_fights_2[[#This Row],[r_year]]</f>
        <v>35</v>
      </c>
      <c r="F248" s="10">
        <f>YEAR(ufc_fights_2[[#This Row],[date]])-ufc_fights_2[[#This Row],[b_year]]</f>
        <v>33</v>
      </c>
      <c r="G248">
        <v>0</v>
      </c>
      <c r="H248">
        <v>0</v>
      </c>
      <c r="I248">
        <v>0.49640000000000001</v>
      </c>
      <c r="J248">
        <v>0.45269999999999999</v>
      </c>
      <c r="K248">
        <v>0.62909999999999999</v>
      </c>
      <c r="L248">
        <v>0.48770000000000002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 s="2">
        <v>2.6157407407407405E-3</v>
      </c>
      <c r="T248" s="2">
        <v>6.9444444444444447E-4</v>
      </c>
      <c r="U248">
        <v>0.375</v>
      </c>
      <c r="V248">
        <v>0.40620000000000001</v>
      </c>
      <c r="W248">
        <v>0.60609999999999997</v>
      </c>
      <c r="X248">
        <v>0.9375</v>
      </c>
      <c r="Y248">
        <v>1</v>
      </c>
      <c r="Z248">
        <v>0.48180000000000001</v>
      </c>
      <c r="AA248">
        <v>0.44140000000000001</v>
      </c>
      <c r="AB248">
        <v>0.4</v>
      </c>
      <c r="AC248">
        <v>1</v>
      </c>
      <c r="AD248">
        <v>0.75</v>
      </c>
      <c r="AE248">
        <v>1</v>
      </c>
      <c r="AF248" t="s">
        <v>3915</v>
      </c>
      <c r="AG248" s="2">
        <v>3.472222222222222E-3</v>
      </c>
      <c r="AH248" t="s">
        <v>3911</v>
      </c>
      <c r="AI248">
        <v>3</v>
      </c>
      <c r="AJ248" t="s">
        <v>3949</v>
      </c>
      <c r="AK248" s="3">
        <v>43673</v>
      </c>
      <c r="AL248" s="10">
        <f>YEAR(ufc_fights_2[[#This Row],[date]])</f>
        <v>2019</v>
      </c>
      <c r="AM248" t="s">
        <v>3995</v>
      </c>
      <c r="AN248">
        <v>30</v>
      </c>
      <c r="AO248" t="s">
        <v>3918</v>
      </c>
      <c r="AP248">
        <f>IF(ufc_fights_2[[#This Row],[winner]]="Red",ufc_fights_2[[#This Row],[r_fighter_id]],ufc_fights_2[[#This Row],[b_fighter_id]])</f>
        <v>130</v>
      </c>
      <c r="AQ248" t="str">
        <f>_xlfn.XLOOKUP(ufc_fights_2[[#This Row],[winnerID]],ufc_fighters[id],ufc_fighters[fighter_name],"xxx",0,1)</f>
        <v>Viviane Araujo</v>
      </c>
    </row>
    <row r="249" spans="1:43">
      <c r="A249">
        <v>3522</v>
      </c>
      <c r="B249">
        <v>1454</v>
      </c>
      <c r="C249">
        <f>_xlfn.XLOOKUP(ufc_fights_2[[#This Row],[r_fighter_id]],ufc_fighters[id],ufc_fighters[year],"xxx",0,1)</f>
        <v>1996</v>
      </c>
      <c r="D249">
        <f>_xlfn.XLOOKUP(ufc_fights_2[[#This Row],[b_fighter_id]],ufc_fighters[id],ufc_fighters[year],"Prázdné",0,1)</f>
        <v>1994</v>
      </c>
      <c r="E249" s="10">
        <f>YEAR(ufc_fights_2[[#This Row],[date]])-ufc_fights_2[[#This Row],[r_year]]</f>
        <v>23</v>
      </c>
      <c r="F249" s="10">
        <f>YEAR(ufc_fights_2[[#This Row],[date]])-ufc_fights_2[[#This Row],[b_year]]</f>
        <v>25</v>
      </c>
      <c r="G249">
        <v>0</v>
      </c>
      <c r="H249">
        <v>0</v>
      </c>
      <c r="I249">
        <v>0.4556</v>
      </c>
      <c r="J249">
        <v>0.45590000000000003</v>
      </c>
      <c r="K249">
        <v>0.48060000000000003</v>
      </c>
      <c r="L249">
        <v>0.47660000000000002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3.3564814814814812E-4</v>
      </c>
      <c r="T249" s="2">
        <v>4.1666666666666669E-4</v>
      </c>
      <c r="U249">
        <v>0.32829999999999998</v>
      </c>
      <c r="V249">
        <v>0.441</v>
      </c>
      <c r="W249">
        <v>0.80389999999999995</v>
      </c>
      <c r="X249">
        <v>0.8095</v>
      </c>
      <c r="Y249">
        <v>0</v>
      </c>
      <c r="Z249">
        <v>0.40429999999999999</v>
      </c>
      <c r="AA249">
        <v>0.40660000000000002</v>
      </c>
      <c r="AB249">
        <v>0.8</v>
      </c>
      <c r="AC249">
        <v>0.86360000000000003</v>
      </c>
      <c r="AD249">
        <v>0</v>
      </c>
      <c r="AE249">
        <v>0</v>
      </c>
      <c r="AF249" t="s">
        <v>3922</v>
      </c>
      <c r="AG249" s="2">
        <v>3.472222222222222E-3</v>
      </c>
      <c r="AH249" t="s">
        <v>3911</v>
      </c>
      <c r="AI249">
        <v>3</v>
      </c>
      <c r="AJ249" t="s">
        <v>3975</v>
      </c>
      <c r="AK249" s="3">
        <v>43708</v>
      </c>
      <c r="AL249" s="10">
        <f>YEAR(ufc_fights_2[[#This Row],[date]])</f>
        <v>2019</v>
      </c>
      <c r="AM249" t="s">
        <v>3995</v>
      </c>
      <c r="AN249">
        <v>51</v>
      </c>
      <c r="AO249" t="s">
        <v>3918</v>
      </c>
      <c r="AP249">
        <f>IF(ufc_fights_2[[#This Row],[winner]]="Red",ufc_fights_2[[#This Row],[r_fighter_id]],ufc_fights_2[[#This Row],[b_fighter_id]])</f>
        <v>1454</v>
      </c>
      <c r="AQ249" t="str">
        <f>_xlfn.XLOOKUP(ufc_fights_2[[#This Row],[winnerID]],ufc_fighters[id],ufc_fighters[fighter_name],"xxx",0,1)</f>
        <v>Inoue Mizuki</v>
      </c>
    </row>
    <row r="250" spans="1:43">
      <c r="A250">
        <v>1186</v>
      </c>
      <c r="B250">
        <v>1126</v>
      </c>
      <c r="C250">
        <f>_xlfn.XLOOKUP(ufc_fights_2[[#This Row],[r_fighter_id]],ufc_fighters[id],ufc_fighters[year],"xxx",0,1)</f>
        <v>1992</v>
      </c>
      <c r="D250">
        <f>_xlfn.XLOOKUP(ufc_fights_2[[#This Row],[b_fighter_id]],ufc_fighters[id],ufc_fighters[year],"Prázdné",0,1)</f>
        <v>1992</v>
      </c>
      <c r="E250" s="10">
        <f>YEAR(ufc_fights_2[[#This Row],[date]])-ufc_fights_2[[#This Row],[r_year]]</f>
        <v>27</v>
      </c>
      <c r="F250" s="10">
        <f>YEAR(ufc_fights_2[[#This Row],[date]])-ufc_fights_2[[#This Row],[b_year]]</f>
        <v>27</v>
      </c>
      <c r="G250">
        <v>0</v>
      </c>
      <c r="H250">
        <v>0</v>
      </c>
      <c r="I250">
        <v>0.42659999999999998</v>
      </c>
      <c r="J250">
        <v>0.33129999999999998</v>
      </c>
      <c r="K250">
        <v>0.4753</v>
      </c>
      <c r="L250">
        <v>0.3412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5.7870370370370373E-5</v>
      </c>
      <c r="T250" s="2">
        <v>1.0416666666666667E-3</v>
      </c>
      <c r="U250">
        <v>0.3407</v>
      </c>
      <c r="V250">
        <v>0.1961</v>
      </c>
      <c r="W250">
        <v>0.66669999999999996</v>
      </c>
      <c r="X250">
        <v>0.55000000000000004</v>
      </c>
      <c r="Y250">
        <v>0.5</v>
      </c>
      <c r="Z250">
        <v>0.4017</v>
      </c>
      <c r="AA250">
        <v>0.29659999999999997</v>
      </c>
      <c r="AB250">
        <v>0.53849999999999998</v>
      </c>
      <c r="AC250">
        <v>0.57140000000000002</v>
      </c>
      <c r="AD250">
        <v>0</v>
      </c>
      <c r="AE250">
        <v>0</v>
      </c>
      <c r="AF250" t="s">
        <v>3915</v>
      </c>
      <c r="AG250" s="2">
        <v>3.472222222222222E-3</v>
      </c>
      <c r="AH250" t="s">
        <v>3911</v>
      </c>
      <c r="AI250">
        <v>3</v>
      </c>
      <c r="AJ250" t="s">
        <v>3914</v>
      </c>
      <c r="AK250" s="3">
        <v>43680</v>
      </c>
      <c r="AL250" s="10">
        <f>YEAR(ufc_fights_2[[#This Row],[date]])</f>
        <v>2019</v>
      </c>
      <c r="AM250" t="s">
        <v>3995</v>
      </c>
      <c r="AN250">
        <v>9</v>
      </c>
      <c r="AO250" t="s">
        <v>3913</v>
      </c>
      <c r="AP250">
        <f>IF(ufc_fights_2[[#This Row],[winner]]="Red",ufc_fights_2[[#This Row],[r_fighter_id]],ufc_fights_2[[#This Row],[b_fighter_id]])</f>
        <v>1186</v>
      </c>
      <c r="AQ250" t="str">
        <f>_xlfn.XLOOKUP(ufc_fights_2[[#This Row],[winnerID]],ufc_fighters[id],ufc_fighters[fighter_name],"xxx",0,1)</f>
        <v>Miranda Granger</v>
      </c>
    </row>
    <row r="251" spans="1:43">
      <c r="A251">
        <v>1538</v>
      </c>
      <c r="B251">
        <v>2006</v>
      </c>
      <c r="C251">
        <f>_xlfn.XLOOKUP(ufc_fights_2[[#This Row],[r_fighter_id]],ufc_fighters[id],ufc_fighters[year],"xxx",0,1)</f>
        <v>1995</v>
      </c>
      <c r="D251">
        <f>_xlfn.XLOOKUP(ufc_fights_2[[#This Row],[b_fighter_id]],ufc_fighters[id],ufc_fighters[year],"Prázdné",0,1)</f>
        <v>1997</v>
      </c>
      <c r="E251" s="10">
        <f>YEAR(ufc_fights_2[[#This Row],[date]])-ufc_fights_2[[#This Row],[r_year]]</f>
        <v>25</v>
      </c>
      <c r="F251" s="10">
        <f>YEAR(ufc_fights_2[[#This Row],[date]])-ufc_fights_2[[#This Row],[b_year]]</f>
        <v>23</v>
      </c>
      <c r="G251">
        <v>0</v>
      </c>
      <c r="H251">
        <v>0</v>
      </c>
      <c r="I251">
        <v>0.375</v>
      </c>
      <c r="J251">
        <v>0.51580000000000004</v>
      </c>
      <c r="K251">
        <v>0.375</v>
      </c>
      <c r="L251">
        <v>0.51580000000000004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</v>
      </c>
      <c r="T251" s="2">
        <v>0</v>
      </c>
      <c r="U251">
        <v>0.36620000000000003</v>
      </c>
      <c r="V251">
        <v>0.3846</v>
      </c>
      <c r="W251">
        <v>0.5</v>
      </c>
      <c r="X251">
        <v>0</v>
      </c>
      <c r="Y251">
        <v>1</v>
      </c>
      <c r="Z251">
        <v>0.375</v>
      </c>
      <c r="AA251">
        <v>0.51580000000000004</v>
      </c>
      <c r="AB251">
        <v>0</v>
      </c>
      <c r="AC251">
        <v>0</v>
      </c>
      <c r="AD251">
        <v>0</v>
      </c>
      <c r="AE251">
        <v>0</v>
      </c>
      <c r="AF251" t="s">
        <v>3926</v>
      </c>
      <c r="AG251" s="2">
        <v>3.472222222222222E-3</v>
      </c>
      <c r="AH251" t="s">
        <v>3911</v>
      </c>
      <c r="AI251">
        <v>3</v>
      </c>
      <c r="AJ251" t="s">
        <v>3934</v>
      </c>
      <c r="AK251" s="3">
        <v>44128</v>
      </c>
      <c r="AL251" s="10">
        <f>YEAR(ufc_fights_2[[#This Row],[date]])</f>
        <v>2020</v>
      </c>
      <c r="AM251" t="s">
        <v>3995</v>
      </c>
      <c r="AN251">
        <v>5</v>
      </c>
      <c r="AO251" t="s">
        <v>3918</v>
      </c>
      <c r="AP251">
        <f>IF(ufc_fights_2[[#This Row],[winner]]="Red",ufc_fights_2[[#This Row],[r_fighter_id]],ufc_fights_2[[#This Row],[b_fighter_id]])</f>
        <v>2006</v>
      </c>
      <c r="AQ251" t="str">
        <f>_xlfn.XLOOKUP(ufc_fights_2[[#This Row],[winnerID]],ufc_fighters[id],ufc_fighters[fighter_name],"xxx",0,1)</f>
        <v>Miranda Maverick</v>
      </c>
    </row>
    <row r="252" spans="1:43">
      <c r="A252">
        <v>2216</v>
      </c>
      <c r="B252">
        <v>326</v>
      </c>
      <c r="C252">
        <f>_xlfn.XLOOKUP(ufc_fights_2[[#This Row],[r_fighter_id]],ufc_fighters[id],ufc_fighters[year],"xxx",0,1)</f>
        <v>1991</v>
      </c>
      <c r="D252">
        <f>_xlfn.XLOOKUP(ufc_fights_2[[#This Row],[b_fighter_id]],ufc_fighters[id],ufc_fighters[year],"Prázdné",0,1)</f>
        <v>1988</v>
      </c>
      <c r="E252" s="10">
        <f>YEAR(ufc_fights_2[[#This Row],[date]])-ufc_fights_2[[#This Row],[r_year]]</f>
        <v>28</v>
      </c>
      <c r="F252" s="10">
        <f>YEAR(ufc_fights_2[[#This Row],[date]])-ufc_fights_2[[#This Row],[b_year]]</f>
        <v>31</v>
      </c>
      <c r="G252">
        <v>0</v>
      </c>
      <c r="H252">
        <v>0</v>
      </c>
      <c r="I252">
        <v>0.4052</v>
      </c>
      <c r="J252">
        <v>0.5595</v>
      </c>
      <c r="K252">
        <v>0.57689999999999997</v>
      </c>
      <c r="L252">
        <v>0.75249999999999995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 s="2">
        <v>2.0370370370370369E-3</v>
      </c>
      <c r="T252" s="2">
        <v>4.7800925925925927E-3</v>
      </c>
      <c r="U252">
        <v>0.32179999999999997</v>
      </c>
      <c r="V252">
        <v>0.42220000000000002</v>
      </c>
      <c r="W252">
        <v>0.5</v>
      </c>
      <c r="X252">
        <v>0.90910000000000002</v>
      </c>
      <c r="Y252">
        <v>0.82350000000000001</v>
      </c>
      <c r="Z252">
        <v>0.38529999999999998</v>
      </c>
      <c r="AA252">
        <v>0.47139999999999999</v>
      </c>
      <c r="AB252">
        <v>0.8</v>
      </c>
      <c r="AC252">
        <v>1</v>
      </c>
      <c r="AD252">
        <v>0.5</v>
      </c>
      <c r="AE252">
        <v>1</v>
      </c>
      <c r="AF252" t="s">
        <v>3915</v>
      </c>
      <c r="AG252" s="2">
        <v>3.472222222222222E-3</v>
      </c>
      <c r="AH252" t="s">
        <v>3911</v>
      </c>
      <c r="AI252">
        <v>3</v>
      </c>
      <c r="AJ252" t="s">
        <v>70</v>
      </c>
      <c r="AK252" s="3">
        <v>43568</v>
      </c>
      <c r="AL252" s="10">
        <f>YEAR(ufc_fights_2[[#This Row],[date]])</f>
        <v>2019</v>
      </c>
      <c r="AM252" t="s">
        <v>3995</v>
      </c>
      <c r="AN252">
        <v>45</v>
      </c>
      <c r="AO252" t="s">
        <v>3918</v>
      </c>
      <c r="AP252">
        <f>IF(ufc_fights_2[[#This Row],[winner]]="Red",ufc_fights_2[[#This Row],[r_fighter_id]],ufc_fights_2[[#This Row],[b_fighter_id]])</f>
        <v>326</v>
      </c>
      <c r="AQ252" t="str">
        <f>_xlfn.XLOOKUP(ufc_fights_2[[#This Row],[winnerID]],ufc_fighters[id],ufc_fighters[fighter_name],"xxx",0,1)</f>
        <v>Poliana Botelho</v>
      </c>
    </row>
    <row r="253" spans="1:43">
      <c r="A253">
        <v>2153</v>
      </c>
      <c r="B253">
        <v>130</v>
      </c>
      <c r="C253">
        <f>_xlfn.XLOOKUP(ufc_fights_2[[#This Row],[r_fighter_id]],ufc_fighters[id],ufc_fighters[year],"xxx",0,1)</f>
        <v>1982</v>
      </c>
      <c r="D253">
        <f>_xlfn.XLOOKUP(ufc_fights_2[[#This Row],[b_fighter_id]],ufc_fighters[id],ufc_fighters[year],"Prázdné",0,1)</f>
        <v>1986</v>
      </c>
      <c r="E253" s="10">
        <f>YEAR(ufc_fights_2[[#This Row],[date]])-ufc_fights_2[[#This Row],[r_year]]</f>
        <v>39</v>
      </c>
      <c r="F253" s="10">
        <f>YEAR(ufc_fights_2[[#This Row],[date]])-ufc_fights_2[[#This Row],[b_year]]</f>
        <v>35</v>
      </c>
      <c r="G253">
        <v>0</v>
      </c>
      <c r="H253">
        <v>0</v>
      </c>
      <c r="I253">
        <v>0.25</v>
      </c>
      <c r="J253">
        <v>0.43430000000000002</v>
      </c>
      <c r="K253">
        <v>0.25390000000000001</v>
      </c>
      <c r="L253">
        <v>0.46729999999999999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 s="2">
        <v>4.5138888888888887E-4</v>
      </c>
      <c r="T253" s="2">
        <v>2.1527777777777778E-3</v>
      </c>
      <c r="U253">
        <v>0.22600000000000001</v>
      </c>
      <c r="V253">
        <v>0.42249999999999999</v>
      </c>
      <c r="W253">
        <v>0.66669999999999996</v>
      </c>
      <c r="X253">
        <v>1</v>
      </c>
      <c r="Y253">
        <v>0.66669999999999996</v>
      </c>
      <c r="Z253">
        <v>0.24859999999999999</v>
      </c>
      <c r="AA253">
        <v>0.44269999999999998</v>
      </c>
      <c r="AB253">
        <v>0.33329999999999999</v>
      </c>
      <c r="AC253">
        <v>0.5</v>
      </c>
      <c r="AD253">
        <v>0</v>
      </c>
      <c r="AE253">
        <v>0</v>
      </c>
      <c r="AF253" t="s">
        <v>3915</v>
      </c>
      <c r="AG253" s="2">
        <v>3.472222222222222E-3</v>
      </c>
      <c r="AH253" t="s">
        <v>3911</v>
      </c>
      <c r="AI253">
        <v>3</v>
      </c>
      <c r="AJ253" t="s">
        <v>3938</v>
      </c>
      <c r="AK253" s="3">
        <v>44216</v>
      </c>
      <c r="AL253" s="10">
        <f>YEAR(ufc_fights_2[[#This Row],[date]])</f>
        <v>2021</v>
      </c>
      <c r="AM253" t="s">
        <v>3995</v>
      </c>
      <c r="AN253">
        <v>5</v>
      </c>
      <c r="AO253" t="s">
        <v>3918</v>
      </c>
      <c r="AP253">
        <f>IF(ufc_fights_2[[#This Row],[winner]]="Red",ufc_fights_2[[#This Row],[r_fighter_id]],ufc_fights_2[[#This Row],[b_fighter_id]])</f>
        <v>130</v>
      </c>
      <c r="AQ253" t="str">
        <f>_xlfn.XLOOKUP(ufc_fights_2[[#This Row],[winnerID]],ufc_fighters[id],ufc_fighters[fighter_name],"xxx",0,1)</f>
        <v>Viviane Araujo</v>
      </c>
    </row>
    <row r="254" spans="1:43">
      <c r="A254">
        <v>130</v>
      </c>
      <c r="B254">
        <v>724</v>
      </c>
      <c r="C254">
        <f>_xlfn.XLOOKUP(ufc_fights_2[[#This Row],[r_fighter_id]],ufc_fighters[id],ufc_fighters[year],"xxx",0,1)</f>
        <v>1986</v>
      </c>
      <c r="D254">
        <f>_xlfn.XLOOKUP(ufc_fights_2[[#This Row],[b_fighter_id]],ufc_fighters[id],ufc_fighters[year],"Prázdné",0,1)</f>
        <v>1995</v>
      </c>
      <c r="E254" s="10">
        <f>YEAR(ufc_fights_2[[#This Row],[date]])-ufc_fights_2[[#This Row],[r_year]]</f>
        <v>34</v>
      </c>
      <c r="F254" s="10">
        <f>YEAR(ufc_fights_2[[#This Row],[date]])-ufc_fights_2[[#This Row],[b_year]]</f>
        <v>25</v>
      </c>
      <c r="G254">
        <v>0</v>
      </c>
      <c r="H254">
        <v>0</v>
      </c>
      <c r="I254">
        <v>0.5857</v>
      </c>
      <c r="J254">
        <v>0.39529999999999998</v>
      </c>
      <c r="K254">
        <v>0.60670000000000002</v>
      </c>
      <c r="L254">
        <v>0.4</v>
      </c>
      <c r="M254">
        <v>0</v>
      </c>
      <c r="N254">
        <v>0.16669999999999999</v>
      </c>
      <c r="O254">
        <v>0</v>
      </c>
      <c r="P254">
        <v>0</v>
      </c>
      <c r="Q254">
        <v>0</v>
      </c>
      <c r="R254">
        <v>0</v>
      </c>
      <c r="S254" s="2">
        <v>1.3888888888888889E-4</v>
      </c>
      <c r="T254" s="2">
        <v>4.1666666666666669E-4</v>
      </c>
      <c r="U254">
        <v>0.50439999999999996</v>
      </c>
      <c r="V254">
        <v>0.32200000000000001</v>
      </c>
      <c r="W254">
        <v>0.92310000000000003</v>
      </c>
      <c r="X254">
        <v>0.92859999999999998</v>
      </c>
      <c r="Y254">
        <v>0.94120000000000004</v>
      </c>
      <c r="Z254">
        <v>0.58389999999999997</v>
      </c>
      <c r="AA254">
        <v>0.37619999999999998</v>
      </c>
      <c r="AB254">
        <v>0.66669999999999996</v>
      </c>
      <c r="AC254">
        <v>0.69230000000000003</v>
      </c>
      <c r="AD254">
        <v>0</v>
      </c>
      <c r="AE254">
        <v>0</v>
      </c>
      <c r="AF254" t="s">
        <v>3915</v>
      </c>
      <c r="AG254" s="2">
        <v>3.472222222222222E-3</v>
      </c>
      <c r="AH254" t="s">
        <v>3911</v>
      </c>
      <c r="AI254">
        <v>3</v>
      </c>
      <c r="AJ254" t="s">
        <v>3924</v>
      </c>
      <c r="AK254" s="3">
        <v>44079</v>
      </c>
      <c r="AL254" s="10">
        <f>YEAR(ufc_fights_2[[#This Row],[date]])</f>
        <v>2020</v>
      </c>
      <c r="AM254" t="s">
        <v>3995</v>
      </c>
      <c r="AN254">
        <v>1</v>
      </c>
      <c r="AO254" t="s">
        <v>3913</v>
      </c>
      <c r="AP254">
        <f>IF(ufc_fights_2[[#This Row],[winner]]="Red",ufc_fights_2[[#This Row],[r_fighter_id]],ufc_fights_2[[#This Row],[b_fighter_id]])</f>
        <v>130</v>
      </c>
      <c r="AQ254" t="str">
        <f>_xlfn.XLOOKUP(ufc_fights_2[[#This Row],[winnerID]],ufc_fighters[id],ufc_fighters[fighter_name],"xxx",0,1)</f>
        <v>Viviane Araujo</v>
      </c>
    </row>
    <row r="255" spans="1:43">
      <c r="A255">
        <v>233</v>
      </c>
      <c r="B255">
        <v>790</v>
      </c>
      <c r="C255">
        <f>_xlfn.XLOOKUP(ufc_fights_2[[#This Row],[r_fighter_id]],ufc_fighters[id],ufc_fighters[year],"xxx",0,1)</f>
        <v>1990</v>
      </c>
      <c r="D255">
        <f>_xlfn.XLOOKUP(ufc_fights_2[[#This Row],[b_fighter_id]],ufc_fighters[id],ufc_fighters[year],"Prázdné",0,1)</f>
        <v>1989</v>
      </c>
      <c r="E255" s="10">
        <f>YEAR(ufc_fights_2[[#This Row],[date]])-ufc_fights_2[[#This Row],[r_year]]</f>
        <v>27</v>
      </c>
      <c r="F255" s="10">
        <f>YEAR(ufc_fights_2[[#This Row],[date]])-ufc_fights_2[[#This Row],[b_year]]</f>
        <v>28</v>
      </c>
      <c r="G255">
        <v>0</v>
      </c>
      <c r="H255">
        <v>1</v>
      </c>
      <c r="I255">
        <v>0.34310000000000002</v>
      </c>
      <c r="J255">
        <v>0.3579</v>
      </c>
      <c r="K255">
        <v>0.34310000000000002</v>
      </c>
      <c r="L255">
        <v>0.37109999999999999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1.0416666666666667E-4</v>
      </c>
      <c r="T255" s="2">
        <v>0</v>
      </c>
      <c r="U255">
        <v>0.15379999999999999</v>
      </c>
      <c r="V255">
        <v>0.27139999999999997</v>
      </c>
      <c r="W255">
        <v>0.43240000000000001</v>
      </c>
      <c r="X255">
        <v>0.84619999999999995</v>
      </c>
      <c r="Y255">
        <v>0.66669999999999996</v>
      </c>
      <c r="Z255">
        <v>0.34</v>
      </c>
      <c r="AA255">
        <v>0.33700000000000002</v>
      </c>
      <c r="AB255">
        <v>0.5</v>
      </c>
      <c r="AC255">
        <v>1</v>
      </c>
      <c r="AD255">
        <v>0</v>
      </c>
      <c r="AE255">
        <v>0</v>
      </c>
      <c r="AF255" t="s">
        <v>3910</v>
      </c>
      <c r="AG255" s="2">
        <v>2.0023148148148148E-3</v>
      </c>
      <c r="AH255" t="s">
        <v>3911</v>
      </c>
      <c r="AI255">
        <v>3</v>
      </c>
      <c r="AJ255" t="s">
        <v>3916</v>
      </c>
      <c r="AK255" s="3">
        <v>43070</v>
      </c>
      <c r="AL255" s="10">
        <f>YEAR(ufc_fights_2[[#This Row],[date]])</f>
        <v>2017</v>
      </c>
      <c r="AM255" t="s">
        <v>3995</v>
      </c>
      <c r="AN255">
        <v>1</v>
      </c>
      <c r="AO255" t="s">
        <v>3918</v>
      </c>
      <c r="AP255">
        <f>IF(ufc_fights_2[[#This Row],[winner]]="Red",ufc_fights_2[[#This Row],[r_fighter_id]],ufc_fights_2[[#This Row],[b_fighter_id]])</f>
        <v>790</v>
      </c>
      <c r="AQ255" t="str">
        <f>_xlfn.XLOOKUP(ufc_fights_2[[#This Row],[winnerID]],ufc_fighters[id],ufc_fighters[fighter_name],"xxx",0,1)</f>
        <v>Shana Dobson</v>
      </c>
    </row>
    <row r="256" spans="1:43">
      <c r="A256">
        <v>3522</v>
      </c>
      <c r="B256">
        <v>2216</v>
      </c>
      <c r="C256">
        <f>_xlfn.XLOOKUP(ufc_fights_2[[#This Row],[r_fighter_id]],ufc_fighters[id],ufc_fighters[year],"xxx",0,1)</f>
        <v>1996</v>
      </c>
      <c r="D256">
        <f>_xlfn.XLOOKUP(ufc_fights_2[[#This Row],[b_fighter_id]],ufc_fighters[id],ufc_fighters[year],"Prázdné",0,1)</f>
        <v>1991</v>
      </c>
      <c r="E256" s="10">
        <f>YEAR(ufc_fights_2[[#This Row],[date]])-ufc_fights_2[[#This Row],[r_year]]</f>
        <v>22</v>
      </c>
      <c r="F256" s="10">
        <f>YEAR(ufc_fights_2[[#This Row],[date]])-ufc_fights_2[[#This Row],[b_year]]</f>
        <v>27</v>
      </c>
      <c r="G256">
        <v>0</v>
      </c>
      <c r="H256">
        <v>0</v>
      </c>
      <c r="I256">
        <v>0.5</v>
      </c>
      <c r="J256">
        <v>0.39529999999999998</v>
      </c>
      <c r="K256">
        <v>0.60870000000000002</v>
      </c>
      <c r="L256">
        <v>0.4909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 s="2">
        <v>8.4490740740740739E-4</v>
      </c>
      <c r="T256" s="2">
        <v>3.4722222222222224E-4</v>
      </c>
      <c r="U256">
        <v>0.36359999999999998</v>
      </c>
      <c r="V256">
        <v>0.2903</v>
      </c>
      <c r="W256">
        <v>0.25</v>
      </c>
      <c r="X256">
        <v>0.9</v>
      </c>
      <c r="Y256">
        <v>0.5</v>
      </c>
      <c r="Z256">
        <v>0.46879999999999999</v>
      </c>
      <c r="AA256">
        <v>0.34289999999999998</v>
      </c>
      <c r="AB256">
        <v>0.75</v>
      </c>
      <c r="AC256">
        <v>0.8</v>
      </c>
      <c r="AD256">
        <v>0</v>
      </c>
      <c r="AE256">
        <v>0.33329999999999999</v>
      </c>
      <c r="AF256" t="s">
        <v>3933</v>
      </c>
      <c r="AG256" s="2">
        <v>2.7777777777777779E-3</v>
      </c>
      <c r="AH256" t="s">
        <v>3911</v>
      </c>
      <c r="AI256">
        <v>3</v>
      </c>
      <c r="AJ256" t="s">
        <v>3946</v>
      </c>
      <c r="AK256" s="3">
        <v>43428</v>
      </c>
      <c r="AL256" s="10">
        <f>YEAR(ufc_fights_2[[#This Row],[date]])</f>
        <v>2018</v>
      </c>
      <c r="AM256" t="s">
        <v>3995</v>
      </c>
      <c r="AN256">
        <v>52</v>
      </c>
      <c r="AO256" t="s">
        <v>3913</v>
      </c>
      <c r="AP256">
        <f>IF(ufc_fights_2[[#This Row],[winner]]="Red",ufc_fights_2[[#This Row],[r_fighter_id]],ufc_fights_2[[#This Row],[b_fighter_id]])</f>
        <v>3522</v>
      </c>
      <c r="AQ256" t="str">
        <f>_xlfn.XLOOKUP(ufc_fights_2[[#This Row],[winnerID]],ufc_fighters[id],ufc_fighters[fighter_name],"xxx",0,1)</f>
        <v>Wu Yanan</v>
      </c>
    </row>
    <row r="257" spans="1:43">
      <c r="A257">
        <v>19</v>
      </c>
      <c r="B257">
        <v>790</v>
      </c>
      <c r="C257">
        <f>_xlfn.XLOOKUP(ufc_fights_2[[#This Row],[r_fighter_id]],ufc_fighters[id],ufc_fighters[year],"xxx",0,1)</f>
        <v>1997</v>
      </c>
      <c r="D257">
        <f>_xlfn.XLOOKUP(ufc_fights_2[[#This Row],[b_fighter_id]],ufc_fighters[id],ufc_fighters[year],"Prázdné",0,1)</f>
        <v>1989</v>
      </c>
      <c r="E257" s="10">
        <f>YEAR(ufc_fights_2[[#This Row],[date]])-ufc_fights_2[[#This Row],[r_year]]</f>
        <v>23</v>
      </c>
      <c r="F257" s="10">
        <f>YEAR(ufc_fights_2[[#This Row],[date]])-ufc_fights_2[[#This Row],[b_year]]</f>
        <v>31</v>
      </c>
      <c r="G257">
        <v>0</v>
      </c>
      <c r="H257">
        <v>0</v>
      </c>
      <c r="I257">
        <v>0.4783</v>
      </c>
      <c r="J257">
        <v>0.66669999999999996</v>
      </c>
      <c r="K257">
        <v>0.62919999999999998</v>
      </c>
      <c r="L257">
        <v>0.69489999999999996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 s="2">
        <v>2.2106481481481482E-3</v>
      </c>
      <c r="T257" s="2">
        <v>1.736111111111111E-3</v>
      </c>
      <c r="U257">
        <v>0.45</v>
      </c>
      <c r="V257">
        <v>0.6</v>
      </c>
      <c r="W257">
        <v>0.66669999999999996</v>
      </c>
      <c r="X257">
        <v>0</v>
      </c>
      <c r="Y257">
        <v>1</v>
      </c>
      <c r="Z257">
        <v>0.35709999999999997</v>
      </c>
      <c r="AA257">
        <v>0.42859999999999998</v>
      </c>
      <c r="AB257">
        <v>1</v>
      </c>
      <c r="AC257">
        <v>1</v>
      </c>
      <c r="AD257">
        <v>0.625</v>
      </c>
      <c r="AE257">
        <v>0.78949999999999998</v>
      </c>
      <c r="AF257" t="s">
        <v>3910</v>
      </c>
      <c r="AG257" s="2">
        <v>1.1342592592592593E-3</v>
      </c>
      <c r="AH257" t="s">
        <v>3911</v>
      </c>
      <c r="AI257">
        <v>3</v>
      </c>
      <c r="AK257" s="3">
        <v>44065</v>
      </c>
      <c r="AL257" s="10">
        <f>YEAR(ufc_fights_2[[#This Row],[date]])</f>
        <v>2020</v>
      </c>
      <c r="AM257" t="s">
        <v>3995</v>
      </c>
      <c r="AN257">
        <v>1</v>
      </c>
      <c r="AO257" t="s">
        <v>3918</v>
      </c>
      <c r="AP257">
        <f>IF(ufc_fights_2[[#This Row],[winner]]="Red",ufc_fights_2[[#This Row],[r_fighter_id]],ufc_fights_2[[#This Row],[b_fighter_id]])</f>
        <v>790</v>
      </c>
      <c r="AQ257" t="str">
        <f>_xlfn.XLOOKUP(ufc_fights_2[[#This Row],[winnerID]],ufc_fighters[id],ufc_fighters[fighter_name],"xxx",0,1)</f>
        <v>Shana Dobson</v>
      </c>
    </row>
    <row r="258" spans="1:43">
      <c r="A258">
        <v>441</v>
      </c>
      <c r="B258">
        <v>1925</v>
      </c>
      <c r="C258">
        <f>_xlfn.XLOOKUP(ufc_fights_2[[#This Row],[r_fighter_id]],ufc_fighters[id],ufc_fighters[year],"xxx",0,1)</f>
        <v>1985</v>
      </c>
      <c r="D258">
        <f>_xlfn.XLOOKUP(ufc_fights_2[[#This Row],[b_fighter_id]],ufc_fighters[id],ufc_fighters[year],"Prázdné",0,1)</f>
        <v>1988</v>
      </c>
      <c r="E258" s="10">
        <f>YEAR(ufc_fights_2[[#This Row],[date]])-ufc_fights_2[[#This Row],[r_year]]</f>
        <v>35</v>
      </c>
      <c r="F258" s="10">
        <f>YEAR(ufc_fights_2[[#This Row],[date]])-ufc_fights_2[[#This Row],[b_year]]</f>
        <v>32</v>
      </c>
      <c r="G258">
        <v>0</v>
      </c>
      <c r="H258">
        <v>0</v>
      </c>
      <c r="I258">
        <v>0.53059999999999996</v>
      </c>
      <c r="J258">
        <v>0.54049999999999998</v>
      </c>
      <c r="K258">
        <v>0.57889999999999997</v>
      </c>
      <c r="L258">
        <v>0.63270000000000004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 s="2">
        <v>1.5162037037037036E-3</v>
      </c>
      <c r="T258" s="2">
        <v>0</v>
      </c>
      <c r="U258">
        <v>0.24</v>
      </c>
      <c r="V258">
        <v>0.5</v>
      </c>
      <c r="W258">
        <v>1</v>
      </c>
      <c r="X258">
        <v>0.73329999999999995</v>
      </c>
      <c r="Y258">
        <v>1</v>
      </c>
      <c r="Z258">
        <v>0.5333</v>
      </c>
      <c r="AA258">
        <v>0.51429999999999998</v>
      </c>
      <c r="AB258">
        <v>0</v>
      </c>
      <c r="AC258">
        <v>1</v>
      </c>
      <c r="AD258">
        <v>0.66669999999999996</v>
      </c>
      <c r="AE258">
        <v>0</v>
      </c>
      <c r="AF258" t="s">
        <v>3933</v>
      </c>
      <c r="AG258" s="2">
        <v>3.1134259259259257E-3</v>
      </c>
      <c r="AH258" t="s">
        <v>3911</v>
      </c>
      <c r="AI258">
        <v>3</v>
      </c>
      <c r="AJ258" t="s">
        <v>3924</v>
      </c>
      <c r="AK258" s="3">
        <v>44044</v>
      </c>
      <c r="AL258" s="10">
        <f>YEAR(ufc_fights_2[[#This Row],[date]])</f>
        <v>2020</v>
      </c>
      <c r="AM258" t="s">
        <v>3995</v>
      </c>
      <c r="AN258">
        <v>1</v>
      </c>
      <c r="AO258" t="s">
        <v>3918</v>
      </c>
      <c r="AP258">
        <f>IF(ufc_fights_2[[#This Row],[winner]]="Red",ufc_fights_2[[#This Row],[r_fighter_id]],ufc_fights_2[[#This Row],[b_fighter_id]])</f>
        <v>1925</v>
      </c>
      <c r="AQ258" t="str">
        <f>_xlfn.XLOOKUP(ufc_fights_2[[#This Row],[winnerID]],ufc_fighters[id],ufc_fighters[fighter_name],"xxx",0,1)</f>
        <v>Jennifer Maia</v>
      </c>
    </row>
    <row r="259" spans="1:43">
      <c r="A259">
        <v>2022</v>
      </c>
      <c r="B259">
        <v>2866</v>
      </c>
      <c r="C259">
        <f>_xlfn.XLOOKUP(ufc_fights_2[[#This Row],[r_fighter_id]],ufc_fighters[id],ufc_fighters[year],"xxx",0,1)</f>
        <v>1990</v>
      </c>
      <c r="D259">
        <f>_xlfn.XLOOKUP(ufc_fights_2[[#This Row],[b_fighter_id]],ufc_fighters[id],ufc_fighters[year],"Prázdné",0,1)</f>
        <v>1993</v>
      </c>
      <c r="E259" s="10">
        <f>YEAR(ufc_fights_2[[#This Row],[date]])-ufc_fights_2[[#This Row],[r_year]]</f>
        <v>30</v>
      </c>
      <c r="F259" s="10">
        <f>YEAR(ufc_fights_2[[#This Row],[date]])-ufc_fights_2[[#This Row],[b_year]]</f>
        <v>27</v>
      </c>
      <c r="G259">
        <v>0</v>
      </c>
      <c r="H259">
        <v>0</v>
      </c>
      <c r="I259">
        <v>0.45279999999999998</v>
      </c>
      <c r="J259">
        <v>0.39860000000000001</v>
      </c>
      <c r="K259">
        <v>0.53600000000000003</v>
      </c>
      <c r="L259">
        <v>0.45729999999999998</v>
      </c>
      <c r="M259">
        <v>0</v>
      </c>
      <c r="N259">
        <v>0.71430000000000005</v>
      </c>
      <c r="O259">
        <v>0</v>
      </c>
      <c r="P259">
        <v>1</v>
      </c>
      <c r="Q259">
        <v>0</v>
      </c>
      <c r="R259">
        <v>0</v>
      </c>
      <c r="S259" s="2">
        <v>6.4814814814814813E-4</v>
      </c>
      <c r="T259" s="2">
        <v>5.4745370370370373E-3</v>
      </c>
      <c r="U259">
        <v>0.3165</v>
      </c>
      <c r="V259">
        <v>0.26669999999999999</v>
      </c>
      <c r="W259">
        <v>0.76470000000000005</v>
      </c>
      <c r="X259">
        <v>1</v>
      </c>
      <c r="Y259">
        <v>0.70589999999999997</v>
      </c>
      <c r="Z259">
        <v>0.44790000000000002</v>
      </c>
      <c r="AA259">
        <v>0.3009</v>
      </c>
      <c r="AB259">
        <v>0.5</v>
      </c>
      <c r="AC259">
        <v>0.92310000000000003</v>
      </c>
      <c r="AD259">
        <v>0</v>
      </c>
      <c r="AE259">
        <v>0.64710000000000001</v>
      </c>
      <c r="AF259" t="s">
        <v>3915</v>
      </c>
      <c r="AG259" s="2">
        <v>3.472222222222222E-3</v>
      </c>
      <c r="AH259" t="s">
        <v>3911</v>
      </c>
      <c r="AI259">
        <v>3</v>
      </c>
      <c r="AJ259" t="s">
        <v>3944</v>
      </c>
      <c r="AK259" s="3">
        <v>44027</v>
      </c>
      <c r="AL259" s="10">
        <f>YEAR(ufc_fights_2[[#This Row],[date]])</f>
        <v>2020</v>
      </c>
      <c r="AM259" t="s">
        <v>3995</v>
      </c>
      <c r="AN259">
        <v>5</v>
      </c>
      <c r="AO259" t="s">
        <v>3918</v>
      </c>
      <c r="AP259">
        <f>IF(ufc_fights_2[[#This Row],[winner]]="Red",ufc_fights_2[[#This Row],[r_fighter_id]],ufc_fights_2[[#This Row],[b_fighter_id]])</f>
        <v>2866</v>
      </c>
      <c r="AQ259" t="str">
        <f>_xlfn.XLOOKUP(ufc_fights_2[[#This Row],[winnerID]],ufc_fighters[id],ufc_fighters[fighter_name],"xxx",0,1)</f>
        <v>Taila Santos</v>
      </c>
    </row>
    <row r="260" spans="1:43">
      <c r="A260">
        <v>2715</v>
      </c>
      <c r="B260">
        <v>2866</v>
      </c>
      <c r="C260">
        <f>_xlfn.XLOOKUP(ufc_fights_2[[#This Row],[r_fighter_id]],ufc_fighters[id],ufc_fighters[year],"xxx",0,1)</f>
        <v>1995</v>
      </c>
      <c r="D260">
        <f>_xlfn.XLOOKUP(ufc_fights_2[[#This Row],[b_fighter_id]],ufc_fighters[id],ufc_fighters[year],"Prázdné",0,1)</f>
        <v>1993</v>
      </c>
      <c r="E260" s="10">
        <f>YEAR(ufc_fights_2[[#This Row],[date]])-ufc_fights_2[[#This Row],[r_year]]</f>
        <v>25</v>
      </c>
      <c r="F260" s="10">
        <f>YEAR(ufc_fights_2[[#This Row],[date]])-ufc_fights_2[[#This Row],[b_year]]</f>
        <v>27</v>
      </c>
      <c r="G260">
        <v>0</v>
      </c>
      <c r="H260">
        <v>0</v>
      </c>
      <c r="I260">
        <v>0.64290000000000003</v>
      </c>
      <c r="J260">
        <v>0.72970000000000002</v>
      </c>
      <c r="K260">
        <v>0.875</v>
      </c>
      <c r="L260">
        <v>0.84709999999999996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 s="2">
        <v>7.0601851851851847E-4</v>
      </c>
      <c r="T260" s="2">
        <v>8.8773148148148153E-3</v>
      </c>
      <c r="U260">
        <v>0.58330000000000004</v>
      </c>
      <c r="V260">
        <v>0.7</v>
      </c>
      <c r="W260">
        <v>1</v>
      </c>
      <c r="X260">
        <v>1</v>
      </c>
      <c r="Y260">
        <v>1</v>
      </c>
      <c r="Z260">
        <v>0.44440000000000002</v>
      </c>
      <c r="AA260">
        <v>0.30769999999999997</v>
      </c>
      <c r="AB260">
        <v>0</v>
      </c>
      <c r="AC260">
        <v>1</v>
      </c>
      <c r="AD260">
        <v>1</v>
      </c>
      <c r="AE260">
        <v>0.95650000000000002</v>
      </c>
      <c r="AF260" t="s">
        <v>3915</v>
      </c>
      <c r="AG260" s="2">
        <v>3.472222222222222E-3</v>
      </c>
      <c r="AH260" t="s">
        <v>3911</v>
      </c>
      <c r="AI260">
        <v>3</v>
      </c>
      <c r="AJ260" t="s">
        <v>3916</v>
      </c>
      <c r="AK260" s="3">
        <v>44184</v>
      </c>
      <c r="AL260" s="10">
        <f>YEAR(ufc_fights_2[[#This Row],[date]])</f>
        <v>2020</v>
      </c>
      <c r="AM260" t="s">
        <v>3995</v>
      </c>
      <c r="AN260">
        <v>1</v>
      </c>
      <c r="AO260" t="s">
        <v>3918</v>
      </c>
      <c r="AP260">
        <f>IF(ufc_fights_2[[#This Row],[winner]]="Red",ufc_fights_2[[#This Row],[r_fighter_id]],ufc_fights_2[[#This Row],[b_fighter_id]])</f>
        <v>2866</v>
      </c>
      <c r="AQ260" t="str">
        <f>_xlfn.XLOOKUP(ufc_fights_2[[#This Row],[winnerID]],ufc_fighters[id],ufc_fighters[fighter_name],"xxx",0,1)</f>
        <v>Taila Santos</v>
      </c>
    </row>
    <row r="261" spans="1:43">
      <c r="A261">
        <v>1894</v>
      </c>
      <c r="B261">
        <v>1784</v>
      </c>
      <c r="C261">
        <f>_xlfn.XLOOKUP(ufc_fights_2[[#This Row],[r_fighter_id]],ufc_fighters[id],ufc_fighters[year],"xxx",0,1)</f>
        <v>1995</v>
      </c>
      <c r="D261">
        <f>_xlfn.XLOOKUP(ufc_fights_2[[#This Row],[b_fighter_id]],ufc_fighters[id],ufc_fighters[year],"Prázdné",0,1)</f>
        <v>1989</v>
      </c>
      <c r="E261" s="10">
        <f>YEAR(ufc_fights_2[[#This Row],[date]])-ufc_fights_2[[#This Row],[r_year]]</f>
        <v>23</v>
      </c>
      <c r="F261" s="10">
        <f>YEAR(ufc_fights_2[[#This Row],[date]])-ufc_fights_2[[#This Row],[b_year]]</f>
        <v>29</v>
      </c>
      <c r="G261">
        <v>0</v>
      </c>
      <c r="H261">
        <v>0</v>
      </c>
      <c r="I261">
        <v>0.32879999999999998</v>
      </c>
      <c r="J261">
        <v>0.60219999999999996</v>
      </c>
      <c r="K261">
        <v>0.42</v>
      </c>
      <c r="L261">
        <v>0.66410000000000002</v>
      </c>
      <c r="M261">
        <v>1</v>
      </c>
      <c r="N261">
        <v>0.6</v>
      </c>
      <c r="O261">
        <v>1</v>
      </c>
      <c r="P261">
        <v>2</v>
      </c>
      <c r="Q261">
        <v>0</v>
      </c>
      <c r="R261">
        <v>0</v>
      </c>
      <c r="S261" s="2">
        <v>1.1921296296296296E-3</v>
      </c>
      <c r="T261" s="2">
        <v>5.6018518518518518E-3</v>
      </c>
      <c r="U261">
        <v>0.2833</v>
      </c>
      <c r="V261">
        <v>0.45950000000000002</v>
      </c>
      <c r="W261">
        <v>0.42859999999999998</v>
      </c>
      <c r="X261">
        <v>0.66669999999999996</v>
      </c>
      <c r="Y261">
        <v>0.55559999999999998</v>
      </c>
      <c r="Z261">
        <v>0.33329999999999999</v>
      </c>
      <c r="AA261">
        <v>0.375</v>
      </c>
      <c r="AB261">
        <v>0.66669999999999996</v>
      </c>
      <c r="AC261">
        <v>0.92859999999999998</v>
      </c>
      <c r="AD261">
        <v>0.1</v>
      </c>
      <c r="AE261">
        <v>0.6</v>
      </c>
      <c r="AF261" t="s">
        <v>3915</v>
      </c>
      <c r="AG261" s="2">
        <v>3.472222222222222E-3</v>
      </c>
      <c r="AH261" t="s">
        <v>3911</v>
      </c>
      <c r="AI261">
        <v>3</v>
      </c>
      <c r="AJ261" t="s">
        <v>4009</v>
      </c>
      <c r="AK261" s="3">
        <v>43239</v>
      </c>
      <c r="AL261" s="10">
        <f>YEAR(ufc_fights_2[[#This Row],[date]])</f>
        <v>2018</v>
      </c>
      <c r="AM261" t="s">
        <v>3995</v>
      </c>
      <c r="AN261">
        <v>151</v>
      </c>
      <c r="AO261" t="s">
        <v>3918</v>
      </c>
      <c r="AP261">
        <f>IF(ufc_fights_2[[#This Row],[winner]]="Red",ufc_fights_2[[#This Row],[r_fighter_id]],ufc_fights_2[[#This Row],[b_fighter_id]])</f>
        <v>1784</v>
      </c>
      <c r="AQ261" t="str">
        <f>_xlfn.XLOOKUP(ufc_fights_2[[#This Row],[winnerID]],ufc_fighters[id],ufc_fighters[fighter_name],"xxx",0,1)</f>
        <v>Andrea Lee</v>
      </c>
    </row>
    <row r="262" spans="1:43">
      <c r="A262">
        <v>1784</v>
      </c>
      <c r="B262">
        <v>724</v>
      </c>
      <c r="C262">
        <f>_xlfn.XLOOKUP(ufc_fights_2[[#This Row],[r_fighter_id]],ufc_fighters[id],ufc_fighters[year],"xxx",0,1)</f>
        <v>1989</v>
      </c>
      <c r="D262">
        <f>_xlfn.XLOOKUP(ufc_fights_2[[#This Row],[b_fighter_id]],ufc_fighters[id],ufc_fighters[year],"Prázdné",0,1)</f>
        <v>1995</v>
      </c>
      <c r="E262" s="10">
        <f>YEAR(ufc_fights_2[[#This Row],[date]])-ufc_fights_2[[#This Row],[r_year]]</f>
        <v>30</v>
      </c>
      <c r="F262" s="10">
        <f>YEAR(ufc_fights_2[[#This Row],[date]])-ufc_fights_2[[#This Row],[b_year]]</f>
        <v>24</v>
      </c>
      <c r="G262">
        <v>0</v>
      </c>
      <c r="H262">
        <v>0</v>
      </c>
      <c r="I262">
        <v>0.57940000000000003</v>
      </c>
      <c r="J262">
        <v>0.1308</v>
      </c>
      <c r="K262">
        <v>0.60740000000000005</v>
      </c>
      <c r="L262">
        <v>0.29409999999999997</v>
      </c>
      <c r="M262">
        <v>0.33329999999999999</v>
      </c>
      <c r="N262">
        <v>0.41670000000000001</v>
      </c>
      <c r="O262">
        <v>0</v>
      </c>
      <c r="P262">
        <v>1</v>
      </c>
      <c r="Q262">
        <v>0</v>
      </c>
      <c r="R262">
        <v>0</v>
      </c>
      <c r="S262" s="2">
        <v>1.724537037037037E-3</v>
      </c>
      <c r="T262" s="2">
        <v>2.7430555555555554E-3</v>
      </c>
      <c r="U262">
        <v>0.45240000000000002</v>
      </c>
      <c r="V262">
        <v>9.3799999999999994E-2</v>
      </c>
      <c r="W262">
        <v>0.78120000000000001</v>
      </c>
      <c r="X262">
        <v>1</v>
      </c>
      <c r="Y262">
        <v>0.5</v>
      </c>
      <c r="Z262">
        <v>0.48859999999999998</v>
      </c>
      <c r="AA262">
        <v>0.11</v>
      </c>
      <c r="AB262">
        <v>0.85</v>
      </c>
      <c r="AC262">
        <v>0.5</v>
      </c>
      <c r="AD262">
        <v>0.72219999999999995</v>
      </c>
      <c r="AE262">
        <v>0</v>
      </c>
      <c r="AF262" t="s">
        <v>3915</v>
      </c>
      <c r="AG262" s="2">
        <v>3.472222222222222E-3</v>
      </c>
      <c r="AH262" t="s">
        <v>3911</v>
      </c>
      <c r="AI262">
        <v>3</v>
      </c>
      <c r="AJ262" t="s">
        <v>3972</v>
      </c>
      <c r="AK262" s="3">
        <v>43638</v>
      </c>
      <c r="AL262" s="10">
        <f>YEAR(ufc_fights_2[[#This Row],[date]])</f>
        <v>2019</v>
      </c>
      <c r="AM262" t="s">
        <v>3995</v>
      </c>
      <c r="AN262">
        <v>106</v>
      </c>
      <c r="AO262" t="s">
        <v>3913</v>
      </c>
      <c r="AP262">
        <f>IF(ufc_fights_2[[#This Row],[winner]]="Red",ufc_fights_2[[#This Row],[r_fighter_id]],ufc_fights_2[[#This Row],[b_fighter_id]])</f>
        <v>1784</v>
      </c>
      <c r="AQ262" t="str">
        <f>_xlfn.XLOOKUP(ufc_fights_2[[#This Row],[winnerID]],ufc_fighters[id],ufc_fighters[fighter_name],"xxx",0,1)</f>
        <v>Andrea Lee</v>
      </c>
    </row>
    <row r="263" spans="1:43">
      <c r="A263">
        <v>918</v>
      </c>
      <c r="B263">
        <v>1784</v>
      </c>
      <c r="C263">
        <f>_xlfn.XLOOKUP(ufc_fights_2[[#This Row],[r_fighter_id]],ufc_fighters[id],ufc_fighters[year],"xxx",0,1)</f>
        <v>1987</v>
      </c>
      <c r="D263">
        <f>_xlfn.XLOOKUP(ufc_fights_2[[#This Row],[b_fighter_id]],ufc_fighters[id],ufc_fighters[year],"Prázdné",0,1)</f>
        <v>1989</v>
      </c>
      <c r="E263" s="10">
        <f>YEAR(ufc_fights_2[[#This Row],[date]])-ufc_fights_2[[#This Row],[r_year]]</f>
        <v>32</v>
      </c>
      <c r="F263" s="10">
        <f>YEAR(ufc_fights_2[[#This Row],[date]])-ufc_fights_2[[#This Row],[b_year]]</f>
        <v>30</v>
      </c>
      <c r="G263">
        <v>0</v>
      </c>
      <c r="H263">
        <v>0</v>
      </c>
      <c r="I263">
        <v>0.29330000000000001</v>
      </c>
      <c r="J263">
        <v>0.53110000000000002</v>
      </c>
      <c r="K263">
        <v>0.30869999999999997</v>
      </c>
      <c r="L263">
        <v>0.54630000000000001</v>
      </c>
      <c r="M263">
        <v>0.2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4.1666666666666669E-4</v>
      </c>
      <c r="T263" s="2">
        <v>9.837962962962962E-4</v>
      </c>
      <c r="U263">
        <v>0.2135</v>
      </c>
      <c r="V263">
        <v>0.35610000000000003</v>
      </c>
      <c r="W263">
        <v>0.55559999999999998</v>
      </c>
      <c r="X263">
        <v>0.72729999999999995</v>
      </c>
      <c r="Y263">
        <v>0.9677</v>
      </c>
      <c r="Z263">
        <v>0.26169999999999999</v>
      </c>
      <c r="AA263">
        <v>0.51580000000000004</v>
      </c>
      <c r="AB263">
        <v>0.88890000000000002</v>
      </c>
      <c r="AC263">
        <v>0.64710000000000001</v>
      </c>
      <c r="AD263">
        <v>1</v>
      </c>
      <c r="AE263">
        <v>1</v>
      </c>
      <c r="AF263" t="s">
        <v>3915</v>
      </c>
      <c r="AG263" s="2">
        <v>3.472222222222222E-3</v>
      </c>
      <c r="AH263" t="s">
        <v>3911</v>
      </c>
      <c r="AI263">
        <v>3</v>
      </c>
      <c r="AJ263" t="s">
        <v>3963</v>
      </c>
      <c r="AK263" s="3">
        <v>43513</v>
      </c>
      <c r="AL263" s="10">
        <f>YEAR(ufc_fights_2[[#This Row],[date]])</f>
        <v>2019</v>
      </c>
      <c r="AM263" t="s">
        <v>3995</v>
      </c>
      <c r="AN263">
        <v>21</v>
      </c>
      <c r="AO263" t="s">
        <v>3918</v>
      </c>
      <c r="AP263">
        <f>IF(ufc_fights_2[[#This Row],[winner]]="Red",ufc_fights_2[[#This Row],[r_fighter_id]],ufc_fights_2[[#This Row],[b_fighter_id]])</f>
        <v>1784</v>
      </c>
      <c r="AQ263" t="str">
        <f>_xlfn.XLOOKUP(ufc_fights_2[[#This Row],[winnerID]],ufc_fighters[id],ufc_fighters[fighter_name],"xxx",0,1)</f>
        <v>Andrea Lee</v>
      </c>
    </row>
    <row r="264" spans="1:43">
      <c r="A264">
        <v>1801</v>
      </c>
      <c r="B264">
        <v>970</v>
      </c>
      <c r="C264">
        <f>_xlfn.XLOOKUP(ufc_fights_2[[#This Row],[r_fighter_id]],ufc_fighters[id],ufc_fighters[year],"xxx",0,1)</f>
        <v>1990</v>
      </c>
      <c r="D264">
        <f>_xlfn.XLOOKUP(ufc_fights_2[[#This Row],[b_fighter_id]],ufc_fighters[id],ufc_fighters[year],"Prázdné",0,1)</f>
        <v>1990</v>
      </c>
      <c r="E264" s="10">
        <f>YEAR(ufc_fights_2[[#This Row],[date]])-ufc_fights_2[[#This Row],[r_year]]</f>
        <v>31</v>
      </c>
      <c r="F264" s="10">
        <f>YEAR(ufc_fights_2[[#This Row],[date]])-ufc_fights_2[[#This Row],[b_year]]</f>
        <v>31</v>
      </c>
      <c r="G264">
        <v>0</v>
      </c>
      <c r="H264">
        <v>0</v>
      </c>
      <c r="I264">
        <v>0.2099</v>
      </c>
      <c r="J264">
        <v>0.53</v>
      </c>
      <c r="K264">
        <v>0.2195</v>
      </c>
      <c r="L264">
        <v>0.5524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 s="2">
        <v>2.3148148148148147E-5</v>
      </c>
      <c r="T264" s="2">
        <v>9.837962962962962E-4</v>
      </c>
      <c r="U264">
        <v>0.1186</v>
      </c>
      <c r="V264">
        <v>0.43059999999999998</v>
      </c>
      <c r="W264">
        <v>0.2727</v>
      </c>
      <c r="X264">
        <v>0.63639999999999997</v>
      </c>
      <c r="Y264">
        <v>0.88890000000000002</v>
      </c>
      <c r="Z264">
        <v>0.19739999999999999</v>
      </c>
      <c r="AA264">
        <v>0.51219999999999999</v>
      </c>
      <c r="AB264">
        <v>0.4</v>
      </c>
      <c r="AC264">
        <v>0.66669999999999996</v>
      </c>
      <c r="AD264">
        <v>0</v>
      </c>
      <c r="AE264">
        <v>0.33329999999999999</v>
      </c>
      <c r="AF264" t="s">
        <v>3910</v>
      </c>
      <c r="AG264" s="2">
        <v>2.8703703703703703E-3</v>
      </c>
      <c r="AH264" t="s">
        <v>3911</v>
      </c>
      <c r="AI264">
        <v>3</v>
      </c>
      <c r="AJ264" t="s">
        <v>3934</v>
      </c>
      <c r="AK264" s="3">
        <v>44216</v>
      </c>
      <c r="AL264" s="10">
        <f>YEAR(ufc_fights_2[[#This Row],[date]])</f>
        <v>2021</v>
      </c>
      <c r="AM264" t="s">
        <v>3995</v>
      </c>
      <c r="AN264">
        <v>5</v>
      </c>
      <c r="AO264" t="s">
        <v>3918</v>
      </c>
      <c r="AP264">
        <f>IF(ufc_fights_2[[#This Row],[winner]]="Red",ufc_fights_2[[#This Row],[r_fighter_id]],ufc_fights_2[[#This Row],[b_fighter_id]])</f>
        <v>970</v>
      </c>
      <c r="AQ264" t="str">
        <f>_xlfn.XLOOKUP(ufc_fights_2[[#This Row],[winnerID]],ufc_fighters[id],ufc_fighters[fighter_name],"xxx",0,1)</f>
        <v>Manon Fiorot</v>
      </c>
    </row>
    <row r="265" spans="1:43">
      <c r="A265">
        <v>437</v>
      </c>
      <c r="B265">
        <v>790</v>
      </c>
      <c r="C265">
        <f>_xlfn.XLOOKUP(ufc_fights_2[[#This Row],[r_fighter_id]],ufc_fighters[id],ufc_fighters[year],"xxx",0,1)</f>
        <v>1988</v>
      </c>
      <c r="D265">
        <f>_xlfn.XLOOKUP(ufc_fights_2[[#This Row],[b_fighter_id]],ufc_fighters[id],ufc_fighters[year],"Prázdné",0,1)</f>
        <v>1989</v>
      </c>
      <c r="E265" s="10">
        <f>YEAR(ufc_fights_2[[#This Row],[date]])-ufc_fights_2[[#This Row],[r_year]]</f>
        <v>32</v>
      </c>
      <c r="F265" s="10">
        <f>YEAR(ufc_fights_2[[#This Row],[date]])-ufc_fights_2[[#This Row],[b_year]]</f>
        <v>31</v>
      </c>
      <c r="G265">
        <v>1</v>
      </c>
      <c r="H265">
        <v>0</v>
      </c>
      <c r="I265">
        <v>0.44440000000000002</v>
      </c>
      <c r="J265">
        <v>0.45450000000000002</v>
      </c>
      <c r="K265">
        <v>0.44440000000000002</v>
      </c>
      <c r="L265">
        <v>0.45450000000000002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2.3148148148148147E-5</v>
      </c>
      <c r="T265" s="2">
        <v>0</v>
      </c>
      <c r="U265">
        <v>0.44440000000000002</v>
      </c>
      <c r="V265">
        <v>0.44440000000000002</v>
      </c>
      <c r="W265">
        <v>0</v>
      </c>
      <c r="X265">
        <v>0</v>
      </c>
      <c r="Y265">
        <v>0</v>
      </c>
      <c r="Z265">
        <v>0.47060000000000002</v>
      </c>
      <c r="AA265">
        <v>0.45450000000000002</v>
      </c>
      <c r="AB265">
        <v>0</v>
      </c>
      <c r="AC265">
        <v>0</v>
      </c>
      <c r="AD265">
        <v>0</v>
      </c>
      <c r="AE265">
        <v>0</v>
      </c>
      <c r="AF265" t="s">
        <v>3910</v>
      </c>
      <c r="AG265" s="2">
        <v>4.6296296296296298E-4</v>
      </c>
      <c r="AH265" t="s">
        <v>3911</v>
      </c>
      <c r="AI265">
        <v>3</v>
      </c>
      <c r="AJ265" t="s">
        <v>4004</v>
      </c>
      <c r="AK265" s="3">
        <v>43883</v>
      </c>
      <c r="AL265" s="10">
        <f>YEAR(ufc_fights_2[[#This Row],[date]])</f>
        <v>2020</v>
      </c>
      <c r="AM265" t="s">
        <v>3995</v>
      </c>
      <c r="AN265">
        <v>67</v>
      </c>
      <c r="AO265" t="s">
        <v>3913</v>
      </c>
      <c r="AP265">
        <f>IF(ufc_fights_2[[#This Row],[winner]]="Red",ufc_fights_2[[#This Row],[r_fighter_id]],ufc_fights_2[[#This Row],[b_fighter_id]])</f>
        <v>437</v>
      </c>
      <c r="AQ265" t="str">
        <f>_xlfn.XLOOKUP(ufc_fights_2[[#This Row],[winnerID]],ufc_fighters[id],ufc_fighters[fighter_name],"xxx",0,1)</f>
        <v>Priscila Cachoeira</v>
      </c>
    </row>
    <row r="266" spans="1:43">
      <c r="A266">
        <v>2022</v>
      </c>
      <c r="B266">
        <v>2579</v>
      </c>
      <c r="C266">
        <f>_xlfn.XLOOKUP(ufc_fights_2[[#This Row],[r_fighter_id]],ufc_fighters[id],ufc_fighters[year],"xxx",0,1)</f>
        <v>1990</v>
      </c>
      <c r="D266">
        <f>_xlfn.XLOOKUP(ufc_fights_2[[#This Row],[b_fighter_id]],ufc_fighters[id],ufc_fighters[year],"Prázdné",0,1)</f>
        <v>1995</v>
      </c>
      <c r="E266" s="10">
        <f>YEAR(ufc_fights_2[[#This Row],[date]])-ufc_fights_2[[#This Row],[r_year]]</f>
        <v>31</v>
      </c>
      <c r="F266" s="10">
        <f>YEAR(ufc_fights_2[[#This Row],[date]])-ufc_fights_2[[#This Row],[b_year]]</f>
        <v>26</v>
      </c>
      <c r="G266">
        <v>0</v>
      </c>
      <c r="H266">
        <v>0</v>
      </c>
      <c r="I266">
        <v>0.78720000000000001</v>
      </c>
      <c r="J266">
        <v>0.62070000000000003</v>
      </c>
      <c r="K266">
        <v>0.85540000000000005</v>
      </c>
      <c r="L266">
        <v>0.75219999999999998</v>
      </c>
      <c r="M266">
        <v>0</v>
      </c>
      <c r="N266">
        <v>0.77780000000000005</v>
      </c>
      <c r="O266">
        <v>1</v>
      </c>
      <c r="P266">
        <v>1</v>
      </c>
      <c r="Q266">
        <v>0</v>
      </c>
      <c r="R266">
        <v>0</v>
      </c>
      <c r="S266" s="2">
        <v>5.7870370370370367E-4</v>
      </c>
      <c r="T266" s="2">
        <v>8.1365740740740738E-3</v>
      </c>
      <c r="U266">
        <v>0.68</v>
      </c>
      <c r="V266">
        <v>0.51280000000000003</v>
      </c>
      <c r="W266">
        <v>0.92859999999999998</v>
      </c>
      <c r="X266">
        <v>0.875</v>
      </c>
      <c r="Y266">
        <v>0.71430000000000005</v>
      </c>
      <c r="Z266">
        <v>0.75</v>
      </c>
      <c r="AA266">
        <v>0.48720000000000002</v>
      </c>
      <c r="AB266">
        <v>0.91669999999999996</v>
      </c>
      <c r="AC266">
        <v>0.81820000000000004</v>
      </c>
      <c r="AD266">
        <v>0.71430000000000005</v>
      </c>
      <c r="AE266">
        <v>1</v>
      </c>
      <c r="AF266" t="s">
        <v>3915</v>
      </c>
      <c r="AG266" s="2">
        <v>3.472222222222222E-3</v>
      </c>
      <c r="AH266" t="s">
        <v>3911</v>
      </c>
      <c r="AI266">
        <v>3</v>
      </c>
      <c r="AJ266" t="s">
        <v>3924</v>
      </c>
      <c r="AK266" s="3">
        <v>44233</v>
      </c>
      <c r="AL266" s="10">
        <f>YEAR(ufc_fights_2[[#This Row],[date]])</f>
        <v>2021</v>
      </c>
      <c r="AM266" t="s">
        <v>3995</v>
      </c>
      <c r="AN266">
        <v>1</v>
      </c>
      <c r="AO266" t="s">
        <v>3918</v>
      </c>
      <c r="AP266">
        <f>IF(ufc_fights_2[[#This Row],[winner]]="Red",ufc_fights_2[[#This Row],[r_fighter_id]],ufc_fights_2[[#This Row],[b_fighter_id]])</f>
        <v>2579</v>
      </c>
      <c r="AQ266" t="str">
        <f>_xlfn.XLOOKUP(ufc_fights_2[[#This Row],[winnerID]],ufc_fighters[id],ufc_fighters[fighter_name],"xxx",0,1)</f>
        <v>Lara Procopio</v>
      </c>
    </row>
    <row r="267" spans="1:43">
      <c r="A267">
        <v>1894</v>
      </c>
      <c r="B267">
        <v>3374</v>
      </c>
      <c r="C267">
        <f>_xlfn.XLOOKUP(ufc_fights_2[[#This Row],[r_fighter_id]],ufc_fighters[id],ufc_fighters[year],"xxx",0,1)</f>
        <v>1995</v>
      </c>
      <c r="D267">
        <f>_xlfn.XLOOKUP(ufc_fights_2[[#This Row],[b_fighter_id]],ufc_fighters[id],ufc_fighters[year],"Prázdné",0,1)</f>
        <v>1992</v>
      </c>
      <c r="E267" s="10">
        <f>YEAR(ufc_fights_2[[#This Row],[date]])-ufc_fights_2[[#This Row],[r_year]]</f>
        <v>24</v>
      </c>
      <c r="F267" s="10">
        <f>YEAR(ufc_fights_2[[#This Row],[date]])-ufc_fights_2[[#This Row],[b_year]]</f>
        <v>27</v>
      </c>
      <c r="G267">
        <v>0</v>
      </c>
      <c r="H267">
        <v>0</v>
      </c>
      <c r="I267">
        <v>1</v>
      </c>
      <c r="J267">
        <v>0.33329999999999999</v>
      </c>
      <c r="K267">
        <v>1</v>
      </c>
      <c r="L267">
        <v>0.33329999999999999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0</v>
      </c>
      <c r="S267" s="2">
        <v>4.6296296296296294E-5</v>
      </c>
      <c r="T267" s="2">
        <v>4.9768518518518521E-4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1</v>
      </c>
      <c r="AA267">
        <v>0.33329999999999999</v>
      </c>
      <c r="AB267">
        <v>0</v>
      </c>
      <c r="AC267">
        <v>0</v>
      </c>
      <c r="AD267">
        <v>0</v>
      </c>
      <c r="AE267">
        <v>0</v>
      </c>
      <c r="AF267" t="s">
        <v>3933</v>
      </c>
      <c r="AG267" s="2">
        <v>7.9861111111111116E-4</v>
      </c>
      <c r="AH267" t="s">
        <v>3911</v>
      </c>
      <c r="AI267">
        <v>3</v>
      </c>
      <c r="AJ267" t="s">
        <v>3938</v>
      </c>
      <c r="AK267" s="3">
        <v>43687</v>
      </c>
      <c r="AL267" s="10">
        <f>YEAR(ufc_fights_2[[#This Row],[date]])</f>
        <v>2019</v>
      </c>
      <c r="AM267" t="s">
        <v>3995</v>
      </c>
      <c r="AN267">
        <v>132</v>
      </c>
      <c r="AO267" t="s">
        <v>3913</v>
      </c>
      <c r="AP267">
        <f>IF(ufc_fights_2[[#This Row],[winner]]="Red",ufc_fights_2[[#This Row],[r_fighter_id]],ufc_fights_2[[#This Row],[b_fighter_id]])</f>
        <v>1894</v>
      </c>
      <c r="AQ267" t="str">
        <f>_xlfn.XLOOKUP(ufc_fights_2[[#This Row],[winnerID]],ufc_fighters[id],ufc_fighters[fighter_name],"xxx",0,1)</f>
        <v>Veronica Macedo</v>
      </c>
    </row>
    <row r="268" spans="1:43">
      <c r="A268">
        <v>1838</v>
      </c>
      <c r="B268">
        <v>486</v>
      </c>
      <c r="C268">
        <f>_xlfn.XLOOKUP(ufc_fights_2[[#This Row],[r_fighter_id]],ufc_fighters[id],ufc_fighters[year],"xxx",0,1)</f>
        <v>1994</v>
      </c>
      <c r="D268">
        <f>_xlfn.XLOOKUP(ufc_fights_2[[#This Row],[b_fighter_id]],ufc_fighters[id],ufc_fighters[year],"Prázdné",0,1)</f>
        <v>1993</v>
      </c>
      <c r="E268" s="10">
        <f>YEAR(ufc_fights_2[[#This Row],[date]])-ufc_fights_2[[#This Row],[r_year]]</f>
        <v>26</v>
      </c>
      <c r="F268" s="10">
        <f>YEAR(ufc_fights_2[[#This Row],[date]])-ufc_fights_2[[#This Row],[b_year]]</f>
        <v>27</v>
      </c>
      <c r="G268">
        <v>0</v>
      </c>
      <c r="H268">
        <v>0</v>
      </c>
      <c r="I268">
        <v>0.75</v>
      </c>
      <c r="J268">
        <v>0.5</v>
      </c>
      <c r="K268">
        <v>0.91669999999999996</v>
      </c>
      <c r="L268">
        <v>0.5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 s="2">
        <v>7.7546296296296293E-4</v>
      </c>
      <c r="T268" s="2">
        <v>0</v>
      </c>
      <c r="U268">
        <v>0.5</v>
      </c>
      <c r="V268">
        <v>0</v>
      </c>
      <c r="W268">
        <v>1</v>
      </c>
      <c r="X268">
        <v>0</v>
      </c>
      <c r="Y268">
        <v>1</v>
      </c>
      <c r="Z268">
        <v>0.75</v>
      </c>
      <c r="AA268">
        <v>0.5</v>
      </c>
      <c r="AB268">
        <v>0</v>
      </c>
      <c r="AC268">
        <v>0</v>
      </c>
      <c r="AD268">
        <v>0</v>
      </c>
      <c r="AE268">
        <v>0</v>
      </c>
      <c r="AF268" t="s">
        <v>3933</v>
      </c>
      <c r="AG268" s="2">
        <v>1.0185185185185184E-3</v>
      </c>
      <c r="AH268" t="s">
        <v>3911</v>
      </c>
      <c r="AI268">
        <v>3</v>
      </c>
      <c r="AJ268" t="s">
        <v>3954</v>
      </c>
      <c r="AK268" s="3">
        <v>44030</v>
      </c>
      <c r="AL268" s="10">
        <f>YEAR(ufc_fights_2[[#This Row],[date]])</f>
        <v>2020</v>
      </c>
      <c r="AM268" t="s">
        <v>3995</v>
      </c>
      <c r="AN268">
        <v>5</v>
      </c>
      <c r="AO268" t="s">
        <v>3913</v>
      </c>
      <c r="AP268">
        <f>IF(ufc_fights_2[[#This Row],[winner]]="Red",ufc_fights_2[[#This Row],[r_fighter_id]],ufc_fights_2[[#This Row],[b_fighter_id]])</f>
        <v>1838</v>
      </c>
      <c r="AQ268" t="str">
        <f>_xlfn.XLOOKUP(ufc_fights_2[[#This Row],[winnerID]],ufc_fighters[id],ufc_fighters[fighter_name],"xxx",0,1)</f>
        <v>Ariane Lipski</v>
      </c>
    </row>
    <row r="269" spans="1:43">
      <c r="A269">
        <v>501</v>
      </c>
      <c r="B269">
        <v>2752</v>
      </c>
      <c r="C269">
        <f>_xlfn.XLOOKUP(ufc_fights_2[[#This Row],[r_fighter_id]],ufc_fighters[id],ufc_fighters[year],"xxx",0,1)</f>
        <v>1987</v>
      </c>
      <c r="D269">
        <f>_xlfn.XLOOKUP(ufc_fights_2[[#This Row],[b_fighter_id]],ufc_fighters[id],ufc_fighters[year],"Prázdné",0,1)</f>
        <v>1986</v>
      </c>
      <c r="E269" s="10">
        <f>YEAR(ufc_fights_2[[#This Row],[date]])-ufc_fights_2[[#This Row],[r_year]]</f>
        <v>33</v>
      </c>
      <c r="F269" s="10">
        <f>YEAR(ufc_fights_2[[#This Row],[date]])-ufc_fights_2[[#This Row],[b_year]]</f>
        <v>34</v>
      </c>
      <c r="G269">
        <v>0</v>
      </c>
      <c r="H269">
        <v>0</v>
      </c>
      <c r="I269">
        <v>0.5</v>
      </c>
      <c r="J269">
        <v>0.71430000000000005</v>
      </c>
      <c r="K269">
        <v>0.75</v>
      </c>
      <c r="L269">
        <v>0.875</v>
      </c>
      <c r="M269">
        <v>0</v>
      </c>
      <c r="N269">
        <v>0.5</v>
      </c>
      <c r="O269">
        <v>2</v>
      </c>
      <c r="P269">
        <v>0</v>
      </c>
      <c r="Q269">
        <v>0</v>
      </c>
      <c r="R269">
        <v>0</v>
      </c>
      <c r="S269" s="2">
        <v>0</v>
      </c>
      <c r="T269" s="2">
        <v>2.0254629629629629E-3</v>
      </c>
      <c r="U269">
        <v>0.5</v>
      </c>
      <c r="V269">
        <v>0.5</v>
      </c>
      <c r="W269">
        <v>1</v>
      </c>
      <c r="X269">
        <v>0.33329999999999999</v>
      </c>
      <c r="Y269">
        <v>1</v>
      </c>
      <c r="Z269">
        <v>0.28570000000000001</v>
      </c>
      <c r="AA269">
        <v>0.5</v>
      </c>
      <c r="AB269">
        <v>0.5</v>
      </c>
      <c r="AC269">
        <v>1</v>
      </c>
      <c r="AD269">
        <v>1</v>
      </c>
      <c r="AE269">
        <v>1</v>
      </c>
      <c r="AF269" t="s">
        <v>3933</v>
      </c>
      <c r="AG269" s="2">
        <v>2.5000000000000001E-3</v>
      </c>
      <c r="AH269" t="s">
        <v>3911</v>
      </c>
      <c r="AI269">
        <v>3</v>
      </c>
      <c r="AJ269" t="s">
        <v>3982</v>
      </c>
      <c r="AK269" s="3">
        <v>43967</v>
      </c>
      <c r="AL269" s="10">
        <f>YEAR(ufc_fights_2[[#This Row],[date]])</f>
        <v>2020</v>
      </c>
      <c r="AM269" t="s">
        <v>3995</v>
      </c>
      <c r="AN269">
        <v>62</v>
      </c>
      <c r="AO269" t="s">
        <v>3913</v>
      </c>
      <c r="AP269">
        <f>IF(ufc_fights_2[[#This Row],[winner]]="Red",ufc_fights_2[[#This Row],[r_fighter_id]],ufc_fights_2[[#This Row],[b_fighter_id]])</f>
        <v>501</v>
      </c>
      <c r="AQ269" t="str">
        <f>_xlfn.XLOOKUP(ufc_fights_2[[#This Row],[winnerID]],ufc_fighters[id],ufc_fighters[fighter_name],"xxx",0,1)</f>
        <v>Cortney Casey</v>
      </c>
    </row>
    <row r="270" spans="1:43">
      <c r="A270">
        <v>240</v>
      </c>
      <c r="B270">
        <v>1538</v>
      </c>
      <c r="C270">
        <f>_xlfn.XLOOKUP(ufc_fights_2[[#This Row],[r_fighter_id]],ufc_fighters[id],ufc_fighters[year],"xxx",0,1)</f>
        <v>1996</v>
      </c>
      <c r="D270">
        <f>_xlfn.XLOOKUP(ufc_fights_2[[#This Row],[b_fighter_id]],ufc_fighters[id],ufc_fighters[year],"Prázdné",0,1)</f>
        <v>1995</v>
      </c>
      <c r="E270" s="10">
        <f>YEAR(ufc_fights_2[[#This Row],[date]])-ufc_fights_2[[#This Row],[r_year]]</f>
        <v>24</v>
      </c>
      <c r="F270" s="10">
        <f>YEAR(ufc_fights_2[[#This Row],[date]])-ufc_fights_2[[#This Row],[b_year]]</f>
        <v>25</v>
      </c>
      <c r="G270">
        <v>0</v>
      </c>
      <c r="H270">
        <v>0</v>
      </c>
      <c r="I270">
        <v>0.55559999999999998</v>
      </c>
      <c r="J270">
        <v>0.66669999999999996</v>
      </c>
      <c r="K270">
        <v>0.54549999999999998</v>
      </c>
      <c r="L270">
        <v>0.75</v>
      </c>
      <c r="M270">
        <v>0.5</v>
      </c>
      <c r="N270">
        <v>0</v>
      </c>
      <c r="O270">
        <v>0</v>
      </c>
      <c r="P270">
        <v>3</v>
      </c>
      <c r="Q270">
        <v>0</v>
      </c>
      <c r="R270">
        <v>0</v>
      </c>
      <c r="S270" s="2">
        <v>1.0879629629629629E-3</v>
      </c>
      <c r="T270" s="2">
        <v>6.018518518518519E-4</v>
      </c>
      <c r="U270">
        <v>0.5</v>
      </c>
      <c r="V270">
        <v>0.5</v>
      </c>
      <c r="W270">
        <v>0.66669999999999996</v>
      </c>
      <c r="X270">
        <v>0</v>
      </c>
      <c r="Y270">
        <v>0</v>
      </c>
      <c r="Z270">
        <v>0.6</v>
      </c>
      <c r="AA270">
        <v>0.5</v>
      </c>
      <c r="AB270">
        <v>0.5</v>
      </c>
      <c r="AC270">
        <v>1</v>
      </c>
      <c r="AD270">
        <v>0</v>
      </c>
      <c r="AE270">
        <v>0</v>
      </c>
      <c r="AF270" t="s">
        <v>3933</v>
      </c>
      <c r="AG270" s="2">
        <v>1.8865740740740742E-3</v>
      </c>
      <c r="AH270" t="s">
        <v>3911</v>
      </c>
      <c r="AI270">
        <v>3</v>
      </c>
      <c r="AJ270" t="s">
        <v>3944</v>
      </c>
      <c r="AK270" s="3">
        <v>44027</v>
      </c>
      <c r="AL270" s="10">
        <f>YEAR(ufc_fights_2[[#This Row],[date]])</f>
        <v>2020</v>
      </c>
      <c r="AM270" t="s">
        <v>3995</v>
      </c>
      <c r="AN270">
        <v>5</v>
      </c>
      <c r="AO270" t="s">
        <v>3918</v>
      </c>
      <c r="AP270">
        <f>IF(ufc_fights_2[[#This Row],[winner]]="Red",ufc_fights_2[[#This Row],[r_fighter_id]],ufc_fights_2[[#This Row],[b_fighter_id]])</f>
        <v>1538</v>
      </c>
      <c r="AQ270" t="str">
        <f>_xlfn.XLOOKUP(ufc_fights_2[[#This Row],[winnerID]],ufc_fighters[id],ufc_fighters[fighter_name],"xxx",0,1)</f>
        <v>Liana Jojua</v>
      </c>
    </row>
    <row r="271" spans="1:43">
      <c r="A271">
        <v>925</v>
      </c>
      <c r="B271">
        <v>130</v>
      </c>
      <c r="C271">
        <f>_xlfn.XLOOKUP(ufc_fights_2[[#This Row],[r_fighter_id]],ufc_fighters[id],ufc_fighters[year],"xxx",0,1)</f>
        <v>1986</v>
      </c>
      <c r="D271">
        <f>_xlfn.XLOOKUP(ufc_fights_2[[#This Row],[b_fighter_id]],ufc_fighters[id],ufc_fighters[year],"Prázdné",0,1)</f>
        <v>1986</v>
      </c>
      <c r="E271" s="10">
        <f>YEAR(ufc_fights_2[[#This Row],[date]])-ufc_fights_2[[#This Row],[r_year]]</f>
        <v>33</v>
      </c>
      <c r="F271" s="10">
        <f>YEAR(ufc_fights_2[[#This Row],[date]])-ufc_fights_2[[#This Row],[b_year]]</f>
        <v>33</v>
      </c>
      <c r="G271">
        <v>0</v>
      </c>
      <c r="H271">
        <v>0</v>
      </c>
      <c r="I271">
        <v>0.5</v>
      </c>
      <c r="J271">
        <v>0.45900000000000002</v>
      </c>
      <c r="K271">
        <v>0.50509999999999999</v>
      </c>
      <c r="L271">
        <v>0.5111</v>
      </c>
      <c r="M271">
        <v>0</v>
      </c>
      <c r="N271">
        <v>0.28570000000000001</v>
      </c>
      <c r="O271">
        <v>0</v>
      </c>
      <c r="P271">
        <v>0</v>
      </c>
      <c r="Q271">
        <v>0</v>
      </c>
      <c r="R271">
        <v>0</v>
      </c>
      <c r="S271" s="2">
        <v>1.5046296296296297E-4</v>
      </c>
      <c r="T271" s="2">
        <v>1.1921296296296296E-3</v>
      </c>
      <c r="U271">
        <v>0.3306</v>
      </c>
      <c r="V271">
        <v>0.37859999999999999</v>
      </c>
      <c r="W271">
        <v>0.72499999999999998</v>
      </c>
      <c r="X271">
        <v>0.8286</v>
      </c>
      <c r="Y271">
        <v>0.83330000000000004</v>
      </c>
      <c r="Z271">
        <v>0.48399999999999999</v>
      </c>
      <c r="AA271">
        <v>0.44740000000000002</v>
      </c>
      <c r="AB271">
        <v>0.875</v>
      </c>
      <c r="AC271">
        <v>0.5</v>
      </c>
      <c r="AD271">
        <v>0</v>
      </c>
      <c r="AE271">
        <v>0.75</v>
      </c>
      <c r="AF271" t="s">
        <v>3915</v>
      </c>
      <c r="AG271" s="2">
        <v>3.472222222222222E-3</v>
      </c>
      <c r="AH271" t="s">
        <v>3911</v>
      </c>
      <c r="AI271">
        <v>3</v>
      </c>
      <c r="AJ271" t="s">
        <v>3931</v>
      </c>
      <c r="AK271" s="3">
        <v>43813</v>
      </c>
      <c r="AL271" s="10">
        <f>YEAR(ufc_fights_2[[#This Row],[date]])</f>
        <v>2019</v>
      </c>
      <c r="AM271" t="s">
        <v>3995</v>
      </c>
      <c r="AN271">
        <v>1</v>
      </c>
      <c r="AO271" t="s">
        <v>3913</v>
      </c>
      <c r="AP271">
        <f>IF(ufc_fights_2[[#This Row],[winner]]="Red",ufc_fights_2[[#This Row],[r_fighter_id]],ufc_fights_2[[#This Row],[b_fighter_id]])</f>
        <v>925</v>
      </c>
      <c r="AQ271" t="str">
        <f>_xlfn.XLOOKUP(ufc_fights_2[[#This Row],[winnerID]],ufc_fighters[id],ufc_fighters[fighter_name],"xxx",0,1)</f>
        <v>Jessica Eye</v>
      </c>
    </row>
    <row r="272" spans="1:43">
      <c r="A272">
        <v>553</v>
      </c>
      <c r="B272">
        <v>925</v>
      </c>
      <c r="C272">
        <f>_xlfn.XLOOKUP(ufc_fights_2[[#This Row],[r_fighter_id]],ufc_fighters[id],ufc_fighters[year],"xxx",0,1)</f>
        <v>1988</v>
      </c>
      <c r="D272">
        <f>_xlfn.XLOOKUP(ufc_fights_2[[#This Row],[b_fighter_id]],ufc_fighters[id],ufc_fighters[year],"Prázdné",0,1)</f>
        <v>1986</v>
      </c>
      <c r="E272" s="10">
        <f>YEAR(ufc_fights_2[[#This Row],[date]])-ufc_fights_2[[#This Row],[r_year]]</f>
        <v>30</v>
      </c>
      <c r="F272" s="10">
        <f>YEAR(ufc_fights_2[[#This Row],[date]])-ufc_fights_2[[#This Row],[b_year]]</f>
        <v>32</v>
      </c>
      <c r="G272">
        <v>0</v>
      </c>
      <c r="H272">
        <v>0</v>
      </c>
      <c r="I272">
        <v>0.32340000000000002</v>
      </c>
      <c r="J272">
        <v>0.42630000000000001</v>
      </c>
      <c r="K272">
        <v>0.3382</v>
      </c>
      <c r="L272">
        <v>0.43230000000000002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5.7870370370370367E-4</v>
      </c>
      <c r="T272" s="2">
        <v>2.3148148148148149E-4</v>
      </c>
      <c r="U272">
        <v>0.2833</v>
      </c>
      <c r="V272">
        <v>0.30709999999999998</v>
      </c>
      <c r="W272">
        <v>0.6</v>
      </c>
      <c r="X272">
        <v>0.83330000000000004</v>
      </c>
      <c r="Y272">
        <v>0.85709999999999997</v>
      </c>
      <c r="Z272">
        <v>0.26919999999999999</v>
      </c>
      <c r="AA272">
        <v>0.40229999999999999</v>
      </c>
      <c r="AB272">
        <v>0.88890000000000002</v>
      </c>
      <c r="AC272">
        <v>0.6875</v>
      </c>
      <c r="AD272">
        <v>0.8</v>
      </c>
      <c r="AE272">
        <v>0</v>
      </c>
      <c r="AF272" t="s">
        <v>3922</v>
      </c>
      <c r="AG272" s="2">
        <v>3.472222222222222E-3</v>
      </c>
      <c r="AH272" t="s">
        <v>3911</v>
      </c>
      <c r="AI272">
        <v>3</v>
      </c>
      <c r="AJ272" t="s">
        <v>3941</v>
      </c>
      <c r="AK272" s="3">
        <v>43442</v>
      </c>
      <c r="AL272" s="10">
        <f>YEAR(ufc_fights_2[[#This Row],[date]])</f>
        <v>2018</v>
      </c>
      <c r="AM272" t="s">
        <v>3995</v>
      </c>
      <c r="AN272">
        <v>65</v>
      </c>
      <c r="AO272" t="s">
        <v>3918</v>
      </c>
      <c r="AP272">
        <f>IF(ufc_fights_2[[#This Row],[winner]]="Red",ufc_fights_2[[#This Row],[r_fighter_id]],ufc_fights_2[[#This Row],[b_fighter_id]])</f>
        <v>925</v>
      </c>
      <c r="AQ272" t="str">
        <f>_xlfn.XLOOKUP(ufc_fights_2[[#This Row],[winnerID]],ufc_fighters[id],ufc_fighters[fighter_name],"xxx",0,1)</f>
        <v>Jessica Eye</v>
      </c>
    </row>
    <row r="273" spans="1:43">
      <c r="A273">
        <v>939</v>
      </c>
      <c r="B273">
        <v>925</v>
      </c>
      <c r="C273">
        <f>_xlfn.XLOOKUP(ufc_fights_2[[#This Row],[r_fighter_id]],ufc_fighters[id],ufc_fighters[year],"xxx",0,1)</f>
        <v>1986</v>
      </c>
      <c r="D273">
        <f>_xlfn.XLOOKUP(ufc_fights_2[[#This Row],[b_fighter_id]],ufc_fighters[id],ufc_fighters[year],"Prázdné",0,1)</f>
        <v>1986</v>
      </c>
      <c r="E273" s="10">
        <f>YEAR(ufc_fights_2[[#This Row],[date]])-ufc_fights_2[[#This Row],[r_year]]</f>
        <v>32</v>
      </c>
      <c r="F273" s="10">
        <f>YEAR(ufc_fights_2[[#This Row],[date]])-ufc_fights_2[[#This Row],[b_year]]</f>
        <v>32</v>
      </c>
      <c r="G273">
        <v>0</v>
      </c>
      <c r="H273">
        <v>0</v>
      </c>
      <c r="I273">
        <v>0.54290000000000005</v>
      </c>
      <c r="J273">
        <v>0.51019999999999999</v>
      </c>
      <c r="K273">
        <v>0.57140000000000002</v>
      </c>
      <c r="L273">
        <v>0.61629999999999996</v>
      </c>
      <c r="M273">
        <v>0.5</v>
      </c>
      <c r="N273">
        <v>0.75</v>
      </c>
      <c r="O273">
        <v>1</v>
      </c>
      <c r="P273">
        <v>6</v>
      </c>
      <c r="Q273">
        <v>0</v>
      </c>
      <c r="R273">
        <v>0</v>
      </c>
      <c r="S273" s="2">
        <v>7.291666666666667E-4</v>
      </c>
      <c r="T273" s="2">
        <v>4.4444444444444444E-3</v>
      </c>
      <c r="U273">
        <v>0.48280000000000001</v>
      </c>
      <c r="V273">
        <v>0.47620000000000001</v>
      </c>
      <c r="W273">
        <v>0.75</v>
      </c>
      <c r="X273">
        <v>1</v>
      </c>
      <c r="Y273">
        <v>1</v>
      </c>
      <c r="Z273">
        <v>0.375</v>
      </c>
      <c r="AA273">
        <v>0.42859999999999998</v>
      </c>
      <c r="AB273">
        <v>0.875</v>
      </c>
      <c r="AC273">
        <v>1</v>
      </c>
      <c r="AD273">
        <v>0.92859999999999998</v>
      </c>
      <c r="AE273">
        <v>0.63639999999999997</v>
      </c>
      <c r="AF273" t="s">
        <v>3922</v>
      </c>
      <c r="AG273" s="2">
        <v>3.472222222222222E-3</v>
      </c>
      <c r="AH273" t="s">
        <v>3911</v>
      </c>
      <c r="AI273">
        <v>3</v>
      </c>
      <c r="AJ273" t="s">
        <v>3928</v>
      </c>
      <c r="AK273" s="3">
        <v>43114</v>
      </c>
      <c r="AL273" s="10">
        <f>YEAR(ufc_fights_2[[#This Row],[date]])</f>
        <v>2018</v>
      </c>
      <c r="AM273" t="s">
        <v>3995</v>
      </c>
      <c r="AN273">
        <v>109</v>
      </c>
      <c r="AO273" t="s">
        <v>3918</v>
      </c>
      <c r="AP273">
        <f>IF(ufc_fights_2[[#This Row],[winner]]="Red",ufc_fights_2[[#This Row],[r_fighter_id]],ufc_fights_2[[#This Row],[b_fighter_id]])</f>
        <v>925</v>
      </c>
      <c r="AQ273" t="str">
        <f>_xlfn.XLOOKUP(ufc_fights_2[[#This Row],[winnerID]],ufc_fighters[id],ufc_fighters[fighter_name],"xxx",0,1)</f>
        <v>Jessica Eye</v>
      </c>
    </row>
    <row r="274" spans="1:43">
      <c r="A274">
        <v>486</v>
      </c>
      <c r="B274">
        <v>437</v>
      </c>
      <c r="C274">
        <f>_xlfn.XLOOKUP(ufc_fights_2[[#This Row],[r_fighter_id]],ufc_fighters[id],ufc_fighters[year],"xxx",0,1)</f>
        <v>1993</v>
      </c>
      <c r="D274">
        <f>_xlfn.XLOOKUP(ufc_fights_2[[#This Row],[b_fighter_id]],ufc_fighters[id],ufc_fighters[year],"Prázdné",0,1)</f>
        <v>1988</v>
      </c>
      <c r="E274" s="10">
        <f>YEAR(ufc_fights_2[[#This Row],[date]])-ufc_fights_2[[#This Row],[r_year]]</f>
        <v>26</v>
      </c>
      <c r="F274" s="10">
        <f>YEAR(ufc_fights_2[[#This Row],[date]])-ufc_fights_2[[#This Row],[b_year]]</f>
        <v>31</v>
      </c>
      <c r="G274">
        <v>1</v>
      </c>
      <c r="H274">
        <v>0</v>
      </c>
      <c r="I274">
        <v>0.48049999999999998</v>
      </c>
      <c r="J274">
        <v>0.46310000000000001</v>
      </c>
      <c r="K274">
        <v>0.502</v>
      </c>
      <c r="L274">
        <v>0.46310000000000001</v>
      </c>
      <c r="M274">
        <v>0</v>
      </c>
      <c r="N274">
        <v>0</v>
      </c>
      <c r="O274">
        <v>3</v>
      </c>
      <c r="P274">
        <v>0</v>
      </c>
      <c r="Q274">
        <v>2</v>
      </c>
      <c r="R274">
        <v>2</v>
      </c>
      <c r="S274" s="2">
        <v>1.8518518518518519E-3</v>
      </c>
      <c r="T274" s="2">
        <v>0</v>
      </c>
      <c r="U274">
        <v>0.41670000000000001</v>
      </c>
      <c r="V274">
        <v>0.37859999999999999</v>
      </c>
      <c r="W274">
        <v>0.67390000000000005</v>
      </c>
      <c r="X274">
        <v>1</v>
      </c>
      <c r="Y274">
        <v>0.75</v>
      </c>
      <c r="Z274">
        <v>0.45300000000000001</v>
      </c>
      <c r="AA274">
        <v>0.44</v>
      </c>
      <c r="AB274">
        <v>0.52500000000000002</v>
      </c>
      <c r="AC274">
        <v>0.56520000000000004</v>
      </c>
      <c r="AD274">
        <v>0.8</v>
      </c>
      <c r="AE274">
        <v>1</v>
      </c>
      <c r="AF274" t="s">
        <v>3915</v>
      </c>
      <c r="AG274" s="2">
        <v>3.472222222222222E-3</v>
      </c>
      <c r="AH274" t="s">
        <v>3911</v>
      </c>
      <c r="AI274">
        <v>3</v>
      </c>
      <c r="AJ274" t="s">
        <v>3935</v>
      </c>
      <c r="AK274" s="3">
        <v>43596</v>
      </c>
      <c r="AL274" s="10">
        <f>YEAR(ufc_fights_2[[#This Row],[date]])</f>
        <v>2019</v>
      </c>
      <c r="AM274" t="s">
        <v>3995</v>
      </c>
      <c r="AN274">
        <v>13</v>
      </c>
      <c r="AO274" t="s">
        <v>3913</v>
      </c>
      <c r="AP274">
        <f>IF(ufc_fights_2[[#This Row],[winner]]="Red",ufc_fights_2[[#This Row],[r_fighter_id]],ufc_fights_2[[#This Row],[b_fighter_id]])</f>
        <v>486</v>
      </c>
      <c r="AQ274" t="str">
        <f>_xlfn.XLOOKUP(ufc_fights_2[[#This Row],[winnerID]],ufc_fighters[id],ufc_fighters[fighter_name],"xxx",0,1)</f>
        <v>Luana Carolina</v>
      </c>
    </row>
    <row r="275" spans="1:43">
      <c r="A275">
        <v>712</v>
      </c>
      <c r="B275">
        <v>483</v>
      </c>
      <c r="C275">
        <f>_xlfn.XLOOKUP(ufc_fights_2[[#This Row],[r_fighter_id]],ufc_fighters[id],ufc_fighters[year],"xxx",0,1)</f>
        <v>1984</v>
      </c>
      <c r="D275">
        <f>_xlfn.XLOOKUP(ufc_fights_2[[#This Row],[b_fighter_id]],ufc_fighters[id],ufc_fighters[year],"Prázdné",0,1)</f>
        <v>1984</v>
      </c>
      <c r="E275" s="10">
        <f>YEAR(ufc_fights_2[[#This Row],[date]])-ufc_fights_2[[#This Row],[r_year]]</f>
        <v>33</v>
      </c>
      <c r="F275" s="10">
        <f>YEAR(ufc_fights_2[[#This Row],[date]])-ufc_fights_2[[#This Row],[b_year]]</f>
        <v>33</v>
      </c>
      <c r="G275">
        <v>0</v>
      </c>
      <c r="H275">
        <v>0</v>
      </c>
      <c r="I275">
        <v>0.36509999999999998</v>
      </c>
      <c r="J275">
        <v>0.69010000000000005</v>
      </c>
      <c r="K275">
        <v>0.72529999999999994</v>
      </c>
      <c r="L275">
        <v>0.88839999999999997</v>
      </c>
      <c r="M275">
        <v>0.33329999999999999</v>
      </c>
      <c r="N275">
        <v>1</v>
      </c>
      <c r="O275">
        <v>2</v>
      </c>
      <c r="P275">
        <v>0</v>
      </c>
      <c r="Q275">
        <v>1</v>
      </c>
      <c r="R275">
        <v>0</v>
      </c>
      <c r="S275" s="2">
        <v>4.0509259259259257E-3</v>
      </c>
      <c r="T275" s="2">
        <v>4.5486111111111109E-3</v>
      </c>
      <c r="U275">
        <v>0.2273</v>
      </c>
      <c r="V275">
        <v>0.63039999999999996</v>
      </c>
      <c r="W275">
        <v>0.6</v>
      </c>
      <c r="X275">
        <v>0.77780000000000005</v>
      </c>
      <c r="Y275">
        <v>0.7</v>
      </c>
      <c r="Z275">
        <v>0.17949999999999999</v>
      </c>
      <c r="AA275">
        <v>0.5</v>
      </c>
      <c r="AB275">
        <v>0.6</v>
      </c>
      <c r="AC275">
        <v>0.92310000000000003</v>
      </c>
      <c r="AD275">
        <v>0.77780000000000005</v>
      </c>
      <c r="AE275">
        <v>0.94440000000000002</v>
      </c>
      <c r="AF275" t="s">
        <v>3922</v>
      </c>
      <c r="AG275" s="2">
        <v>3.472222222222222E-3</v>
      </c>
      <c r="AH275" t="s">
        <v>3911</v>
      </c>
      <c r="AI275">
        <v>3</v>
      </c>
      <c r="AJ275" t="s">
        <v>3289</v>
      </c>
      <c r="AK275" s="3">
        <v>43078</v>
      </c>
      <c r="AL275" s="10">
        <f>YEAR(ufc_fights_2[[#This Row],[date]])</f>
        <v>2017</v>
      </c>
      <c r="AM275" t="s">
        <v>3995</v>
      </c>
      <c r="AN275">
        <v>79</v>
      </c>
      <c r="AO275" t="s">
        <v>3913</v>
      </c>
      <c r="AP275">
        <f>IF(ufc_fights_2[[#This Row],[winner]]="Red",ufc_fights_2[[#This Row],[r_fighter_id]],ufc_fights_2[[#This Row],[b_fighter_id]])</f>
        <v>712</v>
      </c>
      <c r="AQ275" t="str">
        <f>_xlfn.XLOOKUP(ufc_fights_2[[#This Row],[winnerID]],ufc_fighters[id],ufc_fighters[fighter_name],"xxx",0,1)</f>
        <v>Alexis Davis</v>
      </c>
    </row>
    <row r="276" spans="1:43">
      <c r="A276">
        <v>1838</v>
      </c>
      <c r="B276">
        <v>731</v>
      </c>
      <c r="C276">
        <f>_xlfn.XLOOKUP(ufc_fights_2[[#This Row],[r_fighter_id]],ufc_fighters[id],ufc_fighters[year],"xxx",0,1)</f>
        <v>1994</v>
      </c>
      <c r="D276">
        <f>_xlfn.XLOOKUP(ufc_fights_2[[#This Row],[b_fighter_id]],ufc_fighters[id],ufc_fighters[year],"Prázdné",0,1)</f>
        <v>1991</v>
      </c>
      <c r="E276" s="10">
        <f>YEAR(ufc_fights_2[[#This Row],[date]])-ufc_fights_2[[#This Row],[r_year]]</f>
        <v>25</v>
      </c>
      <c r="F276" s="10">
        <f>YEAR(ufc_fights_2[[#This Row],[date]])-ufc_fights_2[[#This Row],[b_year]]</f>
        <v>28</v>
      </c>
      <c r="G276">
        <v>1</v>
      </c>
      <c r="H276">
        <v>0</v>
      </c>
      <c r="I276">
        <v>0.49209999999999998</v>
      </c>
      <c r="J276">
        <v>0.35709999999999997</v>
      </c>
      <c r="K276">
        <v>0.78120000000000001</v>
      </c>
      <c r="L276">
        <v>0.70309999999999995</v>
      </c>
      <c r="M276">
        <v>0</v>
      </c>
      <c r="N276">
        <v>0.66669999999999996</v>
      </c>
      <c r="O276">
        <v>1</v>
      </c>
      <c r="P276">
        <v>1</v>
      </c>
      <c r="Q276">
        <v>1</v>
      </c>
      <c r="R276">
        <v>0</v>
      </c>
      <c r="S276" s="2">
        <v>6.1111111111111114E-3</v>
      </c>
      <c r="T276" s="2">
        <v>3.2291666666666666E-3</v>
      </c>
      <c r="U276">
        <v>0.46550000000000002</v>
      </c>
      <c r="V276">
        <v>0.35709999999999997</v>
      </c>
      <c r="W276">
        <v>1</v>
      </c>
      <c r="X276">
        <v>0</v>
      </c>
      <c r="Y276">
        <v>0</v>
      </c>
      <c r="Z276">
        <v>0.4</v>
      </c>
      <c r="AA276">
        <v>0.23080000000000001</v>
      </c>
      <c r="AB276">
        <v>0</v>
      </c>
      <c r="AC276">
        <v>0</v>
      </c>
      <c r="AD276">
        <v>0.72219999999999995</v>
      </c>
      <c r="AE276">
        <v>0.5625</v>
      </c>
      <c r="AF276" t="s">
        <v>3915</v>
      </c>
      <c r="AG276" s="2">
        <v>3.472222222222222E-3</v>
      </c>
      <c r="AH276" t="s">
        <v>3911</v>
      </c>
      <c r="AI276">
        <v>3</v>
      </c>
      <c r="AJ276" t="s">
        <v>3935</v>
      </c>
      <c r="AK276" s="3">
        <v>43785</v>
      </c>
      <c r="AL276" s="10">
        <f>YEAR(ufc_fights_2[[#This Row],[date]])</f>
        <v>2019</v>
      </c>
      <c r="AM276" t="s">
        <v>3995</v>
      </c>
      <c r="AN276">
        <v>6</v>
      </c>
      <c r="AO276" t="s">
        <v>3913</v>
      </c>
      <c r="AP276">
        <f>IF(ufc_fights_2[[#This Row],[winner]]="Red",ufc_fights_2[[#This Row],[r_fighter_id]],ufc_fights_2[[#This Row],[b_fighter_id]])</f>
        <v>1838</v>
      </c>
      <c r="AQ276" t="str">
        <f>_xlfn.XLOOKUP(ufc_fights_2[[#This Row],[winnerID]],ufc_fighters[id],ufc_fighters[fighter_name],"xxx",0,1)</f>
        <v>Ariane Lipski</v>
      </c>
    </row>
    <row r="277" spans="1:43">
      <c r="A277">
        <v>568</v>
      </c>
      <c r="B277">
        <v>925</v>
      </c>
      <c r="C277">
        <f>_xlfn.XLOOKUP(ufc_fights_2[[#This Row],[r_fighter_id]],ufc_fighters[id],ufc_fighters[year],"xxx",0,1)</f>
        <v>1987</v>
      </c>
      <c r="D277">
        <f>_xlfn.XLOOKUP(ufc_fights_2[[#This Row],[b_fighter_id]],ufc_fighters[id],ufc_fighters[year],"Prázdné",0,1)</f>
        <v>1986</v>
      </c>
      <c r="E277" s="10">
        <f>YEAR(ufc_fights_2[[#This Row],[date]])-ufc_fights_2[[#This Row],[r_year]]</f>
        <v>31</v>
      </c>
      <c r="F277" s="10">
        <f>YEAR(ufc_fights_2[[#This Row],[date]])-ufc_fights_2[[#This Row],[b_year]]</f>
        <v>32</v>
      </c>
      <c r="G277">
        <v>0</v>
      </c>
      <c r="H277">
        <v>0</v>
      </c>
      <c r="I277">
        <v>0.3669</v>
      </c>
      <c r="J277">
        <v>0.29780000000000001</v>
      </c>
      <c r="K277">
        <v>0.3669</v>
      </c>
      <c r="L277">
        <v>0.31900000000000001</v>
      </c>
      <c r="M277">
        <v>0</v>
      </c>
      <c r="N277">
        <v>0.5</v>
      </c>
      <c r="O277">
        <v>0</v>
      </c>
      <c r="P277">
        <v>0</v>
      </c>
      <c r="Q277">
        <v>0</v>
      </c>
      <c r="R277">
        <v>0</v>
      </c>
      <c r="S277" s="2">
        <v>2.3148148148148147E-5</v>
      </c>
      <c r="T277" s="2">
        <v>1.4467592592592592E-3</v>
      </c>
      <c r="U277">
        <v>0.27029999999999998</v>
      </c>
      <c r="V277">
        <v>0.20880000000000001</v>
      </c>
      <c r="W277">
        <v>0.72219999999999995</v>
      </c>
      <c r="X277">
        <v>0.8</v>
      </c>
      <c r="Y277">
        <v>0.75</v>
      </c>
      <c r="Z277">
        <v>0.34849999999999998</v>
      </c>
      <c r="AA277">
        <v>0.27650000000000002</v>
      </c>
      <c r="AB277">
        <v>0.8</v>
      </c>
      <c r="AC277">
        <v>0</v>
      </c>
      <c r="AD277">
        <v>0.5</v>
      </c>
      <c r="AE277">
        <v>0.875</v>
      </c>
      <c r="AF277" t="s">
        <v>3915</v>
      </c>
      <c r="AG277" s="2">
        <v>3.472222222222222E-3</v>
      </c>
      <c r="AH277" t="s">
        <v>3911</v>
      </c>
      <c r="AI277">
        <v>3</v>
      </c>
      <c r="AJ277" t="s">
        <v>3945</v>
      </c>
      <c r="AK277" s="3">
        <v>43274</v>
      </c>
      <c r="AL277" s="10">
        <f>YEAR(ufc_fights_2[[#This Row],[date]])</f>
        <v>2018</v>
      </c>
      <c r="AM277" t="s">
        <v>3995</v>
      </c>
      <c r="AN277">
        <v>57</v>
      </c>
      <c r="AO277" t="s">
        <v>3918</v>
      </c>
      <c r="AP277">
        <f>IF(ufc_fights_2[[#This Row],[winner]]="Red",ufc_fights_2[[#This Row],[r_fighter_id]],ufc_fights_2[[#This Row],[b_fighter_id]])</f>
        <v>925</v>
      </c>
      <c r="AQ277" t="str">
        <f>_xlfn.XLOOKUP(ufc_fights_2[[#This Row],[winnerID]],ufc_fighters[id],ufc_fighters[fighter_name],"xxx",0,1)</f>
        <v>Jessica Eye</v>
      </c>
    </row>
    <row r="278" spans="1:43">
      <c r="A278">
        <v>2630</v>
      </c>
      <c r="B278">
        <v>568</v>
      </c>
      <c r="C278">
        <f>_xlfn.XLOOKUP(ufc_fights_2[[#This Row],[r_fighter_id]],ufc_fighters[id],ufc_fighters[year],"xxx",0,1)</f>
        <v>1989</v>
      </c>
      <c r="D278">
        <f>_xlfn.XLOOKUP(ufc_fights_2[[#This Row],[b_fighter_id]],ufc_fighters[id],ufc_fighters[year],"Prázdné",0,1)</f>
        <v>1987</v>
      </c>
      <c r="E278" s="10">
        <f>YEAR(ufc_fights_2[[#This Row],[date]])-ufc_fights_2[[#This Row],[r_year]]</f>
        <v>28</v>
      </c>
      <c r="F278" s="10">
        <f>YEAR(ufc_fights_2[[#This Row],[date]])-ufc_fights_2[[#This Row],[b_year]]</f>
        <v>30</v>
      </c>
      <c r="G278">
        <v>0</v>
      </c>
      <c r="H278">
        <v>0</v>
      </c>
      <c r="I278">
        <v>0.44829999999999998</v>
      </c>
      <c r="J278">
        <v>0.58050000000000002</v>
      </c>
      <c r="K278">
        <v>0.5</v>
      </c>
      <c r="L278">
        <v>0.59670000000000001</v>
      </c>
      <c r="M278">
        <v>0.66669999999999996</v>
      </c>
      <c r="N278">
        <v>0.66669999999999996</v>
      </c>
      <c r="O278">
        <v>1</v>
      </c>
      <c r="P278">
        <v>1</v>
      </c>
      <c r="Q278">
        <v>0</v>
      </c>
      <c r="R278">
        <v>1</v>
      </c>
      <c r="S278" s="2">
        <v>1.6435185185185185E-3</v>
      </c>
      <c r="T278" s="2">
        <v>3.6921296296296298E-3</v>
      </c>
      <c r="U278">
        <v>0.44619999999999999</v>
      </c>
      <c r="V278">
        <v>0.48409999999999997</v>
      </c>
      <c r="W278">
        <v>0.5</v>
      </c>
      <c r="X278">
        <v>0</v>
      </c>
      <c r="Y278">
        <v>0.92310000000000003</v>
      </c>
      <c r="Z278">
        <v>0.42449999999999999</v>
      </c>
      <c r="AA278">
        <v>0.54430000000000001</v>
      </c>
      <c r="AB278">
        <v>1</v>
      </c>
      <c r="AC278">
        <v>0.88890000000000002</v>
      </c>
      <c r="AD278">
        <v>1</v>
      </c>
      <c r="AE278">
        <v>1</v>
      </c>
      <c r="AF278" t="s">
        <v>3922</v>
      </c>
      <c r="AG278" s="2">
        <v>3.472222222222222E-3</v>
      </c>
      <c r="AH278" t="s">
        <v>3911</v>
      </c>
      <c r="AI278">
        <v>3</v>
      </c>
      <c r="AJ278" t="s">
        <v>3946</v>
      </c>
      <c r="AK278" s="3">
        <v>43057</v>
      </c>
      <c r="AL278" s="10">
        <f>YEAR(ufc_fights_2[[#This Row],[date]])</f>
        <v>2017</v>
      </c>
      <c r="AM278" t="s">
        <v>3995</v>
      </c>
      <c r="AN278">
        <v>68</v>
      </c>
      <c r="AO278" t="s">
        <v>3918</v>
      </c>
      <c r="AP278">
        <f>IF(ufc_fights_2[[#This Row],[winner]]="Red",ufc_fights_2[[#This Row],[r_fighter_id]],ufc_fights_2[[#This Row],[b_fighter_id]])</f>
        <v>568</v>
      </c>
      <c r="AQ278" t="str">
        <f>_xlfn.XLOOKUP(ufc_fights_2[[#This Row],[winnerID]],ufc_fighters[id],ufc_fighters[fighter_name],"xxx",0,1)</f>
        <v>Jessica-Rose Clark</v>
      </c>
    </row>
    <row r="279" spans="1:43">
      <c r="A279">
        <v>3344</v>
      </c>
      <c r="B279">
        <v>568</v>
      </c>
      <c r="C279">
        <f>_xlfn.XLOOKUP(ufc_fights_2[[#This Row],[r_fighter_id]],ufc_fighters[id],ufc_fighters[year],"xxx",0,1)</f>
        <v>1994</v>
      </c>
      <c r="D279">
        <f>_xlfn.XLOOKUP(ufc_fights_2[[#This Row],[b_fighter_id]],ufc_fighters[id],ufc_fighters[year],"Prázdné",0,1)</f>
        <v>1987</v>
      </c>
      <c r="E279" s="10">
        <f>YEAR(ufc_fights_2[[#This Row],[date]])-ufc_fights_2[[#This Row],[r_year]]</f>
        <v>24</v>
      </c>
      <c r="F279" s="10">
        <f>YEAR(ufc_fights_2[[#This Row],[date]])-ufc_fights_2[[#This Row],[b_year]]</f>
        <v>31</v>
      </c>
      <c r="G279">
        <v>0</v>
      </c>
      <c r="H279">
        <v>0</v>
      </c>
      <c r="I279">
        <v>0.45760000000000001</v>
      </c>
      <c r="J279">
        <v>0.56120000000000003</v>
      </c>
      <c r="K279">
        <v>0.59260000000000002</v>
      </c>
      <c r="L279">
        <v>0.63929999999999998</v>
      </c>
      <c r="M279">
        <v>0</v>
      </c>
      <c r="N279">
        <v>0.66669999999999996</v>
      </c>
      <c r="O279">
        <v>0</v>
      </c>
      <c r="P279">
        <v>1</v>
      </c>
      <c r="Q279">
        <v>1</v>
      </c>
      <c r="R279">
        <v>1</v>
      </c>
      <c r="S279" s="2">
        <v>1.7708333333333332E-3</v>
      </c>
      <c r="T279" s="2">
        <v>3.9004629629629628E-3</v>
      </c>
      <c r="U279">
        <v>0.38669999999999999</v>
      </c>
      <c r="V279">
        <v>0.50700000000000001</v>
      </c>
      <c r="W279">
        <v>0.5625</v>
      </c>
      <c r="X279">
        <v>0.63639999999999997</v>
      </c>
      <c r="Y279">
        <v>0.875</v>
      </c>
      <c r="Z279">
        <v>0.4</v>
      </c>
      <c r="AA279">
        <v>0.47760000000000002</v>
      </c>
      <c r="AB279">
        <v>0.66669999999999996</v>
      </c>
      <c r="AC279">
        <v>0.63639999999999997</v>
      </c>
      <c r="AD279">
        <v>0.8</v>
      </c>
      <c r="AE279">
        <v>0.8</v>
      </c>
      <c r="AF279" t="s">
        <v>3915</v>
      </c>
      <c r="AG279" s="2">
        <v>3.472222222222222E-3</v>
      </c>
      <c r="AH279" t="s">
        <v>3911</v>
      </c>
      <c r="AI279">
        <v>3</v>
      </c>
      <c r="AJ279" t="s">
        <v>3939</v>
      </c>
      <c r="AK279" s="3">
        <v>43114</v>
      </c>
      <c r="AL279" s="10">
        <f>YEAR(ufc_fights_2[[#This Row],[date]])</f>
        <v>2018</v>
      </c>
      <c r="AM279" t="s">
        <v>3995</v>
      </c>
      <c r="AN279">
        <v>109</v>
      </c>
      <c r="AO279" t="s">
        <v>3918</v>
      </c>
      <c r="AP279">
        <f>IF(ufc_fights_2[[#This Row],[winner]]="Red",ufc_fights_2[[#This Row],[r_fighter_id]],ufc_fights_2[[#This Row],[b_fighter_id]])</f>
        <v>568</v>
      </c>
      <c r="AQ279" t="str">
        <f>_xlfn.XLOOKUP(ufc_fights_2[[#This Row],[winnerID]],ufc_fighters[id],ufc_fighters[fighter_name],"xxx",0,1)</f>
        <v>Jessica-Rose Clark</v>
      </c>
    </row>
    <row r="280" spans="1:43">
      <c r="A280">
        <v>483</v>
      </c>
      <c r="B280">
        <v>1925</v>
      </c>
      <c r="C280">
        <f>_xlfn.XLOOKUP(ufc_fights_2[[#This Row],[r_fighter_id]],ufc_fighters[id],ufc_fighters[year],"xxx",0,1)</f>
        <v>1984</v>
      </c>
      <c r="D280">
        <f>_xlfn.XLOOKUP(ufc_fights_2[[#This Row],[b_fighter_id]],ufc_fighters[id],ufc_fighters[year],"Prázdné",0,1)</f>
        <v>1988</v>
      </c>
      <c r="E280" s="10">
        <f>YEAR(ufc_fights_2[[#This Row],[date]])-ufc_fights_2[[#This Row],[r_year]]</f>
        <v>34</v>
      </c>
      <c r="F280" s="10">
        <f>YEAR(ufc_fights_2[[#This Row],[date]])-ufc_fights_2[[#This Row],[b_year]]</f>
        <v>30</v>
      </c>
      <c r="G280">
        <v>0</v>
      </c>
      <c r="H280">
        <v>0</v>
      </c>
      <c r="I280">
        <v>0.67949999999999999</v>
      </c>
      <c r="J280">
        <v>0.40379999999999999</v>
      </c>
      <c r="K280">
        <v>0.80740000000000001</v>
      </c>
      <c r="L280">
        <v>0.46610000000000001</v>
      </c>
      <c r="M280">
        <v>0.75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3.7152777777777778E-3</v>
      </c>
      <c r="T280" s="2">
        <v>1.724537037037037E-3</v>
      </c>
      <c r="U280">
        <v>0.56140000000000001</v>
      </c>
      <c r="V280">
        <v>0.26390000000000002</v>
      </c>
      <c r="W280">
        <v>1</v>
      </c>
      <c r="X280">
        <v>1</v>
      </c>
      <c r="Y280">
        <v>1</v>
      </c>
      <c r="Z280">
        <v>0.56359999999999999</v>
      </c>
      <c r="AA280">
        <v>0.3488</v>
      </c>
      <c r="AB280">
        <v>1</v>
      </c>
      <c r="AC280">
        <v>0.625</v>
      </c>
      <c r="AD280">
        <v>0.95</v>
      </c>
      <c r="AE280">
        <v>1</v>
      </c>
      <c r="AF280" t="s">
        <v>3915</v>
      </c>
      <c r="AG280" s="2">
        <v>3.472222222222222E-3</v>
      </c>
      <c r="AH280" t="s">
        <v>3911</v>
      </c>
      <c r="AI280">
        <v>3</v>
      </c>
      <c r="AJ280" t="s">
        <v>4129</v>
      </c>
      <c r="AK280" s="3">
        <v>43295</v>
      </c>
      <c r="AL280" s="10">
        <f>YEAR(ufc_fights_2[[#This Row],[date]])</f>
        <v>2018</v>
      </c>
      <c r="AM280" t="s">
        <v>3995</v>
      </c>
      <c r="AN280">
        <v>17</v>
      </c>
      <c r="AO280" t="s">
        <v>3913</v>
      </c>
      <c r="AP280">
        <f>IF(ufc_fights_2[[#This Row],[winner]]="Red",ufc_fights_2[[#This Row],[r_fighter_id]],ufc_fights_2[[#This Row],[b_fighter_id]])</f>
        <v>483</v>
      </c>
      <c r="AQ280" t="str">
        <f>_xlfn.XLOOKUP(ufc_fights_2[[#This Row],[winnerID]],ufc_fighters[id],ufc_fighters[fighter_name],"xxx",0,1)</f>
        <v>Liz Carmouche</v>
      </c>
    </row>
    <row r="281" spans="1:43">
      <c r="A281">
        <v>441</v>
      </c>
      <c r="B281">
        <v>939</v>
      </c>
      <c r="C281">
        <f>_xlfn.XLOOKUP(ufc_fights_2[[#This Row],[r_fighter_id]],ufc_fighters[id],ufc_fighters[year],"xxx",0,1)</f>
        <v>1985</v>
      </c>
      <c r="D281">
        <f>_xlfn.XLOOKUP(ufc_fights_2[[#This Row],[b_fighter_id]],ufc_fighters[id],ufc_fighters[year],"Prázdné",0,1)</f>
        <v>1986</v>
      </c>
      <c r="E281" s="10">
        <f>YEAR(ufc_fights_2[[#This Row],[date]])-ufc_fights_2[[#This Row],[r_year]]</f>
        <v>33</v>
      </c>
      <c r="F281" s="10">
        <f>YEAR(ufc_fights_2[[#This Row],[date]])-ufc_fights_2[[#This Row],[b_year]]</f>
        <v>32</v>
      </c>
      <c r="G281">
        <v>0</v>
      </c>
      <c r="H281">
        <v>0</v>
      </c>
      <c r="I281">
        <v>0.83330000000000004</v>
      </c>
      <c r="J281">
        <v>0.76470000000000005</v>
      </c>
      <c r="K281">
        <v>0.8276</v>
      </c>
      <c r="L281">
        <v>0.79410000000000003</v>
      </c>
      <c r="M281">
        <v>0</v>
      </c>
      <c r="N281">
        <v>1</v>
      </c>
      <c r="O281">
        <v>2</v>
      </c>
      <c r="P281">
        <v>0</v>
      </c>
      <c r="Q281">
        <v>0</v>
      </c>
      <c r="R281">
        <v>0</v>
      </c>
      <c r="S281" s="2">
        <v>0</v>
      </c>
      <c r="T281" s="2">
        <v>3.2870370370370371E-3</v>
      </c>
      <c r="U281">
        <v>0.8</v>
      </c>
      <c r="V281">
        <v>0.76919999999999999</v>
      </c>
      <c r="W281">
        <v>0</v>
      </c>
      <c r="X281">
        <v>1</v>
      </c>
      <c r="Y281">
        <v>0</v>
      </c>
      <c r="Z281">
        <v>0.5</v>
      </c>
      <c r="AA281">
        <v>0.5</v>
      </c>
      <c r="AB281">
        <v>0</v>
      </c>
      <c r="AC281">
        <v>1</v>
      </c>
      <c r="AD281">
        <v>1</v>
      </c>
      <c r="AE281">
        <v>0.83330000000000004</v>
      </c>
      <c r="AF281" t="s">
        <v>3933</v>
      </c>
      <c r="AG281" s="2">
        <v>3.4375E-3</v>
      </c>
      <c r="AH281" t="s">
        <v>3911</v>
      </c>
      <c r="AI281">
        <v>3</v>
      </c>
      <c r="AJ281" t="s">
        <v>3919</v>
      </c>
      <c r="AK281" s="3">
        <v>43337</v>
      </c>
      <c r="AL281" s="10">
        <f>YEAR(ufc_fights_2[[#This Row],[date]])</f>
        <v>2018</v>
      </c>
      <c r="AM281" t="s">
        <v>3995</v>
      </c>
      <c r="AN281">
        <v>93</v>
      </c>
      <c r="AO281" t="s">
        <v>3913</v>
      </c>
      <c r="AP281">
        <f>IF(ufc_fights_2[[#This Row],[winner]]="Red",ufc_fights_2[[#This Row],[r_fighter_id]],ufc_fights_2[[#This Row],[b_fighter_id]])</f>
        <v>441</v>
      </c>
      <c r="AQ281" t="str">
        <f>_xlfn.XLOOKUP(ufc_fights_2[[#This Row],[winnerID]],ufc_fighters[id],ufc_fighters[fighter_name],"xxx",0,1)</f>
        <v>Joanne Calderwood</v>
      </c>
    </row>
    <row r="282" spans="1:43">
      <c r="A282">
        <v>441</v>
      </c>
      <c r="B282">
        <v>1838</v>
      </c>
      <c r="C282">
        <f>_xlfn.XLOOKUP(ufc_fights_2[[#This Row],[r_fighter_id]],ufc_fighters[id],ufc_fighters[year],"xxx",0,1)</f>
        <v>1985</v>
      </c>
      <c r="D282">
        <f>_xlfn.XLOOKUP(ufc_fights_2[[#This Row],[b_fighter_id]],ufc_fighters[id],ufc_fighters[year],"Prázdné",0,1)</f>
        <v>1994</v>
      </c>
      <c r="E282" s="10">
        <f>YEAR(ufc_fights_2[[#This Row],[date]])-ufc_fights_2[[#This Row],[r_year]]</f>
        <v>34</v>
      </c>
      <c r="F282" s="10">
        <f>YEAR(ufc_fights_2[[#This Row],[date]])-ufc_fights_2[[#This Row],[b_year]]</f>
        <v>25</v>
      </c>
      <c r="G282">
        <v>0</v>
      </c>
      <c r="H282">
        <v>0</v>
      </c>
      <c r="I282">
        <v>0.49419999999999997</v>
      </c>
      <c r="J282">
        <v>0.34420000000000001</v>
      </c>
      <c r="K282">
        <v>0.56810000000000005</v>
      </c>
      <c r="L282">
        <v>0.40350000000000003</v>
      </c>
      <c r="M282">
        <v>0.33329999999999999</v>
      </c>
      <c r="N282">
        <v>1</v>
      </c>
      <c r="O282">
        <v>2</v>
      </c>
      <c r="P282">
        <v>0</v>
      </c>
      <c r="Q282">
        <v>1</v>
      </c>
      <c r="R282">
        <v>0</v>
      </c>
      <c r="S282" s="2">
        <v>3.1944444444444446E-3</v>
      </c>
      <c r="T282" s="2">
        <v>2.2916666666666667E-3</v>
      </c>
      <c r="U282">
        <v>0.4017</v>
      </c>
      <c r="V282">
        <v>0.25219999999999998</v>
      </c>
      <c r="W282">
        <v>0.5625</v>
      </c>
      <c r="X282">
        <v>0.86960000000000004</v>
      </c>
      <c r="Y282">
        <v>0.3846</v>
      </c>
      <c r="Z282">
        <v>0.41909999999999997</v>
      </c>
      <c r="AA282">
        <v>0.3</v>
      </c>
      <c r="AB282">
        <v>0.73680000000000001</v>
      </c>
      <c r="AC282">
        <v>0.76919999999999999</v>
      </c>
      <c r="AD282">
        <v>0.82350000000000001</v>
      </c>
      <c r="AE282">
        <v>1</v>
      </c>
      <c r="AF282" t="s">
        <v>3915</v>
      </c>
      <c r="AG282" s="2">
        <v>3.472222222222222E-3</v>
      </c>
      <c r="AH282" t="s">
        <v>3911</v>
      </c>
      <c r="AI282">
        <v>3</v>
      </c>
      <c r="AJ282" t="s">
        <v>3929</v>
      </c>
      <c r="AK282" s="3">
        <v>43484</v>
      </c>
      <c r="AL282" s="10">
        <f>YEAR(ufc_fights_2[[#This Row],[date]])</f>
        <v>2019</v>
      </c>
      <c r="AM282" t="s">
        <v>3995</v>
      </c>
      <c r="AN282">
        <v>31</v>
      </c>
      <c r="AO282" t="s">
        <v>3913</v>
      </c>
      <c r="AP282">
        <f>IF(ufc_fights_2[[#This Row],[winner]]="Red",ufc_fights_2[[#This Row],[r_fighter_id]],ufc_fights_2[[#This Row],[b_fighter_id]])</f>
        <v>441</v>
      </c>
      <c r="AQ282" t="str">
        <f>_xlfn.XLOOKUP(ufc_fights_2[[#This Row],[winnerID]],ufc_fighters[id],ufc_fighters[fighter_name],"xxx",0,1)</f>
        <v>Joanne Calderwood</v>
      </c>
    </row>
    <row r="283" spans="1:43">
      <c r="A283">
        <v>1580</v>
      </c>
      <c r="B283">
        <v>3086</v>
      </c>
      <c r="C283">
        <f>_xlfn.XLOOKUP(ufc_fights_2[[#This Row],[r_fighter_id]],ufc_fighters[id],ufc_fighters[year],"xxx",0,1)</f>
        <v>1985</v>
      </c>
      <c r="D283">
        <f>_xlfn.XLOOKUP(ufc_fights_2[[#This Row],[b_fighter_id]],ufc_fighters[id],ufc_fighters[year],"Prázdné",0,1)</f>
        <v>1990</v>
      </c>
      <c r="E283" s="10">
        <f>YEAR(ufc_fights_2[[#This Row],[date]])-ufc_fights_2[[#This Row],[r_year]]</f>
        <v>34</v>
      </c>
      <c r="F283" s="10">
        <f>YEAR(ufc_fights_2[[#This Row],[date]])-ufc_fights_2[[#This Row],[b_year]]</f>
        <v>29</v>
      </c>
      <c r="G283">
        <v>0</v>
      </c>
      <c r="H283">
        <v>0</v>
      </c>
      <c r="I283">
        <v>0.56479999999999997</v>
      </c>
      <c r="J283">
        <v>0.4471</v>
      </c>
      <c r="K283">
        <v>0.5897</v>
      </c>
      <c r="L283">
        <v>0.55649999999999999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1.2962962962962963E-3</v>
      </c>
      <c r="T283" s="2">
        <v>2.476851851851852E-3</v>
      </c>
      <c r="U283">
        <v>0.40139999999999998</v>
      </c>
      <c r="V283">
        <v>0.3281</v>
      </c>
      <c r="W283">
        <v>0.89580000000000004</v>
      </c>
      <c r="X283">
        <v>0.95240000000000002</v>
      </c>
      <c r="Y283">
        <v>1</v>
      </c>
      <c r="Z283">
        <v>0.50619999999999998</v>
      </c>
      <c r="AA283">
        <v>0.44290000000000002</v>
      </c>
      <c r="AB283">
        <v>0.8095</v>
      </c>
      <c r="AC283">
        <v>0.33329999999999999</v>
      </c>
      <c r="AD283">
        <v>0.5</v>
      </c>
      <c r="AE283">
        <v>0.66669999999999996</v>
      </c>
      <c r="AF283" t="s">
        <v>3915</v>
      </c>
      <c r="AG283" s="2">
        <v>3.472222222222222E-3</v>
      </c>
      <c r="AH283" t="s">
        <v>3911</v>
      </c>
      <c r="AI283">
        <v>3</v>
      </c>
      <c r="AJ283" t="s">
        <v>3949</v>
      </c>
      <c r="AK283" s="3">
        <v>43673</v>
      </c>
      <c r="AL283" s="10">
        <f>YEAR(ufc_fights_2[[#This Row],[date]])</f>
        <v>2019</v>
      </c>
      <c r="AM283" t="s">
        <v>3951</v>
      </c>
      <c r="AN283">
        <v>30</v>
      </c>
      <c r="AO283" t="s">
        <v>3913</v>
      </c>
      <c r="AP283">
        <f>IF(ufc_fights_2[[#This Row],[winner]]="Red",ufc_fights_2[[#This Row],[r_fighter_id]],ufc_fights_2[[#This Row],[b_fighter_id]])</f>
        <v>1580</v>
      </c>
      <c r="AQ283" t="str">
        <f>_xlfn.XLOOKUP(ufc_fights_2[[#This Row],[winnerID]],ufc_fighters[id],ufc_fighters[fighter_name],"xxx",0,1)</f>
        <v>Cristiane Justino</v>
      </c>
    </row>
    <row r="284" spans="1:43">
      <c r="A284">
        <v>3131</v>
      </c>
      <c r="B284">
        <v>1809</v>
      </c>
      <c r="C284">
        <f>_xlfn.XLOOKUP(ufc_fights_2[[#This Row],[r_fighter_id]],ufc_fighters[id],ufc_fighters[year],"xxx",0,1)</f>
        <v>1993</v>
      </c>
      <c r="D284">
        <f>_xlfn.XLOOKUP(ufc_fights_2[[#This Row],[b_fighter_id]],ufc_fighters[id],ufc_fighters[year],"Prázdné",0,1)</f>
        <v>1992</v>
      </c>
      <c r="E284" s="10">
        <f>YEAR(ufc_fights_2[[#This Row],[date]])-ufc_fights_2[[#This Row],[r_year]]</f>
        <v>25</v>
      </c>
      <c r="F284" s="10">
        <f>YEAR(ufc_fights_2[[#This Row],[date]])-ufc_fights_2[[#This Row],[b_year]]</f>
        <v>26</v>
      </c>
      <c r="G284">
        <v>0</v>
      </c>
      <c r="H284">
        <v>0</v>
      </c>
      <c r="I284">
        <v>0.36080000000000001</v>
      </c>
      <c r="J284">
        <v>0.4078</v>
      </c>
      <c r="K284">
        <v>0.39290000000000003</v>
      </c>
      <c r="L284">
        <v>0.44900000000000001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 s="2">
        <v>2.3148148148148147E-5</v>
      </c>
      <c r="T284" s="2">
        <v>2.0601851851851853E-3</v>
      </c>
      <c r="U284">
        <v>0.3095</v>
      </c>
      <c r="V284">
        <v>0.29199999999999998</v>
      </c>
      <c r="W284">
        <v>0.5</v>
      </c>
      <c r="X284">
        <v>0.61109999999999998</v>
      </c>
      <c r="Y284">
        <v>0.875</v>
      </c>
      <c r="Z284">
        <v>0.33560000000000001</v>
      </c>
      <c r="AA284">
        <v>0.39050000000000001</v>
      </c>
      <c r="AB284">
        <v>0.71430000000000005</v>
      </c>
      <c r="AC284">
        <v>0.66669999999999996</v>
      </c>
      <c r="AD284">
        <v>1</v>
      </c>
      <c r="AE284">
        <v>1</v>
      </c>
      <c r="AF284" t="s">
        <v>3922</v>
      </c>
      <c r="AG284" s="2">
        <v>3.472222222222222E-3</v>
      </c>
      <c r="AH284" t="s">
        <v>3911</v>
      </c>
      <c r="AI284">
        <v>3</v>
      </c>
      <c r="AJ284" t="s">
        <v>3912</v>
      </c>
      <c r="AK284" s="3">
        <v>43434</v>
      </c>
      <c r="AL284" s="10">
        <f>YEAR(ufc_fights_2[[#This Row],[date]])</f>
        <v>2018</v>
      </c>
      <c r="AM284" t="s">
        <v>3951</v>
      </c>
      <c r="AN284">
        <v>1</v>
      </c>
      <c r="AO284" t="s">
        <v>3918</v>
      </c>
      <c r="AP284">
        <f>IF(ufc_fights_2[[#This Row],[winner]]="Red",ufc_fights_2[[#This Row],[r_fighter_id]],ufc_fights_2[[#This Row],[b_fighter_id]])</f>
        <v>1809</v>
      </c>
      <c r="AQ284" t="str">
        <f>_xlfn.XLOOKUP(ufc_fights_2[[#This Row],[winnerID]],ufc_fighters[id],ufc_fighters[fighter_name],"xxx",0,1)</f>
        <v>Leah Letson</v>
      </c>
    </row>
    <row r="285" spans="1:43">
      <c r="A285">
        <v>3587</v>
      </c>
      <c r="B285">
        <v>104</v>
      </c>
      <c r="C285">
        <f>_xlfn.XLOOKUP(ufc_fights_2[[#This Row],[r_fighter_id]],ufc_fighters[id],ufc_fighters[year],"xxx",0,1)</f>
        <v>1982</v>
      </c>
      <c r="D285">
        <f>_xlfn.XLOOKUP(ufc_fights_2[[#This Row],[b_fighter_id]],ufc_fighters[id],ufc_fighters[year],"Prázdné",0,1)</f>
        <v>1990</v>
      </c>
      <c r="E285" s="10">
        <f>YEAR(ufc_fights_2[[#This Row],[date]])-ufc_fights_2[[#This Row],[r_year]]</f>
        <v>36</v>
      </c>
      <c r="F285" s="10">
        <f>YEAR(ufc_fights_2[[#This Row],[date]])-ufc_fights_2[[#This Row],[b_year]]</f>
        <v>28</v>
      </c>
      <c r="G285">
        <v>0</v>
      </c>
      <c r="H285">
        <v>0</v>
      </c>
      <c r="I285">
        <v>0.5</v>
      </c>
      <c r="J285">
        <v>0.33329999999999999</v>
      </c>
      <c r="K285">
        <v>0.5</v>
      </c>
      <c r="L285">
        <v>0.33329999999999999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</v>
      </c>
      <c r="T285" s="2">
        <v>0</v>
      </c>
      <c r="U285">
        <v>0</v>
      </c>
      <c r="V285">
        <v>0.25</v>
      </c>
      <c r="W285">
        <v>0</v>
      </c>
      <c r="X285">
        <v>0.6</v>
      </c>
      <c r="Y285">
        <v>0</v>
      </c>
      <c r="Z285">
        <v>0.5</v>
      </c>
      <c r="AA285">
        <v>0.33329999999999999</v>
      </c>
      <c r="AB285">
        <v>0</v>
      </c>
      <c r="AC285">
        <v>0</v>
      </c>
      <c r="AD285">
        <v>0</v>
      </c>
      <c r="AE285">
        <v>0</v>
      </c>
      <c r="AF285" t="s">
        <v>3910</v>
      </c>
      <c r="AG285" s="2">
        <v>7.0601851851851847E-4</v>
      </c>
      <c r="AH285" t="s">
        <v>3911</v>
      </c>
      <c r="AI285">
        <v>3</v>
      </c>
      <c r="AJ285" t="s">
        <v>3931</v>
      </c>
      <c r="AK285" s="3">
        <v>43463</v>
      </c>
      <c r="AL285" s="10">
        <f>YEAR(ufc_fights_2[[#This Row],[date]])</f>
        <v>2018</v>
      </c>
      <c r="AM285" t="s">
        <v>3951</v>
      </c>
      <c r="AN285">
        <v>2</v>
      </c>
      <c r="AO285" t="s">
        <v>3918</v>
      </c>
      <c r="AP285">
        <f>IF(ufc_fights_2[[#This Row],[winner]]="Red",ufc_fights_2[[#This Row],[r_fighter_id]],ufc_fights_2[[#This Row],[b_fighter_id]])</f>
        <v>104</v>
      </c>
      <c r="AQ285" t="str">
        <f>_xlfn.XLOOKUP(ufc_fights_2[[#This Row],[winnerID]],ufc_fighters[id],ufc_fighters[fighter_name],"xxx",0,1)</f>
        <v>Megan Anderson</v>
      </c>
    </row>
    <row r="286" spans="1:43">
      <c r="A286">
        <v>104</v>
      </c>
      <c r="B286">
        <v>933</v>
      </c>
      <c r="C286">
        <f>_xlfn.XLOOKUP(ufc_fights_2[[#This Row],[r_fighter_id]],ufc_fighters[id],ufc_fighters[year],"xxx",0,1)</f>
        <v>1990</v>
      </c>
      <c r="D286">
        <f>_xlfn.XLOOKUP(ufc_fights_2[[#This Row],[b_fighter_id]],ufc_fighters[id],ufc_fighters[year],"Prázdné",0,1)</f>
        <v>1986</v>
      </c>
      <c r="E286" s="10">
        <f>YEAR(ufc_fights_2[[#This Row],[date]])-ufc_fights_2[[#This Row],[r_year]]</f>
        <v>29</v>
      </c>
      <c r="F286" s="10">
        <f>YEAR(ufc_fights_2[[#This Row],[date]])-ufc_fights_2[[#This Row],[b_year]]</f>
        <v>33</v>
      </c>
      <c r="G286">
        <v>0</v>
      </c>
      <c r="H286">
        <v>0</v>
      </c>
      <c r="I286">
        <v>0.55559999999999998</v>
      </c>
      <c r="J286">
        <v>0.4</v>
      </c>
      <c r="K286">
        <v>0.66669999999999996</v>
      </c>
      <c r="L286">
        <v>0.71109999999999995</v>
      </c>
      <c r="M286">
        <v>0.5</v>
      </c>
      <c r="N286">
        <v>0</v>
      </c>
      <c r="O286">
        <v>1</v>
      </c>
      <c r="P286">
        <v>0</v>
      </c>
      <c r="Q286">
        <v>0</v>
      </c>
      <c r="R286">
        <v>1</v>
      </c>
      <c r="S286" s="2">
        <v>2.3495370370370371E-3</v>
      </c>
      <c r="T286" s="2">
        <v>2.6620370370370372E-4</v>
      </c>
      <c r="U286">
        <v>0.58819999999999995</v>
      </c>
      <c r="V286">
        <v>0.4</v>
      </c>
      <c r="W286">
        <v>0</v>
      </c>
      <c r="X286">
        <v>0</v>
      </c>
      <c r="Y286">
        <v>0</v>
      </c>
      <c r="Z286">
        <v>0</v>
      </c>
      <c r="AA286">
        <v>0.4</v>
      </c>
      <c r="AB286">
        <v>0</v>
      </c>
      <c r="AC286">
        <v>0</v>
      </c>
      <c r="AD286">
        <v>0.76919999999999999</v>
      </c>
      <c r="AE286">
        <v>0</v>
      </c>
      <c r="AF286" t="s">
        <v>3933</v>
      </c>
      <c r="AG286" s="2">
        <v>2.7430555555555554E-3</v>
      </c>
      <c r="AH286" t="s">
        <v>3911</v>
      </c>
      <c r="AI286">
        <v>3</v>
      </c>
      <c r="AJ286" t="s">
        <v>3946</v>
      </c>
      <c r="AK286" s="3">
        <v>43743</v>
      </c>
      <c r="AL286" s="10">
        <f>YEAR(ufc_fights_2[[#This Row],[date]])</f>
        <v>2019</v>
      </c>
      <c r="AM286" t="s">
        <v>3951</v>
      </c>
      <c r="AN286">
        <v>14</v>
      </c>
      <c r="AO286" t="s">
        <v>3913</v>
      </c>
      <c r="AP286">
        <f>IF(ufc_fights_2[[#This Row],[winner]]="Red",ufc_fights_2[[#This Row],[r_fighter_id]],ufc_fights_2[[#This Row],[b_fighter_id]])</f>
        <v>104</v>
      </c>
      <c r="AQ286" t="str">
        <f>_xlfn.XLOOKUP(ufc_fights_2[[#This Row],[winnerID]],ufc_fighters[id],ufc_fighters[fighter_name],"xxx",0,1)</f>
        <v>Megan Anderson</v>
      </c>
    </row>
    <row r="287" spans="1:43">
      <c r="A287">
        <v>104</v>
      </c>
      <c r="B287">
        <v>825</v>
      </c>
      <c r="C287">
        <f>_xlfn.XLOOKUP(ufc_fights_2[[#This Row],[r_fighter_id]],ufc_fighters[id],ufc_fighters[year],"xxx",0,1)</f>
        <v>1990</v>
      </c>
      <c r="D287">
        <f>_xlfn.XLOOKUP(ufc_fights_2[[#This Row],[b_fighter_id]],ufc_fighters[id],ufc_fighters[year],"Prázdné",0,1)</f>
        <v>1990</v>
      </c>
      <c r="E287" s="10">
        <f>YEAR(ufc_fights_2[[#This Row],[date]])-ufc_fights_2[[#This Row],[r_year]]</f>
        <v>30</v>
      </c>
      <c r="F287" s="10">
        <f>YEAR(ufc_fights_2[[#This Row],[date]])-ufc_fights_2[[#This Row],[b_year]]</f>
        <v>30</v>
      </c>
      <c r="G287">
        <v>1</v>
      </c>
      <c r="H287">
        <v>0</v>
      </c>
      <c r="I287">
        <v>0.5</v>
      </c>
      <c r="J287">
        <v>0.3125</v>
      </c>
      <c r="K287">
        <v>0.82050000000000001</v>
      </c>
      <c r="L287">
        <v>0.56000000000000005</v>
      </c>
      <c r="M287">
        <v>0</v>
      </c>
      <c r="N287">
        <v>0.33329999999999999</v>
      </c>
      <c r="O287">
        <v>0</v>
      </c>
      <c r="P287">
        <v>0</v>
      </c>
      <c r="Q287">
        <v>1</v>
      </c>
      <c r="R287">
        <v>0</v>
      </c>
      <c r="S287" s="2">
        <v>1.6203703703703703E-4</v>
      </c>
      <c r="T287" s="2">
        <v>1.6087962962962963E-3</v>
      </c>
      <c r="U287">
        <v>0.5</v>
      </c>
      <c r="V287">
        <v>0.1111</v>
      </c>
      <c r="W287">
        <v>0.5</v>
      </c>
      <c r="X287">
        <v>0</v>
      </c>
      <c r="Y287">
        <v>0</v>
      </c>
      <c r="Z287">
        <v>0.45450000000000002</v>
      </c>
      <c r="AA287">
        <v>9.0899999999999995E-2</v>
      </c>
      <c r="AB287">
        <v>1</v>
      </c>
      <c r="AC287">
        <v>0.8</v>
      </c>
      <c r="AD287">
        <v>0</v>
      </c>
      <c r="AE287">
        <v>0</v>
      </c>
      <c r="AF287" t="s">
        <v>3910</v>
      </c>
      <c r="AG287" s="2">
        <v>2.4421296296296296E-3</v>
      </c>
      <c r="AH287" t="s">
        <v>3911</v>
      </c>
      <c r="AI287">
        <v>3</v>
      </c>
      <c r="AJ287" t="s">
        <v>3919</v>
      </c>
      <c r="AK287" s="3">
        <v>43890</v>
      </c>
      <c r="AL287" s="10">
        <f>YEAR(ufc_fights_2[[#This Row],[date]])</f>
        <v>2020</v>
      </c>
      <c r="AM287" t="s">
        <v>3951</v>
      </c>
      <c r="AN287">
        <v>15</v>
      </c>
      <c r="AO287" t="s">
        <v>3913</v>
      </c>
      <c r="AP287">
        <f>IF(ufc_fights_2[[#This Row],[winner]]="Red",ufc_fights_2[[#This Row],[r_fighter_id]],ufc_fights_2[[#This Row],[b_fighter_id]])</f>
        <v>104</v>
      </c>
      <c r="AQ287" t="str">
        <f>_xlfn.XLOOKUP(ufc_fights_2[[#This Row],[winnerID]],ufc_fighters[id],ufc_fighters[fighter_name],"xxx",0,1)</f>
        <v>Megan Anderson</v>
      </c>
    </row>
    <row r="288" spans="1:43">
      <c r="A288">
        <v>1378</v>
      </c>
      <c r="B288">
        <v>104</v>
      </c>
      <c r="C288">
        <f>_xlfn.XLOOKUP(ufc_fights_2[[#This Row],[r_fighter_id]],ufc_fighters[id],ufc_fighters[year],"xxx",0,1)</f>
        <v>1981</v>
      </c>
      <c r="D288">
        <f>_xlfn.XLOOKUP(ufc_fights_2[[#This Row],[b_fighter_id]],ufc_fighters[id],ufc_fighters[year],"Prázdné",0,1)</f>
        <v>1990</v>
      </c>
      <c r="E288" s="10">
        <f>YEAR(ufc_fights_2[[#This Row],[date]])-ufc_fights_2[[#This Row],[r_year]]</f>
        <v>37</v>
      </c>
      <c r="F288" s="10">
        <f>YEAR(ufc_fights_2[[#This Row],[date]])-ufc_fights_2[[#This Row],[b_year]]</f>
        <v>28</v>
      </c>
      <c r="G288">
        <v>0</v>
      </c>
      <c r="H288">
        <v>0</v>
      </c>
      <c r="I288">
        <v>0.66200000000000003</v>
      </c>
      <c r="J288">
        <v>0.44829999999999998</v>
      </c>
      <c r="K288">
        <v>0.8125</v>
      </c>
      <c r="L288">
        <v>0.59260000000000002</v>
      </c>
      <c r="M288">
        <v>0.5</v>
      </c>
      <c r="N288">
        <v>0</v>
      </c>
      <c r="O288">
        <v>1</v>
      </c>
      <c r="P288">
        <v>0</v>
      </c>
      <c r="Q288">
        <v>0</v>
      </c>
      <c r="R288">
        <v>1</v>
      </c>
      <c r="S288" s="2">
        <v>7.4421296296296293E-3</v>
      </c>
      <c r="T288" s="2">
        <v>0</v>
      </c>
      <c r="U288">
        <v>0.57450000000000001</v>
      </c>
      <c r="V288">
        <v>0.35709999999999997</v>
      </c>
      <c r="W288">
        <v>0.85709999999999997</v>
      </c>
      <c r="X288">
        <v>0.8</v>
      </c>
      <c r="Y288">
        <v>0</v>
      </c>
      <c r="Z288">
        <v>0.54290000000000005</v>
      </c>
      <c r="AA288">
        <v>0.39579999999999999</v>
      </c>
      <c r="AB288">
        <v>0.8</v>
      </c>
      <c r="AC288">
        <v>0.7</v>
      </c>
      <c r="AD288">
        <v>0.76919999999999999</v>
      </c>
      <c r="AE288">
        <v>0</v>
      </c>
      <c r="AF288" t="s">
        <v>3915</v>
      </c>
      <c r="AG288" s="2">
        <v>3.472222222222222E-3</v>
      </c>
      <c r="AH288" t="s">
        <v>3911</v>
      </c>
      <c r="AI288">
        <v>3</v>
      </c>
      <c r="AJ288" t="s">
        <v>3919</v>
      </c>
      <c r="AK288" s="3">
        <v>43260</v>
      </c>
      <c r="AL288" s="10">
        <f>YEAR(ufc_fights_2[[#This Row],[date]])</f>
        <v>2018</v>
      </c>
      <c r="AM288" t="s">
        <v>3951</v>
      </c>
      <c r="AN288">
        <v>8</v>
      </c>
      <c r="AO288" t="s">
        <v>3913</v>
      </c>
      <c r="AP288">
        <f>IF(ufc_fights_2[[#This Row],[winner]]="Red",ufc_fights_2[[#This Row],[r_fighter_id]],ufc_fights_2[[#This Row],[b_fighter_id]])</f>
        <v>1378</v>
      </c>
      <c r="AQ288" t="str">
        <f>_xlfn.XLOOKUP(ufc_fights_2[[#This Row],[winnerID]],ufc_fighters[id],ufc_fighters[fighter_name],"xxx",0,1)</f>
        <v>Holly Holm</v>
      </c>
    </row>
    <row r="289" spans="1:43">
      <c r="A289">
        <v>104</v>
      </c>
      <c r="B289">
        <v>3086</v>
      </c>
      <c r="C289">
        <f>_xlfn.XLOOKUP(ufc_fights_2[[#This Row],[r_fighter_id]],ufc_fighters[id],ufc_fighters[year],"xxx",0,1)</f>
        <v>1990</v>
      </c>
      <c r="D289">
        <f>_xlfn.XLOOKUP(ufc_fights_2[[#This Row],[b_fighter_id]],ufc_fighters[id],ufc_fighters[year],"Prázdné",0,1)</f>
        <v>1990</v>
      </c>
      <c r="E289" s="10">
        <f>YEAR(ufc_fights_2[[#This Row],[date]])-ufc_fights_2[[#This Row],[r_year]]</f>
        <v>29</v>
      </c>
      <c r="F289" s="10">
        <f>YEAR(ufc_fights_2[[#This Row],[date]])-ufc_fights_2[[#This Row],[b_year]]</f>
        <v>29</v>
      </c>
      <c r="G289">
        <v>0</v>
      </c>
      <c r="H289">
        <v>0</v>
      </c>
      <c r="I289">
        <v>0.5</v>
      </c>
      <c r="J289">
        <v>0.7097</v>
      </c>
      <c r="K289">
        <v>0.625</v>
      </c>
      <c r="L289">
        <v>0.73529999999999995</v>
      </c>
      <c r="M289">
        <v>0</v>
      </c>
      <c r="N289">
        <v>0.5</v>
      </c>
      <c r="O289">
        <v>0</v>
      </c>
      <c r="P289">
        <v>1</v>
      </c>
      <c r="Q289">
        <v>0</v>
      </c>
      <c r="R289">
        <v>0</v>
      </c>
      <c r="S289" s="2">
        <v>2.3148148148148147E-5</v>
      </c>
      <c r="T289" s="2">
        <v>1.9328703703703704E-3</v>
      </c>
      <c r="U289">
        <v>0.4</v>
      </c>
      <c r="V289">
        <v>0.76470000000000005</v>
      </c>
      <c r="W289">
        <v>1</v>
      </c>
      <c r="X289">
        <v>0</v>
      </c>
      <c r="Y289">
        <v>1</v>
      </c>
      <c r="Z289">
        <v>0.5</v>
      </c>
      <c r="AA289">
        <v>0.1429</v>
      </c>
      <c r="AB289">
        <v>0.5</v>
      </c>
      <c r="AC289">
        <v>0.88890000000000002</v>
      </c>
      <c r="AD289">
        <v>0</v>
      </c>
      <c r="AE289">
        <v>0.86670000000000003</v>
      </c>
      <c r="AF289" t="s">
        <v>3933</v>
      </c>
      <c r="AG289" s="2">
        <v>2.3611111111111111E-3</v>
      </c>
      <c r="AH289" t="s">
        <v>3911</v>
      </c>
      <c r="AI289">
        <v>3</v>
      </c>
      <c r="AJ289" t="s">
        <v>3938</v>
      </c>
      <c r="AK289" s="3">
        <v>43603</v>
      </c>
      <c r="AL289" s="10">
        <f>YEAR(ufc_fights_2[[#This Row],[date]])</f>
        <v>2019</v>
      </c>
      <c r="AM289" t="s">
        <v>3951</v>
      </c>
      <c r="AN289">
        <v>32</v>
      </c>
      <c r="AO289" t="s">
        <v>3918</v>
      </c>
      <c r="AP289">
        <f>IF(ufc_fights_2[[#This Row],[winner]]="Red",ufc_fights_2[[#This Row],[r_fighter_id]],ufc_fights_2[[#This Row],[b_fighter_id]])</f>
        <v>3086</v>
      </c>
      <c r="AQ289" t="str">
        <f>_xlfn.XLOOKUP(ufc_fights_2[[#This Row],[winnerID]],ufc_fighters[id],ufc_fighters[fighter_name],"xxx",0,1)</f>
        <v>Felicia Spencer</v>
      </c>
    </row>
    <row r="290" spans="1:43">
      <c r="A290">
        <v>3086</v>
      </c>
      <c r="B290">
        <v>933</v>
      </c>
      <c r="C290">
        <f>_xlfn.XLOOKUP(ufc_fights_2[[#This Row],[r_fighter_id]],ufc_fighters[id],ufc_fighters[year],"xxx",0,1)</f>
        <v>1990</v>
      </c>
      <c r="D290">
        <f>_xlfn.XLOOKUP(ufc_fights_2[[#This Row],[b_fighter_id]],ufc_fighters[id],ufc_fighters[year],"Prázdné",0,1)</f>
        <v>1986</v>
      </c>
      <c r="E290" s="10">
        <f>YEAR(ufc_fights_2[[#This Row],[date]])-ufc_fights_2[[#This Row],[r_year]]</f>
        <v>30</v>
      </c>
      <c r="F290" s="10">
        <f>YEAR(ufc_fights_2[[#This Row],[date]])-ufc_fights_2[[#This Row],[b_year]]</f>
        <v>34</v>
      </c>
      <c r="G290">
        <v>0</v>
      </c>
      <c r="H290">
        <v>0</v>
      </c>
      <c r="I290">
        <v>0.625</v>
      </c>
      <c r="J290">
        <v>0.46429999999999999</v>
      </c>
      <c r="K290">
        <v>0.69389999999999996</v>
      </c>
      <c r="L290">
        <v>0.48280000000000001</v>
      </c>
      <c r="M290">
        <v>0.5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1.6319444444444445E-3</v>
      </c>
      <c r="T290" s="2">
        <v>0</v>
      </c>
      <c r="U290">
        <v>0.623</v>
      </c>
      <c r="V290">
        <v>0.44440000000000002</v>
      </c>
      <c r="W290">
        <v>1</v>
      </c>
      <c r="X290">
        <v>0.5</v>
      </c>
      <c r="Y290">
        <v>0</v>
      </c>
      <c r="Z290">
        <v>0.375</v>
      </c>
      <c r="AA290">
        <v>0.46150000000000002</v>
      </c>
      <c r="AB290">
        <v>1</v>
      </c>
      <c r="AC290">
        <v>0.5</v>
      </c>
      <c r="AD290">
        <v>0.76919999999999999</v>
      </c>
      <c r="AE290">
        <v>0</v>
      </c>
      <c r="AF290" t="s">
        <v>3910</v>
      </c>
      <c r="AG290" s="2">
        <v>2.5115740740740741E-3</v>
      </c>
      <c r="AH290" t="s">
        <v>3911</v>
      </c>
      <c r="AI290">
        <v>3</v>
      </c>
      <c r="AJ290" t="s">
        <v>3928</v>
      </c>
      <c r="AK290" s="3">
        <v>43890</v>
      </c>
      <c r="AL290" s="10">
        <f>YEAR(ufc_fights_2[[#This Row],[date]])</f>
        <v>2020</v>
      </c>
      <c r="AM290" t="s">
        <v>3951</v>
      </c>
      <c r="AN290">
        <v>15</v>
      </c>
      <c r="AO290" t="s">
        <v>3913</v>
      </c>
      <c r="AP290">
        <f>IF(ufc_fights_2[[#This Row],[winner]]="Red",ufc_fights_2[[#This Row],[r_fighter_id]],ufc_fights_2[[#This Row],[b_fighter_id]])</f>
        <v>3086</v>
      </c>
      <c r="AQ290" t="str">
        <f>_xlfn.XLOOKUP(ufc_fights_2[[#This Row],[winnerID]],ufc_fighters[id],ufc_fighters[fighter_name],"xxx",0,1)</f>
        <v>Felicia Spencer</v>
      </c>
    </row>
    <row r="291" spans="1:43">
      <c r="A291">
        <v>538</v>
      </c>
      <c r="B291">
        <v>2190</v>
      </c>
      <c r="C291">
        <f>_xlfn.XLOOKUP(ufc_fights_2[[#This Row],[r_fighter_id]],ufc_fighters[id],ufc_fighters[year],"xxx",0,1)</f>
        <v>1991</v>
      </c>
      <c r="D291">
        <f>_xlfn.XLOOKUP(ufc_fights_2[[#This Row],[b_fighter_id]],ufc_fighters[id],ufc_fighters[year],"Prázdné",0,1)</f>
        <v>1988</v>
      </c>
      <c r="E291" s="10">
        <f>YEAR(ufc_fights_2[[#This Row],[date]])-ufc_fights_2[[#This Row],[r_year]]</f>
        <v>28</v>
      </c>
      <c r="F291" s="10">
        <f>YEAR(ufc_fights_2[[#This Row],[date]])-ufc_fights_2[[#This Row],[b_year]]</f>
        <v>31</v>
      </c>
      <c r="G291">
        <v>0</v>
      </c>
      <c r="H291">
        <v>0</v>
      </c>
      <c r="I291">
        <v>0.65149999999999997</v>
      </c>
      <c r="J291">
        <v>0.81820000000000004</v>
      </c>
      <c r="K291">
        <v>0.76639999999999997</v>
      </c>
      <c r="L291">
        <v>0.76319999999999999</v>
      </c>
      <c r="M291">
        <v>0</v>
      </c>
      <c r="N291">
        <v>0.33329999999999999</v>
      </c>
      <c r="O291">
        <v>0</v>
      </c>
      <c r="P291">
        <v>1</v>
      </c>
      <c r="Q291">
        <v>2</v>
      </c>
      <c r="R291">
        <v>0</v>
      </c>
      <c r="S291" s="2">
        <v>2.2800925925925927E-3</v>
      </c>
      <c r="T291" s="2">
        <v>2.6157407407407405E-3</v>
      </c>
      <c r="U291">
        <v>0.623</v>
      </c>
      <c r="V291">
        <v>0.81820000000000004</v>
      </c>
      <c r="W291">
        <v>1</v>
      </c>
      <c r="X291">
        <v>0</v>
      </c>
      <c r="Y291">
        <v>0</v>
      </c>
      <c r="Z291">
        <v>0.5</v>
      </c>
      <c r="AA291">
        <v>1</v>
      </c>
      <c r="AB291">
        <v>0</v>
      </c>
      <c r="AC291">
        <v>0</v>
      </c>
      <c r="AD291">
        <v>0.65620000000000001</v>
      </c>
      <c r="AE291">
        <v>0.8</v>
      </c>
      <c r="AF291" t="s">
        <v>3910</v>
      </c>
      <c r="AG291" s="2">
        <v>1.6435185185185185E-3</v>
      </c>
      <c r="AH291" t="s">
        <v>3911</v>
      </c>
      <c r="AI291">
        <v>3</v>
      </c>
      <c r="AJ291" t="s">
        <v>3949</v>
      </c>
      <c r="AK291" s="3">
        <v>43589</v>
      </c>
      <c r="AL291" s="10">
        <f>YEAR(ufc_fights_2[[#This Row],[date]])</f>
        <v>2019</v>
      </c>
      <c r="AM291" t="s">
        <v>3948</v>
      </c>
      <c r="AN291">
        <v>16</v>
      </c>
      <c r="AO291" t="s">
        <v>3913</v>
      </c>
      <c r="AP291">
        <f>IF(ufc_fights_2[[#This Row],[winner]]="Red",ufc_fights_2[[#This Row],[r_fighter_id]],ufc_fights_2[[#This Row],[b_fighter_id]])</f>
        <v>538</v>
      </c>
      <c r="AQ291" t="str">
        <f>_xlfn.XLOOKUP(ufc_fights_2[[#This Row],[winnerID]],ufc_fighters[id],ufc_fighters[fighter_name],"xxx",0,1)</f>
        <v>Macy Chiasson</v>
      </c>
    </row>
    <row r="292" spans="1:43">
      <c r="A292">
        <v>3208</v>
      </c>
      <c r="B292">
        <v>3587</v>
      </c>
      <c r="C292">
        <f>_xlfn.XLOOKUP(ufc_fights_2[[#This Row],[r_fighter_id]],ufc_fighters[id],ufc_fighters[year],"xxx",0,1)</f>
        <v>1986</v>
      </c>
      <c r="D292">
        <f>_xlfn.XLOOKUP(ufc_fights_2[[#This Row],[b_fighter_id]],ufc_fighters[id],ufc_fighters[year],"Prázdné",0,1)</f>
        <v>1982</v>
      </c>
      <c r="E292" s="10">
        <f>YEAR(ufc_fights_2[[#This Row],[date]])-ufc_fights_2[[#This Row],[r_year]]</f>
        <v>27</v>
      </c>
      <c r="F292" s="10">
        <f>YEAR(ufc_fights_2[[#This Row],[date]])-ufc_fights_2[[#This Row],[b_year]]</f>
        <v>31</v>
      </c>
      <c r="G292">
        <v>0</v>
      </c>
      <c r="H292">
        <v>0</v>
      </c>
      <c r="I292">
        <v>0.54759999999999998</v>
      </c>
      <c r="J292">
        <v>0.83330000000000004</v>
      </c>
      <c r="K292">
        <v>0.67500000000000004</v>
      </c>
      <c r="L292">
        <v>0.89170000000000005</v>
      </c>
      <c r="M292">
        <v>0.42859999999999998</v>
      </c>
      <c r="N292">
        <v>1</v>
      </c>
      <c r="O292">
        <v>3</v>
      </c>
      <c r="P292">
        <v>1</v>
      </c>
      <c r="Q292">
        <v>0</v>
      </c>
      <c r="R292">
        <v>2</v>
      </c>
      <c r="S292" s="2">
        <v>3.425925925925926E-3</v>
      </c>
      <c r="T292" s="2">
        <v>4.0856481481481481E-3</v>
      </c>
      <c r="U292">
        <v>0.52500000000000002</v>
      </c>
      <c r="V292">
        <v>0.76670000000000005</v>
      </c>
      <c r="W292">
        <v>1</v>
      </c>
      <c r="X292">
        <v>0</v>
      </c>
      <c r="Y292">
        <v>1</v>
      </c>
      <c r="Z292">
        <v>0.5333</v>
      </c>
      <c r="AA292">
        <v>0.72729999999999995</v>
      </c>
      <c r="AB292">
        <v>0.5</v>
      </c>
      <c r="AC292">
        <v>0.88890000000000002</v>
      </c>
      <c r="AD292">
        <v>0.625</v>
      </c>
      <c r="AE292">
        <v>1</v>
      </c>
      <c r="AF292" t="s">
        <v>3910</v>
      </c>
      <c r="AG292" s="2">
        <v>2.0254629629629629E-3</v>
      </c>
      <c r="AH292" t="s">
        <v>3911</v>
      </c>
      <c r="AI292">
        <v>3</v>
      </c>
      <c r="AJ292" t="s">
        <v>3985</v>
      </c>
      <c r="AK292" s="3">
        <v>41377</v>
      </c>
      <c r="AL292" s="10">
        <f>YEAR(ufc_fights_2[[#This Row],[date]])</f>
        <v>2013</v>
      </c>
      <c r="AM292" t="s">
        <v>3948</v>
      </c>
      <c r="AN292">
        <v>1</v>
      </c>
      <c r="AO292" t="s">
        <v>3918</v>
      </c>
      <c r="AP292">
        <f>IF(ufc_fights_2[[#This Row],[winner]]="Red",ufc_fights_2[[#This Row],[r_fighter_id]],ufc_fights_2[[#This Row],[b_fighter_id]])</f>
        <v>3587</v>
      </c>
      <c r="AQ292" t="str">
        <f>_xlfn.XLOOKUP(ufc_fights_2[[#This Row],[winnerID]],ufc_fighters[id],ufc_fighters[fighter_name],"xxx",0,1)</f>
        <v>Cat Zingano</v>
      </c>
    </row>
    <row r="293" spans="1:43">
      <c r="A293">
        <v>1378</v>
      </c>
      <c r="B293">
        <v>2654</v>
      </c>
      <c r="C293">
        <f>_xlfn.XLOOKUP(ufc_fights_2[[#This Row],[r_fighter_id]],ufc_fighters[id],ufc_fighters[year],"xxx",0,1)</f>
        <v>1981</v>
      </c>
      <c r="D293">
        <f>_xlfn.XLOOKUP(ufc_fights_2[[#This Row],[b_fighter_id]],ufc_fighters[id],ufc_fighters[year],"Prázdné",0,1)</f>
        <v>1977</v>
      </c>
      <c r="E293" s="10">
        <f>YEAR(ufc_fights_2[[#This Row],[date]])-ufc_fights_2[[#This Row],[r_year]]</f>
        <v>34</v>
      </c>
      <c r="F293" s="10">
        <f>YEAR(ufc_fights_2[[#This Row],[date]])-ufc_fights_2[[#This Row],[b_year]]</f>
        <v>38</v>
      </c>
      <c r="G293">
        <v>0</v>
      </c>
      <c r="H293">
        <v>0</v>
      </c>
      <c r="I293">
        <v>0.36520000000000002</v>
      </c>
      <c r="J293">
        <v>0.34670000000000001</v>
      </c>
      <c r="K293">
        <v>0.38040000000000002</v>
      </c>
      <c r="L293">
        <v>0.39019999999999999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5.7870370370370367E-4</v>
      </c>
      <c r="T293" s="2">
        <v>0</v>
      </c>
      <c r="U293">
        <v>0.2621</v>
      </c>
      <c r="V293">
        <v>0.1429</v>
      </c>
      <c r="W293">
        <v>0.53190000000000004</v>
      </c>
      <c r="X293">
        <v>0.46429999999999999</v>
      </c>
      <c r="Y293">
        <v>0.5</v>
      </c>
      <c r="Z293">
        <v>0.36209999999999998</v>
      </c>
      <c r="AA293">
        <v>0.32879999999999998</v>
      </c>
      <c r="AB293">
        <v>1</v>
      </c>
      <c r="AC293">
        <v>1</v>
      </c>
      <c r="AD293">
        <v>0</v>
      </c>
      <c r="AE293">
        <v>0</v>
      </c>
      <c r="AF293" t="s">
        <v>3915</v>
      </c>
      <c r="AG293" s="2">
        <v>3.472222222222222E-3</v>
      </c>
      <c r="AH293" t="s">
        <v>3911</v>
      </c>
      <c r="AI293">
        <v>3</v>
      </c>
      <c r="AJ293" t="s">
        <v>3924</v>
      </c>
      <c r="AK293" s="3">
        <v>42200</v>
      </c>
      <c r="AL293" s="10">
        <f>YEAR(ufc_fights_2[[#This Row],[date]])</f>
        <v>2015</v>
      </c>
      <c r="AM293" t="s">
        <v>3948</v>
      </c>
      <c r="AN293">
        <v>116</v>
      </c>
      <c r="AO293" t="s">
        <v>3913</v>
      </c>
      <c r="AP293">
        <f>IF(ufc_fights_2[[#This Row],[winner]]="Red",ufc_fights_2[[#This Row],[r_fighter_id]],ufc_fights_2[[#This Row],[b_fighter_id]])</f>
        <v>1378</v>
      </c>
      <c r="AQ293" t="str">
        <f>_xlfn.XLOOKUP(ufc_fights_2[[#This Row],[winnerID]],ufc_fighters[id],ufc_fighters[fighter_name],"xxx",0,1)</f>
        <v>Holly Holm</v>
      </c>
    </row>
    <row r="294" spans="1:43">
      <c r="A294">
        <v>732</v>
      </c>
      <c r="B294">
        <v>877</v>
      </c>
      <c r="C294">
        <f>_xlfn.XLOOKUP(ufc_fights_2[[#This Row],[r_fighter_id]],ufc_fighters[id],ufc_fighters[year],"xxx",0,1)</f>
        <v>1984</v>
      </c>
      <c r="D294">
        <f>_xlfn.XLOOKUP(ufc_fights_2[[#This Row],[b_fighter_id]],ufc_fighters[id],ufc_fighters[year],"Prázdné",0,1)</f>
        <v>1984</v>
      </c>
      <c r="E294" s="10">
        <f>YEAR(ufc_fights_2[[#This Row],[date]])-ufc_fights_2[[#This Row],[r_year]]</f>
        <v>32</v>
      </c>
      <c r="F294" s="10">
        <f>YEAR(ufc_fights_2[[#This Row],[date]])-ufc_fights_2[[#This Row],[b_year]]</f>
        <v>32</v>
      </c>
      <c r="G294">
        <v>1</v>
      </c>
      <c r="H294">
        <v>0</v>
      </c>
      <c r="I294">
        <v>0.62070000000000003</v>
      </c>
      <c r="J294">
        <v>0.6</v>
      </c>
      <c r="K294">
        <v>0.67649999999999999</v>
      </c>
      <c r="L294">
        <v>0.74419999999999997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3.9351851851851852E-4</v>
      </c>
      <c r="T294" s="2">
        <v>1.3194444444444445E-3</v>
      </c>
      <c r="U294">
        <v>0.47370000000000001</v>
      </c>
      <c r="V294">
        <v>0.66669999999999996</v>
      </c>
      <c r="W294">
        <v>0.9</v>
      </c>
      <c r="X294">
        <v>0</v>
      </c>
      <c r="Y294">
        <v>1</v>
      </c>
      <c r="Z294">
        <v>0.4375</v>
      </c>
      <c r="AA294">
        <v>0.5</v>
      </c>
      <c r="AB294">
        <v>0.84619999999999995</v>
      </c>
      <c r="AC294">
        <v>0.66669999999999996</v>
      </c>
      <c r="AD294">
        <v>0</v>
      </c>
      <c r="AE294">
        <v>0</v>
      </c>
      <c r="AF294" t="s">
        <v>3910</v>
      </c>
      <c r="AG294" s="2">
        <v>2.6157407407407405E-3</v>
      </c>
      <c r="AH294" t="s">
        <v>3911</v>
      </c>
      <c r="AI294">
        <v>3</v>
      </c>
      <c r="AJ294" t="s">
        <v>3944</v>
      </c>
      <c r="AK294" s="3">
        <v>42498</v>
      </c>
      <c r="AL294" s="10">
        <f>YEAR(ufc_fights_2[[#This Row],[date]])</f>
        <v>2016</v>
      </c>
      <c r="AM294" t="s">
        <v>3948</v>
      </c>
      <c r="AN294">
        <v>24</v>
      </c>
      <c r="AO294" t="s">
        <v>3913</v>
      </c>
      <c r="AP294">
        <f>IF(ufc_fights_2[[#This Row],[winner]]="Red",ufc_fights_2[[#This Row],[r_fighter_id]],ufc_fights_2[[#This Row],[b_fighter_id]])</f>
        <v>732</v>
      </c>
      <c r="AQ294" t="str">
        <f>_xlfn.XLOOKUP(ufc_fights_2[[#This Row],[winnerID]],ufc_fighters[id],ufc_fighters[fighter_name],"xxx",0,1)</f>
        <v>Germaine de Randamie</v>
      </c>
    </row>
    <row r="295" spans="1:43">
      <c r="A295">
        <v>732</v>
      </c>
      <c r="B295">
        <v>1725</v>
      </c>
      <c r="C295">
        <f>_xlfn.XLOOKUP(ufc_fights_2[[#This Row],[r_fighter_id]],ufc_fighters[id],ufc_fighters[year],"xxx",0,1)</f>
        <v>1984</v>
      </c>
      <c r="D295">
        <f>_xlfn.XLOOKUP(ufc_fights_2[[#This Row],[b_fighter_id]],ufc_fighters[id],ufc_fighters[year],"Prázdné",0,1)</f>
        <v>1995</v>
      </c>
      <c r="E295" s="10">
        <f>YEAR(ufc_fights_2[[#This Row],[date]])-ufc_fights_2[[#This Row],[r_year]]</f>
        <v>35</v>
      </c>
      <c r="F295" s="10">
        <f>YEAR(ufc_fights_2[[#This Row],[date]])-ufc_fights_2[[#This Row],[b_year]]</f>
        <v>24</v>
      </c>
      <c r="G295">
        <v>1</v>
      </c>
      <c r="H295">
        <v>0</v>
      </c>
      <c r="I295">
        <v>0.8</v>
      </c>
      <c r="J295">
        <v>0</v>
      </c>
      <c r="K295">
        <v>0.8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1.1574074074074073E-5</v>
      </c>
      <c r="T295" s="2">
        <v>0</v>
      </c>
      <c r="U295">
        <v>0.75</v>
      </c>
      <c r="V295">
        <v>0</v>
      </c>
      <c r="W295">
        <v>1</v>
      </c>
      <c r="X295">
        <v>0</v>
      </c>
      <c r="Y295">
        <v>0</v>
      </c>
      <c r="Z295">
        <v>0.75</v>
      </c>
      <c r="AA295">
        <v>0</v>
      </c>
      <c r="AB295">
        <v>0</v>
      </c>
      <c r="AC295">
        <v>0</v>
      </c>
      <c r="AD295">
        <v>1</v>
      </c>
      <c r="AE295">
        <v>0</v>
      </c>
      <c r="AF295" t="s">
        <v>3910</v>
      </c>
      <c r="AG295" s="2">
        <v>1.8518518518518518E-4</v>
      </c>
      <c r="AH295" t="s">
        <v>3927</v>
      </c>
      <c r="AI295">
        <v>5</v>
      </c>
      <c r="AJ295" t="s">
        <v>3914</v>
      </c>
      <c r="AK295" s="3">
        <v>43659</v>
      </c>
      <c r="AL295" s="10">
        <f>YEAR(ufc_fights_2[[#This Row],[date]])</f>
        <v>2019</v>
      </c>
      <c r="AM295" t="s">
        <v>3948</v>
      </c>
      <c r="AN295">
        <v>56</v>
      </c>
      <c r="AO295" t="s">
        <v>3913</v>
      </c>
      <c r="AP295">
        <f>IF(ufc_fights_2[[#This Row],[winner]]="Red",ufc_fights_2[[#This Row],[r_fighter_id]],ufc_fights_2[[#This Row],[b_fighter_id]])</f>
        <v>732</v>
      </c>
      <c r="AQ295" t="str">
        <f>_xlfn.XLOOKUP(ufc_fights_2[[#This Row],[winnerID]],ufc_fighters[id],ufc_fighters[fighter_name],"xxx",0,1)</f>
        <v>Germaine de Randamie</v>
      </c>
    </row>
    <row r="296" spans="1:43">
      <c r="A296">
        <v>265</v>
      </c>
      <c r="B296">
        <v>48</v>
      </c>
      <c r="C296">
        <f>_xlfn.XLOOKUP(ufc_fights_2[[#This Row],[r_fighter_id]],ufc_fighters[id],ufc_fighters[year],"xxx",0,1)</f>
        <v>1987</v>
      </c>
      <c r="D296">
        <f>_xlfn.XLOOKUP(ufc_fights_2[[#This Row],[b_fighter_id]],ufc_fighters[id],ufc_fighters[year],"Prázdné",0,1)</f>
        <v>1988</v>
      </c>
      <c r="E296" s="10">
        <f>YEAR(ufc_fights_2[[#This Row],[date]])-ufc_fights_2[[#This Row],[r_year]]</f>
        <v>31</v>
      </c>
      <c r="F296" s="10">
        <f>YEAR(ufc_fights_2[[#This Row],[date]])-ufc_fights_2[[#This Row],[b_year]]</f>
        <v>30</v>
      </c>
      <c r="G296">
        <v>0</v>
      </c>
      <c r="H296">
        <v>0</v>
      </c>
      <c r="I296">
        <v>0.52869999999999995</v>
      </c>
      <c r="J296">
        <v>0.40939999999999999</v>
      </c>
      <c r="K296">
        <v>0.62180000000000002</v>
      </c>
      <c r="L296">
        <v>0.5736</v>
      </c>
      <c r="M296">
        <v>9.0899999999999995E-2</v>
      </c>
      <c r="N296">
        <v>0.5</v>
      </c>
      <c r="O296">
        <v>0</v>
      </c>
      <c r="P296">
        <v>0</v>
      </c>
      <c r="Q296">
        <v>1</v>
      </c>
      <c r="R296">
        <v>3</v>
      </c>
      <c r="S296" s="2">
        <v>4.1319444444444442E-3</v>
      </c>
      <c r="T296" s="2">
        <v>9.9537037037037042E-4</v>
      </c>
      <c r="U296">
        <v>0.44929999999999998</v>
      </c>
      <c r="V296">
        <v>0.3725</v>
      </c>
      <c r="W296">
        <v>0.75</v>
      </c>
      <c r="X296">
        <v>0.85709999999999997</v>
      </c>
      <c r="Y296">
        <v>0.6</v>
      </c>
      <c r="Z296">
        <v>0.5</v>
      </c>
      <c r="AA296">
        <v>0.3286</v>
      </c>
      <c r="AB296">
        <v>0.66669999999999996</v>
      </c>
      <c r="AC296">
        <v>0.6</v>
      </c>
      <c r="AD296">
        <v>0.66669999999999996</v>
      </c>
      <c r="AE296">
        <v>0.80769999999999997</v>
      </c>
      <c r="AF296" t="s">
        <v>3915</v>
      </c>
      <c r="AG296" s="2">
        <v>3.472222222222222E-3</v>
      </c>
      <c r="AH296" t="s">
        <v>3911</v>
      </c>
      <c r="AI296">
        <v>3</v>
      </c>
      <c r="AJ296" t="s">
        <v>3939</v>
      </c>
      <c r="AK296" s="3">
        <v>43114</v>
      </c>
      <c r="AL296" s="10">
        <f>YEAR(ufc_fights_2[[#This Row],[date]])</f>
        <v>2018</v>
      </c>
      <c r="AM296" t="s">
        <v>3948</v>
      </c>
      <c r="AN296">
        <v>109</v>
      </c>
      <c r="AO296" t="s">
        <v>3918</v>
      </c>
      <c r="AP296">
        <f>IF(ufc_fights_2[[#This Row],[winner]]="Red",ufc_fights_2[[#This Row],[r_fighter_id]],ufc_fights_2[[#This Row],[b_fighter_id]])</f>
        <v>48</v>
      </c>
      <c r="AQ296" t="str">
        <f>_xlfn.XLOOKUP(ufc_fights_2[[#This Row],[winnerID]],ufc_fighters[id],ufc_fighters[fighter_name],"xxx",0,1)</f>
        <v>Irene Aldana</v>
      </c>
    </row>
    <row r="297" spans="1:43">
      <c r="A297">
        <v>48</v>
      </c>
      <c r="B297">
        <v>2584</v>
      </c>
      <c r="C297">
        <f>_xlfn.XLOOKUP(ufc_fights_2[[#This Row],[r_fighter_id]],ufc_fighters[id],ufc_fighters[year],"xxx",0,1)</f>
        <v>1988</v>
      </c>
      <c r="D297">
        <f>_xlfn.XLOOKUP(ufc_fights_2[[#This Row],[b_fighter_id]],ufc_fighters[id],ufc_fighters[year],"Prázdné",0,1)</f>
        <v>1994</v>
      </c>
      <c r="E297" s="10">
        <f>YEAR(ufc_fights_2[[#This Row],[date]])-ufc_fights_2[[#This Row],[r_year]]</f>
        <v>30</v>
      </c>
      <c r="F297" s="10">
        <f>YEAR(ufc_fights_2[[#This Row],[date]])-ufc_fights_2[[#This Row],[b_year]]</f>
        <v>24</v>
      </c>
      <c r="G297">
        <v>0</v>
      </c>
      <c r="H297">
        <v>0</v>
      </c>
      <c r="I297">
        <v>0.52649999999999997</v>
      </c>
      <c r="J297">
        <v>0.31909999999999999</v>
      </c>
      <c r="K297">
        <v>0.53069999999999995</v>
      </c>
      <c r="L297">
        <v>0.32740000000000002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2.3148148148148147E-5</v>
      </c>
      <c r="T297" s="2">
        <v>1.9675925925925926E-4</v>
      </c>
      <c r="U297">
        <v>0.48780000000000001</v>
      </c>
      <c r="V297">
        <v>0.28029999999999999</v>
      </c>
      <c r="W297">
        <v>0.43480000000000002</v>
      </c>
      <c r="X297">
        <v>0.74360000000000004</v>
      </c>
      <c r="Y297">
        <v>0.65</v>
      </c>
      <c r="Z297">
        <v>0.51390000000000002</v>
      </c>
      <c r="AA297">
        <v>0.31030000000000002</v>
      </c>
      <c r="AB297">
        <v>0.8</v>
      </c>
      <c r="AC297">
        <v>0.6</v>
      </c>
      <c r="AD297">
        <v>0</v>
      </c>
      <c r="AE297">
        <v>0</v>
      </c>
      <c r="AF297" t="s">
        <v>3922</v>
      </c>
      <c r="AG297" s="2">
        <v>3.472222222222222E-3</v>
      </c>
      <c r="AH297" t="s">
        <v>3911</v>
      </c>
      <c r="AI297">
        <v>3</v>
      </c>
      <c r="AJ297" t="s">
        <v>3928</v>
      </c>
      <c r="AK297" s="3">
        <v>43351</v>
      </c>
      <c r="AL297" s="10">
        <f>YEAR(ufc_fights_2[[#This Row],[date]])</f>
        <v>2018</v>
      </c>
      <c r="AM297" t="s">
        <v>3948</v>
      </c>
      <c r="AN297">
        <v>98</v>
      </c>
      <c r="AO297" t="s">
        <v>3913</v>
      </c>
      <c r="AP297">
        <f>IF(ufc_fights_2[[#This Row],[winner]]="Red",ufc_fights_2[[#This Row],[r_fighter_id]],ufc_fights_2[[#This Row],[b_fighter_id]])</f>
        <v>48</v>
      </c>
      <c r="AQ297" t="str">
        <f>_xlfn.XLOOKUP(ufc_fights_2[[#This Row],[winnerID]],ufc_fighters[id],ufc_fighters[fighter_name],"xxx",0,1)</f>
        <v>Irene Aldana</v>
      </c>
    </row>
    <row r="298" spans="1:43">
      <c r="A298">
        <v>1725</v>
      </c>
      <c r="B298">
        <v>1709</v>
      </c>
      <c r="C298">
        <f>_xlfn.XLOOKUP(ufc_fights_2[[#This Row],[r_fighter_id]],ufc_fighters[id],ufc_fighters[year],"xxx",0,1)</f>
        <v>1995</v>
      </c>
      <c r="D298">
        <f>_xlfn.XLOOKUP(ufc_fights_2[[#This Row],[b_fighter_id]],ufc_fighters[id],ufc_fighters[year],"Prázdné",0,1)</f>
        <v>1989</v>
      </c>
      <c r="E298" s="10">
        <f>YEAR(ufc_fights_2[[#This Row],[date]])-ufc_fights_2[[#This Row],[r_year]]</f>
        <v>24</v>
      </c>
      <c r="F298" s="10">
        <f>YEAR(ufc_fights_2[[#This Row],[date]])-ufc_fights_2[[#This Row],[b_year]]</f>
        <v>30</v>
      </c>
      <c r="G298">
        <v>1</v>
      </c>
      <c r="H298">
        <v>0</v>
      </c>
      <c r="I298">
        <v>0.55289999999999995</v>
      </c>
      <c r="J298">
        <v>0.58020000000000005</v>
      </c>
      <c r="K298">
        <v>0.62039999999999995</v>
      </c>
      <c r="L298">
        <v>0.71319999999999995</v>
      </c>
      <c r="M298">
        <v>0.66669999999999996</v>
      </c>
      <c r="N298">
        <v>0</v>
      </c>
      <c r="O298">
        <v>0</v>
      </c>
      <c r="P298">
        <v>0</v>
      </c>
      <c r="Q298">
        <v>0</v>
      </c>
      <c r="R298">
        <v>1</v>
      </c>
      <c r="S298" s="2">
        <v>2.8587962962962963E-3</v>
      </c>
      <c r="T298" s="2">
        <v>2.685185185185185E-3</v>
      </c>
      <c r="U298">
        <v>0.51949999999999996</v>
      </c>
      <c r="V298">
        <v>0.26319999999999999</v>
      </c>
      <c r="W298">
        <v>0.875</v>
      </c>
      <c r="X298">
        <v>0</v>
      </c>
      <c r="Y298">
        <v>0.75</v>
      </c>
      <c r="Z298">
        <v>0.41670000000000001</v>
      </c>
      <c r="AA298">
        <v>0.4375</v>
      </c>
      <c r="AB298">
        <v>0.4</v>
      </c>
      <c r="AC298">
        <v>0.8125</v>
      </c>
      <c r="AD298">
        <v>0.78120000000000001</v>
      </c>
      <c r="AE298">
        <v>0</v>
      </c>
      <c r="AF298" t="s">
        <v>3910</v>
      </c>
      <c r="AG298" s="2">
        <v>3.8194444444444446E-4</v>
      </c>
      <c r="AH298" t="s">
        <v>3911</v>
      </c>
      <c r="AI298">
        <v>3</v>
      </c>
      <c r="AJ298" t="s">
        <v>3938</v>
      </c>
      <c r="AK298" s="3">
        <v>43806</v>
      </c>
      <c r="AL298" s="10">
        <f>YEAR(ufc_fights_2[[#This Row],[date]])</f>
        <v>2019</v>
      </c>
      <c r="AM298" t="s">
        <v>3948</v>
      </c>
      <c r="AN298">
        <v>23</v>
      </c>
      <c r="AO298" t="s">
        <v>3913</v>
      </c>
      <c r="AP298">
        <f>IF(ufc_fights_2[[#This Row],[winner]]="Red",ufc_fights_2[[#This Row],[r_fighter_id]],ufc_fights_2[[#This Row],[b_fighter_id]])</f>
        <v>1725</v>
      </c>
      <c r="AQ298" t="str">
        <f>_xlfn.XLOOKUP(ufc_fights_2[[#This Row],[winnerID]],ufc_fighters[id],ufc_fighters[fighter_name],"xxx",0,1)</f>
        <v>Aspen Ladd</v>
      </c>
    </row>
    <row r="299" spans="1:43">
      <c r="A299">
        <v>3587</v>
      </c>
      <c r="B299">
        <v>2654</v>
      </c>
      <c r="C299">
        <f>_xlfn.XLOOKUP(ufc_fights_2[[#This Row],[r_fighter_id]],ufc_fighters[id],ufc_fighters[year],"xxx",0,1)</f>
        <v>1982</v>
      </c>
      <c r="D299">
        <f>_xlfn.XLOOKUP(ufc_fights_2[[#This Row],[b_fighter_id]],ufc_fighters[id],ufc_fighters[year],"Prázdné",0,1)</f>
        <v>1977</v>
      </c>
      <c r="E299" s="10">
        <f>YEAR(ufc_fights_2[[#This Row],[date]])-ufc_fights_2[[#This Row],[r_year]]</f>
        <v>36</v>
      </c>
      <c r="F299" s="10">
        <f>YEAR(ufc_fights_2[[#This Row],[date]])-ufc_fights_2[[#This Row],[b_year]]</f>
        <v>41</v>
      </c>
      <c r="G299">
        <v>0</v>
      </c>
      <c r="H299">
        <v>0</v>
      </c>
      <c r="I299">
        <v>0.57889999999999997</v>
      </c>
      <c r="J299">
        <v>0.35899999999999999</v>
      </c>
      <c r="K299">
        <v>0.76419999999999999</v>
      </c>
      <c r="L299">
        <v>0.5645</v>
      </c>
      <c r="M299">
        <v>0.6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6.1805555555555555E-3</v>
      </c>
      <c r="T299" s="2">
        <v>8.7962962962962962E-4</v>
      </c>
      <c r="U299">
        <v>0.4375</v>
      </c>
      <c r="V299">
        <v>0.29409999999999997</v>
      </c>
      <c r="W299">
        <v>0.76919999999999999</v>
      </c>
      <c r="X299">
        <v>0.75</v>
      </c>
      <c r="Y299">
        <v>1</v>
      </c>
      <c r="Z299">
        <v>0.52170000000000005</v>
      </c>
      <c r="AA299">
        <v>0.2424</v>
      </c>
      <c r="AB299">
        <v>0.88890000000000002</v>
      </c>
      <c r="AC299">
        <v>1</v>
      </c>
      <c r="AD299">
        <v>0.52</v>
      </c>
      <c r="AE299">
        <v>0</v>
      </c>
      <c r="AF299" t="s">
        <v>3915</v>
      </c>
      <c r="AG299" s="2">
        <v>3.472222222222222E-3</v>
      </c>
      <c r="AH299" t="s">
        <v>3911</v>
      </c>
      <c r="AI299">
        <v>3</v>
      </c>
      <c r="AJ299" t="s">
        <v>4110</v>
      </c>
      <c r="AK299" s="3">
        <v>43295</v>
      </c>
      <c r="AL299" s="10">
        <f>YEAR(ufc_fights_2[[#This Row],[date]])</f>
        <v>2018</v>
      </c>
      <c r="AM299" t="s">
        <v>3948</v>
      </c>
      <c r="AN299">
        <v>17</v>
      </c>
      <c r="AO299" t="s">
        <v>3913</v>
      </c>
      <c r="AP299">
        <f>IF(ufc_fights_2[[#This Row],[winner]]="Red",ufc_fights_2[[#This Row],[r_fighter_id]],ufc_fights_2[[#This Row],[b_fighter_id]])</f>
        <v>3587</v>
      </c>
      <c r="AQ299" t="str">
        <f>_xlfn.XLOOKUP(ufc_fights_2[[#This Row],[winnerID]],ufc_fighters[id],ufc_fighters[fighter_name],"xxx",0,1)</f>
        <v>Cat Zingano</v>
      </c>
    </row>
    <row r="300" spans="1:43">
      <c r="A300">
        <v>2489</v>
      </c>
      <c r="B300">
        <v>732</v>
      </c>
      <c r="C300">
        <f>_xlfn.XLOOKUP(ufc_fights_2[[#This Row],[r_fighter_id]],ufc_fighters[id],ufc_fighters[year],"xxx",0,1)</f>
        <v>1988</v>
      </c>
      <c r="D300">
        <f>_xlfn.XLOOKUP(ufc_fights_2[[#This Row],[b_fighter_id]],ufc_fighters[id],ufc_fighters[year],"Prázdné",0,1)</f>
        <v>1984</v>
      </c>
      <c r="E300" s="10">
        <f>YEAR(ufc_fights_2[[#This Row],[date]])-ufc_fights_2[[#This Row],[r_year]]</f>
        <v>30</v>
      </c>
      <c r="F300" s="10">
        <f>YEAR(ufc_fights_2[[#This Row],[date]])-ufc_fights_2[[#This Row],[b_year]]</f>
        <v>34</v>
      </c>
      <c r="G300">
        <v>0</v>
      </c>
      <c r="H300">
        <v>0</v>
      </c>
      <c r="I300">
        <v>0.28570000000000001</v>
      </c>
      <c r="J300">
        <v>0.39250000000000002</v>
      </c>
      <c r="K300">
        <v>0.4</v>
      </c>
      <c r="L300">
        <v>0.57230000000000003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4.2245370370370371E-3</v>
      </c>
      <c r="T300" s="2">
        <v>7.6388888888888893E-4</v>
      </c>
      <c r="U300">
        <v>7.2700000000000001E-2</v>
      </c>
      <c r="V300">
        <v>0.2329</v>
      </c>
      <c r="W300">
        <v>0.64710000000000001</v>
      </c>
      <c r="X300">
        <v>0.75</v>
      </c>
      <c r="Y300">
        <v>0.8</v>
      </c>
      <c r="Z300">
        <v>0.18310000000000001</v>
      </c>
      <c r="AA300">
        <v>0.29759999999999998</v>
      </c>
      <c r="AB300">
        <v>0.84619999999999995</v>
      </c>
      <c r="AC300">
        <v>0.73909999999999998</v>
      </c>
      <c r="AD300">
        <v>0</v>
      </c>
      <c r="AE300">
        <v>0</v>
      </c>
      <c r="AF300" t="s">
        <v>3915</v>
      </c>
      <c r="AG300" s="2">
        <v>3.472222222222222E-3</v>
      </c>
      <c r="AH300" t="s">
        <v>3911</v>
      </c>
      <c r="AI300">
        <v>3</v>
      </c>
      <c r="AJ300" t="s">
        <v>3919</v>
      </c>
      <c r="AK300" s="3">
        <v>43414</v>
      </c>
      <c r="AL300" s="10">
        <f>YEAR(ufc_fights_2[[#This Row],[date]])</f>
        <v>2018</v>
      </c>
      <c r="AM300" t="s">
        <v>3948</v>
      </c>
      <c r="AN300">
        <v>74</v>
      </c>
      <c r="AO300" t="s">
        <v>3918</v>
      </c>
      <c r="AP300">
        <f>IF(ufc_fights_2[[#This Row],[winner]]="Red",ufc_fights_2[[#This Row],[r_fighter_id]],ufc_fights_2[[#This Row],[b_fighter_id]])</f>
        <v>732</v>
      </c>
      <c r="AQ300" t="str">
        <f>_xlfn.XLOOKUP(ufc_fights_2[[#This Row],[winnerID]],ufc_fighters[id],ufc_fighters[fighter_name],"xxx",0,1)</f>
        <v>Germaine de Randamie</v>
      </c>
    </row>
    <row r="301" spans="1:43">
      <c r="A301">
        <v>2416</v>
      </c>
      <c r="B301">
        <v>732</v>
      </c>
      <c r="C301">
        <f>_xlfn.XLOOKUP(ufc_fights_2[[#This Row],[r_fighter_id]],ufc_fighters[id],ufc_fighters[year],"xxx",0,1)</f>
        <v>1994</v>
      </c>
      <c r="D301">
        <f>_xlfn.XLOOKUP(ufc_fights_2[[#This Row],[b_fighter_id]],ufc_fighters[id],ufc_fighters[year],"Prázdné",0,1)</f>
        <v>1984</v>
      </c>
      <c r="E301" s="10">
        <f>YEAR(ufc_fights_2[[#This Row],[date]])-ufc_fights_2[[#This Row],[r_year]]</f>
        <v>21</v>
      </c>
      <c r="F301" s="10">
        <f>YEAR(ufc_fights_2[[#This Row],[date]])-ufc_fights_2[[#This Row],[b_year]]</f>
        <v>31</v>
      </c>
      <c r="G301">
        <v>0</v>
      </c>
      <c r="H301">
        <v>0</v>
      </c>
      <c r="I301">
        <v>0.1333</v>
      </c>
      <c r="J301">
        <v>0.34520000000000001</v>
      </c>
      <c r="K301">
        <v>0.19700000000000001</v>
      </c>
      <c r="L301">
        <v>0.36049999999999999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2.199074074074074E-4</v>
      </c>
      <c r="T301" s="2">
        <v>5.7870370370370373E-5</v>
      </c>
      <c r="U301">
        <v>8.3299999999999999E-2</v>
      </c>
      <c r="V301">
        <v>0.34210000000000002</v>
      </c>
      <c r="W301">
        <v>0.25</v>
      </c>
      <c r="X301">
        <v>0.375</v>
      </c>
      <c r="Y301">
        <v>0.5</v>
      </c>
      <c r="Z301">
        <v>0.1333</v>
      </c>
      <c r="AA301">
        <v>0.33729999999999999</v>
      </c>
      <c r="AB301">
        <v>0</v>
      </c>
      <c r="AC301">
        <v>1</v>
      </c>
      <c r="AD301">
        <v>0</v>
      </c>
      <c r="AE301">
        <v>0</v>
      </c>
      <c r="AF301" t="s">
        <v>3910</v>
      </c>
      <c r="AG301" s="2">
        <v>1.4120370370370369E-3</v>
      </c>
      <c r="AH301" t="s">
        <v>3911</v>
      </c>
      <c r="AI301">
        <v>3</v>
      </c>
      <c r="AJ301" t="s">
        <v>4067</v>
      </c>
      <c r="AK301" s="3">
        <v>42077</v>
      </c>
      <c r="AL301" s="10">
        <f>YEAR(ufc_fights_2[[#This Row],[date]])</f>
        <v>2015</v>
      </c>
      <c r="AM301" t="s">
        <v>3948</v>
      </c>
      <c r="AN301">
        <v>98</v>
      </c>
      <c r="AO301" t="s">
        <v>3918</v>
      </c>
      <c r="AP301">
        <f>IF(ufc_fights_2[[#This Row],[winner]]="Red",ufc_fights_2[[#This Row],[r_fighter_id]],ufc_fights_2[[#This Row],[b_fighter_id]])</f>
        <v>732</v>
      </c>
      <c r="AQ301" t="str">
        <f>_xlfn.XLOOKUP(ufc_fights_2[[#This Row],[winnerID]],ufc_fighters[id],ufc_fighters[fighter_name],"xxx",0,1)</f>
        <v>Germaine de Randamie</v>
      </c>
    </row>
    <row r="302" spans="1:43">
      <c r="A302">
        <v>48</v>
      </c>
      <c r="B302">
        <v>2077</v>
      </c>
      <c r="C302">
        <f>_xlfn.XLOOKUP(ufc_fights_2[[#This Row],[r_fighter_id]],ufc_fighters[id],ufc_fighters[year],"xxx",0,1)</f>
        <v>1988</v>
      </c>
      <c r="D302">
        <f>_xlfn.XLOOKUP(ufc_fights_2[[#This Row],[b_fighter_id]],ufc_fighters[id],ufc_fighters[year],"Prázdné",0,1)</f>
        <v>1988</v>
      </c>
      <c r="E302" s="10">
        <f>YEAR(ufc_fights_2[[#This Row],[date]])-ufc_fights_2[[#This Row],[r_year]]</f>
        <v>31</v>
      </c>
      <c r="F302" s="10">
        <f>YEAR(ufc_fights_2[[#This Row],[date]])-ufc_fights_2[[#This Row],[b_year]]</f>
        <v>31</v>
      </c>
      <c r="G302">
        <v>0</v>
      </c>
      <c r="H302">
        <v>0</v>
      </c>
      <c r="I302">
        <v>0.37540000000000001</v>
      </c>
      <c r="J302">
        <v>0.27200000000000002</v>
      </c>
      <c r="K302">
        <v>0.37909999999999999</v>
      </c>
      <c r="L302">
        <v>0.27200000000000002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</v>
      </c>
      <c r="T302" s="2">
        <v>1.5046296296296297E-4</v>
      </c>
      <c r="U302">
        <v>0.29149999999999998</v>
      </c>
      <c r="V302">
        <v>0.2319</v>
      </c>
      <c r="W302">
        <v>0.61760000000000004</v>
      </c>
      <c r="X302">
        <v>0.89290000000000003</v>
      </c>
      <c r="Y302">
        <v>0.73329999999999995</v>
      </c>
      <c r="Z302">
        <v>0.3735</v>
      </c>
      <c r="AA302">
        <v>0.27200000000000002</v>
      </c>
      <c r="AB302">
        <v>1</v>
      </c>
      <c r="AC302">
        <v>0</v>
      </c>
      <c r="AD302">
        <v>0</v>
      </c>
      <c r="AE302">
        <v>0</v>
      </c>
      <c r="AF302" t="s">
        <v>3915</v>
      </c>
      <c r="AG302" s="2">
        <v>3.472222222222222E-3</v>
      </c>
      <c r="AH302" t="s">
        <v>3911</v>
      </c>
      <c r="AI302">
        <v>3</v>
      </c>
      <c r="AJ302" t="s">
        <v>3993</v>
      </c>
      <c r="AK302" s="3">
        <v>43729</v>
      </c>
      <c r="AL302" s="10">
        <f>YEAR(ufc_fights_2[[#This Row],[date]])</f>
        <v>2019</v>
      </c>
      <c r="AM302" t="s">
        <v>3948</v>
      </c>
      <c r="AN302">
        <v>50</v>
      </c>
      <c r="AO302" t="s">
        <v>3913</v>
      </c>
      <c r="AP302">
        <f>IF(ufc_fights_2[[#This Row],[winner]]="Red",ufc_fights_2[[#This Row],[r_fighter_id]],ufc_fights_2[[#This Row],[b_fighter_id]])</f>
        <v>48</v>
      </c>
      <c r="AQ302" t="str">
        <f>_xlfn.XLOOKUP(ufc_fights_2[[#This Row],[winnerID]],ufc_fighters[id],ufc_fighters[fighter_name],"xxx",0,1)</f>
        <v>Irene Aldana</v>
      </c>
    </row>
    <row r="303" spans="1:43">
      <c r="A303">
        <v>1614</v>
      </c>
      <c r="B303">
        <v>732</v>
      </c>
      <c r="C303">
        <f>_xlfn.XLOOKUP(ufc_fights_2[[#This Row],[r_fighter_id]],ufc_fighters[id],ufc_fighters[year],"xxx",0,1)</f>
        <v>1981</v>
      </c>
      <c r="D303">
        <f>_xlfn.XLOOKUP(ufc_fights_2[[#This Row],[b_fighter_id]],ufc_fighters[id],ufc_fighters[year],"Prázdné",0,1)</f>
        <v>1984</v>
      </c>
      <c r="E303" s="10">
        <f>YEAR(ufc_fights_2[[#This Row],[date]])-ufc_fights_2[[#This Row],[r_year]]</f>
        <v>32</v>
      </c>
      <c r="F303" s="10">
        <f>YEAR(ufc_fights_2[[#This Row],[date]])-ufc_fights_2[[#This Row],[b_year]]</f>
        <v>29</v>
      </c>
      <c r="G303">
        <v>0</v>
      </c>
      <c r="H303">
        <v>0</v>
      </c>
      <c r="I303">
        <v>0.36840000000000001</v>
      </c>
      <c r="J303">
        <v>0.60980000000000001</v>
      </c>
      <c r="K303">
        <v>0.57479999999999998</v>
      </c>
      <c r="L303">
        <v>0.71299999999999997</v>
      </c>
      <c r="M303">
        <v>0.22220000000000001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3.3680555555555556E-3</v>
      </c>
      <c r="T303" s="2">
        <v>2.673611111111111E-3</v>
      </c>
      <c r="U303">
        <v>0.1111</v>
      </c>
      <c r="V303">
        <v>0.22500000000000001</v>
      </c>
      <c r="W303">
        <v>1</v>
      </c>
      <c r="X303">
        <v>1</v>
      </c>
      <c r="Y303">
        <v>0.94440000000000002</v>
      </c>
      <c r="Z303">
        <v>0.29849999999999999</v>
      </c>
      <c r="AA303">
        <v>0.35560000000000003</v>
      </c>
      <c r="AB303">
        <v>0.88890000000000002</v>
      </c>
      <c r="AC303">
        <v>0.91890000000000005</v>
      </c>
      <c r="AD303">
        <v>0</v>
      </c>
      <c r="AE303">
        <v>0</v>
      </c>
      <c r="AF303" t="s">
        <v>3922</v>
      </c>
      <c r="AG303" s="2">
        <v>3.472222222222222E-3</v>
      </c>
      <c r="AH303" t="s">
        <v>3911</v>
      </c>
      <c r="AI303">
        <v>3</v>
      </c>
      <c r="AJ303" t="s">
        <v>4124</v>
      </c>
      <c r="AK303" s="3">
        <v>41482</v>
      </c>
      <c r="AL303" s="10">
        <f>YEAR(ufc_fights_2[[#This Row],[date]])</f>
        <v>2013</v>
      </c>
      <c r="AM303" t="s">
        <v>3948</v>
      </c>
      <c r="AN303">
        <v>128</v>
      </c>
      <c r="AO303" t="s">
        <v>3918</v>
      </c>
      <c r="AP303">
        <f>IF(ufc_fights_2[[#This Row],[winner]]="Red",ufc_fights_2[[#This Row],[r_fighter_id]],ufc_fights_2[[#This Row],[b_fighter_id]])</f>
        <v>732</v>
      </c>
      <c r="AQ303" t="str">
        <f>_xlfn.XLOOKUP(ufc_fights_2[[#This Row],[winnerID]],ufc_fighters[id],ufc_fighters[fighter_name],"xxx",0,1)</f>
        <v>Germaine de Randamie</v>
      </c>
    </row>
    <row r="304" spans="1:43">
      <c r="A304">
        <v>2190</v>
      </c>
      <c r="B304">
        <v>2077</v>
      </c>
      <c r="C304">
        <f>_xlfn.XLOOKUP(ufc_fights_2[[#This Row],[r_fighter_id]],ufc_fighters[id],ufc_fighters[year],"xxx",0,1)</f>
        <v>1988</v>
      </c>
      <c r="D304">
        <f>_xlfn.XLOOKUP(ufc_fights_2[[#This Row],[b_fighter_id]],ufc_fighters[id],ufc_fighters[year],"Prázdné",0,1)</f>
        <v>1988</v>
      </c>
      <c r="E304" s="10">
        <f>YEAR(ufc_fights_2[[#This Row],[date]])-ufc_fights_2[[#This Row],[r_year]]</f>
        <v>33</v>
      </c>
      <c r="F304" s="10">
        <f>YEAR(ufc_fights_2[[#This Row],[date]])-ufc_fights_2[[#This Row],[b_year]]</f>
        <v>33</v>
      </c>
      <c r="G304">
        <v>0</v>
      </c>
      <c r="H304">
        <v>0</v>
      </c>
      <c r="I304">
        <v>0.22</v>
      </c>
      <c r="J304">
        <v>0.33139999999999997</v>
      </c>
      <c r="K304">
        <v>0.22</v>
      </c>
      <c r="L304">
        <v>0.33139999999999997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</v>
      </c>
      <c r="T304" s="2">
        <v>4.6296296296296294E-5</v>
      </c>
      <c r="U304">
        <v>7.4099999999999999E-2</v>
      </c>
      <c r="V304">
        <v>0.2848</v>
      </c>
      <c r="W304">
        <v>0.63639999999999997</v>
      </c>
      <c r="X304">
        <v>0.92589999999999995</v>
      </c>
      <c r="Y304">
        <v>1</v>
      </c>
      <c r="Z304">
        <v>0.22</v>
      </c>
      <c r="AA304">
        <v>0.33139999999999997</v>
      </c>
      <c r="AB304">
        <v>0</v>
      </c>
      <c r="AC304">
        <v>0</v>
      </c>
      <c r="AD304">
        <v>0</v>
      </c>
      <c r="AE304">
        <v>0</v>
      </c>
      <c r="AF304" t="s">
        <v>3915</v>
      </c>
      <c r="AG304" s="2">
        <v>3.472222222222222E-3</v>
      </c>
      <c r="AH304" t="s">
        <v>3911</v>
      </c>
      <c r="AI304">
        <v>3</v>
      </c>
      <c r="AJ304" t="s">
        <v>3938</v>
      </c>
      <c r="AK304" s="3">
        <v>44212</v>
      </c>
      <c r="AL304" s="10">
        <f>YEAR(ufc_fights_2[[#This Row],[date]])</f>
        <v>2021</v>
      </c>
      <c r="AM304" t="s">
        <v>3948</v>
      </c>
      <c r="AN304">
        <v>5</v>
      </c>
      <c r="AO304" t="s">
        <v>3918</v>
      </c>
      <c r="AP304">
        <f>IF(ufc_fights_2[[#This Row],[winner]]="Red",ufc_fights_2[[#This Row],[r_fighter_id]],ufc_fights_2[[#This Row],[b_fighter_id]])</f>
        <v>2077</v>
      </c>
      <c r="AQ304" t="str">
        <f>_xlfn.XLOOKUP(ufc_fights_2[[#This Row],[winnerID]],ufc_fighters[id],ufc_fighters[fighter_name],"xxx",0,1)</f>
        <v>Vanessa Melo</v>
      </c>
    </row>
    <row r="305" spans="1:43">
      <c r="A305">
        <v>2654</v>
      </c>
      <c r="B305">
        <v>918</v>
      </c>
      <c r="C305">
        <f>_xlfn.XLOOKUP(ufc_fights_2[[#This Row],[r_fighter_id]],ufc_fighters[id],ufc_fighters[year],"xxx",0,1)</f>
        <v>1977</v>
      </c>
      <c r="D305">
        <f>_xlfn.XLOOKUP(ufc_fights_2[[#This Row],[b_fighter_id]],ufc_fighters[id],ufc_fighters[year],"Prázdné",0,1)</f>
        <v>1987</v>
      </c>
      <c r="E305" s="10">
        <f>YEAR(ufc_fights_2[[#This Row],[date]])-ufc_fights_2[[#This Row],[r_year]]</f>
        <v>39</v>
      </c>
      <c r="F305" s="10">
        <f>YEAR(ufc_fights_2[[#This Row],[date]])-ufc_fights_2[[#This Row],[b_year]]</f>
        <v>29</v>
      </c>
      <c r="G305">
        <v>0</v>
      </c>
      <c r="H305">
        <v>0</v>
      </c>
      <c r="I305">
        <v>0.37859999999999999</v>
      </c>
      <c r="J305">
        <v>0.25819999999999999</v>
      </c>
      <c r="K305">
        <v>0.38729999999999998</v>
      </c>
      <c r="L305">
        <v>0.26390000000000002</v>
      </c>
      <c r="M305">
        <v>1</v>
      </c>
      <c r="N305">
        <v>0.5</v>
      </c>
      <c r="O305">
        <v>1</v>
      </c>
      <c r="P305">
        <v>0</v>
      </c>
      <c r="Q305">
        <v>0</v>
      </c>
      <c r="R305">
        <v>0</v>
      </c>
      <c r="S305" s="2">
        <v>1.273148148148148E-4</v>
      </c>
      <c r="T305" s="2">
        <v>5.6712962962962967E-4</v>
      </c>
      <c r="U305">
        <v>0.22639999999999999</v>
      </c>
      <c r="V305">
        <v>0.1497</v>
      </c>
      <c r="W305">
        <v>0.85709999999999997</v>
      </c>
      <c r="X305">
        <v>0.85</v>
      </c>
      <c r="Y305">
        <v>0.83330000000000004</v>
      </c>
      <c r="Z305">
        <v>0.37609999999999999</v>
      </c>
      <c r="AA305">
        <v>0.2268</v>
      </c>
      <c r="AB305">
        <v>0.45</v>
      </c>
      <c r="AC305">
        <v>0.69230000000000003</v>
      </c>
      <c r="AD305">
        <v>0</v>
      </c>
      <c r="AE305">
        <v>0.33329999999999999</v>
      </c>
      <c r="AF305" t="s">
        <v>3922</v>
      </c>
      <c r="AG305" s="2">
        <v>3.472222222222222E-3</v>
      </c>
      <c r="AH305" t="s">
        <v>3911</v>
      </c>
      <c r="AI305">
        <v>3</v>
      </c>
      <c r="AJ305" t="s">
        <v>4018</v>
      </c>
      <c r="AK305" s="3">
        <v>42421</v>
      </c>
      <c r="AL305" s="10">
        <f>YEAR(ufc_fights_2[[#This Row],[date]])</f>
        <v>2016</v>
      </c>
      <c r="AM305" t="s">
        <v>3948</v>
      </c>
      <c r="AN305">
        <v>29</v>
      </c>
      <c r="AO305" t="s">
        <v>3918</v>
      </c>
      <c r="AP305">
        <f>IF(ufc_fights_2[[#This Row],[winner]]="Red",ufc_fights_2[[#This Row],[r_fighter_id]],ufc_fights_2[[#This Row],[b_fighter_id]])</f>
        <v>918</v>
      </c>
      <c r="AQ305" t="str">
        <f>_xlfn.XLOOKUP(ufc_fights_2[[#This Row],[winnerID]],ufc_fighters[id],ufc_fighters[fighter_name],"xxx",0,1)</f>
        <v>Ashlee Evans-Smith</v>
      </c>
    </row>
    <row r="306" spans="1:43">
      <c r="A306">
        <v>732</v>
      </c>
      <c r="B306">
        <v>2479</v>
      </c>
      <c r="C306">
        <f>_xlfn.XLOOKUP(ufc_fights_2[[#This Row],[r_fighter_id]],ufc_fighters[id],ufc_fighters[year],"xxx",0,1)</f>
        <v>1984</v>
      </c>
      <c r="D306">
        <f>_xlfn.XLOOKUP(ufc_fights_2[[#This Row],[b_fighter_id]],ufc_fighters[id],ufc_fighters[year],"Prázdné",0,1)</f>
        <v>1989</v>
      </c>
      <c r="E306" s="10">
        <f>YEAR(ufc_fights_2[[#This Row],[date]])-ufc_fights_2[[#This Row],[r_year]]</f>
        <v>36</v>
      </c>
      <c r="F306" s="10">
        <f>YEAR(ufc_fights_2[[#This Row],[date]])-ufc_fights_2[[#This Row],[b_year]]</f>
        <v>31</v>
      </c>
      <c r="G306">
        <v>0</v>
      </c>
      <c r="H306">
        <v>0</v>
      </c>
      <c r="I306">
        <v>0.40660000000000002</v>
      </c>
      <c r="J306">
        <v>0.29670000000000002</v>
      </c>
      <c r="K306">
        <v>0.47899999999999998</v>
      </c>
      <c r="L306">
        <v>0.46400000000000002</v>
      </c>
      <c r="M306">
        <v>0</v>
      </c>
      <c r="N306">
        <v>0.5</v>
      </c>
      <c r="O306">
        <v>2</v>
      </c>
      <c r="P306">
        <v>0</v>
      </c>
      <c r="Q306">
        <v>0</v>
      </c>
      <c r="R306">
        <v>0</v>
      </c>
      <c r="S306" s="2">
        <v>5.5555555555555556E-4</v>
      </c>
      <c r="T306" s="2">
        <v>4.1087962962962962E-3</v>
      </c>
      <c r="U306">
        <v>0.37209999999999999</v>
      </c>
      <c r="V306">
        <v>0.24049999999999999</v>
      </c>
      <c r="W306">
        <v>1</v>
      </c>
      <c r="X306">
        <v>0</v>
      </c>
      <c r="Y306">
        <v>0.5</v>
      </c>
      <c r="Z306">
        <v>0.38100000000000001</v>
      </c>
      <c r="AA306">
        <v>0.24</v>
      </c>
      <c r="AB306">
        <v>0.66669999999999996</v>
      </c>
      <c r="AC306">
        <v>1</v>
      </c>
      <c r="AD306">
        <v>1</v>
      </c>
      <c r="AE306">
        <v>0.5</v>
      </c>
      <c r="AF306" t="s">
        <v>3933</v>
      </c>
      <c r="AG306" s="2">
        <v>2.3726851851851851E-3</v>
      </c>
      <c r="AH306" t="s">
        <v>3911</v>
      </c>
      <c r="AI306">
        <v>3</v>
      </c>
      <c r="AK306" s="3">
        <v>44107</v>
      </c>
      <c r="AL306" s="10">
        <f>YEAR(ufc_fights_2[[#This Row],[date]])</f>
        <v>2020</v>
      </c>
      <c r="AM306" t="s">
        <v>3948</v>
      </c>
      <c r="AN306">
        <v>5</v>
      </c>
      <c r="AO306" t="s">
        <v>3913</v>
      </c>
      <c r="AP306">
        <f>IF(ufc_fights_2[[#This Row],[winner]]="Red",ufc_fights_2[[#This Row],[r_fighter_id]],ufc_fights_2[[#This Row],[b_fighter_id]])</f>
        <v>732</v>
      </c>
      <c r="AQ306" t="str">
        <f>_xlfn.XLOOKUP(ufc_fights_2[[#This Row],[winnerID]],ufc_fighters[id],ufc_fighters[fighter_name],"xxx",0,1)</f>
        <v>Germaine de Randamie</v>
      </c>
    </row>
    <row r="307" spans="1:43">
      <c r="A307">
        <v>1725</v>
      </c>
      <c r="B307">
        <v>914</v>
      </c>
      <c r="C307">
        <f>_xlfn.XLOOKUP(ufc_fights_2[[#This Row],[r_fighter_id]],ufc_fighters[id],ufc_fighters[year],"xxx",0,1)</f>
        <v>1995</v>
      </c>
      <c r="D307">
        <f>_xlfn.XLOOKUP(ufc_fights_2[[#This Row],[b_fighter_id]],ufc_fighters[id],ufc_fighters[year],"Prázdné",0,1)</f>
        <v>1985</v>
      </c>
      <c r="E307" s="10">
        <f>YEAR(ufc_fights_2[[#This Row],[date]])-ufc_fights_2[[#This Row],[r_year]]</f>
        <v>24</v>
      </c>
      <c r="F307" s="10">
        <f>YEAR(ufc_fights_2[[#This Row],[date]])-ufc_fights_2[[#This Row],[b_year]]</f>
        <v>34</v>
      </c>
      <c r="G307">
        <v>0</v>
      </c>
      <c r="H307">
        <v>0</v>
      </c>
      <c r="I307">
        <v>0.55200000000000005</v>
      </c>
      <c r="J307">
        <v>0.46949999999999997</v>
      </c>
      <c r="K307">
        <v>0.59440000000000004</v>
      </c>
      <c r="L307">
        <v>0.47620000000000001</v>
      </c>
      <c r="M307">
        <v>0.75</v>
      </c>
      <c r="N307">
        <v>0.4</v>
      </c>
      <c r="O307">
        <v>3</v>
      </c>
      <c r="P307">
        <v>0</v>
      </c>
      <c r="Q307">
        <v>0</v>
      </c>
      <c r="R307">
        <v>0</v>
      </c>
      <c r="S307" s="2">
        <v>4.8148148148148152E-3</v>
      </c>
      <c r="T307" s="2">
        <v>1.712962962962963E-3</v>
      </c>
      <c r="U307">
        <v>0.51349999999999996</v>
      </c>
      <c r="V307">
        <v>0.41099999999999998</v>
      </c>
      <c r="W307">
        <v>0.77780000000000005</v>
      </c>
      <c r="X307">
        <v>1</v>
      </c>
      <c r="Y307">
        <v>1</v>
      </c>
      <c r="Z307">
        <v>0.46339999999999998</v>
      </c>
      <c r="AA307">
        <v>0.43569999999999998</v>
      </c>
      <c r="AB307">
        <v>0.7</v>
      </c>
      <c r="AC307">
        <v>0.63160000000000005</v>
      </c>
      <c r="AD307">
        <v>0.73909999999999998</v>
      </c>
      <c r="AE307">
        <v>0.8</v>
      </c>
      <c r="AF307" t="s">
        <v>3915</v>
      </c>
      <c r="AG307" s="2">
        <v>3.472222222222222E-3</v>
      </c>
      <c r="AH307" t="s">
        <v>3911</v>
      </c>
      <c r="AI307">
        <v>3</v>
      </c>
      <c r="AJ307" t="s">
        <v>3938</v>
      </c>
      <c r="AK307" s="3">
        <v>43603</v>
      </c>
      <c r="AL307" s="10">
        <f>YEAR(ufc_fights_2[[#This Row],[date]])</f>
        <v>2019</v>
      </c>
      <c r="AM307" t="s">
        <v>3948</v>
      </c>
      <c r="AN307">
        <v>32</v>
      </c>
      <c r="AO307" t="s">
        <v>3913</v>
      </c>
      <c r="AP307">
        <f>IF(ufc_fights_2[[#This Row],[winner]]="Red",ufc_fights_2[[#This Row],[r_fighter_id]],ufc_fights_2[[#This Row],[b_fighter_id]])</f>
        <v>1725</v>
      </c>
      <c r="AQ307" t="str">
        <f>_xlfn.XLOOKUP(ufc_fights_2[[#This Row],[winnerID]],ufc_fighters[id],ufc_fighters[fighter_name],"xxx",0,1)</f>
        <v>Aspen Ladd</v>
      </c>
    </row>
    <row r="308" spans="1:43">
      <c r="A308">
        <v>918</v>
      </c>
      <c r="B308">
        <v>1894</v>
      </c>
      <c r="C308">
        <f>_xlfn.XLOOKUP(ufc_fights_2[[#This Row],[r_fighter_id]],ufc_fighters[id],ufc_fighters[year],"xxx",0,1)</f>
        <v>1987</v>
      </c>
      <c r="D308">
        <f>_xlfn.XLOOKUP(ufc_fights_2[[#This Row],[b_fighter_id]],ufc_fighters[id],ufc_fighters[year],"Prázdné",0,1)</f>
        <v>1995</v>
      </c>
      <c r="E308" s="10">
        <f>YEAR(ufc_fights_2[[#This Row],[date]])-ufc_fights_2[[#This Row],[r_year]]</f>
        <v>29</v>
      </c>
      <c r="F308" s="10">
        <f>YEAR(ufc_fights_2[[#This Row],[date]])-ufc_fights_2[[#This Row],[b_year]]</f>
        <v>21</v>
      </c>
      <c r="G308">
        <v>0</v>
      </c>
      <c r="H308">
        <v>0</v>
      </c>
      <c r="I308">
        <v>0.63480000000000003</v>
      </c>
      <c r="J308">
        <v>0.56100000000000005</v>
      </c>
      <c r="K308">
        <v>0.70369999999999999</v>
      </c>
      <c r="L308">
        <v>0.62960000000000005</v>
      </c>
      <c r="M308">
        <v>0.4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4.178240740740741E-3</v>
      </c>
      <c r="T308" s="2">
        <v>1.261574074074074E-3</v>
      </c>
      <c r="U308">
        <v>0.52559999999999996</v>
      </c>
      <c r="V308">
        <v>0.48149999999999998</v>
      </c>
      <c r="W308">
        <v>0.871</v>
      </c>
      <c r="X308">
        <v>0.83330000000000004</v>
      </c>
      <c r="Y308">
        <v>0.6</v>
      </c>
      <c r="Z308">
        <v>0.28949999999999998</v>
      </c>
      <c r="AA308">
        <v>0.42859999999999998</v>
      </c>
      <c r="AB308">
        <v>0.8286</v>
      </c>
      <c r="AC308">
        <v>0.84619999999999995</v>
      </c>
      <c r="AD308">
        <v>0.78569999999999995</v>
      </c>
      <c r="AE308">
        <v>0</v>
      </c>
      <c r="AF308" t="s">
        <v>3910</v>
      </c>
      <c r="AG308" s="2">
        <v>1.9212962962962964E-3</v>
      </c>
      <c r="AH308" t="s">
        <v>3911</v>
      </c>
      <c r="AI308">
        <v>3</v>
      </c>
      <c r="AJ308" t="s">
        <v>4007</v>
      </c>
      <c r="AK308" s="3">
        <v>42616</v>
      </c>
      <c r="AL308" s="10">
        <f>YEAR(ufc_fights_2[[#This Row],[date]])</f>
        <v>2016</v>
      </c>
      <c r="AM308" t="s">
        <v>3948</v>
      </c>
      <c r="AN308">
        <v>108</v>
      </c>
      <c r="AO308" t="s">
        <v>3913</v>
      </c>
      <c r="AP308">
        <f>IF(ufc_fights_2[[#This Row],[winner]]="Red",ufc_fights_2[[#This Row],[r_fighter_id]],ufc_fights_2[[#This Row],[b_fighter_id]])</f>
        <v>918</v>
      </c>
      <c r="AQ308" t="str">
        <f>_xlfn.XLOOKUP(ufc_fights_2[[#This Row],[winnerID]],ufc_fighters[id],ufc_fighters[fighter_name],"xxx",0,1)</f>
        <v>Ashlee Evans-Smith</v>
      </c>
    </row>
    <row r="309" spans="1:43">
      <c r="A309">
        <v>166</v>
      </c>
      <c r="B309">
        <v>2015</v>
      </c>
      <c r="C309">
        <f>_xlfn.XLOOKUP(ufc_fights_2[[#This Row],[r_fighter_id]],ufc_fighters[id],ufc_fighters[year],"xxx",0,1)</f>
        <v>1988</v>
      </c>
      <c r="D309">
        <f>_xlfn.XLOOKUP(ufc_fights_2[[#This Row],[b_fighter_id]],ufc_fighters[id],ufc_fighters[year],"Prázdné",0,1)</f>
        <v>1988</v>
      </c>
      <c r="E309" s="10">
        <f>YEAR(ufc_fights_2[[#This Row],[date]])-ufc_fights_2[[#This Row],[r_year]]</f>
        <v>32</v>
      </c>
      <c r="F309" s="10">
        <f>YEAR(ufc_fights_2[[#This Row],[date]])-ufc_fights_2[[#This Row],[b_year]]</f>
        <v>32</v>
      </c>
      <c r="G309">
        <v>0</v>
      </c>
      <c r="H309">
        <v>0</v>
      </c>
      <c r="I309">
        <v>0.55000000000000004</v>
      </c>
      <c r="J309">
        <v>0.5</v>
      </c>
      <c r="K309">
        <v>0.5</v>
      </c>
      <c r="L309">
        <v>0.5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5.7870370370370373E-5</v>
      </c>
      <c r="T309" s="2">
        <v>0</v>
      </c>
      <c r="U309">
        <v>0.52629999999999999</v>
      </c>
      <c r="V309">
        <v>0.5</v>
      </c>
      <c r="W309">
        <v>1</v>
      </c>
      <c r="X309">
        <v>0</v>
      </c>
      <c r="Y309">
        <v>0</v>
      </c>
      <c r="Z309">
        <v>0.16669999999999999</v>
      </c>
      <c r="AA309">
        <v>0.33329999999999999</v>
      </c>
      <c r="AB309">
        <v>0.71430000000000005</v>
      </c>
      <c r="AC309">
        <v>1</v>
      </c>
      <c r="AD309">
        <v>0</v>
      </c>
      <c r="AE309">
        <v>0</v>
      </c>
      <c r="AF309" t="s">
        <v>3910</v>
      </c>
      <c r="AG309" s="2">
        <v>2.5462962962962961E-4</v>
      </c>
      <c r="AH309" t="s">
        <v>3911</v>
      </c>
      <c r="AI309">
        <v>3</v>
      </c>
      <c r="AJ309" t="s">
        <v>3912</v>
      </c>
      <c r="AK309" s="3">
        <v>43995</v>
      </c>
      <c r="AL309" s="10">
        <f>YEAR(ufc_fights_2[[#This Row],[date]])</f>
        <v>2020</v>
      </c>
      <c r="AM309" t="s">
        <v>3948</v>
      </c>
      <c r="AN309">
        <v>1</v>
      </c>
      <c r="AO309" t="s">
        <v>3913</v>
      </c>
      <c r="AP309">
        <f>IF(ufc_fights_2[[#This Row],[winner]]="Red",ufc_fights_2[[#This Row],[r_fighter_id]],ufc_fights_2[[#This Row],[b_fighter_id]])</f>
        <v>166</v>
      </c>
      <c r="AQ309" t="str">
        <f>_xlfn.XLOOKUP(ufc_fights_2[[#This Row],[winnerID]],ufc_fighters[id],ufc_fighters[fighter_name],"xxx",0,1)</f>
        <v>Julia Avila</v>
      </c>
    </row>
    <row r="310" spans="1:43">
      <c r="A310">
        <v>831</v>
      </c>
      <c r="B310">
        <v>2654</v>
      </c>
      <c r="C310">
        <f>_xlfn.XLOOKUP(ufc_fights_2[[#This Row],[r_fighter_id]],ufc_fighters[id],ufc_fighters[year],"xxx",0,1)</f>
        <v>1990</v>
      </c>
      <c r="D310">
        <f>_xlfn.XLOOKUP(ufc_fights_2[[#This Row],[b_fighter_id]],ufc_fighters[id],ufc_fighters[year],"Prázdné",0,1)</f>
        <v>1977</v>
      </c>
      <c r="E310" s="10">
        <f>YEAR(ufc_fights_2[[#This Row],[date]])-ufc_fights_2[[#This Row],[r_year]]</f>
        <v>25</v>
      </c>
      <c r="F310" s="10">
        <f>YEAR(ufc_fights_2[[#This Row],[date]])-ufc_fights_2[[#This Row],[b_year]]</f>
        <v>38</v>
      </c>
      <c r="G310">
        <v>0</v>
      </c>
      <c r="H310">
        <v>0</v>
      </c>
      <c r="I310">
        <v>0.2414</v>
      </c>
      <c r="J310">
        <v>0.3846</v>
      </c>
      <c r="K310">
        <v>0.27050000000000002</v>
      </c>
      <c r="L310">
        <v>0.38740000000000002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1.6203703703703703E-4</v>
      </c>
      <c r="T310" s="2">
        <v>1.8518518518518518E-4</v>
      </c>
      <c r="U310">
        <v>8.8599999999999998E-2</v>
      </c>
      <c r="V310">
        <v>0.3422</v>
      </c>
      <c r="W310">
        <v>0.375</v>
      </c>
      <c r="X310">
        <v>0.62070000000000003</v>
      </c>
      <c r="Y310">
        <v>0.91669999999999996</v>
      </c>
      <c r="Z310">
        <v>0.2321</v>
      </c>
      <c r="AA310">
        <v>0.36890000000000001</v>
      </c>
      <c r="AB310">
        <v>0.5</v>
      </c>
      <c r="AC310">
        <v>0.64290000000000003</v>
      </c>
      <c r="AD310">
        <v>0</v>
      </c>
      <c r="AE310">
        <v>0</v>
      </c>
      <c r="AF310" t="s">
        <v>3915</v>
      </c>
      <c r="AG310" s="2">
        <v>3.472222222222222E-3</v>
      </c>
      <c r="AH310" t="s">
        <v>3911</v>
      </c>
      <c r="AI310">
        <v>3</v>
      </c>
      <c r="AJ310" t="s">
        <v>3912</v>
      </c>
      <c r="AK310" s="3">
        <v>42007</v>
      </c>
      <c r="AL310" s="10">
        <f>YEAR(ufc_fights_2[[#This Row],[date]])</f>
        <v>2015</v>
      </c>
      <c r="AM310" t="s">
        <v>3948</v>
      </c>
      <c r="AN310">
        <v>1</v>
      </c>
      <c r="AO310" t="s">
        <v>3918</v>
      </c>
      <c r="AP310">
        <f>IF(ufc_fights_2[[#This Row],[winner]]="Red",ufc_fights_2[[#This Row],[r_fighter_id]],ufc_fights_2[[#This Row],[b_fighter_id]])</f>
        <v>2654</v>
      </c>
      <c r="AQ310" t="str">
        <f>_xlfn.XLOOKUP(ufc_fights_2[[#This Row],[winnerID]],ufc_fighters[id],ufc_fighters[fighter_name],"xxx",0,1)</f>
        <v>Marion Reneau</v>
      </c>
    </row>
    <row r="311" spans="1:43">
      <c r="A311">
        <v>1378</v>
      </c>
      <c r="B311">
        <v>622</v>
      </c>
      <c r="C311">
        <f>_xlfn.XLOOKUP(ufc_fights_2[[#This Row],[r_fighter_id]],ufc_fighters[id],ufc_fighters[year],"xxx",0,1)</f>
        <v>1981</v>
      </c>
      <c r="D311">
        <f>_xlfn.XLOOKUP(ufc_fights_2[[#This Row],[b_fighter_id]],ufc_fighters[id],ufc_fighters[year],"Prázdné",0,1)</f>
        <v>1983</v>
      </c>
      <c r="E311" s="10">
        <f>YEAR(ufc_fights_2[[#This Row],[date]])-ufc_fights_2[[#This Row],[r_year]]</f>
        <v>36</v>
      </c>
      <c r="F311" s="10">
        <f>YEAR(ufc_fights_2[[#This Row],[date]])-ufc_fights_2[[#This Row],[b_year]]</f>
        <v>34</v>
      </c>
      <c r="G311">
        <v>1</v>
      </c>
      <c r="H311">
        <v>0</v>
      </c>
      <c r="I311">
        <v>0.47170000000000001</v>
      </c>
      <c r="J311">
        <v>0.23080000000000001</v>
      </c>
      <c r="K311">
        <v>0.46300000000000002</v>
      </c>
      <c r="L311">
        <v>0.29580000000000001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2.3148148148148147E-5</v>
      </c>
      <c r="T311" s="2">
        <v>1.5046296296296297E-4</v>
      </c>
      <c r="U311">
        <v>0.30299999999999999</v>
      </c>
      <c r="V311">
        <v>9.0899999999999995E-2</v>
      </c>
      <c r="W311">
        <v>0.66669999999999996</v>
      </c>
      <c r="X311">
        <v>0.875</v>
      </c>
      <c r="Y311">
        <v>0.41670000000000001</v>
      </c>
      <c r="Z311">
        <v>0.46</v>
      </c>
      <c r="AA311">
        <v>0.23080000000000001</v>
      </c>
      <c r="AB311">
        <v>1</v>
      </c>
      <c r="AC311">
        <v>0</v>
      </c>
      <c r="AD311">
        <v>0.5</v>
      </c>
      <c r="AE311">
        <v>0</v>
      </c>
      <c r="AF311" t="s">
        <v>3910</v>
      </c>
      <c r="AG311" s="2">
        <v>7.9861111111111116E-4</v>
      </c>
      <c r="AH311" t="s">
        <v>3927</v>
      </c>
      <c r="AI311">
        <v>5</v>
      </c>
      <c r="AJ311" t="s">
        <v>3931</v>
      </c>
      <c r="AK311" s="3">
        <v>42903</v>
      </c>
      <c r="AL311" s="10">
        <f>YEAR(ufc_fights_2[[#This Row],[date]])</f>
        <v>2017</v>
      </c>
      <c r="AM311" t="s">
        <v>3948</v>
      </c>
      <c r="AN311">
        <v>57</v>
      </c>
      <c r="AO311" t="s">
        <v>3913</v>
      </c>
      <c r="AP311">
        <f>IF(ufc_fights_2[[#This Row],[winner]]="Red",ufc_fights_2[[#This Row],[r_fighter_id]],ufc_fights_2[[#This Row],[b_fighter_id]])</f>
        <v>1378</v>
      </c>
      <c r="AQ311" t="str">
        <f>_xlfn.XLOOKUP(ufc_fights_2[[#This Row],[winnerID]],ufc_fighters[id],ufc_fighters[fighter_name],"xxx",0,1)</f>
        <v>Holly Holm</v>
      </c>
    </row>
    <row r="312" spans="1:43">
      <c r="A312">
        <v>166</v>
      </c>
      <c r="B312">
        <v>1642</v>
      </c>
      <c r="C312">
        <f>_xlfn.XLOOKUP(ufc_fights_2[[#This Row],[r_fighter_id]],ufc_fighters[id],ufc_fighters[year],"xxx",0,1)</f>
        <v>1988</v>
      </c>
      <c r="D312">
        <f>_xlfn.XLOOKUP(ufc_fights_2[[#This Row],[b_fighter_id]],ufc_fighters[id],ufc_fighters[year],"Prázdné",0,1)</f>
        <v>1991</v>
      </c>
      <c r="E312" s="10">
        <f>YEAR(ufc_fights_2[[#This Row],[date]])-ufc_fights_2[[#This Row],[r_year]]</f>
        <v>31</v>
      </c>
      <c r="F312" s="10">
        <f>YEAR(ufc_fights_2[[#This Row],[date]])-ufc_fights_2[[#This Row],[b_year]]</f>
        <v>28</v>
      </c>
      <c r="G312">
        <v>1</v>
      </c>
      <c r="H312">
        <v>0</v>
      </c>
      <c r="I312">
        <v>0.40160000000000001</v>
      </c>
      <c r="J312">
        <v>0.39760000000000001</v>
      </c>
      <c r="K312">
        <v>0.46479999999999999</v>
      </c>
      <c r="L312">
        <v>0.41049999999999998</v>
      </c>
      <c r="M312">
        <v>0</v>
      </c>
      <c r="N312">
        <v>0.5</v>
      </c>
      <c r="O312">
        <v>0</v>
      </c>
      <c r="P312">
        <v>0</v>
      </c>
      <c r="Q312">
        <v>0</v>
      </c>
      <c r="R312">
        <v>0</v>
      </c>
      <c r="S312" s="2">
        <v>4.0046296296296297E-3</v>
      </c>
      <c r="T312" s="2">
        <v>1.8981481481481482E-3</v>
      </c>
      <c r="U312">
        <v>0.3125</v>
      </c>
      <c r="V312">
        <v>0.35620000000000002</v>
      </c>
      <c r="W312">
        <v>0.6875</v>
      </c>
      <c r="X312">
        <v>0.8</v>
      </c>
      <c r="Y312">
        <v>1</v>
      </c>
      <c r="Z312">
        <v>0.30109999999999998</v>
      </c>
      <c r="AA312">
        <v>0.36230000000000001</v>
      </c>
      <c r="AB312">
        <v>0.73909999999999998</v>
      </c>
      <c r="AC312">
        <v>0.53849999999999998</v>
      </c>
      <c r="AD312">
        <v>0.66669999999999996</v>
      </c>
      <c r="AE312">
        <v>1</v>
      </c>
      <c r="AF312" t="s">
        <v>3915</v>
      </c>
      <c r="AG312" s="2">
        <v>3.472222222222222E-3</v>
      </c>
      <c r="AH312" t="s">
        <v>3911</v>
      </c>
      <c r="AI312">
        <v>3</v>
      </c>
      <c r="AJ312" t="s">
        <v>3912</v>
      </c>
      <c r="AK312" s="3">
        <v>43652</v>
      </c>
      <c r="AL312" s="10">
        <f>YEAR(ufc_fights_2[[#This Row],[date]])</f>
        <v>2019</v>
      </c>
      <c r="AM312" t="s">
        <v>3948</v>
      </c>
      <c r="AN312">
        <v>1</v>
      </c>
      <c r="AO312" t="s">
        <v>3913</v>
      </c>
      <c r="AP312">
        <f>IF(ufc_fights_2[[#This Row],[winner]]="Red",ufc_fights_2[[#This Row],[r_fighter_id]],ufc_fights_2[[#This Row],[b_fighter_id]])</f>
        <v>166</v>
      </c>
      <c r="AQ312" t="str">
        <f>_xlfn.XLOOKUP(ufc_fights_2[[#This Row],[winnerID]],ufc_fighters[id],ufc_fighters[fighter_name],"xxx",0,1)</f>
        <v>Julia Avila</v>
      </c>
    </row>
    <row r="313" spans="1:43">
      <c r="A313">
        <v>2337</v>
      </c>
      <c r="B313">
        <v>2955</v>
      </c>
      <c r="C313">
        <f>_xlfn.XLOOKUP(ufc_fights_2[[#This Row],[r_fighter_id]],ufc_fighters[id],ufc_fighters[year],"xxx",0,1)</f>
        <v>1988</v>
      </c>
      <c r="D313">
        <f>_xlfn.XLOOKUP(ufc_fights_2[[#This Row],[b_fighter_id]],ufc_fighters[id],ufc_fighters[year],"Prázdné",0,1)</f>
        <v>1988</v>
      </c>
      <c r="E313" s="10">
        <f>YEAR(ufc_fights_2[[#This Row],[date]])-ufc_fights_2[[#This Row],[r_year]]</f>
        <v>28</v>
      </c>
      <c r="F313" s="10">
        <f>YEAR(ufc_fights_2[[#This Row],[date]])-ufc_fights_2[[#This Row],[b_year]]</f>
        <v>28</v>
      </c>
      <c r="G313">
        <v>0</v>
      </c>
      <c r="H313">
        <v>0</v>
      </c>
      <c r="I313">
        <v>0.48149999999999998</v>
      </c>
      <c r="J313">
        <v>0.41789999999999999</v>
      </c>
      <c r="K313">
        <v>0.58930000000000005</v>
      </c>
      <c r="L313">
        <v>0.56569999999999998</v>
      </c>
      <c r="M313">
        <v>0.33329999999999999</v>
      </c>
      <c r="N313">
        <v>1</v>
      </c>
      <c r="O313">
        <v>2</v>
      </c>
      <c r="P313">
        <v>0</v>
      </c>
      <c r="Q313">
        <v>0</v>
      </c>
      <c r="R313">
        <v>1</v>
      </c>
      <c r="S313" s="2">
        <v>3.2291666666666666E-3</v>
      </c>
      <c r="T313" s="2">
        <v>9.1435185185185185E-4</v>
      </c>
      <c r="U313">
        <v>0.3962</v>
      </c>
      <c r="V313">
        <v>0.37930000000000003</v>
      </c>
      <c r="W313">
        <v>0.54549999999999998</v>
      </c>
      <c r="X313">
        <v>0.70589999999999997</v>
      </c>
      <c r="Y313">
        <v>1</v>
      </c>
      <c r="Z313">
        <v>0.4</v>
      </c>
      <c r="AA313">
        <v>0.31369999999999998</v>
      </c>
      <c r="AB313">
        <v>0</v>
      </c>
      <c r="AC313">
        <v>0.625</v>
      </c>
      <c r="AD313">
        <v>0.6129</v>
      </c>
      <c r="AE313">
        <v>0.875</v>
      </c>
      <c r="AF313" t="s">
        <v>3915</v>
      </c>
      <c r="AG313" s="2">
        <v>3.472222222222222E-3</v>
      </c>
      <c r="AH313" t="s">
        <v>3911</v>
      </c>
      <c r="AI313">
        <v>3</v>
      </c>
      <c r="AJ313" t="s">
        <v>3914</v>
      </c>
      <c r="AK313" s="3">
        <v>42434</v>
      </c>
      <c r="AL313" s="10">
        <f>YEAR(ufc_fights_2[[#This Row],[date]])</f>
        <v>2016</v>
      </c>
      <c r="AM313" t="s">
        <v>3948</v>
      </c>
      <c r="AN313">
        <v>1</v>
      </c>
      <c r="AO313" t="s">
        <v>3913</v>
      </c>
      <c r="AP313">
        <f>IF(ufc_fights_2[[#This Row],[winner]]="Red",ufc_fights_2[[#This Row],[r_fighter_id]],ufc_fights_2[[#This Row],[b_fighter_id]])</f>
        <v>2337</v>
      </c>
      <c r="AQ313" t="str">
        <f>_xlfn.XLOOKUP(ufc_fights_2[[#This Row],[winnerID]],ufc_fighters[id],ufc_fighters[fighter_name],"xxx",0,1)</f>
        <v>Amanda Nunes</v>
      </c>
    </row>
    <row r="314" spans="1:43">
      <c r="A314">
        <v>2337</v>
      </c>
      <c r="B314">
        <v>732</v>
      </c>
      <c r="C314">
        <f>_xlfn.XLOOKUP(ufc_fights_2[[#This Row],[r_fighter_id]],ufc_fighters[id],ufc_fighters[year],"xxx",0,1)</f>
        <v>1988</v>
      </c>
      <c r="D314">
        <f>_xlfn.XLOOKUP(ufc_fights_2[[#This Row],[b_fighter_id]],ufc_fighters[id],ufc_fighters[year],"Prázdné",0,1)</f>
        <v>1984</v>
      </c>
      <c r="E314" s="10">
        <f>YEAR(ufc_fights_2[[#This Row],[date]])-ufc_fights_2[[#This Row],[r_year]]</f>
        <v>25</v>
      </c>
      <c r="F314" s="10">
        <f>YEAR(ufc_fights_2[[#This Row],[date]])-ufc_fights_2[[#This Row],[b_year]]</f>
        <v>29</v>
      </c>
      <c r="G314">
        <v>0</v>
      </c>
      <c r="H314">
        <v>0</v>
      </c>
      <c r="I314">
        <v>0.24560000000000001</v>
      </c>
      <c r="J314">
        <v>0.16669999999999999</v>
      </c>
      <c r="K314">
        <v>0.34329999999999999</v>
      </c>
      <c r="L314">
        <v>0.16669999999999999</v>
      </c>
      <c r="M314">
        <v>0.33329999999999999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1.8749999999999999E-3</v>
      </c>
      <c r="T314" s="2">
        <v>0</v>
      </c>
      <c r="U314">
        <v>0.26419999999999999</v>
      </c>
      <c r="V314">
        <v>0</v>
      </c>
      <c r="W314">
        <v>0</v>
      </c>
      <c r="X314">
        <v>0</v>
      </c>
      <c r="Y314">
        <v>0.33329999999999999</v>
      </c>
      <c r="Z314">
        <v>0</v>
      </c>
      <c r="AA314">
        <v>0.16669999999999999</v>
      </c>
      <c r="AB314">
        <v>0</v>
      </c>
      <c r="AC314">
        <v>0</v>
      </c>
      <c r="AD314">
        <v>0.26919999999999999</v>
      </c>
      <c r="AE314">
        <v>0</v>
      </c>
      <c r="AF314" t="s">
        <v>3910</v>
      </c>
      <c r="AG314" s="2">
        <v>2.7314814814814814E-3</v>
      </c>
      <c r="AH314" t="s">
        <v>3911</v>
      </c>
      <c r="AI314">
        <v>3</v>
      </c>
      <c r="AJ314" t="s">
        <v>3914</v>
      </c>
      <c r="AK314" s="3">
        <v>41584</v>
      </c>
      <c r="AL314" s="10">
        <f>YEAR(ufc_fights_2[[#This Row],[date]])</f>
        <v>2013</v>
      </c>
      <c r="AM314" t="s">
        <v>3948</v>
      </c>
      <c r="AN314">
        <v>4</v>
      </c>
      <c r="AO314" t="s">
        <v>3913</v>
      </c>
      <c r="AP314">
        <f>IF(ufc_fights_2[[#This Row],[winner]]="Red",ufc_fights_2[[#This Row],[r_fighter_id]],ufc_fights_2[[#This Row],[b_fighter_id]])</f>
        <v>2337</v>
      </c>
      <c r="AQ314" t="str">
        <f>_xlfn.XLOOKUP(ufc_fights_2[[#This Row],[winnerID]],ufc_fighters[id],ufc_fighters[fighter_name],"xxx",0,1)</f>
        <v>Amanda Nunes</v>
      </c>
    </row>
    <row r="315" spans="1:43">
      <c r="A315">
        <v>3522</v>
      </c>
      <c r="B315">
        <v>860</v>
      </c>
      <c r="C315">
        <f>_xlfn.XLOOKUP(ufc_fights_2[[#This Row],[r_fighter_id]],ufc_fighters[id],ufc_fighters[year],"xxx",0,1)</f>
        <v>1996</v>
      </c>
      <c r="D315">
        <f>_xlfn.XLOOKUP(ufc_fights_2[[#This Row],[b_fighter_id]],ufc_fighters[id],ufc_fighters[year],"Prázdné",0,1)</f>
        <v>1995</v>
      </c>
      <c r="E315" s="10">
        <f>YEAR(ufc_fights_2[[#This Row],[date]])-ufc_fights_2[[#This Row],[r_year]]</f>
        <v>25</v>
      </c>
      <c r="F315" s="10">
        <f>YEAR(ufc_fights_2[[#This Row],[date]])-ufc_fights_2[[#This Row],[b_year]]</f>
        <v>26</v>
      </c>
      <c r="G315">
        <v>0</v>
      </c>
      <c r="H315">
        <v>0</v>
      </c>
      <c r="I315">
        <v>0.4496</v>
      </c>
      <c r="J315">
        <v>0.49440000000000001</v>
      </c>
      <c r="K315">
        <v>0.47299999999999998</v>
      </c>
      <c r="L315">
        <v>0.53879999999999995</v>
      </c>
      <c r="M315">
        <v>0.5</v>
      </c>
      <c r="N315">
        <v>0</v>
      </c>
      <c r="O315">
        <v>0</v>
      </c>
      <c r="P315">
        <v>1</v>
      </c>
      <c r="Q315">
        <v>1</v>
      </c>
      <c r="R315">
        <v>1</v>
      </c>
      <c r="S315" s="2">
        <v>2.650462962962963E-3</v>
      </c>
      <c r="T315" s="2">
        <v>7.9861111111111116E-4</v>
      </c>
      <c r="U315">
        <v>0.37359999999999999</v>
      </c>
      <c r="V315">
        <v>0.41899999999999998</v>
      </c>
      <c r="W315">
        <v>0.60870000000000002</v>
      </c>
      <c r="X315">
        <v>0.66669999999999996</v>
      </c>
      <c r="Y315">
        <v>0.7</v>
      </c>
      <c r="Z315">
        <v>0.43219999999999997</v>
      </c>
      <c r="AA315">
        <v>0.45569999999999999</v>
      </c>
      <c r="AB315">
        <v>0.625</v>
      </c>
      <c r="AC315">
        <v>0.71430000000000005</v>
      </c>
      <c r="AD315">
        <v>0.66669999999999996</v>
      </c>
      <c r="AE315">
        <v>0.84619999999999995</v>
      </c>
      <c r="AF315" t="s">
        <v>3915</v>
      </c>
      <c r="AG315" s="2">
        <v>3.472222222222222E-3</v>
      </c>
      <c r="AH315" t="s">
        <v>3911</v>
      </c>
      <c r="AI315">
        <v>3</v>
      </c>
      <c r="AJ315" t="s">
        <v>3924</v>
      </c>
      <c r="AK315" s="3">
        <v>44212</v>
      </c>
      <c r="AL315" s="10">
        <f>YEAR(ufc_fights_2[[#This Row],[date]])</f>
        <v>2021</v>
      </c>
      <c r="AM315" t="s">
        <v>3948</v>
      </c>
      <c r="AN315">
        <v>5</v>
      </c>
      <c r="AO315" t="s">
        <v>3918</v>
      </c>
      <c r="AP315">
        <f>IF(ufc_fights_2[[#This Row],[winner]]="Red",ufc_fights_2[[#This Row],[r_fighter_id]],ufc_fights_2[[#This Row],[b_fighter_id]])</f>
        <v>860</v>
      </c>
      <c r="AQ315" t="str">
        <f>_xlfn.XLOOKUP(ufc_fights_2[[#This Row],[winnerID]],ufc_fighters[id],ufc_fighters[fighter_name],"xxx",0,1)</f>
        <v>Joselyne Edwards</v>
      </c>
    </row>
    <row r="316" spans="1:43">
      <c r="A316">
        <v>1725</v>
      </c>
      <c r="B316">
        <v>920</v>
      </c>
      <c r="C316">
        <f>_xlfn.XLOOKUP(ufc_fights_2[[#This Row],[r_fighter_id]],ufc_fighters[id],ufc_fighters[year],"xxx",0,1)</f>
        <v>1995</v>
      </c>
      <c r="D316">
        <f>_xlfn.XLOOKUP(ufc_fights_2[[#This Row],[b_fighter_id]],ufc_fighters[id],ufc_fighters[year],"Prázdné",0,1)</f>
        <v>1981</v>
      </c>
      <c r="E316" s="10">
        <f>YEAR(ufc_fights_2[[#This Row],[date]])-ufc_fights_2[[#This Row],[r_year]]</f>
        <v>23</v>
      </c>
      <c r="F316" s="10">
        <f>YEAR(ufc_fights_2[[#This Row],[date]])-ufc_fights_2[[#This Row],[b_year]]</f>
        <v>37</v>
      </c>
      <c r="G316">
        <v>0</v>
      </c>
      <c r="H316">
        <v>0</v>
      </c>
      <c r="I316">
        <v>0.68489999999999995</v>
      </c>
      <c r="J316">
        <v>0.5625</v>
      </c>
      <c r="K316">
        <v>0.70240000000000002</v>
      </c>
      <c r="L316">
        <v>0.68179999999999996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1.3078703703703703E-3</v>
      </c>
      <c r="T316" s="2">
        <v>7.1759259259259259E-4</v>
      </c>
      <c r="U316">
        <v>0.65149999999999997</v>
      </c>
      <c r="V316">
        <v>0.28570000000000001</v>
      </c>
      <c r="W316">
        <v>1</v>
      </c>
      <c r="X316">
        <v>0</v>
      </c>
      <c r="Y316">
        <v>0.5</v>
      </c>
      <c r="Z316">
        <v>0.25</v>
      </c>
      <c r="AA316">
        <v>0.33329999999999999</v>
      </c>
      <c r="AB316">
        <v>0.77780000000000005</v>
      </c>
      <c r="AC316">
        <v>0.85709999999999997</v>
      </c>
      <c r="AD316">
        <v>0.76919999999999999</v>
      </c>
      <c r="AE316">
        <v>0</v>
      </c>
      <c r="AF316" t="s">
        <v>3910</v>
      </c>
      <c r="AG316" s="2">
        <v>2.3842592592592591E-3</v>
      </c>
      <c r="AH316" t="s">
        <v>3911</v>
      </c>
      <c r="AI316">
        <v>3</v>
      </c>
      <c r="AJ316" t="s">
        <v>3912</v>
      </c>
      <c r="AK316" s="3">
        <v>43379</v>
      </c>
      <c r="AL316" s="10">
        <f>YEAR(ufc_fights_2[[#This Row],[date]])</f>
        <v>2018</v>
      </c>
      <c r="AM316" t="s">
        <v>3948</v>
      </c>
      <c r="AN316">
        <v>1</v>
      </c>
      <c r="AO316" t="s">
        <v>3913</v>
      </c>
      <c r="AP316">
        <f>IF(ufc_fights_2[[#This Row],[winner]]="Red",ufc_fights_2[[#This Row],[r_fighter_id]],ufc_fights_2[[#This Row],[b_fighter_id]])</f>
        <v>1725</v>
      </c>
      <c r="AQ316" t="str">
        <f>_xlfn.XLOOKUP(ufc_fights_2[[#This Row],[winnerID]],ufc_fighters[id],ufc_fighters[fighter_name],"xxx",0,1)</f>
        <v>Aspen Ladd</v>
      </c>
    </row>
    <row r="317" spans="1:43">
      <c r="A317">
        <v>2337</v>
      </c>
      <c r="B317">
        <v>225</v>
      </c>
      <c r="C317">
        <f>_xlfn.XLOOKUP(ufc_fights_2[[#This Row],[r_fighter_id]],ufc_fighters[id],ufc_fighters[year],"xxx",0,1)</f>
        <v>1988</v>
      </c>
      <c r="D317">
        <f>_xlfn.XLOOKUP(ufc_fights_2[[#This Row],[b_fighter_id]],ufc_fighters[id],ufc_fighters[year],"Prázdné",0,1)</f>
        <v>1980</v>
      </c>
      <c r="E317" s="10">
        <f>YEAR(ufc_fights_2[[#This Row],[date]])-ufc_fights_2[[#This Row],[r_year]]</f>
        <v>27</v>
      </c>
      <c r="F317" s="10">
        <f>YEAR(ufc_fights_2[[#This Row],[date]])-ufc_fights_2[[#This Row],[b_year]]</f>
        <v>35</v>
      </c>
      <c r="G317">
        <v>1</v>
      </c>
      <c r="H317">
        <v>0</v>
      </c>
      <c r="I317">
        <v>0.88239999999999996</v>
      </c>
      <c r="J317">
        <v>0.125</v>
      </c>
      <c r="K317">
        <v>0.85</v>
      </c>
      <c r="L317">
        <v>0.125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1.1574074074074073E-5</v>
      </c>
      <c r="T317" s="2">
        <v>1.1574074074074073E-5</v>
      </c>
      <c r="U317">
        <v>0.88890000000000002</v>
      </c>
      <c r="V317">
        <v>0.1429</v>
      </c>
      <c r="W317">
        <v>0.5</v>
      </c>
      <c r="X317">
        <v>1</v>
      </c>
      <c r="Y317">
        <v>0</v>
      </c>
      <c r="Z317">
        <v>0.92859999999999998</v>
      </c>
      <c r="AA317">
        <v>0.1429</v>
      </c>
      <c r="AB317">
        <v>0</v>
      </c>
      <c r="AC317">
        <v>0</v>
      </c>
      <c r="AD317">
        <v>0.66669999999999996</v>
      </c>
      <c r="AE317">
        <v>0</v>
      </c>
      <c r="AF317" t="s">
        <v>3910</v>
      </c>
      <c r="AG317" s="2">
        <v>1.3425925925925925E-3</v>
      </c>
      <c r="AH317" t="s">
        <v>3911</v>
      </c>
      <c r="AI317">
        <v>3</v>
      </c>
      <c r="AJ317" t="s">
        <v>3939</v>
      </c>
      <c r="AK317" s="3">
        <v>42084</v>
      </c>
      <c r="AL317" s="10">
        <f>YEAR(ufc_fights_2[[#This Row],[date]])</f>
        <v>2015</v>
      </c>
      <c r="AM317" t="s">
        <v>3948</v>
      </c>
      <c r="AN317">
        <v>39</v>
      </c>
      <c r="AO317" t="s">
        <v>3913</v>
      </c>
      <c r="AP317">
        <f>IF(ufc_fights_2[[#This Row],[winner]]="Red",ufc_fights_2[[#This Row],[r_fighter_id]],ufc_fights_2[[#This Row],[b_fighter_id]])</f>
        <v>2337</v>
      </c>
      <c r="AQ317" t="str">
        <f>_xlfn.XLOOKUP(ufc_fights_2[[#This Row],[winnerID]],ufc_fighters[id],ufc_fighters[fighter_name],"xxx",0,1)</f>
        <v>Amanda Nunes</v>
      </c>
    </row>
    <row r="318" spans="1:43">
      <c r="A318">
        <v>2337</v>
      </c>
      <c r="B318">
        <v>1045</v>
      </c>
      <c r="C318">
        <f>_xlfn.XLOOKUP(ufc_fights_2[[#This Row],[r_fighter_id]],ufc_fighters[id],ufc_fighters[year],"xxx",0,1)</f>
        <v>1988</v>
      </c>
      <c r="D318">
        <f>_xlfn.XLOOKUP(ufc_fights_2[[#This Row],[b_fighter_id]],ufc_fighters[id],ufc_fighters[year],"Prázdné",0,1)</f>
        <v>1989</v>
      </c>
      <c r="E318" s="10">
        <f>YEAR(ufc_fights_2[[#This Row],[date]])-ufc_fights_2[[#This Row],[r_year]]</f>
        <v>25</v>
      </c>
      <c r="F318" s="10">
        <f>YEAR(ufc_fights_2[[#This Row],[date]])-ufc_fights_2[[#This Row],[b_year]]</f>
        <v>24</v>
      </c>
      <c r="G318">
        <v>0</v>
      </c>
      <c r="H318">
        <v>0</v>
      </c>
      <c r="I318">
        <v>0.625</v>
      </c>
      <c r="J318">
        <v>0.375</v>
      </c>
      <c r="K318">
        <v>0.64</v>
      </c>
      <c r="L318">
        <v>0.5</v>
      </c>
      <c r="M318">
        <v>0.66669999999999996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1.1342592592592593E-3</v>
      </c>
      <c r="T318" s="2">
        <v>1.3888888888888889E-4</v>
      </c>
      <c r="U318">
        <v>0.64290000000000003</v>
      </c>
      <c r="V318">
        <v>0.25</v>
      </c>
      <c r="W318">
        <v>0.5</v>
      </c>
      <c r="X318">
        <v>0</v>
      </c>
      <c r="Y318">
        <v>0</v>
      </c>
      <c r="Z318">
        <v>0.33329999999999999</v>
      </c>
      <c r="AA318">
        <v>0.2</v>
      </c>
      <c r="AB318">
        <v>0</v>
      </c>
      <c r="AC318">
        <v>0.66669999999999996</v>
      </c>
      <c r="AD318">
        <v>0.69230000000000003</v>
      </c>
      <c r="AE318">
        <v>0</v>
      </c>
      <c r="AF318" t="s">
        <v>3910</v>
      </c>
      <c r="AG318" s="2">
        <v>1.4814814814814814E-3</v>
      </c>
      <c r="AH318" t="s">
        <v>3911</v>
      </c>
      <c r="AI318">
        <v>3</v>
      </c>
      <c r="AJ318" t="s">
        <v>3914</v>
      </c>
      <c r="AK318" s="3">
        <v>41489</v>
      </c>
      <c r="AL318" s="10">
        <f>YEAR(ufc_fights_2[[#This Row],[date]])</f>
        <v>2013</v>
      </c>
      <c r="AM318" t="s">
        <v>3948</v>
      </c>
      <c r="AN318">
        <v>39</v>
      </c>
      <c r="AO318" t="s">
        <v>3913</v>
      </c>
      <c r="AP318">
        <f>IF(ufc_fights_2[[#This Row],[winner]]="Red",ufc_fights_2[[#This Row],[r_fighter_id]],ufc_fights_2[[#This Row],[b_fighter_id]])</f>
        <v>2337</v>
      </c>
      <c r="AQ318" t="str">
        <f>_xlfn.XLOOKUP(ufc_fights_2[[#This Row],[winnerID]],ufc_fighters[id],ufc_fighters[fighter_name],"xxx",0,1)</f>
        <v>Amanda Nunes</v>
      </c>
    </row>
    <row r="319" spans="1:43">
      <c r="A319">
        <v>2054</v>
      </c>
      <c r="B319">
        <v>2337</v>
      </c>
      <c r="C319">
        <f>_xlfn.XLOOKUP(ufc_fights_2[[#This Row],[r_fighter_id]],ufc_fighters[id],ufc_fighters[year],"xxx",0,1)</f>
        <v>1980</v>
      </c>
      <c r="D319">
        <f>_xlfn.XLOOKUP(ufc_fights_2[[#This Row],[b_fighter_id]],ufc_fighters[id],ufc_fighters[year],"Prázdné",0,1)</f>
        <v>1988</v>
      </c>
      <c r="E319" s="10">
        <f>YEAR(ufc_fights_2[[#This Row],[date]])-ufc_fights_2[[#This Row],[r_year]]</f>
        <v>35</v>
      </c>
      <c r="F319" s="10">
        <f>YEAR(ufc_fights_2[[#This Row],[date]])-ufc_fights_2[[#This Row],[b_year]]</f>
        <v>27</v>
      </c>
      <c r="G319">
        <v>0</v>
      </c>
      <c r="H319">
        <v>1</v>
      </c>
      <c r="I319">
        <v>0.125</v>
      </c>
      <c r="J319">
        <v>0.69230000000000003</v>
      </c>
      <c r="K319">
        <v>0.22220000000000001</v>
      </c>
      <c r="L319">
        <v>0.67920000000000003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 s="2">
        <v>6.9444444444444444E-5</v>
      </c>
      <c r="T319" s="2">
        <v>4.9768518518518521E-4</v>
      </c>
      <c r="U319">
        <v>7.6899999999999996E-2</v>
      </c>
      <c r="V319">
        <v>0.72729999999999995</v>
      </c>
      <c r="W319">
        <v>0</v>
      </c>
      <c r="X319">
        <v>0.5</v>
      </c>
      <c r="Y319">
        <v>1</v>
      </c>
      <c r="Z319">
        <v>0.1333</v>
      </c>
      <c r="AA319">
        <v>0.61109999999999998</v>
      </c>
      <c r="AB319">
        <v>0</v>
      </c>
      <c r="AC319">
        <v>0.5</v>
      </c>
      <c r="AD319">
        <v>0</v>
      </c>
      <c r="AE319">
        <v>0.78949999999999998</v>
      </c>
      <c r="AF319" t="s">
        <v>3933</v>
      </c>
      <c r="AG319" s="2">
        <v>2.0023148148148148E-3</v>
      </c>
      <c r="AH319" t="s">
        <v>3911</v>
      </c>
      <c r="AI319">
        <v>3</v>
      </c>
      <c r="AJ319" t="s">
        <v>3925</v>
      </c>
      <c r="AK319" s="3">
        <v>42224</v>
      </c>
      <c r="AL319" s="10">
        <f>YEAR(ufc_fights_2[[#This Row],[date]])</f>
        <v>2015</v>
      </c>
      <c r="AM319" t="s">
        <v>3948</v>
      </c>
      <c r="AN319">
        <v>71</v>
      </c>
      <c r="AO319" t="s">
        <v>3918</v>
      </c>
      <c r="AP319">
        <f>IF(ufc_fights_2[[#This Row],[winner]]="Red",ufc_fights_2[[#This Row],[r_fighter_id]],ufc_fights_2[[#This Row],[b_fighter_id]])</f>
        <v>2337</v>
      </c>
      <c r="AQ319" t="str">
        <f>_xlfn.XLOOKUP(ufc_fights_2[[#This Row],[winnerID]],ufc_fighters[id],ufc_fighters[fighter_name],"xxx",0,1)</f>
        <v>Amanda Nunes</v>
      </c>
    </row>
    <row r="320" spans="1:43">
      <c r="A320">
        <v>1378</v>
      </c>
      <c r="B320">
        <v>2489</v>
      </c>
      <c r="C320">
        <f>_xlfn.XLOOKUP(ufc_fights_2[[#This Row],[r_fighter_id]],ufc_fighters[id],ufc_fighters[year],"xxx",0,1)</f>
        <v>1981</v>
      </c>
      <c r="D320">
        <f>_xlfn.XLOOKUP(ufc_fights_2[[#This Row],[b_fighter_id]],ufc_fighters[id],ufc_fighters[year],"Prázdné",0,1)</f>
        <v>1988</v>
      </c>
      <c r="E320" s="10">
        <f>YEAR(ufc_fights_2[[#This Row],[date]])-ufc_fights_2[[#This Row],[r_year]]</f>
        <v>39</v>
      </c>
      <c r="F320" s="10">
        <f>YEAR(ufc_fights_2[[#This Row],[date]])-ufc_fights_2[[#This Row],[b_year]]</f>
        <v>32</v>
      </c>
      <c r="G320">
        <v>0</v>
      </c>
      <c r="H320">
        <v>0</v>
      </c>
      <c r="I320">
        <v>0.4839</v>
      </c>
      <c r="J320">
        <v>0.48720000000000002</v>
      </c>
      <c r="K320">
        <v>0.62790000000000001</v>
      </c>
      <c r="L320">
        <v>0.57889999999999997</v>
      </c>
      <c r="M320">
        <v>0</v>
      </c>
      <c r="N320">
        <v>0.5</v>
      </c>
      <c r="O320">
        <v>0</v>
      </c>
      <c r="P320">
        <v>0</v>
      </c>
      <c r="Q320">
        <v>0</v>
      </c>
      <c r="R320">
        <v>0</v>
      </c>
      <c r="S320" s="2">
        <v>5.0347222222222225E-3</v>
      </c>
      <c r="T320" s="2">
        <v>7.0601851851851847E-4</v>
      </c>
      <c r="U320">
        <v>0.36359999999999998</v>
      </c>
      <c r="V320">
        <v>0.20930000000000001</v>
      </c>
      <c r="W320">
        <v>0.5</v>
      </c>
      <c r="X320">
        <v>0.81820000000000004</v>
      </c>
      <c r="Y320">
        <v>0.4</v>
      </c>
      <c r="Z320">
        <v>0.4</v>
      </c>
      <c r="AA320">
        <v>0.21740000000000001</v>
      </c>
      <c r="AB320">
        <v>0.83330000000000004</v>
      </c>
      <c r="AC320">
        <v>0.875</v>
      </c>
      <c r="AD320">
        <v>0</v>
      </c>
      <c r="AE320">
        <v>0</v>
      </c>
      <c r="AF320" t="s">
        <v>3915</v>
      </c>
      <c r="AG320" s="2">
        <v>3.472222222222222E-3</v>
      </c>
      <c r="AH320" t="s">
        <v>3911</v>
      </c>
      <c r="AI320">
        <v>3</v>
      </c>
      <c r="AJ320" t="s">
        <v>3924</v>
      </c>
      <c r="AK320" s="3">
        <v>43848</v>
      </c>
      <c r="AL320" s="10">
        <f>YEAR(ufc_fights_2[[#This Row],[date]])</f>
        <v>2020</v>
      </c>
      <c r="AM320" t="s">
        <v>3948</v>
      </c>
      <c r="AN320">
        <v>1</v>
      </c>
      <c r="AO320" t="s">
        <v>3913</v>
      </c>
      <c r="AP320">
        <f>IF(ufc_fights_2[[#This Row],[winner]]="Red",ufc_fights_2[[#This Row],[r_fighter_id]],ufc_fights_2[[#This Row],[b_fighter_id]])</f>
        <v>1378</v>
      </c>
      <c r="AQ320" t="str">
        <f>_xlfn.XLOOKUP(ufc_fights_2[[#This Row],[winnerID]],ufc_fighters[id],ufc_fighters[fighter_name],"xxx",0,1)</f>
        <v>Holly Holm</v>
      </c>
    </row>
    <row r="321" spans="1:43">
      <c r="A321">
        <v>1378</v>
      </c>
      <c r="B321">
        <v>48</v>
      </c>
      <c r="C321">
        <f>_xlfn.XLOOKUP(ufc_fights_2[[#This Row],[r_fighter_id]],ufc_fighters[id],ufc_fighters[year],"xxx",0,1)</f>
        <v>1981</v>
      </c>
      <c r="D321">
        <f>_xlfn.XLOOKUP(ufc_fights_2[[#This Row],[b_fighter_id]],ufc_fighters[id],ufc_fighters[year],"Prázdné",0,1)</f>
        <v>1988</v>
      </c>
      <c r="E321" s="10">
        <f>YEAR(ufc_fights_2[[#This Row],[date]])-ufc_fights_2[[#This Row],[r_year]]</f>
        <v>39</v>
      </c>
      <c r="F321" s="10">
        <f>YEAR(ufc_fights_2[[#This Row],[date]])-ufc_fights_2[[#This Row],[b_year]]</f>
        <v>32</v>
      </c>
      <c r="G321">
        <v>0</v>
      </c>
      <c r="H321">
        <v>0</v>
      </c>
      <c r="I321">
        <v>0.51160000000000005</v>
      </c>
      <c r="J321">
        <v>0.373</v>
      </c>
      <c r="K321">
        <v>0.54679999999999995</v>
      </c>
      <c r="L321">
        <v>0.43809999999999999</v>
      </c>
      <c r="M321">
        <v>0.35709999999999997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3.6574074074074074E-3</v>
      </c>
      <c r="T321" s="2">
        <v>3.4722222222222222E-5</v>
      </c>
      <c r="U321">
        <v>0.3785</v>
      </c>
      <c r="V321">
        <v>0.2969</v>
      </c>
      <c r="W321">
        <v>0.82350000000000001</v>
      </c>
      <c r="X321">
        <v>0.89470000000000005</v>
      </c>
      <c r="Y321">
        <v>0.70369999999999999</v>
      </c>
      <c r="Z321">
        <v>0.51470000000000005</v>
      </c>
      <c r="AA321">
        <v>0.35909999999999997</v>
      </c>
      <c r="AB321">
        <v>1</v>
      </c>
      <c r="AC321">
        <v>1</v>
      </c>
      <c r="AD321">
        <v>0.46429999999999999</v>
      </c>
      <c r="AE321">
        <v>0</v>
      </c>
      <c r="AF321" t="s">
        <v>3915</v>
      </c>
      <c r="AG321" s="2">
        <v>3.472222222222222E-3</v>
      </c>
      <c r="AH321" t="s">
        <v>3927</v>
      </c>
      <c r="AI321">
        <v>5</v>
      </c>
      <c r="AJ321" t="s">
        <v>3931</v>
      </c>
      <c r="AK321" s="3">
        <v>44107</v>
      </c>
      <c r="AL321" s="10">
        <f>YEAR(ufc_fights_2[[#This Row],[date]])</f>
        <v>2020</v>
      </c>
      <c r="AM321" t="s">
        <v>3948</v>
      </c>
      <c r="AN321">
        <v>5</v>
      </c>
      <c r="AO321" t="s">
        <v>3913</v>
      </c>
      <c r="AP321">
        <f>IF(ufc_fights_2[[#This Row],[winner]]="Red",ufc_fights_2[[#This Row],[r_fighter_id]],ufc_fights_2[[#This Row],[b_fighter_id]])</f>
        <v>1378</v>
      </c>
      <c r="AQ321" t="str">
        <f>_xlfn.XLOOKUP(ufc_fights_2[[#This Row],[winnerID]],ufc_fighters[id],ufc_fighters[fighter_name],"xxx",0,1)</f>
        <v>Holly Holm</v>
      </c>
    </row>
    <row r="322" spans="1:43">
      <c r="A322">
        <v>3587</v>
      </c>
      <c r="B322">
        <v>2337</v>
      </c>
      <c r="C322">
        <f>_xlfn.XLOOKUP(ufc_fights_2[[#This Row],[r_fighter_id]],ufc_fighters[id],ufc_fighters[year],"xxx",0,1)</f>
        <v>1982</v>
      </c>
      <c r="D322">
        <f>_xlfn.XLOOKUP(ufc_fights_2[[#This Row],[b_fighter_id]],ufc_fighters[id],ufc_fighters[year],"Prázdné",0,1)</f>
        <v>1988</v>
      </c>
      <c r="E322" s="10">
        <f>YEAR(ufc_fights_2[[#This Row],[date]])-ufc_fights_2[[#This Row],[r_year]]</f>
        <v>32</v>
      </c>
      <c r="F322" s="10">
        <f>YEAR(ufc_fights_2[[#This Row],[date]])-ufc_fights_2[[#This Row],[b_year]]</f>
        <v>26</v>
      </c>
      <c r="G322">
        <v>0</v>
      </c>
      <c r="H322">
        <v>0</v>
      </c>
      <c r="I322">
        <v>0.66669999999999996</v>
      </c>
      <c r="J322">
        <v>0.59460000000000002</v>
      </c>
      <c r="K322">
        <v>0.80169999999999997</v>
      </c>
      <c r="L322">
        <v>0.66669999999999996</v>
      </c>
      <c r="M322">
        <v>1</v>
      </c>
      <c r="N322">
        <v>0.5</v>
      </c>
      <c r="O322">
        <v>3</v>
      </c>
      <c r="P322">
        <v>0</v>
      </c>
      <c r="Q322">
        <v>0</v>
      </c>
      <c r="R322">
        <v>0</v>
      </c>
      <c r="S322" s="2">
        <v>4.8263888888888887E-3</v>
      </c>
      <c r="T322" s="2">
        <v>2.1759259259259258E-3</v>
      </c>
      <c r="U322">
        <v>0.63270000000000004</v>
      </c>
      <c r="V322">
        <v>0.55879999999999996</v>
      </c>
      <c r="W322">
        <v>0.77780000000000005</v>
      </c>
      <c r="X322">
        <v>1</v>
      </c>
      <c r="Y322">
        <v>1</v>
      </c>
      <c r="Z322">
        <v>0.2</v>
      </c>
      <c r="AA322">
        <v>0.5</v>
      </c>
      <c r="AB322">
        <v>0.875</v>
      </c>
      <c r="AC322">
        <v>0.33329999999999999</v>
      </c>
      <c r="AD322">
        <v>0.68089999999999995</v>
      </c>
      <c r="AE322">
        <v>0.625</v>
      </c>
      <c r="AF322" t="s">
        <v>3910</v>
      </c>
      <c r="AG322" s="2">
        <v>9.3749999999999997E-4</v>
      </c>
      <c r="AH322" t="s">
        <v>3911</v>
      </c>
      <c r="AI322">
        <v>3</v>
      </c>
      <c r="AJ322" t="s">
        <v>3924</v>
      </c>
      <c r="AK322" s="3">
        <v>41909</v>
      </c>
      <c r="AL322" s="10">
        <f>YEAR(ufc_fights_2[[#This Row],[date]])</f>
        <v>2014</v>
      </c>
      <c r="AM322" t="s">
        <v>3948</v>
      </c>
      <c r="AN322">
        <v>1</v>
      </c>
      <c r="AO322" t="s">
        <v>3913</v>
      </c>
      <c r="AP322">
        <f>IF(ufc_fights_2[[#This Row],[winner]]="Red",ufc_fights_2[[#This Row],[r_fighter_id]],ufc_fights_2[[#This Row],[b_fighter_id]])</f>
        <v>3587</v>
      </c>
      <c r="AQ322" t="str">
        <f>_xlfn.XLOOKUP(ufc_fights_2[[#This Row],[winnerID]],ufc_fighters[id],ufc_fighters[fighter_name],"xxx",0,1)</f>
        <v>Cat Zingano</v>
      </c>
    </row>
    <row r="323" spans="1:43">
      <c r="A323">
        <v>1318</v>
      </c>
      <c r="B323">
        <v>3234</v>
      </c>
      <c r="C323">
        <f>_xlfn.XLOOKUP(ufc_fights_2[[#This Row],[r_fighter_id]],ufc_fighters[id],ufc_fighters[year],"xxx",0,1)</f>
        <v>1983</v>
      </c>
      <c r="D323">
        <f>_xlfn.XLOOKUP(ufc_fights_2[[#This Row],[b_fighter_id]],ufc_fighters[id],ufc_fighters[year],"Prázdné",0,1)</f>
        <v>1985</v>
      </c>
      <c r="E323" s="10">
        <f>YEAR(ufc_fights_2[[#This Row],[date]])-ufc_fights_2[[#This Row],[r_year]]</f>
        <v>32</v>
      </c>
      <c r="F323" s="10">
        <f>YEAR(ufc_fights_2[[#This Row],[date]])-ufc_fights_2[[#This Row],[b_year]]</f>
        <v>30</v>
      </c>
      <c r="G323">
        <v>0</v>
      </c>
      <c r="H323">
        <v>0</v>
      </c>
      <c r="I323">
        <v>0.37009999999999998</v>
      </c>
      <c r="J323">
        <v>0.30769999999999997</v>
      </c>
      <c r="K323">
        <v>0.45450000000000002</v>
      </c>
      <c r="L323">
        <v>0.3377</v>
      </c>
      <c r="M323">
        <v>0.6</v>
      </c>
      <c r="N323">
        <v>0.66669999999999996</v>
      </c>
      <c r="O323">
        <v>1</v>
      </c>
      <c r="P323">
        <v>0</v>
      </c>
      <c r="Q323">
        <v>0</v>
      </c>
      <c r="R323">
        <v>0</v>
      </c>
      <c r="S323" s="2">
        <v>3.1828703703703702E-3</v>
      </c>
      <c r="T323" s="2">
        <v>1.9675925925925926E-4</v>
      </c>
      <c r="U323">
        <v>0.23849999999999999</v>
      </c>
      <c r="V323">
        <v>0.2072</v>
      </c>
      <c r="W323">
        <v>0.69230000000000003</v>
      </c>
      <c r="X323">
        <v>0.68420000000000003</v>
      </c>
      <c r="Y323">
        <v>0.77780000000000005</v>
      </c>
      <c r="Z323">
        <v>0.3493</v>
      </c>
      <c r="AA323">
        <v>0.28029999999999999</v>
      </c>
      <c r="AB323">
        <v>0.33329999999999999</v>
      </c>
      <c r="AC323">
        <v>0.7</v>
      </c>
      <c r="AD323">
        <v>1</v>
      </c>
      <c r="AE323">
        <v>0</v>
      </c>
      <c r="AF323" t="s">
        <v>3933</v>
      </c>
      <c r="AG323" s="2">
        <v>2.7546296296296294E-3</v>
      </c>
      <c r="AH323" t="s">
        <v>3927</v>
      </c>
      <c r="AI323">
        <v>5</v>
      </c>
      <c r="AJ323" t="s">
        <v>3914</v>
      </c>
      <c r="AK323" s="3">
        <v>42049</v>
      </c>
      <c r="AL323" s="10">
        <f>YEAR(ufc_fights_2[[#This Row],[date]])</f>
        <v>2015</v>
      </c>
      <c r="AM323" t="s">
        <v>4061</v>
      </c>
      <c r="AN323">
        <v>38</v>
      </c>
      <c r="AO323" t="s">
        <v>3913</v>
      </c>
      <c r="AP323">
        <f>IF(ufc_fights_2[[#This Row],[winner]]="Red",ufc_fights_2[[#This Row],[r_fighter_id]],ufc_fights_2[[#This Row],[b_fighter_id]])</f>
        <v>1318</v>
      </c>
      <c r="AQ323" t="str">
        <f>_xlfn.XLOOKUP(ufc_fights_2[[#This Row],[winnerID]],ufc_fighters[id],ufc_fighters[fighter_name],"xxx",0,1)</f>
        <v>Benson Henderson</v>
      </c>
    </row>
    <row r="324" spans="1:43">
      <c r="A324">
        <v>3208</v>
      </c>
      <c r="B324">
        <v>2258</v>
      </c>
      <c r="C324">
        <f>_xlfn.XLOOKUP(ufc_fights_2[[#This Row],[r_fighter_id]],ufc_fighters[id],ufc_fighters[year],"xxx",0,1)</f>
        <v>1986</v>
      </c>
      <c r="D324">
        <f>_xlfn.XLOOKUP(ufc_fights_2[[#This Row],[b_fighter_id]],ufc_fighters[id],ufc_fighters[year],"Prázdné",0,1)</f>
        <v>1986</v>
      </c>
      <c r="E324" s="10">
        <f>YEAR(ufc_fights_2[[#This Row],[date]])-ufc_fights_2[[#This Row],[r_year]]</f>
        <v>28</v>
      </c>
      <c r="F324" s="10">
        <f>YEAR(ufc_fights_2[[#This Row],[date]])-ufc_fights_2[[#This Row],[b_year]]</f>
        <v>28</v>
      </c>
      <c r="G324">
        <v>0</v>
      </c>
      <c r="H324">
        <v>0</v>
      </c>
      <c r="I324">
        <v>0.47410000000000002</v>
      </c>
      <c r="J324">
        <v>0.34039999999999998</v>
      </c>
      <c r="K324">
        <v>0.5867</v>
      </c>
      <c r="L324">
        <v>0.60470000000000002</v>
      </c>
      <c r="M324">
        <v>0.25</v>
      </c>
      <c r="N324">
        <v>0.15790000000000001</v>
      </c>
      <c r="O324">
        <v>0</v>
      </c>
      <c r="P324">
        <v>0</v>
      </c>
      <c r="Q324">
        <v>0</v>
      </c>
      <c r="R324">
        <v>0</v>
      </c>
      <c r="S324" s="2">
        <v>1.8865740740740742E-3</v>
      </c>
      <c r="T324" s="2">
        <v>2.7314814814814814E-3</v>
      </c>
      <c r="U324">
        <v>0.37930000000000003</v>
      </c>
      <c r="V324">
        <v>0.25</v>
      </c>
      <c r="W324">
        <v>0.75</v>
      </c>
      <c r="X324">
        <v>0.8</v>
      </c>
      <c r="Y324">
        <v>1</v>
      </c>
      <c r="Z324">
        <v>0.35439999999999999</v>
      </c>
      <c r="AA324">
        <v>0.29170000000000001</v>
      </c>
      <c r="AB324">
        <v>0.75760000000000005</v>
      </c>
      <c r="AC324">
        <v>0.42859999999999998</v>
      </c>
      <c r="AD324">
        <v>0.5</v>
      </c>
      <c r="AE324">
        <v>0</v>
      </c>
      <c r="AF324" t="s">
        <v>3915</v>
      </c>
      <c r="AG324" s="2">
        <v>3.472222222222222E-3</v>
      </c>
      <c r="AH324" t="s">
        <v>3911</v>
      </c>
      <c r="AI324">
        <v>3</v>
      </c>
      <c r="AJ324" t="s">
        <v>3940</v>
      </c>
      <c r="AK324" s="3">
        <v>41902</v>
      </c>
      <c r="AL324" s="10">
        <f>YEAR(ufc_fights_2[[#This Row],[date]])</f>
        <v>2014</v>
      </c>
      <c r="AM324" t="s">
        <v>3948</v>
      </c>
      <c r="AN324">
        <v>117</v>
      </c>
      <c r="AO324" t="s">
        <v>3913</v>
      </c>
      <c r="AP324">
        <f>IF(ufc_fights_2[[#This Row],[winner]]="Red",ufc_fights_2[[#This Row],[r_fighter_id]],ufc_fights_2[[#This Row],[b_fighter_id]])</f>
        <v>3208</v>
      </c>
      <c r="AQ324" t="str">
        <f>_xlfn.XLOOKUP(ufc_fights_2[[#This Row],[winnerID]],ufc_fighters[id],ufc_fighters[fighter_name],"xxx",0,1)</f>
        <v>Miesha Tate</v>
      </c>
    </row>
    <row r="325" spans="1:43">
      <c r="A325">
        <v>2237</v>
      </c>
      <c r="B325">
        <v>940</v>
      </c>
      <c r="C325">
        <f>_xlfn.XLOOKUP(ufc_fights_2[[#This Row],[r_fighter_id]],ufc_fighters[id],ufc_fighters[year],"xxx",0,1)</f>
        <v>1983</v>
      </c>
      <c r="D325">
        <f>_xlfn.XLOOKUP(ufc_fights_2[[#This Row],[b_fighter_id]],ufc_fighters[id],ufc_fighters[year],"Prázdné",0,1)</f>
        <v>1985</v>
      </c>
      <c r="E325" s="10">
        <f>YEAR(ufc_fights_2[[#This Row],[date]])-ufc_fights_2[[#This Row],[r_year]]</f>
        <v>33</v>
      </c>
      <c r="F325" s="10">
        <f>YEAR(ufc_fights_2[[#This Row],[date]])-ufc_fights_2[[#This Row],[b_year]]</f>
        <v>31</v>
      </c>
      <c r="G325">
        <v>0</v>
      </c>
      <c r="H325">
        <v>0</v>
      </c>
      <c r="I325">
        <v>0.55559999999999998</v>
      </c>
      <c r="J325">
        <v>0.52410000000000001</v>
      </c>
      <c r="K325">
        <v>0.69120000000000004</v>
      </c>
      <c r="L325">
        <v>0.57489999999999997</v>
      </c>
      <c r="M325">
        <v>0.33329999999999999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4.3518518518518515E-3</v>
      </c>
      <c r="T325" s="2">
        <v>7.0601851851851847E-4</v>
      </c>
      <c r="U325">
        <v>0.47520000000000001</v>
      </c>
      <c r="V325">
        <v>0.45050000000000001</v>
      </c>
      <c r="W325">
        <v>0.88890000000000002</v>
      </c>
      <c r="X325">
        <v>1</v>
      </c>
      <c r="Y325">
        <v>0.83330000000000004</v>
      </c>
      <c r="Z325">
        <v>0.41959999999999997</v>
      </c>
      <c r="AA325">
        <v>0.51539999999999997</v>
      </c>
      <c r="AB325">
        <v>0.75</v>
      </c>
      <c r="AC325">
        <v>0.6</v>
      </c>
      <c r="AD325">
        <v>0.83720000000000006</v>
      </c>
      <c r="AE325">
        <v>0</v>
      </c>
      <c r="AF325" t="s">
        <v>3910</v>
      </c>
      <c r="AG325" s="2">
        <v>3.414351851851852E-3</v>
      </c>
      <c r="AH325" t="s">
        <v>3911</v>
      </c>
      <c r="AI325">
        <v>3</v>
      </c>
      <c r="AJ325" t="s">
        <v>4001</v>
      </c>
      <c r="AK325" s="3">
        <v>42421</v>
      </c>
      <c r="AL325" s="10">
        <f>YEAR(ufc_fights_2[[#This Row],[date]])</f>
        <v>2016</v>
      </c>
      <c r="AM325" t="s">
        <v>3948</v>
      </c>
      <c r="AN325">
        <v>29</v>
      </c>
      <c r="AO325" t="s">
        <v>3913</v>
      </c>
      <c r="AP325">
        <f>IF(ufc_fights_2[[#This Row],[winner]]="Red",ufc_fights_2[[#This Row],[r_fighter_id]],ufc_fights_2[[#This Row],[b_fighter_id]])</f>
        <v>2237</v>
      </c>
      <c r="AQ325" t="str">
        <f>_xlfn.XLOOKUP(ufc_fights_2[[#This Row],[winnerID]],ufc_fighters[id],ufc_fighters[fighter_name],"xxx",0,1)</f>
        <v>Lauren Murphy</v>
      </c>
    </row>
    <row r="326" spans="1:43">
      <c r="A326">
        <v>2054</v>
      </c>
      <c r="B326">
        <v>2654</v>
      </c>
      <c r="C326">
        <f>_xlfn.XLOOKUP(ufc_fights_2[[#This Row],[r_fighter_id]],ufc_fighters[id],ufc_fighters[year],"xxx",0,1)</f>
        <v>1980</v>
      </c>
      <c r="D326">
        <f>_xlfn.XLOOKUP(ufc_fights_2[[#This Row],[b_fighter_id]],ufc_fighters[id],ufc_fighters[year],"Prázdné",0,1)</f>
        <v>1977</v>
      </c>
      <c r="E326" s="10">
        <f>YEAR(ufc_fights_2[[#This Row],[date]])-ufc_fights_2[[#This Row],[r_year]]</f>
        <v>38</v>
      </c>
      <c r="F326" s="10">
        <f>YEAR(ufc_fights_2[[#This Row],[date]])-ufc_fights_2[[#This Row],[b_year]]</f>
        <v>41</v>
      </c>
      <c r="G326">
        <v>0</v>
      </c>
      <c r="H326">
        <v>0</v>
      </c>
      <c r="I326">
        <v>0.1837</v>
      </c>
      <c r="J326">
        <v>0.5897</v>
      </c>
      <c r="K326">
        <v>0.63329999999999997</v>
      </c>
      <c r="L326">
        <v>0.67269999999999996</v>
      </c>
      <c r="M326">
        <v>0.4</v>
      </c>
      <c r="N326">
        <v>0</v>
      </c>
      <c r="O326">
        <v>0</v>
      </c>
      <c r="P326">
        <v>1</v>
      </c>
      <c r="Q326">
        <v>0</v>
      </c>
      <c r="R326">
        <v>0</v>
      </c>
      <c r="S326" s="2">
        <v>3.5995370370370369E-3</v>
      </c>
      <c r="T326" s="2">
        <v>8.1018518518518516E-5</v>
      </c>
      <c r="U326">
        <v>0.11899999999999999</v>
      </c>
      <c r="V326">
        <v>0.60529999999999995</v>
      </c>
      <c r="W326">
        <v>0.4</v>
      </c>
      <c r="X326">
        <v>1</v>
      </c>
      <c r="Y326">
        <v>0</v>
      </c>
      <c r="Z326">
        <v>0.1333</v>
      </c>
      <c r="AA326">
        <v>0.45829999999999999</v>
      </c>
      <c r="AB326">
        <v>0.75</v>
      </c>
      <c r="AC326">
        <v>0.5</v>
      </c>
      <c r="AD326">
        <v>0</v>
      </c>
      <c r="AE326">
        <v>0.84619999999999995</v>
      </c>
      <c r="AF326" t="s">
        <v>3933</v>
      </c>
      <c r="AG326" s="2">
        <v>2.5462962962962965E-3</v>
      </c>
      <c r="AH326" t="s">
        <v>3911</v>
      </c>
      <c r="AI326">
        <v>3</v>
      </c>
      <c r="AJ326" t="s">
        <v>3919</v>
      </c>
      <c r="AK326" s="3">
        <v>43155</v>
      </c>
      <c r="AL326" s="10">
        <f>YEAR(ufc_fights_2[[#This Row],[date]])</f>
        <v>2018</v>
      </c>
      <c r="AM326" t="s">
        <v>3948</v>
      </c>
      <c r="AN326">
        <v>49</v>
      </c>
      <c r="AO326" t="s">
        <v>3918</v>
      </c>
      <c r="AP326">
        <f>IF(ufc_fights_2[[#This Row],[winner]]="Red",ufc_fights_2[[#This Row],[r_fighter_id]],ufc_fights_2[[#This Row],[b_fighter_id]])</f>
        <v>2654</v>
      </c>
      <c r="AQ326" t="str">
        <f>_xlfn.XLOOKUP(ufc_fights_2[[#This Row],[winnerID]],ufc_fighters[id],ufc_fighters[fighter_name],"xxx",0,1)</f>
        <v>Marion Reneau</v>
      </c>
    </row>
    <row r="327" spans="1:43">
      <c r="A327">
        <v>625</v>
      </c>
      <c r="B327">
        <v>858</v>
      </c>
      <c r="C327">
        <f>_xlfn.XLOOKUP(ufc_fights_2[[#This Row],[r_fighter_id]],ufc_fighters[id],ufc_fighters[year],"xxx",0,1)</f>
        <v>1993</v>
      </c>
      <c r="D327">
        <f>_xlfn.XLOOKUP(ufc_fights_2[[#This Row],[b_fighter_id]],ufc_fighters[id],ufc_fighters[year],"Prázdné",0,1)</f>
        <v>1988</v>
      </c>
      <c r="E327" s="10">
        <f>YEAR(ufc_fights_2[[#This Row],[date]])-ufc_fights_2[[#This Row],[r_year]]</f>
        <v>27</v>
      </c>
      <c r="F327" s="10">
        <f>YEAR(ufc_fights_2[[#This Row],[date]])-ufc_fights_2[[#This Row],[b_year]]</f>
        <v>32</v>
      </c>
      <c r="G327">
        <v>0</v>
      </c>
      <c r="H327">
        <v>0</v>
      </c>
      <c r="I327">
        <v>0.47620000000000001</v>
      </c>
      <c r="J327">
        <v>0.3125</v>
      </c>
      <c r="K327">
        <v>0.60550000000000004</v>
      </c>
      <c r="L327">
        <v>0.38569999999999999</v>
      </c>
      <c r="M327">
        <v>0.6</v>
      </c>
      <c r="N327">
        <v>0.16669999999999999</v>
      </c>
      <c r="O327">
        <v>0</v>
      </c>
      <c r="P327">
        <v>0</v>
      </c>
      <c r="Q327">
        <v>0</v>
      </c>
      <c r="R327">
        <v>1</v>
      </c>
      <c r="S327" s="2">
        <v>6.9212962962962961E-3</v>
      </c>
      <c r="T327" s="2">
        <v>1.4699074074074074E-3</v>
      </c>
      <c r="U327">
        <v>0.39290000000000003</v>
      </c>
      <c r="V327">
        <v>0.25</v>
      </c>
      <c r="W327">
        <v>0.5</v>
      </c>
      <c r="X327">
        <v>0.75</v>
      </c>
      <c r="Y327">
        <v>0.66669999999999996</v>
      </c>
      <c r="Z327">
        <v>0.375</v>
      </c>
      <c r="AA327">
        <v>0.27589999999999998</v>
      </c>
      <c r="AB327">
        <v>0</v>
      </c>
      <c r="AC327">
        <v>0.66669999999999996</v>
      </c>
      <c r="AD327">
        <v>0.6875</v>
      </c>
      <c r="AE327">
        <v>0</v>
      </c>
      <c r="AF327" t="s">
        <v>3915</v>
      </c>
      <c r="AG327" s="2">
        <v>3.472222222222222E-3</v>
      </c>
      <c r="AH327" t="s">
        <v>3911</v>
      </c>
      <c r="AI327">
        <v>3</v>
      </c>
      <c r="AJ327" t="s">
        <v>3955</v>
      </c>
      <c r="AK327" s="3">
        <v>44114</v>
      </c>
      <c r="AL327" s="10">
        <f>YEAR(ufc_fights_2[[#This Row],[date]])</f>
        <v>2020</v>
      </c>
      <c r="AM327" t="s">
        <v>3948</v>
      </c>
      <c r="AN327">
        <v>5</v>
      </c>
      <c r="AO327" t="s">
        <v>3913</v>
      </c>
      <c r="AP327">
        <f>IF(ufc_fights_2[[#This Row],[winner]]="Red",ufc_fights_2[[#This Row],[r_fighter_id]],ufc_fights_2[[#This Row],[b_fighter_id]])</f>
        <v>625</v>
      </c>
      <c r="AQ327" t="str">
        <f>_xlfn.XLOOKUP(ufc_fights_2[[#This Row],[winnerID]],ufc_fighters[id],ufc_fighters[fighter_name],"xxx",0,1)</f>
        <v>Tracy Cortez</v>
      </c>
    </row>
    <row r="328" spans="1:43">
      <c r="A328">
        <v>2077</v>
      </c>
      <c r="B328">
        <v>625</v>
      </c>
      <c r="C328">
        <f>_xlfn.XLOOKUP(ufc_fights_2[[#This Row],[r_fighter_id]],ufc_fighters[id],ufc_fighters[year],"xxx",0,1)</f>
        <v>1988</v>
      </c>
      <c r="D328">
        <f>_xlfn.XLOOKUP(ufc_fights_2[[#This Row],[b_fighter_id]],ufc_fighters[id],ufc_fighters[year],"Prázdné",0,1)</f>
        <v>1993</v>
      </c>
      <c r="E328" s="10">
        <f>YEAR(ufc_fights_2[[#This Row],[date]])-ufc_fights_2[[#This Row],[r_year]]</f>
        <v>31</v>
      </c>
      <c r="F328" s="10">
        <f>YEAR(ufc_fights_2[[#This Row],[date]])-ufc_fights_2[[#This Row],[b_year]]</f>
        <v>26</v>
      </c>
      <c r="G328">
        <v>0</v>
      </c>
      <c r="H328">
        <v>0</v>
      </c>
      <c r="I328">
        <v>0.32</v>
      </c>
      <c r="J328">
        <v>0.56430000000000002</v>
      </c>
      <c r="K328">
        <v>0.47199999999999998</v>
      </c>
      <c r="L328">
        <v>0.69199999999999995</v>
      </c>
      <c r="M328">
        <v>0</v>
      </c>
      <c r="N328">
        <v>0.22220000000000001</v>
      </c>
      <c r="O328">
        <v>0</v>
      </c>
      <c r="P328">
        <v>0</v>
      </c>
      <c r="Q328">
        <v>0</v>
      </c>
      <c r="R328">
        <v>0</v>
      </c>
      <c r="S328" s="2">
        <v>2.3148148148148147E-5</v>
      </c>
      <c r="T328" s="2">
        <v>6.099537037037037E-3</v>
      </c>
      <c r="U328">
        <v>0.27589999999999998</v>
      </c>
      <c r="V328">
        <v>0.48620000000000002</v>
      </c>
      <c r="W328">
        <v>1</v>
      </c>
      <c r="X328">
        <v>0.5</v>
      </c>
      <c r="Y328">
        <v>0.76919999999999999</v>
      </c>
      <c r="Z328">
        <v>0.27350000000000002</v>
      </c>
      <c r="AA328">
        <v>0.4466</v>
      </c>
      <c r="AB328">
        <v>1</v>
      </c>
      <c r="AC328">
        <v>1</v>
      </c>
      <c r="AD328">
        <v>1</v>
      </c>
      <c r="AE328">
        <v>0.84</v>
      </c>
      <c r="AF328" t="s">
        <v>3915</v>
      </c>
      <c r="AG328" s="2">
        <v>3.472222222222222E-3</v>
      </c>
      <c r="AH328" t="s">
        <v>3911</v>
      </c>
      <c r="AI328">
        <v>3</v>
      </c>
      <c r="AJ328" t="s">
        <v>3940</v>
      </c>
      <c r="AK328" s="3">
        <v>43785</v>
      </c>
      <c r="AL328" s="10">
        <f>YEAR(ufc_fights_2[[#This Row],[date]])</f>
        <v>2019</v>
      </c>
      <c r="AM328" t="s">
        <v>3948</v>
      </c>
      <c r="AN328">
        <v>6</v>
      </c>
      <c r="AO328" t="s">
        <v>3918</v>
      </c>
      <c r="AP328">
        <f>IF(ufc_fights_2[[#This Row],[winner]]="Red",ufc_fights_2[[#This Row],[r_fighter_id]],ufc_fights_2[[#This Row],[b_fighter_id]])</f>
        <v>625</v>
      </c>
      <c r="AQ328" t="str">
        <f>_xlfn.XLOOKUP(ufc_fights_2[[#This Row],[winnerID]],ufc_fighters[id],ufc_fighters[fighter_name],"xxx",0,1)</f>
        <v>Tracy Cortez</v>
      </c>
    </row>
    <row r="329" spans="1:43">
      <c r="A329">
        <v>1650</v>
      </c>
      <c r="B329">
        <v>2584</v>
      </c>
      <c r="C329">
        <f>_xlfn.XLOOKUP(ufc_fights_2[[#This Row],[r_fighter_id]],ufc_fighters[id],ufc_fighters[year],"xxx",0,1)</f>
        <v>1989</v>
      </c>
      <c r="D329">
        <f>_xlfn.XLOOKUP(ufc_fights_2[[#This Row],[b_fighter_id]],ufc_fighters[id],ufc_fighters[year],"Prázdné",0,1)</f>
        <v>1994</v>
      </c>
      <c r="E329" s="10">
        <f>YEAR(ufc_fights_2[[#This Row],[date]])-ufc_fights_2[[#This Row],[r_year]]</f>
        <v>28</v>
      </c>
      <c r="F329" s="10">
        <f>YEAR(ufc_fights_2[[#This Row],[date]])-ufc_fights_2[[#This Row],[b_year]]</f>
        <v>23</v>
      </c>
      <c r="G329">
        <v>0</v>
      </c>
      <c r="H329">
        <v>0</v>
      </c>
      <c r="I329">
        <v>0.37040000000000001</v>
      </c>
      <c r="J329">
        <v>0.31359999999999999</v>
      </c>
      <c r="K329">
        <v>0.38690000000000002</v>
      </c>
      <c r="L329">
        <v>0.35749999999999998</v>
      </c>
      <c r="M329">
        <v>0</v>
      </c>
      <c r="N329">
        <v>0</v>
      </c>
      <c r="O329">
        <v>0</v>
      </c>
      <c r="P329">
        <v>2</v>
      </c>
      <c r="Q329">
        <v>0</v>
      </c>
      <c r="R329">
        <v>0</v>
      </c>
      <c r="S329" s="2">
        <v>8.6805555555555551E-4</v>
      </c>
      <c r="T329" s="2">
        <v>3.5532407407407409E-3</v>
      </c>
      <c r="U329">
        <v>0.30220000000000002</v>
      </c>
      <c r="V329">
        <v>0.28770000000000001</v>
      </c>
      <c r="W329">
        <v>0.64290000000000003</v>
      </c>
      <c r="X329">
        <v>1</v>
      </c>
      <c r="Y329">
        <v>0.55559999999999998</v>
      </c>
      <c r="Z329">
        <v>0.36809999999999998</v>
      </c>
      <c r="AA329">
        <v>0.28029999999999999</v>
      </c>
      <c r="AB329">
        <v>0.5</v>
      </c>
      <c r="AC329">
        <v>0.75</v>
      </c>
      <c r="AD329">
        <v>0</v>
      </c>
      <c r="AE329">
        <v>0</v>
      </c>
      <c r="AF329" t="s">
        <v>3915</v>
      </c>
      <c r="AG329" s="2">
        <v>3.472222222222222E-3</v>
      </c>
      <c r="AH329" t="s">
        <v>3911</v>
      </c>
      <c r="AI329">
        <v>3</v>
      </c>
      <c r="AJ329" t="s">
        <v>3979</v>
      </c>
      <c r="AK329" s="3">
        <v>42903</v>
      </c>
      <c r="AL329" s="10">
        <f>YEAR(ufc_fights_2[[#This Row],[date]])</f>
        <v>2017</v>
      </c>
      <c r="AM329" t="s">
        <v>3948</v>
      </c>
      <c r="AN329">
        <v>57</v>
      </c>
      <c r="AO329" t="s">
        <v>3918</v>
      </c>
      <c r="AP329">
        <f>IF(ufc_fights_2[[#This Row],[winner]]="Red",ufc_fights_2[[#This Row],[r_fighter_id]],ufc_fights_2[[#This Row],[b_fighter_id]])</f>
        <v>2584</v>
      </c>
      <c r="AQ329" t="str">
        <f>_xlfn.XLOOKUP(ufc_fights_2[[#This Row],[winnerID]],ufc_fighters[id],ufc_fighters[fighter_name],"xxx",0,1)</f>
        <v>Lucie Pudilova</v>
      </c>
    </row>
    <row r="330" spans="1:43">
      <c r="A330">
        <v>568</v>
      </c>
      <c r="B330">
        <v>74</v>
      </c>
      <c r="C330">
        <f>_xlfn.XLOOKUP(ufc_fights_2[[#This Row],[r_fighter_id]],ufc_fighters[id],ufc_fighters[year],"xxx",0,1)</f>
        <v>1987</v>
      </c>
      <c r="D330">
        <f>_xlfn.XLOOKUP(ufc_fights_2[[#This Row],[b_fighter_id]],ufc_fighters[id],ufc_fighters[year],"Prázdné",0,1)</f>
        <v>1991</v>
      </c>
      <c r="E330" s="10">
        <f>YEAR(ufc_fights_2[[#This Row],[date]])-ufc_fights_2[[#This Row],[r_year]]</f>
        <v>33</v>
      </c>
      <c r="F330" s="10">
        <f>YEAR(ufc_fights_2[[#This Row],[date]])-ufc_fights_2[[#This Row],[b_year]]</f>
        <v>29</v>
      </c>
      <c r="G330">
        <v>0</v>
      </c>
      <c r="H330">
        <v>0</v>
      </c>
      <c r="I330">
        <v>0.71699999999999997</v>
      </c>
      <c r="J330">
        <v>0.4</v>
      </c>
      <c r="K330">
        <v>0.70860000000000001</v>
      </c>
      <c r="L330">
        <v>0.59089999999999998</v>
      </c>
      <c r="M330">
        <v>1</v>
      </c>
      <c r="N330">
        <v>0.18179999999999999</v>
      </c>
      <c r="O330">
        <v>0</v>
      </c>
      <c r="P330">
        <v>0</v>
      </c>
      <c r="Q330">
        <v>0</v>
      </c>
      <c r="R330">
        <v>0</v>
      </c>
      <c r="S330" s="2">
        <v>5.7638888888888887E-3</v>
      </c>
      <c r="T330" s="2">
        <v>2.4074074074074076E-3</v>
      </c>
      <c r="U330">
        <v>0.69469999999999998</v>
      </c>
      <c r="V330">
        <v>0.2</v>
      </c>
      <c r="W330">
        <v>0.9</v>
      </c>
      <c r="X330">
        <v>1</v>
      </c>
      <c r="Y330">
        <v>0.66669999999999996</v>
      </c>
      <c r="Z330">
        <v>0.5</v>
      </c>
      <c r="AA330">
        <v>0.4</v>
      </c>
      <c r="AB330">
        <v>0.86209999999999998</v>
      </c>
      <c r="AC330">
        <v>0</v>
      </c>
      <c r="AD330">
        <v>0.76600000000000001</v>
      </c>
      <c r="AE330">
        <v>0</v>
      </c>
      <c r="AF330" t="s">
        <v>3910</v>
      </c>
      <c r="AG330" s="2">
        <v>3.0208333333333333E-3</v>
      </c>
      <c r="AH330" t="s">
        <v>3911</v>
      </c>
      <c r="AI330">
        <v>3</v>
      </c>
      <c r="AJ330" t="s">
        <v>3912</v>
      </c>
      <c r="AK330" s="3">
        <v>44093</v>
      </c>
      <c r="AL330" s="10">
        <f>YEAR(ufc_fights_2[[#This Row],[date]])</f>
        <v>2020</v>
      </c>
      <c r="AM330" t="s">
        <v>3948</v>
      </c>
      <c r="AN330">
        <v>1</v>
      </c>
      <c r="AO330" t="s">
        <v>3913</v>
      </c>
      <c r="AP330">
        <f>IF(ufc_fights_2[[#This Row],[winner]]="Red",ufc_fights_2[[#This Row],[r_fighter_id]],ufc_fights_2[[#This Row],[b_fighter_id]])</f>
        <v>568</v>
      </c>
      <c r="AQ330" t="str">
        <f>_xlfn.XLOOKUP(ufc_fights_2[[#This Row],[winnerID]],ufc_fighters[id],ufc_fighters[fighter_name],"xxx",0,1)</f>
        <v>Jessica-Rose Clark</v>
      </c>
    </row>
    <row r="331" spans="1:43">
      <c r="A331">
        <v>483</v>
      </c>
      <c r="B331">
        <v>553</v>
      </c>
      <c r="C331">
        <f>_xlfn.XLOOKUP(ufc_fights_2[[#This Row],[r_fighter_id]],ufc_fighters[id],ufc_fighters[year],"xxx",0,1)</f>
        <v>1984</v>
      </c>
      <c r="D331">
        <f>_xlfn.XLOOKUP(ufc_fights_2[[#This Row],[b_fighter_id]],ufc_fighters[id],ufc_fighters[year],"Prázdné",0,1)</f>
        <v>1988</v>
      </c>
      <c r="E331" s="10">
        <f>YEAR(ufc_fights_2[[#This Row],[date]])-ufc_fights_2[[#This Row],[r_year]]</f>
        <v>32</v>
      </c>
      <c r="F331" s="10">
        <f>YEAR(ufc_fights_2[[#This Row],[date]])-ufc_fights_2[[#This Row],[b_year]]</f>
        <v>28</v>
      </c>
      <c r="G331">
        <v>0</v>
      </c>
      <c r="H331">
        <v>1</v>
      </c>
      <c r="I331">
        <v>0.4219</v>
      </c>
      <c r="J331">
        <v>0.1913</v>
      </c>
      <c r="K331">
        <v>0.55679999999999996</v>
      </c>
      <c r="L331">
        <v>0.4</v>
      </c>
      <c r="M331">
        <v>0.57140000000000002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5.2777777777777779E-3</v>
      </c>
      <c r="T331" s="2">
        <v>1.1574074074074075E-4</v>
      </c>
      <c r="U331">
        <v>0.1875</v>
      </c>
      <c r="V331">
        <v>0.11700000000000001</v>
      </c>
      <c r="W331">
        <v>0.71430000000000005</v>
      </c>
      <c r="X331">
        <v>0.64</v>
      </c>
      <c r="Y331">
        <v>0.6</v>
      </c>
      <c r="Z331">
        <v>0.36840000000000001</v>
      </c>
      <c r="AA331">
        <v>0.16350000000000001</v>
      </c>
      <c r="AB331">
        <v>0.66669999999999996</v>
      </c>
      <c r="AC331">
        <v>0.375</v>
      </c>
      <c r="AD331">
        <v>1</v>
      </c>
      <c r="AE331">
        <v>0.66669999999999996</v>
      </c>
      <c r="AF331" t="s">
        <v>3922</v>
      </c>
      <c r="AG331" s="2">
        <v>3.472222222222222E-3</v>
      </c>
      <c r="AH331" t="s">
        <v>3911</v>
      </c>
      <c r="AI331">
        <v>3</v>
      </c>
      <c r="AJ331" t="s">
        <v>3939</v>
      </c>
      <c r="AK331" s="3">
        <v>42686</v>
      </c>
      <c r="AL331" s="10">
        <f>YEAR(ufc_fights_2[[#This Row],[date]])</f>
        <v>2016</v>
      </c>
      <c r="AM331" t="s">
        <v>3948</v>
      </c>
      <c r="AN331">
        <v>18</v>
      </c>
      <c r="AO331" t="s">
        <v>3913</v>
      </c>
      <c r="AP331">
        <f>IF(ufc_fights_2[[#This Row],[winner]]="Red",ufc_fights_2[[#This Row],[r_fighter_id]],ufc_fights_2[[#This Row],[b_fighter_id]])</f>
        <v>483</v>
      </c>
      <c r="AQ331" t="str">
        <f>_xlfn.XLOOKUP(ufc_fights_2[[#This Row],[winnerID]],ufc_fighters[id],ufc_fighters[fighter_name],"xxx",0,1)</f>
        <v>Liz Carmouche</v>
      </c>
    </row>
    <row r="332" spans="1:43">
      <c r="A332">
        <v>1808</v>
      </c>
      <c r="B332">
        <v>2531</v>
      </c>
      <c r="C332">
        <f>_xlfn.XLOOKUP(ufc_fights_2[[#This Row],[r_fighter_id]],ufc_fighters[id],ufc_fighters[year],"xxx",0,1)</f>
        <v>1983</v>
      </c>
      <c r="D332">
        <f>_xlfn.XLOOKUP(ufc_fights_2[[#This Row],[b_fighter_id]],ufc_fighters[id],ufc_fighters[year],"Prázdné",0,1)</f>
        <v>1986</v>
      </c>
      <c r="E332" s="10">
        <f>YEAR(ufc_fights_2[[#This Row],[date]])-ufc_fights_2[[#This Row],[r_year]]</f>
        <v>31</v>
      </c>
      <c r="F332" s="10">
        <f>YEAR(ufc_fights_2[[#This Row],[date]])-ufc_fights_2[[#This Row],[b_year]]</f>
        <v>28</v>
      </c>
      <c r="G332">
        <v>0</v>
      </c>
      <c r="H332">
        <v>0</v>
      </c>
      <c r="I332">
        <v>0.37819999999999998</v>
      </c>
      <c r="J332">
        <v>0.24809999999999999</v>
      </c>
      <c r="K332">
        <v>0.38129999999999997</v>
      </c>
      <c r="L332">
        <v>0.25369999999999998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1.1574074074074073E-5</v>
      </c>
      <c r="T332" s="2">
        <v>1.4467592592592592E-3</v>
      </c>
      <c r="U332">
        <v>0.34549999999999997</v>
      </c>
      <c r="V332">
        <v>0.22889999999999999</v>
      </c>
      <c r="W332">
        <v>0.68</v>
      </c>
      <c r="X332">
        <v>0.5</v>
      </c>
      <c r="Y332">
        <v>1</v>
      </c>
      <c r="Z332">
        <v>0.379</v>
      </c>
      <c r="AA332">
        <v>0.252</v>
      </c>
      <c r="AB332">
        <v>0.37040000000000001</v>
      </c>
      <c r="AC332">
        <v>0.1875</v>
      </c>
      <c r="AD332">
        <v>0</v>
      </c>
      <c r="AE332">
        <v>0</v>
      </c>
      <c r="AF332" t="s">
        <v>3922</v>
      </c>
      <c r="AG332" s="2">
        <v>3.472222222222222E-3</v>
      </c>
      <c r="AH332" t="s">
        <v>3911</v>
      </c>
      <c r="AI332">
        <v>3</v>
      </c>
      <c r="AJ332" t="s">
        <v>3940</v>
      </c>
      <c r="AK332" s="3">
        <v>41804</v>
      </c>
      <c r="AL332" s="10">
        <f>YEAR(ufc_fights_2[[#This Row],[date]])</f>
        <v>2014</v>
      </c>
      <c r="AM332" t="s">
        <v>3948</v>
      </c>
      <c r="AN332">
        <v>80</v>
      </c>
      <c r="AO332" t="s">
        <v>3913</v>
      </c>
      <c r="AP332">
        <f>IF(ufc_fights_2[[#This Row],[winner]]="Red",ufc_fights_2[[#This Row],[r_fighter_id]],ufc_fights_2[[#This Row],[b_fighter_id]])</f>
        <v>1808</v>
      </c>
      <c r="AQ332" t="str">
        <f>_xlfn.XLOOKUP(ufc_fights_2[[#This Row],[winnerID]],ufc_fighters[id],ufc_fighters[fighter_name],"xxx",0,1)</f>
        <v>Valerie Letourneau</v>
      </c>
    </row>
    <row r="333" spans="1:43">
      <c r="A333">
        <v>108</v>
      </c>
      <c r="B333">
        <v>2190</v>
      </c>
      <c r="C333">
        <f>_xlfn.XLOOKUP(ufc_fights_2[[#This Row],[r_fighter_id]],ufc_fighters[id],ufc_fighters[year],"xxx",0,1)</f>
        <v>1991</v>
      </c>
      <c r="D333">
        <f>_xlfn.XLOOKUP(ufc_fights_2[[#This Row],[b_fighter_id]],ufc_fighters[id],ufc_fighters[year],"Prázdné",0,1)</f>
        <v>1988</v>
      </c>
      <c r="E333" s="10">
        <f>YEAR(ufc_fights_2[[#This Row],[date]])-ufc_fights_2[[#This Row],[r_year]]</f>
        <v>24</v>
      </c>
      <c r="F333" s="10">
        <f>YEAR(ufc_fights_2[[#This Row],[date]])-ufc_fights_2[[#This Row],[b_year]]</f>
        <v>27</v>
      </c>
      <c r="G333">
        <v>0</v>
      </c>
      <c r="H333">
        <v>0</v>
      </c>
      <c r="I333">
        <v>0.55559999999999998</v>
      </c>
      <c r="J333">
        <v>0.32140000000000002</v>
      </c>
      <c r="K333">
        <v>0.76700000000000002</v>
      </c>
      <c r="L333">
        <v>0.377</v>
      </c>
      <c r="M333">
        <v>0.75</v>
      </c>
      <c r="N333">
        <v>0</v>
      </c>
      <c r="O333">
        <v>0</v>
      </c>
      <c r="P333">
        <v>1</v>
      </c>
      <c r="Q333">
        <v>0</v>
      </c>
      <c r="R333">
        <v>0</v>
      </c>
      <c r="S333" s="2">
        <v>6.3310185185185188E-3</v>
      </c>
      <c r="T333" s="2">
        <v>4.5138888888888887E-4</v>
      </c>
      <c r="U333">
        <v>0.48649999999999999</v>
      </c>
      <c r="V333">
        <v>0.30769999999999997</v>
      </c>
      <c r="W333">
        <v>0.81820000000000004</v>
      </c>
      <c r="X333">
        <v>1</v>
      </c>
      <c r="Y333">
        <v>0.66669999999999996</v>
      </c>
      <c r="Z333">
        <v>0.36959999999999998</v>
      </c>
      <c r="AA333">
        <v>0.28849999999999998</v>
      </c>
      <c r="AB333">
        <v>0</v>
      </c>
      <c r="AC333">
        <v>0.75</v>
      </c>
      <c r="AD333">
        <v>0.75</v>
      </c>
      <c r="AE333">
        <v>0</v>
      </c>
      <c r="AF333" t="s">
        <v>3915</v>
      </c>
      <c r="AG333" s="2">
        <v>3.472222222222222E-3</v>
      </c>
      <c r="AH333" t="s">
        <v>3911</v>
      </c>
      <c r="AI333">
        <v>3</v>
      </c>
      <c r="AJ333" t="s">
        <v>3925</v>
      </c>
      <c r="AK333" s="3">
        <v>42200</v>
      </c>
      <c r="AL333" s="10">
        <f>YEAR(ufc_fights_2[[#This Row],[date]])</f>
        <v>2015</v>
      </c>
      <c r="AM333" t="s">
        <v>3948</v>
      </c>
      <c r="AN333">
        <v>116</v>
      </c>
      <c r="AO333" t="s">
        <v>3913</v>
      </c>
      <c r="AP333">
        <f>IF(ufc_fights_2[[#This Row],[winner]]="Red",ufc_fights_2[[#This Row],[r_fighter_id]],ufc_fights_2[[#This Row],[b_fighter_id]])</f>
        <v>108</v>
      </c>
      <c r="AQ333" t="str">
        <f>_xlfn.XLOOKUP(ufc_fights_2[[#This Row],[winnerID]],ufc_fighters[id],ufc_fighters[fighter_name],"xxx",0,1)</f>
        <v>Jessica Andrade</v>
      </c>
    </row>
    <row r="334" spans="1:43">
      <c r="A334">
        <v>2237</v>
      </c>
      <c r="B334">
        <v>553</v>
      </c>
      <c r="C334">
        <f>_xlfn.XLOOKUP(ufc_fights_2[[#This Row],[r_fighter_id]],ufc_fighters[id],ufc_fighters[year],"xxx",0,1)</f>
        <v>1983</v>
      </c>
      <c r="D334">
        <f>_xlfn.XLOOKUP(ufc_fights_2[[#This Row],[b_fighter_id]],ufc_fighters[id],ufc_fighters[year],"Prázdné",0,1)</f>
        <v>1988</v>
      </c>
      <c r="E334" s="10">
        <f>YEAR(ufc_fights_2[[#This Row],[date]])-ufc_fights_2[[#This Row],[r_year]]</f>
        <v>33</v>
      </c>
      <c r="F334" s="10">
        <f>YEAR(ufc_fights_2[[#This Row],[date]])-ufc_fights_2[[#This Row],[b_year]]</f>
        <v>28</v>
      </c>
      <c r="G334">
        <v>0</v>
      </c>
      <c r="H334">
        <v>0</v>
      </c>
      <c r="I334">
        <v>0.26569999999999999</v>
      </c>
      <c r="J334">
        <v>0.32369999999999999</v>
      </c>
      <c r="K334">
        <v>0.435</v>
      </c>
      <c r="L334">
        <v>0.41360000000000002</v>
      </c>
      <c r="M334">
        <v>0.25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3.9583333333333337E-3</v>
      </c>
      <c r="T334" s="2">
        <v>8.1018518518518516E-5</v>
      </c>
      <c r="U334">
        <v>0.21709999999999999</v>
      </c>
      <c r="V334">
        <v>0.23680000000000001</v>
      </c>
      <c r="W334">
        <v>0.6</v>
      </c>
      <c r="X334">
        <v>0.77780000000000005</v>
      </c>
      <c r="Y334">
        <v>0.90910000000000002</v>
      </c>
      <c r="Z334">
        <v>0.218</v>
      </c>
      <c r="AA334">
        <v>0.31580000000000003</v>
      </c>
      <c r="AB334">
        <v>1</v>
      </c>
      <c r="AC334">
        <v>0.5</v>
      </c>
      <c r="AD334">
        <v>0.83330000000000004</v>
      </c>
      <c r="AE334">
        <v>0</v>
      </c>
      <c r="AF334" t="s">
        <v>3915</v>
      </c>
      <c r="AG334" s="2">
        <v>3.472222222222222E-3</v>
      </c>
      <c r="AH334" t="s">
        <v>3911</v>
      </c>
      <c r="AI334">
        <v>3</v>
      </c>
      <c r="AJ334" t="s">
        <v>3919</v>
      </c>
      <c r="AK334" s="3">
        <v>42564</v>
      </c>
      <c r="AL334" s="10">
        <f>YEAR(ufc_fights_2[[#This Row],[date]])</f>
        <v>2016</v>
      </c>
      <c r="AM334" t="s">
        <v>3948</v>
      </c>
      <c r="AN334">
        <v>73</v>
      </c>
      <c r="AO334" t="s">
        <v>3918</v>
      </c>
      <c r="AP334">
        <f>IF(ufc_fights_2[[#This Row],[winner]]="Red",ufc_fights_2[[#This Row],[r_fighter_id]],ufc_fights_2[[#This Row],[b_fighter_id]])</f>
        <v>553</v>
      </c>
      <c r="AQ334" t="str">
        <f>_xlfn.XLOOKUP(ufc_fights_2[[#This Row],[winnerID]],ufc_fighters[id],ufc_fighters[fighter_name],"xxx",0,1)</f>
        <v>Katlyn Chookagian</v>
      </c>
    </row>
    <row r="335" spans="1:43">
      <c r="A335">
        <v>553</v>
      </c>
      <c r="B335">
        <v>48</v>
      </c>
      <c r="C335">
        <f>_xlfn.XLOOKUP(ufc_fights_2[[#This Row],[r_fighter_id]],ufc_fighters[id],ufc_fighters[year],"xxx",0,1)</f>
        <v>1988</v>
      </c>
      <c r="D335">
        <f>_xlfn.XLOOKUP(ufc_fights_2[[#This Row],[b_fighter_id]],ufc_fighters[id],ufc_fighters[year],"Prázdné",0,1)</f>
        <v>1988</v>
      </c>
      <c r="E335" s="10">
        <f>YEAR(ufc_fights_2[[#This Row],[date]])-ufc_fights_2[[#This Row],[r_year]]</f>
        <v>29</v>
      </c>
      <c r="F335" s="10">
        <f>YEAR(ufc_fights_2[[#This Row],[date]])-ufc_fights_2[[#This Row],[b_year]]</f>
        <v>29</v>
      </c>
      <c r="G335">
        <v>0</v>
      </c>
      <c r="H335">
        <v>0</v>
      </c>
      <c r="I335">
        <v>0.3846</v>
      </c>
      <c r="J335">
        <v>0.37669999999999998</v>
      </c>
      <c r="K335">
        <v>0.38690000000000002</v>
      </c>
      <c r="L335">
        <v>0.3795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2.0833333333333335E-4</v>
      </c>
      <c r="T335" s="2">
        <v>0</v>
      </c>
      <c r="U335">
        <v>0.25409999999999999</v>
      </c>
      <c r="V335">
        <v>0.27810000000000001</v>
      </c>
      <c r="W335">
        <v>0.52939999999999998</v>
      </c>
      <c r="X335">
        <v>0.83779999999999999</v>
      </c>
      <c r="Y335">
        <v>0.7</v>
      </c>
      <c r="Z335">
        <v>0.38019999999999998</v>
      </c>
      <c r="AA335">
        <v>0.36969999999999997</v>
      </c>
      <c r="AB335">
        <v>0.5</v>
      </c>
      <c r="AC335">
        <v>0.5</v>
      </c>
      <c r="AD335">
        <v>0</v>
      </c>
      <c r="AE335">
        <v>0</v>
      </c>
      <c r="AF335" t="s">
        <v>3922</v>
      </c>
      <c r="AG335" s="2">
        <v>3.472222222222222E-3</v>
      </c>
      <c r="AH335" t="s">
        <v>3911</v>
      </c>
      <c r="AI335">
        <v>3</v>
      </c>
      <c r="AJ335" t="s">
        <v>3941</v>
      </c>
      <c r="AK335" s="3">
        <v>42833</v>
      </c>
      <c r="AL335" s="10">
        <f>YEAR(ufc_fights_2[[#This Row],[date]])</f>
        <v>2017</v>
      </c>
      <c r="AM335" t="s">
        <v>3948</v>
      </c>
      <c r="AN335">
        <v>147</v>
      </c>
      <c r="AO335" t="s">
        <v>3913</v>
      </c>
      <c r="AP335">
        <f>IF(ufc_fights_2[[#This Row],[winner]]="Red",ufc_fights_2[[#This Row],[r_fighter_id]],ufc_fights_2[[#This Row],[b_fighter_id]])</f>
        <v>553</v>
      </c>
      <c r="AQ335" t="str">
        <f>_xlfn.XLOOKUP(ufc_fights_2[[#This Row],[winnerID]],ufc_fighters[id],ufc_fighters[fighter_name],"xxx",0,1)</f>
        <v>Katlyn Chookagian</v>
      </c>
    </row>
    <row r="336" spans="1:43">
      <c r="A336">
        <v>2942</v>
      </c>
      <c r="B336">
        <v>108</v>
      </c>
      <c r="C336">
        <f>_xlfn.XLOOKUP(ufc_fights_2[[#This Row],[r_fighter_id]],ufc_fighters[id],ufc_fighters[year],"xxx",0,1)</f>
        <v>1977</v>
      </c>
      <c r="D336">
        <f>_xlfn.XLOOKUP(ufc_fights_2[[#This Row],[b_fighter_id]],ufc_fighters[id],ufc_fighters[year],"Prázdné",0,1)</f>
        <v>1991</v>
      </c>
      <c r="E336" s="10">
        <f>YEAR(ufc_fights_2[[#This Row],[date]])-ufc_fights_2[[#This Row],[r_year]]</f>
        <v>36</v>
      </c>
      <c r="F336" s="10">
        <f>YEAR(ufc_fights_2[[#This Row],[date]])-ufc_fights_2[[#This Row],[b_year]]</f>
        <v>22</v>
      </c>
      <c r="G336">
        <v>0</v>
      </c>
      <c r="H336">
        <v>0</v>
      </c>
      <c r="I336">
        <v>0.35920000000000002</v>
      </c>
      <c r="J336">
        <v>0.5988</v>
      </c>
      <c r="K336">
        <v>0.40810000000000002</v>
      </c>
      <c r="L336">
        <v>0.60389999999999999</v>
      </c>
      <c r="M336">
        <v>0.125</v>
      </c>
      <c r="N336">
        <v>0.5</v>
      </c>
      <c r="O336">
        <v>0</v>
      </c>
      <c r="P336">
        <v>0</v>
      </c>
      <c r="Q336">
        <v>0</v>
      </c>
      <c r="R336">
        <v>0</v>
      </c>
      <c r="S336" s="2">
        <v>3.9351851851851852E-4</v>
      </c>
      <c r="T336" s="2">
        <v>1.1805555555555556E-3</v>
      </c>
      <c r="U336">
        <v>0.29770000000000002</v>
      </c>
      <c r="V336">
        <v>0.57010000000000005</v>
      </c>
      <c r="W336">
        <v>0.83330000000000004</v>
      </c>
      <c r="X336">
        <v>0.79169999999999996</v>
      </c>
      <c r="Y336">
        <v>1</v>
      </c>
      <c r="Z336">
        <v>0.35120000000000001</v>
      </c>
      <c r="AA336">
        <v>0.58679999999999999</v>
      </c>
      <c r="AB336">
        <v>1</v>
      </c>
      <c r="AC336">
        <v>1</v>
      </c>
      <c r="AD336">
        <v>0</v>
      </c>
      <c r="AE336">
        <v>1</v>
      </c>
      <c r="AF336" t="s">
        <v>3915</v>
      </c>
      <c r="AG336" s="2">
        <v>3.472222222222222E-3</v>
      </c>
      <c r="AH336" t="s">
        <v>3911</v>
      </c>
      <c r="AI336">
        <v>3</v>
      </c>
      <c r="AJ336" t="s">
        <v>4007</v>
      </c>
      <c r="AK336" s="3">
        <v>41573</v>
      </c>
      <c r="AL336" s="10">
        <f>YEAR(ufc_fights_2[[#This Row],[date]])</f>
        <v>2013</v>
      </c>
      <c r="AM336" t="s">
        <v>3948</v>
      </c>
      <c r="AN336">
        <v>33</v>
      </c>
      <c r="AO336" t="s">
        <v>3918</v>
      </c>
      <c r="AP336">
        <f>IF(ufc_fights_2[[#This Row],[winner]]="Red",ufc_fights_2[[#This Row],[r_fighter_id]],ufc_fights_2[[#This Row],[b_fighter_id]])</f>
        <v>108</v>
      </c>
      <c r="AQ336" t="str">
        <f>_xlfn.XLOOKUP(ufc_fights_2[[#This Row],[winnerID]],ufc_fighters[id],ufc_fighters[fighter_name],"xxx",0,1)</f>
        <v>Jessica Andrade</v>
      </c>
    </row>
    <row r="337" spans="1:43">
      <c r="A337">
        <v>108</v>
      </c>
      <c r="B337">
        <v>2416</v>
      </c>
      <c r="C337">
        <f>_xlfn.XLOOKUP(ufc_fights_2[[#This Row],[r_fighter_id]],ufc_fighters[id],ufc_fighters[year],"xxx",0,1)</f>
        <v>1991</v>
      </c>
      <c r="D337">
        <f>_xlfn.XLOOKUP(ufc_fights_2[[#This Row],[b_fighter_id]],ufc_fighters[id],ufc_fighters[year],"Prázdné",0,1)</f>
        <v>1994</v>
      </c>
      <c r="E337" s="10">
        <f>YEAR(ufc_fights_2[[#This Row],[date]])-ufc_fights_2[[#This Row],[r_year]]</f>
        <v>23</v>
      </c>
      <c r="F337" s="10">
        <f>YEAR(ufc_fights_2[[#This Row],[date]])-ufc_fights_2[[#This Row],[b_year]]</f>
        <v>20</v>
      </c>
      <c r="G337">
        <v>0</v>
      </c>
      <c r="H337">
        <v>0</v>
      </c>
      <c r="I337">
        <v>0.79169999999999996</v>
      </c>
      <c r="J337">
        <v>0.46150000000000002</v>
      </c>
      <c r="K337">
        <v>0.84619999999999995</v>
      </c>
      <c r="L337">
        <v>0.61109999999999998</v>
      </c>
      <c r="M337">
        <v>1</v>
      </c>
      <c r="N337">
        <v>0</v>
      </c>
      <c r="O337">
        <v>2</v>
      </c>
      <c r="P337">
        <v>0</v>
      </c>
      <c r="Q337">
        <v>0</v>
      </c>
      <c r="R337">
        <v>0</v>
      </c>
      <c r="S337" s="2">
        <v>3.0208333333333333E-3</v>
      </c>
      <c r="T337" s="2">
        <v>0</v>
      </c>
      <c r="U337">
        <v>0.73680000000000001</v>
      </c>
      <c r="V337">
        <v>0.41670000000000001</v>
      </c>
      <c r="W337">
        <v>1</v>
      </c>
      <c r="X337">
        <v>0</v>
      </c>
      <c r="Y337">
        <v>0</v>
      </c>
      <c r="Z337">
        <v>0.25</v>
      </c>
      <c r="AA337">
        <v>0.375</v>
      </c>
      <c r="AB337">
        <v>0</v>
      </c>
      <c r="AC337">
        <v>1</v>
      </c>
      <c r="AD337">
        <v>0.9</v>
      </c>
      <c r="AE337">
        <v>0.5</v>
      </c>
      <c r="AF337" t="s">
        <v>3933</v>
      </c>
      <c r="AG337" s="2">
        <v>3.1597222222222222E-3</v>
      </c>
      <c r="AH337" t="s">
        <v>3911</v>
      </c>
      <c r="AI337">
        <v>3</v>
      </c>
      <c r="AJ337" t="s">
        <v>3988</v>
      </c>
      <c r="AK337" s="3">
        <v>41895</v>
      </c>
      <c r="AL337" s="10">
        <f>YEAR(ufc_fights_2[[#This Row],[date]])</f>
        <v>2014</v>
      </c>
      <c r="AM337" t="s">
        <v>3948</v>
      </c>
      <c r="AN337">
        <v>44</v>
      </c>
      <c r="AO337" t="s">
        <v>3913</v>
      </c>
      <c r="AP337">
        <f>IF(ufc_fights_2[[#This Row],[winner]]="Red",ufc_fights_2[[#This Row],[r_fighter_id]],ufc_fights_2[[#This Row],[b_fighter_id]])</f>
        <v>108</v>
      </c>
      <c r="AQ337" t="str">
        <f>_xlfn.XLOOKUP(ufc_fights_2[[#This Row],[winnerID]],ufc_fighters[id],ufc_fighters[fighter_name],"xxx",0,1)</f>
        <v>Jessica Andrade</v>
      </c>
    </row>
    <row r="338" spans="1:43">
      <c r="A338">
        <v>2489</v>
      </c>
      <c r="B338">
        <v>108</v>
      </c>
      <c r="C338">
        <f>_xlfn.XLOOKUP(ufc_fights_2[[#This Row],[r_fighter_id]],ufc_fighters[id],ufc_fighters[year],"xxx",0,1)</f>
        <v>1988</v>
      </c>
      <c r="D338">
        <f>_xlfn.XLOOKUP(ufc_fights_2[[#This Row],[b_fighter_id]],ufc_fighters[id],ufc_fighters[year],"Prázdné",0,1)</f>
        <v>1991</v>
      </c>
      <c r="E338" s="10">
        <f>YEAR(ufc_fights_2[[#This Row],[date]])-ufc_fights_2[[#This Row],[r_year]]</f>
        <v>26</v>
      </c>
      <c r="F338" s="10">
        <f>YEAR(ufc_fights_2[[#This Row],[date]])-ufc_fights_2[[#This Row],[b_year]]</f>
        <v>23</v>
      </c>
      <c r="G338">
        <v>0</v>
      </c>
      <c r="H338">
        <v>0</v>
      </c>
      <c r="I338">
        <v>0.49099999999999999</v>
      </c>
      <c r="J338">
        <v>0.41770000000000002</v>
      </c>
      <c r="K338">
        <v>0.50580000000000003</v>
      </c>
      <c r="L338">
        <v>0.48649999999999999</v>
      </c>
      <c r="M338">
        <v>0.66669999999999996</v>
      </c>
      <c r="N338">
        <v>0.375</v>
      </c>
      <c r="O338">
        <v>2</v>
      </c>
      <c r="P338">
        <v>0</v>
      </c>
      <c r="Q338">
        <v>0</v>
      </c>
      <c r="R338">
        <v>0</v>
      </c>
      <c r="S338" s="2">
        <v>9.2592592592592596E-4</v>
      </c>
      <c r="T338" s="2">
        <v>4.3981481481481484E-3</v>
      </c>
      <c r="U338">
        <v>0.38059999999999999</v>
      </c>
      <c r="V338">
        <v>0.35339999999999999</v>
      </c>
      <c r="W338">
        <v>0.9</v>
      </c>
      <c r="X338">
        <v>1</v>
      </c>
      <c r="Y338">
        <v>1</v>
      </c>
      <c r="Z338">
        <v>0.37840000000000001</v>
      </c>
      <c r="AA338">
        <v>0.3654</v>
      </c>
      <c r="AB338">
        <v>0.70209999999999995</v>
      </c>
      <c r="AC338">
        <v>0.52939999999999998</v>
      </c>
      <c r="AD338">
        <v>0.77780000000000005</v>
      </c>
      <c r="AE338">
        <v>0.33329999999999999</v>
      </c>
      <c r="AF338" t="s">
        <v>3922</v>
      </c>
      <c r="AG338" s="2">
        <v>3.472222222222222E-3</v>
      </c>
      <c r="AH338" t="s">
        <v>3911</v>
      </c>
      <c r="AI338">
        <v>3</v>
      </c>
      <c r="AJ338" t="s">
        <v>4067</v>
      </c>
      <c r="AK338" s="3">
        <v>41713</v>
      </c>
      <c r="AL338" s="10">
        <f>YEAR(ufc_fights_2[[#This Row],[date]])</f>
        <v>2014</v>
      </c>
      <c r="AM338" t="s">
        <v>3948</v>
      </c>
      <c r="AN338">
        <v>98</v>
      </c>
      <c r="AO338" t="s">
        <v>3918</v>
      </c>
      <c r="AP338">
        <f>IF(ufc_fights_2[[#This Row],[winner]]="Red",ufc_fights_2[[#This Row],[r_fighter_id]],ufc_fights_2[[#This Row],[b_fighter_id]])</f>
        <v>108</v>
      </c>
      <c r="AQ338" t="str">
        <f>_xlfn.XLOOKUP(ufc_fights_2[[#This Row],[winnerID]],ufc_fighters[id],ufc_fighters[fighter_name],"xxx",0,1)</f>
        <v>Jessica Andrade</v>
      </c>
    </row>
    <row r="339" spans="1:43">
      <c r="A339">
        <v>3039</v>
      </c>
      <c r="B339">
        <v>2258</v>
      </c>
      <c r="C339">
        <f>_xlfn.XLOOKUP(ufc_fights_2[[#This Row],[r_fighter_id]],ufc_fighters[id],ufc_fighters[year],"xxx",0,1)</f>
        <v>1982</v>
      </c>
      <c r="D339">
        <f>_xlfn.XLOOKUP(ufc_fights_2[[#This Row],[b_fighter_id]],ufc_fighters[id],ufc_fighters[year],"Prázdné",0,1)</f>
        <v>1986</v>
      </c>
      <c r="E339" s="10">
        <f>YEAR(ufc_fights_2[[#This Row],[date]])-ufc_fights_2[[#This Row],[r_year]]</f>
        <v>34</v>
      </c>
      <c r="F339" s="10">
        <f>YEAR(ufc_fights_2[[#This Row],[date]])-ufc_fights_2[[#This Row],[b_year]]</f>
        <v>30</v>
      </c>
      <c r="G339">
        <v>0</v>
      </c>
      <c r="H339">
        <v>0</v>
      </c>
      <c r="I339">
        <v>0.34250000000000003</v>
      </c>
      <c r="J339">
        <v>0.33700000000000002</v>
      </c>
      <c r="K339">
        <v>0.37309999999999999</v>
      </c>
      <c r="L339">
        <v>0.4677</v>
      </c>
      <c r="M339">
        <v>0</v>
      </c>
      <c r="N339">
        <v>0.23080000000000001</v>
      </c>
      <c r="O339">
        <v>0</v>
      </c>
      <c r="P339">
        <v>1</v>
      </c>
      <c r="Q339">
        <v>0</v>
      </c>
      <c r="R339">
        <v>0</v>
      </c>
      <c r="S339" s="2">
        <v>2.3148148148148147E-5</v>
      </c>
      <c r="T339" s="2">
        <v>3.8425925925925928E-3</v>
      </c>
      <c r="U339">
        <v>0.3054</v>
      </c>
      <c r="V339">
        <v>0.32100000000000001</v>
      </c>
      <c r="W339">
        <v>0.78569999999999995</v>
      </c>
      <c r="X339">
        <v>0</v>
      </c>
      <c r="Y339">
        <v>0.5</v>
      </c>
      <c r="Z339">
        <v>0.3352</v>
      </c>
      <c r="AA339">
        <v>0.27500000000000002</v>
      </c>
      <c r="AB339">
        <v>0.6</v>
      </c>
      <c r="AC339">
        <v>0.75</v>
      </c>
      <c r="AD339">
        <v>0</v>
      </c>
      <c r="AE339">
        <v>0</v>
      </c>
      <c r="AF339" t="s">
        <v>3915</v>
      </c>
      <c r="AG339" s="2">
        <v>3.472222222222222E-3</v>
      </c>
      <c r="AH339" t="s">
        <v>3911</v>
      </c>
      <c r="AI339">
        <v>3</v>
      </c>
      <c r="AJ339" t="s">
        <v>3946</v>
      </c>
      <c r="AK339" s="3">
        <v>42448</v>
      </c>
      <c r="AL339" s="10">
        <f>YEAR(ufc_fights_2[[#This Row],[date]])</f>
        <v>2016</v>
      </c>
      <c r="AM339" t="s">
        <v>3948</v>
      </c>
      <c r="AN339">
        <v>101</v>
      </c>
      <c r="AO339" t="s">
        <v>3913</v>
      </c>
      <c r="AP339">
        <f>IF(ufc_fights_2[[#This Row],[winner]]="Red",ufc_fights_2[[#This Row],[r_fighter_id]],ufc_fights_2[[#This Row],[b_fighter_id]])</f>
        <v>3039</v>
      </c>
      <c r="AQ339" t="str">
        <f>_xlfn.XLOOKUP(ufc_fights_2[[#This Row],[winnerID]],ufc_fighters[id],ufc_fighters[fighter_name],"xxx",0,1)</f>
        <v>Leslie Smith</v>
      </c>
    </row>
    <row r="340" spans="1:43">
      <c r="A340">
        <v>3039</v>
      </c>
      <c r="B340">
        <v>1795</v>
      </c>
      <c r="C340">
        <f>_xlfn.XLOOKUP(ufc_fights_2[[#This Row],[r_fighter_id]],ufc_fighters[id],ufc_fighters[year],"xxx",0,1)</f>
        <v>1982</v>
      </c>
      <c r="D340">
        <f>_xlfn.XLOOKUP(ufc_fights_2[[#This Row],[b_fighter_id]],ufc_fighters[id],ufc_fighters[year],"Prázdné",0,1)</f>
        <v>1987</v>
      </c>
      <c r="E340" s="10">
        <f>YEAR(ufc_fights_2[[#This Row],[date]])-ufc_fights_2[[#This Row],[r_year]]</f>
        <v>35</v>
      </c>
      <c r="F340" s="10">
        <f>YEAR(ufc_fights_2[[#This Row],[date]])-ufc_fights_2[[#This Row],[b_year]]</f>
        <v>30</v>
      </c>
      <c r="G340">
        <v>0</v>
      </c>
      <c r="H340">
        <v>0</v>
      </c>
      <c r="I340">
        <v>0.52600000000000002</v>
      </c>
      <c r="J340">
        <v>0.64149999999999996</v>
      </c>
      <c r="K340">
        <v>0.55069999999999997</v>
      </c>
      <c r="L340">
        <v>0.64810000000000001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 s="2">
        <v>1.0185185185185184E-3</v>
      </c>
      <c r="T340" s="2">
        <v>3.9351851851851852E-4</v>
      </c>
      <c r="U340">
        <v>0.4713</v>
      </c>
      <c r="V340">
        <v>0.56579999999999997</v>
      </c>
      <c r="W340">
        <v>0.76919999999999999</v>
      </c>
      <c r="X340">
        <v>0.77780000000000005</v>
      </c>
      <c r="Y340">
        <v>1</v>
      </c>
      <c r="Z340">
        <v>0.4</v>
      </c>
      <c r="AA340">
        <v>0.60440000000000005</v>
      </c>
      <c r="AB340">
        <v>0.72</v>
      </c>
      <c r="AC340">
        <v>0.86670000000000003</v>
      </c>
      <c r="AD340">
        <v>0.5</v>
      </c>
      <c r="AE340">
        <v>0</v>
      </c>
      <c r="AF340" t="s">
        <v>3910</v>
      </c>
      <c r="AG340" s="2">
        <v>2.0023148148148148E-3</v>
      </c>
      <c r="AH340" t="s">
        <v>3911</v>
      </c>
      <c r="AI340">
        <v>3</v>
      </c>
      <c r="AJ340" t="s">
        <v>3944</v>
      </c>
      <c r="AK340" s="3">
        <v>42932</v>
      </c>
      <c r="AL340" s="10">
        <f>YEAR(ufc_fights_2[[#This Row],[date]])</f>
        <v>2017</v>
      </c>
      <c r="AM340" t="s">
        <v>3948</v>
      </c>
      <c r="AN340">
        <v>60</v>
      </c>
      <c r="AO340" t="s">
        <v>3913</v>
      </c>
      <c r="AP340">
        <f>IF(ufc_fights_2[[#This Row],[winner]]="Red",ufc_fights_2[[#This Row],[r_fighter_id]],ufc_fights_2[[#This Row],[b_fighter_id]])</f>
        <v>3039</v>
      </c>
      <c r="AQ340" t="str">
        <f>_xlfn.XLOOKUP(ufc_fights_2[[#This Row],[winnerID]],ufc_fighters[id],ufc_fighters[fighter_name],"xxx",0,1)</f>
        <v>Leslie Smith</v>
      </c>
    </row>
    <row r="341" spans="1:43">
      <c r="A341">
        <v>2479</v>
      </c>
      <c r="B341">
        <v>2167</v>
      </c>
      <c r="C341">
        <f>_xlfn.XLOOKUP(ufc_fights_2[[#This Row],[r_fighter_id]],ufc_fighters[id],ufc_fighters[year],"xxx",0,1)</f>
        <v>1989</v>
      </c>
      <c r="D341">
        <f>_xlfn.XLOOKUP(ufc_fights_2[[#This Row],[b_fighter_id]],ufc_fighters[id],ufc_fighters[year],"Prázdné",0,1)</f>
        <v>1988</v>
      </c>
      <c r="E341" s="10">
        <f>YEAR(ufc_fights_2[[#This Row],[date]])-ufc_fights_2[[#This Row],[r_year]]</f>
        <v>30</v>
      </c>
      <c r="F341" s="10">
        <f>YEAR(ufc_fights_2[[#This Row],[date]])-ufc_fights_2[[#This Row],[b_year]]</f>
        <v>31</v>
      </c>
      <c r="G341">
        <v>0</v>
      </c>
      <c r="H341">
        <v>0</v>
      </c>
      <c r="I341">
        <v>0.5</v>
      </c>
      <c r="J341">
        <v>0.48099999999999998</v>
      </c>
      <c r="K341">
        <v>0.6835</v>
      </c>
      <c r="L341">
        <v>0.57279999999999998</v>
      </c>
      <c r="M341">
        <v>0.5</v>
      </c>
      <c r="N341">
        <v>0.6</v>
      </c>
      <c r="O341">
        <v>0</v>
      </c>
      <c r="P341">
        <v>0</v>
      </c>
      <c r="Q341">
        <v>0</v>
      </c>
      <c r="R341">
        <v>0</v>
      </c>
      <c r="S341" s="2">
        <v>3.2060185185185186E-3</v>
      </c>
      <c r="T341" s="2">
        <v>4.3055555555555555E-3</v>
      </c>
      <c r="U341">
        <v>0.43840000000000001</v>
      </c>
      <c r="V341">
        <v>0.26</v>
      </c>
      <c r="W341">
        <v>0.85709999999999997</v>
      </c>
      <c r="X341">
        <v>0.33329999999999999</v>
      </c>
      <c r="Y341">
        <v>0.78949999999999998</v>
      </c>
      <c r="Z341">
        <v>0.3281</v>
      </c>
      <c r="AA341">
        <v>0.45610000000000001</v>
      </c>
      <c r="AB341">
        <v>0.88890000000000002</v>
      </c>
      <c r="AC341">
        <v>0.54549999999999998</v>
      </c>
      <c r="AD341">
        <v>0.94120000000000004</v>
      </c>
      <c r="AE341">
        <v>0.54549999999999998</v>
      </c>
      <c r="AF341" t="s">
        <v>3915</v>
      </c>
      <c r="AG341" s="2">
        <v>3.472222222222222E-3</v>
      </c>
      <c r="AH341" t="s">
        <v>3911</v>
      </c>
      <c r="AI341">
        <v>3</v>
      </c>
      <c r="AJ341" t="s">
        <v>3974</v>
      </c>
      <c r="AK341" s="3">
        <v>43659</v>
      </c>
      <c r="AL341" s="10">
        <f>YEAR(ufc_fights_2[[#This Row],[date]])</f>
        <v>2019</v>
      </c>
      <c r="AM341" t="s">
        <v>3948</v>
      </c>
      <c r="AN341">
        <v>56</v>
      </c>
      <c r="AO341" t="s">
        <v>3913</v>
      </c>
      <c r="AP341">
        <f>IF(ufc_fights_2[[#This Row],[winner]]="Red",ufc_fights_2[[#This Row],[r_fighter_id]],ufc_fights_2[[#This Row],[b_fighter_id]])</f>
        <v>2479</v>
      </c>
      <c r="AQ341" t="str">
        <f>_xlfn.XLOOKUP(ufc_fights_2[[#This Row],[winnerID]],ufc_fighters[id],ufc_fighters[fighter_name],"xxx",0,1)</f>
        <v>Julianna Pena</v>
      </c>
    </row>
    <row r="342" spans="1:43">
      <c r="A342">
        <v>2479</v>
      </c>
      <c r="B342">
        <v>829</v>
      </c>
      <c r="C342">
        <f>_xlfn.XLOOKUP(ufc_fights_2[[#This Row],[r_fighter_id]],ufc_fighters[id],ufc_fighters[year],"xxx",0,1)</f>
        <v>1989</v>
      </c>
      <c r="D342">
        <f>_xlfn.XLOOKUP(ufc_fights_2[[#This Row],[b_fighter_id]],ufc_fighters[id],ufc_fighters[year],"Prázdné",0,1)</f>
        <v>1989</v>
      </c>
      <c r="E342" s="10">
        <f>YEAR(ufc_fights_2[[#This Row],[date]])-ufc_fights_2[[#This Row],[r_year]]</f>
        <v>26</v>
      </c>
      <c r="F342" s="10">
        <f>YEAR(ufc_fights_2[[#This Row],[date]])-ufc_fights_2[[#This Row],[b_year]]</f>
        <v>26</v>
      </c>
      <c r="G342">
        <v>0</v>
      </c>
      <c r="H342">
        <v>0</v>
      </c>
      <c r="I342">
        <v>0.50680000000000003</v>
      </c>
      <c r="J342">
        <v>0</v>
      </c>
      <c r="K342">
        <v>0.56520000000000004</v>
      </c>
      <c r="L342">
        <v>0.41670000000000001</v>
      </c>
      <c r="M342">
        <v>1</v>
      </c>
      <c r="N342">
        <v>0.5</v>
      </c>
      <c r="O342">
        <v>0</v>
      </c>
      <c r="P342">
        <v>0</v>
      </c>
      <c r="Q342">
        <v>0</v>
      </c>
      <c r="R342">
        <v>0</v>
      </c>
      <c r="S342" s="2">
        <v>2.0254629629629629E-3</v>
      </c>
      <c r="T342" s="2">
        <v>4.9768518518518521E-4</v>
      </c>
      <c r="U342">
        <v>0.49230000000000002</v>
      </c>
      <c r="V342">
        <v>0</v>
      </c>
      <c r="W342">
        <v>0</v>
      </c>
      <c r="X342">
        <v>0.83330000000000004</v>
      </c>
      <c r="Y342">
        <v>0</v>
      </c>
      <c r="Z342">
        <v>0</v>
      </c>
      <c r="AA342">
        <v>0</v>
      </c>
      <c r="AB342">
        <v>0.625</v>
      </c>
      <c r="AC342">
        <v>0</v>
      </c>
      <c r="AD342">
        <v>0.54239999999999999</v>
      </c>
      <c r="AE342">
        <v>0</v>
      </c>
      <c r="AF342" t="s">
        <v>3910</v>
      </c>
      <c r="AG342" s="2">
        <v>2.7662037037037039E-3</v>
      </c>
      <c r="AH342" t="s">
        <v>3911</v>
      </c>
      <c r="AI342">
        <v>3</v>
      </c>
      <c r="AJ342" t="s">
        <v>3938</v>
      </c>
      <c r="AK342" s="3">
        <v>42098</v>
      </c>
      <c r="AL342" s="10">
        <f>YEAR(ufc_fights_2[[#This Row],[date]])</f>
        <v>2015</v>
      </c>
      <c r="AM342" t="s">
        <v>3948</v>
      </c>
      <c r="AN342">
        <v>27</v>
      </c>
      <c r="AO342" t="s">
        <v>3913</v>
      </c>
      <c r="AP342">
        <f>IF(ufc_fights_2[[#This Row],[winner]]="Red",ufc_fights_2[[#This Row],[r_fighter_id]],ufc_fights_2[[#This Row],[b_fighter_id]])</f>
        <v>2479</v>
      </c>
      <c r="AQ342" t="str">
        <f>_xlfn.XLOOKUP(ufc_fights_2[[#This Row],[winnerID]],ufc_fighters[id],ufc_fighters[fighter_name],"xxx",0,1)</f>
        <v>Julianna Pena</v>
      </c>
    </row>
    <row r="343" spans="1:43">
      <c r="A343">
        <v>2759</v>
      </c>
      <c r="B343">
        <v>2077</v>
      </c>
      <c r="C343">
        <f>_xlfn.XLOOKUP(ufc_fights_2[[#This Row],[r_fighter_id]],ufc_fighters[id],ufc_fighters[year],"xxx",0,1)</f>
        <v>1994</v>
      </c>
      <c r="D343">
        <f>_xlfn.XLOOKUP(ufc_fights_2[[#This Row],[b_fighter_id]],ufc_fighters[id],ufc_fighters[year],"Prázdné",0,1)</f>
        <v>1988</v>
      </c>
      <c r="E343" s="10">
        <f>YEAR(ufc_fights_2[[#This Row],[date]])-ufc_fights_2[[#This Row],[r_year]]</f>
        <v>26</v>
      </c>
      <c r="F343" s="10">
        <f>YEAR(ufc_fights_2[[#This Row],[date]])-ufc_fights_2[[#This Row],[b_year]]</f>
        <v>32</v>
      </c>
      <c r="G343">
        <v>0</v>
      </c>
      <c r="H343">
        <v>0</v>
      </c>
      <c r="I343">
        <v>0.52629999999999999</v>
      </c>
      <c r="J343">
        <v>0.33329999999999999</v>
      </c>
      <c r="K343">
        <v>0.61250000000000004</v>
      </c>
      <c r="L343">
        <v>0.46429999999999999</v>
      </c>
      <c r="M343">
        <v>0.5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4.0509259259259257E-3</v>
      </c>
      <c r="T343" s="2">
        <v>6.9444444444444444E-5</v>
      </c>
      <c r="U343">
        <v>0.4556</v>
      </c>
      <c r="V343">
        <v>0.21360000000000001</v>
      </c>
      <c r="W343">
        <v>0.6875</v>
      </c>
      <c r="X343">
        <v>0.84379999999999999</v>
      </c>
      <c r="Y343">
        <v>0.81820000000000004</v>
      </c>
      <c r="Z343">
        <v>0.48880000000000001</v>
      </c>
      <c r="AA343">
        <v>0.32329999999999998</v>
      </c>
      <c r="AB343">
        <v>1</v>
      </c>
      <c r="AC343">
        <v>1</v>
      </c>
      <c r="AD343">
        <v>0.65310000000000001</v>
      </c>
      <c r="AE343">
        <v>0</v>
      </c>
      <c r="AF343" t="s">
        <v>3915</v>
      </c>
      <c r="AG343" s="2">
        <v>3.472222222222222E-3</v>
      </c>
      <c r="AH343" t="s">
        <v>3911</v>
      </c>
      <c r="AI343">
        <v>3</v>
      </c>
      <c r="AJ343" t="s">
        <v>3954</v>
      </c>
      <c r="AK343" s="3">
        <v>44023</v>
      </c>
      <c r="AL343" s="10">
        <f>YEAR(ufc_fights_2[[#This Row],[date]])</f>
        <v>2020</v>
      </c>
      <c r="AM343" t="s">
        <v>3948</v>
      </c>
      <c r="AN343">
        <v>5</v>
      </c>
      <c r="AO343" t="s">
        <v>3913</v>
      </c>
      <c r="AP343">
        <f>IF(ufc_fights_2[[#This Row],[winner]]="Red",ufc_fights_2[[#This Row],[r_fighter_id]],ufc_fights_2[[#This Row],[b_fighter_id]])</f>
        <v>2759</v>
      </c>
      <c r="AQ343" t="str">
        <f>_xlfn.XLOOKUP(ufc_fights_2[[#This Row],[winnerID]],ufc_fighters[id],ufc_fighters[fighter_name],"xxx",0,1)</f>
        <v>Karol Rosa</v>
      </c>
    </row>
    <row r="344" spans="1:43">
      <c r="A344">
        <v>2759</v>
      </c>
      <c r="B344">
        <v>860</v>
      </c>
      <c r="C344">
        <f>_xlfn.XLOOKUP(ufc_fights_2[[#This Row],[r_fighter_id]],ufc_fighters[id],ufc_fighters[year],"xxx",0,1)</f>
        <v>1994</v>
      </c>
      <c r="D344">
        <f>_xlfn.XLOOKUP(ufc_fights_2[[#This Row],[b_fighter_id]],ufc_fighters[id],ufc_fighters[year],"Prázdné",0,1)</f>
        <v>1995</v>
      </c>
      <c r="E344" s="10">
        <f>YEAR(ufc_fights_2[[#This Row],[date]])-ufc_fights_2[[#This Row],[r_year]]</f>
        <v>27</v>
      </c>
      <c r="F344" s="10">
        <f>YEAR(ufc_fights_2[[#This Row],[date]])-ufc_fights_2[[#This Row],[b_year]]</f>
        <v>26</v>
      </c>
      <c r="G344">
        <v>0</v>
      </c>
      <c r="H344">
        <v>0</v>
      </c>
      <c r="I344">
        <v>0.67859999999999998</v>
      </c>
      <c r="J344">
        <v>0.64410000000000001</v>
      </c>
      <c r="K344">
        <v>0.77139999999999997</v>
      </c>
      <c r="L344">
        <v>0.72160000000000002</v>
      </c>
      <c r="M344">
        <v>0.66669999999999996</v>
      </c>
      <c r="N344">
        <v>0.33329999999999999</v>
      </c>
      <c r="O344">
        <v>0</v>
      </c>
      <c r="P344">
        <v>0</v>
      </c>
      <c r="Q344">
        <v>0</v>
      </c>
      <c r="R344">
        <v>1</v>
      </c>
      <c r="S344" s="2">
        <v>7.789351851851852E-3</v>
      </c>
      <c r="T344" s="2">
        <v>2.3148148148148147E-5</v>
      </c>
      <c r="U344">
        <v>0.6</v>
      </c>
      <c r="V344">
        <v>0.61109999999999998</v>
      </c>
      <c r="W344">
        <v>0.9</v>
      </c>
      <c r="X344">
        <v>0.78949999999999998</v>
      </c>
      <c r="Y344">
        <v>0.8</v>
      </c>
      <c r="Z344">
        <v>0.58699999999999997</v>
      </c>
      <c r="AA344">
        <v>0.60780000000000001</v>
      </c>
      <c r="AB344">
        <v>0.78569999999999995</v>
      </c>
      <c r="AC344">
        <v>1</v>
      </c>
      <c r="AD344">
        <v>0.79169999999999996</v>
      </c>
      <c r="AE344">
        <v>0.8</v>
      </c>
      <c r="AF344" t="s">
        <v>3915</v>
      </c>
      <c r="AG344" s="2">
        <v>3.472222222222222E-3</v>
      </c>
      <c r="AH344" t="s">
        <v>3911</v>
      </c>
      <c r="AI344">
        <v>3</v>
      </c>
      <c r="AJ344" t="s">
        <v>3916</v>
      </c>
      <c r="AK344" s="3">
        <v>44233</v>
      </c>
      <c r="AL344" s="10">
        <f>YEAR(ufc_fights_2[[#This Row],[date]])</f>
        <v>2021</v>
      </c>
      <c r="AM344" t="s">
        <v>3948</v>
      </c>
      <c r="AN344">
        <v>1</v>
      </c>
      <c r="AO344" t="s">
        <v>3913</v>
      </c>
      <c r="AP344">
        <f>IF(ufc_fights_2[[#This Row],[winner]]="Red",ufc_fights_2[[#This Row],[r_fighter_id]],ufc_fights_2[[#This Row],[b_fighter_id]])</f>
        <v>2759</v>
      </c>
      <c r="AQ344" t="str">
        <f>_xlfn.XLOOKUP(ufc_fights_2[[#This Row],[winnerID]],ufc_fighters[id],ufc_fighters[fighter_name],"xxx",0,1)</f>
        <v>Karol Rosa</v>
      </c>
    </row>
    <row r="345" spans="1:43">
      <c r="A345">
        <v>826</v>
      </c>
      <c r="B345">
        <v>3039</v>
      </c>
      <c r="C345">
        <f>_xlfn.XLOOKUP(ufc_fights_2[[#This Row],[r_fighter_id]],ufc_fighters[id],ufc_fighters[year],"xxx",0,1)</f>
        <v>1986</v>
      </c>
      <c r="D345">
        <f>_xlfn.XLOOKUP(ufc_fights_2[[#This Row],[b_fighter_id]],ufc_fighters[id],ufc_fighters[year],"Prázdné",0,1)</f>
        <v>1982</v>
      </c>
      <c r="E345" s="10">
        <f>YEAR(ufc_fights_2[[#This Row],[date]])-ufc_fights_2[[#This Row],[r_year]]</f>
        <v>28</v>
      </c>
      <c r="F345" s="10">
        <f>YEAR(ufc_fights_2[[#This Row],[date]])-ufc_fights_2[[#This Row],[b_year]]</f>
        <v>32</v>
      </c>
      <c r="G345">
        <v>0</v>
      </c>
      <c r="H345">
        <v>1</v>
      </c>
      <c r="I345">
        <v>0.44440000000000002</v>
      </c>
      <c r="J345">
        <v>0.61019999999999996</v>
      </c>
      <c r="K345">
        <v>0.44440000000000002</v>
      </c>
      <c r="L345">
        <v>0.61019999999999996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</v>
      </c>
      <c r="T345" s="2">
        <v>1.1574074074074073E-5</v>
      </c>
      <c r="U345">
        <v>0.24</v>
      </c>
      <c r="V345">
        <v>0.4884</v>
      </c>
      <c r="W345">
        <v>0.83330000000000004</v>
      </c>
      <c r="X345">
        <v>1</v>
      </c>
      <c r="Y345">
        <v>1</v>
      </c>
      <c r="Z345">
        <v>0.4375</v>
      </c>
      <c r="AA345">
        <v>0.5</v>
      </c>
      <c r="AB345">
        <v>0.5</v>
      </c>
      <c r="AC345">
        <v>0.78259999999999996</v>
      </c>
      <c r="AD345">
        <v>0</v>
      </c>
      <c r="AE345">
        <v>0</v>
      </c>
      <c r="AF345" t="s">
        <v>3910</v>
      </c>
      <c r="AG345" s="2">
        <v>1.6666666666666668E-3</v>
      </c>
      <c r="AH345" t="s">
        <v>3911</v>
      </c>
      <c r="AI345">
        <v>3</v>
      </c>
      <c r="AJ345" t="s">
        <v>2670</v>
      </c>
      <c r="AK345" s="3">
        <v>41836</v>
      </c>
      <c r="AL345" s="10">
        <f>YEAR(ufc_fights_2[[#This Row],[date]])</f>
        <v>2014</v>
      </c>
      <c r="AM345" t="s">
        <v>3948</v>
      </c>
      <c r="AN345">
        <v>36</v>
      </c>
      <c r="AO345" t="s">
        <v>3918</v>
      </c>
      <c r="AP345">
        <f>IF(ufc_fights_2[[#This Row],[winner]]="Red",ufc_fights_2[[#This Row],[r_fighter_id]],ufc_fights_2[[#This Row],[b_fighter_id]])</f>
        <v>3039</v>
      </c>
      <c r="AQ345" t="str">
        <f>_xlfn.XLOOKUP(ufc_fights_2[[#This Row],[winnerID]],ufc_fighters[id],ufc_fighters[fighter_name],"xxx",0,1)</f>
        <v>Leslie Smith</v>
      </c>
    </row>
    <row r="346" spans="1:43">
      <c r="A346">
        <v>3039</v>
      </c>
      <c r="B346">
        <v>48</v>
      </c>
      <c r="C346">
        <f>_xlfn.XLOOKUP(ufc_fights_2[[#This Row],[r_fighter_id]],ufc_fighters[id],ufc_fighters[year],"xxx",0,1)</f>
        <v>1982</v>
      </c>
      <c r="D346">
        <f>_xlfn.XLOOKUP(ufc_fights_2[[#This Row],[b_fighter_id]],ufc_fighters[id],ufc_fighters[year],"Prázdné",0,1)</f>
        <v>1988</v>
      </c>
      <c r="E346" s="10">
        <f>YEAR(ufc_fights_2[[#This Row],[date]])-ufc_fights_2[[#This Row],[r_year]]</f>
        <v>34</v>
      </c>
      <c r="F346" s="10">
        <f>YEAR(ufc_fights_2[[#This Row],[date]])-ufc_fights_2[[#This Row],[b_year]]</f>
        <v>28</v>
      </c>
      <c r="G346">
        <v>1</v>
      </c>
      <c r="H346">
        <v>0</v>
      </c>
      <c r="I346">
        <v>0.4214</v>
      </c>
      <c r="J346">
        <v>0.4219</v>
      </c>
      <c r="K346">
        <v>0.42570000000000002</v>
      </c>
      <c r="L346">
        <v>0.4219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 s="2">
        <v>1.9675925925925926E-4</v>
      </c>
      <c r="T346" s="2">
        <v>6.9444444444444444E-5</v>
      </c>
      <c r="U346">
        <v>0.37609999999999999</v>
      </c>
      <c r="V346">
        <v>0.37330000000000002</v>
      </c>
      <c r="W346">
        <v>0.57140000000000002</v>
      </c>
      <c r="X346">
        <v>0.79169999999999996</v>
      </c>
      <c r="Y346">
        <v>0.75</v>
      </c>
      <c r="Z346">
        <v>0.41549999999999998</v>
      </c>
      <c r="AA346">
        <v>0.4017</v>
      </c>
      <c r="AB346">
        <v>0.52</v>
      </c>
      <c r="AC346">
        <v>0.68420000000000003</v>
      </c>
      <c r="AD346">
        <v>0.4</v>
      </c>
      <c r="AE346">
        <v>0.33329999999999999</v>
      </c>
      <c r="AF346" t="s">
        <v>3915</v>
      </c>
      <c r="AG346" s="2">
        <v>3.472222222222222E-3</v>
      </c>
      <c r="AH346" t="s">
        <v>3911</v>
      </c>
      <c r="AI346">
        <v>3</v>
      </c>
      <c r="AJ346" t="s">
        <v>3932</v>
      </c>
      <c r="AK346" s="3">
        <v>42721</v>
      </c>
      <c r="AL346" s="10">
        <f>YEAR(ufc_fights_2[[#This Row],[date]])</f>
        <v>2016</v>
      </c>
      <c r="AM346" t="s">
        <v>3948</v>
      </c>
      <c r="AN346">
        <v>56</v>
      </c>
      <c r="AO346" t="s">
        <v>3913</v>
      </c>
      <c r="AP346">
        <f>IF(ufc_fights_2[[#This Row],[winner]]="Red",ufc_fights_2[[#This Row],[r_fighter_id]],ufc_fights_2[[#This Row],[b_fighter_id]])</f>
        <v>3039</v>
      </c>
      <c r="AQ346" t="str">
        <f>_xlfn.XLOOKUP(ufc_fights_2[[#This Row],[winnerID]],ufc_fighters[id],ufc_fighters[fighter_name],"xxx",0,1)</f>
        <v>Leslie Smith</v>
      </c>
    </row>
    <row r="347" spans="1:43">
      <c r="A347">
        <v>3208</v>
      </c>
      <c r="B347">
        <v>2054</v>
      </c>
      <c r="C347">
        <f>_xlfn.XLOOKUP(ufc_fights_2[[#This Row],[r_fighter_id]],ufc_fighters[id],ufc_fighters[year],"xxx",0,1)</f>
        <v>1986</v>
      </c>
      <c r="D347">
        <f>_xlfn.XLOOKUP(ufc_fights_2[[#This Row],[b_fighter_id]],ufc_fighters[id],ufc_fighters[year],"Prázdné",0,1)</f>
        <v>1980</v>
      </c>
      <c r="E347" s="10">
        <f>YEAR(ufc_fights_2[[#This Row],[date]])-ufc_fights_2[[#This Row],[r_year]]</f>
        <v>29</v>
      </c>
      <c r="F347" s="10">
        <f>YEAR(ufc_fights_2[[#This Row],[date]])-ufc_fights_2[[#This Row],[b_year]]</f>
        <v>35</v>
      </c>
      <c r="G347">
        <v>0</v>
      </c>
      <c r="H347">
        <v>1</v>
      </c>
      <c r="I347">
        <v>0.38329999999999997</v>
      </c>
      <c r="J347">
        <v>0.32379999999999998</v>
      </c>
      <c r="K347">
        <v>0.6522</v>
      </c>
      <c r="L347">
        <v>0.37290000000000001</v>
      </c>
      <c r="M347">
        <v>0</v>
      </c>
      <c r="N347">
        <v>0.5</v>
      </c>
      <c r="O347">
        <v>2</v>
      </c>
      <c r="P347">
        <v>0</v>
      </c>
      <c r="Q347">
        <v>1</v>
      </c>
      <c r="R347">
        <v>0</v>
      </c>
      <c r="S347" s="2">
        <v>4.1203703703703706E-3</v>
      </c>
      <c r="T347" s="2">
        <v>3.414351851851852E-3</v>
      </c>
      <c r="U347">
        <v>0.28570000000000001</v>
      </c>
      <c r="V347">
        <v>0.2747</v>
      </c>
      <c r="W347">
        <v>0.75</v>
      </c>
      <c r="X347">
        <v>1</v>
      </c>
      <c r="Y347">
        <v>0.33329999999999999</v>
      </c>
      <c r="Z347">
        <v>0.3125</v>
      </c>
      <c r="AA347">
        <v>0.25679999999999997</v>
      </c>
      <c r="AB347">
        <v>0.33329999999999999</v>
      </c>
      <c r="AC347">
        <v>0.77780000000000005</v>
      </c>
      <c r="AD347">
        <v>0.77780000000000005</v>
      </c>
      <c r="AE347">
        <v>0.36359999999999998</v>
      </c>
      <c r="AF347" t="s">
        <v>3969</v>
      </c>
      <c r="AG347" s="2">
        <v>3.472222222222222E-3</v>
      </c>
      <c r="AH347" t="s">
        <v>3911</v>
      </c>
      <c r="AI347">
        <v>3</v>
      </c>
      <c r="AJ347" t="s">
        <v>3931</v>
      </c>
      <c r="AK347" s="3">
        <v>42035</v>
      </c>
      <c r="AL347" s="10">
        <f>YEAR(ufc_fights_2[[#This Row],[date]])</f>
        <v>2015</v>
      </c>
      <c r="AM347" t="s">
        <v>3948</v>
      </c>
      <c r="AN347">
        <v>1</v>
      </c>
      <c r="AO347" t="s">
        <v>3913</v>
      </c>
      <c r="AP347">
        <f>IF(ufc_fights_2[[#This Row],[winner]]="Red",ufc_fights_2[[#This Row],[r_fighter_id]],ufc_fights_2[[#This Row],[b_fighter_id]])</f>
        <v>3208</v>
      </c>
      <c r="AQ347" t="str">
        <f>_xlfn.XLOOKUP(ufc_fights_2[[#This Row],[winnerID]],ufc_fighters[id],ufc_fighters[fighter_name],"xxx",0,1)</f>
        <v>Miesha Tate</v>
      </c>
    </row>
    <row r="348" spans="1:43">
      <c r="A348">
        <v>3208</v>
      </c>
      <c r="B348">
        <v>925</v>
      </c>
      <c r="C348">
        <f>_xlfn.XLOOKUP(ufc_fights_2[[#This Row],[r_fighter_id]],ufc_fighters[id],ufc_fighters[year],"xxx",0,1)</f>
        <v>1986</v>
      </c>
      <c r="D348">
        <f>_xlfn.XLOOKUP(ufc_fights_2[[#This Row],[b_fighter_id]],ufc_fighters[id],ufc_fighters[year],"Prázdné",0,1)</f>
        <v>1986</v>
      </c>
      <c r="E348" s="10">
        <f>YEAR(ufc_fights_2[[#This Row],[date]])-ufc_fights_2[[#This Row],[r_year]]</f>
        <v>29</v>
      </c>
      <c r="F348" s="10">
        <f>YEAR(ufc_fights_2[[#This Row],[date]])-ufc_fights_2[[#This Row],[b_year]]</f>
        <v>29</v>
      </c>
      <c r="G348">
        <v>1</v>
      </c>
      <c r="H348">
        <v>0</v>
      </c>
      <c r="I348">
        <v>0.47539999999999999</v>
      </c>
      <c r="J348">
        <v>0.3916</v>
      </c>
      <c r="K348">
        <v>0.56759999999999999</v>
      </c>
      <c r="L348">
        <v>0.48209999999999997</v>
      </c>
      <c r="M348">
        <v>0.25</v>
      </c>
      <c r="N348">
        <v>0</v>
      </c>
      <c r="O348">
        <v>2</v>
      </c>
      <c r="P348">
        <v>0</v>
      </c>
      <c r="Q348">
        <v>0</v>
      </c>
      <c r="R348">
        <v>0</v>
      </c>
      <c r="S348" s="2">
        <v>4.2592592592592595E-3</v>
      </c>
      <c r="T348" s="2">
        <v>6.9444444444444444E-5</v>
      </c>
      <c r="U348">
        <v>0.38</v>
      </c>
      <c r="V348">
        <v>0.314</v>
      </c>
      <c r="W348">
        <v>0.88239999999999996</v>
      </c>
      <c r="X348">
        <v>1</v>
      </c>
      <c r="Y348">
        <v>0.88890000000000002</v>
      </c>
      <c r="Z348">
        <v>0.375</v>
      </c>
      <c r="AA348">
        <v>0.3664</v>
      </c>
      <c r="AB348">
        <v>0.66669999999999996</v>
      </c>
      <c r="AC348">
        <v>0.66669999999999996</v>
      </c>
      <c r="AD348">
        <v>0.86960000000000004</v>
      </c>
      <c r="AE348">
        <v>0</v>
      </c>
      <c r="AF348" t="s">
        <v>3915</v>
      </c>
      <c r="AG348" s="2">
        <v>3.472222222222222E-3</v>
      </c>
      <c r="AH348" t="s">
        <v>3911</v>
      </c>
      <c r="AI348">
        <v>3</v>
      </c>
      <c r="AJ348" t="s">
        <v>3949</v>
      </c>
      <c r="AK348" s="3">
        <v>42210</v>
      </c>
      <c r="AL348" s="10">
        <f>YEAR(ufc_fights_2[[#This Row],[date]])</f>
        <v>2015</v>
      </c>
      <c r="AM348" t="s">
        <v>3948</v>
      </c>
      <c r="AN348">
        <v>8</v>
      </c>
      <c r="AO348" t="s">
        <v>3913</v>
      </c>
      <c r="AP348">
        <f>IF(ufc_fights_2[[#This Row],[winner]]="Red",ufc_fights_2[[#This Row],[r_fighter_id]],ufc_fights_2[[#This Row],[b_fighter_id]])</f>
        <v>3208</v>
      </c>
      <c r="AQ348" t="str">
        <f>_xlfn.XLOOKUP(ufc_fights_2[[#This Row],[winnerID]],ufc_fighters[id],ufc_fighters[fighter_name],"xxx",0,1)</f>
        <v>Miesha Tate</v>
      </c>
    </row>
    <row r="349" spans="1:43">
      <c r="A349">
        <v>2190</v>
      </c>
      <c r="B349">
        <v>2584</v>
      </c>
      <c r="C349">
        <f>_xlfn.XLOOKUP(ufc_fights_2[[#This Row],[r_fighter_id]],ufc_fighters[id],ufc_fighters[year],"xxx",0,1)</f>
        <v>1988</v>
      </c>
      <c r="D349">
        <f>_xlfn.XLOOKUP(ufc_fights_2[[#This Row],[b_fighter_id]],ufc_fighters[id],ufc_fighters[year],"Prázdné",0,1)</f>
        <v>1994</v>
      </c>
      <c r="E349" s="10">
        <f>YEAR(ufc_fights_2[[#This Row],[date]])-ufc_fights_2[[#This Row],[r_year]]</f>
        <v>30</v>
      </c>
      <c r="F349" s="10">
        <f>YEAR(ufc_fights_2[[#This Row],[date]])-ufc_fights_2[[#This Row],[b_year]]</f>
        <v>24</v>
      </c>
      <c r="G349">
        <v>0</v>
      </c>
      <c r="H349">
        <v>2</v>
      </c>
      <c r="I349">
        <v>0.35539999999999999</v>
      </c>
      <c r="J349">
        <v>0.55969999999999998</v>
      </c>
      <c r="K349">
        <v>0.48480000000000001</v>
      </c>
      <c r="L349">
        <v>0.62570000000000003</v>
      </c>
      <c r="M349">
        <v>0.4</v>
      </c>
      <c r="N349">
        <v>0</v>
      </c>
      <c r="O349">
        <v>2</v>
      </c>
      <c r="P349">
        <v>0</v>
      </c>
      <c r="Q349">
        <v>0</v>
      </c>
      <c r="R349">
        <v>1</v>
      </c>
      <c r="S349" s="2">
        <v>3.3217592592592591E-3</v>
      </c>
      <c r="T349" s="2">
        <v>3.3796296296296296E-3</v>
      </c>
      <c r="U349">
        <v>0.30559999999999998</v>
      </c>
      <c r="V349">
        <v>0.54690000000000005</v>
      </c>
      <c r="W349">
        <v>0.8</v>
      </c>
      <c r="X349">
        <v>0.66669999999999996</v>
      </c>
      <c r="Y349">
        <v>0.66669999999999996</v>
      </c>
      <c r="Z349">
        <v>0.17910000000000001</v>
      </c>
      <c r="AA349">
        <v>0.5161</v>
      </c>
      <c r="AB349">
        <v>0.6</v>
      </c>
      <c r="AC349">
        <v>0.83330000000000004</v>
      </c>
      <c r="AD349">
        <v>0.57140000000000002</v>
      </c>
      <c r="AE349">
        <v>0.62860000000000005</v>
      </c>
      <c r="AF349" t="s">
        <v>3915</v>
      </c>
      <c r="AG349" s="2">
        <v>3.472222222222222E-3</v>
      </c>
      <c r="AH349" t="s">
        <v>3911</v>
      </c>
      <c r="AI349">
        <v>3</v>
      </c>
      <c r="AJ349" t="s">
        <v>3923</v>
      </c>
      <c r="AK349" s="3">
        <v>43149</v>
      </c>
      <c r="AL349" s="10">
        <f>YEAR(ufc_fights_2[[#This Row],[date]])</f>
        <v>2018</v>
      </c>
      <c r="AM349" t="s">
        <v>3948</v>
      </c>
      <c r="AN349">
        <v>55</v>
      </c>
      <c r="AO349" t="s">
        <v>3918</v>
      </c>
      <c r="AP349">
        <f>IF(ufc_fights_2[[#This Row],[winner]]="Red",ufc_fights_2[[#This Row],[r_fighter_id]],ufc_fights_2[[#This Row],[b_fighter_id]])</f>
        <v>2584</v>
      </c>
      <c r="AQ349" t="str">
        <f>_xlfn.XLOOKUP(ufc_fights_2[[#This Row],[winnerID]],ufc_fighters[id],ufc_fighters[fighter_name],"xxx",0,1)</f>
        <v>Lucie Pudilova</v>
      </c>
    </row>
    <row r="350" spans="1:43">
      <c r="A350">
        <v>2759</v>
      </c>
      <c r="B350">
        <v>2579</v>
      </c>
      <c r="C350">
        <f>_xlfn.XLOOKUP(ufc_fights_2[[#This Row],[r_fighter_id]],ufc_fighters[id],ufc_fighters[year],"xxx",0,1)</f>
        <v>1994</v>
      </c>
      <c r="D350">
        <f>_xlfn.XLOOKUP(ufc_fights_2[[#This Row],[b_fighter_id]],ufc_fighters[id],ufc_fighters[year],"Prázdné",0,1)</f>
        <v>1995</v>
      </c>
      <c r="E350" s="10">
        <f>YEAR(ufc_fights_2[[#This Row],[date]])-ufc_fights_2[[#This Row],[r_year]]</f>
        <v>25</v>
      </c>
      <c r="F350" s="10">
        <f>YEAR(ufc_fights_2[[#This Row],[date]])-ufc_fights_2[[#This Row],[b_year]]</f>
        <v>24</v>
      </c>
      <c r="G350">
        <v>1</v>
      </c>
      <c r="H350">
        <v>0</v>
      </c>
      <c r="I350">
        <v>0.48720000000000002</v>
      </c>
      <c r="J350">
        <v>0.56899999999999995</v>
      </c>
      <c r="K350">
        <v>0.49440000000000001</v>
      </c>
      <c r="L350">
        <v>0.57479999999999998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7.407407407407407E-4</v>
      </c>
      <c r="T350" s="2">
        <v>2.5462962962962961E-4</v>
      </c>
      <c r="U350">
        <v>0.40600000000000003</v>
      </c>
      <c r="V350">
        <v>0.5</v>
      </c>
      <c r="W350">
        <v>0.6875</v>
      </c>
      <c r="X350">
        <v>0.75360000000000005</v>
      </c>
      <c r="Y350">
        <v>0.9677</v>
      </c>
      <c r="Z350">
        <v>0.47749999999999998</v>
      </c>
      <c r="AA350">
        <v>0.56230000000000002</v>
      </c>
      <c r="AB350">
        <v>0.63639999999999997</v>
      </c>
      <c r="AC350">
        <v>0.77780000000000005</v>
      </c>
      <c r="AD350">
        <v>0.71430000000000005</v>
      </c>
      <c r="AE350">
        <v>0</v>
      </c>
      <c r="AF350" t="s">
        <v>3922</v>
      </c>
      <c r="AG350" s="2">
        <v>3.472222222222222E-3</v>
      </c>
      <c r="AH350" t="s">
        <v>3911</v>
      </c>
      <c r="AI350">
        <v>3</v>
      </c>
      <c r="AJ350" t="s">
        <v>3975</v>
      </c>
      <c r="AK350" s="3">
        <v>43708</v>
      </c>
      <c r="AL350" s="10">
        <f>YEAR(ufc_fights_2[[#This Row],[date]])</f>
        <v>2019</v>
      </c>
      <c r="AM350" t="s">
        <v>3948</v>
      </c>
      <c r="AN350">
        <v>51</v>
      </c>
      <c r="AO350" t="s">
        <v>3913</v>
      </c>
      <c r="AP350">
        <f>IF(ufc_fights_2[[#This Row],[winner]]="Red",ufc_fights_2[[#This Row],[r_fighter_id]],ufc_fights_2[[#This Row],[b_fighter_id]])</f>
        <v>2759</v>
      </c>
      <c r="AQ350" t="str">
        <f>_xlfn.XLOOKUP(ufc_fights_2[[#This Row],[winnerID]],ufc_fighters[id],ufc_fighters[fighter_name],"xxx",0,1)</f>
        <v>Karol Rosa</v>
      </c>
    </row>
    <row r="351" spans="1:43">
      <c r="A351">
        <v>3208</v>
      </c>
      <c r="B351">
        <v>483</v>
      </c>
      <c r="C351">
        <f>_xlfn.XLOOKUP(ufc_fights_2[[#This Row],[r_fighter_id]],ufc_fighters[id],ufc_fighters[year],"xxx",0,1)</f>
        <v>1986</v>
      </c>
      <c r="D351">
        <f>_xlfn.XLOOKUP(ufc_fights_2[[#This Row],[b_fighter_id]],ufc_fighters[id],ufc_fighters[year],"Prázdné",0,1)</f>
        <v>1984</v>
      </c>
      <c r="E351" s="10">
        <f>YEAR(ufc_fights_2[[#This Row],[date]])-ufc_fights_2[[#This Row],[r_year]]</f>
        <v>28</v>
      </c>
      <c r="F351" s="10">
        <f>YEAR(ufc_fights_2[[#This Row],[date]])-ufc_fights_2[[#This Row],[b_year]]</f>
        <v>30</v>
      </c>
      <c r="G351">
        <v>0</v>
      </c>
      <c r="H351">
        <v>0</v>
      </c>
      <c r="I351">
        <v>0.47370000000000001</v>
      </c>
      <c r="J351">
        <v>0.52939999999999998</v>
      </c>
      <c r="K351">
        <v>0.6613</v>
      </c>
      <c r="L351">
        <v>0.78949999999999998</v>
      </c>
      <c r="M351">
        <v>0.1429</v>
      </c>
      <c r="N351">
        <v>0.71430000000000005</v>
      </c>
      <c r="O351">
        <v>2</v>
      </c>
      <c r="P351">
        <v>0</v>
      </c>
      <c r="Q351">
        <v>0</v>
      </c>
      <c r="R351">
        <v>0</v>
      </c>
      <c r="S351" s="2">
        <v>4.0856481481481481E-3</v>
      </c>
      <c r="T351" s="2">
        <v>4.5138888888888885E-3</v>
      </c>
      <c r="U351">
        <v>0.48780000000000001</v>
      </c>
      <c r="V351">
        <v>0.25</v>
      </c>
      <c r="W351">
        <v>0.22220000000000001</v>
      </c>
      <c r="X351">
        <v>0.71430000000000005</v>
      </c>
      <c r="Y351">
        <v>0.84619999999999995</v>
      </c>
      <c r="Z351">
        <v>0.25</v>
      </c>
      <c r="AA351">
        <v>0.30430000000000001</v>
      </c>
      <c r="AB351">
        <v>0.5</v>
      </c>
      <c r="AC351">
        <v>1</v>
      </c>
      <c r="AD351">
        <v>1</v>
      </c>
      <c r="AE351">
        <v>1</v>
      </c>
      <c r="AF351" t="s">
        <v>3915</v>
      </c>
      <c r="AG351" s="2">
        <v>3.472222222222222E-3</v>
      </c>
      <c r="AH351" t="s">
        <v>3911</v>
      </c>
      <c r="AI351">
        <v>3</v>
      </c>
      <c r="AJ351" t="s">
        <v>3914</v>
      </c>
      <c r="AK351" s="3">
        <v>41748</v>
      </c>
      <c r="AL351" s="10">
        <f>YEAR(ufc_fights_2[[#This Row],[date]])</f>
        <v>2014</v>
      </c>
      <c r="AM351" t="s">
        <v>3948</v>
      </c>
      <c r="AN351">
        <v>49</v>
      </c>
      <c r="AO351" t="s">
        <v>3913</v>
      </c>
      <c r="AP351">
        <f>IF(ufc_fights_2[[#This Row],[winner]]="Red",ufc_fights_2[[#This Row],[r_fighter_id]],ufc_fights_2[[#This Row],[b_fighter_id]])</f>
        <v>3208</v>
      </c>
      <c r="AQ351" t="str">
        <f>_xlfn.XLOOKUP(ufc_fights_2[[#This Row],[winnerID]],ufc_fighters[id],ufc_fighters[fighter_name],"xxx",0,1)</f>
        <v>Miesha Tate</v>
      </c>
    </row>
    <row r="352" spans="1:43">
      <c r="A352">
        <v>2654</v>
      </c>
      <c r="B352">
        <v>829</v>
      </c>
      <c r="C352">
        <f>_xlfn.XLOOKUP(ufc_fights_2[[#This Row],[r_fighter_id]],ufc_fighters[id],ufc_fighters[year],"xxx",0,1)</f>
        <v>1977</v>
      </c>
      <c r="D352">
        <f>_xlfn.XLOOKUP(ufc_fights_2[[#This Row],[b_fighter_id]],ufc_fighters[id],ufc_fighters[year],"Prázdné",0,1)</f>
        <v>1989</v>
      </c>
      <c r="E352" s="10">
        <f>YEAR(ufc_fights_2[[#This Row],[date]])-ufc_fights_2[[#This Row],[r_year]]</f>
        <v>39</v>
      </c>
      <c r="F352" s="10">
        <f>YEAR(ufc_fights_2[[#This Row],[date]])-ufc_fights_2[[#This Row],[b_year]]</f>
        <v>27</v>
      </c>
      <c r="G352">
        <v>0</v>
      </c>
      <c r="H352">
        <v>0</v>
      </c>
      <c r="I352">
        <v>0.35289999999999999</v>
      </c>
      <c r="J352">
        <v>0.36170000000000002</v>
      </c>
      <c r="K352">
        <v>0.42349999999999999</v>
      </c>
      <c r="L352">
        <v>0.52939999999999998</v>
      </c>
      <c r="M352">
        <v>1</v>
      </c>
      <c r="N352">
        <v>0.5</v>
      </c>
      <c r="O352">
        <v>1</v>
      </c>
      <c r="P352">
        <v>0</v>
      </c>
      <c r="Q352">
        <v>0</v>
      </c>
      <c r="R352">
        <v>0</v>
      </c>
      <c r="S352" s="2">
        <v>3.0208333333333333E-3</v>
      </c>
      <c r="T352" s="2">
        <v>1.724537037037037E-3</v>
      </c>
      <c r="U352">
        <v>0.30890000000000001</v>
      </c>
      <c r="V352">
        <v>0.23530000000000001</v>
      </c>
      <c r="W352">
        <v>0.7</v>
      </c>
      <c r="X352">
        <v>1</v>
      </c>
      <c r="Y352">
        <v>1</v>
      </c>
      <c r="Z352">
        <v>0.1951</v>
      </c>
      <c r="AA352">
        <v>0.34289999999999998</v>
      </c>
      <c r="AB352">
        <v>0.59460000000000002</v>
      </c>
      <c r="AC352">
        <v>0.5</v>
      </c>
      <c r="AD352">
        <v>0.58819999999999995</v>
      </c>
      <c r="AE352">
        <v>0.25</v>
      </c>
      <c r="AF352" t="s">
        <v>3910</v>
      </c>
      <c r="AG352" s="2">
        <v>2.1180555555555558E-3</v>
      </c>
      <c r="AH352" t="s">
        <v>3911</v>
      </c>
      <c r="AI352">
        <v>3</v>
      </c>
      <c r="AJ352" t="s">
        <v>3976</v>
      </c>
      <c r="AK352" s="3">
        <v>42693</v>
      </c>
      <c r="AL352" s="10">
        <f>YEAR(ufc_fights_2[[#This Row],[date]])</f>
        <v>2016</v>
      </c>
      <c r="AM352" t="s">
        <v>3948</v>
      </c>
      <c r="AN352">
        <v>26</v>
      </c>
      <c r="AO352" t="s">
        <v>3913</v>
      </c>
      <c r="AP352">
        <f>IF(ufc_fights_2[[#This Row],[winner]]="Red",ufc_fights_2[[#This Row],[r_fighter_id]],ufc_fights_2[[#This Row],[b_fighter_id]])</f>
        <v>2654</v>
      </c>
      <c r="AQ352" t="str">
        <f>_xlfn.XLOOKUP(ufc_fights_2[[#This Row],[winnerID]],ufc_fighters[id],ufc_fighters[fighter_name],"xxx",0,1)</f>
        <v>Marion Reneau</v>
      </c>
    </row>
    <row r="353" spans="1:43">
      <c r="A353">
        <v>1914</v>
      </c>
      <c r="B353">
        <v>1707</v>
      </c>
      <c r="C353">
        <f>_xlfn.XLOOKUP(ufc_fights_2[[#This Row],[r_fighter_id]],ufc_fighters[id],ufc_fighters[year],"xxx",0,1)</f>
        <v>1987</v>
      </c>
      <c r="D353">
        <f>_xlfn.XLOOKUP(ufc_fights_2[[#This Row],[b_fighter_id]],ufc_fighters[id],ufc_fighters[year],"Prázdné",0,1)</f>
        <v>1981</v>
      </c>
      <c r="E353" s="10">
        <f>YEAR(ufc_fights_2[[#This Row],[date]])-ufc_fights_2[[#This Row],[r_year]]</f>
        <v>28</v>
      </c>
      <c r="F353" s="10">
        <f>YEAR(ufc_fights_2[[#This Row],[date]])-ufc_fights_2[[#This Row],[b_year]]</f>
        <v>34</v>
      </c>
      <c r="G353">
        <v>0</v>
      </c>
      <c r="H353">
        <v>0</v>
      </c>
      <c r="I353">
        <v>0.67859999999999998</v>
      </c>
      <c r="J353">
        <v>0.35709999999999997</v>
      </c>
      <c r="K353">
        <v>0.78449999999999998</v>
      </c>
      <c r="L353">
        <v>0.5</v>
      </c>
      <c r="M353">
        <v>0.75</v>
      </c>
      <c r="N353">
        <v>0.25</v>
      </c>
      <c r="O353">
        <v>1</v>
      </c>
      <c r="P353">
        <v>0</v>
      </c>
      <c r="Q353">
        <v>0</v>
      </c>
      <c r="R353">
        <v>0</v>
      </c>
      <c r="S353" s="2">
        <v>3.7962962962962963E-3</v>
      </c>
      <c r="T353" s="2">
        <v>2.2222222222222222E-3</v>
      </c>
      <c r="U353">
        <v>0.64200000000000002</v>
      </c>
      <c r="V353">
        <v>0.2273</v>
      </c>
      <c r="W353">
        <v>0.78569999999999995</v>
      </c>
      <c r="X353">
        <v>0.66669999999999996</v>
      </c>
      <c r="Y353">
        <v>1</v>
      </c>
      <c r="Z353">
        <v>0.54549999999999998</v>
      </c>
      <c r="AA353">
        <v>0.39129999999999998</v>
      </c>
      <c r="AB353">
        <v>0.75</v>
      </c>
      <c r="AC353">
        <v>0.2</v>
      </c>
      <c r="AD353">
        <v>0.90480000000000005</v>
      </c>
      <c r="AE353">
        <v>0</v>
      </c>
      <c r="AF353" t="s">
        <v>3933</v>
      </c>
      <c r="AG353" s="2">
        <v>9.4907407407407408E-4</v>
      </c>
      <c r="AH353" t="s">
        <v>3911</v>
      </c>
      <c r="AI353">
        <v>3</v>
      </c>
      <c r="AJ353" t="s">
        <v>3914</v>
      </c>
      <c r="AK353" s="3">
        <v>42049</v>
      </c>
      <c r="AL353" s="10">
        <f>YEAR(ufc_fights_2[[#This Row],[date]])</f>
        <v>2015</v>
      </c>
      <c r="AM353" t="s">
        <v>4061</v>
      </c>
      <c r="AN353">
        <v>38</v>
      </c>
      <c r="AO353" t="s">
        <v>3913</v>
      </c>
      <c r="AP353">
        <f>IF(ufc_fights_2[[#This Row],[winner]]="Red",ufc_fights_2[[#This Row],[r_fighter_id]],ufc_fights_2[[#This Row],[b_fighter_id]])</f>
        <v>1914</v>
      </c>
      <c r="AQ353" t="str">
        <f>_xlfn.XLOOKUP(ufc_fights_2[[#This Row],[winnerID]],ufc_fighters[id],ufc_fighters[fighter_name],"xxx",0,1)</f>
        <v>Neil Magny</v>
      </c>
    </row>
    <row r="354" spans="1:43">
      <c r="A354">
        <v>483</v>
      </c>
      <c r="B354">
        <v>108</v>
      </c>
      <c r="C354">
        <f>_xlfn.XLOOKUP(ufc_fights_2[[#This Row],[r_fighter_id]],ufc_fighters[id],ufc_fighters[year],"xxx",0,1)</f>
        <v>1984</v>
      </c>
      <c r="D354">
        <f>_xlfn.XLOOKUP(ufc_fights_2[[#This Row],[b_fighter_id]],ufc_fighters[id],ufc_fighters[year],"Prázdné",0,1)</f>
        <v>1991</v>
      </c>
      <c r="E354" s="10">
        <f>YEAR(ufc_fights_2[[#This Row],[date]])-ufc_fights_2[[#This Row],[r_year]]</f>
        <v>29</v>
      </c>
      <c r="F354" s="10">
        <f>YEAR(ufc_fights_2[[#This Row],[date]])-ufc_fights_2[[#This Row],[b_year]]</f>
        <v>22</v>
      </c>
      <c r="G354">
        <v>0</v>
      </c>
      <c r="H354">
        <v>0</v>
      </c>
      <c r="I354">
        <v>0.60240000000000005</v>
      </c>
      <c r="J354">
        <v>0.66669999999999996</v>
      </c>
      <c r="K354">
        <v>0.68669999999999998</v>
      </c>
      <c r="L354">
        <v>0.7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 s="2">
        <v>5.4629629629629629E-3</v>
      </c>
      <c r="T354" s="2">
        <v>2.4305555555555555E-4</v>
      </c>
      <c r="U354">
        <v>0.57689999999999997</v>
      </c>
      <c r="V354">
        <v>0.375</v>
      </c>
      <c r="W354">
        <v>1</v>
      </c>
      <c r="X354">
        <v>1</v>
      </c>
      <c r="Y354">
        <v>1</v>
      </c>
      <c r="Z354">
        <v>0.66669999999999996</v>
      </c>
      <c r="AA354">
        <v>0.5</v>
      </c>
      <c r="AB354">
        <v>0.5</v>
      </c>
      <c r="AC354">
        <v>1</v>
      </c>
      <c r="AD354">
        <v>0.59719999999999995</v>
      </c>
      <c r="AE354">
        <v>0.5</v>
      </c>
      <c r="AF354" t="s">
        <v>3910</v>
      </c>
      <c r="AG354" s="2">
        <v>2.7430555555555554E-3</v>
      </c>
      <c r="AH354" t="s">
        <v>3911</v>
      </c>
      <c r="AI354">
        <v>3</v>
      </c>
      <c r="AJ354" t="s">
        <v>3914</v>
      </c>
      <c r="AK354" s="3">
        <v>41482</v>
      </c>
      <c r="AL354" s="10">
        <f>YEAR(ufc_fights_2[[#This Row],[date]])</f>
        <v>2013</v>
      </c>
      <c r="AM354" t="s">
        <v>3948</v>
      </c>
      <c r="AN354">
        <v>128</v>
      </c>
      <c r="AO354" t="s">
        <v>3913</v>
      </c>
      <c r="AP354">
        <f>IF(ufc_fights_2[[#This Row],[winner]]="Red",ufc_fights_2[[#This Row],[r_fighter_id]],ufc_fights_2[[#This Row],[b_fighter_id]])</f>
        <v>483</v>
      </c>
      <c r="AQ354" t="str">
        <f>_xlfn.XLOOKUP(ufc_fights_2[[#This Row],[winnerID]],ufc_fighters[id],ufc_fighters[fighter_name],"xxx",0,1)</f>
        <v>Liz Carmouche</v>
      </c>
    </row>
    <row r="355" spans="1:43">
      <c r="A355">
        <v>3587</v>
      </c>
      <c r="B355">
        <v>2479</v>
      </c>
      <c r="C355">
        <f>_xlfn.XLOOKUP(ufc_fights_2[[#This Row],[r_fighter_id]],ufc_fighters[id],ufc_fighters[year],"xxx",0,1)</f>
        <v>1982</v>
      </c>
      <c r="D355">
        <f>_xlfn.XLOOKUP(ufc_fights_2[[#This Row],[b_fighter_id]],ufc_fighters[id],ufc_fighters[year],"Prázdné",0,1)</f>
        <v>1989</v>
      </c>
      <c r="E355" s="10">
        <f>YEAR(ufc_fights_2[[#This Row],[date]])-ufc_fights_2[[#This Row],[r_year]]</f>
        <v>34</v>
      </c>
      <c r="F355" s="10">
        <f>YEAR(ufc_fights_2[[#This Row],[date]])-ufc_fights_2[[#This Row],[b_year]]</f>
        <v>27</v>
      </c>
      <c r="G355">
        <v>0</v>
      </c>
      <c r="H355">
        <v>0</v>
      </c>
      <c r="I355">
        <v>0.4783</v>
      </c>
      <c r="J355">
        <v>0.57140000000000002</v>
      </c>
      <c r="K355">
        <v>0.62160000000000004</v>
      </c>
      <c r="L355">
        <v>0.86</v>
      </c>
      <c r="M355">
        <v>0.75</v>
      </c>
      <c r="N355">
        <v>0.66669999999999996</v>
      </c>
      <c r="O355">
        <v>0</v>
      </c>
      <c r="P355">
        <v>1</v>
      </c>
      <c r="Q355">
        <v>2</v>
      </c>
      <c r="R355">
        <v>1</v>
      </c>
      <c r="S355" s="2">
        <v>6.3078703703703708E-3</v>
      </c>
      <c r="T355" s="2">
        <v>3.3796296296296296E-3</v>
      </c>
      <c r="U355">
        <v>0.33329999999999999</v>
      </c>
      <c r="V355">
        <v>0.47060000000000002</v>
      </c>
      <c r="W355">
        <v>1</v>
      </c>
      <c r="X355">
        <v>1</v>
      </c>
      <c r="Y355">
        <v>0</v>
      </c>
      <c r="Z355">
        <v>0.25</v>
      </c>
      <c r="AA355">
        <v>0.1429</v>
      </c>
      <c r="AB355">
        <v>0.66669999999999996</v>
      </c>
      <c r="AC355">
        <v>0.66669999999999996</v>
      </c>
      <c r="AD355">
        <v>0.75</v>
      </c>
      <c r="AE355">
        <v>0.81820000000000004</v>
      </c>
      <c r="AF355" t="s">
        <v>3915</v>
      </c>
      <c r="AG355" s="2">
        <v>3.472222222222222E-3</v>
      </c>
      <c r="AH355" t="s">
        <v>3911</v>
      </c>
      <c r="AI355">
        <v>3</v>
      </c>
      <c r="AJ355" t="s">
        <v>3914</v>
      </c>
      <c r="AK355" s="3">
        <v>42560</v>
      </c>
      <c r="AL355" s="10">
        <f>YEAR(ufc_fights_2[[#This Row],[date]])</f>
        <v>2016</v>
      </c>
      <c r="AM355" t="s">
        <v>3948</v>
      </c>
      <c r="AN355">
        <v>1</v>
      </c>
      <c r="AO355" t="s">
        <v>3918</v>
      </c>
      <c r="AP355">
        <f>IF(ufc_fights_2[[#This Row],[winner]]="Red",ufc_fights_2[[#This Row],[r_fighter_id]],ufc_fights_2[[#This Row],[b_fighter_id]])</f>
        <v>2479</v>
      </c>
      <c r="AQ355" t="str">
        <f>_xlfn.XLOOKUP(ufc_fights_2[[#This Row],[winnerID]],ufc_fighters[id],ufc_fighters[fighter_name],"xxx",0,1)</f>
        <v>Julianna Pena</v>
      </c>
    </row>
    <row r="356" spans="1:43">
      <c r="A356">
        <v>483</v>
      </c>
      <c r="B356">
        <v>2237</v>
      </c>
      <c r="C356">
        <f>_xlfn.XLOOKUP(ufc_fights_2[[#This Row],[r_fighter_id]],ufc_fighters[id],ufc_fighters[year],"xxx",0,1)</f>
        <v>1984</v>
      </c>
      <c r="D356">
        <f>_xlfn.XLOOKUP(ufc_fights_2[[#This Row],[b_fighter_id]],ufc_fighters[id],ufc_fighters[year],"Prázdné",0,1)</f>
        <v>1983</v>
      </c>
      <c r="E356" s="10">
        <f>YEAR(ufc_fights_2[[#This Row],[date]])-ufc_fights_2[[#This Row],[r_year]]</f>
        <v>31</v>
      </c>
      <c r="F356" s="10">
        <f>YEAR(ufc_fights_2[[#This Row],[date]])-ufc_fights_2[[#This Row],[b_year]]</f>
        <v>32</v>
      </c>
      <c r="G356">
        <v>0</v>
      </c>
      <c r="H356">
        <v>0</v>
      </c>
      <c r="I356">
        <v>0.57579999999999998</v>
      </c>
      <c r="J356">
        <v>0.45100000000000001</v>
      </c>
      <c r="K356">
        <v>0.78839999999999999</v>
      </c>
      <c r="L356">
        <v>0.52759999999999996</v>
      </c>
      <c r="M356">
        <v>0.25</v>
      </c>
      <c r="N356">
        <v>0.22220000000000001</v>
      </c>
      <c r="O356">
        <v>0</v>
      </c>
      <c r="P356">
        <v>0</v>
      </c>
      <c r="Q356">
        <v>0</v>
      </c>
      <c r="R356">
        <v>0</v>
      </c>
      <c r="S356" s="2">
        <v>1.0995370370370371E-3</v>
      </c>
      <c r="T356" s="2">
        <v>5.185185185185185E-3</v>
      </c>
      <c r="U356">
        <v>0.44190000000000002</v>
      </c>
      <c r="V356">
        <v>0.1017</v>
      </c>
      <c r="W356">
        <v>0.66669999999999996</v>
      </c>
      <c r="X356">
        <v>1</v>
      </c>
      <c r="Y356">
        <v>0.92679999999999996</v>
      </c>
      <c r="Z356">
        <v>0.48</v>
      </c>
      <c r="AA356">
        <v>0.18459999999999999</v>
      </c>
      <c r="AB356">
        <v>0.86670000000000003</v>
      </c>
      <c r="AC356">
        <v>0.90620000000000001</v>
      </c>
      <c r="AD356">
        <v>1</v>
      </c>
      <c r="AE356">
        <v>1</v>
      </c>
      <c r="AF356" t="s">
        <v>3915</v>
      </c>
      <c r="AG356" s="2">
        <v>3.472222222222222E-3</v>
      </c>
      <c r="AH356" t="s">
        <v>3911</v>
      </c>
      <c r="AI356">
        <v>3</v>
      </c>
      <c r="AJ356" t="s">
        <v>3938</v>
      </c>
      <c r="AK356" s="3">
        <v>42098</v>
      </c>
      <c r="AL356" s="10">
        <f>YEAR(ufc_fights_2[[#This Row],[date]])</f>
        <v>2015</v>
      </c>
      <c r="AM356" t="s">
        <v>3948</v>
      </c>
      <c r="AN356">
        <v>27</v>
      </c>
      <c r="AO356" t="s">
        <v>3913</v>
      </c>
      <c r="AP356">
        <f>IF(ufc_fights_2[[#This Row],[winner]]="Red",ufc_fights_2[[#This Row],[r_fighter_id]],ufc_fights_2[[#This Row],[b_fighter_id]])</f>
        <v>483</v>
      </c>
      <c r="AQ356" t="str">
        <f>_xlfn.XLOOKUP(ufc_fights_2[[#This Row],[winnerID]],ufc_fighters[id],ufc_fighters[fighter_name],"xxx",0,1)</f>
        <v>Liz Carmouche</v>
      </c>
    </row>
    <row r="357" spans="1:43">
      <c r="A357">
        <v>925</v>
      </c>
      <c r="B357">
        <v>2479</v>
      </c>
      <c r="C357">
        <f>_xlfn.XLOOKUP(ufc_fights_2[[#This Row],[r_fighter_id]],ufc_fighters[id],ufc_fighters[year],"xxx",0,1)</f>
        <v>1986</v>
      </c>
      <c r="D357">
        <f>_xlfn.XLOOKUP(ufc_fights_2[[#This Row],[b_fighter_id]],ufc_fighters[id],ufc_fighters[year],"Prázdné",0,1)</f>
        <v>1989</v>
      </c>
      <c r="E357" s="10">
        <f>YEAR(ufc_fights_2[[#This Row],[date]])-ufc_fights_2[[#This Row],[r_year]]</f>
        <v>29</v>
      </c>
      <c r="F357" s="10">
        <f>YEAR(ufc_fights_2[[#This Row],[date]])-ufc_fights_2[[#This Row],[b_year]]</f>
        <v>26</v>
      </c>
      <c r="G357">
        <v>0</v>
      </c>
      <c r="H357">
        <v>0</v>
      </c>
      <c r="I357">
        <v>0.55559999999999998</v>
      </c>
      <c r="J357">
        <v>0.5</v>
      </c>
      <c r="K357">
        <v>0.74039999999999995</v>
      </c>
      <c r="L357">
        <v>0.71940000000000004</v>
      </c>
      <c r="M357">
        <v>1</v>
      </c>
      <c r="N357">
        <v>0.5</v>
      </c>
      <c r="O357">
        <v>1</v>
      </c>
      <c r="P357">
        <v>3</v>
      </c>
      <c r="Q357">
        <v>0</v>
      </c>
      <c r="R357">
        <v>0</v>
      </c>
      <c r="S357" s="2">
        <v>3.9814814814814817E-3</v>
      </c>
      <c r="T357" s="2">
        <v>5.0694444444444441E-3</v>
      </c>
      <c r="U357">
        <v>0.48570000000000002</v>
      </c>
      <c r="V357">
        <v>0.42309999999999998</v>
      </c>
      <c r="W357">
        <v>0.64290000000000003</v>
      </c>
      <c r="X357">
        <v>0.8</v>
      </c>
      <c r="Y357">
        <v>0.75</v>
      </c>
      <c r="Z357">
        <v>0.5</v>
      </c>
      <c r="AA357">
        <v>0.31709999999999999</v>
      </c>
      <c r="AB357">
        <v>0.5625</v>
      </c>
      <c r="AC357">
        <v>0.66669999999999996</v>
      </c>
      <c r="AD357">
        <v>1</v>
      </c>
      <c r="AE357">
        <v>0.86670000000000003</v>
      </c>
      <c r="AF357" t="s">
        <v>3915</v>
      </c>
      <c r="AG357" s="2">
        <v>3.472222222222222E-3</v>
      </c>
      <c r="AH357" t="s">
        <v>3911</v>
      </c>
      <c r="AI357">
        <v>3</v>
      </c>
      <c r="AJ357" t="s">
        <v>3953</v>
      </c>
      <c r="AK357" s="3">
        <v>42280</v>
      </c>
      <c r="AL357" s="10">
        <f>YEAR(ufc_fights_2[[#This Row],[date]])</f>
        <v>2015</v>
      </c>
      <c r="AM357" t="s">
        <v>3948</v>
      </c>
      <c r="AN357">
        <v>3</v>
      </c>
      <c r="AO357" t="s">
        <v>3918</v>
      </c>
      <c r="AP357">
        <f>IF(ufc_fights_2[[#This Row],[winner]]="Red",ufc_fights_2[[#This Row],[r_fighter_id]],ufc_fights_2[[#This Row],[b_fighter_id]])</f>
        <v>2479</v>
      </c>
      <c r="AQ357" t="str">
        <f>_xlfn.XLOOKUP(ufc_fights_2[[#This Row],[winnerID]],ufc_fighters[id],ufc_fighters[fighter_name],"xxx",0,1)</f>
        <v>Julianna Pena</v>
      </c>
    </row>
    <row r="358" spans="1:43">
      <c r="A358">
        <v>2479</v>
      </c>
      <c r="B358">
        <v>2054</v>
      </c>
      <c r="C358">
        <f>_xlfn.XLOOKUP(ufc_fights_2[[#This Row],[r_fighter_id]],ufc_fighters[id],ufc_fighters[year],"xxx",0,1)</f>
        <v>1989</v>
      </c>
      <c r="D358">
        <f>_xlfn.XLOOKUP(ufc_fights_2[[#This Row],[b_fighter_id]],ufc_fighters[id],ufc_fighters[year],"Prázdné",0,1)</f>
        <v>1980</v>
      </c>
      <c r="E358" s="10">
        <f>YEAR(ufc_fights_2[[#This Row],[date]])-ufc_fights_2[[#This Row],[r_year]]</f>
        <v>32</v>
      </c>
      <c r="F358" s="10">
        <f>YEAR(ufc_fights_2[[#This Row],[date]])-ufc_fights_2[[#This Row],[b_year]]</f>
        <v>41</v>
      </c>
      <c r="G358">
        <v>0</v>
      </c>
      <c r="H358">
        <v>0</v>
      </c>
      <c r="I358">
        <v>0.5</v>
      </c>
      <c r="J358">
        <v>0.38890000000000002</v>
      </c>
      <c r="K358">
        <v>0.72919999999999996</v>
      </c>
      <c r="L358">
        <v>0.44440000000000002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 s="2">
        <v>2.0254629629629629E-3</v>
      </c>
      <c r="T358" s="2">
        <v>5.1041666666666666E-3</v>
      </c>
      <c r="U358">
        <v>0.41539999999999999</v>
      </c>
      <c r="V358">
        <v>0.25640000000000002</v>
      </c>
      <c r="W358">
        <v>1</v>
      </c>
      <c r="X358">
        <v>0</v>
      </c>
      <c r="Y358">
        <v>0.8</v>
      </c>
      <c r="Z358">
        <v>0.35089999999999999</v>
      </c>
      <c r="AA358">
        <v>0.27910000000000001</v>
      </c>
      <c r="AB358">
        <v>1</v>
      </c>
      <c r="AC358">
        <v>1</v>
      </c>
      <c r="AD358">
        <v>0.88890000000000002</v>
      </c>
      <c r="AE358">
        <v>0.6</v>
      </c>
      <c r="AF358" t="s">
        <v>3933</v>
      </c>
      <c r="AG358" s="2">
        <v>2.5347222222222221E-3</v>
      </c>
      <c r="AH358" t="s">
        <v>3911</v>
      </c>
      <c r="AI358">
        <v>3</v>
      </c>
      <c r="AJ358" t="s">
        <v>3938</v>
      </c>
      <c r="AK358" s="3">
        <v>44219</v>
      </c>
      <c r="AL358" s="10">
        <f>YEAR(ufc_fights_2[[#This Row],[date]])</f>
        <v>2021</v>
      </c>
      <c r="AM358" t="s">
        <v>3948</v>
      </c>
      <c r="AN358">
        <v>5</v>
      </c>
      <c r="AO358" t="s">
        <v>3913</v>
      </c>
      <c r="AP358">
        <f>IF(ufc_fights_2[[#This Row],[winner]]="Red",ufc_fights_2[[#This Row],[r_fighter_id]],ufc_fights_2[[#This Row],[b_fighter_id]])</f>
        <v>2479</v>
      </c>
      <c r="AQ358" t="str">
        <f>_xlfn.XLOOKUP(ufc_fights_2[[#This Row],[winnerID]],ufc_fighters[id],ufc_fighters[fighter_name],"xxx",0,1)</f>
        <v>Julianna Pena</v>
      </c>
    </row>
    <row r="359" spans="1:43">
      <c r="A359">
        <v>2654</v>
      </c>
      <c r="B359">
        <v>265</v>
      </c>
      <c r="C359">
        <f>_xlfn.XLOOKUP(ufc_fights_2[[#This Row],[r_fighter_id]],ufc_fighters[id],ufc_fighters[year],"xxx",0,1)</f>
        <v>1977</v>
      </c>
      <c r="D359">
        <f>_xlfn.XLOOKUP(ufc_fights_2[[#This Row],[b_fighter_id]],ufc_fighters[id],ufc_fighters[year],"Prázdné",0,1)</f>
        <v>1987</v>
      </c>
      <c r="E359" s="10">
        <f>YEAR(ufc_fights_2[[#This Row],[date]])-ufc_fights_2[[#This Row],[r_year]]</f>
        <v>40</v>
      </c>
      <c r="F359" s="10">
        <f>YEAR(ufc_fights_2[[#This Row],[date]])-ufc_fights_2[[#This Row],[b_year]]</f>
        <v>30</v>
      </c>
      <c r="G359">
        <v>0</v>
      </c>
      <c r="H359">
        <v>0</v>
      </c>
      <c r="I359">
        <v>0.44879999999999998</v>
      </c>
      <c r="J359">
        <v>0.25</v>
      </c>
      <c r="K359">
        <v>0.61460000000000004</v>
      </c>
      <c r="L359">
        <v>0.33929999999999999</v>
      </c>
      <c r="M359">
        <v>0</v>
      </c>
      <c r="N359">
        <v>0.42859999999999998</v>
      </c>
      <c r="O359">
        <v>5</v>
      </c>
      <c r="P359">
        <v>1</v>
      </c>
      <c r="Q359">
        <v>1</v>
      </c>
      <c r="R359">
        <v>0</v>
      </c>
      <c r="S359" s="2">
        <v>2.4074074074074076E-3</v>
      </c>
      <c r="T359" s="2">
        <v>4.4560185185185189E-3</v>
      </c>
      <c r="U359">
        <v>0.4052</v>
      </c>
      <c r="V359">
        <v>0.1467</v>
      </c>
      <c r="W359">
        <v>0.9</v>
      </c>
      <c r="X359">
        <v>1</v>
      </c>
      <c r="Y359">
        <v>0.875</v>
      </c>
      <c r="Z359">
        <v>0.35289999999999999</v>
      </c>
      <c r="AA359">
        <v>0.21690000000000001</v>
      </c>
      <c r="AB359">
        <v>0.90910000000000002</v>
      </c>
      <c r="AC359">
        <v>1</v>
      </c>
      <c r="AD359">
        <v>0.47920000000000001</v>
      </c>
      <c r="AE359">
        <v>0.75</v>
      </c>
      <c r="AF359" t="s">
        <v>3910</v>
      </c>
      <c r="AG359" s="2">
        <v>3.4027777777777776E-3</v>
      </c>
      <c r="AH359" t="s">
        <v>3911</v>
      </c>
      <c r="AI359">
        <v>3</v>
      </c>
      <c r="AJ359" t="s">
        <v>3955</v>
      </c>
      <c r="AK359" s="3">
        <v>42980</v>
      </c>
      <c r="AL359" s="10">
        <f>YEAR(ufc_fights_2[[#This Row],[date]])</f>
        <v>2017</v>
      </c>
      <c r="AM359" t="s">
        <v>3948</v>
      </c>
      <c r="AN359">
        <v>24</v>
      </c>
      <c r="AO359" t="s">
        <v>3913</v>
      </c>
      <c r="AP359">
        <f>IF(ufc_fights_2[[#This Row],[winner]]="Red",ufc_fights_2[[#This Row],[r_fighter_id]],ufc_fights_2[[#This Row],[b_fighter_id]])</f>
        <v>2654</v>
      </c>
      <c r="AQ359" t="str">
        <f>_xlfn.XLOOKUP(ufc_fights_2[[#This Row],[winnerID]],ufc_fighters[id],ufc_fighters[fighter_name],"xxx",0,1)</f>
        <v>Marion Reneau</v>
      </c>
    </row>
    <row r="360" spans="1:43">
      <c r="A360">
        <v>48</v>
      </c>
      <c r="B360">
        <v>622</v>
      </c>
      <c r="C360">
        <f>_xlfn.XLOOKUP(ufc_fights_2[[#This Row],[r_fighter_id]],ufc_fighters[id],ufc_fighters[year],"xxx",0,1)</f>
        <v>1988</v>
      </c>
      <c r="D360">
        <f>_xlfn.XLOOKUP(ufc_fights_2[[#This Row],[b_fighter_id]],ufc_fighters[id],ufc_fighters[year],"Prázdné",0,1)</f>
        <v>1983</v>
      </c>
      <c r="E360" s="10">
        <f>YEAR(ufc_fights_2[[#This Row],[date]])-ufc_fights_2[[#This Row],[r_year]]</f>
        <v>31</v>
      </c>
      <c r="F360" s="10">
        <f>YEAR(ufc_fights_2[[#This Row],[date]])-ufc_fights_2[[#This Row],[b_year]]</f>
        <v>36</v>
      </c>
      <c r="G360">
        <v>0</v>
      </c>
      <c r="H360">
        <v>0</v>
      </c>
      <c r="I360">
        <v>0.33600000000000002</v>
      </c>
      <c r="J360">
        <v>0.4133</v>
      </c>
      <c r="K360">
        <v>0.3387</v>
      </c>
      <c r="L360">
        <v>0.4133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 s="2">
        <v>1.1574074074074075E-4</v>
      </c>
      <c r="T360" s="2">
        <v>1.7361111111111112E-4</v>
      </c>
      <c r="U360">
        <v>0.29909999999999998</v>
      </c>
      <c r="V360">
        <v>0.30499999999999999</v>
      </c>
      <c r="W360">
        <v>0.64710000000000001</v>
      </c>
      <c r="X360">
        <v>0.83330000000000004</v>
      </c>
      <c r="Y360">
        <v>0.86960000000000004</v>
      </c>
      <c r="Z360">
        <v>0.32919999999999999</v>
      </c>
      <c r="AA360">
        <v>0.4103</v>
      </c>
      <c r="AB360">
        <v>1</v>
      </c>
      <c r="AC360">
        <v>1</v>
      </c>
      <c r="AD360">
        <v>0</v>
      </c>
      <c r="AE360">
        <v>0</v>
      </c>
      <c r="AF360" t="s">
        <v>3933</v>
      </c>
      <c r="AG360" s="2">
        <v>2.3611111111111111E-3</v>
      </c>
      <c r="AH360" t="s">
        <v>3911</v>
      </c>
      <c r="AI360">
        <v>3</v>
      </c>
      <c r="AJ360" t="s">
        <v>3952</v>
      </c>
      <c r="AK360" s="3">
        <v>43596</v>
      </c>
      <c r="AL360" s="10">
        <f>YEAR(ufc_fights_2[[#This Row],[date]])</f>
        <v>2019</v>
      </c>
      <c r="AM360" t="s">
        <v>3948</v>
      </c>
      <c r="AN360">
        <v>13</v>
      </c>
      <c r="AO360" t="s">
        <v>3913</v>
      </c>
      <c r="AP360">
        <f>IF(ufc_fights_2[[#This Row],[winner]]="Red",ufc_fights_2[[#This Row],[r_fighter_id]],ufc_fights_2[[#This Row],[b_fighter_id]])</f>
        <v>48</v>
      </c>
      <c r="AQ360" t="str">
        <f>_xlfn.XLOOKUP(ufc_fights_2[[#This Row],[winnerID]],ufc_fighters[id],ufc_fighters[fighter_name],"xxx",0,1)</f>
        <v>Irene Aldana</v>
      </c>
    </row>
    <row r="361" spans="1:43">
      <c r="A361">
        <v>1745</v>
      </c>
      <c r="B361">
        <v>1725</v>
      </c>
      <c r="C361">
        <f>_xlfn.XLOOKUP(ufc_fights_2[[#This Row],[r_fighter_id]],ufc_fighters[id],ufc_fighters[year],"xxx",0,1)</f>
        <v>1982</v>
      </c>
      <c r="D361">
        <f>_xlfn.XLOOKUP(ufc_fights_2[[#This Row],[b_fighter_id]],ufc_fighters[id],ufc_fighters[year],"Prázdné",0,1)</f>
        <v>1995</v>
      </c>
      <c r="E361" s="10">
        <f>YEAR(ufc_fights_2[[#This Row],[date]])-ufc_fights_2[[#This Row],[r_year]]</f>
        <v>35</v>
      </c>
      <c r="F361" s="10">
        <f>YEAR(ufc_fights_2[[#This Row],[date]])-ufc_fights_2[[#This Row],[b_year]]</f>
        <v>22</v>
      </c>
      <c r="G361">
        <v>0</v>
      </c>
      <c r="H361">
        <v>0</v>
      </c>
      <c r="I361">
        <v>0.64059999999999995</v>
      </c>
      <c r="J361">
        <v>0.43330000000000002</v>
      </c>
      <c r="K361">
        <v>0.68489999999999995</v>
      </c>
      <c r="L361">
        <v>0.53569999999999995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 s="2">
        <v>1.8865740740740742E-3</v>
      </c>
      <c r="T361" s="2">
        <v>2.3611111111111111E-3</v>
      </c>
      <c r="U361">
        <v>0.28000000000000003</v>
      </c>
      <c r="V361">
        <v>0.38</v>
      </c>
      <c r="W361">
        <v>0.86209999999999998</v>
      </c>
      <c r="X361">
        <v>0.9</v>
      </c>
      <c r="Y361">
        <v>0</v>
      </c>
      <c r="Z361">
        <v>0.30430000000000001</v>
      </c>
      <c r="AA361">
        <v>0.25</v>
      </c>
      <c r="AB361">
        <v>0.82930000000000004</v>
      </c>
      <c r="AC361">
        <v>0.66669999999999996</v>
      </c>
      <c r="AD361">
        <v>0</v>
      </c>
      <c r="AE361">
        <v>0.5</v>
      </c>
      <c r="AF361" t="s">
        <v>3910</v>
      </c>
      <c r="AG361" s="2">
        <v>1.7708333333333332E-3</v>
      </c>
      <c r="AH361" t="s">
        <v>3911</v>
      </c>
      <c r="AI361">
        <v>3</v>
      </c>
      <c r="AJ361" t="s">
        <v>3934</v>
      </c>
      <c r="AK361" s="3">
        <v>43029</v>
      </c>
      <c r="AL361" s="10">
        <f>YEAR(ufc_fights_2[[#This Row],[date]])</f>
        <v>2017</v>
      </c>
      <c r="AM361" t="s">
        <v>3948</v>
      </c>
      <c r="AN361">
        <v>103</v>
      </c>
      <c r="AO361" t="s">
        <v>3918</v>
      </c>
      <c r="AP361">
        <f>IF(ufc_fights_2[[#This Row],[winner]]="Red",ufc_fights_2[[#This Row],[r_fighter_id]],ufc_fights_2[[#This Row],[b_fighter_id]])</f>
        <v>1725</v>
      </c>
      <c r="AQ361" t="str">
        <f>_xlfn.XLOOKUP(ufc_fights_2[[#This Row],[winnerID]],ufc_fighters[id],ufc_fighters[fighter_name],"xxx",0,1)</f>
        <v>Aspen Ladd</v>
      </c>
    </row>
    <row r="362" spans="1:43">
      <c r="A362">
        <v>914</v>
      </c>
      <c r="B362">
        <v>2190</v>
      </c>
      <c r="C362">
        <f>_xlfn.XLOOKUP(ufc_fights_2[[#This Row],[r_fighter_id]],ufc_fighters[id],ufc_fighters[year],"xxx",0,1)</f>
        <v>1985</v>
      </c>
      <c r="D362">
        <f>_xlfn.XLOOKUP(ufc_fights_2[[#This Row],[b_fighter_id]],ufc_fighters[id],ufc_fighters[year],"Prázdné",0,1)</f>
        <v>1988</v>
      </c>
      <c r="E362" s="10">
        <f>YEAR(ufc_fights_2[[#This Row],[date]])-ufc_fights_2[[#This Row],[r_year]]</f>
        <v>35</v>
      </c>
      <c r="F362" s="10">
        <f>YEAR(ufc_fights_2[[#This Row],[date]])-ufc_fights_2[[#This Row],[b_year]]</f>
        <v>32</v>
      </c>
      <c r="G362">
        <v>0</v>
      </c>
      <c r="H362">
        <v>0</v>
      </c>
      <c r="I362">
        <v>0.49709999999999999</v>
      </c>
      <c r="J362">
        <v>0.31879999999999997</v>
      </c>
      <c r="K362">
        <v>0.5474</v>
      </c>
      <c r="L362">
        <v>0.46929999999999999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2.9398148148148148E-3</v>
      </c>
      <c r="T362" s="2">
        <v>0</v>
      </c>
      <c r="U362">
        <v>0.46</v>
      </c>
      <c r="V362">
        <v>0.21149999999999999</v>
      </c>
      <c r="W362">
        <v>0.8</v>
      </c>
      <c r="X362">
        <v>0.66669999999999996</v>
      </c>
      <c r="Y362">
        <v>0.83330000000000004</v>
      </c>
      <c r="Z362">
        <v>0.45590000000000003</v>
      </c>
      <c r="AA362">
        <v>0.31780000000000003</v>
      </c>
      <c r="AB362">
        <v>0.71430000000000005</v>
      </c>
      <c r="AC362">
        <v>0.33329999999999999</v>
      </c>
      <c r="AD362">
        <v>0.64290000000000003</v>
      </c>
      <c r="AE362">
        <v>0</v>
      </c>
      <c r="AF362" t="s">
        <v>3915</v>
      </c>
      <c r="AG362" s="2">
        <v>3.472222222222222E-3</v>
      </c>
      <c r="AH362" t="s">
        <v>3911</v>
      </c>
      <c r="AI362">
        <v>3</v>
      </c>
      <c r="AJ362" t="s">
        <v>3982</v>
      </c>
      <c r="AK362" s="3">
        <v>43964</v>
      </c>
      <c r="AL362" s="10">
        <f>YEAR(ufc_fights_2[[#This Row],[date]])</f>
        <v>2020</v>
      </c>
      <c r="AM362" t="s">
        <v>3948</v>
      </c>
      <c r="AN362">
        <v>62</v>
      </c>
      <c r="AO362" t="s">
        <v>3913</v>
      </c>
      <c r="AP362">
        <f>IF(ufc_fights_2[[#This Row],[winner]]="Red",ufc_fights_2[[#This Row],[r_fighter_id]],ufc_fights_2[[#This Row],[b_fighter_id]])</f>
        <v>914</v>
      </c>
      <c r="AQ362" t="str">
        <f>_xlfn.XLOOKUP(ufc_fights_2[[#This Row],[winnerID]],ufc_fighters[id],ufc_fighters[fighter_name],"xxx",0,1)</f>
        <v>Sijara Eubanks</v>
      </c>
    </row>
    <row r="363" spans="1:43">
      <c r="A363">
        <v>2054</v>
      </c>
      <c r="B363">
        <v>925</v>
      </c>
      <c r="C363">
        <f>_xlfn.XLOOKUP(ufc_fights_2[[#This Row],[r_fighter_id]],ufc_fighters[id],ufc_fighters[year],"xxx",0,1)</f>
        <v>1980</v>
      </c>
      <c r="D363">
        <f>_xlfn.XLOOKUP(ufc_fights_2[[#This Row],[b_fighter_id]],ufc_fighters[id],ufc_fighters[year],"Prázdné",0,1)</f>
        <v>1986</v>
      </c>
      <c r="E363" s="10">
        <f>YEAR(ufc_fights_2[[#This Row],[date]])-ufc_fights_2[[#This Row],[r_year]]</f>
        <v>36</v>
      </c>
      <c r="F363" s="10">
        <f>YEAR(ufc_fights_2[[#This Row],[date]])-ufc_fights_2[[#This Row],[b_year]]</f>
        <v>30</v>
      </c>
      <c r="G363">
        <v>0</v>
      </c>
      <c r="H363">
        <v>0</v>
      </c>
      <c r="I363">
        <v>0.43140000000000001</v>
      </c>
      <c r="J363">
        <v>0.41670000000000001</v>
      </c>
      <c r="K363">
        <v>0.63639999999999997</v>
      </c>
      <c r="L363">
        <v>0.55879999999999996</v>
      </c>
      <c r="M363">
        <v>0.4</v>
      </c>
      <c r="N363">
        <v>0</v>
      </c>
      <c r="O363">
        <v>1</v>
      </c>
      <c r="P363">
        <v>0</v>
      </c>
      <c r="Q363">
        <v>0</v>
      </c>
      <c r="R363">
        <v>0</v>
      </c>
      <c r="S363" s="2">
        <v>5.5324074074074078E-3</v>
      </c>
      <c r="T363" s="2">
        <v>0</v>
      </c>
      <c r="U363">
        <v>0.23530000000000001</v>
      </c>
      <c r="V363">
        <v>0.3</v>
      </c>
      <c r="W363">
        <v>0.8</v>
      </c>
      <c r="X363">
        <v>1</v>
      </c>
      <c r="Y363">
        <v>1</v>
      </c>
      <c r="Z363">
        <v>0.10340000000000001</v>
      </c>
      <c r="AA363">
        <v>0.39129999999999998</v>
      </c>
      <c r="AB363">
        <v>0.84619999999999995</v>
      </c>
      <c r="AC363">
        <v>0</v>
      </c>
      <c r="AD363">
        <v>0.88890000000000002</v>
      </c>
      <c r="AE363">
        <v>1</v>
      </c>
      <c r="AF363" t="s">
        <v>3915</v>
      </c>
      <c r="AG363" s="2">
        <v>3.472222222222222E-3</v>
      </c>
      <c r="AH363" t="s">
        <v>3911</v>
      </c>
      <c r="AI363">
        <v>3</v>
      </c>
      <c r="AJ363" t="s">
        <v>3925</v>
      </c>
      <c r="AK363" s="3">
        <v>42519</v>
      </c>
      <c r="AL363" s="10">
        <f>YEAR(ufc_fights_2[[#This Row],[date]])</f>
        <v>2016</v>
      </c>
      <c r="AM363" t="s">
        <v>3948</v>
      </c>
      <c r="AN363">
        <v>1</v>
      </c>
      <c r="AO363" t="s">
        <v>3913</v>
      </c>
      <c r="AP363">
        <f>IF(ufc_fights_2[[#This Row],[winner]]="Red",ufc_fights_2[[#This Row],[r_fighter_id]],ufc_fights_2[[#This Row],[b_fighter_id]])</f>
        <v>2054</v>
      </c>
      <c r="AQ363" t="str">
        <f>_xlfn.XLOOKUP(ufc_fights_2[[#This Row],[winnerID]],ufc_fighters[id],ufc_fighters[fighter_name],"xxx",0,1)</f>
        <v>Sara McMann</v>
      </c>
    </row>
    <row r="364" spans="1:43">
      <c r="A364">
        <v>2054</v>
      </c>
      <c r="B364">
        <v>712</v>
      </c>
      <c r="C364">
        <f>_xlfn.XLOOKUP(ufc_fights_2[[#This Row],[r_fighter_id]],ufc_fighters[id],ufc_fighters[year],"xxx",0,1)</f>
        <v>1980</v>
      </c>
      <c r="D364">
        <f>_xlfn.XLOOKUP(ufc_fights_2[[#This Row],[b_fighter_id]],ufc_fighters[id],ufc_fighters[year],"Prázdné",0,1)</f>
        <v>1984</v>
      </c>
      <c r="E364" s="10">
        <f>YEAR(ufc_fights_2[[#This Row],[date]])-ufc_fights_2[[#This Row],[r_year]]</f>
        <v>36</v>
      </c>
      <c r="F364" s="10">
        <f>YEAR(ufc_fights_2[[#This Row],[date]])-ufc_fights_2[[#This Row],[b_year]]</f>
        <v>32</v>
      </c>
      <c r="G364">
        <v>0</v>
      </c>
      <c r="H364">
        <v>0</v>
      </c>
      <c r="I364">
        <v>0.38890000000000002</v>
      </c>
      <c r="J364">
        <v>0.72409999999999997</v>
      </c>
      <c r="K364">
        <v>0.53190000000000004</v>
      </c>
      <c r="L364">
        <v>0.83330000000000004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 s="2">
        <v>0</v>
      </c>
      <c r="T364" s="2">
        <v>4.2824074074074075E-3</v>
      </c>
      <c r="U364">
        <v>0.34379999999999999</v>
      </c>
      <c r="V364">
        <v>0.68</v>
      </c>
      <c r="W364">
        <v>0.66669999999999996</v>
      </c>
      <c r="X364">
        <v>1</v>
      </c>
      <c r="Y364">
        <v>1</v>
      </c>
      <c r="Z364">
        <v>0.27589999999999998</v>
      </c>
      <c r="AA364">
        <v>0.57889999999999997</v>
      </c>
      <c r="AB364">
        <v>0</v>
      </c>
      <c r="AC364">
        <v>0</v>
      </c>
      <c r="AD364">
        <v>0.85709999999999997</v>
      </c>
      <c r="AE364">
        <v>1</v>
      </c>
      <c r="AF364" t="s">
        <v>3933</v>
      </c>
      <c r="AG364" s="2">
        <v>1.9907407407407408E-3</v>
      </c>
      <c r="AH364" t="s">
        <v>3911</v>
      </c>
      <c r="AI364">
        <v>3</v>
      </c>
      <c r="AJ364" t="s">
        <v>3914</v>
      </c>
      <c r="AK364" s="3">
        <v>42707</v>
      </c>
      <c r="AL364" s="10">
        <f>YEAR(ufc_fights_2[[#This Row],[date]])</f>
        <v>2016</v>
      </c>
      <c r="AM364" t="s">
        <v>3948</v>
      </c>
      <c r="AN364">
        <v>1</v>
      </c>
      <c r="AO364" t="s">
        <v>3913</v>
      </c>
      <c r="AP364">
        <f>IF(ufc_fights_2[[#This Row],[winner]]="Red",ufc_fights_2[[#This Row],[r_fighter_id]],ufc_fights_2[[#This Row],[b_fighter_id]])</f>
        <v>2054</v>
      </c>
      <c r="AQ364" t="str">
        <f>_xlfn.XLOOKUP(ufc_fights_2[[#This Row],[winnerID]],ufc_fighters[id],ufc_fighters[fighter_name],"xxx",0,1)</f>
        <v>Sara McMann</v>
      </c>
    </row>
    <row r="365" spans="1:43">
      <c r="A365">
        <v>2054</v>
      </c>
      <c r="B365">
        <v>1045</v>
      </c>
      <c r="C365">
        <f>_xlfn.XLOOKUP(ufc_fights_2[[#This Row],[r_fighter_id]],ufc_fighters[id],ufc_fighters[year],"xxx",0,1)</f>
        <v>1980</v>
      </c>
      <c r="D365">
        <f>_xlfn.XLOOKUP(ufc_fights_2[[#This Row],[b_fighter_id]],ufc_fighters[id],ufc_fighters[year],"Prázdné",0,1)</f>
        <v>1989</v>
      </c>
      <c r="E365" s="10">
        <f>YEAR(ufc_fights_2[[#This Row],[date]])-ufc_fights_2[[#This Row],[r_year]]</f>
        <v>33</v>
      </c>
      <c r="F365" s="10">
        <f>YEAR(ufc_fights_2[[#This Row],[date]])-ufc_fights_2[[#This Row],[b_year]]</f>
        <v>24</v>
      </c>
      <c r="G365">
        <v>0</v>
      </c>
      <c r="H365">
        <v>0</v>
      </c>
      <c r="I365">
        <v>0.88890000000000002</v>
      </c>
      <c r="J365">
        <v>0.58330000000000004</v>
      </c>
      <c r="K365">
        <v>0.98629999999999995</v>
      </c>
      <c r="L365">
        <v>0.75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2.627314814814815E-3</v>
      </c>
      <c r="T365" s="2">
        <v>1.1574074074074073E-5</v>
      </c>
      <c r="U365">
        <v>0.875</v>
      </c>
      <c r="V365">
        <v>0.25</v>
      </c>
      <c r="W365">
        <v>1</v>
      </c>
      <c r="X365">
        <v>0</v>
      </c>
      <c r="Y365">
        <v>0</v>
      </c>
      <c r="Z365">
        <v>0.5</v>
      </c>
      <c r="AA365">
        <v>0.25</v>
      </c>
      <c r="AB365">
        <v>0</v>
      </c>
      <c r="AC365">
        <v>0.75</v>
      </c>
      <c r="AD365">
        <v>1</v>
      </c>
      <c r="AE365">
        <v>0</v>
      </c>
      <c r="AF365" t="s">
        <v>3910</v>
      </c>
      <c r="AG365" s="2">
        <v>2.8472222222222223E-3</v>
      </c>
      <c r="AH365" t="s">
        <v>3911</v>
      </c>
      <c r="AI365">
        <v>3</v>
      </c>
      <c r="AJ365" t="s">
        <v>3959</v>
      </c>
      <c r="AK365" s="3">
        <v>41391</v>
      </c>
      <c r="AL365" s="10">
        <f>YEAR(ufc_fights_2[[#This Row],[date]])</f>
        <v>2013</v>
      </c>
      <c r="AM365" t="s">
        <v>3948</v>
      </c>
      <c r="AN365">
        <v>9</v>
      </c>
      <c r="AO365" t="s">
        <v>3913</v>
      </c>
      <c r="AP365">
        <f>IF(ufc_fights_2[[#This Row],[winner]]="Red",ufc_fights_2[[#This Row],[r_fighter_id]],ufc_fights_2[[#This Row],[b_fighter_id]])</f>
        <v>2054</v>
      </c>
      <c r="AQ365" t="str">
        <f>_xlfn.XLOOKUP(ufc_fights_2[[#This Row],[winnerID]],ufc_fighters[id],ufc_fighters[fighter_name],"xxx",0,1)</f>
        <v>Sara McMann</v>
      </c>
    </row>
    <row r="366" spans="1:43">
      <c r="A366">
        <v>2054</v>
      </c>
      <c r="B366">
        <v>2237</v>
      </c>
      <c r="C366">
        <f>_xlfn.XLOOKUP(ufc_fights_2[[#This Row],[r_fighter_id]],ufc_fighters[id],ufc_fighters[year],"xxx",0,1)</f>
        <v>1980</v>
      </c>
      <c r="D366">
        <f>_xlfn.XLOOKUP(ufc_fights_2[[#This Row],[b_fighter_id]],ufc_fighters[id],ufc_fighters[year],"Prázdné",0,1)</f>
        <v>1983</v>
      </c>
      <c r="E366" s="10">
        <f>YEAR(ufc_fights_2[[#This Row],[date]])-ufc_fights_2[[#This Row],[r_year]]</f>
        <v>34</v>
      </c>
      <c r="F366" s="10">
        <f>YEAR(ufc_fights_2[[#This Row],[date]])-ufc_fights_2[[#This Row],[b_year]]</f>
        <v>31</v>
      </c>
      <c r="G366">
        <v>0</v>
      </c>
      <c r="H366">
        <v>0</v>
      </c>
      <c r="I366">
        <v>0.47499999999999998</v>
      </c>
      <c r="J366">
        <v>0.57830000000000004</v>
      </c>
      <c r="K366">
        <v>0.57140000000000002</v>
      </c>
      <c r="L366">
        <v>0.81779999999999997</v>
      </c>
      <c r="M366">
        <v>0.55559999999999998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7.3842592592592597E-3</v>
      </c>
      <c r="T366" s="2">
        <v>1.8518518518518518E-4</v>
      </c>
      <c r="U366">
        <v>0.38979999999999998</v>
      </c>
      <c r="V366">
        <v>0.53949999999999998</v>
      </c>
      <c r="W366">
        <v>0.5</v>
      </c>
      <c r="X366">
        <v>1</v>
      </c>
      <c r="Y366">
        <v>1</v>
      </c>
      <c r="Z366">
        <v>0.36840000000000001</v>
      </c>
      <c r="AA366">
        <v>0.3261</v>
      </c>
      <c r="AB366">
        <v>1</v>
      </c>
      <c r="AC366">
        <v>1</v>
      </c>
      <c r="AD366">
        <v>0.68420000000000003</v>
      </c>
      <c r="AE366">
        <v>0.88239999999999996</v>
      </c>
      <c r="AF366" t="s">
        <v>3922</v>
      </c>
      <c r="AG366" s="2">
        <v>3.472222222222222E-3</v>
      </c>
      <c r="AH366" t="s">
        <v>3911</v>
      </c>
      <c r="AI366">
        <v>3</v>
      </c>
      <c r="AJ366" t="s">
        <v>3919</v>
      </c>
      <c r="AK366" s="3">
        <v>41867</v>
      </c>
      <c r="AL366" s="10">
        <f>YEAR(ufc_fights_2[[#This Row],[date]])</f>
        <v>2014</v>
      </c>
      <c r="AM366" t="s">
        <v>3948</v>
      </c>
      <c r="AN366">
        <v>75</v>
      </c>
      <c r="AO366" t="s">
        <v>3913</v>
      </c>
      <c r="AP366">
        <f>IF(ufc_fights_2[[#This Row],[winner]]="Red",ufc_fights_2[[#This Row],[r_fighter_id]],ufc_fights_2[[#This Row],[b_fighter_id]])</f>
        <v>2054</v>
      </c>
      <c r="AQ366" t="str">
        <f>_xlfn.XLOOKUP(ufc_fights_2[[#This Row],[winnerID]],ufc_fighters[id],ufc_fighters[fighter_name],"xxx",0,1)</f>
        <v>Sara McMann</v>
      </c>
    </row>
    <row r="367" spans="1:43">
      <c r="A367">
        <v>2054</v>
      </c>
      <c r="B367">
        <v>1745</v>
      </c>
      <c r="C367">
        <f>_xlfn.XLOOKUP(ufc_fights_2[[#This Row],[r_fighter_id]],ufc_fighters[id],ufc_fighters[year],"xxx",0,1)</f>
        <v>1980</v>
      </c>
      <c r="D367">
        <f>_xlfn.XLOOKUP(ufc_fights_2[[#This Row],[b_fighter_id]],ufc_fighters[id],ufc_fighters[year],"Prázdné",0,1)</f>
        <v>1982</v>
      </c>
      <c r="E367" s="10">
        <f>YEAR(ufc_fights_2[[#This Row],[date]])-ufc_fights_2[[#This Row],[r_year]]</f>
        <v>40</v>
      </c>
      <c r="F367" s="10">
        <f>YEAR(ufc_fights_2[[#This Row],[date]])-ufc_fights_2[[#This Row],[b_year]]</f>
        <v>38</v>
      </c>
      <c r="G367">
        <v>0</v>
      </c>
      <c r="H367">
        <v>0</v>
      </c>
      <c r="I367">
        <v>0.76</v>
      </c>
      <c r="J367">
        <v>0.2</v>
      </c>
      <c r="K367">
        <v>0.73809999999999998</v>
      </c>
      <c r="L367">
        <v>0.70589999999999997</v>
      </c>
      <c r="M367">
        <v>0.6</v>
      </c>
      <c r="N367">
        <v>0</v>
      </c>
      <c r="O367">
        <v>1</v>
      </c>
      <c r="P367">
        <v>0</v>
      </c>
      <c r="Q367">
        <v>0</v>
      </c>
      <c r="R367">
        <v>0</v>
      </c>
      <c r="S367" s="2">
        <v>9.3055555555555548E-3</v>
      </c>
      <c r="T367" s="2">
        <v>0</v>
      </c>
      <c r="U367">
        <v>0.6875</v>
      </c>
      <c r="V367">
        <v>0</v>
      </c>
      <c r="W367">
        <v>0.88239999999999996</v>
      </c>
      <c r="X367">
        <v>1</v>
      </c>
      <c r="Y367">
        <v>0</v>
      </c>
      <c r="Z367">
        <v>0.125</v>
      </c>
      <c r="AA367">
        <v>0.2</v>
      </c>
      <c r="AB367">
        <v>1</v>
      </c>
      <c r="AC367">
        <v>0</v>
      </c>
      <c r="AD367">
        <v>0.878</v>
      </c>
      <c r="AE367">
        <v>0</v>
      </c>
      <c r="AF367" t="s">
        <v>3915</v>
      </c>
      <c r="AG367" s="2">
        <v>3.472222222222222E-3</v>
      </c>
      <c r="AH367" t="s">
        <v>3911</v>
      </c>
      <c r="AI367">
        <v>3</v>
      </c>
      <c r="AJ367" t="s">
        <v>4049</v>
      </c>
      <c r="AK367" s="3">
        <v>43855</v>
      </c>
      <c r="AL367" s="10">
        <f>YEAR(ufc_fights_2[[#This Row],[date]])</f>
        <v>2020</v>
      </c>
      <c r="AM367" t="s">
        <v>3948</v>
      </c>
      <c r="AN367">
        <v>77</v>
      </c>
      <c r="AO367" t="s">
        <v>3913</v>
      </c>
      <c r="AP367">
        <f>IF(ufc_fights_2[[#This Row],[winner]]="Red",ufc_fights_2[[#This Row],[r_fighter_id]],ufc_fights_2[[#This Row],[b_fighter_id]])</f>
        <v>2054</v>
      </c>
      <c r="AQ367" t="str">
        <f>_xlfn.XLOOKUP(ufc_fights_2[[#This Row],[winnerID]],ufc_fighters[id],ufc_fighters[fighter_name],"xxx",0,1)</f>
        <v>Sara McMann</v>
      </c>
    </row>
    <row r="368" spans="1:43">
      <c r="A368">
        <v>2054</v>
      </c>
      <c r="B368">
        <v>2015</v>
      </c>
      <c r="C368">
        <f>_xlfn.XLOOKUP(ufc_fights_2[[#This Row],[r_fighter_id]],ufc_fighters[id],ufc_fighters[year],"xxx",0,1)</f>
        <v>1980</v>
      </c>
      <c r="D368">
        <f>_xlfn.XLOOKUP(ufc_fights_2[[#This Row],[b_fighter_id]],ufc_fighters[id],ufc_fighters[year],"Prázdné",0,1)</f>
        <v>1988</v>
      </c>
      <c r="E368" s="10">
        <f>YEAR(ufc_fights_2[[#This Row],[date]])-ufc_fights_2[[#This Row],[r_year]]</f>
        <v>37</v>
      </c>
      <c r="F368" s="10">
        <f>YEAR(ufc_fights_2[[#This Row],[date]])-ufc_fights_2[[#This Row],[b_year]]</f>
        <v>29</v>
      </c>
      <c r="G368">
        <v>0</v>
      </c>
      <c r="H368">
        <v>0</v>
      </c>
      <c r="I368">
        <v>0.5</v>
      </c>
      <c r="J368">
        <v>0</v>
      </c>
      <c r="K368">
        <v>0.5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 s="2">
        <v>7.1759259259259259E-4</v>
      </c>
      <c r="T368" s="2">
        <v>0</v>
      </c>
      <c r="U368">
        <v>0.46150000000000002</v>
      </c>
      <c r="V368">
        <v>0</v>
      </c>
      <c r="W368">
        <v>1</v>
      </c>
      <c r="X368">
        <v>0</v>
      </c>
      <c r="Y368">
        <v>0</v>
      </c>
      <c r="Z368">
        <v>0.6</v>
      </c>
      <c r="AA368">
        <v>0</v>
      </c>
      <c r="AB368">
        <v>0</v>
      </c>
      <c r="AC368">
        <v>0</v>
      </c>
      <c r="AD368">
        <v>0.44440000000000002</v>
      </c>
      <c r="AE368">
        <v>0</v>
      </c>
      <c r="AF368" t="s">
        <v>3933</v>
      </c>
      <c r="AG368" s="2">
        <v>8.564814814814815E-4</v>
      </c>
      <c r="AH368" t="s">
        <v>3911</v>
      </c>
      <c r="AI368">
        <v>3</v>
      </c>
      <c r="AJ368" t="s">
        <v>3939</v>
      </c>
      <c r="AK368" s="3">
        <v>42785</v>
      </c>
      <c r="AL368" s="10">
        <f>YEAR(ufc_fights_2[[#This Row],[date]])</f>
        <v>2017</v>
      </c>
      <c r="AM368" t="s">
        <v>3948</v>
      </c>
      <c r="AN368">
        <v>105</v>
      </c>
      <c r="AO368" t="s">
        <v>3913</v>
      </c>
      <c r="AP368">
        <f>IF(ufc_fights_2[[#This Row],[winner]]="Red",ufc_fights_2[[#This Row],[r_fighter_id]],ufc_fights_2[[#This Row],[b_fighter_id]])</f>
        <v>2054</v>
      </c>
      <c r="AQ368" t="str">
        <f>_xlfn.XLOOKUP(ufc_fights_2[[#This Row],[winnerID]],ufc_fighters[id],ufc_fighters[fighter_name],"xxx",0,1)</f>
        <v>Sara McMann</v>
      </c>
    </row>
    <row r="369" spans="1:43">
      <c r="A369">
        <v>1608</v>
      </c>
      <c r="B369">
        <v>3039</v>
      </c>
      <c r="C369">
        <f>_xlfn.XLOOKUP(ufc_fights_2[[#This Row],[r_fighter_id]],ufc_fighters[id],ufc_fighters[year],"xxx",0,1)</f>
        <v>1985</v>
      </c>
      <c r="D369">
        <f>_xlfn.XLOOKUP(ufc_fights_2[[#This Row],[b_fighter_id]],ufc_fighters[id],ufc_fighters[year],"Prázdné",0,1)</f>
        <v>1982</v>
      </c>
      <c r="E369" s="10">
        <f>YEAR(ufc_fights_2[[#This Row],[date]])-ufc_fights_2[[#This Row],[r_year]]</f>
        <v>29</v>
      </c>
      <c r="F369" s="10">
        <f>YEAR(ufc_fights_2[[#This Row],[date]])-ufc_fights_2[[#This Row],[b_year]]</f>
        <v>32</v>
      </c>
      <c r="G369">
        <v>0</v>
      </c>
      <c r="H369">
        <v>0</v>
      </c>
      <c r="I369">
        <v>0.54590000000000005</v>
      </c>
      <c r="J369">
        <v>0.3251</v>
      </c>
      <c r="K369">
        <v>0.57569999999999999</v>
      </c>
      <c r="L369">
        <v>0.37740000000000001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1.8402777777777777E-3</v>
      </c>
      <c r="T369" s="2">
        <v>1.4814814814814814E-3</v>
      </c>
      <c r="U369">
        <v>0.4093</v>
      </c>
      <c r="V369">
        <v>0.2427</v>
      </c>
      <c r="W369">
        <v>0.78690000000000004</v>
      </c>
      <c r="X369">
        <v>0.96</v>
      </c>
      <c r="Y369">
        <v>1</v>
      </c>
      <c r="Z369">
        <v>0.43240000000000001</v>
      </c>
      <c r="AA369">
        <v>0.26240000000000002</v>
      </c>
      <c r="AB369">
        <v>0.8</v>
      </c>
      <c r="AC369">
        <v>0.6341</v>
      </c>
      <c r="AD369">
        <v>1</v>
      </c>
      <c r="AE369">
        <v>0</v>
      </c>
      <c r="AF369" t="s">
        <v>3915</v>
      </c>
      <c r="AG369" s="2">
        <v>3.472222222222222E-3</v>
      </c>
      <c r="AH369" t="s">
        <v>3911</v>
      </c>
      <c r="AI369">
        <v>3</v>
      </c>
      <c r="AJ369" t="s">
        <v>3949</v>
      </c>
      <c r="AK369" s="3">
        <v>41745</v>
      </c>
      <c r="AL369" s="10">
        <f>YEAR(ufc_fights_2[[#This Row],[date]])</f>
        <v>2014</v>
      </c>
      <c r="AM369" t="s">
        <v>3948</v>
      </c>
      <c r="AN369">
        <v>64</v>
      </c>
      <c r="AO369" t="s">
        <v>3913</v>
      </c>
      <c r="AP369">
        <f>IF(ufc_fights_2[[#This Row],[winner]]="Red",ufc_fights_2[[#This Row],[r_fighter_id]],ufc_fights_2[[#This Row],[b_fighter_id]])</f>
        <v>1608</v>
      </c>
      <c r="AQ369" t="str">
        <f>_xlfn.XLOOKUP(ufc_fights_2[[#This Row],[winnerID]],ufc_fighters[id],ufc_fighters[fighter_name],"xxx",0,1)</f>
        <v>Sarah Kaufman</v>
      </c>
    </row>
    <row r="370" spans="1:43">
      <c r="A370">
        <v>2654</v>
      </c>
      <c r="B370">
        <v>1709</v>
      </c>
      <c r="C370">
        <f>_xlfn.XLOOKUP(ufc_fights_2[[#This Row],[r_fighter_id]],ufc_fighters[id],ufc_fighters[year],"xxx",0,1)</f>
        <v>1977</v>
      </c>
      <c r="D370">
        <f>_xlfn.XLOOKUP(ufc_fights_2[[#This Row],[b_fighter_id]],ufc_fighters[id],ufc_fighters[year],"Prázdné",0,1)</f>
        <v>1989</v>
      </c>
      <c r="E370" s="10">
        <f>YEAR(ufc_fights_2[[#This Row],[date]])-ufc_fights_2[[#This Row],[r_year]]</f>
        <v>42</v>
      </c>
      <c r="F370" s="10">
        <f>YEAR(ufc_fights_2[[#This Row],[date]])-ufc_fights_2[[#This Row],[b_year]]</f>
        <v>30</v>
      </c>
      <c r="G370">
        <v>0</v>
      </c>
      <c r="H370">
        <v>0</v>
      </c>
      <c r="I370">
        <v>0.40849999999999997</v>
      </c>
      <c r="J370">
        <v>0.4395</v>
      </c>
      <c r="K370">
        <v>0.43240000000000001</v>
      </c>
      <c r="L370">
        <v>0.4728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 s="2">
        <v>2.3148148148148149E-4</v>
      </c>
      <c r="T370" s="2">
        <v>1.9791666666666668E-3</v>
      </c>
      <c r="U370">
        <v>0.34710000000000002</v>
      </c>
      <c r="V370">
        <v>0.25359999999999999</v>
      </c>
      <c r="W370">
        <v>0.71430000000000005</v>
      </c>
      <c r="X370">
        <v>0.85709999999999997</v>
      </c>
      <c r="Y370">
        <v>0.8</v>
      </c>
      <c r="Z370">
        <v>0.40600000000000003</v>
      </c>
      <c r="AA370">
        <v>0.39589999999999997</v>
      </c>
      <c r="AB370">
        <v>0.66669999999999996</v>
      </c>
      <c r="AC370">
        <v>0.82609999999999995</v>
      </c>
      <c r="AD370">
        <v>0.33329999999999999</v>
      </c>
      <c r="AE370">
        <v>0.33329999999999999</v>
      </c>
      <c r="AF370" t="s">
        <v>3915</v>
      </c>
      <c r="AG370" s="2">
        <v>3.472222222222222E-3</v>
      </c>
      <c r="AH370" t="s">
        <v>3911</v>
      </c>
      <c r="AI370">
        <v>3</v>
      </c>
      <c r="AJ370" t="s">
        <v>3950</v>
      </c>
      <c r="AK370" s="3">
        <v>43533</v>
      </c>
      <c r="AL370" s="10">
        <f>YEAR(ufc_fights_2[[#This Row],[date]])</f>
        <v>2019</v>
      </c>
      <c r="AM370" t="s">
        <v>3948</v>
      </c>
      <c r="AN370">
        <v>22</v>
      </c>
      <c r="AO370" t="s">
        <v>3918</v>
      </c>
      <c r="AP370">
        <f>IF(ufc_fights_2[[#This Row],[winner]]="Red",ufc_fights_2[[#This Row],[r_fighter_id]],ufc_fights_2[[#This Row],[b_fighter_id]])</f>
        <v>1709</v>
      </c>
      <c r="AQ370" t="str">
        <f>_xlfn.XLOOKUP(ufc_fights_2[[#This Row],[winnerID]],ufc_fighters[id],ufc_fighters[fighter_name],"xxx",0,1)</f>
        <v>Yana Kunitskaya</v>
      </c>
    </row>
    <row r="371" spans="1:43">
      <c r="A371">
        <v>1709</v>
      </c>
      <c r="B371">
        <v>3131</v>
      </c>
      <c r="C371">
        <f>_xlfn.XLOOKUP(ufc_fights_2[[#This Row],[r_fighter_id]],ufc_fighters[id],ufc_fighters[year],"xxx",0,1)</f>
        <v>1989</v>
      </c>
      <c r="D371">
        <f>_xlfn.XLOOKUP(ufc_fights_2[[#This Row],[b_fighter_id]],ufc_fighters[id],ufc_fighters[year],"Prázdné",0,1)</f>
        <v>1993</v>
      </c>
      <c r="E371" s="10">
        <f>YEAR(ufc_fights_2[[#This Row],[date]])-ufc_fights_2[[#This Row],[r_year]]</f>
        <v>31</v>
      </c>
      <c r="F371" s="10">
        <f>YEAR(ufc_fights_2[[#This Row],[date]])-ufc_fights_2[[#This Row],[b_year]]</f>
        <v>27</v>
      </c>
      <c r="G371">
        <v>0</v>
      </c>
      <c r="H371">
        <v>0</v>
      </c>
      <c r="I371">
        <v>0.75439999999999996</v>
      </c>
      <c r="J371">
        <v>0.23080000000000001</v>
      </c>
      <c r="K371">
        <v>0.82279999999999998</v>
      </c>
      <c r="L371">
        <v>0.6</v>
      </c>
      <c r="M371">
        <v>0.5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9.2129629629629627E-3</v>
      </c>
      <c r="T371" s="2">
        <v>2.4305555555555555E-4</v>
      </c>
      <c r="U371">
        <v>0.58819999999999995</v>
      </c>
      <c r="V371">
        <v>0.21740000000000001</v>
      </c>
      <c r="W371">
        <v>1</v>
      </c>
      <c r="X371">
        <v>1</v>
      </c>
      <c r="Y371">
        <v>0</v>
      </c>
      <c r="Z371">
        <v>0.42109999999999997</v>
      </c>
      <c r="AA371">
        <v>0.21740000000000001</v>
      </c>
      <c r="AB371">
        <v>0.90620000000000001</v>
      </c>
      <c r="AC371">
        <v>0.33329999999999999</v>
      </c>
      <c r="AD371">
        <v>1</v>
      </c>
      <c r="AE371">
        <v>0</v>
      </c>
      <c r="AF371" t="s">
        <v>3915</v>
      </c>
      <c r="AG371" s="2">
        <v>3.472222222222222E-3</v>
      </c>
      <c r="AH371" t="s">
        <v>3911</v>
      </c>
      <c r="AI371">
        <v>3</v>
      </c>
      <c r="AJ371" t="s">
        <v>3916</v>
      </c>
      <c r="AK371" s="3">
        <v>44051</v>
      </c>
      <c r="AL371" s="10">
        <f>YEAR(ufc_fights_2[[#This Row],[date]])</f>
        <v>2020</v>
      </c>
      <c r="AM371" t="s">
        <v>3948</v>
      </c>
      <c r="AN371">
        <v>1</v>
      </c>
      <c r="AO371" t="s">
        <v>3913</v>
      </c>
      <c r="AP371">
        <f>IF(ufc_fights_2[[#This Row],[winner]]="Red",ufc_fights_2[[#This Row],[r_fighter_id]],ufc_fights_2[[#This Row],[b_fighter_id]])</f>
        <v>1709</v>
      </c>
      <c r="AQ371" t="str">
        <f>_xlfn.XLOOKUP(ufc_fights_2[[#This Row],[winnerID]],ufc_fighters[id],ufc_fighters[fighter_name],"xxx",0,1)</f>
        <v>Yana Kunitskaya</v>
      </c>
    </row>
    <row r="372" spans="1:43">
      <c r="A372">
        <v>1745</v>
      </c>
      <c r="B372">
        <v>1709</v>
      </c>
      <c r="C372">
        <f>_xlfn.XLOOKUP(ufc_fights_2[[#This Row],[r_fighter_id]],ufc_fighters[id],ufc_fighters[year],"xxx",0,1)</f>
        <v>1982</v>
      </c>
      <c r="D372">
        <f>_xlfn.XLOOKUP(ufc_fights_2[[#This Row],[b_fighter_id]],ufc_fighters[id],ufc_fighters[year],"Prázdné",0,1)</f>
        <v>1989</v>
      </c>
      <c r="E372" s="10">
        <f>YEAR(ufc_fights_2[[#This Row],[date]])-ufc_fights_2[[#This Row],[r_year]]</f>
        <v>36</v>
      </c>
      <c r="F372" s="10">
        <f>YEAR(ufc_fights_2[[#This Row],[date]])-ufc_fights_2[[#This Row],[b_year]]</f>
        <v>29</v>
      </c>
      <c r="G372">
        <v>0</v>
      </c>
      <c r="H372">
        <v>0</v>
      </c>
      <c r="I372">
        <v>0.49430000000000002</v>
      </c>
      <c r="J372">
        <v>0.64859999999999995</v>
      </c>
      <c r="K372">
        <v>0.55959999999999999</v>
      </c>
      <c r="L372">
        <v>0.76439999999999997</v>
      </c>
      <c r="M372">
        <v>0</v>
      </c>
      <c r="N372">
        <v>0.625</v>
      </c>
      <c r="O372">
        <v>1</v>
      </c>
      <c r="P372">
        <v>1</v>
      </c>
      <c r="Q372">
        <v>0</v>
      </c>
      <c r="R372">
        <v>0</v>
      </c>
      <c r="S372" s="2">
        <v>2.0833333333333335E-4</v>
      </c>
      <c r="T372" s="2">
        <v>6.8634259259259256E-3</v>
      </c>
      <c r="U372">
        <v>0.29509999999999997</v>
      </c>
      <c r="V372">
        <v>0.48149999999999998</v>
      </c>
      <c r="W372">
        <v>0.95830000000000004</v>
      </c>
      <c r="X372">
        <v>1</v>
      </c>
      <c r="Y372">
        <v>0.76190000000000002</v>
      </c>
      <c r="Z372">
        <v>0.33329999999999999</v>
      </c>
      <c r="AA372">
        <v>0.48530000000000001</v>
      </c>
      <c r="AB372">
        <v>1</v>
      </c>
      <c r="AC372">
        <v>0.90910000000000002</v>
      </c>
      <c r="AD372">
        <v>1</v>
      </c>
      <c r="AE372">
        <v>0.9</v>
      </c>
      <c r="AF372" t="s">
        <v>3915</v>
      </c>
      <c r="AG372" s="2">
        <v>3.472222222222222E-3</v>
      </c>
      <c r="AH372" t="s">
        <v>3911</v>
      </c>
      <c r="AI372">
        <v>3</v>
      </c>
      <c r="AJ372" t="s">
        <v>3912</v>
      </c>
      <c r="AK372" s="3">
        <v>43379</v>
      </c>
      <c r="AL372" s="10">
        <f>YEAR(ufc_fights_2[[#This Row],[date]])</f>
        <v>2018</v>
      </c>
      <c r="AM372" t="s">
        <v>3948</v>
      </c>
      <c r="AN372">
        <v>1</v>
      </c>
      <c r="AO372" t="s">
        <v>3918</v>
      </c>
      <c r="AP372">
        <f>IF(ufc_fights_2[[#This Row],[winner]]="Red",ufc_fights_2[[#This Row],[r_fighter_id]],ufc_fights_2[[#This Row],[b_fighter_id]])</f>
        <v>1709</v>
      </c>
      <c r="AQ372" t="str">
        <f>_xlfn.XLOOKUP(ufc_fights_2[[#This Row],[winnerID]],ufc_fighters[id],ufc_fighters[fighter_name],"xxx",0,1)</f>
        <v>Yana Kunitskaya</v>
      </c>
    </row>
    <row r="373" spans="1:43">
      <c r="A373">
        <v>3376</v>
      </c>
      <c r="B373">
        <v>1709</v>
      </c>
      <c r="C373">
        <f>_xlfn.XLOOKUP(ufc_fights_2[[#This Row],[r_fighter_id]],ufc_fighters[id],ufc_fighters[year],"xxx",0,1)</f>
        <v>1991</v>
      </c>
      <c r="D373">
        <f>_xlfn.XLOOKUP(ufc_fights_2[[#This Row],[b_fighter_id]],ufc_fighters[id],ufc_fighters[year],"Prázdné",0,1)</f>
        <v>1989</v>
      </c>
      <c r="E373" s="10">
        <f>YEAR(ufc_fights_2[[#This Row],[date]])-ufc_fights_2[[#This Row],[r_year]]</f>
        <v>30</v>
      </c>
      <c r="F373" s="10">
        <f>YEAR(ufc_fights_2[[#This Row],[date]])-ufc_fights_2[[#This Row],[b_year]]</f>
        <v>32</v>
      </c>
      <c r="G373">
        <v>0</v>
      </c>
      <c r="H373">
        <v>0</v>
      </c>
      <c r="I373">
        <v>0.4375</v>
      </c>
      <c r="J373">
        <v>0.7833</v>
      </c>
      <c r="K373">
        <v>0.68630000000000002</v>
      </c>
      <c r="L373">
        <v>0.87039999999999995</v>
      </c>
      <c r="M373">
        <v>0.375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5.9953703703703705E-3</v>
      </c>
      <c r="T373" s="2">
        <v>3.5763888888888889E-3</v>
      </c>
      <c r="U373">
        <v>0.3</v>
      </c>
      <c r="V373">
        <v>0.4667</v>
      </c>
      <c r="W373">
        <v>0.75</v>
      </c>
      <c r="X373">
        <v>0.5</v>
      </c>
      <c r="Y373">
        <v>1</v>
      </c>
      <c r="Z373">
        <v>0.2727</v>
      </c>
      <c r="AA373">
        <v>0.72729999999999995</v>
      </c>
      <c r="AB373">
        <v>0.8</v>
      </c>
      <c r="AC373">
        <v>0.875</v>
      </c>
      <c r="AD373">
        <v>0</v>
      </c>
      <c r="AE373">
        <v>0.72</v>
      </c>
      <c r="AF373" t="s">
        <v>3915</v>
      </c>
      <c r="AG373" s="2">
        <v>3.472222222222222E-3</v>
      </c>
      <c r="AH373" t="s">
        <v>3911</v>
      </c>
      <c r="AI373">
        <v>3</v>
      </c>
      <c r="AJ373" t="s">
        <v>3924</v>
      </c>
      <c r="AK373" s="3">
        <v>44247</v>
      </c>
      <c r="AL373" s="10">
        <f>YEAR(ufc_fights_2[[#This Row],[date]])</f>
        <v>2021</v>
      </c>
      <c r="AM373" t="s">
        <v>3948</v>
      </c>
      <c r="AN373">
        <v>1</v>
      </c>
      <c r="AO373" t="s">
        <v>3918</v>
      </c>
      <c r="AP373">
        <f>IF(ufc_fights_2[[#This Row],[winner]]="Red",ufc_fights_2[[#This Row],[r_fighter_id]],ufc_fights_2[[#This Row],[b_fighter_id]])</f>
        <v>1709</v>
      </c>
      <c r="AQ373" t="str">
        <f>_xlfn.XLOOKUP(ufc_fights_2[[#This Row],[winnerID]],ufc_fighters[id],ufc_fighters[fighter_name],"xxx",0,1)</f>
        <v>Yana Kunitskaya</v>
      </c>
    </row>
    <row r="374" spans="1:43">
      <c r="A374">
        <v>2955</v>
      </c>
      <c r="B374">
        <v>2479</v>
      </c>
      <c r="C374">
        <f>_xlfn.XLOOKUP(ufc_fights_2[[#This Row],[r_fighter_id]],ufc_fighters[id],ufc_fighters[year],"xxx",0,1)</f>
        <v>1988</v>
      </c>
      <c r="D374">
        <f>_xlfn.XLOOKUP(ufc_fights_2[[#This Row],[b_fighter_id]],ufc_fighters[id],ufc_fighters[year],"Prázdné",0,1)</f>
        <v>1989</v>
      </c>
      <c r="E374" s="10">
        <f>YEAR(ufc_fights_2[[#This Row],[date]])-ufc_fights_2[[#This Row],[r_year]]</f>
        <v>29</v>
      </c>
      <c r="F374" s="10">
        <f>YEAR(ufc_fights_2[[#This Row],[date]])-ufc_fights_2[[#This Row],[b_year]]</f>
        <v>28</v>
      </c>
      <c r="G374">
        <v>0</v>
      </c>
      <c r="H374">
        <v>0</v>
      </c>
      <c r="I374">
        <v>0.76470000000000005</v>
      </c>
      <c r="J374">
        <v>0.77139999999999997</v>
      </c>
      <c r="K374">
        <v>0.90200000000000002</v>
      </c>
      <c r="L374">
        <v>0.78790000000000004</v>
      </c>
      <c r="M374">
        <v>1</v>
      </c>
      <c r="N374">
        <v>0.2</v>
      </c>
      <c r="O374">
        <v>1</v>
      </c>
      <c r="P374">
        <v>0</v>
      </c>
      <c r="Q374">
        <v>0</v>
      </c>
      <c r="R374">
        <v>0</v>
      </c>
      <c r="S374" s="2">
        <v>1.8865740740740742E-3</v>
      </c>
      <c r="T374" s="2">
        <v>4.1666666666666666E-3</v>
      </c>
      <c r="U374">
        <v>0.55559999999999998</v>
      </c>
      <c r="V374">
        <v>0.4</v>
      </c>
      <c r="W374">
        <v>1</v>
      </c>
      <c r="X374">
        <v>1</v>
      </c>
      <c r="Y374">
        <v>1</v>
      </c>
      <c r="Z374">
        <v>0.25</v>
      </c>
      <c r="AA374">
        <v>0</v>
      </c>
      <c r="AB374">
        <v>1</v>
      </c>
      <c r="AC374">
        <v>0.83330000000000004</v>
      </c>
      <c r="AD374">
        <v>0.83330000000000004</v>
      </c>
      <c r="AE374">
        <v>0.66669999999999996</v>
      </c>
      <c r="AF374" t="s">
        <v>3933</v>
      </c>
      <c r="AG374" s="2">
        <v>3.1134259259259257E-3</v>
      </c>
      <c r="AH374" t="s">
        <v>3927</v>
      </c>
      <c r="AI374">
        <v>5</v>
      </c>
      <c r="AJ374" t="s">
        <v>3914</v>
      </c>
      <c r="AK374" s="3">
        <v>42763</v>
      </c>
      <c r="AL374" s="10">
        <f>YEAR(ufc_fights_2[[#This Row],[date]])</f>
        <v>2017</v>
      </c>
      <c r="AM374" t="s">
        <v>3948</v>
      </c>
      <c r="AN374">
        <v>74</v>
      </c>
      <c r="AO374" t="s">
        <v>3913</v>
      </c>
      <c r="AP374">
        <f>IF(ufc_fights_2[[#This Row],[winner]]="Red",ufc_fights_2[[#This Row],[r_fighter_id]],ufc_fights_2[[#This Row],[b_fighter_id]])</f>
        <v>2955</v>
      </c>
      <c r="AQ374" t="str">
        <f>_xlfn.XLOOKUP(ufc_fights_2[[#This Row],[winnerID]],ufc_fighters[id],ufc_fighters[fighter_name],"xxx",0,1)</f>
        <v>Valentina Shevchenko</v>
      </c>
    </row>
    <row r="375" spans="1:43">
      <c r="A375">
        <v>3522</v>
      </c>
      <c r="B375">
        <v>2015</v>
      </c>
      <c r="C375">
        <f>_xlfn.XLOOKUP(ufc_fights_2[[#This Row],[r_fighter_id]],ufc_fighters[id],ufc_fighters[year],"xxx",0,1)</f>
        <v>1996</v>
      </c>
      <c r="D375">
        <f>_xlfn.XLOOKUP(ufc_fights_2[[#This Row],[b_fighter_id]],ufc_fighters[id],ufc_fighters[year],"Prázdné",0,1)</f>
        <v>1988</v>
      </c>
      <c r="E375" s="10">
        <f>YEAR(ufc_fights_2[[#This Row],[date]])-ufc_fights_2[[#This Row],[r_year]]</f>
        <v>21</v>
      </c>
      <c r="F375" s="10">
        <f>YEAR(ufc_fights_2[[#This Row],[date]])-ufc_fights_2[[#This Row],[b_year]]</f>
        <v>29</v>
      </c>
      <c r="G375">
        <v>0</v>
      </c>
      <c r="H375">
        <v>0</v>
      </c>
      <c r="I375">
        <v>0.43140000000000001</v>
      </c>
      <c r="J375">
        <v>0.58460000000000001</v>
      </c>
      <c r="K375">
        <v>0.56940000000000002</v>
      </c>
      <c r="L375">
        <v>0.79220000000000002</v>
      </c>
      <c r="M375">
        <v>0.5</v>
      </c>
      <c r="N375">
        <v>0.71430000000000005</v>
      </c>
      <c r="O375">
        <v>0</v>
      </c>
      <c r="P375">
        <v>0</v>
      </c>
      <c r="Q375">
        <v>0</v>
      </c>
      <c r="R375">
        <v>0</v>
      </c>
      <c r="S375" s="2">
        <v>2.7546296296296294E-3</v>
      </c>
      <c r="T375" s="2">
        <v>5.6944444444444447E-3</v>
      </c>
      <c r="U375">
        <v>0.23330000000000001</v>
      </c>
      <c r="V375">
        <v>0.5</v>
      </c>
      <c r="W375">
        <v>0.8</v>
      </c>
      <c r="X375">
        <v>0.5</v>
      </c>
      <c r="Y375">
        <v>0.8</v>
      </c>
      <c r="Z375">
        <v>0.26469999999999999</v>
      </c>
      <c r="AA375">
        <v>0.39389999999999997</v>
      </c>
      <c r="AB375">
        <v>0.75</v>
      </c>
      <c r="AC375">
        <v>0.73909999999999998</v>
      </c>
      <c r="AD375">
        <v>1</v>
      </c>
      <c r="AE375">
        <v>0.88890000000000002</v>
      </c>
      <c r="AF375" t="s">
        <v>3915</v>
      </c>
      <c r="AG375" s="2">
        <v>3.472222222222222E-3</v>
      </c>
      <c r="AH375" t="s">
        <v>3911</v>
      </c>
      <c r="AI375">
        <v>3</v>
      </c>
      <c r="AJ375" t="s">
        <v>3931</v>
      </c>
      <c r="AK375" s="3">
        <v>43064</v>
      </c>
      <c r="AL375" s="10">
        <f>YEAR(ufc_fights_2[[#This Row],[date]])</f>
        <v>2017</v>
      </c>
      <c r="AM375" t="s">
        <v>3948</v>
      </c>
      <c r="AN375">
        <v>59</v>
      </c>
      <c r="AO375" t="s">
        <v>3918</v>
      </c>
      <c r="AP375">
        <f>IF(ufc_fights_2[[#This Row],[winner]]="Red",ufc_fights_2[[#This Row],[r_fighter_id]],ufc_fights_2[[#This Row],[b_fighter_id]])</f>
        <v>2015</v>
      </c>
      <c r="AQ375" t="str">
        <f>_xlfn.XLOOKUP(ufc_fights_2[[#This Row],[winnerID]],ufc_fighters[id],ufc_fighters[fighter_name],"xxx",0,1)</f>
        <v>Gina Mazany</v>
      </c>
    </row>
    <row r="376" spans="1:43">
      <c r="A376">
        <v>2015</v>
      </c>
      <c r="B376">
        <v>538</v>
      </c>
      <c r="C376">
        <f>_xlfn.XLOOKUP(ufc_fights_2[[#This Row],[r_fighter_id]],ufc_fighters[id],ufc_fighters[year],"xxx",0,1)</f>
        <v>1988</v>
      </c>
      <c r="D376">
        <f>_xlfn.XLOOKUP(ufc_fights_2[[#This Row],[b_fighter_id]],ufc_fighters[id],ufc_fighters[year],"Prázdné",0,1)</f>
        <v>1991</v>
      </c>
      <c r="E376" s="10">
        <f>YEAR(ufc_fights_2[[#This Row],[date]])-ufc_fights_2[[#This Row],[r_year]]</f>
        <v>31</v>
      </c>
      <c r="F376" s="10">
        <f>YEAR(ufc_fights_2[[#This Row],[date]])-ufc_fights_2[[#This Row],[b_year]]</f>
        <v>28</v>
      </c>
      <c r="G376">
        <v>0</v>
      </c>
      <c r="H376">
        <v>1</v>
      </c>
      <c r="I376">
        <v>0.56000000000000005</v>
      </c>
      <c r="J376">
        <v>0.51019999999999999</v>
      </c>
      <c r="K376">
        <v>0.66669999999999996</v>
      </c>
      <c r="L376">
        <v>0.51019999999999999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</v>
      </c>
      <c r="T376" s="2">
        <v>3.1250000000000001E-4</v>
      </c>
      <c r="U376">
        <v>0.375</v>
      </c>
      <c r="V376">
        <v>0.40539999999999998</v>
      </c>
      <c r="W376">
        <v>0.85709999999999997</v>
      </c>
      <c r="X376">
        <v>1</v>
      </c>
      <c r="Y376">
        <v>1</v>
      </c>
      <c r="Z376">
        <v>0.54169999999999996</v>
      </c>
      <c r="AA376">
        <v>0.439</v>
      </c>
      <c r="AB376">
        <v>1</v>
      </c>
      <c r="AC376">
        <v>1</v>
      </c>
      <c r="AD376">
        <v>0</v>
      </c>
      <c r="AE376">
        <v>0.8</v>
      </c>
      <c r="AF376" t="s">
        <v>3910</v>
      </c>
      <c r="AG376" s="2">
        <v>1.261574074074074E-3</v>
      </c>
      <c r="AH376" t="s">
        <v>3911</v>
      </c>
      <c r="AI376">
        <v>3</v>
      </c>
      <c r="AJ376" t="s">
        <v>3912</v>
      </c>
      <c r="AK376" s="3">
        <v>43526</v>
      </c>
      <c r="AL376" s="10">
        <f>YEAR(ufc_fights_2[[#This Row],[date]])</f>
        <v>2019</v>
      </c>
      <c r="AM376" t="s">
        <v>3948</v>
      </c>
      <c r="AN376">
        <v>1</v>
      </c>
      <c r="AO376" t="s">
        <v>3918</v>
      </c>
      <c r="AP376">
        <f>IF(ufc_fights_2[[#This Row],[winner]]="Red",ufc_fights_2[[#This Row],[r_fighter_id]],ufc_fights_2[[#This Row],[b_fighter_id]])</f>
        <v>538</v>
      </c>
      <c r="AQ376" t="str">
        <f>_xlfn.XLOOKUP(ufc_fights_2[[#This Row],[winnerID]],ufc_fighters[id],ufc_fighters[fighter_name],"xxx",0,1)</f>
        <v>Macy Chiasson</v>
      </c>
    </row>
    <row r="377" spans="1:43">
      <c r="A377">
        <v>2190</v>
      </c>
      <c r="B377">
        <v>265</v>
      </c>
      <c r="C377">
        <f>_xlfn.XLOOKUP(ufc_fights_2[[#This Row],[r_fighter_id]],ufc_fighters[id],ufc_fighters[year],"xxx",0,1)</f>
        <v>1988</v>
      </c>
      <c r="D377">
        <f>_xlfn.XLOOKUP(ufc_fights_2[[#This Row],[b_fighter_id]],ufc_fighters[id],ufc_fighters[year],"Prázdné",0,1)</f>
        <v>1987</v>
      </c>
      <c r="E377" s="10">
        <f>YEAR(ufc_fights_2[[#This Row],[date]])-ufc_fights_2[[#This Row],[r_year]]</f>
        <v>30</v>
      </c>
      <c r="F377" s="10">
        <f>YEAR(ufc_fights_2[[#This Row],[date]])-ufc_fights_2[[#This Row],[b_year]]</f>
        <v>31</v>
      </c>
      <c r="G377">
        <v>0</v>
      </c>
      <c r="H377">
        <v>0</v>
      </c>
      <c r="I377">
        <v>0.38950000000000001</v>
      </c>
      <c r="J377">
        <v>0.58819999999999995</v>
      </c>
      <c r="K377">
        <v>0.54930000000000001</v>
      </c>
      <c r="L377">
        <v>0.66149999999999998</v>
      </c>
      <c r="M377">
        <v>0.5</v>
      </c>
      <c r="N377">
        <v>0.33329999999999999</v>
      </c>
      <c r="O377">
        <v>0</v>
      </c>
      <c r="P377">
        <v>1</v>
      </c>
      <c r="Q377">
        <v>0</v>
      </c>
      <c r="R377">
        <v>1</v>
      </c>
      <c r="S377" s="2">
        <v>1.0185185185185184E-3</v>
      </c>
      <c r="T377" s="2">
        <v>4.9074074074074072E-3</v>
      </c>
      <c r="U377">
        <v>0.39129999999999998</v>
      </c>
      <c r="V377">
        <v>0.46150000000000002</v>
      </c>
      <c r="W377">
        <v>0.33329999999999999</v>
      </c>
      <c r="X377">
        <v>0</v>
      </c>
      <c r="Y377">
        <v>1</v>
      </c>
      <c r="Z377">
        <v>0.3291</v>
      </c>
      <c r="AA377">
        <v>0.5444</v>
      </c>
      <c r="AB377">
        <v>0.5</v>
      </c>
      <c r="AC377">
        <v>1</v>
      </c>
      <c r="AD377">
        <v>0.8</v>
      </c>
      <c r="AE377">
        <v>0.88890000000000002</v>
      </c>
      <c r="AF377" t="s">
        <v>3915</v>
      </c>
      <c r="AG377" s="2">
        <v>3.472222222222222E-3</v>
      </c>
      <c r="AH377" t="s">
        <v>3911</v>
      </c>
      <c r="AI377">
        <v>3</v>
      </c>
      <c r="AJ377" t="s">
        <v>4063</v>
      </c>
      <c r="AK377" s="3">
        <v>43400</v>
      </c>
      <c r="AL377" s="10">
        <f>YEAR(ufc_fights_2[[#This Row],[date]])</f>
        <v>2018</v>
      </c>
      <c r="AM377" t="s">
        <v>3948</v>
      </c>
      <c r="AN377">
        <v>25</v>
      </c>
      <c r="AO377" t="s">
        <v>3918</v>
      </c>
      <c r="AP377">
        <f>IF(ufc_fights_2[[#This Row],[winner]]="Red",ufc_fights_2[[#This Row],[r_fighter_id]],ufc_fights_2[[#This Row],[b_fighter_id]])</f>
        <v>265</v>
      </c>
      <c r="AQ377" t="str">
        <f>_xlfn.XLOOKUP(ufc_fights_2[[#This Row],[winnerID]],ufc_fighters[id],ufc_fighters[fighter_name],"xxx",0,1)</f>
        <v>Talita Bernardo</v>
      </c>
    </row>
    <row r="378" spans="1:43">
      <c r="A378">
        <v>2654</v>
      </c>
      <c r="B378">
        <v>538</v>
      </c>
      <c r="C378">
        <f>_xlfn.XLOOKUP(ufc_fights_2[[#This Row],[r_fighter_id]],ufc_fighters[id],ufc_fighters[year],"xxx",0,1)</f>
        <v>1977</v>
      </c>
      <c r="D378">
        <f>_xlfn.XLOOKUP(ufc_fights_2[[#This Row],[b_fighter_id]],ufc_fighters[id],ufc_fighters[year],"Prázdné",0,1)</f>
        <v>1991</v>
      </c>
      <c r="E378" s="10">
        <f>YEAR(ufc_fights_2[[#This Row],[date]])-ufc_fights_2[[#This Row],[r_year]]</f>
        <v>44</v>
      </c>
      <c r="F378" s="10">
        <f>YEAR(ufc_fights_2[[#This Row],[date]])-ufc_fights_2[[#This Row],[b_year]]</f>
        <v>30</v>
      </c>
      <c r="G378">
        <v>0</v>
      </c>
      <c r="H378">
        <v>0</v>
      </c>
      <c r="I378">
        <v>0.47620000000000001</v>
      </c>
      <c r="J378">
        <v>0.36959999999999998</v>
      </c>
      <c r="K378">
        <v>0.63439999999999996</v>
      </c>
      <c r="L378">
        <v>0.5</v>
      </c>
      <c r="M378">
        <v>0.5</v>
      </c>
      <c r="N378">
        <v>1</v>
      </c>
      <c r="O378">
        <v>0</v>
      </c>
      <c r="P378">
        <v>0</v>
      </c>
      <c r="Q378">
        <v>0</v>
      </c>
      <c r="R378">
        <v>1</v>
      </c>
      <c r="S378" s="2">
        <v>1.5625000000000001E-3</v>
      </c>
      <c r="T378" s="2">
        <v>2.638888888888889E-3</v>
      </c>
      <c r="U378">
        <v>0.35</v>
      </c>
      <c r="V378">
        <v>0.2636</v>
      </c>
      <c r="W378">
        <v>0.53849999999999998</v>
      </c>
      <c r="X378">
        <v>0.9</v>
      </c>
      <c r="Y378">
        <v>0.875</v>
      </c>
      <c r="Z378">
        <v>0.46300000000000002</v>
      </c>
      <c r="AA378">
        <v>0.30249999999999999</v>
      </c>
      <c r="AB378">
        <v>0.55559999999999998</v>
      </c>
      <c r="AC378">
        <v>0.86670000000000003</v>
      </c>
      <c r="AD378">
        <v>0</v>
      </c>
      <c r="AE378">
        <v>0.5</v>
      </c>
      <c r="AF378" t="s">
        <v>3915</v>
      </c>
      <c r="AG378" s="2">
        <v>3.472222222222222E-3</v>
      </c>
      <c r="AH378" t="s">
        <v>3911</v>
      </c>
      <c r="AI378">
        <v>3</v>
      </c>
      <c r="AJ378" t="s">
        <v>3916</v>
      </c>
      <c r="AK378" s="3">
        <v>44275</v>
      </c>
      <c r="AL378" s="10">
        <f>YEAR(ufc_fights_2[[#This Row],[date]])</f>
        <v>2021</v>
      </c>
      <c r="AM378" t="s">
        <v>3948</v>
      </c>
      <c r="AN378">
        <v>1</v>
      </c>
      <c r="AO378" t="s">
        <v>3918</v>
      </c>
      <c r="AP378">
        <f>IF(ufc_fights_2[[#This Row],[winner]]="Red",ufc_fights_2[[#This Row],[r_fighter_id]],ufc_fights_2[[#This Row],[b_fighter_id]])</f>
        <v>538</v>
      </c>
      <c r="AQ378" t="str">
        <f>_xlfn.XLOOKUP(ufc_fights_2[[#This Row],[winnerID]],ufc_fighters[id],ufc_fighters[fighter_name],"xxx",0,1)</f>
        <v>Macy Chiasson</v>
      </c>
    </row>
    <row r="379" spans="1:43">
      <c r="A379">
        <v>2531</v>
      </c>
      <c r="B379">
        <v>829</v>
      </c>
      <c r="C379">
        <f>_xlfn.XLOOKUP(ufc_fights_2[[#This Row],[r_fighter_id]],ufc_fighters[id],ufc_fighters[year],"xxx",0,1)</f>
        <v>1986</v>
      </c>
      <c r="D379">
        <f>_xlfn.XLOOKUP(ufc_fights_2[[#This Row],[b_fighter_id]],ufc_fighters[id],ufc_fighters[year],"Prázdné",0,1)</f>
        <v>1989</v>
      </c>
      <c r="E379" s="10">
        <f>YEAR(ufc_fights_2[[#This Row],[date]])-ufc_fights_2[[#This Row],[r_year]]</f>
        <v>28</v>
      </c>
      <c r="F379" s="10">
        <f>YEAR(ufc_fights_2[[#This Row],[date]])-ufc_fights_2[[#This Row],[b_year]]</f>
        <v>25</v>
      </c>
      <c r="G379">
        <v>0</v>
      </c>
      <c r="H379">
        <v>0</v>
      </c>
      <c r="I379">
        <v>0.46300000000000002</v>
      </c>
      <c r="J379">
        <v>0.30559999999999998</v>
      </c>
      <c r="K379">
        <v>0.61450000000000005</v>
      </c>
      <c r="L379">
        <v>0.6</v>
      </c>
      <c r="M379">
        <v>0</v>
      </c>
      <c r="N379">
        <v>0.4</v>
      </c>
      <c r="O379">
        <v>0</v>
      </c>
      <c r="P379">
        <v>0</v>
      </c>
      <c r="Q379">
        <v>2</v>
      </c>
      <c r="R379">
        <v>0</v>
      </c>
      <c r="S379" s="2">
        <v>5.2430555555555555E-3</v>
      </c>
      <c r="T379" s="2">
        <v>1.7939814814814815E-3</v>
      </c>
      <c r="U379">
        <v>0.4</v>
      </c>
      <c r="V379">
        <v>0.21429999999999999</v>
      </c>
      <c r="W379">
        <v>0.6</v>
      </c>
      <c r="X379">
        <v>1</v>
      </c>
      <c r="Y379">
        <v>0</v>
      </c>
      <c r="Z379">
        <v>0.34379999999999999</v>
      </c>
      <c r="AA379">
        <v>0.2</v>
      </c>
      <c r="AB379">
        <v>1</v>
      </c>
      <c r="AC379">
        <v>0.83330000000000004</v>
      </c>
      <c r="AD379">
        <v>0.61899999999999999</v>
      </c>
      <c r="AE379">
        <v>0</v>
      </c>
      <c r="AF379" t="s">
        <v>3922</v>
      </c>
      <c r="AG379" s="2">
        <v>3.472222222222222E-3</v>
      </c>
      <c r="AH379" t="s">
        <v>3911</v>
      </c>
      <c r="AI379">
        <v>3</v>
      </c>
      <c r="AJ379" t="s">
        <v>3975</v>
      </c>
      <c r="AK379" s="3">
        <v>41874</v>
      </c>
      <c r="AL379" s="10">
        <f>YEAR(ufc_fights_2[[#This Row],[date]])</f>
        <v>2014</v>
      </c>
      <c r="AM379" t="s">
        <v>3948</v>
      </c>
      <c r="AN379">
        <v>28</v>
      </c>
      <c r="AO379" t="s">
        <v>3918</v>
      </c>
      <c r="AP379">
        <f>IF(ufc_fights_2[[#This Row],[winner]]="Red",ufc_fights_2[[#This Row],[r_fighter_id]],ufc_fights_2[[#This Row],[b_fighter_id]])</f>
        <v>829</v>
      </c>
      <c r="AQ379" t="str">
        <f>_xlfn.XLOOKUP(ufc_fights_2[[#This Row],[winnerID]],ufc_fighters[id],ufc_fighters[fighter_name],"xxx",0,1)</f>
        <v>Milana Dudieva</v>
      </c>
    </row>
    <row r="380" spans="1:43">
      <c r="A380">
        <v>2489</v>
      </c>
      <c r="B380">
        <v>918</v>
      </c>
      <c r="C380">
        <f>_xlfn.XLOOKUP(ufc_fights_2[[#This Row],[r_fighter_id]],ufc_fighters[id],ufc_fighters[year],"xxx",0,1)</f>
        <v>1988</v>
      </c>
      <c r="D380">
        <f>_xlfn.XLOOKUP(ufc_fights_2[[#This Row],[b_fighter_id]],ufc_fighters[id],ufc_fighters[year],"Prázdné",0,1)</f>
        <v>1987</v>
      </c>
      <c r="E380" s="10">
        <f>YEAR(ufc_fights_2[[#This Row],[date]])-ufc_fights_2[[#This Row],[r_year]]</f>
        <v>26</v>
      </c>
      <c r="F380" s="10">
        <f>YEAR(ufc_fights_2[[#This Row],[date]])-ufc_fights_2[[#This Row],[b_year]]</f>
        <v>27</v>
      </c>
      <c r="G380">
        <v>0</v>
      </c>
      <c r="H380">
        <v>0</v>
      </c>
      <c r="I380">
        <v>0.5</v>
      </c>
      <c r="J380">
        <v>0.6875</v>
      </c>
      <c r="K380">
        <v>0.76190000000000002</v>
      </c>
      <c r="L380">
        <v>0.75760000000000005</v>
      </c>
      <c r="M380">
        <v>0.5</v>
      </c>
      <c r="N380">
        <v>0.5</v>
      </c>
      <c r="O380">
        <v>1</v>
      </c>
      <c r="P380">
        <v>0</v>
      </c>
      <c r="Q380">
        <v>0</v>
      </c>
      <c r="R380">
        <v>0</v>
      </c>
      <c r="S380" s="2">
        <v>9.6064814814814819E-4</v>
      </c>
      <c r="T380" s="2">
        <v>2.1875000000000002E-3</v>
      </c>
      <c r="U380">
        <v>0.42859999999999998</v>
      </c>
      <c r="V380">
        <v>0.55559999999999998</v>
      </c>
      <c r="W380">
        <v>0.66669999999999996</v>
      </c>
      <c r="X380">
        <v>0</v>
      </c>
      <c r="Y380">
        <v>1</v>
      </c>
      <c r="Z380">
        <v>0</v>
      </c>
      <c r="AA380">
        <v>0.25</v>
      </c>
      <c r="AB380">
        <v>0.55559999999999998</v>
      </c>
      <c r="AC380">
        <v>0.83330000000000004</v>
      </c>
      <c r="AD380">
        <v>0</v>
      </c>
      <c r="AE380">
        <v>0</v>
      </c>
      <c r="AF380" t="s">
        <v>3933</v>
      </c>
      <c r="AG380" s="2">
        <v>3.460648148148148E-3</v>
      </c>
      <c r="AH380" t="s">
        <v>3911</v>
      </c>
      <c r="AI380">
        <v>3</v>
      </c>
      <c r="AJ380" t="s">
        <v>3916</v>
      </c>
      <c r="AK380" s="3">
        <v>41979</v>
      </c>
      <c r="AL380" s="10">
        <f>YEAR(ufc_fights_2[[#This Row],[date]])</f>
        <v>2014</v>
      </c>
      <c r="AM380" t="s">
        <v>3948</v>
      </c>
      <c r="AN380">
        <v>1</v>
      </c>
      <c r="AO380" t="s">
        <v>3913</v>
      </c>
      <c r="AP380">
        <f>IF(ufc_fights_2[[#This Row],[winner]]="Red",ufc_fights_2[[#This Row],[r_fighter_id]],ufc_fights_2[[#This Row],[b_fighter_id]])</f>
        <v>2489</v>
      </c>
      <c r="AQ380" t="str">
        <f>_xlfn.XLOOKUP(ufc_fights_2[[#This Row],[winnerID]],ufc_fighters[id],ufc_fighters[fighter_name],"xxx",0,1)</f>
        <v>Raquel Pennington</v>
      </c>
    </row>
    <row r="381" spans="1:43">
      <c r="A381">
        <v>2153</v>
      </c>
      <c r="B381">
        <v>2489</v>
      </c>
      <c r="C381">
        <f>_xlfn.XLOOKUP(ufc_fights_2[[#This Row],[r_fighter_id]],ufc_fighters[id],ufc_fighters[year],"xxx",0,1)</f>
        <v>1982</v>
      </c>
      <c r="D381">
        <f>_xlfn.XLOOKUP(ufc_fights_2[[#This Row],[b_fighter_id]],ufc_fighters[id],ufc_fighters[year],"Prázdné",0,1)</f>
        <v>1988</v>
      </c>
      <c r="E381" s="10">
        <f>YEAR(ufc_fights_2[[#This Row],[date]])-ufc_fights_2[[#This Row],[r_year]]</f>
        <v>31</v>
      </c>
      <c r="F381" s="10">
        <f>YEAR(ufc_fights_2[[#This Row],[date]])-ufc_fights_2[[#This Row],[b_year]]</f>
        <v>25</v>
      </c>
      <c r="G381">
        <v>0</v>
      </c>
      <c r="H381">
        <v>0</v>
      </c>
      <c r="I381">
        <v>0.2165</v>
      </c>
      <c r="J381">
        <v>0.60150000000000003</v>
      </c>
      <c r="K381">
        <v>0.28899999999999998</v>
      </c>
      <c r="L381">
        <v>0.61429999999999996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 s="2">
        <v>1.1689814814814816E-3</v>
      </c>
      <c r="T381" s="2">
        <v>3.2638888888888891E-3</v>
      </c>
      <c r="U381">
        <v>0.1419</v>
      </c>
      <c r="V381">
        <v>0.54290000000000005</v>
      </c>
      <c r="W381">
        <v>0.42859999999999998</v>
      </c>
      <c r="X381">
        <v>0.72729999999999995</v>
      </c>
      <c r="Y381">
        <v>0.88890000000000002</v>
      </c>
      <c r="Z381">
        <v>0.19020000000000001</v>
      </c>
      <c r="AA381">
        <v>0.52080000000000004</v>
      </c>
      <c r="AB381">
        <v>0.7</v>
      </c>
      <c r="AC381">
        <v>0.84619999999999995</v>
      </c>
      <c r="AD381">
        <v>0</v>
      </c>
      <c r="AE381">
        <v>0.79169999999999996</v>
      </c>
      <c r="AF381" t="s">
        <v>3915</v>
      </c>
      <c r="AG381" s="2">
        <v>3.472222222222222E-3</v>
      </c>
      <c r="AH381" t="s">
        <v>3911</v>
      </c>
      <c r="AI381">
        <v>3</v>
      </c>
      <c r="AJ381" t="s">
        <v>3912</v>
      </c>
      <c r="AK381" s="3">
        <v>41608</v>
      </c>
      <c r="AL381" s="10">
        <f>YEAR(ufc_fights_2[[#This Row],[date]])</f>
        <v>2013</v>
      </c>
      <c r="AM381" t="s">
        <v>3948</v>
      </c>
      <c r="AN381">
        <v>1</v>
      </c>
      <c r="AO381" t="s">
        <v>3918</v>
      </c>
      <c r="AP381">
        <f>IF(ufc_fights_2[[#This Row],[winner]]="Red",ufc_fights_2[[#This Row],[r_fighter_id]],ufc_fights_2[[#This Row],[b_fighter_id]])</f>
        <v>2489</v>
      </c>
      <c r="AQ381" t="str">
        <f>_xlfn.XLOOKUP(ufc_fights_2[[#This Row],[winnerID]],ufc_fighters[id],ufc_fighters[fighter_name],"xxx",0,1)</f>
        <v>Raquel Pennington</v>
      </c>
    </row>
    <row r="382" spans="1:43">
      <c r="A382">
        <v>108</v>
      </c>
      <c r="B382">
        <v>2489</v>
      </c>
      <c r="C382">
        <f>_xlfn.XLOOKUP(ufc_fights_2[[#This Row],[r_fighter_id]],ufc_fighters[id],ufc_fighters[year],"xxx",0,1)</f>
        <v>1991</v>
      </c>
      <c r="D382">
        <f>_xlfn.XLOOKUP(ufc_fights_2[[#This Row],[b_fighter_id]],ufc_fighters[id],ufc_fighters[year],"Prázdné",0,1)</f>
        <v>1988</v>
      </c>
      <c r="E382" s="10">
        <f>YEAR(ufc_fights_2[[#This Row],[date]])-ufc_fights_2[[#This Row],[r_year]]</f>
        <v>24</v>
      </c>
      <c r="F382" s="10">
        <f>YEAR(ufc_fights_2[[#This Row],[date]])-ufc_fights_2[[#This Row],[b_year]]</f>
        <v>27</v>
      </c>
      <c r="G382">
        <v>0</v>
      </c>
      <c r="H382">
        <v>0</v>
      </c>
      <c r="I382">
        <v>0.62119999999999997</v>
      </c>
      <c r="J382">
        <v>0.60289999999999999</v>
      </c>
      <c r="K382">
        <v>0.67820000000000003</v>
      </c>
      <c r="L382">
        <v>0.6875</v>
      </c>
      <c r="M382">
        <v>0.8</v>
      </c>
      <c r="N382">
        <v>1</v>
      </c>
      <c r="O382">
        <v>1</v>
      </c>
      <c r="P382">
        <v>1</v>
      </c>
      <c r="Q382">
        <v>0</v>
      </c>
      <c r="R382">
        <v>0</v>
      </c>
      <c r="S382" s="2">
        <v>2.4074074074074076E-3</v>
      </c>
      <c r="T382" s="2">
        <v>2.1296296296296298E-3</v>
      </c>
      <c r="U382">
        <v>0.47499999999999998</v>
      </c>
      <c r="V382">
        <v>0.5</v>
      </c>
      <c r="W382">
        <v>0.8</v>
      </c>
      <c r="X382">
        <v>0.90910000000000002</v>
      </c>
      <c r="Y382">
        <v>1</v>
      </c>
      <c r="Z382">
        <v>0.6341</v>
      </c>
      <c r="AA382">
        <v>0.5</v>
      </c>
      <c r="AB382">
        <v>0.6</v>
      </c>
      <c r="AC382">
        <v>0.73329999999999995</v>
      </c>
      <c r="AD382">
        <v>0</v>
      </c>
      <c r="AE382">
        <v>0.5</v>
      </c>
      <c r="AF382" t="s">
        <v>3933</v>
      </c>
      <c r="AG382" s="2">
        <v>3.449074074074074E-3</v>
      </c>
      <c r="AH382" t="s">
        <v>3911</v>
      </c>
      <c r="AI382">
        <v>3</v>
      </c>
      <c r="AJ382" t="s">
        <v>3914</v>
      </c>
      <c r="AK382" s="3">
        <v>42252</v>
      </c>
      <c r="AL382" s="10">
        <f>YEAR(ufc_fights_2[[#This Row],[date]])</f>
        <v>2015</v>
      </c>
      <c r="AM382" t="s">
        <v>3948</v>
      </c>
      <c r="AN382">
        <v>1</v>
      </c>
      <c r="AO382" t="s">
        <v>3918</v>
      </c>
      <c r="AP382">
        <f>IF(ufc_fights_2[[#This Row],[winner]]="Red",ufc_fights_2[[#This Row],[r_fighter_id]],ufc_fights_2[[#This Row],[b_fighter_id]])</f>
        <v>2489</v>
      </c>
      <c r="AQ382" t="str">
        <f>_xlfn.XLOOKUP(ufc_fights_2[[#This Row],[winnerID]],ufc_fighters[id],ufc_fighters[fighter_name],"xxx",0,1)</f>
        <v>Raquel Pennington</v>
      </c>
    </row>
    <row r="383" spans="1:43">
      <c r="A383">
        <v>826</v>
      </c>
      <c r="B383">
        <v>2531</v>
      </c>
      <c r="C383">
        <f>_xlfn.XLOOKUP(ufc_fights_2[[#This Row],[r_fighter_id]],ufc_fighters[id],ufc_fighters[year],"xxx",0,1)</f>
        <v>1986</v>
      </c>
      <c r="D383">
        <f>_xlfn.XLOOKUP(ufc_fights_2[[#This Row],[b_fighter_id]],ufc_fighters[id],ufc_fighters[year],"Prázdné",0,1)</f>
        <v>1986</v>
      </c>
      <c r="E383" s="10">
        <f>YEAR(ufc_fights_2[[#This Row],[date]])-ufc_fights_2[[#This Row],[r_year]]</f>
        <v>29</v>
      </c>
      <c r="F383" s="10">
        <f>YEAR(ufc_fights_2[[#This Row],[date]])-ufc_fights_2[[#This Row],[b_year]]</f>
        <v>29</v>
      </c>
      <c r="G383">
        <v>0</v>
      </c>
      <c r="H383">
        <v>0</v>
      </c>
      <c r="I383">
        <v>0.45</v>
      </c>
      <c r="J383">
        <v>0.48509999999999998</v>
      </c>
      <c r="K383">
        <v>0.54549999999999998</v>
      </c>
      <c r="L383">
        <v>0.59289999999999998</v>
      </c>
      <c r="M383">
        <v>0.66669999999999996</v>
      </c>
      <c r="N383">
        <v>0.5</v>
      </c>
      <c r="O383">
        <v>3</v>
      </c>
      <c r="P383">
        <v>1</v>
      </c>
      <c r="Q383">
        <v>2</v>
      </c>
      <c r="R383">
        <v>0</v>
      </c>
      <c r="S383" s="2">
        <v>2.3032407407407407E-3</v>
      </c>
      <c r="T383" s="2">
        <v>4.6412037037037038E-3</v>
      </c>
      <c r="U383">
        <v>0.39710000000000001</v>
      </c>
      <c r="V383">
        <v>0.46239999999999998</v>
      </c>
      <c r="W383">
        <v>0.7</v>
      </c>
      <c r="X383">
        <v>1</v>
      </c>
      <c r="Y383">
        <v>0.75</v>
      </c>
      <c r="Z383">
        <v>0.4219</v>
      </c>
      <c r="AA383">
        <v>0.44159999999999999</v>
      </c>
      <c r="AB383">
        <v>0.57140000000000002</v>
      </c>
      <c r="AC383">
        <v>0.33329999999999999</v>
      </c>
      <c r="AD383">
        <v>0.5</v>
      </c>
      <c r="AE383">
        <v>0.66669999999999996</v>
      </c>
      <c r="AF383" t="s">
        <v>3915</v>
      </c>
      <c r="AG383" s="2">
        <v>3.472222222222222E-3</v>
      </c>
      <c r="AH383" t="s">
        <v>3911</v>
      </c>
      <c r="AI383">
        <v>3</v>
      </c>
      <c r="AJ383" t="s">
        <v>3914</v>
      </c>
      <c r="AK383" s="3">
        <v>42210</v>
      </c>
      <c r="AL383" s="10">
        <f>YEAR(ufc_fights_2[[#This Row],[date]])</f>
        <v>2015</v>
      </c>
      <c r="AM383" t="s">
        <v>3948</v>
      </c>
      <c r="AN383">
        <v>8</v>
      </c>
      <c r="AO383" t="s">
        <v>3918</v>
      </c>
      <c r="AP383">
        <f>IF(ufc_fights_2[[#This Row],[winner]]="Red",ufc_fights_2[[#This Row],[r_fighter_id]],ufc_fights_2[[#This Row],[b_fighter_id]])</f>
        <v>2531</v>
      </c>
      <c r="AQ383" t="str">
        <f>_xlfn.XLOOKUP(ufc_fights_2[[#This Row],[winnerID]],ufc_fighters[id],ufc_fighters[fighter_name],"xxx",0,1)</f>
        <v>Elizabeth Phillips</v>
      </c>
    </row>
    <row r="384" spans="1:43">
      <c r="A384">
        <v>2489</v>
      </c>
      <c r="B384">
        <v>2654</v>
      </c>
      <c r="C384">
        <f>_xlfn.XLOOKUP(ufc_fights_2[[#This Row],[r_fighter_id]],ufc_fighters[id],ufc_fighters[year],"xxx",0,1)</f>
        <v>1988</v>
      </c>
      <c r="D384">
        <f>_xlfn.XLOOKUP(ufc_fights_2[[#This Row],[b_fighter_id]],ufc_fighters[id],ufc_fighters[year],"Prázdné",0,1)</f>
        <v>1977</v>
      </c>
      <c r="E384" s="10">
        <f>YEAR(ufc_fights_2[[#This Row],[date]])-ufc_fights_2[[#This Row],[r_year]]</f>
        <v>32</v>
      </c>
      <c r="F384" s="10">
        <f>YEAR(ufc_fights_2[[#This Row],[date]])-ufc_fights_2[[#This Row],[b_year]]</f>
        <v>43</v>
      </c>
      <c r="G384">
        <v>0</v>
      </c>
      <c r="H384">
        <v>0</v>
      </c>
      <c r="I384">
        <v>0.69479999999999997</v>
      </c>
      <c r="J384">
        <v>0.39319999999999999</v>
      </c>
      <c r="K384">
        <v>0.71519999999999995</v>
      </c>
      <c r="L384">
        <v>0.52600000000000002</v>
      </c>
      <c r="M384">
        <v>0.5</v>
      </c>
      <c r="N384">
        <v>0.5</v>
      </c>
      <c r="O384">
        <v>0</v>
      </c>
      <c r="P384">
        <v>0</v>
      </c>
      <c r="Q384">
        <v>1</v>
      </c>
      <c r="R384">
        <v>0</v>
      </c>
      <c r="S384" s="2">
        <v>3.8078703703703703E-3</v>
      </c>
      <c r="T384" s="2">
        <v>2.638888888888889E-3</v>
      </c>
      <c r="U384">
        <v>0.55669999999999997</v>
      </c>
      <c r="V384">
        <v>0.23530000000000001</v>
      </c>
      <c r="W384">
        <v>0.92</v>
      </c>
      <c r="X384">
        <v>1</v>
      </c>
      <c r="Y384">
        <v>0.85709999999999997</v>
      </c>
      <c r="Z384">
        <v>0.5484</v>
      </c>
      <c r="AA384">
        <v>0.26190000000000002</v>
      </c>
      <c r="AB384">
        <v>0.92859999999999998</v>
      </c>
      <c r="AC384">
        <v>0.72729999999999995</v>
      </c>
      <c r="AD384">
        <v>0.8</v>
      </c>
      <c r="AE384">
        <v>0</v>
      </c>
      <c r="AF384" t="s">
        <v>3915</v>
      </c>
      <c r="AG384" s="2">
        <v>3.472222222222222E-3</v>
      </c>
      <c r="AH384" t="s">
        <v>3911</v>
      </c>
      <c r="AI384">
        <v>3</v>
      </c>
      <c r="AJ384" t="s">
        <v>3916</v>
      </c>
      <c r="AK384" s="3">
        <v>44002</v>
      </c>
      <c r="AL384" s="10">
        <f>YEAR(ufc_fights_2[[#This Row],[date]])</f>
        <v>2020</v>
      </c>
      <c r="AM384" t="s">
        <v>3948</v>
      </c>
      <c r="AN384">
        <v>1</v>
      </c>
      <c r="AO384" t="s">
        <v>3913</v>
      </c>
      <c r="AP384">
        <f>IF(ufc_fights_2[[#This Row],[winner]]="Red",ufc_fights_2[[#This Row],[r_fighter_id]],ufc_fights_2[[#This Row],[b_fighter_id]])</f>
        <v>2489</v>
      </c>
      <c r="AQ384" t="str">
        <f>_xlfn.XLOOKUP(ufc_fights_2[[#This Row],[winnerID]],ufc_fighters[id],ufc_fighters[fighter_name],"xxx",0,1)</f>
        <v>Raquel Pennington</v>
      </c>
    </row>
    <row r="385" spans="1:43">
      <c r="A385">
        <v>2489</v>
      </c>
      <c r="B385">
        <v>2531</v>
      </c>
      <c r="C385">
        <f>_xlfn.XLOOKUP(ufc_fights_2[[#This Row],[r_fighter_id]],ufc_fighters[id],ufc_fighters[year],"xxx",0,1)</f>
        <v>1988</v>
      </c>
      <c r="D385">
        <f>_xlfn.XLOOKUP(ufc_fights_2[[#This Row],[b_fighter_id]],ufc_fighters[id],ufc_fighters[year],"Prázdné",0,1)</f>
        <v>1986</v>
      </c>
      <c r="E385" s="10">
        <f>YEAR(ufc_fights_2[[#This Row],[date]])-ufc_fights_2[[#This Row],[r_year]]</f>
        <v>28</v>
      </c>
      <c r="F385" s="10">
        <f>YEAR(ufc_fights_2[[#This Row],[date]])-ufc_fights_2[[#This Row],[b_year]]</f>
        <v>30</v>
      </c>
      <c r="G385">
        <v>0</v>
      </c>
      <c r="H385">
        <v>0</v>
      </c>
      <c r="I385">
        <v>0.66</v>
      </c>
      <c r="J385">
        <v>0.44119999999999998</v>
      </c>
      <c r="K385">
        <v>0.79410000000000003</v>
      </c>
      <c r="L385">
        <v>0.58620000000000005</v>
      </c>
      <c r="M385">
        <v>0.6</v>
      </c>
      <c r="N385">
        <v>0.2</v>
      </c>
      <c r="O385">
        <v>1</v>
      </c>
      <c r="P385">
        <v>0</v>
      </c>
      <c r="Q385">
        <v>0</v>
      </c>
      <c r="R385">
        <v>1</v>
      </c>
      <c r="S385" s="2">
        <v>3.5300925925925925E-3</v>
      </c>
      <c r="T385" s="2">
        <v>4.6180555555555558E-3</v>
      </c>
      <c r="U385">
        <v>0.54549999999999998</v>
      </c>
      <c r="V385">
        <v>0.26319999999999999</v>
      </c>
      <c r="W385">
        <v>0.85709999999999997</v>
      </c>
      <c r="X385">
        <v>1</v>
      </c>
      <c r="Y385">
        <v>1</v>
      </c>
      <c r="Z385">
        <v>0.3</v>
      </c>
      <c r="AA385">
        <v>0.33329999999999999</v>
      </c>
      <c r="AB385">
        <v>0.86360000000000003</v>
      </c>
      <c r="AC385">
        <v>0.85709999999999997</v>
      </c>
      <c r="AD385">
        <v>1</v>
      </c>
      <c r="AE385">
        <v>0</v>
      </c>
      <c r="AF385" t="s">
        <v>3915</v>
      </c>
      <c r="AG385" s="2">
        <v>3.472222222222222E-3</v>
      </c>
      <c r="AH385" t="s">
        <v>3911</v>
      </c>
      <c r="AI385">
        <v>3</v>
      </c>
      <c r="AJ385" t="s">
        <v>3914</v>
      </c>
      <c r="AK385" s="3">
        <v>42602</v>
      </c>
      <c r="AL385" s="10">
        <f>YEAR(ufc_fights_2[[#This Row],[date]])</f>
        <v>2016</v>
      </c>
      <c r="AM385" t="s">
        <v>3948</v>
      </c>
      <c r="AN385">
        <v>1</v>
      </c>
      <c r="AO385" t="s">
        <v>3913</v>
      </c>
      <c r="AP385">
        <f>IF(ufc_fights_2[[#This Row],[winner]]="Red",ufc_fights_2[[#This Row],[r_fighter_id]],ufc_fights_2[[#This Row],[b_fighter_id]])</f>
        <v>2489</v>
      </c>
      <c r="AQ385" t="str">
        <f>_xlfn.XLOOKUP(ufc_fights_2[[#This Row],[winnerID]],ufc_fighters[id],ufc_fighters[fighter_name],"xxx",0,1)</f>
        <v>Raquel Pennington</v>
      </c>
    </row>
    <row r="386" spans="1:43">
      <c r="A386">
        <v>622</v>
      </c>
      <c r="B386">
        <v>2489</v>
      </c>
      <c r="C386">
        <f>_xlfn.XLOOKUP(ufc_fights_2[[#This Row],[r_fighter_id]],ufc_fighters[id],ufc_fighters[year],"xxx",0,1)</f>
        <v>1983</v>
      </c>
      <c r="D386">
        <f>_xlfn.XLOOKUP(ufc_fights_2[[#This Row],[b_fighter_id]],ufc_fighters[id],ufc_fighters[year],"Prázdné",0,1)</f>
        <v>1988</v>
      </c>
      <c r="E386" s="10">
        <f>YEAR(ufc_fights_2[[#This Row],[date]])-ufc_fights_2[[#This Row],[r_year]]</f>
        <v>33</v>
      </c>
      <c r="F386" s="10">
        <f>YEAR(ufc_fights_2[[#This Row],[date]])-ufc_fights_2[[#This Row],[b_year]]</f>
        <v>28</v>
      </c>
      <c r="G386">
        <v>0</v>
      </c>
      <c r="H386">
        <v>0</v>
      </c>
      <c r="I386">
        <v>0.38600000000000001</v>
      </c>
      <c r="J386">
        <v>0.57689999999999997</v>
      </c>
      <c r="K386">
        <v>0.47370000000000001</v>
      </c>
      <c r="L386">
        <v>0.60429999999999995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1.4467592592592592E-3</v>
      </c>
      <c r="T386" s="2">
        <v>7.291666666666667E-4</v>
      </c>
      <c r="U386">
        <v>0.32850000000000001</v>
      </c>
      <c r="V386">
        <v>0.46879999999999999</v>
      </c>
      <c r="W386">
        <v>0.56520000000000004</v>
      </c>
      <c r="X386">
        <v>0.72729999999999995</v>
      </c>
      <c r="Y386">
        <v>1</v>
      </c>
      <c r="Z386">
        <v>0.33329999999999999</v>
      </c>
      <c r="AA386">
        <v>0.51690000000000003</v>
      </c>
      <c r="AB386">
        <v>0.63329999999999997</v>
      </c>
      <c r="AC386">
        <v>0.70730000000000004</v>
      </c>
      <c r="AD386">
        <v>0</v>
      </c>
      <c r="AE386">
        <v>0</v>
      </c>
      <c r="AF386" t="s">
        <v>3922</v>
      </c>
      <c r="AG386" s="2">
        <v>3.472222222222222E-3</v>
      </c>
      <c r="AH386" t="s">
        <v>3911</v>
      </c>
      <c r="AI386">
        <v>3</v>
      </c>
      <c r="AJ386" t="s">
        <v>3942</v>
      </c>
      <c r="AK386" s="3">
        <v>42476</v>
      </c>
      <c r="AL386" s="10">
        <f>YEAR(ufc_fights_2[[#This Row],[date]])</f>
        <v>2016</v>
      </c>
      <c r="AM386" t="s">
        <v>3948</v>
      </c>
      <c r="AN386">
        <v>10</v>
      </c>
      <c r="AO386" t="s">
        <v>3918</v>
      </c>
      <c r="AP386">
        <f>IF(ufc_fights_2[[#This Row],[winner]]="Red",ufc_fights_2[[#This Row],[r_fighter_id]],ufc_fights_2[[#This Row],[b_fighter_id]])</f>
        <v>2489</v>
      </c>
      <c r="AQ386" t="str">
        <f>_xlfn.XLOOKUP(ufc_fights_2[[#This Row],[winnerID]],ufc_fighters[id],ufc_fighters[fighter_name],"xxx",0,1)</f>
        <v>Raquel Pennington</v>
      </c>
    </row>
    <row r="387" spans="1:43">
      <c r="A387">
        <v>538</v>
      </c>
      <c r="B387">
        <v>3560</v>
      </c>
      <c r="C387">
        <f>_xlfn.XLOOKUP(ufc_fights_2[[#This Row],[r_fighter_id]],ufc_fighters[id],ufc_fighters[year],"xxx",0,1)</f>
        <v>1991</v>
      </c>
      <c r="D387">
        <f>_xlfn.XLOOKUP(ufc_fights_2[[#This Row],[b_fighter_id]],ufc_fighters[id],ufc_fighters[year],"Prázdné",0,1)</f>
        <v>1991</v>
      </c>
      <c r="E387" s="10">
        <f>YEAR(ufc_fights_2[[#This Row],[date]])-ufc_fights_2[[#This Row],[r_year]]</f>
        <v>29</v>
      </c>
      <c r="F387" s="10">
        <f>YEAR(ufc_fights_2[[#This Row],[date]])-ufc_fights_2[[#This Row],[b_year]]</f>
        <v>29</v>
      </c>
      <c r="G387">
        <v>0</v>
      </c>
      <c r="H387">
        <v>0</v>
      </c>
      <c r="I387">
        <v>0.5181</v>
      </c>
      <c r="J387">
        <v>0.56340000000000001</v>
      </c>
      <c r="K387">
        <v>0.60870000000000002</v>
      </c>
      <c r="L387">
        <v>0.60240000000000005</v>
      </c>
      <c r="M387">
        <v>0.375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5.9375000000000001E-3</v>
      </c>
      <c r="T387" s="2">
        <v>2.5462962962962961E-4</v>
      </c>
      <c r="U387">
        <v>0.4</v>
      </c>
      <c r="V387">
        <v>0.56140000000000001</v>
      </c>
      <c r="W387">
        <v>0.82609999999999995</v>
      </c>
      <c r="X387">
        <v>0</v>
      </c>
      <c r="Y387">
        <v>0.5</v>
      </c>
      <c r="Z387">
        <v>0.32650000000000001</v>
      </c>
      <c r="AA387">
        <v>0.44440000000000002</v>
      </c>
      <c r="AB387">
        <v>0.73770000000000002</v>
      </c>
      <c r="AC387">
        <v>0.94120000000000004</v>
      </c>
      <c r="AD387">
        <v>0.44640000000000002</v>
      </c>
      <c r="AE387">
        <v>0</v>
      </c>
      <c r="AF387" t="s">
        <v>3915</v>
      </c>
      <c r="AG387" s="2">
        <v>3.472222222222222E-3</v>
      </c>
      <c r="AH387" t="s">
        <v>3911</v>
      </c>
      <c r="AI387">
        <v>3</v>
      </c>
      <c r="AJ387" t="s">
        <v>3914</v>
      </c>
      <c r="AK387" s="3">
        <v>43876</v>
      </c>
      <c r="AL387" s="10">
        <f>YEAR(ufc_fights_2[[#This Row],[date]])</f>
        <v>2020</v>
      </c>
      <c r="AM387" t="s">
        <v>3948</v>
      </c>
      <c r="AN387">
        <v>111</v>
      </c>
      <c r="AO387" t="s">
        <v>3913</v>
      </c>
      <c r="AP387">
        <f>IF(ufc_fights_2[[#This Row],[winner]]="Red",ufc_fights_2[[#This Row],[r_fighter_id]],ufc_fights_2[[#This Row],[b_fighter_id]])</f>
        <v>538</v>
      </c>
      <c r="AQ387" t="str">
        <f>_xlfn.XLOOKUP(ufc_fights_2[[#This Row],[winnerID]],ufc_fighters[id],ufc_fighters[fighter_name],"xxx",0,1)</f>
        <v>Macy Chiasson</v>
      </c>
    </row>
    <row r="388" spans="1:43">
      <c r="A388">
        <v>3208</v>
      </c>
      <c r="B388">
        <v>2489</v>
      </c>
      <c r="C388">
        <f>_xlfn.XLOOKUP(ufc_fights_2[[#This Row],[r_fighter_id]],ufc_fighters[id],ufc_fighters[year],"xxx",0,1)</f>
        <v>1986</v>
      </c>
      <c r="D388">
        <f>_xlfn.XLOOKUP(ufc_fights_2[[#This Row],[b_fighter_id]],ufc_fighters[id],ufc_fighters[year],"Prázdné",0,1)</f>
        <v>1988</v>
      </c>
      <c r="E388" s="10">
        <f>YEAR(ufc_fights_2[[#This Row],[date]])-ufc_fights_2[[#This Row],[r_year]]</f>
        <v>30</v>
      </c>
      <c r="F388" s="10">
        <f>YEAR(ufc_fights_2[[#This Row],[date]])-ufc_fights_2[[#This Row],[b_year]]</f>
        <v>28</v>
      </c>
      <c r="G388">
        <v>0</v>
      </c>
      <c r="H388">
        <v>0</v>
      </c>
      <c r="I388">
        <v>0.3231</v>
      </c>
      <c r="J388">
        <v>0.55840000000000001</v>
      </c>
      <c r="K388">
        <v>0.5161</v>
      </c>
      <c r="L388">
        <v>0.71150000000000002</v>
      </c>
      <c r="M388">
        <v>0.2</v>
      </c>
      <c r="N388">
        <v>1</v>
      </c>
      <c r="O388">
        <v>0</v>
      </c>
      <c r="P388">
        <v>3</v>
      </c>
      <c r="Q388">
        <v>0</v>
      </c>
      <c r="R388">
        <v>0</v>
      </c>
      <c r="S388" s="2">
        <v>3.0902777777777777E-3</v>
      </c>
      <c r="T388" s="2">
        <v>4.7106481481481478E-3</v>
      </c>
      <c r="U388">
        <v>0.23530000000000001</v>
      </c>
      <c r="V388">
        <v>0.47689999999999999</v>
      </c>
      <c r="W388">
        <v>0.39290000000000003</v>
      </c>
      <c r="X388">
        <v>0.66669999999999996</v>
      </c>
      <c r="Y388">
        <v>1</v>
      </c>
      <c r="Z388">
        <v>0.23400000000000001</v>
      </c>
      <c r="AA388">
        <v>0.41299999999999998</v>
      </c>
      <c r="AB388">
        <v>0.55559999999999998</v>
      </c>
      <c r="AC388">
        <v>0.86670000000000003</v>
      </c>
      <c r="AD388">
        <v>0</v>
      </c>
      <c r="AE388">
        <v>0.6875</v>
      </c>
      <c r="AF388" t="s">
        <v>3915</v>
      </c>
      <c r="AG388" s="2">
        <v>3.472222222222222E-3</v>
      </c>
      <c r="AH388" t="s">
        <v>3911</v>
      </c>
      <c r="AI388">
        <v>3</v>
      </c>
      <c r="AJ388" t="s">
        <v>3928</v>
      </c>
      <c r="AK388" s="3">
        <v>42686</v>
      </c>
      <c r="AL388" s="10">
        <f>YEAR(ufc_fights_2[[#This Row],[date]])</f>
        <v>2016</v>
      </c>
      <c r="AM388" t="s">
        <v>3948</v>
      </c>
      <c r="AN388">
        <v>18</v>
      </c>
      <c r="AO388" t="s">
        <v>3918</v>
      </c>
      <c r="AP388">
        <f>IF(ufc_fights_2[[#This Row],[winner]]="Red",ufc_fights_2[[#This Row],[r_fighter_id]],ufc_fights_2[[#This Row],[b_fighter_id]])</f>
        <v>2489</v>
      </c>
      <c r="AQ388" t="str">
        <f>_xlfn.XLOOKUP(ufc_fights_2[[#This Row],[winnerID]],ufc_fighters[id],ufc_fighters[fighter_name],"xxx",0,1)</f>
        <v>Raquel Pennington</v>
      </c>
    </row>
    <row r="389" spans="1:43">
      <c r="A389">
        <v>826</v>
      </c>
      <c r="B389">
        <v>2199</v>
      </c>
      <c r="C389">
        <f>_xlfn.XLOOKUP(ufc_fights_2[[#This Row],[r_fighter_id]],ufc_fighters[id],ufc_fighters[year],"xxx",0,1)</f>
        <v>1986</v>
      </c>
      <c r="D389">
        <f>_xlfn.XLOOKUP(ufc_fights_2[[#This Row],[b_fighter_id]],ufc_fighters[id],ufc_fighters[year],"Prázdné",0,1)</f>
        <v>1979</v>
      </c>
      <c r="E389" s="10">
        <f>YEAR(ufc_fights_2[[#This Row],[date]])-ufc_fights_2[[#This Row],[r_year]]</f>
        <v>27</v>
      </c>
      <c r="F389" s="10">
        <f>YEAR(ufc_fights_2[[#This Row],[date]])-ufc_fights_2[[#This Row],[b_year]]</f>
        <v>34</v>
      </c>
      <c r="G389">
        <v>0</v>
      </c>
      <c r="H389">
        <v>0</v>
      </c>
      <c r="I389">
        <v>0.66490000000000005</v>
      </c>
      <c r="J389">
        <v>0.23130000000000001</v>
      </c>
      <c r="K389">
        <v>0.75849999999999995</v>
      </c>
      <c r="L389">
        <v>0.2848</v>
      </c>
      <c r="M389">
        <v>0.5</v>
      </c>
      <c r="N389">
        <v>0</v>
      </c>
      <c r="O389">
        <v>3</v>
      </c>
      <c r="P389">
        <v>0</v>
      </c>
      <c r="Q389">
        <v>0</v>
      </c>
      <c r="R389">
        <v>0</v>
      </c>
      <c r="S389" s="2">
        <v>1.0185185185185184E-3</v>
      </c>
      <c r="T389" s="2">
        <v>4.0740740740740737E-3</v>
      </c>
      <c r="U389">
        <v>0.62019999999999997</v>
      </c>
      <c r="V389">
        <v>0.2361</v>
      </c>
      <c r="W389">
        <v>0.72919999999999996</v>
      </c>
      <c r="X389">
        <v>1</v>
      </c>
      <c r="Y389">
        <v>0</v>
      </c>
      <c r="Z389">
        <v>0.60840000000000005</v>
      </c>
      <c r="AA389">
        <v>0.2263</v>
      </c>
      <c r="AB389">
        <v>0.8286</v>
      </c>
      <c r="AC389">
        <v>0</v>
      </c>
      <c r="AD389">
        <v>1</v>
      </c>
      <c r="AE389">
        <v>0.75</v>
      </c>
      <c r="AF389" t="s">
        <v>3915</v>
      </c>
      <c r="AG389" s="2">
        <v>3.472222222222222E-3</v>
      </c>
      <c r="AH389" t="s">
        <v>3911</v>
      </c>
      <c r="AI389">
        <v>3</v>
      </c>
      <c r="AJ389" t="s">
        <v>3985</v>
      </c>
      <c r="AK389" s="3">
        <v>41608</v>
      </c>
      <c r="AL389" s="10">
        <f>YEAR(ufc_fights_2[[#This Row],[date]])</f>
        <v>2013</v>
      </c>
      <c r="AM389" t="s">
        <v>3948</v>
      </c>
      <c r="AN389">
        <v>1</v>
      </c>
      <c r="AO389" t="s">
        <v>3913</v>
      </c>
      <c r="AP389">
        <f>IF(ufc_fights_2[[#This Row],[winner]]="Red",ufc_fights_2[[#This Row],[r_fighter_id]],ufc_fights_2[[#This Row],[b_fighter_id]])</f>
        <v>826</v>
      </c>
      <c r="AQ389" t="str">
        <f>_xlfn.XLOOKUP(ufc_fights_2[[#This Row],[winnerID]],ufc_fighters[id],ufc_fighters[fighter_name],"xxx",0,1)</f>
        <v>Jessamyn Duke</v>
      </c>
    </row>
    <row r="390" spans="1:43">
      <c r="A390">
        <v>1378</v>
      </c>
      <c r="B390">
        <v>2955</v>
      </c>
      <c r="C390">
        <f>_xlfn.XLOOKUP(ufc_fights_2[[#This Row],[r_fighter_id]],ufc_fighters[id],ufc_fighters[year],"xxx",0,1)</f>
        <v>1981</v>
      </c>
      <c r="D390">
        <f>_xlfn.XLOOKUP(ufc_fights_2[[#This Row],[b_fighter_id]],ufc_fighters[id],ufc_fighters[year],"Prázdné",0,1)</f>
        <v>1988</v>
      </c>
      <c r="E390" s="10">
        <f>YEAR(ufc_fights_2[[#This Row],[date]])-ufc_fights_2[[#This Row],[r_year]]</f>
        <v>35</v>
      </c>
      <c r="F390" s="10">
        <f>YEAR(ufc_fights_2[[#This Row],[date]])-ufc_fights_2[[#This Row],[b_year]]</f>
        <v>28</v>
      </c>
      <c r="G390">
        <v>0</v>
      </c>
      <c r="H390">
        <v>0</v>
      </c>
      <c r="I390">
        <v>0.25590000000000002</v>
      </c>
      <c r="J390">
        <v>0.4703</v>
      </c>
      <c r="K390">
        <v>0.316</v>
      </c>
      <c r="L390">
        <v>0.5484</v>
      </c>
      <c r="M390">
        <v>0</v>
      </c>
      <c r="N390">
        <v>0.42859999999999998</v>
      </c>
      <c r="O390">
        <v>0</v>
      </c>
      <c r="P390">
        <v>0</v>
      </c>
      <c r="Q390">
        <v>0</v>
      </c>
      <c r="R390">
        <v>0</v>
      </c>
      <c r="S390" s="2">
        <v>1.2152777777777778E-3</v>
      </c>
      <c r="T390" s="2">
        <v>1.8865740740740742E-3</v>
      </c>
      <c r="U390">
        <v>0.1439</v>
      </c>
      <c r="V390">
        <v>0.36670000000000003</v>
      </c>
      <c r="W390">
        <v>0.37930000000000003</v>
      </c>
      <c r="X390">
        <v>0.53490000000000004</v>
      </c>
      <c r="Y390">
        <v>0.76919999999999999</v>
      </c>
      <c r="Z390">
        <v>0.24149999999999999</v>
      </c>
      <c r="AA390">
        <v>0.46629999999999999</v>
      </c>
      <c r="AB390">
        <v>1</v>
      </c>
      <c r="AC390">
        <v>0.33329999999999999</v>
      </c>
      <c r="AD390">
        <v>0</v>
      </c>
      <c r="AE390">
        <v>0.75</v>
      </c>
      <c r="AF390" t="s">
        <v>3915</v>
      </c>
      <c r="AG390" s="2">
        <v>3.472222222222222E-3</v>
      </c>
      <c r="AH390" t="s">
        <v>3927</v>
      </c>
      <c r="AI390">
        <v>5</v>
      </c>
      <c r="AJ390" t="s">
        <v>3937</v>
      </c>
      <c r="AK390" s="3">
        <v>42574</v>
      </c>
      <c r="AL390" s="10">
        <f>YEAR(ufc_fights_2[[#This Row],[date]])</f>
        <v>2016</v>
      </c>
      <c r="AM390" t="s">
        <v>3948</v>
      </c>
      <c r="AN390">
        <v>8</v>
      </c>
      <c r="AO390" t="s">
        <v>3918</v>
      </c>
      <c r="AP390">
        <f>IF(ufc_fights_2[[#This Row],[winner]]="Red",ufc_fights_2[[#This Row],[r_fighter_id]],ufc_fights_2[[#This Row],[b_fighter_id]])</f>
        <v>2955</v>
      </c>
      <c r="AQ390" t="str">
        <f>_xlfn.XLOOKUP(ufc_fights_2[[#This Row],[winnerID]],ufc_fighters[id],ufc_fighters[fighter_name],"xxx",0,1)</f>
        <v>Valentina Shevchenko</v>
      </c>
    </row>
    <row r="391" spans="1:43">
      <c r="A391">
        <v>918</v>
      </c>
      <c r="B391">
        <v>3376</v>
      </c>
      <c r="C391">
        <f>_xlfn.XLOOKUP(ufc_fights_2[[#This Row],[r_fighter_id]],ufc_fighters[id],ufc_fighters[year],"xxx",0,1)</f>
        <v>1987</v>
      </c>
      <c r="D391">
        <f>_xlfn.XLOOKUP(ufc_fights_2[[#This Row],[b_fighter_id]],ufc_fighters[id],ufc_fighters[year],"Prázdné",0,1)</f>
        <v>1991</v>
      </c>
      <c r="E391" s="10">
        <f>YEAR(ufc_fights_2[[#This Row],[date]])-ufc_fights_2[[#This Row],[r_year]]</f>
        <v>30</v>
      </c>
      <c r="F391" s="10">
        <f>YEAR(ufc_fights_2[[#This Row],[date]])-ufc_fights_2[[#This Row],[b_year]]</f>
        <v>26</v>
      </c>
      <c r="G391">
        <v>0</v>
      </c>
      <c r="H391">
        <v>0</v>
      </c>
      <c r="I391">
        <v>0.35980000000000001</v>
      </c>
      <c r="J391">
        <v>0.30209999999999998</v>
      </c>
      <c r="K391">
        <v>0.43859999999999999</v>
      </c>
      <c r="L391">
        <v>0.34770000000000001</v>
      </c>
      <c r="M391">
        <v>0</v>
      </c>
      <c r="N391">
        <v>0.2</v>
      </c>
      <c r="O391">
        <v>0</v>
      </c>
      <c r="P391">
        <v>0</v>
      </c>
      <c r="Q391">
        <v>0</v>
      </c>
      <c r="R391">
        <v>0</v>
      </c>
      <c r="S391" s="2">
        <v>5.7870370370370373E-5</v>
      </c>
      <c r="T391" s="2">
        <v>2.8472222222222223E-3</v>
      </c>
      <c r="U391">
        <v>0.1515</v>
      </c>
      <c r="V391">
        <v>0.25690000000000002</v>
      </c>
      <c r="W391">
        <v>0.77270000000000005</v>
      </c>
      <c r="X391">
        <v>0.88570000000000004</v>
      </c>
      <c r="Y391">
        <v>1</v>
      </c>
      <c r="Z391">
        <v>0.3095</v>
      </c>
      <c r="AA391">
        <v>0.26269999999999999</v>
      </c>
      <c r="AB391">
        <v>0.76190000000000002</v>
      </c>
      <c r="AC391">
        <v>0.76470000000000005</v>
      </c>
      <c r="AD391">
        <v>0</v>
      </c>
      <c r="AE391">
        <v>1</v>
      </c>
      <c r="AF391" t="s">
        <v>3915</v>
      </c>
      <c r="AG391" s="2">
        <v>3.472222222222222E-3</v>
      </c>
      <c r="AH391" t="s">
        <v>3911</v>
      </c>
      <c r="AI391">
        <v>3</v>
      </c>
      <c r="AJ391" t="s">
        <v>3938</v>
      </c>
      <c r="AK391" s="3">
        <v>42840</v>
      </c>
      <c r="AL391" s="10">
        <f>YEAR(ufc_fights_2[[#This Row],[date]])</f>
        <v>2017</v>
      </c>
      <c r="AM391" t="s">
        <v>3948</v>
      </c>
      <c r="AN391">
        <v>129</v>
      </c>
      <c r="AO391" t="s">
        <v>3918</v>
      </c>
      <c r="AP391">
        <f>IF(ufc_fights_2[[#This Row],[winner]]="Red",ufc_fights_2[[#This Row],[r_fighter_id]],ufc_fights_2[[#This Row],[b_fighter_id]])</f>
        <v>3376</v>
      </c>
      <c r="AQ391" t="str">
        <f>_xlfn.XLOOKUP(ufc_fights_2[[#This Row],[winnerID]],ufc_fighters[id],ufc_fighters[fighter_name],"xxx",0,1)</f>
        <v>Ketlen Vieira</v>
      </c>
    </row>
    <row r="392" spans="1:43">
      <c r="A392">
        <v>940</v>
      </c>
      <c r="B392">
        <v>3376</v>
      </c>
      <c r="C392">
        <f>_xlfn.XLOOKUP(ufc_fights_2[[#This Row],[r_fighter_id]],ufc_fighters[id],ufc_fighters[year],"xxx",0,1)</f>
        <v>1985</v>
      </c>
      <c r="D392">
        <f>_xlfn.XLOOKUP(ufc_fights_2[[#This Row],[b_fighter_id]],ufc_fighters[id],ufc_fighters[year],"Prázdné",0,1)</f>
        <v>1991</v>
      </c>
      <c r="E392" s="10">
        <f>YEAR(ufc_fights_2[[#This Row],[date]])-ufc_fights_2[[#This Row],[r_year]]</f>
        <v>31</v>
      </c>
      <c r="F392" s="10">
        <f>YEAR(ufc_fights_2[[#This Row],[date]])-ufc_fights_2[[#This Row],[b_year]]</f>
        <v>25</v>
      </c>
      <c r="G392">
        <v>0</v>
      </c>
      <c r="H392">
        <v>0</v>
      </c>
      <c r="I392">
        <v>0.42309999999999998</v>
      </c>
      <c r="J392">
        <v>0.2281</v>
      </c>
      <c r="K392">
        <v>0.63480000000000003</v>
      </c>
      <c r="L392">
        <v>0.55830000000000002</v>
      </c>
      <c r="M392">
        <v>0</v>
      </c>
      <c r="N392">
        <v>0.66669999999999996</v>
      </c>
      <c r="O392">
        <v>0</v>
      </c>
      <c r="P392">
        <v>0</v>
      </c>
      <c r="Q392">
        <v>0</v>
      </c>
      <c r="R392">
        <v>0</v>
      </c>
      <c r="S392" s="2">
        <v>5.2083333333333333E-4</v>
      </c>
      <c r="T392" s="2">
        <v>5.8333333333333336E-3</v>
      </c>
      <c r="U392">
        <v>0.3291</v>
      </c>
      <c r="V392">
        <v>0.2</v>
      </c>
      <c r="W392">
        <v>0.66669999999999996</v>
      </c>
      <c r="X392">
        <v>1</v>
      </c>
      <c r="Y392">
        <v>1</v>
      </c>
      <c r="Z392">
        <v>0.37969999999999998</v>
      </c>
      <c r="AA392">
        <v>0.24</v>
      </c>
      <c r="AB392">
        <v>0.61109999999999998</v>
      </c>
      <c r="AC392">
        <v>0</v>
      </c>
      <c r="AD392">
        <v>0.42859999999999998</v>
      </c>
      <c r="AE392">
        <v>0.33329999999999999</v>
      </c>
      <c r="AF392" t="s">
        <v>3922</v>
      </c>
      <c r="AG392" s="2">
        <v>3.472222222222222E-3</v>
      </c>
      <c r="AH392" t="s">
        <v>3911</v>
      </c>
      <c r="AI392">
        <v>3</v>
      </c>
      <c r="AJ392" t="s">
        <v>3928</v>
      </c>
      <c r="AK392" s="3">
        <v>42644</v>
      </c>
      <c r="AL392" s="10">
        <f>YEAR(ufc_fights_2[[#This Row],[date]])</f>
        <v>2016</v>
      </c>
      <c r="AM392" t="s">
        <v>3948</v>
      </c>
      <c r="AN392">
        <v>85</v>
      </c>
      <c r="AO392" t="s">
        <v>3918</v>
      </c>
      <c r="AP392">
        <f>IF(ufc_fights_2[[#This Row],[winner]]="Red",ufc_fights_2[[#This Row],[r_fighter_id]],ufc_fights_2[[#This Row],[b_fighter_id]])</f>
        <v>3376</v>
      </c>
      <c r="AQ392" t="str">
        <f>_xlfn.XLOOKUP(ufc_fights_2[[#This Row],[winnerID]],ufc_fighters[id],ufc_fighters[fighter_name],"xxx",0,1)</f>
        <v>Ketlen Vieira</v>
      </c>
    </row>
    <row r="393" spans="1:43">
      <c r="A393">
        <v>2054</v>
      </c>
      <c r="B393">
        <v>3376</v>
      </c>
      <c r="C393">
        <f>_xlfn.XLOOKUP(ufc_fights_2[[#This Row],[r_fighter_id]],ufc_fighters[id],ufc_fighters[year],"xxx",0,1)</f>
        <v>1980</v>
      </c>
      <c r="D393">
        <f>_xlfn.XLOOKUP(ufc_fights_2[[#This Row],[b_fighter_id]],ufc_fighters[id],ufc_fighters[year],"Prázdné",0,1)</f>
        <v>1991</v>
      </c>
      <c r="E393" s="10">
        <f>YEAR(ufc_fights_2[[#This Row],[date]])-ufc_fights_2[[#This Row],[r_year]]</f>
        <v>37</v>
      </c>
      <c r="F393" s="10">
        <f>YEAR(ufc_fights_2[[#This Row],[date]])-ufc_fights_2[[#This Row],[b_year]]</f>
        <v>26</v>
      </c>
      <c r="G393">
        <v>0</v>
      </c>
      <c r="H393">
        <v>0</v>
      </c>
      <c r="I393">
        <v>0.5</v>
      </c>
      <c r="J393">
        <v>0.8095</v>
      </c>
      <c r="K393">
        <v>0.5373</v>
      </c>
      <c r="L393">
        <v>0.77780000000000005</v>
      </c>
      <c r="M393">
        <v>0.2</v>
      </c>
      <c r="N393">
        <v>1</v>
      </c>
      <c r="O393">
        <v>0</v>
      </c>
      <c r="P393">
        <v>2</v>
      </c>
      <c r="Q393">
        <v>0</v>
      </c>
      <c r="R393">
        <v>0</v>
      </c>
      <c r="S393" s="2">
        <v>3.8425925925925928E-3</v>
      </c>
      <c r="T393" s="2">
        <v>1.2152777777777778E-3</v>
      </c>
      <c r="U393">
        <v>0.48080000000000001</v>
      </c>
      <c r="V393">
        <v>0.8</v>
      </c>
      <c r="W393">
        <v>0.66669999999999996</v>
      </c>
      <c r="X393">
        <v>0.66669999999999996</v>
      </c>
      <c r="Y393">
        <v>0</v>
      </c>
      <c r="Z393">
        <v>0.1111</v>
      </c>
      <c r="AA393">
        <v>0</v>
      </c>
      <c r="AB393">
        <v>0.81820000000000004</v>
      </c>
      <c r="AC393">
        <v>1</v>
      </c>
      <c r="AD393">
        <v>0.5</v>
      </c>
      <c r="AE393">
        <v>1</v>
      </c>
      <c r="AF393" t="s">
        <v>3933</v>
      </c>
      <c r="AG393" s="2">
        <v>2.9629629629629628E-3</v>
      </c>
      <c r="AH393" t="s">
        <v>3911</v>
      </c>
      <c r="AI393">
        <v>3</v>
      </c>
      <c r="AJ393" t="s">
        <v>3949</v>
      </c>
      <c r="AK393" s="3">
        <v>42987</v>
      </c>
      <c r="AL393" s="10">
        <f>YEAR(ufc_fights_2[[#This Row],[date]])</f>
        <v>2017</v>
      </c>
      <c r="AM393" t="s">
        <v>3948</v>
      </c>
      <c r="AN393">
        <v>30</v>
      </c>
      <c r="AO393" t="s">
        <v>3918</v>
      </c>
      <c r="AP393">
        <f>IF(ufc_fights_2[[#This Row],[winner]]="Red",ufc_fights_2[[#This Row],[r_fighter_id]],ufc_fights_2[[#This Row],[b_fighter_id]])</f>
        <v>3376</v>
      </c>
      <c r="AQ393" t="str">
        <f>_xlfn.XLOOKUP(ufc_fights_2[[#This Row],[winnerID]],ufc_fighters[id],ufc_fighters[fighter_name],"xxx",0,1)</f>
        <v>Ketlen Vieira</v>
      </c>
    </row>
    <row r="394" spans="1:43">
      <c r="A394">
        <v>3376</v>
      </c>
      <c r="B394">
        <v>914</v>
      </c>
      <c r="C394">
        <f>_xlfn.XLOOKUP(ufc_fights_2[[#This Row],[r_fighter_id]],ufc_fighters[id],ufc_fighters[year],"xxx",0,1)</f>
        <v>1991</v>
      </c>
      <c r="D394">
        <f>_xlfn.XLOOKUP(ufc_fights_2[[#This Row],[b_fighter_id]],ufc_fighters[id],ufc_fighters[year],"Prázdné",0,1)</f>
        <v>1985</v>
      </c>
      <c r="E394" s="10">
        <f>YEAR(ufc_fights_2[[#This Row],[date]])-ufc_fights_2[[#This Row],[r_year]]</f>
        <v>29</v>
      </c>
      <c r="F394" s="10">
        <f>YEAR(ufc_fights_2[[#This Row],[date]])-ufc_fights_2[[#This Row],[b_year]]</f>
        <v>35</v>
      </c>
      <c r="G394">
        <v>0</v>
      </c>
      <c r="H394">
        <v>0</v>
      </c>
      <c r="I394">
        <v>0.3977</v>
      </c>
      <c r="J394">
        <v>0.46310000000000001</v>
      </c>
      <c r="K394">
        <v>0.45810000000000001</v>
      </c>
      <c r="L394">
        <v>0.47370000000000001</v>
      </c>
      <c r="M394">
        <v>0.4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1.7013888888888888E-3</v>
      </c>
      <c r="T394" s="2">
        <v>4.5138888888888887E-4</v>
      </c>
      <c r="U394">
        <v>0.39389999999999997</v>
      </c>
      <c r="V394">
        <v>0.33329999999999999</v>
      </c>
      <c r="W394">
        <v>0.5</v>
      </c>
      <c r="X394">
        <v>0</v>
      </c>
      <c r="Y394">
        <v>1</v>
      </c>
      <c r="Z394">
        <v>0.39050000000000001</v>
      </c>
      <c r="AA394">
        <v>0.45450000000000002</v>
      </c>
      <c r="AB394">
        <v>1</v>
      </c>
      <c r="AC394">
        <v>0.66669999999999996</v>
      </c>
      <c r="AD394">
        <v>0</v>
      </c>
      <c r="AE394">
        <v>0.66669999999999996</v>
      </c>
      <c r="AF394" t="s">
        <v>3915</v>
      </c>
      <c r="AG394" s="2">
        <v>3.472222222222222E-3</v>
      </c>
      <c r="AH394" t="s">
        <v>3911</v>
      </c>
      <c r="AI394">
        <v>3</v>
      </c>
      <c r="AJ394" t="s">
        <v>3924</v>
      </c>
      <c r="AK394" s="3">
        <v>44100</v>
      </c>
      <c r="AL394" s="10">
        <f>YEAR(ufc_fights_2[[#This Row],[date]])</f>
        <v>2020</v>
      </c>
      <c r="AM394" t="s">
        <v>3948</v>
      </c>
      <c r="AN394">
        <v>5</v>
      </c>
      <c r="AO394" t="s">
        <v>3913</v>
      </c>
      <c r="AP394">
        <f>IF(ufc_fights_2[[#This Row],[winner]]="Red",ufc_fights_2[[#This Row],[r_fighter_id]],ufc_fights_2[[#This Row],[b_fighter_id]])</f>
        <v>3376</v>
      </c>
      <c r="AQ394" t="str">
        <f>_xlfn.XLOOKUP(ufc_fights_2[[#This Row],[winnerID]],ufc_fighters[id],ufc_fighters[fighter_name],"xxx",0,1)</f>
        <v>Ketlen Vieira</v>
      </c>
    </row>
    <row r="395" spans="1:43">
      <c r="A395">
        <v>3587</v>
      </c>
      <c r="B395">
        <v>3376</v>
      </c>
      <c r="C395">
        <f>_xlfn.XLOOKUP(ufc_fights_2[[#This Row],[r_fighter_id]],ufc_fighters[id],ufc_fighters[year],"xxx",0,1)</f>
        <v>1982</v>
      </c>
      <c r="D395">
        <f>_xlfn.XLOOKUP(ufc_fights_2[[#This Row],[b_fighter_id]],ufc_fighters[id],ufc_fighters[year],"Prázdné",0,1)</f>
        <v>1991</v>
      </c>
      <c r="E395" s="10">
        <f>YEAR(ufc_fights_2[[#This Row],[date]])-ufc_fights_2[[#This Row],[r_year]]</f>
        <v>36</v>
      </c>
      <c r="F395" s="10">
        <f>YEAR(ufc_fights_2[[#This Row],[date]])-ufc_fights_2[[#This Row],[b_year]]</f>
        <v>27</v>
      </c>
      <c r="G395">
        <v>0</v>
      </c>
      <c r="H395">
        <v>0</v>
      </c>
      <c r="I395">
        <v>0.55659999999999998</v>
      </c>
      <c r="J395">
        <v>0.57750000000000001</v>
      </c>
      <c r="K395">
        <v>0.60160000000000002</v>
      </c>
      <c r="L395">
        <v>0.69059999999999999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 s="2">
        <v>1.6203703703703703E-4</v>
      </c>
      <c r="T395" s="2">
        <v>7.0486111111111114E-3</v>
      </c>
      <c r="U395">
        <v>0.47139999999999999</v>
      </c>
      <c r="V395">
        <v>0.5333</v>
      </c>
      <c r="W395">
        <v>0.68</v>
      </c>
      <c r="X395">
        <v>0.81820000000000004</v>
      </c>
      <c r="Y395">
        <v>1</v>
      </c>
      <c r="Z395">
        <v>0.44929999999999998</v>
      </c>
      <c r="AA395">
        <v>0.39529999999999998</v>
      </c>
      <c r="AB395">
        <v>0.79169999999999996</v>
      </c>
      <c r="AC395">
        <v>0.69230000000000003</v>
      </c>
      <c r="AD395">
        <v>0.69230000000000003</v>
      </c>
      <c r="AE395">
        <v>1</v>
      </c>
      <c r="AF395" t="s">
        <v>3922</v>
      </c>
      <c r="AG395" s="2">
        <v>3.472222222222222E-3</v>
      </c>
      <c r="AH395" t="s">
        <v>3911</v>
      </c>
      <c r="AI395">
        <v>3</v>
      </c>
      <c r="AJ395" t="s">
        <v>3924</v>
      </c>
      <c r="AK395" s="3">
        <v>43162</v>
      </c>
      <c r="AL395" s="10">
        <f>YEAR(ufc_fights_2[[#This Row],[date]])</f>
        <v>2018</v>
      </c>
      <c r="AM395" t="s">
        <v>3948</v>
      </c>
      <c r="AN395">
        <v>1</v>
      </c>
      <c r="AO395" t="s">
        <v>3918</v>
      </c>
      <c r="AP395">
        <f>IF(ufc_fights_2[[#This Row],[winner]]="Red",ufc_fights_2[[#This Row],[r_fighter_id]],ufc_fights_2[[#This Row],[b_fighter_id]])</f>
        <v>3376</v>
      </c>
      <c r="AQ395" t="str">
        <f>_xlfn.XLOOKUP(ufc_fights_2[[#This Row],[winnerID]],ufc_fighters[id],ufc_fighters[fighter_name],"xxx",0,1)</f>
        <v>Ketlen Vieira</v>
      </c>
    </row>
    <row r="396" spans="1:43">
      <c r="A396">
        <v>918</v>
      </c>
      <c r="B396">
        <v>825</v>
      </c>
      <c r="C396">
        <f>_xlfn.XLOOKUP(ufc_fights_2[[#This Row],[r_fighter_id]],ufc_fighters[id],ufc_fighters[year],"xxx",0,1)</f>
        <v>1987</v>
      </c>
      <c r="D396">
        <f>_xlfn.XLOOKUP(ufc_fights_2[[#This Row],[b_fighter_id]],ufc_fighters[id],ufc_fighters[year],"Prázdné",0,1)</f>
        <v>1990</v>
      </c>
      <c r="E396" s="10">
        <f>YEAR(ufc_fights_2[[#This Row],[date]])-ufc_fights_2[[#This Row],[r_year]]</f>
        <v>33</v>
      </c>
      <c r="F396" s="10">
        <f>YEAR(ufc_fights_2[[#This Row],[date]])-ufc_fights_2[[#This Row],[b_year]]</f>
        <v>30</v>
      </c>
      <c r="G396">
        <v>0</v>
      </c>
      <c r="H396">
        <v>1</v>
      </c>
      <c r="I396">
        <v>0.25609999999999999</v>
      </c>
      <c r="J396">
        <v>0.58389999999999997</v>
      </c>
      <c r="K396">
        <v>0.27810000000000001</v>
      </c>
      <c r="L396">
        <v>0.61240000000000006</v>
      </c>
      <c r="M396">
        <v>0</v>
      </c>
      <c r="N396">
        <v>0.5</v>
      </c>
      <c r="O396">
        <v>0</v>
      </c>
      <c r="P396">
        <v>0</v>
      </c>
      <c r="Q396">
        <v>0</v>
      </c>
      <c r="R396">
        <v>1</v>
      </c>
      <c r="S396" s="2">
        <v>1.1574074074074075E-4</v>
      </c>
      <c r="T396" s="2">
        <v>2.7893518518518519E-3</v>
      </c>
      <c r="U396">
        <v>0.1111</v>
      </c>
      <c r="V396">
        <v>0.54930000000000001</v>
      </c>
      <c r="W396">
        <v>0.48570000000000002</v>
      </c>
      <c r="X396">
        <v>0.61899999999999999</v>
      </c>
      <c r="Y396">
        <v>1</v>
      </c>
      <c r="Z396">
        <v>0.23719999999999999</v>
      </c>
      <c r="AA396">
        <v>0.54620000000000002</v>
      </c>
      <c r="AB396">
        <v>0.625</v>
      </c>
      <c r="AC396">
        <v>0.69230000000000003</v>
      </c>
      <c r="AD396">
        <v>0</v>
      </c>
      <c r="AE396">
        <v>0.77780000000000005</v>
      </c>
      <c r="AF396" t="s">
        <v>3915</v>
      </c>
      <c r="AG396" s="2">
        <v>3.472222222222222E-3</v>
      </c>
      <c r="AH396" t="s">
        <v>3911</v>
      </c>
      <c r="AI396">
        <v>3</v>
      </c>
      <c r="AJ396" t="s">
        <v>3924</v>
      </c>
      <c r="AK396" s="3">
        <v>44163</v>
      </c>
      <c r="AL396" s="10">
        <f>YEAR(ufc_fights_2[[#This Row],[date]])</f>
        <v>2020</v>
      </c>
      <c r="AM396" t="s">
        <v>3948</v>
      </c>
      <c r="AN396">
        <v>1</v>
      </c>
      <c r="AO396" t="s">
        <v>3918</v>
      </c>
      <c r="AP396">
        <f>IF(ufc_fights_2[[#This Row],[winner]]="Red",ufc_fights_2[[#This Row],[r_fighter_id]],ufc_fights_2[[#This Row],[b_fighter_id]])</f>
        <v>825</v>
      </c>
      <c r="AQ396" t="str">
        <f>_xlfn.XLOOKUP(ufc_fights_2[[#This Row],[winnerID]],ufc_fighters[id],ufc_fighters[fighter_name],"xxx",0,1)</f>
        <v>Norma Dumont</v>
      </c>
    </row>
    <row r="397" spans="1:43">
      <c r="A397">
        <v>1745</v>
      </c>
      <c r="B397">
        <v>2584</v>
      </c>
      <c r="C397">
        <f>_xlfn.XLOOKUP(ufc_fights_2[[#This Row],[r_fighter_id]],ufc_fighters[id],ufc_fighters[year],"xxx",0,1)</f>
        <v>1982</v>
      </c>
      <c r="D397">
        <f>_xlfn.XLOOKUP(ufc_fights_2[[#This Row],[b_fighter_id]],ufc_fighters[id],ufc_fighters[year],"Prázdné",0,1)</f>
        <v>1994</v>
      </c>
      <c r="E397" s="10">
        <f>YEAR(ufc_fights_2[[#This Row],[date]])-ufc_fights_2[[#This Row],[r_year]]</f>
        <v>35</v>
      </c>
      <c r="F397" s="10">
        <f>YEAR(ufc_fights_2[[#This Row],[date]])-ufc_fights_2[[#This Row],[b_year]]</f>
        <v>23</v>
      </c>
      <c r="G397">
        <v>0</v>
      </c>
      <c r="H397">
        <v>0</v>
      </c>
      <c r="I397">
        <v>0.55559999999999998</v>
      </c>
      <c r="J397">
        <v>0.48530000000000001</v>
      </c>
      <c r="K397">
        <v>0.59260000000000002</v>
      </c>
      <c r="L397">
        <v>0.58840000000000003</v>
      </c>
      <c r="M397">
        <v>0.1429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4.0856481481481481E-3</v>
      </c>
      <c r="T397" s="2">
        <v>7.6388888888888893E-4</v>
      </c>
      <c r="U397">
        <v>0.4375</v>
      </c>
      <c r="V397">
        <v>0.435</v>
      </c>
      <c r="W397">
        <v>0.7429</v>
      </c>
      <c r="X397">
        <v>0.92310000000000003</v>
      </c>
      <c r="Y397">
        <v>1</v>
      </c>
      <c r="Z397">
        <v>0.4592</v>
      </c>
      <c r="AA397">
        <v>0.40479999999999999</v>
      </c>
      <c r="AB397">
        <v>0.73170000000000002</v>
      </c>
      <c r="AC397">
        <v>0.85709999999999997</v>
      </c>
      <c r="AD397">
        <v>1</v>
      </c>
      <c r="AE397">
        <v>1</v>
      </c>
      <c r="AF397" t="s">
        <v>3915</v>
      </c>
      <c r="AG397" s="2">
        <v>3.472222222222222E-3</v>
      </c>
      <c r="AH397" t="s">
        <v>3911</v>
      </c>
      <c r="AI397">
        <v>3</v>
      </c>
      <c r="AJ397" t="s">
        <v>4007</v>
      </c>
      <c r="AK397" s="3">
        <v>42812</v>
      </c>
      <c r="AL397" s="10">
        <f>YEAR(ufc_fights_2[[#This Row],[date]])</f>
        <v>2017</v>
      </c>
      <c r="AM397" t="s">
        <v>3948</v>
      </c>
      <c r="AN397">
        <v>70</v>
      </c>
      <c r="AO397" t="s">
        <v>3913</v>
      </c>
      <c r="AP397">
        <f>IF(ufc_fights_2[[#This Row],[winner]]="Red",ufc_fights_2[[#This Row],[r_fighter_id]],ufc_fights_2[[#This Row],[b_fighter_id]])</f>
        <v>1745</v>
      </c>
      <c r="AQ397" t="str">
        <f>_xlfn.XLOOKUP(ufc_fights_2[[#This Row],[winnerID]],ufc_fighters[id],ufc_fighters[fighter_name],"xxx",0,1)</f>
        <v>Lina Lansberg</v>
      </c>
    </row>
    <row r="398" spans="1:43">
      <c r="A398">
        <v>920</v>
      </c>
      <c r="B398">
        <v>1745</v>
      </c>
      <c r="C398">
        <f>_xlfn.XLOOKUP(ufc_fights_2[[#This Row],[r_fighter_id]],ufc_fighters[id],ufc_fighters[year],"xxx",0,1)</f>
        <v>1981</v>
      </c>
      <c r="D398">
        <f>_xlfn.XLOOKUP(ufc_fights_2[[#This Row],[b_fighter_id]],ufc_fighters[id],ufc_fighters[year],"Prázdné",0,1)</f>
        <v>1982</v>
      </c>
      <c r="E398" s="10">
        <f>YEAR(ufc_fights_2[[#This Row],[date]])-ufc_fights_2[[#This Row],[r_year]]</f>
        <v>38</v>
      </c>
      <c r="F398" s="10">
        <f>YEAR(ufc_fights_2[[#This Row],[date]])-ufc_fights_2[[#This Row],[b_year]]</f>
        <v>37</v>
      </c>
      <c r="G398">
        <v>0</v>
      </c>
      <c r="H398">
        <v>0</v>
      </c>
      <c r="I398">
        <v>0.54549999999999998</v>
      </c>
      <c r="J398">
        <v>0.73529999999999995</v>
      </c>
      <c r="K398">
        <v>0.81930000000000003</v>
      </c>
      <c r="L398">
        <v>0.83430000000000004</v>
      </c>
      <c r="M398">
        <v>0.25</v>
      </c>
      <c r="N398">
        <v>0.5</v>
      </c>
      <c r="O398">
        <v>0</v>
      </c>
      <c r="P398">
        <v>0</v>
      </c>
      <c r="Q398">
        <v>0</v>
      </c>
      <c r="R398">
        <v>1</v>
      </c>
      <c r="S398" s="2">
        <v>4.0046296296296297E-3</v>
      </c>
      <c r="T398" s="2">
        <v>5.5324074074074078E-3</v>
      </c>
      <c r="U398">
        <v>0.28570000000000001</v>
      </c>
      <c r="V398">
        <v>0.7258</v>
      </c>
      <c r="W398">
        <v>1</v>
      </c>
      <c r="X398">
        <v>0</v>
      </c>
      <c r="Y398">
        <v>0</v>
      </c>
      <c r="Z398">
        <v>0.44440000000000002</v>
      </c>
      <c r="AA398">
        <v>0.25</v>
      </c>
      <c r="AB398">
        <v>1</v>
      </c>
      <c r="AC398">
        <v>0.7</v>
      </c>
      <c r="AD398">
        <v>1</v>
      </c>
      <c r="AE398">
        <v>0.77780000000000005</v>
      </c>
      <c r="AF398" t="s">
        <v>3915</v>
      </c>
      <c r="AG398" s="2">
        <v>3.472222222222222E-3</v>
      </c>
      <c r="AH398" t="s">
        <v>3911</v>
      </c>
      <c r="AI398">
        <v>3</v>
      </c>
      <c r="AJ398" t="s">
        <v>3955</v>
      </c>
      <c r="AK398" s="3">
        <v>43617</v>
      </c>
      <c r="AL398" s="10">
        <f>YEAR(ufc_fights_2[[#This Row],[date]])</f>
        <v>2019</v>
      </c>
      <c r="AM398" t="s">
        <v>3948</v>
      </c>
      <c r="AN398">
        <v>86</v>
      </c>
      <c r="AO398" t="s">
        <v>3918</v>
      </c>
      <c r="AP398">
        <f>IF(ufc_fights_2[[#This Row],[winner]]="Red",ufc_fights_2[[#This Row],[r_fighter_id]],ufc_fights_2[[#This Row],[b_fighter_id]])</f>
        <v>1745</v>
      </c>
      <c r="AQ398" t="str">
        <f>_xlfn.XLOOKUP(ufc_fights_2[[#This Row],[winnerID]],ufc_fighters[id],ufc_fighters[fighter_name],"xxx",0,1)</f>
        <v>Lina Lansberg</v>
      </c>
    </row>
    <row r="399" spans="1:43">
      <c r="A399">
        <v>1745</v>
      </c>
      <c r="B399">
        <v>2015</v>
      </c>
      <c r="C399">
        <f>_xlfn.XLOOKUP(ufc_fights_2[[#This Row],[r_fighter_id]],ufc_fighters[id],ufc_fighters[year],"xxx",0,1)</f>
        <v>1982</v>
      </c>
      <c r="D399">
        <f>_xlfn.XLOOKUP(ufc_fights_2[[#This Row],[b_fighter_id]],ufc_fighters[id],ufc_fighters[year],"Prázdné",0,1)</f>
        <v>1988</v>
      </c>
      <c r="E399" s="10">
        <f>YEAR(ufc_fights_2[[#This Row],[date]])-ufc_fights_2[[#This Row],[r_year]]</f>
        <v>36</v>
      </c>
      <c r="F399" s="10">
        <f>YEAR(ufc_fights_2[[#This Row],[date]])-ufc_fights_2[[#This Row],[b_year]]</f>
        <v>30</v>
      </c>
      <c r="G399">
        <v>0</v>
      </c>
      <c r="H399">
        <v>0</v>
      </c>
      <c r="I399">
        <v>0.5333</v>
      </c>
      <c r="J399">
        <v>0.42699999999999999</v>
      </c>
      <c r="K399">
        <v>0.64800000000000002</v>
      </c>
      <c r="L399">
        <v>0.62919999999999998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 s="2">
        <v>5.2199074074074075E-3</v>
      </c>
      <c r="T399" s="2">
        <v>2.0949074074074073E-3</v>
      </c>
      <c r="U399">
        <v>0.29549999999999998</v>
      </c>
      <c r="V399">
        <v>0.1961</v>
      </c>
      <c r="W399">
        <v>0.92859999999999998</v>
      </c>
      <c r="X399">
        <v>0.33329999999999999</v>
      </c>
      <c r="Y399">
        <v>0.76919999999999999</v>
      </c>
      <c r="Z399">
        <v>0.3095</v>
      </c>
      <c r="AA399">
        <v>0.38100000000000001</v>
      </c>
      <c r="AB399">
        <v>0.81820000000000004</v>
      </c>
      <c r="AC399">
        <v>0.53849999999999998</v>
      </c>
      <c r="AD399">
        <v>0</v>
      </c>
      <c r="AE399">
        <v>0</v>
      </c>
      <c r="AF399" t="s">
        <v>3915</v>
      </c>
      <c r="AG399" s="2">
        <v>3.472222222222222E-3</v>
      </c>
      <c r="AH399" t="s">
        <v>3911</v>
      </c>
      <c r="AI399">
        <v>3</v>
      </c>
      <c r="AJ399" t="s">
        <v>3931</v>
      </c>
      <c r="AK399" s="3">
        <v>43247</v>
      </c>
      <c r="AL399" s="10">
        <f>YEAR(ufc_fights_2[[#This Row],[date]])</f>
        <v>2018</v>
      </c>
      <c r="AM399" t="s">
        <v>3948</v>
      </c>
      <c r="AN399">
        <v>99</v>
      </c>
      <c r="AO399" t="s">
        <v>3913</v>
      </c>
      <c r="AP399">
        <f>IF(ufc_fights_2[[#This Row],[winner]]="Red",ufc_fights_2[[#This Row],[r_fighter_id]],ufc_fights_2[[#This Row],[b_fighter_id]])</f>
        <v>1745</v>
      </c>
      <c r="AQ399" t="str">
        <f>_xlfn.XLOOKUP(ufc_fights_2[[#This Row],[winnerID]],ufc_fighters[id],ufc_fighters[fighter_name],"xxx",0,1)</f>
        <v>Lina Lansberg</v>
      </c>
    </row>
    <row r="400" spans="1:43">
      <c r="A400">
        <v>538</v>
      </c>
      <c r="B400">
        <v>1745</v>
      </c>
      <c r="C400">
        <f>_xlfn.XLOOKUP(ufc_fights_2[[#This Row],[r_fighter_id]],ufc_fighters[id],ufc_fighters[year],"xxx",0,1)</f>
        <v>1991</v>
      </c>
      <c r="D400">
        <f>_xlfn.XLOOKUP(ufc_fights_2[[#This Row],[b_fighter_id]],ufc_fighters[id],ufc_fighters[year],"Prázdné",0,1)</f>
        <v>1982</v>
      </c>
      <c r="E400" s="10">
        <f>YEAR(ufc_fights_2[[#This Row],[date]])-ufc_fights_2[[#This Row],[r_year]]</f>
        <v>28</v>
      </c>
      <c r="F400" s="10">
        <f>YEAR(ufc_fights_2[[#This Row],[date]])-ufc_fights_2[[#This Row],[b_year]]</f>
        <v>37</v>
      </c>
      <c r="G400">
        <v>0</v>
      </c>
      <c r="H400">
        <v>0</v>
      </c>
      <c r="I400">
        <v>0.55320000000000003</v>
      </c>
      <c r="J400">
        <v>0.53849999999999998</v>
      </c>
      <c r="K400">
        <v>0.61699999999999999</v>
      </c>
      <c r="L400">
        <v>0.53849999999999998</v>
      </c>
      <c r="M400">
        <v>0</v>
      </c>
      <c r="N400">
        <v>0.5</v>
      </c>
      <c r="O400">
        <v>0</v>
      </c>
      <c r="P400">
        <v>0</v>
      </c>
      <c r="Q400">
        <v>0</v>
      </c>
      <c r="R400">
        <v>0</v>
      </c>
      <c r="S400" s="2">
        <v>4.0162037037037041E-3</v>
      </c>
      <c r="T400" s="2">
        <v>5.3819444444444444E-3</v>
      </c>
      <c r="U400">
        <v>0.18179999999999999</v>
      </c>
      <c r="V400">
        <v>0.5</v>
      </c>
      <c r="W400">
        <v>0.91300000000000003</v>
      </c>
      <c r="X400">
        <v>0.5</v>
      </c>
      <c r="Y400">
        <v>1</v>
      </c>
      <c r="Z400">
        <v>0.22220000000000001</v>
      </c>
      <c r="AA400">
        <v>0.25</v>
      </c>
      <c r="AB400">
        <v>0.75860000000000005</v>
      </c>
      <c r="AC400">
        <v>0.5333</v>
      </c>
      <c r="AD400">
        <v>0</v>
      </c>
      <c r="AE400">
        <v>0.6875</v>
      </c>
      <c r="AF400" t="s">
        <v>3915</v>
      </c>
      <c r="AG400" s="2">
        <v>3.472222222222222E-3</v>
      </c>
      <c r="AH400" t="s">
        <v>3911</v>
      </c>
      <c r="AI400">
        <v>3</v>
      </c>
      <c r="AJ400" t="s">
        <v>3961</v>
      </c>
      <c r="AK400" s="3">
        <v>43736</v>
      </c>
      <c r="AL400" s="10">
        <f>YEAR(ufc_fights_2[[#This Row],[date]])</f>
        <v>2019</v>
      </c>
      <c r="AM400" t="s">
        <v>3948</v>
      </c>
      <c r="AN400">
        <v>102</v>
      </c>
      <c r="AO400" t="s">
        <v>3918</v>
      </c>
      <c r="AP400">
        <f>IF(ufc_fights_2[[#This Row],[winner]]="Red",ufc_fights_2[[#This Row],[r_fighter_id]],ufc_fights_2[[#This Row],[b_fighter_id]])</f>
        <v>1745</v>
      </c>
      <c r="AQ400" t="str">
        <f>_xlfn.XLOOKUP(ufc_fights_2[[#This Row],[winnerID]],ufc_fighters[id],ufc_fighters[fighter_name],"xxx",0,1)</f>
        <v>Lina Lansberg</v>
      </c>
    </row>
    <row r="401" spans="1:43">
      <c r="A401">
        <v>568</v>
      </c>
      <c r="B401">
        <v>1642</v>
      </c>
      <c r="C401">
        <f>_xlfn.XLOOKUP(ufc_fights_2[[#This Row],[r_fighter_id]],ufc_fighters[id],ufc_fighters[year],"xxx",0,1)</f>
        <v>1987</v>
      </c>
      <c r="D401">
        <f>_xlfn.XLOOKUP(ufc_fights_2[[#This Row],[b_fighter_id]],ufc_fighters[id],ufc_fighters[year],"Prázdné",0,1)</f>
        <v>1991</v>
      </c>
      <c r="E401" s="10">
        <f>YEAR(ufc_fights_2[[#This Row],[date]])-ufc_fights_2[[#This Row],[r_year]]</f>
        <v>32</v>
      </c>
      <c r="F401" s="10">
        <f>YEAR(ufc_fights_2[[#This Row],[date]])-ufc_fights_2[[#This Row],[b_year]]</f>
        <v>28</v>
      </c>
      <c r="G401">
        <v>0</v>
      </c>
      <c r="H401">
        <v>0</v>
      </c>
      <c r="I401">
        <v>0.41399999999999998</v>
      </c>
      <c r="J401">
        <v>0.4118</v>
      </c>
      <c r="K401">
        <v>0.43559999999999999</v>
      </c>
      <c r="L401">
        <v>0.4239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2.0833333333333335E-4</v>
      </c>
      <c r="T401" s="2">
        <v>5.6712962962962967E-4</v>
      </c>
      <c r="U401">
        <v>0.31619999999999998</v>
      </c>
      <c r="V401">
        <v>0.36599999999999999</v>
      </c>
      <c r="W401">
        <v>0.375</v>
      </c>
      <c r="X401">
        <v>0.91669999999999996</v>
      </c>
      <c r="Y401">
        <v>0.92859999999999998</v>
      </c>
      <c r="Z401">
        <v>0.41399999999999998</v>
      </c>
      <c r="AA401">
        <v>0.40610000000000002</v>
      </c>
      <c r="AB401">
        <v>0</v>
      </c>
      <c r="AC401">
        <v>0.55559999999999998</v>
      </c>
      <c r="AD401">
        <v>0</v>
      </c>
      <c r="AE401">
        <v>0</v>
      </c>
      <c r="AF401" t="s">
        <v>3915</v>
      </c>
      <c r="AG401" s="2">
        <v>3.472222222222222E-3</v>
      </c>
      <c r="AH401" t="s">
        <v>3911</v>
      </c>
      <c r="AI401">
        <v>3</v>
      </c>
      <c r="AJ401" t="s">
        <v>3944</v>
      </c>
      <c r="AK401" s="3">
        <v>43778</v>
      </c>
      <c r="AL401" s="10">
        <f>YEAR(ufc_fights_2[[#This Row],[date]])</f>
        <v>2019</v>
      </c>
      <c r="AM401" t="s">
        <v>3948</v>
      </c>
      <c r="AN401">
        <v>41</v>
      </c>
      <c r="AO401" t="s">
        <v>3918</v>
      </c>
      <c r="AP401">
        <f>IF(ufc_fights_2[[#This Row],[winner]]="Red",ufc_fights_2[[#This Row],[r_fighter_id]],ufc_fights_2[[#This Row],[b_fighter_id]])</f>
        <v>1642</v>
      </c>
      <c r="AQ401" t="str">
        <f>_xlfn.XLOOKUP(ufc_fights_2[[#This Row],[winnerID]],ufc_fighters[id],ufc_fighters[fighter_name],"xxx",0,1)</f>
        <v>Pannie Kianzad</v>
      </c>
    </row>
    <row r="402" spans="1:43">
      <c r="A402">
        <v>1608</v>
      </c>
      <c r="B402">
        <v>2955</v>
      </c>
      <c r="C402">
        <f>_xlfn.XLOOKUP(ufc_fights_2[[#This Row],[r_fighter_id]],ufc_fighters[id],ufc_fighters[year],"xxx",0,1)</f>
        <v>1985</v>
      </c>
      <c r="D402">
        <f>_xlfn.XLOOKUP(ufc_fights_2[[#This Row],[b_fighter_id]],ufc_fighters[id],ufc_fighters[year],"Prázdné",0,1)</f>
        <v>1988</v>
      </c>
      <c r="E402" s="10">
        <f>YEAR(ufc_fights_2[[#This Row],[date]])-ufc_fights_2[[#This Row],[r_year]]</f>
        <v>30</v>
      </c>
      <c r="F402" s="10">
        <f>YEAR(ufc_fights_2[[#This Row],[date]])-ufc_fights_2[[#This Row],[b_year]]</f>
        <v>27</v>
      </c>
      <c r="G402">
        <v>0</v>
      </c>
      <c r="H402">
        <v>0</v>
      </c>
      <c r="I402">
        <v>0.61360000000000003</v>
      </c>
      <c r="J402">
        <v>0.72729999999999995</v>
      </c>
      <c r="K402">
        <v>0.8256</v>
      </c>
      <c r="L402">
        <v>0.84619999999999995</v>
      </c>
      <c r="M402">
        <v>0.25</v>
      </c>
      <c r="N402">
        <v>0.44440000000000002</v>
      </c>
      <c r="O402">
        <v>0</v>
      </c>
      <c r="P402">
        <v>0</v>
      </c>
      <c r="Q402">
        <v>0</v>
      </c>
      <c r="R402">
        <v>0</v>
      </c>
      <c r="S402" s="2">
        <v>3.3680555555555556E-3</v>
      </c>
      <c r="T402" s="2">
        <v>4.31712962962963E-3</v>
      </c>
      <c r="U402">
        <v>0.53849999999999998</v>
      </c>
      <c r="V402">
        <v>0.72409999999999997</v>
      </c>
      <c r="W402">
        <v>0.4</v>
      </c>
      <c r="X402">
        <v>0.84619999999999995</v>
      </c>
      <c r="Y402">
        <v>0.75</v>
      </c>
      <c r="Z402">
        <v>0.54549999999999998</v>
      </c>
      <c r="AA402">
        <v>0.54549999999999998</v>
      </c>
      <c r="AB402">
        <v>0.5</v>
      </c>
      <c r="AC402">
        <v>0.94120000000000004</v>
      </c>
      <c r="AD402">
        <v>0.9</v>
      </c>
      <c r="AE402">
        <v>0.8</v>
      </c>
      <c r="AF402" t="s">
        <v>3922</v>
      </c>
      <c r="AG402" s="2">
        <v>3.472222222222222E-3</v>
      </c>
      <c r="AH402" t="s">
        <v>3911</v>
      </c>
      <c r="AI402">
        <v>3</v>
      </c>
      <c r="AJ402" t="s">
        <v>3928</v>
      </c>
      <c r="AK402" s="3">
        <v>42357</v>
      </c>
      <c r="AL402" s="10">
        <f>YEAR(ufc_fights_2[[#This Row],[date]])</f>
        <v>2015</v>
      </c>
      <c r="AM402" t="s">
        <v>3948</v>
      </c>
      <c r="AN402">
        <v>49</v>
      </c>
      <c r="AO402" t="s">
        <v>3918</v>
      </c>
      <c r="AP402">
        <f>IF(ufc_fights_2[[#This Row],[winner]]="Red",ufc_fights_2[[#This Row],[r_fighter_id]],ufc_fights_2[[#This Row],[b_fighter_id]])</f>
        <v>2955</v>
      </c>
      <c r="AQ402" t="str">
        <f>_xlfn.XLOOKUP(ufc_fights_2[[#This Row],[winnerID]],ufc_fighters[id],ufc_fighters[fighter_name],"xxx",0,1)</f>
        <v>Valentina Shevchenko</v>
      </c>
    </row>
    <row r="403" spans="1:43">
      <c r="A403">
        <v>622</v>
      </c>
      <c r="B403">
        <v>1642</v>
      </c>
      <c r="C403">
        <f>_xlfn.XLOOKUP(ufc_fights_2[[#This Row],[r_fighter_id]],ufc_fighters[id],ufc_fighters[year],"xxx",0,1)</f>
        <v>1983</v>
      </c>
      <c r="D403">
        <f>_xlfn.XLOOKUP(ufc_fights_2[[#This Row],[b_fighter_id]],ufc_fighters[id],ufc_fighters[year],"Prázdné",0,1)</f>
        <v>1991</v>
      </c>
      <c r="E403" s="10">
        <f>YEAR(ufc_fights_2[[#This Row],[date]])-ufc_fights_2[[#This Row],[r_year]]</f>
        <v>37</v>
      </c>
      <c r="F403" s="10">
        <f>YEAR(ufc_fights_2[[#This Row],[date]])-ufc_fights_2[[#This Row],[b_year]]</f>
        <v>29</v>
      </c>
      <c r="G403">
        <v>0</v>
      </c>
      <c r="H403">
        <v>0</v>
      </c>
      <c r="I403">
        <v>0.3916</v>
      </c>
      <c r="J403">
        <v>0.51759999999999995</v>
      </c>
      <c r="K403">
        <v>0.46629999999999999</v>
      </c>
      <c r="L403">
        <v>0.5171</v>
      </c>
      <c r="M403">
        <v>0.2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1.4004629629629629E-3</v>
      </c>
      <c r="T403" s="2">
        <v>5.7870370370370373E-5</v>
      </c>
      <c r="U403">
        <v>0.34189999999999998</v>
      </c>
      <c r="V403">
        <v>0.45240000000000002</v>
      </c>
      <c r="W403">
        <v>0.7</v>
      </c>
      <c r="X403">
        <v>0.33329999999999999</v>
      </c>
      <c r="Y403">
        <v>1</v>
      </c>
      <c r="Z403">
        <v>0.36509999999999998</v>
      </c>
      <c r="AA403">
        <v>0.50790000000000002</v>
      </c>
      <c r="AB403">
        <v>0.6</v>
      </c>
      <c r="AC403">
        <v>0.75</v>
      </c>
      <c r="AD403">
        <v>0.5</v>
      </c>
      <c r="AE403">
        <v>0</v>
      </c>
      <c r="AF403" t="s">
        <v>3915</v>
      </c>
      <c r="AG403" s="2">
        <v>3.472222222222222E-3</v>
      </c>
      <c r="AH403" t="s">
        <v>3911</v>
      </c>
      <c r="AI403">
        <v>3</v>
      </c>
      <c r="AJ403" t="s">
        <v>3944</v>
      </c>
      <c r="AK403" s="3">
        <v>44037</v>
      </c>
      <c r="AL403" s="10">
        <f>YEAR(ufc_fights_2[[#This Row],[date]])</f>
        <v>2020</v>
      </c>
      <c r="AM403" t="s">
        <v>3948</v>
      </c>
      <c r="AN403">
        <v>5</v>
      </c>
      <c r="AO403" t="s">
        <v>3918</v>
      </c>
      <c r="AP403">
        <f>IF(ufc_fights_2[[#This Row],[winner]]="Red",ufc_fights_2[[#This Row],[r_fighter_id]],ufc_fights_2[[#This Row],[b_fighter_id]])</f>
        <v>1642</v>
      </c>
      <c r="AQ403" t="str">
        <f>_xlfn.XLOOKUP(ufc_fights_2[[#This Row],[winnerID]],ufc_fighters[id],ufc_fighters[fighter_name],"xxx",0,1)</f>
        <v>Pannie Kianzad</v>
      </c>
    </row>
    <row r="404" spans="1:43">
      <c r="A404">
        <v>2190</v>
      </c>
      <c r="B404">
        <v>918</v>
      </c>
      <c r="C404">
        <f>_xlfn.XLOOKUP(ufc_fights_2[[#This Row],[r_fighter_id]],ufc_fighters[id],ufc_fighters[year],"xxx",0,1)</f>
        <v>1988</v>
      </c>
      <c r="D404">
        <f>_xlfn.XLOOKUP(ufc_fights_2[[#This Row],[b_fighter_id]],ufc_fighters[id],ufc_fighters[year],"Prázdné",0,1)</f>
        <v>1987</v>
      </c>
      <c r="E404" s="10">
        <f>YEAR(ufc_fights_2[[#This Row],[date]])-ufc_fights_2[[#This Row],[r_year]]</f>
        <v>29</v>
      </c>
      <c r="F404" s="10">
        <f>YEAR(ufc_fights_2[[#This Row],[date]])-ufc_fights_2[[#This Row],[b_year]]</f>
        <v>30</v>
      </c>
      <c r="G404">
        <v>0</v>
      </c>
      <c r="H404">
        <v>0</v>
      </c>
      <c r="I404">
        <v>0.5</v>
      </c>
      <c r="J404">
        <v>0.33329999999999999</v>
      </c>
      <c r="K404">
        <v>0.55559999999999998</v>
      </c>
      <c r="L404">
        <v>0.45450000000000002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 s="2">
        <v>8.1018518518518516E-5</v>
      </c>
      <c r="T404" s="2">
        <v>1.6898148148148148E-3</v>
      </c>
      <c r="U404">
        <v>0.4</v>
      </c>
      <c r="V404">
        <v>0.2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0.5</v>
      </c>
      <c r="AD404">
        <v>0.75</v>
      </c>
      <c r="AE404">
        <v>1</v>
      </c>
      <c r="AF404" t="s">
        <v>3933</v>
      </c>
      <c r="AG404" s="2">
        <v>1.9791666666666668E-3</v>
      </c>
      <c r="AH404" t="s">
        <v>3911</v>
      </c>
      <c r="AI404">
        <v>3</v>
      </c>
      <c r="AJ404" t="s">
        <v>3949</v>
      </c>
      <c r="AK404" s="3">
        <v>42987</v>
      </c>
      <c r="AL404" s="10">
        <f>YEAR(ufc_fights_2[[#This Row],[date]])</f>
        <v>2017</v>
      </c>
      <c r="AM404" t="s">
        <v>3948</v>
      </c>
      <c r="AN404">
        <v>30</v>
      </c>
      <c r="AO404" t="s">
        <v>3913</v>
      </c>
      <c r="AP404">
        <f>IF(ufc_fights_2[[#This Row],[winner]]="Red",ufc_fights_2[[#This Row],[r_fighter_id]],ufc_fights_2[[#This Row],[b_fighter_id]])</f>
        <v>2190</v>
      </c>
      <c r="AQ404" t="str">
        <f>_xlfn.XLOOKUP(ufc_fights_2[[#This Row],[winnerID]],ufc_fighters[id],ufc_fighters[fighter_name],"xxx",0,1)</f>
        <v>Sarah Moras</v>
      </c>
    </row>
    <row r="405" spans="1:43">
      <c r="A405">
        <v>1538</v>
      </c>
      <c r="B405">
        <v>2190</v>
      </c>
      <c r="C405">
        <f>_xlfn.XLOOKUP(ufc_fights_2[[#This Row],[r_fighter_id]],ufc_fighters[id],ufc_fighters[year],"xxx",0,1)</f>
        <v>1995</v>
      </c>
      <c r="D405">
        <f>_xlfn.XLOOKUP(ufc_fights_2[[#This Row],[b_fighter_id]],ufc_fighters[id],ufc_fighters[year],"Prázdné",0,1)</f>
        <v>1988</v>
      </c>
      <c r="E405" s="10">
        <f>YEAR(ufc_fights_2[[#This Row],[date]])-ufc_fights_2[[#This Row],[r_year]]</f>
        <v>24</v>
      </c>
      <c r="F405" s="10">
        <f>YEAR(ufc_fights_2[[#This Row],[date]])-ufc_fights_2[[#This Row],[b_year]]</f>
        <v>31</v>
      </c>
      <c r="G405">
        <v>0</v>
      </c>
      <c r="H405">
        <v>0</v>
      </c>
      <c r="I405">
        <v>0.42220000000000002</v>
      </c>
      <c r="J405">
        <v>0.5</v>
      </c>
      <c r="K405">
        <v>0.58440000000000003</v>
      </c>
      <c r="L405">
        <v>0.68059999999999998</v>
      </c>
      <c r="M405">
        <v>0.66669999999999996</v>
      </c>
      <c r="N405">
        <v>0</v>
      </c>
      <c r="O405">
        <v>0</v>
      </c>
      <c r="P405">
        <v>1</v>
      </c>
      <c r="Q405">
        <v>0</v>
      </c>
      <c r="R405">
        <v>1</v>
      </c>
      <c r="S405" s="2">
        <v>1.6203703703703703E-3</v>
      </c>
      <c r="T405" s="2">
        <v>4.5717592592592589E-3</v>
      </c>
      <c r="U405">
        <v>0.31580000000000003</v>
      </c>
      <c r="V405">
        <v>0.44869999999999999</v>
      </c>
      <c r="W405">
        <v>1</v>
      </c>
      <c r="X405">
        <v>1</v>
      </c>
      <c r="Y405">
        <v>1</v>
      </c>
      <c r="Z405">
        <v>0.39019999999999999</v>
      </c>
      <c r="AA405">
        <v>0.31369999999999998</v>
      </c>
      <c r="AB405">
        <v>1</v>
      </c>
      <c r="AC405">
        <v>0.5</v>
      </c>
      <c r="AD405">
        <v>0.66669999999999996</v>
      </c>
      <c r="AE405">
        <v>0.77139999999999997</v>
      </c>
      <c r="AF405" t="s">
        <v>3910</v>
      </c>
      <c r="AG405" s="2">
        <v>1.6898148148148148E-3</v>
      </c>
      <c r="AH405" t="s">
        <v>3911</v>
      </c>
      <c r="AI405">
        <v>3</v>
      </c>
      <c r="AJ405" t="s">
        <v>3931</v>
      </c>
      <c r="AK405" s="3">
        <v>43715</v>
      </c>
      <c r="AL405" s="10">
        <f>YEAR(ufc_fights_2[[#This Row],[date]])</f>
        <v>2019</v>
      </c>
      <c r="AM405" t="s">
        <v>3948</v>
      </c>
      <c r="AN405">
        <v>5</v>
      </c>
      <c r="AO405" t="s">
        <v>3918</v>
      </c>
      <c r="AP405">
        <f>IF(ufc_fights_2[[#This Row],[winner]]="Red",ufc_fights_2[[#This Row],[r_fighter_id]],ufc_fights_2[[#This Row],[b_fighter_id]])</f>
        <v>2190</v>
      </c>
      <c r="AQ405" t="str">
        <f>_xlfn.XLOOKUP(ufc_fights_2[[#This Row],[winnerID]],ufc_fighters[id],ufc_fighters[fighter_name],"xxx",0,1)</f>
        <v>Sarah Moras</v>
      </c>
    </row>
    <row r="406" spans="1:43">
      <c r="A406">
        <v>265</v>
      </c>
      <c r="B406">
        <v>130</v>
      </c>
      <c r="C406">
        <f>_xlfn.XLOOKUP(ufc_fights_2[[#This Row],[r_fighter_id]],ufc_fighters[id],ufc_fighters[year],"xxx",0,1)</f>
        <v>1987</v>
      </c>
      <c r="D406">
        <f>_xlfn.XLOOKUP(ufc_fights_2[[#This Row],[b_fighter_id]],ufc_fighters[id],ufc_fighters[year],"Prázdné",0,1)</f>
        <v>1986</v>
      </c>
      <c r="E406" s="10">
        <f>YEAR(ufc_fights_2[[#This Row],[date]])-ufc_fights_2[[#This Row],[r_year]]</f>
        <v>32</v>
      </c>
      <c r="F406" s="10">
        <f>YEAR(ufc_fights_2[[#This Row],[date]])-ufc_fights_2[[#This Row],[b_year]]</f>
        <v>33</v>
      </c>
      <c r="G406">
        <v>0</v>
      </c>
      <c r="H406">
        <v>1</v>
      </c>
      <c r="I406">
        <v>0.3382</v>
      </c>
      <c r="J406">
        <v>0.53039999999999998</v>
      </c>
      <c r="K406">
        <v>0.36170000000000002</v>
      </c>
      <c r="L406">
        <v>0.55000000000000004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 s="2">
        <v>1.3888888888888889E-4</v>
      </c>
      <c r="T406" s="2">
        <v>8.9120370370370373E-4</v>
      </c>
      <c r="U406">
        <v>0.25</v>
      </c>
      <c r="V406">
        <v>0.4304</v>
      </c>
      <c r="W406">
        <v>0.66669999999999996</v>
      </c>
      <c r="X406">
        <v>0.83330000000000004</v>
      </c>
      <c r="Y406">
        <v>0.81820000000000004</v>
      </c>
      <c r="Z406">
        <v>0.33579999999999999</v>
      </c>
      <c r="AA406">
        <v>0.51349999999999996</v>
      </c>
      <c r="AB406">
        <v>0.5</v>
      </c>
      <c r="AC406">
        <v>0</v>
      </c>
      <c r="AD406">
        <v>0</v>
      </c>
      <c r="AE406">
        <v>1</v>
      </c>
      <c r="AF406" t="s">
        <v>3910</v>
      </c>
      <c r="AG406" s="2">
        <v>5.5555555555555556E-4</v>
      </c>
      <c r="AH406" t="s">
        <v>3911</v>
      </c>
      <c r="AI406">
        <v>3</v>
      </c>
      <c r="AJ406" t="s">
        <v>3935</v>
      </c>
      <c r="AK406" s="3">
        <v>43596</v>
      </c>
      <c r="AL406" s="10">
        <f>YEAR(ufc_fights_2[[#This Row],[date]])</f>
        <v>2019</v>
      </c>
      <c r="AM406" t="s">
        <v>3948</v>
      </c>
      <c r="AN406">
        <v>13</v>
      </c>
      <c r="AO406" t="s">
        <v>3918</v>
      </c>
      <c r="AP406">
        <f>IF(ufc_fights_2[[#This Row],[winner]]="Red",ufc_fights_2[[#This Row],[r_fighter_id]],ufc_fights_2[[#This Row],[b_fighter_id]])</f>
        <v>130</v>
      </c>
      <c r="AQ406" t="str">
        <f>_xlfn.XLOOKUP(ufc_fights_2[[#This Row],[winnerID]],ufc_fighters[id],ufc_fighters[fighter_name],"xxx",0,1)</f>
        <v>Viviane Araujo</v>
      </c>
    </row>
    <row r="407" spans="1:43">
      <c r="A407">
        <v>914</v>
      </c>
      <c r="B407">
        <v>622</v>
      </c>
      <c r="C407">
        <f>_xlfn.XLOOKUP(ufc_fights_2[[#This Row],[r_fighter_id]],ufc_fighters[id],ufc_fighters[year],"xxx",0,1)</f>
        <v>1985</v>
      </c>
      <c r="D407">
        <f>_xlfn.XLOOKUP(ufc_fights_2[[#This Row],[b_fighter_id]],ufc_fighters[id],ufc_fighters[year],"Prázdné",0,1)</f>
        <v>1983</v>
      </c>
      <c r="E407" s="10">
        <f>YEAR(ufc_fights_2[[#This Row],[date]])-ufc_fights_2[[#This Row],[r_year]]</f>
        <v>34</v>
      </c>
      <c r="F407" s="10">
        <f>YEAR(ufc_fights_2[[#This Row],[date]])-ufc_fights_2[[#This Row],[b_year]]</f>
        <v>36</v>
      </c>
      <c r="G407">
        <v>0</v>
      </c>
      <c r="H407">
        <v>0</v>
      </c>
      <c r="I407">
        <v>0.4556</v>
      </c>
      <c r="J407">
        <v>0.46460000000000001</v>
      </c>
      <c r="K407">
        <v>0.50539999999999996</v>
      </c>
      <c r="L407">
        <v>0.52739999999999998</v>
      </c>
      <c r="M407">
        <v>0.2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1.6782407407407408E-3</v>
      </c>
      <c r="T407" s="2">
        <v>9.7222222222222219E-4</v>
      </c>
      <c r="U407">
        <v>0.42030000000000001</v>
      </c>
      <c r="V407">
        <v>0.4158</v>
      </c>
      <c r="W407">
        <v>0.52170000000000005</v>
      </c>
      <c r="X407">
        <v>0.875</v>
      </c>
      <c r="Y407">
        <v>0.71430000000000005</v>
      </c>
      <c r="Z407">
        <v>0.39290000000000003</v>
      </c>
      <c r="AA407">
        <v>0.45760000000000001</v>
      </c>
      <c r="AB407">
        <v>0.8</v>
      </c>
      <c r="AC407">
        <v>0.55559999999999998</v>
      </c>
      <c r="AD407">
        <v>0.73680000000000001</v>
      </c>
      <c r="AE407">
        <v>0</v>
      </c>
      <c r="AF407" t="s">
        <v>3915</v>
      </c>
      <c r="AG407" s="2">
        <v>3.472222222222222E-3</v>
      </c>
      <c r="AH407" t="s">
        <v>3911</v>
      </c>
      <c r="AI407">
        <v>3</v>
      </c>
      <c r="AJ407" t="s">
        <v>3924</v>
      </c>
      <c r="AK407" s="3">
        <v>43729</v>
      </c>
      <c r="AL407" s="10">
        <f>YEAR(ufc_fights_2[[#This Row],[date]])</f>
        <v>2019</v>
      </c>
      <c r="AM407" t="s">
        <v>3948</v>
      </c>
      <c r="AN407">
        <v>50</v>
      </c>
      <c r="AO407" t="s">
        <v>3918</v>
      </c>
      <c r="AP407">
        <f>IF(ufc_fights_2[[#This Row],[winner]]="Red",ufc_fights_2[[#This Row],[r_fighter_id]],ufc_fights_2[[#This Row],[b_fighter_id]])</f>
        <v>622</v>
      </c>
      <c r="AQ407" t="str">
        <f>_xlfn.XLOOKUP(ufc_fights_2[[#This Row],[winnerID]],ufc_fighters[id],ufc_fighters[fighter_name],"xxx",0,1)</f>
        <v>Bethe Correia</v>
      </c>
    </row>
    <row r="408" spans="1:43">
      <c r="A408">
        <v>3376</v>
      </c>
      <c r="B408">
        <v>48</v>
      </c>
      <c r="C408">
        <f>_xlfn.XLOOKUP(ufc_fights_2[[#This Row],[r_fighter_id]],ufc_fighters[id],ufc_fighters[year],"xxx",0,1)</f>
        <v>1991</v>
      </c>
      <c r="D408">
        <f>_xlfn.XLOOKUP(ufc_fights_2[[#This Row],[b_fighter_id]],ufc_fighters[id],ufc_fighters[year],"Prázdné",0,1)</f>
        <v>1988</v>
      </c>
      <c r="E408" s="10">
        <f>YEAR(ufc_fights_2[[#This Row],[date]])-ufc_fights_2[[#This Row],[r_year]]</f>
        <v>28</v>
      </c>
      <c r="F408" s="10">
        <f>YEAR(ufc_fights_2[[#This Row],[date]])-ufc_fights_2[[#This Row],[b_year]]</f>
        <v>31</v>
      </c>
      <c r="G408">
        <v>0</v>
      </c>
      <c r="H408">
        <v>1</v>
      </c>
      <c r="I408">
        <v>0.26319999999999999</v>
      </c>
      <c r="J408">
        <v>0.36620000000000003</v>
      </c>
      <c r="K408">
        <v>0.26319999999999999</v>
      </c>
      <c r="L408">
        <v>0.36620000000000003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</v>
      </c>
      <c r="T408" s="2">
        <v>2.3148148148148147E-5</v>
      </c>
      <c r="U408">
        <v>0.25330000000000003</v>
      </c>
      <c r="V408">
        <v>0.25</v>
      </c>
      <c r="W408">
        <v>1</v>
      </c>
      <c r="X408">
        <v>0</v>
      </c>
      <c r="Y408">
        <v>1</v>
      </c>
      <c r="Z408">
        <v>0.26319999999999999</v>
      </c>
      <c r="AA408">
        <v>0.3478</v>
      </c>
      <c r="AB408">
        <v>0</v>
      </c>
      <c r="AC408">
        <v>0</v>
      </c>
      <c r="AD408">
        <v>0</v>
      </c>
      <c r="AE408">
        <v>1</v>
      </c>
      <c r="AF408" t="s">
        <v>3910</v>
      </c>
      <c r="AG408" s="2">
        <v>3.3680555555555556E-3</v>
      </c>
      <c r="AH408" t="s">
        <v>3911</v>
      </c>
      <c r="AI408">
        <v>3</v>
      </c>
      <c r="AJ408" t="s">
        <v>3924</v>
      </c>
      <c r="AK408" s="3">
        <v>43813</v>
      </c>
      <c r="AL408" s="10">
        <f>YEAR(ufc_fights_2[[#This Row],[date]])</f>
        <v>2019</v>
      </c>
      <c r="AM408" t="s">
        <v>3948</v>
      </c>
      <c r="AN408">
        <v>1</v>
      </c>
      <c r="AO408" t="s">
        <v>3918</v>
      </c>
      <c r="AP408">
        <f>IF(ufc_fights_2[[#This Row],[winner]]="Red",ufc_fights_2[[#This Row],[r_fighter_id]],ufc_fights_2[[#This Row],[b_fighter_id]])</f>
        <v>48</v>
      </c>
      <c r="AQ408" t="str">
        <f>_xlfn.XLOOKUP(ufc_fights_2[[#This Row],[winnerID]],ufc_fighters[id],ufc_fighters[fighter_name],"xxx",0,1)</f>
        <v>Irene Aldana</v>
      </c>
    </row>
    <row r="409" spans="1:43">
      <c r="A409">
        <v>712</v>
      </c>
      <c r="B409">
        <v>925</v>
      </c>
      <c r="C409">
        <f>_xlfn.XLOOKUP(ufc_fights_2[[#This Row],[r_fighter_id]],ufc_fighters[id],ufc_fighters[year],"xxx",0,1)</f>
        <v>1984</v>
      </c>
      <c r="D409">
        <f>_xlfn.XLOOKUP(ufc_fights_2[[#This Row],[b_fighter_id]],ufc_fighters[id],ufc_fighters[year],"Prázdné",0,1)</f>
        <v>1986</v>
      </c>
      <c r="E409" s="10">
        <f>YEAR(ufc_fights_2[[#This Row],[date]])-ufc_fights_2[[#This Row],[r_year]]</f>
        <v>30</v>
      </c>
      <c r="F409" s="10">
        <f>YEAR(ufc_fights_2[[#This Row],[date]])-ufc_fights_2[[#This Row],[b_year]]</f>
        <v>28</v>
      </c>
      <c r="G409">
        <v>0</v>
      </c>
      <c r="H409">
        <v>0</v>
      </c>
      <c r="I409">
        <v>0.46899999999999997</v>
      </c>
      <c r="J409">
        <v>0.4234</v>
      </c>
      <c r="K409">
        <v>0.64</v>
      </c>
      <c r="L409">
        <v>0.5111</v>
      </c>
      <c r="M409">
        <v>0.66669999999999996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3.3796296296296296E-3</v>
      </c>
      <c r="T409" s="2">
        <v>7.9861111111111116E-4</v>
      </c>
      <c r="U409">
        <v>0.3906</v>
      </c>
      <c r="V409">
        <v>0.40210000000000001</v>
      </c>
      <c r="W409">
        <v>0.5</v>
      </c>
      <c r="X409">
        <v>0.59460000000000002</v>
      </c>
      <c r="Y409">
        <v>0.61539999999999995</v>
      </c>
      <c r="Z409">
        <v>0.43959999999999999</v>
      </c>
      <c r="AA409">
        <v>0.40820000000000001</v>
      </c>
      <c r="AB409">
        <v>0.5</v>
      </c>
      <c r="AC409">
        <v>0.53849999999999998</v>
      </c>
      <c r="AD409">
        <v>0.75</v>
      </c>
      <c r="AE409">
        <v>0</v>
      </c>
      <c r="AF409" t="s">
        <v>3922</v>
      </c>
      <c r="AG409" s="2">
        <v>3.472222222222222E-3</v>
      </c>
      <c r="AH409" t="s">
        <v>3911</v>
      </c>
      <c r="AI409">
        <v>3</v>
      </c>
      <c r="AJ409" t="s">
        <v>3949</v>
      </c>
      <c r="AK409" s="3">
        <v>41692</v>
      </c>
      <c r="AL409" s="10">
        <f>YEAR(ufc_fights_2[[#This Row],[date]])</f>
        <v>2014</v>
      </c>
      <c r="AM409" t="s">
        <v>3948</v>
      </c>
      <c r="AN409">
        <v>1</v>
      </c>
      <c r="AO409" t="s">
        <v>3913</v>
      </c>
      <c r="AP409">
        <f>IF(ufc_fights_2[[#This Row],[winner]]="Red",ufc_fights_2[[#This Row],[r_fighter_id]],ufc_fights_2[[#This Row],[b_fighter_id]])</f>
        <v>712</v>
      </c>
      <c r="AQ409" t="str">
        <f>_xlfn.XLOOKUP(ufc_fights_2[[#This Row],[winnerID]],ufc_fighters[id],ufc_fighters[fighter_name],"xxx",0,1)</f>
        <v>Alexis Davis</v>
      </c>
    </row>
    <row r="410" spans="1:43">
      <c r="A410">
        <v>483</v>
      </c>
      <c r="B410">
        <v>712</v>
      </c>
      <c r="C410">
        <f>_xlfn.XLOOKUP(ufc_fights_2[[#This Row],[r_fighter_id]],ufc_fighters[id],ufc_fighters[year],"xxx",0,1)</f>
        <v>1984</v>
      </c>
      <c r="D410">
        <f>_xlfn.XLOOKUP(ufc_fights_2[[#This Row],[b_fighter_id]],ufc_fighters[id],ufc_fighters[year],"Prázdné",0,1)</f>
        <v>1984</v>
      </c>
      <c r="E410" s="10">
        <f>YEAR(ufc_fights_2[[#This Row],[date]])-ufc_fights_2[[#This Row],[r_year]]</f>
        <v>29</v>
      </c>
      <c r="F410" s="10">
        <f>YEAR(ufc_fights_2[[#This Row],[date]])-ufc_fights_2[[#This Row],[b_year]]</f>
        <v>29</v>
      </c>
      <c r="G410">
        <v>0</v>
      </c>
      <c r="H410">
        <v>0</v>
      </c>
      <c r="I410">
        <v>0.50590000000000002</v>
      </c>
      <c r="J410">
        <v>0.29239999999999999</v>
      </c>
      <c r="K410">
        <v>0.57520000000000004</v>
      </c>
      <c r="L410">
        <v>0.36320000000000002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 s="2">
        <v>2.0833333333333335E-4</v>
      </c>
      <c r="T410" s="2">
        <v>2.1759259259259258E-3</v>
      </c>
      <c r="U410">
        <v>0.35</v>
      </c>
      <c r="V410">
        <v>0.17599999999999999</v>
      </c>
      <c r="W410">
        <v>0.7</v>
      </c>
      <c r="X410">
        <v>1</v>
      </c>
      <c r="Y410">
        <v>0.61760000000000004</v>
      </c>
      <c r="Z410">
        <v>0.49370000000000003</v>
      </c>
      <c r="AA410">
        <v>0.25679999999999997</v>
      </c>
      <c r="AB410">
        <v>0.8</v>
      </c>
      <c r="AC410">
        <v>0.5</v>
      </c>
      <c r="AD410">
        <v>0</v>
      </c>
      <c r="AE410">
        <v>1</v>
      </c>
      <c r="AF410" t="s">
        <v>3915</v>
      </c>
      <c r="AG410" s="2">
        <v>3.472222222222222E-3</v>
      </c>
      <c r="AH410" t="s">
        <v>3911</v>
      </c>
      <c r="AI410">
        <v>3</v>
      </c>
      <c r="AJ410" t="s">
        <v>3972</v>
      </c>
      <c r="AK410" s="3">
        <v>41584</v>
      </c>
      <c r="AL410" s="10">
        <f>YEAR(ufc_fights_2[[#This Row],[date]])</f>
        <v>2013</v>
      </c>
      <c r="AM410" t="s">
        <v>3948</v>
      </c>
      <c r="AN410">
        <v>4</v>
      </c>
      <c r="AO410" t="s">
        <v>3918</v>
      </c>
      <c r="AP410">
        <f>IF(ufc_fights_2[[#This Row],[winner]]="Red",ufc_fights_2[[#This Row],[r_fighter_id]],ufc_fights_2[[#This Row],[b_fighter_id]])</f>
        <v>712</v>
      </c>
      <c r="AQ410" t="str">
        <f>_xlfn.XLOOKUP(ufc_fights_2[[#This Row],[winnerID]],ufc_fighters[id],ufc_fighters[fighter_name],"xxx",0,1)</f>
        <v>Alexis Davis</v>
      </c>
    </row>
    <row r="411" spans="1:43">
      <c r="A411">
        <v>712</v>
      </c>
      <c r="B411">
        <v>2942</v>
      </c>
      <c r="C411">
        <f>_xlfn.XLOOKUP(ufc_fights_2[[#This Row],[r_fighter_id]],ufc_fighters[id],ufc_fighters[year],"xxx",0,1)</f>
        <v>1984</v>
      </c>
      <c r="D411">
        <f>_xlfn.XLOOKUP(ufc_fights_2[[#This Row],[b_fighter_id]],ufc_fighters[id],ufc_fighters[year],"Prázdné",0,1)</f>
        <v>1977</v>
      </c>
      <c r="E411" s="10">
        <f>YEAR(ufc_fights_2[[#This Row],[date]])-ufc_fights_2[[#This Row],[r_year]]</f>
        <v>29</v>
      </c>
      <c r="F411" s="10">
        <f>YEAR(ufc_fights_2[[#This Row],[date]])-ufc_fights_2[[#This Row],[b_year]]</f>
        <v>36</v>
      </c>
      <c r="G411">
        <v>0</v>
      </c>
      <c r="H411">
        <v>0</v>
      </c>
      <c r="I411">
        <v>0.60270000000000001</v>
      </c>
      <c r="J411">
        <v>0.55740000000000001</v>
      </c>
      <c r="K411">
        <v>0.72199999999999998</v>
      </c>
      <c r="L411">
        <v>0.7278</v>
      </c>
      <c r="M411">
        <v>0</v>
      </c>
      <c r="N411">
        <v>0.5</v>
      </c>
      <c r="O411">
        <v>3</v>
      </c>
      <c r="P411">
        <v>0</v>
      </c>
      <c r="Q411">
        <v>2</v>
      </c>
      <c r="R411">
        <v>1</v>
      </c>
      <c r="S411" s="2">
        <v>4.6874999999999998E-3</v>
      </c>
      <c r="T411" s="2">
        <v>4.2013888888888891E-3</v>
      </c>
      <c r="U411">
        <v>0.54100000000000004</v>
      </c>
      <c r="V411">
        <v>0.53449999999999998</v>
      </c>
      <c r="W411">
        <v>0.88890000000000002</v>
      </c>
      <c r="X411">
        <v>1</v>
      </c>
      <c r="Y411">
        <v>1</v>
      </c>
      <c r="Z411">
        <v>0.4894</v>
      </c>
      <c r="AA411">
        <v>0.48</v>
      </c>
      <c r="AB411">
        <v>0.84619999999999995</v>
      </c>
      <c r="AC411">
        <v>0</v>
      </c>
      <c r="AD411">
        <v>0.76919999999999999</v>
      </c>
      <c r="AE411">
        <v>1</v>
      </c>
      <c r="AF411" t="s">
        <v>3915</v>
      </c>
      <c r="AG411" s="2">
        <v>3.472222222222222E-3</v>
      </c>
      <c r="AH411" t="s">
        <v>3911</v>
      </c>
      <c r="AI411">
        <v>3</v>
      </c>
      <c r="AJ411" t="s">
        <v>3914</v>
      </c>
      <c r="AK411" s="3">
        <v>41440</v>
      </c>
      <c r="AL411" s="10">
        <f>YEAR(ufc_fights_2[[#This Row],[date]])</f>
        <v>2013</v>
      </c>
      <c r="AM411" t="s">
        <v>3948</v>
      </c>
      <c r="AN411">
        <v>7</v>
      </c>
      <c r="AO411" t="s">
        <v>3913</v>
      </c>
      <c r="AP411">
        <f>IF(ufc_fights_2[[#This Row],[winner]]="Red",ufc_fights_2[[#This Row],[r_fighter_id]],ufc_fights_2[[#This Row],[b_fighter_id]])</f>
        <v>712</v>
      </c>
      <c r="AQ411" t="str">
        <f>_xlfn.XLOOKUP(ufc_fights_2[[#This Row],[winnerID]],ufc_fighters[id],ufc_fighters[fighter_name],"xxx",0,1)</f>
        <v>Alexis Davis</v>
      </c>
    </row>
    <row r="412" spans="1:43">
      <c r="A412">
        <v>712</v>
      </c>
      <c r="B412">
        <v>692</v>
      </c>
      <c r="C412">
        <f>_xlfn.XLOOKUP(ufc_fights_2[[#This Row],[r_fighter_id]],ufc_fighters[id],ufc_fighters[year],"xxx",0,1)</f>
        <v>1984</v>
      </c>
      <c r="D412">
        <f>_xlfn.XLOOKUP(ufc_fights_2[[#This Row],[b_fighter_id]],ufc_fighters[id],ufc_fighters[year],"Prázdné",0,1)</f>
        <v>1984</v>
      </c>
      <c r="E412" s="10">
        <f>YEAR(ufc_fights_2[[#This Row],[date]])-ufc_fights_2[[#This Row],[r_year]]</f>
        <v>33</v>
      </c>
      <c r="F412" s="10">
        <f>YEAR(ufc_fights_2[[#This Row],[date]])-ufc_fights_2[[#This Row],[b_year]]</f>
        <v>33</v>
      </c>
      <c r="G412">
        <v>0</v>
      </c>
      <c r="H412">
        <v>0</v>
      </c>
      <c r="I412">
        <v>0.41460000000000002</v>
      </c>
      <c r="J412">
        <v>0.32190000000000002</v>
      </c>
      <c r="K412">
        <v>0.59899999999999998</v>
      </c>
      <c r="L412">
        <v>0.47170000000000001</v>
      </c>
      <c r="M412">
        <v>0</v>
      </c>
      <c r="N412">
        <v>0.55559999999999998</v>
      </c>
      <c r="O412">
        <v>2</v>
      </c>
      <c r="P412">
        <v>0</v>
      </c>
      <c r="Q412">
        <v>1</v>
      </c>
      <c r="R412">
        <v>0</v>
      </c>
      <c r="S412" s="2">
        <v>1.8749999999999999E-3</v>
      </c>
      <c r="T412" s="2">
        <v>4.6064814814814814E-3</v>
      </c>
      <c r="U412">
        <v>0.23860000000000001</v>
      </c>
      <c r="V412">
        <v>0.27200000000000002</v>
      </c>
      <c r="W412">
        <v>0.8095</v>
      </c>
      <c r="X412">
        <v>0.92859999999999998</v>
      </c>
      <c r="Y412">
        <v>0.53849999999999998</v>
      </c>
      <c r="Z412">
        <v>0.33650000000000002</v>
      </c>
      <c r="AA412">
        <v>0.24560000000000001</v>
      </c>
      <c r="AB412">
        <v>1</v>
      </c>
      <c r="AC412">
        <v>0.44440000000000002</v>
      </c>
      <c r="AD412">
        <v>0.7</v>
      </c>
      <c r="AE412">
        <v>0.78569999999999995</v>
      </c>
      <c r="AF412" t="s">
        <v>3915</v>
      </c>
      <c r="AG412" s="2">
        <v>3.472222222222222E-3</v>
      </c>
      <c r="AH412" t="s">
        <v>3911</v>
      </c>
      <c r="AI412">
        <v>3</v>
      </c>
      <c r="AJ412" t="s">
        <v>3914</v>
      </c>
      <c r="AK412" s="3">
        <v>42847</v>
      </c>
      <c r="AL412" s="10">
        <f>YEAR(ufc_fights_2[[#This Row],[date]])</f>
        <v>2017</v>
      </c>
      <c r="AM412" t="s">
        <v>3948</v>
      </c>
      <c r="AN412">
        <v>71</v>
      </c>
      <c r="AO412" t="s">
        <v>3913</v>
      </c>
      <c r="AP412">
        <f>IF(ufc_fights_2[[#This Row],[winner]]="Red",ufc_fights_2[[#This Row],[r_fighter_id]],ufc_fights_2[[#This Row],[b_fighter_id]])</f>
        <v>712</v>
      </c>
      <c r="AQ412" t="str">
        <f>_xlfn.XLOOKUP(ufc_fights_2[[#This Row],[winnerID]],ufc_fighters[id],ufc_fighters[fighter_name],"xxx",0,1)</f>
        <v>Alexis Davis</v>
      </c>
    </row>
    <row r="413" spans="1:43">
      <c r="A413">
        <v>712</v>
      </c>
      <c r="B413">
        <v>1608</v>
      </c>
      <c r="C413">
        <f>_xlfn.XLOOKUP(ufc_fights_2[[#This Row],[r_fighter_id]],ufc_fighters[id],ufc_fighters[year],"xxx",0,1)</f>
        <v>1984</v>
      </c>
      <c r="D413">
        <f>_xlfn.XLOOKUP(ufc_fights_2[[#This Row],[b_fighter_id]],ufc_fighters[id],ufc_fighters[year],"Prázdné",0,1)</f>
        <v>1985</v>
      </c>
      <c r="E413" s="10">
        <f>YEAR(ufc_fights_2[[#This Row],[date]])-ufc_fights_2[[#This Row],[r_year]]</f>
        <v>31</v>
      </c>
      <c r="F413" s="10">
        <f>YEAR(ufc_fights_2[[#This Row],[date]])-ufc_fights_2[[#This Row],[b_year]]</f>
        <v>30</v>
      </c>
      <c r="G413">
        <v>0</v>
      </c>
      <c r="H413">
        <v>0</v>
      </c>
      <c r="I413">
        <v>0.34339999999999998</v>
      </c>
      <c r="J413">
        <v>0.5</v>
      </c>
      <c r="K413">
        <v>0.37740000000000001</v>
      </c>
      <c r="L413">
        <v>0.53900000000000003</v>
      </c>
      <c r="M413">
        <v>0.33329999999999999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 s="2">
        <v>5.9027777777777778E-4</v>
      </c>
      <c r="T413" s="2">
        <v>1.0069444444444444E-3</v>
      </c>
      <c r="U413">
        <v>0.23380000000000001</v>
      </c>
      <c r="V413">
        <v>0.41110000000000002</v>
      </c>
      <c r="W413">
        <v>0.63639999999999997</v>
      </c>
      <c r="X413">
        <v>0.81820000000000004</v>
      </c>
      <c r="Y413">
        <v>0.71430000000000005</v>
      </c>
      <c r="Z413">
        <v>0.31869999999999998</v>
      </c>
      <c r="AA413">
        <v>0.4234</v>
      </c>
      <c r="AB413">
        <v>0.625</v>
      </c>
      <c r="AC413">
        <v>0.91669999999999996</v>
      </c>
      <c r="AD413">
        <v>0</v>
      </c>
      <c r="AE413">
        <v>1</v>
      </c>
      <c r="AF413" t="s">
        <v>3933</v>
      </c>
      <c r="AG413" s="2">
        <v>2.1643518518518518E-3</v>
      </c>
      <c r="AH413" t="s">
        <v>3911</v>
      </c>
      <c r="AI413">
        <v>3</v>
      </c>
      <c r="AJ413" t="s">
        <v>3940</v>
      </c>
      <c r="AK413" s="3">
        <v>42119</v>
      </c>
      <c r="AL413" s="10">
        <f>YEAR(ufc_fights_2[[#This Row],[date]])</f>
        <v>2015</v>
      </c>
      <c r="AM413" t="s">
        <v>3948</v>
      </c>
      <c r="AN413">
        <v>92</v>
      </c>
      <c r="AO413" t="s">
        <v>3913</v>
      </c>
      <c r="AP413">
        <f>IF(ufc_fights_2[[#This Row],[winner]]="Red",ufc_fights_2[[#This Row],[r_fighter_id]],ufc_fights_2[[#This Row],[b_fighter_id]])</f>
        <v>712</v>
      </c>
      <c r="AQ413" t="str">
        <f>_xlfn.XLOOKUP(ufc_fights_2[[#This Row],[winnerID]],ufc_fighters[id],ufc_fighters[fighter_name],"xxx",0,1)</f>
        <v>Alexis Davis</v>
      </c>
    </row>
    <row r="414" spans="1:43">
      <c r="A414">
        <v>925</v>
      </c>
      <c r="B414">
        <v>3039</v>
      </c>
      <c r="C414">
        <f>_xlfn.XLOOKUP(ufc_fights_2[[#This Row],[r_fighter_id]],ufc_fighters[id],ufc_fighters[year],"xxx",0,1)</f>
        <v>1986</v>
      </c>
      <c r="D414">
        <f>_xlfn.XLOOKUP(ufc_fights_2[[#This Row],[b_fighter_id]],ufc_fighters[id],ufc_fighters[year],"Prázdné",0,1)</f>
        <v>1982</v>
      </c>
      <c r="E414" s="10">
        <f>YEAR(ufc_fights_2[[#This Row],[date]])-ufc_fights_2[[#This Row],[r_year]]</f>
        <v>28</v>
      </c>
      <c r="F414" s="10">
        <f>YEAR(ufc_fights_2[[#This Row],[date]])-ufc_fights_2[[#This Row],[b_year]]</f>
        <v>32</v>
      </c>
      <c r="G414">
        <v>0</v>
      </c>
      <c r="H414">
        <v>0</v>
      </c>
      <c r="I414">
        <v>0.43240000000000001</v>
      </c>
      <c r="J414">
        <v>0.28570000000000001</v>
      </c>
      <c r="K414">
        <v>0.44440000000000002</v>
      </c>
      <c r="L414">
        <v>0.28999999999999998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</v>
      </c>
      <c r="T414" s="2">
        <v>0</v>
      </c>
      <c r="U414">
        <v>0.35260000000000002</v>
      </c>
      <c r="V414">
        <v>0.23860000000000001</v>
      </c>
      <c r="W414">
        <v>0.77780000000000005</v>
      </c>
      <c r="X414">
        <v>0.9</v>
      </c>
      <c r="Y414">
        <v>1</v>
      </c>
      <c r="Z414">
        <v>0.42220000000000002</v>
      </c>
      <c r="AA414">
        <v>0.27079999999999999</v>
      </c>
      <c r="AB414">
        <v>0.8</v>
      </c>
      <c r="AC414">
        <v>1</v>
      </c>
      <c r="AD414">
        <v>0</v>
      </c>
      <c r="AE414">
        <v>0</v>
      </c>
      <c r="AF414" t="s">
        <v>3926</v>
      </c>
      <c r="AG414" s="2">
        <v>1.0416666666666667E-3</v>
      </c>
      <c r="AH414" t="s">
        <v>3911</v>
      </c>
      <c r="AI414">
        <v>3</v>
      </c>
      <c r="AJ414" t="s">
        <v>3914</v>
      </c>
      <c r="AK414" s="3">
        <v>41958</v>
      </c>
      <c r="AL414" s="10">
        <f>YEAR(ufc_fights_2[[#This Row],[date]])</f>
        <v>2014</v>
      </c>
      <c r="AM414" t="s">
        <v>3948</v>
      </c>
      <c r="AN414">
        <v>50</v>
      </c>
      <c r="AO414" t="s">
        <v>3913</v>
      </c>
      <c r="AP414">
        <f>IF(ufc_fights_2[[#This Row],[winner]]="Red",ufc_fights_2[[#This Row],[r_fighter_id]],ufc_fights_2[[#This Row],[b_fighter_id]])</f>
        <v>925</v>
      </c>
      <c r="AQ414" t="str">
        <f>_xlfn.XLOOKUP(ufc_fights_2[[#This Row],[winnerID]],ufc_fighters[id],ufc_fighters[fighter_name],"xxx",0,1)</f>
        <v>Jessica Eye</v>
      </c>
    </row>
    <row r="415" spans="1:43">
      <c r="A415">
        <v>914</v>
      </c>
      <c r="B415">
        <v>1642</v>
      </c>
      <c r="C415">
        <f>_xlfn.XLOOKUP(ufc_fights_2[[#This Row],[r_fighter_id]],ufc_fighters[id],ufc_fighters[year],"xxx",0,1)</f>
        <v>1985</v>
      </c>
      <c r="D415">
        <f>_xlfn.XLOOKUP(ufc_fights_2[[#This Row],[b_fighter_id]],ufc_fighters[id],ufc_fighters[year],"Prázdné",0,1)</f>
        <v>1991</v>
      </c>
      <c r="E415" s="10">
        <f>YEAR(ufc_fights_2[[#This Row],[date]])-ufc_fights_2[[#This Row],[r_year]]</f>
        <v>35</v>
      </c>
      <c r="F415" s="10">
        <f>YEAR(ufc_fights_2[[#This Row],[date]])-ufc_fights_2[[#This Row],[b_year]]</f>
        <v>29</v>
      </c>
      <c r="G415">
        <v>0</v>
      </c>
      <c r="H415">
        <v>0</v>
      </c>
      <c r="I415">
        <v>0.47120000000000001</v>
      </c>
      <c r="J415">
        <v>0.64339999999999997</v>
      </c>
      <c r="K415">
        <v>0.53439999999999999</v>
      </c>
      <c r="L415">
        <v>0.70589999999999997</v>
      </c>
      <c r="M415">
        <v>0.5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4.5486111111111109E-3</v>
      </c>
      <c r="T415" s="2">
        <v>1.5509259259259259E-3</v>
      </c>
      <c r="U415">
        <v>0.45739999999999997</v>
      </c>
      <c r="V415">
        <v>0.54290000000000005</v>
      </c>
      <c r="W415">
        <v>0.55559999999999998</v>
      </c>
      <c r="X415">
        <v>1</v>
      </c>
      <c r="Y415">
        <v>1</v>
      </c>
      <c r="Z415">
        <v>0.42220000000000002</v>
      </c>
      <c r="AA415">
        <v>0.57020000000000004</v>
      </c>
      <c r="AB415">
        <v>0.57140000000000002</v>
      </c>
      <c r="AC415">
        <v>0.92859999999999998</v>
      </c>
      <c r="AD415">
        <v>1</v>
      </c>
      <c r="AE415">
        <v>1</v>
      </c>
      <c r="AF415" t="s">
        <v>3915</v>
      </c>
      <c r="AG415" s="2">
        <v>3.472222222222222E-3</v>
      </c>
      <c r="AH415" t="s">
        <v>3911</v>
      </c>
      <c r="AI415">
        <v>3</v>
      </c>
      <c r="AJ415" t="s">
        <v>3916</v>
      </c>
      <c r="AK415" s="3">
        <v>44184</v>
      </c>
      <c r="AL415" s="10">
        <f>YEAR(ufc_fights_2[[#This Row],[date]])</f>
        <v>2020</v>
      </c>
      <c r="AM415" t="s">
        <v>3948</v>
      </c>
      <c r="AN415">
        <v>1</v>
      </c>
      <c r="AO415" t="s">
        <v>3918</v>
      </c>
      <c r="AP415">
        <f>IF(ufc_fights_2[[#This Row],[winner]]="Red",ufc_fights_2[[#This Row],[r_fighter_id]],ufc_fights_2[[#This Row],[b_fighter_id]])</f>
        <v>1642</v>
      </c>
      <c r="AQ415" t="str">
        <f>_xlfn.XLOOKUP(ufc_fights_2[[#This Row],[winnerID]],ufc_fighters[id],ufc_fighters[fighter_name],"xxx",0,1)</f>
        <v>Pannie Kianzad</v>
      </c>
    </row>
    <row r="416" spans="1:43">
      <c r="A416">
        <v>2489</v>
      </c>
      <c r="B416">
        <v>48</v>
      </c>
      <c r="C416">
        <f>_xlfn.XLOOKUP(ufc_fights_2[[#This Row],[r_fighter_id]],ufc_fighters[id],ufc_fighters[year],"xxx",0,1)</f>
        <v>1988</v>
      </c>
      <c r="D416">
        <f>_xlfn.XLOOKUP(ufc_fights_2[[#This Row],[b_fighter_id]],ufc_fighters[id],ufc_fighters[year],"Prázdné",0,1)</f>
        <v>1988</v>
      </c>
      <c r="E416" s="10">
        <f>YEAR(ufc_fights_2[[#This Row],[date]])-ufc_fights_2[[#This Row],[r_year]]</f>
        <v>31</v>
      </c>
      <c r="F416" s="10">
        <f>YEAR(ufc_fights_2[[#This Row],[date]])-ufc_fights_2[[#This Row],[b_year]]</f>
        <v>31</v>
      </c>
      <c r="G416">
        <v>0</v>
      </c>
      <c r="H416">
        <v>0</v>
      </c>
      <c r="I416">
        <v>0.34310000000000002</v>
      </c>
      <c r="J416">
        <v>0.28260000000000002</v>
      </c>
      <c r="K416">
        <v>0.47510000000000002</v>
      </c>
      <c r="L416">
        <v>0.36059999999999998</v>
      </c>
      <c r="M416">
        <v>0.16669999999999999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3.7962962962962963E-3</v>
      </c>
      <c r="T416" s="2">
        <v>2.3148148148148147E-5</v>
      </c>
      <c r="U416">
        <v>0.26850000000000002</v>
      </c>
      <c r="V416">
        <v>0.23019999999999999</v>
      </c>
      <c r="W416">
        <v>0.45</v>
      </c>
      <c r="X416">
        <v>1</v>
      </c>
      <c r="Y416">
        <v>0.55559999999999998</v>
      </c>
      <c r="Z416">
        <v>0.31540000000000001</v>
      </c>
      <c r="AA416">
        <v>0.25990000000000002</v>
      </c>
      <c r="AB416">
        <v>0.66669999999999996</v>
      </c>
      <c r="AC416">
        <v>0.85709999999999997</v>
      </c>
      <c r="AD416">
        <v>1</v>
      </c>
      <c r="AE416">
        <v>0</v>
      </c>
      <c r="AF416" t="s">
        <v>3922</v>
      </c>
      <c r="AG416" s="2">
        <v>3.472222222222222E-3</v>
      </c>
      <c r="AH416" t="s">
        <v>3911</v>
      </c>
      <c r="AI416">
        <v>3</v>
      </c>
      <c r="AJ416" t="s">
        <v>3953</v>
      </c>
      <c r="AK416" s="3">
        <v>43666</v>
      </c>
      <c r="AL416" s="10">
        <f>YEAR(ufc_fights_2[[#This Row],[date]])</f>
        <v>2019</v>
      </c>
      <c r="AM416" t="s">
        <v>3948</v>
      </c>
      <c r="AN416">
        <v>78</v>
      </c>
      <c r="AO416" t="s">
        <v>3913</v>
      </c>
      <c r="AP416">
        <f>IF(ufc_fights_2[[#This Row],[winner]]="Red",ufc_fights_2[[#This Row],[r_fighter_id]],ufc_fights_2[[#This Row],[b_fighter_id]])</f>
        <v>2489</v>
      </c>
      <c r="AQ416" t="str">
        <f>_xlfn.XLOOKUP(ufc_fights_2[[#This Row],[winnerID]],ufc_fighters[id],ufc_fighters[fighter_name],"xxx",0,1)</f>
        <v>Raquel Pennington</v>
      </c>
    </row>
    <row r="417" spans="1:43">
      <c r="A417">
        <v>712</v>
      </c>
      <c r="B417">
        <v>2018</v>
      </c>
      <c r="C417">
        <f>_xlfn.XLOOKUP(ufc_fights_2[[#This Row],[r_fighter_id]],ufc_fighters[id],ufc_fighters[year],"xxx",0,1)</f>
        <v>1984</v>
      </c>
      <c r="D417">
        <f>_xlfn.XLOOKUP(ufc_fights_2[[#This Row],[b_fighter_id]],ufc_fighters[id],ufc_fighters[year],"Prázdné",0,1)</f>
        <v>1997</v>
      </c>
      <c r="E417" s="10">
        <f>YEAR(ufc_fights_2[[#This Row],[date]])-ufc_fights_2[[#This Row],[r_year]]</f>
        <v>37</v>
      </c>
      <c r="F417" s="10">
        <f>YEAR(ufc_fights_2[[#This Row],[date]])-ufc_fights_2[[#This Row],[b_year]]</f>
        <v>24</v>
      </c>
      <c r="G417">
        <v>0</v>
      </c>
      <c r="H417">
        <v>0</v>
      </c>
      <c r="I417">
        <v>0.59040000000000004</v>
      </c>
      <c r="J417">
        <v>0.38790000000000002</v>
      </c>
      <c r="K417">
        <v>0.65310000000000001</v>
      </c>
      <c r="L417">
        <v>0.41039999999999999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6.1342592592592594E-3</v>
      </c>
      <c r="T417" s="2">
        <v>0</v>
      </c>
      <c r="U417">
        <v>0.2162</v>
      </c>
      <c r="V417">
        <v>0.33560000000000001</v>
      </c>
      <c r="W417">
        <v>0.8</v>
      </c>
      <c r="X417">
        <v>0.90239999999999998</v>
      </c>
      <c r="Y417">
        <v>1</v>
      </c>
      <c r="Z417">
        <v>0.5897</v>
      </c>
      <c r="AA417">
        <v>0.38790000000000002</v>
      </c>
      <c r="AB417">
        <v>0</v>
      </c>
      <c r="AC417">
        <v>0</v>
      </c>
      <c r="AD417">
        <v>0.6</v>
      </c>
      <c r="AE417">
        <v>0</v>
      </c>
      <c r="AF417" t="s">
        <v>3915</v>
      </c>
      <c r="AG417" s="2">
        <v>3.472222222222222E-3</v>
      </c>
      <c r="AH417" t="s">
        <v>3911</v>
      </c>
      <c r="AI417">
        <v>3</v>
      </c>
      <c r="AJ417" t="s">
        <v>3912</v>
      </c>
      <c r="AK417" s="3">
        <v>44254</v>
      </c>
      <c r="AL417" s="10">
        <f>YEAR(ufc_fights_2[[#This Row],[date]])</f>
        <v>2021</v>
      </c>
      <c r="AM417" t="s">
        <v>3948</v>
      </c>
      <c r="AN417">
        <v>1</v>
      </c>
      <c r="AO417" t="s">
        <v>3913</v>
      </c>
      <c r="AP417">
        <f>IF(ufc_fights_2[[#This Row],[winner]]="Red",ufc_fights_2[[#This Row],[r_fighter_id]],ufc_fights_2[[#This Row],[b_fighter_id]])</f>
        <v>712</v>
      </c>
      <c r="AQ417" t="str">
        <f>_xlfn.XLOOKUP(ufc_fights_2[[#This Row],[winnerID]],ufc_fighters[id],ufc_fighters[fighter_name],"xxx",0,1)</f>
        <v>Alexis Davis</v>
      </c>
    </row>
    <row r="418" spans="1:43">
      <c r="A418">
        <v>1894</v>
      </c>
      <c r="B418">
        <v>1937</v>
      </c>
      <c r="C418">
        <f>_xlfn.XLOOKUP(ufc_fights_2[[#This Row],[r_fighter_id]],ufc_fighters[id],ufc_fighters[year],"xxx",0,1)</f>
        <v>1995</v>
      </c>
      <c r="D418">
        <f>_xlfn.XLOOKUP(ufc_fights_2[[#This Row],[b_fighter_id]],ufc_fighters[id],ufc_fighters[year],"Prázdné",0,1)</f>
        <v>1991</v>
      </c>
      <c r="E418" s="10">
        <f>YEAR(ufc_fights_2[[#This Row],[date]])-ufc_fights_2[[#This Row],[r_year]]</f>
        <v>25</v>
      </c>
      <c r="F418" s="10">
        <f>YEAR(ufc_fights_2[[#This Row],[date]])-ufc_fights_2[[#This Row],[b_year]]</f>
        <v>29</v>
      </c>
      <c r="G418">
        <v>0</v>
      </c>
      <c r="H418">
        <v>0</v>
      </c>
      <c r="I418">
        <v>0.36049999999999999</v>
      </c>
      <c r="J418">
        <v>0.52629999999999999</v>
      </c>
      <c r="K418">
        <v>0.3911</v>
      </c>
      <c r="L418">
        <v>0.58279999999999998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1.3888888888888889E-4</v>
      </c>
      <c r="T418" s="2">
        <v>2.3611111111111111E-3</v>
      </c>
      <c r="U418">
        <v>0.31459999999999999</v>
      </c>
      <c r="V418">
        <v>0.48170000000000002</v>
      </c>
      <c r="W418">
        <v>0.4667</v>
      </c>
      <c r="X418">
        <v>0.8</v>
      </c>
      <c r="Y418">
        <v>0.66669999999999996</v>
      </c>
      <c r="Z418">
        <v>0.3659</v>
      </c>
      <c r="AA418">
        <v>0.5</v>
      </c>
      <c r="AB418">
        <v>0.25</v>
      </c>
      <c r="AC418">
        <v>0.84619999999999995</v>
      </c>
      <c r="AD418">
        <v>0</v>
      </c>
      <c r="AE418">
        <v>0.6</v>
      </c>
      <c r="AF418" t="s">
        <v>3915</v>
      </c>
      <c r="AG418" s="2">
        <v>3.472222222222222E-3</v>
      </c>
      <c r="AH418" t="s">
        <v>3911</v>
      </c>
      <c r="AI418">
        <v>3</v>
      </c>
      <c r="AJ418" t="s">
        <v>3932</v>
      </c>
      <c r="AK418" s="3">
        <v>43904</v>
      </c>
      <c r="AL418" s="10">
        <f>YEAR(ufc_fights_2[[#This Row],[date]])</f>
        <v>2020</v>
      </c>
      <c r="AM418" t="s">
        <v>3948</v>
      </c>
      <c r="AN418">
        <v>44</v>
      </c>
      <c r="AO418" t="s">
        <v>3918</v>
      </c>
      <c r="AP418">
        <f>IF(ufc_fights_2[[#This Row],[winner]]="Red",ufc_fights_2[[#This Row],[r_fighter_id]],ufc_fights_2[[#This Row],[b_fighter_id]])</f>
        <v>1937</v>
      </c>
      <c r="AQ418" t="str">
        <f>_xlfn.XLOOKUP(ufc_fights_2[[#This Row],[winnerID]],ufc_fighters[id],ufc_fighters[fighter_name],"xxx",0,1)</f>
        <v>Bea Malecki</v>
      </c>
    </row>
    <row r="419" spans="1:43">
      <c r="A419">
        <v>166</v>
      </c>
      <c r="B419">
        <v>914</v>
      </c>
      <c r="C419">
        <f>_xlfn.XLOOKUP(ufc_fights_2[[#This Row],[r_fighter_id]],ufc_fighters[id],ufc_fighters[year],"xxx",0,1)</f>
        <v>1988</v>
      </c>
      <c r="D419">
        <f>_xlfn.XLOOKUP(ufc_fights_2[[#This Row],[b_fighter_id]],ufc_fighters[id],ufc_fighters[year],"Prázdné",0,1)</f>
        <v>1985</v>
      </c>
      <c r="E419" s="10">
        <f>YEAR(ufc_fights_2[[#This Row],[date]])-ufc_fights_2[[#This Row],[r_year]]</f>
        <v>32</v>
      </c>
      <c r="F419" s="10">
        <f>YEAR(ufc_fights_2[[#This Row],[date]])-ufc_fights_2[[#This Row],[b_year]]</f>
        <v>35</v>
      </c>
      <c r="G419">
        <v>0</v>
      </c>
      <c r="H419">
        <v>0</v>
      </c>
      <c r="I419">
        <v>0.39079999999999998</v>
      </c>
      <c r="J419">
        <v>0.49530000000000002</v>
      </c>
      <c r="K419">
        <v>0.51559999999999995</v>
      </c>
      <c r="L419">
        <v>0.62570000000000003</v>
      </c>
      <c r="M419">
        <v>1</v>
      </c>
      <c r="N419">
        <v>0.42859999999999998</v>
      </c>
      <c r="O419">
        <v>0</v>
      </c>
      <c r="P419">
        <v>3</v>
      </c>
      <c r="Q419">
        <v>0</v>
      </c>
      <c r="R419">
        <v>1</v>
      </c>
      <c r="S419" s="2">
        <v>1.3194444444444445E-3</v>
      </c>
      <c r="T419" s="2">
        <v>7.083333333333333E-3</v>
      </c>
      <c r="U419">
        <v>0.34210000000000002</v>
      </c>
      <c r="V419">
        <v>0.46939999999999998</v>
      </c>
      <c r="W419">
        <v>0.57140000000000002</v>
      </c>
      <c r="X419">
        <v>1</v>
      </c>
      <c r="Y419">
        <v>0</v>
      </c>
      <c r="Z419">
        <v>0.38550000000000001</v>
      </c>
      <c r="AA419">
        <v>0.3846</v>
      </c>
      <c r="AB419">
        <v>0.33329999999999999</v>
      </c>
      <c r="AC419">
        <v>0</v>
      </c>
      <c r="AD419">
        <v>1</v>
      </c>
      <c r="AE419">
        <v>0.68289999999999995</v>
      </c>
      <c r="AF419" t="s">
        <v>3915</v>
      </c>
      <c r="AG419" s="2">
        <v>3.472222222222222E-3</v>
      </c>
      <c r="AH419" t="s">
        <v>3911</v>
      </c>
      <c r="AI419">
        <v>3</v>
      </c>
      <c r="AJ419" t="s">
        <v>3916</v>
      </c>
      <c r="AK419" s="3">
        <v>44086</v>
      </c>
      <c r="AL419" s="10">
        <f>YEAR(ufc_fights_2[[#This Row],[date]])</f>
        <v>2020</v>
      </c>
      <c r="AM419" t="s">
        <v>3948</v>
      </c>
      <c r="AN419">
        <v>1</v>
      </c>
      <c r="AO419" t="s">
        <v>3918</v>
      </c>
      <c r="AP419">
        <f>IF(ufc_fights_2[[#This Row],[winner]]="Red",ufc_fights_2[[#This Row],[r_fighter_id]],ufc_fights_2[[#This Row],[b_fighter_id]])</f>
        <v>914</v>
      </c>
      <c r="AQ419" t="str">
        <f>_xlfn.XLOOKUP(ufc_fights_2[[#This Row],[winnerID]],ufc_fighters[id],ufc_fighters[fighter_name],"xxx",0,1)</f>
        <v>Sijara Eubanks</v>
      </c>
    </row>
    <row r="420" spans="1:43">
      <c r="A420">
        <v>925</v>
      </c>
      <c r="B420">
        <v>622</v>
      </c>
      <c r="C420">
        <f>_xlfn.XLOOKUP(ufc_fights_2[[#This Row],[r_fighter_id]],ufc_fighters[id],ufc_fighters[year],"xxx",0,1)</f>
        <v>1986</v>
      </c>
      <c r="D420">
        <f>_xlfn.XLOOKUP(ufc_fights_2[[#This Row],[b_fighter_id]],ufc_fighters[id],ufc_fighters[year],"Prázdné",0,1)</f>
        <v>1983</v>
      </c>
      <c r="E420" s="10">
        <f>YEAR(ufc_fights_2[[#This Row],[date]])-ufc_fights_2[[#This Row],[r_year]]</f>
        <v>30</v>
      </c>
      <c r="F420" s="10">
        <f>YEAR(ufc_fights_2[[#This Row],[date]])-ufc_fights_2[[#This Row],[b_year]]</f>
        <v>33</v>
      </c>
      <c r="G420">
        <v>0</v>
      </c>
      <c r="H420">
        <v>0</v>
      </c>
      <c r="I420">
        <v>0.26129999999999998</v>
      </c>
      <c r="J420">
        <v>0.32669999999999999</v>
      </c>
      <c r="K420">
        <v>0.3</v>
      </c>
      <c r="L420">
        <v>0.40589999999999998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3.4722222222222222E-5</v>
      </c>
      <c r="T420" s="2">
        <v>6.9444444444444447E-4</v>
      </c>
      <c r="U420">
        <v>0.17680000000000001</v>
      </c>
      <c r="V420">
        <v>0.26889999999999997</v>
      </c>
      <c r="W420">
        <v>0.5</v>
      </c>
      <c r="X420">
        <v>0.78949999999999998</v>
      </c>
      <c r="Y420">
        <v>0.59089999999999998</v>
      </c>
      <c r="Z420">
        <v>0.24610000000000001</v>
      </c>
      <c r="AA420">
        <v>0.30559999999999998</v>
      </c>
      <c r="AB420">
        <v>0.625</v>
      </c>
      <c r="AC420">
        <v>0.83330000000000004</v>
      </c>
      <c r="AD420">
        <v>0</v>
      </c>
      <c r="AE420">
        <v>0</v>
      </c>
      <c r="AF420" t="s">
        <v>3922</v>
      </c>
      <c r="AG420" s="2">
        <v>3.472222222222222E-3</v>
      </c>
      <c r="AH420" t="s">
        <v>3911</v>
      </c>
      <c r="AI420">
        <v>3</v>
      </c>
      <c r="AJ420" t="s">
        <v>3931</v>
      </c>
      <c r="AK420" s="3">
        <v>42623</v>
      </c>
      <c r="AL420" s="10">
        <f>YEAR(ufc_fights_2[[#This Row],[date]])</f>
        <v>2016</v>
      </c>
      <c r="AM420" t="s">
        <v>3948</v>
      </c>
      <c r="AN420">
        <v>133</v>
      </c>
      <c r="AO420" t="s">
        <v>3918</v>
      </c>
      <c r="AP420">
        <f>IF(ufc_fights_2[[#This Row],[winner]]="Red",ufc_fights_2[[#This Row],[r_fighter_id]],ufc_fights_2[[#This Row],[b_fighter_id]])</f>
        <v>622</v>
      </c>
      <c r="AQ420" t="str">
        <f>_xlfn.XLOOKUP(ufc_fights_2[[#This Row],[winnerID]],ufc_fighters[id],ufc_fighters[fighter_name],"xxx",0,1)</f>
        <v>Bethe Correia</v>
      </c>
    </row>
    <row r="421" spans="1:43">
      <c r="A421">
        <v>826</v>
      </c>
      <c r="B421">
        <v>622</v>
      </c>
      <c r="C421">
        <f>_xlfn.XLOOKUP(ufc_fights_2[[#This Row],[r_fighter_id]],ufc_fighters[id],ufc_fighters[year],"xxx",0,1)</f>
        <v>1986</v>
      </c>
      <c r="D421">
        <f>_xlfn.XLOOKUP(ufc_fights_2[[#This Row],[b_fighter_id]],ufc_fighters[id],ufc_fighters[year],"Prázdné",0,1)</f>
        <v>1983</v>
      </c>
      <c r="E421" s="10">
        <f>YEAR(ufc_fights_2[[#This Row],[date]])-ufc_fights_2[[#This Row],[r_year]]</f>
        <v>28</v>
      </c>
      <c r="F421" s="10">
        <f>YEAR(ufc_fights_2[[#This Row],[date]])-ufc_fights_2[[#This Row],[b_year]]</f>
        <v>31</v>
      </c>
      <c r="G421">
        <v>0</v>
      </c>
      <c r="H421">
        <v>0</v>
      </c>
      <c r="I421">
        <v>0.41539999999999999</v>
      </c>
      <c r="J421">
        <v>0.48920000000000002</v>
      </c>
      <c r="K421">
        <v>0.47299999999999998</v>
      </c>
      <c r="L421">
        <v>0.54630000000000001</v>
      </c>
      <c r="M421">
        <v>0.16669999999999999</v>
      </c>
      <c r="N421">
        <v>0</v>
      </c>
      <c r="O421">
        <v>0</v>
      </c>
      <c r="P421">
        <v>0</v>
      </c>
      <c r="Q421">
        <v>0</v>
      </c>
      <c r="R421">
        <v>2</v>
      </c>
      <c r="S421" s="2">
        <v>1.3888888888888889E-4</v>
      </c>
      <c r="T421" s="2">
        <v>2.4189814814814816E-3</v>
      </c>
      <c r="U421">
        <v>0.33329999999999999</v>
      </c>
      <c r="V421">
        <v>0.3906</v>
      </c>
      <c r="W421">
        <v>0.8</v>
      </c>
      <c r="X421">
        <v>1</v>
      </c>
      <c r="Y421">
        <v>0.81820000000000004</v>
      </c>
      <c r="Z421">
        <v>0.37069999999999997</v>
      </c>
      <c r="AA421">
        <v>0.48349999999999999</v>
      </c>
      <c r="AB421">
        <v>0.78569999999999995</v>
      </c>
      <c r="AC421">
        <v>0.75</v>
      </c>
      <c r="AD421">
        <v>0</v>
      </c>
      <c r="AE421">
        <v>0</v>
      </c>
      <c r="AF421" t="s">
        <v>3915</v>
      </c>
      <c r="AG421" s="2">
        <v>3.472222222222222E-3</v>
      </c>
      <c r="AH421" t="s">
        <v>3911</v>
      </c>
      <c r="AI421">
        <v>3</v>
      </c>
      <c r="AJ421" t="s">
        <v>4016</v>
      </c>
      <c r="AK421" s="3">
        <v>41755</v>
      </c>
      <c r="AL421" s="10">
        <f>YEAR(ufc_fights_2[[#This Row],[date]])</f>
        <v>2014</v>
      </c>
      <c r="AM421" t="s">
        <v>3948</v>
      </c>
      <c r="AN421">
        <v>125</v>
      </c>
      <c r="AO421" t="s">
        <v>3918</v>
      </c>
      <c r="AP421">
        <f>IF(ufc_fights_2[[#This Row],[winner]]="Red",ufc_fights_2[[#This Row],[r_fighter_id]],ufc_fights_2[[#This Row],[b_fighter_id]])</f>
        <v>622</v>
      </c>
      <c r="AQ421" t="str">
        <f>_xlfn.XLOOKUP(ufc_fights_2[[#This Row],[winnerID]],ufc_fighters[id],ufc_fighters[fighter_name],"xxx",0,1)</f>
        <v>Bethe Correia</v>
      </c>
    </row>
    <row r="422" spans="1:43">
      <c r="A422">
        <v>1614</v>
      </c>
      <c r="B422">
        <v>622</v>
      </c>
      <c r="C422">
        <f>_xlfn.XLOOKUP(ufc_fights_2[[#This Row],[r_fighter_id]],ufc_fighters[id],ufc_fighters[year],"xxx",0,1)</f>
        <v>1981</v>
      </c>
      <c r="D422">
        <f>_xlfn.XLOOKUP(ufc_fights_2[[#This Row],[b_fighter_id]],ufc_fighters[id],ufc_fighters[year],"Prázdné",0,1)</f>
        <v>1983</v>
      </c>
      <c r="E422" s="10">
        <f>YEAR(ufc_fights_2[[#This Row],[date]])-ufc_fights_2[[#This Row],[r_year]]</f>
        <v>32</v>
      </c>
      <c r="F422" s="10">
        <f>YEAR(ufc_fights_2[[#This Row],[date]])-ufc_fights_2[[#This Row],[b_year]]</f>
        <v>30</v>
      </c>
      <c r="G422">
        <v>0</v>
      </c>
      <c r="H422">
        <v>0</v>
      </c>
      <c r="I422">
        <v>0.2903</v>
      </c>
      <c r="J422">
        <v>0.55079999999999996</v>
      </c>
      <c r="K422">
        <v>0.3785</v>
      </c>
      <c r="L422">
        <v>0.60870000000000002</v>
      </c>
      <c r="M422">
        <v>0</v>
      </c>
      <c r="N422">
        <v>0.25</v>
      </c>
      <c r="O422">
        <v>0</v>
      </c>
      <c r="P422">
        <v>0</v>
      </c>
      <c r="Q422">
        <v>0</v>
      </c>
      <c r="R422">
        <v>0</v>
      </c>
      <c r="S422" s="2">
        <v>4.6296296296296294E-5</v>
      </c>
      <c r="T422" s="2">
        <v>2.2685185185185187E-3</v>
      </c>
      <c r="U422">
        <v>0.19869999999999999</v>
      </c>
      <c r="V422">
        <v>0.39439999999999997</v>
      </c>
      <c r="W422">
        <v>0.75</v>
      </c>
      <c r="X422">
        <v>0.83330000000000004</v>
      </c>
      <c r="Y422">
        <v>0.86209999999999998</v>
      </c>
      <c r="Z422">
        <v>0.26290000000000002</v>
      </c>
      <c r="AA422">
        <v>0.52290000000000003</v>
      </c>
      <c r="AB422">
        <v>0.72729999999999995</v>
      </c>
      <c r="AC422">
        <v>0.88890000000000002</v>
      </c>
      <c r="AD422">
        <v>0</v>
      </c>
      <c r="AE422">
        <v>0</v>
      </c>
      <c r="AF422" t="s">
        <v>3922</v>
      </c>
      <c r="AG422" s="2">
        <v>3.472222222222222E-3</v>
      </c>
      <c r="AH422" t="s">
        <v>3911</v>
      </c>
      <c r="AI422">
        <v>3</v>
      </c>
      <c r="AJ422" t="s">
        <v>3945</v>
      </c>
      <c r="AK422" s="3">
        <v>41614</v>
      </c>
      <c r="AL422" s="10">
        <f>YEAR(ufc_fights_2[[#This Row],[date]])</f>
        <v>2013</v>
      </c>
      <c r="AM422" t="s">
        <v>3948</v>
      </c>
      <c r="AN422">
        <v>101</v>
      </c>
      <c r="AO422" t="s">
        <v>3918</v>
      </c>
      <c r="AP422">
        <f>IF(ufc_fights_2[[#This Row],[winner]]="Red",ufc_fights_2[[#This Row],[r_fighter_id]],ufc_fights_2[[#This Row],[b_fighter_id]])</f>
        <v>622</v>
      </c>
      <c r="AQ422" t="str">
        <f>_xlfn.XLOOKUP(ufc_fights_2[[#This Row],[winnerID]],ufc_fighters[id],ufc_fighters[fighter_name],"xxx",0,1)</f>
        <v>Bethe Correia</v>
      </c>
    </row>
    <row r="423" spans="1:43">
      <c r="A423">
        <v>622</v>
      </c>
      <c r="B423">
        <v>225</v>
      </c>
      <c r="C423">
        <f>_xlfn.XLOOKUP(ufc_fights_2[[#This Row],[r_fighter_id]],ufc_fighters[id],ufc_fighters[year],"xxx",0,1)</f>
        <v>1983</v>
      </c>
      <c r="D423">
        <f>_xlfn.XLOOKUP(ufc_fights_2[[#This Row],[b_fighter_id]],ufc_fighters[id],ufc_fighters[year],"Prázdné",0,1)</f>
        <v>1980</v>
      </c>
      <c r="E423" s="10">
        <f>YEAR(ufc_fights_2[[#This Row],[date]])-ufc_fights_2[[#This Row],[r_year]]</f>
        <v>31</v>
      </c>
      <c r="F423" s="10">
        <f>YEAR(ufc_fights_2[[#This Row],[date]])-ufc_fights_2[[#This Row],[b_year]]</f>
        <v>34</v>
      </c>
      <c r="G423">
        <v>0</v>
      </c>
      <c r="H423">
        <v>0</v>
      </c>
      <c r="I423">
        <v>0.66020000000000001</v>
      </c>
      <c r="J423">
        <v>0.26669999999999999</v>
      </c>
      <c r="K423">
        <v>0.73480000000000001</v>
      </c>
      <c r="L423">
        <v>0.46339999999999998</v>
      </c>
      <c r="M423">
        <v>0</v>
      </c>
      <c r="N423">
        <v>0.25</v>
      </c>
      <c r="O423">
        <v>0</v>
      </c>
      <c r="P423">
        <v>1</v>
      </c>
      <c r="Q423">
        <v>0</v>
      </c>
      <c r="R423">
        <v>0</v>
      </c>
      <c r="S423" s="2">
        <v>1.8055555555555555E-3</v>
      </c>
      <c r="T423" s="2">
        <v>1.3310185185185185E-3</v>
      </c>
      <c r="U423">
        <v>0.63290000000000002</v>
      </c>
      <c r="V423">
        <v>0.26669999999999999</v>
      </c>
      <c r="W423">
        <v>0.73909999999999998</v>
      </c>
      <c r="X423">
        <v>1</v>
      </c>
      <c r="Y423">
        <v>0</v>
      </c>
      <c r="Z423">
        <v>0.63639999999999997</v>
      </c>
      <c r="AA423">
        <v>0.2</v>
      </c>
      <c r="AB423">
        <v>0.69440000000000002</v>
      </c>
      <c r="AC423">
        <v>0.4</v>
      </c>
      <c r="AD423">
        <v>1</v>
      </c>
      <c r="AE423">
        <v>0</v>
      </c>
      <c r="AF423" t="s">
        <v>3910</v>
      </c>
      <c r="AG423" s="2">
        <v>1.3425925925925925E-3</v>
      </c>
      <c r="AH423" t="s">
        <v>3911</v>
      </c>
      <c r="AI423">
        <v>3</v>
      </c>
      <c r="AJ423" t="s">
        <v>3925</v>
      </c>
      <c r="AK423" s="3">
        <v>41881</v>
      </c>
      <c r="AL423" s="10">
        <f>YEAR(ufc_fights_2[[#This Row],[date]])</f>
        <v>2014</v>
      </c>
      <c r="AM423" t="s">
        <v>3948</v>
      </c>
      <c r="AN423">
        <v>56</v>
      </c>
      <c r="AO423" t="s">
        <v>3913</v>
      </c>
      <c r="AP423">
        <f>IF(ufc_fights_2[[#This Row],[winner]]="Red",ufc_fights_2[[#This Row],[r_fighter_id]],ufc_fights_2[[#This Row],[b_fighter_id]])</f>
        <v>622</v>
      </c>
      <c r="AQ423" t="str">
        <f>_xlfn.XLOOKUP(ufc_fights_2[[#This Row],[winnerID]],ufc_fighters[id],ufc_fighters[fighter_name],"xxx",0,1)</f>
        <v>Bethe Correia</v>
      </c>
    </row>
    <row r="424" spans="1:43">
      <c r="A424">
        <v>1937</v>
      </c>
      <c r="B424">
        <v>2847</v>
      </c>
      <c r="C424">
        <f>_xlfn.XLOOKUP(ufc_fights_2[[#This Row],[r_fighter_id]],ufc_fighters[id],ufc_fighters[year],"xxx",0,1)</f>
        <v>1991</v>
      </c>
      <c r="D424">
        <f>_xlfn.XLOOKUP(ufc_fights_2[[#This Row],[b_fighter_id]],ufc_fighters[id],ufc_fighters[year],"Prázdné",0,1)</f>
        <v>1996</v>
      </c>
      <c r="E424" s="10">
        <f>YEAR(ufc_fights_2[[#This Row],[date]])-ufc_fights_2[[#This Row],[r_year]]</f>
        <v>28</v>
      </c>
      <c r="F424" s="10">
        <f>YEAR(ufc_fights_2[[#This Row],[date]])-ufc_fights_2[[#This Row],[b_year]]</f>
        <v>23</v>
      </c>
      <c r="G424">
        <v>0</v>
      </c>
      <c r="H424">
        <v>0</v>
      </c>
      <c r="I424">
        <v>0.2676</v>
      </c>
      <c r="J424">
        <v>0.3962</v>
      </c>
      <c r="K424">
        <v>0.3659</v>
      </c>
      <c r="L424">
        <v>0.42859999999999998</v>
      </c>
      <c r="M424">
        <v>0</v>
      </c>
      <c r="N424">
        <v>0.6</v>
      </c>
      <c r="O424">
        <v>2</v>
      </c>
      <c r="P424">
        <v>0</v>
      </c>
      <c r="Q424">
        <v>0</v>
      </c>
      <c r="R424">
        <v>0</v>
      </c>
      <c r="S424" s="2">
        <v>7.9861111111111116E-4</v>
      </c>
      <c r="T424" s="2">
        <v>1.7939814814814815E-3</v>
      </c>
      <c r="U424">
        <v>0.1905</v>
      </c>
      <c r="V424">
        <v>0.4</v>
      </c>
      <c r="W424">
        <v>0.83330000000000004</v>
      </c>
      <c r="X424">
        <v>1</v>
      </c>
      <c r="Y424">
        <v>0.66669999999999996</v>
      </c>
      <c r="Z424">
        <v>0.26090000000000002</v>
      </c>
      <c r="AA424">
        <v>0.39219999999999999</v>
      </c>
      <c r="AB424">
        <v>0</v>
      </c>
      <c r="AC424">
        <v>0</v>
      </c>
      <c r="AD424">
        <v>0.5</v>
      </c>
      <c r="AE424">
        <v>1</v>
      </c>
      <c r="AF424" t="s">
        <v>3933</v>
      </c>
      <c r="AG424" s="2">
        <v>1.3773148148148147E-3</v>
      </c>
      <c r="AH424" t="s">
        <v>3911</v>
      </c>
      <c r="AI424">
        <v>3</v>
      </c>
      <c r="AK424" s="3">
        <v>43617</v>
      </c>
      <c r="AL424" s="10">
        <f>YEAR(ufc_fights_2[[#This Row],[date]])</f>
        <v>2019</v>
      </c>
      <c r="AM424" t="s">
        <v>3948</v>
      </c>
      <c r="AN424">
        <v>86</v>
      </c>
      <c r="AO424" t="s">
        <v>3913</v>
      </c>
      <c r="AP424">
        <f>IF(ufc_fights_2[[#This Row],[winner]]="Red",ufc_fights_2[[#This Row],[r_fighter_id]],ufc_fights_2[[#This Row],[b_fighter_id]])</f>
        <v>1937</v>
      </c>
      <c r="AQ424" t="str">
        <f>_xlfn.XLOOKUP(ufc_fights_2[[#This Row],[winnerID]],ufc_fighters[id],ufc_fighters[fighter_name],"xxx",0,1)</f>
        <v>Bea Malecki</v>
      </c>
    </row>
    <row r="425" spans="1:43">
      <c r="A425">
        <v>184</v>
      </c>
      <c r="B425">
        <v>522</v>
      </c>
      <c r="C425">
        <f>_xlfn.XLOOKUP(ufc_fights_2[[#This Row],[r_fighter_id]],ufc_fighters[id],ufc_fighters[year],"xxx",0,1)</f>
        <v>1984</v>
      </c>
      <c r="D425">
        <f>_xlfn.XLOOKUP(ufc_fights_2[[#This Row],[b_fighter_id]],ufc_fighters[id],ufc_fighters[year],"Prázdné",0,1)</f>
        <v>1993</v>
      </c>
      <c r="E425" s="10">
        <f>YEAR(ufc_fights_2[[#This Row],[date]])-ufc_fights_2[[#This Row],[r_year]]</f>
        <v>34</v>
      </c>
      <c r="F425" s="10">
        <f>YEAR(ufc_fights_2[[#This Row],[date]])-ufc_fights_2[[#This Row],[b_year]]</f>
        <v>25</v>
      </c>
      <c r="G425">
        <v>1</v>
      </c>
      <c r="H425">
        <v>0</v>
      </c>
      <c r="I425">
        <v>0.51559999999999995</v>
      </c>
      <c r="J425">
        <v>0.29730000000000001</v>
      </c>
      <c r="K425">
        <v>0.64890000000000003</v>
      </c>
      <c r="L425">
        <v>0.53449999999999998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 s="2">
        <v>1.1574074074074073E-3</v>
      </c>
      <c r="T425" s="2">
        <v>1.7824074074074075E-3</v>
      </c>
      <c r="U425">
        <v>0.39219999999999999</v>
      </c>
      <c r="V425">
        <v>0.26919999999999999</v>
      </c>
      <c r="W425">
        <v>1</v>
      </c>
      <c r="X425">
        <v>1</v>
      </c>
      <c r="Y425">
        <v>0.6</v>
      </c>
      <c r="Z425">
        <v>0.46150000000000002</v>
      </c>
      <c r="AA425">
        <v>0.26469999999999999</v>
      </c>
      <c r="AB425">
        <v>0.66669999999999996</v>
      </c>
      <c r="AC425">
        <v>1</v>
      </c>
      <c r="AD425">
        <v>0.77780000000000005</v>
      </c>
      <c r="AE425">
        <v>0.5</v>
      </c>
      <c r="AF425" t="s">
        <v>3910</v>
      </c>
      <c r="AG425" s="2">
        <v>1.8518518518518519E-3</v>
      </c>
      <c r="AH425" t="s">
        <v>3911</v>
      </c>
      <c r="AI425">
        <v>3</v>
      </c>
      <c r="AJ425" t="s">
        <v>3972</v>
      </c>
      <c r="AK425" s="3">
        <v>43211</v>
      </c>
      <c r="AL425" s="10">
        <f>YEAR(ufc_fights_2[[#This Row],[date]])</f>
        <v>2018</v>
      </c>
      <c r="AM425" t="s">
        <v>4061</v>
      </c>
      <c r="AN425">
        <v>36</v>
      </c>
      <c r="AO425" t="s">
        <v>3913</v>
      </c>
      <c r="AP425">
        <f>IF(ufc_fights_2[[#This Row],[winner]]="Red",ufc_fights_2[[#This Row],[r_fighter_id]],ufc_fights_2[[#This Row],[b_fighter_id]])</f>
        <v>184</v>
      </c>
      <c r="AQ425" t="str">
        <f>_xlfn.XLOOKUP(ufc_fights_2[[#This Row],[winnerID]],ufc_fighters[id],ufc_fighters[fighter_name],"xxx",0,1)</f>
        <v>Siyar Bahadurzada</v>
      </c>
    </row>
    <row r="426" spans="1:43">
      <c r="A426">
        <v>3234</v>
      </c>
      <c r="B426">
        <v>184</v>
      </c>
      <c r="C426">
        <f>_xlfn.XLOOKUP(ufc_fights_2[[#This Row],[r_fighter_id]],ufc_fighters[id],ufc_fighters[year],"xxx",0,1)</f>
        <v>1985</v>
      </c>
      <c r="D426">
        <f>_xlfn.XLOOKUP(ufc_fights_2[[#This Row],[b_fighter_id]],ufc_fighters[id],ufc_fighters[year],"Prázdné",0,1)</f>
        <v>1984</v>
      </c>
      <c r="E426" s="10">
        <f>YEAR(ufc_fights_2[[#This Row],[date]])-ufc_fights_2[[#This Row],[r_year]]</f>
        <v>31</v>
      </c>
      <c r="F426" s="10">
        <f>YEAR(ufc_fights_2[[#This Row],[date]])-ufc_fights_2[[#This Row],[b_year]]</f>
        <v>32</v>
      </c>
      <c r="G426">
        <v>0</v>
      </c>
      <c r="H426">
        <v>0</v>
      </c>
      <c r="I426">
        <v>0.56599999999999995</v>
      </c>
      <c r="J426">
        <v>0.60870000000000002</v>
      </c>
      <c r="K426">
        <v>0.67059999999999997</v>
      </c>
      <c r="L426">
        <v>0.72340000000000004</v>
      </c>
      <c r="M426">
        <v>0.5</v>
      </c>
      <c r="N426">
        <v>1</v>
      </c>
      <c r="O426">
        <v>0</v>
      </c>
      <c r="P426">
        <v>1</v>
      </c>
      <c r="Q426">
        <v>0</v>
      </c>
      <c r="R426">
        <v>1</v>
      </c>
      <c r="S426" s="2">
        <v>3.3564814814814812E-4</v>
      </c>
      <c r="T426" s="2">
        <v>5.7754629629629631E-3</v>
      </c>
      <c r="U426">
        <v>0.48480000000000001</v>
      </c>
      <c r="V426">
        <v>0.56779999999999997</v>
      </c>
      <c r="W426">
        <v>0.55559999999999998</v>
      </c>
      <c r="X426">
        <v>0.81820000000000004</v>
      </c>
      <c r="Y426">
        <v>1</v>
      </c>
      <c r="Z426">
        <v>0.4884</v>
      </c>
      <c r="AA426">
        <v>0.36730000000000002</v>
      </c>
      <c r="AB426">
        <v>0.85709999999999997</v>
      </c>
      <c r="AC426">
        <v>0.76</v>
      </c>
      <c r="AD426">
        <v>1</v>
      </c>
      <c r="AE426">
        <v>0.73440000000000005</v>
      </c>
      <c r="AF426" t="s">
        <v>3933</v>
      </c>
      <c r="AG426" s="2">
        <v>2.9050925925925928E-3</v>
      </c>
      <c r="AH426" t="s">
        <v>3911</v>
      </c>
      <c r="AI426">
        <v>3</v>
      </c>
      <c r="AJ426" t="s">
        <v>3925</v>
      </c>
      <c r="AK426" s="3">
        <v>42434</v>
      </c>
      <c r="AL426" s="10">
        <f>YEAR(ufc_fights_2[[#This Row],[date]])</f>
        <v>2016</v>
      </c>
      <c r="AM426" t="s">
        <v>4061</v>
      </c>
      <c r="AN426">
        <v>1</v>
      </c>
      <c r="AO426" t="s">
        <v>3918</v>
      </c>
      <c r="AP426">
        <f>IF(ufc_fights_2[[#This Row],[winner]]="Red",ufc_fights_2[[#This Row],[r_fighter_id]],ufc_fights_2[[#This Row],[b_fighter_id]])</f>
        <v>184</v>
      </c>
      <c r="AQ426" t="str">
        <f>_xlfn.XLOOKUP(ufc_fights_2[[#This Row],[winnerID]],ufc_fighters[id],ufc_fighters[fighter_name],"xxx",0,1)</f>
        <v>Siyar Bahadurzada</v>
      </c>
    </row>
    <row r="427" spans="1:43">
      <c r="A427">
        <v>3553</v>
      </c>
      <c r="B427">
        <v>1896</v>
      </c>
      <c r="C427">
        <f>_xlfn.XLOOKUP(ufc_fights_2[[#This Row],[r_fighter_id]],ufc_fighters[id],ufc_fighters[year],"xxx",0,1)</f>
        <v>1974</v>
      </c>
      <c r="D427">
        <f>_xlfn.XLOOKUP(ufc_fights_2[[#This Row],[b_fighter_id]],ufc_fighters[id],ufc_fighters[year],"Prázdné",0,1)</f>
        <v>1981</v>
      </c>
      <c r="E427" s="10">
        <f>YEAR(ufc_fights_2[[#This Row],[date]])-ufc_fights_2[[#This Row],[r_year]]</f>
        <v>34</v>
      </c>
      <c r="F427" s="10">
        <f>YEAR(ufc_fights_2[[#This Row],[date]])-ufc_fights_2[[#This Row],[b_year]]</f>
        <v>27</v>
      </c>
      <c r="G427">
        <v>0</v>
      </c>
      <c r="H427">
        <v>0</v>
      </c>
      <c r="I427">
        <v>0.33329999999999999</v>
      </c>
      <c r="J427">
        <v>0.5</v>
      </c>
      <c r="K427">
        <v>0.33329999999999999</v>
      </c>
      <c r="L427">
        <v>0.66669999999999996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 s="2">
        <v>4.3981481481481481E-4</v>
      </c>
      <c r="T427" s="2">
        <v>0</v>
      </c>
      <c r="U427">
        <v>0.33329999999999999</v>
      </c>
      <c r="V427">
        <v>0</v>
      </c>
      <c r="W427">
        <v>0</v>
      </c>
      <c r="X427">
        <v>0</v>
      </c>
      <c r="Y427">
        <v>1</v>
      </c>
      <c r="Z427">
        <v>0.33329999999999999</v>
      </c>
      <c r="AA427">
        <v>0.5</v>
      </c>
      <c r="AB427">
        <v>0</v>
      </c>
      <c r="AC427">
        <v>0</v>
      </c>
      <c r="AD427">
        <v>0</v>
      </c>
      <c r="AE427">
        <v>0</v>
      </c>
      <c r="AF427" t="s">
        <v>3933</v>
      </c>
      <c r="AG427" s="2">
        <v>6.4814814814814813E-4</v>
      </c>
      <c r="AH427" t="s">
        <v>3911</v>
      </c>
      <c r="AI427">
        <v>3</v>
      </c>
      <c r="AJ427" t="s">
        <v>3914</v>
      </c>
      <c r="AK427" s="3">
        <v>39592</v>
      </c>
      <c r="AL427" s="10">
        <f>YEAR(ufc_fights_2[[#This Row],[date]])</f>
        <v>2008</v>
      </c>
      <c r="AM427" t="s">
        <v>4061</v>
      </c>
      <c r="AN427">
        <v>1</v>
      </c>
      <c r="AO427" t="s">
        <v>3913</v>
      </c>
      <c r="AP427">
        <f>IF(ufc_fights_2[[#This Row],[winner]]="Red",ufc_fights_2[[#This Row],[r_fighter_id]],ufc_fights_2[[#This Row],[b_fighter_id]])</f>
        <v>3553</v>
      </c>
      <c r="AQ427" t="str">
        <f>_xlfn.XLOOKUP(ufc_fights_2[[#This Row],[winnerID]],ufc_fighters[id],ufc_fighters[fighter_name],"xxx",0,1)</f>
        <v>Yoshiyuki Yoshida</v>
      </c>
    </row>
    <row r="428" spans="1:43">
      <c r="A428">
        <v>354</v>
      </c>
      <c r="B428">
        <v>83</v>
      </c>
      <c r="C428">
        <f>_xlfn.XLOOKUP(ufc_fights_2[[#This Row],[r_fighter_id]],ufc_fighters[id],ufc_fighters[year],"xxx",0,1)</f>
        <v>1981</v>
      </c>
      <c r="D428">
        <f>_xlfn.XLOOKUP(ufc_fights_2[[#This Row],[b_fighter_id]],ufc_fighters[id],ufc_fighters[year],"Prázdné",0,1)</f>
        <v>1988</v>
      </c>
      <c r="E428" s="10">
        <f>YEAR(ufc_fights_2[[#This Row],[date]])-ufc_fights_2[[#This Row],[r_year]]</f>
        <v>30</v>
      </c>
      <c r="F428" s="10">
        <f>YEAR(ufc_fights_2[[#This Row],[date]])-ufc_fights_2[[#This Row],[b_year]]</f>
        <v>23</v>
      </c>
      <c r="G428">
        <v>0</v>
      </c>
      <c r="H428">
        <v>0</v>
      </c>
      <c r="I428">
        <v>0.7429</v>
      </c>
      <c r="J428">
        <v>0.5</v>
      </c>
      <c r="K428">
        <v>0.79720000000000002</v>
      </c>
      <c r="L428">
        <v>0.625</v>
      </c>
      <c r="M428">
        <v>0.33329999999999999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8.5300925925925926E-3</v>
      </c>
      <c r="T428" s="2">
        <v>0</v>
      </c>
      <c r="U428">
        <v>0.4</v>
      </c>
      <c r="V428">
        <v>0.41670000000000001</v>
      </c>
      <c r="W428">
        <v>1</v>
      </c>
      <c r="X428">
        <v>1</v>
      </c>
      <c r="Y428">
        <v>0.25</v>
      </c>
      <c r="Z428">
        <v>0.22220000000000001</v>
      </c>
      <c r="AA428">
        <v>0.42859999999999998</v>
      </c>
      <c r="AB428">
        <v>1</v>
      </c>
      <c r="AC428">
        <v>1</v>
      </c>
      <c r="AD428">
        <v>0.92</v>
      </c>
      <c r="AE428">
        <v>0.33329999999999999</v>
      </c>
      <c r="AF428" t="s">
        <v>3915</v>
      </c>
      <c r="AG428" s="2">
        <v>3.472222222222222E-3</v>
      </c>
      <c r="AH428" t="s">
        <v>3911</v>
      </c>
      <c r="AI428">
        <v>3</v>
      </c>
      <c r="AJ428" t="s">
        <v>4044</v>
      </c>
      <c r="AK428" s="3">
        <v>40565</v>
      </c>
      <c r="AL428" s="10">
        <f>YEAR(ufc_fights_2[[#This Row],[date]])</f>
        <v>2011</v>
      </c>
      <c r="AM428" t="s">
        <v>4061</v>
      </c>
      <c r="AN428">
        <v>119</v>
      </c>
      <c r="AO428" t="s">
        <v>3913</v>
      </c>
      <c r="AP428">
        <f>IF(ufc_fights_2[[#This Row],[winner]]="Red",ufc_fights_2[[#This Row],[r_fighter_id]],ufc_fights_2[[#This Row],[b_fighter_id]])</f>
        <v>354</v>
      </c>
      <c r="AQ428" t="str">
        <f>_xlfn.XLOOKUP(ufc_fights_2[[#This Row],[winnerID]],ufc_fighters[id],ufc_fighters[fighter_name],"xxx",0,1)</f>
        <v>Charlie Brenneman</v>
      </c>
    </row>
    <row r="429" spans="1:43">
      <c r="A429">
        <v>1038</v>
      </c>
      <c r="B429">
        <v>2459</v>
      </c>
      <c r="C429">
        <f>_xlfn.XLOOKUP(ufc_fights_2[[#This Row],[r_fighter_id]],ufc_fighters[id],ufc_fighters[year],"xxx",0,1)</f>
        <v>1980</v>
      </c>
      <c r="D429">
        <f>_xlfn.XLOOKUP(ufc_fights_2[[#This Row],[b_fighter_id]],ufc_fighters[id],ufc_fighters[year],"Prázdné",0,1)</f>
        <v>1980</v>
      </c>
      <c r="E429" s="10">
        <f>YEAR(ufc_fights_2[[#This Row],[date]])-ufc_fights_2[[#This Row],[r_year]]</f>
        <v>30</v>
      </c>
      <c r="F429" s="10">
        <f>YEAR(ufc_fights_2[[#This Row],[date]])-ufc_fights_2[[#This Row],[b_year]]</f>
        <v>30</v>
      </c>
      <c r="G429">
        <v>0</v>
      </c>
      <c r="H429">
        <v>0</v>
      </c>
      <c r="I429">
        <v>1</v>
      </c>
      <c r="J429">
        <v>0.72219999999999995</v>
      </c>
      <c r="K429">
        <v>0.85</v>
      </c>
      <c r="L429">
        <v>0.8</v>
      </c>
      <c r="M429">
        <v>0</v>
      </c>
      <c r="N429">
        <v>0.5</v>
      </c>
      <c r="O429">
        <v>0</v>
      </c>
      <c r="P429">
        <v>2</v>
      </c>
      <c r="Q429">
        <v>0</v>
      </c>
      <c r="R429">
        <v>0</v>
      </c>
      <c r="S429" s="2">
        <v>1.1458333333333333E-3</v>
      </c>
      <c r="T429" s="2">
        <v>3.1944444444444446E-3</v>
      </c>
      <c r="U429">
        <v>1</v>
      </c>
      <c r="V429">
        <v>0.6875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0.6</v>
      </c>
      <c r="AD429">
        <v>1</v>
      </c>
      <c r="AE429">
        <v>0.83330000000000004</v>
      </c>
      <c r="AF429" t="s">
        <v>3933</v>
      </c>
      <c r="AG429" s="2">
        <v>1.25E-3</v>
      </c>
      <c r="AH429" t="s">
        <v>3911</v>
      </c>
      <c r="AI429">
        <v>3</v>
      </c>
      <c r="AJ429" t="s">
        <v>4138</v>
      </c>
      <c r="AK429" s="3">
        <v>40341</v>
      </c>
      <c r="AL429" s="10">
        <f>YEAR(ufc_fights_2[[#This Row],[date]])</f>
        <v>2010</v>
      </c>
      <c r="AM429" t="s">
        <v>4061</v>
      </c>
      <c r="AN429">
        <v>80</v>
      </c>
      <c r="AO429" t="s">
        <v>3918</v>
      </c>
      <c r="AP429">
        <f>IF(ufc_fights_2[[#This Row],[winner]]="Red",ufc_fights_2[[#This Row],[r_fighter_id]],ufc_fights_2[[#This Row],[b_fighter_id]])</f>
        <v>2459</v>
      </c>
      <c r="AQ429" t="str">
        <f>_xlfn.XLOOKUP(ufc_fights_2[[#This Row],[winnerID]],ufc_fighters[id],ufc_fighters[fighter_name],"xxx",0,1)</f>
        <v>Claude Patrick</v>
      </c>
    </row>
    <row r="430" spans="1:43">
      <c r="A430">
        <v>808</v>
      </c>
      <c r="B430">
        <v>863</v>
      </c>
      <c r="C430">
        <f>_xlfn.XLOOKUP(ufc_fights_2[[#This Row],[r_fighter_id]],ufc_fighters[id],ufc_fighters[year],"xxx",0,1)</f>
        <v>1984</v>
      </c>
      <c r="D430">
        <f>_xlfn.XLOOKUP(ufc_fights_2[[#This Row],[b_fighter_id]],ufc_fighters[id],ufc_fighters[year],"Prázdné",0,1)</f>
        <v>1991</v>
      </c>
      <c r="E430" s="10">
        <f>YEAR(ufc_fights_2[[#This Row],[date]])-ufc_fights_2[[#This Row],[r_year]]</f>
        <v>35</v>
      </c>
      <c r="F430" s="10">
        <f>YEAR(ufc_fights_2[[#This Row],[date]])-ufc_fights_2[[#This Row],[b_year]]</f>
        <v>28</v>
      </c>
      <c r="G430">
        <v>0</v>
      </c>
      <c r="H430">
        <v>0</v>
      </c>
      <c r="I430">
        <v>0.4793</v>
      </c>
      <c r="J430">
        <v>0.4279</v>
      </c>
      <c r="K430">
        <v>0.58899999999999997</v>
      </c>
      <c r="L430">
        <v>0.46310000000000001</v>
      </c>
      <c r="M430">
        <v>0</v>
      </c>
      <c r="N430">
        <v>0.3</v>
      </c>
      <c r="O430">
        <v>0</v>
      </c>
      <c r="P430">
        <v>0</v>
      </c>
      <c r="Q430">
        <v>0</v>
      </c>
      <c r="R430">
        <v>0</v>
      </c>
      <c r="S430" s="2">
        <v>1.6550925925925926E-3</v>
      </c>
      <c r="T430" s="2">
        <v>5.0578703703703706E-3</v>
      </c>
      <c r="U430">
        <v>0.35649999999999998</v>
      </c>
      <c r="V430">
        <v>0.38100000000000001</v>
      </c>
      <c r="W430">
        <v>0.68</v>
      </c>
      <c r="X430">
        <v>0.79310000000000003</v>
      </c>
      <c r="Y430">
        <v>1</v>
      </c>
      <c r="Z430">
        <v>0.48209999999999997</v>
      </c>
      <c r="AA430">
        <v>0.39489999999999997</v>
      </c>
      <c r="AB430">
        <v>0</v>
      </c>
      <c r="AC430">
        <v>0.85709999999999997</v>
      </c>
      <c r="AD430">
        <v>0</v>
      </c>
      <c r="AE430">
        <v>0.5</v>
      </c>
      <c r="AF430" t="s">
        <v>3915</v>
      </c>
      <c r="AG430" s="2">
        <v>3.472222222222222E-3</v>
      </c>
      <c r="AH430" t="s">
        <v>3927</v>
      </c>
      <c r="AI430">
        <v>5</v>
      </c>
      <c r="AJ430" t="s">
        <v>3928</v>
      </c>
      <c r="AK430" s="3">
        <v>43666</v>
      </c>
      <c r="AL430" s="10">
        <f>YEAR(ufc_fights_2[[#This Row],[date]])</f>
        <v>2019</v>
      </c>
      <c r="AM430" t="s">
        <v>4061</v>
      </c>
      <c r="AN430">
        <v>78</v>
      </c>
      <c r="AO430" t="s">
        <v>3918</v>
      </c>
      <c r="AP430">
        <f>IF(ufc_fights_2[[#This Row],[winner]]="Red",ufc_fights_2[[#This Row],[r_fighter_id]],ufc_fights_2[[#This Row],[b_fighter_id]])</f>
        <v>863</v>
      </c>
      <c r="AQ430" t="str">
        <f>_xlfn.XLOOKUP(ufc_fights_2[[#This Row],[winnerID]],ufc_fighters[id],ufc_fighters[fighter_name],"xxx",0,1)</f>
        <v>Leon Edwards</v>
      </c>
    </row>
    <row r="431" spans="1:43">
      <c r="A431">
        <v>863</v>
      </c>
      <c r="B431">
        <v>1883</v>
      </c>
      <c r="C431">
        <f>_xlfn.XLOOKUP(ufc_fights_2[[#This Row],[r_fighter_id]],ufc_fighters[id],ufc_fighters[year],"xxx",0,1)</f>
        <v>1991</v>
      </c>
      <c r="D431">
        <f>_xlfn.XLOOKUP(ufc_fights_2[[#This Row],[b_fighter_id]],ufc_fighters[id],ufc_fighters[year],"Prázdné",0,1)</f>
        <v>1991</v>
      </c>
      <c r="E431" s="10">
        <f>YEAR(ufc_fights_2[[#This Row],[date]])-ufc_fights_2[[#This Row],[r_year]]</f>
        <v>26</v>
      </c>
      <c r="F431" s="10">
        <f>YEAR(ufc_fights_2[[#This Row],[date]])-ufc_fights_2[[#This Row],[b_year]]</f>
        <v>26</v>
      </c>
      <c r="G431">
        <v>0</v>
      </c>
      <c r="H431">
        <v>0</v>
      </c>
      <c r="I431">
        <v>0.51959999999999995</v>
      </c>
      <c r="J431">
        <v>0.54549999999999998</v>
      </c>
      <c r="K431">
        <v>0.57040000000000002</v>
      </c>
      <c r="L431">
        <v>0.6875</v>
      </c>
      <c r="M431">
        <v>0.25</v>
      </c>
      <c r="N431">
        <v>0.28570000000000001</v>
      </c>
      <c r="O431">
        <v>0</v>
      </c>
      <c r="P431">
        <v>0</v>
      </c>
      <c r="Q431">
        <v>0</v>
      </c>
      <c r="R431">
        <v>0</v>
      </c>
      <c r="S431" s="2">
        <v>3.6111111111111109E-3</v>
      </c>
      <c r="T431" s="2">
        <v>3.7384259259259259E-3</v>
      </c>
      <c r="U431">
        <v>0.46910000000000002</v>
      </c>
      <c r="V431">
        <v>0.43330000000000002</v>
      </c>
      <c r="W431">
        <v>0.70589999999999997</v>
      </c>
      <c r="X431">
        <v>0.75</v>
      </c>
      <c r="Y431">
        <v>0.8</v>
      </c>
      <c r="Z431">
        <v>0.51160000000000005</v>
      </c>
      <c r="AA431">
        <v>0.51219999999999999</v>
      </c>
      <c r="AB431">
        <v>0.66669999999999996</v>
      </c>
      <c r="AC431">
        <v>1</v>
      </c>
      <c r="AD431">
        <v>0.25</v>
      </c>
      <c r="AE431">
        <v>1</v>
      </c>
      <c r="AF431" t="s">
        <v>3915</v>
      </c>
      <c r="AG431" s="2">
        <v>3.472222222222222E-3</v>
      </c>
      <c r="AH431" t="s">
        <v>3911</v>
      </c>
      <c r="AI431">
        <v>3</v>
      </c>
      <c r="AJ431" t="s">
        <v>3976</v>
      </c>
      <c r="AK431" s="3">
        <v>42812</v>
      </c>
      <c r="AL431" s="10">
        <f>YEAR(ufc_fights_2[[#This Row],[date]])</f>
        <v>2017</v>
      </c>
      <c r="AM431" t="s">
        <v>4061</v>
      </c>
      <c r="AN431">
        <v>70</v>
      </c>
      <c r="AO431" t="s">
        <v>3913</v>
      </c>
      <c r="AP431">
        <f>IF(ufc_fights_2[[#This Row],[winner]]="Red",ufc_fights_2[[#This Row],[r_fighter_id]],ufc_fights_2[[#This Row],[b_fighter_id]])</f>
        <v>863</v>
      </c>
      <c r="AQ431" t="str">
        <f>_xlfn.XLOOKUP(ufc_fights_2[[#This Row],[winnerID]],ufc_fighters[id],ufc_fighters[fighter_name],"xxx",0,1)</f>
        <v>Leon Edwards</v>
      </c>
    </row>
    <row r="432" spans="1:43">
      <c r="A432">
        <v>863</v>
      </c>
      <c r="B432">
        <v>3050</v>
      </c>
      <c r="C432">
        <f>_xlfn.XLOOKUP(ufc_fights_2[[#This Row],[r_fighter_id]],ufc_fighters[id],ufc_fighters[year],"xxx",0,1)</f>
        <v>1991</v>
      </c>
      <c r="D432">
        <f>_xlfn.XLOOKUP(ufc_fights_2[[#This Row],[b_fighter_id]],ufc_fighters[id],ufc_fighters[year],"Prázdné",0,1)</f>
        <v>1987</v>
      </c>
      <c r="E432" s="10">
        <f>YEAR(ufc_fights_2[[#This Row],[date]])-ufc_fights_2[[#This Row],[r_year]]</f>
        <v>27</v>
      </c>
      <c r="F432" s="10">
        <f>YEAR(ufc_fights_2[[#This Row],[date]])-ufc_fights_2[[#This Row],[b_year]]</f>
        <v>31</v>
      </c>
      <c r="G432">
        <v>1</v>
      </c>
      <c r="H432">
        <v>0</v>
      </c>
      <c r="I432">
        <v>0.4884</v>
      </c>
      <c r="J432">
        <v>0.37209999999999999</v>
      </c>
      <c r="K432">
        <v>0.60680000000000001</v>
      </c>
      <c r="L432">
        <v>0.63329999999999997</v>
      </c>
      <c r="M432">
        <v>0.5</v>
      </c>
      <c r="N432">
        <v>0.25</v>
      </c>
      <c r="O432">
        <v>0</v>
      </c>
      <c r="P432">
        <v>0</v>
      </c>
      <c r="Q432">
        <v>1</v>
      </c>
      <c r="R432">
        <v>0</v>
      </c>
      <c r="S432" s="2">
        <v>5.7986111111111112E-3</v>
      </c>
      <c r="T432" s="2">
        <v>7.407407407407407E-4</v>
      </c>
      <c r="U432">
        <v>0.47439999999999999</v>
      </c>
      <c r="V432">
        <v>0.23530000000000001</v>
      </c>
      <c r="W432">
        <v>0.83330000000000004</v>
      </c>
      <c r="X432">
        <v>0</v>
      </c>
      <c r="Y432">
        <v>1</v>
      </c>
      <c r="Z432">
        <v>0.32</v>
      </c>
      <c r="AA432">
        <v>0.35709999999999997</v>
      </c>
      <c r="AB432">
        <v>1</v>
      </c>
      <c r="AC432">
        <v>1</v>
      </c>
      <c r="AD432">
        <v>0.71430000000000005</v>
      </c>
      <c r="AE432">
        <v>0</v>
      </c>
      <c r="AF432" t="s">
        <v>3910</v>
      </c>
      <c r="AG432" s="2">
        <v>3.460648148148148E-3</v>
      </c>
      <c r="AH432" t="s">
        <v>3911</v>
      </c>
      <c r="AI432">
        <v>3</v>
      </c>
      <c r="AJ432" t="s">
        <v>3944</v>
      </c>
      <c r="AK432" s="3">
        <v>43176</v>
      </c>
      <c r="AL432" s="10">
        <f>YEAR(ufc_fights_2[[#This Row],[date]])</f>
        <v>2018</v>
      </c>
      <c r="AM432" t="s">
        <v>4061</v>
      </c>
      <c r="AN432">
        <v>70</v>
      </c>
      <c r="AO432" t="s">
        <v>3913</v>
      </c>
      <c r="AP432">
        <f>IF(ufc_fights_2[[#This Row],[winner]]="Red",ufc_fights_2[[#This Row],[r_fighter_id]],ufc_fights_2[[#This Row],[b_fighter_id]])</f>
        <v>863</v>
      </c>
      <c r="AQ432" t="str">
        <f>_xlfn.XLOOKUP(ufc_fights_2[[#This Row],[winnerID]],ufc_fighters[id],ufc_fighters[fighter_name],"xxx",0,1)</f>
        <v>Leon Edwards</v>
      </c>
    </row>
    <row r="433" spans="1:43">
      <c r="A433">
        <v>863</v>
      </c>
      <c r="B433">
        <v>2293</v>
      </c>
      <c r="C433">
        <f>_xlfn.XLOOKUP(ufc_fights_2[[#This Row],[r_fighter_id]],ufc_fighters[id],ufc_fighters[year],"xxx",0,1)</f>
        <v>1991</v>
      </c>
      <c r="D433">
        <f>_xlfn.XLOOKUP(ufc_fights_2[[#This Row],[b_fighter_id]],ufc_fighters[id],ufc_fighters[year],"Prázdné",0,1)</f>
        <v>1988</v>
      </c>
      <c r="E433" s="10">
        <f>YEAR(ufc_fights_2[[#This Row],[date]])-ufc_fights_2[[#This Row],[r_year]]</f>
        <v>28</v>
      </c>
      <c r="F433" s="10">
        <f>YEAR(ufc_fights_2[[#This Row],[date]])-ufc_fights_2[[#This Row],[b_year]]</f>
        <v>31</v>
      </c>
      <c r="G433">
        <v>1</v>
      </c>
      <c r="H433">
        <v>0</v>
      </c>
      <c r="I433">
        <v>0.63270000000000004</v>
      </c>
      <c r="J433">
        <v>0.5</v>
      </c>
      <c r="K433">
        <v>0.68120000000000003</v>
      </c>
      <c r="L433">
        <v>0.71050000000000002</v>
      </c>
      <c r="M433">
        <v>0.66669999999999996</v>
      </c>
      <c r="N433">
        <v>0.75</v>
      </c>
      <c r="O433">
        <v>0</v>
      </c>
      <c r="P433">
        <v>0</v>
      </c>
      <c r="Q433">
        <v>0</v>
      </c>
      <c r="R433">
        <v>0</v>
      </c>
      <c r="S433" s="2">
        <v>2.4189814814814816E-3</v>
      </c>
      <c r="T433" s="2">
        <v>3.0439814814814813E-3</v>
      </c>
      <c r="U433">
        <v>0.56669999999999998</v>
      </c>
      <c r="V433">
        <v>0.3</v>
      </c>
      <c r="W433">
        <v>0.76470000000000005</v>
      </c>
      <c r="X433">
        <v>0.5</v>
      </c>
      <c r="Y433">
        <v>0.66669999999999996</v>
      </c>
      <c r="Z433">
        <v>0.25</v>
      </c>
      <c r="AA433">
        <v>0.33329999999999999</v>
      </c>
      <c r="AB433">
        <v>0.84209999999999996</v>
      </c>
      <c r="AC433">
        <v>0.83330000000000004</v>
      </c>
      <c r="AD433">
        <v>0.78569999999999995</v>
      </c>
      <c r="AE433">
        <v>0</v>
      </c>
      <c r="AF433" t="s">
        <v>3922</v>
      </c>
      <c r="AG433" s="2">
        <v>3.472222222222222E-3</v>
      </c>
      <c r="AH433" t="s">
        <v>3911</v>
      </c>
      <c r="AI433">
        <v>3</v>
      </c>
      <c r="AJ433" t="s">
        <v>3955</v>
      </c>
      <c r="AK433" s="3">
        <v>43540</v>
      </c>
      <c r="AL433" s="10">
        <f>YEAR(ufc_fights_2[[#This Row],[date]])</f>
        <v>2019</v>
      </c>
      <c r="AM433" t="s">
        <v>4061</v>
      </c>
      <c r="AN433">
        <v>70</v>
      </c>
      <c r="AO433" t="s">
        <v>3913</v>
      </c>
      <c r="AP433">
        <f>IF(ufc_fights_2[[#This Row],[winner]]="Red",ufc_fights_2[[#This Row],[r_fighter_id]],ufc_fights_2[[#This Row],[b_fighter_id]])</f>
        <v>863</v>
      </c>
      <c r="AQ433" t="str">
        <f>_xlfn.XLOOKUP(ufc_fights_2[[#This Row],[winnerID]],ufc_fighters[id],ufc_fighters[fighter_name],"xxx",0,1)</f>
        <v>Leon Edwards</v>
      </c>
    </row>
    <row r="434" spans="1:43">
      <c r="A434">
        <v>3241</v>
      </c>
      <c r="B434">
        <v>1690</v>
      </c>
      <c r="C434">
        <f>_xlfn.XLOOKUP(ufc_fights_2[[#This Row],[r_fighter_id]],ufc_fighters[id],ufc_fighters[year],"xxx",0,1)</f>
        <v>1981</v>
      </c>
      <c r="D434">
        <f>_xlfn.XLOOKUP(ufc_fights_2[[#This Row],[b_fighter_id]],ufc_fighters[id],ufc_fighters[year],"Prázdné",0,1)</f>
        <v>1977</v>
      </c>
      <c r="E434" s="10">
        <f>YEAR(ufc_fights_2[[#This Row],[date]])-ufc_fights_2[[#This Row],[r_year]]</f>
        <v>28</v>
      </c>
      <c r="F434" s="10">
        <f>YEAR(ufc_fights_2[[#This Row],[date]])-ufc_fights_2[[#This Row],[b_year]]</f>
        <v>32</v>
      </c>
      <c r="G434">
        <v>1</v>
      </c>
      <c r="H434">
        <v>0</v>
      </c>
      <c r="I434">
        <v>0.29170000000000001</v>
      </c>
      <c r="J434">
        <v>0.27589999999999998</v>
      </c>
      <c r="K434">
        <v>0.29170000000000001</v>
      </c>
      <c r="L434">
        <v>0.27589999999999998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2.3148148148148147E-5</v>
      </c>
      <c r="T434" s="2">
        <v>0</v>
      </c>
      <c r="U434">
        <v>0.1905</v>
      </c>
      <c r="V434">
        <v>0.22220000000000001</v>
      </c>
      <c r="W434">
        <v>1</v>
      </c>
      <c r="X434">
        <v>1</v>
      </c>
      <c r="Y434">
        <v>1</v>
      </c>
      <c r="Z434">
        <v>0.29170000000000001</v>
      </c>
      <c r="AA434">
        <v>0.27589999999999998</v>
      </c>
      <c r="AB434">
        <v>0</v>
      </c>
      <c r="AC434">
        <v>0</v>
      </c>
      <c r="AD434">
        <v>0</v>
      </c>
      <c r="AE434">
        <v>0</v>
      </c>
      <c r="AF434" t="s">
        <v>3910</v>
      </c>
      <c r="AG434" s="2">
        <v>2.4189814814814816E-3</v>
      </c>
      <c r="AH434" t="s">
        <v>3911</v>
      </c>
      <c r="AI434">
        <v>3</v>
      </c>
      <c r="AJ434" t="s">
        <v>3931</v>
      </c>
      <c r="AK434" s="3">
        <v>39865</v>
      </c>
      <c r="AL434" s="10">
        <f>YEAR(ufc_fights_2[[#This Row],[date]])</f>
        <v>2009</v>
      </c>
      <c r="AM434" t="s">
        <v>4061</v>
      </c>
      <c r="AN434">
        <v>70</v>
      </c>
      <c r="AO434" t="s">
        <v>3913</v>
      </c>
      <c r="AP434">
        <f>IF(ufc_fights_2[[#This Row],[winner]]="Red",ufc_fights_2[[#This Row],[r_fighter_id]],ufc_fights_2[[#This Row],[b_fighter_id]])</f>
        <v>3241</v>
      </c>
      <c r="AQ434" t="str">
        <f>_xlfn.XLOOKUP(ufc_fights_2[[#This Row],[winnerID]],ufc_fighters[id],ufc_fighters[fighter_name],"xxx",0,1)</f>
        <v>Paulo Thiago</v>
      </c>
    </row>
    <row r="435" spans="1:43">
      <c r="A435">
        <v>863</v>
      </c>
      <c r="B435">
        <v>2465</v>
      </c>
      <c r="C435">
        <f>_xlfn.XLOOKUP(ufc_fights_2[[#This Row],[r_fighter_id]],ufc_fighters[id],ufc_fighters[year],"xxx",0,1)</f>
        <v>1991</v>
      </c>
      <c r="D435">
        <f>_xlfn.XLOOKUP(ufc_fights_2[[#This Row],[b_fighter_id]],ufc_fighters[id],ufc_fighters[year],"Prázdné",0,1)</f>
        <v>1989</v>
      </c>
      <c r="E435" s="10">
        <f>YEAR(ufc_fights_2[[#This Row],[date]])-ufc_fights_2[[#This Row],[r_year]]</f>
        <v>24</v>
      </c>
      <c r="F435" s="10">
        <f>YEAR(ufc_fights_2[[#This Row],[date]])-ufc_fights_2[[#This Row],[b_year]]</f>
        <v>26</v>
      </c>
      <c r="G435">
        <v>1</v>
      </c>
      <c r="H435">
        <v>0</v>
      </c>
      <c r="I435">
        <v>0.50700000000000001</v>
      </c>
      <c r="J435">
        <v>0.30769999999999997</v>
      </c>
      <c r="K435">
        <v>0.66359999999999997</v>
      </c>
      <c r="L435">
        <v>0.54169999999999996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4.8958333333333336E-3</v>
      </c>
      <c r="T435" s="2">
        <v>2.3148148148148149E-4</v>
      </c>
      <c r="U435">
        <v>0.4667</v>
      </c>
      <c r="V435">
        <v>0.1724</v>
      </c>
      <c r="W435">
        <v>0.66669999999999996</v>
      </c>
      <c r="X435">
        <v>1</v>
      </c>
      <c r="Y435">
        <v>1</v>
      </c>
      <c r="Z435">
        <v>0.4259</v>
      </c>
      <c r="AA435">
        <v>0.28989999999999999</v>
      </c>
      <c r="AB435">
        <v>0.6</v>
      </c>
      <c r="AC435">
        <v>0.5</v>
      </c>
      <c r="AD435">
        <v>0.83330000000000004</v>
      </c>
      <c r="AE435">
        <v>0</v>
      </c>
      <c r="AF435" t="s">
        <v>3915</v>
      </c>
      <c r="AG435" s="2">
        <v>3.472222222222222E-3</v>
      </c>
      <c r="AH435" t="s">
        <v>3911</v>
      </c>
      <c r="AI435">
        <v>3</v>
      </c>
      <c r="AJ435" t="s">
        <v>3961</v>
      </c>
      <c r="AK435" s="3">
        <v>42203</v>
      </c>
      <c r="AL435" s="10">
        <f>YEAR(ufc_fights_2[[#This Row],[date]])</f>
        <v>2015</v>
      </c>
      <c r="AM435" t="s">
        <v>4061</v>
      </c>
      <c r="AN435">
        <v>60</v>
      </c>
      <c r="AO435" t="s">
        <v>3913</v>
      </c>
      <c r="AP435">
        <f>IF(ufc_fights_2[[#This Row],[winner]]="Red",ufc_fights_2[[#This Row],[r_fighter_id]],ufc_fights_2[[#This Row],[b_fighter_id]])</f>
        <v>863</v>
      </c>
      <c r="AQ435" t="str">
        <f>_xlfn.XLOOKUP(ufc_fights_2[[#This Row],[winnerID]],ufc_fighters[id],ufc_fighters[fighter_name],"xxx",0,1)</f>
        <v>Leon Edwards</v>
      </c>
    </row>
    <row r="436" spans="1:43">
      <c r="A436">
        <v>523</v>
      </c>
      <c r="B436">
        <v>863</v>
      </c>
      <c r="C436">
        <f>_xlfn.XLOOKUP(ufc_fights_2[[#This Row],[r_fighter_id]],ufc_fighters[id],ufc_fighters[year],"xxx",0,1)</f>
        <v>1983</v>
      </c>
      <c r="D436">
        <f>_xlfn.XLOOKUP(ufc_fights_2[[#This Row],[b_fighter_id]],ufc_fighters[id],ufc_fighters[year],"Prázdné",0,1)</f>
        <v>1991</v>
      </c>
      <c r="E436" s="10">
        <f>YEAR(ufc_fights_2[[#This Row],[date]])-ufc_fights_2[[#This Row],[r_year]]</f>
        <v>35</v>
      </c>
      <c r="F436" s="10">
        <f>YEAR(ufc_fights_2[[#This Row],[date]])-ufc_fights_2[[#This Row],[b_year]]</f>
        <v>27</v>
      </c>
      <c r="G436">
        <v>0</v>
      </c>
      <c r="H436">
        <v>0</v>
      </c>
      <c r="I436">
        <v>0.45800000000000002</v>
      </c>
      <c r="J436">
        <v>0.50600000000000001</v>
      </c>
      <c r="K436">
        <v>0.47060000000000002</v>
      </c>
      <c r="L436">
        <v>0.54590000000000005</v>
      </c>
      <c r="M436">
        <v>0.1111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1.8865740740740742E-3</v>
      </c>
      <c r="T436" s="2">
        <v>5.5555555555555556E-4</v>
      </c>
      <c r="U436">
        <v>0.25369999999999998</v>
      </c>
      <c r="V436">
        <v>0.35239999999999999</v>
      </c>
      <c r="W436">
        <v>0.75</v>
      </c>
      <c r="X436">
        <v>0.54169999999999996</v>
      </c>
      <c r="Y436">
        <v>0.82350000000000001</v>
      </c>
      <c r="Z436">
        <v>0.41739999999999999</v>
      </c>
      <c r="AA436">
        <v>0.44290000000000002</v>
      </c>
      <c r="AB436">
        <v>0.73329999999999995</v>
      </c>
      <c r="AC436">
        <v>0.84619999999999995</v>
      </c>
      <c r="AD436">
        <v>1</v>
      </c>
      <c r="AE436">
        <v>0</v>
      </c>
      <c r="AF436" t="s">
        <v>3915</v>
      </c>
      <c r="AG436" s="2">
        <v>3.472222222222222E-3</v>
      </c>
      <c r="AH436" t="s">
        <v>3927</v>
      </c>
      <c r="AI436">
        <v>5</v>
      </c>
      <c r="AJ436" t="s">
        <v>3961</v>
      </c>
      <c r="AK436" s="3">
        <v>43274</v>
      </c>
      <c r="AL436" s="10">
        <f>YEAR(ufc_fights_2[[#This Row],[date]])</f>
        <v>2018</v>
      </c>
      <c r="AM436" t="s">
        <v>4061</v>
      </c>
      <c r="AN436">
        <v>57</v>
      </c>
      <c r="AO436" t="s">
        <v>3918</v>
      </c>
      <c r="AP436">
        <f>IF(ufc_fights_2[[#This Row],[winner]]="Red",ufc_fights_2[[#This Row],[r_fighter_id]],ufc_fights_2[[#This Row],[b_fighter_id]])</f>
        <v>863</v>
      </c>
      <c r="AQ436" t="str">
        <f>_xlfn.XLOOKUP(ufc_fights_2[[#This Row],[winnerID]],ufc_fighters[id],ufc_fighters[fighter_name],"xxx",0,1)</f>
        <v>Leon Edwards</v>
      </c>
    </row>
    <row r="437" spans="1:43">
      <c r="A437">
        <v>1624</v>
      </c>
      <c r="B437">
        <v>1942</v>
      </c>
      <c r="C437">
        <f>_xlfn.XLOOKUP(ufc_fights_2[[#This Row],[r_fighter_id]],ufc_fighters[id],ufc_fighters[year],"xxx",0,1)</f>
        <v>1984</v>
      </c>
      <c r="D437">
        <f>_xlfn.XLOOKUP(ufc_fights_2[[#This Row],[b_fighter_id]],ufc_fighters[id],ufc_fighters[year],"Prázdné",0,1)</f>
        <v>1980</v>
      </c>
      <c r="E437" s="10">
        <f>YEAR(ufc_fights_2[[#This Row],[date]])-ufc_fights_2[[#This Row],[r_year]]</f>
        <v>25</v>
      </c>
      <c r="F437" s="10">
        <f>YEAR(ufc_fights_2[[#This Row],[date]])-ufc_fights_2[[#This Row],[b_year]]</f>
        <v>29</v>
      </c>
      <c r="G437">
        <v>0</v>
      </c>
      <c r="H437">
        <v>1</v>
      </c>
      <c r="I437">
        <v>0.37369999999999998</v>
      </c>
      <c r="J437">
        <v>0.46339999999999998</v>
      </c>
      <c r="K437">
        <v>0.58720000000000006</v>
      </c>
      <c r="L437">
        <v>0.5</v>
      </c>
      <c r="M437">
        <v>0.33329999999999999</v>
      </c>
      <c r="N437">
        <v>1</v>
      </c>
      <c r="O437">
        <v>0</v>
      </c>
      <c r="P437">
        <v>0</v>
      </c>
      <c r="Q437">
        <v>1</v>
      </c>
      <c r="R437">
        <v>0</v>
      </c>
      <c r="S437" s="2">
        <v>4.43287037037037E-3</v>
      </c>
      <c r="T437" s="2">
        <v>1.9097222222222222E-3</v>
      </c>
      <c r="U437">
        <v>0.27389999999999998</v>
      </c>
      <c r="V437">
        <v>0.43659999999999999</v>
      </c>
      <c r="W437">
        <v>0.84209999999999996</v>
      </c>
      <c r="X437">
        <v>0.85709999999999997</v>
      </c>
      <c r="Y437">
        <v>0.75</v>
      </c>
      <c r="Z437">
        <v>0.3009</v>
      </c>
      <c r="AA437">
        <v>0.46429999999999999</v>
      </c>
      <c r="AB437">
        <v>0.55000000000000004</v>
      </c>
      <c r="AC437">
        <v>0.47370000000000001</v>
      </c>
      <c r="AD437">
        <v>0.40539999999999998</v>
      </c>
      <c r="AE437">
        <v>0.42859999999999998</v>
      </c>
      <c r="AF437" t="s">
        <v>3915</v>
      </c>
      <c r="AG437" s="2">
        <v>3.472222222222222E-3</v>
      </c>
      <c r="AH437" t="s">
        <v>3911</v>
      </c>
      <c r="AI437">
        <v>3</v>
      </c>
      <c r="AJ437" t="s">
        <v>4016</v>
      </c>
      <c r="AK437" s="3">
        <v>39865</v>
      </c>
      <c r="AL437" s="10">
        <f>YEAR(ufc_fights_2[[#This Row],[date]])</f>
        <v>2009</v>
      </c>
      <c r="AM437" t="s">
        <v>4061</v>
      </c>
      <c r="AN437">
        <v>70</v>
      </c>
      <c r="AO437" t="s">
        <v>3913</v>
      </c>
      <c r="AP437">
        <f>IF(ufc_fights_2[[#This Row],[winner]]="Red",ufc_fights_2[[#This Row],[r_fighter_id]],ufc_fights_2[[#This Row],[b_fighter_id]])</f>
        <v>1624</v>
      </c>
      <c r="AQ437" t="str">
        <f>_xlfn.XLOOKUP(ufc_fights_2[[#This Row],[winnerID]],ufc_fighters[id],ufc_fighters[fighter_name],"xxx",0,1)</f>
        <v>Paul Kelly</v>
      </c>
    </row>
    <row r="438" spans="1:43">
      <c r="A438">
        <v>863</v>
      </c>
      <c r="B438">
        <v>3302</v>
      </c>
      <c r="C438">
        <f>_xlfn.XLOOKUP(ufc_fights_2[[#This Row],[r_fighter_id]],ufc_fighters[id],ufc_fighters[year],"xxx",0,1)</f>
        <v>1991</v>
      </c>
      <c r="D438">
        <f>_xlfn.XLOOKUP(ufc_fights_2[[#This Row],[b_fighter_id]],ufc_fighters[id],ufc_fighters[year],"Prázdné",0,1)</f>
        <v>1991</v>
      </c>
      <c r="E438" s="10">
        <f>YEAR(ufc_fights_2[[#This Row],[date]])-ufc_fights_2[[#This Row],[r_year]]</f>
        <v>25</v>
      </c>
      <c r="F438" s="10">
        <f>YEAR(ufc_fights_2[[#This Row],[date]])-ufc_fights_2[[#This Row],[b_year]]</f>
        <v>25</v>
      </c>
      <c r="G438">
        <v>0</v>
      </c>
      <c r="H438">
        <v>0</v>
      </c>
      <c r="I438">
        <v>0.22220000000000001</v>
      </c>
      <c r="J438">
        <v>0.38550000000000001</v>
      </c>
      <c r="K438">
        <v>0.3483</v>
      </c>
      <c r="L438">
        <v>0.39529999999999998</v>
      </c>
      <c r="M438">
        <v>0.3</v>
      </c>
      <c r="N438">
        <v>0</v>
      </c>
      <c r="O438">
        <v>1</v>
      </c>
      <c r="P438">
        <v>0</v>
      </c>
      <c r="Q438">
        <v>0</v>
      </c>
      <c r="R438">
        <v>0</v>
      </c>
      <c r="S438" s="2">
        <v>3.1481481481481482E-3</v>
      </c>
      <c r="T438" s="2">
        <v>0</v>
      </c>
      <c r="U438">
        <v>0.1273</v>
      </c>
      <c r="V438">
        <v>0.37330000000000002</v>
      </c>
      <c r="W438">
        <v>0.5</v>
      </c>
      <c r="X438">
        <v>0.66669999999999996</v>
      </c>
      <c r="Y438">
        <v>1</v>
      </c>
      <c r="Z438">
        <v>0.2029</v>
      </c>
      <c r="AA438">
        <v>0.38750000000000001</v>
      </c>
      <c r="AB438">
        <v>0.66669999999999996</v>
      </c>
      <c r="AC438">
        <v>0.33329999999999999</v>
      </c>
      <c r="AD438">
        <v>0</v>
      </c>
      <c r="AE438">
        <v>0</v>
      </c>
      <c r="AF438" t="s">
        <v>3933</v>
      </c>
      <c r="AG438" s="2">
        <v>2.0949074074074073E-3</v>
      </c>
      <c r="AH438" t="s">
        <v>3911</v>
      </c>
      <c r="AI438">
        <v>3</v>
      </c>
      <c r="AJ438" t="s">
        <v>3949</v>
      </c>
      <c r="AK438" s="3">
        <v>42651</v>
      </c>
      <c r="AL438" s="10">
        <f>YEAR(ufc_fights_2[[#This Row],[date]])</f>
        <v>2016</v>
      </c>
      <c r="AM438" t="s">
        <v>4061</v>
      </c>
      <c r="AN438">
        <v>33</v>
      </c>
      <c r="AO438" t="s">
        <v>3913</v>
      </c>
      <c r="AP438">
        <f>IF(ufc_fights_2[[#This Row],[winner]]="Red",ufc_fights_2[[#This Row],[r_fighter_id]],ufc_fights_2[[#This Row],[b_fighter_id]])</f>
        <v>863</v>
      </c>
      <c r="AQ438" t="str">
        <f>_xlfn.XLOOKUP(ufc_fights_2[[#This Row],[winnerID]],ufc_fighters[id],ufc_fighters[fighter_name],"xxx",0,1)</f>
        <v>Leon Edwards</v>
      </c>
    </row>
    <row r="439" spans="1:43">
      <c r="A439">
        <v>863</v>
      </c>
      <c r="B439">
        <v>3437</v>
      </c>
      <c r="C439">
        <f>_xlfn.XLOOKUP(ufc_fights_2[[#This Row],[r_fighter_id]],ufc_fighters[id],ufc_fighters[year],"xxx",0,1)</f>
        <v>1991</v>
      </c>
      <c r="D439">
        <f>_xlfn.XLOOKUP(ufc_fights_2[[#This Row],[b_fighter_id]],ufc_fighters[id],ufc_fighters[year],"Prázdné",0,1)</f>
        <v>1989</v>
      </c>
      <c r="E439" s="10">
        <f>YEAR(ufc_fights_2[[#This Row],[date]])-ufc_fights_2[[#This Row],[r_year]]</f>
        <v>25</v>
      </c>
      <c r="F439" s="10">
        <f>YEAR(ufc_fights_2[[#This Row],[date]])-ufc_fights_2[[#This Row],[b_year]]</f>
        <v>27</v>
      </c>
      <c r="G439">
        <v>0</v>
      </c>
      <c r="H439">
        <v>0</v>
      </c>
      <c r="I439">
        <v>0.68569999999999998</v>
      </c>
      <c r="J439">
        <v>0.1875</v>
      </c>
      <c r="K439">
        <v>0.79710000000000003</v>
      </c>
      <c r="L439">
        <v>0.72219999999999995</v>
      </c>
      <c r="M439">
        <v>0.66669999999999996</v>
      </c>
      <c r="N439">
        <v>0.33329999999999999</v>
      </c>
      <c r="O439">
        <v>1</v>
      </c>
      <c r="P439">
        <v>0</v>
      </c>
      <c r="Q439">
        <v>0</v>
      </c>
      <c r="R439">
        <v>0</v>
      </c>
      <c r="S439" s="2">
        <v>2.2106481481481482E-3</v>
      </c>
      <c r="T439" s="2">
        <v>5.0347222222222225E-3</v>
      </c>
      <c r="U439">
        <v>0.60709999999999997</v>
      </c>
      <c r="V439">
        <v>8.3299999999999999E-2</v>
      </c>
      <c r="W439">
        <v>1</v>
      </c>
      <c r="X439">
        <v>0</v>
      </c>
      <c r="Y439">
        <v>0</v>
      </c>
      <c r="Z439">
        <v>0.47060000000000002</v>
      </c>
      <c r="AA439">
        <v>0.2</v>
      </c>
      <c r="AB439">
        <v>1</v>
      </c>
      <c r="AC439">
        <v>0</v>
      </c>
      <c r="AD439">
        <v>0.88239999999999996</v>
      </c>
      <c r="AE439">
        <v>0</v>
      </c>
      <c r="AF439" t="s">
        <v>3915</v>
      </c>
      <c r="AG439" s="2">
        <v>3.472222222222222E-3</v>
      </c>
      <c r="AH439" t="s">
        <v>3911</v>
      </c>
      <c r="AI439">
        <v>3</v>
      </c>
      <c r="AJ439" t="s">
        <v>3934</v>
      </c>
      <c r="AK439" s="3">
        <v>42498</v>
      </c>
      <c r="AL439" s="10">
        <f>YEAR(ufc_fights_2[[#This Row],[date]])</f>
        <v>2016</v>
      </c>
      <c r="AM439" t="s">
        <v>4061</v>
      </c>
      <c r="AN439">
        <v>24</v>
      </c>
      <c r="AO439" t="s">
        <v>3913</v>
      </c>
      <c r="AP439">
        <f>IF(ufc_fights_2[[#This Row],[winner]]="Red",ufc_fights_2[[#This Row],[r_fighter_id]],ufc_fights_2[[#This Row],[b_fighter_id]])</f>
        <v>863</v>
      </c>
      <c r="AQ439" t="str">
        <f>_xlfn.XLOOKUP(ufc_fights_2[[#This Row],[winnerID]],ufc_fighters[id],ufc_fighters[fighter_name],"xxx",0,1)</f>
        <v>Leon Edwards</v>
      </c>
    </row>
    <row r="440" spans="1:43">
      <c r="A440">
        <v>863</v>
      </c>
      <c r="B440">
        <v>199</v>
      </c>
      <c r="C440">
        <f>_xlfn.XLOOKUP(ufc_fights_2[[#This Row],[r_fighter_id]],ufc_fighters[id],ufc_fighters[year],"xxx",0,1)</f>
        <v>1991</v>
      </c>
      <c r="D440">
        <f>_xlfn.XLOOKUP(ufc_fights_2[[#This Row],[b_fighter_id]],ufc_fighters[id],ufc_fighters[year],"Prázdné",0,1)</f>
        <v>1989</v>
      </c>
      <c r="E440" s="10">
        <f>YEAR(ufc_fights_2[[#This Row],[date]])-ufc_fights_2[[#This Row],[r_year]]</f>
        <v>26</v>
      </c>
      <c r="F440" s="10">
        <f>YEAR(ufc_fights_2[[#This Row],[date]])-ufc_fights_2[[#This Row],[b_year]]</f>
        <v>28</v>
      </c>
      <c r="G440">
        <v>0</v>
      </c>
      <c r="H440">
        <v>1</v>
      </c>
      <c r="I440">
        <v>0.45100000000000001</v>
      </c>
      <c r="J440">
        <v>0.50570000000000004</v>
      </c>
      <c r="K440">
        <v>0.66669999999999996</v>
      </c>
      <c r="L440">
        <v>0.70550000000000002</v>
      </c>
      <c r="M440">
        <v>0.5</v>
      </c>
      <c r="N440">
        <v>0</v>
      </c>
      <c r="O440">
        <v>3</v>
      </c>
      <c r="P440">
        <v>1</v>
      </c>
      <c r="Q440">
        <v>0</v>
      </c>
      <c r="R440">
        <v>0</v>
      </c>
      <c r="S440" s="2">
        <v>5.6481481481481478E-3</v>
      </c>
      <c r="T440" s="2">
        <v>9.837962962962962E-4</v>
      </c>
      <c r="U440">
        <v>0.32500000000000001</v>
      </c>
      <c r="V440">
        <v>0.43080000000000002</v>
      </c>
      <c r="W440">
        <v>0.75</v>
      </c>
      <c r="X440">
        <v>1</v>
      </c>
      <c r="Y440">
        <v>0.58330000000000004</v>
      </c>
      <c r="Z440">
        <v>0.42859999999999998</v>
      </c>
      <c r="AA440">
        <v>0.30359999999999998</v>
      </c>
      <c r="AB440">
        <v>1</v>
      </c>
      <c r="AC440">
        <v>0.95830000000000004</v>
      </c>
      <c r="AD440">
        <v>0</v>
      </c>
      <c r="AE440">
        <v>0.57140000000000002</v>
      </c>
      <c r="AF440" t="s">
        <v>3915</v>
      </c>
      <c r="AG440" s="2">
        <v>3.472222222222222E-3</v>
      </c>
      <c r="AH440" t="s">
        <v>3911</v>
      </c>
      <c r="AI440">
        <v>3</v>
      </c>
      <c r="AJ440" t="s">
        <v>4007</v>
      </c>
      <c r="AK440" s="3">
        <v>42980</v>
      </c>
      <c r="AL440" s="10">
        <f>YEAR(ufc_fights_2[[#This Row],[date]])</f>
        <v>2017</v>
      </c>
      <c r="AM440" t="s">
        <v>4061</v>
      </c>
      <c r="AN440">
        <v>24</v>
      </c>
      <c r="AO440" t="s">
        <v>3913</v>
      </c>
      <c r="AP440">
        <f>IF(ufc_fights_2[[#This Row],[winner]]="Red",ufc_fights_2[[#This Row],[r_fighter_id]],ufc_fights_2[[#This Row],[b_fighter_id]])</f>
        <v>863</v>
      </c>
      <c r="AQ440" t="str">
        <f>_xlfn.XLOOKUP(ufc_fights_2[[#This Row],[winnerID]],ufc_fighters[id],ufc_fighters[fighter_name],"xxx",0,1)</f>
        <v>Leon Edwards</v>
      </c>
    </row>
    <row r="441" spans="1:43">
      <c r="A441">
        <v>3358</v>
      </c>
      <c r="B441">
        <v>62</v>
      </c>
      <c r="C441">
        <f>_xlfn.XLOOKUP(ufc_fights_2[[#This Row],[r_fighter_id]],ufc_fighters[id],ufc_fighters[year],"xxx",0,1)</f>
        <v>1988</v>
      </c>
      <c r="D441">
        <f>_xlfn.XLOOKUP(ufc_fights_2[[#This Row],[b_fighter_id]],ufc_fighters[id],ufc_fighters[year],"Prázdné",0,1)</f>
        <v>1984</v>
      </c>
      <c r="E441" s="10">
        <f>YEAR(ufc_fights_2[[#This Row],[date]])-ufc_fights_2[[#This Row],[r_year]]</f>
        <v>28</v>
      </c>
      <c r="F441" s="10">
        <f>YEAR(ufc_fights_2[[#This Row],[date]])-ufc_fights_2[[#This Row],[b_year]]</f>
        <v>32</v>
      </c>
      <c r="G441">
        <v>0</v>
      </c>
      <c r="H441">
        <v>0</v>
      </c>
      <c r="I441">
        <v>0.41510000000000002</v>
      </c>
      <c r="J441">
        <v>0.57689999999999997</v>
      </c>
      <c r="K441">
        <v>0.78749999999999998</v>
      </c>
      <c r="L441">
        <v>0.81899999999999995</v>
      </c>
      <c r="M441">
        <v>0</v>
      </c>
      <c r="N441">
        <v>0.66669999999999996</v>
      </c>
      <c r="O441">
        <v>1</v>
      </c>
      <c r="P441">
        <v>0</v>
      </c>
      <c r="Q441">
        <v>0</v>
      </c>
      <c r="R441">
        <v>1</v>
      </c>
      <c r="S441" s="2">
        <v>2.7777777777777778E-4</v>
      </c>
      <c r="T441" s="2">
        <v>6.3888888888888893E-3</v>
      </c>
      <c r="U441">
        <v>4.7600000000000003E-2</v>
      </c>
      <c r="V441">
        <v>0.56000000000000005</v>
      </c>
      <c r="W441">
        <v>0.52939999999999998</v>
      </c>
      <c r="X441">
        <v>0.8</v>
      </c>
      <c r="Y441">
        <v>1</v>
      </c>
      <c r="Z441">
        <v>0.35420000000000001</v>
      </c>
      <c r="AA441">
        <v>0.33329999999999999</v>
      </c>
      <c r="AB441">
        <v>1</v>
      </c>
      <c r="AC441">
        <v>0.5</v>
      </c>
      <c r="AD441">
        <v>1</v>
      </c>
      <c r="AE441">
        <v>0.9</v>
      </c>
      <c r="AF441" t="s">
        <v>3922</v>
      </c>
      <c r="AG441" s="2">
        <v>3.472222222222222E-3</v>
      </c>
      <c r="AH441" t="s">
        <v>3911</v>
      </c>
      <c r="AI441">
        <v>3</v>
      </c>
      <c r="AJ441" t="s">
        <v>3980</v>
      </c>
      <c r="AK441" s="3">
        <v>42721</v>
      </c>
      <c r="AL441" s="10">
        <f>YEAR(ufc_fights_2[[#This Row],[date]])</f>
        <v>2016</v>
      </c>
      <c r="AM441" t="s">
        <v>4061</v>
      </c>
      <c r="AN441">
        <v>56</v>
      </c>
      <c r="AO441" t="s">
        <v>3918</v>
      </c>
      <c r="AP441">
        <f>IF(ufc_fights_2[[#This Row],[winner]]="Red",ufc_fights_2[[#This Row],[r_fighter_id]],ufc_fights_2[[#This Row],[b_fighter_id]])</f>
        <v>62</v>
      </c>
      <c r="AQ441" t="str">
        <f>_xlfn.XLOOKUP(ufc_fights_2[[#This Row],[winnerID]],ufc_fighters[id],ufc_fighters[fighter_name],"xxx",0,1)</f>
        <v>Sultan Aliev</v>
      </c>
    </row>
    <row r="442" spans="1:43">
      <c r="A442">
        <v>2293</v>
      </c>
      <c r="B442">
        <v>2852</v>
      </c>
      <c r="C442">
        <f>_xlfn.XLOOKUP(ufc_fights_2[[#This Row],[r_fighter_id]],ufc_fighters[id],ufc_fighters[year],"xxx",0,1)</f>
        <v>1988</v>
      </c>
      <c r="D442">
        <f>_xlfn.XLOOKUP(ufc_fights_2[[#This Row],[b_fighter_id]],ufc_fighters[id],ufc_fighters[year],"Prázdné",0,1)</f>
        <v>1980</v>
      </c>
      <c r="E442" s="10">
        <f>YEAR(ufc_fights_2[[#This Row],[date]])-ufc_fights_2[[#This Row],[r_year]]</f>
        <v>25</v>
      </c>
      <c r="F442" s="10">
        <f>YEAR(ufc_fights_2[[#This Row],[date]])-ufc_fights_2[[#This Row],[b_year]]</f>
        <v>33</v>
      </c>
      <c r="G442">
        <v>0</v>
      </c>
      <c r="H442">
        <v>0</v>
      </c>
      <c r="I442">
        <v>0.52500000000000002</v>
      </c>
      <c r="J442">
        <v>0.34960000000000002</v>
      </c>
      <c r="K442">
        <v>0.54649999999999999</v>
      </c>
      <c r="L442">
        <v>0.3881</v>
      </c>
      <c r="M442">
        <v>0.5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3.9120370370370368E-3</v>
      </c>
      <c r="T442" s="2">
        <v>1.3888888888888889E-4</v>
      </c>
      <c r="U442">
        <v>0.47760000000000002</v>
      </c>
      <c r="V442">
        <v>0.20430000000000001</v>
      </c>
      <c r="W442">
        <v>0.57140000000000002</v>
      </c>
      <c r="X442">
        <v>1</v>
      </c>
      <c r="Y442">
        <v>1</v>
      </c>
      <c r="Z442">
        <v>0.4375</v>
      </c>
      <c r="AA442">
        <v>0.21740000000000001</v>
      </c>
      <c r="AB442">
        <v>0.66669999999999996</v>
      </c>
      <c r="AC442">
        <v>0.73329999999999995</v>
      </c>
      <c r="AD442">
        <v>0.6522</v>
      </c>
      <c r="AE442">
        <v>1</v>
      </c>
      <c r="AF442" t="s">
        <v>3915</v>
      </c>
      <c r="AG442" s="2">
        <v>3.472222222222222E-3</v>
      </c>
      <c r="AH442" t="s">
        <v>3911</v>
      </c>
      <c r="AI442">
        <v>3</v>
      </c>
      <c r="AJ442" t="s">
        <v>3931</v>
      </c>
      <c r="AK442" s="3">
        <v>41321</v>
      </c>
      <c r="AL442" s="10">
        <f>YEAR(ufc_fights_2[[#This Row],[date]])</f>
        <v>2013</v>
      </c>
      <c r="AM442" t="s">
        <v>4061</v>
      </c>
      <c r="AN442">
        <v>70</v>
      </c>
      <c r="AO442" t="s">
        <v>3913</v>
      </c>
      <c r="AP442">
        <f>IF(ufc_fights_2[[#This Row],[winner]]="Red",ufc_fights_2[[#This Row],[r_fighter_id]],ufc_fights_2[[#This Row],[b_fighter_id]])</f>
        <v>2293</v>
      </c>
      <c r="AQ442" t="str">
        <f>_xlfn.XLOOKUP(ufc_fights_2[[#This Row],[winnerID]],ufc_fighters[id],ufc_fighters[fighter_name],"xxx",0,1)</f>
        <v>Gunnar Nelson</v>
      </c>
    </row>
    <row r="443" spans="1:43">
      <c r="A443">
        <v>2293</v>
      </c>
      <c r="B443">
        <v>28</v>
      </c>
      <c r="C443">
        <f>_xlfn.XLOOKUP(ufc_fights_2[[#This Row],[r_fighter_id]],ufc_fighters[id],ufc_fighters[year],"xxx",0,1)</f>
        <v>1988</v>
      </c>
      <c r="D443">
        <f>_xlfn.XLOOKUP(ufc_fights_2[[#This Row],[b_fighter_id]],ufc_fighters[id],ufc_fighters[year],"Prázdné",0,1)</f>
        <v>1987</v>
      </c>
      <c r="E443" s="10">
        <f>YEAR(ufc_fights_2[[#This Row],[date]])-ufc_fights_2[[#This Row],[r_year]]</f>
        <v>26</v>
      </c>
      <c r="F443" s="10">
        <f>YEAR(ufc_fights_2[[#This Row],[date]])-ufc_fights_2[[#This Row],[b_year]]</f>
        <v>27</v>
      </c>
      <c r="G443">
        <v>0</v>
      </c>
      <c r="H443">
        <v>0</v>
      </c>
      <c r="I443">
        <v>0.8</v>
      </c>
      <c r="J443">
        <v>0.375</v>
      </c>
      <c r="K443">
        <v>0.78120000000000001</v>
      </c>
      <c r="L443">
        <v>0.44440000000000002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 s="2">
        <v>2.1412037037037038E-3</v>
      </c>
      <c r="T443" s="2">
        <v>2.3148148148148147E-5</v>
      </c>
      <c r="U443">
        <v>0.78949999999999998</v>
      </c>
      <c r="V443">
        <v>0.1111</v>
      </c>
      <c r="W443">
        <v>0</v>
      </c>
      <c r="X443">
        <v>1</v>
      </c>
      <c r="Y443">
        <v>0.75</v>
      </c>
      <c r="Z443">
        <v>1</v>
      </c>
      <c r="AA443">
        <v>0.375</v>
      </c>
      <c r="AB443">
        <v>0</v>
      </c>
      <c r="AC443">
        <v>0</v>
      </c>
      <c r="AD443">
        <v>0.77780000000000005</v>
      </c>
      <c r="AE443">
        <v>0</v>
      </c>
      <c r="AF443" t="s">
        <v>3933</v>
      </c>
      <c r="AG443" s="2">
        <v>3.1944444444444446E-3</v>
      </c>
      <c r="AH443" t="s">
        <v>3911</v>
      </c>
      <c r="AI443">
        <v>3</v>
      </c>
      <c r="AJ443" t="s">
        <v>3976</v>
      </c>
      <c r="AK443" s="3">
        <v>41706</v>
      </c>
      <c r="AL443" s="10">
        <f>YEAR(ufc_fights_2[[#This Row],[date]])</f>
        <v>2014</v>
      </c>
      <c r="AM443" t="s">
        <v>4061</v>
      </c>
      <c r="AN443">
        <v>70</v>
      </c>
      <c r="AO443" t="s">
        <v>3913</v>
      </c>
      <c r="AP443">
        <f>IF(ufc_fights_2[[#This Row],[winner]]="Red",ufc_fights_2[[#This Row],[r_fighter_id]],ufc_fights_2[[#This Row],[b_fighter_id]])</f>
        <v>2293</v>
      </c>
      <c r="AQ443" t="str">
        <f>_xlfn.XLOOKUP(ufc_fights_2[[#This Row],[winnerID]],ufc_fighters[id],ufc_fighters[fighter_name],"xxx",0,1)</f>
        <v>Gunnar Nelson</v>
      </c>
    </row>
    <row r="444" spans="1:43">
      <c r="A444">
        <v>2293</v>
      </c>
      <c r="B444">
        <v>1566</v>
      </c>
      <c r="C444">
        <f>_xlfn.XLOOKUP(ufc_fights_2[[#This Row],[r_fighter_id]],ufc_fighters[id],ufc_fighters[year],"xxx",0,1)</f>
        <v>1988</v>
      </c>
      <c r="D444">
        <f>_xlfn.XLOOKUP(ufc_fights_2[[#This Row],[b_fighter_id]],ufc_fighters[id],ufc_fighters[year],"Prázdné",0,1)</f>
        <v>1981</v>
      </c>
      <c r="E444" s="10">
        <f>YEAR(ufc_fights_2[[#This Row],[date]])-ufc_fights_2[[#This Row],[r_year]]</f>
        <v>29</v>
      </c>
      <c r="F444" s="10">
        <f>YEAR(ufc_fights_2[[#This Row],[date]])-ufc_fights_2[[#This Row],[b_year]]</f>
        <v>36</v>
      </c>
      <c r="G444">
        <v>0</v>
      </c>
      <c r="H444">
        <v>0</v>
      </c>
      <c r="I444">
        <v>0.44440000000000002</v>
      </c>
      <c r="J444">
        <v>0.51519999999999999</v>
      </c>
      <c r="K444">
        <v>0.60709999999999997</v>
      </c>
      <c r="L444">
        <v>0.51519999999999999</v>
      </c>
      <c r="M444">
        <v>0.5</v>
      </c>
      <c r="N444">
        <v>0</v>
      </c>
      <c r="O444">
        <v>1</v>
      </c>
      <c r="P444">
        <v>0</v>
      </c>
      <c r="Q444">
        <v>0</v>
      </c>
      <c r="R444">
        <v>0</v>
      </c>
      <c r="S444" s="2">
        <v>2.1064814814814813E-3</v>
      </c>
      <c r="T444" s="2">
        <v>0</v>
      </c>
      <c r="U444">
        <v>0.4375</v>
      </c>
      <c r="V444">
        <v>0.35289999999999999</v>
      </c>
      <c r="W444">
        <v>0.5</v>
      </c>
      <c r="X444">
        <v>0</v>
      </c>
      <c r="Y444">
        <v>1</v>
      </c>
      <c r="Z444">
        <v>0.23080000000000001</v>
      </c>
      <c r="AA444">
        <v>0.51519999999999999</v>
      </c>
      <c r="AB444">
        <v>1</v>
      </c>
      <c r="AC444">
        <v>0</v>
      </c>
      <c r="AD444">
        <v>1</v>
      </c>
      <c r="AE444">
        <v>0</v>
      </c>
      <c r="AF444" t="s">
        <v>3933</v>
      </c>
      <c r="AG444" s="2">
        <v>5.3240740740740744E-4</v>
      </c>
      <c r="AH444" t="s">
        <v>3911</v>
      </c>
      <c r="AI444">
        <v>3</v>
      </c>
      <c r="AJ444" t="s">
        <v>3931</v>
      </c>
      <c r="AK444" s="3">
        <v>42812</v>
      </c>
      <c r="AL444" s="10">
        <f>YEAR(ufc_fights_2[[#This Row],[date]])</f>
        <v>2017</v>
      </c>
      <c r="AM444" t="s">
        <v>4061</v>
      </c>
      <c r="AN444">
        <v>70</v>
      </c>
      <c r="AO444" t="s">
        <v>3913</v>
      </c>
      <c r="AP444">
        <f>IF(ufc_fights_2[[#This Row],[winner]]="Red",ufc_fights_2[[#This Row],[r_fighter_id]],ufc_fights_2[[#This Row],[b_fighter_id]])</f>
        <v>2293</v>
      </c>
      <c r="AQ444" t="str">
        <f>_xlfn.XLOOKUP(ufc_fights_2[[#This Row],[winnerID]],ufc_fighters[id],ufc_fighters[fighter_name],"xxx",0,1)</f>
        <v>Gunnar Nelson</v>
      </c>
    </row>
    <row r="445" spans="1:43">
      <c r="A445">
        <v>2381</v>
      </c>
      <c r="B445">
        <v>2293</v>
      </c>
      <c r="C445">
        <f>_xlfn.XLOOKUP(ufc_fights_2[[#This Row],[r_fighter_id]],ufc_fighters[id],ufc_fighters[year],"xxx",0,1)</f>
        <v>1988</v>
      </c>
      <c r="D445">
        <f>_xlfn.XLOOKUP(ufc_fights_2[[#This Row],[b_fighter_id]],ufc_fighters[id],ufc_fighters[year],"Prázdné",0,1)</f>
        <v>1988</v>
      </c>
      <c r="E445" s="10">
        <f>YEAR(ufc_fights_2[[#This Row],[date]])-ufc_fights_2[[#This Row],[r_year]]</f>
        <v>30</v>
      </c>
      <c r="F445" s="10">
        <f>YEAR(ufc_fights_2[[#This Row],[date]])-ufc_fights_2[[#This Row],[b_year]]</f>
        <v>30</v>
      </c>
      <c r="G445">
        <v>0</v>
      </c>
      <c r="H445">
        <v>0</v>
      </c>
      <c r="I445">
        <v>0.73470000000000002</v>
      </c>
      <c r="J445">
        <v>1</v>
      </c>
      <c r="K445">
        <v>0.75360000000000005</v>
      </c>
      <c r="L445">
        <v>1</v>
      </c>
      <c r="M445">
        <v>0</v>
      </c>
      <c r="N445">
        <v>0.4</v>
      </c>
      <c r="O445">
        <v>0</v>
      </c>
      <c r="P445">
        <v>1</v>
      </c>
      <c r="Q445">
        <v>1</v>
      </c>
      <c r="R445">
        <v>0</v>
      </c>
      <c r="S445" s="2">
        <v>2.1527777777777778E-3</v>
      </c>
      <c r="T445" s="2">
        <v>3.2638888888888891E-3</v>
      </c>
      <c r="U445">
        <v>0.67500000000000004</v>
      </c>
      <c r="V445">
        <v>1</v>
      </c>
      <c r="W445">
        <v>1</v>
      </c>
      <c r="X445">
        <v>1</v>
      </c>
      <c r="Y445">
        <v>0</v>
      </c>
      <c r="Z445">
        <v>0.75</v>
      </c>
      <c r="AA445">
        <v>1</v>
      </c>
      <c r="AB445">
        <v>1</v>
      </c>
      <c r="AC445">
        <v>1</v>
      </c>
      <c r="AD445">
        <v>0.66669999999999996</v>
      </c>
      <c r="AE445">
        <v>1</v>
      </c>
      <c r="AF445" t="s">
        <v>3933</v>
      </c>
      <c r="AG445" s="2">
        <v>2.9745370370370373E-3</v>
      </c>
      <c r="AH445" t="s">
        <v>3911</v>
      </c>
      <c r="AI445">
        <v>3</v>
      </c>
      <c r="AJ445" t="s">
        <v>3940</v>
      </c>
      <c r="AK445" s="3">
        <v>43442</v>
      </c>
      <c r="AL445" s="10">
        <f>YEAR(ufc_fights_2[[#This Row],[date]])</f>
        <v>2018</v>
      </c>
      <c r="AM445" t="s">
        <v>4061</v>
      </c>
      <c r="AN445">
        <v>65</v>
      </c>
      <c r="AO445" t="s">
        <v>3918</v>
      </c>
      <c r="AP445">
        <f>IF(ufc_fights_2[[#This Row],[winner]]="Red",ufc_fights_2[[#This Row],[r_fighter_id]],ufc_fights_2[[#This Row],[b_fighter_id]])</f>
        <v>2293</v>
      </c>
      <c r="AQ445" t="str">
        <f>_xlfn.XLOOKUP(ufc_fights_2[[#This Row],[winnerID]],ufc_fighters[id],ufc_fighters[fighter_name],"xxx",0,1)</f>
        <v>Gunnar Nelson</v>
      </c>
    </row>
    <row r="446" spans="1:43">
      <c r="A446">
        <v>2539</v>
      </c>
      <c r="B446">
        <v>2713</v>
      </c>
      <c r="C446">
        <f>_xlfn.XLOOKUP(ufc_fights_2[[#This Row],[r_fighter_id]],ufc_fighters[id],ufc_fighters[year],"xxx",0,1)</f>
        <v>1980</v>
      </c>
      <c r="D446">
        <f>_xlfn.XLOOKUP(ufc_fights_2[[#This Row],[b_fighter_id]],ufc_fighters[id],ufc_fighters[year],"Prázdné",0,1)</f>
        <v>1984</v>
      </c>
      <c r="E446" s="10">
        <f>YEAR(ufc_fights_2[[#This Row],[date]])-ufc_fights_2[[#This Row],[r_year]]</f>
        <v>31</v>
      </c>
      <c r="F446" s="10">
        <f>YEAR(ufc_fights_2[[#This Row],[date]])-ufc_fights_2[[#This Row],[b_year]]</f>
        <v>27</v>
      </c>
      <c r="G446">
        <v>1</v>
      </c>
      <c r="H446">
        <v>0</v>
      </c>
      <c r="I446">
        <v>0.51349999999999996</v>
      </c>
      <c r="J446">
        <v>0.33329999999999999</v>
      </c>
      <c r="K446">
        <v>0.64710000000000001</v>
      </c>
      <c r="L446">
        <v>0.47060000000000002</v>
      </c>
      <c r="M446">
        <v>0.5</v>
      </c>
      <c r="N446">
        <v>0</v>
      </c>
      <c r="O446">
        <v>1</v>
      </c>
      <c r="P446">
        <v>0</v>
      </c>
      <c r="Q446">
        <v>0</v>
      </c>
      <c r="R446">
        <v>0</v>
      </c>
      <c r="S446" s="2">
        <v>2.7662037037037039E-3</v>
      </c>
      <c r="T446" s="2">
        <v>1.5046296296296297E-4</v>
      </c>
      <c r="U446">
        <v>0.45450000000000002</v>
      </c>
      <c r="V446">
        <v>0.13639999999999999</v>
      </c>
      <c r="W446">
        <v>1</v>
      </c>
      <c r="X446">
        <v>1</v>
      </c>
      <c r="Y446">
        <v>0</v>
      </c>
      <c r="Z446">
        <v>0.35289999999999999</v>
      </c>
      <c r="AA446">
        <v>5.5599999999999997E-2</v>
      </c>
      <c r="AB446">
        <v>0.44440000000000002</v>
      </c>
      <c r="AC446">
        <v>0.61109999999999998</v>
      </c>
      <c r="AD446">
        <v>0.81820000000000004</v>
      </c>
      <c r="AE446">
        <v>0</v>
      </c>
      <c r="AF446" t="s">
        <v>3910</v>
      </c>
      <c r="AG446" s="2">
        <v>3.3564814814814812E-4</v>
      </c>
      <c r="AH446" t="s">
        <v>3911</v>
      </c>
      <c r="AI446">
        <v>3</v>
      </c>
      <c r="AJ446" t="s">
        <v>3914</v>
      </c>
      <c r="AK446" s="3">
        <v>40579</v>
      </c>
      <c r="AL446" s="10">
        <f>YEAR(ufc_fights_2[[#This Row],[date]])</f>
        <v>2011</v>
      </c>
      <c r="AM446" t="s">
        <v>4061</v>
      </c>
      <c r="AN446">
        <v>1</v>
      </c>
      <c r="AO446" t="s">
        <v>3913</v>
      </c>
      <c r="AP446">
        <f>IF(ufc_fights_2[[#This Row],[winner]]="Red",ufc_fights_2[[#This Row],[r_fighter_id]],ufc_fights_2[[#This Row],[b_fighter_id]])</f>
        <v>2539</v>
      </c>
      <c r="AQ446" t="str">
        <f>_xlfn.XLOOKUP(ufc_fights_2[[#This Row],[winnerID]],ufc_fighters[id],ufc_fighters[fighter_name],"xxx",0,1)</f>
        <v>Mike Pierce</v>
      </c>
    </row>
    <row r="447" spans="1:43">
      <c r="A447">
        <v>3302</v>
      </c>
      <c r="B447">
        <v>2293</v>
      </c>
      <c r="C447">
        <f>_xlfn.XLOOKUP(ufc_fights_2[[#This Row],[r_fighter_id]],ufc_fighters[id],ufc_fighters[year],"xxx",0,1)</f>
        <v>1991</v>
      </c>
      <c r="D447">
        <f>_xlfn.XLOOKUP(ufc_fights_2[[#This Row],[b_fighter_id]],ufc_fighters[id],ufc_fighters[year],"Prázdné",0,1)</f>
        <v>1988</v>
      </c>
      <c r="E447" s="10">
        <f>YEAR(ufc_fights_2[[#This Row],[date]])-ufc_fights_2[[#This Row],[r_year]]</f>
        <v>25</v>
      </c>
      <c r="F447" s="10">
        <f>YEAR(ufc_fights_2[[#This Row],[date]])-ufc_fights_2[[#This Row],[b_year]]</f>
        <v>28</v>
      </c>
      <c r="G447">
        <v>0</v>
      </c>
      <c r="H447">
        <v>0</v>
      </c>
      <c r="I447">
        <v>0.56100000000000005</v>
      </c>
      <c r="J447">
        <v>0.65910000000000002</v>
      </c>
      <c r="K447">
        <v>0.55810000000000004</v>
      </c>
      <c r="L447">
        <v>0.73209999999999997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 s="2">
        <v>0</v>
      </c>
      <c r="T447" s="2">
        <v>2.9745370370370373E-3</v>
      </c>
      <c r="U447">
        <v>0.33329999999999999</v>
      </c>
      <c r="V447">
        <v>0.64100000000000001</v>
      </c>
      <c r="W447">
        <v>1</v>
      </c>
      <c r="X447">
        <v>1</v>
      </c>
      <c r="Y447">
        <v>0</v>
      </c>
      <c r="Z447">
        <v>0.56759999999999999</v>
      </c>
      <c r="AA447">
        <v>0.51719999999999999</v>
      </c>
      <c r="AB447">
        <v>0.66669999999999996</v>
      </c>
      <c r="AC447">
        <v>0</v>
      </c>
      <c r="AD447">
        <v>0</v>
      </c>
      <c r="AE447">
        <v>1</v>
      </c>
      <c r="AF447" t="s">
        <v>3933</v>
      </c>
      <c r="AG447" s="2">
        <v>2.2569444444444442E-3</v>
      </c>
      <c r="AH447" t="s">
        <v>3911</v>
      </c>
      <c r="AI447">
        <v>3</v>
      </c>
      <c r="AJ447" t="s">
        <v>3931</v>
      </c>
      <c r="AK447" s="3">
        <v>42498</v>
      </c>
      <c r="AL447" s="10">
        <f>YEAR(ufc_fights_2[[#This Row],[date]])</f>
        <v>2016</v>
      </c>
      <c r="AM447" t="s">
        <v>4061</v>
      </c>
      <c r="AN447">
        <v>24</v>
      </c>
      <c r="AO447" t="s">
        <v>3918</v>
      </c>
      <c r="AP447">
        <f>IF(ufc_fights_2[[#This Row],[winner]]="Red",ufc_fights_2[[#This Row],[r_fighter_id]],ufc_fights_2[[#This Row],[b_fighter_id]])</f>
        <v>2293</v>
      </c>
      <c r="AQ447" t="str">
        <f>_xlfn.XLOOKUP(ufc_fights_2[[#This Row],[winnerID]],ufc_fighters[id],ufc_fighters[fighter_name],"xxx",0,1)</f>
        <v>Gunnar Nelson</v>
      </c>
    </row>
    <row r="448" spans="1:43">
      <c r="A448">
        <v>1796</v>
      </c>
      <c r="B448">
        <v>3390</v>
      </c>
      <c r="C448">
        <f>_xlfn.XLOOKUP(ufc_fights_2[[#This Row],[r_fighter_id]],ufc_fighters[id],ufc_fighters[year],"xxx",0,1)</f>
        <v>1982</v>
      </c>
      <c r="D448">
        <f>_xlfn.XLOOKUP(ufc_fights_2[[#This Row],[b_fighter_id]],ufc_fighters[id],ufc_fighters[year],"Prázdné",0,1)</f>
        <v>1983</v>
      </c>
      <c r="E448" s="10">
        <f>YEAR(ufc_fights_2[[#This Row],[date]])-ufc_fights_2[[#This Row],[r_year]]</f>
        <v>27</v>
      </c>
      <c r="F448" s="10">
        <f>YEAR(ufc_fights_2[[#This Row],[date]])-ufc_fights_2[[#This Row],[b_year]]</f>
        <v>26</v>
      </c>
      <c r="G448">
        <v>0</v>
      </c>
      <c r="H448">
        <v>0</v>
      </c>
      <c r="I448">
        <v>0.3246</v>
      </c>
      <c r="J448">
        <v>0.37719999999999998</v>
      </c>
      <c r="K448">
        <v>0.32229999999999998</v>
      </c>
      <c r="L448">
        <v>0.38979999999999998</v>
      </c>
      <c r="M448">
        <v>0.5</v>
      </c>
      <c r="N448">
        <v>0.5</v>
      </c>
      <c r="O448">
        <v>0</v>
      </c>
      <c r="P448">
        <v>1</v>
      </c>
      <c r="Q448">
        <v>0</v>
      </c>
      <c r="R448">
        <v>0</v>
      </c>
      <c r="S448" s="2">
        <v>7.7546296296296293E-4</v>
      </c>
      <c r="T448" s="2">
        <v>7.1759259259259259E-4</v>
      </c>
      <c r="U448">
        <v>0.25530000000000003</v>
      </c>
      <c r="V448">
        <v>0.22500000000000001</v>
      </c>
      <c r="W448">
        <v>0.61109999999999998</v>
      </c>
      <c r="X448">
        <v>1</v>
      </c>
      <c r="Y448">
        <v>0.86670000000000003</v>
      </c>
      <c r="Z448">
        <v>0.2581</v>
      </c>
      <c r="AA448">
        <v>0.3261</v>
      </c>
      <c r="AB448">
        <v>0.55559999999999998</v>
      </c>
      <c r="AC448">
        <v>0.36359999999999998</v>
      </c>
      <c r="AD448">
        <v>0.66669999999999996</v>
      </c>
      <c r="AE448">
        <v>0.81820000000000004</v>
      </c>
      <c r="AF448" t="s">
        <v>3926</v>
      </c>
      <c r="AG448" s="2">
        <v>2.5115740740740741E-3</v>
      </c>
      <c r="AH448" t="s">
        <v>3911</v>
      </c>
      <c r="AI448">
        <v>3</v>
      </c>
      <c r="AJ448" t="s">
        <v>3938</v>
      </c>
      <c r="AK448" s="3">
        <v>40033</v>
      </c>
      <c r="AL448" s="10">
        <f>YEAR(ufc_fights_2[[#This Row],[date]])</f>
        <v>2009</v>
      </c>
      <c r="AM448" t="s">
        <v>4061</v>
      </c>
      <c r="AN448">
        <v>11</v>
      </c>
      <c r="AO448" t="s">
        <v>3913</v>
      </c>
      <c r="AP448">
        <f>IF(ufc_fights_2[[#This Row],[winner]]="Red",ufc_fights_2[[#This Row],[r_fighter_id]],ufc_fights_2[[#This Row],[b_fighter_id]])</f>
        <v>1796</v>
      </c>
      <c r="AQ448" t="str">
        <f>_xlfn.XLOOKUP(ufc_fights_2[[#This Row],[winnerID]],ufc_fighters[id],ufc_fighters[fighter_name],"xxx",0,1)</f>
        <v>Jesse Lennox</v>
      </c>
    </row>
    <row r="449" spans="1:43">
      <c r="A449">
        <v>62</v>
      </c>
      <c r="B449">
        <v>2259</v>
      </c>
      <c r="C449">
        <f>_xlfn.XLOOKUP(ufc_fights_2[[#This Row],[r_fighter_id]],ufc_fighters[id],ufc_fighters[year],"xxx",0,1)</f>
        <v>1984</v>
      </c>
      <c r="D449">
        <f>_xlfn.XLOOKUP(ufc_fights_2[[#This Row],[b_fighter_id]],ufc_fighters[id],ufc_fighters[year],"Prázdné",0,1)</f>
        <v>1984</v>
      </c>
      <c r="E449" s="10">
        <f>YEAR(ufc_fights_2[[#This Row],[date]])-ufc_fights_2[[#This Row],[r_year]]</f>
        <v>35</v>
      </c>
      <c r="F449" s="10">
        <f>YEAR(ufc_fights_2[[#This Row],[date]])-ufc_fights_2[[#This Row],[b_year]]</f>
        <v>35</v>
      </c>
      <c r="G449">
        <v>0</v>
      </c>
      <c r="H449">
        <v>0</v>
      </c>
      <c r="I449">
        <v>0.39679999999999999</v>
      </c>
      <c r="J449">
        <v>0.35799999999999998</v>
      </c>
      <c r="K449">
        <v>0.45710000000000001</v>
      </c>
      <c r="L449">
        <v>0.52290000000000003</v>
      </c>
      <c r="M449">
        <v>0.28570000000000001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4.0046296296296297E-3</v>
      </c>
      <c r="T449" s="2">
        <v>2.0833333333333335E-4</v>
      </c>
      <c r="U449">
        <v>0.38600000000000001</v>
      </c>
      <c r="V449">
        <v>0.28570000000000001</v>
      </c>
      <c r="W449">
        <v>0.5</v>
      </c>
      <c r="X449">
        <v>0.5</v>
      </c>
      <c r="Y449">
        <v>0.57140000000000002</v>
      </c>
      <c r="Z449">
        <v>0.37740000000000001</v>
      </c>
      <c r="AA449">
        <v>0.29170000000000001</v>
      </c>
      <c r="AB449">
        <v>0.44440000000000002</v>
      </c>
      <c r="AC449">
        <v>0.8</v>
      </c>
      <c r="AD449">
        <v>1</v>
      </c>
      <c r="AE449">
        <v>1</v>
      </c>
      <c r="AF449" t="s">
        <v>3915</v>
      </c>
      <c r="AG449" s="2">
        <v>3.472222222222222E-3</v>
      </c>
      <c r="AH449" t="s">
        <v>3911</v>
      </c>
      <c r="AI449">
        <v>3</v>
      </c>
      <c r="AJ449" t="s">
        <v>3961</v>
      </c>
      <c r="AK449" s="3">
        <v>43575</v>
      </c>
      <c r="AL449" s="10">
        <f>YEAR(ufc_fights_2[[#This Row],[date]])</f>
        <v>2019</v>
      </c>
      <c r="AM449" t="s">
        <v>4061</v>
      </c>
      <c r="AN449">
        <v>131</v>
      </c>
      <c r="AO449" t="s">
        <v>3913</v>
      </c>
      <c r="AP449">
        <f>IF(ufc_fights_2[[#This Row],[winner]]="Red",ufc_fights_2[[#This Row],[r_fighter_id]],ufc_fights_2[[#This Row],[b_fighter_id]])</f>
        <v>62</v>
      </c>
      <c r="AQ449" t="str">
        <f>_xlfn.XLOOKUP(ufc_fights_2[[#This Row],[winnerID]],ufc_fighters[id],ufc_fighters[fighter_name],"xxx",0,1)</f>
        <v>Sultan Aliev</v>
      </c>
    </row>
    <row r="450" spans="1:43">
      <c r="A450">
        <v>2293</v>
      </c>
      <c r="B450">
        <v>682</v>
      </c>
      <c r="C450">
        <f>_xlfn.XLOOKUP(ufc_fights_2[[#This Row],[r_fighter_id]],ufc_fighters[id],ufc_fighters[year],"xxx",0,1)</f>
        <v>1988</v>
      </c>
      <c r="D450">
        <f>_xlfn.XLOOKUP(ufc_fights_2[[#This Row],[b_fighter_id]],ufc_fighters[id],ufc_fighters[year],"Prázdné",0,1)</f>
        <v>1984</v>
      </c>
      <c r="E450" s="10">
        <f>YEAR(ufc_fights_2[[#This Row],[date]])-ufc_fights_2[[#This Row],[r_year]]</f>
        <v>26</v>
      </c>
      <c r="F450" s="10">
        <f>YEAR(ufc_fights_2[[#This Row],[date]])-ufc_fights_2[[#This Row],[b_year]]</f>
        <v>30</v>
      </c>
      <c r="G450">
        <v>0</v>
      </c>
      <c r="H450">
        <v>0</v>
      </c>
      <c r="I450">
        <v>0.54169999999999996</v>
      </c>
      <c r="J450">
        <v>0.24</v>
      </c>
      <c r="K450">
        <v>0.67649999999999999</v>
      </c>
      <c r="L450">
        <v>0.26579999999999998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 s="2">
        <v>4.9768518518518521E-4</v>
      </c>
      <c r="T450" s="2">
        <v>6.2500000000000001E-4</v>
      </c>
      <c r="U450">
        <v>0.45</v>
      </c>
      <c r="V450">
        <v>0.1429</v>
      </c>
      <c r="W450">
        <v>1</v>
      </c>
      <c r="X450">
        <v>0</v>
      </c>
      <c r="Y450">
        <v>0.55559999999999998</v>
      </c>
      <c r="Z450">
        <v>0.47370000000000001</v>
      </c>
      <c r="AA450">
        <v>0.1333</v>
      </c>
      <c r="AB450">
        <v>0.66669999999999996</v>
      </c>
      <c r="AC450">
        <v>0.66669999999999996</v>
      </c>
      <c r="AD450">
        <v>1</v>
      </c>
      <c r="AE450">
        <v>0</v>
      </c>
      <c r="AF450" t="s">
        <v>3933</v>
      </c>
      <c r="AG450" s="2">
        <v>3.3333333333333335E-3</v>
      </c>
      <c r="AH450" t="s">
        <v>3911</v>
      </c>
      <c r="AI450">
        <v>3</v>
      </c>
      <c r="AJ450" t="s">
        <v>3931</v>
      </c>
      <c r="AK450" s="3">
        <v>41839</v>
      </c>
      <c r="AL450" s="10">
        <f>YEAR(ufc_fights_2[[#This Row],[date]])</f>
        <v>2014</v>
      </c>
      <c r="AM450" t="s">
        <v>4061</v>
      </c>
      <c r="AN450">
        <v>100</v>
      </c>
      <c r="AO450" t="s">
        <v>3913</v>
      </c>
      <c r="AP450">
        <f>IF(ufc_fights_2[[#This Row],[winner]]="Red",ufc_fights_2[[#This Row],[r_fighter_id]],ufc_fights_2[[#This Row],[b_fighter_id]])</f>
        <v>2293</v>
      </c>
      <c r="AQ450" t="str">
        <f>_xlfn.XLOOKUP(ufc_fights_2[[#This Row],[winnerID]],ufc_fighters[id],ufc_fighters[fighter_name],"xxx",0,1)</f>
        <v>Gunnar Nelson</v>
      </c>
    </row>
    <row r="451" spans="1:43">
      <c r="A451">
        <v>1294</v>
      </c>
      <c r="B451">
        <v>3210</v>
      </c>
      <c r="C451">
        <f>_xlfn.XLOOKUP(ufc_fights_2[[#This Row],[r_fighter_id]],ufc_fighters[id],ufc_fighters[year],"xxx",0,1)</f>
        <v>1987</v>
      </c>
      <c r="D451">
        <f>_xlfn.XLOOKUP(ufc_fights_2[[#This Row],[b_fighter_id]],ufc_fighters[id],ufc_fighters[year],"Prázdné",0,1)</f>
        <v>1979</v>
      </c>
      <c r="E451" s="10">
        <f>YEAR(ufc_fights_2[[#This Row],[date]])-ufc_fights_2[[#This Row],[r_year]]</f>
        <v>22</v>
      </c>
      <c r="F451" s="10">
        <f>YEAR(ufc_fights_2[[#This Row],[date]])-ufc_fights_2[[#This Row],[b_year]]</f>
        <v>30</v>
      </c>
      <c r="G451">
        <v>0</v>
      </c>
      <c r="H451">
        <v>0</v>
      </c>
      <c r="I451">
        <v>0.54049999999999998</v>
      </c>
      <c r="J451">
        <v>0.26319999999999999</v>
      </c>
      <c r="K451">
        <v>0.72419999999999995</v>
      </c>
      <c r="L451">
        <v>0.44</v>
      </c>
      <c r="M451">
        <v>0.83330000000000004</v>
      </c>
      <c r="N451">
        <v>0</v>
      </c>
      <c r="O451">
        <v>0</v>
      </c>
      <c r="P451">
        <v>1</v>
      </c>
      <c r="Q451">
        <v>0</v>
      </c>
      <c r="R451">
        <v>0</v>
      </c>
      <c r="S451" s="2">
        <v>9.2939814814814812E-3</v>
      </c>
      <c r="T451" s="2">
        <v>0</v>
      </c>
      <c r="U451">
        <v>0.47970000000000002</v>
      </c>
      <c r="V451">
        <v>7.6899999999999996E-2</v>
      </c>
      <c r="W451">
        <v>0.82609999999999995</v>
      </c>
      <c r="X451">
        <v>1</v>
      </c>
      <c r="Y451">
        <v>0.6</v>
      </c>
      <c r="Z451">
        <v>0.4</v>
      </c>
      <c r="AA451">
        <v>0.1875</v>
      </c>
      <c r="AB451">
        <v>0.5</v>
      </c>
      <c r="AC451">
        <v>0.66669999999999996</v>
      </c>
      <c r="AD451">
        <v>0.55149999999999999</v>
      </c>
      <c r="AE451">
        <v>0</v>
      </c>
      <c r="AF451" t="s">
        <v>3915</v>
      </c>
      <c r="AG451" s="2">
        <v>3.472222222222222E-3</v>
      </c>
      <c r="AH451" t="s">
        <v>3911</v>
      </c>
      <c r="AI451">
        <v>3</v>
      </c>
      <c r="AJ451" t="s">
        <v>4016</v>
      </c>
      <c r="AK451" s="3">
        <v>40131</v>
      </c>
      <c r="AL451" s="10">
        <f>YEAR(ufc_fights_2[[#This Row],[date]])</f>
        <v>2009</v>
      </c>
      <c r="AM451" t="s">
        <v>4061</v>
      </c>
      <c r="AN451">
        <v>33</v>
      </c>
      <c r="AO451" t="s">
        <v>3913</v>
      </c>
      <c r="AP451">
        <f>IF(ufc_fights_2[[#This Row],[winner]]="Red",ufc_fights_2[[#This Row],[r_fighter_id]],ufc_fights_2[[#This Row],[b_fighter_id]])</f>
        <v>1294</v>
      </c>
      <c r="AQ451" t="str">
        <f>_xlfn.XLOOKUP(ufc_fights_2[[#This Row],[winnerID]],ufc_fighters[id],ufc_fighters[fighter_name],"xxx",0,1)</f>
        <v>John Hathaway</v>
      </c>
    </row>
    <row r="452" spans="1:43">
      <c r="A452">
        <v>2594</v>
      </c>
      <c r="B452">
        <v>3138</v>
      </c>
      <c r="C452">
        <f>_xlfn.XLOOKUP(ufc_fights_2[[#This Row],[r_fighter_id]],ufc_fighters[id],ufc_fighters[year],"xxx",0,1)</f>
        <v>1975</v>
      </c>
      <c r="D452">
        <f>_xlfn.XLOOKUP(ufc_fights_2[[#This Row],[b_fighter_id]],ufc_fighters[id],ufc_fighters[year],"Prázdné",0,1)</f>
        <v>1984</v>
      </c>
      <c r="E452" s="10">
        <f>YEAR(ufc_fights_2[[#This Row],[date]])-ufc_fights_2[[#This Row],[r_year]]</f>
        <v>38</v>
      </c>
      <c r="F452" s="10">
        <f>YEAR(ufc_fights_2[[#This Row],[date]])-ufc_fights_2[[#This Row],[b_year]]</f>
        <v>29</v>
      </c>
      <c r="G452">
        <v>0</v>
      </c>
      <c r="H452">
        <v>1</v>
      </c>
      <c r="I452">
        <v>0.44590000000000002</v>
      </c>
      <c r="J452">
        <v>0.51349999999999996</v>
      </c>
      <c r="K452">
        <v>0.64659999999999995</v>
      </c>
      <c r="L452">
        <v>0.63090000000000002</v>
      </c>
      <c r="M452">
        <v>0</v>
      </c>
      <c r="N452">
        <v>0.42859999999999998</v>
      </c>
      <c r="O452">
        <v>2</v>
      </c>
      <c r="P452">
        <v>0</v>
      </c>
      <c r="Q452">
        <v>1</v>
      </c>
      <c r="R452">
        <v>0</v>
      </c>
      <c r="S452" s="2">
        <v>2.7777777777777778E-4</v>
      </c>
      <c r="T452" s="2">
        <v>6.5740740740740742E-3</v>
      </c>
      <c r="U452">
        <v>0.39340000000000003</v>
      </c>
      <c r="V452">
        <v>0.42470000000000002</v>
      </c>
      <c r="W452">
        <v>0.5</v>
      </c>
      <c r="X452">
        <v>1</v>
      </c>
      <c r="Y452">
        <v>0.66669999999999996</v>
      </c>
      <c r="Z452">
        <v>0.375</v>
      </c>
      <c r="AA452">
        <v>0.4118</v>
      </c>
      <c r="AB452">
        <v>0.875</v>
      </c>
      <c r="AC452">
        <v>0.69230000000000003</v>
      </c>
      <c r="AD452">
        <v>1</v>
      </c>
      <c r="AE452">
        <v>0.52939999999999998</v>
      </c>
      <c r="AF452" t="s">
        <v>3922</v>
      </c>
      <c r="AG452" s="2">
        <v>3.472222222222222E-3</v>
      </c>
      <c r="AH452" t="s">
        <v>3911</v>
      </c>
      <c r="AI452">
        <v>3</v>
      </c>
      <c r="AJ452" t="s">
        <v>3967</v>
      </c>
      <c r="AK452" s="3">
        <v>41419</v>
      </c>
      <c r="AL452" s="10">
        <f>YEAR(ufc_fights_2[[#This Row],[date]])</f>
        <v>2013</v>
      </c>
      <c r="AM452" t="s">
        <v>4061</v>
      </c>
      <c r="AN452">
        <v>1</v>
      </c>
      <c r="AO452" t="s">
        <v>3913</v>
      </c>
      <c r="AP452">
        <f>IF(ufc_fights_2[[#This Row],[winner]]="Red",ufc_fights_2[[#This Row],[r_fighter_id]],ufc_fights_2[[#This Row],[b_fighter_id]])</f>
        <v>2594</v>
      </c>
      <c r="AQ452" t="str">
        <f>_xlfn.XLOOKUP(ufc_fights_2[[#This Row],[winnerID]],ufc_fighters[id],ufc_fighters[fighter_name],"xxx",0,1)</f>
        <v>Mike Pyle</v>
      </c>
    </row>
    <row r="453" spans="1:43">
      <c r="A453">
        <v>2594</v>
      </c>
      <c r="B453">
        <v>3085</v>
      </c>
      <c r="C453">
        <f>_xlfn.XLOOKUP(ufc_fights_2[[#This Row],[r_fighter_id]],ufc_fighters[id],ufc_fighters[year],"xxx",0,1)</f>
        <v>1975</v>
      </c>
      <c r="D453">
        <f>_xlfn.XLOOKUP(ufc_fights_2[[#This Row],[b_fighter_id]],ufc_fighters[id],ufc_fighters[year],"Prázdné",0,1)</f>
        <v>1987</v>
      </c>
      <c r="E453" s="10">
        <f>YEAR(ufc_fights_2[[#This Row],[date]])-ufc_fights_2[[#This Row],[r_year]]</f>
        <v>41</v>
      </c>
      <c r="F453" s="10">
        <f>YEAR(ufc_fights_2[[#This Row],[date]])-ufc_fights_2[[#This Row],[b_year]]</f>
        <v>29</v>
      </c>
      <c r="G453">
        <v>0</v>
      </c>
      <c r="H453">
        <v>1</v>
      </c>
      <c r="I453">
        <v>0.42370000000000002</v>
      </c>
      <c r="J453">
        <v>0.2404</v>
      </c>
      <c r="K453">
        <v>0.4365</v>
      </c>
      <c r="L453">
        <v>0.2535</v>
      </c>
      <c r="M453">
        <v>0.25</v>
      </c>
      <c r="N453">
        <v>0</v>
      </c>
      <c r="O453">
        <v>0</v>
      </c>
      <c r="P453">
        <v>0</v>
      </c>
      <c r="Q453">
        <v>1</v>
      </c>
      <c r="R453">
        <v>0</v>
      </c>
      <c r="S453" s="2">
        <v>1.3078703703703703E-3</v>
      </c>
      <c r="T453" s="2">
        <v>3.8194444444444446E-4</v>
      </c>
      <c r="U453">
        <v>0.37009999999999998</v>
      </c>
      <c r="V453">
        <v>0.2094</v>
      </c>
      <c r="W453">
        <v>0.55559999999999998</v>
      </c>
      <c r="X453">
        <v>0.92859999999999998</v>
      </c>
      <c r="Y453">
        <v>0.33329999999999999</v>
      </c>
      <c r="Z453">
        <v>0.3725</v>
      </c>
      <c r="AA453">
        <v>0.2341</v>
      </c>
      <c r="AB453">
        <v>0.72729999999999995</v>
      </c>
      <c r="AC453">
        <v>1</v>
      </c>
      <c r="AD453">
        <v>1</v>
      </c>
      <c r="AE453">
        <v>0.5</v>
      </c>
      <c r="AF453" t="s">
        <v>3910</v>
      </c>
      <c r="AG453" s="2">
        <v>3.0671296296296297E-3</v>
      </c>
      <c r="AH453" t="s">
        <v>3911</v>
      </c>
      <c r="AI453">
        <v>3</v>
      </c>
      <c r="AJ453" t="s">
        <v>3949</v>
      </c>
      <c r="AK453" s="3">
        <v>42406</v>
      </c>
      <c r="AL453" s="10">
        <f>YEAR(ufc_fights_2[[#This Row],[date]])</f>
        <v>2016</v>
      </c>
      <c r="AM453" t="s">
        <v>4061</v>
      </c>
      <c r="AN453">
        <v>1</v>
      </c>
      <c r="AO453" t="s">
        <v>3913</v>
      </c>
      <c r="AP453">
        <f>IF(ufc_fights_2[[#This Row],[winner]]="Red",ufc_fights_2[[#This Row],[r_fighter_id]],ufc_fights_2[[#This Row],[b_fighter_id]])</f>
        <v>2594</v>
      </c>
      <c r="AQ453" t="str">
        <f>_xlfn.XLOOKUP(ufc_fights_2[[#This Row],[winnerID]],ufc_fighters[id],ufc_fighters[fighter_name],"xxx",0,1)</f>
        <v>Mike Pyle</v>
      </c>
    </row>
    <row r="454" spans="1:43">
      <c r="A454">
        <v>2594</v>
      </c>
      <c r="B454">
        <v>3405</v>
      </c>
      <c r="C454">
        <f>_xlfn.XLOOKUP(ufc_fights_2[[#This Row],[r_fighter_id]],ufc_fighters[id],ufc_fighters[year],"xxx",0,1)</f>
        <v>1975</v>
      </c>
      <c r="D454">
        <f>_xlfn.XLOOKUP(ufc_fights_2[[#This Row],[b_fighter_id]],ufc_fighters[id],ufc_fighters[year],"Prázdné",0,1)</f>
        <v>1988</v>
      </c>
      <c r="E454" s="10">
        <f>YEAR(ufc_fights_2[[#This Row],[date]])-ufc_fights_2[[#This Row],[r_year]]</f>
        <v>39</v>
      </c>
      <c r="F454" s="10">
        <f>YEAR(ufc_fights_2[[#This Row],[date]])-ufc_fights_2[[#This Row],[b_year]]</f>
        <v>26</v>
      </c>
      <c r="G454">
        <v>0</v>
      </c>
      <c r="H454">
        <v>0</v>
      </c>
      <c r="I454">
        <v>0.55449999999999999</v>
      </c>
      <c r="J454">
        <v>0.42699999999999999</v>
      </c>
      <c r="K454">
        <v>0.65669999999999995</v>
      </c>
      <c r="L454">
        <v>0.48039999999999999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 s="2">
        <v>2.2800925925925927E-3</v>
      </c>
      <c r="T454" s="2">
        <v>1.6898148148148148E-3</v>
      </c>
      <c r="U454">
        <v>0.50570000000000004</v>
      </c>
      <c r="V454">
        <v>0.3</v>
      </c>
      <c r="W454">
        <v>1</v>
      </c>
      <c r="X454">
        <v>0.71430000000000005</v>
      </c>
      <c r="Y454">
        <v>0.90910000000000002</v>
      </c>
      <c r="Z454">
        <v>0.36840000000000001</v>
      </c>
      <c r="AA454">
        <v>0.40260000000000001</v>
      </c>
      <c r="AB454">
        <v>0.66669999999999996</v>
      </c>
      <c r="AC454">
        <v>0.58330000000000004</v>
      </c>
      <c r="AD454">
        <v>0.91300000000000003</v>
      </c>
      <c r="AE454">
        <v>0</v>
      </c>
      <c r="AF454" t="s">
        <v>3910</v>
      </c>
      <c r="AG454" s="2">
        <v>2.8124999999999999E-3</v>
      </c>
      <c r="AH454" t="s">
        <v>3911</v>
      </c>
      <c r="AI454">
        <v>3</v>
      </c>
      <c r="AJ454" t="s">
        <v>3914</v>
      </c>
      <c r="AK454" s="3">
        <v>41692</v>
      </c>
      <c r="AL454" s="10">
        <f>YEAR(ufc_fights_2[[#This Row],[date]])</f>
        <v>2014</v>
      </c>
      <c r="AM454" t="s">
        <v>4061</v>
      </c>
      <c r="AN454">
        <v>1</v>
      </c>
      <c r="AO454" t="s">
        <v>3913</v>
      </c>
      <c r="AP454">
        <f>IF(ufc_fights_2[[#This Row],[winner]]="Red",ufc_fights_2[[#This Row],[r_fighter_id]],ufc_fights_2[[#This Row],[b_fighter_id]])</f>
        <v>2594</v>
      </c>
      <c r="AQ454" t="str">
        <f>_xlfn.XLOOKUP(ufc_fights_2[[#This Row],[winnerID]],ufc_fighters[id],ufc_fighters[fighter_name],"xxx",0,1)</f>
        <v>Mike Pyle</v>
      </c>
    </row>
    <row r="455" spans="1:43">
      <c r="A455">
        <v>2594</v>
      </c>
      <c r="B455">
        <v>1304</v>
      </c>
      <c r="C455">
        <f>_xlfn.XLOOKUP(ufc_fights_2[[#This Row],[r_fighter_id]],ufc_fighters[id],ufc_fighters[year],"xxx",0,1)</f>
        <v>1975</v>
      </c>
      <c r="D455">
        <f>_xlfn.XLOOKUP(ufc_fights_2[[#This Row],[b_fighter_id]],ufc_fighters[id],ufc_fighters[year],"Prázdné",0,1)</f>
        <v>1984</v>
      </c>
      <c r="E455" s="10">
        <f>YEAR(ufc_fights_2[[#This Row],[date]])-ufc_fights_2[[#This Row],[r_year]]</f>
        <v>37</v>
      </c>
      <c r="F455" s="10">
        <f>YEAR(ufc_fights_2[[#This Row],[date]])-ufc_fights_2[[#This Row],[b_year]]</f>
        <v>28</v>
      </c>
      <c r="G455">
        <v>1</v>
      </c>
      <c r="H455">
        <v>0</v>
      </c>
      <c r="I455">
        <v>0.52939999999999998</v>
      </c>
      <c r="J455">
        <v>0.52</v>
      </c>
      <c r="K455">
        <v>0.52939999999999998</v>
      </c>
      <c r="L455">
        <v>0.55559999999999998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6.9444444444444444E-5</v>
      </c>
      <c r="T455" s="2">
        <v>2.3148148148148149E-4</v>
      </c>
      <c r="U455">
        <v>0.5</v>
      </c>
      <c r="V455">
        <v>0.38890000000000002</v>
      </c>
      <c r="W455">
        <v>0.5</v>
      </c>
      <c r="X455">
        <v>1</v>
      </c>
      <c r="Y455">
        <v>0</v>
      </c>
      <c r="Z455">
        <v>0.5</v>
      </c>
      <c r="AA455">
        <v>0.35709999999999997</v>
      </c>
      <c r="AB455">
        <v>0.33329999999999999</v>
      </c>
      <c r="AC455">
        <v>0.72729999999999995</v>
      </c>
      <c r="AD455">
        <v>0.71430000000000005</v>
      </c>
      <c r="AE455">
        <v>0</v>
      </c>
      <c r="AF455" t="s">
        <v>3910</v>
      </c>
      <c r="AG455" s="2">
        <v>1.3310185185185185E-3</v>
      </c>
      <c r="AH455" t="s">
        <v>3911</v>
      </c>
      <c r="AI455">
        <v>3</v>
      </c>
      <c r="AJ455" t="s">
        <v>3967</v>
      </c>
      <c r="AK455" s="3">
        <v>41258</v>
      </c>
      <c r="AL455" s="10">
        <f>YEAR(ufc_fights_2[[#This Row],[date]])</f>
        <v>2012</v>
      </c>
      <c r="AM455" t="s">
        <v>4061</v>
      </c>
      <c r="AN455">
        <v>1</v>
      </c>
      <c r="AO455" t="s">
        <v>3913</v>
      </c>
      <c r="AP455">
        <f>IF(ufc_fights_2[[#This Row],[winner]]="Red",ufc_fights_2[[#This Row],[r_fighter_id]],ufc_fights_2[[#This Row],[b_fighter_id]])</f>
        <v>2594</v>
      </c>
      <c r="AQ455" t="str">
        <f>_xlfn.XLOOKUP(ufc_fights_2[[#This Row],[winnerID]],ufc_fighters[id],ufc_fighters[fighter_name],"xxx",0,1)</f>
        <v>Mike Pyle</v>
      </c>
    </row>
    <row r="456" spans="1:43">
      <c r="A456">
        <v>68</v>
      </c>
      <c r="B456">
        <v>2594</v>
      </c>
      <c r="C456">
        <f>_xlfn.XLOOKUP(ufc_fights_2[[#This Row],[r_fighter_id]],ufc_fighters[id],ufc_fighters[year],"xxx",0,1)</f>
        <v>1976</v>
      </c>
      <c r="D456">
        <f>_xlfn.XLOOKUP(ufc_fights_2[[#This Row],[b_fighter_id]],ufc_fighters[id],ufc_fighters[year],"Prázdné",0,1)</f>
        <v>1975</v>
      </c>
      <c r="E456" s="10">
        <f>YEAR(ufc_fights_2[[#This Row],[date]])-ufc_fights_2[[#This Row],[r_year]]</f>
        <v>35</v>
      </c>
      <c r="F456" s="10">
        <f>YEAR(ufc_fights_2[[#This Row],[date]])-ufc_fights_2[[#This Row],[b_year]]</f>
        <v>36</v>
      </c>
      <c r="G456">
        <v>0</v>
      </c>
      <c r="H456">
        <v>0</v>
      </c>
      <c r="I456">
        <v>0.57140000000000002</v>
      </c>
      <c r="J456">
        <v>0.49320000000000003</v>
      </c>
      <c r="K456">
        <v>0.64080000000000004</v>
      </c>
      <c r="L456">
        <v>0.64170000000000005</v>
      </c>
      <c r="M456">
        <v>5.5599999999999997E-2</v>
      </c>
      <c r="N456">
        <v>0.33329999999999999</v>
      </c>
      <c r="O456">
        <v>0</v>
      </c>
      <c r="P456">
        <v>1</v>
      </c>
      <c r="Q456">
        <v>0</v>
      </c>
      <c r="R456">
        <v>0</v>
      </c>
      <c r="S456" s="2">
        <v>3.6111111111111109E-3</v>
      </c>
      <c r="T456" s="2">
        <v>6.3657407407407413E-4</v>
      </c>
      <c r="U456">
        <v>0.33329999999999999</v>
      </c>
      <c r="V456">
        <v>0.2727</v>
      </c>
      <c r="W456">
        <v>0.90910000000000002</v>
      </c>
      <c r="X456">
        <v>0.6522</v>
      </c>
      <c r="Y456">
        <v>0.72729999999999995</v>
      </c>
      <c r="Z456">
        <v>0.49249999999999999</v>
      </c>
      <c r="AA456">
        <v>0.36840000000000001</v>
      </c>
      <c r="AB456">
        <v>0.8</v>
      </c>
      <c r="AC456">
        <v>0.93330000000000002</v>
      </c>
      <c r="AD456">
        <v>1</v>
      </c>
      <c r="AE456">
        <v>1</v>
      </c>
      <c r="AF456" t="s">
        <v>3915</v>
      </c>
      <c r="AG456" s="2">
        <v>3.472222222222222E-3</v>
      </c>
      <c r="AH456" t="s">
        <v>3911</v>
      </c>
      <c r="AI456">
        <v>3</v>
      </c>
      <c r="AJ456" t="s">
        <v>3919</v>
      </c>
      <c r="AK456" s="3">
        <v>40621</v>
      </c>
      <c r="AL456" s="10">
        <f>YEAR(ufc_fights_2[[#This Row],[date]])</f>
        <v>2011</v>
      </c>
      <c r="AM456" t="s">
        <v>4061</v>
      </c>
      <c r="AN456">
        <v>9</v>
      </c>
      <c r="AO456" t="s">
        <v>3918</v>
      </c>
      <c r="AP456">
        <f>IF(ufc_fights_2[[#This Row],[winner]]="Red",ufc_fights_2[[#This Row],[r_fighter_id]],ufc_fights_2[[#This Row],[b_fighter_id]])</f>
        <v>2594</v>
      </c>
      <c r="AQ456" t="str">
        <f>_xlfn.XLOOKUP(ufc_fights_2[[#This Row],[winnerID]],ufc_fighters[id],ufc_fighters[fighter_name],"xxx",0,1)</f>
        <v>Mike Pyle</v>
      </c>
    </row>
    <row r="457" spans="1:43">
      <c r="A457">
        <v>2594</v>
      </c>
      <c r="B457">
        <v>3491</v>
      </c>
      <c r="C457">
        <f>_xlfn.XLOOKUP(ufc_fights_2[[#This Row],[r_fighter_id]],ufc_fighters[id],ufc_fighters[year],"xxx",0,1)</f>
        <v>1975</v>
      </c>
      <c r="D457">
        <f>_xlfn.XLOOKUP(ufc_fights_2[[#This Row],[b_fighter_id]],ufc_fighters[id],ufc_fighters[year],"Prázdné",0,1)</f>
        <v>1977</v>
      </c>
      <c r="E457" s="10">
        <f>YEAR(ufc_fights_2[[#This Row],[date]])-ufc_fights_2[[#This Row],[r_year]]</f>
        <v>34</v>
      </c>
      <c r="F457" s="10">
        <f>YEAR(ufc_fights_2[[#This Row],[date]])-ufc_fights_2[[#This Row],[b_year]]</f>
        <v>32</v>
      </c>
      <c r="G457">
        <v>0</v>
      </c>
      <c r="H457">
        <v>0</v>
      </c>
      <c r="I457">
        <v>0.29270000000000002</v>
      </c>
      <c r="J457">
        <v>0.34549999999999997</v>
      </c>
      <c r="K457">
        <v>0.71209999999999996</v>
      </c>
      <c r="L457">
        <v>0.4219</v>
      </c>
      <c r="M457">
        <v>0.33329999999999999</v>
      </c>
      <c r="N457">
        <v>0.5</v>
      </c>
      <c r="O457">
        <v>2</v>
      </c>
      <c r="P457">
        <v>1</v>
      </c>
      <c r="Q457">
        <v>0</v>
      </c>
      <c r="R457">
        <v>0</v>
      </c>
      <c r="S457" s="2">
        <v>4.3518518518518515E-3</v>
      </c>
      <c r="T457" s="2">
        <v>9.2592592592592596E-4</v>
      </c>
      <c r="U457">
        <v>0.2424</v>
      </c>
      <c r="V457">
        <v>0.3</v>
      </c>
      <c r="W457">
        <v>0.25</v>
      </c>
      <c r="X457">
        <v>0.75</v>
      </c>
      <c r="Y457">
        <v>0.42859999999999998</v>
      </c>
      <c r="Z457">
        <v>0.15620000000000001</v>
      </c>
      <c r="AA457">
        <v>0.27500000000000002</v>
      </c>
      <c r="AB457">
        <v>0</v>
      </c>
      <c r="AC457">
        <v>0.5333</v>
      </c>
      <c r="AD457">
        <v>0.77780000000000005</v>
      </c>
      <c r="AE457">
        <v>0</v>
      </c>
      <c r="AF457" t="s">
        <v>3933</v>
      </c>
      <c r="AG457" s="2">
        <v>1.5625000000000001E-3</v>
      </c>
      <c r="AH457" t="s">
        <v>3911</v>
      </c>
      <c r="AI457">
        <v>3</v>
      </c>
      <c r="AJ457" t="s">
        <v>3928</v>
      </c>
      <c r="AK457" s="3">
        <v>40072</v>
      </c>
      <c r="AL457" s="10">
        <f>YEAR(ufc_fights_2[[#This Row],[date]])</f>
        <v>2009</v>
      </c>
      <c r="AM457" t="s">
        <v>4061</v>
      </c>
      <c r="AN457">
        <v>35</v>
      </c>
      <c r="AO457" t="s">
        <v>3913</v>
      </c>
      <c r="AP457">
        <f>IF(ufc_fights_2[[#This Row],[winner]]="Red",ufc_fights_2[[#This Row],[r_fighter_id]],ufc_fights_2[[#This Row],[b_fighter_id]])</f>
        <v>2594</v>
      </c>
      <c r="AQ457" t="str">
        <f>_xlfn.XLOOKUP(ufc_fights_2[[#This Row],[winnerID]],ufc_fighters[id],ufc_fighters[fighter_name],"xxx",0,1)</f>
        <v>Mike Pyle</v>
      </c>
    </row>
    <row r="458" spans="1:43">
      <c r="A458">
        <v>1038</v>
      </c>
      <c r="B458">
        <v>2594</v>
      </c>
      <c r="C458">
        <f>_xlfn.XLOOKUP(ufc_fights_2[[#This Row],[r_fighter_id]],ufc_fighters[id],ufc_fighters[year],"xxx",0,1)</f>
        <v>1980</v>
      </c>
      <c r="D458">
        <f>_xlfn.XLOOKUP(ufc_fights_2[[#This Row],[b_fighter_id]],ufc_fighters[id],ufc_fighters[year],"Prázdné",0,1)</f>
        <v>1975</v>
      </c>
      <c r="E458" s="10">
        <f>YEAR(ufc_fights_2[[#This Row],[date]])-ufc_fights_2[[#This Row],[r_year]]</f>
        <v>32</v>
      </c>
      <c r="F458" s="10">
        <f>YEAR(ufc_fights_2[[#This Row],[date]])-ufc_fights_2[[#This Row],[b_year]]</f>
        <v>37</v>
      </c>
      <c r="G458">
        <v>0</v>
      </c>
      <c r="H458">
        <v>1</v>
      </c>
      <c r="I458">
        <v>0.25</v>
      </c>
      <c r="J458">
        <v>0.45829999999999999</v>
      </c>
      <c r="K458">
        <v>0.4</v>
      </c>
      <c r="L458">
        <v>0.51849999999999996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</v>
      </c>
      <c r="T458" s="2">
        <v>3.4722222222222222E-5</v>
      </c>
      <c r="U458">
        <v>0.16669999999999999</v>
      </c>
      <c r="V458">
        <v>0.31580000000000003</v>
      </c>
      <c r="W458">
        <v>0</v>
      </c>
      <c r="X458">
        <v>1</v>
      </c>
      <c r="Y458">
        <v>1</v>
      </c>
      <c r="Z458">
        <v>0.25</v>
      </c>
      <c r="AA458">
        <v>0.375</v>
      </c>
      <c r="AB458">
        <v>0</v>
      </c>
      <c r="AC458">
        <v>1</v>
      </c>
      <c r="AD458">
        <v>0</v>
      </c>
      <c r="AE458">
        <v>0.5</v>
      </c>
      <c r="AF458" t="s">
        <v>3910</v>
      </c>
      <c r="AG458" s="2">
        <v>9.4907407407407408E-4</v>
      </c>
      <c r="AH458" t="s">
        <v>3911</v>
      </c>
      <c r="AI458">
        <v>3</v>
      </c>
      <c r="AJ458" t="s">
        <v>3939</v>
      </c>
      <c r="AK458" s="3">
        <v>40922</v>
      </c>
      <c r="AL458" s="10">
        <f>YEAR(ufc_fights_2[[#This Row],[date]])</f>
        <v>2012</v>
      </c>
      <c r="AM458" t="s">
        <v>4061</v>
      </c>
      <c r="AN458">
        <v>39</v>
      </c>
      <c r="AO458" t="s">
        <v>3918</v>
      </c>
      <c r="AP458">
        <f>IF(ufc_fights_2[[#This Row],[winner]]="Red",ufc_fights_2[[#This Row],[r_fighter_id]],ufc_fights_2[[#This Row],[b_fighter_id]])</f>
        <v>2594</v>
      </c>
      <c r="AQ458" t="str">
        <f>_xlfn.XLOOKUP(ufc_fights_2[[#This Row],[winnerID]],ufc_fighters[id],ufc_fighters[fighter_name],"xxx",0,1)</f>
        <v>Mike Pyle</v>
      </c>
    </row>
    <row r="459" spans="1:43">
      <c r="A459">
        <v>1251</v>
      </c>
      <c r="B459">
        <v>1419</v>
      </c>
      <c r="C459">
        <f>_xlfn.XLOOKUP(ufc_fights_2[[#This Row],[r_fighter_id]],ufc_fighters[id],ufc_fighters[year],"xxx",0,1)</f>
        <v>1975</v>
      </c>
      <c r="D459">
        <f>_xlfn.XLOOKUP(ufc_fights_2[[#This Row],[b_fighter_id]],ufc_fighters[id],ufc_fighters[year],"Prázdné",0,1)</f>
        <v>1973</v>
      </c>
      <c r="E459" s="10">
        <f>YEAR(ufc_fights_2[[#This Row],[date]])-ufc_fights_2[[#This Row],[r_year]]</f>
        <v>25</v>
      </c>
      <c r="F459" s="10">
        <f>YEAR(ufc_fights_2[[#This Row],[date]])-ufc_fights_2[[#This Row],[b_year]]</f>
        <v>27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 s="2">
        <v>0</v>
      </c>
      <c r="T459" s="2">
        <v>1.273148148148148E-4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 t="s">
        <v>3933</v>
      </c>
      <c r="AG459" s="2">
        <v>2.3148148148148149E-4</v>
      </c>
      <c r="AH459" t="s">
        <v>3911</v>
      </c>
      <c r="AI459">
        <v>3</v>
      </c>
      <c r="AJ459" t="s">
        <v>3939</v>
      </c>
      <c r="AK459" s="3">
        <v>36876</v>
      </c>
      <c r="AL459" s="10">
        <f>YEAR(ufc_fights_2[[#This Row],[date]])</f>
        <v>2000</v>
      </c>
      <c r="AM459" t="s">
        <v>4061</v>
      </c>
      <c r="AN459">
        <v>160</v>
      </c>
      <c r="AO459" t="s">
        <v>3913</v>
      </c>
      <c r="AP459">
        <f>IF(ufc_fights_2[[#This Row],[winner]]="Red",ufc_fights_2[[#This Row],[r_fighter_id]],ufc_fights_2[[#This Row],[b_fighter_id]])</f>
        <v>1251</v>
      </c>
      <c r="AQ459" t="str">
        <f>_xlfn.XLOOKUP(ufc_fights_2[[#This Row],[winnerID]],ufc_fighters[id],ufc_fighters[fighter_name],"xxx",0,1)</f>
        <v>Dennis Hallman</v>
      </c>
    </row>
    <row r="460" spans="1:43">
      <c r="A460">
        <v>180</v>
      </c>
      <c r="B460">
        <v>863</v>
      </c>
      <c r="C460">
        <f>_xlfn.XLOOKUP(ufc_fights_2[[#This Row],[r_fighter_id]],ufc_fighters[id],ufc_fighters[year],"xxx",0,1)</f>
        <v>1981</v>
      </c>
      <c r="D460">
        <f>_xlfn.XLOOKUP(ufc_fights_2[[#This Row],[b_fighter_id]],ufc_fighters[id],ufc_fighters[year],"Prázdné",0,1)</f>
        <v>1991</v>
      </c>
      <c r="E460" s="10">
        <f>YEAR(ufc_fights_2[[#This Row],[date]])-ufc_fights_2[[#This Row],[r_year]]</f>
        <v>34</v>
      </c>
      <c r="F460" s="10">
        <f>YEAR(ufc_fights_2[[#This Row],[date]])-ufc_fights_2[[#This Row],[b_year]]</f>
        <v>24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</v>
      </c>
      <c r="T460" s="2">
        <v>2.3148148148148147E-5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 t="s">
        <v>3910</v>
      </c>
      <c r="AG460" s="2">
        <v>9.2592592592592588E-5</v>
      </c>
      <c r="AH460" t="s">
        <v>3911</v>
      </c>
      <c r="AI460">
        <v>3</v>
      </c>
      <c r="AJ460" t="s">
        <v>3976</v>
      </c>
      <c r="AK460" s="3">
        <v>42105</v>
      </c>
      <c r="AL460" s="10">
        <f>YEAR(ufc_fights_2[[#This Row],[date]])</f>
        <v>2015</v>
      </c>
      <c r="AM460" t="s">
        <v>4061</v>
      </c>
      <c r="AN460">
        <v>140</v>
      </c>
      <c r="AO460" t="s">
        <v>3918</v>
      </c>
      <c r="AP460">
        <f>IF(ufc_fights_2[[#This Row],[winner]]="Red",ufc_fights_2[[#This Row],[r_fighter_id]],ufc_fights_2[[#This Row],[b_fighter_id]])</f>
        <v>863</v>
      </c>
      <c r="AQ460" t="str">
        <f>_xlfn.XLOOKUP(ufc_fights_2[[#This Row],[winnerID]],ufc_fighters[id],ufc_fighters[fighter_name],"xxx",0,1)</f>
        <v>Leon Edwards</v>
      </c>
    </row>
    <row r="461" spans="1:43">
      <c r="A461">
        <v>157</v>
      </c>
      <c r="B461">
        <v>1314</v>
      </c>
      <c r="C461">
        <f>_xlfn.XLOOKUP(ufc_fights_2[[#This Row],[r_fighter_id]],ufc_fighters[id],ufc_fighters[year],"xxx",0,1)</f>
        <v>1977</v>
      </c>
      <c r="D461">
        <f>_xlfn.XLOOKUP(ufc_fights_2[[#This Row],[b_fighter_id]],ufc_fighters[id],ufc_fighters[year],"Prázdné",0,1)</f>
        <v>1984</v>
      </c>
      <c r="E461" s="10">
        <f>YEAR(ufc_fights_2[[#This Row],[date]])-ufc_fights_2[[#This Row],[r_year]]</f>
        <v>34</v>
      </c>
      <c r="F461" s="10">
        <f>YEAR(ufc_fights_2[[#This Row],[date]])-ufc_fights_2[[#This Row],[b_year]]</f>
        <v>27</v>
      </c>
      <c r="G461">
        <v>0</v>
      </c>
      <c r="H461">
        <v>0</v>
      </c>
      <c r="I461">
        <v>0.62960000000000005</v>
      </c>
      <c r="J461">
        <v>0.70209999999999995</v>
      </c>
      <c r="K461">
        <v>0.75</v>
      </c>
      <c r="L461">
        <v>0.74580000000000002</v>
      </c>
      <c r="M461">
        <v>0.5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2.8240740740740739E-3</v>
      </c>
      <c r="T461" s="2">
        <v>1.5046296296296297E-4</v>
      </c>
      <c r="U461">
        <v>0.59089999999999998</v>
      </c>
      <c r="V461">
        <v>0.71050000000000002</v>
      </c>
      <c r="W461">
        <v>0.75</v>
      </c>
      <c r="X461">
        <v>1</v>
      </c>
      <c r="Y461">
        <v>0.75</v>
      </c>
      <c r="Z461">
        <v>0.66669999999999996</v>
      </c>
      <c r="AA461">
        <v>0.375</v>
      </c>
      <c r="AB461">
        <v>0</v>
      </c>
      <c r="AC461">
        <v>0.5</v>
      </c>
      <c r="AD461">
        <v>0.65</v>
      </c>
      <c r="AE461">
        <v>0.89659999999999995</v>
      </c>
      <c r="AF461" t="s">
        <v>3910</v>
      </c>
      <c r="AG461" s="2">
        <v>8.1018518518518516E-4</v>
      </c>
      <c r="AH461" t="s">
        <v>3911</v>
      </c>
      <c r="AI461">
        <v>3</v>
      </c>
      <c r="AJ461" t="s">
        <v>3974</v>
      </c>
      <c r="AK461" s="3">
        <v>40887</v>
      </c>
      <c r="AL461" s="10">
        <f>YEAR(ufc_fights_2[[#This Row],[date]])</f>
        <v>2011</v>
      </c>
      <c r="AM461" t="s">
        <v>4061</v>
      </c>
      <c r="AN461">
        <v>65</v>
      </c>
      <c r="AO461" t="s">
        <v>3918</v>
      </c>
      <c r="AP461">
        <f>IF(ufc_fights_2[[#This Row],[winner]]="Red",ufc_fights_2[[#This Row],[r_fighter_id]],ufc_fights_2[[#This Row],[b_fighter_id]])</f>
        <v>1314</v>
      </c>
      <c r="AQ461" t="str">
        <f>_xlfn.XLOOKUP(ufc_fights_2[[#This Row],[winnerID]],ufc_fighters[id],ufc_fighters[fighter_name],"xxx",0,1)</f>
        <v>Jake Hecht</v>
      </c>
    </row>
    <row r="462" spans="1:43">
      <c r="A462">
        <v>1294</v>
      </c>
      <c r="B462">
        <v>2594</v>
      </c>
      <c r="C462">
        <f>_xlfn.XLOOKUP(ufc_fights_2[[#This Row],[r_fighter_id]],ufc_fighters[id],ufc_fighters[year],"xxx",0,1)</f>
        <v>1987</v>
      </c>
      <c r="D462">
        <f>_xlfn.XLOOKUP(ufc_fights_2[[#This Row],[b_fighter_id]],ufc_fighters[id],ufc_fighters[year],"Prázdné",0,1)</f>
        <v>1975</v>
      </c>
      <c r="E462" s="10">
        <f>YEAR(ufc_fights_2[[#This Row],[date]])-ufc_fights_2[[#This Row],[r_year]]</f>
        <v>23</v>
      </c>
      <c r="F462" s="10">
        <f>YEAR(ufc_fights_2[[#This Row],[date]])-ufc_fights_2[[#This Row],[b_year]]</f>
        <v>35</v>
      </c>
      <c r="G462">
        <v>0</v>
      </c>
      <c r="H462">
        <v>0</v>
      </c>
      <c r="I462">
        <v>0.18179999999999999</v>
      </c>
      <c r="J462">
        <v>0.47420000000000001</v>
      </c>
      <c r="K462">
        <v>0.41010000000000002</v>
      </c>
      <c r="L462">
        <v>0.67220000000000002</v>
      </c>
      <c r="M462">
        <v>0</v>
      </c>
      <c r="N462">
        <v>0.3846</v>
      </c>
      <c r="O462">
        <v>0</v>
      </c>
      <c r="P462">
        <v>1</v>
      </c>
      <c r="Q462">
        <v>0</v>
      </c>
      <c r="R462">
        <v>0</v>
      </c>
      <c r="S462" s="2">
        <v>5.6712962962962967E-4</v>
      </c>
      <c r="T462" s="2">
        <v>5.0462962962962961E-3</v>
      </c>
      <c r="U462">
        <v>0.1444</v>
      </c>
      <c r="V462">
        <v>0.45119999999999999</v>
      </c>
      <c r="W462">
        <v>0.55559999999999998</v>
      </c>
      <c r="X462">
        <v>0</v>
      </c>
      <c r="Y462">
        <v>0.75</v>
      </c>
      <c r="Z462">
        <v>0.18559999999999999</v>
      </c>
      <c r="AA462">
        <v>0.27589999999999998</v>
      </c>
      <c r="AB462">
        <v>0</v>
      </c>
      <c r="AC462">
        <v>0.6</v>
      </c>
      <c r="AD462">
        <v>0</v>
      </c>
      <c r="AE462">
        <v>0.8276</v>
      </c>
      <c r="AF462" t="s">
        <v>3915</v>
      </c>
      <c r="AG462" s="2">
        <v>3.472222222222222E-3</v>
      </c>
      <c r="AH462" t="s">
        <v>3911</v>
      </c>
      <c r="AI462">
        <v>3</v>
      </c>
      <c r="AJ462" t="s">
        <v>3961</v>
      </c>
      <c r="AK462" s="3">
        <v>40467</v>
      </c>
      <c r="AL462" s="10">
        <f>YEAR(ufc_fights_2[[#This Row],[date]])</f>
        <v>2010</v>
      </c>
      <c r="AM462" t="s">
        <v>4061</v>
      </c>
      <c r="AN462">
        <v>70</v>
      </c>
      <c r="AO462" t="s">
        <v>3918</v>
      </c>
      <c r="AP462">
        <f>IF(ufc_fights_2[[#This Row],[winner]]="Red",ufc_fights_2[[#This Row],[r_fighter_id]],ufc_fights_2[[#This Row],[b_fighter_id]])</f>
        <v>2594</v>
      </c>
      <c r="AQ462" t="str">
        <f>_xlfn.XLOOKUP(ufc_fights_2[[#This Row],[winnerID]],ufc_fighters[id],ufc_fighters[fighter_name],"xxx",0,1)</f>
        <v>Mike Pyle</v>
      </c>
    </row>
    <row r="463" spans="1:43">
      <c r="A463">
        <v>2711</v>
      </c>
      <c r="B463">
        <v>2459</v>
      </c>
      <c r="C463">
        <f>_xlfn.XLOOKUP(ufc_fights_2[[#This Row],[r_fighter_id]],ufc_fighters[id],ufc_fighters[year],"xxx",0,1)</f>
        <v>1980</v>
      </c>
      <c r="D463">
        <f>_xlfn.XLOOKUP(ufc_fights_2[[#This Row],[b_fighter_id]],ufc_fighters[id],ufc_fighters[year],"Prázdné",0,1)</f>
        <v>1980</v>
      </c>
      <c r="E463" s="10">
        <f>YEAR(ufc_fights_2[[#This Row],[date]])-ufc_fights_2[[#This Row],[r_year]]</f>
        <v>31</v>
      </c>
      <c r="F463" s="10">
        <f>YEAR(ufc_fights_2[[#This Row],[date]])-ufc_fights_2[[#This Row],[b_year]]</f>
        <v>31</v>
      </c>
      <c r="G463">
        <v>0</v>
      </c>
      <c r="H463">
        <v>0</v>
      </c>
      <c r="I463">
        <v>7.5899999999999995E-2</v>
      </c>
      <c r="J463">
        <v>0.4677</v>
      </c>
      <c r="K463">
        <v>0.27929999999999999</v>
      </c>
      <c r="L463">
        <v>0.6</v>
      </c>
      <c r="M463">
        <v>0.25</v>
      </c>
      <c r="N463">
        <v>0.8</v>
      </c>
      <c r="O463">
        <v>1</v>
      </c>
      <c r="P463">
        <v>1</v>
      </c>
      <c r="Q463">
        <v>1</v>
      </c>
      <c r="R463">
        <v>0</v>
      </c>
      <c r="S463" s="2">
        <v>2.8819444444444444E-3</v>
      </c>
      <c r="T463" s="2">
        <v>3.3449074074074076E-3</v>
      </c>
      <c r="U463">
        <v>0</v>
      </c>
      <c r="V463">
        <v>0.29549999999999998</v>
      </c>
      <c r="W463">
        <v>0.5</v>
      </c>
      <c r="X463">
        <v>0.33329999999999999</v>
      </c>
      <c r="Y463">
        <v>0.88890000000000002</v>
      </c>
      <c r="Z463">
        <v>6.6699999999999995E-2</v>
      </c>
      <c r="AA463">
        <v>0.33329999999999999</v>
      </c>
      <c r="AB463">
        <v>0.25</v>
      </c>
      <c r="AC463">
        <v>0.71430000000000005</v>
      </c>
      <c r="AD463">
        <v>0</v>
      </c>
      <c r="AE463">
        <v>0.5</v>
      </c>
      <c r="AF463" t="s">
        <v>3915</v>
      </c>
      <c r="AG463" s="2">
        <v>3.472222222222222E-3</v>
      </c>
      <c r="AH463" t="s">
        <v>3911</v>
      </c>
      <c r="AI463">
        <v>3</v>
      </c>
      <c r="AJ463" t="s">
        <v>3928</v>
      </c>
      <c r="AK463" s="3">
        <v>40663</v>
      </c>
      <c r="AL463" s="10">
        <f>YEAR(ufc_fights_2[[#This Row],[date]])</f>
        <v>2011</v>
      </c>
      <c r="AM463" t="s">
        <v>4061</v>
      </c>
      <c r="AN463">
        <v>65</v>
      </c>
      <c r="AO463" t="s">
        <v>3918</v>
      </c>
      <c r="AP463">
        <f>IF(ufc_fights_2[[#This Row],[winner]]="Red",ufc_fights_2[[#This Row],[r_fighter_id]],ufc_fights_2[[#This Row],[b_fighter_id]])</f>
        <v>2459</v>
      </c>
      <c r="AQ463" t="str">
        <f>_xlfn.XLOOKUP(ufc_fights_2[[#This Row],[winnerID]],ufc_fighters[id],ufc_fighters[fighter_name],"xxx",0,1)</f>
        <v>Claude Patrick</v>
      </c>
    </row>
    <row r="464" spans="1:43">
      <c r="A464">
        <v>2594</v>
      </c>
      <c r="B464">
        <v>1796</v>
      </c>
      <c r="C464">
        <f>_xlfn.XLOOKUP(ufc_fights_2[[#This Row],[r_fighter_id]],ufc_fighters[id],ufc_fighters[year],"xxx",0,1)</f>
        <v>1975</v>
      </c>
      <c r="D464">
        <f>_xlfn.XLOOKUP(ufc_fights_2[[#This Row],[b_fighter_id]],ufc_fighters[id],ufc_fighters[year],"Prázdné",0,1)</f>
        <v>1982</v>
      </c>
      <c r="E464" s="10">
        <f>YEAR(ufc_fights_2[[#This Row],[date]])-ufc_fights_2[[#This Row],[r_year]]</f>
        <v>35</v>
      </c>
      <c r="F464" s="10">
        <f>YEAR(ufc_fights_2[[#This Row],[date]])-ufc_fights_2[[#This Row],[b_year]]</f>
        <v>28</v>
      </c>
      <c r="G464">
        <v>1</v>
      </c>
      <c r="H464">
        <v>0</v>
      </c>
      <c r="I464">
        <v>0.40160000000000001</v>
      </c>
      <c r="J464">
        <v>0.30830000000000002</v>
      </c>
      <c r="K464">
        <v>0.50329999999999997</v>
      </c>
      <c r="L464">
        <v>0.34620000000000001</v>
      </c>
      <c r="M464">
        <v>0</v>
      </c>
      <c r="N464">
        <v>1</v>
      </c>
      <c r="O464">
        <v>3</v>
      </c>
      <c r="P464">
        <v>0</v>
      </c>
      <c r="Q464">
        <v>1</v>
      </c>
      <c r="R464">
        <v>0</v>
      </c>
      <c r="S464" s="2">
        <v>1.9560185185185184E-3</v>
      </c>
      <c r="T464" s="2">
        <v>1.5740740740740741E-3</v>
      </c>
      <c r="U464">
        <v>0.32379999999999998</v>
      </c>
      <c r="V464">
        <v>0.1772</v>
      </c>
      <c r="W464">
        <v>1</v>
      </c>
      <c r="X464">
        <v>0.85709999999999997</v>
      </c>
      <c r="Y464">
        <v>0.8125</v>
      </c>
      <c r="Z464">
        <v>0.39050000000000001</v>
      </c>
      <c r="AA464">
        <v>0.30480000000000002</v>
      </c>
      <c r="AB464">
        <v>0.33329999999999999</v>
      </c>
      <c r="AC464">
        <v>0.33329999999999999</v>
      </c>
      <c r="AD464">
        <v>0.54549999999999998</v>
      </c>
      <c r="AE464">
        <v>0.33329999999999999</v>
      </c>
      <c r="AF464" t="s">
        <v>3933</v>
      </c>
      <c r="AG464" s="2">
        <v>3.2870370370370371E-3</v>
      </c>
      <c r="AH464" t="s">
        <v>3911</v>
      </c>
      <c r="AI464">
        <v>3</v>
      </c>
      <c r="AJ464" t="s">
        <v>4060</v>
      </c>
      <c r="AK464" s="3">
        <v>40341</v>
      </c>
      <c r="AL464" s="10">
        <f>YEAR(ufc_fights_2[[#This Row],[date]])</f>
        <v>2010</v>
      </c>
      <c r="AM464" t="s">
        <v>4061</v>
      </c>
      <c r="AN464">
        <v>80</v>
      </c>
      <c r="AO464" t="s">
        <v>3913</v>
      </c>
      <c r="AP464">
        <f>IF(ufc_fights_2[[#This Row],[winner]]="Red",ufc_fights_2[[#This Row],[r_fighter_id]],ufc_fights_2[[#This Row],[b_fighter_id]])</f>
        <v>2594</v>
      </c>
      <c r="AQ464" t="str">
        <f>_xlfn.XLOOKUP(ufc_fights_2[[#This Row],[winnerID]],ufc_fighters[id],ufc_fighters[fighter_name],"xxx",0,1)</f>
        <v>Mike Pyle</v>
      </c>
    </row>
    <row r="465" spans="1:43">
      <c r="A465">
        <v>2594</v>
      </c>
      <c r="B465">
        <v>2290</v>
      </c>
      <c r="C465">
        <f>_xlfn.XLOOKUP(ufc_fights_2[[#This Row],[r_fighter_id]],ufc_fighters[id],ufc_fighters[year],"xxx",0,1)</f>
        <v>1975</v>
      </c>
      <c r="D465">
        <f>_xlfn.XLOOKUP(ufc_fights_2[[#This Row],[b_fighter_id]],ufc_fighters[id],ufc_fighters[year],"Prázdné",0,1)</f>
        <v>1983</v>
      </c>
      <c r="E465" s="10">
        <f>YEAR(ufc_fights_2[[#This Row],[date]])-ufc_fights_2[[#This Row],[r_year]]</f>
        <v>37</v>
      </c>
      <c r="F465" s="10">
        <f>YEAR(ufc_fights_2[[#This Row],[date]])-ufc_fights_2[[#This Row],[b_year]]</f>
        <v>29</v>
      </c>
      <c r="G465">
        <v>1</v>
      </c>
      <c r="H465">
        <v>0</v>
      </c>
      <c r="I465">
        <v>0.64290000000000003</v>
      </c>
      <c r="J465">
        <v>0.54290000000000005</v>
      </c>
      <c r="K465">
        <v>0.66669999999999996</v>
      </c>
      <c r="L465">
        <v>0.66100000000000003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2.0254629629629629E-3</v>
      </c>
      <c r="T465" s="2">
        <v>1.0416666666666667E-4</v>
      </c>
      <c r="U465">
        <v>0.57140000000000002</v>
      </c>
      <c r="V465">
        <v>0.3846</v>
      </c>
      <c r="W465">
        <v>0.83330000000000004</v>
      </c>
      <c r="X465">
        <v>1</v>
      </c>
      <c r="Y465">
        <v>0</v>
      </c>
      <c r="Z465">
        <v>0.625</v>
      </c>
      <c r="AA465">
        <v>0.41670000000000001</v>
      </c>
      <c r="AB465">
        <v>0.75</v>
      </c>
      <c r="AC465">
        <v>0.81820000000000004</v>
      </c>
      <c r="AD465">
        <v>0.5</v>
      </c>
      <c r="AE465">
        <v>0</v>
      </c>
      <c r="AF465" t="s">
        <v>3910</v>
      </c>
      <c r="AG465" s="2">
        <v>3.425925925925926E-3</v>
      </c>
      <c r="AH465" t="s">
        <v>3911</v>
      </c>
      <c r="AI465">
        <v>3</v>
      </c>
      <c r="AJ465" t="s">
        <v>4065</v>
      </c>
      <c r="AK465" s="3">
        <v>41068</v>
      </c>
      <c r="AL465" s="10">
        <f>YEAR(ufc_fights_2[[#This Row],[date]])</f>
        <v>2012</v>
      </c>
      <c r="AM465" t="s">
        <v>4061</v>
      </c>
      <c r="AN465">
        <v>84</v>
      </c>
      <c r="AO465" t="s">
        <v>3913</v>
      </c>
      <c r="AP465">
        <f>IF(ufc_fights_2[[#This Row],[winner]]="Red",ufc_fights_2[[#This Row],[r_fighter_id]],ufc_fights_2[[#This Row],[b_fighter_id]])</f>
        <v>2594</v>
      </c>
      <c r="AQ465" t="str">
        <f>_xlfn.XLOOKUP(ufc_fights_2[[#This Row],[winnerID]],ufc_fighters[id],ufc_fighters[fighter_name],"xxx",0,1)</f>
        <v>Mike Pyle</v>
      </c>
    </row>
    <row r="466" spans="1:43">
      <c r="A466">
        <v>180</v>
      </c>
      <c r="B466">
        <v>2073</v>
      </c>
      <c r="C466">
        <f>_xlfn.XLOOKUP(ufc_fights_2[[#This Row],[r_fighter_id]],ufc_fighters[id],ufc_fighters[year],"xxx",0,1)</f>
        <v>1981</v>
      </c>
      <c r="D466">
        <f>_xlfn.XLOOKUP(ufc_fights_2[[#This Row],[b_fighter_id]],ufc_fighters[id],ufc_fighters[year],"Prázdné",0,1)</f>
        <v>1982</v>
      </c>
      <c r="E466" s="10">
        <f>YEAR(ufc_fights_2[[#This Row],[date]])-ufc_fights_2[[#This Row],[r_year]]</f>
        <v>32</v>
      </c>
      <c r="F466" s="10">
        <f>YEAR(ufc_fights_2[[#This Row],[date]])-ufc_fights_2[[#This Row],[b_year]]</f>
        <v>31</v>
      </c>
      <c r="G466">
        <v>0</v>
      </c>
      <c r="H466">
        <v>1</v>
      </c>
      <c r="I466">
        <v>0.2407</v>
      </c>
      <c r="J466">
        <v>0.57140000000000002</v>
      </c>
      <c r="K466">
        <v>0.2545</v>
      </c>
      <c r="L466">
        <v>0.625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 s="2">
        <v>1.8518518518518518E-4</v>
      </c>
      <c r="T466" s="2">
        <v>1.1574074074074073E-3</v>
      </c>
      <c r="U466">
        <v>0.17019999999999999</v>
      </c>
      <c r="V466">
        <v>0.5</v>
      </c>
      <c r="W466">
        <v>0.33329999999999999</v>
      </c>
      <c r="X466">
        <v>1</v>
      </c>
      <c r="Y466">
        <v>1</v>
      </c>
      <c r="Z466">
        <v>0.21149999999999999</v>
      </c>
      <c r="AA466">
        <v>0.5</v>
      </c>
      <c r="AB466">
        <v>1</v>
      </c>
      <c r="AC466">
        <v>0</v>
      </c>
      <c r="AD466">
        <v>0</v>
      </c>
      <c r="AE466">
        <v>0.71430000000000005</v>
      </c>
      <c r="AF466" t="s">
        <v>3910</v>
      </c>
      <c r="AG466" s="2">
        <v>3.460648148148148E-3</v>
      </c>
      <c r="AH466" t="s">
        <v>3911</v>
      </c>
      <c r="AI466">
        <v>3</v>
      </c>
      <c r="AJ466" t="s">
        <v>3949</v>
      </c>
      <c r="AK466" s="3">
        <v>41461</v>
      </c>
      <c r="AL466" s="10">
        <f>YEAR(ufc_fights_2[[#This Row],[date]])</f>
        <v>2013</v>
      </c>
      <c r="AM466" t="s">
        <v>4061</v>
      </c>
      <c r="AN466">
        <v>1</v>
      </c>
      <c r="AO466" t="s">
        <v>3918</v>
      </c>
      <c r="AP466">
        <f>IF(ufc_fights_2[[#This Row],[winner]]="Red",ufc_fights_2[[#This Row],[r_fighter_id]],ufc_fights_2[[#This Row],[b_fighter_id]])</f>
        <v>2073</v>
      </c>
      <c r="AQ466" t="str">
        <f>_xlfn.XLOOKUP(ufc_fights_2[[#This Row],[winnerID]],ufc_fighters[id],ufc_fighters[fighter_name],"xxx",0,1)</f>
        <v>Brian Melancon</v>
      </c>
    </row>
    <row r="467" spans="1:43">
      <c r="A467">
        <v>541</v>
      </c>
      <c r="B467">
        <v>2046</v>
      </c>
      <c r="C467">
        <f>_xlfn.XLOOKUP(ufc_fights_2[[#This Row],[r_fighter_id]],ufc_fighters[id],ufc_fighters[year],"xxx",0,1)</f>
        <v>1994</v>
      </c>
      <c r="D467">
        <f>_xlfn.XLOOKUP(ufc_fights_2[[#This Row],[b_fighter_id]],ufc_fighters[id],ufc_fighters[year],"Prázdné",0,1)</f>
        <v>1995</v>
      </c>
      <c r="E467" s="10">
        <f>YEAR(ufc_fights_2[[#This Row],[date]])-ufc_fights_2[[#This Row],[r_year]]</f>
        <v>26</v>
      </c>
      <c r="F467" s="10">
        <f>YEAR(ufc_fights_2[[#This Row],[date]])-ufc_fights_2[[#This Row],[b_year]]</f>
        <v>25</v>
      </c>
      <c r="G467">
        <v>0</v>
      </c>
      <c r="H467">
        <v>0</v>
      </c>
      <c r="I467">
        <v>0.6452</v>
      </c>
      <c r="J467">
        <v>0</v>
      </c>
      <c r="K467">
        <v>0.69389999999999996</v>
      </c>
      <c r="L467">
        <v>0</v>
      </c>
      <c r="M467">
        <v>0.5</v>
      </c>
      <c r="N467">
        <v>0</v>
      </c>
      <c r="O467">
        <v>1</v>
      </c>
      <c r="P467">
        <v>0</v>
      </c>
      <c r="Q467">
        <v>0</v>
      </c>
      <c r="R467">
        <v>0</v>
      </c>
      <c r="S467" s="2">
        <v>2.0717592592592593E-3</v>
      </c>
      <c r="T467" s="2">
        <v>0</v>
      </c>
      <c r="U467">
        <v>0.6452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0.65569999999999995</v>
      </c>
      <c r="AE467">
        <v>0</v>
      </c>
      <c r="AF467" t="s">
        <v>3910</v>
      </c>
      <c r="AG467" s="2">
        <v>2.1875000000000002E-3</v>
      </c>
      <c r="AH467" t="s">
        <v>3911</v>
      </c>
      <c r="AI467">
        <v>3</v>
      </c>
      <c r="AJ467" t="s">
        <v>3944</v>
      </c>
      <c r="AK467" s="3">
        <v>44037</v>
      </c>
      <c r="AL467" s="10">
        <f>YEAR(ufc_fights_2[[#This Row],[date]])</f>
        <v>2020</v>
      </c>
      <c r="AM467" t="s">
        <v>4061</v>
      </c>
      <c r="AN467">
        <v>5</v>
      </c>
      <c r="AO467" t="s">
        <v>3913</v>
      </c>
      <c r="AP467">
        <f>IF(ufc_fights_2[[#This Row],[winner]]="Red",ufc_fights_2[[#This Row],[r_fighter_id]],ufc_fights_2[[#This Row],[b_fighter_id]])</f>
        <v>541</v>
      </c>
      <c r="AQ467" t="str">
        <f>_xlfn.XLOOKUP(ufc_fights_2[[#This Row],[winnerID]],ufc_fighters[id],ufc_fighters[fighter_name],"xxx",0,1)</f>
        <v>Khamzat Chimaev</v>
      </c>
    </row>
    <row r="468" spans="1:43">
      <c r="A468">
        <v>387</v>
      </c>
      <c r="B468">
        <v>2645</v>
      </c>
      <c r="C468">
        <f>_xlfn.XLOOKUP(ufc_fights_2[[#This Row],[r_fighter_id]],ufc_fighters[id],ufc_fighters[year],"xxx",0,1)</f>
        <v>1981</v>
      </c>
      <c r="D468">
        <f>_xlfn.XLOOKUP(ufc_fights_2[[#This Row],[b_fighter_id]],ufc_fighters[id],ufc_fighters[year],"Prázdné",0,1)</f>
        <v>1982</v>
      </c>
      <c r="E468" s="10">
        <f>YEAR(ufc_fights_2[[#This Row],[date]])-ufc_fights_2[[#This Row],[r_year]]</f>
        <v>27</v>
      </c>
      <c r="F468" s="10">
        <f>YEAR(ufc_fights_2[[#This Row],[date]])-ufc_fights_2[[#This Row],[b_year]]</f>
        <v>26</v>
      </c>
      <c r="G468">
        <v>0</v>
      </c>
      <c r="H468">
        <v>0</v>
      </c>
      <c r="I468">
        <v>0.55559999999999998</v>
      </c>
      <c r="J468">
        <v>0.69230000000000003</v>
      </c>
      <c r="K468">
        <v>0.78720000000000001</v>
      </c>
      <c r="L468">
        <v>0.75380000000000003</v>
      </c>
      <c r="M468">
        <v>0.5</v>
      </c>
      <c r="N468">
        <v>0.25</v>
      </c>
      <c r="O468">
        <v>1</v>
      </c>
      <c r="P468">
        <v>0</v>
      </c>
      <c r="Q468">
        <v>0</v>
      </c>
      <c r="R468">
        <v>0</v>
      </c>
      <c r="S468" s="2">
        <v>3.4837962962962965E-3</v>
      </c>
      <c r="T468" s="2">
        <v>1.736111111111111E-3</v>
      </c>
      <c r="U468">
        <v>0.45450000000000002</v>
      </c>
      <c r="V468">
        <v>0.57689999999999997</v>
      </c>
      <c r="W468">
        <v>1</v>
      </c>
      <c r="X468">
        <v>0.6</v>
      </c>
      <c r="Y468">
        <v>0.75</v>
      </c>
      <c r="Z468">
        <v>0.28570000000000001</v>
      </c>
      <c r="AA468">
        <v>0.33329999999999999</v>
      </c>
      <c r="AB468">
        <v>0.625</v>
      </c>
      <c r="AC468">
        <v>0.77139999999999997</v>
      </c>
      <c r="AD468">
        <v>1</v>
      </c>
      <c r="AE468">
        <v>1</v>
      </c>
      <c r="AF468" t="s">
        <v>3933</v>
      </c>
      <c r="AG468" s="2">
        <v>2.5925925925925925E-3</v>
      </c>
      <c r="AH468" t="s">
        <v>3911</v>
      </c>
      <c r="AI468">
        <v>3</v>
      </c>
      <c r="AJ468" t="s">
        <v>4011</v>
      </c>
      <c r="AK468" s="3">
        <v>39792</v>
      </c>
      <c r="AL468" s="10">
        <f>YEAR(ufc_fights_2[[#This Row],[date]])</f>
        <v>2008</v>
      </c>
      <c r="AM468" t="s">
        <v>4061</v>
      </c>
      <c r="AN468">
        <v>159</v>
      </c>
      <c r="AO468" t="s">
        <v>3913</v>
      </c>
      <c r="AP468">
        <f>IF(ufc_fights_2[[#This Row],[winner]]="Red",ufc_fights_2[[#This Row],[r_fighter_id]],ufc_fights_2[[#This Row],[b_fighter_id]])</f>
        <v>387</v>
      </c>
      <c r="AQ468" t="str">
        <f>_xlfn.XLOOKUP(ufc_fights_2[[#This Row],[winnerID]],ufc_fighters[id],ufc_fighters[fighter_name],"xxx",0,1)</f>
        <v>Steve Bruno</v>
      </c>
    </row>
    <row r="469" spans="1:43">
      <c r="A469">
        <v>1201</v>
      </c>
      <c r="B469">
        <v>2774</v>
      </c>
      <c r="C469">
        <f>_xlfn.XLOOKUP(ufc_fights_2[[#This Row],[r_fighter_id]],ufc_fighters[id],ufc_fighters[year],"xxx",0,1)</f>
        <v>1993</v>
      </c>
      <c r="D469">
        <f>_xlfn.XLOOKUP(ufc_fights_2[[#This Row],[b_fighter_id]],ufc_fighters[id],ufc_fighters[year],"Prázdné",0,1)</f>
        <v>1990</v>
      </c>
      <c r="E469" s="10">
        <f>YEAR(ufc_fights_2[[#This Row],[date]])-ufc_fights_2[[#This Row],[r_year]]</f>
        <v>28</v>
      </c>
      <c r="F469" s="10">
        <f>YEAR(ufc_fights_2[[#This Row],[date]])-ufc_fights_2[[#This Row],[b_year]]</f>
        <v>31</v>
      </c>
      <c r="G469">
        <v>2</v>
      </c>
      <c r="H469">
        <v>0</v>
      </c>
      <c r="I469">
        <v>0.46050000000000002</v>
      </c>
      <c r="J469">
        <v>0.4884</v>
      </c>
      <c r="K469">
        <v>0.60089999999999999</v>
      </c>
      <c r="L469">
        <v>0.5161</v>
      </c>
      <c r="M469">
        <v>1</v>
      </c>
      <c r="N469">
        <v>0.33329999999999999</v>
      </c>
      <c r="O469">
        <v>1</v>
      </c>
      <c r="P469">
        <v>0</v>
      </c>
      <c r="Q469">
        <v>0</v>
      </c>
      <c r="R469">
        <v>2</v>
      </c>
      <c r="S469" s="2">
        <v>2.2337962962962962E-3</v>
      </c>
      <c r="T469" s="2">
        <v>3.9699074074074072E-3</v>
      </c>
      <c r="U469">
        <v>0.32140000000000002</v>
      </c>
      <c r="V469">
        <v>0.37309999999999999</v>
      </c>
      <c r="W469">
        <v>0.75</v>
      </c>
      <c r="X469">
        <v>0.95</v>
      </c>
      <c r="Y469">
        <v>1</v>
      </c>
      <c r="Z469">
        <v>0.40479999999999999</v>
      </c>
      <c r="AA469">
        <v>0.47620000000000001</v>
      </c>
      <c r="AB469">
        <v>0.57140000000000002</v>
      </c>
      <c r="AC469">
        <v>1</v>
      </c>
      <c r="AD469">
        <v>0.78949999999999998</v>
      </c>
      <c r="AE469">
        <v>1</v>
      </c>
      <c r="AF469" t="s">
        <v>3915</v>
      </c>
      <c r="AG469" s="2">
        <v>3.472222222222222E-3</v>
      </c>
      <c r="AH469" t="s">
        <v>3911</v>
      </c>
      <c r="AI469">
        <v>3</v>
      </c>
      <c r="AJ469" t="s">
        <v>3916</v>
      </c>
      <c r="AK469" s="3">
        <v>44240</v>
      </c>
      <c r="AL469" s="10">
        <f>YEAR(ufc_fights_2[[#This Row],[date]])</f>
        <v>2021</v>
      </c>
      <c r="AM469" t="s">
        <v>4061</v>
      </c>
      <c r="AN469">
        <v>1</v>
      </c>
      <c r="AO469" t="s">
        <v>3913</v>
      </c>
      <c r="AP469">
        <f>IF(ufc_fights_2[[#This Row],[winner]]="Red",ufc_fights_2[[#This Row],[r_fighter_id]],ufc_fights_2[[#This Row],[b_fighter_id]])</f>
        <v>1201</v>
      </c>
      <c r="AQ469" t="str">
        <f>_xlfn.XLOOKUP(ufc_fights_2[[#This Row],[winnerID]],ufc_fighters[id],ufc_fighters[fighter_name],"xxx",0,1)</f>
        <v>Gabe Green</v>
      </c>
    </row>
    <row r="470" spans="1:43">
      <c r="A470">
        <v>3057</v>
      </c>
      <c r="B470">
        <v>1693</v>
      </c>
      <c r="C470">
        <f>_xlfn.XLOOKUP(ufc_fights_2[[#This Row],[r_fighter_id]],ufc_fighters[id],ufc_fighters[year],"xxx",0,1)</f>
        <v>1990</v>
      </c>
      <c r="D470">
        <f>_xlfn.XLOOKUP(ufc_fights_2[[#This Row],[b_fighter_id]],ufc_fighters[id],ufc_fighters[year],"Prázdné",0,1)</f>
        <v>1988</v>
      </c>
      <c r="E470" s="10">
        <f>YEAR(ufc_fights_2[[#This Row],[date]])-ufc_fights_2[[#This Row],[r_year]]</f>
        <v>29</v>
      </c>
      <c r="F470" s="10">
        <f>YEAR(ufc_fights_2[[#This Row],[date]])-ufc_fights_2[[#This Row],[b_year]]</f>
        <v>31</v>
      </c>
      <c r="G470">
        <v>0</v>
      </c>
      <c r="H470">
        <v>0</v>
      </c>
      <c r="I470">
        <v>0.4531</v>
      </c>
      <c r="J470">
        <v>0.38819999999999999</v>
      </c>
      <c r="K470">
        <v>0.46560000000000001</v>
      </c>
      <c r="L470">
        <v>0.49519999999999997</v>
      </c>
      <c r="M470">
        <v>0</v>
      </c>
      <c r="N470">
        <v>0.5</v>
      </c>
      <c r="O470">
        <v>0</v>
      </c>
      <c r="P470">
        <v>1</v>
      </c>
      <c r="Q470">
        <v>1</v>
      </c>
      <c r="R470">
        <v>1</v>
      </c>
      <c r="S470" s="2">
        <v>4.1666666666666669E-4</v>
      </c>
      <c r="T470" s="2">
        <v>3.9120370370370368E-3</v>
      </c>
      <c r="U470">
        <v>0.44900000000000001</v>
      </c>
      <c r="V470">
        <v>0.31080000000000002</v>
      </c>
      <c r="W470">
        <v>0.31580000000000003</v>
      </c>
      <c r="X470">
        <v>0.72729999999999995</v>
      </c>
      <c r="Y470">
        <v>1</v>
      </c>
      <c r="Z470">
        <v>0.44259999999999999</v>
      </c>
      <c r="AA470">
        <v>0.3846</v>
      </c>
      <c r="AB470">
        <v>0.66669999999999996</v>
      </c>
      <c r="AC470">
        <v>0.25</v>
      </c>
      <c r="AD470">
        <v>0</v>
      </c>
      <c r="AE470">
        <v>0.66669999999999996</v>
      </c>
      <c r="AF470" t="s">
        <v>3915</v>
      </c>
      <c r="AG470" s="2">
        <v>3.472222222222222E-3</v>
      </c>
      <c r="AH470" t="s">
        <v>3911</v>
      </c>
      <c r="AI470">
        <v>3</v>
      </c>
      <c r="AJ470" t="s">
        <v>3946</v>
      </c>
      <c r="AK470" s="3">
        <v>43708</v>
      </c>
      <c r="AL470" s="10">
        <f>YEAR(ufc_fights_2[[#This Row],[date]])</f>
        <v>2019</v>
      </c>
      <c r="AM470" t="s">
        <v>4061</v>
      </c>
      <c r="AN470">
        <v>51</v>
      </c>
      <c r="AO470" t="s">
        <v>3913</v>
      </c>
      <c r="AP470">
        <f>IF(ufc_fights_2[[#This Row],[winner]]="Red",ufc_fights_2[[#This Row],[r_fighter_id]],ufc_fights_2[[#This Row],[b_fighter_id]])</f>
        <v>3057</v>
      </c>
      <c r="AQ470" t="str">
        <f>_xlfn.XLOOKUP(ufc_fights_2[[#This Row],[winnerID]],ufc_fighters[id],ufc_fighters[fighter_name],"xxx",0,1)</f>
        <v>Song Kenan</v>
      </c>
    </row>
    <row r="471" spans="1:43">
      <c r="A471">
        <v>3057</v>
      </c>
      <c r="B471">
        <v>47</v>
      </c>
      <c r="C471">
        <f>_xlfn.XLOOKUP(ufc_fights_2[[#This Row],[r_fighter_id]],ufc_fighters[id],ufc_fighters[year],"xxx",0,1)</f>
        <v>1990</v>
      </c>
      <c r="D471">
        <f>_xlfn.XLOOKUP(ufc_fights_2[[#This Row],[b_fighter_id]],ufc_fighters[id],ufc_fighters[year],"Prázdné",0,1)</f>
        <v>1988</v>
      </c>
      <c r="E471" s="10">
        <f>YEAR(ufc_fights_2[[#This Row],[date]])-ufc_fights_2[[#This Row],[r_year]]</f>
        <v>28</v>
      </c>
      <c r="F471" s="10">
        <f>YEAR(ufc_fights_2[[#This Row],[date]])-ufc_fights_2[[#This Row],[b_year]]</f>
        <v>30</v>
      </c>
      <c r="G471">
        <v>1</v>
      </c>
      <c r="H471">
        <v>0</v>
      </c>
      <c r="I471">
        <v>0.45069999999999999</v>
      </c>
      <c r="J471">
        <v>0.43330000000000002</v>
      </c>
      <c r="K471">
        <v>0.44740000000000002</v>
      </c>
      <c r="L471">
        <v>0.44569999999999999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 s="2">
        <v>4.6296296296296294E-5</v>
      </c>
      <c r="T471" s="2">
        <v>1.273148148148148E-4</v>
      </c>
      <c r="U471">
        <v>0.32690000000000002</v>
      </c>
      <c r="V471">
        <v>0.28810000000000002</v>
      </c>
      <c r="W471">
        <v>0.6</v>
      </c>
      <c r="X471">
        <v>0.85709999999999997</v>
      </c>
      <c r="Y471">
        <v>0.76190000000000002</v>
      </c>
      <c r="Z471">
        <v>0.4219</v>
      </c>
      <c r="AA471">
        <v>0.42699999999999999</v>
      </c>
      <c r="AB471">
        <v>0</v>
      </c>
      <c r="AC471">
        <v>0</v>
      </c>
      <c r="AD471">
        <v>0.71430000000000005</v>
      </c>
      <c r="AE471">
        <v>1</v>
      </c>
      <c r="AF471" t="s">
        <v>3910</v>
      </c>
      <c r="AG471" s="2">
        <v>3.2986111111111111E-3</v>
      </c>
      <c r="AH471" t="s">
        <v>3911</v>
      </c>
      <c r="AI471">
        <v>3</v>
      </c>
      <c r="AJ471" t="s">
        <v>3975</v>
      </c>
      <c r="AK471" s="3">
        <v>43274</v>
      </c>
      <c r="AL471" s="10">
        <f>YEAR(ufc_fights_2[[#This Row],[date]])</f>
        <v>2018</v>
      </c>
      <c r="AM471" t="s">
        <v>4061</v>
      </c>
      <c r="AN471">
        <v>57</v>
      </c>
      <c r="AO471" t="s">
        <v>3913</v>
      </c>
      <c r="AP471">
        <f>IF(ufc_fights_2[[#This Row],[winner]]="Red",ufc_fights_2[[#This Row],[r_fighter_id]],ufc_fights_2[[#This Row],[b_fighter_id]])</f>
        <v>3057</v>
      </c>
      <c r="AQ471" t="str">
        <f>_xlfn.XLOOKUP(ufc_fights_2[[#This Row],[winnerID]],ufc_fighters[id],ufc_fighters[fighter_name],"xxx",0,1)</f>
        <v>Song Kenan</v>
      </c>
    </row>
    <row r="472" spans="1:43">
      <c r="A472">
        <v>411</v>
      </c>
      <c r="B472">
        <v>485</v>
      </c>
      <c r="C472">
        <f>_xlfn.XLOOKUP(ufc_fights_2[[#This Row],[r_fighter_id]],ufc_fighters[id],ufc_fighters[year],"xxx",0,1)</f>
        <v>1980</v>
      </c>
      <c r="D472">
        <f>_xlfn.XLOOKUP(ufc_fights_2[[#This Row],[b_fighter_id]],ufc_fighters[id],ufc_fighters[year],"Prázdné",0,1)</f>
        <v>1978</v>
      </c>
      <c r="E472" s="10">
        <f>YEAR(ufc_fights_2[[#This Row],[date]])-ufc_fights_2[[#This Row],[r_year]]</f>
        <v>28</v>
      </c>
      <c r="F472" s="10">
        <f>YEAR(ufc_fights_2[[#This Row],[date]])-ufc_fights_2[[#This Row],[b_year]]</f>
        <v>30</v>
      </c>
      <c r="G472">
        <v>0</v>
      </c>
      <c r="H472">
        <v>0</v>
      </c>
      <c r="I472">
        <v>0.61539999999999995</v>
      </c>
      <c r="J472">
        <v>0.4</v>
      </c>
      <c r="K472">
        <v>0.90159999999999996</v>
      </c>
      <c r="L472">
        <v>0.63160000000000005</v>
      </c>
      <c r="M472">
        <v>0</v>
      </c>
      <c r="N472">
        <v>0.33329999999999999</v>
      </c>
      <c r="O472">
        <v>1</v>
      </c>
      <c r="P472">
        <v>0</v>
      </c>
      <c r="Q472">
        <v>0</v>
      </c>
      <c r="R472">
        <v>0</v>
      </c>
      <c r="S472" s="2">
        <v>6.2500000000000001E-4</v>
      </c>
      <c r="T472" s="2">
        <v>4.8958333333333336E-3</v>
      </c>
      <c r="U472">
        <v>0.63639999999999997</v>
      </c>
      <c r="V472">
        <v>0.35709999999999997</v>
      </c>
      <c r="W472">
        <v>0</v>
      </c>
      <c r="X472">
        <v>1</v>
      </c>
      <c r="Y472">
        <v>1</v>
      </c>
      <c r="Z472">
        <v>0.44440000000000002</v>
      </c>
      <c r="AA472">
        <v>0.28570000000000001</v>
      </c>
      <c r="AB472">
        <v>1</v>
      </c>
      <c r="AC472">
        <v>0</v>
      </c>
      <c r="AD472">
        <v>1</v>
      </c>
      <c r="AE472">
        <v>0.43480000000000002</v>
      </c>
      <c r="AF472" t="s">
        <v>3933</v>
      </c>
      <c r="AG472" s="2">
        <v>2.662037037037037E-3</v>
      </c>
      <c r="AH472" t="s">
        <v>3911</v>
      </c>
      <c r="AI472">
        <v>3</v>
      </c>
      <c r="AJ472" t="s">
        <v>3939</v>
      </c>
      <c r="AK472" s="3">
        <v>39606</v>
      </c>
      <c r="AL472" s="10">
        <f>YEAR(ufc_fights_2[[#This Row],[date]])</f>
        <v>2008</v>
      </c>
      <c r="AM472" t="s">
        <v>4061</v>
      </c>
      <c r="AN472">
        <v>70</v>
      </c>
      <c r="AO472" t="s">
        <v>3913</v>
      </c>
      <c r="AP472">
        <f>IF(ufc_fights_2[[#This Row],[winner]]="Red",ufc_fights_2[[#This Row],[r_fighter_id]],ufc_fights_2[[#This Row],[b_fighter_id]])</f>
        <v>411</v>
      </c>
      <c r="AQ472" t="str">
        <f>_xlfn.XLOOKUP(ufc_fights_2[[#This Row],[winnerID]],ufc_fighters[id],ufc_fighters[fighter_name],"xxx",0,1)</f>
        <v>Kevin Burns</v>
      </c>
    </row>
    <row r="473" spans="1:43">
      <c r="A473">
        <v>411</v>
      </c>
      <c r="B473">
        <v>1533</v>
      </c>
      <c r="C473">
        <f>_xlfn.XLOOKUP(ufc_fights_2[[#This Row],[r_fighter_id]],ufc_fighters[id],ufc_fighters[year],"xxx",0,1)</f>
        <v>1980</v>
      </c>
      <c r="D473">
        <f>_xlfn.XLOOKUP(ufc_fights_2[[#This Row],[b_fighter_id]],ufc_fighters[id],ufc_fighters[year],"Prázdné",0,1)</f>
        <v>1984</v>
      </c>
      <c r="E473" s="10">
        <f>YEAR(ufc_fights_2[[#This Row],[date]])-ufc_fights_2[[#This Row],[r_year]]</f>
        <v>28</v>
      </c>
      <c r="F473" s="10">
        <f>YEAR(ufc_fights_2[[#This Row],[date]])-ufc_fights_2[[#This Row],[b_year]]</f>
        <v>24</v>
      </c>
      <c r="G473">
        <v>0</v>
      </c>
      <c r="H473">
        <v>0</v>
      </c>
      <c r="I473">
        <v>0.44579999999999997</v>
      </c>
      <c r="J473">
        <v>0.52039999999999997</v>
      </c>
      <c r="K473">
        <v>0.6643</v>
      </c>
      <c r="L473">
        <v>0.67520000000000002</v>
      </c>
      <c r="M473">
        <v>0</v>
      </c>
      <c r="N473">
        <v>0.83330000000000004</v>
      </c>
      <c r="O473">
        <v>0</v>
      </c>
      <c r="P473">
        <v>0</v>
      </c>
      <c r="Q473">
        <v>0</v>
      </c>
      <c r="R473">
        <v>0</v>
      </c>
      <c r="S473" s="2">
        <v>1.9675925925925926E-4</v>
      </c>
      <c r="T473" s="2">
        <v>4.7106481481481478E-3</v>
      </c>
      <c r="U473">
        <v>0.24</v>
      </c>
      <c r="V473">
        <v>0.38030000000000003</v>
      </c>
      <c r="W473">
        <v>0.81820000000000004</v>
      </c>
      <c r="X473">
        <v>0.72729999999999995</v>
      </c>
      <c r="Y473">
        <v>0.81820000000000004</v>
      </c>
      <c r="Z473">
        <v>0.37880000000000003</v>
      </c>
      <c r="AA473">
        <v>0.46479999999999999</v>
      </c>
      <c r="AB473">
        <v>0.6875</v>
      </c>
      <c r="AC473">
        <v>0.8125</v>
      </c>
      <c r="AD473">
        <v>1</v>
      </c>
      <c r="AE473">
        <v>0.45450000000000002</v>
      </c>
      <c r="AF473" t="s">
        <v>3910</v>
      </c>
      <c r="AG473" s="2">
        <v>2.488425925925926E-3</v>
      </c>
      <c r="AH473" t="s">
        <v>3911</v>
      </c>
      <c r="AI473">
        <v>3</v>
      </c>
      <c r="AJ473" t="s">
        <v>3967</v>
      </c>
      <c r="AK473" s="3">
        <v>39648</v>
      </c>
      <c r="AL473" s="10">
        <f>YEAR(ufc_fights_2[[#This Row],[date]])</f>
        <v>2008</v>
      </c>
      <c r="AM473" t="s">
        <v>4061</v>
      </c>
      <c r="AN473">
        <v>1</v>
      </c>
      <c r="AO473" t="s">
        <v>3913</v>
      </c>
      <c r="AP473">
        <f>IF(ufc_fights_2[[#This Row],[winner]]="Red",ufc_fights_2[[#This Row],[r_fighter_id]],ufc_fights_2[[#This Row],[b_fighter_id]])</f>
        <v>411</v>
      </c>
      <c r="AQ473" t="str">
        <f>_xlfn.XLOOKUP(ufc_fights_2[[#This Row],[winnerID]],ufc_fighters[id],ufc_fighters[fighter_name],"xxx",0,1)</f>
        <v>Kevin Burns</v>
      </c>
    </row>
    <row r="474" spans="1:43">
      <c r="A474">
        <v>3057</v>
      </c>
      <c r="B474">
        <v>2273</v>
      </c>
      <c r="C474">
        <f>_xlfn.XLOOKUP(ufc_fights_2[[#This Row],[r_fighter_id]],ufc_fighters[id],ufc_fighters[year],"xxx",0,1)</f>
        <v>1990</v>
      </c>
      <c r="D474">
        <f>_xlfn.XLOOKUP(ufc_fights_2[[#This Row],[b_fighter_id]],ufc_fighters[id],ufc_fighters[year],"Prázdné",0,1)</f>
        <v>1990</v>
      </c>
      <c r="E474" s="10">
        <f>YEAR(ufc_fights_2[[#This Row],[date]])-ufc_fights_2[[#This Row],[r_year]]</f>
        <v>27</v>
      </c>
      <c r="F474" s="10">
        <f>YEAR(ufc_fights_2[[#This Row],[date]])-ufc_fights_2[[#This Row],[b_year]]</f>
        <v>27</v>
      </c>
      <c r="G474">
        <v>1</v>
      </c>
      <c r="H474">
        <v>0</v>
      </c>
      <c r="I474">
        <v>1</v>
      </c>
      <c r="J474">
        <v>0.33329999999999999</v>
      </c>
      <c r="K474">
        <v>1</v>
      </c>
      <c r="L474">
        <v>0.33329999999999999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6.9444444444444444E-5</v>
      </c>
      <c r="T474" s="2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0.33329999999999999</v>
      </c>
      <c r="AB474">
        <v>0</v>
      </c>
      <c r="AC474">
        <v>0</v>
      </c>
      <c r="AD474">
        <v>1</v>
      </c>
      <c r="AE474">
        <v>0</v>
      </c>
      <c r="AF474" t="s">
        <v>3910</v>
      </c>
      <c r="AG474" s="2">
        <v>1.7361111111111112E-4</v>
      </c>
      <c r="AH474" t="s">
        <v>3911</v>
      </c>
      <c r="AI474">
        <v>3</v>
      </c>
      <c r="AJ474" t="s">
        <v>3914</v>
      </c>
      <c r="AK474" s="3">
        <v>43064</v>
      </c>
      <c r="AL474" s="10">
        <f>YEAR(ufc_fights_2[[#This Row],[date]])</f>
        <v>2017</v>
      </c>
      <c r="AM474" t="s">
        <v>4061</v>
      </c>
      <c r="AN474">
        <v>59</v>
      </c>
      <c r="AO474" t="s">
        <v>3913</v>
      </c>
      <c r="AP474">
        <f>IF(ufc_fights_2[[#This Row],[winner]]="Red",ufc_fights_2[[#This Row],[r_fighter_id]],ufc_fights_2[[#This Row],[b_fighter_id]])</f>
        <v>3057</v>
      </c>
      <c r="AQ474" t="str">
        <f>_xlfn.XLOOKUP(ufc_fights_2[[#This Row],[winnerID]],ufc_fighters[id],ufc_fighters[fighter_name],"xxx",0,1)</f>
        <v>Song Kenan</v>
      </c>
    </row>
    <row r="475" spans="1:43">
      <c r="A475">
        <v>3480</v>
      </c>
      <c r="B475">
        <v>2459</v>
      </c>
      <c r="C475">
        <f>_xlfn.XLOOKUP(ufc_fights_2[[#This Row],[r_fighter_id]],ufc_fighters[id],ufc_fighters[year],"xxx",0,1)</f>
        <v>1978</v>
      </c>
      <c r="D475">
        <f>_xlfn.XLOOKUP(ufc_fights_2[[#This Row],[b_fighter_id]],ufc_fighters[id],ufc_fighters[year],"Prázdné",0,1)</f>
        <v>1980</v>
      </c>
      <c r="E475" s="10">
        <f>YEAR(ufc_fights_2[[#This Row],[date]])-ufc_fights_2[[#This Row],[r_year]]</f>
        <v>32</v>
      </c>
      <c r="F475" s="10">
        <f>YEAR(ufc_fights_2[[#This Row],[date]])-ufc_fights_2[[#This Row],[b_year]]</f>
        <v>30</v>
      </c>
      <c r="G475">
        <v>0</v>
      </c>
      <c r="H475">
        <v>0</v>
      </c>
      <c r="I475">
        <v>0.42859999999999998</v>
      </c>
      <c r="J475">
        <v>0.57499999999999996</v>
      </c>
      <c r="K475">
        <v>0.69699999999999995</v>
      </c>
      <c r="L475">
        <v>0.74119999999999997</v>
      </c>
      <c r="M475">
        <v>0</v>
      </c>
      <c r="N475">
        <v>0.6</v>
      </c>
      <c r="O475">
        <v>0</v>
      </c>
      <c r="P475">
        <v>0</v>
      </c>
      <c r="Q475">
        <v>0</v>
      </c>
      <c r="R475">
        <v>0</v>
      </c>
      <c r="S475" s="2">
        <v>5.3240740740740744E-4</v>
      </c>
      <c r="T475" s="2">
        <v>8.6689814814814806E-3</v>
      </c>
      <c r="U475">
        <v>0.21429999999999999</v>
      </c>
      <c r="V475">
        <v>0.53120000000000001</v>
      </c>
      <c r="W475">
        <v>0.57140000000000002</v>
      </c>
      <c r="X475">
        <v>0.71430000000000005</v>
      </c>
      <c r="Y475">
        <v>1</v>
      </c>
      <c r="Z475">
        <v>0.25</v>
      </c>
      <c r="AA475">
        <v>0.42859999999999998</v>
      </c>
      <c r="AB475">
        <v>0.5625</v>
      </c>
      <c r="AC475">
        <v>1</v>
      </c>
      <c r="AD475">
        <v>0</v>
      </c>
      <c r="AE475">
        <v>0.56669999999999998</v>
      </c>
      <c r="AF475" t="s">
        <v>3915</v>
      </c>
      <c r="AG475" s="2">
        <v>3.472222222222222E-3</v>
      </c>
      <c r="AH475" t="s">
        <v>3911</v>
      </c>
      <c r="AI475">
        <v>3</v>
      </c>
      <c r="AJ475" t="s">
        <v>3928</v>
      </c>
      <c r="AK475" s="3">
        <v>40467</v>
      </c>
      <c r="AL475" s="10">
        <f>YEAR(ufc_fights_2[[#This Row],[date]])</f>
        <v>2010</v>
      </c>
      <c r="AM475" t="s">
        <v>4061</v>
      </c>
      <c r="AN475">
        <v>70</v>
      </c>
      <c r="AO475" t="s">
        <v>3918</v>
      </c>
      <c r="AP475">
        <f>IF(ufc_fights_2[[#This Row],[winner]]="Red",ufc_fights_2[[#This Row],[r_fighter_id]],ufc_fights_2[[#This Row],[b_fighter_id]])</f>
        <v>2459</v>
      </c>
      <c r="AQ475" t="str">
        <f>_xlfn.XLOOKUP(ufc_fights_2[[#This Row],[winnerID]],ufc_fighters[id],ufc_fighters[fighter_name],"xxx",0,1)</f>
        <v>Claude Patrick</v>
      </c>
    </row>
    <row r="476" spans="1:43">
      <c r="A476">
        <v>2563</v>
      </c>
      <c r="B476">
        <v>3057</v>
      </c>
      <c r="C476">
        <f>_xlfn.XLOOKUP(ufc_fights_2[[#This Row],[r_fighter_id]],ufc_fighters[id],ufc_fighters[year],"xxx",0,1)</f>
        <v>1984</v>
      </c>
      <c r="D476">
        <f>_xlfn.XLOOKUP(ufc_fights_2[[#This Row],[b_fighter_id]],ufc_fighters[id],ufc_fighters[year],"Prázdné",0,1)</f>
        <v>1990</v>
      </c>
      <c r="E476" s="10">
        <f>YEAR(ufc_fights_2[[#This Row],[date]])-ufc_fights_2[[#This Row],[r_year]]</f>
        <v>36</v>
      </c>
      <c r="F476" s="10">
        <f>YEAR(ufc_fights_2[[#This Row],[date]])-ufc_fights_2[[#This Row],[b_year]]</f>
        <v>30</v>
      </c>
      <c r="G476">
        <v>0</v>
      </c>
      <c r="H476">
        <v>1</v>
      </c>
      <c r="I476">
        <v>0.4667</v>
      </c>
      <c r="J476">
        <v>0.48570000000000002</v>
      </c>
      <c r="K476">
        <v>0.47060000000000002</v>
      </c>
      <c r="L476">
        <v>0.52500000000000002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3.4722222222222222E-5</v>
      </c>
      <c r="T476" s="2">
        <v>8.1018518518518516E-5</v>
      </c>
      <c r="U476">
        <v>0.42859999999999998</v>
      </c>
      <c r="V476">
        <v>0.4138</v>
      </c>
      <c r="W476">
        <v>1</v>
      </c>
      <c r="X476">
        <v>0</v>
      </c>
      <c r="Y476">
        <v>0</v>
      </c>
      <c r="Z476">
        <v>0.41670000000000001</v>
      </c>
      <c r="AA476">
        <v>0.48280000000000001</v>
      </c>
      <c r="AB476">
        <v>0.66669999999999996</v>
      </c>
      <c r="AC476">
        <v>0.4</v>
      </c>
      <c r="AD476">
        <v>0</v>
      </c>
      <c r="AE476">
        <v>1</v>
      </c>
      <c r="AF476" t="s">
        <v>3910</v>
      </c>
      <c r="AG476" s="2">
        <v>1.6203703703703703E-3</v>
      </c>
      <c r="AH476" t="s">
        <v>3911</v>
      </c>
      <c r="AI476">
        <v>3</v>
      </c>
      <c r="AJ476" t="s">
        <v>4004</v>
      </c>
      <c r="AK476" s="3">
        <v>43883</v>
      </c>
      <c r="AL476" s="10">
        <f>YEAR(ufc_fights_2[[#This Row],[date]])</f>
        <v>2020</v>
      </c>
      <c r="AM476" t="s">
        <v>4061</v>
      </c>
      <c r="AN476">
        <v>67</v>
      </c>
      <c r="AO476" t="s">
        <v>3918</v>
      </c>
      <c r="AP476">
        <f>IF(ufc_fights_2[[#This Row],[winner]]="Red",ufc_fights_2[[#This Row],[r_fighter_id]],ufc_fights_2[[#This Row],[b_fighter_id]])</f>
        <v>3057</v>
      </c>
      <c r="AQ476" t="str">
        <f>_xlfn.XLOOKUP(ufc_fights_2[[#This Row],[winnerID]],ufc_fighters[id],ufc_fighters[fighter_name],"xxx",0,1)</f>
        <v>Song Kenan</v>
      </c>
    </row>
    <row r="477" spans="1:43">
      <c r="A477">
        <v>3146</v>
      </c>
      <c r="B477">
        <v>125</v>
      </c>
      <c r="C477">
        <f>_xlfn.XLOOKUP(ufc_fights_2[[#This Row],[r_fighter_id]],ufc_fighters[id],ufc_fighters[year],"xxx",0,1)</f>
        <v>1969</v>
      </c>
      <c r="D477">
        <f>_xlfn.XLOOKUP(ufc_fights_2[[#This Row],[b_fighter_id]],ufc_fighters[id],ufc_fighters[year],"Prázdné",0,1)</f>
        <v>1977</v>
      </c>
      <c r="E477" s="10">
        <f>YEAR(ufc_fights_2[[#This Row],[date]])-ufc_fights_2[[#This Row],[r_year]]</f>
        <v>34</v>
      </c>
      <c r="F477" s="10">
        <f>YEAR(ufc_fights_2[[#This Row],[date]])-ufc_fights_2[[#This Row],[b_year]]</f>
        <v>26</v>
      </c>
      <c r="G477">
        <v>0</v>
      </c>
      <c r="H477">
        <v>1</v>
      </c>
      <c r="I477">
        <v>0.48</v>
      </c>
      <c r="J477">
        <v>0.34289999999999998</v>
      </c>
      <c r="K477">
        <v>0.60799999999999998</v>
      </c>
      <c r="L477">
        <v>0.624</v>
      </c>
      <c r="M477">
        <v>0.5</v>
      </c>
      <c r="N477">
        <v>0.5</v>
      </c>
      <c r="O477">
        <v>0</v>
      </c>
      <c r="P477">
        <v>0</v>
      </c>
      <c r="Q477">
        <v>0</v>
      </c>
      <c r="R477">
        <v>0</v>
      </c>
      <c r="S477" s="2">
        <v>3.2870370370370371E-3</v>
      </c>
      <c r="T477" s="2">
        <v>3.4027777777777776E-3</v>
      </c>
      <c r="U477">
        <v>0.43809999999999999</v>
      </c>
      <c r="V477">
        <v>0.31340000000000001</v>
      </c>
      <c r="W477">
        <v>0.66669999999999996</v>
      </c>
      <c r="X477">
        <v>1</v>
      </c>
      <c r="Y477">
        <v>1</v>
      </c>
      <c r="Z477">
        <v>0.39290000000000003</v>
      </c>
      <c r="AA477">
        <v>0.26319999999999999</v>
      </c>
      <c r="AB477">
        <v>0.4118</v>
      </c>
      <c r="AC477">
        <v>0.42309999999999998</v>
      </c>
      <c r="AD477">
        <v>0.68569999999999998</v>
      </c>
      <c r="AE477">
        <v>0.5</v>
      </c>
      <c r="AF477" t="s">
        <v>3915</v>
      </c>
      <c r="AG477" s="2">
        <v>3.472222222222222E-3</v>
      </c>
      <c r="AH477" t="s">
        <v>3911</v>
      </c>
      <c r="AI477">
        <v>3</v>
      </c>
      <c r="AJ477" t="s">
        <v>3930</v>
      </c>
      <c r="AK477" s="3">
        <v>37736</v>
      </c>
      <c r="AL477" s="10">
        <f>YEAR(ufc_fights_2[[#This Row],[date]])</f>
        <v>2003</v>
      </c>
      <c r="AM477" t="s">
        <v>4061</v>
      </c>
      <c r="AN477">
        <v>158</v>
      </c>
      <c r="AO477" t="s">
        <v>3913</v>
      </c>
      <c r="AP477">
        <f>IF(ufc_fights_2[[#This Row],[winner]]="Red",ufc_fights_2[[#This Row],[r_fighter_id]],ufc_fights_2[[#This Row],[b_fighter_id]])</f>
        <v>3146</v>
      </c>
      <c r="AQ477" t="str">
        <f>_xlfn.XLOOKUP(ufc_fights_2[[#This Row],[winnerID]],ufc_fighters[id],ufc_fighters[fighter_name],"xxx",0,1)</f>
        <v>Dave Strasser</v>
      </c>
    </row>
    <row r="478" spans="1:43">
      <c r="A478">
        <v>2829</v>
      </c>
      <c r="B478">
        <v>1294</v>
      </c>
      <c r="C478">
        <f>_xlfn.XLOOKUP(ufc_fights_2[[#This Row],[r_fighter_id]],ufc_fighters[id],ufc_fighters[year],"xxx",0,1)</f>
        <v>1981</v>
      </c>
      <c r="D478">
        <f>_xlfn.XLOOKUP(ufc_fights_2[[#This Row],[b_fighter_id]],ufc_fighters[id],ufc_fighters[year],"Prázdné",0,1)</f>
        <v>1987</v>
      </c>
      <c r="E478" s="10">
        <f>YEAR(ufc_fights_2[[#This Row],[date]])-ufc_fights_2[[#This Row],[r_year]]</f>
        <v>29</v>
      </c>
      <c r="F478" s="10">
        <f>YEAR(ufc_fights_2[[#This Row],[date]])-ufc_fights_2[[#This Row],[b_year]]</f>
        <v>23</v>
      </c>
      <c r="G478">
        <v>0</v>
      </c>
      <c r="H478">
        <v>1</v>
      </c>
      <c r="I478">
        <v>0.26669999999999999</v>
      </c>
      <c r="J478">
        <v>0.48280000000000001</v>
      </c>
      <c r="K478">
        <v>0.2717</v>
      </c>
      <c r="L478">
        <v>0.53490000000000004</v>
      </c>
      <c r="M478">
        <v>0.125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1.4467592592592592E-3</v>
      </c>
      <c r="T478" s="2">
        <v>2.7083333333333334E-3</v>
      </c>
      <c r="U478">
        <v>0.25290000000000001</v>
      </c>
      <c r="V478">
        <v>0.42859999999999998</v>
      </c>
      <c r="W478">
        <v>0</v>
      </c>
      <c r="X478">
        <v>1</v>
      </c>
      <c r="Y478">
        <v>0.92310000000000003</v>
      </c>
      <c r="Z478">
        <v>0.26669999999999999</v>
      </c>
      <c r="AA478">
        <v>0.43180000000000002</v>
      </c>
      <c r="AB478">
        <v>0</v>
      </c>
      <c r="AC478">
        <v>0.66669999999999996</v>
      </c>
      <c r="AD478">
        <v>0</v>
      </c>
      <c r="AE478">
        <v>0.63639999999999997</v>
      </c>
      <c r="AF478" t="s">
        <v>3915</v>
      </c>
      <c r="AG478" s="2">
        <v>3.472222222222222E-3</v>
      </c>
      <c r="AH478" t="s">
        <v>3911</v>
      </c>
      <c r="AI478">
        <v>3</v>
      </c>
      <c r="AJ478" t="s">
        <v>3914</v>
      </c>
      <c r="AK478" s="3">
        <v>40327</v>
      </c>
      <c r="AL478" s="10">
        <f>YEAR(ufc_fights_2[[#This Row],[date]])</f>
        <v>2010</v>
      </c>
      <c r="AM478" t="s">
        <v>4061</v>
      </c>
      <c r="AN478">
        <v>1</v>
      </c>
      <c r="AO478" t="s">
        <v>3918</v>
      </c>
      <c r="AP478">
        <f>IF(ufc_fights_2[[#This Row],[winner]]="Red",ufc_fights_2[[#This Row],[r_fighter_id]],ufc_fights_2[[#This Row],[b_fighter_id]])</f>
        <v>1294</v>
      </c>
      <c r="AQ478" t="str">
        <f>_xlfn.XLOOKUP(ufc_fights_2[[#This Row],[winnerID]],ufc_fighters[id],ufc_fighters[fighter_name],"xxx",0,1)</f>
        <v>John Hathaway</v>
      </c>
    </row>
    <row r="479" spans="1:43">
      <c r="A479">
        <v>2293</v>
      </c>
      <c r="B479">
        <v>3234</v>
      </c>
      <c r="C479">
        <f>_xlfn.XLOOKUP(ufc_fights_2[[#This Row],[r_fighter_id]],ufc_fighters[id],ufc_fighters[year],"xxx",0,1)</f>
        <v>1988</v>
      </c>
      <c r="D479">
        <f>_xlfn.XLOOKUP(ufc_fights_2[[#This Row],[b_fighter_id]],ufc_fighters[id],ufc_fighters[year],"Prázdné",0,1)</f>
        <v>1985</v>
      </c>
      <c r="E479" s="10">
        <f>YEAR(ufc_fights_2[[#This Row],[date]])-ufc_fights_2[[#This Row],[r_year]]</f>
        <v>27</v>
      </c>
      <c r="F479" s="10">
        <f>YEAR(ufc_fights_2[[#This Row],[date]])-ufc_fights_2[[#This Row],[b_year]]</f>
        <v>30</v>
      </c>
      <c r="G479">
        <v>1</v>
      </c>
      <c r="H479">
        <v>0</v>
      </c>
      <c r="I479">
        <v>0.75</v>
      </c>
      <c r="J479">
        <v>0.57140000000000002</v>
      </c>
      <c r="K479">
        <v>0.83330000000000004</v>
      </c>
      <c r="L479">
        <v>0.57140000000000002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s="2">
        <v>9.837962962962962E-4</v>
      </c>
      <c r="T479" s="2">
        <v>0</v>
      </c>
      <c r="U479">
        <v>0.85709999999999997</v>
      </c>
      <c r="V479">
        <v>0</v>
      </c>
      <c r="W479">
        <v>0</v>
      </c>
      <c r="X479">
        <v>0</v>
      </c>
      <c r="Y479">
        <v>0.83330000000000004</v>
      </c>
      <c r="Z479">
        <v>0.8</v>
      </c>
      <c r="AA479">
        <v>0.45450000000000002</v>
      </c>
      <c r="AB479">
        <v>0</v>
      </c>
      <c r="AC479">
        <v>1</v>
      </c>
      <c r="AD479">
        <v>1</v>
      </c>
      <c r="AE479">
        <v>0</v>
      </c>
      <c r="AF479" t="s">
        <v>3933</v>
      </c>
      <c r="AG479" s="2">
        <v>2.0138888888888888E-3</v>
      </c>
      <c r="AH479" t="s">
        <v>3911</v>
      </c>
      <c r="AI479">
        <v>3</v>
      </c>
      <c r="AJ479" t="s">
        <v>3914</v>
      </c>
      <c r="AK479" s="3">
        <v>42196</v>
      </c>
      <c r="AL479" s="10">
        <f>YEAR(ufc_fights_2[[#This Row],[date]])</f>
        <v>2015</v>
      </c>
      <c r="AM479" t="s">
        <v>4061</v>
      </c>
      <c r="AN479">
        <v>1</v>
      </c>
      <c r="AO479" t="s">
        <v>3913</v>
      </c>
      <c r="AP479">
        <f>IF(ufc_fights_2[[#This Row],[winner]]="Red",ufc_fights_2[[#This Row],[r_fighter_id]],ufc_fights_2[[#This Row],[b_fighter_id]])</f>
        <v>2293</v>
      </c>
      <c r="AQ479" t="str">
        <f>_xlfn.XLOOKUP(ufc_fights_2[[#This Row],[winnerID]],ufc_fighters[id],ufc_fighters[fighter_name],"xxx",0,1)</f>
        <v>Gunnar Nelson</v>
      </c>
    </row>
    <row r="480" spans="1:43">
      <c r="A480">
        <v>2539</v>
      </c>
      <c r="B480">
        <v>2138</v>
      </c>
      <c r="C480">
        <f>_xlfn.XLOOKUP(ufc_fights_2[[#This Row],[r_fighter_id]],ufc_fighters[id],ufc_fighters[year],"xxx",0,1)</f>
        <v>1980</v>
      </c>
      <c r="D480">
        <f>_xlfn.XLOOKUP(ufc_fights_2[[#This Row],[b_fighter_id]],ufc_fighters[id],ufc_fighters[year],"Prázdné",0,1)</f>
        <v>1979</v>
      </c>
      <c r="E480" s="10">
        <f>YEAR(ufc_fights_2[[#This Row],[date]])-ufc_fights_2[[#This Row],[r_year]]</f>
        <v>33</v>
      </c>
      <c r="F480" s="10">
        <f>YEAR(ufc_fights_2[[#This Row],[date]])-ufc_fights_2[[#This Row],[b_year]]</f>
        <v>34</v>
      </c>
      <c r="G480">
        <v>1</v>
      </c>
      <c r="H480">
        <v>0</v>
      </c>
      <c r="I480">
        <v>0.41460000000000002</v>
      </c>
      <c r="J480">
        <v>0.38640000000000002</v>
      </c>
      <c r="K480">
        <v>0.51019999999999999</v>
      </c>
      <c r="L480">
        <v>0.73640000000000005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3.2407407407407406E-3</v>
      </c>
      <c r="T480" s="2">
        <v>1.9675925925925926E-4</v>
      </c>
      <c r="U480">
        <v>0.32350000000000001</v>
      </c>
      <c r="V480">
        <v>0</v>
      </c>
      <c r="W480">
        <v>0.8</v>
      </c>
      <c r="X480">
        <v>1</v>
      </c>
      <c r="Y480">
        <v>0</v>
      </c>
      <c r="Z480">
        <v>0.23530000000000001</v>
      </c>
      <c r="AA480">
        <v>0</v>
      </c>
      <c r="AB480">
        <v>0.5625</v>
      </c>
      <c r="AC480">
        <v>0.65380000000000005</v>
      </c>
      <c r="AD480">
        <v>0.5</v>
      </c>
      <c r="AE480">
        <v>0</v>
      </c>
      <c r="AF480" t="s">
        <v>3910</v>
      </c>
      <c r="AG480" s="2">
        <v>2.0254629629629629E-3</v>
      </c>
      <c r="AH480" t="s">
        <v>3911</v>
      </c>
      <c r="AI480">
        <v>3</v>
      </c>
      <c r="AJ480" t="s">
        <v>3967</v>
      </c>
      <c r="AK480" s="3">
        <v>41461</v>
      </c>
      <c r="AL480" s="10">
        <f>YEAR(ufc_fights_2[[#This Row],[date]])</f>
        <v>2013</v>
      </c>
      <c r="AM480" t="s">
        <v>4061</v>
      </c>
      <c r="AN480">
        <v>1</v>
      </c>
      <c r="AO480" t="s">
        <v>3913</v>
      </c>
      <c r="AP480">
        <f>IF(ufc_fights_2[[#This Row],[winner]]="Red",ufc_fights_2[[#This Row],[r_fighter_id]],ufc_fights_2[[#This Row],[b_fighter_id]])</f>
        <v>2539</v>
      </c>
      <c r="AQ480" t="str">
        <f>_xlfn.XLOOKUP(ufc_fights_2[[#This Row],[winnerID]],ufc_fighters[id],ufc_fighters[fighter_name],"xxx",0,1)</f>
        <v>Mike Pierce</v>
      </c>
    </row>
    <row r="481" spans="1:43">
      <c r="A481">
        <v>354</v>
      </c>
      <c r="B481">
        <v>1351</v>
      </c>
      <c r="C481">
        <f>_xlfn.XLOOKUP(ufc_fights_2[[#This Row],[r_fighter_id]],ufc_fighters[id],ufc_fighters[year],"xxx",0,1)</f>
        <v>1981</v>
      </c>
      <c r="D481">
        <f>_xlfn.XLOOKUP(ufc_fights_2[[#This Row],[b_fighter_id]],ufc_fighters[id],ufc_fighters[year],"Prázdné",0,1)</f>
        <v>1981</v>
      </c>
      <c r="E481" s="10">
        <f>YEAR(ufc_fights_2[[#This Row],[date]])-ufc_fights_2[[#This Row],[r_year]]</f>
        <v>29</v>
      </c>
      <c r="F481" s="10">
        <f>YEAR(ufc_fights_2[[#This Row],[date]])-ufc_fights_2[[#This Row],[b_year]]</f>
        <v>29</v>
      </c>
      <c r="G481">
        <v>0</v>
      </c>
      <c r="H481">
        <v>0</v>
      </c>
      <c r="I481">
        <v>0.62260000000000004</v>
      </c>
      <c r="J481">
        <v>0.3871</v>
      </c>
      <c r="K481">
        <v>0.81899999999999995</v>
      </c>
      <c r="L481">
        <v>0.55559999999999998</v>
      </c>
      <c r="M481">
        <v>0.6</v>
      </c>
      <c r="N481">
        <v>0</v>
      </c>
      <c r="O481">
        <v>0</v>
      </c>
      <c r="P481">
        <v>3</v>
      </c>
      <c r="Q481">
        <v>0</v>
      </c>
      <c r="R481">
        <v>2</v>
      </c>
      <c r="S481" s="2">
        <v>6.1111111111111114E-3</v>
      </c>
      <c r="T481" s="2">
        <v>1.8865740740740742E-3</v>
      </c>
      <c r="U481">
        <v>0.43330000000000002</v>
      </c>
      <c r="V481">
        <v>0.36</v>
      </c>
      <c r="W481">
        <v>0.94740000000000002</v>
      </c>
      <c r="X481">
        <v>0.5</v>
      </c>
      <c r="Y481">
        <v>0</v>
      </c>
      <c r="Z481">
        <v>0.3</v>
      </c>
      <c r="AA481">
        <v>0.3478</v>
      </c>
      <c r="AB481">
        <v>0.66669999999999996</v>
      </c>
      <c r="AC481">
        <v>0.42859999999999998</v>
      </c>
      <c r="AD481">
        <v>0.83330000000000004</v>
      </c>
      <c r="AE481">
        <v>1</v>
      </c>
      <c r="AF481" t="s">
        <v>3915</v>
      </c>
      <c r="AG481" s="2">
        <v>3.472222222222222E-3</v>
      </c>
      <c r="AH481" t="s">
        <v>3911</v>
      </c>
      <c r="AI481">
        <v>3</v>
      </c>
      <c r="AJ481" t="s">
        <v>4104</v>
      </c>
      <c r="AK481" s="3">
        <v>40268</v>
      </c>
      <c r="AL481" s="10">
        <f>YEAR(ufc_fights_2[[#This Row],[date]])</f>
        <v>2010</v>
      </c>
      <c r="AM481" t="s">
        <v>4061</v>
      </c>
      <c r="AN481">
        <v>112</v>
      </c>
      <c r="AO481" t="s">
        <v>3913</v>
      </c>
      <c r="AP481">
        <f>IF(ufc_fights_2[[#This Row],[winner]]="Red",ufc_fights_2[[#This Row],[r_fighter_id]],ufc_fights_2[[#This Row],[b_fighter_id]])</f>
        <v>354</v>
      </c>
      <c r="AQ481" t="str">
        <f>_xlfn.XLOOKUP(ufc_fights_2[[#This Row],[winnerID]],ufc_fighters[id],ufc_fighters[fighter_name],"xxx",0,1)</f>
        <v>Charlie Brenneman</v>
      </c>
    </row>
    <row r="482" spans="1:43">
      <c r="A482">
        <v>2884</v>
      </c>
      <c r="B482">
        <v>1251</v>
      </c>
      <c r="C482">
        <f>_xlfn.XLOOKUP(ufc_fights_2[[#This Row],[r_fighter_id]],ufc_fighters[id],ufc_fighters[year],"xxx",0,1)</f>
        <v>1983</v>
      </c>
      <c r="D482">
        <f>_xlfn.XLOOKUP(ufc_fights_2[[#This Row],[b_fighter_id]],ufc_fighters[id],ufc_fighters[year],"Prázdné",0,1)</f>
        <v>1975</v>
      </c>
      <c r="E482" s="10">
        <f>YEAR(ufc_fights_2[[#This Row],[date]])-ufc_fights_2[[#This Row],[r_year]]</f>
        <v>27</v>
      </c>
      <c r="F482" s="10">
        <f>YEAR(ufc_fights_2[[#This Row],[date]])-ufc_fights_2[[#This Row],[b_year]]</f>
        <v>35</v>
      </c>
      <c r="G482">
        <v>0</v>
      </c>
      <c r="H482">
        <v>0</v>
      </c>
      <c r="I482">
        <v>0.66669999999999996</v>
      </c>
      <c r="J482">
        <v>0.5091</v>
      </c>
      <c r="K482">
        <v>0.75</v>
      </c>
      <c r="L482">
        <v>0.72729999999999995</v>
      </c>
      <c r="M482">
        <v>0</v>
      </c>
      <c r="N482">
        <v>0.5</v>
      </c>
      <c r="O482">
        <v>1</v>
      </c>
      <c r="P482">
        <v>0</v>
      </c>
      <c r="Q482">
        <v>0</v>
      </c>
      <c r="R482">
        <v>0</v>
      </c>
      <c r="S482" s="2">
        <v>0</v>
      </c>
      <c r="T482" s="2">
        <v>8.2060185185185187E-3</v>
      </c>
      <c r="U482">
        <v>0.56669999999999998</v>
      </c>
      <c r="V482">
        <v>0.48980000000000001</v>
      </c>
      <c r="W482">
        <v>0.86670000000000003</v>
      </c>
      <c r="X482">
        <v>0</v>
      </c>
      <c r="Y482">
        <v>0.75</v>
      </c>
      <c r="Z482">
        <v>0.58819999999999995</v>
      </c>
      <c r="AA482">
        <v>0.21429999999999999</v>
      </c>
      <c r="AB482">
        <v>0.90910000000000002</v>
      </c>
      <c r="AC482">
        <v>0.5</v>
      </c>
      <c r="AD482">
        <v>0</v>
      </c>
      <c r="AE482">
        <v>0.63639999999999997</v>
      </c>
      <c r="AF482" t="s">
        <v>3915</v>
      </c>
      <c r="AG482" s="2">
        <v>3.472222222222222E-3</v>
      </c>
      <c r="AH482" t="s">
        <v>3911</v>
      </c>
      <c r="AI482">
        <v>3</v>
      </c>
      <c r="AJ482" t="s">
        <v>4055</v>
      </c>
      <c r="AK482" s="3">
        <v>40397</v>
      </c>
      <c r="AL482" s="10">
        <f>YEAR(ufc_fights_2[[#This Row],[date]])</f>
        <v>2010</v>
      </c>
      <c r="AM482" t="s">
        <v>4061</v>
      </c>
      <c r="AN482">
        <v>142</v>
      </c>
      <c r="AO482" t="s">
        <v>3918</v>
      </c>
      <c r="AP482">
        <f>IF(ufc_fights_2[[#This Row],[winner]]="Red",ufc_fights_2[[#This Row],[r_fighter_id]],ufc_fights_2[[#This Row],[b_fighter_id]])</f>
        <v>1251</v>
      </c>
      <c r="AQ482" t="str">
        <f>_xlfn.XLOOKUP(ufc_fights_2[[#This Row],[winnerID]],ufc_fighters[id],ufc_fighters[fighter_name],"xxx",0,1)</f>
        <v>Dennis Hallman</v>
      </c>
    </row>
    <row r="483" spans="1:43">
      <c r="A483">
        <v>3284</v>
      </c>
      <c r="B483">
        <v>1251</v>
      </c>
      <c r="C483">
        <f>_xlfn.XLOOKUP(ufc_fights_2[[#This Row],[r_fighter_id]],ufc_fighters[id],ufc_fighters[year],"xxx",0,1)</f>
        <v>1972</v>
      </c>
      <c r="D483">
        <f>_xlfn.XLOOKUP(ufc_fights_2[[#This Row],[b_fighter_id]],ufc_fighters[id],ufc_fighters[year],"Prázdné",0,1)</f>
        <v>1975</v>
      </c>
      <c r="E483" s="10">
        <f>YEAR(ufc_fights_2[[#This Row],[date]])-ufc_fights_2[[#This Row],[r_year]]</f>
        <v>32</v>
      </c>
      <c r="F483" s="10">
        <f>YEAR(ufc_fights_2[[#This Row],[date]])-ufc_fights_2[[#This Row],[b_year]]</f>
        <v>29</v>
      </c>
      <c r="G483">
        <v>0</v>
      </c>
      <c r="H483">
        <v>0</v>
      </c>
      <c r="I483">
        <v>0.48780000000000001</v>
      </c>
      <c r="J483">
        <v>0.16669999999999999</v>
      </c>
      <c r="K483">
        <v>0.60709999999999997</v>
      </c>
      <c r="L483">
        <v>0.73680000000000001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0</v>
      </c>
      <c r="S483" s="2">
        <v>2.3148148148148147E-3</v>
      </c>
      <c r="T483" s="2">
        <v>0</v>
      </c>
      <c r="U483">
        <v>0.5</v>
      </c>
      <c r="V483">
        <v>0</v>
      </c>
      <c r="W483">
        <v>0</v>
      </c>
      <c r="X483">
        <v>0</v>
      </c>
      <c r="Y483">
        <v>1</v>
      </c>
      <c r="Z483">
        <v>9.0899999999999995E-2</v>
      </c>
      <c r="AA483">
        <v>0.2</v>
      </c>
      <c r="AB483">
        <v>0</v>
      </c>
      <c r="AC483">
        <v>0</v>
      </c>
      <c r="AD483">
        <v>0.63329999999999997</v>
      </c>
      <c r="AE483">
        <v>0</v>
      </c>
      <c r="AF483" t="s">
        <v>3910</v>
      </c>
      <c r="AG483" s="2">
        <v>2.9513888888888888E-3</v>
      </c>
      <c r="AH483" t="s">
        <v>3911</v>
      </c>
      <c r="AI483">
        <v>3</v>
      </c>
      <c r="AJ483" t="s">
        <v>3939</v>
      </c>
      <c r="AK483" s="3">
        <v>38157</v>
      </c>
      <c r="AL483" s="10">
        <f>YEAR(ufc_fights_2[[#This Row],[date]])</f>
        <v>2004</v>
      </c>
      <c r="AM483" t="s">
        <v>4061</v>
      </c>
      <c r="AN483">
        <v>1</v>
      </c>
      <c r="AO483" t="s">
        <v>3913</v>
      </c>
      <c r="AP483">
        <f>IF(ufc_fights_2[[#This Row],[winner]]="Red",ufc_fights_2[[#This Row],[r_fighter_id]],ufc_fights_2[[#This Row],[b_fighter_id]])</f>
        <v>3284</v>
      </c>
      <c r="AQ483" t="str">
        <f>_xlfn.XLOOKUP(ufc_fights_2[[#This Row],[winnerID]],ufc_fighters[id],ufc_fighters[fighter_name],"xxx",0,1)</f>
        <v>Frank Trigg</v>
      </c>
    </row>
    <row r="484" spans="1:43">
      <c r="A484">
        <v>1294</v>
      </c>
      <c r="B484">
        <v>1918</v>
      </c>
      <c r="C484">
        <f>_xlfn.XLOOKUP(ufc_fights_2[[#This Row],[r_fighter_id]],ufc_fighters[id],ufc_fighters[year],"xxx",0,1)</f>
        <v>1987</v>
      </c>
      <c r="D484">
        <f>_xlfn.XLOOKUP(ufc_fights_2[[#This Row],[b_fighter_id]],ufc_fighters[id],ufc_fighters[year],"Prázdné",0,1)</f>
        <v>1983</v>
      </c>
      <c r="E484" s="10">
        <f>YEAR(ufc_fights_2[[#This Row],[date]])-ufc_fights_2[[#This Row],[r_year]]</f>
        <v>25</v>
      </c>
      <c r="F484" s="10">
        <f>YEAR(ufc_fights_2[[#This Row],[date]])-ufc_fights_2[[#This Row],[b_year]]</f>
        <v>29</v>
      </c>
      <c r="G484">
        <v>0</v>
      </c>
      <c r="H484">
        <v>0</v>
      </c>
      <c r="I484">
        <v>0.30370000000000003</v>
      </c>
      <c r="J484">
        <v>0.31709999999999999</v>
      </c>
      <c r="K484">
        <v>0.54549999999999998</v>
      </c>
      <c r="L484">
        <v>0.51670000000000005</v>
      </c>
      <c r="M484">
        <v>0.5</v>
      </c>
      <c r="N484">
        <v>0.33329999999999999</v>
      </c>
      <c r="O484">
        <v>0</v>
      </c>
      <c r="P484">
        <v>0</v>
      </c>
      <c r="Q484">
        <v>0</v>
      </c>
      <c r="R484">
        <v>0</v>
      </c>
      <c r="S484" s="2">
        <v>2.8819444444444444E-3</v>
      </c>
      <c r="T484" s="2">
        <v>1.1921296296296296E-3</v>
      </c>
      <c r="U484">
        <v>0.1835</v>
      </c>
      <c r="V484">
        <v>0.28210000000000002</v>
      </c>
      <c r="W484">
        <v>0.63639999999999997</v>
      </c>
      <c r="X484">
        <v>0.93330000000000002</v>
      </c>
      <c r="Y484">
        <v>1</v>
      </c>
      <c r="Z484">
        <v>0.24349999999999999</v>
      </c>
      <c r="AA484">
        <v>0.29730000000000001</v>
      </c>
      <c r="AB484">
        <v>1</v>
      </c>
      <c r="AC484">
        <v>0</v>
      </c>
      <c r="AD484">
        <v>0.63160000000000005</v>
      </c>
      <c r="AE484">
        <v>0.66669999999999996</v>
      </c>
      <c r="AF484" t="s">
        <v>3915</v>
      </c>
      <c r="AG484" s="2">
        <v>3.472222222222222E-3</v>
      </c>
      <c r="AH484" t="s">
        <v>3911</v>
      </c>
      <c r="AI484">
        <v>3</v>
      </c>
      <c r="AJ484" t="s">
        <v>3931</v>
      </c>
      <c r="AK484" s="3">
        <v>41181</v>
      </c>
      <c r="AL484" s="10">
        <f>YEAR(ufc_fights_2[[#This Row],[date]])</f>
        <v>2012</v>
      </c>
      <c r="AM484" t="s">
        <v>4061</v>
      </c>
      <c r="AN484">
        <v>89</v>
      </c>
      <c r="AO484" t="s">
        <v>3913</v>
      </c>
      <c r="AP484">
        <f>IF(ufc_fights_2[[#This Row],[winner]]="Red",ufc_fights_2[[#This Row],[r_fighter_id]],ufc_fights_2[[#This Row],[b_fighter_id]])</f>
        <v>1294</v>
      </c>
      <c r="AQ484" t="str">
        <f>_xlfn.XLOOKUP(ufc_fights_2[[#This Row],[winnerID]],ufc_fighters[id],ufc_fighters[fighter_name],"xxx",0,1)</f>
        <v>John Hathaway</v>
      </c>
    </row>
    <row r="485" spans="1:43">
      <c r="A485">
        <v>1294</v>
      </c>
      <c r="B485">
        <v>3138</v>
      </c>
      <c r="C485">
        <f>_xlfn.XLOOKUP(ufc_fights_2[[#This Row],[r_fighter_id]],ufc_fighters[id],ufc_fighters[year],"xxx",0,1)</f>
        <v>1987</v>
      </c>
      <c r="D485">
        <f>_xlfn.XLOOKUP(ufc_fights_2[[#This Row],[b_fighter_id]],ufc_fighters[id],ufc_fighters[year],"Prázdné",0,1)</f>
        <v>1984</v>
      </c>
      <c r="E485" s="10">
        <f>YEAR(ufc_fights_2[[#This Row],[date]])-ufc_fights_2[[#This Row],[r_year]]</f>
        <v>22</v>
      </c>
      <c r="F485" s="10">
        <f>YEAR(ufc_fights_2[[#This Row],[date]])-ufc_fights_2[[#This Row],[b_year]]</f>
        <v>25</v>
      </c>
      <c r="G485">
        <v>0</v>
      </c>
      <c r="H485">
        <v>0</v>
      </c>
      <c r="I485">
        <v>0.36470000000000002</v>
      </c>
      <c r="J485">
        <v>0.31340000000000001</v>
      </c>
      <c r="K485">
        <v>0.64149999999999996</v>
      </c>
      <c r="L485">
        <v>0.5</v>
      </c>
      <c r="M485">
        <v>0.4</v>
      </c>
      <c r="N485">
        <v>1</v>
      </c>
      <c r="O485">
        <v>3</v>
      </c>
      <c r="P485">
        <v>5</v>
      </c>
      <c r="Q485">
        <v>1</v>
      </c>
      <c r="R485">
        <v>3</v>
      </c>
      <c r="S485" s="2">
        <v>4.7453703703703703E-3</v>
      </c>
      <c r="T485" s="2">
        <v>2.8472222222222223E-3</v>
      </c>
      <c r="U485">
        <v>0.16980000000000001</v>
      </c>
      <c r="V485">
        <v>0.18</v>
      </c>
      <c r="W485">
        <v>0.6</v>
      </c>
      <c r="X485">
        <v>0.83330000000000004</v>
      </c>
      <c r="Y485">
        <v>1</v>
      </c>
      <c r="Z485">
        <v>0.25</v>
      </c>
      <c r="AA485">
        <v>0.24440000000000001</v>
      </c>
      <c r="AB485">
        <v>0.60870000000000002</v>
      </c>
      <c r="AC485">
        <v>0.55559999999999998</v>
      </c>
      <c r="AD485">
        <v>0.5</v>
      </c>
      <c r="AE485">
        <v>0.3846</v>
      </c>
      <c r="AF485" t="s">
        <v>3915</v>
      </c>
      <c r="AG485" s="2">
        <v>3.472222222222222E-3</v>
      </c>
      <c r="AH485" t="s">
        <v>3911</v>
      </c>
      <c r="AI485">
        <v>3</v>
      </c>
      <c r="AJ485" t="s">
        <v>3931</v>
      </c>
      <c r="AK485" s="3">
        <v>39977</v>
      </c>
      <c r="AL485" s="10">
        <f>YEAR(ufc_fights_2[[#This Row],[date]])</f>
        <v>2009</v>
      </c>
      <c r="AM485" t="s">
        <v>4061</v>
      </c>
      <c r="AN485">
        <v>91</v>
      </c>
      <c r="AO485" t="s">
        <v>3913</v>
      </c>
      <c r="AP485">
        <f>IF(ufc_fights_2[[#This Row],[winner]]="Red",ufc_fights_2[[#This Row],[r_fighter_id]],ufc_fights_2[[#This Row],[b_fighter_id]])</f>
        <v>1294</v>
      </c>
      <c r="AQ485" t="str">
        <f>_xlfn.XLOOKUP(ufc_fights_2[[#This Row],[winnerID]],ufc_fighters[id],ufc_fighters[fighter_name],"xxx",0,1)</f>
        <v>John Hathaway</v>
      </c>
    </row>
    <row r="486" spans="1:43">
      <c r="A486">
        <v>1294</v>
      </c>
      <c r="B486">
        <v>859</v>
      </c>
      <c r="C486">
        <f>_xlfn.XLOOKUP(ufc_fights_2[[#This Row],[r_fighter_id]],ufc_fighters[id],ufc_fighters[year],"xxx",0,1)</f>
        <v>1987</v>
      </c>
      <c r="D486">
        <f>_xlfn.XLOOKUP(ufc_fights_2[[#This Row],[b_fighter_id]],ufc_fighters[id],ufc_fighters[year],"Prázdné",0,1)</f>
        <v>0</v>
      </c>
      <c r="E486" s="10">
        <f>YEAR(ufc_fights_2[[#This Row],[date]])-ufc_fights_2[[#This Row],[r_year]]</f>
        <v>22</v>
      </c>
      <c r="F486" s="10">
        <f>YEAR(ufc_fights_2[[#This Row],[date]])-ufc_fights_2[[#This Row],[b_year]]</f>
        <v>2009</v>
      </c>
      <c r="G486">
        <v>0</v>
      </c>
      <c r="H486">
        <v>0</v>
      </c>
      <c r="I486">
        <v>0.5</v>
      </c>
      <c r="J486">
        <v>0</v>
      </c>
      <c r="K486">
        <v>0.67210000000000003</v>
      </c>
      <c r="L486">
        <v>0.9375</v>
      </c>
      <c r="M486">
        <v>0.71430000000000005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2.8819444444444444E-3</v>
      </c>
      <c r="T486" s="2">
        <v>0</v>
      </c>
      <c r="U486">
        <v>0.4375</v>
      </c>
      <c r="V486">
        <v>0</v>
      </c>
      <c r="W486">
        <v>1</v>
      </c>
      <c r="X486">
        <v>1</v>
      </c>
      <c r="Y486">
        <v>0</v>
      </c>
      <c r="Z486">
        <v>0.66669999999999996</v>
      </c>
      <c r="AA486">
        <v>0</v>
      </c>
      <c r="AB486">
        <v>1</v>
      </c>
      <c r="AC486">
        <v>0</v>
      </c>
      <c r="AD486">
        <v>0.4516</v>
      </c>
      <c r="AE486">
        <v>0</v>
      </c>
      <c r="AF486" t="s">
        <v>3910</v>
      </c>
      <c r="AG486" s="2">
        <v>3.1944444444444446E-3</v>
      </c>
      <c r="AH486" t="s">
        <v>3911</v>
      </c>
      <c r="AI486">
        <v>3</v>
      </c>
      <c r="AJ486" t="s">
        <v>3931</v>
      </c>
      <c r="AK486" s="3">
        <v>39830</v>
      </c>
      <c r="AL486" s="10">
        <f>YEAR(ufc_fights_2[[#This Row],[date]])</f>
        <v>2009</v>
      </c>
      <c r="AM486" t="s">
        <v>4061</v>
      </c>
      <c r="AN486">
        <v>100</v>
      </c>
      <c r="AO486" t="s">
        <v>3913</v>
      </c>
      <c r="AP486">
        <f>IF(ufc_fights_2[[#This Row],[winner]]="Red",ufc_fights_2[[#This Row],[r_fighter_id]],ufc_fights_2[[#This Row],[b_fighter_id]])</f>
        <v>1294</v>
      </c>
      <c r="AQ486" t="str">
        <f>_xlfn.XLOOKUP(ufc_fights_2[[#This Row],[winnerID]],ufc_fighters[id],ufc_fighters[fighter_name],"xxx",0,1)</f>
        <v>John Hathaway</v>
      </c>
    </row>
    <row r="487" spans="1:43">
      <c r="A487">
        <v>1632</v>
      </c>
      <c r="B487">
        <v>1631</v>
      </c>
      <c r="C487">
        <f>_xlfn.XLOOKUP(ufc_fights_2[[#This Row],[r_fighter_id]],ufc_fighters[id],ufc_fighters[year],"xxx",0,1)</f>
        <v>1986</v>
      </c>
      <c r="D487">
        <f>_xlfn.XLOOKUP(ufc_fights_2[[#This Row],[b_fighter_id]],ufc_fighters[id],ufc_fighters[year],"Prázdné",0,1)</f>
        <v>1992</v>
      </c>
      <c r="E487" s="10">
        <f>YEAR(ufc_fights_2[[#This Row],[date]])-ufc_fights_2[[#This Row],[r_year]]</f>
        <v>33</v>
      </c>
      <c r="F487" s="10">
        <f>YEAR(ufc_fights_2[[#This Row],[date]])-ufc_fights_2[[#This Row],[b_year]]</f>
        <v>27</v>
      </c>
      <c r="G487">
        <v>0</v>
      </c>
      <c r="H487">
        <v>0</v>
      </c>
      <c r="I487">
        <v>0.42859999999999998</v>
      </c>
      <c r="J487">
        <v>0.49020000000000002</v>
      </c>
      <c r="K487">
        <v>0.70889999999999997</v>
      </c>
      <c r="L487">
        <v>0.85840000000000005</v>
      </c>
      <c r="M487">
        <v>0.33329999999999999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7.3495370370370372E-3</v>
      </c>
      <c r="T487" s="2">
        <v>8.1018518518518516E-5</v>
      </c>
      <c r="U487">
        <v>0.28570000000000001</v>
      </c>
      <c r="V487">
        <v>0.36359999999999998</v>
      </c>
      <c r="W487">
        <v>0.75</v>
      </c>
      <c r="X487">
        <v>1</v>
      </c>
      <c r="Y487">
        <v>0.86670000000000003</v>
      </c>
      <c r="Z487">
        <v>0.3478</v>
      </c>
      <c r="AA487">
        <v>0.46939999999999998</v>
      </c>
      <c r="AB487">
        <v>0</v>
      </c>
      <c r="AC487">
        <v>1</v>
      </c>
      <c r="AD487">
        <v>0.8</v>
      </c>
      <c r="AE487">
        <v>0</v>
      </c>
      <c r="AF487" t="s">
        <v>3915</v>
      </c>
      <c r="AG487" s="2">
        <v>3.472222222222222E-3</v>
      </c>
      <c r="AH487" t="s">
        <v>3911</v>
      </c>
      <c r="AI487">
        <v>3</v>
      </c>
      <c r="AJ487" t="s">
        <v>3944</v>
      </c>
      <c r="AK487" s="3">
        <v>43778</v>
      </c>
      <c r="AL487" s="10">
        <f>YEAR(ufc_fights_2[[#This Row],[date]])</f>
        <v>2019</v>
      </c>
      <c r="AM487" t="s">
        <v>4061</v>
      </c>
      <c r="AN487">
        <v>41</v>
      </c>
      <c r="AO487" t="s">
        <v>3913</v>
      </c>
      <c r="AP487">
        <f>IF(ufc_fights_2[[#This Row],[winner]]="Red",ufc_fights_2[[#This Row],[r_fighter_id]],ufc_fights_2[[#This Row],[b_fighter_id]])</f>
        <v>1632</v>
      </c>
      <c r="AQ487" t="str">
        <f>_xlfn.XLOOKUP(ufc_fights_2[[#This Row],[winnerID]],ufc_fighters[id],ufc_fighters[fighter_name],"xxx",0,1)</f>
        <v>Rustam Khabilov</v>
      </c>
    </row>
    <row r="488" spans="1:43">
      <c r="A488">
        <v>1294</v>
      </c>
      <c r="B488">
        <v>2025</v>
      </c>
      <c r="C488">
        <f>_xlfn.XLOOKUP(ufc_fights_2[[#This Row],[r_fighter_id]],ufc_fighters[id],ufc_fighters[year],"xxx",0,1)</f>
        <v>1987</v>
      </c>
      <c r="D488">
        <f>_xlfn.XLOOKUP(ufc_fights_2[[#This Row],[b_fighter_id]],ufc_fighters[id],ufc_fighters[year],"Prázdné",0,1)</f>
        <v>1981</v>
      </c>
      <c r="E488" s="10">
        <f>YEAR(ufc_fights_2[[#This Row],[date]])-ufc_fights_2[[#This Row],[r_year]]</f>
        <v>24</v>
      </c>
      <c r="F488" s="10">
        <f>YEAR(ufc_fights_2[[#This Row],[date]])-ufc_fights_2[[#This Row],[b_year]]</f>
        <v>30</v>
      </c>
      <c r="G488">
        <v>0</v>
      </c>
      <c r="H488">
        <v>0</v>
      </c>
      <c r="I488">
        <v>0.50590000000000002</v>
      </c>
      <c r="J488">
        <v>0.6</v>
      </c>
      <c r="K488">
        <v>0.69230000000000003</v>
      </c>
      <c r="L488">
        <v>0.75139999999999996</v>
      </c>
      <c r="M488">
        <v>0.5</v>
      </c>
      <c r="N488">
        <v>0.42859999999999998</v>
      </c>
      <c r="O488">
        <v>4</v>
      </c>
      <c r="P488">
        <v>0</v>
      </c>
      <c r="Q488">
        <v>0</v>
      </c>
      <c r="R488">
        <v>1</v>
      </c>
      <c r="S488" s="2">
        <v>2.9745370370370373E-3</v>
      </c>
      <c r="T488" s="2">
        <v>5.2777777777777779E-3</v>
      </c>
      <c r="U488">
        <v>0.40579999999999999</v>
      </c>
      <c r="V488">
        <v>0.35709999999999997</v>
      </c>
      <c r="W488">
        <v>0.92310000000000003</v>
      </c>
      <c r="X488">
        <v>1</v>
      </c>
      <c r="Y488">
        <v>0.86670000000000003</v>
      </c>
      <c r="Z488">
        <v>0.41820000000000002</v>
      </c>
      <c r="AA488">
        <v>0.39579999999999999</v>
      </c>
      <c r="AB488">
        <v>0.76919999999999999</v>
      </c>
      <c r="AC488">
        <v>0.88890000000000002</v>
      </c>
      <c r="AD488">
        <v>0.58819999999999995</v>
      </c>
      <c r="AE488">
        <v>0.92859999999999998</v>
      </c>
      <c r="AF488" t="s">
        <v>3922</v>
      </c>
      <c r="AG488" s="2">
        <v>3.472222222222222E-3</v>
      </c>
      <c r="AH488" t="s">
        <v>3911</v>
      </c>
      <c r="AI488">
        <v>3</v>
      </c>
      <c r="AJ488" t="s">
        <v>3914</v>
      </c>
      <c r="AK488" s="3">
        <v>40628</v>
      </c>
      <c r="AL488" s="10">
        <f>YEAR(ufc_fights_2[[#This Row],[date]])</f>
        <v>2011</v>
      </c>
      <c r="AM488" t="s">
        <v>4061</v>
      </c>
      <c r="AN488">
        <v>128</v>
      </c>
      <c r="AO488" t="s">
        <v>3913</v>
      </c>
      <c r="AP488">
        <f>IF(ufc_fights_2[[#This Row],[winner]]="Red",ufc_fights_2[[#This Row],[r_fighter_id]],ufc_fights_2[[#This Row],[b_fighter_id]])</f>
        <v>1294</v>
      </c>
      <c r="AQ488" t="str">
        <f>_xlfn.XLOOKUP(ufc_fights_2[[#This Row],[winnerID]],ufc_fighters[id],ufc_fighters[fighter_name],"xxx",0,1)</f>
        <v>John Hathaway</v>
      </c>
    </row>
    <row r="489" spans="1:43">
      <c r="A489">
        <v>1294</v>
      </c>
      <c r="B489">
        <v>1697</v>
      </c>
      <c r="C489">
        <f>_xlfn.XLOOKUP(ufc_fights_2[[#This Row],[r_fighter_id]],ufc_fighters[id],ufc_fighters[year],"xxx",0,1)</f>
        <v>1987</v>
      </c>
      <c r="D489">
        <f>_xlfn.XLOOKUP(ufc_fights_2[[#This Row],[b_fighter_id]],ufc_fighters[id],ufc_fighters[year],"Prázdné",0,1)</f>
        <v>1987</v>
      </c>
      <c r="E489" s="10">
        <f>YEAR(ufc_fights_2[[#This Row],[date]])-ufc_fights_2[[#This Row],[r_year]]</f>
        <v>25</v>
      </c>
      <c r="F489" s="10">
        <f>YEAR(ufc_fights_2[[#This Row],[date]])-ufc_fights_2[[#This Row],[b_year]]</f>
        <v>25</v>
      </c>
      <c r="G489">
        <v>1</v>
      </c>
      <c r="H489">
        <v>0</v>
      </c>
      <c r="I489">
        <v>0.44159999999999999</v>
      </c>
      <c r="J489">
        <v>0.34739999999999999</v>
      </c>
      <c r="K489">
        <v>0.56159999999999999</v>
      </c>
      <c r="L489">
        <v>0.42480000000000001</v>
      </c>
      <c r="M489">
        <v>0.28570000000000001</v>
      </c>
      <c r="N489">
        <v>0.33329999999999999</v>
      </c>
      <c r="O489">
        <v>0</v>
      </c>
      <c r="P489">
        <v>0</v>
      </c>
      <c r="Q489">
        <v>0</v>
      </c>
      <c r="R489">
        <v>0</v>
      </c>
      <c r="S489" s="2">
        <v>3.460648148148148E-3</v>
      </c>
      <c r="T489" s="2">
        <v>1.2152777777777778E-3</v>
      </c>
      <c r="U489">
        <v>0.40150000000000002</v>
      </c>
      <c r="V489">
        <v>0.25969999999999999</v>
      </c>
      <c r="W489">
        <v>0.71430000000000005</v>
      </c>
      <c r="X489">
        <v>1</v>
      </c>
      <c r="Y489">
        <v>0.88890000000000002</v>
      </c>
      <c r="Z489">
        <v>0.39169999999999999</v>
      </c>
      <c r="AA489">
        <v>0.31459999999999999</v>
      </c>
      <c r="AB489">
        <v>0.7</v>
      </c>
      <c r="AC489">
        <v>0.66669999999999996</v>
      </c>
      <c r="AD489">
        <v>0.58330000000000004</v>
      </c>
      <c r="AE489">
        <v>1</v>
      </c>
      <c r="AF489" t="s">
        <v>3915</v>
      </c>
      <c r="AG489" s="2">
        <v>3.472222222222222E-3</v>
      </c>
      <c r="AH489" t="s">
        <v>3911</v>
      </c>
      <c r="AI489">
        <v>3</v>
      </c>
      <c r="AJ489" t="s">
        <v>4016</v>
      </c>
      <c r="AK489" s="3">
        <v>41034</v>
      </c>
      <c r="AL489" s="10">
        <f>YEAR(ufc_fights_2[[#This Row],[date]])</f>
        <v>2012</v>
      </c>
      <c r="AM489" t="s">
        <v>4061</v>
      </c>
      <c r="AN489">
        <v>130</v>
      </c>
      <c r="AO489" t="s">
        <v>3913</v>
      </c>
      <c r="AP489">
        <f>IF(ufc_fights_2[[#This Row],[winner]]="Red",ufc_fights_2[[#This Row],[r_fighter_id]],ufc_fights_2[[#This Row],[b_fighter_id]])</f>
        <v>1294</v>
      </c>
      <c r="AQ489" t="str">
        <f>_xlfn.XLOOKUP(ufc_fights_2[[#This Row],[winnerID]],ufc_fighters[id],ufc_fighters[fighter_name],"xxx",0,1)</f>
        <v>John Hathaway</v>
      </c>
    </row>
    <row r="490" spans="1:43">
      <c r="A490">
        <v>2829</v>
      </c>
      <c r="B490">
        <v>1050</v>
      </c>
      <c r="C490">
        <f>_xlfn.XLOOKUP(ufc_fights_2[[#This Row],[r_fighter_id]],ufc_fighters[id],ufc_fighters[year],"xxx",0,1)</f>
        <v>1981</v>
      </c>
      <c r="D490">
        <f>_xlfn.XLOOKUP(ufc_fights_2[[#This Row],[b_fighter_id]],ufc_fighters[id],ufc_fighters[year],"Prázdné",0,1)</f>
        <v>1992</v>
      </c>
      <c r="E490" s="10">
        <f>YEAR(ufc_fights_2[[#This Row],[date]])-ufc_fights_2[[#This Row],[r_year]]</f>
        <v>38</v>
      </c>
      <c r="F490" s="10">
        <f>YEAR(ufc_fights_2[[#This Row],[date]])-ufc_fights_2[[#This Row],[b_year]]</f>
        <v>27</v>
      </c>
      <c r="G490">
        <v>0</v>
      </c>
      <c r="H490">
        <v>0</v>
      </c>
      <c r="I490">
        <v>0.64370000000000005</v>
      </c>
      <c r="J490">
        <v>0.3538</v>
      </c>
      <c r="K490">
        <v>0.66300000000000003</v>
      </c>
      <c r="L490">
        <v>0.4375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4.1319444444444442E-3</v>
      </c>
      <c r="T490" s="2">
        <v>2.199074074074074E-4</v>
      </c>
      <c r="U490">
        <v>0.58730000000000004</v>
      </c>
      <c r="V490">
        <v>0.32200000000000001</v>
      </c>
      <c r="W490">
        <v>0.72219999999999995</v>
      </c>
      <c r="X490">
        <v>1</v>
      </c>
      <c r="Y490">
        <v>0.66669999999999996</v>
      </c>
      <c r="Z490">
        <v>0.25</v>
      </c>
      <c r="AA490">
        <v>0.18179999999999999</v>
      </c>
      <c r="AB490">
        <v>0.90910000000000002</v>
      </c>
      <c r="AC490">
        <v>0.64290000000000003</v>
      </c>
      <c r="AD490">
        <v>0.8125</v>
      </c>
      <c r="AE490">
        <v>0.85709999999999997</v>
      </c>
      <c r="AF490" t="s">
        <v>3910</v>
      </c>
      <c r="AG490" s="2">
        <v>2.9282407407407408E-3</v>
      </c>
      <c r="AH490" t="s">
        <v>3911</v>
      </c>
      <c r="AI490">
        <v>3</v>
      </c>
      <c r="AJ490" t="s">
        <v>3931</v>
      </c>
      <c r="AK490" s="3">
        <v>43526</v>
      </c>
      <c r="AL490" s="10">
        <f>YEAR(ufc_fights_2[[#This Row],[date]])</f>
        <v>2019</v>
      </c>
      <c r="AM490" t="s">
        <v>4061</v>
      </c>
      <c r="AN490">
        <v>1</v>
      </c>
      <c r="AO490" t="s">
        <v>3913</v>
      </c>
      <c r="AP490">
        <f>IF(ufc_fights_2[[#This Row],[winner]]="Red",ufc_fights_2[[#This Row],[r_fighter_id]],ufc_fights_2[[#This Row],[b_fighter_id]])</f>
        <v>2829</v>
      </c>
      <c r="AQ490" t="str">
        <f>_xlfn.XLOOKUP(ufc_fights_2[[#This Row],[winnerID]],ufc_fighters[id],ufc_fighters[fighter_name],"xxx",0,1)</f>
        <v>Diego Sanchez</v>
      </c>
    </row>
    <row r="491" spans="1:43">
      <c r="A491">
        <v>2829</v>
      </c>
      <c r="B491">
        <v>969</v>
      </c>
      <c r="C491">
        <f>_xlfn.XLOOKUP(ufc_fights_2[[#This Row],[r_fighter_id]],ufc_fighters[id],ufc_fighters[year],"xxx",0,1)</f>
        <v>1981</v>
      </c>
      <c r="D491">
        <f>_xlfn.XLOOKUP(ufc_fights_2[[#This Row],[b_fighter_id]],ufc_fighters[id],ufc_fighters[year],"Prázdné",0,1)</f>
        <v>1981</v>
      </c>
      <c r="E491" s="10">
        <f>YEAR(ufc_fights_2[[#This Row],[date]])-ufc_fights_2[[#This Row],[r_year]]</f>
        <v>27</v>
      </c>
      <c r="F491" s="10">
        <f>YEAR(ufc_fights_2[[#This Row],[date]])-ufc_fights_2[[#This Row],[b_year]]</f>
        <v>27</v>
      </c>
      <c r="G491">
        <v>2</v>
      </c>
      <c r="H491">
        <v>0</v>
      </c>
      <c r="I491">
        <v>0.43969999999999998</v>
      </c>
      <c r="J491">
        <v>0.33750000000000002</v>
      </c>
      <c r="K491">
        <v>0.46279999999999999</v>
      </c>
      <c r="L491">
        <v>0.3614</v>
      </c>
      <c r="M491">
        <v>0</v>
      </c>
      <c r="N491">
        <v>0.33329999999999999</v>
      </c>
      <c r="O491">
        <v>1</v>
      </c>
      <c r="P491">
        <v>1</v>
      </c>
      <c r="Q491">
        <v>0</v>
      </c>
      <c r="R491">
        <v>0</v>
      </c>
      <c r="S491" s="2">
        <v>1.2847222222222223E-3</v>
      </c>
      <c r="T491" s="2">
        <v>5.2083333333333333E-4</v>
      </c>
      <c r="U491">
        <v>0.39050000000000001</v>
      </c>
      <c r="V491">
        <v>0.26869999999999999</v>
      </c>
      <c r="W491">
        <v>1</v>
      </c>
      <c r="X491">
        <v>0.66669999999999996</v>
      </c>
      <c r="Y491">
        <v>0.57140000000000002</v>
      </c>
      <c r="Z491">
        <v>0.34289999999999998</v>
      </c>
      <c r="AA491">
        <v>0.28570000000000001</v>
      </c>
      <c r="AB491">
        <v>0.59089999999999998</v>
      </c>
      <c r="AC491">
        <v>0.4194</v>
      </c>
      <c r="AD491">
        <v>0.58330000000000004</v>
      </c>
      <c r="AE491">
        <v>0</v>
      </c>
      <c r="AF491" t="s">
        <v>3910</v>
      </c>
      <c r="AG491" s="2">
        <v>2.8587962962962963E-3</v>
      </c>
      <c r="AH491" t="s">
        <v>3911</v>
      </c>
      <c r="AI491">
        <v>3</v>
      </c>
      <c r="AJ491" t="s">
        <v>3974</v>
      </c>
      <c r="AK491" s="3">
        <v>39620</v>
      </c>
      <c r="AL491" s="10">
        <f>YEAR(ufc_fights_2[[#This Row],[date]])</f>
        <v>2008</v>
      </c>
      <c r="AM491" t="s">
        <v>4061</v>
      </c>
      <c r="AN491">
        <v>1</v>
      </c>
      <c r="AO491" t="s">
        <v>3913</v>
      </c>
      <c r="AP491">
        <f>IF(ufc_fights_2[[#This Row],[winner]]="Red",ufc_fights_2[[#This Row],[r_fighter_id]],ufc_fights_2[[#This Row],[b_fighter_id]])</f>
        <v>2829</v>
      </c>
      <c r="AQ491" t="str">
        <f>_xlfn.XLOOKUP(ufc_fights_2[[#This Row],[winnerID]],ufc_fighters[id],ufc_fighters[fighter_name],"xxx",0,1)</f>
        <v>Diego Sanchez</v>
      </c>
    </row>
    <row r="492" spans="1:43">
      <c r="A492">
        <v>2829</v>
      </c>
      <c r="B492">
        <v>2448</v>
      </c>
      <c r="C492">
        <f>_xlfn.XLOOKUP(ufc_fights_2[[#This Row],[r_fighter_id]],ufc_fighters[id],ufc_fighters[year],"xxx",0,1)</f>
        <v>1981</v>
      </c>
      <c r="D492">
        <f>_xlfn.XLOOKUP(ufc_fights_2[[#This Row],[b_fighter_id]],ufc_fighters[id],ufc_fighters[year],"Prázdné",0,1)</f>
        <v>1982</v>
      </c>
      <c r="E492" s="10">
        <f>YEAR(ufc_fights_2[[#This Row],[date]])-ufc_fights_2[[#This Row],[r_year]]</f>
        <v>25</v>
      </c>
      <c r="F492" s="10">
        <f>YEAR(ufc_fights_2[[#This Row],[date]])-ufc_fights_2[[#This Row],[b_year]]</f>
        <v>24</v>
      </c>
      <c r="G492">
        <v>0</v>
      </c>
      <c r="H492">
        <v>0</v>
      </c>
      <c r="I492">
        <v>0.61109999999999998</v>
      </c>
      <c r="J492">
        <v>0.39129999999999998</v>
      </c>
      <c r="K492">
        <v>0.69010000000000005</v>
      </c>
      <c r="L492">
        <v>0.56120000000000003</v>
      </c>
      <c r="M492">
        <v>1</v>
      </c>
      <c r="N492">
        <v>0.9</v>
      </c>
      <c r="O492">
        <v>1</v>
      </c>
      <c r="P492">
        <v>0</v>
      </c>
      <c r="Q492">
        <v>1</v>
      </c>
      <c r="R492">
        <v>0</v>
      </c>
      <c r="S492" s="2">
        <v>3.414351851851852E-3</v>
      </c>
      <c r="T492" s="2">
        <v>3.1365740740740742E-3</v>
      </c>
      <c r="U492">
        <v>0.46750000000000003</v>
      </c>
      <c r="V492">
        <v>0.39129999999999998</v>
      </c>
      <c r="W492">
        <v>0.9677</v>
      </c>
      <c r="X492">
        <v>0</v>
      </c>
      <c r="Y492">
        <v>0</v>
      </c>
      <c r="Z492">
        <v>0.39579999999999999</v>
      </c>
      <c r="AA492">
        <v>0.375</v>
      </c>
      <c r="AB492">
        <v>0.78949999999999998</v>
      </c>
      <c r="AC492">
        <v>0.5</v>
      </c>
      <c r="AD492">
        <v>0.78049999999999997</v>
      </c>
      <c r="AE492">
        <v>0.375</v>
      </c>
      <c r="AF492" t="s">
        <v>3915</v>
      </c>
      <c r="AG492" s="2">
        <v>3.472222222222222E-3</v>
      </c>
      <c r="AH492" t="s">
        <v>3911</v>
      </c>
      <c r="AI492">
        <v>3</v>
      </c>
      <c r="AJ492" t="s">
        <v>3925</v>
      </c>
      <c r="AK492" s="3">
        <v>38946</v>
      </c>
      <c r="AL492" s="10">
        <f>YEAR(ufc_fights_2[[#This Row],[date]])</f>
        <v>2006</v>
      </c>
      <c r="AM492" t="s">
        <v>4061</v>
      </c>
      <c r="AN492">
        <v>1</v>
      </c>
      <c r="AO492" t="s">
        <v>3913</v>
      </c>
      <c r="AP492">
        <f>IF(ufc_fights_2[[#This Row],[winner]]="Red",ufc_fights_2[[#This Row],[r_fighter_id]],ufc_fights_2[[#This Row],[b_fighter_id]])</f>
        <v>2829</v>
      </c>
      <c r="AQ492" t="str">
        <f>_xlfn.XLOOKUP(ufc_fights_2[[#This Row],[winnerID]],ufc_fighters[id],ufc_fighters[fighter_name],"xxx",0,1)</f>
        <v>Diego Sanchez</v>
      </c>
    </row>
    <row r="493" spans="1:43">
      <c r="A493">
        <v>2829</v>
      </c>
      <c r="B493">
        <v>769</v>
      </c>
      <c r="C493">
        <f>_xlfn.XLOOKUP(ufc_fights_2[[#This Row],[r_fighter_id]],ufc_fighters[id],ufc_fighters[year],"xxx",0,1)</f>
        <v>1981</v>
      </c>
      <c r="D493">
        <f>_xlfn.XLOOKUP(ufc_fights_2[[#This Row],[b_fighter_id]],ufc_fighters[id],ufc_fighters[year],"Prázdné",0,1)</f>
        <v>1983</v>
      </c>
      <c r="E493" s="10">
        <f>YEAR(ufc_fights_2[[#This Row],[date]])-ufc_fights_2[[#This Row],[r_year]]</f>
        <v>24</v>
      </c>
      <c r="F493" s="10">
        <f>YEAR(ufc_fights_2[[#This Row],[date]])-ufc_fights_2[[#This Row],[b_year]]</f>
        <v>22</v>
      </c>
      <c r="G493">
        <v>0</v>
      </c>
      <c r="H493">
        <v>0</v>
      </c>
      <c r="I493">
        <v>0.43159999999999998</v>
      </c>
      <c r="J493">
        <v>0.38240000000000002</v>
      </c>
      <c r="K493">
        <v>0.52849999999999997</v>
      </c>
      <c r="L493">
        <v>0.81940000000000002</v>
      </c>
      <c r="M493">
        <v>0.45450000000000002</v>
      </c>
      <c r="N493">
        <v>0.4</v>
      </c>
      <c r="O493">
        <v>1</v>
      </c>
      <c r="P493">
        <v>1</v>
      </c>
      <c r="Q493">
        <v>0</v>
      </c>
      <c r="R493">
        <v>1</v>
      </c>
      <c r="S493" s="2">
        <v>7.2337962962962963E-3</v>
      </c>
      <c r="T493" s="2">
        <v>1.5972222222222223E-3</v>
      </c>
      <c r="U493">
        <v>0.35370000000000001</v>
      </c>
      <c r="V493">
        <v>0.38240000000000002</v>
      </c>
      <c r="W493">
        <v>0.92310000000000003</v>
      </c>
      <c r="X493">
        <v>0</v>
      </c>
      <c r="Y493">
        <v>0</v>
      </c>
      <c r="Z493">
        <v>0.33329999999999999</v>
      </c>
      <c r="AA493">
        <v>0.28570000000000001</v>
      </c>
      <c r="AB493">
        <v>0.6</v>
      </c>
      <c r="AC493">
        <v>0.625</v>
      </c>
      <c r="AD493">
        <v>0.43209999999999998</v>
      </c>
      <c r="AE493">
        <v>0.4</v>
      </c>
      <c r="AF493" t="s">
        <v>3915</v>
      </c>
      <c r="AG493" s="2">
        <v>3.472222222222222E-3</v>
      </c>
      <c r="AH493" t="s">
        <v>3911</v>
      </c>
      <c r="AI493">
        <v>3</v>
      </c>
      <c r="AJ493" t="s">
        <v>3925</v>
      </c>
      <c r="AK493" s="3">
        <v>38661</v>
      </c>
      <c r="AL493" s="10">
        <f>YEAR(ufc_fights_2[[#This Row],[date]])</f>
        <v>2005</v>
      </c>
      <c r="AM493" t="s">
        <v>4061</v>
      </c>
      <c r="AN493">
        <v>1</v>
      </c>
      <c r="AO493" t="s">
        <v>3913</v>
      </c>
      <c r="AP493">
        <f>IF(ufc_fights_2[[#This Row],[winner]]="Red",ufc_fights_2[[#This Row],[r_fighter_id]],ufc_fights_2[[#This Row],[b_fighter_id]])</f>
        <v>2829</v>
      </c>
      <c r="AQ493" t="str">
        <f>_xlfn.XLOOKUP(ufc_fights_2[[#This Row],[winnerID]],ufc_fighters[id],ufc_fighters[fighter_name],"xxx",0,1)</f>
        <v>Diego Sanchez</v>
      </c>
    </row>
    <row r="494" spans="1:43">
      <c r="A494">
        <v>2829</v>
      </c>
      <c r="B494">
        <v>1080</v>
      </c>
      <c r="C494">
        <f>_xlfn.XLOOKUP(ufc_fights_2[[#This Row],[r_fighter_id]],ufc_fighters[id],ufc_fighters[year],"xxx",0,1)</f>
        <v>1981</v>
      </c>
      <c r="D494">
        <f>_xlfn.XLOOKUP(ufc_fights_2[[#This Row],[b_fighter_id]],ufc_fighters[id],ufc_fighters[year],"Prázdné",0,1)</f>
        <v>1972</v>
      </c>
      <c r="E494" s="10">
        <f>YEAR(ufc_fights_2[[#This Row],[date]])-ufc_fights_2[[#This Row],[r_year]]</f>
        <v>24</v>
      </c>
      <c r="F494" s="10">
        <f>YEAR(ufc_fights_2[[#This Row],[date]])-ufc_fights_2[[#This Row],[b_year]]</f>
        <v>33</v>
      </c>
      <c r="G494">
        <v>0</v>
      </c>
      <c r="H494">
        <v>0</v>
      </c>
      <c r="I494">
        <v>0.54690000000000005</v>
      </c>
      <c r="J494">
        <v>0.5</v>
      </c>
      <c r="K494">
        <v>0.60470000000000002</v>
      </c>
      <c r="L494">
        <v>0.5</v>
      </c>
      <c r="M494">
        <v>0.5</v>
      </c>
      <c r="N494">
        <v>0</v>
      </c>
      <c r="O494">
        <v>1</v>
      </c>
      <c r="P494">
        <v>0</v>
      </c>
      <c r="Q494">
        <v>0</v>
      </c>
      <c r="R494">
        <v>0</v>
      </c>
      <c r="S494" s="2">
        <v>3.6689814814814814E-3</v>
      </c>
      <c r="T494" s="2">
        <v>2.6620370370370372E-4</v>
      </c>
      <c r="U494">
        <v>0.54690000000000005</v>
      </c>
      <c r="V494">
        <v>0.25</v>
      </c>
      <c r="W494">
        <v>0</v>
      </c>
      <c r="X494">
        <v>0</v>
      </c>
      <c r="Y494">
        <v>1</v>
      </c>
      <c r="Z494">
        <v>0.16669999999999999</v>
      </c>
      <c r="AA494">
        <v>0.5</v>
      </c>
      <c r="AB494">
        <v>0</v>
      </c>
      <c r="AC494">
        <v>0.5</v>
      </c>
      <c r="AD494">
        <v>0.58620000000000005</v>
      </c>
      <c r="AE494">
        <v>0</v>
      </c>
      <c r="AF494" t="s">
        <v>3910</v>
      </c>
      <c r="AG494" s="2">
        <v>1.3425925925925925E-3</v>
      </c>
      <c r="AH494" t="s">
        <v>3911</v>
      </c>
      <c r="AI494">
        <v>3</v>
      </c>
      <c r="AJ494" t="s">
        <v>3967</v>
      </c>
      <c r="AK494" s="3">
        <v>38584</v>
      </c>
      <c r="AL494" s="10">
        <f>YEAR(ufc_fights_2[[#This Row],[date]])</f>
        <v>2005</v>
      </c>
      <c r="AM494" t="s">
        <v>4061</v>
      </c>
      <c r="AN494">
        <v>1</v>
      </c>
      <c r="AO494" t="s">
        <v>3913</v>
      </c>
      <c r="AP494">
        <f>IF(ufc_fights_2[[#This Row],[winner]]="Red",ufc_fights_2[[#This Row],[r_fighter_id]],ufc_fights_2[[#This Row],[b_fighter_id]])</f>
        <v>2829</v>
      </c>
      <c r="AQ494" t="str">
        <f>_xlfn.XLOOKUP(ufc_fights_2[[#This Row],[winnerID]],ufc_fighters[id],ufc_fighters[fighter_name],"xxx",0,1)</f>
        <v>Diego Sanchez</v>
      </c>
    </row>
    <row r="495" spans="1:43">
      <c r="A495">
        <v>2829</v>
      </c>
      <c r="B495">
        <v>54</v>
      </c>
      <c r="C495">
        <f>_xlfn.XLOOKUP(ufc_fights_2[[#This Row],[r_fighter_id]],ufc_fighters[id],ufc_fighters[year],"xxx",0,1)</f>
        <v>1981</v>
      </c>
      <c r="D495">
        <f>_xlfn.XLOOKUP(ufc_fights_2[[#This Row],[b_fighter_id]],ufc_fighters[id],ufc_fighters[year],"Prázdné",0,1)</f>
        <v>1979</v>
      </c>
      <c r="E495" s="10">
        <f>YEAR(ufc_fights_2[[#This Row],[date]])-ufc_fights_2[[#This Row],[r_year]]</f>
        <v>25</v>
      </c>
      <c r="F495" s="10">
        <f>YEAR(ufc_fights_2[[#This Row],[date]])-ufc_fights_2[[#This Row],[b_year]]</f>
        <v>27</v>
      </c>
      <c r="G495">
        <v>0</v>
      </c>
      <c r="H495">
        <v>0</v>
      </c>
      <c r="I495">
        <v>0.1343</v>
      </c>
      <c r="J495">
        <v>0.29820000000000002</v>
      </c>
      <c r="K495">
        <v>0.28739999999999999</v>
      </c>
      <c r="L495">
        <v>0.36509999999999998</v>
      </c>
      <c r="M495">
        <v>6.25E-2</v>
      </c>
      <c r="N495">
        <v>0</v>
      </c>
      <c r="O495">
        <v>0</v>
      </c>
      <c r="P495">
        <v>1</v>
      </c>
      <c r="Q495">
        <v>0</v>
      </c>
      <c r="R495">
        <v>0</v>
      </c>
      <c r="S495" s="2">
        <v>3.0324074074074073E-3</v>
      </c>
      <c r="T495" s="2">
        <v>0</v>
      </c>
      <c r="U495">
        <v>0.129</v>
      </c>
      <c r="V495">
        <v>0.27779999999999999</v>
      </c>
      <c r="W495">
        <v>0.2</v>
      </c>
      <c r="X495">
        <v>0</v>
      </c>
      <c r="Y495">
        <v>1</v>
      </c>
      <c r="Z495">
        <v>0.1094</v>
      </c>
      <c r="AA495">
        <v>0.29089999999999999</v>
      </c>
      <c r="AB495">
        <v>0.66669999999999996</v>
      </c>
      <c r="AC495">
        <v>0.5</v>
      </c>
      <c r="AD495">
        <v>0</v>
      </c>
      <c r="AE495">
        <v>0</v>
      </c>
      <c r="AF495" t="s">
        <v>3915</v>
      </c>
      <c r="AG495" s="2">
        <v>3.472222222222222E-3</v>
      </c>
      <c r="AH495" t="s">
        <v>3911</v>
      </c>
      <c r="AI495">
        <v>3</v>
      </c>
      <c r="AJ495" t="s">
        <v>3967</v>
      </c>
      <c r="AK495" s="3">
        <v>38864</v>
      </c>
      <c r="AL495" s="10">
        <f>YEAR(ufc_fights_2[[#This Row],[date]])</f>
        <v>2006</v>
      </c>
      <c r="AM495" t="s">
        <v>4061</v>
      </c>
      <c r="AN495">
        <v>2</v>
      </c>
      <c r="AO495" t="s">
        <v>3913</v>
      </c>
      <c r="AP495">
        <f>IF(ufc_fights_2[[#This Row],[winner]]="Red",ufc_fights_2[[#This Row],[r_fighter_id]],ufc_fights_2[[#This Row],[b_fighter_id]])</f>
        <v>2829</v>
      </c>
      <c r="AQ495" t="str">
        <f>_xlfn.XLOOKUP(ufc_fights_2[[#This Row],[winnerID]],ufc_fighters[id],ufc_fighters[fighter_name],"xxx",0,1)</f>
        <v>Diego Sanchez</v>
      </c>
    </row>
    <row r="496" spans="1:43">
      <c r="A496">
        <v>536</v>
      </c>
      <c r="B496">
        <v>3425</v>
      </c>
      <c r="C496">
        <f>_xlfn.XLOOKUP(ufc_fights_2[[#This Row],[r_fighter_id]],ufc_fighters[id],ufc_fighters[year],"xxx",0,1)</f>
        <v>1985</v>
      </c>
      <c r="D496">
        <f>_xlfn.XLOOKUP(ufc_fights_2[[#This Row],[b_fighter_id]],ufc_fighters[id],ufc_fighters[year],"Prázdné",0,1)</f>
        <v>1991</v>
      </c>
      <c r="E496" s="10">
        <f>YEAR(ufc_fights_2[[#This Row],[date]])-ufc_fights_2[[#This Row],[r_year]]</f>
        <v>29</v>
      </c>
      <c r="F496" s="10">
        <f>YEAR(ufc_fights_2[[#This Row],[date]])-ufc_fights_2[[#This Row],[b_year]]</f>
        <v>23</v>
      </c>
      <c r="G496">
        <v>0</v>
      </c>
      <c r="H496">
        <v>0</v>
      </c>
      <c r="I496">
        <v>0.41670000000000001</v>
      </c>
      <c r="J496">
        <v>0.28889999999999999</v>
      </c>
      <c r="K496">
        <v>0.41670000000000001</v>
      </c>
      <c r="L496">
        <v>0.31909999999999999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6.9444444444444444E-5</v>
      </c>
      <c r="T496" s="2">
        <v>3.7037037037037035E-4</v>
      </c>
      <c r="U496">
        <v>0.4</v>
      </c>
      <c r="V496">
        <v>0.27029999999999998</v>
      </c>
      <c r="W496">
        <v>0.5</v>
      </c>
      <c r="X496">
        <v>0</v>
      </c>
      <c r="Y496">
        <v>0.42859999999999998</v>
      </c>
      <c r="Z496">
        <v>0.41670000000000001</v>
      </c>
      <c r="AA496">
        <v>0.28889999999999999</v>
      </c>
      <c r="AB496">
        <v>0</v>
      </c>
      <c r="AC496">
        <v>0</v>
      </c>
      <c r="AD496">
        <v>0</v>
      </c>
      <c r="AE496">
        <v>0</v>
      </c>
      <c r="AF496" t="s">
        <v>3926</v>
      </c>
      <c r="AG496" s="2">
        <v>3.472222222222222E-3</v>
      </c>
      <c r="AH496" t="s">
        <v>3911</v>
      </c>
      <c r="AI496">
        <v>3</v>
      </c>
      <c r="AJ496" t="s">
        <v>3961</v>
      </c>
      <c r="AK496" s="3">
        <v>41699</v>
      </c>
      <c r="AL496" s="10">
        <f>YEAR(ufc_fights_2[[#This Row],[date]])</f>
        <v>2014</v>
      </c>
      <c r="AM496" t="s">
        <v>4061</v>
      </c>
      <c r="AN496">
        <v>28</v>
      </c>
      <c r="AO496" t="s">
        <v>3918</v>
      </c>
      <c r="AP496">
        <f>IF(ufc_fights_2[[#This Row],[winner]]="Red",ufc_fights_2[[#This Row],[r_fighter_id]],ufc_fights_2[[#This Row],[b_fighter_id]])</f>
        <v>3425</v>
      </c>
      <c r="AQ496" t="str">
        <f>_xlfn.XLOOKUP(ufc_fights_2[[#This Row],[winnerID]],ufc_fighters[id],ufc_fighters[fighter_name],"xxx",0,1)</f>
        <v>Anying Wang</v>
      </c>
    </row>
    <row r="497" spans="1:43">
      <c r="A497">
        <v>2829</v>
      </c>
      <c r="B497">
        <v>3241</v>
      </c>
      <c r="C497">
        <f>_xlfn.XLOOKUP(ufc_fights_2[[#This Row],[r_fighter_id]],ufc_fighters[id],ufc_fighters[year],"xxx",0,1)</f>
        <v>1981</v>
      </c>
      <c r="D497">
        <f>_xlfn.XLOOKUP(ufc_fights_2[[#This Row],[b_fighter_id]],ufc_fighters[id],ufc_fighters[year],"Prázdné",0,1)</f>
        <v>1981</v>
      </c>
      <c r="E497" s="10">
        <f>YEAR(ufc_fights_2[[#This Row],[date]])-ufc_fights_2[[#This Row],[r_year]]</f>
        <v>29</v>
      </c>
      <c r="F497" s="10">
        <f>YEAR(ufc_fights_2[[#This Row],[date]])-ufc_fights_2[[#This Row],[b_year]]</f>
        <v>29</v>
      </c>
      <c r="G497">
        <v>0</v>
      </c>
      <c r="H497">
        <v>0</v>
      </c>
      <c r="I497">
        <v>0.42859999999999998</v>
      </c>
      <c r="J497">
        <v>0.55379999999999996</v>
      </c>
      <c r="K497">
        <v>0.5252</v>
      </c>
      <c r="L497">
        <v>0.56979999999999997</v>
      </c>
      <c r="M497">
        <v>0.25</v>
      </c>
      <c r="N497">
        <v>0.33329999999999999</v>
      </c>
      <c r="O497">
        <v>0</v>
      </c>
      <c r="P497">
        <v>4</v>
      </c>
      <c r="Q497">
        <v>0</v>
      </c>
      <c r="R497">
        <v>0</v>
      </c>
      <c r="S497" s="2">
        <v>6.3888888888888893E-3</v>
      </c>
      <c r="T497" s="2">
        <v>1.0648148148148149E-3</v>
      </c>
      <c r="U497">
        <v>0.36670000000000003</v>
      </c>
      <c r="V497">
        <v>0.49120000000000003</v>
      </c>
      <c r="W497">
        <v>0.7</v>
      </c>
      <c r="X497">
        <v>0.5</v>
      </c>
      <c r="Y497">
        <v>0</v>
      </c>
      <c r="Z497">
        <v>0.2</v>
      </c>
      <c r="AA497">
        <v>0.44119999999999998</v>
      </c>
      <c r="AB497">
        <v>0.25</v>
      </c>
      <c r="AC497">
        <v>0.73080000000000001</v>
      </c>
      <c r="AD497">
        <v>0.57350000000000001</v>
      </c>
      <c r="AE497">
        <v>0.4</v>
      </c>
      <c r="AF497" t="s">
        <v>3915</v>
      </c>
      <c r="AG497" s="2">
        <v>3.472222222222222E-3</v>
      </c>
      <c r="AH497" t="s">
        <v>3911</v>
      </c>
      <c r="AI497">
        <v>3</v>
      </c>
      <c r="AJ497" t="s">
        <v>3924</v>
      </c>
      <c r="AK497" s="3">
        <v>40474</v>
      </c>
      <c r="AL497" s="10">
        <f>YEAR(ufc_fights_2[[#This Row],[date]])</f>
        <v>2010</v>
      </c>
      <c r="AM497" t="s">
        <v>4061</v>
      </c>
      <c r="AN497">
        <v>63</v>
      </c>
      <c r="AO497" t="s">
        <v>3913</v>
      </c>
      <c r="AP497">
        <f>IF(ufc_fights_2[[#This Row],[winner]]="Red",ufc_fights_2[[#This Row],[r_fighter_id]],ufc_fights_2[[#This Row],[b_fighter_id]])</f>
        <v>2829</v>
      </c>
      <c r="AQ497" t="str">
        <f>_xlfn.XLOOKUP(ufc_fights_2[[#This Row],[winnerID]],ufc_fighters[id],ufc_fighters[fighter_name],"xxx",0,1)</f>
        <v>Diego Sanchez</v>
      </c>
    </row>
    <row r="498" spans="1:43">
      <c r="A498">
        <v>3448</v>
      </c>
      <c r="B498">
        <v>643</v>
      </c>
      <c r="C498">
        <f>_xlfn.XLOOKUP(ufc_fights_2[[#This Row],[r_fighter_id]],ufc_fighters[id],ufc_fighters[year],"xxx",0,1)</f>
        <v>1989</v>
      </c>
      <c r="D498">
        <f>_xlfn.XLOOKUP(ufc_fights_2[[#This Row],[b_fighter_id]],ufc_fighters[id],ufc_fighters[year],"Prázdné",0,1)</f>
        <v>1978</v>
      </c>
      <c r="E498" s="10">
        <f>YEAR(ufc_fights_2[[#This Row],[date]])-ufc_fights_2[[#This Row],[r_year]]</f>
        <v>27</v>
      </c>
      <c r="F498" s="10">
        <f>YEAR(ufc_fights_2[[#This Row],[date]])-ufc_fights_2[[#This Row],[b_year]]</f>
        <v>38</v>
      </c>
      <c r="G498">
        <v>0</v>
      </c>
      <c r="H498">
        <v>0</v>
      </c>
      <c r="I498">
        <v>0.2727</v>
      </c>
      <c r="J498">
        <v>0.33040000000000003</v>
      </c>
      <c r="K498">
        <v>0.3871</v>
      </c>
      <c r="L498">
        <v>0.46710000000000002</v>
      </c>
      <c r="M498">
        <v>0.375</v>
      </c>
      <c r="N498">
        <v>0.6</v>
      </c>
      <c r="O498">
        <v>0</v>
      </c>
      <c r="P498">
        <v>0</v>
      </c>
      <c r="Q498">
        <v>0</v>
      </c>
      <c r="R498">
        <v>0</v>
      </c>
      <c r="S498" s="2">
        <v>3.9351851851851852E-4</v>
      </c>
      <c r="T498" s="2">
        <v>5.092592592592593E-3</v>
      </c>
      <c r="U498">
        <v>0.2</v>
      </c>
      <c r="V498">
        <v>0.24729999999999999</v>
      </c>
      <c r="W498">
        <v>0.66669999999999996</v>
      </c>
      <c r="X498">
        <v>0</v>
      </c>
      <c r="Y498">
        <v>1</v>
      </c>
      <c r="Z498">
        <v>0.21310000000000001</v>
      </c>
      <c r="AA498">
        <v>0.13750000000000001</v>
      </c>
      <c r="AB498">
        <v>0.6</v>
      </c>
      <c r="AC498">
        <v>0.66669999999999996</v>
      </c>
      <c r="AD498">
        <v>0.33329999999999999</v>
      </c>
      <c r="AE498">
        <v>0.9</v>
      </c>
      <c r="AF498" t="s">
        <v>3915</v>
      </c>
      <c r="AG498" s="2">
        <v>3.472222222222222E-3</v>
      </c>
      <c r="AH498" t="s">
        <v>3911</v>
      </c>
      <c r="AI498">
        <v>3</v>
      </c>
      <c r="AJ498" t="s">
        <v>3938</v>
      </c>
      <c r="AK498" s="3">
        <v>42421</v>
      </c>
      <c r="AL498" s="10">
        <f>YEAR(ufc_fights_2[[#This Row],[date]])</f>
        <v>2016</v>
      </c>
      <c r="AM498" t="s">
        <v>4061</v>
      </c>
      <c r="AN498">
        <v>29</v>
      </c>
      <c r="AO498" t="s">
        <v>3918</v>
      </c>
      <c r="AP498">
        <f>IF(ufc_fights_2[[#This Row],[winner]]="Red",ufc_fights_2[[#This Row],[r_fighter_id]],ufc_fights_2[[#This Row],[b_fighter_id]])</f>
        <v>643</v>
      </c>
      <c r="AQ498" t="str">
        <f>_xlfn.XLOOKUP(ufc_fights_2[[#This Row],[winnerID]],ufc_fighters[id],ufc_fighters[fighter_name],"xxx",0,1)</f>
        <v>Nathan Coy</v>
      </c>
    </row>
    <row r="499" spans="1:43">
      <c r="A499">
        <v>2829</v>
      </c>
      <c r="B499">
        <v>3467</v>
      </c>
      <c r="C499">
        <f>_xlfn.XLOOKUP(ufc_fights_2[[#This Row],[r_fighter_id]],ufc_fighters[id],ufc_fighters[year],"xxx",0,1)</f>
        <v>1981</v>
      </c>
      <c r="D499">
        <f>_xlfn.XLOOKUP(ufc_fights_2[[#This Row],[b_fighter_id]],ufc_fighters[id],ufc_fighters[year],"Prázdné",0,1)</f>
        <v>1990</v>
      </c>
      <c r="E499" s="10">
        <f>YEAR(ufc_fights_2[[#This Row],[date]])-ufc_fights_2[[#This Row],[r_year]]</f>
        <v>37</v>
      </c>
      <c r="F499" s="10">
        <f>YEAR(ufc_fights_2[[#This Row],[date]])-ufc_fights_2[[#This Row],[b_year]]</f>
        <v>28</v>
      </c>
      <c r="G499">
        <v>0</v>
      </c>
      <c r="H499">
        <v>1</v>
      </c>
      <c r="I499">
        <v>0.59740000000000004</v>
      </c>
      <c r="J499">
        <v>0.42859999999999998</v>
      </c>
      <c r="K499">
        <v>0.6613</v>
      </c>
      <c r="L499">
        <v>0.68089999999999995</v>
      </c>
      <c r="M499">
        <v>0.75</v>
      </c>
      <c r="N499">
        <v>0</v>
      </c>
      <c r="O499">
        <v>0</v>
      </c>
      <c r="P499">
        <v>1</v>
      </c>
      <c r="Q499">
        <v>0</v>
      </c>
      <c r="R499">
        <v>0</v>
      </c>
      <c r="S499" s="2">
        <v>9.9537037037037042E-3</v>
      </c>
      <c r="T499" s="2">
        <v>9.2592592592592588E-5</v>
      </c>
      <c r="U499">
        <v>0.52310000000000001</v>
      </c>
      <c r="V499">
        <v>0.4103</v>
      </c>
      <c r="W499">
        <v>1</v>
      </c>
      <c r="X499">
        <v>0</v>
      </c>
      <c r="Y499">
        <v>0</v>
      </c>
      <c r="Z499">
        <v>0.375</v>
      </c>
      <c r="AA499">
        <v>0.47060000000000002</v>
      </c>
      <c r="AB499">
        <v>1</v>
      </c>
      <c r="AC499">
        <v>1</v>
      </c>
      <c r="AD499">
        <v>0.61760000000000004</v>
      </c>
      <c r="AE499">
        <v>0.375</v>
      </c>
      <c r="AF499" t="s">
        <v>3915</v>
      </c>
      <c r="AG499" s="2">
        <v>3.472222222222222E-3</v>
      </c>
      <c r="AH499" t="s">
        <v>3911</v>
      </c>
      <c r="AI499">
        <v>3</v>
      </c>
      <c r="AJ499" t="s">
        <v>3956</v>
      </c>
      <c r="AK499" s="3">
        <v>43351</v>
      </c>
      <c r="AL499" s="10">
        <f>YEAR(ufc_fights_2[[#This Row],[date]])</f>
        <v>2018</v>
      </c>
      <c r="AM499" t="s">
        <v>4061</v>
      </c>
      <c r="AN499">
        <v>98</v>
      </c>
      <c r="AO499" t="s">
        <v>3913</v>
      </c>
      <c r="AP499">
        <f>IF(ufc_fights_2[[#This Row],[winner]]="Red",ufc_fights_2[[#This Row],[r_fighter_id]],ufc_fights_2[[#This Row],[b_fighter_id]])</f>
        <v>2829</v>
      </c>
      <c r="AQ499" t="str">
        <f>_xlfn.XLOOKUP(ufc_fights_2[[#This Row],[winnerID]],ufc_fighters[id],ufc_fighters[fighter_name],"xxx",0,1)</f>
        <v>Diego Sanchez</v>
      </c>
    </row>
    <row r="500" spans="1:43">
      <c r="A500">
        <v>2829</v>
      </c>
      <c r="B500">
        <v>2493</v>
      </c>
      <c r="C500">
        <f>_xlfn.XLOOKUP(ufc_fights_2[[#This Row],[r_fighter_id]],ufc_fighters[id],ufc_fighters[year],"xxx",0,1)</f>
        <v>1981</v>
      </c>
      <c r="D500">
        <f>_xlfn.XLOOKUP(ufc_fights_2[[#This Row],[b_fighter_id]],ufc_fighters[id],ufc_fighters[year],"Prázdné",0,1)</f>
        <v>1993</v>
      </c>
      <c r="E500" s="10">
        <f>YEAR(ufc_fights_2[[#This Row],[date]])-ufc_fights_2[[#This Row],[r_year]]</f>
        <v>39</v>
      </c>
      <c r="F500" s="10">
        <f>YEAR(ufc_fights_2[[#This Row],[date]])-ufc_fights_2[[#This Row],[b_year]]</f>
        <v>27</v>
      </c>
      <c r="G500">
        <v>0</v>
      </c>
      <c r="H500">
        <v>1</v>
      </c>
      <c r="I500">
        <v>0.3906</v>
      </c>
      <c r="J500">
        <v>0.58240000000000003</v>
      </c>
      <c r="K500">
        <v>0.42649999999999999</v>
      </c>
      <c r="L500">
        <v>0.59570000000000001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 s="2">
        <v>1.1574074074074075E-4</v>
      </c>
      <c r="T500" s="2">
        <v>5.6712962962962967E-4</v>
      </c>
      <c r="U500">
        <v>0.17649999999999999</v>
      </c>
      <c r="V500">
        <v>0.3846</v>
      </c>
      <c r="W500">
        <v>0.58819999999999995</v>
      </c>
      <c r="X500">
        <v>0.69230000000000003</v>
      </c>
      <c r="Y500">
        <v>0.83330000000000004</v>
      </c>
      <c r="Z500">
        <v>0.377</v>
      </c>
      <c r="AA500">
        <v>0.52</v>
      </c>
      <c r="AB500">
        <v>0.5</v>
      </c>
      <c r="AC500">
        <v>0.90910000000000002</v>
      </c>
      <c r="AD500">
        <v>1</v>
      </c>
      <c r="AE500">
        <v>0.8</v>
      </c>
      <c r="AF500" t="s">
        <v>4025</v>
      </c>
      <c r="AG500" s="2">
        <v>2.1875000000000002E-3</v>
      </c>
      <c r="AH500" t="s">
        <v>3911</v>
      </c>
      <c r="AI500">
        <v>3</v>
      </c>
      <c r="AJ500" t="s">
        <v>3924</v>
      </c>
      <c r="AK500" s="3">
        <v>43876</v>
      </c>
      <c r="AL500" s="10">
        <f>YEAR(ufc_fights_2[[#This Row],[date]])</f>
        <v>2020</v>
      </c>
      <c r="AM500" t="s">
        <v>4061</v>
      </c>
      <c r="AN500">
        <v>111</v>
      </c>
      <c r="AO500" t="s">
        <v>3913</v>
      </c>
      <c r="AP500">
        <f>IF(ufc_fights_2[[#This Row],[winner]]="Red",ufc_fights_2[[#This Row],[r_fighter_id]],ufc_fights_2[[#This Row],[b_fighter_id]])</f>
        <v>2829</v>
      </c>
      <c r="AQ500" t="str">
        <f>_xlfn.XLOOKUP(ufc_fights_2[[#This Row],[winnerID]],ufc_fighters[id],ufc_fighters[fighter_name],"xxx",0,1)</f>
        <v>Diego Sanchez</v>
      </c>
    </row>
    <row r="501" spans="1:43">
      <c r="A501">
        <v>2829</v>
      </c>
      <c r="B501">
        <v>2679</v>
      </c>
      <c r="C501">
        <f>_xlfn.XLOOKUP(ufc_fights_2[[#This Row],[r_fighter_id]],ufc_fighters[id],ufc_fighters[year],"xxx",0,1)</f>
        <v>1981</v>
      </c>
      <c r="D501">
        <f>_xlfn.XLOOKUP(ufc_fights_2[[#This Row],[b_fighter_id]],ufc_fighters[id],ufc_fighters[year],"Prázdné",0,1)</f>
        <v>1982</v>
      </c>
      <c r="E501" s="10">
        <f>YEAR(ufc_fights_2[[#This Row],[date]])-ufc_fights_2[[#This Row],[r_year]]</f>
        <v>25</v>
      </c>
      <c r="F501" s="10">
        <f>YEAR(ufc_fights_2[[#This Row],[date]])-ufc_fights_2[[#This Row],[b_year]]</f>
        <v>24</v>
      </c>
      <c r="G501">
        <v>2</v>
      </c>
      <c r="H501">
        <v>0</v>
      </c>
      <c r="I501">
        <v>0.6</v>
      </c>
      <c r="J501">
        <v>0.5</v>
      </c>
      <c r="K501">
        <v>0.6</v>
      </c>
      <c r="L501">
        <v>0.5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4.6296296296296294E-5</v>
      </c>
      <c r="T501" s="2">
        <v>0</v>
      </c>
      <c r="U501">
        <v>0.55559999999999998</v>
      </c>
      <c r="V501">
        <v>0.5</v>
      </c>
      <c r="W501">
        <v>1</v>
      </c>
      <c r="X501">
        <v>0</v>
      </c>
      <c r="Y501">
        <v>0</v>
      </c>
      <c r="Z501">
        <v>0.42859999999999998</v>
      </c>
      <c r="AA501">
        <v>0.5</v>
      </c>
      <c r="AB501">
        <v>0</v>
      </c>
      <c r="AC501">
        <v>0</v>
      </c>
      <c r="AD501">
        <v>1</v>
      </c>
      <c r="AE501">
        <v>0</v>
      </c>
      <c r="AF501" t="s">
        <v>3910</v>
      </c>
      <c r="AG501" s="2">
        <v>1.2152777777777778E-3</v>
      </c>
      <c r="AH501" t="s">
        <v>3911</v>
      </c>
      <c r="AI501">
        <v>3</v>
      </c>
      <c r="AJ501" t="s">
        <v>3925</v>
      </c>
      <c r="AK501" s="3">
        <v>39064</v>
      </c>
      <c r="AL501" s="10">
        <f>YEAR(ufc_fights_2[[#This Row],[date]])</f>
        <v>2006</v>
      </c>
      <c r="AM501" t="s">
        <v>4061</v>
      </c>
      <c r="AN501">
        <v>116</v>
      </c>
      <c r="AO501" t="s">
        <v>3913</v>
      </c>
      <c r="AP501">
        <f>IF(ufc_fights_2[[#This Row],[winner]]="Red",ufc_fights_2[[#This Row],[r_fighter_id]],ufc_fights_2[[#This Row],[b_fighter_id]])</f>
        <v>2829</v>
      </c>
      <c r="AQ501" t="str">
        <f>_xlfn.XLOOKUP(ufc_fights_2[[#This Row],[winnerID]],ufc_fighters[id],ufc_fighters[fighter_name],"xxx",0,1)</f>
        <v>Diego Sanchez</v>
      </c>
    </row>
    <row r="502" spans="1:43">
      <c r="A502">
        <v>986</v>
      </c>
      <c r="B502">
        <v>613</v>
      </c>
      <c r="C502">
        <f>_xlfn.XLOOKUP(ufc_fights_2[[#This Row],[r_fighter_id]],ufc_fighters[id],ufc_fighters[year],"xxx",0,1)</f>
        <v>1976</v>
      </c>
      <c r="D502">
        <f>_xlfn.XLOOKUP(ufc_fights_2[[#This Row],[b_fighter_id]],ufc_fighters[id],ufc_fighters[year],"Prázdné",0,1)</f>
        <v>1977</v>
      </c>
      <c r="E502" s="10">
        <f>YEAR(ufc_fights_2[[#This Row],[date]])-ufc_fights_2[[#This Row],[r_year]]</f>
        <v>29</v>
      </c>
      <c r="F502" s="10">
        <f>YEAR(ufc_fights_2[[#This Row],[date]])-ufc_fights_2[[#This Row],[b_year]]</f>
        <v>28</v>
      </c>
      <c r="G502">
        <v>0</v>
      </c>
      <c r="H502">
        <v>0</v>
      </c>
      <c r="I502">
        <v>0.5</v>
      </c>
      <c r="J502">
        <v>0.5333</v>
      </c>
      <c r="K502">
        <v>0.74</v>
      </c>
      <c r="L502">
        <v>0.57889999999999997</v>
      </c>
      <c r="M502">
        <v>0.375</v>
      </c>
      <c r="N502">
        <v>0</v>
      </c>
      <c r="O502">
        <v>2</v>
      </c>
      <c r="P502">
        <v>0</v>
      </c>
      <c r="Q502">
        <v>0</v>
      </c>
      <c r="R502">
        <v>0</v>
      </c>
      <c r="S502" s="2">
        <v>2.9976851851851853E-3</v>
      </c>
      <c r="T502" s="2">
        <v>1.7361111111111112E-4</v>
      </c>
      <c r="U502">
        <v>0.5</v>
      </c>
      <c r="V502">
        <v>0.46150000000000002</v>
      </c>
      <c r="W502">
        <v>0.6</v>
      </c>
      <c r="X502">
        <v>0.33329999999999999</v>
      </c>
      <c r="Y502">
        <v>1</v>
      </c>
      <c r="Z502">
        <v>0.25</v>
      </c>
      <c r="AA502">
        <v>0.2</v>
      </c>
      <c r="AB502">
        <v>0.75</v>
      </c>
      <c r="AC502">
        <v>0.71430000000000005</v>
      </c>
      <c r="AD502">
        <v>0.5</v>
      </c>
      <c r="AE502">
        <v>0.66669999999999996</v>
      </c>
      <c r="AF502" t="s">
        <v>3933</v>
      </c>
      <c r="AG502" s="2">
        <v>4.2824074074074075E-4</v>
      </c>
      <c r="AH502" t="s">
        <v>3911</v>
      </c>
      <c r="AI502">
        <v>3</v>
      </c>
      <c r="AJ502" t="s">
        <v>3914</v>
      </c>
      <c r="AK502" s="3">
        <v>38661</v>
      </c>
      <c r="AL502" s="10">
        <f>YEAR(ufc_fights_2[[#This Row],[date]])</f>
        <v>2005</v>
      </c>
      <c r="AM502" t="s">
        <v>4061</v>
      </c>
      <c r="AN502">
        <v>1</v>
      </c>
      <c r="AO502" t="s">
        <v>3913</v>
      </c>
      <c r="AP502">
        <f>IF(ufc_fights_2[[#This Row],[winner]]="Red",ufc_fights_2[[#This Row],[r_fighter_id]],ufc_fights_2[[#This Row],[b_fighter_id]])</f>
        <v>986</v>
      </c>
      <c r="AQ502" t="str">
        <f>_xlfn.XLOOKUP(ufc_fights_2[[#This Row],[winnerID]],ufc_fighters[id],ufc_fighters[fighter_name],"xxx",0,1)</f>
        <v>Kenny Florian</v>
      </c>
    </row>
    <row r="503" spans="1:43">
      <c r="A503">
        <v>2829</v>
      </c>
      <c r="B503">
        <v>279</v>
      </c>
      <c r="C503">
        <f>_xlfn.XLOOKUP(ufc_fights_2[[#This Row],[r_fighter_id]],ufc_fighters[id],ufc_fighters[year],"xxx",0,1)</f>
        <v>1981</v>
      </c>
      <c r="D503">
        <f>_xlfn.XLOOKUP(ufc_fights_2[[#This Row],[b_fighter_id]],ufc_fighters[id],ufc_fighters[year],"Prázdné",0,1)</f>
        <v>1979</v>
      </c>
      <c r="E503" s="10">
        <f>YEAR(ufc_fights_2[[#This Row],[date]])-ufc_fights_2[[#This Row],[r_year]]</f>
        <v>27</v>
      </c>
      <c r="F503" s="10">
        <f>YEAR(ufc_fights_2[[#This Row],[date]])-ufc_fights_2[[#This Row],[b_year]]</f>
        <v>29</v>
      </c>
      <c r="G503">
        <v>0</v>
      </c>
      <c r="H503">
        <v>0</v>
      </c>
      <c r="I503">
        <v>0.48</v>
      </c>
      <c r="J503">
        <v>1</v>
      </c>
      <c r="K503">
        <v>0.65329999999999999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3.1250000000000002E-3</v>
      </c>
      <c r="T503" s="2">
        <v>0</v>
      </c>
      <c r="U503">
        <v>0.44679999999999997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0.48980000000000001</v>
      </c>
      <c r="AE503">
        <v>0</v>
      </c>
      <c r="AF503" t="s">
        <v>3910</v>
      </c>
      <c r="AG503" s="2">
        <v>3.2754629629629631E-3</v>
      </c>
      <c r="AH503" t="s">
        <v>3911</v>
      </c>
      <c r="AI503">
        <v>3</v>
      </c>
      <c r="AJ503" t="s">
        <v>3960</v>
      </c>
      <c r="AK503" s="3">
        <v>39508</v>
      </c>
      <c r="AL503" s="10">
        <f>YEAR(ufc_fights_2[[#This Row],[date]])</f>
        <v>2008</v>
      </c>
      <c r="AM503" t="s">
        <v>4061</v>
      </c>
      <c r="AN503">
        <v>143</v>
      </c>
      <c r="AO503" t="s">
        <v>3913</v>
      </c>
      <c r="AP503">
        <f>IF(ufc_fights_2[[#This Row],[winner]]="Red",ufc_fights_2[[#This Row],[r_fighter_id]],ufc_fights_2[[#This Row],[b_fighter_id]])</f>
        <v>2829</v>
      </c>
      <c r="AQ503" t="str">
        <f>_xlfn.XLOOKUP(ufc_fights_2[[#This Row],[winnerID]],ufc_fighters[id],ufc_fighters[fighter_name],"xxx",0,1)</f>
        <v>Diego Sanchez</v>
      </c>
    </row>
    <row r="504" spans="1:43">
      <c r="A504">
        <v>2829</v>
      </c>
      <c r="B504">
        <v>1588</v>
      </c>
      <c r="C504">
        <f>_xlfn.XLOOKUP(ufc_fights_2[[#This Row],[r_fighter_id]],ufc_fighters[id],ufc_fighters[year],"xxx",0,1)</f>
        <v>1981</v>
      </c>
      <c r="D504">
        <f>_xlfn.XLOOKUP(ufc_fights_2[[#This Row],[b_fighter_id]],ufc_fighters[id],ufc_fighters[year],"Prázdné",0,1)</f>
        <v>1982</v>
      </c>
      <c r="E504" s="10">
        <f>YEAR(ufc_fights_2[[#This Row],[date]])-ufc_fights_2[[#This Row],[r_year]]</f>
        <v>30</v>
      </c>
      <c r="F504" s="10">
        <f>YEAR(ufc_fights_2[[#This Row],[date]])-ufc_fights_2[[#This Row],[b_year]]</f>
        <v>29</v>
      </c>
      <c r="G504">
        <v>0</v>
      </c>
      <c r="H504">
        <v>1</v>
      </c>
      <c r="I504">
        <v>0.2525</v>
      </c>
      <c r="J504">
        <v>0.38500000000000001</v>
      </c>
      <c r="K504">
        <v>0.2525</v>
      </c>
      <c r="L504">
        <v>0.3911</v>
      </c>
      <c r="M504">
        <v>6.6699999999999995E-2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1.1342592592592593E-3</v>
      </c>
      <c r="T504" s="2">
        <v>2.5462962962962961E-4</v>
      </c>
      <c r="U504">
        <v>0.22040000000000001</v>
      </c>
      <c r="V504">
        <v>0.375</v>
      </c>
      <c r="W504">
        <v>0.57140000000000002</v>
      </c>
      <c r="X504">
        <v>1</v>
      </c>
      <c r="Y504">
        <v>1</v>
      </c>
      <c r="Z504">
        <v>0.2026</v>
      </c>
      <c r="AA504">
        <v>0.35120000000000001</v>
      </c>
      <c r="AB504">
        <v>0.40820000000000001</v>
      </c>
      <c r="AC504">
        <v>0.5625</v>
      </c>
      <c r="AD504">
        <v>0</v>
      </c>
      <c r="AE504">
        <v>0</v>
      </c>
      <c r="AF504" t="s">
        <v>3915</v>
      </c>
      <c r="AG504" s="2">
        <v>3.472222222222222E-3</v>
      </c>
      <c r="AH504" t="s">
        <v>3911</v>
      </c>
      <c r="AI504">
        <v>3</v>
      </c>
      <c r="AJ504" t="s">
        <v>3914</v>
      </c>
      <c r="AK504" s="3">
        <v>40605</v>
      </c>
      <c r="AL504" s="10">
        <f>YEAR(ufc_fights_2[[#This Row],[date]])</f>
        <v>2011</v>
      </c>
      <c r="AM504" t="s">
        <v>4061</v>
      </c>
      <c r="AN504">
        <v>149</v>
      </c>
      <c r="AO504" t="s">
        <v>3913</v>
      </c>
      <c r="AP504">
        <f>IF(ufc_fights_2[[#This Row],[winner]]="Red",ufc_fights_2[[#This Row],[r_fighter_id]],ufc_fights_2[[#This Row],[b_fighter_id]])</f>
        <v>2829</v>
      </c>
      <c r="AQ504" t="str">
        <f>_xlfn.XLOOKUP(ufc_fights_2[[#This Row],[winnerID]],ufc_fighters[id],ufc_fighters[fighter_name],"xxx",0,1)</f>
        <v>Diego Sanchez</v>
      </c>
    </row>
    <row r="505" spans="1:43">
      <c r="A505">
        <v>3424</v>
      </c>
      <c r="B505">
        <v>2136</v>
      </c>
      <c r="C505">
        <f>_xlfn.XLOOKUP(ufc_fights_2[[#This Row],[r_fighter_id]],ufc_fighters[id],ufc_fighters[year],"xxx",0,1)</f>
        <v>1986</v>
      </c>
      <c r="D505">
        <f>_xlfn.XLOOKUP(ufc_fights_2[[#This Row],[b_fighter_id]],ufc_fighters[id],ufc_fighters[year],"Prázdné",0,1)</f>
        <v>1986</v>
      </c>
      <c r="E505" s="10">
        <f>YEAR(ufc_fights_2[[#This Row],[date]])-ufc_fights_2[[#This Row],[r_year]]</f>
        <v>28</v>
      </c>
      <c r="F505" s="10">
        <f>YEAR(ufc_fights_2[[#This Row],[date]])-ufc_fights_2[[#This Row],[b_year]]</f>
        <v>28</v>
      </c>
      <c r="G505">
        <v>0</v>
      </c>
      <c r="H505">
        <v>0</v>
      </c>
      <c r="I505">
        <v>0.5161</v>
      </c>
      <c r="J505">
        <v>0.48330000000000001</v>
      </c>
      <c r="K505">
        <v>0.62360000000000004</v>
      </c>
      <c r="L505">
        <v>0.56459999999999999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 s="2">
        <v>2.627314814814815E-3</v>
      </c>
      <c r="T505" s="2">
        <v>2.1875000000000002E-3</v>
      </c>
      <c r="U505">
        <v>0.40860000000000002</v>
      </c>
      <c r="V505">
        <v>0.34179999999999999</v>
      </c>
      <c r="W505">
        <v>0.85</v>
      </c>
      <c r="X505">
        <v>0.81820000000000004</v>
      </c>
      <c r="Y505">
        <v>0.68</v>
      </c>
      <c r="Z505">
        <v>0.39329999999999998</v>
      </c>
      <c r="AA505">
        <v>0.44440000000000002</v>
      </c>
      <c r="AB505">
        <v>0.81820000000000004</v>
      </c>
      <c r="AC505">
        <v>0.83330000000000004</v>
      </c>
      <c r="AD505">
        <v>0.84619999999999995</v>
      </c>
      <c r="AE505">
        <v>0</v>
      </c>
      <c r="AF505" t="s">
        <v>3915</v>
      </c>
      <c r="AG505" s="2">
        <v>3.472222222222222E-3</v>
      </c>
      <c r="AH505" t="s">
        <v>3911</v>
      </c>
      <c r="AI505">
        <v>3</v>
      </c>
      <c r="AJ505" t="s">
        <v>3961</v>
      </c>
      <c r="AK505" s="3">
        <v>41874</v>
      </c>
      <c r="AL505" s="10">
        <f>YEAR(ufc_fights_2[[#This Row],[date]])</f>
        <v>2014</v>
      </c>
      <c r="AM505" t="s">
        <v>4061</v>
      </c>
      <c r="AN505">
        <v>28</v>
      </c>
      <c r="AO505" t="s">
        <v>3913</v>
      </c>
      <c r="AP505">
        <f>IF(ufc_fights_2[[#This Row],[winner]]="Red",ufc_fights_2[[#This Row],[r_fighter_id]],ufc_fights_2[[#This Row],[b_fighter_id]])</f>
        <v>3424</v>
      </c>
      <c r="AQ505" t="str">
        <f>_xlfn.XLOOKUP(ufc_fights_2[[#This Row],[winnerID]],ufc_fighters[id],ufc_fighters[fighter_name],"xxx",0,1)</f>
        <v>Sai Wang</v>
      </c>
    </row>
    <row r="506" spans="1:43">
      <c r="A506">
        <v>2265</v>
      </c>
      <c r="B506">
        <v>754</v>
      </c>
      <c r="C506">
        <f>_xlfn.XLOOKUP(ufc_fights_2[[#This Row],[r_fighter_id]],ufc_fighters[id],ufc_fighters[year],"xxx",0,1)</f>
        <v>1970</v>
      </c>
      <c r="D506">
        <f>_xlfn.XLOOKUP(ufc_fights_2[[#This Row],[b_fighter_id]],ufc_fighters[id],ufc_fighters[year],"Prázdné",0,1)</f>
        <v>1974</v>
      </c>
      <c r="E506" s="10">
        <f>YEAR(ufc_fights_2[[#This Row],[date]])-ufc_fights_2[[#This Row],[r_year]]</f>
        <v>31</v>
      </c>
      <c r="F506" s="10">
        <f>YEAR(ufc_fights_2[[#This Row],[date]])-ufc_fights_2[[#This Row],[b_year]]</f>
        <v>27</v>
      </c>
      <c r="G506">
        <v>1</v>
      </c>
      <c r="H506">
        <v>0</v>
      </c>
      <c r="I506">
        <v>1</v>
      </c>
      <c r="J506">
        <v>0.2</v>
      </c>
      <c r="K506">
        <v>1</v>
      </c>
      <c r="L506">
        <v>0.91839999999999999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2.9166666666666668E-3</v>
      </c>
      <c r="T506" s="2">
        <v>0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0.5</v>
      </c>
      <c r="AD506">
        <v>1</v>
      </c>
      <c r="AE506">
        <v>0</v>
      </c>
      <c r="AF506" t="s">
        <v>3910</v>
      </c>
      <c r="AG506" s="2">
        <v>1.7361111111111112E-4</v>
      </c>
      <c r="AH506" t="s">
        <v>3911</v>
      </c>
      <c r="AI506">
        <v>3</v>
      </c>
      <c r="AJ506" t="s">
        <v>4080</v>
      </c>
      <c r="AK506" s="3">
        <v>37162</v>
      </c>
      <c r="AL506" s="10">
        <f>YEAR(ufc_fights_2[[#This Row],[date]])</f>
        <v>2001</v>
      </c>
      <c r="AM506" t="s">
        <v>4061</v>
      </c>
      <c r="AN506">
        <v>1</v>
      </c>
      <c r="AO506" t="s">
        <v>3913</v>
      </c>
      <c r="AP506">
        <f>IF(ufc_fights_2[[#This Row],[winner]]="Red",ufc_fights_2[[#This Row],[r_fighter_id]],ufc_fights_2[[#This Row],[b_fighter_id]])</f>
        <v>2265</v>
      </c>
      <c r="AQ506" t="str">
        <f>_xlfn.XLOOKUP(ufc_fights_2[[#This Row],[winnerID]],ufc_fighters[id],ufc_fighters[fighter_name],"xxx",0,1)</f>
        <v>Jutaro Nakao</v>
      </c>
    </row>
    <row r="507" spans="1:43">
      <c r="A507">
        <v>485</v>
      </c>
      <c r="B507">
        <v>2713</v>
      </c>
      <c r="C507">
        <f>_xlfn.XLOOKUP(ufc_fights_2[[#This Row],[r_fighter_id]],ufc_fighters[id],ufc_fighters[year],"xxx",0,1)</f>
        <v>1978</v>
      </c>
      <c r="D507">
        <f>_xlfn.XLOOKUP(ufc_fights_2[[#This Row],[b_fighter_id]],ufc_fighters[id],ufc_fighters[year],"Prázdné",0,1)</f>
        <v>1984</v>
      </c>
      <c r="E507" s="10">
        <f>YEAR(ufc_fights_2[[#This Row],[date]])-ufc_fights_2[[#This Row],[r_year]]</f>
        <v>38</v>
      </c>
      <c r="F507" s="10">
        <f>YEAR(ufc_fights_2[[#This Row],[date]])-ufc_fights_2[[#This Row],[b_year]]</f>
        <v>32</v>
      </c>
      <c r="G507">
        <v>0</v>
      </c>
      <c r="H507">
        <v>0</v>
      </c>
      <c r="I507">
        <v>0.47139999999999999</v>
      </c>
      <c r="J507">
        <v>0.20899999999999999</v>
      </c>
      <c r="K507">
        <v>0.53749999999999998</v>
      </c>
      <c r="L507">
        <v>0.29409999999999997</v>
      </c>
      <c r="M507">
        <v>0.33329999999999999</v>
      </c>
      <c r="N507">
        <v>0</v>
      </c>
      <c r="O507">
        <v>0</v>
      </c>
      <c r="P507">
        <v>0</v>
      </c>
      <c r="Q507">
        <v>1</v>
      </c>
      <c r="R507">
        <v>2</v>
      </c>
      <c r="S507" s="2">
        <v>1.8171296296296297E-3</v>
      </c>
      <c r="T507" s="2">
        <v>2.2222222222222222E-3</v>
      </c>
      <c r="U507">
        <v>0.40679999999999999</v>
      </c>
      <c r="V507">
        <v>0.1</v>
      </c>
      <c r="W507">
        <v>0.77780000000000005</v>
      </c>
      <c r="X507">
        <v>1</v>
      </c>
      <c r="Y507">
        <v>0.73329999999999995</v>
      </c>
      <c r="Z507">
        <v>0.43080000000000002</v>
      </c>
      <c r="AA507">
        <v>0.16800000000000001</v>
      </c>
      <c r="AB507">
        <v>1</v>
      </c>
      <c r="AC507">
        <v>1</v>
      </c>
      <c r="AD507">
        <v>0</v>
      </c>
      <c r="AE507">
        <v>0.6</v>
      </c>
      <c r="AF507" t="s">
        <v>3922</v>
      </c>
      <c r="AG507" s="2">
        <v>3.472222222222222E-3</v>
      </c>
      <c r="AH507" t="s">
        <v>3911</v>
      </c>
      <c r="AI507">
        <v>3</v>
      </c>
      <c r="AJ507" t="s">
        <v>3956</v>
      </c>
      <c r="AK507" s="3">
        <v>42630</v>
      </c>
      <c r="AL507" s="10">
        <f>YEAR(ufc_fights_2[[#This Row],[date]])</f>
        <v>2016</v>
      </c>
      <c r="AM507" t="s">
        <v>4061</v>
      </c>
      <c r="AN507">
        <v>88</v>
      </c>
      <c r="AO507" t="s">
        <v>3913</v>
      </c>
      <c r="AP507">
        <f>IF(ufc_fights_2[[#This Row],[winner]]="Red",ufc_fights_2[[#This Row],[r_fighter_id]],ufc_fights_2[[#This Row],[b_fighter_id]])</f>
        <v>485</v>
      </c>
      <c r="AQ507" t="str">
        <f>_xlfn.XLOOKUP(ufc_fights_2[[#This Row],[winnerID]],ufc_fighters[id],ufc_fighters[fighter_name],"xxx",0,1)</f>
        <v>Roan Carneiro</v>
      </c>
    </row>
    <row r="508" spans="1:43">
      <c r="A508">
        <v>485</v>
      </c>
      <c r="B508">
        <v>571</v>
      </c>
      <c r="C508">
        <f>_xlfn.XLOOKUP(ufc_fights_2[[#This Row],[r_fighter_id]],ufc_fighters[id],ufc_fighters[year],"xxx",0,1)</f>
        <v>1978</v>
      </c>
      <c r="D508">
        <f>_xlfn.XLOOKUP(ufc_fights_2[[#This Row],[b_fighter_id]],ufc_fighters[id],ufc_fighters[year],"Prázdné",0,1)</f>
        <v>1976</v>
      </c>
      <c r="E508" s="10">
        <f>YEAR(ufc_fights_2[[#This Row],[date]])-ufc_fights_2[[#This Row],[r_year]]</f>
        <v>29</v>
      </c>
      <c r="F508" s="10">
        <f>YEAR(ufc_fights_2[[#This Row],[date]])-ufc_fights_2[[#This Row],[b_year]]</f>
        <v>31</v>
      </c>
      <c r="G508">
        <v>0</v>
      </c>
      <c r="H508">
        <v>0</v>
      </c>
      <c r="I508">
        <v>0.61109999999999998</v>
      </c>
      <c r="J508">
        <v>0.33329999999999999</v>
      </c>
      <c r="K508">
        <v>0.76619999999999999</v>
      </c>
      <c r="L508">
        <v>0.76619999999999999</v>
      </c>
      <c r="M508">
        <v>0.875</v>
      </c>
      <c r="N508">
        <v>0</v>
      </c>
      <c r="O508">
        <v>4</v>
      </c>
      <c r="P508">
        <v>0</v>
      </c>
      <c r="Q508">
        <v>0</v>
      </c>
      <c r="R508">
        <v>0</v>
      </c>
      <c r="S508" s="2">
        <v>8.2175925925925923E-3</v>
      </c>
      <c r="T508" s="2">
        <v>9.2592592592592588E-5</v>
      </c>
      <c r="U508">
        <v>0.5333</v>
      </c>
      <c r="V508">
        <v>0.21740000000000001</v>
      </c>
      <c r="W508">
        <v>1</v>
      </c>
      <c r="X508">
        <v>1</v>
      </c>
      <c r="Y508">
        <v>1</v>
      </c>
      <c r="Z508">
        <v>0.58330000000000004</v>
      </c>
      <c r="AA508">
        <v>0.28570000000000001</v>
      </c>
      <c r="AB508">
        <v>0.9</v>
      </c>
      <c r="AC508">
        <v>0.5</v>
      </c>
      <c r="AD508">
        <v>0.42859999999999998</v>
      </c>
      <c r="AE508">
        <v>0</v>
      </c>
      <c r="AF508" t="s">
        <v>3915</v>
      </c>
      <c r="AG508" s="2">
        <v>3.472222222222222E-3</v>
      </c>
      <c r="AH508" t="s">
        <v>3911</v>
      </c>
      <c r="AI508">
        <v>3</v>
      </c>
      <c r="AJ508" t="s">
        <v>3949</v>
      </c>
      <c r="AK508" s="3">
        <v>39177</v>
      </c>
      <c r="AL508" s="10">
        <f>YEAR(ufc_fights_2[[#This Row],[date]])</f>
        <v>2007</v>
      </c>
      <c r="AM508" t="s">
        <v>4061</v>
      </c>
      <c r="AN508">
        <v>1</v>
      </c>
      <c r="AO508" t="s">
        <v>3913</v>
      </c>
      <c r="AP508">
        <f>IF(ufc_fights_2[[#This Row],[winner]]="Red",ufc_fights_2[[#This Row],[r_fighter_id]],ufc_fights_2[[#This Row],[b_fighter_id]])</f>
        <v>485</v>
      </c>
      <c r="AQ508" t="str">
        <f>_xlfn.XLOOKUP(ufc_fights_2[[#This Row],[winnerID]],ufc_fighters[id],ufc_fighters[fighter_name],"xxx",0,1)</f>
        <v>Roan Carneiro</v>
      </c>
    </row>
    <row r="509" spans="1:43">
      <c r="A509">
        <v>2304</v>
      </c>
      <c r="B509">
        <v>3095</v>
      </c>
      <c r="C509">
        <f>_xlfn.XLOOKUP(ufc_fights_2[[#This Row],[r_fighter_id]],ufc_fighters[id],ufc_fighters[year],"xxx",0,1)</f>
        <v>1976</v>
      </c>
      <c r="D509">
        <f>_xlfn.XLOOKUP(ufc_fights_2[[#This Row],[b_fighter_id]],ufc_fighters[id],ufc_fighters[year],"Prázdné",0,1)</f>
        <v>1971</v>
      </c>
      <c r="E509" s="10">
        <f>YEAR(ufc_fights_2[[#This Row],[date]])-ufc_fights_2[[#This Row],[r_year]]</f>
        <v>26</v>
      </c>
      <c r="F509" s="10">
        <f>YEAR(ufc_fights_2[[#This Row],[date]])-ufc_fights_2[[#This Row],[b_year]]</f>
        <v>31</v>
      </c>
      <c r="G509">
        <v>0</v>
      </c>
      <c r="H509">
        <v>0</v>
      </c>
      <c r="I509">
        <v>0</v>
      </c>
      <c r="J509">
        <v>0.5</v>
      </c>
      <c r="K509">
        <v>0</v>
      </c>
      <c r="L509">
        <v>0.75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 s="2">
        <v>9.0277777777777774E-4</v>
      </c>
      <c r="T509" s="2">
        <v>2.3148148148148147E-5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0.5</v>
      </c>
      <c r="AB509">
        <v>0</v>
      </c>
      <c r="AC509">
        <v>0</v>
      </c>
      <c r="AD509">
        <v>0</v>
      </c>
      <c r="AE509">
        <v>0</v>
      </c>
      <c r="AF509" t="s">
        <v>3933</v>
      </c>
      <c r="AG509" s="2">
        <v>1.2152777777777778E-3</v>
      </c>
      <c r="AH509" t="s">
        <v>3911</v>
      </c>
      <c r="AI509">
        <v>3</v>
      </c>
      <c r="AJ509" t="s">
        <v>4052</v>
      </c>
      <c r="AK509" s="3">
        <v>37582</v>
      </c>
      <c r="AL509" s="10">
        <f>YEAR(ufc_fights_2[[#This Row],[date]])</f>
        <v>2002</v>
      </c>
      <c r="AM509" t="s">
        <v>4061</v>
      </c>
      <c r="AN509">
        <v>1</v>
      </c>
      <c r="AO509" t="s">
        <v>3913</v>
      </c>
      <c r="AP509">
        <f>IF(ufc_fights_2[[#This Row],[winner]]="Red",ufc_fights_2[[#This Row],[r_fighter_id]],ufc_fights_2[[#This Row],[b_fighter_id]])</f>
        <v>2304</v>
      </c>
      <c r="AQ509" t="str">
        <f>_xlfn.XLOOKUP(ufc_fights_2[[#This Row],[winnerID]],ufc_fighters[id],ufc_fighters[fighter_name],"xxx",0,1)</f>
        <v>Carlos Newton</v>
      </c>
    </row>
    <row r="510" spans="1:43">
      <c r="A510">
        <v>3284</v>
      </c>
      <c r="B510">
        <v>3368</v>
      </c>
      <c r="C510">
        <f>_xlfn.XLOOKUP(ufc_fights_2[[#This Row],[r_fighter_id]],ufc_fighters[id],ufc_fighters[year],"xxx",0,1)</f>
        <v>1972</v>
      </c>
      <c r="D510">
        <f>_xlfn.XLOOKUP(ufc_fights_2[[#This Row],[b_fighter_id]],ufc_fighters[id],ufc_fighters[year],"Prázdné",0,1)</f>
        <v>1973</v>
      </c>
      <c r="E510" s="10">
        <f>YEAR(ufc_fights_2[[#This Row],[date]])-ufc_fights_2[[#This Row],[r_year]]</f>
        <v>32</v>
      </c>
      <c r="F510" s="10">
        <f>YEAR(ufc_fights_2[[#This Row],[date]])-ufc_fights_2[[#This Row],[b_year]]</f>
        <v>31</v>
      </c>
      <c r="G510">
        <v>0</v>
      </c>
      <c r="H510">
        <v>0</v>
      </c>
      <c r="I510">
        <v>0.55930000000000002</v>
      </c>
      <c r="J510">
        <v>0.1905</v>
      </c>
      <c r="K510">
        <v>0.69889999999999997</v>
      </c>
      <c r="L510">
        <v>0.37040000000000001</v>
      </c>
      <c r="M510">
        <v>1</v>
      </c>
      <c r="N510">
        <v>0</v>
      </c>
      <c r="O510">
        <v>0</v>
      </c>
      <c r="P510">
        <v>2</v>
      </c>
      <c r="Q510">
        <v>0</v>
      </c>
      <c r="R510">
        <v>0</v>
      </c>
      <c r="S510" s="2">
        <v>3.4837962962962965E-3</v>
      </c>
      <c r="T510" s="2">
        <v>6.134259259259259E-4</v>
      </c>
      <c r="U510">
        <v>0.54169999999999996</v>
      </c>
      <c r="V510">
        <v>0.1111</v>
      </c>
      <c r="W510">
        <v>0.6</v>
      </c>
      <c r="X510">
        <v>1</v>
      </c>
      <c r="Y510">
        <v>1</v>
      </c>
      <c r="Z510">
        <v>0.3125</v>
      </c>
      <c r="AA510">
        <v>0.15379999999999999</v>
      </c>
      <c r="AB510">
        <v>0.5625</v>
      </c>
      <c r="AC510">
        <v>0.25</v>
      </c>
      <c r="AD510">
        <v>0.70369999999999999</v>
      </c>
      <c r="AE510">
        <v>0</v>
      </c>
      <c r="AF510" t="s">
        <v>3910</v>
      </c>
      <c r="AG510" s="2">
        <v>1.5162037037037036E-3</v>
      </c>
      <c r="AH510" t="s">
        <v>3911</v>
      </c>
      <c r="AI510">
        <v>3</v>
      </c>
      <c r="AJ510" t="s">
        <v>3914</v>
      </c>
      <c r="AK510" s="3">
        <v>38282</v>
      </c>
      <c r="AL510" s="10">
        <f>YEAR(ufc_fights_2[[#This Row],[date]])</f>
        <v>2004</v>
      </c>
      <c r="AM510" t="s">
        <v>4061</v>
      </c>
      <c r="AN510">
        <v>36</v>
      </c>
      <c r="AO510" t="s">
        <v>3913</v>
      </c>
      <c r="AP510">
        <f>IF(ufc_fights_2[[#This Row],[winner]]="Red",ufc_fights_2[[#This Row],[r_fighter_id]],ufc_fights_2[[#This Row],[b_fighter_id]])</f>
        <v>3284</v>
      </c>
      <c r="AQ510" t="str">
        <f>_xlfn.XLOOKUP(ufc_fights_2[[#This Row],[winnerID]],ufc_fighters[id],ufc_fighters[fighter_name],"xxx",0,1)</f>
        <v>Frank Trigg</v>
      </c>
    </row>
    <row r="511" spans="1:43">
      <c r="A511">
        <v>1624</v>
      </c>
      <c r="B511">
        <v>3210</v>
      </c>
      <c r="C511">
        <f>_xlfn.XLOOKUP(ufc_fights_2[[#This Row],[r_fighter_id]],ufc_fighters[id],ufc_fighters[year],"xxx",0,1)</f>
        <v>1984</v>
      </c>
      <c r="D511">
        <f>_xlfn.XLOOKUP(ufc_fights_2[[#This Row],[b_fighter_id]],ufc_fighters[id],ufc_fighters[year],"Prázdné",0,1)</f>
        <v>1979</v>
      </c>
      <c r="E511" s="10">
        <f>YEAR(ufc_fights_2[[#This Row],[date]])-ufc_fights_2[[#This Row],[r_year]]</f>
        <v>24</v>
      </c>
      <c r="F511" s="10">
        <f>YEAR(ufc_fights_2[[#This Row],[date]])-ufc_fights_2[[#This Row],[b_year]]</f>
        <v>29</v>
      </c>
      <c r="G511">
        <v>0</v>
      </c>
      <c r="H511">
        <v>0</v>
      </c>
      <c r="I511">
        <v>0.50360000000000005</v>
      </c>
      <c r="J511">
        <v>0.53090000000000004</v>
      </c>
      <c r="K511">
        <v>0.65810000000000002</v>
      </c>
      <c r="L511">
        <v>0.73760000000000003</v>
      </c>
      <c r="M511">
        <v>1</v>
      </c>
      <c r="N511">
        <v>1</v>
      </c>
      <c r="O511">
        <v>0</v>
      </c>
      <c r="P511">
        <v>3</v>
      </c>
      <c r="Q511">
        <v>1</v>
      </c>
      <c r="R511">
        <v>0</v>
      </c>
      <c r="S511" s="2">
        <v>8.4143518518518517E-3</v>
      </c>
      <c r="T511" s="2">
        <v>9.4907407407407408E-4</v>
      </c>
      <c r="U511">
        <v>0.45600000000000002</v>
      </c>
      <c r="V511">
        <v>0.43280000000000002</v>
      </c>
      <c r="W511">
        <v>0.92859999999999998</v>
      </c>
      <c r="X511">
        <v>0</v>
      </c>
      <c r="Y511">
        <v>1</v>
      </c>
      <c r="Z511">
        <v>0.36109999999999998</v>
      </c>
      <c r="AA511">
        <v>0.32500000000000001</v>
      </c>
      <c r="AB511">
        <v>0.73329999999999995</v>
      </c>
      <c r="AC511">
        <v>0.85</v>
      </c>
      <c r="AD511">
        <v>0.52270000000000005</v>
      </c>
      <c r="AE511">
        <v>0.61899999999999999</v>
      </c>
      <c r="AF511" t="s">
        <v>3915</v>
      </c>
      <c r="AG511" s="2">
        <v>3.472222222222222E-3</v>
      </c>
      <c r="AH511" t="s">
        <v>3911</v>
      </c>
      <c r="AI511">
        <v>3</v>
      </c>
      <c r="AJ511" t="s">
        <v>3914</v>
      </c>
      <c r="AK511" s="3">
        <v>39466</v>
      </c>
      <c r="AL511" s="10">
        <f>YEAR(ufc_fights_2[[#This Row],[date]])</f>
        <v>2008</v>
      </c>
      <c r="AM511" t="s">
        <v>4061</v>
      </c>
      <c r="AN511">
        <v>153</v>
      </c>
      <c r="AO511" t="s">
        <v>3913</v>
      </c>
      <c r="AP511">
        <f>IF(ufc_fights_2[[#This Row],[winner]]="Red",ufc_fights_2[[#This Row],[r_fighter_id]],ufc_fights_2[[#This Row],[b_fighter_id]])</f>
        <v>1624</v>
      </c>
      <c r="AQ511" t="str">
        <f>_xlfn.XLOOKUP(ufc_fights_2[[#This Row],[winnerID]],ufc_fighters[id],ufc_fighters[fighter_name],"xxx",0,1)</f>
        <v>Paul Kelly</v>
      </c>
    </row>
    <row r="512" spans="1:43">
      <c r="A512">
        <v>2986</v>
      </c>
      <c r="B512">
        <v>1145</v>
      </c>
      <c r="C512">
        <f>_xlfn.XLOOKUP(ufc_fights_2[[#This Row],[r_fighter_id]],ufc_fighters[id],ufc_fighters[year],"xxx",0,1)</f>
        <v>1985</v>
      </c>
      <c r="D512">
        <f>_xlfn.XLOOKUP(ufc_fights_2[[#This Row],[b_fighter_id]],ufc_fighters[id],ufc_fighters[year],"Prázdné",0,1)</f>
        <v>1987</v>
      </c>
      <c r="E512" s="10">
        <f>YEAR(ufc_fights_2[[#This Row],[date]])-ufc_fights_2[[#This Row],[r_year]]</f>
        <v>30</v>
      </c>
      <c r="F512" s="10">
        <f>YEAR(ufc_fights_2[[#This Row],[date]])-ufc_fights_2[[#This Row],[b_year]]</f>
        <v>28</v>
      </c>
      <c r="G512">
        <v>0</v>
      </c>
      <c r="H512">
        <v>0</v>
      </c>
      <c r="I512">
        <v>0.58330000000000004</v>
      </c>
      <c r="J512">
        <v>0.375</v>
      </c>
      <c r="K512">
        <v>0.72370000000000001</v>
      </c>
      <c r="L512">
        <v>0.56989999999999996</v>
      </c>
      <c r="M512">
        <v>0.375</v>
      </c>
      <c r="N512">
        <v>0.33329999999999999</v>
      </c>
      <c r="O512">
        <v>0</v>
      </c>
      <c r="P512">
        <v>0</v>
      </c>
      <c r="Q512">
        <v>0</v>
      </c>
      <c r="R512">
        <v>1</v>
      </c>
      <c r="S512" s="2">
        <v>2.6041666666666665E-3</v>
      </c>
      <c r="T512" s="2">
        <v>3.2407407407407406E-3</v>
      </c>
      <c r="U512">
        <v>0.51719999999999999</v>
      </c>
      <c r="V512">
        <v>0.25</v>
      </c>
      <c r="W512">
        <v>0.66669999999999996</v>
      </c>
      <c r="X512">
        <v>0.71430000000000005</v>
      </c>
      <c r="Y512">
        <v>0.83330000000000004</v>
      </c>
      <c r="Z512">
        <v>0.53659999999999997</v>
      </c>
      <c r="AA512">
        <v>0.2286</v>
      </c>
      <c r="AB512">
        <v>0.85709999999999997</v>
      </c>
      <c r="AC512">
        <v>0.61539999999999995</v>
      </c>
      <c r="AD512">
        <v>0</v>
      </c>
      <c r="AE512">
        <v>0.625</v>
      </c>
      <c r="AF512" t="s">
        <v>3915</v>
      </c>
      <c r="AG512" s="2">
        <v>3.472222222222222E-3</v>
      </c>
      <c r="AH512" t="s">
        <v>3911</v>
      </c>
      <c r="AI512">
        <v>3</v>
      </c>
      <c r="AJ512" t="s">
        <v>3930</v>
      </c>
      <c r="AK512" s="3">
        <v>42182</v>
      </c>
      <c r="AL512" s="10">
        <f>YEAR(ufc_fights_2[[#This Row],[date]])</f>
        <v>2015</v>
      </c>
      <c r="AM512" t="s">
        <v>4061</v>
      </c>
      <c r="AN512">
        <v>69</v>
      </c>
      <c r="AO512" t="s">
        <v>3913</v>
      </c>
      <c r="AP512">
        <f>IF(ufc_fights_2[[#This Row],[winner]]="Red",ufc_fights_2[[#This Row],[r_fighter_id]],ufc_fights_2[[#This Row],[b_fighter_id]])</f>
        <v>2986</v>
      </c>
      <c r="AQ512" t="str">
        <f>_xlfn.XLOOKUP(ufc_fights_2[[#This Row],[winnerID]],ufc_fighters[id],ufc_fighters[fighter_name],"xxx",0,1)</f>
        <v>Leandro Silva</v>
      </c>
    </row>
    <row r="513" spans="1:43">
      <c r="A513">
        <v>2173</v>
      </c>
      <c r="B513">
        <v>3008</v>
      </c>
      <c r="C513">
        <f>_xlfn.XLOOKUP(ufc_fights_2[[#This Row],[r_fighter_id]],ufc_fighters[id],ufc_fighters[year],"xxx",0,1)</f>
        <v>1990</v>
      </c>
      <c r="D513">
        <f>_xlfn.XLOOKUP(ufc_fights_2[[#This Row],[b_fighter_id]],ufc_fighters[id],ufc_fighters[year],"Prázdné",0,1)</f>
        <v>1985</v>
      </c>
      <c r="E513" s="10">
        <f>YEAR(ufc_fights_2[[#This Row],[date]])-ufc_fights_2[[#This Row],[r_year]]</f>
        <v>25</v>
      </c>
      <c r="F513" s="10">
        <f>YEAR(ufc_fights_2[[#This Row],[date]])-ufc_fights_2[[#This Row],[b_year]]</f>
        <v>30</v>
      </c>
      <c r="G513">
        <v>0</v>
      </c>
      <c r="H513">
        <v>1</v>
      </c>
      <c r="I513">
        <v>0.32140000000000002</v>
      </c>
      <c r="J513">
        <v>0.52629999999999999</v>
      </c>
      <c r="K513">
        <v>0.40620000000000001</v>
      </c>
      <c r="L513">
        <v>0.57140000000000002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</v>
      </c>
      <c r="T513" s="2">
        <v>3.8194444444444446E-4</v>
      </c>
      <c r="U513">
        <v>0.26919999999999999</v>
      </c>
      <c r="V513">
        <v>0.47060000000000002</v>
      </c>
      <c r="W513">
        <v>1</v>
      </c>
      <c r="X513">
        <v>0</v>
      </c>
      <c r="Y513">
        <v>0</v>
      </c>
      <c r="Z513">
        <v>0.33329999999999999</v>
      </c>
      <c r="AA513">
        <v>0.46150000000000002</v>
      </c>
      <c r="AB513">
        <v>0.25</v>
      </c>
      <c r="AC513">
        <v>0.33329999999999999</v>
      </c>
      <c r="AD513">
        <v>0</v>
      </c>
      <c r="AE513">
        <v>1</v>
      </c>
      <c r="AF513" t="s">
        <v>3910</v>
      </c>
      <c r="AG513" s="2">
        <v>1.8865740740740742E-3</v>
      </c>
      <c r="AH513" t="s">
        <v>3911</v>
      </c>
      <c r="AI513">
        <v>3</v>
      </c>
      <c r="AJ513" t="s">
        <v>3942</v>
      </c>
      <c r="AK513" s="3">
        <v>42182</v>
      </c>
      <c r="AL513" s="10">
        <f>YEAR(ufc_fights_2[[#This Row],[date]])</f>
        <v>2015</v>
      </c>
      <c r="AM513" t="s">
        <v>4061</v>
      </c>
      <c r="AN513">
        <v>69</v>
      </c>
      <c r="AO513" t="s">
        <v>3918</v>
      </c>
      <c r="AP513">
        <f>IF(ufc_fights_2[[#This Row],[winner]]="Red",ufc_fights_2[[#This Row],[r_fighter_id]],ufc_fights_2[[#This Row],[b_fighter_id]])</f>
        <v>3008</v>
      </c>
      <c r="AQ513" t="str">
        <f>_xlfn.XLOOKUP(ufc_fights_2[[#This Row],[winnerID]],ufc_fighters[id],ufc_fighters[fighter_name],"xxx",0,1)</f>
        <v>Tony Sims</v>
      </c>
    </row>
    <row r="514" spans="1:43">
      <c r="A514">
        <v>354</v>
      </c>
      <c r="B514">
        <v>2711</v>
      </c>
      <c r="C514">
        <f>_xlfn.XLOOKUP(ufc_fights_2[[#This Row],[r_fighter_id]],ufc_fighters[id],ufc_fighters[year],"xxx",0,1)</f>
        <v>1981</v>
      </c>
      <c r="D514">
        <f>_xlfn.XLOOKUP(ufc_fights_2[[#This Row],[b_fighter_id]],ufc_fighters[id],ufc_fighters[year],"Prázdné",0,1)</f>
        <v>1980</v>
      </c>
      <c r="E514" s="10">
        <f>YEAR(ufc_fights_2[[#This Row],[date]])-ufc_fights_2[[#This Row],[r_year]]</f>
        <v>31</v>
      </c>
      <c r="F514" s="10">
        <f>YEAR(ufc_fights_2[[#This Row],[date]])-ufc_fights_2[[#This Row],[b_year]]</f>
        <v>32</v>
      </c>
      <c r="G514">
        <v>0</v>
      </c>
      <c r="H514">
        <v>0</v>
      </c>
      <c r="I514">
        <v>0.92310000000000003</v>
      </c>
      <c r="J514">
        <v>0.2727</v>
      </c>
      <c r="K514">
        <v>0.88139999999999996</v>
      </c>
      <c r="L514">
        <v>0.85709999999999997</v>
      </c>
      <c r="M514">
        <v>0.4</v>
      </c>
      <c r="N514">
        <v>0</v>
      </c>
      <c r="O514">
        <v>0</v>
      </c>
      <c r="P514">
        <v>3</v>
      </c>
      <c r="Q514">
        <v>0</v>
      </c>
      <c r="R514">
        <v>0</v>
      </c>
      <c r="S514" s="2">
        <v>9.1203703703703707E-3</v>
      </c>
      <c r="T514" s="2">
        <v>2.199074074074074E-4</v>
      </c>
      <c r="U514">
        <v>0.8</v>
      </c>
      <c r="V514">
        <v>0.2</v>
      </c>
      <c r="W514">
        <v>1</v>
      </c>
      <c r="X514">
        <v>1</v>
      </c>
      <c r="Y514">
        <v>0</v>
      </c>
      <c r="Z514">
        <v>0.8</v>
      </c>
      <c r="AA514">
        <v>0.2727</v>
      </c>
      <c r="AB514">
        <v>1</v>
      </c>
      <c r="AC514">
        <v>0</v>
      </c>
      <c r="AD514">
        <v>0.95</v>
      </c>
      <c r="AE514">
        <v>0</v>
      </c>
      <c r="AF514" t="s">
        <v>3915</v>
      </c>
      <c r="AG514" s="2">
        <v>3.472222222222222E-3</v>
      </c>
      <c r="AH514" t="s">
        <v>3911</v>
      </c>
      <c r="AI514">
        <v>3</v>
      </c>
      <c r="AJ514" t="s">
        <v>3914</v>
      </c>
      <c r="AK514" s="3">
        <v>40928</v>
      </c>
      <c r="AL514" s="10">
        <f>YEAR(ufc_fights_2[[#This Row],[date]])</f>
        <v>2012</v>
      </c>
      <c r="AM514" t="s">
        <v>4061</v>
      </c>
      <c r="AN514">
        <v>71</v>
      </c>
      <c r="AO514" t="s">
        <v>3913</v>
      </c>
      <c r="AP514">
        <f>IF(ufc_fights_2[[#This Row],[winner]]="Red",ufc_fights_2[[#This Row],[r_fighter_id]],ufc_fights_2[[#This Row],[b_fighter_id]])</f>
        <v>354</v>
      </c>
      <c r="AQ514" t="str">
        <f>_xlfn.XLOOKUP(ufc_fights_2[[#This Row],[winnerID]],ufc_fighters[id],ufc_fighters[fighter_name],"xxx",0,1)</f>
        <v>Charlie Brenneman</v>
      </c>
    </row>
    <row r="515" spans="1:43">
      <c r="A515">
        <v>2038</v>
      </c>
      <c r="B515">
        <v>3471</v>
      </c>
      <c r="C515">
        <f>_xlfn.XLOOKUP(ufc_fights_2[[#This Row],[r_fighter_id]],ufc_fighters[id],ufc_fighters[year],"xxx",0,1)</f>
        <v>1984</v>
      </c>
      <c r="D515">
        <f>_xlfn.XLOOKUP(ufc_fights_2[[#This Row],[b_fighter_id]],ufc_fighters[id],ufc_fighters[year],"Prázdné",0,1)</f>
        <v>1990</v>
      </c>
      <c r="E515" s="10">
        <f>YEAR(ufc_fights_2[[#This Row],[date]])-ufc_fights_2[[#This Row],[r_year]]</f>
        <v>29</v>
      </c>
      <c r="F515" s="10">
        <f>YEAR(ufc_fights_2[[#This Row],[date]])-ufc_fights_2[[#This Row],[b_year]]</f>
        <v>23</v>
      </c>
      <c r="G515">
        <v>0</v>
      </c>
      <c r="H515">
        <v>0</v>
      </c>
      <c r="I515">
        <v>0.28849999999999998</v>
      </c>
      <c r="J515">
        <v>0.26090000000000002</v>
      </c>
      <c r="K515">
        <v>0.31130000000000002</v>
      </c>
      <c r="L515">
        <v>0.26490000000000002</v>
      </c>
      <c r="M515">
        <v>0.125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3.9351851851851852E-4</v>
      </c>
      <c r="T515" s="2">
        <v>0</v>
      </c>
      <c r="U515">
        <v>0.1925</v>
      </c>
      <c r="V515">
        <v>0.26519999999999999</v>
      </c>
      <c r="W515">
        <v>0.44440000000000002</v>
      </c>
      <c r="X515">
        <v>0.6552</v>
      </c>
      <c r="Y515">
        <v>0</v>
      </c>
      <c r="Z515">
        <v>0.2838</v>
      </c>
      <c r="AA515">
        <v>0.25969999999999999</v>
      </c>
      <c r="AB515">
        <v>0.44440000000000002</v>
      </c>
      <c r="AC515">
        <v>0.33329999999999999</v>
      </c>
      <c r="AD515">
        <v>0</v>
      </c>
      <c r="AE515">
        <v>0</v>
      </c>
      <c r="AF515" t="s">
        <v>3922</v>
      </c>
      <c r="AG515" s="2">
        <v>3.472222222222222E-3</v>
      </c>
      <c r="AH515" t="s">
        <v>3911</v>
      </c>
      <c r="AI515">
        <v>3</v>
      </c>
      <c r="AJ515" t="s">
        <v>3914</v>
      </c>
      <c r="AK515" s="3">
        <v>41514</v>
      </c>
      <c r="AL515" s="10">
        <f>YEAR(ufc_fights_2[[#This Row],[date]])</f>
        <v>2013</v>
      </c>
      <c r="AM515" t="s">
        <v>4061</v>
      </c>
      <c r="AN515">
        <v>148</v>
      </c>
      <c r="AO515" t="s">
        <v>3913</v>
      </c>
      <c r="AP515">
        <f>IF(ufc_fights_2[[#This Row],[winner]]="Red",ufc_fights_2[[#This Row],[r_fighter_id]],ufc_fights_2[[#This Row],[b_fighter_id]])</f>
        <v>2038</v>
      </c>
      <c r="AQ515" t="str">
        <f>_xlfn.XLOOKUP(ufc_fights_2[[#This Row],[winnerID]],ufc_fighters[id],ufc_fighters[fighter_name],"xxx",0,1)</f>
        <v>Court McGee</v>
      </c>
    </row>
    <row r="516" spans="1:43">
      <c r="A516">
        <v>354</v>
      </c>
      <c r="B516">
        <v>3138</v>
      </c>
      <c r="C516">
        <f>_xlfn.XLOOKUP(ufc_fights_2[[#This Row],[r_fighter_id]],ufc_fighters[id],ufc_fighters[year],"xxx",0,1)</f>
        <v>1981</v>
      </c>
      <c r="D516">
        <f>_xlfn.XLOOKUP(ufc_fights_2[[#This Row],[b_fighter_id]],ufc_fighters[id],ufc_fighters[year],"Prázdné",0,1)</f>
        <v>1984</v>
      </c>
      <c r="E516" s="10">
        <f>YEAR(ufc_fights_2[[#This Row],[date]])-ufc_fights_2[[#This Row],[r_year]]</f>
        <v>30</v>
      </c>
      <c r="F516" s="10">
        <f>YEAR(ufc_fights_2[[#This Row],[date]])-ufc_fights_2[[#This Row],[b_year]]</f>
        <v>27</v>
      </c>
      <c r="G516">
        <v>0</v>
      </c>
      <c r="H516">
        <v>0</v>
      </c>
      <c r="I516">
        <v>0.42309999999999998</v>
      </c>
      <c r="J516">
        <v>0.36959999999999998</v>
      </c>
      <c r="K516">
        <v>0.81399999999999995</v>
      </c>
      <c r="L516">
        <v>0.67030000000000001</v>
      </c>
      <c r="M516">
        <v>0.625</v>
      </c>
      <c r="N516">
        <v>0.5</v>
      </c>
      <c r="O516">
        <v>0</v>
      </c>
      <c r="P516">
        <v>4</v>
      </c>
      <c r="Q516">
        <v>1</v>
      </c>
      <c r="R516">
        <v>0</v>
      </c>
      <c r="S516" s="2">
        <v>6.7361111111111111E-3</v>
      </c>
      <c r="T516" s="2">
        <v>1.9328703703703704E-3</v>
      </c>
      <c r="U516">
        <v>0.39129999999999998</v>
      </c>
      <c r="V516">
        <v>0.2571</v>
      </c>
      <c r="W516">
        <v>0.5</v>
      </c>
      <c r="X516">
        <v>1</v>
      </c>
      <c r="Y516">
        <v>0.66669999999999996</v>
      </c>
      <c r="Z516">
        <v>0.33329999999999999</v>
      </c>
      <c r="AA516">
        <v>0.25929999999999997</v>
      </c>
      <c r="AB516">
        <v>0.3</v>
      </c>
      <c r="AC516">
        <v>0.3846</v>
      </c>
      <c r="AD516">
        <v>0.71430000000000005</v>
      </c>
      <c r="AE516">
        <v>0.83330000000000004</v>
      </c>
      <c r="AF516" t="s">
        <v>3915</v>
      </c>
      <c r="AG516" s="2">
        <v>3.472222222222222E-3</v>
      </c>
      <c r="AH516" t="s">
        <v>3911</v>
      </c>
      <c r="AI516">
        <v>3</v>
      </c>
      <c r="AJ516" t="s">
        <v>4053</v>
      </c>
      <c r="AK516" s="3">
        <v>40720</v>
      </c>
      <c r="AL516" s="10">
        <f>YEAR(ufc_fights_2[[#This Row],[date]])</f>
        <v>2011</v>
      </c>
      <c r="AM516" t="s">
        <v>4061</v>
      </c>
      <c r="AN516">
        <v>29</v>
      </c>
      <c r="AO516" t="s">
        <v>3913</v>
      </c>
      <c r="AP516">
        <f>IF(ufc_fights_2[[#This Row],[winner]]="Red",ufc_fights_2[[#This Row],[r_fighter_id]],ufc_fights_2[[#This Row],[b_fighter_id]])</f>
        <v>354</v>
      </c>
      <c r="AQ516" t="str">
        <f>_xlfn.XLOOKUP(ufc_fights_2[[#This Row],[winnerID]],ufc_fighters[id],ufc_fighters[fighter_name],"xxx",0,1)</f>
        <v>Charlie Brenneman</v>
      </c>
    </row>
    <row r="517" spans="1:43">
      <c r="A517">
        <v>3553</v>
      </c>
      <c r="B517">
        <v>3505</v>
      </c>
      <c r="C517">
        <f>_xlfn.XLOOKUP(ufc_fights_2[[#This Row],[r_fighter_id]],ufc_fighters[id],ufc_fighters[year],"xxx",0,1)</f>
        <v>1974</v>
      </c>
      <c r="D517">
        <f>_xlfn.XLOOKUP(ufc_fights_2[[#This Row],[b_fighter_id]],ufc_fighters[id],ufc_fighters[year],"Prázdné",0,1)</f>
        <v>1975</v>
      </c>
      <c r="E517" s="10">
        <f>YEAR(ufc_fights_2[[#This Row],[date]])-ufc_fights_2[[#This Row],[r_year]]</f>
        <v>35</v>
      </c>
      <c r="F517" s="10">
        <f>YEAR(ufc_fights_2[[#This Row],[date]])-ufc_fights_2[[#This Row],[b_year]]</f>
        <v>34</v>
      </c>
      <c r="G517">
        <v>0</v>
      </c>
      <c r="H517">
        <v>0</v>
      </c>
      <c r="I517">
        <v>0.66669999999999996</v>
      </c>
      <c r="J517">
        <v>0.4</v>
      </c>
      <c r="K517">
        <v>0.66669999999999996</v>
      </c>
      <c r="L517">
        <v>0.57140000000000002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 s="2">
        <v>7.7546296296296293E-4</v>
      </c>
      <c r="T517" s="2">
        <v>3.7037037037037035E-4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0.25</v>
      </c>
      <c r="AB517">
        <v>1</v>
      </c>
      <c r="AC517">
        <v>1</v>
      </c>
      <c r="AD517">
        <v>0</v>
      </c>
      <c r="AE517">
        <v>0</v>
      </c>
      <c r="AF517" t="s">
        <v>3933</v>
      </c>
      <c r="AG517" s="2">
        <v>1.6666666666666668E-3</v>
      </c>
      <c r="AH517" t="s">
        <v>3911</v>
      </c>
      <c r="AI517">
        <v>3</v>
      </c>
      <c r="AJ517" t="s">
        <v>3967</v>
      </c>
      <c r="AK517" s="3">
        <v>39956</v>
      </c>
      <c r="AL517" s="10">
        <f>YEAR(ufc_fights_2[[#This Row],[date]])</f>
        <v>2009</v>
      </c>
      <c r="AM517" t="s">
        <v>4061</v>
      </c>
      <c r="AN517">
        <v>1</v>
      </c>
      <c r="AO517" t="s">
        <v>3913</v>
      </c>
      <c r="AP517">
        <f>IF(ufc_fights_2[[#This Row],[winner]]="Red",ufc_fights_2[[#This Row],[r_fighter_id]],ufc_fights_2[[#This Row],[b_fighter_id]])</f>
        <v>3553</v>
      </c>
      <c r="AQ517" t="str">
        <f>_xlfn.XLOOKUP(ufc_fights_2[[#This Row],[winnerID]],ufc_fighters[id],ufc_fighters[fighter_name],"xxx",0,1)</f>
        <v>Yoshiyuki Yoshida</v>
      </c>
    </row>
    <row r="518" spans="1:43">
      <c r="A518">
        <v>1447</v>
      </c>
      <c r="B518">
        <v>1218</v>
      </c>
      <c r="C518">
        <f>_xlfn.XLOOKUP(ufc_fights_2[[#This Row],[r_fighter_id]],ufc_fighters[id],ufc_fighters[year],"xxx",0,1)</f>
        <v>1987</v>
      </c>
      <c r="D518">
        <f>_xlfn.XLOOKUP(ufc_fights_2[[#This Row],[b_fighter_id]],ufc_fighters[id],ufc_fighters[year],"Prázdné",0,1)</f>
        <v>1977</v>
      </c>
      <c r="E518" s="10">
        <f>YEAR(ufc_fights_2[[#This Row],[date]])-ufc_fights_2[[#This Row],[r_year]]</f>
        <v>27</v>
      </c>
      <c r="F518" s="10">
        <f>YEAR(ufc_fights_2[[#This Row],[date]])-ufc_fights_2[[#This Row],[b_year]]</f>
        <v>37</v>
      </c>
      <c r="G518">
        <v>0</v>
      </c>
      <c r="H518">
        <v>0</v>
      </c>
      <c r="I518">
        <v>0.4</v>
      </c>
      <c r="J518">
        <v>0.5</v>
      </c>
      <c r="K518">
        <v>0.47620000000000001</v>
      </c>
      <c r="L518">
        <v>0.61539999999999995</v>
      </c>
      <c r="M518">
        <v>1</v>
      </c>
      <c r="N518">
        <v>0.33329999999999999</v>
      </c>
      <c r="O518">
        <v>0</v>
      </c>
      <c r="P518">
        <v>0</v>
      </c>
      <c r="Q518">
        <v>0</v>
      </c>
      <c r="R518">
        <v>0</v>
      </c>
      <c r="S518" s="2">
        <v>6.5972222222222224E-4</v>
      </c>
      <c r="T518" s="2">
        <v>1.1805555555555556E-3</v>
      </c>
      <c r="U518">
        <v>0.1429</v>
      </c>
      <c r="V518">
        <v>0.44440000000000002</v>
      </c>
      <c r="W518">
        <v>0.85709999999999997</v>
      </c>
      <c r="X518">
        <v>0.71430000000000005</v>
      </c>
      <c r="Y518">
        <v>1</v>
      </c>
      <c r="Z518">
        <v>0.24</v>
      </c>
      <c r="AA518">
        <v>0.47620000000000001</v>
      </c>
      <c r="AB518">
        <v>0.8</v>
      </c>
      <c r="AC518">
        <v>0.625</v>
      </c>
      <c r="AD518">
        <v>0</v>
      </c>
      <c r="AE518">
        <v>0</v>
      </c>
      <c r="AF518" t="s">
        <v>3910</v>
      </c>
      <c r="AG518" s="2">
        <v>3.414351851851852E-3</v>
      </c>
      <c r="AH518" t="s">
        <v>3911</v>
      </c>
      <c r="AI518">
        <v>3</v>
      </c>
      <c r="AJ518" t="s">
        <v>3989</v>
      </c>
      <c r="AK518" s="3">
        <v>41818</v>
      </c>
      <c r="AL518" s="10">
        <f>YEAR(ufc_fights_2[[#This Row],[date]])</f>
        <v>2014</v>
      </c>
      <c r="AM518" t="s">
        <v>4061</v>
      </c>
      <c r="AN518">
        <v>67</v>
      </c>
      <c r="AO518" t="s">
        <v>3918</v>
      </c>
      <c r="AP518">
        <f>IF(ufc_fights_2[[#This Row],[winner]]="Red",ufc_fights_2[[#This Row],[r_fighter_id]],ufc_fights_2[[#This Row],[b_fighter_id]])</f>
        <v>1218</v>
      </c>
      <c r="AQ518" t="str">
        <f>_xlfn.XLOOKUP(ufc_fights_2[[#This Row],[winnerID]],ufc_fighters[id],ufc_fighters[fighter_name],"xxx",0,1)</f>
        <v>Vik Grujic</v>
      </c>
    </row>
    <row r="519" spans="1:43">
      <c r="A519">
        <v>2038</v>
      </c>
      <c r="B519">
        <v>3113</v>
      </c>
      <c r="C519">
        <f>_xlfn.XLOOKUP(ufc_fights_2[[#This Row],[r_fighter_id]],ufc_fighters[id],ufc_fighters[year],"xxx",0,1)</f>
        <v>1984</v>
      </c>
      <c r="D519">
        <f>_xlfn.XLOOKUP(ufc_fights_2[[#This Row],[b_fighter_id]],ufc_fighters[id],ufc_fighters[year],"Prázdné",0,1)</f>
        <v>1988</v>
      </c>
      <c r="E519" s="10">
        <f>YEAR(ufc_fights_2[[#This Row],[date]])-ufc_fights_2[[#This Row],[r_year]]</f>
        <v>32</v>
      </c>
      <c r="F519" s="10">
        <f>YEAR(ufc_fights_2[[#This Row],[date]])-ufc_fights_2[[#This Row],[b_year]]</f>
        <v>28</v>
      </c>
      <c r="G519">
        <v>0</v>
      </c>
      <c r="H519">
        <v>0</v>
      </c>
      <c r="I519">
        <v>0.3846</v>
      </c>
      <c r="J519">
        <v>0.3538</v>
      </c>
      <c r="K519">
        <v>0.67069999999999996</v>
      </c>
      <c r="L519">
        <v>0.51139999999999997</v>
      </c>
      <c r="M519">
        <v>0.26669999999999999</v>
      </c>
      <c r="N519">
        <v>0</v>
      </c>
      <c r="O519">
        <v>1</v>
      </c>
      <c r="P519">
        <v>0</v>
      </c>
      <c r="Q519">
        <v>0</v>
      </c>
      <c r="R519">
        <v>0</v>
      </c>
      <c r="S519" s="2">
        <v>4.9305555555555552E-3</v>
      </c>
      <c r="T519" s="2">
        <v>1.0648148148148149E-3</v>
      </c>
      <c r="U519">
        <v>0.32140000000000002</v>
      </c>
      <c r="V519">
        <v>0.32140000000000002</v>
      </c>
      <c r="W519">
        <v>0.44440000000000002</v>
      </c>
      <c r="X519">
        <v>1</v>
      </c>
      <c r="Y519">
        <v>0</v>
      </c>
      <c r="Z519">
        <v>0.23330000000000001</v>
      </c>
      <c r="AA519">
        <v>0.28849999999999998</v>
      </c>
      <c r="AB519">
        <v>0.88890000000000002</v>
      </c>
      <c r="AC519">
        <v>0.61539999999999995</v>
      </c>
      <c r="AD519">
        <v>0</v>
      </c>
      <c r="AE519">
        <v>0</v>
      </c>
      <c r="AF519" t="s">
        <v>3915</v>
      </c>
      <c r="AG519" s="2">
        <v>3.472222222222222E-3</v>
      </c>
      <c r="AH519" t="s">
        <v>3911</v>
      </c>
      <c r="AI519">
        <v>3</v>
      </c>
      <c r="AJ519" t="s">
        <v>3928</v>
      </c>
      <c r="AK519" s="3">
        <v>42588</v>
      </c>
      <c r="AL519" s="10">
        <f>YEAR(ufc_fights_2[[#This Row],[date]])</f>
        <v>2016</v>
      </c>
      <c r="AM519" t="s">
        <v>4061</v>
      </c>
      <c r="AN519">
        <v>138</v>
      </c>
      <c r="AO519" t="s">
        <v>3913</v>
      </c>
      <c r="AP519">
        <f>IF(ufc_fights_2[[#This Row],[winner]]="Red",ufc_fights_2[[#This Row],[r_fighter_id]],ufc_fights_2[[#This Row],[b_fighter_id]])</f>
        <v>2038</v>
      </c>
      <c r="AQ519" t="str">
        <f>_xlfn.XLOOKUP(ufc_fights_2[[#This Row],[winnerID]],ufc_fighters[id],ufc_fighters[fighter_name],"xxx",0,1)</f>
        <v>Court McGee</v>
      </c>
    </row>
    <row r="520" spans="1:43">
      <c r="A520">
        <v>2539</v>
      </c>
      <c r="B520">
        <v>1750</v>
      </c>
      <c r="C520">
        <f>_xlfn.XLOOKUP(ufc_fights_2[[#This Row],[r_fighter_id]],ufc_fighters[id],ufc_fighters[year],"xxx",0,1)</f>
        <v>1980</v>
      </c>
      <c r="D520">
        <f>_xlfn.XLOOKUP(ufc_fights_2[[#This Row],[b_fighter_id]],ufc_fighters[id],ufc_fighters[year],"Prázdné",0,1)</f>
        <v>1977</v>
      </c>
      <c r="E520" s="10">
        <f>YEAR(ufc_fights_2[[#This Row],[date]])-ufc_fights_2[[#This Row],[r_year]]</f>
        <v>29</v>
      </c>
      <c r="F520" s="10">
        <f>YEAR(ufc_fights_2[[#This Row],[date]])-ufc_fights_2[[#This Row],[b_year]]</f>
        <v>32</v>
      </c>
      <c r="G520">
        <v>0</v>
      </c>
      <c r="H520">
        <v>0</v>
      </c>
      <c r="I520">
        <v>0.5</v>
      </c>
      <c r="J520">
        <v>0.33329999999999999</v>
      </c>
      <c r="K520">
        <v>0.80259999999999998</v>
      </c>
      <c r="L520">
        <v>0.60660000000000003</v>
      </c>
      <c r="M520">
        <v>0.54549999999999998</v>
      </c>
      <c r="N520">
        <v>0</v>
      </c>
      <c r="O520">
        <v>0</v>
      </c>
      <c r="P520">
        <v>1</v>
      </c>
      <c r="Q520">
        <v>0</v>
      </c>
      <c r="R520">
        <v>0</v>
      </c>
      <c r="S520" s="2">
        <v>8.1828703703703699E-3</v>
      </c>
      <c r="T520" s="2">
        <v>5.6712962962962967E-4</v>
      </c>
      <c r="U520">
        <v>4.3499999999999997E-2</v>
      </c>
      <c r="V520">
        <v>0.25</v>
      </c>
      <c r="W520">
        <v>0.66669999999999996</v>
      </c>
      <c r="X520">
        <v>1</v>
      </c>
      <c r="Y520">
        <v>0</v>
      </c>
      <c r="Z520">
        <v>6.25E-2</v>
      </c>
      <c r="AA520">
        <v>0.35289999999999999</v>
      </c>
      <c r="AB520">
        <v>0.52939999999999998</v>
      </c>
      <c r="AC520">
        <v>0.3125</v>
      </c>
      <c r="AD520">
        <v>0.8095</v>
      </c>
      <c r="AE520">
        <v>0</v>
      </c>
      <c r="AF520" t="s">
        <v>3915</v>
      </c>
      <c r="AG520" s="2">
        <v>3.472222222222222E-3</v>
      </c>
      <c r="AH520" t="s">
        <v>3911</v>
      </c>
      <c r="AI520">
        <v>3</v>
      </c>
      <c r="AJ520" t="s">
        <v>4116</v>
      </c>
      <c r="AK520" s="3">
        <v>40072</v>
      </c>
      <c r="AL520" s="10">
        <f>YEAR(ufc_fights_2[[#This Row],[date]])</f>
        <v>2009</v>
      </c>
      <c r="AM520" t="s">
        <v>4061</v>
      </c>
      <c r="AN520">
        <v>35</v>
      </c>
      <c r="AO520" t="s">
        <v>3913</v>
      </c>
      <c r="AP520">
        <f>IF(ufc_fights_2[[#This Row],[winner]]="Red",ufc_fights_2[[#This Row],[r_fighter_id]],ufc_fights_2[[#This Row],[b_fighter_id]])</f>
        <v>2539</v>
      </c>
      <c r="AQ520" t="str">
        <f>_xlfn.XLOOKUP(ufc_fights_2[[#This Row],[winnerID]],ufc_fighters[id],ufc_fighters[fighter_name],"xxx",0,1)</f>
        <v>Mike Pierce</v>
      </c>
    </row>
    <row r="521" spans="1:43">
      <c r="A521">
        <v>2539</v>
      </c>
      <c r="B521">
        <v>2463</v>
      </c>
      <c r="C521">
        <f>_xlfn.XLOOKUP(ufc_fights_2[[#This Row],[r_fighter_id]],ufc_fighters[id],ufc_fighters[year],"xxx",0,1)</f>
        <v>1980</v>
      </c>
      <c r="D521">
        <f>_xlfn.XLOOKUP(ufc_fights_2[[#This Row],[b_fighter_id]],ufc_fighters[id],ufc_fighters[year],"Prázdné",0,1)</f>
        <v>1975</v>
      </c>
      <c r="E521" s="10">
        <f>YEAR(ufc_fights_2[[#This Row],[date]])-ufc_fights_2[[#This Row],[r_year]]</f>
        <v>30</v>
      </c>
      <c r="F521" s="10">
        <f>YEAR(ufc_fights_2[[#This Row],[date]])-ufc_fights_2[[#This Row],[b_year]]</f>
        <v>35</v>
      </c>
      <c r="G521">
        <v>0</v>
      </c>
      <c r="H521">
        <v>0</v>
      </c>
      <c r="I521">
        <v>0.51319999999999999</v>
      </c>
      <c r="J521">
        <v>0.2742</v>
      </c>
      <c r="K521">
        <v>0.68700000000000006</v>
      </c>
      <c r="L521">
        <v>0.40789999999999998</v>
      </c>
      <c r="M521">
        <v>0.6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8.0324074074074082E-3</v>
      </c>
      <c r="T521" s="2">
        <v>0</v>
      </c>
      <c r="U521">
        <v>0.4677</v>
      </c>
      <c r="V521">
        <v>0.2157</v>
      </c>
      <c r="W521">
        <v>0.6</v>
      </c>
      <c r="X521">
        <v>0.77780000000000005</v>
      </c>
      <c r="Y521">
        <v>0.25</v>
      </c>
      <c r="Z521">
        <v>0.3947</v>
      </c>
      <c r="AA521">
        <v>0.25</v>
      </c>
      <c r="AB521">
        <v>0.4</v>
      </c>
      <c r="AC521">
        <v>0.5</v>
      </c>
      <c r="AD521">
        <v>0.66669999999999996</v>
      </c>
      <c r="AE521">
        <v>0</v>
      </c>
      <c r="AF521" t="s">
        <v>3915</v>
      </c>
      <c r="AG521" s="2">
        <v>3.472222222222222E-3</v>
      </c>
      <c r="AH521" t="s">
        <v>3911</v>
      </c>
      <c r="AI521">
        <v>3</v>
      </c>
      <c r="AJ521" t="s">
        <v>3958</v>
      </c>
      <c r="AK521" s="3">
        <v>40258</v>
      </c>
      <c r="AL521" s="10">
        <f>YEAR(ufc_fights_2[[#This Row],[date]])</f>
        <v>2010</v>
      </c>
      <c r="AM521" t="s">
        <v>4061</v>
      </c>
      <c r="AN521">
        <v>38</v>
      </c>
      <c r="AO521" t="s">
        <v>3913</v>
      </c>
      <c r="AP521">
        <f>IF(ufc_fights_2[[#This Row],[winner]]="Red",ufc_fights_2[[#This Row],[r_fighter_id]],ufc_fights_2[[#This Row],[b_fighter_id]])</f>
        <v>2539</v>
      </c>
      <c r="AQ521" t="str">
        <f>_xlfn.XLOOKUP(ufc_fights_2[[#This Row],[winnerID]],ufc_fighters[id],ufc_fighters[fighter_name],"xxx",0,1)</f>
        <v>Mike Pierce</v>
      </c>
    </row>
    <row r="522" spans="1:43">
      <c r="A522">
        <v>3004</v>
      </c>
      <c r="B522">
        <v>2539</v>
      </c>
      <c r="C522">
        <f>_xlfn.XLOOKUP(ufc_fights_2[[#This Row],[r_fighter_id]],ufc_fighters[id],ufc_fighters[year],"xxx",0,1)</f>
        <v>1974</v>
      </c>
      <c r="D522">
        <f>_xlfn.XLOOKUP(ufc_fights_2[[#This Row],[b_fighter_id]],ufc_fighters[id],ufc_fighters[year],"Prázdné",0,1)</f>
        <v>1980</v>
      </c>
      <c r="E522" s="10">
        <f>YEAR(ufc_fights_2[[#This Row],[date]])-ufc_fights_2[[#This Row],[r_year]]</f>
        <v>38</v>
      </c>
      <c r="F522" s="10">
        <f>YEAR(ufc_fights_2[[#This Row],[date]])-ufc_fights_2[[#This Row],[b_year]]</f>
        <v>32</v>
      </c>
      <c r="G522">
        <v>1</v>
      </c>
      <c r="H522">
        <v>1</v>
      </c>
      <c r="I522">
        <v>0.63639999999999997</v>
      </c>
      <c r="J522">
        <v>0.47620000000000001</v>
      </c>
      <c r="K522">
        <v>0.69440000000000002</v>
      </c>
      <c r="L522">
        <v>0.65620000000000001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 s="2">
        <v>5.4398148148148144E-4</v>
      </c>
      <c r="T522" s="2">
        <v>7.9861111111111116E-4</v>
      </c>
      <c r="U522">
        <v>0.71879999999999999</v>
      </c>
      <c r="V522">
        <v>0.42109999999999997</v>
      </c>
      <c r="W522">
        <v>0.36359999999999998</v>
      </c>
      <c r="X522">
        <v>1</v>
      </c>
      <c r="Y522">
        <v>1</v>
      </c>
      <c r="Z522">
        <v>0.5</v>
      </c>
      <c r="AA522">
        <v>0.4</v>
      </c>
      <c r="AB522">
        <v>0.7</v>
      </c>
      <c r="AC522">
        <v>0.5</v>
      </c>
      <c r="AD522">
        <v>1</v>
      </c>
      <c r="AE522">
        <v>1</v>
      </c>
      <c r="AF522" t="s">
        <v>3910</v>
      </c>
      <c r="AG522" s="2">
        <v>3.3564814814814812E-4</v>
      </c>
      <c r="AH522" t="s">
        <v>3911</v>
      </c>
      <c r="AI522">
        <v>3</v>
      </c>
      <c r="AJ522" t="s">
        <v>4028</v>
      </c>
      <c r="AK522" s="3">
        <v>41187</v>
      </c>
      <c r="AL522" s="10">
        <f>YEAR(ufc_fights_2[[#This Row],[date]])</f>
        <v>2012</v>
      </c>
      <c r="AM522" t="s">
        <v>4061</v>
      </c>
      <c r="AN522">
        <v>42</v>
      </c>
      <c r="AO522" t="s">
        <v>3918</v>
      </c>
      <c r="AP522">
        <f>IF(ufc_fights_2[[#This Row],[winner]]="Red",ufc_fights_2[[#This Row],[r_fighter_id]],ufc_fights_2[[#This Row],[b_fighter_id]])</f>
        <v>2539</v>
      </c>
      <c r="AQ522" t="str">
        <f>_xlfn.XLOOKUP(ufc_fights_2[[#This Row],[winnerID]],ufc_fighters[id],ufc_fighters[fighter_name],"xxx",0,1)</f>
        <v>Mike Pierce</v>
      </c>
    </row>
    <row r="523" spans="1:43">
      <c r="A523">
        <v>2539</v>
      </c>
      <c r="B523">
        <v>180</v>
      </c>
      <c r="C523">
        <f>_xlfn.XLOOKUP(ufc_fights_2[[#This Row],[r_fighter_id]],ufc_fighters[id],ufc_fighters[year],"xxx",0,1)</f>
        <v>1980</v>
      </c>
      <c r="D523">
        <f>_xlfn.XLOOKUP(ufc_fights_2[[#This Row],[b_fighter_id]],ufc_fighters[id],ufc_fighters[year],"Prázdné",0,1)</f>
        <v>1981</v>
      </c>
      <c r="E523" s="10">
        <f>YEAR(ufc_fights_2[[#This Row],[date]])-ufc_fights_2[[#This Row],[r_year]]</f>
        <v>32</v>
      </c>
      <c r="F523" s="10">
        <f>YEAR(ufc_fights_2[[#This Row],[date]])-ufc_fights_2[[#This Row],[b_year]]</f>
        <v>31</v>
      </c>
      <c r="G523">
        <v>0</v>
      </c>
      <c r="H523">
        <v>0</v>
      </c>
      <c r="I523">
        <v>0.33329999999999999</v>
      </c>
      <c r="J523">
        <v>0.32079999999999997</v>
      </c>
      <c r="K523">
        <v>0.5484</v>
      </c>
      <c r="L523">
        <v>0.5081</v>
      </c>
      <c r="M523">
        <v>0.5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6.9907407407407409E-3</v>
      </c>
      <c r="T523" s="2">
        <v>1.273148148148148E-4</v>
      </c>
      <c r="U523">
        <v>0.33329999999999999</v>
      </c>
      <c r="V523">
        <v>0.25259999999999999</v>
      </c>
      <c r="W523">
        <v>0</v>
      </c>
      <c r="X523">
        <v>0</v>
      </c>
      <c r="Y523">
        <v>1</v>
      </c>
      <c r="Z523">
        <v>0.28570000000000001</v>
      </c>
      <c r="AA523">
        <v>0.32040000000000002</v>
      </c>
      <c r="AB523">
        <v>0.75</v>
      </c>
      <c r="AC523">
        <v>0.33329999999999999</v>
      </c>
      <c r="AD523">
        <v>0.33329999999999999</v>
      </c>
      <c r="AE523">
        <v>0</v>
      </c>
      <c r="AF523" t="s">
        <v>3915</v>
      </c>
      <c r="AG523" s="2">
        <v>3.472222222222222E-3</v>
      </c>
      <c r="AH523" t="s">
        <v>3911</v>
      </c>
      <c r="AI523">
        <v>3</v>
      </c>
      <c r="AJ523" t="s">
        <v>3931</v>
      </c>
      <c r="AK523" s="3">
        <v>41257</v>
      </c>
      <c r="AL523" s="10">
        <f>YEAR(ufc_fights_2[[#This Row],[date]])</f>
        <v>2012</v>
      </c>
      <c r="AM523" t="s">
        <v>4061</v>
      </c>
      <c r="AN523">
        <v>48</v>
      </c>
      <c r="AO523" t="s">
        <v>3913</v>
      </c>
      <c r="AP523">
        <f>IF(ufc_fights_2[[#This Row],[winner]]="Red",ufc_fights_2[[#This Row],[r_fighter_id]],ufc_fights_2[[#This Row],[b_fighter_id]])</f>
        <v>2539</v>
      </c>
      <c r="AQ523" t="str">
        <f>_xlfn.XLOOKUP(ufc_fights_2[[#This Row],[winnerID]],ufc_fighters[id],ufc_fighters[fighter_name],"xxx",0,1)</f>
        <v>Mike Pierce</v>
      </c>
    </row>
    <row r="524" spans="1:43">
      <c r="A524">
        <v>2539</v>
      </c>
      <c r="B524">
        <v>83</v>
      </c>
      <c r="C524">
        <f>_xlfn.XLOOKUP(ufc_fights_2[[#This Row],[r_fighter_id]],ufc_fighters[id],ufc_fighters[year],"xxx",0,1)</f>
        <v>1980</v>
      </c>
      <c r="D524">
        <f>_xlfn.XLOOKUP(ufc_fights_2[[#This Row],[b_fighter_id]],ufc_fighters[id],ufc_fighters[year],"Prázdné",0,1)</f>
        <v>1988</v>
      </c>
      <c r="E524" s="10">
        <f>YEAR(ufc_fights_2[[#This Row],[date]])-ufc_fights_2[[#This Row],[r_year]]</f>
        <v>30</v>
      </c>
      <c r="F524" s="10">
        <f>YEAR(ufc_fights_2[[#This Row],[date]])-ufc_fights_2[[#This Row],[b_year]]</f>
        <v>22</v>
      </c>
      <c r="G524">
        <v>0</v>
      </c>
      <c r="H524">
        <v>0</v>
      </c>
      <c r="I524">
        <v>0.65959999999999996</v>
      </c>
      <c r="J524">
        <v>0.4</v>
      </c>
      <c r="K524">
        <v>0.79090000000000005</v>
      </c>
      <c r="L524">
        <v>0.6</v>
      </c>
      <c r="M524">
        <v>0.66669999999999996</v>
      </c>
      <c r="N524">
        <v>0</v>
      </c>
      <c r="O524">
        <v>2</v>
      </c>
      <c r="P524">
        <v>0</v>
      </c>
      <c r="Q524">
        <v>0</v>
      </c>
      <c r="R524">
        <v>0</v>
      </c>
      <c r="S524" s="2">
        <v>8.3217592592592596E-3</v>
      </c>
      <c r="T524" s="2">
        <v>0</v>
      </c>
      <c r="U524">
        <v>0.44</v>
      </c>
      <c r="V524">
        <v>0.42859999999999998</v>
      </c>
      <c r="W524">
        <v>1</v>
      </c>
      <c r="X524">
        <v>0.84619999999999995</v>
      </c>
      <c r="Y524">
        <v>0.5</v>
      </c>
      <c r="Z524">
        <v>0</v>
      </c>
      <c r="AA524">
        <v>0.16669999999999999</v>
      </c>
      <c r="AB524">
        <v>0.66669999999999996</v>
      </c>
      <c r="AC524">
        <v>0</v>
      </c>
      <c r="AD524">
        <v>0.72970000000000002</v>
      </c>
      <c r="AE524">
        <v>1</v>
      </c>
      <c r="AF524" t="s">
        <v>3933</v>
      </c>
      <c r="AG524" s="2">
        <v>2.2106481481481482E-3</v>
      </c>
      <c r="AH524" t="s">
        <v>3911</v>
      </c>
      <c r="AI524">
        <v>3</v>
      </c>
      <c r="AJ524" t="s">
        <v>3974</v>
      </c>
      <c r="AK524" s="3">
        <v>40418</v>
      </c>
      <c r="AL524" s="10">
        <f>YEAR(ufc_fights_2[[#This Row],[date]])</f>
        <v>2010</v>
      </c>
      <c r="AM524" t="s">
        <v>4061</v>
      </c>
      <c r="AN524">
        <v>61</v>
      </c>
      <c r="AO524" t="s">
        <v>3913</v>
      </c>
      <c r="AP524">
        <f>IF(ufc_fights_2[[#This Row],[winner]]="Red",ufc_fights_2[[#This Row],[r_fighter_id]],ufc_fights_2[[#This Row],[b_fighter_id]])</f>
        <v>2539</v>
      </c>
      <c r="AQ524" t="str">
        <f>_xlfn.XLOOKUP(ufc_fights_2[[#This Row],[winnerID]],ufc_fighters[id],ufc_fighters[fighter_name],"xxx",0,1)</f>
        <v>Mike Pierce</v>
      </c>
    </row>
    <row r="525" spans="1:43">
      <c r="A525">
        <v>2038</v>
      </c>
      <c r="B525">
        <v>2290</v>
      </c>
      <c r="C525">
        <f>_xlfn.XLOOKUP(ufc_fights_2[[#This Row],[r_fighter_id]],ufc_fighters[id],ufc_fighters[year],"xxx",0,1)</f>
        <v>1984</v>
      </c>
      <c r="D525">
        <f>_xlfn.XLOOKUP(ufc_fights_2[[#This Row],[b_fighter_id]],ufc_fighters[id],ufc_fighters[year],"Prázdné",0,1)</f>
        <v>1983</v>
      </c>
      <c r="E525" s="10">
        <f>YEAR(ufc_fights_2[[#This Row],[date]])-ufc_fights_2[[#This Row],[r_year]]</f>
        <v>29</v>
      </c>
      <c r="F525" s="10">
        <f>YEAR(ufc_fights_2[[#This Row],[date]])-ufc_fights_2[[#This Row],[b_year]]</f>
        <v>30</v>
      </c>
      <c r="G525">
        <v>0</v>
      </c>
      <c r="H525">
        <v>0</v>
      </c>
      <c r="I525">
        <v>0.497</v>
      </c>
      <c r="J525">
        <v>0.41449999999999998</v>
      </c>
      <c r="K525">
        <v>0.53800000000000003</v>
      </c>
      <c r="L525">
        <v>0.44369999999999998</v>
      </c>
      <c r="M525">
        <v>0.4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3.3333333333333335E-3</v>
      </c>
      <c r="T525" s="2">
        <v>4.6296296296296294E-5</v>
      </c>
      <c r="U525">
        <v>0.42959999999999998</v>
      </c>
      <c r="V525">
        <v>0.34350000000000003</v>
      </c>
      <c r="W525">
        <v>0.72340000000000004</v>
      </c>
      <c r="X525">
        <v>0.94120000000000004</v>
      </c>
      <c r="Y525">
        <v>1</v>
      </c>
      <c r="Z525">
        <v>0.46910000000000002</v>
      </c>
      <c r="AA525">
        <v>0.37959999999999999</v>
      </c>
      <c r="AB525">
        <v>0.625</v>
      </c>
      <c r="AC525">
        <v>0.73329999999999995</v>
      </c>
      <c r="AD525">
        <v>0.62860000000000005</v>
      </c>
      <c r="AE525">
        <v>0</v>
      </c>
      <c r="AF525" t="s">
        <v>3915</v>
      </c>
      <c r="AG525" s="2">
        <v>3.472222222222222E-3</v>
      </c>
      <c r="AH525" t="s">
        <v>3911</v>
      </c>
      <c r="AI525">
        <v>3</v>
      </c>
      <c r="AJ525" t="s">
        <v>3925</v>
      </c>
      <c r="AK525" s="3">
        <v>41328</v>
      </c>
      <c r="AL525" s="10">
        <f>YEAR(ufc_fights_2[[#This Row],[date]])</f>
        <v>2013</v>
      </c>
      <c r="AM525" t="s">
        <v>4061</v>
      </c>
      <c r="AN525">
        <v>63</v>
      </c>
      <c r="AO525" t="s">
        <v>3913</v>
      </c>
      <c r="AP525">
        <f>IF(ufc_fights_2[[#This Row],[winner]]="Red",ufc_fights_2[[#This Row],[r_fighter_id]],ufc_fights_2[[#This Row],[b_fighter_id]])</f>
        <v>2038</v>
      </c>
      <c r="AQ525" t="str">
        <f>_xlfn.XLOOKUP(ufc_fights_2[[#This Row],[winnerID]],ufc_fighters[id],ufc_fighters[fighter_name],"xxx",0,1)</f>
        <v>Court McGee</v>
      </c>
    </row>
    <row r="526" spans="1:43">
      <c r="A526">
        <v>2539</v>
      </c>
      <c r="B526">
        <v>342</v>
      </c>
      <c r="C526">
        <f>_xlfn.XLOOKUP(ufc_fights_2[[#This Row],[r_fighter_id]],ufc_fighters[id],ufc_fighters[year],"xxx",0,1)</f>
        <v>1980</v>
      </c>
      <c r="D526">
        <f>_xlfn.XLOOKUP(ufc_fights_2[[#This Row],[b_fighter_id]],ufc_fighters[id],ufc_fighters[year],"Prázdné",0,1)</f>
        <v>1983</v>
      </c>
      <c r="E526" s="10">
        <f>YEAR(ufc_fights_2[[#This Row],[date]])-ufc_fights_2[[#This Row],[r_year]]</f>
        <v>31</v>
      </c>
      <c r="F526" s="10">
        <f>YEAR(ufc_fights_2[[#This Row],[date]])-ufc_fights_2[[#This Row],[b_year]]</f>
        <v>28</v>
      </c>
      <c r="G526">
        <v>0</v>
      </c>
      <c r="H526">
        <v>0</v>
      </c>
      <c r="I526">
        <v>0.52080000000000004</v>
      </c>
      <c r="J526">
        <v>0.4345</v>
      </c>
      <c r="K526">
        <v>0.64559999999999995</v>
      </c>
      <c r="L526">
        <v>0.44519999999999998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4.1666666666666669E-4</v>
      </c>
      <c r="T526" s="2">
        <v>7.291666666666667E-4</v>
      </c>
      <c r="U526">
        <v>0.43969999999999998</v>
      </c>
      <c r="V526">
        <v>0.371</v>
      </c>
      <c r="W526">
        <v>1</v>
      </c>
      <c r="X526">
        <v>0.71430000000000005</v>
      </c>
      <c r="Y526">
        <v>0.7</v>
      </c>
      <c r="Z526">
        <v>0.46460000000000001</v>
      </c>
      <c r="AA526">
        <v>0.39229999999999998</v>
      </c>
      <c r="AB526">
        <v>0.92859999999999998</v>
      </c>
      <c r="AC526">
        <v>0.8</v>
      </c>
      <c r="AD526">
        <v>1</v>
      </c>
      <c r="AE526">
        <v>0</v>
      </c>
      <c r="AF526" t="s">
        <v>3922</v>
      </c>
      <c r="AG526" s="2">
        <v>3.472222222222222E-3</v>
      </c>
      <c r="AH526" t="s">
        <v>3911</v>
      </c>
      <c r="AI526">
        <v>3</v>
      </c>
      <c r="AJ526" t="s">
        <v>4052</v>
      </c>
      <c r="AK526" s="3">
        <v>40859</v>
      </c>
      <c r="AL526" s="10">
        <f>YEAR(ufc_fights_2[[#This Row],[date]])</f>
        <v>2011</v>
      </c>
      <c r="AM526" t="s">
        <v>4061</v>
      </c>
      <c r="AN526">
        <v>63</v>
      </c>
      <c r="AO526" t="s">
        <v>3913</v>
      </c>
      <c r="AP526">
        <f>IF(ufc_fights_2[[#This Row],[winner]]="Red",ufc_fights_2[[#This Row],[r_fighter_id]],ufc_fights_2[[#This Row],[b_fighter_id]])</f>
        <v>2539</v>
      </c>
      <c r="AQ526" t="str">
        <f>_xlfn.XLOOKUP(ufc_fights_2[[#This Row],[winnerID]],ufc_fighters[id],ufc_fighters[fighter_name],"xxx",0,1)</f>
        <v>Mike Pierce</v>
      </c>
    </row>
    <row r="527" spans="1:43">
      <c r="A527">
        <v>2539</v>
      </c>
      <c r="B527">
        <v>2721</v>
      </c>
      <c r="C527">
        <f>_xlfn.XLOOKUP(ufc_fights_2[[#This Row],[r_fighter_id]],ufc_fighters[id],ufc_fighters[year],"xxx",0,1)</f>
        <v>1980</v>
      </c>
      <c r="D527">
        <f>_xlfn.XLOOKUP(ufc_fights_2[[#This Row],[b_fighter_id]],ufc_fighters[id],ufc_fighters[year],"Prázdné",0,1)</f>
        <v>1981</v>
      </c>
      <c r="E527" s="10">
        <f>YEAR(ufc_fights_2[[#This Row],[date]])-ufc_fights_2[[#This Row],[r_year]]</f>
        <v>32</v>
      </c>
      <c r="F527" s="10">
        <f>YEAR(ufc_fights_2[[#This Row],[date]])-ufc_fights_2[[#This Row],[b_year]]</f>
        <v>31</v>
      </c>
      <c r="G527">
        <v>0</v>
      </c>
      <c r="H527">
        <v>0</v>
      </c>
      <c r="I527">
        <v>0.62749999999999995</v>
      </c>
      <c r="J527">
        <v>0.45950000000000002</v>
      </c>
      <c r="K527">
        <v>0.78520000000000001</v>
      </c>
      <c r="L527">
        <v>0.57579999999999998</v>
      </c>
      <c r="M527">
        <v>0.3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7.8703703703703696E-3</v>
      </c>
      <c r="T527" s="2">
        <v>0</v>
      </c>
      <c r="U527">
        <v>0.54549999999999998</v>
      </c>
      <c r="V527">
        <v>0.1429</v>
      </c>
      <c r="W527">
        <v>0.75</v>
      </c>
      <c r="X527">
        <v>0.78569999999999995</v>
      </c>
      <c r="Y527">
        <v>1</v>
      </c>
      <c r="Z527">
        <v>0.3125</v>
      </c>
      <c r="AA527">
        <v>0.26090000000000002</v>
      </c>
      <c r="AB527">
        <v>0.86670000000000003</v>
      </c>
      <c r="AC527">
        <v>0.78569999999999995</v>
      </c>
      <c r="AD527">
        <v>0.7</v>
      </c>
      <c r="AE527">
        <v>0</v>
      </c>
      <c r="AF527" t="s">
        <v>3915</v>
      </c>
      <c r="AG527" s="2">
        <v>3.472222222222222E-3</v>
      </c>
      <c r="AH527" t="s">
        <v>3911</v>
      </c>
      <c r="AI527">
        <v>3</v>
      </c>
      <c r="AJ527" t="s">
        <v>4117</v>
      </c>
      <c r="AK527" s="3">
        <v>41068</v>
      </c>
      <c r="AL527" s="10">
        <f>YEAR(ufc_fights_2[[#This Row],[date]])</f>
        <v>2012</v>
      </c>
      <c r="AM527" t="s">
        <v>4061</v>
      </c>
      <c r="AN527">
        <v>84</v>
      </c>
      <c r="AO527" t="s">
        <v>3913</v>
      </c>
      <c r="AP527">
        <f>IF(ufc_fights_2[[#This Row],[winner]]="Red",ufc_fights_2[[#This Row],[r_fighter_id]],ufc_fights_2[[#This Row],[b_fighter_id]])</f>
        <v>2539</v>
      </c>
      <c r="AQ527" t="str">
        <f>_xlfn.XLOOKUP(ufc_fights_2[[#This Row],[winnerID]],ufc_fighters[id],ufc_fighters[fighter_name],"xxx",0,1)</f>
        <v>Mike Pierce</v>
      </c>
    </row>
    <row r="528" spans="1:43">
      <c r="A528">
        <v>1073</v>
      </c>
      <c r="B528">
        <v>2038</v>
      </c>
      <c r="C528">
        <f>_xlfn.XLOOKUP(ufc_fights_2[[#This Row],[r_fighter_id]],ufc_fighters[id],ufc_fighters[year],"xxx",0,1)</f>
        <v>1987</v>
      </c>
      <c r="D528">
        <f>_xlfn.XLOOKUP(ufc_fights_2[[#This Row],[b_fighter_id]],ufc_fighters[id],ufc_fighters[year],"Prázdné",0,1)</f>
        <v>1984</v>
      </c>
      <c r="E528" s="10">
        <f>YEAR(ufc_fights_2[[#This Row],[date]])-ufc_fights_2[[#This Row],[r_year]]</f>
        <v>31</v>
      </c>
      <c r="F528" s="10">
        <f>YEAR(ufc_fights_2[[#This Row],[date]])-ufc_fights_2[[#This Row],[b_year]]</f>
        <v>34</v>
      </c>
      <c r="G528">
        <v>0</v>
      </c>
      <c r="H528">
        <v>1</v>
      </c>
      <c r="I528">
        <v>0.45</v>
      </c>
      <c r="J528">
        <v>0.57950000000000002</v>
      </c>
      <c r="K528">
        <v>0.53420000000000001</v>
      </c>
      <c r="L528">
        <v>0.7208</v>
      </c>
      <c r="M528">
        <v>0.25</v>
      </c>
      <c r="N528">
        <v>0.33329999999999999</v>
      </c>
      <c r="O528">
        <v>0</v>
      </c>
      <c r="P528">
        <v>0</v>
      </c>
      <c r="Q528">
        <v>0</v>
      </c>
      <c r="R528">
        <v>1</v>
      </c>
      <c r="S528" s="2">
        <v>2.1527777777777778E-3</v>
      </c>
      <c r="T528" s="2">
        <v>4.5949074074074078E-3</v>
      </c>
      <c r="U528">
        <v>0.34</v>
      </c>
      <c r="V528">
        <v>0.49230000000000002</v>
      </c>
      <c r="W528">
        <v>1</v>
      </c>
      <c r="X528">
        <v>1</v>
      </c>
      <c r="Y528">
        <v>1</v>
      </c>
      <c r="Z528">
        <v>0.34150000000000003</v>
      </c>
      <c r="AA528">
        <v>0.45279999999999998</v>
      </c>
      <c r="AB528">
        <v>0.76919999999999999</v>
      </c>
      <c r="AC528">
        <v>0.16669999999999999</v>
      </c>
      <c r="AD528">
        <v>0.5</v>
      </c>
      <c r="AE528">
        <v>0.89659999999999995</v>
      </c>
      <c r="AF528" t="s">
        <v>3915</v>
      </c>
      <c r="AG528" s="2">
        <v>3.472222222222222E-3</v>
      </c>
      <c r="AH528" t="s">
        <v>3911</v>
      </c>
      <c r="AI528">
        <v>3</v>
      </c>
      <c r="AJ528" t="s">
        <v>3940</v>
      </c>
      <c r="AK528" s="3">
        <v>43400</v>
      </c>
      <c r="AL528" s="10">
        <f>YEAR(ufc_fights_2[[#This Row],[date]])</f>
        <v>2018</v>
      </c>
      <c r="AM528" t="s">
        <v>4061</v>
      </c>
      <c r="AN528">
        <v>25</v>
      </c>
      <c r="AO528" t="s">
        <v>3918</v>
      </c>
      <c r="AP528">
        <f>IF(ufc_fights_2[[#This Row],[winner]]="Red",ufc_fights_2[[#This Row],[r_fighter_id]],ufc_fights_2[[#This Row],[b_fighter_id]])</f>
        <v>2038</v>
      </c>
      <c r="AQ528" t="str">
        <f>_xlfn.XLOOKUP(ufc_fights_2[[#This Row],[winnerID]],ufc_fighters[id],ufc_fighters[fighter_name],"xxx",0,1)</f>
        <v>Court McGee</v>
      </c>
    </row>
    <row r="529" spans="1:43">
      <c r="A529">
        <v>2038</v>
      </c>
      <c r="B529">
        <v>55</v>
      </c>
      <c r="C529">
        <f>_xlfn.XLOOKUP(ufc_fights_2[[#This Row],[r_fighter_id]],ufc_fighters[id],ufc_fighters[year],"xxx",0,1)</f>
        <v>1984</v>
      </c>
      <c r="D529">
        <f>_xlfn.XLOOKUP(ufc_fights_2[[#This Row],[b_fighter_id]],ufc_fighters[id],ufc_fighters[year],"Prázdné",0,1)</f>
        <v>1989</v>
      </c>
      <c r="E529" s="10">
        <f>YEAR(ufc_fights_2[[#This Row],[date]])-ufc_fights_2[[#This Row],[r_year]]</f>
        <v>31</v>
      </c>
      <c r="F529" s="10">
        <f>YEAR(ufc_fights_2[[#This Row],[date]])-ufc_fights_2[[#This Row],[b_year]]</f>
        <v>26</v>
      </c>
      <c r="G529">
        <v>0</v>
      </c>
      <c r="H529">
        <v>0</v>
      </c>
      <c r="I529">
        <v>0.58589999999999998</v>
      </c>
      <c r="J529">
        <v>0.47920000000000001</v>
      </c>
      <c r="K529">
        <v>0.71889999999999998</v>
      </c>
      <c r="L529">
        <v>0.52829999999999999</v>
      </c>
      <c r="M529">
        <v>0.15379999999999999</v>
      </c>
      <c r="N529">
        <v>0</v>
      </c>
      <c r="O529">
        <v>0</v>
      </c>
      <c r="P529">
        <v>1</v>
      </c>
      <c r="Q529">
        <v>0</v>
      </c>
      <c r="R529">
        <v>0</v>
      </c>
      <c r="S529" s="2">
        <v>4.9189814814814816E-3</v>
      </c>
      <c r="T529" s="2">
        <v>5.7870370370370373E-5</v>
      </c>
      <c r="U529">
        <v>0.41789999999999999</v>
      </c>
      <c r="V529">
        <v>0.33329999999999999</v>
      </c>
      <c r="W529">
        <v>0.84619999999999995</v>
      </c>
      <c r="X529">
        <v>1</v>
      </c>
      <c r="Y529">
        <v>1</v>
      </c>
      <c r="Z529">
        <v>0.50680000000000003</v>
      </c>
      <c r="AA529">
        <v>0.47920000000000001</v>
      </c>
      <c r="AB529">
        <v>0.5</v>
      </c>
      <c r="AC529">
        <v>0</v>
      </c>
      <c r="AD529">
        <v>0.86360000000000003</v>
      </c>
      <c r="AE529">
        <v>0</v>
      </c>
      <c r="AF529" t="s">
        <v>3915</v>
      </c>
      <c r="AG529" s="2">
        <v>3.472222222222222E-3</v>
      </c>
      <c r="AH529" t="s">
        <v>3911</v>
      </c>
      <c r="AI529">
        <v>3</v>
      </c>
      <c r="AJ529" t="s">
        <v>3916</v>
      </c>
      <c r="AK529" s="3">
        <v>42350</v>
      </c>
      <c r="AL529" s="10">
        <f>YEAR(ufc_fights_2[[#This Row],[date]])</f>
        <v>2015</v>
      </c>
      <c r="AM529" t="s">
        <v>4061</v>
      </c>
      <c r="AN529">
        <v>1</v>
      </c>
      <c r="AO529" t="s">
        <v>3913</v>
      </c>
      <c r="AP529">
        <f>IF(ufc_fights_2[[#This Row],[winner]]="Red",ufc_fights_2[[#This Row],[r_fighter_id]],ufc_fights_2[[#This Row],[b_fighter_id]])</f>
        <v>2038</v>
      </c>
      <c r="AQ529" t="str">
        <f>_xlfn.XLOOKUP(ufc_fights_2[[#This Row],[winnerID]],ufc_fighters[id],ufc_fighters[fighter_name],"xxx",0,1)</f>
        <v>Court McGee</v>
      </c>
    </row>
    <row r="530" spans="1:43">
      <c r="A530">
        <v>2710</v>
      </c>
      <c r="B530">
        <v>3575</v>
      </c>
      <c r="C530">
        <f>_xlfn.XLOOKUP(ufc_fights_2[[#This Row],[r_fighter_id]],ufc_fighters[id],ufc_fighters[year],"xxx",0,1)</f>
        <v>1987</v>
      </c>
      <c r="D530">
        <f>_xlfn.XLOOKUP(ufc_fights_2[[#This Row],[b_fighter_id]],ufc_fighters[id],ufc_fighters[year],"Prázdné",0,1)</f>
        <v>1990</v>
      </c>
      <c r="E530" s="10">
        <f>YEAR(ufc_fights_2[[#This Row],[date]])-ufc_fights_2[[#This Row],[r_year]]</f>
        <v>31</v>
      </c>
      <c r="F530" s="10">
        <f>YEAR(ufc_fights_2[[#This Row],[date]])-ufc_fights_2[[#This Row],[b_year]]</f>
        <v>28</v>
      </c>
      <c r="G530">
        <v>0</v>
      </c>
      <c r="H530">
        <v>0</v>
      </c>
      <c r="I530">
        <v>0.51719999999999999</v>
      </c>
      <c r="J530">
        <v>0.51559999999999995</v>
      </c>
      <c r="K530">
        <v>0.58120000000000005</v>
      </c>
      <c r="L530">
        <v>0.63639999999999997</v>
      </c>
      <c r="M530">
        <v>0</v>
      </c>
      <c r="N530">
        <v>0.4</v>
      </c>
      <c r="O530">
        <v>1</v>
      </c>
      <c r="P530">
        <v>5</v>
      </c>
      <c r="Q530">
        <v>0</v>
      </c>
      <c r="R530">
        <v>1</v>
      </c>
      <c r="S530" s="2">
        <v>6.0879629629629626E-3</v>
      </c>
      <c r="T530" s="2">
        <v>1.8749999999999999E-3</v>
      </c>
      <c r="U530">
        <v>0.43840000000000001</v>
      </c>
      <c r="V530">
        <v>0.4118</v>
      </c>
      <c r="W530">
        <v>1</v>
      </c>
      <c r="X530">
        <v>0.875</v>
      </c>
      <c r="Y530">
        <v>1</v>
      </c>
      <c r="Z530">
        <v>0.31109999999999999</v>
      </c>
      <c r="AA530">
        <v>0.375</v>
      </c>
      <c r="AB530">
        <v>1</v>
      </c>
      <c r="AC530">
        <v>0.90910000000000002</v>
      </c>
      <c r="AD530">
        <v>0.73170000000000002</v>
      </c>
      <c r="AE530">
        <v>1</v>
      </c>
      <c r="AF530" t="s">
        <v>3922</v>
      </c>
      <c r="AG530" s="2">
        <v>3.472222222222222E-3</v>
      </c>
      <c r="AH530" t="s">
        <v>3911</v>
      </c>
      <c r="AI530">
        <v>3</v>
      </c>
      <c r="AJ530" t="s">
        <v>3961</v>
      </c>
      <c r="AK530" s="3">
        <v>43303</v>
      </c>
      <c r="AL530" s="10">
        <f>YEAR(ufc_fights_2[[#This Row],[date]])</f>
        <v>2018</v>
      </c>
      <c r="AM530" t="s">
        <v>4061</v>
      </c>
      <c r="AN530">
        <v>108</v>
      </c>
      <c r="AO530" t="s">
        <v>3913</v>
      </c>
      <c r="AP530">
        <f>IF(ufc_fights_2[[#This Row],[winner]]="Red",ufc_fights_2[[#This Row],[r_fighter_id]],ufc_fights_2[[#This Row],[b_fighter_id]])</f>
        <v>2710</v>
      </c>
      <c r="AQ530" t="str">
        <f>_xlfn.XLOOKUP(ufc_fights_2[[#This Row],[winnerID]],ufc_fighters[id],ufc_fighters[fighter_name],"xxx",0,1)</f>
        <v>Danny Roberts</v>
      </c>
    </row>
    <row r="531" spans="1:43">
      <c r="A531">
        <v>2710</v>
      </c>
      <c r="B531">
        <v>889</v>
      </c>
      <c r="C531">
        <f>_xlfn.XLOOKUP(ufc_fights_2[[#This Row],[r_fighter_id]],ufc_fighters[id],ufc_fighters[year],"xxx",0,1)</f>
        <v>1987</v>
      </c>
      <c r="D531">
        <f>_xlfn.XLOOKUP(ufc_fights_2[[#This Row],[b_fighter_id]],ufc_fighters[id],ufc_fighters[year],"Prázdné",0,1)</f>
        <v>1991</v>
      </c>
      <c r="E531" s="10">
        <f>YEAR(ufc_fights_2[[#This Row],[date]])-ufc_fights_2[[#This Row],[r_year]]</f>
        <v>31</v>
      </c>
      <c r="F531" s="10">
        <f>YEAR(ufc_fights_2[[#This Row],[date]])-ufc_fights_2[[#This Row],[b_year]]</f>
        <v>27</v>
      </c>
      <c r="G531">
        <v>1</v>
      </c>
      <c r="H531">
        <v>0</v>
      </c>
      <c r="I531">
        <v>0.4</v>
      </c>
      <c r="J531">
        <v>0.58330000000000004</v>
      </c>
      <c r="K531">
        <v>0.4</v>
      </c>
      <c r="L531">
        <v>0.57140000000000002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2.3148148148148147E-5</v>
      </c>
      <c r="T531" s="2">
        <v>2.7777777777777778E-4</v>
      </c>
      <c r="U531">
        <v>0.25</v>
      </c>
      <c r="V531">
        <v>0.25</v>
      </c>
      <c r="W531">
        <v>1</v>
      </c>
      <c r="X531">
        <v>1</v>
      </c>
      <c r="Y531">
        <v>0.71430000000000005</v>
      </c>
      <c r="Z531">
        <v>0.375</v>
      </c>
      <c r="AA531">
        <v>0.5</v>
      </c>
      <c r="AB531">
        <v>0</v>
      </c>
      <c r="AC531">
        <v>1</v>
      </c>
      <c r="AD531">
        <v>1</v>
      </c>
      <c r="AE531">
        <v>0</v>
      </c>
      <c r="AF531" t="s">
        <v>3910</v>
      </c>
      <c r="AG531" s="2">
        <v>1.5277777777777779E-3</v>
      </c>
      <c r="AH531" t="s">
        <v>3911</v>
      </c>
      <c r="AI531">
        <v>3</v>
      </c>
      <c r="AJ531" t="s">
        <v>3961</v>
      </c>
      <c r="AK531" s="3">
        <v>43176</v>
      </c>
      <c r="AL531" s="10">
        <f>YEAR(ufc_fights_2[[#This Row],[date]])</f>
        <v>2018</v>
      </c>
      <c r="AM531" t="s">
        <v>4061</v>
      </c>
      <c r="AN531">
        <v>70</v>
      </c>
      <c r="AO531" t="s">
        <v>3913</v>
      </c>
      <c r="AP531">
        <f>IF(ufc_fights_2[[#This Row],[winner]]="Red",ufc_fights_2[[#This Row],[r_fighter_id]],ufc_fights_2[[#This Row],[b_fighter_id]])</f>
        <v>2710</v>
      </c>
      <c r="AQ531" t="str">
        <f>_xlfn.XLOOKUP(ufc_fights_2[[#This Row],[winnerID]],ufc_fighters[id],ufc_fighters[fighter_name],"xxx",0,1)</f>
        <v>Danny Roberts</v>
      </c>
    </row>
    <row r="532" spans="1:43">
      <c r="A532">
        <v>2710</v>
      </c>
      <c r="B532">
        <v>2273</v>
      </c>
      <c r="C532">
        <f>_xlfn.XLOOKUP(ufc_fights_2[[#This Row],[r_fighter_id]],ufc_fighters[id],ufc_fighters[year],"xxx",0,1)</f>
        <v>1987</v>
      </c>
      <c r="D532">
        <f>_xlfn.XLOOKUP(ufc_fights_2[[#This Row],[b_fighter_id]],ufc_fighters[id],ufc_fighters[year],"Prázdné",0,1)</f>
        <v>1990</v>
      </c>
      <c r="E532" s="10">
        <f>YEAR(ufc_fights_2[[#This Row],[date]])-ufc_fights_2[[#This Row],[r_year]]</f>
        <v>30</v>
      </c>
      <c r="F532" s="10">
        <f>YEAR(ufc_fights_2[[#This Row],[date]])-ufc_fights_2[[#This Row],[b_year]]</f>
        <v>27</v>
      </c>
      <c r="G532">
        <v>1</v>
      </c>
      <c r="H532">
        <v>0</v>
      </c>
      <c r="I532">
        <v>0.36919999999999997</v>
      </c>
      <c r="J532">
        <v>0.39679999999999999</v>
      </c>
      <c r="K532">
        <v>0.40849999999999997</v>
      </c>
      <c r="L532">
        <v>0.50549999999999995</v>
      </c>
      <c r="M532">
        <v>0</v>
      </c>
      <c r="N532">
        <v>0.4</v>
      </c>
      <c r="O532">
        <v>0</v>
      </c>
      <c r="P532">
        <v>0</v>
      </c>
      <c r="Q532">
        <v>0</v>
      </c>
      <c r="R532">
        <v>0</v>
      </c>
      <c r="S532" s="2">
        <v>1.1574074074074075E-4</v>
      </c>
      <c r="T532" s="2">
        <v>2.0949074074074073E-3</v>
      </c>
      <c r="U532">
        <v>0.30430000000000001</v>
      </c>
      <c r="V532">
        <v>0.33329999999999999</v>
      </c>
      <c r="W532">
        <v>0.5</v>
      </c>
      <c r="X532">
        <v>0.6</v>
      </c>
      <c r="Y532">
        <v>0.83330000000000004</v>
      </c>
      <c r="Z532">
        <v>0.33329999999999999</v>
      </c>
      <c r="AA532">
        <v>0.33960000000000001</v>
      </c>
      <c r="AB532">
        <v>0.625</v>
      </c>
      <c r="AC532">
        <v>0.7</v>
      </c>
      <c r="AD532">
        <v>0.33329999999999999</v>
      </c>
      <c r="AE532">
        <v>0</v>
      </c>
      <c r="AF532" t="s">
        <v>3910</v>
      </c>
      <c r="AG532" s="2">
        <v>2.7662037037037039E-3</v>
      </c>
      <c r="AH532" t="s">
        <v>3911</v>
      </c>
      <c r="AI532">
        <v>3</v>
      </c>
      <c r="AJ532" t="s">
        <v>3944</v>
      </c>
      <c r="AK532" s="3">
        <v>42932</v>
      </c>
      <c r="AL532" s="10">
        <f>YEAR(ufc_fights_2[[#This Row],[date]])</f>
        <v>2017</v>
      </c>
      <c r="AM532" t="s">
        <v>4061</v>
      </c>
      <c r="AN532">
        <v>60</v>
      </c>
      <c r="AO532" t="s">
        <v>3913</v>
      </c>
      <c r="AP532">
        <f>IF(ufc_fights_2[[#This Row],[winner]]="Red",ufc_fights_2[[#This Row],[r_fighter_id]],ufc_fights_2[[#This Row],[b_fighter_id]])</f>
        <v>2710</v>
      </c>
      <c r="AQ532" t="str">
        <f>_xlfn.XLOOKUP(ufc_fights_2[[#This Row],[winnerID]],ufc_fighters[id],ufc_fighters[fighter_name],"xxx",0,1)</f>
        <v>Danny Roberts</v>
      </c>
    </row>
    <row r="533" spans="1:43">
      <c r="A533">
        <v>1440</v>
      </c>
      <c r="B533">
        <v>2710</v>
      </c>
      <c r="C533">
        <f>_xlfn.XLOOKUP(ufc_fights_2[[#This Row],[r_fighter_id]],ufc_fighters[id],ufc_fighters[year],"xxx",0,1)</f>
        <v>1995</v>
      </c>
      <c r="D533">
        <f>_xlfn.XLOOKUP(ufc_fights_2[[#This Row],[b_fighter_id]],ufc_fighters[id],ufc_fighters[year],"Prázdné",0,1)</f>
        <v>1987</v>
      </c>
      <c r="E533" s="10">
        <f>YEAR(ufc_fights_2[[#This Row],[date]])-ufc_fights_2[[#This Row],[r_year]]</f>
        <v>24</v>
      </c>
      <c r="F533" s="10">
        <f>YEAR(ufc_fights_2[[#This Row],[date]])-ufc_fights_2[[#This Row],[b_year]]</f>
        <v>32</v>
      </c>
      <c r="G533">
        <v>0</v>
      </c>
      <c r="H533">
        <v>1</v>
      </c>
      <c r="I533">
        <v>0.39439999999999997</v>
      </c>
      <c r="J533">
        <v>0.60660000000000003</v>
      </c>
      <c r="K533">
        <v>0.45240000000000002</v>
      </c>
      <c r="L533">
        <v>0.61760000000000004</v>
      </c>
      <c r="M533">
        <v>1</v>
      </c>
      <c r="N533">
        <v>0.125</v>
      </c>
      <c r="O533">
        <v>0</v>
      </c>
      <c r="P533">
        <v>0</v>
      </c>
      <c r="Q533">
        <v>0</v>
      </c>
      <c r="R533">
        <v>0</v>
      </c>
      <c r="S533" s="2">
        <v>1.736111111111111E-3</v>
      </c>
      <c r="T533" s="2">
        <v>1.6087962962962963E-3</v>
      </c>
      <c r="U533">
        <v>0.27779999999999999</v>
      </c>
      <c r="V533">
        <v>0.29409999999999997</v>
      </c>
      <c r="W533">
        <v>0.83330000000000004</v>
      </c>
      <c r="X533">
        <v>0.6</v>
      </c>
      <c r="Y533">
        <v>1</v>
      </c>
      <c r="Z533">
        <v>0.3276</v>
      </c>
      <c r="AA533">
        <v>0.45</v>
      </c>
      <c r="AB533">
        <v>0.81820000000000004</v>
      </c>
      <c r="AC533">
        <v>0.90480000000000005</v>
      </c>
      <c r="AD533">
        <v>0</v>
      </c>
      <c r="AE533">
        <v>0</v>
      </c>
      <c r="AF533" t="s">
        <v>3910</v>
      </c>
      <c r="AG533" s="2">
        <v>3.4027777777777776E-3</v>
      </c>
      <c r="AH533" t="s">
        <v>3911</v>
      </c>
      <c r="AI533">
        <v>3</v>
      </c>
      <c r="AJ533" t="s">
        <v>3944</v>
      </c>
      <c r="AK533" s="3">
        <v>43778</v>
      </c>
      <c r="AL533" s="10">
        <f>YEAR(ufc_fights_2[[#This Row],[date]])</f>
        <v>2019</v>
      </c>
      <c r="AM533" t="s">
        <v>4061</v>
      </c>
      <c r="AN533">
        <v>41</v>
      </c>
      <c r="AO533" t="s">
        <v>3918</v>
      </c>
      <c r="AP533">
        <f>IF(ufc_fights_2[[#This Row],[winner]]="Red",ufc_fights_2[[#This Row],[r_fighter_id]],ufc_fights_2[[#This Row],[b_fighter_id]])</f>
        <v>2710</v>
      </c>
      <c r="AQ533" t="str">
        <f>_xlfn.XLOOKUP(ufc_fights_2[[#This Row],[winnerID]],ufc_fighters[id],ufc_fighters[fighter_name],"xxx",0,1)</f>
        <v>Danny Roberts</v>
      </c>
    </row>
    <row r="534" spans="1:43">
      <c r="A534">
        <v>3067</v>
      </c>
      <c r="B534">
        <v>2105</v>
      </c>
      <c r="C534">
        <f>_xlfn.XLOOKUP(ufc_fights_2[[#This Row],[r_fighter_id]],ufc_fighters[id],ufc_fighters[year],"xxx",0,1)</f>
        <v>1977</v>
      </c>
      <c r="D534">
        <f>_xlfn.XLOOKUP(ufc_fights_2[[#This Row],[b_fighter_id]],ufc_fighters[id],ufc_fighters[year],"Prázdné",0,1)</f>
        <v>1978</v>
      </c>
      <c r="E534" s="10">
        <f>YEAR(ufc_fights_2[[#This Row],[date]])-ufc_fights_2[[#This Row],[r_year]]</f>
        <v>30</v>
      </c>
      <c r="F534" s="10">
        <f>YEAR(ufc_fights_2[[#This Row],[date]])-ufc_fights_2[[#This Row],[b_year]]</f>
        <v>29</v>
      </c>
      <c r="G534">
        <v>0</v>
      </c>
      <c r="H534">
        <v>0</v>
      </c>
      <c r="I534">
        <v>0.66669999999999996</v>
      </c>
      <c r="J534">
        <v>0</v>
      </c>
      <c r="K534">
        <v>0.85709999999999997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 s="2">
        <v>8.3333333333333339E-4</v>
      </c>
      <c r="T534" s="2">
        <v>2.199074074074074E-4</v>
      </c>
      <c r="U534">
        <v>0.66669999999999996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 t="s">
        <v>3933</v>
      </c>
      <c r="AG534" s="2">
        <v>1.1111111111111111E-3</v>
      </c>
      <c r="AH534" t="s">
        <v>3911</v>
      </c>
      <c r="AI534">
        <v>3</v>
      </c>
      <c r="AJ534" t="s">
        <v>3925</v>
      </c>
      <c r="AK534" s="3">
        <v>39424</v>
      </c>
      <c r="AL534" s="10">
        <f>YEAR(ufc_fights_2[[#This Row],[date]])</f>
        <v>2007</v>
      </c>
      <c r="AM534" t="s">
        <v>4061</v>
      </c>
      <c r="AN534">
        <v>1</v>
      </c>
      <c r="AO534" t="s">
        <v>3913</v>
      </c>
      <c r="AP534">
        <f>IF(ufc_fights_2[[#This Row],[winner]]="Red",ufc_fights_2[[#This Row],[r_fighter_id]],ufc_fights_2[[#This Row],[b_fighter_id]])</f>
        <v>3067</v>
      </c>
      <c r="AQ534" t="str">
        <f>_xlfn.XLOOKUP(ufc_fights_2[[#This Row],[winnerID]],ufc_fighters[id],ufc_fighters[fighter_name],"xxx",0,1)</f>
        <v>George Sotiropoulos</v>
      </c>
    </row>
    <row r="535" spans="1:43">
      <c r="A535">
        <v>2710</v>
      </c>
      <c r="B535">
        <v>643</v>
      </c>
      <c r="C535">
        <f>_xlfn.XLOOKUP(ufc_fights_2[[#This Row],[r_fighter_id]],ufc_fighters[id],ufc_fighters[year],"xxx",0,1)</f>
        <v>1987</v>
      </c>
      <c r="D535">
        <f>_xlfn.XLOOKUP(ufc_fights_2[[#This Row],[b_fighter_id]],ufc_fighters[id],ufc_fighters[year],"Prázdné",0,1)</f>
        <v>1978</v>
      </c>
      <c r="E535" s="10">
        <f>YEAR(ufc_fights_2[[#This Row],[date]])-ufc_fights_2[[#This Row],[r_year]]</f>
        <v>28</v>
      </c>
      <c r="F535" s="10">
        <f>YEAR(ufc_fights_2[[#This Row],[date]])-ufc_fights_2[[#This Row],[b_year]]</f>
        <v>37</v>
      </c>
      <c r="G535">
        <v>0</v>
      </c>
      <c r="H535">
        <v>0</v>
      </c>
      <c r="I535">
        <v>0.31580000000000003</v>
      </c>
      <c r="J535">
        <v>0.40739999999999998</v>
      </c>
      <c r="K535">
        <v>0.38100000000000001</v>
      </c>
      <c r="L535">
        <v>0.4667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 s="2">
        <v>0</v>
      </c>
      <c r="T535" s="2">
        <v>4.9768518518518521E-4</v>
      </c>
      <c r="U535">
        <v>0.23080000000000001</v>
      </c>
      <c r="V535">
        <v>0.41670000000000001</v>
      </c>
      <c r="W535">
        <v>0.33329999999999999</v>
      </c>
      <c r="X535">
        <v>0.66669999999999996</v>
      </c>
      <c r="Y535">
        <v>0.33329999999999999</v>
      </c>
      <c r="Z535">
        <v>0.29409999999999997</v>
      </c>
      <c r="AA535">
        <v>0.36</v>
      </c>
      <c r="AB535">
        <v>0.5</v>
      </c>
      <c r="AC535">
        <v>0</v>
      </c>
      <c r="AD535">
        <v>0</v>
      </c>
      <c r="AE535">
        <v>1</v>
      </c>
      <c r="AF535" t="s">
        <v>3933</v>
      </c>
      <c r="AG535" s="2">
        <v>1.9212962962962964E-3</v>
      </c>
      <c r="AH535" t="s">
        <v>3911</v>
      </c>
      <c r="AI535">
        <v>3</v>
      </c>
      <c r="AJ535" t="s">
        <v>3924</v>
      </c>
      <c r="AK535" s="3">
        <v>42348</v>
      </c>
      <c r="AL535" s="10">
        <f>YEAR(ufc_fights_2[[#This Row],[date]])</f>
        <v>2015</v>
      </c>
      <c r="AM535" t="s">
        <v>4061</v>
      </c>
      <c r="AN535">
        <v>1</v>
      </c>
      <c r="AO535" t="s">
        <v>3913</v>
      </c>
      <c r="AP535">
        <f>IF(ufc_fights_2[[#This Row],[winner]]="Red",ufc_fights_2[[#This Row],[r_fighter_id]],ufc_fights_2[[#This Row],[b_fighter_id]])</f>
        <v>2710</v>
      </c>
      <c r="AQ535" t="str">
        <f>_xlfn.XLOOKUP(ufc_fights_2[[#This Row],[winnerID]],ufc_fighters[id],ufc_fighters[fighter_name],"xxx",0,1)</f>
        <v>Danny Roberts</v>
      </c>
    </row>
    <row r="536" spans="1:43">
      <c r="A536">
        <v>2710</v>
      </c>
      <c r="B536">
        <v>3113</v>
      </c>
      <c r="C536">
        <f>_xlfn.XLOOKUP(ufc_fights_2[[#This Row],[r_fighter_id]],ufc_fighters[id],ufc_fighters[year],"xxx",0,1)</f>
        <v>1987</v>
      </c>
      <c r="D536">
        <f>_xlfn.XLOOKUP(ufc_fights_2[[#This Row],[b_fighter_id]],ufc_fighters[id],ufc_fighters[year],"Prázdné",0,1)</f>
        <v>1988</v>
      </c>
      <c r="E536" s="10">
        <f>YEAR(ufc_fights_2[[#This Row],[date]])-ufc_fights_2[[#This Row],[r_year]]</f>
        <v>29</v>
      </c>
      <c r="F536" s="10">
        <f>YEAR(ufc_fights_2[[#This Row],[date]])-ufc_fights_2[[#This Row],[b_year]]</f>
        <v>28</v>
      </c>
      <c r="G536">
        <v>0</v>
      </c>
      <c r="H536">
        <v>1</v>
      </c>
      <c r="I536">
        <v>0.53569999999999995</v>
      </c>
      <c r="J536">
        <v>0.45329999999999998</v>
      </c>
      <c r="K536">
        <v>0.55459999999999998</v>
      </c>
      <c r="L536">
        <v>0.57140000000000002</v>
      </c>
      <c r="M536">
        <v>0</v>
      </c>
      <c r="N536">
        <v>0.42859999999999998</v>
      </c>
      <c r="O536">
        <v>0</v>
      </c>
      <c r="P536">
        <v>0</v>
      </c>
      <c r="Q536">
        <v>0</v>
      </c>
      <c r="R536">
        <v>0</v>
      </c>
      <c r="S536" s="2">
        <v>7.5231481481481482E-4</v>
      </c>
      <c r="T536" s="2">
        <v>5.3125000000000004E-3</v>
      </c>
      <c r="U536">
        <v>0.43590000000000001</v>
      </c>
      <c r="V536">
        <v>0.36359999999999998</v>
      </c>
      <c r="W536">
        <v>0.76670000000000005</v>
      </c>
      <c r="X536">
        <v>0.75</v>
      </c>
      <c r="Y536">
        <v>1</v>
      </c>
      <c r="Z536">
        <v>0.39710000000000001</v>
      </c>
      <c r="AA536">
        <v>0.36359999999999998</v>
      </c>
      <c r="AB536">
        <v>0.69699999999999995</v>
      </c>
      <c r="AC536">
        <v>0.52780000000000005</v>
      </c>
      <c r="AD536">
        <v>0.90910000000000002</v>
      </c>
      <c r="AE536">
        <v>0.5</v>
      </c>
      <c r="AF536" t="s">
        <v>3915</v>
      </c>
      <c r="AG536" s="2">
        <v>3.472222222222222E-3</v>
      </c>
      <c r="AH536" t="s">
        <v>3911</v>
      </c>
      <c r="AI536">
        <v>3</v>
      </c>
      <c r="AJ536" t="s">
        <v>3914</v>
      </c>
      <c r="AK536" s="3">
        <v>42483</v>
      </c>
      <c r="AL536" s="10">
        <f>YEAR(ufc_fights_2[[#This Row],[date]])</f>
        <v>2016</v>
      </c>
      <c r="AM536" t="s">
        <v>4061</v>
      </c>
      <c r="AN536">
        <v>1</v>
      </c>
      <c r="AO536" t="s">
        <v>3913</v>
      </c>
      <c r="AP536">
        <f>IF(ufc_fights_2[[#This Row],[winner]]="Red",ufc_fights_2[[#This Row],[r_fighter_id]],ufc_fights_2[[#This Row],[b_fighter_id]])</f>
        <v>2710</v>
      </c>
      <c r="AQ536" t="str">
        <f>_xlfn.XLOOKUP(ufc_fights_2[[#This Row],[winnerID]],ufc_fighters[id],ufc_fighters[fighter_name],"xxx",0,1)</f>
        <v>Danny Roberts</v>
      </c>
    </row>
    <row r="537" spans="1:43">
      <c r="A537">
        <v>3210</v>
      </c>
      <c r="B537">
        <v>3050</v>
      </c>
      <c r="C537">
        <f>_xlfn.XLOOKUP(ufc_fights_2[[#This Row],[r_fighter_id]],ufc_fighters[id],ufc_fighters[year],"xxx",0,1)</f>
        <v>1979</v>
      </c>
      <c r="D537">
        <f>_xlfn.XLOOKUP(ufc_fights_2[[#This Row],[b_fighter_id]],ufc_fighters[id],ufc_fighters[year],"Prázdné",0,1)</f>
        <v>1987</v>
      </c>
      <c r="E537" s="10">
        <f>YEAR(ufc_fights_2[[#This Row],[date]])-ufc_fights_2[[#This Row],[r_year]]</f>
        <v>30</v>
      </c>
      <c r="F537" s="10">
        <f>YEAR(ufc_fights_2[[#This Row],[date]])-ufc_fights_2[[#This Row],[b_year]]</f>
        <v>22</v>
      </c>
      <c r="G537">
        <v>0</v>
      </c>
      <c r="H537">
        <v>0</v>
      </c>
      <c r="I537">
        <v>0.45100000000000001</v>
      </c>
      <c r="J537">
        <v>0.46150000000000002</v>
      </c>
      <c r="K537">
        <v>0.58819999999999995</v>
      </c>
      <c r="L537">
        <v>0.47499999999999998</v>
      </c>
      <c r="M537">
        <v>0</v>
      </c>
      <c r="N537">
        <v>0.28570000000000001</v>
      </c>
      <c r="O537">
        <v>0</v>
      </c>
      <c r="P537">
        <v>0</v>
      </c>
      <c r="Q537">
        <v>0</v>
      </c>
      <c r="R537">
        <v>0</v>
      </c>
      <c r="S537" s="2">
        <v>3.1597222222222222E-3</v>
      </c>
      <c r="T537" s="2">
        <v>1.4814814814814814E-3</v>
      </c>
      <c r="U537">
        <v>0.29089999999999999</v>
      </c>
      <c r="V537">
        <v>0.2273</v>
      </c>
      <c r="W537">
        <v>0.125</v>
      </c>
      <c r="X537">
        <v>0.74360000000000004</v>
      </c>
      <c r="Y537">
        <v>0.75</v>
      </c>
      <c r="Z537">
        <v>0.45650000000000002</v>
      </c>
      <c r="AA537">
        <v>0.44740000000000002</v>
      </c>
      <c r="AB537">
        <v>0.5</v>
      </c>
      <c r="AC537">
        <v>1</v>
      </c>
      <c r="AD537">
        <v>0.375</v>
      </c>
      <c r="AE537">
        <v>0</v>
      </c>
      <c r="AF537" t="s">
        <v>3915</v>
      </c>
      <c r="AG537" s="2">
        <v>3.472222222222222E-3</v>
      </c>
      <c r="AH537" t="s">
        <v>3911</v>
      </c>
      <c r="AI537">
        <v>3</v>
      </c>
      <c r="AJ537" t="s">
        <v>3961</v>
      </c>
      <c r="AK537" s="3">
        <v>39977</v>
      </c>
      <c r="AL537" s="10">
        <f>YEAR(ufc_fights_2[[#This Row],[date]])</f>
        <v>2009</v>
      </c>
      <c r="AM537" t="s">
        <v>4061</v>
      </c>
      <c r="AN537">
        <v>91</v>
      </c>
      <c r="AO537" t="s">
        <v>3913</v>
      </c>
      <c r="AP537">
        <f>IF(ufc_fights_2[[#This Row],[winner]]="Red",ufc_fights_2[[#This Row],[r_fighter_id]],ufc_fights_2[[#This Row],[b_fighter_id]])</f>
        <v>3210</v>
      </c>
      <c r="AQ537" t="str">
        <f>_xlfn.XLOOKUP(ufc_fights_2[[#This Row],[winnerID]],ufc_fighters[id],ufc_fighters[fighter_name],"xxx",0,1)</f>
        <v>Paul Taylor</v>
      </c>
    </row>
    <row r="538" spans="1:43">
      <c r="A538">
        <v>3210</v>
      </c>
      <c r="B538">
        <v>1830</v>
      </c>
      <c r="C538">
        <f>_xlfn.XLOOKUP(ufc_fights_2[[#This Row],[r_fighter_id]],ufc_fighters[id],ufc_fighters[year],"xxx",0,1)</f>
        <v>1979</v>
      </c>
      <c r="D538">
        <f>_xlfn.XLOOKUP(ufc_fights_2[[#This Row],[b_fighter_id]],ufc_fighters[id],ufc_fighters[year],"Prázdné",0,1)</f>
        <v>0</v>
      </c>
      <c r="E538" s="10">
        <f>YEAR(ufc_fights_2[[#This Row],[date]])-ufc_fights_2[[#This Row],[r_year]]</f>
        <v>29</v>
      </c>
      <c r="F538" s="10">
        <f>YEAR(ufc_fights_2[[#This Row],[date]])-ufc_fights_2[[#This Row],[b_year]]</f>
        <v>2008</v>
      </c>
      <c r="G538">
        <v>1</v>
      </c>
      <c r="H538">
        <v>0</v>
      </c>
      <c r="I538">
        <v>0.52329999999999999</v>
      </c>
      <c r="J538">
        <v>0.5</v>
      </c>
      <c r="K538">
        <v>0.74439999999999995</v>
      </c>
      <c r="L538">
        <v>0.60640000000000005</v>
      </c>
      <c r="M538">
        <v>1</v>
      </c>
      <c r="N538">
        <v>0.53849999999999998</v>
      </c>
      <c r="O538">
        <v>0</v>
      </c>
      <c r="P538">
        <v>1</v>
      </c>
      <c r="Q538">
        <v>1</v>
      </c>
      <c r="R538">
        <v>0</v>
      </c>
      <c r="S538" s="2">
        <v>2.1875000000000002E-3</v>
      </c>
      <c r="T538" s="2">
        <v>6.2152777777777779E-3</v>
      </c>
      <c r="U538">
        <v>0.375</v>
      </c>
      <c r="V538">
        <v>0.44259999999999999</v>
      </c>
      <c r="W538">
        <v>1</v>
      </c>
      <c r="X538">
        <v>0.9</v>
      </c>
      <c r="Y538">
        <v>1</v>
      </c>
      <c r="Z538">
        <v>0.38240000000000002</v>
      </c>
      <c r="AA538">
        <v>0.37209999999999999</v>
      </c>
      <c r="AB538">
        <v>0.78569999999999995</v>
      </c>
      <c r="AC538">
        <v>0.7</v>
      </c>
      <c r="AD538">
        <v>0.41670000000000001</v>
      </c>
      <c r="AE538">
        <v>0.71430000000000005</v>
      </c>
      <c r="AF538" t="s">
        <v>3922</v>
      </c>
      <c r="AG538" s="2">
        <v>3.472222222222222E-3</v>
      </c>
      <c r="AH538" t="s">
        <v>3911</v>
      </c>
      <c r="AI538">
        <v>3</v>
      </c>
      <c r="AJ538" t="s">
        <v>3928</v>
      </c>
      <c r="AK538" s="3">
        <v>39606</v>
      </c>
      <c r="AL538" s="10">
        <f>YEAR(ufc_fights_2[[#This Row],[date]])</f>
        <v>2008</v>
      </c>
      <c r="AM538" t="s">
        <v>4061</v>
      </c>
      <c r="AN538">
        <v>70</v>
      </c>
      <c r="AO538" t="s">
        <v>3913</v>
      </c>
      <c r="AP538">
        <f>IF(ufc_fights_2[[#This Row],[winner]]="Red",ufc_fights_2[[#This Row],[r_fighter_id]],ufc_fights_2[[#This Row],[b_fighter_id]])</f>
        <v>3210</v>
      </c>
      <c r="AQ538" t="str">
        <f>_xlfn.XLOOKUP(ufc_fights_2[[#This Row],[winnerID]],ufc_fighters[id],ufc_fighters[fighter_name],"xxx",0,1)</f>
        <v>Paul Taylor</v>
      </c>
    </row>
    <row r="539" spans="1:43">
      <c r="A539">
        <v>3067</v>
      </c>
      <c r="B539">
        <v>2142</v>
      </c>
      <c r="C539">
        <f>_xlfn.XLOOKUP(ufc_fights_2[[#This Row],[r_fighter_id]],ufc_fighters[id],ufc_fighters[year],"xxx",0,1)</f>
        <v>1977</v>
      </c>
      <c r="D539">
        <f>_xlfn.XLOOKUP(ufc_fights_2[[#This Row],[b_fighter_id]],ufc_fighters[id],ufc_fighters[year],"Prázdné",0,1)</f>
        <v>1978</v>
      </c>
      <c r="E539" s="10">
        <f>YEAR(ufc_fights_2[[#This Row],[date]])-ufc_fights_2[[#This Row],[r_year]]</f>
        <v>31</v>
      </c>
      <c r="F539" s="10">
        <f>YEAR(ufc_fights_2[[#This Row],[date]])-ufc_fights_2[[#This Row],[b_year]]</f>
        <v>30</v>
      </c>
      <c r="G539">
        <v>0</v>
      </c>
      <c r="H539">
        <v>0</v>
      </c>
      <c r="I539">
        <v>0.6</v>
      </c>
      <c r="J539">
        <v>0.16669999999999999</v>
      </c>
      <c r="K539">
        <v>0.80210000000000004</v>
      </c>
      <c r="L539">
        <v>0.4118</v>
      </c>
      <c r="M539">
        <v>0.75</v>
      </c>
      <c r="N539">
        <v>0</v>
      </c>
      <c r="O539">
        <v>3</v>
      </c>
      <c r="P539">
        <v>0</v>
      </c>
      <c r="Q539">
        <v>1</v>
      </c>
      <c r="R539">
        <v>1</v>
      </c>
      <c r="S539" s="2">
        <v>3.8194444444444443E-3</v>
      </c>
      <c r="T539" s="2">
        <v>4.1666666666666669E-4</v>
      </c>
      <c r="U539">
        <v>0.60609999999999997</v>
      </c>
      <c r="V539">
        <v>0</v>
      </c>
      <c r="W539">
        <v>0.5</v>
      </c>
      <c r="X539">
        <v>0</v>
      </c>
      <c r="Y539">
        <v>0.66669999999999996</v>
      </c>
      <c r="Z539">
        <v>0.25</v>
      </c>
      <c r="AA539">
        <v>0.2</v>
      </c>
      <c r="AB539">
        <v>0.5</v>
      </c>
      <c r="AC539">
        <v>0</v>
      </c>
      <c r="AD539">
        <v>0.8095</v>
      </c>
      <c r="AE539">
        <v>0</v>
      </c>
      <c r="AF539" t="s">
        <v>3910</v>
      </c>
      <c r="AG539" s="2">
        <v>1.6666666666666668E-3</v>
      </c>
      <c r="AH539" t="s">
        <v>3911</v>
      </c>
      <c r="AI539">
        <v>3</v>
      </c>
      <c r="AJ539" t="s">
        <v>4040</v>
      </c>
      <c r="AK539" s="3">
        <v>39540</v>
      </c>
      <c r="AL539" s="10">
        <f>YEAR(ufc_fights_2[[#This Row],[date]])</f>
        <v>2008</v>
      </c>
      <c r="AM539" t="s">
        <v>4061</v>
      </c>
      <c r="AN539">
        <v>38</v>
      </c>
      <c r="AO539" t="s">
        <v>3913</v>
      </c>
      <c r="AP539">
        <f>IF(ufc_fights_2[[#This Row],[winner]]="Red",ufc_fights_2[[#This Row],[r_fighter_id]],ufc_fights_2[[#This Row],[b_fighter_id]])</f>
        <v>3067</v>
      </c>
      <c r="AQ539" t="str">
        <f>_xlfn.XLOOKUP(ufc_fights_2[[#This Row],[winnerID]],ufc_fighters[id],ufc_fighters[fighter_name],"xxx",0,1)</f>
        <v>George Sotiropoulos</v>
      </c>
    </row>
    <row r="540" spans="1:43">
      <c r="A540">
        <v>3210</v>
      </c>
      <c r="B540">
        <v>728</v>
      </c>
      <c r="C540">
        <f>_xlfn.XLOOKUP(ufc_fights_2[[#This Row],[r_fighter_id]],ufc_fighters[id],ufc_fighters[year],"xxx",0,1)</f>
        <v>1979</v>
      </c>
      <c r="D540">
        <f>_xlfn.XLOOKUP(ufc_fights_2[[#This Row],[b_fighter_id]],ufc_fighters[id],ufc_fighters[year],"Prázdné",0,1)</f>
        <v>1982</v>
      </c>
      <c r="E540" s="10">
        <f>YEAR(ufc_fights_2[[#This Row],[date]])-ufc_fights_2[[#This Row],[r_year]]</f>
        <v>28</v>
      </c>
      <c r="F540" s="10">
        <f>YEAR(ufc_fights_2[[#This Row],[date]])-ufc_fights_2[[#This Row],[b_year]]</f>
        <v>25</v>
      </c>
      <c r="G540">
        <v>1</v>
      </c>
      <c r="H540">
        <v>0</v>
      </c>
      <c r="I540">
        <v>0.39389999999999997</v>
      </c>
      <c r="J540">
        <v>0.32390000000000002</v>
      </c>
      <c r="K540">
        <v>0.4</v>
      </c>
      <c r="L540">
        <v>0.32390000000000002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9.2592592592592588E-5</v>
      </c>
      <c r="T540" s="2">
        <v>2.199074074074074E-4</v>
      </c>
      <c r="U540">
        <v>0.28760000000000002</v>
      </c>
      <c r="V540">
        <v>0.18179999999999999</v>
      </c>
      <c r="W540">
        <v>0.85709999999999997</v>
      </c>
      <c r="X540">
        <v>0.73680000000000001</v>
      </c>
      <c r="Y540">
        <v>0.64710000000000001</v>
      </c>
      <c r="Z540">
        <v>0.38800000000000001</v>
      </c>
      <c r="AA540">
        <v>0.32369999999999999</v>
      </c>
      <c r="AB540">
        <v>0.8</v>
      </c>
      <c r="AC540">
        <v>0.33329999999999999</v>
      </c>
      <c r="AD540">
        <v>0.3</v>
      </c>
      <c r="AE540">
        <v>0</v>
      </c>
      <c r="AF540" t="s">
        <v>3910</v>
      </c>
      <c r="AG540" s="2">
        <v>4.2824074074074075E-4</v>
      </c>
      <c r="AH540" t="s">
        <v>3911</v>
      </c>
      <c r="AI540">
        <v>3</v>
      </c>
      <c r="AJ540" t="s">
        <v>3914</v>
      </c>
      <c r="AK540" s="3">
        <v>39193</v>
      </c>
      <c r="AL540" s="10">
        <f>YEAR(ufc_fights_2[[#This Row],[date]])</f>
        <v>2007</v>
      </c>
      <c r="AM540" t="s">
        <v>4061</v>
      </c>
      <c r="AN540">
        <v>33</v>
      </c>
      <c r="AO540" t="s">
        <v>3913</v>
      </c>
      <c r="AP540">
        <f>IF(ufc_fights_2[[#This Row],[winner]]="Red",ufc_fights_2[[#This Row],[r_fighter_id]],ufc_fights_2[[#This Row],[b_fighter_id]])</f>
        <v>3210</v>
      </c>
      <c r="AQ540" t="str">
        <f>_xlfn.XLOOKUP(ufc_fights_2[[#This Row],[winnerID]],ufc_fighters[id],ufc_fighters[fighter_name],"xxx",0,1)</f>
        <v>Paul Taylor</v>
      </c>
    </row>
    <row r="541" spans="1:43">
      <c r="A541">
        <v>1071</v>
      </c>
      <c r="B541">
        <v>3320</v>
      </c>
      <c r="C541">
        <f>_xlfn.XLOOKUP(ufc_fights_2[[#This Row],[r_fighter_id]],ufc_fighters[id],ufc_fighters[year],"xxx",0,1)</f>
        <v>1984</v>
      </c>
      <c r="D541">
        <f>_xlfn.XLOOKUP(ufc_fights_2[[#This Row],[b_fighter_id]],ufc_fighters[id],ufc_fighters[year],"Prázdné",0,1)</f>
        <v>1987</v>
      </c>
      <c r="E541" s="10">
        <f>YEAR(ufc_fights_2[[#This Row],[date]])-ufc_fights_2[[#This Row],[r_year]]</f>
        <v>30</v>
      </c>
      <c r="F541" s="10">
        <f>YEAR(ufc_fights_2[[#This Row],[date]])-ufc_fights_2[[#This Row],[b_year]]</f>
        <v>27</v>
      </c>
      <c r="G541">
        <v>0</v>
      </c>
      <c r="H541">
        <v>0</v>
      </c>
      <c r="I541">
        <v>0.66669999999999996</v>
      </c>
      <c r="J541">
        <v>0.57140000000000002</v>
      </c>
      <c r="K541">
        <v>0.68179999999999996</v>
      </c>
      <c r="L541">
        <v>0.7</v>
      </c>
      <c r="M541">
        <v>1</v>
      </c>
      <c r="N541">
        <v>0</v>
      </c>
      <c r="O541">
        <v>0</v>
      </c>
      <c r="P541">
        <v>2</v>
      </c>
      <c r="Q541">
        <v>0</v>
      </c>
      <c r="R541">
        <v>1</v>
      </c>
      <c r="S541" s="2">
        <v>1.1458333333333333E-3</v>
      </c>
      <c r="T541" s="2">
        <v>8.2175925925925927E-4</v>
      </c>
      <c r="U541">
        <v>0.625</v>
      </c>
      <c r="V541">
        <v>0.5</v>
      </c>
      <c r="W541">
        <v>0</v>
      </c>
      <c r="X541">
        <v>1</v>
      </c>
      <c r="Y541">
        <v>0.66669999999999996</v>
      </c>
      <c r="Z541">
        <v>0.28570000000000001</v>
      </c>
      <c r="AA541">
        <v>0.5</v>
      </c>
      <c r="AB541">
        <v>1</v>
      </c>
      <c r="AC541">
        <v>0</v>
      </c>
      <c r="AD541">
        <v>0.9</v>
      </c>
      <c r="AE541">
        <v>1</v>
      </c>
      <c r="AF541" t="s">
        <v>3933</v>
      </c>
      <c r="AG541" s="2">
        <v>2.5231481481481481E-3</v>
      </c>
      <c r="AH541" t="s">
        <v>3911</v>
      </c>
      <c r="AI541">
        <v>3</v>
      </c>
      <c r="AJ541" t="s">
        <v>3914</v>
      </c>
      <c r="AK541" s="3">
        <v>41958</v>
      </c>
      <c r="AL541" s="10">
        <f>YEAR(ufc_fights_2[[#This Row],[date]])</f>
        <v>2014</v>
      </c>
      <c r="AM541" t="s">
        <v>4061</v>
      </c>
      <c r="AN541">
        <v>50</v>
      </c>
      <c r="AO541" t="s">
        <v>3918</v>
      </c>
      <c r="AP541">
        <f>IF(ufc_fights_2[[#This Row],[winner]]="Red",ufc_fights_2[[#This Row],[r_fighter_id]],ufc_fights_2[[#This Row],[b_fighter_id]])</f>
        <v>3320</v>
      </c>
      <c r="AQ541" t="str">
        <f>_xlfn.XLOOKUP(ufc_fights_2[[#This Row],[winnerID]],ufc_fighters[id],ufc_fighters[fighter_name],"xxx",0,1)</f>
        <v>Hector Urbina</v>
      </c>
    </row>
    <row r="542" spans="1:43">
      <c r="A542">
        <v>1303</v>
      </c>
      <c r="B542">
        <v>3138</v>
      </c>
      <c r="C542">
        <f>_xlfn.XLOOKUP(ufc_fights_2[[#This Row],[r_fighter_id]],ufc_fighters[id],ufc_fighters[year],"xxx",0,1)</f>
        <v>1986</v>
      </c>
      <c r="D542">
        <f>_xlfn.XLOOKUP(ufc_fights_2[[#This Row],[b_fighter_id]],ufc_fighters[id],ufc_fighters[year],"Prázdné",0,1)</f>
        <v>1984</v>
      </c>
      <c r="E542" s="10">
        <f>YEAR(ufc_fights_2[[#This Row],[date]])-ufc_fights_2[[#This Row],[r_year]]</f>
        <v>24</v>
      </c>
      <c r="F542" s="10">
        <f>YEAR(ufc_fights_2[[#This Row],[date]])-ufc_fights_2[[#This Row],[b_year]]</f>
        <v>26</v>
      </c>
      <c r="G542">
        <v>0</v>
      </c>
      <c r="H542">
        <v>1</v>
      </c>
      <c r="I542">
        <v>0.4118</v>
      </c>
      <c r="J542">
        <v>0.68179999999999996</v>
      </c>
      <c r="K542">
        <v>0.4118</v>
      </c>
      <c r="L542">
        <v>0.78110000000000002</v>
      </c>
      <c r="M542">
        <v>0</v>
      </c>
      <c r="N542">
        <v>1</v>
      </c>
      <c r="O542">
        <v>2</v>
      </c>
      <c r="P542">
        <v>0</v>
      </c>
      <c r="Q542">
        <v>0</v>
      </c>
      <c r="R542">
        <v>0</v>
      </c>
      <c r="S542" s="2">
        <v>0</v>
      </c>
      <c r="T542" s="2">
        <v>3.5648148148148149E-3</v>
      </c>
      <c r="U542">
        <v>0.2727</v>
      </c>
      <c r="V542">
        <v>0.59209999999999996</v>
      </c>
      <c r="W542">
        <v>0.66669999999999996</v>
      </c>
      <c r="X542">
        <v>0</v>
      </c>
      <c r="Y542">
        <v>0</v>
      </c>
      <c r="Z542">
        <v>0.30769999999999997</v>
      </c>
      <c r="AA542">
        <v>0.56669999999999998</v>
      </c>
      <c r="AB542">
        <v>0.75</v>
      </c>
      <c r="AC542">
        <v>0.70269999999999999</v>
      </c>
      <c r="AD542">
        <v>0</v>
      </c>
      <c r="AE542">
        <v>0.74419999999999997</v>
      </c>
      <c r="AF542" t="s">
        <v>3910</v>
      </c>
      <c r="AG542" s="2">
        <v>8.6805555555555551E-4</v>
      </c>
      <c r="AH542" t="s">
        <v>3911</v>
      </c>
      <c r="AI542">
        <v>3</v>
      </c>
      <c r="AJ542" t="s">
        <v>3974</v>
      </c>
      <c r="AK542" s="3">
        <v>40397</v>
      </c>
      <c r="AL542" s="10">
        <f>YEAR(ufc_fights_2[[#This Row],[date]])</f>
        <v>2010</v>
      </c>
      <c r="AM542" t="s">
        <v>4061</v>
      </c>
      <c r="AN542">
        <v>142</v>
      </c>
      <c r="AO542" t="s">
        <v>3918</v>
      </c>
      <c r="AP542">
        <f>IF(ufc_fights_2[[#This Row],[winner]]="Red",ufc_fights_2[[#This Row],[r_fighter_id]],ufc_fights_2[[#This Row],[b_fighter_id]])</f>
        <v>3138</v>
      </c>
      <c r="AQ542" t="str">
        <f>_xlfn.XLOOKUP(ufc_fights_2[[#This Row],[winnerID]],ufc_fighters[id],ufc_fighters[fighter_name],"xxx",0,1)</f>
        <v>Rick Story</v>
      </c>
    </row>
    <row r="543" spans="1:43">
      <c r="A543">
        <v>3138</v>
      </c>
      <c r="B543">
        <v>2220</v>
      </c>
      <c r="C543">
        <f>_xlfn.XLOOKUP(ufc_fights_2[[#This Row],[r_fighter_id]],ufc_fighters[id],ufc_fighters[year],"xxx",0,1)</f>
        <v>1984</v>
      </c>
      <c r="D543">
        <f>_xlfn.XLOOKUP(ufc_fights_2[[#This Row],[b_fighter_id]],ufc_fighters[id],ufc_fighters[year],"Prázdné",0,1)</f>
        <v>1984</v>
      </c>
      <c r="E543" s="10">
        <f>YEAR(ufc_fights_2[[#This Row],[date]])-ufc_fights_2[[#This Row],[r_year]]</f>
        <v>29</v>
      </c>
      <c r="F543" s="10">
        <f>YEAR(ufc_fights_2[[#This Row],[date]])-ufc_fights_2[[#This Row],[b_year]]</f>
        <v>29</v>
      </c>
      <c r="G543">
        <v>1</v>
      </c>
      <c r="H543">
        <v>0</v>
      </c>
      <c r="I543">
        <v>0.40820000000000001</v>
      </c>
      <c r="J543">
        <v>0.18</v>
      </c>
      <c r="K543">
        <v>0.47270000000000001</v>
      </c>
      <c r="L543">
        <v>0.17649999999999999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8.1018518518518516E-5</v>
      </c>
      <c r="T543" s="2">
        <v>0</v>
      </c>
      <c r="U543">
        <v>0.28570000000000001</v>
      </c>
      <c r="V543">
        <v>0.1905</v>
      </c>
      <c r="W543">
        <v>0.77780000000000005</v>
      </c>
      <c r="X543">
        <v>0.6</v>
      </c>
      <c r="Y543">
        <v>0</v>
      </c>
      <c r="Z543">
        <v>0.3659</v>
      </c>
      <c r="AA543">
        <v>0.18</v>
      </c>
      <c r="AB543">
        <v>0.5</v>
      </c>
      <c r="AC543">
        <v>0</v>
      </c>
      <c r="AD543">
        <v>0.66669999999999996</v>
      </c>
      <c r="AE543">
        <v>0</v>
      </c>
      <c r="AF543" t="s">
        <v>3910</v>
      </c>
      <c r="AG543" s="2">
        <v>2.1412037037037038E-3</v>
      </c>
      <c r="AH543" t="s">
        <v>3911</v>
      </c>
      <c r="AI543">
        <v>3</v>
      </c>
      <c r="AJ543" t="s">
        <v>4064</v>
      </c>
      <c r="AK543" s="3">
        <v>41349</v>
      </c>
      <c r="AL543" s="10">
        <f>YEAR(ufc_fights_2[[#This Row],[date]])</f>
        <v>2013</v>
      </c>
      <c r="AM543" t="s">
        <v>4061</v>
      </c>
      <c r="AN543">
        <v>92</v>
      </c>
      <c r="AO543" t="s">
        <v>3913</v>
      </c>
      <c r="AP543">
        <f>IF(ufc_fights_2[[#This Row],[winner]]="Red",ufc_fights_2[[#This Row],[r_fighter_id]],ufc_fights_2[[#This Row],[b_fighter_id]])</f>
        <v>3138</v>
      </c>
      <c r="AQ543" t="str">
        <f>_xlfn.XLOOKUP(ufc_fights_2[[#This Row],[winnerID]],ufc_fighters[id],ufc_fighters[fighter_name],"xxx",0,1)</f>
        <v>Rick Story</v>
      </c>
    </row>
    <row r="544" spans="1:43">
      <c r="A544">
        <v>3138</v>
      </c>
      <c r="B544">
        <v>998</v>
      </c>
      <c r="C544">
        <f>_xlfn.XLOOKUP(ufc_fights_2[[#This Row],[r_fighter_id]],ufc_fighters[id],ufc_fighters[year],"xxx",0,1)</f>
        <v>1984</v>
      </c>
      <c r="D544">
        <f>_xlfn.XLOOKUP(ufc_fights_2[[#This Row],[b_fighter_id]],ufc_fighters[id],ufc_fighters[year],"Prázdné",0,1)</f>
        <v>1984</v>
      </c>
      <c r="E544" s="10">
        <f>YEAR(ufc_fights_2[[#This Row],[date]])-ufc_fights_2[[#This Row],[r_year]]</f>
        <v>25</v>
      </c>
      <c r="F544" s="10">
        <f>YEAR(ufc_fights_2[[#This Row],[date]])-ufc_fights_2[[#This Row],[b_year]]</f>
        <v>25</v>
      </c>
      <c r="G544">
        <v>0</v>
      </c>
      <c r="H544">
        <v>0</v>
      </c>
      <c r="I544">
        <v>0.30509999999999998</v>
      </c>
      <c r="J544">
        <v>0.12770000000000001</v>
      </c>
      <c r="K544">
        <v>0.44869999999999999</v>
      </c>
      <c r="L544">
        <v>0.28070000000000001</v>
      </c>
      <c r="M544">
        <v>0.75</v>
      </c>
      <c r="N544">
        <v>0</v>
      </c>
      <c r="O544">
        <v>1</v>
      </c>
      <c r="P544">
        <v>1</v>
      </c>
      <c r="Q544">
        <v>0</v>
      </c>
      <c r="R544">
        <v>0</v>
      </c>
      <c r="S544" s="2">
        <v>3.0439814814814813E-3</v>
      </c>
      <c r="T544" s="2">
        <v>5.7870370370370373E-5</v>
      </c>
      <c r="U544">
        <v>0.24529999999999999</v>
      </c>
      <c r="V544">
        <v>9.5200000000000007E-2</v>
      </c>
      <c r="W544">
        <v>0.8</v>
      </c>
      <c r="X544">
        <v>1</v>
      </c>
      <c r="Y544">
        <v>0</v>
      </c>
      <c r="Z544">
        <v>0.20930000000000001</v>
      </c>
      <c r="AA544">
        <v>0.122</v>
      </c>
      <c r="AB544">
        <v>0.66669999999999996</v>
      </c>
      <c r="AC544">
        <v>0.2</v>
      </c>
      <c r="AD544">
        <v>0.53849999999999998</v>
      </c>
      <c r="AE544">
        <v>0</v>
      </c>
      <c r="AF544" t="s">
        <v>3933</v>
      </c>
      <c r="AG544" s="2">
        <v>7.9861111111111116E-4</v>
      </c>
      <c r="AH544" t="s">
        <v>3911</v>
      </c>
      <c r="AI544">
        <v>3</v>
      </c>
      <c r="AJ544" t="s">
        <v>3928</v>
      </c>
      <c r="AK544" s="3">
        <v>40075</v>
      </c>
      <c r="AL544" s="10">
        <f>YEAR(ufc_fights_2[[#This Row],[date]])</f>
        <v>2009</v>
      </c>
      <c r="AM544" t="s">
        <v>4061</v>
      </c>
      <c r="AN544">
        <v>98</v>
      </c>
      <c r="AO544" t="s">
        <v>3913</v>
      </c>
      <c r="AP544">
        <f>IF(ufc_fights_2[[#This Row],[winner]]="Red",ufc_fights_2[[#This Row],[r_fighter_id]],ufc_fights_2[[#This Row],[b_fighter_id]])</f>
        <v>3138</v>
      </c>
      <c r="AQ544" t="str">
        <f>_xlfn.XLOOKUP(ufc_fights_2[[#This Row],[winnerID]],ufc_fighters[id],ufc_fighters[fighter_name],"xxx",0,1)</f>
        <v>Rick Story</v>
      </c>
    </row>
    <row r="545" spans="1:43">
      <c r="A545">
        <v>572</v>
      </c>
      <c r="B545">
        <v>3248</v>
      </c>
      <c r="C545">
        <f>_xlfn.XLOOKUP(ufc_fights_2[[#This Row],[r_fighter_id]],ufc_fighters[id],ufc_fighters[year],"xxx",0,1)</f>
        <v>1976</v>
      </c>
      <c r="D545">
        <f>_xlfn.XLOOKUP(ufc_fights_2[[#This Row],[b_fighter_id]],ufc_fighters[id],ufc_fighters[year],"Prázdné",0,1)</f>
        <v>1983</v>
      </c>
      <c r="E545" s="10">
        <f>YEAR(ufc_fights_2[[#This Row],[date]])-ufc_fights_2[[#This Row],[r_year]]</f>
        <v>37</v>
      </c>
      <c r="F545" s="10">
        <f>YEAR(ufc_fights_2[[#This Row],[date]])-ufc_fights_2[[#This Row],[b_year]]</f>
        <v>30</v>
      </c>
      <c r="G545">
        <v>0</v>
      </c>
      <c r="H545">
        <v>2</v>
      </c>
      <c r="I545">
        <v>0.39529999999999998</v>
      </c>
      <c r="J545">
        <v>0.5897</v>
      </c>
      <c r="K545">
        <v>0.49020000000000002</v>
      </c>
      <c r="L545">
        <v>0.67920000000000003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 s="2">
        <v>1.3888888888888889E-4</v>
      </c>
      <c r="T545" s="2">
        <v>1.7824074074074075E-3</v>
      </c>
      <c r="U545">
        <v>0</v>
      </c>
      <c r="V545">
        <v>0.5</v>
      </c>
      <c r="W545">
        <v>0.6</v>
      </c>
      <c r="X545">
        <v>0.91669999999999996</v>
      </c>
      <c r="Y545">
        <v>1</v>
      </c>
      <c r="Z545">
        <v>0.37140000000000001</v>
      </c>
      <c r="AA545">
        <v>0.60609999999999997</v>
      </c>
      <c r="AB545">
        <v>0.57140000000000002</v>
      </c>
      <c r="AC545">
        <v>1</v>
      </c>
      <c r="AD545">
        <v>0</v>
      </c>
      <c r="AE545">
        <v>0.4</v>
      </c>
      <c r="AF545" t="s">
        <v>3910</v>
      </c>
      <c r="AG545" s="2">
        <v>1.0069444444444444E-3</v>
      </c>
      <c r="AH545" t="s">
        <v>3911</v>
      </c>
      <c r="AI545">
        <v>3</v>
      </c>
      <c r="AJ545" t="s">
        <v>3925</v>
      </c>
      <c r="AK545" s="3">
        <v>41538</v>
      </c>
      <c r="AL545" s="10">
        <f>YEAR(ufc_fights_2[[#This Row],[date]])</f>
        <v>2013</v>
      </c>
      <c r="AM545" t="s">
        <v>4061</v>
      </c>
      <c r="AN545">
        <v>65</v>
      </c>
      <c r="AO545" t="s">
        <v>3918</v>
      </c>
      <c r="AP545">
        <f>IF(ufc_fights_2[[#This Row],[winner]]="Red",ufc_fights_2[[#This Row],[r_fighter_id]],ufc_fights_2[[#This Row],[b_fighter_id]])</f>
        <v>3248</v>
      </c>
      <c r="AQ545" t="str">
        <f>_xlfn.XLOOKUP(ufc_fights_2[[#This Row],[winnerID]],ufc_fighters[id],ufc_fighters[fighter_name],"xxx",0,1)</f>
        <v>Stephen Thompson</v>
      </c>
    </row>
    <row r="546" spans="1:43">
      <c r="A546">
        <v>1385</v>
      </c>
      <c r="B546">
        <v>2636</v>
      </c>
      <c r="C546">
        <f>_xlfn.XLOOKUP(ufc_fights_2[[#This Row],[r_fighter_id]],ufc_fighters[id],ufc_fighters[year],"xxx",0,1)</f>
        <v>1988</v>
      </c>
      <c r="D546">
        <f>_xlfn.XLOOKUP(ufc_fights_2[[#This Row],[b_fighter_id]],ufc_fighters[id],ufc_fighters[year],"Prázdné",0,1)</f>
        <v>1985</v>
      </c>
      <c r="E546" s="10">
        <f>YEAR(ufc_fights_2[[#This Row],[date]])-ufc_fights_2[[#This Row],[r_year]]</f>
        <v>29</v>
      </c>
      <c r="F546" s="10">
        <f>YEAR(ufc_fights_2[[#This Row],[date]])-ufc_fights_2[[#This Row],[b_year]]</f>
        <v>32</v>
      </c>
      <c r="G546">
        <v>0</v>
      </c>
      <c r="H546">
        <v>1</v>
      </c>
      <c r="I546">
        <v>0.65</v>
      </c>
      <c r="J546">
        <v>0.44259999999999999</v>
      </c>
      <c r="K546">
        <v>0.6613</v>
      </c>
      <c r="L546">
        <v>0.48570000000000002</v>
      </c>
      <c r="M546">
        <v>0</v>
      </c>
      <c r="N546">
        <v>0.33329999999999999</v>
      </c>
      <c r="O546">
        <v>0</v>
      </c>
      <c r="P546">
        <v>0</v>
      </c>
      <c r="Q546">
        <v>0</v>
      </c>
      <c r="R546">
        <v>0</v>
      </c>
      <c r="S546" s="2">
        <v>1.273148148148148E-4</v>
      </c>
      <c r="T546" s="2">
        <v>1.5856481481481481E-3</v>
      </c>
      <c r="U546">
        <v>0.54759999999999998</v>
      </c>
      <c r="V546">
        <v>0.4</v>
      </c>
      <c r="W546">
        <v>0.85709999999999997</v>
      </c>
      <c r="X546">
        <v>1</v>
      </c>
      <c r="Y546">
        <v>0.75</v>
      </c>
      <c r="Z546">
        <v>0.48480000000000001</v>
      </c>
      <c r="AA546">
        <v>0.375</v>
      </c>
      <c r="AB546">
        <v>0.81820000000000004</v>
      </c>
      <c r="AC546">
        <v>0.69230000000000003</v>
      </c>
      <c r="AD546">
        <v>1</v>
      </c>
      <c r="AE546">
        <v>0</v>
      </c>
      <c r="AF546" t="s">
        <v>3910</v>
      </c>
      <c r="AG546" s="2">
        <v>3.0208333333333333E-3</v>
      </c>
      <c r="AH546" t="s">
        <v>3911</v>
      </c>
      <c r="AI546">
        <v>3</v>
      </c>
      <c r="AJ546" t="s">
        <v>3914</v>
      </c>
      <c r="AK546" s="3">
        <v>43071</v>
      </c>
      <c r="AL546" s="10">
        <f>YEAR(ufc_fights_2[[#This Row],[date]])</f>
        <v>2017</v>
      </c>
      <c r="AM546" t="s">
        <v>4061</v>
      </c>
      <c r="AN546">
        <v>122</v>
      </c>
      <c r="AO546" t="s">
        <v>3918</v>
      </c>
      <c r="AP546">
        <f>IF(ufc_fights_2[[#This Row],[winner]]="Red",ufc_fights_2[[#This Row],[r_fighter_id]],ufc_fights_2[[#This Row],[b_fighter_id]])</f>
        <v>2636</v>
      </c>
      <c r="AQ546" t="str">
        <f>_xlfn.XLOOKUP(ufc_fights_2[[#This Row],[winnerID]],ufc_fighters[id],ufc_fighters[fighter_name],"xxx",0,1)</f>
        <v>Abdul Razak Alhassan</v>
      </c>
    </row>
    <row r="547" spans="1:43">
      <c r="A547">
        <v>2636</v>
      </c>
      <c r="B547">
        <v>2576</v>
      </c>
      <c r="C547">
        <f>_xlfn.XLOOKUP(ufc_fights_2[[#This Row],[r_fighter_id]],ufc_fighters[id],ufc_fighters[year],"xxx",0,1)</f>
        <v>1985</v>
      </c>
      <c r="D547">
        <f>_xlfn.XLOOKUP(ufc_fights_2[[#This Row],[b_fighter_id]],ufc_fighters[id],ufc_fighters[year],"Prázdné",0,1)</f>
        <v>1989</v>
      </c>
      <c r="E547" s="10">
        <f>YEAR(ufc_fights_2[[#This Row],[date]])-ufc_fights_2[[#This Row],[r_year]]</f>
        <v>33</v>
      </c>
      <c r="F547" s="10">
        <f>YEAR(ufc_fights_2[[#This Row],[date]])-ufc_fights_2[[#This Row],[b_year]]</f>
        <v>29</v>
      </c>
      <c r="G547">
        <v>1</v>
      </c>
      <c r="H547">
        <v>0</v>
      </c>
      <c r="I547">
        <v>0.71430000000000005</v>
      </c>
      <c r="J547">
        <v>0.4</v>
      </c>
      <c r="K547">
        <v>0.71430000000000005</v>
      </c>
      <c r="L547">
        <v>0.4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2.3148148148148147E-5</v>
      </c>
      <c r="T547" s="2">
        <v>0</v>
      </c>
      <c r="U547">
        <v>0.64710000000000001</v>
      </c>
      <c r="V547">
        <v>0.33329999999999999</v>
      </c>
      <c r="W547">
        <v>1</v>
      </c>
      <c r="X547">
        <v>1</v>
      </c>
      <c r="Y547">
        <v>0</v>
      </c>
      <c r="Z547">
        <v>0.7</v>
      </c>
      <c r="AA547">
        <v>0.4</v>
      </c>
      <c r="AB547">
        <v>1</v>
      </c>
      <c r="AC547">
        <v>0</v>
      </c>
      <c r="AD547">
        <v>0</v>
      </c>
      <c r="AE547">
        <v>0</v>
      </c>
      <c r="AF547" t="s">
        <v>3910</v>
      </c>
      <c r="AG547" s="2">
        <v>4.9768518518518521E-4</v>
      </c>
      <c r="AH547" t="s">
        <v>3911</v>
      </c>
      <c r="AI547">
        <v>3</v>
      </c>
      <c r="AJ547" t="s">
        <v>3923</v>
      </c>
      <c r="AK547" s="3">
        <v>43351</v>
      </c>
      <c r="AL547" s="10">
        <f>YEAR(ufc_fights_2[[#This Row],[date]])</f>
        <v>2018</v>
      </c>
      <c r="AM547" t="s">
        <v>4061</v>
      </c>
      <c r="AN547">
        <v>98</v>
      </c>
      <c r="AO547" t="s">
        <v>3913</v>
      </c>
      <c r="AP547">
        <f>IF(ufc_fights_2[[#This Row],[winner]]="Red",ufc_fights_2[[#This Row],[r_fighter_id]],ufc_fights_2[[#This Row],[b_fighter_id]])</f>
        <v>2636</v>
      </c>
      <c r="AQ547" t="str">
        <f>_xlfn.XLOOKUP(ufc_fights_2[[#This Row],[winnerID]],ufc_fighters[id],ufc_fighters[fighter_name],"xxx",0,1)</f>
        <v>Abdul Razak Alhassan</v>
      </c>
    </row>
    <row r="548" spans="1:43">
      <c r="A548">
        <v>1385</v>
      </c>
      <c r="B548">
        <v>2636</v>
      </c>
      <c r="C548">
        <f>_xlfn.XLOOKUP(ufc_fights_2[[#This Row],[r_fighter_id]],ufc_fighters[id],ufc_fighters[year],"xxx",0,1)</f>
        <v>1988</v>
      </c>
      <c r="D548">
        <f>_xlfn.XLOOKUP(ufc_fights_2[[#This Row],[b_fighter_id]],ufc_fighters[id],ufc_fighters[year],"Prázdné",0,1)</f>
        <v>1985</v>
      </c>
      <c r="E548" s="10">
        <f>YEAR(ufc_fights_2[[#This Row],[date]])-ufc_fights_2[[#This Row],[r_year]]</f>
        <v>30</v>
      </c>
      <c r="F548" s="10">
        <f>YEAR(ufc_fights_2[[#This Row],[date]])-ufc_fights_2[[#This Row],[b_year]]</f>
        <v>33</v>
      </c>
      <c r="G548">
        <v>0</v>
      </c>
      <c r="H548">
        <v>1</v>
      </c>
      <c r="I548">
        <v>0.32</v>
      </c>
      <c r="J548">
        <v>0.39389999999999997</v>
      </c>
      <c r="K548">
        <v>0.34620000000000001</v>
      </c>
      <c r="L548">
        <v>0.47620000000000001</v>
      </c>
      <c r="M548">
        <v>0.5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7.407407407407407E-4</v>
      </c>
      <c r="T548" s="2">
        <v>2.3148148148148147E-5</v>
      </c>
      <c r="U548">
        <v>0.15790000000000001</v>
      </c>
      <c r="V548">
        <v>0.37930000000000003</v>
      </c>
      <c r="W548">
        <v>0.83330000000000004</v>
      </c>
      <c r="X548">
        <v>0</v>
      </c>
      <c r="Y548">
        <v>0.66669999999999996</v>
      </c>
      <c r="Z548">
        <v>0.2</v>
      </c>
      <c r="AA548">
        <v>0.39290000000000003</v>
      </c>
      <c r="AB548">
        <v>0.8</v>
      </c>
      <c r="AC548">
        <v>0.4</v>
      </c>
      <c r="AD548">
        <v>0</v>
      </c>
      <c r="AE548">
        <v>0</v>
      </c>
      <c r="AF548" t="s">
        <v>3910</v>
      </c>
      <c r="AG548" s="2">
        <v>2.627314814814815E-3</v>
      </c>
      <c r="AH548" t="s">
        <v>3911</v>
      </c>
      <c r="AI548">
        <v>3</v>
      </c>
      <c r="AJ548" t="s">
        <v>3990</v>
      </c>
      <c r="AK548" s="3">
        <v>43120</v>
      </c>
      <c r="AL548" s="10">
        <f>YEAR(ufc_fights_2[[#This Row],[date]])</f>
        <v>2018</v>
      </c>
      <c r="AM548" t="s">
        <v>4061</v>
      </c>
      <c r="AN548">
        <v>61</v>
      </c>
      <c r="AO548" t="s">
        <v>3918</v>
      </c>
      <c r="AP548">
        <f>IF(ufc_fights_2[[#This Row],[winner]]="Red",ufc_fights_2[[#This Row],[r_fighter_id]],ufc_fights_2[[#This Row],[b_fighter_id]])</f>
        <v>2636</v>
      </c>
      <c r="AQ548" t="str">
        <f>_xlfn.XLOOKUP(ufc_fights_2[[#This Row],[winnerID]],ufc_fighters[id],ufc_fighters[fighter_name],"xxx",0,1)</f>
        <v>Abdul Razak Alhassan</v>
      </c>
    </row>
    <row r="549" spans="1:43">
      <c r="A549">
        <v>3428</v>
      </c>
      <c r="B549">
        <v>2636</v>
      </c>
      <c r="C549">
        <f>_xlfn.XLOOKUP(ufc_fights_2[[#This Row],[r_fighter_id]],ufc_fighters[id],ufc_fighters[year],"xxx",0,1)</f>
        <v>1980</v>
      </c>
      <c r="D549">
        <f>_xlfn.XLOOKUP(ufc_fights_2[[#This Row],[b_fighter_id]],ufc_fighters[id],ufc_fighters[year],"Prázdné",0,1)</f>
        <v>1985</v>
      </c>
      <c r="E549" s="10">
        <f>YEAR(ufc_fights_2[[#This Row],[date]])-ufc_fights_2[[#This Row],[r_year]]</f>
        <v>36</v>
      </c>
      <c r="F549" s="10">
        <f>YEAR(ufc_fights_2[[#This Row],[date]])-ufc_fights_2[[#This Row],[b_year]]</f>
        <v>31</v>
      </c>
      <c r="G549">
        <v>0</v>
      </c>
      <c r="H549">
        <v>3</v>
      </c>
      <c r="I549">
        <v>0.1429</v>
      </c>
      <c r="J549">
        <v>0.54549999999999998</v>
      </c>
      <c r="K549">
        <v>0.1333</v>
      </c>
      <c r="L549">
        <v>0.54549999999999998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</v>
      </c>
      <c r="T549" s="2">
        <v>8.1018518518518516E-5</v>
      </c>
      <c r="U549">
        <v>0.1429</v>
      </c>
      <c r="V549">
        <v>0.54549999999999998</v>
      </c>
      <c r="W549">
        <v>0</v>
      </c>
      <c r="X549">
        <v>0</v>
      </c>
      <c r="Y549">
        <v>0</v>
      </c>
      <c r="Z549">
        <v>7.6899999999999996E-2</v>
      </c>
      <c r="AA549">
        <v>0.4375</v>
      </c>
      <c r="AB549">
        <v>1</v>
      </c>
      <c r="AC549">
        <v>1</v>
      </c>
      <c r="AD549">
        <v>0</v>
      </c>
      <c r="AE549">
        <v>0.75</v>
      </c>
      <c r="AF549" t="s">
        <v>3910</v>
      </c>
      <c r="AG549" s="2">
        <v>6.134259259259259E-4</v>
      </c>
      <c r="AH549" t="s">
        <v>3911</v>
      </c>
      <c r="AI549">
        <v>3</v>
      </c>
      <c r="AJ549" t="s">
        <v>3931</v>
      </c>
      <c r="AK549" s="3">
        <v>42693</v>
      </c>
      <c r="AL549" s="10">
        <f>YEAR(ufc_fights_2[[#This Row],[date]])</f>
        <v>2016</v>
      </c>
      <c r="AM549" t="s">
        <v>4061</v>
      </c>
      <c r="AN549">
        <v>26</v>
      </c>
      <c r="AO549" t="s">
        <v>3918</v>
      </c>
      <c r="AP549">
        <f>IF(ufc_fights_2[[#This Row],[winner]]="Red",ufc_fights_2[[#This Row],[r_fighter_id]],ufc_fights_2[[#This Row],[b_fighter_id]])</f>
        <v>2636</v>
      </c>
      <c r="AQ549" t="str">
        <f>_xlfn.XLOOKUP(ufc_fights_2[[#This Row],[winnerID]],ufc_fighters[id],ufc_fighters[fighter_name],"xxx",0,1)</f>
        <v>Abdul Razak Alhassan</v>
      </c>
    </row>
    <row r="550" spans="1:43">
      <c r="A550">
        <v>2170</v>
      </c>
      <c r="B550">
        <v>1311</v>
      </c>
      <c r="C550">
        <f>_xlfn.XLOOKUP(ufc_fights_2[[#This Row],[r_fighter_id]],ufc_fighters[id],ufc_fighters[year],"xxx",0,1)</f>
        <v>1984</v>
      </c>
      <c r="D550">
        <f>_xlfn.XLOOKUP(ufc_fights_2[[#This Row],[b_fighter_id]],ufc_fighters[id],ufc_fighters[year],"Prázdné",0,1)</f>
        <v>1987</v>
      </c>
      <c r="E550" s="10">
        <f>YEAR(ufc_fights_2[[#This Row],[date]])-ufc_fights_2[[#This Row],[r_year]]</f>
        <v>30</v>
      </c>
      <c r="F550" s="10">
        <f>YEAR(ufc_fights_2[[#This Row],[date]])-ufc_fights_2[[#This Row],[b_year]]</f>
        <v>27</v>
      </c>
      <c r="G550">
        <v>0</v>
      </c>
      <c r="H550">
        <v>0</v>
      </c>
      <c r="I550">
        <v>0.57689999999999997</v>
      </c>
      <c r="J550">
        <v>0.4</v>
      </c>
      <c r="K550">
        <v>0.59260000000000002</v>
      </c>
      <c r="L550">
        <v>0.45450000000000002</v>
      </c>
      <c r="M550">
        <v>0</v>
      </c>
      <c r="N550">
        <v>0.33329999999999999</v>
      </c>
      <c r="O550">
        <v>0</v>
      </c>
      <c r="P550">
        <v>0</v>
      </c>
      <c r="Q550">
        <v>0</v>
      </c>
      <c r="R550">
        <v>0</v>
      </c>
      <c r="S550" s="2">
        <v>1.0069444444444444E-3</v>
      </c>
      <c r="T550" s="2">
        <v>5.5555555555555556E-4</v>
      </c>
      <c r="U550">
        <v>0.51280000000000003</v>
      </c>
      <c r="V550">
        <v>0.38890000000000002</v>
      </c>
      <c r="W550">
        <v>1</v>
      </c>
      <c r="X550">
        <v>0.4</v>
      </c>
      <c r="Y550">
        <v>0.5</v>
      </c>
      <c r="Z550">
        <v>0.23530000000000001</v>
      </c>
      <c r="AA550">
        <v>0.46150000000000002</v>
      </c>
      <c r="AB550">
        <v>0.78569999999999995</v>
      </c>
      <c r="AC550">
        <v>0.28570000000000001</v>
      </c>
      <c r="AD550">
        <v>0.57140000000000002</v>
      </c>
      <c r="AE550">
        <v>0</v>
      </c>
      <c r="AF550" t="s">
        <v>3910</v>
      </c>
      <c r="AG550" s="2">
        <v>3.3564814814814816E-3</v>
      </c>
      <c r="AH550" t="s">
        <v>3911</v>
      </c>
      <c r="AI550">
        <v>3</v>
      </c>
      <c r="AJ550" t="s">
        <v>3925</v>
      </c>
      <c r="AK550" s="3">
        <v>41958</v>
      </c>
      <c r="AL550" s="10">
        <f>YEAR(ufc_fights_2[[#This Row],[date]])</f>
        <v>2014</v>
      </c>
      <c r="AM550" t="s">
        <v>4061</v>
      </c>
      <c r="AN550">
        <v>50</v>
      </c>
      <c r="AO550" t="s">
        <v>3913</v>
      </c>
      <c r="AP550">
        <f>IF(ufc_fights_2[[#This Row],[winner]]="Red",ufc_fights_2[[#This Row],[r_fighter_id]],ufc_fights_2[[#This Row],[b_fighter_id]])</f>
        <v>2170</v>
      </c>
      <c r="AQ550" t="str">
        <f>_xlfn.XLOOKUP(ufc_fights_2[[#This Row],[winnerID]],ufc_fighters[id],ufc_fighters[fighter_name],"xxx",0,1)</f>
        <v>Augusto Montano</v>
      </c>
    </row>
    <row r="551" spans="1:43">
      <c r="A551">
        <v>2400</v>
      </c>
      <c r="B551">
        <v>3066</v>
      </c>
      <c r="C551">
        <f>_xlfn.XLOOKUP(ufc_fights_2[[#This Row],[r_fighter_id]],ufc_fighters[id],ufc_fighters[year],"xxx",0,1)</f>
        <v>1984</v>
      </c>
      <c r="D551">
        <f>_xlfn.XLOOKUP(ufc_fights_2[[#This Row],[b_fighter_id]],ufc_fighters[id],ufc_fighters[year],"Prázdné",0,1)</f>
        <v>1986</v>
      </c>
      <c r="E551" s="10">
        <f>YEAR(ufc_fights_2[[#This Row],[date]])-ufc_fights_2[[#This Row],[r_year]]</f>
        <v>26</v>
      </c>
      <c r="F551" s="10">
        <f>YEAR(ufc_fights_2[[#This Row],[date]])-ufc_fights_2[[#This Row],[b_year]]</f>
        <v>24</v>
      </c>
      <c r="G551">
        <v>0</v>
      </c>
      <c r="H551">
        <v>0</v>
      </c>
      <c r="I551">
        <v>0.43280000000000002</v>
      </c>
      <c r="J551">
        <v>0.7</v>
      </c>
      <c r="K551">
        <v>0.53010000000000002</v>
      </c>
      <c r="L551">
        <v>0.71699999999999997</v>
      </c>
      <c r="M551">
        <v>0</v>
      </c>
      <c r="N551">
        <v>0.42859999999999998</v>
      </c>
      <c r="O551">
        <v>1</v>
      </c>
      <c r="P551">
        <v>1</v>
      </c>
      <c r="Q551">
        <v>0</v>
      </c>
      <c r="R551">
        <v>0</v>
      </c>
      <c r="S551" s="2">
        <v>6.5972222222222224E-4</v>
      </c>
      <c r="T551" s="2">
        <v>7.6620370370370366E-3</v>
      </c>
      <c r="U551">
        <v>0.375</v>
      </c>
      <c r="V551">
        <v>0.61109999999999998</v>
      </c>
      <c r="W551">
        <v>0.7</v>
      </c>
      <c r="X551">
        <v>1</v>
      </c>
      <c r="Y551">
        <v>0.66669999999999996</v>
      </c>
      <c r="Z551">
        <v>0.3</v>
      </c>
      <c r="AA551">
        <v>0.35709999999999997</v>
      </c>
      <c r="AB551">
        <v>0.54549999999999998</v>
      </c>
      <c r="AC551">
        <v>0.83330000000000004</v>
      </c>
      <c r="AD551">
        <v>1</v>
      </c>
      <c r="AE551">
        <v>0.83330000000000004</v>
      </c>
      <c r="AF551" t="s">
        <v>3915</v>
      </c>
      <c r="AG551" s="2">
        <v>3.472222222222222E-3</v>
      </c>
      <c r="AH551" t="s">
        <v>3911</v>
      </c>
      <c r="AI551">
        <v>3</v>
      </c>
      <c r="AJ551" t="s">
        <v>3949</v>
      </c>
      <c r="AK551" s="3">
        <v>40418</v>
      </c>
      <c r="AL551" s="10">
        <f>YEAR(ufc_fights_2[[#This Row],[date]])</f>
        <v>2010</v>
      </c>
      <c r="AM551" t="s">
        <v>4061</v>
      </c>
      <c r="AN551">
        <v>61</v>
      </c>
      <c r="AO551" t="s">
        <v>3918</v>
      </c>
      <c r="AP551">
        <f>IF(ufc_fights_2[[#This Row],[winner]]="Red",ufc_fights_2[[#This Row],[r_fighter_id]],ufc_fights_2[[#This Row],[b_fighter_id]])</f>
        <v>3066</v>
      </c>
      <c r="AQ551" t="str">
        <f>_xlfn.XLOOKUP(ufc_fights_2[[#This Row],[winnerID]],ufc_fighters[id],ufc_fighters[fighter_name],"xxx",0,1)</f>
        <v>Greg Soto</v>
      </c>
    </row>
    <row r="552" spans="1:43">
      <c r="A552">
        <v>1928</v>
      </c>
      <c r="B552">
        <v>413</v>
      </c>
      <c r="C552">
        <f>_xlfn.XLOOKUP(ufc_fights_2[[#This Row],[r_fighter_id]],ufc_fighters[id],ufc_fighters[year],"xxx",0,1)</f>
        <v>1977</v>
      </c>
      <c r="D552">
        <f>_xlfn.XLOOKUP(ufc_fights_2[[#This Row],[b_fighter_id]],ufc_fighters[id],ufc_fighters[year],"Prázdné",0,1)</f>
        <v>1986</v>
      </c>
      <c r="E552" s="10">
        <f>YEAR(ufc_fights_2[[#This Row],[date]])-ufc_fights_2[[#This Row],[r_year]]</f>
        <v>43</v>
      </c>
      <c r="F552" s="10">
        <f>YEAR(ufc_fights_2[[#This Row],[date]])-ufc_fights_2[[#This Row],[b_year]]</f>
        <v>34</v>
      </c>
      <c r="G552">
        <v>0</v>
      </c>
      <c r="H552">
        <v>1</v>
      </c>
      <c r="I552">
        <v>0.57140000000000002</v>
      </c>
      <c r="J552">
        <v>0.8125</v>
      </c>
      <c r="K552">
        <v>0.57140000000000002</v>
      </c>
      <c r="L552">
        <v>0.82350000000000001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9.6064814814814819E-4</v>
      </c>
      <c r="T552" s="2">
        <v>4.6296296296296294E-5</v>
      </c>
      <c r="U552">
        <v>0.57140000000000002</v>
      </c>
      <c r="V552">
        <v>0.76919999999999999</v>
      </c>
      <c r="W552">
        <v>0</v>
      </c>
      <c r="X552">
        <v>0</v>
      </c>
      <c r="Y552">
        <v>1</v>
      </c>
      <c r="Z552">
        <v>0.57140000000000002</v>
      </c>
      <c r="AA552">
        <v>0.71430000000000005</v>
      </c>
      <c r="AB552">
        <v>0</v>
      </c>
      <c r="AC552">
        <v>0</v>
      </c>
      <c r="AD552">
        <v>0</v>
      </c>
      <c r="AE552">
        <v>0.88890000000000002</v>
      </c>
      <c r="AF552" t="s">
        <v>3910</v>
      </c>
      <c r="AG552" s="2">
        <v>1.7824074074074075E-3</v>
      </c>
      <c r="AH552" t="s">
        <v>3911</v>
      </c>
      <c r="AI552">
        <v>3</v>
      </c>
      <c r="AJ552" t="s">
        <v>3973</v>
      </c>
      <c r="AK552" s="3">
        <v>43904</v>
      </c>
      <c r="AL552" s="10">
        <f>YEAR(ufc_fights_2[[#This Row],[date]])</f>
        <v>2020</v>
      </c>
      <c r="AM552" t="s">
        <v>4061</v>
      </c>
      <c r="AN552">
        <v>44</v>
      </c>
      <c r="AO552" t="s">
        <v>3918</v>
      </c>
      <c r="AP552">
        <f>IF(ufc_fights_2[[#This Row],[winner]]="Red",ufc_fights_2[[#This Row],[r_fighter_id]],ufc_fights_2[[#This Row],[b_fighter_id]])</f>
        <v>413</v>
      </c>
      <c r="AQ552" t="str">
        <f>_xlfn.XLOOKUP(ufc_fights_2[[#This Row],[winnerID]],ufc_fighters[id],ufc_fighters[fighter_name],"xxx",0,1)</f>
        <v>Gilbert Burns</v>
      </c>
    </row>
    <row r="553" spans="1:43">
      <c r="A553">
        <v>3248</v>
      </c>
      <c r="B553">
        <v>1995</v>
      </c>
      <c r="C553">
        <f>_xlfn.XLOOKUP(ufc_fights_2[[#This Row],[r_fighter_id]],ufc_fighters[id],ufc_fighters[year],"xxx",0,1)</f>
        <v>1983</v>
      </c>
      <c r="D553">
        <f>_xlfn.XLOOKUP(ufc_fights_2[[#This Row],[b_fighter_id]],ufc_fighters[id],ufc_fighters[year],"Prázdné",0,1)</f>
        <v>1984</v>
      </c>
      <c r="E553" s="10">
        <f>YEAR(ufc_fights_2[[#This Row],[date]])-ufc_fights_2[[#This Row],[r_year]]</f>
        <v>34</v>
      </c>
      <c r="F553" s="10">
        <f>YEAR(ufc_fights_2[[#This Row],[date]])-ufc_fights_2[[#This Row],[b_year]]</f>
        <v>33</v>
      </c>
      <c r="G553">
        <v>1</v>
      </c>
      <c r="H553">
        <v>0</v>
      </c>
      <c r="I553">
        <v>0.44869999999999999</v>
      </c>
      <c r="J553">
        <v>0.29580000000000001</v>
      </c>
      <c r="K553">
        <v>0.44869999999999999</v>
      </c>
      <c r="L553">
        <v>0.29580000000000001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4.6296296296296294E-5</v>
      </c>
      <c r="T553" s="2">
        <v>3.4722222222222222E-5</v>
      </c>
      <c r="U553">
        <v>0.41880000000000001</v>
      </c>
      <c r="V553">
        <v>0.1139</v>
      </c>
      <c r="W553">
        <v>0.5</v>
      </c>
      <c r="X553">
        <v>0.8</v>
      </c>
      <c r="Y553">
        <v>0.56000000000000005</v>
      </c>
      <c r="Z553">
        <v>0.4516</v>
      </c>
      <c r="AA553">
        <v>0.28470000000000001</v>
      </c>
      <c r="AB553">
        <v>0</v>
      </c>
      <c r="AC553">
        <v>0.6</v>
      </c>
      <c r="AD553">
        <v>0</v>
      </c>
      <c r="AE553">
        <v>0</v>
      </c>
      <c r="AF553" t="s">
        <v>3915</v>
      </c>
      <c r="AG553" s="2">
        <v>3.472222222222222E-3</v>
      </c>
      <c r="AH553" t="s">
        <v>3911</v>
      </c>
      <c r="AI553">
        <v>3</v>
      </c>
      <c r="AJ553" t="s">
        <v>3928</v>
      </c>
      <c r="AK553" s="3">
        <v>43043</v>
      </c>
      <c r="AL553" s="10">
        <f>YEAR(ufc_fights_2[[#This Row],[date]])</f>
        <v>2017</v>
      </c>
      <c r="AM553" t="s">
        <v>4061</v>
      </c>
      <c r="AN553">
        <v>18</v>
      </c>
      <c r="AO553" t="s">
        <v>3913</v>
      </c>
      <c r="AP553">
        <f>IF(ufc_fights_2[[#This Row],[winner]]="Red",ufc_fights_2[[#This Row],[r_fighter_id]],ufc_fights_2[[#This Row],[b_fighter_id]])</f>
        <v>3248</v>
      </c>
      <c r="AQ553" t="str">
        <f>_xlfn.XLOOKUP(ufc_fights_2[[#This Row],[winnerID]],ufc_fighters[id],ufc_fighters[fighter_name],"xxx",0,1)</f>
        <v>Stephen Thompson</v>
      </c>
    </row>
    <row r="554" spans="1:43">
      <c r="A554">
        <v>2594</v>
      </c>
      <c r="B554">
        <v>2120</v>
      </c>
      <c r="C554">
        <f>_xlfn.XLOOKUP(ufc_fights_2[[#This Row],[r_fighter_id]],ufc_fighters[id],ufc_fighters[year],"xxx",0,1)</f>
        <v>1975</v>
      </c>
      <c r="D554">
        <f>_xlfn.XLOOKUP(ufc_fights_2[[#This Row],[b_fighter_id]],ufc_fighters[id],ufc_fighters[year],"Prázdné",0,1)</f>
        <v>1982</v>
      </c>
      <c r="E554" s="10">
        <f>YEAR(ufc_fights_2[[#This Row],[date]])-ufc_fights_2[[#This Row],[r_year]]</f>
        <v>41</v>
      </c>
      <c r="F554" s="10">
        <f>YEAR(ufc_fights_2[[#This Row],[date]])-ufc_fights_2[[#This Row],[b_year]]</f>
        <v>34</v>
      </c>
      <c r="G554">
        <v>0</v>
      </c>
      <c r="H554">
        <v>1</v>
      </c>
      <c r="I554">
        <v>0.16669999999999999</v>
      </c>
      <c r="J554">
        <v>0.37209999999999999</v>
      </c>
      <c r="K554">
        <v>0.33329999999999999</v>
      </c>
      <c r="L554">
        <v>0.47370000000000001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 s="2">
        <v>0</v>
      </c>
      <c r="T554" s="2">
        <v>2.0370370370370369E-3</v>
      </c>
      <c r="U554">
        <v>0</v>
      </c>
      <c r="V554">
        <v>0.33329999999999999</v>
      </c>
      <c r="W554">
        <v>0</v>
      </c>
      <c r="X554">
        <v>0.66669999999999996</v>
      </c>
      <c r="Y554">
        <v>0.75</v>
      </c>
      <c r="Z554">
        <v>0.22220000000000001</v>
      </c>
      <c r="AA554">
        <v>0.29170000000000001</v>
      </c>
      <c r="AB554">
        <v>0</v>
      </c>
      <c r="AC554">
        <v>0</v>
      </c>
      <c r="AD554">
        <v>0</v>
      </c>
      <c r="AE554">
        <v>0.47370000000000001</v>
      </c>
      <c r="AF554" t="s">
        <v>3910</v>
      </c>
      <c r="AG554" s="2">
        <v>8.9120370370370373E-4</v>
      </c>
      <c r="AH554" t="s">
        <v>3911</v>
      </c>
      <c r="AI554">
        <v>3</v>
      </c>
      <c r="AJ554" t="s">
        <v>3924</v>
      </c>
      <c r="AK554" s="3">
        <v>42558</v>
      </c>
      <c r="AL554" s="10">
        <f>YEAR(ufc_fights_2[[#This Row],[date]])</f>
        <v>2016</v>
      </c>
      <c r="AM554" t="s">
        <v>4061</v>
      </c>
      <c r="AN554">
        <v>1</v>
      </c>
      <c r="AO554" t="s">
        <v>3918</v>
      </c>
      <c r="AP554">
        <f>IF(ufc_fights_2[[#This Row],[winner]]="Red",ufc_fights_2[[#This Row],[r_fighter_id]],ufc_fights_2[[#This Row],[b_fighter_id]])</f>
        <v>2120</v>
      </c>
      <c r="AQ554" t="str">
        <f>_xlfn.XLOOKUP(ufc_fights_2[[#This Row],[winnerID]],ufc_fighters[id],ufc_fighters[fighter_name],"xxx",0,1)</f>
        <v>Alberto Mina</v>
      </c>
    </row>
    <row r="555" spans="1:43">
      <c r="A555">
        <v>2120</v>
      </c>
      <c r="B555">
        <v>120</v>
      </c>
      <c r="C555">
        <f>_xlfn.XLOOKUP(ufc_fights_2[[#This Row],[r_fighter_id]],ufc_fighters[id],ufc_fighters[year],"xxx",0,1)</f>
        <v>1982</v>
      </c>
      <c r="D555">
        <f>_xlfn.XLOOKUP(ufc_fights_2[[#This Row],[b_fighter_id]],ufc_fighters[id],ufc_fighters[year],"Prázdné",0,1)</f>
        <v>1985</v>
      </c>
      <c r="E555" s="10">
        <f>YEAR(ufc_fights_2[[#This Row],[date]])-ufc_fights_2[[#This Row],[r_year]]</f>
        <v>32</v>
      </c>
      <c r="F555" s="10">
        <f>YEAR(ufc_fights_2[[#This Row],[date]])-ufc_fights_2[[#This Row],[b_year]]</f>
        <v>29</v>
      </c>
      <c r="G555">
        <v>1</v>
      </c>
      <c r="H555">
        <v>0</v>
      </c>
      <c r="I555">
        <v>0.58620000000000005</v>
      </c>
      <c r="J555">
        <v>0.67390000000000005</v>
      </c>
      <c r="K555">
        <v>0.6129</v>
      </c>
      <c r="L555">
        <v>0.68330000000000002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 s="2">
        <v>4.1666666666666669E-4</v>
      </c>
      <c r="T555" s="2">
        <v>5.6712962962962967E-4</v>
      </c>
      <c r="U555">
        <v>0.56599999999999995</v>
      </c>
      <c r="V555">
        <v>0.65910000000000002</v>
      </c>
      <c r="W555">
        <v>0.8</v>
      </c>
      <c r="X555">
        <v>0</v>
      </c>
      <c r="Y555">
        <v>0</v>
      </c>
      <c r="Z555">
        <v>0.5</v>
      </c>
      <c r="AA555">
        <v>0.65</v>
      </c>
      <c r="AB555">
        <v>0.6</v>
      </c>
      <c r="AC555">
        <v>0.83330000000000004</v>
      </c>
      <c r="AD555">
        <v>1</v>
      </c>
      <c r="AE555">
        <v>0</v>
      </c>
      <c r="AF555" t="s">
        <v>3910</v>
      </c>
      <c r="AG555" s="2">
        <v>2.9745370370370373E-3</v>
      </c>
      <c r="AH555" t="s">
        <v>3911</v>
      </c>
      <c r="AI555">
        <v>3</v>
      </c>
      <c r="AJ555" t="s">
        <v>3975</v>
      </c>
      <c r="AK555" s="3">
        <v>41874</v>
      </c>
      <c r="AL555" s="10">
        <f>YEAR(ufc_fights_2[[#This Row],[date]])</f>
        <v>2014</v>
      </c>
      <c r="AM555" t="s">
        <v>4061</v>
      </c>
      <c r="AN555">
        <v>28</v>
      </c>
      <c r="AO555" t="s">
        <v>3913</v>
      </c>
      <c r="AP555">
        <f>IF(ufc_fights_2[[#This Row],[winner]]="Red",ufc_fights_2[[#This Row],[r_fighter_id]],ufc_fights_2[[#This Row],[b_fighter_id]])</f>
        <v>2120</v>
      </c>
      <c r="AQ555" t="str">
        <f>_xlfn.XLOOKUP(ufc_fights_2[[#This Row],[winnerID]],ufc_fighters[id],ufc_fighters[fighter_name],"xxx",0,1)</f>
        <v>Alberto Mina</v>
      </c>
    </row>
    <row r="556" spans="1:43">
      <c r="A556">
        <v>30</v>
      </c>
      <c r="B556">
        <v>2120</v>
      </c>
      <c r="C556">
        <f>_xlfn.XLOOKUP(ufc_fights_2[[#This Row],[r_fighter_id]],ufc_fighters[id],ufc_fighters[year],"xxx",0,1)</f>
        <v>1975</v>
      </c>
      <c r="D556">
        <f>_xlfn.XLOOKUP(ufc_fights_2[[#This Row],[b_fighter_id]],ufc_fighters[id],ufc_fighters[year],"Prázdné",0,1)</f>
        <v>1982</v>
      </c>
      <c r="E556" s="10">
        <f>YEAR(ufc_fights_2[[#This Row],[date]])-ufc_fights_2[[#This Row],[r_year]]</f>
        <v>40</v>
      </c>
      <c r="F556" s="10">
        <f>YEAR(ufc_fights_2[[#This Row],[date]])-ufc_fights_2[[#This Row],[b_year]]</f>
        <v>33</v>
      </c>
      <c r="G556">
        <v>0</v>
      </c>
      <c r="H556">
        <v>1</v>
      </c>
      <c r="I556">
        <v>0.54930000000000001</v>
      </c>
      <c r="J556">
        <v>0.45100000000000001</v>
      </c>
      <c r="K556">
        <v>0.56440000000000001</v>
      </c>
      <c r="L556">
        <v>0.4667</v>
      </c>
      <c r="M556">
        <v>0</v>
      </c>
      <c r="N556">
        <v>0.1333</v>
      </c>
      <c r="O556">
        <v>0</v>
      </c>
      <c r="P556">
        <v>0</v>
      </c>
      <c r="Q556">
        <v>0</v>
      </c>
      <c r="R556">
        <v>0</v>
      </c>
      <c r="S556" s="2">
        <v>9.6064814814814819E-4</v>
      </c>
      <c r="T556" s="2">
        <v>4.2824074074074075E-4</v>
      </c>
      <c r="U556">
        <v>0.48180000000000001</v>
      </c>
      <c r="V556">
        <v>0.36799999999999999</v>
      </c>
      <c r="W556">
        <v>0.66669999999999996</v>
      </c>
      <c r="X556">
        <v>0.79310000000000003</v>
      </c>
      <c r="Y556">
        <v>0.85709999999999997</v>
      </c>
      <c r="Z556">
        <v>0.51160000000000005</v>
      </c>
      <c r="AA556">
        <v>0.43080000000000002</v>
      </c>
      <c r="AB556">
        <v>1</v>
      </c>
      <c r="AC556">
        <v>0.52629999999999999</v>
      </c>
      <c r="AD556">
        <v>0.91669999999999996</v>
      </c>
      <c r="AE556">
        <v>0.75</v>
      </c>
      <c r="AF556" t="s">
        <v>3922</v>
      </c>
      <c r="AG556" s="2">
        <v>3.472222222222222E-3</v>
      </c>
      <c r="AH556" t="s">
        <v>3911</v>
      </c>
      <c r="AI556">
        <v>3</v>
      </c>
      <c r="AJ556" t="s">
        <v>3945</v>
      </c>
      <c r="AK556" s="3">
        <v>42336</v>
      </c>
      <c r="AL556" s="10">
        <f>YEAR(ufc_fights_2[[#This Row],[date]])</f>
        <v>2015</v>
      </c>
      <c r="AM556" t="s">
        <v>4061</v>
      </c>
      <c r="AN556">
        <v>96</v>
      </c>
      <c r="AO556" t="s">
        <v>3918</v>
      </c>
      <c r="AP556">
        <f>IF(ufc_fights_2[[#This Row],[winner]]="Red",ufc_fights_2[[#This Row],[r_fighter_id]],ufc_fights_2[[#This Row],[b_fighter_id]])</f>
        <v>2120</v>
      </c>
      <c r="AQ556" t="str">
        <f>_xlfn.XLOOKUP(ufc_fights_2[[#This Row],[winnerID]],ufc_fighters[id],ufc_fighters[fighter_name],"xxx",0,1)</f>
        <v>Alberto Mina</v>
      </c>
    </row>
    <row r="557" spans="1:43">
      <c r="A557">
        <v>956</v>
      </c>
      <c r="B557">
        <v>2259</v>
      </c>
      <c r="C557">
        <f>_xlfn.XLOOKUP(ufc_fights_2[[#This Row],[r_fighter_id]],ufc_fighters[id],ufc_fighters[year],"xxx",0,1)</f>
        <v>1979</v>
      </c>
      <c r="D557">
        <f>_xlfn.XLOOKUP(ufc_fights_2[[#This Row],[b_fighter_id]],ufc_fighters[id],ufc_fighters[year],"Prázdné",0,1)</f>
        <v>1984</v>
      </c>
      <c r="E557" s="10">
        <f>YEAR(ufc_fights_2[[#This Row],[date]])-ufc_fights_2[[#This Row],[r_year]]</f>
        <v>28</v>
      </c>
      <c r="F557" s="10">
        <f>YEAR(ufc_fights_2[[#This Row],[date]])-ufc_fights_2[[#This Row],[b_year]]</f>
        <v>23</v>
      </c>
      <c r="G557">
        <v>0</v>
      </c>
      <c r="H557">
        <v>0</v>
      </c>
      <c r="I557">
        <v>0.45400000000000001</v>
      </c>
      <c r="J557">
        <v>0.36359999999999998</v>
      </c>
      <c r="K557">
        <v>0.54769999999999996</v>
      </c>
      <c r="L557">
        <v>0.4153</v>
      </c>
      <c r="M557">
        <v>0.4</v>
      </c>
      <c r="N557">
        <v>1</v>
      </c>
      <c r="O557">
        <v>0</v>
      </c>
      <c r="P557">
        <v>0</v>
      </c>
      <c r="Q557">
        <v>0</v>
      </c>
      <c r="R557">
        <v>1</v>
      </c>
      <c r="S557" s="2">
        <v>4.6759259259259263E-3</v>
      </c>
      <c r="T557" s="2">
        <v>2.0949074074074073E-3</v>
      </c>
      <c r="U557">
        <v>0.28799999999999998</v>
      </c>
      <c r="V557">
        <v>0.3412</v>
      </c>
      <c r="W557">
        <v>0.86050000000000004</v>
      </c>
      <c r="X557">
        <v>1</v>
      </c>
      <c r="Y557">
        <v>1</v>
      </c>
      <c r="Z557">
        <v>0.27589999999999998</v>
      </c>
      <c r="AA557">
        <v>0.28570000000000001</v>
      </c>
      <c r="AB557">
        <v>0.73909999999999998</v>
      </c>
      <c r="AC557">
        <v>0.66669999999999996</v>
      </c>
      <c r="AD557">
        <v>0.4143</v>
      </c>
      <c r="AE557">
        <v>0.46150000000000002</v>
      </c>
      <c r="AF557" t="s">
        <v>3915</v>
      </c>
      <c r="AG557" s="2">
        <v>3.472222222222222E-3</v>
      </c>
      <c r="AH557" t="s">
        <v>3911</v>
      </c>
      <c r="AI557">
        <v>3</v>
      </c>
      <c r="AJ557" t="s">
        <v>3967</v>
      </c>
      <c r="AK557" s="3">
        <v>39177</v>
      </c>
      <c r="AL557" s="10">
        <f>YEAR(ufc_fights_2[[#This Row],[date]])</f>
        <v>2007</v>
      </c>
      <c r="AM557" t="s">
        <v>4061</v>
      </c>
      <c r="AN557">
        <v>1</v>
      </c>
      <c r="AO557" t="s">
        <v>3913</v>
      </c>
      <c r="AP557">
        <f>IF(ufc_fights_2[[#This Row],[winner]]="Red",ufc_fights_2[[#This Row],[r_fighter_id]],ufc_fights_2[[#This Row],[b_fighter_id]])</f>
        <v>956</v>
      </c>
      <c r="AQ557" t="str">
        <f>_xlfn.XLOOKUP(ufc_fights_2[[#This Row],[winnerID]],ufc_fighters[id],ufc_fighters[fighter_name],"xxx",0,1)</f>
        <v>Drew Fickett</v>
      </c>
    </row>
    <row r="558" spans="1:43">
      <c r="A558">
        <v>1361</v>
      </c>
      <c r="B558">
        <v>2521</v>
      </c>
      <c r="C558">
        <f>_xlfn.XLOOKUP(ufc_fights_2[[#This Row],[r_fighter_id]],ufc_fighters[id],ufc_fighters[year],"xxx",0,1)</f>
        <v>1976</v>
      </c>
      <c r="D558">
        <f>_xlfn.XLOOKUP(ufc_fights_2[[#This Row],[b_fighter_id]],ufc_fighters[id],ufc_fighters[year],"Prázdné",0,1)</f>
        <v>1975</v>
      </c>
      <c r="E558" s="10">
        <f>YEAR(ufc_fights_2[[#This Row],[date]])-ufc_fights_2[[#This Row],[r_year]]</f>
        <v>31</v>
      </c>
      <c r="F558" s="10">
        <f>YEAR(ufc_fights_2[[#This Row],[date]])-ufc_fights_2[[#This Row],[b_year]]</f>
        <v>32</v>
      </c>
      <c r="G558">
        <v>0</v>
      </c>
      <c r="H558">
        <v>0</v>
      </c>
      <c r="I558">
        <v>0.57779999999999998</v>
      </c>
      <c r="J558">
        <v>0.2</v>
      </c>
      <c r="K558">
        <v>0.83330000000000004</v>
      </c>
      <c r="L558">
        <v>0.48149999999999998</v>
      </c>
      <c r="M558">
        <v>0.41670000000000001</v>
      </c>
      <c r="N558">
        <v>0</v>
      </c>
      <c r="O558">
        <v>1</v>
      </c>
      <c r="P558">
        <v>0</v>
      </c>
      <c r="Q558">
        <v>0</v>
      </c>
      <c r="R558">
        <v>1</v>
      </c>
      <c r="S558" s="2">
        <v>6.9791666666666665E-3</v>
      </c>
      <c r="T558" s="2">
        <v>5.5555555555555556E-4</v>
      </c>
      <c r="U558">
        <v>0.52629999999999999</v>
      </c>
      <c r="V558">
        <v>0.1429</v>
      </c>
      <c r="W558">
        <v>1</v>
      </c>
      <c r="X558">
        <v>0.66669999999999996</v>
      </c>
      <c r="Y558">
        <v>0.5</v>
      </c>
      <c r="Z558">
        <v>0.28570000000000001</v>
      </c>
      <c r="AA558">
        <v>0.14810000000000001</v>
      </c>
      <c r="AB558">
        <v>0.75</v>
      </c>
      <c r="AC558">
        <v>0.375</v>
      </c>
      <c r="AD558">
        <v>0.70369999999999999</v>
      </c>
      <c r="AE558">
        <v>0</v>
      </c>
      <c r="AF558" t="s">
        <v>3915</v>
      </c>
      <c r="AG558" s="2">
        <v>3.472222222222222E-3</v>
      </c>
      <c r="AH558" t="s">
        <v>3911</v>
      </c>
      <c r="AI558">
        <v>3</v>
      </c>
      <c r="AJ558" t="s">
        <v>3925</v>
      </c>
      <c r="AK558" s="3">
        <v>39177</v>
      </c>
      <c r="AL558" s="10">
        <f>YEAR(ufc_fights_2[[#This Row],[date]])</f>
        <v>2007</v>
      </c>
      <c r="AM558" t="s">
        <v>4061</v>
      </c>
      <c r="AN558">
        <v>1</v>
      </c>
      <c r="AO558" t="s">
        <v>3913</v>
      </c>
      <c r="AP558">
        <f>IF(ufc_fights_2[[#This Row],[winner]]="Red",ufc_fights_2[[#This Row],[r_fighter_id]],ufc_fights_2[[#This Row],[b_fighter_id]])</f>
        <v>1361</v>
      </c>
      <c r="AQ558" t="str">
        <f>_xlfn.XLOOKUP(ufc_fights_2[[#This Row],[winnerID]],ufc_fighters[id],ufc_fighters[fighter_name],"xxx",0,1)</f>
        <v>Kuniyoshi Hironaka</v>
      </c>
    </row>
    <row r="559" spans="1:43">
      <c r="A559">
        <v>2521</v>
      </c>
      <c r="B559">
        <v>969</v>
      </c>
      <c r="C559">
        <f>_xlfn.XLOOKUP(ufc_fights_2[[#This Row],[r_fighter_id]],ufc_fighters[id],ufc_fighters[year],"xxx",0,1)</f>
        <v>1975</v>
      </c>
      <c r="D559">
        <f>_xlfn.XLOOKUP(ufc_fights_2[[#This Row],[b_fighter_id]],ufc_fighters[id],ufc_fighters[year],"Prázdné",0,1)</f>
        <v>1981</v>
      </c>
      <c r="E559" s="10">
        <f>YEAR(ufc_fights_2[[#This Row],[date]])-ufc_fights_2[[#This Row],[r_year]]</f>
        <v>32</v>
      </c>
      <c r="F559" s="10">
        <f>YEAR(ufc_fights_2[[#This Row],[date]])-ufc_fights_2[[#This Row],[b_year]]</f>
        <v>26</v>
      </c>
      <c r="G559">
        <v>0</v>
      </c>
      <c r="H559">
        <v>0</v>
      </c>
      <c r="I559">
        <v>0.14710000000000001</v>
      </c>
      <c r="J559">
        <v>0.37190000000000001</v>
      </c>
      <c r="K559">
        <v>0.14710000000000001</v>
      </c>
      <c r="L559">
        <v>0.37190000000000001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</v>
      </c>
      <c r="T559" s="2">
        <v>1.1574074074074073E-5</v>
      </c>
      <c r="U559">
        <v>9.0499999999999997E-2</v>
      </c>
      <c r="V559">
        <v>0.16089999999999999</v>
      </c>
      <c r="W559">
        <v>0.44740000000000002</v>
      </c>
      <c r="X559">
        <v>1</v>
      </c>
      <c r="Y559">
        <v>0.96430000000000005</v>
      </c>
      <c r="Z559">
        <v>0.14610000000000001</v>
      </c>
      <c r="AA559">
        <v>0.35959999999999998</v>
      </c>
      <c r="AB559">
        <v>0.2</v>
      </c>
      <c r="AC559">
        <v>0.57140000000000002</v>
      </c>
      <c r="AD559">
        <v>0</v>
      </c>
      <c r="AE559">
        <v>0</v>
      </c>
      <c r="AF559" t="s">
        <v>3915</v>
      </c>
      <c r="AG559" s="2">
        <v>3.472222222222222E-3</v>
      </c>
      <c r="AH559" t="s">
        <v>3911</v>
      </c>
      <c r="AI559">
        <v>3</v>
      </c>
      <c r="AJ559" t="s">
        <v>4021</v>
      </c>
      <c r="AK559" s="3">
        <v>39245</v>
      </c>
      <c r="AL559" s="10">
        <f>YEAR(ufc_fights_2[[#This Row],[date]])</f>
        <v>2007</v>
      </c>
      <c r="AM559" t="s">
        <v>4061</v>
      </c>
      <c r="AN559">
        <v>69</v>
      </c>
      <c r="AO559" t="s">
        <v>3913</v>
      </c>
      <c r="AP559">
        <f>IF(ufc_fights_2[[#This Row],[winner]]="Red",ufc_fights_2[[#This Row],[r_fighter_id]],ufc_fights_2[[#This Row],[b_fighter_id]])</f>
        <v>2521</v>
      </c>
      <c r="AQ559" t="str">
        <f>_xlfn.XLOOKUP(ufc_fights_2[[#This Row],[winnerID]],ufc_fighters[id],ufc_fighters[fighter_name],"xxx",0,1)</f>
        <v>Forrest Petz</v>
      </c>
    </row>
    <row r="560" spans="1:43">
      <c r="A560">
        <v>3241</v>
      </c>
      <c r="B560">
        <v>3176</v>
      </c>
      <c r="C560">
        <f>_xlfn.XLOOKUP(ufc_fights_2[[#This Row],[r_fighter_id]],ufc_fighters[id],ufc_fighters[year],"xxx",0,1)</f>
        <v>1981</v>
      </c>
      <c r="D560">
        <f>_xlfn.XLOOKUP(ufc_fights_2[[#This Row],[b_fighter_id]],ufc_fighters[id],ufc_fighters[year],"Prázdné",0,1)</f>
        <v>1979</v>
      </c>
      <c r="E560" s="10">
        <f>YEAR(ufc_fights_2[[#This Row],[date]])-ufc_fights_2[[#This Row],[r_year]]</f>
        <v>29</v>
      </c>
      <c r="F560" s="10">
        <f>YEAR(ufc_fights_2[[#This Row],[date]])-ufc_fights_2[[#This Row],[b_year]]</f>
        <v>31</v>
      </c>
      <c r="G560">
        <v>1</v>
      </c>
      <c r="H560">
        <v>0</v>
      </c>
      <c r="I560">
        <v>0.36</v>
      </c>
      <c r="J560">
        <v>0.1148</v>
      </c>
      <c r="K560">
        <v>0.40739999999999998</v>
      </c>
      <c r="L560">
        <v>0.27029999999999998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 s="2">
        <v>1.7361111111111112E-4</v>
      </c>
      <c r="T560" s="2">
        <v>3.4722222222222224E-4</v>
      </c>
      <c r="U560">
        <v>0.25</v>
      </c>
      <c r="V560">
        <v>5.8799999999999998E-2</v>
      </c>
      <c r="W560">
        <v>0.5</v>
      </c>
      <c r="X560">
        <v>1</v>
      </c>
      <c r="Y560">
        <v>0.4</v>
      </c>
      <c r="Z560">
        <v>0.375</v>
      </c>
      <c r="AA560">
        <v>0.1167</v>
      </c>
      <c r="AB560">
        <v>0</v>
      </c>
      <c r="AC560">
        <v>0</v>
      </c>
      <c r="AD560">
        <v>0</v>
      </c>
      <c r="AE560">
        <v>0</v>
      </c>
      <c r="AF560" t="s">
        <v>3933</v>
      </c>
      <c r="AG560" s="2">
        <v>1.3194444444444445E-3</v>
      </c>
      <c r="AH560" t="s">
        <v>3911</v>
      </c>
      <c r="AI560">
        <v>3</v>
      </c>
      <c r="AJ560" t="s">
        <v>3914</v>
      </c>
      <c r="AK560" s="3">
        <v>40215</v>
      </c>
      <c r="AL560" s="10">
        <f>YEAR(ufc_fights_2[[#This Row],[date]])</f>
        <v>2010</v>
      </c>
      <c r="AM560" t="s">
        <v>4061</v>
      </c>
      <c r="AN560">
        <v>1</v>
      </c>
      <c r="AO560" t="s">
        <v>3913</v>
      </c>
      <c r="AP560">
        <f>IF(ufc_fights_2[[#This Row],[winner]]="Red",ufc_fights_2[[#This Row],[r_fighter_id]],ufc_fights_2[[#This Row],[b_fighter_id]])</f>
        <v>3241</v>
      </c>
      <c r="AQ560" t="str">
        <f>_xlfn.XLOOKUP(ufc_fights_2[[#This Row],[winnerID]],ufc_fighters[id],ufc_fighters[fighter_name],"xxx",0,1)</f>
        <v>Paulo Thiago</v>
      </c>
    </row>
    <row r="561" spans="1:43">
      <c r="A561">
        <v>2434</v>
      </c>
      <c r="B561">
        <v>2539</v>
      </c>
      <c r="C561">
        <f>_xlfn.XLOOKUP(ufc_fights_2[[#This Row],[r_fighter_id]],ufc_fighters[id],ufc_fighters[year],"xxx",0,1)</f>
        <v>1980</v>
      </c>
      <c r="D561">
        <f>_xlfn.XLOOKUP(ufc_fights_2[[#This Row],[b_fighter_id]],ufc_fighters[id],ufc_fighters[year],"Prázdné",0,1)</f>
        <v>1980</v>
      </c>
      <c r="E561" s="10">
        <f>YEAR(ufc_fights_2[[#This Row],[date]])-ufc_fights_2[[#This Row],[r_year]]</f>
        <v>33</v>
      </c>
      <c r="F561" s="10">
        <f>YEAR(ufc_fights_2[[#This Row],[date]])-ufc_fights_2[[#This Row],[b_year]]</f>
        <v>33</v>
      </c>
      <c r="G561">
        <v>0</v>
      </c>
      <c r="H561">
        <v>0</v>
      </c>
      <c r="I561">
        <v>0</v>
      </c>
      <c r="J561">
        <v>0.4</v>
      </c>
      <c r="K561">
        <v>0</v>
      </c>
      <c r="L561">
        <v>0.4</v>
      </c>
      <c r="M561">
        <v>0</v>
      </c>
      <c r="N561">
        <v>1</v>
      </c>
      <c r="O561">
        <v>2</v>
      </c>
      <c r="P561">
        <v>0</v>
      </c>
      <c r="Q561">
        <v>0</v>
      </c>
      <c r="R561">
        <v>0</v>
      </c>
      <c r="S561" s="2">
        <v>4.6296296296296294E-5</v>
      </c>
      <c r="T561" s="2">
        <v>1.0416666666666667E-4</v>
      </c>
      <c r="U561">
        <v>0</v>
      </c>
      <c r="V561">
        <v>0.4</v>
      </c>
      <c r="W561">
        <v>0</v>
      </c>
      <c r="X561">
        <v>0</v>
      </c>
      <c r="Y561">
        <v>0</v>
      </c>
      <c r="Z561">
        <v>0</v>
      </c>
      <c r="AA561">
        <v>0.4</v>
      </c>
      <c r="AB561">
        <v>0</v>
      </c>
      <c r="AC561">
        <v>0</v>
      </c>
      <c r="AD561">
        <v>0</v>
      </c>
      <c r="AE561">
        <v>0</v>
      </c>
      <c r="AF561" t="s">
        <v>3933</v>
      </c>
      <c r="AG561" s="2">
        <v>3.5879629629629629E-4</v>
      </c>
      <c r="AH561" t="s">
        <v>3911</v>
      </c>
      <c r="AI561">
        <v>3</v>
      </c>
      <c r="AJ561" t="s">
        <v>3938</v>
      </c>
      <c r="AK561" s="3">
        <v>41556</v>
      </c>
      <c r="AL561" s="10">
        <f>YEAR(ufc_fights_2[[#This Row],[date]])</f>
        <v>2013</v>
      </c>
      <c r="AM561" t="s">
        <v>4061</v>
      </c>
      <c r="AN561">
        <v>81</v>
      </c>
      <c r="AO561" t="s">
        <v>3913</v>
      </c>
      <c r="AP561">
        <f>IF(ufc_fights_2[[#This Row],[winner]]="Red",ufc_fights_2[[#This Row],[r_fighter_id]],ufc_fights_2[[#This Row],[b_fighter_id]])</f>
        <v>2434</v>
      </c>
      <c r="AQ561" t="str">
        <f>_xlfn.XLOOKUP(ufc_fights_2[[#This Row],[winnerID]],ufc_fighters[id],ufc_fighters[fighter_name],"xxx",0,1)</f>
        <v>Rousimar Palhares</v>
      </c>
    </row>
    <row r="562" spans="1:43">
      <c r="A562">
        <v>3248</v>
      </c>
      <c r="B562">
        <v>1883</v>
      </c>
      <c r="C562">
        <f>_xlfn.XLOOKUP(ufc_fights_2[[#This Row],[r_fighter_id]],ufc_fighters[id],ufc_fighters[year],"xxx",0,1)</f>
        <v>1983</v>
      </c>
      <c r="D562">
        <f>_xlfn.XLOOKUP(ufc_fights_2[[#This Row],[b_fighter_id]],ufc_fighters[id],ufc_fighters[year],"Prázdné",0,1)</f>
        <v>1991</v>
      </c>
      <c r="E562" s="10">
        <f>YEAR(ufc_fights_2[[#This Row],[date]])-ufc_fights_2[[#This Row],[r_year]]</f>
        <v>36</v>
      </c>
      <c r="F562" s="10">
        <f>YEAR(ufc_fights_2[[#This Row],[date]])-ufc_fights_2[[#This Row],[b_year]]</f>
        <v>28</v>
      </c>
      <c r="G562">
        <v>1</v>
      </c>
      <c r="H562">
        <v>0</v>
      </c>
      <c r="I562">
        <v>0.57020000000000004</v>
      </c>
      <c r="J562">
        <v>0.44</v>
      </c>
      <c r="K562">
        <v>0.57020000000000004</v>
      </c>
      <c r="L562">
        <v>0.44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1.273148148148148E-4</v>
      </c>
      <c r="T562" s="2">
        <v>1.1574074074074073E-5</v>
      </c>
      <c r="U562">
        <v>0.52359999999999995</v>
      </c>
      <c r="V562">
        <v>0.24299999999999999</v>
      </c>
      <c r="W562">
        <v>0.91300000000000003</v>
      </c>
      <c r="X562">
        <v>0.85709999999999997</v>
      </c>
      <c r="Y562">
        <v>0.84</v>
      </c>
      <c r="Z562">
        <v>0.55510000000000004</v>
      </c>
      <c r="AA562">
        <v>0.44190000000000002</v>
      </c>
      <c r="AB562">
        <v>1</v>
      </c>
      <c r="AC562">
        <v>0.33329999999999999</v>
      </c>
      <c r="AD562">
        <v>0.75</v>
      </c>
      <c r="AE562">
        <v>0</v>
      </c>
      <c r="AF562" t="s">
        <v>3915</v>
      </c>
      <c r="AG562" s="2">
        <v>3.472222222222222E-3</v>
      </c>
      <c r="AH562" t="s">
        <v>3911</v>
      </c>
      <c r="AI562">
        <v>3</v>
      </c>
      <c r="AJ562" t="s">
        <v>3938</v>
      </c>
      <c r="AK562" s="3">
        <v>43771</v>
      </c>
      <c r="AL562" s="10">
        <f>YEAR(ufc_fights_2[[#This Row],[date]])</f>
        <v>2019</v>
      </c>
      <c r="AM562" t="s">
        <v>4061</v>
      </c>
      <c r="AN562">
        <v>18</v>
      </c>
      <c r="AO562" t="s">
        <v>3913</v>
      </c>
      <c r="AP562">
        <f>IF(ufc_fights_2[[#This Row],[winner]]="Red",ufc_fights_2[[#This Row],[r_fighter_id]],ufc_fights_2[[#This Row],[b_fighter_id]])</f>
        <v>3248</v>
      </c>
      <c r="AQ562" t="str">
        <f>_xlfn.XLOOKUP(ufc_fights_2[[#This Row],[winnerID]],ufc_fighters[id],ufc_fighters[fighter_name],"xxx",0,1)</f>
        <v>Stephen Thompson</v>
      </c>
    </row>
    <row r="563" spans="1:43">
      <c r="A563">
        <v>1892</v>
      </c>
      <c r="B563">
        <v>3248</v>
      </c>
      <c r="C563">
        <f>_xlfn.XLOOKUP(ufc_fights_2[[#This Row],[r_fighter_id]],ufc_fighters[id],ufc_fighters[year],"xxx",0,1)</f>
        <v>1989</v>
      </c>
      <c r="D563">
        <f>_xlfn.XLOOKUP(ufc_fights_2[[#This Row],[b_fighter_id]],ufc_fighters[id],ufc_fighters[year],"Prázdné",0,1)</f>
        <v>1983</v>
      </c>
      <c r="E563" s="10">
        <f>YEAR(ufc_fights_2[[#This Row],[date]])-ufc_fights_2[[#This Row],[r_year]]</f>
        <v>27</v>
      </c>
      <c r="F563" s="10">
        <f>YEAR(ufc_fights_2[[#This Row],[date]])-ufc_fights_2[[#This Row],[b_year]]</f>
        <v>33</v>
      </c>
      <c r="G563">
        <v>0</v>
      </c>
      <c r="H563">
        <v>0</v>
      </c>
      <c r="I563">
        <v>0.40129999999999999</v>
      </c>
      <c r="J563">
        <v>0.42470000000000002</v>
      </c>
      <c r="K563">
        <v>0.4052</v>
      </c>
      <c r="L563">
        <v>0.4526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9.2592592592592588E-5</v>
      </c>
      <c r="T563" s="2">
        <v>1.25E-3</v>
      </c>
      <c r="U563">
        <v>0.36499999999999999</v>
      </c>
      <c r="V563">
        <v>0.34129999999999999</v>
      </c>
      <c r="W563">
        <v>0.71430000000000005</v>
      </c>
      <c r="X563">
        <v>1</v>
      </c>
      <c r="Y563">
        <v>0.94120000000000004</v>
      </c>
      <c r="Z563">
        <v>0.34810000000000002</v>
      </c>
      <c r="AA563">
        <v>0.40079999999999999</v>
      </c>
      <c r="AB563">
        <v>0.84619999999999995</v>
      </c>
      <c r="AC563">
        <v>0.66669999999999996</v>
      </c>
      <c r="AD563">
        <v>0.75</v>
      </c>
      <c r="AE563">
        <v>1</v>
      </c>
      <c r="AF563" t="s">
        <v>3915</v>
      </c>
      <c r="AG563" s="2">
        <v>3.472222222222222E-3</v>
      </c>
      <c r="AH563" t="s">
        <v>3927</v>
      </c>
      <c r="AI563">
        <v>5</v>
      </c>
      <c r="AJ563" t="s">
        <v>3925</v>
      </c>
      <c r="AK563" s="3">
        <v>42539</v>
      </c>
      <c r="AL563" s="10">
        <f>YEAR(ufc_fights_2[[#This Row],[date]])</f>
        <v>2016</v>
      </c>
      <c r="AM563" t="s">
        <v>4061</v>
      </c>
      <c r="AN563">
        <v>16</v>
      </c>
      <c r="AO563" t="s">
        <v>3918</v>
      </c>
      <c r="AP563">
        <f>IF(ufc_fights_2[[#This Row],[winner]]="Red",ufc_fights_2[[#This Row],[r_fighter_id]],ufc_fights_2[[#This Row],[b_fighter_id]])</f>
        <v>3248</v>
      </c>
      <c r="AQ563" t="str">
        <f>_xlfn.XLOOKUP(ufc_fights_2[[#This Row],[winnerID]],ufc_fighters[id],ufc_fighters[fighter_name],"xxx",0,1)</f>
        <v>Stephen Thompson</v>
      </c>
    </row>
    <row r="564" spans="1:43">
      <c r="A564">
        <v>3128</v>
      </c>
      <c r="B564">
        <v>3248</v>
      </c>
      <c r="C564">
        <f>_xlfn.XLOOKUP(ufc_fights_2[[#This Row],[r_fighter_id]],ufc_fighters[id],ufc_fighters[year],"xxx",0,1)</f>
        <v>1980</v>
      </c>
      <c r="D564">
        <f>_xlfn.XLOOKUP(ufc_fights_2[[#This Row],[b_fighter_id]],ufc_fighters[id],ufc_fighters[year],"Prázdné",0,1)</f>
        <v>1983</v>
      </c>
      <c r="E564" s="10">
        <f>YEAR(ufc_fights_2[[#This Row],[date]])-ufc_fights_2[[#This Row],[r_year]]</f>
        <v>32</v>
      </c>
      <c r="F564" s="10">
        <f>YEAR(ufc_fights_2[[#This Row],[date]])-ufc_fights_2[[#This Row],[b_year]]</f>
        <v>29</v>
      </c>
      <c r="G564">
        <v>0</v>
      </c>
      <c r="H564">
        <v>1</v>
      </c>
      <c r="I564">
        <v>0.36359999999999998</v>
      </c>
      <c r="J564">
        <v>0.57889999999999997</v>
      </c>
      <c r="K564">
        <v>0.36359999999999998</v>
      </c>
      <c r="L564">
        <v>0.57889999999999997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</v>
      </c>
      <c r="T564" s="2">
        <v>1.1574074074074073E-5</v>
      </c>
      <c r="U564">
        <v>0</v>
      </c>
      <c r="V564">
        <v>0.39129999999999998</v>
      </c>
      <c r="W564">
        <v>0.2</v>
      </c>
      <c r="X564">
        <v>0.58330000000000004</v>
      </c>
      <c r="Y564">
        <v>1</v>
      </c>
      <c r="Z564">
        <v>0.36359999999999998</v>
      </c>
      <c r="AA564">
        <v>0.55559999999999998</v>
      </c>
      <c r="AB564">
        <v>0</v>
      </c>
      <c r="AC564">
        <v>0</v>
      </c>
      <c r="AD564">
        <v>0</v>
      </c>
      <c r="AE564">
        <v>1</v>
      </c>
      <c r="AF564" t="s">
        <v>3910</v>
      </c>
      <c r="AG564" s="2">
        <v>2.9282407407407408E-3</v>
      </c>
      <c r="AH564" t="s">
        <v>3911</v>
      </c>
      <c r="AI564">
        <v>3</v>
      </c>
      <c r="AJ564" t="s">
        <v>3974</v>
      </c>
      <c r="AK564" s="3">
        <v>40943</v>
      </c>
      <c r="AL564" s="10">
        <f>YEAR(ufc_fights_2[[#This Row],[date]])</f>
        <v>2012</v>
      </c>
      <c r="AM564" t="s">
        <v>4061</v>
      </c>
      <c r="AN564">
        <v>1</v>
      </c>
      <c r="AO564" t="s">
        <v>3918</v>
      </c>
      <c r="AP564">
        <f>IF(ufc_fights_2[[#This Row],[winner]]="Red",ufc_fights_2[[#This Row],[r_fighter_id]],ufc_fights_2[[#This Row],[b_fighter_id]])</f>
        <v>3248</v>
      </c>
      <c r="AQ564" t="str">
        <f>_xlfn.XLOOKUP(ufc_fights_2[[#This Row],[winnerID]],ufc_fighters[id],ufc_fighters[fighter_name],"xxx",0,1)</f>
        <v>Stephen Thompson</v>
      </c>
    </row>
    <row r="565" spans="1:43">
      <c r="A565">
        <v>3098</v>
      </c>
      <c r="B565">
        <v>413</v>
      </c>
      <c r="C565">
        <f>_xlfn.XLOOKUP(ufc_fights_2[[#This Row],[r_fighter_id]],ufc_fighters[id],ufc_fighters[year],"xxx",0,1)</f>
        <v>1988</v>
      </c>
      <c r="D565">
        <f>_xlfn.XLOOKUP(ufc_fights_2[[#This Row],[b_fighter_id]],ufc_fighters[id],ufc_fighters[year],"Prázdné",0,1)</f>
        <v>1986</v>
      </c>
      <c r="E565" s="10">
        <f>YEAR(ufc_fights_2[[#This Row],[date]])-ufc_fights_2[[#This Row],[r_year]]</f>
        <v>26</v>
      </c>
      <c r="F565" s="10">
        <f>YEAR(ufc_fights_2[[#This Row],[date]])-ufc_fights_2[[#This Row],[b_year]]</f>
        <v>28</v>
      </c>
      <c r="G565">
        <v>0</v>
      </c>
      <c r="H565">
        <v>0</v>
      </c>
      <c r="I565">
        <v>0.36940000000000001</v>
      </c>
      <c r="J565">
        <v>0.31430000000000002</v>
      </c>
      <c r="K565">
        <v>0.48249999999999998</v>
      </c>
      <c r="L565">
        <v>0.36599999999999999</v>
      </c>
      <c r="M565">
        <v>0</v>
      </c>
      <c r="N565">
        <v>0.2</v>
      </c>
      <c r="O565">
        <v>0</v>
      </c>
      <c r="P565">
        <v>0</v>
      </c>
      <c r="Q565">
        <v>0</v>
      </c>
      <c r="R565">
        <v>0</v>
      </c>
      <c r="S565" s="2">
        <v>2.0949074074074073E-3</v>
      </c>
      <c r="T565" s="2">
        <v>2.5810185185185185E-3</v>
      </c>
      <c r="U565">
        <v>0.2979</v>
      </c>
      <c r="V565">
        <v>0.23680000000000001</v>
      </c>
      <c r="W565">
        <v>0.75</v>
      </c>
      <c r="X565">
        <v>0.8</v>
      </c>
      <c r="Y565">
        <v>0.66669999999999996</v>
      </c>
      <c r="Z565">
        <v>0.29549999999999998</v>
      </c>
      <c r="AA565">
        <v>0.24579999999999999</v>
      </c>
      <c r="AB565">
        <v>0.61899999999999999</v>
      </c>
      <c r="AC565">
        <v>0.68179999999999996</v>
      </c>
      <c r="AD565">
        <v>1</v>
      </c>
      <c r="AE565">
        <v>0</v>
      </c>
      <c r="AF565" t="s">
        <v>3915</v>
      </c>
      <c r="AG565" s="2">
        <v>3.472222222222222E-3</v>
      </c>
      <c r="AH565" t="s">
        <v>3911</v>
      </c>
      <c r="AI565">
        <v>3</v>
      </c>
      <c r="AJ565" t="s">
        <v>3924</v>
      </c>
      <c r="AK565" s="3">
        <v>41846</v>
      </c>
      <c r="AL565" s="10">
        <f>YEAR(ufc_fights_2[[#This Row],[date]])</f>
        <v>2014</v>
      </c>
      <c r="AM565" t="s">
        <v>4061</v>
      </c>
      <c r="AN565">
        <v>83</v>
      </c>
      <c r="AO565" t="s">
        <v>3918</v>
      </c>
      <c r="AP565">
        <f>IF(ufc_fights_2[[#This Row],[winner]]="Red",ufc_fights_2[[#This Row],[r_fighter_id]],ufc_fights_2[[#This Row],[b_fighter_id]])</f>
        <v>413</v>
      </c>
      <c r="AQ565" t="str">
        <f>_xlfn.XLOOKUP(ufc_fights_2[[#This Row],[winnerID]],ufc_fighters[id],ufc_fighters[fighter_name],"xxx",0,1)</f>
        <v>Gilbert Burns</v>
      </c>
    </row>
    <row r="566" spans="1:43">
      <c r="A566">
        <v>2591</v>
      </c>
      <c r="B566">
        <v>1050</v>
      </c>
      <c r="C566">
        <f>_xlfn.XLOOKUP(ufc_fights_2[[#This Row],[r_fighter_id]],ufc_fighters[id],ufc_fighters[year],"xxx",0,1)</f>
        <v>1978</v>
      </c>
      <c r="D566">
        <f>_xlfn.XLOOKUP(ufc_fights_2[[#This Row],[b_fighter_id]],ufc_fighters[id],ufc_fighters[year],"Prázdné",0,1)</f>
        <v>1992</v>
      </c>
      <c r="E566" s="10">
        <f>YEAR(ufc_fights_2[[#This Row],[date]])-ufc_fights_2[[#This Row],[r_year]]</f>
        <v>38</v>
      </c>
      <c r="F566" s="10">
        <f>YEAR(ufc_fights_2[[#This Row],[date]])-ufc_fights_2[[#This Row],[b_year]]</f>
        <v>24</v>
      </c>
      <c r="G566">
        <v>0</v>
      </c>
      <c r="H566">
        <v>0</v>
      </c>
      <c r="I566">
        <v>0</v>
      </c>
      <c r="J566">
        <v>0.625</v>
      </c>
      <c r="K566">
        <v>0.75</v>
      </c>
      <c r="L566">
        <v>0.66669999999999996</v>
      </c>
      <c r="M566">
        <v>0</v>
      </c>
      <c r="N566">
        <v>1</v>
      </c>
      <c r="O566">
        <v>0</v>
      </c>
      <c r="P566">
        <v>2</v>
      </c>
      <c r="Q566">
        <v>0</v>
      </c>
      <c r="R566">
        <v>0</v>
      </c>
      <c r="S566" s="2">
        <v>0</v>
      </c>
      <c r="T566" s="2">
        <v>1.5162037037037036E-3</v>
      </c>
      <c r="U566">
        <v>0</v>
      </c>
      <c r="V566">
        <v>0.625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0.625</v>
      </c>
      <c r="AF566" t="s">
        <v>3933</v>
      </c>
      <c r="AG566" s="2">
        <v>1.5509259259259259E-3</v>
      </c>
      <c r="AH566" t="s">
        <v>3911</v>
      </c>
      <c r="AI566">
        <v>3</v>
      </c>
      <c r="AJ566" t="s">
        <v>3938</v>
      </c>
      <c r="AK566" s="3">
        <v>42623</v>
      </c>
      <c r="AL566" s="10">
        <f>YEAR(ufc_fights_2[[#This Row],[date]])</f>
        <v>2016</v>
      </c>
      <c r="AM566" t="s">
        <v>4061</v>
      </c>
      <c r="AN566">
        <v>133</v>
      </c>
      <c r="AO566" t="s">
        <v>3918</v>
      </c>
      <c r="AP566">
        <f>IF(ufc_fights_2[[#This Row],[winner]]="Red",ufc_fights_2[[#This Row],[r_fighter_id]],ufc_fights_2[[#This Row],[b_fighter_id]])</f>
        <v>1050</v>
      </c>
      <c r="AQ566" t="str">
        <f>_xlfn.XLOOKUP(ufc_fights_2[[#This Row],[winnerID]],ufc_fighters[id],ufc_fighters[fighter_name],"xxx",0,1)</f>
        <v>Mickey Gall</v>
      </c>
    </row>
    <row r="567" spans="1:43">
      <c r="A567">
        <v>2293</v>
      </c>
      <c r="B567">
        <v>413</v>
      </c>
      <c r="C567">
        <f>_xlfn.XLOOKUP(ufc_fights_2[[#This Row],[r_fighter_id]],ufc_fighters[id],ufc_fighters[year],"xxx",0,1)</f>
        <v>1988</v>
      </c>
      <c r="D567">
        <f>_xlfn.XLOOKUP(ufc_fights_2[[#This Row],[b_fighter_id]],ufc_fighters[id],ufc_fighters[year],"Prázdné",0,1)</f>
        <v>1986</v>
      </c>
      <c r="E567" s="10">
        <f>YEAR(ufc_fights_2[[#This Row],[date]])-ufc_fights_2[[#This Row],[r_year]]</f>
        <v>31</v>
      </c>
      <c r="F567" s="10">
        <f>YEAR(ufc_fights_2[[#This Row],[date]])-ufc_fights_2[[#This Row],[b_year]]</f>
        <v>33</v>
      </c>
      <c r="G567">
        <v>0</v>
      </c>
      <c r="H567">
        <v>0</v>
      </c>
      <c r="I567">
        <v>0.55559999999999998</v>
      </c>
      <c r="J567">
        <v>0.3947</v>
      </c>
      <c r="K567">
        <v>0.57779999999999998</v>
      </c>
      <c r="L567">
        <v>0.46460000000000001</v>
      </c>
      <c r="M567">
        <v>0</v>
      </c>
      <c r="N567">
        <v>0.33329999999999999</v>
      </c>
      <c r="O567">
        <v>0</v>
      </c>
      <c r="P567">
        <v>1</v>
      </c>
      <c r="Q567">
        <v>0</v>
      </c>
      <c r="R567">
        <v>0</v>
      </c>
      <c r="S567" s="2">
        <v>3.3333333333333335E-3</v>
      </c>
      <c r="T567" s="2">
        <v>1.3310185185185185E-3</v>
      </c>
      <c r="U567">
        <v>0.39129999999999998</v>
      </c>
      <c r="V567">
        <v>0.17019999999999999</v>
      </c>
      <c r="W567">
        <v>0.8</v>
      </c>
      <c r="X567">
        <v>0.875</v>
      </c>
      <c r="Y567">
        <v>0.77780000000000005</v>
      </c>
      <c r="Z567">
        <v>0.5625</v>
      </c>
      <c r="AA567">
        <v>0.34549999999999997</v>
      </c>
      <c r="AB567">
        <v>0.66669999999999996</v>
      </c>
      <c r="AC567">
        <v>0.55559999999999998</v>
      </c>
      <c r="AD567">
        <v>0</v>
      </c>
      <c r="AE567">
        <v>0.33329999999999999</v>
      </c>
      <c r="AF567" t="s">
        <v>3915</v>
      </c>
      <c r="AG567" s="2">
        <v>3.472222222222222E-3</v>
      </c>
      <c r="AH567" t="s">
        <v>3911</v>
      </c>
      <c r="AI567">
        <v>3</v>
      </c>
      <c r="AJ567" t="s">
        <v>4007</v>
      </c>
      <c r="AK567" s="3">
        <v>43736</v>
      </c>
      <c r="AL567" s="10">
        <f>YEAR(ufc_fights_2[[#This Row],[date]])</f>
        <v>2019</v>
      </c>
      <c r="AM567" t="s">
        <v>4061</v>
      </c>
      <c r="AN567">
        <v>102</v>
      </c>
      <c r="AO567" t="s">
        <v>3918</v>
      </c>
      <c r="AP567">
        <f>IF(ufc_fights_2[[#This Row],[winner]]="Red",ufc_fights_2[[#This Row],[r_fighter_id]],ufc_fights_2[[#This Row],[b_fighter_id]])</f>
        <v>413</v>
      </c>
      <c r="AQ567" t="str">
        <f>_xlfn.XLOOKUP(ufc_fights_2[[#This Row],[winnerID]],ufc_fighters[id],ufc_fighters[fighter_name],"xxx",0,1)</f>
        <v>Gilbert Burns</v>
      </c>
    </row>
    <row r="568" spans="1:43">
      <c r="A568">
        <v>1050</v>
      </c>
      <c r="B568">
        <v>3162</v>
      </c>
      <c r="C568">
        <f>_xlfn.XLOOKUP(ufc_fights_2[[#This Row],[r_fighter_id]],ufc_fighters[id],ufc_fighters[year],"xxx",0,1)</f>
        <v>1992</v>
      </c>
      <c r="D568">
        <f>_xlfn.XLOOKUP(ufc_fights_2[[#This Row],[b_fighter_id]],ufc_fighters[id],ufc_fighters[year],"Prázdné",0,1)</f>
        <v>1981</v>
      </c>
      <c r="E568" s="10">
        <f>YEAR(ufc_fights_2[[#This Row],[date]])-ufc_fights_2[[#This Row],[r_year]]</f>
        <v>26</v>
      </c>
      <c r="F568" s="10">
        <f>YEAR(ufc_fights_2[[#This Row],[date]])-ufc_fights_2[[#This Row],[b_year]]</f>
        <v>37</v>
      </c>
      <c r="G568">
        <v>0</v>
      </c>
      <c r="H568">
        <v>0</v>
      </c>
      <c r="I568">
        <v>0</v>
      </c>
      <c r="J568">
        <v>0</v>
      </c>
      <c r="K568">
        <v>0.33329999999999999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 s="2">
        <v>0</v>
      </c>
      <c r="T568" s="2">
        <v>4.861111111111111E-4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3933</v>
      </c>
      <c r="AG568" s="2">
        <v>7.9861111111111116E-4</v>
      </c>
      <c r="AH568" t="s">
        <v>3911</v>
      </c>
      <c r="AI568">
        <v>3</v>
      </c>
      <c r="AJ568" t="s">
        <v>4042</v>
      </c>
      <c r="AK568" s="3">
        <v>43337</v>
      </c>
      <c r="AL568" s="10">
        <f>YEAR(ufc_fights_2[[#This Row],[date]])</f>
        <v>2018</v>
      </c>
      <c r="AM568" t="s">
        <v>4061</v>
      </c>
      <c r="AN568">
        <v>93</v>
      </c>
      <c r="AO568" t="s">
        <v>3913</v>
      </c>
      <c r="AP568">
        <f>IF(ufc_fights_2[[#This Row],[winner]]="Red",ufc_fights_2[[#This Row],[r_fighter_id]],ufc_fights_2[[#This Row],[b_fighter_id]])</f>
        <v>1050</v>
      </c>
      <c r="AQ568" t="str">
        <f>_xlfn.XLOOKUP(ufc_fights_2[[#This Row],[winnerID]],ufc_fighters[id],ufc_fighters[fighter_name],"xxx",0,1)</f>
        <v>Mickey Gall</v>
      </c>
    </row>
    <row r="569" spans="1:43">
      <c r="A569">
        <v>413</v>
      </c>
      <c r="B569">
        <v>1702</v>
      </c>
      <c r="C569">
        <f>_xlfn.XLOOKUP(ufc_fights_2[[#This Row],[r_fighter_id]],ufc_fighters[id],ufc_fighters[year],"xxx",0,1)</f>
        <v>1986</v>
      </c>
      <c r="D569">
        <f>_xlfn.XLOOKUP(ufc_fights_2[[#This Row],[b_fighter_id]],ufc_fighters[id],ufc_fighters[year],"Prázdné",0,1)</f>
        <v>1984</v>
      </c>
      <c r="E569" s="10">
        <f>YEAR(ufc_fights_2[[#This Row],[date]])-ufc_fights_2[[#This Row],[r_year]]</f>
        <v>33</v>
      </c>
      <c r="F569" s="10">
        <f>YEAR(ufc_fights_2[[#This Row],[date]])-ufc_fights_2[[#This Row],[b_year]]</f>
        <v>35</v>
      </c>
      <c r="G569">
        <v>0</v>
      </c>
      <c r="H569">
        <v>0</v>
      </c>
      <c r="I569">
        <v>0.50600000000000001</v>
      </c>
      <c r="J569">
        <v>0.46079999999999999</v>
      </c>
      <c r="K569">
        <v>0.58879999999999999</v>
      </c>
      <c r="L569">
        <v>0.66859999999999997</v>
      </c>
      <c r="M569">
        <v>0.42859999999999998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4.8379629629629632E-3</v>
      </c>
      <c r="T569" s="2">
        <v>3.2407407407407406E-4</v>
      </c>
      <c r="U569">
        <v>0.40739999999999998</v>
      </c>
      <c r="V569">
        <v>0.3175</v>
      </c>
      <c r="W569">
        <v>0.5333</v>
      </c>
      <c r="X569">
        <v>0.85709999999999997</v>
      </c>
      <c r="Y569">
        <v>0.90910000000000002</v>
      </c>
      <c r="Z569">
        <v>0.46970000000000001</v>
      </c>
      <c r="AA569">
        <v>0.38819999999999999</v>
      </c>
      <c r="AB569">
        <v>0.5</v>
      </c>
      <c r="AC569">
        <v>0.91669999999999996</v>
      </c>
      <c r="AD569">
        <v>0.66669999999999996</v>
      </c>
      <c r="AE569">
        <v>0.6</v>
      </c>
      <c r="AF569" t="s">
        <v>3915</v>
      </c>
      <c r="AG569" s="2">
        <v>3.472222222222222E-3</v>
      </c>
      <c r="AH569" t="s">
        <v>3911</v>
      </c>
      <c r="AI569">
        <v>3</v>
      </c>
      <c r="AJ569" t="s">
        <v>3938</v>
      </c>
      <c r="AK569" s="3">
        <v>43687</v>
      </c>
      <c r="AL569" s="10">
        <f>YEAR(ufc_fights_2[[#This Row],[date]])</f>
        <v>2019</v>
      </c>
      <c r="AM569" t="s">
        <v>4061</v>
      </c>
      <c r="AN569">
        <v>132</v>
      </c>
      <c r="AO569" t="s">
        <v>3913</v>
      </c>
      <c r="AP569">
        <f>IF(ufc_fights_2[[#This Row],[winner]]="Red",ufc_fights_2[[#This Row],[r_fighter_id]],ufc_fights_2[[#This Row],[b_fighter_id]])</f>
        <v>413</v>
      </c>
      <c r="AQ569" t="str">
        <f>_xlfn.XLOOKUP(ufc_fights_2[[#This Row],[winnerID]],ufc_fighters[id],ufc_fighters[fighter_name],"xxx",0,1)</f>
        <v>Gilbert Burns</v>
      </c>
    </row>
    <row r="570" spans="1:43">
      <c r="A570">
        <v>633</v>
      </c>
      <c r="B570">
        <v>3248</v>
      </c>
      <c r="C570">
        <f>_xlfn.XLOOKUP(ufc_fights_2[[#This Row],[r_fighter_id]],ufc_fighters[id],ufc_fighters[year],"xxx",0,1)</f>
        <v>1980</v>
      </c>
      <c r="D570">
        <f>_xlfn.XLOOKUP(ufc_fights_2[[#This Row],[b_fighter_id]],ufc_fighters[id],ufc_fighters[year],"Prázdné",0,1)</f>
        <v>1983</v>
      </c>
      <c r="E570" s="10">
        <f>YEAR(ufc_fights_2[[#This Row],[date]])-ufc_fights_2[[#This Row],[r_year]]</f>
        <v>34</v>
      </c>
      <c r="F570" s="10">
        <f>YEAR(ufc_fights_2[[#This Row],[date]])-ufc_fights_2[[#This Row],[b_year]]</f>
        <v>31</v>
      </c>
      <c r="G570">
        <v>0</v>
      </c>
      <c r="H570">
        <v>1</v>
      </c>
      <c r="I570">
        <v>0.43090000000000001</v>
      </c>
      <c r="J570">
        <v>0.47760000000000002</v>
      </c>
      <c r="K570">
        <v>0.44</v>
      </c>
      <c r="L570">
        <v>0.48549999999999999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1.238425925925926E-3</v>
      </c>
      <c r="T570" s="2">
        <v>4.5138888888888887E-4</v>
      </c>
      <c r="U570">
        <v>0.1731</v>
      </c>
      <c r="V570">
        <v>0.42199999999999999</v>
      </c>
      <c r="W570">
        <v>0.30769999999999997</v>
      </c>
      <c r="X570">
        <v>0.8</v>
      </c>
      <c r="Y570">
        <v>1</v>
      </c>
      <c r="Z570">
        <v>0.37609999999999999</v>
      </c>
      <c r="AA570">
        <v>0.44829999999999998</v>
      </c>
      <c r="AB570">
        <v>0.85709999999999997</v>
      </c>
      <c r="AC570">
        <v>0.88890000000000002</v>
      </c>
      <c r="AD570">
        <v>0</v>
      </c>
      <c r="AE570">
        <v>0.44440000000000002</v>
      </c>
      <c r="AF570" t="s">
        <v>3915</v>
      </c>
      <c r="AG570" s="2">
        <v>3.472222222222222E-3</v>
      </c>
      <c r="AH570" t="s">
        <v>3911</v>
      </c>
      <c r="AI570">
        <v>3</v>
      </c>
      <c r="AJ570" t="s">
        <v>3924</v>
      </c>
      <c r="AK570" s="3">
        <v>41909</v>
      </c>
      <c r="AL570" s="10">
        <f>YEAR(ufc_fights_2[[#This Row],[date]])</f>
        <v>2014</v>
      </c>
      <c r="AM570" t="s">
        <v>4061</v>
      </c>
      <c r="AN570">
        <v>1</v>
      </c>
      <c r="AO570" t="s">
        <v>3918</v>
      </c>
      <c r="AP570">
        <f>IF(ufc_fights_2[[#This Row],[winner]]="Red",ufc_fights_2[[#This Row],[r_fighter_id]],ufc_fights_2[[#This Row],[b_fighter_id]])</f>
        <v>3248</v>
      </c>
      <c r="AQ570" t="str">
        <f>_xlfn.XLOOKUP(ufc_fights_2[[#This Row],[winnerID]],ufc_fighters[id],ufc_fighters[fighter_name],"xxx",0,1)</f>
        <v>Stephen Thompson</v>
      </c>
    </row>
    <row r="571" spans="1:43">
      <c r="A571">
        <v>2521</v>
      </c>
      <c r="B571">
        <v>2198</v>
      </c>
      <c r="C571">
        <f>_xlfn.XLOOKUP(ufc_fights_2[[#This Row],[r_fighter_id]],ufc_fighters[id],ufc_fighters[year],"xxx",0,1)</f>
        <v>1975</v>
      </c>
      <c r="D571">
        <f>_xlfn.XLOOKUP(ufc_fights_2[[#This Row],[b_fighter_id]],ufc_fighters[id],ufc_fighters[year],"Prázdné",0,1)</f>
        <v>1981</v>
      </c>
      <c r="E571" s="10">
        <f>YEAR(ufc_fights_2[[#This Row],[date]])-ufc_fights_2[[#This Row],[r_year]]</f>
        <v>31</v>
      </c>
      <c r="F571" s="10">
        <f>YEAR(ufc_fights_2[[#This Row],[date]])-ufc_fights_2[[#This Row],[b_year]]</f>
        <v>25</v>
      </c>
      <c r="G571">
        <v>5</v>
      </c>
      <c r="H571">
        <v>0</v>
      </c>
      <c r="I571">
        <v>0.54220000000000002</v>
      </c>
      <c r="J571">
        <v>0.18179999999999999</v>
      </c>
      <c r="K571">
        <v>0.68459999999999999</v>
      </c>
      <c r="L571">
        <v>0.59179999999999999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 s="2">
        <v>5.1504629629629626E-3</v>
      </c>
      <c r="T571" s="2">
        <v>0</v>
      </c>
      <c r="U571">
        <v>0.4219</v>
      </c>
      <c r="V571">
        <v>7.8899999999999998E-2</v>
      </c>
      <c r="W571">
        <v>0.94440000000000002</v>
      </c>
      <c r="X571">
        <v>1</v>
      </c>
      <c r="Y571">
        <v>1</v>
      </c>
      <c r="Z571">
        <v>0.44679999999999997</v>
      </c>
      <c r="AA571">
        <v>0.21879999999999999</v>
      </c>
      <c r="AB571">
        <v>0.83330000000000004</v>
      </c>
      <c r="AC571">
        <v>8.3299999999999999E-2</v>
      </c>
      <c r="AD571">
        <v>0.58330000000000004</v>
      </c>
      <c r="AE571">
        <v>0</v>
      </c>
      <c r="AF571" t="s">
        <v>3915</v>
      </c>
      <c r="AG571" s="2">
        <v>3.472222222222222E-3</v>
      </c>
      <c r="AH571" t="s">
        <v>3911</v>
      </c>
      <c r="AI571">
        <v>3</v>
      </c>
      <c r="AJ571" t="s">
        <v>3914</v>
      </c>
      <c r="AK571" s="3">
        <v>38946</v>
      </c>
      <c r="AL571" s="10">
        <f>YEAR(ufc_fights_2[[#This Row],[date]])</f>
        <v>2006</v>
      </c>
      <c r="AM571" t="s">
        <v>4061</v>
      </c>
      <c r="AN571">
        <v>1</v>
      </c>
      <c r="AO571" t="s">
        <v>3913</v>
      </c>
      <c r="AP571">
        <f>IF(ufc_fights_2[[#This Row],[winner]]="Red",ufc_fights_2[[#This Row],[r_fighter_id]],ufc_fights_2[[#This Row],[b_fighter_id]])</f>
        <v>2521</v>
      </c>
      <c r="AQ571" t="str">
        <f>_xlfn.XLOOKUP(ufc_fights_2[[#This Row],[winnerID]],ufc_fighters[id],ufc_fighters[fighter_name],"xxx",0,1)</f>
        <v>Forrest Petz</v>
      </c>
    </row>
    <row r="572" spans="1:43">
      <c r="A572">
        <v>1319</v>
      </c>
      <c r="B572">
        <v>3248</v>
      </c>
      <c r="C572">
        <f>_xlfn.XLOOKUP(ufc_fights_2[[#This Row],[r_fighter_id]],ufc_fighters[id],ufc_fighters[year],"xxx",0,1)</f>
        <v>1983</v>
      </c>
      <c r="D572">
        <f>_xlfn.XLOOKUP(ufc_fights_2[[#This Row],[b_fighter_id]],ufc_fighters[id],ufc_fighters[year],"Prázdné",0,1)</f>
        <v>1983</v>
      </c>
      <c r="E572" s="10">
        <f>YEAR(ufc_fights_2[[#This Row],[date]])-ufc_fights_2[[#This Row],[r_year]]</f>
        <v>33</v>
      </c>
      <c r="F572" s="10">
        <f>YEAR(ufc_fights_2[[#This Row],[date]])-ufc_fights_2[[#This Row],[b_year]]</f>
        <v>33</v>
      </c>
      <c r="G572">
        <v>0</v>
      </c>
      <c r="H572">
        <v>1</v>
      </c>
      <c r="I572">
        <v>0.4375</v>
      </c>
      <c r="J572">
        <v>0.52170000000000005</v>
      </c>
      <c r="K572">
        <v>0.5</v>
      </c>
      <c r="L572">
        <v>0.53190000000000004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3.3564814814814812E-4</v>
      </c>
      <c r="T572" s="2">
        <v>0</v>
      </c>
      <c r="U572">
        <v>0.2727</v>
      </c>
      <c r="V572">
        <v>0.44740000000000002</v>
      </c>
      <c r="W572">
        <v>0</v>
      </c>
      <c r="X572">
        <v>1</v>
      </c>
      <c r="Y572">
        <v>1</v>
      </c>
      <c r="Z572">
        <v>0.30769999999999997</v>
      </c>
      <c r="AA572">
        <v>0.47499999999999998</v>
      </c>
      <c r="AB572">
        <v>1</v>
      </c>
      <c r="AC572">
        <v>0.75</v>
      </c>
      <c r="AD572">
        <v>0</v>
      </c>
      <c r="AE572">
        <v>1</v>
      </c>
      <c r="AF572" t="s">
        <v>3910</v>
      </c>
      <c r="AG572" s="2">
        <v>2.4421296296296296E-3</v>
      </c>
      <c r="AH572" t="s">
        <v>3927</v>
      </c>
      <c r="AI572">
        <v>5</v>
      </c>
      <c r="AJ572" t="s">
        <v>3925</v>
      </c>
      <c r="AK572" s="3">
        <v>42406</v>
      </c>
      <c r="AL572" s="10">
        <f>YEAR(ufc_fights_2[[#This Row],[date]])</f>
        <v>2016</v>
      </c>
      <c r="AM572" t="s">
        <v>4061</v>
      </c>
      <c r="AN572">
        <v>1</v>
      </c>
      <c r="AO572" t="s">
        <v>3918</v>
      </c>
      <c r="AP572">
        <f>IF(ufc_fights_2[[#This Row],[winner]]="Red",ufc_fights_2[[#This Row],[r_fighter_id]],ufc_fights_2[[#This Row],[b_fighter_id]])</f>
        <v>3248</v>
      </c>
      <c r="AQ572" t="str">
        <f>_xlfn.XLOOKUP(ufc_fights_2[[#This Row],[winnerID]],ufc_fighters[id],ufc_fighters[fighter_name],"xxx",0,1)</f>
        <v>Stephen Thompson</v>
      </c>
    </row>
    <row r="573" spans="1:43">
      <c r="A573">
        <v>956</v>
      </c>
      <c r="B573">
        <v>1690</v>
      </c>
      <c r="C573">
        <f>_xlfn.XLOOKUP(ufc_fights_2[[#This Row],[r_fighter_id]],ufc_fighters[id],ufc_fighters[year],"xxx",0,1)</f>
        <v>1979</v>
      </c>
      <c r="D573">
        <f>_xlfn.XLOOKUP(ufc_fights_2[[#This Row],[b_fighter_id]],ufc_fighters[id],ufc_fighters[year],"Prázdné",0,1)</f>
        <v>1977</v>
      </c>
      <c r="E573" s="10">
        <f>YEAR(ufc_fights_2[[#This Row],[date]])-ufc_fights_2[[#This Row],[r_year]]</f>
        <v>26</v>
      </c>
      <c r="F573" s="10">
        <f>YEAR(ufc_fights_2[[#This Row],[date]])-ufc_fights_2[[#This Row],[b_year]]</f>
        <v>28</v>
      </c>
      <c r="G573">
        <v>1</v>
      </c>
      <c r="H573">
        <v>0</v>
      </c>
      <c r="I573">
        <v>0.29409999999999997</v>
      </c>
      <c r="J573">
        <v>0.5</v>
      </c>
      <c r="K573">
        <v>0.73329999999999995</v>
      </c>
      <c r="L573">
        <v>0.8962</v>
      </c>
      <c r="M573">
        <v>0</v>
      </c>
      <c r="N573">
        <v>1</v>
      </c>
      <c r="O573">
        <v>3</v>
      </c>
      <c r="P573">
        <v>0</v>
      </c>
      <c r="Q573">
        <v>0</v>
      </c>
      <c r="R573">
        <v>0</v>
      </c>
      <c r="S573" s="2">
        <v>1.8518518518518518E-4</v>
      </c>
      <c r="T573" s="2">
        <v>8.726851851851852E-3</v>
      </c>
      <c r="U573">
        <v>0.23080000000000001</v>
      </c>
      <c r="V573">
        <v>0.5</v>
      </c>
      <c r="W573">
        <v>0</v>
      </c>
      <c r="X573">
        <v>0.66669999999999996</v>
      </c>
      <c r="Y573">
        <v>0</v>
      </c>
      <c r="Z573">
        <v>0.2</v>
      </c>
      <c r="AA573">
        <v>0.33329999999999999</v>
      </c>
      <c r="AB573">
        <v>1</v>
      </c>
      <c r="AC573">
        <v>0</v>
      </c>
      <c r="AD573">
        <v>0</v>
      </c>
      <c r="AE573">
        <v>0.6</v>
      </c>
      <c r="AF573" t="s">
        <v>3933</v>
      </c>
      <c r="AG573" s="2">
        <v>3.1018518518518517E-3</v>
      </c>
      <c r="AH573" t="s">
        <v>3911</v>
      </c>
      <c r="AI573">
        <v>3</v>
      </c>
      <c r="AJ573" t="s">
        <v>3925</v>
      </c>
      <c r="AK573" s="3">
        <v>38628</v>
      </c>
      <c r="AL573" s="10">
        <f>YEAR(ufc_fights_2[[#This Row],[date]])</f>
        <v>2005</v>
      </c>
      <c r="AM573" t="s">
        <v>4061</v>
      </c>
      <c r="AN573">
        <v>1</v>
      </c>
      <c r="AO573" t="s">
        <v>3913</v>
      </c>
      <c r="AP573">
        <f>IF(ufc_fights_2[[#This Row],[winner]]="Red",ufc_fights_2[[#This Row],[r_fighter_id]],ufc_fights_2[[#This Row],[b_fighter_id]])</f>
        <v>956</v>
      </c>
      <c r="AQ573" t="str">
        <f>_xlfn.XLOOKUP(ufc_fights_2[[#This Row],[winnerID]],ufc_fighters[id],ufc_fighters[fighter_name],"xxx",0,1)</f>
        <v>Drew Fickett</v>
      </c>
    </row>
    <row r="574" spans="1:43">
      <c r="A574">
        <v>1190</v>
      </c>
      <c r="B574">
        <v>2463</v>
      </c>
      <c r="C574">
        <f>_xlfn.XLOOKUP(ufc_fights_2[[#This Row],[r_fighter_id]],ufc_fighters[id],ufc_fighters[year],"xxx",0,1)</f>
        <v>1984</v>
      </c>
      <c r="D574">
        <f>_xlfn.XLOOKUP(ufc_fights_2[[#This Row],[b_fighter_id]],ufc_fighters[id],ufc_fighters[year],"Prázdné",0,1)</f>
        <v>1975</v>
      </c>
      <c r="E574" s="10">
        <f>YEAR(ufc_fights_2[[#This Row],[date]])-ufc_fights_2[[#This Row],[r_year]]</f>
        <v>26</v>
      </c>
      <c r="F574" s="10">
        <f>YEAR(ufc_fights_2[[#This Row],[date]])-ufc_fights_2[[#This Row],[b_year]]</f>
        <v>35</v>
      </c>
      <c r="G574">
        <v>0</v>
      </c>
      <c r="H574">
        <v>0</v>
      </c>
      <c r="I574">
        <v>0.51519999999999999</v>
      </c>
      <c r="J574">
        <v>0.28570000000000001</v>
      </c>
      <c r="K574">
        <v>0.61019999999999996</v>
      </c>
      <c r="L574">
        <v>0.54930000000000001</v>
      </c>
      <c r="M574">
        <v>0.66669999999999996</v>
      </c>
      <c r="N574">
        <v>0</v>
      </c>
      <c r="O574">
        <v>1</v>
      </c>
      <c r="P574">
        <v>1</v>
      </c>
      <c r="Q574">
        <v>2</v>
      </c>
      <c r="R574">
        <v>1</v>
      </c>
      <c r="S574" s="2">
        <v>6.2500000000000003E-3</v>
      </c>
      <c r="T574" s="2">
        <v>2.2222222222222222E-3</v>
      </c>
      <c r="U574">
        <v>0.45</v>
      </c>
      <c r="V574">
        <v>0.17860000000000001</v>
      </c>
      <c r="W574">
        <v>0.54549999999999998</v>
      </c>
      <c r="X574">
        <v>1</v>
      </c>
      <c r="Y574">
        <v>0.33329999999999999</v>
      </c>
      <c r="Z574">
        <v>0.4</v>
      </c>
      <c r="AA574">
        <v>0.16</v>
      </c>
      <c r="AB574">
        <v>0.4</v>
      </c>
      <c r="AC574">
        <v>0.4</v>
      </c>
      <c r="AD574">
        <v>0.69230000000000003</v>
      </c>
      <c r="AE574">
        <v>0.57140000000000002</v>
      </c>
      <c r="AF574" t="s">
        <v>3915</v>
      </c>
      <c r="AG574" s="2">
        <v>3.472222222222222E-3</v>
      </c>
      <c r="AH574" t="s">
        <v>3911</v>
      </c>
      <c r="AI574">
        <v>3</v>
      </c>
      <c r="AJ574" t="s">
        <v>4101</v>
      </c>
      <c r="AK574" s="3">
        <v>40446</v>
      </c>
      <c r="AL574" s="10">
        <f>YEAR(ufc_fights_2[[#This Row],[date]])</f>
        <v>2010</v>
      </c>
      <c r="AM574" t="s">
        <v>4061</v>
      </c>
      <c r="AN574">
        <v>148</v>
      </c>
      <c r="AO574" t="s">
        <v>3913</v>
      </c>
      <c r="AP574">
        <f>IF(ufc_fights_2[[#This Row],[winner]]="Red",ufc_fights_2[[#This Row],[r_fighter_id]],ufc_fights_2[[#This Row],[b_fighter_id]])</f>
        <v>1190</v>
      </c>
      <c r="AQ574" t="str">
        <f>_xlfn.XLOOKUP(ufc_fights_2[[#This Row],[winnerID]],ufc_fighters[id],ufc_fighters[fighter_name],"xxx",0,1)</f>
        <v>TJ Grant</v>
      </c>
    </row>
    <row r="575" spans="1:43">
      <c r="A575">
        <v>3324</v>
      </c>
      <c r="B575">
        <v>3526</v>
      </c>
      <c r="C575">
        <f>_xlfn.XLOOKUP(ufc_fights_2[[#This Row],[r_fighter_id]],ufc_fighters[id],ufc_fighters[year],"xxx",0,1)</f>
        <v>1987</v>
      </c>
      <c r="D575">
        <f>_xlfn.XLOOKUP(ufc_fights_2[[#This Row],[b_fighter_id]],ufc_fighters[id],ufc_fighters[year],"Prázdné",0,1)</f>
        <v>1984</v>
      </c>
      <c r="E575" s="10">
        <f>YEAR(ufc_fights_2[[#This Row],[date]])-ufc_fights_2[[#This Row],[r_year]]</f>
        <v>29</v>
      </c>
      <c r="F575" s="10">
        <f>YEAR(ufc_fights_2[[#This Row],[date]])-ufc_fights_2[[#This Row],[b_year]]</f>
        <v>32</v>
      </c>
      <c r="G575">
        <v>0</v>
      </c>
      <c r="H575">
        <v>0</v>
      </c>
      <c r="I575">
        <v>0.6119</v>
      </c>
      <c r="J575">
        <v>0.5333</v>
      </c>
      <c r="K575">
        <v>0.79490000000000005</v>
      </c>
      <c r="L575">
        <v>0.61109999999999998</v>
      </c>
      <c r="M575">
        <v>0.55559999999999998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9.0509259259259258E-3</v>
      </c>
      <c r="T575" s="2">
        <v>0</v>
      </c>
      <c r="U575">
        <v>0.56520000000000004</v>
      </c>
      <c r="V575">
        <v>0.2</v>
      </c>
      <c r="W575">
        <v>0.66669999999999996</v>
      </c>
      <c r="X575">
        <v>0.83330000000000004</v>
      </c>
      <c r="Y575">
        <v>1</v>
      </c>
      <c r="Z575">
        <v>0</v>
      </c>
      <c r="AA575">
        <v>0.45450000000000002</v>
      </c>
      <c r="AB575">
        <v>0.5</v>
      </c>
      <c r="AC575">
        <v>0.75</v>
      </c>
      <c r="AD575">
        <v>0.90910000000000002</v>
      </c>
      <c r="AE575">
        <v>0</v>
      </c>
      <c r="AF575" t="s">
        <v>3915</v>
      </c>
      <c r="AG575" s="2">
        <v>3.472222222222222E-3</v>
      </c>
      <c r="AH575" t="s">
        <v>3911</v>
      </c>
      <c r="AI575">
        <v>3</v>
      </c>
      <c r="AJ575" t="s">
        <v>3925</v>
      </c>
      <c r="AK575" s="3">
        <v>42574</v>
      </c>
      <c r="AL575" s="10">
        <f>YEAR(ufc_fights_2[[#This Row],[date]])</f>
        <v>2016</v>
      </c>
      <c r="AM575" t="s">
        <v>4061</v>
      </c>
      <c r="AN575">
        <v>8</v>
      </c>
      <c r="AO575" t="s">
        <v>3913</v>
      </c>
      <c r="AP575">
        <f>IF(ufc_fights_2[[#This Row],[winner]]="Red",ufc_fights_2[[#This Row],[r_fighter_id]],ufc_fights_2[[#This Row],[b_fighter_id]])</f>
        <v>3324</v>
      </c>
      <c r="AQ575" t="str">
        <f>_xlfn.XLOOKUP(ufc_fights_2[[#This Row],[winnerID]],ufc_fighters[id],ufc_fighters[fighter_name],"xxx",0,1)</f>
        <v>Kamaru Usman</v>
      </c>
    </row>
    <row r="576" spans="1:43">
      <c r="A576">
        <v>3324</v>
      </c>
      <c r="B576">
        <v>2178</v>
      </c>
      <c r="C576">
        <f>_xlfn.XLOOKUP(ufc_fights_2[[#This Row],[r_fighter_id]],ufc_fighters[id],ufc_fighters[year],"xxx",0,1)</f>
        <v>1987</v>
      </c>
      <c r="D576">
        <f>_xlfn.XLOOKUP(ufc_fights_2[[#This Row],[b_fighter_id]],ufc_fighters[id],ufc_fighters[year],"Prázdné",0,1)</f>
        <v>1982</v>
      </c>
      <c r="E576" s="10">
        <f>YEAR(ufc_fights_2[[#This Row],[date]])-ufc_fights_2[[#This Row],[r_year]]</f>
        <v>30</v>
      </c>
      <c r="F576" s="10">
        <f>YEAR(ufc_fights_2[[#This Row],[date]])-ufc_fights_2[[#This Row],[b_year]]</f>
        <v>35</v>
      </c>
      <c r="G576">
        <v>1</v>
      </c>
      <c r="H576">
        <v>0</v>
      </c>
      <c r="I576">
        <v>0.33329999999999999</v>
      </c>
      <c r="J576">
        <v>0.48149999999999998</v>
      </c>
      <c r="K576">
        <v>0.33329999999999999</v>
      </c>
      <c r="L576">
        <v>0.48149999999999998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5.7870370370370373E-5</v>
      </c>
      <c r="T576" s="2">
        <v>0</v>
      </c>
      <c r="U576">
        <v>0.2286</v>
      </c>
      <c r="V576">
        <v>0.43480000000000002</v>
      </c>
      <c r="W576">
        <v>0.66669999999999996</v>
      </c>
      <c r="X576">
        <v>0.57140000000000002</v>
      </c>
      <c r="Y576">
        <v>0</v>
      </c>
      <c r="Z576">
        <v>0.3261</v>
      </c>
      <c r="AA576">
        <v>0.48149999999999998</v>
      </c>
      <c r="AB576">
        <v>0</v>
      </c>
      <c r="AC576">
        <v>0</v>
      </c>
      <c r="AD576">
        <v>0.5</v>
      </c>
      <c r="AE576">
        <v>0</v>
      </c>
      <c r="AF576" t="s">
        <v>3910</v>
      </c>
      <c r="AG576" s="2">
        <v>1.9444444444444444E-3</v>
      </c>
      <c r="AH576" t="s">
        <v>3911</v>
      </c>
      <c r="AI576">
        <v>3</v>
      </c>
      <c r="AJ576" t="s">
        <v>3928</v>
      </c>
      <c r="AK576" s="3">
        <v>42994</v>
      </c>
      <c r="AL576" s="10">
        <f>YEAR(ufc_fights_2[[#This Row],[date]])</f>
        <v>2017</v>
      </c>
      <c r="AM576" t="s">
        <v>4061</v>
      </c>
      <c r="AN576">
        <v>29</v>
      </c>
      <c r="AO576" t="s">
        <v>3913</v>
      </c>
      <c r="AP576">
        <f>IF(ufc_fights_2[[#This Row],[winner]]="Red",ufc_fights_2[[#This Row],[r_fighter_id]],ufc_fights_2[[#This Row],[b_fighter_id]])</f>
        <v>3324</v>
      </c>
      <c r="AQ576" t="str">
        <f>_xlfn.XLOOKUP(ufc_fights_2[[#This Row],[winnerID]],ufc_fighters[id],ufc_fighters[fighter_name],"xxx",0,1)</f>
        <v>Kamaru Usman</v>
      </c>
    </row>
    <row r="577" spans="1:43">
      <c r="A577">
        <v>3324</v>
      </c>
      <c r="B577">
        <v>863</v>
      </c>
      <c r="C577">
        <f>_xlfn.XLOOKUP(ufc_fights_2[[#This Row],[r_fighter_id]],ufc_fighters[id],ufc_fighters[year],"xxx",0,1)</f>
        <v>1987</v>
      </c>
      <c r="D577">
        <f>_xlfn.XLOOKUP(ufc_fights_2[[#This Row],[b_fighter_id]],ufc_fighters[id],ufc_fighters[year],"Prázdné",0,1)</f>
        <v>1991</v>
      </c>
      <c r="E577" s="10">
        <f>YEAR(ufc_fights_2[[#This Row],[date]])-ufc_fights_2[[#This Row],[r_year]]</f>
        <v>28</v>
      </c>
      <c r="F577" s="10">
        <f>YEAR(ufc_fights_2[[#This Row],[date]])-ufc_fights_2[[#This Row],[b_year]]</f>
        <v>24</v>
      </c>
      <c r="G577">
        <v>0</v>
      </c>
      <c r="H577">
        <v>0</v>
      </c>
      <c r="I577">
        <v>0.6</v>
      </c>
      <c r="J577">
        <v>0.45610000000000001</v>
      </c>
      <c r="K577">
        <v>0.77300000000000002</v>
      </c>
      <c r="L577">
        <v>0.5373</v>
      </c>
      <c r="M577">
        <v>0.46150000000000002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7.5231481481481477E-3</v>
      </c>
      <c r="T577" s="2">
        <v>4.6296296296296298E-4</v>
      </c>
      <c r="U577">
        <v>0.5091</v>
      </c>
      <c r="V577">
        <v>0.36170000000000002</v>
      </c>
      <c r="W577">
        <v>0.8</v>
      </c>
      <c r="X577">
        <v>0.8</v>
      </c>
      <c r="Y577">
        <v>1</v>
      </c>
      <c r="Z577">
        <v>0.36670000000000003</v>
      </c>
      <c r="AA577">
        <v>0.36170000000000002</v>
      </c>
      <c r="AB577">
        <v>0.8</v>
      </c>
      <c r="AC577">
        <v>0.875</v>
      </c>
      <c r="AD577">
        <v>0.71430000000000005</v>
      </c>
      <c r="AE577">
        <v>1</v>
      </c>
      <c r="AF577" t="s">
        <v>3915</v>
      </c>
      <c r="AG577" s="2">
        <v>3.472222222222222E-3</v>
      </c>
      <c r="AH577" t="s">
        <v>3911</v>
      </c>
      <c r="AI577">
        <v>3</v>
      </c>
      <c r="AJ577" t="s">
        <v>3928</v>
      </c>
      <c r="AK577" s="3">
        <v>42357</v>
      </c>
      <c r="AL577" s="10">
        <f>YEAR(ufc_fights_2[[#This Row],[date]])</f>
        <v>2015</v>
      </c>
      <c r="AM577" t="s">
        <v>4061</v>
      </c>
      <c r="AN577">
        <v>49</v>
      </c>
      <c r="AO577" t="s">
        <v>3913</v>
      </c>
      <c r="AP577">
        <f>IF(ufc_fights_2[[#This Row],[winner]]="Red",ufc_fights_2[[#This Row],[r_fighter_id]],ufc_fights_2[[#This Row],[b_fighter_id]])</f>
        <v>3324</v>
      </c>
      <c r="AQ577" t="str">
        <f>_xlfn.XLOOKUP(ufc_fights_2[[#This Row],[winnerID]],ufc_fighters[id],ufc_fighters[fighter_name],"xxx",0,1)</f>
        <v>Kamaru Usman</v>
      </c>
    </row>
    <row r="578" spans="1:43">
      <c r="A578">
        <v>3324</v>
      </c>
      <c r="B578">
        <v>2065</v>
      </c>
      <c r="C578">
        <f>_xlfn.XLOOKUP(ufc_fights_2[[#This Row],[r_fighter_id]],ufc_fighters[id],ufc_fighters[year],"xxx",0,1)</f>
        <v>1987</v>
      </c>
      <c r="D578">
        <f>_xlfn.XLOOKUP(ufc_fights_2[[#This Row],[b_fighter_id]],ufc_fighters[id],ufc_fighters[year],"Prázdné",0,1)</f>
        <v>1988</v>
      </c>
      <c r="E578" s="10">
        <f>YEAR(ufc_fights_2[[#This Row],[date]])-ufc_fights_2[[#This Row],[r_year]]</f>
        <v>31</v>
      </c>
      <c r="F578" s="10">
        <f>YEAR(ufc_fights_2[[#This Row],[date]])-ufc_fights_2[[#This Row],[b_year]]</f>
        <v>30</v>
      </c>
      <c r="G578">
        <v>0</v>
      </c>
      <c r="H578">
        <v>0</v>
      </c>
      <c r="I578">
        <v>0.75760000000000005</v>
      </c>
      <c r="J578">
        <v>0.44779999999999998</v>
      </c>
      <c r="K578">
        <v>0.84850000000000003</v>
      </c>
      <c r="L578">
        <v>0.65649999999999997</v>
      </c>
      <c r="M578">
        <v>0.42109999999999997</v>
      </c>
      <c r="N578">
        <v>0</v>
      </c>
      <c r="O578">
        <v>0</v>
      </c>
      <c r="P578">
        <v>2</v>
      </c>
      <c r="Q578">
        <v>0</v>
      </c>
      <c r="R578">
        <v>0</v>
      </c>
      <c r="S578" s="2">
        <v>8.9236111111111113E-3</v>
      </c>
      <c r="T578" s="2">
        <v>2.3148148148148147E-5</v>
      </c>
      <c r="U578">
        <v>0.65910000000000002</v>
      </c>
      <c r="V578">
        <v>0.37040000000000001</v>
      </c>
      <c r="W578">
        <v>0.9</v>
      </c>
      <c r="X578">
        <v>1</v>
      </c>
      <c r="Y578">
        <v>1</v>
      </c>
      <c r="Z578">
        <v>0.5333</v>
      </c>
      <c r="AA578">
        <v>0.35420000000000001</v>
      </c>
      <c r="AB578">
        <v>1</v>
      </c>
      <c r="AC578">
        <v>1</v>
      </c>
      <c r="AD578">
        <v>0.79069999999999996</v>
      </c>
      <c r="AE578">
        <v>0.6</v>
      </c>
      <c r="AF578" t="s">
        <v>3915</v>
      </c>
      <c r="AG578" s="2">
        <v>3.472222222222222E-3</v>
      </c>
      <c r="AH578" t="s">
        <v>3911</v>
      </c>
      <c r="AI578">
        <v>3</v>
      </c>
      <c r="AJ578" t="s">
        <v>3938</v>
      </c>
      <c r="AK578" s="3">
        <v>43114</v>
      </c>
      <c r="AL578" s="10">
        <f>YEAR(ufc_fights_2[[#This Row],[date]])</f>
        <v>2018</v>
      </c>
      <c r="AM578" t="s">
        <v>4061</v>
      </c>
      <c r="AN578">
        <v>109</v>
      </c>
      <c r="AO578" t="s">
        <v>3913</v>
      </c>
      <c r="AP578">
        <f>IF(ufc_fights_2[[#This Row],[winner]]="Red",ufc_fights_2[[#This Row],[r_fighter_id]],ufc_fights_2[[#This Row],[b_fighter_id]])</f>
        <v>3324</v>
      </c>
      <c r="AQ578" t="str">
        <f>_xlfn.XLOOKUP(ufc_fights_2[[#This Row],[winnerID]],ufc_fighters[id],ufc_fighters[fighter_name],"xxx",0,1)</f>
        <v>Kamaru Usman</v>
      </c>
    </row>
    <row r="579" spans="1:43">
      <c r="A579">
        <v>3324</v>
      </c>
      <c r="B579">
        <v>3148</v>
      </c>
      <c r="C579">
        <f>_xlfn.XLOOKUP(ufc_fights_2[[#This Row],[r_fighter_id]],ufc_fighters[id],ufc_fighters[year],"xxx",0,1)</f>
        <v>1987</v>
      </c>
      <c r="D579">
        <f>_xlfn.XLOOKUP(ufc_fights_2[[#This Row],[b_fighter_id]],ufc_fighters[id],ufc_fighters[year],"Prázdné",0,1)</f>
        <v>1991</v>
      </c>
      <c r="E579" s="10">
        <f>YEAR(ufc_fights_2[[#This Row],[date]])-ufc_fights_2[[#This Row],[r_year]]</f>
        <v>30</v>
      </c>
      <c r="F579" s="10">
        <f>YEAR(ufc_fights_2[[#This Row],[date]])-ufc_fights_2[[#This Row],[b_year]]</f>
        <v>26</v>
      </c>
      <c r="G579">
        <v>1</v>
      </c>
      <c r="H579">
        <v>0</v>
      </c>
      <c r="I579">
        <v>0.52629999999999999</v>
      </c>
      <c r="J579">
        <v>0.2621</v>
      </c>
      <c r="K579">
        <v>0.58499999999999996</v>
      </c>
      <c r="L579">
        <v>0.27779999999999999</v>
      </c>
      <c r="M579">
        <v>0.25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5.6481481481481478E-3</v>
      </c>
      <c r="T579" s="2">
        <v>0</v>
      </c>
      <c r="U579">
        <v>0.4083</v>
      </c>
      <c r="V579">
        <v>0.2475</v>
      </c>
      <c r="W579">
        <v>0.7419</v>
      </c>
      <c r="X579">
        <v>0.9</v>
      </c>
      <c r="Y579">
        <v>1</v>
      </c>
      <c r="Z579">
        <v>0.42059999999999997</v>
      </c>
      <c r="AA579">
        <v>0.25740000000000002</v>
      </c>
      <c r="AB579">
        <v>0.6</v>
      </c>
      <c r="AC579">
        <v>0.5</v>
      </c>
      <c r="AD579">
        <v>0.72219999999999995</v>
      </c>
      <c r="AE579">
        <v>0</v>
      </c>
      <c r="AF579" t="s">
        <v>3915</v>
      </c>
      <c r="AG579" s="2">
        <v>3.472222222222222E-3</v>
      </c>
      <c r="AH579" t="s">
        <v>3911</v>
      </c>
      <c r="AI579">
        <v>3</v>
      </c>
      <c r="AJ579" t="s">
        <v>3938</v>
      </c>
      <c r="AK579" s="3">
        <v>42833</v>
      </c>
      <c r="AL579" s="10">
        <f>YEAR(ufc_fights_2[[#This Row],[date]])</f>
        <v>2017</v>
      </c>
      <c r="AM579" t="s">
        <v>4061</v>
      </c>
      <c r="AN579">
        <v>147</v>
      </c>
      <c r="AO579" t="s">
        <v>3913</v>
      </c>
      <c r="AP579">
        <f>IF(ufc_fights_2[[#This Row],[winner]]="Red",ufc_fights_2[[#This Row],[r_fighter_id]],ufc_fights_2[[#This Row],[b_fighter_id]])</f>
        <v>3324</v>
      </c>
      <c r="AQ579" t="str">
        <f>_xlfn.XLOOKUP(ufc_fights_2[[#This Row],[winnerID]],ufc_fighters[id],ufc_fighters[fighter_name],"xxx",0,1)</f>
        <v>Kamaru Usman</v>
      </c>
    </row>
    <row r="580" spans="1:43">
      <c r="A580">
        <v>3241</v>
      </c>
      <c r="B580">
        <v>2571</v>
      </c>
      <c r="C580">
        <f>_xlfn.XLOOKUP(ufc_fights_2[[#This Row],[r_fighter_id]],ufc_fighters[id],ufc_fighters[year],"xxx",0,1)</f>
        <v>1981</v>
      </c>
      <c r="D580">
        <f>_xlfn.XLOOKUP(ufc_fights_2[[#This Row],[b_fighter_id]],ufc_fighters[id],ufc_fighters[year],"Prázdné",0,1)</f>
        <v>1981</v>
      </c>
      <c r="E580" s="10">
        <f>YEAR(ufc_fights_2[[#This Row],[date]])-ufc_fights_2[[#This Row],[r_year]]</f>
        <v>32</v>
      </c>
      <c r="F580" s="10">
        <f>YEAR(ufc_fights_2[[#This Row],[date]])-ufc_fights_2[[#This Row],[b_year]]</f>
        <v>32</v>
      </c>
      <c r="G580">
        <v>0</v>
      </c>
      <c r="H580">
        <v>0</v>
      </c>
      <c r="I580">
        <v>0.5</v>
      </c>
      <c r="J580">
        <v>0.47620000000000001</v>
      </c>
      <c r="K580">
        <v>0.66220000000000001</v>
      </c>
      <c r="L580">
        <v>0.5</v>
      </c>
      <c r="M580">
        <v>0.5</v>
      </c>
      <c r="N580">
        <v>0.25</v>
      </c>
      <c r="O580">
        <v>0</v>
      </c>
      <c r="P580">
        <v>0</v>
      </c>
      <c r="Q580">
        <v>0</v>
      </c>
      <c r="R580">
        <v>0</v>
      </c>
      <c r="S580" s="2">
        <v>1.8749999999999999E-3</v>
      </c>
      <c r="T580" s="2">
        <v>3.2638888888888891E-3</v>
      </c>
      <c r="U580">
        <v>0.33850000000000002</v>
      </c>
      <c r="V580">
        <v>0.3659</v>
      </c>
      <c r="W580">
        <v>0.84209999999999996</v>
      </c>
      <c r="X580">
        <v>1</v>
      </c>
      <c r="Y580">
        <v>0.91669999999999996</v>
      </c>
      <c r="Z580">
        <v>0.33900000000000002</v>
      </c>
      <c r="AA580">
        <v>0.44640000000000002</v>
      </c>
      <c r="AB580">
        <v>0.9</v>
      </c>
      <c r="AC580">
        <v>0.66669999999999996</v>
      </c>
      <c r="AD580">
        <v>0.61539999999999995</v>
      </c>
      <c r="AE580">
        <v>1</v>
      </c>
      <c r="AF580" t="s">
        <v>3915</v>
      </c>
      <c r="AG580" s="2">
        <v>3.472222222222222E-3</v>
      </c>
      <c r="AH580" t="s">
        <v>3911</v>
      </c>
      <c r="AI580">
        <v>3</v>
      </c>
      <c r="AJ580" t="s">
        <v>3939</v>
      </c>
      <c r="AK580" s="3">
        <v>41412</v>
      </c>
      <c r="AL580" s="10">
        <f>YEAR(ufc_fights_2[[#This Row],[date]])</f>
        <v>2013</v>
      </c>
      <c r="AM580" t="s">
        <v>4061</v>
      </c>
      <c r="AN580">
        <v>95</v>
      </c>
      <c r="AO580" t="s">
        <v>3913</v>
      </c>
      <c r="AP580">
        <f>IF(ufc_fights_2[[#This Row],[winner]]="Red",ufc_fights_2[[#This Row],[r_fighter_id]],ufc_fights_2[[#This Row],[b_fighter_id]])</f>
        <v>3241</v>
      </c>
      <c r="AQ580" t="str">
        <f>_xlfn.XLOOKUP(ufc_fights_2[[#This Row],[winnerID]],ufc_fighters[id],ufc_fighters[fighter_name],"xxx",0,1)</f>
        <v>Paulo Thiago</v>
      </c>
    </row>
    <row r="581" spans="1:43">
      <c r="A581">
        <v>1724</v>
      </c>
      <c r="B581">
        <v>2539</v>
      </c>
      <c r="C581">
        <f>_xlfn.XLOOKUP(ufc_fights_2[[#This Row],[r_fighter_id]],ufc_fighters[id],ufc_fighters[year],"xxx",0,1)</f>
        <v>1983</v>
      </c>
      <c r="D581">
        <f>_xlfn.XLOOKUP(ufc_fights_2[[#This Row],[b_fighter_id]],ufc_fighters[id],ufc_fighters[year],"Prázdné",0,1)</f>
        <v>1980</v>
      </c>
      <c r="E581" s="10">
        <f>YEAR(ufc_fights_2[[#This Row],[date]])-ufc_fights_2[[#This Row],[r_year]]</f>
        <v>32</v>
      </c>
      <c r="F581" s="10">
        <f>YEAR(ufc_fights_2[[#This Row],[date]])-ufc_fights_2[[#This Row],[b_year]]</f>
        <v>35</v>
      </c>
      <c r="G581">
        <v>0</v>
      </c>
      <c r="H581">
        <v>0</v>
      </c>
      <c r="I581">
        <v>0.34389999999999998</v>
      </c>
      <c r="J581">
        <v>0.33069999999999999</v>
      </c>
      <c r="K581">
        <v>0.3861</v>
      </c>
      <c r="L581">
        <v>0.33850000000000002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</v>
      </c>
      <c r="T581" s="2">
        <v>1.724537037037037E-3</v>
      </c>
      <c r="U581">
        <v>0.25340000000000001</v>
      </c>
      <c r="V581">
        <v>0.2752</v>
      </c>
      <c r="W581">
        <v>0.60529999999999995</v>
      </c>
      <c r="X581">
        <v>1</v>
      </c>
      <c r="Y581">
        <v>1</v>
      </c>
      <c r="Z581">
        <v>0.32390000000000002</v>
      </c>
      <c r="AA581">
        <v>0.30840000000000001</v>
      </c>
      <c r="AB581">
        <v>0.61539999999999995</v>
      </c>
      <c r="AC581">
        <v>0.45</v>
      </c>
      <c r="AD581">
        <v>0</v>
      </c>
      <c r="AE581">
        <v>0</v>
      </c>
      <c r="AF581" t="s">
        <v>3915</v>
      </c>
      <c r="AG581" s="2">
        <v>3.472222222222222E-3</v>
      </c>
      <c r="AH581" t="s">
        <v>3911</v>
      </c>
      <c r="AI581">
        <v>3</v>
      </c>
      <c r="AJ581" t="s">
        <v>3924</v>
      </c>
      <c r="AK581" s="3">
        <v>42349</v>
      </c>
      <c r="AL581" s="10">
        <f>YEAR(ufc_fights_2[[#This Row],[date]])</f>
        <v>2015</v>
      </c>
      <c r="AM581" t="s">
        <v>4061</v>
      </c>
      <c r="AN581">
        <v>1</v>
      </c>
      <c r="AO581" t="s">
        <v>3913</v>
      </c>
      <c r="AP581">
        <f>IF(ufc_fights_2[[#This Row],[winner]]="Red",ufc_fights_2[[#This Row],[r_fighter_id]],ufc_fights_2[[#This Row],[b_fighter_id]])</f>
        <v>1724</v>
      </c>
      <c r="AQ581" t="str">
        <f>_xlfn.XLOOKUP(ufc_fights_2[[#This Row],[winnerID]],ufc_fighters[id],ufc_fighters[fighter_name],"xxx",0,1)</f>
        <v>Ryan LaFlare</v>
      </c>
    </row>
    <row r="582" spans="1:43">
      <c r="A582">
        <v>1724</v>
      </c>
      <c r="B582">
        <v>485</v>
      </c>
      <c r="C582">
        <f>_xlfn.XLOOKUP(ufc_fights_2[[#This Row],[r_fighter_id]],ufc_fighters[id],ufc_fighters[year],"xxx",0,1)</f>
        <v>1983</v>
      </c>
      <c r="D582">
        <f>_xlfn.XLOOKUP(ufc_fights_2[[#This Row],[b_fighter_id]],ufc_fighters[id],ufc_fighters[year],"Prázdné",0,1)</f>
        <v>1978</v>
      </c>
      <c r="E582" s="10">
        <f>YEAR(ufc_fights_2[[#This Row],[date]])-ufc_fights_2[[#This Row],[r_year]]</f>
        <v>34</v>
      </c>
      <c r="F582" s="10">
        <f>YEAR(ufc_fights_2[[#This Row],[date]])-ufc_fights_2[[#This Row],[b_year]]</f>
        <v>39</v>
      </c>
      <c r="G582">
        <v>1</v>
      </c>
      <c r="H582">
        <v>0</v>
      </c>
      <c r="I582">
        <v>0.31869999999999998</v>
      </c>
      <c r="J582">
        <v>0.38</v>
      </c>
      <c r="K582">
        <v>0.43969999999999998</v>
      </c>
      <c r="L582">
        <v>0.44640000000000002</v>
      </c>
      <c r="M582">
        <v>0.25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3.5763888888888889E-3</v>
      </c>
      <c r="T582" s="2">
        <v>1.3078703703703703E-3</v>
      </c>
      <c r="U582">
        <v>0.20630000000000001</v>
      </c>
      <c r="V582">
        <v>0.29270000000000002</v>
      </c>
      <c r="W582">
        <v>0.56000000000000005</v>
      </c>
      <c r="X582">
        <v>0.66669999999999996</v>
      </c>
      <c r="Y582">
        <v>1</v>
      </c>
      <c r="Z582">
        <v>0.25</v>
      </c>
      <c r="AA582">
        <v>0.25</v>
      </c>
      <c r="AB582">
        <v>0.625</v>
      </c>
      <c r="AC582">
        <v>1</v>
      </c>
      <c r="AD582">
        <v>0.4667</v>
      </c>
      <c r="AE582">
        <v>0.85709999999999997</v>
      </c>
      <c r="AF582" t="s">
        <v>3915</v>
      </c>
      <c r="AG582" s="2">
        <v>3.472222222222222E-3</v>
      </c>
      <c r="AH582" t="s">
        <v>3911</v>
      </c>
      <c r="AI582">
        <v>3</v>
      </c>
      <c r="AJ582" t="s">
        <v>3928</v>
      </c>
      <c r="AK582" s="3">
        <v>42777</v>
      </c>
      <c r="AL582" s="10">
        <f>YEAR(ufc_fights_2[[#This Row],[date]])</f>
        <v>2017</v>
      </c>
      <c r="AM582" t="s">
        <v>4061</v>
      </c>
      <c r="AN582">
        <v>31</v>
      </c>
      <c r="AO582" t="s">
        <v>3913</v>
      </c>
      <c r="AP582">
        <f>IF(ufc_fights_2[[#This Row],[winner]]="Red",ufc_fights_2[[#This Row],[r_fighter_id]],ufc_fights_2[[#This Row],[b_fighter_id]])</f>
        <v>1724</v>
      </c>
      <c r="AQ582" t="str">
        <f>_xlfn.XLOOKUP(ufc_fights_2[[#This Row],[winnerID]],ufc_fighters[id],ufc_fighters[fighter_name],"xxx",0,1)</f>
        <v>Ryan LaFlare</v>
      </c>
    </row>
    <row r="583" spans="1:43">
      <c r="A583">
        <v>1724</v>
      </c>
      <c r="B583">
        <v>1073</v>
      </c>
      <c r="C583">
        <f>_xlfn.XLOOKUP(ufc_fights_2[[#This Row],[r_fighter_id]],ufc_fighters[id],ufc_fighters[year],"xxx",0,1)</f>
        <v>1983</v>
      </c>
      <c r="D583">
        <f>_xlfn.XLOOKUP(ufc_fights_2[[#This Row],[b_fighter_id]],ufc_fighters[id],ufc_fighters[year],"Prázdné",0,1)</f>
        <v>1987</v>
      </c>
      <c r="E583" s="10">
        <f>YEAR(ufc_fights_2[[#This Row],[date]])-ufc_fights_2[[#This Row],[r_year]]</f>
        <v>35</v>
      </c>
      <c r="F583" s="10">
        <f>YEAR(ufc_fights_2[[#This Row],[date]])-ufc_fights_2[[#This Row],[b_year]]</f>
        <v>31</v>
      </c>
      <c r="G583">
        <v>0</v>
      </c>
      <c r="H583">
        <v>0</v>
      </c>
      <c r="I583">
        <v>0.5</v>
      </c>
      <c r="J583">
        <v>0.20369999999999999</v>
      </c>
      <c r="K583">
        <v>0.66200000000000003</v>
      </c>
      <c r="L583">
        <v>0.31819999999999998</v>
      </c>
      <c r="M583">
        <v>0.16669999999999999</v>
      </c>
      <c r="N583">
        <v>0.71430000000000005</v>
      </c>
      <c r="O583">
        <v>0</v>
      </c>
      <c r="P583">
        <v>0</v>
      </c>
      <c r="Q583">
        <v>1</v>
      </c>
      <c r="R583">
        <v>0</v>
      </c>
      <c r="S583" s="2">
        <v>3.1018518518518517E-3</v>
      </c>
      <c r="T583" s="2">
        <v>2.8472222222222223E-3</v>
      </c>
      <c r="U583">
        <v>0.1852</v>
      </c>
      <c r="V583">
        <v>0.13039999999999999</v>
      </c>
      <c r="W583">
        <v>0.89470000000000005</v>
      </c>
      <c r="X583">
        <v>1</v>
      </c>
      <c r="Y583">
        <v>1</v>
      </c>
      <c r="Z583">
        <v>0.44740000000000002</v>
      </c>
      <c r="AA583">
        <v>0.1522</v>
      </c>
      <c r="AB583">
        <v>0.5</v>
      </c>
      <c r="AC583">
        <v>0.42859999999999998</v>
      </c>
      <c r="AD583">
        <v>1</v>
      </c>
      <c r="AE583">
        <v>1</v>
      </c>
      <c r="AF583" t="s">
        <v>3915</v>
      </c>
      <c r="AG583" s="2">
        <v>3.472222222222222E-3</v>
      </c>
      <c r="AH583" t="s">
        <v>3911</v>
      </c>
      <c r="AI583">
        <v>3</v>
      </c>
      <c r="AJ583" t="s">
        <v>3931</v>
      </c>
      <c r="AK583" s="3">
        <v>43211</v>
      </c>
      <c r="AL583" s="10">
        <f>YEAR(ufc_fights_2[[#This Row],[date]])</f>
        <v>2018</v>
      </c>
      <c r="AM583" t="s">
        <v>4061</v>
      </c>
      <c r="AN583">
        <v>36</v>
      </c>
      <c r="AO583" t="s">
        <v>3913</v>
      </c>
      <c r="AP583">
        <f>IF(ufc_fights_2[[#This Row],[winner]]="Red",ufc_fights_2[[#This Row],[r_fighter_id]],ufc_fights_2[[#This Row],[b_fighter_id]])</f>
        <v>1724</v>
      </c>
      <c r="AQ583" t="str">
        <f>_xlfn.XLOOKUP(ufc_fights_2[[#This Row],[winnerID]],ufc_fighters[id],ufc_fighters[fighter_name],"xxx",0,1)</f>
        <v>Ryan LaFlare</v>
      </c>
    </row>
    <row r="584" spans="1:43">
      <c r="A584">
        <v>2558</v>
      </c>
      <c r="B584">
        <v>1724</v>
      </c>
      <c r="C584">
        <f>_xlfn.XLOOKUP(ufc_fights_2[[#This Row],[r_fighter_id]],ufc_fighters[id],ufc_fighters[year],"xxx",0,1)</f>
        <v>1986</v>
      </c>
      <c r="D584">
        <f>_xlfn.XLOOKUP(ufc_fights_2[[#This Row],[b_fighter_id]],ufc_fighters[id],ufc_fighters[year],"Prázdné",0,1)</f>
        <v>1983</v>
      </c>
      <c r="E584" s="10">
        <f>YEAR(ufc_fights_2[[#This Row],[date]])-ufc_fights_2[[#This Row],[r_year]]</f>
        <v>27</v>
      </c>
      <c r="F584" s="10">
        <f>YEAR(ufc_fights_2[[#This Row],[date]])-ufc_fights_2[[#This Row],[b_year]]</f>
        <v>30</v>
      </c>
      <c r="G584">
        <v>1</v>
      </c>
      <c r="H584">
        <v>1</v>
      </c>
      <c r="I584">
        <v>0.30859999999999999</v>
      </c>
      <c r="J584">
        <v>0.44119999999999998</v>
      </c>
      <c r="K584">
        <v>0.3478</v>
      </c>
      <c r="L584">
        <v>0.51659999999999995</v>
      </c>
      <c r="M584">
        <v>0</v>
      </c>
      <c r="N584">
        <v>0.5</v>
      </c>
      <c r="O584">
        <v>0</v>
      </c>
      <c r="P584">
        <v>0</v>
      </c>
      <c r="Q584">
        <v>0</v>
      </c>
      <c r="R584">
        <v>2</v>
      </c>
      <c r="S584" s="2">
        <v>3.5879629629629629E-4</v>
      </c>
      <c r="T584" s="2">
        <v>5.0000000000000001E-3</v>
      </c>
      <c r="U584">
        <v>0.24590000000000001</v>
      </c>
      <c r="V584">
        <v>0.35709999999999997</v>
      </c>
      <c r="W584">
        <v>0.3846</v>
      </c>
      <c r="X584">
        <v>0.71430000000000005</v>
      </c>
      <c r="Y584">
        <v>0.71430000000000005</v>
      </c>
      <c r="Z584">
        <v>0.31169999999999998</v>
      </c>
      <c r="AA584">
        <v>0.31190000000000001</v>
      </c>
      <c r="AB584">
        <v>1</v>
      </c>
      <c r="AC584">
        <v>0.75</v>
      </c>
      <c r="AD584">
        <v>0</v>
      </c>
      <c r="AE584">
        <v>0.65310000000000001</v>
      </c>
      <c r="AF584" t="s">
        <v>3915</v>
      </c>
      <c r="AG584" s="2">
        <v>3.472222222222222E-3</v>
      </c>
      <c r="AH584" t="s">
        <v>3911</v>
      </c>
      <c r="AI584">
        <v>3</v>
      </c>
      <c r="AJ584" t="s">
        <v>3939</v>
      </c>
      <c r="AK584" s="3">
        <v>41587</v>
      </c>
      <c r="AL584" s="10">
        <f>YEAR(ufc_fights_2[[#This Row],[date]])</f>
        <v>2013</v>
      </c>
      <c r="AM584" t="s">
        <v>4061</v>
      </c>
      <c r="AN584">
        <v>47</v>
      </c>
      <c r="AO584" t="s">
        <v>3918</v>
      </c>
      <c r="AP584">
        <f>IF(ufc_fights_2[[#This Row],[winner]]="Red",ufc_fights_2[[#This Row],[r_fighter_id]],ufc_fights_2[[#This Row],[b_fighter_id]])</f>
        <v>1724</v>
      </c>
      <c r="AQ584" t="str">
        <f>_xlfn.XLOOKUP(ufc_fights_2[[#This Row],[winnerID]],ufc_fighters[id],ufc_fighters[fighter_name],"xxx",0,1)</f>
        <v>Ryan LaFlare</v>
      </c>
    </row>
    <row r="585" spans="1:43">
      <c r="A585">
        <v>2038</v>
      </c>
      <c r="B585">
        <v>1724</v>
      </c>
      <c r="C585">
        <f>_xlfn.XLOOKUP(ufc_fights_2[[#This Row],[r_fighter_id]],ufc_fighters[id],ufc_fighters[year],"xxx",0,1)</f>
        <v>1984</v>
      </c>
      <c r="D585">
        <f>_xlfn.XLOOKUP(ufc_fights_2[[#This Row],[b_fighter_id]],ufc_fighters[id],ufc_fighters[year],"Prázdné",0,1)</f>
        <v>1983</v>
      </c>
      <c r="E585" s="10">
        <f>YEAR(ufc_fights_2[[#This Row],[date]])-ufc_fights_2[[#This Row],[r_year]]</f>
        <v>29</v>
      </c>
      <c r="F585" s="10">
        <f>YEAR(ufc_fights_2[[#This Row],[date]])-ufc_fights_2[[#This Row],[b_year]]</f>
        <v>30</v>
      </c>
      <c r="G585">
        <v>0</v>
      </c>
      <c r="H585">
        <v>0</v>
      </c>
      <c r="I585">
        <v>0.2888</v>
      </c>
      <c r="J585">
        <v>0.3301</v>
      </c>
      <c r="K585">
        <v>0.31159999999999999</v>
      </c>
      <c r="L585">
        <v>0.3397</v>
      </c>
      <c r="M585">
        <v>0.66669999999999996</v>
      </c>
      <c r="N585">
        <v>0.57140000000000002</v>
      </c>
      <c r="O585">
        <v>2</v>
      </c>
      <c r="P585">
        <v>1</v>
      </c>
      <c r="Q585">
        <v>0</v>
      </c>
      <c r="R585">
        <v>0</v>
      </c>
      <c r="S585" s="2">
        <v>1.7013888888888888E-3</v>
      </c>
      <c r="T585" s="2">
        <v>6.8287037037037036E-4</v>
      </c>
      <c r="U585">
        <v>0.21829999999999999</v>
      </c>
      <c r="V585">
        <v>0.26490000000000002</v>
      </c>
      <c r="W585">
        <v>0.44829999999999998</v>
      </c>
      <c r="X585">
        <v>0.625</v>
      </c>
      <c r="Y585">
        <v>0.71430000000000005</v>
      </c>
      <c r="Z585">
        <v>0.26190000000000002</v>
      </c>
      <c r="AA585">
        <v>0.309</v>
      </c>
      <c r="AB585">
        <v>0.46150000000000002</v>
      </c>
      <c r="AC585">
        <v>0.43480000000000002</v>
      </c>
      <c r="AD585">
        <v>0.66669999999999996</v>
      </c>
      <c r="AE585">
        <v>0.6</v>
      </c>
      <c r="AF585" t="s">
        <v>3915</v>
      </c>
      <c r="AG585" s="2">
        <v>3.472222222222222E-3</v>
      </c>
      <c r="AH585" t="s">
        <v>3911</v>
      </c>
      <c r="AI585">
        <v>3</v>
      </c>
      <c r="AJ585" t="s">
        <v>3914</v>
      </c>
      <c r="AK585" s="3">
        <v>41622</v>
      </c>
      <c r="AL585" s="10">
        <f>YEAR(ufc_fights_2[[#This Row],[date]])</f>
        <v>2013</v>
      </c>
      <c r="AM585" t="s">
        <v>4061</v>
      </c>
      <c r="AN585">
        <v>56</v>
      </c>
      <c r="AO585" t="s">
        <v>3918</v>
      </c>
      <c r="AP585">
        <f>IF(ufc_fights_2[[#This Row],[winner]]="Red",ufc_fights_2[[#This Row],[r_fighter_id]],ufc_fights_2[[#This Row],[b_fighter_id]])</f>
        <v>1724</v>
      </c>
      <c r="AQ585" t="str">
        <f>_xlfn.XLOOKUP(ufc_fights_2[[#This Row],[winnerID]],ufc_fighters[id],ufc_fighters[fighter_name],"xxx",0,1)</f>
        <v>Ryan LaFlare</v>
      </c>
    </row>
    <row r="586" spans="1:43">
      <c r="A586">
        <v>3241</v>
      </c>
      <c r="B586">
        <v>3396</v>
      </c>
      <c r="C586">
        <f>_xlfn.XLOOKUP(ufc_fights_2[[#This Row],[r_fighter_id]],ufc_fighters[id],ufc_fighters[year],"xxx",0,1)</f>
        <v>1981</v>
      </c>
      <c r="D586">
        <f>_xlfn.XLOOKUP(ufc_fights_2[[#This Row],[b_fighter_id]],ufc_fighters[id],ufc_fighters[year],"Prázdné",0,1)</f>
        <v>1980</v>
      </c>
      <c r="E586" s="10">
        <f>YEAR(ufc_fights_2[[#This Row],[date]])-ufc_fights_2[[#This Row],[r_year]]</f>
        <v>28</v>
      </c>
      <c r="F586" s="10">
        <f>YEAR(ufc_fights_2[[#This Row],[date]])-ufc_fights_2[[#This Row],[b_year]]</f>
        <v>29</v>
      </c>
      <c r="G586">
        <v>2</v>
      </c>
      <c r="H586">
        <v>0</v>
      </c>
      <c r="I586">
        <v>0.44159999999999999</v>
      </c>
      <c r="J586">
        <v>0.42109999999999997</v>
      </c>
      <c r="K586">
        <v>0.51459999999999995</v>
      </c>
      <c r="L586">
        <v>0.72170000000000001</v>
      </c>
      <c r="M586">
        <v>0.5</v>
      </c>
      <c r="N586">
        <v>0.25</v>
      </c>
      <c r="O586">
        <v>0</v>
      </c>
      <c r="P586">
        <v>1</v>
      </c>
      <c r="Q586">
        <v>1</v>
      </c>
      <c r="R586">
        <v>1</v>
      </c>
      <c r="S586" s="2">
        <v>4.1666666666666666E-3</v>
      </c>
      <c r="T586" s="2">
        <v>4.2476851851851851E-3</v>
      </c>
      <c r="U586">
        <v>0.33329999999999999</v>
      </c>
      <c r="V586">
        <v>0.44</v>
      </c>
      <c r="W586">
        <v>0.9</v>
      </c>
      <c r="X586">
        <v>1</v>
      </c>
      <c r="Y586">
        <v>0.375</v>
      </c>
      <c r="Z586">
        <v>0.33329999999999999</v>
      </c>
      <c r="AA586">
        <v>0.15379999999999999</v>
      </c>
      <c r="AB586">
        <v>0.66669999999999996</v>
      </c>
      <c r="AC586">
        <v>0.375</v>
      </c>
      <c r="AD586">
        <v>0.46879999999999999</v>
      </c>
      <c r="AE586">
        <v>0.88890000000000002</v>
      </c>
      <c r="AF586" t="s">
        <v>3915</v>
      </c>
      <c r="AG586" s="2">
        <v>3.472222222222222E-3</v>
      </c>
      <c r="AH586" t="s">
        <v>3911</v>
      </c>
      <c r="AI586">
        <v>3</v>
      </c>
      <c r="AJ586" t="s">
        <v>3967</v>
      </c>
      <c r="AK586" s="3">
        <v>40138</v>
      </c>
      <c r="AL586" s="10">
        <f>YEAR(ufc_fights_2[[#This Row],[date]])</f>
        <v>2009</v>
      </c>
      <c r="AM586" t="s">
        <v>4061</v>
      </c>
      <c r="AN586">
        <v>1</v>
      </c>
      <c r="AO586" t="s">
        <v>3913</v>
      </c>
      <c r="AP586">
        <f>IF(ufc_fights_2[[#This Row],[winner]]="Red",ufc_fights_2[[#This Row],[r_fighter_id]],ufc_fights_2[[#This Row],[b_fighter_id]])</f>
        <v>3241</v>
      </c>
      <c r="AQ586" t="str">
        <f>_xlfn.XLOOKUP(ufc_fights_2[[#This Row],[winnerID]],ufc_fighters[id],ufc_fighters[fighter_name],"xxx",0,1)</f>
        <v>Paulo Thiago</v>
      </c>
    </row>
    <row r="587" spans="1:43">
      <c r="A587">
        <v>956</v>
      </c>
      <c r="B587">
        <v>2290</v>
      </c>
      <c r="C587">
        <f>_xlfn.XLOOKUP(ufc_fights_2[[#This Row],[r_fighter_id]],ufc_fighters[id],ufc_fighters[year],"xxx",0,1)</f>
        <v>1979</v>
      </c>
      <c r="D587">
        <f>_xlfn.XLOOKUP(ufc_fights_2[[#This Row],[b_fighter_id]],ufc_fighters[id],ufc_fighters[year],"Prázdné",0,1)</f>
        <v>1983</v>
      </c>
      <c r="E587" s="10">
        <f>YEAR(ufc_fights_2[[#This Row],[date]])-ufc_fights_2[[#This Row],[r_year]]</f>
        <v>26</v>
      </c>
      <c r="F587" s="10">
        <f>YEAR(ufc_fights_2[[#This Row],[date]])-ufc_fights_2[[#This Row],[b_year]]</f>
        <v>22</v>
      </c>
      <c r="G587">
        <v>0</v>
      </c>
      <c r="H587">
        <v>0</v>
      </c>
      <c r="I587">
        <v>0.33329999999999999</v>
      </c>
      <c r="J587">
        <v>0</v>
      </c>
      <c r="K587">
        <v>0.75</v>
      </c>
      <c r="L587">
        <v>0</v>
      </c>
      <c r="M587">
        <v>0.66669999999999996</v>
      </c>
      <c r="N587">
        <v>0</v>
      </c>
      <c r="O587">
        <v>1</v>
      </c>
      <c r="P587">
        <v>0</v>
      </c>
      <c r="Q587">
        <v>0</v>
      </c>
      <c r="R587">
        <v>0</v>
      </c>
      <c r="S587" s="2">
        <v>8.1018518518518516E-4</v>
      </c>
      <c r="T587" s="2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 t="s">
        <v>3933</v>
      </c>
      <c r="AG587" s="2">
        <v>1.0995370370370371E-3</v>
      </c>
      <c r="AH587" t="s">
        <v>3911</v>
      </c>
      <c r="AI587">
        <v>3</v>
      </c>
      <c r="AJ587" t="s">
        <v>3967</v>
      </c>
      <c r="AK587" s="3">
        <v>38570</v>
      </c>
      <c r="AL587" s="10">
        <f>YEAR(ufc_fights_2[[#This Row],[date]])</f>
        <v>2005</v>
      </c>
      <c r="AM587" t="s">
        <v>4061</v>
      </c>
      <c r="AN587">
        <v>1</v>
      </c>
      <c r="AO587" t="s">
        <v>3913</v>
      </c>
      <c r="AP587">
        <f>IF(ufc_fights_2[[#This Row],[winner]]="Red",ufc_fights_2[[#This Row],[r_fighter_id]],ufc_fights_2[[#This Row],[b_fighter_id]])</f>
        <v>956</v>
      </c>
      <c r="AQ587" t="str">
        <f>_xlfn.XLOOKUP(ufc_fights_2[[#This Row],[winnerID]],ufc_fighters[id],ufc_fighters[fighter_name],"xxx",0,1)</f>
        <v>Drew Fickett</v>
      </c>
    </row>
    <row r="588" spans="1:43">
      <c r="A588">
        <v>86</v>
      </c>
      <c r="B588">
        <v>3324</v>
      </c>
      <c r="C588">
        <f>_xlfn.XLOOKUP(ufc_fights_2[[#This Row],[r_fighter_id]],ufc_fighters[id],ufc_fighters[year],"xxx",0,1)</f>
        <v>1991</v>
      </c>
      <c r="D588">
        <f>_xlfn.XLOOKUP(ufc_fights_2[[#This Row],[b_fighter_id]],ufc_fighters[id],ufc_fighters[year],"Prázdné",0,1)</f>
        <v>1987</v>
      </c>
      <c r="E588" s="10">
        <f>YEAR(ufc_fights_2[[#This Row],[date]])-ufc_fights_2[[#This Row],[r_year]]</f>
        <v>25</v>
      </c>
      <c r="F588" s="10">
        <f>YEAR(ufc_fights_2[[#This Row],[date]])-ufc_fights_2[[#This Row],[b_year]]</f>
        <v>29</v>
      </c>
      <c r="G588">
        <v>0</v>
      </c>
      <c r="H588">
        <v>0</v>
      </c>
      <c r="I588">
        <v>0.34250000000000003</v>
      </c>
      <c r="J588">
        <v>0.4733</v>
      </c>
      <c r="K588">
        <v>0.35139999999999999</v>
      </c>
      <c r="L588">
        <v>0.59719999999999995</v>
      </c>
      <c r="M588">
        <v>0</v>
      </c>
      <c r="N588">
        <v>0.5</v>
      </c>
      <c r="O588">
        <v>1</v>
      </c>
      <c r="P588">
        <v>1</v>
      </c>
      <c r="Q588">
        <v>0</v>
      </c>
      <c r="R588">
        <v>0</v>
      </c>
      <c r="S588" s="2">
        <v>0</v>
      </c>
      <c r="T588" s="2">
        <v>3.7268518518518519E-3</v>
      </c>
      <c r="U588">
        <v>0.2</v>
      </c>
      <c r="V588">
        <v>0.45669999999999999</v>
      </c>
      <c r="W588">
        <v>0.75</v>
      </c>
      <c r="X588">
        <v>0.83330000000000004</v>
      </c>
      <c r="Y588">
        <v>0.66669999999999996</v>
      </c>
      <c r="Z588">
        <v>0.3286</v>
      </c>
      <c r="AA588">
        <v>0.47970000000000002</v>
      </c>
      <c r="AB588">
        <v>0.66669999999999996</v>
      </c>
      <c r="AC588">
        <v>0.6</v>
      </c>
      <c r="AD588">
        <v>0</v>
      </c>
      <c r="AE588">
        <v>0.40910000000000002</v>
      </c>
      <c r="AF588" t="s">
        <v>3915</v>
      </c>
      <c r="AG588" s="2">
        <v>3.472222222222222E-3</v>
      </c>
      <c r="AH588" t="s">
        <v>3911</v>
      </c>
      <c r="AI588">
        <v>3</v>
      </c>
      <c r="AJ588" t="s">
        <v>2670</v>
      </c>
      <c r="AK588" s="3">
        <v>42693</v>
      </c>
      <c r="AL588" s="10">
        <f>YEAR(ufc_fights_2[[#This Row],[date]])</f>
        <v>2016</v>
      </c>
      <c r="AM588" t="s">
        <v>4061</v>
      </c>
      <c r="AN588">
        <v>6</v>
      </c>
      <c r="AO588" t="s">
        <v>3918</v>
      </c>
      <c r="AP588">
        <f>IF(ufc_fights_2[[#This Row],[winner]]="Red",ufc_fights_2[[#This Row],[r_fighter_id]],ufc_fights_2[[#This Row],[b_fighter_id]])</f>
        <v>3324</v>
      </c>
      <c r="AQ588" t="str">
        <f>_xlfn.XLOOKUP(ufc_fights_2[[#This Row],[winnerID]],ufc_fighters[id],ufc_fighters[fighter_name],"xxx",0,1)</f>
        <v>Kamaru Usman</v>
      </c>
    </row>
    <row r="589" spans="1:43">
      <c r="A589">
        <v>808</v>
      </c>
      <c r="B589">
        <v>3324</v>
      </c>
      <c r="C589">
        <f>_xlfn.XLOOKUP(ufc_fights_2[[#This Row],[r_fighter_id]],ufc_fighters[id],ufc_fighters[year],"xxx",0,1)</f>
        <v>1984</v>
      </c>
      <c r="D589">
        <f>_xlfn.XLOOKUP(ufc_fights_2[[#This Row],[b_fighter_id]],ufc_fighters[id],ufc_fighters[year],"Prázdné",0,1)</f>
        <v>1987</v>
      </c>
      <c r="E589" s="10">
        <f>YEAR(ufc_fights_2[[#This Row],[date]])-ufc_fights_2[[#This Row],[r_year]]</f>
        <v>34</v>
      </c>
      <c r="F589" s="10">
        <f>YEAR(ufc_fights_2[[#This Row],[date]])-ufc_fights_2[[#This Row],[b_year]]</f>
        <v>31</v>
      </c>
      <c r="G589">
        <v>0</v>
      </c>
      <c r="H589">
        <v>0</v>
      </c>
      <c r="I589">
        <v>0.55359999999999998</v>
      </c>
      <c r="J589">
        <v>0.58299999999999996</v>
      </c>
      <c r="K589">
        <v>0.60870000000000002</v>
      </c>
      <c r="L589">
        <v>0.67959999999999998</v>
      </c>
      <c r="M589">
        <v>0</v>
      </c>
      <c r="N589">
        <v>0.66669999999999996</v>
      </c>
      <c r="O589">
        <v>2</v>
      </c>
      <c r="P589">
        <v>0</v>
      </c>
      <c r="Q589">
        <v>1</v>
      </c>
      <c r="R589">
        <v>0</v>
      </c>
      <c r="S589" s="2">
        <v>2.4305555555555555E-4</v>
      </c>
      <c r="T589" s="2">
        <v>1.2812499999999999E-2</v>
      </c>
      <c r="U589">
        <v>0.3649</v>
      </c>
      <c r="V589">
        <v>0.51910000000000001</v>
      </c>
      <c r="W589">
        <v>0.95</v>
      </c>
      <c r="X589">
        <v>0.88890000000000002</v>
      </c>
      <c r="Y589">
        <v>1</v>
      </c>
      <c r="Z589">
        <v>0.42170000000000002</v>
      </c>
      <c r="AA589">
        <v>0.43240000000000001</v>
      </c>
      <c r="AB589">
        <v>0.91669999999999996</v>
      </c>
      <c r="AC589">
        <v>0.76739999999999997</v>
      </c>
      <c r="AD589">
        <v>1</v>
      </c>
      <c r="AE589">
        <v>0.71009999999999995</v>
      </c>
      <c r="AF589" t="s">
        <v>3915</v>
      </c>
      <c r="AG589" s="2">
        <v>3.472222222222222E-3</v>
      </c>
      <c r="AH589" t="s">
        <v>3927</v>
      </c>
      <c r="AI589">
        <v>5</v>
      </c>
      <c r="AJ589" t="s">
        <v>3949</v>
      </c>
      <c r="AK589" s="3">
        <v>43434</v>
      </c>
      <c r="AL589" s="10">
        <f>YEAR(ufc_fights_2[[#This Row],[date]])</f>
        <v>2018</v>
      </c>
      <c r="AM589" t="s">
        <v>4061</v>
      </c>
      <c r="AN589">
        <v>1</v>
      </c>
      <c r="AO589" t="s">
        <v>3918</v>
      </c>
      <c r="AP589">
        <f>IF(ufc_fights_2[[#This Row],[winner]]="Red",ufc_fights_2[[#This Row],[r_fighter_id]],ufc_fights_2[[#This Row],[b_fighter_id]])</f>
        <v>3324</v>
      </c>
      <c r="AQ589" t="str">
        <f>_xlfn.XLOOKUP(ufc_fights_2[[#This Row],[winnerID]],ufc_fighters[id],ufc_fighters[fighter_name],"xxx",0,1)</f>
        <v>Kamaru Usman</v>
      </c>
    </row>
    <row r="590" spans="1:43">
      <c r="A590">
        <v>3509</v>
      </c>
      <c r="B590">
        <v>3324</v>
      </c>
      <c r="C590">
        <f>_xlfn.XLOOKUP(ufc_fights_2[[#This Row],[r_fighter_id]],ufc_fighters[id],ufc_fighters[year],"xxx",0,1)</f>
        <v>1982</v>
      </c>
      <c r="D590">
        <f>_xlfn.XLOOKUP(ufc_fights_2[[#This Row],[b_fighter_id]],ufc_fighters[id],ufc_fighters[year],"Prázdné",0,1)</f>
        <v>1987</v>
      </c>
      <c r="E590" s="10">
        <f>YEAR(ufc_fights_2[[#This Row],[date]])-ufc_fights_2[[#This Row],[r_year]]</f>
        <v>37</v>
      </c>
      <c r="F590" s="10">
        <f>YEAR(ufc_fights_2[[#This Row],[date]])-ufc_fights_2[[#This Row],[b_year]]</f>
        <v>32</v>
      </c>
      <c r="G590">
        <v>0</v>
      </c>
      <c r="H590">
        <v>0</v>
      </c>
      <c r="I590">
        <v>0.66669999999999996</v>
      </c>
      <c r="J590">
        <v>0.7268</v>
      </c>
      <c r="K590">
        <v>0.75949999999999995</v>
      </c>
      <c r="L590">
        <v>0.86150000000000004</v>
      </c>
      <c r="M590">
        <v>0</v>
      </c>
      <c r="N590">
        <v>0.33329999999999999</v>
      </c>
      <c r="O590">
        <v>0</v>
      </c>
      <c r="P590">
        <v>0</v>
      </c>
      <c r="Q590">
        <v>0</v>
      </c>
      <c r="R590">
        <v>0</v>
      </c>
      <c r="S590" s="2">
        <v>0</v>
      </c>
      <c r="T590" s="2">
        <v>1.2650462962962962E-2</v>
      </c>
      <c r="U590">
        <v>0.42859999999999998</v>
      </c>
      <c r="V590">
        <v>0.53849999999999998</v>
      </c>
      <c r="W590">
        <v>0.94740000000000002</v>
      </c>
      <c r="X590">
        <v>1</v>
      </c>
      <c r="Y590">
        <v>0.66669999999999996</v>
      </c>
      <c r="Z590">
        <v>0.41670000000000001</v>
      </c>
      <c r="AA590">
        <v>0.36990000000000001</v>
      </c>
      <c r="AB590">
        <v>0.88890000000000002</v>
      </c>
      <c r="AC590">
        <v>0.95120000000000005</v>
      </c>
      <c r="AD590">
        <v>0</v>
      </c>
      <c r="AE590">
        <v>0.92310000000000003</v>
      </c>
      <c r="AF590" t="s">
        <v>3915</v>
      </c>
      <c r="AG590" s="2">
        <v>3.472222222222222E-3</v>
      </c>
      <c r="AH590" t="s">
        <v>3927</v>
      </c>
      <c r="AI590">
        <v>5</v>
      </c>
      <c r="AJ590" t="s">
        <v>3931</v>
      </c>
      <c r="AK590" s="3">
        <v>43526</v>
      </c>
      <c r="AL590" s="10">
        <f>YEAR(ufc_fights_2[[#This Row],[date]])</f>
        <v>2019</v>
      </c>
      <c r="AM590" t="s">
        <v>4061</v>
      </c>
      <c r="AN590">
        <v>1</v>
      </c>
      <c r="AO590" t="s">
        <v>3918</v>
      </c>
      <c r="AP590">
        <f>IF(ufc_fights_2[[#This Row],[winner]]="Red",ufc_fights_2[[#This Row],[r_fighter_id]],ufc_fights_2[[#This Row],[b_fighter_id]])</f>
        <v>3324</v>
      </c>
      <c r="AQ590" t="str">
        <f>_xlfn.XLOOKUP(ufc_fights_2[[#This Row],[winnerID]],ufc_fighters[id],ufc_fighters[fighter_name],"xxx",0,1)</f>
        <v>Kamaru Usman</v>
      </c>
    </row>
    <row r="591" spans="1:43">
      <c r="A591">
        <v>3324</v>
      </c>
      <c r="B591">
        <v>641</v>
      </c>
      <c r="C591">
        <f>_xlfn.XLOOKUP(ufc_fights_2[[#This Row],[r_fighter_id]],ufc_fighters[id],ufc_fighters[year],"xxx",0,1)</f>
        <v>1987</v>
      </c>
      <c r="D591">
        <f>_xlfn.XLOOKUP(ufc_fights_2[[#This Row],[b_fighter_id]],ufc_fighters[id],ufc_fighters[year],"Prázdné",0,1)</f>
        <v>1988</v>
      </c>
      <c r="E591" s="10">
        <f>YEAR(ufc_fights_2[[#This Row],[date]])-ufc_fights_2[[#This Row],[r_year]]</f>
        <v>32</v>
      </c>
      <c r="F591" s="10">
        <f>YEAR(ufc_fights_2[[#This Row],[date]])-ufc_fights_2[[#This Row],[b_year]]</f>
        <v>31</v>
      </c>
      <c r="G591">
        <v>2</v>
      </c>
      <c r="H591">
        <v>0</v>
      </c>
      <c r="I591">
        <v>0.48609999999999998</v>
      </c>
      <c r="J591">
        <v>0.36199999999999999</v>
      </c>
      <c r="K591">
        <v>0.48609999999999998</v>
      </c>
      <c r="L591">
        <v>0.36199999999999999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1.273148148148148E-4</v>
      </c>
      <c r="T591" s="2">
        <v>0</v>
      </c>
      <c r="U591">
        <v>0.4158</v>
      </c>
      <c r="V591">
        <v>0.30209999999999998</v>
      </c>
      <c r="W591">
        <v>0.71619999999999995</v>
      </c>
      <c r="X591">
        <v>0.85709999999999997</v>
      </c>
      <c r="Y591">
        <v>0.8</v>
      </c>
      <c r="Z591">
        <v>0.45879999999999999</v>
      </c>
      <c r="AA591">
        <v>0.36199999999999999</v>
      </c>
      <c r="AB591">
        <v>1</v>
      </c>
      <c r="AC591">
        <v>0</v>
      </c>
      <c r="AD591">
        <v>0.93330000000000002</v>
      </c>
      <c r="AE591">
        <v>0</v>
      </c>
      <c r="AF591" t="s">
        <v>3910</v>
      </c>
      <c r="AG591" s="2">
        <v>2.8935185185185184E-3</v>
      </c>
      <c r="AH591" t="s">
        <v>3927</v>
      </c>
      <c r="AI591">
        <v>5</v>
      </c>
      <c r="AJ591" t="s">
        <v>3931</v>
      </c>
      <c r="AK591" s="3">
        <v>43813</v>
      </c>
      <c r="AL591" s="10">
        <f>YEAR(ufc_fights_2[[#This Row],[date]])</f>
        <v>2019</v>
      </c>
      <c r="AM591" t="s">
        <v>4061</v>
      </c>
      <c r="AN591">
        <v>1</v>
      </c>
      <c r="AO591" t="s">
        <v>3913</v>
      </c>
      <c r="AP591">
        <f>IF(ufc_fights_2[[#This Row],[winner]]="Red",ufc_fights_2[[#This Row],[r_fighter_id]],ufc_fights_2[[#This Row],[b_fighter_id]])</f>
        <v>3324</v>
      </c>
      <c r="AQ591" t="str">
        <f>_xlfn.XLOOKUP(ufc_fights_2[[#This Row],[winnerID]],ufc_fighters[id],ufc_fighters[fighter_name],"xxx",0,1)</f>
        <v>Kamaru Usman</v>
      </c>
    </row>
    <row r="592" spans="1:43">
      <c r="A592">
        <v>3324</v>
      </c>
      <c r="B592">
        <v>413</v>
      </c>
      <c r="C592">
        <f>_xlfn.XLOOKUP(ufc_fights_2[[#This Row],[r_fighter_id]],ufc_fighters[id],ufc_fighters[year],"xxx",0,1)</f>
        <v>1987</v>
      </c>
      <c r="D592">
        <f>_xlfn.XLOOKUP(ufc_fights_2[[#This Row],[b_fighter_id]],ufc_fighters[id],ufc_fighters[year],"Prázdné",0,1)</f>
        <v>1986</v>
      </c>
      <c r="E592" s="10">
        <f>YEAR(ufc_fights_2[[#This Row],[date]])-ufc_fights_2[[#This Row],[r_year]]</f>
        <v>34</v>
      </c>
      <c r="F592" s="10">
        <f>YEAR(ufc_fights_2[[#This Row],[date]])-ufc_fights_2[[#This Row],[b_year]]</f>
        <v>35</v>
      </c>
      <c r="G592">
        <v>2</v>
      </c>
      <c r="H592">
        <v>0</v>
      </c>
      <c r="I592">
        <v>0.61029999999999995</v>
      </c>
      <c r="J592">
        <v>0.41670000000000001</v>
      </c>
      <c r="K592">
        <v>0.62419999999999998</v>
      </c>
      <c r="L592">
        <v>0.44350000000000001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1.4467592592592592E-3</v>
      </c>
      <c r="T592" s="2">
        <v>0</v>
      </c>
      <c r="U592">
        <v>0.5333</v>
      </c>
      <c r="V592">
        <v>0.24</v>
      </c>
      <c r="W592">
        <v>0.73329999999999995</v>
      </c>
      <c r="X592">
        <v>1</v>
      </c>
      <c r="Y592">
        <v>0.73680000000000001</v>
      </c>
      <c r="Z592">
        <v>0.54</v>
      </c>
      <c r="AA592">
        <v>0.42309999999999998</v>
      </c>
      <c r="AB592">
        <v>0.75</v>
      </c>
      <c r="AC592">
        <v>0.25</v>
      </c>
      <c r="AD592">
        <v>0.8125</v>
      </c>
      <c r="AE592">
        <v>0</v>
      </c>
      <c r="AF592" t="s">
        <v>3910</v>
      </c>
      <c r="AG592" s="2">
        <v>3.9351851851851852E-4</v>
      </c>
      <c r="AH592" t="s">
        <v>3927</v>
      </c>
      <c r="AI592">
        <v>5</v>
      </c>
      <c r="AJ592" t="s">
        <v>3914</v>
      </c>
      <c r="AK592" s="3">
        <v>44240</v>
      </c>
      <c r="AL592" s="10">
        <f>YEAR(ufc_fights_2[[#This Row],[date]])</f>
        <v>2021</v>
      </c>
      <c r="AM592" t="s">
        <v>4061</v>
      </c>
      <c r="AN592">
        <v>1</v>
      </c>
      <c r="AO592" t="s">
        <v>3913</v>
      </c>
      <c r="AP592">
        <f>IF(ufc_fights_2[[#This Row],[winner]]="Red",ufc_fights_2[[#This Row],[r_fighter_id]],ufc_fights_2[[#This Row],[b_fighter_id]])</f>
        <v>3324</v>
      </c>
      <c r="AQ592" t="str">
        <f>_xlfn.XLOOKUP(ufc_fights_2[[#This Row],[winnerID]],ufc_fighters[id],ufc_fighters[fighter_name],"xxx",0,1)</f>
        <v>Kamaru Usman</v>
      </c>
    </row>
    <row r="593" spans="1:43">
      <c r="A593">
        <v>2280</v>
      </c>
      <c r="B593">
        <v>2651</v>
      </c>
      <c r="C593">
        <f>_xlfn.XLOOKUP(ufc_fights_2[[#This Row],[r_fighter_id]],ufc_fighters[id],ufc_fighters[year],"xxx",0,1)</f>
        <v>1996</v>
      </c>
      <c r="D593">
        <f>_xlfn.XLOOKUP(ufc_fights_2[[#This Row],[b_fighter_id]],ufc_fighters[id],ufc_fighters[year],"Prázdné",0,1)</f>
        <v>1986</v>
      </c>
      <c r="E593" s="10">
        <f>YEAR(ufc_fights_2[[#This Row],[date]])-ufc_fights_2[[#This Row],[r_year]]</f>
        <v>23</v>
      </c>
      <c r="F593" s="10">
        <f>YEAR(ufc_fights_2[[#This Row],[date]])-ufc_fights_2[[#This Row],[b_year]]</f>
        <v>33</v>
      </c>
      <c r="G593">
        <v>0</v>
      </c>
      <c r="H593">
        <v>0</v>
      </c>
      <c r="I593">
        <v>0.4884</v>
      </c>
      <c r="J593">
        <v>0.16669999999999999</v>
      </c>
      <c r="K593">
        <v>0.68289999999999995</v>
      </c>
      <c r="L593">
        <v>0.42859999999999998</v>
      </c>
      <c r="M593">
        <v>1</v>
      </c>
      <c r="N593">
        <v>0.25</v>
      </c>
      <c r="O593">
        <v>0</v>
      </c>
      <c r="P593">
        <v>0</v>
      </c>
      <c r="Q593">
        <v>0</v>
      </c>
      <c r="R593">
        <v>0</v>
      </c>
      <c r="S593" s="2">
        <v>2.5462962962962961E-4</v>
      </c>
      <c r="T593" s="2">
        <v>7.8125E-3</v>
      </c>
      <c r="U593">
        <v>0.40620000000000001</v>
      </c>
      <c r="V593">
        <v>5.8799999999999998E-2</v>
      </c>
      <c r="W593">
        <v>0.72729999999999995</v>
      </c>
      <c r="X593">
        <v>0</v>
      </c>
      <c r="Y593">
        <v>1</v>
      </c>
      <c r="Z593">
        <v>0.40620000000000001</v>
      </c>
      <c r="AA593">
        <v>0.16669999999999999</v>
      </c>
      <c r="AB593">
        <v>0.7</v>
      </c>
      <c r="AC593">
        <v>1</v>
      </c>
      <c r="AD593">
        <v>1</v>
      </c>
      <c r="AE593">
        <v>0</v>
      </c>
      <c r="AF593" t="s">
        <v>3915</v>
      </c>
      <c r="AG593" s="2">
        <v>3.472222222222222E-3</v>
      </c>
      <c r="AH593" t="s">
        <v>3911</v>
      </c>
      <c r="AI593">
        <v>3</v>
      </c>
      <c r="AJ593" t="s">
        <v>3916</v>
      </c>
      <c r="AK593" s="3">
        <v>43652</v>
      </c>
      <c r="AL593" s="10">
        <f>YEAR(ufc_fights_2[[#This Row],[date]])</f>
        <v>2019</v>
      </c>
      <c r="AM593" t="s">
        <v>4061</v>
      </c>
      <c r="AN593">
        <v>1</v>
      </c>
      <c r="AO593" t="s">
        <v>3918</v>
      </c>
      <c r="AP593">
        <f>IF(ufc_fights_2[[#This Row],[winner]]="Red",ufc_fights_2[[#This Row],[r_fighter_id]],ufc_fights_2[[#This Row],[b_fighter_id]])</f>
        <v>2651</v>
      </c>
      <c r="AQ593" t="str">
        <f>_xlfn.XLOOKUP(ufc_fights_2[[#This Row],[winnerID]],ufc_fighters[id],ufc_fighters[fighter_name],"xxx",0,1)</f>
        <v>Chance Rencountre</v>
      </c>
    </row>
    <row r="594" spans="1:43">
      <c r="A594">
        <v>1928</v>
      </c>
      <c r="B594">
        <v>3324</v>
      </c>
      <c r="C594">
        <f>_xlfn.XLOOKUP(ufc_fights_2[[#This Row],[r_fighter_id]],ufc_fighters[id],ufc_fighters[year],"xxx",0,1)</f>
        <v>1977</v>
      </c>
      <c r="D594">
        <f>_xlfn.XLOOKUP(ufc_fights_2[[#This Row],[b_fighter_id]],ufc_fighters[id],ufc_fighters[year],"Prázdné",0,1)</f>
        <v>1987</v>
      </c>
      <c r="E594" s="10">
        <f>YEAR(ufc_fights_2[[#This Row],[date]])-ufc_fights_2[[#This Row],[r_year]]</f>
        <v>41</v>
      </c>
      <c r="F594" s="10">
        <f>YEAR(ufc_fights_2[[#This Row],[date]])-ufc_fights_2[[#This Row],[b_year]]</f>
        <v>31</v>
      </c>
      <c r="G594">
        <v>0</v>
      </c>
      <c r="H594">
        <v>1</v>
      </c>
      <c r="I594">
        <v>0.31030000000000002</v>
      </c>
      <c r="J594">
        <v>0.31580000000000003</v>
      </c>
      <c r="K594">
        <v>0.35110000000000002</v>
      </c>
      <c r="L594">
        <v>0.39750000000000002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1.4004629629629629E-3</v>
      </c>
      <c r="T594" s="2">
        <v>2.9976851851851853E-3</v>
      </c>
      <c r="U594">
        <v>0.30590000000000001</v>
      </c>
      <c r="V594">
        <v>0.2707</v>
      </c>
      <c r="W594">
        <v>0.5</v>
      </c>
      <c r="X594">
        <v>0</v>
      </c>
      <c r="Y594">
        <v>0.8125</v>
      </c>
      <c r="Z594">
        <v>0.29409999999999997</v>
      </c>
      <c r="AA594">
        <v>0.29409999999999997</v>
      </c>
      <c r="AB594">
        <v>1</v>
      </c>
      <c r="AC594">
        <v>0.2</v>
      </c>
      <c r="AD594">
        <v>1</v>
      </c>
      <c r="AE594">
        <v>0.58819999999999995</v>
      </c>
      <c r="AF594" t="s">
        <v>3915</v>
      </c>
      <c r="AG594" s="2">
        <v>3.472222222222222E-3</v>
      </c>
      <c r="AH594" t="s">
        <v>3927</v>
      </c>
      <c r="AI594">
        <v>5</v>
      </c>
      <c r="AJ594" t="s">
        <v>3961</v>
      </c>
      <c r="AK594" s="3">
        <v>43239</v>
      </c>
      <c r="AL594" s="10">
        <f>YEAR(ufc_fights_2[[#This Row],[date]])</f>
        <v>2018</v>
      </c>
      <c r="AM594" t="s">
        <v>4061</v>
      </c>
      <c r="AN594">
        <v>151</v>
      </c>
      <c r="AO594" t="s">
        <v>3918</v>
      </c>
      <c r="AP594">
        <f>IF(ufc_fights_2[[#This Row],[winner]]="Red",ufc_fights_2[[#This Row],[r_fighter_id]],ufc_fights_2[[#This Row],[b_fighter_id]])</f>
        <v>3324</v>
      </c>
      <c r="AQ594" t="str">
        <f>_xlfn.XLOOKUP(ufc_fights_2[[#This Row],[winnerID]],ufc_fighters[id],ufc_fighters[fighter_name],"xxx",0,1)</f>
        <v>Kamaru Usman</v>
      </c>
    </row>
    <row r="595" spans="1:43">
      <c r="A595">
        <v>66</v>
      </c>
      <c r="B595">
        <v>1724</v>
      </c>
      <c r="C595">
        <f>_xlfn.XLOOKUP(ufc_fights_2[[#This Row],[r_fighter_id]],ufc_fighters[id],ufc_fighters[year],"xxx",0,1)</f>
        <v>1981</v>
      </c>
      <c r="D595">
        <f>_xlfn.XLOOKUP(ufc_fights_2[[#This Row],[b_fighter_id]],ufc_fighters[id],ufc_fighters[year],"Prázdné",0,1)</f>
        <v>1983</v>
      </c>
      <c r="E595" s="10">
        <f>YEAR(ufc_fights_2[[#This Row],[date]])-ufc_fights_2[[#This Row],[r_year]]</f>
        <v>32</v>
      </c>
      <c r="F595" s="10">
        <f>YEAR(ufc_fights_2[[#This Row],[date]])-ufc_fights_2[[#This Row],[b_year]]</f>
        <v>30</v>
      </c>
      <c r="G595">
        <v>0</v>
      </c>
      <c r="H595">
        <v>0</v>
      </c>
      <c r="I595">
        <v>0.32140000000000002</v>
      </c>
      <c r="J595">
        <v>0.41110000000000002</v>
      </c>
      <c r="K595">
        <v>0.53190000000000004</v>
      </c>
      <c r="L595">
        <v>0.49569999999999997</v>
      </c>
      <c r="M595">
        <v>0.5</v>
      </c>
      <c r="N595">
        <v>0.75</v>
      </c>
      <c r="O595">
        <v>0</v>
      </c>
      <c r="P595">
        <v>1</v>
      </c>
      <c r="Q595">
        <v>0</v>
      </c>
      <c r="R595">
        <v>1</v>
      </c>
      <c r="S595" s="2">
        <v>1.0185185185185184E-3</v>
      </c>
      <c r="T595" s="2">
        <v>6.7361111111111111E-3</v>
      </c>
      <c r="U595">
        <v>0.30430000000000001</v>
      </c>
      <c r="V595">
        <v>0.34849999999999998</v>
      </c>
      <c r="W595">
        <v>0.5</v>
      </c>
      <c r="X595">
        <v>0.33329999999999999</v>
      </c>
      <c r="Y595">
        <v>0.66669999999999996</v>
      </c>
      <c r="Z595">
        <v>0.32</v>
      </c>
      <c r="AA595">
        <v>0.3871</v>
      </c>
      <c r="AB595">
        <v>0</v>
      </c>
      <c r="AC595">
        <v>0.41460000000000002</v>
      </c>
      <c r="AD595">
        <v>1</v>
      </c>
      <c r="AE595">
        <v>0.44440000000000002</v>
      </c>
      <c r="AF595" t="s">
        <v>3915</v>
      </c>
      <c r="AG595" s="2">
        <v>3.472222222222222E-3</v>
      </c>
      <c r="AH595" t="s">
        <v>3911</v>
      </c>
      <c r="AI595">
        <v>3</v>
      </c>
      <c r="AJ595" t="s">
        <v>4071</v>
      </c>
      <c r="AK595" s="3">
        <v>41370</v>
      </c>
      <c r="AL595" s="10">
        <f>YEAR(ufc_fights_2[[#This Row],[date]])</f>
        <v>2013</v>
      </c>
      <c r="AM595" t="s">
        <v>4061</v>
      </c>
      <c r="AN595">
        <v>86</v>
      </c>
      <c r="AO595" t="s">
        <v>3918</v>
      </c>
      <c r="AP595">
        <f>IF(ufc_fights_2[[#This Row],[winner]]="Red",ufc_fights_2[[#This Row],[r_fighter_id]],ufc_fights_2[[#This Row],[b_fighter_id]])</f>
        <v>1724</v>
      </c>
      <c r="AQ595" t="str">
        <f>_xlfn.XLOOKUP(ufc_fights_2[[#This Row],[winnerID]],ufc_fighters[id],ufc_fighters[fighter_name],"xxx",0,1)</f>
        <v>Ryan LaFlare</v>
      </c>
    </row>
    <row r="596" spans="1:43">
      <c r="A596">
        <v>1409</v>
      </c>
      <c r="B596">
        <v>1724</v>
      </c>
      <c r="C596">
        <f>_xlfn.XLOOKUP(ufc_fights_2[[#This Row],[r_fighter_id]],ufc_fighters[id],ufc_fighters[year],"xxx",0,1)</f>
        <v>1983</v>
      </c>
      <c r="D596">
        <f>_xlfn.XLOOKUP(ufc_fights_2[[#This Row],[b_fighter_id]],ufc_fighters[id],ufc_fighters[year],"Prázdné",0,1)</f>
        <v>1983</v>
      </c>
      <c r="E596" s="10">
        <f>YEAR(ufc_fights_2[[#This Row],[date]])-ufc_fights_2[[#This Row],[r_year]]</f>
        <v>31</v>
      </c>
      <c r="F596" s="10">
        <f>YEAR(ufc_fights_2[[#This Row],[date]])-ufc_fights_2[[#This Row],[b_year]]</f>
        <v>31</v>
      </c>
      <c r="G596">
        <v>1</v>
      </c>
      <c r="H596">
        <v>0</v>
      </c>
      <c r="I596">
        <v>0.66039999999999999</v>
      </c>
      <c r="J596">
        <v>0.65980000000000005</v>
      </c>
      <c r="K596">
        <v>0.79349999999999998</v>
      </c>
      <c r="L596">
        <v>0.71850000000000003</v>
      </c>
      <c r="M596">
        <v>0.5</v>
      </c>
      <c r="N596">
        <v>0.57140000000000002</v>
      </c>
      <c r="O596">
        <v>0</v>
      </c>
      <c r="P596">
        <v>0</v>
      </c>
      <c r="Q596">
        <v>0</v>
      </c>
      <c r="R596">
        <v>1</v>
      </c>
      <c r="S596" s="2">
        <v>1.238425925925926E-3</v>
      </c>
      <c r="T596" s="2">
        <v>5.8912037037037041E-3</v>
      </c>
      <c r="U596">
        <v>0.5</v>
      </c>
      <c r="V596">
        <v>0.48209999999999997</v>
      </c>
      <c r="W596">
        <v>0.90910000000000002</v>
      </c>
      <c r="X596">
        <v>1</v>
      </c>
      <c r="Y596">
        <v>1</v>
      </c>
      <c r="Z596">
        <v>0.65790000000000004</v>
      </c>
      <c r="AA596">
        <v>0.5</v>
      </c>
      <c r="AB596">
        <v>0.64290000000000003</v>
      </c>
      <c r="AC596">
        <v>0.83330000000000004</v>
      </c>
      <c r="AD596">
        <v>1</v>
      </c>
      <c r="AE596">
        <v>0.94120000000000004</v>
      </c>
      <c r="AF596" t="s">
        <v>3915</v>
      </c>
      <c r="AG596" s="2">
        <v>3.472222222222222E-3</v>
      </c>
      <c r="AH596" t="s">
        <v>3911</v>
      </c>
      <c r="AI596">
        <v>3</v>
      </c>
      <c r="AJ596" t="s">
        <v>3961</v>
      </c>
      <c r="AK596" s="3">
        <v>41740</v>
      </c>
      <c r="AL596" s="10">
        <f>YEAR(ufc_fights_2[[#This Row],[date]])</f>
        <v>2014</v>
      </c>
      <c r="AM596" t="s">
        <v>4061</v>
      </c>
      <c r="AN596">
        <v>118</v>
      </c>
      <c r="AO596" t="s">
        <v>3918</v>
      </c>
      <c r="AP596">
        <f>IF(ufc_fights_2[[#This Row],[winner]]="Red",ufc_fights_2[[#This Row],[r_fighter_id]],ufc_fights_2[[#This Row],[b_fighter_id]])</f>
        <v>1724</v>
      </c>
      <c r="AQ596" t="str">
        <f>_xlfn.XLOOKUP(ufc_fights_2[[#This Row],[winnerID]],ufc_fighters[id],ufc_fighters[fighter_name],"xxx",0,1)</f>
        <v>Ryan LaFlare</v>
      </c>
    </row>
    <row r="597" spans="1:43">
      <c r="A597">
        <v>956</v>
      </c>
      <c r="B597">
        <v>2480</v>
      </c>
      <c r="C597">
        <f>_xlfn.XLOOKUP(ufc_fights_2[[#This Row],[r_fighter_id]],ufc_fighters[id],ufc_fighters[year],"xxx",0,1)</f>
        <v>1979</v>
      </c>
      <c r="D597">
        <f>_xlfn.XLOOKUP(ufc_fights_2[[#This Row],[b_fighter_id]],ufc_fighters[id],ufc_fighters[year],"Prázdné",0,1)</f>
        <v>1979</v>
      </c>
      <c r="E597" s="10">
        <f>YEAR(ufc_fights_2[[#This Row],[date]])-ufc_fights_2[[#This Row],[r_year]]</f>
        <v>27</v>
      </c>
      <c r="F597" s="10">
        <f>YEAR(ufc_fights_2[[#This Row],[date]])-ufc_fights_2[[#This Row],[b_year]]</f>
        <v>27</v>
      </c>
      <c r="G597">
        <v>0</v>
      </c>
      <c r="H597">
        <v>0</v>
      </c>
      <c r="I597">
        <v>0.51429999999999998</v>
      </c>
      <c r="J597">
        <v>0.53190000000000004</v>
      </c>
      <c r="K597">
        <v>0.76090000000000002</v>
      </c>
      <c r="L597">
        <v>0.73680000000000001</v>
      </c>
      <c r="M597">
        <v>1</v>
      </c>
      <c r="N597">
        <v>0.55559999999999998</v>
      </c>
      <c r="O597">
        <v>2</v>
      </c>
      <c r="P597">
        <v>0</v>
      </c>
      <c r="Q597">
        <v>1</v>
      </c>
      <c r="R597">
        <v>0</v>
      </c>
      <c r="S597" s="2">
        <v>4.1666666666666669E-4</v>
      </c>
      <c r="T597" s="2">
        <v>5.0347222222222225E-3</v>
      </c>
      <c r="U597">
        <v>0.39290000000000003</v>
      </c>
      <c r="V597">
        <v>0.39389999999999997</v>
      </c>
      <c r="W597">
        <v>1</v>
      </c>
      <c r="X597">
        <v>1</v>
      </c>
      <c r="Y597">
        <v>0.66669999999999996</v>
      </c>
      <c r="Z597">
        <v>0.39129999999999998</v>
      </c>
      <c r="AA597">
        <v>0.26319999999999999</v>
      </c>
      <c r="AB597">
        <v>0.75</v>
      </c>
      <c r="AC597">
        <v>0.63639999999999997</v>
      </c>
      <c r="AD597">
        <v>0.75</v>
      </c>
      <c r="AE597">
        <v>0.76470000000000005</v>
      </c>
      <c r="AF597" t="s">
        <v>3933</v>
      </c>
      <c r="AG597" s="2">
        <v>9.2592592592592596E-4</v>
      </c>
      <c r="AH597" t="s">
        <v>3911</v>
      </c>
      <c r="AI597">
        <v>3</v>
      </c>
      <c r="AJ597" t="s">
        <v>3967</v>
      </c>
      <c r="AK597" s="3">
        <v>38906</v>
      </c>
      <c r="AL597" s="10">
        <f>YEAR(ufc_fights_2[[#This Row],[date]])</f>
        <v>2006</v>
      </c>
      <c r="AM597" t="s">
        <v>4061</v>
      </c>
      <c r="AN597">
        <v>1</v>
      </c>
      <c r="AO597" t="s">
        <v>3913</v>
      </c>
      <c r="AP597">
        <f>IF(ufc_fights_2[[#This Row],[winner]]="Red",ufc_fights_2[[#This Row],[r_fighter_id]],ufc_fights_2[[#This Row],[b_fighter_id]])</f>
        <v>956</v>
      </c>
      <c r="AQ597" t="str">
        <f>_xlfn.XLOOKUP(ufc_fights_2[[#This Row],[winnerID]],ufc_fighters[id],ufc_fighters[fighter_name],"xxx",0,1)</f>
        <v>Drew Fickett</v>
      </c>
    </row>
    <row r="598" spans="1:43">
      <c r="A598">
        <v>1190</v>
      </c>
      <c r="B598">
        <v>551</v>
      </c>
      <c r="C598">
        <f>_xlfn.XLOOKUP(ufc_fights_2[[#This Row],[r_fighter_id]],ufc_fighters[id],ufc_fighters[year],"xxx",0,1)</f>
        <v>1984</v>
      </c>
      <c r="D598">
        <f>_xlfn.XLOOKUP(ufc_fights_2[[#This Row],[b_fighter_id]],ufc_fighters[id],ufc_fighters[year],"Prázdné",0,1)</f>
        <v>1976</v>
      </c>
      <c r="E598" s="10">
        <f>YEAR(ufc_fights_2[[#This Row],[date]])-ufc_fights_2[[#This Row],[r_year]]</f>
        <v>25</v>
      </c>
      <c r="F598" s="10">
        <f>YEAR(ufc_fights_2[[#This Row],[date]])-ufc_fights_2[[#This Row],[b_year]]</f>
        <v>33</v>
      </c>
      <c r="G598">
        <v>0</v>
      </c>
      <c r="H598">
        <v>0</v>
      </c>
      <c r="I598">
        <v>0.44740000000000002</v>
      </c>
      <c r="J598">
        <v>0.4133</v>
      </c>
      <c r="K598">
        <v>0.65769999999999995</v>
      </c>
      <c r="L598">
        <v>0.52480000000000004</v>
      </c>
      <c r="M598">
        <v>0.75</v>
      </c>
      <c r="N598">
        <v>1</v>
      </c>
      <c r="O598">
        <v>0</v>
      </c>
      <c r="P598">
        <v>0</v>
      </c>
      <c r="Q598">
        <v>1</v>
      </c>
      <c r="R598">
        <v>3</v>
      </c>
      <c r="S598" s="2">
        <v>2.3495370370370371E-3</v>
      </c>
      <c r="T598" s="2">
        <v>6.3541666666666668E-3</v>
      </c>
      <c r="U598">
        <v>0.38100000000000001</v>
      </c>
      <c r="V598">
        <v>0.38030000000000003</v>
      </c>
      <c r="W598">
        <v>0.71430000000000005</v>
      </c>
      <c r="X598">
        <v>0.83330000000000004</v>
      </c>
      <c r="Y598">
        <v>1</v>
      </c>
      <c r="Z598">
        <v>0.30609999999999998</v>
      </c>
      <c r="AA598">
        <v>0.40620000000000001</v>
      </c>
      <c r="AB598">
        <v>0.76470000000000005</v>
      </c>
      <c r="AC598">
        <v>0.33329999999999999</v>
      </c>
      <c r="AD598">
        <v>0.6</v>
      </c>
      <c r="AE598">
        <v>0.42499999999999999</v>
      </c>
      <c r="AF598" t="s">
        <v>3922</v>
      </c>
      <c r="AG598" s="2">
        <v>3.472222222222222E-3</v>
      </c>
      <c r="AH598" t="s">
        <v>3911</v>
      </c>
      <c r="AI598">
        <v>3</v>
      </c>
      <c r="AJ598" t="s">
        <v>3987</v>
      </c>
      <c r="AK598" s="3">
        <v>39921</v>
      </c>
      <c r="AL598" s="10">
        <f>YEAR(ufc_fights_2[[#This Row],[date]])</f>
        <v>2009</v>
      </c>
      <c r="AM598" t="s">
        <v>4061</v>
      </c>
      <c r="AN598">
        <v>92</v>
      </c>
      <c r="AO598" t="s">
        <v>3913</v>
      </c>
      <c r="AP598">
        <f>IF(ufc_fights_2[[#This Row],[winner]]="Red",ufc_fights_2[[#This Row],[r_fighter_id]],ufc_fights_2[[#This Row],[b_fighter_id]])</f>
        <v>1190</v>
      </c>
      <c r="AQ598" t="str">
        <f>_xlfn.XLOOKUP(ufc_fights_2[[#This Row],[winnerID]],ufc_fighters[id],ufc_fighters[fighter_name],"xxx",0,1)</f>
        <v>TJ Grant</v>
      </c>
    </row>
    <row r="599" spans="1:43">
      <c r="A599">
        <v>3509</v>
      </c>
      <c r="B599">
        <v>413</v>
      </c>
      <c r="C599">
        <f>_xlfn.XLOOKUP(ufc_fights_2[[#This Row],[r_fighter_id]],ufc_fighters[id],ufc_fighters[year],"xxx",0,1)</f>
        <v>1982</v>
      </c>
      <c r="D599">
        <f>_xlfn.XLOOKUP(ufc_fights_2[[#This Row],[b_fighter_id]],ufc_fighters[id],ufc_fighters[year],"Prázdné",0,1)</f>
        <v>1986</v>
      </c>
      <c r="E599" s="10">
        <f>YEAR(ufc_fights_2[[#This Row],[date]])-ufc_fights_2[[#This Row],[r_year]]</f>
        <v>38</v>
      </c>
      <c r="F599" s="10">
        <f>YEAR(ufc_fights_2[[#This Row],[date]])-ufc_fights_2[[#This Row],[b_year]]</f>
        <v>34</v>
      </c>
      <c r="G599">
        <v>0</v>
      </c>
      <c r="H599">
        <v>0</v>
      </c>
      <c r="I599">
        <v>0.4375</v>
      </c>
      <c r="J599">
        <v>0.60140000000000005</v>
      </c>
      <c r="K599">
        <v>0.64359999999999995</v>
      </c>
      <c r="L599">
        <v>0.73929999999999996</v>
      </c>
      <c r="M599">
        <v>0</v>
      </c>
      <c r="N599">
        <v>0.25</v>
      </c>
      <c r="O599">
        <v>0</v>
      </c>
      <c r="P599">
        <v>1</v>
      </c>
      <c r="Q599">
        <v>0</v>
      </c>
      <c r="R599">
        <v>0</v>
      </c>
      <c r="S599" s="2">
        <v>1.9328703703703704E-3</v>
      </c>
      <c r="T599" s="2">
        <v>5.5324074074074078E-3</v>
      </c>
      <c r="U599">
        <v>0.31819999999999998</v>
      </c>
      <c r="V599">
        <v>0.5</v>
      </c>
      <c r="W599">
        <v>0.70589999999999997</v>
      </c>
      <c r="X599">
        <v>0.66669999999999996</v>
      </c>
      <c r="Y599">
        <v>0.6</v>
      </c>
      <c r="Z599">
        <v>0.34549999999999997</v>
      </c>
      <c r="AA599">
        <v>0.5</v>
      </c>
      <c r="AB599">
        <v>1</v>
      </c>
      <c r="AC599">
        <v>0.8125</v>
      </c>
      <c r="AD599">
        <v>0</v>
      </c>
      <c r="AE599">
        <v>0.95</v>
      </c>
      <c r="AF599" t="s">
        <v>3915</v>
      </c>
      <c r="AG599" s="2">
        <v>3.472222222222222E-3</v>
      </c>
      <c r="AH599" t="s">
        <v>3927</v>
      </c>
      <c r="AI599">
        <v>5</v>
      </c>
      <c r="AJ599" t="s">
        <v>3914</v>
      </c>
      <c r="AK599" s="3">
        <v>43981</v>
      </c>
      <c r="AL599" s="10">
        <f>YEAR(ufc_fights_2[[#This Row],[date]])</f>
        <v>2020</v>
      </c>
      <c r="AM599" t="s">
        <v>4061</v>
      </c>
      <c r="AN599">
        <v>1</v>
      </c>
      <c r="AO599" t="s">
        <v>3918</v>
      </c>
      <c r="AP599">
        <f>IF(ufc_fights_2[[#This Row],[winner]]="Red",ufc_fights_2[[#This Row],[r_fighter_id]],ufc_fights_2[[#This Row],[b_fighter_id]])</f>
        <v>413</v>
      </c>
      <c r="AQ599" t="str">
        <f>_xlfn.XLOOKUP(ufc_fights_2[[#This Row],[winnerID]],ufc_fighters[id],ufc_fighters[fighter_name],"xxx",0,1)</f>
        <v>Gilbert Burns</v>
      </c>
    </row>
    <row r="600" spans="1:43">
      <c r="A600">
        <v>1190</v>
      </c>
      <c r="B600">
        <v>411</v>
      </c>
      <c r="C600">
        <f>_xlfn.XLOOKUP(ufc_fights_2[[#This Row],[r_fighter_id]],ufc_fighters[id],ufc_fighters[year],"xxx",0,1)</f>
        <v>1984</v>
      </c>
      <c r="D600">
        <f>_xlfn.XLOOKUP(ufc_fights_2[[#This Row],[b_fighter_id]],ufc_fighters[id],ufc_fighters[year],"Prázdné",0,1)</f>
        <v>1980</v>
      </c>
      <c r="E600" s="10">
        <f>YEAR(ufc_fights_2[[#This Row],[date]])-ufc_fights_2[[#This Row],[r_year]]</f>
        <v>25</v>
      </c>
      <c r="F600" s="10">
        <f>YEAR(ufc_fights_2[[#This Row],[date]])-ufc_fights_2[[#This Row],[b_year]]</f>
        <v>29</v>
      </c>
      <c r="G600">
        <v>1</v>
      </c>
      <c r="H600">
        <v>1</v>
      </c>
      <c r="I600">
        <v>0.7</v>
      </c>
      <c r="J600">
        <v>0.37840000000000001</v>
      </c>
      <c r="K600">
        <v>0.72729999999999995</v>
      </c>
      <c r="L600">
        <v>0.4773</v>
      </c>
      <c r="M600">
        <v>0.33329999999999999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1.6898148148148148E-3</v>
      </c>
      <c r="T600" s="2">
        <v>4.5138888888888887E-4</v>
      </c>
      <c r="U600">
        <v>0.47620000000000001</v>
      </c>
      <c r="V600">
        <v>0.33329999999999999</v>
      </c>
      <c r="W600">
        <v>0.88890000000000002</v>
      </c>
      <c r="X600">
        <v>1</v>
      </c>
      <c r="Y600">
        <v>0.75</v>
      </c>
      <c r="Z600">
        <v>0.66669999999999996</v>
      </c>
      <c r="AA600">
        <v>0.15790000000000001</v>
      </c>
      <c r="AB600">
        <v>0.8</v>
      </c>
      <c r="AC600">
        <v>0.6</v>
      </c>
      <c r="AD600">
        <v>0.66669999999999996</v>
      </c>
      <c r="AE600">
        <v>0.61539999999999995</v>
      </c>
      <c r="AF600" t="s">
        <v>3910</v>
      </c>
      <c r="AG600" s="2">
        <v>3.4375E-3</v>
      </c>
      <c r="AH600" t="s">
        <v>3911</v>
      </c>
      <c r="AI600">
        <v>3</v>
      </c>
      <c r="AJ600" t="s">
        <v>4114</v>
      </c>
      <c r="AK600" s="3">
        <v>40159</v>
      </c>
      <c r="AL600" s="10">
        <f>YEAR(ufc_fights_2[[#This Row],[date]])</f>
        <v>2009</v>
      </c>
      <c r="AM600" t="s">
        <v>4061</v>
      </c>
      <c r="AN600">
        <v>145</v>
      </c>
      <c r="AO600" t="s">
        <v>3913</v>
      </c>
      <c r="AP600">
        <f>IF(ufc_fights_2[[#This Row],[winner]]="Red",ufc_fights_2[[#This Row],[r_fighter_id]],ufc_fights_2[[#This Row],[b_fighter_id]])</f>
        <v>1190</v>
      </c>
      <c r="AQ600" t="str">
        <f>_xlfn.XLOOKUP(ufc_fights_2[[#This Row],[winnerID]],ufc_fighters[id],ufc_fighters[fighter_name],"xxx",0,1)</f>
        <v>TJ Grant</v>
      </c>
    </row>
    <row r="601" spans="1:43">
      <c r="A601">
        <v>3324</v>
      </c>
      <c r="B601">
        <v>1995</v>
      </c>
      <c r="C601">
        <f>_xlfn.XLOOKUP(ufc_fights_2[[#This Row],[r_fighter_id]],ufc_fighters[id],ufc_fighters[year],"xxx",0,1)</f>
        <v>1987</v>
      </c>
      <c r="D601">
        <f>_xlfn.XLOOKUP(ufc_fights_2[[#This Row],[b_fighter_id]],ufc_fighters[id],ufc_fighters[year],"Prázdné",0,1)</f>
        <v>1984</v>
      </c>
      <c r="E601" s="10">
        <f>YEAR(ufc_fights_2[[#This Row],[date]])-ufc_fights_2[[#This Row],[r_year]]</f>
        <v>33</v>
      </c>
      <c r="F601" s="10">
        <f>YEAR(ufc_fights_2[[#This Row],[date]])-ufc_fights_2[[#This Row],[b_year]]</f>
        <v>36</v>
      </c>
      <c r="G601">
        <v>0</v>
      </c>
      <c r="H601">
        <v>0</v>
      </c>
      <c r="I601">
        <v>0.62250000000000005</v>
      </c>
      <c r="J601">
        <v>0.52800000000000002</v>
      </c>
      <c r="K601">
        <v>0.77129999999999999</v>
      </c>
      <c r="L601">
        <v>0.5605</v>
      </c>
      <c r="M601">
        <v>0.3125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1.1550925925925926E-2</v>
      </c>
      <c r="T601" s="2">
        <v>0</v>
      </c>
      <c r="U601">
        <v>0.44790000000000002</v>
      </c>
      <c r="V601">
        <v>0.33329999999999999</v>
      </c>
      <c r="W601">
        <v>0.92449999999999999</v>
      </c>
      <c r="X601">
        <v>1</v>
      </c>
      <c r="Y601">
        <v>0.82350000000000001</v>
      </c>
      <c r="Z601">
        <v>0.4884</v>
      </c>
      <c r="AA601">
        <v>0.42220000000000002</v>
      </c>
      <c r="AB601">
        <v>0.79590000000000005</v>
      </c>
      <c r="AC601">
        <v>0.79410000000000003</v>
      </c>
      <c r="AD601">
        <v>0.8125</v>
      </c>
      <c r="AE601">
        <v>1</v>
      </c>
      <c r="AF601" t="s">
        <v>3915</v>
      </c>
      <c r="AG601" s="2">
        <v>3.472222222222222E-3</v>
      </c>
      <c r="AH601" t="s">
        <v>3927</v>
      </c>
      <c r="AI601">
        <v>5</v>
      </c>
      <c r="AJ601" t="s">
        <v>3931</v>
      </c>
      <c r="AK601" s="3">
        <v>44023</v>
      </c>
      <c r="AL601" s="10">
        <f>YEAR(ufc_fights_2[[#This Row],[date]])</f>
        <v>2020</v>
      </c>
      <c r="AM601" t="s">
        <v>4061</v>
      </c>
      <c r="AN601">
        <v>5</v>
      </c>
      <c r="AO601" t="s">
        <v>3913</v>
      </c>
      <c r="AP601">
        <f>IF(ufc_fights_2[[#This Row],[winner]]="Red",ufc_fights_2[[#This Row],[r_fighter_id]],ufc_fights_2[[#This Row],[b_fighter_id]])</f>
        <v>3324</v>
      </c>
      <c r="AQ601" t="str">
        <f>_xlfn.XLOOKUP(ufc_fights_2[[#This Row],[winnerID]],ufc_fighters[id],ufc_fighters[fighter_name],"xxx",0,1)</f>
        <v>Kamaru Usman</v>
      </c>
    </row>
    <row r="602" spans="1:43">
      <c r="A602">
        <v>2400</v>
      </c>
      <c r="B602">
        <v>3138</v>
      </c>
      <c r="C602">
        <f>_xlfn.XLOOKUP(ufc_fights_2[[#This Row],[r_fighter_id]],ufc_fighters[id],ufc_fighters[year],"xxx",0,1)</f>
        <v>1984</v>
      </c>
      <c r="D602">
        <f>_xlfn.XLOOKUP(ufc_fights_2[[#This Row],[b_fighter_id]],ufc_fighters[id],ufc_fighters[year],"Prázdné",0,1)</f>
        <v>1984</v>
      </c>
      <c r="E602" s="10">
        <f>YEAR(ufc_fights_2[[#This Row],[date]])-ufc_fights_2[[#This Row],[r_year]]</f>
        <v>26</v>
      </c>
      <c r="F602" s="10">
        <f>YEAR(ufc_fights_2[[#This Row],[date]])-ufc_fights_2[[#This Row],[b_year]]</f>
        <v>26</v>
      </c>
      <c r="G602">
        <v>0</v>
      </c>
      <c r="H602">
        <v>0</v>
      </c>
      <c r="I602">
        <v>0.68289999999999995</v>
      </c>
      <c r="J602">
        <v>0.43059999999999998</v>
      </c>
      <c r="K602">
        <v>0.77780000000000005</v>
      </c>
      <c r="L602">
        <v>0.63849999999999996</v>
      </c>
      <c r="M602">
        <v>0.5</v>
      </c>
      <c r="N602">
        <v>0.3</v>
      </c>
      <c r="O602">
        <v>1</v>
      </c>
      <c r="P602">
        <v>1</v>
      </c>
      <c r="Q602">
        <v>0</v>
      </c>
      <c r="R602">
        <v>0</v>
      </c>
      <c r="S602" s="2">
        <v>1.7013888888888888E-3</v>
      </c>
      <c r="T602" s="2">
        <v>6.8865740740740745E-3</v>
      </c>
      <c r="U602">
        <v>0.42859999999999998</v>
      </c>
      <c r="V602">
        <v>0.36209999999999998</v>
      </c>
      <c r="W602">
        <v>0.9375</v>
      </c>
      <c r="X602">
        <v>1</v>
      </c>
      <c r="Y602">
        <v>0</v>
      </c>
      <c r="Z602">
        <v>0.42109999999999997</v>
      </c>
      <c r="AA602">
        <v>0.2</v>
      </c>
      <c r="AB602">
        <v>0.90910000000000002</v>
      </c>
      <c r="AC602">
        <v>0.75</v>
      </c>
      <c r="AD602">
        <v>0</v>
      </c>
      <c r="AE602">
        <v>0.51280000000000003</v>
      </c>
      <c r="AF602" t="s">
        <v>3922</v>
      </c>
      <c r="AG602" s="2">
        <v>3.472222222222222E-3</v>
      </c>
      <c r="AH602" t="s">
        <v>3911</v>
      </c>
      <c r="AI602">
        <v>3</v>
      </c>
      <c r="AJ602" t="s">
        <v>3931</v>
      </c>
      <c r="AK602" s="3">
        <v>40278</v>
      </c>
      <c r="AL602" s="10">
        <f>YEAR(ufc_fights_2[[#This Row],[date]])</f>
        <v>2010</v>
      </c>
      <c r="AM602" t="s">
        <v>4061</v>
      </c>
      <c r="AN602">
        <v>118</v>
      </c>
      <c r="AO602" t="s">
        <v>3918</v>
      </c>
      <c r="AP602">
        <f>IF(ufc_fights_2[[#This Row],[winner]]="Red",ufc_fights_2[[#This Row],[r_fighter_id]],ufc_fights_2[[#This Row],[b_fighter_id]])</f>
        <v>3138</v>
      </c>
      <c r="AQ602" t="str">
        <f>_xlfn.XLOOKUP(ufc_fights_2[[#This Row],[winnerID]],ufc_fighters[id],ufc_fighters[fighter_name],"xxx",0,1)</f>
        <v>Rick Story</v>
      </c>
    </row>
    <row r="603" spans="1:43">
      <c r="A603">
        <v>871</v>
      </c>
      <c r="B603">
        <v>3248</v>
      </c>
      <c r="C603">
        <f>_xlfn.XLOOKUP(ufc_fights_2[[#This Row],[r_fighter_id]],ufc_fighters[id],ufc_fighters[year],"xxx",0,1)</f>
        <v>1985</v>
      </c>
      <c r="D603">
        <f>_xlfn.XLOOKUP(ufc_fights_2[[#This Row],[b_fighter_id]],ufc_fighters[id],ufc_fighters[year],"Prázdné",0,1)</f>
        <v>1983</v>
      </c>
      <c r="E603" s="10">
        <f>YEAR(ufc_fights_2[[#This Row],[date]])-ufc_fights_2[[#This Row],[r_year]]</f>
        <v>30</v>
      </c>
      <c r="F603" s="10">
        <f>YEAR(ufc_fights_2[[#This Row],[date]])-ufc_fights_2[[#This Row],[b_year]]</f>
        <v>32</v>
      </c>
      <c r="G603">
        <v>1</v>
      </c>
      <c r="H603">
        <v>2</v>
      </c>
      <c r="I603">
        <v>0.35709999999999997</v>
      </c>
      <c r="J603">
        <v>0.57140000000000002</v>
      </c>
      <c r="K603">
        <v>0.60870000000000002</v>
      </c>
      <c r="L603">
        <v>0.61699999999999999</v>
      </c>
      <c r="M603">
        <v>0</v>
      </c>
      <c r="N603">
        <v>0.33329999999999999</v>
      </c>
      <c r="O603">
        <v>0</v>
      </c>
      <c r="P603">
        <v>0</v>
      </c>
      <c r="Q603">
        <v>0</v>
      </c>
      <c r="R603">
        <v>0</v>
      </c>
      <c r="S603" s="2">
        <v>1.1574074074074073E-5</v>
      </c>
      <c r="T603" s="2">
        <v>1.3425925925925925E-3</v>
      </c>
      <c r="U603">
        <v>0.33329999999999999</v>
      </c>
      <c r="V603">
        <v>0.58620000000000005</v>
      </c>
      <c r="W603">
        <v>1</v>
      </c>
      <c r="X603">
        <v>0</v>
      </c>
      <c r="Y603">
        <v>1</v>
      </c>
      <c r="Z603">
        <v>0.1429</v>
      </c>
      <c r="AA603">
        <v>0.54549999999999998</v>
      </c>
      <c r="AB603">
        <v>0.57140000000000002</v>
      </c>
      <c r="AC603">
        <v>0.33329999999999999</v>
      </c>
      <c r="AD603">
        <v>0</v>
      </c>
      <c r="AE603">
        <v>0.7</v>
      </c>
      <c r="AF603" t="s">
        <v>3910</v>
      </c>
      <c r="AG603" s="2">
        <v>3.1134259259259257E-3</v>
      </c>
      <c r="AH603" t="s">
        <v>3927</v>
      </c>
      <c r="AI603">
        <v>5</v>
      </c>
      <c r="AJ603" t="s">
        <v>3925</v>
      </c>
      <c r="AK603" s="3">
        <v>42197</v>
      </c>
      <c r="AL603" s="10">
        <f>YEAR(ufc_fights_2[[#This Row],[date]])</f>
        <v>2015</v>
      </c>
      <c r="AM603" t="s">
        <v>4061</v>
      </c>
      <c r="AN603">
        <v>1</v>
      </c>
      <c r="AO603" t="s">
        <v>3918</v>
      </c>
      <c r="AP603">
        <f>IF(ufc_fights_2[[#This Row],[winner]]="Red",ufc_fights_2[[#This Row],[r_fighter_id]],ufc_fights_2[[#This Row],[b_fighter_id]])</f>
        <v>3248</v>
      </c>
      <c r="AQ603" t="str">
        <f>_xlfn.XLOOKUP(ufc_fights_2[[#This Row],[winnerID]],ufc_fighters[id],ufc_fighters[fighter_name],"xxx",0,1)</f>
        <v>Stephen Thompson</v>
      </c>
    </row>
    <row r="604" spans="1:43">
      <c r="A604">
        <v>1521</v>
      </c>
      <c r="B604">
        <v>1287</v>
      </c>
      <c r="C604">
        <f>_xlfn.XLOOKUP(ufc_fights_2[[#This Row],[r_fighter_id]],ufc_fighters[id],ufc_fighters[year],"xxx",0,1)</f>
        <v>1982</v>
      </c>
      <c r="D604">
        <f>_xlfn.XLOOKUP(ufc_fights_2[[#This Row],[b_fighter_id]],ufc_fighters[id],ufc_fighters[year],"Prázdné",0,1)</f>
        <v>1980</v>
      </c>
      <c r="E604" s="10">
        <f>YEAR(ufc_fights_2[[#This Row],[date]])-ufc_fights_2[[#This Row],[r_year]]</f>
        <v>29</v>
      </c>
      <c r="F604" s="10">
        <f>YEAR(ufc_fights_2[[#This Row],[date]])-ufc_fights_2[[#This Row],[b_year]]</f>
        <v>31</v>
      </c>
      <c r="G604">
        <v>1</v>
      </c>
      <c r="H604">
        <v>0</v>
      </c>
      <c r="I604">
        <v>0.3</v>
      </c>
      <c r="J604">
        <v>0.28570000000000001</v>
      </c>
      <c r="K604">
        <v>0.3</v>
      </c>
      <c r="L604">
        <v>0.28570000000000001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2.3148148148148147E-5</v>
      </c>
      <c r="T604" s="2">
        <v>0</v>
      </c>
      <c r="U604">
        <v>0.3</v>
      </c>
      <c r="V604">
        <v>0.1176</v>
      </c>
      <c r="W604">
        <v>0</v>
      </c>
      <c r="X604">
        <v>0</v>
      </c>
      <c r="Y604">
        <v>1</v>
      </c>
      <c r="Z604">
        <v>0.26319999999999999</v>
      </c>
      <c r="AA604">
        <v>0.28570000000000001</v>
      </c>
      <c r="AB604">
        <v>0</v>
      </c>
      <c r="AC604">
        <v>0</v>
      </c>
      <c r="AD604">
        <v>1</v>
      </c>
      <c r="AE604">
        <v>0</v>
      </c>
      <c r="AF604" t="s">
        <v>3910</v>
      </c>
      <c r="AG604" s="2">
        <v>1.0879629629629629E-3</v>
      </c>
      <c r="AH604" t="s">
        <v>3911</v>
      </c>
      <c r="AI604">
        <v>3</v>
      </c>
      <c r="AJ604" t="s">
        <v>3914</v>
      </c>
      <c r="AK604" s="3">
        <v>40859</v>
      </c>
      <c r="AL604" s="10">
        <f>YEAR(ufc_fights_2[[#This Row],[date]])</f>
        <v>2011</v>
      </c>
      <c r="AM604" t="s">
        <v>4061</v>
      </c>
      <c r="AN604">
        <v>63</v>
      </c>
      <c r="AO604" t="s">
        <v>3913</v>
      </c>
      <c r="AP604">
        <f>IF(ufc_fights_2[[#This Row],[winner]]="Red",ufc_fights_2[[#This Row],[r_fighter_id]],ufc_fights_2[[#This Row],[b_fighter_id]])</f>
        <v>1521</v>
      </c>
      <c r="AQ604" t="str">
        <f>_xlfn.XLOOKUP(ufc_fights_2[[#This Row],[winnerID]],ufc_fighters[id],ufc_fighters[fighter_name],"xxx",0,1)</f>
        <v>DaMarques Johnson</v>
      </c>
    </row>
    <row r="605" spans="1:43">
      <c r="A605">
        <v>2178</v>
      </c>
      <c r="B605">
        <v>997</v>
      </c>
      <c r="C605">
        <f>_xlfn.XLOOKUP(ufc_fights_2[[#This Row],[r_fighter_id]],ufc_fighters[id],ufc_fighters[year],"xxx",0,1)</f>
        <v>1982</v>
      </c>
      <c r="D605">
        <f>_xlfn.XLOOKUP(ufc_fights_2[[#This Row],[b_fighter_id]],ufc_fighters[id],ufc_fighters[year],"Prázdné",0,1)</f>
        <v>1987</v>
      </c>
      <c r="E605" s="10">
        <f>YEAR(ufc_fights_2[[#This Row],[date]])-ufc_fights_2[[#This Row],[r_year]]</f>
        <v>30</v>
      </c>
      <c r="F605" s="10">
        <f>YEAR(ufc_fights_2[[#This Row],[date]])-ufc_fights_2[[#This Row],[b_year]]</f>
        <v>25</v>
      </c>
      <c r="G605">
        <v>0</v>
      </c>
      <c r="H605">
        <v>0</v>
      </c>
      <c r="I605">
        <v>0.35560000000000003</v>
      </c>
      <c r="J605">
        <v>0.34210000000000002</v>
      </c>
      <c r="K605">
        <v>0.46550000000000002</v>
      </c>
      <c r="L605">
        <v>0.43180000000000002</v>
      </c>
      <c r="M605">
        <v>0.36359999999999998</v>
      </c>
      <c r="N605">
        <v>0</v>
      </c>
      <c r="O605">
        <v>1</v>
      </c>
      <c r="P605">
        <v>0</v>
      </c>
      <c r="Q605">
        <v>0</v>
      </c>
      <c r="R605">
        <v>0</v>
      </c>
      <c r="S605" s="2">
        <v>3.0208333333333333E-3</v>
      </c>
      <c r="T605" s="2">
        <v>6.7129629629629625E-4</v>
      </c>
      <c r="U605">
        <v>0.36109999999999998</v>
      </c>
      <c r="V605">
        <v>0.2034</v>
      </c>
      <c r="W605">
        <v>0.375</v>
      </c>
      <c r="X605">
        <v>0</v>
      </c>
      <c r="Y605">
        <v>1</v>
      </c>
      <c r="Z605">
        <v>0.35</v>
      </c>
      <c r="AA605">
        <v>0.2581</v>
      </c>
      <c r="AB605">
        <v>0.25</v>
      </c>
      <c r="AC605">
        <v>0.625</v>
      </c>
      <c r="AD605">
        <v>1</v>
      </c>
      <c r="AE605">
        <v>0.83330000000000004</v>
      </c>
      <c r="AF605" t="s">
        <v>3933</v>
      </c>
      <c r="AG605" s="2">
        <v>2.1990740740740742E-3</v>
      </c>
      <c r="AH605" t="s">
        <v>3911</v>
      </c>
      <c r="AI605">
        <v>3</v>
      </c>
      <c r="AJ605" t="s">
        <v>3939</v>
      </c>
      <c r="AK605" s="3">
        <v>41195</v>
      </c>
      <c r="AL605" s="10">
        <f>YEAR(ufc_fights_2[[#This Row],[date]])</f>
        <v>2012</v>
      </c>
      <c r="AM605" t="s">
        <v>4061</v>
      </c>
      <c r="AN605">
        <v>39</v>
      </c>
      <c r="AO605" t="s">
        <v>3913</v>
      </c>
      <c r="AP605">
        <f>IF(ufc_fights_2[[#This Row],[winner]]="Red",ufc_fights_2[[#This Row],[r_fighter_id]],ufc_fights_2[[#This Row],[b_fighter_id]])</f>
        <v>2178</v>
      </c>
      <c r="AQ605" t="str">
        <f>_xlfn.XLOOKUP(ufc_fights_2[[#This Row],[winnerID]],ufc_fighters[id],ufc_fighters[fighter_name],"xxx",0,1)</f>
        <v>Sergio Moraes</v>
      </c>
    </row>
    <row r="606" spans="1:43">
      <c r="A606">
        <v>2178</v>
      </c>
      <c r="B606">
        <v>2058</v>
      </c>
      <c r="C606">
        <f>_xlfn.XLOOKUP(ufc_fights_2[[#This Row],[r_fighter_id]],ufc_fighters[id],ufc_fighters[year],"xxx",0,1)</f>
        <v>1982</v>
      </c>
      <c r="D606">
        <f>_xlfn.XLOOKUP(ufc_fights_2[[#This Row],[b_fighter_id]],ufc_fighters[id],ufc_fighters[year],"Prázdné",0,1)</f>
        <v>1984</v>
      </c>
      <c r="E606" s="10">
        <f>YEAR(ufc_fights_2[[#This Row],[date]])-ufc_fights_2[[#This Row],[r_year]]</f>
        <v>36</v>
      </c>
      <c r="F606" s="10">
        <f>YEAR(ufc_fights_2[[#This Row],[date]])-ufc_fights_2[[#This Row],[b_year]]</f>
        <v>34</v>
      </c>
      <c r="G606">
        <v>0</v>
      </c>
      <c r="H606">
        <v>1</v>
      </c>
      <c r="I606">
        <v>0.4531</v>
      </c>
      <c r="J606">
        <v>0.4708</v>
      </c>
      <c r="K606">
        <v>0.45639999999999997</v>
      </c>
      <c r="L606">
        <v>0.48230000000000001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</v>
      </c>
      <c r="T606" s="2">
        <v>9.4907407407407408E-4</v>
      </c>
      <c r="U606">
        <v>0.41670000000000001</v>
      </c>
      <c r="V606">
        <v>0.39739999999999998</v>
      </c>
      <c r="W606">
        <v>0.68179999999999996</v>
      </c>
      <c r="X606">
        <v>1</v>
      </c>
      <c r="Y606">
        <v>0.94120000000000004</v>
      </c>
      <c r="Z606">
        <v>0.4531</v>
      </c>
      <c r="AA606">
        <v>0.4627</v>
      </c>
      <c r="AB606">
        <v>0</v>
      </c>
      <c r="AC606">
        <v>1</v>
      </c>
      <c r="AD606">
        <v>0</v>
      </c>
      <c r="AE606">
        <v>0.8</v>
      </c>
      <c r="AF606" t="s">
        <v>3922</v>
      </c>
      <c r="AG606" s="2">
        <v>3.472222222222222E-3</v>
      </c>
      <c r="AH606" t="s">
        <v>3911</v>
      </c>
      <c r="AI606">
        <v>3</v>
      </c>
      <c r="AJ606" t="s">
        <v>3952</v>
      </c>
      <c r="AK606" s="3">
        <v>43134</v>
      </c>
      <c r="AL606" s="10">
        <f>YEAR(ufc_fights_2[[#This Row],[date]])</f>
        <v>2018</v>
      </c>
      <c r="AM606" t="s">
        <v>4061</v>
      </c>
      <c r="AN606">
        <v>115</v>
      </c>
      <c r="AO606" t="s">
        <v>3913</v>
      </c>
      <c r="AP606">
        <f>IF(ufc_fights_2[[#This Row],[winner]]="Red",ufc_fights_2[[#This Row],[r_fighter_id]],ufc_fights_2[[#This Row],[b_fighter_id]])</f>
        <v>2178</v>
      </c>
      <c r="AQ606" t="str">
        <f>_xlfn.XLOOKUP(ufc_fights_2[[#This Row],[winnerID]],ufc_fighters[id],ufc_fighters[fighter_name],"xxx",0,1)</f>
        <v>Sergio Moraes</v>
      </c>
    </row>
    <row r="607" spans="1:43">
      <c r="A607">
        <v>2178</v>
      </c>
      <c r="B607">
        <v>1770</v>
      </c>
      <c r="C607">
        <f>_xlfn.XLOOKUP(ufc_fights_2[[#This Row],[r_fighter_id]],ufc_fighters[id],ufc_fighters[year],"xxx",0,1)</f>
        <v>1982</v>
      </c>
      <c r="D607">
        <f>_xlfn.XLOOKUP(ufc_fights_2[[#This Row],[b_fighter_id]],ufc_fighters[id],ufc_fighters[year],"Prázdné",0,1)</f>
        <v>1987</v>
      </c>
      <c r="E607" s="10">
        <f>YEAR(ufc_fights_2[[#This Row],[date]])-ufc_fights_2[[#This Row],[r_year]]</f>
        <v>33</v>
      </c>
      <c r="F607" s="10">
        <f>YEAR(ufc_fights_2[[#This Row],[date]])-ufc_fights_2[[#This Row],[b_year]]</f>
        <v>28</v>
      </c>
      <c r="G607">
        <v>0</v>
      </c>
      <c r="H607">
        <v>0</v>
      </c>
      <c r="I607">
        <v>0.622</v>
      </c>
      <c r="J607">
        <v>0.4234</v>
      </c>
      <c r="K607">
        <v>0.622</v>
      </c>
      <c r="L607">
        <v>0.43859999999999999</v>
      </c>
      <c r="M607">
        <v>0.66669999999999996</v>
      </c>
      <c r="N607">
        <v>0</v>
      </c>
      <c r="O607">
        <v>0</v>
      </c>
      <c r="P607">
        <v>0</v>
      </c>
      <c r="Q607">
        <v>0</v>
      </c>
      <c r="R607">
        <v>1</v>
      </c>
      <c r="S607" s="2">
        <v>2.7662037037037039E-3</v>
      </c>
      <c r="T607" s="2">
        <v>4.6296296296296294E-5</v>
      </c>
      <c r="U607">
        <v>0.57969999999999999</v>
      </c>
      <c r="V607">
        <v>0.34739999999999999</v>
      </c>
      <c r="W607">
        <v>1</v>
      </c>
      <c r="X607">
        <v>0.6</v>
      </c>
      <c r="Y607">
        <v>0.9</v>
      </c>
      <c r="Z607">
        <v>0.625</v>
      </c>
      <c r="AA607">
        <v>0.41820000000000002</v>
      </c>
      <c r="AB607">
        <v>0</v>
      </c>
      <c r="AC607">
        <v>0</v>
      </c>
      <c r="AD607">
        <v>0.5</v>
      </c>
      <c r="AE607">
        <v>1</v>
      </c>
      <c r="AF607" t="s">
        <v>3915</v>
      </c>
      <c r="AG607" s="2">
        <v>3.472222222222222E-3</v>
      </c>
      <c r="AH607" t="s">
        <v>3911</v>
      </c>
      <c r="AI607">
        <v>3</v>
      </c>
      <c r="AJ607" t="s">
        <v>3931</v>
      </c>
      <c r="AK607" s="3">
        <v>42105</v>
      </c>
      <c r="AL607" s="10">
        <f>YEAR(ufc_fights_2[[#This Row],[date]])</f>
        <v>2015</v>
      </c>
      <c r="AM607" t="s">
        <v>4061</v>
      </c>
      <c r="AN607">
        <v>140</v>
      </c>
      <c r="AO607" t="s">
        <v>3913</v>
      </c>
      <c r="AP607">
        <f>IF(ufc_fights_2[[#This Row],[winner]]="Red",ufc_fights_2[[#This Row],[r_fighter_id]],ufc_fights_2[[#This Row],[b_fighter_id]])</f>
        <v>2178</v>
      </c>
      <c r="AQ607" t="str">
        <f>_xlfn.XLOOKUP(ufc_fights_2[[#This Row],[winnerID]],ufc_fighters[id],ufc_fighters[fighter_name],"xxx",0,1)</f>
        <v>Sergio Moraes</v>
      </c>
    </row>
    <row r="608" spans="1:43">
      <c r="A608">
        <v>2333</v>
      </c>
      <c r="B608">
        <v>1050</v>
      </c>
      <c r="C608">
        <f>_xlfn.XLOOKUP(ufc_fights_2[[#This Row],[r_fighter_id]],ufc_fighters[id],ufc_fighters[year],"xxx",0,1)</f>
        <v>1996</v>
      </c>
      <c r="D608">
        <f>_xlfn.XLOOKUP(ufc_fights_2[[#This Row],[b_fighter_id]],ufc_fighters[id],ufc_fighters[year],"Prázdné",0,1)</f>
        <v>1992</v>
      </c>
      <c r="E608" s="10">
        <f>YEAR(ufc_fights_2[[#This Row],[date]])-ufc_fights_2[[#This Row],[r_year]]</f>
        <v>20</v>
      </c>
      <c r="F608" s="10">
        <f>YEAR(ufc_fights_2[[#This Row],[date]])-ufc_fights_2[[#This Row],[b_year]]</f>
        <v>24</v>
      </c>
      <c r="G608">
        <v>1</v>
      </c>
      <c r="H608">
        <v>1</v>
      </c>
      <c r="I608">
        <v>0.56520000000000004</v>
      </c>
      <c r="J608">
        <v>0.5</v>
      </c>
      <c r="K608">
        <v>0.6875</v>
      </c>
      <c r="L608">
        <v>0.72499999999999998</v>
      </c>
      <c r="M608">
        <v>0</v>
      </c>
      <c r="N608">
        <v>1</v>
      </c>
      <c r="O608">
        <v>0</v>
      </c>
      <c r="P608">
        <v>3</v>
      </c>
      <c r="Q608">
        <v>0</v>
      </c>
      <c r="R608">
        <v>0</v>
      </c>
      <c r="S608" s="2">
        <v>7.291666666666667E-4</v>
      </c>
      <c r="T608" s="2">
        <v>2.3726851851851851E-3</v>
      </c>
      <c r="U608">
        <v>0.375</v>
      </c>
      <c r="V608">
        <v>0.5333</v>
      </c>
      <c r="W608">
        <v>1</v>
      </c>
      <c r="X608">
        <v>1</v>
      </c>
      <c r="Y608">
        <v>0.5</v>
      </c>
      <c r="Z608">
        <v>0.4375</v>
      </c>
      <c r="AA608">
        <v>0.55559999999999998</v>
      </c>
      <c r="AB608">
        <v>1</v>
      </c>
      <c r="AC608">
        <v>1</v>
      </c>
      <c r="AD608">
        <v>0.75</v>
      </c>
      <c r="AE608">
        <v>0.375</v>
      </c>
      <c r="AF608" t="s">
        <v>3933</v>
      </c>
      <c r="AG608" s="2">
        <v>1.1574074074074073E-3</v>
      </c>
      <c r="AH608" t="s">
        <v>3911</v>
      </c>
      <c r="AI608">
        <v>3</v>
      </c>
      <c r="AJ608" t="s">
        <v>3914</v>
      </c>
      <c r="AK608" s="3">
        <v>42721</v>
      </c>
      <c r="AL608" s="10">
        <f>YEAR(ufc_fights_2[[#This Row],[date]])</f>
        <v>2016</v>
      </c>
      <c r="AM608" t="s">
        <v>4061</v>
      </c>
      <c r="AN608">
        <v>56</v>
      </c>
      <c r="AO608" t="s">
        <v>3918</v>
      </c>
      <c r="AP608">
        <f>IF(ufc_fights_2[[#This Row],[winner]]="Red",ufc_fights_2[[#This Row],[r_fighter_id]],ufc_fights_2[[#This Row],[b_fighter_id]])</f>
        <v>1050</v>
      </c>
      <c r="AQ608" t="str">
        <f>_xlfn.XLOOKUP(ufc_fights_2[[#This Row],[winnerID]],ufc_fighters[id],ufc_fighters[fighter_name],"xxx",0,1)</f>
        <v>Mickey Gall</v>
      </c>
    </row>
    <row r="609" spans="1:43">
      <c r="A609">
        <v>3148</v>
      </c>
      <c r="B609">
        <v>351</v>
      </c>
      <c r="C609">
        <f>_xlfn.XLOOKUP(ufc_fights_2[[#This Row],[r_fighter_id]],ufc_fighters[id],ufc_fighters[year],"xxx",0,1)</f>
        <v>1991</v>
      </c>
      <c r="D609">
        <f>_xlfn.XLOOKUP(ufc_fights_2[[#This Row],[b_fighter_id]],ufc_fighters[id],ufc_fighters[year],"Prázdné",0,1)</f>
        <v>1991</v>
      </c>
      <c r="E609" s="10">
        <f>YEAR(ufc_fights_2[[#This Row],[date]])-ufc_fights_2[[#This Row],[r_year]]</f>
        <v>25</v>
      </c>
      <c r="F609" s="10">
        <f>YEAR(ufc_fights_2[[#This Row],[date]])-ufc_fights_2[[#This Row],[b_year]]</f>
        <v>25</v>
      </c>
      <c r="G609">
        <v>0</v>
      </c>
      <c r="H609">
        <v>0</v>
      </c>
      <c r="I609">
        <v>0.35270000000000001</v>
      </c>
      <c r="J609">
        <v>0.4052</v>
      </c>
      <c r="K609">
        <v>0.3649</v>
      </c>
      <c r="L609">
        <v>0.4052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2.0833333333333335E-4</v>
      </c>
      <c r="T609" s="2">
        <v>1.273148148148148E-4</v>
      </c>
      <c r="U609">
        <v>0.28179999999999999</v>
      </c>
      <c r="V609">
        <v>0.30280000000000001</v>
      </c>
      <c r="W609">
        <v>0.8125</v>
      </c>
      <c r="X609">
        <v>0.9</v>
      </c>
      <c r="Y609">
        <v>0.71430000000000005</v>
      </c>
      <c r="Z609">
        <v>0.33329999999999999</v>
      </c>
      <c r="AA609">
        <v>0.4052</v>
      </c>
      <c r="AB609">
        <v>0.66669999999999996</v>
      </c>
      <c r="AC609">
        <v>0</v>
      </c>
      <c r="AD609">
        <v>0.66669999999999996</v>
      </c>
      <c r="AE609">
        <v>0</v>
      </c>
      <c r="AF609" t="s">
        <v>3922</v>
      </c>
      <c r="AG609" s="2">
        <v>3.472222222222222E-3</v>
      </c>
      <c r="AH609" t="s">
        <v>3911</v>
      </c>
      <c r="AI609">
        <v>3</v>
      </c>
      <c r="AJ609" t="s">
        <v>3914</v>
      </c>
      <c r="AK609" s="3">
        <v>42525</v>
      </c>
      <c r="AL609" s="10">
        <f>YEAR(ufc_fights_2[[#This Row],[date]])</f>
        <v>2016</v>
      </c>
      <c r="AM609" t="s">
        <v>4061</v>
      </c>
      <c r="AN609">
        <v>2</v>
      </c>
      <c r="AO609" t="s">
        <v>3913</v>
      </c>
      <c r="AP609">
        <f>IF(ufc_fights_2[[#This Row],[winner]]="Red",ufc_fights_2[[#This Row],[r_fighter_id]],ufc_fights_2[[#This Row],[b_fighter_id]])</f>
        <v>3148</v>
      </c>
      <c r="AQ609" t="str">
        <f>_xlfn.XLOOKUP(ufc_fights_2[[#This Row],[winnerID]],ufc_fighters[id],ufc_fighters[fighter_name],"xxx",0,1)</f>
        <v>Sean Strickland</v>
      </c>
    </row>
    <row r="610" spans="1:43">
      <c r="A610">
        <v>2038</v>
      </c>
      <c r="B610">
        <v>3148</v>
      </c>
      <c r="C610">
        <f>_xlfn.XLOOKUP(ufc_fights_2[[#This Row],[r_fighter_id]],ufc_fighters[id],ufc_fighters[year],"xxx",0,1)</f>
        <v>1984</v>
      </c>
      <c r="D610">
        <f>_xlfn.XLOOKUP(ufc_fights_2[[#This Row],[b_fighter_id]],ufc_fighters[id],ufc_fighters[year],"Prázdné",0,1)</f>
        <v>1991</v>
      </c>
      <c r="E610" s="10">
        <f>YEAR(ufc_fights_2[[#This Row],[date]])-ufc_fights_2[[#This Row],[r_year]]</f>
        <v>33</v>
      </c>
      <c r="F610" s="10">
        <f>YEAR(ufc_fights_2[[#This Row],[date]])-ufc_fights_2[[#This Row],[b_year]]</f>
        <v>26</v>
      </c>
      <c r="G610">
        <v>0</v>
      </c>
      <c r="H610">
        <v>0</v>
      </c>
      <c r="I610">
        <v>0.23849999999999999</v>
      </c>
      <c r="J610">
        <v>0.30709999999999998</v>
      </c>
      <c r="K610">
        <v>0.33660000000000001</v>
      </c>
      <c r="L610">
        <v>0.3785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 s="2">
        <v>1.1689814814814816E-3</v>
      </c>
      <c r="T610" s="2">
        <v>1.8865740740740742E-3</v>
      </c>
      <c r="U610">
        <v>0.1056</v>
      </c>
      <c r="V610">
        <v>0.31169999999999998</v>
      </c>
      <c r="W610">
        <v>0.35709999999999997</v>
      </c>
      <c r="X610">
        <v>0.73680000000000001</v>
      </c>
      <c r="Y610">
        <v>0</v>
      </c>
      <c r="Z610">
        <v>0.23139999999999999</v>
      </c>
      <c r="AA610">
        <v>0.27779999999999999</v>
      </c>
      <c r="AB610">
        <v>0.75</v>
      </c>
      <c r="AC610">
        <v>0.33329999999999999</v>
      </c>
      <c r="AD610">
        <v>0</v>
      </c>
      <c r="AE610">
        <v>0.70589999999999997</v>
      </c>
      <c r="AF610" t="s">
        <v>3915</v>
      </c>
      <c r="AG610" s="2">
        <v>3.472222222222222E-3</v>
      </c>
      <c r="AH610" t="s">
        <v>3911</v>
      </c>
      <c r="AI610">
        <v>3</v>
      </c>
      <c r="AJ610" t="s">
        <v>4062</v>
      </c>
      <c r="AK610" s="3">
        <v>43050</v>
      </c>
      <c r="AL610" s="10">
        <f>YEAR(ufc_fights_2[[#This Row],[date]])</f>
        <v>2017</v>
      </c>
      <c r="AM610" t="s">
        <v>4061</v>
      </c>
      <c r="AN610">
        <v>15</v>
      </c>
      <c r="AO610" t="s">
        <v>3918</v>
      </c>
      <c r="AP610">
        <f>IF(ufc_fights_2[[#This Row],[winner]]="Red",ufc_fights_2[[#This Row],[r_fighter_id]],ufc_fights_2[[#This Row],[b_fighter_id]])</f>
        <v>3148</v>
      </c>
      <c r="AQ610" t="str">
        <f>_xlfn.XLOOKUP(ufc_fights_2[[#This Row],[winnerID]],ufc_fighters[id],ufc_fighters[fighter_name],"xxx",0,1)</f>
        <v>Sean Strickland</v>
      </c>
    </row>
    <row r="611" spans="1:43">
      <c r="A611">
        <v>3193</v>
      </c>
      <c r="B611">
        <v>3148</v>
      </c>
      <c r="C611">
        <f>_xlfn.XLOOKUP(ufc_fights_2[[#This Row],[r_fighter_id]],ufc_fighters[id],ufc_fighters[year],"xxx",0,1)</f>
        <v>1981</v>
      </c>
      <c r="D611">
        <f>_xlfn.XLOOKUP(ufc_fights_2[[#This Row],[b_fighter_id]],ufc_fighters[id],ufc_fighters[year],"Prázdné",0,1)</f>
        <v>1991</v>
      </c>
      <c r="E611" s="10">
        <f>YEAR(ufc_fights_2[[#This Row],[date]])-ufc_fights_2[[#This Row],[r_year]]</f>
        <v>37</v>
      </c>
      <c r="F611" s="10">
        <f>YEAR(ufc_fights_2[[#This Row],[date]])-ufc_fights_2[[#This Row],[b_year]]</f>
        <v>27</v>
      </c>
      <c r="G611">
        <v>0</v>
      </c>
      <c r="H611">
        <v>1</v>
      </c>
      <c r="I611">
        <v>0.50529999999999997</v>
      </c>
      <c r="J611">
        <v>0.36720000000000003</v>
      </c>
      <c r="K611">
        <v>0.51039999999999996</v>
      </c>
      <c r="L611">
        <v>0.37780000000000002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</v>
      </c>
      <c r="T611" s="2">
        <v>4.2824074074074075E-4</v>
      </c>
      <c r="U611">
        <v>0.23400000000000001</v>
      </c>
      <c r="V611">
        <v>0.3488</v>
      </c>
      <c r="W611">
        <v>0.52170000000000005</v>
      </c>
      <c r="X611">
        <v>1</v>
      </c>
      <c r="Y611">
        <v>1</v>
      </c>
      <c r="Z611">
        <v>0.51060000000000005</v>
      </c>
      <c r="AA611">
        <v>0.33550000000000002</v>
      </c>
      <c r="AB611">
        <v>0</v>
      </c>
      <c r="AC611">
        <v>0.6</v>
      </c>
      <c r="AD611">
        <v>0</v>
      </c>
      <c r="AE611">
        <v>0.55000000000000004</v>
      </c>
      <c r="AF611" t="s">
        <v>3910</v>
      </c>
      <c r="AG611" s="2">
        <v>2.1990740740740742E-3</v>
      </c>
      <c r="AH611" t="s">
        <v>3911</v>
      </c>
      <c r="AI611">
        <v>3</v>
      </c>
      <c r="AJ611" t="s">
        <v>4063</v>
      </c>
      <c r="AK611" s="3">
        <v>43400</v>
      </c>
      <c r="AL611" s="10">
        <f>YEAR(ufc_fights_2[[#This Row],[date]])</f>
        <v>2018</v>
      </c>
      <c r="AM611" t="s">
        <v>4061</v>
      </c>
      <c r="AN611">
        <v>25</v>
      </c>
      <c r="AO611" t="s">
        <v>3918</v>
      </c>
      <c r="AP611">
        <f>IF(ufc_fights_2[[#This Row],[winner]]="Red",ufc_fights_2[[#This Row],[r_fighter_id]],ufc_fights_2[[#This Row],[b_fighter_id]])</f>
        <v>3148</v>
      </c>
      <c r="AQ611" t="str">
        <f>_xlfn.XLOOKUP(ufc_fights_2[[#This Row],[winnerID]],ufc_fighters[id],ufc_fighters[fighter_name],"xxx",0,1)</f>
        <v>Sean Strickland</v>
      </c>
    </row>
    <row r="612" spans="1:43">
      <c r="A612">
        <v>1073</v>
      </c>
      <c r="B612">
        <v>3148</v>
      </c>
      <c r="C612">
        <f>_xlfn.XLOOKUP(ufc_fights_2[[#This Row],[r_fighter_id]],ufc_fighters[id],ufc_fighters[year],"xxx",0,1)</f>
        <v>1987</v>
      </c>
      <c r="D612">
        <f>_xlfn.XLOOKUP(ufc_fights_2[[#This Row],[b_fighter_id]],ufc_fighters[id],ufc_fighters[year],"Prázdné",0,1)</f>
        <v>1991</v>
      </c>
      <c r="E612" s="10">
        <f>YEAR(ufc_fights_2[[#This Row],[date]])-ufc_fights_2[[#This Row],[r_year]]</f>
        <v>29</v>
      </c>
      <c r="F612" s="10">
        <f>YEAR(ufc_fights_2[[#This Row],[date]])-ufc_fights_2[[#This Row],[b_year]]</f>
        <v>25</v>
      </c>
      <c r="G612">
        <v>0</v>
      </c>
      <c r="H612">
        <v>1</v>
      </c>
      <c r="I612">
        <v>0.34329999999999999</v>
      </c>
      <c r="J612">
        <v>0.48549999999999999</v>
      </c>
      <c r="K612">
        <v>0.43619999999999998</v>
      </c>
      <c r="L612">
        <v>0.54849999999999999</v>
      </c>
      <c r="M612">
        <v>0.42859999999999998</v>
      </c>
      <c r="N612">
        <v>0.5</v>
      </c>
      <c r="O612">
        <v>0</v>
      </c>
      <c r="P612">
        <v>0</v>
      </c>
      <c r="Q612">
        <v>0</v>
      </c>
      <c r="R612">
        <v>0</v>
      </c>
      <c r="S612" s="2">
        <v>2.4189814814814816E-3</v>
      </c>
      <c r="T612" s="2">
        <v>1.9328703703703704E-3</v>
      </c>
      <c r="U612">
        <v>0.32790000000000002</v>
      </c>
      <c r="V612">
        <v>0.43509999999999999</v>
      </c>
      <c r="W612">
        <v>0.6</v>
      </c>
      <c r="X612">
        <v>0</v>
      </c>
      <c r="Y612">
        <v>0.92859999999999998</v>
      </c>
      <c r="Z612">
        <v>0.26</v>
      </c>
      <c r="AA612">
        <v>0.44059999999999999</v>
      </c>
      <c r="AB612">
        <v>1</v>
      </c>
      <c r="AC612">
        <v>0.875</v>
      </c>
      <c r="AD612">
        <v>0.5333</v>
      </c>
      <c r="AE612">
        <v>0.63639999999999997</v>
      </c>
      <c r="AF612" t="s">
        <v>3910</v>
      </c>
      <c r="AG612" s="2">
        <v>3.0671296296296297E-3</v>
      </c>
      <c r="AH612" t="s">
        <v>3911</v>
      </c>
      <c r="AI612">
        <v>3</v>
      </c>
      <c r="AJ612" t="s">
        <v>4001</v>
      </c>
      <c r="AK612" s="3">
        <v>42421</v>
      </c>
      <c r="AL612" s="10">
        <f>YEAR(ufc_fights_2[[#This Row],[date]])</f>
        <v>2016</v>
      </c>
      <c r="AM612" t="s">
        <v>4061</v>
      </c>
      <c r="AN612">
        <v>29</v>
      </c>
      <c r="AO612" t="s">
        <v>3918</v>
      </c>
      <c r="AP612">
        <f>IF(ufc_fights_2[[#This Row],[winner]]="Red",ufc_fights_2[[#This Row],[r_fighter_id]],ufc_fights_2[[#This Row],[b_fighter_id]])</f>
        <v>3148</v>
      </c>
      <c r="AQ612" t="str">
        <f>_xlfn.XLOOKUP(ufc_fights_2[[#This Row],[winnerID]],ufc_fighters[id],ufc_fighters[fighter_name],"xxx",0,1)</f>
        <v>Sean Strickland</v>
      </c>
    </row>
    <row r="613" spans="1:43">
      <c r="A613">
        <v>127</v>
      </c>
      <c r="B613">
        <v>3148</v>
      </c>
      <c r="C613">
        <f>_xlfn.XLOOKUP(ufc_fights_2[[#This Row],[r_fighter_id]],ufc_fighters[id],ufc_fighters[year],"xxx",0,1)</f>
        <v>1980</v>
      </c>
      <c r="D613">
        <f>_xlfn.XLOOKUP(ufc_fights_2[[#This Row],[b_fighter_id]],ufc_fighters[id],ufc_fighters[year],"Prázdné",0,1)</f>
        <v>1991</v>
      </c>
      <c r="E613" s="10">
        <f>YEAR(ufc_fights_2[[#This Row],[date]])-ufc_fights_2[[#This Row],[r_year]]</f>
        <v>35</v>
      </c>
      <c r="F613" s="10">
        <f>YEAR(ufc_fights_2[[#This Row],[date]])-ufc_fights_2[[#This Row],[b_year]]</f>
        <v>24</v>
      </c>
      <c r="G613">
        <v>0</v>
      </c>
      <c r="H613">
        <v>1</v>
      </c>
      <c r="I613">
        <v>0.47560000000000002</v>
      </c>
      <c r="J613">
        <v>0.42009999999999997</v>
      </c>
      <c r="K613">
        <v>0.52170000000000005</v>
      </c>
      <c r="L613">
        <v>0.46279999999999999</v>
      </c>
      <c r="M613">
        <v>0</v>
      </c>
      <c r="N613">
        <v>1</v>
      </c>
      <c r="O613">
        <v>0</v>
      </c>
      <c r="P613">
        <v>2</v>
      </c>
      <c r="Q613">
        <v>0</v>
      </c>
      <c r="R613">
        <v>0</v>
      </c>
      <c r="S613" s="2">
        <v>2.0833333333333335E-4</v>
      </c>
      <c r="T613" s="2">
        <v>3.8078703703703703E-3</v>
      </c>
      <c r="U613">
        <v>0.29730000000000001</v>
      </c>
      <c r="V613">
        <v>0.39100000000000001</v>
      </c>
      <c r="W613">
        <v>0.51849999999999996</v>
      </c>
      <c r="X613">
        <v>0.77780000000000005</v>
      </c>
      <c r="Y613">
        <v>0.8</v>
      </c>
      <c r="Z613">
        <v>0.48570000000000002</v>
      </c>
      <c r="AA613">
        <v>0.32</v>
      </c>
      <c r="AB613">
        <v>0.41670000000000001</v>
      </c>
      <c r="AC613">
        <v>0.56669999999999998</v>
      </c>
      <c r="AD613">
        <v>0</v>
      </c>
      <c r="AE613">
        <v>0.56410000000000005</v>
      </c>
      <c r="AF613" t="s">
        <v>3915</v>
      </c>
      <c r="AG613" s="2">
        <v>3.472222222222222E-3</v>
      </c>
      <c r="AH613" t="s">
        <v>3911</v>
      </c>
      <c r="AI613">
        <v>3</v>
      </c>
      <c r="AJ613" t="s">
        <v>3925</v>
      </c>
      <c r="AK613" s="3">
        <v>42200</v>
      </c>
      <c r="AL613" s="10">
        <f>YEAR(ufc_fights_2[[#This Row],[date]])</f>
        <v>2015</v>
      </c>
      <c r="AM613" t="s">
        <v>4061</v>
      </c>
      <c r="AN613">
        <v>116</v>
      </c>
      <c r="AO613" t="s">
        <v>3918</v>
      </c>
      <c r="AP613">
        <f>IF(ufc_fights_2[[#This Row],[winner]]="Red",ufc_fights_2[[#This Row],[r_fighter_id]],ufc_fights_2[[#This Row],[b_fighter_id]])</f>
        <v>3148</v>
      </c>
      <c r="AQ613" t="str">
        <f>_xlfn.XLOOKUP(ufc_fights_2[[#This Row],[winnerID]],ufc_fighters[id],ufc_fighters[fighter_name],"xxx",0,1)</f>
        <v>Sean Strickland</v>
      </c>
    </row>
    <row r="614" spans="1:43">
      <c r="A614">
        <v>1050</v>
      </c>
      <c r="B614">
        <v>3275</v>
      </c>
      <c r="C614">
        <f>_xlfn.XLOOKUP(ufc_fights_2[[#This Row],[r_fighter_id]],ufc_fighters[id],ufc_fighters[year],"xxx",0,1)</f>
        <v>1992</v>
      </c>
      <c r="D614">
        <f>_xlfn.XLOOKUP(ufc_fights_2[[#This Row],[b_fighter_id]],ufc_fighters[id],ufc_fighters[year],"Prázdné",0,1)</f>
        <v>1989</v>
      </c>
      <c r="E614" s="10">
        <f>YEAR(ufc_fights_2[[#This Row],[date]])-ufc_fights_2[[#This Row],[r_year]]</f>
        <v>27</v>
      </c>
      <c r="F614" s="10">
        <f>YEAR(ufc_fights_2[[#This Row],[date]])-ufc_fights_2[[#This Row],[b_year]]</f>
        <v>30</v>
      </c>
      <c r="G614">
        <v>0</v>
      </c>
      <c r="H614">
        <v>0</v>
      </c>
      <c r="I614">
        <v>0.4274</v>
      </c>
      <c r="J614">
        <v>0.5</v>
      </c>
      <c r="K614">
        <v>0.48530000000000001</v>
      </c>
      <c r="L614">
        <v>0.55079999999999996</v>
      </c>
      <c r="M614">
        <v>0.1429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3.4837962962962965E-3</v>
      </c>
      <c r="T614" s="2">
        <v>1.2037037037037038E-3</v>
      </c>
      <c r="U614">
        <v>0.39810000000000001</v>
      </c>
      <c r="V614">
        <v>0.3594</v>
      </c>
      <c r="W614">
        <v>0.375</v>
      </c>
      <c r="X614">
        <v>1</v>
      </c>
      <c r="Y614">
        <v>0.71430000000000005</v>
      </c>
      <c r="Z614">
        <v>0.29270000000000002</v>
      </c>
      <c r="AA614">
        <v>0.47060000000000002</v>
      </c>
      <c r="AB614">
        <v>0.69230000000000003</v>
      </c>
      <c r="AC614">
        <v>0.6</v>
      </c>
      <c r="AD614">
        <v>0.88890000000000002</v>
      </c>
      <c r="AE614">
        <v>0.53849999999999998</v>
      </c>
      <c r="AF614" t="s">
        <v>3915</v>
      </c>
      <c r="AG614" s="2">
        <v>3.472222222222222E-3</v>
      </c>
      <c r="AH614" t="s">
        <v>3911</v>
      </c>
      <c r="AI614">
        <v>3</v>
      </c>
      <c r="AJ614" t="s">
        <v>3972</v>
      </c>
      <c r="AK614" s="3">
        <v>43680</v>
      </c>
      <c r="AL614" s="10">
        <f>YEAR(ufc_fights_2[[#This Row],[date]])</f>
        <v>2019</v>
      </c>
      <c r="AM614" t="s">
        <v>4061</v>
      </c>
      <c r="AN614">
        <v>9</v>
      </c>
      <c r="AO614" t="s">
        <v>3913</v>
      </c>
      <c r="AP614">
        <f>IF(ufc_fights_2[[#This Row],[winner]]="Red",ufc_fights_2[[#This Row],[r_fighter_id]],ufc_fights_2[[#This Row],[b_fighter_id]])</f>
        <v>1050</v>
      </c>
      <c r="AQ614" t="str">
        <f>_xlfn.XLOOKUP(ufc_fights_2[[#This Row],[winnerID]],ufc_fighters[id],ufc_fighters[fighter_name],"xxx",0,1)</f>
        <v>Mickey Gall</v>
      </c>
    </row>
    <row r="615" spans="1:43">
      <c r="A615">
        <v>1050</v>
      </c>
      <c r="B615">
        <v>1480</v>
      </c>
      <c r="C615">
        <f>_xlfn.XLOOKUP(ufc_fights_2[[#This Row],[r_fighter_id]],ufc_fighters[id],ufc_fighters[year],"xxx",0,1)</f>
        <v>1992</v>
      </c>
      <c r="D615">
        <f>_xlfn.XLOOKUP(ufc_fights_2[[#This Row],[b_fighter_id]],ufc_fighters[id],ufc_fighters[year],"Prázdné",0,1)</f>
        <v>1985</v>
      </c>
      <c r="E615" s="10">
        <f>YEAR(ufc_fights_2[[#This Row],[date]])-ufc_fights_2[[#This Row],[r_year]]</f>
        <v>24</v>
      </c>
      <c r="F615" s="10">
        <f>YEAR(ufc_fights_2[[#This Row],[date]])-ufc_fights_2[[#This Row],[b_year]]</f>
        <v>31</v>
      </c>
      <c r="G615">
        <v>1</v>
      </c>
      <c r="H615">
        <v>0</v>
      </c>
      <c r="I615">
        <v>0.5</v>
      </c>
      <c r="J615">
        <v>0.5</v>
      </c>
      <c r="K615">
        <v>0.6</v>
      </c>
      <c r="L615">
        <v>0.5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 s="2">
        <v>1.6203703703703703E-4</v>
      </c>
      <c r="T615" s="2">
        <v>0</v>
      </c>
      <c r="U615">
        <v>0.5</v>
      </c>
      <c r="V615">
        <v>0.6</v>
      </c>
      <c r="W615">
        <v>0</v>
      </c>
      <c r="X615">
        <v>0</v>
      </c>
      <c r="Y615">
        <v>0</v>
      </c>
      <c r="Z615">
        <v>0.33329999999999999</v>
      </c>
      <c r="AA615">
        <v>0.5</v>
      </c>
      <c r="AB615">
        <v>0</v>
      </c>
      <c r="AC615">
        <v>0</v>
      </c>
      <c r="AD615">
        <v>1</v>
      </c>
      <c r="AE615">
        <v>0</v>
      </c>
      <c r="AF615" t="s">
        <v>3933</v>
      </c>
      <c r="AG615" s="2">
        <v>5.2083333333333333E-4</v>
      </c>
      <c r="AH615" t="s">
        <v>3911</v>
      </c>
      <c r="AI615">
        <v>3</v>
      </c>
      <c r="AJ615" t="s">
        <v>3949</v>
      </c>
      <c r="AK615" s="3">
        <v>42406</v>
      </c>
      <c r="AL615" s="10">
        <f>YEAR(ufc_fights_2[[#This Row],[date]])</f>
        <v>2016</v>
      </c>
      <c r="AM615" t="s">
        <v>4061</v>
      </c>
      <c r="AN615">
        <v>1</v>
      </c>
      <c r="AO615" t="s">
        <v>3913</v>
      </c>
      <c r="AP615">
        <f>IF(ufc_fights_2[[#This Row],[winner]]="Red",ufc_fights_2[[#This Row],[r_fighter_id]],ufc_fights_2[[#This Row],[b_fighter_id]])</f>
        <v>1050</v>
      </c>
      <c r="AQ615" t="str">
        <f>_xlfn.XLOOKUP(ufc_fights_2[[#This Row],[winnerID]],ufc_fighters[id],ufc_fighters[fighter_name],"xxx",0,1)</f>
        <v>Mickey Gall</v>
      </c>
    </row>
    <row r="616" spans="1:43">
      <c r="A616">
        <v>2170</v>
      </c>
      <c r="B616">
        <v>2484</v>
      </c>
      <c r="C616">
        <f>_xlfn.XLOOKUP(ufc_fights_2[[#This Row],[r_fighter_id]],ufc_fighters[id],ufc_fighters[year],"xxx",0,1)</f>
        <v>1984</v>
      </c>
      <c r="D616">
        <f>_xlfn.XLOOKUP(ufc_fights_2[[#This Row],[b_fighter_id]],ufc_fighters[id],ufc_fighters[year],"Prázdné",0,1)</f>
        <v>1987</v>
      </c>
      <c r="E616" s="10">
        <f>YEAR(ufc_fights_2[[#This Row],[date]])-ufc_fights_2[[#This Row],[r_year]]</f>
        <v>31</v>
      </c>
      <c r="F616" s="10">
        <f>YEAR(ufc_fights_2[[#This Row],[date]])-ufc_fights_2[[#This Row],[b_year]]</f>
        <v>28</v>
      </c>
      <c r="G616">
        <v>0</v>
      </c>
      <c r="H616">
        <v>0</v>
      </c>
      <c r="I616">
        <v>0.38179999999999997</v>
      </c>
      <c r="J616">
        <v>0.41460000000000002</v>
      </c>
      <c r="K616">
        <v>0.4516</v>
      </c>
      <c r="L616">
        <v>0.6</v>
      </c>
      <c r="M616">
        <v>0</v>
      </c>
      <c r="N616">
        <v>0.23530000000000001</v>
      </c>
      <c r="O616">
        <v>0</v>
      </c>
      <c r="P616">
        <v>0</v>
      </c>
      <c r="Q616">
        <v>0</v>
      </c>
      <c r="R616">
        <v>0</v>
      </c>
      <c r="S616" s="2">
        <v>0</v>
      </c>
      <c r="T616" s="2">
        <v>4.4212962962962964E-3</v>
      </c>
      <c r="U616">
        <v>0.2424</v>
      </c>
      <c r="V616">
        <v>5.8799999999999998E-2</v>
      </c>
      <c r="W616">
        <v>0.4667</v>
      </c>
      <c r="X616">
        <v>0.85709999999999997</v>
      </c>
      <c r="Y616">
        <v>0.8</v>
      </c>
      <c r="Z616">
        <v>0.33329999999999999</v>
      </c>
      <c r="AA616">
        <v>0.42859999999999998</v>
      </c>
      <c r="AB616">
        <v>0.53849999999999998</v>
      </c>
      <c r="AC616">
        <v>0.33329999999999999</v>
      </c>
      <c r="AD616">
        <v>0</v>
      </c>
      <c r="AE616">
        <v>0</v>
      </c>
      <c r="AF616" t="s">
        <v>3915</v>
      </c>
      <c r="AG616" s="2">
        <v>3.472222222222222E-3</v>
      </c>
      <c r="AH616" t="s">
        <v>3911</v>
      </c>
      <c r="AI616">
        <v>3</v>
      </c>
      <c r="AJ616" t="s">
        <v>3914</v>
      </c>
      <c r="AK616" s="3">
        <v>42168</v>
      </c>
      <c r="AL616" s="10">
        <f>YEAR(ufc_fights_2[[#This Row],[date]])</f>
        <v>2015</v>
      </c>
      <c r="AM616" t="s">
        <v>4061</v>
      </c>
      <c r="AN616">
        <v>50</v>
      </c>
      <c r="AO616" t="s">
        <v>3918</v>
      </c>
      <c r="AP616">
        <f>IF(ufc_fights_2[[#This Row],[winner]]="Red",ufc_fights_2[[#This Row],[r_fighter_id]],ufc_fights_2[[#This Row],[b_fighter_id]])</f>
        <v>2484</v>
      </c>
      <c r="AQ616" t="str">
        <f>_xlfn.XLOOKUP(ufc_fights_2[[#This Row],[winnerID]],ufc_fighters[id],ufc_fighters[fighter_name],"xxx",0,1)</f>
        <v>Cathal Pendred</v>
      </c>
    </row>
    <row r="617" spans="1:43">
      <c r="A617">
        <v>2178</v>
      </c>
      <c r="B617">
        <v>1914</v>
      </c>
      <c r="C617">
        <f>_xlfn.XLOOKUP(ufc_fights_2[[#This Row],[r_fighter_id]],ufc_fighters[id],ufc_fighters[year],"xxx",0,1)</f>
        <v>1982</v>
      </c>
      <c r="D617">
        <f>_xlfn.XLOOKUP(ufc_fights_2[[#This Row],[b_fighter_id]],ufc_fighters[id],ufc_fighters[year],"Prázdné",0,1)</f>
        <v>1987</v>
      </c>
      <c r="E617" s="10">
        <f>YEAR(ufc_fights_2[[#This Row],[date]])-ufc_fights_2[[#This Row],[r_year]]</f>
        <v>31</v>
      </c>
      <c r="F617" s="10">
        <f>YEAR(ufc_fights_2[[#This Row],[date]])-ufc_fights_2[[#This Row],[b_year]]</f>
        <v>26</v>
      </c>
      <c r="G617">
        <v>0</v>
      </c>
      <c r="H617">
        <v>0</v>
      </c>
      <c r="I617">
        <v>0.65</v>
      </c>
      <c r="J617">
        <v>0.2414</v>
      </c>
      <c r="K617">
        <v>0.65</v>
      </c>
      <c r="L617">
        <v>0.2903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 s="2">
        <v>7.6388888888888893E-4</v>
      </c>
      <c r="T617" s="2">
        <v>2.4305555555555555E-4</v>
      </c>
      <c r="U617">
        <v>0.63160000000000005</v>
      </c>
      <c r="V617">
        <v>0.22220000000000001</v>
      </c>
      <c r="W617">
        <v>0</v>
      </c>
      <c r="X617">
        <v>1</v>
      </c>
      <c r="Y617">
        <v>1</v>
      </c>
      <c r="Z617">
        <v>0.44440000000000002</v>
      </c>
      <c r="AA617">
        <v>0.2414</v>
      </c>
      <c r="AB617">
        <v>0</v>
      </c>
      <c r="AC617">
        <v>0</v>
      </c>
      <c r="AD617">
        <v>0.81820000000000004</v>
      </c>
      <c r="AE617">
        <v>0</v>
      </c>
      <c r="AF617" t="s">
        <v>3933</v>
      </c>
      <c r="AG617" s="2">
        <v>2.2337962962962962E-3</v>
      </c>
      <c r="AH617" t="s">
        <v>3911</v>
      </c>
      <c r="AI617">
        <v>3</v>
      </c>
      <c r="AJ617" t="s">
        <v>3961</v>
      </c>
      <c r="AK617" s="3">
        <v>41489</v>
      </c>
      <c r="AL617" s="10">
        <f>YEAR(ufc_fights_2[[#This Row],[date]])</f>
        <v>2013</v>
      </c>
      <c r="AM617" t="s">
        <v>4061</v>
      </c>
      <c r="AN617">
        <v>39</v>
      </c>
      <c r="AO617" t="s">
        <v>3913</v>
      </c>
      <c r="AP617">
        <f>IF(ufc_fights_2[[#This Row],[winner]]="Red",ufc_fights_2[[#This Row],[r_fighter_id]],ufc_fights_2[[#This Row],[b_fighter_id]])</f>
        <v>2178</v>
      </c>
      <c r="AQ617" t="str">
        <f>_xlfn.XLOOKUP(ufc_fights_2[[#This Row],[winnerID]],ufc_fighters[id],ufc_fighters[fighter_name],"xxx",0,1)</f>
        <v>Sergio Moraes</v>
      </c>
    </row>
    <row r="618" spans="1:43">
      <c r="A618">
        <v>2484</v>
      </c>
      <c r="B618">
        <v>3085</v>
      </c>
      <c r="C618">
        <f>_xlfn.XLOOKUP(ufc_fights_2[[#This Row],[r_fighter_id]],ufc_fighters[id],ufc_fighters[year],"xxx",0,1)</f>
        <v>1987</v>
      </c>
      <c r="D618">
        <f>_xlfn.XLOOKUP(ufc_fights_2[[#This Row],[b_fighter_id]],ufc_fighters[id],ufc_fighters[year],"Prázdné",0,1)</f>
        <v>1987</v>
      </c>
      <c r="E618" s="10">
        <f>YEAR(ufc_fights_2[[#This Row],[date]])-ufc_fights_2[[#This Row],[r_year]]</f>
        <v>28</v>
      </c>
      <c r="F618" s="10">
        <f>YEAR(ufc_fights_2[[#This Row],[date]])-ufc_fights_2[[#This Row],[b_year]]</f>
        <v>28</v>
      </c>
      <c r="G618">
        <v>0</v>
      </c>
      <c r="H618">
        <v>1</v>
      </c>
      <c r="I618">
        <v>0.4375</v>
      </c>
      <c r="J618">
        <v>0.33550000000000002</v>
      </c>
      <c r="K618">
        <v>0.48359999999999997</v>
      </c>
      <c r="L618">
        <v>0.33550000000000002</v>
      </c>
      <c r="M618">
        <v>0.33329999999999999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3.1018518518518517E-3</v>
      </c>
      <c r="T618" s="2">
        <v>6.9444444444444444E-5</v>
      </c>
      <c r="U618">
        <v>0.26319999999999999</v>
      </c>
      <c r="V618">
        <v>0.31059999999999999</v>
      </c>
      <c r="W618">
        <v>0.16669999999999999</v>
      </c>
      <c r="X618">
        <v>0.93330000000000002</v>
      </c>
      <c r="Y618">
        <v>0.5</v>
      </c>
      <c r="Z618">
        <v>0.4118</v>
      </c>
      <c r="AA618">
        <v>0.33329999999999999</v>
      </c>
      <c r="AB618">
        <v>0.875</v>
      </c>
      <c r="AC618">
        <v>0.25</v>
      </c>
      <c r="AD618">
        <v>0</v>
      </c>
      <c r="AE618">
        <v>0.5</v>
      </c>
      <c r="AF618" t="s">
        <v>3915</v>
      </c>
      <c r="AG618" s="2">
        <v>3.472222222222222E-3</v>
      </c>
      <c r="AH618" t="s">
        <v>3911</v>
      </c>
      <c r="AI618">
        <v>3</v>
      </c>
      <c r="AJ618" t="s">
        <v>3949</v>
      </c>
      <c r="AK618" s="3">
        <v>42022</v>
      </c>
      <c r="AL618" s="10">
        <f>YEAR(ufc_fights_2[[#This Row],[date]])</f>
        <v>2015</v>
      </c>
      <c r="AM618" t="s">
        <v>4061</v>
      </c>
      <c r="AN618">
        <v>61</v>
      </c>
      <c r="AO618" t="s">
        <v>3913</v>
      </c>
      <c r="AP618">
        <f>IF(ufc_fights_2[[#This Row],[winner]]="Red",ufc_fights_2[[#This Row],[r_fighter_id]],ufc_fights_2[[#This Row],[b_fighter_id]])</f>
        <v>2484</v>
      </c>
      <c r="AQ618" t="str">
        <f>_xlfn.XLOOKUP(ufc_fights_2[[#This Row],[winnerID]],ufc_fighters[id],ufc_fighters[fighter_name],"xxx",0,1)</f>
        <v>Cathal Pendred</v>
      </c>
    </row>
    <row r="619" spans="1:43">
      <c r="A619">
        <v>2333</v>
      </c>
      <c r="B619">
        <v>2405</v>
      </c>
      <c r="C619">
        <f>_xlfn.XLOOKUP(ufc_fights_2[[#This Row],[r_fighter_id]],ufc_fighters[id],ufc_fighters[year],"xxx",0,1)</f>
        <v>1996</v>
      </c>
      <c r="D619">
        <f>_xlfn.XLOOKUP(ufc_fights_2[[#This Row],[b_fighter_id]],ufc_fighters[id],ufc_fighters[year],"Prázdné",0,1)</f>
        <v>1986</v>
      </c>
      <c r="E619" s="10">
        <f>YEAR(ufc_fights_2[[#This Row],[date]])-ufc_fights_2[[#This Row],[r_year]]</f>
        <v>22</v>
      </c>
      <c r="F619" s="10">
        <f>YEAR(ufc_fights_2[[#This Row],[date]])-ufc_fights_2[[#This Row],[b_year]]</f>
        <v>32</v>
      </c>
      <c r="G619">
        <v>1</v>
      </c>
      <c r="H619">
        <v>1</v>
      </c>
      <c r="I619">
        <v>0.64859999999999995</v>
      </c>
      <c r="J619">
        <v>0.375</v>
      </c>
      <c r="K619">
        <v>0.74</v>
      </c>
      <c r="L619">
        <v>0.70209999999999995</v>
      </c>
      <c r="M619">
        <v>1</v>
      </c>
      <c r="N619">
        <v>0.25</v>
      </c>
      <c r="O619">
        <v>1</v>
      </c>
      <c r="P619">
        <v>1</v>
      </c>
      <c r="Q619">
        <v>0</v>
      </c>
      <c r="R619">
        <v>0</v>
      </c>
      <c r="S619" s="2">
        <v>1.0763888888888889E-3</v>
      </c>
      <c r="T619" s="2">
        <v>3.6574074074074074E-3</v>
      </c>
      <c r="U619">
        <v>0.64290000000000003</v>
      </c>
      <c r="V619">
        <v>0.35709999999999997</v>
      </c>
      <c r="W619">
        <v>0.75</v>
      </c>
      <c r="X619">
        <v>0</v>
      </c>
      <c r="Y619">
        <v>0</v>
      </c>
      <c r="Z619">
        <v>0.4</v>
      </c>
      <c r="AA619">
        <v>0.5</v>
      </c>
      <c r="AB619">
        <v>0.84619999999999995</v>
      </c>
      <c r="AC619">
        <v>0.5</v>
      </c>
      <c r="AD619">
        <v>0.77780000000000005</v>
      </c>
      <c r="AE619">
        <v>0.33329999999999999</v>
      </c>
      <c r="AF619" t="s">
        <v>3910</v>
      </c>
      <c r="AG619" s="2">
        <v>2.2337962962962962E-3</v>
      </c>
      <c r="AH619" t="s">
        <v>3911</v>
      </c>
      <c r="AI619">
        <v>3</v>
      </c>
      <c r="AJ619" t="s">
        <v>3924</v>
      </c>
      <c r="AK619" s="3">
        <v>43295</v>
      </c>
      <c r="AL619" s="10">
        <f>YEAR(ufc_fights_2[[#This Row],[date]])</f>
        <v>2018</v>
      </c>
      <c r="AM619" t="s">
        <v>4061</v>
      </c>
      <c r="AN619">
        <v>17</v>
      </c>
      <c r="AO619" t="s">
        <v>3913</v>
      </c>
      <c r="AP619">
        <f>IF(ufc_fights_2[[#This Row],[winner]]="Red",ufc_fights_2[[#This Row],[r_fighter_id]],ufc_fights_2[[#This Row],[b_fighter_id]])</f>
        <v>2333</v>
      </c>
      <c r="AQ619" t="str">
        <f>_xlfn.XLOOKUP(ufc_fights_2[[#This Row],[winnerID]],ufc_fighters[id],ufc_fighters[fighter_name],"xxx",0,1)</f>
        <v>Sage Northcutt</v>
      </c>
    </row>
    <row r="620" spans="1:43">
      <c r="A620">
        <v>2484</v>
      </c>
      <c r="B620">
        <v>3316</v>
      </c>
      <c r="C620">
        <f>_xlfn.XLOOKUP(ufc_fights_2[[#This Row],[r_fighter_id]],ufc_fighters[id],ufc_fighters[year],"xxx",0,1)</f>
        <v>1987</v>
      </c>
      <c r="D620">
        <f>_xlfn.XLOOKUP(ufc_fights_2[[#This Row],[b_fighter_id]],ufc_fighters[id],ufc_fighters[year],"Prázdné",0,1)</f>
        <v>1982</v>
      </c>
      <c r="E620" s="10">
        <f>YEAR(ufc_fights_2[[#This Row],[date]])-ufc_fights_2[[#This Row],[r_year]]</f>
        <v>27</v>
      </c>
      <c r="F620" s="10">
        <f>YEAR(ufc_fights_2[[#This Row],[date]])-ufc_fights_2[[#This Row],[b_year]]</f>
        <v>32</v>
      </c>
      <c r="G620">
        <v>0</v>
      </c>
      <c r="H620">
        <v>0</v>
      </c>
      <c r="I620">
        <v>0.53400000000000003</v>
      </c>
      <c r="J620">
        <v>0.39179999999999998</v>
      </c>
      <c r="K620">
        <v>0.54720000000000002</v>
      </c>
      <c r="L620">
        <v>0.46550000000000002</v>
      </c>
      <c r="M620">
        <v>7.1400000000000005E-2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1.736111111111111E-3</v>
      </c>
      <c r="T620" s="2">
        <v>9.2592592592592588E-5</v>
      </c>
      <c r="U620">
        <v>0.2414</v>
      </c>
      <c r="V620">
        <v>0.34570000000000001</v>
      </c>
      <c r="W620">
        <v>0.85709999999999997</v>
      </c>
      <c r="X620">
        <v>0.9355</v>
      </c>
      <c r="Y620">
        <v>0.85709999999999997</v>
      </c>
      <c r="Z620">
        <v>0.5</v>
      </c>
      <c r="AA620">
        <v>0.3846</v>
      </c>
      <c r="AB620">
        <v>1</v>
      </c>
      <c r="AC620">
        <v>0.75</v>
      </c>
      <c r="AD620">
        <v>0</v>
      </c>
      <c r="AE620">
        <v>0</v>
      </c>
      <c r="AF620" t="s">
        <v>3922</v>
      </c>
      <c r="AG620" s="2">
        <v>3.472222222222222E-3</v>
      </c>
      <c r="AH620" t="s">
        <v>3911</v>
      </c>
      <c r="AI620">
        <v>3</v>
      </c>
      <c r="AJ620" t="s">
        <v>3931</v>
      </c>
      <c r="AK620" s="3">
        <v>41916</v>
      </c>
      <c r="AL620" s="10">
        <f>YEAR(ufc_fights_2[[#This Row],[date]])</f>
        <v>2014</v>
      </c>
      <c r="AM620" t="s">
        <v>4061</v>
      </c>
      <c r="AN620">
        <v>86</v>
      </c>
      <c r="AO620" t="s">
        <v>3913</v>
      </c>
      <c r="AP620">
        <f>IF(ufc_fights_2[[#This Row],[winner]]="Red",ufc_fights_2[[#This Row],[r_fighter_id]],ufc_fights_2[[#This Row],[b_fighter_id]])</f>
        <v>2484</v>
      </c>
      <c r="AQ620" t="str">
        <f>_xlfn.XLOOKUP(ufc_fights_2[[#This Row],[winnerID]],ufc_fighters[id],ufc_fighters[fighter_name],"xxx",0,1)</f>
        <v>Cathal Pendred</v>
      </c>
    </row>
    <row r="621" spans="1:43">
      <c r="A621">
        <v>84</v>
      </c>
      <c r="B621">
        <v>3138</v>
      </c>
      <c r="C621">
        <f>_xlfn.XLOOKUP(ufc_fights_2[[#This Row],[r_fighter_id]],ufc_fighters[id],ufc_fighters[year],"xxx",0,1)</f>
        <v>1983</v>
      </c>
      <c r="D621">
        <f>_xlfn.XLOOKUP(ufc_fights_2[[#This Row],[b_fighter_id]],ufc_fighters[id],ufc_fighters[year],"Prázdné",0,1)</f>
        <v>1984</v>
      </c>
      <c r="E621" s="10">
        <f>YEAR(ufc_fights_2[[#This Row],[date]])-ufc_fights_2[[#This Row],[r_year]]</f>
        <v>28</v>
      </c>
      <c r="F621" s="10">
        <f>YEAR(ufc_fights_2[[#This Row],[date]])-ufc_fights_2[[#This Row],[b_year]]</f>
        <v>27</v>
      </c>
      <c r="G621">
        <v>0</v>
      </c>
      <c r="H621">
        <v>0</v>
      </c>
      <c r="I621">
        <v>0.36940000000000001</v>
      </c>
      <c r="J621">
        <v>0.3669</v>
      </c>
      <c r="K621">
        <v>0.432</v>
      </c>
      <c r="L621">
        <v>0.42249999999999999</v>
      </c>
      <c r="M621">
        <v>0.33329999999999999</v>
      </c>
      <c r="N621">
        <v>0.28570000000000001</v>
      </c>
      <c r="O621">
        <v>0</v>
      </c>
      <c r="P621">
        <v>0</v>
      </c>
      <c r="Q621">
        <v>0</v>
      </c>
      <c r="R621">
        <v>0</v>
      </c>
      <c r="S621" s="2">
        <v>6.9444444444444447E-4</v>
      </c>
      <c r="T621" s="2">
        <v>5.3125000000000004E-3</v>
      </c>
      <c r="U621">
        <v>0.33329999999999999</v>
      </c>
      <c r="V621">
        <v>0.2326</v>
      </c>
      <c r="W621">
        <v>1</v>
      </c>
      <c r="X621">
        <v>0.66669999999999996</v>
      </c>
      <c r="Y621">
        <v>0.90480000000000005</v>
      </c>
      <c r="Z621">
        <v>0.36080000000000001</v>
      </c>
      <c r="AA621">
        <v>0.26150000000000001</v>
      </c>
      <c r="AB621">
        <v>0.42859999999999998</v>
      </c>
      <c r="AC621">
        <v>0.71050000000000002</v>
      </c>
      <c r="AD621">
        <v>0</v>
      </c>
      <c r="AE621">
        <v>1</v>
      </c>
      <c r="AF621" t="s">
        <v>3915</v>
      </c>
      <c r="AG621" s="2">
        <v>3.472222222222222E-3</v>
      </c>
      <c r="AH621" t="s">
        <v>3911</v>
      </c>
      <c r="AI621">
        <v>3</v>
      </c>
      <c r="AJ621" t="s">
        <v>3985</v>
      </c>
      <c r="AK621" s="3">
        <v>40691</v>
      </c>
      <c r="AL621" s="10">
        <f>YEAR(ufc_fights_2[[#This Row],[date]])</f>
        <v>2011</v>
      </c>
      <c r="AM621" t="s">
        <v>4061</v>
      </c>
      <c r="AN621">
        <v>1</v>
      </c>
      <c r="AO621" t="s">
        <v>3918</v>
      </c>
      <c r="AP621">
        <f>IF(ufc_fights_2[[#This Row],[winner]]="Red",ufc_fights_2[[#This Row],[r_fighter_id]],ufc_fights_2[[#This Row],[b_fighter_id]])</f>
        <v>3138</v>
      </c>
      <c r="AQ621" t="str">
        <f>_xlfn.XLOOKUP(ufc_fights_2[[#This Row],[winnerID]],ufc_fighters[id],ufc_fighters[fighter_name],"xxx",0,1)</f>
        <v>Rick Story</v>
      </c>
    </row>
    <row r="622" spans="1:43">
      <c r="A622">
        <v>1319</v>
      </c>
      <c r="B622">
        <v>3138</v>
      </c>
      <c r="C622">
        <f>_xlfn.XLOOKUP(ufc_fights_2[[#This Row],[r_fighter_id]],ufc_fighters[id],ufc_fighters[year],"xxx",0,1)</f>
        <v>1983</v>
      </c>
      <c r="D622">
        <f>_xlfn.XLOOKUP(ufc_fights_2[[#This Row],[b_fighter_id]],ufc_fighters[id],ufc_fighters[year],"Prázdné",0,1)</f>
        <v>1984</v>
      </c>
      <c r="E622" s="10">
        <f>YEAR(ufc_fights_2[[#This Row],[date]])-ufc_fights_2[[#This Row],[r_year]]</f>
        <v>27</v>
      </c>
      <c r="F622" s="10">
        <f>YEAR(ufc_fights_2[[#This Row],[date]])-ufc_fights_2[[#This Row],[b_year]]</f>
        <v>26</v>
      </c>
      <c r="G622">
        <v>0</v>
      </c>
      <c r="H622">
        <v>0</v>
      </c>
      <c r="I622">
        <v>0.4138</v>
      </c>
      <c r="J622">
        <v>0.44</v>
      </c>
      <c r="K622">
        <v>0.5696</v>
      </c>
      <c r="L622">
        <v>0.57650000000000001</v>
      </c>
      <c r="M622">
        <v>0.46150000000000002</v>
      </c>
      <c r="N622">
        <v>0.4</v>
      </c>
      <c r="O622">
        <v>1</v>
      </c>
      <c r="P622">
        <v>1</v>
      </c>
      <c r="Q622">
        <v>0</v>
      </c>
      <c r="R622">
        <v>0</v>
      </c>
      <c r="S622" s="2">
        <v>4.363425925925926E-3</v>
      </c>
      <c r="T622" s="2">
        <v>1.9791666666666668E-3</v>
      </c>
      <c r="U622">
        <v>0.35289999999999999</v>
      </c>
      <c r="V622">
        <v>0.25319999999999998</v>
      </c>
      <c r="W622">
        <v>0.5</v>
      </c>
      <c r="X622">
        <v>1</v>
      </c>
      <c r="Y622">
        <v>0.91669999999999996</v>
      </c>
      <c r="Z622">
        <v>0.38779999999999998</v>
      </c>
      <c r="AA622">
        <v>0.3548</v>
      </c>
      <c r="AB622">
        <v>0.55559999999999998</v>
      </c>
      <c r="AC622">
        <v>0.6774</v>
      </c>
      <c r="AD622">
        <v>0</v>
      </c>
      <c r="AE622">
        <v>1</v>
      </c>
      <c r="AF622" t="s">
        <v>3915</v>
      </c>
      <c r="AG622" s="2">
        <v>3.472222222222222E-3</v>
      </c>
      <c r="AH622" t="s">
        <v>3911</v>
      </c>
      <c r="AI622">
        <v>3</v>
      </c>
      <c r="AJ622" t="s">
        <v>3967</v>
      </c>
      <c r="AK622" s="3">
        <v>40516</v>
      </c>
      <c r="AL622" s="10">
        <f>YEAR(ufc_fights_2[[#This Row],[date]])</f>
        <v>2010</v>
      </c>
      <c r="AM622" t="s">
        <v>4061</v>
      </c>
      <c r="AN622">
        <v>1</v>
      </c>
      <c r="AO622" t="s">
        <v>3918</v>
      </c>
      <c r="AP622">
        <f>IF(ufc_fights_2[[#This Row],[winner]]="Red",ufc_fights_2[[#This Row],[r_fighter_id]],ufc_fights_2[[#This Row],[b_fighter_id]])</f>
        <v>3138</v>
      </c>
      <c r="AQ622" t="str">
        <f>_xlfn.XLOOKUP(ufc_fights_2[[#This Row],[winnerID]],ufc_fighters[id],ufc_fighters[fighter_name],"xxx",0,1)</f>
        <v>Rick Story</v>
      </c>
    </row>
    <row r="623" spans="1:43">
      <c r="A623">
        <v>2798</v>
      </c>
      <c r="B623">
        <v>3138</v>
      </c>
      <c r="C623">
        <f>_xlfn.XLOOKUP(ufc_fights_2[[#This Row],[r_fighter_id]],ufc_fighters[id],ufc_fighters[year],"xxx",0,1)</f>
        <v>1986</v>
      </c>
      <c r="D623">
        <f>_xlfn.XLOOKUP(ufc_fights_2[[#This Row],[b_fighter_id]],ufc_fighters[id],ufc_fighters[year],"Prázdné",0,1)</f>
        <v>1984</v>
      </c>
      <c r="E623" s="10">
        <f>YEAR(ufc_fights_2[[#This Row],[date]])-ufc_fights_2[[#This Row],[r_year]]</f>
        <v>30</v>
      </c>
      <c r="F623" s="10">
        <f>YEAR(ufc_fights_2[[#This Row],[date]])-ufc_fights_2[[#This Row],[b_year]]</f>
        <v>32</v>
      </c>
      <c r="G623">
        <v>0</v>
      </c>
      <c r="H623">
        <v>0</v>
      </c>
      <c r="I623">
        <v>0.45069999999999999</v>
      </c>
      <c r="J623">
        <v>0.52249999999999996</v>
      </c>
      <c r="K623">
        <v>0.54649999999999999</v>
      </c>
      <c r="L623">
        <v>0.64670000000000005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4.2824074074074075E-4</v>
      </c>
      <c r="T623" s="2">
        <v>4.8032407407407407E-3</v>
      </c>
      <c r="U623">
        <v>0.30769999999999997</v>
      </c>
      <c r="V623">
        <v>0.3115</v>
      </c>
      <c r="W623">
        <v>0.75</v>
      </c>
      <c r="X623">
        <v>1</v>
      </c>
      <c r="Y623">
        <v>0.76470000000000005</v>
      </c>
      <c r="Z623">
        <v>0.44230000000000003</v>
      </c>
      <c r="AA623">
        <v>0.4</v>
      </c>
      <c r="AB623">
        <v>0.47370000000000001</v>
      </c>
      <c r="AC623">
        <v>0.69569999999999999</v>
      </c>
      <c r="AD623">
        <v>0</v>
      </c>
      <c r="AE623">
        <v>0</v>
      </c>
      <c r="AF623" t="s">
        <v>3915</v>
      </c>
      <c r="AG623" s="2">
        <v>3.472222222222222E-3</v>
      </c>
      <c r="AH623" t="s">
        <v>3911</v>
      </c>
      <c r="AI623">
        <v>3</v>
      </c>
      <c r="AJ623" t="s">
        <v>3925</v>
      </c>
      <c r="AK623" s="3">
        <v>42519</v>
      </c>
      <c r="AL623" s="10">
        <f>YEAR(ufc_fights_2[[#This Row],[date]])</f>
        <v>2016</v>
      </c>
      <c r="AM623" t="s">
        <v>4061</v>
      </c>
      <c r="AN623">
        <v>1</v>
      </c>
      <c r="AO623" t="s">
        <v>3918</v>
      </c>
      <c r="AP623">
        <f>IF(ufc_fights_2[[#This Row],[winner]]="Red",ufc_fights_2[[#This Row],[r_fighter_id]],ufc_fights_2[[#This Row],[b_fighter_id]])</f>
        <v>3138</v>
      </c>
      <c r="AQ623" t="str">
        <f>_xlfn.XLOOKUP(ufc_fights_2[[#This Row],[winnerID]],ufc_fighters[id],ufc_fighters[fighter_name],"xxx",0,1)</f>
        <v>Rick Story</v>
      </c>
    </row>
    <row r="624" spans="1:43">
      <c r="A624">
        <v>851</v>
      </c>
      <c r="B624">
        <v>3138</v>
      </c>
      <c r="C624">
        <f>_xlfn.XLOOKUP(ufc_fights_2[[#This Row],[r_fighter_id]],ufc_fighters[id],ufc_fighters[year],"xxx",0,1)</f>
        <v>1980</v>
      </c>
      <c r="D624">
        <f>_xlfn.XLOOKUP(ufc_fights_2[[#This Row],[b_fighter_id]],ufc_fighters[id],ufc_fighters[year],"Prázdné",0,1)</f>
        <v>1984</v>
      </c>
      <c r="E624" s="10">
        <f>YEAR(ufc_fights_2[[#This Row],[date]])-ufc_fights_2[[#This Row],[r_year]]</f>
        <v>33</v>
      </c>
      <c r="F624" s="10">
        <f>YEAR(ufc_fights_2[[#This Row],[date]])-ufc_fights_2[[#This Row],[b_year]]</f>
        <v>29</v>
      </c>
      <c r="G624">
        <v>0</v>
      </c>
      <c r="H624">
        <v>1</v>
      </c>
      <c r="I624">
        <v>0.36840000000000001</v>
      </c>
      <c r="J624">
        <v>0.35680000000000001</v>
      </c>
      <c r="K624">
        <v>0.36840000000000001</v>
      </c>
      <c r="L624">
        <v>0.3695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 s="2">
        <v>2.8935185185185184E-4</v>
      </c>
      <c r="T624" s="2">
        <v>7.1759259259259259E-4</v>
      </c>
      <c r="U624">
        <v>0.33329999999999999</v>
      </c>
      <c r="V624">
        <v>0.26169999999999999</v>
      </c>
      <c r="W624">
        <v>0.42859999999999998</v>
      </c>
      <c r="X624">
        <v>0.53849999999999998</v>
      </c>
      <c r="Y624">
        <v>1</v>
      </c>
      <c r="Z624">
        <v>0.35510000000000003</v>
      </c>
      <c r="AA624">
        <v>0.3483</v>
      </c>
      <c r="AB624">
        <v>0.57140000000000002</v>
      </c>
      <c r="AC624">
        <v>0.15379999999999999</v>
      </c>
      <c r="AD624">
        <v>0</v>
      </c>
      <c r="AE624">
        <v>0.875</v>
      </c>
      <c r="AF624" t="s">
        <v>3915</v>
      </c>
      <c r="AG624" s="2">
        <v>3.472222222222222E-3</v>
      </c>
      <c r="AH624" t="s">
        <v>3911</v>
      </c>
      <c r="AI624">
        <v>3</v>
      </c>
      <c r="AJ624" t="s">
        <v>3914</v>
      </c>
      <c r="AK624" s="3">
        <v>41594</v>
      </c>
      <c r="AL624" s="10">
        <f>YEAR(ufc_fights_2[[#This Row],[date]])</f>
        <v>2013</v>
      </c>
      <c r="AM624" t="s">
        <v>4061</v>
      </c>
      <c r="AN624">
        <v>1</v>
      </c>
      <c r="AO624" t="s">
        <v>3918</v>
      </c>
      <c r="AP624">
        <f>IF(ufc_fights_2[[#This Row],[winner]]="Red",ufc_fights_2[[#This Row],[r_fighter_id]],ufc_fights_2[[#This Row],[b_fighter_id]])</f>
        <v>3138</v>
      </c>
      <c r="AQ624" t="str">
        <f>_xlfn.XLOOKUP(ufc_fights_2[[#This Row],[winnerID]],ufc_fighters[id],ufc_fighters[fighter_name],"xxx",0,1)</f>
        <v>Rick Story</v>
      </c>
    </row>
    <row r="625" spans="1:43">
      <c r="A625">
        <v>2448</v>
      </c>
      <c r="B625">
        <v>1251</v>
      </c>
      <c r="C625">
        <f>_xlfn.XLOOKUP(ufc_fights_2[[#This Row],[r_fighter_id]],ufc_fighters[id],ufc_fighters[year],"xxx",0,1)</f>
        <v>1982</v>
      </c>
      <c r="D625">
        <f>_xlfn.XLOOKUP(ufc_fights_2[[#This Row],[b_fighter_id]],ufc_fighters[id],ufc_fighters[year],"Prázdné",0,1)</f>
        <v>1975</v>
      </c>
      <c r="E625" s="10">
        <f>YEAR(ufc_fights_2[[#This Row],[date]])-ufc_fights_2[[#This Row],[r_year]]</f>
        <v>28</v>
      </c>
      <c r="F625" s="10">
        <f>YEAR(ufc_fights_2[[#This Row],[date]])-ufc_fights_2[[#This Row],[b_year]]</f>
        <v>35</v>
      </c>
      <c r="G625">
        <v>0</v>
      </c>
      <c r="H625">
        <v>1</v>
      </c>
      <c r="I625">
        <v>0.33329999999999999</v>
      </c>
      <c r="J625">
        <v>0.71430000000000005</v>
      </c>
      <c r="K625">
        <v>0.55559999999999998</v>
      </c>
      <c r="L625">
        <v>0.81820000000000004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6.7129629629629625E-4</v>
      </c>
      <c r="T625" s="2">
        <v>5.7870370370370373E-5</v>
      </c>
      <c r="U625">
        <v>0.33329999999999999</v>
      </c>
      <c r="V625">
        <v>0.6</v>
      </c>
      <c r="W625">
        <v>0</v>
      </c>
      <c r="X625">
        <v>0</v>
      </c>
      <c r="Y625">
        <v>0</v>
      </c>
      <c r="Z625">
        <v>0.33329999999999999</v>
      </c>
      <c r="AA625">
        <v>0.5</v>
      </c>
      <c r="AB625">
        <v>0</v>
      </c>
      <c r="AC625">
        <v>0.85709999999999997</v>
      </c>
      <c r="AD625">
        <v>0</v>
      </c>
      <c r="AE625">
        <v>0.66669999999999996</v>
      </c>
      <c r="AF625" t="s">
        <v>3910</v>
      </c>
      <c r="AG625" s="2">
        <v>1.238425925925926E-3</v>
      </c>
      <c r="AH625" t="s">
        <v>3911</v>
      </c>
      <c r="AI625">
        <v>3</v>
      </c>
      <c r="AJ625" t="s">
        <v>3928</v>
      </c>
      <c r="AK625" s="3">
        <v>40502</v>
      </c>
      <c r="AL625" s="10">
        <f>YEAR(ufc_fights_2[[#This Row],[date]])</f>
        <v>2010</v>
      </c>
      <c r="AM625" t="s">
        <v>4061</v>
      </c>
      <c r="AN625">
        <v>66</v>
      </c>
      <c r="AO625" t="s">
        <v>3918</v>
      </c>
      <c r="AP625">
        <f>IF(ufc_fights_2[[#This Row],[winner]]="Red",ufc_fights_2[[#This Row],[r_fighter_id]],ufc_fights_2[[#This Row],[b_fighter_id]])</f>
        <v>1251</v>
      </c>
      <c r="AQ625" t="str">
        <f>_xlfn.XLOOKUP(ufc_fights_2[[#This Row],[winnerID]],ufc_fighters[id],ufc_fighters[fighter_name],"xxx",0,1)</f>
        <v>Dennis Hallman</v>
      </c>
    </row>
    <row r="626" spans="1:43">
      <c r="A626">
        <v>3138</v>
      </c>
      <c r="B626">
        <v>1796</v>
      </c>
      <c r="C626">
        <f>_xlfn.XLOOKUP(ufc_fights_2[[#This Row],[r_fighter_id]],ufc_fighters[id],ufc_fighters[year],"xxx",0,1)</f>
        <v>1984</v>
      </c>
      <c r="D626">
        <f>_xlfn.XLOOKUP(ufc_fights_2[[#This Row],[b_fighter_id]],ufc_fighters[id],ufc_fighters[year],"Prázdné",0,1)</f>
        <v>1982</v>
      </c>
      <c r="E626" s="10">
        <f>YEAR(ufc_fights_2[[#This Row],[date]])-ufc_fights_2[[#This Row],[r_year]]</f>
        <v>26</v>
      </c>
      <c r="F626" s="10">
        <f>YEAR(ufc_fights_2[[#This Row],[date]])-ufc_fights_2[[#This Row],[b_year]]</f>
        <v>28</v>
      </c>
      <c r="G626">
        <v>0</v>
      </c>
      <c r="H626">
        <v>0</v>
      </c>
      <c r="I626">
        <v>0.27329999999999999</v>
      </c>
      <c r="J626">
        <v>0.1719</v>
      </c>
      <c r="K626">
        <v>0.34899999999999998</v>
      </c>
      <c r="L626">
        <v>0.18459999999999999</v>
      </c>
      <c r="M626">
        <v>0.66669999999999996</v>
      </c>
      <c r="N626">
        <v>0.5</v>
      </c>
      <c r="O626">
        <v>1</v>
      </c>
      <c r="P626">
        <v>1</v>
      </c>
      <c r="Q626">
        <v>1</v>
      </c>
      <c r="R626">
        <v>0</v>
      </c>
      <c r="S626" s="2">
        <v>3.0439814814814813E-3</v>
      </c>
      <c r="T626" s="2">
        <v>7.291666666666667E-4</v>
      </c>
      <c r="U626">
        <v>0.2026</v>
      </c>
      <c r="V626">
        <v>0.11609999999999999</v>
      </c>
      <c r="W626">
        <v>0.8</v>
      </c>
      <c r="X626">
        <v>1</v>
      </c>
      <c r="Y626">
        <v>0.5</v>
      </c>
      <c r="Z626">
        <v>0.23680000000000001</v>
      </c>
      <c r="AA626">
        <v>0.16669999999999999</v>
      </c>
      <c r="AB626">
        <v>0.7</v>
      </c>
      <c r="AC626">
        <v>0.5</v>
      </c>
      <c r="AD626">
        <v>0.4</v>
      </c>
      <c r="AE626">
        <v>0</v>
      </c>
      <c r="AF626" t="s">
        <v>3922</v>
      </c>
      <c r="AG626" s="2">
        <v>3.472222222222222E-3</v>
      </c>
      <c r="AH626" t="s">
        <v>3911</v>
      </c>
      <c r="AI626">
        <v>3</v>
      </c>
      <c r="AJ626" t="s">
        <v>4016</v>
      </c>
      <c r="AK626" s="3">
        <v>40189</v>
      </c>
      <c r="AL626" s="10">
        <f>YEAR(ufc_fights_2[[#This Row],[date]])</f>
        <v>2010</v>
      </c>
      <c r="AM626" t="s">
        <v>4061</v>
      </c>
      <c r="AN626">
        <v>27</v>
      </c>
      <c r="AO626" t="s">
        <v>3913</v>
      </c>
      <c r="AP626">
        <f>IF(ufc_fights_2[[#This Row],[winner]]="Red",ufc_fights_2[[#This Row],[r_fighter_id]],ufc_fights_2[[#This Row],[b_fighter_id]])</f>
        <v>3138</v>
      </c>
      <c r="AQ626" t="str">
        <f>_xlfn.XLOOKUP(ufc_fights_2[[#This Row],[winnerID]],ufc_fighters[id],ufc_fighters[fighter_name],"xxx",0,1)</f>
        <v>Rick Story</v>
      </c>
    </row>
    <row r="627" spans="1:43">
      <c r="A627">
        <v>3138</v>
      </c>
      <c r="B627">
        <v>1921</v>
      </c>
      <c r="C627">
        <f>_xlfn.XLOOKUP(ufc_fights_2[[#This Row],[r_fighter_id]],ufc_fighters[id],ufc_fighters[year],"xxx",0,1)</f>
        <v>1984</v>
      </c>
      <c r="D627">
        <f>_xlfn.XLOOKUP(ufc_fights_2[[#This Row],[b_fighter_id]],ufc_fighters[id],ufc_fighters[year],"Prázdné",0,1)</f>
        <v>1989</v>
      </c>
      <c r="E627" s="10">
        <f>YEAR(ufc_fights_2[[#This Row],[date]])-ufc_fights_2[[#This Row],[r_year]]</f>
        <v>30</v>
      </c>
      <c r="F627" s="10">
        <f>YEAR(ufc_fights_2[[#This Row],[date]])-ufc_fights_2[[#This Row],[b_year]]</f>
        <v>25</v>
      </c>
      <c r="G627">
        <v>0</v>
      </c>
      <c r="H627">
        <v>0</v>
      </c>
      <c r="I627">
        <v>0.61539999999999995</v>
      </c>
      <c r="J627">
        <v>0.55000000000000004</v>
      </c>
      <c r="K627">
        <v>0.7571</v>
      </c>
      <c r="L627">
        <v>0.65620000000000001</v>
      </c>
      <c r="M627">
        <v>0.75</v>
      </c>
      <c r="N627">
        <v>0</v>
      </c>
      <c r="O627">
        <v>1</v>
      </c>
      <c r="P627">
        <v>0</v>
      </c>
      <c r="Q627">
        <v>0</v>
      </c>
      <c r="R627">
        <v>0</v>
      </c>
      <c r="S627" s="2">
        <v>3.9930555555555552E-3</v>
      </c>
      <c r="T627" s="2">
        <v>0</v>
      </c>
      <c r="U627">
        <v>0.59460000000000002</v>
      </c>
      <c r="V627">
        <v>0.3846</v>
      </c>
      <c r="W627">
        <v>1</v>
      </c>
      <c r="X627">
        <v>0</v>
      </c>
      <c r="Y627">
        <v>1</v>
      </c>
      <c r="Z627">
        <v>0.4375</v>
      </c>
      <c r="AA627">
        <v>0.47060000000000002</v>
      </c>
      <c r="AB627">
        <v>0</v>
      </c>
      <c r="AC627">
        <v>1</v>
      </c>
      <c r="AD627">
        <v>0.73909999999999998</v>
      </c>
      <c r="AE627">
        <v>1</v>
      </c>
      <c r="AF627" t="s">
        <v>3933</v>
      </c>
      <c r="AG627" s="2">
        <v>1.5277777777777779E-3</v>
      </c>
      <c r="AH627" t="s">
        <v>3911</v>
      </c>
      <c r="AI627">
        <v>3</v>
      </c>
      <c r="AJ627" t="s">
        <v>3928</v>
      </c>
      <c r="AK627" s="3">
        <v>41836</v>
      </c>
      <c r="AL627" s="10">
        <f>YEAR(ufc_fights_2[[#This Row],[date]])</f>
        <v>2014</v>
      </c>
      <c r="AM627" t="s">
        <v>4061</v>
      </c>
      <c r="AN627">
        <v>36</v>
      </c>
      <c r="AO627" t="s">
        <v>3913</v>
      </c>
      <c r="AP627">
        <f>IF(ufc_fights_2[[#This Row],[winner]]="Red",ufc_fights_2[[#This Row],[r_fighter_id]],ufc_fights_2[[#This Row],[b_fighter_id]])</f>
        <v>3138</v>
      </c>
      <c r="AQ627" t="str">
        <f>_xlfn.XLOOKUP(ufc_fights_2[[#This Row],[winnerID]],ufc_fighters[id],ufc_fighters[fighter_name],"xxx",0,1)</f>
        <v>Rick Story</v>
      </c>
    </row>
    <row r="628" spans="1:43">
      <c r="A628">
        <v>3138</v>
      </c>
      <c r="B628">
        <v>1496</v>
      </c>
      <c r="C628">
        <f>_xlfn.XLOOKUP(ufc_fights_2[[#This Row],[r_fighter_id]],ufc_fighters[id],ufc_fighters[year],"xxx",0,1)</f>
        <v>1984</v>
      </c>
      <c r="D628">
        <f>_xlfn.XLOOKUP(ufc_fights_2[[#This Row],[b_fighter_id]],ufc_fighters[id],ufc_fighters[year],"Prázdné",0,1)</f>
        <v>1985</v>
      </c>
      <c r="E628" s="10">
        <f>YEAR(ufc_fights_2[[#This Row],[date]])-ufc_fights_2[[#This Row],[r_year]]</f>
        <v>28</v>
      </c>
      <c r="F628" s="10">
        <f>YEAR(ufc_fights_2[[#This Row],[date]])-ufc_fights_2[[#This Row],[b_year]]</f>
        <v>27</v>
      </c>
      <c r="G628">
        <v>0</v>
      </c>
      <c r="H628">
        <v>0</v>
      </c>
      <c r="I628">
        <v>0.40799999999999997</v>
      </c>
      <c r="J628">
        <v>0.3</v>
      </c>
      <c r="K628">
        <v>0.4718</v>
      </c>
      <c r="L628">
        <v>0.33329999999999999</v>
      </c>
      <c r="M628">
        <v>0.83330000000000004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3.6226851851851854E-3</v>
      </c>
      <c r="T628" s="2">
        <v>5.3240740740740744E-4</v>
      </c>
      <c r="U628">
        <v>0.1646</v>
      </c>
      <c r="V628">
        <v>0.23400000000000001</v>
      </c>
      <c r="W628">
        <v>0.77139999999999997</v>
      </c>
      <c r="X628">
        <v>1</v>
      </c>
      <c r="Y628">
        <v>1</v>
      </c>
      <c r="Z628">
        <v>0.27839999999999998</v>
      </c>
      <c r="AA628">
        <v>0.3</v>
      </c>
      <c r="AB628">
        <v>1</v>
      </c>
      <c r="AC628">
        <v>0</v>
      </c>
      <c r="AD628">
        <v>0.84</v>
      </c>
      <c r="AE628">
        <v>0</v>
      </c>
      <c r="AF628" t="s">
        <v>3915</v>
      </c>
      <c r="AG628" s="2">
        <v>3.472222222222222E-3</v>
      </c>
      <c r="AH628" t="s">
        <v>3911</v>
      </c>
      <c r="AI628">
        <v>3</v>
      </c>
      <c r="AJ628" t="s">
        <v>3928</v>
      </c>
      <c r="AK628" s="3">
        <v>41082</v>
      </c>
      <c r="AL628" s="10">
        <f>YEAR(ufc_fights_2[[#This Row],[date]])</f>
        <v>2012</v>
      </c>
      <c r="AM628" t="s">
        <v>4061</v>
      </c>
      <c r="AN628">
        <v>36</v>
      </c>
      <c r="AO628" t="s">
        <v>3913</v>
      </c>
      <c r="AP628">
        <f>IF(ufc_fights_2[[#This Row],[winner]]="Red",ufc_fights_2[[#This Row],[r_fighter_id]],ufc_fights_2[[#This Row],[b_fighter_id]])</f>
        <v>3138</v>
      </c>
      <c r="AQ628" t="str">
        <f>_xlfn.XLOOKUP(ufc_fights_2[[#This Row],[winnerID]],ufc_fighters[id],ufc_fighters[fighter_name],"xxx",0,1)</f>
        <v>Rick Story</v>
      </c>
    </row>
    <row r="629" spans="1:43">
      <c r="A629">
        <v>2293</v>
      </c>
      <c r="B629">
        <v>3138</v>
      </c>
      <c r="C629">
        <f>_xlfn.XLOOKUP(ufc_fights_2[[#This Row],[r_fighter_id]],ufc_fighters[id],ufc_fighters[year],"xxx",0,1)</f>
        <v>1988</v>
      </c>
      <c r="D629">
        <f>_xlfn.XLOOKUP(ufc_fights_2[[#This Row],[b_fighter_id]],ufc_fighters[id],ufc_fighters[year],"Prázdné",0,1)</f>
        <v>1984</v>
      </c>
      <c r="E629" s="10">
        <f>YEAR(ufc_fights_2[[#This Row],[date]])-ufc_fights_2[[#This Row],[r_year]]</f>
        <v>26</v>
      </c>
      <c r="F629" s="10">
        <f>YEAR(ufc_fights_2[[#This Row],[date]])-ufc_fights_2[[#This Row],[b_year]]</f>
        <v>30</v>
      </c>
      <c r="G629">
        <v>0</v>
      </c>
      <c r="H629">
        <v>1</v>
      </c>
      <c r="I629">
        <v>0.49530000000000002</v>
      </c>
      <c r="J629">
        <v>0.5333</v>
      </c>
      <c r="K629">
        <v>0.5</v>
      </c>
      <c r="L629">
        <v>0.58609999999999995</v>
      </c>
      <c r="M629">
        <v>0.25</v>
      </c>
      <c r="N629">
        <v>1</v>
      </c>
      <c r="O629">
        <v>0</v>
      </c>
      <c r="P629">
        <v>0</v>
      </c>
      <c r="Q629">
        <v>0</v>
      </c>
      <c r="R629">
        <v>0</v>
      </c>
      <c r="S629" s="2">
        <v>2.4305555555555555E-4</v>
      </c>
      <c r="T629" s="2">
        <v>4.1666666666666669E-4</v>
      </c>
      <c r="U629">
        <v>0.44829999999999998</v>
      </c>
      <c r="V629">
        <v>0.38390000000000002</v>
      </c>
      <c r="W629">
        <v>0.75</v>
      </c>
      <c r="X629">
        <v>0.5</v>
      </c>
      <c r="Y629">
        <v>0.9355</v>
      </c>
      <c r="Z629">
        <v>0.47570000000000001</v>
      </c>
      <c r="AA629">
        <v>0.50739999999999996</v>
      </c>
      <c r="AB629">
        <v>1</v>
      </c>
      <c r="AC629">
        <v>0.72729999999999995</v>
      </c>
      <c r="AD629">
        <v>0</v>
      </c>
      <c r="AE629">
        <v>0.58330000000000004</v>
      </c>
      <c r="AF629" t="s">
        <v>3922</v>
      </c>
      <c r="AG629" s="2">
        <v>3.472222222222222E-3</v>
      </c>
      <c r="AH629" t="s">
        <v>3927</v>
      </c>
      <c r="AI629">
        <v>5</v>
      </c>
      <c r="AJ629" t="s">
        <v>3931</v>
      </c>
      <c r="AK629" s="3">
        <v>41916</v>
      </c>
      <c r="AL629" s="10">
        <f>YEAR(ufc_fights_2[[#This Row],[date]])</f>
        <v>2014</v>
      </c>
      <c r="AM629" t="s">
        <v>4061</v>
      </c>
      <c r="AN629">
        <v>86</v>
      </c>
      <c r="AO629" t="s">
        <v>3918</v>
      </c>
      <c r="AP629">
        <f>IF(ufc_fights_2[[#This Row],[winner]]="Red",ufc_fights_2[[#This Row],[r_fighter_id]],ufc_fights_2[[#This Row],[b_fighter_id]])</f>
        <v>3138</v>
      </c>
      <c r="AQ629" t="str">
        <f>_xlfn.XLOOKUP(ufc_fights_2[[#This Row],[winnerID]],ufc_fighters[id],ufc_fighters[fighter_name],"xxx",0,1)</f>
        <v>Rick Story</v>
      </c>
    </row>
    <row r="630" spans="1:43">
      <c r="A630">
        <v>3241</v>
      </c>
      <c r="B630">
        <v>2138</v>
      </c>
      <c r="C630">
        <f>_xlfn.XLOOKUP(ufc_fights_2[[#This Row],[r_fighter_id]],ufc_fighters[id],ufc_fighters[year],"xxx",0,1)</f>
        <v>1981</v>
      </c>
      <c r="D630">
        <f>_xlfn.XLOOKUP(ufc_fights_2[[#This Row],[b_fighter_id]],ufc_fighters[id],ufc_fighters[year],"Prázdné",0,1)</f>
        <v>1979</v>
      </c>
      <c r="E630" s="10">
        <f>YEAR(ufc_fights_2[[#This Row],[date]])-ufc_fights_2[[#This Row],[r_year]]</f>
        <v>30</v>
      </c>
      <c r="F630" s="10">
        <f>YEAR(ufc_fights_2[[#This Row],[date]])-ufc_fights_2[[#This Row],[b_year]]</f>
        <v>32</v>
      </c>
      <c r="G630">
        <v>0</v>
      </c>
      <c r="H630">
        <v>0</v>
      </c>
      <c r="I630">
        <v>0.27539999999999998</v>
      </c>
      <c r="J630">
        <v>0.19170000000000001</v>
      </c>
      <c r="K630">
        <v>0.35709999999999997</v>
      </c>
      <c r="L630">
        <v>0.3851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 s="2">
        <v>3.414351851851852E-3</v>
      </c>
      <c r="T630" s="2">
        <v>4.2824074074074075E-4</v>
      </c>
      <c r="U630">
        <v>0.2203</v>
      </c>
      <c r="V630">
        <v>0.1386</v>
      </c>
      <c r="W630">
        <v>0.5</v>
      </c>
      <c r="X630">
        <v>0.75</v>
      </c>
      <c r="Y630">
        <v>0.61539999999999995</v>
      </c>
      <c r="Z630">
        <v>0.26150000000000001</v>
      </c>
      <c r="AA630">
        <v>0.18490000000000001</v>
      </c>
      <c r="AB630">
        <v>0</v>
      </c>
      <c r="AC630">
        <v>0</v>
      </c>
      <c r="AD630">
        <v>0.5</v>
      </c>
      <c r="AE630">
        <v>1</v>
      </c>
      <c r="AF630" t="s">
        <v>3915</v>
      </c>
      <c r="AG630" s="2">
        <v>3.472222222222222E-3</v>
      </c>
      <c r="AH630" t="s">
        <v>3911</v>
      </c>
      <c r="AI630">
        <v>3</v>
      </c>
      <c r="AJ630" t="s">
        <v>3939</v>
      </c>
      <c r="AK630" s="3">
        <v>40782</v>
      </c>
      <c r="AL630" s="10">
        <f>YEAR(ufc_fights_2[[#This Row],[date]])</f>
        <v>2011</v>
      </c>
      <c r="AM630" t="s">
        <v>4061</v>
      </c>
      <c r="AN630">
        <v>39</v>
      </c>
      <c r="AO630" t="s">
        <v>3913</v>
      </c>
      <c r="AP630">
        <f>IF(ufc_fights_2[[#This Row],[winner]]="Red",ufc_fights_2[[#This Row],[r_fighter_id]],ufc_fights_2[[#This Row],[b_fighter_id]])</f>
        <v>3241</v>
      </c>
      <c r="AQ630" t="str">
        <f>_xlfn.XLOOKUP(ufc_fights_2[[#This Row],[winnerID]],ufc_fighters[id],ufc_fighters[fighter_name],"xxx",0,1)</f>
        <v>Paulo Thiago</v>
      </c>
    </row>
    <row r="631" spans="1:43">
      <c r="A631">
        <v>2071</v>
      </c>
      <c r="B631">
        <v>2065</v>
      </c>
      <c r="C631">
        <f>_xlfn.XLOOKUP(ufc_fights_2[[#This Row],[r_fighter_id]],ufc_fighters[id],ufc_fighters[year],"xxx",0,1)</f>
        <v>1989</v>
      </c>
      <c r="D631">
        <f>_xlfn.XLOOKUP(ufc_fights_2[[#This Row],[b_fighter_id]],ufc_fighters[id],ufc_fighters[year],"Prázdné",0,1)</f>
        <v>1988</v>
      </c>
      <c r="E631" s="10">
        <f>YEAR(ufc_fights_2[[#This Row],[date]])-ufc_fights_2[[#This Row],[r_year]]</f>
        <v>27</v>
      </c>
      <c r="F631" s="10">
        <f>YEAR(ufc_fights_2[[#This Row],[date]])-ufc_fights_2[[#This Row],[b_year]]</f>
        <v>28</v>
      </c>
      <c r="G631">
        <v>0</v>
      </c>
      <c r="H631">
        <v>0</v>
      </c>
      <c r="I631">
        <v>0.55740000000000001</v>
      </c>
      <c r="J631">
        <v>0.37590000000000001</v>
      </c>
      <c r="K631">
        <v>0.5645</v>
      </c>
      <c r="L631">
        <v>0.50529999999999997</v>
      </c>
      <c r="M631">
        <v>0.6</v>
      </c>
      <c r="N631">
        <v>0.5</v>
      </c>
      <c r="O631">
        <v>0</v>
      </c>
      <c r="P631">
        <v>1</v>
      </c>
      <c r="Q631">
        <v>0</v>
      </c>
      <c r="R631">
        <v>0</v>
      </c>
      <c r="S631" s="2">
        <v>1.1342592592592593E-3</v>
      </c>
      <c r="T631" s="2">
        <v>5.8333333333333336E-3</v>
      </c>
      <c r="U631">
        <v>0.51160000000000005</v>
      </c>
      <c r="V631">
        <v>0.2525</v>
      </c>
      <c r="W631">
        <v>0.6</v>
      </c>
      <c r="X631">
        <v>0.75</v>
      </c>
      <c r="Y631">
        <v>0.66669999999999996</v>
      </c>
      <c r="Z631">
        <v>0.56359999999999999</v>
      </c>
      <c r="AA631">
        <v>0.2727</v>
      </c>
      <c r="AB631">
        <v>0.4</v>
      </c>
      <c r="AC631">
        <v>0.125</v>
      </c>
      <c r="AD631">
        <v>1</v>
      </c>
      <c r="AE631">
        <v>0.84619999999999995</v>
      </c>
      <c r="AF631" t="s">
        <v>3915</v>
      </c>
      <c r="AG631" s="2">
        <v>3.472222222222222E-3</v>
      </c>
      <c r="AH631" t="s">
        <v>3911</v>
      </c>
      <c r="AI631">
        <v>3</v>
      </c>
      <c r="AJ631" t="s">
        <v>3928</v>
      </c>
      <c r="AK631" s="3">
        <v>42714</v>
      </c>
      <c r="AL631" s="10">
        <f>YEAR(ufc_fights_2[[#This Row],[date]])</f>
        <v>2016</v>
      </c>
      <c r="AM631" t="s">
        <v>4061</v>
      </c>
      <c r="AN631">
        <v>65</v>
      </c>
      <c r="AO631" t="s">
        <v>3918</v>
      </c>
      <c r="AP631">
        <f>IF(ufc_fights_2[[#This Row],[winner]]="Red",ufc_fights_2[[#This Row],[r_fighter_id]],ufc_fights_2[[#This Row],[b_fighter_id]])</f>
        <v>2065</v>
      </c>
      <c r="AQ631" t="str">
        <f>_xlfn.XLOOKUP(ufc_fights_2[[#This Row],[winnerID]],ufc_fighters[id],ufc_fighters[fighter_name],"xxx",0,1)</f>
        <v>Emil Meek</v>
      </c>
    </row>
    <row r="632" spans="1:43">
      <c r="A632">
        <v>415</v>
      </c>
      <c r="B632">
        <v>3389</v>
      </c>
      <c r="C632">
        <f>_xlfn.XLOOKUP(ufc_fights_2[[#This Row],[r_fighter_id]],ufc_fighters[id],ufc_fighters[year],"xxx",0,1)</f>
        <v>1990</v>
      </c>
      <c r="D632">
        <f>_xlfn.XLOOKUP(ufc_fights_2[[#This Row],[b_fighter_id]],ufc_fighters[id],ufc_fighters[year],"Prázdné",0,1)</f>
        <v>1991</v>
      </c>
      <c r="E632" s="10">
        <f>YEAR(ufc_fights_2[[#This Row],[date]])-ufc_fights_2[[#This Row],[r_year]]</f>
        <v>23</v>
      </c>
      <c r="F632" s="10">
        <f>YEAR(ufc_fights_2[[#This Row],[date]])-ufc_fights_2[[#This Row],[b_year]]</f>
        <v>22</v>
      </c>
      <c r="G632">
        <v>0</v>
      </c>
      <c r="H632">
        <v>0</v>
      </c>
      <c r="I632">
        <v>0.56020000000000003</v>
      </c>
      <c r="J632">
        <v>0.42859999999999998</v>
      </c>
      <c r="K632">
        <v>0.56759999999999999</v>
      </c>
      <c r="L632">
        <v>0.42980000000000002</v>
      </c>
      <c r="M632">
        <v>0</v>
      </c>
      <c r="N632">
        <v>0.5</v>
      </c>
      <c r="O632">
        <v>1</v>
      </c>
      <c r="P632">
        <v>1</v>
      </c>
      <c r="Q632">
        <v>1</v>
      </c>
      <c r="R632">
        <v>1</v>
      </c>
      <c r="S632" s="2">
        <v>1.6087962962962963E-3</v>
      </c>
      <c r="T632" s="2">
        <v>1.9791666666666668E-3</v>
      </c>
      <c r="U632">
        <v>0.51080000000000003</v>
      </c>
      <c r="V632">
        <v>0.29270000000000002</v>
      </c>
      <c r="W632">
        <v>0.8</v>
      </c>
      <c r="X632">
        <v>1</v>
      </c>
      <c r="Y632">
        <v>0.88890000000000002</v>
      </c>
      <c r="Z632">
        <v>0.46779999999999999</v>
      </c>
      <c r="AA632">
        <v>0.43</v>
      </c>
      <c r="AB632">
        <v>1</v>
      </c>
      <c r="AC632">
        <v>0.22220000000000001</v>
      </c>
      <c r="AD632">
        <v>0.875</v>
      </c>
      <c r="AE632">
        <v>1</v>
      </c>
      <c r="AF632" t="s">
        <v>3915</v>
      </c>
      <c r="AG632" s="2">
        <v>3.472222222222222E-3</v>
      </c>
      <c r="AH632" t="s">
        <v>3911</v>
      </c>
      <c r="AI632">
        <v>3</v>
      </c>
      <c r="AJ632" t="s">
        <v>3924</v>
      </c>
      <c r="AK632" s="3">
        <v>41328</v>
      </c>
      <c r="AL632" s="10">
        <f>YEAR(ufc_fights_2[[#This Row],[date]])</f>
        <v>2013</v>
      </c>
      <c r="AM632" t="s">
        <v>4061</v>
      </c>
      <c r="AN632">
        <v>63</v>
      </c>
      <c r="AO632" t="s">
        <v>3913</v>
      </c>
      <c r="AP632">
        <f>IF(ufc_fights_2[[#This Row],[winner]]="Red",ufc_fights_2[[#This Row],[r_fighter_id]],ufc_fights_2[[#This Row],[b_fighter_id]])</f>
        <v>415</v>
      </c>
      <c r="AQ632" t="str">
        <f>_xlfn.XLOOKUP(ufc_fights_2[[#This Row],[winnerID]],ufc_fighters[id],ufc_fighters[fighter_name],"xxx",0,1)</f>
        <v>Nah-Shon Burrell</v>
      </c>
    </row>
    <row r="633" spans="1:43">
      <c r="A633">
        <v>3241</v>
      </c>
      <c r="B633">
        <v>184</v>
      </c>
      <c r="C633">
        <f>_xlfn.XLOOKUP(ufc_fights_2[[#This Row],[r_fighter_id]],ufc_fighters[id],ufc_fighters[year],"xxx",0,1)</f>
        <v>1981</v>
      </c>
      <c r="D633">
        <f>_xlfn.XLOOKUP(ufc_fights_2[[#This Row],[b_fighter_id]],ufc_fighters[id],ufc_fighters[year],"Prázdné",0,1)</f>
        <v>1984</v>
      </c>
      <c r="E633" s="10">
        <f>YEAR(ufc_fights_2[[#This Row],[date]])-ufc_fights_2[[#This Row],[r_year]]</f>
        <v>31</v>
      </c>
      <c r="F633" s="10">
        <f>YEAR(ufc_fights_2[[#This Row],[date]])-ufc_fights_2[[#This Row],[b_year]]</f>
        <v>28</v>
      </c>
      <c r="G633">
        <v>0</v>
      </c>
      <c r="H633">
        <v>1</v>
      </c>
      <c r="I633">
        <v>0</v>
      </c>
      <c r="J633">
        <v>0.75</v>
      </c>
      <c r="K633">
        <v>0</v>
      </c>
      <c r="L633">
        <v>0.75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</v>
      </c>
      <c r="T633" s="2">
        <v>2.3148148148148147E-5</v>
      </c>
      <c r="U633">
        <v>0</v>
      </c>
      <c r="V633">
        <v>0.75</v>
      </c>
      <c r="W633">
        <v>0</v>
      </c>
      <c r="X633">
        <v>0</v>
      </c>
      <c r="Y633">
        <v>0</v>
      </c>
      <c r="Z633">
        <v>0</v>
      </c>
      <c r="AA633">
        <v>0.75</v>
      </c>
      <c r="AB633">
        <v>0</v>
      </c>
      <c r="AC633">
        <v>0</v>
      </c>
      <c r="AD633">
        <v>0</v>
      </c>
      <c r="AE633">
        <v>0</v>
      </c>
      <c r="AF633" t="s">
        <v>3910</v>
      </c>
      <c r="AG633" s="2">
        <v>4.861111111111111E-4</v>
      </c>
      <c r="AH633" t="s">
        <v>3911</v>
      </c>
      <c r="AI633">
        <v>3</v>
      </c>
      <c r="AJ633" t="s">
        <v>3961</v>
      </c>
      <c r="AK633" s="3">
        <v>41013</v>
      </c>
      <c r="AL633" s="10">
        <f>YEAR(ufc_fights_2[[#This Row],[date]])</f>
        <v>2012</v>
      </c>
      <c r="AM633" t="s">
        <v>4061</v>
      </c>
      <c r="AN633">
        <v>86</v>
      </c>
      <c r="AO633" t="s">
        <v>3918</v>
      </c>
      <c r="AP633">
        <f>IF(ufc_fights_2[[#This Row],[winner]]="Red",ufc_fights_2[[#This Row],[r_fighter_id]],ufc_fights_2[[#This Row],[b_fighter_id]])</f>
        <v>184</v>
      </c>
      <c r="AQ633" t="str">
        <f>_xlfn.XLOOKUP(ufc_fights_2[[#This Row],[winnerID]],ufc_fighters[id],ufc_fighters[fighter_name],"xxx",0,1)</f>
        <v>Siyar Bahadurzada</v>
      </c>
    </row>
    <row r="634" spans="1:43">
      <c r="A634">
        <v>2178</v>
      </c>
      <c r="B634">
        <v>2621</v>
      </c>
      <c r="C634">
        <f>_xlfn.XLOOKUP(ufc_fights_2[[#This Row],[r_fighter_id]],ufc_fighters[id],ufc_fighters[year],"xxx",0,1)</f>
        <v>1982</v>
      </c>
      <c r="D634">
        <f>_xlfn.XLOOKUP(ufc_fights_2[[#This Row],[b_fighter_id]],ufc_fighters[id],ufc_fighters[year],"Prázdné",0,1)</f>
        <v>1986</v>
      </c>
      <c r="E634" s="10">
        <f>YEAR(ufc_fights_2[[#This Row],[date]])-ufc_fights_2[[#This Row],[r_year]]</f>
        <v>35</v>
      </c>
      <c r="F634" s="10">
        <f>YEAR(ufc_fights_2[[#This Row],[date]])-ufc_fights_2[[#This Row],[b_year]]</f>
        <v>31</v>
      </c>
      <c r="G634">
        <v>0</v>
      </c>
      <c r="H634">
        <v>0</v>
      </c>
      <c r="I634">
        <v>0.4194</v>
      </c>
      <c r="J634">
        <v>0.28689999999999999</v>
      </c>
      <c r="K634">
        <v>0.4194</v>
      </c>
      <c r="L634">
        <v>0.28689999999999999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</v>
      </c>
      <c r="T634" s="2">
        <v>0</v>
      </c>
      <c r="U634">
        <v>0.33800000000000002</v>
      </c>
      <c r="V634">
        <v>0.2165</v>
      </c>
      <c r="W634">
        <v>0.65</v>
      </c>
      <c r="X634">
        <v>1</v>
      </c>
      <c r="Y634">
        <v>0.875</v>
      </c>
      <c r="Z634">
        <v>0.4194</v>
      </c>
      <c r="AA634">
        <v>0.28689999999999999</v>
      </c>
      <c r="AB634">
        <v>0</v>
      </c>
      <c r="AC634">
        <v>0</v>
      </c>
      <c r="AD634">
        <v>0</v>
      </c>
      <c r="AE634">
        <v>0</v>
      </c>
      <c r="AF634" t="s">
        <v>3915</v>
      </c>
      <c r="AG634" s="2">
        <v>3.472222222222222E-3</v>
      </c>
      <c r="AH634" t="s">
        <v>3911</v>
      </c>
      <c r="AI634">
        <v>3</v>
      </c>
      <c r="AJ634" t="s">
        <v>3973</v>
      </c>
      <c r="AK634" s="3">
        <v>42805</v>
      </c>
      <c r="AL634" s="10">
        <f>YEAR(ufc_fights_2[[#This Row],[date]])</f>
        <v>2017</v>
      </c>
      <c r="AM634" t="s">
        <v>4061</v>
      </c>
      <c r="AN634">
        <v>37</v>
      </c>
      <c r="AO634" t="s">
        <v>3913</v>
      </c>
      <c r="AP634">
        <f>IF(ufc_fights_2[[#This Row],[winner]]="Red",ufc_fights_2[[#This Row],[r_fighter_id]],ufc_fights_2[[#This Row],[b_fighter_id]])</f>
        <v>2178</v>
      </c>
      <c r="AQ634" t="str">
        <f>_xlfn.XLOOKUP(ufc_fights_2[[#This Row],[winnerID]],ufc_fighters[id],ufc_fighters[fighter_name],"xxx",0,1)</f>
        <v>Sergio Moraes</v>
      </c>
    </row>
    <row r="635" spans="1:43">
      <c r="A635">
        <v>1521</v>
      </c>
      <c r="B635">
        <v>290</v>
      </c>
      <c r="C635">
        <f>_xlfn.XLOOKUP(ufc_fights_2[[#This Row],[r_fighter_id]],ufc_fighters[id],ufc_fighters[year],"xxx",0,1)</f>
        <v>1982</v>
      </c>
      <c r="D635">
        <f>_xlfn.XLOOKUP(ufc_fights_2[[#This Row],[b_fighter_id]],ufc_fighters[id],ufc_fighters[year],"Prázdné",0,1)</f>
        <v>1977</v>
      </c>
      <c r="E635" s="10">
        <f>YEAR(ufc_fights_2[[#This Row],[date]])-ufc_fights_2[[#This Row],[r_year]]</f>
        <v>28</v>
      </c>
      <c r="F635" s="10">
        <f>YEAR(ufc_fights_2[[#This Row],[date]])-ufc_fights_2[[#This Row],[b_year]]</f>
        <v>33</v>
      </c>
      <c r="G635">
        <v>1</v>
      </c>
      <c r="H635">
        <v>0</v>
      </c>
      <c r="I635">
        <v>0.31480000000000002</v>
      </c>
      <c r="J635">
        <v>0.44700000000000001</v>
      </c>
      <c r="K635">
        <v>0.35899999999999999</v>
      </c>
      <c r="L635">
        <v>0.503</v>
      </c>
      <c r="M635">
        <v>0</v>
      </c>
      <c r="N635">
        <v>0.8</v>
      </c>
      <c r="O635">
        <v>1</v>
      </c>
      <c r="P635">
        <v>2</v>
      </c>
      <c r="Q635">
        <v>1</v>
      </c>
      <c r="R635">
        <v>0</v>
      </c>
      <c r="S635" s="2">
        <v>4.5138888888888887E-4</v>
      </c>
      <c r="T635" s="2">
        <v>2.2106481481481482E-3</v>
      </c>
      <c r="U635">
        <v>0.30099999999999999</v>
      </c>
      <c r="V635">
        <v>0.36359999999999998</v>
      </c>
      <c r="W635">
        <v>0.6</v>
      </c>
      <c r="X635">
        <v>0</v>
      </c>
      <c r="Y635">
        <v>0.68179999999999996</v>
      </c>
      <c r="Z635">
        <v>0.28710000000000002</v>
      </c>
      <c r="AA635">
        <v>0.44350000000000001</v>
      </c>
      <c r="AB635">
        <v>0.5</v>
      </c>
      <c r="AC635">
        <v>0.25</v>
      </c>
      <c r="AD635">
        <v>1</v>
      </c>
      <c r="AE635">
        <v>0.75</v>
      </c>
      <c r="AF635" t="s">
        <v>3910</v>
      </c>
      <c r="AG635" s="2">
        <v>1.4814814814814814E-3</v>
      </c>
      <c r="AH635" t="s">
        <v>3911</v>
      </c>
      <c r="AI635">
        <v>3</v>
      </c>
      <c r="AJ635" t="s">
        <v>3928</v>
      </c>
      <c r="AK635" s="3">
        <v>40278</v>
      </c>
      <c r="AL635" s="10">
        <f>YEAR(ufc_fights_2[[#This Row],[date]])</f>
        <v>2010</v>
      </c>
      <c r="AM635" t="s">
        <v>4061</v>
      </c>
      <c r="AN635">
        <v>118</v>
      </c>
      <c r="AO635" t="s">
        <v>3913</v>
      </c>
      <c r="AP635">
        <f>IF(ufc_fights_2[[#This Row],[winner]]="Red",ufc_fights_2[[#This Row],[r_fighter_id]],ufc_fights_2[[#This Row],[b_fighter_id]])</f>
        <v>1521</v>
      </c>
      <c r="AQ635" t="str">
        <f>_xlfn.XLOOKUP(ufc_fights_2[[#This Row],[winnerID]],ufc_fighters[id],ufc_fighters[fighter_name],"xxx",0,1)</f>
        <v>DaMarques Johnson</v>
      </c>
    </row>
    <row r="636" spans="1:43">
      <c r="A636">
        <v>1521</v>
      </c>
      <c r="B636">
        <v>1243</v>
      </c>
      <c r="C636">
        <f>_xlfn.XLOOKUP(ufc_fights_2[[#This Row],[r_fighter_id]],ufc_fighters[id],ufc_fighters[year],"xxx",0,1)</f>
        <v>1982</v>
      </c>
      <c r="D636">
        <f>_xlfn.XLOOKUP(ufc_fights_2[[#This Row],[b_fighter_id]],ufc_fighters[id],ufc_fighters[year],"Prázdné",0,1)</f>
        <v>1974</v>
      </c>
      <c r="E636" s="10">
        <f>YEAR(ufc_fights_2[[#This Row],[date]])-ufc_fights_2[[#This Row],[r_year]]</f>
        <v>29</v>
      </c>
      <c r="F636" s="10">
        <f>YEAR(ufc_fights_2[[#This Row],[date]])-ufc_fights_2[[#This Row],[b_year]]</f>
        <v>37</v>
      </c>
      <c r="G636">
        <v>0</v>
      </c>
      <c r="H636">
        <v>0</v>
      </c>
      <c r="I636">
        <v>0.5</v>
      </c>
      <c r="J636">
        <v>1</v>
      </c>
      <c r="K636">
        <v>0.84619999999999995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2.1412037037037038E-3</v>
      </c>
      <c r="T636" s="2">
        <v>0</v>
      </c>
      <c r="U636">
        <v>0.5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0.66669999999999996</v>
      </c>
      <c r="AE636">
        <v>0</v>
      </c>
      <c r="AF636" t="s">
        <v>3933</v>
      </c>
      <c r="AG636" s="2">
        <v>2.3379629629629631E-3</v>
      </c>
      <c r="AH636" t="s">
        <v>3911</v>
      </c>
      <c r="AI636">
        <v>3</v>
      </c>
      <c r="AJ636" t="s">
        <v>4067</v>
      </c>
      <c r="AK636" s="3">
        <v>40565</v>
      </c>
      <c r="AL636" s="10">
        <f>YEAR(ufc_fights_2[[#This Row],[date]])</f>
        <v>2011</v>
      </c>
      <c r="AM636" t="s">
        <v>4061</v>
      </c>
      <c r="AN636">
        <v>119</v>
      </c>
      <c r="AO636" t="s">
        <v>3913</v>
      </c>
      <c r="AP636">
        <f>IF(ufc_fights_2[[#This Row],[winner]]="Red",ufc_fights_2[[#This Row],[r_fighter_id]],ufc_fights_2[[#This Row],[b_fighter_id]])</f>
        <v>1521</v>
      </c>
      <c r="AQ636" t="str">
        <f>_xlfn.XLOOKUP(ufc_fights_2[[#This Row],[winnerID]],ufc_fighters[id],ufc_fighters[fighter_name],"xxx",0,1)</f>
        <v>DaMarques Johnson</v>
      </c>
    </row>
    <row r="637" spans="1:43">
      <c r="A637">
        <v>1521</v>
      </c>
      <c r="B637">
        <v>1071</v>
      </c>
      <c r="C637">
        <f>_xlfn.XLOOKUP(ufc_fights_2[[#This Row],[r_fighter_id]],ufc_fighters[id],ufc_fighters[year],"xxx",0,1)</f>
        <v>1982</v>
      </c>
      <c r="D637">
        <f>_xlfn.XLOOKUP(ufc_fights_2[[#This Row],[b_fighter_id]],ufc_fighters[id],ufc_fighters[year],"Prázdné",0,1)</f>
        <v>1984</v>
      </c>
      <c r="E637" s="10">
        <f>YEAR(ufc_fights_2[[#This Row],[date]])-ufc_fights_2[[#This Row],[r_year]]</f>
        <v>27</v>
      </c>
      <c r="F637" s="10">
        <f>YEAR(ufc_fights_2[[#This Row],[date]])-ufc_fights_2[[#This Row],[b_year]]</f>
        <v>25</v>
      </c>
      <c r="G637">
        <v>0</v>
      </c>
      <c r="H637">
        <v>0</v>
      </c>
      <c r="I637">
        <v>0.27779999999999999</v>
      </c>
      <c r="J637">
        <v>0.35420000000000001</v>
      </c>
      <c r="K637">
        <v>0.27779999999999999</v>
      </c>
      <c r="L637">
        <v>0.45610000000000001</v>
      </c>
      <c r="M637">
        <v>0</v>
      </c>
      <c r="N637">
        <v>0.5</v>
      </c>
      <c r="O637">
        <v>1</v>
      </c>
      <c r="P637">
        <v>1</v>
      </c>
      <c r="Q637">
        <v>0</v>
      </c>
      <c r="R637">
        <v>0</v>
      </c>
      <c r="S637" s="2">
        <v>0</v>
      </c>
      <c r="T637" s="2">
        <v>1.261574074074074E-3</v>
      </c>
      <c r="U637">
        <v>0.19350000000000001</v>
      </c>
      <c r="V637">
        <v>0.3488</v>
      </c>
      <c r="W637">
        <v>0.75</v>
      </c>
      <c r="X637">
        <v>1</v>
      </c>
      <c r="Y637">
        <v>0.5</v>
      </c>
      <c r="Z637">
        <v>0.2581</v>
      </c>
      <c r="AA637">
        <v>0.21429999999999999</v>
      </c>
      <c r="AB637">
        <v>0.4</v>
      </c>
      <c r="AC637">
        <v>0.42859999999999998</v>
      </c>
      <c r="AD637">
        <v>0</v>
      </c>
      <c r="AE637">
        <v>0.61539999999999995</v>
      </c>
      <c r="AF637" t="s">
        <v>3933</v>
      </c>
      <c r="AG637" s="2">
        <v>2.8124999999999999E-3</v>
      </c>
      <c r="AH637" t="s">
        <v>3911</v>
      </c>
      <c r="AI637">
        <v>3</v>
      </c>
      <c r="AJ637" t="s">
        <v>3914</v>
      </c>
      <c r="AK637" s="3">
        <v>40159</v>
      </c>
      <c r="AL637" s="10">
        <f>YEAR(ufc_fights_2[[#This Row],[date]])</f>
        <v>2009</v>
      </c>
      <c r="AM637" t="s">
        <v>4061</v>
      </c>
      <c r="AN637">
        <v>145</v>
      </c>
      <c r="AO637" t="s">
        <v>3913</v>
      </c>
      <c r="AP637">
        <f>IF(ufc_fights_2[[#This Row],[winner]]="Red",ufc_fights_2[[#This Row],[r_fighter_id]],ufc_fights_2[[#This Row],[b_fighter_id]])</f>
        <v>1521</v>
      </c>
      <c r="AQ637" t="str">
        <f>_xlfn.XLOOKUP(ufc_fights_2[[#This Row],[winnerID]],ufc_fighters[id],ufc_fighters[fighter_name],"xxx",0,1)</f>
        <v>DaMarques Johnson</v>
      </c>
    </row>
    <row r="638" spans="1:43">
      <c r="A638">
        <v>86</v>
      </c>
      <c r="B638">
        <v>641</v>
      </c>
      <c r="C638">
        <f>_xlfn.XLOOKUP(ufc_fights_2[[#This Row],[r_fighter_id]],ufc_fighters[id],ufc_fighters[year],"xxx",0,1)</f>
        <v>1991</v>
      </c>
      <c r="D638">
        <f>_xlfn.XLOOKUP(ufc_fights_2[[#This Row],[b_fighter_id]],ufc_fighters[id],ufc_fighters[year],"Prázdné",0,1)</f>
        <v>1988</v>
      </c>
      <c r="E638" s="10">
        <f>YEAR(ufc_fights_2[[#This Row],[date]])-ufc_fights_2[[#This Row],[r_year]]</f>
        <v>24</v>
      </c>
      <c r="F638" s="10">
        <f>YEAR(ufc_fights_2[[#This Row],[date]])-ufc_fights_2[[#This Row],[b_year]]</f>
        <v>27</v>
      </c>
      <c r="G638">
        <v>0</v>
      </c>
      <c r="H638">
        <v>0</v>
      </c>
      <c r="I638">
        <v>0.5</v>
      </c>
      <c r="J638">
        <v>1</v>
      </c>
      <c r="K638">
        <v>0.5</v>
      </c>
      <c r="L638">
        <v>1</v>
      </c>
      <c r="M638">
        <v>0</v>
      </c>
      <c r="N638">
        <v>0.5</v>
      </c>
      <c r="O638">
        <v>1</v>
      </c>
      <c r="P638">
        <v>0</v>
      </c>
      <c r="Q638">
        <v>0</v>
      </c>
      <c r="R638">
        <v>0</v>
      </c>
      <c r="S638" s="2">
        <v>0</v>
      </c>
      <c r="T638" s="2">
        <v>7.291666666666667E-4</v>
      </c>
      <c r="U638">
        <v>0</v>
      </c>
      <c r="V638">
        <v>1</v>
      </c>
      <c r="W638">
        <v>1</v>
      </c>
      <c r="X638">
        <v>1</v>
      </c>
      <c r="Y638">
        <v>0</v>
      </c>
      <c r="Z638">
        <v>0.66669999999999996</v>
      </c>
      <c r="AA638">
        <v>0</v>
      </c>
      <c r="AB638">
        <v>0</v>
      </c>
      <c r="AC638">
        <v>1</v>
      </c>
      <c r="AD638">
        <v>0</v>
      </c>
      <c r="AE638">
        <v>1</v>
      </c>
      <c r="AF638" t="s">
        <v>3933</v>
      </c>
      <c r="AG638" s="2">
        <v>9.9537037037037042E-4</v>
      </c>
      <c r="AH638" t="s">
        <v>3911</v>
      </c>
      <c r="AI638">
        <v>3</v>
      </c>
      <c r="AJ638" t="s">
        <v>3916</v>
      </c>
      <c r="AK638" s="3">
        <v>42350</v>
      </c>
      <c r="AL638" s="10">
        <f>YEAR(ufc_fights_2[[#This Row],[date]])</f>
        <v>2015</v>
      </c>
      <c r="AM638" t="s">
        <v>4061</v>
      </c>
      <c r="AN638">
        <v>1</v>
      </c>
      <c r="AO638" t="s">
        <v>3913</v>
      </c>
      <c r="AP638">
        <f>IF(ufc_fights_2[[#This Row],[winner]]="Red",ufc_fights_2[[#This Row],[r_fighter_id]],ufc_fights_2[[#This Row],[b_fighter_id]])</f>
        <v>86</v>
      </c>
      <c r="AQ638" t="str">
        <f>_xlfn.XLOOKUP(ufc_fights_2[[#This Row],[winnerID]],ufc_fighters[id],ufc_fighters[fighter_name],"xxx",0,1)</f>
        <v>Warlley Alves</v>
      </c>
    </row>
    <row r="639" spans="1:43">
      <c r="A639">
        <v>3471</v>
      </c>
      <c r="B639">
        <v>3248</v>
      </c>
      <c r="C639">
        <f>_xlfn.XLOOKUP(ufc_fights_2[[#This Row],[r_fighter_id]],ufc_fighters[id],ufc_fighters[year],"xxx",0,1)</f>
        <v>1990</v>
      </c>
      <c r="D639">
        <f>_xlfn.XLOOKUP(ufc_fights_2[[#This Row],[b_fighter_id]],ufc_fighters[id],ufc_fighters[year],"Prázdné",0,1)</f>
        <v>1983</v>
      </c>
      <c r="E639" s="10">
        <f>YEAR(ufc_fights_2[[#This Row],[date]])-ufc_fights_2[[#This Row],[r_year]]</f>
        <v>24</v>
      </c>
      <c r="F639" s="10">
        <f>YEAR(ufc_fights_2[[#This Row],[date]])-ufc_fights_2[[#This Row],[b_year]]</f>
        <v>31</v>
      </c>
      <c r="G639">
        <v>0</v>
      </c>
      <c r="H639">
        <v>1</v>
      </c>
      <c r="I639">
        <v>0.28789999999999999</v>
      </c>
      <c r="J639">
        <v>0.47499999999999998</v>
      </c>
      <c r="K639">
        <v>0.28789999999999999</v>
      </c>
      <c r="L639">
        <v>0.48149999999999998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</v>
      </c>
      <c r="T639" s="2">
        <v>8.1018518518518516E-5</v>
      </c>
      <c r="U639">
        <v>0.2656</v>
      </c>
      <c r="V639">
        <v>0.44440000000000002</v>
      </c>
      <c r="W639">
        <v>0</v>
      </c>
      <c r="X639">
        <v>1</v>
      </c>
      <c r="Y639">
        <v>0.75</v>
      </c>
      <c r="Z639">
        <v>0.28120000000000001</v>
      </c>
      <c r="AA639">
        <v>0.3846</v>
      </c>
      <c r="AB639">
        <v>0.5</v>
      </c>
      <c r="AC639">
        <v>0.85709999999999997</v>
      </c>
      <c r="AD639">
        <v>0</v>
      </c>
      <c r="AE639">
        <v>0.875</v>
      </c>
      <c r="AF639" t="s">
        <v>3910</v>
      </c>
      <c r="AG639" s="2">
        <v>2.5810185185185185E-3</v>
      </c>
      <c r="AH639" t="s">
        <v>3911</v>
      </c>
      <c r="AI639">
        <v>3</v>
      </c>
      <c r="AJ639" t="s">
        <v>3939</v>
      </c>
      <c r="AK639" s="3">
        <v>41692</v>
      </c>
      <c r="AL639" s="10">
        <f>YEAR(ufc_fights_2[[#This Row],[date]])</f>
        <v>2014</v>
      </c>
      <c r="AM639" t="s">
        <v>4061</v>
      </c>
      <c r="AN639">
        <v>1</v>
      </c>
      <c r="AO639" t="s">
        <v>3918</v>
      </c>
      <c r="AP639">
        <f>IF(ufc_fights_2[[#This Row],[winner]]="Red",ufc_fights_2[[#This Row],[r_fighter_id]],ufc_fights_2[[#This Row],[b_fighter_id]])</f>
        <v>3248</v>
      </c>
      <c r="AQ639" t="str">
        <f>_xlfn.XLOOKUP(ufc_fights_2[[#This Row],[winnerID]],ufc_fighters[id],ufc_fighters[fighter_name],"xxx",0,1)</f>
        <v>Stephen Thompson</v>
      </c>
    </row>
    <row r="640" spans="1:43">
      <c r="A640">
        <v>3248</v>
      </c>
      <c r="B640">
        <v>415</v>
      </c>
      <c r="C640">
        <f>_xlfn.XLOOKUP(ufc_fights_2[[#This Row],[r_fighter_id]],ufc_fighters[id],ufc_fighters[year],"xxx",0,1)</f>
        <v>1983</v>
      </c>
      <c r="D640">
        <f>_xlfn.XLOOKUP(ufc_fights_2[[#This Row],[b_fighter_id]],ufc_fighters[id],ufc_fighters[year],"Prázdné",0,1)</f>
        <v>1990</v>
      </c>
      <c r="E640" s="10">
        <f>YEAR(ufc_fights_2[[#This Row],[date]])-ufc_fights_2[[#This Row],[r_year]]</f>
        <v>30</v>
      </c>
      <c r="F640" s="10">
        <f>YEAR(ufc_fights_2[[#This Row],[date]])-ufc_fights_2[[#This Row],[b_year]]</f>
        <v>23</v>
      </c>
      <c r="G640">
        <v>0</v>
      </c>
      <c r="H640">
        <v>0</v>
      </c>
      <c r="I640">
        <v>0.48509999999999998</v>
      </c>
      <c r="J640">
        <v>0.46279999999999999</v>
      </c>
      <c r="K640">
        <v>0.55059999999999998</v>
      </c>
      <c r="L640">
        <v>0.54169999999999996</v>
      </c>
      <c r="M640">
        <v>0.5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4.3750000000000004E-3</v>
      </c>
      <c r="T640" s="2">
        <v>4.6296296296296298E-4</v>
      </c>
      <c r="U640">
        <v>0.33329999999999999</v>
      </c>
      <c r="V640">
        <v>0.31709999999999999</v>
      </c>
      <c r="W640">
        <v>0.8</v>
      </c>
      <c r="X640">
        <v>0.77780000000000005</v>
      </c>
      <c r="Y640">
        <v>1</v>
      </c>
      <c r="Z640">
        <v>0.4375</v>
      </c>
      <c r="AA640">
        <v>0.32429999999999998</v>
      </c>
      <c r="AB640">
        <v>0.72729999999999995</v>
      </c>
      <c r="AC640">
        <v>0.68089999999999995</v>
      </c>
      <c r="AD640">
        <v>0</v>
      </c>
      <c r="AE640">
        <v>0</v>
      </c>
      <c r="AF640" t="s">
        <v>3915</v>
      </c>
      <c r="AG640" s="2">
        <v>3.472222222222222E-3</v>
      </c>
      <c r="AH640" t="s">
        <v>3911</v>
      </c>
      <c r="AI640">
        <v>3</v>
      </c>
      <c r="AJ640" t="s">
        <v>3967</v>
      </c>
      <c r="AK640" s="3">
        <v>41419</v>
      </c>
      <c r="AL640" s="10">
        <f>YEAR(ufc_fights_2[[#This Row],[date]])</f>
        <v>2013</v>
      </c>
      <c r="AM640" t="s">
        <v>4061</v>
      </c>
      <c r="AN640">
        <v>1</v>
      </c>
      <c r="AO640" t="s">
        <v>3913</v>
      </c>
      <c r="AP640">
        <f>IF(ufc_fights_2[[#This Row],[winner]]="Red",ufc_fights_2[[#This Row],[r_fighter_id]],ufc_fights_2[[#This Row],[b_fighter_id]])</f>
        <v>3248</v>
      </c>
      <c r="AQ640" t="str">
        <f>_xlfn.XLOOKUP(ufc_fights_2[[#This Row],[winnerID]],ufc_fighters[id],ufc_fighters[fighter_name],"xxx",0,1)</f>
        <v>Stephen Thompson</v>
      </c>
    </row>
    <row r="641" spans="1:43">
      <c r="A641">
        <v>3248</v>
      </c>
      <c r="B641">
        <v>2286</v>
      </c>
      <c r="C641">
        <f>_xlfn.XLOOKUP(ufc_fights_2[[#This Row],[r_fighter_id]],ufc_fighters[id],ufc_fighters[year],"xxx",0,1)</f>
        <v>1983</v>
      </c>
      <c r="D641">
        <f>_xlfn.XLOOKUP(ufc_fights_2[[#This Row],[b_fighter_id]],ufc_fighters[id],ufc_fighters[year],"Prázdné",0,1)</f>
        <v>1990</v>
      </c>
      <c r="E641" s="10">
        <f>YEAR(ufc_fights_2[[#This Row],[date]])-ufc_fights_2[[#This Row],[r_year]]</f>
        <v>37</v>
      </c>
      <c r="F641" s="10">
        <f>YEAR(ufc_fights_2[[#This Row],[date]])-ufc_fights_2[[#This Row],[b_year]]</f>
        <v>30</v>
      </c>
      <c r="G641">
        <v>0</v>
      </c>
      <c r="H641">
        <v>0</v>
      </c>
      <c r="I641">
        <v>0.42120000000000002</v>
      </c>
      <c r="J641">
        <v>0.47489999999999999</v>
      </c>
      <c r="K641">
        <v>0.44629999999999997</v>
      </c>
      <c r="L641">
        <v>0.53659999999999997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</v>
      </c>
      <c r="T641" s="2">
        <v>2.6157407407407405E-3</v>
      </c>
      <c r="U641">
        <v>0.3503</v>
      </c>
      <c r="V641">
        <v>0.441</v>
      </c>
      <c r="W641">
        <v>0.89129999999999998</v>
      </c>
      <c r="X641">
        <v>1</v>
      </c>
      <c r="Y641">
        <v>0.85709999999999997</v>
      </c>
      <c r="Z641">
        <v>0.41460000000000002</v>
      </c>
      <c r="AA641">
        <v>0.46750000000000003</v>
      </c>
      <c r="AB641">
        <v>0.75</v>
      </c>
      <c r="AC641">
        <v>0.6</v>
      </c>
      <c r="AD641">
        <v>0</v>
      </c>
      <c r="AE641">
        <v>0</v>
      </c>
      <c r="AF641" t="s">
        <v>3915</v>
      </c>
      <c r="AG641" s="2">
        <v>3.472222222222222E-3</v>
      </c>
      <c r="AH641" t="s">
        <v>3927</v>
      </c>
      <c r="AI641">
        <v>5</v>
      </c>
      <c r="AJ641" t="s">
        <v>3931</v>
      </c>
      <c r="AK641" s="3">
        <v>44184</v>
      </c>
      <c r="AL641" s="10">
        <f>YEAR(ufc_fights_2[[#This Row],[date]])</f>
        <v>2020</v>
      </c>
      <c r="AM641" t="s">
        <v>4061</v>
      </c>
      <c r="AN641">
        <v>1</v>
      </c>
      <c r="AO641" t="s">
        <v>3913</v>
      </c>
      <c r="AP641">
        <f>IF(ufc_fights_2[[#This Row],[winner]]="Red",ufc_fights_2[[#This Row],[r_fighter_id]],ufc_fights_2[[#This Row],[b_fighter_id]])</f>
        <v>3248</v>
      </c>
      <c r="AQ641" t="str">
        <f>_xlfn.XLOOKUP(ufc_fights_2[[#This Row],[winnerID]],ufc_fighters[id],ufc_fighters[fighter_name],"xxx",0,1)</f>
        <v>Stephen Thompson</v>
      </c>
    </row>
    <row r="642" spans="1:43">
      <c r="A642">
        <v>86</v>
      </c>
      <c r="B642">
        <v>1765</v>
      </c>
      <c r="C642">
        <f>_xlfn.XLOOKUP(ufc_fights_2[[#This Row],[r_fighter_id]],ufc_fighters[id],ufc_fighters[year],"xxx",0,1)</f>
        <v>1991</v>
      </c>
      <c r="D642">
        <f>_xlfn.XLOOKUP(ufc_fights_2[[#This Row],[b_fighter_id]],ufc_fighters[id],ufc_fighters[year],"Prázdné",0,1)</f>
        <v>1987</v>
      </c>
      <c r="E642" s="10">
        <f>YEAR(ufc_fights_2[[#This Row],[date]])-ufc_fights_2[[#This Row],[r_year]]</f>
        <v>30</v>
      </c>
      <c r="F642" s="10">
        <f>YEAR(ufc_fights_2[[#This Row],[date]])-ufc_fights_2[[#This Row],[b_year]]</f>
        <v>34</v>
      </c>
      <c r="G642">
        <v>1</v>
      </c>
      <c r="H642">
        <v>0</v>
      </c>
      <c r="I642">
        <v>0.8095</v>
      </c>
      <c r="J642">
        <v>1</v>
      </c>
      <c r="K642">
        <v>0.8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1.1111111111111111E-3</v>
      </c>
      <c r="T642" s="2">
        <v>4.861111111111111E-4</v>
      </c>
      <c r="U642">
        <v>0.75</v>
      </c>
      <c r="V642">
        <v>1</v>
      </c>
      <c r="W642">
        <v>0.875</v>
      </c>
      <c r="X642">
        <v>1</v>
      </c>
      <c r="Y642">
        <v>0</v>
      </c>
      <c r="Z642">
        <v>0.77780000000000005</v>
      </c>
      <c r="AA642">
        <v>0</v>
      </c>
      <c r="AB642">
        <v>0.66669999999999996</v>
      </c>
      <c r="AC642">
        <v>1</v>
      </c>
      <c r="AD642">
        <v>1</v>
      </c>
      <c r="AE642">
        <v>0</v>
      </c>
      <c r="AF642" t="s">
        <v>3910</v>
      </c>
      <c r="AG642" s="2">
        <v>1.7939814814814815E-3</v>
      </c>
      <c r="AH642" t="s">
        <v>3911</v>
      </c>
      <c r="AI642">
        <v>3</v>
      </c>
      <c r="AJ642" t="s">
        <v>3914</v>
      </c>
      <c r="AK642" s="3">
        <v>44216</v>
      </c>
      <c r="AL642" s="10">
        <f>YEAR(ufc_fights_2[[#This Row],[date]])</f>
        <v>2021</v>
      </c>
      <c r="AM642" t="s">
        <v>4061</v>
      </c>
      <c r="AN642">
        <v>5</v>
      </c>
      <c r="AO642" t="s">
        <v>3913</v>
      </c>
      <c r="AP642">
        <f>IF(ufc_fights_2[[#This Row],[winner]]="Red",ufc_fights_2[[#This Row],[r_fighter_id]],ufc_fights_2[[#This Row],[b_fighter_id]])</f>
        <v>86</v>
      </c>
      <c r="AQ642" t="str">
        <f>_xlfn.XLOOKUP(ufc_fights_2[[#This Row],[winnerID]],ufc_fighters[id],ufc_fighters[fighter_name],"xxx",0,1)</f>
        <v>Warlley Alves</v>
      </c>
    </row>
    <row r="643" spans="1:43">
      <c r="A643">
        <v>30</v>
      </c>
      <c r="B643">
        <v>2794</v>
      </c>
      <c r="C643">
        <f>_xlfn.XLOOKUP(ufc_fights_2[[#This Row],[r_fighter_id]],ufc_fighters[id],ufc_fighters[year],"xxx",0,1)</f>
        <v>1975</v>
      </c>
      <c r="D643">
        <f>_xlfn.XLOOKUP(ufc_fights_2[[#This Row],[b_fighter_id]],ufc_fighters[id],ufc_fighters[year],"Prázdné",0,1)</f>
        <v>1980</v>
      </c>
      <c r="E643" s="10">
        <f>YEAR(ufc_fights_2[[#This Row],[date]])-ufc_fights_2[[#This Row],[r_year]]</f>
        <v>39</v>
      </c>
      <c r="F643" s="10">
        <f>YEAR(ufc_fights_2[[#This Row],[date]])-ufc_fights_2[[#This Row],[b_year]]</f>
        <v>34</v>
      </c>
      <c r="G643">
        <v>0</v>
      </c>
      <c r="H643">
        <v>0</v>
      </c>
      <c r="I643">
        <v>0.47899999999999998</v>
      </c>
      <c r="J643">
        <v>0.4158</v>
      </c>
      <c r="K643">
        <v>0.56969999999999998</v>
      </c>
      <c r="L643">
        <v>0.5081</v>
      </c>
      <c r="M643">
        <v>0.4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5.4976851851851853E-3</v>
      </c>
      <c r="T643" s="2">
        <v>1.3888888888888889E-4</v>
      </c>
      <c r="U643">
        <v>0.45129999999999998</v>
      </c>
      <c r="V643">
        <v>0.31169999999999998</v>
      </c>
      <c r="W643">
        <v>1</v>
      </c>
      <c r="X643">
        <v>0</v>
      </c>
      <c r="Y643">
        <v>0.73680000000000001</v>
      </c>
      <c r="Z643">
        <v>0.43330000000000002</v>
      </c>
      <c r="AA643">
        <v>0.36899999999999999</v>
      </c>
      <c r="AB643">
        <v>0</v>
      </c>
      <c r="AC643">
        <v>0.75</v>
      </c>
      <c r="AD643">
        <v>0.53449999999999998</v>
      </c>
      <c r="AE643">
        <v>0.55559999999999998</v>
      </c>
      <c r="AF643" t="s">
        <v>3915</v>
      </c>
      <c r="AG643" s="2">
        <v>3.472222222222222E-3</v>
      </c>
      <c r="AH643" t="s">
        <v>3911</v>
      </c>
      <c r="AI643">
        <v>3</v>
      </c>
      <c r="AJ643" t="s">
        <v>4111</v>
      </c>
      <c r="AK643" s="3">
        <v>41902</v>
      </c>
      <c r="AL643" s="10">
        <f>YEAR(ufc_fights_2[[#This Row],[date]])</f>
        <v>2014</v>
      </c>
      <c r="AM643" t="s">
        <v>4061</v>
      </c>
      <c r="AN643">
        <v>117</v>
      </c>
      <c r="AO643" t="s">
        <v>3913</v>
      </c>
      <c r="AP643">
        <f>IF(ufc_fights_2[[#This Row],[winner]]="Red",ufc_fights_2[[#This Row],[r_fighter_id]],ufc_fights_2[[#This Row],[b_fighter_id]])</f>
        <v>30</v>
      </c>
      <c r="AQ643" t="str">
        <f>_xlfn.XLOOKUP(ufc_fights_2[[#This Row],[winnerID]],ufc_fighters[id],ufc_fighters[fighter_name],"xxx",0,1)</f>
        <v>Yoshihiro Akiyama</v>
      </c>
    </row>
    <row r="644" spans="1:43">
      <c r="A644">
        <v>1828</v>
      </c>
      <c r="B644">
        <v>2369</v>
      </c>
      <c r="C644">
        <f>_xlfn.XLOOKUP(ufc_fights_2[[#This Row],[r_fighter_id]],ufc_fighters[id],ufc_fighters[year],"xxx",0,1)</f>
        <v>1989</v>
      </c>
      <c r="D644">
        <f>_xlfn.XLOOKUP(ufc_fights_2[[#This Row],[b_fighter_id]],ufc_fighters[id],ufc_fighters[year],"Prázdné",0,1)</f>
        <v>1981</v>
      </c>
      <c r="E644" s="10">
        <f>YEAR(ufc_fights_2[[#This Row],[date]])-ufc_fights_2[[#This Row],[r_year]]</f>
        <v>29</v>
      </c>
      <c r="F644" s="10">
        <f>YEAR(ufc_fights_2[[#This Row],[date]])-ufc_fights_2[[#This Row],[b_year]]</f>
        <v>37</v>
      </c>
      <c r="G644">
        <v>0</v>
      </c>
      <c r="H644">
        <v>0</v>
      </c>
      <c r="I644">
        <v>0.45829999999999999</v>
      </c>
      <c r="J644">
        <v>0.78949999999999998</v>
      </c>
      <c r="K644">
        <v>0.5484</v>
      </c>
      <c r="L644">
        <v>0.86360000000000003</v>
      </c>
      <c r="M644">
        <v>0</v>
      </c>
      <c r="N644">
        <v>0.46150000000000002</v>
      </c>
      <c r="O644">
        <v>0</v>
      </c>
      <c r="P644">
        <v>0</v>
      </c>
      <c r="Q644">
        <v>0</v>
      </c>
      <c r="R644">
        <v>0</v>
      </c>
      <c r="S644" s="2">
        <v>5.7870370370370373E-5</v>
      </c>
      <c r="T644" s="2">
        <v>8.6805555555555559E-3</v>
      </c>
      <c r="U644">
        <v>0.375</v>
      </c>
      <c r="V644">
        <v>0.77780000000000005</v>
      </c>
      <c r="W644">
        <v>0.5</v>
      </c>
      <c r="X644">
        <v>1</v>
      </c>
      <c r="Y644">
        <v>1</v>
      </c>
      <c r="Z644">
        <v>0.31580000000000003</v>
      </c>
      <c r="AA644">
        <v>0.66669999999999996</v>
      </c>
      <c r="AB644">
        <v>1</v>
      </c>
      <c r="AC644">
        <v>0</v>
      </c>
      <c r="AD644">
        <v>1</v>
      </c>
      <c r="AE644">
        <v>0.8125</v>
      </c>
      <c r="AF644" t="s">
        <v>3915</v>
      </c>
      <c r="AG644" s="2">
        <v>3.472222222222222E-3</v>
      </c>
      <c r="AH644" t="s">
        <v>3911</v>
      </c>
      <c r="AI644">
        <v>3</v>
      </c>
      <c r="AJ644" t="s">
        <v>4034</v>
      </c>
      <c r="AK644" s="3">
        <v>43204</v>
      </c>
      <c r="AL644" s="10">
        <f>YEAR(ufc_fights_2[[#This Row],[date]])</f>
        <v>2018</v>
      </c>
      <c r="AM644" t="s">
        <v>4061</v>
      </c>
      <c r="AN644">
        <v>127</v>
      </c>
      <c r="AO644" t="s">
        <v>3918</v>
      </c>
      <c r="AP644">
        <f>IF(ufc_fights_2[[#This Row],[winner]]="Red",ufc_fights_2[[#This Row],[r_fighter_id]],ufc_fights_2[[#This Row],[b_fighter_id]])</f>
        <v>2369</v>
      </c>
      <c r="AQ644" t="str">
        <f>_xlfn.XLOOKUP(ufc_fights_2[[#This Row],[winnerID]],ufc_fighters[id],ufc_fighters[fighter_name],"xxx",0,1)</f>
        <v>Yushin Okami</v>
      </c>
    </row>
    <row r="645" spans="1:43">
      <c r="A645">
        <v>3176</v>
      </c>
      <c r="B645">
        <v>1163</v>
      </c>
      <c r="C645">
        <f>_xlfn.XLOOKUP(ufc_fights_2[[#This Row],[r_fighter_id]],ufc_fighters[id],ufc_fighters[year],"xxx",0,1)</f>
        <v>1979</v>
      </c>
      <c r="D645">
        <f>_xlfn.XLOOKUP(ufc_fights_2[[#This Row],[b_fighter_id]],ufc_fighters[id],ufc_fighters[year],"Prázdné",0,1)</f>
        <v>1979</v>
      </c>
      <c r="E645" s="10">
        <f>YEAR(ufc_fights_2[[#This Row],[date]])-ufc_fights_2[[#This Row],[r_year]]</f>
        <v>29</v>
      </c>
      <c r="F645" s="10">
        <f>YEAR(ufc_fights_2[[#This Row],[date]])-ufc_fights_2[[#This Row],[b_year]]</f>
        <v>29</v>
      </c>
      <c r="G645">
        <v>1</v>
      </c>
      <c r="H645">
        <v>0</v>
      </c>
      <c r="I645">
        <v>0.875</v>
      </c>
      <c r="J645">
        <v>0.33329999999999999</v>
      </c>
      <c r="K645">
        <v>0.94120000000000004</v>
      </c>
      <c r="L645">
        <v>0.33329999999999999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1.0416666666666667E-4</v>
      </c>
      <c r="T645" s="2">
        <v>0</v>
      </c>
      <c r="U645">
        <v>0.875</v>
      </c>
      <c r="V645">
        <v>0.33329999999999999</v>
      </c>
      <c r="W645">
        <v>0</v>
      </c>
      <c r="X645">
        <v>0</v>
      </c>
      <c r="Y645">
        <v>0</v>
      </c>
      <c r="Z645">
        <v>0.66669999999999996</v>
      </c>
      <c r="AA645">
        <v>0.33329999999999999</v>
      </c>
      <c r="AB645">
        <v>0</v>
      </c>
      <c r="AC645">
        <v>0</v>
      </c>
      <c r="AD645">
        <v>1</v>
      </c>
      <c r="AE645">
        <v>0</v>
      </c>
      <c r="AF645" t="s">
        <v>3910</v>
      </c>
      <c r="AG645" s="2">
        <v>3.8194444444444446E-4</v>
      </c>
      <c r="AH645" t="s">
        <v>3911</v>
      </c>
      <c r="AI645">
        <v>3</v>
      </c>
      <c r="AJ645" t="s">
        <v>3928</v>
      </c>
      <c r="AK645" s="3">
        <v>39792</v>
      </c>
      <c r="AL645" s="10">
        <f>YEAR(ufc_fights_2[[#This Row],[date]])</f>
        <v>2008</v>
      </c>
      <c r="AM645" t="s">
        <v>4061</v>
      </c>
      <c r="AN645">
        <v>159</v>
      </c>
      <c r="AO645" t="s">
        <v>3913</v>
      </c>
      <c r="AP645">
        <f>IF(ufc_fights_2[[#This Row],[winner]]="Red",ufc_fights_2[[#This Row],[r_fighter_id]],ufc_fights_2[[#This Row],[b_fighter_id]])</f>
        <v>3176</v>
      </c>
      <c r="AQ645" t="str">
        <f>_xlfn.XLOOKUP(ufc_fights_2[[#This Row],[winnerID]],ufc_fighters[id],ufc_fighters[fighter_name],"xxx",0,1)</f>
        <v>Mike Swick</v>
      </c>
    </row>
    <row r="646" spans="1:43">
      <c r="A646">
        <v>86</v>
      </c>
      <c r="B646">
        <v>2178</v>
      </c>
      <c r="C646">
        <f>_xlfn.XLOOKUP(ufc_fights_2[[#This Row],[r_fighter_id]],ufc_fighters[id],ufc_fighters[year],"xxx",0,1)</f>
        <v>1991</v>
      </c>
      <c r="D646">
        <f>_xlfn.XLOOKUP(ufc_fights_2[[#This Row],[b_fighter_id]],ufc_fighters[id],ufc_fighters[year],"Prázdné",0,1)</f>
        <v>1982</v>
      </c>
      <c r="E646" s="10">
        <f>YEAR(ufc_fights_2[[#This Row],[date]])-ufc_fights_2[[#This Row],[r_year]]</f>
        <v>28</v>
      </c>
      <c r="F646" s="10">
        <f>YEAR(ufc_fights_2[[#This Row],[date]])-ufc_fights_2[[#This Row],[b_year]]</f>
        <v>37</v>
      </c>
      <c r="G646">
        <v>1</v>
      </c>
      <c r="H646">
        <v>0</v>
      </c>
      <c r="I646">
        <v>0.45860000000000001</v>
      </c>
      <c r="J646">
        <v>0.3226</v>
      </c>
      <c r="K646">
        <v>0.45860000000000001</v>
      </c>
      <c r="L646">
        <v>0.3226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1.1574074074074073E-5</v>
      </c>
      <c r="T646" s="2">
        <v>0</v>
      </c>
      <c r="U646">
        <v>0.33639999999999998</v>
      </c>
      <c r="V646">
        <v>0.23080000000000001</v>
      </c>
      <c r="W646">
        <v>0.71430000000000005</v>
      </c>
      <c r="X646">
        <v>0.72219999999999995</v>
      </c>
      <c r="Y646">
        <v>1</v>
      </c>
      <c r="Z646">
        <v>0.45450000000000002</v>
      </c>
      <c r="AA646">
        <v>0.32200000000000001</v>
      </c>
      <c r="AB646">
        <v>0.66669999999999996</v>
      </c>
      <c r="AC646">
        <v>0.33329999999999999</v>
      </c>
      <c r="AD646">
        <v>0</v>
      </c>
      <c r="AE646">
        <v>0</v>
      </c>
      <c r="AF646" t="s">
        <v>3910</v>
      </c>
      <c r="AG646" s="2">
        <v>2.9282407407407408E-3</v>
      </c>
      <c r="AH646" t="s">
        <v>3911</v>
      </c>
      <c r="AI646">
        <v>3</v>
      </c>
      <c r="AJ646" t="s">
        <v>3973</v>
      </c>
      <c r="AK646" s="3">
        <v>43596</v>
      </c>
      <c r="AL646" s="10">
        <f>YEAR(ufc_fights_2[[#This Row],[date]])</f>
        <v>2019</v>
      </c>
      <c r="AM646" t="s">
        <v>4061</v>
      </c>
      <c r="AN646">
        <v>13</v>
      </c>
      <c r="AO646" t="s">
        <v>3913</v>
      </c>
      <c r="AP646">
        <f>IF(ufc_fights_2[[#This Row],[winner]]="Red",ufc_fights_2[[#This Row],[r_fighter_id]],ufc_fights_2[[#This Row],[b_fighter_id]])</f>
        <v>86</v>
      </c>
      <c r="AQ646" t="str">
        <f>_xlfn.XLOOKUP(ufc_fights_2[[#This Row],[winnerID]],ufc_fighters[id],ufc_fighters[fighter_name],"xxx",0,1)</f>
        <v>Warlley Alves</v>
      </c>
    </row>
    <row r="647" spans="1:43">
      <c r="A647">
        <v>178</v>
      </c>
      <c r="B647">
        <v>2880</v>
      </c>
      <c r="C647">
        <f>_xlfn.XLOOKUP(ufc_fights_2[[#This Row],[r_fighter_id]],ufc_fighters[id],ufc_fighters[year],"xxx",0,1)</f>
        <v>1992</v>
      </c>
      <c r="D647">
        <f>_xlfn.XLOOKUP(ufc_fights_2[[#This Row],[b_fighter_id]],ufc_fighters[id],ufc_fighters[year],"Prázdné",0,1)</f>
        <v>1990</v>
      </c>
      <c r="E647" s="10">
        <f>YEAR(ufc_fights_2[[#This Row],[date]])-ufc_fights_2[[#This Row],[r_year]]</f>
        <v>28</v>
      </c>
      <c r="F647" s="10">
        <f>YEAR(ufc_fights_2[[#This Row],[date]])-ufc_fights_2[[#This Row],[b_year]]</f>
        <v>30</v>
      </c>
      <c r="G647">
        <v>0</v>
      </c>
      <c r="H647">
        <v>0</v>
      </c>
      <c r="I647">
        <v>0.54790000000000005</v>
      </c>
      <c r="J647">
        <v>0.2586</v>
      </c>
      <c r="K647">
        <v>0.52439999999999998</v>
      </c>
      <c r="L647">
        <v>0.2586</v>
      </c>
      <c r="M647">
        <v>0.5</v>
      </c>
      <c r="N647">
        <v>0</v>
      </c>
      <c r="O647">
        <v>1</v>
      </c>
      <c r="P647">
        <v>0</v>
      </c>
      <c r="Q647">
        <v>0</v>
      </c>
      <c r="R647">
        <v>0</v>
      </c>
      <c r="S647" s="2">
        <v>7.9861111111111116E-4</v>
      </c>
      <c r="T647" s="2">
        <v>2.3148148148148147E-5</v>
      </c>
      <c r="U647">
        <v>0.4</v>
      </c>
      <c r="V647">
        <v>0.2041</v>
      </c>
      <c r="W647">
        <v>0.71430000000000005</v>
      </c>
      <c r="X647">
        <v>0.8</v>
      </c>
      <c r="Y647">
        <v>1</v>
      </c>
      <c r="Z647">
        <v>0.49230000000000002</v>
      </c>
      <c r="AA647">
        <v>0.26790000000000003</v>
      </c>
      <c r="AB647">
        <v>1</v>
      </c>
      <c r="AC647">
        <v>0</v>
      </c>
      <c r="AD647">
        <v>1</v>
      </c>
      <c r="AE647">
        <v>0</v>
      </c>
      <c r="AF647" t="s">
        <v>3933</v>
      </c>
      <c r="AG647" s="2">
        <v>3.1018518518518517E-3</v>
      </c>
      <c r="AH647" t="s">
        <v>3911</v>
      </c>
      <c r="AI647">
        <v>3</v>
      </c>
      <c r="AJ647" t="s">
        <v>3928</v>
      </c>
      <c r="AK647" s="3">
        <v>44163</v>
      </c>
      <c r="AL647" s="10">
        <f>YEAR(ufc_fights_2[[#This Row],[date]])</f>
        <v>2020</v>
      </c>
      <c r="AM647" t="s">
        <v>4061</v>
      </c>
      <c r="AN647">
        <v>1</v>
      </c>
      <c r="AO647" t="s">
        <v>3913</v>
      </c>
      <c r="AP647">
        <f>IF(ufc_fights_2[[#This Row],[winner]]="Red",ufc_fights_2[[#This Row],[r_fighter_id]],ufc_fights_2[[#This Row],[b_fighter_id]])</f>
        <v>178</v>
      </c>
      <c r="AQ647" t="str">
        <f>_xlfn.XLOOKUP(ufc_fights_2[[#This Row],[winnerID]],ufc_fighters[id],ufc_fighters[fighter_name],"xxx",0,1)</f>
        <v>Miguel Baeza</v>
      </c>
    </row>
    <row r="648" spans="1:43">
      <c r="A648">
        <v>86</v>
      </c>
      <c r="B648">
        <v>62</v>
      </c>
      <c r="C648">
        <f>_xlfn.XLOOKUP(ufc_fights_2[[#This Row],[r_fighter_id]],ufc_fighters[id],ufc_fighters[year],"xxx",0,1)</f>
        <v>1991</v>
      </c>
      <c r="D648">
        <f>_xlfn.XLOOKUP(ufc_fights_2[[#This Row],[b_fighter_id]],ufc_fighters[id],ufc_fighters[year],"Prázdné",0,1)</f>
        <v>1984</v>
      </c>
      <c r="E648" s="10">
        <f>YEAR(ufc_fights_2[[#This Row],[date]])-ufc_fights_2[[#This Row],[r_year]]</f>
        <v>27</v>
      </c>
      <c r="F648" s="10">
        <f>YEAR(ufc_fights_2[[#This Row],[date]])-ufc_fights_2[[#This Row],[b_year]]</f>
        <v>34</v>
      </c>
      <c r="G648">
        <v>0</v>
      </c>
      <c r="H648">
        <v>0</v>
      </c>
      <c r="I648">
        <v>0.57999999999999996</v>
      </c>
      <c r="J648">
        <v>0.42859999999999998</v>
      </c>
      <c r="K648">
        <v>0.69230000000000003</v>
      </c>
      <c r="L648">
        <v>0.4667</v>
      </c>
      <c r="M648">
        <v>0</v>
      </c>
      <c r="N648">
        <v>0.33329999999999999</v>
      </c>
      <c r="O648">
        <v>0</v>
      </c>
      <c r="P648">
        <v>0</v>
      </c>
      <c r="Q648">
        <v>0</v>
      </c>
      <c r="R648">
        <v>0</v>
      </c>
      <c r="S648" s="2">
        <v>2.3611111111111111E-3</v>
      </c>
      <c r="T648" s="2">
        <v>1.4699074074074074E-3</v>
      </c>
      <c r="U648">
        <v>0.35</v>
      </c>
      <c r="V648">
        <v>0.41670000000000001</v>
      </c>
      <c r="W648">
        <v>0.63160000000000005</v>
      </c>
      <c r="X648">
        <v>0.90910000000000002</v>
      </c>
      <c r="Y648">
        <v>0</v>
      </c>
      <c r="Z648">
        <v>0.35709999999999997</v>
      </c>
      <c r="AA648">
        <v>0.33329999999999999</v>
      </c>
      <c r="AB648">
        <v>0.86360000000000003</v>
      </c>
      <c r="AC648">
        <v>0.71430000000000005</v>
      </c>
      <c r="AD648">
        <v>0</v>
      </c>
      <c r="AE648">
        <v>0</v>
      </c>
      <c r="AF648" t="s">
        <v>3926</v>
      </c>
      <c r="AG648" s="2">
        <v>3.472222222222222E-3</v>
      </c>
      <c r="AH648" t="s">
        <v>3911</v>
      </c>
      <c r="AI648">
        <v>3</v>
      </c>
      <c r="AJ648" t="s">
        <v>3973</v>
      </c>
      <c r="AK648" s="3">
        <v>43232</v>
      </c>
      <c r="AL648" s="10">
        <f>YEAR(ufc_fights_2[[#This Row],[date]])</f>
        <v>2018</v>
      </c>
      <c r="AM648" t="s">
        <v>4061</v>
      </c>
      <c r="AN648">
        <v>13</v>
      </c>
      <c r="AO648" t="s">
        <v>3913</v>
      </c>
      <c r="AP648">
        <f>IF(ufc_fights_2[[#This Row],[winner]]="Red",ufc_fights_2[[#This Row],[r_fighter_id]],ufc_fights_2[[#This Row],[b_fighter_id]])</f>
        <v>86</v>
      </c>
      <c r="AQ648" t="str">
        <f>_xlfn.XLOOKUP(ufc_fights_2[[#This Row],[winnerID]],ufc_fighters[id],ufc_fighters[fighter_name],"xxx",0,1)</f>
        <v>Warlley Alves</v>
      </c>
    </row>
    <row r="649" spans="1:43">
      <c r="A649">
        <v>86</v>
      </c>
      <c r="B649">
        <v>3193</v>
      </c>
      <c r="C649">
        <f>_xlfn.XLOOKUP(ufc_fights_2[[#This Row],[r_fighter_id]],ufc_fighters[id],ufc_fighters[year],"xxx",0,1)</f>
        <v>1991</v>
      </c>
      <c r="D649">
        <f>_xlfn.XLOOKUP(ufc_fights_2[[#This Row],[b_fighter_id]],ufc_fighters[id],ufc_fighters[year],"Prázdné",0,1)</f>
        <v>1981</v>
      </c>
      <c r="E649" s="10">
        <f>YEAR(ufc_fights_2[[#This Row],[date]])-ufc_fights_2[[#This Row],[r_year]]</f>
        <v>24</v>
      </c>
      <c r="F649" s="10">
        <f>YEAR(ufc_fights_2[[#This Row],[date]])-ufc_fights_2[[#This Row],[b_year]]</f>
        <v>34</v>
      </c>
      <c r="G649">
        <v>0</v>
      </c>
      <c r="H649">
        <v>0</v>
      </c>
      <c r="I649">
        <v>0.44740000000000002</v>
      </c>
      <c r="J649">
        <v>0.5</v>
      </c>
      <c r="K649">
        <v>0.5</v>
      </c>
      <c r="L649">
        <v>0.63829999999999998</v>
      </c>
      <c r="M649">
        <v>0.66669999999999996</v>
      </c>
      <c r="N649">
        <v>0</v>
      </c>
      <c r="O649">
        <v>1</v>
      </c>
      <c r="P649">
        <v>0</v>
      </c>
      <c r="Q649">
        <v>0</v>
      </c>
      <c r="R649">
        <v>0</v>
      </c>
      <c r="S649" s="2">
        <v>2.9861111111111113E-3</v>
      </c>
      <c r="T649" s="2">
        <v>7.5231481481481482E-4</v>
      </c>
      <c r="U649">
        <v>0.31030000000000002</v>
      </c>
      <c r="V649">
        <v>0.3478</v>
      </c>
      <c r="W649">
        <v>0.8</v>
      </c>
      <c r="X649">
        <v>1</v>
      </c>
      <c r="Y649">
        <v>0.8</v>
      </c>
      <c r="Z649">
        <v>0.3871</v>
      </c>
      <c r="AA649">
        <v>0.46429999999999999</v>
      </c>
      <c r="AB649">
        <v>1</v>
      </c>
      <c r="AC649">
        <v>0.66669999999999996</v>
      </c>
      <c r="AD649">
        <v>0.5</v>
      </c>
      <c r="AE649">
        <v>0</v>
      </c>
      <c r="AF649" t="s">
        <v>3933</v>
      </c>
      <c r="AG649" s="2">
        <v>2.9050925925925928E-3</v>
      </c>
      <c r="AH649" t="s">
        <v>3911</v>
      </c>
      <c r="AI649">
        <v>3</v>
      </c>
      <c r="AJ649" t="s">
        <v>3925</v>
      </c>
      <c r="AK649" s="3">
        <v>42217</v>
      </c>
      <c r="AL649" s="10">
        <f>YEAR(ufc_fights_2[[#This Row],[date]])</f>
        <v>2015</v>
      </c>
      <c r="AM649" t="s">
        <v>4061</v>
      </c>
      <c r="AN649">
        <v>13</v>
      </c>
      <c r="AO649" t="s">
        <v>3913</v>
      </c>
      <c r="AP649">
        <f>IF(ufc_fights_2[[#This Row],[winner]]="Red",ufc_fights_2[[#This Row],[r_fighter_id]],ufc_fights_2[[#This Row],[b_fighter_id]])</f>
        <v>86</v>
      </c>
      <c r="AQ649" t="str">
        <f>_xlfn.XLOOKUP(ufc_fights_2[[#This Row],[winnerID]],ufc_fighters[id],ufc_fighters[fighter_name],"xxx",0,1)</f>
        <v>Warlley Alves</v>
      </c>
    </row>
    <row r="650" spans="1:43">
      <c r="A650">
        <v>3176</v>
      </c>
      <c r="B650">
        <v>706</v>
      </c>
      <c r="C650">
        <f>_xlfn.XLOOKUP(ufc_fights_2[[#This Row],[r_fighter_id]],ufc_fighters[id],ufc_fighters[year],"xxx",0,1)</f>
        <v>1979</v>
      </c>
      <c r="D650">
        <f>_xlfn.XLOOKUP(ufc_fights_2[[#This Row],[b_fighter_id]],ufc_fighters[id],ufc_fighters[year],"Prázdné",0,1)</f>
        <v>1973</v>
      </c>
      <c r="E650" s="10">
        <f>YEAR(ufc_fights_2[[#This Row],[date]])-ufc_fights_2[[#This Row],[r_year]]</f>
        <v>29</v>
      </c>
      <c r="F650" s="10">
        <f>YEAR(ufc_fights_2[[#This Row],[date]])-ufc_fights_2[[#This Row],[b_year]]</f>
        <v>35</v>
      </c>
      <c r="G650">
        <v>0</v>
      </c>
      <c r="H650">
        <v>0</v>
      </c>
      <c r="I650">
        <v>0.37209999999999999</v>
      </c>
      <c r="J650">
        <v>0.56359999999999999</v>
      </c>
      <c r="K650">
        <v>0.54200000000000004</v>
      </c>
      <c r="L650">
        <v>0.76639999999999997</v>
      </c>
      <c r="M650">
        <v>1</v>
      </c>
      <c r="N650">
        <v>0.6</v>
      </c>
      <c r="O650">
        <v>1</v>
      </c>
      <c r="P650">
        <v>2</v>
      </c>
      <c r="Q650">
        <v>0</v>
      </c>
      <c r="R650">
        <v>0</v>
      </c>
      <c r="S650" s="2">
        <v>6.0185185185185185E-3</v>
      </c>
      <c r="T650" s="2">
        <v>1.5509259259259259E-3</v>
      </c>
      <c r="U650">
        <v>0.22950000000000001</v>
      </c>
      <c r="V650">
        <v>0.48780000000000001</v>
      </c>
      <c r="W650">
        <v>0.65</v>
      </c>
      <c r="X650">
        <v>1</v>
      </c>
      <c r="Y650">
        <v>0.8</v>
      </c>
      <c r="Z650">
        <v>0.28570000000000001</v>
      </c>
      <c r="AA650">
        <v>0.39389999999999997</v>
      </c>
      <c r="AB650">
        <v>0.45</v>
      </c>
      <c r="AC650">
        <v>0.82350000000000001</v>
      </c>
      <c r="AD650">
        <v>0.37780000000000002</v>
      </c>
      <c r="AE650">
        <v>0.8</v>
      </c>
      <c r="AF650" t="s">
        <v>3915</v>
      </c>
      <c r="AG650" s="2">
        <v>3.472222222222222E-3</v>
      </c>
      <c r="AH650" t="s">
        <v>3911</v>
      </c>
      <c r="AI650">
        <v>3</v>
      </c>
      <c r="AJ650" t="s">
        <v>3939</v>
      </c>
      <c r="AK650" s="3">
        <v>39606</v>
      </c>
      <c r="AL650" s="10">
        <f>YEAR(ufc_fights_2[[#This Row],[date]])</f>
        <v>2008</v>
      </c>
      <c r="AM650" t="s">
        <v>4061</v>
      </c>
      <c r="AN650">
        <v>70</v>
      </c>
      <c r="AO650" t="s">
        <v>3913</v>
      </c>
      <c r="AP650">
        <f>IF(ufc_fights_2[[#This Row],[winner]]="Red",ufc_fights_2[[#This Row],[r_fighter_id]],ufc_fights_2[[#This Row],[b_fighter_id]])</f>
        <v>3176</v>
      </c>
      <c r="AQ650" t="str">
        <f>_xlfn.XLOOKUP(ufc_fights_2[[#This Row],[winnerID]],ufc_fighters[id],ufc_fighters[fighter_name],"xxx",0,1)</f>
        <v>Mike Swick</v>
      </c>
    </row>
    <row r="651" spans="1:43">
      <c r="A651">
        <v>3275</v>
      </c>
      <c r="B651">
        <v>86</v>
      </c>
      <c r="C651">
        <f>_xlfn.XLOOKUP(ufc_fights_2[[#This Row],[r_fighter_id]],ufc_fighters[id],ufc_fighters[year],"xxx",0,1)</f>
        <v>1989</v>
      </c>
      <c r="D651">
        <f>_xlfn.XLOOKUP(ufc_fights_2[[#This Row],[b_fighter_id]],ufc_fighters[id],ufc_fighters[year],"Prázdné",0,1)</f>
        <v>1991</v>
      </c>
      <c r="E651" s="10">
        <f>YEAR(ufc_fights_2[[#This Row],[date]])-ufc_fights_2[[#This Row],[r_year]]</f>
        <v>28</v>
      </c>
      <c r="F651" s="10">
        <f>YEAR(ufc_fights_2[[#This Row],[date]])-ufc_fights_2[[#This Row],[b_year]]</f>
        <v>26</v>
      </c>
      <c r="G651">
        <v>0</v>
      </c>
      <c r="H651">
        <v>0</v>
      </c>
      <c r="I651">
        <v>0.47299999999999998</v>
      </c>
      <c r="J651">
        <v>0.4</v>
      </c>
      <c r="K651">
        <v>0.55679999999999996</v>
      </c>
      <c r="L651">
        <v>0.48670000000000002</v>
      </c>
      <c r="M651">
        <v>0</v>
      </c>
      <c r="N651">
        <v>0.28570000000000001</v>
      </c>
      <c r="O651">
        <v>0</v>
      </c>
      <c r="P651">
        <v>0</v>
      </c>
      <c r="Q651">
        <v>0</v>
      </c>
      <c r="R651">
        <v>0</v>
      </c>
      <c r="S651" s="2">
        <v>1.9675925925925926E-4</v>
      </c>
      <c r="T651" s="2">
        <v>2.6041666666666665E-3</v>
      </c>
      <c r="U651">
        <v>0.30769999999999997</v>
      </c>
      <c r="V651">
        <v>0.27779999999999999</v>
      </c>
      <c r="W651">
        <v>0.63639999999999997</v>
      </c>
      <c r="X651">
        <v>1</v>
      </c>
      <c r="Y651">
        <v>0.63639999999999997</v>
      </c>
      <c r="Z651">
        <v>0.33900000000000002</v>
      </c>
      <c r="AA651">
        <v>0.33729999999999999</v>
      </c>
      <c r="AB651">
        <v>1</v>
      </c>
      <c r="AC651">
        <v>0.9</v>
      </c>
      <c r="AD651">
        <v>0</v>
      </c>
      <c r="AE651">
        <v>0.5</v>
      </c>
      <c r="AF651" t="s">
        <v>3915</v>
      </c>
      <c r="AG651" s="2">
        <v>3.472222222222222E-3</v>
      </c>
      <c r="AH651" t="s">
        <v>3911</v>
      </c>
      <c r="AI651">
        <v>3</v>
      </c>
      <c r="AJ651" t="s">
        <v>4003</v>
      </c>
      <c r="AK651" s="3">
        <v>43029</v>
      </c>
      <c r="AL651" s="10">
        <f>YEAR(ufc_fights_2[[#This Row],[date]])</f>
        <v>2017</v>
      </c>
      <c r="AM651" t="s">
        <v>4061</v>
      </c>
      <c r="AN651">
        <v>103</v>
      </c>
      <c r="AO651" t="s">
        <v>3918</v>
      </c>
      <c r="AP651">
        <f>IF(ufc_fights_2[[#This Row],[winner]]="Red",ufc_fights_2[[#This Row],[r_fighter_id]],ufc_fights_2[[#This Row],[b_fighter_id]])</f>
        <v>86</v>
      </c>
      <c r="AQ651" t="str">
        <f>_xlfn.XLOOKUP(ufc_fights_2[[#This Row],[winnerID]],ufc_fighters[id],ufc_fighters[fighter_name],"xxx",0,1)</f>
        <v>Warlley Alves</v>
      </c>
    </row>
    <row r="652" spans="1:43">
      <c r="A652">
        <v>3176</v>
      </c>
      <c r="B652">
        <v>1521</v>
      </c>
      <c r="C652">
        <f>_xlfn.XLOOKUP(ufc_fights_2[[#This Row],[r_fighter_id]],ufc_fighters[id],ufc_fighters[year],"xxx",0,1)</f>
        <v>1979</v>
      </c>
      <c r="D652">
        <f>_xlfn.XLOOKUP(ufc_fights_2[[#This Row],[b_fighter_id]],ufc_fighters[id],ufc_fighters[year],"Prázdné",0,1)</f>
        <v>1982</v>
      </c>
      <c r="E652" s="10">
        <f>YEAR(ufc_fights_2[[#This Row],[date]])-ufc_fights_2[[#This Row],[r_year]]</f>
        <v>33</v>
      </c>
      <c r="F652" s="10">
        <f>YEAR(ufc_fights_2[[#This Row],[date]])-ufc_fights_2[[#This Row],[b_year]]</f>
        <v>30</v>
      </c>
      <c r="G652">
        <v>0</v>
      </c>
      <c r="H652">
        <v>0</v>
      </c>
      <c r="I652">
        <v>0.46339999999999998</v>
      </c>
      <c r="J652">
        <v>0.32079999999999997</v>
      </c>
      <c r="K652">
        <v>0.52939999999999998</v>
      </c>
      <c r="L652">
        <v>0.41789999999999999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 s="2">
        <v>1.5046296296296297E-4</v>
      </c>
      <c r="T652" s="2">
        <v>2.3495370370370371E-3</v>
      </c>
      <c r="U652">
        <v>0.47370000000000001</v>
      </c>
      <c r="V652">
        <v>0.26529999999999998</v>
      </c>
      <c r="W652">
        <v>0.33329999999999999</v>
      </c>
      <c r="X652">
        <v>0</v>
      </c>
      <c r="Y652">
        <v>1</v>
      </c>
      <c r="Z652">
        <v>0.41670000000000001</v>
      </c>
      <c r="AA652">
        <v>0.1951</v>
      </c>
      <c r="AB652">
        <v>0.5</v>
      </c>
      <c r="AC652">
        <v>0</v>
      </c>
      <c r="AD652">
        <v>1</v>
      </c>
      <c r="AE652">
        <v>0.81820000000000004</v>
      </c>
      <c r="AF652" t="s">
        <v>3910</v>
      </c>
      <c r="AG652" s="2">
        <v>9.2592592592592596E-4</v>
      </c>
      <c r="AH652" t="s">
        <v>3911</v>
      </c>
      <c r="AI652">
        <v>3</v>
      </c>
      <c r="AJ652" t="s">
        <v>3914</v>
      </c>
      <c r="AK652" s="3">
        <v>41125</v>
      </c>
      <c r="AL652" s="10">
        <f>YEAR(ufc_fights_2[[#This Row],[date]])</f>
        <v>2012</v>
      </c>
      <c r="AM652" t="s">
        <v>4061</v>
      </c>
      <c r="AN652">
        <v>2</v>
      </c>
      <c r="AO652" t="s">
        <v>3913</v>
      </c>
      <c r="AP652">
        <f>IF(ufc_fights_2[[#This Row],[winner]]="Red",ufc_fights_2[[#This Row],[r_fighter_id]],ufc_fights_2[[#This Row],[b_fighter_id]])</f>
        <v>3176</v>
      </c>
      <c r="AQ652" t="str">
        <f>_xlfn.XLOOKUP(ufc_fights_2[[#This Row],[winnerID]],ufc_fighters[id],ufc_fighters[fighter_name],"xxx",0,1)</f>
        <v>Mike Swick</v>
      </c>
    </row>
    <row r="653" spans="1:43">
      <c r="A653">
        <v>3176</v>
      </c>
      <c r="B653">
        <v>407</v>
      </c>
      <c r="C653">
        <f>_xlfn.XLOOKUP(ufc_fights_2[[#This Row],[r_fighter_id]],ufc_fighters[id],ufc_fighters[year],"xxx",0,1)</f>
        <v>1979</v>
      </c>
      <c r="D653">
        <f>_xlfn.XLOOKUP(ufc_fights_2[[#This Row],[b_fighter_id]],ufc_fighters[id],ufc_fighters[year],"Prázdné",0,1)</f>
        <v>1980</v>
      </c>
      <c r="E653" s="10">
        <f>YEAR(ufc_fights_2[[#This Row],[date]])-ufc_fights_2[[#This Row],[r_year]]</f>
        <v>29</v>
      </c>
      <c r="F653" s="10">
        <f>YEAR(ufc_fights_2[[#This Row],[date]])-ufc_fights_2[[#This Row],[b_year]]</f>
        <v>28</v>
      </c>
      <c r="G653">
        <v>0</v>
      </c>
      <c r="H653">
        <v>0</v>
      </c>
      <c r="I653">
        <v>0.53469999999999995</v>
      </c>
      <c r="J653">
        <v>0.46989999999999998</v>
      </c>
      <c r="K653">
        <v>0.5524</v>
      </c>
      <c r="L653">
        <v>0.51580000000000004</v>
      </c>
      <c r="M653">
        <v>0</v>
      </c>
      <c r="N653">
        <v>0.1</v>
      </c>
      <c r="O653">
        <v>0</v>
      </c>
      <c r="P653">
        <v>0</v>
      </c>
      <c r="Q653">
        <v>0</v>
      </c>
      <c r="R653">
        <v>0</v>
      </c>
      <c r="S653" s="2">
        <v>9.7222222222222219E-4</v>
      </c>
      <c r="T653" s="2">
        <v>3.9814814814814817E-3</v>
      </c>
      <c r="U653">
        <v>0.20369999999999999</v>
      </c>
      <c r="V653">
        <v>0.19570000000000001</v>
      </c>
      <c r="W653">
        <v>0.9</v>
      </c>
      <c r="X653">
        <v>0.92589999999999995</v>
      </c>
      <c r="Y653">
        <v>0.93100000000000005</v>
      </c>
      <c r="Z653">
        <v>0.33900000000000002</v>
      </c>
      <c r="AA653">
        <v>0.25</v>
      </c>
      <c r="AB653">
        <v>0.8095</v>
      </c>
      <c r="AC653">
        <v>0.8387</v>
      </c>
      <c r="AD653">
        <v>0</v>
      </c>
      <c r="AE653">
        <v>0</v>
      </c>
      <c r="AF653" t="s">
        <v>3969</v>
      </c>
      <c r="AG653" s="2">
        <v>3.472222222222222E-3</v>
      </c>
      <c r="AH653" t="s">
        <v>3911</v>
      </c>
      <c r="AI653">
        <v>3</v>
      </c>
      <c r="AJ653" t="s">
        <v>3967</v>
      </c>
      <c r="AK653" s="3">
        <v>39470</v>
      </c>
      <c r="AL653" s="10">
        <f>YEAR(ufc_fights_2[[#This Row],[date]])</f>
        <v>2008</v>
      </c>
      <c r="AM653" t="s">
        <v>4061</v>
      </c>
      <c r="AN653">
        <v>1</v>
      </c>
      <c r="AO653" t="s">
        <v>3913</v>
      </c>
      <c r="AP653">
        <f>IF(ufc_fights_2[[#This Row],[winner]]="Red",ufc_fights_2[[#This Row],[r_fighter_id]],ufc_fights_2[[#This Row],[b_fighter_id]])</f>
        <v>3176</v>
      </c>
      <c r="AQ653" t="str">
        <f>_xlfn.XLOOKUP(ufc_fights_2[[#This Row],[winnerID]],ufc_fighters[id],ufc_fighters[fighter_name],"xxx",0,1)</f>
        <v>Mike Swick</v>
      </c>
    </row>
    <row r="654" spans="1:43">
      <c r="A654">
        <v>3428</v>
      </c>
      <c r="B654">
        <v>304</v>
      </c>
      <c r="C654">
        <f>_xlfn.XLOOKUP(ufc_fights_2[[#This Row],[r_fighter_id]],ufc_fighters[id],ufc_fighters[year],"xxx",0,1)</f>
        <v>1980</v>
      </c>
      <c r="D654">
        <f>_xlfn.XLOOKUP(ufc_fights_2[[#This Row],[b_fighter_id]],ufc_fighters[id],ufc_fighters[year],"Prázdné",0,1)</f>
        <v>1982</v>
      </c>
      <c r="E654" s="10">
        <f>YEAR(ufc_fights_2[[#This Row],[date]])-ufc_fights_2[[#This Row],[r_year]]</f>
        <v>37</v>
      </c>
      <c r="F654" s="10">
        <f>YEAR(ufc_fights_2[[#This Row],[date]])-ufc_fights_2[[#This Row],[b_year]]</f>
        <v>35</v>
      </c>
      <c r="G654">
        <v>0</v>
      </c>
      <c r="H654">
        <v>0</v>
      </c>
      <c r="I654">
        <v>0.25</v>
      </c>
      <c r="J654">
        <v>0.4</v>
      </c>
      <c r="K654">
        <v>0.30769999999999997</v>
      </c>
      <c r="L654">
        <v>0.4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 s="2">
        <v>9.2592592592592588E-5</v>
      </c>
      <c r="T654" s="2">
        <v>3.4722222222222222E-5</v>
      </c>
      <c r="U654">
        <v>0.22220000000000001</v>
      </c>
      <c r="V654">
        <v>0.33329999999999999</v>
      </c>
      <c r="W654">
        <v>0.5</v>
      </c>
      <c r="X654">
        <v>0</v>
      </c>
      <c r="Y654">
        <v>0.66669999999999996</v>
      </c>
      <c r="Z654">
        <v>0.33329999999999999</v>
      </c>
      <c r="AA654">
        <v>0.38100000000000001</v>
      </c>
      <c r="AB654">
        <v>0</v>
      </c>
      <c r="AC654">
        <v>0</v>
      </c>
      <c r="AD654">
        <v>0</v>
      </c>
      <c r="AE654">
        <v>0.5</v>
      </c>
      <c r="AF654" t="s">
        <v>3910</v>
      </c>
      <c r="AG654" s="2">
        <v>1.5046296296296296E-3</v>
      </c>
      <c r="AH654" t="s">
        <v>3911</v>
      </c>
      <c r="AI654">
        <v>3</v>
      </c>
      <c r="AJ654" t="s">
        <v>3931</v>
      </c>
      <c r="AK654" s="3">
        <v>42932</v>
      </c>
      <c r="AL654" s="10">
        <f>YEAR(ufc_fights_2[[#This Row],[date]])</f>
        <v>2017</v>
      </c>
      <c r="AM654" t="s">
        <v>4061</v>
      </c>
      <c r="AN654">
        <v>60</v>
      </c>
      <c r="AO654" t="s">
        <v>3918</v>
      </c>
      <c r="AP654">
        <f>IF(ufc_fights_2[[#This Row],[winner]]="Red",ufc_fights_2[[#This Row],[r_fighter_id]],ufc_fights_2[[#This Row],[b_fighter_id]])</f>
        <v>304</v>
      </c>
      <c r="AQ654" t="str">
        <f>_xlfn.XLOOKUP(ufc_fights_2[[#This Row],[winnerID]],ufc_fighters[id],ufc_fighters[fighter_name],"xxx",0,1)</f>
        <v>Galore Bofando</v>
      </c>
    </row>
    <row r="655" spans="1:43">
      <c r="A655">
        <v>86</v>
      </c>
      <c r="B655">
        <v>1566</v>
      </c>
      <c r="C655">
        <f>_xlfn.XLOOKUP(ufc_fights_2[[#This Row],[r_fighter_id]],ufc_fighters[id],ufc_fighters[year],"xxx",0,1)</f>
        <v>1991</v>
      </c>
      <c r="D655">
        <f>_xlfn.XLOOKUP(ufc_fights_2[[#This Row],[b_fighter_id]],ufc_fighters[id],ufc_fighters[year],"Prázdné",0,1)</f>
        <v>1981</v>
      </c>
      <c r="E655" s="10">
        <f>YEAR(ufc_fights_2[[#This Row],[date]])-ufc_fights_2[[#This Row],[r_year]]</f>
        <v>23</v>
      </c>
      <c r="F655" s="10">
        <f>YEAR(ufc_fights_2[[#This Row],[date]])-ufc_fights_2[[#This Row],[b_year]]</f>
        <v>33</v>
      </c>
      <c r="G655">
        <v>0</v>
      </c>
      <c r="H655">
        <v>0</v>
      </c>
      <c r="I655">
        <v>0.44340000000000002</v>
      </c>
      <c r="J655">
        <v>0.50639999999999996</v>
      </c>
      <c r="K655">
        <v>0.45950000000000002</v>
      </c>
      <c r="L655">
        <v>0.55489999999999995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 s="2">
        <v>2.7777777777777779E-3</v>
      </c>
      <c r="T655" s="2">
        <v>4.0509259259259258E-4</v>
      </c>
      <c r="U655">
        <v>0.41670000000000001</v>
      </c>
      <c r="V655">
        <v>0.45</v>
      </c>
      <c r="W655">
        <v>0.66669999999999996</v>
      </c>
      <c r="X655">
        <v>1</v>
      </c>
      <c r="Y655">
        <v>0.78569999999999995</v>
      </c>
      <c r="Z655">
        <v>0.38269999999999998</v>
      </c>
      <c r="AA655">
        <v>0.4965</v>
      </c>
      <c r="AB655">
        <v>0.44440000000000002</v>
      </c>
      <c r="AC655">
        <v>0.61539999999999995</v>
      </c>
      <c r="AD655">
        <v>0.75</v>
      </c>
      <c r="AE655">
        <v>0</v>
      </c>
      <c r="AF655" t="s">
        <v>3915</v>
      </c>
      <c r="AG655" s="2">
        <v>3.472222222222222E-3</v>
      </c>
      <c r="AH655" t="s">
        <v>3911</v>
      </c>
      <c r="AI655">
        <v>3</v>
      </c>
      <c r="AJ655" t="s">
        <v>3938</v>
      </c>
      <c r="AK655" s="3">
        <v>41951</v>
      </c>
      <c r="AL655" s="10">
        <f>YEAR(ufc_fights_2[[#This Row],[date]])</f>
        <v>2014</v>
      </c>
      <c r="AM655" t="s">
        <v>4061</v>
      </c>
      <c r="AN655">
        <v>104</v>
      </c>
      <c r="AO655" t="s">
        <v>3913</v>
      </c>
      <c r="AP655">
        <f>IF(ufc_fights_2[[#This Row],[winner]]="Red",ufc_fights_2[[#This Row],[r_fighter_id]],ufc_fights_2[[#This Row],[b_fighter_id]])</f>
        <v>86</v>
      </c>
      <c r="AQ655" t="str">
        <f>_xlfn.XLOOKUP(ufc_fights_2[[#This Row],[winnerID]],ufc_fighters[id],ufc_fighters[fighter_name],"xxx",0,1)</f>
        <v>Warlley Alves</v>
      </c>
    </row>
    <row r="656" spans="1:43">
      <c r="A656">
        <v>375</v>
      </c>
      <c r="B656">
        <v>178</v>
      </c>
      <c r="C656">
        <f>_xlfn.XLOOKUP(ufc_fights_2[[#This Row],[r_fighter_id]],ufc_fighters[id],ufc_fighters[year],"xxx",0,1)</f>
        <v>1981</v>
      </c>
      <c r="D656">
        <f>_xlfn.XLOOKUP(ufc_fights_2[[#This Row],[b_fighter_id]],ufc_fighters[id],ufc_fighters[year],"Prázdné",0,1)</f>
        <v>1992</v>
      </c>
      <c r="E656" s="10">
        <f>YEAR(ufc_fights_2[[#This Row],[date]])-ufc_fights_2[[#This Row],[r_year]]</f>
        <v>39</v>
      </c>
      <c r="F656" s="10">
        <f>YEAR(ufc_fights_2[[#This Row],[date]])-ufc_fights_2[[#This Row],[b_year]]</f>
        <v>28</v>
      </c>
      <c r="G656">
        <v>0</v>
      </c>
      <c r="H656">
        <v>2</v>
      </c>
      <c r="I656">
        <v>0.54100000000000004</v>
      </c>
      <c r="J656">
        <v>0.50680000000000003</v>
      </c>
      <c r="K656">
        <v>0.54100000000000004</v>
      </c>
      <c r="L656">
        <v>0.53159999999999996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1.1574074074074075E-4</v>
      </c>
      <c r="T656" s="2">
        <v>6.5972222222222224E-4</v>
      </c>
      <c r="U656">
        <v>0.49020000000000002</v>
      </c>
      <c r="V656">
        <v>0.38890000000000002</v>
      </c>
      <c r="W656">
        <v>0.8</v>
      </c>
      <c r="X656">
        <v>0</v>
      </c>
      <c r="Y656">
        <v>0.91669999999999996</v>
      </c>
      <c r="Z656">
        <v>0.4773</v>
      </c>
      <c r="AA656">
        <v>0.4677</v>
      </c>
      <c r="AB656">
        <v>0.70589999999999997</v>
      </c>
      <c r="AC656">
        <v>0.5</v>
      </c>
      <c r="AD656">
        <v>0</v>
      </c>
      <c r="AE656">
        <v>0.77780000000000005</v>
      </c>
      <c r="AF656" t="s">
        <v>3910</v>
      </c>
      <c r="AG656" s="2">
        <v>2.0833333333333335E-4</v>
      </c>
      <c r="AH656" t="s">
        <v>3911</v>
      </c>
      <c r="AI656">
        <v>3</v>
      </c>
      <c r="AJ656" t="s">
        <v>3924</v>
      </c>
      <c r="AK656" s="3">
        <v>43967</v>
      </c>
      <c r="AL656" s="10">
        <f>YEAR(ufc_fights_2[[#This Row],[date]])</f>
        <v>2020</v>
      </c>
      <c r="AM656" t="s">
        <v>4061</v>
      </c>
      <c r="AN656">
        <v>62</v>
      </c>
      <c r="AO656" t="s">
        <v>3918</v>
      </c>
      <c r="AP656">
        <f>IF(ufc_fights_2[[#This Row],[winner]]="Red",ufc_fights_2[[#This Row],[r_fighter_id]],ufc_fights_2[[#This Row],[b_fighter_id]])</f>
        <v>178</v>
      </c>
      <c r="AQ656" t="str">
        <f>_xlfn.XLOOKUP(ufc_fights_2[[#This Row],[winnerID]],ufc_fighters[id],ufc_fighters[fighter_name],"xxx",0,1)</f>
        <v>Miguel Baeza</v>
      </c>
    </row>
    <row r="657" spans="1:43">
      <c r="A657">
        <v>178</v>
      </c>
      <c r="B657">
        <v>47</v>
      </c>
      <c r="C657">
        <f>_xlfn.XLOOKUP(ufc_fights_2[[#This Row],[r_fighter_id]],ufc_fighters[id],ufc_fighters[year],"xxx",0,1)</f>
        <v>1992</v>
      </c>
      <c r="D657">
        <f>_xlfn.XLOOKUP(ufc_fights_2[[#This Row],[b_fighter_id]],ufc_fighters[id],ufc_fighters[year],"Prázdné",0,1)</f>
        <v>1988</v>
      </c>
      <c r="E657" s="10">
        <f>YEAR(ufc_fights_2[[#This Row],[date]])-ufc_fights_2[[#This Row],[r_year]]</f>
        <v>27</v>
      </c>
      <c r="F657" s="10">
        <f>YEAR(ufc_fights_2[[#This Row],[date]])-ufc_fights_2[[#This Row],[b_year]]</f>
        <v>31</v>
      </c>
      <c r="G657">
        <v>1</v>
      </c>
      <c r="H657">
        <v>0</v>
      </c>
      <c r="I657">
        <v>0.57379999999999998</v>
      </c>
      <c r="J657">
        <v>0.1905</v>
      </c>
      <c r="K657">
        <v>0.57379999999999998</v>
      </c>
      <c r="L657">
        <v>0.1905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</v>
      </c>
      <c r="T657" s="2">
        <v>1.0416666666666667E-4</v>
      </c>
      <c r="U657">
        <v>0.42109999999999997</v>
      </c>
      <c r="V657">
        <v>6.6699999999999995E-2</v>
      </c>
      <c r="W657">
        <v>0.42859999999999998</v>
      </c>
      <c r="X657">
        <v>1</v>
      </c>
      <c r="Y657">
        <v>0.75</v>
      </c>
      <c r="Z657">
        <v>0.56859999999999999</v>
      </c>
      <c r="AA657">
        <v>0.1905</v>
      </c>
      <c r="AB657">
        <v>0</v>
      </c>
      <c r="AC657">
        <v>0</v>
      </c>
      <c r="AD657">
        <v>0.6</v>
      </c>
      <c r="AE657">
        <v>0</v>
      </c>
      <c r="AF657" t="s">
        <v>3910</v>
      </c>
      <c r="AG657" s="2">
        <v>1.7592592592592592E-3</v>
      </c>
      <c r="AH657" t="s">
        <v>3911</v>
      </c>
      <c r="AI657">
        <v>3</v>
      </c>
      <c r="AJ657" t="s">
        <v>3982</v>
      </c>
      <c r="AK657" s="3">
        <v>43750</v>
      </c>
      <c r="AL657" s="10">
        <f>YEAR(ufc_fights_2[[#This Row],[date]])</f>
        <v>2019</v>
      </c>
      <c r="AM657" t="s">
        <v>4061</v>
      </c>
      <c r="AN657">
        <v>10</v>
      </c>
      <c r="AO657" t="s">
        <v>3913</v>
      </c>
      <c r="AP657">
        <f>IF(ufc_fights_2[[#This Row],[winner]]="Red",ufc_fights_2[[#This Row],[r_fighter_id]],ufc_fights_2[[#This Row],[b_fighter_id]])</f>
        <v>178</v>
      </c>
      <c r="AQ657" t="str">
        <f>_xlfn.XLOOKUP(ufc_fights_2[[#This Row],[winnerID]],ufc_fighters[id],ufc_fighters[fighter_name],"xxx",0,1)</f>
        <v>Miguel Baeza</v>
      </c>
    </row>
    <row r="658" spans="1:43">
      <c r="A658">
        <v>28</v>
      </c>
      <c r="B658">
        <v>2178</v>
      </c>
      <c r="C658">
        <f>_xlfn.XLOOKUP(ufc_fights_2[[#This Row],[r_fighter_id]],ufc_fighters[id],ufc_fighters[year],"xxx",0,1)</f>
        <v>1987</v>
      </c>
      <c r="D658">
        <f>_xlfn.XLOOKUP(ufc_fights_2[[#This Row],[b_fighter_id]],ufc_fighters[id],ufc_fighters[year],"Prázdné",0,1)</f>
        <v>1982</v>
      </c>
      <c r="E658" s="10">
        <f>YEAR(ufc_fights_2[[#This Row],[date]])-ufc_fights_2[[#This Row],[r_year]]</f>
        <v>28</v>
      </c>
      <c r="F658" s="10">
        <f>YEAR(ufc_fights_2[[#This Row],[date]])-ufc_fights_2[[#This Row],[b_year]]</f>
        <v>33</v>
      </c>
      <c r="G658">
        <v>1</v>
      </c>
      <c r="H658">
        <v>1</v>
      </c>
      <c r="I658">
        <v>0.29909999999999998</v>
      </c>
      <c r="J658">
        <v>0.30430000000000001</v>
      </c>
      <c r="K658">
        <v>0.31669999999999998</v>
      </c>
      <c r="L658">
        <v>0.31430000000000002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5.9027777777777778E-4</v>
      </c>
      <c r="T658" s="2">
        <v>2.3148148148148147E-5</v>
      </c>
      <c r="U658">
        <v>0.19539999999999999</v>
      </c>
      <c r="V658">
        <v>0.29820000000000002</v>
      </c>
      <c r="W658">
        <v>0.66669999999999996</v>
      </c>
      <c r="X658">
        <v>0.5333</v>
      </c>
      <c r="Y658">
        <v>0.66669999999999996</v>
      </c>
      <c r="Z658">
        <v>0.26850000000000002</v>
      </c>
      <c r="AA658">
        <v>0.28789999999999999</v>
      </c>
      <c r="AB658">
        <v>0.66669999999999996</v>
      </c>
      <c r="AC658">
        <v>0.5</v>
      </c>
      <c r="AD658">
        <v>0.66669999999999996</v>
      </c>
      <c r="AE658">
        <v>1</v>
      </c>
      <c r="AF658" t="s">
        <v>3910</v>
      </c>
      <c r="AG658" s="2">
        <v>1.5972222222222223E-3</v>
      </c>
      <c r="AH658" t="s">
        <v>3911</v>
      </c>
      <c r="AI658">
        <v>3</v>
      </c>
      <c r="AJ658" t="s">
        <v>3924</v>
      </c>
      <c r="AK658" s="3">
        <v>42348</v>
      </c>
      <c r="AL658" s="10">
        <f>YEAR(ufc_fights_2[[#This Row],[date]])</f>
        <v>2015</v>
      </c>
      <c r="AM658" t="s">
        <v>4061</v>
      </c>
      <c r="AN658">
        <v>1</v>
      </c>
      <c r="AO658" t="s">
        <v>3918</v>
      </c>
      <c r="AP658">
        <f>IF(ufc_fights_2[[#This Row],[winner]]="Red",ufc_fights_2[[#This Row],[r_fighter_id]],ufc_fights_2[[#This Row],[b_fighter_id]])</f>
        <v>2178</v>
      </c>
      <c r="AQ658" t="str">
        <f>_xlfn.XLOOKUP(ufc_fights_2[[#This Row],[winnerID]],ufc_fighters[id],ufc_fighters[fighter_name],"xxx",0,1)</f>
        <v>Sergio Moraes</v>
      </c>
    </row>
    <row r="659" spans="1:43">
      <c r="A659">
        <v>2178</v>
      </c>
      <c r="B659">
        <v>2405</v>
      </c>
      <c r="C659">
        <f>_xlfn.XLOOKUP(ufc_fights_2[[#This Row],[r_fighter_id]],ufc_fighters[id],ufc_fighters[year],"xxx",0,1)</f>
        <v>1982</v>
      </c>
      <c r="D659">
        <f>_xlfn.XLOOKUP(ufc_fights_2[[#This Row],[b_fighter_id]],ufc_fighters[id],ufc_fighters[year],"Prázdné",0,1)</f>
        <v>1986</v>
      </c>
      <c r="E659" s="10">
        <f>YEAR(ufc_fights_2[[#This Row],[date]])-ufc_fights_2[[#This Row],[r_year]]</f>
        <v>34</v>
      </c>
      <c r="F659" s="10">
        <f>YEAR(ufc_fights_2[[#This Row],[date]])-ufc_fights_2[[#This Row],[b_year]]</f>
        <v>30</v>
      </c>
      <c r="G659">
        <v>0</v>
      </c>
      <c r="H659">
        <v>0</v>
      </c>
      <c r="I659">
        <v>0.3846</v>
      </c>
      <c r="J659">
        <v>0.31209999999999999</v>
      </c>
      <c r="K659">
        <v>0.48620000000000002</v>
      </c>
      <c r="L659">
        <v>0.34010000000000001</v>
      </c>
      <c r="M659">
        <v>0.33329999999999999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2.8240740740740739E-3</v>
      </c>
      <c r="T659" s="2">
        <v>0</v>
      </c>
      <c r="U659">
        <v>0.36249999999999999</v>
      </c>
      <c r="V659">
        <v>0.25619999999999998</v>
      </c>
      <c r="W659">
        <v>0.375</v>
      </c>
      <c r="X659">
        <v>1</v>
      </c>
      <c r="Y659">
        <v>1</v>
      </c>
      <c r="Z659">
        <v>0.36249999999999999</v>
      </c>
      <c r="AA659">
        <v>0.31209999999999999</v>
      </c>
      <c r="AB659">
        <v>0</v>
      </c>
      <c r="AC659">
        <v>0</v>
      </c>
      <c r="AD659">
        <v>0.54549999999999998</v>
      </c>
      <c r="AE659">
        <v>0</v>
      </c>
      <c r="AF659" t="s">
        <v>3922</v>
      </c>
      <c r="AG659" s="2">
        <v>3.472222222222222E-3</v>
      </c>
      <c r="AH659" t="s">
        <v>3911</v>
      </c>
      <c r="AI659">
        <v>3</v>
      </c>
      <c r="AJ659" t="s">
        <v>3952</v>
      </c>
      <c r="AK659" s="3">
        <v>42693</v>
      </c>
      <c r="AL659" s="10">
        <f>YEAR(ufc_fights_2[[#This Row],[date]])</f>
        <v>2016</v>
      </c>
      <c r="AM659" t="s">
        <v>4061</v>
      </c>
      <c r="AN659">
        <v>6</v>
      </c>
      <c r="AO659" t="s">
        <v>3913</v>
      </c>
      <c r="AP659">
        <f>IF(ufc_fights_2[[#This Row],[winner]]="Red",ufc_fights_2[[#This Row],[r_fighter_id]],ufc_fights_2[[#This Row],[b_fighter_id]])</f>
        <v>2178</v>
      </c>
      <c r="AQ659" t="str">
        <f>_xlfn.XLOOKUP(ufc_fights_2[[#This Row],[winnerID]],ufc_fighters[id],ufc_fighters[fighter_name],"xxx",0,1)</f>
        <v>Sergio Moraes</v>
      </c>
    </row>
    <row r="660" spans="1:43">
      <c r="A660">
        <v>2178</v>
      </c>
      <c r="B660">
        <v>2884</v>
      </c>
      <c r="C660">
        <f>_xlfn.XLOOKUP(ufc_fights_2[[#This Row],[r_fighter_id]],ufc_fighters[id],ufc_fighters[year],"xxx",0,1)</f>
        <v>1982</v>
      </c>
      <c r="D660">
        <f>_xlfn.XLOOKUP(ufc_fights_2[[#This Row],[b_fighter_id]],ufc_fighters[id],ufc_fighters[year],"Prázdné",0,1)</f>
        <v>1983</v>
      </c>
      <c r="E660" s="10">
        <f>YEAR(ufc_fights_2[[#This Row],[date]])-ufc_fights_2[[#This Row],[r_year]]</f>
        <v>36</v>
      </c>
      <c r="F660" s="10">
        <f>YEAR(ufc_fights_2[[#This Row],[date]])-ufc_fights_2[[#This Row],[b_year]]</f>
        <v>35</v>
      </c>
      <c r="G660">
        <v>0</v>
      </c>
      <c r="H660">
        <v>0</v>
      </c>
      <c r="I660">
        <v>0.66669999999999996</v>
      </c>
      <c r="J660">
        <v>0.5</v>
      </c>
      <c r="K660">
        <v>0.85</v>
      </c>
      <c r="L660">
        <v>0.98209999999999997</v>
      </c>
      <c r="M660">
        <v>1</v>
      </c>
      <c r="N660">
        <v>0</v>
      </c>
      <c r="O660">
        <v>2</v>
      </c>
      <c r="P660">
        <v>0</v>
      </c>
      <c r="Q660">
        <v>0</v>
      </c>
      <c r="R660">
        <v>0</v>
      </c>
      <c r="S660" s="2">
        <v>5.6134259259259262E-3</v>
      </c>
      <c r="T660" s="2">
        <v>0</v>
      </c>
      <c r="U660">
        <v>0.66669999999999996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 t="s">
        <v>3933</v>
      </c>
      <c r="AG660" s="2">
        <v>3.2638888888888891E-3</v>
      </c>
      <c r="AH660" t="s">
        <v>3911</v>
      </c>
      <c r="AI660">
        <v>3</v>
      </c>
      <c r="AJ660" t="s">
        <v>3940</v>
      </c>
      <c r="AK660" s="3">
        <v>43365</v>
      </c>
      <c r="AL660" s="10">
        <f>YEAR(ufc_fights_2[[#This Row],[date]])</f>
        <v>2018</v>
      </c>
      <c r="AM660" t="s">
        <v>4061</v>
      </c>
      <c r="AN660">
        <v>6</v>
      </c>
      <c r="AO660" t="s">
        <v>3913</v>
      </c>
      <c r="AP660">
        <f>IF(ufc_fights_2[[#This Row],[winner]]="Red",ufc_fights_2[[#This Row],[r_fighter_id]],ufc_fights_2[[#This Row],[b_fighter_id]])</f>
        <v>2178</v>
      </c>
      <c r="AQ660" t="str">
        <f>_xlfn.XLOOKUP(ufc_fights_2[[#This Row],[winnerID]],ufc_fighters[id],ufc_fighters[fighter_name],"xxx",0,1)</f>
        <v>Sergio Moraes</v>
      </c>
    </row>
    <row r="661" spans="1:43">
      <c r="A661">
        <v>3176</v>
      </c>
      <c r="B661">
        <v>2884</v>
      </c>
      <c r="C661">
        <f>_xlfn.XLOOKUP(ufc_fights_2[[#This Row],[r_fighter_id]],ufc_fighters[id],ufc_fighters[year],"xxx",0,1)</f>
        <v>1979</v>
      </c>
      <c r="D661">
        <f>_xlfn.XLOOKUP(ufc_fights_2[[#This Row],[b_fighter_id]],ufc_fighters[id],ufc_fighters[year],"Prázdné",0,1)</f>
        <v>1983</v>
      </c>
      <c r="E661" s="10">
        <f>YEAR(ufc_fights_2[[#This Row],[date]])-ufc_fights_2[[#This Row],[r_year]]</f>
        <v>30</v>
      </c>
      <c r="F661" s="10">
        <f>YEAR(ufc_fights_2[[#This Row],[date]])-ufc_fights_2[[#This Row],[b_year]]</f>
        <v>26</v>
      </c>
      <c r="G661">
        <v>1</v>
      </c>
      <c r="H661">
        <v>0</v>
      </c>
      <c r="I661">
        <v>0.28570000000000001</v>
      </c>
      <c r="J661">
        <v>0.5484</v>
      </c>
      <c r="K661">
        <v>0.69440000000000002</v>
      </c>
      <c r="L661">
        <v>0.6744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 s="2">
        <v>3.7847222222222223E-3</v>
      </c>
      <c r="T661" s="2">
        <v>4.3981481481481481E-4</v>
      </c>
      <c r="U661">
        <v>0.25</v>
      </c>
      <c r="V661">
        <v>0.1</v>
      </c>
      <c r="W661">
        <v>0.66669999999999996</v>
      </c>
      <c r="X661">
        <v>0</v>
      </c>
      <c r="Y661">
        <v>0.83330000000000004</v>
      </c>
      <c r="Z661">
        <v>0.22220000000000001</v>
      </c>
      <c r="AA661">
        <v>0.35709999999999997</v>
      </c>
      <c r="AB661">
        <v>0.36359999999999998</v>
      </c>
      <c r="AC661">
        <v>0.70589999999999997</v>
      </c>
      <c r="AD661">
        <v>0.33329999999999999</v>
      </c>
      <c r="AE661">
        <v>0</v>
      </c>
      <c r="AF661" t="s">
        <v>3910</v>
      </c>
      <c r="AG661" s="2">
        <v>2.627314814814815E-3</v>
      </c>
      <c r="AH661" t="s">
        <v>3911</v>
      </c>
      <c r="AI661">
        <v>3</v>
      </c>
      <c r="AJ661" t="s">
        <v>3961</v>
      </c>
      <c r="AK661" s="3">
        <v>39977</v>
      </c>
      <c r="AL661" s="10">
        <f>YEAR(ufc_fights_2[[#This Row],[date]])</f>
        <v>2009</v>
      </c>
      <c r="AM661" t="s">
        <v>4061</v>
      </c>
      <c r="AN661">
        <v>91</v>
      </c>
      <c r="AO661" t="s">
        <v>3913</v>
      </c>
      <c r="AP661">
        <f>IF(ufc_fights_2[[#This Row],[winner]]="Red",ufc_fights_2[[#This Row],[r_fighter_id]],ufc_fights_2[[#This Row],[b_fighter_id]])</f>
        <v>3176</v>
      </c>
      <c r="AQ661" t="str">
        <f>_xlfn.XLOOKUP(ufc_fights_2[[#This Row],[winnerID]],ufc_fighters[id],ufc_fighters[fighter_name],"xxx",0,1)</f>
        <v>Mike Swick</v>
      </c>
    </row>
    <row r="662" spans="1:43">
      <c r="A662">
        <v>3126</v>
      </c>
      <c r="B662">
        <v>2651</v>
      </c>
      <c r="C662">
        <f>_xlfn.XLOOKUP(ufc_fights_2[[#This Row],[r_fighter_id]],ufc_fighters[id],ufc_fighters[year],"xxx",0,1)</f>
        <v>1989</v>
      </c>
      <c r="D662">
        <f>_xlfn.XLOOKUP(ufc_fights_2[[#This Row],[b_fighter_id]],ufc_fighters[id],ufc_fighters[year],"Prázdné",0,1)</f>
        <v>1986</v>
      </c>
      <c r="E662" s="10">
        <f>YEAR(ufc_fights_2[[#This Row],[date]])-ufc_fights_2[[#This Row],[r_year]]</f>
        <v>30</v>
      </c>
      <c r="F662" s="10">
        <f>YEAR(ufc_fights_2[[#This Row],[date]])-ufc_fights_2[[#This Row],[b_year]]</f>
        <v>33</v>
      </c>
      <c r="G662">
        <v>0</v>
      </c>
      <c r="H662">
        <v>0</v>
      </c>
      <c r="I662">
        <v>0.18179999999999999</v>
      </c>
      <c r="J662">
        <v>0.66669999999999996</v>
      </c>
      <c r="K662">
        <v>0.18179999999999999</v>
      </c>
      <c r="L662">
        <v>0.59089999999999998</v>
      </c>
      <c r="M662">
        <v>0</v>
      </c>
      <c r="N662">
        <v>0.66669999999999996</v>
      </c>
      <c r="O662">
        <v>0</v>
      </c>
      <c r="P662">
        <v>1</v>
      </c>
      <c r="Q662">
        <v>0</v>
      </c>
      <c r="R662">
        <v>0</v>
      </c>
      <c r="S662" s="2">
        <v>0</v>
      </c>
      <c r="T662" s="2">
        <v>1.3773148148148147E-3</v>
      </c>
      <c r="U662">
        <v>0</v>
      </c>
      <c r="V662">
        <v>0.625</v>
      </c>
      <c r="W662">
        <v>1</v>
      </c>
      <c r="X662">
        <v>0</v>
      </c>
      <c r="Y662">
        <v>1</v>
      </c>
      <c r="Z662">
        <v>0.18179999999999999</v>
      </c>
      <c r="AA662">
        <v>0.57140000000000002</v>
      </c>
      <c r="AB662">
        <v>0</v>
      </c>
      <c r="AC662">
        <v>0</v>
      </c>
      <c r="AD662">
        <v>0</v>
      </c>
      <c r="AE662">
        <v>1</v>
      </c>
      <c r="AF662" t="s">
        <v>3933</v>
      </c>
      <c r="AG662" s="2">
        <v>1.6782407407407408E-3</v>
      </c>
      <c r="AH662" t="s">
        <v>3911</v>
      </c>
      <c r="AI662">
        <v>3</v>
      </c>
      <c r="AJ662" t="s">
        <v>3928</v>
      </c>
      <c r="AK662" s="3">
        <v>43484</v>
      </c>
      <c r="AL662" s="10">
        <f>YEAR(ufc_fights_2[[#This Row],[date]])</f>
        <v>2019</v>
      </c>
      <c r="AM662" t="s">
        <v>4061</v>
      </c>
      <c r="AN662">
        <v>31</v>
      </c>
      <c r="AO662" t="s">
        <v>3918</v>
      </c>
      <c r="AP662">
        <f>IF(ufc_fights_2[[#This Row],[winner]]="Red",ufc_fights_2[[#This Row],[r_fighter_id]],ufc_fights_2[[#This Row],[b_fighter_id]])</f>
        <v>2651</v>
      </c>
      <c r="AQ662" t="str">
        <f>_xlfn.XLOOKUP(ufc_fights_2[[#This Row],[winnerID]],ufc_fighters[id],ufc_fighters[fighter_name],"xxx",0,1)</f>
        <v>Chance Rencountre</v>
      </c>
    </row>
    <row r="663" spans="1:43">
      <c r="A663">
        <v>2448</v>
      </c>
      <c r="B663">
        <v>769</v>
      </c>
      <c r="C663">
        <f>_xlfn.XLOOKUP(ufc_fights_2[[#This Row],[r_fighter_id]],ufc_fighters[id],ufc_fighters[year],"xxx",0,1)</f>
        <v>1982</v>
      </c>
      <c r="D663">
        <f>_xlfn.XLOOKUP(ufc_fights_2[[#This Row],[b_fighter_id]],ufc_fighters[id],ufc_fighters[year],"Prázdné",0,1)</f>
        <v>1983</v>
      </c>
      <c r="E663" s="10">
        <f>YEAR(ufc_fights_2[[#This Row],[date]])-ufc_fights_2[[#This Row],[r_year]]</f>
        <v>22</v>
      </c>
      <c r="F663" s="10">
        <f>YEAR(ufc_fights_2[[#This Row],[date]])-ufc_fights_2[[#This Row],[b_year]]</f>
        <v>21</v>
      </c>
      <c r="G663">
        <v>0</v>
      </c>
      <c r="H663">
        <v>0</v>
      </c>
      <c r="I663">
        <v>0.34179999999999999</v>
      </c>
      <c r="J663">
        <v>0.36270000000000002</v>
      </c>
      <c r="K663">
        <v>0.46150000000000002</v>
      </c>
      <c r="L663">
        <v>0.64019999999999999</v>
      </c>
      <c r="M663">
        <v>0.6</v>
      </c>
      <c r="N663">
        <v>0.5</v>
      </c>
      <c r="O663">
        <v>0</v>
      </c>
      <c r="P663">
        <v>2</v>
      </c>
      <c r="Q663">
        <v>0</v>
      </c>
      <c r="R663">
        <v>1</v>
      </c>
      <c r="S663" s="2">
        <v>4.7916666666666663E-3</v>
      </c>
      <c r="T663" s="2">
        <v>9.0277777777777774E-4</v>
      </c>
      <c r="U663">
        <v>0.30669999999999997</v>
      </c>
      <c r="V663">
        <v>0.31330000000000002</v>
      </c>
      <c r="W663">
        <v>1</v>
      </c>
      <c r="X663">
        <v>1</v>
      </c>
      <c r="Y663">
        <v>1</v>
      </c>
      <c r="Z663">
        <v>0.31580000000000003</v>
      </c>
      <c r="AA663">
        <v>0.3049</v>
      </c>
      <c r="AB663">
        <v>0.4375</v>
      </c>
      <c r="AC663">
        <v>0.64710000000000001</v>
      </c>
      <c r="AD663">
        <v>0.32</v>
      </c>
      <c r="AE663">
        <v>0.33329999999999999</v>
      </c>
      <c r="AF663" t="s">
        <v>3922</v>
      </c>
      <c r="AG663" s="2">
        <v>3.472222222222222E-3</v>
      </c>
      <c r="AH663" t="s">
        <v>3911</v>
      </c>
      <c r="AI663">
        <v>3</v>
      </c>
      <c r="AJ663" t="s">
        <v>3939</v>
      </c>
      <c r="AK663" s="3">
        <v>38220</v>
      </c>
      <c r="AL663" s="10">
        <f>YEAR(ufc_fights_2[[#This Row],[date]])</f>
        <v>2004</v>
      </c>
      <c r="AM663" t="s">
        <v>4061</v>
      </c>
      <c r="AN663">
        <v>1</v>
      </c>
      <c r="AO663" t="s">
        <v>3913</v>
      </c>
      <c r="AP663">
        <f>IF(ufc_fights_2[[#This Row],[winner]]="Red",ufc_fights_2[[#This Row],[r_fighter_id]],ufc_fights_2[[#This Row],[b_fighter_id]])</f>
        <v>2448</v>
      </c>
      <c r="AQ663" t="str">
        <f>_xlfn.XLOOKUP(ufc_fights_2[[#This Row],[winnerID]],ufc_fighters[id],ufc_fighters[fighter_name],"xxx",0,1)</f>
        <v>Karo Parisyan</v>
      </c>
    </row>
    <row r="664" spans="1:43">
      <c r="A664">
        <v>986</v>
      </c>
      <c r="B664">
        <v>1602</v>
      </c>
      <c r="C664">
        <f>_xlfn.XLOOKUP(ufc_fights_2[[#This Row],[r_fighter_id]],ufc_fighters[id],ufc_fighters[year],"xxx",0,1)</f>
        <v>1976</v>
      </c>
      <c r="D664">
        <f>_xlfn.XLOOKUP(ufc_fights_2[[#This Row],[b_fighter_id]],ufc_fighters[id],ufc_fighters[year],"Prázdné",0,1)</f>
        <v>1977</v>
      </c>
      <c r="E664" s="10">
        <f>YEAR(ufc_fights_2[[#This Row],[date]])-ufc_fights_2[[#This Row],[r_year]]</f>
        <v>29</v>
      </c>
      <c r="F664" s="10">
        <f>YEAR(ufc_fights_2[[#This Row],[date]])-ufc_fights_2[[#This Row],[b_year]]</f>
        <v>28</v>
      </c>
      <c r="G664">
        <v>0</v>
      </c>
      <c r="H664">
        <v>0</v>
      </c>
      <c r="I664">
        <v>0.55879999999999996</v>
      </c>
      <c r="J664">
        <v>0.2727</v>
      </c>
      <c r="K664">
        <v>0.58330000000000004</v>
      </c>
      <c r="L664">
        <v>0.36</v>
      </c>
      <c r="M664">
        <v>0.5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4.6296296296296298E-4</v>
      </c>
      <c r="T664" s="2">
        <v>7.5231481481481482E-4</v>
      </c>
      <c r="U664">
        <v>0.41860000000000003</v>
      </c>
      <c r="V664">
        <v>0.24590000000000001</v>
      </c>
      <c r="W664">
        <v>0.79169999999999996</v>
      </c>
      <c r="X664">
        <v>1</v>
      </c>
      <c r="Y664">
        <v>0</v>
      </c>
      <c r="Z664">
        <v>0.48649999999999999</v>
      </c>
      <c r="AA664">
        <v>0.1515</v>
      </c>
      <c r="AB664">
        <v>0.6452</v>
      </c>
      <c r="AC664">
        <v>0.3871</v>
      </c>
      <c r="AD664">
        <v>0</v>
      </c>
      <c r="AE664">
        <v>0.5</v>
      </c>
      <c r="AF664" t="s">
        <v>3926</v>
      </c>
      <c r="AG664" s="2">
        <v>1.9907407407407408E-3</v>
      </c>
      <c r="AH664" t="s">
        <v>3911</v>
      </c>
      <c r="AI664">
        <v>3</v>
      </c>
      <c r="AJ664" t="s">
        <v>4099</v>
      </c>
      <c r="AK664" s="3">
        <v>38570</v>
      </c>
      <c r="AL664" s="10">
        <f>YEAR(ufc_fights_2[[#This Row],[date]])</f>
        <v>2005</v>
      </c>
      <c r="AM664" t="s">
        <v>4061</v>
      </c>
      <c r="AN664">
        <v>1</v>
      </c>
      <c r="AO664" t="s">
        <v>3913</v>
      </c>
      <c r="AP664">
        <f>IF(ufc_fights_2[[#This Row],[winner]]="Red",ufc_fights_2[[#This Row],[r_fighter_id]],ufc_fights_2[[#This Row],[b_fighter_id]])</f>
        <v>986</v>
      </c>
      <c r="AQ664" t="str">
        <f>_xlfn.XLOOKUP(ufc_fights_2[[#This Row],[winnerID]],ufc_fighters[id],ufc_fighters[fighter_name],"xxx",0,1)</f>
        <v>Kenny Florian</v>
      </c>
    </row>
    <row r="665" spans="1:43">
      <c r="A665">
        <v>1648</v>
      </c>
      <c r="B665">
        <v>3198</v>
      </c>
      <c r="C665">
        <f>_xlfn.XLOOKUP(ufc_fights_2[[#This Row],[r_fighter_id]],ufc_fighters[id],ufc_fighters[year],"xxx",0,1)</f>
        <v>1981</v>
      </c>
      <c r="D665">
        <f>_xlfn.XLOOKUP(ufc_fights_2[[#This Row],[b_fighter_id]],ufc_fighters[id],ufc_fighters[year],"Prázdné",0,1)</f>
        <v>1981</v>
      </c>
      <c r="E665" s="10">
        <f>YEAR(ufc_fights_2[[#This Row],[date]])-ufc_fights_2[[#This Row],[r_year]]</f>
        <v>27</v>
      </c>
      <c r="F665" s="10">
        <f>YEAR(ufc_fights_2[[#This Row],[date]])-ufc_fights_2[[#This Row],[b_year]]</f>
        <v>27</v>
      </c>
      <c r="G665">
        <v>0</v>
      </c>
      <c r="H665">
        <v>0</v>
      </c>
      <c r="I665">
        <v>0.83699999999999997</v>
      </c>
      <c r="J665">
        <v>0.1429</v>
      </c>
      <c r="K665">
        <v>0.90859999999999996</v>
      </c>
      <c r="L665">
        <v>0.625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5.208333333333333E-3</v>
      </c>
      <c r="T665" s="2">
        <v>1.261574074074074E-3</v>
      </c>
      <c r="U665">
        <v>0.83150000000000002</v>
      </c>
      <c r="V665">
        <v>7.6899999999999996E-2</v>
      </c>
      <c r="W665">
        <v>1</v>
      </c>
      <c r="X665">
        <v>0</v>
      </c>
      <c r="Y665">
        <v>1</v>
      </c>
      <c r="Z665">
        <v>0.33329999999999999</v>
      </c>
      <c r="AA665">
        <v>0.15379999999999999</v>
      </c>
      <c r="AB665">
        <v>1</v>
      </c>
      <c r="AC665">
        <v>0</v>
      </c>
      <c r="AD665">
        <v>0.8548</v>
      </c>
      <c r="AE665">
        <v>0</v>
      </c>
      <c r="AF665" t="s">
        <v>3910</v>
      </c>
      <c r="AG665" s="2">
        <v>2.8935185185185184E-4</v>
      </c>
      <c r="AH665" t="s">
        <v>3911</v>
      </c>
      <c r="AI665">
        <v>3</v>
      </c>
      <c r="AJ665" t="s">
        <v>3967</v>
      </c>
      <c r="AK665" s="3">
        <v>39592</v>
      </c>
      <c r="AL665" s="10">
        <f>YEAR(ufc_fights_2[[#This Row],[date]])</f>
        <v>2008</v>
      </c>
      <c r="AM665" t="s">
        <v>4061</v>
      </c>
      <c r="AN665">
        <v>1</v>
      </c>
      <c r="AO665" t="s">
        <v>3913</v>
      </c>
      <c r="AP665">
        <f>IF(ufc_fights_2[[#This Row],[winner]]="Red",ufc_fights_2[[#This Row],[r_fighter_id]],ufc_fights_2[[#This Row],[b_fighter_id]])</f>
        <v>1648</v>
      </c>
      <c r="AQ665" t="str">
        <f>_xlfn.XLOOKUP(ufc_fights_2[[#This Row],[winnerID]],ufc_fighters[id],ufc_fighters[fighter_name],"xxx",0,1)</f>
        <v>Dong Hyun Kim</v>
      </c>
    </row>
    <row r="666" spans="1:43">
      <c r="A666">
        <v>1648</v>
      </c>
      <c r="B666">
        <v>2798</v>
      </c>
      <c r="C666">
        <f>_xlfn.XLOOKUP(ufc_fights_2[[#This Row],[r_fighter_id]],ufc_fighters[id],ufc_fighters[year],"xxx",0,1)</f>
        <v>1981</v>
      </c>
      <c r="D666">
        <f>_xlfn.XLOOKUP(ufc_fights_2[[#This Row],[b_fighter_id]],ufc_fighters[id],ufc_fighters[year],"Prázdné",0,1)</f>
        <v>1986</v>
      </c>
      <c r="E666" s="10">
        <f>YEAR(ufc_fights_2[[#This Row],[date]])-ufc_fights_2[[#This Row],[r_year]]</f>
        <v>35</v>
      </c>
      <c r="F666" s="10">
        <f>YEAR(ufc_fights_2[[#This Row],[date]])-ufc_fights_2[[#This Row],[b_year]]</f>
        <v>30</v>
      </c>
      <c r="G666">
        <v>0</v>
      </c>
      <c r="H666">
        <v>0</v>
      </c>
      <c r="I666">
        <v>0.33639999999999998</v>
      </c>
      <c r="J666">
        <v>0.49519999999999997</v>
      </c>
      <c r="K666">
        <v>0.46379999999999999</v>
      </c>
      <c r="L666">
        <v>0.55740000000000001</v>
      </c>
      <c r="M666">
        <v>0.375</v>
      </c>
      <c r="N666">
        <v>0.33329999999999999</v>
      </c>
      <c r="O666">
        <v>0</v>
      </c>
      <c r="P666">
        <v>0</v>
      </c>
      <c r="Q666">
        <v>0</v>
      </c>
      <c r="R666">
        <v>0</v>
      </c>
      <c r="S666" s="2">
        <v>3.6689814814814814E-3</v>
      </c>
      <c r="T666" s="2">
        <v>9.837962962962962E-4</v>
      </c>
      <c r="U666">
        <v>0.2979</v>
      </c>
      <c r="V666">
        <v>0.43180000000000002</v>
      </c>
      <c r="W666">
        <v>0.58330000000000004</v>
      </c>
      <c r="X666">
        <v>1</v>
      </c>
      <c r="Y666">
        <v>1</v>
      </c>
      <c r="Z666">
        <v>0.28720000000000001</v>
      </c>
      <c r="AA666">
        <v>0.43209999999999998</v>
      </c>
      <c r="AB666">
        <v>0.69230000000000003</v>
      </c>
      <c r="AC666">
        <v>0.70830000000000004</v>
      </c>
      <c r="AD666">
        <v>0</v>
      </c>
      <c r="AE666">
        <v>0</v>
      </c>
      <c r="AF666" t="s">
        <v>3922</v>
      </c>
      <c r="AG666" s="2">
        <v>3.472222222222222E-3</v>
      </c>
      <c r="AH666" t="s">
        <v>3911</v>
      </c>
      <c r="AI666">
        <v>3</v>
      </c>
      <c r="AJ666" t="s">
        <v>3925</v>
      </c>
      <c r="AK666" s="3">
        <v>42734</v>
      </c>
      <c r="AL666" s="10">
        <f>YEAR(ufc_fights_2[[#This Row],[date]])</f>
        <v>2016</v>
      </c>
      <c r="AM666" t="s">
        <v>4061</v>
      </c>
      <c r="AN666">
        <v>1</v>
      </c>
      <c r="AO666" t="s">
        <v>3913</v>
      </c>
      <c r="AP666">
        <f>IF(ufc_fights_2[[#This Row],[winner]]="Red",ufc_fights_2[[#This Row],[r_fighter_id]],ufc_fights_2[[#This Row],[b_fighter_id]])</f>
        <v>1648</v>
      </c>
      <c r="AQ666" t="str">
        <f>_xlfn.XLOOKUP(ufc_fights_2[[#This Row],[winnerID]],ufc_fighters[id],ufc_fighters[fighter_name],"xxx",0,1)</f>
        <v>Dong Hyun Kim</v>
      </c>
    </row>
    <row r="667" spans="1:43">
      <c r="A667">
        <v>1648</v>
      </c>
      <c r="B667">
        <v>2542</v>
      </c>
      <c r="C667">
        <f>_xlfn.XLOOKUP(ufc_fights_2[[#This Row],[r_fighter_id]],ufc_fighters[id],ufc_fighters[year],"xxx",0,1)</f>
        <v>1981</v>
      </c>
      <c r="D667">
        <f>_xlfn.XLOOKUP(ufc_fights_2[[#This Row],[b_fighter_id]],ufc_fighters[id],ufc_fighters[year],"Prázdné",0,1)</f>
        <v>1976</v>
      </c>
      <c r="E667" s="10">
        <f>YEAR(ufc_fights_2[[#This Row],[date]])-ufc_fights_2[[#This Row],[r_year]]</f>
        <v>30</v>
      </c>
      <c r="F667" s="10">
        <f>YEAR(ufc_fights_2[[#This Row],[date]])-ufc_fights_2[[#This Row],[b_year]]</f>
        <v>35</v>
      </c>
      <c r="G667">
        <v>1</v>
      </c>
      <c r="H667">
        <v>0</v>
      </c>
      <c r="I667">
        <v>0.4274</v>
      </c>
      <c r="J667">
        <v>0.26450000000000001</v>
      </c>
      <c r="K667">
        <v>0.45519999999999999</v>
      </c>
      <c r="L667">
        <v>0.37240000000000001</v>
      </c>
      <c r="M667">
        <v>0.5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1.4814814814814814E-3</v>
      </c>
      <c r="T667" s="2">
        <v>1.4930555555555556E-3</v>
      </c>
      <c r="U667">
        <v>0.31459999999999999</v>
      </c>
      <c r="V667">
        <v>0.1782</v>
      </c>
      <c r="W667">
        <v>0.83330000000000004</v>
      </c>
      <c r="X667">
        <v>0.68969999999999998</v>
      </c>
      <c r="Y667">
        <v>0.76919999999999999</v>
      </c>
      <c r="Z667">
        <v>0.42020000000000002</v>
      </c>
      <c r="AA667">
        <v>0.22320000000000001</v>
      </c>
      <c r="AB667">
        <v>1</v>
      </c>
      <c r="AC667">
        <v>0.71430000000000005</v>
      </c>
      <c r="AD667">
        <v>0.33329999999999999</v>
      </c>
      <c r="AE667">
        <v>1</v>
      </c>
      <c r="AF667" t="s">
        <v>3915</v>
      </c>
      <c r="AG667" s="2">
        <v>3.472222222222222E-3</v>
      </c>
      <c r="AH667" t="s">
        <v>3911</v>
      </c>
      <c r="AI667">
        <v>3</v>
      </c>
      <c r="AJ667" t="s">
        <v>3949</v>
      </c>
      <c r="AK667" s="3">
        <v>40907</v>
      </c>
      <c r="AL667" s="10">
        <f>YEAR(ufc_fights_2[[#This Row],[date]])</f>
        <v>2011</v>
      </c>
      <c r="AM667" t="s">
        <v>4061</v>
      </c>
      <c r="AN667">
        <v>1</v>
      </c>
      <c r="AO667" t="s">
        <v>3913</v>
      </c>
      <c r="AP667">
        <f>IF(ufc_fights_2[[#This Row],[winner]]="Red",ufc_fights_2[[#This Row],[r_fighter_id]],ufc_fights_2[[#This Row],[b_fighter_id]])</f>
        <v>1648</v>
      </c>
      <c r="AQ667" t="str">
        <f>_xlfn.XLOOKUP(ufc_fights_2[[#This Row],[winnerID]],ufc_fighters[id],ufc_fighters[fighter_name],"xxx",0,1)</f>
        <v>Dong Hyun Kim</v>
      </c>
    </row>
    <row r="668" spans="1:43">
      <c r="A668">
        <v>1648</v>
      </c>
      <c r="B668">
        <v>1190</v>
      </c>
      <c r="C668">
        <f>_xlfn.XLOOKUP(ufc_fights_2[[#This Row],[r_fighter_id]],ufc_fighters[id],ufc_fighters[year],"xxx",0,1)</f>
        <v>1981</v>
      </c>
      <c r="D668">
        <f>_xlfn.XLOOKUP(ufc_fights_2[[#This Row],[b_fighter_id]],ufc_fighters[id],ufc_fighters[year],"Prázdné",0,1)</f>
        <v>1984</v>
      </c>
      <c r="E668" s="10">
        <f>YEAR(ufc_fights_2[[#This Row],[date]])-ufc_fights_2[[#This Row],[r_year]]</f>
        <v>28</v>
      </c>
      <c r="F668" s="10">
        <f>YEAR(ufc_fights_2[[#This Row],[date]])-ufc_fights_2[[#This Row],[b_year]]</f>
        <v>25</v>
      </c>
      <c r="G668">
        <v>0</v>
      </c>
      <c r="H668">
        <v>0</v>
      </c>
      <c r="I668">
        <v>0.49149999999999999</v>
      </c>
      <c r="J668">
        <v>0.5</v>
      </c>
      <c r="K668">
        <v>0.70089999999999997</v>
      </c>
      <c r="L668">
        <v>0.57889999999999997</v>
      </c>
      <c r="M668">
        <v>0.8</v>
      </c>
      <c r="N668">
        <v>0.2</v>
      </c>
      <c r="O668">
        <v>1</v>
      </c>
      <c r="P668">
        <v>0</v>
      </c>
      <c r="Q668">
        <v>1</v>
      </c>
      <c r="R668">
        <v>0</v>
      </c>
      <c r="S668" s="2">
        <v>7.2337962962962963E-3</v>
      </c>
      <c r="T668" s="2">
        <v>1.6087962962962963E-3</v>
      </c>
      <c r="U668">
        <v>0.45450000000000002</v>
      </c>
      <c r="V668">
        <v>0.30430000000000001</v>
      </c>
      <c r="W668">
        <v>1</v>
      </c>
      <c r="X668">
        <v>1</v>
      </c>
      <c r="Y668">
        <v>0.6</v>
      </c>
      <c r="Z668">
        <v>0.26319999999999999</v>
      </c>
      <c r="AA668">
        <v>0.29630000000000001</v>
      </c>
      <c r="AB668">
        <v>1</v>
      </c>
      <c r="AC668">
        <v>0.78569999999999995</v>
      </c>
      <c r="AD668">
        <v>0.55559999999999998</v>
      </c>
      <c r="AE668">
        <v>1</v>
      </c>
      <c r="AF668" t="s">
        <v>3915</v>
      </c>
      <c r="AG668" s="2">
        <v>3.472222222222222E-3</v>
      </c>
      <c r="AH668" t="s">
        <v>3911</v>
      </c>
      <c r="AI668">
        <v>3</v>
      </c>
      <c r="AJ668" t="s">
        <v>3939</v>
      </c>
      <c r="AK668" s="3">
        <v>40005</v>
      </c>
      <c r="AL668" s="10">
        <f>YEAR(ufc_fights_2[[#This Row],[date]])</f>
        <v>2009</v>
      </c>
      <c r="AM668" t="s">
        <v>4061</v>
      </c>
      <c r="AN668">
        <v>1</v>
      </c>
      <c r="AO668" t="s">
        <v>3913</v>
      </c>
      <c r="AP668">
        <f>IF(ufc_fights_2[[#This Row],[winner]]="Red",ufc_fights_2[[#This Row],[r_fighter_id]],ufc_fights_2[[#This Row],[b_fighter_id]])</f>
        <v>1648</v>
      </c>
      <c r="AQ668" t="str">
        <f>_xlfn.XLOOKUP(ufc_fights_2[[#This Row],[winnerID]],ufc_fighters[id],ufc_fighters[fighter_name],"xxx",0,1)</f>
        <v>Dong Hyun Kim</v>
      </c>
    </row>
    <row r="669" spans="1:43">
      <c r="A669">
        <v>1648</v>
      </c>
      <c r="B669">
        <v>407</v>
      </c>
      <c r="C669">
        <f>_xlfn.XLOOKUP(ufc_fights_2[[#This Row],[r_fighter_id]],ufc_fighters[id],ufc_fighters[year],"xxx",0,1)</f>
        <v>1981</v>
      </c>
      <c r="D669">
        <f>_xlfn.XLOOKUP(ufc_fights_2[[#This Row],[b_fighter_id]],ufc_fighters[id],ufc_fighters[year],"Prázdné",0,1)</f>
        <v>1980</v>
      </c>
      <c r="E669" s="10">
        <f>YEAR(ufc_fights_2[[#This Row],[date]])-ufc_fights_2[[#This Row],[r_year]]</f>
        <v>34</v>
      </c>
      <c r="F669" s="10">
        <f>YEAR(ufc_fights_2[[#This Row],[date]])-ufc_fights_2[[#This Row],[b_year]]</f>
        <v>35</v>
      </c>
      <c r="G669">
        <v>0</v>
      </c>
      <c r="H669">
        <v>0</v>
      </c>
      <c r="I669">
        <v>0.68179999999999996</v>
      </c>
      <c r="J669">
        <v>0.45450000000000002</v>
      </c>
      <c r="K669">
        <v>0.81820000000000004</v>
      </c>
      <c r="L669">
        <v>0.45650000000000002</v>
      </c>
      <c r="M669">
        <v>0.125</v>
      </c>
      <c r="N669">
        <v>0</v>
      </c>
      <c r="O669">
        <v>1</v>
      </c>
      <c r="P669">
        <v>0</v>
      </c>
      <c r="Q669">
        <v>0</v>
      </c>
      <c r="R669">
        <v>0</v>
      </c>
      <c r="S669" s="2">
        <v>5.37037037037037E-3</v>
      </c>
      <c r="T669" s="2">
        <v>9.0277777777777774E-4</v>
      </c>
      <c r="U669">
        <v>0.70269999999999999</v>
      </c>
      <c r="V669">
        <v>0.31030000000000002</v>
      </c>
      <c r="W669">
        <v>0.5</v>
      </c>
      <c r="X669">
        <v>1</v>
      </c>
      <c r="Y669">
        <v>0.875</v>
      </c>
      <c r="Z669">
        <v>0.30769999999999997</v>
      </c>
      <c r="AA669">
        <v>0.42309999999999998</v>
      </c>
      <c r="AB669">
        <v>0.63639999999999997</v>
      </c>
      <c r="AC669">
        <v>0.5</v>
      </c>
      <c r="AD669">
        <v>0.95</v>
      </c>
      <c r="AE669">
        <v>0</v>
      </c>
      <c r="AF669" t="s">
        <v>3933</v>
      </c>
      <c r="AG669" s="2">
        <v>1.5393518518518519E-3</v>
      </c>
      <c r="AH669" t="s">
        <v>3911</v>
      </c>
      <c r="AI669">
        <v>3</v>
      </c>
      <c r="AJ669" t="s">
        <v>3924</v>
      </c>
      <c r="AK669" s="3">
        <v>42147</v>
      </c>
      <c r="AL669" s="10">
        <f>YEAR(ufc_fights_2[[#This Row],[date]])</f>
        <v>2015</v>
      </c>
      <c r="AM669" t="s">
        <v>4061</v>
      </c>
      <c r="AN669">
        <v>1</v>
      </c>
      <c r="AO669" t="s">
        <v>3913</v>
      </c>
      <c r="AP669">
        <f>IF(ufc_fights_2[[#This Row],[winner]]="Red",ufc_fights_2[[#This Row],[r_fighter_id]],ufc_fights_2[[#This Row],[b_fighter_id]])</f>
        <v>1648</v>
      </c>
      <c r="AQ669" t="str">
        <f>_xlfn.XLOOKUP(ufc_fights_2[[#This Row],[winnerID]],ufc_fighters[id],ufc_fighters[fighter_name],"xxx",0,1)</f>
        <v>Dong Hyun Kim</v>
      </c>
    </row>
    <row r="670" spans="1:43">
      <c r="A670">
        <v>2794</v>
      </c>
      <c r="B670">
        <v>1648</v>
      </c>
      <c r="C670">
        <f>_xlfn.XLOOKUP(ufc_fights_2[[#This Row],[r_fighter_id]],ufc_fighters[id],ufc_fighters[year],"xxx",0,1)</f>
        <v>1980</v>
      </c>
      <c r="D670">
        <f>_xlfn.XLOOKUP(ufc_fights_2[[#This Row],[b_fighter_id]],ufc_fighters[id],ufc_fighters[year],"Prázdné",0,1)</f>
        <v>1981</v>
      </c>
      <c r="E670" s="10">
        <f>YEAR(ufc_fights_2[[#This Row],[date]])-ufc_fights_2[[#This Row],[r_year]]</f>
        <v>30</v>
      </c>
      <c r="F670" s="10">
        <f>YEAR(ufc_fights_2[[#This Row],[date]])-ufc_fights_2[[#This Row],[b_year]]</f>
        <v>29</v>
      </c>
      <c r="G670">
        <v>0</v>
      </c>
      <c r="H670">
        <v>0</v>
      </c>
      <c r="I670">
        <v>0.26319999999999999</v>
      </c>
      <c r="J670">
        <v>0.75</v>
      </c>
      <c r="K670">
        <v>0.47170000000000001</v>
      </c>
      <c r="L670">
        <v>0.77590000000000003</v>
      </c>
      <c r="M670">
        <v>0</v>
      </c>
      <c r="N670">
        <v>0.75</v>
      </c>
      <c r="O670">
        <v>0</v>
      </c>
      <c r="P670">
        <v>0</v>
      </c>
      <c r="Q670">
        <v>0</v>
      </c>
      <c r="R670">
        <v>0</v>
      </c>
      <c r="S670" s="2">
        <v>1.0416666666666667E-4</v>
      </c>
      <c r="T670" s="2">
        <v>8.5995370370370375E-3</v>
      </c>
      <c r="U670">
        <v>0.2258</v>
      </c>
      <c r="V670">
        <v>0.72219999999999995</v>
      </c>
      <c r="W670">
        <v>0.5</v>
      </c>
      <c r="X670">
        <v>0.33329999999999999</v>
      </c>
      <c r="Y670">
        <v>1</v>
      </c>
      <c r="Z670">
        <v>0.2581</v>
      </c>
      <c r="AA670">
        <v>0.625</v>
      </c>
      <c r="AB670">
        <v>0.4</v>
      </c>
      <c r="AC670">
        <v>1</v>
      </c>
      <c r="AD670">
        <v>0</v>
      </c>
      <c r="AE670">
        <v>0.75</v>
      </c>
      <c r="AF670" t="s">
        <v>3915</v>
      </c>
      <c r="AG670" s="2">
        <v>3.472222222222222E-3</v>
      </c>
      <c r="AH670" t="s">
        <v>3911</v>
      </c>
      <c r="AI670">
        <v>3</v>
      </c>
      <c r="AJ670" t="s">
        <v>3967</v>
      </c>
      <c r="AK670" s="3">
        <v>40327</v>
      </c>
      <c r="AL670" s="10">
        <f>YEAR(ufc_fights_2[[#This Row],[date]])</f>
        <v>2010</v>
      </c>
      <c r="AM670" t="s">
        <v>4061</v>
      </c>
      <c r="AN670">
        <v>1</v>
      </c>
      <c r="AO670" t="s">
        <v>3918</v>
      </c>
      <c r="AP670">
        <f>IF(ufc_fights_2[[#This Row],[winner]]="Red",ufc_fights_2[[#This Row],[r_fighter_id]],ufc_fights_2[[#This Row],[b_fighter_id]])</f>
        <v>1648</v>
      </c>
      <c r="AQ670" t="str">
        <f>_xlfn.XLOOKUP(ufc_fights_2[[#This Row],[winnerID]],ufc_fighters[id],ufc_fighters[fighter_name],"xxx",0,1)</f>
        <v>Dong Hyun Kim</v>
      </c>
    </row>
    <row r="671" spans="1:43">
      <c r="A671">
        <v>770</v>
      </c>
      <c r="B671">
        <v>1648</v>
      </c>
      <c r="C671">
        <f>_xlfn.XLOOKUP(ufc_fights_2[[#This Row],[r_fighter_id]],ufc_fighters[id],ufc_fighters[year],"xxx",0,1)</f>
        <v>1985</v>
      </c>
      <c r="D671">
        <f>_xlfn.XLOOKUP(ufc_fights_2[[#This Row],[b_fighter_id]],ufc_fighters[id],ufc_fighters[year],"Prázdné",0,1)</f>
        <v>1981</v>
      </c>
      <c r="E671" s="10">
        <f>YEAR(ufc_fights_2[[#This Row],[date]])-ufc_fights_2[[#This Row],[r_year]]</f>
        <v>26</v>
      </c>
      <c r="F671" s="10">
        <f>YEAR(ufc_fights_2[[#This Row],[date]])-ufc_fights_2[[#This Row],[b_year]]</f>
        <v>30</v>
      </c>
      <c r="G671">
        <v>0</v>
      </c>
      <c r="H671">
        <v>0</v>
      </c>
      <c r="I671">
        <v>0.42349999999999999</v>
      </c>
      <c r="J671">
        <v>0.41299999999999998</v>
      </c>
      <c r="K671">
        <v>0.58699999999999997</v>
      </c>
      <c r="L671">
        <v>0.51519999999999999</v>
      </c>
      <c r="M671">
        <v>1</v>
      </c>
      <c r="N671">
        <v>0.42859999999999998</v>
      </c>
      <c r="O671">
        <v>1</v>
      </c>
      <c r="P671">
        <v>0</v>
      </c>
      <c r="Q671">
        <v>1</v>
      </c>
      <c r="R671">
        <v>1</v>
      </c>
      <c r="S671" s="2">
        <v>1.3541666666666667E-3</v>
      </c>
      <c r="T671" s="2">
        <v>5.7638888888888887E-3</v>
      </c>
      <c r="U671">
        <v>0.32840000000000003</v>
      </c>
      <c r="V671">
        <v>0.26469999999999999</v>
      </c>
      <c r="W671">
        <v>0.83330000000000004</v>
      </c>
      <c r="X671">
        <v>0.66669999999999996</v>
      </c>
      <c r="Y671">
        <v>0.81820000000000004</v>
      </c>
      <c r="Z671">
        <v>0.26669999999999999</v>
      </c>
      <c r="AA671">
        <v>0.4194</v>
      </c>
      <c r="AB671">
        <v>0.79169999999999996</v>
      </c>
      <c r="AC671">
        <v>1</v>
      </c>
      <c r="AD671">
        <v>1</v>
      </c>
      <c r="AE671">
        <v>0.35709999999999997</v>
      </c>
      <c r="AF671" t="s">
        <v>3915</v>
      </c>
      <c r="AG671" s="2">
        <v>3.472222222222222E-3</v>
      </c>
      <c r="AH671" t="s">
        <v>3911</v>
      </c>
      <c r="AI671">
        <v>3</v>
      </c>
      <c r="AJ671" t="s">
        <v>3949</v>
      </c>
      <c r="AK671" s="3">
        <v>40544</v>
      </c>
      <c r="AL671" s="10">
        <f>YEAR(ufc_fights_2[[#This Row],[date]])</f>
        <v>2011</v>
      </c>
      <c r="AM671" t="s">
        <v>4061</v>
      </c>
      <c r="AN671">
        <v>1</v>
      </c>
      <c r="AO671" t="s">
        <v>3918</v>
      </c>
      <c r="AP671">
        <f>IF(ufc_fights_2[[#This Row],[winner]]="Red",ufc_fights_2[[#This Row],[r_fighter_id]],ufc_fights_2[[#This Row],[b_fighter_id]])</f>
        <v>1648</v>
      </c>
      <c r="AQ671" t="str">
        <f>_xlfn.XLOOKUP(ufc_fights_2[[#This Row],[winnerID]],ufc_fighters[id],ufc_fighters[fighter_name],"xxx",0,1)</f>
        <v>Dong Hyun Kim</v>
      </c>
    </row>
    <row r="672" spans="1:43">
      <c r="A672">
        <v>596</v>
      </c>
      <c r="B672">
        <v>1588</v>
      </c>
      <c r="C672">
        <f>_xlfn.XLOOKUP(ufc_fights_2[[#This Row],[r_fighter_id]],ufc_fighters[id],ufc_fighters[year],"xxx",0,1)</f>
        <v>1984</v>
      </c>
      <c r="D672">
        <f>_xlfn.XLOOKUP(ufc_fights_2[[#This Row],[b_fighter_id]],ufc_fighters[id],ufc_fighters[year],"Prázdné",0,1)</f>
        <v>1982</v>
      </c>
      <c r="E672" s="10">
        <f>YEAR(ufc_fights_2[[#This Row],[date]])-ufc_fights_2[[#This Row],[r_year]]</f>
        <v>29</v>
      </c>
      <c r="F672" s="10">
        <f>YEAR(ufc_fights_2[[#This Row],[date]])-ufc_fights_2[[#This Row],[b_year]]</f>
        <v>31</v>
      </c>
      <c r="G672">
        <v>1</v>
      </c>
      <c r="H672">
        <v>0</v>
      </c>
      <c r="I672">
        <v>0.42549999999999999</v>
      </c>
      <c r="J672">
        <v>0.36080000000000001</v>
      </c>
      <c r="K672">
        <v>0.52129999999999999</v>
      </c>
      <c r="L672">
        <v>0.39810000000000001</v>
      </c>
      <c r="M672">
        <v>0</v>
      </c>
      <c r="N672">
        <v>0.4</v>
      </c>
      <c r="O672">
        <v>2</v>
      </c>
      <c r="P672">
        <v>0</v>
      </c>
      <c r="Q672">
        <v>1</v>
      </c>
      <c r="R672">
        <v>0</v>
      </c>
      <c r="S672" s="2">
        <v>8.7962962962962962E-4</v>
      </c>
      <c r="T672" s="2">
        <v>3.7384259259259259E-3</v>
      </c>
      <c r="U672">
        <v>0.36759999999999998</v>
      </c>
      <c r="V672">
        <v>0.31869999999999998</v>
      </c>
      <c r="W672">
        <v>0.6</v>
      </c>
      <c r="X672">
        <v>0.68</v>
      </c>
      <c r="Y672">
        <v>0</v>
      </c>
      <c r="Z672">
        <v>0.38940000000000002</v>
      </c>
      <c r="AA672">
        <v>0.32469999999999999</v>
      </c>
      <c r="AB672">
        <v>0.70830000000000004</v>
      </c>
      <c r="AC672">
        <v>0.5</v>
      </c>
      <c r="AD672">
        <v>0.66669999999999996</v>
      </c>
      <c r="AE672">
        <v>0.5</v>
      </c>
      <c r="AF672" t="s">
        <v>3910</v>
      </c>
      <c r="AG672" s="2">
        <v>6.2500000000000001E-4</v>
      </c>
      <c r="AH672" t="s">
        <v>3927</v>
      </c>
      <c r="AI672">
        <v>5</v>
      </c>
      <c r="AJ672" t="s">
        <v>3914</v>
      </c>
      <c r="AK672" s="3">
        <v>41514</v>
      </c>
      <c r="AL672" s="10">
        <f>YEAR(ufc_fights_2[[#This Row],[date]])</f>
        <v>2013</v>
      </c>
      <c r="AM672" t="s">
        <v>4061</v>
      </c>
      <c r="AN672">
        <v>148</v>
      </c>
      <c r="AO672" t="s">
        <v>3913</v>
      </c>
      <c r="AP672">
        <f>IF(ufc_fights_2[[#This Row],[winner]]="Red",ufc_fights_2[[#This Row],[r_fighter_id]],ufc_fights_2[[#This Row],[b_fighter_id]])</f>
        <v>596</v>
      </c>
      <c r="AQ672" t="str">
        <f>_xlfn.XLOOKUP(ufc_fights_2[[#This Row],[winnerID]],ufc_fighters[id],ufc_fighters[fighter_name],"xxx",0,1)</f>
        <v>Carlos Condit</v>
      </c>
    </row>
    <row r="673" spans="1:43">
      <c r="A673">
        <v>596</v>
      </c>
      <c r="B673">
        <v>1892</v>
      </c>
      <c r="C673">
        <f>_xlfn.XLOOKUP(ufc_fights_2[[#This Row],[r_fighter_id]],ufc_fighters[id],ufc_fighters[year],"xxx",0,1)</f>
        <v>1984</v>
      </c>
      <c r="D673">
        <f>_xlfn.XLOOKUP(ufc_fights_2[[#This Row],[b_fighter_id]],ufc_fighters[id],ufc_fighters[year],"Prázdné",0,1)</f>
        <v>1989</v>
      </c>
      <c r="E673" s="10">
        <f>YEAR(ufc_fights_2[[#This Row],[date]])-ufc_fights_2[[#This Row],[r_year]]</f>
        <v>26</v>
      </c>
      <c r="F673" s="10">
        <f>YEAR(ufc_fights_2[[#This Row],[date]])-ufc_fights_2[[#This Row],[b_year]]</f>
        <v>21</v>
      </c>
      <c r="G673">
        <v>0</v>
      </c>
      <c r="H673">
        <v>0</v>
      </c>
      <c r="I673">
        <v>0.42349999999999999</v>
      </c>
      <c r="J673">
        <v>0.4143</v>
      </c>
      <c r="K673">
        <v>0.57089999999999996</v>
      </c>
      <c r="L673">
        <v>0.48780000000000001</v>
      </c>
      <c r="M673">
        <v>0</v>
      </c>
      <c r="N673">
        <v>0.375</v>
      </c>
      <c r="O673">
        <v>1</v>
      </c>
      <c r="P673">
        <v>0</v>
      </c>
      <c r="Q673">
        <v>1</v>
      </c>
      <c r="R673">
        <v>1</v>
      </c>
      <c r="S673" s="2">
        <v>2.8587962962962963E-3</v>
      </c>
      <c r="T673" s="2">
        <v>2.638888888888889E-3</v>
      </c>
      <c r="U673">
        <v>0.3468</v>
      </c>
      <c r="V673">
        <v>0.36670000000000003</v>
      </c>
      <c r="W673">
        <v>0.45450000000000002</v>
      </c>
      <c r="X673">
        <v>0.79169999999999996</v>
      </c>
      <c r="Y673">
        <v>1</v>
      </c>
      <c r="Z673">
        <v>0.31680000000000003</v>
      </c>
      <c r="AA673">
        <v>0.37740000000000001</v>
      </c>
      <c r="AB673">
        <v>0.45829999999999999</v>
      </c>
      <c r="AC673">
        <v>0.63639999999999997</v>
      </c>
      <c r="AD673">
        <v>0.64439999999999997</v>
      </c>
      <c r="AE673">
        <v>0.33329999999999999</v>
      </c>
      <c r="AF673" t="s">
        <v>3910</v>
      </c>
      <c r="AG673" s="2">
        <v>3.3912037037037036E-3</v>
      </c>
      <c r="AH673" t="s">
        <v>3911</v>
      </c>
      <c r="AI673">
        <v>3</v>
      </c>
      <c r="AJ673" t="s">
        <v>4060</v>
      </c>
      <c r="AK673" s="3">
        <v>40341</v>
      </c>
      <c r="AL673" s="10">
        <f>YEAR(ufc_fights_2[[#This Row],[date]])</f>
        <v>2010</v>
      </c>
      <c r="AM673" t="s">
        <v>4061</v>
      </c>
      <c r="AN673">
        <v>80</v>
      </c>
      <c r="AO673" t="s">
        <v>3913</v>
      </c>
      <c r="AP673">
        <f>IF(ufc_fights_2[[#This Row],[winner]]="Red",ufc_fights_2[[#This Row],[r_fighter_id]],ufc_fights_2[[#This Row],[b_fighter_id]])</f>
        <v>596</v>
      </c>
      <c r="AQ673" t="str">
        <f>_xlfn.XLOOKUP(ufc_fights_2[[#This Row],[winnerID]],ufc_fighters[id],ufc_fighters[fighter_name],"xxx",0,1)</f>
        <v>Carlos Condit</v>
      </c>
    </row>
    <row r="674" spans="1:43">
      <c r="A674">
        <v>1648</v>
      </c>
      <c r="B674">
        <v>3241</v>
      </c>
      <c r="C674">
        <f>_xlfn.XLOOKUP(ufc_fights_2[[#This Row],[r_fighter_id]],ufc_fighters[id],ufc_fighters[year],"xxx",0,1)</f>
        <v>1981</v>
      </c>
      <c r="D674">
        <f>_xlfn.XLOOKUP(ufc_fights_2[[#This Row],[b_fighter_id]],ufc_fighters[id],ufc_fighters[year],"Prázdné",0,1)</f>
        <v>1981</v>
      </c>
      <c r="E674" s="10">
        <f>YEAR(ufc_fights_2[[#This Row],[date]])-ufc_fights_2[[#This Row],[r_year]]</f>
        <v>31</v>
      </c>
      <c r="F674" s="10">
        <f>YEAR(ufc_fights_2[[#This Row],[date]])-ufc_fights_2[[#This Row],[b_year]]</f>
        <v>31</v>
      </c>
      <c r="G674">
        <v>0</v>
      </c>
      <c r="H674">
        <v>0</v>
      </c>
      <c r="I674">
        <v>0.55000000000000004</v>
      </c>
      <c r="J674">
        <v>0.2</v>
      </c>
      <c r="K674">
        <v>0.73080000000000001</v>
      </c>
      <c r="L674">
        <v>0.33329999999999999</v>
      </c>
      <c r="M674">
        <v>0.5</v>
      </c>
      <c r="N674">
        <v>0</v>
      </c>
      <c r="O674">
        <v>2</v>
      </c>
      <c r="P674">
        <v>0</v>
      </c>
      <c r="Q674">
        <v>0</v>
      </c>
      <c r="R674">
        <v>0</v>
      </c>
      <c r="S674" s="2">
        <v>8.472222222222223E-3</v>
      </c>
      <c r="T674" s="2">
        <v>1.9675925925925926E-4</v>
      </c>
      <c r="U674">
        <v>0.5625</v>
      </c>
      <c r="V674">
        <v>0</v>
      </c>
      <c r="W674">
        <v>0.33329999999999999</v>
      </c>
      <c r="X674">
        <v>0.6</v>
      </c>
      <c r="Y674">
        <v>1</v>
      </c>
      <c r="Z674">
        <v>0</v>
      </c>
      <c r="AA674">
        <v>0.125</v>
      </c>
      <c r="AB674">
        <v>0</v>
      </c>
      <c r="AC674">
        <v>0.5</v>
      </c>
      <c r="AD674">
        <v>0.66669999999999996</v>
      </c>
      <c r="AE674">
        <v>0</v>
      </c>
      <c r="AF674" t="s">
        <v>3915</v>
      </c>
      <c r="AG674" s="2">
        <v>3.472222222222222E-3</v>
      </c>
      <c r="AH674" t="s">
        <v>3911</v>
      </c>
      <c r="AI674">
        <v>3</v>
      </c>
      <c r="AJ674" t="s">
        <v>3931</v>
      </c>
      <c r="AK674" s="3">
        <v>41223</v>
      </c>
      <c r="AL674" s="10">
        <f>YEAR(ufc_fights_2[[#This Row],[date]])</f>
        <v>2012</v>
      </c>
      <c r="AM674" t="s">
        <v>4061</v>
      </c>
      <c r="AN674">
        <v>28</v>
      </c>
      <c r="AO674" t="s">
        <v>3913</v>
      </c>
      <c r="AP674">
        <f>IF(ufc_fights_2[[#This Row],[winner]]="Red",ufc_fights_2[[#This Row],[r_fighter_id]],ufc_fights_2[[#This Row],[b_fighter_id]])</f>
        <v>1648</v>
      </c>
      <c r="AQ674" t="str">
        <f>_xlfn.XLOOKUP(ufc_fights_2[[#This Row],[winnerID]],ufc_fighters[id],ufc_fighters[fighter_name],"xxx",0,1)</f>
        <v>Dong Hyun Kim</v>
      </c>
    </row>
    <row r="675" spans="1:43">
      <c r="A675">
        <v>1273</v>
      </c>
      <c r="B675">
        <v>596</v>
      </c>
      <c r="C675">
        <f>_xlfn.XLOOKUP(ufc_fights_2[[#This Row],[r_fighter_id]],ufc_fighters[id],ufc_fighters[year],"xxx",0,1)</f>
        <v>1982</v>
      </c>
      <c r="D675">
        <f>_xlfn.XLOOKUP(ufc_fights_2[[#This Row],[b_fighter_id]],ufc_fighters[id],ufc_fighters[year],"Prázdné",0,1)</f>
        <v>1984</v>
      </c>
      <c r="E675" s="10">
        <f>YEAR(ufc_fights_2[[#This Row],[date]])-ufc_fights_2[[#This Row],[r_year]]</f>
        <v>28</v>
      </c>
      <c r="F675" s="10">
        <f>YEAR(ufc_fights_2[[#This Row],[date]])-ufc_fights_2[[#This Row],[b_year]]</f>
        <v>26</v>
      </c>
      <c r="G675">
        <v>0</v>
      </c>
      <c r="H675">
        <v>1</v>
      </c>
      <c r="I675">
        <v>0.2195</v>
      </c>
      <c r="J675">
        <v>0.44069999999999998</v>
      </c>
      <c r="K675">
        <v>0.2195</v>
      </c>
      <c r="L675">
        <v>0.44069999999999998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</v>
      </c>
      <c r="T675" s="2">
        <v>3.4722222222222222E-5</v>
      </c>
      <c r="U675">
        <v>0.16669999999999999</v>
      </c>
      <c r="V675">
        <v>0.27779999999999999</v>
      </c>
      <c r="W675">
        <v>0</v>
      </c>
      <c r="X675">
        <v>0.44440000000000002</v>
      </c>
      <c r="Y675">
        <v>0.72219999999999995</v>
      </c>
      <c r="Z675">
        <v>0.2195</v>
      </c>
      <c r="AA675">
        <v>0.42109999999999997</v>
      </c>
      <c r="AB675">
        <v>0</v>
      </c>
      <c r="AC675">
        <v>0</v>
      </c>
      <c r="AD675">
        <v>0</v>
      </c>
      <c r="AE675">
        <v>1</v>
      </c>
      <c r="AF675" t="s">
        <v>3910</v>
      </c>
      <c r="AG675" s="2">
        <v>3.0902777777777777E-3</v>
      </c>
      <c r="AH675" t="s">
        <v>3911</v>
      </c>
      <c r="AI675">
        <v>3</v>
      </c>
      <c r="AJ675" t="s">
        <v>3928</v>
      </c>
      <c r="AK675" s="3">
        <v>40467</v>
      </c>
      <c r="AL675" s="10">
        <f>YEAR(ufc_fights_2[[#This Row],[date]])</f>
        <v>2010</v>
      </c>
      <c r="AM675" t="s">
        <v>4061</v>
      </c>
      <c r="AN675">
        <v>70</v>
      </c>
      <c r="AO675" t="s">
        <v>3918</v>
      </c>
      <c r="AP675">
        <f>IF(ufc_fights_2[[#This Row],[winner]]="Red",ufc_fights_2[[#This Row],[r_fighter_id]],ufc_fights_2[[#This Row],[b_fighter_id]])</f>
        <v>596</v>
      </c>
      <c r="AQ675" t="str">
        <f>_xlfn.XLOOKUP(ufc_fights_2[[#This Row],[winnerID]],ufc_fighters[id],ufc_fighters[fighter_name],"xxx",0,1)</f>
        <v>Carlos Condit</v>
      </c>
    </row>
    <row r="676" spans="1:43">
      <c r="A676">
        <v>596</v>
      </c>
      <c r="B676">
        <v>871</v>
      </c>
      <c r="C676">
        <f>_xlfn.XLOOKUP(ufc_fights_2[[#This Row],[r_fighter_id]],ufc_fighters[id],ufc_fighters[year],"xxx",0,1)</f>
        <v>1984</v>
      </c>
      <c r="D676">
        <f>_xlfn.XLOOKUP(ufc_fights_2[[#This Row],[b_fighter_id]],ufc_fighters[id],ufc_fighters[year],"Prázdné",0,1)</f>
        <v>1985</v>
      </c>
      <c r="E676" s="10">
        <f>YEAR(ufc_fights_2[[#This Row],[date]])-ufc_fights_2[[#This Row],[r_year]]</f>
        <v>25</v>
      </c>
      <c r="F676" s="10">
        <f>YEAR(ufc_fights_2[[#This Row],[date]])-ufc_fights_2[[#This Row],[b_year]]</f>
        <v>24</v>
      </c>
      <c r="G676">
        <v>0</v>
      </c>
      <c r="H676">
        <v>2</v>
      </c>
      <c r="I676">
        <v>0.38569999999999999</v>
      </c>
      <c r="J676">
        <v>0.47460000000000002</v>
      </c>
      <c r="K676">
        <v>0.75680000000000003</v>
      </c>
      <c r="L676">
        <v>0.59140000000000004</v>
      </c>
      <c r="M676">
        <v>0.5</v>
      </c>
      <c r="N676">
        <v>0.75</v>
      </c>
      <c r="O676">
        <v>1</v>
      </c>
      <c r="P676">
        <v>3</v>
      </c>
      <c r="Q676">
        <v>2</v>
      </c>
      <c r="R676">
        <v>3</v>
      </c>
      <c r="S676" s="2">
        <v>2.7546296296296294E-3</v>
      </c>
      <c r="T676" s="2">
        <v>4.6990740740740743E-3</v>
      </c>
      <c r="U676">
        <v>0.34429999999999999</v>
      </c>
      <c r="V676">
        <v>0.45100000000000001</v>
      </c>
      <c r="W676">
        <v>0.71430000000000005</v>
      </c>
      <c r="X676">
        <v>0.5</v>
      </c>
      <c r="Y676">
        <v>1</v>
      </c>
      <c r="Z676">
        <v>0.13789999999999999</v>
      </c>
      <c r="AA676">
        <v>0.40739999999999998</v>
      </c>
      <c r="AB676">
        <v>0.44440000000000002</v>
      </c>
      <c r="AC676">
        <v>0.45450000000000002</v>
      </c>
      <c r="AD676">
        <v>0.59379999999999999</v>
      </c>
      <c r="AE676">
        <v>0.57140000000000002</v>
      </c>
      <c r="AF676" t="s">
        <v>3922</v>
      </c>
      <c r="AG676" s="2">
        <v>3.472222222222222E-3</v>
      </c>
      <c r="AH676" t="s">
        <v>3911</v>
      </c>
      <c r="AI676">
        <v>3</v>
      </c>
      <c r="AJ676" t="s">
        <v>3961</v>
      </c>
      <c r="AK676" s="3">
        <v>40072</v>
      </c>
      <c r="AL676" s="10">
        <f>YEAR(ufc_fights_2[[#This Row],[date]])</f>
        <v>2009</v>
      </c>
      <c r="AM676" t="s">
        <v>4061</v>
      </c>
      <c r="AN676">
        <v>35</v>
      </c>
      <c r="AO676" t="s">
        <v>3913</v>
      </c>
      <c r="AP676">
        <f>IF(ufc_fights_2[[#This Row],[winner]]="Red",ufc_fights_2[[#This Row],[r_fighter_id]],ufc_fights_2[[#This Row],[b_fighter_id]])</f>
        <v>596</v>
      </c>
      <c r="AQ676" t="str">
        <f>_xlfn.XLOOKUP(ufc_fights_2[[#This Row],[winnerID]],ufc_fighters[id],ufc_fighters[fighter_name],"xxx",0,1)</f>
        <v>Carlos Condit</v>
      </c>
    </row>
    <row r="677" spans="1:43">
      <c r="A677">
        <v>596</v>
      </c>
      <c r="B677">
        <v>2038</v>
      </c>
      <c r="C677">
        <f>_xlfn.XLOOKUP(ufc_fights_2[[#This Row],[r_fighter_id]],ufc_fighters[id],ufc_fighters[year],"xxx",0,1)</f>
        <v>1984</v>
      </c>
      <c r="D677">
        <f>_xlfn.XLOOKUP(ufc_fights_2[[#This Row],[b_fighter_id]],ufc_fighters[id],ufc_fighters[year],"Prázdné",0,1)</f>
        <v>1984</v>
      </c>
      <c r="E677" s="10">
        <f>YEAR(ufc_fights_2[[#This Row],[date]])-ufc_fights_2[[#This Row],[r_year]]</f>
        <v>36</v>
      </c>
      <c r="F677" s="10">
        <f>YEAR(ufc_fights_2[[#This Row],[date]])-ufc_fights_2[[#This Row],[b_year]]</f>
        <v>36</v>
      </c>
      <c r="G677">
        <v>1</v>
      </c>
      <c r="H677">
        <v>0</v>
      </c>
      <c r="I677">
        <v>0.3826</v>
      </c>
      <c r="J677">
        <v>0.46150000000000002</v>
      </c>
      <c r="K677">
        <v>0.3826</v>
      </c>
      <c r="L677">
        <v>0.46150000000000002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2.3148148148148147E-5</v>
      </c>
      <c r="T677" s="2">
        <v>0</v>
      </c>
      <c r="U677">
        <v>0.28899999999999998</v>
      </c>
      <c r="V677">
        <v>0.12330000000000001</v>
      </c>
      <c r="W677">
        <v>0.5</v>
      </c>
      <c r="X677">
        <v>0.91300000000000003</v>
      </c>
      <c r="Y677">
        <v>0.81030000000000002</v>
      </c>
      <c r="Z677">
        <v>0.38159999999999999</v>
      </c>
      <c r="AA677">
        <v>0.46150000000000002</v>
      </c>
      <c r="AB677">
        <v>0</v>
      </c>
      <c r="AC677">
        <v>0</v>
      </c>
      <c r="AD677">
        <v>0.5</v>
      </c>
      <c r="AE677">
        <v>0</v>
      </c>
      <c r="AF677" t="s">
        <v>3915</v>
      </c>
      <c r="AG677" s="2">
        <v>3.472222222222222E-3</v>
      </c>
      <c r="AH677" t="s">
        <v>3911</v>
      </c>
      <c r="AI677">
        <v>3</v>
      </c>
      <c r="AJ677" t="s">
        <v>3931</v>
      </c>
      <c r="AK677" s="3">
        <v>44107</v>
      </c>
      <c r="AL677" s="10">
        <f>YEAR(ufc_fights_2[[#This Row],[date]])</f>
        <v>2020</v>
      </c>
      <c r="AM677" t="s">
        <v>4061</v>
      </c>
      <c r="AN677">
        <v>5</v>
      </c>
      <c r="AO677" t="s">
        <v>3913</v>
      </c>
      <c r="AP677">
        <f>IF(ufc_fights_2[[#This Row],[winner]]="Red",ufc_fights_2[[#This Row],[r_fighter_id]],ufc_fights_2[[#This Row],[b_fighter_id]])</f>
        <v>596</v>
      </c>
      <c r="AQ677" t="str">
        <f>_xlfn.XLOOKUP(ufc_fights_2[[#This Row],[winnerID]],ufc_fighters[id],ufc_fighters[fighter_name],"xxx",0,1)</f>
        <v>Carlos Condit</v>
      </c>
    </row>
    <row r="678" spans="1:43">
      <c r="A678">
        <v>596</v>
      </c>
      <c r="B678">
        <v>375</v>
      </c>
      <c r="C678">
        <f>_xlfn.XLOOKUP(ufc_fights_2[[#This Row],[r_fighter_id]],ufc_fighters[id],ufc_fighters[year],"xxx",0,1)</f>
        <v>1984</v>
      </c>
      <c r="D678">
        <f>_xlfn.XLOOKUP(ufc_fights_2[[#This Row],[b_fighter_id]],ufc_fighters[id],ufc_fighters[year],"Prázdné",0,1)</f>
        <v>1981</v>
      </c>
      <c r="E678" s="10">
        <f>YEAR(ufc_fights_2[[#This Row],[date]])-ufc_fights_2[[#This Row],[r_year]]</f>
        <v>37</v>
      </c>
      <c r="F678" s="10">
        <f>YEAR(ufc_fights_2[[#This Row],[date]])-ufc_fights_2[[#This Row],[b_year]]</f>
        <v>40</v>
      </c>
      <c r="G678">
        <v>0</v>
      </c>
      <c r="H678">
        <v>0</v>
      </c>
      <c r="I678">
        <v>0.44319999999999998</v>
      </c>
      <c r="J678">
        <v>0.75680000000000003</v>
      </c>
      <c r="K678">
        <v>0.75119999999999998</v>
      </c>
      <c r="L678">
        <v>0.71150000000000002</v>
      </c>
      <c r="M678">
        <v>0.5</v>
      </c>
      <c r="N678">
        <v>0.16669999999999999</v>
      </c>
      <c r="O678">
        <v>0</v>
      </c>
      <c r="P678">
        <v>0</v>
      </c>
      <c r="Q678">
        <v>1</v>
      </c>
      <c r="R678">
        <v>0</v>
      </c>
      <c r="S678" s="2">
        <v>3.3796296296296296E-3</v>
      </c>
      <c r="T678" s="2">
        <v>4.2361111111111115E-3</v>
      </c>
      <c r="U678">
        <v>0.41099999999999998</v>
      </c>
      <c r="V678">
        <v>0.59089999999999998</v>
      </c>
      <c r="W678">
        <v>0.5</v>
      </c>
      <c r="X678">
        <v>0.71430000000000005</v>
      </c>
      <c r="Y678">
        <v>1</v>
      </c>
      <c r="Z678">
        <v>0.32350000000000001</v>
      </c>
      <c r="AA678">
        <v>0.61109999999999998</v>
      </c>
      <c r="AB678">
        <v>1</v>
      </c>
      <c r="AC678">
        <v>1</v>
      </c>
      <c r="AD678">
        <v>0.8</v>
      </c>
      <c r="AE678">
        <v>0.81820000000000004</v>
      </c>
      <c r="AF678" t="s">
        <v>3915</v>
      </c>
      <c r="AG678" s="2">
        <v>3.472222222222222E-3</v>
      </c>
      <c r="AH678" t="s">
        <v>3911</v>
      </c>
      <c r="AI678">
        <v>3</v>
      </c>
      <c r="AJ678" t="s">
        <v>3931</v>
      </c>
      <c r="AK678" s="3">
        <v>44212</v>
      </c>
      <c r="AL678" s="10">
        <f>YEAR(ufc_fights_2[[#This Row],[date]])</f>
        <v>2021</v>
      </c>
      <c r="AM678" t="s">
        <v>4061</v>
      </c>
      <c r="AN678">
        <v>5</v>
      </c>
      <c r="AO678" t="s">
        <v>3913</v>
      </c>
      <c r="AP678">
        <f>IF(ufc_fights_2[[#This Row],[winner]]="Red",ufc_fights_2[[#This Row],[r_fighter_id]],ufc_fights_2[[#This Row],[b_fighter_id]])</f>
        <v>596</v>
      </c>
      <c r="AQ678" t="str">
        <f>_xlfn.XLOOKUP(ufc_fights_2[[#This Row],[winnerID]],ufc_fighters[id],ufc_fighters[fighter_name],"xxx",0,1)</f>
        <v>Carlos Condit</v>
      </c>
    </row>
    <row r="679" spans="1:43">
      <c r="A679">
        <v>596</v>
      </c>
      <c r="B679">
        <v>1648</v>
      </c>
      <c r="C679">
        <f>_xlfn.XLOOKUP(ufc_fights_2[[#This Row],[r_fighter_id]],ufc_fighters[id],ufc_fighters[year],"xxx",0,1)</f>
        <v>1984</v>
      </c>
      <c r="D679">
        <f>_xlfn.XLOOKUP(ufc_fights_2[[#This Row],[b_fighter_id]],ufc_fighters[id],ufc_fighters[year],"Prázdné",0,1)</f>
        <v>1981</v>
      </c>
      <c r="E679" s="10">
        <f>YEAR(ufc_fights_2[[#This Row],[date]])-ufc_fights_2[[#This Row],[r_year]]</f>
        <v>27</v>
      </c>
      <c r="F679" s="10">
        <f>YEAR(ufc_fights_2[[#This Row],[date]])-ufc_fights_2[[#This Row],[b_year]]</f>
        <v>30</v>
      </c>
      <c r="G679">
        <v>1</v>
      </c>
      <c r="H679">
        <v>0</v>
      </c>
      <c r="I679">
        <v>0.38100000000000001</v>
      </c>
      <c r="J679">
        <v>0.16669999999999999</v>
      </c>
      <c r="K679">
        <v>0.40910000000000002</v>
      </c>
      <c r="L679">
        <v>0.16669999999999999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0</v>
      </c>
      <c r="S679" s="2">
        <v>1.0416666666666667E-4</v>
      </c>
      <c r="T679" s="2">
        <v>1.6203703703703703E-4</v>
      </c>
      <c r="U679">
        <v>0.4118</v>
      </c>
      <c r="V679">
        <v>0.2</v>
      </c>
      <c r="W679">
        <v>0</v>
      </c>
      <c r="X679">
        <v>0.33329999999999999</v>
      </c>
      <c r="Y679">
        <v>0</v>
      </c>
      <c r="Z679">
        <v>0.2</v>
      </c>
      <c r="AA679">
        <v>0.16669999999999999</v>
      </c>
      <c r="AB679">
        <v>0</v>
      </c>
      <c r="AC679">
        <v>0</v>
      </c>
      <c r="AD679">
        <v>0.83330000000000004</v>
      </c>
      <c r="AE679">
        <v>0</v>
      </c>
      <c r="AF679" t="s">
        <v>3910</v>
      </c>
      <c r="AG679" s="2">
        <v>2.0601851851851853E-3</v>
      </c>
      <c r="AH679" t="s">
        <v>3911</v>
      </c>
      <c r="AI679">
        <v>3</v>
      </c>
      <c r="AJ679" t="s">
        <v>3967</v>
      </c>
      <c r="AK679" s="3">
        <v>40726</v>
      </c>
      <c r="AL679" s="10">
        <f>YEAR(ufc_fights_2[[#This Row],[date]])</f>
        <v>2011</v>
      </c>
      <c r="AM679" t="s">
        <v>4061</v>
      </c>
      <c r="AN679">
        <v>1</v>
      </c>
      <c r="AO679" t="s">
        <v>3913</v>
      </c>
      <c r="AP679">
        <f>IF(ufc_fights_2[[#This Row],[winner]]="Red",ufc_fights_2[[#This Row],[r_fighter_id]],ufc_fights_2[[#This Row],[b_fighter_id]])</f>
        <v>596</v>
      </c>
      <c r="AQ679" t="str">
        <f>_xlfn.XLOOKUP(ufc_fights_2[[#This Row],[winnerID]],ufc_fighters[id],ufc_fighters[fighter_name],"xxx",0,1)</f>
        <v>Carlos Condit</v>
      </c>
    </row>
    <row r="680" spans="1:43">
      <c r="A680">
        <v>1319</v>
      </c>
      <c r="B680">
        <v>1038</v>
      </c>
      <c r="C680">
        <f>_xlfn.XLOOKUP(ufc_fights_2[[#This Row],[r_fighter_id]],ufc_fighters[id],ufc_fighters[year],"xxx",0,1)</f>
        <v>1983</v>
      </c>
      <c r="D680">
        <f>_xlfn.XLOOKUP(ufc_fights_2[[#This Row],[b_fighter_id]],ufc_fighters[id],ufc_fighters[year],"Prázdné",0,1)</f>
        <v>1980</v>
      </c>
      <c r="E680" s="10">
        <f>YEAR(ufc_fights_2[[#This Row],[date]])-ufc_fights_2[[#This Row],[r_year]]</f>
        <v>26</v>
      </c>
      <c r="F680" s="10">
        <f>YEAR(ufc_fights_2[[#This Row],[date]])-ufc_fights_2[[#This Row],[b_year]]</f>
        <v>29</v>
      </c>
      <c r="G680">
        <v>0</v>
      </c>
      <c r="H680">
        <v>0</v>
      </c>
      <c r="I680">
        <v>0.59040000000000004</v>
      </c>
      <c r="J680">
        <v>0.61539999999999995</v>
      </c>
      <c r="K680">
        <v>0.73550000000000004</v>
      </c>
      <c r="L680">
        <v>0.71789999999999998</v>
      </c>
      <c r="M680">
        <v>0.5</v>
      </c>
      <c r="N680">
        <v>0.16669999999999999</v>
      </c>
      <c r="O680">
        <v>4</v>
      </c>
      <c r="P680">
        <v>0</v>
      </c>
      <c r="Q680">
        <v>0</v>
      </c>
      <c r="R680">
        <v>0</v>
      </c>
      <c r="S680" s="2">
        <v>6.9212962962962961E-3</v>
      </c>
      <c r="T680" s="2">
        <v>1.5046296296296296E-3</v>
      </c>
      <c r="U680">
        <v>0.54549999999999998</v>
      </c>
      <c r="V680">
        <v>0.46150000000000002</v>
      </c>
      <c r="W680">
        <v>0.66669999999999996</v>
      </c>
      <c r="X680">
        <v>0.875</v>
      </c>
      <c r="Y680">
        <v>1</v>
      </c>
      <c r="Z680">
        <v>0.3448</v>
      </c>
      <c r="AA680">
        <v>0.54549999999999998</v>
      </c>
      <c r="AB680">
        <v>0.71430000000000005</v>
      </c>
      <c r="AC680">
        <v>0.66669999999999996</v>
      </c>
      <c r="AD680">
        <v>0.75</v>
      </c>
      <c r="AE680">
        <v>0</v>
      </c>
      <c r="AF680" t="s">
        <v>3915</v>
      </c>
      <c r="AG680" s="2">
        <v>3.472222222222222E-3</v>
      </c>
      <c r="AH680" t="s">
        <v>3911</v>
      </c>
      <c r="AI680">
        <v>3</v>
      </c>
      <c r="AJ680" t="s">
        <v>3928</v>
      </c>
      <c r="AK680" s="3">
        <v>40159</v>
      </c>
      <c r="AL680" s="10">
        <f>YEAR(ufc_fights_2[[#This Row],[date]])</f>
        <v>2009</v>
      </c>
      <c r="AM680" t="s">
        <v>4061</v>
      </c>
      <c r="AN680">
        <v>145</v>
      </c>
      <c r="AO680" t="s">
        <v>3913</v>
      </c>
      <c r="AP680">
        <f>IF(ufc_fights_2[[#This Row],[winner]]="Red",ufc_fights_2[[#This Row],[r_fighter_id]],ufc_fights_2[[#This Row],[b_fighter_id]])</f>
        <v>1319</v>
      </c>
      <c r="AQ680" t="str">
        <f>_xlfn.XLOOKUP(ufc_fights_2[[#This Row],[winnerID]],ufc_fighters[id],ufc_fighters[fighter_name],"xxx",0,1)</f>
        <v>Johny Hendricks</v>
      </c>
    </row>
    <row r="681" spans="1:43">
      <c r="A681">
        <v>1319</v>
      </c>
      <c r="B681">
        <v>354</v>
      </c>
      <c r="C681">
        <f>_xlfn.XLOOKUP(ufc_fights_2[[#This Row],[r_fighter_id]],ufc_fighters[id],ufc_fighters[year],"xxx",0,1)</f>
        <v>1983</v>
      </c>
      <c r="D681">
        <f>_xlfn.XLOOKUP(ufc_fights_2[[#This Row],[b_fighter_id]],ufc_fighters[id],ufc_fighters[year],"Prázdné",0,1)</f>
        <v>1981</v>
      </c>
      <c r="E681" s="10">
        <f>YEAR(ufc_fights_2[[#This Row],[date]])-ufc_fights_2[[#This Row],[r_year]]</f>
        <v>27</v>
      </c>
      <c r="F681" s="10">
        <f>YEAR(ufc_fights_2[[#This Row],[date]])-ufc_fights_2[[#This Row],[b_year]]</f>
        <v>29</v>
      </c>
      <c r="G681">
        <v>2</v>
      </c>
      <c r="H681">
        <v>0</v>
      </c>
      <c r="I681">
        <v>0.66669999999999996</v>
      </c>
      <c r="J681">
        <v>0.2727</v>
      </c>
      <c r="K681">
        <v>0.70830000000000004</v>
      </c>
      <c r="L681">
        <v>0.375</v>
      </c>
      <c r="M681">
        <v>0</v>
      </c>
      <c r="N681">
        <v>0.5</v>
      </c>
      <c r="O681">
        <v>0</v>
      </c>
      <c r="P681">
        <v>0</v>
      </c>
      <c r="Q681">
        <v>0</v>
      </c>
      <c r="R681">
        <v>0</v>
      </c>
      <c r="S681" s="2">
        <v>5.9027777777777778E-4</v>
      </c>
      <c r="T681" s="2">
        <v>1.4583333333333334E-3</v>
      </c>
      <c r="U681">
        <v>0.61760000000000004</v>
      </c>
      <c r="V681">
        <v>0.2258</v>
      </c>
      <c r="W681">
        <v>0.83330000000000004</v>
      </c>
      <c r="X681">
        <v>1</v>
      </c>
      <c r="Y681">
        <v>0</v>
      </c>
      <c r="Z681">
        <v>0.47620000000000001</v>
      </c>
      <c r="AA681">
        <v>0.15790000000000001</v>
      </c>
      <c r="AB681">
        <v>0.66669999999999996</v>
      </c>
      <c r="AC681">
        <v>0.42859999999999998</v>
      </c>
      <c r="AD681">
        <v>0.93330000000000002</v>
      </c>
      <c r="AE681">
        <v>0</v>
      </c>
      <c r="AF681" t="s">
        <v>3910</v>
      </c>
      <c r="AG681" s="2">
        <v>4.6296296296296298E-4</v>
      </c>
      <c r="AH681" t="s">
        <v>3911</v>
      </c>
      <c r="AI681">
        <v>3</v>
      </c>
      <c r="AJ681" t="s">
        <v>3974</v>
      </c>
      <c r="AK681" s="3">
        <v>40397</v>
      </c>
      <c r="AL681" s="10">
        <f>YEAR(ufc_fights_2[[#This Row],[date]])</f>
        <v>2010</v>
      </c>
      <c r="AM681" t="s">
        <v>4061</v>
      </c>
      <c r="AN681">
        <v>142</v>
      </c>
      <c r="AO681" t="s">
        <v>3913</v>
      </c>
      <c r="AP681">
        <f>IF(ufc_fights_2[[#This Row],[winner]]="Red",ufc_fights_2[[#This Row],[r_fighter_id]],ufc_fights_2[[#This Row],[b_fighter_id]])</f>
        <v>1319</v>
      </c>
      <c r="AQ681" t="str">
        <f>_xlfn.XLOOKUP(ufc_fights_2[[#This Row],[winnerID]],ufc_fighters[id],ufc_fighters[fighter_name],"xxx",0,1)</f>
        <v>Johny Hendricks</v>
      </c>
    </row>
    <row r="682" spans="1:43">
      <c r="A682">
        <v>1690</v>
      </c>
      <c r="B682">
        <v>1319</v>
      </c>
      <c r="C682">
        <f>_xlfn.XLOOKUP(ufc_fights_2[[#This Row],[r_fighter_id]],ufc_fighters[id],ufc_fighters[year],"xxx",0,1)</f>
        <v>1977</v>
      </c>
      <c r="D682">
        <f>_xlfn.XLOOKUP(ufc_fights_2[[#This Row],[b_fighter_id]],ufc_fighters[id],ufc_fighters[year],"Prázdné",0,1)</f>
        <v>1983</v>
      </c>
      <c r="E682" s="10">
        <f>YEAR(ufc_fights_2[[#This Row],[date]])-ufc_fights_2[[#This Row],[r_year]]</f>
        <v>35</v>
      </c>
      <c r="F682" s="10">
        <f>YEAR(ufc_fights_2[[#This Row],[date]])-ufc_fights_2[[#This Row],[b_year]]</f>
        <v>29</v>
      </c>
      <c r="G682">
        <v>0</v>
      </c>
      <c r="H682">
        <v>0</v>
      </c>
      <c r="I682">
        <v>0.37080000000000002</v>
      </c>
      <c r="J682">
        <v>0.45829999999999999</v>
      </c>
      <c r="K682">
        <v>0.49569999999999997</v>
      </c>
      <c r="L682">
        <v>0.53590000000000004</v>
      </c>
      <c r="M682">
        <v>0.5</v>
      </c>
      <c r="N682">
        <v>0.33329999999999999</v>
      </c>
      <c r="O682">
        <v>0</v>
      </c>
      <c r="P682">
        <v>0</v>
      </c>
      <c r="Q682">
        <v>0</v>
      </c>
      <c r="R682">
        <v>0</v>
      </c>
      <c r="S682" s="2">
        <v>2.3842592592592591E-3</v>
      </c>
      <c r="T682" s="2">
        <v>1.7476851851851852E-3</v>
      </c>
      <c r="U682">
        <v>0.30259999999999998</v>
      </c>
      <c r="V682">
        <v>0.34039999999999998</v>
      </c>
      <c r="W682">
        <v>0.76919999999999999</v>
      </c>
      <c r="X682">
        <v>0</v>
      </c>
      <c r="Y682">
        <v>0.875</v>
      </c>
      <c r="Z682">
        <v>0.29509999999999997</v>
      </c>
      <c r="AA682">
        <v>0.31819999999999998</v>
      </c>
      <c r="AB682">
        <v>0.33329999999999999</v>
      </c>
      <c r="AC682">
        <v>0.84379999999999999</v>
      </c>
      <c r="AD682">
        <v>0.9</v>
      </c>
      <c r="AE682">
        <v>0</v>
      </c>
      <c r="AF682" t="s">
        <v>3922</v>
      </c>
      <c r="AG682" s="2">
        <v>3.472222222222222E-3</v>
      </c>
      <c r="AH682" t="s">
        <v>3911</v>
      </c>
      <c r="AI682">
        <v>3</v>
      </c>
      <c r="AJ682" t="s">
        <v>4016</v>
      </c>
      <c r="AK682" s="3">
        <v>41034</v>
      </c>
      <c r="AL682" s="10">
        <f>YEAR(ufc_fights_2[[#This Row],[date]])</f>
        <v>2012</v>
      </c>
      <c r="AM682" t="s">
        <v>4061</v>
      </c>
      <c r="AN682">
        <v>130</v>
      </c>
      <c r="AO682" t="s">
        <v>3918</v>
      </c>
      <c r="AP682">
        <f>IF(ufc_fights_2[[#This Row],[winner]]="Red",ufc_fights_2[[#This Row],[r_fighter_id]],ufc_fights_2[[#This Row],[b_fighter_id]])</f>
        <v>1319</v>
      </c>
      <c r="AQ682" t="str">
        <f>_xlfn.XLOOKUP(ufc_fights_2[[#This Row],[winnerID]],ufc_fighters[id],ufc_fighters[fighter_name],"xxx",0,1)</f>
        <v>Johny Hendricks</v>
      </c>
    </row>
    <row r="683" spans="1:43">
      <c r="A683">
        <v>1319</v>
      </c>
      <c r="B683">
        <v>3405</v>
      </c>
      <c r="C683">
        <f>_xlfn.XLOOKUP(ufc_fights_2[[#This Row],[r_fighter_id]],ufc_fighters[id],ufc_fighters[year],"xxx",0,1)</f>
        <v>1983</v>
      </c>
      <c r="D683">
        <f>_xlfn.XLOOKUP(ufc_fights_2[[#This Row],[b_fighter_id]],ufc_fighters[id],ufc_fighters[year],"Prázdné",0,1)</f>
        <v>1988</v>
      </c>
      <c r="E683" s="10">
        <f>YEAR(ufc_fights_2[[#This Row],[date]])-ufc_fights_2[[#This Row],[r_year]]</f>
        <v>28</v>
      </c>
      <c r="F683" s="10">
        <f>YEAR(ufc_fights_2[[#This Row],[date]])-ufc_fights_2[[#This Row],[b_year]]</f>
        <v>23</v>
      </c>
      <c r="G683">
        <v>1</v>
      </c>
      <c r="H683">
        <v>0</v>
      </c>
      <c r="I683">
        <v>0.875</v>
      </c>
      <c r="J683">
        <v>0.33329999999999999</v>
      </c>
      <c r="K683">
        <v>0.9</v>
      </c>
      <c r="L683">
        <v>0.33329999999999999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3.0092592592592595E-4</v>
      </c>
      <c r="T683" s="2">
        <v>3.5879629629629629E-4</v>
      </c>
      <c r="U683">
        <v>0.75</v>
      </c>
      <c r="V683">
        <v>0</v>
      </c>
      <c r="W683">
        <v>1</v>
      </c>
      <c r="X683">
        <v>0</v>
      </c>
      <c r="Y683">
        <v>1</v>
      </c>
      <c r="Z683">
        <v>0.66669999999999996</v>
      </c>
      <c r="AA683">
        <v>0.25</v>
      </c>
      <c r="AB683">
        <v>1</v>
      </c>
      <c r="AC683">
        <v>1</v>
      </c>
      <c r="AD683">
        <v>1</v>
      </c>
      <c r="AE683">
        <v>0</v>
      </c>
      <c r="AF683" t="s">
        <v>3910</v>
      </c>
      <c r="AG683" s="2">
        <v>1.0995370370370371E-3</v>
      </c>
      <c r="AH683" t="s">
        <v>3911</v>
      </c>
      <c r="AI683">
        <v>3</v>
      </c>
      <c r="AJ683" t="s">
        <v>3939</v>
      </c>
      <c r="AK683" s="3">
        <v>40628</v>
      </c>
      <c r="AL683" s="10">
        <f>YEAR(ufc_fights_2[[#This Row],[date]])</f>
        <v>2011</v>
      </c>
      <c r="AM683" t="s">
        <v>4061</v>
      </c>
      <c r="AN683">
        <v>128</v>
      </c>
      <c r="AO683" t="s">
        <v>3913</v>
      </c>
      <c r="AP683">
        <f>IF(ufc_fights_2[[#This Row],[winner]]="Red",ufc_fights_2[[#This Row],[r_fighter_id]],ufc_fights_2[[#This Row],[b_fighter_id]])</f>
        <v>1319</v>
      </c>
      <c r="AQ683" t="str">
        <f>_xlfn.XLOOKUP(ufc_fights_2[[#This Row],[winnerID]],ufc_fighters[id],ufc_fighters[fighter_name],"xxx",0,1)</f>
        <v>Johny Hendricks</v>
      </c>
    </row>
    <row r="684" spans="1:43">
      <c r="A684">
        <v>1319</v>
      </c>
      <c r="B684">
        <v>1760</v>
      </c>
      <c r="C684">
        <f>_xlfn.XLOOKUP(ufc_fights_2[[#This Row],[r_fighter_id]],ufc_fighters[id],ufc_fighters[year],"xxx",0,1)</f>
        <v>1983</v>
      </c>
      <c r="D684">
        <f>_xlfn.XLOOKUP(ufc_fights_2[[#This Row],[b_fighter_id]],ufc_fighters[id],ufc_fighters[year],"Prázdné",0,1)</f>
        <v>1982</v>
      </c>
      <c r="E684" s="10">
        <f>YEAR(ufc_fights_2[[#This Row],[date]])-ufc_fights_2[[#This Row],[r_year]]</f>
        <v>31</v>
      </c>
      <c r="F684" s="10">
        <f>YEAR(ufc_fights_2[[#This Row],[date]])-ufc_fights_2[[#This Row],[b_year]]</f>
        <v>32</v>
      </c>
      <c r="G684">
        <v>0</v>
      </c>
      <c r="H684">
        <v>0</v>
      </c>
      <c r="I684">
        <v>0.39800000000000002</v>
      </c>
      <c r="J684">
        <v>0.45319999999999999</v>
      </c>
      <c r="K684">
        <v>0.43659999999999999</v>
      </c>
      <c r="L684">
        <v>0.4723</v>
      </c>
      <c r="M684">
        <v>0.2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2.8703703703703703E-3</v>
      </c>
      <c r="T684" s="2">
        <v>0</v>
      </c>
      <c r="U684">
        <v>0.3236</v>
      </c>
      <c r="V684">
        <v>0.44059999999999999</v>
      </c>
      <c r="W684">
        <v>0.66669999999999996</v>
      </c>
      <c r="X684">
        <v>0.91110000000000002</v>
      </c>
      <c r="Y684">
        <v>0.8</v>
      </c>
      <c r="Z684">
        <v>0.374</v>
      </c>
      <c r="AA684">
        <v>0.45479999999999998</v>
      </c>
      <c r="AB684">
        <v>0.69230000000000003</v>
      </c>
      <c r="AC684">
        <v>0.4</v>
      </c>
      <c r="AD684">
        <v>1</v>
      </c>
      <c r="AE684">
        <v>0</v>
      </c>
      <c r="AF684" t="s">
        <v>3915</v>
      </c>
      <c r="AG684" s="2">
        <v>3.472222222222222E-3</v>
      </c>
      <c r="AH684" t="s">
        <v>3927</v>
      </c>
      <c r="AI684">
        <v>5</v>
      </c>
      <c r="AJ684" t="s">
        <v>3928</v>
      </c>
      <c r="AK684" s="3">
        <v>41713</v>
      </c>
      <c r="AL684" s="10">
        <f>YEAR(ufc_fights_2[[#This Row],[date]])</f>
        <v>2014</v>
      </c>
      <c r="AM684" t="s">
        <v>4061</v>
      </c>
      <c r="AN684">
        <v>98</v>
      </c>
      <c r="AO684" t="s">
        <v>3913</v>
      </c>
      <c r="AP684">
        <f>IF(ufc_fights_2[[#This Row],[winner]]="Red",ufc_fights_2[[#This Row],[r_fighter_id]],ufc_fights_2[[#This Row],[b_fighter_id]])</f>
        <v>1319</v>
      </c>
      <c r="AQ684" t="str">
        <f>_xlfn.XLOOKUP(ufc_fights_2[[#This Row],[winnerID]],ufc_fighters[id],ufc_fighters[fighter_name],"xxx",0,1)</f>
        <v>Johny Hendricks</v>
      </c>
    </row>
    <row r="685" spans="1:43">
      <c r="A685">
        <v>596</v>
      </c>
      <c r="B685">
        <v>84</v>
      </c>
      <c r="C685">
        <f>_xlfn.XLOOKUP(ufc_fights_2[[#This Row],[r_fighter_id]],ufc_fighters[id],ufc_fighters[year],"xxx",0,1)</f>
        <v>1984</v>
      </c>
      <c r="D685">
        <f>_xlfn.XLOOKUP(ufc_fights_2[[#This Row],[b_fighter_id]],ufc_fighters[id],ufc_fighters[year],"Prázdné",0,1)</f>
        <v>1983</v>
      </c>
      <c r="E685" s="10">
        <f>YEAR(ufc_fights_2[[#This Row],[date]])-ufc_fights_2[[#This Row],[r_year]]</f>
        <v>31</v>
      </c>
      <c r="F685" s="10">
        <f>YEAR(ufc_fights_2[[#This Row],[date]])-ufc_fights_2[[#This Row],[b_year]]</f>
        <v>32</v>
      </c>
      <c r="G685">
        <v>1</v>
      </c>
      <c r="H685">
        <v>0</v>
      </c>
      <c r="I685">
        <v>0.46300000000000002</v>
      </c>
      <c r="J685">
        <v>0.49280000000000002</v>
      </c>
      <c r="K685">
        <v>0.53500000000000003</v>
      </c>
      <c r="L685">
        <v>0.5</v>
      </c>
      <c r="M685">
        <v>0.66669999999999996</v>
      </c>
      <c r="N685">
        <v>0</v>
      </c>
      <c r="O685">
        <v>0</v>
      </c>
      <c r="P685">
        <v>1</v>
      </c>
      <c r="Q685">
        <v>0</v>
      </c>
      <c r="R685">
        <v>0</v>
      </c>
      <c r="S685" s="2">
        <v>1.7708333333333332E-3</v>
      </c>
      <c r="T685" s="2">
        <v>5.7870370370370373E-5</v>
      </c>
      <c r="U685">
        <v>0.3906</v>
      </c>
      <c r="V685">
        <v>0.25580000000000003</v>
      </c>
      <c r="W685">
        <v>0.77780000000000005</v>
      </c>
      <c r="X685">
        <v>0.6875</v>
      </c>
      <c r="Y685">
        <v>0.85</v>
      </c>
      <c r="Z685">
        <v>0.38279999999999997</v>
      </c>
      <c r="AA685">
        <v>0.5</v>
      </c>
      <c r="AB685">
        <v>0.5</v>
      </c>
      <c r="AC685">
        <v>0.33329999999999999</v>
      </c>
      <c r="AD685">
        <v>0.84619999999999995</v>
      </c>
      <c r="AE685">
        <v>0</v>
      </c>
      <c r="AF685" t="s">
        <v>3926</v>
      </c>
      <c r="AG685" s="2">
        <v>3.472222222222222E-3</v>
      </c>
      <c r="AH685" t="s">
        <v>3927</v>
      </c>
      <c r="AI685">
        <v>5</v>
      </c>
      <c r="AJ685" t="s">
        <v>3939</v>
      </c>
      <c r="AK685" s="3">
        <v>42154</v>
      </c>
      <c r="AL685" s="10">
        <f>YEAR(ufc_fights_2[[#This Row],[date]])</f>
        <v>2015</v>
      </c>
      <c r="AM685" t="s">
        <v>4061</v>
      </c>
      <c r="AN685">
        <v>47</v>
      </c>
      <c r="AO685" t="s">
        <v>3913</v>
      </c>
      <c r="AP685">
        <f>IF(ufc_fights_2[[#This Row],[winner]]="Red",ufc_fights_2[[#This Row],[r_fighter_id]],ufc_fights_2[[#This Row],[b_fighter_id]])</f>
        <v>596</v>
      </c>
      <c r="AQ685" t="str">
        <f>_xlfn.XLOOKUP(ufc_fights_2[[#This Row],[winnerID]],ufc_fighters[id],ufc_fighters[fighter_name],"xxx",0,1)</f>
        <v>Carlos Condit</v>
      </c>
    </row>
    <row r="686" spans="1:43">
      <c r="A686">
        <v>1319</v>
      </c>
      <c r="B686">
        <v>375</v>
      </c>
      <c r="C686">
        <f>_xlfn.XLOOKUP(ufc_fights_2[[#This Row],[r_fighter_id]],ufc_fighters[id],ufc_fighters[year],"xxx",0,1)</f>
        <v>1983</v>
      </c>
      <c r="D686">
        <f>_xlfn.XLOOKUP(ufc_fights_2[[#This Row],[b_fighter_id]],ufc_fighters[id],ufc_fighters[year],"Prázdné",0,1)</f>
        <v>1981</v>
      </c>
      <c r="E686" s="10">
        <f>YEAR(ufc_fights_2[[#This Row],[date]])-ufc_fights_2[[#This Row],[r_year]]</f>
        <v>32</v>
      </c>
      <c r="F686" s="10">
        <f>YEAR(ufc_fights_2[[#This Row],[date]])-ufc_fights_2[[#This Row],[b_year]]</f>
        <v>34</v>
      </c>
      <c r="G686">
        <v>0</v>
      </c>
      <c r="H686">
        <v>0</v>
      </c>
      <c r="I686">
        <v>0.5373</v>
      </c>
      <c r="J686">
        <v>0.46939999999999998</v>
      </c>
      <c r="K686">
        <v>0.6855</v>
      </c>
      <c r="L686">
        <v>0.59089999999999998</v>
      </c>
      <c r="M686">
        <v>0.9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7.7083333333333335E-3</v>
      </c>
      <c r="T686" s="2">
        <v>2.4305555555555555E-4</v>
      </c>
      <c r="U686">
        <v>0.47370000000000001</v>
      </c>
      <c r="V686">
        <v>0.4</v>
      </c>
      <c r="W686">
        <v>1</v>
      </c>
      <c r="X686">
        <v>0.8</v>
      </c>
      <c r="Y686">
        <v>0</v>
      </c>
      <c r="Z686">
        <v>0.54049999999999998</v>
      </c>
      <c r="AA686">
        <v>0.32429999999999998</v>
      </c>
      <c r="AB686">
        <v>0.25</v>
      </c>
      <c r="AC686">
        <v>0.9</v>
      </c>
      <c r="AD686">
        <v>0.57689999999999997</v>
      </c>
      <c r="AE686">
        <v>1</v>
      </c>
      <c r="AF686" t="s">
        <v>3915</v>
      </c>
      <c r="AG686" s="2">
        <v>3.472222222222222E-3</v>
      </c>
      <c r="AH686" t="s">
        <v>3911</v>
      </c>
      <c r="AI686">
        <v>3</v>
      </c>
      <c r="AJ686" t="s">
        <v>3956</v>
      </c>
      <c r="AK686" s="3">
        <v>42077</v>
      </c>
      <c r="AL686" s="10">
        <f>YEAR(ufc_fights_2[[#This Row],[date]])</f>
        <v>2015</v>
      </c>
      <c r="AM686" t="s">
        <v>4061</v>
      </c>
      <c r="AN686">
        <v>98</v>
      </c>
      <c r="AO686" t="s">
        <v>3913</v>
      </c>
      <c r="AP686">
        <f>IF(ufc_fights_2[[#This Row],[winner]]="Red",ufc_fights_2[[#This Row],[r_fighter_id]],ufc_fights_2[[#This Row],[b_fighter_id]])</f>
        <v>1319</v>
      </c>
      <c r="AQ686" t="str">
        <f>_xlfn.XLOOKUP(ufc_fights_2[[#This Row],[winnerID]],ufc_fighters[id],ufc_fighters[fighter_name],"xxx",0,1)</f>
        <v>Johny Hendricks</v>
      </c>
    </row>
    <row r="687" spans="1:43">
      <c r="A687">
        <v>1648</v>
      </c>
      <c r="B687">
        <v>1294</v>
      </c>
      <c r="C687">
        <f>_xlfn.XLOOKUP(ufc_fights_2[[#This Row],[r_fighter_id]],ufc_fighters[id],ufc_fighters[year],"xxx",0,1)</f>
        <v>1981</v>
      </c>
      <c r="D687">
        <f>_xlfn.XLOOKUP(ufc_fights_2[[#This Row],[b_fighter_id]],ufc_fighters[id],ufc_fighters[year],"Prázdné",0,1)</f>
        <v>1987</v>
      </c>
      <c r="E687" s="10">
        <f>YEAR(ufc_fights_2[[#This Row],[date]])-ufc_fights_2[[#This Row],[r_year]]</f>
        <v>33</v>
      </c>
      <c r="F687" s="10">
        <f>YEAR(ufc_fights_2[[#This Row],[date]])-ufc_fights_2[[#This Row],[b_year]]</f>
        <v>27</v>
      </c>
      <c r="G687">
        <v>2</v>
      </c>
      <c r="H687">
        <v>0</v>
      </c>
      <c r="I687">
        <v>0.33329999999999999</v>
      </c>
      <c r="J687">
        <v>0.27839999999999998</v>
      </c>
      <c r="K687">
        <v>0.4375</v>
      </c>
      <c r="L687">
        <v>0.40939999999999999</v>
      </c>
      <c r="M687">
        <v>0.33329999999999999</v>
      </c>
      <c r="N687">
        <v>0.16669999999999999</v>
      </c>
      <c r="O687">
        <v>0</v>
      </c>
      <c r="P687">
        <v>0</v>
      </c>
      <c r="Q687">
        <v>0</v>
      </c>
      <c r="R687">
        <v>0</v>
      </c>
      <c r="S687" s="2">
        <v>1.5277777777777779E-3</v>
      </c>
      <c r="T687" s="2">
        <v>2.6041666666666665E-3</v>
      </c>
      <c r="U687">
        <v>0.28949999999999998</v>
      </c>
      <c r="V687">
        <v>0.18840000000000001</v>
      </c>
      <c r="W687">
        <v>1</v>
      </c>
      <c r="X687">
        <v>0</v>
      </c>
      <c r="Y687">
        <v>0.66669999999999996</v>
      </c>
      <c r="Z687">
        <v>0.30230000000000001</v>
      </c>
      <c r="AA687">
        <v>0.2162</v>
      </c>
      <c r="AB687">
        <v>0.4</v>
      </c>
      <c r="AC687">
        <v>0.52939999999999998</v>
      </c>
      <c r="AD687">
        <v>0.3478</v>
      </c>
      <c r="AE687">
        <v>0.33329999999999999</v>
      </c>
      <c r="AF687" t="s">
        <v>3910</v>
      </c>
      <c r="AG687" s="2">
        <v>7.1759259259259259E-4</v>
      </c>
      <c r="AH687" t="s">
        <v>3927</v>
      </c>
      <c r="AI687">
        <v>5</v>
      </c>
      <c r="AJ687" t="s">
        <v>3961</v>
      </c>
      <c r="AK687" s="3">
        <v>41699</v>
      </c>
      <c r="AL687" s="10">
        <f>YEAR(ufc_fights_2[[#This Row],[date]])</f>
        <v>2014</v>
      </c>
      <c r="AM687" t="s">
        <v>4061</v>
      </c>
      <c r="AN687">
        <v>28</v>
      </c>
      <c r="AO687" t="s">
        <v>3913</v>
      </c>
      <c r="AP687">
        <f>IF(ufc_fights_2[[#This Row],[winner]]="Red",ufc_fights_2[[#This Row],[r_fighter_id]],ufc_fights_2[[#This Row],[b_fighter_id]])</f>
        <v>1648</v>
      </c>
      <c r="AQ687" t="str">
        <f>_xlfn.XLOOKUP(ufc_fights_2[[#This Row],[winnerID]],ufc_fighters[id],ufc_fighters[fighter_name],"xxx",0,1)</f>
        <v>Dong Hyun Kim</v>
      </c>
    </row>
    <row r="688" spans="1:43">
      <c r="A688">
        <v>2990</v>
      </c>
      <c r="B688">
        <v>1648</v>
      </c>
      <c r="C688">
        <f>_xlfn.XLOOKUP(ufc_fights_2[[#This Row],[r_fighter_id]],ufc_fighters[id],ufc_fighters[year],"xxx",0,1)</f>
        <v>1984</v>
      </c>
      <c r="D688">
        <f>_xlfn.XLOOKUP(ufc_fights_2[[#This Row],[b_fighter_id]],ufc_fighters[id],ufc_fighters[year],"Prázdné",0,1)</f>
        <v>1981</v>
      </c>
      <c r="E688" s="10">
        <f>YEAR(ufc_fights_2[[#This Row],[date]])-ufc_fights_2[[#This Row],[r_year]]</f>
        <v>29</v>
      </c>
      <c r="F688" s="10">
        <f>YEAR(ufc_fights_2[[#This Row],[date]])-ufc_fights_2[[#This Row],[b_year]]</f>
        <v>32</v>
      </c>
      <c r="G688">
        <v>0</v>
      </c>
      <c r="H688">
        <v>1</v>
      </c>
      <c r="I688">
        <v>0.4667</v>
      </c>
      <c r="J688">
        <v>0.3548</v>
      </c>
      <c r="K688">
        <v>0.49209999999999998</v>
      </c>
      <c r="L688">
        <v>0.6</v>
      </c>
      <c r="M688">
        <v>0</v>
      </c>
      <c r="N688">
        <v>0.25</v>
      </c>
      <c r="O688">
        <v>0</v>
      </c>
      <c r="P688">
        <v>0</v>
      </c>
      <c r="Q688">
        <v>0</v>
      </c>
      <c r="R688">
        <v>0</v>
      </c>
      <c r="S688" s="2">
        <v>2.5462962962962961E-4</v>
      </c>
      <c r="T688" s="2">
        <v>2.7777777777777779E-3</v>
      </c>
      <c r="U688">
        <v>0.31580000000000003</v>
      </c>
      <c r="V688">
        <v>0.3448</v>
      </c>
      <c r="W688">
        <v>0.73680000000000001</v>
      </c>
      <c r="X688">
        <v>0.66669999999999996</v>
      </c>
      <c r="Y688">
        <v>0</v>
      </c>
      <c r="Z688">
        <v>0.41460000000000002</v>
      </c>
      <c r="AA688">
        <v>0.31819999999999998</v>
      </c>
      <c r="AB688">
        <v>0.61109999999999998</v>
      </c>
      <c r="AC688">
        <v>0.2</v>
      </c>
      <c r="AD688">
        <v>0</v>
      </c>
      <c r="AE688">
        <v>0.75</v>
      </c>
      <c r="AF688" t="s">
        <v>3910</v>
      </c>
      <c r="AG688" s="2">
        <v>2.0949074074074073E-3</v>
      </c>
      <c r="AH688" t="s">
        <v>3911</v>
      </c>
      <c r="AI688">
        <v>3</v>
      </c>
      <c r="AJ688" t="s">
        <v>3939</v>
      </c>
      <c r="AK688" s="3">
        <v>41556</v>
      </c>
      <c r="AL688" s="10">
        <f>YEAR(ufc_fights_2[[#This Row],[date]])</f>
        <v>2013</v>
      </c>
      <c r="AM688" t="s">
        <v>4061</v>
      </c>
      <c r="AN688">
        <v>81</v>
      </c>
      <c r="AO688" t="s">
        <v>3918</v>
      </c>
      <c r="AP688">
        <f>IF(ufc_fights_2[[#This Row],[winner]]="Red",ufc_fights_2[[#This Row],[r_fighter_id]],ufc_fights_2[[#This Row],[b_fighter_id]])</f>
        <v>1648</v>
      </c>
      <c r="AQ688" t="str">
        <f>_xlfn.XLOOKUP(ufc_fights_2[[#This Row],[winnerID]],ufc_fighters[id],ufc_fighters[fighter_name],"xxx",0,1)</f>
        <v>Dong Hyun Kim</v>
      </c>
    </row>
    <row r="689" spans="1:43">
      <c r="A689">
        <v>1818</v>
      </c>
      <c r="B689">
        <v>3575</v>
      </c>
      <c r="C689">
        <f>_xlfn.XLOOKUP(ufc_fights_2[[#This Row],[r_fighter_id]],ufc_fighters[id],ufc_fighters[year],"xxx",0,1)</f>
        <v>1988</v>
      </c>
      <c r="D689">
        <f>_xlfn.XLOOKUP(ufc_fights_2[[#This Row],[b_fighter_id]],ufc_fighters[id],ufc_fighters[year],"Prázdné",0,1)</f>
        <v>1990</v>
      </c>
      <c r="E689" s="10">
        <f>YEAR(ufc_fights_2[[#This Row],[date]])-ufc_fights_2[[#This Row],[r_year]]</f>
        <v>30</v>
      </c>
      <c r="F689" s="10">
        <f>YEAR(ufc_fights_2[[#This Row],[date]])-ufc_fights_2[[#This Row],[b_year]]</f>
        <v>28</v>
      </c>
      <c r="G689">
        <v>1</v>
      </c>
      <c r="H689">
        <v>1</v>
      </c>
      <c r="I689">
        <v>0.40089999999999998</v>
      </c>
      <c r="J689">
        <v>0.3967</v>
      </c>
      <c r="K689">
        <v>0.41449999999999998</v>
      </c>
      <c r="L689">
        <v>0.4</v>
      </c>
      <c r="M689">
        <v>0.5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8.7962962962962962E-4</v>
      </c>
      <c r="T689" s="2">
        <v>5.6712962962962967E-4</v>
      </c>
      <c r="U689">
        <v>0.32240000000000002</v>
      </c>
      <c r="V689">
        <v>0.32700000000000001</v>
      </c>
      <c r="W689">
        <v>0.90910000000000002</v>
      </c>
      <c r="X689">
        <v>0.71430000000000005</v>
      </c>
      <c r="Y689">
        <v>1</v>
      </c>
      <c r="Z689">
        <v>0.39710000000000001</v>
      </c>
      <c r="AA689">
        <v>0.38890000000000002</v>
      </c>
      <c r="AB689">
        <v>0.25</v>
      </c>
      <c r="AC689">
        <v>0.5</v>
      </c>
      <c r="AD689">
        <v>0.83330000000000004</v>
      </c>
      <c r="AE689">
        <v>0</v>
      </c>
      <c r="AF689" t="s">
        <v>3910</v>
      </c>
      <c r="AG689" s="2">
        <v>2.8587962962962963E-3</v>
      </c>
      <c r="AH689" t="s">
        <v>3911</v>
      </c>
      <c r="AI689">
        <v>3</v>
      </c>
      <c r="AJ689" t="s">
        <v>3989</v>
      </c>
      <c r="AK689" s="3">
        <v>43428</v>
      </c>
      <c r="AL689" s="10">
        <f>YEAR(ufc_fights_2[[#This Row],[date]])</f>
        <v>2018</v>
      </c>
      <c r="AM689" t="s">
        <v>4061</v>
      </c>
      <c r="AN689">
        <v>52</v>
      </c>
      <c r="AO689" t="s">
        <v>3913</v>
      </c>
      <c r="AP689">
        <f>IF(ufc_fights_2[[#This Row],[winner]]="Red",ufc_fights_2[[#This Row],[r_fighter_id]],ufc_fights_2[[#This Row],[b_fighter_id]])</f>
        <v>1818</v>
      </c>
      <c r="AQ689" t="str">
        <f>_xlfn.XLOOKUP(ufc_fights_2[[#This Row],[winnerID]],ufc_fighters[id],ufc_fighters[fighter_name],"xxx",0,1)</f>
        <v>Li Jingliang</v>
      </c>
    </row>
    <row r="690" spans="1:43">
      <c r="A690">
        <v>1818</v>
      </c>
      <c r="B690">
        <v>3571</v>
      </c>
      <c r="C690">
        <f>_xlfn.XLOOKUP(ufc_fights_2[[#This Row],[r_fighter_id]],ufc_fighters[id],ufc_fighters[year],"xxx",0,1)</f>
        <v>1988</v>
      </c>
      <c r="D690">
        <f>_xlfn.XLOOKUP(ufc_fights_2[[#This Row],[b_fighter_id]],ufc_fighters[id],ufc_fighters[year],"Prázdné",0,1)</f>
        <v>1986</v>
      </c>
      <c r="E690" s="10">
        <f>YEAR(ufc_fights_2[[#This Row],[date]])-ufc_fights_2[[#This Row],[r_year]]</f>
        <v>31</v>
      </c>
      <c r="F690" s="10">
        <f>YEAR(ufc_fights_2[[#This Row],[date]])-ufc_fights_2[[#This Row],[b_year]]</f>
        <v>33</v>
      </c>
      <c r="G690">
        <v>3</v>
      </c>
      <c r="H690">
        <v>0</v>
      </c>
      <c r="I690">
        <v>0.46089999999999998</v>
      </c>
      <c r="J690">
        <v>0.33750000000000002</v>
      </c>
      <c r="K690">
        <v>0.46089999999999998</v>
      </c>
      <c r="L690">
        <v>0.33950000000000002</v>
      </c>
      <c r="M690">
        <v>0.66669999999999996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2.5462962962962961E-4</v>
      </c>
      <c r="T690" s="2">
        <v>2.7777777777777778E-4</v>
      </c>
      <c r="U690">
        <v>0.41670000000000001</v>
      </c>
      <c r="V690">
        <v>0.20180000000000001</v>
      </c>
      <c r="W690">
        <v>0.66669999999999996</v>
      </c>
      <c r="X690">
        <v>0.71430000000000005</v>
      </c>
      <c r="Y690">
        <v>0.76919999999999999</v>
      </c>
      <c r="Z690">
        <v>0.41589999999999999</v>
      </c>
      <c r="AA690">
        <v>0.32690000000000002</v>
      </c>
      <c r="AB690">
        <v>0.72729999999999995</v>
      </c>
      <c r="AC690">
        <v>0.75</v>
      </c>
      <c r="AD690">
        <v>1</v>
      </c>
      <c r="AE690">
        <v>0</v>
      </c>
      <c r="AF690" t="s">
        <v>3910</v>
      </c>
      <c r="AG690" s="2">
        <v>3.3680555555555556E-3</v>
      </c>
      <c r="AH690" t="s">
        <v>3911</v>
      </c>
      <c r="AI690">
        <v>3</v>
      </c>
      <c r="AJ690" t="s">
        <v>3946</v>
      </c>
      <c r="AK690" s="3">
        <v>43708</v>
      </c>
      <c r="AL690" s="10">
        <f>YEAR(ufc_fights_2[[#This Row],[date]])</f>
        <v>2019</v>
      </c>
      <c r="AM690" t="s">
        <v>4061</v>
      </c>
      <c r="AN690">
        <v>51</v>
      </c>
      <c r="AO690" t="s">
        <v>3913</v>
      </c>
      <c r="AP690">
        <f>IF(ufc_fights_2[[#This Row],[winner]]="Red",ufc_fights_2[[#This Row],[r_fighter_id]],ufc_fights_2[[#This Row],[b_fighter_id]])</f>
        <v>1818</v>
      </c>
      <c r="AQ690" t="str">
        <f>_xlfn.XLOOKUP(ufc_fights_2[[#This Row],[winnerID]],ufc_fighters[id],ufc_fighters[fighter_name],"xxx",0,1)</f>
        <v>Li Jingliang</v>
      </c>
    </row>
    <row r="691" spans="1:43">
      <c r="A691">
        <v>2558</v>
      </c>
      <c r="B691">
        <v>1818</v>
      </c>
      <c r="C691">
        <f>_xlfn.XLOOKUP(ufc_fights_2[[#This Row],[r_fighter_id]],ufc_fighters[id],ufc_fighters[year],"xxx",0,1)</f>
        <v>1986</v>
      </c>
      <c r="D691">
        <f>_xlfn.XLOOKUP(ufc_fights_2[[#This Row],[b_fighter_id]],ufc_fighters[id],ufc_fighters[year],"Prázdné",0,1)</f>
        <v>1988</v>
      </c>
      <c r="E691" s="10">
        <f>YEAR(ufc_fights_2[[#This Row],[date]])-ufc_fights_2[[#This Row],[r_year]]</f>
        <v>35</v>
      </c>
      <c r="F691" s="10">
        <f>YEAR(ufc_fights_2[[#This Row],[date]])-ufc_fights_2[[#This Row],[b_year]]</f>
        <v>33</v>
      </c>
      <c r="G691">
        <v>0</v>
      </c>
      <c r="H691">
        <v>1</v>
      </c>
      <c r="I691">
        <v>0.61109999999999998</v>
      </c>
      <c r="J691">
        <v>0.42</v>
      </c>
      <c r="K691">
        <v>0.61109999999999998</v>
      </c>
      <c r="L691">
        <v>0.42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</v>
      </c>
      <c r="T691" s="2">
        <v>2.3148148148148147E-5</v>
      </c>
      <c r="U691">
        <v>0.5</v>
      </c>
      <c r="V691">
        <v>0.2</v>
      </c>
      <c r="W691">
        <v>0</v>
      </c>
      <c r="X691">
        <v>1</v>
      </c>
      <c r="Y691">
        <v>0.85709999999999997</v>
      </c>
      <c r="Z691">
        <v>0.61109999999999998</v>
      </c>
      <c r="AA691">
        <v>0.40820000000000001</v>
      </c>
      <c r="AB691">
        <v>0</v>
      </c>
      <c r="AC691">
        <v>0</v>
      </c>
      <c r="AD691">
        <v>0</v>
      </c>
      <c r="AE691">
        <v>1</v>
      </c>
      <c r="AF691" t="s">
        <v>3910</v>
      </c>
      <c r="AG691" s="2">
        <v>3.0671296296296297E-3</v>
      </c>
      <c r="AH691" t="s">
        <v>3911</v>
      </c>
      <c r="AI691">
        <v>3</v>
      </c>
      <c r="AJ691" t="s">
        <v>3924</v>
      </c>
      <c r="AK691" s="3">
        <v>44212</v>
      </c>
      <c r="AL691" s="10">
        <f>YEAR(ufc_fights_2[[#This Row],[date]])</f>
        <v>2021</v>
      </c>
      <c r="AM691" t="s">
        <v>4061</v>
      </c>
      <c r="AN691">
        <v>5</v>
      </c>
      <c r="AO691" t="s">
        <v>3918</v>
      </c>
      <c r="AP691">
        <f>IF(ufc_fights_2[[#This Row],[winner]]="Red",ufc_fights_2[[#This Row],[r_fighter_id]],ufc_fights_2[[#This Row],[b_fighter_id]])</f>
        <v>1818</v>
      </c>
      <c r="AQ691" t="str">
        <f>_xlfn.XLOOKUP(ufc_fights_2[[#This Row],[winnerID]],ufc_fighters[id],ufc_fighters[fighter_name],"xxx",0,1)</f>
        <v>Li Jingliang</v>
      </c>
    </row>
    <row r="692" spans="1:43">
      <c r="A692">
        <v>1818</v>
      </c>
      <c r="B692">
        <v>3570</v>
      </c>
      <c r="C692">
        <f>_xlfn.XLOOKUP(ufc_fights_2[[#This Row],[r_fighter_id]],ufc_fighters[id],ufc_fighters[year],"xxx",0,1)</f>
        <v>1988</v>
      </c>
      <c r="D692">
        <f>_xlfn.XLOOKUP(ufc_fights_2[[#This Row],[b_fighter_id]],ufc_fighters[id],ufc_fighters[year],"Prázdné",0,1)</f>
        <v>1987</v>
      </c>
      <c r="E692" s="10">
        <f>YEAR(ufc_fights_2[[#This Row],[date]])-ufc_fights_2[[#This Row],[r_year]]</f>
        <v>28</v>
      </c>
      <c r="F692" s="10">
        <f>YEAR(ufc_fights_2[[#This Row],[date]])-ufc_fights_2[[#This Row],[b_year]]</f>
        <v>29</v>
      </c>
      <c r="G692">
        <v>0</v>
      </c>
      <c r="H692">
        <v>0</v>
      </c>
      <c r="I692">
        <v>0.4</v>
      </c>
      <c r="J692">
        <v>0.55559999999999998</v>
      </c>
      <c r="K692">
        <v>0.55000000000000004</v>
      </c>
      <c r="L692">
        <v>0.78949999999999998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 s="2">
        <v>2.3148148148148149E-4</v>
      </c>
      <c r="T692" s="2">
        <v>9.3749999999999997E-4</v>
      </c>
      <c r="U692">
        <v>0.3846</v>
      </c>
      <c r="V692">
        <v>0.2</v>
      </c>
      <c r="W692">
        <v>0</v>
      </c>
      <c r="X692">
        <v>1</v>
      </c>
      <c r="Y692">
        <v>1</v>
      </c>
      <c r="Z692">
        <v>0.1</v>
      </c>
      <c r="AA692">
        <v>0.5</v>
      </c>
      <c r="AB692">
        <v>0</v>
      </c>
      <c r="AC692">
        <v>1</v>
      </c>
      <c r="AD692">
        <v>1</v>
      </c>
      <c r="AE692">
        <v>0</v>
      </c>
      <c r="AF692" t="s">
        <v>3910</v>
      </c>
      <c r="AG692" s="2">
        <v>1.9212962962962964E-3</v>
      </c>
      <c r="AH692" t="s">
        <v>3911</v>
      </c>
      <c r="AI692">
        <v>3</v>
      </c>
      <c r="AJ692" t="s">
        <v>3912</v>
      </c>
      <c r="AK692" s="3">
        <v>42559</v>
      </c>
      <c r="AL692" s="10">
        <f>YEAR(ufc_fights_2[[#This Row],[date]])</f>
        <v>2016</v>
      </c>
      <c r="AM692" t="s">
        <v>4061</v>
      </c>
      <c r="AN692">
        <v>1</v>
      </c>
      <c r="AO692" t="s">
        <v>3913</v>
      </c>
      <c r="AP692">
        <f>IF(ufc_fights_2[[#This Row],[winner]]="Red",ufc_fights_2[[#This Row],[r_fighter_id]],ufc_fights_2[[#This Row],[b_fighter_id]])</f>
        <v>1818</v>
      </c>
      <c r="AQ692" t="str">
        <f>_xlfn.XLOOKUP(ufc_fights_2[[#This Row],[winnerID]],ufc_fighters[id],ufc_fighters[fighter_name],"xxx",0,1)</f>
        <v>Li Jingliang</v>
      </c>
    </row>
    <row r="693" spans="1:43">
      <c r="A693">
        <v>2097</v>
      </c>
      <c r="B693">
        <v>1818</v>
      </c>
      <c r="C693">
        <f>_xlfn.XLOOKUP(ufc_fights_2[[#This Row],[r_fighter_id]],ufc_fighters[id],ufc_fighters[year],"xxx",0,1)</f>
        <v>1988</v>
      </c>
      <c r="D693">
        <f>_xlfn.XLOOKUP(ufc_fights_2[[#This Row],[b_fighter_id]],ufc_fighters[id],ufc_fighters[year],"Prázdné",0,1)</f>
        <v>1988</v>
      </c>
      <c r="E693" s="10">
        <f>YEAR(ufc_fights_2[[#This Row],[date]])-ufc_fights_2[[#This Row],[r_year]]</f>
        <v>26</v>
      </c>
      <c r="F693" s="10">
        <f>YEAR(ufc_fights_2[[#This Row],[date]])-ufc_fights_2[[#This Row],[b_year]]</f>
        <v>26</v>
      </c>
      <c r="G693">
        <v>0</v>
      </c>
      <c r="H693">
        <v>0</v>
      </c>
      <c r="I693">
        <v>0.33879999999999999</v>
      </c>
      <c r="J693">
        <v>0.39100000000000001</v>
      </c>
      <c r="K693">
        <v>0.45390000000000003</v>
      </c>
      <c r="L693">
        <v>0.4667</v>
      </c>
      <c r="M693">
        <v>0.375</v>
      </c>
      <c r="N693">
        <v>0.33329999999999999</v>
      </c>
      <c r="O693">
        <v>2</v>
      </c>
      <c r="P693">
        <v>0</v>
      </c>
      <c r="Q693">
        <v>0</v>
      </c>
      <c r="R693">
        <v>0</v>
      </c>
      <c r="S693" s="2">
        <v>2.4421296296296296E-3</v>
      </c>
      <c r="T693" s="2">
        <v>2.488425925925926E-3</v>
      </c>
      <c r="U693">
        <v>0.28999999999999998</v>
      </c>
      <c r="V693">
        <v>0.34589999999999999</v>
      </c>
      <c r="W693">
        <v>0.61539999999999995</v>
      </c>
      <c r="X693">
        <v>0.5</v>
      </c>
      <c r="Y693">
        <v>0.66669999999999996</v>
      </c>
      <c r="Z693">
        <v>0.28000000000000003</v>
      </c>
      <c r="AA693">
        <v>0.3276</v>
      </c>
      <c r="AB693">
        <v>0.58330000000000004</v>
      </c>
      <c r="AC693">
        <v>0.53849999999999998</v>
      </c>
      <c r="AD693">
        <v>0.66669999999999996</v>
      </c>
      <c r="AE693">
        <v>0.59260000000000002</v>
      </c>
      <c r="AF693" t="s">
        <v>3922</v>
      </c>
      <c r="AG693" s="2">
        <v>3.472222222222222E-3</v>
      </c>
      <c r="AH693" t="s">
        <v>3911</v>
      </c>
      <c r="AI693">
        <v>3</v>
      </c>
      <c r="AJ693" t="s">
        <v>3916</v>
      </c>
      <c r="AK693" s="3">
        <v>41783</v>
      </c>
      <c r="AL693" s="10">
        <f>YEAR(ufc_fights_2[[#This Row],[date]])</f>
        <v>2014</v>
      </c>
      <c r="AM693" t="s">
        <v>4061</v>
      </c>
      <c r="AN693">
        <v>1</v>
      </c>
      <c r="AO693" t="s">
        <v>3918</v>
      </c>
      <c r="AP693">
        <f>IF(ufc_fights_2[[#This Row],[winner]]="Red",ufc_fights_2[[#This Row],[r_fighter_id]],ufc_fights_2[[#This Row],[b_fighter_id]])</f>
        <v>1818</v>
      </c>
      <c r="AQ693" t="str">
        <f>_xlfn.XLOOKUP(ufc_fights_2[[#This Row],[winnerID]],ufc_fighters[id],ufc_fighters[fighter_name],"xxx",0,1)</f>
        <v>Li Jingliang</v>
      </c>
    </row>
    <row r="694" spans="1:43">
      <c r="A694">
        <v>1760</v>
      </c>
      <c r="B694">
        <v>2680</v>
      </c>
      <c r="C694">
        <f>_xlfn.XLOOKUP(ufc_fights_2[[#This Row],[r_fighter_id]],ufc_fighters[id],ufc_fighters[year],"xxx",0,1)</f>
        <v>1982</v>
      </c>
      <c r="D694">
        <f>_xlfn.XLOOKUP(ufc_fights_2[[#This Row],[b_fighter_id]],ufc_fighters[id],ufc_fighters[year],"Prázdné",0,1)</f>
        <v>1980</v>
      </c>
      <c r="E694" s="10">
        <f>YEAR(ufc_fights_2[[#This Row],[date]])-ufc_fights_2[[#This Row],[r_year]]</f>
        <v>20</v>
      </c>
      <c r="F694" s="10">
        <f>YEAR(ufc_fights_2[[#This Row],[date]])-ufc_fights_2[[#This Row],[b_year]]</f>
        <v>22</v>
      </c>
      <c r="G694">
        <v>1</v>
      </c>
      <c r="H694">
        <v>0</v>
      </c>
      <c r="I694">
        <v>0.41830000000000001</v>
      </c>
      <c r="J694">
        <v>0.42309999999999998</v>
      </c>
      <c r="K694">
        <v>0.49430000000000002</v>
      </c>
      <c r="L694">
        <v>0.54710000000000003</v>
      </c>
      <c r="M694">
        <v>0.75</v>
      </c>
      <c r="N694">
        <v>0</v>
      </c>
      <c r="O694">
        <v>0</v>
      </c>
      <c r="P694">
        <v>1</v>
      </c>
      <c r="Q694">
        <v>0</v>
      </c>
      <c r="R694">
        <v>0</v>
      </c>
      <c r="S694" s="2">
        <v>3.1134259259259257E-3</v>
      </c>
      <c r="T694" s="2">
        <v>9.9537037037037042E-4</v>
      </c>
      <c r="U694">
        <v>0.37959999999999999</v>
      </c>
      <c r="V694">
        <v>0.21690000000000001</v>
      </c>
      <c r="W694">
        <v>0.81820000000000004</v>
      </c>
      <c r="X694">
        <v>0.6</v>
      </c>
      <c r="Y694">
        <v>0.70369999999999999</v>
      </c>
      <c r="Z694">
        <v>0.36170000000000002</v>
      </c>
      <c r="AA694">
        <v>0.3735</v>
      </c>
      <c r="AB694">
        <v>0.51219999999999999</v>
      </c>
      <c r="AC694">
        <v>0.51060000000000005</v>
      </c>
      <c r="AD694">
        <v>0.5</v>
      </c>
      <c r="AE694">
        <v>0</v>
      </c>
      <c r="AF694" t="s">
        <v>3915</v>
      </c>
      <c r="AG694" s="2">
        <v>3.472222222222222E-3</v>
      </c>
      <c r="AH694" t="s">
        <v>3911</v>
      </c>
      <c r="AI694">
        <v>3</v>
      </c>
      <c r="AJ694" t="s">
        <v>3925</v>
      </c>
      <c r="AK694" s="3">
        <v>37386</v>
      </c>
      <c r="AL694" s="10">
        <f>YEAR(ufc_fights_2[[#This Row],[date]])</f>
        <v>2002</v>
      </c>
      <c r="AM694" t="s">
        <v>4061</v>
      </c>
      <c r="AN694">
        <v>152</v>
      </c>
      <c r="AO694" t="s">
        <v>3913</v>
      </c>
      <c r="AP694">
        <f>IF(ufc_fights_2[[#This Row],[winner]]="Red",ufc_fights_2[[#This Row],[r_fighter_id]],ufc_fights_2[[#This Row],[b_fighter_id]])</f>
        <v>1760</v>
      </c>
      <c r="AQ694" t="str">
        <f>_xlfn.XLOOKUP(ufc_fights_2[[#This Row],[winnerID]],ufc_fighters[id],ufc_fighters[fighter_name],"xxx",0,1)</f>
        <v>Robbie Lawler</v>
      </c>
    </row>
    <row r="695" spans="1:43">
      <c r="A695">
        <v>1760</v>
      </c>
      <c r="B695">
        <v>1887</v>
      </c>
      <c r="C695">
        <f>_xlfn.XLOOKUP(ufc_fights_2[[#This Row],[r_fighter_id]],ufc_fighters[id],ufc_fighters[year],"xxx",0,1)</f>
        <v>1982</v>
      </c>
      <c r="D695">
        <f>_xlfn.XLOOKUP(ufc_fights_2[[#This Row],[b_fighter_id]],ufc_fighters[id],ufc_fighters[year],"Prázdné",0,1)</f>
        <v>1974</v>
      </c>
      <c r="E695" s="10">
        <f>YEAR(ufc_fights_2[[#This Row],[date]])-ufc_fights_2[[#This Row],[r_year]]</f>
        <v>21</v>
      </c>
      <c r="F695" s="10">
        <f>YEAR(ufc_fights_2[[#This Row],[date]])-ufc_fights_2[[#This Row],[b_year]]</f>
        <v>29</v>
      </c>
      <c r="G695">
        <v>1</v>
      </c>
      <c r="H695">
        <v>0</v>
      </c>
      <c r="I695">
        <v>0.41670000000000001</v>
      </c>
      <c r="J695">
        <v>0.38140000000000002</v>
      </c>
      <c r="K695">
        <v>0.5484</v>
      </c>
      <c r="L695">
        <v>0.51200000000000001</v>
      </c>
      <c r="M695">
        <v>0.75</v>
      </c>
      <c r="N695">
        <v>1</v>
      </c>
      <c r="O695">
        <v>0</v>
      </c>
      <c r="P695">
        <v>1</v>
      </c>
      <c r="Q695">
        <v>1</v>
      </c>
      <c r="R695">
        <v>0</v>
      </c>
      <c r="S695" s="2">
        <v>3.3680555555555556E-3</v>
      </c>
      <c r="T695" s="2">
        <v>2.7777777777777778E-4</v>
      </c>
      <c r="U695">
        <v>0.3594</v>
      </c>
      <c r="V695">
        <v>0.26090000000000002</v>
      </c>
      <c r="W695">
        <v>0.83330000000000004</v>
      </c>
      <c r="X695">
        <v>1</v>
      </c>
      <c r="Y695">
        <v>0.72729999999999995</v>
      </c>
      <c r="Z695">
        <v>0.32500000000000001</v>
      </c>
      <c r="AA695">
        <v>0.35630000000000001</v>
      </c>
      <c r="AB695">
        <v>0.71430000000000005</v>
      </c>
      <c r="AC695">
        <v>0.6</v>
      </c>
      <c r="AD695">
        <v>0.48</v>
      </c>
      <c r="AE695">
        <v>0</v>
      </c>
      <c r="AF695" t="s">
        <v>3915</v>
      </c>
      <c r="AG695" s="2">
        <v>3.472222222222222E-3</v>
      </c>
      <c r="AH695" t="s">
        <v>3911</v>
      </c>
      <c r="AI695">
        <v>3</v>
      </c>
      <c r="AJ695" t="s">
        <v>3925</v>
      </c>
      <c r="AK695" s="3">
        <v>37946</v>
      </c>
      <c r="AL695" s="10">
        <f>YEAR(ufc_fights_2[[#This Row],[date]])</f>
        <v>2003</v>
      </c>
      <c r="AM695" t="s">
        <v>4061</v>
      </c>
      <c r="AN695">
        <v>144</v>
      </c>
      <c r="AO695" t="s">
        <v>3913</v>
      </c>
      <c r="AP695">
        <f>IF(ufc_fights_2[[#This Row],[winner]]="Red",ufc_fights_2[[#This Row],[r_fighter_id]],ufc_fights_2[[#This Row],[b_fighter_id]])</f>
        <v>1760</v>
      </c>
      <c r="AQ695" t="str">
        <f>_xlfn.XLOOKUP(ufc_fights_2[[#This Row],[winnerID]],ufc_fighters[id],ufc_fighters[fighter_name],"xxx",0,1)</f>
        <v>Robbie Lawler</v>
      </c>
    </row>
    <row r="696" spans="1:43">
      <c r="A696">
        <v>1760</v>
      </c>
      <c r="B696">
        <v>3394</v>
      </c>
      <c r="C696">
        <f>_xlfn.XLOOKUP(ufc_fights_2[[#This Row],[r_fighter_id]],ufc_fighters[id],ufc_fighters[year],"xxx",0,1)</f>
        <v>1982</v>
      </c>
      <c r="D696">
        <f>_xlfn.XLOOKUP(ufc_fights_2[[#This Row],[b_fighter_id]],ufc_fighters[id],ufc_fighters[year],"Prázdné",0,1)</f>
        <v>1979</v>
      </c>
      <c r="E696" s="10">
        <f>YEAR(ufc_fights_2[[#This Row],[date]])-ufc_fights_2[[#This Row],[r_year]]</f>
        <v>31</v>
      </c>
      <c r="F696" s="10">
        <f>YEAR(ufc_fights_2[[#This Row],[date]])-ufc_fights_2[[#This Row],[b_year]]</f>
        <v>34</v>
      </c>
      <c r="G696">
        <v>1</v>
      </c>
      <c r="H696">
        <v>0</v>
      </c>
      <c r="I696">
        <v>0.60870000000000002</v>
      </c>
      <c r="J696">
        <v>0.23810000000000001</v>
      </c>
      <c r="K696">
        <v>0.62749999999999995</v>
      </c>
      <c r="L696">
        <v>0.25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8.4490740740740739E-4</v>
      </c>
      <c r="T696" s="2">
        <v>0</v>
      </c>
      <c r="U696">
        <v>0.56410000000000005</v>
      </c>
      <c r="V696">
        <v>0.1714</v>
      </c>
      <c r="W696">
        <v>0.83330000000000004</v>
      </c>
      <c r="X696">
        <v>1</v>
      </c>
      <c r="Y696">
        <v>0.5</v>
      </c>
      <c r="Z696">
        <v>0.56759999999999999</v>
      </c>
      <c r="AA696">
        <v>0.22500000000000001</v>
      </c>
      <c r="AB696">
        <v>0.85709999999999997</v>
      </c>
      <c r="AC696">
        <v>0.5</v>
      </c>
      <c r="AD696">
        <v>0.5</v>
      </c>
      <c r="AE696">
        <v>0</v>
      </c>
      <c r="AF696" t="s">
        <v>3910</v>
      </c>
      <c r="AG696" s="2">
        <v>2.7777777777777778E-4</v>
      </c>
      <c r="AH696" t="s">
        <v>3911</v>
      </c>
      <c r="AI696">
        <v>3</v>
      </c>
      <c r="AJ696" t="s">
        <v>3928</v>
      </c>
      <c r="AK696" s="3">
        <v>41482</v>
      </c>
      <c r="AL696" s="10">
        <f>YEAR(ufc_fights_2[[#This Row],[date]])</f>
        <v>2013</v>
      </c>
      <c r="AM696" t="s">
        <v>4061</v>
      </c>
      <c r="AN696">
        <v>128</v>
      </c>
      <c r="AO696" t="s">
        <v>3913</v>
      </c>
      <c r="AP696">
        <f>IF(ufc_fights_2[[#This Row],[winner]]="Red",ufc_fights_2[[#This Row],[r_fighter_id]],ufc_fights_2[[#This Row],[b_fighter_id]])</f>
        <v>1760</v>
      </c>
      <c r="AQ696" t="str">
        <f>_xlfn.XLOOKUP(ufc_fights_2[[#This Row],[winnerID]],ufc_fighters[id],ufc_fighters[fighter_name],"xxx",0,1)</f>
        <v>Robbie Lawler</v>
      </c>
    </row>
    <row r="697" spans="1:43">
      <c r="A697">
        <v>1760</v>
      </c>
      <c r="B697">
        <v>375</v>
      </c>
      <c r="C697">
        <f>_xlfn.XLOOKUP(ufc_fights_2[[#This Row],[r_fighter_id]],ufc_fighters[id],ufc_fighters[year],"xxx",0,1)</f>
        <v>1982</v>
      </c>
      <c r="D697">
        <f>_xlfn.XLOOKUP(ufc_fights_2[[#This Row],[b_fighter_id]],ufc_fighters[id],ufc_fighters[year],"Prázdné",0,1)</f>
        <v>1981</v>
      </c>
      <c r="E697" s="10">
        <f>YEAR(ufc_fights_2[[#This Row],[date]])-ufc_fights_2[[#This Row],[r_year]]</f>
        <v>32</v>
      </c>
      <c r="F697" s="10">
        <f>YEAR(ufc_fights_2[[#This Row],[date]])-ufc_fights_2[[#This Row],[b_year]]</f>
        <v>33</v>
      </c>
      <c r="G697">
        <v>0</v>
      </c>
      <c r="H697">
        <v>0</v>
      </c>
      <c r="I697">
        <v>0.4</v>
      </c>
      <c r="J697">
        <v>0.33879999999999999</v>
      </c>
      <c r="K697">
        <v>0.42030000000000001</v>
      </c>
      <c r="L697">
        <v>0.35599999999999998</v>
      </c>
      <c r="M697">
        <v>1</v>
      </c>
      <c r="N697">
        <v>0.25</v>
      </c>
      <c r="O697">
        <v>0</v>
      </c>
      <c r="P697">
        <v>0</v>
      </c>
      <c r="Q697">
        <v>0</v>
      </c>
      <c r="R697">
        <v>0</v>
      </c>
      <c r="S697" s="2">
        <v>2.7430555555555554E-3</v>
      </c>
      <c r="T697" s="2">
        <v>8.1018518518518516E-4</v>
      </c>
      <c r="U697">
        <v>0.35160000000000002</v>
      </c>
      <c r="V697">
        <v>0.24729999999999999</v>
      </c>
      <c r="W697">
        <v>0.86670000000000003</v>
      </c>
      <c r="X697">
        <v>1</v>
      </c>
      <c r="Y697">
        <v>0.5</v>
      </c>
      <c r="Z697">
        <v>0.37359999999999999</v>
      </c>
      <c r="AA697">
        <v>0.30259999999999998</v>
      </c>
      <c r="AB697">
        <v>0.7</v>
      </c>
      <c r="AC697">
        <v>0.92859999999999998</v>
      </c>
      <c r="AD697">
        <v>0.625</v>
      </c>
      <c r="AE697">
        <v>0</v>
      </c>
      <c r="AF697" t="s">
        <v>3915</v>
      </c>
      <c r="AG697" s="2">
        <v>3.472222222222222E-3</v>
      </c>
      <c r="AH697" t="s">
        <v>3927</v>
      </c>
      <c r="AI697">
        <v>5</v>
      </c>
      <c r="AJ697" t="s">
        <v>3925</v>
      </c>
      <c r="AK697" s="3">
        <v>41846</v>
      </c>
      <c r="AL697" s="10">
        <f>YEAR(ufc_fights_2[[#This Row],[date]])</f>
        <v>2014</v>
      </c>
      <c r="AM697" t="s">
        <v>4061</v>
      </c>
      <c r="AN697">
        <v>83</v>
      </c>
      <c r="AO697" t="s">
        <v>3913</v>
      </c>
      <c r="AP697">
        <f>IF(ufc_fights_2[[#This Row],[winner]]="Red",ufc_fights_2[[#This Row],[r_fighter_id]],ufc_fights_2[[#This Row],[b_fighter_id]])</f>
        <v>1760</v>
      </c>
      <c r="AQ697" t="str">
        <f>_xlfn.XLOOKUP(ufc_fights_2[[#This Row],[winnerID]],ufc_fighters[id],ufc_fighters[fighter_name],"xxx",0,1)</f>
        <v>Robbie Lawler</v>
      </c>
    </row>
    <row r="698" spans="1:43">
      <c r="A698">
        <v>1648</v>
      </c>
      <c r="B698">
        <v>375</v>
      </c>
      <c r="C698">
        <f>_xlfn.XLOOKUP(ufc_fights_2[[#This Row],[r_fighter_id]],ufc_fighters[id],ufc_fighters[year],"xxx",0,1)</f>
        <v>1981</v>
      </c>
      <c r="D698">
        <f>_xlfn.XLOOKUP(ufc_fights_2[[#This Row],[b_fighter_id]],ufc_fighters[id],ufc_fighters[year],"Prázdné",0,1)</f>
        <v>1981</v>
      </c>
      <c r="E698" s="10">
        <f>YEAR(ufc_fights_2[[#This Row],[date]])-ufc_fights_2[[#This Row],[r_year]]</f>
        <v>27</v>
      </c>
      <c r="F698" s="10">
        <f>YEAR(ufc_fights_2[[#This Row],[date]])-ufc_fights_2[[#This Row],[b_year]]</f>
        <v>27</v>
      </c>
      <c r="G698">
        <v>0</v>
      </c>
      <c r="H698">
        <v>0</v>
      </c>
      <c r="I698">
        <v>0.42859999999999998</v>
      </c>
      <c r="J698">
        <v>0.60760000000000003</v>
      </c>
      <c r="K698">
        <v>0.5</v>
      </c>
      <c r="L698">
        <v>0.72219999999999995</v>
      </c>
      <c r="M698">
        <v>0.21429999999999999</v>
      </c>
      <c r="N698">
        <v>0.5</v>
      </c>
      <c r="O698">
        <v>1</v>
      </c>
      <c r="P698">
        <v>2</v>
      </c>
      <c r="Q698">
        <v>0</v>
      </c>
      <c r="R698">
        <v>0</v>
      </c>
      <c r="S698" s="2">
        <v>3.5185185185185185E-3</v>
      </c>
      <c r="T698" s="2">
        <v>3.5648148148148149E-3</v>
      </c>
      <c r="U698">
        <v>0.40739999999999998</v>
      </c>
      <c r="V698">
        <v>0.37930000000000003</v>
      </c>
      <c r="W698">
        <v>1</v>
      </c>
      <c r="X698">
        <v>0</v>
      </c>
      <c r="Y698">
        <v>0.66669999999999996</v>
      </c>
      <c r="Z698">
        <v>0.23530000000000001</v>
      </c>
      <c r="AA698">
        <v>0.48780000000000001</v>
      </c>
      <c r="AB698">
        <v>1</v>
      </c>
      <c r="AC698">
        <v>0.79169999999999996</v>
      </c>
      <c r="AD698">
        <v>0.57140000000000002</v>
      </c>
      <c r="AE698">
        <v>0.64290000000000003</v>
      </c>
      <c r="AF698" t="s">
        <v>3922</v>
      </c>
      <c r="AG698" s="2">
        <v>3.472222222222222E-3</v>
      </c>
      <c r="AH698" t="s">
        <v>3911</v>
      </c>
      <c r="AI698">
        <v>3</v>
      </c>
      <c r="AJ698" t="s">
        <v>3939</v>
      </c>
      <c r="AK698" s="3">
        <v>39697</v>
      </c>
      <c r="AL698" s="10">
        <f>YEAR(ufc_fights_2[[#This Row],[date]])</f>
        <v>2008</v>
      </c>
      <c r="AM698" t="s">
        <v>4061</v>
      </c>
      <c r="AN698">
        <v>45</v>
      </c>
      <c r="AO698" t="s">
        <v>3913</v>
      </c>
      <c r="AP698">
        <f>IF(ufc_fights_2[[#This Row],[winner]]="Red",ufc_fights_2[[#This Row],[r_fighter_id]],ufc_fights_2[[#This Row],[b_fighter_id]])</f>
        <v>1648</v>
      </c>
      <c r="AQ698" t="str">
        <f>_xlfn.XLOOKUP(ufc_fights_2[[#This Row],[winnerID]],ufc_fighters[id],ufc_fighters[fighter_name],"xxx",0,1)</f>
        <v>Dong Hyun Kim</v>
      </c>
    </row>
    <row r="699" spans="1:43">
      <c r="A699">
        <v>1690</v>
      </c>
      <c r="B699">
        <v>1760</v>
      </c>
      <c r="C699">
        <f>_xlfn.XLOOKUP(ufc_fights_2[[#This Row],[r_fighter_id]],ufc_fighters[id],ufc_fighters[year],"xxx",0,1)</f>
        <v>1977</v>
      </c>
      <c r="D699">
        <f>_xlfn.XLOOKUP(ufc_fights_2[[#This Row],[b_fighter_id]],ufc_fighters[id],ufc_fighters[year],"Prázdné",0,1)</f>
        <v>1982</v>
      </c>
      <c r="E699" s="10">
        <f>YEAR(ufc_fights_2[[#This Row],[date]])-ufc_fights_2[[#This Row],[r_year]]</f>
        <v>36</v>
      </c>
      <c r="F699" s="10">
        <f>YEAR(ufc_fights_2[[#This Row],[date]])-ufc_fights_2[[#This Row],[b_year]]</f>
        <v>31</v>
      </c>
      <c r="G699">
        <v>0</v>
      </c>
      <c r="H699">
        <v>0</v>
      </c>
      <c r="I699">
        <v>0.5</v>
      </c>
      <c r="J699">
        <v>0.6</v>
      </c>
      <c r="K699">
        <v>0.71430000000000005</v>
      </c>
      <c r="L699">
        <v>0.72729999999999995</v>
      </c>
      <c r="M699">
        <v>0.33329999999999999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2.2453703703703702E-3</v>
      </c>
      <c r="T699" s="2">
        <v>1.6203703703703703E-4</v>
      </c>
      <c r="U699">
        <v>0.33329999999999999</v>
      </c>
      <c r="V699">
        <v>0.53849999999999998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0.77780000000000005</v>
      </c>
      <c r="AF699" t="s">
        <v>3910</v>
      </c>
      <c r="AG699" s="2">
        <v>2.7430555555555554E-3</v>
      </c>
      <c r="AH699" t="s">
        <v>3911</v>
      </c>
      <c r="AI699">
        <v>3</v>
      </c>
      <c r="AJ699" t="s">
        <v>3914</v>
      </c>
      <c r="AK699" s="3">
        <v>41328</v>
      </c>
      <c r="AL699" s="10">
        <f>YEAR(ufc_fights_2[[#This Row],[date]])</f>
        <v>2013</v>
      </c>
      <c r="AM699" t="s">
        <v>4061</v>
      </c>
      <c r="AN699">
        <v>63</v>
      </c>
      <c r="AO699" t="s">
        <v>3918</v>
      </c>
      <c r="AP699">
        <f>IF(ufc_fights_2[[#This Row],[winner]]="Red",ufc_fights_2[[#This Row],[r_fighter_id]],ufc_fights_2[[#This Row],[b_fighter_id]])</f>
        <v>1760</v>
      </c>
      <c r="AQ699" t="str">
        <f>_xlfn.XLOOKUP(ufc_fights_2[[#This Row],[winnerID]],ufc_fighters[id],ufc_fighters[fighter_name],"xxx",0,1)</f>
        <v>Robbie Lawler</v>
      </c>
    </row>
    <row r="700" spans="1:43">
      <c r="A700">
        <v>1760</v>
      </c>
      <c r="B700">
        <v>260</v>
      </c>
      <c r="C700">
        <f>_xlfn.XLOOKUP(ufc_fights_2[[#This Row],[r_fighter_id]],ufc_fighters[id],ufc_fighters[year],"xxx",0,1)</f>
        <v>1982</v>
      </c>
      <c r="D700">
        <f>_xlfn.XLOOKUP(ufc_fights_2[[#This Row],[b_fighter_id]],ufc_fighters[id],ufc_fighters[year],"Prázdné",0,1)</f>
        <v>1973</v>
      </c>
      <c r="E700" s="10">
        <f>YEAR(ufc_fights_2[[#This Row],[date]])-ufc_fights_2[[#This Row],[r_year]]</f>
        <v>20</v>
      </c>
      <c r="F700" s="10">
        <f>YEAR(ufc_fights_2[[#This Row],[date]])-ufc_fights_2[[#This Row],[b_year]]</f>
        <v>29</v>
      </c>
      <c r="G700">
        <v>1</v>
      </c>
      <c r="H700">
        <v>0</v>
      </c>
      <c r="I700">
        <v>0.54900000000000004</v>
      </c>
      <c r="J700">
        <v>0.29730000000000001</v>
      </c>
      <c r="K700">
        <v>0.629</v>
      </c>
      <c r="L700">
        <v>0.51849999999999996</v>
      </c>
      <c r="M700">
        <v>1</v>
      </c>
      <c r="N700">
        <v>0.33329999999999999</v>
      </c>
      <c r="O700">
        <v>0</v>
      </c>
      <c r="P700">
        <v>0</v>
      </c>
      <c r="Q700">
        <v>0</v>
      </c>
      <c r="R700">
        <v>0</v>
      </c>
      <c r="S700" s="2">
        <v>1.4120370370370369E-3</v>
      </c>
      <c r="T700" s="2">
        <v>3.0092592592592595E-4</v>
      </c>
      <c r="U700">
        <v>0.4103</v>
      </c>
      <c r="V700">
        <v>7.6899999999999996E-2</v>
      </c>
      <c r="W700">
        <v>1</v>
      </c>
      <c r="X700">
        <v>0</v>
      </c>
      <c r="Y700">
        <v>1</v>
      </c>
      <c r="Z700">
        <v>0.21429999999999999</v>
      </c>
      <c r="AA700">
        <v>0</v>
      </c>
      <c r="AB700">
        <v>0.73909999999999998</v>
      </c>
      <c r="AC700">
        <v>0.52380000000000004</v>
      </c>
      <c r="AD700">
        <v>0.57140000000000002</v>
      </c>
      <c r="AE700">
        <v>0</v>
      </c>
      <c r="AF700" t="s">
        <v>3910</v>
      </c>
      <c r="AG700" s="2">
        <v>3.1250000000000001E-4</v>
      </c>
      <c r="AH700" t="s">
        <v>3911</v>
      </c>
      <c r="AI700">
        <v>3</v>
      </c>
      <c r="AJ700" t="s">
        <v>3925</v>
      </c>
      <c r="AK700" s="3">
        <v>37429</v>
      </c>
      <c r="AL700" s="10">
        <f>YEAR(ufc_fights_2[[#This Row],[date]])</f>
        <v>2002</v>
      </c>
      <c r="AM700" t="s">
        <v>4061</v>
      </c>
      <c r="AN700">
        <v>1</v>
      </c>
      <c r="AO700" t="s">
        <v>3913</v>
      </c>
      <c r="AP700">
        <f>IF(ufc_fights_2[[#This Row],[winner]]="Red",ufc_fights_2[[#This Row],[r_fighter_id]],ufc_fights_2[[#This Row],[b_fighter_id]])</f>
        <v>1760</v>
      </c>
      <c r="AQ700" t="str">
        <f>_xlfn.XLOOKUP(ufc_fights_2[[#This Row],[winnerID]],ufc_fighters[id],ufc_fighters[fighter_name],"xxx",0,1)</f>
        <v>Robbie Lawler</v>
      </c>
    </row>
    <row r="701" spans="1:43">
      <c r="A701">
        <v>1760</v>
      </c>
      <c r="B701">
        <v>1095</v>
      </c>
      <c r="C701">
        <f>_xlfn.XLOOKUP(ufc_fights_2[[#This Row],[r_fighter_id]],ufc_fighters[id],ufc_fighters[year],"xxx",0,1)</f>
        <v>1982</v>
      </c>
      <c r="D701">
        <f>_xlfn.XLOOKUP(ufc_fights_2[[#This Row],[b_fighter_id]],ufc_fighters[id],ufc_fighters[year],"Prázdné",0,1)</f>
        <v>1977</v>
      </c>
      <c r="E701" s="10">
        <f>YEAR(ufc_fights_2[[#This Row],[date]])-ufc_fights_2[[#This Row],[r_year]]</f>
        <v>20</v>
      </c>
      <c r="F701" s="10">
        <f>YEAR(ufc_fights_2[[#This Row],[date]])-ufc_fights_2[[#This Row],[b_year]]</f>
        <v>25</v>
      </c>
      <c r="G701">
        <v>1</v>
      </c>
      <c r="H701">
        <v>0</v>
      </c>
      <c r="I701">
        <v>0.45450000000000002</v>
      </c>
      <c r="J701">
        <v>0.5</v>
      </c>
      <c r="K701">
        <v>0.45450000000000002</v>
      </c>
      <c r="L701">
        <v>0.5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2.3148148148148147E-5</v>
      </c>
      <c r="T701" s="2">
        <v>0</v>
      </c>
      <c r="U701">
        <v>0.45450000000000002</v>
      </c>
      <c r="V701">
        <v>0</v>
      </c>
      <c r="W701">
        <v>0</v>
      </c>
      <c r="X701">
        <v>0</v>
      </c>
      <c r="Y701">
        <v>0.66669999999999996</v>
      </c>
      <c r="Z701">
        <v>0.44440000000000002</v>
      </c>
      <c r="AA701">
        <v>0.5</v>
      </c>
      <c r="AB701">
        <v>0</v>
      </c>
      <c r="AC701">
        <v>0</v>
      </c>
      <c r="AD701">
        <v>0.5</v>
      </c>
      <c r="AE701">
        <v>0</v>
      </c>
      <c r="AF701" t="s">
        <v>3910</v>
      </c>
      <c r="AG701" s="2">
        <v>1.0300925925925926E-3</v>
      </c>
      <c r="AH701" t="s">
        <v>3911</v>
      </c>
      <c r="AI701">
        <v>3</v>
      </c>
      <c r="AJ701" t="s">
        <v>4056</v>
      </c>
      <c r="AK701" s="3">
        <v>37582</v>
      </c>
      <c r="AL701" s="10">
        <f>YEAR(ufc_fights_2[[#This Row],[date]])</f>
        <v>2002</v>
      </c>
      <c r="AM701" t="s">
        <v>4061</v>
      </c>
      <c r="AN701">
        <v>1</v>
      </c>
      <c r="AO701" t="s">
        <v>3913</v>
      </c>
      <c r="AP701">
        <f>IF(ufc_fights_2[[#This Row],[winner]]="Red",ufc_fights_2[[#This Row],[r_fighter_id]],ufc_fights_2[[#This Row],[b_fighter_id]])</f>
        <v>1760</v>
      </c>
      <c r="AQ701" t="str">
        <f>_xlfn.XLOOKUP(ufc_fights_2[[#This Row],[winnerID]],ufc_fighters[id],ufc_fighters[fighter_name],"xxx",0,1)</f>
        <v>Robbie Lawler</v>
      </c>
    </row>
    <row r="702" spans="1:43">
      <c r="A702">
        <v>1760</v>
      </c>
      <c r="B702">
        <v>596</v>
      </c>
      <c r="C702">
        <f>_xlfn.XLOOKUP(ufc_fights_2[[#This Row],[r_fighter_id]],ufc_fighters[id],ufc_fighters[year],"xxx",0,1)</f>
        <v>1982</v>
      </c>
      <c r="D702">
        <f>_xlfn.XLOOKUP(ufc_fights_2[[#This Row],[b_fighter_id]],ufc_fighters[id],ufc_fighters[year],"Prázdné",0,1)</f>
        <v>1984</v>
      </c>
      <c r="E702" s="10">
        <f>YEAR(ufc_fights_2[[#This Row],[date]])-ufc_fights_2[[#This Row],[r_year]]</f>
        <v>34</v>
      </c>
      <c r="F702" s="10">
        <f>YEAR(ufc_fights_2[[#This Row],[date]])-ufc_fights_2[[#This Row],[b_year]]</f>
        <v>32</v>
      </c>
      <c r="G702">
        <v>1</v>
      </c>
      <c r="H702">
        <v>0</v>
      </c>
      <c r="I702">
        <v>0.51980000000000004</v>
      </c>
      <c r="J702">
        <v>0.35560000000000003</v>
      </c>
      <c r="K702">
        <v>0.52249999999999996</v>
      </c>
      <c r="L702">
        <v>0.35610000000000003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4.861111111111111E-4</v>
      </c>
      <c r="T702" s="2">
        <v>1.1574074074074075E-4</v>
      </c>
      <c r="U702">
        <v>0.49099999999999999</v>
      </c>
      <c r="V702">
        <v>0.2581</v>
      </c>
      <c r="W702">
        <v>1</v>
      </c>
      <c r="X702">
        <v>1</v>
      </c>
      <c r="Y702">
        <v>0.75</v>
      </c>
      <c r="Z702">
        <v>0.49669999999999997</v>
      </c>
      <c r="AA702">
        <v>0.33329999999999999</v>
      </c>
      <c r="AB702">
        <v>0.7</v>
      </c>
      <c r="AC702">
        <v>0.5625</v>
      </c>
      <c r="AD702">
        <v>0.5</v>
      </c>
      <c r="AE702">
        <v>0</v>
      </c>
      <c r="AF702" t="s">
        <v>3922</v>
      </c>
      <c r="AG702" s="2">
        <v>3.472222222222222E-3</v>
      </c>
      <c r="AH702" t="s">
        <v>3927</v>
      </c>
      <c r="AI702">
        <v>5</v>
      </c>
      <c r="AJ702" t="s">
        <v>3925</v>
      </c>
      <c r="AK702" s="3">
        <v>42371</v>
      </c>
      <c r="AL702" s="10">
        <f>YEAR(ufc_fights_2[[#This Row],[date]])</f>
        <v>2016</v>
      </c>
      <c r="AM702" t="s">
        <v>4061</v>
      </c>
      <c r="AN702">
        <v>1</v>
      </c>
      <c r="AO702" t="s">
        <v>3913</v>
      </c>
      <c r="AP702">
        <f>IF(ufc_fights_2[[#This Row],[winner]]="Red",ufc_fights_2[[#This Row],[r_fighter_id]],ufc_fights_2[[#This Row],[b_fighter_id]])</f>
        <v>1760</v>
      </c>
      <c r="AQ702" t="str">
        <f>_xlfn.XLOOKUP(ufc_fights_2[[#This Row],[winnerID]],ufc_fighters[id],ufc_fighters[fighter_name],"xxx",0,1)</f>
        <v>Robbie Lawler</v>
      </c>
    </row>
    <row r="703" spans="1:43">
      <c r="A703">
        <v>1892</v>
      </c>
      <c r="B703">
        <v>1760</v>
      </c>
      <c r="C703">
        <f>_xlfn.XLOOKUP(ufc_fights_2[[#This Row],[r_fighter_id]],ufc_fighters[id],ufc_fighters[year],"xxx",0,1)</f>
        <v>1989</v>
      </c>
      <c r="D703">
        <f>_xlfn.XLOOKUP(ufc_fights_2[[#This Row],[b_fighter_id]],ufc_fighters[id],ufc_fighters[year],"Prázdné",0,1)</f>
        <v>1982</v>
      </c>
      <c r="E703" s="10">
        <f>YEAR(ufc_fights_2[[#This Row],[date]])-ufc_fights_2[[#This Row],[r_year]]</f>
        <v>24</v>
      </c>
      <c r="F703" s="10">
        <f>YEAR(ufc_fights_2[[#This Row],[date]])-ufc_fights_2[[#This Row],[b_year]]</f>
        <v>31</v>
      </c>
      <c r="G703">
        <v>0</v>
      </c>
      <c r="H703">
        <v>1</v>
      </c>
      <c r="I703">
        <v>0.3458</v>
      </c>
      <c r="J703">
        <v>0.43140000000000001</v>
      </c>
      <c r="K703">
        <v>0.36940000000000001</v>
      </c>
      <c r="L703">
        <v>0.51590000000000003</v>
      </c>
      <c r="M703">
        <v>0.66669999999999996</v>
      </c>
      <c r="N703">
        <v>0</v>
      </c>
      <c r="O703">
        <v>1</v>
      </c>
      <c r="P703">
        <v>0</v>
      </c>
      <c r="Q703">
        <v>0</v>
      </c>
      <c r="R703">
        <v>1</v>
      </c>
      <c r="S703" s="2">
        <v>2.1412037037037038E-3</v>
      </c>
      <c r="T703" s="2">
        <v>1.6319444444444445E-3</v>
      </c>
      <c r="U703">
        <v>0.27629999999999999</v>
      </c>
      <c r="V703">
        <v>0.33329999999999999</v>
      </c>
      <c r="W703">
        <v>0.5</v>
      </c>
      <c r="X703">
        <v>1</v>
      </c>
      <c r="Y703">
        <v>0.77780000000000005</v>
      </c>
      <c r="Z703">
        <v>0.33329999999999999</v>
      </c>
      <c r="AA703">
        <v>0.41560000000000002</v>
      </c>
      <c r="AB703">
        <v>0.33329999999999999</v>
      </c>
      <c r="AC703">
        <v>0.42859999999999998</v>
      </c>
      <c r="AD703">
        <v>0.4</v>
      </c>
      <c r="AE703">
        <v>0.5</v>
      </c>
      <c r="AF703" t="s">
        <v>3922</v>
      </c>
      <c r="AG703" s="2">
        <v>3.472222222222222E-3</v>
      </c>
      <c r="AH703" t="s">
        <v>3911</v>
      </c>
      <c r="AI703">
        <v>3</v>
      </c>
      <c r="AJ703" t="s">
        <v>3939</v>
      </c>
      <c r="AK703" s="3">
        <v>41594</v>
      </c>
      <c r="AL703" s="10">
        <f>YEAR(ufc_fights_2[[#This Row],[date]])</f>
        <v>2013</v>
      </c>
      <c r="AM703" t="s">
        <v>4061</v>
      </c>
      <c r="AN703">
        <v>1</v>
      </c>
      <c r="AO703" t="s">
        <v>3918</v>
      </c>
      <c r="AP703">
        <f>IF(ufc_fights_2[[#This Row],[winner]]="Red",ufc_fights_2[[#This Row],[r_fighter_id]],ufc_fights_2[[#This Row],[b_fighter_id]])</f>
        <v>1760</v>
      </c>
      <c r="AQ703" t="str">
        <f>_xlfn.XLOOKUP(ufc_fights_2[[#This Row],[winnerID]],ufc_fighters[id],ufc_fighters[fighter_name],"xxx",0,1)</f>
        <v>Robbie Lawler</v>
      </c>
    </row>
    <row r="704" spans="1:43">
      <c r="A704">
        <v>1319</v>
      </c>
      <c r="B704">
        <v>1760</v>
      </c>
      <c r="C704">
        <f>_xlfn.XLOOKUP(ufc_fights_2[[#This Row],[r_fighter_id]],ufc_fighters[id],ufc_fighters[year],"xxx",0,1)</f>
        <v>1983</v>
      </c>
      <c r="D704">
        <f>_xlfn.XLOOKUP(ufc_fights_2[[#This Row],[b_fighter_id]],ufc_fighters[id],ufc_fighters[year],"Prázdné",0,1)</f>
        <v>1982</v>
      </c>
      <c r="E704" s="10">
        <f>YEAR(ufc_fights_2[[#This Row],[date]])-ufc_fights_2[[#This Row],[r_year]]</f>
        <v>31</v>
      </c>
      <c r="F704" s="10">
        <f>YEAR(ufc_fights_2[[#This Row],[date]])-ufc_fights_2[[#This Row],[b_year]]</f>
        <v>32</v>
      </c>
      <c r="G704">
        <v>0</v>
      </c>
      <c r="H704">
        <v>0</v>
      </c>
      <c r="I704">
        <v>0.48680000000000001</v>
      </c>
      <c r="J704">
        <v>0.57709999999999995</v>
      </c>
      <c r="K704">
        <v>0.54920000000000002</v>
      </c>
      <c r="L704">
        <v>0.66010000000000002</v>
      </c>
      <c r="M704">
        <v>0.29409999999999997</v>
      </c>
      <c r="N704">
        <v>0</v>
      </c>
      <c r="O704">
        <v>1</v>
      </c>
      <c r="P704">
        <v>0</v>
      </c>
      <c r="Q704">
        <v>0</v>
      </c>
      <c r="R704">
        <v>0</v>
      </c>
      <c r="S704" s="2">
        <v>7.1759259259259259E-3</v>
      </c>
      <c r="T704" s="2">
        <v>7.1759259259259259E-4</v>
      </c>
      <c r="U704">
        <v>0.375</v>
      </c>
      <c r="V704">
        <v>0.47970000000000002</v>
      </c>
      <c r="W704">
        <v>0.6</v>
      </c>
      <c r="X704">
        <v>0.92859999999999998</v>
      </c>
      <c r="Y704">
        <v>0</v>
      </c>
      <c r="Z704">
        <v>0.47089999999999999</v>
      </c>
      <c r="AA704">
        <v>0.4219</v>
      </c>
      <c r="AB704">
        <v>0.65</v>
      </c>
      <c r="AC704">
        <v>0.8</v>
      </c>
      <c r="AD704">
        <v>0.5</v>
      </c>
      <c r="AE704">
        <v>0.92859999999999998</v>
      </c>
      <c r="AF704" t="s">
        <v>3922</v>
      </c>
      <c r="AG704" s="2">
        <v>3.472222222222222E-3</v>
      </c>
      <c r="AH704" t="s">
        <v>3927</v>
      </c>
      <c r="AI704">
        <v>5</v>
      </c>
      <c r="AJ704" t="s">
        <v>3914</v>
      </c>
      <c r="AK704" s="3">
        <v>41979</v>
      </c>
      <c r="AL704" s="10">
        <f>YEAR(ufc_fights_2[[#This Row],[date]])</f>
        <v>2014</v>
      </c>
      <c r="AM704" t="s">
        <v>4061</v>
      </c>
      <c r="AN704">
        <v>1</v>
      </c>
      <c r="AO704" t="s">
        <v>3918</v>
      </c>
      <c r="AP704">
        <f>IF(ufc_fights_2[[#This Row],[winner]]="Red",ufc_fights_2[[#This Row],[r_fighter_id]],ufc_fights_2[[#This Row],[b_fighter_id]])</f>
        <v>1760</v>
      </c>
      <c r="AQ704" t="str">
        <f>_xlfn.XLOOKUP(ufc_fights_2[[#This Row],[winnerID]],ufc_fighters[id],ufc_fighters[fighter_name],"xxx",0,1)</f>
        <v>Robbie Lawler</v>
      </c>
    </row>
    <row r="705" spans="1:43">
      <c r="A705">
        <v>1760</v>
      </c>
      <c r="B705">
        <v>871</v>
      </c>
      <c r="C705">
        <f>_xlfn.XLOOKUP(ufc_fights_2[[#This Row],[r_fighter_id]],ufc_fighters[id],ufc_fighters[year],"xxx",0,1)</f>
        <v>1982</v>
      </c>
      <c r="D705">
        <f>_xlfn.XLOOKUP(ufc_fights_2[[#This Row],[b_fighter_id]],ufc_fighters[id],ufc_fighters[year],"Prázdné",0,1)</f>
        <v>1985</v>
      </c>
      <c r="E705" s="10">
        <f>YEAR(ufc_fights_2[[#This Row],[date]])-ufc_fights_2[[#This Row],[r_year]]</f>
        <v>32</v>
      </c>
      <c r="F705" s="10">
        <f>YEAR(ufc_fights_2[[#This Row],[date]])-ufc_fights_2[[#This Row],[b_year]]</f>
        <v>29</v>
      </c>
      <c r="G705">
        <v>1</v>
      </c>
      <c r="H705">
        <v>0</v>
      </c>
      <c r="I705">
        <v>0.43869999999999998</v>
      </c>
      <c r="J705">
        <v>0.32579999999999998</v>
      </c>
      <c r="K705">
        <v>0.45279999999999998</v>
      </c>
      <c r="L705">
        <v>0.33329999999999999</v>
      </c>
      <c r="M705">
        <v>0</v>
      </c>
      <c r="N705">
        <v>0.66669999999999996</v>
      </c>
      <c r="O705">
        <v>0</v>
      </c>
      <c r="P705">
        <v>0</v>
      </c>
      <c r="Q705">
        <v>1</v>
      </c>
      <c r="R705">
        <v>0</v>
      </c>
      <c r="S705" s="2">
        <v>8.1018518518518516E-4</v>
      </c>
      <c r="T705" s="2">
        <v>5.3240740740740744E-4</v>
      </c>
      <c r="U705">
        <v>0.40429999999999999</v>
      </c>
      <c r="V705">
        <v>0.27160000000000001</v>
      </c>
      <c r="W705">
        <v>0.78569999999999995</v>
      </c>
      <c r="X705">
        <v>0</v>
      </c>
      <c r="Y705">
        <v>1</v>
      </c>
      <c r="Z705">
        <v>0.38519999999999999</v>
      </c>
      <c r="AA705">
        <v>0.24679999999999999</v>
      </c>
      <c r="AB705">
        <v>0.64290000000000003</v>
      </c>
      <c r="AC705">
        <v>0.88890000000000002</v>
      </c>
      <c r="AD705">
        <v>0.63160000000000005</v>
      </c>
      <c r="AE705">
        <v>0.66669999999999996</v>
      </c>
      <c r="AF705" t="s">
        <v>3910</v>
      </c>
      <c r="AG705" s="2">
        <v>2.1527777777777778E-3</v>
      </c>
      <c r="AH705" t="s">
        <v>3911</v>
      </c>
      <c r="AI705">
        <v>3</v>
      </c>
      <c r="AJ705" t="s">
        <v>3914</v>
      </c>
      <c r="AK705" s="3">
        <v>41783</v>
      </c>
      <c r="AL705" s="10">
        <f>YEAR(ufc_fights_2[[#This Row],[date]])</f>
        <v>2014</v>
      </c>
      <c r="AM705" t="s">
        <v>4061</v>
      </c>
      <c r="AN705">
        <v>1</v>
      </c>
      <c r="AO705" t="s">
        <v>3913</v>
      </c>
      <c r="AP705">
        <f>IF(ufc_fights_2[[#This Row],[winner]]="Red",ufc_fights_2[[#This Row],[r_fighter_id]],ufc_fights_2[[#This Row],[b_fighter_id]])</f>
        <v>1760</v>
      </c>
      <c r="AQ705" t="str">
        <f>_xlfn.XLOOKUP(ufc_fights_2[[#This Row],[winnerID]],ufc_fighters[id],ufc_fighters[fighter_name],"xxx",0,1)</f>
        <v>Robbie Lawler</v>
      </c>
    </row>
    <row r="706" spans="1:43">
      <c r="A706">
        <v>1760</v>
      </c>
      <c r="B706">
        <v>1892</v>
      </c>
      <c r="C706">
        <f>_xlfn.XLOOKUP(ufc_fights_2[[#This Row],[r_fighter_id]],ufc_fighters[id],ufc_fighters[year],"xxx",0,1)</f>
        <v>1982</v>
      </c>
      <c r="D706">
        <f>_xlfn.XLOOKUP(ufc_fights_2[[#This Row],[b_fighter_id]],ufc_fighters[id],ufc_fighters[year],"Prázdné",0,1)</f>
        <v>1989</v>
      </c>
      <c r="E706" s="10">
        <f>YEAR(ufc_fights_2[[#This Row],[date]])-ufc_fights_2[[#This Row],[r_year]]</f>
        <v>33</v>
      </c>
      <c r="F706" s="10">
        <f>YEAR(ufc_fights_2[[#This Row],[date]])-ufc_fights_2[[#This Row],[b_year]]</f>
        <v>26</v>
      </c>
      <c r="G706">
        <v>1</v>
      </c>
      <c r="H706">
        <v>0</v>
      </c>
      <c r="I706">
        <v>0.44869999999999999</v>
      </c>
      <c r="J706">
        <v>0.38740000000000002</v>
      </c>
      <c r="K706">
        <v>0.46629999999999999</v>
      </c>
      <c r="L706">
        <v>0.3901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1.273148148148148E-4</v>
      </c>
      <c r="T706" s="2">
        <v>2.3148148148148147E-5</v>
      </c>
      <c r="U706">
        <v>0.45639999999999997</v>
      </c>
      <c r="V706">
        <v>0.37040000000000001</v>
      </c>
      <c r="W706">
        <v>0.16669999999999999</v>
      </c>
      <c r="X706">
        <v>1</v>
      </c>
      <c r="Y706">
        <v>0.75</v>
      </c>
      <c r="Z706">
        <v>0.45140000000000002</v>
      </c>
      <c r="AA706">
        <v>0.35499999999999998</v>
      </c>
      <c r="AB706">
        <v>0.33329999999999999</v>
      </c>
      <c r="AC706">
        <v>0.68179999999999996</v>
      </c>
      <c r="AD706">
        <v>0.66669999999999996</v>
      </c>
      <c r="AE706">
        <v>0</v>
      </c>
      <c r="AF706" t="s">
        <v>3910</v>
      </c>
      <c r="AG706" s="2">
        <v>6.9444444444444447E-4</v>
      </c>
      <c r="AH706" t="s">
        <v>3927</v>
      </c>
      <c r="AI706">
        <v>5</v>
      </c>
      <c r="AJ706" t="s">
        <v>3925</v>
      </c>
      <c r="AK706" s="3">
        <v>42196</v>
      </c>
      <c r="AL706" s="10">
        <f>YEAR(ufc_fights_2[[#This Row],[date]])</f>
        <v>2015</v>
      </c>
      <c r="AM706" t="s">
        <v>4061</v>
      </c>
      <c r="AN706">
        <v>1</v>
      </c>
      <c r="AO706" t="s">
        <v>3913</v>
      </c>
      <c r="AP706">
        <f>IF(ufc_fights_2[[#This Row],[winner]]="Red",ufc_fights_2[[#This Row],[r_fighter_id]],ufc_fights_2[[#This Row],[b_fighter_id]])</f>
        <v>1760</v>
      </c>
      <c r="AQ706" t="str">
        <f>_xlfn.XLOOKUP(ufc_fights_2[[#This Row],[winnerID]],ufc_fighters[id],ufc_fighters[fighter_name],"xxx",0,1)</f>
        <v>Robbie Lawler</v>
      </c>
    </row>
    <row r="707" spans="1:43">
      <c r="A707">
        <v>1648</v>
      </c>
      <c r="B707">
        <v>184</v>
      </c>
      <c r="C707">
        <f>_xlfn.XLOOKUP(ufc_fights_2[[#This Row],[r_fighter_id]],ufc_fighters[id],ufc_fighters[year],"xxx",0,1)</f>
        <v>1981</v>
      </c>
      <c r="D707">
        <f>_xlfn.XLOOKUP(ufc_fights_2[[#This Row],[b_fighter_id]],ufc_fighters[id],ufc_fighters[year],"Prázdné",0,1)</f>
        <v>1984</v>
      </c>
      <c r="E707" s="10">
        <f>YEAR(ufc_fights_2[[#This Row],[date]])-ufc_fights_2[[#This Row],[r_year]]</f>
        <v>32</v>
      </c>
      <c r="F707" s="10">
        <f>YEAR(ufc_fights_2[[#This Row],[date]])-ufc_fights_2[[#This Row],[b_year]]</f>
        <v>29</v>
      </c>
      <c r="G707">
        <v>0</v>
      </c>
      <c r="H707">
        <v>0</v>
      </c>
      <c r="I707">
        <v>0.39660000000000001</v>
      </c>
      <c r="J707">
        <v>0.20830000000000001</v>
      </c>
      <c r="K707">
        <v>0.82350000000000001</v>
      </c>
      <c r="L707">
        <v>0.55559999999999998</v>
      </c>
      <c r="M707">
        <v>0.5</v>
      </c>
      <c r="N707">
        <v>0</v>
      </c>
      <c r="O707">
        <v>1</v>
      </c>
      <c r="P707">
        <v>0</v>
      </c>
      <c r="Q707">
        <v>0</v>
      </c>
      <c r="R707">
        <v>0</v>
      </c>
      <c r="S707" s="2">
        <v>7.8009259259259256E-3</v>
      </c>
      <c r="T707" s="2">
        <v>2.3148148148148147E-5</v>
      </c>
      <c r="U707">
        <v>0.31369999999999998</v>
      </c>
      <c r="V707">
        <v>0.2</v>
      </c>
      <c r="W707">
        <v>1</v>
      </c>
      <c r="X707">
        <v>1</v>
      </c>
      <c r="Y707">
        <v>0.5</v>
      </c>
      <c r="Z707">
        <v>0.5</v>
      </c>
      <c r="AA707">
        <v>0.1905</v>
      </c>
      <c r="AB707">
        <v>0</v>
      </c>
      <c r="AC707">
        <v>0</v>
      </c>
      <c r="AD707">
        <v>0.36959999999999998</v>
      </c>
      <c r="AE707">
        <v>0.33329999999999999</v>
      </c>
      <c r="AF707" t="s">
        <v>3915</v>
      </c>
      <c r="AG707" s="2">
        <v>3.472222222222222E-3</v>
      </c>
      <c r="AH707" t="s">
        <v>3911</v>
      </c>
      <c r="AI707">
        <v>3</v>
      </c>
      <c r="AJ707" t="s">
        <v>3914</v>
      </c>
      <c r="AK707" s="3">
        <v>41335</v>
      </c>
      <c r="AL707" s="10">
        <f>YEAR(ufc_fights_2[[#This Row],[date]])</f>
        <v>2013</v>
      </c>
      <c r="AM707" t="s">
        <v>4061</v>
      </c>
      <c r="AN707">
        <v>117</v>
      </c>
      <c r="AO707" t="s">
        <v>3913</v>
      </c>
      <c r="AP707">
        <f>IF(ufc_fights_2[[#This Row],[winner]]="Red",ufc_fights_2[[#This Row],[r_fighter_id]],ufc_fights_2[[#This Row],[b_fighter_id]])</f>
        <v>1648</v>
      </c>
      <c r="AQ707" t="str">
        <f>_xlfn.XLOOKUP(ufc_fights_2[[#This Row],[winnerID]],ufc_fighters[id],ufc_fighters[fighter_name],"xxx",0,1)</f>
        <v>Dong Hyun Kim</v>
      </c>
    </row>
    <row r="708" spans="1:43">
      <c r="A708">
        <v>1648</v>
      </c>
      <c r="B708">
        <v>3437</v>
      </c>
      <c r="C708">
        <f>_xlfn.XLOOKUP(ufc_fights_2[[#This Row],[r_fighter_id]],ufc_fighters[id],ufc_fighters[year],"xxx",0,1)</f>
        <v>1981</v>
      </c>
      <c r="D708">
        <f>_xlfn.XLOOKUP(ufc_fights_2[[#This Row],[b_fighter_id]],ufc_fighters[id],ufc_fighters[year],"Prázdné",0,1)</f>
        <v>1989</v>
      </c>
      <c r="E708" s="10">
        <f>YEAR(ufc_fights_2[[#This Row],[date]])-ufc_fights_2[[#This Row],[r_year]]</f>
        <v>34</v>
      </c>
      <c r="F708" s="10">
        <f>YEAR(ufc_fights_2[[#This Row],[date]])-ufc_fights_2[[#This Row],[b_year]]</f>
        <v>26</v>
      </c>
      <c r="G708">
        <v>0</v>
      </c>
      <c r="H708">
        <v>0</v>
      </c>
      <c r="I708">
        <v>0.75</v>
      </c>
      <c r="J708">
        <v>0</v>
      </c>
      <c r="K708">
        <v>0.95789999999999997</v>
      </c>
      <c r="L708">
        <v>0</v>
      </c>
      <c r="M708">
        <v>0.5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1.3888888888888889E-3</v>
      </c>
      <c r="T708" s="2">
        <v>6.134259259259259E-4</v>
      </c>
      <c r="U708">
        <v>0.71430000000000005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0.83330000000000004</v>
      </c>
      <c r="AE708">
        <v>0</v>
      </c>
      <c r="AF708" t="s">
        <v>3910</v>
      </c>
      <c r="AG708" s="2">
        <v>2.2106481481481482E-3</v>
      </c>
      <c r="AH708" t="s">
        <v>3911</v>
      </c>
      <c r="AI708">
        <v>3</v>
      </c>
      <c r="AJ708" t="s">
        <v>3961</v>
      </c>
      <c r="AK708" s="3">
        <v>42336</v>
      </c>
      <c r="AL708" s="10">
        <f>YEAR(ufc_fights_2[[#This Row],[date]])</f>
        <v>2015</v>
      </c>
      <c r="AM708" t="s">
        <v>4061</v>
      </c>
      <c r="AN708">
        <v>96</v>
      </c>
      <c r="AO708" t="s">
        <v>3913</v>
      </c>
      <c r="AP708">
        <f>IF(ufc_fights_2[[#This Row],[winner]]="Red",ufc_fights_2[[#This Row],[r_fighter_id]],ufc_fights_2[[#This Row],[b_fighter_id]])</f>
        <v>1648</v>
      </c>
      <c r="AQ708" t="str">
        <f>_xlfn.XLOOKUP(ufc_fights_2[[#This Row],[winnerID]],ufc_fighters[id],ufc_fighters[fighter_name],"xxx",0,1)</f>
        <v>Dong Hyun Kim</v>
      </c>
    </row>
    <row r="709" spans="1:43">
      <c r="A709">
        <v>1760</v>
      </c>
      <c r="B709">
        <v>523</v>
      </c>
      <c r="C709">
        <f>_xlfn.XLOOKUP(ufc_fights_2[[#This Row],[r_fighter_id]],ufc_fighters[id],ufc_fighters[year],"xxx",0,1)</f>
        <v>1982</v>
      </c>
      <c r="D709">
        <f>_xlfn.XLOOKUP(ufc_fights_2[[#This Row],[b_fighter_id]],ufc_fighters[id],ufc_fighters[year],"Prázdné",0,1)</f>
        <v>1983</v>
      </c>
      <c r="E709" s="10">
        <f>YEAR(ufc_fights_2[[#This Row],[date]])-ufc_fights_2[[#This Row],[r_year]]</f>
        <v>35</v>
      </c>
      <c r="F709" s="10">
        <f>YEAR(ufc_fights_2[[#This Row],[date]])-ufc_fights_2[[#This Row],[b_year]]</f>
        <v>34</v>
      </c>
      <c r="G709">
        <v>0</v>
      </c>
      <c r="H709">
        <v>0</v>
      </c>
      <c r="I709">
        <v>0.49359999999999998</v>
      </c>
      <c r="J709">
        <v>0.49399999999999999</v>
      </c>
      <c r="K709">
        <v>0.51829999999999998</v>
      </c>
      <c r="L709">
        <v>0.53510000000000002</v>
      </c>
      <c r="M709">
        <v>0</v>
      </c>
      <c r="N709">
        <v>0.1</v>
      </c>
      <c r="O709">
        <v>0</v>
      </c>
      <c r="P709">
        <v>0</v>
      </c>
      <c r="Q709">
        <v>0</v>
      </c>
      <c r="R709">
        <v>0</v>
      </c>
      <c r="S709" s="2">
        <v>2.4305555555555555E-4</v>
      </c>
      <c r="T709" s="2">
        <v>1.0879629629629629E-3</v>
      </c>
      <c r="U709">
        <v>0.4052</v>
      </c>
      <c r="V709">
        <v>0.39369999999999999</v>
      </c>
      <c r="W709">
        <v>0.75680000000000003</v>
      </c>
      <c r="X709">
        <v>0.66669999999999996</v>
      </c>
      <c r="Y709">
        <v>0.85709999999999997</v>
      </c>
      <c r="Z709">
        <v>0.34649999999999997</v>
      </c>
      <c r="AA709">
        <v>0.44800000000000001</v>
      </c>
      <c r="AB709">
        <v>0.76359999999999995</v>
      </c>
      <c r="AC709">
        <v>0.625</v>
      </c>
      <c r="AD709">
        <v>0</v>
      </c>
      <c r="AE709">
        <v>1</v>
      </c>
      <c r="AF709" t="s">
        <v>3915</v>
      </c>
      <c r="AG709" s="2">
        <v>3.472222222222222E-3</v>
      </c>
      <c r="AH709" t="s">
        <v>3911</v>
      </c>
      <c r="AI709">
        <v>3</v>
      </c>
      <c r="AJ709" t="s">
        <v>3925</v>
      </c>
      <c r="AK709" s="3">
        <v>42945</v>
      </c>
      <c r="AL709" s="10">
        <f>YEAR(ufc_fights_2[[#This Row],[date]])</f>
        <v>2017</v>
      </c>
      <c r="AM709" t="s">
        <v>4061</v>
      </c>
      <c r="AN709">
        <v>63</v>
      </c>
      <c r="AO709" t="s">
        <v>3913</v>
      </c>
      <c r="AP709">
        <f>IF(ufc_fights_2[[#This Row],[winner]]="Red",ufc_fights_2[[#This Row],[r_fighter_id]],ufc_fights_2[[#This Row],[b_fighter_id]])</f>
        <v>1760</v>
      </c>
      <c r="AQ709" t="str">
        <f>_xlfn.XLOOKUP(ufc_fights_2[[#This Row],[winnerID]],ufc_fighters[id],ufc_fighters[fighter_name],"xxx",0,1)</f>
        <v>Robbie Lawler</v>
      </c>
    </row>
    <row r="710" spans="1:43">
      <c r="A710">
        <v>1818</v>
      </c>
      <c r="B710">
        <v>445</v>
      </c>
      <c r="C710">
        <f>_xlfn.XLOOKUP(ufc_fights_2[[#This Row],[r_fighter_id]],ufc_fighters[id],ufc_fighters[year],"xxx",0,1)</f>
        <v>1988</v>
      </c>
      <c r="D710">
        <f>_xlfn.XLOOKUP(ufc_fights_2[[#This Row],[b_fighter_id]],ufc_fighters[id],ufc_fighters[year],"Prázdné",0,1)</f>
        <v>1989</v>
      </c>
      <c r="E710" s="10">
        <f>YEAR(ufc_fights_2[[#This Row],[date]])-ufc_fights_2[[#This Row],[r_year]]</f>
        <v>29</v>
      </c>
      <c r="F710" s="10">
        <f>YEAR(ufc_fights_2[[#This Row],[date]])-ufc_fights_2[[#This Row],[b_year]]</f>
        <v>28</v>
      </c>
      <c r="G710">
        <v>0</v>
      </c>
      <c r="H710">
        <v>0</v>
      </c>
      <c r="I710">
        <v>0.53410000000000002</v>
      </c>
      <c r="J710">
        <v>0.29170000000000001</v>
      </c>
      <c r="K710">
        <v>0.53669999999999995</v>
      </c>
      <c r="L710">
        <v>0.3916</v>
      </c>
      <c r="M710">
        <v>0.28570000000000001</v>
      </c>
      <c r="N710">
        <v>1</v>
      </c>
      <c r="O710">
        <v>0</v>
      </c>
      <c r="P710">
        <v>0</v>
      </c>
      <c r="Q710">
        <v>0</v>
      </c>
      <c r="R710">
        <v>0</v>
      </c>
      <c r="S710" s="2">
        <v>8.4490740740740739E-4</v>
      </c>
      <c r="T710" s="2">
        <v>4.5138888888888887E-4</v>
      </c>
      <c r="U710">
        <v>0.45</v>
      </c>
      <c r="V710">
        <v>0.28070000000000001</v>
      </c>
      <c r="W710">
        <v>0.68179999999999996</v>
      </c>
      <c r="X710">
        <v>0.73529999999999995</v>
      </c>
      <c r="Y710">
        <v>0</v>
      </c>
      <c r="Z710">
        <v>0.53180000000000005</v>
      </c>
      <c r="AA710">
        <v>0.27589999999999998</v>
      </c>
      <c r="AB710">
        <v>0.66669999999999996</v>
      </c>
      <c r="AC710">
        <v>0.75</v>
      </c>
      <c r="AD710">
        <v>0</v>
      </c>
      <c r="AE710">
        <v>0</v>
      </c>
      <c r="AF710" t="s">
        <v>3915</v>
      </c>
      <c r="AG710" s="2">
        <v>3.472222222222222E-3</v>
      </c>
      <c r="AH710" t="s">
        <v>3911</v>
      </c>
      <c r="AI710">
        <v>3</v>
      </c>
      <c r="AJ710" t="s">
        <v>3946</v>
      </c>
      <c r="AK710" s="3">
        <v>42903</v>
      </c>
      <c r="AL710" s="10">
        <f>YEAR(ufc_fights_2[[#This Row],[date]])</f>
        <v>2017</v>
      </c>
      <c r="AM710" t="s">
        <v>4061</v>
      </c>
      <c r="AN710">
        <v>57</v>
      </c>
      <c r="AO710" t="s">
        <v>3913</v>
      </c>
      <c r="AP710">
        <f>IF(ufc_fights_2[[#This Row],[winner]]="Red",ufc_fights_2[[#This Row],[r_fighter_id]],ufc_fights_2[[#This Row],[b_fighter_id]])</f>
        <v>1818</v>
      </c>
      <c r="AQ710" t="str">
        <f>_xlfn.XLOOKUP(ufc_fights_2[[#This Row],[winnerID]],ufc_fighters[id],ufc_fighters[fighter_name],"xxx",0,1)</f>
        <v>Li Jingliang</v>
      </c>
    </row>
    <row r="711" spans="1:43">
      <c r="A711">
        <v>1190</v>
      </c>
      <c r="B711">
        <v>1319</v>
      </c>
      <c r="C711">
        <f>_xlfn.XLOOKUP(ufc_fights_2[[#This Row],[r_fighter_id]],ufc_fighters[id],ufc_fighters[year],"xxx",0,1)</f>
        <v>1984</v>
      </c>
      <c r="D711">
        <f>_xlfn.XLOOKUP(ufc_fights_2[[#This Row],[b_fighter_id]],ufc_fighters[id],ufc_fighters[year],"Prázdné",0,1)</f>
        <v>1983</v>
      </c>
      <c r="E711" s="10">
        <f>YEAR(ufc_fights_2[[#This Row],[date]])-ufc_fights_2[[#This Row],[r_year]]</f>
        <v>26</v>
      </c>
      <c r="F711" s="10">
        <f>YEAR(ufc_fights_2[[#This Row],[date]])-ufc_fights_2[[#This Row],[b_year]]</f>
        <v>27</v>
      </c>
      <c r="G711">
        <v>0</v>
      </c>
      <c r="H711">
        <v>0</v>
      </c>
      <c r="I711">
        <v>0.60360000000000003</v>
      </c>
      <c r="J711">
        <v>0.65429999999999999</v>
      </c>
      <c r="K711">
        <v>0.6341</v>
      </c>
      <c r="L711">
        <v>0.74770000000000003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 s="2">
        <v>1.0416666666666667E-4</v>
      </c>
      <c r="T711" s="2">
        <v>4.5833333333333334E-3</v>
      </c>
      <c r="U711">
        <v>0.48720000000000002</v>
      </c>
      <c r="V711">
        <v>0.57140000000000002</v>
      </c>
      <c r="W711">
        <v>0.88</v>
      </c>
      <c r="X711">
        <v>0.875</v>
      </c>
      <c r="Y711">
        <v>1</v>
      </c>
      <c r="Z711">
        <v>0.54669999999999996</v>
      </c>
      <c r="AA711">
        <v>0.62960000000000005</v>
      </c>
      <c r="AB711">
        <v>0.72219999999999995</v>
      </c>
      <c r="AC711">
        <v>0.625</v>
      </c>
      <c r="AD711">
        <v>0</v>
      </c>
      <c r="AE711">
        <v>0.81820000000000004</v>
      </c>
      <c r="AF711" t="s">
        <v>3969</v>
      </c>
      <c r="AG711" s="2">
        <v>3.472222222222222E-3</v>
      </c>
      <c r="AH711" t="s">
        <v>3911</v>
      </c>
      <c r="AI711">
        <v>3</v>
      </c>
      <c r="AJ711" t="s">
        <v>4064</v>
      </c>
      <c r="AK711" s="3">
        <v>40306</v>
      </c>
      <c r="AL711" s="10">
        <f>YEAR(ufc_fights_2[[#This Row],[date]])</f>
        <v>2010</v>
      </c>
      <c r="AM711" t="s">
        <v>4061</v>
      </c>
      <c r="AN711">
        <v>92</v>
      </c>
      <c r="AO711" t="s">
        <v>3918</v>
      </c>
      <c r="AP711">
        <f>IF(ufc_fights_2[[#This Row],[winner]]="Red",ufc_fights_2[[#This Row],[r_fighter_id]],ufc_fights_2[[#This Row],[b_fighter_id]])</f>
        <v>1319</v>
      </c>
      <c r="AQ711" t="str">
        <f>_xlfn.XLOOKUP(ufc_fights_2[[#This Row],[winnerID]],ufc_fighters[id],ufc_fighters[fighter_name],"xxx",0,1)</f>
        <v>Johny Hendricks</v>
      </c>
    </row>
    <row r="712" spans="1:43">
      <c r="A712">
        <v>1319</v>
      </c>
      <c r="B712">
        <v>1588</v>
      </c>
      <c r="C712">
        <f>_xlfn.XLOOKUP(ufc_fights_2[[#This Row],[r_fighter_id]],ufc_fighters[id],ufc_fighters[year],"xxx",0,1)</f>
        <v>1983</v>
      </c>
      <c r="D712">
        <f>_xlfn.XLOOKUP(ufc_fights_2[[#This Row],[b_fighter_id]],ufc_fighters[id],ufc_fighters[year],"Prázdné",0,1)</f>
        <v>1982</v>
      </c>
      <c r="E712" s="10">
        <f>YEAR(ufc_fights_2[[#This Row],[date]])-ufc_fights_2[[#This Row],[r_year]]</f>
        <v>29</v>
      </c>
      <c r="F712" s="10">
        <f>YEAR(ufc_fights_2[[#This Row],[date]])-ufc_fights_2[[#This Row],[b_year]]</f>
        <v>30</v>
      </c>
      <c r="G712">
        <v>1</v>
      </c>
      <c r="H712">
        <v>0</v>
      </c>
      <c r="I712">
        <v>0.42859999999999998</v>
      </c>
      <c r="J712">
        <v>0</v>
      </c>
      <c r="K712">
        <v>0.42859999999999998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2.3148148148148147E-5</v>
      </c>
      <c r="T712" s="2">
        <v>0</v>
      </c>
      <c r="U712">
        <v>0.42859999999999998</v>
      </c>
      <c r="V712">
        <v>0</v>
      </c>
      <c r="W712">
        <v>0</v>
      </c>
      <c r="X712">
        <v>0</v>
      </c>
      <c r="Y712">
        <v>0</v>
      </c>
      <c r="Z712">
        <v>0.33329999999999999</v>
      </c>
      <c r="AA712">
        <v>0</v>
      </c>
      <c r="AB712">
        <v>0</v>
      </c>
      <c r="AC712">
        <v>0</v>
      </c>
      <c r="AD712">
        <v>1</v>
      </c>
      <c r="AE712">
        <v>0</v>
      </c>
      <c r="AF712" t="s">
        <v>3910</v>
      </c>
      <c r="AG712" s="2">
        <v>5.3240740740740744E-4</v>
      </c>
      <c r="AH712" t="s">
        <v>3911</v>
      </c>
      <c r="AI712">
        <v>3</v>
      </c>
      <c r="AJ712" t="s">
        <v>3928</v>
      </c>
      <c r="AK712" s="3">
        <v>41230</v>
      </c>
      <c r="AL712" s="10">
        <f>YEAR(ufc_fights_2[[#This Row],[date]])</f>
        <v>2012</v>
      </c>
      <c r="AM712" t="s">
        <v>4061</v>
      </c>
      <c r="AN712">
        <v>92</v>
      </c>
      <c r="AO712" t="s">
        <v>3913</v>
      </c>
      <c r="AP712">
        <f>IF(ufc_fights_2[[#This Row],[winner]]="Red",ufc_fights_2[[#This Row],[r_fighter_id]],ufc_fights_2[[#This Row],[b_fighter_id]])</f>
        <v>1319</v>
      </c>
      <c r="AQ712" t="str">
        <f>_xlfn.XLOOKUP(ufc_fights_2[[#This Row],[winnerID]],ufc_fighters[id],ufc_fighters[fighter_name],"xxx",0,1)</f>
        <v>Johny Hendricks</v>
      </c>
    </row>
    <row r="713" spans="1:43">
      <c r="A713">
        <v>982</v>
      </c>
      <c r="B713">
        <v>2539</v>
      </c>
      <c r="C713">
        <f>_xlfn.XLOOKUP(ufc_fights_2[[#This Row],[r_fighter_id]],ufc_fighters[id],ufc_fighters[year],"xxx",0,1)</f>
        <v>1978</v>
      </c>
      <c r="D713">
        <f>_xlfn.XLOOKUP(ufc_fights_2[[#This Row],[b_fighter_id]],ufc_fighters[id],ufc_fighters[year],"Prázdné",0,1)</f>
        <v>1980</v>
      </c>
      <c r="E713" s="10">
        <f>YEAR(ufc_fights_2[[#This Row],[date]])-ufc_fights_2[[#This Row],[r_year]]</f>
        <v>31</v>
      </c>
      <c r="F713" s="10">
        <f>YEAR(ufc_fights_2[[#This Row],[date]])-ufc_fights_2[[#This Row],[b_year]]</f>
        <v>29</v>
      </c>
      <c r="G713">
        <v>0</v>
      </c>
      <c r="H713">
        <v>0</v>
      </c>
      <c r="I713">
        <v>0.33739999999999998</v>
      </c>
      <c r="J713">
        <v>0.31030000000000002</v>
      </c>
      <c r="K713">
        <v>0.48880000000000001</v>
      </c>
      <c r="L713">
        <v>0.42730000000000001</v>
      </c>
      <c r="M713">
        <v>0.4</v>
      </c>
      <c r="N713">
        <v>0.5</v>
      </c>
      <c r="O713">
        <v>0</v>
      </c>
      <c r="P713">
        <v>0</v>
      </c>
      <c r="Q713">
        <v>0</v>
      </c>
      <c r="R713">
        <v>0</v>
      </c>
      <c r="S713" s="2">
        <v>2.9861111111111113E-3</v>
      </c>
      <c r="T713" s="2">
        <v>2.1875000000000002E-3</v>
      </c>
      <c r="U713">
        <v>0.27410000000000001</v>
      </c>
      <c r="V713">
        <v>0.23130000000000001</v>
      </c>
      <c r="W713">
        <v>0.66669999999999996</v>
      </c>
      <c r="X713">
        <v>0.6</v>
      </c>
      <c r="Y713">
        <v>0.8</v>
      </c>
      <c r="Z713">
        <v>0.30769999999999997</v>
      </c>
      <c r="AA713">
        <v>0.2016</v>
      </c>
      <c r="AB713">
        <v>0.43330000000000002</v>
      </c>
      <c r="AC713">
        <v>0.62219999999999998</v>
      </c>
      <c r="AD713">
        <v>0.66669999999999996</v>
      </c>
      <c r="AE713">
        <v>0</v>
      </c>
      <c r="AF713" t="s">
        <v>3915</v>
      </c>
      <c r="AG713" s="2">
        <v>3.472222222222222E-3</v>
      </c>
      <c r="AH713" t="s">
        <v>3911</v>
      </c>
      <c r="AI713">
        <v>3</v>
      </c>
      <c r="AJ713" t="s">
        <v>3939</v>
      </c>
      <c r="AK713" s="3">
        <v>40159</v>
      </c>
      <c r="AL713" s="10">
        <f>YEAR(ufc_fights_2[[#This Row],[date]])</f>
        <v>2009</v>
      </c>
      <c r="AM713" t="s">
        <v>4061</v>
      </c>
      <c r="AN713">
        <v>145</v>
      </c>
      <c r="AO713" t="s">
        <v>3913</v>
      </c>
      <c r="AP713">
        <f>IF(ufc_fights_2[[#This Row],[winner]]="Red",ufc_fights_2[[#This Row],[r_fighter_id]],ufc_fights_2[[#This Row],[b_fighter_id]])</f>
        <v>982</v>
      </c>
      <c r="AQ713" t="str">
        <f>_xlfn.XLOOKUP(ufc_fights_2[[#This Row],[winnerID]],ufc_fighters[id],ufc_fighters[fighter_name],"xxx",0,1)</f>
        <v>Jon Fitch</v>
      </c>
    </row>
    <row r="714" spans="1:43">
      <c r="A714">
        <v>982</v>
      </c>
      <c r="B714">
        <v>3491</v>
      </c>
      <c r="C714">
        <f>_xlfn.XLOOKUP(ufc_fights_2[[#This Row],[r_fighter_id]],ufc_fighters[id],ufc_fighters[year],"xxx",0,1)</f>
        <v>1978</v>
      </c>
      <c r="D714">
        <f>_xlfn.XLOOKUP(ufc_fights_2[[#This Row],[b_fighter_id]],ufc_fighters[id],ufc_fighters[year],"Prázdné",0,1)</f>
        <v>1977</v>
      </c>
      <c r="E714" s="10">
        <f>YEAR(ufc_fights_2[[#This Row],[date]])-ufc_fights_2[[#This Row],[r_year]]</f>
        <v>30</v>
      </c>
      <c r="F714" s="10">
        <f>YEAR(ufc_fights_2[[#This Row],[date]])-ufc_fights_2[[#This Row],[b_year]]</f>
        <v>31</v>
      </c>
      <c r="G714">
        <v>0</v>
      </c>
      <c r="H714">
        <v>0</v>
      </c>
      <c r="I714">
        <v>0.52629999999999999</v>
      </c>
      <c r="J714">
        <v>0.42309999999999998</v>
      </c>
      <c r="K714">
        <v>0.77510000000000001</v>
      </c>
      <c r="L714">
        <v>0.5161</v>
      </c>
      <c r="M714">
        <v>0.44440000000000002</v>
      </c>
      <c r="N714">
        <v>0</v>
      </c>
      <c r="O714">
        <v>0</v>
      </c>
      <c r="P714">
        <v>1</v>
      </c>
      <c r="Q714">
        <v>0</v>
      </c>
      <c r="R714">
        <v>0</v>
      </c>
      <c r="S714" s="2">
        <v>5.5324074074074078E-3</v>
      </c>
      <c r="T714" s="2">
        <v>9.2592592592592588E-5</v>
      </c>
      <c r="U714">
        <v>0.41299999999999998</v>
      </c>
      <c r="V714">
        <v>0.29409999999999997</v>
      </c>
      <c r="W714">
        <v>0.88890000000000002</v>
      </c>
      <c r="X714">
        <v>0.61899999999999999</v>
      </c>
      <c r="Y714">
        <v>0.75</v>
      </c>
      <c r="Z714">
        <v>0.42</v>
      </c>
      <c r="AA714">
        <v>0.36359999999999998</v>
      </c>
      <c r="AB714">
        <v>0.25</v>
      </c>
      <c r="AC714">
        <v>0.75</v>
      </c>
      <c r="AD714">
        <v>0.81820000000000004</v>
      </c>
      <c r="AE714">
        <v>0</v>
      </c>
      <c r="AF714" t="s">
        <v>3915</v>
      </c>
      <c r="AG714" s="2">
        <v>3.472222222222222E-3</v>
      </c>
      <c r="AH714" t="s">
        <v>3911</v>
      </c>
      <c r="AI714">
        <v>3</v>
      </c>
      <c r="AJ714" t="s">
        <v>3960</v>
      </c>
      <c r="AK714" s="3">
        <v>39508</v>
      </c>
      <c r="AL714" s="10">
        <f>YEAR(ufc_fights_2[[#This Row],[date]])</f>
        <v>2008</v>
      </c>
      <c r="AM714" t="s">
        <v>4061</v>
      </c>
      <c r="AN714">
        <v>143</v>
      </c>
      <c r="AO714" t="s">
        <v>3913</v>
      </c>
      <c r="AP714">
        <f>IF(ufc_fights_2[[#This Row],[winner]]="Red",ufc_fights_2[[#This Row],[r_fighter_id]],ufc_fights_2[[#This Row],[b_fighter_id]])</f>
        <v>982</v>
      </c>
      <c r="AQ714" t="str">
        <f>_xlfn.XLOOKUP(ufc_fights_2[[#This Row],[winnerID]],ufc_fighters[id],ufc_fighters[fighter_name],"xxx",0,1)</f>
        <v>Jon Fitch</v>
      </c>
    </row>
    <row r="715" spans="1:43">
      <c r="A715">
        <v>982</v>
      </c>
      <c r="B715">
        <v>969</v>
      </c>
      <c r="C715">
        <f>_xlfn.XLOOKUP(ufc_fights_2[[#This Row],[r_fighter_id]],ufc_fighters[id],ufc_fighters[year],"xxx",0,1)</f>
        <v>1978</v>
      </c>
      <c r="D715">
        <f>_xlfn.XLOOKUP(ufc_fights_2[[#This Row],[b_fighter_id]],ufc_fighters[id],ufc_fighters[year],"Prázdné",0,1)</f>
        <v>1981</v>
      </c>
      <c r="E715" s="10">
        <f>YEAR(ufc_fights_2[[#This Row],[date]])-ufc_fights_2[[#This Row],[r_year]]</f>
        <v>29</v>
      </c>
      <c r="F715" s="10">
        <f>YEAR(ufc_fights_2[[#This Row],[date]])-ufc_fights_2[[#This Row],[b_year]]</f>
        <v>26</v>
      </c>
      <c r="G715">
        <v>0</v>
      </c>
      <c r="H715">
        <v>0</v>
      </c>
      <c r="I715">
        <v>0.45240000000000002</v>
      </c>
      <c r="J715">
        <v>0.56000000000000005</v>
      </c>
      <c r="K715">
        <v>0.7419</v>
      </c>
      <c r="L715">
        <v>0.65620000000000001</v>
      </c>
      <c r="M715">
        <v>0.28570000000000001</v>
      </c>
      <c r="N715">
        <v>0</v>
      </c>
      <c r="O715">
        <v>2</v>
      </c>
      <c r="P715">
        <v>0</v>
      </c>
      <c r="Q715">
        <v>0</v>
      </c>
      <c r="R715">
        <v>0</v>
      </c>
      <c r="S715" s="2">
        <v>3.0208333333333333E-3</v>
      </c>
      <c r="T715" s="2">
        <v>4.2824074074074075E-4</v>
      </c>
      <c r="U715">
        <v>0.28000000000000003</v>
      </c>
      <c r="V715">
        <v>0.23080000000000001</v>
      </c>
      <c r="W715">
        <v>0.7</v>
      </c>
      <c r="X715">
        <v>0.71430000000000005</v>
      </c>
      <c r="Y715">
        <v>1</v>
      </c>
      <c r="Z715">
        <v>0.35289999999999999</v>
      </c>
      <c r="AA715">
        <v>0.30769999999999997</v>
      </c>
      <c r="AB715">
        <v>0.6</v>
      </c>
      <c r="AC715">
        <v>0.83330000000000004</v>
      </c>
      <c r="AD715">
        <v>0.4667</v>
      </c>
      <c r="AE715">
        <v>0</v>
      </c>
      <c r="AF715" t="s">
        <v>3933</v>
      </c>
      <c r="AG715" s="2">
        <v>2.1412037037037038E-3</v>
      </c>
      <c r="AH715" t="s">
        <v>3911</v>
      </c>
      <c r="AI715">
        <v>3</v>
      </c>
      <c r="AJ715" t="s">
        <v>4053</v>
      </c>
      <c r="AK715" s="3">
        <v>39144</v>
      </c>
      <c r="AL715" s="10">
        <f>YEAR(ufc_fights_2[[#This Row],[date]])</f>
        <v>2007</v>
      </c>
      <c r="AM715" t="s">
        <v>4061</v>
      </c>
      <c r="AN715">
        <v>143</v>
      </c>
      <c r="AO715" t="s">
        <v>3913</v>
      </c>
      <c r="AP715">
        <f>IF(ufc_fights_2[[#This Row],[winner]]="Red",ufc_fights_2[[#This Row],[r_fighter_id]],ufc_fights_2[[#This Row],[b_fighter_id]])</f>
        <v>982</v>
      </c>
      <c r="AQ715" t="str">
        <f>_xlfn.XLOOKUP(ufc_fights_2[[#This Row],[winnerID]],ufc_fighters[id],ufc_fighters[fighter_name],"xxx",0,1)</f>
        <v>Jon Fitch</v>
      </c>
    </row>
    <row r="716" spans="1:43">
      <c r="A716">
        <v>982</v>
      </c>
      <c r="B716">
        <v>84</v>
      </c>
      <c r="C716">
        <f>_xlfn.XLOOKUP(ufc_fights_2[[#This Row],[r_fighter_id]],ufc_fighters[id],ufc_fighters[year],"xxx",0,1)</f>
        <v>1978</v>
      </c>
      <c r="D716">
        <f>_xlfn.XLOOKUP(ufc_fights_2[[#This Row],[b_fighter_id]],ufc_fighters[id],ufc_fighters[year],"Prázdné",0,1)</f>
        <v>1983</v>
      </c>
      <c r="E716" s="10">
        <f>YEAR(ufc_fights_2[[#This Row],[date]])-ufc_fights_2[[#This Row],[r_year]]</f>
        <v>32</v>
      </c>
      <c r="F716" s="10">
        <f>YEAR(ufc_fights_2[[#This Row],[date]])-ufc_fights_2[[#This Row],[b_year]]</f>
        <v>27</v>
      </c>
      <c r="G716">
        <v>0</v>
      </c>
      <c r="H716">
        <v>0</v>
      </c>
      <c r="I716">
        <v>0.43940000000000001</v>
      </c>
      <c r="J716">
        <v>0.27160000000000001</v>
      </c>
      <c r="K716">
        <v>0.61399999999999999</v>
      </c>
      <c r="L716">
        <v>0.37859999999999999</v>
      </c>
      <c r="M716">
        <v>0.81820000000000004</v>
      </c>
      <c r="N716">
        <v>0</v>
      </c>
      <c r="O716">
        <v>0</v>
      </c>
      <c r="P716">
        <v>0</v>
      </c>
      <c r="Q716">
        <v>0</v>
      </c>
      <c r="R716">
        <v>2</v>
      </c>
      <c r="S716" s="2">
        <v>5.6365740740740742E-3</v>
      </c>
      <c r="T716" s="2">
        <v>1.4004629629629629E-3</v>
      </c>
      <c r="U716">
        <v>0.3125</v>
      </c>
      <c r="V716">
        <v>0.19120000000000001</v>
      </c>
      <c r="W716">
        <v>0.66669999999999996</v>
      </c>
      <c r="X716">
        <v>1</v>
      </c>
      <c r="Y716">
        <v>0.77780000000000005</v>
      </c>
      <c r="Z716">
        <v>0.31709999999999999</v>
      </c>
      <c r="AA716">
        <v>0.2727</v>
      </c>
      <c r="AB716">
        <v>0.55559999999999998</v>
      </c>
      <c r="AC716">
        <v>0.28570000000000001</v>
      </c>
      <c r="AD716">
        <v>0.6875</v>
      </c>
      <c r="AE716">
        <v>0.25</v>
      </c>
      <c r="AF716" t="s">
        <v>3915</v>
      </c>
      <c r="AG716" s="2">
        <v>3.472222222222222E-3</v>
      </c>
      <c r="AH716" t="s">
        <v>3911</v>
      </c>
      <c r="AI716">
        <v>3</v>
      </c>
      <c r="AJ716" t="s">
        <v>3914</v>
      </c>
      <c r="AK716" s="3">
        <v>40397</v>
      </c>
      <c r="AL716" s="10">
        <f>YEAR(ufc_fights_2[[#This Row],[date]])</f>
        <v>2010</v>
      </c>
      <c r="AM716" t="s">
        <v>4061</v>
      </c>
      <c r="AN716">
        <v>142</v>
      </c>
      <c r="AO716" t="s">
        <v>3913</v>
      </c>
      <c r="AP716">
        <f>IF(ufc_fights_2[[#This Row],[winner]]="Red",ufc_fights_2[[#This Row],[r_fighter_id]],ufc_fights_2[[#This Row],[b_fighter_id]])</f>
        <v>982</v>
      </c>
      <c r="AQ716" t="str">
        <f>_xlfn.XLOOKUP(ufc_fights_2[[#This Row],[winnerID]],ufc_fighters[id],ufc_fighters[fighter_name],"xxx",0,1)</f>
        <v>Jon Fitch</v>
      </c>
    </row>
    <row r="717" spans="1:43">
      <c r="A717">
        <v>982</v>
      </c>
      <c r="B717">
        <v>485</v>
      </c>
      <c r="C717">
        <f>_xlfn.XLOOKUP(ufc_fights_2[[#This Row],[r_fighter_id]],ufc_fighters[id],ufc_fighters[year],"xxx",0,1)</f>
        <v>1978</v>
      </c>
      <c r="D717">
        <f>_xlfn.XLOOKUP(ufc_fights_2[[#This Row],[b_fighter_id]],ufc_fighters[id],ufc_fighters[year],"Prázdné",0,1)</f>
        <v>1978</v>
      </c>
      <c r="E717" s="10">
        <f>YEAR(ufc_fights_2[[#This Row],[date]])-ufc_fights_2[[#This Row],[r_year]]</f>
        <v>29</v>
      </c>
      <c r="F717" s="10">
        <f>YEAR(ufc_fights_2[[#This Row],[date]])-ufc_fights_2[[#This Row],[b_year]]</f>
        <v>29</v>
      </c>
      <c r="G717">
        <v>0</v>
      </c>
      <c r="H717">
        <v>0</v>
      </c>
      <c r="I717">
        <v>0.52939999999999998</v>
      </c>
      <c r="J717">
        <v>0.4</v>
      </c>
      <c r="K717">
        <v>0.77139999999999997</v>
      </c>
      <c r="L717">
        <v>0.45450000000000002</v>
      </c>
      <c r="M717">
        <v>0</v>
      </c>
      <c r="N717">
        <v>0.5</v>
      </c>
      <c r="O717">
        <v>1</v>
      </c>
      <c r="P717">
        <v>1</v>
      </c>
      <c r="Q717">
        <v>0</v>
      </c>
      <c r="R717">
        <v>0</v>
      </c>
      <c r="S717" s="2">
        <v>8.564814814814815E-4</v>
      </c>
      <c r="T717" s="2">
        <v>2.5115740740740741E-3</v>
      </c>
      <c r="U717">
        <v>0.4667</v>
      </c>
      <c r="V717">
        <v>0.2</v>
      </c>
      <c r="W717">
        <v>1</v>
      </c>
      <c r="X717">
        <v>1</v>
      </c>
      <c r="Y717">
        <v>0</v>
      </c>
      <c r="Z717">
        <v>0.41670000000000001</v>
      </c>
      <c r="AA717">
        <v>0.25</v>
      </c>
      <c r="AB717">
        <v>0.57140000000000002</v>
      </c>
      <c r="AC717">
        <v>0.5</v>
      </c>
      <c r="AD717">
        <v>0.6</v>
      </c>
      <c r="AE717">
        <v>0.5</v>
      </c>
      <c r="AF717" t="s">
        <v>3933</v>
      </c>
      <c r="AG717" s="2">
        <v>7.7546296296296293E-4</v>
      </c>
      <c r="AH717" t="s">
        <v>3911</v>
      </c>
      <c r="AI717">
        <v>3</v>
      </c>
      <c r="AJ717" t="s">
        <v>4021</v>
      </c>
      <c r="AK717" s="3">
        <v>39245</v>
      </c>
      <c r="AL717" s="10">
        <f>YEAR(ufc_fights_2[[#This Row],[date]])</f>
        <v>2007</v>
      </c>
      <c r="AM717" t="s">
        <v>4061</v>
      </c>
      <c r="AN717">
        <v>69</v>
      </c>
      <c r="AO717" t="s">
        <v>3913</v>
      </c>
      <c r="AP717">
        <f>IF(ufc_fights_2[[#This Row],[winner]]="Red",ufc_fights_2[[#This Row],[r_fighter_id]],ufc_fights_2[[#This Row],[b_fighter_id]])</f>
        <v>982</v>
      </c>
      <c r="AQ717" t="str">
        <f>_xlfn.XLOOKUP(ufc_fights_2[[#This Row],[winnerID]],ufc_fighters[id],ufc_fighters[fighter_name],"xxx",0,1)</f>
        <v>Jon Fitch</v>
      </c>
    </row>
    <row r="718" spans="1:43">
      <c r="A718">
        <v>982</v>
      </c>
      <c r="B718">
        <v>2829</v>
      </c>
      <c r="C718">
        <f>_xlfn.XLOOKUP(ufc_fights_2[[#This Row],[r_fighter_id]],ufc_fighters[id],ufc_fighters[year],"xxx",0,1)</f>
        <v>1978</v>
      </c>
      <c r="D718">
        <f>_xlfn.XLOOKUP(ufc_fights_2[[#This Row],[b_fighter_id]],ufc_fighters[id],ufc_fighters[year],"Prázdné",0,1)</f>
        <v>1981</v>
      </c>
      <c r="E718" s="10">
        <f>YEAR(ufc_fights_2[[#This Row],[date]])-ufc_fights_2[[#This Row],[r_year]]</f>
        <v>29</v>
      </c>
      <c r="F718" s="10">
        <f>YEAR(ufc_fights_2[[#This Row],[date]])-ufc_fights_2[[#This Row],[b_year]]</f>
        <v>26</v>
      </c>
      <c r="G718">
        <v>0</v>
      </c>
      <c r="H718">
        <v>0</v>
      </c>
      <c r="I718">
        <v>0.625</v>
      </c>
      <c r="J718">
        <v>0.61109999999999998</v>
      </c>
      <c r="K718">
        <v>0.80900000000000005</v>
      </c>
      <c r="L718">
        <v>0.73529999999999995</v>
      </c>
      <c r="M718">
        <v>1</v>
      </c>
      <c r="N718">
        <v>0.22220000000000001</v>
      </c>
      <c r="O718">
        <v>0</v>
      </c>
      <c r="P718">
        <v>5</v>
      </c>
      <c r="Q718">
        <v>0</v>
      </c>
      <c r="R718">
        <v>1</v>
      </c>
      <c r="S718" s="2">
        <v>6.7129629629629631E-3</v>
      </c>
      <c r="T718" s="2">
        <v>2.5000000000000001E-3</v>
      </c>
      <c r="U718">
        <v>0.54549999999999998</v>
      </c>
      <c r="V718">
        <v>0.3</v>
      </c>
      <c r="W718">
        <v>1</v>
      </c>
      <c r="X718">
        <v>1</v>
      </c>
      <c r="Y718">
        <v>1</v>
      </c>
      <c r="Z718">
        <v>0.31580000000000003</v>
      </c>
      <c r="AA718">
        <v>0.3</v>
      </c>
      <c r="AB718">
        <v>1</v>
      </c>
      <c r="AC718">
        <v>1</v>
      </c>
      <c r="AD718">
        <v>0.86670000000000003</v>
      </c>
      <c r="AE718">
        <v>1</v>
      </c>
      <c r="AF718" t="s">
        <v>3922</v>
      </c>
      <c r="AG718" s="2">
        <v>3.472222222222222E-3</v>
      </c>
      <c r="AH718" t="s">
        <v>3911</v>
      </c>
      <c r="AI718">
        <v>3</v>
      </c>
      <c r="AJ718" t="s">
        <v>3914</v>
      </c>
      <c r="AK718" s="3">
        <v>39347</v>
      </c>
      <c r="AL718" s="10">
        <f>YEAR(ufc_fights_2[[#This Row],[date]])</f>
        <v>2007</v>
      </c>
      <c r="AM718" t="s">
        <v>4061</v>
      </c>
      <c r="AN718">
        <v>63</v>
      </c>
      <c r="AO718" t="s">
        <v>3913</v>
      </c>
      <c r="AP718">
        <f>IF(ufc_fights_2[[#This Row],[winner]]="Red",ufc_fights_2[[#This Row],[r_fighter_id]],ufc_fights_2[[#This Row],[b_fighter_id]])</f>
        <v>982</v>
      </c>
      <c r="AQ718" t="str">
        <f>_xlfn.XLOOKUP(ufc_fights_2[[#This Row],[winnerID]],ufc_fighters[id],ufc_fighters[fighter_name],"xxx",0,1)</f>
        <v>Jon Fitch</v>
      </c>
    </row>
    <row r="719" spans="1:43">
      <c r="A719">
        <v>982</v>
      </c>
      <c r="B719">
        <v>2990</v>
      </c>
      <c r="C719">
        <f>_xlfn.XLOOKUP(ufc_fights_2[[#This Row],[r_fighter_id]],ufc_fighters[id],ufc_fighters[year],"xxx",0,1)</f>
        <v>1978</v>
      </c>
      <c r="D719">
        <f>_xlfn.XLOOKUP(ufc_fights_2[[#This Row],[b_fighter_id]],ufc_fighters[id],ufc_fighters[year],"Prázdné",0,1)</f>
        <v>1984</v>
      </c>
      <c r="E719" s="10">
        <f>YEAR(ufc_fights_2[[#This Row],[date]])-ufc_fights_2[[#This Row],[r_year]]</f>
        <v>34</v>
      </c>
      <c r="F719" s="10">
        <f>YEAR(ufc_fights_2[[#This Row],[date]])-ufc_fights_2[[#This Row],[b_year]]</f>
        <v>28</v>
      </c>
      <c r="G719">
        <v>0</v>
      </c>
      <c r="H719">
        <v>0</v>
      </c>
      <c r="I719">
        <v>0.626</v>
      </c>
      <c r="J719">
        <v>0.57579999999999998</v>
      </c>
      <c r="K719">
        <v>0.75209999999999999</v>
      </c>
      <c r="L719">
        <v>0.63160000000000005</v>
      </c>
      <c r="M719">
        <v>0.66669999999999996</v>
      </c>
      <c r="N719">
        <v>0.66669999999999996</v>
      </c>
      <c r="O719">
        <v>2</v>
      </c>
      <c r="P719">
        <v>2</v>
      </c>
      <c r="Q719">
        <v>1</v>
      </c>
      <c r="R719">
        <v>0</v>
      </c>
      <c r="S719" s="2">
        <v>6.1111111111111114E-3</v>
      </c>
      <c r="T719" s="2">
        <v>2.0486111111111113E-3</v>
      </c>
      <c r="U719">
        <v>0.61609999999999998</v>
      </c>
      <c r="V719">
        <v>0.52170000000000005</v>
      </c>
      <c r="W719">
        <v>0.71430000000000005</v>
      </c>
      <c r="X719">
        <v>0.6</v>
      </c>
      <c r="Y719">
        <v>1</v>
      </c>
      <c r="Z719">
        <v>0.41670000000000001</v>
      </c>
      <c r="AA719">
        <v>0.4</v>
      </c>
      <c r="AB719">
        <v>0.57140000000000002</v>
      </c>
      <c r="AC719">
        <v>0.5</v>
      </c>
      <c r="AD719">
        <v>0.67030000000000001</v>
      </c>
      <c r="AE719">
        <v>0.88890000000000002</v>
      </c>
      <c r="AF719" t="s">
        <v>3915</v>
      </c>
      <c r="AG719" s="2">
        <v>3.472222222222222E-3</v>
      </c>
      <c r="AH719" t="s">
        <v>3911</v>
      </c>
      <c r="AI719">
        <v>3</v>
      </c>
      <c r="AJ719" t="s">
        <v>3931</v>
      </c>
      <c r="AK719" s="3">
        <v>41195</v>
      </c>
      <c r="AL719" s="10">
        <f>YEAR(ufc_fights_2[[#This Row],[date]])</f>
        <v>2012</v>
      </c>
      <c r="AM719" t="s">
        <v>4061</v>
      </c>
      <c r="AN719">
        <v>39</v>
      </c>
      <c r="AO719" t="s">
        <v>3913</v>
      </c>
      <c r="AP719">
        <f>IF(ufc_fights_2[[#This Row],[winner]]="Red",ufc_fights_2[[#This Row],[r_fighter_id]],ufc_fights_2[[#This Row],[b_fighter_id]])</f>
        <v>982</v>
      </c>
      <c r="AQ719" t="str">
        <f>_xlfn.XLOOKUP(ufc_fights_2[[#This Row],[winnerID]],ufc_fighters[id],ufc_fighters[fighter_name],"xxx",0,1)</f>
        <v>Jon Fitch</v>
      </c>
    </row>
    <row r="720" spans="1:43">
      <c r="A720">
        <v>2884</v>
      </c>
      <c r="B720">
        <v>982</v>
      </c>
      <c r="C720">
        <f>_xlfn.XLOOKUP(ufc_fights_2[[#This Row],[r_fighter_id]],ufc_fighters[id],ufc_fighters[year],"xxx",0,1)</f>
        <v>1983</v>
      </c>
      <c r="D720">
        <f>_xlfn.XLOOKUP(ufc_fights_2[[#This Row],[b_fighter_id]],ufc_fighters[id],ufc_fighters[year],"Prázdné",0,1)</f>
        <v>1978</v>
      </c>
      <c r="E720" s="10">
        <f>YEAR(ufc_fights_2[[#This Row],[date]])-ufc_fights_2[[#This Row],[r_year]]</f>
        <v>27</v>
      </c>
      <c r="F720" s="10">
        <f>YEAR(ufc_fights_2[[#This Row],[date]])-ufc_fights_2[[#This Row],[b_year]]</f>
        <v>32</v>
      </c>
      <c r="G720">
        <v>0</v>
      </c>
      <c r="H720">
        <v>0</v>
      </c>
      <c r="I720">
        <v>0.56669999999999998</v>
      </c>
      <c r="J720">
        <v>0.72729999999999995</v>
      </c>
      <c r="K720">
        <v>0.70450000000000002</v>
      </c>
      <c r="L720">
        <v>0.85829999999999995</v>
      </c>
      <c r="M720">
        <v>0</v>
      </c>
      <c r="N720">
        <v>0.28570000000000001</v>
      </c>
      <c r="O720">
        <v>0</v>
      </c>
      <c r="P720">
        <v>0</v>
      </c>
      <c r="Q720">
        <v>0</v>
      </c>
      <c r="R720">
        <v>0</v>
      </c>
      <c r="S720" s="2">
        <v>4.9768518518518521E-4</v>
      </c>
      <c r="T720" s="2">
        <v>8.4837962962962966E-3</v>
      </c>
      <c r="U720">
        <v>0.23530000000000001</v>
      </c>
      <c r="V720">
        <v>0.63080000000000003</v>
      </c>
      <c r="W720">
        <v>1</v>
      </c>
      <c r="X720">
        <v>1</v>
      </c>
      <c r="Y720">
        <v>1</v>
      </c>
      <c r="Z720">
        <v>0.28570000000000001</v>
      </c>
      <c r="AA720">
        <v>0.55000000000000004</v>
      </c>
      <c r="AB720">
        <v>0.8125</v>
      </c>
      <c r="AC720">
        <v>0.71879999999999999</v>
      </c>
      <c r="AD720">
        <v>0</v>
      </c>
      <c r="AE720">
        <v>0.8085</v>
      </c>
      <c r="AF720" t="s">
        <v>3915</v>
      </c>
      <c r="AG720" s="2">
        <v>3.472222222222222E-3</v>
      </c>
      <c r="AH720" t="s">
        <v>3911</v>
      </c>
      <c r="AI720">
        <v>3</v>
      </c>
      <c r="AJ720" t="s">
        <v>3928</v>
      </c>
      <c r="AK720" s="3">
        <v>40264</v>
      </c>
      <c r="AL720" s="10">
        <f>YEAR(ufc_fights_2[[#This Row],[date]])</f>
        <v>2010</v>
      </c>
      <c r="AM720" t="s">
        <v>4061</v>
      </c>
      <c r="AN720">
        <v>9</v>
      </c>
      <c r="AO720" t="s">
        <v>3918</v>
      </c>
      <c r="AP720">
        <f>IF(ufc_fights_2[[#This Row],[winner]]="Red",ufc_fights_2[[#This Row],[r_fighter_id]],ufc_fights_2[[#This Row],[b_fighter_id]])</f>
        <v>982</v>
      </c>
      <c r="AQ720" t="str">
        <f>_xlfn.XLOOKUP(ufc_fights_2[[#This Row],[winnerID]],ufc_fighters[id],ufc_fighters[fighter_name],"xxx",0,1)</f>
        <v>Jon Fitch</v>
      </c>
    </row>
    <row r="721" spans="1:43">
      <c r="A721">
        <v>982</v>
      </c>
      <c r="B721">
        <v>1138</v>
      </c>
      <c r="C721">
        <f>_xlfn.XLOOKUP(ufc_fights_2[[#This Row],[r_fighter_id]],ufc_fighters[id],ufc_fighters[year],"xxx",0,1)</f>
        <v>1978</v>
      </c>
      <c r="D721">
        <f>_xlfn.XLOOKUP(ufc_fights_2[[#This Row],[b_fighter_id]],ufc_fighters[id],ufc_fighters[year],"Prázdné",0,1)</f>
        <v>1974</v>
      </c>
      <c r="E721" s="10">
        <f>YEAR(ufc_fights_2[[#This Row],[date]])-ufc_fights_2[[#This Row],[r_year]]</f>
        <v>31</v>
      </c>
      <c r="F721" s="10">
        <f>YEAR(ufc_fights_2[[#This Row],[date]])-ufc_fights_2[[#This Row],[b_year]]</f>
        <v>35</v>
      </c>
      <c r="G721">
        <v>0</v>
      </c>
      <c r="H721">
        <v>0</v>
      </c>
      <c r="I721">
        <v>0.57140000000000002</v>
      </c>
      <c r="J721">
        <v>0.35</v>
      </c>
      <c r="K721">
        <v>0.75</v>
      </c>
      <c r="L721">
        <v>0.5625</v>
      </c>
      <c r="M721">
        <v>0.57140000000000002</v>
      </c>
      <c r="N721">
        <v>0</v>
      </c>
      <c r="O721">
        <v>2</v>
      </c>
      <c r="P721">
        <v>0</v>
      </c>
      <c r="Q721">
        <v>0</v>
      </c>
      <c r="R721">
        <v>1</v>
      </c>
      <c r="S721" s="2">
        <v>7.037037037037037E-3</v>
      </c>
      <c r="T721" s="2">
        <v>1.4004629629629629E-3</v>
      </c>
      <c r="U721">
        <v>0.375</v>
      </c>
      <c r="V721">
        <v>0.1</v>
      </c>
      <c r="W721">
        <v>0.81820000000000004</v>
      </c>
      <c r="X721">
        <v>0.875</v>
      </c>
      <c r="Y721">
        <v>0.75</v>
      </c>
      <c r="Z721">
        <v>0.40739999999999998</v>
      </c>
      <c r="AA721">
        <v>0.26669999999999999</v>
      </c>
      <c r="AB721">
        <v>0.8</v>
      </c>
      <c r="AC721">
        <v>0.66669999999999996</v>
      </c>
      <c r="AD721">
        <v>0.56520000000000004</v>
      </c>
      <c r="AE721">
        <v>0.5</v>
      </c>
      <c r="AF721" t="s">
        <v>3915</v>
      </c>
      <c r="AG721" s="2">
        <v>3.472222222222222E-3</v>
      </c>
      <c r="AH721" t="s">
        <v>3911</v>
      </c>
      <c r="AI721">
        <v>3</v>
      </c>
      <c r="AJ721" t="s">
        <v>3967</v>
      </c>
      <c r="AK721" s="3">
        <v>39844</v>
      </c>
      <c r="AL721" s="10">
        <f>YEAR(ufc_fights_2[[#This Row],[date]])</f>
        <v>2009</v>
      </c>
      <c r="AM721" t="s">
        <v>4061</v>
      </c>
      <c r="AN721">
        <v>1</v>
      </c>
      <c r="AO721" t="s">
        <v>3913</v>
      </c>
      <c r="AP721">
        <f>IF(ufc_fights_2[[#This Row],[winner]]="Red",ufc_fights_2[[#This Row],[r_fighter_id]],ufc_fights_2[[#This Row],[b_fighter_id]])</f>
        <v>982</v>
      </c>
      <c r="AQ721" t="str">
        <f>_xlfn.XLOOKUP(ufc_fights_2[[#This Row],[winnerID]],ufc_fighters[id],ufc_fighters[fighter_name],"xxx",0,1)</f>
        <v>Jon Fitch</v>
      </c>
    </row>
    <row r="722" spans="1:43">
      <c r="A722">
        <v>972</v>
      </c>
      <c r="B722">
        <v>84</v>
      </c>
      <c r="C722">
        <f>_xlfn.XLOOKUP(ufc_fights_2[[#This Row],[r_fighter_id]],ufc_fighters[id],ufc_fighters[year],"xxx",0,1)</f>
        <v>1976</v>
      </c>
      <c r="D722">
        <f>_xlfn.XLOOKUP(ufc_fights_2[[#This Row],[b_fighter_id]],ufc_fighters[id],ufc_fighters[year],"Prázdné",0,1)</f>
        <v>1983</v>
      </c>
      <c r="E722" s="10">
        <f>YEAR(ufc_fights_2[[#This Row],[date]])-ufc_fights_2[[#This Row],[r_year]]</f>
        <v>29</v>
      </c>
      <c r="F722" s="10">
        <f>YEAR(ufc_fights_2[[#This Row],[date]])-ufc_fights_2[[#This Row],[b_year]]</f>
        <v>22</v>
      </c>
      <c r="G722">
        <v>0</v>
      </c>
      <c r="H722">
        <v>0</v>
      </c>
      <c r="I722">
        <v>0.36109999999999998</v>
      </c>
      <c r="J722">
        <v>0.35849999999999999</v>
      </c>
      <c r="K722">
        <v>0.4783</v>
      </c>
      <c r="L722">
        <v>0.62219999999999998</v>
      </c>
      <c r="M722">
        <v>0.5</v>
      </c>
      <c r="N722">
        <v>1</v>
      </c>
      <c r="O722">
        <v>3</v>
      </c>
      <c r="P722">
        <v>0</v>
      </c>
      <c r="Q722">
        <v>0</v>
      </c>
      <c r="R722">
        <v>0</v>
      </c>
      <c r="S722" s="2">
        <v>8.6805555555555551E-4</v>
      </c>
      <c r="T722" s="2">
        <v>4.4907407407407405E-3</v>
      </c>
      <c r="U722">
        <v>0.32140000000000002</v>
      </c>
      <c r="V722">
        <v>0.2727</v>
      </c>
      <c r="W722">
        <v>0.5</v>
      </c>
      <c r="X722">
        <v>0.5</v>
      </c>
      <c r="Y722">
        <v>0.5</v>
      </c>
      <c r="Z722">
        <v>0.33329999999999999</v>
      </c>
      <c r="AA722">
        <v>0.25</v>
      </c>
      <c r="AB722">
        <v>0.375</v>
      </c>
      <c r="AC722">
        <v>0.66669999999999996</v>
      </c>
      <c r="AD722">
        <v>1</v>
      </c>
      <c r="AE722">
        <v>0.32140000000000002</v>
      </c>
      <c r="AF722" t="s">
        <v>3933</v>
      </c>
      <c r="AG722" s="2">
        <v>3.2754629629629631E-3</v>
      </c>
      <c r="AH722" t="s">
        <v>3911</v>
      </c>
      <c r="AI722">
        <v>3</v>
      </c>
      <c r="AJ722" t="s">
        <v>3914</v>
      </c>
      <c r="AK722" s="3">
        <v>38628</v>
      </c>
      <c r="AL722" s="10">
        <f>YEAR(ufc_fights_2[[#This Row],[date]])</f>
        <v>2005</v>
      </c>
      <c r="AM722" t="s">
        <v>4061</v>
      </c>
      <c r="AN722">
        <v>1</v>
      </c>
      <c r="AO722" t="s">
        <v>3913</v>
      </c>
      <c r="AP722">
        <f>IF(ufc_fights_2[[#This Row],[winner]]="Red",ufc_fights_2[[#This Row],[r_fighter_id]],ufc_fights_2[[#This Row],[b_fighter_id]])</f>
        <v>972</v>
      </c>
      <c r="AQ722" t="str">
        <f>_xlfn.XLOOKUP(ufc_fights_2[[#This Row],[winnerID]],ufc_fighters[id],ufc_fighters[fighter_name],"xxx",0,1)</f>
        <v>Spencer Fisher</v>
      </c>
    </row>
    <row r="723" spans="1:43">
      <c r="A723">
        <v>982</v>
      </c>
      <c r="B723">
        <v>407</v>
      </c>
      <c r="C723">
        <f>_xlfn.XLOOKUP(ufc_fights_2[[#This Row],[r_fighter_id]],ufc_fighters[id],ufc_fighters[year],"xxx",0,1)</f>
        <v>1978</v>
      </c>
      <c r="D723">
        <f>_xlfn.XLOOKUP(ufc_fights_2[[#This Row],[b_fighter_id]],ufc_fighters[id],ufc_fighters[year],"Prázdné",0,1)</f>
        <v>1980</v>
      </c>
      <c r="E723" s="10">
        <f>YEAR(ufc_fights_2[[#This Row],[date]])-ufc_fights_2[[#This Row],[r_year]]</f>
        <v>28</v>
      </c>
      <c r="F723" s="10">
        <f>YEAR(ufc_fights_2[[#This Row],[date]])-ufc_fights_2[[#This Row],[b_year]]</f>
        <v>26</v>
      </c>
      <c r="G723">
        <v>1</v>
      </c>
      <c r="H723">
        <v>0</v>
      </c>
      <c r="I723">
        <v>0.5</v>
      </c>
      <c r="J723">
        <v>0.57140000000000002</v>
      </c>
      <c r="K723">
        <v>0.81879999999999997</v>
      </c>
      <c r="L723">
        <v>0.57140000000000002</v>
      </c>
      <c r="M723">
        <v>0.75</v>
      </c>
      <c r="N723">
        <v>0.33329999999999999</v>
      </c>
      <c r="O723">
        <v>1</v>
      </c>
      <c r="P723">
        <v>1</v>
      </c>
      <c r="Q723">
        <v>0</v>
      </c>
      <c r="R723">
        <v>0</v>
      </c>
      <c r="S723" s="2">
        <v>3.6111111111111109E-3</v>
      </c>
      <c r="T723" s="2">
        <v>2.0138888888888888E-3</v>
      </c>
      <c r="U723">
        <v>0.439</v>
      </c>
      <c r="V723">
        <v>0.17649999999999999</v>
      </c>
      <c r="W723">
        <v>0.66669999999999996</v>
      </c>
      <c r="X723">
        <v>1</v>
      </c>
      <c r="Y723">
        <v>0.94440000000000002</v>
      </c>
      <c r="Z723">
        <v>0.5</v>
      </c>
      <c r="AA723">
        <v>0.25</v>
      </c>
      <c r="AB723">
        <v>0.5</v>
      </c>
      <c r="AC723">
        <v>0.84209999999999996</v>
      </c>
      <c r="AD723">
        <v>0.5</v>
      </c>
      <c r="AE723">
        <v>0</v>
      </c>
      <c r="AF723" t="s">
        <v>3933</v>
      </c>
      <c r="AG723" s="2">
        <v>3.4375E-3</v>
      </c>
      <c r="AH723" t="s">
        <v>3911</v>
      </c>
      <c r="AI723">
        <v>3</v>
      </c>
      <c r="AJ723" t="s">
        <v>3967</v>
      </c>
      <c r="AK723" s="3">
        <v>38813</v>
      </c>
      <c r="AL723" s="10">
        <f>YEAR(ufc_fights_2[[#This Row],[date]])</f>
        <v>2006</v>
      </c>
      <c r="AM723" t="s">
        <v>4061</v>
      </c>
      <c r="AN723">
        <v>1</v>
      </c>
      <c r="AO723" t="s">
        <v>3913</v>
      </c>
      <c r="AP723">
        <f>IF(ufc_fights_2[[#This Row],[winner]]="Red",ufc_fights_2[[#This Row],[r_fighter_id]],ufc_fights_2[[#This Row],[b_fighter_id]])</f>
        <v>982</v>
      </c>
      <c r="AQ723" t="str">
        <f>_xlfn.XLOOKUP(ufc_fights_2[[#This Row],[winnerID]],ufc_fighters[id],ufc_fighters[fighter_name],"xxx",0,1)</f>
        <v>Jon Fitch</v>
      </c>
    </row>
    <row r="724" spans="1:43">
      <c r="A724">
        <v>982</v>
      </c>
      <c r="B724">
        <v>3241</v>
      </c>
      <c r="C724">
        <f>_xlfn.XLOOKUP(ufc_fights_2[[#This Row],[r_fighter_id]],ufc_fighters[id],ufc_fighters[year],"xxx",0,1)</f>
        <v>1978</v>
      </c>
      <c r="D724">
        <f>_xlfn.XLOOKUP(ufc_fights_2[[#This Row],[b_fighter_id]],ufc_fighters[id],ufc_fighters[year],"Prázdné",0,1)</f>
        <v>1981</v>
      </c>
      <c r="E724" s="10">
        <f>YEAR(ufc_fights_2[[#This Row],[date]])-ufc_fights_2[[#This Row],[r_year]]</f>
        <v>31</v>
      </c>
      <c r="F724" s="10">
        <f>YEAR(ufc_fights_2[[#This Row],[date]])-ufc_fights_2[[#This Row],[b_year]]</f>
        <v>28</v>
      </c>
      <c r="G724">
        <v>0</v>
      </c>
      <c r="H724">
        <v>0</v>
      </c>
      <c r="I724">
        <v>0.44119999999999998</v>
      </c>
      <c r="J724">
        <v>0.45450000000000002</v>
      </c>
      <c r="K724">
        <v>0.84109999999999996</v>
      </c>
      <c r="L724">
        <v>0.61899999999999999</v>
      </c>
      <c r="M724">
        <v>1</v>
      </c>
      <c r="N724">
        <v>0</v>
      </c>
      <c r="O724">
        <v>1</v>
      </c>
      <c r="P724">
        <v>5</v>
      </c>
      <c r="Q724">
        <v>0</v>
      </c>
      <c r="R724">
        <v>0</v>
      </c>
      <c r="S724" s="2">
        <v>8.5763888888888886E-3</v>
      </c>
      <c r="T724" s="2">
        <v>9.6064814814814819E-4</v>
      </c>
      <c r="U724">
        <v>0.375</v>
      </c>
      <c r="V724">
        <v>0.33329999999999999</v>
      </c>
      <c r="W724">
        <v>1</v>
      </c>
      <c r="X724">
        <v>0.5</v>
      </c>
      <c r="Y724">
        <v>1</v>
      </c>
      <c r="Z724">
        <v>0.18179999999999999</v>
      </c>
      <c r="AA724">
        <v>0.28570000000000001</v>
      </c>
      <c r="AB724">
        <v>1</v>
      </c>
      <c r="AC724">
        <v>1</v>
      </c>
      <c r="AD724">
        <v>0.88890000000000002</v>
      </c>
      <c r="AE724">
        <v>0.5</v>
      </c>
      <c r="AF724" t="s">
        <v>3915</v>
      </c>
      <c r="AG724" s="2">
        <v>3.472222222222222E-3</v>
      </c>
      <c r="AH724" t="s">
        <v>3911</v>
      </c>
      <c r="AI724">
        <v>3</v>
      </c>
      <c r="AJ724" t="s">
        <v>3949</v>
      </c>
      <c r="AK724" s="3">
        <v>40005</v>
      </c>
      <c r="AL724" s="10">
        <f>YEAR(ufc_fights_2[[#This Row],[date]])</f>
        <v>2009</v>
      </c>
      <c r="AM724" t="s">
        <v>4061</v>
      </c>
      <c r="AN724">
        <v>1</v>
      </c>
      <c r="AO724" t="s">
        <v>3913</v>
      </c>
      <c r="AP724">
        <f>IF(ufc_fights_2[[#This Row],[winner]]="Red",ufc_fights_2[[#This Row],[r_fighter_id]],ufc_fights_2[[#This Row],[b_fighter_id]])</f>
        <v>982</v>
      </c>
      <c r="AQ724" t="str">
        <f>_xlfn.XLOOKUP(ufc_fights_2[[#This Row],[winnerID]],ufc_fighters[id],ufc_fighters[fighter_name],"xxx",0,1)</f>
        <v>Jon Fitch</v>
      </c>
    </row>
    <row r="725" spans="1:43">
      <c r="A725">
        <v>982</v>
      </c>
      <c r="B725">
        <v>84</v>
      </c>
      <c r="C725">
        <f>_xlfn.XLOOKUP(ufc_fights_2[[#This Row],[r_fighter_id]],ufc_fighters[id],ufc_fighters[year],"xxx",0,1)</f>
        <v>1978</v>
      </c>
      <c r="D725">
        <f>_xlfn.XLOOKUP(ufc_fights_2[[#This Row],[b_fighter_id]],ufc_fighters[id],ufc_fighters[year],"Prázdné",0,1)</f>
        <v>1983</v>
      </c>
      <c r="E725" s="10">
        <f>YEAR(ufc_fights_2[[#This Row],[date]])-ufc_fights_2[[#This Row],[r_year]]</f>
        <v>28</v>
      </c>
      <c r="F725" s="10">
        <f>YEAR(ufc_fights_2[[#This Row],[date]])-ufc_fights_2[[#This Row],[b_year]]</f>
        <v>23</v>
      </c>
      <c r="G725">
        <v>1</v>
      </c>
      <c r="H725">
        <v>0</v>
      </c>
      <c r="I725">
        <v>0.70830000000000004</v>
      </c>
      <c r="J725">
        <v>1</v>
      </c>
      <c r="K725">
        <v>0.80620000000000003</v>
      </c>
      <c r="L725">
        <v>1</v>
      </c>
      <c r="M725">
        <v>0.75</v>
      </c>
      <c r="N725">
        <v>1</v>
      </c>
      <c r="O725">
        <v>2</v>
      </c>
      <c r="P725">
        <v>3</v>
      </c>
      <c r="Q725">
        <v>0</v>
      </c>
      <c r="R725">
        <v>0</v>
      </c>
      <c r="S725" s="2">
        <v>6.0879629629629626E-3</v>
      </c>
      <c r="T725" s="2">
        <v>3.1250000000000001E-4</v>
      </c>
      <c r="U725">
        <v>0.6825</v>
      </c>
      <c r="V725">
        <v>0</v>
      </c>
      <c r="W725">
        <v>1</v>
      </c>
      <c r="X725">
        <v>0.66669999999999996</v>
      </c>
      <c r="Y725">
        <v>1</v>
      </c>
      <c r="Z725">
        <v>0.33329999999999999</v>
      </c>
      <c r="AA725">
        <v>1</v>
      </c>
      <c r="AB725">
        <v>1</v>
      </c>
      <c r="AC725">
        <v>0</v>
      </c>
      <c r="AD725">
        <v>0.69350000000000001</v>
      </c>
      <c r="AE725">
        <v>0</v>
      </c>
      <c r="AF725" t="s">
        <v>3910</v>
      </c>
      <c r="AG725" s="2">
        <v>3.2060185185185186E-3</v>
      </c>
      <c r="AH725" t="s">
        <v>3911</v>
      </c>
      <c r="AI725">
        <v>3</v>
      </c>
      <c r="AJ725" t="s">
        <v>3939</v>
      </c>
      <c r="AK725" s="3">
        <v>38896</v>
      </c>
      <c r="AL725" s="10">
        <f>YEAR(ufc_fights_2[[#This Row],[date]])</f>
        <v>2006</v>
      </c>
      <c r="AM725" t="s">
        <v>4061</v>
      </c>
      <c r="AN725">
        <v>1</v>
      </c>
      <c r="AO725" t="s">
        <v>3913</v>
      </c>
      <c r="AP725">
        <f>IF(ufc_fights_2[[#This Row],[winner]]="Red",ufc_fights_2[[#This Row],[r_fighter_id]],ufc_fights_2[[#This Row],[b_fighter_id]])</f>
        <v>982</v>
      </c>
      <c r="AQ725" t="str">
        <f>_xlfn.XLOOKUP(ufc_fights_2[[#This Row],[winnerID]],ufc_fighters[id],ufc_fighters[fighter_name],"xxx",0,1)</f>
        <v>Jon Fitch</v>
      </c>
    </row>
    <row r="726" spans="1:43">
      <c r="A726">
        <v>3097</v>
      </c>
      <c r="B726">
        <v>2939</v>
      </c>
      <c r="C726">
        <f>_xlfn.XLOOKUP(ufc_fights_2[[#This Row],[r_fighter_id]],ufc_fighters[id],ufc_fighters[year],"xxx",0,1)</f>
        <v>1981</v>
      </c>
      <c r="D726">
        <f>_xlfn.XLOOKUP(ufc_fights_2[[#This Row],[b_fighter_id]],ufc_fighters[id],ufc_fighters[year],"Prázdné",0,1)</f>
        <v>1974</v>
      </c>
      <c r="E726" s="10">
        <f>YEAR(ufc_fights_2[[#This Row],[date]])-ufc_fights_2[[#This Row],[r_year]]</f>
        <v>27</v>
      </c>
      <c r="F726" s="10">
        <f>YEAR(ufc_fights_2[[#This Row],[date]])-ufc_fights_2[[#This Row],[b_year]]</f>
        <v>34</v>
      </c>
      <c r="G726">
        <v>0</v>
      </c>
      <c r="H726">
        <v>0</v>
      </c>
      <c r="I726">
        <v>0.77780000000000005</v>
      </c>
      <c r="J726">
        <v>0.16669999999999999</v>
      </c>
      <c r="K726">
        <v>0.90210000000000001</v>
      </c>
      <c r="L726">
        <v>0.4</v>
      </c>
      <c r="M726">
        <v>0.8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5.6944444444444447E-3</v>
      </c>
      <c r="T726" s="2">
        <v>0</v>
      </c>
      <c r="U726">
        <v>0.65710000000000002</v>
      </c>
      <c r="V726">
        <v>6.25E-2</v>
      </c>
      <c r="W726">
        <v>1</v>
      </c>
      <c r="X726">
        <v>0</v>
      </c>
      <c r="Y726">
        <v>1</v>
      </c>
      <c r="Z726">
        <v>0.83330000000000004</v>
      </c>
      <c r="AA726">
        <v>0.1333</v>
      </c>
      <c r="AB726">
        <v>1</v>
      </c>
      <c r="AC726">
        <v>0.33329999999999999</v>
      </c>
      <c r="AD726">
        <v>0.75</v>
      </c>
      <c r="AE726">
        <v>0</v>
      </c>
      <c r="AF726" t="s">
        <v>3910</v>
      </c>
      <c r="AG726" s="2">
        <v>3.2986111111111111E-3</v>
      </c>
      <c r="AH726" t="s">
        <v>3927</v>
      </c>
      <c r="AI726">
        <v>5</v>
      </c>
      <c r="AJ726" t="s">
        <v>3949</v>
      </c>
      <c r="AK726" s="3">
        <v>39557</v>
      </c>
      <c r="AL726" s="10">
        <f>YEAR(ufc_fights_2[[#This Row],[date]])</f>
        <v>2008</v>
      </c>
      <c r="AM726" t="s">
        <v>4061</v>
      </c>
      <c r="AN726">
        <v>92</v>
      </c>
      <c r="AO726" t="s">
        <v>3913</v>
      </c>
      <c r="AP726">
        <f>IF(ufc_fights_2[[#This Row],[winner]]="Red",ufc_fights_2[[#This Row],[r_fighter_id]],ufc_fights_2[[#This Row],[b_fighter_id]])</f>
        <v>3097</v>
      </c>
      <c r="AQ726" t="str">
        <f>_xlfn.XLOOKUP(ufc_fights_2[[#This Row],[winnerID]],ufc_fighters[id],ufc_fighters[fighter_name],"xxx",0,1)</f>
        <v>Georges St-Pierre</v>
      </c>
    </row>
    <row r="727" spans="1:43">
      <c r="A727">
        <v>3097</v>
      </c>
      <c r="B727">
        <v>1690</v>
      </c>
      <c r="C727">
        <f>_xlfn.XLOOKUP(ufc_fights_2[[#This Row],[r_fighter_id]],ufc_fighters[id],ufc_fighters[year],"xxx",0,1)</f>
        <v>1981</v>
      </c>
      <c r="D727">
        <f>_xlfn.XLOOKUP(ufc_fights_2[[#This Row],[b_fighter_id]],ufc_fighters[id],ufc_fighters[year],"Prázdné",0,1)</f>
        <v>1977</v>
      </c>
      <c r="E727" s="10">
        <f>YEAR(ufc_fights_2[[#This Row],[date]])-ufc_fights_2[[#This Row],[r_year]]</f>
        <v>29</v>
      </c>
      <c r="F727" s="10">
        <f>YEAR(ufc_fights_2[[#This Row],[date]])-ufc_fights_2[[#This Row],[b_year]]</f>
        <v>33</v>
      </c>
      <c r="G727">
        <v>0</v>
      </c>
      <c r="H727">
        <v>0</v>
      </c>
      <c r="I727">
        <v>0.42470000000000002</v>
      </c>
      <c r="J727">
        <v>0.11940000000000001</v>
      </c>
      <c r="K727">
        <v>0.46579999999999999</v>
      </c>
      <c r="L727">
        <v>0.20269999999999999</v>
      </c>
      <c r="M727">
        <v>0.44440000000000002</v>
      </c>
      <c r="N727">
        <v>0.25</v>
      </c>
      <c r="O727">
        <v>0</v>
      </c>
      <c r="P727">
        <v>0</v>
      </c>
      <c r="Q727">
        <v>0</v>
      </c>
      <c r="R727">
        <v>0</v>
      </c>
      <c r="S727" s="2">
        <v>3.2986111111111111E-3</v>
      </c>
      <c r="T727" s="2">
        <v>8.564814814814815E-4</v>
      </c>
      <c r="U727">
        <v>0.34949999999999998</v>
      </c>
      <c r="V727">
        <v>9.3799999999999994E-2</v>
      </c>
      <c r="W727">
        <v>0.27779999999999999</v>
      </c>
      <c r="X727">
        <v>0.72729999999999995</v>
      </c>
      <c r="Y727">
        <v>0</v>
      </c>
      <c r="Z727">
        <v>0.40960000000000002</v>
      </c>
      <c r="AA727">
        <v>7.8700000000000006E-2</v>
      </c>
      <c r="AB727">
        <v>0.8</v>
      </c>
      <c r="AC727">
        <v>0.83330000000000004</v>
      </c>
      <c r="AD727">
        <v>0</v>
      </c>
      <c r="AE727">
        <v>1</v>
      </c>
      <c r="AF727" t="s">
        <v>3915</v>
      </c>
      <c r="AG727" s="2">
        <v>3.472222222222222E-3</v>
      </c>
      <c r="AH727" t="s">
        <v>3927</v>
      </c>
      <c r="AI727">
        <v>5</v>
      </c>
      <c r="AJ727" t="s">
        <v>3914</v>
      </c>
      <c r="AK727" s="3">
        <v>40523</v>
      </c>
      <c r="AL727" s="10">
        <f>YEAR(ufc_fights_2[[#This Row],[date]])</f>
        <v>2010</v>
      </c>
      <c r="AM727" t="s">
        <v>4061</v>
      </c>
      <c r="AN727">
        <v>92</v>
      </c>
      <c r="AO727" t="s">
        <v>3913</v>
      </c>
      <c r="AP727">
        <f>IF(ufc_fights_2[[#This Row],[winner]]="Red",ufc_fights_2[[#This Row],[r_fighter_id]],ufc_fights_2[[#This Row],[b_fighter_id]])</f>
        <v>3097</v>
      </c>
      <c r="AQ727" t="str">
        <f>_xlfn.XLOOKUP(ufc_fights_2[[#This Row],[winnerID]],ufc_fighters[id],ufc_fighters[fighter_name],"xxx",0,1)</f>
        <v>Georges St-Pierre</v>
      </c>
    </row>
    <row r="728" spans="1:43">
      <c r="A728">
        <v>3097</v>
      </c>
      <c r="B728">
        <v>596</v>
      </c>
      <c r="C728">
        <f>_xlfn.XLOOKUP(ufc_fights_2[[#This Row],[r_fighter_id]],ufc_fighters[id],ufc_fighters[year],"xxx",0,1)</f>
        <v>1981</v>
      </c>
      <c r="D728">
        <f>_xlfn.XLOOKUP(ufc_fights_2[[#This Row],[b_fighter_id]],ufc_fighters[id],ufc_fighters[year],"Prázdné",0,1)</f>
        <v>1984</v>
      </c>
      <c r="E728" s="10">
        <f>YEAR(ufc_fights_2[[#This Row],[date]])-ufc_fights_2[[#This Row],[r_year]]</f>
        <v>31</v>
      </c>
      <c r="F728" s="10">
        <f>YEAR(ufc_fights_2[[#This Row],[date]])-ufc_fights_2[[#This Row],[b_year]]</f>
        <v>28</v>
      </c>
      <c r="G728">
        <v>0</v>
      </c>
      <c r="H728">
        <v>1</v>
      </c>
      <c r="I728">
        <v>0.53790000000000004</v>
      </c>
      <c r="J728">
        <v>0.2432</v>
      </c>
      <c r="K728">
        <v>0.72570000000000001</v>
      </c>
      <c r="L728">
        <v>0.58819999999999995</v>
      </c>
      <c r="M728">
        <v>0.875</v>
      </c>
      <c r="N728">
        <v>0</v>
      </c>
      <c r="O728">
        <v>0</v>
      </c>
      <c r="P728">
        <v>0</v>
      </c>
      <c r="Q728">
        <v>0</v>
      </c>
      <c r="R728">
        <v>1</v>
      </c>
      <c r="S728" s="2">
        <v>1.0381944444444444E-2</v>
      </c>
      <c r="T728" s="2">
        <v>7.407407407407407E-4</v>
      </c>
      <c r="U728">
        <v>0.5</v>
      </c>
      <c r="V728">
        <v>0.23080000000000001</v>
      </c>
      <c r="W728">
        <v>0.875</v>
      </c>
      <c r="X728">
        <v>0.41670000000000001</v>
      </c>
      <c r="Y728">
        <v>0.27779999999999999</v>
      </c>
      <c r="Z728">
        <v>0.3881</v>
      </c>
      <c r="AA728">
        <v>0.1797</v>
      </c>
      <c r="AB728">
        <v>0</v>
      </c>
      <c r="AC728">
        <v>0</v>
      </c>
      <c r="AD728">
        <v>0.70309999999999995</v>
      </c>
      <c r="AE728">
        <v>0.68420000000000003</v>
      </c>
      <c r="AF728" t="s">
        <v>3915</v>
      </c>
      <c r="AG728" s="2">
        <v>3.472222222222222E-3</v>
      </c>
      <c r="AH728" t="s">
        <v>3927</v>
      </c>
      <c r="AI728">
        <v>5</v>
      </c>
      <c r="AJ728" t="s">
        <v>3949</v>
      </c>
      <c r="AK728" s="3">
        <v>41230</v>
      </c>
      <c r="AL728" s="10">
        <f>YEAR(ufc_fights_2[[#This Row],[date]])</f>
        <v>2012</v>
      </c>
      <c r="AM728" t="s">
        <v>4061</v>
      </c>
      <c r="AN728">
        <v>92</v>
      </c>
      <c r="AO728" t="s">
        <v>3913</v>
      </c>
      <c r="AP728">
        <f>IF(ufc_fights_2[[#This Row],[winner]]="Red",ufc_fights_2[[#This Row],[r_fighter_id]],ufc_fights_2[[#This Row],[b_fighter_id]])</f>
        <v>3097</v>
      </c>
      <c r="AQ728" t="str">
        <f>_xlfn.XLOOKUP(ufc_fights_2[[#This Row],[winnerID]],ufc_fighters[id],ufc_fighters[fighter_name],"xxx",0,1)</f>
        <v>Georges St-Pierre</v>
      </c>
    </row>
    <row r="729" spans="1:43">
      <c r="A729">
        <v>3097</v>
      </c>
      <c r="B729">
        <v>769</v>
      </c>
      <c r="C729">
        <f>_xlfn.XLOOKUP(ufc_fights_2[[#This Row],[r_fighter_id]],ufc_fighters[id],ufc_fighters[year],"xxx",0,1)</f>
        <v>1981</v>
      </c>
      <c r="D729">
        <f>_xlfn.XLOOKUP(ufc_fights_2[[#This Row],[b_fighter_id]],ufc_fighters[id],ufc_fighters[year],"Prázdné",0,1)</f>
        <v>1983</v>
      </c>
      <c r="E729" s="10">
        <f>YEAR(ufc_fights_2[[#This Row],[date]])-ufc_fights_2[[#This Row],[r_year]]</f>
        <v>32</v>
      </c>
      <c r="F729" s="10">
        <f>YEAR(ufc_fights_2[[#This Row],[date]])-ufc_fights_2[[#This Row],[b_year]]</f>
        <v>30</v>
      </c>
      <c r="G729">
        <v>0</v>
      </c>
      <c r="H729">
        <v>0</v>
      </c>
      <c r="I729">
        <v>0.62870000000000004</v>
      </c>
      <c r="J729">
        <v>0.30149999999999999</v>
      </c>
      <c r="K729">
        <v>0.73680000000000001</v>
      </c>
      <c r="L729">
        <v>0.45450000000000002</v>
      </c>
      <c r="M729">
        <v>0.5625</v>
      </c>
      <c r="N729">
        <v>0</v>
      </c>
      <c r="O729">
        <v>0</v>
      </c>
      <c r="P729">
        <v>1</v>
      </c>
      <c r="Q729">
        <v>0</v>
      </c>
      <c r="R729">
        <v>0</v>
      </c>
      <c r="S729" s="2">
        <v>9.5370370370370366E-3</v>
      </c>
      <c r="T729" s="2">
        <v>4.1666666666666669E-4</v>
      </c>
      <c r="U729">
        <v>0.56100000000000005</v>
      </c>
      <c r="V729">
        <v>0.19189999999999999</v>
      </c>
      <c r="W729">
        <v>0.81479999999999997</v>
      </c>
      <c r="X729">
        <v>0.82350000000000001</v>
      </c>
      <c r="Y729">
        <v>0.375</v>
      </c>
      <c r="Z729">
        <v>0.58489999999999998</v>
      </c>
      <c r="AA729">
        <v>0.21240000000000001</v>
      </c>
      <c r="AB729">
        <v>0.91669999999999996</v>
      </c>
      <c r="AC729">
        <v>0.73909999999999998</v>
      </c>
      <c r="AD729">
        <v>0.65310000000000001</v>
      </c>
      <c r="AE729">
        <v>0</v>
      </c>
      <c r="AF729" t="s">
        <v>3915</v>
      </c>
      <c r="AG729" s="2">
        <v>3.472222222222222E-3</v>
      </c>
      <c r="AH729" t="s">
        <v>3927</v>
      </c>
      <c r="AI729">
        <v>5</v>
      </c>
      <c r="AJ729" t="s">
        <v>3949</v>
      </c>
      <c r="AK729" s="3">
        <v>41349</v>
      </c>
      <c r="AL729" s="10">
        <f>YEAR(ufc_fights_2[[#This Row],[date]])</f>
        <v>2013</v>
      </c>
      <c r="AM729" t="s">
        <v>4061</v>
      </c>
      <c r="AN729">
        <v>92</v>
      </c>
      <c r="AO729" t="s">
        <v>3913</v>
      </c>
      <c r="AP729">
        <f>IF(ufc_fights_2[[#This Row],[winner]]="Red",ufc_fights_2[[#This Row],[r_fighter_id]],ufc_fights_2[[#This Row],[b_fighter_id]])</f>
        <v>3097</v>
      </c>
      <c r="AQ729" t="str">
        <f>_xlfn.XLOOKUP(ufc_fights_2[[#This Row],[winnerID]],ufc_fighters[id],ufc_fighters[fighter_name],"xxx",0,1)</f>
        <v>Georges St-Pierre</v>
      </c>
    </row>
    <row r="730" spans="1:43">
      <c r="A730">
        <v>3097</v>
      </c>
      <c r="B730">
        <v>2957</v>
      </c>
      <c r="C730">
        <f>_xlfn.XLOOKUP(ufc_fights_2[[#This Row],[r_fighter_id]],ufc_fighters[id],ufc_fighters[year],"xxx",0,1)</f>
        <v>1981</v>
      </c>
      <c r="D730">
        <f>_xlfn.XLOOKUP(ufc_fights_2[[#This Row],[b_fighter_id]],ufc_fighters[id],ufc_fighters[year],"Prázdné",0,1)</f>
        <v>1979</v>
      </c>
      <c r="E730" s="10">
        <f>YEAR(ufc_fights_2[[#This Row],[date]])-ufc_fights_2[[#This Row],[r_year]]</f>
        <v>30</v>
      </c>
      <c r="F730" s="10">
        <f>YEAR(ufc_fights_2[[#This Row],[date]])-ufc_fights_2[[#This Row],[b_year]]</f>
        <v>32</v>
      </c>
      <c r="G730">
        <v>0</v>
      </c>
      <c r="H730">
        <v>0</v>
      </c>
      <c r="I730">
        <v>0.34689999999999999</v>
      </c>
      <c r="J730">
        <v>0.19450000000000001</v>
      </c>
      <c r="K730">
        <v>0.36509999999999998</v>
      </c>
      <c r="L730">
        <v>0.22700000000000001</v>
      </c>
      <c r="M730">
        <v>0.66669999999999996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5.4398148148148144E-4</v>
      </c>
      <c r="T730" s="2">
        <v>2.3148148148148149E-4</v>
      </c>
      <c r="U730">
        <v>0.28420000000000001</v>
      </c>
      <c r="V730">
        <v>0.1069</v>
      </c>
      <c r="W730">
        <v>0.4667</v>
      </c>
      <c r="X730">
        <v>1</v>
      </c>
      <c r="Y730">
        <v>0.43590000000000001</v>
      </c>
      <c r="Z730">
        <v>0.34310000000000002</v>
      </c>
      <c r="AA730">
        <v>0.19550000000000001</v>
      </c>
      <c r="AB730">
        <v>1</v>
      </c>
      <c r="AC730">
        <v>0</v>
      </c>
      <c r="AD730">
        <v>0.4</v>
      </c>
      <c r="AE730">
        <v>0</v>
      </c>
      <c r="AF730" t="s">
        <v>3915</v>
      </c>
      <c r="AG730" s="2">
        <v>3.472222222222222E-3</v>
      </c>
      <c r="AH730" t="s">
        <v>3927</v>
      </c>
      <c r="AI730">
        <v>5</v>
      </c>
      <c r="AJ730" t="s">
        <v>3914</v>
      </c>
      <c r="AK730" s="3">
        <v>40663</v>
      </c>
      <c r="AL730" s="10">
        <f>YEAR(ufc_fights_2[[#This Row],[date]])</f>
        <v>2011</v>
      </c>
      <c r="AM730" t="s">
        <v>4061</v>
      </c>
      <c r="AN730">
        <v>65</v>
      </c>
      <c r="AO730" t="s">
        <v>3913</v>
      </c>
      <c r="AP730">
        <f>IF(ufc_fights_2[[#This Row],[winner]]="Red",ufc_fights_2[[#This Row],[r_fighter_id]],ufc_fights_2[[#This Row],[b_fighter_id]])</f>
        <v>3097</v>
      </c>
      <c r="AQ730" t="str">
        <f>_xlfn.XLOOKUP(ufc_fights_2[[#This Row],[winnerID]],ufc_fighters[id],ufc_fighters[fighter_name],"xxx",0,1)</f>
        <v>Georges St-Pierre</v>
      </c>
    </row>
    <row r="731" spans="1:43">
      <c r="A731">
        <v>3097</v>
      </c>
      <c r="B731">
        <v>1419</v>
      </c>
      <c r="C731">
        <f>_xlfn.XLOOKUP(ufc_fights_2[[#This Row],[r_fighter_id]],ufc_fighters[id],ufc_fighters[year],"xxx",0,1)</f>
        <v>1981</v>
      </c>
      <c r="D731">
        <f>_xlfn.XLOOKUP(ufc_fights_2[[#This Row],[b_fighter_id]],ufc_fighters[id],ufc_fighters[year],"Prázdné",0,1)</f>
        <v>1973</v>
      </c>
      <c r="E731" s="10">
        <f>YEAR(ufc_fights_2[[#This Row],[date]])-ufc_fights_2[[#This Row],[r_year]]</f>
        <v>25</v>
      </c>
      <c r="F731" s="10">
        <f>YEAR(ufc_fights_2[[#This Row],[date]])-ufc_fights_2[[#This Row],[b_year]]</f>
        <v>33</v>
      </c>
      <c r="G731">
        <v>2</v>
      </c>
      <c r="H731">
        <v>0</v>
      </c>
      <c r="I731">
        <v>0.48909999999999998</v>
      </c>
      <c r="J731">
        <v>0.25640000000000002</v>
      </c>
      <c r="K731">
        <v>0.51039999999999996</v>
      </c>
      <c r="L731">
        <v>0.25640000000000002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4.2824074074074075E-4</v>
      </c>
      <c r="T731" s="2">
        <v>0</v>
      </c>
      <c r="U731">
        <v>0.45710000000000001</v>
      </c>
      <c r="V731">
        <v>0.17649999999999999</v>
      </c>
      <c r="W731">
        <v>0.6</v>
      </c>
      <c r="X731">
        <v>0.58819999999999995</v>
      </c>
      <c r="Y731">
        <v>1</v>
      </c>
      <c r="Z731">
        <v>0.44590000000000002</v>
      </c>
      <c r="AA731">
        <v>0.22220000000000001</v>
      </c>
      <c r="AB731">
        <v>0.8</v>
      </c>
      <c r="AC731">
        <v>0.66669999999999996</v>
      </c>
      <c r="AD731">
        <v>0.61539999999999995</v>
      </c>
      <c r="AE731">
        <v>0</v>
      </c>
      <c r="AF731" t="s">
        <v>3910</v>
      </c>
      <c r="AG731" s="2">
        <v>9.837962962962962E-4</v>
      </c>
      <c r="AH731" t="s">
        <v>3927</v>
      </c>
      <c r="AI731">
        <v>5</v>
      </c>
      <c r="AJ731" t="s">
        <v>3925</v>
      </c>
      <c r="AK731" s="3">
        <v>39039</v>
      </c>
      <c r="AL731" s="10">
        <f>YEAR(ufc_fights_2[[#This Row],[date]])</f>
        <v>2006</v>
      </c>
      <c r="AM731" t="s">
        <v>4061</v>
      </c>
      <c r="AN731">
        <v>56</v>
      </c>
      <c r="AO731" t="s">
        <v>3913</v>
      </c>
      <c r="AP731">
        <f>IF(ufc_fights_2[[#This Row],[winner]]="Red",ufc_fights_2[[#This Row],[r_fighter_id]],ufc_fights_2[[#This Row],[b_fighter_id]])</f>
        <v>3097</v>
      </c>
      <c r="AQ731" t="str">
        <f>_xlfn.XLOOKUP(ufc_fights_2[[#This Row],[winnerID]],ufc_fighters[id],ufc_fighters[fighter_name],"xxx",0,1)</f>
        <v>Georges St-Pierre</v>
      </c>
    </row>
    <row r="732" spans="1:43">
      <c r="A732">
        <v>3097</v>
      </c>
      <c r="B732">
        <v>982</v>
      </c>
      <c r="C732">
        <f>_xlfn.XLOOKUP(ufc_fights_2[[#This Row],[r_fighter_id]],ufc_fighters[id],ufc_fighters[year],"xxx",0,1)</f>
        <v>1981</v>
      </c>
      <c r="D732">
        <f>_xlfn.XLOOKUP(ufc_fights_2[[#This Row],[b_fighter_id]],ufc_fighters[id],ufc_fighters[year],"Prázdné",0,1)</f>
        <v>1978</v>
      </c>
      <c r="E732" s="10">
        <f>YEAR(ufc_fights_2[[#This Row],[date]])-ufc_fights_2[[#This Row],[r_year]]</f>
        <v>27</v>
      </c>
      <c r="F732" s="10">
        <f>YEAR(ufc_fights_2[[#This Row],[date]])-ufc_fights_2[[#This Row],[b_year]]</f>
        <v>30</v>
      </c>
      <c r="G732">
        <v>3</v>
      </c>
      <c r="H732">
        <v>0</v>
      </c>
      <c r="I732">
        <v>0.5796</v>
      </c>
      <c r="J732">
        <v>0.28029999999999999</v>
      </c>
      <c r="K732">
        <v>0.67</v>
      </c>
      <c r="L732">
        <v>0.49740000000000001</v>
      </c>
      <c r="M732">
        <v>0.77780000000000005</v>
      </c>
      <c r="N732">
        <v>0</v>
      </c>
      <c r="O732">
        <v>1</v>
      </c>
      <c r="P732">
        <v>0</v>
      </c>
      <c r="Q732">
        <v>1</v>
      </c>
      <c r="R732">
        <v>0</v>
      </c>
      <c r="S732" s="2">
        <v>7.789351851851852E-3</v>
      </c>
      <c r="T732" s="2">
        <v>1.2962962962962963E-3</v>
      </c>
      <c r="U732">
        <v>0.53369999999999995</v>
      </c>
      <c r="V732">
        <v>0.20180000000000001</v>
      </c>
      <c r="W732">
        <v>0.76470000000000005</v>
      </c>
      <c r="X732">
        <v>0.9375</v>
      </c>
      <c r="Y732">
        <v>0.75</v>
      </c>
      <c r="Z732">
        <v>0.50990000000000002</v>
      </c>
      <c r="AA732">
        <v>0.24299999999999999</v>
      </c>
      <c r="AB732">
        <v>1</v>
      </c>
      <c r="AC732">
        <v>0.33329999999999999</v>
      </c>
      <c r="AD732">
        <v>0.7</v>
      </c>
      <c r="AE732">
        <v>0.71430000000000005</v>
      </c>
      <c r="AF732" t="s">
        <v>3915</v>
      </c>
      <c r="AG732" s="2">
        <v>3.472222222222222E-3</v>
      </c>
      <c r="AH732" t="s">
        <v>3927</v>
      </c>
      <c r="AI732">
        <v>5</v>
      </c>
      <c r="AJ732" t="s">
        <v>3949</v>
      </c>
      <c r="AK732" s="3">
        <v>39669</v>
      </c>
      <c r="AL732" s="10">
        <f>YEAR(ufc_fights_2[[#This Row],[date]])</f>
        <v>2008</v>
      </c>
      <c r="AM732" t="s">
        <v>4061</v>
      </c>
      <c r="AN732">
        <v>42</v>
      </c>
      <c r="AO732" t="s">
        <v>3913</v>
      </c>
      <c r="AP732">
        <f>IF(ufc_fights_2[[#This Row],[winner]]="Red",ufc_fights_2[[#This Row],[r_fighter_id]],ufc_fights_2[[#This Row],[b_fighter_id]])</f>
        <v>3097</v>
      </c>
      <c r="AQ732" t="str">
        <f>_xlfn.XLOOKUP(ufc_fights_2[[#This Row],[winnerID]],ufc_fighters[id],ufc_fighters[fighter_name],"xxx",0,1)</f>
        <v>Georges St-Pierre</v>
      </c>
    </row>
    <row r="733" spans="1:43">
      <c r="A733">
        <v>982</v>
      </c>
      <c r="B733">
        <v>1361</v>
      </c>
      <c r="C733">
        <f>_xlfn.XLOOKUP(ufc_fights_2[[#This Row],[r_fighter_id]],ufc_fighters[id],ufc_fighters[year],"xxx",0,1)</f>
        <v>1978</v>
      </c>
      <c r="D733">
        <f>_xlfn.XLOOKUP(ufc_fights_2[[#This Row],[b_fighter_id]],ufc_fighters[id],ufc_fighters[year],"Prázdné",0,1)</f>
        <v>1976</v>
      </c>
      <c r="E733" s="10">
        <f>YEAR(ufc_fights_2[[#This Row],[date]])-ufc_fights_2[[#This Row],[r_year]]</f>
        <v>28</v>
      </c>
      <c r="F733" s="10">
        <f>YEAR(ufc_fights_2[[#This Row],[date]])-ufc_fights_2[[#This Row],[b_year]]</f>
        <v>30</v>
      </c>
      <c r="G733">
        <v>0</v>
      </c>
      <c r="H733">
        <v>0</v>
      </c>
      <c r="I733">
        <v>0.56410000000000005</v>
      </c>
      <c r="J733">
        <v>0.23530000000000001</v>
      </c>
      <c r="K733">
        <v>0.8</v>
      </c>
      <c r="L733">
        <v>0.5484</v>
      </c>
      <c r="M733">
        <v>0.83330000000000004</v>
      </c>
      <c r="N733">
        <v>0</v>
      </c>
      <c r="O733">
        <v>0</v>
      </c>
      <c r="P733">
        <v>2</v>
      </c>
      <c r="Q733">
        <v>0</v>
      </c>
      <c r="R733">
        <v>0</v>
      </c>
      <c r="S733" s="2">
        <v>8.3333333333333332E-3</v>
      </c>
      <c r="T733" s="2">
        <v>5.7870370370370367E-4</v>
      </c>
      <c r="U733">
        <v>0.52939999999999998</v>
      </c>
      <c r="V733">
        <v>0.1429</v>
      </c>
      <c r="W733">
        <v>0.66669999999999996</v>
      </c>
      <c r="X733">
        <v>1</v>
      </c>
      <c r="Y733">
        <v>0</v>
      </c>
      <c r="Z733">
        <v>0.46879999999999999</v>
      </c>
      <c r="AA733">
        <v>0.2</v>
      </c>
      <c r="AB733">
        <v>0.25</v>
      </c>
      <c r="AC733">
        <v>0.5</v>
      </c>
      <c r="AD733">
        <v>0.66669999999999996</v>
      </c>
      <c r="AE733">
        <v>0</v>
      </c>
      <c r="AF733" t="s">
        <v>3915</v>
      </c>
      <c r="AG733" s="2">
        <v>3.472222222222222E-3</v>
      </c>
      <c r="AH733" t="s">
        <v>3911</v>
      </c>
      <c r="AI733">
        <v>3</v>
      </c>
      <c r="AJ733" t="s">
        <v>3939</v>
      </c>
      <c r="AK733" s="3">
        <v>39004</v>
      </c>
      <c r="AL733" s="10">
        <f>YEAR(ufc_fights_2[[#This Row],[date]])</f>
        <v>2006</v>
      </c>
      <c r="AM733" t="s">
        <v>4061</v>
      </c>
      <c r="AN733">
        <v>1</v>
      </c>
      <c r="AO733" t="s">
        <v>3913</v>
      </c>
      <c r="AP733">
        <f>IF(ufc_fights_2[[#This Row],[winner]]="Red",ufc_fights_2[[#This Row],[r_fighter_id]],ufc_fights_2[[#This Row],[b_fighter_id]])</f>
        <v>982</v>
      </c>
      <c r="AQ733" t="str">
        <f>_xlfn.XLOOKUP(ufc_fights_2[[#This Row],[winnerID]],ufc_fighters[id],ufc_fighters[fighter_name],"xxx",0,1)</f>
        <v>Jon Fitch</v>
      </c>
    </row>
    <row r="734" spans="1:43">
      <c r="A734">
        <v>596</v>
      </c>
      <c r="B734">
        <v>1319</v>
      </c>
      <c r="C734">
        <f>_xlfn.XLOOKUP(ufc_fights_2[[#This Row],[r_fighter_id]],ufc_fighters[id],ufc_fighters[year],"xxx",0,1)</f>
        <v>1984</v>
      </c>
      <c r="D734">
        <f>_xlfn.XLOOKUP(ufc_fights_2[[#This Row],[b_fighter_id]],ufc_fighters[id],ufc_fighters[year],"Prázdné",0,1)</f>
        <v>1983</v>
      </c>
      <c r="E734" s="10">
        <f>YEAR(ufc_fights_2[[#This Row],[date]])-ufc_fights_2[[#This Row],[r_year]]</f>
        <v>29</v>
      </c>
      <c r="F734" s="10">
        <f>YEAR(ufc_fights_2[[#This Row],[date]])-ufc_fights_2[[#This Row],[b_year]]</f>
        <v>30</v>
      </c>
      <c r="G734">
        <v>0</v>
      </c>
      <c r="H734">
        <v>0</v>
      </c>
      <c r="I734">
        <v>0.28970000000000001</v>
      </c>
      <c r="J734">
        <v>0.42249999999999999</v>
      </c>
      <c r="K734">
        <v>0.4677</v>
      </c>
      <c r="L734">
        <v>0.61609999999999998</v>
      </c>
      <c r="M734">
        <v>0</v>
      </c>
      <c r="N734">
        <v>0.8</v>
      </c>
      <c r="O734">
        <v>0</v>
      </c>
      <c r="P734">
        <v>0</v>
      </c>
      <c r="Q734">
        <v>0</v>
      </c>
      <c r="R734">
        <v>0</v>
      </c>
      <c r="S734" s="2">
        <v>2.7777777777777778E-4</v>
      </c>
      <c r="T734" s="2">
        <v>5.5671296296296293E-3</v>
      </c>
      <c r="U734">
        <v>0.2203</v>
      </c>
      <c r="V734">
        <v>0.4032</v>
      </c>
      <c r="W734">
        <v>0.625</v>
      </c>
      <c r="X734">
        <v>0.54549999999999998</v>
      </c>
      <c r="Y734">
        <v>0.25</v>
      </c>
      <c r="Z734">
        <v>0.26150000000000001</v>
      </c>
      <c r="AA734">
        <v>0.35709999999999997</v>
      </c>
      <c r="AB734">
        <v>0.22220000000000001</v>
      </c>
      <c r="AC734">
        <v>0.55559999999999998</v>
      </c>
      <c r="AD734">
        <v>1</v>
      </c>
      <c r="AE734">
        <v>0.83330000000000004</v>
      </c>
      <c r="AF734" t="s">
        <v>3915</v>
      </c>
      <c r="AG734" s="2">
        <v>3.472222222222222E-3</v>
      </c>
      <c r="AH734" t="s">
        <v>3911</v>
      </c>
      <c r="AI734">
        <v>3</v>
      </c>
      <c r="AJ734" t="s">
        <v>3931</v>
      </c>
      <c r="AK734" s="3">
        <v>41349</v>
      </c>
      <c r="AL734" s="10">
        <f>YEAR(ufc_fights_2[[#This Row],[date]])</f>
        <v>2013</v>
      </c>
      <c r="AM734" t="s">
        <v>4061</v>
      </c>
      <c r="AN734">
        <v>92</v>
      </c>
      <c r="AO734" t="s">
        <v>3918</v>
      </c>
      <c r="AP734">
        <f>IF(ufc_fights_2[[#This Row],[winner]]="Red",ufc_fights_2[[#This Row],[r_fighter_id]],ufc_fights_2[[#This Row],[b_fighter_id]])</f>
        <v>1319</v>
      </c>
      <c r="AQ734" t="str">
        <f>_xlfn.XLOOKUP(ufc_fights_2[[#This Row],[winnerID]],ufc_fighters[id],ufc_fighters[fighter_name],"xxx",0,1)</f>
        <v>Johny Hendricks</v>
      </c>
    </row>
    <row r="735" spans="1:43">
      <c r="A735">
        <v>1273</v>
      </c>
      <c r="B735">
        <v>1955</v>
      </c>
      <c r="C735">
        <f>_xlfn.XLOOKUP(ufc_fights_2[[#This Row],[r_fighter_id]],ufc_fighters[id],ufc_fighters[year],"xxx",0,1)</f>
        <v>1982</v>
      </c>
      <c r="D735">
        <f>_xlfn.XLOOKUP(ufc_fights_2[[#This Row],[b_fighter_id]],ufc_fighters[id],ufc_fighters[year],"Prázdné",0,1)</f>
        <v>1982</v>
      </c>
      <c r="E735" s="10">
        <f>YEAR(ufc_fights_2[[#This Row],[date]])-ufc_fights_2[[#This Row],[r_year]]</f>
        <v>27</v>
      </c>
      <c r="F735" s="10">
        <f>YEAR(ufc_fights_2[[#This Row],[date]])-ufc_fights_2[[#This Row],[b_year]]</f>
        <v>27</v>
      </c>
      <c r="G735">
        <v>1</v>
      </c>
      <c r="H735">
        <v>0</v>
      </c>
      <c r="I735">
        <v>0.41670000000000001</v>
      </c>
      <c r="J735">
        <v>0.28570000000000001</v>
      </c>
      <c r="K735">
        <v>0.41670000000000001</v>
      </c>
      <c r="L735">
        <v>0.28570000000000001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2.3148148148148147E-5</v>
      </c>
      <c r="T735" s="2">
        <v>0</v>
      </c>
      <c r="U735">
        <v>0.33329999999999999</v>
      </c>
      <c r="V735">
        <v>0.33329999999999999</v>
      </c>
      <c r="W735">
        <v>0</v>
      </c>
      <c r="X735">
        <v>0.66669999999999996</v>
      </c>
      <c r="Y735">
        <v>0</v>
      </c>
      <c r="Z735">
        <v>0.36359999999999998</v>
      </c>
      <c r="AA735">
        <v>0.28570000000000001</v>
      </c>
      <c r="AB735">
        <v>0</v>
      </c>
      <c r="AC735">
        <v>0</v>
      </c>
      <c r="AD735">
        <v>1</v>
      </c>
      <c r="AE735">
        <v>0</v>
      </c>
      <c r="AF735" t="s">
        <v>3910</v>
      </c>
      <c r="AG735" s="2">
        <v>7.9861111111111116E-4</v>
      </c>
      <c r="AH735" t="s">
        <v>3911</v>
      </c>
      <c r="AI735">
        <v>3</v>
      </c>
      <c r="AJ735" t="s">
        <v>4016</v>
      </c>
      <c r="AK735" s="3">
        <v>39865</v>
      </c>
      <c r="AL735" s="10">
        <f>YEAR(ufc_fights_2[[#This Row],[date]])</f>
        <v>2009</v>
      </c>
      <c r="AM735" t="s">
        <v>4061</v>
      </c>
      <c r="AN735">
        <v>70</v>
      </c>
      <c r="AO735" t="s">
        <v>3913</v>
      </c>
      <c r="AP735">
        <f>IF(ufc_fights_2[[#This Row],[winner]]="Red",ufc_fights_2[[#This Row],[r_fighter_id]],ufc_fights_2[[#This Row],[b_fighter_id]])</f>
        <v>1273</v>
      </c>
      <c r="AQ735" t="str">
        <f>_xlfn.XLOOKUP(ufc_fights_2[[#This Row],[winnerID]],ufc_fighters[id],ufc_fighters[fighter_name],"xxx",0,1)</f>
        <v>Dan Hardy</v>
      </c>
    </row>
    <row r="736" spans="1:43">
      <c r="A736">
        <v>1273</v>
      </c>
      <c r="B736">
        <v>3176</v>
      </c>
      <c r="C736">
        <f>_xlfn.XLOOKUP(ufc_fights_2[[#This Row],[r_fighter_id]],ufc_fighters[id],ufc_fighters[year],"xxx",0,1)</f>
        <v>1982</v>
      </c>
      <c r="D736">
        <f>_xlfn.XLOOKUP(ufc_fights_2[[#This Row],[b_fighter_id]],ufc_fighters[id],ufc_fighters[year],"Prázdné",0,1)</f>
        <v>1979</v>
      </c>
      <c r="E736" s="10">
        <f>YEAR(ufc_fights_2[[#This Row],[date]])-ufc_fights_2[[#This Row],[r_year]]</f>
        <v>27</v>
      </c>
      <c r="F736" s="10">
        <f>YEAR(ufc_fights_2[[#This Row],[date]])-ufc_fights_2[[#This Row],[b_year]]</f>
        <v>30</v>
      </c>
      <c r="G736">
        <v>0</v>
      </c>
      <c r="H736">
        <v>0</v>
      </c>
      <c r="I736">
        <v>0.49109999999999998</v>
      </c>
      <c r="J736">
        <v>0.38779999999999998</v>
      </c>
      <c r="K736">
        <v>0.64849999999999997</v>
      </c>
      <c r="L736">
        <v>0.53569999999999995</v>
      </c>
      <c r="M736">
        <v>0.25</v>
      </c>
      <c r="N736">
        <v>0</v>
      </c>
      <c r="O736">
        <v>0</v>
      </c>
      <c r="P736">
        <v>1</v>
      </c>
      <c r="Q736">
        <v>0</v>
      </c>
      <c r="R736">
        <v>0</v>
      </c>
      <c r="S736" s="2">
        <v>4.1550925925925922E-3</v>
      </c>
      <c r="T736" s="2">
        <v>1.8402777777777777E-3</v>
      </c>
      <c r="U736">
        <v>0.33329999999999999</v>
      </c>
      <c r="V736">
        <v>0.25369999999999998</v>
      </c>
      <c r="W736">
        <v>0.75860000000000005</v>
      </c>
      <c r="X736">
        <v>0.6</v>
      </c>
      <c r="Y736">
        <v>0.6</v>
      </c>
      <c r="Z736">
        <v>0.25</v>
      </c>
      <c r="AA736">
        <v>0.28810000000000002</v>
      </c>
      <c r="AB736">
        <v>0.78259999999999996</v>
      </c>
      <c r="AC736">
        <v>0.53849999999999998</v>
      </c>
      <c r="AD736">
        <v>0.66669999999999996</v>
      </c>
      <c r="AE736">
        <v>0</v>
      </c>
      <c r="AF736" t="s">
        <v>3915</v>
      </c>
      <c r="AG736" s="2">
        <v>3.472222222222222E-3</v>
      </c>
      <c r="AH736" t="s">
        <v>3911</v>
      </c>
      <c r="AI736">
        <v>3</v>
      </c>
      <c r="AJ736" t="s">
        <v>4016</v>
      </c>
      <c r="AK736" s="3">
        <v>40131</v>
      </c>
      <c r="AL736" s="10">
        <f>YEAR(ufc_fights_2[[#This Row],[date]])</f>
        <v>2009</v>
      </c>
      <c r="AM736" t="s">
        <v>4061</v>
      </c>
      <c r="AN736">
        <v>33</v>
      </c>
      <c r="AO736" t="s">
        <v>3913</v>
      </c>
      <c r="AP736">
        <f>IF(ufc_fights_2[[#This Row],[winner]]="Red",ufc_fights_2[[#This Row],[r_fighter_id]],ufc_fights_2[[#This Row],[b_fighter_id]])</f>
        <v>1273</v>
      </c>
      <c r="AQ736" t="str">
        <f>_xlfn.XLOOKUP(ufc_fights_2[[#This Row],[winnerID]],ufc_fighters[id],ufc_fighters[fighter_name],"xxx",0,1)</f>
        <v>Dan Hardy</v>
      </c>
    </row>
    <row r="737" spans="1:43">
      <c r="A737">
        <v>1319</v>
      </c>
      <c r="B737">
        <v>2794</v>
      </c>
      <c r="C737">
        <f>_xlfn.XLOOKUP(ufc_fights_2[[#This Row],[r_fighter_id]],ufc_fighters[id],ufc_fighters[year],"xxx",0,1)</f>
        <v>1983</v>
      </c>
      <c r="D737">
        <f>_xlfn.XLOOKUP(ufc_fights_2[[#This Row],[b_fighter_id]],ufc_fighters[id],ufc_fighters[year],"Prázdné",0,1)</f>
        <v>1980</v>
      </c>
      <c r="E737" s="10">
        <f>YEAR(ufc_fights_2[[#This Row],[date]])-ufc_fights_2[[#This Row],[r_year]]</f>
        <v>26</v>
      </c>
      <c r="F737" s="10">
        <f>YEAR(ufc_fights_2[[#This Row],[date]])-ufc_fights_2[[#This Row],[b_year]]</f>
        <v>29</v>
      </c>
      <c r="G737">
        <v>1</v>
      </c>
      <c r="H737">
        <v>0</v>
      </c>
      <c r="I737">
        <v>0.4667</v>
      </c>
      <c r="J737">
        <v>0.22220000000000001</v>
      </c>
      <c r="K737">
        <v>0.4667</v>
      </c>
      <c r="L737">
        <v>0.22220000000000001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2.3148148148148147E-5</v>
      </c>
      <c r="T737" s="2">
        <v>0</v>
      </c>
      <c r="U737">
        <v>0.4667</v>
      </c>
      <c r="V737">
        <v>0.16669999999999999</v>
      </c>
      <c r="W737">
        <v>0</v>
      </c>
      <c r="X737">
        <v>0</v>
      </c>
      <c r="Y737">
        <v>0.5</v>
      </c>
      <c r="Z737">
        <v>0.4</v>
      </c>
      <c r="AA737">
        <v>0.22220000000000001</v>
      </c>
      <c r="AB737">
        <v>1</v>
      </c>
      <c r="AC737">
        <v>0</v>
      </c>
      <c r="AD737">
        <v>0</v>
      </c>
      <c r="AE737">
        <v>0</v>
      </c>
      <c r="AF737" t="s">
        <v>3910</v>
      </c>
      <c r="AG737" s="2">
        <v>3.3564814814814812E-4</v>
      </c>
      <c r="AH737" t="s">
        <v>3911</v>
      </c>
      <c r="AI737">
        <v>3</v>
      </c>
      <c r="AJ737" t="s">
        <v>3928</v>
      </c>
      <c r="AK737" s="3">
        <v>40033</v>
      </c>
      <c r="AL737" s="10">
        <f>YEAR(ufc_fights_2[[#This Row],[date]])</f>
        <v>2009</v>
      </c>
      <c r="AM737" t="s">
        <v>4061</v>
      </c>
      <c r="AN737">
        <v>11</v>
      </c>
      <c r="AO737" t="s">
        <v>3913</v>
      </c>
      <c r="AP737">
        <f>IF(ufc_fights_2[[#This Row],[winner]]="Red",ufc_fights_2[[#This Row],[r_fighter_id]],ufc_fights_2[[#This Row],[b_fighter_id]])</f>
        <v>1319</v>
      </c>
      <c r="AQ737" t="str">
        <f>_xlfn.XLOOKUP(ufc_fights_2[[#This Row],[winnerID]],ufc_fighters[id],ufc_fighters[fighter_name],"xxx",0,1)</f>
        <v>Johny Hendricks</v>
      </c>
    </row>
    <row r="738" spans="1:43">
      <c r="A738">
        <v>1319</v>
      </c>
      <c r="B738">
        <v>2539</v>
      </c>
      <c r="C738">
        <f>_xlfn.XLOOKUP(ufc_fights_2[[#This Row],[r_fighter_id]],ufc_fighters[id],ufc_fighters[year],"xxx",0,1)</f>
        <v>1983</v>
      </c>
      <c r="D738">
        <f>_xlfn.XLOOKUP(ufc_fights_2[[#This Row],[b_fighter_id]],ufc_fighters[id],ufc_fighters[year],"Prázdné",0,1)</f>
        <v>1980</v>
      </c>
      <c r="E738" s="10">
        <f>YEAR(ufc_fights_2[[#This Row],[date]])-ufc_fights_2[[#This Row],[r_year]]</f>
        <v>28</v>
      </c>
      <c r="F738" s="10">
        <f>YEAR(ufc_fights_2[[#This Row],[date]])-ufc_fights_2[[#This Row],[b_year]]</f>
        <v>31</v>
      </c>
      <c r="G738">
        <v>0</v>
      </c>
      <c r="H738">
        <v>0</v>
      </c>
      <c r="I738">
        <v>0.44629999999999997</v>
      </c>
      <c r="J738">
        <v>0.37369999999999998</v>
      </c>
      <c r="K738">
        <v>0.56599999999999995</v>
      </c>
      <c r="L738">
        <v>0.55859999999999999</v>
      </c>
      <c r="M738">
        <v>0.16669999999999999</v>
      </c>
      <c r="N738">
        <v>0.25</v>
      </c>
      <c r="O738">
        <v>0</v>
      </c>
      <c r="P738">
        <v>0</v>
      </c>
      <c r="Q738">
        <v>0</v>
      </c>
      <c r="R738">
        <v>0</v>
      </c>
      <c r="S738" s="2">
        <v>1.2962962962962963E-3</v>
      </c>
      <c r="T738" s="2">
        <v>2.1990740740740742E-3</v>
      </c>
      <c r="U738">
        <v>0.33700000000000002</v>
      </c>
      <c r="V738">
        <v>0.30859999999999999</v>
      </c>
      <c r="W738">
        <v>0.83330000000000004</v>
      </c>
      <c r="X738">
        <v>0.72729999999999995</v>
      </c>
      <c r="Y738">
        <v>1</v>
      </c>
      <c r="Z738">
        <v>0.3</v>
      </c>
      <c r="AA738">
        <v>0.2167</v>
      </c>
      <c r="AB738">
        <v>0.73170000000000002</v>
      </c>
      <c r="AC738">
        <v>0.58330000000000004</v>
      </c>
      <c r="AD738">
        <v>0</v>
      </c>
      <c r="AE738">
        <v>1</v>
      </c>
      <c r="AF738" t="s">
        <v>3922</v>
      </c>
      <c r="AG738" s="2">
        <v>3.472222222222222E-3</v>
      </c>
      <c r="AH738" t="s">
        <v>3911</v>
      </c>
      <c r="AI738">
        <v>3</v>
      </c>
      <c r="AJ738" t="s">
        <v>3939</v>
      </c>
      <c r="AK738" s="3">
        <v>40761</v>
      </c>
      <c r="AL738" s="10">
        <f>YEAR(ufc_fights_2[[#This Row],[date]])</f>
        <v>2011</v>
      </c>
      <c r="AM738" t="s">
        <v>4061</v>
      </c>
      <c r="AN738">
        <v>11</v>
      </c>
      <c r="AO738" t="s">
        <v>3913</v>
      </c>
      <c r="AP738">
        <f>IF(ufc_fights_2[[#This Row],[winner]]="Red",ufc_fights_2[[#This Row],[r_fighter_id]],ufc_fights_2[[#This Row],[b_fighter_id]])</f>
        <v>1319</v>
      </c>
      <c r="AQ738" t="str">
        <f>_xlfn.XLOOKUP(ufc_fights_2[[#This Row],[winnerID]],ufc_fighters[id],ufc_fighters[fighter_name],"xxx",0,1)</f>
        <v>Johny Hendricks</v>
      </c>
    </row>
    <row r="739" spans="1:43">
      <c r="A739">
        <v>982</v>
      </c>
      <c r="B739">
        <v>1319</v>
      </c>
      <c r="C739">
        <f>_xlfn.XLOOKUP(ufc_fights_2[[#This Row],[r_fighter_id]],ufc_fighters[id],ufc_fighters[year],"xxx",0,1)</f>
        <v>1978</v>
      </c>
      <c r="D739">
        <f>_xlfn.XLOOKUP(ufc_fights_2[[#This Row],[b_fighter_id]],ufc_fighters[id],ufc_fighters[year],"Prázdné",0,1)</f>
        <v>1983</v>
      </c>
      <c r="E739" s="10">
        <f>YEAR(ufc_fights_2[[#This Row],[date]])-ufc_fights_2[[#This Row],[r_year]]</f>
        <v>33</v>
      </c>
      <c r="F739" s="10">
        <f>YEAR(ufc_fights_2[[#This Row],[date]])-ufc_fights_2[[#This Row],[b_year]]</f>
        <v>28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</v>
      </c>
      <c r="T739" s="2">
        <v>2.3148148148148147E-5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 t="s">
        <v>3910</v>
      </c>
      <c r="AG739" s="2">
        <v>1.3888888888888889E-4</v>
      </c>
      <c r="AH739" t="s">
        <v>3911</v>
      </c>
      <c r="AI739">
        <v>3</v>
      </c>
      <c r="AJ739" t="s">
        <v>3967</v>
      </c>
      <c r="AK739" s="3">
        <v>40907</v>
      </c>
      <c r="AL739" s="10">
        <f>YEAR(ufc_fights_2[[#This Row],[date]])</f>
        <v>2011</v>
      </c>
      <c r="AM739" t="s">
        <v>4061</v>
      </c>
      <c r="AN739">
        <v>1</v>
      </c>
      <c r="AO739" t="s">
        <v>3918</v>
      </c>
      <c r="AP739">
        <f>IF(ufc_fights_2[[#This Row],[winner]]="Red",ufc_fights_2[[#This Row],[r_fighter_id]],ufc_fights_2[[#This Row],[b_fighter_id]])</f>
        <v>1319</v>
      </c>
      <c r="AQ739" t="str">
        <f>_xlfn.XLOOKUP(ufc_fights_2[[#This Row],[winnerID]],ufc_fighters[id],ufc_fighters[fighter_name],"xxx",0,1)</f>
        <v>Johny Hendricks</v>
      </c>
    </row>
    <row r="740" spans="1:43">
      <c r="A740">
        <v>1588</v>
      </c>
      <c r="B740">
        <v>216</v>
      </c>
      <c r="C740">
        <f>_xlfn.XLOOKUP(ufc_fights_2[[#This Row],[r_fighter_id]],ufc_fighters[id],ufc_fighters[year],"xxx",0,1)</f>
        <v>1982</v>
      </c>
      <c r="D740">
        <f>_xlfn.XLOOKUP(ufc_fights_2[[#This Row],[b_fighter_id]],ufc_fighters[id],ufc_fighters[year],"Prázdné",0,1)</f>
        <v>1976</v>
      </c>
      <c r="E740" s="10">
        <f>YEAR(ufc_fights_2[[#This Row],[date]])-ufc_fights_2[[#This Row],[r_year]]</f>
        <v>27</v>
      </c>
      <c r="F740" s="10">
        <f>YEAR(ufc_fights_2[[#This Row],[date]])-ufc_fights_2[[#This Row],[b_year]]</f>
        <v>33</v>
      </c>
      <c r="G740">
        <v>1</v>
      </c>
      <c r="H740">
        <v>0</v>
      </c>
      <c r="I740">
        <v>0.63460000000000005</v>
      </c>
      <c r="J740">
        <v>0.4</v>
      </c>
      <c r="K740">
        <v>0.71830000000000005</v>
      </c>
      <c r="L740">
        <v>0.52</v>
      </c>
      <c r="M740">
        <v>0</v>
      </c>
      <c r="N740">
        <v>0.5</v>
      </c>
      <c r="O740">
        <v>2</v>
      </c>
      <c r="P740">
        <v>0</v>
      </c>
      <c r="Q740">
        <v>0</v>
      </c>
      <c r="R740">
        <v>0</v>
      </c>
      <c r="S740" s="2">
        <v>2.1527777777777778E-3</v>
      </c>
      <c r="T740" s="2">
        <v>1.5625000000000001E-3</v>
      </c>
      <c r="U740">
        <v>0.61899999999999999</v>
      </c>
      <c r="V740">
        <v>8.3299999999999999E-2</v>
      </c>
      <c r="W740">
        <v>0.66669999999999996</v>
      </c>
      <c r="X740">
        <v>1</v>
      </c>
      <c r="Y740">
        <v>0.85709999999999997</v>
      </c>
      <c r="Z740">
        <v>0.25</v>
      </c>
      <c r="AA740">
        <v>0.26669999999999999</v>
      </c>
      <c r="AB740">
        <v>0.6</v>
      </c>
      <c r="AC740">
        <v>1</v>
      </c>
      <c r="AD740">
        <v>0.88460000000000005</v>
      </c>
      <c r="AE740">
        <v>0.5</v>
      </c>
      <c r="AF740" t="s">
        <v>3910</v>
      </c>
      <c r="AG740" s="2">
        <v>2.1875000000000002E-3</v>
      </c>
      <c r="AH740" t="s">
        <v>3911</v>
      </c>
      <c r="AI740">
        <v>3</v>
      </c>
      <c r="AJ740" t="s">
        <v>4016</v>
      </c>
      <c r="AK740" s="3">
        <v>39830</v>
      </c>
      <c r="AL740" s="10">
        <f>YEAR(ufc_fights_2[[#This Row],[date]])</f>
        <v>2009</v>
      </c>
      <c r="AM740" t="s">
        <v>4061</v>
      </c>
      <c r="AN740">
        <v>100</v>
      </c>
      <c r="AO740" t="s">
        <v>3913</v>
      </c>
      <c r="AP740">
        <f>IF(ufc_fights_2[[#This Row],[winner]]="Red",ufc_fights_2[[#This Row],[r_fighter_id]],ufc_fights_2[[#This Row],[b_fighter_id]])</f>
        <v>1588</v>
      </c>
      <c r="AQ740" t="str">
        <f>_xlfn.XLOOKUP(ufc_fights_2[[#This Row],[winnerID]],ufc_fighters[id],ufc_fighters[fighter_name],"xxx",0,1)</f>
        <v>Martin Kampmann</v>
      </c>
    </row>
    <row r="741" spans="1:43">
      <c r="A741">
        <v>3138</v>
      </c>
      <c r="B741">
        <v>1588</v>
      </c>
      <c r="C741">
        <f>_xlfn.XLOOKUP(ufc_fights_2[[#This Row],[r_fighter_id]],ufc_fighters[id],ufc_fighters[year],"xxx",0,1)</f>
        <v>1984</v>
      </c>
      <c r="D741">
        <f>_xlfn.XLOOKUP(ufc_fights_2[[#This Row],[b_fighter_id]],ufc_fighters[id],ufc_fighters[year],"Prázdné",0,1)</f>
        <v>1982</v>
      </c>
      <c r="E741" s="10">
        <f>YEAR(ufc_fights_2[[#This Row],[date]])-ufc_fights_2[[#This Row],[r_year]]</f>
        <v>27</v>
      </c>
      <c r="F741" s="10">
        <f>YEAR(ufc_fights_2[[#This Row],[date]])-ufc_fights_2[[#This Row],[b_year]]</f>
        <v>29</v>
      </c>
      <c r="G741">
        <v>0</v>
      </c>
      <c r="H741">
        <v>0</v>
      </c>
      <c r="I741">
        <v>0.35880000000000001</v>
      </c>
      <c r="J741">
        <v>0.25850000000000001</v>
      </c>
      <c r="K741">
        <v>0.39889999999999998</v>
      </c>
      <c r="L741">
        <v>0.33329999999999999</v>
      </c>
      <c r="M741">
        <v>0.33329999999999999</v>
      </c>
      <c r="N741">
        <v>0.33329999999999999</v>
      </c>
      <c r="O741">
        <v>0</v>
      </c>
      <c r="P741">
        <v>1</v>
      </c>
      <c r="Q741">
        <v>0</v>
      </c>
      <c r="R741">
        <v>0</v>
      </c>
      <c r="S741" s="2">
        <v>4.2824074074074075E-4</v>
      </c>
      <c r="T741" s="2">
        <v>3.414351851851852E-3</v>
      </c>
      <c r="U741">
        <v>0.28470000000000001</v>
      </c>
      <c r="V741">
        <v>0.24460000000000001</v>
      </c>
      <c r="W741">
        <v>0.66669999999999996</v>
      </c>
      <c r="X741">
        <v>0</v>
      </c>
      <c r="Y741">
        <v>0</v>
      </c>
      <c r="Z741">
        <v>0.3241</v>
      </c>
      <c r="AA741">
        <v>0.2283</v>
      </c>
      <c r="AB741">
        <v>0.56000000000000005</v>
      </c>
      <c r="AC741">
        <v>0.3125</v>
      </c>
      <c r="AD741">
        <v>0</v>
      </c>
      <c r="AE741">
        <v>1</v>
      </c>
      <c r="AF741" t="s">
        <v>3922</v>
      </c>
      <c r="AG741" s="2">
        <v>3.472222222222222E-3</v>
      </c>
      <c r="AH741" t="s">
        <v>3911</v>
      </c>
      <c r="AI741">
        <v>3</v>
      </c>
      <c r="AJ741" t="s">
        <v>3974</v>
      </c>
      <c r="AK741" s="3">
        <v>40866</v>
      </c>
      <c r="AL741" s="10">
        <f>YEAR(ufc_fights_2[[#This Row],[date]])</f>
        <v>2011</v>
      </c>
      <c r="AM741" t="s">
        <v>4061</v>
      </c>
      <c r="AN741">
        <v>83</v>
      </c>
      <c r="AO741" t="s">
        <v>3918</v>
      </c>
      <c r="AP741">
        <f>IF(ufc_fights_2[[#This Row],[winner]]="Red",ufc_fights_2[[#This Row],[r_fighter_id]],ufc_fights_2[[#This Row],[b_fighter_id]])</f>
        <v>1588</v>
      </c>
      <c r="AQ741" t="str">
        <f>_xlfn.XLOOKUP(ufc_fights_2[[#This Row],[winnerID]],ufc_fighters[id],ufc_fighters[fighter_name],"xxx",0,1)</f>
        <v>Martin Kampmann</v>
      </c>
    </row>
    <row r="742" spans="1:43">
      <c r="A742">
        <v>3241</v>
      </c>
      <c r="B742">
        <v>1588</v>
      </c>
      <c r="C742">
        <f>_xlfn.XLOOKUP(ufc_fights_2[[#This Row],[r_fighter_id]],ufc_fighters[id],ufc_fighters[year],"xxx",0,1)</f>
        <v>1981</v>
      </c>
      <c r="D742">
        <f>_xlfn.XLOOKUP(ufc_fights_2[[#This Row],[b_fighter_id]],ufc_fighters[id],ufc_fighters[year],"Prázdné",0,1)</f>
        <v>1982</v>
      </c>
      <c r="E742" s="10">
        <f>YEAR(ufc_fights_2[[#This Row],[date]])-ufc_fights_2[[#This Row],[r_year]]</f>
        <v>29</v>
      </c>
      <c r="F742" s="10">
        <f>YEAR(ufc_fights_2[[#This Row],[date]])-ufc_fights_2[[#This Row],[b_year]]</f>
        <v>28</v>
      </c>
      <c r="G742">
        <v>0</v>
      </c>
      <c r="H742">
        <v>0</v>
      </c>
      <c r="I742">
        <v>0.32500000000000001</v>
      </c>
      <c r="J742">
        <v>0.40679999999999999</v>
      </c>
      <c r="K742">
        <v>0.36959999999999998</v>
      </c>
      <c r="L742">
        <v>0.56630000000000003</v>
      </c>
      <c r="M742">
        <v>0.1111</v>
      </c>
      <c r="N742">
        <v>0.33329999999999999</v>
      </c>
      <c r="O742">
        <v>1</v>
      </c>
      <c r="P742">
        <v>3</v>
      </c>
      <c r="Q742">
        <v>1</v>
      </c>
      <c r="R742">
        <v>0</v>
      </c>
      <c r="S742" s="2">
        <v>1.0763888888888889E-3</v>
      </c>
      <c r="T742" s="2">
        <v>4.8495370370370368E-3</v>
      </c>
      <c r="U742">
        <v>0.23530000000000001</v>
      </c>
      <c r="V742">
        <v>0.40429999999999999</v>
      </c>
      <c r="W742">
        <v>0.66669999999999996</v>
      </c>
      <c r="X742">
        <v>1</v>
      </c>
      <c r="Y742">
        <v>0.28570000000000001</v>
      </c>
      <c r="Z742">
        <v>0.2727</v>
      </c>
      <c r="AA742">
        <v>0.31819999999999998</v>
      </c>
      <c r="AB742">
        <v>0.4</v>
      </c>
      <c r="AC742">
        <v>0.83330000000000004</v>
      </c>
      <c r="AD742">
        <v>1</v>
      </c>
      <c r="AE742">
        <v>0.55559999999999998</v>
      </c>
      <c r="AF742" t="s">
        <v>3915</v>
      </c>
      <c r="AG742" s="2">
        <v>3.472222222222222E-3</v>
      </c>
      <c r="AH742" t="s">
        <v>3911</v>
      </c>
      <c r="AI742">
        <v>3</v>
      </c>
      <c r="AJ742" t="s">
        <v>3914</v>
      </c>
      <c r="AK742" s="3">
        <v>40341</v>
      </c>
      <c r="AL742" s="10">
        <f>YEAR(ufc_fights_2[[#This Row],[date]])</f>
        <v>2010</v>
      </c>
      <c r="AM742" t="s">
        <v>4061</v>
      </c>
      <c r="AN742">
        <v>80</v>
      </c>
      <c r="AO742" t="s">
        <v>3918</v>
      </c>
      <c r="AP742">
        <f>IF(ufc_fights_2[[#This Row],[winner]]="Red",ufc_fights_2[[#This Row],[r_fighter_id]],ufc_fights_2[[#This Row],[b_fighter_id]])</f>
        <v>1588</v>
      </c>
      <c r="AQ742" t="str">
        <f>_xlfn.XLOOKUP(ufc_fights_2[[#This Row],[winnerID]],ufc_fighters[id],ufc_fighters[fighter_name],"xxx",0,1)</f>
        <v>Martin Kampmann</v>
      </c>
    </row>
    <row r="743" spans="1:43">
      <c r="A743">
        <v>1588</v>
      </c>
      <c r="B743">
        <v>596</v>
      </c>
      <c r="C743">
        <f>_xlfn.XLOOKUP(ufc_fights_2[[#This Row],[r_fighter_id]],ufc_fighters[id],ufc_fighters[year],"xxx",0,1)</f>
        <v>1982</v>
      </c>
      <c r="D743">
        <f>_xlfn.XLOOKUP(ufc_fights_2[[#This Row],[b_fighter_id]],ufc_fighters[id],ufc_fighters[year],"Prázdné",0,1)</f>
        <v>1984</v>
      </c>
      <c r="E743" s="10">
        <f>YEAR(ufc_fights_2[[#This Row],[date]])-ufc_fights_2[[#This Row],[r_year]]</f>
        <v>27</v>
      </c>
      <c r="F743" s="10">
        <f>YEAR(ufc_fights_2[[#This Row],[date]])-ufc_fights_2[[#This Row],[b_year]]</f>
        <v>25</v>
      </c>
      <c r="G743">
        <v>0</v>
      </c>
      <c r="H743">
        <v>0</v>
      </c>
      <c r="I743">
        <v>0.42620000000000002</v>
      </c>
      <c r="J743">
        <v>0.40699999999999997</v>
      </c>
      <c r="K743">
        <v>0.57140000000000002</v>
      </c>
      <c r="L743">
        <v>0.5726</v>
      </c>
      <c r="M743">
        <v>1</v>
      </c>
      <c r="N743">
        <v>0.75</v>
      </c>
      <c r="O743">
        <v>6</v>
      </c>
      <c r="P743">
        <v>3</v>
      </c>
      <c r="Q743">
        <v>2</v>
      </c>
      <c r="R743">
        <v>0</v>
      </c>
      <c r="S743" s="2">
        <v>5.4166666666666669E-3</v>
      </c>
      <c r="T743" s="2">
        <v>2.1990740740740742E-3</v>
      </c>
      <c r="U743">
        <v>0.37740000000000001</v>
      </c>
      <c r="V743">
        <v>0.28570000000000001</v>
      </c>
      <c r="W743">
        <v>0.75</v>
      </c>
      <c r="X743">
        <v>0</v>
      </c>
      <c r="Y743">
        <v>1</v>
      </c>
      <c r="Z743">
        <v>0.2581</v>
      </c>
      <c r="AA743">
        <v>0.38179999999999997</v>
      </c>
      <c r="AB743">
        <v>0.77780000000000005</v>
      </c>
      <c r="AC743">
        <v>0.2727</v>
      </c>
      <c r="AD743">
        <v>0.52380000000000004</v>
      </c>
      <c r="AE743">
        <v>0.88890000000000002</v>
      </c>
      <c r="AF743" t="s">
        <v>3922</v>
      </c>
      <c r="AG743" s="2">
        <v>3.472222222222222E-3</v>
      </c>
      <c r="AH743" t="s">
        <v>3911</v>
      </c>
      <c r="AI743">
        <v>3</v>
      </c>
      <c r="AJ743" t="s">
        <v>3914</v>
      </c>
      <c r="AK743" s="3">
        <v>39904</v>
      </c>
      <c r="AL743" s="10">
        <f>YEAR(ufc_fights_2[[#This Row],[date]])</f>
        <v>2009</v>
      </c>
      <c r="AM743" t="s">
        <v>4061</v>
      </c>
      <c r="AN743">
        <v>71</v>
      </c>
      <c r="AO743" t="s">
        <v>3913</v>
      </c>
      <c r="AP743">
        <f>IF(ufc_fights_2[[#This Row],[winner]]="Red",ufc_fights_2[[#This Row],[r_fighter_id]],ufc_fights_2[[#This Row],[b_fighter_id]])</f>
        <v>1588</v>
      </c>
      <c r="AQ743" t="str">
        <f>_xlfn.XLOOKUP(ufc_fights_2[[#This Row],[winnerID]],ufc_fighters[id],ufc_fighters[fighter_name],"xxx",0,1)</f>
        <v>Martin Kampmann</v>
      </c>
    </row>
    <row r="744" spans="1:43">
      <c r="A744">
        <v>84</v>
      </c>
      <c r="B744">
        <v>1588</v>
      </c>
      <c r="C744">
        <f>_xlfn.XLOOKUP(ufc_fights_2[[#This Row],[r_fighter_id]],ufc_fighters[id],ufc_fighters[year],"xxx",0,1)</f>
        <v>1983</v>
      </c>
      <c r="D744">
        <f>_xlfn.XLOOKUP(ufc_fights_2[[#This Row],[b_fighter_id]],ufc_fighters[id],ufc_fighters[year],"Prázdné",0,1)</f>
        <v>1982</v>
      </c>
      <c r="E744" s="10">
        <f>YEAR(ufc_fights_2[[#This Row],[date]])-ufc_fights_2[[#This Row],[r_year]]</f>
        <v>29</v>
      </c>
      <c r="F744" s="10">
        <f>YEAR(ufc_fights_2[[#This Row],[date]])-ufc_fights_2[[#This Row],[b_year]]</f>
        <v>30</v>
      </c>
      <c r="G744">
        <v>0</v>
      </c>
      <c r="H744">
        <v>0</v>
      </c>
      <c r="I744">
        <v>0.52539999999999998</v>
      </c>
      <c r="J744">
        <v>0.39829999999999999</v>
      </c>
      <c r="K744">
        <v>0.59599999999999997</v>
      </c>
      <c r="L744">
        <v>0.42859999999999998</v>
      </c>
      <c r="M744">
        <v>0.66669999999999996</v>
      </c>
      <c r="N744">
        <v>0.1429</v>
      </c>
      <c r="O744">
        <v>0</v>
      </c>
      <c r="P744">
        <v>1</v>
      </c>
      <c r="Q744">
        <v>0</v>
      </c>
      <c r="R744">
        <v>1</v>
      </c>
      <c r="S744" s="2">
        <v>1.7476851851851852E-3</v>
      </c>
      <c r="T744" s="2">
        <v>1.724537037037037E-3</v>
      </c>
      <c r="U744">
        <v>0.46150000000000002</v>
      </c>
      <c r="V744">
        <v>0.32690000000000002</v>
      </c>
      <c r="W744">
        <v>0.91669999999999996</v>
      </c>
      <c r="X744">
        <v>0.6</v>
      </c>
      <c r="Y744">
        <v>0</v>
      </c>
      <c r="Z744">
        <v>0.53100000000000003</v>
      </c>
      <c r="AA744">
        <v>0.36449999999999999</v>
      </c>
      <c r="AB744">
        <v>1</v>
      </c>
      <c r="AC744">
        <v>0.72729999999999995</v>
      </c>
      <c r="AD744">
        <v>0.25</v>
      </c>
      <c r="AE744">
        <v>0</v>
      </c>
      <c r="AF744" t="s">
        <v>3933</v>
      </c>
      <c r="AG744" s="2">
        <v>2.9166666666666668E-3</v>
      </c>
      <c r="AH744" t="s">
        <v>3911</v>
      </c>
      <c r="AI744">
        <v>3</v>
      </c>
      <c r="AJ744" t="s">
        <v>3914</v>
      </c>
      <c r="AK744" s="3">
        <v>40970</v>
      </c>
      <c r="AL744" s="10">
        <f>YEAR(ufc_fights_2[[#This Row],[date]])</f>
        <v>2012</v>
      </c>
      <c r="AM744" t="s">
        <v>4061</v>
      </c>
      <c r="AN744">
        <v>68</v>
      </c>
      <c r="AO744" t="s">
        <v>3918</v>
      </c>
      <c r="AP744">
        <f>IF(ufc_fights_2[[#This Row],[winner]]="Red",ufc_fights_2[[#This Row],[r_fighter_id]],ufc_fights_2[[#This Row],[b_fighter_id]])</f>
        <v>1588</v>
      </c>
      <c r="AQ744" t="str">
        <f>_xlfn.XLOOKUP(ufc_fights_2[[#This Row],[winnerID]],ufc_fighters[id],ufc_fighters[fighter_name],"xxx",0,1)</f>
        <v>Martin Kampmann</v>
      </c>
    </row>
    <row r="745" spans="1:43">
      <c r="A745">
        <v>1588</v>
      </c>
      <c r="B745">
        <v>3396</v>
      </c>
      <c r="C745">
        <f>_xlfn.XLOOKUP(ufc_fights_2[[#This Row],[r_fighter_id]],ufc_fighters[id],ufc_fighters[year],"xxx",0,1)</f>
        <v>1982</v>
      </c>
      <c r="D745">
        <f>_xlfn.XLOOKUP(ufc_fights_2[[#This Row],[b_fighter_id]],ufc_fighters[id],ufc_fighters[year],"Prázdné",0,1)</f>
        <v>1980</v>
      </c>
      <c r="E745" s="10">
        <f>YEAR(ufc_fights_2[[#This Row],[date]])-ufc_fights_2[[#This Row],[r_year]]</f>
        <v>28</v>
      </c>
      <c r="F745" s="10">
        <f>YEAR(ufc_fights_2[[#This Row],[date]])-ufc_fights_2[[#This Row],[b_year]]</f>
        <v>30</v>
      </c>
      <c r="G745">
        <v>1</v>
      </c>
      <c r="H745">
        <v>0</v>
      </c>
      <c r="I745">
        <v>0.4118</v>
      </c>
      <c r="J745">
        <v>0.36109999999999998</v>
      </c>
      <c r="K745">
        <v>0.54549999999999998</v>
      </c>
      <c r="L745">
        <v>0.36840000000000001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 s="2">
        <v>1.2037037037037038E-3</v>
      </c>
      <c r="T745" s="2">
        <v>2.3148148148148147E-5</v>
      </c>
      <c r="U745">
        <v>0.4118</v>
      </c>
      <c r="V745">
        <v>0.34289999999999998</v>
      </c>
      <c r="W745">
        <v>0</v>
      </c>
      <c r="X745">
        <v>0</v>
      </c>
      <c r="Y745">
        <v>0</v>
      </c>
      <c r="Z745">
        <v>0.35</v>
      </c>
      <c r="AA745">
        <v>0.32350000000000001</v>
      </c>
      <c r="AB745">
        <v>0</v>
      </c>
      <c r="AC745">
        <v>1</v>
      </c>
      <c r="AD745">
        <v>0.53849999999999998</v>
      </c>
      <c r="AE745">
        <v>0</v>
      </c>
      <c r="AF745" t="s">
        <v>3933</v>
      </c>
      <c r="AG745" s="2">
        <v>2.8124999999999999E-3</v>
      </c>
      <c r="AH745" t="s">
        <v>3911</v>
      </c>
      <c r="AI745">
        <v>3</v>
      </c>
      <c r="AJ745" t="s">
        <v>3949</v>
      </c>
      <c r="AK745" s="3">
        <v>40180</v>
      </c>
      <c r="AL745" s="10">
        <f>YEAR(ufc_fights_2[[#This Row],[date]])</f>
        <v>2010</v>
      </c>
      <c r="AM745" t="s">
        <v>4061</v>
      </c>
      <c r="AN745">
        <v>1</v>
      </c>
      <c r="AO745" t="s">
        <v>3913</v>
      </c>
      <c r="AP745">
        <f>IF(ufc_fights_2[[#This Row],[winner]]="Red",ufc_fights_2[[#This Row],[r_fighter_id]],ufc_fights_2[[#This Row],[b_fighter_id]])</f>
        <v>1588</v>
      </c>
      <c r="AQ745" t="str">
        <f>_xlfn.XLOOKUP(ufc_fights_2[[#This Row],[winnerID]],ufc_fighters[id],ufc_fighters[fighter_name],"xxx",0,1)</f>
        <v>Martin Kampmann</v>
      </c>
    </row>
    <row r="746" spans="1:43">
      <c r="A746">
        <v>972</v>
      </c>
      <c r="B746">
        <v>2680</v>
      </c>
      <c r="C746">
        <f>_xlfn.XLOOKUP(ufc_fights_2[[#This Row],[r_fighter_id]],ufc_fighters[id],ufc_fighters[year],"xxx",0,1)</f>
        <v>1976</v>
      </c>
      <c r="D746">
        <f>_xlfn.XLOOKUP(ufc_fights_2[[#This Row],[b_fighter_id]],ufc_fighters[id],ufc_fighters[year],"Prázdné",0,1)</f>
        <v>1980</v>
      </c>
      <c r="E746" s="10">
        <f>YEAR(ufc_fights_2[[#This Row],[date]])-ufc_fights_2[[#This Row],[r_year]]</f>
        <v>30</v>
      </c>
      <c r="F746" s="10">
        <f>YEAR(ufc_fights_2[[#This Row],[date]])-ufc_fights_2[[#This Row],[b_year]]</f>
        <v>26</v>
      </c>
      <c r="G746">
        <v>0</v>
      </c>
      <c r="H746">
        <v>0</v>
      </c>
      <c r="I746">
        <v>0.3846</v>
      </c>
      <c r="J746">
        <v>0.39129999999999998</v>
      </c>
      <c r="K746">
        <v>0.42859999999999998</v>
      </c>
      <c r="L746">
        <v>0.53120000000000001</v>
      </c>
      <c r="M746">
        <v>0</v>
      </c>
      <c r="N746">
        <v>0.5</v>
      </c>
      <c r="O746">
        <v>0</v>
      </c>
      <c r="P746">
        <v>0</v>
      </c>
      <c r="Q746">
        <v>0</v>
      </c>
      <c r="R746">
        <v>0</v>
      </c>
      <c r="S746" s="2">
        <v>0</v>
      </c>
      <c r="T746" s="2">
        <v>1.0300925925925926E-3</v>
      </c>
      <c r="U746">
        <v>0.25490000000000002</v>
      </c>
      <c r="V746">
        <v>0.1333</v>
      </c>
      <c r="W746">
        <v>0.83330000000000004</v>
      </c>
      <c r="X746">
        <v>1</v>
      </c>
      <c r="Y746">
        <v>1</v>
      </c>
      <c r="Z746">
        <v>0.33329999999999999</v>
      </c>
      <c r="AA746">
        <v>7.6899999999999996E-2</v>
      </c>
      <c r="AB746">
        <v>0.63639999999999997</v>
      </c>
      <c r="AC746">
        <v>0.77780000000000005</v>
      </c>
      <c r="AD746">
        <v>0</v>
      </c>
      <c r="AE746">
        <v>1</v>
      </c>
      <c r="AF746" t="s">
        <v>3926</v>
      </c>
      <c r="AG746" s="2">
        <v>3.472222222222222E-3</v>
      </c>
      <c r="AH746" t="s">
        <v>3911</v>
      </c>
      <c r="AI746">
        <v>3</v>
      </c>
      <c r="AJ746" t="s">
        <v>3925</v>
      </c>
      <c r="AK746" s="3">
        <v>38733</v>
      </c>
      <c r="AL746" s="10">
        <f>YEAR(ufc_fights_2[[#This Row],[date]])</f>
        <v>2006</v>
      </c>
      <c r="AM746" t="s">
        <v>4061</v>
      </c>
      <c r="AN746">
        <v>1</v>
      </c>
      <c r="AO746" t="s">
        <v>3913</v>
      </c>
      <c r="AP746">
        <f>IF(ufc_fights_2[[#This Row],[winner]]="Red",ufc_fights_2[[#This Row],[r_fighter_id]],ufc_fights_2[[#This Row],[b_fighter_id]])</f>
        <v>972</v>
      </c>
      <c r="AQ746" t="str">
        <f>_xlfn.XLOOKUP(ufc_fights_2[[#This Row],[winnerID]],ufc_fighters[id],ufc_fighters[fighter_name],"xxx",0,1)</f>
        <v>Spencer Fisher</v>
      </c>
    </row>
    <row r="747" spans="1:43">
      <c r="A747">
        <v>871</v>
      </c>
      <c r="B747">
        <v>1588</v>
      </c>
      <c r="C747">
        <f>_xlfn.XLOOKUP(ufc_fights_2[[#This Row],[r_fighter_id]],ufc_fighters[id],ufc_fighters[year],"xxx",0,1)</f>
        <v>1985</v>
      </c>
      <c r="D747">
        <f>_xlfn.XLOOKUP(ufc_fights_2[[#This Row],[b_fighter_id]],ufc_fighters[id],ufc_fighters[year],"Prázdné",0,1)</f>
        <v>1982</v>
      </c>
      <c r="E747" s="10">
        <f>YEAR(ufc_fights_2[[#This Row],[date]])-ufc_fights_2[[#This Row],[r_year]]</f>
        <v>27</v>
      </c>
      <c r="F747" s="10">
        <f>YEAR(ufc_fights_2[[#This Row],[date]])-ufc_fights_2[[#This Row],[b_year]]</f>
        <v>30</v>
      </c>
      <c r="G747">
        <v>1</v>
      </c>
      <c r="H747">
        <v>1</v>
      </c>
      <c r="I747">
        <v>0.38</v>
      </c>
      <c r="J747">
        <v>0.4194</v>
      </c>
      <c r="K747">
        <v>0.4219</v>
      </c>
      <c r="L747">
        <v>0.47060000000000002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2.8703703703703703E-3</v>
      </c>
      <c r="T747" s="2">
        <v>3.3564814814814812E-4</v>
      </c>
      <c r="U747">
        <v>0.3261</v>
      </c>
      <c r="V747">
        <v>0.4</v>
      </c>
      <c r="W747">
        <v>1</v>
      </c>
      <c r="X747">
        <v>1</v>
      </c>
      <c r="Y747">
        <v>0</v>
      </c>
      <c r="Z747">
        <v>0.36109999999999998</v>
      </c>
      <c r="AA747">
        <v>0.3</v>
      </c>
      <c r="AB747">
        <v>1</v>
      </c>
      <c r="AC747">
        <v>0.66669999999999996</v>
      </c>
      <c r="AD747">
        <v>0.2</v>
      </c>
      <c r="AE747">
        <v>0.5</v>
      </c>
      <c r="AF747" t="s">
        <v>3910</v>
      </c>
      <c r="AG747" s="2">
        <v>1.1574074074074073E-3</v>
      </c>
      <c r="AH747" t="s">
        <v>3927</v>
      </c>
      <c r="AI747">
        <v>5</v>
      </c>
      <c r="AJ747" t="s">
        <v>3967</v>
      </c>
      <c r="AK747" s="3">
        <v>41061</v>
      </c>
      <c r="AL747" s="10">
        <f>YEAR(ufc_fights_2[[#This Row],[date]])</f>
        <v>2012</v>
      </c>
      <c r="AM747" t="s">
        <v>4061</v>
      </c>
      <c r="AN747">
        <v>1</v>
      </c>
      <c r="AO747" t="s">
        <v>3918</v>
      </c>
      <c r="AP747">
        <f>IF(ufc_fights_2[[#This Row],[winner]]="Red",ufc_fights_2[[#This Row],[r_fighter_id]],ufc_fights_2[[#This Row],[b_fighter_id]])</f>
        <v>1588</v>
      </c>
      <c r="AQ747" t="str">
        <f>_xlfn.XLOOKUP(ufc_fights_2[[#This Row],[winnerID]],ufc_fighters[id],ufc_fighters[fighter_name],"xxx",0,1)</f>
        <v>Martin Kampmann</v>
      </c>
    </row>
    <row r="748" spans="1:43">
      <c r="A748">
        <v>3509</v>
      </c>
      <c r="B748">
        <v>3256</v>
      </c>
      <c r="C748">
        <f>_xlfn.XLOOKUP(ufc_fights_2[[#This Row],[r_fighter_id]],ufc_fighters[id],ufc_fighters[year],"xxx",0,1)</f>
        <v>1982</v>
      </c>
      <c r="D748">
        <f>_xlfn.XLOOKUP(ufc_fights_2[[#This Row],[b_fighter_id]],ufc_fighters[id],ufc_fighters[year],"Prázdné",0,1)</f>
        <v>1992</v>
      </c>
      <c r="E748" s="10">
        <f>YEAR(ufc_fights_2[[#This Row],[date]])-ufc_fights_2[[#This Row],[r_year]]</f>
        <v>36</v>
      </c>
      <c r="F748" s="10">
        <f>YEAR(ufc_fights_2[[#This Row],[date]])-ufc_fights_2[[#This Row],[b_year]]</f>
        <v>26</v>
      </c>
      <c r="G748">
        <v>1</v>
      </c>
      <c r="H748">
        <v>0</v>
      </c>
      <c r="I748">
        <v>0.72150000000000003</v>
      </c>
      <c r="J748">
        <v>0</v>
      </c>
      <c r="K748">
        <v>0.76290000000000002</v>
      </c>
      <c r="L748">
        <v>0.1429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 s="2">
        <v>3.8194444444444443E-3</v>
      </c>
      <c r="T748" s="2">
        <v>1.3888888888888889E-4</v>
      </c>
      <c r="U748">
        <v>0.70150000000000001</v>
      </c>
      <c r="V748">
        <v>0</v>
      </c>
      <c r="W748">
        <v>0.77780000000000005</v>
      </c>
      <c r="X748">
        <v>1</v>
      </c>
      <c r="Y748">
        <v>0</v>
      </c>
      <c r="Z748">
        <v>0.36840000000000001</v>
      </c>
      <c r="AA748">
        <v>0</v>
      </c>
      <c r="AB748">
        <v>0.83330000000000004</v>
      </c>
      <c r="AC748">
        <v>0</v>
      </c>
      <c r="AD748">
        <v>0.83330000000000004</v>
      </c>
      <c r="AE748">
        <v>0</v>
      </c>
      <c r="AF748" t="s">
        <v>3933</v>
      </c>
      <c r="AG748" s="2">
        <v>2.9976851851851853E-3</v>
      </c>
      <c r="AH748" t="s">
        <v>3927</v>
      </c>
      <c r="AI748">
        <v>5</v>
      </c>
      <c r="AJ748" t="s">
        <v>3928</v>
      </c>
      <c r="AK748" s="3">
        <v>43351</v>
      </c>
      <c r="AL748" s="10">
        <f>YEAR(ufc_fights_2[[#This Row],[date]])</f>
        <v>2018</v>
      </c>
      <c r="AM748" t="s">
        <v>4061</v>
      </c>
      <c r="AN748">
        <v>98</v>
      </c>
      <c r="AO748" t="s">
        <v>3913</v>
      </c>
      <c r="AP748">
        <f>IF(ufc_fights_2[[#This Row],[winner]]="Red",ufc_fights_2[[#This Row],[r_fighter_id]],ufc_fights_2[[#This Row],[b_fighter_id]])</f>
        <v>3509</v>
      </c>
      <c r="AQ748" t="str">
        <f>_xlfn.XLOOKUP(ufc_fights_2[[#This Row],[winnerID]],ufc_fighters[id],ufc_fighters[fighter_name],"xxx",0,1)</f>
        <v>Tyron Woodley</v>
      </c>
    </row>
    <row r="749" spans="1:43">
      <c r="A749">
        <v>3509</v>
      </c>
      <c r="B749">
        <v>1928</v>
      </c>
      <c r="C749">
        <f>_xlfn.XLOOKUP(ufc_fights_2[[#This Row],[r_fighter_id]],ufc_fighters[id],ufc_fighters[year],"xxx",0,1)</f>
        <v>1982</v>
      </c>
      <c r="D749">
        <f>_xlfn.XLOOKUP(ufc_fights_2[[#This Row],[b_fighter_id]],ufc_fighters[id],ufc_fighters[year],"Prázdné",0,1)</f>
        <v>1977</v>
      </c>
      <c r="E749" s="10">
        <f>YEAR(ufc_fights_2[[#This Row],[date]])-ufc_fights_2[[#This Row],[r_year]]</f>
        <v>35</v>
      </c>
      <c r="F749" s="10">
        <f>YEAR(ufc_fights_2[[#This Row],[date]])-ufc_fights_2[[#This Row],[b_year]]</f>
        <v>40</v>
      </c>
      <c r="G749">
        <v>1</v>
      </c>
      <c r="H749">
        <v>0</v>
      </c>
      <c r="I749">
        <v>0.3725</v>
      </c>
      <c r="J749">
        <v>0.31459999999999999</v>
      </c>
      <c r="K749">
        <v>0.3725</v>
      </c>
      <c r="L749">
        <v>0.32219999999999999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6.9444444444444444E-5</v>
      </c>
      <c r="T749" s="2">
        <v>6.018518518518519E-4</v>
      </c>
      <c r="U749">
        <v>0.30530000000000002</v>
      </c>
      <c r="V749">
        <v>0.27710000000000001</v>
      </c>
      <c r="W749">
        <v>0.72219999999999995</v>
      </c>
      <c r="X749">
        <v>1</v>
      </c>
      <c r="Y749">
        <v>1</v>
      </c>
      <c r="Z749">
        <v>0.36840000000000001</v>
      </c>
      <c r="AA749">
        <v>0.2989</v>
      </c>
      <c r="AB749">
        <v>1</v>
      </c>
      <c r="AC749">
        <v>1</v>
      </c>
      <c r="AD749">
        <v>0</v>
      </c>
      <c r="AE749">
        <v>0</v>
      </c>
      <c r="AF749" t="s">
        <v>3915</v>
      </c>
      <c r="AG749" s="2">
        <v>3.472222222222222E-3</v>
      </c>
      <c r="AH749" t="s">
        <v>3927</v>
      </c>
      <c r="AI749">
        <v>5</v>
      </c>
      <c r="AJ749" t="s">
        <v>3914</v>
      </c>
      <c r="AK749" s="3">
        <v>42945</v>
      </c>
      <c r="AL749" s="10">
        <f>YEAR(ufc_fights_2[[#This Row],[date]])</f>
        <v>2017</v>
      </c>
      <c r="AM749" t="s">
        <v>4061</v>
      </c>
      <c r="AN749">
        <v>63</v>
      </c>
      <c r="AO749" t="s">
        <v>3913</v>
      </c>
      <c r="AP749">
        <f>IF(ufc_fights_2[[#This Row],[winner]]="Red",ufc_fights_2[[#This Row],[r_fighter_id]],ufc_fights_2[[#This Row],[b_fighter_id]])</f>
        <v>3509</v>
      </c>
      <c r="AQ749" t="str">
        <f>_xlfn.XLOOKUP(ufc_fights_2[[#This Row],[winnerID]],ufc_fighters[id],ufc_fighters[fighter_name],"xxx",0,1)</f>
        <v>Tyron Woodley</v>
      </c>
    </row>
    <row r="750" spans="1:43">
      <c r="A750">
        <v>1760</v>
      </c>
      <c r="B750">
        <v>3509</v>
      </c>
      <c r="C750">
        <f>_xlfn.XLOOKUP(ufc_fights_2[[#This Row],[r_fighter_id]],ufc_fighters[id],ufc_fighters[year],"xxx",0,1)</f>
        <v>1982</v>
      </c>
      <c r="D750">
        <f>_xlfn.XLOOKUP(ufc_fights_2[[#This Row],[b_fighter_id]],ufc_fighters[id],ufc_fighters[year],"Prázdné",0,1)</f>
        <v>1982</v>
      </c>
      <c r="E750" s="10">
        <f>YEAR(ufc_fights_2[[#This Row],[date]])-ufc_fights_2[[#This Row],[r_year]]</f>
        <v>34</v>
      </c>
      <c r="F750" s="10">
        <f>YEAR(ufc_fights_2[[#This Row],[date]])-ufc_fights_2[[#This Row],[b_year]]</f>
        <v>34</v>
      </c>
      <c r="G750">
        <v>0</v>
      </c>
      <c r="H750">
        <v>1</v>
      </c>
      <c r="I750">
        <v>0.5</v>
      </c>
      <c r="J750">
        <v>0.72729999999999995</v>
      </c>
      <c r="K750">
        <v>0.57140000000000002</v>
      </c>
      <c r="L750">
        <v>0.72729999999999995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</v>
      </c>
      <c r="T750" s="2">
        <v>2.199074074074074E-4</v>
      </c>
      <c r="U750">
        <v>0</v>
      </c>
      <c r="V750">
        <v>0.77780000000000005</v>
      </c>
      <c r="W750">
        <v>0.6</v>
      </c>
      <c r="X750">
        <v>0</v>
      </c>
      <c r="Y750">
        <v>0</v>
      </c>
      <c r="Z750">
        <v>0.4</v>
      </c>
      <c r="AA750">
        <v>0.5</v>
      </c>
      <c r="AB750">
        <v>1</v>
      </c>
      <c r="AC750">
        <v>0</v>
      </c>
      <c r="AD750">
        <v>0</v>
      </c>
      <c r="AE750">
        <v>1</v>
      </c>
      <c r="AF750" t="s">
        <v>3910</v>
      </c>
      <c r="AG750" s="2">
        <v>1.5277777777777779E-3</v>
      </c>
      <c r="AH750" t="s">
        <v>3927</v>
      </c>
      <c r="AI750">
        <v>5</v>
      </c>
      <c r="AJ750" t="s">
        <v>3928</v>
      </c>
      <c r="AK750" s="3">
        <v>42581</v>
      </c>
      <c r="AL750" s="10">
        <f>YEAR(ufc_fights_2[[#This Row],[date]])</f>
        <v>2016</v>
      </c>
      <c r="AM750" t="s">
        <v>4061</v>
      </c>
      <c r="AN750">
        <v>45</v>
      </c>
      <c r="AO750" t="s">
        <v>3918</v>
      </c>
      <c r="AP750">
        <f>IF(ufc_fights_2[[#This Row],[winner]]="Red",ufc_fights_2[[#This Row],[r_fighter_id]],ufc_fights_2[[#This Row],[b_fighter_id]])</f>
        <v>3509</v>
      </c>
      <c r="AQ750" t="str">
        <f>_xlfn.XLOOKUP(ufc_fights_2[[#This Row],[winnerID]],ufc_fighters[id],ufc_fighters[fighter_name],"xxx",0,1)</f>
        <v>Tyron Woodley</v>
      </c>
    </row>
    <row r="751" spans="1:43">
      <c r="A751">
        <v>3509</v>
      </c>
      <c r="B751">
        <v>1648</v>
      </c>
      <c r="C751">
        <f>_xlfn.XLOOKUP(ufc_fights_2[[#This Row],[r_fighter_id]],ufc_fighters[id],ufc_fighters[year],"xxx",0,1)</f>
        <v>1982</v>
      </c>
      <c r="D751">
        <f>_xlfn.XLOOKUP(ufc_fights_2[[#This Row],[b_fighter_id]],ufc_fighters[id],ufc_fighters[year],"Prázdné",0,1)</f>
        <v>1981</v>
      </c>
      <c r="E751" s="10">
        <f>YEAR(ufc_fights_2[[#This Row],[date]])-ufc_fights_2[[#This Row],[r_year]]</f>
        <v>32</v>
      </c>
      <c r="F751" s="10">
        <f>YEAR(ufc_fights_2[[#This Row],[date]])-ufc_fights_2[[#This Row],[b_year]]</f>
        <v>33</v>
      </c>
      <c r="G751">
        <v>1</v>
      </c>
      <c r="H751">
        <v>0</v>
      </c>
      <c r="I751">
        <v>0.86670000000000003</v>
      </c>
      <c r="J751">
        <v>0.5</v>
      </c>
      <c r="K751">
        <v>0.86670000000000003</v>
      </c>
      <c r="L751">
        <v>0.90480000000000005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5.7870370370370367E-4</v>
      </c>
      <c r="T751" s="2">
        <v>0</v>
      </c>
      <c r="U751">
        <v>0.8</v>
      </c>
      <c r="V751">
        <v>0</v>
      </c>
      <c r="W751">
        <v>1</v>
      </c>
      <c r="X751">
        <v>1</v>
      </c>
      <c r="Y751">
        <v>0</v>
      </c>
      <c r="Z751">
        <v>0.5</v>
      </c>
      <c r="AA751">
        <v>0</v>
      </c>
      <c r="AB751">
        <v>1</v>
      </c>
      <c r="AC751">
        <v>1</v>
      </c>
      <c r="AD751">
        <v>0.85709999999999997</v>
      </c>
      <c r="AE751">
        <v>0</v>
      </c>
      <c r="AF751" t="s">
        <v>3910</v>
      </c>
      <c r="AG751" s="2">
        <v>7.0601851851851847E-4</v>
      </c>
      <c r="AH751" t="s">
        <v>3911</v>
      </c>
      <c r="AI751">
        <v>3</v>
      </c>
      <c r="AJ751" t="s">
        <v>3961</v>
      </c>
      <c r="AK751" s="3">
        <v>41874</v>
      </c>
      <c r="AL751" s="10">
        <f>YEAR(ufc_fights_2[[#This Row],[date]])</f>
        <v>2014</v>
      </c>
      <c r="AM751" t="s">
        <v>4061</v>
      </c>
      <c r="AN751">
        <v>28</v>
      </c>
      <c r="AO751" t="s">
        <v>3913</v>
      </c>
      <c r="AP751">
        <f>IF(ufc_fights_2[[#This Row],[winner]]="Red",ufc_fights_2[[#This Row],[r_fighter_id]],ufc_fights_2[[#This Row],[b_fighter_id]])</f>
        <v>3509</v>
      </c>
      <c r="AQ751" t="str">
        <f>_xlfn.XLOOKUP(ufc_fights_2[[#This Row],[winnerID]],ufc_fighters[id],ufc_fighters[fighter_name],"xxx",0,1)</f>
        <v>Tyron Woodley</v>
      </c>
    </row>
    <row r="752" spans="1:43">
      <c r="A752">
        <v>3509</v>
      </c>
      <c r="B752">
        <v>1350</v>
      </c>
      <c r="C752">
        <f>_xlfn.XLOOKUP(ufc_fights_2[[#This Row],[r_fighter_id]],ufc_fighters[id],ufc_fighters[year],"xxx",0,1)</f>
        <v>1982</v>
      </c>
      <c r="D752">
        <f>_xlfn.XLOOKUP(ufc_fights_2[[#This Row],[b_fighter_id]],ufc_fighters[id],ufc_fighters[year],"Prázdné",0,1)</f>
        <v>1976</v>
      </c>
      <c r="E752" s="10">
        <f>YEAR(ufc_fights_2[[#This Row],[date]])-ufc_fights_2[[#This Row],[r_year]]</f>
        <v>31</v>
      </c>
      <c r="F752" s="10">
        <f>YEAR(ufc_fights_2[[#This Row],[date]])-ufc_fights_2[[#This Row],[b_year]]</f>
        <v>37</v>
      </c>
      <c r="G752">
        <v>1</v>
      </c>
      <c r="H752">
        <v>0</v>
      </c>
      <c r="I752">
        <v>0.68179999999999996</v>
      </c>
      <c r="J752">
        <v>0</v>
      </c>
      <c r="K752">
        <v>0.68179999999999996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1.0416666666666667E-4</v>
      </c>
      <c r="T752" s="2">
        <v>0</v>
      </c>
      <c r="U752">
        <v>0.68420000000000003</v>
      </c>
      <c r="V752">
        <v>0</v>
      </c>
      <c r="W752">
        <v>0.66669999999999996</v>
      </c>
      <c r="X752">
        <v>0</v>
      </c>
      <c r="Y752">
        <v>0</v>
      </c>
      <c r="Z752">
        <v>0.4</v>
      </c>
      <c r="AA752">
        <v>0</v>
      </c>
      <c r="AB752">
        <v>0</v>
      </c>
      <c r="AC752">
        <v>0</v>
      </c>
      <c r="AD752">
        <v>0.76470000000000005</v>
      </c>
      <c r="AE752">
        <v>0</v>
      </c>
      <c r="AF752" t="s">
        <v>3910</v>
      </c>
      <c r="AG752" s="2">
        <v>4.1666666666666669E-4</v>
      </c>
      <c r="AH752" t="s">
        <v>3911</v>
      </c>
      <c r="AI752">
        <v>3</v>
      </c>
      <c r="AJ752" t="s">
        <v>3914</v>
      </c>
      <c r="AK752" s="3">
        <v>41307</v>
      </c>
      <c r="AL752" s="10">
        <f>YEAR(ufc_fights_2[[#This Row],[date]])</f>
        <v>2013</v>
      </c>
      <c r="AM752" t="s">
        <v>4061</v>
      </c>
      <c r="AN752">
        <v>1</v>
      </c>
      <c r="AO752" t="s">
        <v>3913</v>
      </c>
      <c r="AP752">
        <f>IF(ufc_fights_2[[#This Row],[winner]]="Red",ufc_fights_2[[#This Row],[r_fighter_id]],ufc_fights_2[[#This Row],[b_fighter_id]])</f>
        <v>3509</v>
      </c>
      <c r="AQ752" t="str">
        <f>_xlfn.XLOOKUP(ufc_fights_2[[#This Row],[winnerID]],ufc_fighters[id],ufc_fighters[fighter_name],"xxx",0,1)</f>
        <v>Tyron Woodley</v>
      </c>
    </row>
    <row r="753" spans="1:43">
      <c r="A753">
        <v>3509</v>
      </c>
      <c r="B753">
        <v>3248</v>
      </c>
      <c r="C753">
        <f>_xlfn.XLOOKUP(ufc_fights_2[[#This Row],[r_fighter_id]],ufc_fighters[id],ufc_fighters[year],"xxx",0,1)</f>
        <v>1982</v>
      </c>
      <c r="D753">
        <f>_xlfn.XLOOKUP(ufc_fights_2[[#This Row],[b_fighter_id]],ufc_fighters[id],ufc_fighters[year],"Prázdné",0,1)</f>
        <v>1983</v>
      </c>
      <c r="E753" s="10">
        <f>YEAR(ufc_fights_2[[#This Row],[date]])-ufc_fights_2[[#This Row],[r_year]]</f>
        <v>35</v>
      </c>
      <c r="F753" s="10">
        <f>YEAR(ufc_fights_2[[#This Row],[date]])-ufc_fights_2[[#This Row],[b_year]]</f>
        <v>34</v>
      </c>
      <c r="G753">
        <v>1</v>
      </c>
      <c r="H753">
        <v>0</v>
      </c>
      <c r="I753">
        <v>0.432</v>
      </c>
      <c r="J753">
        <v>0.36299999999999999</v>
      </c>
      <c r="K753">
        <v>0.4965</v>
      </c>
      <c r="L753">
        <v>0.41510000000000002</v>
      </c>
      <c r="M753">
        <v>0.5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1.3541666666666667E-3</v>
      </c>
      <c r="T753" s="2">
        <v>2.199074074074074E-4</v>
      </c>
      <c r="U753">
        <v>0.31459999999999999</v>
      </c>
      <c r="V753">
        <v>0.26090000000000002</v>
      </c>
      <c r="W753">
        <v>0.66669999999999996</v>
      </c>
      <c r="X753">
        <v>1</v>
      </c>
      <c r="Y753">
        <v>0.85709999999999997</v>
      </c>
      <c r="Z753">
        <v>0.3261</v>
      </c>
      <c r="AA753">
        <v>0.36109999999999998</v>
      </c>
      <c r="AB753">
        <v>0.41670000000000001</v>
      </c>
      <c r="AC753">
        <v>0.5</v>
      </c>
      <c r="AD753">
        <v>0.90480000000000005</v>
      </c>
      <c r="AE753">
        <v>0</v>
      </c>
      <c r="AF753" t="s">
        <v>3969</v>
      </c>
      <c r="AG753" s="2">
        <v>3.472222222222222E-3</v>
      </c>
      <c r="AH753" t="s">
        <v>3927</v>
      </c>
      <c r="AI753">
        <v>5</v>
      </c>
      <c r="AJ753" t="s">
        <v>3925</v>
      </c>
      <c r="AK753" s="3">
        <v>42798</v>
      </c>
      <c r="AL753" s="10">
        <f>YEAR(ufc_fights_2[[#This Row],[date]])</f>
        <v>2017</v>
      </c>
      <c r="AM753" t="s">
        <v>4061</v>
      </c>
      <c r="AN753">
        <v>1</v>
      </c>
      <c r="AO753" t="s">
        <v>3913</v>
      </c>
      <c r="AP753">
        <f>IF(ufc_fights_2[[#This Row],[winner]]="Red",ufc_fights_2[[#This Row],[r_fighter_id]],ufc_fights_2[[#This Row],[b_fighter_id]])</f>
        <v>3509</v>
      </c>
      <c r="AQ753" t="str">
        <f>_xlfn.XLOOKUP(ufc_fights_2[[#This Row],[winnerID]],ufc_fighters[id],ufc_fighters[fighter_name],"xxx",0,1)</f>
        <v>Tyron Woodley</v>
      </c>
    </row>
    <row r="754" spans="1:43">
      <c r="A754">
        <v>3509</v>
      </c>
      <c r="B754">
        <v>1083</v>
      </c>
      <c r="C754">
        <f>_xlfn.XLOOKUP(ufc_fights_2[[#This Row],[r_fighter_id]],ufc_fighters[id],ufc_fighters[year],"xxx",0,1)</f>
        <v>1982</v>
      </c>
      <c r="D754">
        <f>_xlfn.XLOOKUP(ufc_fights_2[[#This Row],[b_fighter_id]],ufc_fighters[id],ufc_fighters[year],"Prázdné",0,1)</f>
        <v>1991</v>
      </c>
      <c r="E754" s="10">
        <f>YEAR(ufc_fights_2[[#This Row],[date]])-ufc_fights_2[[#This Row],[r_year]]</f>
        <v>33</v>
      </c>
      <c r="F754" s="10">
        <f>YEAR(ufc_fights_2[[#This Row],[date]])-ufc_fights_2[[#This Row],[b_year]]</f>
        <v>24</v>
      </c>
      <c r="G754">
        <v>0</v>
      </c>
      <c r="H754">
        <v>0</v>
      </c>
      <c r="I754">
        <v>0.2596</v>
      </c>
      <c r="J754">
        <v>0.2238</v>
      </c>
      <c r="K754">
        <v>0.30359999999999998</v>
      </c>
      <c r="L754">
        <v>0.26490000000000002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3.0092592592592595E-4</v>
      </c>
      <c r="T754" s="2">
        <v>4.861111111111111E-4</v>
      </c>
      <c r="U754">
        <v>0.1842</v>
      </c>
      <c r="V754">
        <v>0.1193</v>
      </c>
      <c r="W754">
        <v>0.45450000000000002</v>
      </c>
      <c r="X754">
        <v>0.5</v>
      </c>
      <c r="Y754">
        <v>0.72729999999999995</v>
      </c>
      <c r="Z754">
        <v>0.23710000000000001</v>
      </c>
      <c r="AA754">
        <v>0.2014</v>
      </c>
      <c r="AB754">
        <v>0.57140000000000002</v>
      </c>
      <c r="AC754">
        <v>1</v>
      </c>
      <c r="AD754">
        <v>0</v>
      </c>
      <c r="AE754">
        <v>0</v>
      </c>
      <c r="AF754" t="s">
        <v>3922</v>
      </c>
      <c r="AG754" s="2">
        <v>3.472222222222222E-3</v>
      </c>
      <c r="AH754" t="s">
        <v>3911</v>
      </c>
      <c r="AI754">
        <v>3</v>
      </c>
      <c r="AJ754" t="s">
        <v>3914</v>
      </c>
      <c r="AK754" s="3">
        <v>42035</v>
      </c>
      <c r="AL754" s="10">
        <f>YEAR(ufc_fights_2[[#This Row],[date]])</f>
        <v>2015</v>
      </c>
      <c r="AM754" t="s">
        <v>4061</v>
      </c>
      <c r="AN754">
        <v>1</v>
      </c>
      <c r="AO754" t="s">
        <v>3913</v>
      </c>
      <c r="AP754">
        <f>IF(ufc_fights_2[[#This Row],[winner]]="Red",ufc_fights_2[[#This Row],[r_fighter_id]],ufc_fights_2[[#This Row],[b_fighter_id]])</f>
        <v>3509</v>
      </c>
      <c r="AQ754" t="str">
        <f>_xlfn.XLOOKUP(ufc_fights_2[[#This Row],[winnerID]],ufc_fighters[id],ufc_fighters[fighter_name],"xxx",0,1)</f>
        <v>Tyron Woodley</v>
      </c>
    </row>
    <row r="755" spans="1:43">
      <c r="A755">
        <v>1690</v>
      </c>
      <c r="B755">
        <v>3509</v>
      </c>
      <c r="C755">
        <f>_xlfn.XLOOKUP(ufc_fights_2[[#This Row],[r_fighter_id]],ufc_fighters[id],ufc_fighters[year],"xxx",0,1)</f>
        <v>1977</v>
      </c>
      <c r="D755">
        <f>_xlfn.XLOOKUP(ufc_fights_2[[#This Row],[b_fighter_id]],ufc_fighters[id],ufc_fighters[year],"Prázdné",0,1)</f>
        <v>1982</v>
      </c>
      <c r="E755" s="10">
        <f>YEAR(ufc_fights_2[[#This Row],[date]])-ufc_fights_2[[#This Row],[r_year]]</f>
        <v>36</v>
      </c>
      <c r="F755" s="10">
        <f>YEAR(ufc_fights_2[[#This Row],[date]])-ufc_fights_2[[#This Row],[b_year]]</f>
        <v>31</v>
      </c>
      <c r="G755">
        <v>0</v>
      </c>
      <c r="H755">
        <v>2</v>
      </c>
      <c r="I755">
        <v>0.33329999999999999</v>
      </c>
      <c r="J755">
        <v>0.64710000000000001</v>
      </c>
      <c r="K755">
        <v>0.4118</v>
      </c>
      <c r="L755">
        <v>0.79659999999999997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6.9444444444444447E-4</v>
      </c>
      <c r="T755" s="2">
        <v>1.0416666666666667E-3</v>
      </c>
      <c r="U755">
        <v>9.0899999999999995E-2</v>
      </c>
      <c r="V755">
        <v>0.62070000000000003</v>
      </c>
      <c r="W755">
        <v>1</v>
      </c>
      <c r="X755">
        <v>1</v>
      </c>
      <c r="Y755">
        <v>1</v>
      </c>
      <c r="Z755">
        <v>0.16669999999999999</v>
      </c>
      <c r="AA755">
        <v>0.64710000000000001</v>
      </c>
      <c r="AB755">
        <v>1</v>
      </c>
      <c r="AC755">
        <v>1</v>
      </c>
      <c r="AD755">
        <v>0</v>
      </c>
      <c r="AE755">
        <v>0.53849999999999998</v>
      </c>
      <c r="AF755" t="s">
        <v>3910</v>
      </c>
      <c r="AG755" s="2">
        <v>3.2175925925925926E-3</v>
      </c>
      <c r="AH755" t="s">
        <v>3911</v>
      </c>
      <c r="AI755">
        <v>3</v>
      </c>
      <c r="AJ755" t="s">
        <v>3914</v>
      </c>
      <c r="AK755" s="3">
        <v>41594</v>
      </c>
      <c r="AL755" s="10">
        <f>YEAR(ufc_fights_2[[#This Row],[date]])</f>
        <v>2013</v>
      </c>
      <c r="AM755" t="s">
        <v>4061</v>
      </c>
      <c r="AN755">
        <v>1</v>
      </c>
      <c r="AO755" t="s">
        <v>3918</v>
      </c>
      <c r="AP755">
        <f>IF(ufc_fights_2[[#This Row],[winner]]="Red",ufc_fights_2[[#This Row],[r_fighter_id]],ufc_fights_2[[#This Row],[b_fighter_id]])</f>
        <v>3509</v>
      </c>
      <c r="AQ755" t="str">
        <f>_xlfn.XLOOKUP(ufc_fights_2[[#This Row],[winnerID]],ufc_fighters[id],ufc_fighters[fighter_name],"xxx",0,1)</f>
        <v>Tyron Woodley</v>
      </c>
    </row>
    <row r="756" spans="1:43">
      <c r="A756">
        <v>1273</v>
      </c>
      <c r="B756">
        <v>1876</v>
      </c>
      <c r="C756">
        <f>_xlfn.XLOOKUP(ufc_fights_2[[#This Row],[r_fighter_id]],ufc_fighters[id],ufc_fighters[year],"xxx",0,1)</f>
        <v>1982</v>
      </c>
      <c r="D756">
        <f>_xlfn.XLOOKUP(ufc_fights_2[[#This Row],[b_fighter_id]],ufc_fighters[id],ufc_fighters[year],"Prázdné",0,1)</f>
        <v>1978</v>
      </c>
      <c r="E756" s="10">
        <f>YEAR(ufc_fights_2[[#This Row],[date]])-ufc_fights_2[[#This Row],[r_year]]</f>
        <v>30</v>
      </c>
      <c r="F756" s="10">
        <f>YEAR(ufc_fights_2[[#This Row],[date]])-ufc_fights_2[[#This Row],[b_year]]</f>
        <v>34</v>
      </c>
      <c r="G756">
        <v>1</v>
      </c>
      <c r="H756">
        <v>0</v>
      </c>
      <c r="I756">
        <v>0.62070000000000003</v>
      </c>
      <c r="J756">
        <v>0.44740000000000002</v>
      </c>
      <c r="K756">
        <v>0.6129</v>
      </c>
      <c r="L756">
        <v>0.43590000000000001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1.0185185185185184E-3</v>
      </c>
      <c r="T756" s="2">
        <v>0</v>
      </c>
      <c r="U756">
        <v>0.6</v>
      </c>
      <c r="V756">
        <v>0.30769999999999997</v>
      </c>
      <c r="W756">
        <v>0.5</v>
      </c>
      <c r="X756">
        <v>1</v>
      </c>
      <c r="Y756">
        <v>1</v>
      </c>
      <c r="Z756">
        <v>0.52629999999999999</v>
      </c>
      <c r="AA756">
        <v>0.28000000000000003</v>
      </c>
      <c r="AB756">
        <v>0.8</v>
      </c>
      <c r="AC756">
        <v>0.76919999999999999</v>
      </c>
      <c r="AD756">
        <v>0.8</v>
      </c>
      <c r="AE756">
        <v>0</v>
      </c>
      <c r="AF756" t="s">
        <v>3910</v>
      </c>
      <c r="AG756" s="2">
        <v>2.673611111111111E-3</v>
      </c>
      <c r="AH756" t="s">
        <v>3911</v>
      </c>
      <c r="AI756">
        <v>3</v>
      </c>
      <c r="AJ756" t="s">
        <v>3974</v>
      </c>
      <c r="AK756" s="3">
        <v>41055</v>
      </c>
      <c r="AL756" s="10">
        <f>YEAR(ufc_fights_2[[#This Row],[date]])</f>
        <v>2012</v>
      </c>
      <c r="AM756" t="s">
        <v>4061</v>
      </c>
      <c r="AN756">
        <v>1</v>
      </c>
      <c r="AO756" t="s">
        <v>3913</v>
      </c>
      <c r="AP756">
        <f>IF(ufc_fights_2[[#This Row],[winner]]="Red",ufc_fights_2[[#This Row],[r_fighter_id]],ufc_fights_2[[#This Row],[b_fighter_id]])</f>
        <v>1273</v>
      </c>
      <c r="AQ756" t="str">
        <f>_xlfn.XLOOKUP(ufc_fights_2[[#This Row],[winnerID]],ufc_fighters[id],ufc_fighters[fighter_name],"xxx",0,1)</f>
        <v>Dan Hardy</v>
      </c>
    </row>
    <row r="757" spans="1:43">
      <c r="A757">
        <v>596</v>
      </c>
      <c r="B757">
        <v>3509</v>
      </c>
      <c r="C757">
        <f>_xlfn.XLOOKUP(ufc_fights_2[[#This Row],[r_fighter_id]],ufc_fighters[id],ufc_fighters[year],"xxx",0,1)</f>
        <v>1984</v>
      </c>
      <c r="D757">
        <f>_xlfn.XLOOKUP(ufc_fights_2[[#This Row],[b_fighter_id]],ufc_fighters[id],ufc_fighters[year],"Prázdné",0,1)</f>
        <v>1982</v>
      </c>
      <c r="E757" s="10">
        <f>YEAR(ufc_fights_2[[#This Row],[date]])-ufc_fights_2[[#This Row],[r_year]]</f>
        <v>30</v>
      </c>
      <c r="F757" s="10">
        <f>YEAR(ufc_fights_2[[#This Row],[date]])-ufc_fights_2[[#This Row],[b_year]]</f>
        <v>32</v>
      </c>
      <c r="G757">
        <v>0</v>
      </c>
      <c r="H757">
        <v>1</v>
      </c>
      <c r="I757">
        <v>0.30230000000000001</v>
      </c>
      <c r="J757">
        <v>0.48280000000000001</v>
      </c>
      <c r="K757">
        <v>0.61899999999999999</v>
      </c>
      <c r="L757">
        <v>0.69389999999999996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 s="2">
        <v>3.4722222222222222E-5</v>
      </c>
      <c r="T757" s="2">
        <v>2.1180555555555558E-3</v>
      </c>
      <c r="U757">
        <v>0.1875</v>
      </c>
      <c r="V757">
        <v>0.43480000000000002</v>
      </c>
      <c r="W757">
        <v>0.6</v>
      </c>
      <c r="X757">
        <v>0.66669999999999996</v>
      </c>
      <c r="Y757">
        <v>0.5</v>
      </c>
      <c r="Z757">
        <v>0.25640000000000002</v>
      </c>
      <c r="AA757">
        <v>0.4</v>
      </c>
      <c r="AB757">
        <v>0.75</v>
      </c>
      <c r="AC757">
        <v>0.66669999999999996</v>
      </c>
      <c r="AD757">
        <v>0</v>
      </c>
      <c r="AE757">
        <v>0</v>
      </c>
      <c r="AF757" t="s">
        <v>3910</v>
      </c>
      <c r="AG757" s="2">
        <v>1.3888888888888889E-3</v>
      </c>
      <c r="AH757" t="s">
        <v>3911</v>
      </c>
      <c r="AI757">
        <v>3</v>
      </c>
      <c r="AJ757" t="s">
        <v>3923</v>
      </c>
      <c r="AK757" s="3">
        <v>41713</v>
      </c>
      <c r="AL757" s="10">
        <f>YEAR(ufc_fights_2[[#This Row],[date]])</f>
        <v>2014</v>
      </c>
      <c r="AM757" t="s">
        <v>4061</v>
      </c>
      <c r="AN757">
        <v>98</v>
      </c>
      <c r="AO757" t="s">
        <v>3918</v>
      </c>
      <c r="AP757">
        <f>IF(ufc_fights_2[[#This Row],[winner]]="Red",ufc_fights_2[[#This Row],[r_fighter_id]],ufc_fights_2[[#This Row],[b_fighter_id]])</f>
        <v>3509</v>
      </c>
      <c r="AQ757" t="str">
        <f>_xlfn.XLOOKUP(ufc_fights_2[[#This Row],[winnerID]],ufc_fighters[id],ufc_fighters[fighter_name],"xxx",0,1)</f>
        <v>Tyron Woodley</v>
      </c>
    </row>
    <row r="758" spans="1:43">
      <c r="A758">
        <v>1818</v>
      </c>
      <c r="B758">
        <v>7</v>
      </c>
      <c r="C758">
        <f>_xlfn.XLOOKUP(ufc_fights_2[[#This Row],[r_fighter_id]],ufc_fighters[id],ufc_fighters[year],"xxx",0,1)</f>
        <v>1988</v>
      </c>
      <c r="D758">
        <f>_xlfn.XLOOKUP(ufc_fights_2[[#This Row],[b_fighter_id]],ufc_fighters[id],ufc_fighters[year],"Prázdné",0,1)</f>
        <v>1991</v>
      </c>
      <c r="E758" s="10">
        <f>YEAR(ufc_fights_2[[#This Row],[date]])-ufc_fights_2[[#This Row],[r_year]]</f>
        <v>30</v>
      </c>
      <c r="F758" s="10">
        <f>YEAR(ufc_fights_2[[#This Row],[date]])-ufc_fights_2[[#This Row],[b_year]]</f>
        <v>27</v>
      </c>
      <c r="G758">
        <v>0</v>
      </c>
      <c r="H758">
        <v>0</v>
      </c>
      <c r="I758">
        <v>0.46600000000000003</v>
      </c>
      <c r="J758">
        <v>0.29220000000000002</v>
      </c>
      <c r="K758">
        <v>0.46600000000000003</v>
      </c>
      <c r="L758">
        <v>0.29220000000000002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</v>
      </c>
      <c r="T758" s="2">
        <v>0</v>
      </c>
      <c r="U758">
        <v>0.2883</v>
      </c>
      <c r="V758">
        <v>0.1951</v>
      </c>
      <c r="W758">
        <v>0.56520000000000004</v>
      </c>
      <c r="X758">
        <v>0.70830000000000004</v>
      </c>
      <c r="Y758">
        <v>0.8</v>
      </c>
      <c r="Z758">
        <v>0.46339999999999998</v>
      </c>
      <c r="AA758">
        <v>0.29409999999999997</v>
      </c>
      <c r="AB758">
        <v>1</v>
      </c>
      <c r="AC758">
        <v>0</v>
      </c>
      <c r="AD758">
        <v>0</v>
      </c>
      <c r="AE758">
        <v>0</v>
      </c>
      <c r="AF758" t="s">
        <v>3915</v>
      </c>
      <c r="AG758" s="2">
        <v>3.472222222222222E-3</v>
      </c>
      <c r="AH758" t="s">
        <v>3911</v>
      </c>
      <c r="AI758">
        <v>3</v>
      </c>
      <c r="AJ758" t="s">
        <v>3961</v>
      </c>
      <c r="AK758" s="3">
        <v>43274</v>
      </c>
      <c r="AL758" s="10">
        <f>YEAR(ufc_fights_2[[#This Row],[date]])</f>
        <v>2018</v>
      </c>
      <c r="AM758" t="s">
        <v>4061</v>
      </c>
      <c r="AN758">
        <v>57</v>
      </c>
      <c r="AO758" t="s">
        <v>3913</v>
      </c>
      <c r="AP758">
        <f>IF(ufc_fights_2[[#This Row],[winner]]="Red",ufc_fights_2[[#This Row],[r_fighter_id]],ufc_fights_2[[#This Row],[b_fighter_id]])</f>
        <v>1818</v>
      </c>
      <c r="AQ758" t="str">
        <f>_xlfn.XLOOKUP(ufc_fights_2[[#This Row],[winnerID]],ufc_fighters[id],ufc_fighters[fighter_name],"xxx",0,1)</f>
        <v>Li Jingliang</v>
      </c>
    </row>
    <row r="759" spans="1:43">
      <c r="A759">
        <v>1818</v>
      </c>
      <c r="B759">
        <v>2405</v>
      </c>
      <c r="C759">
        <f>_xlfn.XLOOKUP(ufc_fights_2[[#This Row],[r_fighter_id]],ufc_fighters[id],ufc_fighters[year],"xxx",0,1)</f>
        <v>1988</v>
      </c>
      <c r="D759">
        <f>_xlfn.XLOOKUP(ufc_fights_2[[#This Row],[b_fighter_id]],ufc_fighters[id],ufc_fighters[year],"Prázdné",0,1)</f>
        <v>1986</v>
      </c>
      <c r="E759" s="10">
        <f>YEAR(ufc_fights_2[[#This Row],[date]])-ufc_fights_2[[#This Row],[r_year]]</f>
        <v>29</v>
      </c>
      <c r="F759" s="10">
        <f>YEAR(ufc_fights_2[[#This Row],[date]])-ufc_fights_2[[#This Row],[b_year]]</f>
        <v>31</v>
      </c>
      <c r="G759">
        <v>1</v>
      </c>
      <c r="H759">
        <v>0</v>
      </c>
      <c r="I759">
        <v>0.52</v>
      </c>
      <c r="J759">
        <v>0.29409999999999997</v>
      </c>
      <c r="K759">
        <v>0.52939999999999998</v>
      </c>
      <c r="L759">
        <v>0.29409999999999997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1.5046296296296297E-4</v>
      </c>
      <c r="T759" s="2">
        <v>0</v>
      </c>
      <c r="U759">
        <v>0.3947</v>
      </c>
      <c r="V759">
        <v>0.16669999999999999</v>
      </c>
      <c r="W759">
        <v>1</v>
      </c>
      <c r="X759">
        <v>0.90910000000000002</v>
      </c>
      <c r="Y759">
        <v>1</v>
      </c>
      <c r="Z759">
        <v>0.45950000000000002</v>
      </c>
      <c r="AA759">
        <v>0.29409999999999997</v>
      </c>
      <c r="AB759">
        <v>0</v>
      </c>
      <c r="AC759">
        <v>0</v>
      </c>
      <c r="AD759">
        <v>0.69230000000000003</v>
      </c>
      <c r="AE759">
        <v>0</v>
      </c>
      <c r="AF759" t="s">
        <v>3910</v>
      </c>
      <c r="AG759" s="2">
        <v>2.0486111111111113E-3</v>
      </c>
      <c r="AH759" t="s">
        <v>3911</v>
      </c>
      <c r="AI759">
        <v>3</v>
      </c>
      <c r="AJ759" t="s">
        <v>3914</v>
      </c>
      <c r="AK759" s="3">
        <v>43064</v>
      </c>
      <c r="AL759" s="10">
        <f>YEAR(ufc_fights_2[[#This Row],[date]])</f>
        <v>2017</v>
      </c>
      <c r="AM759" t="s">
        <v>4061</v>
      </c>
      <c r="AN759">
        <v>59</v>
      </c>
      <c r="AO759" t="s">
        <v>3913</v>
      </c>
      <c r="AP759">
        <f>IF(ufc_fights_2[[#This Row],[winner]]="Red",ufc_fights_2[[#This Row],[r_fighter_id]],ufc_fights_2[[#This Row],[b_fighter_id]])</f>
        <v>1818</v>
      </c>
      <c r="AQ759" t="str">
        <f>_xlfn.XLOOKUP(ufc_fights_2[[#This Row],[winnerID]],ufc_fighters[id],ufc_fighters[fighter_name],"xxx",0,1)</f>
        <v>Li Jingliang</v>
      </c>
    </row>
    <row r="760" spans="1:43">
      <c r="A760">
        <v>2273</v>
      </c>
      <c r="B760">
        <v>1818</v>
      </c>
      <c r="C760">
        <f>_xlfn.XLOOKUP(ufc_fights_2[[#This Row],[r_fighter_id]],ufc_fighters[id],ufc_fighters[year],"xxx",0,1)</f>
        <v>1990</v>
      </c>
      <c r="D760">
        <f>_xlfn.XLOOKUP(ufc_fights_2[[#This Row],[b_fighter_id]],ufc_fighters[id],ufc_fighters[year],"Prázdné",0,1)</f>
        <v>1988</v>
      </c>
      <c r="E760" s="10">
        <f>YEAR(ufc_fights_2[[#This Row],[date]])-ufc_fights_2[[#This Row],[r_year]]</f>
        <v>27</v>
      </c>
      <c r="F760" s="10">
        <f>YEAR(ufc_fights_2[[#This Row],[date]])-ufc_fights_2[[#This Row],[b_year]]</f>
        <v>29</v>
      </c>
      <c r="G760">
        <v>1</v>
      </c>
      <c r="H760">
        <v>1</v>
      </c>
      <c r="I760">
        <v>0.3679</v>
      </c>
      <c r="J760">
        <v>0.49330000000000002</v>
      </c>
      <c r="K760">
        <v>0.46460000000000001</v>
      </c>
      <c r="L760">
        <v>0.53090000000000004</v>
      </c>
      <c r="M760">
        <v>0.25</v>
      </c>
      <c r="N760">
        <v>0</v>
      </c>
      <c r="O760">
        <v>2</v>
      </c>
      <c r="P760">
        <v>0</v>
      </c>
      <c r="Q760">
        <v>0</v>
      </c>
      <c r="R760">
        <v>0</v>
      </c>
      <c r="S760" s="2">
        <v>2.5578703703703705E-3</v>
      </c>
      <c r="T760" s="2">
        <v>1.1574074074074075E-4</v>
      </c>
      <c r="U760">
        <v>0.28089999999999998</v>
      </c>
      <c r="V760">
        <v>0.37290000000000001</v>
      </c>
      <c r="W760">
        <v>1</v>
      </c>
      <c r="X760">
        <v>0.78569999999999995</v>
      </c>
      <c r="Y760">
        <v>0.92859999999999998</v>
      </c>
      <c r="Z760">
        <v>0.30590000000000001</v>
      </c>
      <c r="AA760">
        <v>0.47760000000000002</v>
      </c>
      <c r="AB760">
        <v>0.64710000000000001</v>
      </c>
      <c r="AC760">
        <v>0.5</v>
      </c>
      <c r="AD760">
        <v>0.5</v>
      </c>
      <c r="AE760">
        <v>1</v>
      </c>
      <c r="AF760" t="s">
        <v>3910</v>
      </c>
      <c r="AG760" s="2">
        <v>3.2986111111111111E-3</v>
      </c>
      <c r="AH760" t="s">
        <v>3911</v>
      </c>
      <c r="AI760">
        <v>3</v>
      </c>
      <c r="AJ760" t="s">
        <v>4040</v>
      </c>
      <c r="AK760" s="3">
        <v>42763</v>
      </c>
      <c r="AL760" s="10">
        <f>YEAR(ufc_fights_2[[#This Row],[date]])</f>
        <v>2017</v>
      </c>
      <c r="AM760" t="s">
        <v>4061</v>
      </c>
      <c r="AN760">
        <v>74</v>
      </c>
      <c r="AO760" t="s">
        <v>3918</v>
      </c>
      <c r="AP760">
        <f>IF(ufc_fights_2[[#This Row],[winner]]="Red",ufc_fights_2[[#This Row],[r_fighter_id]],ufc_fights_2[[#This Row],[b_fighter_id]])</f>
        <v>1818</v>
      </c>
      <c r="AQ760" t="str">
        <f>_xlfn.XLOOKUP(ufc_fights_2[[#This Row],[winnerID]],ufc_fighters[id],ufc_fighters[fighter_name],"xxx",0,1)</f>
        <v>Li Jingliang</v>
      </c>
    </row>
    <row r="761" spans="1:43">
      <c r="A761">
        <v>633</v>
      </c>
      <c r="B761">
        <v>407</v>
      </c>
      <c r="C761">
        <f>_xlfn.XLOOKUP(ufc_fights_2[[#This Row],[r_fighter_id]],ufc_fighters[id],ufc_fighters[year],"xxx",0,1)</f>
        <v>1980</v>
      </c>
      <c r="D761">
        <f>_xlfn.XLOOKUP(ufc_fights_2[[#This Row],[b_fighter_id]],ufc_fighters[id],ufc_fighters[year],"Prázdné",0,1)</f>
        <v>1980</v>
      </c>
      <c r="E761" s="10">
        <f>YEAR(ufc_fights_2[[#This Row],[date]])-ufc_fights_2[[#This Row],[r_year]]</f>
        <v>35</v>
      </c>
      <c r="F761" s="10">
        <f>YEAR(ufc_fights_2[[#This Row],[date]])-ufc_fights_2[[#This Row],[b_year]]</f>
        <v>35</v>
      </c>
      <c r="G761">
        <v>1</v>
      </c>
      <c r="H761">
        <v>0</v>
      </c>
      <c r="I761">
        <v>0.6452</v>
      </c>
      <c r="J761">
        <v>0.4945</v>
      </c>
      <c r="K761">
        <v>0.7571</v>
      </c>
      <c r="L761">
        <v>0.51580000000000004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 s="2">
        <v>1.8518518518518519E-3</v>
      </c>
      <c r="T761" s="2">
        <v>6.9444444444444447E-4</v>
      </c>
      <c r="U761">
        <v>0.68569999999999998</v>
      </c>
      <c r="V761">
        <v>0.39389999999999997</v>
      </c>
      <c r="W761">
        <v>0.3</v>
      </c>
      <c r="X761">
        <v>0.69230000000000003</v>
      </c>
      <c r="Y761">
        <v>0.63639999999999997</v>
      </c>
      <c r="Z761">
        <v>0.49209999999999998</v>
      </c>
      <c r="AA761">
        <v>0.46429999999999999</v>
      </c>
      <c r="AB761">
        <v>0.9</v>
      </c>
      <c r="AC761">
        <v>0.85709999999999997</v>
      </c>
      <c r="AD761">
        <v>1</v>
      </c>
      <c r="AE761">
        <v>0</v>
      </c>
      <c r="AF761" t="s">
        <v>3910</v>
      </c>
      <c r="AG761" s="2">
        <v>9.9537037037037042E-4</v>
      </c>
      <c r="AH761" t="s">
        <v>3911</v>
      </c>
      <c r="AI761">
        <v>3</v>
      </c>
      <c r="AJ761" t="s">
        <v>3940</v>
      </c>
      <c r="AK761" s="3">
        <v>42239</v>
      </c>
      <c r="AL761" s="10">
        <f>YEAR(ufc_fights_2[[#This Row],[date]])</f>
        <v>2015</v>
      </c>
      <c r="AM761" t="s">
        <v>4061</v>
      </c>
      <c r="AN761">
        <v>87</v>
      </c>
      <c r="AO761" t="s">
        <v>3913</v>
      </c>
      <c r="AP761">
        <f>IF(ufc_fights_2[[#This Row],[winner]]="Red",ufc_fights_2[[#This Row],[r_fighter_id]],ufc_fights_2[[#This Row],[b_fighter_id]])</f>
        <v>633</v>
      </c>
      <c r="AQ761" t="str">
        <f>_xlfn.XLOOKUP(ufc_fights_2[[#This Row],[winnerID]],ufc_fighters[id],ufc_fighters[fighter_name],"xxx",0,1)</f>
        <v>Patrick Cote</v>
      </c>
    </row>
    <row r="762" spans="1:43">
      <c r="A762">
        <v>2798</v>
      </c>
      <c r="B762">
        <v>808</v>
      </c>
      <c r="C762">
        <f>_xlfn.XLOOKUP(ufc_fights_2[[#This Row],[r_fighter_id]],ufc_fighters[id],ufc_fighters[year],"xxx",0,1)</f>
        <v>1986</v>
      </c>
      <c r="D762">
        <f>_xlfn.XLOOKUP(ufc_fights_2[[#This Row],[b_fighter_id]],ufc_fighters[id],ufc_fighters[year],"Prázdné",0,1)</f>
        <v>1984</v>
      </c>
      <c r="E762" s="10">
        <f>YEAR(ufc_fights_2[[#This Row],[date]])-ufc_fights_2[[#This Row],[r_year]]</f>
        <v>31</v>
      </c>
      <c r="F762" s="10">
        <f>YEAR(ufc_fights_2[[#This Row],[date]])-ufc_fights_2[[#This Row],[b_year]]</f>
        <v>33</v>
      </c>
      <c r="G762">
        <v>0</v>
      </c>
      <c r="H762">
        <v>0</v>
      </c>
      <c r="I762">
        <v>0.43169999999999997</v>
      </c>
      <c r="J762">
        <v>0.51270000000000004</v>
      </c>
      <c r="K762">
        <v>0.47020000000000001</v>
      </c>
      <c r="L762">
        <v>0.53849999999999998</v>
      </c>
      <c r="M762">
        <v>1</v>
      </c>
      <c r="N762">
        <v>0.2</v>
      </c>
      <c r="O762">
        <v>0</v>
      </c>
      <c r="P762">
        <v>1</v>
      </c>
      <c r="Q762">
        <v>0</v>
      </c>
      <c r="R762">
        <v>0</v>
      </c>
      <c r="S762" s="2">
        <v>2.5578703703703705E-3</v>
      </c>
      <c r="T762" s="2">
        <v>2.4189814814814816E-3</v>
      </c>
      <c r="U762">
        <v>0.30359999999999998</v>
      </c>
      <c r="V762">
        <v>0.35349999999999998</v>
      </c>
      <c r="W762">
        <v>0.93330000000000002</v>
      </c>
      <c r="X762">
        <v>1</v>
      </c>
      <c r="Y762">
        <v>0.9</v>
      </c>
      <c r="Z762">
        <v>0.36969999999999997</v>
      </c>
      <c r="AA762">
        <v>0.44800000000000001</v>
      </c>
      <c r="AB762">
        <v>0.8</v>
      </c>
      <c r="AC762">
        <v>0.76919999999999999</v>
      </c>
      <c r="AD762">
        <v>0</v>
      </c>
      <c r="AE762">
        <v>0.71430000000000005</v>
      </c>
      <c r="AF762" t="s">
        <v>3915</v>
      </c>
      <c r="AG762" s="2">
        <v>3.472222222222222E-3</v>
      </c>
      <c r="AH762" t="s">
        <v>3911</v>
      </c>
      <c r="AI762">
        <v>3</v>
      </c>
      <c r="AJ762" t="s">
        <v>3979</v>
      </c>
      <c r="AK762" s="3">
        <v>42903</v>
      </c>
      <c r="AL762" s="10">
        <f>YEAR(ufc_fights_2[[#This Row],[date]])</f>
        <v>2017</v>
      </c>
      <c r="AM762" t="s">
        <v>4061</v>
      </c>
      <c r="AN762">
        <v>57</v>
      </c>
      <c r="AO762" t="s">
        <v>3918</v>
      </c>
      <c r="AP762">
        <f>IF(ufc_fights_2[[#This Row],[winner]]="Red",ufc_fights_2[[#This Row],[r_fighter_id]],ufc_fights_2[[#This Row],[b_fighter_id]])</f>
        <v>808</v>
      </c>
      <c r="AQ762" t="str">
        <f>_xlfn.XLOOKUP(ufc_fights_2[[#This Row],[winnerID]],ufc_fighters[id],ufc_fighters[fighter_name],"xxx",0,1)</f>
        <v>Rafael Dos Anjos</v>
      </c>
    </row>
    <row r="763" spans="1:43">
      <c r="A763">
        <v>633</v>
      </c>
      <c r="B763">
        <v>2679</v>
      </c>
      <c r="C763">
        <f>_xlfn.XLOOKUP(ufc_fights_2[[#This Row],[r_fighter_id]],ufc_fighters[id],ufc_fighters[year],"xxx",0,1)</f>
        <v>1980</v>
      </c>
      <c r="D763">
        <f>_xlfn.XLOOKUP(ufc_fights_2[[#This Row],[b_fighter_id]],ufc_fighters[id],ufc_fighters[year],"Prázdné",0,1)</f>
        <v>1982</v>
      </c>
      <c r="E763" s="10">
        <f>YEAR(ufc_fights_2[[#This Row],[date]])-ufc_fights_2[[#This Row],[r_year]]</f>
        <v>35</v>
      </c>
      <c r="F763" s="10">
        <f>YEAR(ufc_fights_2[[#This Row],[date]])-ufc_fights_2[[#This Row],[b_year]]</f>
        <v>33</v>
      </c>
      <c r="G763">
        <v>0</v>
      </c>
      <c r="H763">
        <v>0</v>
      </c>
      <c r="I763">
        <v>0.4375</v>
      </c>
      <c r="J763">
        <v>0.6</v>
      </c>
      <c r="K763">
        <v>0.72850000000000004</v>
      </c>
      <c r="L763">
        <v>0.77049999999999996</v>
      </c>
      <c r="M763">
        <v>0.5</v>
      </c>
      <c r="N763">
        <v>1</v>
      </c>
      <c r="O763">
        <v>1</v>
      </c>
      <c r="P763">
        <v>0</v>
      </c>
      <c r="Q763">
        <v>1</v>
      </c>
      <c r="R763">
        <v>0</v>
      </c>
      <c r="S763" s="2">
        <v>4.4212962962962964E-3</v>
      </c>
      <c r="T763" s="2">
        <v>3.0092592592592593E-3</v>
      </c>
      <c r="U763">
        <v>0.42309999999999998</v>
      </c>
      <c r="V763">
        <v>0.53569999999999995</v>
      </c>
      <c r="W763">
        <v>0.42859999999999998</v>
      </c>
      <c r="X763">
        <v>0.5</v>
      </c>
      <c r="Y763">
        <v>0.75</v>
      </c>
      <c r="Z763">
        <v>0.26669999999999999</v>
      </c>
      <c r="AA763">
        <v>0.47370000000000001</v>
      </c>
      <c r="AB763">
        <v>0.75</v>
      </c>
      <c r="AC763">
        <v>0.75</v>
      </c>
      <c r="AD763">
        <v>0.7</v>
      </c>
      <c r="AE763">
        <v>0.75</v>
      </c>
      <c r="AF763" t="s">
        <v>3915</v>
      </c>
      <c r="AG763" s="2">
        <v>3.472222222222222E-3</v>
      </c>
      <c r="AH763" t="s">
        <v>3911</v>
      </c>
      <c r="AI763">
        <v>3</v>
      </c>
      <c r="AJ763" t="s">
        <v>3931</v>
      </c>
      <c r="AK763" s="3">
        <v>42119</v>
      </c>
      <c r="AL763" s="10">
        <f>YEAR(ufc_fights_2[[#This Row],[date]])</f>
        <v>2015</v>
      </c>
      <c r="AM763" t="s">
        <v>4061</v>
      </c>
      <c r="AN763">
        <v>92</v>
      </c>
      <c r="AO763" t="s">
        <v>3913</v>
      </c>
      <c r="AP763">
        <f>IF(ufc_fights_2[[#This Row],[winner]]="Red",ufc_fights_2[[#This Row],[r_fighter_id]],ufc_fights_2[[#This Row],[b_fighter_id]])</f>
        <v>633</v>
      </c>
      <c r="AQ763" t="str">
        <f>_xlfn.XLOOKUP(ufc_fights_2[[#This Row],[winnerID]],ufc_fighters[id],ufc_fighters[fighter_name],"xxx",0,1)</f>
        <v>Patrick Cote</v>
      </c>
    </row>
    <row r="764" spans="1:43">
      <c r="A764">
        <v>633</v>
      </c>
      <c r="B764">
        <v>3394</v>
      </c>
      <c r="C764">
        <f>_xlfn.XLOOKUP(ufc_fights_2[[#This Row],[r_fighter_id]],ufc_fighters[id],ufc_fighters[year],"xxx",0,1)</f>
        <v>1980</v>
      </c>
      <c r="D764">
        <f>_xlfn.XLOOKUP(ufc_fights_2[[#This Row],[b_fighter_id]],ufc_fighters[id],ufc_fighters[year],"Prázdné",0,1)</f>
        <v>1979</v>
      </c>
      <c r="E764" s="10">
        <f>YEAR(ufc_fights_2[[#This Row],[date]])-ufc_fights_2[[#This Row],[r_year]]</f>
        <v>33</v>
      </c>
      <c r="F764" s="10">
        <f>YEAR(ufc_fights_2[[#This Row],[date]])-ufc_fights_2[[#This Row],[b_year]]</f>
        <v>34</v>
      </c>
      <c r="G764">
        <v>0</v>
      </c>
      <c r="H764">
        <v>0</v>
      </c>
      <c r="I764">
        <v>0.5333</v>
      </c>
      <c r="J764">
        <v>0.4743</v>
      </c>
      <c r="K764">
        <v>0.5988</v>
      </c>
      <c r="L764">
        <v>0.57740000000000002</v>
      </c>
      <c r="M764">
        <v>0</v>
      </c>
      <c r="N764">
        <v>0.8</v>
      </c>
      <c r="O764">
        <v>0</v>
      </c>
      <c r="P764">
        <v>0</v>
      </c>
      <c r="Q764">
        <v>0</v>
      </c>
      <c r="R764">
        <v>0</v>
      </c>
      <c r="S764" s="2">
        <v>2.5694444444444445E-3</v>
      </c>
      <c r="T764" s="2">
        <v>3.9699074074074072E-3</v>
      </c>
      <c r="U764">
        <v>0.48599999999999999</v>
      </c>
      <c r="V764">
        <v>0.3957</v>
      </c>
      <c r="W764">
        <v>0.52939999999999998</v>
      </c>
      <c r="X764">
        <v>1</v>
      </c>
      <c r="Y764">
        <v>0.82350000000000001</v>
      </c>
      <c r="Z764">
        <v>0.50460000000000005</v>
      </c>
      <c r="AA764">
        <v>0.34860000000000002</v>
      </c>
      <c r="AB764">
        <v>0.6522</v>
      </c>
      <c r="AC764">
        <v>0.73170000000000002</v>
      </c>
      <c r="AD764">
        <v>0.66669999999999996</v>
      </c>
      <c r="AE764">
        <v>0.6</v>
      </c>
      <c r="AF764" t="s">
        <v>3915</v>
      </c>
      <c r="AG764" s="2">
        <v>3.472222222222222E-3</v>
      </c>
      <c r="AH764" t="s">
        <v>3911</v>
      </c>
      <c r="AI764">
        <v>3</v>
      </c>
      <c r="AJ764" t="s">
        <v>3987</v>
      </c>
      <c r="AK764" s="3">
        <v>41349</v>
      </c>
      <c r="AL764" s="10">
        <f>YEAR(ufc_fights_2[[#This Row],[date]])</f>
        <v>2013</v>
      </c>
      <c r="AM764" t="s">
        <v>4061</v>
      </c>
      <c r="AN764">
        <v>92</v>
      </c>
      <c r="AO764" t="s">
        <v>3913</v>
      </c>
      <c r="AP764">
        <f>IF(ufc_fights_2[[#This Row],[winner]]="Red",ufc_fights_2[[#This Row],[r_fighter_id]],ufc_fights_2[[#This Row],[b_fighter_id]])</f>
        <v>633</v>
      </c>
      <c r="AQ764" t="str">
        <f>_xlfn.XLOOKUP(ufc_fights_2[[#This Row],[winnerID]],ufc_fighters[id],ufc_fighters[fighter_name],"xxx",0,1)</f>
        <v>Patrick Cote</v>
      </c>
    </row>
    <row r="765" spans="1:43">
      <c r="A765">
        <v>808</v>
      </c>
      <c r="B765">
        <v>1785</v>
      </c>
      <c r="C765">
        <f>_xlfn.XLOOKUP(ufc_fights_2[[#This Row],[r_fighter_id]],ufc_fighters[id],ufc_fighters[year],"xxx",0,1)</f>
        <v>1984</v>
      </c>
      <c r="D765">
        <f>_xlfn.XLOOKUP(ufc_fights_2[[#This Row],[b_fighter_id]],ufc_fighters[id],ufc_fighters[year],"Prázdné",0,1)</f>
        <v>1992</v>
      </c>
      <c r="E765" s="10">
        <f>YEAR(ufc_fights_2[[#This Row],[date]])-ufc_fights_2[[#This Row],[r_year]]</f>
        <v>35</v>
      </c>
      <c r="F765" s="10">
        <f>YEAR(ufc_fights_2[[#This Row],[date]])-ufc_fights_2[[#This Row],[b_year]]</f>
        <v>27</v>
      </c>
      <c r="G765">
        <v>0</v>
      </c>
      <c r="H765">
        <v>0</v>
      </c>
      <c r="I765">
        <v>0.54049999999999998</v>
      </c>
      <c r="J765">
        <v>0.36080000000000001</v>
      </c>
      <c r="K765">
        <v>0.59519999999999995</v>
      </c>
      <c r="L765">
        <v>0.39219999999999999</v>
      </c>
      <c r="M765">
        <v>0.57140000000000002</v>
      </c>
      <c r="N765">
        <v>0.375</v>
      </c>
      <c r="O765">
        <v>1</v>
      </c>
      <c r="P765">
        <v>0</v>
      </c>
      <c r="Q765">
        <v>1</v>
      </c>
      <c r="R765">
        <v>0</v>
      </c>
      <c r="S765" s="2">
        <v>2.6967592592592594E-3</v>
      </c>
      <c r="T765" s="2">
        <v>6.0416666666666665E-3</v>
      </c>
      <c r="U765">
        <v>0.43369999999999997</v>
      </c>
      <c r="V765">
        <v>0.29110000000000003</v>
      </c>
      <c r="W765">
        <v>0.8095</v>
      </c>
      <c r="X765">
        <v>1</v>
      </c>
      <c r="Y765">
        <v>1</v>
      </c>
      <c r="Z765">
        <v>0.41249999999999998</v>
      </c>
      <c r="AA765">
        <v>0.314</v>
      </c>
      <c r="AB765">
        <v>0.9</v>
      </c>
      <c r="AC765">
        <v>0.7</v>
      </c>
      <c r="AD765">
        <v>0.81820000000000004</v>
      </c>
      <c r="AE765">
        <v>1</v>
      </c>
      <c r="AF765" t="s">
        <v>3933</v>
      </c>
      <c r="AG765" s="2">
        <v>2.627314814814815E-3</v>
      </c>
      <c r="AH765" t="s">
        <v>3927</v>
      </c>
      <c r="AI765">
        <v>5</v>
      </c>
      <c r="AJ765" t="s">
        <v>3928</v>
      </c>
      <c r="AK765" s="3">
        <v>43603</v>
      </c>
      <c r="AL765" s="10">
        <f>YEAR(ufc_fights_2[[#This Row],[date]])</f>
        <v>2019</v>
      </c>
      <c r="AM765" t="s">
        <v>4061</v>
      </c>
      <c r="AN765">
        <v>32</v>
      </c>
      <c r="AO765" t="s">
        <v>3913</v>
      </c>
      <c r="AP765">
        <f>IF(ufc_fights_2[[#This Row],[winner]]="Red",ufc_fights_2[[#This Row],[r_fighter_id]],ufc_fights_2[[#This Row],[b_fighter_id]])</f>
        <v>808</v>
      </c>
      <c r="AQ765" t="str">
        <f>_xlfn.XLOOKUP(ufc_fights_2[[#This Row],[winnerID]],ufc_fighters[id],ufc_fighters[fighter_name],"xxx",0,1)</f>
        <v>Rafael Dos Anjos</v>
      </c>
    </row>
    <row r="766" spans="1:43">
      <c r="A766">
        <v>1914</v>
      </c>
      <c r="B766">
        <v>808</v>
      </c>
      <c r="C766">
        <f>_xlfn.XLOOKUP(ufc_fights_2[[#This Row],[r_fighter_id]],ufc_fighters[id],ufc_fighters[year],"xxx",0,1)</f>
        <v>1987</v>
      </c>
      <c r="D766">
        <f>_xlfn.XLOOKUP(ufc_fights_2[[#This Row],[b_fighter_id]],ufc_fighters[id],ufc_fighters[year],"Prázdné",0,1)</f>
        <v>1984</v>
      </c>
      <c r="E766" s="10">
        <f>YEAR(ufc_fights_2[[#This Row],[date]])-ufc_fights_2[[#This Row],[r_year]]</f>
        <v>30</v>
      </c>
      <c r="F766" s="10">
        <f>YEAR(ufc_fights_2[[#This Row],[date]])-ufc_fights_2[[#This Row],[b_year]]</f>
        <v>33</v>
      </c>
      <c r="G766">
        <v>0</v>
      </c>
      <c r="H766">
        <v>0</v>
      </c>
      <c r="I766">
        <v>0.2</v>
      </c>
      <c r="J766">
        <v>0.8125</v>
      </c>
      <c r="K766">
        <v>0.55559999999999998</v>
      </c>
      <c r="L766">
        <v>0.8095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 s="2">
        <v>0</v>
      </c>
      <c r="T766" s="2">
        <v>2.3148148148148147E-3</v>
      </c>
      <c r="U766">
        <v>0</v>
      </c>
      <c r="V766">
        <v>0.78569999999999995</v>
      </c>
      <c r="W766">
        <v>1</v>
      </c>
      <c r="X766">
        <v>0</v>
      </c>
      <c r="Y766">
        <v>1</v>
      </c>
      <c r="Z766">
        <v>0.2</v>
      </c>
      <c r="AA766">
        <v>1</v>
      </c>
      <c r="AB766">
        <v>0</v>
      </c>
      <c r="AC766">
        <v>0</v>
      </c>
      <c r="AD766">
        <v>0</v>
      </c>
      <c r="AE766">
        <v>0.8</v>
      </c>
      <c r="AF766" t="s">
        <v>3933</v>
      </c>
      <c r="AG766" s="2">
        <v>2.5810185185185185E-3</v>
      </c>
      <c r="AH766" t="s">
        <v>3911</v>
      </c>
      <c r="AI766">
        <v>3</v>
      </c>
      <c r="AJ766" t="s">
        <v>3949</v>
      </c>
      <c r="AK766" s="3">
        <v>42987</v>
      </c>
      <c r="AL766" s="10">
        <f>YEAR(ufc_fights_2[[#This Row],[date]])</f>
        <v>2017</v>
      </c>
      <c r="AM766" t="s">
        <v>4061</v>
      </c>
      <c r="AN766">
        <v>30</v>
      </c>
      <c r="AO766" t="s">
        <v>3918</v>
      </c>
      <c r="AP766">
        <f>IF(ufc_fights_2[[#This Row],[winner]]="Red",ufc_fights_2[[#This Row],[r_fighter_id]],ufc_fights_2[[#This Row],[b_fighter_id]])</f>
        <v>808</v>
      </c>
      <c r="AQ766" t="str">
        <f>_xlfn.XLOOKUP(ufc_fights_2[[#This Row],[winnerID]],ufc_fighters[id],ufc_fighters[fighter_name],"xxx",0,1)</f>
        <v>Rafael Dos Anjos</v>
      </c>
    </row>
    <row r="767" spans="1:43">
      <c r="A767">
        <v>2990</v>
      </c>
      <c r="B767">
        <v>1351</v>
      </c>
      <c r="C767">
        <f>_xlfn.XLOOKUP(ufc_fights_2[[#This Row],[r_fighter_id]],ufc_fighters[id],ufc_fighters[year],"xxx",0,1)</f>
        <v>1984</v>
      </c>
      <c r="D767">
        <f>_xlfn.XLOOKUP(ufc_fights_2[[#This Row],[b_fighter_id]],ufc_fighters[id],ufc_fighters[year],"Prázdné",0,1)</f>
        <v>1981</v>
      </c>
      <c r="E767" s="10">
        <f>YEAR(ufc_fights_2[[#This Row],[date]])-ufc_fights_2[[#This Row],[r_year]]</f>
        <v>29</v>
      </c>
      <c r="F767" s="10">
        <f>YEAR(ufc_fights_2[[#This Row],[date]])-ufc_fights_2[[#This Row],[b_year]]</f>
        <v>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 s="2">
        <v>2.0833333333333335E-4</v>
      </c>
      <c r="T767" s="2">
        <v>1.5046296296296297E-4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3933</v>
      </c>
      <c r="AG767" s="2">
        <v>8.2175925925925927E-4</v>
      </c>
      <c r="AH767" t="s">
        <v>3911</v>
      </c>
      <c r="AI767">
        <v>3</v>
      </c>
      <c r="AJ767" t="s">
        <v>3939</v>
      </c>
      <c r="AK767" s="3">
        <v>41433</v>
      </c>
      <c r="AL767" s="10">
        <f>YEAR(ufc_fights_2[[#This Row],[date]])</f>
        <v>2013</v>
      </c>
      <c r="AM767" t="s">
        <v>4061</v>
      </c>
      <c r="AN767">
        <v>37</v>
      </c>
      <c r="AO767" t="s">
        <v>3913</v>
      </c>
      <c r="AP767">
        <f>IF(ufc_fights_2[[#This Row],[winner]]="Red",ufc_fights_2[[#This Row],[r_fighter_id]],ufc_fights_2[[#This Row],[b_fighter_id]])</f>
        <v>2990</v>
      </c>
      <c r="AQ767" t="str">
        <f>_xlfn.XLOOKUP(ufc_fights_2[[#This Row],[winnerID]],ufc_fighters[id],ufc_fighters[fighter_name],"xxx",0,1)</f>
        <v>Erick Silva</v>
      </c>
    </row>
    <row r="768" spans="1:43">
      <c r="A768">
        <v>1760</v>
      </c>
      <c r="B768">
        <v>808</v>
      </c>
      <c r="C768">
        <f>_xlfn.XLOOKUP(ufc_fights_2[[#This Row],[r_fighter_id]],ufc_fighters[id],ufc_fighters[year],"xxx",0,1)</f>
        <v>1982</v>
      </c>
      <c r="D768">
        <f>_xlfn.XLOOKUP(ufc_fights_2[[#This Row],[b_fighter_id]],ufc_fighters[id],ufc_fighters[year],"Prázdné",0,1)</f>
        <v>1984</v>
      </c>
      <c r="E768" s="10">
        <f>YEAR(ufc_fights_2[[#This Row],[date]])-ufc_fights_2[[#This Row],[r_year]]</f>
        <v>35</v>
      </c>
      <c r="F768" s="10">
        <f>YEAR(ufc_fights_2[[#This Row],[date]])-ufc_fights_2[[#This Row],[b_year]]</f>
        <v>33</v>
      </c>
      <c r="G768">
        <v>0</v>
      </c>
      <c r="H768">
        <v>0</v>
      </c>
      <c r="I768">
        <v>0.40570000000000001</v>
      </c>
      <c r="J768">
        <v>0.59109999999999996</v>
      </c>
      <c r="K768">
        <v>0.5131</v>
      </c>
      <c r="L768">
        <v>0.63849999999999996</v>
      </c>
      <c r="M768">
        <v>0</v>
      </c>
      <c r="N768">
        <v>0.28570000000000001</v>
      </c>
      <c r="O768">
        <v>0</v>
      </c>
      <c r="P768">
        <v>0</v>
      </c>
      <c r="Q768">
        <v>0</v>
      </c>
      <c r="R768">
        <v>0</v>
      </c>
      <c r="S768" s="2">
        <v>3.0555555555555557E-3</v>
      </c>
      <c r="T768" s="2">
        <v>5.4745370370370373E-3</v>
      </c>
      <c r="U768">
        <v>0.30990000000000001</v>
      </c>
      <c r="V768">
        <v>0.50249999999999995</v>
      </c>
      <c r="W768">
        <v>0.8</v>
      </c>
      <c r="X768">
        <v>1</v>
      </c>
      <c r="Y768">
        <v>0.85709999999999997</v>
      </c>
      <c r="Z768">
        <v>0.3019</v>
      </c>
      <c r="AA768">
        <v>0.51229999999999998</v>
      </c>
      <c r="AB768">
        <v>0.71699999999999997</v>
      </c>
      <c r="AC768">
        <v>0.74360000000000004</v>
      </c>
      <c r="AD768">
        <v>0</v>
      </c>
      <c r="AE768">
        <v>1</v>
      </c>
      <c r="AF768" t="s">
        <v>3915</v>
      </c>
      <c r="AG768" s="2">
        <v>3.472222222222222E-3</v>
      </c>
      <c r="AH768" t="s">
        <v>3927</v>
      </c>
      <c r="AI768">
        <v>5</v>
      </c>
      <c r="AJ768" t="s">
        <v>3914</v>
      </c>
      <c r="AK768" s="3">
        <v>43085</v>
      </c>
      <c r="AL768" s="10">
        <f>YEAR(ufc_fights_2[[#This Row],[date]])</f>
        <v>2017</v>
      </c>
      <c r="AM768" t="s">
        <v>4061</v>
      </c>
      <c r="AN768">
        <v>7</v>
      </c>
      <c r="AO768" t="s">
        <v>3918</v>
      </c>
      <c r="AP768">
        <f>IF(ufc_fights_2[[#This Row],[winner]]="Red",ufc_fights_2[[#This Row],[r_fighter_id]],ufc_fights_2[[#This Row],[b_fighter_id]])</f>
        <v>808</v>
      </c>
      <c r="AQ768" t="str">
        <f>_xlfn.XLOOKUP(ufc_fights_2[[#This Row],[winnerID]],ufc_fighters[id],ufc_fighters[fighter_name],"xxx",0,1)</f>
        <v>Rafael Dos Anjos</v>
      </c>
    </row>
    <row r="769" spans="1:43">
      <c r="A769">
        <v>199</v>
      </c>
      <c r="B769">
        <v>1470</v>
      </c>
      <c r="C769">
        <f>_xlfn.XLOOKUP(ufc_fights_2[[#This Row],[r_fighter_id]],ufc_fighters[id],ufc_fighters[year],"xxx",0,1)</f>
        <v>1989</v>
      </c>
      <c r="D769">
        <f>_xlfn.XLOOKUP(ufc_fights_2[[#This Row],[b_fighter_id]],ufc_fighters[id],ufc_fighters[year],"Prázdné",0,1)</f>
        <v>1990</v>
      </c>
      <c r="E769" s="10">
        <f>YEAR(ufc_fights_2[[#This Row],[date]])-ufc_fights_2[[#This Row],[r_year]]</f>
        <v>31</v>
      </c>
      <c r="F769" s="10">
        <f>YEAR(ufc_fights_2[[#This Row],[date]])-ufc_fights_2[[#This Row],[b_year]]</f>
        <v>30</v>
      </c>
      <c r="G769">
        <v>0</v>
      </c>
      <c r="H769">
        <v>0</v>
      </c>
      <c r="I769">
        <v>0.5</v>
      </c>
      <c r="J769">
        <v>0.42859999999999998</v>
      </c>
      <c r="K769">
        <v>0.7</v>
      </c>
      <c r="L769">
        <v>0.51429999999999998</v>
      </c>
      <c r="M769">
        <v>0</v>
      </c>
      <c r="N769">
        <v>0.20830000000000001</v>
      </c>
      <c r="O769">
        <v>2</v>
      </c>
      <c r="P769">
        <v>0</v>
      </c>
      <c r="Q769">
        <v>0</v>
      </c>
      <c r="R769">
        <v>0</v>
      </c>
      <c r="S769" s="2">
        <v>1.3541666666666667E-3</v>
      </c>
      <c r="T769" s="2">
        <v>4.0509259259259257E-3</v>
      </c>
      <c r="U769">
        <v>0.44550000000000001</v>
      </c>
      <c r="V769">
        <v>0.36109999999999998</v>
      </c>
      <c r="W769">
        <v>0.90910000000000002</v>
      </c>
      <c r="X769">
        <v>0.8</v>
      </c>
      <c r="Y769">
        <v>0</v>
      </c>
      <c r="Z769">
        <v>0.44940000000000002</v>
      </c>
      <c r="AA769">
        <v>0.35849999999999999</v>
      </c>
      <c r="AB769">
        <v>0.6</v>
      </c>
      <c r="AC769">
        <v>0.52380000000000004</v>
      </c>
      <c r="AD769">
        <v>0.71430000000000005</v>
      </c>
      <c r="AE769">
        <v>0.6</v>
      </c>
      <c r="AF769" t="s">
        <v>3915</v>
      </c>
      <c r="AG769" s="2">
        <v>3.472222222222222E-3</v>
      </c>
      <c r="AH769" t="s">
        <v>3911</v>
      </c>
      <c r="AI769">
        <v>3</v>
      </c>
      <c r="AJ769" t="s">
        <v>3912</v>
      </c>
      <c r="AK769" s="3">
        <v>44086</v>
      </c>
      <c r="AL769" s="10">
        <f>YEAR(ufc_fights_2[[#This Row],[date]])</f>
        <v>2020</v>
      </c>
      <c r="AM769" t="s">
        <v>4061</v>
      </c>
      <c r="AN769">
        <v>1</v>
      </c>
      <c r="AO769" t="s">
        <v>3913</v>
      </c>
      <c r="AP769">
        <f>IF(ufc_fights_2[[#This Row],[winner]]="Red",ufc_fights_2[[#This Row],[r_fighter_id]],ufc_fights_2[[#This Row],[b_fighter_id]])</f>
        <v>199</v>
      </c>
      <c r="AQ769" t="str">
        <f>_xlfn.XLOOKUP(ufc_fights_2[[#This Row],[winnerID]],ufc_fighters[id],ufc_fighters[fighter_name],"xxx",0,1)</f>
        <v>Bryan Barberena</v>
      </c>
    </row>
    <row r="770" spans="1:43">
      <c r="A770">
        <v>633</v>
      </c>
      <c r="B770">
        <v>2331</v>
      </c>
      <c r="C770">
        <f>_xlfn.XLOOKUP(ufc_fights_2[[#This Row],[r_fighter_id]],ufc_fighters[id],ufc_fighters[year],"xxx",0,1)</f>
        <v>1980</v>
      </c>
      <c r="D770">
        <f>_xlfn.XLOOKUP(ufc_fights_2[[#This Row],[b_fighter_id]],ufc_fighters[id],ufc_fighters[year],"Prázdné",0,1)</f>
        <v>1980</v>
      </c>
      <c r="E770" s="10">
        <f>YEAR(ufc_fights_2[[#This Row],[date]])-ufc_fights_2[[#This Row],[r_year]]</f>
        <v>34</v>
      </c>
      <c r="F770" s="10">
        <f>YEAR(ufc_fights_2[[#This Row],[date]])-ufc_fights_2[[#This Row],[b_year]]</f>
        <v>34</v>
      </c>
      <c r="G770">
        <v>0</v>
      </c>
      <c r="H770">
        <v>0</v>
      </c>
      <c r="I770">
        <v>0.54100000000000004</v>
      </c>
      <c r="J770">
        <v>0.58819999999999995</v>
      </c>
      <c r="K770">
        <v>0.78400000000000003</v>
      </c>
      <c r="L770">
        <v>0.65049999999999997</v>
      </c>
      <c r="M770">
        <v>0.33329999999999999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5.0231481481481481E-3</v>
      </c>
      <c r="T770" s="2">
        <v>3.0092592592592595E-4</v>
      </c>
      <c r="U770">
        <v>0.4889</v>
      </c>
      <c r="V770">
        <v>0.47620000000000001</v>
      </c>
      <c r="W770">
        <v>0.55559999999999998</v>
      </c>
      <c r="X770">
        <v>0.85709999999999997</v>
      </c>
      <c r="Y770">
        <v>0.9</v>
      </c>
      <c r="Z770">
        <v>0.26090000000000002</v>
      </c>
      <c r="AA770">
        <v>0.5323</v>
      </c>
      <c r="AB770">
        <v>0.41670000000000001</v>
      </c>
      <c r="AC770">
        <v>0.61539999999999995</v>
      </c>
      <c r="AD770">
        <v>0.84619999999999995</v>
      </c>
      <c r="AE770">
        <v>0.9</v>
      </c>
      <c r="AF770" t="s">
        <v>3915</v>
      </c>
      <c r="AG770" s="2">
        <v>3.472222222222222E-3</v>
      </c>
      <c r="AH770" t="s">
        <v>3911</v>
      </c>
      <c r="AI770">
        <v>3</v>
      </c>
      <c r="AJ770" t="s">
        <v>3928</v>
      </c>
      <c r="AK770" s="3">
        <v>41745</v>
      </c>
      <c r="AL770" s="10">
        <f>YEAR(ufc_fights_2[[#This Row],[date]])</f>
        <v>2014</v>
      </c>
      <c r="AM770" t="s">
        <v>4061</v>
      </c>
      <c r="AN770">
        <v>64</v>
      </c>
      <c r="AO770" t="s">
        <v>3913</v>
      </c>
      <c r="AP770">
        <f>IF(ufc_fights_2[[#This Row],[winner]]="Red",ufc_fights_2[[#This Row],[r_fighter_id]],ufc_fights_2[[#This Row],[b_fighter_id]])</f>
        <v>633</v>
      </c>
      <c r="AQ770" t="str">
        <f>_xlfn.XLOOKUP(ufc_fights_2[[#This Row],[winnerID]],ufc_fighters[id],ufc_fighters[fighter_name],"xxx",0,1)</f>
        <v>Patrick Cote</v>
      </c>
    </row>
    <row r="771" spans="1:43">
      <c r="A771">
        <v>2333</v>
      </c>
      <c r="B771">
        <v>199</v>
      </c>
      <c r="C771">
        <f>_xlfn.XLOOKUP(ufc_fights_2[[#This Row],[r_fighter_id]],ufc_fighters[id],ufc_fighters[year],"xxx",0,1)</f>
        <v>1996</v>
      </c>
      <c r="D771">
        <f>_xlfn.XLOOKUP(ufc_fights_2[[#This Row],[b_fighter_id]],ufc_fighters[id],ufc_fighters[year],"Prázdné",0,1)</f>
        <v>1989</v>
      </c>
      <c r="E771" s="10">
        <f>YEAR(ufc_fights_2[[#This Row],[date]])-ufc_fights_2[[#This Row],[r_year]]</f>
        <v>20</v>
      </c>
      <c r="F771" s="10">
        <f>YEAR(ufc_fights_2[[#This Row],[date]])-ufc_fights_2[[#This Row],[b_year]]</f>
        <v>27</v>
      </c>
      <c r="G771">
        <v>0</v>
      </c>
      <c r="H771">
        <v>0</v>
      </c>
      <c r="I771">
        <v>0.4</v>
      </c>
      <c r="J771">
        <v>0.54169999999999996</v>
      </c>
      <c r="K771">
        <v>0.48209999999999997</v>
      </c>
      <c r="L771">
        <v>0.71279999999999999</v>
      </c>
      <c r="M771">
        <v>0.2</v>
      </c>
      <c r="N771">
        <v>1</v>
      </c>
      <c r="O771">
        <v>0</v>
      </c>
      <c r="P771">
        <v>1</v>
      </c>
      <c r="Q771">
        <v>0</v>
      </c>
      <c r="R771">
        <v>0</v>
      </c>
      <c r="S771" s="2">
        <v>9.7222222222222219E-4</v>
      </c>
      <c r="T771" s="2">
        <v>2.2569444444444442E-3</v>
      </c>
      <c r="U771">
        <v>0.30559999999999998</v>
      </c>
      <c r="V771">
        <v>0.57499999999999996</v>
      </c>
      <c r="W771">
        <v>0.83330000000000004</v>
      </c>
      <c r="X771">
        <v>0.66669999999999996</v>
      </c>
      <c r="Y771">
        <v>0.4</v>
      </c>
      <c r="Z771">
        <v>0.32429999999999998</v>
      </c>
      <c r="AA771">
        <v>0.29170000000000001</v>
      </c>
      <c r="AB771">
        <v>0.71430000000000005</v>
      </c>
      <c r="AC771">
        <v>0.33329999999999999</v>
      </c>
      <c r="AD771">
        <v>1</v>
      </c>
      <c r="AE771">
        <v>0.94440000000000002</v>
      </c>
      <c r="AF771" t="s">
        <v>3933</v>
      </c>
      <c r="AG771" s="2">
        <v>2.1527777777777778E-3</v>
      </c>
      <c r="AH771" t="s">
        <v>3911</v>
      </c>
      <c r="AI771">
        <v>3</v>
      </c>
      <c r="AJ771" t="s">
        <v>3938</v>
      </c>
      <c r="AK771" s="3">
        <v>42399</v>
      </c>
      <c r="AL771" s="10">
        <f>YEAR(ufc_fights_2[[#This Row],[date]])</f>
        <v>2016</v>
      </c>
      <c r="AM771" t="s">
        <v>4061</v>
      </c>
      <c r="AN771">
        <v>9</v>
      </c>
      <c r="AO771" t="s">
        <v>3918</v>
      </c>
      <c r="AP771">
        <f>IF(ufc_fights_2[[#This Row],[winner]]="Red",ufc_fights_2[[#This Row],[r_fighter_id]],ufc_fights_2[[#This Row],[b_fighter_id]])</f>
        <v>199</v>
      </c>
      <c r="AQ771" t="str">
        <f>_xlfn.XLOOKUP(ufc_fights_2[[#This Row],[winnerID]],ufc_fighters[id],ufc_fighters[fighter_name],"xxx",0,1)</f>
        <v>Bryan Barberena</v>
      </c>
    </row>
    <row r="772" spans="1:43">
      <c r="A772">
        <v>86</v>
      </c>
      <c r="B772">
        <v>199</v>
      </c>
      <c r="C772">
        <f>_xlfn.XLOOKUP(ufc_fights_2[[#This Row],[r_fighter_id]],ufc_fighters[id],ufc_fighters[year],"xxx",0,1)</f>
        <v>1991</v>
      </c>
      <c r="D772">
        <f>_xlfn.XLOOKUP(ufc_fights_2[[#This Row],[b_fighter_id]],ufc_fighters[id],ufc_fighters[year],"Prázdné",0,1)</f>
        <v>1989</v>
      </c>
      <c r="E772" s="10">
        <f>YEAR(ufc_fights_2[[#This Row],[date]])-ufc_fights_2[[#This Row],[r_year]]</f>
        <v>25</v>
      </c>
      <c r="F772" s="10">
        <f>YEAR(ufc_fights_2[[#This Row],[date]])-ufc_fights_2[[#This Row],[b_year]]</f>
        <v>27</v>
      </c>
      <c r="G772">
        <v>0</v>
      </c>
      <c r="H772">
        <v>0</v>
      </c>
      <c r="I772">
        <v>0.58089999999999997</v>
      </c>
      <c r="J772">
        <v>0.51949999999999996</v>
      </c>
      <c r="K772">
        <v>0.58989999999999998</v>
      </c>
      <c r="L772">
        <v>0.58360000000000001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 s="2">
        <v>1.3310185185185185E-3</v>
      </c>
      <c r="T772" s="2">
        <v>2.3842592592592591E-3</v>
      </c>
      <c r="U772">
        <v>0.49519999999999997</v>
      </c>
      <c r="V772">
        <v>0.4516</v>
      </c>
      <c r="W772">
        <v>0.88890000000000002</v>
      </c>
      <c r="X772">
        <v>0.75</v>
      </c>
      <c r="Y772">
        <v>0.92</v>
      </c>
      <c r="Z772">
        <v>0.5645</v>
      </c>
      <c r="AA772">
        <v>0.48909999999999998</v>
      </c>
      <c r="AB772">
        <v>0.75</v>
      </c>
      <c r="AC772">
        <v>0.63829999999999998</v>
      </c>
      <c r="AD772">
        <v>0</v>
      </c>
      <c r="AE772">
        <v>0</v>
      </c>
      <c r="AF772" t="s">
        <v>3915</v>
      </c>
      <c r="AG772" s="2">
        <v>3.472222222222222E-3</v>
      </c>
      <c r="AH772" t="s">
        <v>3911</v>
      </c>
      <c r="AI772">
        <v>3</v>
      </c>
      <c r="AJ772" t="s">
        <v>3961</v>
      </c>
      <c r="AK772" s="3">
        <v>42504</v>
      </c>
      <c r="AL772" s="10">
        <f>YEAR(ufc_fights_2[[#This Row],[date]])</f>
        <v>2016</v>
      </c>
      <c r="AM772" t="s">
        <v>4061</v>
      </c>
      <c r="AN772">
        <v>82</v>
      </c>
      <c r="AO772" t="s">
        <v>3918</v>
      </c>
      <c r="AP772">
        <f>IF(ufc_fights_2[[#This Row],[winner]]="Red",ufc_fights_2[[#This Row],[r_fighter_id]],ufc_fights_2[[#This Row],[b_fighter_id]])</f>
        <v>199</v>
      </c>
      <c r="AQ772" t="str">
        <f>_xlfn.XLOOKUP(ufc_fights_2[[#This Row],[winnerID]],ufc_fighters[id],ufc_fighters[fighter_name],"xxx",0,1)</f>
        <v>Bryan Barberena</v>
      </c>
    </row>
    <row r="773" spans="1:43">
      <c r="A773">
        <v>871</v>
      </c>
      <c r="B773">
        <v>199</v>
      </c>
      <c r="C773">
        <f>_xlfn.XLOOKUP(ufc_fights_2[[#This Row],[r_fighter_id]],ufc_fighters[id],ufc_fighters[year],"xxx",0,1)</f>
        <v>1985</v>
      </c>
      <c r="D773">
        <f>_xlfn.XLOOKUP(ufc_fights_2[[#This Row],[b_fighter_id]],ufc_fighters[id],ufc_fighters[year],"Prázdné",0,1)</f>
        <v>1989</v>
      </c>
      <c r="E773" s="10">
        <f>YEAR(ufc_fights_2[[#This Row],[date]])-ufc_fights_2[[#This Row],[r_year]]</f>
        <v>33</v>
      </c>
      <c r="F773" s="10">
        <f>YEAR(ufc_fights_2[[#This Row],[date]])-ufc_fights_2[[#This Row],[b_year]]</f>
        <v>29</v>
      </c>
      <c r="G773">
        <v>0</v>
      </c>
      <c r="H773">
        <v>2</v>
      </c>
      <c r="I773">
        <v>0.85709999999999997</v>
      </c>
      <c r="J773">
        <v>0.54290000000000005</v>
      </c>
      <c r="K773">
        <v>0.85709999999999997</v>
      </c>
      <c r="L773">
        <v>0.65959999999999996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2.4305555555555555E-4</v>
      </c>
      <c r="T773" s="2">
        <v>0</v>
      </c>
      <c r="U773">
        <v>0.75</v>
      </c>
      <c r="V773">
        <v>0.51519999999999999</v>
      </c>
      <c r="W773">
        <v>1</v>
      </c>
      <c r="X773">
        <v>1</v>
      </c>
      <c r="Y773">
        <v>1</v>
      </c>
      <c r="Z773">
        <v>0.90910000000000002</v>
      </c>
      <c r="AA773">
        <v>0.33329999999999999</v>
      </c>
      <c r="AB773">
        <v>0.66669999999999996</v>
      </c>
      <c r="AC773">
        <v>1</v>
      </c>
      <c r="AD773">
        <v>0</v>
      </c>
      <c r="AE773">
        <v>0.83330000000000004</v>
      </c>
      <c r="AF773" t="s">
        <v>3910</v>
      </c>
      <c r="AG773" s="2">
        <v>1.6898148148148148E-3</v>
      </c>
      <c r="AH773" t="s">
        <v>3911</v>
      </c>
      <c r="AI773">
        <v>3</v>
      </c>
      <c r="AJ773" t="s">
        <v>4042</v>
      </c>
      <c r="AK773" s="3">
        <v>43337</v>
      </c>
      <c r="AL773" s="10">
        <f>YEAR(ufc_fights_2[[#This Row],[date]])</f>
        <v>2018</v>
      </c>
      <c r="AM773" t="s">
        <v>4061</v>
      </c>
      <c r="AN773">
        <v>93</v>
      </c>
      <c r="AO773" t="s">
        <v>3918</v>
      </c>
      <c r="AP773">
        <f>IF(ufc_fights_2[[#This Row],[winner]]="Red",ufc_fights_2[[#This Row],[r_fighter_id]],ufc_fights_2[[#This Row],[b_fighter_id]])</f>
        <v>199</v>
      </c>
      <c r="AQ773" t="str">
        <f>_xlfn.XLOOKUP(ufc_fights_2[[#This Row],[winnerID]],ufc_fighters[id],ufc_fighters[fighter_name],"xxx",0,1)</f>
        <v>Bryan Barberena</v>
      </c>
    </row>
    <row r="774" spans="1:43">
      <c r="A774">
        <v>2952</v>
      </c>
      <c r="B774">
        <v>2604</v>
      </c>
      <c r="C774">
        <f>_xlfn.XLOOKUP(ufc_fights_2[[#This Row],[r_fighter_id]],ufc_fighters[id],ufc_fighters[year],"xxx",0,1)</f>
        <v>1973</v>
      </c>
      <c r="D774">
        <f>_xlfn.XLOOKUP(ufc_fights_2[[#This Row],[b_fighter_id]],ufc_fighters[id],ufc_fighters[year],"Prázdné",0,1)</f>
        <v>1979</v>
      </c>
      <c r="E774" s="10">
        <f>YEAR(ufc_fights_2[[#This Row],[date]])-ufc_fights_2[[#This Row],[r_year]]</f>
        <v>29</v>
      </c>
      <c r="F774" s="10">
        <f>YEAR(ufc_fights_2[[#This Row],[date]])-ufc_fights_2[[#This Row],[b_year]]</f>
        <v>23</v>
      </c>
      <c r="G774">
        <v>0</v>
      </c>
      <c r="H774">
        <v>0</v>
      </c>
      <c r="I774">
        <v>0.75</v>
      </c>
      <c r="J774">
        <v>0.38890000000000002</v>
      </c>
      <c r="K774">
        <v>0.88239999999999996</v>
      </c>
      <c r="L774">
        <v>0.76600000000000001</v>
      </c>
      <c r="M774">
        <v>0.2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2.1759259259259258E-3</v>
      </c>
      <c r="T774" s="2">
        <v>8.1018518518518516E-5</v>
      </c>
      <c r="U774">
        <v>0.75</v>
      </c>
      <c r="V774">
        <v>0.42859999999999998</v>
      </c>
      <c r="W774">
        <v>0</v>
      </c>
      <c r="X774">
        <v>0</v>
      </c>
      <c r="Y774">
        <v>0</v>
      </c>
      <c r="Z774">
        <v>0</v>
      </c>
      <c r="AA774">
        <v>0.4</v>
      </c>
      <c r="AB774">
        <v>0</v>
      </c>
      <c r="AC774">
        <v>0.375</v>
      </c>
      <c r="AD774">
        <v>0.85709999999999997</v>
      </c>
      <c r="AE774">
        <v>0</v>
      </c>
      <c r="AF774" t="s">
        <v>3926</v>
      </c>
      <c r="AG774" s="2">
        <v>2.9629629629629628E-3</v>
      </c>
      <c r="AH774" t="s">
        <v>3911</v>
      </c>
      <c r="AI774">
        <v>3</v>
      </c>
      <c r="AJ774" t="s">
        <v>4052</v>
      </c>
      <c r="AK774" s="3">
        <v>37526</v>
      </c>
      <c r="AL774" s="10">
        <f>YEAR(ufc_fights_2[[#This Row],[date]])</f>
        <v>2002</v>
      </c>
      <c r="AM774" t="s">
        <v>4061</v>
      </c>
      <c r="AN774">
        <v>144</v>
      </c>
      <c r="AO774" t="s">
        <v>3913</v>
      </c>
      <c r="AP774">
        <f>IF(ufc_fights_2[[#This Row],[winner]]="Red",ufc_fights_2[[#This Row],[r_fighter_id]],ufc_fights_2[[#This Row],[b_fighter_id]])</f>
        <v>2952</v>
      </c>
      <c r="AQ774" t="str">
        <f>_xlfn.XLOOKUP(ufc_fights_2[[#This Row],[winnerID]],ufc_fighters[id],ufc_fighters[fighter_name],"xxx",0,1)</f>
        <v>Sean Sherk</v>
      </c>
    </row>
    <row r="775" spans="1:43">
      <c r="A775">
        <v>2952</v>
      </c>
      <c r="B775">
        <v>769</v>
      </c>
      <c r="C775">
        <f>_xlfn.XLOOKUP(ufc_fights_2[[#This Row],[r_fighter_id]],ufc_fighters[id],ufc_fighters[year],"xxx",0,1)</f>
        <v>1973</v>
      </c>
      <c r="D775">
        <f>_xlfn.XLOOKUP(ufc_fights_2[[#This Row],[b_fighter_id]],ufc_fighters[id],ufc_fighters[year],"Prázdné",0,1)</f>
        <v>1983</v>
      </c>
      <c r="E775" s="10">
        <f>YEAR(ufc_fights_2[[#This Row],[date]])-ufc_fights_2[[#This Row],[r_year]]</f>
        <v>33</v>
      </c>
      <c r="F775" s="10">
        <f>YEAR(ufc_fights_2[[#This Row],[date]])-ufc_fights_2[[#This Row],[b_year]]</f>
        <v>23</v>
      </c>
      <c r="G775">
        <v>0</v>
      </c>
      <c r="H775">
        <v>0</v>
      </c>
      <c r="I775">
        <v>0.25159999999999999</v>
      </c>
      <c r="J775">
        <v>0.41909999999999997</v>
      </c>
      <c r="K775">
        <v>0.40400000000000003</v>
      </c>
      <c r="L775">
        <v>0.62380000000000002</v>
      </c>
      <c r="M775">
        <v>0.1053</v>
      </c>
      <c r="N775">
        <v>1</v>
      </c>
      <c r="O775">
        <v>0</v>
      </c>
      <c r="P775">
        <v>3</v>
      </c>
      <c r="Q775">
        <v>1</v>
      </c>
      <c r="R775">
        <v>1</v>
      </c>
      <c r="S775" s="2">
        <v>2.627314814814815E-3</v>
      </c>
      <c r="T775" s="2">
        <v>9.6064814814814819E-4</v>
      </c>
      <c r="U775">
        <v>0.20549999999999999</v>
      </c>
      <c r="V775">
        <v>0.376</v>
      </c>
      <c r="W775">
        <v>1</v>
      </c>
      <c r="X775">
        <v>1</v>
      </c>
      <c r="Y775">
        <v>1</v>
      </c>
      <c r="Z775">
        <v>0.18890000000000001</v>
      </c>
      <c r="AA775">
        <v>0.38790000000000002</v>
      </c>
      <c r="AB775">
        <v>0.33850000000000002</v>
      </c>
      <c r="AC775">
        <v>0.61109999999999998</v>
      </c>
      <c r="AD775">
        <v>0</v>
      </c>
      <c r="AE775">
        <v>0.5</v>
      </c>
      <c r="AF775" t="s">
        <v>3915</v>
      </c>
      <c r="AG775" s="2">
        <v>3.472222222222222E-3</v>
      </c>
      <c r="AH775" t="s">
        <v>3911</v>
      </c>
      <c r="AI775">
        <v>3</v>
      </c>
      <c r="AJ775" t="s">
        <v>4082</v>
      </c>
      <c r="AK775" s="3">
        <v>38822</v>
      </c>
      <c r="AL775" s="10">
        <f>YEAR(ufc_fights_2[[#This Row],[date]])</f>
        <v>2006</v>
      </c>
      <c r="AM775" t="s">
        <v>4061</v>
      </c>
      <c r="AN775">
        <v>63</v>
      </c>
      <c r="AO775" t="s">
        <v>3913</v>
      </c>
      <c r="AP775">
        <f>IF(ufc_fights_2[[#This Row],[winner]]="Red",ufc_fights_2[[#This Row],[r_fighter_id]],ufc_fights_2[[#This Row],[b_fighter_id]])</f>
        <v>2952</v>
      </c>
      <c r="AQ775" t="str">
        <f>_xlfn.XLOOKUP(ufc_fights_2[[#This Row],[winnerID]],ufc_fighters[id],ufc_fighters[fighter_name],"xxx",0,1)</f>
        <v>Sean Sherk</v>
      </c>
    </row>
    <row r="776" spans="1:43">
      <c r="A776">
        <v>2952</v>
      </c>
      <c r="B776">
        <v>1095</v>
      </c>
      <c r="C776">
        <f>_xlfn.XLOOKUP(ufc_fights_2[[#This Row],[r_fighter_id]],ufc_fighters[id],ufc_fighters[year],"xxx",0,1)</f>
        <v>1973</v>
      </c>
      <c r="D776">
        <f>_xlfn.XLOOKUP(ufc_fights_2[[#This Row],[b_fighter_id]],ufc_fighters[id],ufc_fighters[year],"Prázdné",0,1)</f>
        <v>1977</v>
      </c>
      <c r="E776" s="10">
        <f>YEAR(ufc_fights_2[[#This Row],[date]])-ufc_fights_2[[#This Row],[r_year]]</f>
        <v>28</v>
      </c>
      <c r="F776" s="10">
        <f>YEAR(ufc_fights_2[[#This Row],[date]])-ufc_fights_2[[#This Row],[b_year]]</f>
        <v>24</v>
      </c>
      <c r="G776">
        <v>0</v>
      </c>
      <c r="H776">
        <v>0</v>
      </c>
      <c r="I776">
        <v>0.75</v>
      </c>
      <c r="J776">
        <v>0.1429</v>
      </c>
      <c r="K776">
        <v>0.91779999999999995</v>
      </c>
      <c r="L776">
        <v>0.625</v>
      </c>
      <c r="M776">
        <v>0.8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6.4236111111111108E-3</v>
      </c>
      <c r="T776" s="2">
        <v>0</v>
      </c>
      <c r="U776">
        <v>0.73329999999999995</v>
      </c>
      <c r="V776">
        <v>0</v>
      </c>
      <c r="W776">
        <v>0</v>
      </c>
      <c r="X776">
        <v>1</v>
      </c>
      <c r="Y776">
        <v>0.5</v>
      </c>
      <c r="Z776">
        <v>0.33329999999999999</v>
      </c>
      <c r="AA776">
        <v>0.16669999999999999</v>
      </c>
      <c r="AB776">
        <v>1</v>
      </c>
      <c r="AC776">
        <v>0</v>
      </c>
      <c r="AD776">
        <v>0.83330000000000004</v>
      </c>
      <c r="AE776">
        <v>0</v>
      </c>
      <c r="AF776" t="s">
        <v>3933</v>
      </c>
      <c r="AG776" s="2">
        <v>3.3217592592592591E-3</v>
      </c>
      <c r="AH776" t="s">
        <v>4081</v>
      </c>
      <c r="AI776">
        <v>2</v>
      </c>
      <c r="AJ776" t="s">
        <v>4080</v>
      </c>
      <c r="AK776" s="3">
        <v>36945</v>
      </c>
      <c r="AL776" s="10">
        <f>YEAR(ufc_fights_2[[#This Row],[date]])</f>
        <v>2001</v>
      </c>
      <c r="AM776" t="s">
        <v>4061</v>
      </c>
      <c r="AN776">
        <v>36</v>
      </c>
      <c r="AO776" t="s">
        <v>3913</v>
      </c>
      <c r="AP776">
        <f>IF(ufc_fights_2[[#This Row],[winner]]="Red",ufc_fights_2[[#This Row],[r_fighter_id]],ufc_fights_2[[#This Row],[b_fighter_id]])</f>
        <v>2952</v>
      </c>
      <c r="AQ776" t="str">
        <f>_xlfn.XLOOKUP(ufc_fights_2[[#This Row],[winnerID]],ufc_fighters[id],ufc_fighters[fighter_name],"xxx",0,1)</f>
        <v>Sean Sherk</v>
      </c>
    </row>
    <row r="777" spans="1:43">
      <c r="A777">
        <v>2952</v>
      </c>
      <c r="B777">
        <v>2265</v>
      </c>
      <c r="C777">
        <f>_xlfn.XLOOKUP(ufc_fights_2[[#This Row],[r_fighter_id]],ufc_fighters[id],ufc_fighters[year],"xxx",0,1)</f>
        <v>1973</v>
      </c>
      <c r="D777">
        <f>_xlfn.XLOOKUP(ufc_fights_2[[#This Row],[b_fighter_id]],ufc_fighters[id],ufc_fighters[year],"Prázdné",0,1)</f>
        <v>1970</v>
      </c>
      <c r="E777" s="10">
        <f>YEAR(ufc_fights_2[[#This Row],[date]])-ufc_fights_2[[#This Row],[r_year]]</f>
        <v>29</v>
      </c>
      <c r="F777" s="10">
        <f>YEAR(ufc_fights_2[[#This Row],[date]])-ufc_fights_2[[#This Row],[b_year]]</f>
        <v>32</v>
      </c>
      <c r="G777">
        <v>0</v>
      </c>
      <c r="H777">
        <v>0</v>
      </c>
      <c r="I777">
        <v>0.7</v>
      </c>
      <c r="J777">
        <v>0.2</v>
      </c>
      <c r="K777">
        <v>0.94189999999999996</v>
      </c>
      <c r="L777">
        <v>0.33329999999999999</v>
      </c>
      <c r="M777">
        <v>0.5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8.4490740740740741E-3</v>
      </c>
      <c r="T777" s="2">
        <v>2.3148148148148147E-5</v>
      </c>
      <c r="U777">
        <v>0.64</v>
      </c>
      <c r="V777">
        <v>7.6899999999999996E-2</v>
      </c>
      <c r="W777">
        <v>1</v>
      </c>
      <c r="X777">
        <v>1</v>
      </c>
      <c r="Y777">
        <v>1</v>
      </c>
      <c r="Z777">
        <v>0.33329999999999999</v>
      </c>
      <c r="AA777">
        <v>0.1429</v>
      </c>
      <c r="AB777">
        <v>0.83330000000000004</v>
      </c>
      <c r="AC777">
        <v>0.33329999999999999</v>
      </c>
      <c r="AD777">
        <v>0.77780000000000005</v>
      </c>
      <c r="AE777">
        <v>0</v>
      </c>
      <c r="AF777" t="s">
        <v>3915</v>
      </c>
      <c r="AG777" s="2">
        <v>3.472222222222222E-3</v>
      </c>
      <c r="AH777" t="s">
        <v>3911</v>
      </c>
      <c r="AI777">
        <v>3</v>
      </c>
      <c r="AJ777" t="s">
        <v>4080</v>
      </c>
      <c r="AK777" s="3">
        <v>37337</v>
      </c>
      <c r="AL777" s="10">
        <f>YEAR(ufc_fights_2[[#This Row],[date]])</f>
        <v>2002</v>
      </c>
      <c r="AM777" t="s">
        <v>4061</v>
      </c>
      <c r="AN777">
        <v>1</v>
      </c>
      <c r="AO777" t="s">
        <v>3913</v>
      </c>
      <c r="AP777">
        <f>IF(ufc_fights_2[[#This Row],[winner]]="Red",ufc_fights_2[[#This Row],[r_fighter_id]],ufc_fights_2[[#This Row],[b_fighter_id]])</f>
        <v>2952</v>
      </c>
      <c r="AQ777" t="str">
        <f>_xlfn.XLOOKUP(ufc_fights_2[[#This Row],[winnerID]],ufc_fighters[id],ufc_fighters[fighter_name],"xxx",0,1)</f>
        <v>Sean Sherk</v>
      </c>
    </row>
    <row r="778" spans="1:43">
      <c r="A778">
        <v>871</v>
      </c>
      <c r="B778">
        <v>1995</v>
      </c>
      <c r="C778">
        <f>_xlfn.XLOOKUP(ufc_fights_2[[#This Row],[r_fighter_id]],ufc_fighters[id],ufc_fighters[year],"xxx",0,1)</f>
        <v>1985</v>
      </c>
      <c r="D778">
        <f>_xlfn.XLOOKUP(ufc_fights_2[[#This Row],[b_fighter_id]],ufc_fighters[id],ufc_fighters[year],"Prázdné",0,1)</f>
        <v>1984</v>
      </c>
      <c r="E778" s="10">
        <f>YEAR(ufc_fights_2[[#This Row],[date]])-ufc_fights_2[[#This Row],[r_year]]</f>
        <v>31</v>
      </c>
      <c r="F778" s="10">
        <f>YEAR(ufc_fights_2[[#This Row],[date]])-ufc_fights_2[[#This Row],[b_year]]</f>
        <v>32</v>
      </c>
      <c r="G778">
        <v>0</v>
      </c>
      <c r="H778">
        <v>0</v>
      </c>
      <c r="I778">
        <v>0.3548</v>
      </c>
      <c r="J778">
        <v>0.69840000000000002</v>
      </c>
      <c r="K778">
        <v>0.3548</v>
      </c>
      <c r="L778">
        <v>0.71430000000000005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3.4722222222222222E-5</v>
      </c>
      <c r="T778" s="2">
        <v>4.3981481481481481E-4</v>
      </c>
      <c r="U778">
        <v>0.29170000000000001</v>
      </c>
      <c r="V778">
        <v>0.65</v>
      </c>
      <c r="W778">
        <v>0.5</v>
      </c>
      <c r="X778">
        <v>0.6</v>
      </c>
      <c r="Y778">
        <v>0.81820000000000004</v>
      </c>
      <c r="Z778">
        <v>0.34620000000000001</v>
      </c>
      <c r="AA778">
        <v>0.66669999999999996</v>
      </c>
      <c r="AB778">
        <v>0.4</v>
      </c>
      <c r="AC778">
        <v>0.70589999999999997</v>
      </c>
      <c r="AD778">
        <v>0</v>
      </c>
      <c r="AE778">
        <v>0.85709999999999997</v>
      </c>
      <c r="AF778" t="s">
        <v>3910</v>
      </c>
      <c r="AG778" s="2">
        <v>2.8356481481481483E-3</v>
      </c>
      <c r="AH778" t="s">
        <v>3911</v>
      </c>
      <c r="AI778">
        <v>3</v>
      </c>
      <c r="AJ778" t="s">
        <v>3914</v>
      </c>
      <c r="AK778" s="3">
        <v>42707</v>
      </c>
      <c r="AL778" s="10">
        <f>YEAR(ufc_fights_2[[#This Row],[date]])</f>
        <v>2016</v>
      </c>
      <c r="AM778" t="s">
        <v>4061</v>
      </c>
      <c r="AN778">
        <v>1</v>
      </c>
      <c r="AO778" t="s">
        <v>3918</v>
      </c>
      <c r="AP778">
        <f>IF(ufc_fights_2[[#This Row],[winner]]="Red",ufc_fights_2[[#This Row],[r_fighter_id]],ufc_fights_2[[#This Row],[b_fighter_id]])</f>
        <v>1995</v>
      </c>
      <c r="AQ778" t="str">
        <f>_xlfn.XLOOKUP(ufc_fights_2[[#This Row],[winnerID]],ufc_fighters[id],ufc_fighters[fighter_name],"xxx",0,1)</f>
        <v>Jorge Masvidal</v>
      </c>
    </row>
    <row r="779" spans="1:43">
      <c r="A779">
        <v>1995</v>
      </c>
      <c r="B779">
        <v>150</v>
      </c>
      <c r="C779">
        <f>_xlfn.XLOOKUP(ufc_fights_2[[#This Row],[r_fighter_id]],ufc_fighters[id],ufc_fighters[year],"xxx",0,1)</f>
        <v>1984</v>
      </c>
      <c r="D779">
        <f>_xlfn.XLOOKUP(ufc_fights_2[[#This Row],[b_fighter_id]],ufc_fighters[id],ufc_fighters[year],"Prázdné",0,1)</f>
        <v>1984</v>
      </c>
      <c r="E779" s="10">
        <f>YEAR(ufc_fights_2[[#This Row],[date]])-ufc_fights_2[[#This Row],[r_year]]</f>
        <v>35</v>
      </c>
      <c r="F779" s="10">
        <f>YEAR(ufc_fights_2[[#This Row],[date]])-ufc_fights_2[[#This Row],[b_year]]</f>
        <v>35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2.3148148148148147E-5</v>
      </c>
      <c r="T779" s="2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 t="s">
        <v>3910</v>
      </c>
      <c r="AG779" s="2">
        <v>5.7870370370370373E-5</v>
      </c>
      <c r="AH779" t="s">
        <v>3911</v>
      </c>
      <c r="AI779">
        <v>3</v>
      </c>
      <c r="AJ779" t="s">
        <v>3924</v>
      </c>
      <c r="AK779" s="3">
        <v>43652</v>
      </c>
      <c r="AL779" s="10">
        <f>YEAR(ufc_fights_2[[#This Row],[date]])</f>
        <v>2019</v>
      </c>
      <c r="AM779" t="s">
        <v>4061</v>
      </c>
      <c r="AN779">
        <v>1</v>
      </c>
      <c r="AO779" t="s">
        <v>3913</v>
      </c>
      <c r="AP779">
        <f>IF(ufc_fights_2[[#This Row],[winner]]="Red",ufc_fights_2[[#This Row],[r_fighter_id]],ufc_fights_2[[#This Row],[b_fighter_id]])</f>
        <v>1995</v>
      </c>
      <c r="AQ779" t="str">
        <f>_xlfn.XLOOKUP(ufc_fights_2[[#This Row],[winnerID]],ufc_fighters[id],ufc_fighters[fighter_name],"xxx",0,1)</f>
        <v>Jorge Masvidal</v>
      </c>
    </row>
    <row r="780" spans="1:43">
      <c r="A780">
        <v>1760</v>
      </c>
      <c r="B780">
        <v>150</v>
      </c>
      <c r="C780">
        <f>_xlfn.XLOOKUP(ufc_fights_2[[#This Row],[r_fighter_id]],ufc_fighters[id],ufc_fighters[year],"xxx",0,1)</f>
        <v>1982</v>
      </c>
      <c r="D780">
        <f>_xlfn.XLOOKUP(ufc_fights_2[[#This Row],[b_fighter_id]],ufc_fighters[id],ufc_fighters[year],"Prázdné",0,1)</f>
        <v>1984</v>
      </c>
      <c r="E780" s="10">
        <f>YEAR(ufc_fights_2[[#This Row],[date]])-ufc_fights_2[[#This Row],[r_year]]</f>
        <v>37</v>
      </c>
      <c r="F780" s="10">
        <f>YEAR(ufc_fights_2[[#This Row],[date]])-ufc_fights_2[[#This Row],[b_year]]</f>
        <v>35</v>
      </c>
      <c r="G780">
        <v>0</v>
      </c>
      <c r="H780">
        <v>0</v>
      </c>
      <c r="I780">
        <v>0.89659999999999995</v>
      </c>
      <c r="J780">
        <v>0</v>
      </c>
      <c r="K780">
        <v>0.90910000000000002</v>
      </c>
      <c r="L780">
        <v>0.6</v>
      </c>
      <c r="M780">
        <v>1</v>
      </c>
      <c r="N780">
        <v>0.5</v>
      </c>
      <c r="O780">
        <v>0</v>
      </c>
      <c r="P780">
        <v>1</v>
      </c>
      <c r="Q780">
        <v>0</v>
      </c>
      <c r="R780">
        <v>0</v>
      </c>
      <c r="S780" s="2">
        <v>3.8194444444444446E-4</v>
      </c>
      <c r="T780" s="2">
        <v>1.3773148148148147E-3</v>
      </c>
      <c r="U780">
        <v>0.875</v>
      </c>
      <c r="V780">
        <v>0</v>
      </c>
      <c r="W780">
        <v>1</v>
      </c>
      <c r="X780">
        <v>0</v>
      </c>
      <c r="Y780">
        <v>0</v>
      </c>
      <c r="Z780">
        <v>0.5</v>
      </c>
      <c r="AA780">
        <v>0</v>
      </c>
      <c r="AB780">
        <v>1</v>
      </c>
      <c r="AC780">
        <v>0</v>
      </c>
      <c r="AD780">
        <v>0.88890000000000002</v>
      </c>
      <c r="AE780">
        <v>0</v>
      </c>
      <c r="AF780" t="s">
        <v>3933</v>
      </c>
      <c r="AG780" s="2">
        <v>2.3148148148148147E-3</v>
      </c>
      <c r="AH780" t="s">
        <v>3911</v>
      </c>
      <c r="AI780">
        <v>3</v>
      </c>
      <c r="AJ780" t="s">
        <v>3914</v>
      </c>
      <c r="AK780" s="3">
        <v>43526</v>
      </c>
      <c r="AL780" s="10">
        <f>YEAR(ufc_fights_2[[#This Row],[date]])</f>
        <v>2019</v>
      </c>
      <c r="AM780" t="s">
        <v>4061</v>
      </c>
      <c r="AN780">
        <v>1</v>
      </c>
      <c r="AO780" t="s">
        <v>3918</v>
      </c>
      <c r="AP780">
        <f>IF(ufc_fights_2[[#This Row],[winner]]="Red",ufc_fights_2[[#This Row],[r_fighter_id]],ufc_fights_2[[#This Row],[b_fighter_id]])</f>
        <v>150</v>
      </c>
      <c r="AQ780" t="str">
        <f>_xlfn.XLOOKUP(ufc_fights_2[[#This Row],[winnerID]],ufc_fighters[id],ufc_fighters[fighter_name],"xxx",0,1)</f>
        <v>Ben Askren</v>
      </c>
    </row>
    <row r="781" spans="1:43">
      <c r="A781">
        <v>199</v>
      </c>
      <c r="B781">
        <v>2581</v>
      </c>
      <c r="C781">
        <f>_xlfn.XLOOKUP(ufc_fights_2[[#This Row],[r_fighter_id]],ufc_fighters[id],ufc_fighters[year],"xxx",0,1)</f>
        <v>1989</v>
      </c>
      <c r="D781">
        <f>_xlfn.XLOOKUP(ufc_fights_2[[#This Row],[b_fighter_id]],ufc_fighters[id],ufc_fighters[year],"Prázdné",0,1)</f>
        <v>1985</v>
      </c>
      <c r="E781" s="10">
        <f>YEAR(ufc_fights_2[[#This Row],[date]])-ufc_fights_2[[#This Row],[r_year]]</f>
        <v>28</v>
      </c>
      <c r="F781" s="10">
        <f>YEAR(ufc_fights_2[[#This Row],[date]])-ufc_fights_2[[#This Row],[b_year]]</f>
        <v>32</v>
      </c>
      <c r="G781">
        <v>1</v>
      </c>
      <c r="H781">
        <v>0</v>
      </c>
      <c r="I781">
        <v>0.62219999999999998</v>
      </c>
      <c r="J781">
        <v>0.3478</v>
      </c>
      <c r="K781">
        <v>0.62219999999999998</v>
      </c>
      <c r="L781">
        <v>0.3478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6.9444444444444444E-5</v>
      </c>
      <c r="T781" s="2">
        <v>0</v>
      </c>
      <c r="U781">
        <v>0.61109999999999998</v>
      </c>
      <c r="V781">
        <v>0.25</v>
      </c>
      <c r="W781">
        <v>1</v>
      </c>
      <c r="X781">
        <v>0.625</v>
      </c>
      <c r="Y781">
        <v>1</v>
      </c>
      <c r="Z781">
        <v>0.55169999999999997</v>
      </c>
      <c r="AA781">
        <v>0.3478</v>
      </c>
      <c r="AB781">
        <v>0.66669999999999996</v>
      </c>
      <c r="AC781">
        <v>0</v>
      </c>
      <c r="AD781">
        <v>0.85709999999999997</v>
      </c>
      <c r="AE781">
        <v>0</v>
      </c>
      <c r="AF781" t="s">
        <v>3910</v>
      </c>
      <c r="AG781" s="2">
        <v>2.4305555555555556E-3</v>
      </c>
      <c r="AH781" t="s">
        <v>3911</v>
      </c>
      <c r="AI781">
        <v>3</v>
      </c>
      <c r="AJ781" t="s">
        <v>3928</v>
      </c>
      <c r="AK781" s="3">
        <v>42847</v>
      </c>
      <c r="AL781" s="10">
        <f>YEAR(ufc_fights_2[[#This Row],[date]])</f>
        <v>2017</v>
      </c>
      <c r="AM781" t="s">
        <v>4061</v>
      </c>
      <c r="AN781">
        <v>71</v>
      </c>
      <c r="AO781" t="s">
        <v>3913</v>
      </c>
      <c r="AP781">
        <f>IF(ufc_fights_2[[#This Row],[winner]]="Red",ufc_fights_2[[#This Row],[r_fighter_id]],ufc_fights_2[[#This Row],[b_fighter_id]])</f>
        <v>199</v>
      </c>
      <c r="AQ781" t="str">
        <f>_xlfn.XLOOKUP(ufc_fights_2[[#This Row],[winnerID]],ufc_fighters[id],ufc_fighters[fighter_name],"xxx",0,1)</f>
        <v>Bryan Barberena</v>
      </c>
    </row>
    <row r="782" spans="1:43">
      <c r="A782">
        <v>1889</v>
      </c>
      <c r="B782">
        <v>3394</v>
      </c>
      <c r="C782">
        <f>_xlfn.XLOOKUP(ufc_fights_2[[#This Row],[r_fighter_id]],ufc_fighters[id],ufc_fighters[year],"xxx",0,1)</f>
        <v>1991</v>
      </c>
      <c r="D782">
        <f>_xlfn.XLOOKUP(ufc_fights_2[[#This Row],[b_fighter_id]],ufc_fighters[id],ufc_fighters[year],"Prázdné",0,1)</f>
        <v>1979</v>
      </c>
      <c r="E782" s="10">
        <f>YEAR(ufc_fights_2[[#This Row],[date]])-ufc_fights_2[[#This Row],[r_year]]</f>
        <v>22</v>
      </c>
      <c r="F782" s="10">
        <f>YEAR(ufc_fights_2[[#This Row],[date]])-ufc_fights_2[[#This Row],[b_year]]</f>
        <v>34</v>
      </c>
      <c r="G782">
        <v>0</v>
      </c>
      <c r="H782">
        <v>0</v>
      </c>
      <c r="I782">
        <v>0.63329999999999997</v>
      </c>
      <c r="J782">
        <v>0.25419999999999998</v>
      </c>
      <c r="K782">
        <v>0.63329999999999997</v>
      </c>
      <c r="L782">
        <v>0.28689999999999999</v>
      </c>
      <c r="M782">
        <v>0.5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7.8703703703703705E-4</v>
      </c>
      <c r="T782" s="2">
        <v>0</v>
      </c>
      <c r="U782">
        <v>0.54879999999999995</v>
      </c>
      <c r="V782">
        <v>0.2019</v>
      </c>
      <c r="W782">
        <v>0.91669999999999996</v>
      </c>
      <c r="X782">
        <v>0.95450000000000002</v>
      </c>
      <c r="Y782">
        <v>0.71430000000000005</v>
      </c>
      <c r="Z782">
        <v>0.58279999999999998</v>
      </c>
      <c r="AA782">
        <v>0.22270000000000001</v>
      </c>
      <c r="AB782">
        <v>0.82220000000000004</v>
      </c>
      <c r="AC782">
        <v>0.48280000000000001</v>
      </c>
      <c r="AD782">
        <v>0.5</v>
      </c>
      <c r="AE782">
        <v>0</v>
      </c>
      <c r="AF782" t="s">
        <v>3915</v>
      </c>
      <c r="AG782" s="2">
        <v>3.472222222222222E-3</v>
      </c>
      <c r="AH782" t="s">
        <v>3911</v>
      </c>
      <c r="AI782">
        <v>3</v>
      </c>
      <c r="AJ782" t="s">
        <v>3939</v>
      </c>
      <c r="AK782" s="3">
        <v>41636</v>
      </c>
      <c r="AL782" s="10">
        <f>YEAR(ufc_fights_2[[#This Row],[date]])</f>
        <v>2013</v>
      </c>
      <c r="AM782" t="s">
        <v>4061</v>
      </c>
      <c r="AN782">
        <v>1</v>
      </c>
      <c r="AO782" t="s">
        <v>3913</v>
      </c>
      <c r="AP782">
        <f>IF(ufc_fights_2[[#This Row],[winner]]="Red",ufc_fights_2[[#This Row],[r_fighter_id]],ufc_fights_2[[#This Row],[b_fighter_id]])</f>
        <v>1889</v>
      </c>
      <c r="AQ782" t="str">
        <f>_xlfn.XLOOKUP(ufc_fights_2[[#This Row],[winnerID]],ufc_fighters[id],ufc_fighters[fighter_name],"xxx",0,1)</f>
        <v>William Macario</v>
      </c>
    </row>
    <row r="783" spans="1:43">
      <c r="A783">
        <v>633</v>
      </c>
      <c r="B783">
        <v>2884</v>
      </c>
      <c r="C783">
        <f>_xlfn.XLOOKUP(ufc_fights_2[[#This Row],[r_fighter_id]],ufc_fighters[id],ufc_fighters[year],"xxx",0,1)</f>
        <v>1980</v>
      </c>
      <c r="D783">
        <f>_xlfn.XLOOKUP(ufc_fights_2[[#This Row],[b_fighter_id]],ufc_fighters[id],ufc_fighters[year],"Prázdné",0,1)</f>
        <v>1983</v>
      </c>
      <c r="E783" s="10">
        <f>YEAR(ufc_fights_2[[#This Row],[date]])-ufc_fights_2[[#This Row],[r_year]]</f>
        <v>36</v>
      </c>
      <c r="F783" s="10">
        <f>YEAR(ufc_fights_2[[#This Row],[date]])-ufc_fights_2[[#This Row],[b_year]]</f>
        <v>33</v>
      </c>
      <c r="G783">
        <v>1</v>
      </c>
      <c r="H783">
        <v>0</v>
      </c>
      <c r="I783">
        <v>0.66669999999999996</v>
      </c>
      <c r="J783">
        <v>0.40739999999999998</v>
      </c>
      <c r="K783">
        <v>0.72370000000000001</v>
      </c>
      <c r="L783">
        <v>0.73329999999999995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 s="2">
        <v>1.0416666666666667E-3</v>
      </c>
      <c r="T783" s="2">
        <v>1.0879629629629629E-3</v>
      </c>
      <c r="U783">
        <v>0.70450000000000002</v>
      </c>
      <c r="V783">
        <v>0.22220000000000001</v>
      </c>
      <c r="W783">
        <v>0.44440000000000002</v>
      </c>
      <c r="X783">
        <v>0.7</v>
      </c>
      <c r="Y783">
        <v>0</v>
      </c>
      <c r="Z783">
        <v>0.5</v>
      </c>
      <c r="AA783">
        <v>0.30430000000000001</v>
      </c>
      <c r="AB783">
        <v>0.81820000000000004</v>
      </c>
      <c r="AC783">
        <v>1</v>
      </c>
      <c r="AD783">
        <v>0.76919999999999999</v>
      </c>
      <c r="AE783">
        <v>1</v>
      </c>
      <c r="AF783" t="s">
        <v>3910</v>
      </c>
      <c r="AG783" s="2">
        <v>8.564814814814815E-4</v>
      </c>
      <c r="AH783" t="s">
        <v>3911</v>
      </c>
      <c r="AI783">
        <v>3</v>
      </c>
      <c r="AJ783" t="s">
        <v>3990</v>
      </c>
      <c r="AK783" s="3">
        <v>42386</v>
      </c>
      <c r="AL783" s="10">
        <f>YEAR(ufc_fights_2[[#This Row],[date]])</f>
        <v>2016</v>
      </c>
      <c r="AM783" t="s">
        <v>4061</v>
      </c>
      <c r="AN783">
        <v>61</v>
      </c>
      <c r="AO783" t="s">
        <v>3913</v>
      </c>
      <c r="AP783">
        <f>IF(ufc_fights_2[[#This Row],[winner]]="Red",ufc_fights_2[[#This Row],[r_fighter_id]],ufc_fights_2[[#This Row],[b_fighter_id]])</f>
        <v>633</v>
      </c>
      <c r="AQ783" t="str">
        <f>_xlfn.XLOOKUP(ufc_fights_2[[#This Row],[winnerID]],ufc_fighters[id],ufc_fighters[fighter_name],"xxx",0,1)</f>
        <v>Patrick Cote</v>
      </c>
    </row>
    <row r="784" spans="1:43">
      <c r="A784">
        <v>2990</v>
      </c>
      <c r="B784">
        <v>1690</v>
      </c>
      <c r="C784">
        <f>_xlfn.XLOOKUP(ufc_fights_2[[#This Row],[r_fighter_id]],ufc_fighters[id],ufc_fighters[year],"xxx",0,1)</f>
        <v>1984</v>
      </c>
      <c r="D784">
        <f>_xlfn.XLOOKUP(ufc_fights_2[[#This Row],[b_fighter_id]],ufc_fighters[id],ufc_fighters[year],"Prázdné",0,1)</f>
        <v>1977</v>
      </c>
      <c r="E784" s="10">
        <f>YEAR(ufc_fights_2[[#This Row],[date]])-ufc_fights_2[[#This Row],[r_year]]</f>
        <v>31</v>
      </c>
      <c r="F784" s="10">
        <f>YEAR(ufc_fights_2[[#This Row],[date]])-ufc_fights_2[[#This Row],[b_year]]</f>
        <v>38</v>
      </c>
      <c r="G784">
        <v>0</v>
      </c>
      <c r="H784">
        <v>0</v>
      </c>
      <c r="I784">
        <v>0.4375</v>
      </c>
      <c r="J784">
        <v>0.1905</v>
      </c>
      <c r="K784">
        <v>0.47060000000000002</v>
      </c>
      <c r="L784">
        <v>0.29170000000000001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 s="2">
        <v>5.6712962962962967E-4</v>
      </c>
      <c r="T784" s="2">
        <v>7.407407407407407E-4</v>
      </c>
      <c r="U784">
        <v>0.36359999999999998</v>
      </c>
      <c r="V784">
        <v>0.2</v>
      </c>
      <c r="W784">
        <v>0.625</v>
      </c>
      <c r="X784">
        <v>0.5</v>
      </c>
      <c r="Y784">
        <v>0</v>
      </c>
      <c r="Z784">
        <v>0.34620000000000001</v>
      </c>
      <c r="AA784">
        <v>0.15</v>
      </c>
      <c r="AB784">
        <v>1</v>
      </c>
      <c r="AC784">
        <v>1</v>
      </c>
      <c r="AD784">
        <v>0.8</v>
      </c>
      <c r="AE784">
        <v>0</v>
      </c>
      <c r="AF784" t="s">
        <v>3933</v>
      </c>
      <c r="AG784" s="2">
        <v>3.0208333333333333E-3</v>
      </c>
      <c r="AH784" t="s">
        <v>3911</v>
      </c>
      <c r="AI784">
        <v>3</v>
      </c>
      <c r="AJ784" t="s">
        <v>3939</v>
      </c>
      <c r="AK784" s="3">
        <v>42084</v>
      </c>
      <c r="AL784" s="10">
        <f>YEAR(ufc_fights_2[[#This Row],[date]])</f>
        <v>2015</v>
      </c>
      <c r="AM784" t="s">
        <v>4061</v>
      </c>
      <c r="AN784">
        <v>39</v>
      </c>
      <c r="AO784" t="s">
        <v>3913</v>
      </c>
      <c r="AP784">
        <f>IF(ufc_fights_2[[#This Row],[winner]]="Red",ufc_fights_2[[#This Row],[r_fighter_id]],ufc_fights_2[[#This Row],[b_fighter_id]])</f>
        <v>2990</v>
      </c>
      <c r="AQ784" t="str">
        <f>_xlfn.XLOOKUP(ufc_fights_2[[#This Row],[winnerID]],ufc_fighters[id],ufc_fighters[fighter_name],"xxx",0,1)</f>
        <v>Erick Silva</v>
      </c>
    </row>
    <row r="785" spans="1:43">
      <c r="A785">
        <v>84</v>
      </c>
      <c r="B785">
        <v>3111</v>
      </c>
      <c r="C785">
        <f>_xlfn.XLOOKUP(ufc_fights_2[[#This Row],[r_fighter_id]],ufc_fighters[id],ufc_fighters[year],"xxx",0,1)</f>
        <v>1983</v>
      </c>
      <c r="D785">
        <f>_xlfn.XLOOKUP(ufc_fights_2[[#This Row],[b_fighter_id]],ufc_fighters[id],ufc_fighters[year],"Prázdné",0,1)</f>
        <v>1993</v>
      </c>
      <c r="E785" s="10">
        <f>YEAR(ufc_fights_2[[#This Row],[date]])-ufc_fights_2[[#This Row],[r_year]]</f>
        <v>36</v>
      </c>
      <c r="F785" s="10">
        <f>YEAR(ufc_fights_2[[#This Row],[date]])-ufc_fights_2[[#This Row],[b_year]]</f>
        <v>26</v>
      </c>
      <c r="G785">
        <v>0</v>
      </c>
      <c r="H785">
        <v>0</v>
      </c>
      <c r="I785">
        <v>0.39460000000000001</v>
      </c>
      <c r="J785">
        <v>0.26729999999999998</v>
      </c>
      <c r="K785">
        <v>0.39860000000000001</v>
      </c>
      <c r="L785">
        <v>0.27800000000000002</v>
      </c>
      <c r="M785">
        <v>0.33329999999999999</v>
      </c>
      <c r="N785">
        <v>1</v>
      </c>
      <c r="O785">
        <v>0</v>
      </c>
      <c r="P785">
        <v>0</v>
      </c>
      <c r="Q785">
        <v>0</v>
      </c>
      <c r="R785">
        <v>0</v>
      </c>
      <c r="S785" s="2">
        <v>3.1250000000000001E-4</v>
      </c>
      <c r="T785" s="2">
        <v>3.7037037037037035E-4</v>
      </c>
      <c r="U785">
        <v>0.25230000000000002</v>
      </c>
      <c r="V785">
        <v>0.22159999999999999</v>
      </c>
      <c r="W785">
        <v>0.5</v>
      </c>
      <c r="X785">
        <v>0.86670000000000003</v>
      </c>
      <c r="Y785">
        <v>0.5</v>
      </c>
      <c r="Z785">
        <v>0.38300000000000001</v>
      </c>
      <c r="AA785">
        <v>0.26629999999999998</v>
      </c>
      <c r="AB785">
        <v>0.66669999999999996</v>
      </c>
      <c r="AC785">
        <v>0.33329999999999999</v>
      </c>
      <c r="AD785">
        <v>0</v>
      </c>
      <c r="AE785">
        <v>0</v>
      </c>
      <c r="AF785" t="s">
        <v>3915</v>
      </c>
      <c r="AG785" s="2">
        <v>3.472222222222222E-3</v>
      </c>
      <c r="AH785" t="s">
        <v>3911</v>
      </c>
      <c r="AI785">
        <v>3</v>
      </c>
      <c r="AJ785" t="s">
        <v>3973</v>
      </c>
      <c r="AK785" s="3">
        <v>43596</v>
      </c>
      <c r="AL785" s="10">
        <f>YEAR(ufc_fights_2[[#This Row],[date]])</f>
        <v>2019</v>
      </c>
      <c r="AM785" t="s">
        <v>4061</v>
      </c>
      <c r="AN785">
        <v>13</v>
      </c>
      <c r="AO785" t="s">
        <v>3918</v>
      </c>
      <c r="AP785">
        <f>IF(ufc_fights_2[[#This Row],[winner]]="Red",ufc_fights_2[[#This Row],[r_fighter_id]],ufc_fights_2[[#This Row],[b_fighter_id]])</f>
        <v>3111</v>
      </c>
      <c r="AQ785" t="str">
        <f>_xlfn.XLOOKUP(ufc_fights_2[[#This Row],[winnerID]],ufc_fighters[id],ufc_fighters[fighter_name],"xxx",0,1)</f>
        <v>Laureano Staropoli</v>
      </c>
    </row>
    <row r="786" spans="1:43">
      <c r="A786">
        <v>2405</v>
      </c>
      <c r="B786">
        <v>1196</v>
      </c>
      <c r="C786">
        <f>_xlfn.XLOOKUP(ufc_fights_2[[#This Row],[r_fighter_id]],ufc_fighters[id],ufc_fighters[year],"xxx",0,1)</f>
        <v>1986</v>
      </c>
      <c r="D786">
        <f>_xlfn.XLOOKUP(ufc_fights_2[[#This Row],[b_fighter_id]],ufc_fighters[id],ufc_fighters[year],"Prázdné",0,1)</f>
        <v>1984</v>
      </c>
      <c r="E786" s="10">
        <f>YEAR(ufc_fights_2[[#This Row],[date]])-ufc_fights_2[[#This Row],[r_year]]</f>
        <v>32</v>
      </c>
      <c r="F786" s="10">
        <f>YEAR(ufc_fights_2[[#This Row],[date]])-ufc_fights_2[[#This Row],[b_year]]</f>
        <v>34</v>
      </c>
      <c r="G786">
        <v>0</v>
      </c>
      <c r="H786">
        <v>0</v>
      </c>
      <c r="I786">
        <v>0.19719999999999999</v>
      </c>
      <c r="J786">
        <v>0.29759999999999998</v>
      </c>
      <c r="K786">
        <v>0.26829999999999998</v>
      </c>
      <c r="L786">
        <v>0.3548</v>
      </c>
      <c r="M786">
        <v>0.16669999999999999</v>
      </c>
      <c r="N786">
        <v>1</v>
      </c>
      <c r="O786">
        <v>0</v>
      </c>
      <c r="P786">
        <v>0</v>
      </c>
      <c r="Q786">
        <v>0</v>
      </c>
      <c r="R786">
        <v>0</v>
      </c>
      <c r="S786" s="2">
        <v>2.0138888888888888E-3</v>
      </c>
      <c r="T786" s="2">
        <v>2.3148148148148149E-4</v>
      </c>
      <c r="U786">
        <v>9.4299999999999995E-2</v>
      </c>
      <c r="V786">
        <v>0.21129999999999999</v>
      </c>
      <c r="W786">
        <v>0.5</v>
      </c>
      <c r="X786">
        <v>0.5</v>
      </c>
      <c r="Y786">
        <v>0.75</v>
      </c>
      <c r="Z786">
        <v>0.16420000000000001</v>
      </c>
      <c r="AA786">
        <v>0.24679999999999999</v>
      </c>
      <c r="AB786">
        <v>0.66669999999999996</v>
      </c>
      <c r="AC786">
        <v>0.83330000000000004</v>
      </c>
      <c r="AD786">
        <v>1</v>
      </c>
      <c r="AE786">
        <v>1</v>
      </c>
      <c r="AF786" t="s">
        <v>3922</v>
      </c>
      <c r="AG786" s="2">
        <v>3.472222222222222E-3</v>
      </c>
      <c r="AH786" t="s">
        <v>3911</v>
      </c>
      <c r="AI786">
        <v>3</v>
      </c>
      <c r="AJ786" t="s">
        <v>3964</v>
      </c>
      <c r="AK786" s="3">
        <v>43449</v>
      </c>
      <c r="AL786" s="10">
        <f>YEAR(ufc_fights_2[[#This Row],[date]])</f>
        <v>2018</v>
      </c>
      <c r="AM786" t="s">
        <v>4061</v>
      </c>
      <c r="AN786">
        <v>107</v>
      </c>
      <c r="AO786" t="s">
        <v>3913</v>
      </c>
      <c r="AP786">
        <f>IF(ufc_fights_2[[#This Row],[winner]]="Red",ufc_fights_2[[#This Row],[r_fighter_id]],ufc_fights_2[[#This Row],[b_fighter_id]])</f>
        <v>2405</v>
      </c>
      <c r="AQ786" t="str">
        <f>_xlfn.XLOOKUP(ufc_fights_2[[#This Row],[winnerID]],ufc_fighters[id],ufc_fighters[fighter_name],"xxx",0,1)</f>
        <v>Zak Ottow</v>
      </c>
    </row>
    <row r="787" spans="1:43">
      <c r="A787">
        <v>407</v>
      </c>
      <c r="B787">
        <v>2405</v>
      </c>
      <c r="C787">
        <f>_xlfn.XLOOKUP(ufc_fights_2[[#This Row],[r_fighter_id]],ufc_fighters[id],ufc_fighters[year],"xxx",0,1)</f>
        <v>1980</v>
      </c>
      <c r="D787">
        <f>_xlfn.XLOOKUP(ufc_fights_2[[#This Row],[b_fighter_id]],ufc_fighters[id],ufc_fighters[year],"Prázdné",0,1)</f>
        <v>1986</v>
      </c>
      <c r="E787" s="10">
        <f>YEAR(ufc_fights_2[[#This Row],[date]])-ufc_fights_2[[#This Row],[r_year]]</f>
        <v>36</v>
      </c>
      <c r="F787" s="10">
        <f>YEAR(ufc_fights_2[[#This Row],[date]])-ufc_fights_2[[#This Row],[b_year]]</f>
        <v>30</v>
      </c>
      <c r="G787">
        <v>0</v>
      </c>
      <c r="H787">
        <v>0</v>
      </c>
      <c r="I787">
        <v>0.373</v>
      </c>
      <c r="J787">
        <v>0.43619999999999998</v>
      </c>
      <c r="K787">
        <v>0.3876</v>
      </c>
      <c r="L787">
        <v>0.48480000000000001</v>
      </c>
      <c r="M787">
        <v>0.25</v>
      </c>
      <c r="N787">
        <v>0</v>
      </c>
      <c r="O787">
        <v>0</v>
      </c>
      <c r="P787">
        <v>1</v>
      </c>
      <c r="Q787">
        <v>0</v>
      </c>
      <c r="R787">
        <v>0</v>
      </c>
      <c r="S787" s="2">
        <v>8.7962962962962962E-4</v>
      </c>
      <c r="T787" s="2">
        <v>1.0416666666666667E-4</v>
      </c>
      <c r="U787">
        <v>0.16220000000000001</v>
      </c>
      <c r="V787">
        <v>0.29249999999999998</v>
      </c>
      <c r="W787">
        <v>0.42109999999999997</v>
      </c>
      <c r="X787">
        <v>0.81820000000000004</v>
      </c>
      <c r="Y787">
        <v>0.86960000000000004</v>
      </c>
      <c r="Z787">
        <v>0.35</v>
      </c>
      <c r="AA787">
        <v>0.43059999999999998</v>
      </c>
      <c r="AB787">
        <v>0.83330000000000004</v>
      </c>
      <c r="AC787">
        <v>0.66669999999999996</v>
      </c>
      <c r="AD787">
        <v>0</v>
      </c>
      <c r="AE787">
        <v>0.5</v>
      </c>
      <c r="AF787" t="s">
        <v>3922</v>
      </c>
      <c r="AG787" s="2">
        <v>3.472222222222222E-3</v>
      </c>
      <c r="AH787" t="s">
        <v>3911</v>
      </c>
      <c r="AI787">
        <v>3</v>
      </c>
      <c r="AJ787" t="s">
        <v>3925</v>
      </c>
      <c r="AK787" s="3">
        <v>42644</v>
      </c>
      <c r="AL787" s="10">
        <f>YEAR(ufc_fights_2[[#This Row],[date]])</f>
        <v>2016</v>
      </c>
      <c r="AM787" t="s">
        <v>4061</v>
      </c>
      <c r="AN787">
        <v>85</v>
      </c>
      <c r="AO787" t="s">
        <v>3918</v>
      </c>
      <c r="AP787">
        <f>IF(ufc_fights_2[[#This Row],[winner]]="Red",ufc_fights_2[[#This Row],[r_fighter_id]],ufc_fights_2[[#This Row],[b_fighter_id]])</f>
        <v>2405</v>
      </c>
      <c r="AQ787" t="str">
        <f>_xlfn.XLOOKUP(ufc_fights_2[[#This Row],[winnerID]],ufc_fighters[id],ufc_fighters[fighter_name],"xxx",0,1)</f>
        <v>Zak Ottow</v>
      </c>
    </row>
    <row r="788" spans="1:43">
      <c r="A788">
        <v>2794</v>
      </c>
      <c r="B788">
        <v>208</v>
      </c>
      <c r="C788">
        <f>_xlfn.XLOOKUP(ufc_fights_2[[#This Row],[r_fighter_id]],ufc_fighters[id],ufc_fighters[year],"xxx",0,1)</f>
        <v>1980</v>
      </c>
      <c r="D788">
        <f>_xlfn.XLOOKUP(ufc_fights_2[[#This Row],[b_fighter_id]],ufc_fighters[id],ufc_fighters[year],"Prázdné",0,1)</f>
        <v>1976</v>
      </c>
      <c r="E788" s="10">
        <f>YEAR(ufc_fights_2[[#This Row],[date]])-ufc_fights_2[[#This Row],[r_year]]</f>
        <v>29</v>
      </c>
      <c r="F788" s="10">
        <f>YEAR(ufc_fights_2[[#This Row],[date]])-ufc_fights_2[[#This Row],[b_year]]</f>
        <v>33</v>
      </c>
      <c r="G788">
        <v>0</v>
      </c>
      <c r="H788">
        <v>0</v>
      </c>
      <c r="I788">
        <v>0.60360000000000003</v>
      </c>
      <c r="J788">
        <v>0.36430000000000001</v>
      </c>
      <c r="K788">
        <v>0.62290000000000001</v>
      </c>
      <c r="L788">
        <v>0.51500000000000001</v>
      </c>
      <c r="M788">
        <v>0</v>
      </c>
      <c r="N788">
        <v>0.25</v>
      </c>
      <c r="O788">
        <v>0</v>
      </c>
      <c r="P788">
        <v>0</v>
      </c>
      <c r="Q788">
        <v>0</v>
      </c>
      <c r="R788">
        <v>0</v>
      </c>
      <c r="S788" s="2">
        <v>3.7962962962962963E-3</v>
      </c>
      <c r="T788" s="2">
        <v>1.5740740740740741E-3</v>
      </c>
      <c r="U788">
        <v>0.44540000000000002</v>
      </c>
      <c r="V788">
        <v>0.3306</v>
      </c>
      <c r="W788">
        <v>0.73240000000000005</v>
      </c>
      <c r="X788">
        <v>0.90620000000000001</v>
      </c>
      <c r="Y788">
        <v>0</v>
      </c>
      <c r="Z788">
        <v>0.58330000000000004</v>
      </c>
      <c r="AA788">
        <v>0.26250000000000001</v>
      </c>
      <c r="AB788">
        <v>0.62749999999999995</v>
      </c>
      <c r="AC788">
        <v>0.51719999999999999</v>
      </c>
      <c r="AD788">
        <v>0</v>
      </c>
      <c r="AE788">
        <v>0</v>
      </c>
      <c r="AF788" t="s">
        <v>3915</v>
      </c>
      <c r="AG788" s="2">
        <v>3.472222222222222E-3</v>
      </c>
      <c r="AH788" t="s">
        <v>3911</v>
      </c>
      <c r="AI788">
        <v>3</v>
      </c>
      <c r="AJ788" t="s">
        <v>3949</v>
      </c>
      <c r="AK788" s="3">
        <v>40138</v>
      </c>
      <c r="AL788" s="10">
        <f>YEAR(ufc_fights_2[[#This Row],[date]])</f>
        <v>2009</v>
      </c>
      <c r="AM788" t="s">
        <v>4061</v>
      </c>
      <c r="AN788">
        <v>1</v>
      </c>
      <c r="AO788" t="s">
        <v>3913</v>
      </c>
      <c r="AP788">
        <f>IF(ufc_fights_2[[#This Row],[winner]]="Red",ufc_fights_2[[#This Row],[r_fighter_id]],ufc_fights_2[[#This Row],[b_fighter_id]])</f>
        <v>2794</v>
      </c>
      <c r="AQ788" t="str">
        <f>_xlfn.XLOOKUP(ufc_fights_2[[#This Row],[winnerID]],ufc_fighters[id],ufc_fighters[fighter_name],"xxx",0,1)</f>
        <v>Amir Sadollah</v>
      </c>
    </row>
    <row r="789" spans="1:43">
      <c r="A789">
        <v>2794</v>
      </c>
      <c r="B789">
        <v>1860</v>
      </c>
      <c r="C789">
        <f>_xlfn.XLOOKUP(ufc_fights_2[[#This Row],[r_fighter_id]],ufc_fighters[id],ufc_fighters[year],"xxx",0,1)</f>
        <v>1980</v>
      </c>
      <c r="D789">
        <f>_xlfn.XLOOKUP(ufc_fights_2[[#This Row],[b_fighter_id]],ufc_fighters[id],ufc_fighters[year],"Prázdné",0,1)</f>
        <v>1988</v>
      </c>
      <c r="E789" s="10">
        <f>YEAR(ufc_fights_2[[#This Row],[date]])-ufc_fights_2[[#This Row],[r_year]]</f>
        <v>32</v>
      </c>
      <c r="F789" s="10">
        <f>YEAR(ufc_fights_2[[#This Row],[date]])-ufc_fights_2[[#This Row],[b_year]]</f>
        <v>24</v>
      </c>
      <c r="G789">
        <v>0</v>
      </c>
      <c r="H789">
        <v>0</v>
      </c>
      <c r="I789">
        <v>0.43369999999999997</v>
      </c>
      <c r="J789">
        <v>0.52459999999999996</v>
      </c>
      <c r="K789">
        <v>0.59689999999999999</v>
      </c>
      <c r="L789">
        <v>0.54169999999999996</v>
      </c>
      <c r="M789">
        <v>0.33329999999999999</v>
      </c>
      <c r="N789">
        <v>0.28570000000000001</v>
      </c>
      <c r="O789">
        <v>1</v>
      </c>
      <c r="P789">
        <v>0</v>
      </c>
      <c r="Q789">
        <v>0</v>
      </c>
      <c r="R789">
        <v>0</v>
      </c>
      <c r="S789" s="2">
        <v>1.2962962962962963E-3</v>
      </c>
      <c r="T789" s="2">
        <v>5.8333333333333336E-3</v>
      </c>
      <c r="U789">
        <v>0.27450000000000002</v>
      </c>
      <c r="V789">
        <v>0.42220000000000002</v>
      </c>
      <c r="W789">
        <v>0.65</v>
      </c>
      <c r="X789">
        <v>0.75</v>
      </c>
      <c r="Y789">
        <v>1</v>
      </c>
      <c r="Z789">
        <v>0.34849999999999998</v>
      </c>
      <c r="AA789">
        <v>0.4909</v>
      </c>
      <c r="AB789">
        <v>0.76470000000000005</v>
      </c>
      <c r="AC789">
        <v>0.8</v>
      </c>
      <c r="AD789">
        <v>0</v>
      </c>
      <c r="AE789">
        <v>1</v>
      </c>
      <c r="AF789" t="s">
        <v>3922</v>
      </c>
      <c r="AG789" s="2">
        <v>3.472222222222222E-3</v>
      </c>
      <c r="AH789" t="s">
        <v>3911</v>
      </c>
      <c r="AI789">
        <v>3</v>
      </c>
      <c r="AJ789" t="s">
        <v>3938</v>
      </c>
      <c r="AK789" s="3">
        <v>41044</v>
      </c>
      <c r="AL789" s="10">
        <f>YEAR(ufc_fights_2[[#This Row],[date]])</f>
        <v>2012</v>
      </c>
      <c r="AM789" t="s">
        <v>4061</v>
      </c>
      <c r="AN789">
        <v>27</v>
      </c>
      <c r="AO789" t="s">
        <v>3913</v>
      </c>
      <c r="AP789">
        <f>IF(ufc_fights_2[[#This Row],[winner]]="Red",ufc_fights_2[[#This Row],[r_fighter_id]],ufc_fights_2[[#This Row],[b_fighter_id]])</f>
        <v>2794</v>
      </c>
      <c r="AQ789" t="str">
        <f>_xlfn.XLOOKUP(ufc_fights_2[[#This Row],[winnerID]],ufc_fighters[id],ufc_fighters[fighter_name],"xxx",0,1)</f>
        <v>Amir Sadollah</v>
      </c>
    </row>
    <row r="790" spans="1:43">
      <c r="A790">
        <v>2794</v>
      </c>
      <c r="B790">
        <v>290</v>
      </c>
      <c r="C790">
        <f>_xlfn.XLOOKUP(ufc_fights_2[[#This Row],[r_fighter_id]],ufc_fighters[id],ufc_fighters[year],"xxx",0,1)</f>
        <v>1980</v>
      </c>
      <c r="D790">
        <f>_xlfn.XLOOKUP(ufc_fights_2[[#This Row],[b_fighter_id]],ufc_fighters[id],ufc_fighters[year],"Prázdné",0,1)</f>
        <v>1977</v>
      </c>
      <c r="E790" s="10">
        <f>YEAR(ufc_fights_2[[#This Row],[date]])-ufc_fights_2[[#This Row],[r_year]]</f>
        <v>30</v>
      </c>
      <c r="F790" s="10">
        <f>YEAR(ufc_fights_2[[#This Row],[date]])-ufc_fights_2[[#This Row],[b_year]]</f>
        <v>33</v>
      </c>
      <c r="G790">
        <v>0</v>
      </c>
      <c r="H790">
        <v>0</v>
      </c>
      <c r="I790">
        <v>0.53700000000000003</v>
      </c>
      <c r="J790">
        <v>0.2467</v>
      </c>
      <c r="K790">
        <v>0.55559999999999998</v>
      </c>
      <c r="L790">
        <v>0.37219999999999998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3.5069444444444445E-3</v>
      </c>
      <c r="T790" s="2">
        <v>1.712962962962963E-3</v>
      </c>
      <c r="U790">
        <v>0.37740000000000001</v>
      </c>
      <c r="V790">
        <v>0.1583</v>
      </c>
      <c r="W790">
        <v>0.80559999999999998</v>
      </c>
      <c r="X790">
        <v>0.9</v>
      </c>
      <c r="Y790">
        <v>0.84619999999999995</v>
      </c>
      <c r="Z790">
        <v>0.50890000000000002</v>
      </c>
      <c r="AA790">
        <v>0.2296</v>
      </c>
      <c r="AB790">
        <v>0.48</v>
      </c>
      <c r="AC790">
        <v>0.4</v>
      </c>
      <c r="AD790">
        <v>0.72</v>
      </c>
      <c r="AE790">
        <v>0</v>
      </c>
      <c r="AF790" t="s">
        <v>3915</v>
      </c>
      <c r="AG790" s="2">
        <v>3.472222222222222E-3</v>
      </c>
      <c r="AH790" t="s">
        <v>3911</v>
      </c>
      <c r="AI790">
        <v>3</v>
      </c>
      <c r="AJ790" t="s">
        <v>3939</v>
      </c>
      <c r="AK790" s="3">
        <v>40189</v>
      </c>
      <c r="AL790" s="10">
        <f>YEAR(ufc_fights_2[[#This Row],[date]])</f>
        <v>2010</v>
      </c>
      <c r="AM790" t="s">
        <v>4061</v>
      </c>
      <c r="AN790">
        <v>27</v>
      </c>
      <c r="AO790" t="s">
        <v>3913</v>
      </c>
      <c r="AP790">
        <f>IF(ufc_fights_2[[#This Row],[winner]]="Red",ufc_fights_2[[#This Row],[r_fighter_id]],ufc_fights_2[[#This Row],[b_fighter_id]])</f>
        <v>2794</v>
      </c>
      <c r="AQ790" t="str">
        <f>_xlfn.XLOOKUP(ufc_fights_2[[#This Row],[winnerID]],ufc_fighters[id],ufc_fighters[fighter_name],"xxx",0,1)</f>
        <v>Amir Sadollah</v>
      </c>
    </row>
    <row r="791" spans="1:43">
      <c r="A791">
        <v>2794</v>
      </c>
      <c r="B791">
        <v>3050</v>
      </c>
      <c r="C791">
        <f>_xlfn.XLOOKUP(ufc_fights_2[[#This Row],[r_fighter_id]],ufc_fighters[id],ufc_fighters[year],"xxx",0,1)</f>
        <v>1980</v>
      </c>
      <c r="D791">
        <f>_xlfn.XLOOKUP(ufc_fights_2[[#This Row],[b_fighter_id]],ufc_fighters[id],ufc_fighters[year],"Prázdné",0,1)</f>
        <v>1987</v>
      </c>
      <c r="E791" s="10">
        <f>YEAR(ufc_fights_2[[#This Row],[date]])-ufc_fights_2[[#This Row],[r_year]]</f>
        <v>30</v>
      </c>
      <c r="F791" s="10">
        <f>YEAR(ufc_fights_2[[#This Row],[date]])-ufc_fights_2[[#This Row],[b_year]]</f>
        <v>23</v>
      </c>
      <c r="G791">
        <v>0</v>
      </c>
      <c r="H791">
        <v>0</v>
      </c>
      <c r="I791">
        <v>0.43059999999999998</v>
      </c>
      <c r="J791">
        <v>0.26979999999999998</v>
      </c>
      <c r="K791">
        <v>0.46639999999999998</v>
      </c>
      <c r="L791">
        <v>0.27560000000000001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5.4398148148148144E-4</v>
      </c>
      <c r="T791" s="2">
        <v>2.3611111111111111E-3</v>
      </c>
      <c r="U791">
        <v>0.2109</v>
      </c>
      <c r="V791">
        <v>0.2273</v>
      </c>
      <c r="W791">
        <v>0.51849999999999996</v>
      </c>
      <c r="X791">
        <v>0.90739999999999998</v>
      </c>
      <c r="Y791">
        <v>0.83330000000000004</v>
      </c>
      <c r="Z791">
        <v>0.39679999999999999</v>
      </c>
      <c r="AA791">
        <v>0.26269999999999999</v>
      </c>
      <c r="AB791">
        <v>0.72219999999999995</v>
      </c>
      <c r="AC791">
        <v>0.375</v>
      </c>
      <c r="AD791">
        <v>1</v>
      </c>
      <c r="AE791">
        <v>0</v>
      </c>
      <c r="AF791" t="s">
        <v>3915</v>
      </c>
      <c r="AG791" s="2">
        <v>3.472222222222222E-3</v>
      </c>
      <c r="AH791" t="s">
        <v>3911</v>
      </c>
      <c r="AI791">
        <v>3</v>
      </c>
      <c r="AJ791" t="s">
        <v>3961</v>
      </c>
      <c r="AK791" s="3">
        <v>40495</v>
      </c>
      <c r="AL791" s="10">
        <f>YEAR(ufc_fights_2[[#This Row],[date]])</f>
        <v>2010</v>
      </c>
      <c r="AM791" t="s">
        <v>4061</v>
      </c>
      <c r="AN791">
        <v>90</v>
      </c>
      <c r="AO791" t="s">
        <v>3913</v>
      </c>
      <c r="AP791">
        <f>IF(ufc_fights_2[[#This Row],[winner]]="Red",ufc_fights_2[[#This Row],[r_fighter_id]],ufc_fights_2[[#This Row],[b_fighter_id]])</f>
        <v>2794</v>
      </c>
      <c r="AQ791" t="str">
        <f>_xlfn.XLOOKUP(ufc_fights_2[[#This Row],[winnerID]],ufc_fighters[id],ufc_fighters[fighter_name],"xxx",0,1)</f>
        <v>Amir Sadollah</v>
      </c>
    </row>
    <row r="792" spans="1:43">
      <c r="A792">
        <v>1521</v>
      </c>
      <c r="B792">
        <v>2794</v>
      </c>
      <c r="C792">
        <f>_xlfn.XLOOKUP(ufc_fights_2[[#This Row],[r_fighter_id]],ufc_fighters[id],ufc_fighters[year],"xxx",0,1)</f>
        <v>1982</v>
      </c>
      <c r="D792">
        <f>_xlfn.XLOOKUP(ufc_fights_2[[#This Row],[b_fighter_id]],ufc_fighters[id],ufc_fighters[year],"Prázdné",0,1)</f>
        <v>1980</v>
      </c>
      <c r="E792" s="10">
        <f>YEAR(ufc_fights_2[[#This Row],[date]])-ufc_fights_2[[#This Row],[r_year]]</f>
        <v>29</v>
      </c>
      <c r="F792" s="10">
        <f>YEAR(ufc_fights_2[[#This Row],[date]])-ufc_fights_2[[#This Row],[b_year]]</f>
        <v>31</v>
      </c>
      <c r="G792">
        <v>0</v>
      </c>
      <c r="H792">
        <v>0</v>
      </c>
      <c r="I792">
        <v>0.47370000000000001</v>
      </c>
      <c r="J792">
        <v>0.52990000000000004</v>
      </c>
      <c r="K792">
        <v>0.49209999999999998</v>
      </c>
      <c r="L792">
        <v>0.55969999999999998</v>
      </c>
      <c r="M792">
        <v>0.5</v>
      </c>
      <c r="N792">
        <v>1</v>
      </c>
      <c r="O792">
        <v>0</v>
      </c>
      <c r="P792">
        <v>0</v>
      </c>
      <c r="Q792">
        <v>0</v>
      </c>
      <c r="R792">
        <v>0</v>
      </c>
      <c r="S792" s="2">
        <v>1.7939814814814815E-3</v>
      </c>
      <c r="T792" s="2">
        <v>2.2106481481481482E-3</v>
      </c>
      <c r="U792">
        <v>0.45100000000000001</v>
      </c>
      <c r="V792">
        <v>0.47310000000000002</v>
      </c>
      <c r="W792">
        <v>0.6</v>
      </c>
      <c r="X792">
        <v>1</v>
      </c>
      <c r="Y792">
        <v>0.83330000000000004</v>
      </c>
      <c r="Z792">
        <v>0.45</v>
      </c>
      <c r="AA792">
        <v>0.43140000000000001</v>
      </c>
      <c r="AB792">
        <v>0.58330000000000004</v>
      </c>
      <c r="AC792">
        <v>0.7</v>
      </c>
      <c r="AD792">
        <v>0.4</v>
      </c>
      <c r="AE792">
        <v>0.56520000000000004</v>
      </c>
      <c r="AF792" t="s">
        <v>3910</v>
      </c>
      <c r="AG792" s="2">
        <v>2.3958333333333331E-3</v>
      </c>
      <c r="AH792" t="s">
        <v>3911</v>
      </c>
      <c r="AI792">
        <v>3</v>
      </c>
      <c r="AJ792" t="s">
        <v>3939</v>
      </c>
      <c r="AK792" s="3">
        <v>40628</v>
      </c>
      <c r="AL792" s="10">
        <f>YEAR(ufc_fights_2[[#This Row],[date]])</f>
        <v>2011</v>
      </c>
      <c r="AM792" t="s">
        <v>4061</v>
      </c>
      <c r="AN792">
        <v>128</v>
      </c>
      <c r="AO792" t="s">
        <v>3918</v>
      </c>
      <c r="AP792">
        <f>IF(ufc_fights_2[[#This Row],[winner]]="Red",ufc_fights_2[[#This Row],[r_fighter_id]],ufc_fights_2[[#This Row],[b_fighter_id]])</f>
        <v>2794</v>
      </c>
      <c r="AQ792" t="str">
        <f>_xlfn.XLOOKUP(ufc_fights_2[[#This Row],[winnerID]],ufc_fighters[id],ufc_fighters[fighter_name],"xxx",0,1)</f>
        <v>Amir Sadollah</v>
      </c>
    </row>
    <row r="793" spans="1:43">
      <c r="A793">
        <v>2200</v>
      </c>
      <c r="B793">
        <v>3488</v>
      </c>
      <c r="C793">
        <f>_xlfn.XLOOKUP(ufc_fights_2[[#This Row],[r_fighter_id]],ufc_fighters[id],ufc_fighters[year],"xxx",0,1)</f>
        <v>1990</v>
      </c>
      <c r="D793">
        <f>_xlfn.XLOOKUP(ufc_fights_2[[#This Row],[b_fighter_id]],ufc_fighters[id],ufc_fighters[year],"Prázdné",0,1)</f>
        <v>1994</v>
      </c>
      <c r="E793" s="10">
        <f>YEAR(ufc_fights_2[[#This Row],[date]])-ufc_fights_2[[#This Row],[r_year]]</f>
        <v>30</v>
      </c>
      <c r="F793" s="10">
        <f>YEAR(ufc_fights_2[[#This Row],[date]])-ufc_fights_2[[#This Row],[b_year]]</f>
        <v>26</v>
      </c>
      <c r="G793">
        <v>0</v>
      </c>
      <c r="H793">
        <v>1</v>
      </c>
      <c r="I793">
        <v>0.25</v>
      </c>
      <c r="J793">
        <v>0.58819999999999995</v>
      </c>
      <c r="K793">
        <v>0.25</v>
      </c>
      <c r="L793">
        <v>0.58819999999999995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</v>
      </c>
      <c r="T793" s="2">
        <v>5.7870370370370373E-5</v>
      </c>
      <c r="U793">
        <v>0.33329999999999999</v>
      </c>
      <c r="V793">
        <v>0.5</v>
      </c>
      <c r="W793">
        <v>0</v>
      </c>
      <c r="X793">
        <v>0</v>
      </c>
      <c r="Y793">
        <v>0</v>
      </c>
      <c r="Z793">
        <v>0.25</v>
      </c>
      <c r="AA793">
        <v>0.4</v>
      </c>
      <c r="AB793">
        <v>0</v>
      </c>
      <c r="AC793">
        <v>1</v>
      </c>
      <c r="AD793">
        <v>0</v>
      </c>
      <c r="AE793">
        <v>0.66669999999999996</v>
      </c>
      <c r="AF793" t="s">
        <v>3910</v>
      </c>
      <c r="AG793" s="2">
        <v>3.1250000000000001E-4</v>
      </c>
      <c r="AH793" t="s">
        <v>3911</v>
      </c>
      <c r="AI793">
        <v>3</v>
      </c>
      <c r="AJ793" t="s">
        <v>3956</v>
      </c>
      <c r="AK793" s="3">
        <v>43869</v>
      </c>
      <c r="AL793" s="10">
        <f>YEAR(ufc_fights_2[[#This Row],[date]])</f>
        <v>2020</v>
      </c>
      <c r="AM793" t="s">
        <v>4061</v>
      </c>
      <c r="AN793">
        <v>3</v>
      </c>
      <c r="AO793" t="s">
        <v>3918</v>
      </c>
      <c r="AP793">
        <f>IF(ufc_fights_2[[#This Row],[winner]]="Red",ufc_fights_2[[#This Row],[r_fighter_id]],ufc_fights_2[[#This Row],[b_fighter_id]])</f>
        <v>3488</v>
      </c>
      <c r="AQ793" t="str">
        <f>_xlfn.XLOOKUP(ufc_fights_2[[#This Row],[winnerID]],ufc_fighters[id],ufc_fighters[fighter_name],"xxx",0,1)</f>
        <v>Khaos Williams</v>
      </c>
    </row>
    <row r="794" spans="1:43">
      <c r="A794">
        <v>2990</v>
      </c>
      <c r="B794">
        <v>2620</v>
      </c>
      <c r="C794">
        <f>_xlfn.XLOOKUP(ufc_fights_2[[#This Row],[r_fighter_id]],ufc_fighters[id],ufc_fighters[year],"xxx",0,1)</f>
        <v>1984</v>
      </c>
      <c r="D794">
        <f>_xlfn.XLOOKUP(ufc_fights_2[[#This Row],[b_fighter_id]],ufc_fighters[id],ufc_fighters[year],"Prázdné",0,1)</f>
        <v>1981</v>
      </c>
      <c r="E794" s="10">
        <f>YEAR(ufc_fights_2[[#This Row],[date]])-ufc_fights_2[[#This Row],[r_year]]</f>
        <v>27</v>
      </c>
      <c r="F794" s="10">
        <f>YEAR(ufc_fights_2[[#This Row],[date]])-ufc_fights_2[[#This Row],[b_year]]</f>
        <v>30</v>
      </c>
      <c r="G794">
        <v>1</v>
      </c>
      <c r="H794">
        <v>0</v>
      </c>
      <c r="I794">
        <v>0.44440000000000002</v>
      </c>
      <c r="J794">
        <v>0.57140000000000002</v>
      </c>
      <c r="K794">
        <v>0.54549999999999998</v>
      </c>
      <c r="L794">
        <v>0.57140000000000002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5.7870370370370373E-5</v>
      </c>
      <c r="T794" s="2">
        <v>0</v>
      </c>
      <c r="U794">
        <v>0.44440000000000002</v>
      </c>
      <c r="V794">
        <v>0.4</v>
      </c>
      <c r="W794">
        <v>0</v>
      </c>
      <c r="X794">
        <v>0</v>
      </c>
      <c r="Y794">
        <v>1</v>
      </c>
      <c r="Z794">
        <v>0.25</v>
      </c>
      <c r="AA794">
        <v>0.57140000000000002</v>
      </c>
      <c r="AB794">
        <v>0</v>
      </c>
      <c r="AC794">
        <v>0</v>
      </c>
      <c r="AD794">
        <v>0.6</v>
      </c>
      <c r="AE794">
        <v>0</v>
      </c>
      <c r="AF794" t="s">
        <v>3910</v>
      </c>
      <c r="AG794" s="2">
        <v>4.6296296296296298E-4</v>
      </c>
      <c r="AH794" t="s">
        <v>3911</v>
      </c>
      <c r="AI794">
        <v>3</v>
      </c>
      <c r="AJ794" t="s">
        <v>3914</v>
      </c>
      <c r="AK794" s="3">
        <v>40782</v>
      </c>
      <c r="AL794" s="10">
        <f>YEAR(ufc_fights_2[[#This Row],[date]])</f>
        <v>2011</v>
      </c>
      <c r="AM794" t="s">
        <v>4061</v>
      </c>
      <c r="AN794">
        <v>39</v>
      </c>
      <c r="AO794" t="s">
        <v>3913</v>
      </c>
      <c r="AP794">
        <f>IF(ufc_fights_2[[#This Row],[winner]]="Red",ufc_fights_2[[#This Row],[r_fighter_id]],ufc_fights_2[[#This Row],[b_fighter_id]])</f>
        <v>2990</v>
      </c>
      <c r="AQ794" t="str">
        <f>_xlfn.XLOOKUP(ufc_fights_2[[#This Row],[winnerID]],ufc_fighters[id],ufc_fighters[fighter_name],"xxx",0,1)</f>
        <v>Erick Silva</v>
      </c>
    </row>
    <row r="795" spans="1:43">
      <c r="A795">
        <v>2636</v>
      </c>
      <c r="B795">
        <v>3488</v>
      </c>
      <c r="C795">
        <f>_xlfn.XLOOKUP(ufc_fights_2[[#This Row],[r_fighter_id]],ufc_fighters[id],ufc_fighters[year],"xxx",0,1)</f>
        <v>1985</v>
      </c>
      <c r="D795">
        <f>_xlfn.XLOOKUP(ufc_fights_2[[#This Row],[b_fighter_id]],ufc_fighters[id],ufc_fighters[year],"Prázdné",0,1)</f>
        <v>1994</v>
      </c>
      <c r="E795" s="10">
        <f>YEAR(ufc_fights_2[[#This Row],[date]])-ufc_fights_2[[#This Row],[r_year]]</f>
        <v>35</v>
      </c>
      <c r="F795" s="10">
        <f>YEAR(ufc_fights_2[[#This Row],[date]])-ufc_fights_2[[#This Row],[b_year]]</f>
        <v>26</v>
      </c>
      <c r="G795">
        <v>0</v>
      </c>
      <c r="H795">
        <v>1</v>
      </c>
      <c r="I795">
        <v>1</v>
      </c>
      <c r="J795">
        <v>0.5</v>
      </c>
      <c r="K795">
        <v>1</v>
      </c>
      <c r="L795">
        <v>0.5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</v>
      </c>
      <c r="T795" s="2">
        <v>0</v>
      </c>
      <c r="U795">
        <v>0</v>
      </c>
      <c r="V795">
        <v>0.28570000000000001</v>
      </c>
      <c r="W795">
        <v>0</v>
      </c>
      <c r="X795">
        <v>1</v>
      </c>
      <c r="Y795">
        <v>1</v>
      </c>
      <c r="Z795">
        <v>1</v>
      </c>
      <c r="AA795">
        <v>0.44440000000000002</v>
      </c>
      <c r="AB795">
        <v>0</v>
      </c>
      <c r="AC795">
        <v>0</v>
      </c>
      <c r="AD795">
        <v>0</v>
      </c>
      <c r="AE795">
        <v>1</v>
      </c>
      <c r="AF795" t="s">
        <v>3910</v>
      </c>
      <c r="AG795" s="2">
        <v>3.4722222222222224E-4</v>
      </c>
      <c r="AH795" t="s">
        <v>3911</v>
      </c>
      <c r="AI795">
        <v>3</v>
      </c>
      <c r="AJ795" t="s">
        <v>3916</v>
      </c>
      <c r="AK795" s="3">
        <v>44149</v>
      </c>
      <c r="AL795" s="10">
        <f>YEAR(ufc_fights_2[[#This Row],[date]])</f>
        <v>2020</v>
      </c>
      <c r="AM795" t="s">
        <v>4061</v>
      </c>
      <c r="AN795">
        <v>1</v>
      </c>
      <c r="AO795" t="s">
        <v>3918</v>
      </c>
      <c r="AP795">
        <f>IF(ufc_fights_2[[#This Row],[winner]]="Red",ufc_fights_2[[#This Row],[r_fighter_id]],ufc_fights_2[[#This Row],[b_fighter_id]])</f>
        <v>3488</v>
      </c>
      <c r="AQ795" t="str">
        <f>_xlfn.XLOOKUP(ufc_fights_2[[#This Row],[winnerID]],ufc_fighters[id],ufc_fighters[fighter_name],"xxx",0,1)</f>
        <v>Khaos Williams</v>
      </c>
    </row>
    <row r="796" spans="1:43">
      <c r="A796">
        <v>2493</v>
      </c>
      <c r="B796">
        <v>1440</v>
      </c>
      <c r="C796">
        <f>_xlfn.XLOOKUP(ufc_fights_2[[#This Row],[r_fighter_id]],ufc_fighters[id],ufc_fighters[year],"xxx",0,1)</f>
        <v>1993</v>
      </c>
      <c r="D796">
        <f>_xlfn.XLOOKUP(ufc_fights_2[[#This Row],[b_fighter_id]],ufc_fighters[id],ufc_fighters[year],"Prázdné",0,1)</f>
        <v>1995</v>
      </c>
      <c r="E796" s="10">
        <f>YEAR(ufc_fights_2[[#This Row],[date]])-ufc_fights_2[[#This Row],[r_year]]</f>
        <v>27</v>
      </c>
      <c r="F796" s="10">
        <f>YEAR(ufc_fights_2[[#This Row],[date]])-ufc_fights_2[[#This Row],[b_year]]</f>
        <v>25</v>
      </c>
      <c r="G796">
        <v>0</v>
      </c>
      <c r="H796">
        <v>0</v>
      </c>
      <c r="I796">
        <v>0.57520000000000004</v>
      </c>
      <c r="J796">
        <v>0.25559999999999999</v>
      </c>
      <c r="K796">
        <v>0.57140000000000002</v>
      </c>
      <c r="L796">
        <v>0.26369999999999999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 s="2">
        <v>1.273148148148148E-4</v>
      </c>
      <c r="T796" s="2">
        <v>9.2592592592592588E-5</v>
      </c>
      <c r="U796">
        <v>0.41049999999999998</v>
      </c>
      <c r="V796">
        <v>0.13700000000000001</v>
      </c>
      <c r="W796">
        <v>0.84440000000000004</v>
      </c>
      <c r="X796">
        <v>0.84619999999999995</v>
      </c>
      <c r="Y796">
        <v>1</v>
      </c>
      <c r="Z796">
        <v>0.5655</v>
      </c>
      <c r="AA796">
        <v>0.25580000000000003</v>
      </c>
      <c r="AB796">
        <v>0.75</v>
      </c>
      <c r="AC796">
        <v>0.25</v>
      </c>
      <c r="AD796">
        <v>0</v>
      </c>
      <c r="AE796">
        <v>0</v>
      </c>
      <c r="AF796" t="s">
        <v>3933</v>
      </c>
      <c r="AG796" s="2">
        <v>3.2291666666666666E-3</v>
      </c>
      <c r="AH796" t="s">
        <v>3911</v>
      </c>
      <c r="AI796">
        <v>3</v>
      </c>
      <c r="AJ796" t="s">
        <v>3912</v>
      </c>
      <c r="AK796" s="3">
        <v>44079</v>
      </c>
      <c r="AL796" s="10">
        <f>YEAR(ufc_fights_2[[#This Row],[date]])</f>
        <v>2020</v>
      </c>
      <c r="AM796" t="s">
        <v>4061</v>
      </c>
      <c r="AN796">
        <v>1</v>
      </c>
      <c r="AO796" t="s">
        <v>3913</v>
      </c>
      <c r="AP796">
        <f>IF(ufc_fights_2[[#This Row],[winner]]="Red",ufc_fights_2[[#This Row],[r_fighter_id]],ufc_fights_2[[#This Row],[b_fighter_id]])</f>
        <v>2493</v>
      </c>
      <c r="AQ796" t="str">
        <f>_xlfn.XLOOKUP(ufc_fights_2[[#This Row],[winnerID]],ufc_fighters[id],ufc_fighters[fighter_name],"xxx",0,1)</f>
        <v>Michel Pereira</v>
      </c>
    </row>
    <row r="797" spans="1:43">
      <c r="A797">
        <v>2493</v>
      </c>
      <c r="B797">
        <v>3488</v>
      </c>
      <c r="C797">
        <f>_xlfn.XLOOKUP(ufc_fights_2[[#This Row],[r_fighter_id]],ufc_fighters[id],ufc_fighters[year],"xxx",0,1)</f>
        <v>1993</v>
      </c>
      <c r="D797">
        <f>_xlfn.XLOOKUP(ufc_fights_2[[#This Row],[b_fighter_id]],ufc_fighters[id],ufc_fighters[year],"Prázdné",0,1)</f>
        <v>1994</v>
      </c>
      <c r="E797" s="10">
        <f>YEAR(ufc_fights_2[[#This Row],[date]])-ufc_fights_2[[#This Row],[r_year]]</f>
        <v>27</v>
      </c>
      <c r="F797" s="10">
        <f>YEAR(ufc_fights_2[[#This Row],[date]])-ufc_fights_2[[#This Row],[b_year]]</f>
        <v>26</v>
      </c>
      <c r="G797">
        <v>0</v>
      </c>
      <c r="H797">
        <v>0</v>
      </c>
      <c r="I797">
        <v>0.55700000000000005</v>
      </c>
      <c r="J797">
        <v>0.43309999999999998</v>
      </c>
      <c r="K797">
        <v>0.59570000000000001</v>
      </c>
      <c r="L797">
        <v>0.4627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 s="2">
        <v>9.3749999999999997E-4</v>
      </c>
      <c r="T797" s="2">
        <v>4.1666666666666669E-4</v>
      </c>
      <c r="U797">
        <v>0.45279999999999998</v>
      </c>
      <c r="V797">
        <v>0.31080000000000002</v>
      </c>
      <c r="W797">
        <v>0.76919999999999999</v>
      </c>
      <c r="X797">
        <v>0</v>
      </c>
      <c r="Y797">
        <v>0.67649999999999999</v>
      </c>
      <c r="Z797">
        <v>0.49249999999999999</v>
      </c>
      <c r="AA797">
        <v>0.42109999999999997</v>
      </c>
      <c r="AB797">
        <v>0.9</v>
      </c>
      <c r="AC797">
        <v>0.53849999999999998</v>
      </c>
      <c r="AD797">
        <v>1</v>
      </c>
      <c r="AE797">
        <v>0</v>
      </c>
      <c r="AF797" t="s">
        <v>3915</v>
      </c>
      <c r="AG797" s="2">
        <v>3.472222222222222E-3</v>
      </c>
      <c r="AH797" t="s">
        <v>3911</v>
      </c>
      <c r="AI797">
        <v>3</v>
      </c>
      <c r="AJ797" t="s">
        <v>3916</v>
      </c>
      <c r="AK797" s="3">
        <v>44184</v>
      </c>
      <c r="AL797" s="10">
        <f>YEAR(ufc_fights_2[[#This Row],[date]])</f>
        <v>2020</v>
      </c>
      <c r="AM797" t="s">
        <v>4061</v>
      </c>
      <c r="AN797">
        <v>1</v>
      </c>
      <c r="AO797" t="s">
        <v>3913</v>
      </c>
      <c r="AP797">
        <f>IF(ufc_fights_2[[#This Row],[winner]]="Red",ufc_fights_2[[#This Row],[r_fighter_id]],ufc_fights_2[[#This Row],[b_fighter_id]])</f>
        <v>2493</v>
      </c>
      <c r="AQ797" t="str">
        <f>_xlfn.XLOOKUP(ufc_fights_2[[#This Row],[winnerID]],ufc_fighters[id],ufc_fighters[fighter_name],"xxx",0,1)</f>
        <v>Michel Pereira</v>
      </c>
    </row>
    <row r="798" spans="1:43">
      <c r="A798">
        <v>2331</v>
      </c>
      <c r="B798">
        <v>3050</v>
      </c>
      <c r="C798">
        <f>_xlfn.XLOOKUP(ufc_fights_2[[#This Row],[r_fighter_id]],ufc_fighters[id],ufc_fighters[year],"xxx",0,1)</f>
        <v>1980</v>
      </c>
      <c r="D798">
        <f>_xlfn.XLOOKUP(ufc_fights_2[[#This Row],[b_fighter_id]],ufc_fighters[id],ufc_fighters[year],"Prázdné",0,1)</f>
        <v>1987</v>
      </c>
      <c r="E798" s="10">
        <f>YEAR(ufc_fights_2[[#This Row],[date]])-ufc_fights_2[[#This Row],[r_year]]</f>
        <v>35</v>
      </c>
      <c r="F798" s="10">
        <f>YEAR(ufc_fights_2[[#This Row],[date]])-ufc_fights_2[[#This Row],[b_year]]</f>
        <v>28</v>
      </c>
      <c r="G798">
        <v>1</v>
      </c>
      <c r="H798">
        <v>0</v>
      </c>
      <c r="I798">
        <v>0.53490000000000004</v>
      </c>
      <c r="J798">
        <v>0.33329999999999999</v>
      </c>
      <c r="K798">
        <v>0.54549999999999998</v>
      </c>
      <c r="L798">
        <v>0.33329999999999999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</v>
      </c>
      <c r="T798" s="2">
        <v>1.6203703703703703E-4</v>
      </c>
      <c r="U798">
        <v>0.43330000000000002</v>
      </c>
      <c r="V798">
        <v>0.4</v>
      </c>
      <c r="W798">
        <v>0.5</v>
      </c>
      <c r="X798">
        <v>0.88890000000000002</v>
      </c>
      <c r="Y798">
        <v>0</v>
      </c>
      <c r="Z798">
        <v>0.52380000000000004</v>
      </c>
      <c r="AA798">
        <v>0.33329999999999999</v>
      </c>
      <c r="AB798">
        <v>0</v>
      </c>
      <c r="AC798">
        <v>0</v>
      </c>
      <c r="AD798">
        <v>0.54549999999999998</v>
      </c>
      <c r="AE798">
        <v>0</v>
      </c>
      <c r="AF798" t="s">
        <v>3910</v>
      </c>
      <c r="AG798" s="2">
        <v>1.4004629629629629E-3</v>
      </c>
      <c r="AH798" t="s">
        <v>3911</v>
      </c>
      <c r="AI798">
        <v>3</v>
      </c>
      <c r="AJ798" t="s">
        <v>3945</v>
      </c>
      <c r="AK798" s="3">
        <v>42322</v>
      </c>
      <c r="AL798" s="10">
        <f>YEAR(ufc_fights_2[[#This Row],[date]])</f>
        <v>2015</v>
      </c>
      <c r="AM798" t="s">
        <v>4061</v>
      </c>
      <c r="AN798">
        <v>14</v>
      </c>
      <c r="AO798" t="s">
        <v>3913</v>
      </c>
      <c r="AP798">
        <f>IF(ufc_fights_2[[#This Row],[winner]]="Red",ufc_fights_2[[#This Row],[r_fighter_id]],ufc_fights_2[[#This Row],[b_fighter_id]])</f>
        <v>2331</v>
      </c>
      <c r="AQ798" t="str">
        <f>_xlfn.XLOOKUP(ufc_fights_2[[#This Row],[winnerID]],ufc_fighters[id],ufc_fighters[fighter_name],"xxx",0,1)</f>
        <v>Kyle Noke</v>
      </c>
    </row>
    <row r="799" spans="1:43">
      <c r="A799">
        <v>2331</v>
      </c>
      <c r="B799">
        <v>3448</v>
      </c>
      <c r="C799">
        <f>_xlfn.XLOOKUP(ufc_fights_2[[#This Row],[r_fighter_id]],ufc_fighters[id],ufc_fighters[year],"xxx",0,1)</f>
        <v>1980</v>
      </c>
      <c r="D799">
        <f>_xlfn.XLOOKUP(ufc_fights_2[[#This Row],[b_fighter_id]],ufc_fighters[id],ufc_fighters[year],"Prázdné",0,1)</f>
        <v>1989</v>
      </c>
      <c r="E799" s="10">
        <f>YEAR(ufc_fights_2[[#This Row],[date]])-ufc_fights_2[[#This Row],[r_year]]</f>
        <v>35</v>
      </c>
      <c r="F799" s="10">
        <f>YEAR(ufc_fights_2[[#This Row],[date]])-ufc_fights_2[[#This Row],[b_year]]</f>
        <v>26</v>
      </c>
      <c r="G799">
        <v>0</v>
      </c>
      <c r="H799">
        <v>1</v>
      </c>
      <c r="I799">
        <v>0.378</v>
      </c>
      <c r="J799">
        <v>0.34329999999999999</v>
      </c>
      <c r="K799">
        <v>0.44900000000000001</v>
      </c>
      <c r="L799">
        <v>0.41249999999999998</v>
      </c>
      <c r="M799">
        <v>0</v>
      </c>
      <c r="N799">
        <v>0.25</v>
      </c>
      <c r="O799">
        <v>0</v>
      </c>
      <c r="P799">
        <v>2</v>
      </c>
      <c r="Q799">
        <v>1</v>
      </c>
      <c r="R799">
        <v>0</v>
      </c>
      <c r="S799" s="2">
        <v>1.4467592592592592E-3</v>
      </c>
      <c r="T799" s="2">
        <v>2.0833333333333333E-3</v>
      </c>
      <c r="U799">
        <v>0.24529999999999999</v>
      </c>
      <c r="V799">
        <v>0.33929999999999999</v>
      </c>
      <c r="W799">
        <v>1</v>
      </c>
      <c r="X799">
        <v>0.59260000000000002</v>
      </c>
      <c r="Y799">
        <v>0.4</v>
      </c>
      <c r="Z799">
        <v>0.3548</v>
      </c>
      <c r="AA799">
        <v>0.32140000000000002</v>
      </c>
      <c r="AB799">
        <v>0</v>
      </c>
      <c r="AC799">
        <v>0.42859999999999998</v>
      </c>
      <c r="AD799">
        <v>0.45</v>
      </c>
      <c r="AE799">
        <v>0.5</v>
      </c>
      <c r="AF799" t="s">
        <v>3922</v>
      </c>
      <c r="AG799" s="2">
        <v>3.472222222222222E-3</v>
      </c>
      <c r="AH799" t="s">
        <v>3911</v>
      </c>
      <c r="AI799">
        <v>3</v>
      </c>
      <c r="AJ799" t="s">
        <v>3979</v>
      </c>
      <c r="AK799" s="3">
        <v>42133</v>
      </c>
      <c r="AL799" s="10">
        <f>YEAR(ufc_fights_2[[#This Row],[date]])</f>
        <v>2015</v>
      </c>
      <c r="AM799" t="s">
        <v>4061</v>
      </c>
      <c r="AN799">
        <v>43</v>
      </c>
      <c r="AO799" t="s">
        <v>3913</v>
      </c>
      <c r="AP799">
        <f>IF(ufc_fights_2[[#This Row],[winner]]="Red",ufc_fights_2[[#This Row],[r_fighter_id]],ufc_fights_2[[#This Row],[b_fighter_id]])</f>
        <v>2331</v>
      </c>
      <c r="AQ799" t="str">
        <f>_xlfn.XLOOKUP(ufc_fights_2[[#This Row],[winnerID]],ufc_fighters[id],ufc_fighters[fighter_name],"xxx",0,1)</f>
        <v>Kyle Noke</v>
      </c>
    </row>
    <row r="800" spans="1:43">
      <c r="A800">
        <v>2331</v>
      </c>
      <c r="B800">
        <v>354</v>
      </c>
      <c r="C800">
        <f>_xlfn.XLOOKUP(ufc_fights_2[[#This Row],[r_fighter_id]],ufc_fighters[id],ufc_fighters[year],"xxx",0,1)</f>
        <v>1980</v>
      </c>
      <c r="D800">
        <f>_xlfn.XLOOKUP(ufc_fights_2[[#This Row],[b_fighter_id]],ufc_fighters[id],ufc_fighters[year],"Prázdné",0,1)</f>
        <v>1981</v>
      </c>
      <c r="E800" s="10">
        <f>YEAR(ufc_fights_2[[#This Row],[date]])-ufc_fights_2[[#This Row],[r_year]]</f>
        <v>32</v>
      </c>
      <c r="F800" s="10">
        <f>YEAR(ufc_fights_2[[#This Row],[date]])-ufc_fights_2[[#This Row],[b_year]]</f>
        <v>31</v>
      </c>
      <c r="G800">
        <v>1</v>
      </c>
      <c r="H800">
        <v>0</v>
      </c>
      <c r="I800">
        <v>0.4667</v>
      </c>
      <c r="J800">
        <v>0</v>
      </c>
      <c r="K800">
        <v>0.4667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2.3148148148148147E-5</v>
      </c>
      <c r="T800" s="2">
        <v>0</v>
      </c>
      <c r="U800">
        <v>0.4667</v>
      </c>
      <c r="V800">
        <v>0</v>
      </c>
      <c r="W800">
        <v>0</v>
      </c>
      <c r="X800">
        <v>0</v>
      </c>
      <c r="Y800">
        <v>0</v>
      </c>
      <c r="Z800">
        <v>0.33329999999999999</v>
      </c>
      <c r="AA800">
        <v>0</v>
      </c>
      <c r="AB800">
        <v>0</v>
      </c>
      <c r="AC800">
        <v>0</v>
      </c>
      <c r="AD800">
        <v>0.66669999999999996</v>
      </c>
      <c r="AE800">
        <v>0</v>
      </c>
      <c r="AF800" t="s">
        <v>3910</v>
      </c>
      <c r="AG800" s="2">
        <v>5.2083333333333333E-4</v>
      </c>
      <c r="AH800" t="s">
        <v>3911</v>
      </c>
      <c r="AI800">
        <v>3</v>
      </c>
      <c r="AJ800" t="s">
        <v>3928</v>
      </c>
      <c r="AK800" s="3">
        <v>41174</v>
      </c>
      <c r="AL800" s="10">
        <f>YEAR(ufc_fights_2[[#This Row],[date]])</f>
        <v>2012</v>
      </c>
      <c r="AM800" t="s">
        <v>4061</v>
      </c>
      <c r="AN800">
        <v>65</v>
      </c>
      <c r="AO800" t="s">
        <v>3913</v>
      </c>
      <c r="AP800">
        <f>IF(ufc_fights_2[[#This Row],[winner]]="Red",ufc_fights_2[[#This Row],[r_fighter_id]],ufc_fights_2[[#This Row],[b_fighter_id]])</f>
        <v>2331</v>
      </c>
      <c r="AQ800" t="str">
        <f>_xlfn.XLOOKUP(ufc_fights_2[[#This Row],[winnerID]],ufc_fighters[id],ufc_fighters[fighter_name],"xxx",0,1)</f>
        <v>Kyle Noke</v>
      </c>
    </row>
    <row r="801" spans="1:43">
      <c r="A801">
        <v>2990</v>
      </c>
      <c r="B801">
        <v>2879</v>
      </c>
      <c r="C801">
        <f>_xlfn.XLOOKUP(ufc_fights_2[[#This Row],[r_fighter_id]],ufc_fighters[id],ufc_fighters[year],"xxx",0,1)</f>
        <v>1984</v>
      </c>
      <c r="D801">
        <f>_xlfn.XLOOKUP(ufc_fights_2[[#This Row],[b_fighter_id]],ufc_fighters[id],ufc_fighters[year],"Prázdné",0,1)</f>
        <v>1985</v>
      </c>
      <c r="E801" s="10">
        <f>YEAR(ufc_fights_2[[#This Row],[date]])-ufc_fights_2[[#This Row],[r_year]]</f>
        <v>30</v>
      </c>
      <c r="F801" s="10">
        <f>YEAR(ufc_fights_2[[#This Row],[date]])-ufc_fights_2[[#This Row],[b_year]]</f>
        <v>29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1.1574074074074073E-5</v>
      </c>
      <c r="T801" s="2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1</v>
      </c>
      <c r="AE801">
        <v>0</v>
      </c>
      <c r="AF801" t="s">
        <v>3910</v>
      </c>
      <c r="AG801" s="2">
        <v>6.018518518518519E-4</v>
      </c>
      <c r="AH801" t="s">
        <v>3911</v>
      </c>
      <c r="AI801">
        <v>3</v>
      </c>
      <c r="AJ801" t="s">
        <v>3939</v>
      </c>
      <c r="AK801" s="3">
        <v>41685</v>
      </c>
      <c r="AL801" s="10">
        <f>YEAR(ufc_fights_2[[#This Row],[date]])</f>
        <v>2014</v>
      </c>
      <c r="AM801" t="s">
        <v>4061</v>
      </c>
      <c r="AN801">
        <v>95</v>
      </c>
      <c r="AO801" t="s">
        <v>3913</v>
      </c>
      <c r="AP801">
        <f>IF(ufc_fights_2[[#This Row],[winner]]="Red",ufc_fights_2[[#This Row],[r_fighter_id]],ufc_fights_2[[#This Row],[b_fighter_id]])</f>
        <v>2990</v>
      </c>
      <c r="AQ801" t="str">
        <f>_xlfn.XLOOKUP(ufc_fights_2[[#This Row],[winnerID]],ufc_fighters[id],ufc_fighters[fighter_name],"xxx",0,1)</f>
        <v>Erick Silva</v>
      </c>
    </row>
    <row r="802" spans="1:43">
      <c r="A802">
        <v>2990</v>
      </c>
      <c r="B802">
        <v>354</v>
      </c>
      <c r="C802">
        <f>_xlfn.XLOOKUP(ufc_fights_2[[#This Row],[r_fighter_id]],ufc_fighters[id],ufc_fighters[year],"xxx",0,1)</f>
        <v>1984</v>
      </c>
      <c r="D802">
        <f>_xlfn.XLOOKUP(ufc_fights_2[[#This Row],[b_fighter_id]],ufc_fighters[id],ufc_fighters[year],"Prázdné",0,1)</f>
        <v>1981</v>
      </c>
      <c r="E802" s="10">
        <f>YEAR(ufc_fights_2[[#This Row],[date]])-ufc_fights_2[[#This Row],[r_year]]</f>
        <v>28</v>
      </c>
      <c r="F802" s="10">
        <f>YEAR(ufc_fights_2[[#This Row],[date]])-ufc_fights_2[[#This Row],[b_year]]</f>
        <v>31</v>
      </c>
      <c r="G802">
        <v>0</v>
      </c>
      <c r="H802">
        <v>0</v>
      </c>
      <c r="I802">
        <v>0.71430000000000005</v>
      </c>
      <c r="J802">
        <v>0.25</v>
      </c>
      <c r="K802">
        <v>0.73329999999999995</v>
      </c>
      <c r="L802">
        <v>0.4667</v>
      </c>
      <c r="M802">
        <v>0</v>
      </c>
      <c r="N802">
        <v>0.1429</v>
      </c>
      <c r="O802">
        <v>2</v>
      </c>
      <c r="P802">
        <v>0</v>
      </c>
      <c r="Q802">
        <v>0</v>
      </c>
      <c r="R802">
        <v>0</v>
      </c>
      <c r="S802" s="2">
        <v>3.8194444444444446E-4</v>
      </c>
      <c r="T802" s="2">
        <v>1.3888888888888889E-3</v>
      </c>
      <c r="U802">
        <v>0.5</v>
      </c>
      <c r="V802">
        <v>0.22220000000000001</v>
      </c>
      <c r="W802">
        <v>0.75</v>
      </c>
      <c r="X802">
        <v>0</v>
      </c>
      <c r="Y802">
        <v>0</v>
      </c>
      <c r="Z802">
        <v>0.63639999999999997</v>
      </c>
      <c r="AA802">
        <v>0.2</v>
      </c>
      <c r="AB802">
        <v>1</v>
      </c>
      <c r="AC802">
        <v>0.5</v>
      </c>
      <c r="AD802">
        <v>0</v>
      </c>
      <c r="AE802">
        <v>0</v>
      </c>
      <c r="AF802" t="s">
        <v>3933</v>
      </c>
      <c r="AG802" s="2">
        <v>3.1597222222222222E-3</v>
      </c>
      <c r="AH802" t="s">
        <v>3911</v>
      </c>
      <c r="AI802">
        <v>3</v>
      </c>
      <c r="AJ802" t="s">
        <v>4117</v>
      </c>
      <c r="AK802" s="3">
        <v>41068</v>
      </c>
      <c r="AL802" s="10">
        <f>YEAR(ufc_fights_2[[#This Row],[date]])</f>
        <v>2012</v>
      </c>
      <c r="AM802" t="s">
        <v>4061</v>
      </c>
      <c r="AN802">
        <v>84</v>
      </c>
      <c r="AO802" t="s">
        <v>3913</v>
      </c>
      <c r="AP802">
        <f>IF(ufc_fights_2[[#This Row],[winner]]="Red",ufc_fights_2[[#This Row],[r_fighter_id]],ufc_fights_2[[#This Row],[b_fighter_id]])</f>
        <v>2990</v>
      </c>
      <c r="AQ802" t="str">
        <f>_xlfn.XLOOKUP(ufc_fights_2[[#This Row],[winnerID]],ufc_fighters[id],ufc_fighters[fighter_name],"xxx",0,1)</f>
        <v>Erick Silva</v>
      </c>
    </row>
    <row r="803" spans="1:43">
      <c r="A803">
        <v>2990</v>
      </c>
      <c r="B803">
        <v>2663</v>
      </c>
      <c r="C803">
        <f>_xlfn.XLOOKUP(ufc_fights_2[[#This Row],[r_fighter_id]],ufc_fighters[id],ufc_fighters[year],"xxx",0,1)</f>
        <v>1984</v>
      </c>
      <c r="D803">
        <f>_xlfn.XLOOKUP(ufc_fights_2[[#This Row],[b_fighter_id]],ufc_fighters[id],ufc_fighters[year],"Prázdné",0,1)</f>
        <v>1989</v>
      </c>
      <c r="E803" s="10">
        <f>YEAR(ufc_fights_2[[#This Row],[date]])-ufc_fights_2[[#This Row],[r_year]]</f>
        <v>30</v>
      </c>
      <c r="F803" s="10">
        <f>YEAR(ufc_fights_2[[#This Row],[date]])-ufc_fights_2[[#This Row],[b_year]]</f>
        <v>25</v>
      </c>
      <c r="G803">
        <v>0</v>
      </c>
      <c r="H803">
        <v>0</v>
      </c>
      <c r="I803">
        <v>1</v>
      </c>
      <c r="J803">
        <v>0.66669999999999996</v>
      </c>
      <c r="K803">
        <v>1</v>
      </c>
      <c r="L803">
        <v>0.75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 s="2">
        <v>7.5231481481481482E-4</v>
      </c>
      <c r="T803" s="2">
        <v>0</v>
      </c>
      <c r="U803">
        <v>1</v>
      </c>
      <c r="V803">
        <v>0.5</v>
      </c>
      <c r="W803">
        <v>1</v>
      </c>
      <c r="X803">
        <v>0</v>
      </c>
      <c r="Y803">
        <v>0</v>
      </c>
      <c r="Z803">
        <v>1</v>
      </c>
      <c r="AA803">
        <v>0.66669999999999996</v>
      </c>
      <c r="AB803">
        <v>0</v>
      </c>
      <c r="AC803">
        <v>0</v>
      </c>
      <c r="AD803">
        <v>0</v>
      </c>
      <c r="AE803">
        <v>0</v>
      </c>
      <c r="AF803" t="s">
        <v>3933</v>
      </c>
      <c r="AG803" s="2">
        <v>8.6805555555555551E-4</v>
      </c>
      <c r="AH803" t="s">
        <v>3911</v>
      </c>
      <c r="AI803">
        <v>3</v>
      </c>
      <c r="AJ803" t="s">
        <v>3939</v>
      </c>
      <c r="AK803" s="3">
        <v>41993</v>
      </c>
      <c r="AL803" s="10">
        <f>YEAR(ufc_fights_2[[#This Row],[date]])</f>
        <v>2014</v>
      </c>
      <c r="AM803" t="s">
        <v>4061</v>
      </c>
      <c r="AN803">
        <v>81</v>
      </c>
      <c r="AO803" t="s">
        <v>3913</v>
      </c>
      <c r="AP803">
        <f>IF(ufc_fights_2[[#This Row],[winner]]="Red",ufc_fights_2[[#This Row],[r_fighter_id]],ufc_fights_2[[#This Row],[b_fighter_id]])</f>
        <v>2990</v>
      </c>
      <c r="AQ803" t="str">
        <f>_xlfn.XLOOKUP(ufc_fights_2[[#This Row],[winnerID]],ufc_fighters[id],ufc_fighters[fighter_name],"xxx",0,1)</f>
        <v>Erick Silva</v>
      </c>
    </row>
    <row r="804" spans="1:43">
      <c r="A804">
        <v>2990</v>
      </c>
      <c r="B804">
        <v>522</v>
      </c>
      <c r="C804">
        <f>_xlfn.XLOOKUP(ufc_fights_2[[#This Row],[r_fighter_id]],ufc_fighters[id],ufc_fighters[year],"xxx",0,1)</f>
        <v>1984</v>
      </c>
      <c r="D804">
        <f>_xlfn.XLOOKUP(ufc_fights_2[[#This Row],[b_fighter_id]],ufc_fighters[id],ufc_fighters[year],"Prázdné",0,1)</f>
        <v>1993</v>
      </c>
      <c r="E804" s="10">
        <f>YEAR(ufc_fights_2[[#This Row],[date]])-ufc_fights_2[[#This Row],[r_year]]</f>
        <v>32</v>
      </c>
      <c r="F804" s="10">
        <f>YEAR(ufc_fights_2[[#This Row],[date]])-ufc_fights_2[[#This Row],[b_year]]</f>
        <v>23</v>
      </c>
      <c r="G804">
        <v>1</v>
      </c>
      <c r="H804">
        <v>2</v>
      </c>
      <c r="I804">
        <v>0.47410000000000002</v>
      </c>
      <c r="J804">
        <v>0.40589999999999998</v>
      </c>
      <c r="K804">
        <v>0.496</v>
      </c>
      <c r="L804">
        <v>0.41510000000000002</v>
      </c>
      <c r="M804">
        <v>0</v>
      </c>
      <c r="N804">
        <v>0.25</v>
      </c>
      <c r="O804">
        <v>2</v>
      </c>
      <c r="P804">
        <v>0</v>
      </c>
      <c r="Q804">
        <v>1</v>
      </c>
      <c r="R804">
        <v>0</v>
      </c>
      <c r="S804" s="2">
        <v>2.1990740740740742E-3</v>
      </c>
      <c r="T804" s="2">
        <v>1.7592592592592592E-3</v>
      </c>
      <c r="U804">
        <v>0.41839999999999999</v>
      </c>
      <c r="V804">
        <v>0.34179999999999999</v>
      </c>
      <c r="W804">
        <v>0.66669999999999996</v>
      </c>
      <c r="X804">
        <v>1</v>
      </c>
      <c r="Y804">
        <v>0.75</v>
      </c>
      <c r="Z804">
        <v>0.45569999999999999</v>
      </c>
      <c r="AA804">
        <v>0.37040000000000001</v>
      </c>
      <c r="AB804">
        <v>0.66669999999999996</v>
      </c>
      <c r="AC804">
        <v>0.66669999999999996</v>
      </c>
      <c r="AD804">
        <v>0.5</v>
      </c>
      <c r="AE804">
        <v>0.52939999999999998</v>
      </c>
      <c r="AF804" t="s">
        <v>3933</v>
      </c>
      <c r="AG804" s="2">
        <v>2.7430555555555554E-3</v>
      </c>
      <c r="AH804" t="s">
        <v>3911</v>
      </c>
      <c r="AI804">
        <v>3</v>
      </c>
      <c r="AJ804" t="s">
        <v>3973</v>
      </c>
      <c r="AK804" s="3">
        <v>42637</v>
      </c>
      <c r="AL804" s="10">
        <f>YEAR(ufc_fights_2[[#This Row],[date]])</f>
        <v>2016</v>
      </c>
      <c r="AM804" t="s">
        <v>4061</v>
      </c>
      <c r="AN804">
        <v>44</v>
      </c>
      <c r="AO804" t="s">
        <v>3913</v>
      </c>
      <c r="AP804">
        <f>IF(ufc_fights_2[[#This Row],[winner]]="Red",ufc_fights_2[[#This Row],[r_fighter_id]],ufc_fights_2[[#This Row],[b_fighter_id]])</f>
        <v>2990</v>
      </c>
      <c r="AQ804" t="str">
        <f>_xlfn.XLOOKUP(ufc_fights_2[[#This Row],[winnerID]],ufc_fighters[id],ufc_fighters[fighter_name],"xxx",0,1)</f>
        <v>Erick Silva</v>
      </c>
    </row>
    <row r="805" spans="1:43">
      <c r="A805">
        <v>2710</v>
      </c>
      <c r="B805">
        <v>2493</v>
      </c>
      <c r="C805">
        <f>_xlfn.XLOOKUP(ufc_fights_2[[#This Row],[r_fighter_id]],ufc_fighters[id],ufc_fighters[year],"xxx",0,1)</f>
        <v>1987</v>
      </c>
      <c r="D805">
        <f>_xlfn.XLOOKUP(ufc_fights_2[[#This Row],[b_fighter_id]],ufc_fighters[id],ufc_fighters[year],"Prázdné",0,1)</f>
        <v>1993</v>
      </c>
      <c r="E805" s="10">
        <f>YEAR(ufc_fights_2[[#This Row],[date]])-ufc_fights_2[[#This Row],[r_year]]</f>
        <v>32</v>
      </c>
      <c r="F805" s="10">
        <f>YEAR(ufc_fights_2[[#This Row],[date]])-ufc_fights_2[[#This Row],[b_year]]</f>
        <v>26</v>
      </c>
      <c r="G805">
        <v>0</v>
      </c>
      <c r="H805">
        <v>1</v>
      </c>
      <c r="I805">
        <v>0.5</v>
      </c>
      <c r="J805">
        <v>0.54549999999999998</v>
      </c>
      <c r="K805">
        <v>0.5</v>
      </c>
      <c r="L805">
        <v>0.54549999999999998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</v>
      </c>
      <c r="T805" s="2">
        <v>2.3148148148148147E-5</v>
      </c>
      <c r="U805">
        <v>0</v>
      </c>
      <c r="V805">
        <v>0.44440000000000002</v>
      </c>
      <c r="W805">
        <v>0</v>
      </c>
      <c r="X805">
        <v>1</v>
      </c>
      <c r="Y805">
        <v>0</v>
      </c>
      <c r="Z805">
        <v>0.5</v>
      </c>
      <c r="AA805">
        <v>0.5</v>
      </c>
      <c r="AB805">
        <v>0</v>
      </c>
      <c r="AC805">
        <v>1</v>
      </c>
      <c r="AD805">
        <v>0</v>
      </c>
      <c r="AE805">
        <v>0</v>
      </c>
      <c r="AF805" t="s">
        <v>3910</v>
      </c>
      <c r="AG805" s="2">
        <v>1.238425925925926E-3</v>
      </c>
      <c r="AH805" t="s">
        <v>3911</v>
      </c>
      <c r="AI805">
        <v>3</v>
      </c>
      <c r="AJ805" t="s">
        <v>3941</v>
      </c>
      <c r="AK805" s="3">
        <v>43603</v>
      </c>
      <c r="AL805" s="10">
        <f>YEAR(ufc_fights_2[[#This Row],[date]])</f>
        <v>2019</v>
      </c>
      <c r="AM805" t="s">
        <v>4061</v>
      </c>
      <c r="AN805">
        <v>32</v>
      </c>
      <c r="AO805" t="s">
        <v>3918</v>
      </c>
      <c r="AP805">
        <f>IF(ufc_fights_2[[#This Row],[winner]]="Red",ufc_fights_2[[#This Row],[r_fighter_id]],ufc_fights_2[[#This Row],[b_fighter_id]])</f>
        <v>2493</v>
      </c>
      <c r="AQ805" t="str">
        <f>_xlfn.XLOOKUP(ufc_fights_2[[#This Row],[winnerID]],ufc_fighters[id],ufc_fighters[fighter_name],"xxx",0,1)</f>
        <v>Michel Pereira</v>
      </c>
    </row>
    <row r="806" spans="1:43">
      <c r="A806">
        <v>1690</v>
      </c>
      <c r="B806">
        <v>1887</v>
      </c>
      <c r="C806">
        <f>_xlfn.XLOOKUP(ufc_fights_2[[#This Row],[r_fighter_id]],ufc_fighters[id],ufc_fighters[year],"xxx",0,1)</f>
        <v>1977</v>
      </c>
      <c r="D806">
        <f>_xlfn.XLOOKUP(ufc_fights_2[[#This Row],[b_fighter_id]],ufc_fighters[id],ufc_fighters[year],"Prázdné",0,1)</f>
        <v>1974</v>
      </c>
      <c r="E806" s="10">
        <f>YEAR(ufc_fights_2[[#This Row],[date]])-ufc_fights_2[[#This Row],[r_year]]</f>
        <v>31</v>
      </c>
      <c r="F806" s="10">
        <f>YEAR(ufc_fights_2[[#This Row],[date]])-ufc_fights_2[[#This Row],[b_year]]</f>
        <v>34</v>
      </c>
      <c r="G806">
        <v>0</v>
      </c>
      <c r="H806">
        <v>0</v>
      </c>
      <c r="I806">
        <v>0.6552</v>
      </c>
      <c r="J806">
        <v>0.2462</v>
      </c>
      <c r="K806">
        <v>0.82399999999999995</v>
      </c>
      <c r="L806">
        <v>0.46239999999999998</v>
      </c>
      <c r="M806">
        <v>0.5</v>
      </c>
      <c r="N806">
        <v>0</v>
      </c>
      <c r="O806">
        <v>0</v>
      </c>
      <c r="P806">
        <v>5</v>
      </c>
      <c r="Q806">
        <v>0</v>
      </c>
      <c r="R806">
        <v>0</v>
      </c>
      <c r="S806" s="2">
        <v>6.9212962962962961E-3</v>
      </c>
      <c r="T806" s="2">
        <v>1.5046296296296297E-4</v>
      </c>
      <c r="U806">
        <v>0.62260000000000004</v>
      </c>
      <c r="V806">
        <v>0.19639999999999999</v>
      </c>
      <c r="W806">
        <v>1</v>
      </c>
      <c r="X806">
        <v>1</v>
      </c>
      <c r="Y806">
        <v>0.4</v>
      </c>
      <c r="Z806">
        <v>0.33329999999999999</v>
      </c>
      <c r="AA806">
        <v>0.2258</v>
      </c>
      <c r="AB806">
        <v>0.8</v>
      </c>
      <c r="AC806">
        <v>0.66669999999999996</v>
      </c>
      <c r="AD806">
        <v>0.76319999999999999</v>
      </c>
      <c r="AE806">
        <v>0</v>
      </c>
      <c r="AF806" t="s">
        <v>3915</v>
      </c>
      <c r="AG806" s="2">
        <v>3.472222222222222E-3</v>
      </c>
      <c r="AH806" t="s">
        <v>3911</v>
      </c>
      <c r="AI806">
        <v>3</v>
      </c>
      <c r="AJ806" t="s">
        <v>3949</v>
      </c>
      <c r="AK806" s="3">
        <v>39634</v>
      </c>
      <c r="AL806" s="10">
        <f>YEAR(ufc_fights_2[[#This Row],[date]])</f>
        <v>2008</v>
      </c>
      <c r="AM806" t="s">
        <v>4061</v>
      </c>
      <c r="AN806">
        <v>1</v>
      </c>
      <c r="AO806" t="s">
        <v>3913</v>
      </c>
      <c r="AP806">
        <f>IF(ufc_fights_2[[#This Row],[winner]]="Red",ufc_fights_2[[#This Row],[r_fighter_id]],ufc_fights_2[[#This Row],[b_fighter_id]])</f>
        <v>1690</v>
      </c>
      <c r="AQ806" t="str">
        <f>_xlfn.XLOOKUP(ufc_fights_2[[#This Row],[winnerID]],ufc_fighters[id],ufc_fighters[fighter_name],"xxx",0,1)</f>
        <v>Josh Koscheck</v>
      </c>
    </row>
    <row r="807" spans="1:43">
      <c r="A807">
        <v>1690</v>
      </c>
      <c r="B807">
        <v>524</v>
      </c>
      <c r="C807">
        <f>_xlfn.XLOOKUP(ufc_fights_2[[#This Row],[r_fighter_id]],ufc_fighters[id],ufc_fighters[year],"xxx",0,1)</f>
        <v>1977</v>
      </c>
      <c r="D807">
        <f>_xlfn.XLOOKUP(ufc_fights_2[[#This Row],[b_fighter_id]],ufc_fighters[id],ufc_fighters[year],"Prázdné",0,1)</f>
        <v>1979</v>
      </c>
      <c r="E807" s="10">
        <f>YEAR(ufc_fights_2[[#This Row],[date]])-ufc_fights_2[[#This Row],[r_year]]</f>
        <v>29</v>
      </c>
      <c r="F807" s="10">
        <f>YEAR(ufc_fights_2[[#This Row],[date]])-ufc_fights_2[[#This Row],[b_year]]</f>
        <v>27</v>
      </c>
      <c r="G807">
        <v>0</v>
      </c>
      <c r="H807">
        <v>0</v>
      </c>
      <c r="I807">
        <v>0.18179999999999999</v>
      </c>
      <c r="J807">
        <v>0.5</v>
      </c>
      <c r="K807">
        <v>0.4</v>
      </c>
      <c r="L807">
        <v>0.5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 s="2">
        <v>1.9097222222222222E-3</v>
      </c>
      <c r="T807" s="2">
        <v>9.2592592592592588E-5</v>
      </c>
      <c r="U807">
        <v>0.22220000000000001</v>
      </c>
      <c r="V807">
        <v>0.5</v>
      </c>
      <c r="W807">
        <v>0</v>
      </c>
      <c r="X807">
        <v>0</v>
      </c>
      <c r="Y807">
        <v>0</v>
      </c>
      <c r="Z807">
        <v>0</v>
      </c>
      <c r="AA807">
        <v>0.5</v>
      </c>
      <c r="AB807">
        <v>0</v>
      </c>
      <c r="AC807">
        <v>0</v>
      </c>
      <c r="AD807">
        <v>0.66669999999999996</v>
      </c>
      <c r="AE807">
        <v>0</v>
      </c>
      <c r="AF807" t="s">
        <v>3933</v>
      </c>
      <c r="AG807" s="2">
        <v>2.4189814814814816E-3</v>
      </c>
      <c r="AH807" t="s">
        <v>3911</v>
      </c>
      <c r="AI807">
        <v>3</v>
      </c>
      <c r="AJ807" t="s">
        <v>3914</v>
      </c>
      <c r="AK807" s="3">
        <v>38813</v>
      </c>
      <c r="AL807" s="10">
        <f>YEAR(ufc_fights_2[[#This Row],[date]])</f>
        <v>2006</v>
      </c>
      <c r="AM807" t="s">
        <v>4061</v>
      </c>
      <c r="AN807">
        <v>1</v>
      </c>
      <c r="AO807" t="s">
        <v>3913</v>
      </c>
      <c r="AP807">
        <f>IF(ufc_fights_2[[#This Row],[winner]]="Red",ufc_fights_2[[#This Row],[r_fighter_id]],ufc_fights_2[[#This Row],[b_fighter_id]])</f>
        <v>1690</v>
      </c>
      <c r="AQ807" t="str">
        <f>_xlfn.XLOOKUP(ufc_fights_2[[#This Row],[winnerID]],ufc_fighters[id],ufc_fighters[fighter_name],"xxx",0,1)</f>
        <v>Josh Koscheck</v>
      </c>
    </row>
    <row r="808" spans="1:43">
      <c r="A808">
        <v>1690</v>
      </c>
      <c r="B808">
        <v>1533</v>
      </c>
      <c r="C808">
        <f>_xlfn.XLOOKUP(ufc_fights_2[[#This Row],[r_fighter_id]],ufc_fighters[id],ufc_fighters[year],"xxx",0,1)</f>
        <v>1977</v>
      </c>
      <c r="D808">
        <f>_xlfn.XLOOKUP(ufc_fights_2[[#This Row],[b_fighter_id]],ufc_fighters[id],ufc_fighters[year],"Prázdné",0,1)</f>
        <v>1984</v>
      </c>
      <c r="E808" s="10">
        <f>YEAR(ufc_fights_2[[#This Row],[date]])-ufc_fights_2[[#This Row],[r_year]]</f>
        <v>32</v>
      </c>
      <c r="F808" s="10">
        <f>YEAR(ufc_fights_2[[#This Row],[date]])-ufc_fights_2[[#This Row],[b_year]]</f>
        <v>25</v>
      </c>
      <c r="G808">
        <v>0</v>
      </c>
      <c r="H808">
        <v>0</v>
      </c>
      <c r="I808">
        <v>0.35849999999999999</v>
      </c>
      <c r="J808">
        <v>0.22220000000000001</v>
      </c>
      <c r="K808">
        <v>0.54049999999999998</v>
      </c>
      <c r="L808">
        <v>0.22969999999999999</v>
      </c>
      <c r="M808">
        <v>0.5</v>
      </c>
      <c r="N808">
        <v>0</v>
      </c>
      <c r="O808">
        <v>1</v>
      </c>
      <c r="P808">
        <v>0</v>
      </c>
      <c r="Q808">
        <v>0</v>
      </c>
      <c r="R808">
        <v>0</v>
      </c>
      <c r="S808" s="2">
        <v>2.7662037037037039E-3</v>
      </c>
      <c r="T808" s="2">
        <v>4.9768518518518521E-4</v>
      </c>
      <c r="U808">
        <v>0.34089999999999998</v>
      </c>
      <c r="V808">
        <v>0.1552</v>
      </c>
      <c r="W808">
        <v>0.4</v>
      </c>
      <c r="X808">
        <v>0.5</v>
      </c>
      <c r="Y808">
        <v>0.7</v>
      </c>
      <c r="Z808">
        <v>0.26319999999999999</v>
      </c>
      <c r="AA808">
        <v>0.21429999999999999</v>
      </c>
      <c r="AB808">
        <v>0</v>
      </c>
      <c r="AC808">
        <v>0</v>
      </c>
      <c r="AD808">
        <v>0.6</v>
      </c>
      <c r="AE808">
        <v>0.5</v>
      </c>
      <c r="AF808" t="s">
        <v>3933</v>
      </c>
      <c r="AG808" s="2">
        <v>3.3217592592592591E-3</v>
      </c>
      <c r="AH808" t="s">
        <v>3911</v>
      </c>
      <c r="AI808">
        <v>3</v>
      </c>
      <c r="AJ808" t="s">
        <v>3939</v>
      </c>
      <c r="AK808" s="3">
        <v>40138</v>
      </c>
      <c r="AL808" s="10">
        <f>YEAR(ufc_fights_2[[#This Row],[date]])</f>
        <v>2009</v>
      </c>
      <c r="AM808" t="s">
        <v>4061</v>
      </c>
      <c r="AN808">
        <v>1</v>
      </c>
      <c r="AO808" t="s">
        <v>3913</v>
      </c>
      <c r="AP808">
        <f>IF(ufc_fights_2[[#This Row],[winner]]="Red",ufc_fights_2[[#This Row],[r_fighter_id]],ufc_fights_2[[#This Row],[b_fighter_id]])</f>
        <v>1690</v>
      </c>
      <c r="AQ808" t="str">
        <f>_xlfn.XLOOKUP(ufc_fights_2[[#This Row],[winnerID]],ufc_fighters[id],ufc_fighters[fighter_name],"xxx",0,1)</f>
        <v>Josh Koscheck</v>
      </c>
    </row>
    <row r="809" spans="1:43">
      <c r="A809">
        <v>2293</v>
      </c>
      <c r="B809">
        <v>2558</v>
      </c>
      <c r="C809">
        <f>_xlfn.XLOOKUP(ufc_fights_2[[#This Row],[r_fighter_id]],ufc_fighters[id],ufc_fighters[year],"xxx",0,1)</f>
        <v>1988</v>
      </c>
      <c r="D809">
        <f>_xlfn.XLOOKUP(ufc_fights_2[[#This Row],[b_fighter_id]],ufc_fighters[id],ufc_fighters[year],"Prázdné",0,1)</f>
        <v>1986</v>
      </c>
      <c r="E809" s="10">
        <f>YEAR(ufc_fights_2[[#This Row],[date]])-ufc_fights_2[[#This Row],[r_year]]</f>
        <v>29</v>
      </c>
      <c r="F809" s="10">
        <f>YEAR(ufc_fights_2[[#This Row],[date]])-ufc_fights_2[[#This Row],[b_year]]</f>
        <v>31</v>
      </c>
      <c r="G809">
        <v>0</v>
      </c>
      <c r="H809">
        <v>1</v>
      </c>
      <c r="I809">
        <v>0.71430000000000005</v>
      </c>
      <c r="J809">
        <v>0.58330000000000004</v>
      </c>
      <c r="K809">
        <v>0.71430000000000005</v>
      </c>
      <c r="L809">
        <v>0.58330000000000004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3.4722222222222222E-5</v>
      </c>
      <c r="U809">
        <v>0.66669999999999996</v>
      </c>
      <c r="V809">
        <v>0.58330000000000004</v>
      </c>
      <c r="W809">
        <v>0</v>
      </c>
      <c r="X809">
        <v>1</v>
      </c>
      <c r="Y809">
        <v>0</v>
      </c>
      <c r="Z809">
        <v>0.71430000000000005</v>
      </c>
      <c r="AA809">
        <v>0.44440000000000002</v>
      </c>
      <c r="AB809">
        <v>0</v>
      </c>
      <c r="AC809">
        <v>0</v>
      </c>
      <c r="AD809">
        <v>0</v>
      </c>
      <c r="AE809">
        <v>1</v>
      </c>
      <c r="AF809" t="s">
        <v>3910</v>
      </c>
      <c r="AG809" s="2">
        <v>9.4907407407407408E-4</v>
      </c>
      <c r="AH809" t="s">
        <v>3927</v>
      </c>
      <c r="AI809">
        <v>5</v>
      </c>
      <c r="AJ809" t="s">
        <v>3961</v>
      </c>
      <c r="AK809" s="3">
        <v>42932</v>
      </c>
      <c r="AL809" s="10">
        <f>YEAR(ufc_fights_2[[#This Row],[date]])</f>
        <v>2017</v>
      </c>
      <c r="AM809" t="s">
        <v>4061</v>
      </c>
      <c r="AN809">
        <v>60</v>
      </c>
      <c r="AO809" t="s">
        <v>3918</v>
      </c>
      <c r="AP809">
        <f>IF(ufc_fights_2[[#This Row],[winner]]="Red",ufc_fights_2[[#This Row],[r_fighter_id]],ufc_fights_2[[#This Row],[b_fighter_id]])</f>
        <v>2558</v>
      </c>
      <c r="AQ809" t="str">
        <f>_xlfn.XLOOKUP(ufc_fights_2[[#This Row],[winnerID]],ufc_fighters[id],ufc_fighters[fighter_name],"xxx",0,1)</f>
        <v>Santiago Ponzinibbio</v>
      </c>
    </row>
    <row r="810" spans="1:43">
      <c r="A810">
        <v>1914</v>
      </c>
      <c r="B810">
        <v>2558</v>
      </c>
      <c r="C810">
        <f>_xlfn.XLOOKUP(ufc_fights_2[[#This Row],[r_fighter_id]],ufc_fighters[id],ufc_fighters[year],"xxx",0,1)</f>
        <v>1987</v>
      </c>
      <c r="D810">
        <f>_xlfn.XLOOKUP(ufc_fights_2[[#This Row],[b_fighter_id]],ufc_fighters[id],ufc_fighters[year],"Prázdné",0,1)</f>
        <v>1986</v>
      </c>
      <c r="E810" s="10">
        <f>YEAR(ufc_fights_2[[#This Row],[date]])-ufc_fights_2[[#This Row],[r_year]]</f>
        <v>31</v>
      </c>
      <c r="F810" s="10">
        <f>YEAR(ufc_fights_2[[#This Row],[date]])-ufc_fights_2[[#This Row],[b_year]]</f>
        <v>32</v>
      </c>
      <c r="G810">
        <v>0</v>
      </c>
      <c r="H810">
        <v>2</v>
      </c>
      <c r="I810">
        <v>0.28689999999999999</v>
      </c>
      <c r="J810">
        <v>0.44629999999999997</v>
      </c>
      <c r="K810">
        <v>0.28689999999999999</v>
      </c>
      <c r="L810">
        <v>0.45250000000000001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</v>
      </c>
      <c r="T810" s="2">
        <v>4.7453703703703704E-4</v>
      </c>
      <c r="U810">
        <v>0.2329</v>
      </c>
      <c r="V810">
        <v>0.35420000000000001</v>
      </c>
      <c r="W810">
        <v>0.64290000000000003</v>
      </c>
      <c r="X810">
        <v>0.66669999999999996</v>
      </c>
      <c r="Y810">
        <v>0.91300000000000003</v>
      </c>
      <c r="Z810">
        <v>0.28570000000000001</v>
      </c>
      <c r="AA810">
        <v>0.43020000000000003</v>
      </c>
      <c r="AB810">
        <v>0</v>
      </c>
      <c r="AC810">
        <v>1</v>
      </c>
      <c r="AD810">
        <v>0.5</v>
      </c>
      <c r="AE810">
        <v>1</v>
      </c>
      <c r="AF810" t="s">
        <v>3910</v>
      </c>
      <c r="AG810" s="2">
        <v>1.8055555555555555E-3</v>
      </c>
      <c r="AH810" t="s">
        <v>3927</v>
      </c>
      <c r="AI810">
        <v>5</v>
      </c>
      <c r="AJ810" t="s">
        <v>3914</v>
      </c>
      <c r="AK810" s="3">
        <v>43421</v>
      </c>
      <c r="AL810" s="10">
        <f>YEAR(ufc_fights_2[[#This Row],[date]])</f>
        <v>2018</v>
      </c>
      <c r="AM810" t="s">
        <v>4061</v>
      </c>
      <c r="AN810">
        <v>58</v>
      </c>
      <c r="AO810" t="s">
        <v>3918</v>
      </c>
      <c r="AP810">
        <f>IF(ufc_fights_2[[#This Row],[winner]]="Red",ufc_fights_2[[#This Row],[r_fighter_id]],ufc_fights_2[[#This Row],[b_fighter_id]])</f>
        <v>2558</v>
      </c>
      <c r="AQ810" t="str">
        <f>_xlfn.XLOOKUP(ufc_fights_2[[#This Row],[winnerID]],ufc_fighters[id],ufc_fighters[fighter_name],"xxx",0,1)</f>
        <v>Santiago Ponzinibbio</v>
      </c>
    </row>
    <row r="811" spans="1:43">
      <c r="A811">
        <v>2558</v>
      </c>
      <c r="B811">
        <v>2380</v>
      </c>
      <c r="C811">
        <f>_xlfn.XLOOKUP(ufc_fights_2[[#This Row],[r_fighter_id]],ufc_fighters[id],ufc_fighters[year],"xxx",0,1)</f>
        <v>1986</v>
      </c>
      <c r="D811">
        <f>_xlfn.XLOOKUP(ufc_fights_2[[#This Row],[b_fighter_id]],ufc_fighters[id],ufc_fighters[year],"Prázdné",0,1)</f>
        <v>1983</v>
      </c>
      <c r="E811" s="10">
        <f>YEAR(ufc_fights_2[[#This Row],[date]])-ufc_fights_2[[#This Row],[r_year]]</f>
        <v>28</v>
      </c>
      <c r="F811" s="10">
        <f>YEAR(ufc_fights_2[[#This Row],[date]])-ufc_fights_2[[#This Row],[b_year]]</f>
        <v>31</v>
      </c>
      <c r="G811">
        <v>1</v>
      </c>
      <c r="H811">
        <v>0</v>
      </c>
      <c r="I811">
        <v>0.3846</v>
      </c>
      <c r="J811">
        <v>0.33329999999999999</v>
      </c>
      <c r="K811">
        <v>0.3846</v>
      </c>
      <c r="L811">
        <v>0.33329999999999999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1.1574074074074073E-5</v>
      </c>
      <c r="T811" s="2">
        <v>0</v>
      </c>
      <c r="U811">
        <v>0.41670000000000001</v>
      </c>
      <c r="V811">
        <v>0.2</v>
      </c>
      <c r="W811">
        <v>0</v>
      </c>
      <c r="X811">
        <v>0</v>
      </c>
      <c r="Y811">
        <v>1</v>
      </c>
      <c r="Z811">
        <v>0.39129999999999998</v>
      </c>
      <c r="AA811">
        <v>0.33329999999999999</v>
      </c>
      <c r="AB811">
        <v>0</v>
      </c>
      <c r="AC811">
        <v>0</v>
      </c>
      <c r="AD811">
        <v>0.5</v>
      </c>
      <c r="AE811">
        <v>0</v>
      </c>
      <c r="AF811" t="s">
        <v>3910</v>
      </c>
      <c r="AG811" s="2">
        <v>9.2592592592592596E-4</v>
      </c>
      <c r="AH811" t="s">
        <v>3911</v>
      </c>
      <c r="AI811">
        <v>3</v>
      </c>
      <c r="AJ811" t="s">
        <v>3939</v>
      </c>
      <c r="AK811" s="3">
        <v>41895</v>
      </c>
      <c r="AL811" s="10">
        <f>YEAR(ufc_fights_2[[#This Row],[date]])</f>
        <v>2014</v>
      </c>
      <c r="AM811" t="s">
        <v>4061</v>
      </c>
      <c r="AN811">
        <v>44</v>
      </c>
      <c r="AO811" t="s">
        <v>3913</v>
      </c>
      <c r="AP811">
        <f>IF(ufc_fights_2[[#This Row],[winner]]="Red",ufc_fights_2[[#This Row],[r_fighter_id]],ufc_fights_2[[#This Row],[b_fighter_id]])</f>
        <v>2558</v>
      </c>
      <c r="AQ811" t="str">
        <f>_xlfn.XLOOKUP(ufc_fights_2[[#This Row],[winnerID]],ufc_fighters[id],ufc_fighters[fighter_name],"xxx",0,1)</f>
        <v>Santiago Ponzinibbio</v>
      </c>
    </row>
    <row r="812" spans="1:43">
      <c r="A812">
        <v>1623</v>
      </c>
      <c r="B812">
        <v>3421</v>
      </c>
      <c r="C812">
        <f>_xlfn.XLOOKUP(ufc_fights_2[[#This Row],[r_fighter_id]],ufc_fighters[id],ufc_fighters[year],"xxx",0,1)</f>
        <v>1977</v>
      </c>
      <c r="D812">
        <f>_xlfn.XLOOKUP(ufc_fights_2[[#This Row],[b_fighter_id]],ufc_fighters[id],ufc_fighters[year],"Prázdné",0,1)</f>
        <v>1988</v>
      </c>
      <c r="E812" s="10">
        <f>YEAR(ufc_fights_2[[#This Row],[date]])-ufc_fights_2[[#This Row],[r_year]]</f>
        <v>38</v>
      </c>
      <c r="F812" s="10">
        <f>YEAR(ufc_fights_2[[#This Row],[date]])-ufc_fights_2[[#This Row],[b_year]]</f>
        <v>27</v>
      </c>
      <c r="G812">
        <v>0</v>
      </c>
      <c r="H812">
        <v>0</v>
      </c>
      <c r="I812">
        <v>0.3211</v>
      </c>
      <c r="J812">
        <v>0.16889999999999999</v>
      </c>
      <c r="K812">
        <v>0.3211</v>
      </c>
      <c r="L812">
        <v>0.17449999999999999</v>
      </c>
      <c r="M812">
        <v>0</v>
      </c>
      <c r="N812">
        <v>0.25</v>
      </c>
      <c r="O812">
        <v>0</v>
      </c>
      <c r="P812">
        <v>0</v>
      </c>
      <c r="Q812">
        <v>0</v>
      </c>
      <c r="R812">
        <v>0</v>
      </c>
      <c r="S812" s="2">
        <v>0</v>
      </c>
      <c r="T812" s="2">
        <v>2.3148148148148147E-5</v>
      </c>
      <c r="U812">
        <v>0.3155</v>
      </c>
      <c r="V812">
        <v>0.1661</v>
      </c>
      <c r="W812">
        <v>0.5</v>
      </c>
      <c r="X812">
        <v>1</v>
      </c>
      <c r="Y812">
        <v>1</v>
      </c>
      <c r="Z812">
        <v>0.3211</v>
      </c>
      <c r="AA812">
        <v>0.16889999999999999</v>
      </c>
      <c r="AB812">
        <v>0</v>
      </c>
      <c r="AC812">
        <v>0</v>
      </c>
      <c r="AD812">
        <v>0</v>
      </c>
      <c r="AE812">
        <v>0</v>
      </c>
      <c r="AF812" t="s">
        <v>3915</v>
      </c>
      <c r="AG812" s="2">
        <v>3.472222222222222E-3</v>
      </c>
      <c r="AH812" t="s">
        <v>3911</v>
      </c>
      <c r="AI812">
        <v>3</v>
      </c>
      <c r="AJ812" t="s">
        <v>3957</v>
      </c>
      <c r="AK812" s="3">
        <v>42049</v>
      </c>
      <c r="AL812" s="10">
        <f>YEAR(ufc_fights_2[[#This Row],[date]])</f>
        <v>2015</v>
      </c>
      <c r="AM812" t="s">
        <v>3977</v>
      </c>
      <c r="AN812">
        <v>38</v>
      </c>
      <c r="AO812" t="s">
        <v>3913</v>
      </c>
      <c r="AP812">
        <f>IF(ufc_fights_2[[#This Row],[winner]]="Red",ufc_fights_2[[#This Row],[r_fighter_id]],ufc_fights_2[[#This Row],[b_fighter_id]])</f>
        <v>1623</v>
      </c>
      <c r="AQ812" t="str">
        <f>_xlfn.XLOOKUP(ufc_fights_2[[#This Row],[winnerID]],ufc_fighters[id],ufc_fighters[fighter_name],"xxx",0,1)</f>
        <v>Daniel Kelly</v>
      </c>
    </row>
    <row r="813" spans="1:43">
      <c r="A813">
        <v>2038</v>
      </c>
      <c r="B813">
        <v>2558</v>
      </c>
      <c r="C813">
        <f>_xlfn.XLOOKUP(ufc_fights_2[[#This Row],[r_fighter_id]],ufc_fighters[id],ufc_fighters[year],"xxx",0,1)</f>
        <v>1984</v>
      </c>
      <c r="D813">
        <f>_xlfn.XLOOKUP(ufc_fights_2[[#This Row],[b_fighter_id]],ufc_fighters[id],ufc_fighters[year],"Prázdné",0,1)</f>
        <v>1986</v>
      </c>
      <c r="E813" s="10">
        <f>YEAR(ufc_fights_2[[#This Row],[date]])-ufc_fights_2[[#This Row],[r_year]]</f>
        <v>32</v>
      </c>
      <c r="F813" s="10">
        <f>YEAR(ufc_fights_2[[#This Row],[date]])-ufc_fights_2[[#This Row],[b_year]]</f>
        <v>30</v>
      </c>
      <c r="G813">
        <v>0</v>
      </c>
      <c r="H813">
        <v>1</v>
      </c>
      <c r="I813">
        <v>0.36840000000000001</v>
      </c>
      <c r="J813">
        <v>0.52049999999999996</v>
      </c>
      <c r="K813">
        <v>0.37759999999999999</v>
      </c>
      <c r="L813">
        <v>0.52700000000000002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1.5046296296296297E-4</v>
      </c>
      <c r="T813" s="2">
        <v>9.2592592592592588E-5</v>
      </c>
      <c r="U813">
        <v>0.33329999999999999</v>
      </c>
      <c r="V813">
        <v>0.52310000000000001</v>
      </c>
      <c r="W813">
        <v>0.4</v>
      </c>
      <c r="X813">
        <v>0.71430000000000005</v>
      </c>
      <c r="Y813">
        <v>1</v>
      </c>
      <c r="Z813">
        <v>0.36170000000000002</v>
      </c>
      <c r="AA813">
        <v>0.53449999999999998</v>
      </c>
      <c r="AB813">
        <v>1</v>
      </c>
      <c r="AC813">
        <v>0.4</v>
      </c>
      <c r="AD813">
        <v>0</v>
      </c>
      <c r="AE813">
        <v>0.6</v>
      </c>
      <c r="AF813" t="s">
        <v>3910</v>
      </c>
      <c r="AG813" s="2">
        <v>2.9513888888888888E-3</v>
      </c>
      <c r="AH813" t="s">
        <v>3911</v>
      </c>
      <c r="AI813">
        <v>3</v>
      </c>
      <c r="AJ813" t="s">
        <v>3914</v>
      </c>
      <c r="AK813" s="3">
        <v>42476</v>
      </c>
      <c r="AL813" s="10">
        <f>YEAR(ufc_fights_2[[#This Row],[date]])</f>
        <v>2016</v>
      </c>
      <c r="AM813" t="s">
        <v>4061</v>
      </c>
      <c r="AN813">
        <v>10</v>
      </c>
      <c r="AO813" t="s">
        <v>3918</v>
      </c>
      <c r="AP813">
        <f>IF(ufc_fights_2[[#This Row],[winner]]="Red",ufc_fights_2[[#This Row],[r_fighter_id]],ufc_fights_2[[#This Row],[b_fighter_id]])</f>
        <v>2558</v>
      </c>
      <c r="AQ813" t="str">
        <f>_xlfn.XLOOKUP(ufc_fights_2[[#This Row],[winnerID]],ufc_fighters[id],ufc_fighters[fighter_name],"xxx",0,1)</f>
        <v>Santiago Ponzinibbio</v>
      </c>
    </row>
    <row r="814" spans="1:43">
      <c r="A814">
        <v>2558</v>
      </c>
      <c r="B814">
        <v>2515</v>
      </c>
      <c r="C814">
        <f>_xlfn.XLOOKUP(ufc_fights_2[[#This Row],[r_fighter_id]],ufc_fighters[id],ufc_fighters[year],"xxx",0,1)</f>
        <v>1986</v>
      </c>
      <c r="D814">
        <f>_xlfn.XLOOKUP(ufc_fights_2[[#This Row],[b_fighter_id]],ufc_fighters[id],ufc_fighters[year],"Prázdné",0,1)</f>
        <v>1991</v>
      </c>
      <c r="E814" s="10">
        <f>YEAR(ufc_fights_2[[#This Row],[date]])-ufc_fights_2[[#This Row],[r_year]]</f>
        <v>31</v>
      </c>
      <c r="F814" s="10">
        <f>YEAR(ufc_fights_2[[#This Row],[date]])-ufc_fights_2[[#This Row],[b_year]]</f>
        <v>26</v>
      </c>
      <c r="G814">
        <v>1</v>
      </c>
      <c r="H814">
        <v>0</v>
      </c>
      <c r="I814">
        <v>0.39</v>
      </c>
      <c r="J814">
        <v>0.375</v>
      </c>
      <c r="K814">
        <v>0.39900000000000002</v>
      </c>
      <c r="L814">
        <v>0.375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 s="2">
        <v>1.3657407407407407E-3</v>
      </c>
      <c r="T814" s="2">
        <v>3.3564814814814812E-4</v>
      </c>
      <c r="U814">
        <v>0.31640000000000001</v>
      </c>
      <c r="V814">
        <v>0.30359999999999998</v>
      </c>
      <c r="W814">
        <v>1</v>
      </c>
      <c r="X814">
        <v>0.93330000000000002</v>
      </c>
      <c r="Y814">
        <v>0.83330000000000004</v>
      </c>
      <c r="Z814">
        <v>0.35639999999999999</v>
      </c>
      <c r="AA814">
        <v>0.37780000000000002</v>
      </c>
      <c r="AB814">
        <v>1</v>
      </c>
      <c r="AC814">
        <v>0</v>
      </c>
      <c r="AD814">
        <v>0.90910000000000002</v>
      </c>
      <c r="AE814">
        <v>0</v>
      </c>
      <c r="AF814" t="s">
        <v>3915</v>
      </c>
      <c r="AG814" s="2">
        <v>3.472222222222222E-3</v>
      </c>
      <c r="AH814" t="s">
        <v>3911</v>
      </c>
      <c r="AI814">
        <v>3</v>
      </c>
      <c r="AJ814" t="s">
        <v>3949</v>
      </c>
      <c r="AK814" s="3">
        <v>43085</v>
      </c>
      <c r="AL814" s="10">
        <f>YEAR(ufc_fights_2[[#This Row],[date]])</f>
        <v>2017</v>
      </c>
      <c r="AM814" t="s">
        <v>4061</v>
      </c>
      <c r="AN814">
        <v>7</v>
      </c>
      <c r="AO814" t="s">
        <v>3913</v>
      </c>
      <c r="AP814">
        <f>IF(ufc_fights_2[[#This Row],[winner]]="Red",ufc_fights_2[[#This Row],[r_fighter_id]],ufc_fights_2[[#This Row],[b_fighter_id]])</f>
        <v>2558</v>
      </c>
      <c r="AQ814" t="str">
        <f>_xlfn.XLOOKUP(ufc_fights_2[[#This Row],[winnerID]],ufc_fighters[id],ufc_fighters[fighter_name],"xxx",0,1)</f>
        <v>Santiago Ponzinibbio</v>
      </c>
    </row>
    <row r="815" spans="1:43">
      <c r="A815">
        <v>2558</v>
      </c>
      <c r="B815">
        <v>3098</v>
      </c>
      <c r="C815">
        <f>_xlfn.XLOOKUP(ufc_fights_2[[#This Row],[r_fighter_id]],ufc_fighters[id],ufc_fighters[year],"xxx",0,1)</f>
        <v>1986</v>
      </c>
      <c r="D815">
        <f>_xlfn.XLOOKUP(ufc_fights_2[[#This Row],[b_fighter_id]],ufc_fighters[id],ufc_fighters[year],"Prázdné",0,1)</f>
        <v>1988</v>
      </c>
      <c r="E815" s="10">
        <f>YEAR(ufc_fights_2[[#This Row],[date]])-ufc_fights_2[[#This Row],[r_year]]</f>
        <v>29</v>
      </c>
      <c r="F815" s="10">
        <f>YEAR(ufc_fights_2[[#This Row],[date]])-ufc_fights_2[[#This Row],[b_year]]</f>
        <v>27</v>
      </c>
      <c r="G815">
        <v>1</v>
      </c>
      <c r="H815">
        <v>0</v>
      </c>
      <c r="I815">
        <v>0.62339999999999995</v>
      </c>
      <c r="J815">
        <v>0.4118</v>
      </c>
      <c r="K815">
        <v>0.62819999999999998</v>
      </c>
      <c r="L815">
        <v>0.4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 s="2">
        <v>1.5046296296296297E-4</v>
      </c>
      <c r="T815" s="2">
        <v>1.8518518518518518E-4</v>
      </c>
      <c r="U815">
        <v>0.55559999999999998</v>
      </c>
      <c r="V815">
        <v>0.21740000000000001</v>
      </c>
      <c r="W815">
        <v>0.85709999999999997</v>
      </c>
      <c r="X815">
        <v>1</v>
      </c>
      <c r="Y815">
        <v>0.83330000000000004</v>
      </c>
      <c r="Z815">
        <v>0.61639999999999995</v>
      </c>
      <c r="AA815">
        <v>0.4118</v>
      </c>
      <c r="AB815">
        <v>0.5</v>
      </c>
      <c r="AC815">
        <v>0</v>
      </c>
      <c r="AD815">
        <v>1</v>
      </c>
      <c r="AE815">
        <v>0</v>
      </c>
      <c r="AF815" t="s">
        <v>3910</v>
      </c>
      <c r="AG815" s="2">
        <v>3.0671296296296297E-3</v>
      </c>
      <c r="AH815" t="s">
        <v>3911</v>
      </c>
      <c r="AI815">
        <v>3</v>
      </c>
      <c r="AJ815" t="s">
        <v>3914</v>
      </c>
      <c r="AK815" s="3">
        <v>42348</v>
      </c>
      <c r="AL815" s="10">
        <f>YEAR(ufc_fights_2[[#This Row],[date]])</f>
        <v>2015</v>
      </c>
      <c r="AM815" t="s">
        <v>4061</v>
      </c>
      <c r="AN815">
        <v>1</v>
      </c>
      <c r="AO815" t="s">
        <v>3913</v>
      </c>
      <c r="AP815">
        <f>IF(ufc_fights_2[[#This Row],[winner]]="Red",ufc_fights_2[[#This Row],[r_fighter_id]],ufc_fights_2[[#This Row],[b_fighter_id]])</f>
        <v>2558</v>
      </c>
      <c r="AQ815" t="str">
        <f>_xlfn.XLOOKUP(ufc_fights_2[[#This Row],[winnerID]],ufc_fighters[id],ufc_fighters[fighter_name],"xxx",0,1)</f>
        <v>Santiago Ponzinibbio</v>
      </c>
    </row>
    <row r="816" spans="1:43">
      <c r="A816">
        <v>2286</v>
      </c>
      <c r="B816">
        <v>445</v>
      </c>
      <c r="C816">
        <f>_xlfn.XLOOKUP(ufc_fights_2[[#This Row],[r_fighter_id]],ufc_fighters[id],ufc_fighters[year],"xxx",0,1)</f>
        <v>1990</v>
      </c>
      <c r="D816">
        <f>_xlfn.XLOOKUP(ufc_fights_2[[#This Row],[b_fighter_id]],ufc_fighters[id],ufc_fighters[year],"Prázdné",0,1)</f>
        <v>1989</v>
      </c>
      <c r="E816" s="10">
        <f>YEAR(ufc_fights_2[[#This Row],[date]])-ufc_fights_2[[#This Row],[r_year]]</f>
        <v>28</v>
      </c>
      <c r="F816" s="10">
        <f>YEAR(ufc_fights_2[[#This Row],[date]])-ufc_fights_2[[#This Row],[b_year]]</f>
        <v>29</v>
      </c>
      <c r="G816">
        <v>2</v>
      </c>
      <c r="H816">
        <v>0</v>
      </c>
      <c r="I816">
        <v>0.57840000000000003</v>
      </c>
      <c r="J816">
        <v>0.43859999999999999</v>
      </c>
      <c r="K816">
        <v>0.59050000000000002</v>
      </c>
      <c r="L816">
        <v>0.5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9.2592592592592588E-5</v>
      </c>
      <c r="T816" s="2">
        <v>1.273148148148148E-4</v>
      </c>
      <c r="U816">
        <v>0.57140000000000002</v>
      </c>
      <c r="V816">
        <v>0.3</v>
      </c>
      <c r="W816">
        <v>0.75</v>
      </c>
      <c r="X816">
        <v>0</v>
      </c>
      <c r="Y816">
        <v>1</v>
      </c>
      <c r="Z816">
        <v>0.56789999999999996</v>
      </c>
      <c r="AA816">
        <v>0.44230000000000003</v>
      </c>
      <c r="AB816">
        <v>0.54549999999999998</v>
      </c>
      <c r="AC816">
        <v>0.4</v>
      </c>
      <c r="AD816">
        <v>0.7</v>
      </c>
      <c r="AE816">
        <v>0</v>
      </c>
      <c r="AF816" t="s">
        <v>3910</v>
      </c>
      <c r="AG816" s="2">
        <v>9.6064814814814819E-4</v>
      </c>
      <c r="AH816" t="s">
        <v>3911</v>
      </c>
      <c r="AI816">
        <v>3</v>
      </c>
      <c r="AJ816" t="s">
        <v>3928</v>
      </c>
      <c r="AK816" s="3">
        <v>43351</v>
      </c>
      <c r="AL816" s="10">
        <f>YEAR(ufc_fights_2[[#This Row],[date]])</f>
        <v>2018</v>
      </c>
      <c r="AM816" t="s">
        <v>4061</v>
      </c>
      <c r="AN816">
        <v>98</v>
      </c>
      <c r="AO816" t="s">
        <v>3913</v>
      </c>
      <c r="AP816">
        <f>IF(ufc_fights_2[[#This Row],[winner]]="Red",ufc_fights_2[[#This Row],[r_fighter_id]],ufc_fights_2[[#This Row],[b_fighter_id]])</f>
        <v>2286</v>
      </c>
      <c r="AQ816" t="str">
        <f>_xlfn.XLOOKUP(ufc_fights_2[[#This Row],[winnerID]],ufc_fighters[id],ufc_fighters[fighter_name],"xxx",0,1)</f>
        <v>Geoff Neal</v>
      </c>
    </row>
    <row r="817" spans="1:43">
      <c r="A817">
        <v>2286</v>
      </c>
      <c r="B817">
        <v>448</v>
      </c>
      <c r="C817">
        <f>_xlfn.XLOOKUP(ufc_fights_2[[#This Row],[r_fighter_id]],ufc_fighters[id],ufc_fighters[year],"xxx",0,1)</f>
        <v>1990</v>
      </c>
      <c r="D817">
        <f>_xlfn.XLOOKUP(ufc_fights_2[[#This Row],[b_fighter_id]],ufc_fighters[id],ufc_fighters[year],"Prázdné",0,1)</f>
        <v>1991</v>
      </c>
      <c r="E817" s="10">
        <f>YEAR(ufc_fights_2[[#This Row],[date]])-ufc_fights_2[[#This Row],[r_year]]</f>
        <v>28</v>
      </c>
      <c r="F817" s="10">
        <f>YEAR(ufc_fights_2[[#This Row],[date]])-ufc_fights_2[[#This Row],[b_year]]</f>
        <v>27</v>
      </c>
      <c r="G817">
        <v>0</v>
      </c>
      <c r="H817">
        <v>0</v>
      </c>
      <c r="I817">
        <v>0.4516</v>
      </c>
      <c r="J817">
        <v>0.2414</v>
      </c>
      <c r="K817">
        <v>0.46879999999999999</v>
      </c>
      <c r="L817">
        <v>0.28120000000000001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 s="2">
        <v>7.7546296296296293E-4</v>
      </c>
      <c r="T817" s="2">
        <v>0</v>
      </c>
      <c r="U817">
        <v>0.39290000000000003</v>
      </c>
      <c r="V817">
        <v>0.13639999999999999</v>
      </c>
      <c r="W817">
        <v>1</v>
      </c>
      <c r="X817">
        <v>1</v>
      </c>
      <c r="Y817">
        <v>1</v>
      </c>
      <c r="Z817">
        <v>0.4516</v>
      </c>
      <c r="AA817">
        <v>0.25</v>
      </c>
      <c r="AB817">
        <v>0</v>
      </c>
      <c r="AC817">
        <v>0</v>
      </c>
      <c r="AD817">
        <v>0</v>
      </c>
      <c r="AE817">
        <v>0</v>
      </c>
      <c r="AF817" t="s">
        <v>3933</v>
      </c>
      <c r="AG817" s="2">
        <v>1.9444444444444444E-3</v>
      </c>
      <c r="AH817" t="s">
        <v>3911</v>
      </c>
      <c r="AI817">
        <v>3</v>
      </c>
      <c r="AJ817" t="s">
        <v>3923</v>
      </c>
      <c r="AK817" s="3">
        <v>43149</v>
      </c>
      <c r="AL817" s="10">
        <f>YEAR(ufc_fights_2[[#This Row],[date]])</f>
        <v>2018</v>
      </c>
      <c r="AM817" t="s">
        <v>4061</v>
      </c>
      <c r="AN817">
        <v>55</v>
      </c>
      <c r="AO817" t="s">
        <v>3913</v>
      </c>
      <c r="AP817">
        <f>IF(ufc_fights_2[[#This Row],[winner]]="Red",ufc_fights_2[[#This Row],[r_fighter_id]],ufc_fights_2[[#This Row],[b_fighter_id]])</f>
        <v>2286</v>
      </c>
      <c r="AQ817" t="str">
        <f>_xlfn.XLOOKUP(ufc_fights_2[[#This Row],[winnerID]],ufc_fighters[id],ufc_fighters[fighter_name],"xxx",0,1)</f>
        <v>Geoff Neal</v>
      </c>
    </row>
    <row r="818" spans="1:43">
      <c r="A818">
        <v>3193</v>
      </c>
      <c r="B818">
        <v>2558</v>
      </c>
      <c r="C818">
        <f>_xlfn.XLOOKUP(ufc_fights_2[[#This Row],[r_fighter_id]],ufc_fighters[id],ufc_fighters[year],"xxx",0,1)</f>
        <v>1981</v>
      </c>
      <c r="D818">
        <f>_xlfn.XLOOKUP(ufc_fights_2[[#This Row],[b_fighter_id]],ufc_fighters[id],ufc_fighters[year],"Prázdné",0,1)</f>
        <v>1986</v>
      </c>
      <c r="E818" s="10">
        <f>YEAR(ufc_fights_2[[#This Row],[date]])-ufc_fights_2[[#This Row],[r_year]]</f>
        <v>36</v>
      </c>
      <c r="F818" s="10">
        <f>YEAR(ufc_fights_2[[#This Row],[date]])-ufc_fights_2[[#This Row],[b_year]]</f>
        <v>31</v>
      </c>
      <c r="G818">
        <v>0</v>
      </c>
      <c r="H818">
        <v>1</v>
      </c>
      <c r="I818">
        <v>0.3967</v>
      </c>
      <c r="J818">
        <v>0.30990000000000001</v>
      </c>
      <c r="K818">
        <v>0.4385</v>
      </c>
      <c r="L818">
        <v>0.35520000000000002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</v>
      </c>
      <c r="T818" s="2">
        <v>1.3657407407407407E-3</v>
      </c>
      <c r="U818">
        <v>0.22389999999999999</v>
      </c>
      <c r="V818">
        <v>0.26919999999999999</v>
      </c>
      <c r="W818">
        <v>0.3478</v>
      </c>
      <c r="X818">
        <v>0.80649999999999999</v>
      </c>
      <c r="Y818">
        <v>1</v>
      </c>
      <c r="Z818">
        <v>0.3967</v>
      </c>
      <c r="AA818">
        <v>0.3</v>
      </c>
      <c r="AB818">
        <v>0</v>
      </c>
      <c r="AC818">
        <v>0</v>
      </c>
      <c r="AD818">
        <v>0</v>
      </c>
      <c r="AE818">
        <v>0.45450000000000002</v>
      </c>
      <c r="AF818" t="s">
        <v>3915</v>
      </c>
      <c r="AG818" s="2">
        <v>3.472222222222222E-3</v>
      </c>
      <c r="AH818" t="s">
        <v>3911</v>
      </c>
      <c r="AI818">
        <v>3</v>
      </c>
      <c r="AJ818" t="s">
        <v>4066</v>
      </c>
      <c r="AK818" s="3">
        <v>42785</v>
      </c>
      <c r="AL818" s="10">
        <f>YEAR(ufc_fights_2[[#This Row],[date]])</f>
        <v>2017</v>
      </c>
      <c r="AM818" t="s">
        <v>4061</v>
      </c>
      <c r="AN818">
        <v>105</v>
      </c>
      <c r="AO818" t="s">
        <v>3918</v>
      </c>
      <c r="AP818">
        <f>IF(ufc_fights_2[[#This Row],[winner]]="Red",ufc_fights_2[[#This Row],[r_fighter_id]],ufc_fights_2[[#This Row],[b_fighter_id]])</f>
        <v>2558</v>
      </c>
      <c r="AQ818" t="str">
        <f>_xlfn.XLOOKUP(ufc_fights_2[[#This Row],[winnerID]],ufc_fighters[id],ufc_fighters[fighter_name],"xxx",0,1)</f>
        <v>Santiago Ponzinibbio</v>
      </c>
    </row>
    <row r="819" spans="1:43">
      <c r="A819">
        <v>2217</v>
      </c>
      <c r="B819">
        <v>2286</v>
      </c>
      <c r="C819">
        <f>_xlfn.XLOOKUP(ufc_fights_2[[#This Row],[r_fighter_id]],ufc_fighters[id],ufc_fighters[year],"xxx",0,1)</f>
        <v>1988</v>
      </c>
      <c r="D819">
        <f>_xlfn.XLOOKUP(ufc_fights_2[[#This Row],[b_fighter_id]],ufc_fighters[id],ufc_fighters[year],"Prázdné",0,1)</f>
        <v>1990</v>
      </c>
      <c r="E819" s="10">
        <f>YEAR(ufc_fights_2[[#This Row],[date]])-ufc_fights_2[[#This Row],[r_year]]</f>
        <v>31</v>
      </c>
      <c r="F819" s="10">
        <f>YEAR(ufc_fights_2[[#This Row],[date]])-ufc_fights_2[[#This Row],[b_year]]</f>
        <v>29</v>
      </c>
      <c r="G819">
        <v>0</v>
      </c>
      <c r="H819">
        <v>2</v>
      </c>
      <c r="I819">
        <v>0.30880000000000002</v>
      </c>
      <c r="J819">
        <v>0.37369999999999998</v>
      </c>
      <c r="K819">
        <v>0.31219999999999998</v>
      </c>
      <c r="L819">
        <v>0.37369999999999998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2.6620370370370372E-4</v>
      </c>
      <c r="T819" s="2">
        <v>6.5972222222222224E-4</v>
      </c>
      <c r="U819">
        <v>0.23930000000000001</v>
      </c>
      <c r="V819">
        <v>0.3427</v>
      </c>
      <c r="W819">
        <v>0.52939999999999998</v>
      </c>
      <c r="X819">
        <v>0.85709999999999997</v>
      </c>
      <c r="Y819">
        <v>1</v>
      </c>
      <c r="Z819">
        <v>0.30570000000000003</v>
      </c>
      <c r="AA819">
        <v>0.33950000000000002</v>
      </c>
      <c r="AB819">
        <v>0.36359999999999998</v>
      </c>
      <c r="AC819">
        <v>0.61109999999999998</v>
      </c>
      <c r="AD819">
        <v>0</v>
      </c>
      <c r="AE819">
        <v>0.5</v>
      </c>
      <c r="AF819" t="s">
        <v>3915</v>
      </c>
      <c r="AG819" s="2">
        <v>3.472222222222222E-3</v>
      </c>
      <c r="AH819" t="s">
        <v>3911</v>
      </c>
      <c r="AI819">
        <v>3</v>
      </c>
      <c r="AJ819" t="s">
        <v>3941</v>
      </c>
      <c r="AK819" s="3">
        <v>43484</v>
      </c>
      <c r="AL819" s="10">
        <f>YEAR(ufc_fights_2[[#This Row],[date]])</f>
        <v>2019</v>
      </c>
      <c r="AM819" t="s">
        <v>4061</v>
      </c>
      <c r="AN819">
        <v>31</v>
      </c>
      <c r="AO819" t="s">
        <v>3918</v>
      </c>
      <c r="AP819">
        <f>IF(ufc_fights_2[[#This Row],[winner]]="Red",ufc_fights_2[[#This Row],[r_fighter_id]],ufc_fights_2[[#This Row],[b_fighter_id]])</f>
        <v>2286</v>
      </c>
      <c r="AQ819" t="str">
        <f>_xlfn.XLOOKUP(ufc_fights_2[[#This Row],[winnerID]],ufc_fighters[id],ufc_fighters[fighter_name],"xxx",0,1)</f>
        <v>Geoff Neal</v>
      </c>
    </row>
    <row r="820" spans="1:43">
      <c r="A820">
        <v>2286</v>
      </c>
      <c r="B820">
        <v>2515</v>
      </c>
      <c r="C820">
        <f>_xlfn.XLOOKUP(ufc_fights_2[[#This Row],[r_fighter_id]],ufc_fighters[id],ufc_fighters[year],"xxx",0,1)</f>
        <v>1990</v>
      </c>
      <c r="D820">
        <f>_xlfn.XLOOKUP(ufc_fights_2[[#This Row],[b_fighter_id]],ufc_fighters[id],ufc_fighters[year],"Prázdné",0,1)</f>
        <v>1991</v>
      </c>
      <c r="E820" s="10">
        <f>YEAR(ufc_fights_2[[#This Row],[date]])-ufc_fights_2[[#This Row],[r_year]]</f>
        <v>29</v>
      </c>
      <c r="F820" s="10">
        <f>YEAR(ufc_fights_2[[#This Row],[date]])-ufc_fights_2[[#This Row],[b_year]]</f>
        <v>28</v>
      </c>
      <c r="G820">
        <v>1</v>
      </c>
      <c r="H820">
        <v>0</v>
      </c>
      <c r="I820">
        <v>0.6522</v>
      </c>
      <c r="J820">
        <v>0.5</v>
      </c>
      <c r="K820">
        <v>0.6522</v>
      </c>
      <c r="L820">
        <v>0.5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2.3148148148148147E-5</v>
      </c>
      <c r="T820" s="2">
        <v>0</v>
      </c>
      <c r="U820">
        <v>0.66669999999999996</v>
      </c>
      <c r="V820">
        <v>0.33329999999999999</v>
      </c>
      <c r="W820">
        <v>0.33329999999999999</v>
      </c>
      <c r="X820">
        <v>1</v>
      </c>
      <c r="Y820">
        <v>0.66669999999999996</v>
      </c>
      <c r="Z820">
        <v>0.6</v>
      </c>
      <c r="AA820">
        <v>0.5</v>
      </c>
      <c r="AB820">
        <v>0</v>
      </c>
      <c r="AC820">
        <v>0</v>
      </c>
      <c r="AD820">
        <v>1</v>
      </c>
      <c r="AE820">
        <v>0</v>
      </c>
      <c r="AF820" t="s">
        <v>3910</v>
      </c>
      <c r="AG820" s="2">
        <v>1.0416666666666667E-3</v>
      </c>
      <c r="AH820" t="s">
        <v>3911</v>
      </c>
      <c r="AI820">
        <v>3</v>
      </c>
      <c r="AJ820" t="s">
        <v>3912</v>
      </c>
      <c r="AK820" s="3">
        <v>43813</v>
      </c>
      <c r="AL820" s="10">
        <f>YEAR(ufc_fights_2[[#This Row],[date]])</f>
        <v>2019</v>
      </c>
      <c r="AM820" t="s">
        <v>4061</v>
      </c>
      <c r="AN820">
        <v>1</v>
      </c>
      <c r="AO820" t="s">
        <v>3913</v>
      </c>
      <c r="AP820">
        <f>IF(ufc_fights_2[[#This Row],[winner]]="Red",ufc_fights_2[[#This Row],[r_fighter_id]],ufc_fights_2[[#This Row],[b_fighter_id]])</f>
        <v>2286</v>
      </c>
      <c r="AQ820" t="str">
        <f>_xlfn.XLOOKUP(ufc_fights_2[[#This Row],[winnerID]],ufc_fighters[id],ufc_fighters[fighter_name],"xxx",0,1)</f>
        <v>Geoff Neal</v>
      </c>
    </row>
    <row r="821" spans="1:43">
      <c r="A821">
        <v>2381</v>
      </c>
      <c r="B821">
        <v>2515</v>
      </c>
      <c r="C821">
        <f>_xlfn.XLOOKUP(ufc_fights_2[[#This Row],[r_fighter_id]],ufc_fighters[id],ufc_fighters[year],"xxx",0,1)</f>
        <v>1988</v>
      </c>
      <c r="D821">
        <f>_xlfn.XLOOKUP(ufc_fights_2[[#This Row],[b_fighter_id]],ufc_fighters[id],ufc_fighters[year],"Prázdné",0,1)</f>
        <v>1991</v>
      </c>
      <c r="E821" s="10">
        <f>YEAR(ufc_fights_2[[#This Row],[date]])-ufc_fights_2[[#This Row],[r_year]]</f>
        <v>31</v>
      </c>
      <c r="F821" s="10">
        <f>YEAR(ufc_fights_2[[#This Row],[date]])-ufc_fights_2[[#This Row],[b_year]]</f>
        <v>28</v>
      </c>
      <c r="G821">
        <v>0</v>
      </c>
      <c r="H821">
        <v>0</v>
      </c>
      <c r="I821">
        <v>0.35039999999999999</v>
      </c>
      <c r="J821">
        <v>0.59089999999999998</v>
      </c>
      <c r="K821">
        <v>0.35970000000000002</v>
      </c>
      <c r="L821">
        <v>0.625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9.0277777777777774E-4</v>
      </c>
      <c r="T821" s="2">
        <v>1.5046296296296296E-3</v>
      </c>
      <c r="U821">
        <v>0.2727</v>
      </c>
      <c r="V821">
        <v>0.5333</v>
      </c>
      <c r="W821">
        <v>0.4375</v>
      </c>
      <c r="X821">
        <v>1</v>
      </c>
      <c r="Y821">
        <v>0.91669999999999996</v>
      </c>
      <c r="Z821">
        <v>0.33600000000000002</v>
      </c>
      <c r="AA821">
        <v>0.44440000000000002</v>
      </c>
      <c r="AB821">
        <v>0.54549999999999998</v>
      </c>
      <c r="AC821">
        <v>0.94740000000000002</v>
      </c>
      <c r="AD821">
        <v>0</v>
      </c>
      <c r="AE821">
        <v>0.78949999999999998</v>
      </c>
      <c r="AF821" t="s">
        <v>3915</v>
      </c>
      <c r="AG821" s="2">
        <v>3.472222222222222E-3</v>
      </c>
      <c r="AH821" t="s">
        <v>3911</v>
      </c>
      <c r="AI821">
        <v>3</v>
      </c>
      <c r="AJ821" t="s">
        <v>4012</v>
      </c>
      <c r="AK821" s="3">
        <v>43582</v>
      </c>
      <c r="AL821" s="10">
        <f>YEAR(ufc_fights_2[[#This Row],[date]])</f>
        <v>2019</v>
      </c>
      <c r="AM821" t="s">
        <v>4061</v>
      </c>
      <c r="AN821">
        <v>84</v>
      </c>
      <c r="AO821" t="s">
        <v>3918</v>
      </c>
      <c r="AP821">
        <f>IF(ufc_fights_2[[#This Row],[winner]]="Red",ufc_fights_2[[#This Row],[r_fighter_id]],ufc_fights_2[[#This Row],[b_fighter_id]])</f>
        <v>2515</v>
      </c>
      <c r="AQ821" t="str">
        <f>_xlfn.XLOOKUP(ufc_fights_2[[#This Row],[winnerID]],ufc_fighters[id],ufc_fighters[fighter_name],"xxx",0,1)</f>
        <v>Mike Perry</v>
      </c>
    </row>
    <row r="822" spans="1:43">
      <c r="A822">
        <v>871</v>
      </c>
      <c r="B822">
        <v>2515</v>
      </c>
      <c r="C822">
        <f>_xlfn.XLOOKUP(ufc_fights_2[[#This Row],[r_fighter_id]],ufc_fighters[id],ufc_fighters[year],"xxx",0,1)</f>
        <v>1985</v>
      </c>
      <c r="D822">
        <f>_xlfn.XLOOKUP(ufc_fights_2[[#This Row],[b_fighter_id]],ufc_fighters[id],ufc_fighters[year],"Prázdné",0,1)</f>
        <v>1991</v>
      </c>
      <c r="E822" s="10">
        <f>YEAR(ufc_fights_2[[#This Row],[date]])-ufc_fights_2[[#This Row],[r_year]]</f>
        <v>32</v>
      </c>
      <c r="F822" s="10">
        <f>YEAR(ufc_fights_2[[#This Row],[date]])-ufc_fights_2[[#This Row],[b_year]]</f>
        <v>26</v>
      </c>
      <c r="G822">
        <v>0</v>
      </c>
      <c r="H822">
        <v>2</v>
      </c>
      <c r="I822">
        <v>0.41460000000000002</v>
      </c>
      <c r="J822">
        <v>0.47270000000000001</v>
      </c>
      <c r="K822">
        <v>0.45450000000000002</v>
      </c>
      <c r="L822">
        <v>0.49120000000000003</v>
      </c>
      <c r="M822">
        <v>0.25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3.2407407407407406E-4</v>
      </c>
      <c r="T822" s="2">
        <v>1.0416666666666667E-4</v>
      </c>
      <c r="U822">
        <v>0.37140000000000001</v>
      </c>
      <c r="V822">
        <v>0.3125</v>
      </c>
      <c r="W822">
        <v>0.66669999999999996</v>
      </c>
      <c r="X822">
        <v>0</v>
      </c>
      <c r="Y822">
        <v>0.92310000000000003</v>
      </c>
      <c r="Z822">
        <v>0.37140000000000001</v>
      </c>
      <c r="AA822">
        <v>0.47060000000000002</v>
      </c>
      <c r="AB822">
        <v>0.66669999999999996</v>
      </c>
      <c r="AC822">
        <v>0.66669999999999996</v>
      </c>
      <c r="AD822">
        <v>0</v>
      </c>
      <c r="AE822">
        <v>0</v>
      </c>
      <c r="AF822" t="s">
        <v>3910</v>
      </c>
      <c r="AG822" s="2">
        <v>7.5231481481481482E-4</v>
      </c>
      <c r="AH822" t="s">
        <v>3911</v>
      </c>
      <c r="AI822">
        <v>3</v>
      </c>
      <c r="AJ822" t="s">
        <v>4023</v>
      </c>
      <c r="AK822" s="3">
        <v>42847</v>
      </c>
      <c r="AL822" s="10">
        <f>YEAR(ufc_fights_2[[#This Row],[date]])</f>
        <v>2017</v>
      </c>
      <c r="AM822" t="s">
        <v>4061</v>
      </c>
      <c r="AN822">
        <v>71</v>
      </c>
      <c r="AO822" t="s">
        <v>3918</v>
      </c>
      <c r="AP822">
        <f>IF(ufc_fights_2[[#This Row],[winner]]="Red",ufc_fights_2[[#This Row],[r_fighter_id]],ufc_fights_2[[#This Row],[b_fighter_id]])</f>
        <v>2515</v>
      </c>
      <c r="AQ822" t="str">
        <f>_xlfn.XLOOKUP(ufc_fights_2[[#This Row],[winnerID]],ufc_fighters[id],ufc_fighters[fighter_name],"xxx",0,1)</f>
        <v>Mike Perry</v>
      </c>
    </row>
    <row r="823" spans="1:43">
      <c r="A823">
        <v>2710</v>
      </c>
      <c r="B823">
        <v>2515</v>
      </c>
      <c r="C823">
        <f>_xlfn.XLOOKUP(ufc_fights_2[[#This Row],[r_fighter_id]],ufc_fighters[id],ufc_fighters[year],"xxx",0,1)</f>
        <v>1987</v>
      </c>
      <c r="D823">
        <f>_xlfn.XLOOKUP(ufc_fights_2[[#This Row],[b_fighter_id]],ufc_fighters[id],ufc_fighters[year],"Prázdné",0,1)</f>
        <v>1991</v>
      </c>
      <c r="E823" s="10">
        <f>YEAR(ufc_fights_2[[#This Row],[date]])-ufc_fights_2[[#This Row],[r_year]]</f>
        <v>29</v>
      </c>
      <c r="F823" s="10">
        <f>YEAR(ufc_fights_2[[#This Row],[date]])-ufc_fights_2[[#This Row],[b_year]]</f>
        <v>25</v>
      </c>
      <c r="G823">
        <v>0</v>
      </c>
      <c r="H823">
        <v>1</v>
      </c>
      <c r="I823">
        <v>0.33889999999999998</v>
      </c>
      <c r="J823">
        <v>0.42059999999999997</v>
      </c>
      <c r="K823">
        <v>0.33889999999999998</v>
      </c>
      <c r="L823">
        <v>0.45179999999999998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</v>
      </c>
      <c r="T823" s="2">
        <v>1.1805555555555556E-3</v>
      </c>
      <c r="U823">
        <v>0.26629999999999998</v>
      </c>
      <c r="V823">
        <v>0.4</v>
      </c>
      <c r="W823">
        <v>0.375</v>
      </c>
      <c r="X823">
        <v>0.91669999999999996</v>
      </c>
      <c r="Y823">
        <v>1</v>
      </c>
      <c r="Z823">
        <v>0.33760000000000001</v>
      </c>
      <c r="AA823">
        <v>0.35189999999999999</v>
      </c>
      <c r="AB823">
        <v>0.4</v>
      </c>
      <c r="AC823">
        <v>0.4839</v>
      </c>
      <c r="AD823">
        <v>0</v>
      </c>
      <c r="AE823">
        <v>0.85709999999999997</v>
      </c>
      <c r="AF823" t="s">
        <v>3910</v>
      </c>
      <c r="AG823" s="2">
        <v>3.2407407407407406E-3</v>
      </c>
      <c r="AH823" t="s">
        <v>3911</v>
      </c>
      <c r="AI823">
        <v>3</v>
      </c>
      <c r="AJ823" t="s">
        <v>3931</v>
      </c>
      <c r="AK823" s="3">
        <v>42651</v>
      </c>
      <c r="AL823" s="10">
        <f>YEAR(ufc_fights_2[[#This Row],[date]])</f>
        <v>2016</v>
      </c>
      <c r="AM823" t="s">
        <v>4061</v>
      </c>
      <c r="AN823">
        <v>33</v>
      </c>
      <c r="AO823" t="s">
        <v>3918</v>
      </c>
      <c r="AP823">
        <f>IF(ufc_fights_2[[#This Row],[winner]]="Red",ufc_fights_2[[#This Row],[r_fighter_id]],ufc_fights_2[[#This Row],[b_fighter_id]])</f>
        <v>2515</v>
      </c>
      <c r="AQ823" t="str">
        <f>_xlfn.XLOOKUP(ufc_fights_2[[#This Row],[winnerID]],ufc_fighters[id],ufc_fighters[fighter_name],"xxx",0,1)</f>
        <v>Mike Perry</v>
      </c>
    </row>
    <row r="824" spans="1:43">
      <c r="A824">
        <v>2515</v>
      </c>
      <c r="B824">
        <v>2656</v>
      </c>
      <c r="C824">
        <f>_xlfn.XLOOKUP(ufc_fights_2[[#This Row],[r_fighter_id]],ufc_fighters[id],ufc_fighters[year],"xxx",0,1)</f>
        <v>1991</v>
      </c>
      <c r="D824">
        <f>_xlfn.XLOOKUP(ufc_fights_2[[#This Row],[b_fighter_id]],ufc_fighters[id],ufc_fighters[year],"Prázdné",0,1)</f>
        <v>1986</v>
      </c>
      <c r="E824" s="10">
        <f>YEAR(ufc_fights_2[[#This Row],[date]])-ufc_fights_2[[#This Row],[r_year]]</f>
        <v>26</v>
      </c>
      <c r="F824" s="10">
        <f>YEAR(ufc_fights_2[[#This Row],[date]])-ufc_fights_2[[#This Row],[b_year]]</f>
        <v>31</v>
      </c>
      <c r="G824">
        <v>1</v>
      </c>
      <c r="H824">
        <v>0</v>
      </c>
      <c r="I824">
        <v>0.61109999999999998</v>
      </c>
      <c r="J824">
        <v>0.46150000000000002</v>
      </c>
      <c r="K824">
        <v>0.61109999999999998</v>
      </c>
      <c r="L824">
        <v>0.46150000000000002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2.3148148148148147E-5</v>
      </c>
      <c r="T824" s="2">
        <v>2.0833333333333335E-4</v>
      </c>
      <c r="U824">
        <v>0.58819999999999995</v>
      </c>
      <c r="V824">
        <v>0.1429</v>
      </c>
      <c r="W824">
        <v>0</v>
      </c>
      <c r="X824">
        <v>1</v>
      </c>
      <c r="Y824">
        <v>1</v>
      </c>
      <c r="Z824">
        <v>0.36359999999999998</v>
      </c>
      <c r="AA824">
        <v>0.3</v>
      </c>
      <c r="AB824">
        <v>1</v>
      </c>
      <c r="AC824">
        <v>1</v>
      </c>
      <c r="AD824">
        <v>1</v>
      </c>
      <c r="AE824">
        <v>0</v>
      </c>
      <c r="AF824" t="s">
        <v>3910</v>
      </c>
      <c r="AG824" s="2">
        <v>9.1435185185185185E-4</v>
      </c>
      <c r="AH824" t="s">
        <v>3911</v>
      </c>
      <c r="AI824">
        <v>3</v>
      </c>
      <c r="AJ824" t="s">
        <v>3938</v>
      </c>
      <c r="AK824" s="3">
        <v>42994</v>
      </c>
      <c r="AL824" s="10">
        <f>YEAR(ufc_fights_2[[#This Row],[date]])</f>
        <v>2017</v>
      </c>
      <c r="AM824" t="s">
        <v>4061</v>
      </c>
      <c r="AN824">
        <v>29</v>
      </c>
      <c r="AO824" t="s">
        <v>3913</v>
      </c>
      <c r="AP824">
        <f>IF(ufc_fights_2[[#This Row],[winner]]="Red",ufc_fights_2[[#This Row],[r_fighter_id]],ufc_fights_2[[#This Row],[b_fighter_id]])</f>
        <v>2515</v>
      </c>
      <c r="AQ824" t="str">
        <f>_xlfn.XLOOKUP(ufc_fights_2[[#This Row],[winnerID]],ufc_fighters[id],ufc_fighters[fighter_name],"xxx",0,1)</f>
        <v>Mike Perry</v>
      </c>
    </row>
    <row r="825" spans="1:43">
      <c r="A825">
        <v>2515</v>
      </c>
      <c r="B825">
        <v>1050</v>
      </c>
      <c r="C825">
        <f>_xlfn.XLOOKUP(ufc_fights_2[[#This Row],[r_fighter_id]],ufc_fighters[id],ufc_fighters[year],"xxx",0,1)</f>
        <v>1991</v>
      </c>
      <c r="D825">
        <f>_xlfn.XLOOKUP(ufc_fights_2[[#This Row],[b_fighter_id]],ufc_fighters[id],ufc_fighters[year],"Prázdné",0,1)</f>
        <v>1992</v>
      </c>
      <c r="E825" s="10">
        <f>YEAR(ufc_fights_2[[#This Row],[date]])-ufc_fights_2[[#This Row],[r_year]]</f>
        <v>29</v>
      </c>
      <c r="F825" s="10">
        <f>YEAR(ufc_fights_2[[#This Row],[date]])-ufc_fights_2[[#This Row],[b_year]]</f>
        <v>28</v>
      </c>
      <c r="G825">
        <v>1</v>
      </c>
      <c r="H825">
        <v>0</v>
      </c>
      <c r="I825">
        <v>0.58020000000000005</v>
      </c>
      <c r="J825">
        <v>0.51890000000000003</v>
      </c>
      <c r="K825">
        <v>0.65190000000000003</v>
      </c>
      <c r="L825">
        <v>0.53149999999999997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 s="2">
        <v>3.9814814814814817E-3</v>
      </c>
      <c r="T825" s="2">
        <v>5.9027777777777778E-4</v>
      </c>
      <c r="U825">
        <v>0.5</v>
      </c>
      <c r="V825">
        <v>0.43819999999999998</v>
      </c>
      <c r="W825">
        <v>0.7</v>
      </c>
      <c r="X825">
        <v>1</v>
      </c>
      <c r="Y825">
        <v>1</v>
      </c>
      <c r="Z825">
        <v>0.51</v>
      </c>
      <c r="AA825">
        <v>0.52580000000000005</v>
      </c>
      <c r="AB825">
        <v>1</v>
      </c>
      <c r="AC825">
        <v>0.5</v>
      </c>
      <c r="AD825">
        <v>0.76</v>
      </c>
      <c r="AE825">
        <v>0.33329999999999999</v>
      </c>
      <c r="AF825" t="s">
        <v>3915</v>
      </c>
      <c r="AG825" s="2">
        <v>3.472222222222222E-3</v>
      </c>
      <c r="AH825" t="s">
        <v>3911</v>
      </c>
      <c r="AI825">
        <v>3</v>
      </c>
      <c r="AJ825" t="s">
        <v>3938</v>
      </c>
      <c r="AK825" s="3">
        <v>44009</v>
      </c>
      <c r="AL825" s="10">
        <f>YEAR(ufc_fights_2[[#This Row],[date]])</f>
        <v>2020</v>
      </c>
      <c r="AM825" t="s">
        <v>4061</v>
      </c>
      <c r="AN825">
        <v>1</v>
      </c>
      <c r="AO825" t="s">
        <v>3913</v>
      </c>
      <c r="AP825">
        <f>IF(ufc_fights_2[[#This Row],[winner]]="Red",ufc_fights_2[[#This Row],[r_fighter_id]],ufc_fights_2[[#This Row],[b_fighter_id]])</f>
        <v>2515</v>
      </c>
      <c r="AQ825" t="str">
        <f>_xlfn.XLOOKUP(ufc_fights_2[[#This Row],[winnerID]],ufc_fighters[id],ufc_fighters[fighter_name],"xxx",0,1)</f>
        <v>Mike Perry</v>
      </c>
    </row>
    <row r="826" spans="1:43">
      <c r="A826">
        <v>1825</v>
      </c>
      <c r="B826">
        <v>2515</v>
      </c>
      <c r="C826">
        <f>_xlfn.XLOOKUP(ufc_fights_2[[#This Row],[r_fighter_id]],ufc_fighters[id],ufc_fighters[year],"xxx",0,1)</f>
        <v>1985</v>
      </c>
      <c r="D826">
        <f>_xlfn.XLOOKUP(ufc_fights_2[[#This Row],[b_fighter_id]],ufc_fighters[id],ufc_fighters[year],"Prázdné",0,1)</f>
        <v>1991</v>
      </c>
      <c r="E826" s="10">
        <f>YEAR(ufc_fights_2[[#This Row],[date]])-ufc_fights_2[[#This Row],[r_year]]</f>
        <v>31</v>
      </c>
      <c r="F826" s="10">
        <f>YEAR(ufc_fights_2[[#This Row],[date]])-ufc_fights_2[[#This Row],[b_year]]</f>
        <v>25</v>
      </c>
      <c r="G826">
        <v>0</v>
      </c>
      <c r="H826">
        <v>3</v>
      </c>
      <c r="I826">
        <v>0.27589999999999998</v>
      </c>
      <c r="J826">
        <v>0.62</v>
      </c>
      <c r="K826">
        <v>0.27589999999999998</v>
      </c>
      <c r="L826">
        <v>0.72460000000000002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</v>
      </c>
      <c r="T826" s="2">
        <v>1.0185185185185184E-3</v>
      </c>
      <c r="U826">
        <v>0.28570000000000001</v>
      </c>
      <c r="V826">
        <v>0.55259999999999998</v>
      </c>
      <c r="W826">
        <v>0</v>
      </c>
      <c r="X826">
        <v>0</v>
      </c>
      <c r="Y826">
        <v>1</v>
      </c>
      <c r="Z826">
        <v>0.27589999999999998</v>
      </c>
      <c r="AA826">
        <v>0.59260000000000002</v>
      </c>
      <c r="AB826">
        <v>0</v>
      </c>
      <c r="AC826">
        <v>0</v>
      </c>
      <c r="AD826">
        <v>0</v>
      </c>
      <c r="AE826">
        <v>0.68179999999999996</v>
      </c>
      <c r="AF826" t="s">
        <v>3910</v>
      </c>
      <c r="AG826" s="2">
        <v>2.5231481481481481E-3</v>
      </c>
      <c r="AH826" t="s">
        <v>3911</v>
      </c>
      <c r="AI826">
        <v>3</v>
      </c>
      <c r="AJ826" t="s">
        <v>3925</v>
      </c>
      <c r="AK826" s="3">
        <v>42602</v>
      </c>
      <c r="AL826" s="10">
        <f>YEAR(ufc_fights_2[[#This Row],[date]])</f>
        <v>2016</v>
      </c>
      <c r="AM826" t="s">
        <v>4061</v>
      </c>
      <c r="AN826">
        <v>1</v>
      </c>
      <c r="AO826" t="s">
        <v>3918</v>
      </c>
      <c r="AP826">
        <f>IF(ufc_fights_2[[#This Row],[winner]]="Red",ufc_fights_2[[#This Row],[r_fighter_id]],ufc_fights_2[[#This Row],[b_fighter_id]])</f>
        <v>2515</v>
      </c>
      <c r="AQ826" t="str">
        <f>_xlfn.XLOOKUP(ufc_fights_2[[#This Row],[winnerID]],ufc_fighters[id],ufc_fighters[fighter_name],"xxx",0,1)</f>
        <v>Mike Perry</v>
      </c>
    </row>
    <row r="827" spans="1:43">
      <c r="A827">
        <v>943</v>
      </c>
      <c r="B827">
        <v>2515</v>
      </c>
      <c r="C827">
        <f>_xlfn.XLOOKUP(ufc_fights_2[[#This Row],[r_fighter_id]],ufc_fighters[id],ufc_fighters[year],"xxx",0,1)</f>
        <v>1984</v>
      </c>
      <c r="D827">
        <f>_xlfn.XLOOKUP(ufc_fights_2[[#This Row],[b_fighter_id]],ufc_fighters[id],ufc_fighters[year],"Prázdné",0,1)</f>
        <v>1991</v>
      </c>
      <c r="E827" s="10">
        <f>YEAR(ufc_fights_2[[#This Row],[date]])-ufc_fights_2[[#This Row],[r_year]]</f>
        <v>34</v>
      </c>
      <c r="F827" s="10">
        <f>YEAR(ufc_fights_2[[#This Row],[date]])-ufc_fights_2[[#This Row],[b_year]]</f>
        <v>27</v>
      </c>
      <c r="G827">
        <v>0</v>
      </c>
      <c r="H827">
        <v>0</v>
      </c>
      <c r="I827">
        <v>0.4667</v>
      </c>
      <c r="J827">
        <v>0.56359999999999999</v>
      </c>
      <c r="K827">
        <v>0.5</v>
      </c>
      <c r="L827">
        <v>0.57889999999999997</v>
      </c>
      <c r="M827">
        <v>0</v>
      </c>
      <c r="N827">
        <v>0.66669999999999996</v>
      </c>
      <c r="O827">
        <v>0</v>
      </c>
      <c r="P827">
        <v>0</v>
      </c>
      <c r="Q827">
        <v>0</v>
      </c>
      <c r="R827">
        <v>0</v>
      </c>
      <c r="S827" s="2">
        <v>5.2083333333333333E-4</v>
      </c>
      <c r="T827" s="2">
        <v>2.1064814814814813E-3</v>
      </c>
      <c r="U827">
        <v>0.34179999999999999</v>
      </c>
      <c r="V827">
        <v>0.43590000000000001</v>
      </c>
      <c r="W827">
        <v>0.66669999999999996</v>
      </c>
      <c r="X827">
        <v>0.76470000000000005</v>
      </c>
      <c r="Y827">
        <v>0.92859999999999998</v>
      </c>
      <c r="Z827">
        <v>0.43640000000000001</v>
      </c>
      <c r="AA827">
        <v>0.4884</v>
      </c>
      <c r="AB827">
        <v>0.77780000000000005</v>
      </c>
      <c r="AC827">
        <v>0.8095</v>
      </c>
      <c r="AD827">
        <v>1</v>
      </c>
      <c r="AE827">
        <v>1</v>
      </c>
      <c r="AF827" t="s">
        <v>3922</v>
      </c>
      <c r="AG827" s="2">
        <v>3.472222222222222E-3</v>
      </c>
      <c r="AH827" t="s">
        <v>3911</v>
      </c>
      <c r="AI827">
        <v>3</v>
      </c>
      <c r="AJ827" t="s">
        <v>3931</v>
      </c>
      <c r="AK827" s="3">
        <v>43288</v>
      </c>
      <c r="AL827" s="10">
        <f>YEAR(ufc_fights_2[[#This Row],[date]])</f>
        <v>2018</v>
      </c>
      <c r="AM827" t="s">
        <v>4061</v>
      </c>
      <c r="AN827">
        <v>1</v>
      </c>
      <c r="AO827" t="s">
        <v>3918</v>
      </c>
      <c r="AP827">
        <f>IF(ufc_fights_2[[#This Row],[winner]]="Red",ufc_fights_2[[#This Row],[r_fighter_id]],ufc_fights_2[[#This Row],[b_fighter_id]])</f>
        <v>2515</v>
      </c>
      <c r="AQ827" t="str">
        <f>_xlfn.XLOOKUP(ufc_fights_2[[#This Row],[winnerID]],ufc_fighters[id],ufc_fighters[fighter_name],"xxx",0,1)</f>
        <v>Mike Perry</v>
      </c>
    </row>
    <row r="828" spans="1:43">
      <c r="A828">
        <v>1818</v>
      </c>
      <c r="B828">
        <v>1828</v>
      </c>
      <c r="C828">
        <f>_xlfn.XLOOKUP(ufc_fights_2[[#This Row],[r_fighter_id]],ufc_fighters[id],ufc_fighters[year],"xxx",0,1)</f>
        <v>1988</v>
      </c>
      <c r="D828">
        <f>_xlfn.XLOOKUP(ufc_fights_2[[#This Row],[b_fighter_id]],ufc_fighters[id],ufc_fighters[year],"Prázdné",0,1)</f>
        <v>1989</v>
      </c>
      <c r="E828" s="10">
        <f>YEAR(ufc_fights_2[[#This Row],[date]])-ufc_fights_2[[#This Row],[r_year]]</f>
        <v>27</v>
      </c>
      <c r="F828" s="10">
        <f>YEAR(ufc_fights_2[[#This Row],[date]])-ufc_fights_2[[#This Row],[b_year]]</f>
        <v>26</v>
      </c>
      <c r="G828">
        <v>1</v>
      </c>
      <c r="H828">
        <v>0</v>
      </c>
      <c r="I828">
        <v>0.33329999999999999</v>
      </c>
      <c r="J828">
        <v>0.375</v>
      </c>
      <c r="K828">
        <v>0.33329999999999999</v>
      </c>
      <c r="L828">
        <v>0.375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1.3888888888888889E-4</v>
      </c>
      <c r="T828" s="2">
        <v>0</v>
      </c>
      <c r="U828">
        <v>0.34210000000000002</v>
      </c>
      <c r="V828">
        <v>0.35709999999999997</v>
      </c>
      <c r="W828">
        <v>0</v>
      </c>
      <c r="X828">
        <v>0</v>
      </c>
      <c r="Y828">
        <v>0</v>
      </c>
      <c r="Z828">
        <v>0.16669999999999999</v>
      </c>
      <c r="AA828">
        <v>0.375</v>
      </c>
      <c r="AB828">
        <v>0</v>
      </c>
      <c r="AC828">
        <v>0</v>
      </c>
      <c r="AD828">
        <v>0.6</v>
      </c>
      <c r="AE828">
        <v>0</v>
      </c>
      <c r="AF828" t="s">
        <v>3910</v>
      </c>
      <c r="AG828" s="2">
        <v>9.837962962962962E-4</v>
      </c>
      <c r="AH828" t="s">
        <v>3911</v>
      </c>
      <c r="AI828">
        <v>3</v>
      </c>
      <c r="AJ828" t="s">
        <v>4078</v>
      </c>
      <c r="AK828" s="3">
        <v>42140</v>
      </c>
      <c r="AL828" s="10">
        <f>YEAR(ufc_fights_2[[#This Row],[date]])</f>
        <v>2015</v>
      </c>
      <c r="AM828" t="s">
        <v>4061</v>
      </c>
      <c r="AN828">
        <v>120</v>
      </c>
      <c r="AO828" t="s">
        <v>3913</v>
      </c>
      <c r="AP828">
        <f>IF(ufc_fights_2[[#This Row],[winner]]="Red",ufc_fights_2[[#This Row],[r_fighter_id]],ufc_fights_2[[#This Row],[b_fighter_id]])</f>
        <v>1818</v>
      </c>
      <c r="AQ828" t="str">
        <f>_xlfn.XLOOKUP(ufc_fights_2[[#This Row],[winnerID]],ufc_fighters[id],ufc_fighters[fighter_name],"xxx",0,1)</f>
        <v>Li Jingliang</v>
      </c>
    </row>
    <row r="829" spans="1:43">
      <c r="A829">
        <v>2286</v>
      </c>
      <c r="B829">
        <v>2576</v>
      </c>
      <c r="C829">
        <f>_xlfn.XLOOKUP(ufc_fights_2[[#This Row],[r_fighter_id]],ufc_fighters[id],ufc_fighters[year],"xxx",0,1)</f>
        <v>1990</v>
      </c>
      <c r="D829">
        <f>_xlfn.XLOOKUP(ufc_fights_2[[#This Row],[b_fighter_id]],ufc_fighters[id],ufc_fighters[year],"Prázdné",0,1)</f>
        <v>1989</v>
      </c>
      <c r="E829" s="10">
        <f>YEAR(ufc_fights_2[[#This Row],[date]])-ufc_fights_2[[#This Row],[r_year]]</f>
        <v>29</v>
      </c>
      <c r="F829" s="10">
        <f>YEAR(ufc_fights_2[[#This Row],[date]])-ufc_fights_2[[#This Row],[b_year]]</f>
        <v>30</v>
      </c>
      <c r="G829">
        <v>0</v>
      </c>
      <c r="H829">
        <v>1</v>
      </c>
      <c r="I829">
        <v>0.67210000000000003</v>
      </c>
      <c r="J829">
        <v>0.42109999999999997</v>
      </c>
      <c r="K829">
        <v>0.72599999999999998</v>
      </c>
      <c r="L829">
        <v>0.53159999999999996</v>
      </c>
      <c r="M829">
        <v>0.5</v>
      </c>
      <c r="N829">
        <v>0</v>
      </c>
      <c r="O829">
        <v>0</v>
      </c>
      <c r="P829">
        <v>0</v>
      </c>
      <c r="Q829">
        <v>0</v>
      </c>
      <c r="R829">
        <v>1</v>
      </c>
      <c r="S829" s="2">
        <v>2.5115740740740741E-3</v>
      </c>
      <c r="T829" s="2">
        <v>6.2500000000000001E-4</v>
      </c>
      <c r="U829">
        <v>0.68330000000000002</v>
      </c>
      <c r="V829">
        <v>0.3659</v>
      </c>
      <c r="W829">
        <v>0</v>
      </c>
      <c r="X829">
        <v>0</v>
      </c>
      <c r="Y829">
        <v>1</v>
      </c>
      <c r="Z829">
        <v>0.44440000000000002</v>
      </c>
      <c r="AA829">
        <v>0.35899999999999999</v>
      </c>
      <c r="AB829">
        <v>0.75</v>
      </c>
      <c r="AC829">
        <v>0.75</v>
      </c>
      <c r="AD829">
        <v>0.77139999999999997</v>
      </c>
      <c r="AE829">
        <v>0.4</v>
      </c>
      <c r="AF829" t="s">
        <v>3910</v>
      </c>
      <c r="AG829" s="2">
        <v>1.8402777777777777E-3</v>
      </c>
      <c r="AH829" t="s">
        <v>3911</v>
      </c>
      <c r="AI829">
        <v>3</v>
      </c>
      <c r="AJ829" t="s">
        <v>3928</v>
      </c>
      <c r="AK829" s="3">
        <v>43673</v>
      </c>
      <c r="AL829" s="10">
        <f>YEAR(ufc_fights_2[[#This Row],[date]])</f>
        <v>2019</v>
      </c>
      <c r="AM829" t="s">
        <v>4061</v>
      </c>
      <c r="AN829">
        <v>30</v>
      </c>
      <c r="AO829" t="s">
        <v>3913</v>
      </c>
      <c r="AP829">
        <f>IF(ufc_fights_2[[#This Row],[winner]]="Red",ufc_fights_2[[#This Row],[r_fighter_id]],ufc_fights_2[[#This Row],[b_fighter_id]])</f>
        <v>2286</v>
      </c>
      <c r="AQ829" t="str">
        <f>_xlfn.XLOOKUP(ufc_fights_2[[#This Row],[winnerID]],ufc_fighters[id],ufc_fighters[fighter_name],"xxx",0,1)</f>
        <v>Geoff Neal</v>
      </c>
    </row>
    <row r="830" spans="1:43">
      <c r="A830">
        <v>2558</v>
      </c>
      <c r="B830">
        <v>682</v>
      </c>
      <c r="C830">
        <f>_xlfn.XLOOKUP(ufc_fights_2[[#This Row],[r_fighter_id]],ufc_fighters[id],ufc_fighters[year],"xxx",0,1)</f>
        <v>1986</v>
      </c>
      <c r="D830">
        <f>_xlfn.XLOOKUP(ufc_fights_2[[#This Row],[b_fighter_id]],ufc_fighters[id],ufc_fighters[year],"Prázdné",0,1)</f>
        <v>1984</v>
      </c>
      <c r="E830" s="10">
        <f>YEAR(ufc_fights_2[[#This Row],[date]])-ufc_fights_2[[#This Row],[r_year]]</f>
        <v>30</v>
      </c>
      <c r="F830" s="10">
        <f>YEAR(ufc_fights_2[[#This Row],[date]])-ufc_fights_2[[#This Row],[b_year]]</f>
        <v>32</v>
      </c>
      <c r="G830">
        <v>0</v>
      </c>
      <c r="H830">
        <v>0</v>
      </c>
      <c r="I830">
        <v>0.46029999999999999</v>
      </c>
      <c r="J830">
        <v>0.2303</v>
      </c>
      <c r="K830">
        <v>0.46879999999999999</v>
      </c>
      <c r="L830">
        <v>0.2303</v>
      </c>
      <c r="M830">
        <v>0</v>
      </c>
      <c r="N830">
        <v>0.2</v>
      </c>
      <c r="O830">
        <v>0</v>
      </c>
      <c r="P830">
        <v>0</v>
      </c>
      <c r="Q830">
        <v>0</v>
      </c>
      <c r="R830">
        <v>0</v>
      </c>
      <c r="S830" s="2">
        <v>0</v>
      </c>
      <c r="T830" s="2">
        <v>1.0416666666666667E-4</v>
      </c>
      <c r="U830">
        <v>0.4274</v>
      </c>
      <c r="V830">
        <v>0.1704</v>
      </c>
      <c r="W830">
        <v>1</v>
      </c>
      <c r="X830">
        <v>0.85709999999999997</v>
      </c>
      <c r="Y830">
        <v>0.8</v>
      </c>
      <c r="Z830">
        <v>0.44719999999999999</v>
      </c>
      <c r="AA830">
        <v>0.23180000000000001</v>
      </c>
      <c r="AB830">
        <v>1</v>
      </c>
      <c r="AC830">
        <v>0</v>
      </c>
      <c r="AD830">
        <v>0</v>
      </c>
      <c r="AE830">
        <v>0</v>
      </c>
      <c r="AF830" t="s">
        <v>3915</v>
      </c>
      <c r="AG830" s="2">
        <v>3.472222222222222E-3</v>
      </c>
      <c r="AH830" t="s">
        <v>3911</v>
      </c>
      <c r="AI830">
        <v>3</v>
      </c>
      <c r="AJ830" t="s">
        <v>3914</v>
      </c>
      <c r="AK830" s="3">
        <v>42588</v>
      </c>
      <c r="AL830" s="10">
        <f>YEAR(ufc_fights_2[[#This Row],[date]])</f>
        <v>2016</v>
      </c>
      <c r="AM830" t="s">
        <v>4061</v>
      </c>
      <c r="AN830">
        <v>138</v>
      </c>
      <c r="AO830" t="s">
        <v>3913</v>
      </c>
      <c r="AP830">
        <f>IF(ufc_fights_2[[#This Row],[winner]]="Red",ufc_fights_2[[#This Row],[r_fighter_id]],ufc_fights_2[[#This Row],[b_fighter_id]])</f>
        <v>2558</v>
      </c>
      <c r="AQ830" t="str">
        <f>_xlfn.XLOOKUP(ufc_fights_2[[#This Row],[winnerID]],ufc_fighters[id],ufc_fighters[fighter_name],"xxx",0,1)</f>
        <v>Santiago Ponzinibbio</v>
      </c>
    </row>
    <row r="831" spans="1:43">
      <c r="A831">
        <v>1914</v>
      </c>
      <c r="B831">
        <v>1761</v>
      </c>
      <c r="C831">
        <f>_xlfn.XLOOKUP(ufc_fights_2[[#This Row],[r_fighter_id]],ufc_fighters[id],ufc_fighters[year],"xxx",0,1)</f>
        <v>1987</v>
      </c>
      <c r="D831">
        <f>_xlfn.XLOOKUP(ufc_fights_2[[#This Row],[b_fighter_id]],ufc_fighters[id],ufc_fighters[year],"Prázdné",0,1)</f>
        <v>1986</v>
      </c>
      <c r="E831" s="10">
        <f>YEAR(ufc_fights_2[[#This Row],[date]])-ufc_fights_2[[#This Row],[r_year]]</f>
        <v>29</v>
      </c>
      <c r="F831" s="10">
        <f>YEAR(ufc_fights_2[[#This Row],[date]])-ufc_fights_2[[#This Row],[b_year]]</f>
        <v>30</v>
      </c>
      <c r="G831">
        <v>0</v>
      </c>
      <c r="H831">
        <v>1</v>
      </c>
      <c r="I831">
        <v>0.3478</v>
      </c>
      <c r="J831">
        <v>0.66669999999999996</v>
      </c>
      <c r="K831">
        <v>0.44829999999999998</v>
      </c>
      <c r="L831">
        <v>0.68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3.4722222222222222E-5</v>
      </c>
      <c r="T831" s="2">
        <v>6.7129629629629625E-4</v>
      </c>
      <c r="U831">
        <v>0.25</v>
      </c>
      <c r="V831">
        <v>0.52</v>
      </c>
      <c r="W831">
        <v>1</v>
      </c>
      <c r="X831">
        <v>1</v>
      </c>
      <c r="Y831">
        <v>0.8125</v>
      </c>
      <c r="Z831">
        <v>0.28570000000000001</v>
      </c>
      <c r="AA831">
        <v>0.57889999999999997</v>
      </c>
      <c r="AB831">
        <v>1</v>
      </c>
      <c r="AC831">
        <v>1</v>
      </c>
      <c r="AD831">
        <v>0</v>
      </c>
      <c r="AE831">
        <v>0</v>
      </c>
      <c r="AF831" t="s">
        <v>3910</v>
      </c>
      <c r="AG831" s="2">
        <v>2.8703703703703703E-3</v>
      </c>
      <c r="AH831" t="s">
        <v>3911</v>
      </c>
      <c r="AI831">
        <v>3</v>
      </c>
      <c r="AJ831" t="s">
        <v>3928</v>
      </c>
      <c r="AK831" s="3">
        <v>42602</v>
      </c>
      <c r="AL831" s="10">
        <f>YEAR(ufc_fights_2[[#This Row],[date]])</f>
        <v>2016</v>
      </c>
      <c r="AM831" t="s">
        <v>4061</v>
      </c>
      <c r="AN831">
        <v>1</v>
      </c>
      <c r="AO831" t="s">
        <v>3918</v>
      </c>
      <c r="AP831">
        <f>IF(ufc_fights_2[[#This Row],[winner]]="Red",ufc_fights_2[[#This Row],[r_fighter_id]],ufc_fights_2[[#This Row],[b_fighter_id]])</f>
        <v>1761</v>
      </c>
      <c r="AQ831" t="str">
        <f>_xlfn.XLOOKUP(ufc_fights_2[[#This Row],[winnerID]],ufc_fighters[id],ufc_fighters[fighter_name],"xxx",0,1)</f>
        <v>Lorenz Larkin</v>
      </c>
    </row>
    <row r="832" spans="1:43">
      <c r="A832">
        <v>1995</v>
      </c>
      <c r="B832">
        <v>1761</v>
      </c>
      <c r="C832">
        <f>_xlfn.XLOOKUP(ufc_fights_2[[#This Row],[r_fighter_id]],ufc_fighters[id],ufc_fighters[year],"xxx",0,1)</f>
        <v>1984</v>
      </c>
      <c r="D832">
        <f>_xlfn.XLOOKUP(ufc_fights_2[[#This Row],[b_fighter_id]],ufc_fighters[id],ufc_fighters[year],"Prázdné",0,1)</f>
        <v>1986</v>
      </c>
      <c r="E832" s="10">
        <f>YEAR(ufc_fights_2[[#This Row],[date]])-ufc_fights_2[[#This Row],[r_year]]</f>
        <v>32</v>
      </c>
      <c r="F832" s="10">
        <f>YEAR(ufc_fights_2[[#This Row],[date]])-ufc_fights_2[[#This Row],[b_year]]</f>
        <v>30</v>
      </c>
      <c r="G832">
        <v>0</v>
      </c>
      <c r="H832">
        <v>0</v>
      </c>
      <c r="I832">
        <v>0.3967</v>
      </c>
      <c r="J832">
        <v>0.36070000000000002</v>
      </c>
      <c r="K832">
        <v>0.4511</v>
      </c>
      <c r="L832">
        <v>0.42649999999999999</v>
      </c>
      <c r="M832">
        <v>0.5</v>
      </c>
      <c r="N832">
        <v>0.5</v>
      </c>
      <c r="O832">
        <v>2</v>
      </c>
      <c r="P832">
        <v>0</v>
      </c>
      <c r="Q832">
        <v>0</v>
      </c>
      <c r="R832">
        <v>0</v>
      </c>
      <c r="S832" s="2">
        <v>1.9097222222222222E-3</v>
      </c>
      <c r="T832" s="2">
        <v>1.4699074074074074E-3</v>
      </c>
      <c r="U832">
        <v>0.32629999999999998</v>
      </c>
      <c r="V832">
        <v>0.28420000000000001</v>
      </c>
      <c r="W832">
        <v>0.66669999999999996</v>
      </c>
      <c r="X832">
        <v>0.64290000000000003</v>
      </c>
      <c r="Y832">
        <v>0.625</v>
      </c>
      <c r="Z832">
        <v>0.30690000000000001</v>
      </c>
      <c r="AA832">
        <v>0.35089999999999999</v>
      </c>
      <c r="AB832">
        <v>0.85</v>
      </c>
      <c r="AC832">
        <v>0.5</v>
      </c>
      <c r="AD832">
        <v>0</v>
      </c>
      <c r="AE832">
        <v>0</v>
      </c>
      <c r="AF832" t="s">
        <v>3922</v>
      </c>
      <c r="AG832" s="2">
        <v>3.472222222222222E-3</v>
      </c>
      <c r="AH832" t="s">
        <v>3911</v>
      </c>
      <c r="AI832">
        <v>3</v>
      </c>
      <c r="AJ832" t="s">
        <v>3924</v>
      </c>
      <c r="AK832" s="3">
        <v>42519</v>
      </c>
      <c r="AL832" s="10">
        <f>YEAR(ufc_fights_2[[#This Row],[date]])</f>
        <v>2016</v>
      </c>
      <c r="AM832" t="s">
        <v>4061</v>
      </c>
      <c r="AN832">
        <v>1</v>
      </c>
      <c r="AO832" t="s">
        <v>3918</v>
      </c>
      <c r="AP832">
        <f>IF(ufc_fights_2[[#This Row],[winner]]="Red",ufc_fights_2[[#This Row],[r_fighter_id]],ufc_fights_2[[#This Row],[b_fighter_id]])</f>
        <v>1761</v>
      </c>
      <c r="AQ832" t="str">
        <f>_xlfn.XLOOKUP(ufc_fights_2[[#This Row],[winnerID]],ufc_fighters[id],ufc_fighters[fighter_name],"xxx",0,1)</f>
        <v>Lorenz Larkin</v>
      </c>
    </row>
    <row r="833" spans="1:43">
      <c r="A833">
        <v>1690</v>
      </c>
      <c r="B833">
        <v>2539</v>
      </c>
      <c r="C833">
        <f>_xlfn.XLOOKUP(ufc_fights_2[[#This Row],[r_fighter_id]],ufc_fighters[id],ufc_fighters[year],"xxx",0,1)</f>
        <v>1977</v>
      </c>
      <c r="D833">
        <f>_xlfn.XLOOKUP(ufc_fights_2[[#This Row],[b_fighter_id]],ufc_fighters[id],ufc_fighters[year],"Prázdné",0,1)</f>
        <v>1980</v>
      </c>
      <c r="E833" s="10">
        <f>YEAR(ufc_fights_2[[#This Row],[date]])-ufc_fights_2[[#This Row],[r_year]]</f>
        <v>35</v>
      </c>
      <c r="F833" s="10">
        <f>YEAR(ufc_fights_2[[#This Row],[date]])-ufc_fights_2[[#This Row],[b_year]]</f>
        <v>32</v>
      </c>
      <c r="G833">
        <v>0</v>
      </c>
      <c r="H833">
        <v>0</v>
      </c>
      <c r="I833">
        <v>0.34739999999999999</v>
      </c>
      <c r="J833">
        <v>0.34449999999999997</v>
      </c>
      <c r="K833">
        <v>0.42730000000000001</v>
      </c>
      <c r="L833">
        <v>0.43969999999999998</v>
      </c>
      <c r="M833">
        <v>0.66669999999999996</v>
      </c>
      <c r="N833">
        <v>0.2</v>
      </c>
      <c r="O833">
        <v>0</v>
      </c>
      <c r="P833">
        <v>0</v>
      </c>
      <c r="Q833">
        <v>0</v>
      </c>
      <c r="R833">
        <v>0</v>
      </c>
      <c r="S833" s="2">
        <v>1.8171296296296297E-3</v>
      </c>
      <c r="T833" s="2">
        <v>1.8287037037037037E-3</v>
      </c>
      <c r="U833">
        <v>0.26190000000000002</v>
      </c>
      <c r="V833">
        <v>0.28849999999999998</v>
      </c>
      <c r="W833">
        <v>1</v>
      </c>
      <c r="X833">
        <v>0</v>
      </c>
      <c r="Y833">
        <v>1</v>
      </c>
      <c r="Z833">
        <v>0.25929999999999997</v>
      </c>
      <c r="AA833">
        <v>0.29360000000000003</v>
      </c>
      <c r="AB833">
        <v>0.84619999999999995</v>
      </c>
      <c r="AC833">
        <v>0.9</v>
      </c>
      <c r="AD833">
        <v>1</v>
      </c>
      <c r="AE833">
        <v>0</v>
      </c>
      <c r="AF833" t="s">
        <v>3922</v>
      </c>
      <c r="AG833" s="2">
        <v>3.472222222222222E-3</v>
      </c>
      <c r="AH833" t="s">
        <v>3911</v>
      </c>
      <c r="AI833">
        <v>3</v>
      </c>
      <c r="AJ833" t="s">
        <v>3914</v>
      </c>
      <c r="AK833" s="3">
        <v>40943</v>
      </c>
      <c r="AL833" s="10">
        <f>YEAR(ufc_fights_2[[#This Row],[date]])</f>
        <v>2012</v>
      </c>
      <c r="AM833" t="s">
        <v>4061</v>
      </c>
      <c r="AN833">
        <v>1</v>
      </c>
      <c r="AO833" t="s">
        <v>3913</v>
      </c>
      <c r="AP833">
        <f>IF(ufc_fights_2[[#This Row],[winner]]="Red",ufc_fights_2[[#This Row],[r_fighter_id]],ufc_fights_2[[#This Row],[b_fighter_id]])</f>
        <v>1690</v>
      </c>
      <c r="AQ833" t="str">
        <f>_xlfn.XLOOKUP(ufc_fights_2[[#This Row],[winnerID]],ufc_fighters[id],ufc_fighters[fighter_name],"xxx",0,1)</f>
        <v>Josh Koscheck</v>
      </c>
    </row>
    <row r="834" spans="1:43">
      <c r="A834">
        <v>1690</v>
      </c>
      <c r="B834">
        <v>3095</v>
      </c>
      <c r="C834">
        <f>_xlfn.XLOOKUP(ufc_fights_2[[#This Row],[r_fighter_id]],ufc_fighters[id],ufc_fighters[year],"xxx",0,1)</f>
        <v>1977</v>
      </c>
      <c r="D834">
        <f>_xlfn.XLOOKUP(ufc_fights_2[[#This Row],[b_fighter_id]],ufc_fighters[id],ufc_fighters[year],"Prázdné",0,1)</f>
        <v>1971</v>
      </c>
      <c r="E834" s="10">
        <f>YEAR(ufc_fights_2[[#This Row],[date]])-ufc_fights_2[[#This Row],[r_year]]</f>
        <v>28</v>
      </c>
      <c r="F834" s="10">
        <f>YEAR(ufc_fights_2[[#This Row],[date]])-ufc_fights_2[[#This Row],[b_year]]</f>
        <v>34</v>
      </c>
      <c r="G834">
        <v>0</v>
      </c>
      <c r="H834">
        <v>0</v>
      </c>
      <c r="I834">
        <v>0</v>
      </c>
      <c r="J834">
        <v>0</v>
      </c>
      <c r="K834">
        <v>0.66669999999999996</v>
      </c>
      <c r="L834">
        <v>0.33329999999999999</v>
      </c>
      <c r="M834">
        <v>0.33329999999999999</v>
      </c>
      <c r="N834">
        <v>0</v>
      </c>
      <c r="O834">
        <v>1</v>
      </c>
      <c r="P834">
        <v>0</v>
      </c>
      <c r="Q834">
        <v>0</v>
      </c>
      <c r="R834">
        <v>0</v>
      </c>
      <c r="S834" s="2">
        <v>1.0416666666666667E-3</v>
      </c>
      <c r="T834" s="2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3933</v>
      </c>
      <c r="AG834" s="2">
        <v>1.3078703703703703E-3</v>
      </c>
      <c r="AH834" t="s">
        <v>3911</v>
      </c>
      <c r="AI834">
        <v>3</v>
      </c>
      <c r="AJ834" t="s">
        <v>3967</v>
      </c>
      <c r="AK834" s="3">
        <v>38570</v>
      </c>
      <c r="AL834" s="10">
        <f>YEAR(ufc_fights_2[[#This Row],[date]])</f>
        <v>2005</v>
      </c>
      <c r="AM834" t="s">
        <v>4061</v>
      </c>
      <c r="AN834">
        <v>1</v>
      </c>
      <c r="AO834" t="s">
        <v>3913</v>
      </c>
      <c r="AP834">
        <f>IF(ufc_fights_2[[#This Row],[winner]]="Red",ufc_fights_2[[#This Row],[r_fighter_id]],ufc_fights_2[[#This Row],[b_fighter_id]])</f>
        <v>1690</v>
      </c>
      <c r="AQ834" t="str">
        <f>_xlfn.XLOOKUP(ufc_fights_2[[#This Row],[winnerID]],ufc_fighters[id],ufc_fighters[fighter_name],"xxx",0,1)</f>
        <v>Josh Koscheck</v>
      </c>
    </row>
    <row r="835" spans="1:43">
      <c r="A835">
        <v>1690</v>
      </c>
      <c r="B835">
        <v>1163</v>
      </c>
      <c r="C835">
        <f>_xlfn.XLOOKUP(ufc_fights_2[[#This Row],[r_fighter_id]],ufc_fighters[id],ufc_fighters[year],"xxx",0,1)</f>
        <v>1977</v>
      </c>
      <c r="D835">
        <f>_xlfn.XLOOKUP(ufc_fights_2[[#This Row],[b_fighter_id]],ufc_fighters[id],ufc_fighters[year],"Prázdné",0,1)</f>
        <v>1979</v>
      </c>
      <c r="E835" s="10">
        <f>YEAR(ufc_fights_2[[#This Row],[date]])-ufc_fights_2[[#This Row],[r_year]]</f>
        <v>29</v>
      </c>
      <c r="F835" s="10">
        <f>YEAR(ufc_fights_2[[#This Row],[date]])-ufc_fights_2[[#This Row],[b_year]]</f>
        <v>27</v>
      </c>
      <c r="G835">
        <v>1</v>
      </c>
      <c r="H835">
        <v>0</v>
      </c>
      <c r="I835">
        <v>0.76670000000000005</v>
      </c>
      <c r="J835">
        <v>0.5</v>
      </c>
      <c r="K835">
        <v>0.81579999999999997</v>
      </c>
      <c r="L835">
        <v>0.5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 s="2">
        <v>2.5115740740740741E-3</v>
      </c>
      <c r="T835" s="2">
        <v>0</v>
      </c>
      <c r="U835">
        <v>0.75860000000000005</v>
      </c>
      <c r="V835">
        <v>0</v>
      </c>
      <c r="W835">
        <v>0</v>
      </c>
      <c r="X835">
        <v>1</v>
      </c>
      <c r="Y835">
        <v>0</v>
      </c>
      <c r="Z835">
        <v>0.5</v>
      </c>
      <c r="AA835">
        <v>0.5</v>
      </c>
      <c r="AB835">
        <v>0</v>
      </c>
      <c r="AC835">
        <v>0</v>
      </c>
      <c r="AD835">
        <v>0.83330000000000004</v>
      </c>
      <c r="AE835">
        <v>0</v>
      </c>
      <c r="AF835" t="s">
        <v>3910</v>
      </c>
      <c r="AG835" s="2">
        <v>2.8935185185185184E-3</v>
      </c>
      <c r="AH835" t="s">
        <v>3911</v>
      </c>
      <c r="AI835">
        <v>3</v>
      </c>
      <c r="AJ835" t="s">
        <v>3925</v>
      </c>
      <c r="AK835" s="3">
        <v>38946</v>
      </c>
      <c r="AL835" s="10">
        <f>YEAR(ufc_fights_2[[#This Row],[date]])</f>
        <v>2006</v>
      </c>
      <c r="AM835" t="s">
        <v>4061</v>
      </c>
      <c r="AN835">
        <v>1</v>
      </c>
      <c r="AO835" t="s">
        <v>3913</v>
      </c>
      <c r="AP835">
        <f>IF(ufc_fights_2[[#This Row],[winner]]="Red",ufc_fights_2[[#This Row],[r_fighter_id]],ufc_fights_2[[#This Row],[b_fighter_id]])</f>
        <v>1690</v>
      </c>
      <c r="AQ835" t="str">
        <f>_xlfn.XLOOKUP(ufc_fights_2[[#This Row],[winnerID]],ufc_fighters[id],ufc_fighters[fighter_name],"xxx",0,1)</f>
        <v>Josh Koscheck</v>
      </c>
    </row>
    <row r="836" spans="1:43">
      <c r="A836">
        <v>1690</v>
      </c>
      <c r="B836">
        <v>2088</v>
      </c>
      <c r="C836">
        <f>_xlfn.XLOOKUP(ufc_fights_2[[#This Row],[r_fighter_id]],ufc_fighters[id],ufc_fighters[year],"xxx",0,1)</f>
        <v>1977</v>
      </c>
      <c r="D836">
        <f>_xlfn.XLOOKUP(ufc_fights_2[[#This Row],[b_fighter_id]],ufc_fighters[id],ufc_fighters[year],"Prázdné",0,1)</f>
        <v>1974</v>
      </c>
      <c r="E836" s="10">
        <f>YEAR(ufc_fights_2[[#This Row],[date]])-ufc_fights_2[[#This Row],[r_year]]</f>
        <v>29</v>
      </c>
      <c r="F836" s="10">
        <f>YEAR(ufc_fights_2[[#This Row],[date]])-ufc_fights_2[[#This Row],[b_year]]</f>
        <v>32</v>
      </c>
      <c r="G836">
        <v>0</v>
      </c>
      <c r="H836">
        <v>0</v>
      </c>
      <c r="I836">
        <v>0.66180000000000005</v>
      </c>
      <c r="J836">
        <v>0.38240000000000002</v>
      </c>
      <c r="K836">
        <v>0.748</v>
      </c>
      <c r="L836">
        <v>0.5</v>
      </c>
      <c r="M836">
        <v>0.57140000000000002</v>
      </c>
      <c r="N836">
        <v>1</v>
      </c>
      <c r="O836">
        <v>1</v>
      </c>
      <c r="P836">
        <v>5</v>
      </c>
      <c r="Q836">
        <v>1</v>
      </c>
      <c r="R836">
        <v>1</v>
      </c>
      <c r="S836" s="2">
        <v>7.8472222222222224E-3</v>
      </c>
      <c r="T836" s="2">
        <v>3.4722222222222224E-4</v>
      </c>
      <c r="U836">
        <v>0.57999999999999996</v>
      </c>
      <c r="V836">
        <v>0.2</v>
      </c>
      <c r="W836">
        <v>0.88890000000000002</v>
      </c>
      <c r="X836">
        <v>0</v>
      </c>
      <c r="Y836">
        <v>0.66669999999999996</v>
      </c>
      <c r="Z836">
        <v>0.33329999999999999</v>
      </c>
      <c r="AA836">
        <v>0.3448</v>
      </c>
      <c r="AB836">
        <v>0</v>
      </c>
      <c r="AC836">
        <v>0.66669999999999996</v>
      </c>
      <c r="AD836">
        <v>0.79590000000000005</v>
      </c>
      <c r="AE836">
        <v>0.5</v>
      </c>
      <c r="AF836" t="s">
        <v>3915</v>
      </c>
      <c r="AG836" s="2">
        <v>3.472222222222222E-3</v>
      </c>
      <c r="AH836" t="s">
        <v>3911</v>
      </c>
      <c r="AI836">
        <v>3</v>
      </c>
      <c r="AJ836" t="s">
        <v>3925</v>
      </c>
      <c r="AK836" s="3">
        <v>38896</v>
      </c>
      <c r="AL836" s="10">
        <f>YEAR(ufc_fights_2[[#This Row],[date]])</f>
        <v>2006</v>
      </c>
      <c r="AM836" t="s">
        <v>4061</v>
      </c>
      <c r="AN836">
        <v>1</v>
      </c>
      <c r="AO836" t="s">
        <v>3913</v>
      </c>
      <c r="AP836">
        <f>IF(ufc_fights_2[[#This Row],[winner]]="Red",ufc_fights_2[[#This Row],[r_fighter_id]],ufc_fights_2[[#This Row],[b_fighter_id]])</f>
        <v>1690</v>
      </c>
      <c r="AQ836" t="str">
        <f>_xlfn.XLOOKUP(ufc_fights_2[[#This Row],[winnerID]],ufc_fighters[id],ufc_fighters[fighter_name],"xxx",0,1)</f>
        <v>Josh Koscheck</v>
      </c>
    </row>
    <row r="837" spans="1:43">
      <c r="A837">
        <v>1690</v>
      </c>
      <c r="B837">
        <v>2829</v>
      </c>
      <c r="C837">
        <f>_xlfn.XLOOKUP(ufc_fights_2[[#This Row],[r_fighter_id]],ufc_fighters[id],ufc_fighters[year],"xxx",0,1)</f>
        <v>1977</v>
      </c>
      <c r="D837">
        <f>_xlfn.XLOOKUP(ufc_fights_2[[#This Row],[b_fighter_id]],ufc_fighters[id],ufc_fighters[year],"Prázdné",0,1)</f>
        <v>1981</v>
      </c>
      <c r="E837" s="10">
        <f>YEAR(ufc_fights_2[[#This Row],[date]])-ufc_fights_2[[#This Row],[r_year]]</f>
        <v>30</v>
      </c>
      <c r="F837" s="10">
        <f>YEAR(ufc_fights_2[[#This Row],[date]])-ufc_fights_2[[#This Row],[b_year]]</f>
        <v>26</v>
      </c>
      <c r="G837">
        <v>0</v>
      </c>
      <c r="H837">
        <v>0</v>
      </c>
      <c r="I837">
        <v>0.2586</v>
      </c>
      <c r="J837">
        <v>0.10340000000000001</v>
      </c>
      <c r="K837">
        <v>0.27729999999999999</v>
      </c>
      <c r="L837">
        <v>0.10340000000000001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 s="2">
        <v>1.6203703703703703E-4</v>
      </c>
      <c r="T837" s="2">
        <v>6.9444444444444444E-5</v>
      </c>
      <c r="U837">
        <v>0.215</v>
      </c>
      <c r="V837">
        <v>5.5599999999999997E-2</v>
      </c>
      <c r="W837">
        <v>0.6</v>
      </c>
      <c r="X837">
        <v>1</v>
      </c>
      <c r="Y837">
        <v>1</v>
      </c>
      <c r="Z837">
        <v>0.2586</v>
      </c>
      <c r="AA837">
        <v>0.10340000000000001</v>
      </c>
      <c r="AB837">
        <v>0</v>
      </c>
      <c r="AC837">
        <v>0</v>
      </c>
      <c r="AD837">
        <v>0</v>
      </c>
      <c r="AE837">
        <v>0</v>
      </c>
      <c r="AF837" t="s">
        <v>3915</v>
      </c>
      <c r="AG837" s="2">
        <v>3.472222222222222E-3</v>
      </c>
      <c r="AH837" t="s">
        <v>3911</v>
      </c>
      <c r="AI837">
        <v>3</v>
      </c>
      <c r="AJ837" t="s">
        <v>3925</v>
      </c>
      <c r="AK837" s="3">
        <v>39179</v>
      </c>
      <c r="AL837" s="10">
        <f>YEAR(ufc_fights_2[[#This Row],[date]])</f>
        <v>2007</v>
      </c>
      <c r="AM837" t="s">
        <v>4061</v>
      </c>
      <c r="AN837">
        <v>3</v>
      </c>
      <c r="AO837" t="s">
        <v>3913</v>
      </c>
      <c r="AP837">
        <f>IF(ufc_fights_2[[#This Row],[winner]]="Red",ufc_fights_2[[#This Row],[r_fighter_id]],ufc_fights_2[[#This Row],[b_fighter_id]])</f>
        <v>1690</v>
      </c>
      <c r="AQ837" t="str">
        <f>_xlfn.XLOOKUP(ufc_fights_2[[#This Row],[winnerID]],ufc_fighters[id],ufc_fighters[fighter_name],"xxx",0,1)</f>
        <v>Josh Koscheck</v>
      </c>
    </row>
    <row r="838" spans="1:43">
      <c r="A838">
        <v>1419</v>
      </c>
      <c r="B838">
        <v>1690</v>
      </c>
      <c r="C838">
        <f>_xlfn.XLOOKUP(ufc_fights_2[[#This Row],[r_fighter_id]],ufc_fighters[id],ufc_fighters[year],"xxx",0,1)</f>
        <v>1973</v>
      </c>
      <c r="D838">
        <f>_xlfn.XLOOKUP(ufc_fights_2[[#This Row],[b_fighter_id]],ufc_fighters[id],ufc_fighters[year],"Prázdné",0,1)</f>
        <v>1977</v>
      </c>
      <c r="E838" s="10">
        <f>YEAR(ufc_fights_2[[#This Row],[date]])-ufc_fights_2[[#This Row],[r_year]]</f>
        <v>38</v>
      </c>
      <c r="F838" s="10">
        <f>YEAR(ufc_fights_2[[#This Row],[date]])-ufc_fights_2[[#This Row],[b_year]]</f>
        <v>34</v>
      </c>
      <c r="G838">
        <v>0</v>
      </c>
      <c r="H838">
        <v>0</v>
      </c>
      <c r="I838">
        <v>0.26419999999999999</v>
      </c>
      <c r="J838">
        <v>0.50980000000000003</v>
      </c>
      <c r="K838">
        <v>0.26419999999999999</v>
      </c>
      <c r="L838">
        <v>0.53700000000000003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</v>
      </c>
      <c r="T838" s="2">
        <v>1.9675925925925926E-4</v>
      </c>
      <c r="U838">
        <v>0.26419999999999999</v>
      </c>
      <c r="V838">
        <v>0.5</v>
      </c>
      <c r="W838">
        <v>0</v>
      </c>
      <c r="X838">
        <v>0</v>
      </c>
      <c r="Y838">
        <v>0</v>
      </c>
      <c r="Z838">
        <v>0.27450000000000002</v>
      </c>
      <c r="AA838">
        <v>0.29409999999999997</v>
      </c>
      <c r="AB838">
        <v>0</v>
      </c>
      <c r="AC838">
        <v>0.83330000000000004</v>
      </c>
      <c r="AD838">
        <v>0</v>
      </c>
      <c r="AE838">
        <v>1</v>
      </c>
      <c r="AF838" t="s">
        <v>3910</v>
      </c>
      <c r="AG838" s="2">
        <v>3.460648148148148E-3</v>
      </c>
      <c r="AH838" t="s">
        <v>3911</v>
      </c>
      <c r="AI838">
        <v>3</v>
      </c>
      <c r="AJ838" t="s">
        <v>3939</v>
      </c>
      <c r="AK838" s="3">
        <v>40810</v>
      </c>
      <c r="AL838" s="10">
        <f>YEAR(ufc_fights_2[[#This Row],[date]])</f>
        <v>2011</v>
      </c>
      <c r="AM838" t="s">
        <v>4061</v>
      </c>
      <c r="AN838">
        <v>74</v>
      </c>
      <c r="AO838" t="s">
        <v>3918</v>
      </c>
      <c r="AP838">
        <f>IF(ufc_fights_2[[#This Row],[winner]]="Red",ufc_fights_2[[#This Row],[r_fighter_id]],ufc_fights_2[[#This Row],[b_fighter_id]])</f>
        <v>1690</v>
      </c>
      <c r="AQ838" t="str">
        <f>_xlfn.XLOOKUP(ufc_fights_2[[#This Row],[winnerID]],ufc_fighters[id],ufc_fighters[fighter_name],"xxx",0,1)</f>
        <v>Josh Koscheck</v>
      </c>
    </row>
    <row r="839" spans="1:43">
      <c r="A839">
        <v>1690</v>
      </c>
      <c r="B839">
        <v>685</v>
      </c>
      <c r="C839">
        <f>_xlfn.XLOOKUP(ufc_fights_2[[#This Row],[r_fighter_id]],ufc_fighters[id],ufc_fighters[year],"xxx",0,1)</f>
        <v>1977</v>
      </c>
      <c r="D839">
        <f>_xlfn.XLOOKUP(ufc_fights_2[[#This Row],[b_fighter_id]],ufc_fighters[id],ufc_fighters[year],"Prázdné",0,1)</f>
        <v>1983</v>
      </c>
      <c r="E839" s="10">
        <f>YEAR(ufc_fights_2[[#This Row],[date]])-ufc_fights_2[[#This Row],[r_year]]</f>
        <v>33</v>
      </c>
      <c r="F839" s="10">
        <f>YEAR(ufc_fights_2[[#This Row],[date]])-ufc_fights_2[[#This Row],[b_year]]</f>
        <v>27</v>
      </c>
      <c r="G839">
        <v>0</v>
      </c>
      <c r="H839">
        <v>0</v>
      </c>
      <c r="I839">
        <v>0.6552</v>
      </c>
      <c r="J839">
        <v>0.39290000000000003</v>
      </c>
      <c r="K839">
        <v>0.89249999999999996</v>
      </c>
      <c r="L839">
        <v>0.4516</v>
      </c>
      <c r="M839">
        <v>0.66669999999999996</v>
      </c>
      <c r="N839">
        <v>0</v>
      </c>
      <c r="O839">
        <v>1</v>
      </c>
      <c r="P839">
        <v>0</v>
      </c>
      <c r="Q839">
        <v>0</v>
      </c>
      <c r="R839">
        <v>0</v>
      </c>
      <c r="S839" s="2">
        <v>8.3564814814814821E-3</v>
      </c>
      <c r="T839" s="2">
        <v>2.3148148148148147E-5</v>
      </c>
      <c r="U839">
        <v>0.52380000000000004</v>
      </c>
      <c r="V839">
        <v>0.3846</v>
      </c>
      <c r="W839">
        <v>1</v>
      </c>
      <c r="X839">
        <v>1</v>
      </c>
      <c r="Y839">
        <v>0</v>
      </c>
      <c r="Z839">
        <v>0.2</v>
      </c>
      <c r="AA839">
        <v>0.31819999999999998</v>
      </c>
      <c r="AB839">
        <v>0</v>
      </c>
      <c r="AC839">
        <v>0.33329999999999999</v>
      </c>
      <c r="AD839">
        <v>0.89470000000000005</v>
      </c>
      <c r="AE839">
        <v>1</v>
      </c>
      <c r="AF839" t="s">
        <v>3915</v>
      </c>
      <c r="AG839" s="2">
        <v>3.472222222222222E-3</v>
      </c>
      <c r="AH839" t="s">
        <v>3911</v>
      </c>
      <c r="AI839">
        <v>3</v>
      </c>
      <c r="AJ839" t="s">
        <v>3928</v>
      </c>
      <c r="AK839" s="3">
        <v>40306</v>
      </c>
      <c r="AL839" s="10">
        <f>YEAR(ufc_fights_2[[#This Row],[date]])</f>
        <v>2010</v>
      </c>
      <c r="AM839" t="s">
        <v>4061</v>
      </c>
      <c r="AN839">
        <v>92</v>
      </c>
      <c r="AO839" t="s">
        <v>3913</v>
      </c>
      <c r="AP839">
        <f>IF(ufc_fights_2[[#This Row],[winner]]="Red",ufc_fights_2[[#This Row],[r_fighter_id]],ufc_fights_2[[#This Row],[b_fighter_id]])</f>
        <v>1690</v>
      </c>
      <c r="AQ839" t="str">
        <f>_xlfn.XLOOKUP(ufc_fights_2[[#This Row],[winnerID]],ufc_fighters[id],ufc_fighters[fighter_name],"xxx",0,1)</f>
        <v>Josh Koscheck</v>
      </c>
    </row>
    <row r="840" spans="1:43">
      <c r="A840">
        <v>1690</v>
      </c>
      <c r="B840">
        <v>3284</v>
      </c>
      <c r="C840">
        <f>_xlfn.XLOOKUP(ufc_fights_2[[#This Row],[r_fighter_id]],ufc_fighters[id],ufc_fighters[year],"xxx",0,1)</f>
        <v>1977</v>
      </c>
      <c r="D840">
        <f>_xlfn.XLOOKUP(ufc_fights_2[[#This Row],[b_fighter_id]],ufc_fighters[id],ufc_fighters[year],"Prázdné",0,1)</f>
        <v>1972</v>
      </c>
      <c r="E840" s="10">
        <f>YEAR(ufc_fights_2[[#This Row],[date]])-ufc_fights_2[[#This Row],[r_year]]</f>
        <v>32</v>
      </c>
      <c r="F840" s="10">
        <f>YEAR(ufc_fights_2[[#This Row],[date]])-ufc_fights_2[[#This Row],[b_year]]</f>
        <v>37</v>
      </c>
      <c r="G840">
        <v>1</v>
      </c>
      <c r="H840">
        <v>0</v>
      </c>
      <c r="I840">
        <v>0.52939999999999998</v>
      </c>
      <c r="J840">
        <v>0.1111</v>
      </c>
      <c r="K840">
        <v>0.52939999999999998</v>
      </c>
      <c r="L840">
        <v>0.1111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6.9444444444444444E-5</v>
      </c>
      <c r="T840" s="2">
        <v>0</v>
      </c>
      <c r="U840">
        <v>0.57140000000000002</v>
      </c>
      <c r="V840">
        <v>0.1429</v>
      </c>
      <c r="W840">
        <v>0.33329999999999999</v>
      </c>
      <c r="X840">
        <v>0</v>
      </c>
      <c r="Y840">
        <v>0</v>
      </c>
      <c r="Z840">
        <v>0.2727</v>
      </c>
      <c r="AA840">
        <v>0.1111</v>
      </c>
      <c r="AB840">
        <v>0</v>
      </c>
      <c r="AC840">
        <v>0</v>
      </c>
      <c r="AD840">
        <v>1</v>
      </c>
      <c r="AE840">
        <v>0</v>
      </c>
      <c r="AF840" t="s">
        <v>3910</v>
      </c>
      <c r="AG840" s="2">
        <v>9.837962962962962E-4</v>
      </c>
      <c r="AH840" t="s">
        <v>3911</v>
      </c>
      <c r="AI840">
        <v>3</v>
      </c>
      <c r="AJ840" t="s">
        <v>3961</v>
      </c>
      <c r="AK840" s="3">
        <v>40075</v>
      </c>
      <c r="AL840" s="10">
        <f>YEAR(ufc_fights_2[[#This Row],[date]])</f>
        <v>2009</v>
      </c>
      <c r="AM840" t="s">
        <v>4061</v>
      </c>
      <c r="AN840">
        <v>98</v>
      </c>
      <c r="AO840" t="s">
        <v>3913</v>
      </c>
      <c r="AP840">
        <f>IF(ufc_fights_2[[#This Row],[winner]]="Red",ufc_fights_2[[#This Row],[r_fighter_id]],ufc_fights_2[[#This Row],[b_fighter_id]])</f>
        <v>1690</v>
      </c>
      <c r="AQ840" t="str">
        <f>_xlfn.XLOOKUP(ufc_fights_2[[#This Row],[winnerID]],ufc_fighters[id],ufc_fighters[fighter_name],"xxx",0,1)</f>
        <v>Josh Koscheck</v>
      </c>
    </row>
    <row r="841" spans="1:43">
      <c r="A841">
        <v>1690</v>
      </c>
      <c r="B841">
        <v>1564</v>
      </c>
      <c r="C841">
        <f>_xlfn.XLOOKUP(ufc_fights_2[[#This Row],[r_fighter_id]],ufc_fighters[id],ufc_fighters[year],"xxx",0,1)</f>
        <v>1977</v>
      </c>
      <c r="D841">
        <f>_xlfn.XLOOKUP(ufc_fights_2[[#This Row],[b_fighter_id]],ufc_fighters[id],ufc_fighters[year],"Prázdné",0,1)</f>
        <v>1975</v>
      </c>
      <c r="E841" s="10">
        <f>YEAR(ufc_fights_2[[#This Row],[date]])-ufc_fights_2[[#This Row],[r_year]]</f>
        <v>29</v>
      </c>
      <c r="F841" s="10">
        <f>YEAR(ufc_fights_2[[#This Row],[date]])-ufc_fights_2[[#This Row],[b_year]]</f>
        <v>31</v>
      </c>
      <c r="G841">
        <v>0</v>
      </c>
      <c r="H841">
        <v>0</v>
      </c>
      <c r="I841">
        <v>0.31819999999999998</v>
      </c>
      <c r="J841">
        <v>0.33329999999999999</v>
      </c>
      <c r="K841">
        <v>0.6</v>
      </c>
      <c r="L841">
        <v>0.69750000000000001</v>
      </c>
      <c r="M841">
        <v>0.5</v>
      </c>
      <c r="N841">
        <v>0</v>
      </c>
      <c r="O841">
        <v>1</v>
      </c>
      <c r="P841">
        <v>1</v>
      </c>
      <c r="Q841">
        <v>0</v>
      </c>
      <c r="R841">
        <v>0</v>
      </c>
      <c r="S841" s="2">
        <v>6.4351851851851853E-3</v>
      </c>
      <c r="T841" s="2">
        <v>0</v>
      </c>
      <c r="U841">
        <v>0.28570000000000001</v>
      </c>
      <c r="V841">
        <v>0.186</v>
      </c>
      <c r="W841">
        <v>1</v>
      </c>
      <c r="X841">
        <v>1</v>
      </c>
      <c r="Y841">
        <v>1</v>
      </c>
      <c r="Z841">
        <v>0.15</v>
      </c>
      <c r="AA841">
        <v>0.33329999999999999</v>
      </c>
      <c r="AB841">
        <v>0</v>
      </c>
      <c r="AC841">
        <v>0</v>
      </c>
      <c r="AD841">
        <v>0.45829999999999999</v>
      </c>
      <c r="AE841">
        <v>0</v>
      </c>
      <c r="AF841" t="s">
        <v>3915</v>
      </c>
      <c r="AG841" s="2">
        <v>3.472222222222222E-3</v>
      </c>
      <c r="AH841" t="s">
        <v>3911</v>
      </c>
      <c r="AI841">
        <v>3</v>
      </c>
      <c r="AJ841" t="s">
        <v>3914</v>
      </c>
      <c r="AK841" s="3">
        <v>39064</v>
      </c>
      <c r="AL841" s="10">
        <f>YEAR(ufc_fights_2[[#This Row],[date]])</f>
        <v>2006</v>
      </c>
      <c r="AM841" t="s">
        <v>4061</v>
      </c>
      <c r="AN841">
        <v>116</v>
      </c>
      <c r="AO841" t="s">
        <v>3913</v>
      </c>
      <c r="AP841">
        <f>IF(ufc_fights_2[[#This Row],[winner]]="Red",ufc_fights_2[[#This Row],[r_fighter_id]],ufc_fights_2[[#This Row],[b_fighter_id]])</f>
        <v>1690</v>
      </c>
      <c r="AQ841" t="str">
        <f>_xlfn.XLOOKUP(ufc_fights_2[[#This Row],[winnerID]],ufc_fighters[id],ufc_fighters[fighter_name],"xxx",0,1)</f>
        <v>Josh Koscheck</v>
      </c>
    </row>
    <row r="842" spans="1:43">
      <c r="A842">
        <v>1690</v>
      </c>
      <c r="B842">
        <v>1303</v>
      </c>
      <c r="C842">
        <f>_xlfn.XLOOKUP(ufc_fights_2[[#This Row],[r_fighter_id]],ufc_fighters[id],ufc_fighters[year],"xxx",0,1)</f>
        <v>1977</v>
      </c>
      <c r="D842">
        <f>_xlfn.XLOOKUP(ufc_fights_2[[#This Row],[b_fighter_id]],ufc_fighters[id],ufc_fighters[year],"Prázdné",0,1)</f>
        <v>1986</v>
      </c>
      <c r="E842" s="10">
        <f>YEAR(ufc_fights_2[[#This Row],[date]])-ufc_fights_2[[#This Row],[r_year]]</f>
        <v>31</v>
      </c>
      <c r="F842" s="10">
        <f>YEAR(ufc_fights_2[[#This Row],[date]])-ufc_fights_2[[#This Row],[b_year]]</f>
        <v>22</v>
      </c>
      <c r="G842">
        <v>1</v>
      </c>
      <c r="H842">
        <v>0</v>
      </c>
      <c r="I842">
        <v>0.40679999999999999</v>
      </c>
      <c r="J842">
        <v>0.33900000000000002</v>
      </c>
      <c r="K842">
        <v>0.41670000000000001</v>
      </c>
      <c r="L842">
        <v>0.38100000000000001</v>
      </c>
      <c r="M842">
        <v>1</v>
      </c>
      <c r="N842">
        <v>0</v>
      </c>
      <c r="O842">
        <v>0</v>
      </c>
      <c r="P842">
        <v>2</v>
      </c>
      <c r="Q842">
        <v>0</v>
      </c>
      <c r="R842">
        <v>0</v>
      </c>
      <c r="S842" s="2">
        <v>8.3333333333333339E-4</v>
      </c>
      <c r="T842" s="2">
        <v>0</v>
      </c>
      <c r="U842">
        <v>0.2979</v>
      </c>
      <c r="V842">
        <v>0.24</v>
      </c>
      <c r="W842">
        <v>0.71430000000000005</v>
      </c>
      <c r="X842">
        <v>1</v>
      </c>
      <c r="Y842">
        <v>1</v>
      </c>
      <c r="Z842">
        <v>0.4</v>
      </c>
      <c r="AA842">
        <v>0.29630000000000001</v>
      </c>
      <c r="AB842">
        <v>0.4</v>
      </c>
      <c r="AC842">
        <v>0.75</v>
      </c>
      <c r="AD842">
        <v>0.5</v>
      </c>
      <c r="AE842">
        <v>1</v>
      </c>
      <c r="AF842" t="s">
        <v>3910</v>
      </c>
      <c r="AG842" s="2">
        <v>9.7222222222222219E-4</v>
      </c>
      <c r="AH842" t="s">
        <v>3911</v>
      </c>
      <c r="AI842">
        <v>3</v>
      </c>
      <c r="AJ842" t="s">
        <v>3914</v>
      </c>
      <c r="AK842" s="3">
        <v>39508</v>
      </c>
      <c r="AL842" s="10">
        <f>YEAR(ufc_fights_2[[#This Row],[date]])</f>
        <v>2008</v>
      </c>
      <c r="AM842" t="s">
        <v>4061</v>
      </c>
      <c r="AN842">
        <v>143</v>
      </c>
      <c r="AO842" t="s">
        <v>3913</v>
      </c>
      <c r="AP842">
        <f>IF(ufc_fights_2[[#This Row],[winner]]="Red",ufc_fights_2[[#This Row],[r_fighter_id]],ufc_fights_2[[#This Row],[b_fighter_id]])</f>
        <v>1690</v>
      </c>
      <c r="AQ842" t="str">
        <f>_xlfn.XLOOKUP(ufc_fights_2[[#This Row],[winnerID]],ufc_fighters[id],ufc_fighters[fighter_name],"xxx",0,1)</f>
        <v>Josh Koscheck</v>
      </c>
    </row>
    <row r="843" spans="1:43">
      <c r="A843">
        <v>1690</v>
      </c>
      <c r="B843">
        <v>3553</v>
      </c>
      <c r="C843">
        <f>_xlfn.XLOOKUP(ufc_fights_2[[#This Row],[r_fighter_id]],ufc_fighters[id],ufc_fighters[year],"xxx",0,1)</f>
        <v>1977</v>
      </c>
      <c r="D843">
        <f>_xlfn.XLOOKUP(ufc_fights_2[[#This Row],[b_fighter_id]],ufc_fighters[id],ufc_fighters[year],"Prázdné",0,1)</f>
        <v>1974</v>
      </c>
      <c r="E843" s="10">
        <f>YEAR(ufc_fights_2[[#This Row],[date]])-ufc_fights_2[[#This Row],[r_year]]</f>
        <v>31</v>
      </c>
      <c r="F843" s="10">
        <f>YEAR(ufc_fights_2[[#This Row],[date]])-ufc_fights_2[[#This Row],[b_year]]</f>
        <v>34</v>
      </c>
      <c r="G843">
        <v>1</v>
      </c>
      <c r="H843">
        <v>0</v>
      </c>
      <c r="I843">
        <v>0.375</v>
      </c>
      <c r="J843">
        <v>0.35289999999999999</v>
      </c>
      <c r="K843">
        <v>0.375</v>
      </c>
      <c r="L843">
        <v>0.35289999999999999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</v>
      </c>
      <c r="T843" s="2">
        <v>0</v>
      </c>
      <c r="U843">
        <v>0.375</v>
      </c>
      <c r="V843">
        <v>0.16669999999999999</v>
      </c>
      <c r="W843">
        <v>0</v>
      </c>
      <c r="X843">
        <v>0</v>
      </c>
      <c r="Y843">
        <v>0.42859999999999998</v>
      </c>
      <c r="Z843">
        <v>0.35709999999999997</v>
      </c>
      <c r="AA843">
        <v>0.33329999999999999</v>
      </c>
      <c r="AB843">
        <v>0.5</v>
      </c>
      <c r="AC843">
        <v>0.5</v>
      </c>
      <c r="AD843">
        <v>0</v>
      </c>
      <c r="AE843">
        <v>0</v>
      </c>
      <c r="AF843" t="s">
        <v>3910</v>
      </c>
      <c r="AG843" s="2">
        <v>1.5625000000000001E-3</v>
      </c>
      <c r="AH843" t="s">
        <v>3911</v>
      </c>
      <c r="AI843">
        <v>3</v>
      </c>
      <c r="AJ843" t="s">
        <v>3939</v>
      </c>
      <c r="AK843" s="3">
        <v>39792</v>
      </c>
      <c r="AL843" s="10">
        <f>YEAR(ufc_fights_2[[#This Row],[date]])</f>
        <v>2008</v>
      </c>
      <c r="AM843" t="s">
        <v>4061</v>
      </c>
      <c r="AN843">
        <v>159</v>
      </c>
      <c r="AO843" t="s">
        <v>3913</v>
      </c>
      <c r="AP843">
        <f>IF(ufc_fights_2[[#This Row],[winner]]="Red",ufc_fights_2[[#This Row],[r_fighter_id]],ufc_fights_2[[#This Row],[b_fighter_id]])</f>
        <v>1690</v>
      </c>
      <c r="AQ843" t="str">
        <f>_xlfn.XLOOKUP(ufc_fights_2[[#This Row],[winnerID]],ufc_fighters[id],ufc_fighters[fighter_name],"xxx",0,1)</f>
        <v>Josh Koscheck</v>
      </c>
    </row>
    <row r="844" spans="1:43">
      <c r="A844">
        <v>3111</v>
      </c>
      <c r="B844">
        <v>47</v>
      </c>
      <c r="C844">
        <f>_xlfn.XLOOKUP(ufc_fights_2[[#This Row],[r_fighter_id]],ufc_fighters[id],ufc_fighters[year],"xxx",0,1)</f>
        <v>1993</v>
      </c>
      <c r="D844">
        <f>_xlfn.XLOOKUP(ufc_fights_2[[#This Row],[b_fighter_id]],ufc_fighters[id],ufc_fighters[year],"Prázdné",0,1)</f>
        <v>1988</v>
      </c>
      <c r="E844" s="10">
        <f>YEAR(ufc_fights_2[[#This Row],[date]])-ufc_fights_2[[#This Row],[r_year]]</f>
        <v>25</v>
      </c>
      <c r="F844" s="10">
        <f>YEAR(ufc_fights_2[[#This Row],[date]])-ufc_fights_2[[#This Row],[b_year]]</f>
        <v>30</v>
      </c>
      <c r="G844">
        <v>0</v>
      </c>
      <c r="H844">
        <v>0</v>
      </c>
      <c r="I844">
        <v>0.35270000000000001</v>
      </c>
      <c r="J844">
        <v>0.40589999999999998</v>
      </c>
      <c r="K844">
        <v>0.3574</v>
      </c>
      <c r="L844">
        <v>0.41620000000000001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</v>
      </c>
      <c r="T844" s="2">
        <v>4.9768518518518521E-4</v>
      </c>
      <c r="U844">
        <v>0.30209999999999998</v>
      </c>
      <c r="V844">
        <v>0.33090000000000003</v>
      </c>
      <c r="W844">
        <v>0.51719999999999999</v>
      </c>
      <c r="X844">
        <v>1</v>
      </c>
      <c r="Y844">
        <v>0.77270000000000005</v>
      </c>
      <c r="Z844">
        <v>0.34810000000000002</v>
      </c>
      <c r="AA844">
        <v>0.3987</v>
      </c>
      <c r="AB844">
        <v>0.6</v>
      </c>
      <c r="AC844">
        <v>0.5</v>
      </c>
      <c r="AD844">
        <v>0</v>
      </c>
      <c r="AE844">
        <v>0</v>
      </c>
      <c r="AF844" t="s">
        <v>3915</v>
      </c>
      <c r="AG844" s="2">
        <v>3.472222222222222E-3</v>
      </c>
      <c r="AH844" t="s">
        <v>3911</v>
      </c>
      <c r="AI844">
        <v>3</v>
      </c>
      <c r="AJ844" t="s">
        <v>3935</v>
      </c>
      <c r="AK844" s="3">
        <v>43421</v>
      </c>
      <c r="AL844" s="10">
        <f>YEAR(ufc_fights_2[[#This Row],[date]])</f>
        <v>2018</v>
      </c>
      <c r="AM844" t="s">
        <v>4061</v>
      </c>
      <c r="AN844">
        <v>58</v>
      </c>
      <c r="AO844" t="s">
        <v>3913</v>
      </c>
      <c r="AP844">
        <f>IF(ufc_fights_2[[#This Row],[winner]]="Red",ufc_fights_2[[#This Row],[r_fighter_id]],ufc_fights_2[[#This Row],[b_fighter_id]])</f>
        <v>3111</v>
      </c>
      <c r="AQ844" t="str">
        <f>_xlfn.XLOOKUP(ufc_fights_2[[#This Row],[winnerID]],ufc_fighters[id],ufc_fighters[fighter_name],"xxx",0,1)</f>
        <v>Laureano Staropoli</v>
      </c>
    </row>
    <row r="845" spans="1:43">
      <c r="A845">
        <v>2939</v>
      </c>
      <c r="B845">
        <v>864</v>
      </c>
      <c r="C845">
        <f>_xlfn.XLOOKUP(ufc_fights_2[[#This Row],[r_fighter_id]],ufc_fighters[id],ufc_fighters[year],"xxx",0,1)</f>
        <v>1974</v>
      </c>
      <c r="D845">
        <f>_xlfn.XLOOKUP(ufc_fights_2[[#This Row],[b_fighter_id]],ufc_fighters[id],ufc_fighters[year],"Prázdné",0,1)</f>
        <v>1976</v>
      </c>
      <c r="E845" s="10">
        <f>YEAR(ufc_fights_2[[#This Row],[date]])-ufc_fights_2[[#This Row],[r_year]]</f>
        <v>27</v>
      </c>
      <c r="F845" s="10">
        <f>YEAR(ufc_fights_2[[#This Row],[date]])-ufc_fights_2[[#This Row],[b_year]]</f>
        <v>25</v>
      </c>
      <c r="G845">
        <v>0</v>
      </c>
      <c r="H845">
        <v>0</v>
      </c>
      <c r="I845">
        <v>0.52939999999999998</v>
      </c>
      <c r="J845">
        <v>0.64290000000000003</v>
      </c>
      <c r="K845">
        <v>0.6452</v>
      </c>
      <c r="L845">
        <v>0.81820000000000004</v>
      </c>
      <c r="M845">
        <v>0.25</v>
      </c>
      <c r="N845">
        <v>0</v>
      </c>
      <c r="O845">
        <v>3</v>
      </c>
      <c r="P845">
        <v>0</v>
      </c>
      <c r="Q845">
        <v>1</v>
      </c>
      <c r="R845">
        <v>2</v>
      </c>
      <c r="S845" s="2">
        <v>5.8912037037037041E-3</v>
      </c>
      <c r="T845" s="2">
        <v>1.4236111111111112E-3</v>
      </c>
      <c r="U845">
        <v>0.3</v>
      </c>
      <c r="V845">
        <v>0.44440000000000002</v>
      </c>
      <c r="W845">
        <v>0.8</v>
      </c>
      <c r="X845">
        <v>1</v>
      </c>
      <c r="Y845">
        <v>1</v>
      </c>
      <c r="Z845">
        <v>0.42859999999999998</v>
      </c>
      <c r="AA845">
        <v>0.28570000000000001</v>
      </c>
      <c r="AB845">
        <v>0</v>
      </c>
      <c r="AC845">
        <v>1</v>
      </c>
      <c r="AD845">
        <v>0.6</v>
      </c>
      <c r="AE845">
        <v>1</v>
      </c>
      <c r="AF845" t="s">
        <v>3969</v>
      </c>
      <c r="AG845" s="2">
        <v>3.472222222222222E-3</v>
      </c>
      <c r="AH845" t="s">
        <v>3911</v>
      </c>
      <c r="AI845">
        <v>3</v>
      </c>
      <c r="AJ845" t="s">
        <v>3939</v>
      </c>
      <c r="AK845" s="3">
        <v>37162</v>
      </c>
      <c r="AL845" s="10">
        <f>YEAR(ufc_fights_2[[#This Row],[date]])</f>
        <v>2001</v>
      </c>
      <c r="AM845" t="s">
        <v>4061</v>
      </c>
      <c r="AN845">
        <v>1</v>
      </c>
      <c r="AO845" t="s">
        <v>3913</v>
      </c>
      <c r="AP845">
        <f>IF(ufc_fights_2[[#This Row],[winner]]="Red",ufc_fights_2[[#This Row],[r_fighter_id]],ufc_fights_2[[#This Row],[b_fighter_id]])</f>
        <v>2939</v>
      </c>
      <c r="AQ845" t="str">
        <f>_xlfn.XLOOKUP(ufc_fights_2[[#This Row],[winnerID]],ufc_fighters[id],ufc_fighters[fighter_name],"xxx",0,1)</f>
        <v>Matt Serra</v>
      </c>
    </row>
    <row r="846" spans="1:43">
      <c r="A846">
        <v>1995</v>
      </c>
      <c r="B846">
        <v>952</v>
      </c>
      <c r="C846">
        <f>_xlfn.XLOOKUP(ufc_fights_2[[#This Row],[r_fighter_id]],ufc_fighters[id],ufc_fighters[year],"xxx",0,1)</f>
        <v>1984</v>
      </c>
      <c r="D846">
        <f>_xlfn.XLOOKUP(ufc_fights_2[[#This Row],[b_fighter_id]],ufc_fighters[id],ufc_fighters[year],"Prázdné",0,1)</f>
        <v>1985</v>
      </c>
      <c r="E846" s="10">
        <f>YEAR(ufc_fights_2[[#This Row],[date]])-ufc_fights_2[[#This Row],[r_year]]</f>
        <v>31</v>
      </c>
      <c r="F846" s="10">
        <f>YEAR(ufc_fights_2[[#This Row],[date]])-ufc_fights_2[[#This Row],[b_year]]</f>
        <v>30</v>
      </c>
      <c r="G846">
        <v>1</v>
      </c>
      <c r="H846">
        <v>0</v>
      </c>
      <c r="I846">
        <v>0.52170000000000005</v>
      </c>
      <c r="J846">
        <v>0.38890000000000002</v>
      </c>
      <c r="K846">
        <v>0.56000000000000005</v>
      </c>
      <c r="L846">
        <v>0.45</v>
      </c>
      <c r="M846">
        <v>0</v>
      </c>
      <c r="N846">
        <v>0.33329999999999999</v>
      </c>
      <c r="O846">
        <v>0</v>
      </c>
      <c r="P846">
        <v>0</v>
      </c>
      <c r="Q846">
        <v>0</v>
      </c>
      <c r="R846">
        <v>0</v>
      </c>
      <c r="S846" s="2">
        <v>2.3148148148148147E-5</v>
      </c>
      <c r="T846" s="2">
        <v>1.0532407407407407E-3</v>
      </c>
      <c r="U846">
        <v>0.47060000000000002</v>
      </c>
      <c r="V846">
        <v>0.5</v>
      </c>
      <c r="W846">
        <v>0.75</v>
      </c>
      <c r="X846">
        <v>0.5</v>
      </c>
      <c r="Y846">
        <v>0</v>
      </c>
      <c r="Z846">
        <v>0.33329999999999999</v>
      </c>
      <c r="AA846">
        <v>0.375</v>
      </c>
      <c r="AB846">
        <v>0.75</v>
      </c>
      <c r="AC846">
        <v>0.5</v>
      </c>
      <c r="AD846">
        <v>1</v>
      </c>
      <c r="AE846">
        <v>0</v>
      </c>
      <c r="AF846" t="s">
        <v>3910</v>
      </c>
      <c r="AG846" s="2">
        <v>3.0324074074074073E-3</v>
      </c>
      <c r="AH846" t="s">
        <v>3911</v>
      </c>
      <c r="AI846">
        <v>3</v>
      </c>
      <c r="AJ846" t="s">
        <v>3925</v>
      </c>
      <c r="AK846" s="3">
        <v>42197</v>
      </c>
      <c r="AL846" s="10">
        <f>YEAR(ufc_fights_2[[#This Row],[date]])</f>
        <v>2015</v>
      </c>
      <c r="AM846" t="s">
        <v>4061</v>
      </c>
      <c r="AN846">
        <v>1</v>
      </c>
      <c r="AO846" t="s">
        <v>3913</v>
      </c>
      <c r="AP846">
        <f>IF(ufc_fights_2[[#This Row],[winner]]="Red",ufc_fights_2[[#This Row],[r_fighter_id]],ufc_fights_2[[#This Row],[b_fighter_id]])</f>
        <v>1995</v>
      </c>
      <c r="AQ846" t="str">
        <f>_xlfn.XLOOKUP(ufc_fights_2[[#This Row],[winnerID]],ufc_fighters[id],ufc_fighters[fighter_name],"xxx",0,1)</f>
        <v>Jorge Masvidal</v>
      </c>
    </row>
    <row r="847" spans="1:43">
      <c r="A847">
        <v>1995</v>
      </c>
      <c r="B847">
        <v>770</v>
      </c>
      <c r="C847">
        <f>_xlfn.XLOOKUP(ufc_fights_2[[#This Row],[r_fighter_id]],ufc_fighters[id],ufc_fighters[year],"xxx",0,1)</f>
        <v>1984</v>
      </c>
      <c r="D847">
        <f>_xlfn.XLOOKUP(ufc_fights_2[[#This Row],[b_fighter_id]],ufc_fighters[id],ufc_fighters[year],"Prázdné",0,1)</f>
        <v>1985</v>
      </c>
      <c r="E847" s="10">
        <f>YEAR(ufc_fights_2[[#This Row],[date]])-ufc_fights_2[[#This Row],[r_year]]</f>
        <v>35</v>
      </c>
      <c r="F847" s="10">
        <f>YEAR(ufc_fights_2[[#This Row],[date]])-ufc_fights_2[[#This Row],[b_year]]</f>
        <v>34</v>
      </c>
      <c r="G847">
        <v>2</v>
      </c>
      <c r="H847">
        <v>0</v>
      </c>
      <c r="I847">
        <v>0.62570000000000003</v>
      </c>
      <c r="J847">
        <v>0.41349999999999998</v>
      </c>
      <c r="K847">
        <v>0.61960000000000004</v>
      </c>
      <c r="L847">
        <v>0.64429999999999998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4.8148148148148152E-3</v>
      </c>
      <c r="T847" s="2">
        <v>5.0925925925925921E-4</v>
      </c>
      <c r="U847">
        <v>0.57350000000000001</v>
      </c>
      <c r="V847">
        <v>0.31080000000000002</v>
      </c>
      <c r="W847">
        <v>0.77139999999999997</v>
      </c>
      <c r="X847">
        <v>0.875</v>
      </c>
      <c r="Y847">
        <v>0.88890000000000002</v>
      </c>
      <c r="Z847">
        <v>0.56520000000000004</v>
      </c>
      <c r="AA847">
        <v>0.36259999999999998</v>
      </c>
      <c r="AB847">
        <v>0.8</v>
      </c>
      <c r="AC847">
        <v>0.76919999999999999</v>
      </c>
      <c r="AD847">
        <v>0.6452</v>
      </c>
      <c r="AE847">
        <v>0</v>
      </c>
      <c r="AF847" t="s">
        <v>3926</v>
      </c>
      <c r="AG847" s="2">
        <v>3.472222222222222E-3</v>
      </c>
      <c r="AH847" t="s">
        <v>3927</v>
      </c>
      <c r="AI847">
        <v>5</v>
      </c>
      <c r="AJ847" t="s">
        <v>3928</v>
      </c>
      <c r="AK847" s="3">
        <v>43771</v>
      </c>
      <c r="AL847" s="10">
        <f>YEAR(ufc_fights_2[[#This Row],[date]])</f>
        <v>2019</v>
      </c>
      <c r="AM847" t="s">
        <v>4061</v>
      </c>
      <c r="AN847">
        <v>18</v>
      </c>
      <c r="AO847" t="s">
        <v>3913</v>
      </c>
      <c r="AP847">
        <f>IF(ufc_fights_2[[#This Row],[winner]]="Red",ufc_fights_2[[#This Row],[r_fighter_id]],ufc_fights_2[[#This Row],[b_fighter_id]])</f>
        <v>1995</v>
      </c>
      <c r="AQ847" t="str">
        <f>_xlfn.XLOOKUP(ufc_fights_2[[#This Row],[winnerID]],ufc_fighters[id],ufc_fighters[fighter_name],"xxx",0,1)</f>
        <v>Jorge Masvidal</v>
      </c>
    </row>
    <row r="848" spans="1:43">
      <c r="A848">
        <v>2473</v>
      </c>
      <c r="B848">
        <v>1995</v>
      </c>
      <c r="C848">
        <f>_xlfn.XLOOKUP(ufc_fights_2[[#This Row],[r_fighter_id]],ufc_fighters[id],ufc_fighters[year],"xxx",0,1)</f>
        <v>1984</v>
      </c>
      <c r="D848">
        <f>_xlfn.XLOOKUP(ufc_fights_2[[#This Row],[b_fighter_id]],ufc_fighters[id],ufc_fighters[year],"Prázdné",0,1)</f>
        <v>1984</v>
      </c>
      <c r="E848" s="10">
        <f>YEAR(ufc_fights_2[[#This Row],[date]])-ufc_fights_2[[#This Row],[r_year]]</f>
        <v>32</v>
      </c>
      <c r="F848" s="10">
        <f>YEAR(ufc_fights_2[[#This Row],[date]])-ufc_fights_2[[#This Row],[b_year]]</f>
        <v>32</v>
      </c>
      <c r="G848">
        <v>0</v>
      </c>
      <c r="H848">
        <v>1</v>
      </c>
      <c r="I848">
        <v>0.37680000000000002</v>
      </c>
      <c r="J848">
        <v>0.44140000000000001</v>
      </c>
      <c r="K848">
        <v>0.38129999999999997</v>
      </c>
      <c r="L848">
        <v>0.46929999999999999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 s="2">
        <v>3.4722222222222224E-4</v>
      </c>
      <c r="T848" s="2">
        <v>4.1666666666666669E-4</v>
      </c>
      <c r="U848">
        <v>0.1772</v>
      </c>
      <c r="V848">
        <v>0.3836</v>
      </c>
      <c r="W848">
        <v>0.54290000000000005</v>
      </c>
      <c r="X848">
        <v>0.79169999999999996</v>
      </c>
      <c r="Y848">
        <v>0.78569999999999995</v>
      </c>
      <c r="Z848">
        <v>0.375</v>
      </c>
      <c r="AA848">
        <v>0.4163</v>
      </c>
      <c r="AB848">
        <v>0.5</v>
      </c>
      <c r="AC848">
        <v>0.8</v>
      </c>
      <c r="AD848">
        <v>0</v>
      </c>
      <c r="AE848">
        <v>0.52</v>
      </c>
      <c r="AF848" t="s">
        <v>3915</v>
      </c>
      <c r="AG848" s="2">
        <v>3.472222222222222E-3</v>
      </c>
      <c r="AH848" t="s">
        <v>3911</v>
      </c>
      <c r="AI848">
        <v>3</v>
      </c>
      <c r="AJ848" t="s">
        <v>3929</v>
      </c>
      <c r="AK848" s="3">
        <v>42581</v>
      </c>
      <c r="AL848" s="10">
        <f>YEAR(ufc_fights_2[[#This Row],[date]])</f>
        <v>2016</v>
      </c>
      <c r="AM848" t="s">
        <v>4061</v>
      </c>
      <c r="AN848">
        <v>45</v>
      </c>
      <c r="AO848" t="s">
        <v>3918</v>
      </c>
      <c r="AP848">
        <f>IF(ufc_fights_2[[#This Row],[winner]]="Red",ufc_fights_2[[#This Row],[r_fighter_id]],ufc_fights_2[[#This Row],[b_fighter_id]])</f>
        <v>1995</v>
      </c>
      <c r="AQ848" t="str">
        <f>_xlfn.XLOOKUP(ufc_fights_2[[#This Row],[winnerID]],ufc_fighters[id],ufc_fighters[fighter_name],"xxx",0,1)</f>
        <v>Jorge Masvidal</v>
      </c>
    </row>
    <row r="849" spans="1:43">
      <c r="A849">
        <v>522</v>
      </c>
      <c r="B849">
        <v>3417</v>
      </c>
      <c r="C849">
        <f>_xlfn.XLOOKUP(ufc_fights_2[[#This Row],[r_fighter_id]],ufc_fighters[id],ufc_fighters[year],"xxx",0,1)</f>
        <v>1993</v>
      </c>
      <c r="D849">
        <f>_xlfn.XLOOKUP(ufc_fights_2[[#This Row],[b_fighter_id]],ufc_fighters[id],ufc_fighters[year],"Prázdné",0,1)</f>
        <v>1984</v>
      </c>
      <c r="E849" s="10">
        <f>YEAR(ufc_fights_2[[#This Row],[date]])-ufc_fights_2[[#This Row],[r_year]]</f>
        <v>24</v>
      </c>
      <c r="F849" s="10">
        <f>YEAR(ufc_fights_2[[#This Row],[date]])-ufc_fights_2[[#This Row],[b_year]]</f>
        <v>33</v>
      </c>
      <c r="G849">
        <v>1</v>
      </c>
      <c r="H849">
        <v>0</v>
      </c>
      <c r="I849">
        <v>0.60509999999999997</v>
      </c>
      <c r="J849">
        <v>0.2</v>
      </c>
      <c r="K849">
        <v>0.60509999999999997</v>
      </c>
      <c r="L849">
        <v>0.20499999999999999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 s="2">
        <v>2.199074074074074E-4</v>
      </c>
      <c r="T849" s="2">
        <v>8.1018518518518516E-5</v>
      </c>
      <c r="U849">
        <v>0.5625</v>
      </c>
      <c r="V849">
        <v>0.16439999999999999</v>
      </c>
      <c r="W849">
        <v>0.5</v>
      </c>
      <c r="X849">
        <v>0.90480000000000005</v>
      </c>
      <c r="Y849">
        <v>1</v>
      </c>
      <c r="Z849">
        <v>0.59060000000000001</v>
      </c>
      <c r="AA849">
        <v>0.19500000000000001</v>
      </c>
      <c r="AB849">
        <v>0.8</v>
      </c>
      <c r="AC849">
        <v>1</v>
      </c>
      <c r="AD849">
        <v>1</v>
      </c>
      <c r="AE849">
        <v>0</v>
      </c>
      <c r="AF849" t="s">
        <v>3933</v>
      </c>
      <c r="AG849" s="2">
        <v>3.3333333333333335E-3</v>
      </c>
      <c r="AH849" t="s">
        <v>3911</v>
      </c>
      <c r="AI849">
        <v>3</v>
      </c>
      <c r="AJ849" t="s">
        <v>3952</v>
      </c>
      <c r="AK849" s="3">
        <v>42889</v>
      </c>
      <c r="AL849" s="10">
        <f>YEAR(ufc_fights_2[[#This Row],[date]])</f>
        <v>2017</v>
      </c>
      <c r="AM849" t="s">
        <v>4061</v>
      </c>
      <c r="AN849">
        <v>13</v>
      </c>
      <c r="AO849" t="s">
        <v>3913</v>
      </c>
      <c r="AP849">
        <f>IF(ufc_fights_2[[#This Row],[winner]]="Red",ufc_fights_2[[#This Row],[r_fighter_id]],ufc_fights_2[[#This Row],[b_fighter_id]])</f>
        <v>522</v>
      </c>
      <c r="AQ849" t="str">
        <f>_xlfn.XLOOKUP(ufc_fights_2[[#This Row],[winnerID]],ufc_fighters[id],ufc_fighters[fighter_name],"xxx",0,1)</f>
        <v>Luan Chagas</v>
      </c>
    </row>
    <row r="850" spans="1:43">
      <c r="A850">
        <v>3256</v>
      </c>
      <c r="B850">
        <v>1995</v>
      </c>
      <c r="C850">
        <f>_xlfn.XLOOKUP(ufc_fights_2[[#This Row],[r_fighter_id]],ufc_fighters[id],ufc_fighters[year],"xxx",0,1)</f>
        <v>1992</v>
      </c>
      <c r="D850">
        <f>_xlfn.XLOOKUP(ufc_fights_2[[#This Row],[b_fighter_id]],ufc_fighters[id],ufc_fighters[year],"Prázdné",0,1)</f>
        <v>1984</v>
      </c>
      <c r="E850" s="10">
        <f>YEAR(ufc_fights_2[[#This Row],[date]])-ufc_fights_2[[#This Row],[r_year]]</f>
        <v>27</v>
      </c>
      <c r="F850" s="10">
        <f>YEAR(ufc_fights_2[[#This Row],[date]])-ufc_fights_2[[#This Row],[b_year]]</f>
        <v>35</v>
      </c>
      <c r="G850">
        <v>1</v>
      </c>
      <c r="H850">
        <v>1</v>
      </c>
      <c r="I850">
        <v>0.4884</v>
      </c>
      <c r="J850">
        <v>0.48609999999999998</v>
      </c>
      <c r="K850">
        <v>0.5</v>
      </c>
      <c r="L850">
        <v>0.51900000000000002</v>
      </c>
      <c r="M850">
        <v>1</v>
      </c>
      <c r="N850">
        <v>0.5</v>
      </c>
      <c r="O850">
        <v>0</v>
      </c>
      <c r="P850">
        <v>0</v>
      </c>
      <c r="Q850">
        <v>0</v>
      </c>
      <c r="R850">
        <v>0</v>
      </c>
      <c r="S850" s="2">
        <v>6.3657407407407413E-4</v>
      </c>
      <c r="T850" s="2">
        <v>5.4398148148148144E-4</v>
      </c>
      <c r="U850">
        <v>0.43590000000000001</v>
      </c>
      <c r="V850">
        <v>0.35289999999999999</v>
      </c>
      <c r="W850">
        <v>1</v>
      </c>
      <c r="X850">
        <v>1</v>
      </c>
      <c r="Y850">
        <v>0.77780000000000005</v>
      </c>
      <c r="Z850">
        <v>0.51280000000000003</v>
      </c>
      <c r="AA850">
        <v>0.47689999999999999</v>
      </c>
      <c r="AB850">
        <v>0.5</v>
      </c>
      <c r="AC850">
        <v>0.5</v>
      </c>
      <c r="AD850">
        <v>0</v>
      </c>
      <c r="AE850">
        <v>1</v>
      </c>
      <c r="AF850" t="s">
        <v>3910</v>
      </c>
      <c r="AG850" s="2">
        <v>2.1412037037037038E-3</v>
      </c>
      <c r="AH850" t="s">
        <v>3927</v>
      </c>
      <c r="AI850">
        <v>5</v>
      </c>
      <c r="AJ850" t="s">
        <v>3931</v>
      </c>
      <c r="AK850" s="3">
        <v>43540</v>
      </c>
      <c r="AL850" s="10">
        <f>YEAR(ufc_fights_2[[#This Row],[date]])</f>
        <v>2019</v>
      </c>
      <c r="AM850" t="s">
        <v>4061</v>
      </c>
      <c r="AN850">
        <v>70</v>
      </c>
      <c r="AO850" t="s">
        <v>3918</v>
      </c>
      <c r="AP850">
        <f>IF(ufc_fights_2[[#This Row],[winner]]="Red",ufc_fights_2[[#This Row],[r_fighter_id]],ufc_fights_2[[#This Row],[b_fighter_id]])</f>
        <v>1995</v>
      </c>
      <c r="AQ850" t="str">
        <f>_xlfn.XLOOKUP(ufc_fights_2[[#This Row],[winnerID]],ufc_fighters[id],ufc_fighters[fighter_name],"xxx",0,1)</f>
        <v>Jorge Masvidal</v>
      </c>
    </row>
    <row r="851" spans="1:43">
      <c r="A851">
        <v>523</v>
      </c>
      <c r="B851">
        <v>1995</v>
      </c>
      <c r="C851">
        <f>_xlfn.XLOOKUP(ufc_fights_2[[#This Row],[r_fighter_id]],ufc_fighters[id],ufc_fighters[year],"xxx",0,1)</f>
        <v>1983</v>
      </c>
      <c r="D851">
        <f>_xlfn.XLOOKUP(ufc_fights_2[[#This Row],[b_fighter_id]],ufc_fighters[id],ufc_fighters[year],"Prázdné",0,1)</f>
        <v>1984</v>
      </c>
      <c r="E851" s="10">
        <f>YEAR(ufc_fights_2[[#This Row],[date]])-ufc_fights_2[[#This Row],[r_year]]</f>
        <v>34</v>
      </c>
      <c r="F851" s="10">
        <f>YEAR(ufc_fights_2[[#This Row],[date]])-ufc_fights_2[[#This Row],[b_year]]</f>
        <v>33</v>
      </c>
      <c r="G851">
        <v>0</v>
      </c>
      <c r="H851">
        <v>2</v>
      </c>
      <c r="I851">
        <v>0.46150000000000002</v>
      </c>
      <c r="J851">
        <v>0.56859999999999999</v>
      </c>
      <c r="K851">
        <v>0.46150000000000002</v>
      </c>
      <c r="L851">
        <v>0.56859999999999999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</v>
      </c>
      <c r="T851" s="2">
        <v>6.9444444444444444E-5</v>
      </c>
      <c r="U851">
        <v>0.2326</v>
      </c>
      <c r="V851">
        <v>0.50700000000000001</v>
      </c>
      <c r="W851">
        <v>1</v>
      </c>
      <c r="X851">
        <v>0.86670000000000003</v>
      </c>
      <c r="Y851">
        <v>0.83330000000000004</v>
      </c>
      <c r="Z851">
        <v>0.46150000000000002</v>
      </c>
      <c r="AA851">
        <v>0.52439999999999998</v>
      </c>
      <c r="AB851">
        <v>0</v>
      </c>
      <c r="AC851">
        <v>0.81820000000000004</v>
      </c>
      <c r="AD851">
        <v>0</v>
      </c>
      <c r="AE851">
        <v>0.66669999999999996</v>
      </c>
      <c r="AF851" t="s">
        <v>3910</v>
      </c>
      <c r="AG851" s="2">
        <v>6.9444444444444447E-4</v>
      </c>
      <c r="AH851" t="s">
        <v>3911</v>
      </c>
      <c r="AI851">
        <v>3</v>
      </c>
      <c r="AJ851" t="s">
        <v>3914</v>
      </c>
      <c r="AK851" s="3">
        <v>42763</v>
      </c>
      <c r="AL851" s="10">
        <f>YEAR(ufc_fights_2[[#This Row],[date]])</f>
        <v>2017</v>
      </c>
      <c r="AM851" t="s">
        <v>4061</v>
      </c>
      <c r="AN851">
        <v>74</v>
      </c>
      <c r="AO851" t="s">
        <v>3918</v>
      </c>
      <c r="AP851">
        <f>IF(ufc_fights_2[[#This Row],[winner]]="Red",ufc_fights_2[[#This Row],[r_fighter_id]],ufc_fights_2[[#This Row],[b_fighter_id]])</f>
        <v>1995</v>
      </c>
      <c r="AQ851" t="str">
        <f>_xlfn.XLOOKUP(ufc_fights_2[[#This Row],[winnerID]],ufc_fighters[id],ufc_fighters[fighter_name],"xxx",0,1)</f>
        <v>Jorge Masvidal</v>
      </c>
    </row>
    <row r="852" spans="1:43">
      <c r="A852">
        <v>2558</v>
      </c>
      <c r="B852">
        <v>1761</v>
      </c>
      <c r="C852">
        <f>_xlfn.XLOOKUP(ufc_fights_2[[#This Row],[r_fighter_id]],ufc_fighters[id],ufc_fighters[year],"xxx",0,1)</f>
        <v>1986</v>
      </c>
      <c r="D852">
        <f>_xlfn.XLOOKUP(ufc_fights_2[[#This Row],[b_fighter_id]],ufc_fighters[id],ufc_fighters[year],"Prázdné",0,1)</f>
        <v>1986</v>
      </c>
      <c r="E852" s="10">
        <f>YEAR(ufc_fights_2[[#This Row],[date]])-ufc_fights_2[[#This Row],[r_year]]</f>
        <v>29</v>
      </c>
      <c r="F852" s="10">
        <f>YEAR(ufc_fights_2[[#This Row],[date]])-ufc_fights_2[[#This Row],[b_year]]</f>
        <v>29</v>
      </c>
      <c r="G852">
        <v>0</v>
      </c>
      <c r="H852">
        <v>1</v>
      </c>
      <c r="I852">
        <v>0.32669999999999999</v>
      </c>
      <c r="J852">
        <v>0.55649999999999999</v>
      </c>
      <c r="K852">
        <v>0.34620000000000001</v>
      </c>
      <c r="L852">
        <v>0.58199999999999996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6.3657407407407413E-4</v>
      </c>
      <c r="T852" s="2">
        <v>3.5879629629629629E-4</v>
      </c>
      <c r="U852">
        <v>0.23169999999999999</v>
      </c>
      <c r="V852">
        <v>0.46589999999999998</v>
      </c>
      <c r="W852">
        <v>0.61539999999999995</v>
      </c>
      <c r="X852">
        <v>1</v>
      </c>
      <c r="Y852">
        <v>1</v>
      </c>
      <c r="Z852">
        <v>0.3196</v>
      </c>
      <c r="AA852">
        <v>0.50529999999999997</v>
      </c>
      <c r="AB852">
        <v>0.5</v>
      </c>
      <c r="AC852">
        <v>0.83330000000000004</v>
      </c>
      <c r="AD852">
        <v>0</v>
      </c>
      <c r="AE852">
        <v>0.78569999999999995</v>
      </c>
      <c r="AF852" t="s">
        <v>3910</v>
      </c>
      <c r="AG852" s="2">
        <v>2.1643518518518518E-3</v>
      </c>
      <c r="AH852" t="s">
        <v>3911</v>
      </c>
      <c r="AI852">
        <v>3</v>
      </c>
      <c r="AJ852" t="s">
        <v>3914</v>
      </c>
      <c r="AK852" s="3">
        <v>42182</v>
      </c>
      <c r="AL852" s="10">
        <f>YEAR(ufc_fights_2[[#This Row],[date]])</f>
        <v>2015</v>
      </c>
      <c r="AM852" t="s">
        <v>4061</v>
      </c>
      <c r="AN852">
        <v>69</v>
      </c>
      <c r="AO852" t="s">
        <v>3918</v>
      </c>
      <c r="AP852">
        <f>IF(ufc_fights_2[[#This Row],[winner]]="Red",ufc_fights_2[[#This Row],[r_fighter_id]],ufc_fights_2[[#This Row],[b_fighter_id]])</f>
        <v>1761</v>
      </c>
      <c r="AQ852" t="str">
        <f>_xlfn.XLOOKUP(ufc_fights_2[[#This Row],[winnerID]],ufc_fighters[id],ufc_fighters[fighter_name],"xxx",0,1)</f>
        <v>Lorenz Larkin</v>
      </c>
    </row>
    <row r="853" spans="1:43">
      <c r="A853">
        <v>1409</v>
      </c>
      <c r="B853">
        <v>1761</v>
      </c>
      <c r="C853">
        <f>_xlfn.XLOOKUP(ufc_fights_2[[#This Row],[r_fighter_id]],ufc_fighters[id],ufc_fighters[year],"xxx",0,1)</f>
        <v>1983</v>
      </c>
      <c r="D853">
        <f>_xlfn.XLOOKUP(ufc_fights_2[[#This Row],[b_fighter_id]],ufc_fighters[id],ufc_fighters[year],"Prázdné",0,1)</f>
        <v>1986</v>
      </c>
      <c r="E853" s="10">
        <f>YEAR(ufc_fights_2[[#This Row],[date]])-ufc_fights_2[[#This Row],[r_year]]</f>
        <v>32</v>
      </c>
      <c r="F853" s="10">
        <f>YEAR(ufc_fights_2[[#This Row],[date]])-ufc_fights_2[[#This Row],[b_year]]</f>
        <v>29</v>
      </c>
      <c r="G853">
        <v>0</v>
      </c>
      <c r="H853">
        <v>1</v>
      </c>
      <c r="I853">
        <v>0.66669999999999996</v>
      </c>
      <c r="J853">
        <v>0.57999999999999996</v>
      </c>
      <c r="K853">
        <v>0.66669999999999996</v>
      </c>
      <c r="L853">
        <v>0.57999999999999996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3.4722222222222224E-4</v>
      </c>
      <c r="T853" s="2">
        <v>1.273148148148148E-4</v>
      </c>
      <c r="U853">
        <v>0</v>
      </c>
      <c r="V853">
        <v>0.54549999999999998</v>
      </c>
      <c r="W853">
        <v>0</v>
      </c>
      <c r="X853">
        <v>0.90910000000000002</v>
      </c>
      <c r="Y853">
        <v>1</v>
      </c>
      <c r="Z853">
        <v>0.58330000000000004</v>
      </c>
      <c r="AA853">
        <v>0.45950000000000002</v>
      </c>
      <c r="AB853">
        <v>1</v>
      </c>
      <c r="AC853">
        <v>0.66669999999999996</v>
      </c>
      <c r="AD853">
        <v>0</v>
      </c>
      <c r="AE853">
        <v>1</v>
      </c>
      <c r="AF853" t="s">
        <v>3910</v>
      </c>
      <c r="AG853" s="2">
        <v>1.5856481481481481E-3</v>
      </c>
      <c r="AH853" t="s">
        <v>3911</v>
      </c>
      <c r="AI853">
        <v>3</v>
      </c>
      <c r="AJ853" t="s">
        <v>3914</v>
      </c>
      <c r="AK853" s="3">
        <v>42022</v>
      </c>
      <c r="AL853" s="10">
        <f>YEAR(ufc_fights_2[[#This Row],[date]])</f>
        <v>2015</v>
      </c>
      <c r="AM853" t="s">
        <v>4061</v>
      </c>
      <c r="AN853">
        <v>61</v>
      </c>
      <c r="AO853" t="s">
        <v>3918</v>
      </c>
      <c r="AP853">
        <f>IF(ufc_fights_2[[#This Row],[winner]]="Red",ufc_fights_2[[#This Row],[r_fighter_id]],ufc_fights_2[[#This Row],[b_fighter_id]])</f>
        <v>1761</v>
      </c>
      <c r="AQ853" t="str">
        <f>_xlfn.XLOOKUP(ufc_fights_2[[#This Row],[winnerID]],ufc_fighters[id],ufc_fighters[fighter_name],"xxx",0,1)</f>
        <v>Lorenz Larkin</v>
      </c>
    </row>
    <row r="854" spans="1:43">
      <c r="A854">
        <v>3097</v>
      </c>
      <c r="B854">
        <v>1273</v>
      </c>
      <c r="C854">
        <f>_xlfn.XLOOKUP(ufc_fights_2[[#This Row],[r_fighter_id]],ufc_fighters[id],ufc_fighters[year],"xxx",0,1)</f>
        <v>1981</v>
      </c>
      <c r="D854">
        <f>_xlfn.XLOOKUP(ufc_fights_2[[#This Row],[b_fighter_id]],ufc_fighters[id],ufc_fighters[year],"Prázdné",0,1)</f>
        <v>1982</v>
      </c>
      <c r="E854" s="10">
        <f>YEAR(ufc_fights_2[[#This Row],[date]])-ufc_fights_2[[#This Row],[r_year]]</f>
        <v>29</v>
      </c>
      <c r="F854" s="10">
        <f>YEAR(ufc_fights_2[[#This Row],[date]])-ufc_fights_2[[#This Row],[b_year]]</f>
        <v>28</v>
      </c>
      <c r="G854">
        <v>0</v>
      </c>
      <c r="H854">
        <v>0</v>
      </c>
      <c r="I854">
        <v>0.74680000000000002</v>
      </c>
      <c r="J854">
        <v>0.14810000000000001</v>
      </c>
      <c r="K854">
        <v>0.86570000000000003</v>
      </c>
      <c r="L854">
        <v>0.58330000000000004</v>
      </c>
      <c r="M854">
        <v>1</v>
      </c>
      <c r="N854">
        <v>0</v>
      </c>
      <c r="O854">
        <v>6</v>
      </c>
      <c r="P854">
        <v>0</v>
      </c>
      <c r="Q854">
        <v>1</v>
      </c>
      <c r="R854">
        <v>0</v>
      </c>
      <c r="S854" s="2">
        <v>1.4282407407407407E-2</v>
      </c>
      <c r="T854" s="2">
        <v>4.2824074074074075E-4</v>
      </c>
      <c r="U854">
        <v>0.64810000000000001</v>
      </c>
      <c r="V854">
        <v>0.125</v>
      </c>
      <c r="W854">
        <v>0.94440000000000002</v>
      </c>
      <c r="X854">
        <v>1</v>
      </c>
      <c r="Y854">
        <v>0.5</v>
      </c>
      <c r="Z854">
        <v>0.55559999999999998</v>
      </c>
      <c r="AA854">
        <v>4.7600000000000003E-2</v>
      </c>
      <c r="AB854">
        <v>0</v>
      </c>
      <c r="AC854">
        <v>0</v>
      </c>
      <c r="AD854">
        <v>0.80330000000000001</v>
      </c>
      <c r="AE854">
        <v>0.6</v>
      </c>
      <c r="AF854" t="s">
        <v>3915</v>
      </c>
      <c r="AG854" s="2">
        <v>3.472222222222222E-3</v>
      </c>
      <c r="AH854" t="s">
        <v>3927</v>
      </c>
      <c r="AI854">
        <v>5</v>
      </c>
      <c r="AJ854" t="s">
        <v>4016</v>
      </c>
      <c r="AK854" s="3">
        <v>40264</v>
      </c>
      <c r="AL854" s="10">
        <f>YEAR(ufc_fights_2[[#This Row],[date]])</f>
        <v>2010</v>
      </c>
      <c r="AM854" t="s">
        <v>4061</v>
      </c>
      <c r="AN854">
        <v>9</v>
      </c>
      <c r="AO854" t="s">
        <v>3913</v>
      </c>
      <c r="AP854">
        <f>IF(ufc_fights_2[[#This Row],[winner]]="Red",ufc_fights_2[[#This Row],[r_fighter_id]],ufc_fights_2[[#This Row],[b_fighter_id]])</f>
        <v>3097</v>
      </c>
      <c r="AQ854" t="str">
        <f>_xlfn.XLOOKUP(ufc_fights_2[[#This Row],[winnerID]],ufc_fighters[id],ufc_fighters[fighter_name],"xxx",0,1)</f>
        <v>Georges St-Pierre</v>
      </c>
    </row>
    <row r="855" spans="1:43">
      <c r="A855">
        <v>485</v>
      </c>
      <c r="B855">
        <v>754</v>
      </c>
      <c r="C855">
        <f>_xlfn.XLOOKUP(ufc_fights_2[[#This Row],[r_fighter_id]],ufc_fighters[id],ufc_fighters[year],"xxx",0,1)</f>
        <v>1978</v>
      </c>
      <c r="D855">
        <f>_xlfn.XLOOKUP(ufc_fights_2[[#This Row],[b_fighter_id]],ufc_fighters[id],ufc_fighters[year],"Prázdné",0,1)</f>
        <v>1974</v>
      </c>
      <c r="E855" s="10">
        <f>YEAR(ufc_fights_2[[#This Row],[date]])-ufc_fights_2[[#This Row],[r_year]]</f>
        <v>29</v>
      </c>
      <c r="F855" s="10">
        <f>YEAR(ufc_fights_2[[#This Row],[date]])-ufc_fights_2[[#This Row],[b_year]]</f>
        <v>33</v>
      </c>
      <c r="G855">
        <v>0</v>
      </c>
      <c r="H855">
        <v>0</v>
      </c>
      <c r="I855">
        <v>0.88890000000000002</v>
      </c>
      <c r="J855">
        <v>0.6</v>
      </c>
      <c r="K855">
        <v>0.94810000000000005</v>
      </c>
      <c r="L855">
        <v>0.84089999999999998</v>
      </c>
      <c r="M855">
        <v>1</v>
      </c>
      <c r="N855">
        <v>0</v>
      </c>
      <c r="O855">
        <v>2</v>
      </c>
      <c r="P855">
        <v>1</v>
      </c>
      <c r="Q855">
        <v>0</v>
      </c>
      <c r="R855">
        <v>1</v>
      </c>
      <c r="S855" s="2">
        <v>3.3217592592592591E-3</v>
      </c>
      <c r="T855" s="2">
        <v>1.5972222222222223E-3</v>
      </c>
      <c r="U855">
        <v>0.86360000000000003</v>
      </c>
      <c r="V855">
        <v>0.5</v>
      </c>
      <c r="W855">
        <v>0</v>
      </c>
      <c r="X855">
        <v>1</v>
      </c>
      <c r="Y855">
        <v>0</v>
      </c>
      <c r="Z855">
        <v>0.75</v>
      </c>
      <c r="AA855">
        <v>0</v>
      </c>
      <c r="AB855">
        <v>0.8</v>
      </c>
      <c r="AC855">
        <v>1</v>
      </c>
      <c r="AD855">
        <v>1</v>
      </c>
      <c r="AE855">
        <v>0.8</v>
      </c>
      <c r="AF855" t="s">
        <v>3910</v>
      </c>
      <c r="AG855" s="2">
        <v>2.4652777777777776E-3</v>
      </c>
      <c r="AH855" t="s">
        <v>3911</v>
      </c>
      <c r="AI855">
        <v>3</v>
      </c>
      <c r="AJ855" t="s">
        <v>3967</v>
      </c>
      <c r="AK855" s="3">
        <v>39445</v>
      </c>
      <c r="AL855" s="10">
        <f>YEAR(ufc_fights_2[[#This Row],[date]])</f>
        <v>2007</v>
      </c>
      <c r="AM855" t="s">
        <v>4061</v>
      </c>
      <c r="AN855">
        <v>1</v>
      </c>
      <c r="AO855" t="s">
        <v>3913</v>
      </c>
      <c r="AP855">
        <f>IF(ufc_fights_2[[#This Row],[winner]]="Red",ufc_fights_2[[#This Row],[r_fighter_id]],ufc_fights_2[[#This Row],[b_fighter_id]])</f>
        <v>485</v>
      </c>
      <c r="AQ855" t="str">
        <f>_xlfn.XLOOKUP(ufc_fights_2[[#This Row],[winnerID]],ufc_fighters[id],ufc_fighters[fighter_name],"xxx",0,1)</f>
        <v>Roan Carneiro</v>
      </c>
    </row>
    <row r="856" spans="1:43">
      <c r="A856">
        <v>3097</v>
      </c>
      <c r="B856">
        <v>3284</v>
      </c>
      <c r="C856">
        <f>_xlfn.XLOOKUP(ufc_fights_2[[#This Row],[r_fighter_id]],ufc_fighters[id],ufc_fighters[year],"xxx",0,1)</f>
        <v>1981</v>
      </c>
      <c r="D856">
        <f>_xlfn.XLOOKUP(ufc_fights_2[[#This Row],[b_fighter_id]],ufc_fighters[id],ufc_fighters[year],"Prázdné",0,1)</f>
        <v>1972</v>
      </c>
      <c r="E856" s="10">
        <f>YEAR(ufc_fights_2[[#This Row],[date]])-ufc_fights_2[[#This Row],[r_year]]</f>
        <v>24</v>
      </c>
      <c r="F856" s="10">
        <f>YEAR(ufc_fights_2[[#This Row],[date]])-ufc_fights_2[[#This Row],[b_year]]</f>
        <v>33</v>
      </c>
      <c r="G856">
        <v>0</v>
      </c>
      <c r="H856">
        <v>0</v>
      </c>
      <c r="I856">
        <v>0.78120000000000001</v>
      </c>
      <c r="J856">
        <v>0.33329999999999999</v>
      </c>
      <c r="K856">
        <v>0.84089999999999998</v>
      </c>
      <c r="L856">
        <v>0.33329999999999999</v>
      </c>
      <c r="M856">
        <v>1</v>
      </c>
      <c r="N856">
        <v>0</v>
      </c>
      <c r="O856">
        <v>2</v>
      </c>
      <c r="P856">
        <v>0</v>
      </c>
      <c r="Q856">
        <v>0</v>
      </c>
      <c r="R856">
        <v>0</v>
      </c>
      <c r="S856" s="2">
        <v>2.5115740740740741E-3</v>
      </c>
      <c r="T856" s="2">
        <v>0</v>
      </c>
      <c r="U856">
        <v>0.78120000000000001</v>
      </c>
      <c r="V856">
        <v>0.5</v>
      </c>
      <c r="W856">
        <v>0</v>
      </c>
      <c r="X856">
        <v>0</v>
      </c>
      <c r="Y856">
        <v>0</v>
      </c>
      <c r="Z856">
        <v>0.66669999999999996</v>
      </c>
      <c r="AA856">
        <v>0.33329999999999999</v>
      </c>
      <c r="AB856">
        <v>0</v>
      </c>
      <c r="AC856">
        <v>0</v>
      </c>
      <c r="AD856">
        <v>0.80769999999999997</v>
      </c>
      <c r="AE856">
        <v>0</v>
      </c>
      <c r="AF856" t="s">
        <v>3933</v>
      </c>
      <c r="AG856" s="2">
        <v>2.8819444444444444E-3</v>
      </c>
      <c r="AH856" t="s">
        <v>3911</v>
      </c>
      <c r="AI856">
        <v>3</v>
      </c>
      <c r="AJ856" t="s">
        <v>3925</v>
      </c>
      <c r="AK856" s="3">
        <v>38584</v>
      </c>
      <c r="AL856" s="10">
        <f>YEAR(ufc_fights_2[[#This Row],[date]])</f>
        <v>2005</v>
      </c>
      <c r="AM856" t="s">
        <v>4061</v>
      </c>
      <c r="AN856">
        <v>1</v>
      </c>
      <c r="AO856" t="s">
        <v>3913</v>
      </c>
      <c r="AP856">
        <f>IF(ufc_fights_2[[#This Row],[winner]]="Red",ufc_fights_2[[#This Row],[r_fighter_id]],ufc_fights_2[[#This Row],[b_fighter_id]])</f>
        <v>3097</v>
      </c>
      <c r="AQ856" t="str">
        <f>_xlfn.XLOOKUP(ufc_fights_2[[#This Row],[winnerID]],ufc_fighters[id],ufc_fighters[fighter_name],"xxx",0,1)</f>
        <v>Georges St-Pierre</v>
      </c>
    </row>
    <row r="857" spans="1:43">
      <c r="A857">
        <v>3097</v>
      </c>
      <c r="B857">
        <v>1690</v>
      </c>
      <c r="C857">
        <f>_xlfn.XLOOKUP(ufc_fights_2[[#This Row],[r_fighter_id]],ufc_fighters[id],ufc_fighters[year],"xxx",0,1)</f>
        <v>1981</v>
      </c>
      <c r="D857">
        <f>_xlfn.XLOOKUP(ufc_fights_2[[#This Row],[b_fighter_id]],ufc_fighters[id],ufc_fighters[year],"Prázdné",0,1)</f>
        <v>1977</v>
      </c>
      <c r="E857" s="10">
        <f>YEAR(ufc_fights_2[[#This Row],[date]])-ufc_fights_2[[#This Row],[r_year]]</f>
        <v>26</v>
      </c>
      <c r="F857" s="10">
        <f>YEAR(ufc_fights_2[[#This Row],[date]])-ufc_fights_2[[#This Row],[b_year]]</f>
        <v>30</v>
      </c>
      <c r="G857">
        <v>0</v>
      </c>
      <c r="H857">
        <v>0</v>
      </c>
      <c r="I857">
        <v>0.623</v>
      </c>
      <c r="J857">
        <v>9.7600000000000006E-2</v>
      </c>
      <c r="K857">
        <v>0.81379999999999997</v>
      </c>
      <c r="L857">
        <v>0.26419999999999999</v>
      </c>
      <c r="M857">
        <v>1</v>
      </c>
      <c r="N857">
        <v>0.25</v>
      </c>
      <c r="O857">
        <v>5</v>
      </c>
      <c r="P857">
        <v>0</v>
      </c>
      <c r="Q857">
        <v>0</v>
      </c>
      <c r="R857">
        <v>0</v>
      </c>
      <c r="S857" s="2">
        <v>6.4583333333333333E-3</v>
      </c>
      <c r="T857" s="2">
        <v>1.0069444444444444E-3</v>
      </c>
      <c r="U857">
        <v>0.45950000000000002</v>
      </c>
      <c r="V857">
        <v>0.1</v>
      </c>
      <c r="W857">
        <v>1</v>
      </c>
      <c r="X857">
        <v>0.85709999999999997</v>
      </c>
      <c r="Y857">
        <v>0</v>
      </c>
      <c r="Z857">
        <v>0.61539999999999995</v>
      </c>
      <c r="AA857">
        <v>5.2600000000000001E-2</v>
      </c>
      <c r="AB857">
        <v>0</v>
      </c>
      <c r="AC857">
        <v>0</v>
      </c>
      <c r="AD857">
        <v>0.63639999999999997</v>
      </c>
      <c r="AE857">
        <v>0.66669999999999996</v>
      </c>
      <c r="AF857" t="s">
        <v>3915</v>
      </c>
      <c r="AG857" s="2">
        <v>3.472222222222222E-3</v>
      </c>
      <c r="AH857" t="s">
        <v>3911</v>
      </c>
      <c r="AI857">
        <v>3</v>
      </c>
      <c r="AJ857" t="s">
        <v>3925</v>
      </c>
      <c r="AK857" s="3">
        <v>39319</v>
      </c>
      <c r="AL857" s="10">
        <f>YEAR(ufc_fights_2[[#This Row],[date]])</f>
        <v>2007</v>
      </c>
      <c r="AM857" t="s">
        <v>4061</v>
      </c>
      <c r="AN857">
        <v>1</v>
      </c>
      <c r="AO857" t="s">
        <v>3913</v>
      </c>
      <c r="AP857">
        <f>IF(ufc_fights_2[[#This Row],[winner]]="Red",ufc_fights_2[[#This Row],[r_fighter_id]],ufc_fights_2[[#This Row],[b_fighter_id]])</f>
        <v>3097</v>
      </c>
      <c r="AQ857" t="str">
        <f>_xlfn.XLOOKUP(ufc_fights_2[[#This Row],[winnerID]],ufc_fighters[id],ufc_fighters[fighter_name],"xxx",0,1)</f>
        <v>Georges St-Pierre</v>
      </c>
    </row>
    <row r="858" spans="1:43">
      <c r="A858">
        <v>2884</v>
      </c>
      <c r="B858">
        <v>706</v>
      </c>
      <c r="C858">
        <f>_xlfn.XLOOKUP(ufc_fights_2[[#This Row],[r_fighter_id]],ufc_fighters[id],ufc_fighters[year],"xxx",0,1)</f>
        <v>1983</v>
      </c>
      <c r="D858">
        <f>_xlfn.XLOOKUP(ufc_fights_2[[#This Row],[b_fighter_id]],ufc_fighters[id],ufc_fighters[year],"Prázdné",0,1)</f>
        <v>1973</v>
      </c>
      <c r="E858" s="10">
        <f>YEAR(ufc_fights_2[[#This Row],[date]])-ufc_fights_2[[#This Row],[r_year]]</f>
        <v>26</v>
      </c>
      <c r="F858" s="10">
        <f>YEAR(ufc_fights_2[[#This Row],[date]])-ufc_fights_2[[#This Row],[b_year]]</f>
        <v>36</v>
      </c>
      <c r="G858">
        <v>0</v>
      </c>
      <c r="H858">
        <v>0</v>
      </c>
      <c r="I858">
        <v>0.56410000000000005</v>
      </c>
      <c r="J858">
        <v>0.33329999999999999</v>
      </c>
      <c r="K858">
        <v>0.62</v>
      </c>
      <c r="L858">
        <v>0.5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6.2500000000000001E-4</v>
      </c>
      <c r="T858" s="2">
        <v>7.7546296296296293E-4</v>
      </c>
      <c r="U858">
        <v>0.375</v>
      </c>
      <c r="V858">
        <v>0.15790000000000001</v>
      </c>
      <c r="W858">
        <v>0.85709999999999997</v>
      </c>
      <c r="X858">
        <v>1</v>
      </c>
      <c r="Y858">
        <v>1</v>
      </c>
      <c r="Z858">
        <v>0.28570000000000001</v>
      </c>
      <c r="AA858">
        <v>0.17649999999999999</v>
      </c>
      <c r="AB858">
        <v>0.70830000000000004</v>
      </c>
      <c r="AC858">
        <v>0.71430000000000005</v>
      </c>
      <c r="AD858">
        <v>1</v>
      </c>
      <c r="AE858">
        <v>0</v>
      </c>
      <c r="AF858" t="s">
        <v>3910</v>
      </c>
      <c r="AG858" s="2">
        <v>2.3611111111111111E-3</v>
      </c>
      <c r="AH858" t="s">
        <v>3911</v>
      </c>
      <c r="AI858">
        <v>3</v>
      </c>
      <c r="AJ858" t="s">
        <v>3974</v>
      </c>
      <c r="AK858" s="3">
        <v>40138</v>
      </c>
      <c r="AL858" s="10">
        <f>YEAR(ufc_fights_2[[#This Row],[date]])</f>
        <v>2009</v>
      </c>
      <c r="AM858" t="s">
        <v>4061</v>
      </c>
      <c r="AN858">
        <v>1</v>
      </c>
      <c r="AO858" t="s">
        <v>3913</v>
      </c>
      <c r="AP858">
        <f>IF(ufc_fights_2[[#This Row],[winner]]="Red",ufc_fights_2[[#This Row],[r_fighter_id]],ufc_fights_2[[#This Row],[b_fighter_id]])</f>
        <v>2884</v>
      </c>
      <c r="AQ858" t="str">
        <f>_xlfn.XLOOKUP(ufc_fights_2[[#This Row],[winnerID]],ufc_fighters[id],ufc_fighters[fighter_name],"xxx",0,1)</f>
        <v>Ben Saunders</v>
      </c>
    </row>
    <row r="859" spans="1:43">
      <c r="A859">
        <v>2884</v>
      </c>
      <c r="B859">
        <v>212</v>
      </c>
      <c r="C859">
        <f>_xlfn.XLOOKUP(ufc_fights_2[[#This Row],[r_fighter_id]],ufc_fighters[id],ufc_fighters[year],"xxx",0,1)</f>
        <v>1983</v>
      </c>
      <c r="D859">
        <f>_xlfn.XLOOKUP(ufc_fights_2[[#This Row],[b_fighter_id]],ufc_fighters[id],ufc_fighters[year],"Prázdné",0,1)</f>
        <v>1980</v>
      </c>
      <c r="E859" s="10">
        <f>YEAR(ufc_fights_2[[#This Row],[date]])-ufc_fights_2[[#This Row],[r_year]]</f>
        <v>24</v>
      </c>
      <c r="F859" s="10">
        <f>YEAR(ufc_fights_2[[#This Row],[date]])-ufc_fights_2[[#This Row],[b_year]]</f>
        <v>27</v>
      </c>
      <c r="G859">
        <v>0</v>
      </c>
      <c r="H859">
        <v>0</v>
      </c>
      <c r="I859">
        <v>0.72</v>
      </c>
      <c r="J859">
        <v>0.70589999999999997</v>
      </c>
      <c r="K859">
        <v>0.93459999999999999</v>
      </c>
      <c r="L859">
        <v>0.92190000000000005</v>
      </c>
      <c r="M859">
        <v>0</v>
      </c>
      <c r="N859">
        <v>8.3299999999999999E-2</v>
      </c>
      <c r="O859">
        <v>4</v>
      </c>
      <c r="P859">
        <v>0</v>
      </c>
      <c r="Q859">
        <v>0</v>
      </c>
      <c r="R859">
        <v>1</v>
      </c>
      <c r="S859" s="2">
        <v>4.0393518518518521E-3</v>
      </c>
      <c r="T859" s="2">
        <v>4.9652777777777777E-3</v>
      </c>
      <c r="U859">
        <v>0.58819999999999995</v>
      </c>
      <c r="V859">
        <v>0.54549999999999998</v>
      </c>
      <c r="W859">
        <v>1</v>
      </c>
      <c r="X859">
        <v>1</v>
      </c>
      <c r="Y859">
        <v>1</v>
      </c>
      <c r="Z859">
        <v>0.45450000000000002</v>
      </c>
      <c r="AA859">
        <v>0</v>
      </c>
      <c r="AB859">
        <v>0.8</v>
      </c>
      <c r="AC859">
        <v>1</v>
      </c>
      <c r="AD859">
        <v>1</v>
      </c>
      <c r="AE859">
        <v>0.6</v>
      </c>
      <c r="AF859" t="s">
        <v>3915</v>
      </c>
      <c r="AG859" s="2">
        <v>3.472222222222222E-3</v>
      </c>
      <c r="AH859" t="s">
        <v>3911</v>
      </c>
      <c r="AI859">
        <v>3</v>
      </c>
      <c r="AJ859" t="s">
        <v>3949</v>
      </c>
      <c r="AK859" s="3">
        <v>39424</v>
      </c>
      <c r="AL859" s="10">
        <f>YEAR(ufc_fights_2[[#This Row],[date]])</f>
        <v>2007</v>
      </c>
      <c r="AM859" t="s">
        <v>4061</v>
      </c>
      <c r="AN859">
        <v>1</v>
      </c>
      <c r="AO859" t="s">
        <v>3913</v>
      </c>
      <c r="AP859">
        <f>IF(ufc_fights_2[[#This Row],[winner]]="Red",ufc_fights_2[[#This Row],[r_fighter_id]],ufc_fights_2[[#This Row],[b_fighter_id]])</f>
        <v>2884</v>
      </c>
      <c r="AQ859" t="str">
        <f>_xlfn.XLOOKUP(ufc_fights_2[[#This Row],[winnerID]],ufc_fighters[id],ufc_fighters[fighter_name],"xxx",0,1)</f>
        <v>Ben Saunders</v>
      </c>
    </row>
    <row r="860" spans="1:43">
      <c r="A860">
        <v>2713</v>
      </c>
      <c r="B860">
        <v>2884</v>
      </c>
      <c r="C860">
        <f>_xlfn.XLOOKUP(ufc_fights_2[[#This Row],[r_fighter_id]],ufc_fighters[id],ufc_fighters[year],"xxx",0,1)</f>
        <v>1984</v>
      </c>
      <c r="D860">
        <f>_xlfn.XLOOKUP(ufc_fights_2[[#This Row],[b_fighter_id]],ufc_fighters[id],ufc_fighters[year],"Prázdné",0,1)</f>
        <v>1983</v>
      </c>
      <c r="E860" s="10">
        <f>YEAR(ufc_fights_2[[#This Row],[date]])-ufc_fights_2[[#This Row],[r_year]]</f>
        <v>31</v>
      </c>
      <c r="F860" s="10">
        <f>YEAR(ufc_fights_2[[#This Row],[date]])-ufc_fights_2[[#This Row],[b_year]]</f>
        <v>32</v>
      </c>
      <c r="G860">
        <v>1</v>
      </c>
      <c r="H860">
        <v>0</v>
      </c>
      <c r="I860">
        <v>0.48920000000000002</v>
      </c>
      <c r="J860">
        <v>0.48039999999999999</v>
      </c>
      <c r="K860">
        <v>0.50260000000000005</v>
      </c>
      <c r="L860">
        <v>0.60560000000000003</v>
      </c>
      <c r="M860">
        <v>0.66669999999999996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4.386574074074074E-3</v>
      </c>
      <c r="T860" s="2">
        <v>0</v>
      </c>
      <c r="U860">
        <v>0.41670000000000001</v>
      </c>
      <c r="V860">
        <v>0.41499999999999998</v>
      </c>
      <c r="W860">
        <v>0.7</v>
      </c>
      <c r="X860">
        <v>0.95</v>
      </c>
      <c r="Y860">
        <v>1</v>
      </c>
      <c r="Z860">
        <v>0.47439999999999999</v>
      </c>
      <c r="AA860">
        <v>0.4451</v>
      </c>
      <c r="AB860">
        <v>0.6522</v>
      </c>
      <c r="AC860">
        <v>0.57140000000000002</v>
      </c>
      <c r="AD860">
        <v>0.28570000000000001</v>
      </c>
      <c r="AE860">
        <v>0.75</v>
      </c>
      <c r="AF860" t="s">
        <v>3922</v>
      </c>
      <c r="AG860" s="2">
        <v>3.472222222222222E-3</v>
      </c>
      <c r="AH860" t="s">
        <v>3911</v>
      </c>
      <c r="AI860">
        <v>3</v>
      </c>
      <c r="AJ860" t="s">
        <v>4073</v>
      </c>
      <c r="AK860" s="3">
        <v>42210</v>
      </c>
      <c r="AL860" s="10">
        <f>YEAR(ufc_fights_2[[#This Row],[date]])</f>
        <v>2015</v>
      </c>
      <c r="AM860" t="s">
        <v>4061</v>
      </c>
      <c r="AN860">
        <v>8</v>
      </c>
      <c r="AO860" t="s">
        <v>3918</v>
      </c>
      <c r="AP860">
        <f>IF(ufc_fights_2[[#This Row],[winner]]="Red",ufc_fights_2[[#This Row],[r_fighter_id]],ufc_fights_2[[#This Row],[b_fighter_id]])</f>
        <v>2884</v>
      </c>
      <c r="AQ860" t="str">
        <f>_xlfn.XLOOKUP(ufc_fights_2[[#This Row],[winnerID]],ufc_fighters[id],ufc_fighters[fighter_name],"xxx",0,1)</f>
        <v>Ben Saunders</v>
      </c>
    </row>
    <row r="861" spans="1:43">
      <c r="A861">
        <v>2038</v>
      </c>
      <c r="B861">
        <v>2884</v>
      </c>
      <c r="C861">
        <f>_xlfn.XLOOKUP(ufc_fights_2[[#This Row],[r_fighter_id]],ufc_fighters[id],ufc_fighters[year],"xxx",0,1)</f>
        <v>1984</v>
      </c>
      <c r="D861">
        <f>_xlfn.XLOOKUP(ufc_fights_2[[#This Row],[b_fighter_id]],ufc_fighters[id],ufc_fighters[year],"Prázdné",0,1)</f>
        <v>1983</v>
      </c>
      <c r="E861" s="10">
        <f>YEAR(ufc_fights_2[[#This Row],[date]])-ufc_fights_2[[#This Row],[r_year]]</f>
        <v>33</v>
      </c>
      <c r="F861" s="10">
        <f>YEAR(ufc_fights_2[[#This Row],[date]])-ufc_fights_2[[#This Row],[b_year]]</f>
        <v>34</v>
      </c>
      <c r="G861">
        <v>0</v>
      </c>
      <c r="H861">
        <v>0</v>
      </c>
      <c r="I861">
        <v>0.314</v>
      </c>
      <c r="J861">
        <v>0.35249999999999998</v>
      </c>
      <c r="K861">
        <v>0.39090000000000003</v>
      </c>
      <c r="L861">
        <v>0.40610000000000002</v>
      </c>
      <c r="M861">
        <v>0.33329999999999999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2.650462962962963E-3</v>
      </c>
      <c r="T861" s="2">
        <v>0</v>
      </c>
      <c r="U861">
        <v>0.20660000000000001</v>
      </c>
      <c r="V861">
        <v>0.2268</v>
      </c>
      <c r="W861">
        <v>0.32</v>
      </c>
      <c r="X861">
        <v>0.80769999999999997</v>
      </c>
      <c r="Y861">
        <v>0.5</v>
      </c>
      <c r="Z861">
        <v>0.29530000000000001</v>
      </c>
      <c r="AA861">
        <v>0.3468</v>
      </c>
      <c r="AB861">
        <v>0.3846</v>
      </c>
      <c r="AC861">
        <v>0.4</v>
      </c>
      <c r="AD861">
        <v>0.5</v>
      </c>
      <c r="AE861">
        <v>0</v>
      </c>
      <c r="AF861" t="s">
        <v>3915</v>
      </c>
      <c r="AG861" s="2">
        <v>3.472222222222222E-3</v>
      </c>
      <c r="AH861" t="s">
        <v>3911</v>
      </c>
      <c r="AI861">
        <v>3</v>
      </c>
      <c r="AJ861" t="s">
        <v>3925</v>
      </c>
      <c r="AK861" s="3">
        <v>42750</v>
      </c>
      <c r="AL861" s="10">
        <f>YEAR(ufc_fights_2[[#This Row],[date]])</f>
        <v>2017</v>
      </c>
      <c r="AM861" t="s">
        <v>4061</v>
      </c>
      <c r="AN861">
        <v>21</v>
      </c>
      <c r="AO861" t="s">
        <v>3918</v>
      </c>
      <c r="AP861">
        <f>IF(ufc_fights_2[[#This Row],[winner]]="Red",ufc_fights_2[[#This Row],[r_fighter_id]],ufc_fights_2[[#This Row],[b_fighter_id]])</f>
        <v>2884</v>
      </c>
      <c r="AQ861" t="str">
        <f>_xlfn.XLOOKUP(ufc_fights_2[[#This Row],[winnerID]],ufc_fighters[id],ufc_fighters[fighter_name],"xxx",0,1)</f>
        <v>Ben Saunders</v>
      </c>
    </row>
    <row r="862" spans="1:43">
      <c r="A862">
        <v>2679</v>
      </c>
      <c r="B862">
        <v>2884</v>
      </c>
      <c r="C862">
        <f>_xlfn.XLOOKUP(ufc_fights_2[[#This Row],[r_fighter_id]],ufc_fighters[id],ufc_fighters[year],"xxx",0,1)</f>
        <v>1982</v>
      </c>
      <c r="D862">
        <f>_xlfn.XLOOKUP(ufc_fights_2[[#This Row],[b_fighter_id]],ufc_fighters[id],ufc_fighters[year],"Prázdné",0,1)</f>
        <v>1983</v>
      </c>
      <c r="E862" s="10">
        <f>YEAR(ufc_fights_2[[#This Row],[date]])-ufc_fights_2[[#This Row],[r_year]]</f>
        <v>32</v>
      </c>
      <c r="F862" s="10">
        <f>YEAR(ufc_fights_2[[#This Row],[date]])-ufc_fights_2[[#This Row],[b_year]]</f>
        <v>31</v>
      </c>
      <c r="G862">
        <v>0</v>
      </c>
      <c r="H862">
        <v>0</v>
      </c>
      <c r="I862">
        <v>0.66669999999999996</v>
      </c>
      <c r="J862">
        <v>0.57140000000000002</v>
      </c>
      <c r="K862">
        <v>0.66669999999999996</v>
      </c>
      <c r="L862">
        <v>0.57140000000000002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2.199074074074074E-4</v>
      </c>
      <c r="T862" s="2">
        <v>0</v>
      </c>
      <c r="U862">
        <v>0.66669999999999996</v>
      </c>
      <c r="V862">
        <v>0.6</v>
      </c>
      <c r="W862">
        <v>0</v>
      </c>
      <c r="X862">
        <v>0</v>
      </c>
      <c r="Y862">
        <v>0</v>
      </c>
      <c r="Z862">
        <v>0.66669999999999996</v>
      </c>
      <c r="AA862">
        <v>0.6</v>
      </c>
      <c r="AB862">
        <v>0</v>
      </c>
      <c r="AC862">
        <v>0.5</v>
      </c>
      <c r="AD862">
        <v>0</v>
      </c>
      <c r="AE862">
        <v>0</v>
      </c>
      <c r="AF862" t="s">
        <v>3933</v>
      </c>
      <c r="AG862" s="2">
        <v>6.5972222222222224E-4</v>
      </c>
      <c r="AH862" t="s">
        <v>3911</v>
      </c>
      <c r="AI862">
        <v>3</v>
      </c>
      <c r="AJ862" t="s">
        <v>3925</v>
      </c>
      <c r="AK862" s="3">
        <v>41986</v>
      </c>
      <c r="AL862" s="10">
        <f>YEAR(ufc_fights_2[[#This Row],[date]])</f>
        <v>2014</v>
      </c>
      <c r="AM862" t="s">
        <v>4061</v>
      </c>
      <c r="AN862">
        <v>21</v>
      </c>
      <c r="AO862" t="s">
        <v>3918</v>
      </c>
      <c r="AP862">
        <f>IF(ufc_fights_2[[#This Row],[winner]]="Red",ufc_fights_2[[#This Row],[r_fighter_id]],ufc_fights_2[[#This Row],[b_fighter_id]])</f>
        <v>2884</v>
      </c>
      <c r="AQ862" t="str">
        <f>_xlfn.XLOOKUP(ufc_fights_2[[#This Row],[winnerID]],ufc_fighters[id],ufc_fighters[fighter_name],"xxx",0,1)</f>
        <v>Ben Saunders</v>
      </c>
    </row>
    <row r="863" spans="1:43">
      <c r="A863">
        <v>2884</v>
      </c>
      <c r="B863">
        <v>1311</v>
      </c>
      <c r="C863">
        <f>_xlfn.XLOOKUP(ufc_fights_2[[#This Row],[r_fighter_id]],ufc_fighters[id],ufc_fighters[year],"xxx",0,1)</f>
        <v>1983</v>
      </c>
      <c r="D863">
        <f>_xlfn.XLOOKUP(ufc_fights_2[[#This Row],[b_fighter_id]],ufc_fighters[id],ufc_fighters[year],"Prázdné",0,1)</f>
        <v>1987</v>
      </c>
      <c r="E863" s="10">
        <f>YEAR(ufc_fights_2[[#This Row],[date]])-ufc_fights_2[[#This Row],[r_year]]</f>
        <v>31</v>
      </c>
      <c r="F863" s="10">
        <f>YEAR(ufc_fights_2[[#This Row],[date]])-ufc_fights_2[[#This Row],[b_year]]</f>
        <v>27</v>
      </c>
      <c r="G863">
        <v>0</v>
      </c>
      <c r="H863">
        <v>0</v>
      </c>
      <c r="I863">
        <v>0.66669999999999996</v>
      </c>
      <c r="J863">
        <v>0.8</v>
      </c>
      <c r="K863">
        <v>0.54549999999999998</v>
      </c>
      <c r="L863">
        <v>0.77780000000000005</v>
      </c>
      <c r="M863">
        <v>0</v>
      </c>
      <c r="N863">
        <v>1</v>
      </c>
      <c r="O863">
        <v>2</v>
      </c>
      <c r="P863">
        <v>0</v>
      </c>
      <c r="Q863">
        <v>0</v>
      </c>
      <c r="R863">
        <v>0</v>
      </c>
      <c r="S863" s="2">
        <v>5.0925925925925921E-4</v>
      </c>
      <c r="T863" s="2">
        <v>8.564814814814815E-4</v>
      </c>
      <c r="U863">
        <v>0.33329999999999999</v>
      </c>
      <c r="V863">
        <v>0.5</v>
      </c>
      <c r="W863">
        <v>1</v>
      </c>
      <c r="X863">
        <v>1</v>
      </c>
      <c r="Y863">
        <v>0</v>
      </c>
      <c r="Z863">
        <v>0.75</v>
      </c>
      <c r="AA863">
        <v>0.75</v>
      </c>
      <c r="AB863">
        <v>0</v>
      </c>
      <c r="AC863">
        <v>0</v>
      </c>
      <c r="AD863">
        <v>0.5</v>
      </c>
      <c r="AE863">
        <v>1</v>
      </c>
      <c r="AF863" t="s">
        <v>3933</v>
      </c>
      <c r="AG863" s="2">
        <v>1.5972222222222223E-3</v>
      </c>
      <c r="AH863" t="s">
        <v>3911</v>
      </c>
      <c r="AI863">
        <v>3</v>
      </c>
      <c r="AJ863" t="s">
        <v>3925</v>
      </c>
      <c r="AK863" s="3">
        <v>41874</v>
      </c>
      <c r="AL863" s="10">
        <f>YEAR(ufc_fights_2[[#This Row],[date]])</f>
        <v>2014</v>
      </c>
      <c r="AM863" t="s">
        <v>4061</v>
      </c>
      <c r="AN863">
        <v>40</v>
      </c>
      <c r="AO863" t="s">
        <v>3913</v>
      </c>
      <c r="AP863">
        <f>IF(ufc_fights_2[[#This Row],[winner]]="Red",ufc_fights_2[[#This Row],[r_fighter_id]],ufc_fights_2[[#This Row],[b_fighter_id]])</f>
        <v>2884</v>
      </c>
      <c r="AQ863" t="str">
        <f>_xlfn.XLOOKUP(ufc_fights_2[[#This Row],[winnerID]],ufc_fighters[id],ufc_fighters[fighter_name],"xxx",0,1)</f>
        <v>Ben Saunders</v>
      </c>
    </row>
    <row r="864" spans="1:43">
      <c r="A864">
        <v>2884</v>
      </c>
      <c r="B864">
        <v>3238</v>
      </c>
      <c r="C864">
        <f>_xlfn.XLOOKUP(ufc_fights_2[[#This Row],[r_fighter_id]],ufc_fighters[id],ufc_fighters[year],"xxx",0,1)</f>
        <v>1983</v>
      </c>
      <c r="D864">
        <f>_xlfn.XLOOKUP(ufc_fights_2[[#This Row],[b_fighter_id]],ufc_fighters[id],ufc_fighters[year],"Prázdné",0,1)</f>
        <v>1984</v>
      </c>
      <c r="E864" s="10">
        <f>YEAR(ufc_fights_2[[#This Row],[date]])-ufc_fights_2[[#This Row],[r_year]]</f>
        <v>25</v>
      </c>
      <c r="F864" s="10">
        <f>YEAR(ufc_fights_2[[#This Row],[date]])-ufc_fights_2[[#This Row],[b_year]]</f>
        <v>24</v>
      </c>
      <c r="G864">
        <v>1</v>
      </c>
      <c r="H864">
        <v>0</v>
      </c>
      <c r="I864">
        <v>0.70689999999999997</v>
      </c>
      <c r="J864">
        <v>0.22639999999999999</v>
      </c>
      <c r="K864">
        <v>0.75680000000000003</v>
      </c>
      <c r="L864">
        <v>0.4103</v>
      </c>
      <c r="M864">
        <v>1</v>
      </c>
      <c r="N864">
        <v>0</v>
      </c>
      <c r="O864">
        <v>2</v>
      </c>
      <c r="P864">
        <v>2</v>
      </c>
      <c r="Q864">
        <v>0</v>
      </c>
      <c r="R864">
        <v>0</v>
      </c>
      <c r="S864" s="2">
        <v>2.8703703703703703E-3</v>
      </c>
      <c r="T864" s="2">
        <v>2.5462962962962961E-4</v>
      </c>
      <c r="U864">
        <v>0.59460000000000002</v>
      </c>
      <c r="V864">
        <v>0.15909999999999999</v>
      </c>
      <c r="W864">
        <v>0.88890000000000002</v>
      </c>
      <c r="X864">
        <v>1</v>
      </c>
      <c r="Y864">
        <v>0.6</v>
      </c>
      <c r="Z864">
        <v>0.67390000000000005</v>
      </c>
      <c r="AA864">
        <v>0.21429999999999999</v>
      </c>
      <c r="AB864">
        <v>0.66669999999999996</v>
      </c>
      <c r="AC864">
        <v>0.2727</v>
      </c>
      <c r="AD864">
        <v>1</v>
      </c>
      <c r="AE864">
        <v>0</v>
      </c>
      <c r="AF864" t="s">
        <v>3933</v>
      </c>
      <c r="AG864" s="2">
        <v>1.712962962962963E-3</v>
      </c>
      <c r="AH864" t="s">
        <v>3911</v>
      </c>
      <c r="AI864">
        <v>3</v>
      </c>
      <c r="AJ864" t="s">
        <v>4028</v>
      </c>
      <c r="AK864" s="3">
        <v>39669</v>
      </c>
      <c r="AL864" s="10">
        <f>YEAR(ufc_fights_2[[#This Row],[date]])</f>
        <v>2008</v>
      </c>
      <c r="AM864" t="s">
        <v>4061</v>
      </c>
      <c r="AN864">
        <v>42</v>
      </c>
      <c r="AO864" t="s">
        <v>3913</v>
      </c>
      <c r="AP864">
        <f>IF(ufc_fights_2[[#This Row],[winner]]="Red",ufc_fights_2[[#This Row],[r_fighter_id]],ufc_fights_2[[#This Row],[b_fighter_id]])</f>
        <v>2884</v>
      </c>
      <c r="AQ864" t="str">
        <f>_xlfn.XLOOKUP(ufc_fights_2[[#This Row],[winnerID]],ufc_fighters[id],ufc_fighters[fighter_name],"xxx",0,1)</f>
        <v>Ben Saunders</v>
      </c>
    </row>
    <row r="865" spans="1:43">
      <c r="A865">
        <v>871</v>
      </c>
      <c r="B865">
        <v>2884</v>
      </c>
      <c r="C865">
        <f>_xlfn.XLOOKUP(ufc_fights_2[[#This Row],[r_fighter_id]],ufc_fighters[id],ufc_fighters[year],"xxx",0,1)</f>
        <v>1985</v>
      </c>
      <c r="D865">
        <f>_xlfn.XLOOKUP(ufc_fights_2[[#This Row],[b_fighter_id]],ufc_fighters[id],ufc_fighters[year],"Prázdné",0,1)</f>
        <v>1983</v>
      </c>
      <c r="E865" s="10">
        <f>YEAR(ufc_fights_2[[#This Row],[date]])-ufc_fights_2[[#This Row],[r_year]]</f>
        <v>33</v>
      </c>
      <c r="F865" s="10">
        <f>YEAR(ufc_fights_2[[#This Row],[date]])-ufc_fights_2[[#This Row],[b_year]]</f>
        <v>35</v>
      </c>
      <c r="G865">
        <v>0</v>
      </c>
      <c r="H865">
        <v>1</v>
      </c>
      <c r="I865">
        <v>0.55559999999999998</v>
      </c>
      <c r="J865">
        <v>0.47620000000000001</v>
      </c>
      <c r="K865">
        <v>0.58330000000000004</v>
      </c>
      <c r="L865">
        <v>0.5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4.6296296296296298E-4</v>
      </c>
      <c r="T865" s="2">
        <v>0</v>
      </c>
      <c r="U865">
        <v>0.5</v>
      </c>
      <c r="V865">
        <v>0.4118</v>
      </c>
      <c r="W865">
        <v>1</v>
      </c>
      <c r="X865">
        <v>0</v>
      </c>
      <c r="Y865">
        <v>0</v>
      </c>
      <c r="Z865">
        <v>0.5</v>
      </c>
      <c r="AA865">
        <v>0.125</v>
      </c>
      <c r="AB865">
        <v>0.57140000000000002</v>
      </c>
      <c r="AC865">
        <v>0.7</v>
      </c>
      <c r="AD865">
        <v>0</v>
      </c>
      <c r="AE865">
        <v>0.66669999999999996</v>
      </c>
      <c r="AF865" t="s">
        <v>3910</v>
      </c>
      <c r="AG865" s="2">
        <v>1.3425925925925925E-3</v>
      </c>
      <c r="AH865" t="s">
        <v>3911</v>
      </c>
      <c r="AI865">
        <v>3</v>
      </c>
      <c r="AJ865" t="s">
        <v>3928</v>
      </c>
      <c r="AK865" s="3">
        <v>43252</v>
      </c>
      <c r="AL865" s="10">
        <f>YEAR(ufc_fights_2[[#This Row],[date]])</f>
        <v>2018</v>
      </c>
      <c r="AM865" t="s">
        <v>4061</v>
      </c>
      <c r="AN865">
        <v>72</v>
      </c>
      <c r="AO865" t="s">
        <v>3918</v>
      </c>
      <c r="AP865">
        <f>IF(ufc_fights_2[[#This Row],[winner]]="Red",ufc_fights_2[[#This Row],[r_fighter_id]],ufc_fights_2[[#This Row],[b_fighter_id]])</f>
        <v>2884</v>
      </c>
      <c r="AQ865" t="str">
        <f>_xlfn.XLOOKUP(ufc_fights_2[[#This Row],[winnerID]],ufc_fighters[id],ufc_fighters[fighter_name],"xxx",0,1)</f>
        <v>Ben Saunders</v>
      </c>
    </row>
    <row r="866" spans="1:43">
      <c r="A866">
        <v>2884</v>
      </c>
      <c r="B866">
        <v>3505</v>
      </c>
      <c r="C866">
        <f>_xlfn.XLOOKUP(ufc_fights_2[[#This Row],[r_fighter_id]],ufc_fighters[id],ufc_fighters[year],"xxx",0,1)</f>
        <v>1983</v>
      </c>
      <c r="D866">
        <f>_xlfn.XLOOKUP(ufc_fights_2[[#This Row],[b_fighter_id]],ufc_fighters[id],ufc_fighters[year],"Prázdné",0,1)</f>
        <v>1975</v>
      </c>
      <c r="E866" s="10">
        <f>YEAR(ufc_fights_2[[#This Row],[date]])-ufc_fights_2[[#This Row],[r_year]]</f>
        <v>25</v>
      </c>
      <c r="F866" s="10">
        <f>YEAR(ufc_fights_2[[#This Row],[date]])-ufc_fights_2[[#This Row],[b_year]]</f>
        <v>33</v>
      </c>
      <c r="G866">
        <v>1</v>
      </c>
      <c r="H866">
        <v>0</v>
      </c>
      <c r="I866">
        <v>0.82350000000000001</v>
      </c>
      <c r="J866">
        <v>0</v>
      </c>
      <c r="K866">
        <v>0.8448</v>
      </c>
      <c r="L866">
        <v>0.8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5.5555555555555556E-4</v>
      </c>
      <c r="T866" s="2">
        <v>6.9444444444444444E-5</v>
      </c>
      <c r="U866">
        <v>0.81399999999999995</v>
      </c>
      <c r="V866">
        <v>0</v>
      </c>
      <c r="W866">
        <v>0.85709999999999997</v>
      </c>
      <c r="X866">
        <v>1</v>
      </c>
      <c r="Y866">
        <v>0</v>
      </c>
      <c r="Z866">
        <v>0.7</v>
      </c>
      <c r="AA866">
        <v>0</v>
      </c>
      <c r="AB866">
        <v>0.85370000000000001</v>
      </c>
      <c r="AC866">
        <v>0</v>
      </c>
      <c r="AD866">
        <v>0</v>
      </c>
      <c r="AE866">
        <v>0</v>
      </c>
      <c r="AF866" t="s">
        <v>3910</v>
      </c>
      <c r="AG866" s="2">
        <v>1.261574074074074E-3</v>
      </c>
      <c r="AH866" t="s">
        <v>3911</v>
      </c>
      <c r="AI866">
        <v>3</v>
      </c>
      <c r="AJ866" t="s">
        <v>4105</v>
      </c>
      <c r="AK866" s="3">
        <v>39792</v>
      </c>
      <c r="AL866" s="10">
        <f>YEAR(ufc_fights_2[[#This Row],[date]])</f>
        <v>2008</v>
      </c>
      <c r="AM866" t="s">
        <v>4061</v>
      </c>
      <c r="AN866">
        <v>159</v>
      </c>
      <c r="AO866" t="s">
        <v>3913</v>
      </c>
      <c r="AP866">
        <f>IF(ufc_fights_2[[#This Row],[winner]]="Red",ufc_fights_2[[#This Row],[r_fighter_id]],ufc_fights_2[[#This Row],[b_fighter_id]])</f>
        <v>2884</v>
      </c>
      <c r="AQ866" t="str">
        <f>_xlfn.XLOOKUP(ufc_fights_2[[#This Row],[winnerID]],ufc_fighters[id],ufc_fighters[fighter_name],"xxx",0,1)</f>
        <v>Ben Saunders</v>
      </c>
    </row>
    <row r="867" spans="1:43">
      <c r="A867">
        <v>646</v>
      </c>
      <c r="B867">
        <v>139</v>
      </c>
      <c r="C867">
        <f>_xlfn.XLOOKUP(ufc_fights_2[[#This Row],[r_fighter_id]],ufc_fighters[id],ufc_fighters[year],"xxx",0,1)</f>
        <v>1985</v>
      </c>
      <c r="D867">
        <f>_xlfn.XLOOKUP(ufc_fights_2[[#This Row],[b_fighter_id]],ufc_fighters[id],ufc_fighters[year],"Prázdné",0,1)</f>
        <v>1982</v>
      </c>
      <c r="E867" s="10">
        <f>YEAR(ufc_fights_2[[#This Row],[date]])-ufc_fights_2[[#This Row],[r_year]]</f>
        <v>24</v>
      </c>
      <c r="F867" s="10">
        <f>YEAR(ufc_fights_2[[#This Row],[date]])-ufc_fights_2[[#This Row],[b_year]]</f>
        <v>27</v>
      </c>
      <c r="G867">
        <v>0</v>
      </c>
      <c r="H867">
        <v>0</v>
      </c>
      <c r="I867">
        <v>0.35289999999999999</v>
      </c>
      <c r="J867">
        <v>0.64</v>
      </c>
      <c r="K867">
        <v>0.42220000000000002</v>
      </c>
      <c r="L867">
        <v>0.90239999999999998</v>
      </c>
      <c r="M867">
        <v>0</v>
      </c>
      <c r="N867">
        <v>0.4</v>
      </c>
      <c r="O867">
        <v>0</v>
      </c>
      <c r="P867">
        <v>5</v>
      </c>
      <c r="Q867">
        <v>2</v>
      </c>
      <c r="R867">
        <v>0</v>
      </c>
      <c r="S867" s="2">
        <v>7.5578703703703702E-3</v>
      </c>
      <c r="T867" s="2">
        <v>1.6782407407407408E-3</v>
      </c>
      <c r="U867">
        <v>0.33329999999999999</v>
      </c>
      <c r="V867">
        <v>0.55559999999999998</v>
      </c>
      <c r="W867">
        <v>1</v>
      </c>
      <c r="X867">
        <v>1</v>
      </c>
      <c r="Y867">
        <v>1</v>
      </c>
      <c r="Z867">
        <v>0.66669999999999996</v>
      </c>
      <c r="AA867">
        <v>0.36359999999999998</v>
      </c>
      <c r="AB867">
        <v>0</v>
      </c>
      <c r="AC867">
        <v>0</v>
      </c>
      <c r="AD867">
        <v>0.33850000000000002</v>
      </c>
      <c r="AE867">
        <v>1</v>
      </c>
      <c r="AF867" t="s">
        <v>3922</v>
      </c>
      <c r="AG867" s="2">
        <v>3.472222222222222E-3</v>
      </c>
      <c r="AH867" t="s">
        <v>3911</v>
      </c>
      <c r="AI867">
        <v>3</v>
      </c>
      <c r="AJ867" t="s">
        <v>3967</v>
      </c>
      <c r="AK867" s="3">
        <v>39844</v>
      </c>
      <c r="AL867" s="10">
        <f>YEAR(ufc_fights_2[[#This Row],[date]])</f>
        <v>2009</v>
      </c>
      <c r="AM867" t="s">
        <v>4061</v>
      </c>
      <c r="AN867">
        <v>1</v>
      </c>
      <c r="AO867" t="s">
        <v>3913</v>
      </c>
      <c r="AP867">
        <f>IF(ufc_fights_2[[#This Row],[winner]]="Red",ufc_fights_2[[#This Row],[r_fighter_id]],ufc_fights_2[[#This Row],[b_fighter_id]])</f>
        <v>646</v>
      </c>
      <c r="AQ867" t="str">
        <f>_xlfn.XLOOKUP(ufc_fights_2[[#This Row],[winnerID]],ufc_fighters[id],ufc_fighters[fighter_name],"xxx",0,1)</f>
        <v>Dan Cramer</v>
      </c>
    </row>
    <row r="868" spans="1:43">
      <c r="A868">
        <v>1303</v>
      </c>
      <c r="B868">
        <v>407</v>
      </c>
      <c r="C868">
        <f>_xlfn.XLOOKUP(ufc_fights_2[[#This Row],[r_fighter_id]],ufc_fighters[id],ufc_fighters[year],"xxx",0,1)</f>
        <v>1986</v>
      </c>
      <c r="D868">
        <f>_xlfn.XLOOKUP(ufc_fights_2[[#This Row],[b_fighter_id]],ufc_fighters[id],ufc_fighters[year],"Prázdné",0,1)</f>
        <v>1980</v>
      </c>
      <c r="E868" s="10">
        <f>YEAR(ufc_fights_2[[#This Row],[date]])-ufc_fights_2[[#This Row],[r_year]]</f>
        <v>22</v>
      </c>
      <c r="F868" s="10">
        <f>YEAR(ufc_fights_2[[#This Row],[date]])-ufc_fights_2[[#This Row],[b_year]]</f>
        <v>28</v>
      </c>
      <c r="G868">
        <v>0</v>
      </c>
      <c r="H868">
        <v>0</v>
      </c>
      <c r="I868">
        <v>0.30230000000000001</v>
      </c>
      <c r="J868">
        <v>0.56669999999999998</v>
      </c>
      <c r="K868">
        <v>0.33329999999999999</v>
      </c>
      <c r="L868">
        <v>0.62860000000000005</v>
      </c>
      <c r="M868">
        <v>1</v>
      </c>
      <c r="N868">
        <v>1</v>
      </c>
      <c r="O868">
        <v>3</v>
      </c>
      <c r="P868">
        <v>0</v>
      </c>
      <c r="Q868">
        <v>1</v>
      </c>
      <c r="R868">
        <v>0</v>
      </c>
      <c r="S868" s="2">
        <v>4.861111111111111E-4</v>
      </c>
      <c r="T868" s="2">
        <v>2.5925925925925925E-3</v>
      </c>
      <c r="U868">
        <v>0.25</v>
      </c>
      <c r="V868">
        <v>0.51280000000000003</v>
      </c>
      <c r="W868">
        <v>0.57140000000000002</v>
      </c>
      <c r="X868">
        <v>0</v>
      </c>
      <c r="Y868">
        <v>0.7</v>
      </c>
      <c r="Z868">
        <v>0.28210000000000002</v>
      </c>
      <c r="AA868">
        <v>0.47499999999999998</v>
      </c>
      <c r="AB868">
        <v>0.5</v>
      </c>
      <c r="AC868">
        <v>0.75</v>
      </c>
      <c r="AD868">
        <v>0</v>
      </c>
      <c r="AE868">
        <v>0.75</v>
      </c>
      <c r="AF868" t="s">
        <v>3933</v>
      </c>
      <c r="AG868" s="2">
        <v>3.3101851851851851E-3</v>
      </c>
      <c r="AH868" t="s">
        <v>3911</v>
      </c>
      <c r="AI868">
        <v>3</v>
      </c>
      <c r="AJ868" t="s">
        <v>3974</v>
      </c>
      <c r="AK868" s="3">
        <v>39620</v>
      </c>
      <c r="AL868" s="10">
        <f>YEAR(ufc_fights_2[[#This Row],[date]])</f>
        <v>2008</v>
      </c>
      <c r="AM868" t="s">
        <v>4061</v>
      </c>
      <c r="AN868">
        <v>1</v>
      </c>
      <c r="AO868" t="s">
        <v>3913</v>
      </c>
      <c r="AP868">
        <f>IF(ufc_fights_2[[#This Row],[winner]]="Red",ufc_fights_2[[#This Row],[r_fighter_id]],ufc_fights_2[[#This Row],[b_fighter_id]])</f>
        <v>1303</v>
      </c>
      <c r="AQ868" t="str">
        <f>_xlfn.XLOOKUP(ufc_fights_2[[#This Row],[winnerID]],ufc_fighters[id],ufc_fighters[fighter_name],"xxx",0,1)</f>
        <v>Dustin Hazelett</v>
      </c>
    </row>
    <row r="869" spans="1:43">
      <c r="A869">
        <v>1303</v>
      </c>
      <c r="B869">
        <v>1163</v>
      </c>
      <c r="C869">
        <f>_xlfn.XLOOKUP(ufc_fights_2[[#This Row],[r_fighter_id]],ufc_fighters[id],ufc_fighters[year],"xxx",0,1)</f>
        <v>1986</v>
      </c>
      <c r="D869">
        <f>_xlfn.XLOOKUP(ufc_fights_2[[#This Row],[b_fighter_id]],ufc_fighters[id],ufc_fighters[year],"Prázdné",0,1)</f>
        <v>1979</v>
      </c>
      <c r="E869" s="10">
        <f>YEAR(ufc_fights_2[[#This Row],[date]])-ufc_fights_2[[#This Row],[r_year]]</f>
        <v>21</v>
      </c>
      <c r="F869" s="10">
        <f>YEAR(ufc_fights_2[[#This Row],[date]])-ufc_fights_2[[#This Row],[b_year]]</f>
        <v>28</v>
      </c>
      <c r="G869">
        <v>0</v>
      </c>
      <c r="H869">
        <v>0</v>
      </c>
      <c r="I869">
        <v>0.6</v>
      </c>
      <c r="J869">
        <v>0</v>
      </c>
      <c r="K869">
        <v>0.6</v>
      </c>
      <c r="L869">
        <v>0</v>
      </c>
      <c r="M869">
        <v>0</v>
      </c>
      <c r="N869">
        <v>1</v>
      </c>
      <c r="O869">
        <v>2</v>
      </c>
      <c r="P869">
        <v>0</v>
      </c>
      <c r="Q869">
        <v>0</v>
      </c>
      <c r="R869">
        <v>0</v>
      </c>
      <c r="S869" s="2">
        <v>0</v>
      </c>
      <c r="T869" s="2">
        <v>5.5555555555555556E-4</v>
      </c>
      <c r="U869">
        <v>0.6</v>
      </c>
      <c r="V869">
        <v>0</v>
      </c>
      <c r="W869">
        <v>0</v>
      </c>
      <c r="X869">
        <v>0</v>
      </c>
      <c r="Y869">
        <v>0</v>
      </c>
      <c r="Z869">
        <v>0.6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3933</v>
      </c>
      <c r="AG869" s="2">
        <v>8.564814814814815E-4</v>
      </c>
      <c r="AH869" t="s">
        <v>3911</v>
      </c>
      <c r="AI869">
        <v>3</v>
      </c>
      <c r="AJ869" t="s">
        <v>3967</v>
      </c>
      <c r="AK869" s="3">
        <v>39344</v>
      </c>
      <c r="AL869" s="10">
        <f>YEAR(ufc_fights_2[[#This Row],[date]])</f>
        <v>2007</v>
      </c>
      <c r="AM869" t="s">
        <v>4061</v>
      </c>
      <c r="AN869">
        <v>1</v>
      </c>
      <c r="AO869" t="s">
        <v>3913</v>
      </c>
      <c r="AP869">
        <f>IF(ufc_fights_2[[#This Row],[winner]]="Red",ufc_fights_2[[#This Row],[r_fighter_id]],ufc_fights_2[[#This Row],[b_fighter_id]])</f>
        <v>1303</v>
      </c>
      <c r="AQ869" t="str">
        <f>_xlfn.XLOOKUP(ufc_fights_2[[#This Row],[winnerID]],ufc_fighters[id],ufc_fighters[fighter_name],"xxx",0,1)</f>
        <v>Dustin Hazelett</v>
      </c>
    </row>
    <row r="870" spans="1:43">
      <c r="A870">
        <v>1303</v>
      </c>
      <c r="B870">
        <v>1885</v>
      </c>
      <c r="C870">
        <f>_xlfn.XLOOKUP(ufc_fights_2[[#This Row],[r_fighter_id]],ufc_fighters[id],ufc_fighters[year],"xxx",0,1)</f>
        <v>1986</v>
      </c>
      <c r="D870">
        <f>_xlfn.XLOOKUP(ufc_fights_2[[#This Row],[b_fighter_id]],ufc_fighters[id],ufc_fighters[year],"Prázdné",0,1)</f>
        <v>0</v>
      </c>
      <c r="E870" s="10">
        <f>YEAR(ufc_fights_2[[#This Row],[date]])-ufc_fights_2[[#This Row],[r_year]]</f>
        <v>21</v>
      </c>
      <c r="F870" s="10">
        <f>YEAR(ufc_fights_2[[#This Row],[date]])-ufc_fights_2[[#This Row],[b_year]]</f>
        <v>2007</v>
      </c>
      <c r="G870">
        <v>0</v>
      </c>
      <c r="H870">
        <v>0</v>
      </c>
      <c r="I870">
        <v>0.58819999999999995</v>
      </c>
      <c r="J870">
        <v>0.25</v>
      </c>
      <c r="K870">
        <v>0.58819999999999995</v>
      </c>
      <c r="L870">
        <v>0.25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 s="2">
        <v>1.9675925925925926E-4</v>
      </c>
      <c r="T870" s="2">
        <v>2.199074074074074E-4</v>
      </c>
      <c r="U870">
        <v>0.5333</v>
      </c>
      <c r="V870">
        <v>0.2</v>
      </c>
      <c r="W870">
        <v>1</v>
      </c>
      <c r="X870">
        <v>1</v>
      </c>
      <c r="Y870">
        <v>0.5</v>
      </c>
      <c r="Z870">
        <v>0.51849999999999996</v>
      </c>
      <c r="AA870">
        <v>0.25</v>
      </c>
      <c r="AB870">
        <v>0</v>
      </c>
      <c r="AC870">
        <v>0</v>
      </c>
      <c r="AD870">
        <v>0.85709999999999997</v>
      </c>
      <c r="AE870">
        <v>0</v>
      </c>
      <c r="AF870" t="s">
        <v>3933</v>
      </c>
      <c r="AG870" s="2">
        <v>1.9675925925925924E-3</v>
      </c>
      <c r="AH870" t="s">
        <v>3911</v>
      </c>
      <c r="AI870">
        <v>3</v>
      </c>
      <c r="AJ870" t="s">
        <v>3949</v>
      </c>
      <c r="AK870" s="3">
        <v>39249</v>
      </c>
      <c r="AL870" s="10">
        <f>YEAR(ufc_fights_2[[#This Row],[date]])</f>
        <v>2007</v>
      </c>
      <c r="AM870" t="s">
        <v>4061</v>
      </c>
      <c r="AN870">
        <v>26</v>
      </c>
      <c r="AO870" t="s">
        <v>3913</v>
      </c>
      <c r="AP870">
        <f>IF(ufc_fights_2[[#This Row],[winner]]="Red",ufc_fights_2[[#This Row],[r_fighter_id]],ufc_fights_2[[#This Row],[b_fighter_id]])</f>
        <v>1303</v>
      </c>
      <c r="AQ870" t="str">
        <f>_xlfn.XLOOKUP(ufc_fights_2[[#This Row],[winnerID]],ufc_fighters[id],ufc_fighters[fighter_name],"xxx",0,1)</f>
        <v>Dustin Hazelett</v>
      </c>
    </row>
    <row r="871" spans="1:43">
      <c r="A871">
        <v>494</v>
      </c>
      <c r="B871">
        <v>2939</v>
      </c>
      <c r="C871">
        <f>_xlfn.XLOOKUP(ufc_fights_2[[#This Row],[r_fighter_id]],ufc_fighters[id],ufc_fighters[year],"xxx",0,1)</f>
        <v>1972</v>
      </c>
      <c r="D871">
        <f>_xlfn.XLOOKUP(ufc_fights_2[[#This Row],[b_fighter_id]],ufc_fighters[id],ufc_fighters[year],"Prázdné",0,1)</f>
        <v>1974</v>
      </c>
      <c r="E871" s="10">
        <f>YEAR(ufc_fights_2[[#This Row],[date]])-ufc_fights_2[[#This Row],[r_year]]</f>
        <v>29</v>
      </c>
      <c r="F871" s="10">
        <f>YEAR(ufc_fights_2[[#This Row],[date]])-ufc_fights_2[[#This Row],[b_year]]</f>
        <v>27</v>
      </c>
      <c r="G871">
        <v>2</v>
      </c>
      <c r="H871">
        <v>0</v>
      </c>
      <c r="I871">
        <v>0.54549999999999998</v>
      </c>
      <c r="J871">
        <v>0.4</v>
      </c>
      <c r="K871">
        <v>0.75380000000000003</v>
      </c>
      <c r="L871">
        <v>0.61360000000000003</v>
      </c>
      <c r="M871">
        <v>0.66669999999999996</v>
      </c>
      <c r="N871">
        <v>0.15379999999999999</v>
      </c>
      <c r="O871">
        <v>0</v>
      </c>
      <c r="P871">
        <v>3</v>
      </c>
      <c r="Q871">
        <v>2</v>
      </c>
      <c r="R871">
        <v>1</v>
      </c>
      <c r="S871" s="2">
        <v>4.2013888888888891E-3</v>
      </c>
      <c r="T871" s="2">
        <v>3.1365740740740742E-3</v>
      </c>
      <c r="U871">
        <v>0.35289999999999999</v>
      </c>
      <c r="V871">
        <v>0.27779999999999999</v>
      </c>
      <c r="W871">
        <v>0.85709999999999997</v>
      </c>
      <c r="X871">
        <v>0.66669999999999996</v>
      </c>
      <c r="Y871">
        <v>0.6</v>
      </c>
      <c r="Z871">
        <v>0.625</v>
      </c>
      <c r="AA871">
        <v>0.26319999999999999</v>
      </c>
      <c r="AB871">
        <v>1</v>
      </c>
      <c r="AC871">
        <v>0.75</v>
      </c>
      <c r="AD871">
        <v>0.18179999999999999</v>
      </c>
      <c r="AE871">
        <v>1</v>
      </c>
      <c r="AF871" t="s">
        <v>3910</v>
      </c>
      <c r="AG871" s="2">
        <v>3.3680555555555556E-3</v>
      </c>
      <c r="AH871" t="s">
        <v>3911</v>
      </c>
      <c r="AI871">
        <v>3</v>
      </c>
      <c r="AJ871" t="s">
        <v>3939</v>
      </c>
      <c r="AK871" s="3">
        <v>37015</v>
      </c>
      <c r="AL871" s="10">
        <f>YEAR(ufc_fights_2[[#This Row],[date]])</f>
        <v>2001</v>
      </c>
      <c r="AM871" t="s">
        <v>4061</v>
      </c>
      <c r="AN871">
        <v>36</v>
      </c>
      <c r="AO871" t="s">
        <v>3913</v>
      </c>
      <c r="AP871">
        <f>IF(ufc_fights_2[[#This Row],[winner]]="Red",ufc_fights_2[[#This Row],[r_fighter_id]],ufc_fights_2[[#This Row],[b_fighter_id]])</f>
        <v>494</v>
      </c>
      <c r="AQ871" t="str">
        <f>_xlfn.XLOOKUP(ufc_fights_2[[#This Row],[winnerID]],ufc_fighters[id],ufc_fighters[fighter_name],"xxx",0,1)</f>
        <v>Shonie Carter</v>
      </c>
    </row>
    <row r="872" spans="1:43">
      <c r="A872">
        <v>754</v>
      </c>
      <c r="B872">
        <v>1303</v>
      </c>
      <c r="C872">
        <f>_xlfn.XLOOKUP(ufc_fights_2[[#This Row],[r_fighter_id]],ufc_fighters[id],ufc_fighters[year],"xxx",0,1)</f>
        <v>1974</v>
      </c>
      <c r="D872">
        <f>_xlfn.XLOOKUP(ufc_fights_2[[#This Row],[b_fighter_id]],ufc_fighters[id],ufc_fighters[year],"Prázdné",0,1)</f>
        <v>1986</v>
      </c>
      <c r="E872" s="10">
        <f>YEAR(ufc_fights_2[[#This Row],[date]])-ufc_fights_2[[#This Row],[r_year]]</f>
        <v>32</v>
      </c>
      <c r="F872" s="10">
        <f>YEAR(ufc_fights_2[[#This Row],[date]])-ufc_fights_2[[#This Row],[b_year]]</f>
        <v>20</v>
      </c>
      <c r="G872">
        <v>0</v>
      </c>
      <c r="H872">
        <v>0</v>
      </c>
      <c r="I872">
        <v>1</v>
      </c>
      <c r="J872">
        <v>0.25</v>
      </c>
      <c r="K872">
        <v>1</v>
      </c>
      <c r="L872">
        <v>0.25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 s="2">
        <v>2.5347222222222221E-3</v>
      </c>
      <c r="T872" s="2">
        <v>0</v>
      </c>
      <c r="U872">
        <v>1</v>
      </c>
      <c r="V872">
        <v>0.25</v>
      </c>
      <c r="W872">
        <v>0</v>
      </c>
      <c r="X872">
        <v>0</v>
      </c>
      <c r="Y872">
        <v>0</v>
      </c>
      <c r="Z872">
        <v>0</v>
      </c>
      <c r="AA872">
        <v>0.25</v>
      </c>
      <c r="AB872">
        <v>0</v>
      </c>
      <c r="AC872">
        <v>0</v>
      </c>
      <c r="AD872">
        <v>1</v>
      </c>
      <c r="AE872">
        <v>0</v>
      </c>
      <c r="AF872" t="s">
        <v>3933</v>
      </c>
      <c r="AG872" s="2">
        <v>2.7662037037037039E-3</v>
      </c>
      <c r="AH872" t="s">
        <v>3911</v>
      </c>
      <c r="AI872">
        <v>3</v>
      </c>
      <c r="AJ872" t="s">
        <v>4082</v>
      </c>
      <c r="AK872" s="3">
        <v>39000</v>
      </c>
      <c r="AL872" s="10">
        <f>YEAR(ufc_fights_2[[#This Row],[date]])</f>
        <v>2006</v>
      </c>
      <c r="AM872" t="s">
        <v>4061</v>
      </c>
      <c r="AN872">
        <v>69</v>
      </c>
      <c r="AO872" t="s">
        <v>3913</v>
      </c>
      <c r="AP872">
        <f>IF(ufc_fights_2[[#This Row],[winner]]="Red",ufc_fights_2[[#This Row],[r_fighter_id]],ufc_fights_2[[#This Row],[b_fighter_id]])</f>
        <v>754</v>
      </c>
      <c r="AQ872" t="str">
        <f>_xlfn.XLOOKUP(ufc_fights_2[[#This Row],[winnerID]],ufc_fighters[id],ufc_fighters[fighter_name],"xxx",0,1)</f>
        <v>Tony DeSouza</v>
      </c>
    </row>
    <row r="873" spans="1:43">
      <c r="A873">
        <v>754</v>
      </c>
      <c r="B873">
        <v>260</v>
      </c>
      <c r="C873">
        <f>_xlfn.XLOOKUP(ufc_fights_2[[#This Row],[r_fighter_id]],ufc_fighters[id],ufc_fighters[year],"xxx",0,1)</f>
        <v>1974</v>
      </c>
      <c r="D873">
        <f>_xlfn.XLOOKUP(ufc_fights_2[[#This Row],[b_fighter_id]],ufc_fighters[id],ufc_fighters[year],"Prázdné",0,1)</f>
        <v>1973</v>
      </c>
      <c r="E873" s="10">
        <f>YEAR(ufc_fights_2[[#This Row],[date]])-ufc_fights_2[[#This Row],[r_year]]</f>
        <v>27</v>
      </c>
      <c r="F873" s="10">
        <f>YEAR(ufc_fights_2[[#This Row],[date]])-ufc_fights_2[[#This Row],[b_year]]</f>
        <v>28</v>
      </c>
      <c r="G873">
        <v>0</v>
      </c>
      <c r="H873">
        <v>0</v>
      </c>
      <c r="I873">
        <v>0.58330000000000004</v>
      </c>
      <c r="J873">
        <v>0.1111</v>
      </c>
      <c r="K873">
        <v>0.71830000000000005</v>
      </c>
      <c r="L873">
        <v>0.83720000000000006</v>
      </c>
      <c r="M873">
        <v>1</v>
      </c>
      <c r="N873">
        <v>0</v>
      </c>
      <c r="O873">
        <v>0</v>
      </c>
      <c r="P873">
        <v>3</v>
      </c>
      <c r="Q873">
        <v>0</v>
      </c>
      <c r="R873">
        <v>1</v>
      </c>
      <c r="S873" s="2">
        <v>6.9328703703703705E-3</v>
      </c>
      <c r="T873" s="2">
        <v>7.7546296296296293E-4</v>
      </c>
      <c r="U873">
        <v>0.57450000000000001</v>
      </c>
      <c r="V873">
        <v>0.1111</v>
      </c>
      <c r="W873">
        <v>1</v>
      </c>
      <c r="X873">
        <v>0</v>
      </c>
      <c r="Y873">
        <v>0</v>
      </c>
      <c r="Z873">
        <v>0.16669999999999999</v>
      </c>
      <c r="AA873">
        <v>0.1176</v>
      </c>
      <c r="AB873">
        <v>0.66669999999999996</v>
      </c>
      <c r="AC873">
        <v>0</v>
      </c>
      <c r="AD873">
        <v>0.64100000000000001</v>
      </c>
      <c r="AE873">
        <v>0</v>
      </c>
      <c r="AF873" t="s">
        <v>3915</v>
      </c>
      <c r="AG873" s="2">
        <v>3.472222222222222E-3</v>
      </c>
      <c r="AH873" t="s">
        <v>3911</v>
      </c>
      <c r="AI873">
        <v>3</v>
      </c>
      <c r="AJ873" t="s">
        <v>3939</v>
      </c>
      <c r="AK873" s="3">
        <v>37015</v>
      </c>
      <c r="AL873" s="10">
        <f>YEAR(ufc_fights_2[[#This Row],[date]])</f>
        <v>2001</v>
      </c>
      <c r="AM873" t="s">
        <v>4061</v>
      </c>
      <c r="AN873">
        <v>36</v>
      </c>
      <c r="AO873" t="s">
        <v>3913</v>
      </c>
      <c r="AP873">
        <f>IF(ufc_fights_2[[#This Row],[winner]]="Red",ufc_fights_2[[#This Row],[r_fighter_id]],ufc_fights_2[[#This Row],[b_fighter_id]])</f>
        <v>754</v>
      </c>
      <c r="AQ873" t="str">
        <f>_xlfn.XLOOKUP(ufc_fights_2[[#This Row],[winnerID]],ufc_fighters[id],ufc_fighters[fighter_name],"xxx",0,1)</f>
        <v>Tony DeSouza</v>
      </c>
    </row>
    <row r="874" spans="1:43">
      <c r="A874">
        <v>844</v>
      </c>
      <c r="B874">
        <v>1887</v>
      </c>
      <c r="C874">
        <f>_xlfn.XLOOKUP(ufc_fights_2[[#This Row],[r_fighter_id]],ufc_fighters[id],ufc_fighters[year],"xxx",0,1)</f>
        <v>0</v>
      </c>
      <c r="D874">
        <f>_xlfn.XLOOKUP(ufc_fights_2[[#This Row],[b_fighter_id]],ufc_fighters[id],ufc_fighters[year],"Prázdné",0,1)</f>
        <v>1974</v>
      </c>
      <c r="E874" s="10">
        <f>YEAR(ufc_fights_2[[#This Row],[date]])-ufc_fights_2[[#This Row],[r_year]]</f>
        <v>2000</v>
      </c>
      <c r="F874" s="10">
        <f>YEAR(ufc_fights_2[[#This Row],[date]])-ufc_fights_2[[#This Row],[b_year]]</f>
        <v>26</v>
      </c>
      <c r="G874">
        <v>0</v>
      </c>
      <c r="H874">
        <v>0</v>
      </c>
      <c r="I874">
        <v>0.55559999999999998</v>
      </c>
      <c r="J874">
        <v>0.66669999999999996</v>
      </c>
      <c r="K874">
        <v>0.90139999999999998</v>
      </c>
      <c r="L874">
        <v>0.9355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 s="2">
        <v>6.7939814814814816E-3</v>
      </c>
      <c r="T874" s="2">
        <v>0</v>
      </c>
      <c r="U874">
        <v>0.55559999999999998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0.66669999999999996</v>
      </c>
      <c r="AB874">
        <v>0</v>
      </c>
      <c r="AC874">
        <v>0</v>
      </c>
      <c r="AD874">
        <v>0.5</v>
      </c>
      <c r="AE874">
        <v>0</v>
      </c>
      <c r="AF874" t="s">
        <v>3915</v>
      </c>
      <c r="AG874" s="2">
        <v>3.472222222222222E-3</v>
      </c>
      <c r="AH874" t="s">
        <v>4081</v>
      </c>
      <c r="AI874">
        <v>2</v>
      </c>
      <c r="AJ874" t="s">
        <v>3939</v>
      </c>
      <c r="AK874" s="3">
        <v>36847</v>
      </c>
      <c r="AL874" s="10">
        <f>YEAR(ufc_fights_2[[#This Row],[date]])</f>
        <v>2000</v>
      </c>
      <c r="AM874" t="s">
        <v>4061</v>
      </c>
      <c r="AN874">
        <v>36</v>
      </c>
      <c r="AO874" t="s">
        <v>3913</v>
      </c>
      <c r="AP874">
        <f>IF(ufc_fights_2[[#This Row],[winner]]="Red",ufc_fights_2[[#This Row],[r_fighter_id]],ufc_fights_2[[#This Row],[b_fighter_id]])</f>
        <v>844</v>
      </c>
      <c r="AQ874" t="str">
        <f>_xlfn.XLOOKUP(ufc_fights_2[[#This Row],[winnerID]],ufc_fighters[id],ufc_fighters[fighter_name],"xxx",0,1)</f>
        <v>Ben Earwood</v>
      </c>
    </row>
    <row r="875" spans="1:43">
      <c r="A875">
        <v>3502</v>
      </c>
      <c r="B875">
        <v>1560</v>
      </c>
      <c r="C875">
        <f>_xlfn.XLOOKUP(ufc_fights_2[[#This Row],[r_fighter_id]],ufc_fighters[id],ufc_fighters[year],"xxx",0,1)</f>
        <v>1981</v>
      </c>
      <c r="D875">
        <f>_xlfn.XLOOKUP(ufc_fights_2[[#This Row],[b_fighter_id]],ufc_fighters[id],ufc_fighters[year],"Prázdné",0,1)</f>
        <v>1980</v>
      </c>
      <c r="E875" s="10">
        <f>YEAR(ufc_fights_2[[#This Row],[date]])-ufc_fights_2[[#This Row],[r_year]]</f>
        <v>32</v>
      </c>
      <c r="F875" s="10">
        <f>YEAR(ufc_fights_2[[#This Row],[date]])-ufc_fights_2[[#This Row],[b_year]]</f>
        <v>33</v>
      </c>
      <c r="G875">
        <v>0</v>
      </c>
      <c r="H875">
        <v>0</v>
      </c>
      <c r="I875">
        <v>0.53849999999999998</v>
      </c>
      <c r="J875">
        <v>0.73399999999999999</v>
      </c>
      <c r="K875">
        <v>0.64080000000000004</v>
      </c>
      <c r="L875">
        <v>0.75</v>
      </c>
      <c r="M875">
        <v>0</v>
      </c>
      <c r="N875">
        <v>0.2</v>
      </c>
      <c r="O875">
        <v>0</v>
      </c>
      <c r="P875">
        <v>0</v>
      </c>
      <c r="Q875">
        <v>0</v>
      </c>
      <c r="R875">
        <v>0</v>
      </c>
      <c r="S875" s="2">
        <v>4.5138888888888887E-4</v>
      </c>
      <c r="T875" s="2">
        <v>4.9189814814814816E-3</v>
      </c>
      <c r="U875">
        <v>0.4138</v>
      </c>
      <c r="V875">
        <v>0.42109999999999997</v>
      </c>
      <c r="W875">
        <v>0.89470000000000005</v>
      </c>
      <c r="X875">
        <v>1</v>
      </c>
      <c r="Y875">
        <v>0.84619999999999995</v>
      </c>
      <c r="Z875">
        <v>0.2979</v>
      </c>
      <c r="AA875">
        <v>0.6</v>
      </c>
      <c r="AB875">
        <v>0.9032</v>
      </c>
      <c r="AC875">
        <v>0.85709999999999997</v>
      </c>
      <c r="AD875">
        <v>0</v>
      </c>
      <c r="AE875">
        <v>0</v>
      </c>
      <c r="AF875" t="s">
        <v>3915</v>
      </c>
      <c r="AG875" s="2">
        <v>3.472222222222222E-3</v>
      </c>
      <c r="AH875" t="s">
        <v>3911</v>
      </c>
      <c r="AI875">
        <v>3</v>
      </c>
      <c r="AJ875" t="s">
        <v>3939</v>
      </c>
      <c r="AK875" s="3">
        <v>41521</v>
      </c>
      <c r="AL875" s="10">
        <f>YEAR(ufc_fights_2[[#This Row],[date]])</f>
        <v>2013</v>
      </c>
      <c r="AM875" t="s">
        <v>4061</v>
      </c>
      <c r="AN875">
        <v>123</v>
      </c>
      <c r="AO875" t="s">
        <v>3918</v>
      </c>
      <c r="AP875">
        <f>IF(ufc_fights_2[[#This Row],[winner]]="Red",ufc_fights_2[[#This Row],[r_fighter_id]],ufc_fights_2[[#This Row],[b_fighter_id]])</f>
        <v>1560</v>
      </c>
      <c r="AQ875" t="str">
        <f>_xlfn.XLOOKUP(ufc_fights_2[[#This Row],[winnerID]],ufc_fighters[id],ufc_fighters[fighter_name],"xxx",0,1)</f>
        <v>Ivan Jorge</v>
      </c>
    </row>
    <row r="876" spans="1:43">
      <c r="A876">
        <v>2178</v>
      </c>
      <c r="B876">
        <v>1695</v>
      </c>
      <c r="C876">
        <f>_xlfn.XLOOKUP(ufc_fights_2[[#This Row],[r_fighter_id]],ufc_fighters[id],ufc_fighters[year],"xxx",0,1)</f>
        <v>1982</v>
      </c>
      <c r="D876">
        <f>_xlfn.XLOOKUP(ufc_fights_2[[#This Row],[b_fighter_id]],ufc_fighters[id],ufc_fighters[year],"Prázdné",0,1)</f>
        <v>1986</v>
      </c>
      <c r="E876" s="10">
        <f>YEAR(ufc_fights_2[[#This Row],[date]])-ufc_fights_2[[#This Row],[r_year]]</f>
        <v>37</v>
      </c>
      <c r="F876" s="10">
        <f>YEAR(ufc_fights_2[[#This Row],[date]])-ufc_fights_2[[#This Row],[b_year]]</f>
        <v>33</v>
      </c>
      <c r="G876">
        <v>0</v>
      </c>
      <c r="H876">
        <v>3</v>
      </c>
      <c r="I876">
        <v>0.41410000000000002</v>
      </c>
      <c r="J876">
        <v>0.58620000000000005</v>
      </c>
      <c r="K876">
        <v>0.42</v>
      </c>
      <c r="L876">
        <v>0.625</v>
      </c>
      <c r="M876">
        <v>0.25</v>
      </c>
      <c r="N876">
        <v>0</v>
      </c>
      <c r="O876">
        <v>0</v>
      </c>
      <c r="P876">
        <v>0</v>
      </c>
      <c r="Q876">
        <v>0</v>
      </c>
      <c r="R876">
        <v>1</v>
      </c>
      <c r="S876" s="2">
        <v>1.5856481481481481E-3</v>
      </c>
      <c r="T876" s="2">
        <v>1.5162037037037036E-3</v>
      </c>
      <c r="U876">
        <v>0.39560000000000001</v>
      </c>
      <c r="V876">
        <v>0.53380000000000005</v>
      </c>
      <c r="W876">
        <v>0.5</v>
      </c>
      <c r="X876">
        <v>1</v>
      </c>
      <c r="Y876">
        <v>1</v>
      </c>
      <c r="Z876">
        <v>0.41410000000000002</v>
      </c>
      <c r="AA876">
        <v>0.58430000000000004</v>
      </c>
      <c r="AB876">
        <v>0</v>
      </c>
      <c r="AC876">
        <v>0</v>
      </c>
      <c r="AD876">
        <v>0</v>
      </c>
      <c r="AE876">
        <v>0.625</v>
      </c>
      <c r="AF876" t="s">
        <v>3910</v>
      </c>
      <c r="AG876" s="2">
        <v>2.9976851851851853E-3</v>
      </c>
      <c r="AH876" t="s">
        <v>3911</v>
      </c>
      <c r="AI876">
        <v>3</v>
      </c>
      <c r="AJ876" t="s">
        <v>3935</v>
      </c>
      <c r="AK876" s="3">
        <v>43785</v>
      </c>
      <c r="AL876" s="10">
        <f>YEAR(ufc_fights_2[[#This Row],[date]])</f>
        <v>2019</v>
      </c>
      <c r="AM876" t="s">
        <v>4061</v>
      </c>
      <c r="AN876">
        <v>6</v>
      </c>
      <c r="AO876" t="s">
        <v>3918</v>
      </c>
      <c r="AP876">
        <f>IF(ufc_fights_2[[#This Row],[winner]]="Red",ufc_fights_2[[#This Row],[r_fighter_id]],ufc_fights_2[[#This Row],[b_fighter_id]])</f>
        <v>1695</v>
      </c>
      <c r="AQ876" t="str">
        <f>_xlfn.XLOOKUP(ufc_fights_2[[#This Row],[winnerID]],ufc_fighters[id],ufc_fighters[fighter_name],"xxx",0,1)</f>
        <v>James Krause</v>
      </c>
    </row>
    <row r="877" spans="1:43">
      <c r="A877">
        <v>2448</v>
      </c>
      <c r="B877">
        <v>956</v>
      </c>
      <c r="C877">
        <f>_xlfn.XLOOKUP(ufc_fights_2[[#This Row],[r_fighter_id]],ufc_fighters[id],ufc_fighters[year],"xxx",0,1)</f>
        <v>1982</v>
      </c>
      <c r="D877">
        <f>_xlfn.XLOOKUP(ufc_fights_2[[#This Row],[b_fighter_id]],ufc_fighters[id],ufc_fighters[year],"Prázdné",0,1)</f>
        <v>1979</v>
      </c>
      <c r="E877" s="10">
        <f>YEAR(ufc_fights_2[[#This Row],[date]])-ufc_fights_2[[#This Row],[r_year]]</f>
        <v>24</v>
      </c>
      <c r="F877" s="10">
        <f>YEAR(ufc_fights_2[[#This Row],[date]])-ufc_fights_2[[#This Row],[b_year]]</f>
        <v>27</v>
      </c>
      <c r="G877">
        <v>0</v>
      </c>
      <c r="H877">
        <v>0</v>
      </c>
      <c r="I877">
        <v>0.38100000000000001</v>
      </c>
      <c r="J877">
        <v>0.36720000000000003</v>
      </c>
      <c r="K877">
        <v>0.51529999999999998</v>
      </c>
      <c r="L877">
        <v>0.4345</v>
      </c>
      <c r="M877">
        <v>0.75</v>
      </c>
      <c r="N877">
        <v>0.1429</v>
      </c>
      <c r="O877">
        <v>0</v>
      </c>
      <c r="P877">
        <v>0</v>
      </c>
      <c r="Q877">
        <v>0</v>
      </c>
      <c r="R877">
        <v>0</v>
      </c>
      <c r="S877" s="2">
        <v>3.2986111111111111E-3</v>
      </c>
      <c r="T877" s="2">
        <v>8.3333333333333339E-4</v>
      </c>
      <c r="U877">
        <v>0.37669999999999998</v>
      </c>
      <c r="V877">
        <v>0.2283</v>
      </c>
      <c r="W877">
        <v>1</v>
      </c>
      <c r="X877">
        <v>0</v>
      </c>
      <c r="Y877">
        <v>0.6522</v>
      </c>
      <c r="Z877">
        <v>0.34379999999999999</v>
      </c>
      <c r="AA877">
        <v>0.29670000000000002</v>
      </c>
      <c r="AB877">
        <v>0.37040000000000001</v>
      </c>
      <c r="AC877">
        <v>0.52939999999999998</v>
      </c>
      <c r="AD877">
        <v>0.54169999999999996</v>
      </c>
      <c r="AE877">
        <v>0.55000000000000004</v>
      </c>
      <c r="AF877" t="s">
        <v>3915</v>
      </c>
      <c r="AG877" s="2">
        <v>3.472222222222222E-3</v>
      </c>
      <c r="AH877" t="s">
        <v>3911</v>
      </c>
      <c r="AI877">
        <v>3</v>
      </c>
      <c r="AJ877" t="s">
        <v>3967</v>
      </c>
      <c r="AK877" s="3">
        <v>39064</v>
      </c>
      <c r="AL877" s="10">
        <f>YEAR(ufc_fights_2[[#This Row],[date]])</f>
        <v>2006</v>
      </c>
      <c r="AM877" t="s">
        <v>4061</v>
      </c>
      <c r="AN877">
        <v>116</v>
      </c>
      <c r="AO877" t="s">
        <v>3913</v>
      </c>
      <c r="AP877">
        <f>IF(ufc_fights_2[[#This Row],[winner]]="Red",ufc_fights_2[[#This Row],[r_fighter_id]],ufc_fights_2[[#This Row],[b_fighter_id]])</f>
        <v>2448</v>
      </c>
      <c r="AQ877" t="str">
        <f>_xlfn.XLOOKUP(ufc_fights_2[[#This Row],[winnerID]],ufc_fighters[id],ufc_fighters[fighter_name],"xxx",0,1)</f>
        <v>Karo Parisyan</v>
      </c>
    </row>
    <row r="878" spans="1:43">
      <c r="A878">
        <v>1303</v>
      </c>
      <c r="B878">
        <v>2026</v>
      </c>
      <c r="C878">
        <f>_xlfn.XLOOKUP(ufc_fights_2[[#This Row],[r_fighter_id]],ufc_fighters[id],ufc_fighters[year],"xxx",0,1)</f>
        <v>1986</v>
      </c>
      <c r="D878">
        <f>_xlfn.XLOOKUP(ufc_fights_2[[#This Row],[b_fighter_id]],ufc_fighters[id],ufc_fighters[year],"Prázdné",0,1)</f>
        <v>1986</v>
      </c>
      <c r="E878" s="10">
        <f>YEAR(ufc_fights_2[[#This Row],[date]])-ufc_fights_2[[#This Row],[r_year]]</f>
        <v>22</v>
      </c>
      <c r="F878" s="10">
        <f>YEAR(ufc_fights_2[[#This Row],[date]])-ufc_fights_2[[#This Row],[b_year]]</f>
        <v>22</v>
      </c>
      <c r="G878">
        <v>0</v>
      </c>
      <c r="H878">
        <v>0</v>
      </c>
      <c r="I878">
        <v>0.47620000000000001</v>
      </c>
      <c r="J878">
        <v>0.53569999999999995</v>
      </c>
      <c r="K878">
        <v>0.54169999999999996</v>
      </c>
      <c r="L878">
        <v>0.53569999999999995</v>
      </c>
      <c r="M878">
        <v>0</v>
      </c>
      <c r="N878">
        <v>0</v>
      </c>
      <c r="O878">
        <v>3</v>
      </c>
      <c r="P878">
        <v>0</v>
      </c>
      <c r="Q878">
        <v>0</v>
      </c>
      <c r="R878">
        <v>0</v>
      </c>
      <c r="S878" s="2">
        <v>0</v>
      </c>
      <c r="T878" s="2">
        <v>8.564814814814815E-4</v>
      </c>
      <c r="U878">
        <v>0.35709999999999997</v>
      </c>
      <c r="V878">
        <v>0.33329999999999999</v>
      </c>
      <c r="W878">
        <v>0.75</v>
      </c>
      <c r="X878">
        <v>0.66669999999999996</v>
      </c>
      <c r="Y878">
        <v>1</v>
      </c>
      <c r="Z878">
        <v>0.47370000000000001</v>
      </c>
      <c r="AA878">
        <v>0.52380000000000004</v>
      </c>
      <c r="AB878">
        <v>0</v>
      </c>
      <c r="AC878">
        <v>0.57140000000000002</v>
      </c>
      <c r="AD878">
        <v>0.5</v>
      </c>
      <c r="AE878">
        <v>0</v>
      </c>
      <c r="AF878" t="s">
        <v>3933</v>
      </c>
      <c r="AG878" s="2">
        <v>2.7662037037037039E-3</v>
      </c>
      <c r="AH878" t="s">
        <v>3911</v>
      </c>
      <c r="AI878">
        <v>3</v>
      </c>
      <c r="AJ878" t="s">
        <v>3967</v>
      </c>
      <c r="AK878" s="3">
        <v>39767</v>
      </c>
      <c r="AL878" s="10">
        <f>YEAR(ufc_fights_2[[#This Row],[date]])</f>
        <v>2008</v>
      </c>
      <c r="AM878" t="s">
        <v>4061</v>
      </c>
      <c r="AN878">
        <v>1</v>
      </c>
      <c r="AO878" t="s">
        <v>3913</v>
      </c>
      <c r="AP878">
        <f>IF(ufc_fights_2[[#This Row],[winner]]="Red",ufc_fights_2[[#This Row],[r_fighter_id]],ufc_fights_2[[#This Row],[b_fighter_id]])</f>
        <v>1303</v>
      </c>
      <c r="AQ878" t="str">
        <f>_xlfn.XLOOKUP(ufc_fights_2[[#This Row],[winnerID]],ufc_fighters[id],ufc_fighters[fighter_name],"xxx",0,1)</f>
        <v>Dustin Hazelett</v>
      </c>
    </row>
    <row r="879" spans="1:43">
      <c r="A879">
        <v>2448</v>
      </c>
      <c r="B879">
        <v>3243</v>
      </c>
      <c r="C879">
        <f>_xlfn.XLOOKUP(ufc_fights_2[[#This Row],[r_fighter_id]],ufc_fighters[id],ufc_fighters[year],"xxx",0,1)</f>
        <v>1982</v>
      </c>
      <c r="D879">
        <f>_xlfn.XLOOKUP(ufc_fights_2[[#This Row],[b_fighter_id]],ufc_fighters[id],ufc_fighters[year],"Prázdné",0,1)</f>
        <v>1981</v>
      </c>
      <c r="E879" s="10">
        <f>YEAR(ufc_fights_2[[#This Row],[date]])-ufc_fights_2[[#This Row],[r_year]]</f>
        <v>24</v>
      </c>
      <c r="F879" s="10">
        <f>YEAR(ufc_fights_2[[#This Row],[date]])-ufc_fights_2[[#This Row],[b_year]]</f>
        <v>25</v>
      </c>
      <c r="G879">
        <v>0</v>
      </c>
      <c r="H879">
        <v>0</v>
      </c>
      <c r="I879">
        <v>0.6</v>
      </c>
      <c r="J879">
        <v>0.28570000000000001</v>
      </c>
      <c r="K879">
        <v>0.56100000000000005</v>
      </c>
      <c r="L879">
        <v>0.44440000000000002</v>
      </c>
      <c r="M879">
        <v>0.66669999999999996</v>
      </c>
      <c r="N879">
        <v>1</v>
      </c>
      <c r="O879">
        <v>0</v>
      </c>
      <c r="P879">
        <v>0</v>
      </c>
      <c r="Q879">
        <v>0</v>
      </c>
      <c r="R879">
        <v>0</v>
      </c>
      <c r="S879" s="2">
        <v>2.8124999999999999E-3</v>
      </c>
      <c r="T879" s="2">
        <v>1.1574074074074075E-4</v>
      </c>
      <c r="U879">
        <v>0.57140000000000002</v>
      </c>
      <c r="V879">
        <v>0.16669999999999999</v>
      </c>
      <c r="W879">
        <v>1</v>
      </c>
      <c r="X879">
        <v>0</v>
      </c>
      <c r="Y879">
        <v>1</v>
      </c>
      <c r="Z879">
        <v>0.5</v>
      </c>
      <c r="AA879">
        <v>0.5</v>
      </c>
      <c r="AB879">
        <v>0</v>
      </c>
      <c r="AC879">
        <v>0.33329999999999999</v>
      </c>
      <c r="AD879">
        <v>0.60709999999999997</v>
      </c>
      <c r="AE879">
        <v>0</v>
      </c>
      <c r="AF879" t="s">
        <v>3910</v>
      </c>
      <c r="AG879" s="2">
        <v>3.2870370370370371E-3</v>
      </c>
      <c r="AH879" t="s">
        <v>3911</v>
      </c>
      <c r="AI879">
        <v>3</v>
      </c>
      <c r="AJ879" t="s">
        <v>3939</v>
      </c>
      <c r="AK879" s="3">
        <v>38822</v>
      </c>
      <c r="AL879" s="10">
        <f>YEAR(ufc_fights_2[[#This Row],[date]])</f>
        <v>2006</v>
      </c>
      <c r="AM879" t="s">
        <v>4061</v>
      </c>
      <c r="AN879">
        <v>63</v>
      </c>
      <c r="AO879" t="s">
        <v>3913</v>
      </c>
      <c r="AP879">
        <f>IF(ufc_fights_2[[#This Row],[winner]]="Red",ufc_fights_2[[#This Row],[r_fighter_id]],ufc_fights_2[[#This Row],[b_fighter_id]])</f>
        <v>2448</v>
      </c>
      <c r="AQ879" t="str">
        <f>_xlfn.XLOOKUP(ufc_fights_2[[#This Row],[winnerID]],ufc_fighters[id],ufc_fighters[fighter_name],"xxx",0,1)</f>
        <v>Karo Parisyan</v>
      </c>
    </row>
    <row r="880" spans="1:43">
      <c r="A880">
        <v>2990</v>
      </c>
      <c r="B880">
        <v>2061</v>
      </c>
      <c r="C880">
        <f>_xlfn.XLOOKUP(ufc_fights_2[[#This Row],[r_fighter_id]],ufc_fighters[id],ufc_fighters[year],"xxx",0,1)</f>
        <v>1984</v>
      </c>
      <c r="D880">
        <f>_xlfn.XLOOKUP(ufc_fights_2[[#This Row],[b_fighter_id]],ufc_fighters[id],ufc_fighters[year],"Prázdné",0,1)</f>
        <v>1987</v>
      </c>
      <c r="E880" s="10">
        <f>YEAR(ufc_fights_2[[#This Row],[date]])-ufc_fights_2[[#This Row],[r_year]]</f>
        <v>33</v>
      </c>
      <c r="F880" s="10">
        <f>YEAR(ufc_fights_2[[#This Row],[date]])-ufc_fights_2[[#This Row],[b_year]]</f>
        <v>30</v>
      </c>
      <c r="G880">
        <v>0</v>
      </c>
      <c r="H880">
        <v>1</v>
      </c>
      <c r="I880">
        <v>0.51790000000000003</v>
      </c>
      <c r="J880">
        <v>0.35110000000000002</v>
      </c>
      <c r="K880">
        <v>0.51790000000000003</v>
      </c>
      <c r="L880">
        <v>0.35420000000000001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</v>
      </c>
      <c r="T880" s="2">
        <v>1.273148148148148E-4</v>
      </c>
      <c r="U880">
        <v>0.36359999999999998</v>
      </c>
      <c r="V880">
        <v>0.31709999999999999</v>
      </c>
      <c r="W880">
        <v>0.625</v>
      </c>
      <c r="X880">
        <v>1</v>
      </c>
      <c r="Y880">
        <v>0.66669999999999996</v>
      </c>
      <c r="Z880">
        <v>0.5091</v>
      </c>
      <c r="AA880">
        <v>0.32929999999999998</v>
      </c>
      <c r="AB880">
        <v>1</v>
      </c>
      <c r="AC880">
        <v>0.25</v>
      </c>
      <c r="AD880">
        <v>0</v>
      </c>
      <c r="AE880">
        <v>0.625</v>
      </c>
      <c r="AF880" t="s">
        <v>3910</v>
      </c>
      <c r="AG880" s="2">
        <v>1.4004629629629629E-3</v>
      </c>
      <c r="AH880" t="s">
        <v>3911</v>
      </c>
      <c r="AI880">
        <v>3</v>
      </c>
      <c r="AJ880" t="s">
        <v>3952</v>
      </c>
      <c r="AK880" s="3">
        <v>42889</v>
      </c>
      <c r="AL880" s="10">
        <f>YEAR(ufc_fights_2[[#This Row],[date]])</f>
        <v>2017</v>
      </c>
      <c r="AM880" t="s">
        <v>4061</v>
      </c>
      <c r="AN880">
        <v>13</v>
      </c>
      <c r="AO880" t="s">
        <v>3918</v>
      </c>
      <c r="AP880">
        <f>IF(ufc_fights_2[[#This Row],[winner]]="Red",ufc_fights_2[[#This Row],[r_fighter_id]],ufc_fights_2[[#This Row],[b_fighter_id]])</f>
        <v>2061</v>
      </c>
      <c r="AQ880" t="str">
        <f>_xlfn.XLOOKUP(ufc_fights_2[[#This Row],[winnerID]],ufc_fighters[id],ufc_fighters[fighter_name],"xxx",0,1)</f>
        <v>Yancy Medeiros</v>
      </c>
    </row>
    <row r="881" spans="1:43">
      <c r="A881">
        <v>2061</v>
      </c>
      <c r="B881">
        <v>3085</v>
      </c>
      <c r="C881">
        <f>_xlfn.XLOOKUP(ufc_fights_2[[#This Row],[r_fighter_id]],ufc_fighters[id],ufc_fighters[year],"xxx",0,1)</f>
        <v>1987</v>
      </c>
      <c r="D881">
        <f>_xlfn.XLOOKUP(ufc_fights_2[[#This Row],[b_fighter_id]],ufc_fighters[id],ufc_fighters[year],"Prázdné",0,1)</f>
        <v>1987</v>
      </c>
      <c r="E881" s="10">
        <f>YEAR(ufc_fights_2[[#This Row],[date]])-ufc_fights_2[[#This Row],[r_year]]</f>
        <v>29</v>
      </c>
      <c r="F881" s="10">
        <f>YEAR(ufc_fights_2[[#This Row],[date]])-ufc_fights_2[[#This Row],[b_year]]</f>
        <v>29</v>
      </c>
      <c r="G881">
        <v>2</v>
      </c>
      <c r="H881">
        <v>0</v>
      </c>
      <c r="I881">
        <v>0.29820000000000002</v>
      </c>
      <c r="J881">
        <v>0.191</v>
      </c>
      <c r="K881">
        <v>0.29820000000000002</v>
      </c>
      <c r="L881">
        <v>0.2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 s="2">
        <v>1.9675925925925926E-4</v>
      </c>
      <c r="T881" s="2">
        <v>0</v>
      </c>
      <c r="U881">
        <v>0.21740000000000001</v>
      </c>
      <c r="V881">
        <v>9.2299999999999993E-2</v>
      </c>
      <c r="W881">
        <v>0.42859999999999998</v>
      </c>
      <c r="X881">
        <v>1</v>
      </c>
      <c r="Y881">
        <v>0.54549999999999998</v>
      </c>
      <c r="Z881">
        <v>0.31480000000000002</v>
      </c>
      <c r="AA881">
        <v>0.18179999999999999</v>
      </c>
      <c r="AB881">
        <v>0</v>
      </c>
      <c r="AC881">
        <v>1</v>
      </c>
      <c r="AD881">
        <v>0</v>
      </c>
      <c r="AE881">
        <v>0</v>
      </c>
      <c r="AF881" t="s">
        <v>3933</v>
      </c>
      <c r="AG881" s="2">
        <v>5.6712962962962967E-4</v>
      </c>
      <c r="AH881" t="s">
        <v>3911</v>
      </c>
      <c r="AI881">
        <v>3</v>
      </c>
      <c r="AJ881" t="s">
        <v>3931</v>
      </c>
      <c r="AK881" s="3">
        <v>42623</v>
      </c>
      <c r="AL881" s="10">
        <f>YEAR(ufc_fights_2[[#This Row],[date]])</f>
        <v>2016</v>
      </c>
      <c r="AM881" t="s">
        <v>4061</v>
      </c>
      <c r="AN881">
        <v>133</v>
      </c>
      <c r="AO881" t="s">
        <v>3913</v>
      </c>
      <c r="AP881">
        <f>IF(ufc_fights_2[[#This Row],[winner]]="Red",ufc_fights_2[[#This Row],[r_fighter_id]],ufc_fights_2[[#This Row],[b_fighter_id]])</f>
        <v>2061</v>
      </c>
      <c r="AQ881" t="str">
        <f>_xlfn.XLOOKUP(ufc_fights_2[[#This Row],[winnerID]],ufc_fighters[id],ufc_fighters[fighter_name],"xxx",0,1)</f>
        <v>Yancy Medeiros</v>
      </c>
    </row>
    <row r="882" spans="1:43">
      <c r="A882">
        <v>2485</v>
      </c>
      <c r="B882">
        <v>1892</v>
      </c>
      <c r="C882">
        <f>_xlfn.XLOOKUP(ufc_fights_2[[#This Row],[r_fighter_id]],ufc_fighters[id],ufc_fighters[year],"xxx",0,1)</f>
        <v>1978</v>
      </c>
      <c r="D882">
        <f>_xlfn.XLOOKUP(ufc_fights_2[[#This Row],[b_fighter_id]],ufc_fighters[id],ufc_fighters[year],"Prázdné",0,1)</f>
        <v>1989</v>
      </c>
      <c r="E882" s="10">
        <f>YEAR(ufc_fights_2[[#This Row],[date]])-ufc_fights_2[[#This Row],[r_year]]</f>
        <v>34</v>
      </c>
      <c r="F882" s="10">
        <f>YEAR(ufc_fights_2[[#This Row],[date]])-ufc_fights_2[[#This Row],[b_year]]</f>
        <v>23</v>
      </c>
      <c r="G882">
        <v>0</v>
      </c>
      <c r="H882">
        <v>0</v>
      </c>
      <c r="I882">
        <v>0.2697</v>
      </c>
      <c r="J882">
        <v>0.57140000000000002</v>
      </c>
      <c r="K882">
        <v>0.44540000000000002</v>
      </c>
      <c r="L882">
        <v>0.58960000000000001</v>
      </c>
      <c r="M882">
        <v>0</v>
      </c>
      <c r="N882">
        <v>0.33329999999999999</v>
      </c>
      <c r="O882">
        <v>0</v>
      </c>
      <c r="P882">
        <v>0</v>
      </c>
      <c r="Q882">
        <v>0</v>
      </c>
      <c r="R882">
        <v>0</v>
      </c>
      <c r="S882" s="2">
        <v>6.4814814814814813E-4</v>
      </c>
      <c r="T882" s="2">
        <v>1.7476851851851852E-3</v>
      </c>
      <c r="U882">
        <v>0.24390000000000001</v>
      </c>
      <c r="V882">
        <v>0.52700000000000002</v>
      </c>
      <c r="W882">
        <v>0.57140000000000002</v>
      </c>
      <c r="X882">
        <v>0</v>
      </c>
      <c r="Y882">
        <v>0.64290000000000003</v>
      </c>
      <c r="Z882">
        <v>0.25</v>
      </c>
      <c r="AA882">
        <v>0.56759999999999999</v>
      </c>
      <c r="AB882">
        <v>0.6</v>
      </c>
      <c r="AC882">
        <v>0.625</v>
      </c>
      <c r="AD882">
        <v>0</v>
      </c>
      <c r="AE882">
        <v>0.5</v>
      </c>
      <c r="AF882" t="s">
        <v>3915</v>
      </c>
      <c r="AG882" s="2">
        <v>3.472222222222222E-3</v>
      </c>
      <c r="AH882" t="s">
        <v>3911</v>
      </c>
      <c r="AI882">
        <v>3</v>
      </c>
      <c r="AJ882" t="s">
        <v>3914</v>
      </c>
      <c r="AK882" s="3">
        <v>41251</v>
      </c>
      <c r="AL882" s="10">
        <f>YEAR(ufc_fights_2[[#This Row],[date]])</f>
        <v>2012</v>
      </c>
      <c r="AM882" t="s">
        <v>4061</v>
      </c>
      <c r="AN882">
        <v>128</v>
      </c>
      <c r="AO882" t="s">
        <v>3918</v>
      </c>
      <c r="AP882">
        <f>IF(ufc_fights_2[[#This Row],[winner]]="Red",ufc_fights_2[[#This Row],[r_fighter_id]],ufc_fights_2[[#This Row],[b_fighter_id]])</f>
        <v>1892</v>
      </c>
      <c r="AQ882" t="str">
        <f>_xlfn.XLOOKUP(ufc_fights_2[[#This Row],[winnerID]],ufc_fighters[id],ufc_fighters[fighter_name],"xxx",0,1)</f>
        <v>Rory MacDonald</v>
      </c>
    </row>
    <row r="883" spans="1:43">
      <c r="A883">
        <v>1892</v>
      </c>
      <c r="B883">
        <v>871</v>
      </c>
      <c r="C883">
        <f>_xlfn.XLOOKUP(ufc_fights_2[[#This Row],[r_fighter_id]],ufc_fighters[id],ufc_fighters[year],"xxx",0,1)</f>
        <v>1989</v>
      </c>
      <c r="D883">
        <f>_xlfn.XLOOKUP(ufc_fights_2[[#This Row],[b_fighter_id]],ufc_fighters[id],ufc_fighters[year],"Prázdné",0,1)</f>
        <v>1985</v>
      </c>
      <c r="E883" s="10">
        <f>YEAR(ufc_fights_2[[#This Row],[date]])-ufc_fights_2[[#This Row],[r_year]]</f>
        <v>24</v>
      </c>
      <c r="F883" s="10">
        <f>YEAR(ufc_fights_2[[#This Row],[date]])-ufc_fights_2[[#This Row],[b_year]]</f>
        <v>28</v>
      </c>
      <c r="G883">
        <v>0</v>
      </c>
      <c r="H883">
        <v>0</v>
      </c>
      <c r="I883">
        <v>0.38979999999999998</v>
      </c>
      <c r="J883">
        <v>0.19589999999999999</v>
      </c>
      <c r="K883">
        <v>0.4</v>
      </c>
      <c r="L883">
        <v>0.25469999999999998</v>
      </c>
      <c r="M883">
        <v>0</v>
      </c>
      <c r="N883">
        <v>0.33329999999999999</v>
      </c>
      <c r="O883">
        <v>0</v>
      </c>
      <c r="P883">
        <v>0</v>
      </c>
      <c r="Q883">
        <v>0</v>
      </c>
      <c r="R883">
        <v>0</v>
      </c>
      <c r="S883" s="2">
        <v>0</v>
      </c>
      <c r="T883" s="2">
        <v>7.291666666666667E-4</v>
      </c>
      <c r="U883">
        <v>0.36270000000000002</v>
      </c>
      <c r="V883">
        <v>0.17979999999999999</v>
      </c>
      <c r="W883">
        <v>0.5625</v>
      </c>
      <c r="X883">
        <v>0</v>
      </c>
      <c r="Y883">
        <v>0.33329999999999999</v>
      </c>
      <c r="Z883">
        <v>0.3826</v>
      </c>
      <c r="AA883">
        <v>0.18279999999999999</v>
      </c>
      <c r="AB883">
        <v>0.66669999999999996</v>
      </c>
      <c r="AC883">
        <v>0.33329999999999999</v>
      </c>
      <c r="AD883">
        <v>0</v>
      </c>
      <c r="AE883">
        <v>1</v>
      </c>
      <c r="AF883" t="s">
        <v>3915</v>
      </c>
      <c r="AG883" s="2">
        <v>3.472222222222222E-3</v>
      </c>
      <c r="AH883" t="s">
        <v>3911</v>
      </c>
      <c r="AI883">
        <v>3</v>
      </c>
      <c r="AJ883" t="s">
        <v>3914</v>
      </c>
      <c r="AK883" s="3">
        <v>41482</v>
      </c>
      <c r="AL883" s="10">
        <f>YEAR(ufc_fights_2[[#This Row],[date]])</f>
        <v>2013</v>
      </c>
      <c r="AM883" t="s">
        <v>4061</v>
      </c>
      <c r="AN883">
        <v>128</v>
      </c>
      <c r="AO883" t="s">
        <v>3913</v>
      </c>
      <c r="AP883">
        <f>IF(ufc_fights_2[[#This Row],[winner]]="Red",ufc_fights_2[[#This Row],[r_fighter_id]],ufc_fights_2[[#This Row],[b_fighter_id]])</f>
        <v>1892</v>
      </c>
      <c r="AQ883" t="str">
        <f>_xlfn.XLOOKUP(ufc_fights_2[[#This Row],[winnerID]],ufc_fighters[id],ufc_fighters[fighter_name],"xxx",0,1)</f>
        <v>Rory MacDonald</v>
      </c>
    </row>
    <row r="884" spans="1:43">
      <c r="A884">
        <v>1163</v>
      </c>
      <c r="B884">
        <v>1350</v>
      </c>
      <c r="C884">
        <f>_xlfn.XLOOKUP(ufc_fights_2[[#This Row],[r_fighter_id]],ufc_fighters[id],ufc_fighters[year],"xxx",0,1)</f>
        <v>1979</v>
      </c>
      <c r="D884">
        <f>_xlfn.XLOOKUP(ufc_fights_2[[#This Row],[b_fighter_id]],ufc_fighters[id],ufc_fighters[year],"Prázdné",0,1)</f>
        <v>1976</v>
      </c>
      <c r="E884" s="10">
        <f>YEAR(ufc_fights_2[[#This Row],[date]])-ufc_fights_2[[#This Row],[r_year]]</f>
        <v>26</v>
      </c>
      <c r="F884" s="10">
        <f>YEAR(ufc_fights_2[[#This Row],[date]])-ufc_fights_2[[#This Row],[b_year]]</f>
        <v>29</v>
      </c>
      <c r="G884">
        <v>0</v>
      </c>
      <c r="H884">
        <v>0</v>
      </c>
      <c r="I884">
        <v>0.33329999999999999</v>
      </c>
      <c r="J884">
        <v>0.3846</v>
      </c>
      <c r="K884">
        <v>0.62380000000000002</v>
      </c>
      <c r="L884">
        <v>0.60419999999999996</v>
      </c>
      <c r="M884">
        <v>0</v>
      </c>
      <c r="N884">
        <v>0.75</v>
      </c>
      <c r="O884">
        <v>1</v>
      </c>
      <c r="P884">
        <v>3</v>
      </c>
      <c r="Q884">
        <v>3</v>
      </c>
      <c r="R884">
        <v>0</v>
      </c>
      <c r="S884" s="2">
        <v>4.5138888888888887E-4</v>
      </c>
      <c r="T884" s="2">
        <v>5.092592592592593E-3</v>
      </c>
      <c r="U884">
        <v>0.21210000000000001</v>
      </c>
      <c r="V884">
        <v>0.23810000000000001</v>
      </c>
      <c r="W884">
        <v>0.75</v>
      </c>
      <c r="X884">
        <v>0.8</v>
      </c>
      <c r="Y884">
        <v>1</v>
      </c>
      <c r="Z884">
        <v>0.2414</v>
      </c>
      <c r="AA884">
        <v>0.33329999999999999</v>
      </c>
      <c r="AB884">
        <v>0.63639999999999997</v>
      </c>
      <c r="AC884">
        <v>0.5</v>
      </c>
      <c r="AD884">
        <v>0</v>
      </c>
      <c r="AE884">
        <v>0.44440000000000002</v>
      </c>
      <c r="AF884" t="s">
        <v>3926</v>
      </c>
      <c r="AG884" s="2">
        <v>7.5231481481481482E-4</v>
      </c>
      <c r="AH884" t="s">
        <v>3911</v>
      </c>
      <c r="AI884">
        <v>3</v>
      </c>
      <c r="AJ884" t="s">
        <v>4044</v>
      </c>
      <c r="AK884" s="3">
        <v>38628</v>
      </c>
      <c r="AL884" s="10">
        <f>YEAR(ufc_fights_2[[#This Row],[date]])</f>
        <v>2005</v>
      </c>
      <c r="AM884" t="s">
        <v>4061</v>
      </c>
      <c r="AN884">
        <v>1</v>
      </c>
      <c r="AO884" t="s">
        <v>3913</v>
      </c>
      <c r="AP884">
        <f>IF(ufc_fights_2[[#This Row],[winner]]="Red",ufc_fights_2[[#This Row],[r_fighter_id]],ufc_fights_2[[#This Row],[b_fighter_id]])</f>
        <v>1163</v>
      </c>
      <c r="AQ884" t="str">
        <f>_xlfn.XLOOKUP(ufc_fights_2[[#This Row],[winnerID]],ufc_fighters[id],ufc_fighters[fighter_name],"xxx",0,1)</f>
        <v>Jonathan Goulet</v>
      </c>
    </row>
    <row r="885" spans="1:43">
      <c r="A885">
        <v>1163</v>
      </c>
      <c r="B885">
        <v>665</v>
      </c>
      <c r="C885">
        <f>_xlfn.XLOOKUP(ufc_fights_2[[#This Row],[r_fighter_id]],ufc_fighters[id],ufc_fighters[year],"xxx",0,1)</f>
        <v>1979</v>
      </c>
      <c r="D885">
        <f>_xlfn.XLOOKUP(ufc_fights_2[[#This Row],[b_fighter_id]],ufc_fighters[id],ufc_fighters[year],"Prázdné",0,1)</f>
        <v>1980</v>
      </c>
      <c r="E885" s="10">
        <f>YEAR(ufc_fights_2[[#This Row],[date]])-ufc_fights_2[[#This Row],[r_year]]</f>
        <v>27</v>
      </c>
      <c r="F885" s="10">
        <f>YEAR(ufc_fights_2[[#This Row],[date]])-ufc_fights_2[[#This Row],[b_year]]</f>
        <v>26</v>
      </c>
      <c r="G885">
        <v>0</v>
      </c>
      <c r="H885">
        <v>2</v>
      </c>
      <c r="I885">
        <v>0.52939999999999998</v>
      </c>
      <c r="J885">
        <v>0.61899999999999999</v>
      </c>
      <c r="K885">
        <v>0.74709999999999999</v>
      </c>
      <c r="L885">
        <v>0.75</v>
      </c>
      <c r="M885">
        <v>0.66669999999999996</v>
      </c>
      <c r="N885">
        <v>0</v>
      </c>
      <c r="O885">
        <v>0</v>
      </c>
      <c r="P885">
        <v>3</v>
      </c>
      <c r="Q885">
        <v>1</v>
      </c>
      <c r="R885">
        <v>0</v>
      </c>
      <c r="S885" s="2">
        <v>8.0208333333333329E-3</v>
      </c>
      <c r="T885" s="2">
        <v>1.3310185185185185E-3</v>
      </c>
      <c r="U885">
        <v>0.5</v>
      </c>
      <c r="V885">
        <v>0.52939999999999998</v>
      </c>
      <c r="W885">
        <v>0.75</v>
      </c>
      <c r="X885">
        <v>0.5</v>
      </c>
      <c r="Y885">
        <v>1</v>
      </c>
      <c r="Z885">
        <v>0.4</v>
      </c>
      <c r="AA885">
        <v>0.66669999999999996</v>
      </c>
      <c r="AB885">
        <v>0</v>
      </c>
      <c r="AC885">
        <v>0.66669999999999996</v>
      </c>
      <c r="AD885">
        <v>0.55169999999999997</v>
      </c>
      <c r="AE885">
        <v>0.5</v>
      </c>
      <c r="AF885" t="s">
        <v>3969</v>
      </c>
      <c r="AG885" s="2">
        <v>3.472222222222222E-3</v>
      </c>
      <c r="AH885" t="s">
        <v>3911</v>
      </c>
      <c r="AI885">
        <v>3</v>
      </c>
      <c r="AJ885" t="s">
        <v>3914</v>
      </c>
      <c r="AK885" s="3">
        <v>38896</v>
      </c>
      <c r="AL885" s="10">
        <f>YEAR(ufc_fights_2[[#This Row],[date]])</f>
        <v>2006</v>
      </c>
      <c r="AM885" t="s">
        <v>4061</v>
      </c>
      <c r="AN885">
        <v>1</v>
      </c>
      <c r="AO885" t="s">
        <v>3913</v>
      </c>
      <c r="AP885">
        <f>IF(ufc_fights_2[[#This Row],[winner]]="Red",ufc_fights_2[[#This Row],[r_fighter_id]],ufc_fights_2[[#This Row],[b_fighter_id]])</f>
        <v>1163</v>
      </c>
      <c r="AQ885" t="str">
        <f>_xlfn.XLOOKUP(ufc_fights_2[[#This Row],[winnerID]],ufc_fighters[id],ufc_fighters[fighter_name],"xxx",0,1)</f>
        <v>Jonathan Goulet</v>
      </c>
    </row>
    <row r="886" spans="1:43">
      <c r="A886">
        <v>1163</v>
      </c>
      <c r="B886">
        <v>1088</v>
      </c>
      <c r="C886">
        <f>_xlfn.XLOOKUP(ufc_fights_2[[#This Row],[r_fighter_id]],ufc_fighters[id],ufc_fighters[year],"xxx",0,1)</f>
        <v>1979</v>
      </c>
      <c r="D886">
        <f>_xlfn.XLOOKUP(ufc_fights_2[[#This Row],[b_fighter_id]],ufc_fighters[id],ufc_fighters[year],"Prázdné",0,1)</f>
        <v>1982</v>
      </c>
      <c r="E886" s="10">
        <f>YEAR(ufc_fights_2[[#This Row],[date]])-ufc_fights_2[[#This Row],[r_year]]</f>
        <v>28</v>
      </c>
      <c r="F886" s="10">
        <f>YEAR(ufc_fights_2[[#This Row],[date]])-ufc_fights_2[[#This Row],[b_year]]</f>
        <v>25</v>
      </c>
      <c r="G886">
        <v>0</v>
      </c>
      <c r="H886">
        <v>0</v>
      </c>
      <c r="I886">
        <v>0.64710000000000001</v>
      </c>
      <c r="J886">
        <v>0.4</v>
      </c>
      <c r="K886">
        <v>0.75</v>
      </c>
      <c r="L886">
        <v>0.5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 s="2">
        <v>2.4537037037037036E-3</v>
      </c>
      <c r="T886" s="2">
        <v>0</v>
      </c>
      <c r="U886">
        <v>0.625</v>
      </c>
      <c r="V886">
        <v>0.33329999999999999</v>
      </c>
      <c r="W886">
        <v>1</v>
      </c>
      <c r="X886">
        <v>0</v>
      </c>
      <c r="Y886">
        <v>1</v>
      </c>
      <c r="Z886">
        <v>0.44440000000000002</v>
      </c>
      <c r="AA886">
        <v>0.33329999999999999</v>
      </c>
      <c r="AB886">
        <v>0</v>
      </c>
      <c r="AC886">
        <v>0.5</v>
      </c>
      <c r="AD886">
        <v>0.875</v>
      </c>
      <c r="AE886">
        <v>0.75</v>
      </c>
      <c r="AF886" t="s">
        <v>3933</v>
      </c>
      <c r="AG886" s="2">
        <v>3.2638888888888891E-3</v>
      </c>
      <c r="AH886" t="s">
        <v>3911</v>
      </c>
      <c r="AI886">
        <v>3</v>
      </c>
      <c r="AJ886" t="s">
        <v>3967</v>
      </c>
      <c r="AK886" s="3">
        <v>39424</v>
      </c>
      <c r="AL886" s="10">
        <f>YEAR(ufc_fights_2[[#This Row],[date]])</f>
        <v>2007</v>
      </c>
      <c r="AM886" t="s">
        <v>4061</v>
      </c>
      <c r="AN886">
        <v>1</v>
      </c>
      <c r="AO886" t="s">
        <v>3913</v>
      </c>
      <c r="AP886">
        <f>IF(ufc_fights_2[[#This Row],[winner]]="Red",ufc_fights_2[[#This Row],[r_fighter_id]],ufc_fights_2[[#This Row],[b_fighter_id]])</f>
        <v>1163</v>
      </c>
      <c r="AQ886" t="str">
        <f>_xlfn.XLOOKUP(ufc_fights_2[[#This Row],[winnerID]],ufc_fighters[id],ufc_fighters[fighter_name],"xxx",0,1)</f>
        <v>Jonathan Goulet</v>
      </c>
    </row>
    <row r="887" spans="1:43">
      <c r="A887">
        <v>1163</v>
      </c>
      <c r="B887">
        <v>1361</v>
      </c>
      <c r="C887">
        <f>_xlfn.XLOOKUP(ufc_fights_2[[#This Row],[r_fighter_id]],ufc_fighters[id],ufc_fighters[year],"xxx",0,1)</f>
        <v>1979</v>
      </c>
      <c r="D887">
        <f>_xlfn.XLOOKUP(ufc_fights_2[[#This Row],[b_fighter_id]],ufc_fighters[id],ufc_fighters[year],"Prázdné",0,1)</f>
        <v>1976</v>
      </c>
      <c r="E887" s="10">
        <f>YEAR(ufc_fights_2[[#This Row],[date]])-ufc_fights_2[[#This Row],[r_year]]</f>
        <v>29</v>
      </c>
      <c r="F887" s="10">
        <f>YEAR(ufc_fights_2[[#This Row],[date]])-ufc_fights_2[[#This Row],[b_year]]</f>
        <v>32</v>
      </c>
      <c r="G887">
        <v>2</v>
      </c>
      <c r="H887">
        <v>1</v>
      </c>
      <c r="I887">
        <v>0.39739999999999998</v>
      </c>
      <c r="J887">
        <v>0.42</v>
      </c>
      <c r="K887">
        <v>0.41980000000000001</v>
      </c>
      <c r="L887">
        <v>0.44230000000000003</v>
      </c>
      <c r="M887">
        <v>0</v>
      </c>
      <c r="N887">
        <v>0.2</v>
      </c>
      <c r="O887">
        <v>0</v>
      </c>
      <c r="P887">
        <v>0</v>
      </c>
      <c r="Q887">
        <v>0</v>
      </c>
      <c r="R887">
        <v>0</v>
      </c>
      <c r="S887" s="2">
        <v>2.3148148148148149E-4</v>
      </c>
      <c r="T887" s="2">
        <v>8.9120370370370373E-4</v>
      </c>
      <c r="U887">
        <v>0.28120000000000001</v>
      </c>
      <c r="V887">
        <v>0.39579999999999999</v>
      </c>
      <c r="W887">
        <v>1</v>
      </c>
      <c r="X887">
        <v>0.88890000000000002</v>
      </c>
      <c r="Y887">
        <v>1</v>
      </c>
      <c r="Z887">
        <v>0.37930000000000003</v>
      </c>
      <c r="AA887">
        <v>0.34620000000000001</v>
      </c>
      <c r="AB887">
        <v>0.45</v>
      </c>
      <c r="AC887">
        <v>0</v>
      </c>
      <c r="AD887">
        <v>0</v>
      </c>
      <c r="AE887">
        <v>0.5</v>
      </c>
      <c r="AF887" t="s">
        <v>3910</v>
      </c>
      <c r="AG887" s="2">
        <v>1.4699074074074074E-3</v>
      </c>
      <c r="AH887" t="s">
        <v>3911</v>
      </c>
      <c r="AI887">
        <v>3</v>
      </c>
      <c r="AJ887" t="s">
        <v>3928</v>
      </c>
      <c r="AK887" s="3">
        <v>39557</v>
      </c>
      <c r="AL887" s="10">
        <f>YEAR(ufc_fights_2[[#This Row],[date]])</f>
        <v>2008</v>
      </c>
      <c r="AM887" t="s">
        <v>4061</v>
      </c>
      <c r="AN887">
        <v>92</v>
      </c>
      <c r="AO887" t="s">
        <v>3913</v>
      </c>
      <c r="AP887">
        <f>IF(ufc_fights_2[[#This Row],[winner]]="Red",ufc_fights_2[[#This Row],[r_fighter_id]],ufc_fights_2[[#This Row],[b_fighter_id]])</f>
        <v>1163</v>
      </c>
      <c r="AQ887" t="str">
        <f>_xlfn.XLOOKUP(ufc_fights_2[[#This Row],[winnerID]],ufc_fighters[id],ufc_fighters[fighter_name],"xxx",0,1)</f>
        <v>Jonathan Goulet</v>
      </c>
    </row>
    <row r="888" spans="1:43">
      <c r="A888">
        <v>871</v>
      </c>
      <c r="B888">
        <v>2594</v>
      </c>
      <c r="C888">
        <f>_xlfn.XLOOKUP(ufc_fights_2[[#This Row],[r_fighter_id]],ufc_fighters[id],ufc_fighters[year],"xxx",0,1)</f>
        <v>1985</v>
      </c>
      <c r="D888">
        <f>_xlfn.XLOOKUP(ufc_fights_2[[#This Row],[b_fighter_id]],ufc_fighters[id],ufc_fighters[year],"Prázdné",0,1)</f>
        <v>1975</v>
      </c>
      <c r="E888" s="10">
        <f>YEAR(ufc_fights_2[[#This Row],[date]])-ufc_fights_2[[#This Row],[r_year]]</f>
        <v>25</v>
      </c>
      <c r="F888" s="10">
        <f>YEAR(ufc_fights_2[[#This Row],[date]])-ufc_fights_2[[#This Row],[b_year]]</f>
        <v>35</v>
      </c>
      <c r="G888">
        <v>1</v>
      </c>
      <c r="H888">
        <v>0</v>
      </c>
      <c r="I888">
        <v>0.3846</v>
      </c>
      <c r="J888">
        <v>0.625</v>
      </c>
      <c r="K888">
        <v>0.53569999999999995</v>
      </c>
      <c r="L888">
        <v>0.85289999999999999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 s="2">
        <v>3.2175925925925926E-3</v>
      </c>
      <c r="T888" s="2">
        <v>0</v>
      </c>
      <c r="U888">
        <v>0.35139999999999999</v>
      </c>
      <c r="V888">
        <v>0.5</v>
      </c>
      <c r="W888">
        <v>1</v>
      </c>
      <c r="X888">
        <v>0</v>
      </c>
      <c r="Y888">
        <v>1</v>
      </c>
      <c r="Z888">
        <v>0.25</v>
      </c>
      <c r="AA888">
        <v>0.4</v>
      </c>
      <c r="AB888">
        <v>0.6</v>
      </c>
      <c r="AC888">
        <v>1</v>
      </c>
      <c r="AD888">
        <v>0.3846</v>
      </c>
      <c r="AE888">
        <v>1</v>
      </c>
      <c r="AF888" t="s">
        <v>3910</v>
      </c>
      <c r="AG888" s="2">
        <v>2.5462962962962961E-4</v>
      </c>
      <c r="AH888" t="s">
        <v>3911</v>
      </c>
      <c r="AI888">
        <v>3</v>
      </c>
      <c r="AJ888" t="s">
        <v>3949</v>
      </c>
      <c r="AK888" s="3">
        <v>40180</v>
      </c>
      <c r="AL888" s="10">
        <f>YEAR(ufc_fights_2[[#This Row],[date]])</f>
        <v>2010</v>
      </c>
      <c r="AM888" t="s">
        <v>4061</v>
      </c>
      <c r="AN888">
        <v>1</v>
      </c>
      <c r="AO888" t="s">
        <v>3913</v>
      </c>
      <c r="AP888">
        <f>IF(ufc_fights_2[[#This Row],[winner]]="Red",ufc_fights_2[[#This Row],[r_fighter_id]],ufc_fights_2[[#This Row],[b_fighter_id]])</f>
        <v>871</v>
      </c>
      <c r="AQ888" t="str">
        <f>_xlfn.XLOOKUP(ufc_fights_2[[#This Row],[winnerID]],ufc_fighters[id],ufc_fighters[fighter_name],"xxx",0,1)</f>
        <v>Jake Ellenberger</v>
      </c>
    </row>
    <row r="889" spans="1:43">
      <c r="A889">
        <v>871</v>
      </c>
      <c r="B889">
        <v>2721</v>
      </c>
      <c r="C889">
        <f>_xlfn.XLOOKUP(ufc_fights_2[[#This Row],[r_fighter_id]],ufc_fighters[id],ufc_fighters[year],"xxx",0,1)</f>
        <v>1985</v>
      </c>
      <c r="D889">
        <f>_xlfn.XLOOKUP(ufc_fights_2[[#This Row],[b_fighter_id]],ufc_fighters[id],ufc_fighters[year],"Prázdné",0,1)</f>
        <v>1981</v>
      </c>
      <c r="E889" s="10">
        <f>YEAR(ufc_fights_2[[#This Row],[date]])-ufc_fights_2[[#This Row],[r_year]]</f>
        <v>26</v>
      </c>
      <c r="F889" s="10">
        <f>YEAR(ufc_fights_2[[#This Row],[date]])-ufc_fights_2[[#This Row],[b_year]]</f>
        <v>30</v>
      </c>
      <c r="G889">
        <v>0</v>
      </c>
      <c r="H889">
        <v>0</v>
      </c>
      <c r="I889">
        <v>0.32890000000000003</v>
      </c>
      <c r="J889">
        <v>0.27629999999999999</v>
      </c>
      <c r="K889">
        <v>0.41839999999999999</v>
      </c>
      <c r="L889">
        <v>0.36359999999999998</v>
      </c>
      <c r="M889">
        <v>0.6</v>
      </c>
      <c r="N889">
        <v>0</v>
      </c>
      <c r="O889">
        <v>0</v>
      </c>
      <c r="P889">
        <v>2</v>
      </c>
      <c r="Q889">
        <v>0</v>
      </c>
      <c r="R889">
        <v>1</v>
      </c>
      <c r="S889" s="2">
        <v>1.2152777777777778E-3</v>
      </c>
      <c r="T889" s="2">
        <v>2.476851851851852E-3</v>
      </c>
      <c r="U889">
        <v>0.26229999999999998</v>
      </c>
      <c r="V889">
        <v>0.14810000000000001</v>
      </c>
      <c r="W889">
        <v>0.6</v>
      </c>
      <c r="X889">
        <v>0.6</v>
      </c>
      <c r="Y889">
        <v>0.64710000000000001</v>
      </c>
      <c r="Z889">
        <v>0.29820000000000002</v>
      </c>
      <c r="AA889">
        <v>0.27139999999999997</v>
      </c>
      <c r="AB889">
        <v>0.46150000000000002</v>
      </c>
      <c r="AC889">
        <v>0.25</v>
      </c>
      <c r="AD889">
        <v>0.33329999999999999</v>
      </c>
      <c r="AE889">
        <v>0.5</v>
      </c>
      <c r="AF889" t="s">
        <v>3922</v>
      </c>
      <c r="AG889" s="2">
        <v>3.472222222222222E-3</v>
      </c>
      <c r="AH889" t="s">
        <v>3911</v>
      </c>
      <c r="AI889">
        <v>3</v>
      </c>
      <c r="AJ889" t="s">
        <v>3985</v>
      </c>
      <c r="AK889" s="3">
        <v>40579</v>
      </c>
      <c r="AL889" s="10">
        <f>YEAR(ufc_fights_2[[#This Row],[date]])</f>
        <v>2011</v>
      </c>
      <c r="AM889" t="s">
        <v>4061</v>
      </c>
      <c r="AN889">
        <v>1</v>
      </c>
      <c r="AO889" t="s">
        <v>3913</v>
      </c>
      <c r="AP889">
        <f>IF(ufc_fights_2[[#This Row],[winner]]="Red",ufc_fights_2[[#This Row],[r_fighter_id]],ufc_fights_2[[#This Row],[b_fighter_id]])</f>
        <v>871</v>
      </c>
      <c r="AQ889" t="str">
        <f>_xlfn.XLOOKUP(ufc_fights_2[[#This Row],[winnerID]],ufc_fighters[id],ufc_fighters[fighter_name],"xxx",0,1)</f>
        <v>Jake Ellenberger</v>
      </c>
    </row>
    <row r="890" spans="1:43">
      <c r="A890">
        <v>2171</v>
      </c>
      <c r="B890">
        <v>2523</v>
      </c>
      <c r="C890">
        <f>_xlfn.XLOOKUP(ufc_fights_2[[#This Row],[r_fighter_id]],ufc_fighters[id],ufc_fighters[year],"xxx",0,1)</f>
        <v>1988</v>
      </c>
      <c r="D890">
        <f>_xlfn.XLOOKUP(ufc_fights_2[[#This Row],[b_fighter_id]],ufc_fighters[id],ufc_fighters[year],"Prázdné",0,1)</f>
        <v>1990</v>
      </c>
      <c r="E890" s="10">
        <f>YEAR(ufc_fights_2[[#This Row],[date]])-ufc_fights_2[[#This Row],[r_year]]</f>
        <v>27</v>
      </c>
      <c r="F890" s="10">
        <f>YEAR(ufc_fights_2[[#This Row],[date]])-ufc_fights_2[[#This Row],[b_year]]</f>
        <v>25</v>
      </c>
      <c r="G890">
        <v>0</v>
      </c>
      <c r="H890">
        <v>0</v>
      </c>
      <c r="I890">
        <v>0.50790000000000002</v>
      </c>
      <c r="J890">
        <v>0.375</v>
      </c>
      <c r="K890">
        <v>0.59619999999999995</v>
      </c>
      <c r="L890">
        <v>0.375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 s="2">
        <v>1.712962962962963E-3</v>
      </c>
      <c r="T890" s="2">
        <v>1.6550925925925926E-3</v>
      </c>
      <c r="U890">
        <v>0.47170000000000001</v>
      </c>
      <c r="V890">
        <v>0.3448</v>
      </c>
      <c r="W890">
        <v>0.66669999999999996</v>
      </c>
      <c r="X890">
        <v>1</v>
      </c>
      <c r="Y890">
        <v>0</v>
      </c>
      <c r="Z890">
        <v>0.45450000000000002</v>
      </c>
      <c r="AA890">
        <v>0.21049999999999999</v>
      </c>
      <c r="AB890">
        <v>0.59089999999999998</v>
      </c>
      <c r="AC890">
        <v>0.66669999999999996</v>
      </c>
      <c r="AD890">
        <v>0.4667</v>
      </c>
      <c r="AE890">
        <v>0.57140000000000002</v>
      </c>
      <c r="AF890" t="s">
        <v>3933</v>
      </c>
      <c r="AG890" s="2">
        <v>1.261574074074074E-3</v>
      </c>
      <c r="AH890" t="s">
        <v>3911</v>
      </c>
      <c r="AI890">
        <v>3</v>
      </c>
      <c r="AJ890" t="s">
        <v>4112</v>
      </c>
      <c r="AK890" s="3">
        <v>42049</v>
      </c>
      <c r="AL890" s="10">
        <f>YEAR(ufc_fights_2[[#This Row],[date]])</f>
        <v>2015</v>
      </c>
      <c r="AM890" t="s">
        <v>3971</v>
      </c>
      <c r="AN890">
        <v>38</v>
      </c>
      <c r="AO890" t="s">
        <v>3913</v>
      </c>
      <c r="AP890">
        <f>IF(ufc_fights_2[[#This Row],[winner]]="Red",ufc_fights_2[[#This Row],[r_fighter_id]],ufc_fights_2[[#This Row],[b_fighter_id]])</f>
        <v>2171</v>
      </c>
      <c r="AQ890" t="str">
        <f>_xlfn.XLOOKUP(ufc_fights_2[[#This Row],[winnerID]],ufc_fighters[id],ufc_fighters[fighter_name],"xxx",0,1)</f>
        <v>James Moontasri</v>
      </c>
    </row>
    <row r="891" spans="1:43">
      <c r="A891">
        <v>2381</v>
      </c>
      <c r="B891">
        <v>2061</v>
      </c>
      <c r="C891">
        <f>_xlfn.XLOOKUP(ufc_fights_2[[#This Row],[r_fighter_id]],ufc_fighters[id],ufc_fighters[year],"xxx",0,1)</f>
        <v>1988</v>
      </c>
      <c r="D891">
        <f>_xlfn.XLOOKUP(ufc_fights_2[[#This Row],[b_fighter_id]],ufc_fighters[id],ufc_fighters[year],"Prázdné",0,1)</f>
        <v>1987</v>
      </c>
      <c r="E891" s="10">
        <f>YEAR(ufc_fights_2[[#This Row],[date]])-ufc_fights_2[[#This Row],[r_year]]</f>
        <v>29</v>
      </c>
      <c r="F891" s="10">
        <f>YEAR(ufc_fights_2[[#This Row],[date]])-ufc_fights_2[[#This Row],[b_year]]</f>
        <v>30</v>
      </c>
      <c r="G891">
        <v>2</v>
      </c>
      <c r="H891">
        <v>2</v>
      </c>
      <c r="I891">
        <v>0.5776</v>
      </c>
      <c r="J891">
        <v>0.49669999999999997</v>
      </c>
      <c r="K891">
        <v>0.58540000000000003</v>
      </c>
      <c r="L891">
        <v>0.50319999999999998</v>
      </c>
      <c r="M891">
        <v>0.4</v>
      </c>
      <c r="N891">
        <v>1</v>
      </c>
      <c r="O891">
        <v>0</v>
      </c>
      <c r="P891">
        <v>0</v>
      </c>
      <c r="Q891">
        <v>0</v>
      </c>
      <c r="R891">
        <v>1</v>
      </c>
      <c r="S891" s="2">
        <v>2.1412037037037038E-3</v>
      </c>
      <c r="T891" s="2">
        <v>7.7546296296296293E-4</v>
      </c>
      <c r="U891">
        <v>0.52139999999999997</v>
      </c>
      <c r="V891">
        <v>0.44090000000000001</v>
      </c>
      <c r="W891">
        <v>0.70730000000000004</v>
      </c>
      <c r="X891">
        <v>1</v>
      </c>
      <c r="Y891">
        <v>0.85709999999999997</v>
      </c>
      <c r="Z891">
        <v>0.54330000000000001</v>
      </c>
      <c r="AA891">
        <v>0.42859999999999998</v>
      </c>
      <c r="AB891">
        <v>0.7419</v>
      </c>
      <c r="AC891">
        <v>0.68420000000000003</v>
      </c>
      <c r="AD891">
        <v>0.33329999999999999</v>
      </c>
      <c r="AE891">
        <v>0.84619999999999995</v>
      </c>
      <c r="AF891" t="s">
        <v>3910</v>
      </c>
      <c r="AG891" s="2">
        <v>1.4120370370370369E-3</v>
      </c>
      <c r="AH891" t="s">
        <v>3911</v>
      </c>
      <c r="AI891">
        <v>3</v>
      </c>
      <c r="AJ891" t="s">
        <v>4013</v>
      </c>
      <c r="AK891" s="3">
        <v>43071</v>
      </c>
      <c r="AL891" s="10">
        <f>YEAR(ufc_fights_2[[#This Row],[date]])</f>
        <v>2017</v>
      </c>
      <c r="AM891" t="s">
        <v>4061</v>
      </c>
      <c r="AN891">
        <v>122</v>
      </c>
      <c r="AO891" t="s">
        <v>3918</v>
      </c>
      <c r="AP891">
        <f>IF(ufc_fights_2[[#This Row],[winner]]="Red",ufc_fights_2[[#This Row],[r_fighter_id]],ufc_fights_2[[#This Row],[b_fighter_id]])</f>
        <v>2061</v>
      </c>
      <c r="AQ891" t="str">
        <f>_xlfn.XLOOKUP(ufc_fights_2[[#This Row],[winnerID]],ufc_fighters[id],ufc_fighters[fighter_name],"xxx",0,1)</f>
        <v>Yancy Medeiros</v>
      </c>
    </row>
    <row r="892" spans="1:43">
      <c r="A892">
        <v>871</v>
      </c>
      <c r="B892">
        <v>1350</v>
      </c>
      <c r="C892">
        <f>_xlfn.XLOOKUP(ufc_fights_2[[#This Row],[r_fighter_id]],ufc_fighters[id],ufc_fighters[year],"xxx",0,1)</f>
        <v>1985</v>
      </c>
      <c r="D892">
        <f>_xlfn.XLOOKUP(ufc_fights_2[[#This Row],[b_fighter_id]],ufc_fighters[id],ufc_fighters[year],"Prázdné",0,1)</f>
        <v>1976</v>
      </c>
      <c r="E892" s="10">
        <f>YEAR(ufc_fights_2[[#This Row],[date]])-ufc_fights_2[[#This Row],[r_year]]</f>
        <v>27</v>
      </c>
      <c r="F892" s="10">
        <f>YEAR(ufc_fights_2[[#This Row],[date]])-ufc_fights_2[[#This Row],[b_year]]</f>
        <v>36</v>
      </c>
      <c r="G892">
        <v>0</v>
      </c>
      <c r="H892">
        <v>0</v>
      </c>
      <c r="I892">
        <v>0.30859999999999999</v>
      </c>
      <c r="J892">
        <v>0.252</v>
      </c>
      <c r="K892">
        <v>0.32529999999999998</v>
      </c>
      <c r="L892">
        <v>0.30940000000000001</v>
      </c>
      <c r="M892"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7.5231481481481482E-4</v>
      </c>
      <c r="T892" s="2">
        <v>0</v>
      </c>
      <c r="U892">
        <v>0.25</v>
      </c>
      <c r="V892">
        <v>0.15890000000000001</v>
      </c>
      <c r="W892">
        <v>0.33329999999999999</v>
      </c>
      <c r="X892">
        <v>1</v>
      </c>
      <c r="Y892">
        <v>0.8</v>
      </c>
      <c r="Z892">
        <v>0.26390000000000002</v>
      </c>
      <c r="AA892">
        <v>0.248</v>
      </c>
      <c r="AB892">
        <v>0.33329999999999999</v>
      </c>
      <c r="AC892">
        <v>0.5</v>
      </c>
      <c r="AD892">
        <v>0.83330000000000004</v>
      </c>
      <c r="AE892">
        <v>0</v>
      </c>
      <c r="AF892" t="s">
        <v>3915</v>
      </c>
      <c r="AG892" s="2">
        <v>3.472222222222222E-3</v>
      </c>
      <c r="AH892" t="s">
        <v>3911</v>
      </c>
      <c r="AI892">
        <v>3</v>
      </c>
      <c r="AJ892" t="s">
        <v>3974</v>
      </c>
      <c r="AK892" s="3">
        <v>41187</v>
      </c>
      <c r="AL892" s="10">
        <f>YEAR(ufc_fights_2[[#This Row],[date]])</f>
        <v>2012</v>
      </c>
      <c r="AM892" t="s">
        <v>4061</v>
      </c>
      <c r="AN892">
        <v>42</v>
      </c>
      <c r="AO892" t="s">
        <v>3913</v>
      </c>
      <c r="AP892">
        <f>IF(ufc_fights_2[[#This Row],[winner]]="Red",ufc_fights_2[[#This Row],[r_fighter_id]],ufc_fights_2[[#This Row],[b_fighter_id]])</f>
        <v>871</v>
      </c>
      <c r="AQ892" t="str">
        <f>_xlfn.XLOOKUP(ufc_fights_2[[#This Row],[winnerID]],ufc_fighters[id],ufc_fighters[fighter_name],"xxx",0,1)</f>
        <v>Jake Ellenberger</v>
      </c>
    </row>
    <row r="893" spans="1:43">
      <c r="A893">
        <v>871</v>
      </c>
      <c r="B893">
        <v>2542</v>
      </c>
      <c r="C893">
        <f>_xlfn.XLOOKUP(ufc_fights_2[[#This Row],[r_fighter_id]],ufc_fighters[id],ufc_fighters[year],"xxx",0,1)</f>
        <v>1985</v>
      </c>
      <c r="D893">
        <f>_xlfn.XLOOKUP(ufc_fights_2[[#This Row],[b_fighter_id]],ufc_fighters[id],ufc_fighters[year],"Prázdné",0,1)</f>
        <v>1976</v>
      </c>
      <c r="E893" s="10">
        <f>YEAR(ufc_fights_2[[#This Row],[date]])-ufc_fights_2[[#This Row],[r_year]]</f>
        <v>26</v>
      </c>
      <c r="F893" s="10">
        <f>YEAR(ufc_fights_2[[#This Row],[date]])-ufc_fights_2[[#This Row],[b_year]]</f>
        <v>35</v>
      </c>
      <c r="G893">
        <v>1</v>
      </c>
      <c r="H893">
        <v>0</v>
      </c>
      <c r="I893">
        <v>0.47370000000000001</v>
      </c>
      <c r="J893">
        <v>0.21429999999999999</v>
      </c>
      <c r="K893">
        <v>0.47370000000000001</v>
      </c>
      <c r="L893">
        <v>0.21429999999999999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9.2592592592592588E-5</v>
      </c>
      <c r="T893" s="2">
        <v>0</v>
      </c>
      <c r="U893">
        <v>0.46150000000000002</v>
      </c>
      <c r="V893">
        <v>0.23080000000000001</v>
      </c>
      <c r="W893">
        <v>0.33329999999999999</v>
      </c>
      <c r="X893">
        <v>0.66669999999999996</v>
      </c>
      <c r="Y893">
        <v>0</v>
      </c>
      <c r="Z893">
        <v>0.4375</v>
      </c>
      <c r="AA893">
        <v>0.21429999999999999</v>
      </c>
      <c r="AB893">
        <v>0.5</v>
      </c>
      <c r="AC893">
        <v>0</v>
      </c>
      <c r="AD893">
        <v>1</v>
      </c>
      <c r="AE893">
        <v>0</v>
      </c>
      <c r="AF893" t="s">
        <v>3910</v>
      </c>
      <c r="AG893" s="2">
        <v>1.8749999999999999E-3</v>
      </c>
      <c r="AH893" t="s">
        <v>3911</v>
      </c>
      <c r="AI893">
        <v>3</v>
      </c>
      <c r="AJ893" t="s">
        <v>3914</v>
      </c>
      <c r="AK893" s="3">
        <v>40663</v>
      </c>
      <c r="AL893" s="10">
        <f>YEAR(ufc_fights_2[[#This Row],[date]])</f>
        <v>2011</v>
      </c>
      <c r="AM893" t="s">
        <v>4061</v>
      </c>
      <c r="AN893">
        <v>65</v>
      </c>
      <c r="AO893" t="s">
        <v>3913</v>
      </c>
      <c r="AP893">
        <f>IF(ufc_fights_2[[#This Row],[winner]]="Red",ufc_fights_2[[#This Row],[r_fighter_id]],ufc_fights_2[[#This Row],[b_fighter_id]])</f>
        <v>871</v>
      </c>
      <c r="AQ893" t="str">
        <f>_xlfn.XLOOKUP(ufc_fights_2[[#This Row],[winnerID]],ufc_fighters[id],ufc_fighters[fighter_name],"xxx",0,1)</f>
        <v>Jake Ellenberger</v>
      </c>
    </row>
    <row r="894" spans="1:43">
      <c r="A894">
        <v>871</v>
      </c>
      <c r="B894">
        <v>1958</v>
      </c>
      <c r="C894">
        <f>_xlfn.XLOOKUP(ufc_fights_2[[#This Row],[r_fighter_id]],ufc_fighters[id],ufc_fighters[year],"xxx",0,1)</f>
        <v>1985</v>
      </c>
      <c r="D894">
        <f>_xlfn.XLOOKUP(ufc_fights_2[[#This Row],[b_fighter_id]],ufc_fighters[id],ufc_fighters[year],"Prázdné",0,1)</f>
        <v>1979</v>
      </c>
      <c r="E894" s="10">
        <f>YEAR(ufc_fights_2[[#This Row],[date]])-ufc_fights_2[[#This Row],[r_year]]</f>
        <v>28</v>
      </c>
      <c r="F894" s="10">
        <f>YEAR(ufc_fights_2[[#This Row],[date]])-ufc_fights_2[[#This Row],[b_year]]</f>
        <v>34</v>
      </c>
      <c r="G894">
        <v>1</v>
      </c>
      <c r="H894">
        <v>0</v>
      </c>
      <c r="I894">
        <v>0.52</v>
      </c>
      <c r="J894">
        <v>0.56520000000000004</v>
      </c>
      <c r="K894">
        <v>0.52</v>
      </c>
      <c r="L894">
        <v>0.56520000000000004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3.4722222222222222E-5</v>
      </c>
      <c r="T894" s="2">
        <v>0</v>
      </c>
      <c r="U894">
        <v>0.4</v>
      </c>
      <c r="V894">
        <v>0.18179999999999999</v>
      </c>
      <c r="W894">
        <v>1</v>
      </c>
      <c r="X894">
        <v>1</v>
      </c>
      <c r="Y894">
        <v>0.90910000000000002</v>
      </c>
      <c r="Z894">
        <v>0.52380000000000004</v>
      </c>
      <c r="AA894">
        <v>0.56520000000000004</v>
      </c>
      <c r="AB894">
        <v>0</v>
      </c>
      <c r="AC894">
        <v>0</v>
      </c>
      <c r="AD894">
        <v>0.5</v>
      </c>
      <c r="AE894">
        <v>0</v>
      </c>
      <c r="AF894" t="s">
        <v>3910</v>
      </c>
      <c r="AG894" s="2">
        <v>2.0833333333333333E-3</v>
      </c>
      <c r="AH894" t="s">
        <v>3911</v>
      </c>
      <c r="AI894">
        <v>3</v>
      </c>
      <c r="AJ894" t="s">
        <v>3987</v>
      </c>
      <c r="AK894" s="3">
        <v>41349</v>
      </c>
      <c r="AL894" s="10">
        <f>YEAR(ufc_fights_2[[#This Row],[date]])</f>
        <v>2013</v>
      </c>
      <c r="AM894" t="s">
        <v>4061</v>
      </c>
      <c r="AN894">
        <v>92</v>
      </c>
      <c r="AO894" t="s">
        <v>3913</v>
      </c>
      <c r="AP894">
        <f>IF(ufc_fights_2[[#This Row],[winner]]="Red",ufc_fights_2[[#This Row],[r_fighter_id]],ufc_fights_2[[#This Row],[b_fighter_id]])</f>
        <v>871</v>
      </c>
      <c r="AQ894" t="str">
        <f>_xlfn.XLOOKUP(ufc_fights_2[[#This Row],[winnerID]],ufc_fighters[id],ufc_fighters[fighter_name],"xxx",0,1)</f>
        <v>Jake Ellenberger</v>
      </c>
    </row>
    <row r="895" spans="1:43">
      <c r="A895">
        <v>1409</v>
      </c>
      <c r="B895">
        <v>871</v>
      </c>
      <c r="C895">
        <f>_xlfn.XLOOKUP(ufc_fights_2[[#This Row],[r_fighter_id]],ufc_fighters[id],ufc_fighters[year],"xxx",0,1)</f>
        <v>1983</v>
      </c>
      <c r="D895">
        <f>_xlfn.XLOOKUP(ufc_fights_2[[#This Row],[b_fighter_id]],ufc_fighters[id],ufc_fighters[year],"Prázdné",0,1)</f>
        <v>1985</v>
      </c>
      <c r="E895" s="10">
        <f>YEAR(ufc_fights_2[[#This Row],[date]])-ufc_fights_2[[#This Row],[r_year]]</f>
        <v>27</v>
      </c>
      <c r="F895" s="10">
        <f>YEAR(ufc_fights_2[[#This Row],[date]])-ufc_fights_2[[#This Row],[b_year]]</f>
        <v>25</v>
      </c>
      <c r="G895">
        <v>0</v>
      </c>
      <c r="H895">
        <v>0</v>
      </c>
      <c r="I895">
        <v>0.5</v>
      </c>
      <c r="J895">
        <v>0.56720000000000004</v>
      </c>
      <c r="K895">
        <v>0.7</v>
      </c>
      <c r="L895">
        <v>0.66669999999999996</v>
      </c>
      <c r="M895">
        <v>0</v>
      </c>
      <c r="N895">
        <v>0.71430000000000005</v>
      </c>
      <c r="O895">
        <v>1</v>
      </c>
      <c r="P895">
        <v>0</v>
      </c>
      <c r="Q895">
        <v>0</v>
      </c>
      <c r="R895">
        <v>0</v>
      </c>
      <c r="S895" s="2">
        <v>1.1574074074074075E-4</v>
      </c>
      <c r="T895" s="2">
        <v>6.2962962962962964E-3</v>
      </c>
      <c r="U895">
        <v>0.34620000000000001</v>
      </c>
      <c r="V895">
        <v>0.45829999999999999</v>
      </c>
      <c r="W895">
        <v>1</v>
      </c>
      <c r="X895">
        <v>1</v>
      </c>
      <c r="Y895">
        <v>0</v>
      </c>
      <c r="Z895">
        <v>0.36840000000000001</v>
      </c>
      <c r="AA895">
        <v>0.4</v>
      </c>
      <c r="AB895">
        <v>0.75</v>
      </c>
      <c r="AC895">
        <v>0.78949999999999998</v>
      </c>
      <c r="AD895">
        <v>0.33329999999999999</v>
      </c>
      <c r="AE895">
        <v>0.53569999999999995</v>
      </c>
      <c r="AF895" t="s">
        <v>3926</v>
      </c>
      <c r="AG895" s="2">
        <v>1.6319444444444445E-3</v>
      </c>
      <c r="AH895" t="s">
        <v>3911</v>
      </c>
      <c r="AI895">
        <v>3</v>
      </c>
      <c r="AJ895" t="s">
        <v>3914</v>
      </c>
      <c r="AK895" s="3">
        <v>40391</v>
      </c>
      <c r="AL895" s="10">
        <f>YEAR(ufc_fights_2[[#This Row],[date]])</f>
        <v>2010</v>
      </c>
      <c r="AM895" t="s">
        <v>4061</v>
      </c>
      <c r="AN895">
        <v>116</v>
      </c>
      <c r="AO895" t="s">
        <v>3918</v>
      </c>
      <c r="AP895">
        <f>IF(ufc_fights_2[[#This Row],[winner]]="Red",ufc_fights_2[[#This Row],[r_fighter_id]],ufc_fights_2[[#This Row],[b_fighter_id]])</f>
        <v>871</v>
      </c>
      <c r="AQ895" t="str">
        <f>_xlfn.XLOOKUP(ufc_fights_2[[#This Row],[winnerID]],ufc_fighters[id],ufc_fighters[fighter_name],"xxx",0,1)</f>
        <v>Jake Ellenberger</v>
      </c>
    </row>
    <row r="896" spans="1:43">
      <c r="A896">
        <v>2829</v>
      </c>
      <c r="B896">
        <v>871</v>
      </c>
      <c r="C896">
        <f>_xlfn.XLOOKUP(ufc_fights_2[[#This Row],[r_fighter_id]],ufc_fighters[id],ufc_fighters[year],"xxx",0,1)</f>
        <v>1981</v>
      </c>
      <c r="D896">
        <f>_xlfn.XLOOKUP(ufc_fights_2[[#This Row],[b_fighter_id]],ufc_fighters[id],ufc_fighters[year],"Prázdné",0,1)</f>
        <v>1985</v>
      </c>
      <c r="E896" s="10">
        <f>YEAR(ufc_fights_2[[#This Row],[date]])-ufc_fights_2[[#This Row],[r_year]]</f>
        <v>31</v>
      </c>
      <c r="F896" s="10">
        <f>YEAR(ufc_fights_2[[#This Row],[date]])-ufc_fights_2[[#This Row],[b_year]]</f>
        <v>27</v>
      </c>
      <c r="G896">
        <v>0</v>
      </c>
      <c r="H896">
        <v>1</v>
      </c>
      <c r="I896">
        <v>0.25440000000000002</v>
      </c>
      <c r="J896">
        <v>0.5</v>
      </c>
      <c r="K896">
        <v>0.3987</v>
      </c>
      <c r="L896">
        <v>0.55320000000000003</v>
      </c>
      <c r="M896">
        <v>0</v>
      </c>
      <c r="N896">
        <v>0.25</v>
      </c>
      <c r="O896">
        <v>0</v>
      </c>
      <c r="P896">
        <v>0</v>
      </c>
      <c r="Q896">
        <v>0</v>
      </c>
      <c r="R896">
        <v>0</v>
      </c>
      <c r="S896" s="2">
        <v>7.8703703703703705E-4</v>
      </c>
      <c r="T896" s="2">
        <v>1.1805555555555556E-3</v>
      </c>
      <c r="U896">
        <v>0.18479999999999999</v>
      </c>
      <c r="V896">
        <v>0.43140000000000001</v>
      </c>
      <c r="W896">
        <v>0.5</v>
      </c>
      <c r="X896">
        <v>0.75</v>
      </c>
      <c r="Y896">
        <v>0.88890000000000002</v>
      </c>
      <c r="Z896">
        <v>0.2477</v>
      </c>
      <c r="AA896">
        <v>0.49509999999999998</v>
      </c>
      <c r="AB896">
        <v>0</v>
      </c>
      <c r="AC896">
        <v>0.58330000000000004</v>
      </c>
      <c r="AD896">
        <v>1</v>
      </c>
      <c r="AE896">
        <v>0.44440000000000002</v>
      </c>
      <c r="AF896" t="s">
        <v>3915</v>
      </c>
      <c r="AG896" s="2">
        <v>3.472222222222222E-3</v>
      </c>
      <c r="AH896" t="s">
        <v>3911</v>
      </c>
      <c r="AI896">
        <v>3</v>
      </c>
      <c r="AJ896" t="s">
        <v>3928</v>
      </c>
      <c r="AK896" s="3">
        <v>40954</v>
      </c>
      <c r="AL896" s="10">
        <f>YEAR(ufc_fights_2[[#This Row],[date]])</f>
        <v>2012</v>
      </c>
      <c r="AM896" t="s">
        <v>4061</v>
      </c>
      <c r="AN896">
        <v>137</v>
      </c>
      <c r="AO896" t="s">
        <v>3918</v>
      </c>
      <c r="AP896">
        <f>IF(ufc_fights_2[[#This Row],[winner]]="Red",ufc_fights_2[[#This Row],[r_fighter_id]],ufc_fights_2[[#This Row],[b_fighter_id]])</f>
        <v>871</v>
      </c>
      <c r="AQ896" t="str">
        <f>_xlfn.XLOOKUP(ufc_fights_2[[#This Row],[winnerID]],ufc_fighters[id],ufc_fighters[fighter_name],"xxx",0,1)</f>
        <v>Jake Ellenberger</v>
      </c>
    </row>
    <row r="897" spans="1:43">
      <c r="A897">
        <v>2957</v>
      </c>
      <c r="B897">
        <v>871</v>
      </c>
      <c r="C897">
        <f>_xlfn.XLOOKUP(ufc_fights_2[[#This Row],[r_fighter_id]],ufc_fighters[id],ufc_fighters[year],"xxx",0,1)</f>
        <v>1979</v>
      </c>
      <c r="D897">
        <f>_xlfn.XLOOKUP(ufc_fights_2[[#This Row],[b_fighter_id]],ufc_fighters[id],ufc_fighters[year],"Prázdné",0,1)</f>
        <v>1985</v>
      </c>
      <c r="E897" s="10">
        <f>YEAR(ufc_fights_2[[#This Row],[date]])-ufc_fights_2[[#This Row],[r_year]]</f>
        <v>32</v>
      </c>
      <c r="F897" s="10">
        <f>YEAR(ufc_fights_2[[#This Row],[date]])-ufc_fights_2[[#This Row],[b_year]]</f>
        <v>26</v>
      </c>
      <c r="G897">
        <v>0</v>
      </c>
      <c r="H897">
        <v>1</v>
      </c>
      <c r="I897">
        <v>7.6899999999999996E-2</v>
      </c>
      <c r="J897">
        <v>0.5625</v>
      </c>
      <c r="K897">
        <v>7.6899999999999996E-2</v>
      </c>
      <c r="L897">
        <v>0.58819999999999995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8.1018518518518516E-5</v>
      </c>
      <c r="T897" s="2">
        <v>4.6296296296296294E-5</v>
      </c>
      <c r="U897">
        <v>0</v>
      </c>
      <c r="V897">
        <v>0.53849999999999998</v>
      </c>
      <c r="W897">
        <v>1</v>
      </c>
      <c r="X897">
        <v>0</v>
      </c>
      <c r="Y897">
        <v>1</v>
      </c>
      <c r="Z897">
        <v>7.6899999999999996E-2</v>
      </c>
      <c r="AA897">
        <v>0.25</v>
      </c>
      <c r="AB897">
        <v>0</v>
      </c>
      <c r="AC897">
        <v>1</v>
      </c>
      <c r="AD897">
        <v>0</v>
      </c>
      <c r="AE897">
        <v>0.83330000000000004</v>
      </c>
      <c r="AF897" t="s">
        <v>3910</v>
      </c>
      <c r="AG897" s="2">
        <v>6.134259259259259E-4</v>
      </c>
      <c r="AH897" t="s">
        <v>3911</v>
      </c>
      <c r="AI897">
        <v>3</v>
      </c>
      <c r="AJ897" t="s">
        <v>4016</v>
      </c>
      <c r="AK897" s="3">
        <v>40803</v>
      </c>
      <c r="AL897" s="10">
        <f>YEAR(ufc_fights_2[[#This Row],[date]])</f>
        <v>2011</v>
      </c>
      <c r="AM897" t="s">
        <v>4061</v>
      </c>
      <c r="AN897">
        <v>141</v>
      </c>
      <c r="AO897" t="s">
        <v>3918</v>
      </c>
      <c r="AP897">
        <f>IF(ufc_fights_2[[#This Row],[winner]]="Red",ufc_fights_2[[#This Row],[r_fighter_id]],ufc_fights_2[[#This Row],[b_fighter_id]])</f>
        <v>871</v>
      </c>
      <c r="AQ897" t="str">
        <f>_xlfn.XLOOKUP(ufc_fights_2[[#This Row],[winnerID]],ufc_fighters[id],ufc_fighters[fighter_name],"xxx",0,1)</f>
        <v>Jake Ellenberger</v>
      </c>
    </row>
    <row r="898" spans="1:43">
      <c r="A898">
        <v>1750</v>
      </c>
      <c r="B898">
        <v>2594</v>
      </c>
      <c r="C898">
        <f>_xlfn.XLOOKUP(ufc_fights_2[[#This Row],[r_fighter_id]],ufc_fighters[id],ufc_fighters[year],"xxx",0,1)</f>
        <v>1977</v>
      </c>
      <c r="D898">
        <f>_xlfn.XLOOKUP(ufc_fights_2[[#This Row],[b_fighter_id]],ufc_fighters[id],ufc_fighters[year],"Prázdné",0,1)</f>
        <v>1975</v>
      </c>
      <c r="E898" s="10">
        <f>YEAR(ufc_fights_2[[#This Row],[date]])-ufc_fights_2[[#This Row],[r_year]]</f>
        <v>32</v>
      </c>
      <c r="F898" s="10">
        <f>YEAR(ufc_fights_2[[#This Row],[date]])-ufc_fights_2[[#This Row],[b_year]]</f>
        <v>34</v>
      </c>
      <c r="G898">
        <v>0</v>
      </c>
      <c r="H898">
        <v>0</v>
      </c>
      <c r="I898">
        <v>0.4</v>
      </c>
      <c r="J898">
        <v>0.25</v>
      </c>
      <c r="K898">
        <v>0.68420000000000003</v>
      </c>
      <c r="L898">
        <v>0.5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 s="2">
        <v>1.4814814814814814E-3</v>
      </c>
      <c r="T898" s="2">
        <v>0</v>
      </c>
      <c r="U898">
        <v>0.25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0.57140000000000002</v>
      </c>
      <c r="AE898">
        <v>0</v>
      </c>
      <c r="AF898" t="s">
        <v>3933</v>
      </c>
      <c r="AG898" s="2">
        <v>2.1527777777777778E-3</v>
      </c>
      <c r="AH898" t="s">
        <v>3911</v>
      </c>
      <c r="AI898">
        <v>3</v>
      </c>
      <c r="AJ898" t="s">
        <v>3939</v>
      </c>
      <c r="AK898" s="3">
        <v>39956</v>
      </c>
      <c r="AL898" s="10">
        <f>YEAR(ufc_fights_2[[#This Row],[date]])</f>
        <v>2009</v>
      </c>
      <c r="AM898" t="s">
        <v>4061</v>
      </c>
      <c r="AN898">
        <v>1</v>
      </c>
      <c r="AO898" t="s">
        <v>3913</v>
      </c>
      <c r="AP898">
        <f>IF(ufc_fights_2[[#This Row],[winner]]="Red",ufc_fights_2[[#This Row],[r_fighter_id]],ufc_fights_2[[#This Row],[b_fighter_id]])</f>
        <v>1750</v>
      </c>
      <c r="AQ898" t="str">
        <f>_xlfn.XLOOKUP(ufc_fights_2[[#This Row],[winnerID]],ufc_fighters[id],ufc_fighters[fighter_name],"xxx",0,1)</f>
        <v>Brock Larson</v>
      </c>
    </row>
    <row r="899" spans="1:43">
      <c r="A899">
        <v>1750</v>
      </c>
      <c r="B899">
        <v>2832</v>
      </c>
      <c r="C899">
        <f>_xlfn.XLOOKUP(ufc_fights_2[[#This Row],[r_fighter_id]],ufc_fighters[id],ufc_fighters[year],"xxx",0,1)</f>
        <v>1977</v>
      </c>
      <c r="D899">
        <f>_xlfn.XLOOKUP(ufc_fights_2[[#This Row],[b_fighter_id]],ufc_fighters[id],ufc_fighters[year],"Prázdné",0,1)</f>
        <v>0</v>
      </c>
      <c r="E899" s="10">
        <f>YEAR(ufc_fights_2[[#This Row],[date]])-ufc_fights_2[[#This Row],[r_year]]</f>
        <v>32</v>
      </c>
      <c r="F899" s="10">
        <f>YEAR(ufc_fights_2[[#This Row],[date]])-ufc_fights_2[[#This Row],[b_year]]</f>
        <v>2009</v>
      </c>
      <c r="G899">
        <v>0</v>
      </c>
      <c r="H899">
        <v>0</v>
      </c>
      <c r="I899">
        <v>0.65</v>
      </c>
      <c r="J899">
        <v>0</v>
      </c>
      <c r="K899">
        <v>0.75</v>
      </c>
      <c r="L899">
        <v>0</v>
      </c>
      <c r="M899">
        <v>0.5</v>
      </c>
      <c r="N899">
        <v>0</v>
      </c>
      <c r="O899">
        <v>1</v>
      </c>
      <c r="P899">
        <v>0</v>
      </c>
      <c r="Q899">
        <v>0</v>
      </c>
      <c r="R899">
        <v>0</v>
      </c>
      <c r="S899" s="2">
        <v>1.0069444444444444E-3</v>
      </c>
      <c r="T899" s="2">
        <v>0</v>
      </c>
      <c r="U899">
        <v>0.65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0.72219999999999995</v>
      </c>
      <c r="AE899">
        <v>0</v>
      </c>
      <c r="AF899" t="s">
        <v>3933</v>
      </c>
      <c r="AG899" s="2">
        <v>1.4004629629629629E-3</v>
      </c>
      <c r="AH899" t="s">
        <v>3911</v>
      </c>
      <c r="AI899">
        <v>3</v>
      </c>
      <c r="AJ899" t="s">
        <v>3914</v>
      </c>
      <c r="AK899" s="3">
        <v>39904</v>
      </c>
      <c r="AL899" s="10">
        <f>YEAR(ufc_fights_2[[#This Row],[date]])</f>
        <v>2009</v>
      </c>
      <c r="AM899" t="s">
        <v>4061</v>
      </c>
      <c r="AN899">
        <v>71</v>
      </c>
      <c r="AO899" t="s">
        <v>3913</v>
      </c>
      <c r="AP899">
        <f>IF(ufc_fights_2[[#This Row],[winner]]="Red",ufc_fights_2[[#This Row],[r_fighter_id]],ufc_fights_2[[#This Row],[b_fighter_id]])</f>
        <v>1750</v>
      </c>
      <c r="AQ899" t="str">
        <f>_xlfn.XLOOKUP(ufc_fights_2[[#This Row],[winnerID]],ufc_fighters[id],ufc_fighters[fighter_name],"xxx",0,1)</f>
        <v>Brock Larson</v>
      </c>
    </row>
    <row r="900" spans="1:43">
      <c r="A900">
        <v>1750</v>
      </c>
      <c r="B900">
        <v>2259</v>
      </c>
      <c r="C900">
        <f>_xlfn.XLOOKUP(ufc_fights_2[[#This Row],[r_fighter_id]],ufc_fighters[id],ufc_fighters[year],"xxx",0,1)</f>
        <v>1977</v>
      </c>
      <c r="D900">
        <f>_xlfn.XLOOKUP(ufc_fights_2[[#This Row],[b_fighter_id]],ufc_fighters[id],ufc_fighters[year],"Prázdné",0,1)</f>
        <v>1984</v>
      </c>
      <c r="E900" s="10">
        <f>YEAR(ufc_fights_2[[#This Row],[date]])-ufc_fights_2[[#This Row],[r_year]]</f>
        <v>29</v>
      </c>
      <c r="F900" s="10">
        <f>YEAR(ufc_fights_2[[#This Row],[date]])-ufc_fights_2[[#This Row],[b_year]]</f>
        <v>22</v>
      </c>
      <c r="G900">
        <v>0</v>
      </c>
      <c r="H900">
        <v>0</v>
      </c>
      <c r="I900">
        <v>0.4</v>
      </c>
      <c r="J900">
        <v>0.36359999999999998</v>
      </c>
      <c r="K900">
        <v>0.53159999999999996</v>
      </c>
      <c r="L900">
        <v>0.72119999999999995</v>
      </c>
      <c r="M900">
        <v>0.25</v>
      </c>
      <c r="N900">
        <v>0</v>
      </c>
      <c r="O900">
        <v>0</v>
      </c>
      <c r="P900">
        <v>1</v>
      </c>
      <c r="Q900">
        <v>0</v>
      </c>
      <c r="R900">
        <v>0</v>
      </c>
      <c r="S900" s="2">
        <v>6.9675925925925929E-3</v>
      </c>
      <c r="T900" s="2">
        <v>1.1574074074074073E-5</v>
      </c>
      <c r="U900">
        <v>0.3846</v>
      </c>
      <c r="V900">
        <v>0.33329999999999999</v>
      </c>
      <c r="W900">
        <v>0.66669999999999996</v>
      </c>
      <c r="X900">
        <v>0</v>
      </c>
      <c r="Y900">
        <v>0</v>
      </c>
      <c r="Z900">
        <v>0.30559999999999998</v>
      </c>
      <c r="AA900">
        <v>0.34210000000000002</v>
      </c>
      <c r="AB900">
        <v>0.57140000000000002</v>
      </c>
      <c r="AC900">
        <v>0.4</v>
      </c>
      <c r="AD900">
        <v>0.58330000000000004</v>
      </c>
      <c r="AE900">
        <v>1</v>
      </c>
      <c r="AF900" t="s">
        <v>3915</v>
      </c>
      <c r="AG900" s="2">
        <v>3.472222222222222E-3</v>
      </c>
      <c r="AH900" t="s">
        <v>3911</v>
      </c>
      <c r="AI900">
        <v>3</v>
      </c>
      <c r="AJ900" t="s">
        <v>3914</v>
      </c>
      <c r="AK900" s="3">
        <v>39064</v>
      </c>
      <c r="AL900" s="10">
        <f>YEAR(ufc_fights_2[[#This Row],[date]])</f>
        <v>2006</v>
      </c>
      <c r="AM900" t="s">
        <v>4061</v>
      </c>
      <c r="AN900">
        <v>116</v>
      </c>
      <c r="AO900" t="s">
        <v>3913</v>
      </c>
      <c r="AP900">
        <f>IF(ufc_fights_2[[#This Row],[winner]]="Red",ufc_fights_2[[#This Row],[r_fighter_id]],ufc_fights_2[[#This Row],[b_fighter_id]])</f>
        <v>1750</v>
      </c>
      <c r="AQ900" t="str">
        <f>_xlfn.XLOOKUP(ufc_fights_2[[#This Row],[winnerID]],ufc_fighters[id],ufc_fighters[fighter_name],"xxx",0,1)</f>
        <v>Brock Larson</v>
      </c>
    </row>
    <row r="901" spans="1:43">
      <c r="A901">
        <v>2356</v>
      </c>
      <c r="B901">
        <v>616</v>
      </c>
      <c r="C901">
        <f>_xlfn.XLOOKUP(ufc_fights_2[[#This Row],[r_fighter_id]],ufc_fighters[id],ufc_fighters[year],"xxx",0,1)</f>
        <v>1985</v>
      </c>
      <c r="D901">
        <f>_xlfn.XLOOKUP(ufc_fights_2[[#This Row],[b_fighter_id]],ufc_fighters[id],ufc_fighters[year],"Prázdné",0,1)</f>
        <v>1983</v>
      </c>
      <c r="E901" s="10">
        <f>YEAR(ufc_fights_2[[#This Row],[date]])-ufc_fights_2[[#This Row],[r_year]]</f>
        <v>26</v>
      </c>
      <c r="F901" s="10">
        <f>YEAR(ufc_fights_2[[#This Row],[date]])-ufc_fights_2[[#This Row],[b_year]]</f>
        <v>28</v>
      </c>
      <c r="G901">
        <v>0</v>
      </c>
      <c r="H901">
        <v>0</v>
      </c>
      <c r="I901">
        <v>0.376</v>
      </c>
      <c r="J901">
        <v>0.27729999999999999</v>
      </c>
      <c r="K901">
        <v>0.38100000000000001</v>
      </c>
      <c r="L901">
        <v>0.32419999999999999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1.2037037037037038E-3</v>
      </c>
      <c r="T901" s="2">
        <v>4.0509259259259258E-4</v>
      </c>
      <c r="U901">
        <v>0.2</v>
      </c>
      <c r="V901">
        <v>0.1638</v>
      </c>
      <c r="W901">
        <v>0.81820000000000004</v>
      </c>
      <c r="X901">
        <v>0.83330000000000004</v>
      </c>
      <c r="Y901">
        <v>0.69230000000000003</v>
      </c>
      <c r="Z901">
        <v>0.34449999999999997</v>
      </c>
      <c r="AA901">
        <v>0.25</v>
      </c>
      <c r="AB901">
        <v>1</v>
      </c>
      <c r="AC901">
        <v>0.9</v>
      </c>
      <c r="AD901">
        <v>0</v>
      </c>
      <c r="AE901">
        <v>0</v>
      </c>
      <c r="AF901" t="s">
        <v>3915</v>
      </c>
      <c r="AG901" s="2">
        <v>3.472222222222222E-3</v>
      </c>
      <c r="AH901" t="s">
        <v>3911</v>
      </c>
      <c r="AI901">
        <v>3</v>
      </c>
      <c r="AJ901" t="s">
        <v>3974</v>
      </c>
      <c r="AK901" s="3">
        <v>40698</v>
      </c>
      <c r="AL901" s="10">
        <f>YEAR(ufc_fights_2[[#This Row],[date]])</f>
        <v>2011</v>
      </c>
      <c r="AM901" t="s">
        <v>4061</v>
      </c>
      <c r="AN901">
        <v>1</v>
      </c>
      <c r="AO901" t="s">
        <v>3918</v>
      </c>
      <c r="AP901">
        <f>IF(ufc_fights_2[[#This Row],[winner]]="Red",ufc_fights_2[[#This Row],[r_fighter_id]],ufc_fights_2[[#This Row],[b_fighter_id]])</f>
        <v>616</v>
      </c>
      <c r="AQ901" t="str">
        <f>_xlfn.XLOOKUP(ufc_fights_2[[#This Row],[winnerID]],ufc_fighters[id],ufc_fighters[fighter_name],"xxx",0,1)</f>
        <v>Chris Cope</v>
      </c>
    </row>
    <row r="902" spans="1:43">
      <c r="A902">
        <v>375</v>
      </c>
      <c r="B902">
        <v>871</v>
      </c>
      <c r="C902">
        <f>_xlfn.XLOOKUP(ufc_fights_2[[#This Row],[r_fighter_id]],ufc_fighters[id],ufc_fighters[year],"xxx",0,1)</f>
        <v>1981</v>
      </c>
      <c r="D902">
        <f>_xlfn.XLOOKUP(ufc_fights_2[[#This Row],[b_fighter_id]],ufc_fighters[id],ufc_fighters[year],"Prázdné",0,1)</f>
        <v>1985</v>
      </c>
      <c r="E902" s="10">
        <f>YEAR(ufc_fights_2[[#This Row],[date]])-ufc_fights_2[[#This Row],[r_year]]</f>
        <v>35</v>
      </c>
      <c r="F902" s="10">
        <f>YEAR(ufc_fights_2[[#This Row],[date]])-ufc_fights_2[[#This Row],[b_year]]</f>
        <v>31</v>
      </c>
      <c r="G902">
        <v>0</v>
      </c>
      <c r="H902">
        <v>2</v>
      </c>
      <c r="I902">
        <v>0.4118</v>
      </c>
      <c r="J902">
        <v>0.61760000000000004</v>
      </c>
      <c r="K902">
        <v>0.4118</v>
      </c>
      <c r="L902">
        <v>0.6744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</v>
      </c>
      <c r="T902" s="2">
        <v>4.7453703703703704E-4</v>
      </c>
      <c r="U902">
        <v>0.33329999999999999</v>
      </c>
      <c r="V902">
        <v>0.5806</v>
      </c>
      <c r="W902">
        <v>1</v>
      </c>
      <c r="X902">
        <v>0</v>
      </c>
      <c r="Y902">
        <v>1</v>
      </c>
      <c r="Z902">
        <v>0.33329999999999999</v>
      </c>
      <c r="AA902">
        <v>0.4667</v>
      </c>
      <c r="AB902">
        <v>1</v>
      </c>
      <c r="AC902">
        <v>0</v>
      </c>
      <c r="AD902">
        <v>0</v>
      </c>
      <c r="AE902">
        <v>0.73680000000000001</v>
      </c>
      <c r="AF902" t="s">
        <v>3910</v>
      </c>
      <c r="AG902" s="2">
        <v>1.2268518518518518E-3</v>
      </c>
      <c r="AH902" t="s">
        <v>3911</v>
      </c>
      <c r="AI902">
        <v>3</v>
      </c>
      <c r="AJ902" t="s">
        <v>3931</v>
      </c>
      <c r="AK902" s="3">
        <v>42581</v>
      </c>
      <c r="AL902" s="10">
        <f>YEAR(ufc_fights_2[[#This Row],[date]])</f>
        <v>2016</v>
      </c>
      <c r="AM902" t="s">
        <v>4061</v>
      </c>
      <c r="AN902">
        <v>45</v>
      </c>
      <c r="AO902" t="s">
        <v>3918</v>
      </c>
      <c r="AP902">
        <f>IF(ufc_fights_2[[#This Row],[winner]]="Red",ufc_fights_2[[#This Row],[r_fighter_id]],ufc_fights_2[[#This Row],[b_fighter_id]])</f>
        <v>871</v>
      </c>
      <c r="AQ902" t="str">
        <f>_xlfn.XLOOKUP(ufc_fights_2[[#This Row],[winnerID]],ufc_fighters[id],ufc_fighters[fighter_name],"xxx",0,1)</f>
        <v>Jake Ellenberger</v>
      </c>
    </row>
    <row r="903" spans="1:43">
      <c r="A903">
        <v>1892</v>
      </c>
      <c r="B903">
        <v>2798</v>
      </c>
      <c r="C903">
        <f>_xlfn.XLOOKUP(ufc_fights_2[[#This Row],[r_fighter_id]],ufc_fighters[id],ufc_fighters[year],"xxx",0,1)</f>
        <v>1989</v>
      </c>
      <c r="D903">
        <f>_xlfn.XLOOKUP(ufc_fights_2[[#This Row],[b_fighter_id]],ufc_fighters[id],ufc_fighters[year],"Prázdné",0,1)</f>
        <v>1986</v>
      </c>
      <c r="E903" s="10">
        <f>YEAR(ufc_fights_2[[#This Row],[date]])-ufc_fights_2[[#This Row],[r_year]]</f>
        <v>25</v>
      </c>
      <c r="F903" s="10">
        <f>YEAR(ufc_fights_2[[#This Row],[date]])-ufc_fights_2[[#This Row],[b_year]]</f>
        <v>28</v>
      </c>
      <c r="G903">
        <v>1</v>
      </c>
      <c r="H903">
        <v>0</v>
      </c>
      <c r="I903">
        <v>0.4234</v>
      </c>
      <c r="J903">
        <v>0.30880000000000002</v>
      </c>
      <c r="K903">
        <v>0.42480000000000001</v>
      </c>
      <c r="L903">
        <v>0.30880000000000002</v>
      </c>
      <c r="M903">
        <v>0.33329999999999999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2.3148148148148149E-4</v>
      </c>
      <c r="T903" s="2">
        <v>0</v>
      </c>
      <c r="U903">
        <v>0.37230000000000002</v>
      </c>
      <c r="V903">
        <v>0.1731</v>
      </c>
      <c r="W903">
        <v>0.5</v>
      </c>
      <c r="X903">
        <v>1</v>
      </c>
      <c r="Y903">
        <v>0.81479999999999997</v>
      </c>
      <c r="Z903">
        <v>0.39600000000000002</v>
      </c>
      <c r="AA903">
        <v>0.30880000000000002</v>
      </c>
      <c r="AB903">
        <v>0</v>
      </c>
      <c r="AC903">
        <v>0</v>
      </c>
      <c r="AD903">
        <v>0.875</v>
      </c>
      <c r="AE903">
        <v>0</v>
      </c>
      <c r="AF903" t="s">
        <v>3910</v>
      </c>
      <c r="AG903" s="2">
        <v>1.0185185185185184E-3</v>
      </c>
      <c r="AH903" t="s">
        <v>3927</v>
      </c>
      <c r="AI903">
        <v>5</v>
      </c>
      <c r="AJ903" t="s">
        <v>3914</v>
      </c>
      <c r="AK903" s="3">
        <v>41916</v>
      </c>
      <c r="AL903" s="10">
        <f>YEAR(ufc_fights_2[[#This Row],[date]])</f>
        <v>2014</v>
      </c>
      <c r="AM903" t="s">
        <v>4061</v>
      </c>
      <c r="AN903">
        <v>105</v>
      </c>
      <c r="AO903" t="s">
        <v>3913</v>
      </c>
      <c r="AP903">
        <f>IF(ufc_fights_2[[#This Row],[winner]]="Red",ufc_fights_2[[#This Row],[r_fighter_id]],ufc_fights_2[[#This Row],[b_fighter_id]])</f>
        <v>1892</v>
      </c>
      <c r="AQ903" t="str">
        <f>_xlfn.XLOOKUP(ufc_fights_2[[#This Row],[winnerID]],ufc_fighters[id],ufc_fighters[fighter_name],"xxx",0,1)</f>
        <v>Rory MacDonald</v>
      </c>
    </row>
    <row r="904" spans="1:43">
      <c r="A904">
        <v>2448</v>
      </c>
      <c r="B904">
        <v>2939</v>
      </c>
      <c r="C904">
        <f>_xlfn.XLOOKUP(ufc_fights_2[[#This Row],[r_fighter_id]],ufc_fighters[id],ufc_fighters[year],"xxx",0,1)</f>
        <v>1982</v>
      </c>
      <c r="D904">
        <f>_xlfn.XLOOKUP(ufc_fights_2[[#This Row],[b_fighter_id]],ufc_fighters[id],ufc_fighters[year],"Prázdné",0,1)</f>
        <v>1974</v>
      </c>
      <c r="E904" s="10">
        <f>YEAR(ufc_fights_2[[#This Row],[date]])-ufc_fights_2[[#This Row],[r_year]]</f>
        <v>23</v>
      </c>
      <c r="F904" s="10">
        <f>YEAR(ufc_fights_2[[#This Row],[date]])-ufc_fights_2[[#This Row],[b_year]]</f>
        <v>31</v>
      </c>
      <c r="G904">
        <v>0</v>
      </c>
      <c r="H904">
        <v>1</v>
      </c>
      <c r="I904">
        <v>0.44090000000000001</v>
      </c>
      <c r="J904">
        <v>0.4</v>
      </c>
      <c r="K904">
        <v>0.59160000000000001</v>
      </c>
      <c r="L904">
        <v>0.57140000000000002</v>
      </c>
      <c r="M904">
        <v>0.8</v>
      </c>
      <c r="N904">
        <v>0.5</v>
      </c>
      <c r="O904">
        <v>2</v>
      </c>
      <c r="P904">
        <v>0</v>
      </c>
      <c r="Q904">
        <v>0</v>
      </c>
      <c r="R904">
        <v>2</v>
      </c>
      <c r="S904" s="2">
        <v>4.1898148148148146E-3</v>
      </c>
      <c r="T904" s="2">
        <v>6.4814814814814813E-4</v>
      </c>
      <c r="U904">
        <v>0.42859999999999998</v>
      </c>
      <c r="V904">
        <v>0.3019</v>
      </c>
      <c r="W904">
        <v>0.57140000000000002</v>
      </c>
      <c r="X904">
        <v>1</v>
      </c>
      <c r="Y904">
        <v>0.85709999999999997</v>
      </c>
      <c r="Z904">
        <v>0.32729999999999998</v>
      </c>
      <c r="AA904">
        <v>0.29409999999999997</v>
      </c>
      <c r="AB904">
        <v>0.375</v>
      </c>
      <c r="AC904">
        <v>0.6</v>
      </c>
      <c r="AD904">
        <v>0.54690000000000005</v>
      </c>
      <c r="AE904">
        <v>0.88890000000000002</v>
      </c>
      <c r="AF904" t="s">
        <v>3915</v>
      </c>
      <c r="AG904" s="2">
        <v>3.472222222222222E-3</v>
      </c>
      <c r="AH904" t="s">
        <v>3911</v>
      </c>
      <c r="AI904">
        <v>3</v>
      </c>
      <c r="AJ904" t="s">
        <v>3939</v>
      </c>
      <c r="AK904" s="3">
        <v>38507</v>
      </c>
      <c r="AL904" s="10">
        <f>YEAR(ufc_fights_2[[#This Row],[date]])</f>
        <v>2005</v>
      </c>
      <c r="AM904" t="s">
        <v>4061</v>
      </c>
      <c r="AN904">
        <v>36</v>
      </c>
      <c r="AO904" t="s">
        <v>3913</v>
      </c>
      <c r="AP904">
        <f>IF(ufc_fights_2[[#This Row],[winner]]="Red",ufc_fights_2[[#This Row],[r_fighter_id]],ufc_fights_2[[#This Row],[b_fighter_id]])</f>
        <v>2448</v>
      </c>
      <c r="AQ904" t="str">
        <f>_xlfn.XLOOKUP(ufc_fights_2[[#This Row],[winnerID]],ufc_fighters[id],ufc_fighters[fighter_name],"xxx",0,1)</f>
        <v>Karo Parisyan</v>
      </c>
    </row>
    <row r="905" spans="1:43">
      <c r="A905">
        <v>2448</v>
      </c>
      <c r="B905">
        <v>3146</v>
      </c>
      <c r="C905">
        <f>_xlfn.XLOOKUP(ufc_fights_2[[#This Row],[r_fighter_id]],ufc_fighters[id],ufc_fighters[year],"xxx",0,1)</f>
        <v>1982</v>
      </c>
      <c r="D905">
        <f>_xlfn.XLOOKUP(ufc_fights_2[[#This Row],[b_fighter_id]],ufc_fighters[id],ufc_fighters[year],"Prázdné",0,1)</f>
        <v>1969</v>
      </c>
      <c r="E905" s="10">
        <f>YEAR(ufc_fights_2[[#This Row],[date]])-ufc_fights_2[[#This Row],[r_year]]</f>
        <v>21</v>
      </c>
      <c r="F905" s="10">
        <f>YEAR(ufc_fights_2[[#This Row],[date]])-ufc_fights_2[[#This Row],[b_year]]</f>
        <v>34</v>
      </c>
      <c r="G905">
        <v>0</v>
      </c>
      <c r="H905">
        <v>0</v>
      </c>
      <c r="I905">
        <v>0.59089999999999998</v>
      </c>
      <c r="J905">
        <v>0.18179999999999999</v>
      </c>
      <c r="K905">
        <v>0.67859999999999998</v>
      </c>
      <c r="L905">
        <v>0.55000000000000004</v>
      </c>
      <c r="M905">
        <v>0.75</v>
      </c>
      <c r="N905">
        <v>0</v>
      </c>
      <c r="O905">
        <v>1</v>
      </c>
      <c r="P905">
        <v>0</v>
      </c>
      <c r="Q905">
        <v>0</v>
      </c>
      <c r="R905">
        <v>0</v>
      </c>
      <c r="S905" s="2">
        <v>1.8865740740740742E-3</v>
      </c>
      <c r="T905" s="2">
        <v>1.6203703703703703E-4</v>
      </c>
      <c r="U905">
        <v>0.47060000000000002</v>
      </c>
      <c r="V905">
        <v>0.1111</v>
      </c>
      <c r="W905">
        <v>1</v>
      </c>
      <c r="X905">
        <v>1</v>
      </c>
      <c r="Y905">
        <v>0</v>
      </c>
      <c r="Z905">
        <v>0.42859999999999998</v>
      </c>
      <c r="AA905">
        <v>0.16669999999999999</v>
      </c>
      <c r="AB905">
        <v>0.875</v>
      </c>
      <c r="AC905">
        <v>0.2</v>
      </c>
      <c r="AD905">
        <v>0.42859999999999998</v>
      </c>
      <c r="AE905">
        <v>0</v>
      </c>
      <c r="AF905" t="s">
        <v>3933</v>
      </c>
      <c r="AG905" s="2">
        <v>2.685185185185185E-3</v>
      </c>
      <c r="AH905" t="s">
        <v>3911</v>
      </c>
      <c r="AI905">
        <v>3</v>
      </c>
      <c r="AJ905" t="s">
        <v>3967</v>
      </c>
      <c r="AK905" s="3">
        <v>37890</v>
      </c>
      <c r="AL905" s="10">
        <f>YEAR(ufc_fights_2[[#This Row],[date]])</f>
        <v>2003</v>
      </c>
      <c r="AM905" t="s">
        <v>4061</v>
      </c>
      <c r="AN905">
        <v>1</v>
      </c>
      <c r="AO905" t="s">
        <v>3913</v>
      </c>
      <c r="AP905">
        <f>IF(ufc_fights_2[[#This Row],[winner]]="Red",ufc_fights_2[[#This Row],[r_fighter_id]],ufc_fights_2[[#This Row],[b_fighter_id]])</f>
        <v>2448</v>
      </c>
      <c r="AQ905" t="str">
        <f>_xlfn.XLOOKUP(ufc_fights_2[[#This Row],[winnerID]],ufc_fighters[id],ufc_fighters[fighter_name],"xxx",0,1)</f>
        <v>Karo Parisyan</v>
      </c>
    </row>
    <row r="906" spans="1:43">
      <c r="A906">
        <v>2290</v>
      </c>
      <c r="B906">
        <v>3502</v>
      </c>
      <c r="C906">
        <f>_xlfn.XLOOKUP(ufc_fights_2[[#This Row],[r_fighter_id]],ufc_fighters[id],ufc_fighters[year],"xxx",0,1)</f>
        <v>1983</v>
      </c>
      <c r="D906">
        <f>_xlfn.XLOOKUP(ufc_fights_2[[#This Row],[b_fighter_id]],ufc_fighters[id],ufc_fighters[year],"Prázdné",0,1)</f>
        <v>1981</v>
      </c>
      <c r="E906" s="10">
        <f>YEAR(ufc_fights_2[[#This Row],[date]])-ufc_fights_2[[#This Row],[r_year]]</f>
        <v>28</v>
      </c>
      <c r="F906" s="10">
        <f>YEAR(ufc_fights_2[[#This Row],[date]])-ufc_fights_2[[#This Row],[b_year]]</f>
        <v>30</v>
      </c>
      <c r="G906">
        <v>0</v>
      </c>
      <c r="H906">
        <v>0</v>
      </c>
      <c r="I906">
        <v>0.58489999999999998</v>
      </c>
      <c r="J906">
        <v>0.49399999999999999</v>
      </c>
      <c r="K906">
        <v>0.66500000000000004</v>
      </c>
      <c r="L906">
        <v>0.49399999999999999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 s="2">
        <v>4.861111111111111E-4</v>
      </c>
      <c r="T906" s="2">
        <v>2.5462962962962965E-3</v>
      </c>
      <c r="U906">
        <v>0.52900000000000003</v>
      </c>
      <c r="V906">
        <v>0.36070000000000002</v>
      </c>
      <c r="W906">
        <v>1</v>
      </c>
      <c r="X906">
        <v>0.83330000000000004</v>
      </c>
      <c r="Y906">
        <v>0</v>
      </c>
      <c r="Z906">
        <v>0.4854</v>
      </c>
      <c r="AA906">
        <v>0.33960000000000001</v>
      </c>
      <c r="AB906">
        <v>0.76790000000000003</v>
      </c>
      <c r="AC906">
        <v>0.76670000000000005</v>
      </c>
      <c r="AD906">
        <v>0</v>
      </c>
      <c r="AE906">
        <v>0</v>
      </c>
      <c r="AF906" t="s">
        <v>3926</v>
      </c>
      <c r="AG906" s="2">
        <v>3.472222222222222E-3</v>
      </c>
      <c r="AH906" t="s">
        <v>3911</v>
      </c>
      <c r="AI906">
        <v>3</v>
      </c>
      <c r="AJ906" t="s">
        <v>3928</v>
      </c>
      <c r="AK906" s="3">
        <v>40817</v>
      </c>
      <c r="AL906" s="10">
        <f>YEAR(ufc_fights_2[[#This Row],[date]])</f>
        <v>2011</v>
      </c>
      <c r="AM906" t="s">
        <v>4061</v>
      </c>
      <c r="AN906">
        <v>23</v>
      </c>
      <c r="AO906" t="s">
        <v>3913</v>
      </c>
      <c r="AP906">
        <f>IF(ufc_fights_2[[#This Row],[winner]]="Red",ufc_fights_2[[#This Row],[r_fighter_id]],ufc_fights_2[[#This Row],[b_fighter_id]])</f>
        <v>2290</v>
      </c>
      <c r="AQ906" t="str">
        <f>_xlfn.XLOOKUP(ufc_fights_2[[#This Row],[winnerID]],ufc_fighters[id],ufc_fighters[fighter_name],"xxx",0,1)</f>
        <v>Josh Neer</v>
      </c>
    </row>
    <row r="907" spans="1:43">
      <c r="A907">
        <v>2485</v>
      </c>
      <c r="B907">
        <v>1419</v>
      </c>
      <c r="C907">
        <f>_xlfn.XLOOKUP(ufc_fights_2[[#This Row],[r_fighter_id]],ufc_fighters[id],ufc_fighters[year],"xxx",0,1)</f>
        <v>1978</v>
      </c>
      <c r="D907">
        <f>_xlfn.XLOOKUP(ufc_fights_2[[#This Row],[b_fighter_id]],ufc_fighters[id],ufc_fighters[year],"Prázdné",0,1)</f>
        <v>1973</v>
      </c>
      <c r="E907" s="10">
        <f>YEAR(ufc_fights_2[[#This Row],[date]])-ufc_fights_2[[#This Row],[r_year]]</f>
        <v>26</v>
      </c>
      <c r="F907" s="10">
        <f>YEAR(ufc_fights_2[[#This Row],[date]])-ufc_fights_2[[#This Row],[b_year]]</f>
        <v>31</v>
      </c>
      <c r="G907">
        <v>0</v>
      </c>
      <c r="H907">
        <v>0</v>
      </c>
      <c r="I907">
        <v>0.73909999999999998</v>
      </c>
      <c r="J907">
        <v>0.5</v>
      </c>
      <c r="K907">
        <v>0.84619999999999995</v>
      </c>
      <c r="L907">
        <v>0.71430000000000005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 s="2">
        <v>2.8935185185185184E-3</v>
      </c>
      <c r="T907" s="2">
        <v>0</v>
      </c>
      <c r="U907">
        <v>0.71430000000000005</v>
      </c>
      <c r="V907">
        <v>0.42859999999999998</v>
      </c>
      <c r="W907">
        <v>1</v>
      </c>
      <c r="X907">
        <v>0</v>
      </c>
      <c r="Y907">
        <v>0</v>
      </c>
      <c r="Z907">
        <v>0.75</v>
      </c>
      <c r="AA907">
        <v>0</v>
      </c>
      <c r="AB907">
        <v>1</v>
      </c>
      <c r="AC907">
        <v>1</v>
      </c>
      <c r="AD907">
        <v>0.70589999999999997</v>
      </c>
      <c r="AE907">
        <v>0.75</v>
      </c>
      <c r="AF907" t="s">
        <v>3933</v>
      </c>
      <c r="AG907" s="2">
        <v>3.2291666666666666E-3</v>
      </c>
      <c r="AH907" t="s">
        <v>3927</v>
      </c>
      <c r="AI907">
        <v>5</v>
      </c>
      <c r="AJ907" t="s">
        <v>3939</v>
      </c>
      <c r="AK907" s="3">
        <v>38017</v>
      </c>
      <c r="AL907" s="10">
        <f>YEAR(ufc_fights_2[[#This Row],[date]])</f>
        <v>2004</v>
      </c>
      <c r="AM907" t="s">
        <v>4061</v>
      </c>
      <c r="AN907">
        <v>1</v>
      </c>
      <c r="AO907" t="s">
        <v>3913</v>
      </c>
      <c r="AP907">
        <f>IF(ufc_fights_2[[#This Row],[winner]]="Red",ufc_fights_2[[#This Row],[r_fighter_id]],ufc_fights_2[[#This Row],[b_fighter_id]])</f>
        <v>2485</v>
      </c>
      <c r="AQ907" t="str">
        <f>_xlfn.XLOOKUP(ufc_fights_2[[#This Row],[winnerID]],ufc_fighters[id],ufc_fighters[fighter_name],"xxx",0,1)</f>
        <v>BJ Penn</v>
      </c>
    </row>
    <row r="908" spans="1:43">
      <c r="A908">
        <v>2290</v>
      </c>
      <c r="B908">
        <v>3121</v>
      </c>
      <c r="C908">
        <f>_xlfn.XLOOKUP(ufc_fights_2[[#This Row],[r_fighter_id]],ufc_fighters[id],ufc_fighters[year],"xxx",0,1)</f>
        <v>1983</v>
      </c>
      <c r="D908">
        <f>_xlfn.XLOOKUP(ufc_fights_2[[#This Row],[b_fighter_id]],ufc_fighters[id],ufc_fighters[year],"Prázdné",0,1)</f>
        <v>1982</v>
      </c>
      <c r="E908" s="10">
        <f>YEAR(ufc_fights_2[[#This Row],[date]])-ufc_fights_2[[#This Row],[r_year]]</f>
        <v>23</v>
      </c>
      <c r="F908" s="10">
        <f>YEAR(ufc_fights_2[[#This Row],[date]])-ufc_fights_2[[#This Row],[b_year]]</f>
        <v>24</v>
      </c>
      <c r="G908">
        <v>1</v>
      </c>
      <c r="H908">
        <v>0</v>
      </c>
      <c r="I908">
        <v>0.36509999999999998</v>
      </c>
      <c r="J908">
        <v>0.55359999999999998</v>
      </c>
      <c r="K908">
        <v>0.45329999999999998</v>
      </c>
      <c r="L908">
        <v>0.68379999999999996</v>
      </c>
      <c r="M908">
        <v>0</v>
      </c>
      <c r="N908">
        <v>1</v>
      </c>
      <c r="O908">
        <v>0</v>
      </c>
      <c r="P908">
        <v>3</v>
      </c>
      <c r="Q908">
        <v>0</v>
      </c>
      <c r="R908">
        <v>0</v>
      </c>
      <c r="S908" s="2">
        <v>5.5092592592592589E-3</v>
      </c>
      <c r="T908" s="2">
        <v>1.8981481481481482E-3</v>
      </c>
      <c r="U908">
        <v>0.36509999999999998</v>
      </c>
      <c r="V908">
        <v>0.45950000000000002</v>
      </c>
      <c r="W908">
        <v>0</v>
      </c>
      <c r="X908">
        <v>0</v>
      </c>
      <c r="Y908">
        <v>1</v>
      </c>
      <c r="Z908">
        <v>0.21049999999999999</v>
      </c>
      <c r="AA908">
        <v>0.55879999999999996</v>
      </c>
      <c r="AB908">
        <v>0.33329999999999999</v>
      </c>
      <c r="AC908">
        <v>0.66669999999999996</v>
      </c>
      <c r="AD908">
        <v>0.5</v>
      </c>
      <c r="AE908">
        <v>0.5</v>
      </c>
      <c r="AF908" t="s">
        <v>3915</v>
      </c>
      <c r="AG908" s="2">
        <v>3.472222222222222E-3</v>
      </c>
      <c r="AH908" t="s">
        <v>3911</v>
      </c>
      <c r="AI908">
        <v>3</v>
      </c>
      <c r="AJ908" t="s">
        <v>3914</v>
      </c>
      <c r="AK908" s="3">
        <v>38813</v>
      </c>
      <c r="AL908" s="10">
        <f>YEAR(ufc_fights_2[[#This Row],[date]])</f>
        <v>2006</v>
      </c>
      <c r="AM908" t="s">
        <v>4061</v>
      </c>
      <c r="AN908">
        <v>1</v>
      </c>
      <c r="AO908" t="s">
        <v>3913</v>
      </c>
      <c r="AP908">
        <f>IF(ufc_fights_2[[#This Row],[winner]]="Red",ufc_fights_2[[#This Row],[r_fighter_id]],ufc_fights_2[[#This Row],[b_fighter_id]])</f>
        <v>2290</v>
      </c>
      <c r="AQ908" t="str">
        <f>_xlfn.XLOOKUP(ufc_fights_2[[#This Row],[winnerID]],ufc_fighters[id],ufc_fighters[fighter_name],"xxx",0,1)</f>
        <v>Josh Neer</v>
      </c>
    </row>
    <row r="909" spans="1:43">
      <c r="A909">
        <v>2290</v>
      </c>
      <c r="B909">
        <v>1227</v>
      </c>
      <c r="C909">
        <f>_xlfn.XLOOKUP(ufc_fights_2[[#This Row],[r_fighter_id]],ufc_fighters[id],ufc_fighters[year],"xxx",0,1)</f>
        <v>1983</v>
      </c>
      <c r="D909">
        <f>_xlfn.XLOOKUP(ufc_fights_2[[#This Row],[b_fighter_id]],ufc_fighters[id],ufc_fighters[year],"Prázdné",0,1)</f>
        <v>1983</v>
      </c>
      <c r="E909" s="10">
        <f>YEAR(ufc_fights_2[[#This Row],[date]])-ufc_fights_2[[#This Row],[r_year]]</f>
        <v>23</v>
      </c>
      <c r="F909" s="10">
        <f>YEAR(ufc_fights_2[[#This Row],[date]])-ufc_fights_2[[#This Row],[b_year]]</f>
        <v>23</v>
      </c>
      <c r="G909">
        <v>0</v>
      </c>
      <c r="H909">
        <v>0</v>
      </c>
      <c r="I909">
        <v>0.33329999999999999</v>
      </c>
      <c r="J909">
        <v>0.2157</v>
      </c>
      <c r="K909">
        <v>0.57140000000000002</v>
      </c>
      <c r="L909">
        <v>0.22639999999999999</v>
      </c>
      <c r="M909">
        <v>1</v>
      </c>
      <c r="N909">
        <v>1</v>
      </c>
      <c r="O909">
        <v>2</v>
      </c>
      <c r="P909">
        <v>0</v>
      </c>
      <c r="Q909">
        <v>0</v>
      </c>
      <c r="R909">
        <v>0</v>
      </c>
      <c r="S909" s="2">
        <v>5.9027777777777778E-4</v>
      </c>
      <c r="T909" s="2">
        <v>1.1921296296296296E-3</v>
      </c>
      <c r="U909">
        <v>0.25</v>
      </c>
      <c r="V909">
        <v>0.122</v>
      </c>
      <c r="W909">
        <v>0</v>
      </c>
      <c r="X909">
        <v>1</v>
      </c>
      <c r="Y909">
        <v>1</v>
      </c>
      <c r="Z909">
        <v>0.28570000000000001</v>
      </c>
      <c r="AA909">
        <v>0.1875</v>
      </c>
      <c r="AB909">
        <v>0</v>
      </c>
      <c r="AC909">
        <v>0.33329999999999999</v>
      </c>
      <c r="AD909">
        <v>0.5</v>
      </c>
      <c r="AE909">
        <v>0.25</v>
      </c>
      <c r="AF909" t="s">
        <v>3933</v>
      </c>
      <c r="AG909" s="2">
        <v>3.0092592592592593E-3</v>
      </c>
      <c r="AH909" t="s">
        <v>3911</v>
      </c>
      <c r="AI909">
        <v>3</v>
      </c>
      <c r="AJ909" t="s">
        <v>3914</v>
      </c>
      <c r="AK909" s="3">
        <v>38733</v>
      </c>
      <c r="AL909" s="10">
        <f>YEAR(ufc_fights_2[[#This Row],[date]])</f>
        <v>2006</v>
      </c>
      <c r="AM909" t="s">
        <v>4061</v>
      </c>
      <c r="AN909">
        <v>1</v>
      </c>
      <c r="AO909" t="s">
        <v>3913</v>
      </c>
      <c r="AP909">
        <f>IF(ufc_fights_2[[#This Row],[winner]]="Red",ufc_fights_2[[#This Row],[r_fighter_id]],ufc_fights_2[[#This Row],[b_fighter_id]])</f>
        <v>2290</v>
      </c>
      <c r="AQ909" t="str">
        <f>_xlfn.XLOOKUP(ufc_fights_2[[#This Row],[winnerID]],ufc_fighters[id],ufc_fighters[fighter_name],"xxx",0,1)</f>
        <v>Josh Neer</v>
      </c>
    </row>
    <row r="910" spans="1:43">
      <c r="A910">
        <v>1419</v>
      </c>
      <c r="B910">
        <v>2304</v>
      </c>
      <c r="C910">
        <f>_xlfn.XLOOKUP(ufc_fights_2[[#This Row],[r_fighter_id]],ufc_fighters[id],ufc_fighters[year],"xxx",0,1)</f>
        <v>1973</v>
      </c>
      <c r="D910">
        <f>_xlfn.XLOOKUP(ufc_fights_2[[#This Row],[b_fighter_id]],ufc_fighters[id],ufc_fighters[year],"Prázdné",0,1)</f>
        <v>1976</v>
      </c>
      <c r="E910" s="10">
        <f>YEAR(ufc_fights_2[[#This Row],[date]])-ufc_fights_2[[#This Row],[r_year]]</f>
        <v>29</v>
      </c>
      <c r="F910" s="10">
        <f>YEAR(ufc_fights_2[[#This Row],[date]])-ufc_fights_2[[#This Row],[b_year]]</f>
        <v>26</v>
      </c>
      <c r="G910">
        <v>0</v>
      </c>
      <c r="H910">
        <v>0</v>
      </c>
      <c r="I910">
        <v>0.75319999999999998</v>
      </c>
      <c r="J910">
        <v>0.33329999999999999</v>
      </c>
      <c r="K910">
        <v>0.84550000000000003</v>
      </c>
      <c r="L910">
        <v>0.57140000000000002</v>
      </c>
      <c r="M910">
        <v>0.66669999999999996</v>
      </c>
      <c r="N910">
        <v>0</v>
      </c>
      <c r="O910">
        <v>1</v>
      </c>
      <c r="P910">
        <v>1</v>
      </c>
      <c r="Q910">
        <v>0</v>
      </c>
      <c r="R910">
        <v>1</v>
      </c>
      <c r="S910" s="2">
        <v>1.1307870370370371E-2</v>
      </c>
      <c r="T910" s="2">
        <v>6.018518518518519E-4</v>
      </c>
      <c r="U910">
        <v>0.72309999999999997</v>
      </c>
      <c r="V910">
        <v>0.33329999999999999</v>
      </c>
      <c r="W910">
        <v>0.91669999999999996</v>
      </c>
      <c r="X910">
        <v>0</v>
      </c>
      <c r="Y910">
        <v>0</v>
      </c>
      <c r="Z910">
        <v>0</v>
      </c>
      <c r="AA910">
        <v>0.16669999999999999</v>
      </c>
      <c r="AB910">
        <v>1</v>
      </c>
      <c r="AC910">
        <v>0</v>
      </c>
      <c r="AD910">
        <v>0.80279999999999996</v>
      </c>
      <c r="AE910">
        <v>1</v>
      </c>
      <c r="AF910" t="s">
        <v>3910</v>
      </c>
      <c r="AG910" s="2">
        <v>2.5115740740740741E-3</v>
      </c>
      <c r="AH910" t="s">
        <v>3927</v>
      </c>
      <c r="AI910">
        <v>5</v>
      </c>
      <c r="AJ910" t="s">
        <v>3925</v>
      </c>
      <c r="AK910" s="3">
        <v>37450</v>
      </c>
      <c r="AL910" s="10">
        <f>YEAR(ufc_fights_2[[#This Row],[date]])</f>
        <v>2002</v>
      </c>
      <c r="AM910" t="s">
        <v>4061</v>
      </c>
      <c r="AN910">
        <v>70</v>
      </c>
      <c r="AO910" t="s">
        <v>3913</v>
      </c>
      <c r="AP910">
        <f>IF(ufc_fights_2[[#This Row],[winner]]="Red",ufc_fights_2[[#This Row],[r_fighter_id]],ufc_fights_2[[#This Row],[b_fighter_id]])</f>
        <v>1419</v>
      </c>
      <c r="AQ910" t="str">
        <f>_xlfn.XLOOKUP(ufc_fights_2[[#This Row],[winnerID]],ufc_fighters[id],ufc_fighters[fighter_name],"xxx",0,1)</f>
        <v>Matt Hughes</v>
      </c>
    </row>
    <row r="911" spans="1:43">
      <c r="A911">
        <v>1419</v>
      </c>
      <c r="B911">
        <v>2485</v>
      </c>
      <c r="C911">
        <f>_xlfn.XLOOKUP(ufc_fights_2[[#This Row],[r_fighter_id]],ufc_fighters[id],ufc_fighters[year],"xxx",0,1)</f>
        <v>1973</v>
      </c>
      <c r="D911">
        <f>_xlfn.XLOOKUP(ufc_fights_2[[#This Row],[b_fighter_id]],ufc_fighters[id],ufc_fighters[year],"Prázdné",0,1)</f>
        <v>1978</v>
      </c>
      <c r="E911" s="10">
        <f>YEAR(ufc_fights_2[[#This Row],[date]])-ufc_fights_2[[#This Row],[r_year]]</f>
        <v>33</v>
      </c>
      <c r="F911" s="10">
        <f>YEAR(ufc_fights_2[[#This Row],[date]])-ufc_fights_2[[#This Row],[b_year]]</f>
        <v>28</v>
      </c>
      <c r="G911">
        <v>0</v>
      </c>
      <c r="H911">
        <v>0</v>
      </c>
      <c r="I911">
        <v>0.3977</v>
      </c>
      <c r="J911">
        <v>0.45950000000000002</v>
      </c>
      <c r="K911">
        <v>0.57889999999999997</v>
      </c>
      <c r="L911">
        <v>0.7</v>
      </c>
      <c r="M911">
        <v>0.1111</v>
      </c>
      <c r="N911">
        <v>0</v>
      </c>
      <c r="O911">
        <v>0</v>
      </c>
      <c r="P911">
        <v>2</v>
      </c>
      <c r="Q911">
        <v>0</v>
      </c>
      <c r="R911">
        <v>1</v>
      </c>
      <c r="S911" s="2">
        <v>4.8495370370370368E-3</v>
      </c>
      <c r="T911" s="2">
        <v>1.3657407407407407E-3</v>
      </c>
      <c r="U911">
        <v>0.35899999999999999</v>
      </c>
      <c r="V911">
        <v>0.35709999999999997</v>
      </c>
      <c r="W911">
        <v>0.625</v>
      </c>
      <c r="X911">
        <v>1</v>
      </c>
      <c r="Y911">
        <v>0</v>
      </c>
      <c r="Z911">
        <v>0.3448</v>
      </c>
      <c r="AA911">
        <v>0.32</v>
      </c>
      <c r="AB911">
        <v>0.57140000000000002</v>
      </c>
      <c r="AC911">
        <v>0.7</v>
      </c>
      <c r="AD911">
        <v>0.4783</v>
      </c>
      <c r="AE911">
        <v>1</v>
      </c>
      <c r="AF911" t="s">
        <v>3910</v>
      </c>
      <c r="AG911" s="2">
        <v>2.6967592592592594E-3</v>
      </c>
      <c r="AH911" t="s">
        <v>3927</v>
      </c>
      <c r="AI911">
        <v>5</v>
      </c>
      <c r="AJ911" t="s">
        <v>3925</v>
      </c>
      <c r="AK911" s="3">
        <v>38983</v>
      </c>
      <c r="AL911" s="10">
        <f>YEAR(ufc_fights_2[[#This Row],[date]])</f>
        <v>2006</v>
      </c>
      <c r="AM911" t="s">
        <v>4061</v>
      </c>
      <c r="AN911">
        <v>63</v>
      </c>
      <c r="AO911" t="s">
        <v>3913</v>
      </c>
      <c r="AP911">
        <f>IF(ufc_fights_2[[#This Row],[winner]]="Red",ufc_fights_2[[#This Row],[r_fighter_id]],ufc_fights_2[[#This Row],[b_fighter_id]])</f>
        <v>1419</v>
      </c>
      <c r="AQ911" t="str">
        <f>_xlfn.XLOOKUP(ufc_fights_2[[#This Row],[winnerID]],ufc_fighters[id],ufc_fighters[fighter_name],"xxx",0,1)</f>
        <v>Matt Hughes</v>
      </c>
    </row>
    <row r="912" spans="1:43">
      <c r="A912">
        <v>1419</v>
      </c>
      <c r="B912">
        <v>3097</v>
      </c>
      <c r="C912">
        <f>_xlfn.XLOOKUP(ufc_fights_2[[#This Row],[r_fighter_id]],ufc_fighters[id],ufc_fighters[year],"xxx",0,1)</f>
        <v>1973</v>
      </c>
      <c r="D912">
        <f>_xlfn.XLOOKUP(ufc_fights_2[[#This Row],[b_fighter_id]],ufc_fighters[id],ufc_fighters[year],"Prázdné",0,1)</f>
        <v>1981</v>
      </c>
      <c r="E912" s="10">
        <f>YEAR(ufc_fights_2[[#This Row],[date]])-ufc_fights_2[[#This Row],[r_year]]</f>
        <v>31</v>
      </c>
      <c r="F912" s="10">
        <f>YEAR(ufc_fights_2[[#This Row],[date]])-ufc_fights_2[[#This Row],[b_year]]</f>
        <v>23</v>
      </c>
      <c r="G912">
        <v>0</v>
      </c>
      <c r="H912">
        <v>0</v>
      </c>
      <c r="I912">
        <v>0.28570000000000001</v>
      </c>
      <c r="J912">
        <v>0.35289999999999999</v>
      </c>
      <c r="K912">
        <v>0.38100000000000001</v>
      </c>
      <c r="L912">
        <v>0.5</v>
      </c>
      <c r="M912">
        <v>0.28570000000000001</v>
      </c>
      <c r="N912">
        <v>1</v>
      </c>
      <c r="O912">
        <v>2</v>
      </c>
      <c r="P912">
        <v>0</v>
      </c>
      <c r="Q912">
        <v>0</v>
      </c>
      <c r="R912">
        <v>0</v>
      </c>
      <c r="S912" s="2">
        <v>1.6203703703703703E-3</v>
      </c>
      <c r="T912" s="2">
        <v>1.9675925925925926E-4</v>
      </c>
      <c r="U912">
        <v>0.23080000000000001</v>
      </c>
      <c r="V912">
        <v>0.26669999999999999</v>
      </c>
      <c r="W912">
        <v>1</v>
      </c>
      <c r="X912">
        <v>0</v>
      </c>
      <c r="Y912">
        <v>0</v>
      </c>
      <c r="Z912">
        <v>0.2727</v>
      </c>
      <c r="AA912">
        <v>0.3125</v>
      </c>
      <c r="AB912">
        <v>1</v>
      </c>
      <c r="AC912">
        <v>1</v>
      </c>
      <c r="AD912">
        <v>0</v>
      </c>
      <c r="AE912">
        <v>0</v>
      </c>
      <c r="AF912" t="s">
        <v>3933</v>
      </c>
      <c r="AG912" s="2">
        <v>3.460648148148148E-3</v>
      </c>
      <c r="AH912" t="s">
        <v>3927</v>
      </c>
      <c r="AI912">
        <v>5</v>
      </c>
      <c r="AJ912" t="s">
        <v>3925</v>
      </c>
      <c r="AK912" s="3">
        <v>38282</v>
      </c>
      <c r="AL912" s="10">
        <f>YEAR(ufc_fights_2[[#This Row],[date]])</f>
        <v>2004</v>
      </c>
      <c r="AM912" t="s">
        <v>4061</v>
      </c>
      <c r="AN912">
        <v>36</v>
      </c>
      <c r="AO912" t="s">
        <v>3913</v>
      </c>
      <c r="AP912">
        <f>IF(ufc_fights_2[[#This Row],[winner]]="Red",ufc_fights_2[[#This Row],[r_fighter_id]],ufc_fights_2[[#This Row],[b_fighter_id]])</f>
        <v>1419</v>
      </c>
      <c r="AQ912" t="str">
        <f>_xlfn.XLOOKUP(ufc_fights_2[[#This Row],[winnerID]],ufc_fighters[id],ufc_fighters[fighter_name],"xxx",0,1)</f>
        <v>Matt Hughes</v>
      </c>
    </row>
    <row r="913" spans="1:43">
      <c r="A913">
        <v>1419</v>
      </c>
      <c r="B913">
        <v>2485</v>
      </c>
      <c r="C913">
        <f>_xlfn.XLOOKUP(ufc_fights_2[[#This Row],[r_fighter_id]],ufc_fighters[id],ufc_fighters[year],"xxx",0,1)</f>
        <v>1973</v>
      </c>
      <c r="D913">
        <f>_xlfn.XLOOKUP(ufc_fights_2[[#This Row],[b_fighter_id]],ufc_fighters[id],ufc_fighters[year],"Prázdné",0,1)</f>
        <v>1978</v>
      </c>
      <c r="E913" s="10">
        <f>YEAR(ufc_fights_2[[#This Row],[date]])-ufc_fights_2[[#This Row],[r_year]]</f>
        <v>37</v>
      </c>
      <c r="F913" s="10">
        <f>YEAR(ufc_fights_2[[#This Row],[date]])-ufc_fights_2[[#This Row],[b_year]]</f>
        <v>32</v>
      </c>
      <c r="G913">
        <v>0</v>
      </c>
      <c r="H913">
        <v>1</v>
      </c>
      <c r="I913">
        <v>0.5</v>
      </c>
      <c r="J913">
        <v>0.77780000000000005</v>
      </c>
      <c r="K913">
        <v>0.5</v>
      </c>
      <c r="L913">
        <v>0.77780000000000005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</v>
      </c>
      <c r="T913" s="2">
        <v>3.4722222222222222E-5</v>
      </c>
      <c r="U913">
        <v>0.4</v>
      </c>
      <c r="V913">
        <v>0.77780000000000005</v>
      </c>
      <c r="W913">
        <v>1</v>
      </c>
      <c r="X913">
        <v>0</v>
      </c>
      <c r="Y913">
        <v>0</v>
      </c>
      <c r="Z913">
        <v>0.5</v>
      </c>
      <c r="AA913">
        <v>0.66669999999999996</v>
      </c>
      <c r="AB913">
        <v>0</v>
      </c>
      <c r="AC913">
        <v>0</v>
      </c>
      <c r="AD913">
        <v>0</v>
      </c>
      <c r="AE913">
        <v>1</v>
      </c>
      <c r="AF913" t="s">
        <v>3910</v>
      </c>
      <c r="AG913" s="2">
        <v>2.4305555555555555E-4</v>
      </c>
      <c r="AH913" t="s">
        <v>3911</v>
      </c>
      <c r="AI913">
        <v>3</v>
      </c>
      <c r="AJ913" t="s">
        <v>3928</v>
      </c>
      <c r="AK913" s="3">
        <v>40502</v>
      </c>
      <c r="AL913" s="10">
        <f>YEAR(ufc_fights_2[[#This Row],[date]])</f>
        <v>2010</v>
      </c>
      <c r="AM913" t="s">
        <v>4061</v>
      </c>
      <c r="AN913">
        <v>66</v>
      </c>
      <c r="AO913" t="s">
        <v>3918</v>
      </c>
      <c r="AP913">
        <f>IF(ufc_fights_2[[#This Row],[winner]]="Red",ufc_fights_2[[#This Row],[r_fighter_id]],ufc_fights_2[[#This Row],[b_fighter_id]])</f>
        <v>2485</v>
      </c>
      <c r="AQ913" t="str">
        <f>_xlfn.XLOOKUP(ufc_fights_2[[#This Row],[winnerID]],ufc_fighters[id],ufc_fighters[fighter_name],"xxx",0,1)</f>
        <v>BJ Penn</v>
      </c>
    </row>
    <row r="914" spans="1:43">
      <c r="A914">
        <v>1419</v>
      </c>
      <c r="B914">
        <v>2810</v>
      </c>
      <c r="C914">
        <f>_xlfn.XLOOKUP(ufc_fights_2[[#This Row],[r_fighter_id]],ufc_fighters[id],ufc_fighters[year],"xxx",0,1)</f>
        <v>1973</v>
      </c>
      <c r="D914">
        <f>_xlfn.XLOOKUP(ufc_fights_2[[#This Row],[b_fighter_id]],ufc_fighters[id],ufc_fighters[year],"Prázdné",0,1)</f>
        <v>1975</v>
      </c>
      <c r="E914" s="10">
        <f>YEAR(ufc_fights_2[[#This Row],[date]])-ufc_fights_2[[#This Row],[r_year]]</f>
        <v>29</v>
      </c>
      <c r="F914" s="10">
        <f>YEAR(ufc_fights_2[[#This Row],[date]])-ufc_fights_2[[#This Row],[b_year]]</f>
        <v>27</v>
      </c>
      <c r="G914">
        <v>0</v>
      </c>
      <c r="H914">
        <v>1</v>
      </c>
      <c r="I914">
        <v>0.62070000000000003</v>
      </c>
      <c r="J914">
        <v>0.41670000000000001</v>
      </c>
      <c r="K914">
        <v>0.8175</v>
      </c>
      <c r="L914">
        <v>0.63639999999999997</v>
      </c>
      <c r="M914">
        <v>0.81820000000000004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1.1018518518518518E-2</v>
      </c>
      <c r="T914" s="2">
        <v>0</v>
      </c>
      <c r="U914">
        <v>0.60709999999999997</v>
      </c>
      <c r="V914">
        <v>0.36359999999999998</v>
      </c>
      <c r="W914">
        <v>1</v>
      </c>
      <c r="X914">
        <v>0</v>
      </c>
      <c r="Y914">
        <v>1</v>
      </c>
      <c r="Z914">
        <v>0.66669999999999996</v>
      </c>
      <c r="AA914">
        <v>0.41670000000000001</v>
      </c>
      <c r="AB914">
        <v>1</v>
      </c>
      <c r="AC914">
        <v>0</v>
      </c>
      <c r="AD914">
        <v>0.6</v>
      </c>
      <c r="AE914">
        <v>0</v>
      </c>
      <c r="AF914" t="s">
        <v>3910</v>
      </c>
      <c r="AG914" s="2">
        <v>2.0949074074074073E-3</v>
      </c>
      <c r="AH914" t="s">
        <v>3927</v>
      </c>
      <c r="AI914">
        <v>5</v>
      </c>
      <c r="AJ914" t="s">
        <v>3925</v>
      </c>
      <c r="AK914" s="3">
        <v>37337</v>
      </c>
      <c r="AL914" s="10">
        <f>YEAR(ufc_fights_2[[#This Row],[date]])</f>
        <v>2002</v>
      </c>
      <c r="AM914" t="s">
        <v>4061</v>
      </c>
      <c r="AN914">
        <v>1</v>
      </c>
      <c r="AO914" t="s">
        <v>3913</v>
      </c>
      <c r="AP914">
        <f>IF(ufc_fights_2[[#This Row],[winner]]="Red",ufc_fights_2[[#This Row],[r_fighter_id]],ufc_fights_2[[#This Row],[b_fighter_id]])</f>
        <v>1419</v>
      </c>
      <c r="AQ914" t="str">
        <f>_xlfn.XLOOKUP(ufc_fights_2[[#This Row],[winnerID]],ufc_fighters[id],ufc_fighters[fighter_name],"xxx",0,1)</f>
        <v>Matt Hughes</v>
      </c>
    </row>
    <row r="915" spans="1:43">
      <c r="A915">
        <v>1419</v>
      </c>
      <c r="B915">
        <v>1171</v>
      </c>
      <c r="C915">
        <f>_xlfn.XLOOKUP(ufc_fights_2[[#This Row],[r_fighter_id]],ufc_fighters[id],ufc_fighters[year],"xxx",0,1)</f>
        <v>1973</v>
      </c>
      <c r="D915">
        <f>_xlfn.XLOOKUP(ufc_fights_2[[#This Row],[b_fighter_id]],ufc_fighters[id],ufc_fighters[year],"Prázdné",0,1)</f>
        <v>1967</v>
      </c>
      <c r="E915" s="10">
        <f>YEAR(ufc_fights_2[[#This Row],[date]])-ufc_fights_2[[#This Row],[r_year]]</f>
        <v>37</v>
      </c>
      <c r="F915" s="10">
        <f>YEAR(ufc_fights_2[[#This Row],[date]])-ufc_fights_2[[#This Row],[b_year]]</f>
        <v>43</v>
      </c>
      <c r="G915">
        <v>2</v>
      </c>
      <c r="H915">
        <v>0</v>
      </c>
      <c r="I915">
        <v>0.56910000000000005</v>
      </c>
      <c r="J915">
        <v>0.31190000000000001</v>
      </c>
      <c r="K915">
        <v>0.5726</v>
      </c>
      <c r="L915">
        <v>0.31190000000000001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1.2037037037037038E-3</v>
      </c>
      <c r="T915" s="2">
        <v>0</v>
      </c>
      <c r="U915">
        <v>0.39510000000000001</v>
      </c>
      <c r="V915">
        <v>0.186</v>
      </c>
      <c r="W915">
        <v>1</v>
      </c>
      <c r="X915">
        <v>0.88890000000000002</v>
      </c>
      <c r="Y915">
        <v>0.8</v>
      </c>
      <c r="Z915">
        <v>0.5</v>
      </c>
      <c r="AA915">
        <v>0.28160000000000002</v>
      </c>
      <c r="AB915">
        <v>0.86360000000000003</v>
      </c>
      <c r="AC915">
        <v>0.83330000000000004</v>
      </c>
      <c r="AD915">
        <v>1</v>
      </c>
      <c r="AE915">
        <v>0</v>
      </c>
      <c r="AF915" t="s">
        <v>3910</v>
      </c>
      <c r="AG915" s="2">
        <v>3.2407407407407406E-3</v>
      </c>
      <c r="AH915" t="s">
        <v>3911</v>
      </c>
      <c r="AI915">
        <v>3</v>
      </c>
      <c r="AJ915" t="s">
        <v>3914</v>
      </c>
      <c r="AK915" s="3">
        <v>40278</v>
      </c>
      <c r="AL915" s="10">
        <f>YEAR(ufc_fights_2[[#This Row],[date]])</f>
        <v>2010</v>
      </c>
      <c r="AM915" t="s">
        <v>4061</v>
      </c>
      <c r="AN915">
        <v>118</v>
      </c>
      <c r="AO915" t="s">
        <v>3913</v>
      </c>
      <c r="AP915">
        <f>IF(ufc_fights_2[[#This Row],[winner]]="Red",ufc_fights_2[[#This Row],[r_fighter_id]],ufc_fights_2[[#This Row],[b_fighter_id]])</f>
        <v>1419</v>
      </c>
      <c r="AQ915" t="str">
        <f>_xlfn.XLOOKUP(ufc_fights_2[[#This Row],[winnerID]],ufc_fighters[id],ufc_fighters[fighter_name],"xxx",0,1)</f>
        <v>Matt Hughes</v>
      </c>
    </row>
    <row r="916" spans="1:43">
      <c r="A916">
        <v>1419</v>
      </c>
      <c r="B916">
        <v>508</v>
      </c>
      <c r="C916">
        <f>_xlfn.XLOOKUP(ufc_fights_2[[#This Row],[r_fighter_id]],ufc_fighters[id],ufc_fighters[year],"xxx",0,1)</f>
        <v>1973</v>
      </c>
      <c r="D916">
        <f>_xlfn.XLOOKUP(ufc_fights_2[[#This Row],[b_fighter_id]],ufc_fighters[id],ufc_fighters[year],"Prázdné",0,1)</f>
        <v>1965</v>
      </c>
      <c r="E916" s="10">
        <f>YEAR(ufc_fights_2[[#This Row],[date]])-ufc_fights_2[[#This Row],[r_year]]</f>
        <v>29</v>
      </c>
      <c r="F916" s="10">
        <f>YEAR(ufc_fights_2[[#This Row],[date]])-ufc_fights_2[[#This Row],[b_year]]</f>
        <v>37</v>
      </c>
      <c r="G916">
        <v>0</v>
      </c>
      <c r="H916">
        <v>0</v>
      </c>
      <c r="I916">
        <v>0.6875</v>
      </c>
      <c r="J916">
        <v>0.5</v>
      </c>
      <c r="K916">
        <v>0.78259999999999996</v>
      </c>
      <c r="L916">
        <v>0.5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2.8240740740740739E-3</v>
      </c>
      <c r="T916" s="2">
        <v>0</v>
      </c>
      <c r="U916">
        <v>0.58330000000000004</v>
      </c>
      <c r="V916">
        <v>0.5</v>
      </c>
      <c r="W916">
        <v>1</v>
      </c>
      <c r="X916">
        <v>1</v>
      </c>
      <c r="Y916">
        <v>0</v>
      </c>
      <c r="Z916">
        <v>0.5</v>
      </c>
      <c r="AA916">
        <v>0.5</v>
      </c>
      <c r="AB916">
        <v>0</v>
      </c>
      <c r="AC916">
        <v>0</v>
      </c>
      <c r="AD916">
        <v>0.75</v>
      </c>
      <c r="AE916">
        <v>0</v>
      </c>
      <c r="AF916" t="s">
        <v>3926</v>
      </c>
      <c r="AG916" s="2">
        <v>3.472222222222222E-3</v>
      </c>
      <c r="AH916" t="s">
        <v>3927</v>
      </c>
      <c r="AI916">
        <v>5</v>
      </c>
      <c r="AJ916" t="s">
        <v>3925</v>
      </c>
      <c r="AK916" s="3">
        <v>37582</v>
      </c>
      <c r="AL916" s="10">
        <f>YEAR(ufc_fights_2[[#This Row],[date]])</f>
        <v>2002</v>
      </c>
      <c r="AM916" t="s">
        <v>4061</v>
      </c>
      <c r="AN916">
        <v>1</v>
      </c>
      <c r="AO916" t="s">
        <v>3913</v>
      </c>
      <c r="AP916">
        <f>IF(ufc_fights_2[[#This Row],[winner]]="Red",ufc_fights_2[[#This Row],[r_fighter_id]],ufc_fights_2[[#This Row],[b_fighter_id]])</f>
        <v>1419</v>
      </c>
      <c r="AQ916" t="str">
        <f>_xlfn.XLOOKUP(ufc_fights_2[[#This Row],[winnerID]],ufc_fighters[id],ufc_fighters[fighter_name],"xxx",0,1)</f>
        <v>Matt Hughes</v>
      </c>
    </row>
    <row r="917" spans="1:43">
      <c r="A917">
        <v>1419</v>
      </c>
      <c r="B917">
        <v>3284</v>
      </c>
      <c r="C917">
        <f>_xlfn.XLOOKUP(ufc_fights_2[[#This Row],[r_fighter_id]],ufc_fighters[id],ufc_fighters[year],"xxx",0,1)</f>
        <v>1973</v>
      </c>
      <c r="D917">
        <f>_xlfn.XLOOKUP(ufc_fights_2[[#This Row],[b_fighter_id]],ufc_fighters[id],ufc_fighters[year],"Prázdné",0,1)</f>
        <v>1972</v>
      </c>
      <c r="E917" s="10">
        <f>YEAR(ufc_fights_2[[#This Row],[date]])-ufc_fights_2[[#This Row],[r_year]]</f>
        <v>32</v>
      </c>
      <c r="F917" s="10">
        <f>YEAR(ufc_fights_2[[#This Row],[date]])-ufc_fights_2[[#This Row],[b_year]]</f>
        <v>33</v>
      </c>
      <c r="G917">
        <v>0</v>
      </c>
      <c r="H917">
        <v>1</v>
      </c>
      <c r="I917">
        <v>0.68420000000000003</v>
      </c>
      <c r="J917">
        <v>0.61899999999999999</v>
      </c>
      <c r="K917">
        <v>0.76</v>
      </c>
      <c r="L917">
        <v>0.75760000000000005</v>
      </c>
      <c r="M917">
        <v>0.5</v>
      </c>
      <c r="N917">
        <v>0</v>
      </c>
      <c r="O917">
        <v>1</v>
      </c>
      <c r="P917">
        <v>1</v>
      </c>
      <c r="Q917">
        <v>1</v>
      </c>
      <c r="R917">
        <v>0</v>
      </c>
      <c r="S917" s="2">
        <v>1.0648148148148149E-3</v>
      </c>
      <c r="T917" s="2">
        <v>1.261574074074074E-3</v>
      </c>
      <c r="U917">
        <v>0.625</v>
      </c>
      <c r="V917">
        <v>0.52939999999999998</v>
      </c>
      <c r="W917">
        <v>1</v>
      </c>
      <c r="X917">
        <v>1</v>
      </c>
      <c r="Y917">
        <v>0</v>
      </c>
      <c r="Z917">
        <v>0.25</v>
      </c>
      <c r="AA917">
        <v>0</v>
      </c>
      <c r="AB917">
        <v>1</v>
      </c>
      <c r="AC917">
        <v>0.85709999999999997</v>
      </c>
      <c r="AD917">
        <v>0.76919999999999999</v>
      </c>
      <c r="AE917">
        <v>0.63639999999999997</v>
      </c>
      <c r="AF917" t="s">
        <v>3933</v>
      </c>
      <c r="AG917" s="2">
        <v>2.8356481481481483E-3</v>
      </c>
      <c r="AH917" t="s">
        <v>3927</v>
      </c>
      <c r="AI917">
        <v>5</v>
      </c>
      <c r="AJ917" t="s">
        <v>3939</v>
      </c>
      <c r="AK917" s="3">
        <v>38458</v>
      </c>
      <c r="AL917" s="10">
        <f>YEAR(ufc_fights_2[[#This Row],[date]])</f>
        <v>2005</v>
      </c>
      <c r="AM917" t="s">
        <v>4061</v>
      </c>
      <c r="AN917">
        <v>1</v>
      </c>
      <c r="AO917" t="s">
        <v>3913</v>
      </c>
      <c r="AP917">
        <f>IF(ufc_fights_2[[#This Row],[winner]]="Red",ufc_fights_2[[#This Row],[r_fighter_id]],ufc_fights_2[[#This Row],[b_fighter_id]])</f>
        <v>1419</v>
      </c>
      <c r="AQ917" t="str">
        <f>_xlfn.XLOOKUP(ufc_fights_2[[#This Row],[winnerID]],ufc_fighters[id],ufc_fighters[fighter_name],"xxx",0,1)</f>
        <v>Matt Hughes</v>
      </c>
    </row>
    <row r="918" spans="1:43">
      <c r="A918">
        <v>1419</v>
      </c>
      <c r="B918">
        <v>2304</v>
      </c>
      <c r="C918">
        <f>_xlfn.XLOOKUP(ufc_fights_2[[#This Row],[r_fighter_id]],ufc_fighters[id],ufc_fighters[year],"xxx",0,1)</f>
        <v>1973</v>
      </c>
      <c r="D918">
        <f>_xlfn.XLOOKUP(ufc_fights_2[[#This Row],[b_fighter_id]],ufc_fighters[id],ufc_fighters[year],"Prázdné",0,1)</f>
        <v>1976</v>
      </c>
      <c r="E918" s="10">
        <f>YEAR(ufc_fights_2[[#This Row],[date]])-ufc_fights_2[[#This Row],[r_year]]</f>
        <v>28</v>
      </c>
      <c r="F918" s="10">
        <f>YEAR(ufc_fights_2[[#This Row],[date]])-ufc_fights_2[[#This Row],[b_year]]</f>
        <v>25</v>
      </c>
      <c r="G918">
        <v>0</v>
      </c>
      <c r="H918">
        <v>0</v>
      </c>
      <c r="I918">
        <v>0.57140000000000002</v>
      </c>
      <c r="J918">
        <v>0.28570000000000001</v>
      </c>
      <c r="K918">
        <v>0.7</v>
      </c>
      <c r="L918">
        <v>0.78259999999999996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2</v>
      </c>
      <c r="S918" s="2">
        <v>2.8240740740740739E-3</v>
      </c>
      <c r="T918" s="2">
        <v>1.0763888888888889E-3</v>
      </c>
      <c r="U918">
        <v>0.53849999999999998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0.66669999999999996</v>
      </c>
      <c r="AD918">
        <v>0.54549999999999998</v>
      </c>
      <c r="AE918">
        <v>0</v>
      </c>
      <c r="AF918" t="s">
        <v>3910</v>
      </c>
      <c r="AG918" s="2">
        <v>1.0069444444444444E-3</v>
      </c>
      <c r="AH918" t="s">
        <v>3927</v>
      </c>
      <c r="AI918">
        <v>5</v>
      </c>
      <c r="AJ918" t="s">
        <v>3925</v>
      </c>
      <c r="AK918" s="3">
        <v>37197</v>
      </c>
      <c r="AL918" s="10">
        <f>YEAR(ufc_fights_2[[#This Row],[date]])</f>
        <v>2001</v>
      </c>
      <c r="AM918" t="s">
        <v>4061</v>
      </c>
      <c r="AN918">
        <v>1</v>
      </c>
      <c r="AO918" t="s">
        <v>3913</v>
      </c>
      <c r="AP918">
        <f>IF(ufc_fights_2[[#This Row],[winner]]="Red",ufc_fights_2[[#This Row],[r_fighter_id]],ufc_fights_2[[#This Row],[b_fighter_id]])</f>
        <v>1419</v>
      </c>
      <c r="AQ918" t="str">
        <f>_xlfn.XLOOKUP(ufc_fights_2[[#This Row],[winnerID]],ufc_fighters[id],ufc_fighters[fighter_name],"xxx",0,1)</f>
        <v>Matt Hughes</v>
      </c>
    </row>
    <row r="919" spans="1:43">
      <c r="A919">
        <v>1419</v>
      </c>
      <c r="B919">
        <v>2939</v>
      </c>
      <c r="C919">
        <f>_xlfn.XLOOKUP(ufc_fights_2[[#This Row],[r_fighter_id]],ufc_fighters[id],ufc_fighters[year],"xxx",0,1)</f>
        <v>1973</v>
      </c>
      <c r="D919">
        <f>_xlfn.XLOOKUP(ufc_fights_2[[#This Row],[b_fighter_id]],ufc_fighters[id],ufc_fighters[year],"Prázdné",0,1)</f>
        <v>1974</v>
      </c>
      <c r="E919" s="10">
        <f>YEAR(ufc_fights_2[[#This Row],[date]])-ufc_fights_2[[#This Row],[r_year]]</f>
        <v>36</v>
      </c>
      <c r="F919" s="10">
        <f>YEAR(ufc_fights_2[[#This Row],[date]])-ufc_fights_2[[#This Row],[b_year]]</f>
        <v>35</v>
      </c>
      <c r="G919">
        <v>0</v>
      </c>
      <c r="H919">
        <v>1</v>
      </c>
      <c r="I919">
        <v>0.58620000000000005</v>
      </c>
      <c r="J919">
        <v>0.34150000000000003</v>
      </c>
      <c r="K919">
        <v>0.74529999999999996</v>
      </c>
      <c r="L919">
        <v>0.57140000000000002</v>
      </c>
      <c r="M919">
        <v>0.6</v>
      </c>
      <c r="N919">
        <v>1</v>
      </c>
      <c r="O919">
        <v>0</v>
      </c>
      <c r="P919">
        <v>0</v>
      </c>
      <c r="Q919">
        <v>0</v>
      </c>
      <c r="R919">
        <v>0</v>
      </c>
      <c r="S919" s="2">
        <v>5.7291666666666663E-3</v>
      </c>
      <c r="T919" s="2">
        <v>6.134259259259259E-4</v>
      </c>
      <c r="U919">
        <v>0.37840000000000001</v>
      </c>
      <c r="V919">
        <v>0.32140000000000002</v>
      </c>
      <c r="W919">
        <v>1</v>
      </c>
      <c r="X919">
        <v>0.66669999999999996</v>
      </c>
      <c r="Y919">
        <v>1</v>
      </c>
      <c r="Z919">
        <v>0.39290000000000003</v>
      </c>
      <c r="AA919">
        <v>0.29409999999999997</v>
      </c>
      <c r="AB919">
        <v>0.83330000000000004</v>
      </c>
      <c r="AC919">
        <v>1</v>
      </c>
      <c r="AD919">
        <v>0.75</v>
      </c>
      <c r="AE919">
        <v>0.5</v>
      </c>
      <c r="AF919" t="s">
        <v>3915</v>
      </c>
      <c r="AG919" s="2">
        <v>3.472222222222222E-3</v>
      </c>
      <c r="AH919" t="s">
        <v>3911</v>
      </c>
      <c r="AI919">
        <v>3</v>
      </c>
      <c r="AJ919" t="s">
        <v>3967</v>
      </c>
      <c r="AK919" s="3">
        <v>39956</v>
      </c>
      <c r="AL919" s="10">
        <f>YEAR(ufc_fights_2[[#This Row],[date]])</f>
        <v>2009</v>
      </c>
      <c r="AM919" t="s">
        <v>4061</v>
      </c>
      <c r="AN919">
        <v>1</v>
      </c>
      <c r="AO919" t="s">
        <v>3913</v>
      </c>
      <c r="AP919">
        <f>IF(ufc_fights_2[[#This Row],[winner]]="Red",ufc_fights_2[[#This Row],[r_fighter_id]],ufc_fights_2[[#This Row],[b_fighter_id]])</f>
        <v>1419</v>
      </c>
      <c r="AQ919" t="str">
        <f>_xlfn.XLOOKUP(ufc_fights_2[[#This Row],[winnerID]],ufc_fighters[id],ufc_fighters[fighter_name],"xxx",0,1)</f>
        <v>Matt Hughes</v>
      </c>
    </row>
    <row r="920" spans="1:43">
      <c r="A920">
        <v>1419</v>
      </c>
      <c r="B920">
        <v>2679</v>
      </c>
      <c r="C920">
        <f>_xlfn.XLOOKUP(ufc_fights_2[[#This Row],[r_fighter_id]],ufc_fighters[id],ufc_fighters[year],"xxx",0,1)</f>
        <v>1973</v>
      </c>
      <c r="D920">
        <f>_xlfn.XLOOKUP(ufc_fights_2[[#This Row],[b_fighter_id]],ufc_fighters[id],ufc_fighters[year],"Prázdné",0,1)</f>
        <v>1982</v>
      </c>
      <c r="E920" s="10">
        <f>YEAR(ufc_fights_2[[#This Row],[date]])-ufc_fights_2[[#This Row],[r_year]]</f>
        <v>32</v>
      </c>
      <c r="F920" s="10">
        <f>YEAR(ufc_fights_2[[#This Row],[date]])-ufc_fights_2[[#This Row],[b_year]]</f>
        <v>23</v>
      </c>
      <c r="G920">
        <v>0</v>
      </c>
      <c r="H920">
        <v>0</v>
      </c>
      <c r="I920">
        <v>0.61539999999999995</v>
      </c>
      <c r="J920">
        <v>0.2</v>
      </c>
      <c r="K920">
        <v>0.64290000000000003</v>
      </c>
      <c r="L920">
        <v>0.2</v>
      </c>
      <c r="M920">
        <v>1</v>
      </c>
      <c r="N920">
        <v>0</v>
      </c>
      <c r="O920">
        <v>2</v>
      </c>
      <c r="P920">
        <v>0</v>
      </c>
      <c r="Q920">
        <v>0</v>
      </c>
      <c r="R920">
        <v>0</v>
      </c>
      <c r="S920" s="2">
        <v>1.4236111111111112E-3</v>
      </c>
      <c r="T920" s="2">
        <v>0</v>
      </c>
      <c r="U920">
        <v>0.16669999999999999</v>
      </c>
      <c r="V920">
        <v>0</v>
      </c>
      <c r="W920">
        <v>1</v>
      </c>
      <c r="X920">
        <v>0</v>
      </c>
      <c r="Y920">
        <v>0</v>
      </c>
      <c r="Z920">
        <v>0.33329999999999999</v>
      </c>
      <c r="AA920">
        <v>0</v>
      </c>
      <c r="AB920">
        <v>1</v>
      </c>
      <c r="AC920">
        <v>1</v>
      </c>
      <c r="AD920">
        <v>0.83330000000000004</v>
      </c>
      <c r="AE920">
        <v>0</v>
      </c>
      <c r="AF920" t="s">
        <v>3933</v>
      </c>
      <c r="AG920" s="2">
        <v>2.4074074074074076E-3</v>
      </c>
      <c r="AH920" t="s">
        <v>3911</v>
      </c>
      <c r="AI920">
        <v>3</v>
      </c>
      <c r="AJ920" t="s">
        <v>3925</v>
      </c>
      <c r="AK920" s="3">
        <v>38675</v>
      </c>
      <c r="AL920" s="10">
        <f>YEAR(ufc_fights_2[[#This Row],[date]])</f>
        <v>2005</v>
      </c>
      <c r="AM920" t="s">
        <v>4061</v>
      </c>
      <c r="AN920">
        <v>1</v>
      </c>
      <c r="AO920" t="s">
        <v>3913</v>
      </c>
      <c r="AP920">
        <f>IF(ufc_fights_2[[#This Row],[winner]]="Red",ufc_fights_2[[#This Row],[r_fighter_id]],ufc_fights_2[[#This Row],[b_fighter_id]])</f>
        <v>1419</v>
      </c>
      <c r="AQ920" t="str">
        <f>_xlfn.XLOOKUP(ufc_fights_2[[#This Row],[winnerID]],ufc_fighters[id],ufc_fighters[fighter_name],"xxx",0,1)</f>
        <v>Matt Hughes</v>
      </c>
    </row>
    <row r="921" spans="1:43">
      <c r="A921">
        <v>1707</v>
      </c>
      <c r="B921">
        <v>2405</v>
      </c>
      <c r="C921">
        <f>_xlfn.XLOOKUP(ufc_fights_2[[#This Row],[r_fighter_id]],ufc_fighters[id],ufc_fighters[year],"xxx",0,1)</f>
        <v>1981</v>
      </c>
      <c r="D921">
        <f>_xlfn.XLOOKUP(ufc_fights_2[[#This Row],[b_fighter_id]],ufc_fighters[id],ufc_fighters[year],"Prázdné",0,1)</f>
        <v>1986</v>
      </c>
      <c r="E921" s="10">
        <f>YEAR(ufc_fights_2[[#This Row],[date]])-ufc_fights_2[[#This Row],[r_year]]</f>
        <v>36</v>
      </c>
      <c r="F921" s="10">
        <f>YEAR(ufc_fights_2[[#This Row],[date]])-ufc_fights_2[[#This Row],[b_year]]</f>
        <v>31</v>
      </c>
      <c r="G921">
        <v>0</v>
      </c>
      <c r="H921">
        <v>0</v>
      </c>
      <c r="I921">
        <v>0.53190000000000004</v>
      </c>
      <c r="J921">
        <v>0.48680000000000001</v>
      </c>
      <c r="K921">
        <v>0.72409999999999997</v>
      </c>
      <c r="L921">
        <v>0.67589999999999995</v>
      </c>
      <c r="M921">
        <v>0.4</v>
      </c>
      <c r="N921">
        <v>0.66669999999999996</v>
      </c>
      <c r="O921">
        <v>0</v>
      </c>
      <c r="P921">
        <v>0</v>
      </c>
      <c r="Q921">
        <v>1</v>
      </c>
      <c r="R921">
        <v>1</v>
      </c>
      <c r="S921" s="2">
        <v>4.8611111111111112E-3</v>
      </c>
      <c r="T921" s="2">
        <v>1.6435185185185185E-3</v>
      </c>
      <c r="U921">
        <v>0.39290000000000003</v>
      </c>
      <c r="V921">
        <v>0.37740000000000001</v>
      </c>
      <c r="W921">
        <v>1</v>
      </c>
      <c r="X921">
        <v>0.70589999999999997</v>
      </c>
      <c r="Y921">
        <v>1</v>
      </c>
      <c r="Z921">
        <v>0.44740000000000002</v>
      </c>
      <c r="AA921">
        <v>0.45710000000000001</v>
      </c>
      <c r="AB921">
        <v>1</v>
      </c>
      <c r="AC921">
        <v>0.66669999999999996</v>
      </c>
      <c r="AD921">
        <v>0.83330000000000004</v>
      </c>
      <c r="AE921">
        <v>1</v>
      </c>
      <c r="AF921" t="s">
        <v>3922</v>
      </c>
      <c r="AG921" s="2">
        <v>3.472222222222222E-3</v>
      </c>
      <c r="AH921" t="s">
        <v>3911</v>
      </c>
      <c r="AI921">
        <v>3</v>
      </c>
      <c r="AJ921" t="s">
        <v>3946</v>
      </c>
      <c r="AK921" s="3">
        <v>42896</v>
      </c>
      <c r="AL921" s="10">
        <f>YEAR(ufc_fights_2[[#This Row],[date]])</f>
        <v>2017</v>
      </c>
      <c r="AM921" t="s">
        <v>4061</v>
      </c>
      <c r="AN921">
        <v>67</v>
      </c>
      <c r="AO921" t="s">
        <v>3918</v>
      </c>
      <c r="AP921">
        <f>IF(ufc_fights_2[[#This Row],[winner]]="Red",ufc_fights_2[[#This Row],[r_fighter_id]],ufc_fights_2[[#This Row],[b_fighter_id]])</f>
        <v>2405</v>
      </c>
      <c r="AQ921" t="str">
        <f>_xlfn.XLOOKUP(ufc_fights_2[[#This Row],[winnerID]],ufc_fighters[id],ufc_fighters[fighter_name],"xxx",0,1)</f>
        <v>Zak Ottow</v>
      </c>
    </row>
    <row r="922" spans="1:43">
      <c r="A922">
        <v>2594</v>
      </c>
      <c r="B922">
        <v>2405</v>
      </c>
      <c r="C922">
        <f>_xlfn.XLOOKUP(ufc_fights_2[[#This Row],[r_fighter_id]],ufc_fighters[id],ufc_fighters[year],"xxx",0,1)</f>
        <v>1975</v>
      </c>
      <c r="D922">
        <f>_xlfn.XLOOKUP(ufc_fights_2[[#This Row],[b_fighter_id]],ufc_fighters[id],ufc_fighters[year],"Prázdné",0,1)</f>
        <v>1986</v>
      </c>
      <c r="E922" s="10">
        <f>YEAR(ufc_fights_2[[#This Row],[date]])-ufc_fights_2[[#This Row],[r_year]]</f>
        <v>43</v>
      </c>
      <c r="F922" s="10">
        <f>YEAR(ufc_fights_2[[#This Row],[date]])-ufc_fights_2[[#This Row],[b_year]]</f>
        <v>32</v>
      </c>
      <c r="G922">
        <v>0</v>
      </c>
      <c r="H922">
        <v>1</v>
      </c>
      <c r="I922">
        <v>0.2</v>
      </c>
      <c r="J922">
        <v>0.44</v>
      </c>
      <c r="K922">
        <v>0.2</v>
      </c>
      <c r="L922">
        <v>0.46429999999999999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</v>
      </c>
      <c r="T922" s="2">
        <v>2.3148148148148149E-4</v>
      </c>
      <c r="U922">
        <v>6.6699999999999995E-2</v>
      </c>
      <c r="V922">
        <v>0.45</v>
      </c>
      <c r="W922">
        <v>0.6</v>
      </c>
      <c r="X922">
        <v>0</v>
      </c>
      <c r="Y922">
        <v>1</v>
      </c>
      <c r="Z922">
        <v>0.2</v>
      </c>
      <c r="AA922">
        <v>0.31030000000000002</v>
      </c>
      <c r="AB922">
        <v>0</v>
      </c>
      <c r="AC922">
        <v>0</v>
      </c>
      <c r="AD922">
        <v>0</v>
      </c>
      <c r="AE922">
        <v>0.61899999999999999</v>
      </c>
      <c r="AF922" t="s">
        <v>3910</v>
      </c>
      <c r="AG922" s="2">
        <v>1.7824074074074075E-3</v>
      </c>
      <c r="AH922" t="s">
        <v>3911</v>
      </c>
      <c r="AI922">
        <v>3</v>
      </c>
      <c r="AJ922" t="s">
        <v>3914</v>
      </c>
      <c r="AK922" s="3">
        <v>43162</v>
      </c>
      <c r="AL922" s="10">
        <f>YEAR(ufc_fights_2[[#This Row],[date]])</f>
        <v>2018</v>
      </c>
      <c r="AM922" t="s">
        <v>4061</v>
      </c>
      <c r="AN922">
        <v>1</v>
      </c>
      <c r="AO922" t="s">
        <v>3918</v>
      </c>
      <c r="AP922">
        <f>IF(ufc_fights_2[[#This Row],[winner]]="Red",ufc_fights_2[[#This Row],[r_fighter_id]],ufc_fights_2[[#This Row],[b_fighter_id]])</f>
        <v>2405</v>
      </c>
      <c r="AQ922" t="str">
        <f>_xlfn.XLOOKUP(ufc_fights_2[[#This Row],[winnerID]],ufc_fighters[id],ufc_fighters[fighter_name],"xxx",0,1)</f>
        <v>Zak Ottow</v>
      </c>
    </row>
    <row r="923" spans="1:43">
      <c r="A923">
        <v>1695</v>
      </c>
      <c r="B923">
        <v>86</v>
      </c>
      <c r="C923">
        <f>_xlfn.XLOOKUP(ufc_fights_2[[#This Row],[r_fighter_id]],ufc_fighters[id],ufc_fighters[year],"xxx",0,1)</f>
        <v>1986</v>
      </c>
      <c r="D923">
        <f>_xlfn.XLOOKUP(ufc_fights_2[[#This Row],[b_fighter_id]],ufc_fighters[id],ufc_fighters[year],"Prázdné",0,1)</f>
        <v>1991</v>
      </c>
      <c r="E923" s="10">
        <f>YEAR(ufc_fights_2[[#This Row],[date]])-ufc_fights_2[[#This Row],[r_year]]</f>
        <v>32</v>
      </c>
      <c r="F923" s="10">
        <f>YEAR(ufc_fights_2[[#This Row],[date]])-ufc_fights_2[[#This Row],[b_year]]</f>
        <v>27</v>
      </c>
      <c r="G923">
        <v>0</v>
      </c>
      <c r="H923">
        <v>0</v>
      </c>
      <c r="I923">
        <v>0.55659999999999998</v>
      </c>
      <c r="J923">
        <v>0.4375</v>
      </c>
      <c r="K923">
        <v>0.627</v>
      </c>
      <c r="L923">
        <v>0.5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 s="2">
        <v>1.4467592592592592E-3</v>
      </c>
      <c r="T923" s="2">
        <v>7.291666666666667E-4</v>
      </c>
      <c r="U923">
        <v>0.5181</v>
      </c>
      <c r="V923">
        <v>0.42549999999999999</v>
      </c>
      <c r="W923">
        <v>0.73680000000000001</v>
      </c>
      <c r="X923">
        <v>0.5</v>
      </c>
      <c r="Y923">
        <v>0.5</v>
      </c>
      <c r="Z923">
        <v>0.50590000000000002</v>
      </c>
      <c r="AA923">
        <v>0.35289999999999999</v>
      </c>
      <c r="AB923">
        <v>0.76190000000000002</v>
      </c>
      <c r="AC923">
        <v>0.90910000000000002</v>
      </c>
      <c r="AD923">
        <v>0</v>
      </c>
      <c r="AE923">
        <v>0</v>
      </c>
      <c r="AF923" t="s">
        <v>3910</v>
      </c>
      <c r="AG923" s="2">
        <v>1.712962962962963E-3</v>
      </c>
      <c r="AH923" t="s">
        <v>3911</v>
      </c>
      <c r="AI923">
        <v>3</v>
      </c>
      <c r="AJ923" t="s">
        <v>3919</v>
      </c>
      <c r="AK923" s="3">
        <v>43337</v>
      </c>
      <c r="AL923" s="10">
        <f>YEAR(ufc_fights_2[[#This Row],[date]])</f>
        <v>2018</v>
      </c>
      <c r="AM923" t="s">
        <v>4061</v>
      </c>
      <c r="AN923">
        <v>93</v>
      </c>
      <c r="AO923" t="s">
        <v>3913</v>
      </c>
      <c r="AP923">
        <f>IF(ufc_fights_2[[#This Row],[winner]]="Red",ufc_fights_2[[#This Row],[r_fighter_id]],ufc_fights_2[[#This Row],[b_fighter_id]])</f>
        <v>1695</v>
      </c>
      <c r="AQ923" t="str">
        <f>_xlfn.XLOOKUP(ufc_fights_2[[#This Row],[winnerID]],ufc_fighters[id],ufc_fighters[fighter_name],"xxx",0,1)</f>
        <v>James Krause</v>
      </c>
    </row>
    <row r="924" spans="1:43">
      <c r="A924">
        <v>1741</v>
      </c>
      <c r="B924">
        <v>448</v>
      </c>
      <c r="C924">
        <f>_xlfn.XLOOKUP(ufc_fights_2[[#This Row],[r_fighter_id]],ufc_fighters[id],ufc_fighters[year],"xxx",0,1)</f>
        <v>1986</v>
      </c>
      <c r="D924">
        <f>_xlfn.XLOOKUP(ufc_fights_2[[#This Row],[b_fighter_id]],ufc_fighters[id],ufc_fighters[year],"Prázdné",0,1)</f>
        <v>1991</v>
      </c>
      <c r="E924" s="10">
        <f>YEAR(ufc_fights_2[[#This Row],[date]])-ufc_fights_2[[#This Row],[r_year]]</f>
        <v>31</v>
      </c>
      <c r="F924" s="10">
        <f>YEAR(ufc_fights_2[[#This Row],[date]])-ufc_fights_2[[#This Row],[b_year]]</f>
        <v>26</v>
      </c>
      <c r="G924">
        <v>1</v>
      </c>
      <c r="H924">
        <v>0</v>
      </c>
      <c r="I924">
        <v>0.42459999999999998</v>
      </c>
      <c r="J924">
        <v>0.25819999999999999</v>
      </c>
      <c r="K924">
        <v>0.43090000000000001</v>
      </c>
      <c r="L924">
        <v>0.26229999999999998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3.7037037037037035E-4</v>
      </c>
      <c r="T924" s="2">
        <v>0</v>
      </c>
      <c r="U924">
        <v>0.24410000000000001</v>
      </c>
      <c r="V924">
        <v>0.1812</v>
      </c>
      <c r="W924">
        <v>0.82499999999999996</v>
      </c>
      <c r="X924">
        <v>1</v>
      </c>
      <c r="Y924">
        <v>0.81820000000000004</v>
      </c>
      <c r="Z924">
        <v>0.39019999999999999</v>
      </c>
      <c r="AA924">
        <v>0.25819999999999999</v>
      </c>
      <c r="AB924">
        <v>0.83330000000000004</v>
      </c>
      <c r="AC924">
        <v>0</v>
      </c>
      <c r="AD924">
        <v>0.77780000000000005</v>
      </c>
      <c r="AE924">
        <v>0</v>
      </c>
      <c r="AF924" t="s">
        <v>3910</v>
      </c>
      <c r="AG924" s="2">
        <v>1.0069444444444444E-3</v>
      </c>
      <c r="AH924" t="s">
        <v>3911</v>
      </c>
      <c r="AI924">
        <v>3</v>
      </c>
      <c r="AJ924" t="s">
        <v>3914</v>
      </c>
      <c r="AK924" s="3">
        <v>42924</v>
      </c>
      <c r="AL924" s="10">
        <f>YEAR(ufc_fights_2[[#This Row],[date]])</f>
        <v>2017</v>
      </c>
      <c r="AM924" t="s">
        <v>4061</v>
      </c>
      <c r="AN924">
        <v>1</v>
      </c>
      <c r="AO924" t="s">
        <v>3913</v>
      </c>
      <c r="AP924">
        <f>IF(ufc_fights_2[[#This Row],[winner]]="Red",ufc_fights_2[[#This Row],[r_fighter_id]],ufc_fights_2[[#This Row],[b_fighter_id]])</f>
        <v>1741</v>
      </c>
      <c r="AQ924" t="str">
        <f>_xlfn.XLOOKUP(ufc_fights_2[[#This Row],[winnerID]],ufc_fighters[id],ufc_fighters[fighter_name],"xxx",0,1)</f>
        <v>Chad Laprise</v>
      </c>
    </row>
    <row r="925" spans="1:43">
      <c r="A925">
        <v>1741</v>
      </c>
      <c r="B925">
        <v>304</v>
      </c>
      <c r="C925">
        <f>_xlfn.XLOOKUP(ufc_fights_2[[#This Row],[r_fighter_id]],ufc_fighters[id],ufc_fighters[year],"xxx",0,1)</f>
        <v>1986</v>
      </c>
      <c r="D925">
        <f>_xlfn.XLOOKUP(ufc_fights_2[[#This Row],[b_fighter_id]],ufc_fighters[id],ufc_fighters[year],"Prázdné",0,1)</f>
        <v>1982</v>
      </c>
      <c r="E925" s="10">
        <f>YEAR(ufc_fights_2[[#This Row],[date]])-ufc_fights_2[[#This Row],[r_year]]</f>
        <v>31</v>
      </c>
      <c r="F925" s="10">
        <f>YEAR(ufc_fights_2[[#This Row],[date]])-ufc_fights_2[[#This Row],[b_year]]</f>
        <v>35</v>
      </c>
      <c r="G925">
        <v>0</v>
      </c>
      <c r="H925">
        <v>1</v>
      </c>
      <c r="I925">
        <v>0.51280000000000003</v>
      </c>
      <c r="J925">
        <v>0.5</v>
      </c>
      <c r="K925">
        <v>0.63639999999999997</v>
      </c>
      <c r="L925">
        <v>0.5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1.6435185185185185E-3</v>
      </c>
      <c r="T925" s="2">
        <v>0</v>
      </c>
      <c r="U925">
        <v>0.52629999999999999</v>
      </c>
      <c r="V925">
        <v>0.5</v>
      </c>
      <c r="W925">
        <v>0</v>
      </c>
      <c r="X925">
        <v>0</v>
      </c>
      <c r="Y925">
        <v>0</v>
      </c>
      <c r="Z925">
        <v>0</v>
      </c>
      <c r="AA925">
        <v>0.42859999999999998</v>
      </c>
      <c r="AB925">
        <v>0</v>
      </c>
      <c r="AC925">
        <v>0</v>
      </c>
      <c r="AD925">
        <v>0.58819999999999995</v>
      </c>
      <c r="AE925">
        <v>0.52629999999999999</v>
      </c>
      <c r="AF925" t="s">
        <v>3910</v>
      </c>
      <c r="AG925" s="2">
        <v>2.8935185185185184E-3</v>
      </c>
      <c r="AH925" t="s">
        <v>3911</v>
      </c>
      <c r="AI925">
        <v>3</v>
      </c>
      <c r="AJ925" t="s">
        <v>3949</v>
      </c>
      <c r="AK925" s="3">
        <v>43085</v>
      </c>
      <c r="AL925" s="10">
        <f>YEAR(ufc_fights_2[[#This Row],[date]])</f>
        <v>2017</v>
      </c>
      <c r="AM925" t="s">
        <v>4061</v>
      </c>
      <c r="AN925">
        <v>7</v>
      </c>
      <c r="AO925" t="s">
        <v>3913</v>
      </c>
      <c r="AP925">
        <f>IF(ufc_fights_2[[#This Row],[winner]]="Red",ufc_fights_2[[#This Row],[r_fighter_id]],ufc_fights_2[[#This Row],[b_fighter_id]])</f>
        <v>1741</v>
      </c>
      <c r="AQ925" t="str">
        <f>_xlfn.XLOOKUP(ufc_fights_2[[#This Row],[winnerID]],ufc_fighters[id],ufc_fighters[fighter_name],"xxx",0,1)</f>
        <v>Chad Laprise</v>
      </c>
    </row>
    <row r="926" spans="1:43">
      <c r="A926">
        <v>1419</v>
      </c>
      <c r="B926">
        <v>3368</v>
      </c>
      <c r="C926">
        <f>_xlfn.XLOOKUP(ufc_fights_2[[#This Row],[r_fighter_id]],ufc_fighters[id],ufc_fighters[year],"xxx",0,1)</f>
        <v>1973</v>
      </c>
      <c r="D926">
        <f>_xlfn.XLOOKUP(ufc_fights_2[[#This Row],[b_fighter_id]],ufc_fighters[id],ufc_fighters[year],"Prázdné",0,1)</f>
        <v>1973</v>
      </c>
      <c r="E926" s="10">
        <f>YEAR(ufc_fights_2[[#This Row],[date]])-ufc_fights_2[[#This Row],[r_year]]</f>
        <v>31</v>
      </c>
      <c r="F926" s="10">
        <f>YEAR(ufc_fights_2[[#This Row],[date]])-ufc_fights_2[[#This Row],[b_year]]</f>
        <v>31</v>
      </c>
      <c r="G926">
        <v>0</v>
      </c>
      <c r="H926">
        <v>0</v>
      </c>
      <c r="I926">
        <v>0.4783</v>
      </c>
      <c r="J926">
        <v>0.53849999999999998</v>
      </c>
      <c r="K926">
        <v>0.5484</v>
      </c>
      <c r="L926">
        <v>0.91579999999999995</v>
      </c>
      <c r="M926">
        <v>0.5</v>
      </c>
      <c r="N926">
        <v>0</v>
      </c>
      <c r="O926">
        <v>1</v>
      </c>
      <c r="P926">
        <v>4</v>
      </c>
      <c r="Q926">
        <v>1</v>
      </c>
      <c r="R926">
        <v>1</v>
      </c>
      <c r="S926" s="2">
        <v>9.3634259259259261E-3</v>
      </c>
      <c r="T926" s="2">
        <v>1.3888888888888889E-4</v>
      </c>
      <c r="U926">
        <v>0.35289999999999999</v>
      </c>
      <c r="V926">
        <v>0.5</v>
      </c>
      <c r="W926">
        <v>0.83330000000000004</v>
      </c>
      <c r="X926">
        <v>0</v>
      </c>
      <c r="Y926">
        <v>0</v>
      </c>
      <c r="Z926">
        <v>0.66669999999999996</v>
      </c>
      <c r="AA926">
        <v>0</v>
      </c>
      <c r="AB926">
        <v>0.66669999999999996</v>
      </c>
      <c r="AC926">
        <v>1</v>
      </c>
      <c r="AD926">
        <v>0.4118</v>
      </c>
      <c r="AE926">
        <v>0.8</v>
      </c>
      <c r="AF926" t="s">
        <v>3915</v>
      </c>
      <c r="AG926" s="2">
        <v>3.472222222222222E-3</v>
      </c>
      <c r="AH926" t="s">
        <v>3911</v>
      </c>
      <c r="AI926">
        <v>3</v>
      </c>
      <c r="AJ926" t="s">
        <v>3967</v>
      </c>
      <c r="AK926" s="3">
        <v>38157</v>
      </c>
      <c r="AL926" s="10">
        <f>YEAR(ufc_fights_2[[#This Row],[date]])</f>
        <v>2004</v>
      </c>
      <c r="AM926" t="s">
        <v>4061</v>
      </c>
      <c r="AN926">
        <v>1</v>
      </c>
      <c r="AO926" t="s">
        <v>3913</v>
      </c>
      <c r="AP926">
        <f>IF(ufc_fights_2[[#This Row],[winner]]="Red",ufc_fights_2[[#This Row],[r_fighter_id]],ufc_fights_2[[#This Row],[b_fighter_id]])</f>
        <v>1419</v>
      </c>
      <c r="AQ926" t="str">
        <f>_xlfn.XLOOKUP(ufc_fights_2[[#This Row],[winnerID]],ufc_fighters[id],ufc_fighters[fighter_name],"xxx",0,1)</f>
        <v>Matt Hughes</v>
      </c>
    </row>
    <row r="927" spans="1:43">
      <c r="A927">
        <v>2448</v>
      </c>
      <c r="B927">
        <v>551</v>
      </c>
      <c r="C927">
        <f>_xlfn.XLOOKUP(ufc_fights_2[[#This Row],[r_fighter_id]],ufc_fighters[id],ufc_fighters[year],"xxx",0,1)</f>
        <v>1982</v>
      </c>
      <c r="D927">
        <f>_xlfn.XLOOKUP(ufc_fights_2[[#This Row],[b_fighter_id]],ufc_fighters[id],ufc_fighters[year],"Prázdné",0,1)</f>
        <v>1976</v>
      </c>
      <c r="E927" s="10">
        <f>YEAR(ufc_fights_2[[#This Row],[date]])-ufc_fights_2[[#This Row],[r_year]]</f>
        <v>25</v>
      </c>
      <c r="F927" s="10">
        <f>YEAR(ufc_fights_2[[#This Row],[date]])-ufc_fights_2[[#This Row],[b_year]]</f>
        <v>31</v>
      </c>
      <c r="G927">
        <v>0</v>
      </c>
      <c r="H927">
        <v>0</v>
      </c>
      <c r="I927">
        <v>0.44550000000000001</v>
      </c>
      <c r="J927">
        <v>0.40229999999999999</v>
      </c>
      <c r="K927">
        <v>0.629</v>
      </c>
      <c r="L927">
        <v>0.51819999999999999</v>
      </c>
      <c r="M927">
        <v>0.77780000000000005</v>
      </c>
      <c r="N927">
        <v>0</v>
      </c>
      <c r="O927">
        <v>0</v>
      </c>
      <c r="P927">
        <v>0</v>
      </c>
      <c r="Q927">
        <v>0</v>
      </c>
      <c r="R927">
        <v>1</v>
      </c>
      <c r="S927" s="2">
        <v>5.138888888888889E-3</v>
      </c>
      <c r="T927" s="2">
        <v>1.2731481481481483E-3</v>
      </c>
      <c r="U927">
        <v>0.42859999999999998</v>
      </c>
      <c r="V927">
        <v>0.24590000000000001</v>
      </c>
      <c r="W927">
        <v>1</v>
      </c>
      <c r="X927">
        <v>0.75</v>
      </c>
      <c r="Y927">
        <v>0.7</v>
      </c>
      <c r="Z927">
        <v>0.35189999999999999</v>
      </c>
      <c r="AA927">
        <v>0.29509999999999997</v>
      </c>
      <c r="AB927">
        <v>0.55559999999999998</v>
      </c>
      <c r="AC927">
        <v>0.70830000000000004</v>
      </c>
      <c r="AD927">
        <v>0.53190000000000004</v>
      </c>
      <c r="AE927">
        <v>0</v>
      </c>
      <c r="AF927" t="s">
        <v>3915</v>
      </c>
      <c r="AG927" s="2">
        <v>3.472222222222222E-3</v>
      </c>
      <c r="AH927" t="s">
        <v>3911</v>
      </c>
      <c r="AI927">
        <v>3</v>
      </c>
      <c r="AJ927" t="s">
        <v>4016</v>
      </c>
      <c r="AK927" s="3">
        <v>39403</v>
      </c>
      <c r="AL927" s="10">
        <f>YEAR(ufc_fights_2[[#This Row],[date]])</f>
        <v>2007</v>
      </c>
      <c r="AM927" t="s">
        <v>4061</v>
      </c>
      <c r="AN927">
        <v>9</v>
      </c>
      <c r="AO927" t="s">
        <v>3913</v>
      </c>
      <c r="AP927">
        <f>IF(ufc_fights_2[[#This Row],[winner]]="Red",ufc_fights_2[[#This Row],[r_fighter_id]],ufc_fights_2[[#This Row],[b_fighter_id]])</f>
        <v>2448</v>
      </c>
      <c r="AQ927" t="str">
        <f>_xlfn.XLOOKUP(ufc_fights_2[[#This Row],[winnerID]],ufc_fighters[id],ufc_fighters[fighter_name],"xxx",0,1)</f>
        <v>Karo Parisyan</v>
      </c>
    </row>
    <row r="928" spans="1:43">
      <c r="A928">
        <v>1876</v>
      </c>
      <c r="B928">
        <v>2290</v>
      </c>
      <c r="C928">
        <f>_xlfn.XLOOKUP(ufc_fights_2[[#This Row],[r_fighter_id]],ufc_fighters[id],ufc_fighters[year],"xxx",0,1)</f>
        <v>1978</v>
      </c>
      <c r="D928">
        <f>_xlfn.XLOOKUP(ufc_fights_2[[#This Row],[b_fighter_id]],ufc_fighters[id],ufc_fighters[year],"Prázdné",0,1)</f>
        <v>1983</v>
      </c>
      <c r="E928" s="10">
        <f>YEAR(ufc_fights_2[[#This Row],[date]])-ufc_fights_2[[#This Row],[r_year]]</f>
        <v>34</v>
      </c>
      <c r="F928" s="10">
        <f>YEAR(ufc_fights_2[[#This Row],[date]])-ufc_fights_2[[#This Row],[b_year]]</f>
        <v>29</v>
      </c>
      <c r="G928">
        <v>0</v>
      </c>
      <c r="H928">
        <v>0</v>
      </c>
      <c r="I928">
        <v>0.52170000000000005</v>
      </c>
      <c r="J928">
        <v>0.25</v>
      </c>
      <c r="K928">
        <v>0.56599999999999995</v>
      </c>
      <c r="L928">
        <v>0.28570000000000001</v>
      </c>
      <c r="M928">
        <v>0</v>
      </c>
      <c r="N928">
        <v>0.33329999999999999</v>
      </c>
      <c r="O928">
        <v>0</v>
      </c>
      <c r="P928">
        <v>1</v>
      </c>
      <c r="Q928">
        <v>0</v>
      </c>
      <c r="R928">
        <v>0</v>
      </c>
      <c r="S928" s="2">
        <v>1.1574074074074075E-4</v>
      </c>
      <c r="T928" s="2">
        <v>7.9861111111111116E-4</v>
      </c>
      <c r="U928">
        <v>0.33329999999999999</v>
      </c>
      <c r="V928">
        <v>0.17649999999999999</v>
      </c>
      <c r="W928">
        <v>1</v>
      </c>
      <c r="X928">
        <v>1</v>
      </c>
      <c r="Y928">
        <v>0</v>
      </c>
      <c r="Z928">
        <v>0.4</v>
      </c>
      <c r="AA928">
        <v>0.25</v>
      </c>
      <c r="AB928">
        <v>0.90910000000000002</v>
      </c>
      <c r="AC928">
        <v>0</v>
      </c>
      <c r="AD928">
        <v>0</v>
      </c>
      <c r="AE928">
        <v>0</v>
      </c>
      <c r="AF928" t="s">
        <v>3933</v>
      </c>
      <c r="AG928" s="2">
        <v>2.1296296296296298E-3</v>
      </c>
      <c r="AH928" t="s">
        <v>3911</v>
      </c>
      <c r="AI928">
        <v>3</v>
      </c>
      <c r="AJ928" t="s">
        <v>3974</v>
      </c>
      <c r="AK928" s="3">
        <v>40928</v>
      </c>
      <c r="AL928" s="10">
        <f>YEAR(ufc_fights_2[[#This Row],[date]])</f>
        <v>2012</v>
      </c>
      <c r="AM928" t="s">
        <v>4061</v>
      </c>
      <c r="AN928">
        <v>71</v>
      </c>
      <c r="AO928" t="s">
        <v>3918</v>
      </c>
      <c r="AP928">
        <f>IF(ufc_fights_2[[#This Row],[winner]]="Red",ufc_fights_2[[#This Row],[r_fighter_id]],ufc_fights_2[[#This Row],[b_fighter_id]])</f>
        <v>2290</v>
      </c>
      <c r="AQ928" t="str">
        <f>_xlfn.XLOOKUP(ufc_fights_2[[#This Row],[winnerID]],ufc_fighters[id],ufc_fighters[fighter_name],"xxx",0,1)</f>
        <v>Josh Neer</v>
      </c>
    </row>
    <row r="929" spans="1:43">
      <c r="A929">
        <v>571</v>
      </c>
      <c r="B929">
        <v>2552</v>
      </c>
      <c r="C929">
        <f>_xlfn.XLOOKUP(ufc_fights_2[[#This Row],[r_fighter_id]],ufc_fighters[id],ufc_fighters[year],"xxx",0,1)</f>
        <v>1976</v>
      </c>
      <c r="D929">
        <f>_xlfn.XLOOKUP(ufc_fights_2[[#This Row],[b_fighter_id]],ufc_fighters[id],ufc_fighters[year],"Prázdné",0,1)</f>
        <v>1980</v>
      </c>
      <c r="E929" s="10">
        <f>YEAR(ufc_fights_2[[#This Row],[date]])-ufc_fights_2[[#This Row],[r_year]]</f>
        <v>31</v>
      </c>
      <c r="F929" s="10">
        <f>YEAR(ufc_fights_2[[#This Row],[date]])-ufc_fights_2[[#This Row],[b_year]]</f>
        <v>27</v>
      </c>
      <c r="G929">
        <v>0</v>
      </c>
      <c r="H929">
        <v>0</v>
      </c>
      <c r="I929">
        <v>0.36509999999999998</v>
      </c>
      <c r="J929">
        <v>0.22120000000000001</v>
      </c>
      <c r="K929">
        <v>0.39389999999999997</v>
      </c>
      <c r="L929">
        <v>0.22120000000000001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 s="2">
        <v>4.9768518518518521E-4</v>
      </c>
      <c r="T929" s="2">
        <v>0</v>
      </c>
      <c r="U929">
        <v>0.186</v>
      </c>
      <c r="V929">
        <v>6.9800000000000001E-2</v>
      </c>
      <c r="W929">
        <v>0.71430000000000005</v>
      </c>
      <c r="X929">
        <v>0.76919999999999999</v>
      </c>
      <c r="Y929">
        <v>1</v>
      </c>
      <c r="Z929">
        <v>0.36509999999999998</v>
      </c>
      <c r="AA929">
        <v>0.21</v>
      </c>
      <c r="AB929">
        <v>0</v>
      </c>
      <c r="AC929">
        <v>0.5</v>
      </c>
      <c r="AD929">
        <v>0</v>
      </c>
      <c r="AE929">
        <v>0</v>
      </c>
      <c r="AF929" t="s">
        <v>3933</v>
      </c>
      <c r="AG929" s="2">
        <v>3.3912037037037036E-3</v>
      </c>
      <c r="AH929" t="s">
        <v>3911</v>
      </c>
      <c r="AI929">
        <v>3</v>
      </c>
      <c r="AJ929" t="s">
        <v>4021</v>
      </c>
      <c r="AK929" s="3">
        <v>39107</v>
      </c>
      <c r="AL929" s="10">
        <f>YEAR(ufc_fights_2[[#This Row],[date]])</f>
        <v>2007</v>
      </c>
      <c r="AM929" t="s">
        <v>4061</v>
      </c>
      <c r="AN929">
        <v>69</v>
      </c>
      <c r="AO929" t="s">
        <v>3913</v>
      </c>
      <c r="AP929">
        <f>IF(ufc_fights_2[[#This Row],[winner]]="Red",ufc_fights_2[[#This Row],[r_fighter_id]],ufc_fights_2[[#This Row],[b_fighter_id]])</f>
        <v>571</v>
      </c>
      <c r="AQ929" t="str">
        <f>_xlfn.XLOOKUP(ufc_fights_2[[#This Row],[winnerID]],ufc_fighters[id],ufc_fighters[fighter_name],"xxx",0,1)</f>
        <v>Rich Clementi</v>
      </c>
    </row>
    <row r="930" spans="1:43">
      <c r="A930">
        <v>906</v>
      </c>
      <c r="B930">
        <v>726</v>
      </c>
      <c r="C930">
        <f>_xlfn.XLOOKUP(ufc_fights_2[[#This Row],[r_fighter_id]],ufc_fighters[id],ufc_fighters[year],"xxx",0,1)</f>
        <v>1986</v>
      </c>
      <c r="D930">
        <f>_xlfn.XLOOKUP(ufc_fights_2[[#This Row],[b_fighter_id]],ufc_fighters[id],ufc_fighters[year],"Prázdné",0,1)</f>
        <v>1991</v>
      </c>
      <c r="E930" s="10">
        <f>YEAR(ufc_fights_2[[#This Row],[date]])-ufc_fights_2[[#This Row],[r_year]]</f>
        <v>29</v>
      </c>
      <c r="F930" s="10">
        <f>YEAR(ufc_fights_2[[#This Row],[date]])-ufc_fights_2[[#This Row],[b_year]]</f>
        <v>24</v>
      </c>
      <c r="G930">
        <v>1</v>
      </c>
      <c r="H930">
        <v>0</v>
      </c>
      <c r="I930">
        <v>0.72870000000000001</v>
      </c>
      <c r="J930">
        <v>0.33329999999999999</v>
      </c>
      <c r="K930">
        <v>0.79179999999999995</v>
      </c>
      <c r="L930">
        <v>0.38550000000000001</v>
      </c>
      <c r="M930">
        <v>1</v>
      </c>
      <c r="N930">
        <v>0.375</v>
      </c>
      <c r="O930">
        <v>0</v>
      </c>
      <c r="P930">
        <v>0</v>
      </c>
      <c r="Q930">
        <v>0</v>
      </c>
      <c r="R930">
        <v>0</v>
      </c>
      <c r="S930" s="2">
        <v>4.2939814814814811E-3</v>
      </c>
      <c r="T930" s="2">
        <v>2.627314814814815E-3</v>
      </c>
      <c r="U930">
        <v>0.68520000000000003</v>
      </c>
      <c r="V930">
        <v>0.2203</v>
      </c>
      <c r="W930">
        <v>0.93330000000000002</v>
      </c>
      <c r="X930">
        <v>1</v>
      </c>
      <c r="Y930">
        <v>0.71430000000000005</v>
      </c>
      <c r="Z930">
        <v>0.61109999999999998</v>
      </c>
      <c r="AA930">
        <v>0.28120000000000001</v>
      </c>
      <c r="AB930">
        <v>1</v>
      </c>
      <c r="AC930">
        <v>1</v>
      </c>
      <c r="AD930">
        <v>0.82930000000000004</v>
      </c>
      <c r="AE930">
        <v>0.71430000000000005</v>
      </c>
      <c r="AF930" t="s">
        <v>3915</v>
      </c>
      <c r="AG930" s="2">
        <v>3.472222222222222E-3</v>
      </c>
      <c r="AH930" t="s">
        <v>3911</v>
      </c>
      <c r="AI930">
        <v>3</v>
      </c>
      <c r="AJ930" t="s">
        <v>4112</v>
      </c>
      <c r="AK930" s="3">
        <v>42049</v>
      </c>
      <c r="AL930" s="10">
        <f>YEAR(ufc_fights_2[[#This Row],[date]])</f>
        <v>2015</v>
      </c>
      <c r="AM930" t="s">
        <v>3971</v>
      </c>
      <c r="AN930">
        <v>38</v>
      </c>
      <c r="AO930" t="s">
        <v>3913</v>
      </c>
      <c r="AP930">
        <f>IF(ufc_fights_2[[#This Row],[winner]]="Red",ufc_fights_2[[#This Row],[r_fighter_id]],ufc_fights_2[[#This Row],[b_fighter_id]])</f>
        <v>906</v>
      </c>
      <c r="AQ930" t="str">
        <f>_xlfn.XLOOKUP(ufc_fights_2[[#This Row],[winnerID]],ufc_fighters[id],ufc_fighters[fighter_name],"xxx",0,1)</f>
        <v>Efrain Escudero</v>
      </c>
    </row>
    <row r="931" spans="1:43">
      <c r="A931">
        <v>2448</v>
      </c>
      <c r="B931">
        <v>407</v>
      </c>
      <c r="C931">
        <f>_xlfn.XLOOKUP(ufc_fights_2[[#This Row],[r_fighter_id]],ufc_fighters[id],ufc_fighters[year],"xxx",0,1)</f>
        <v>1982</v>
      </c>
      <c r="D931">
        <f>_xlfn.XLOOKUP(ufc_fights_2[[#This Row],[b_fighter_id]],ufc_fighters[id],ufc_fighters[year],"Prázdné",0,1)</f>
        <v>1980</v>
      </c>
      <c r="E931" s="10">
        <f>YEAR(ufc_fights_2[[#This Row],[date]])-ufc_fights_2[[#This Row],[r_year]]</f>
        <v>25</v>
      </c>
      <c r="F931" s="10">
        <f>YEAR(ufc_fights_2[[#This Row],[date]])-ufc_fights_2[[#This Row],[b_year]]</f>
        <v>27</v>
      </c>
      <c r="G931">
        <v>0</v>
      </c>
      <c r="H931">
        <v>0</v>
      </c>
      <c r="I931">
        <v>0.42859999999999998</v>
      </c>
      <c r="J931">
        <v>0.17580000000000001</v>
      </c>
      <c r="K931">
        <v>0.44619999999999999</v>
      </c>
      <c r="L931">
        <v>0.20830000000000001</v>
      </c>
      <c r="M931">
        <v>0.28570000000000001</v>
      </c>
      <c r="N931">
        <v>0.16669999999999999</v>
      </c>
      <c r="O931">
        <v>0</v>
      </c>
      <c r="P931">
        <v>0</v>
      </c>
      <c r="Q931">
        <v>0</v>
      </c>
      <c r="R931">
        <v>0</v>
      </c>
      <c r="S931" s="2">
        <v>1.0300925925925926E-3</v>
      </c>
      <c r="T931" s="2">
        <v>1.8055555555555555E-3</v>
      </c>
      <c r="U931">
        <v>0.34860000000000002</v>
      </c>
      <c r="V931">
        <v>0.11899999999999999</v>
      </c>
      <c r="W931">
        <v>0.875</v>
      </c>
      <c r="X931">
        <v>1</v>
      </c>
      <c r="Y931">
        <v>1</v>
      </c>
      <c r="Z931">
        <v>0.39560000000000001</v>
      </c>
      <c r="AA931">
        <v>0.18060000000000001</v>
      </c>
      <c r="AB931">
        <v>0.5</v>
      </c>
      <c r="AC931">
        <v>0.1176</v>
      </c>
      <c r="AD931">
        <v>0.66669999999999996</v>
      </c>
      <c r="AE931">
        <v>0.5</v>
      </c>
      <c r="AF931" t="s">
        <v>3915</v>
      </c>
      <c r="AG931" s="2">
        <v>3.472222222222222E-3</v>
      </c>
      <c r="AH931" t="s">
        <v>3911</v>
      </c>
      <c r="AI931">
        <v>3</v>
      </c>
      <c r="AJ931" t="s">
        <v>3914</v>
      </c>
      <c r="AK931" s="3">
        <v>39228</v>
      </c>
      <c r="AL931" s="10">
        <f>YEAR(ufc_fights_2[[#This Row],[date]])</f>
        <v>2007</v>
      </c>
      <c r="AM931" t="s">
        <v>4061</v>
      </c>
      <c r="AN931">
        <v>1</v>
      </c>
      <c r="AO931" t="s">
        <v>3913</v>
      </c>
      <c r="AP931">
        <f>IF(ufc_fights_2[[#This Row],[winner]]="Red",ufc_fights_2[[#This Row],[r_fighter_id]],ufc_fights_2[[#This Row],[b_fighter_id]])</f>
        <v>2448</v>
      </c>
      <c r="AQ931" t="str">
        <f>_xlfn.XLOOKUP(ufc_fights_2[[#This Row],[winnerID]],ufc_fighters[id],ufc_fighters[fighter_name],"xxx",0,1)</f>
        <v>Karo Parisyan</v>
      </c>
    </row>
    <row r="932" spans="1:43">
      <c r="A932">
        <v>2448</v>
      </c>
      <c r="B932">
        <v>1887</v>
      </c>
      <c r="C932">
        <f>_xlfn.XLOOKUP(ufc_fights_2[[#This Row],[r_fighter_id]],ufc_fighters[id],ufc_fighters[year],"xxx",0,1)</f>
        <v>1982</v>
      </c>
      <c r="D932">
        <f>_xlfn.XLOOKUP(ufc_fights_2[[#This Row],[b_fighter_id]],ufc_fighters[id],ufc_fighters[year],"Prázdné",0,1)</f>
        <v>1974</v>
      </c>
      <c r="E932" s="10">
        <f>YEAR(ufc_fights_2[[#This Row],[date]])-ufc_fights_2[[#This Row],[r_year]]</f>
        <v>23</v>
      </c>
      <c r="F932" s="10">
        <f>YEAR(ufc_fights_2[[#This Row],[date]])-ufc_fights_2[[#This Row],[b_year]]</f>
        <v>31</v>
      </c>
      <c r="G932">
        <v>0</v>
      </c>
      <c r="H932">
        <v>0</v>
      </c>
      <c r="I932">
        <v>0.43940000000000001</v>
      </c>
      <c r="J932">
        <v>0.4375</v>
      </c>
      <c r="K932">
        <v>0.6532</v>
      </c>
      <c r="L932">
        <v>0.86570000000000003</v>
      </c>
      <c r="M932">
        <v>0.77780000000000005</v>
      </c>
      <c r="N932">
        <v>0</v>
      </c>
      <c r="O932">
        <v>2</v>
      </c>
      <c r="P932">
        <v>2</v>
      </c>
      <c r="Q932">
        <v>0</v>
      </c>
      <c r="R932">
        <v>2</v>
      </c>
      <c r="S932" s="2">
        <v>8.9467592592592585E-3</v>
      </c>
      <c r="T932" s="2">
        <v>3.8194444444444446E-4</v>
      </c>
      <c r="U932">
        <v>0.43940000000000001</v>
      </c>
      <c r="V932">
        <v>0.30769999999999997</v>
      </c>
      <c r="W932">
        <v>0</v>
      </c>
      <c r="X932">
        <v>0</v>
      </c>
      <c r="Y932">
        <v>0</v>
      </c>
      <c r="Z932">
        <v>0</v>
      </c>
      <c r="AA932">
        <v>0.1111</v>
      </c>
      <c r="AB932">
        <v>1</v>
      </c>
      <c r="AC932">
        <v>0.83330000000000004</v>
      </c>
      <c r="AD932">
        <v>0.4667</v>
      </c>
      <c r="AE932">
        <v>1</v>
      </c>
      <c r="AF932" t="s">
        <v>3915</v>
      </c>
      <c r="AG932" s="2">
        <v>3.472222222222222E-3</v>
      </c>
      <c r="AH932" t="s">
        <v>3911</v>
      </c>
      <c r="AI932">
        <v>3</v>
      </c>
      <c r="AJ932" t="s">
        <v>3939</v>
      </c>
      <c r="AK932" s="3">
        <v>38388</v>
      </c>
      <c r="AL932" s="10">
        <f>YEAR(ufc_fights_2[[#This Row],[date]])</f>
        <v>2005</v>
      </c>
      <c r="AM932" t="s">
        <v>4061</v>
      </c>
      <c r="AN932">
        <v>1</v>
      </c>
      <c r="AO932" t="s">
        <v>3913</v>
      </c>
      <c r="AP932">
        <f>IF(ufc_fights_2[[#This Row],[winner]]="Red",ufc_fights_2[[#This Row],[r_fighter_id]],ufc_fights_2[[#This Row],[b_fighter_id]])</f>
        <v>2448</v>
      </c>
      <c r="AQ932" t="str">
        <f>_xlfn.XLOOKUP(ufc_fights_2[[#This Row],[winnerID]],ufc_fighters[id],ufc_fighters[fighter_name],"xxx",0,1)</f>
        <v>Karo Parisyan</v>
      </c>
    </row>
    <row r="933" spans="1:43">
      <c r="A933">
        <v>2304</v>
      </c>
      <c r="B933">
        <v>2110</v>
      </c>
      <c r="C933">
        <f>_xlfn.XLOOKUP(ufc_fights_2[[#This Row],[r_fighter_id]],ufc_fighters[id],ufc_fighters[year],"xxx",0,1)</f>
        <v>1976</v>
      </c>
      <c r="D933">
        <f>_xlfn.XLOOKUP(ufc_fights_2[[#This Row],[b_fighter_id]],ufc_fighters[id],ufc_fighters[year],"Prázdné",0,1)</f>
        <v>1968</v>
      </c>
      <c r="E933" s="10">
        <f>YEAR(ufc_fights_2[[#This Row],[date]])-ufc_fights_2[[#This Row],[r_year]]</f>
        <v>25</v>
      </c>
      <c r="F933" s="10">
        <f>YEAR(ufc_fights_2[[#This Row],[date]])-ufc_fights_2[[#This Row],[b_year]]</f>
        <v>33</v>
      </c>
      <c r="G933">
        <v>0</v>
      </c>
      <c r="H933">
        <v>0</v>
      </c>
      <c r="I933">
        <v>0.26919999999999999</v>
      </c>
      <c r="J933">
        <v>0.36840000000000001</v>
      </c>
      <c r="K933">
        <v>0.55210000000000004</v>
      </c>
      <c r="L933">
        <v>0.5</v>
      </c>
      <c r="M933">
        <v>0.66669999999999996</v>
      </c>
      <c r="N933">
        <v>0</v>
      </c>
      <c r="O933">
        <v>1</v>
      </c>
      <c r="P933">
        <v>0</v>
      </c>
      <c r="Q933">
        <v>0</v>
      </c>
      <c r="R933">
        <v>0</v>
      </c>
      <c r="S933" s="2">
        <v>3.1365740740740742E-3</v>
      </c>
      <c r="T933" s="2">
        <v>5.0925925925925921E-4</v>
      </c>
      <c r="U933">
        <v>0.15559999999999999</v>
      </c>
      <c r="V933">
        <v>0.25</v>
      </c>
      <c r="W933">
        <v>1</v>
      </c>
      <c r="X933">
        <v>1</v>
      </c>
      <c r="Y933">
        <v>1</v>
      </c>
      <c r="Z933">
        <v>0.22500000000000001</v>
      </c>
      <c r="AA933">
        <v>0.35289999999999999</v>
      </c>
      <c r="AB933">
        <v>0.66669999999999996</v>
      </c>
      <c r="AC933">
        <v>0.5</v>
      </c>
      <c r="AD933">
        <v>0.16669999999999999</v>
      </c>
      <c r="AE933">
        <v>0.5</v>
      </c>
      <c r="AF933" t="s">
        <v>3933</v>
      </c>
      <c r="AG933" s="2">
        <v>1.9675925925925924E-3</v>
      </c>
      <c r="AH933" t="s">
        <v>3927</v>
      </c>
      <c r="AI933">
        <v>5</v>
      </c>
      <c r="AJ933" t="s">
        <v>3925</v>
      </c>
      <c r="AK933" s="3">
        <v>37015</v>
      </c>
      <c r="AL933" s="10">
        <f>YEAR(ufc_fights_2[[#This Row],[date]])</f>
        <v>2001</v>
      </c>
      <c r="AM933" t="s">
        <v>4061</v>
      </c>
      <c r="AN933">
        <v>36</v>
      </c>
      <c r="AO933" t="s">
        <v>3913</v>
      </c>
      <c r="AP933">
        <f>IF(ufc_fights_2[[#This Row],[winner]]="Red",ufc_fights_2[[#This Row],[r_fighter_id]],ufc_fights_2[[#This Row],[b_fighter_id]])</f>
        <v>2304</v>
      </c>
      <c r="AQ933" t="str">
        <f>_xlfn.XLOOKUP(ufc_fights_2[[#This Row],[winnerID]],ufc_fighters[id],ufc_fighters[fighter_name],"xxx",0,1)</f>
        <v>Carlos Newton</v>
      </c>
    </row>
    <row r="934" spans="1:43">
      <c r="A934">
        <v>769</v>
      </c>
      <c r="B934">
        <v>3250</v>
      </c>
      <c r="C934">
        <f>_xlfn.XLOOKUP(ufc_fights_2[[#This Row],[r_fighter_id]],ufc_fighters[id],ufc_fighters[year],"xxx",0,1)</f>
        <v>1983</v>
      </c>
      <c r="D934">
        <f>_xlfn.XLOOKUP(ufc_fights_2[[#This Row],[b_fighter_id]],ufc_fighters[id],ufc_fighters[year],"Prázdné",0,1)</f>
        <v>1983</v>
      </c>
      <c r="E934" s="10">
        <f>YEAR(ufc_fights_2[[#This Row],[date]])-ufc_fights_2[[#This Row],[r_year]]</f>
        <v>23</v>
      </c>
      <c r="F934" s="10">
        <f>YEAR(ufc_fights_2[[#This Row],[date]])-ufc_fights_2[[#This Row],[b_year]]</f>
        <v>23</v>
      </c>
      <c r="G934">
        <v>0</v>
      </c>
      <c r="H934">
        <v>0</v>
      </c>
      <c r="I934">
        <v>0.47060000000000002</v>
      </c>
      <c r="J934">
        <v>0</v>
      </c>
      <c r="K934">
        <v>0.74050000000000005</v>
      </c>
      <c r="L934">
        <v>0.4375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 s="2">
        <v>2.2800925925925927E-3</v>
      </c>
      <c r="T934" s="2">
        <v>2.5694444444444445E-3</v>
      </c>
      <c r="U934">
        <v>0.47060000000000002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0</v>
      </c>
      <c r="AC934">
        <v>0</v>
      </c>
      <c r="AD934">
        <v>0.46939999999999998</v>
      </c>
      <c r="AE934">
        <v>0</v>
      </c>
      <c r="AF934" t="s">
        <v>3910</v>
      </c>
      <c r="AG934" s="2">
        <v>1.7013888888888888E-3</v>
      </c>
      <c r="AH934" t="s">
        <v>3911</v>
      </c>
      <c r="AI934">
        <v>3</v>
      </c>
      <c r="AJ934" t="s">
        <v>3967</v>
      </c>
      <c r="AK934" s="3">
        <v>39039</v>
      </c>
      <c r="AL934" s="10">
        <f>YEAR(ufc_fights_2[[#This Row],[date]])</f>
        <v>2006</v>
      </c>
      <c r="AM934" t="s">
        <v>4061</v>
      </c>
      <c r="AN934">
        <v>56</v>
      </c>
      <c r="AO934" t="s">
        <v>3913</v>
      </c>
      <c r="AP934">
        <f>IF(ufc_fights_2[[#This Row],[winner]]="Red",ufc_fights_2[[#This Row],[r_fighter_id]],ufc_fights_2[[#This Row],[b_fighter_id]])</f>
        <v>769</v>
      </c>
      <c r="AQ934" t="str">
        <f>_xlfn.XLOOKUP(ufc_fights_2[[#This Row],[winnerID]],ufc_fighters[id],ufc_fighters[fighter_name],"xxx",0,1)</f>
        <v>Nick Diaz</v>
      </c>
    </row>
    <row r="935" spans="1:43">
      <c r="A935">
        <v>769</v>
      </c>
      <c r="B935">
        <v>2365</v>
      </c>
      <c r="C935">
        <f>_xlfn.XLOOKUP(ufc_fights_2[[#This Row],[r_fighter_id]],ufc_fighters[id],ufc_fighters[year],"xxx",0,1)</f>
        <v>1983</v>
      </c>
      <c r="D935">
        <f>_xlfn.XLOOKUP(ufc_fights_2[[#This Row],[b_fighter_id]],ufc_fighters[id],ufc_fighters[year],"Prázdné",0,1)</f>
        <v>1977</v>
      </c>
      <c r="E935" s="10">
        <f>YEAR(ufc_fights_2[[#This Row],[date]])-ufc_fights_2[[#This Row],[r_year]]</f>
        <v>22</v>
      </c>
      <c r="F935" s="10">
        <f>YEAR(ufc_fights_2[[#This Row],[date]])-ufc_fights_2[[#This Row],[b_year]]</f>
        <v>28</v>
      </c>
      <c r="G935">
        <v>1</v>
      </c>
      <c r="H935">
        <v>0</v>
      </c>
      <c r="I935">
        <v>0.56820000000000004</v>
      </c>
      <c r="J935">
        <v>9.0899999999999995E-2</v>
      </c>
      <c r="K935">
        <v>0.57779999999999998</v>
      </c>
      <c r="L935">
        <v>9.0899999999999995E-2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3.4722222222222222E-5</v>
      </c>
      <c r="T935" s="2">
        <v>0</v>
      </c>
      <c r="U935">
        <v>0.51280000000000003</v>
      </c>
      <c r="V935">
        <v>9.0899999999999995E-2</v>
      </c>
      <c r="W935">
        <v>1</v>
      </c>
      <c r="X935">
        <v>0</v>
      </c>
      <c r="Y935">
        <v>0</v>
      </c>
      <c r="Z935">
        <v>0.5</v>
      </c>
      <c r="AA935">
        <v>9.0899999999999995E-2</v>
      </c>
      <c r="AB935">
        <v>0.8</v>
      </c>
      <c r="AC935">
        <v>0</v>
      </c>
      <c r="AD935">
        <v>0.8</v>
      </c>
      <c r="AE935">
        <v>0</v>
      </c>
      <c r="AF935" t="s">
        <v>3910</v>
      </c>
      <c r="AG935" s="2">
        <v>9.7222222222222219E-4</v>
      </c>
      <c r="AH935" t="s">
        <v>3911</v>
      </c>
      <c r="AI935">
        <v>3</v>
      </c>
      <c r="AJ935" t="s">
        <v>3939</v>
      </c>
      <c r="AK935" s="3">
        <v>38507</v>
      </c>
      <c r="AL935" s="10">
        <f>YEAR(ufc_fights_2[[#This Row],[date]])</f>
        <v>2005</v>
      </c>
      <c r="AM935" t="s">
        <v>4061</v>
      </c>
      <c r="AN935">
        <v>36</v>
      </c>
      <c r="AO935" t="s">
        <v>3913</v>
      </c>
      <c r="AP935">
        <f>IF(ufc_fights_2[[#This Row],[winner]]="Red",ufc_fights_2[[#This Row],[r_fighter_id]],ufc_fights_2[[#This Row],[b_fighter_id]])</f>
        <v>769</v>
      </c>
      <c r="AQ935" t="str">
        <f>_xlfn.XLOOKUP(ufc_fights_2[[#This Row],[winnerID]],ufc_fighters[id],ufc_fighters[fighter_name],"xxx",0,1)</f>
        <v>Nick Diaz</v>
      </c>
    </row>
    <row r="936" spans="1:43">
      <c r="A936">
        <v>769</v>
      </c>
      <c r="B936">
        <v>1477</v>
      </c>
      <c r="C936">
        <f>_xlfn.XLOOKUP(ufc_fights_2[[#This Row],[r_fighter_id]],ufc_fighters[id],ufc_fighters[year],"xxx",0,1)</f>
        <v>1983</v>
      </c>
      <c r="D936">
        <f>_xlfn.XLOOKUP(ufc_fights_2[[#This Row],[b_fighter_id]],ufc_fighters[id],ufc_fighters[year],"Prázdné",0,1)</f>
        <v>1982</v>
      </c>
      <c r="E936" s="10">
        <f>YEAR(ufc_fights_2[[#This Row],[date]])-ufc_fights_2[[#This Row],[r_year]]</f>
        <v>20</v>
      </c>
      <c r="F936" s="10">
        <f>YEAR(ufc_fights_2[[#This Row],[date]])-ufc_fights_2[[#This Row],[b_year]]</f>
        <v>21</v>
      </c>
      <c r="G936">
        <v>0</v>
      </c>
      <c r="H936">
        <v>0</v>
      </c>
      <c r="I936">
        <v>0.70830000000000004</v>
      </c>
      <c r="J936">
        <v>0.2432</v>
      </c>
      <c r="K936">
        <v>0.85980000000000001</v>
      </c>
      <c r="L936">
        <v>0.68930000000000002</v>
      </c>
      <c r="M936">
        <v>0.46150000000000002</v>
      </c>
      <c r="N936">
        <v>0</v>
      </c>
      <c r="O936">
        <v>2</v>
      </c>
      <c r="P936">
        <v>0</v>
      </c>
      <c r="Q936">
        <v>0</v>
      </c>
      <c r="R936">
        <v>1</v>
      </c>
      <c r="S936" s="2">
        <v>4.6643518518518518E-3</v>
      </c>
      <c r="T936" s="2">
        <v>2.4074074074074076E-3</v>
      </c>
      <c r="U936">
        <v>0.7</v>
      </c>
      <c r="V936">
        <v>0.2432</v>
      </c>
      <c r="W936">
        <v>0.75</v>
      </c>
      <c r="X936">
        <v>0</v>
      </c>
      <c r="Y936">
        <v>0</v>
      </c>
      <c r="Z936">
        <v>0.33329999999999999</v>
      </c>
      <c r="AA936">
        <v>0</v>
      </c>
      <c r="AB936">
        <v>0</v>
      </c>
      <c r="AC936">
        <v>0.2</v>
      </c>
      <c r="AD936">
        <v>0.76190000000000002</v>
      </c>
      <c r="AE936">
        <v>0.32</v>
      </c>
      <c r="AF936" t="s">
        <v>3933</v>
      </c>
      <c r="AG936" s="2">
        <v>1.4351851851851852E-3</v>
      </c>
      <c r="AH936" t="s">
        <v>3911</v>
      </c>
      <c r="AI936">
        <v>3</v>
      </c>
      <c r="AJ936" t="s">
        <v>3967</v>
      </c>
      <c r="AK936" s="3">
        <v>37890</v>
      </c>
      <c r="AL936" s="10">
        <f>YEAR(ufc_fights_2[[#This Row],[date]])</f>
        <v>2003</v>
      </c>
      <c r="AM936" t="s">
        <v>4061</v>
      </c>
      <c r="AN936">
        <v>1</v>
      </c>
      <c r="AO936" t="s">
        <v>3913</v>
      </c>
      <c r="AP936">
        <f>IF(ufc_fights_2[[#This Row],[winner]]="Red",ufc_fights_2[[#This Row],[r_fighter_id]],ufc_fights_2[[#This Row],[b_fighter_id]])</f>
        <v>769</v>
      </c>
      <c r="AQ936" t="str">
        <f>_xlfn.XLOOKUP(ufc_fights_2[[#This Row],[winnerID]],ufc_fighters[id],ufc_fighters[fighter_name],"xxx",0,1)</f>
        <v>Nick Diaz</v>
      </c>
    </row>
    <row r="937" spans="1:43">
      <c r="A937">
        <v>769</v>
      </c>
      <c r="B937">
        <v>956</v>
      </c>
      <c r="C937">
        <f>_xlfn.XLOOKUP(ufc_fights_2[[#This Row],[r_fighter_id]],ufc_fighters[id],ufc_fighters[year],"xxx",0,1)</f>
        <v>1983</v>
      </c>
      <c r="D937">
        <f>_xlfn.XLOOKUP(ufc_fights_2[[#This Row],[b_fighter_id]],ufc_fighters[id],ufc_fighters[year],"Prázdné",0,1)</f>
        <v>1979</v>
      </c>
      <c r="E937" s="10">
        <f>YEAR(ufc_fights_2[[#This Row],[date]])-ufc_fights_2[[#This Row],[r_year]]</f>
        <v>22</v>
      </c>
      <c r="F937" s="10">
        <f>YEAR(ufc_fights_2[[#This Row],[date]])-ufc_fights_2[[#This Row],[b_year]]</f>
        <v>26</v>
      </c>
      <c r="G937">
        <v>0</v>
      </c>
      <c r="H937">
        <v>0</v>
      </c>
      <c r="I937">
        <v>0.46429999999999999</v>
      </c>
      <c r="J937">
        <v>0.375</v>
      </c>
      <c r="K937">
        <v>0.88890000000000002</v>
      </c>
      <c r="L937">
        <v>0.30769999999999997</v>
      </c>
      <c r="M937">
        <v>0</v>
      </c>
      <c r="N937">
        <v>0</v>
      </c>
      <c r="O937">
        <v>1</v>
      </c>
      <c r="P937">
        <v>2</v>
      </c>
      <c r="Q937">
        <v>0</v>
      </c>
      <c r="R937">
        <v>0</v>
      </c>
      <c r="S937" s="2">
        <v>1.6898148148148148E-3</v>
      </c>
      <c r="T937" s="2">
        <v>1.1689814814814816E-3</v>
      </c>
      <c r="U937">
        <v>0.41670000000000001</v>
      </c>
      <c r="V937">
        <v>0.33329999999999999</v>
      </c>
      <c r="W937">
        <v>0.66669999999999996</v>
      </c>
      <c r="X937">
        <v>1</v>
      </c>
      <c r="Y937">
        <v>1</v>
      </c>
      <c r="Z937">
        <v>0.5</v>
      </c>
      <c r="AA937">
        <v>0.25</v>
      </c>
      <c r="AB937">
        <v>0.75</v>
      </c>
      <c r="AC937">
        <v>0</v>
      </c>
      <c r="AD937">
        <v>0.4</v>
      </c>
      <c r="AE937">
        <v>1</v>
      </c>
      <c r="AF937" t="s">
        <v>3910</v>
      </c>
      <c r="AG937" s="2">
        <v>3.2407407407407406E-3</v>
      </c>
      <c r="AH937" t="s">
        <v>3911</v>
      </c>
      <c r="AI937">
        <v>3</v>
      </c>
      <c r="AJ937" t="s">
        <v>3925</v>
      </c>
      <c r="AK937" s="3">
        <v>38388</v>
      </c>
      <c r="AL937" s="10">
        <f>YEAR(ufc_fights_2[[#This Row],[date]])</f>
        <v>2005</v>
      </c>
      <c r="AM937" t="s">
        <v>4061</v>
      </c>
      <c r="AN937">
        <v>1</v>
      </c>
      <c r="AO937" t="s">
        <v>3913</v>
      </c>
      <c r="AP937">
        <f>IF(ufc_fights_2[[#This Row],[winner]]="Red",ufc_fights_2[[#This Row],[r_fighter_id]],ufc_fights_2[[#This Row],[b_fighter_id]])</f>
        <v>769</v>
      </c>
      <c r="AQ937" t="str">
        <f>_xlfn.XLOOKUP(ufc_fights_2[[#This Row],[winnerID]],ufc_fighters[id],ufc_fighters[fighter_name],"xxx",0,1)</f>
        <v>Nick Diaz</v>
      </c>
    </row>
    <row r="938" spans="1:43">
      <c r="A938">
        <v>769</v>
      </c>
      <c r="B938">
        <v>2290</v>
      </c>
      <c r="C938">
        <f>_xlfn.XLOOKUP(ufc_fights_2[[#This Row],[r_fighter_id]],ufc_fighters[id],ufc_fighters[year],"xxx",0,1)</f>
        <v>1983</v>
      </c>
      <c r="D938">
        <f>_xlfn.XLOOKUP(ufc_fights_2[[#This Row],[b_fighter_id]],ufc_fighters[id],ufc_fighters[year],"Prázdné",0,1)</f>
        <v>1983</v>
      </c>
      <c r="E938" s="10">
        <f>YEAR(ufc_fights_2[[#This Row],[date]])-ufc_fights_2[[#This Row],[r_year]]</f>
        <v>23</v>
      </c>
      <c r="F938" s="10">
        <f>YEAR(ufc_fights_2[[#This Row],[date]])-ufc_fights_2[[#This Row],[b_year]]</f>
        <v>23</v>
      </c>
      <c r="G938">
        <v>0</v>
      </c>
      <c r="H938">
        <v>0</v>
      </c>
      <c r="I938">
        <v>0.37690000000000001</v>
      </c>
      <c r="J938">
        <v>0.4032</v>
      </c>
      <c r="K938">
        <v>0.56710000000000005</v>
      </c>
      <c r="L938">
        <v>0.46479999999999999</v>
      </c>
      <c r="M938">
        <v>0.6</v>
      </c>
      <c r="N938">
        <v>0</v>
      </c>
      <c r="O938">
        <v>1</v>
      </c>
      <c r="P938">
        <v>0</v>
      </c>
      <c r="Q938">
        <v>0</v>
      </c>
      <c r="R938">
        <v>0</v>
      </c>
      <c r="S938" s="2">
        <v>1.4004629629629629E-3</v>
      </c>
      <c r="T938" s="2">
        <v>8.1018518518518516E-4</v>
      </c>
      <c r="U938">
        <v>0.29880000000000001</v>
      </c>
      <c r="V938">
        <v>0.28849999999999998</v>
      </c>
      <c r="W938">
        <v>0.7419</v>
      </c>
      <c r="X938">
        <v>0.75</v>
      </c>
      <c r="Y938">
        <v>1</v>
      </c>
      <c r="Z938">
        <v>0.26319999999999999</v>
      </c>
      <c r="AA938">
        <v>0.33329999999999999</v>
      </c>
      <c r="AB938">
        <v>0.63929999999999998</v>
      </c>
      <c r="AC938">
        <v>0.5</v>
      </c>
      <c r="AD938">
        <v>0.2</v>
      </c>
      <c r="AE938">
        <v>0</v>
      </c>
      <c r="AF938" t="s">
        <v>3933</v>
      </c>
      <c r="AG938" s="2">
        <v>1.1805555555555556E-3</v>
      </c>
      <c r="AH938" t="s">
        <v>3911</v>
      </c>
      <c r="AI938">
        <v>3</v>
      </c>
      <c r="AJ938" t="s">
        <v>3914</v>
      </c>
      <c r="AK938" s="3">
        <v>38955</v>
      </c>
      <c r="AL938" s="10">
        <f>YEAR(ufc_fights_2[[#This Row],[date]])</f>
        <v>2006</v>
      </c>
      <c r="AM938" t="s">
        <v>4061</v>
      </c>
      <c r="AN938">
        <v>1</v>
      </c>
      <c r="AO938" t="s">
        <v>3913</v>
      </c>
      <c r="AP938">
        <f>IF(ufc_fights_2[[#This Row],[winner]]="Red",ufc_fights_2[[#This Row],[r_fighter_id]],ufc_fights_2[[#This Row],[b_fighter_id]])</f>
        <v>769</v>
      </c>
      <c r="AQ938" t="str">
        <f>_xlfn.XLOOKUP(ufc_fights_2[[#This Row],[winnerID]],ufc_fighters[id],ufc_fighters[fighter_name],"xxx",0,1)</f>
        <v>Nick Diaz</v>
      </c>
    </row>
    <row r="939" spans="1:43">
      <c r="A939">
        <v>571</v>
      </c>
      <c r="B939">
        <v>1533</v>
      </c>
      <c r="C939">
        <f>_xlfn.XLOOKUP(ufc_fights_2[[#This Row],[r_fighter_id]],ufc_fighters[id],ufc_fighters[year],"xxx",0,1)</f>
        <v>1976</v>
      </c>
      <c r="D939">
        <f>_xlfn.XLOOKUP(ufc_fights_2[[#This Row],[b_fighter_id]],ufc_fighters[id],ufc_fighters[year],"Prázdné",0,1)</f>
        <v>1984</v>
      </c>
      <c r="E939" s="10">
        <f>YEAR(ufc_fights_2[[#This Row],[date]])-ufc_fights_2[[#This Row],[r_year]]</f>
        <v>31</v>
      </c>
      <c r="F939" s="10">
        <f>YEAR(ufc_fights_2[[#This Row],[date]])-ufc_fights_2[[#This Row],[b_year]]</f>
        <v>23</v>
      </c>
      <c r="G939">
        <v>0</v>
      </c>
      <c r="H939">
        <v>1</v>
      </c>
      <c r="I939">
        <v>0.5</v>
      </c>
      <c r="J939">
        <v>0.44</v>
      </c>
      <c r="K939">
        <v>0.75439999999999996</v>
      </c>
      <c r="L939">
        <v>0.46300000000000002</v>
      </c>
      <c r="M939">
        <v>0.5</v>
      </c>
      <c r="N939">
        <v>0.5</v>
      </c>
      <c r="O939">
        <v>2</v>
      </c>
      <c r="P939">
        <v>3</v>
      </c>
      <c r="Q939">
        <v>1</v>
      </c>
      <c r="R939">
        <v>1</v>
      </c>
      <c r="S939" s="2">
        <v>1.8749999999999999E-3</v>
      </c>
      <c r="T939" s="2">
        <v>1.6550925925925926E-3</v>
      </c>
      <c r="U939">
        <v>0.5</v>
      </c>
      <c r="V939">
        <v>0.3659</v>
      </c>
      <c r="W939">
        <v>0</v>
      </c>
      <c r="X939">
        <v>0.6</v>
      </c>
      <c r="Y939">
        <v>0.66669999999999996</v>
      </c>
      <c r="Z939">
        <v>0.33329999999999999</v>
      </c>
      <c r="AA939">
        <v>0.25</v>
      </c>
      <c r="AB939">
        <v>0.33329999999999999</v>
      </c>
      <c r="AC939">
        <v>0.57140000000000002</v>
      </c>
      <c r="AD939">
        <v>1</v>
      </c>
      <c r="AE939">
        <v>0.73329999999999995</v>
      </c>
      <c r="AF939" t="s">
        <v>3933</v>
      </c>
      <c r="AG939" s="2">
        <v>2.1412037037037038E-3</v>
      </c>
      <c r="AH939" t="s">
        <v>3911</v>
      </c>
      <c r="AI939">
        <v>3</v>
      </c>
      <c r="AJ939" t="s">
        <v>3914</v>
      </c>
      <c r="AK939" s="3">
        <v>39347</v>
      </c>
      <c r="AL939" s="10">
        <f>YEAR(ufc_fights_2[[#This Row],[date]])</f>
        <v>2007</v>
      </c>
      <c r="AM939" t="s">
        <v>4061</v>
      </c>
      <c r="AN939">
        <v>63</v>
      </c>
      <c r="AO939" t="s">
        <v>3913</v>
      </c>
      <c r="AP939">
        <f>IF(ufc_fights_2[[#This Row],[winner]]="Red",ufc_fights_2[[#This Row],[r_fighter_id]],ufc_fights_2[[#This Row],[b_fighter_id]])</f>
        <v>571</v>
      </c>
      <c r="AQ939" t="str">
        <f>_xlfn.XLOOKUP(ufc_fights_2[[#This Row],[winnerID]],ufc_fighters[id],ufc_fighters[fighter_name],"xxx",0,1)</f>
        <v>Rich Clementi</v>
      </c>
    </row>
    <row r="940" spans="1:43">
      <c r="A940">
        <v>769</v>
      </c>
      <c r="B940">
        <v>1760</v>
      </c>
      <c r="C940">
        <f>_xlfn.XLOOKUP(ufc_fights_2[[#This Row],[r_fighter_id]],ufc_fighters[id],ufc_fighters[year],"xxx",0,1)</f>
        <v>1983</v>
      </c>
      <c r="D940">
        <f>_xlfn.XLOOKUP(ufc_fights_2[[#This Row],[b_fighter_id]],ufc_fighters[id],ufc_fighters[year],"Prázdné",0,1)</f>
        <v>1982</v>
      </c>
      <c r="E940" s="10">
        <f>YEAR(ufc_fights_2[[#This Row],[date]])-ufc_fights_2[[#This Row],[r_year]]</f>
        <v>21</v>
      </c>
      <c r="F940" s="10">
        <f>YEAR(ufc_fights_2[[#This Row],[date]])-ufc_fights_2[[#This Row],[b_year]]</f>
        <v>22</v>
      </c>
      <c r="G940">
        <v>1</v>
      </c>
      <c r="H940">
        <v>0</v>
      </c>
      <c r="I940">
        <v>0.29330000000000001</v>
      </c>
      <c r="J940">
        <v>0.25</v>
      </c>
      <c r="K940">
        <v>0.34939999999999999</v>
      </c>
      <c r="L940">
        <v>0.2727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5.6712962962962967E-4</v>
      </c>
      <c r="T940" s="2">
        <v>0</v>
      </c>
      <c r="U940">
        <v>0.22220000000000001</v>
      </c>
      <c r="V940">
        <v>0.2167</v>
      </c>
      <c r="W940">
        <v>0.75</v>
      </c>
      <c r="X940">
        <v>0.625</v>
      </c>
      <c r="Y940">
        <v>0</v>
      </c>
      <c r="Z940">
        <v>0.26090000000000002</v>
      </c>
      <c r="AA940">
        <v>0.2414</v>
      </c>
      <c r="AB940">
        <v>0.66669999999999996</v>
      </c>
      <c r="AC940">
        <v>0.33329999999999999</v>
      </c>
      <c r="AD940">
        <v>0</v>
      </c>
      <c r="AE940">
        <v>0</v>
      </c>
      <c r="AF940" t="s">
        <v>3910</v>
      </c>
      <c r="AG940" s="2">
        <v>1.0532407407407407E-3</v>
      </c>
      <c r="AH940" t="s">
        <v>3911</v>
      </c>
      <c r="AI940">
        <v>3</v>
      </c>
      <c r="AJ940" t="s">
        <v>3967</v>
      </c>
      <c r="AK940" s="3">
        <v>38079</v>
      </c>
      <c r="AL940" s="10">
        <f>YEAR(ufc_fights_2[[#This Row],[date]])</f>
        <v>2004</v>
      </c>
      <c r="AM940" t="s">
        <v>4061</v>
      </c>
      <c r="AN940">
        <v>1</v>
      </c>
      <c r="AO940" t="s">
        <v>3913</v>
      </c>
      <c r="AP940">
        <f>IF(ufc_fights_2[[#This Row],[winner]]="Red",ufc_fights_2[[#This Row],[r_fighter_id]],ufc_fights_2[[#This Row],[b_fighter_id]])</f>
        <v>769</v>
      </c>
      <c r="AQ940" t="str">
        <f>_xlfn.XLOOKUP(ufc_fights_2[[#This Row],[winnerID]],ufc_fighters[id],ufc_fighters[fighter_name],"xxx",0,1)</f>
        <v>Nick Diaz</v>
      </c>
    </row>
    <row r="941" spans="1:43">
      <c r="A941">
        <v>1830</v>
      </c>
      <c r="B941">
        <v>3018</v>
      </c>
      <c r="C941">
        <f>_xlfn.XLOOKUP(ufc_fights_2[[#This Row],[r_fighter_id]],ufc_fighters[id],ufc_fighters[year],"xxx",0,1)</f>
        <v>0</v>
      </c>
      <c r="D941">
        <f>_xlfn.XLOOKUP(ufc_fights_2[[#This Row],[b_fighter_id]],ufc_fighters[id],ufc_fighters[year],"Prázdné",0,1)</f>
        <v>1979</v>
      </c>
      <c r="E941" s="10">
        <f>YEAR(ufc_fights_2[[#This Row],[date]])-ufc_fights_2[[#This Row],[r_year]]</f>
        <v>2007</v>
      </c>
      <c r="F941" s="10">
        <f>YEAR(ufc_fights_2[[#This Row],[date]])-ufc_fights_2[[#This Row],[b_year]]</f>
        <v>28</v>
      </c>
      <c r="G941">
        <v>0</v>
      </c>
      <c r="H941">
        <v>0</v>
      </c>
      <c r="I941">
        <v>0.2</v>
      </c>
      <c r="J941">
        <v>0.66669999999999996</v>
      </c>
      <c r="K941">
        <v>0.2</v>
      </c>
      <c r="L941">
        <v>0.8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 s="2">
        <v>4.9768518518518521E-4</v>
      </c>
      <c r="T941" s="2">
        <v>0</v>
      </c>
      <c r="U941">
        <v>0</v>
      </c>
      <c r="V941">
        <v>0</v>
      </c>
      <c r="W941">
        <v>0</v>
      </c>
      <c r="X941">
        <v>0.5</v>
      </c>
      <c r="Y941">
        <v>0</v>
      </c>
      <c r="Z941">
        <v>0.2</v>
      </c>
      <c r="AA941">
        <v>0.66669999999999996</v>
      </c>
      <c r="AB941">
        <v>0</v>
      </c>
      <c r="AC941">
        <v>0</v>
      </c>
      <c r="AD941">
        <v>0</v>
      </c>
      <c r="AE941">
        <v>0</v>
      </c>
      <c r="AF941" t="s">
        <v>3933</v>
      </c>
      <c r="AG941" s="2">
        <v>9.3749999999999997E-4</v>
      </c>
      <c r="AH941" t="s">
        <v>3911</v>
      </c>
      <c r="AI941">
        <v>3</v>
      </c>
      <c r="AJ941" t="s">
        <v>3967</v>
      </c>
      <c r="AK941" s="3">
        <v>39193</v>
      </c>
      <c r="AL941" s="10">
        <f>YEAR(ufc_fights_2[[#This Row],[date]])</f>
        <v>2007</v>
      </c>
      <c r="AM941" t="s">
        <v>4061</v>
      </c>
      <c r="AN941">
        <v>33</v>
      </c>
      <c r="AO941" t="s">
        <v>3913</v>
      </c>
      <c r="AP941">
        <f>IF(ufc_fights_2[[#This Row],[winner]]="Red",ufc_fights_2[[#This Row],[r_fighter_id]],ufc_fights_2[[#This Row],[b_fighter_id]])</f>
        <v>1830</v>
      </c>
      <c r="AQ941" t="str">
        <f>_xlfn.XLOOKUP(ufc_fights_2[[#This Row],[winnerID]],ufc_fighters[id],ufc_fighters[fighter_name],"xxx",0,1)</f>
        <v>Jess Liaudin</v>
      </c>
    </row>
    <row r="942" spans="1:43">
      <c r="A942">
        <v>105</v>
      </c>
      <c r="B942">
        <v>2243</v>
      </c>
      <c r="C942">
        <f>_xlfn.XLOOKUP(ufc_fights_2[[#This Row],[r_fighter_id]],ufc_fighters[id],ufc_fighters[year],"xxx",0,1)</f>
        <v>1984</v>
      </c>
      <c r="D942">
        <f>_xlfn.XLOOKUP(ufc_fights_2[[#This Row],[b_fighter_id]],ufc_fighters[id],ufc_fighters[year],"Prázdné",0,1)</f>
        <v>1986</v>
      </c>
      <c r="E942" s="10">
        <f>YEAR(ufc_fights_2[[#This Row],[date]])-ufc_fights_2[[#This Row],[r_year]]</f>
        <v>30</v>
      </c>
      <c r="F942" s="10">
        <f>YEAR(ufc_fights_2[[#This Row],[date]])-ufc_fights_2[[#This Row],[b_year]]</f>
        <v>28</v>
      </c>
      <c r="G942">
        <v>1</v>
      </c>
      <c r="H942">
        <v>0</v>
      </c>
      <c r="I942">
        <v>0.3478</v>
      </c>
      <c r="J942">
        <v>0.43690000000000001</v>
      </c>
      <c r="K942">
        <v>0.58620000000000005</v>
      </c>
      <c r="L942">
        <v>0.55000000000000004</v>
      </c>
      <c r="M942">
        <v>0.5</v>
      </c>
      <c r="N942">
        <v>0.4</v>
      </c>
      <c r="O942">
        <v>0</v>
      </c>
      <c r="P942">
        <v>0</v>
      </c>
      <c r="Q942">
        <v>0</v>
      </c>
      <c r="R942">
        <v>0</v>
      </c>
      <c r="S942" s="2">
        <v>1.7592592592592592E-3</v>
      </c>
      <c r="T942" s="2">
        <v>5.5208333333333333E-3</v>
      </c>
      <c r="U942">
        <v>0.29820000000000002</v>
      </c>
      <c r="V942">
        <v>0.41860000000000003</v>
      </c>
      <c r="W942">
        <v>0.42859999999999998</v>
      </c>
      <c r="X942">
        <v>0.8</v>
      </c>
      <c r="Y942">
        <v>0.8</v>
      </c>
      <c r="Z942">
        <v>0.2326</v>
      </c>
      <c r="AA942">
        <v>0.34670000000000001</v>
      </c>
      <c r="AB942">
        <v>0.6</v>
      </c>
      <c r="AC942">
        <v>0.61539999999999995</v>
      </c>
      <c r="AD942">
        <v>0.52380000000000004</v>
      </c>
      <c r="AE942">
        <v>0.73329999999999995</v>
      </c>
      <c r="AF942" t="s">
        <v>3915</v>
      </c>
      <c r="AG942" s="2">
        <v>3.472222222222222E-3</v>
      </c>
      <c r="AH942" t="s">
        <v>3911</v>
      </c>
      <c r="AI942">
        <v>3</v>
      </c>
      <c r="AJ942" t="s">
        <v>3938</v>
      </c>
      <c r="AK942" s="3">
        <v>41685</v>
      </c>
      <c r="AL942" s="10">
        <f>YEAR(ufc_fights_2[[#This Row],[date]])</f>
        <v>2014</v>
      </c>
      <c r="AM942" t="s">
        <v>4061</v>
      </c>
      <c r="AN942">
        <v>95</v>
      </c>
      <c r="AO942" t="s">
        <v>3918</v>
      </c>
      <c r="AP942">
        <f>IF(ufc_fights_2[[#This Row],[winner]]="Red",ufc_fights_2[[#This Row],[r_fighter_id]],ufc_fights_2[[#This Row],[b_fighter_id]])</f>
        <v>2243</v>
      </c>
      <c r="AQ942" t="str">
        <f>_xlfn.XLOOKUP(ufc_fights_2[[#This Row],[winnerID]],ufc_fighters[id],ufc_fighters[fighter_name],"xxx",0,1)</f>
        <v>Nicholas Musoke</v>
      </c>
    </row>
    <row r="943" spans="1:43">
      <c r="A943">
        <v>2243</v>
      </c>
      <c r="B943">
        <v>3526</v>
      </c>
      <c r="C943">
        <f>_xlfn.XLOOKUP(ufc_fights_2[[#This Row],[r_fighter_id]],ufc_fighters[id],ufc_fighters[year],"xxx",0,1)</f>
        <v>1986</v>
      </c>
      <c r="D943">
        <f>_xlfn.XLOOKUP(ufc_fights_2[[#This Row],[b_fighter_id]],ufc_fighters[id],ufc_fighters[year],"Prázdné",0,1)</f>
        <v>1984</v>
      </c>
      <c r="E943" s="10">
        <f>YEAR(ufc_fights_2[[#This Row],[date]])-ufc_fights_2[[#This Row],[r_year]]</f>
        <v>28</v>
      </c>
      <c r="F943" s="10">
        <f>YEAR(ufc_fights_2[[#This Row],[date]])-ufc_fights_2[[#This Row],[b_year]]</f>
        <v>30</v>
      </c>
      <c r="G943">
        <v>0</v>
      </c>
      <c r="H943">
        <v>0</v>
      </c>
      <c r="I943">
        <v>0.44869999999999999</v>
      </c>
      <c r="J943">
        <v>0.41120000000000001</v>
      </c>
      <c r="K943">
        <v>0.53010000000000002</v>
      </c>
      <c r="L943">
        <v>0.41120000000000001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4.7106481481481478E-3</v>
      </c>
      <c r="T943" s="2">
        <v>6.9444444444444444E-5</v>
      </c>
      <c r="U943">
        <v>0.32540000000000002</v>
      </c>
      <c r="V943">
        <v>0.28920000000000001</v>
      </c>
      <c r="W943">
        <v>0.9375</v>
      </c>
      <c r="X943">
        <v>1</v>
      </c>
      <c r="Y943">
        <v>1</v>
      </c>
      <c r="Z943">
        <v>0.3926</v>
      </c>
      <c r="AA943">
        <v>0.40570000000000001</v>
      </c>
      <c r="AB943">
        <v>0.8095</v>
      </c>
      <c r="AC943">
        <v>1</v>
      </c>
      <c r="AD943">
        <v>0</v>
      </c>
      <c r="AE943">
        <v>0</v>
      </c>
      <c r="AF943" t="s">
        <v>3915</v>
      </c>
      <c r="AG943" s="2">
        <v>3.472222222222222E-3</v>
      </c>
      <c r="AH943" t="s">
        <v>3911</v>
      </c>
      <c r="AI943">
        <v>3</v>
      </c>
      <c r="AJ943" t="s">
        <v>3976</v>
      </c>
      <c r="AK943" s="3">
        <v>41916</v>
      </c>
      <c r="AL943" s="10">
        <f>YEAR(ufc_fights_2[[#This Row],[date]])</f>
        <v>2014</v>
      </c>
      <c r="AM943" t="s">
        <v>4061</v>
      </c>
      <c r="AN943">
        <v>86</v>
      </c>
      <c r="AO943" t="s">
        <v>3913</v>
      </c>
      <c r="AP943">
        <f>IF(ufc_fights_2[[#This Row],[winner]]="Red",ufc_fights_2[[#This Row],[r_fighter_id]],ufc_fights_2[[#This Row],[b_fighter_id]])</f>
        <v>2243</v>
      </c>
      <c r="AQ943" t="str">
        <f>_xlfn.XLOOKUP(ufc_fights_2[[#This Row],[winnerID]],ufc_fighters[id],ufc_fighters[fighter_name],"xxx",0,1)</f>
        <v>Nicholas Musoke</v>
      </c>
    </row>
    <row r="944" spans="1:43">
      <c r="A944">
        <v>2485</v>
      </c>
      <c r="B944">
        <v>769</v>
      </c>
      <c r="C944">
        <f>_xlfn.XLOOKUP(ufc_fights_2[[#This Row],[r_fighter_id]],ufc_fighters[id],ufc_fighters[year],"xxx",0,1)</f>
        <v>1978</v>
      </c>
      <c r="D944">
        <f>_xlfn.XLOOKUP(ufc_fights_2[[#This Row],[b_fighter_id]],ufc_fighters[id],ufc_fighters[year],"Prázdné",0,1)</f>
        <v>1983</v>
      </c>
      <c r="E944" s="10">
        <f>YEAR(ufc_fights_2[[#This Row],[date]])-ufc_fights_2[[#This Row],[r_year]]</f>
        <v>33</v>
      </c>
      <c r="F944" s="10">
        <f>YEAR(ufc_fights_2[[#This Row],[date]])-ufc_fights_2[[#This Row],[b_year]]</f>
        <v>28</v>
      </c>
      <c r="G944">
        <v>0</v>
      </c>
      <c r="H944">
        <v>0</v>
      </c>
      <c r="I944">
        <v>0.53659999999999997</v>
      </c>
      <c r="J944">
        <v>0.50860000000000005</v>
      </c>
      <c r="K944">
        <v>0.58150000000000002</v>
      </c>
      <c r="L944">
        <v>0.58940000000000003</v>
      </c>
      <c r="M944">
        <v>0.25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1.0069444444444444E-3</v>
      </c>
      <c r="T944" s="2">
        <v>2.3495370370370371E-3</v>
      </c>
      <c r="U944">
        <v>0.5101</v>
      </c>
      <c r="V944">
        <v>0.45950000000000002</v>
      </c>
      <c r="W944">
        <v>0.8</v>
      </c>
      <c r="X944">
        <v>0</v>
      </c>
      <c r="Y944">
        <v>1</v>
      </c>
      <c r="Z944">
        <v>0.5071</v>
      </c>
      <c r="AA944">
        <v>0.4854</v>
      </c>
      <c r="AB944">
        <v>0.75</v>
      </c>
      <c r="AC944">
        <v>0.68289999999999995</v>
      </c>
      <c r="AD944">
        <v>0.5</v>
      </c>
      <c r="AE944">
        <v>0</v>
      </c>
      <c r="AF944" t="s">
        <v>3915</v>
      </c>
      <c r="AG944" s="2">
        <v>3.472222222222222E-3</v>
      </c>
      <c r="AH944" t="s">
        <v>3911</v>
      </c>
      <c r="AI944">
        <v>3</v>
      </c>
      <c r="AJ944" t="s">
        <v>3974</v>
      </c>
      <c r="AK944" s="3">
        <v>40845</v>
      </c>
      <c r="AL944" s="10">
        <f>YEAR(ufc_fights_2[[#This Row],[date]])</f>
        <v>2011</v>
      </c>
      <c r="AM944" t="s">
        <v>4061</v>
      </c>
      <c r="AN944">
        <v>1</v>
      </c>
      <c r="AO944" t="s">
        <v>3918</v>
      </c>
      <c r="AP944">
        <f>IF(ufc_fights_2[[#This Row],[winner]]="Red",ufc_fights_2[[#This Row],[r_fighter_id]],ufc_fights_2[[#This Row],[b_fighter_id]])</f>
        <v>769</v>
      </c>
      <c r="AQ944" t="str">
        <f>_xlfn.XLOOKUP(ufc_fights_2[[#This Row],[winnerID]],ufc_fighters[id],ufc_fighters[fighter_name],"xxx",0,1)</f>
        <v>Nick Diaz</v>
      </c>
    </row>
    <row r="945" spans="1:43">
      <c r="A945">
        <v>1419</v>
      </c>
      <c r="B945">
        <v>2952</v>
      </c>
      <c r="C945">
        <f>_xlfn.XLOOKUP(ufc_fights_2[[#This Row],[r_fighter_id]],ufc_fighters[id],ufc_fighters[year],"xxx",0,1)</f>
        <v>1973</v>
      </c>
      <c r="D945">
        <f>_xlfn.XLOOKUP(ufc_fights_2[[#This Row],[b_fighter_id]],ufc_fighters[id],ufc_fighters[year],"Prázdné",0,1)</f>
        <v>1973</v>
      </c>
      <c r="E945" s="10">
        <f>YEAR(ufc_fights_2[[#This Row],[date]])-ufc_fights_2[[#This Row],[r_year]]</f>
        <v>30</v>
      </c>
      <c r="F945" s="10">
        <f>YEAR(ufc_fights_2[[#This Row],[date]])-ufc_fights_2[[#This Row],[b_year]]</f>
        <v>30</v>
      </c>
      <c r="G945">
        <v>0</v>
      </c>
      <c r="H945">
        <v>0</v>
      </c>
      <c r="I945">
        <v>0.5</v>
      </c>
      <c r="J945">
        <v>0.48720000000000002</v>
      </c>
      <c r="K945">
        <v>0.68569999999999998</v>
      </c>
      <c r="L945">
        <v>0.86229999999999996</v>
      </c>
      <c r="M945">
        <v>0.71430000000000005</v>
      </c>
      <c r="N945">
        <v>0.6</v>
      </c>
      <c r="O945">
        <v>1</v>
      </c>
      <c r="P945">
        <v>1</v>
      </c>
      <c r="Q945">
        <v>0</v>
      </c>
      <c r="R945">
        <v>0</v>
      </c>
      <c r="S945" s="2">
        <v>1.0405092592592593E-2</v>
      </c>
      <c r="T945" s="2">
        <v>4.0162037037037041E-3</v>
      </c>
      <c r="U945">
        <v>0.4884</v>
      </c>
      <c r="V945">
        <v>0.48720000000000002</v>
      </c>
      <c r="W945">
        <v>1</v>
      </c>
      <c r="X945">
        <v>0</v>
      </c>
      <c r="Y945">
        <v>0</v>
      </c>
      <c r="Z945">
        <v>0.25</v>
      </c>
      <c r="AA945">
        <v>0.1429</v>
      </c>
      <c r="AB945">
        <v>0</v>
      </c>
      <c r="AC945">
        <v>0.6</v>
      </c>
      <c r="AD945">
        <v>0.67310000000000003</v>
      </c>
      <c r="AE945">
        <v>0.7</v>
      </c>
      <c r="AF945" t="s">
        <v>3915</v>
      </c>
      <c r="AG945" s="2">
        <v>3.472222222222222E-3</v>
      </c>
      <c r="AH945" t="s">
        <v>3927</v>
      </c>
      <c r="AI945">
        <v>5</v>
      </c>
      <c r="AJ945" t="s">
        <v>3925</v>
      </c>
      <c r="AK945" s="3">
        <v>37736</v>
      </c>
      <c r="AL945" s="10">
        <f>YEAR(ufc_fights_2[[#This Row],[date]])</f>
        <v>2003</v>
      </c>
      <c r="AM945" t="s">
        <v>4061</v>
      </c>
      <c r="AN945">
        <v>158</v>
      </c>
      <c r="AO945" t="s">
        <v>3913</v>
      </c>
      <c r="AP945">
        <f>IF(ufc_fights_2[[#This Row],[winner]]="Red",ufc_fights_2[[#This Row],[r_fighter_id]],ufc_fights_2[[#This Row],[b_fighter_id]])</f>
        <v>1419</v>
      </c>
      <c r="AQ945" t="str">
        <f>_xlfn.XLOOKUP(ufc_fights_2[[#This Row],[winnerID]],ufc_fighters[id],ufc_fighters[fighter_name],"xxx",0,1)</f>
        <v>Matt Hughes</v>
      </c>
    </row>
    <row r="946" spans="1:43">
      <c r="A946">
        <v>1419</v>
      </c>
      <c r="B946">
        <v>17</v>
      </c>
      <c r="C946">
        <f>_xlfn.XLOOKUP(ufc_fights_2[[#This Row],[r_fighter_id]],ufc_fighters[id],ufc_fighters[year],"xxx",0,1)</f>
        <v>1973</v>
      </c>
      <c r="D946">
        <f>_xlfn.XLOOKUP(ufc_fights_2[[#This Row],[b_fighter_id]],ufc_fighters[id],ufc_fighters[year],"Prázdné",0,1)</f>
        <v>0</v>
      </c>
      <c r="E946" s="10">
        <f>YEAR(ufc_fights_2[[#This Row],[date]])-ufc_fights_2[[#This Row],[r_year]]</f>
        <v>27</v>
      </c>
      <c r="F946" s="10">
        <f>YEAR(ufc_fights_2[[#This Row],[date]])-ufc_fights_2[[#This Row],[b_year]]</f>
        <v>2000</v>
      </c>
      <c r="G946">
        <v>0</v>
      </c>
      <c r="H946">
        <v>0</v>
      </c>
      <c r="I946">
        <v>0.5806</v>
      </c>
      <c r="J946">
        <v>1</v>
      </c>
      <c r="K946">
        <v>0.6905</v>
      </c>
      <c r="L946">
        <v>1</v>
      </c>
      <c r="M946">
        <v>0.66669999999999996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2.8703703703703703E-3</v>
      </c>
      <c r="T946" s="2">
        <v>0</v>
      </c>
      <c r="U946">
        <v>0.51849999999999996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0.62070000000000003</v>
      </c>
      <c r="AE946">
        <v>1</v>
      </c>
      <c r="AF946" t="s">
        <v>3926</v>
      </c>
      <c r="AG946" s="2">
        <v>3.1712962962962962E-3</v>
      </c>
      <c r="AH946" t="s">
        <v>3911</v>
      </c>
      <c r="AI946">
        <v>3</v>
      </c>
      <c r="AJ946" t="s">
        <v>3939</v>
      </c>
      <c r="AK946" s="3">
        <v>36686</v>
      </c>
      <c r="AL946" s="10">
        <f>YEAR(ufc_fights_2[[#This Row],[date]])</f>
        <v>2000</v>
      </c>
      <c r="AM946" t="s">
        <v>4061</v>
      </c>
      <c r="AN946">
        <v>157</v>
      </c>
      <c r="AO946" t="s">
        <v>3913</v>
      </c>
      <c r="AP946">
        <f>IF(ufc_fights_2[[#This Row],[winner]]="Red",ufc_fights_2[[#This Row],[r_fighter_id]],ufc_fights_2[[#This Row],[b_fighter_id]])</f>
        <v>1419</v>
      </c>
      <c r="AQ946" t="str">
        <f>_xlfn.XLOOKUP(ufc_fights_2[[#This Row],[winnerID]],ufc_fighters[id],ufc_fighters[fighter_name],"xxx",0,1)</f>
        <v>Matt Hughes</v>
      </c>
    </row>
    <row r="947" spans="1:43">
      <c r="A947">
        <v>1419</v>
      </c>
      <c r="B947">
        <v>3284</v>
      </c>
      <c r="C947">
        <f>_xlfn.XLOOKUP(ufc_fights_2[[#This Row],[r_fighter_id]],ufc_fighters[id],ufc_fighters[year],"xxx",0,1)</f>
        <v>1973</v>
      </c>
      <c r="D947">
        <f>_xlfn.XLOOKUP(ufc_fights_2[[#This Row],[b_fighter_id]],ufc_fighters[id],ufc_fighters[year],"Prázdné",0,1)</f>
        <v>1972</v>
      </c>
      <c r="E947" s="10">
        <f>YEAR(ufc_fights_2[[#This Row],[date]])-ufc_fights_2[[#This Row],[r_year]]</f>
        <v>30</v>
      </c>
      <c r="F947" s="10">
        <f>YEAR(ufc_fights_2[[#This Row],[date]])-ufc_fights_2[[#This Row],[b_year]]</f>
        <v>31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0.25</v>
      </c>
      <c r="M947">
        <v>1</v>
      </c>
      <c r="N947">
        <v>1</v>
      </c>
      <c r="O947">
        <v>2</v>
      </c>
      <c r="P947">
        <v>1</v>
      </c>
      <c r="Q947">
        <v>1</v>
      </c>
      <c r="R947">
        <v>1</v>
      </c>
      <c r="S947" s="2">
        <v>1.1921296296296296E-3</v>
      </c>
      <c r="T947" s="2">
        <v>1.3773148148148147E-3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3933</v>
      </c>
      <c r="AG947" s="2">
        <v>2.7083333333333334E-3</v>
      </c>
      <c r="AH947" t="s">
        <v>3927</v>
      </c>
      <c r="AI947">
        <v>5</v>
      </c>
      <c r="AJ947" t="s">
        <v>3925</v>
      </c>
      <c r="AK947" s="3">
        <v>37946</v>
      </c>
      <c r="AL947" s="10">
        <f>YEAR(ufc_fights_2[[#This Row],[date]])</f>
        <v>2003</v>
      </c>
      <c r="AM947" t="s">
        <v>4061</v>
      </c>
      <c r="AN947">
        <v>144</v>
      </c>
      <c r="AO947" t="s">
        <v>3913</v>
      </c>
      <c r="AP947">
        <f>IF(ufc_fights_2[[#This Row],[winner]]="Red",ufc_fights_2[[#This Row],[r_fighter_id]],ufc_fights_2[[#This Row],[b_fighter_id]])</f>
        <v>1419</v>
      </c>
      <c r="AQ947" t="str">
        <f>_xlfn.XLOOKUP(ufc_fights_2[[#This Row],[winnerID]],ufc_fighters[id],ufc_fighters[fighter_name],"xxx",0,1)</f>
        <v>Matt Hughes</v>
      </c>
    </row>
    <row r="948" spans="1:43">
      <c r="A948">
        <v>1419</v>
      </c>
      <c r="B948">
        <v>1887</v>
      </c>
      <c r="C948">
        <f>_xlfn.XLOOKUP(ufc_fights_2[[#This Row],[r_fighter_id]],ufc_fighters[id],ufc_fighters[year],"xxx",0,1)</f>
        <v>1973</v>
      </c>
      <c r="D948">
        <f>_xlfn.XLOOKUP(ufc_fights_2[[#This Row],[b_fighter_id]],ufc_fighters[id],ufc_fighters[year],"Prázdné",0,1)</f>
        <v>1974</v>
      </c>
      <c r="E948" s="10">
        <f>YEAR(ufc_fights_2[[#This Row],[date]])-ufc_fights_2[[#This Row],[r_year]]</f>
        <v>34</v>
      </c>
      <c r="F948" s="10">
        <f>YEAR(ufc_fights_2[[#This Row],[date]])-ufc_fights_2[[#This Row],[b_year]]</f>
        <v>33</v>
      </c>
      <c r="G948">
        <v>0</v>
      </c>
      <c r="H948">
        <v>0</v>
      </c>
      <c r="I948">
        <v>0.61899999999999999</v>
      </c>
      <c r="J948">
        <v>0.3125</v>
      </c>
      <c r="K948">
        <v>0.88239999999999996</v>
      </c>
      <c r="L948">
        <v>0.8</v>
      </c>
      <c r="M948">
        <v>0.66669999999999996</v>
      </c>
      <c r="N948">
        <v>0</v>
      </c>
      <c r="O948">
        <v>3</v>
      </c>
      <c r="P948">
        <v>3</v>
      </c>
      <c r="Q948">
        <v>1</v>
      </c>
      <c r="R948">
        <v>1</v>
      </c>
      <c r="S948" s="2">
        <v>9.1319444444444443E-3</v>
      </c>
      <c r="T948" s="2">
        <v>5.2083333333333333E-4</v>
      </c>
      <c r="U948">
        <v>0.57889999999999997</v>
      </c>
      <c r="V948">
        <v>9.0899999999999995E-2</v>
      </c>
      <c r="W948">
        <v>1</v>
      </c>
      <c r="X948">
        <v>0</v>
      </c>
      <c r="Y948">
        <v>0</v>
      </c>
      <c r="Z948">
        <v>0</v>
      </c>
      <c r="AA948">
        <v>0.1111</v>
      </c>
      <c r="AB948">
        <v>0</v>
      </c>
      <c r="AC948">
        <v>0</v>
      </c>
      <c r="AD948">
        <v>0.61899999999999999</v>
      </c>
      <c r="AE948">
        <v>0.57140000000000002</v>
      </c>
      <c r="AF948" t="s">
        <v>3915</v>
      </c>
      <c r="AG948" s="2">
        <v>3.472222222222222E-3</v>
      </c>
      <c r="AH948" t="s">
        <v>3911</v>
      </c>
      <c r="AI948">
        <v>3</v>
      </c>
      <c r="AJ948" t="s">
        <v>4053</v>
      </c>
      <c r="AK948" s="3">
        <v>39144</v>
      </c>
      <c r="AL948" s="10">
        <f>YEAR(ufc_fights_2[[#This Row],[date]])</f>
        <v>2007</v>
      </c>
      <c r="AM948" t="s">
        <v>4061</v>
      </c>
      <c r="AN948">
        <v>143</v>
      </c>
      <c r="AO948" t="s">
        <v>3913</v>
      </c>
      <c r="AP948">
        <f>IF(ufc_fights_2[[#This Row],[winner]]="Red",ufc_fights_2[[#This Row],[r_fighter_id]],ufc_fights_2[[#This Row],[b_fighter_id]])</f>
        <v>1419</v>
      </c>
      <c r="AQ948" t="str">
        <f>_xlfn.XLOOKUP(ufc_fights_2[[#This Row],[winnerID]],ufc_fighters[id],ufc_fighters[fighter_name],"xxx",0,1)</f>
        <v>Matt Hughes</v>
      </c>
    </row>
    <row r="949" spans="1:43">
      <c r="A949">
        <v>1419</v>
      </c>
      <c r="B949">
        <v>68</v>
      </c>
      <c r="C949">
        <f>_xlfn.XLOOKUP(ufc_fights_2[[#This Row],[r_fighter_id]],ufc_fighters[id],ufc_fighters[year],"xxx",0,1)</f>
        <v>1973</v>
      </c>
      <c r="D949">
        <f>_xlfn.XLOOKUP(ufc_fights_2[[#This Row],[b_fighter_id]],ufc_fighters[id],ufc_fighters[year],"Prázdné",0,1)</f>
        <v>1976</v>
      </c>
      <c r="E949" s="10">
        <f>YEAR(ufc_fights_2[[#This Row],[date]])-ufc_fights_2[[#This Row],[r_year]]</f>
        <v>37</v>
      </c>
      <c r="F949" s="10">
        <f>YEAR(ufc_fights_2[[#This Row],[date]])-ufc_fights_2[[#This Row],[b_year]]</f>
        <v>34</v>
      </c>
      <c r="G949">
        <v>1</v>
      </c>
      <c r="H949">
        <v>0</v>
      </c>
      <c r="I949">
        <v>0.125</v>
      </c>
      <c r="J949">
        <v>0.35709999999999997</v>
      </c>
      <c r="K949">
        <v>0.125</v>
      </c>
      <c r="L949">
        <v>0.35709999999999997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 s="2">
        <v>1.5046296296296297E-4</v>
      </c>
      <c r="T949" s="2">
        <v>0</v>
      </c>
      <c r="U949">
        <v>7.1400000000000005E-2</v>
      </c>
      <c r="V949">
        <v>0.25</v>
      </c>
      <c r="W949">
        <v>0</v>
      </c>
      <c r="X949">
        <v>1</v>
      </c>
      <c r="Y949">
        <v>1</v>
      </c>
      <c r="Z949">
        <v>0.1333</v>
      </c>
      <c r="AA949">
        <v>0.33329999999999999</v>
      </c>
      <c r="AB949">
        <v>0</v>
      </c>
      <c r="AC949">
        <v>1</v>
      </c>
      <c r="AD949">
        <v>0</v>
      </c>
      <c r="AE949">
        <v>0</v>
      </c>
      <c r="AF949" t="s">
        <v>3933</v>
      </c>
      <c r="AG949" s="2">
        <v>2.2569444444444442E-3</v>
      </c>
      <c r="AH949" t="s">
        <v>3911</v>
      </c>
      <c r="AI949">
        <v>3</v>
      </c>
      <c r="AJ949" t="s">
        <v>3974</v>
      </c>
      <c r="AK949" s="3">
        <v>40397</v>
      </c>
      <c r="AL949" s="10">
        <f>YEAR(ufc_fights_2[[#This Row],[date]])</f>
        <v>2010</v>
      </c>
      <c r="AM949" t="s">
        <v>4061</v>
      </c>
      <c r="AN949">
        <v>142</v>
      </c>
      <c r="AO949" t="s">
        <v>3913</v>
      </c>
      <c r="AP949">
        <f>IF(ufc_fights_2[[#This Row],[winner]]="Red",ufc_fights_2[[#This Row],[r_fighter_id]],ufc_fights_2[[#This Row],[b_fighter_id]])</f>
        <v>1419</v>
      </c>
      <c r="AQ949" t="str">
        <f>_xlfn.XLOOKUP(ufc_fights_2[[#This Row],[winnerID]],ufc_fighters[id],ufc_fighters[fighter_name],"xxx",0,1)</f>
        <v>Matt Hughes</v>
      </c>
    </row>
    <row r="950" spans="1:43">
      <c r="A950">
        <v>1830</v>
      </c>
      <c r="B950">
        <v>3266</v>
      </c>
      <c r="C950">
        <f>_xlfn.XLOOKUP(ufc_fights_2[[#This Row],[r_fighter_id]],ufc_fighters[id],ufc_fighters[year],"xxx",0,1)</f>
        <v>0</v>
      </c>
      <c r="D950">
        <f>_xlfn.XLOOKUP(ufc_fights_2[[#This Row],[b_fighter_id]],ufc_fighters[id],ufc_fighters[year],"Prázdné",0,1)</f>
        <v>1978</v>
      </c>
      <c r="E950" s="10">
        <f>YEAR(ufc_fights_2[[#This Row],[date]])-ufc_fights_2[[#This Row],[r_year]]</f>
        <v>2007</v>
      </c>
      <c r="F950" s="10">
        <f>YEAR(ufc_fights_2[[#This Row],[date]])-ufc_fights_2[[#This Row],[b_year]]</f>
        <v>29</v>
      </c>
      <c r="G950">
        <v>2</v>
      </c>
      <c r="H950">
        <v>0</v>
      </c>
      <c r="I950">
        <v>0.56720000000000004</v>
      </c>
      <c r="J950">
        <v>0.5</v>
      </c>
      <c r="K950">
        <v>0.60529999999999995</v>
      </c>
      <c r="L950">
        <v>0.66669999999999996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6.7129629629629625E-4</v>
      </c>
      <c r="T950" s="2">
        <v>5.3240740740740744E-4</v>
      </c>
      <c r="U950">
        <v>0.51670000000000005</v>
      </c>
      <c r="V950">
        <v>0.35</v>
      </c>
      <c r="W950">
        <v>1</v>
      </c>
      <c r="X950">
        <v>1</v>
      </c>
      <c r="Y950">
        <v>1</v>
      </c>
      <c r="Z950">
        <v>0.439</v>
      </c>
      <c r="AA950">
        <v>0.40910000000000002</v>
      </c>
      <c r="AB950">
        <v>0.85</v>
      </c>
      <c r="AC950">
        <v>1</v>
      </c>
      <c r="AD950">
        <v>0.5</v>
      </c>
      <c r="AE950">
        <v>0</v>
      </c>
      <c r="AF950" t="s">
        <v>3910</v>
      </c>
      <c r="AG950" s="2">
        <v>2.8935185185185184E-3</v>
      </c>
      <c r="AH950" t="s">
        <v>3911</v>
      </c>
      <c r="AI950">
        <v>3</v>
      </c>
      <c r="AJ950" t="s">
        <v>3939</v>
      </c>
      <c r="AK950" s="3">
        <v>39333</v>
      </c>
      <c r="AL950" s="10">
        <f>YEAR(ufc_fights_2[[#This Row],[date]])</f>
        <v>2007</v>
      </c>
      <c r="AM950" t="s">
        <v>4061</v>
      </c>
      <c r="AN950">
        <v>70</v>
      </c>
      <c r="AO950" t="s">
        <v>3913</v>
      </c>
      <c r="AP950">
        <f>IF(ufc_fights_2[[#This Row],[winner]]="Red",ufc_fights_2[[#This Row],[r_fighter_id]],ufc_fights_2[[#This Row],[b_fighter_id]])</f>
        <v>1830</v>
      </c>
      <c r="AQ950" t="str">
        <f>_xlfn.XLOOKUP(ufc_fights_2[[#This Row],[winnerID]],ufc_fighters[id],ufc_fighters[fighter_name],"xxx",0,1)</f>
        <v>Jess Liaudin</v>
      </c>
    </row>
    <row r="951" spans="1:43">
      <c r="A951">
        <v>1892</v>
      </c>
      <c r="B951">
        <v>3509</v>
      </c>
      <c r="C951">
        <f>_xlfn.XLOOKUP(ufc_fights_2[[#This Row],[r_fighter_id]],ufc_fighters[id],ufc_fighters[year],"xxx",0,1)</f>
        <v>1989</v>
      </c>
      <c r="D951">
        <f>_xlfn.XLOOKUP(ufc_fights_2[[#This Row],[b_fighter_id]],ufc_fighters[id],ufc_fighters[year],"Prázdné",0,1)</f>
        <v>1982</v>
      </c>
      <c r="E951" s="10">
        <f>YEAR(ufc_fights_2[[#This Row],[date]])-ufc_fights_2[[#This Row],[r_year]]</f>
        <v>25</v>
      </c>
      <c r="F951" s="10">
        <f>YEAR(ufc_fights_2[[#This Row],[date]])-ufc_fights_2[[#This Row],[b_year]]</f>
        <v>32</v>
      </c>
      <c r="G951">
        <v>0</v>
      </c>
      <c r="H951">
        <v>0</v>
      </c>
      <c r="I951">
        <v>0.32669999999999999</v>
      </c>
      <c r="J951">
        <v>0.32100000000000001</v>
      </c>
      <c r="K951">
        <v>0.48020000000000002</v>
      </c>
      <c r="L951">
        <v>0.40429999999999999</v>
      </c>
      <c r="M951">
        <v>0.5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2.1527777777777778E-3</v>
      </c>
      <c r="T951" s="2">
        <v>9.837962962962962E-4</v>
      </c>
      <c r="U951">
        <v>0.25219999999999998</v>
      </c>
      <c r="V951">
        <v>0.16389999999999999</v>
      </c>
      <c r="W951">
        <v>0.6129</v>
      </c>
      <c r="X951">
        <v>0.25</v>
      </c>
      <c r="Y951">
        <v>1</v>
      </c>
      <c r="Z951">
        <v>0.31719999999999998</v>
      </c>
      <c r="AA951">
        <v>0.26090000000000002</v>
      </c>
      <c r="AB951">
        <v>1</v>
      </c>
      <c r="AC951">
        <v>0.66669999999999996</v>
      </c>
      <c r="AD951">
        <v>0.5</v>
      </c>
      <c r="AE951">
        <v>0</v>
      </c>
      <c r="AF951" t="s">
        <v>3915</v>
      </c>
      <c r="AG951" s="2">
        <v>3.472222222222222E-3</v>
      </c>
      <c r="AH951" t="s">
        <v>3911</v>
      </c>
      <c r="AI951">
        <v>3</v>
      </c>
      <c r="AJ951" t="s">
        <v>3925</v>
      </c>
      <c r="AK951" s="3">
        <v>41804</v>
      </c>
      <c r="AL951" s="10">
        <f>YEAR(ufc_fights_2[[#This Row],[date]])</f>
        <v>2014</v>
      </c>
      <c r="AM951" t="s">
        <v>4061</v>
      </c>
      <c r="AN951">
        <v>80</v>
      </c>
      <c r="AO951" t="s">
        <v>3913</v>
      </c>
      <c r="AP951">
        <f>IF(ufc_fights_2[[#This Row],[winner]]="Red",ufc_fights_2[[#This Row],[r_fighter_id]],ufc_fights_2[[#This Row],[b_fighter_id]])</f>
        <v>1892</v>
      </c>
      <c r="AQ951" t="str">
        <f>_xlfn.XLOOKUP(ufc_fights_2[[#This Row],[winnerID]],ufc_fighters[id],ufc_fighters[fighter_name],"xxx",0,1)</f>
        <v>Rory MacDonald</v>
      </c>
    </row>
    <row r="952" spans="1:43">
      <c r="A952">
        <v>3035</v>
      </c>
      <c r="B952">
        <v>3471</v>
      </c>
      <c r="C952">
        <f>_xlfn.XLOOKUP(ufc_fights_2[[#This Row],[r_fighter_id]],ufc_fighters[id],ufc_fighters[year],"xxx",0,1)</f>
        <v>1987</v>
      </c>
      <c r="D952">
        <f>_xlfn.XLOOKUP(ufc_fights_2[[#This Row],[b_fighter_id]],ufc_fighters[id],ufc_fighters[year],"Prázdné",0,1)</f>
        <v>1990</v>
      </c>
      <c r="E952" s="10">
        <f>YEAR(ufc_fights_2[[#This Row],[date]])-ufc_fights_2[[#This Row],[r_year]]</f>
        <v>26</v>
      </c>
      <c r="F952" s="10">
        <f>YEAR(ufc_fights_2[[#This Row],[date]])-ufc_fights_2[[#This Row],[b_year]]</f>
        <v>23</v>
      </c>
      <c r="G952">
        <v>1</v>
      </c>
      <c r="H952">
        <v>2</v>
      </c>
      <c r="I952">
        <v>0.36259999999999998</v>
      </c>
      <c r="J952">
        <v>0.46899999999999997</v>
      </c>
      <c r="K952">
        <v>0.36259999999999998</v>
      </c>
      <c r="L952">
        <v>0.47370000000000001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 s="2">
        <v>3.4722222222222222E-5</v>
      </c>
      <c r="T952" s="2">
        <v>1.6203703703703703E-4</v>
      </c>
      <c r="U952">
        <v>0.26090000000000002</v>
      </c>
      <c r="V952">
        <v>0.46899999999999997</v>
      </c>
      <c r="W952">
        <v>0.6</v>
      </c>
      <c r="X952">
        <v>0.75</v>
      </c>
      <c r="Y952">
        <v>0</v>
      </c>
      <c r="Z952">
        <v>0.32500000000000001</v>
      </c>
      <c r="AA952">
        <v>0.45450000000000002</v>
      </c>
      <c r="AB952">
        <v>0.63639999999999997</v>
      </c>
      <c r="AC952">
        <v>0.5</v>
      </c>
      <c r="AD952">
        <v>0</v>
      </c>
      <c r="AE952">
        <v>0.66669999999999996</v>
      </c>
      <c r="AF952" t="s">
        <v>3910</v>
      </c>
      <c r="AG952" s="2">
        <v>4.7453703703703704E-4</v>
      </c>
      <c r="AH952" t="s">
        <v>3911</v>
      </c>
      <c r="AI952">
        <v>3</v>
      </c>
      <c r="AJ952" t="s">
        <v>3912</v>
      </c>
      <c r="AK952" s="3">
        <v>41419</v>
      </c>
      <c r="AL952" s="10">
        <f>YEAR(ufc_fights_2[[#This Row],[date]])</f>
        <v>2013</v>
      </c>
      <c r="AM952" t="s">
        <v>4061</v>
      </c>
      <c r="AN952">
        <v>1</v>
      </c>
      <c r="AO952" t="s">
        <v>3918</v>
      </c>
      <c r="AP952">
        <f>IF(ufc_fights_2[[#This Row],[winner]]="Red",ufc_fights_2[[#This Row],[r_fighter_id]],ufc_fights_2[[#This Row],[b_fighter_id]])</f>
        <v>3471</v>
      </c>
      <c r="AQ952" t="str">
        <f>_xlfn.XLOOKUP(ufc_fights_2[[#This Row],[winnerID]],ufc_fighters[id],ufc_fighters[fighter_name],"xxx",0,1)</f>
        <v>Robert Whittaker</v>
      </c>
    </row>
    <row r="953" spans="1:43">
      <c r="A953">
        <v>3471</v>
      </c>
      <c r="B953">
        <v>2663</v>
      </c>
      <c r="C953">
        <f>_xlfn.XLOOKUP(ufc_fights_2[[#This Row],[r_fighter_id]],ufc_fighters[id],ufc_fighters[year],"xxx",0,1)</f>
        <v>1990</v>
      </c>
      <c r="D953">
        <f>_xlfn.XLOOKUP(ufc_fights_2[[#This Row],[b_fighter_id]],ufc_fighters[id],ufc_fighters[year],"Prázdné",0,1)</f>
        <v>1989</v>
      </c>
      <c r="E953" s="10">
        <f>YEAR(ufc_fights_2[[#This Row],[date]])-ufc_fights_2[[#This Row],[r_year]]</f>
        <v>24</v>
      </c>
      <c r="F953" s="10">
        <f>YEAR(ufc_fights_2[[#This Row],[date]])-ufc_fights_2[[#This Row],[b_year]]</f>
        <v>25</v>
      </c>
      <c r="G953">
        <v>0</v>
      </c>
      <c r="H953">
        <v>0</v>
      </c>
      <c r="I953">
        <v>0.36070000000000002</v>
      </c>
      <c r="J953">
        <v>0.32190000000000002</v>
      </c>
      <c r="K953">
        <v>0.43659999999999999</v>
      </c>
      <c r="L953">
        <v>0.33989999999999998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1.6435185185185185E-3</v>
      </c>
      <c r="T953" s="2">
        <v>4.2824074074074075E-4</v>
      </c>
      <c r="U953">
        <v>0.28220000000000001</v>
      </c>
      <c r="V953">
        <v>0.21740000000000001</v>
      </c>
      <c r="W953">
        <v>1</v>
      </c>
      <c r="X953">
        <v>1</v>
      </c>
      <c r="Y953">
        <v>0.78259999999999996</v>
      </c>
      <c r="Z953">
        <v>0.3503</v>
      </c>
      <c r="AA953">
        <v>0.30990000000000001</v>
      </c>
      <c r="AB953">
        <v>0.75</v>
      </c>
      <c r="AC953">
        <v>0.75</v>
      </c>
      <c r="AD953">
        <v>0.5</v>
      </c>
      <c r="AE953">
        <v>0</v>
      </c>
      <c r="AF953" t="s">
        <v>3915</v>
      </c>
      <c r="AG953" s="2">
        <v>3.472222222222222E-3</v>
      </c>
      <c r="AH953" t="s">
        <v>3911</v>
      </c>
      <c r="AI953">
        <v>3</v>
      </c>
      <c r="AJ953" t="s">
        <v>3945</v>
      </c>
      <c r="AK953" s="3">
        <v>41818</v>
      </c>
      <c r="AL953" s="10">
        <f>YEAR(ufc_fights_2[[#This Row],[date]])</f>
        <v>2014</v>
      </c>
      <c r="AM953" t="s">
        <v>4061</v>
      </c>
      <c r="AN953">
        <v>67</v>
      </c>
      <c r="AO953" t="s">
        <v>3913</v>
      </c>
      <c r="AP953">
        <f>IF(ufc_fights_2[[#This Row],[winner]]="Red",ufc_fights_2[[#This Row],[r_fighter_id]],ufc_fights_2[[#This Row],[b_fighter_id]])</f>
        <v>3471</v>
      </c>
      <c r="AQ953" t="str">
        <f>_xlfn.XLOOKUP(ufc_fights_2[[#This Row],[winnerID]],ufc_fighters[id],ufc_fighters[fighter_name],"xxx",0,1)</f>
        <v>Robert Whittaker</v>
      </c>
    </row>
    <row r="954" spans="1:43">
      <c r="A954">
        <v>1273</v>
      </c>
      <c r="B954">
        <v>1887</v>
      </c>
      <c r="C954">
        <f>_xlfn.XLOOKUP(ufc_fights_2[[#This Row],[r_fighter_id]],ufc_fighters[id],ufc_fighters[year],"xxx",0,1)</f>
        <v>1982</v>
      </c>
      <c r="D954">
        <f>_xlfn.XLOOKUP(ufc_fights_2[[#This Row],[b_fighter_id]],ufc_fighters[id],ufc_fighters[year],"Prázdné",0,1)</f>
        <v>1974</v>
      </c>
      <c r="E954" s="10">
        <f>YEAR(ufc_fights_2[[#This Row],[date]])-ufc_fights_2[[#This Row],[r_year]]</f>
        <v>29</v>
      </c>
      <c r="F954" s="10">
        <f>YEAR(ufc_fights_2[[#This Row],[date]])-ufc_fights_2[[#This Row],[b_year]]</f>
        <v>37</v>
      </c>
      <c r="G954">
        <v>0</v>
      </c>
      <c r="H954">
        <v>0</v>
      </c>
      <c r="I954">
        <v>0.25629999999999997</v>
      </c>
      <c r="J954">
        <v>0.46860000000000002</v>
      </c>
      <c r="K954">
        <v>0.26250000000000001</v>
      </c>
      <c r="L954">
        <v>0.48199999999999998</v>
      </c>
      <c r="M954">
        <v>0.5</v>
      </c>
      <c r="N954">
        <v>0</v>
      </c>
      <c r="O954">
        <v>0</v>
      </c>
      <c r="P954">
        <v>1</v>
      </c>
      <c r="Q954">
        <v>0</v>
      </c>
      <c r="R954">
        <v>1</v>
      </c>
      <c r="S954" s="2">
        <v>8.1018518518518516E-5</v>
      </c>
      <c r="T954" s="2">
        <v>2.3148148148148149E-4</v>
      </c>
      <c r="U954">
        <v>0.23250000000000001</v>
      </c>
      <c r="V954">
        <v>0.3876</v>
      </c>
      <c r="W954">
        <v>0.71430000000000005</v>
      </c>
      <c r="X954">
        <v>1</v>
      </c>
      <c r="Y954">
        <v>1</v>
      </c>
      <c r="Z954">
        <v>0.25109999999999999</v>
      </c>
      <c r="AA954">
        <v>0.4667</v>
      </c>
      <c r="AB954">
        <v>0.36359999999999998</v>
      </c>
      <c r="AC954">
        <v>0.5</v>
      </c>
      <c r="AD954">
        <v>0</v>
      </c>
      <c r="AE954">
        <v>0</v>
      </c>
      <c r="AF954" t="s">
        <v>3933</v>
      </c>
      <c r="AG954" s="2">
        <v>2.9629629629629628E-3</v>
      </c>
      <c r="AH954" t="s">
        <v>3911</v>
      </c>
      <c r="AI954">
        <v>3</v>
      </c>
      <c r="AJ954" t="s">
        <v>3914</v>
      </c>
      <c r="AK954" s="3">
        <v>40769</v>
      </c>
      <c r="AL954" s="10">
        <f>YEAR(ufc_fights_2[[#This Row],[date]])</f>
        <v>2011</v>
      </c>
      <c r="AM954" t="s">
        <v>4061</v>
      </c>
      <c r="AN954">
        <v>107</v>
      </c>
      <c r="AO954" t="s">
        <v>3918</v>
      </c>
      <c r="AP954">
        <f>IF(ufc_fights_2[[#This Row],[winner]]="Red",ufc_fights_2[[#This Row],[r_fighter_id]],ufc_fights_2[[#This Row],[b_fighter_id]])</f>
        <v>1887</v>
      </c>
      <c r="AQ954" t="str">
        <f>_xlfn.XLOOKUP(ufc_fights_2[[#This Row],[winnerID]],ufc_fighters[id],ufc_fighters[fighter_name],"xxx",0,1)</f>
        <v>Chris Lytle</v>
      </c>
    </row>
    <row r="955" spans="1:43">
      <c r="A955">
        <v>1887</v>
      </c>
      <c r="B955">
        <v>998</v>
      </c>
      <c r="C955">
        <f>_xlfn.XLOOKUP(ufc_fights_2[[#This Row],[r_fighter_id]],ufc_fighters[id],ufc_fighters[year],"xxx",0,1)</f>
        <v>1974</v>
      </c>
      <c r="D955">
        <f>_xlfn.XLOOKUP(ufc_fights_2[[#This Row],[b_fighter_id]],ufc_fighters[id],ufc_fighters[year],"Prázdné",0,1)</f>
        <v>1984</v>
      </c>
      <c r="E955" s="10">
        <f>YEAR(ufc_fights_2[[#This Row],[date]])-ufc_fights_2[[#This Row],[r_year]]</f>
        <v>36</v>
      </c>
      <c r="F955" s="10">
        <f>YEAR(ufc_fights_2[[#This Row],[date]])-ufc_fights_2[[#This Row],[b_year]]</f>
        <v>26</v>
      </c>
      <c r="G955">
        <v>0</v>
      </c>
      <c r="H955">
        <v>0</v>
      </c>
      <c r="I955">
        <v>0.1429</v>
      </c>
      <c r="J955">
        <v>0.2273</v>
      </c>
      <c r="K955">
        <v>0.1429</v>
      </c>
      <c r="L955">
        <v>0.26090000000000002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 s="2">
        <v>0</v>
      </c>
      <c r="T955" s="2">
        <v>1.8518518518518518E-4</v>
      </c>
      <c r="U955">
        <v>0.1429</v>
      </c>
      <c r="V955">
        <v>0.23810000000000001</v>
      </c>
      <c r="W955">
        <v>0</v>
      </c>
      <c r="X955">
        <v>0</v>
      </c>
      <c r="Y955">
        <v>0</v>
      </c>
      <c r="Z955">
        <v>0.1429</v>
      </c>
      <c r="AA955">
        <v>0.1905</v>
      </c>
      <c r="AB955">
        <v>0</v>
      </c>
      <c r="AC955">
        <v>0</v>
      </c>
      <c r="AD955">
        <v>0</v>
      </c>
      <c r="AE955">
        <v>1</v>
      </c>
      <c r="AF955" t="s">
        <v>3933</v>
      </c>
      <c r="AG955" s="2">
        <v>1.1689814814814816E-3</v>
      </c>
      <c r="AH955" t="s">
        <v>3911</v>
      </c>
      <c r="AI955">
        <v>3</v>
      </c>
      <c r="AJ955" t="s">
        <v>3945</v>
      </c>
      <c r="AK955" s="3">
        <v>40229</v>
      </c>
      <c r="AL955" s="10">
        <f>YEAR(ufc_fights_2[[#This Row],[date]])</f>
        <v>2010</v>
      </c>
      <c r="AM955" t="s">
        <v>4061</v>
      </c>
      <c r="AN955">
        <v>68</v>
      </c>
      <c r="AO955" t="s">
        <v>3913</v>
      </c>
      <c r="AP955">
        <f>IF(ufc_fights_2[[#This Row],[winner]]="Red",ufc_fights_2[[#This Row],[r_fighter_id]],ufc_fights_2[[#This Row],[b_fighter_id]])</f>
        <v>1887</v>
      </c>
      <c r="AQ955" t="str">
        <f>_xlfn.XLOOKUP(ufc_fights_2[[#This Row],[winnerID]],ufc_fighters[id],ufc_fighters[fighter_name],"xxx",0,1)</f>
        <v>Chris Lytle</v>
      </c>
    </row>
    <row r="956" spans="1:43">
      <c r="A956">
        <v>1887</v>
      </c>
      <c r="B956">
        <v>1109</v>
      </c>
      <c r="C956">
        <f>_xlfn.XLOOKUP(ufc_fights_2[[#This Row],[r_fighter_id]],ufc_fighters[id],ufc_fighters[year],"xxx",0,1)</f>
        <v>1974</v>
      </c>
      <c r="D956">
        <f>_xlfn.XLOOKUP(ufc_fights_2[[#This Row],[b_fighter_id]],ufc_fighters[id],ufc_fighters[year],"Prázdné",0,1)</f>
        <v>0</v>
      </c>
      <c r="E956" s="10">
        <f>YEAR(ufc_fights_2[[#This Row],[date]])-ufc_fights_2[[#This Row],[r_year]]</f>
        <v>33</v>
      </c>
      <c r="F956" s="10">
        <f>YEAR(ufc_fights_2[[#This Row],[date]])-ufc_fights_2[[#This Row],[b_year]]</f>
        <v>2007</v>
      </c>
      <c r="G956">
        <v>0</v>
      </c>
      <c r="H956">
        <v>0</v>
      </c>
      <c r="I956">
        <v>0.625</v>
      </c>
      <c r="J956">
        <v>0.42859999999999998</v>
      </c>
      <c r="K956">
        <v>0.86670000000000003</v>
      </c>
      <c r="L956">
        <v>0.55559999999999998</v>
      </c>
      <c r="M956">
        <v>1</v>
      </c>
      <c r="N956">
        <v>0</v>
      </c>
      <c r="O956">
        <v>5</v>
      </c>
      <c r="P956">
        <v>0</v>
      </c>
      <c r="Q956">
        <v>1</v>
      </c>
      <c r="R956">
        <v>1</v>
      </c>
      <c r="S956" s="2">
        <v>1.3541666666666667E-3</v>
      </c>
      <c r="T956" s="2">
        <v>5.7870370370370373E-5</v>
      </c>
      <c r="U956">
        <v>0.4</v>
      </c>
      <c r="V956">
        <v>0</v>
      </c>
      <c r="W956">
        <v>1</v>
      </c>
      <c r="X956">
        <v>1</v>
      </c>
      <c r="Y956">
        <v>0</v>
      </c>
      <c r="Z956">
        <v>0.75</v>
      </c>
      <c r="AA956">
        <v>0.5</v>
      </c>
      <c r="AB956">
        <v>0</v>
      </c>
      <c r="AC956">
        <v>1</v>
      </c>
      <c r="AD956">
        <v>0.5</v>
      </c>
      <c r="AE956">
        <v>0</v>
      </c>
      <c r="AF956" t="s">
        <v>3933</v>
      </c>
      <c r="AG956" s="2">
        <v>1.5625000000000001E-3</v>
      </c>
      <c r="AH956" t="s">
        <v>3911</v>
      </c>
      <c r="AI956">
        <v>3</v>
      </c>
      <c r="AJ956" t="s">
        <v>4044</v>
      </c>
      <c r="AK956" s="3">
        <v>39270</v>
      </c>
      <c r="AL956" s="10">
        <f>YEAR(ufc_fights_2[[#This Row],[date]])</f>
        <v>2007</v>
      </c>
      <c r="AM956" t="s">
        <v>4061</v>
      </c>
      <c r="AN956">
        <v>56</v>
      </c>
      <c r="AO956" t="s">
        <v>3913</v>
      </c>
      <c r="AP956">
        <f>IF(ufc_fights_2[[#This Row],[winner]]="Red",ufc_fights_2[[#This Row],[r_fighter_id]],ufc_fights_2[[#This Row],[b_fighter_id]])</f>
        <v>1887</v>
      </c>
      <c r="AQ956" t="str">
        <f>_xlfn.XLOOKUP(ufc_fights_2[[#This Row],[winnerID]],ufc_fighters[id],ufc_fighters[fighter_name],"xxx",0,1)</f>
        <v>Chris Lytle</v>
      </c>
    </row>
    <row r="957" spans="1:43">
      <c r="A957">
        <v>1887</v>
      </c>
      <c r="B957">
        <v>1510</v>
      </c>
      <c r="C957">
        <f>_xlfn.XLOOKUP(ufc_fights_2[[#This Row],[r_fighter_id]],ufc_fighters[id],ufc_fighters[year],"xxx",0,1)</f>
        <v>1974</v>
      </c>
      <c r="D957">
        <f>_xlfn.XLOOKUP(ufc_fights_2[[#This Row],[b_fighter_id]],ufc_fighters[id],ufc_fighters[year],"Prázdné",0,1)</f>
        <v>1970</v>
      </c>
      <c r="E957" s="10">
        <f>YEAR(ufc_fights_2[[#This Row],[date]])-ufc_fights_2[[#This Row],[r_year]]</f>
        <v>30</v>
      </c>
      <c r="F957" s="10">
        <f>YEAR(ufc_fights_2[[#This Row],[date]])-ufc_fights_2[[#This Row],[b_year]]</f>
        <v>34</v>
      </c>
      <c r="G957">
        <v>1</v>
      </c>
      <c r="H957">
        <v>0</v>
      </c>
      <c r="I957">
        <v>0.48</v>
      </c>
      <c r="J957">
        <v>0.5</v>
      </c>
      <c r="K957">
        <v>0.64410000000000001</v>
      </c>
      <c r="L957">
        <v>0.68969999999999998</v>
      </c>
      <c r="M957">
        <v>0</v>
      </c>
      <c r="N957">
        <v>1</v>
      </c>
      <c r="O957">
        <v>2</v>
      </c>
      <c r="P957">
        <v>0</v>
      </c>
      <c r="Q957">
        <v>1</v>
      </c>
      <c r="R957">
        <v>0</v>
      </c>
      <c r="S957" s="2">
        <v>3.0092592592592593E-3</v>
      </c>
      <c r="T957" s="2">
        <v>2.6620370370370372E-4</v>
      </c>
      <c r="U957">
        <v>0.4</v>
      </c>
      <c r="V957">
        <v>0.2</v>
      </c>
      <c r="W957">
        <v>0.75</v>
      </c>
      <c r="X957">
        <v>1</v>
      </c>
      <c r="Y957">
        <v>0.66669999999999996</v>
      </c>
      <c r="Z957">
        <v>0.42859999999999998</v>
      </c>
      <c r="AA957">
        <v>0.41670000000000001</v>
      </c>
      <c r="AB957">
        <v>0.5</v>
      </c>
      <c r="AC957">
        <v>0.75</v>
      </c>
      <c r="AD957">
        <v>0.55559999999999998</v>
      </c>
      <c r="AE957">
        <v>0</v>
      </c>
      <c r="AF957" t="s">
        <v>3933</v>
      </c>
      <c r="AG957" s="2">
        <v>8.9120370370370373E-4</v>
      </c>
      <c r="AH957" t="s">
        <v>3911</v>
      </c>
      <c r="AI957">
        <v>3</v>
      </c>
      <c r="AJ957" t="s">
        <v>3914</v>
      </c>
      <c r="AK957" s="3">
        <v>38220</v>
      </c>
      <c r="AL957" s="10">
        <f>YEAR(ufc_fights_2[[#This Row],[date]])</f>
        <v>2004</v>
      </c>
      <c r="AM957" t="s">
        <v>4061</v>
      </c>
      <c r="AN957">
        <v>1</v>
      </c>
      <c r="AO957" t="s">
        <v>3913</v>
      </c>
      <c r="AP957">
        <f>IF(ufc_fights_2[[#This Row],[winner]]="Red",ufc_fights_2[[#This Row],[r_fighter_id]],ufc_fights_2[[#This Row],[b_fighter_id]])</f>
        <v>1887</v>
      </c>
      <c r="AQ957" t="str">
        <f>_xlfn.XLOOKUP(ufc_fights_2[[#This Row],[winnerID]],ufc_fighters[id],ufc_fighters[fighter_name],"xxx",0,1)</f>
        <v>Chris Lytle</v>
      </c>
    </row>
    <row r="958" spans="1:43">
      <c r="A958">
        <v>1887</v>
      </c>
      <c r="B958">
        <v>411</v>
      </c>
      <c r="C958">
        <f>_xlfn.XLOOKUP(ufc_fights_2[[#This Row],[r_fighter_id]],ufc_fighters[id],ufc_fighters[year],"xxx",0,1)</f>
        <v>1974</v>
      </c>
      <c r="D958">
        <f>_xlfn.XLOOKUP(ufc_fights_2[[#This Row],[b_fighter_id]],ufc_fighters[id],ufc_fighters[year],"Prázdné",0,1)</f>
        <v>1980</v>
      </c>
      <c r="E958" s="10">
        <f>YEAR(ufc_fights_2[[#This Row],[date]])-ufc_fights_2[[#This Row],[r_year]]</f>
        <v>35</v>
      </c>
      <c r="F958" s="10">
        <f>YEAR(ufc_fights_2[[#This Row],[date]])-ufc_fights_2[[#This Row],[b_year]]</f>
        <v>29</v>
      </c>
      <c r="G958">
        <v>0</v>
      </c>
      <c r="H958">
        <v>1</v>
      </c>
      <c r="I958">
        <v>0.40889999999999999</v>
      </c>
      <c r="J958">
        <v>0.3538</v>
      </c>
      <c r="K958">
        <v>0.42520000000000002</v>
      </c>
      <c r="L958">
        <v>0.37130000000000002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 s="2">
        <v>1.6203703703703703E-4</v>
      </c>
      <c r="T958" s="2">
        <v>2.4305555555555555E-4</v>
      </c>
      <c r="U958">
        <v>0.3266</v>
      </c>
      <c r="V958">
        <v>0.23230000000000001</v>
      </c>
      <c r="W958">
        <v>0.75</v>
      </c>
      <c r="X958">
        <v>0</v>
      </c>
      <c r="Y958">
        <v>0.83330000000000004</v>
      </c>
      <c r="Z958">
        <v>0.3957</v>
      </c>
      <c r="AA958">
        <v>0.33329999999999999</v>
      </c>
      <c r="AB958">
        <v>0.66669999999999996</v>
      </c>
      <c r="AC958">
        <v>0.6</v>
      </c>
      <c r="AD958">
        <v>0</v>
      </c>
      <c r="AE958">
        <v>0.33329999999999999</v>
      </c>
      <c r="AF958" t="s">
        <v>3915</v>
      </c>
      <c r="AG958" s="2">
        <v>3.472222222222222E-3</v>
      </c>
      <c r="AH958" t="s">
        <v>3911</v>
      </c>
      <c r="AI958">
        <v>3</v>
      </c>
      <c r="AJ958" t="s">
        <v>3914</v>
      </c>
      <c r="AK958" s="3">
        <v>39984</v>
      </c>
      <c r="AL958" s="10">
        <f>YEAR(ufc_fights_2[[#This Row],[date]])</f>
        <v>2009</v>
      </c>
      <c r="AM958" t="s">
        <v>4061</v>
      </c>
      <c r="AN958">
        <v>1</v>
      </c>
      <c r="AO958" t="s">
        <v>3913</v>
      </c>
      <c r="AP958">
        <f>IF(ufc_fights_2[[#This Row],[winner]]="Red",ufc_fights_2[[#This Row],[r_fighter_id]],ufc_fights_2[[#This Row],[b_fighter_id]])</f>
        <v>1887</v>
      </c>
      <c r="AQ958" t="str">
        <f>_xlfn.XLOOKUP(ufc_fights_2[[#This Row],[winnerID]],ufc_fighters[id],ufc_fighters[fighter_name],"xxx",0,1)</f>
        <v>Chris Lytle</v>
      </c>
    </row>
    <row r="959" spans="1:43">
      <c r="A959">
        <v>1887</v>
      </c>
      <c r="B959">
        <v>341</v>
      </c>
      <c r="C959">
        <f>_xlfn.XLOOKUP(ufc_fights_2[[#This Row],[r_fighter_id]],ufc_fighters[id],ufc_fighters[year],"xxx",0,1)</f>
        <v>1974</v>
      </c>
      <c r="D959">
        <f>_xlfn.XLOOKUP(ufc_fights_2[[#This Row],[b_fighter_id]],ufc_fighters[id],ufc_fighters[year],"Prázdné",0,1)</f>
        <v>1982</v>
      </c>
      <c r="E959" s="10">
        <f>YEAR(ufc_fights_2[[#This Row],[date]])-ufc_fights_2[[#This Row],[r_year]]</f>
        <v>34</v>
      </c>
      <c r="F959" s="10">
        <f>YEAR(ufc_fights_2[[#This Row],[date]])-ufc_fights_2[[#This Row],[b_year]]</f>
        <v>26</v>
      </c>
      <c r="G959">
        <v>1</v>
      </c>
      <c r="H959">
        <v>0</v>
      </c>
      <c r="I959">
        <v>0.70589999999999997</v>
      </c>
      <c r="J959">
        <v>0</v>
      </c>
      <c r="K959">
        <v>0.78259999999999996</v>
      </c>
      <c r="L959">
        <v>0.25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4.6296296296296294E-5</v>
      </c>
      <c r="T959" s="2">
        <v>0</v>
      </c>
      <c r="U959">
        <v>0.6875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1</v>
      </c>
      <c r="AC959">
        <v>0</v>
      </c>
      <c r="AD959">
        <v>0.75</v>
      </c>
      <c r="AE959">
        <v>0</v>
      </c>
      <c r="AF959" t="s">
        <v>3910</v>
      </c>
      <c r="AG959" s="2">
        <v>3.8194444444444446E-4</v>
      </c>
      <c r="AH959" t="s">
        <v>3911</v>
      </c>
      <c r="AI959">
        <v>3</v>
      </c>
      <c r="AJ959" t="s">
        <v>3949</v>
      </c>
      <c r="AK959" s="3">
        <v>39480</v>
      </c>
      <c r="AL959" s="10">
        <f>YEAR(ufc_fights_2[[#This Row],[date]])</f>
        <v>2008</v>
      </c>
      <c r="AM959" t="s">
        <v>4061</v>
      </c>
      <c r="AN959">
        <v>1</v>
      </c>
      <c r="AO959" t="s">
        <v>3913</v>
      </c>
      <c r="AP959">
        <f>IF(ufc_fights_2[[#This Row],[winner]]="Red",ufc_fights_2[[#This Row],[r_fighter_id]],ufc_fights_2[[#This Row],[b_fighter_id]])</f>
        <v>1887</v>
      </c>
      <c r="AQ959" t="str">
        <f>_xlfn.XLOOKUP(ufc_fights_2[[#This Row],[winnerID]],ufc_fighters[id],ufc_fighters[fighter_name],"xxx",0,1)</f>
        <v>Chris Lytle</v>
      </c>
    </row>
    <row r="960" spans="1:43">
      <c r="A960">
        <v>1887</v>
      </c>
      <c r="B960">
        <v>1095</v>
      </c>
      <c r="C960">
        <f>_xlfn.XLOOKUP(ufc_fights_2[[#This Row],[r_fighter_id]],ufc_fighters[id],ufc_fighters[year],"xxx",0,1)</f>
        <v>1974</v>
      </c>
      <c r="D960">
        <f>_xlfn.XLOOKUP(ufc_fights_2[[#This Row],[b_fighter_id]],ufc_fighters[id],ufc_fighters[year],"Prázdné",0,1)</f>
        <v>1977</v>
      </c>
      <c r="E960" s="10">
        <f>YEAR(ufc_fights_2[[#This Row],[date]])-ufc_fights_2[[#This Row],[r_year]]</f>
        <v>30</v>
      </c>
      <c r="F960" s="10">
        <f>YEAR(ufc_fights_2[[#This Row],[date]])-ufc_fights_2[[#This Row],[b_year]]</f>
        <v>27</v>
      </c>
      <c r="G960">
        <v>0</v>
      </c>
      <c r="H960">
        <v>0</v>
      </c>
      <c r="I960">
        <v>0.42499999999999999</v>
      </c>
      <c r="J960">
        <v>0.55100000000000005</v>
      </c>
      <c r="K960">
        <v>0.52080000000000004</v>
      </c>
      <c r="L960">
        <v>0.59260000000000002</v>
      </c>
      <c r="M960">
        <v>0.66669999999999996</v>
      </c>
      <c r="N960">
        <v>0</v>
      </c>
      <c r="O960">
        <v>1</v>
      </c>
      <c r="P960">
        <v>0</v>
      </c>
      <c r="Q960">
        <v>0</v>
      </c>
      <c r="R960">
        <v>0</v>
      </c>
      <c r="S960" s="2">
        <v>5.6712962962962967E-4</v>
      </c>
      <c r="T960" s="2">
        <v>3.1250000000000001E-4</v>
      </c>
      <c r="U960">
        <v>0.3548</v>
      </c>
      <c r="V960">
        <v>0.375</v>
      </c>
      <c r="W960">
        <v>0.58330000000000004</v>
      </c>
      <c r="X960">
        <v>0.83330000000000004</v>
      </c>
      <c r="Y960">
        <v>0.72729999999999995</v>
      </c>
      <c r="Z960">
        <v>0.3231</v>
      </c>
      <c r="AA960">
        <v>0.53569999999999995</v>
      </c>
      <c r="AB960">
        <v>0.86670000000000003</v>
      </c>
      <c r="AC960">
        <v>0.57140000000000002</v>
      </c>
      <c r="AD960">
        <v>0</v>
      </c>
      <c r="AE960">
        <v>0</v>
      </c>
      <c r="AF960" t="s">
        <v>3933</v>
      </c>
      <c r="AG960" s="2">
        <v>1.3310185185185185E-3</v>
      </c>
      <c r="AH960" t="s">
        <v>3911</v>
      </c>
      <c r="AI960">
        <v>3</v>
      </c>
      <c r="AJ960" t="s">
        <v>3939</v>
      </c>
      <c r="AK960" s="3">
        <v>38079</v>
      </c>
      <c r="AL960" s="10">
        <f>YEAR(ufc_fights_2[[#This Row],[date]])</f>
        <v>2004</v>
      </c>
      <c r="AM960" t="s">
        <v>4061</v>
      </c>
      <c r="AN960">
        <v>1</v>
      </c>
      <c r="AO960" t="s">
        <v>3913</v>
      </c>
      <c r="AP960">
        <f>IF(ufc_fights_2[[#This Row],[winner]]="Red",ufc_fights_2[[#This Row],[r_fighter_id]],ufc_fights_2[[#This Row],[b_fighter_id]])</f>
        <v>1887</v>
      </c>
      <c r="AQ960" t="str">
        <f>_xlfn.XLOOKUP(ufc_fights_2[[#This Row],[winnerID]],ufc_fighters[id],ufc_fighters[fighter_name],"xxx",0,1)</f>
        <v>Chris Lytle</v>
      </c>
    </row>
    <row r="961" spans="1:43">
      <c r="A961">
        <v>1887</v>
      </c>
      <c r="B961">
        <v>375</v>
      </c>
      <c r="C961">
        <f>_xlfn.XLOOKUP(ufc_fights_2[[#This Row],[r_fighter_id]],ufc_fighters[id],ufc_fighters[year],"xxx",0,1)</f>
        <v>1974</v>
      </c>
      <c r="D961">
        <f>_xlfn.XLOOKUP(ufc_fights_2[[#This Row],[b_fighter_id]],ufc_fighters[id],ufc_fighters[year],"Prázdné",0,1)</f>
        <v>1981</v>
      </c>
      <c r="E961" s="10">
        <f>YEAR(ufc_fights_2[[#This Row],[date]])-ufc_fights_2[[#This Row],[r_year]]</f>
        <v>36</v>
      </c>
      <c r="F961" s="10">
        <f>YEAR(ufc_fights_2[[#This Row],[date]])-ufc_fights_2[[#This Row],[b_year]]</f>
        <v>29</v>
      </c>
      <c r="G961">
        <v>0</v>
      </c>
      <c r="H961">
        <v>1</v>
      </c>
      <c r="I961">
        <v>0.38779999999999998</v>
      </c>
      <c r="J961">
        <v>0.59519999999999995</v>
      </c>
      <c r="K961">
        <v>0.55559999999999998</v>
      </c>
      <c r="L961">
        <v>0.63039999999999996</v>
      </c>
      <c r="M961">
        <v>0</v>
      </c>
      <c r="N961">
        <v>0.5</v>
      </c>
      <c r="O961">
        <v>4</v>
      </c>
      <c r="P961">
        <v>1</v>
      </c>
      <c r="Q961">
        <v>0</v>
      </c>
      <c r="R961">
        <v>0</v>
      </c>
      <c r="S961" s="2">
        <v>1.6898148148148148E-3</v>
      </c>
      <c r="T961" s="2">
        <v>1.1689814814814816E-3</v>
      </c>
      <c r="U961">
        <v>0.30769999999999997</v>
      </c>
      <c r="V961">
        <v>0.53849999999999998</v>
      </c>
      <c r="W961">
        <v>0.7</v>
      </c>
      <c r="X961">
        <v>0</v>
      </c>
      <c r="Y961">
        <v>0.6</v>
      </c>
      <c r="Z961">
        <v>0.32500000000000001</v>
      </c>
      <c r="AA961">
        <v>0.54549999999999998</v>
      </c>
      <c r="AB961">
        <v>0.66669999999999996</v>
      </c>
      <c r="AC961">
        <v>0.875</v>
      </c>
      <c r="AD961">
        <v>0</v>
      </c>
      <c r="AE961">
        <v>0</v>
      </c>
      <c r="AF961" t="s">
        <v>3933</v>
      </c>
      <c r="AG961" s="2">
        <v>1.4120370370370369E-3</v>
      </c>
      <c r="AH961" t="s">
        <v>3911</v>
      </c>
      <c r="AI961">
        <v>3</v>
      </c>
      <c r="AJ961" t="s">
        <v>3967</v>
      </c>
      <c r="AK961" s="3">
        <v>40362</v>
      </c>
      <c r="AL961" s="10">
        <f>YEAR(ufc_fights_2[[#This Row],[date]])</f>
        <v>2010</v>
      </c>
      <c r="AM961" t="s">
        <v>4061</v>
      </c>
      <c r="AN961">
        <v>1</v>
      </c>
      <c r="AO961" t="s">
        <v>3913</v>
      </c>
      <c r="AP961">
        <f>IF(ufc_fights_2[[#This Row],[winner]]="Red",ufc_fights_2[[#This Row],[r_fighter_id]],ufc_fights_2[[#This Row],[b_fighter_id]])</f>
        <v>1887</v>
      </c>
      <c r="AQ961" t="str">
        <f>_xlfn.XLOOKUP(ufc_fights_2[[#This Row],[winnerID]],ufc_fighters[id],ufc_fighters[fighter_name],"xxx",0,1)</f>
        <v>Chris Lytle</v>
      </c>
    </row>
    <row r="962" spans="1:43">
      <c r="A962">
        <v>1273</v>
      </c>
      <c r="B962">
        <v>2794</v>
      </c>
      <c r="C962">
        <f>_xlfn.XLOOKUP(ufc_fights_2[[#This Row],[r_fighter_id]],ufc_fighters[id],ufc_fighters[year],"xxx",0,1)</f>
        <v>1982</v>
      </c>
      <c r="D962">
        <f>_xlfn.XLOOKUP(ufc_fights_2[[#This Row],[b_fighter_id]],ufc_fighters[id],ufc_fighters[year],"Prázdné",0,1)</f>
        <v>1980</v>
      </c>
      <c r="E962" s="10">
        <f>YEAR(ufc_fights_2[[#This Row],[date]])-ufc_fights_2[[#This Row],[r_year]]</f>
        <v>30</v>
      </c>
      <c r="F962" s="10">
        <f>YEAR(ufc_fights_2[[#This Row],[date]])-ufc_fights_2[[#This Row],[b_year]]</f>
        <v>32</v>
      </c>
      <c r="G962">
        <v>0</v>
      </c>
      <c r="H962">
        <v>0</v>
      </c>
      <c r="I962">
        <v>0.46100000000000002</v>
      </c>
      <c r="J962">
        <v>0.45519999999999999</v>
      </c>
      <c r="K962">
        <v>0.56669999999999998</v>
      </c>
      <c r="L962">
        <v>0.48609999999999998</v>
      </c>
      <c r="M962">
        <v>0.42859999999999998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4.7337962962962967E-3</v>
      </c>
      <c r="T962" s="2">
        <v>5.2083333333333333E-4</v>
      </c>
      <c r="U962">
        <v>0.40479999999999999</v>
      </c>
      <c r="V962">
        <v>0.3407</v>
      </c>
      <c r="W962">
        <v>0.83330000000000004</v>
      </c>
      <c r="X962">
        <v>1</v>
      </c>
      <c r="Y962">
        <v>0.77270000000000005</v>
      </c>
      <c r="Z962">
        <v>0.38779999999999998</v>
      </c>
      <c r="AA962">
        <v>0.38529999999999998</v>
      </c>
      <c r="AB962">
        <v>0.625</v>
      </c>
      <c r="AC962">
        <v>0.75</v>
      </c>
      <c r="AD962">
        <v>0.62960000000000005</v>
      </c>
      <c r="AE962">
        <v>1</v>
      </c>
      <c r="AF962" t="s">
        <v>3915</v>
      </c>
      <c r="AG962" s="2">
        <v>3.472222222222222E-3</v>
      </c>
      <c r="AH962" t="s">
        <v>3911</v>
      </c>
      <c r="AI962">
        <v>3</v>
      </c>
      <c r="AJ962" t="s">
        <v>3931</v>
      </c>
      <c r="AK962" s="3">
        <v>41181</v>
      </c>
      <c r="AL962" s="10">
        <f>YEAR(ufc_fights_2[[#This Row],[date]])</f>
        <v>2012</v>
      </c>
      <c r="AM962" t="s">
        <v>4061</v>
      </c>
      <c r="AN962">
        <v>89</v>
      </c>
      <c r="AO962" t="s">
        <v>3913</v>
      </c>
      <c r="AP962">
        <f>IF(ufc_fights_2[[#This Row],[winner]]="Red",ufc_fights_2[[#This Row],[r_fighter_id]],ufc_fights_2[[#This Row],[b_fighter_id]])</f>
        <v>1273</v>
      </c>
      <c r="AQ962" t="str">
        <f>_xlfn.XLOOKUP(ufc_fights_2[[#This Row],[winnerID]],ufc_fighters[id],ufc_fighters[fighter_name],"xxx",0,1)</f>
        <v>Dan Hardy</v>
      </c>
    </row>
    <row r="963" spans="1:43">
      <c r="A963">
        <v>2939</v>
      </c>
      <c r="B963">
        <v>1887</v>
      </c>
      <c r="C963">
        <f>_xlfn.XLOOKUP(ufc_fights_2[[#This Row],[r_fighter_id]],ufc_fighters[id],ufc_fighters[year],"xxx",0,1)</f>
        <v>1974</v>
      </c>
      <c r="D963">
        <f>_xlfn.XLOOKUP(ufc_fights_2[[#This Row],[b_fighter_id]],ufc_fighters[id],ufc_fighters[year],"Prázdné",0,1)</f>
        <v>1974</v>
      </c>
      <c r="E963" s="10">
        <f>YEAR(ufc_fights_2[[#This Row],[date]])-ufc_fights_2[[#This Row],[r_year]]</f>
        <v>36</v>
      </c>
      <c r="F963" s="10">
        <f>YEAR(ufc_fights_2[[#This Row],[date]])-ufc_fights_2[[#This Row],[b_year]]</f>
        <v>36</v>
      </c>
      <c r="G963">
        <v>0</v>
      </c>
      <c r="H963">
        <v>0</v>
      </c>
      <c r="I963">
        <v>0.41610000000000003</v>
      </c>
      <c r="J963">
        <v>0.51519999999999999</v>
      </c>
      <c r="K963">
        <v>0.42770000000000002</v>
      </c>
      <c r="L963">
        <v>0.54259999999999997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</v>
      </c>
      <c r="T963" s="2">
        <v>0</v>
      </c>
      <c r="U963">
        <v>0.28320000000000001</v>
      </c>
      <c r="V963">
        <v>0.4819</v>
      </c>
      <c r="W963">
        <v>0.81359999999999999</v>
      </c>
      <c r="X963">
        <v>0.92310000000000003</v>
      </c>
      <c r="Y963">
        <v>0</v>
      </c>
      <c r="Z963">
        <v>0.41689999999999999</v>
      </c>
      <c r="AA963">
        <v>0.51190000000000002</v>
      </c>
      <c r="AB963">
        <v>0.33329999999999999</v>
      </c>
      <c r="AC963">
        <v>0.75</v>
      </c>
      <c r="AD963">
        <v>0</v>
      </c>
      <c r="AE963">
        <v>0</v>
      </c>
      <c r="AF963" t="s">
        <v>3915</v>
      </c>
      <c r="AG963" s="2">
        <v>3.472222222222222E-3</v>
      </c>
      <c r="AH963" t="s">
        <v>3911</v>
      </c>
      <c r="AI963">
        <v>3</v>
      </c>
      <c r="AJ963" t="s">
        <v>3914</v>
      </c>
      <c r="AK963" s="3">
        <v>40446</v>
      </c>
      <c r="AL963" s="10">
        <f>YEAR(ufc_fights_2[[#This Row],[date]])</f>
        <v>2010</v>
      </c>
      <c r="AM963" t="s">
        <v>4061</v>
      </c>
      <c r="AN963">
        <v>148</v>
      </c>
      <c r="AO963" t="s">
        <v>3918</v>
      </c>
      <c r="AP963">
        <f>IF(ufc_fights_2[[#This Row],[winner]]="Red",ufc_fights_2[[#This Row],[r_fighter_id]],ufc_fights_2[[#This Row],[b_fighter_id]])</f>
        <v>1887</v>
      </c>
      <c r="AQ963" t="str">
        <f>_xlfn.XLOOKUP(ufc_fights_2[[#This Row],[winnerID]],ufc_fighters[id],ufc_fighters[fighter_name],"xxx",0,1)</f>
        <v>Chris Lytle</v>
      </c>
    </row>
    <row r="964" spans="1:43">
      <c r="A964">
        <v>1273</v>
      </c>
      <c r="B964">
        <v>706</v>
      </c>
      <c r="C964">
        <f>_xlfn.XLOOKUP(ufc_fights_2[[#This Row],[r_fighter_id]],ufc_fighters[id],ufc_fighters[year],"xxx",0,1)</f>
        <v>1982</v>
      </c>
      <c r="D964">
        <f>_xlfn.XLOOKUP(ufc_fights_2[[#This Row],[b_fighter_id]],ufc_fighters[id],ufc_fighters[year],"Prázdné",0,1)</f>
        <v>1973</v>
      </c>
      <c r="E964" s="10">
        <f>YEAR(ufc_fights_2[[#This Row],[date]])-ufc_fights_2[[#This Row],[r_year]]</f>
        <v>27</v>
      </c>
      <c r="F964" s="10">
        <f>YEAR(ufc_fights_2[[#This Row],[date]])-ufc_fights_2[[#This Row],[b_year]]</f>
        <v>36</v>
      </c>
      <c r="G964">
        <v>1</v>
      </c>
      <c r="H964">
        <v>0</v>
      </c>
      <c r="I964">
        <v>0.45900000000000002</v>
      </c>
      <c r="J964">
        <v>0.46339999999999998</v>
      </c>
      <c r="K964">
        <v>0.66969999999999996</v>
      </c>
      <c r="L964">
        <v>0.78200000000000003</v>
      </c>
      <c r="M964">
        <v>1</v>
      </c>
      <c r="N964">
        <v>0.33329999999999999</v>
      </c>
      <c r="O964">
        <v>0</v>
      </c>
      <c r="P964">
        <v>3</v>
      </c>
      <c r="Q964">
        <v>0</v>
      </c>
      <c r="R964">
        <v>0</v>
      </c>
      <c r="S964" s="2">
        <v>3.0787037037037037E-3</v>
      </c>
      <c r="T964" s="2">
        <v>4.2129629629629626E-3</v>
      </c>
      <c r="U964">
        <v>0.3256</v>
      </c>
      <c r="V964">
        <v>0.37930000000000003</v>
      </c>
      <c r="W964">
        <v>0.7</v>
      </c>
      <c r="X964">
        <v>0.875</v>
      </c>
      <c r="Y964">
        <v>1</v>
      </c>
      <c r="Z964">
        <v>0.36359999999999998</v>
      </c>
      <c r="AA964">
        <v>0.4</v>
      </c>
      <c r="AB964">
        <v>0.66669999999999996</v>
      </c>
      <c r="AC964">
        <v>0.6</v>
      </c>
      <c r="AD964">
        <v>0.46150000000000002</v>
      </c>
      <c r="AE964">
        <v>0.66669999999999996</v>
      </c>
      <c r="AF964" t="s">
        <v>3922</v>
      </c>
      <c r="AG964" s="2">
        <v>3.472222222222222E-3</v>
      </c>
      <c r="AH964" t="s">
        <v>3911</v>
      </c>
      <c r="AI964">
        <v>3</v>
      </c>
      <c r="AJ964" t="s">
        <v>3931</v>
      </c>
      <c r="AK964" s="3">
        <v>39977</v>
      </c>
      <c r="AL964" s="10">
        <f>YEAR(ufc_fights_2[[#This Row],[date]])</f>
        <v>2009</v>
      </c>
      <c r="AM964" t="s">
        <v>4061</v>
      </c>
      <c r="AN964">
        <v>91</v>
      </c>
      <c r="AO964" t="s">
        <v>3913</v>
      </c>
      <c r="AP964">
        <f>IF(ufc_fights_2[[#This Row],[winner]]="Red",ufc_fights_2[[#This Row],[r_fighter_id]],ufc_fights_2[[#This Row],[b_fighter_id]])</f>
        <v>1273</v>
      </c>
      <c r="AQ964" t="str">
        <f>_xlfn.XLOOKUP(ufc_fights_2[[#This Row],[winnerID]],ufc_fighters[id],ufc_fighters[fighter_name],"xxx",0,1)</f>
        <v>Dan Hardy</v>
      </c>
    </row>
    <row r="965" spans="1:43">
      <c r="A965">
        <v>2594</v>
      </c>
      <c r="B965">
        <v>1073</v>
      </c>
      <c r="C965">
        <f>_xlfn.XLOOKUP(ufc_fights_2[[#This Row],[r_fighter_id]],ufc_fighters[id],ufc_fighters[year],"xxx",0,1)</f>
        <v>1975</v>
      </c>
      <c r="D965">
        <f>_xlfn.XLOOKUP(ufc_fights_2[[#This Row],[b_fighter_id]],ufc_fighters[id],ufc_fighters[year],"Prázdné",0,1)</f>
        <v>1987</v>
      </c>
      <c r="E965" s="10">
        <f>YEAR(ufc_fights_2[[#This Row],[date]])-ufc_fights_2[[#This Row],[r_year]]</f>
        <v>41</v>
      </c>
      <c r="F965" s="10">
        <f>YEAR(ufc_fights_2[[#This Row],[date]])-ufc_fights_2[[#This Row],[b_year]]</f>
        <v>29</v>
      </c>
      <c r="G965">
        <v>0</v>
      </c>
      <c r="H965">
        <v>1</v>
      </c>
      <c r="I965">
        <v>0.20830000000000001</v>
      </c>
      <c r="J965">
        <v>0.48280000000000001</v>
      </c>
      <c r="K965">
        <v>0.24</v>
      </c>
      <c r="L965">
        <v>0.55879999999999996</v>
      </c>
      <c r="M965">
        <v>0</v>
      </c>
      <c r="N965">
        <v>0.5</v>
      </c>
      <c r="O965">
        <v>0</v>
      </c>
      <c r="P965">
        <v>0</v>
      </c>
      <c r="Q965">
        <v>0</v>
      </c>
      <c r="R965">
        <v>0</v>
      </c>
      <c r="S965" s="2">
        <v>0</v>
      </c>
      <c r="T965" s="2">
        <v>1.0300925925925926E-3</v>
      </c>
      <c r="U965">
        <v>9.5200000000000007E-2</v>
      </c>
      <c r="V965">
        <v>0.48149999999999998</v>
      </c>
      <c r="W965">
        <v>1</v>
      </c>
      <c r="X965">
        <v>1</v>
      </c>
      <c r="Y965">
        <v>0</v>
      </c>
      <c r="Z965">
        <v>0.21740000000000001</v>
      </c>
      <c r="AA965">
        <v>0.46150000000000002</v>
      </c>
      <c r="AB965">
        <v>0</v>
      </c>
      <c r="AC965">
        <v>1</v>
      </c>
      <c r="AD965">
        <v>0</v>
      </c>
      <c r="AE965">
        <v>0.5</v>
      </c>
      <c r="AF965" t="s">
        <v>3910</v>
      </c>
      <c r="AG965" s="2">
        <v>2.476851851851852E-3</v>
      </c>
      <c r="AH965" t="s">
        <v>3911</v>
      </c>
      <c r="AI965">
        <v>3</v>
      </c>
      <c r="AJ965" t="s">
        <v>3928</v>
      </c>
      <c r="AK965" s="3">
        <v>42734</v>
      </c>
      <c r="AL965" s="10">
        <f>YEAR(ufc_fights_2[[#This Row],[date]])</f>
        <v>2016</v>
      </c>
      <c r="AM965" t="s">
        <v>4061</v>
      </c>
      <c r="AN965">
        <v>1</v>
      </c>
      <c r="AO965" t="s">
        <v>3918</v>
      </c>
      <c r="AP965">
        <f>IF(ufc_fights_2[[#This Row],[winner]]="Red",ufc_fights_2[[#This Row],[r_fighter_id]],ufc_fights_2[[#This Row],[b_fighter_id]])</f>
        <v>1073</v>
      </c>
      <c r="AQ965" t="str">
        <f>_xlfn.XLOOKUP(ufc_fights_2[[#This Row],[winnerID]],ufc_fighters[id],ufc_fighters[fighter_name],"xxx",0,1)</f>
        <v>Alex Garcia</v>
      </c>
    </row>
    <row r="966" spans="1:43">
      <c r="A966">
        <v>851</v>
      </c>
      <c r="B966">
        <v>1304</v>
      </c>
      <c r="C966">
        <f>_xlfn.XLOOKUP(ufc_fights_2[[#This Row],[r_fighter_id]],ufc_fighters[id],ufc_fighters[year],"xxx",0,1)</f>
        <v>1980</v>
      </c>
      <c r="D966">
        <f>_xlfn.XLOOKUP(ufc_fights_2[[#This Row],[b_fighter_id]],ufc_fighters[id],ufc_fighters[year],"Prázdné",0,1)</f>
        <v>1984</v>
      </c>
      <c r="E966" s="10">
        <f>YEAR(ufc_fights_2[[#This Row],[date]])-ufc_fights_2[[#This Row],[r_year]]</f>
        <v>32</v>
      </c>
      <c r="F966" s="10">
        <f>YEAR(ufc_fights_2[[#This Row],[date]])-ufc_fights_2[[#This Row],[b_year]]</f>
        <v>28</v>
      </c>
      <c r="G966">
        <v>0</v>
      </c>
      <c r="H966">
        <v>0</v>
      </c>
      <c r="I966">
        <v>0.3977</v>
      </c>
      <c r="J966">
        <v>0.44579999999999997</v>
      </c>
      <c r="K966">
        <v>0.4904</v>
      </c>
      <c r="L966">
        <v>0.57410000000000005</v>
      </c>
      <c r="M966">
        <v>6.6699999999999995E-2</v>
      </c>
      <c r="N966">
        <v>1</v>
      </c>
      <c r="O966">
        <v>0</v>
      </c>
      <c r="P966">
        <v>1</v>
      </c>
      <c r="Q966">
        <v>0</v>
      </c>
      <c r="R966">
        <v>1</v>
      </c>
      <c r="S966" s="2">
        <v>2.0138888888888888E-3</v>
      </c>
      <c r="T966" s="2">
        <v>2.2685185185185187E-3</v>
      </c>
      <c r="U966">
        <v>0.24529999999999999</v>
      </c>
      <c r="V966">
        <v>0.34379999999999999</v>
      </c>
      <c r="W966">
        <v>0.6</v>
      </c>
      <c r="X966">
        <v>0.65</v>
      </c>
      <c r="Y966">
        <v>0.66669999999999996</v>
      </c>
      <c r="Z966">
        <v>0.41560000000000002</v>
      </c>
      <c r="AA966">
        <v>0.3115</v>
      </c>
      <c r="AB966">
        <v>0.25</v>
      </c>
      <c r="AC966">
        <v>0.8095</v>
      </c>
      <c r="AD966">
        <v>0.28570000000000001</v>
      </c>
      <c r="AE966">
        <v>1</v>
      </c>
      <c r="AF966" t="s">
        <v>3922</v>
      </c>
      <c r="AG966" s="2">
        <v>3.472222222222222E-3</v>
      </c>
      <c r="AH966" t="s">
        <v>3911</v>
      </c>
      <c r="AI966">
        <v>3</v>
      </c>
      <c r="AJ966" t="s">
        <v>3939</v>
      </c>
      <c r="AK966" s="3">
        <v>41111</v>
      </c>
      <c r="AL966" s="10">
        <f>YEAR(ufc_fights_2[[#This Row],[date]])</f>
        <v>2012</v>
      </c>
      <c r="AM966" t="s">
        <v>4061</v>
      </c>
      <c r="AN966">
        <v>54</v>
      </c>
      <c r="AO966" t="s">
        <v>3918</v>
      </c>
      <c r="AP966">
        <f>IF(ufc_fights_2[[#This Row],[winner]]="Red",ufc_fights_2[[#This Row],[r_fighter_id]],ufc_fights_2[[#This Row],[b_fighter_id]])</f>
        <v>1304</v>
      </c>
      <c r="AQ966" t="str">
        <f>_xlfn.XLOOKUP(ufc_fights_2[[#This Row],[winnerID]],ufc_fighters[id],ufc_fighters[fighter_name],"xxx",0,1)</f>
        <v>James Head</v>
      </c>
    </row>
    <row r="967" spans="1:43">
      <c r="A967">
        <v>2</v>
      </c>
      <c r="B967">
        <v>1304</v>
      </c>
      <c r="C967">
        <f>_xlfn.XLOOKUP(ufc_fights_2[[#This Row],[r_fighter_id]],ufc_fighters[id],ufc_fighters[year],"xxx",0,1)</f>
        <v>1978</v>
      </c>
      <c r="D967">
        <f>_xlfn.XLOOKUP(ufc_fights_2[[#This Row],[b_fighter_id]],ufc_fighters[id],ufc_fighters[year],"Prázdné",0,1)</f>
        <v>1984</v>
      </c>
      <c r="E967" s="10">
        <f>YEAR(ufc_fights_2[[#This Row],[date]])-ufc_fights_2[[#This Row],[r_year]]</f>
        <v>34</v>
      </c>
      <c r="F967" s="10">
        <f>YEAR(ufc_fights_2[[#This Row],[date]])-ufc_fights_2[[#This Row],[b_year]]</f>
        <v>28</v>
      </c>
      <c r="G967">
        <v>0</v>
      </c>
      <c r="H967">
        <v>0</v>
      </c>
      <c r="I967">
        <v>0.61109999999999998</v>
      </c>
      <c r="J967">
        <v>0.4884</v>
      </c>
      <c r="K967">
        <v>0.67859999999999998</v>
      </c>
      <c r="L967">
        <v>0.56000000000000005</v>
      </c>
      <c r="M967">
        <v>0.33329999999999999</v>
      </c>
      <c r="N967">
        <v>0</v>
      </c>
      <c r="O967">
        <v>0</v>
      </c>
      <c r="P967">
        <v>1</v>
      </c>
      <c r="Q967">
        <v>0</v>
      </c>
      <c r="R967">
        <v>0</v>
      </c>
      <c r="S967" s="2">
        <v>1.3310185185185185E-3</v>
      </c>
      <c r="T967" s="2">
        <v>4.9768518518518521E-4</v>
      </c>
      <c r="U967">
        <v>0.53849999999999998</v>
      </c>
      <c r="V967">
        <v>0.44440000000000002</v>
      </c>
      <c r="W967">
        <v>1</v>
      </c>
      <c r="X967">
        <v>0.66669999999999996</v>
      </c>
      <c r="Y967">
        <v>0</v>
      </c>
      <c r="Z967">
        <v>0.5</v>
      </c>
      <c r="AA967">
        <v>0.32140000000000002</v>
      </c>
      <c r="AB967">
        <v>0.66669999999999996</v>
      </c>
      <c r="AC967">
        <v>0.83330000000000004</v>
      </c>
      <c r="AD967">
        <v>1</v>
      </c>
      <c r="AE967">
        <v>0.66669999999999996</v>
      </c>
      <c r="AF967" t="s">
        <v>3933</v>
      </c>
      <c r="AG967" s="2">
        <v>3.1597222222222222E-3</v>
      </c>
      <c r="AH967" t="s">
        <v>3911</v>
      </c>
      <c r="AI967">
        <v>3</v>
      </c>
      <c r="AJ967" t="s">
        <v>4043</v>
      </c>
      <c r="AK967" s="3">
        <v>41013</v>
      </c>
      <c r="AL967" s="10">
        <f>YEAR(ufc_fights_2[[#This Row],[date]])</f>
        <v>2012</v>
      </c>
      <c r="AM967" t="s">
        <v>4061</v>
      </c>
      <c r="AN967">
        <v>86</v>
      </c>
      <c r="AO967" t="s">
        <v>3918</v>
      </c>
      <c r="AP967">
        <f>IF(ufc_fights_2[[#This Row],[winner]]="Red",ufc_fights_2[[#This Row],[r_fighter_id]],ufc_fights_2[[#This Row],[b_fighter_id]])</f>
        <v>1304</v>
      </c>
      <c r="AQ967" t="str">
        <f>_xlfn.XLOOKUP(ufc_fights_2[[#This Row],[winnerID]],ufc_fighters[id],ufc_fighters[fighter_name],"xxx",0,1)</f>
        <v>James Head</v>
      </c>
    </row>
    <row r="968" spans="1:43">
      <c r="A968">
        <v>3176</v>
      </c>
      <c r="B968">
        <v>1073</v>
      </c>
      <c r="C968">
        <f>_xlfn.XLOOKUP(ufc_fights_2[[#This Row],[r_fighter_id]],ufc_fighters[id],ufc_fighters[year],"xxx",0,1)</f>
        <v>1979</v>
      </c>
      <c r="D968">
        <f>_xlfn.XLOOKUP(ufc_fights_2[[#This Row],[b_fighter_id]],ufc_fighters[id],ufc_fighters[year],"Prázdné",0,1)</f>
        <v>1987</v>
      </c>
      <c r="E968" s="10">
        <f>YEAR(ufc_fights_2[[#This Row],[date]])-ufc_fights_2[[#This Row],[r_year]]</f>
        <v>36</v>
      </c>
      <c r="F968" s="10">
        <f>YEAR(ufc_fights_2[[#This Row],[date]])-ufc_fights_2[[#This Row],[b_year]]</f>
        <v>28</v>
      </c>
      <c r="G968">
        <v>0</v>
      </c>
      <c r="H968">
        <v>0</v>
      </c>
      <c r="I968">
        <v>0.2021</v>
      </c>
      <c r="J968">
        <v>0.23530000000000001</v>
      </c>
      <c r="K968">
        <v>0.3629</v>
      </c>
      <c r="L968">
        <v>0.40439999999999998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 s="2">
        <v>1.0416666666666667E-4</v>
      </c>
      <c r="T968" s="2">
        <v>4.1898148148148146E-3</v>
      </c>
      <c r="U968">
        <v>0.16470000000000001</v>
      </c>
      <c r="V968">
        <v>0.2268</v>
      </c>
      <c r="W968">
        <v>0.57140000000000002</v>
      </c>
      <c r="X968">
        <v>0.5</v>
      </c>
      <c r="Y968">
        <v>0</v>
      </c>
      <c r="Z968">
        <v>0.1978</v>
      </c>
      <c r="AA968">
        <v>0.18890000000000001</v>
      </c>
      <c r="AB968">
        <v>0.33329999999999999</v>
      </c>
      <c r="AC968">
        <v>1</v>
      </c>
      <c r="AD968">
        <v>0</v>
      </c>
      <c r="AE968">
        <v>0.5</v>
      </c>
      <c r="AF968" t="s">
        <v>3915</v>
      </c>
      <c r="AG968" s="2">
        <v>3.472222222222222E-3</v>
      </c>
      <c r="AH968" t="s">
        <v>3911</v>
      </c>
      <c r="AI968">
        <v>3</v>
      </c>
      <c r="AJ968" t="s">
        <v>3914</v>
      </c>
      <c r="AK968" s="3">
        <v>42196</v>
      </c>
      <c r="AL968" s="10">
        <f>YEAR(ufc_fights_2[[#This Row],[date]])</f>
        <v>2015</v>
      </c>
      <c r="AM968" t="s">
        <v>4061</v>
      </c>
      <c r="AN968">
        <v>1</v>
      </c>
      <c r="AO968" t="s">
        <v>3918</v>
      </c>
      <c r="AP968">
        <f>IF(ufc_fights_2[[#This Row],[winner]]="Red",ufc_fights_2[[#This Row],[r_fighter_id]],ufc_fights_2[[#This Row],[b_fighter_id]])</f>
        <v>1073</v>
      </c>
      <c r="AQ968" t="str">
        <f>_xlfn.XLOOKUP(ufc_fights_2[[#This Row],[winnerID]],ufc_fighters[id],ufc_fighters[fighter_name],"xxx",0,1)</f>
        <v>Alex Garcia</v>
      </c>
    </row>
    <row r="969" spans="1:43">
      <c r="A969">
        <v>2816</v>
      </c>
      <c r="B969">
        <v>1073</v>
      </c>
      <c r="C969">
        <f>_xlfn.XLOOKUP(ufc_fights_2[[#This Row],[r_fighter_id]],ufc_fighters[id],ufc_fighters[year],"xxx",0,1)</f>
        <v>1984</v>
      </c>
      <c r="D969">
        <f>_xlfn.XLOOKUP(ufc_fights_2[[#This Row],[b_fighter_id]],ufc_fighters[id],ufc_fighters[year],"Prázdné",0,1)</f>
        <v>1987</v>
      </c>
      <c r="E969" s="10">
        <f>YEAR(ufc_fights_2[[#This Row],[date]])-ufc_fights_2[[#This Row],[r_year]]</f>
        <v>33</v>
      </c>
      <c r="F969" s="10">
        <f>YEAR(ufc_fights_2[[#This Row],[date]])-ufc_fights_2[[#This Row],[b_year]]</f>
        <v>30</v>
      </c>
      <c r="G969">
        <v>0</v>
      </c>
      <c r="H969">
        <v>0</v>
      </c>
      <c r="I969">
        <v>0.37040000000000001</v>
      </c>
      <c r="J969">
        <v>0.25</v>
      </c>
      <c r="K969">
        <v>0.37040000000000001</v>
      </c>
      <c r="L969">
        <v>0.53849999999999998</v>
      </c>
      <c r="M969">
        <v>0</v>
      </c>
      <c r="N969">
        <v>0.42859999999999998</v>
      </c>
      <c r="O969">
        <v>0</v>
      </c>
      <c r="P969">
        <v>1</v>
      </c>
      <c r="Q969">
        <v>0</v>
      </c>
      <c r="R969">
        <v>0</v>
      </c>
      <c r="S969" s="2">
        <v>0</v>
      </c>
      <c r="T969" s="2">
        <v>2.1759259259259258E-3</v>
      </c>
      <c r="U969">
        <v>0.25</v>
      </c>
      <c r="V969">
        <v>0.25</v>
      </c>
      <c r="W969">
        <v>0.375</v>
      </c>
      <c r="X969">
        <v>1</v>
      </c>
      <c r="Y969">
        <v>0</v>
      </c>
      <c r="Z969">
        <v>0.37040000000000001</v>
      </c>
      <c r="AA969">
        <v>0.2</v>
      </c>
      <c r="AB969">
        <v>0</v>
      </c>
      <c r="AC969">
        <v>0</v>
      </c>
      <c r="AD969">
        <v>0</v>
      </c>
      <c r="AE969">
        <v>0.66669999999999996</v>
      </c>
      <c r="AF969" t="s">
        <v>3933</v>
      </c>
      <c r="AG969" s="2">
        <v>2.3379629629629631E-3</v>
      </c>
      <c r="AH969" t="s">
        <v>3911</v>
      </c>
      <c r="AI969">
        <v>3</v>
      </c>
      <c r="AJ969" t="s">
        <v>3946</v>
      </c>
      <c r="AK969" s="3">
        <v>43064</v>
      </c>
      <c r="AL969" s="10">
        <f>YEAR(ufc_fights_2[[#This Row],[date]])</f>
        <v>2017</v>
      </c>
      <c r="AM969" t="s">
        <v>4061</v>
      </c>
      <c r="AN969">
        <v>59</v>
      </c>
      <c r="AO969" t="s">
        <v>3918</v>
      </c>
      <c r="AP969">
        <f>IF(ufc_fights_2[[#This Row],[winner]]="Red",ufc_fights_2[[#This Row],[r_fighter_id]],ufc_fights_2[[#This Row],[b_fighter_id]])</f>
        <v>1073</v>
      </c>
      <c r="AQ969" t="str">
        <f>_xlfn.XLOOKUP(ufc_fights_2[[#This Row],[winnerID]],ufc_fighters[id],ufc_fighters[fighter_name],"xxx",0,1)</f>
        <v>Alex Garcia</v>
      </c>
    </row>
    <row r="970" spans="1:43">
      <c r="A970">
        <v>3085</v>
      </c>
      <c r="B970">
        <v>1073</v>
      </c>
      <c r="C970">
        <f>_xlfn.XLOOKUP(ufc_fights_2[[#This Row],[r_fighter_id]],ufc_fighters[id],ufc_fighters[year],"xxx",0,1)</f>
        <v>1987</v>
      </c>
      <c r="D970">
        <f>_xlfn.XLOOKUP(ufc_fights_2[[#This Row],[b_fighter_id]],ufc_fighters[id],ufc_fighters[year],"Prázdné",0,1)</f>
        <v>1987</v>
      </c>
      <c r="E970" s="10">
        <f>YEAR(ufc_fights_2[[#This Row],[date]])-ufc_fights_2[[#This Row],[r_year]]</f>
        <v>27</v>
      </c>
      <c r="F970" s="10">
        <f>YEAR(ufc_fights_2[[#This Row],[date]])-ufc_fights_2[[#This Row],[b_year]]</f>
        <v>27</v>
      </c>
      <c r="G970">
        <v>0</v>
      </c>
      <c r="H970">
        <v>1</v>
      </c>
      <c r="I970">
        <v>0.36249999999999999</v>
      </c>
      <c r="J970">
        <v>0.45190000000000002</v>
      </c>
      <c r="K970">
        <v>0.378</v>
      </c>
      <c r="L970">
        <v>0.46479999999999999</v>
      </c>
      <c r="M970">
        <v>0</v>
      </c>
      <c r="N970">
        <v>0.72729999999999995</v>
      </c>
      <c r="O970">
        <v>0</v>
      </c>
      <c r="P970">
        <v>0</v>
      </c>
      <c r="Q970">
        <v>1</v>
      </c>
      <c r="R970">
        <v>0</v>
      </c>
      <c r="S970" s="2">
        <v>2.6620370370370372E-4</v>
      </c>
      <c r="T970" s="2">
        <v>3.1597222222222222E-3</v>
      </c>
      <c r="U970">
        <v>0.31819999999999998</v>
      </c>
      <c r="V970">
        <v>0.42059999999999997</v>
      </c>
      <c r="W970">
        <v>0.36840000000000001</v>
      </c>
      <c r="X970">
        <v>1</v>
      </c>
      <c r="Y970">
        <v>1</v>
      </c>
      <c r="Z970">
        <v>0.35249999999999998</v>
      </c>
      <c r="AA970">
        <v>0.4425</v>
      </c>
      <c r="AB970">
        <v>0.42859999999999998</v>
      </c>
      <c r="AC970">
        <v>0.55000000000000004</v>
      </c>
      <c r="AD970">
        <v>0</v>
      </c>
      <c r="AE970">
        <v>0</v>
      </c>
      <c r="AF970" t="s">
        <v>3922</v>
      </c>
      <c r="AG970" s="2">
        <v>3.472222222222222E-3</v>
      </c>
      <c r="AH970" t="s">
        <v>3911</v>
      </c>
      <c r="AI970">
        <v>3</v>
      </c>
      <c r="AJ970" t="s">
        <v>4067</v>
      </c>
      <c r="AK970" s="3">
        <v>41713</v>
      </c>
      <c r="AL970" s="10">
        <f>YEAR(ufc_fights_2[[#This Row],[date]])</f>
        <v>2014</v>
      </c>
      <c r="AM970" t="s">
        <v>4061</v>
      </c>
      <c r="AN970">
        <v>98</v>
      </c>
      <c r="AO970" t="s">
        <v>3918</v>
      </c>
      <c r="AP970">
        <f>IF(ufc_fights_2[[#This Row],[winner]]="Red",ufc_fights_2[[#This Row],[r_fighter_id]],ufc_fights_2[[#This Row],[b_fighter_id]])</f>
        <v>1073</v>
      </c>
      <c r="AQ970" t="str">
        <f>_xlfn.XLOOKUP(ufc_fights_2[[#This Row],[winnerID]],ufc_fighters[id],ufc_fighters[fighter_name],"xxx",0,1)</f>
        <v>Alex Garcia</v>
      </c>
    </row>
    <row r="971" spans="1:43">
      <c r="A971">
        <v>3411</v>
      </c>
      <c r="B971">
        <v>1073</v>
      </c>
      <c r="C971">
        <f>_xlfn.XLOOKUP(ufc_fights_2[[#This Row],[r_fighter_id]],ufc_fighters[id],ufc_fighters[year],"xxx",0,1)</f>
        <v>1989</v>
      </c>
      <c r="D971">
        <f>_xlfn.XLOOKUP(ufc_fights_2[[#This Row],[b_fighter_id]],ufc_fighters[id],ufc_fighters[year],"Prázdné",0,1)</f>
        <v>1987</v>
      </c>
      <c r="E971" s="10">
        <f>YEAR(ufc_fights_2[[#This Row],[date]])-ufc_fights_2[[#This Row],[r_year]]</f>
        <v>24</v>
      </c>
      <c r="F971" s="10">
        <f>YEAR(ufc_fights_2[[#This Row],[date]])-ufc_fights_2[[#This Row],[b_year]]</f>
        <v>26</v>
      </c>
      <c r="G971">
        <v>0</v>
      </c>
      <c r="H971">
        <v>1</v>
      </c>
      <c r="I971">
        <v>0.33329999999999999</v>
      </c>
      <c r="J971">
        <v>0.6</v>
      </c>
      <c r="K971">
        <v>0.33329999999999999</v>
      </c>
      <c r="L971">
        <v>0.6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</v>
      </c>
      <c r="T971" s="2">
        <v>2.3148148148148147E-5</v>
      </c>
      <c r="U971">
        <v>0.5</v>
      </c>
      <c r="V971">
        <v>0.6</v>
      </c>
      <c r="W971">
        <v>0</v>
      </c>
      <c r="X971">
        <v>0</v>
      </c>
      <c r="Y971">
        <v>0</v>
      </c>
      <c r="Z971">
        <v>0.33329999999999999</v>
      </c>
      <c r="AA971">
        <v>0.57140000000000002</v>
      </c>
      <c r="AB971">
        <v>0</v>
      </c>
      <c r="AC971">
        <v>0</v>
      </c>
      <c r="AD971">
        <v>0</v>
      </c>
      <c r="AE971">
        <v>1</v>
      </c>
      <c r="AF971" t="s">
        <v>3910</v>
      </c>
      <c r="AG971" s="2">
        <v>4.9768518518518521E-4</v>
      </c>
      <c r="AH971" t="s">
        <v>3911</v>
      </c>
      <c r="AI971">
        <v>3</v>
      </c>
      <c r="AJ971" t="s">
        <v>4096</v>
      </c>
      <c r="AK971" s="3">
        <v>41614</v>
      </c>
      <c r="AL971" s="10">
        <f>YEAR(ufc_fights_2[[#This Row],[date]])</f>
        <v>2013</v>
      </c>
      <c r="AM971" t="s">
        <v>4061</v>
      </c>
      <c r="AN971">
        <v>101</v>
      </c>
      <c r="AO971" t="s">
        <v>3918</v>
      </c>
      <c r="AP971">
        <f>IF(ufc_fights_2[[#This Row],[winner]]="Red",ufc_fights_2[[#This Row],[r_fighter_id]],ufc_fights_2[[#This Row],[b_fighter_id]])</f>
        <v>1073</v>
      </c>
      <c r="AQ971" t="str">
        <f>_xlfn.XLOOKUP(ufc_fights_2[[#This Row],[winnerID]],ufc_fighters[id],ufc_fighters[fighter_name],"xxx",0,1)</f>
        <v>Alex Garcia</v>
      </c>
    </row>
    <row r="972" spans="1:43">
      <c r="A972">
        <v>2939</v>
      </c>
      <c r="B972">
        <v>3284</v>
      </c>
      <c r="C972">
        <f>_xlfn.XLOOKUP(ufc_fights_2[[#This Row],[r_fighter_id]],ufc_fighters[id],ufc_fighters[year],"xxx",0,1)</f>
        <v>1974</v>
      </c>
      <c r="D972">
        <f>_xlfn.XLOOKUP(ufc_fights_2[[#This Row],[b_fighter_id]],ufc_fighters[id],ufc_fighters[year],"Prázdné",0,1)</f>
        <v>1972</v>
      </c>
      <c r="E972" s="10">
        <f>YEAR(ufc_fights_2[[#This Row],[date]])-ufc_fights_2[[#This Row],[r_year]]</f>
        <v>36</v>
      </c>
      <c r="F972" s="10">
        <f>YEAR(ufc_fights_2[[#This Row],[date]])-ufc_fights_2[[#This Row],[b_year]]</f>
        <v>38</v>
      </c>
      <c r="G972">
        <v>1</v>
      </c>
      <c r="H972">
        <v>0</v>
      </c>
      <c r="I972">
        <v>0.33329999999999999</v>
      </c>
      <c r="J972">
        <v>0.28570000000000001</v>
      </c>
      <c r="K972">
        <v>0.33329999999999999</v>
      </c>
      <c r="L972">
        <v>0.28570000000000001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3.4722222222222222E-5</v>
      </c>
      <c r="T972" s="2">
        <v>0</v>
      </c>
      <c r="U972">
        <v>0.28000000000000003</v>
      </c>
      <c r="V972">
        <v>0.28570000000000001</v>
      </c>
      <c r="W972">
        <v>0.33329999999999999</v>
      </c>
      <c r="X972">
        <v>1</v>
      </c>
      <c r="Y972">
        <v>0</v>
      </c>
      <c r="Z972">
        <v>0.25</v>
      </c>
      <c r="AA972">
        <v>0.28570000000000001</v>
      </c>
      <c r="AB972">
        <v>0</v>
      </c>
      <c r="AC972">
        <v>0</v>
      </c>
      <c r="AD972">
        <v>1</v>
      </c>
      <c r="AE972">
        <v>0</v>
      </c>
      <c r="AF972" t="s">
        <v>3910</v>
      </c>
      <c r="AG972" s="2">
        <v>1.6550925925925926E-3</v>
      </c>
      <c r="AH972" t="s">
        <v>3911</v>
      </c>
      <c r="AI972">
        <v>3</v>
      </c>
      <c r="AJ972" t="s">
        <v>3974</v>
      </c>
      <c r="AK972" s="3">
        <v>40215</v>
      </c>
      <c r="AL972" s="10">
        <f>YEAR(ufc_fights_2[[#This Row],[date]])</f>
        <v>2010</v>
      </c>
      <c r="AM972" t="s">
        <v>4061</v>
      </c>
      <c r="AN972">
        <v>1</v>
      </c>
      <c r="AO972" t="s">
        <v>3913</v>
      </c>
      <c r="AP972">
        <f>IF(ufc_fights_2[[#This Row],[winner]]="Red",ufc_fights_2[[#This Row],[r_fighter_id]],ufc_fights_2[[#This Row],[b_fighter_id]])</f>
        <v>2939</v>
      </c>
      <c r="AQ972" t="str">
        <f>_xlfn.XLOOKUP(ufc_fights_2[[#This Row],[winnerID]],ufc_fighters[id],ufc_fighters[fighter_name],"xxx",0,1)</f>
        <v>Matt Serra</v>
      </c>
    </row>
    <row r="973" spans="1:43">
      <c r="A973">
        <v>2939</v>
      </c>
      <c r="B973">
        <v>3097</v>
      </c>
      <c r="C973">
        <f>_xlfn.XLOOKUP(ufc_fights_2[[#This Row],[r_fighter_id]],ufc_fighters[id],ufc_fighters[year],"xxx",0,1)</f>
        <v>1974</v>
      </c>
      <c r="D973">
        <f>_xlfn.XLOOKUP(ufc_fights_2[[#This Row],[b_fighter_id]],ufc_fighters[id],ufc_fighters[year],"Prázdné",0,1)</f>
        <v>1981</v>
      </c>
      <c r="E973" s="10">
        <f>YEAR(ufc_fights_2[[#This Row],[date]])-ufc_fights_2[[#This Row],[r_year]]</f>
        <v>33</v>
      </c>
      <c r="F973" s="10">
        <f>YEAR(ufc_fights_2[[#This Row],[date]])-ufc_fights_2[[#This Row],[b_year]]</f>
        <v>26</v>
      </c>
      <c r="G973">
        <v>2</v>
      </c>
      <c r="H973">
        <v>0</v>
      </c>
      <c r="I973">
        <v>0.5</v>
      </c>
      <c r="J973">
        <v>0.26090000000000002</v>
      </c>
      <c r="K973">
        <v>0.5</v>
      </c>
      <c r="L973">
        <v>0.26090000000000002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</v>
      </c>
      <c r="T973" s="2">
        <v>5.7870370370370373E-5</v>
      </c>
      <c r="U973">
        <v>0.4194</v>
      </c>
      <c r="V973">
        <v>0.2</v>
      </c>
      <c r="W973">
        <v>0.6</v>
      </c>
      <c r="X973">
        <v>1</v>
      </c>
      <c r="Y973">
        <v>0.66669999999999996</v>
      </c>
      <c r="Z973">
        <v>0.44829999999999998</v>
      </c>
      <c r="AA973">
        <v>0.26090000000000002</v>
      </c>
      <c r="AB973">
        <v>0</v>
      </c>
      <c r="AC973">
        <v>0</v>
      </c>
      <c r="AD973">
        <v>0.63639999999999997</v>
      </c>
      <c r="AE973">
        <v>0</v>
      </c>
      <c r="AF973" t="s">
        <v>3910</v>
      </c>
      <c r="AG973" s="2">
        <v>2.3726851851851851E-3</v>
      </c>
      <c r="AH973" t="s">
        <v>3927</v>
      </c>
      <c r="AI973">
        <v>5</v>
      </c>
      <c r="AJ973" t="s">
        <v>3925</v>
      </c>
      <c r="AK973" s="3">
        <v>39179</v>
      </c>
      <c r="AL973" s="10">
        <f>YEAR(ufc_fights_2[[#This Row],[date]])</f>
        <v>2007</v>
      </c>
      <c r="AM973" t="s">
        <v>4061</v>
      </c>
      <c r="AN973">
        <v>3</v>
      </c>
      <c r="AO973" t="s">
        <v>3913</v>
      </c>
      <c r="AP973">
        <f>IF(ufc_fights_2[[#This Row],[winner]]="Red",ufc_fights_2[[#This Row],[r_fighter_id]],ufc_fights_2[[#This Row],[b_fighter_id]])</f>
        <v>2939</v>
      </c>
      <c r="AQ973" t="str">
        <f>_xlfn.XLOOKUP(ufc_fights_2[[#This Row],[winnerID]],ufc_fighters[id],ufc_fighters[fighter_name],"xxx",0,1)</f>
        <v>Matt Serra</v>
      </c>
    </row>
    <row r="974" spans="1:43">
      <c r="A974">
        <v>1273</v>
      </c>
      <c r="B974">
        <v>1138</v>
      </c>
      <c r="C974">
        <f>_xlfn.XLOOKUP(ufc_fights_2[[#This Row],[r_fighter_id]],ufc_fighters[id],ufc_fighters[year],"xxx",0,1)</f>
        <v>1982</v>
      </c>
      <c r="D974">
        <f>_xlfn.XLOOKUP(ufc_fights_2[[#This Row],[b_fighter_id]],ufc_fighters[id],ufc_fighters[year],"Prázdné",0,1)</f>
        <v>1974</v>
      </c>
      <c r="E974" s="10">
        <f>YEAR(ufc_fights_2[[#This Row],[date]])-ufc_fights_2[[#This Row],[r_year]]</f>
        <v>26</v>
      </c>
      <c r="F974" s="10">
        <f>YEAR(ufc_fights_2[[#This Row],[date]])-ufc_fights_2[[#This Row],[b_year]]</f>
        <v>34</v>
      </c>
      <c r="G974">
        <v>0</v>
      </c>
      <c r="H974">
        <v>0</v>
      </c>
      <c r="I974">
        <v>0.30649999999999999</v>
      </c>
      <c r="J974">
        <v>0.52339999999999998</v>
      </c>
      <c r="K974">
        <v>0.3211</v>
      </c>
      <c r="L974">
        <v>0.53210000000000002</v>
      </c>
      <c r="M974">
        <v>0</v>
      </c>
      <c r="N974">
        <v>0.75</v>
      </c>
      <c r="O974">
        <v>0</v>
      </c>
      <c r="P974">
        <v>0</v>
      </c>
      <c r="Q974">
        <v>0</v>
      </c>
      <c r="R974">
        <v>0</v>
      </c>
      <c r="S974" s="2">
        <v>2.3148148148148147E-5</v>
      </c>
      <c r="T974" s="2">
        <v>7.6388888888888893E-4</v>
      </c>
      <c r="U974">
        <v>0.18049999999999999</v>
      </c>
      <c r="V974">
        <v>0.44440000000000002</v>
      </c>
      <c r="W974">
        <v>0.6</v>
      </c>
      <c r="X974">
        <v>0.63639999999999997</v>
      </c>
      <c r="Y974">
        <v>0.58330000000000004</v>
      </c>
      <c r="Z974">
        <v>0.31180000000000002</v>
      </c>
      <c r="AA974">
        <v>0.51019999999999999</v>
      </c>
      <c r="AB974">
        <v>0.25</v>
      </c>
      <c r="AC974">
        <v>0.57140000000000002</v>
      </c>
      <c r="AD974">
        <v>0</v>
      </c>
      <c r="AE974">
        <v>1</v>
      </c>
      <c r="AF974" t="s">
        <v>3922</v>
      </c>
      <c r="AG974" s="2">
        <v>3.472222222222222E-3</v>
      </c>
      <c r="AH974" t="s">
        <v>3911</v>
      </c>
      <c r="AI974">
        <v>3</v>
      </c>
      <c r="AJ974" t="s">
        <v>3928</v>
      </c>
      <c r="AK974" s="3">
        <v>39739</v>
      </c>
      <c r="AL974" s="10">
        <f>YEAR(ufc_fights_2[[#This Row],[date]])</f>
        <v>2008</v>
      </c>
      <c r="AM974" t="s">
        <v>4061</v>
      </c>
      <c r="AN974">
        <v>150</v>
      </c>
      <c r="AO974" t="s">
        <v>3913</v>
      </c>
      <c r="AP974">
        <f>IF(ufc_fights_2[[#This Row],[winner]]="Red",ufc_fights_2[[#This Row],[r_fighter_id]],ufc_fights_2[[#This Row],[b_fighter_id]])</f>
        <v>1273</v>
      </c>
      <c r="AQ974" t="str">
        <f>_xlfn.XLOOKUP(ufc_fights_2[[#This Row],[winnerID]],ufc_fighters[id],ufc_fighters[fighter_name],"xxx",0,1)</f>
        <v>Dan Hardy</v>
      </c>
    </row>
    <row r="975" spans="1:43">
      <c r="A975">
        <v>7</v>
      </c>
      <c r="B975">
        <v>1825</v>
      </c>
      <c r="C975">
        <f>_xlfn.XLOOKUP(ufc_fights_2[[#This Row],[r_fighter_id]],ufc_fighters[id],ufc_fighters[year],"xxx",0,1)</f>
        <v>1991</v>
      </c>
      <c r="D975">
        <f>_xlfn.XLOOKUP(ufc_fights_2[[#This Row],[b_fighter_id]],ufc_fighters[id],ufc_fighters[year],"Prázdné",0,1)</f>
        <v>1985</v>
      </c>
      <c r="E975" s="10">
        <f>YEAR(ufc_fights_2[[#This Row],[date]])-ufc_fights_2[[#This Row],[r_year]]</f>
        <v>26</v>
      </c>
      <c r="F975" s="10">
        <f>YEAR(ufc_fights_2[[#This Row],[date]])-ufc_fights_2[[#This Row],[b_year]]</f>
        <v>32</v>
      </c>
      <c r="G975">
        <v>1</v>
      </c>
      <c r="H975">
        <v>0</v>
      </c>
      <c r="I975">
        <v>0.34429999999999999</v>
      </c>
      <c r="J975">
        <v>0.32329999999999998</v>
      </c>
      <c r="K975">
        <v>0.35139999999999999</v>
      </c>
      <c r="L975">
        <v>0.32329999999999998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5.7870370370370373E-5</v>
      </c>
      <c r="T975" s="2">
        <v>0</v>
      </c>
      <c r="U975">
        <v>0.2555</v>
      </c>
      <c r="V975">
        <v>0.2407</v>
      </c>
      <c r="W975">
        <v>0.57140000000000002</v>
      </c>
      <c r="X975">
        <v>0.61539999999999995</v>
      </c>
      <c r="Y975">
        <v>0.68420000000000003</v>
      </c>
      <c r="Z975">
        <v>0.314</v>
      </c>
      <c r="AA975">
        <v>0.32329999999999998</v>
      </c>
      <c r="AB975">
        <v>0.6</v>
      </c>
      <c r="AC975">
        <v>0</v>
      </c>
      <c r="AD975">
        <v>1</v>
      </c>
      <c r="AE975">
        <v>0</v>
      </c>
      <c r="AF975" t="s">
        <v>3915</v>
      </c>
      <c r="AG975" s="2">
        <v>3.472222222222222E-3</v>
      </c>
      <c r="AH975" t="s">
        <v>3911</v>
      </c>
      <c r="AI975">
        <v>3</v>
      </c>
      <c r="AJ975" t="s">
        <v>3979</v>
      </c>
      <c r="AK975" s="3">
        <v>43000</v>
      </c>
      <c r="AL975" s="10">
        <f>YEAR(ufc_fights_2[[#This Row],[date]])</f>
        <v>2017</v>
      </c>
      <c r="AM975" t="s">
        <v>4061</v>
      </c>
      <c r="AN975">
        <v>53</v>
      </c>
      <c r="AO975" t="s">
        <v>3913</v>
      </c>
      <c r="AP975">
        <f>IF(ufc_fights_2[[#This Row],[winner]]="Red",ufc_fights_2[[#This Row],[r_fighter_id]],ufc_fights_2[[#This Row],[b_fighter_id]])</f>
        <v>7</v>
      </c>
      <c r="AQ975" t="str">
        <f>_xlfn.XLOOKUP(ufc_fights_2[[#This Row],[winnerID]],ufc_fighters[id],ufc_fighters[fighter_name],"xxx",0,1)</f>
        <v>Daichi Abe</v>
      </c>
    </row>
    <row r="976" spans="1:43">
      <c r="A976">
        <v>1887</v>
      </c>
      <c r="B976">
        <v>3210</v>
      </c>
      <c r="C976">
        <f>_xlfn.XLOOKUP(ufc_fights_2[[#This Row],[r_fighter_id]],ufc_fighters[id],ufc_fighters[year],"xxx",0,1)</f>
        <v>1974</v>
      </c>
      <c r="D976">
        <f>_xlfn.XLOOKUP(ufc_fights_2[[#This Row],[b_fighter_id]],ufc_fighters[id],ufc_fighters[year],"Prázdné",0,1)</f>
        <v>1979</v>
      </c>
      <c r="E976" s="10">
        <f>YEAR(ufc_fights_2[[#This Row],[date]])-ufc_fights_2[[#This Row],[r_year]]</f>
        <v>34</v>
      </c>
      <c r="F976" s="10">
        <f>YEAR(ufc_fights_2[[#This Row],[date]])-ufc_fights_2[[#This Row],[b_year]]</f>
        <v>29</v>
      </c>
      <c r="G976">
        <v>0</v>
      </c>
      <c r="H976">
        <v>0</v>
      </c>
      <c r="I976">
        <v>0.52580000000000005</v>
      </c>
      <c r="J976">
        <v>0.53120000000000001</v>
      </c>
      <c r="K976">
        <v>0.69740000000000002</v>
      </c>
      <c r="L976">
        <v>0.63639999999999997</v>
      </c>
      <c r="M976">
        <v>0.66669999999999996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5.5439814814814813E-3</v>
      </c>
      <c r="T976" s="2">
        <v>7.407407407407407E-4</v>
      </c>
      <c r="U976">
        <v>0.41220000000000001</v>
      </c>
      <c r="V976">
        <v>0.38529999999999998</v>
      </c>
      <c r="W976">
        <v>0.73680000000000001</v>
      </c>
      <c r="X976">
        <v>1</v>
      </c>
      <c r="Y976">
        <v>1</v>
      </c>
      <c r="Z976">
        <v>0.4375</v>
      </c>
      <c r="AA976">
        <v>0.45710000000000001</v>
      </c>
      <c r="AB976">
        <v>0.6825</v>
      </c>
      <c r="AC976">
        <v>0.67269999999999996</v>
      </c>
      <c r="AD976">
        <v>1</v>
      </c>
      <c r="AE976">
        <v>0</v>
      </c>
      <c r="AF976" t="s">
        <v>3915</v>
      </c>
      <c r="AG976" s="2">
        <v>3.472222222222222E-3</v>
      </c>
      <c r="AH976" t="s">
        <v>3911</v>
      </c>
      <c r="AI976">
        <v>3</v>
      </c>
      <c r="AJ976" t="s">
        <v>4016</v>
      </c>
      <c r="AK976" s="3">
        <v>39739</v>
      </c>
      <c r="AL976" s="10">
        <f>YEAR(ufc_fights_2[[#This Row],[date]])</f>
        <v>2008</v>
      </c>
      <c r="AM976" t="s">
        <v>4061</v>
      </c>
      <c r="AN976">
        <v>150</v>
      </c>
      <c r="AO976" t="s">
        <v>3913</v>
      </c>
      <c r="AP976">
        <f>IF(ufc_fights_2[[#This Row],[winner]]="Red",ufc_fights_2[[#This Row],[r_fighter_id]],ufc_fights_2[[#This Row],[b_fighter_id]])</f>
        <v>1887</v>
      </c>
      <c r="AQ976" t="str">
        <f>_xlfn.XLOOKUP(ufc_fights_2[[#This Row],[winnerID]],ufc_fighters[id],ufc_fighters[fighter_name],"xxx",0,1)</f>
        <v>Chris Lytle</v>
      </c>
    </row>
    <row r="977" spans="1:43">
      <c r="A977">
        <v>84</v>
      </c>
      <c r="B977">
        <v>1361</v>
      </c>
      <c r="C977">
        <f>_xlfn.XLOOKUP(ufc_fights_2[[#This Row],[r_fighter_id]],ufc_fighters[id],ufc_fighters[year],"xxx",0,1)</f>
        <v>1983</v>
      </c>
      <c r="D977">
        <f>_xlfn.XLOOKUP(ufc_fights_2[[#This Row],[b_fighter_id]],ufc_fighters[id],ufc_fighters[year],"Prázdné",0,1)</f>
        <v>1976</v>
      </c>
      <c r="E977" s="10">
        <f>YEAR(ufc_fights_2[[#This Row],[date]])-ufc_fights_2[[#This Row],[r_year]]</f>
        <v>24</v>
      </c>
      <c r="F977" s="10">
        <f>YEAR(ufc_fights_2[[#This Row],[date]])-ufc_fights_2[[#This Row],[b_year]]</f>
        <v>31</v>
      </c>
      <c r="G977">
        <v>0</v>
      </c>
      <c r="H977">
        <v>0</v>
      </c>
      <c r="I977">
        <v>0.49480000000000002</v>
      </c>
      <c r="J977">
        <v>0.3846</v>
      </c>
      <c r="K977">
        <v>0.495</v>
      </c>
      <c r="L977">
        <v>0.45450000000000002</v>
      </c>
      <c r="M977">
        <v>0</v>
      </c>
      <c r="N977">
        <v>0.33329999999999999</v>
      </c>
      <c r="O977">
        <v>0</v>
      </c>
      <c r="P977">
        <v>0</v>
      </c>
      <c r="Q977">
        <v>0</v>
      </c>
      <c r="R977">
        <v>0</v>
      </c>
      <c r="S977" s="2">
        <v>6.2500000000000001E-4</v>
      </c>
      <c r="T977" s="2">
        <v>1.0995370370370371E-3</v>
      </c>
      <c r="U977">
        <v>0.38890000000000002</v>
      </c>
      <c r="V977">
        <v>0.23330000000000001</v>
      </c>
      <c r="W977">
        <v>0.66669999999999996</v>
      </c>
      <c r="X977">
        <v>0.81820000000000004</v>
      </c>
      <c r="Y977">
        <v>0.83330000000000004</v>
      </c>
      <c r="Z977">
        <v>0.4118</v>
      </c>
      <c r="AA977">
        <v>0.3125</v>
      </c>
      <c r="AB977">
        <v>0.82350000000000001</v>
      </c>
      <c r="AC977">
        <v>0.6</v>
      </c>
      <c r="AD977">
        <v>0.5</v>
      </c>
      <c r="AE977">
        <v>1</v>
      </c>
      <c r="AF977" t="s">
        <v>3910</v>
      </c>
      <c r="AG977" s="2">
        <v>2.8240740740740739E-3</v>
      </c>
      <c r="AH977" t="s">
        <v>3911</v>
      </c>
      <c r="AI977">
        <v>3</v>
      </c>
      <c r="AJ977" t="s">
        <v>3914</v>
      </c>
      <c r="AK977" s="3">
        <v>39344</v>
      </c>
      <c r="AL977" s="10">
        <f>YEAR(ufc_fights_2[[#This Row],[date]])</f>
        <v>2007</v>
      </c>
      <c r="AM977" t="s">
        <v>4061</v>
      </c>
      <c r="AN977">
        <v>1</v>
      </c>
      <c r="AO977" t="s">
        <v>3913</v>
      </c>
      <c r="AP977">
        <f>IF(ufc_fights_2[[#This Row],[winner]]="Red",ufc_fights_2[[#This Row],[r_fighter_id]],ufc_fights_2[[#This Row],[b_fighter_id]])</f>
        <v>84</v>
      </c>
      <c r="AQ977" t="str">
        <f>_xlfn.XLOOKUP(ufc_fights_2[[#This Row],[winnerID]],ufc_fighters[id],ufc_fighters[fighter_name],"xxx",0,1)</f>
        <v>Thiago Alves</v>
      </c>
    </row>
    <row r="978" spans="1:43">
      <c r="A978">
        <v>3097</v>
      </c>
      <c r="B978">
        <v>2952</v>
      </c>
      <c r="C978">
        <f>_xlfn.XLOOKUP(ufc_fights_2[[#This Row],[r_fighter_id]],ufc_fighters[id],ufc_fighters[year],"xxx",0,1)</f>
        <v>1981</v>
      </c>
      <c r="D978">
        <f>_xlfn.XLOOKUP(ufc_fights_2[[#This Row],[b_fighter_id]],ufc_fighters[id],ufc_fighters[year],"Prázdné",0,1)</f>
        <v>1973</v>
      </c>
      <c r="E978" s="10">
        <f>YEAR(ufc_fights_2[[#This Row],[date]])-ufc_fights_2[[#This Row],[r_year]]</f>
        <v>24</v>
      </c>
      <c r="F978" s="10">
        <f>YEAR(ufc_fights_2[[#This Row],[date]])-ufc_fights_2[[#This Row],[b_year]]</f>
        <v>32</v>
      </c>
      <c r="G978">
        <v>0</v>
      </c>
      <c r="H978">
        <v>0</v>
      </c>
      <c r="I978">
        <v>0.52249999999999996</v>
      </c>
      <c r="J978">
        <v>0.36359999999999998</v>
      </c>
      <c r="K978">
        <v>0.59089999999999998</v>
      </c>
      <c r="L978">
        <v>0.47760000000000002</v>
      </c>
      <c r="M978">
        <v>0.75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2.1527777777777778E-3</v>
      </c>
      <c r="T978" s="2">
        <v>0</v>
      </c>
      <c r="U978">
        <v>0.4592</v>
      </c>
      <c r="V978">
        <v>0.1351</v>
      </c>
      <c r="W978">
        <v>1</v>
      </c>
      <c r="X978">
        <v>1</v>
      </c>
      <c r="Y978">
        <v>0.75</v>
      </c>
      <c r="Z978">
        <v>0.47220000000000001</v>
      </c>
      <c r="AA978">
        <v>0.28889999999999999</v>
      </c>
      <c r="AB978">
        <v>1</v>
      </c>
      <c r="AC978">
        <v>0.875</v>
      </c>
      <c r="AD978">
        <v>0.53120000000000001</v>
      </c>
      <c r="AE978">
        <v>0</v>
      </c>
      <c r="AF978" t="s">
        <v>3910</v>
      </c>
      <c r="AG978" s="2">
        <v>2.0023148148148148E-3</v>
      </c>
      <c r="AH978" t="s">
        <v>3911</v>
      </c>
      <c r="AI978">
        <v>3</v>
      </c>
      <c r="AJ978" t="s">
        <v>3914</v>
      </c>
      <c r="AK978" s="3">
        <v>38675</v>
      </c>
      <c r="AL978" s="10">
        <f>YEAR(ufc_fights_2[[#This Row],[date]])</f>
        <v>2005</v>
      </c>
      <c r="AM978" t="s">
        <v>4061</v>
      </c>
      <c r="AN978">
        <v>1</v>
      </c>
      <c r="AO978" t="s">
        <v>3913</v>
      </c>
      <c r="AP978">
        <f>IF(ufc_fights_2[[#This Row],[winner]]="Red",ufc_fights_2[[#This Row],[r_fighter_id]],ufc_fights_2[[#This Row],[b_fighter_id]])</f>
        <v>3097</v>
      </c>
      <c r="AQ978" t="str">
        <f>_xlfn.XLOOKUP(ufc_fights_2[[#This Row],[winnerID]],ufc_fighters[id],ufc_fighters[fighter_name],"xxx",0,1)</f>
        <v>Georges St-Pierre</v>
      </c>
    </row>
    <row r="979" spans="1:43">
      <c r="A979">
        <v>3097</v>
      </c>
      <c r="B979">
        <v>2485</v>
      </c>
      <c r="C979">
        <f>_xlfn.XLOOKUP(ufc_fights_2[[#This Row],[r_fighter_id]],ufc_fighters[id],ufc_fighters[year],"xxx",0,1)</f>
        <v>1981</v>
      </c>
      <c r="D979">
        <f>_xlfn.XLOOKUP(ufc_fights_2[[#This Row],[b_fighter_id]],ufc_fighters[id],ufc_fighters[year],"Prázdné",0,1)</f>
        <v>1978</v>
      </c>
      <c r="E979" s="10">
        <f>YEAR(ufc_fights_2[[#This Row],[date]])-ufc_fights_2[[#This Row],[r_year]]</f>
        <v>25</v>
      </c>
      <c r="F979" s="10">
        <f>YEAR(ufc_fights_2[[#This Row],[date]])-ufc_fights_2[[#This Row],[b_year]]</f>
        <v>28</v>
      </c>
      <c r="G979">
        <v>0</v>
      </c>
      <c r="H979">
        <v>0</v>
      </c>
      <c r="I979">
        <v>0.437</v>
      </c>
      <c r="J979">
        <v>0.43530000000000002</v>
      </c>
      <c r="K979">
        <v>0.63680000000000003</v>
      </c>
      <c r="L979">
        <v>0.64739999999999998</v>
      </c>
      <c r="M979">
        <v>0.8</v>
      </c>
      <c r="N979">
        <v>1</v>
      </c>
      <c r="O979">
        <v>0</v>
      </c>
      <c r="P979">
        <v>1</v>
      </c>
      <c r="Q979">
        <v>0</v>
      </c>
      <c r="R979">
        <v>0</v>
      </c>
      <c r="S979" s="2">
        <v>5.1504629629629626E-3</v>
      </c>
      <c r="T979" s="2">
        <v>2.0833333333333335E-4</v>
      </c>
      <c r="U979">
        <v>0.3725</v>
      </c>
      <c r="V979">
        <v>0.36840000000000001</v>
      </c>
      <c r="W979">
        <v>0.7</v>
      </c>
      <c r="X979">
        <v>0.60870000000000002</v>
      </c>
      <c r="Y979">
        <v>1</v>
      </c>
      <c r="Z979">
        <v>0.4259</v>
      </c>
      <c r="AA979">
        <v>0.39439999999999997</v>
      </c>
      <c r="AB979">
        <v>0.38890000000000002</v>
      </c>
      <c r="AC979">
        <v>0.64290000000000003</v>
      </c>
      <c r="AD979">
        <v>0.66669999999999996</v>
      </c>
      <c r="AE979">
        <v>0</v>
      </c>
      <c r="AF979" t="s">
        <v>3922</v>
      </c>
      <c r="AG979" s="2">
        <v>3.472222222222222E-3</v>
      </c>
      <c r="AH979" t="s">
        <v>3911</v>
      </c>
      <c r="AI979">
        <v>3</v>
      </c>
      <c r="AJ979" t="s">
        <v>3914</v>
      </c>
      <c r="AK979" s="3">
        <v>38780</v>
      </c>
      <c r="AL979" s="10">
        <f>YEAR(ufc_fights_2[[#This Row],[date]])</f>
        <v>2006</v>
      </c>
      <c r="AM979" t="s">
        <v>4061</v>
      </c>
      <c r="AN979">
        <v>1</v>
      </c>
      <c r="AO979" t="s">
        <v>3913</v>
      </c>
      <c r="AP979">
        <f>IF(ufc_fights_2[[#This Row],[winner]]="Red",ufc_fights_2[[#This Row],[r_fighter_id]],ufc_fights_2[[#This Row],[b_fighter_id]])</f>
        <v>3097</v>
      </c>
      <c r="AQ979" t="str">
        <f>_xlfn.XLOOKUP(ufc_fights_2[[#This Row],[winnerID]],ufc_fighters[id],ufc_fighters[fighter_name],"xxx",0,1)</f>
        <v>Georges St-Pierre</v>
      </c>
    </row>
    <row r="980" spans="1:43">
      <c r="A980">
        <v>3097</v>
      </c>
      <c r="B980">
        <v>2485</v>
      </c>
      <c r="C980">
        <f>_xlfn.XLOOKUP(ufc_fights_2[[#This Row],[r_fighter_id]],ufc_fighters[id],ufc_fighters[year],"xxx",0,1)</f>
        <v>1981</v>
      </c>
      <c r="D980">
        <f>_xlfn.XLOOKUP(ufc_fights_2[[#This Row],[b_fighter_id]],ufc_fighters[id],ufc_fighters[year],"Prázdné",0,1)</f>
        <v>1978</v>
      </c>
      <c r="E980" s="10">
        <f>YEAR(ufc_fights_2[[#This Row],[date]])-ufc_fights_2[[#This Row],[r_year]]</f>
        <v>28</v>
      </c>
      <c r="F980" s="10">
        <f>YEAR(ufc_fights_2[[#This Row],[date]])-ufc_fights_2[[#This Row],[b_year]]</f>
        <v>31</v>
      </c>
      <c r="G980">
        <v>0</v>
      </c>
      <c r="H980">
        <v>0</v>
      </c>
      <c r="I980">
        <v>0.75409999999999999</v>
      </c>
      <c r="J980">
        <v>0.43240000000000001</v>
      </c>
      <c r="K980">
        <v>0.8659</v>
      </c>
      <c r="L980">
        <v>0.74119999999999997</v>
      </c>
      <c r="M980">
        <v>0.57140000000000002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1.0381944444444444E-2</v>
      </c>
      <c r="T980" s="2">
        <v>3.0092592592592595E-4</v>
      </c>
      <c r="U980">
        <v>0.68</v>
      </c>
      <c r="V980">
        <v>0.28570000000000001</v>
      </c>
      <c r="W980">
        <v>0.875</v>
      </c>
      <c r="X980">
        <v>0.86670000000000003</v>
      </c>
      <c r="Y980">
        <v>1</v>
      </c>
      <c r="Z980">
        <v>0.69769999999999999</v>
      </c>
      <c r="AA980">
        <v>0.29630000000000001</v>
      </c>
      <c r="AB980">
        <v>0.82140000000000002</v>
      </c>
      <c r="AC980">
        <v>0.8</v>
      </c>
      <c r="AD980">
        <v>0.76470000000000005</v>
      </c>
      <c r="AE980">
        <v>0</v>
      </c>
      <c r="AF980" t="s">
        <v>3910</v>
      </c>
      <c r="AG980" s="2">
        <v>3.472222222222222E-3</v>
      </c>
      <c r="AH980" t="s">
        <v>3927</v>
      </c>
      <c r="AI980">
        <v>5</v>
      </c>
      <c r="AJ980" t="s">
        <v>3914</v>
      </c>
      <c r="AK980" s="3">
        <v>39844</v>
      </c>
      <c r="AL980" s="10">
        <f>YEAR(ufc_fights_2[[#This Row],[date]])</f>
        <v>2009</v>
      </c>
      <c r="AM980" t="s">
        <v>4061</v>
      </c>
      <c r="AN980">
        <v>1</v>
      </c>
      <c r="AO980" t="s">
        <v>3913</v>
      </c>
      <c r="AP980">
        <f>IF(ufc_fights_2[[#This Row],[winner]]="Red",ufc_fights_2[[#This Row],[r_fighter_id]],ufc_fights_2[[#This Row],[b_fighter_id]])</f>
        <v>3097</v>
      </c>
      <c r="AQ980" t="str">
        <f>_xlfn.XLOOKUP(ufc_fights_2[[#This Row],[winnerID]],ufc_fighters[id],ufc_fighters[fighter_name],"xxx",0,1)</f>
        <v>Georges St-Pierre</v>
      </c>
    </row>
    <row r="981" spans="1:43">
      <c r="A981">
        <v>3097</v>
      </c>
      <c r="B981">
        <v>1350</v>
      </c>
      <c r="C981">
        <f>_xlfn.XLOOKUP(ufc_fights_2[[#This Row],[r_fighter_id]],ufc_fighters[id],ufc_fighters[year],"xxx",0,1)</f>
        <v>1981</v>
      </c>
      <c r="D981">
        <f>_xlfn.XLOOKUP(ufc_fights_2[[#This Row],[b_fighter_id]],ufc_fighters[id],ufc_fighters[year],"Prázdné",0,1)</f>
        <v>1976</v>
      </c>
      <c r="E981" s="10">
        <f>YEAR(ufc_fights_2[[#This Row],[date]])-ufc_fights_2[[#This Row],[r_year]]</f>
        <v>23</v>
      </c>
      <c r="F981" s="10">
        <f>YEAR(ufc_fights_2[[#This Row],[date]])-ufc_fights_2[[#This Row],[b_year]]</f>
        <v>28</v>
      </c>
      <c r="G981">
        <v>2</v>
      </c>
      <c r="H981">
        <v>0</v>
      </c>
      <c r="I981">
        <v>0.72729999999999995</v>
      </c>
      <c r="J981">
        <v>0.55559999999999998</v>
      </c>
      <c r="K981">
        <v>0.80430000000000001</v>
      </c>
      <c r="L981">
        <v>0.55559999999999998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2.4305555555555555E-4</v>
      </c>
      <c r="T981" s="2">
        <v>6.9444444444444444E-5</v>
      </c>
      <c r="U981">
        <v>0.7097</v>
      </c>
      <c r="V981">
        <v>0.2</v>
      </c>
      <c r="W981">
        <v>1</v>
      </c>
      <c r="X981">
        <v>0</v>
      </c>
      <c r="Y981">
        <v>1</v>
      </c>
      <c r="Z981">
        <v>0.8125</v>
      </c>
      <c r="AA981">
        <v>0.5</v>
      </c>
      <c r="AB981">
        <v>0.66669999999999996</v>
      </c>
      <c r="AC981">
        <v>1</v>
      </c>
      <c r="AD981">
        <v>0.64290000000000003</v>
      </c>
      <c r="AE981">
        <v>0</v>
      </c>
      <c r="AF981" t="s">
        <v>3910</v>
      </c>
      <c r="AG981" s="2">
        <v>1.1805555555555556E-3</v>
      </c>
      <c r="AH981" t="s">
        <v>3911</v>
      </c>
      <c r="AI981">
        <v>3</v>
      </c>
      <c r="AJ981" t="s">
        <v>3967</v>
      </c>
      <c r="AK981" s="3">
        <v>38157</v>
      </c>
      <c r="AL981" s="10">
        <f>YEAR(ufc_fights_2[[#This Row],[date]])</f>
        <v>2004</v>
      </c>
      <c r="AM981" t="s">
        <v>4061</v>
      </c>
      <c r="AN981">
        <v>1</v>
      </c>
      <c r="AO981" t="s">
        <v>3913</v>
      </c>
      <c r="AP981">
        <f>IF(ufc_fights_2[[#This Row],[winner]]="Red",ufc_fights_2[[#This Row],[r_fighter_id]],ufc_fights_2[[#This Row],[b_fighter_id]])</f>
        <v>3097</v>
      </c>
      <c r="AQ981" t="str">
        <f>_xlfn.XLOOKUP(ufc_fights_2[[#This Row],[winnerID]],ufc_fighters[id],ufc_fighters[fighter_name],"xxx",0,1)</f>
        <v>Georges St-Pierre</v>
      </c>
    </row>
    <row r="982" spans="1:43">
      <c r="A982">
        <v>3097</v>
      </c>
      <c r="B982">
        <v>2448</v>
      </c>
      <c r="C982">
        <f>_xlfn.XLOOKUP(ufc_fights_2[[#This Row],[r_fighter_id]],ufc_fighters[id],ufc_fighters[year],"xxx",0,1)</f>
        <v>1981</v>
      </c>
      <c r="D982">
        <f>_xlfn.XLOOKUP(ufc_fights_2[[#This Row],[b_fighter_id]],ufc_fighters[id],ufc_fighters[year],"Prázdné",0,1)</f>
        <v>1982</v>
      </c>
      <c r="E982" s="10">
        <f>YEAR(ufc_fights_2[[#This Row],[date]])-ufc_fights_2[[#This Row],[r_year]]</f>
        <v>23</v>
      </c>
      <c r="F982" s="10">
        <f>YEAR(ufc_fights_2[[#This Row],[date]])-ufc_fights_2[[#This Row],[b_year]]</f>
        <v>22</v>
      </c>
      <c r="G982">
        <v>0</v>
      </c>
      <c r="H982">
        <v>0</v>
      </c>
      <c r="I982">
        <v>0.57499999999999996</v>
      </c>
      <c r="J982">
        <v>0.1429</v>
      </c>
      <c r="K982">
        <v>0.77969999999999995</v>
      </c>
      <c r="L982">
        <v>0.69699999999999995</v>
      </c>
      <c r="M982">
        <v>0.75</v>
      </c>
      <c r="N982">
        <v>0</v>
      </c>
      <c r="O982">
        <v>0</v>
      </c>
      <c r="P982">
        <v>4</v>
      </c>
      <c r="Q982">
        <v>2</v>
      </c>
      <c r="R982">
        <v>2</v>
      </c>
      <c r="S982" s="2">
        <v>8.4143518518518517E-3</v>
      </c>
      <c r="T982" s="2">
        <v>2.199074074074074E-4</v>
      </c>
      <c r="U982">
        <v>0.47539999999999999</v>
      </c>
      <c r="V982">
        <v>0.16669999999999999</v>
      </c>
      <c r="W982">
        <v>0.93330000000000002</v>
      </c>
      <c r="X982">
        <v>0.75</v>
      </c>
      <c r="Y982">
        <v>0</v>
      </c>
      <c r="Z982">
        <v>0.4667</v>
      </c>
      <c r="AA982">
        <v>0</v>
      </c>
      <c r="AB982">
        <v>0</v>
      </c>
      <c r="AC982">
        <v>0</v>
      </c>
      <c r="AD982">
        <v>0.6</v>
      </c>
      <c r="AE982">
        <v>1</v>
      </c>
      <c r="AF982" t="s">
        <v>3915</v>
      </c>
      <c r="AG982" s="2">
        <v>3.472222222222222E-3</v>
      </c>
      <c r="AH982" t="s">
        <v>3911</v>
      </c>
      <c r="AI982">
        <v>3</v>
      </c>
      <c r="AJ982" t="s">
        <v>3967</v>
      </c>
      <c r="AK982" s="3">
        <v>38017</v>
      </c>
      <c r="AL982" s="10">
        <f>YEAR(ufc_fights_2[[#This Row],[date]])</f>
        <v>2004</v>
      </c>
      <c r="AM982" t="s">
        <v>4061</v>
      </c>
      <c r="AN982">
        <v>1</v>
      </c>
      <c r="AO982" t="s">
        <v>3913</v>
      </c>
      <c r="AP982">
        <f>IF(ufc_fights_2[[#This Row],[winner]]="Red",ufc_fights_2[[#This Row],[r_fighter_id]],ufc_fights_2[[#This Row],[b_fighter_id]])</f>
        <v>3097</v>
      </c>
      <c r="AQ982" t="str">
        <f>_xlfn.XLOOKUP(ufc_fights_2[[#This Row],[winnerID]],ufc_fighters[id],ufc_fighters[fighter_name],"xxx",0,1)</f>
        <v>Georges St-Pierre</v>
      </c>
    </row>
    <row r="983" spans="1:43">
      <c r="A983">
        <v>3097</v>
      </c>
      <c r="B983">
        <v>1319</v>
      </c>
      <c r="C983">
        <f>_xlfn.XLOOKUP(ufc_fights_2[[#This Row],[r_fighter_id]],ufc_fighters[id],ufc_fighters[year],"xxx",0,1)</f>
        <v>1981</v>
      </c>
      <c r="D983">
        <f>_xlfn.XLOOKUP(ufc_fights_2[[#This Row],[b_fighter_id]],ufc_fighters[id],ufc_fighters[year],"Prázdné",0,1)</f>
        <v>1983</v>
      </c>
      <c r="E983" s="10">
        <f>YEAR(ufc_fights_2[[#This Row],[date]])-ufc_fights_2[[#This Row],[r_year]]</f>
        <v>32</v>
      </c>
      <c r="F983" s="10">
        <f>YEAR(ufc_fights_2[[#This Row],[date]])-ufc_fights_2[[#This Row],[b_year]]</f>
        <v>30</v>
      </c>
      <c r="G983">
        <v>0</v>
      </c>
      <c r="H983">
        <v>0</v>
      </c>
      <c r="I983">
        <v>0.45700000000000002</v>
      </c>
      <c r="J983">
        <v>0.43809999999999999</v>
      </c>
      <c r="K983">
        <v>0.51019999999999999</v>
      </c>
      <c r="L983">
        <v>0.5635</v>
      </c>
      <c r="M983">
        <v>0.5</v>
      </c>
      <c r="N983">
        <v>0.5</v>
      </c>
      <c r="O983">
        <v>1</v>
      </c>
      <c r="P983">
        <v>0</v>
      </c>
      <c r="Q983">
        <v>0</v>
      </c>
      <c r="R983">
        <v>0</v>
      </c>
      <c r="S983" s="2">
        <v>1.9907407407407408E-3</v>
      </c>
      <c r="T983" s="2">
        <v>3.7962962962962963E-3</v>
      </c>
      <c r="U983">
        <v>0.34560000000000002</v>
      </c>
      <c r="V983">
        <v>0.36480000000000001</v>
      </c>
      <c r="W983">
        <v>0.50980000000000003</v>
      </c>
      <c r="X983">
        <v>0.82350000000000001</v>
      </c>
      <c r="Y983">
        <v>0.88460000000000005</v>
      </c>
      <c r="Z983">
        <v>0.42</v>
      </c>
      <c r="AA983">
        <v>0.33989999999999998</v>
      </c>
      <c r="AB983">
        <v>0.8</v>
      </c>
      <c r="AC983">
        <v>0.78380000000000005</v>
      </c>
      <c r="AD983">
        <v>1</v>
      </c>
      <c r="AE983">
        <v>1</v>
      </c>
      <c r="AF983" t="s">
        <v>3922</v>
      </c>
      <c r="AG983" s="2">
        <v>3.472222222222222E-3</v>
      </c>
      <c r="AH983" t="s">
        <v>3927</v>
      </c>
      <c r="AI983">
        <v>5</v>
      </c>
      <c r="AJ983" t="s">
        <v>3939</v>
      </c>
      <c r="AK983" s="3">
        <v>41594</v>
      </c>
      <c r="AL983" s="10">
        <f>YEAR(ufc_fights_2[[#This Row],[date]])</f>
        <v>2013</v>
      </c>
      <c r="AM983" t="s">
        <v>4061</v>
      </c>
      <c r="AN983">
        <v>1</v>
      </c>
      <c r="AO983" t="s">
        <v>3913</v>
      </c>
      <c r="AP983">
        <f>IF(ufc_fights_2[[#This Row],[winner]]="Red",ufc_fights_2[[#This Row],[r_fighter_id]],ufc_fights_2[[#This Row],[b_fighter_id]])</f>
        <v>3097</v>
      </c>
      <c r="AQ983" t="str">
        <f>_xlfn.XLOOKUP(ufc_fights_2[[#This Row],[winnerID]],ufc_fighters[id],ufc_fighters[fighter_name],"xxx",0,1)</f>
        <v>Georges St-Pierre</v>
      </c>
    </row>
    <row r="984" spans="1:43">
      <c r="A984">
        <v>3097</v>
      </c>
      <c r="B984">
        <v>84</v>
      </c>
      <c r="C984">
        <f>_xlfn.XLOOKUP(ufc_fights_2[[#This Row],[r_fighter_id]],ufc_fighters[id],ufc_fighters[year],"xxx",0,1)</f>
        <v>1981</v>
      </c>
      <c r="D984">
        <f>_xlfn.XLOOKUP(ufc_fights_2[[#This Row],[b_fighter_id]],ufc_fighters[id],ufc_fighters[year],"Prázdné",0,1)</f>
        <v>1983</v>
      </c>
      <c r="E984" s="10">
        <f>YEAR(ufc_fights_2[[#This Row],[date]])-ufc_fights_2[[#This Row],[r_year]]</f>
        <v>28</v>
      </c>
      <c r="F984" s="10">
        <f>YEAR(ufc_fights_2[[#This Row],[date]])-ufc_fights_2[[#This Row],[b_year]]</f>
        <v>26</v>
      </c>
      <c r="G984">
        <v>1</v>
      </c>
      <c r="H984">
        <v>0</v>
      </c>
      <c r="I984">
        <v>0.46089999999999998</v>
      </c>
      <c r="J984">
        <v>0.1852</v>
      </c>
      <c r="K984">
        <v>0.65780000000000005</v>
      </c>
      <c r="L984">
        <v>0.34949999999999998</v>
      </c>
      <c r="M984">
        <v>0.83330000000000004</v>
      </c>
      <c r="N984">
        <v>0</v>
      </c>
      <c r="O984">
        <v>1</v>
      </c>
      <c r="P984">
        <v>0</v>
      </c>
      <c r="Q984">
        <v>0</v>
      </c>
      <c r="R984">
        <v>0</v>
      </c>
      <c r="S984" s="2">
        <v>9.1898148148148156E-3</v>
      </c>
      <c r="T984" s="2">
        <v>9.2592592592592596E-4</v>
      </c>
      <c r="U984">
        <v>0.36459999999999998</v>
      </c>
      <c r="V984">
        <v>0.1053</v>
      </c>
      <c r="W984">
        <v>0.75</v>
      </c>
      <c r="X984">
        <v>0.75</v>
      </c>
      <c r="Y984">
        <v>0.57140000000000002</v>
      </c>
      <c r="Z984">
        <v>0.41899999999999998</v>
      </c>
      <c r="AA984">
        <v>0.1439</v>
      </c>
      <c r="AB984">
        <v>1</v>
      </c>
      <c r="AC984">
        <v>0.4</v>
      </c>
      <c r="AD984">
        <v>0.63639999999999997</v>
      </c>
      <c r="AE984">
        <v>0.35</v>
      </c>
      <c r="AF984" t="s">
        <v>3915</v>
      </c>
      <c r="AG984" s="2">
        <v>3.472222222222222E-3</v>
      </c>
      <c r="AH984" t="s">
        <v>3927</v>
      </c>
      <c r="AI984">
        <v>5</v>
      </c>
      <c r="AJ984" t="s">
        <v>3967</v>
      </c>
      <c r="AK984" s="3">
        <v>40005</v>
      </c>
      <c r="AL984" s="10">
        <f>YEAR(ufc_fights_2[[#This Row],[date]])</f>
        <v>2009</v>
      </c>
      <c r="AM984" t="s">
        <v>4061</v>
      </c>
      <c r="AN984">
        <v>1</v>
      </c>
      <c r="AO984" t="s">
        <v>3913</v>
      </c>
      <c r="AP984">
        <f>IF(ufc_fights_2[[#This Row],[winner]]="Red",ufc_fights_2[[#This Row],[r_fighter_id]],ufc_fights_2[[#This Row],[b_fighter_id]])</f>
        <v>3097</v>
      </c>
      <c r="AQ984" t="str">
        <f>_xlfn.XLOOKUP(ufc_fights_2[[#This Row],[winnerID]],ufc_fighters[id],ufc_fighters[fighter_name],"xxx",0,1)</f>
        <v>Georges St-Pierre</v>
      </c>
    </row>
    <row r="985" spans="1:43">
      <c r="A985">
        <v>84</v>
      </c>
      <c r="B985">
        <v>2</v>
      </c>
      <c r="C985">
        <f>_xlfn.XLOOKUP(ufc_fights_2[[#This Row],[r_fighter_id]],ufc_fighters[id],ufc_fighters[year],"xxx",0,1)</f>
        <v>1983</v>
      </c>
      <c r="D985">
        <f>_xlfn.XLOOKUP(ufc_fights_2[[#This Row],[b_fighter_id]],ufc_fighters[id],ufc_fighters[year],"Prázdné",0,1)</f>
        <v>1978</v>
      </c>
      <c r="E985" s="10">
        <f>YEAR(ufc_fights_2[[#This Row],[date]])-ufc_fights_2[[#This Row],[r_year]]</f>
        <v>28</v>
      </c>
      <c r="F985" s="10">
        <f>YEAR(ufc_fights_2[[#This Row],[date]])-ufc_fights_2[[#This Row],[b_year]]</f>
        <v>33</v>
      </c>
      <c r="G985">
        <v>1</v>
      </c>
      <c r="H985">
        <v>0</v>
      </c>
      <c r="I985">
        <v>0.55559999999999998</v>
      </c>
      <c r="J985">
        <v>0.36840000000000001</v>
      </c>
      <c r="K985">
        <v>0.58819999999999995</v>
      </c>
      <c r="L985">
        <v>0.3846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 s="2">
        <v>3.5879629629629629E-4</v>
      </c>
      <c r="T985" s="2">
        <v>4.6296296296296298E-4</v>
      </c>
      <c r="U985">
        <v>0.48570000000000002</v>
      </c>
      <c r="V985">
        <v>0.28120000000000001</v>
      </c>
      <c r="W985">
        <v>1</v>
      </c>
      <c r="X985">
        <v>0.71430000000000005</v>
      </c>
      <c r="Y985">
        <v>1</v>
      </c>
      <c r="Z985">
        <v>0.4</v>
      </c>
      <c r="AA985">
        <v>0.28120000000000001</v>
      </c>
      <c r="AB985">
        <v>1</v>
      </c>
      <c r="AC985">
        <v>0.83330000000000004</v>
      </c>
      <c r="AD985">
        <v>0.85709999999999997</v>
      </c>
      <c r="AE985">
        <v>0</v>
      </c>
      <c r="AF985" t="s">
        <v>3933</v>
      </c>
      <c r="AG985" s="2">
        <v>2.4537037037037036E-3</v>
      </c>
      <c r="AH985" t="s">
        <v>3911</v>
      </c>
      <c r="AI985">
        <v>3</v>
      </c>
      <c r="AJ985" t="s">
        <v>3928</v>
      </c>
      <c r="AK985" s="3">
        <v>40852</v>
      </c>
      <c r="AL985" s="10">
        <f>YEAR(ufc_fights_2[[#This Row],[date]])</f>
        <v>2011</v>
      </c>
      <c r="AM985" t="s">
        <v>4061</v>
      </c>
      <c r="AN985">
        <v>150</v>
      </c>
      <c r="AO985" t="s">
        <v>3913</v>
      </c>
      <c r="AP985">
        <f>IF(ufc_fights_2[[#This Row],[winner]]="Red",ufc_fights_2[[#This Row],[r_fighter_id]],ufc_fights_2[[#This Row],[b_fighter_id]])</f>
        <v>84</v>
      </c>
      <c r="AQ985" t="str">
        <f>_xlfn.XLOOKUP(ufc_fights_2[[#This Row],[winnerID]],ufc_fighters[id],ufc_fighters[fighter_name],"xxx",0,1)</f>
        <v>Thiago Alves</v>
      </c>
    </row>
    <row r="986" spans="1:43">
      <c r="A986">
        <v>84</v>
      </c>
      <c r="B986">
        <v>633</v>
      </c>
      <c r="C986">
        <f>_xlfn.XLOOKUP(ufc_fights_2[[#This Row],[r_fighter_id]],ufc_fighters[id],ufc_fighters[year],"xxx",0,1)</f>
        <v>1983</v>
      </c>
      <c r="D986">
        <f>_xlfn.XLOOKUP(ufc_fights_2[[#This Row],[b_fighter_id]],ufc_fighters[id],ufc_fighters[year],"Prázdné",0,1)</f>
        <v>1980</v>
      </c>
      <c r="E986" s="10">
        <f>YEAR(ufc_fights_2[[#This Row],[date]])-ufc_fights_2[[#This Row],[r_year]]</f>
        <v>34</v>
      </c>
      <c r="F986" s="10">
        <f>YEAR(ufc_fights_2[[#This Row],[date]])-ufc_fights_2[[#This Row],[b_year]]</f>
        <v>37</v>
      </c>
      <c r="G986">
        <v>2</v>
      </c>
      <c r="H986">
        <v>0</v>
      </c>
      <c r="I986">
        <v>0.50319999999999998</v>
      </c>
      <c r="J986">
        <v>0.33589999999999998</v>
      </c>
      <c r="K986">
        <v>0.56589999999999996</v>
      </c>
      <c r="L986">
        <v>0.36430000000000001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1.8749999999999999E-3</v>
      </c>
      <c r="T986" s="2">
        <v>3.8194444444444446E-4</v>
      </c>
      <c r="U986">
        <v>0.3826</v>
      </c>
      <c r="V986">
        <v>0.2621</v>
      </c>
      <c r="W986">
        <v>0.72729999999999995</v>
      </c>
      <c r="X986">
        <v>0.871</v>
      </c>
      <c r="Y986">
        <v>0.5333</v>
      </c>
      <c r="Z986">
        <v>0.45</v>
      </c>
      <c r="AA986">
        <v>0.314</v>
      </c>
      <c r="AB986">
        <v>0.6</v>
      </c>
      <c r="AC986">
        <v>0.6</v>
      </c>
      <c r="AD986">
        <v>0.72729999999999995</v>
      </c>
      <c r="AE986">
        <v>0</v>
      </c>
      <c r="AF986" t="s">
        <v>3915</v>
      </c>
      <c r="AG986" s="2">
        <v>3.472222222222222E-3</v>
      </c>
      <c r="AH986" t="s">
        <v>3911</v>
      </c>
      <c r="AI986">
        <v>3</v>
      </c>
      <c r="AJ986" t="s">
        <v>3941</v>
      </c>
      <c r="AK986" s="3">
        <v>42833</v>
      </c>
      <c r="AL986" s="10">
        <f>YEAR(ufc_fights_2[[#This Row],[date]])</f>
        <v>2017</v>
      </c>
      <c r="AM986" t="s">
        <v>4061</v>
      </c>
      <c r="AN986">
        <v>147</v>
      </c>
      <c r="AO986" t="s">
        <v>3913</v>
      </c>
      <c r="AP986">
        <f>IF(ufc_fights_2[[#This Row],[winner]]="Red",ufc_fights_2[[#This Row],[r_fighter_id]],ufc_fights_2[[#This Row],[b_fighter_id]])</f>
        <v>84</v>
      </c>
      <c r="AQ986" t="str">
        <f>_xlfn.XLOOKUP(ufc_fights_2[[#This Row],[winnerID]],ufc_fighters[id],ufc_fighters[fighter_name],"xxx",0,1)</f>
        <v>Thiago Alves</v>
      </c>
    </row>
    <row r="987" spans="1:43">
      <c r="A987">
        <v>2071</v>
      </c>
      <c r="B987">
        <v>84</v>
      </c>
      <c r="C987">
        <f>_xlfn.XLOOKUP(ufc_fights_2[[#This Row],[r_fighter_id]],ufc_fighters[id],ufc_fighters[year],"xxx",0,1)</f>
        <v>1989</v>
      </c>
      <c r="D987">
        <f>_xlfn.XLOOKUP(ufc_fights_2[[#This Row],[b_fighter_id]],ufc_fighters[id],ufc_fighters[year],"Prázdné",0,1)</f>
        <v>1983</v>
      </c>
      <c r="E987" s="10">
        <f>YEAR(ufc_fights_2[[#This Row],[date]])-ufc_fights_2[[#This Row],[r_year]]</f>
        <v>26</v>
      </c>
      <c r="F987" s="10">
        <f>YEAR(ufc_fights_2[[#This Row],[date]])-ufc_fights_2[[#This Row],[b_year]]</f>
        <v>32</v>
      </c>
      <c r="G987">
        <v>0</v>
      </c>
      <c r="H987">
        <v>1</v>
      </c>
      <c r="I987">
        <v>0.38540000000000002</v>
      </c>
      <c r="J987">
        <v>0.3382</v>
      </c>
      <c r="K987">
        <v>0.38540000000000002</v>
      </c>
      <c r="L987">
        <v>0.3478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</v>
      </c>
      <c r="T987" s="2">
        <v>5.7870370370370373E-5</v>
      </c>
      <c r="U987">
        <v>0.34089999999999998</v>
      </c>
      <c r="V987">
        <v>0.25490000000000002</v>
      </c>
      <c r="W987">
        <v>0.8</v>
      </c>
      <c r="X987">
        <v>1</v>
      </c>
      <c r="Y987">
        <v>0.58330000000000004</v>
      </c>
      <c r="Z987">
        <v>0.37359999999999999</v>
      </c>
      <c r="AA987">
        <v>0.29089999999999999</v>
      </c>
      <c r="AB987">
        <v>0.6</v>
      </c>
      <c r="AC987">
        <v>0.2</v>
      </c>
      <c r="AD987">
        <v>0</v>
      </c>
      <c r="AE987">
        <v>0.75</v>
      </c>
      <c r="AF987" t="s">
        <v>3910</v>
      </c>
      <c r="AG987" s="2">
        <v>4.5138888888888887E-4</v>
      </c>
      <c r="AH987" t="s">
        <v>3911</v>
      </c>
      <c r="AI987">
        <v>3</v>
      </c>
      <c r="AJ987" t="s">
        <v>3914</v>
      </c>
      <c r="AK987" s="3">
        <v>42035</v>
      </c>
      <c r="AL987" s="10">
        <f>YEAR(ufc_fights_2[[#This Row],[date]])</f>
        <v>2015</v>
      </c>
      <c r="AM987" t="s">
        <v>4061</v>
      </c>
      <c r="AN987">
        <v>1</v>
      </c>
      <c r="AO987" t="s">
        <v>3918</v>
      </c>
      <c r="AP987">
        <f>IF(ufc_fights_2[[#This Row],[winner]]="Red",ufc_fights_2[[#This Row],[r_fighter_id]],ufc_fights_2[[#This Row],[b_fighter_id]])</f>
        <v>84</v>
      </c>
      <c r="AQ987" t="str">
        <f>_xlfn.XLOOKUP(ufc_fights_2[[#This Row],[winnerID]],ufc_fighters[id],ufc_fighters[fighter_name],"xxx",0,1)</f>
        <v>Thiago Alves</v>
      </c>
    </row>
    <row r="988" spans="1:43">
      <c r="A988">
        <v>84</v>
      </c>
      <c r="B988">
        <v>1690</v>
      </c>
      <c r="C988">
        <f>_xlfn.XLOOKUP(ufc_fights_2[[#This Row],[r_fighter_id]],ufc_fighters[id],ufc_fighters[year],"xxx",0,1)</f>
        <v>1983</v>
      </c>
      <c r="D988">
        <f>_xlfn.XLOOKUP(ufc_fights_2[[#This Row],[b_fighter_id]],ufc_fighters[id],ufc_fighters[year],"Prázdné",0,1)</f>
        <v>1977</v>
      </c>
      <c r="E988" s="10">
        <f>YEAR(ufc_fights_2[[#This Row],[date]])-ufc_fights_2[[#This Row],[r_year]]</f>
        <v>25</v>
      </c>
      <c r="F988" s="10">
        <f>YEAR(ufc_fights_2[[#This Row],[date]])-ufc_fights_2[[#This Row],[b_year]]</f>
        <v>31</v>
      </c>
      <c r="G988">
        <v>2</v>
      </c>
      <c r="H988">
        <v>0</v>
      </c>
      <c r="I988">
        <v>0.442</v>
      </c>
      <c r="J988">
        <v>0.30470000000000003</v>
      </c>
      <c r="K988">
        <v>0.46279999999999999</v>
      </c>
      <c r="L988">
        <v>0.3407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1.9675925925925926E-4</v>
      </c>
      <c r="T988" s="2">
        <v>1.8287037037037037E-3</v>
      </c>
      <c r="U988">
        <v>0.32090000000000002</v>
      </c>
      <c r="V988">
        <v>0.23580000000000001</v>
      </c>
      <c r="W988">
        <v>0.5</v>
      </c>
      <c r="X988">
        <v>0.81399999999999995</v>
      </c>
      <c r="Y988">
        <v>1</v>
      </c>
      <c r="Z988">
        <v>0.41980000000000001</v>
      </c>
      <c r="AA988">
        <v>0.28100000000000003</v>
      </c>
      <c r="AB988">
        <v>0.58819999999999995</v>
      </c>
      <c r="AC988">
        <v>0.71430000000000005</v>
      </c>
      <c r="AD988">
        <v>1</v>
      </c>
      <c r="AE988">
        <v>0</v>
      </c>
      <c r="AF988" t="s">
        <v>3915</v>
      </c>
      <c r="AG988" s="2">
        <v>3.472222222222222E-3</v>
      </c>
      <c r="AH988" t="s">
        <v>3911</v>
      </c>
      <c r="AI988">
        <v>3</v>
      </c>
      <c r="AJ988" t="s">
        <v>3036</v>
      </c>
      <c r="AK988" s="3">
        <v>39746</v>
      </c>
      <c r="AL988" s="10">
        <f>YEAR(ufc_fights_2[[#This Row],[date]])</f>
        <v>2008</v>
      </c>
      <c r="AM988" t="s">
        <v>4061</v>
      </c>
      <c r="AN988">
        <v>139</v>
      </c>
      <c r="AO988" t="s">
        <v>3913</v>
      </c>
      <c r="AP988">
        <f>IF(ufc_fights_2[[#This Row],[winner]]="Red",ufc_fights_2[[#This Row],[r_fighter_id]],ufc_fights_2[[#This Row],[b_fighter_id]])</f>
        <v>84</v>
      </c>
      <c r="AQ988" t="str">
        <f>_xlfn.XLOOKUP(ufc_fights_2[[#This Row],[winnerID]],ufc_fighters[id],ufc_fighters[fighter_name],"xxx",0,1)</f>
        <v>Thiago Alves</v>
      </c>
    </row>
    <row r="989" spans="1:43">
      <c r="A989">
        <v>84</v>
      </c>
      <c r="B989">
        <v>1419</v>
      </c>
      <c r="C989">
        <f>_xlfn.XLOOKUP(ufc_fights_2[[#This Row],[r_fighter_id]],ufc_fighters[id],ufc_fighters[year],"xxx",0,1)</f>
        <v>1983</v>
      </c>
      <c r="D989">
        <f>_xlfn.XLOOKUP(ufc_fights_2[[#This Row],[b_fighter_id]],ufc_fighters[id],ufc_fighters[year],"Prázdné",0,1)</f>
        <v>1973</v>
      </c>
      <c r="E989" s="10">
        <f>YEAR(ufc_fights_2[[#This Row],[date]])-ufc_fights_2[[#This Row],[r_year]]</f>
        <v>25</v>
      </c>
      <c r="F989" s="10">
        <f>YEAR(ufc_fights_2[[#This Row],[date]])-ufc_fights_2[[#This Row],[b_year]]</f>
        <v>35</v>
      </c>
      <c r="G989">
        <v>1</v>
      </c>
      <c r="H989">
        <v>0</v>
      </c>
      <c r="I989">
        <v>0.625</v>
      </c>
      <c r="J989">
        <v>0.69230000000000003</v>
      </c>
      <c r="K989">
        <v>0.7742</v>
      </c>
      <c r="L989">
        <v>0.81820000000000004</v>
      </c>
      <c r="M989">
        <v>1</v>
      </c>
      <c r="N989">
        <v>0.1429</v>
      </c>
      <c r="O989">
        <v>0</v>
      </c>
      <c r="P989">
        <v>0</v>
      </c>
      <c r="Q989">
        <v>0</v>
      </c>
      <c r="R989">
        <v>0</v>
      </c>
      <c r="S989" s="2">
        <v>1.0069444444444444E-3</v>
      </c>
      <c r="T989" s="2">
        <v>2.1180555555555558E-3</v>
      </c>
      <c r="U989">
        <v>0.57140000000000002</v>
      </c>
      <c r="V989">
        <v>0.33329999999999999</v>
      </c>
      <c r="W989">
        <v>1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0.625</v>
      </c>
      <c r="AE989">
        <v>0.9</v>
      </c>
      <c r="AF989" t="s">
        <v>3910</v>
      </c>
      <c r="AG989" s="2">
        <v>7.1759259259259259E-4</v>
      </c>
      <c r="AH989" t="s">
        <v>3911</v>
      </c>
      <c r="AI989">
        <v>3</v>
      </c>
      <c r="AJ989" t="s">
        <v>3914</v>
      </c>
      <c r="AK989" s="3">
        <v>39606</v>
      </c>
      <c r="AL989" s="10">
        <f>YEAR(ufc_fights_2[[#This Row],[date]])</f>
        <v>2008</v>
      </c>
      <c r="AM989" t="s">
        <v>4061</v>
      </c>
      <c r="AN989">
        <v>70</v>
      </c>
      <c r="AO989" t="s">
        <v>3913</v>
      </c>
      <c r="AP989">
        <f>IF(ufc_fights_2[[#This Row],[winner]]="Red",ufc_fights_2[[#This Row],[r_fighter_id]],ufc_fights_2[[#This Row],[b_fighter_id]])</f>
        <v>84</v>
      </c>
      <c r="AQ989" t="str">
        <f>_xlfn.XLOOKUP(ufc_fights_2[[#This Row],[winnerID]],ufc_fighters[id],ufc_fighters[fighter_name],"xxx",0,1)</f>
        <v>Thiago Alves</v>
      </c>
    </row>
    <row r="990" spans="1:43">
      <c r="A990">
        <v>84</v>
      </c>
      <c r="B990">
        <v>54</v>
      </c>
      <c r="C990">
        <f>_xlfn.XLOOKUP(ufc_fights_2[[#This Row],[r_fighter_id]],ufc_fighters[id],ufc_fighters[year],"xxx",0,1)</f>
        <v>1983</v>
      </c>
      <c r="D990">
        <f>_xlfn.XLOOKUP(ufc_fights_2[[#This Row],[b_fighter_id]],ufc_fighters[id],ufc_fighters[year],"Prázdné",0,1)</f>
        <v>1979</v>
      </c>
      <c r="E990" s="10">
        <f>YEAR(ufc_fights_2[[#This Row],[date]])-ufc_fights_2[[#This Row],[r_year]]</f>
        <v>23</v>
      </c>
      <c r="F990" s="10">
        <f>YEAR(ufc_fights_2[[#This Row],[date]])-ufc_fights_2[[#This Row],[b_year]]</f>
        <v>27</v>
      </c>
      <c r="G990">
        <v>0</v>
      </c>
      <c r="H990">
        <v>0</v>
      </c>
      <c r="I990">
        <v>0.44369999999999998</v>
      </c>
      <c r="J990">
        <v>0.1585</v>
      </c>
      <c r="K990">
        <v>0.51219999999999999</v>
      </c>
      <c r="L990">
        <v>0.2069</v>
      </c>
      <c r="M990">
        <v>0</v>
      </c>
      <c r="N990">
        <v>0.2</v>
      </c>
      <c r="O990">
        <v>0</v>
      </c>
      <c r="P990">
        <v>0</v>
      </c>
      <c r="Q990">
        <v>0</v>
      </c>
      <c r="R990">
        <v>0</v>
      </c>
      <c r="S990" s="2">
        <v>8.7962962962962962E-4</v>
      </c>
      <c r="T990" s="2">
        <v>2.9050925925925928E-3</v>
      </c>
      <c r="U990">
        <v>0.28420000000000001</v>
      </c>
      <c r="V990">
        <v>0.15190000000000001</v>
      </c>
      <c r="W990">
        <v>0.84619999999999995</v>
      </c>
      <c r="X990">
        <v>0.73529999999999995</v>
      </c>
      <c r="Y990">
        <v>1</v>
      </c>
      <c r="Z990">
        <v>0.39419999999999999</v>
      </c>
      <c r="AA990">
        <v>0.1389</v>
      </c>
      <c r="AB990">
        <v>0.6522</v>
      </c>
      <c r="AC990">
        <v>0.22220000000000001</v>
      </c>
      <c r="AD990">
        <v>0.4667</v>
      </c>
      <c r="AE990">
        <v>1</v>
      </c>
      <c r="AF990" t="s">
        <v>3915</v>
      </c>
      <c r="AG990" s="2">
        <v>3.472222222222222E-3</v>
      </c>
      <c r="AH990" t="s">
        <v>3911</v>
      </c>
      <c r="AI990">
        <v>3</v>
      </c>
      <c r="AJ990" t="s">
        <v>4021</v>
      </c>
      <c r="AK990" s="3">
        <v>39000</v>
      </c>
      <c r="AL990" s="10">
        <f>YEAR(ufc_fights_2[[#This Row],[date]])</f>
        <v>2006</v>
      </c>
      <c r="AM990" t="s">
        <v>4061</v>
      </c>
      <c r="AN990">
        <v>69</v>
      </c>
      <c r="AO990" t="s">
        <v>3913</v>
      </c>
      <c r="AP990">
        <f>IF(ufc_fights_2[[#This Row],[winner]]="Red",ufc_fights_2[[#This Row],[r_fighter_id]],ufc_fights_2[[#This Row],[b_fighter_id]])</f>
        <v>84</v>
      </c>
      <c r="AQ990" t="str">
        <f>_xlfn.XLOOKUP(ufc_fights_2[[#This Row],[winnerID]],ufc_fighters[id],ufc_fighters[fighter_name],"xxx",0,1)</f>
        <v>Thiago Alves</v>
      </c>
    </row>
    <row r="991" spans="1:43">
      <c r="A991">
        <v>84</v>
      </c>
      <c r="B991">
        <v>2324</v>
      </c>
      <c r="C991">
        <f>_xlfn.XLOOKUP(ufc_fights_2[[#This Row],[r_fighter_id]],ufc_fighters[id],ufc_fighters[year],"xxx",0,1)</f>
        <v>1983</v>
      </c>
      <c r="D991">
        <f>_xlfn.XLOOKUP(ufc_fights_2[[#This Row],[b_fighter_id]],ufc_fighters[id],ufc_fighters[year],"Prázdné",0,1)</f>
        <v>1978</v>
      </c>
      <c r="E991" s="10">
        <f>YEAR(ufc_fights_2[[#This Row],[date]])-ufc_fights_2[[#This Row],[r_year]]</f>
        <v>23</v>
      </c>
      <c r="F991" s="10">
        <f>YEAR(ufc_fights_2[[#This Row],[date]])-ufc_fights_2[[#This Row],[b_year]]</f>
        <v>28</v>
      </c>
      <c r="G991">
        <v>1</v>
      </c>
      <c r="H991">
        <v>0</v>
      </c>
      <c r="I991">
        <v>0.40739999999999998</v>
      </c>
      <c r="J991">
        <v>0.4</v>
      </c>
      <c r="K991">
        <v>0.52780000000000005</v>
      </c>
      <c r="L991">
        <v>0.49059999999999998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1.3888888888888889E-4</v>
      </c>
      <c r="T991" s="2">
        <v>4.5138888888888887E-4</v>
      </c>
      <c r="U991">
        <v>0.29409999999999997</v>
      </c>
      <c r="V991">
        <v>0.29409999999999997</v>
      </c>
      <c r="W991">
        <v>0.8</v>
      </c>
      <c r="X991">
        <v>0.4</v>
      </c>
      <c r="Y991">
        <v>0.8</v>
      </c>
      <c r="Z991">
        <v>0.26319999999999999</v>
      </c>
      <c r="AA991">
        <v>0.25929999999999997</v>
      </c>
      <c r="AB991">
        <v>0.66669999999999996</v>
      </c>
      <c r="AC991">
        <v>0.61109999999999998</v>
      </c>
      <c r="AD991">
        <v>1</v>
      </c>
      <c r="AE991">
        <v>0</v>
      </c>
      <c r="AF991" t="s">
        <v>3910</v>
      </c>
      <c r="AG991" s="2">
        <v>2.0138888888888888E-3</v>
      </c>
      <c r="AH991" t="s">
        <v>3911</v>
      </c>
      <c r="AI991">
        <v>3</v>
      </c>
      <c r="AJ991" t="s">
        <v>3939</v>
      </c>
      <c r="AK991" s="3">
        <v>38822</v>
      </c>
      <c r="AL991" s="10">
        <f>YEAR(ufc_fights_2[[#This Row],[date]])</f>
        <v>2006</v>
      </c>
      <c r="AM991" t="s">
        <v>4061</v>
      </c>
      <c r="AN991">
        <v>63</v>
      </c>
      <c r="AO991" t="s">
        <v>3913</v>
      </c>
      <c r="AP991">
        <f>IF(ufc_fights_2[[#This Row],[winner]]="Red",ufc_fights_2[[#This Row],[r_fighter_id]],ufc_fights_2[[#This Row],[b_fighter_id]])</f>
        <v>84</v>
      </c>
      <c r="AQ991" t="str">
        <f>_xlfn.XLOOKUP(ufc_fights_2[[#This Row],[winnerID]],ufc_fighters[id],ufc_fighters[fighter_name],"xxx",0,1)</f>
        <v>Thiago Alves</v>
      </c>
    </row>
    <row r="992" spans="1:43">
      <c r="A992">
        <v>84</v>
      </c>
      <c r="B992">
        <v>180</v>
      </c>
      <c r="C992">
        <f>_xlfn.XLOOKUP(ufc_fights_2[[#This Row],[r_fighter_id]],ufc_fighters[id],ufc_fighters[year],"xxx",0,1)</f>
        <v>1983</v>
      </c>
      <c r="D992">
        <f>_xlfn.XLOOKUP(ufc_fights_2[[#This Row],[b_fighter_id]],ufc_fighters[id],ufc_fighters[year],"Prázdné",0,1)</f>
        <v>1981</v>
      </c>
      <c r="E992" s="10">
        <f>YEAR(ufc_fights_2[[#This Row],[date]])-ufc_fights_2[[#This Row],[r_year]]</f>
        <v>31</v>
      </c>
      <c r="F992" s="10">
        <f>YEAR(ufc_fights_2[[#This Row],[date]])-ufc_fights_2[[#This Row],[b_year]]</f>
        <v>33</v>
      </c>
      <c r="G992">
        <v>0</v>
      </c>
      <c r="H992">
        <v>0</v>
      </c>
      <c r="I992">
        <v>0.49149999999999999</v>
      </c>
      <c r="J992">
        <v>0.26869999999999999</v>
      </c>
      <c r="K992">
        <v>0.5</v>
      </c>
      <c r="L992">
        <v>0.27079999999999999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4.6296296296296294E-5</v>
      </c>
      <c r="T992" s="2">
        <v>5.4398148148148144E-4</v>
      </c>
      <c r="U992">
        <v>0.28849999999999998</v>
      </c>
      <c r="V992">
        <v>0.1943</v>
      </c>
      <c r="W992">
        <v>0.86360000000000003</v>
      </c>
      <c r="X992">
        <v>0.89659999999999995</v>
      </c>
      <c r="Y992">
        <v>0.875</v>
      </c>
      <c r="Z992">
        <v>0.48180000000000001</v>
      </c>
      <c r="AA992">
        <v>0.26519999999999999</v>
      </c>
      <c r="AB992">
        <v>0.625</v>
      </c>
      <c r="AC992">
        <v>0.42859999999999998</v>
      </c>
      <c r="AD992">
        <v>0</v>
      </c>
      <c r="AE992">
        <v>0</v>
      </c>
      <c r="AF992" t="s">
        <v>3915</v>
      </c>
      <c r="AG992" s="2">
        <v>3.472222222222222E-3</v>
      </c>
      <c r="AH992" t="s">
        <v>3911</v>
      </c>
      <c r="AI992">
        <v>3</v>
      </c>
      <c r="AJ992" t="s">
        <v>3914</v>
      </c>
      <c r="AK992" s="3">
        <v>41748</v>
      </c>
      <c r="AL992" s="10">
        <f>YEAR(ufc_fights_2[[#This Row],[date]])</f>
        <v>2014</v>
      </c>
      <c r="AM992" t="s">
        <v>4061</v>
      </c>
      <c r="AN992">
        <v>49</v>
      </c>
      <c r="AO992" t="s">
        <v>3913</v>
      </c>
      <c r="AP992">
        <f>IF(ufc_fights_2[[#This Row],[winner]]="Red",ufc_fights_2[[#This Row],[r_fighter_id]],ufc_fights_2[[#This Row],[b_fighter_id]])</f>
        <v>84</v>
      </c>
      <c r="AQ992" t="str">
        <f>_xlfn.XLOOKUP(ufc_fights_2[[#This Row],[winnerID]],ufc_fighters[id],ufc_fighters[fighter_name],"xxx",0,1)</f>
        <v>Thiago Alves</v>
      </c>
    </row>
    <row r="993" spans="1:43">
      <c r="A993">
        <v>84</v>
      </c>
      <c r="B993">
        <v>2448</v>
      </c>
      <c r="C993">
        <f>_xlfn.XLOOKUP(ufc_fights_2[[#This Row],[r_fighter_id]],ufc_fighters[id],ufc_fighters[year],"xxx",0,1)</f>
        <v>1983</v>
      </c>
      <c r="D993">
        <f>_xlfn.XLOOKUP(ufc_fights_2[[#This Row],[b_fighter_id]],ufc_fighters[id],ufc_fighters[year],"Prázdné",0,1)</f>
        <v>1982</v>
      </c>
      <c r="E993" s="10">
        <f>YEAR(ufc_fights_2[[#This Row],[date]])-ufc_fights_2[[#This Row],[r_year]]</f>
        <v>25</v>
      </c>
      <c r="F993" s="10">
        <f>YEAR(ufc_fights_2[[#This Row],[date]])-ufc_fights_2[[#This Row],[b_year]]</f>
        <v>26</v>
      </c>
      <c r="G993">
        <v>1</v>
      </c>
      <c r="H993">
        <v>0</v>
      </c>
      <c r="I993">
        <v>0.35420000000000001</v>
      </c>
      <c r="J993">
        <v>0.22220000000000001</v>
      </c>
      <c r="K993">
        <v>0.35420000000000001</v>
      </c>
      <c r="L993">
        <v>0.375</v>
      </c>
      <c r="M993">
        <v>0</v>
      </c>
      <c r="N993">
        <v>0.25</v>
      </c>
      <c r="O993">
        <v>0</v>
      </c>
      <c r="P993">
        <v>0</v>
      </c>
      <c r="Q993">
        <v>0</v>
      </c>
      <c r="R993">
        <v>0</v>
      </c>
      <c r="S993" s="2">
        <v>2.3148148148148147E-5</v>
      </c>
      <c r="T993" s="2">
        <v>1.3310185185185185E-3</v>
      </c>
      <c r="U993">
        <v>0.27910000000000001</v>
      </c>
      <c r="V993">
        <v>0.16669999999999999</v>
      </c>
      <c r="W993">
        <v>1</v>
      </c>
      <c r="X993">
        <v>1</v>
      </c>
      <c r="Y993">
        <v>1</v>
      </c>
      <c r="Z993">
        <v>0.27910000000000001</v>
      </c>
      <c r="AA993">
        <v>0.18920000000000001</v>
      </c>
      <c r="AB993">
        <v>1</v>
      </c>
      <c r="AC993">
        <v>0.25</v>
      </c>
      <c r="AD993">
        <v>1</v>
      </c>
      <c r="AE993">
        <v>0.5</v>
      </c>
      <c r="AF993" t="s">
        <v>3910</v>
      </c>
      <c r="AG993" s="2">
        <v>2.7777777777777778E-4</v>
      </c>
      <c r="AH993" t="s">
        <v>3911</v>
      </c>
      <c r="AI993">
        <v>3</v>
      </c>
      <c r="AJ993" t="s">
        <v>3967</v>
      </c>
      <c r="AK993" s="3">
        <v>39540</v>
      </c>
      <c r="AL993" s="10">
        <f>YEAR(ufc_fights_2[[#This Row],[date]])</f>
        <v>2008</v>
      </c>
      <c r="AM993" t="s">
        <v>4061</v>
      </c>
      <c r="AN993">
        <v>38</v>
      </c>
      <c r="AO993" t="s">
        <v>3913</v>
      </c>
      <c r="AP993">
        <f>IF(ufc_fights_2[[#This Row],[winner]]="Red",ufc_fights_2[[#This Row],[r_fighter_id]],ufc_fights_2[[#This Row],[b_fighter_id]])</f>
        <v>84</v>
      </c>
      <c r="AQ993" t="str">
        <f>_xlfn.XLOOKUP(ufc_fights_2[[#This Row],[winnerID]],ufc_fighters[id],ufc_fighters[fighter_name],"xxx",0,1)</f>
        <v>Thiago Alves</v>
      </c>
    </row>
    <row r="994" spans="1:43">
      <c r="A994">
        <v>84</v>
      </c>
      <c r="B994">
        <v>1199</v>
      </c>
      <c r="C994">
        <f>_xlfn.XLOOKUP(ufc_fights_2[[#This Row],[r_fighter_id]],ufc_fighters[id],ufc_fighters[year],"xxx",0,1)</f>
        <v>1983</v>
      </c>
      <c r="D994">
        <f>_xlfn.XLOOKUP(ufc_fights_2[[#This Row],[b_fighter_id]],ufc_fighters[id],ufc_fighters[year],"Prázdné",0,1)</f>
        <v>1985</v>
      </c>
      <c r="E994" s="10">
        <f>YEAR(ufc_fights_2[[#This Row],[date]])-ufc_fights_2[[#This Row],[r_year]]</f>
        <v>36</v>
      </c>
      <c r="F994" s="10">
        <f>YEAR(ufc_fights_2[[#This Row],[date]])-ufc_fights_2[[#This Row],[b_year]]</f>
        <v>34</v>
      </c>
      <c r="G994">
        <v>0</v>
      </c>
      <c r="H994">
        <v>1</v>
      </c>
      <c r="I994">
        <v>0.61480000000000001</v>
      </c>
      <c r="J994">
        <v>0.72729999999999995</v>
      </c>
      <c r="K994">
        <v>0.63639999999999997</v>
      </c>
      <c r="L994">
        <v>0.73580000000000001</v>
      </c>
      <c r="M994">
        <v>0</v>
      </c>
      <c r="N994">
        <v>0.5</v>
      </c>
      <c r="O994">
        <v>0</v>
      </c>
      <c r="P994">
        <v>0</v>
      </c>
      <c r="Q994">
        <v>0</v>
      </c>
      <c r="R994">
        <v>1</v>
      </c>
      <c r="S994" s="2">
        <v>8.4490740740740739E-4</v>
      </c>
      <c r="T994" s="2">
        <v>2.5231481481481481E-3</v>
      </c>
      <c r="U994">
        <v>0.5</v>
      </c>
      <c r="V994">
        <v>0.66959999999999997</v>
      </c>
      <c r="W994">
        <v>0.76190000000000002</v>
      </c>
      <c r="X994">
        <v>0.91669999999999996</v>
      </c>
      <c r="Y994">
        <v>0</v>
      </c>
      <c r="Z994">
        <v>0.56669999999999998</v>
      </c>
      <c r="AA994">
        <v>0.70369999999999999</v>
      </c>
      <c r="AB994">
        <v>1</v>
      </c>
      <c r="AC994">
        <v>0.81820000000000004</v>
      </c>
      <c r="AD994">
        <v>0</v>
      </c>
      <c r="AE994">
        <v>0</v>
      </c>
      <c r="AF994" t="s">
        <v>3922</v>
      </c>
      <c r="AG994" s="2">
        <v>3.472222222222222E-3</v>
      </c>
      <c r="AH994" t="s">
        <v>3911</v>
      </c>
      <c r="AI994">
        <v>3</v>
      </c>
      <c r="AJ994" t="s">
        <v>3924</v>
      </c>
      <c r="AK994" s="3">
        <v>43498</v>
      </c>
      <c r="AL994" s="10">
        <f>YEAR(ufc_fights_2[[#This Row],[date]])</f>
        <v>2019</v>
      </c>
      <c r="AM994" t="s">
        <v>4061</v>
      </c>
      <c r="AN994">
        <v>37</v>
      </c>
      <c r="AO994" t="s">
        <v>3913</v>
      </c>
      <c r="AP994">
        <f>IF(ufc_fights_2[[#This Row],[winner]]="Red",ufc_fights_2[[#This Row],[r_fighter_id]],ufc_fights_2[[#This Row],[b_fighter_id]])</f>
        <v>84</v>
      </c>
      <c r="AQ994" t="str">
        <f>_xlfn.XLOOKUP(ufc_fights_2[[#This Row],[winnerID]],ufc_fighters[id],ufc_fighters[fighter_name],"xxx",0,1)</f>
        <v>Thiago Alves</v>
      </c>
    </row>
    <row r="995" spans="1:43">
      <c r="A995">
        <v>84</v>
      </c>
      <c r="B995">
        <v>1887</v>
      </c>
      <c r="C995">
        <f>_xlfn.XLOOKUP(ufc_fights_2[[#This Row],[r_fighter_id]],ufc_fighters[id],ufc_fighters[year],"xxx",0,1)</f>
        <v>1983</v>
      </c>
      <c r="D995">
        <f>_xlfn.XLOOKUP(ufc_fights_2[[#This Row],[b_fighter_id]],ufc_fighters[id],ufc_fighters[year],"Prázdné",0,1)</f>
        <v>1974</v>
      </c>
      <c r="E995" s="10">
        <f>YEAR(ufc_fights_2[[#This Row],[date]])-ufc_fights_2[[#This Row],[r_year]]</f>
        <v>24</v>
      </c>
      <c r="F995" s="10">
        <f>YEAR(ufc_fights_2[[#This Row],[date]])-ufc_fights_2[[#This Row],[b_year]]</f>
        <v>33</v>
      </c>
      <c r="G995">
        <v>1</v>
      </c>
      <c r="H995">
        <v>0</v>
      </c>
      <c r="I995">
        <v>0.43330000000000002</v>
      </c>
      <c r="J995">
        <v>0.3281</v>
      </c>
      <c r="K995">
        <v>0.48480000000000001</v>
      </c>
      <c r="L995">
        <v>0.5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 s="2">
        <v>3.7037037037037035E-4</v>
      </c>
      <c r="T995" s="2">
        <v>1.724537037037037E-3</v>
      </c>
      <c r="U995">
        <v>0.23730000000000001</v>
      </c>
      <c r="V995">
        <v>0.22550000000000001</v>
      </c>
      <c r="W995">
        <v>0.77780000000000005</v>
      </c>
      <c r="X995">
        <v>0.81820000000000004</v>
      </c>
      <c r="Y995">
        <v>0.71430000000000005</v>
      </c>
      <c r="Z995">
        <v>0.40579999999999999</v>
      </c>
      <c r="AA995">
        <v>0.2661</v>
      </c>
      <c r="AB995">
        <v>0.5</v>
      </c>
      <c r="AC995">
        <v>0.66669999999999996</v>
      </c>
      <c r="AD995">
        <v>0.66669999999999996</v>
      </c>
      <c r="AE995">
        <v>1</v>
      </c>
      <c r="AF995" t="s">
        <v>3926</v>
      </c>
      <c r="AG995" s="2">
        <v>3.472222222222222E-3</v>
      </c>
      <c r="AH995" t="s">
        <v>3911</v>
      </c>
      <c r="AI995">
        <v>3</v>
      </c>
      <c r="AJ995" t="s">
        <v>3928</v>
      </c>
      <c r="AK995" s="3">
        <v>39403</v>
      </c>
      <c r="AL995" s="10">
        <f>YEAR(ufc_fights_2[[#This Row],[date]])</f>
        <v>2007</v>
      </c>
      <c r="AM995" t="s">
        <v>4061</v>
      </c>
      <c r="AN995">
        <v>9</v>
      </c>
      <c r="AO995" t="s">
        <v>3913</v>
      </c>
      <c r="AP995">
        <f>IF(ufc_fights_2[[#This Row],[winner]]="Red",ufc_fights_2[[#This Row],[r_fighter_id]],ufc_fights_2[[#This Row],[b_fighter_id]])</f>
        <v>84</v>
      </c>
      <c r="AQ995" t="str">
        <f>_xlfn.XLOOKUP(ufc_fights_2[[#This Row],[winnerID]],ufc_fighters[id],ufc_fighters[fighter_name],"xxx",0,1)</f>
        <v>Thiago Alves</v>
      </c>
    </row>
    <row r="996" spans="1:43">
      <c r="A996">
        <v>84</v>
      </c>
      <c r="B996">
        <v>524</v>
      </c>
      <c r="C996">
        <f>_xlfn.XLOOKUP(ufc_fights_2[[#This Row],[r_fighter_id]],ufc_fighters[id],ufc_fighters[year],"xxx",0,1)</f>
        <v>1983</v>
      </c>
      <c r="D996">
        <f>_xlfn.XLOOKUP(ufc_fights_2[[#This Row],[b_fighter_id]],ufc_fighters[id],ufc_fighters[year],"Prázdné",0,1)</f>
        <v>1979</v>
      </c>
      <c r="E996" s="10">
        <f>YEAR(ufc_fights_2[[#This Row],[date]])-ufc_fights_2[[#This Row],[r_year]]</f>
        <v>22</v>
      </c>
      <c r="F996" s="10">
        <f>YEAR(ufc_fights_2[[#This Row],[date]])-ufc_fights_2[[#This Row],[b_year]]</f>
        <v>26</v>
      </c>
      <c r="G996">
        <v>0</v>
      </c>
      <c r="H996">
        <v>0</v>
      </c>
      <c r="I996">
        <v>0.72729999999999995</v>
      </c>
      <c r="J996">
        <v>1</v>
      </c>
      <c r="K996">
        <v>0.75</v>
      </c>
      <c r="L996">
        <v>1</v>
      </c>
      <c r="M996">
        <v>1</v>
      </c>
      <c r="N996">
        <v>0</v>
      </c>
      <c r="O996">
        <v>0</v>
      </c>
      <c r="P996">
        <v>2</v>
      </c>
      <c r="Q996">
        <v>0</v>
      </c>
      <c r="R996">
        <v>1</v>
      </c>
      <c r="S996" s="2">
        <v>7.0601851851851847E-4</v>
      </c>
      <c r="T996" s="2">
        <v>5.0925925925925921E-4</v>
      </c>
      <c r="U996">
        <v>0.625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0.57140000000000002</v>
      </c>
      <c r="AE996">
        <v>1</v>
      </c>
      <c r="AF996" t="s">
        <v>3910</v>
      </c>
      <c r="AG996" s="2">
        <v>1.6782407407407408E-3</v>
      </c>
      <c r="AH996" t="s">
        <v>3911</v>
      </c>
      <c r="AI996">
        <v>3</v>
      </c>
      <c r="AJ996" t="s">
        <v>3939</v>
      </c>
      <c r="AK996" s="3">
        <v>38675</v>
      </c>
      <c r="AL996" s="10">
        <f>YEAR(ufc_fights_2[[#This Row],[date]])</f>
        <v>2005</v>
      </c>
      <c r="AM996" t="s">
        <v>4061</v>
      </c>
      <c r="AN996">
        <v>1</v>
      </c>
      <c r="AO996" t="s">
        <v>3913</v>
      </c>
      <c r="AP996">
        <f>IF(ufc_fights_2[[#This Row],[winner]]="Red",ufc_fights_2[[#This Row],[r_fighter_id]],ufc_fights_2[[#This Row],[b_fighter_id]])</f>
        <v>84</v>
      </c>
      <c r="AQ996" t="str">
        <f>_xlfn.XLOOKUP(ufc_fights_2[[#This Row],[winnerID]],ufc_fighters[id],ufc_fighters[fighter_name],"xxx",0,1)</f>
        <v>Thiago Alves</v>
      </c>
    </row>
    <row r="997" spans="1:43">
      <c r="A997">
        <v>84</v>
      </c>
      <c r="B997">
        <v>754</v>
      </c>
      <c r="C997">
        <f>_xlfn.XLOOKUP(ufc_fights_2[[#This Row],[r_fighter_id]],ufc_fighters[id],ufc_fighters[year],"xxx",0,1)</f>
        <v>1983</v>
      </c>
      <c r="D997">
        <f>_xlfn.XLOOKUP(ufc_fights_2[[#This Row],[b_fighter_id]],ufc_fighters[id],ufc_fighters[year],"Prázdné",0,1)</f>
        <v>1974</v>
      </c>
      <c r="E997" s="10">
        <f>YEAR(ufc_fights_2[[#This Row],[date]])-ufc_fights_2[[#This Row],[r_year]]</f>
        <v>23</v>
      </c>
      <c r="F997" s="10">
        <f>YEAR(ufc_fights_2[[#This Row],[date]])-ufc_fights_2[[#This Row],[b_year]]</f>
        <v>32</v>
      </c>
      <c r="G997">
        <v>2</v>
      </c>
      <c r="H997">
        <v>0</v>
      </c>
      <c r="I997">
        <v>0.53059999999999996</v>
      </c>
      <c r="J997">
        <v>0.1</v>
      </c>
      <c r="K997">
        <v>0.63080000000000003</v>
      </c>
      <c r="L997">
        <v>0.18179999999999999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 s="2">
        <v>1.2037037037037038E-3</v>
      </c>
      <c r="T997" s="2">
        <v>3.0092592592592595E-4</v>
      </c>
      <c r="U997">
        <v>0.54169999999999996</v>
      </c>
      <c r="V997">
        <v>0</v>
      </c>
      <c r="W997">
        <v>0</v>
      </c>
      <c r="X997">
        <v>0</v>
      </c>
      <c r="Y997">
        <v>0</v>
      </c>
      <c r="Z997">
        <v>0.375</v>
      </c>
      <c r="AA997">
        <v>0</v>
      </c>
      <c r="AB997">
        <v>0</v>
      </c>
      <c r="AC997">
        <v>1</v>
      </c>
      <c r="AD997">
        <v>0.56100000000000005</v>
      </c>
      <c r="AE997">
        <v>0</v>
      </c>
      <c r="AF997" t="s">
        <v>3910</v>
      </c>
      <c r="AG997" s="2">
        <v>8.1018518518518516E-4</v>
      </c>
      <c r="AH997" t="s">
        <v>3911</v>
      </c>
      <c r="AI997">
        <v>3</v>
      </c>
      <c r="AJ997" t="s">
        <v>3925</v>
      </c>
      <c r="AK997" s="3">
        <v>39081</v>
      </c>
      <c r="AL997" s="10">
        <f>YEAR(ufc_fights_2[[#This Row],[date]])</f>
        <v>2006</v>
      </c>
      <c r="AM997" t="s">
        <v>4061</v>
      </c>
      <c r="AN997">
        <v>1</v>
      </c>
      <c r="AO997" t="s">
        <v>3913</v>
      </c>
      <c r="AP997">
        <f>IF(ufc_fights_2[[#This Row],[winner]]="Red",ufc_fights_2[[#This Row],[r_fighter_id]],ufc_fights_2[[#This Row],[b_fighter_id]])</f>
        <v>84</v>
      </c>
      <c r="AQ997" t="str">
        <f>_xlfn.XLOOKUP(ufc_fights_2[[#This Row],[winnerID]],ufc_fighters[id],ufc_fighters[fighter_name],"xxx",0,1)</f>
        <v>Thiago Alves</v>
      </c>
    </row>
    <row r="998" spans="1:43">
      <c r="A998">
        <v>84</v>
      </c>
      <c r="B998">
        <v>1409</v>
      </c>
      <c r="C998">
        <f>_xlfn.XLOOKUP(ufc_fights_2[[#This Row],[r_fighter_id]],ufc_fighters[id],ufc_fighters[year],"xxx",0,1)</f>
        <v>1983</v>
      </c>
      <c r="D998">
        <f>_xlfn.XLOOKUP(ufc_fights_2[[#This Row],[b_fighter_id]],ufc_fighters[id],ufc_fighters[year],"Prázdné",0,1)</f>
        <v>1983</v>
      </c>
      <c r="E998" s="10">
        <f>YEAR(ufc_fights_2[[#This Row],[date]])-ufc_fights_2[[#This Row],[r_year]]</f>
        <v>27</v>
      </c>
      <c r="F998" s="10">
        <f>YEAR(ufc_fights_2[[#This Row],[date]])-ufc_fights_2[[#This Row],[b_year]]</f>
        <v>27</v>
      </c>
      <c r="G998">
        <v>1</v>
      </c>
      <c r="H998">
        <v>0</v>
      </c>
      <c r="I998">
        <v>0.39460000000000001</v>
      </c>
      <c r="J998">
        <v>0.2984</v>
      </c>
      <c r="K998">
        <v>0.46260000000000001</v>
      </c>
      <c r="L998">
        <v>0.38300000000000001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2.0486111111111113E-3</v>
      </c>
      <c r="T998" s="2">
        <v>6.134259259259259E-4</v>
      </c>
      <c r="U998">
        <v>0.25900000000000001</v>
      </c>
      <c r="V998">
        <v>0.16850000000000001</v>
      </c>
      <c r="W998">
        <v>0.71430000000000005</v>
      </c>
      <c r="X998">
        <v>0.82050000000000001</v>
      </c>
      <c r="Y998">
        <v>0.69569999999999999</v>
      </c>
      <c r="Z998">
        <v>0.39760000000000001</v>
      </c>
      <c r="AA998">
        <v>0.2727</v>
      </c>
      <c r="AB998">
        <v>0.36359999999999998</v>
      </c>
      <c r="AC998">
        <v>0.5</v>
      </c>
      <c r="AD998">
        <v>0.375</v>
      </c>
      <c r="AE998">
        <v>0</v>
      </c>
      <c r="AF998" t="s">
        <v>3915</v>
      </c>
      <c r="AG998" s="2">
        <v>3.472222222222222E-3</v>
      </c>
      <c r="AH998" t="s">
        <v>3911</v>
      </c>
      <c r="AI998">
        <v>3</v>
      </c>
      <c r="AJ998" t="s">
        <v>3949</v>
      </c>
      <c r="AK998" s="3">
        <v>40523</v>
      </c>
      <c r="AL998" s="10">
        <f>YEAR(ufc_fights_2[[#This Row],[date]])</f>
        <v>2010</v>
      </c>
      <c r="AM998" t="s">
        <v>4061</v>
      </c>
      <c r="AN998">
        <v>92</v>
      </c>
      <c r="AO998" t="s">
        <v>3913</v>
      </c>
      <c r="AP998">
        <f>IF(ufc_fights_2[[#This Row],[winner]]="Red",ufc_fights_2[[#This Row],[r_fighter_id]],ufc_fights_2[[#This Row],[b_fighter_id]])</f>
        <v>84</v>
      </c>
      <c r="AQ998" t="str">
        <f>_xlfn.XLOOKUP(ufc_fights_2[[#This Row],[winnerID]],ufc_fighters[id],ufc_fighters[fighter_name],"xxx",0,1)</f>
        <v>Thiago Alves</v>
      </c>
    </row>
    <row r="999" spans="1:43">
      <c r="A999">
        <v>120</v>
      </c>
      <c r="B999">
        <v>3573</v>
      </c>
      <c r="C999">
        <f>_xlfn.XLOOKUP(ufc_fights_2[[#This Row],[r_fighter_id]],ufc_fighters[id],ufc_fighters[year],"xxx",0,1)</f>
        <v>1985</v>
      </c>
      <c r="D999">
        <f>_xlfn.XLOOKUP(ufc_fights_2[[#This Row],[b_fighter_id]],ufc_fighters[id],ufc_fighters[year],"Prázdné",0,1)</f>
        <v>1986</v>
      </c>
      <c r="E999" s="10">
        <f>YEAR(ufc_fights_2[[#This Row],[date]])-ufc_fights_2[[#This Row],[r_year]]</f>
        <v>30</v>
      </c>
      <c r="F999" s="10">
        <f>YEAR(ufc_fights_2[[#This Row],[date]])-ufc_fights_2[[#This Row],[b_year]]</f>
        <v>29</v>
      </c>
      <c r="G999">
        <v>0</v>
      </c>
      <c r="H999">
        <v>0</v>
      </c>
      <c r="I999">
        <v>0.63890000000000002</v>
      </c>
      <c r="J999">
        <v>0.51849999999999996</v>
      </c>
      <c r="K999">
        <v>0.72060000000000002</v>
      </c>
      <c r="L999">
        <v>0.64629999999999999</v>
      </c>
      <c r="M999">
        <v>0.18179999999999999</v>
      </c>
      <c r="N999">
        <v>0</v>
      </c>
      <c r="O999">
        <v>0</v>
      </c>
      <c r="P999">
        <v>1</v>
      </c>
      <c r="Q999">
        <v>0</v>
      </c>
      <c r="R999">
        <v>0</v>
      </c>
      <c r="S999" s="2">
        <v>4.8032407407407407E-3</v>
      </c>
      <c r="T999" s="2">
        <v>2.7777777777777778E-4</v>
      </c>
      <c r="U999">
        <v>0.45</v>
      </c>
      <c r="V999">
        <v>0.46810000000000002</v>
      </c>
      <c r="W999">
        <v>1</v>
      </c>
      <c r="X999">
        <v>0.77780000000000005</v>
      </c>
      <c r="Y999">
        <v>0</v>
      </c>
      <c r="Z999">
        <v>0.52380000000000004</v>
      </c>
      <c r="AA999">
        <v>0.35289999999999999</v>
      </c>
      <c r="AB999">
        <v>0.78569999999999995</v>
      </c>
      <c r="AC999">
        <v>0.85709999999999997</v>
      </c>
      <c r="AD999">
        <v>1</v>
      </c>
      <c r="AE999">
        <v>0.66669999999999996</v>
      </c>
      <c r="AF999" t="s">
        <v>3926</v>
      </c>
      <c r="AG999" s="2">
        <v>5.4398148148148144E-4</v>
      </c>
      <c r="AH999" t="s">
        <v>3911</v>
      </c>
      <c r="AI999">
        <v>3</v>
      </c>
      <c r="AJ999" t="s">
        <v>4004</v>
      </c>
      <c r="AK999" s="3">
        <v>42273</v>
      </c>
      <c r="AL999" s="10">
        <f>YEAR(ufc_fights_2[[#This Row],[date]])</f>
        <v>2015</v>
      </c>
      <c r="AM999" t="s">
        <v>4061</v>
      </c>
      <c r="AN999">
        <v>117</v>
      </c>
      <c r="AO999" t="s">
        <v>3913</v>
      </c>
      <c r="AP999">
        <f>IF(ufc_fights_2[[#This Row],[winner]]="Red",ufc_fights_2[[#This Row],[r_fighter_id]],ufc_fights_2[[#This Row],[b_fighter_id]])</f>
        <v>120</v>
      </c>
      <c r="AQ999" t="str">
        <f>_xlfn.XLOOKUP(ufc_fights_2[[#This Row],[winnerID]],ufc_fighters[id],ufc_fighters[fighter_name],"xxx",0,1)</f>
        <v>Shinsho Anzai</v>
      </c>
    </row>
    <row r="1000" spans="1:43">
      <c r="A1000">
        <v>120</v>
      </c>
      <c r="B1000">
        <v>1574</v>
      </c>
      <c r="C1000">
        <f>_xlfn.XLOOKUP(ufc_fights_2[[#This Row],[r_fighter_id]],ufc_fighters[id],ufc_fighters[year],"xxx",0,1)</f>
        <v>1985</v>
      </c>
      <c r="D1000">
        <f>_xlfn.XLOOKUP(ufc_fights_2[[#This Row],[b_fighter_id]],ufc_fighters[id],ufc_fighters[year],"Prázdné",0,1)</f>
        <v>1988</v>
      </c>
      <c r="E1000" s="10">
        <f>YEAR(ufc_fights_2[[#This Row],[date]])-ufc_fights_2[[#This Row],[r_year]]</f>
        <v>32</v>
      </c>
      <c r="F1000" s="10">
        <f>YEAR(ufc_fights_2[[#This Row],[date]])-ufc_fights_2[[#This Row],[b_year]]</f>
        <v>29</v>
      </c>
      <c r="G1000">
        <v>0</v>
      </c>
      <c r="H1000">
        <v>0</v>
      </c>
      <c r="I1000">
        <v>0.53680000000000005</v>
      </c>
      <c r="J1000">
        <v>0.51580000000000004</v>
      </c>
      <c r="K1000">
        <v>0.63819999999999999</v>
      </c>
      <c r="L1000">
        <v>0.53539999999999999</v>
      </c>
      <c r="M1000">
        <v>8.3299999999999999E-2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2.5347222222222221E-3</v>
      </c>
      <c r="T1000" s="2">
        <v>1.4236111111111112E-3</v>
      </c>
      <c r="U1000">
        <v>0.52939999999999998</v>
      </c>
      <c r="V1000">
        <v>0.4143</v>
      </c>
      <c r="W1000">
        <v>0.65</v>
      </c>
      <c r="X1000">
        <v>0.28570000000000001</v>
      </c>
      <c r="Y1000">
        <v>1</v>
      </c>
      <c r="Z1000">
        <v>0.39290000000000003</v>
      </c>
      <c r="AA1000">
        <v>0.32200000000000001</v>
      </c>
      <c r="AB1000">
        <v>0.8</v>
      </c>
      <c r="AC1000">
        <v>0.83330000000000004</v>
      </c>
      <c r="AD1000">
        <v>0.25</v>
      </c>
      <c r="AE1000">
        <v>0</v>
      </c>
      <c r="AF1000" t="s">
        <v>3915</v>
      </c>
      <c r="AG1000" s="2">
        <v>3.472222222222222E-3</v>
      </c>
      <c r="AH1000" t="s">
        <v>3911</v>
      </c>
      <c r="AI1000">
        <v>3</v>
      </c>
      <c r="AJ1000" t="s">
        <v>3946</v>
      </c>
      <c r="AK1000" s="3">
        <v>43000</v>
      </c>
      <c r="AL1000" s="10">
        <f>YEAR(ufc_fights_2[[#This Row],[date]])</f>
        <v>2017</v>
      </c>
      <c r="AM1000" t="s">
        <v>4061</v>
      </c>
      <c r="AN1000">
        <v>53</v>
      </c>
      <c r="AO1000" t="s">
        <v>3913</v>
      </c>
      <c r="AP1000">
        <f>IF(ufc_fights_2[[#This Row],[winner]]="Red",ufc_fights_2[[#This Row],[r_fighter_id]],ufc_fights_2[[#This Row],[b_fighter_id]])</f>
        <v>120</v>
      </c>
      <c r="AQ1000" t="str">
        <f>_xlfn.XLOOKUP(ufc_fights_2[[#This Row],[winnerID]],ufc_fighters[id],ufc_fighters[fighter_name],"xxx",0,1)</f>
        <v>Shinsho Anzai</v>
      </c>
    </row>
    <row r="1001" spans="1:43">
      <c r="A1001">
        <v>1695</v>
      </c>
      <c r="B1001">
        <v>1053</v>
      </c>
      <c r="C1001">
        <f>_xlfn.XLOOKUP(ufc_fights_2[[#This Row],[r_fighter_id]],ufc_fighters[id],ufc_fighters[year],"xxx",0,1)</f>
        <v>1986</v>
      </c>
      <c r="D1001">
        <f>_xlfn.XLOOKUP(ufc_fights_2[[#This Row],[b_fighter_id]],ufc_fighters[id],ufc_fighters[year],"Prázdné",0,1)</f>
        <v>1986</v>
      </c>
      <c r="E1001" s="10">
        <f>YEAR(ufc_fights_2[[#This Row],[date]])-ufc_fights_2[[#This Row],[r_year]]</f>
        <v>31</v>
      </c>
      <c r="F1001" s="10">
        <f>YEAR(ufc_fights_2[[#This Row],[date]])-ufc_fights_2[[#This Row],[b_year]]</f>
        <v>31</v>
      </c>
      <c r="G1001">
        <v>0</v>
      </c>
      <c r="H1001">
        <v>0</v>
      </c>
      <c r="I1001">
        <v>0.56379999999999997</v>
      </c>
      <c r="J1001">
        <v>0.26500000000000001</v>
      </c>
      <c r="K1001">
        <v>0.56220000000000003</v>
      </c>
      <c r="L1001">
        <v>0.27939999999999998</v>
      </c>
      <c r="M1001">
        <v>0</v>
      </c>
      <c r="N1001">
        <v>0.1111</v>
      </c>
      <c r="O1001">
        <v>0</v>
      </c>
      <c r="P1001">
        <v>0</v>
      </c>
      <c r="Q1001">
        <v>0</v>
      </c>
      <c r="R1001">
        <v>0</v>
      </c>
      <c r="S1001" s="2">
        <v>1.0416666666666667E-4</v>
      </c>
      <c r="T1001" s="2">
        <v>6.9444444444444447E-4</v>
      </c>
      <c r="U1001">
        <v>0.55740000000000001</v>
      </c>
      <c r="V1001">
        <v>0.15190000000000001</v>
      </c>
      <c r="W1001">
        <v>0.75</v>
      </c>
      <c r="X1001">
        <v>1</v>
      </c>
      <c r="Y1001">
        <v>1</v>
      </c>
      <c r="Z1001">
        <v>0.56759999999999999</v>
      </c>
      <c r="AA1001">
        <v>0.26019999999999999</v>
      </c>
      <c r="AB1001">
        <v>0.33329999999999999</v>
      </c>
      <c r="AC1001">
        <v>0.5</v>
      </c>
      <c r="AD1001">
        <v>0</v>
      </c>
      <c r="AE1001">
        <v>0</v>
      </c>
      <c r="AF1001" t="s">
        <v>3915</v>
      </c>
      <c r="AG1001" s="2">
        <v>3.472222222222222E-3</v>
      </c>
      <c r="AH1001" t="s">
        <v>3911</v>
      </c>
      <c r="AI1001">
        <v>3</v>
      </c>
      <c r="AJ1001" t="s">
        <v>3912</v>
      </c>
      <c r="AK1001" s="3">
        <v>42923</v>
      </c>
      <c r="AL1001" s="10">
        <f>YEAR(ufc_fights_2[[#This Row],[date]])</f>
        <v>2017</v>
      </c>
      <c r="AM1001" t="s">
        <v>4061</v>
      </c>
      <c r="AN1001">
        <v>1</v>
      </c>
      <c r="AO1001" t="s">
        <v>3913</v>
      </c>
      <c r="AP1001">
        <f>IF(ufc_fights_2[[#This Row],[winner]]="Red",ufc_fights_2[[#This Row],[r_fighter_id]],ufc_fights_2[[#This Row],[b_fighter_id]])</f>
        <v>1695</v>
      </c>
      <c r="AQ1001" t="str">
        <f>_xlfn.XLOOKUP(ufc_fights_2[[#This Row],[winnerID]],ufc_fighters[id],ufc_fighters[fighter_name],"xxx",0,1)</f>
        <v>James Krause</v>
      </c>
    </row>
    <row r="1002" spans="1:43">
      <c r="A1002">
        <v>682</v>
      </c>
      <c r="B1002">
        <v>3526</v>
      </c>
      <c r="C1002">
        <f>_xlfn.XLOOKUP(ufc_fights_2[[#This Row],[r_fighter_id]],ufc_fighters[id],ufc_fighters[year],"xxx",0,1)</f>
        <v>1984</v>
      </c>
      <c r="D1002">
        <f>_xlfn.XLOOKUP(ufc_fights_2[[#This Row],[b_fighter_id]],ufc_fighters[id],ufc_fighters[year],"Prázdné",0,1)</f>
        <v>1984</v>
      </c>
      <c r="E1002" s="10">
        <f>YEAR(ufc_fights_2[[#This Row],[date]])-ufc_fights_2[[#This Row],[r_year]]</f>
        <v>32</v>
      </c>
      <c r="F1002" s="10">
        <f>YEAR(ufc_fights_2[[#This Row],[date]])-ufc_fights_2[[#This Row],[b_year]]</f>
        <v>32</v>
      </c>
      <c r="G1002">
        <v>0</v>
      </c>
      <c r="H1002">
        <v>0</v>
      </c>
      <c r="I1002">
        <v>0.3</v>
      </c>
      <c r="J1002">
        <v>0.439</v>
      </c>
      <c r="K1002">
        <v>0.40429999999999999</v>
      </c>
      <c r="L1002">
        <v>0.439</v>
      </c>
      <c r="M1002">
        <v>0</v>
      </c>
      <c r="N1002">
        <v>0.5</v>
      </c>
      <c r="O1002">
        <v>1</v>
      </c>
      <c r="P1002">
        <v>0</v>
      </c>
      <c r="Q1002">
        <v>0</v>
      </c>
      <c r="R1002">
        <v>0</v>
      </c>
      <c r="S1002" s="2">
        <v>8.1018518518518516E-4</v>
      </c>
      <c r="T1002" s="2">
        <v>2.3148148148148147E-5</v>
      </c>
      <c r="U1002">
        <v>0.20899999999999999</v>
      </c>
      <c r="V1002">
        <v>0.33329999999999999</v>
      </c>
      <c r="W1002">
        <v>0.5</v>
      </c>
      <c r="X1002">
        <v>1</v>
      </c>
      <c r="Y1002">
        <v>0.625</v>
      </c>
      <c r="Z1002">
        <v>0.29730000000000001</v>
      </c>
      <c r="AA1002">
        <v>0.45</v>
      </c>
      <c r="AB1002">
        <v>0.4</v>
      </c>
      <c r="AC1002">
        <v>0</v>
      </c>
      <c r="AD1002">
        <v>0</v>
      </c>
      <c r="AE1002">
        <v>0</v>
      </c>
      <c r="AF1002" t="s">
        <v>3933</v>
      </c>
      <c r="AG1002" s="2">
        <v>2.8009259259259259E-3</v>
      </c>
      <c r="AH1002" t="s">
        <v>3911</v>
      </c>
      <c r="AI1002">
        <v>3</v>
      </c>
      <c r="AJ1002" t="s">
        <v>3961</v>
      </c>
      <c r="AK1002" s="3">
        <v>42693</v>
      </c>
      <c r="AL1002" s="10">
        <f>YEAR(ufc_fights_2[[#This Row],[date]])</f>
        <v>2016</v>
      </c>
      <c r="AM1002" t="s">
        <v>4061</v>
      </c>
      <c r="AN1002">
        <v>26</v>
      </c>
      <c r="AO1002" t="s">
        <v>3913</v>
      </c>
      <c r="AP1002">
        <f>IF(ufc_fights_2[[#This Row],[winner]]="Red",ufc_fights_2[[#This Row],[r_fighter_id]],ufc_fights_2[[#This Row],[b_fighter_id]])</f>
        <v>682</v>
      </c>
      <c r="AQ1002" t="str">
        <f>_xlfn.XLOOKUP(ufc_fights_2[[#This Row],[winnerID]],ufc_fighters[id],ufc_fighters[fighter_name],"xxx",0,1)</f>
        <v>Zak Cummings</v>
      </c>
    </row>
    <row r="1003" spans="1:43">
      <c r="A1003">
        <v>684</v>
      </c>
      <c r="B1003">
        <v>682</v>
      </c>
      <c r="C1003">
        <f>_xlfn.XLOOKUP(ufc_fights_2[[#This Row],[r_fighter_id]],ufc_fighters[id],ufc_fighters[year],"xxx",0,1)</f>
        <v>1984</v>
      </c>
      <c r="D1003">
        <f>_xlfn.XLOOKUP(ufc_fights_2[[#This Row],[b_fighter_id]],ufc_fighters[id],ufc_fighters[year],"Prázdné",0,1)</f>
        <v>1984</v>
      </c>
      <c r="E1003" s="10">
        <f>YEAR(ufc_fights_2[[#This Row],[date]])-ufc_fights_2[[#This Row],[r_year]]</f>
        <v>32</v>
      </c>
      <c r="F1003" s="10">
        <f>YEAR(ufc_fights_2[[#This Row],[date]])-ufc_fights_2[[#This Row],[b_year]]</f>
        <v>32</v>
      </c>
      <c r="G1003">
        <v>0</v>
      </c>
      <c r="H1003">
        <v>1</v>
      </c>
      <c r="I1003">
        <v>0.38</v>
      </c>
      <c r="J1003">
        <v>0.35439999999999999</v>
      </c>
      <c r="K1003">
        <v>0.42330000000000001</v>
      </c>
      <c r="L1003">
        <v>0.42080000000000001</v>
      </c>
      <c r="M1003">
        <v>0</v>
      </c>
      <c r="N1003">
        <v>0.33329999999999999</v>
      </c>
      <c r="O1003">
        <v>0</v>
      </c>
      <c r="P1003">
        <v>1</v>
      </c>
      <c r="Q1003">
        <v>0</v>
      </c>
      <c r="R1003">
        <v>0</v>
      </c>
      <c r="S1003" s="2">
        <v>8.1018518518518516E-5</v>
      </c>
      <c r="T1003" s="2">
        <v>2.4537037037037036E-3</v>
      </c>
      <c r="U1003">
        <v>0.28160000000000002</v>
      </c>
      <c r="V1003">
        <v>0.28789999999999999</v>
      </c>
      <c r="W1003">
        <v>0.45829999999999999</v>
      </c>
      <c r="X1003">
        <v>0.73909999999999998</v>
      </c>
      <c r="Y1003">
        <v>1</v>
      </c>
      <c r="Z1003">
        <v>0.37409999999999999</v>
      </c>
      <c r="AA1003">
        <v>0.34</v>
      </c>
      <c r="AB1003">
        <v>0.44440000000000002</v>
      </c>
      <c r="AC1003">
        <v>1</v>
      </c>
      <c r="AD1003">
        <v>0.5</v>
      </c>
      <c r="AE1003">
        <v>0.57140000000000002</v>
      </c>
      <c r="AF1003" t="s">
        <v>3915</v>
      </c>
      <c r="AG1003" s="2">
        <v>3.472222222222222E-3</v>
      </c>
      <c r="AH1003" t="s">
        <v>3911</v>
      </c>
      <c r="AI1003">
        <v>3</v>
      </c>
      <c r="AJ1003" t="s">
        <v>3931</v>
      </c>
      <c r="AK1003" s="3">
        <v>42470</v>
      </c>
      <c r="AL1003" s="10">
        <f>YEAR(ufc_fights_2[[#This Row],[date]])</f>
        <v>2016</v>
      </c>
      <c r="AM1003" t="s">
        <v>4061</v>
      </c>
      <c r="AN1003">
        <v>20</v>
      </c>
      <c r="AO1003" t="s">
        <v>3918</v>
      </c>
      <c r="AP1003">
        <f>IF(ufc_fights_2[[#This Row],[winner]]="Red",ufc_fights_2[[#This Row],[r_fighter_id]],ufc_fights_2[[#This Row],[b_fighter_id]])</f>
        <v>682</v>
      </c>
      <c r="AQ1003" t="str">
        <f>_xlfn.XLOOKUP(ufc_fights_2[[#This Row],[winnerID]],ufc_fighters[id],ufc_fighters[fighter_name],"xxx",0,1)</f>
        <v>Zak Cummings</v>
      </c>
    </row>
    <row r="1004" spans="1:43">
      <c r="A1004">
        <v>2987</v>
      </c>
      <c r="B1004">
        <v>1695</v>
      </c>
      <c r="C1004">
        <f>_xlfn.XLOOKUP(ufc_fights_2[[#This Row],[r_fighter_id]],ufc_fighters[id],ufc_fighters[year],"xxx",0,1)</f>
        <v>1982</v>
      </c>
      <c r="D1004">
        <f>_xlfn.XLOOKUP(ufc_fights_2[[#This Row],[b_fighter_id]],ufc_fighters[id],ufc_fighters[year],"Prázdné",0,1)</f>
        <v>1986</v>
      </c>
      <c r="E1004" s="10">
        <f>YEAR(ufc_fights_2[[#This Row],[date]])-ufc_fights_2[[#This Row],[r_year]]</f>
        <v>38</v>
      </c>
      <c r="F1004" s="10">
        <f>YEAR(ufc_fights_2[[#This Row],[date]])-ufc_fights_2[[#This Row],[b_year]]</f>
        <v>34</v>
      </c>
      <c r="G1004">
        <v>0</v>
      </c>
      <c r="H1004">
        <v>0</v>
      </c>
      <c r="I1004">
        <v>0.29909999999999998</v>
      </c>
      <c r="J1004">
        <v>0.59119999999999995</v>
      </c>
      <c r="K1004">
        <v>0.30559999999999998</v>
      </c>
      <c r="L1004">
        <v>0.59260000000000002</v>
      </c>
      <c r="M1004">
        <v>0.16669999999999999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6.7129629629629625E-4</v>
      </c>
      <c r="T1004" s="2">
        <v>1.6203703703703703E-4</v>
      </c>
      <c r="U1004">
        <v>0.20979999999999999</v>
      </c>
      <c r="V1004">
        <v>0.54069999999999996</v>
      </c>
      <c r="W1004">
        <v>0.25580000000000003</v>
      </c>
      <c r="X1004">
        <v>0.82140000000000002</v>
      </c>
      <c r="Y1004">
        <v>1</v>
      </c>
      <c r="Z1004">
        <v>0.29909999999999998</v>
      </c>
      <c r="AA1004">
        <v>0.59119999999999995</v>
      </c>
      <c r="AB1004">
        <v>0</v>
      </c>
      <c r="AC1004">
        <v>0</v>
      </c>
      <c r="AD1004">
        <v>0</v>
      </c>
      <c r="AE1004">
        <v>0</v>
      </c>
      <c r="AF1004" t="s">
        <v>3915</v>
      </c>
      <c r="AG1004" s="2">
        <v>3.472222222222222E-3</v>
      </c>
      <c r="AH1004" t="s">
        <v>3911</v>
      </c>
      <c r="AI1004">
        <v>3</v>
      </c>
      <c r="AJ1004" t="s">
        <v>3934</v>
      </c>
      <c r="AK1004" s="3">
        <v>44121</v>
      </c>
      <c r="AL1004" s="10">
        <f>YEAR(ufc_fights_2[[#This Row],[date]])</f>
        <v>2020</v>
      </c>
      <c r="AM1004" t="s">
        <v>4061</v>
      </c>
      <c r="AN1004">
        <v>5</v>
      </c>
      <c r="AO1004" t="s">
        <v>3918</v>
      </c>
      <c r="AP1004">
        <f>IF(ufc_fights_2[[#This Row],[winner]]="Red",ufc_fights_2[[#This Row],[r_fighter_id]],ufc_fights_2[[#This Row],[b_fighter_id]])</f>
        <v>1695</v>
      </c>
      <c r="AQ1004" t="str">
        <f>_xlfn.XLOOKUP(ufc_fights_2[[#This Row],[winnerID]],ufc_fighters[id],ufc_fighters[fighter_name],"xxx",0,1)</f>
        <v>James Krause</v>
      </c>
    </row>
    <row r="1005" spans="1:43">
      <c r="A1005">
        <v>1674</v>
      </c>
      <c r="B1005">
        <v>3126</v>
      </c>
      <c r="C1005">
        <f>_xlfn.XLOOKUP(ufc_fights_2[[#This Row],[r_fighter_id]],ufc_fighters[id],ufc_fighters[year],"xxx",0,1)</f>
        <v>1988</v>
      </c>
      <c r="D1005">
        <f>_xlfn.XLOOKUP(ufc_fights_2[[#This Row],[b_fighter_id]],ufc_fighters[id],ufc_fighters[year],"Prázdné",0,1)</f>
        <v>1989</v>
      </c>
      <c r="E1005" s="10">
        <f>YEAR(ufc_fights_2[[#This Row],[date]])-ufc_fights_2[[#This Row],[r_year]]</f>
        <v>31</v>
      </c>
      <c r="F1005" s="10">
        <f>YEAR(ufc_fights_2[[#This Row],[date]])-ufc_fights_2[[#This Row],[b_year]]</f>
        <v>30</v>
      </c>
      <c r="G1005">
        <v>0</v>
      </c>
      <c r="H1005">
        <v>0</v>
      </c>
      <c r="I1005">
        <v>0.58730000000000004</v>
      </c>
      <c r="J1005">
        <v>0.3594</v>
      </c>
      <c r="K1005">
        <v>0.67679999999999996</v>
      </c>
      <c r="L1005">
        <v>0.57140000000000002</v>
      </c>
      <c r="M1005">
        <v>0.36359999999999998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6.2500000000000003E-3</v>
      </c>
      <c r="T1005" s="2">
        <v>1.5625000000000001E-3</v>
      </c>
      <c r="U1005">
        <v>0.56599999999999995</v>
      </c>
      <c r="V1005">
        <v>0.28889999999999999</v>
      </c>
      <c r="W1005">
        <v>0.7</v>
      </c>
      <c r="X1005">
        <v>0</v>
      </c>
      <c r="Y1005">
        <v>0.7</v>
      </c>
      <c r="Z1005">
        <v>0.43240000000000001</v>
      </c>
      <c r="AA1005">
        <v>0.33329999999999999</v>
      </c>
      <c r="AB1005">
        <v>0.71430000000000005</v>
      </c>
      <c r="AC1005">
        <v>0.57140000000000002</v>
      </c>
      <c r="AD1005">
        <v>0.84209999999999996</v>
      </c>
      <c r="AE1005">
        <v>0</v>
      </c>
      <c r="AF1005" t="s">
        <v>3915</v>
      </c>
      <c r="AG1005" s="2">
        <v>3.472222222222222E-3</v>
      </c>
      <c r="AH1005" t="s">
        <v>3911</v>
      </c>
      <c r="AI1005">
        <v>3</v>
      </c>
      <c r="AJ1005" t="s">
        <v>3931</v>
      </c>
      <c r="AK1005" s="3">
        <v>43673</v>
      </c>
      <c r="AL1005" s="10">
        <f>YEAR(ufc_fights_2[[#This Row],[date]])</f>
        <v>2019</v>
      </c>
      <c r="AM1005" t="s">
        <v>4061</v>
      </c>
      <c r="AN1005">
        <v>30</v>
      </c>
      <c r="AO1005" t="s">
        <v>3913</v>
      </c>
      <c r="AP1005">
        <f>IF(ufc_fights_2[[#This Row],[winner]]="Red",ufc_fights_2[[#This Row],[r_fighter_id]],ufc_fights_2[[#This Row],[b_fighter_id]])</f>
        <v>1674</v>
      </c>
      <c r="AQ1005" t="str">
        <f>_xlfn.XLOOKUP(ufc_fights_2[[#This Row],[winnerID]],ufc_fighters[id],ufc_fighters[fighter_name],"xxx",0,1)</f>
        <v>Erik Koch</v>
      </c>
    </row>
    <row r="1006" spans="1:43">
      <c r="A1006">
        <v>1437</v>
      </c>
      <c r="B1006">
        <v>3190</v>
      </c>
      <c r="C1006">
        <f>_xlfn.XLOOKUP(ufc_fights_2[[#This Row],[r_fighter_id]],ufc_fighters[id],ufc_fighters[year],"xxx",0,1)</f>
        <v>1970</v>
      </c>
      <c r="D1006">
        <f>_xlfn.XLOOKUP(ufc_fights_2[[#This Row],[b_fighter_id]],ufc_fighters[id],ufc_fighters[year],"Prázdné",0,1)</f>
        <v>1978</v>
      </c>
      <c r="E1006" s="10">
        <f>YEAR(ufc_fights_2[[#This Row],[date]])-ufc_fights_2[[#This Row],[r_year]]</f>
        <v>30</v>
      </c>
      <c r="F1006" s="10">
        <f>YEAR(ufc_fights_2[[#This Row],[date]])-ufc_fights_2[[#This Row],[b_year]]</f>
        <v>22</v>
      </c>
      <c r="G1006">
        <v>0</v>
      </c>
      <c r="H1006">
        <v>0</v>
      </c>
      <c r="I1006">
        <v>0.66669999999999996</v>
      </c>
      <c r="J1006">
        <v>0</v>
      </c>
      <c r="K1006">
        <v>0.8</v>
      </c>
      <c r="L1006">
        <v>0.33329999999999999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1.3425925925925925E-3</v>
      </c>
      <c r="T1006" s="2">
        <v>0</v>
      </c>
      <c r="U1006">
        <v>0.66669999999999996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0.66669999999999996</v>
      </c>
      <c r="AE1006">
        <v>0</v>
      </c>
      <c r="AF1006" t="s">
        <v>3910</v>
      </c>
      <c r="AG1006" s="2">
        <v>1.6666666666666668E-3</v>
      </c>
      <c r="AH1006" t="s">
        <v>3911</v>
      </c>
      <c r="AI1006">
        <v>3</v>
      </c>
      <c r="AJ1006" t="s">
        <v>3925</v>
      </c>
      <c r="AK1006" s="3">
        <v>36876</v>
      </c>
      <c r="AL1006" s="10">
        <f>YEAR(ufc_fights_2[[#This Row],[date]])</f>
        <v>2000</v>
      </c>
      <c r="AM1006" t="s">
        <v>4061</v>
      </c>
      <c r="AN1006">
        <v>160</v>
      </c>
      <c r="AO1006" t="s">
        <v>3913</v>
      </c>
      <c r="AP1006">
        <f>IF(ufc_fights_2[[#This Row],[winner]]="Red",ufc_fights_2[[#This Row],[r_fighter_id]],ufc_fights_2[[#This Row],[b_fighter_id]])</f>
        <v>1437</v>
      </c>
      <c r="AQ1006" t="str">
        <f>_xlfn.XLOOKUP(ufc_fights_2[[#This Row],[winnerID]],ufc_fighters[id],ufc_fighters[fighter_name],"xxx",0,1)</f>
        <v>Fabiano Iha</v>
      </c>
    </row>
    <row r="1007" spans="1:43">
      <c r="A1007">
        <v>1437</v>
      </c>
      <c r="B1007">
        <v>566</v>
      </c>
      <c r="C1007">
        <f>_xlfn.XLOOKUP(ufc_fights_2[[#This Row],[r_fighter_id]],ufc_fighters[id],ufc_fighters[year],"xxx",0,1)</f>
        <v>1970</v>
      </c>
      <c r="D1007">
        <f>_xlfn.XLOOKUP(ufc_fights_2[[#This Row],[b_fighter_id]],ufc_fighters[id],ufc_fighters[year],"Prázdné",0,1)</f>
        <v>1973</v>
      </c>
      <c r="E1007" s="10">
        <f>YEAR(ufc_fights_2[[#This Row],[date]])-ufc_fights_2[[#This Row],[r_year]]</f>
        <v>30</v>
      </c>
      <c r="F1007" s="10">
        <f>YEAR(ufc_fights_2[[#This Row],[date]])-ufc_fights_2[[#This Row],[b_year]]</f>
        <v>27</v>
      </c>
      <c r="G1007">
        <v>0</v>
      </c>
      <c r="H1007">
        <v>0</v>
      </c>
      <c r="I1007">
        <v>0.33329999999999999</v>
      </c>
      <c r="J1007">
        <v>0.5</v>
      </c>
      <c r="K1007">
        <v>0.33329999999999999</v>
      </c>
      <c r="L1007">
        <v>0.5</v>
      </c>
      <c r="M1007">
        <v>1</v>
      </c>
      <c r="N1007">
        <v>0</v>
      </c>
      <c r="O1007">
        <v>2</v>
      </c>
      <c r="P1007">
        <v>0</v>
      </c>
      <c r="Q1007">
        <v>0</v>
      </c>
      <c r="R1007">
        <v>0</v>
      </c>
      <c r="S1007" s="2">
        <v>8.1018518518518516E-5</v>
      </c>
      <c r="T1007" s="2">
        <v>2.7777777777777778E-4</v>
      </c>
      <c r="U1007">
        <v>0</v>
      </c>
      <c r="V1007">
        <v>0.5</v>
      </c>
      <c r="W1007">
        <v>0</v>
      </c>
      <c r="X1007">
        <v>0.5</v>
      </c>
      <c r="Y1007">
        <v>0</v>
      </c>
      <c r="Z1007">
        <v>0.33329999999999999</v>
      </c>
      <c r="AA1007">
        <v>0.5</v>
      </c>
      <c r="AB1007">
        <v>0</v>
      </c>
      <c r="AC1007">
        <v>0</v>
      </c>
      <c r="AD1007">
        <v>0</v>
      </c>
      <c r="AE1007">
        <v>0</v>
      </c>
      <c r="AF1007" t="s">
        <v>3933</v>
      </c>
      <c r="AG1007" s="2">
        <v>8.1018518518518516E-4</v>
      </c>
      <c r="AH1007" t="s">
        <v>3911</v>
      </c>
      <c r="AI1007">
        <v>3</v>
      </c>
      <c r="AJ1007" t="s">
        <v>3939</v>
      </c>
      <c r="AK1007" s="3">
        <v>36791</v>
      </c>
      <c r="AL1007" s="10">
        <f>YEAR(ufc_fights_2[[#This Row],[date]])</f>
        <v>2000</v>
      </c>
      <c r="AM1007" t="s">
        <v>4061</v>
      </c>
      <c r="AN1007">
        <v>141</v>
      </c>
      <c r="AO1007" t="s">
        <v>3913</v>
      </c>
      <c r="AP1007">
        <f>IF(ufc_fights_2[[#This Row],[winner]]="Red",ufc_fights_2[[#This Row],[r_fighter_id]],ufc_fights_2[[#This Row],[b_fighter_id]])</f>
        <v>1437</v>
      </c>
      <c r="AQ1007" t="str">
        <f>_xlfn.XLOOKUP(ufc_fights_2[[#This Row],[winnerID]],ufc_fighters[id],ufc_fighters[fighter_name],"xxx",0,1)</f>
        <v>Fabiano Iha</v>
      </c>
    </row>
    <row r="1008" spans="1:43">
      <c r="A1008">
        <v>1437</v>
      </c>
      <c r="B1008">
        <v>1515</v>
      </c>
      <c r="C1008">
        <f>_xlfn.XLOOKUP(ufc_fights_2[[#This Row],[r_fighter_id]],ufc_fighters[id],ufc_fighters[year],"xxx",0,1)</f>
        <v>1970</v>
      </c>
      <c r="D1008">
        <f>_xlfn.XLOOKUP(ufc_fights_2[[#This Row],[b_fighter_id]],ufc_fighters[id],ufc_fighters[year],"Prázdné",0,1)</f>
        <v>1968</v>
      </c>
      <c r="E1008" s="10">
        <f>YEAR(ufc_fights_2[[#This Row],[date]])-ufc_fights_2[[#This Row],[r_year]]</f>
        <v>31</v>
      </c>
      <c r="F1008" s="10">
        <f>YEAR(ufc_fights_2[[#This Row],[date]])-ufc_fights_2[[#This Row],[b_year]]</f>
        <v>33</v>
      </c>
      <c r="G1008">
        <v>0</v>
      </c>
      <c r="H1008">
        <v>0</v>
      </c>
      <c r="I1008">
        <v>0.5</v>
      </c>
      <c r="J1008">
        <v>0.66669999999999996</v>
      </c>
      <c r="K1008">
        <v>0.5</v>
      </c>
      <c r="L1008">
        <v>0.85709999999999997</v>
      </c>
      <c r="M1008">
        <v>0.5</v>
      </c>
      <c r="N1008">
        <v>0</v>
      </c>
      <c r="O1008">
        <v>1</v>
      </c>
      <c r="P1008">
        <v>0</v>
      </c>
      <c r="Q1008">
        <v>0</v>
      </c>
      <c r="R1008">
        <v>0</v>
      </c>
      <c r="S1008" s="2">
        <v>5.9027777777777778E-4</v>
      </c>
      <c r="T1008" s="2">
        <v>1.8518518518518518E-4</v>
      </c>
      <c r="U1008">
        <v>0</v>
      </c>
      <c r="V1008">
        <v>0</v>
      </c>
      <c r="W1008">
        <v>1</v>
      </c>
      <c r="X1008">
        <v>1</v>
      </c>
      <c r="Y1008">
        <v>0.5</v>
      </c>
      <c r="Z1008">
        <v>0.4</v>
      </c>
      <c r="AA1008">
        <v>0.5</v>
      </c>
      <c r="AB1008">
        <v>1</v>
      </c>
      <c r="AC1008">
        <v>1</v>
      </c>
      <c r="AD1008">
        <v>0</v>
      </c>
      <c r="AE1008">
        <v>0</v>
      </c>
      <c r="AF1008" t="s">
        <v>3933</v>
      </c>
      <c r="AG1008" s="2">
        <v>1.1574074074074073E-3</v>
      </c>
      <c r="AH1008" t="s">
        <v>3911</v>
      </c>
      <c r="AI1008">
        <v>3</v>
      </c>
      <c r="AJ1008" t="s">
        <v>3939</v>
      </c>
      <c r="AK1008" s="3">
        <v>36945</v>
      </c>
      <c r="AL1008" s="10">
        <f>YEAR(ufc_fights_2[[#This Row],[date]])</f>
        <v>2001</v>
      </c>
      <c r="AM1008" t="s">
        <v>4061</v>
      </c>
      <c r="AN1008">
        <v>36</v>
      </c>
      <c r="AO1008" t="s">
        <v>3913</v>
      </c>
      <c r="AP1008">
        <f>IF(ufc_fights_2[[#This Row],[winner]]="Red",ufc_fights_2[[#This Row],[r_fighter_id]],ufc_fights_2[[#This Row],[b_fighter_id]])</f>
        <v>1437</v>
      </c>
      <c r="AQ1008" t="str">
        <f>_xlfn.XLOOKUP(ufc_fights_2[[#This Row],[winnerID]],ufc_fighters[id],ufc_fighters[fighter_name],"xxx",0,1)</f>
        <v>Fabiano Iha</v>
      </c>
    </row>
    <row r="1009" spans="1:43">
      <c r="A1009">
        <v>494</v>
      </c>
      <c r="B1009">
        <v>2935</v>
      </c>
      <c r="C1009">
        <f>_xlfn.XLOOKUP(ufc_fights_2[[#This Row],[r_fighter_id]],ufc_fighters[id],ufc_fighters[year],"xxx",0,1)</f>
        <v>1972</v>
      </c>
      <c r="D1009">
        <f>_xlfn.XLOOKUP(ufc_fights_2[[#This Row],[b_fighter_id]],ufc_fighters[id],ufc_fighters[year],"Prázdné",0,1)</f>
        <v>1963</v>
      </c>
      <c r="E1009" s="10">
        <f>YEAR(ufc_fights_2[[#This Row],[date]])-ufc_fights_2[[#This Row],[r_year]]</f>
        <v>28</v>
      </c>
      <c r="F1009" s="10">
        <f>YEAR(ufc_fights_2[[#This Row],[date]])-ufc_fights_2[[#This Row],[b_year]]</f>
        <v>37</v>
      </c>
      <c r="G1009">
        <v>0</v>
      </c>
      <c r="H1009">
        <v>0</v>
      </c>
      <c r="I1009">
        <v>0.47270000000000001</v>
      </c>
      <c r="J1009">
        <v>0.26090000000000002</v>
      </c>
      <c r="K1009">
        <v>0.6</v>
      </c>
      <c r="L1009">
        <v>0.69620000000000004</v>
      </c>
      <c r="M1009">
        <v>0.5</v>
      </c>
      <c r="N1009">
        <v>0</v>
      </c>
      <c r="O1009">
        <v>0</v>
      </c>
      <c r="P1009">
        <v>0</v>
      </c>
      <c r="Q1009">
        <v>0</v>
      </c>
      <c r="R1009">
        <v>1</v>
      </c>
      <c r="S1009" s="2">
        <v>1.3888888888888889E-3</v>
      </c>
      <c r="T1009" s="2">
        <v>2.1643518518518518E-3</v>
      </c>
      <c r="U1009">
        <v>0.3659</v>
      </c>
      <c r="V1009">
        <v>0.125</v>
      </c>
      <c r="W1009">
        <v>0.71430000000000005</v>
      </c>
      <c r="X1009">
        <v>0.85709999999999997</v>
      </c>
      <c r="Y1009">
        <v>0</v>
      </c>
      <c r="Z1009">
        <v>0.4773</v>
      </c>
      <c r="AA1009">
        <v>0.2</v>
      </c>
      <c r="AB1009">
        <v>0.6</v>
      </c>
      <c r="AC1009">
        <v>0.375</v>
      </c>
      <c r="AD1009">
        <v>0.33329999999999999</v>
      </c>
      <c r="AE1009">
        <v>0</v>
      </c>
      <c r="AF1009" t="s">
        <v>3915</v>
      </c>
      <c r="AG1009" s="2">
        <v>3.472222222222222E-3</v>
      </c>
      <c r="AH1009" t="s">
        <v>4081</v>
      </c>
      <c r="AI1009">
        <v>2</v>
      </c>
      <c r="AJ1009" t="s">
        <v>3925</v>
      </c>
      <c r="AK1009" s="3">
        <v>36686</v>
      </c>
      <c r="AL1009" s="10">
        <f>YEAR(ufc_fights_2[[#This Row],[date]])</f>
        <v>2000</v>
      </c>
      <c r="AM1009" t="s">
        <v>4061</v>
      </c>
      <c r="AN1009">
        <v>157</v>
      </c>
      <c r="AO1009" t="s">
        <v>3913</v>
      </c>
      <c r="AP1009">
        <f>IF(ufc_fights_2[[#This Row],[winner]]="Red",ufc_fights_2[[#This Row],[r_fighter_id]],ufc_fights_2[[#This Row],[b_fighter_id]])</f>
        <v>494</v>
      </c>
      <c r="AQ1009" t="str">
        <f>_xlfn.XLOOKUP(ufc_fights_2[[#This Row],[winnerID]],ufc_fighters[id],ufc_fighters[fighter_name],"xxx",0,1)</f>
        <v>Shonie Carter</v>
      </c>
    </row>
    <row r="1010" spans="1:43">
      <c r="A1010">
        <v>407</v>
      </c>
      <c r="B1010">
        <v>2521</v>
      </c>
      <c r="C1010">
        <f>_xlfn.XLOOKUP(ufc_fights_2[[#This Row],[r_fighter_id]],ufc_fighters[id],ufc_fighters[year],"xxx",0,1)</f>
        <v>1980</v>
      </c>
      <c r="D1010">
        <f>_xlfn.XLOOKUP(ufc_fights_2[[#This Row],[b_fighter_id]],ufc_fighters[id],ufc_fighters[year],"Prázdné",0,1)</f>
        <v>1975</v>
      </c>
      <c r="E1010" s="10">
        <f>YEAR(ufc_fights_2[[#This Row],[date]])-ufc_fights_2[[#This Row],[r_year]]</f>
        <v>27</v>
      </c>
      <c r="F1010" s="10">
        <f>YEAR(ufc_fights_2[[#This Row],[date]])-ufc_fights_2[[#This Row],[b_year]]</f>
        <v>32</v>
      </c>
      <c r="G1010">
        <v>1</v>
      </c>
      <c r="H1010">
        <v>0</v>
      </c>
      <c r="I1010">
        <v>0.50570000000000004</v>
      </c>
      <c r="J1010">
        <v>0.47099999999999997</v>
      </c>
      <c r="K1010">
        <v>0.53680000000000005</v>
      </c>
      <c r="L1010">
        <v>0.60429999999999995</v>
      </c>
      <c r="M1010">
        <v>0.23080000000000001</v>
      </c>
      <c r="N1010">
        <v>0</v>
      </c>
      <c r="O1010">
        <v>2</v>
      </c>
      <c r="P1010">
        <v>0</v>
      </c>
      <c r="Q1010">
        <v>0</v>
      </c>
      <c r="R1010">
        <v>1</v>
      </c>
      <c r="S1010" s="2">
        <v>1.736111111111111E-3</v>
      </c>
      <c r="T1010" s="2">
        <v>2.5000000000000001E-3</v>
      </c>
      <c r="U1010">
        <v>0.47889999999999999</v>
      </c>
      <c r="V1010">
        <v>0.32969999999999999</v>
      </c>
      <c r="W1010">
        <v>0.5</v>
      </c>
      <c r="X1010">
        <v>0.83330000000000004</v>
      </c>
      <c r="Y1010">
        <v>1</v>
      </c>
      <c r="Z1010">
        <v>0.4783</v>
      </c>
      <c r="AA1010">
        <v>0.38100000000000001</v>
      </c>
      <c r="AB1010">
        <v>0.41670000000000001</v>
      </c>
      <c r="AC1010">
        <v>0.8276</v>
      </c>
      <c r="AD1010">
        <v>1</v>
      </c>
      <c r="AE1010">
        <v>0.25</v>
      </c>
      <c r="AF1010" t="s">
        <v>3922</v>
      </c>
      <c r="AG1010" s="2">
        <v>3.472222222222222E-3</v>
      </c>
      <c r="AH1010" t="s">
        <v>3911</v>
      </c>
      <c r="AI1010">
        <v>3</v>
      </c>
      <c r="AJ1010" t="s">
        <v>3949</v>
      </c>
      <c r="AK1010" s="3">
        <v>39375</v>
      </c>
      <c r="AL1010" s="10">
        <f>YEAR(ufc_fights_2[[#This Row],[date]])</f>
        <v>2007</v>
      </c>
      <c r="AM1010" t="s">
        <v>4061</v>
      </c>
      <c r="AN1010">
        <v>94</v>
      </c>
      <c r="AO1010" t="s">
        <v>3913</v>
      </c>
      <c r="AP1010">
        <f>IF(ufc_fights_2[[#This Row],[winner]]="Red",ufc_fights_2[[#This Row],[r_fighter_id]],ufc_fights_2[[#This Row],[b_fighter_id]])</f>
        <v>407</v>
      </c>
      <c r="AQ1010" t="str">
        <f>_xlfn.XLOOKUP(ufc_fights_2[[#This Row],[winnerID]],ufc_fighters[id],ufc_fighters[fighter_name],"xxx",0,1)</f>
        <v>Joshua Burkman</v>
      </c>
    </row>
    <row r="1011" spans="1:43">
      <c r="A1011">
        <v>434</v>
      </c>
      <c r="B1011">
        <v>682</v>
      </c>
      <c r="C1011">
        <f>_xlfn.XLOOKUP(ufc_fights_2[[#This Row],[r_fighter_id]],ufc_fighters[id],ufc_fighters[year],"xxx",0,1)</f>
        <v>1983</v>
      </c>
      <c r="D1011">
        <f>_xlfn.XLOOKUP(ufc_fights_2[[#This Row],[b_fighter_id]],ufc_fighters[id],ufc_fighters[year],"Prázdné",0,1)</f>
        <v>1984</v>
      </c>
      <c r="E1011" s="10">
        <f>YEAR(ufc_fights_2[[#This Row],[date]])-ufc_fights_2[[#This Row],[r_year]]</f>
        <v>31</v>
      </c>
      <c r="F1011" s="10">
        <f>YEAR(ufc_fights_2[[#This Row],[date]])-ufc_fights_2[[#This Row],[b_year]]</f>
        <v>30</v>
      </c>
      <c r="G1011">
        <v>0</v>
      </c>
      <c r="H1011">
        <v>0</v>
      </c>
      <c r="I1011">
        <v>0.60529999999999995</v>
      </c>
      <c r="J1011">
        <v>0.33729999999999999</v>
      </c>
      <c r="K1011">
        <v>0.74580000000000002</v>
      </c>
      <c r="L1011">
        <v>0.46300000000000002</v>
      </c>
      <c r="M1011">
        <v>0.1111</v>
      </c>
      <c r="N1011">
        <v>1</v>
      </c>
      <c r="O1011">
        <v>2</v>
      </c>
      <c r="P1011">
        <v>1</v>
      </c>
      <c r="Q1011">
        <v>1</v>
      </c>
      <c r="R1011">
        <v>1</v>
      </c>
      <c r="S1011" s="2">
        <v>2.8587962962962963E-3</v>
      </c>
      <c r="T1011" s="2">
        <v>4.5486111111111109E-3</v>
      </c>
      <c r="U1011">
        <v>0.58330000000000004</v>
      </c>
      <c r="V1011">
        <v>0.24640000000000001</v>
      </c>
      <c r="W1011">
        <v>0</v>
      </c>
      <c r="X1011">
        <v>1</v>
      </c>
      <c r="Y1011">
        <v>0.85709999999999997</v>
      </c>
      <c r="Z1011">
        <v>0.3478</v>
      </c>
      <c r="AA1011">
        <v>0.22639999999999999</v>
      </c>
      <c r="AB1011">
        <v>0</v>
      </c>
      <c r="AC1011">
        <v>0.6</v>
      </c>
      <c r="AD1011">
        <v>1</v>
      </c>
      <c r="AE1011">
        <v>0.52</v>
      </c>
      <c r="AF1011" t="s">
        <v>3915</v>
      </c>
      <c r="AG1011" s="2">
        <v>3.472222222222222E-3</v>
      </c>
      <c r="AH1011" t="s">
        <v>3911</v>
      </c>
      <c r="AI1011">
        <v>3</v>
      </c>
      <c r="AJ1011" t="s">
        <v>3938</v>
      </c>
      <c r="AK1011" s="3">
        <v>41769</v>
      </c>
      <c r="AL1011" s="10">
        <f>YEAR(ufc_fights_2[[#This Row],[date]])</f>
        <v>2014</v>
      </c>
      <c r="AM1011" t="s">
        <v>4061</v>
      </c>
      <c r="AN1011">
        <v>94</v>
      </c>
      <c r="AO1011" t="s">
        <v>3918</v>
      </c>
      <c r="AP1011">
        <f>IF(ufc_fights_2[[#This Row],[winner]]="Red",ufc_fights_2[[#This Row],[r_fighter_id]],ufc_fights_2[[#This Row],[b_fighter_id]])</f>
        <v>682</v>
      </c>
      <c r="AQ1011" t="str">
        <f>_xlfn.XLOOKUP(ufc_fights_2[[#This Row],[winnerID]],ufc_fighters[id],ufc_fighters[fighter_name],"xxx",0,1)</f>
        <v>Zak Cummings</v>
      </c>
    </row>
    <row r="1012" spans="1:43">
      <c r="A1012">
        <v>407</v>
      </c>
      <c r="B1012">
        <v>2646</v>
      </c>
      <c r="C1012">
        <f>_xlfn.XLOOKUP(ufc_fights_2[[#This Row],[r_fighter_id]],ufc_fighters[id],ufc_fighters[year],"xxx",0,1)</f>
        <v>1980</v>
      </c>
      <c r="D1012">
        <f>_xlfn.XLOOKUP(ufc_fights_2[[#This Row],[b_fighter_id]],ufc_fighters[id],ufc_fighters[year],"Prázdné",0,1)</f>
        <v>1981</v>
      </c>
      <c r="E1012" s="10">
        <f>YEAR(ufc_fights_2[[#This Row],[date]])-ufc_fights_2[[#This Row],[r_year]]</f>
        <v>27</v>
      </c>
      <c r="F1012" s="10">
        <f>YEAR(ufc_fights_2[[#This Row],[date]])-ufc_fights_2[[#This Row],[b_year]]</f>
        <v>26</v>
      </c>
      <c r="G1012">
        <v>0</v>
      </c>
      <c r="H1012">
        <v>0</v>
      </c>
      <c r="I1012">
        <v>0.55100000000000005</v>
      </c>
      <c r="J1012">
        <v>0.2</v>
      </c>
      <c r="K1012">
        <v>0.73399999999999999</v>
      </c>
      <c r="L1012">
        <v>0.60289999999999999</v>
      </c>
      <c r="M1012">
        <v>0.75</v>
      </c>
      <c r="N1012">
        <v>0.33329999999999999</v>
      </c>
      <c r="O1012">
        <v>0</v>
      </c>
      <c r="P1012">
        <v>2</v>
      </c>
      <c r="Q1012">
        <v>1</v>
      </c>
      <c r="R1012">
        <v>0</v>
      </c>
      <c r="S1012" s="2">
        <v>8.518518518518519E-3</v>
      </c>
      <c r="T1012" s="2">
        <v>1.0069444444444444E-3</v>
      </c>
      <c r="U1012">
        <v>0.43240000000000001</v>
      </c>
      <c r="V1012">
        <v>0.13639999999999999</v>
      </c>
      <c r="W1012">
        <v>1</v>
      </c>
      <c r="X1012">
        <v>0.88890000000000002</v>
      </c>
      <c r="Y1012">
        <v>0.25</v>
      </c>
      <c r="Z1012">
        <v>0.26669999999999999</v>
      </c>
      <c r="AA1012">
        <v>0.125</v>
      </c>
      <c r="AB1012">
        <v>0.9</v>
      </c>
      <c r="AC1012">
        <v>0.5</v>
      </c>
      <c r="AD1012">
        <v>0.58330000000000004</v>
      </c>
      <c r="AE1012">
        <v>0</v>
      </c>
      <c r="AF1012" t="s">
        <v>3915</v>
      </c>
      <c r="AG1012" s="2">
        <v>3.472222222222222E-3</v>
      </c>
      <c r="AH1012" t="s">
        <v>3911</v>
      </c>
      <c r="AI1012">
        <v>3</v>
      </c>
      <c r="AJ1012" t="s">
        <v>4021</v>
      </c>
      <c r="AK1012" s="3">
        <v>39107</v>
      </c>
      <c r="AL1012" s="10">
        <f>YEAR(ufc_fights_2[[#This Row],[date]])</f>
        <v>2007</v>
      </c>
      <c r="AM1012" t="s">
        <v>4061</v>
      </c>
      <c r="AN1012">
        <v>69</v>
      </c>
      <c r="AO1012" t="s">
        <v>3913</v>
      </c>
      <c r="AP1012">
        <f>IF(ufc_fights_2[[#This Row],[winner]]="Red",ufc_fights_2[[#This Row],[r_fighter_id]],ufc_fights_2[[#This Row],[b_fighter_id]])</f>
        <v>407</v>
      </c>
      <c r="AQ1012" t="str">
        <f>_xlfn.XLOOKUP(ufc_fights_2[[#This Row],[winnerID]],ufc_fighters[id],ufc_fighters[fighter_name],"xxx",0,1)</f>
        <v>Joshua Burkman</v>
      </c>
    </row>
    <row r="1013" spans="1:43">
      <c r="A1013">
        <v>407</v>
      </c>
      <c r="B1013">
        <v>956</v>
      </c>
      <c r="C1013">
        <f>_xlfn.XLOOKUP(ufc_fights_2[[#This Row],[r_fighter_id]],ufc_fighters[id],ufc_fighters[year],"xxx",0,1)</f>
        <v>1980</v>
      </c>
      <c r="D1013">
        <f>_xlfn.XLOOKUP(ufc_fights_2[[#This Row],[b_fighter_id]],ufc_fighters[id],ufc_fighters[year],"Prázdné",0,1)</f>
        <v>1979</v>
      </c>
      <c r="E1013" s="10">
        <f>YEAR(ufc_fights_2[[#This Row],[date]])-ufc_fights_2[[#This Row],[r_year]]</f>
        <v>26</v>
      </c>
      <c r="F1013" s="10">
        <f>YEAR(ufc_fights_2[[#This Row],[date]])-ufc_fights_2[[#This Row],[b_year]]</f>
        <v>27</v>
      </c>
      <c r="G1013">
        <v>0</v>
      </c>
      <c r="H1013">
        <v>0</v>
      </c>
      <c r="I1013">
        <v>0.77780000000000005</v>
      </c>
      <c r="J1013">
        <v>0.25</v>
      </c>
      <c r="K1013">
        <v>0.8</v>
      </c>
      <c r="L1013">
        <v>0.25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 s="2">
        <v>3.1250000000000001E-4</v>
      </c>
      <c r="T1013" s="2">
        <v>8.1018518518518516E-5</v>
      </c>
      <c r="U1013">
        <v>0.33329999999999999</v>
      </c>
      <c r="V1013">
        <v>0.2</v>
      </c>
      <c r="W1013">
        <v>0</v>
      </c>
      <c r="X1013">
        <v>1</v>
      </c>
      <c r="Y1013">
        <v>0</v>
      </c>
      <c r="Z1013">
        <v>0.6</v>
      </c>
      <c r="AA1013">
        <v>0.1429</v>
      </c>
      <c r="AB1013">
        <v>1</v>
      </c>
      <c r="AC1013">
        <v>1</v>
      </c>
      <c r="AD1013">
        <v>0</v>
      </c>
      <c r="AE1013">
        <v>0</v>
      </c>
      <c r="AF1013" t="s">
        <v>3933</v>
      </c>
      <c r="AG1013" s="2">
        <v>7.7546296296296293E-4</v>
      </c>
      <c r="AH1013" t="s">
        <v>3911</v>
      </c>
      <c r="AI1013">
        <v>3</v>
      </c>
      <c r="AJ1013" t="s">
        <v>3939</v>
      </c>
      <c r="AK1013" s="3">
        <v>38733</v>
      </c>
      <c r="AL1013" s="10">
        <f>YEAR(ufc_fights_2[[#This Row],[date]])</f>
        <v>2006</v>
      </c>
      <c r="AM1013" t="s">
        <v>4061</v>
      </c>
      <c r="AN1013">
        <v>1</v>
      </c>
      <c r="AO1013" t="s">
        <v>3913</v>
      </c>
      <c r="AP1013">
        <f>IF(ufc_fights_2[[#This Row],[winner]]="Red",ufc_fights_2[[#This Row],[r_fighter_id]],ufc_fights_2[[#This Row],[b_fighter_id]])</f>
        <v>407</v>
      </c>
      <c r="AQ1013" t="str">
        <f>_xlfn.XLOOKUP(ufc_fights_2[[#This Row],[winnerID]],ufc_fighters[id],ufc_fighters[fighter_name],"xxx",0,1)</f>
        <v>Joshua Burkman</v>
      </c>
    </row>
    <row r="1014" spans="1:43">
      <c r="A1014">
        <v>407</v>
      </c>
      <c r="B1014">
        <v>2290</v>
      </c>
      <c r="C1014">
        <f>_xlfn.XLOOKUP(ufc_fights_2[[#This Row],[r_fighter_id]],ufc_fighters[id],ufc_fighters[year],"xxx",0,1)</f>
        <v>1980</v>
      </c>
      <c r="D1014">
        <f>_xlfn.XLOOKUP(ufc_fights_2[[#This Row],[b_fighter_id]],ufc_fighters[id],ufc_fighters[year],"Prázdné",0,1)</f>
        <v>1983</v>
      </c>
      <c r="E1014" s="10">
        <f>YEAR(ufc_fights_2[[#This Row],[date]])-ufc_fights_2[[#This Row],[r_year]]</f>
        <v>26</v>
      </c>
      <c r="F1014" s="10">
        <f>YEAR(ufc_fights_2[[#This Row],[date]])-ufc_fights_2[[#This Row],[b_year]]</f>
        <v>23</v>
      </c>
      <c r="G1014">
        <v>1</v>
      </c>
      <c r="H1014">
        <v>0</v>
      </c>
      <c r="I1014">
        <v>0.3977</v>
      </c>
      <c r="J1014">
        <v>0.48720000000000002</v>
      </c>
      <c r="K1014">
        <v>0.53100000000000003</v>
      </c>
      <c r="L1014">
        <v>0.65620000000000001</v>
      </c>
      <c r="M1014">
        <v>0.57140000000000002</v>
      </c>
      <c r="N1014">
        <v>0.33329999999999999</v>
      </c>
      <c r="O1014">
        <v>0</v>
      </c>
      <c r="P1014">
        <v>1</v>
      </c>
      <c r="Q1014">
        <v>0</v>
      </c>
      <c r="R1014">
        <v>1</v>
      </c>
      <c r="S1014" s="2">
        <v>4.6874999999999998E-3</v>
      </c>
      <c r="T1014" s="2">
        <v>2.1990740740740742E-3</v>
      </c>
      <c r="U1014">
        <v>0.30559999999999998</v>
      </c>
      <c r="V1014">
        <v>0.47220000000000001</v>
      </c>
      <c r="W1014">
        <v>0.75</v>
      </c>
      <c r="X1014">
        <v>1</v>
      </c>
      <c r="Y1014">
        <v>1</v>
      </c>
      <c r="Z1014">
        <v>0.28000000000000003</v>
      </c>
      <c r="AA1014">
        <v>0.33329999999999999</v>
      </c>
      <c r="AB1014">
        <v>0.57140000000000002</v>
      </c>
      <c r="AC1014">
        <v>0.55559999999999998</v>
      </c>
      <c r="AD1014">
        <v>0.5</v>
      </c>
      <c r="AE1014">
        <v>0.77780000000000005</v>
      </c>
      <c r="AF1014" t="s">
        <v>3915</v>
      </c>
      <c r="AG1014" s="2">
        <v>3.472222222222222E-3</v>
      </c>
      <c r="AH1014" t="s">
        <v>3911</v>
      </c>
      <c r="AI1014">
        <v>3</v>
      </c>
      <c r="AJ1014" t="s">
        <v>3967</v>
      </c>
      <c r="AK1014" s="3">
        <v>38906</v>
      </c>
      <c r="AL1014" s="10">
        <f>YEAR(ufc_fights_2[[#This Row],[date]])</f>
        <v>2006</v>
      </c>
      <c r="AM1014" t="s">
        <v>4061</v>
      </c>
      <c r="AN1014">
        <v>1</v>
      </c>
      <c r="AO1014" t="s">
        <v>3913</v>
      </c>
      <c r="AP1014">
        <f>IF(ufc_fights_2[[#This Row],[winner]]="Red",ufc_fights_2[[#This Row],[r_fighter_id]],ufc_fights_2[[#This Row],[b_fighter_id]])</f>
        <v>407</v>
      </c>
      <c r="AQ1014" t="str">
        <f>_xlfn.XLOOKUP(ufc_fights_2[[#This Row],[winnerID]],ufc_fighters[id],ufc_fighters[fighter_name],"xxx",0,1)</f>
        <v>Joshua Burkman</v>
      </c>
    </row>
    <row r="1015" spans="1:43">
      <c r="A1015">
        <v>2039</v>
      </c>
      <c r="B1015">
        <v>190</v>
      </c>
      <c r="C1015">
        <f>_xlfn.XLOOKUP(ufc_fights_2[[#This Row],[r_fighter_id]],ufc_fighters[id],ufc_fighters[year],"xxx",0,1)</f>
        <v>1986</v>
      </c>
      <c r="D1015">
        <f>_xlfn.XLOOKUP(ufc_fights_2[[#This Row],[b_fighter_id]],ufc_fighters[id],ufc_fighters[year],"Prázdné",0,1)</f>
        <v>1982</v>
      </c>
      <c r="E1015" s="10">
        <f>YEAR(ufc_fights_2[[#This Row],[date]])-ufc_fights_2[[#This Row],[r_year]]</f>
        <v>25</v>
      </c>
      <c r="F1015" s="10">
        <f>YEAR(ufc_fights_2[[#This Row],[date]])-ufc_fights_2[[#This Row],[b_year]]</f>
        <v>29</v>
      </c>
      <c r="G1015">
        <v>0</v>
      </c>
      <c r="H1015">
        <v>0</v>
      </c>
      <c r="I1015">
        <v>0.20880000000000001</v>
      </c>
      <c r="J1015">
        <v>0.4783</v>
      </c>
      <c r="K1015">
        <v>0.25769999999999998</v>
      </c>
      <c r="L1015">
        <v>0.6</v>
      </c>
      <c r="M1015">
        <v>0</v>
      </c>
      <c r="N1015">
        <v>0.55559999999999998</v>
      </c>
      <c r="O1015">
        <v>0</v>
      </c>
      <c r="P1015">
        <v>0</v>
      </c>
      <c r="Q1015">
        <v>0</v>
      </c>
      <c r="R1015">
        <v>0</v>
      </c>
      <c r="S1015" s="2">
        <v>0</v>
      </c>
      <c r="T1015" s="2">
        <v>6.4930555555555557E-3</v>
      </c>
      <c r="U1015">
        <v>0.19539999999999999</v>
      </c>
      <c r="V1015">
        <v>0.375</v>
      </c>
      <c r="W1015">
        <v>0.66669999999999996</v>
      </c>
      <c r="X1015">
        <v>0</v>
      </c>
      <c r="Y1015">
        <v>1</v>
      </c>
      <c r="Z1015">
        <v>0.2</v>
      </c>
      <c r="AA1015">
        <v>0.40820000000000001</v>
      </c>
      <c r="AB1015">
        <v>0</v>
      </c>
      <c r="AC1015">
        <v>0.88890000000000002</v>
      </c>
      <c r="AD1015">
        <v>1</v>
      </c>
      <c r="AE1015">
        <v>0.45450000000000002</v>
      </c>
      <c r="AF1015" t="s">
        <v>3915</v>
      </c>
      <c r="AG1015" s="2">
        <v>3.472222222222222E-3</v>
      </c>
      <c r="AH1015" t="s">
        <v>3911</v>
      </c>
      <c r="AI1015">
        <v>3</v>
      </c>
      <c r="AJ1015" t="s">
        <v>3912</v>
      </c>
      <c r="AK1015" s="3">
        <v>40698</v>
      </c>
      <c r="AL1015" s="10">
        <f>YEAR(ufc_fights_2[[#This Row],[date]])</f>
        <v>2011</v>
      </c>
      <c r="AM1015" t="s">
        <v>4061</v>
      </c>
      <c r="AN1015">
        <v>1</v>
      </c>
      <c r="AO1015" t="s">
        <v>3918</v>
      </c>
      <c r="AP1015">
        <f>IF(ufc_fights_2[[#This Row],[winner]]="Red",ufc_fights_2[[#This Row],[r_fighter_id]],ufc_fights_2[[#This Row],[b_fighter_id]])</f>
        <v>190</v>
      </c>
      <c r="AQ1015" t="str">
        <f>_xlfn.XLOOKUP(ufc_fights_2[[#This Row],[winnerID]],ufc_fighters[id],ufc_fighters[fighter_name],"xxx",0,1)</f>
        <v>Shamar Bailey</v>
      </c>
    </row>
    <row r="1016" spans="1:43">
      <c r="A1016">
        <v>1892</v>
      </c>
      <c r="B1016">
        <v>1928</v>
      </c>
      <c r="C1016">
        <f>_xlfn.XLOOKUP(ufc_fights_2[[#This Row],[r_fighter_id]],ufc_fighters[id],ufc_fighters[year],"xxx",0,1)</f>
        <v>1989</v>
      </c>
      <c r="D1016">
        <f>_xlfn.XLOOKUP(ufc_fights_2[[#This Row],[b_fighter_id]],ufc_fighters[id],ufc_fighters[year],"Prázdné",0,1)</f>
        <v>1977</v>
      </c>
      <c r="E1016" s="10">
        <f>YEAR(ufc_fights_2[[#This Row],[date]])-ufc_fights_2[[#This Row],[r_year]]</f>
        <v>25</v>
      </c>
      <c r="F1016" s="10">
        <f>YEAR(ufc_fights_2[[#This Row],[date]])-ufc_fights_2[[#This Row],[b_year]]</f>
        <v>37</v>
      </c>
      <c r="G1016">
        <v>0</v>
      </c>
      <c r="H1016">
        <v>0</v>
      </c>
      <c r="I1016">
        <v>0.35210000000000002</v>
      </c>
      <c r="J1016">
        <v>0.42499999999999999</v>
      </c>
      <c r="K1016">
        <v>0.35809999999999997</v>
      </c>
      <c r="L1016">
        <v>0.53290000000000004</v>
      </c>
      <c r="M1016">
        <v>0</v>
      </c>
      <c r="N1016">
        <v>9.0899999999999995E-2</v>
      </c>
      <c r="O1016">
        <v>0</v>
      </c>
      <c r="P1016">
        <v>0</v>
      </c>
      <c r="Q1016">
        <v>0</v>
      </c>
      <c r="R1016">
        <v>0</v>
      </c>
      <c r="S1016" s="2">
        <v>8.1018518518518516E-5</v>
      </c>
      <c r="T1016" s="2">
        <v>3.4837962962962965E-3</v>
      </c>
      <c r="U1016">
        <v>0.31469999999999998</v>
      </c>
      <c r="V1016">
        <v>0.35920000000000002</v>
      </c>
      <c r="W1016">
        <v>0.8</v>
      </c>
      <c r="X1016">
        <v>1</v>
      </c>
      <c r="Y1016">
        <v>0.875</v>
      </c>
      <c r="Z1016">
        <v>0.35749999999999998</v>
      </c>
      <c r="AA1016">
        <v>0.31580000000000003</v>
      </c>
      <c r="AB1016">
        <v>0</v>
      </c>
      <c r="AC1016">
        <v>0</v>
      </c>
      <c r="AD1016">
        <v>0.25</v>
      </c>
      <c r="AE1016">
        <v>0.84</v>
      </c>
      <c r="AF1016" t="s">
        <v>3915</v>
      </c>
      <c r="AG1016" s="2">
        <v>3.472222222222222E-3</v>
      </c>
      <c r="AH1016" t="s">
        <v>3911</v>
      </c>
      <c r="AI1016">
        <v>3</v>
      </c>
      <c r="AJ1016" t="s">
        <v>3949</v>
      </c>
      <c r="AK1016" s="3">
        <v>41692</v>
      </c>
      <c r="AL1016" s="10">
        <f>YEAR(ufc_fights_2[[#This Row],[date]])</f>
        <v>2014</v>
      </c>
      <c r="AM1016" t="s">
        <v>4061</v>
      </c>
      <c r="AN1016">
        <v>1</v>
      </c>
      <c r="AO1016" t="s">
        <v>3913</v>
      </c>
      <c r="AP1016">
        <f>IF(ufc_fights_2[[#This Row],[winner]]="Red",ufc_fights_2[[#This Row],[r_fighter_id]],ufc_fights_2[[#This Row],[b_fighter_id]])</f>
        <v>1892</v>
      </c>
      <c r="AQ1016" t="str">
        <f>_xlfn.XLOOKUP(ufc_fights_2[[#This Row],[winnerID]],ufc_fighters[id],ufc_fighters[fighter_name],"xxx",0,1)</f>
        <v>Rory MacDonald</v>
      </c>
    </row>
    <row r="1017" spans="1:43">
      <c r="A1017">
        <v>1892</v>
      </c>
      <c r="B1017">
        <v>2594</v>
      </c>
      <c r="C1017">
        <f>_xlfn.XLOOKUP(ufc_fights_2[[#This Row],[r_fighter_id]],ufc_fighters[id],ufc_fighters[year],"xxx",0,1)</f>
        <v>1989</v>
      </c>
      <c r="D1017">
        <f>_xlfn.XLOOKUP(ufc_fights_2[[#This Row],[b_fighter_id]],ufc_fighters[id],ufc_fighters[year],"Prázdné",0,1)</f>
        <v>1975</v>
      </c>
      <c r="E1017" s="10">
        <f>YEAR(ufc_fights_2[[#This Row],[date]])-ufc_fights_2[[#This Row],[r_year]]</f>
        <v>22</v>
      </c>
      <c r="F1017" s="10">
        <f>YEAR(ufc_fights_2[[#This Row],[date]])-ufc_fights_2[[#This Row],[b_year]]</f>
        <v>36</v>
      </c>
      <c r="G1017">
        <v>0</v>
      </c>
      <c r="H1017">
        <v>0</v>
      </c>
      <c r="I1017">
        <v>0.64859999999999995</v>
      </c>
      <c r="J1017">
        <v>0.17649999999999999</v>
      </c>
      <c r="K1017">
        <v>0.67500000000000004</v>
      </c>
      <c r="L1017">
        <v>0.60980000000000001</v>
      </c>
      <c r="M1017">
        <v>0</v>
      </c>
      <c r="N1017">
        <v>0.5</v>
      </c>
      <c r="O1017">
        <v>2</v>
      </c>
      <c r="P1017">
        <v>0</v>
      </c>
      <c r="Q1017">
        <v>0</v>
      </c>
      <c r="R1017">
        <v>0</v>
      </c>
      <c r="S1017" s="2">
        <v>1.261574074074074E-3</v>
      </c>
      <c r="T1017" s="2">
        <v>7.0601851851851847E-4</v>
      </c>
      <c r="U1017">
        <v>0.61760000000000004</v>
      </c>
      <c r="V1017">
        <v>6.6699999999999995E-2</v>
      </c>
      <c r="W1017">
        <v>0</v>
      </c>
      <c r="X1017">
        <v>1</v>
      </c>
      <c r="Y1017">
        <v>1</v>
      </c>
      <c r="Z1017">
        <v>0.44440000000000002</v>
      </c>
      <c r="AA1017">
        <v>7.6899999999999996E-2</v>
      </c>
      <c r="AB1017">
        <v>0.5</v>
      </c>
      <c r="AC1017">
        <v>0.66669999999999996</v>
      </c>
      <c r="AD1017">
        <v>0.73080000000000001</v>
      </c>
      <c r="AE1017">
        <v>0</v>
      </c>
      <c r="AF1017" t="s">
        <v>3910</v>
      </c>
      <c r="AG1017" s="2">
        <v>2.7083333333333334E-3</v>
      </c>
      <c r="AH1017" t="s">
        <v>3911</v>
      </c>
      <c r="AI1017">
        <v>3</v>
      </c>
      <c r="AJ1017" t="s">
        <v>4016</v>
      </c>
      <c r="AK1017" s="3">
        <v>40761</v>
      </c>
      <c r="AL1017" s="10">
        <f>YEAR(ufc_fights_2[[#This Row],[date]])</f>
        <v>2011</v>
      </c>
      <c r="AM1017" t="s">
        <v>4061</v>
      </c>
      <c r="AN1017">
        <v>11</v>
      </c>
      <c r="AO1017" t="s">
        <v>3913</v>
      </c>
      <c r="AP1017">
        <f>IF(ufc_fights_2[[#This Row],[winner]]="Red",ufc_fights_2[[#This Row],[r_fighter_id]],ufc_fights_2[[#This Row],[b_fighter_id]])</f>
        <v>1892</v>
      </c>
      <c r="AQ1017" t="str">
        <f>_xlfn.XLOOKUP(ufc_fights_2[[#This Row],[winnerID]],ufc_fighters[id],ufc_fighters[fighter_name],"xxx",0,1)</f>
        <v>Rory MacDonald</v>
      </c>
    </row>
    <row r="1018" spans="1:43">
      <c r="A1018">
        <v>1892</v>
      </c>
      <c r="B1018">
        <v>1243</v>
      </c>
      <c r="C1018">
        <f>_xlfn.XLOOKUP(ufc_fights_2[[#This Row],[r_fighter_id]],ufc_fighters[id],ufc_fighters[year],"xxx",0,1)</f>
        <v>1989</v>
      </c>
      <c r="D1018">
        <f>_xlfn.XLOOKUP(ufc_fights_2[[#This Row],[b_fighter_id]],ufc_fighters[id],ufc_fighters[year],"Prázdné",0,1)</f>
        <v>1974</v>
      </c>
      <c r="E1018" s="10">
        <f>YEAR(ufc_fights_2[[#This Row],[date]])-ufc_fights_2[[#This Row],[r_year]]</f>
        <v>21</v>
      </c>
      <c r="F1018" s="10">
        <f>YEAR(ufc_fights_2[[#This Row],[date]])-ufc_fights_2[[#This Row],[b_year]]</f>
        <v>36</v>
      </c>
      <c r="G1018">
        <v>0</v>
      </c>
      <c r="H1018">
        <v>0</v>
      </c>
      <c r="I1018">
        <v>0.42109999999999997</v>
      </c>
      <c r="J1018">
        <v>0.33329999999999999</v>
      </c>
      <c r="K1018">
        <v>0.67649999999999999</v>
      </c>
      <c r="L1018">
        <v>0.53849999999999998</v>
      </c>
      <c r="M1018">
        <v>0.66669999999999996</v>
      </c>
      <c r="N1018">
        <v>0</v>
      </c>
      <c r="O1018">
        <v>2</v>
      </c>
      <c r="P1018">
        <v>0</v>
      </c>
      <c r="Q1018">
        <v>0</v>
      </c>
      <c r="R1018">
        <v>0</v>
      </c>
      <c r="S1018" s="2">
        <v>1.9675925925925924E-3</v>
      </c>
      <c r="T1018" s="2">
        <v>9.2592592592592588E-5</v>
      </c>
      <c r="U1018">
        <v>0.38890000000000002</v>
      </c>
      <c r="V1018">
        <v>0.15379999999999999</v>
      </c>
      <c r="W1018">
        <v>1</v>
      </c>
      <c r="X1018">
        <v>0</v>
      </c>
      <c r="Y1018">
        <v>1</v>
      </c>
      <c r="Z1018">
        <v>0.3125</v>
      </c>
      <c r="AA1018">
        <v>0.2</v>
      </c>
      <c r="AB1018">
        <v>1</v>
      </c>
      <c r="AC1018">
        <v>0</v>
      </c>
      <c r="AD1018">
        <v>1</v>
      </c>
      <c r="AE1018">
        <v>1</v>
      </c>
      <c r="AF1018" t="s">
        <v>3933</v>
      </c>
      <c r="AG1018" s="2">
        <v>3.0902777777777777E-3</v>
      </c>
      <c r="AH1018" t="s">
        <v>3911</v>
      </c>
      <c r="AI1018">
        <v>3</v>
      </c>
      <c r="AJ1018" t="s">
        <v>3928</v>
      </c>
      <c r="AK1018" s="3">
        <v>40189</v>
      </c>
      <c r="AL1018" s="10">
        <f>YEAR(ufc_fights_2[[#This Row],[date]])</f>
        <v>2010</v>
      </c>
      <c r="AM1018" t="s">
        <v>4061</v>
      </c>
      <c r="AN1018">
        <v>27</v>
      </c>
      <c r="AO1018" t="s">
        <v>3913</v>
      </c>
      <c r="AP1018">
        <f>IF(ufc_fights_2[[#This Row],[winner]]="Red",ufc_fights_2[[#This Row],[r_fighter_id]],ufc_fights_2[[#This Row],[b_fighter_id]])</f>
        <v>1892</v>
      </c>
      <c r="AQ1018" t="str">
        <f>_xlfn.XLOOKUP(ufc_fights_2[[#This Row],[winnerID]],ufc_fighters[id],ufc_fighters[fighter_name],"xxx",0,1)</f>
        <v>Rory MacDonald</v>
      </c>
    </row>
    <row r="1019" spans="1:43">
      <c r="A1019">
        <v>1892</v>
      </c>
      <c r="B1019">
        <v>2117</v>
      </c>
      <c r="C1019">
        <f>_xlfn.XLOOKUP(ufc_fights_2[[#This Row],[r_fighter_id]],ufc_fighters[id],ufc_fighters[year],"xxx",0,1)</f>
        <v>1989</v>
      </c>
      <c r="D1019">
        <f>_xlfn.XLOOKUP(ufc_fights_2[[#This Row],[b_fighter_id]],ufc_fighters[id],ufc_fighters[year],"Prázdné",0,1)</f>
        <v>1982</v>
      </c>
      <c r="E1019" s="10">
        <f>YEAR(ufc_fights_2[[#This Row],[date]])-ufc_fights_2[[#This Row],[r_year]]</f>
        <v>23</v>
      </c>
      <c r="F1019" s="10">
        <f>YEAR(ufc_fights_2[[#This Row],[date]])-ufc_fights_2[[#This Row],[b_year]]</f>
        <v>30</v>
      </c>
      <c r="G1019">
        <v>0</v>
      </c>
      <c r="H1019">
        <v>0</v>
      </c>
      <c r="I1019">
        <v>0.68120000000000003</v>
      </c>
      <c r="J1019">
        <v>0.2727</v>
      </c>
      <c r="K1019">
        <v>0.75760000000000005</v>
      </c>
      <c r="L1019">
        <v>0.55259999999999998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4.0625000000000001E-3</v>
      </c>
      <c r="T1019" s="2">
        <v>1.8518518518518518E-4</v>
      </c>
      <c r="U1019">
        <v>0.68179999999999996</v>
      </c>
      <c r="V1019">
        <v>0.1176</v>
      </c>
      <c r="W1019">
        <v>1</v>
      </c>
      <c r="X1019">
        <v>0</v>
      </c>
      <c r="Y1019">
        <v>0.8</v>
      </c>
      <c r="Z1019">
        <v>0.33329999999999999</v>
      </c>
      <c r="AA1019">
        <v>0.21049999999999999</v>
      </c>
      <c r="AB1019">
        <v>0</v>
      </c>
      <c r="AC1019">
        <v>0.66669999999999996</v>
      </c>
      <c r="AD1019">
        <v>0.73329999999999995</v>
      </c>
      <c r="AE1019">
        <v>0</v>
      </c>
      <c r="AF1019" t="s">
        <v>3910</v>
      </c>
      <c r="AG1019" s="2">
        <v>1.6203703703703703E-3</v>
      </c>
      <c r="AH1019" t="s">
        <v>3911</v>
      </c>
      <c r="AI1019">
        <v>3</v>
      </c>
      <c r="AJ1019" t="s">
        <v>3939</v>
      </c>
      <c r="AK1019" s="3">
        <v>41020</v>
      </c>
      <c r="AL1019" s="10">
        <f>YEAR(ufc_fights_2[[#This Row],[date]])</f>
        <v>2012</v>
      </c>
      <c r="AM1019" t="s">
        <v>4061</v>
      </c>
      <c r="AN1019">
        <v>45</v>
      </c>
      <c r="AO1019" t="s">
        <v>3913</v>
      </c>
      <c r="AP1019">
        <f>IF(ufc_fights_2[[#This Row],[winner]]="Red",ufc_fights_2[[#This Row],[r_fighter_id]],ufc_fights_2[[#This Row],[b_fighter_id]])</f>
        <v>1892</v>
      </c>
      <c r="AQ1019" t="str">
        <f>_xlfn.XLOOKUP(ufc_fights_2[[#This Row],[winnerID]],ufc_fighters[id],ufc_fighters[fighter_name],"xxx",0,1)</f>
        <v>Rory MacDonald</v>
      </c>
    </row>
    <row r="1020" spans="1:43">
      <c r="A1020">
        <v>770</v>
      </c>
      <c r="B1020">
        <v>1892</v>
      </c>
      <c r="C1020">
        <f>_xlfn.XLOOKUP(ufc_fights_2[[#This Row],[r_fighter_id]],ufc_fighters[id],ufc_fighters[year],"xxx",0,1)</f>
        <v>1985</v>
      </c>
      <c r="D1020">
        <f>_xlfn.XLOOKUP(ufc_fights_2[[#This Row],[b_fighter_id]],ufc_fighters[id],ufc_fighters[year],"Prázdné",0,1)</f>
        <v>1989</v>
      </c>
      <c r="E1020" s="10">
        <f>YEAR(ufc_fights_2[[#This Row],[date]])-ufc_fights_2[[#This Row],[r_year]]</f>
        <v>26</v>
      </c>
      <c r="F1020" s="10">
        <f>YEAR(ufc_fights_2[[#This Row],[date]])-ufc_fights_2[[#This Row],[b_year]]</f>
        <v>22</v>
      </c>
      <c r="G1020">
        <v>0</v>
      </c>
      <c r="H1020">
        <v>0</v>
      </c>
      <c r="I1020">
        <v>0.4194</v>
      </c>
      <c r="J1020">
        <v>0.42420000000000002</v>
      </c>
      <c r="K1020">
        <v>0.64290000000000003</v>
      </c>
      <c r="L1020">
        <v>0.49590000000000001</v>
      </c>
      <c r="M1020">
        <v>0</v>
      </c>
      <c r="N1020">
        <v>0.7</v>
      </c>
      <c r="O1020">
        <v>0</v>
      </c>
      <c r="P1020">
        <v>0</v>
      </c>
      <c r="Q1020">
        <v>0</v>
      </c>
      <c r="R1020">
        <v>0</v>
      </c>
      <c r="S1020" s="2">
        <v>1.724537037037037E-3</v>
      </c>
      <c r="T1020" s="2">
        <v>3.6458333333333334E-3</v>
      </c>
      <c r="U1020">
        <v>0.30299999999999999</v>
      </c>
      <c r="V1020">
        <v>0.33329999999999999</v>
      </c>
      <c r="W1020">
        <v>0.5</v>
      </c>
      <c r="X1020">
        <v>0.58819999999999995</v>
      </c>
      <c r="Y1020">
        <v>0.875</v>
      </c>
      <c r="Z1020">
        <v>0.2286</v>
      </c>
      <c r="AA1020">
        <v>0.37930000000000003</v>
      </c>
      <c r="AB1020">
        <v>0.66669999999999996</v>
      </c>
      <c r="AC1020">
        <v>0.31580000000000003</v>
      </c>
      <c r="AD1020">
        <v>0</v>
      </c>
      <c r="AE1020">
        <v>0.63639999999999997</v>
      </c>
      <c r="AF1020" t="s">
        <v>3915</v>
      </c>
      <c r="AG1020" s="2">
        <v>3.472222222222222E-3</v>
      </c>
      <c r="AH1020" t="s">
        <v>3911</v>
      </c>
      <c r="AI1020">
        <v>3</v>
      </c>
      <c r="AJ1020" t="s">
        <v>3925</v>
      </c>
      <c r="AK1020" s="3">
        <v>40663</v>
      </c>
      <c r="AL1020" s="10">
        <f>YEAR(ufc_fights_2[[#This Row],[date]])</f>
        <v>2011</v>
      </c>
      <c r="AM1020" t="s">
        <v>4061</v>
      </c>
      <c r="AN1020">
        <v>65</v>
      </c>
      <c r="AO1020" t="s">
        <v>3918</v>
      </c>
      <c r="AP1020">
        <f>IF(ufc_fights_2[[#This Row],[winner]]="Red",ufc_fights_2[[#This Row],[r_fighter_id]],ufc_fights_2[[#This Row],[b_fighter_id]])</f>
        <v>1892</v>
      </c>
      <c r="AQ1020" t="str">
        <f>_xlfn.XLOOKUP(ufc_fights_2[[#This Row],[winnerID]],ufc_fighters[id],ufc_fighters[fighter_name],"xxx",0,1)</f>
        <v>Rory MacDonald</v>
      </c>
    </row>
    <row r="1021" spans="1:43">
      <c r="A1021">
        <v>3004</v>
      </c>
      <c r="B1021">
        <v>2713</v>
      </c>
      <c r="C1021">
        <f>_xlfn.XLOOKUP(ufc_fights_2[[#This Row],[r_fighter_id]],ufc_fighters[id],ufc_fighters[year],"xxx",0,1)</f>
        <v>1974</v>
      </c>
      <c r="D1021">
        <f>_xlfn.XLOOKUP(ufc_fights_2[[#This Row],[b_fighter_id]],ufc_fighters[id],ufc_fighters[year],"Prázdné",0,1)</f>
        <v>1984</v>
      </c>
      <c r="E1021" s="10">
        <f>YEAR(ufc_fights_2[[#This Row],[date]])-ufc_fights_2[[#This Row],[r_year]]</f>
        <v>38</v>
      </c>
      <c r="F1021" s="10">
        <f>YEAR(ufc_fights_2[[#This Row],[date]])-ufc_fights_2[[#This Row],[b_year]]</f>
        <v>28</v>
      </c>
      <c r="G1021">
        <v>0</v>
      </c>
      <c r="H1021">
        <v>0</v>
      </c>
      <c r="I1021">
        <v>0.68569999999999998</v>
      </c>
      <c r="J1021">
        <v>0.57999999999999996</v>
      </c>
      <c r="K1021">
        <v>0.71850000000000003</v>
      </c>
      <c r="L1021">
        <v>0.66669999999999996</v>
      </c>
      <c r="M1021">
        <v>0.42859999999999998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7.2337962962962963E-3</v>
      </c>
      <c r="T1021" s="2">
        <v>9.4907407407407408E-4</v>
      </c>
      <c r="U1021">
        <v>0.57450000000000001</v>
      </c>
      <c r="V1021">
        <v>0.35709999999999997</v>
      </c>
      <c r="W1021">
        <v>0.83330000000000004</v>
      </c>
      <c r="X1021">
        <v>1</v>
      </c>
      <c r="Y1021">
        <v>1</v>
      </c>
      <c r="Z1021">
        <v>0.29409999999999997</v>
      </c>
      <c r="AA1021">
        <v>0.40910000000000002</v>
      </c>
      <c r="AB1021">
        <v>0.81820000000000004</v>
      </c>
      <c r="AC1021">
        <v>0.69230000000000003</v>
      </c>
      <c r="AD1021">
        <v>0.80649999999999999</v>
      </c>
      <c r="AE1021">
        <v>1</v>
      </c>
      <c r="AF1021" t="s">
        <v>3915</v>
      </c>
      <c r="AG1021" s="2">
        <v>3.472222222222222E-3</v>
      </c>
      <c r="AH1021" t="s">
        <v>3911</v>
      </c>
      <c r="AI1021">
        <v>3</v>
      </c>
      <c r="AJ1021" t="s">
        <v>4055</v>
      </c>
      <c r="AK1021" s="3">
        <v>41101</v>
      </c>
      <c r="AL1021" s="10">
        <f>YEAR(ufc_fights_2[[#This Row],[date]])</f>
        <v>2012</v>
      </c>
      <c r="AM1021" t="s">
        <v>4061</v>
      </c>
      <c r="AN1021">
        <v>83</v>
      </c>
      <c r="AO1021" t="s">
        <v>3913</v>
      </c>
      <c r="AP1021">
        <f>IF(ufc_fights_2[[#This Row],[winner]]="Red",ufc_fights_2[[#This Row],[r_fighter_id]],ufc_fights_2[[#This Row],[b_fighter_id]])</f>
        <v>3004</v>
      </c>
      <c r="AQ1021" t="str">
        <f>_xlfn.XLOOKUP(ufc_fights_2[[#This Row],[winnerID]],ufc_fighters[id],ufc_fighters[fighter_name],"xxx",0,1)</f>
        <v>Aaron Simpson</v>
      </c>
    </row>
    <row r="1022" spans="1:43">
      <c r="A1022">
        <v>407</v>
      </c>
      <c r="B1022">
        <v>2198</v>
      </c>
      <c r="C1022">
        <f>_xlfn.XLOOKUP(ufc_fights_2[[#This Row],[r_fighter_id]],ufc_fighters[id],ufc_fighters[year],"xxx",0,1)</f>
        <v>1980</v>
      </c>
      <c r="D1022">
        <f>_xlfn.XLOOKUP(ufc_fights_2[[#This Row],[b_fighter_id]],ufc_fighters[id],ufc_fighters[year],"Prázdné",0,1)</f>
        <v>1981</v>
      </c>
      <c r="E1022" s="10">
        <f>YEAR(ufc_fights_2[[#This Row],[date]])-ufc_fights_2[[#This Row],[r_year]]</f>
        <v>25</v>
      </c>
      <c r="F1022" s="10">
        <f>YEAR(ufc_fights_2[[#This Row],[date]])-ufc_fights_2[[#This Row],[b_year]]</f>
        <v>24</v>
      </c>
      <c r="G1022">
        <v>0</v>
      </c>
      <c r="H1022">
        <v>0</v>
      </c>
      <c r="I1022">
        <v>0.8</v>
      </c>
      <c r="J1022">
        <v>0.5</v>
      </c>
      <c r="K1022">
        <v>0.8</v>
      </c>
      <c r="L1022">
        <v>0.5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3.4722222222222222E-5</v>
      </c>
      <c r="T1022" s="2">
        <v>0</v>
      </c>
      <c r="U1022">
        <v>0.75</v>
      </c>
      <c r="V1022">
        <v>0</v>
      </c>
      <c r="W1022">
        <v>0</v>
      </c>
      <c r="X1022">
        <v>1</v>
      </c>
      <c r="Y1022">
        <v>0</v>
      </c>
      <c r="Z1022">
        <v>0.5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 t="s">
        <v>3910</v>
      </c>
      <c r="AG1022" s="2">
        <v>2.4305555555555555E-4</v>
      </c>
      <c r="AH1022" t="s">
        <v>3911</v>
      </c>
      <c r="AI1022">
        <v>3</v>
      </c>
      <c r="AJ1022" t="s">
        <v>4044</v>
      </c>
      <c r="AK1022" s="3">
        <v>38661</v>
      </c>
      <c r="AL1022" s="10">
        <f>YEAR(ufc_fights_2[[#This Row],[date]])</f>
        <v>2005</v>
      </c>
      <c r="AM1022" t="s">
        <v>4061</v>
      </c>
      <c r="AN1022">
        <v>1</v>
      </c>
      <c r="AO1022" t="s">
        <v>3913</v>
      </c>
      <c r="AP1022">
        <f>IF(ufc_fights_2[[#This Row],[winner]]="Red",ufc_fights_2[[#This Row],[r_fighter_id]],ufc_fights_2[[#This Row],[b_fighter_id]])</f>
        <v>407</v>
      </c>
      <c r="AQ1022" t="str">
        <f>_xlfn.XLOOKUP(ufc_fights_2[[#This Row],[winnerID]],ufc_fighters[id],ufc_fighters[fighter_name],"xxx",0,1)</f>
        <v>Joshua Burkman</v>
      </c>
    </row>
    <row r="1023" spans="1:43">
      <c r="A1023">
        <v>682</v>
      </c>
      <c r="B1023">
        <v>643</v>
      </c>
      <c r="C1023">
        <f>_xlfn.XLOOKUP(ufc_fights_2[[#This Row],[r_fighter_id]],ufc_fighters[id],ufc_fighters[year],"xxx",0,1)</f>
        <v>1984</v>
      </c>
      <c r="D1023">
        <f>_xlfn.XLOOKUP(ufc_fights_2[[#This Row],[b_fighter_id]],ufc_fighters[id],ufc_fighters[year],"Prázdné",0,1)</f>
        <v>1978</v>
      </c>
      <c r="E1023" s="10">
        <f>YEAR(ufc_fights_2[[#This Row],[date]])-ufc_fights_2[[#This Row],[r_year]]</f>
        <v>33</v>
      </c>
      <c r="F1023" s="10">
        <f>YEAR(ufc_fights_2[[#This Row],[date]])-ufc_fights_2[[#This Row],[b_year]]</f>
        <v>39</v>
      </c>
      <c r="G1023">
        <v>0</v>
      </c>
      <c r="H1023">
        <v>0</v>
      </c>
      <c r="I1023">
        <v>0.34720000000000001</v>
      </c>
      <c r="J1023">
        <v>0.56100000000000005</v>
      </c>
      <c r="K1023">
        <v>0.34720000000000001</v>
      </c>
      <c r="L1023">
        <v>0.56100000000000005</v>
      </c>
      <c r="M1023">
        <v>0</v>
      </c>
      <c r="N1023">
        <v>1</v>
      </c>
      <c r="O1023">
        <v>2</v>
      </c>
      <c r="P1023">
        <v>0</v>
      </c>
      <c r="Q1023">
        <v>0</v>
      </c>
      <c r="R1023">
        <v>0</v>
      </c>
      <c r="S1023" s="2">
        <v>1.273148148148148E-4</v>
      </c>
      <c r="T1023" s="2">
        <v>5.7870370370370373E-5</v>
      </c>
      <c r="U1023">
        <v>0.30299999999999999</v>
      </c>
      <c r="V1023">
        <v>0.44829999999999998</v>
      </c>
      <c r="W1023">
        <v>0.66669999999999996</v>
      </c>
      <c r="X1023">
        <v>1</v>
      </c>
      <c r="Y1023">
        <v>0.75</v>
      </c>
      <c r="Z1023">
        <v>0.30880000000000002</v>
      </c>
      <c r="AA1023">
        <v>0.55000000000000004</v>
      </c>
      <c r="AB1023">
        <v>1</v>
      </c>
      <c r="AC1023">
        <v>1</v>
      </c>
      <c r="AD1023">
        <v>1</v>
      </c>
      <c r="AE1023">
        <v>0</v>
      </c>
      <c r="AF1023" t="s">
        <v>3933</v>
      </c>
      <c r="AG1023" s="2">
        <v>3.0208333333333333E-3</v>
      </c>
      <c r="AH1023" t="s">
        <v>3911</v>
      </c>
      <c r="AI1023">
        <v>3</v>
      </c>
      <c r="AJ1023" t="s">
        <v>4035</v>
      </c>
      <c r="AK1023" s="3">
        <v>42840</v>
      </c>
      <c r="AL1023" s="10">
        <f>YEAR(ufc_fights_2[[#This Row],[date]])</f>
        <v>2017</v>
      </c>
      <c r="AM1023" t="s">
        <v>4061</v>
      </c>
      <c r="AN1023">
        <v>129</v>
      </c>
      <c r="AO1023" t="s">
        <v>3913</v>
      </c>
      <c r="AP1023">
        <f>IF(ufc_fights_2[[#This Row],[winner]]="Red",ufc_fights_2[[#This Row],[r_fighter_id]],ufc_fights_2[[#This Row],[b_fighter_id]])</f>
        <v>682</v>
      </c>
      <c r="AQ1023" t="str">
        <f>_xlfn.XLOOKUP(ufc_fights_2[[#This Row],[winnerID]],ufc_fighters[id],ufc_fighters[fighter_name],"xxx",0,1)</f>
        <v>Zak Cummings</v>
      </c>
    </row>
    <row r="1024" spans="1:43">
      <c r="A1024">
        <v>682</v>
      </c>
      <c r="B1024">
        <v>66</v>
      </c>
      <c r="C1024">
        <f>_xlfn.XLOOKUP(ufc_fights_2[[#This Row],[r_fighter_id]],ufc_fighters[id],ufc_fighters[year],"xxx",0,1)</f>
        <v>1984</v>
      </c>
      <c r="D1024">
        <f>_xlfn.XLOOKUP(ufc_fights_2[[#This Row],[b_fighter_id]],ufc_fighters[id],ufc_fighters[year],"Prázdné",0,1)</f>
        <v>1981</v>
      </c>
      <c r="E1024" s="10">
        <f>YEAR(ufc_fights_2[[#This Row],[date]])-ufc_fights_2[[#This Row],[r_year]]</f>
        <v>29</v>
      </c>
      <c r="F1024" s="10">
        <f>YEAR(ufc_fights_2[[#This Row],[date]])-ufc_fights_2[[#This Row],[b_year]]</f>
        <v>32</v>
      </c>
      <c r="G1024">
        <v>0</v>
      </c>
      <c r="H1024">
        <v>0</v>
      </c>
      <c r="I1024">
        <v>0.45450000000000002</v>
      </c>
      <c r="J1024">
        <v>0.66669999999999996</v>
      </c>
      <c r="K1024">
        <v>0.63160000000000005</v>
      </c>
      <c r="L1024">
        <v>0.76919999999999999</v>
      </c>
      <c r="M1024">
        <v>0.66669999999999996</v>
      </c>
      <c r="N1024">
        <v>0</v>
      </c>
      <c r="O1024">
        <v>1</v>
      </c>
      <c r="P1024">
        <v>0</v>
      </c>
      <c r="Q1024">
        <v>0</v>
      </c>
      <c r="R1024">
        <v>0</v>
      </c>
      <c r="S1024" s="2">
        <v>2.0833333333333333E-3</v>
      </c>
      <c r="T1024" s="2">
        <v>0</v>
      </c>
      <c r="U1024">
        <v>0.33329999999999999</v>
      </c>
      <c r="V1024">
        <v>0.5</v>
      </c>
      <c r="W1024">
        <v>0</v>
      </c>
      <c r="X1024">
        <v>1</v>
      </c>
      <c r="Y1024">
        <v>1</v>
      </c>
      <c r="Z1024">
        <v>0.4</v>
      </c>
      <c r="AA1024">
        <v>0.6</v>
      </c>
      <c r="AB1024">
        <v>0.4</v>
      </c>
      <c r="AC1024">
        <v>0.75</v>
      </c>
      <c r="AD1024">
        <v>1</v>
      </c>
      <c r="AE1024">
        <v>0</v>
      </c>
      <c r="AF1024" t="s">
        <v>3933</v>
      </c>
      <c r="AG1024" s="2">
        <v>2.9976851851851853E-3</v>
      </c>
      <c r="AH1024" t="s">
        <v>3911</v>
      </c>
      <c r="AI1024">
        <v>3</v>
      </c>
      <c r="AJ1024" t="s">
        <v>3972</v>
      </c>
      <c r="AK1024" s="3">
        <v>41514</v>
      </c>
      <c r="AL1024" s="10">
        <f>YEAR(ufc_fights_2[[#This Row],[date]])</f>
        <v>2013</v>
      </c>
      <c r="AM1024" t="s">
        <v>4061</v>
      </c>
      <c r="AN1024">
        <v>148</v>
      </c>
      <c r="AO1024" t="s">
        <v>3913</v>
      </c>
      <c r="AP1024">
        <f>IF(ufc_fights_2[[#This Row],[winner]]="Red",ufc_fights_2[[#This Row],[r_fighter_id]],ufc_fights_2[[#This Row],[b_fighter_id]])</f>
        <v>682</v>
      </c>
      <c r="AQ1024" t="str">
        <f>_xlfn.XLOOKUP(ufc_fights_2[[#This Row],[winnerID]],ufc_fighters[id],ufc_fighters[fighter_name],"xxx",0,1)</f>
        <v>Zak Cummings</v>
      </c>
    </row>
    <row r="1025" spans="1:43">
      <c r="A1025">
        <v>28</v>
      </c>
      <c r="B1025">
        <v>2316</v>
      </c>
      <c r="C1025">
        <f>_xlfn.XLOOKUP(ufc_fights_2[[#This Row],[r_fighter_id]],ufc_fighters[id],ufc_fighters[year],"xxx",0,1)</f>
        <v>1987</v>
      </c>
      <c r="D1025">
        <f>_xlfn.XLOOKUP(ufc_fights_2[[#This Row],[b_fighter_id]],ufc_fighters[id],ufc_fighters[year],"Prázdné",0,1)</f>
        <v>1983</v>
      </c>
      <c r="E1025" s="10">
        <f>YEAR(ufc_fights_2[[#This Row],[date]])-ufc_fights_2[[#This Row],[r_year]]</f>
        <v>28</v>
      </c>
      <c r="F1025" s="10">
        <f>YEAR(ufc_fights_2[[#This Row],[date]])-ufc_fights_2[[#This Row],[b_year]]</f>
        <v>32</v>
      </c>
      <c r="G1025">
        <v>0</v>
      </c>
      <c r="H1025">
        <v>0</v>
      </c>
      <c r="I1025">
        <v>0.3478</v>
      </c>
      <c r="J1025">
        <v>0.35870000000000002</v>
      </c>
      <c r="K1025">
        <v>0.42470000000000002</v>
      </c>
      <c r="L1025">
        <v>0.4783</v>
      </c>
      <c r="M1025">
        <v>0.55559999999999998</v>
      </c>
      <c r="N1025">
        <v>0.83330000000000004</v>
      </c>
      <c r="O1025">
        <v>0</v>
      </c>
      <c r="P1025">
        <v>3</v>
      </c>
      <c r="Q1025">
        <v>0</v>
      </c>
      <c r="R1025">
        <v>0</v>
      </c>
      <c r="S1025" s="2">
        <v>3.2523148148148147E-3</v>
      </c>
      <c r="T1025" s="2">
        <v>2.0370370370370369E-3</v>
      </c>
      <c r="U1025">
        <v>0.3</v>
      </c>
      <c r="V1025">
        <v>0.24360000000000001</v>
      </c>
      <c r="W1025">
        <v>0.63160000000000005</v>
      </c>
      <c r="X1025">
        <v>0.8</v>
      </c>
      <c r="Y1025">
        <v>1</v>
      </c>
      <c r="Z1025">
        <v>0.26529999999999998</v>
      </c>
      <c r="AA1025">
        <v>0.31709999999999999</v>
      </c>
      <c r="AB1025">
        <v>0.5333</v>
      </c>
      <c r="AC1025">
        <v>0.66669999999999996</v>
      </c>
      <c r="AD1025">
        <v>0.77270000000000005</v>
      </c>
      <c r="AE1025">
        <v>1</v>
      </c>
      <c r="AF1025" t="s">
        <v>3915</v>
      </c>
      <c r="AG1025" s="2">
        <v>3.472222222222222E-3</v>
      </c>
      <c r="AH1025" t="s">
        <v>3911</v>
      </c>
      <c r="AI1025">
        <v>3</v>
      </c>
      <c r="AJ1025" t="s">
        <v>3949</v>
      </c>
      <c r="AK1025" s="3">
        <v>42007</v>
      </c>
      <c r="AL1025" s="10">
        <f>YEAR(ufc_fights_2[[#This Row],[date]])</f>
        <v>2015</v>
      </c>
      <c r="AM1025" t="s">
        <v>4061</v>
      </c>
      <c r="AN1025">
        <v>1</v>
      </c>
      <c r="AO1025" t="s">
        <v>3913</v>
      </c>
      <c r="AP1025">
        <f>IF(ufc_fights_2[[#This Row],[winner]]="Red",ufc_fights_2[[#This Row],[r_fighter_id]],ufc_fights_2[[#This Row],[b_fighter_id]])</f>
        <v>28</v>
      </c>
      <c r="AQ1025" t="str">
        <f>_xlfn.XLOOKUP(ufc_fights_2[[#This Row],[winnerID]],ufc_fighters[id],ufc_fighters[fighter_name],"xxx",0,1)</f>
        <v>Omari Akhmedov</v>
      </c>
    </row>
    <row r="1026" spans="1:43">
      <c r="A1026">
        <v>3193</v>
      </c>
      <c r="B1026">
        <v>1818</v>
      </c>
      <c r="C1026">
        <f>_xlfn.XLOOKUP(ufc_fights_2[[#This Row],[r_fighter_id]],ufc_fighters[id],ufc_fighters[year],"xxx",0,1)</f>
        <v>1981</v>
      </c>
      <c r="D1026">
        <f>_xlfn.XLOOKUP(ufc_fights_2[[#This Row],[b_fighter_id]],ufc_fighters[id],ufc_fighters[year],"Prázdné",0,1)</f>
        <v>1988</v>
      </c>
      <c r="E1026" s="10">
        <f>YEAR(ufc_fights_2[[#This Row],[date]])-ufc_fights_2[[#This Row],[r_year]]</f>
        <v>33</v>
      </c>
      <c r="F1026" s="10">
        <f>YEAR(ufc_fights_2[[#This Row],[date]])-ufc_fights_2[[#This Row],[b_year]]</f>
        <v>26</v>
      </c>
      <c r="G1026">
        <v>0</v>
      </c>
      <c r="H1026">
        <v>0</v>
      </c>
      <c r="I1026">
        <v>0.57389999999999997</v>
      </c>
      <c r="J1026">
        <v>0.29249999999999998</v>
      </c>
      <c r="K1026">
        <v>0.65249999999999997</v>
      </c>
      <c r="L1026">
        <v>0.34549999999999997</v>
      </c>
      <c r="M1026">
        <v>0.5</v>
      </c>
      <c r="N1026">
        <v>0.25</v>
      </c>
      <c r="O1026">
        <v>0</v>
      </c>
      <c r="P1026">
        <v>0</v>
      </c>
      <c r="Q1026">
        <v>0</v>
      </c>
      <c r="R1026">
        <v>0</v>
      </c>
      <c r="S1026" s="2">
        <v>1.712962962962963E-3</v>
      </c>
      <c r="T1026" s="2">
        <v>4.861111111111111E-4</v>
      </c>
      <c r="U1026">
        <v>0.51039999999999996</v>
      </c>
      <c r="V1026">
        <v>0.18640000000000001</v>
      </c>
      <c r="W1026">
        <v>0.77780000000000005</v>
      </c>
      <c r="X1026">
        <v>1</v>
      </c>
      <c r="Y1026">
        <v>0.76</v>
      </c>
      <c r="Z1026">
        <v>0.57010000000000005</v>
      </c>
      <c r="AA1026">
        <v>0.2797</v>
      </c>
      <c r="AB1026">
        <v>0.83330000000000004</v>
      </c>
      <c r="AC1026">
        <v>0.75</v>
      </c>
      <c r="AD1026">
        <v>0</v>
      </c>
      <c r="AE1026">
        <v>0</v>
      </c>
      <c r="AF1026" t="s">
        <v>3922</v>
      </c>
      <c r="AG1026" s="2">
        <v>3.472222222222222E-3</v>
      </c>
      <c r="AH1026" t="s">
        <v>3911</v>
      </c>
      <c r="AI1026">
        <v>3</v>
      </c>
      <c r="AJ1026" t="s">
        <v>3914</v>
      </c>
      <c r="AK1026" s="3">
        <v>41916</v>
      </c>
      <c r="AL1026" s="10">
        <f>YEAR(ufc_fights_2[[#This Row],[date]])</f>
        <v>2014</v>
      </c>
      <c r="AM1026" t="s">
        <v>4061</v>
      </c>
      <c r="AN1026">
        <v>105</v>
      </c>
      <c r="AO1026" t="s">
        <v>3913</v>
      </c>
      <c r="AP1026">
        <f>IF(ufc_fights_2[[#This Row],[winner]]="Red",ufc_fights_2[[#This Row],[r_fighter_id]],ufc_fights_2[[#This Row],[b_fighter_id]])</f>
        <v>3193</v>
      </c>
      <c r="AQ1026" t="str">
        <f>_xlfn.XLOOKUP(ufc_fights_2[[#This Row],[winnerID]],ufc_fighters[id],ufc_fighters[fighter_name],"xxx",0,1)</f>
        <v>Nordine Taleb</v>
      </c>
    </row>
    <row r="1027" spans="1:43">
      <c r="A1027">
        <v>3193</v>
      </c>
      <c r="B1027">
        <v>572</v>
      </c>
      <c r="C1027">
        <f>_xlfn.XLOOKUP(ufc_fights_2[[#This Row],[r_fighter_id]],ufc_fighters[id],ufc_fighters[year],"xxx",0,1)</f>
        <v>1981</v>
      </c>
      <c r="D1027">
        <f>_xlfn.XLOOKUP(ufc_fights_2[[#This Row],[b_fighter_id]],ufc_fighters[id],ufc_fighters[year],"Prázdné",0,1)</f>
        <v>1976</v>
      </c>
      <c r="E1027" s="10">
        <f>YEAR(ufc_fights_2[[#This Row],[date]])-ufc_fights_2[[#This Row],[r_year]]</f>
        <v>34</v>
      </c>
      <c r="F1027" s="10">
        <f>YEAR(ufc_fights_2[[#This Row],[date]])-ufc_fights_2[[#This Row],[b_year]]</f>
        <v>39</v>
      </c>
      <c r="G1027">
        <v>0</v>
      </c>
      <c r="H1027">
        <v>0</v>
      </c>
      <c r="I1027">
        <v>0.5625</v>
      </c>
      <c r="J1027">
        <v>0.2742</v>
      </c>
      <c r="K1027">
        <v>0.65980000000000005</v>
      </c>
      <c r="L1027">
        <v>0.38669999999999999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 s="2">
        <v>6.9675925925925929E-3</v>
      </c>
      <c r="T1027" s="2">
        <v>0</v>
      </c>
      <c r="U1027">
        <v>0.52</v>
      </c>
      <c r="V1027">
        <v>0.1026</v>
      </c>
      <c r="W1027">
        <v>0.7</v>
      </c>
      <c r="X1027">
        <v>0.75</v>
      </c>
      <c r="Y1027">
        <v>0.5333</v>
      </c>
      <c r="Z1027">
        <v>0.44440000000000002</v>
      </c>
      <c r="AA1027">
        <v>0.26919999999999999</v>
      </c>
      <c r="AB1027">
        <v>0.71430000000000005</v>
      </c>
      <c r="AC1027">
        <v>0.3</v>
      </c>
      <c r="AD1027">
        <v>0.63329999999999997</v>
      </c>
      <c r="AE1027">
        <v>0</v>
      </c>
      <c r="AF1027" t="s">
        <v>3915</v>
      </c>
      <c r="AG1027" s="2">
        <v>3.472222222222222E-3</v>
      </c>
      <c r="AH1027" t="s">
        <v>3911</v>
      </c>
      <c r="AI1027">
        <v>3</v>
      </c>
      <c r="AJ1027" t="s">
        <v>3931</v>
      </c>
      <c r="AK1027" s="3">
        <v>42119</v>
      </c>
      <c r="AL1027" s="10">
        <f>YEAR(ufc_fights_2[[#This Row],[date]])</f>
        <v>2015</v>
      </c>
      <c r="AM1027" t="s">
        <v>4061</v>
      </c>
      <c r="AN1027">
        <v>92</v>
      </c>
      <c r="AO1027" t="s">
        <v>3913</v>
      </c>
      <c r="AP1027">
        <f>IF(ufc_fights_2[[#This Row],[winner]]="Red",ufc_fights_2[[#This Row],[r_fighter_id]],ufc_fights_2[[#This Row],[b_fighter_id]])</f>
        <v>3193</v>
      </c>
      <c r="AQ1027" t="str">
        <f>_xlfn.XLOOKUP(ufc_fights_2[[#This Row],[winnerID]],ufc_fighters[id],ufc_fighters[fighter_name],"xxx",0,1)</f>
        <v>Nordine Taleb</v>
      </c>
    </row>
    <row r="1028" spans="1:43">
      <c r="A1028">
        <v>889</v>
      </c>
      <c r="B1028">
        <v>3193</v>
      </c>
      <c r="C1028">
        <f>_xlfn.XLOOKUP(ufc_fights_2[[#This Row],[r_fighter_id]],ufc_fighters[id],ufc_fighters[year],"xxx",0,1)</f>
        <v>1991</v>
      </c>
      <c r="D1028">
        <f>_xlfn.XLOOKUP(ufc_fights_2[[#This Row],[b_fighter_id]],ufc_fighters[id],ufc_fighters[year],"Prázdné",0,1)</f>
        <v>1981</v>
      </c>
      <c r="E1028" s="10">
        <f>YEAR(ufc_fights_2[[#This Row],[date]])-ufc_fights_2[[#This Row],[r_year]]</f>
        <v>26</v>
      </c>
      <c r="F1028" s="10">
        <f>YEAR(ufc_fights_2[[#This Row],[date]])-ufc_fights_2[[#This Row],[b_year]]</f>
        <v>36</v>
      </c>
      <c r="G1028">
        <v>0</v>
      </c>
      <c r="H1028">
        <v>0</v>
      </c>
      <c r="I1028">
        <v>0.33660000000000001</v>
      </c>
      <c r="J1028">
        <v>0.64770000000000005</v>
      </c>
      <c r="K1028">
        <v>0.38600000000000001</v>
      </c>
      <c r="L1028">
        <v>0.68930000000000002</v>
      </c>
      <c r="M1028">
        <v>0.2</v>
      </c>
      <c r="N1028">
        <v>1</v>
      </c>
      <c r="O1028">
        <v>0</v>
      </c>
      <c r="P1028">
        <v>0</v>
      </c>
      <c r="Q1028">
        <v>0</v>
      </c>
      <c r="R1028">
        <v>1</v>
      </c>
      <c r="S1028" s="2">
        <v>5.4398148148148144E-4</v>
      </c>
      <c r="T1028" s="2">
        <v>3.1481481481481482E-3</v>
      </c>
      <c r="U1028">
        <v>0.22059999999999999</v>
      </c>
      <c r="V1028">
        <v>0.60319999999999996</v>
      </c>
      <c r="W1028">
        <v>0.58330000000000004</v>
      </c>
      <c r="X1028">
        <v>0.55559999999999998</v>
      </c>
      <c r="Y1028">
        <v>0.71430000000000005</v>
      </c>
      <c r="Z1028">
        <v>0.26190000000000002</v>
      </c>
      <c r="AA1028">
        <v>0.58209999999999995</v>
      </c>
      <c r="AB1028">
        <v>0.70589999999999997</v>
      </c>
      <c r="AC1028">
        <v>0.75</v>
      </c>
      <c r="AD1028">
        <v>0</v>
      </c>
      <c r="AE1028">
        <v>0.92310000000000003</v>
      </c>
      <c r="AF1028" t="s">
        <v>3915</v>
      </c>
      <c r="AG1028" s="2">
        <v>3.472222222222222E-3</v>
      </c>
      <c r="AH1028" t="s">
        <v>3911</v>
      </c>
      <c r="AI1028">
        <v>3</v>
      </c>
      <c r="AJ1028" t="s">
        <v>3931</v>
      </c>
      <c r="AK1028" s="3">
        <v>42883</v>
      </c>
      <c r="AL1028" s="10">
        <f>YEAR(ufc_fights_2[[#This Row],[date]])</f>
        <v>2017</v>
      </c>
      <c r="AM1028" t="s">
        <v>4061</v>
      </c>
      <c r="AN1028">
        <v>86</v>
      </c>
      <c r="AO1028" t="s">
        <v>3918</v>
      </c>
      <c r="AP1028">
        <f>IF(ufc_fights_2[[#This Row],[winner]]="Red",ufc_fights_2[[#This Row],[r_fighter_id]],ufc_fights_2[[#This Row],[b_fighter_id]])</f>
        <v>3193</v>
      </c>
      <c r="AQ1028" t="str">
        <f>_xlfn.XLOOKUP(ufc_fights_2[[#This Row],[winnerID]],ufc_fighters[id],ufc_fighters[fighter_name],"xxx",0,1)</f>
        <v>Nordine Taleb</v>
      </c>
    </row>
    <row r="1029" spans="1:43">
      <c r="A1029">
        <v>3193</v>
      </c>
      <c r="B1029">
        <v>2572</v>
      </c>
      <c r="C1029">
        <f>_xlfn.XLOOKUP(ufc_fights_2[[#This Row],[r_fighter_id]],ufc_fighters[id],ufc_fighters[year],"xxx",0,1)</f>
        <v>1981</v>
      </c>
      <c r="D1029">
        <f>_xlfn.XLOOKUP(ufc_fights_2[[#This Row],[b_fighter_id]],ufc_fighters[id],ufc_fighters[year],"Prázdné",0,1)</f>
        <v>1989</v>
      </c>
      <c r="E1029" s="10">
        <f>YEAR(ufc_fights_2[[#This Row],[date]])-ufc_fights_2[[#This Row],[r_year]]</f>
        <v>38</v>
      </c>
      <c r="F1029" s="10">
        <f>YEAR(ufc_fights_2[[#This Row],[date]])-ufc_fights_2[[#This Row],[b_year]]</f>
        <v>30</v>
      </c>
      <c r="G1029">
        <v>0</v>
      </c>
      <c r="H1029">
        <v>0</v>
      </c>
      <c r="I1029">
        <v>0.44779999999999998</v>
      </c>
      <c r="J1029">
        <v>0.33989999999999998</v>
      </c>
      <c r="K1029">
        <v>0.44779999999999998</v>
      </c>
      <c r="L1029">
        <v>0.34420000000000001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3.4722222222222222E-5</v>
      </c>
      <c r="T1029" s="2">
        <v>0</v>
      </c>
      <c r="U1029">
        <v>0.25600000000000001</v>
      </c>
      <c r="V1029">
        <v>0.2389</v>
      </c>
      <c r="W1029">
        <v>0.69230000000000003</v>
      </c>
      <c r="X1029">
        <v>0.83779999999999999</v>
      </c>
      <c r="Y1029">
        <v>0.3</v>
      </c>
      <c r="Z1029">
        <v>0.44719999999999999</v>
      </c>
      <c r="AA1029">
        <v>0.3377</v>
      </c>
      <c r="AB1029">
        <v>0</v>
      </c>
      <c r="AC1029">
        <v>0.5</v>
      </c>
      <c r="AD1029">
        <v>0.5</v>
      </c>
      <c r="AE1029">
        <v>0</v>
      </c>
      <c r="AF1029" t="s">
        <v>3915</v>
      </c>
      <c r="AG1029" s="2">
        <v>3.472222222222222E-3</v>
      </c>
      <c r="AH1029" t="s">
        <v>3911</v>
      </c>
      <c r="AI1029">
        <v>3</v>
      </c>
      <c r="AJ1029" t="s">
        <v>3940</v>
      </c>
      <c r="AK1029" s="3">
        <v>43589</v>
      </c>
      <c r="AL1029" s="10">
        <f>YEAR(ufc_fights_2[[#This Row],[date]])</f>
        <v>2019</v>
      </c>
      <c r="AM1029" t="s">
        <v>4061</v>
      </c>
      <c r="AN1029">
        <v>16</v>
      </c>
      <c r="AO1029" t="s">
        <v>3913</v>
      </c>
      <c r="AP1029">
        <f>IF(ufc_fights_2[[#This Row],[winner]]="Red",ufc_fights_2[[#This Row],[r_fighter_id]],ufc_fights_2[[#This Row],[b_fighter_id]])</f>
        <v>3193</v>
      </c>
      <c r="AQ1029" t="str">
        <f>_xlfn.XLOOKUP(ufc_fights_2[[#This Row],[winnerID]],ufc_fighters[id],ufc_fighters[fighter_name],"xxx",0,1)</f>
        <v>Nordine Taleb</v>
      </c>
    </row>
    <row r="1030" spans="1:43">
      <c r="A1030">
        <v>3193</v>
      </c>
      <c r="B1030">
        <v>2710</v>
      </c>
      <c r="C1030">
        <f>_xlfn.XLOOKUP(ufc_fights_2[[#This Row],[r_fighter_id]],ufc_fighters[id],ufc_fighters[year],"xxx",0,1)</f>
        <v>1981</v>
      </c>
      <c r="D1030">
        <f>_xlfn.XLOOKUP(ufc_fights_2[[#This Row],[b_fighter_id]],ufc_fighters[id],ufc_fighters[year],"Prázdné",0,1)</f>
        <v>1987</v>
      </c>
      <c r="E1030" s="10">
        <f>YEAR(ufc_fights_2[[#This Row],[date]])-ufc_fights_2[[#This Row],[r_year]]</f>
        <v>36</v>
      </c>
      <c r="F1030" s="10">
        <f>YEAR(ufc_fights_2[[#This Row],[date]])-ufc_fights_2[[#This Row],[b_year]]</f>
        <v>30</v>
      </c>
      <c r="G1030">
        <v>1</v>
      </c>
      <c r="H1030">
        <v>0</v>
      </c>
      <c r="I1030">
        <v>1</v>
      </c>
      <c r="J1030">
        <v>0.25</v>
      </c>
      <c r="K1030">
        <v>1</v>
      </c>
      <c r="L1030">
        <v>0.25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</v>
      </c>
      <c r="T1030" s="2">
        <v>0</v>
      </c>
      <c r="U1030">
        <v>1</v>
      </c>
      <c r="V1030">
        <v>0</v>
      </c>
      <c r="W1030">
        <v>1</v>
      </c>
      <c r="X1030">
        <v>1</v>
      </c>
      <c r="Y1030">
        <v>0.33329999999999999</v>
      </c>
      <c r="Z1030">
        <v>1</v>
      </c>
      <c r="AA1030">
        <v>0.25</v>
      </c>
      <c r="AB1030">
        <v>0</v>
      </c>
      <c r="AC1030">
        <v>0</v>
      </c>
      <c r="AD1030">
        <v>1</v>
      </c>
      <c r="AE1030">
        <v>0</v>
      </c>
      <c r="AF1030" t="s">
        <v>3910</v>
      </c>
      <c r="AG1030" s="2">
        <v>6.8287037037037036E-4</v>
      </c>
      <c r="AH1030" t="s">
        <v>3911</v>
      </c>
      <c r="AI1030">
        <v>3</v>
      </c>
      <c r="AJ1030" t="s">
        <v>3940</v>
      </c>
      <c r="AK1030" s="3">
        <v>43085</v>
      </c>
      <c r="AL1030" s="10">
        <f>YEAR(ufc_fights_2[[#This Row],[date]])</f>
        <v>2017</v>
      </c>
      <c r="AM1030" t="s">
        <v>4061</v>
      </c>
      <c r="AN1030">
        <v>7</v>
      </c>
      <c r="AO1030" t="s">
        <v>3913</v>
      </c>
      <c r="AP1030">
        <f>IF(ufc_fights_2[[#This Row],[winner]]="Red",ufc_fights_2[[#This Row],[r_fighter_id]],ufc_fights_2[[#This Row],[b_fighter_id]])</f>
        <v>3193</v>
      </c>
      <c r="AQ1030" t="str">
        <f>_xlfn.XLOOKUP(ufc_fights_2[[#This Row],[winnerID]],ufc_fighters[id],ufc_fighters[fighter_name],"xxx",0,1)</f>
        <v>Nordine Taleb</v>
      </c>
    </row>
    <row r="1031" spans="1:43">
      <c r="A1031">
        <v>2990</v>
      </c>
      <c r="B1031">
        <v>3193</v>
      </c>
      <c r="C1031">
        <f>_xlfn.XLOOKUP(ufc_fights_2[[#This Row],[r_fighter_id]],ufc_fighters[id],ufc_fighters[year],"xxx",0,1)</f>
        <v>1984</v>
      </c>
      <c r="D1031">
        <f>_xlfn.XLOOKUP(ufc_fights_2[[#This Row],[b_fighter_id]],ufc_fighters[id],ufc_fighters[year],"Prázdné",0,1)</f>
        <v>1981</v>
      </c>
      <c r="E1031" s="10">
        <f>YEAR(ufc_fights_2[[#This Row],[date]])-ufc_fights_2[[#This Row],[r_year]]</f>
        <v>32</v>
      </c>
      <c r="F1031" s="10">
        <f>YEAR(ufc_fights_2[[#This Row],[date]])-ufc_fights_2[[#This Row],[b_year]]</f>
        <v>35</v>
      </c>
      <c r="G1031">
        <v>0</v>
      </c>
      <c r="H1031">
        <v>1</v>
      </c>
      <c r="I1031">
        <v>0.34379999999999999</v>
      </c>
      <c r="J1031">
        <v>0.52</v>
      </c>
      <c r="K1031">
        <v>0.34379999999999999</v>
      </c>
      <c r="L1031">
        <v>0.52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 s="2">
        <v>0</v>
      </c>
      <c r="T1031" s="2">
        <v>5.7870370370370373E-5</v>
      </c>
      <c r="U1031">
        <v>0.1429</v>
      </c>
      <c r="V1031">
        <v>0.29409999999999997</v>
      </c>
      <c r="W1031">
        <v>0.6</v>
      </c>
      <c r="X1031">
        <v>0.375</v>
      </c>
      <c r="Y1031">
        <v>1</v>
      </c>
      <c r="Z1031">
        <v>0.34379999999999999</v>
      </c>
      <c r="AA1031">
        <v>0.4889</v>
      </c>
      <c r="AB1031">
        <v>0</v>
      </c>
      <c r="AC1031">
        <v>1</v>
      </c>
      <c r="AD1031">
        <v>0</v>
      </c>
      <c r="AE1031">
        <v>0.66669999999999996</v>
      </c>
      <c r="AF1031" t="s">
        <v>3910</v>
      </c>
      <c r="AG1031" s="2">
        <v>1.0879629629629629E-3</v>
      </c>
      <c r="AH1031" t="s">
        <v>3911</v>
      </c>
      <c r="AI1031">
        <v>3</v>
      </c>
      <c r="AJ1031" t="s">
        <v>3914</v>
      </c>
      <c r="AK1031" s="3">
        <v>42434</v>
      </c>
      <c r="AL1031" s="10">
        <f>YEAR(ufc_fights_2[[#This Row],[date]])</f>
        <v>2016</v>
      </c>
      <c r="AM1031" t="s">
        <v>4061</v>
      </c>
      <c r="AN1031">
        <v>1</v>
      </c>
      <c r="AO1031" t="s">
        <v>3918</v>
      </c>
      <c r="AP1031">
        <f>IF(ufc_fights_2[[#This Row],[winner]]="Red",ufc_fights_2[[#This Row],[r_fighter_id]],ufc_fights_2[[#This Row],[b_fighter_id]])</f>
        <v>3193</v>
      </c>
      <c r="AQ1031" t="str">
        <f>_xlfn.XLOOKUP(ufc_fights_2[[#This Row],[winnerID]],ufc_fighters[id],ufc_fighters[fighter_name],"xxx",0,1)</f>
        <v>Nordine Taleb</v>
      </c>
    </row>
    <row r="1032" spans="1:43">
      <c r="A1032">
        <v>1883</v>
      </c>
      <c r="B1032">
        <v>1741</v>
      </c>
      <c r="C1032">
        <f>_xlfn.XLOOKUP(ufc_fights_2[[#This Row],[r_fighter_id]],ufc_fighters[id],ufc_fighters[year],"xxx",0,1)</f>
        <v>1991</v>
      </c>
      <c r="D1032">
        <f>_xlfn.XLOOKUP(ufc_fights_2[[#This Row],[b_fighter_id]],ufc_fighters[id],ufc_fighters[year],"Prázdné",0,1)</f>
        <v>1986</v>
      </c>
      <c r="E1032" s="10">
        <f>YEAR(ufc_fights_2[[#This Row],[date]])-ufc_fights_2[[#This Row],[r_year]]</f>
        <v>27</v>
      </c>
      <c r="F1032" s="10">
        <f>YEAR(ufc_fights_2[[#This Row],[date]])-ufc_fights_2[[#This Row],[b_year]]</f>
        <v>32</v>
      </c>
      <c r="G1032">
        <v>1</v>
      </c>
      <c r="H1032">
        <v>0</v>
      </c>
      <c r="I1032">
        <v>0.4</v>
      </c>
      <c r="J1032">
        <v>0.44829999999999998</v>
      </c>
      <c r="K1032">
        <v>0.4</v>
      </c>
      <c r="L1032">
        <v>0.4667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</v>
      </c>
      <c r="T1032" s="2">
        <v>5.9027777777777778E-4</v>
      </c>
      <c r="U1032">
        <v>0.34620000000000001</v>
      </c>
      <c r="V1032">
        <v>0.28570000000000001</v>
      </c>
      <c r="W1032">
        <v>0.33329999999999999</v>
      </c>
      <c r="X1032">
        <v>0.66669999999999996</v>
      </c>
      <c r="Y1032">
        <v>0.8</v>
      </c>
      <c r="Z1032">
        <v>0.33329999999999999</v>
      </c>
      <c r="AA1032">
        <v>0.36</v>
      </c>
      <c r="AB1032">
        <v>1</v>
      </c>
      <c r="AC1032">
        <v>1</v>
      </c>
      <c r="AD1032">
        <v>0.75</v>
      </c>
      <c r="AE1032">
        <v>0</v>
      </c>
      <c r="AF1032" t="s">
        <v>3910</v>
      </c>
      <c r="AG1032" s="2">
        <v>2.9629629629629628E-3</v>
      </c>
      <c r="AH1032" t="s">
        <v>3911</v>
      </c>
      <c r="AI1032">
        <v>3</v>
      </c>
      <c r="AJ1032" t="s">
        <v>3931</v>
      </c>
      <c r="AK1032" s="3">
        <v>43239</v>
      </c>
      <c r="AL1032" s="10">
        <f>YEAR(ufc_fights_2[[#This Row],[date]])</f>
        <v>2018</v>
      </c>
      <c r="AM1032" t="s">
        <v>4061</v>
      </c>
      <c r="AN1032">
        <v>151</v>
      </c>
      <c r="AO1032" t="s">
        <v>3913</v>
      </c>
      <c r="AP1032">
        <f>IF(ufc_fights_2[[#This Row],[winner]]="Red",ufc_fights_2[[#This Row],[r_fighter_id]],ufc_fights_2[[#This Row],[b_fighter_id]])</f>
        <v>1883</v>
      </c>
      <c r="AQ1032" t="str">
        <f>_xlfn.XLOOKUP(ufc_fights_2[[#This Row],[winnerID]],ufc_fighters[id],ufc_fighters[fighter_name],"xxx",0,1)</f>
        <v>Vicente Luque</v>
      </c>
    </row>
    <row r="1033" spans="1:43">
      <c r="A1033">
        <v>1883</v>
      </c>
      <c r="B1033">
        <v>2515</v>
      </c>
      <c r="C1033">
        <f>_xlfn.XLOOKUP(ufc_fights_2[[#This Row],[r_fighter_id]],ufc_fighters[id],ufc_fighters[year],"xxx",0,1)</f>
        <v>1991</v>
      </c>
      <c r="D1033">
        <f>_xlfn.XLOOKUP(ufc_fights_2[[#This Row],[b_fighter_id]],ufc_fighters[id],ufc_fighters[year],"Prázdné",0,1)</f>
        <v>1991</v>
      </c>
      <c r="E1033" s="10">
        <f>YEAR(ufc_fights_2[[#This Row],[date]])-ufc_fights_2[[#This Row],[r_year]]</f>
        <v>28</v>
      </c>
      <c r="F1033" s="10">
        <f>YEAR(ufc_fights_2[[#This Row],[date]])-ufc_fights_2[[#This Row],[b_year]]</f>
        <v>28</v>
      </c>
      <c r="G1033">
        <v>0</v>
      </c>
      <c r="H1033">
        <v>0</v>
      </c>
      <c r="I1033">
        <v>0.46929999999999999</v>
      </c>
      <c r="J1033">
        <v>0.49709999999999999</v>
      </c>
      <c r="K1033">
        <v>0.47220000000000001</v>
      </c>
      <c r="L1033">
        <v>0.56859999999999999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 s="2">
        <v>0</v>
      </c>
      <c r="T1033" s="2">
        <v>2.3148148148148147E-3</v>
      </c>
      <c r="U1033">
        <v>0.34399999999999997</v>
      </c>
      <c r="V1033">
        <v>0.4148</v>
      </c>
      <c r="W1033">
        <v>0.66669999999999996</v>
      </c>
      <c r="X1033">
        <v>0.77780000000000005</v>
      </c>
      <c r="Y1033">
        <v>0.86960000000000004</v>
      </c>
      <c r="Z1033">
        <v>0.46629999999999999</v>
      </c>
      <c r="AA1033">
        <v>0.47770000000000001</v>
      </c>
      <c r="AB1033">
        <v>1</v>
      </c>
      <c r="AC1033">
        <v>0.66669999999999996</v>
      </c>
      <c r="AD1033">
        <v>0</v>
      </c>
      <c r="AE1033">
        <v>0</v>
      </c>
      <c r="AF1033" t="s">
        <v>3922</v>
      </c>
      <c r="AG1033" s="2">
        <v>3.472222222222222E-3</v>
      </c>
      <c r="AH1033" t="s">
        <v>3911</v>
      </c>
      <c r="AI1033">
        <v>3</v>
      </c>
      <c r="AJ1033" t="s">
        <v>3952</v>
      </c>
      <c r="AK1033" s="3">
        <v>43687</v>
      </c>
      <c r="AL1033" s="10">
        <f>YEAR(ufc_fights_2[[#This Row],[date]])</f>
        <v>2019</v>
      </c>
      <c r="AM1033" t="s">
        <v>4061</v>
      </c>
      <c r="AN1033">
        <v>132</v>
      </c>
      <c r="AO1033" t="s">
        <v>3913</v>
      </c>
      <c r="AP1033">
        <f>IF(ufc_fights_2[[#This Row],[winner]]="Red",ufc_fights_2[[#This Row],[r_fighter_id]],ufc_fights_2[[#This Row],[b_fighter_id]])</f>
        <v>1883</v>
      </c>
      <c r="AQ1033" t="str">
        <f>_xlfn.XLOOKUP(ufc_fights_2[[#This Row],[winnerID]],ufc_fighters[id],ufc_fighters[fighter_name],"xxx",0,1)</f>
        <v>Vicente Luque</v>
      </c>
    </row>
    <row r="1034" spans="1:43">
      <c r="A1034">
        <v>1883</v>
      </c>
      <c r="B1034">
        <v>2576</v>
      </c>
      <c r="C1034">
        <f>_xlfn.XLOOKUP(ufc_fights_2[[#This Row],[r_fighter_id]],ufc_fighters[id],ufc_fighters[year],"xxx",0,1)</f>
        <v>1991</v>
      </c>
      <c r="D1034">
        <f>_xlfn.XLOOKUP(ufc_fights_2[[#This Row],[b_fighter_id]],ufc_fighters[id],ufc_fighters[year],"Prázdné",0,1)</f>
        <v>1989</v>
      </c>
      <c r="E1034" s="10">
        <f>YEAR(ufc_fights_2[[#This Row],[date]])-ufc_fights_2[[#This Row],[r_year]]</f>
        <v>29</v>
      </c>
      <c r="F1034" s="10">
        <f>YEAR(ufc_fights_2[[#This Row],[date]])-ufc_fights_2[[#This Row],[b_year]]</f>
        <v>31</v>
      </c>
      <c r="G1034">
        <v>1</v>
      </c>
      <c r="H1034">
        <v>0</v>
      </c>
      <c r="I1034">
        <v>0.54849999999999999</v>
      </c>
      <c r="J1034">
        <v>0.44330000000000003</v>
      </c>
      <c r="K1034">
        <v>0.54849999999999999</v>
      </c>
      <c r="L1034">
        <v>0.46910000000000002</v>
      </c>
      <c r="M1034">
        <v>0</v>
      </c>
      <c r="N1034">
        <v>0.25</v>
      </c>
      <c r="O1034">
        <v>0</v>
      </c>
      <c r="P1034">
        <v>0</v>
      </c>
      <c r="Q1034">
        <v>0</v>
      </c>
      <c r="R1034">
        <v>0</v>
      </c>
      <c r="S1034" s="2">
        <v>2.8935185185185184E-4</v>
      </c>
      <c r="T1034" s="2">
        <v>1.261574074074074E-3</v>
      </c>
      <c r="U1034">
        <v>0.45700000000000002</v>
      </c>
      <c r="V1034">
        <v>0.35220000000000001</v>
      </c>
      <c r="W1034">
        <v>0.66669999999999996</v>
      </c>
      <c r="X1034">
        <v>0.94869999999999999</v>
      </c>
      <c r="Y1034">
        <v>0.91669999999999996</v>
      </c>
      <c r="Z1034">
        <v>0.55020000000000002</v>
      </c>
      <c r="AA1034">
        <v>0.43280000000000002</v>
      </c>
      <c r="AB1034">
        <v>0.25</v>
      </c>
      <c r="AC1034">
        <v>0.47370000000000001</v>
      </c>
      <c r="AD1034">
        <v>0.75</v>
      </c>
      <c r="AE1034">
        <v>1</v>
      </c>
      <c r="AF1034" t="s">
        <v>3926</v>
      </c>
      <c r="AG1034" s="2">
        <v>2.5115740740740741E-3</v>
      </c>
      <c r="AH1034" t="s">
        <v>3911</v>
      </c>
      <c r="AI1034">
        <v>3</v>
      </c>
      <c r="AJ1034" t="s">
        <v>3924</v>
      </c>
      <c r="AK1034" s="3">
        <v>43960</v>
      </c>
      <c r="AL1034" s="10">
        <f>YEAR(ufc_fights_2[[#This Row],[date]])</f>
        <v>2020</v>
      </c>
      <c r="AM1034" t="s">
        <v>4061</v>
      </c>
      <c r="AN1034">
        <v>62</v>
      </c>
      <c r="AO1034" t="s">
        <v>3913</v>
      </c>
      <c r="AP1034">
        <f>IF(ufc_fights_2[[#This Row],[winner]]="Red",ufc_fights_2[[#This Row],[r_fighter_id]],ufc_fights_2[[#This Row],[b_fighter_id]])</f>
        <v>1883</v>
      </c>
      <c r="AQ1034" t="str">
        <f>_xlfn.XLOOKUP(ufc_fights_2[[#This Row],[winnerID]],ufc_fighters[id],ufc_fighters[fighter_name],"xxx",0,1)</f>
        <v>Vicente Luque</v>
      </c>
    </row>
    <row r="1035" spans="1:43">
      <c r="A1035">
        <v>1292</v>
      </c>
      <c r="B1035">
        <v>1883</v>
      </c>
      <c r="C1035">
        <f>_xlfn.XLOOKUP(ufc_fights_2[[#This Row],[r_fighter_id]],ufc_fighters[id],ufc_fighters[year],"xxx",0,1)</f>
        <v>1982</v>
      </c>
      <c r="D1035">
        <f>_xlfn.XLOOKUP(ufc_fights_2[[#This Row],[b_fighter_id]],ufc_fighters[id],ufc_fighters[year],"Prázdné",0,1)</f>
        <v>1991</v>
      </c>
      <c r="E1035" s="10">
        <f>YEAR(ufc_fights_2[[#This Row],[date]])-ufc_fights_2[[#This Row],[r_year]]</f>
        <v>33</v>
      </c>
      <c r="F1035" s="10">
        <f>YEAR(ufc_fights_2[[#This Row],[date]])-ufc_fights_2[[#This Row],[b_year]]</f>
        <v>24</v>
      </c>
      <c r="G1035">
        <v>0</v>
      </c>
      <c r="H1035">
        <v>0</v>
      </c>
      <c r="I1035">
        <v>0.53569999999999995</v>
      </c>
      <c r="J1035">
        <v>0.46150000000000002</v>
      </c>
      <c r="K1035">
        <v>0.53569999999999995</v>
      </c>
      <c r="L1035">
        <v>0.46150000000000002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 s="2">
        <v>0</v>
      </c>
      <c r="T1035" s="2">
        <v>2.4305555555555555E-4</v>
      </c>
      <c r="U1035">
        <v>0.42859999999999998</v>
      </c>
      <c r="V1035">
        <v>0.3</v>
      </c>
      <c r="W1035">
        <v>1</v>
      </c>
      <c r="X1035">
        <v>0.66669999999999996</v>
      </c>
      <c r="Y1035">
        <v>1</v>
      </c>
      <c r="Z1035">
        <v>0.53569999999999995</v>
      </c>
      <c r="AA1035">
        <v>0.46150000000000002</v>
      </c>
      <c r="AB1035">
        <v>0</v>
      </c>
      <c r="AC1035">
        <v>0</v>
      </c>
      <c r="AD1035">
        <v>0</v>
      </c>
      <c r="AE1035">
        <v>0</v>
      </c>
      <c r="AF1035" t="s">
        <v>3933</v>
      </c>
      <c r="AG1035" s="2">
        <v>1.5393518518518519E-3</v>
      </c>
      <c r="AH1035" t="s">
        <v>3911</v>
      </c>
      <c r="AI1035">
        <v>3</v>
      </c>
      <c r="AJ1035" t="s">
        <v>3930</v>
      </c>
      <c r="AK1035" s="3">
        <v>42357</v>
      </c>
      <c r="AL1035" s="10">
        <f>YEAR(ufc_fights_2[[#This Row],[date]])</f>
        <v>2015</v>
      </c>
      <c r="AM1035" t="s">
        <v>4061</v>
      </c>
      <c r="AN1035">
        <v>49</v>
      </c>
      <c r="AO1035" t="s">
        <v>3918</v>
      </c>
      <c r="AP1035">
        <f>IF(ufc_fights_2[[#This Row],[winner]]="Red",ufc_fights_2[[#This Row],[r_fighter_id]],ufc_fights_2[[#This Row],[b_fighter_id]])</f>
        <v>1883</v>
      </c>
      <c r="AQ1035" t="str">
        <f>_xlfn.XLOOKUP(ufc_fights_2[[#This Row],[winnerID]],ufc_fighters[id],ufc_fighters[fighter_name],"xxx",0,1)</f>
        <v>Vicente Luque</v>
      </c>
    </row>
    <row r="1036" spans="1:43">
      <c r="A1036">
        <v>1883</v>
      </c>
      <c r="B1036">
        <v>3320</v>
      </c>
      <c r="C1036">
        <f>_xlfn.XLOOKUP(ufc_fights_2[[#This Row],[r_fighter_id]],ufc_fighters[id],ufc_fighters[year],"xxx",0,1)</f>
        <v>1991</v>
      </c>
      <c r="D1036">
        <f>_xlfn.XLOOKUP(ufc_fights_2[[#This Row],[b_fighter_id]],ufc_fighters[id],ufc_fighters[year],"Prázdné",0,1)</f>
        <v>1987</v>
      </c>
      <c r="E1036" s="10">
        <f>YEAR(ufc_fights_2[[#This Row],[date]])-ufc_fights_2[[#This Row],[r_year]]</f>
        <v>25</v>
      </c>
      <c r="F1036" s="10">
        <f>YEAR(ufc_fights_2[[#This Row],[date]])-ufc_fights_2[[#This Row],[b_year]]</f>
        <v>29</v>
      </c>
      <c r="G1036">
        <v>1</v>
      </c>
      <c r="H1036">
        <v>0</v>
      </c>
      <c r="I1036">
        <v>0.5</v>
      </c>
      <c r="J1036">
        <v>0.29409999999999997</v>
      </c>
      <c r="K1036">
        <v>0.5</v>
      </c>
      <c r="L1036">
        <v>0.29409999999999997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1.1574074074074073E-5</v>
      </c>
      <c r="T1036" s="2">
        <v>1.8518518518518518E-4</v>
      </c>
      <c r="U1036">
        <v>0.5</v>
      </c>
      <c r="V1036">
        <v>0.26669999999999999</v>
      </c>
      <c r="W1036">
        <v>0</v>
      </c>
      <c r="X1036">
        <v>0</v>
      </c>
      <c r="Y1036">
        <v>1</v>
      </c>
      <c r="Z1036">
        <v>0.44440000000000002</v>
      </c>
      <c r="AA1036">
        <v>0.29409999999999997</v>
      </c>
      <c r="AB1036">
        <v>0.75</v>
      </c>
      <c r="AC1036">
        <v>0</v>
      </c>
      <c r="AD1036">
        <v>0</v>
      </c>
      <c r="AE1036">
        <v>0</v>
      </c>
      <c r="AF1036" t="s">
        <v>3910</v>
      </c>
      <c r="AG1036" s="2">
        <v>6.9444444444444447E-4</v>
      </c>
      <c r="AH1036" t="s">
        <v>3911</v>
      </c>
      <c r="AI1036">
        <v>3</v>
      </c>
      <c r="AJ1036" t="s">
        <v>3935</v>
      </c>
      <c r="AK1036" s="3">
        <v>42637</v>
      </c>
      <c r="AL1036" s="10">
        <f>YEAR(ufc_fights_2[[#This Row],[date]])</f>
        <v>2016</v>
      </c>
      <c r="AM1036" t="s">
        <v>4061</v>
      </c>
      <c r="AN1036">
        <v>44</v>
      </c>
      <c r="AO1036" t="s">
        <v>3913</v>
      </c>
      <c r="AP1036">
        <f>IF(ufc_fights_2[[#This Row],[winner]]="Red",ufc_fights_2[[#This Row],[r_fighter_id]],ufc_fights_2[[#This Row],[b_fighter_id]])</f>
        <v>1883</v>
      </c>
      <c r="AQ1036" t="str">
        <f>_xlfn.XLOOKUP(ufc_fights_2[[#This Row],[winnerID]],ufc_fighters[id],ufc_fighters[fighter_name],"xxx",0,1)</f>
        <v>Vicente Luque</v>
      </c>
    </row>
    <row r="1037" spans="1:43">
      <c r="A1037">
        <v>1883</v>
      </c>
      <c r="B1037">
        <v>1693</v>
      </c>
      <c r="C1037">
        <f>_xlfn.XLOOKUP(ufc_fights_2[[#This Row],[r_fighter_id]],ufc_fighters[id],ufc_fighters[year],"xxx",0,1)</f>
        <v>1991</v>
      </c>
      <c r="D1037">
        <f>_xlfn.XLOOKUP(ufc_fights_2[[#This Row],[b_fighter_id]],ufc_fighters[id],ufc_fighters[year],"Prázdné",0,1)</f>
        <v>1988</v>
      </c>
      <c r="E1037" s="10">
        <f>YEAR(ufc_fights_2[[#This Row],[date]])-ufc_fights_2[[#This Row],[r_year]]</f>
        <v>28</v>
      </c>
      <c r="F1037" s="10">
        <f>YEAR(ufc_fights_2[[#This Row],[date]])-ufc_fights_2[[#This Row],[b_year]]</f>
        <v>31</v>
      </c>
      <c r="G1037">
        <v>1</v>
      </c>
      <c r="H1037">
        <v>0</v>
      </c>
      <c r="I1037">
        <v>0.72</v>
      </c>
      <c r="J1037">
        <v>0.33329999999999999</v>
      </c>
      <c r="K1037">
        <v>0.72</v>
      </c>
      <c r="L1037">
        <v>0.39129999999999998</v>
      </c>
      <c r="M1037">
        <v>0</v>
      </c>
      <c r="N1037">
        <v>0.5</v>
      </c>
      <c r="O1037">
        <v>0</v>
      </c>
      <c r="P1037">
        <v>0</v>
      </c>
      <c r="Q1037">
        <v>0</v>
      </c>
      <c r="R1037">
        <v>0</v>
      </c>
      <c r="S1037" s="2">
        <v>4.1666666666666669E-4</v>
      </c>
      <c r="T1037" s="2">
        <v>1.1111111111111111E-3</v>
      </c>
      <c r="U1037">
        <v>0.7</v>
      </c>
      <c r="V1037">
        <v>0.3125</v>
      </c>
      <c r="W1037">
        <v>0.5</v>
      </c>
      <c r="X1037">
        <v>1</v>
      </c>
      <c r="Y1037">
        <v>0</v>
      </c>
      <c r="Z1037">
        <v>0.58819999999999995</v>
      </c>
      <c r="AA1037">
        <v>0.29409999999999997</v>
      </c>
      <c r="AB1037">
        <v>1</v>
      </c>
      <c r="AC1037">
        <v>0</v>
      </c>
      <c r="AD1037">
        <v>1</v>
      </c>
      <c r="AE1037">
        <v>1</v>
      </c>
      <c r="AF1037" t="s">
        <v>3910</v>
      </c>
      <c r="AG1037" s="2">
        <v>2.685185185185185E-3</v>
      </c>
      <c r="AH1037" t="s">
        <v>3911</v>
      </c>
      <c r="AI1037">
        <v>3</v>
      </c>
      <c r="AJ1037" t="s">
        <v>3928</v>
      </c>
      <c r="AK1037" s="3">
        <v>43603</v>
      </c>
      <c r="AL1037" s="10">
        <f>YEAR(ufc_fights_2[[#This Row],[date]])</f>
        <v>2019</v>
      </c>
      <c r="AM1037" t="s">
        <v>4061</v>
      </c>
      <c r="AN1037">
        <v>32</v>
      </c>
      <c r="AO1037" t="s">
        <v>3913</v>
      </c>
      <c r="AP1037">
        <f>IF(ufc_fights_2[[#This Row],[winner]]="Red",ufc_fights_2[[#This Row],[r_fighter_id]],ufc_fights_2[[#This Row],[b_fighter_id]])</f>
        <v>1883</v>
      </c>
      <c r="AQ1037" t="str">
        <f>_xlfn.XLOOKUP(ufc_fights_2[[#This Row],[winnerID]],ufc_fighters[id],ufc_fighters[fighter_name],"xxx",0,1)</f>
        <v>Vicente Luque</v>
      </c>
    </row>
    <row r="1038" spans="1:43">
      <c r="A1038">
        <v>1883</v>
      </c>
      <c r="B1038">
        <v>199</v>
      </c>
      <c r="C1038">
        <f>_xlfn.XLOOKUP(ufc_fights_2[[#This Row],[r_fighter_id]],ufc_fighters[id],ufc_fighters[year],"xxx",0,1)</f>
        <v>1991</v>
      </c>
      <c r="D1038">
        <f>_xlfn.XLOOKUP(ufc_fights_2[[#This Row],[b_fighter_id]],ufc_fighters[id],ufc_fighters[year],"Prázdné",0,1)</f>
        <v>1989</v>
      </c>
      <c r="E1038" s="10">
        <f>YEAR(ufc_fights_2[[#This Row],[date]])-ufc_fights_2[[#This Row],[r_year]]</f>
        <v>28</v>
      </c>
      <c r="F1038" s="10">
        <f>YEAR(ufc_fights_2[[#This Row],[date]])-ufc_fights_2[[#This Row],[b_year]]</f>
        <v>30</v>
      </c>
      <c r="G1038">
        <v>1</v>
      </c>
      <c r="H1038">
        <v>1</v>
      </c>
      <c r="I1038">
        <v>0.67630000000000001</v>
      </c>
      <c r="J1038">
        <v>0.47610000000000002</v>
      </c>
      <c r="K1038">
        <v>0.67769999999999997</v>
      </c>
      <c r="L1038">
        <v>0.51049999999999995</v>
      </c>
      <c r="M1038">
        <v>0</v>
      </c>
      <c r="N1038">
        <v>0</v>
      </c>
      <c r="O1038">
        <v>2</v>
      </c>
      <c r="P1038">
        <v>0</v>
      </c>
      <c r="Q1038">
        <v>1</v>
      </c>
      <c r="R1038">
        <v>0</v>
      </c>
      <c r="S1038" s="2">
        <v>4.7453703703703704E-4</v>
      </c>
      <c r="T1038" s="2">
        <v>3.5879629629629629E-4</v>
      </c>
      <c r="U1038">
        <v>0.63160000000000005</v>
      </c>
      <c r="V1038">
        <v>0.4506</v>
      </c>
      <c r="W1038">
        <v>1</v>
      </c>
      <c r="X1038">
        <v>0.93330000000000002</v>
      </c>
      <c r="Y1038">
        <v>0.875</v>
      </c>
      <c r="Z1038">
        <v>0.64810000000000001</v>
      </c>
      <c r="AA1038">
        <v>0.46079999999999999</v>
      </c>
      <c r="AB1038">
        <v>0.94120000000000004</v>
      </c>
      <c r="AC1038">
        <v>0.66669999999999996</v>
      </c>
      <c r="AD1038">
        <v>0.875</v>
      </c>
      <c r="AE1038">
        <v>0.5333</v>
      </c>
      <c r="AF1038" t="s">
        <v>3910</v>
      </c>
      <c r="AG1038" s="2">
        <v>3.4027777777777776E-3</v>
      </c>
      <c r="AH1038" t="s">
        <v>3911</v>
      </c>
      <c r="AI1038">
        <v>3</v>
      </c>
      <c r="AJ1038" t="s">
        <v>3924</v>
      </c>
      <c r="AK1038" s="3">
        <v>43513</v>
      </c>
      <c r="AL1038" s="10">
        <f>YEAR(ufc_fights_2[[#This Row],[date]])</f>
        <v>2019</v>
      </c>
      <c r="AM1038" t="s">
        <v>4061</v>
      </c>
      <c r="AN1038">
        <v>21</v>
      </c>
      <c r="AO1038" t="s">
        <v>3913</v>
      </c>
      <c r="AP1038">
        <f>IF(ufc_fights_2[[#This Row],[winner]]="Red",ufc_fights_2[[#This Row],[r_fighter_id]],ufc_fights_2[[#This Row],[b_fighter_id]])</f>
        <v>1883</v>
      </c>
      <c r="AQ1038" t="str">
        <f>_xlfn.XLOOKUP(ufc_fights_2[[#This Row],[winnerID]],ufc_fighters[id],ufc_fighters[fighter_name],"xxx",0,1)</f>
        <v>Vicente Luque</v>
      </c>
    </row>
    <row r="1039" spans="1:43">
      <c r="A1039">
        <v>1883</v>
      </c>
      <c r="B1039">
        <v>2217</v>
      </c>
      <c r="C1039">
        <f>_xlfn.XLOOKUP(ufc_fights_2[[#This Row],[r_fighter_id]],ufc_fighters[id],ufc_fighters[year],"xxx",0,1)</f>
        <v>1991</v>
      </c>
      <c r="D1039">
        <f>_xlfn.XLOOKUP(ufc_fights_2[[#This Row],[b_fighter_id]],ufc_fighters[id],ufc_fighters[year],"Prázdné",0,1)</f>
        <v>1988</v>
      </c>
      <c r="E1039" s="10">
        <f>YEAR(ufc_fights_2[[#This Row],[date]])-ufc_fights_2[[#This Row],[r_year]]</f>
        <v>25</v>
      </c>
      <c r="F1039" s="10">
        <f>YEAR(ufc_fights_2[[#This Row],[date]])-ufc_fights_2[[#This Row],[b_year]]</f>
        <v>28</v>
      </c>
      <c r="G1039">
        <v>1</v>
      </c>
      <c r="H1039">
        <v>0</v>
      </c>
      <c r="I1039">
        <v>0.42859999999999998</v>
      </c>
      <c r="J1039">
        <v>0.3</v>
      </c>
      <c r="K1039">
        <v>0.42859999999999998</v>
      </c>
      <c r="L1039">
        <v>0.3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3.4722222222222222E-5</v>
      </c>
      <c r="T1039" s="2">
        <v>0</v>
      </c>
      <c r="U1039">
        <v>0.3125</v>
      </c>
      <c r="V1039">
        <v>0.25</v>
      </c>
      <c r="W1039">
        <v>0.66669999999999996</v>
      </c>
      <c r="X1039">
        <v>1</v>
      </c>
      <c r="Y1039">
        <v>0.5</v>
      </c>
      <c r="Z1039">
        <v>0.29409999999999997</v>
      </c>
      <c r="AA1039">
        <v>0.3</v>
      </c>
      <c r="AB1039">
        <v>0</v>
      </c>
      <c r="AC1039">
        <v>0</v>
      </c>
      <c r="AD1039">
        <v>1</v>
      </c>
      <c r="AE1039">
        <v>0</v>
      </c>
      <c r="AF1039" t="s">
        <v>3910</v>
      </c>
      <c r="AG1039" s="2">
        <v>9.1435185185185185E-4</v>
      </c>
      <c r="AH1039" t="s">
        <v>3911</v>
      </c>
      <c r="AI1039">
        <v>3</v>
      </c>
      <c r="AJ1039" t="s">
        <v>3925</v>
      </c>
      <c r="AK1039" s="3">
        <v>42686</v>
      </c>
      <c r="AL1039" s="10">
        <f>YEAR(ufc_fights_2[[#This Row],[date]])</f>
        <v>2016</v>
      </c>
      <c r="AM1039" t="s">
        <v>4061</v>
      </c>
      <c r="AN1039">
        <v>18</v>
      </c>
      <c r="AO1039" t="s">
        <v>3913</v>
      </c>
      <c r="AP1039">
        <f>IF(ufc_fights_2[[#This Row],[winner]]="Red",ufc_fights_2[[#This Row],[r_fighter_id]],ufc_fights_2[[#This Row],[b_fighter_id]])</f>
        <v>1883</v>
      </c>
      <c r="AQ1039" t="str">
        <f>_xlfn.XLOOKUP(ufc_fights_2[[#This Row],[winnerID]],ufc_fighters[id],ufc_fighters[fighter_name],"xxx",0,1)</f>
        <v>Vicente Luque</v>
      </c>
    </row>
    <row r="1040" spans="1:43">
      <c r="A1040">
        <v>1883</v>
      </c>
      <c r="B1040">
        <v>2576</v>
      </c>
      <c r="C1040">
        <f>_xlfn.XLOOKUP(ufc_fights_2[[#This Row],[r_fighter_id]],ufc_fighters[id],ufc_fighters[year],"xxx",0,1)</f>
        <v>1991</v>
      </c>
      <c r="D1040">
        <f>_xlfn.XLOOKUP(ufc_fights_2[[#This Row],[b_fighter_id]],ufc_fighters[id],ufc_fighters[year],"Prázdné",0,1)</f>
        <v>1989</v>
      </c>
      <c r="E1040" s="10">
        <f>YEAR(ufc_fights_2[[#This Row],[date]])-ufc_fights_2[[#This Row],[r_year]]</f>
        <v>26</v>
      </c>
      <c r="F1040" s="10">
        <f>YEAR(ufc_fights_2[[#This Row],[date]])-ufc_fights_2[[#This Row],[b_year]]</f>
        <v>28</v>
      </c>
      <c r="G1040">
        <v>1</v>
      </c>
      <c r="H1040">
        <v>0</v>
      </c>
      <c r="I1040">
        <v>0.53979999999999995</v>
      </c>
      <c r="J1040">
        <v>0.2525</v>
      </c>
      <c r="K1040">
        <v>0.53979999999999995</v>
      </c>
      <c r="L1040">
        <v>0.26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 s="2">
        <v>2.0833333333333335E-4</v>
      </c>
      <c r="T1040" s="2">
        <v>0</v>
      </c>
      <c r="U1040">
        <v>0.45350000000000001</v>
      </c>
      <c r="V1040">
        <v>0.23330000000000001</v>
      </c>
      <c r="W1040">
        <v>0.5</v>
      </c>
      <c r="X1040">
        <v>0.90480000000000005</v>
      </c>
      <c r="Y1040">
        <v>0.8</v>
      </c>
      <c r="Z1040">
        <v>0.54810000000000003</v>
      </c>
      <c r="AA1040">
        <v>0.25259999999999999</v>
      </c>
      <c r="AB1040">
        <v>1</v>
      </c>
      <c r="AC1040">
        <v>0.25</v>
      </c>
      <c r="AD1040">
        <v>0.375</v>
      </c>
      <c r="AE1040">
        <v>0</v>
      </c>
      <c r="AF1040" t="s">
        <v>3933</v>
      </c>
      <c r="AG1040" s="2">
        <v>2.8703703703703703E-3</v>
      </c>
      <c r="AH1040" t="s">
        <v>3911</v>
      </c>
      <c r="AI1040">
        <v>3</v>
      </c>
      <c r="AJ1040" t="s">
        <v>3935</v>
      </c>
      <c r="AK1040" s="3">
        <v>43036</v>
      </c>
      <c r="AL1040" s="10">
        <f>YEAR(ufc_fights_2[[#This Row],[date]])</f>
        <v>2017</v>
      </c>
      <c r="AM1040" t="s">
        <v>4061</v>
      </c>
      <c r="AN1040">
        <v>6</v>
      </c>
      <c r="AO1040" t="s">
        <v>3913</v>
      </c>
      <c r="AP1040">
        <f>IF(ufc_fights_2[[#This Row],[winner]]="Red",ufc_fights_2[[#This Row],[r_fighter_id]],ufc_fights_2[[#This Row],[b_fighter_id]])</f>
        <v>1883</v>
      </c>
      <c r="AQ1040" t="str">
        <f>_xlfn.XLOOKUP(ufc_fights_2[[#This Row],[winnerID]],ufc_fighters[id],ufc_fighters[fighter_name],"xxx",0,1)</f>
        <v>Vicente Luque</v>
      </c>
    </row>
    <row r="1041" spans="1:43">
      <c r="A1041">
        <v>1883</v>
      </c>
      <c r="B1041">
        <v>1338</v>
      </c>
      <c r="C1041">
        <f>_xlfn.XLOOKUP(ufc_fights_2[[#This Row],[r_fighter_id]],ufc_fighters[id],ufc_fighters[year],"xxx",0,1)</f>
        <v>1991</v>
      </c>
      <c r="D1041">
        <f>_xlfn.XLOOKUP(ufc_fights_2[[#This Row],[b_fighter_id]],ufc_fighters[id],ufc_fighters[year],"Prázdné",0,1)</f>
        <v>1990</v>
      </c>
      <c r="E1041" s="10">
        <f>YEAR(ufc_fights_2[[#This Row],[date]])-ufc_fights_2[[#This Row],[r_year]]</f>
        <v>25</v>
      </c>
      <c r="F1041" s="10">
        <f>YEAR(ufc_fights_2[[#This Row],[date]])-ufc_fights_2[[#This Row],[b_year]]</f>
        <v>26</v>
      </c>
      <c r="G1041">
        <v>0</v>
      </c>
      <c r="H1041">
        <v>0</v>
      </c>
      <c r="I1041">
        <v>0.46300000000000002</v>
      </c>
      <c r="J1041">
        <v>0.46150000000000002</v>
      </c>
      <c r="K1041">
        <v>0.58620000000000005</v>
      </c>
      <c r="L1041">
        <v>0.48149999999999998</v>
      </c>
      <c r="M1041">
        <v>0.8</v>
      </c>
      <c r="N1041">
        <v>0</v>
      </c>
      <c r="O1041">
        <v>1</v>
      </c>
      <c r="P1041">
        <v>0</v>
      </c>
      <c r="Q1041">
        <v>0</v>
      </c>
      <c r="R1041">
        <v>0</v>
      </c>
      <c r="S1041" s="2">
        <v>3.8425925925925928E-3</v>
      </c>
      <c r="T1041" s="2">
        <v>0</v>
      </c>
      <c r="U1041">
        <v>0.36840000000000001</v>
      </c>
      <c r="V1041">
        <v>0.38100000000000001</v>
      </c>
      <c r="W1041">
        <v>0.5</v>
      </c>
      <c r="X1041">
        <v>0.8</v>
      </c>
      <c r="Y1041">
        <v>1</v>
      </c>
      <c r="Z1041">
        <v>0.4194</v>
      </c>
      <c r="AA1041">
        <v>0.39129999999999998</v>
      </c>
      <c r="AB1041">
        <v>0.66669999999999996</v>
      </c>
      <c r="AC1041">
        <v>1</v>
      </c>
      <c r="AD1041">
        <v>0.5</v>
      </c>
      <c r="AE1041">
        <v>0</v>
      </c>
      <c r="AF1041" t="s">
        <v>3933</v>
      </c>
      <c r="AG1041" s="2">
        <v>2.685185185185185E-3</v>
      </c>
      <c r="AH1041" t="s">
        <v>3911</v>
      </c>
      <c r="AI1041">
        <v>3</v>
      </c>
      <c r="AJ1041" t="s">
        <v>3912</v>
      </c>
      <c r="AK1041" s="3">
        <v>42558</v>
      </c>
      <c r="AL1041" s="10">
        <f>YEAR(ufc_fights_2[[#This Row],[date]])</f>
        <v>2016</v>
      </c>
      <c r="AM1041" t="s">
        <v>4061</v>
      </c>
      <c r="AN1041">
        <v>1</v>
      </c>
      <c r="AO1041" t="s">
        <v>3913</v>
      </c>
      <c r="AP1041">
        <f>IF(ufc_fights_2[[#This Row],[winner]]="Red",ufc_fights_2[[#This Row],[r_fighter_id]],ufc_fights_2[[#This Row],[b_fighter_id]])</f>
        <v>1883</v>
      </c>
      <c r="AQ1041" t="str">
        <f>_xlfn.XLOOKUP(ufc_fights_2[[#This Row],[winnerID]],ufc_fighters[id],ufc_fighters[fighter_name],"xxx",0,1)</f>
        <v>Vicente Luque</v>
      </c>
    </row>
    <row r="1042" spans="1:43">
      <c r="A1042">
        <v>1883</v>
      </c>
      <c r="B1042">
        <v>3305</v>
      </c>
      <c r="C1042">
        <f>_xlfn.XLOOKUP(ufc_fights_2[[#This Row],[r_fighter_id]],ufc_fighters[id],ufc_fighters[year],"xxx",0,1)</f>
        <v>1991</v>
      </c>
      <c r="D1042">
        <f>_xlfn.XLOOKUP(ufc_fights_2[[#This Row],[b_fighter_id]],ufc_fighters[id],ufc_fighters[year],"Prázdné",0,1)</f>
        <v>1995</v>
      </c>
      <c r="E1042" s="10">
        <f>YEAR(ufc_fights_2[[#This Row],[date]])-ufc_fights_2[[#This Row],[r_year]]</f>
        <v>27</v>
      </c>
      <c r="F1042" s="10">
        <f>YEAR(ufc_fights_2[[#This Row],[date]])-ufc_fights_2[[#This Row],[b_year]]</f>
        <v>23</v>
      </c>
      <c r="G1042">
        <v>1</v>
      </c>
      <c r="H1042">
        <v>0</v>
      </c>
      <c r="I1042">
        <v>0.64059999999999995</v>
      </c>
      <c r="J1042">
        <v>0.53449999999999998</v>
      </c>
      <c r="K1042">
        <v>0.64059999999999995</v>
      </c>
      <c r="L1042">
        <v>0.53449999999999998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4.6296296296296294E-5</v>
      </c>
      <c r="T1042" s="2">
        <v>0</v>
      </c>
      <c r="U1042">
        <v>0.52080000000000004</v>
      </c>
      <c r="V1042">
        <v>0.5</v>
      </c>
      <c r="W1042">
        <v>1</v>
      </c>
      <c r="X1042">
        <v>1</v>
      </c>
      <c r="Y1042">
        <v>0.5</v>
      </c>
      <c r="Z1042">
        <v>0.60780000000000001</v>
      </c>
      <c r="AA1042">
        <v>0.53449999999999998</v>
      </c>
      <c r="AB1042">
        <v>0.5</v>
      </c>
      <c r="AC1042">
        <v>0</v>
      </c>
      <c r="AD1042">
        <v>0.88890000000000002</v>
      </c>
      <c r="AE1042">
        <v>0</v>
      </c>
      <c r="AF1042" t="s">
        <v>3910</v>
      </c>
      <c r="AG1042" s="2">
        <v>2.685185185185185E-3</v>
      </c>
      <c r="AH1042" t="s">
        <v>3911</v>
      </c>
      <c r="AI1042">
        <v>3</v>
      </c>
      <c r="AJ1042" t="s">
        <v>3928</v>
      </c>
      <c r="AK1042" s="3">
        <v>43379</v>
      </c>
      <c r="AL1042" s="10">
        <f>YEAR(ufc_fights_2[[#This Row],[date]])</f>
        <v>2018</v>
      </c>
      <c r="AM1042" t="s">
        <v>4061</v>
      </c>
      <c r="AN1042">
        <v>1</v>
      </c>
      <c r="AO1042" t="s">
        <v>3913</v>
      </c>
      <c r="AP1042">
        <f>IF(ufc_fights_2[[#This Row],[winner]]="Red",ufc_fights_2[[#This Row],[r_fighter_id]],ufc_fights_2[[#This Row],[b_fighter_id]])</f>
        <v>1883</v>
      </c>
      <c r="AQ1042" t="str">
        <f>_xlfn.XLOOKUP(ufc_fights_2[[#This Row],[winnerID]],ufc_fighters[id],ufc_fighters[fighter_name],"xxx",0,1)</f>
        <v>Vicente Luque</v>
      </c>
    </row>
    <row r="1043" spans="1:43">
      <c r="A1043">
        <v>1883</v>
      </c>
      <c r="B1043">
        <v>379</v>
      </c>
      <c r="C1043">
        <f>_xlfn.XLOOKUP(ufc_fights_2[[#This Row],[r_fighter_id]],ufc_fighters[id],ufc_fighters[year],"xxx",0,1)</f>
        <v>1991</v>
      </c>
      <c r="D1043">
        <f>_xlfn.XLOOKUP(ufc_fights_2[[#This Row],[b_fighter_id]],ufc_fighters[id],ufc_fighters[year],"Prázdné",0,1)</f>
        <v>1990</v>
      </c>
      <c r="E1043" s="10">
        <f>YEAR(ufc_fights_2[[#This Row],[date]])-ufc_fights_2[[#This Row],[r_year]]</f>
        <v>29</v>
      </c>
      <c r="F1043" s="10">
        <f>YEAR(ufc_fights_2[[#This Row],[date]])-ufc_fights_2[[#This Row],[b_year]]</f>
        <v>30</v>
      </c>
      <c r="G1043">
        <v>2</v>
      </c>
      <c r="H1043">
        <v>0</v>
      </c>
      <c r="I1043">
        <v>0.52459999999999996</v>
      </c>
      <c r="J1043">
        <v>0.45860000000000001</v>
      </c>
      <c r="K1043">
        <v>0.56720000000000004</v>
      </c>
      <c r="L1043">
        <v>0.4783</v>
      </c>
      <c r="M1043">
        <v>0</v>
      </c>
      <c r="N1043">
        <v>0.5</v>
      </c>
      <c r="O1043">
        <v>0</v>
      </c>
      <c r="P1043">
        <v>0</v>
      </c>
      <c r="Q1043">
        <v>0</v>
      </c>
      <c r="R1043">
        <v>0</v>
      </c>
      <c r="S1043" s="2">
        <v>7.6388888888888893E-4</v>
      </c>
      <c r="T1043" s="2">
        <v>6.018518518518519E-4</v>
      </c>
      <c r="U1043">
        <v>0.375</v>
      </c>
      <c r="V1043">
        <v>0.34310000000000002</v>
      </c>
      <c r="W1043">
        <v>0.83330000000000004</v>
      </c>
      <c r="X1043">
        <v>0.92859999999999998</v>
      </c>
      <c r="Y1043">
        <v>1</v>
      </c>
      <c r="Z1043">
        <v>0.50449999999999995</v>
      </c>
      <c r="AA1043">
        <v>0.43440000000000001</v>
      </c>
      <c r="AB1043">
        <v>1</v>
      </c>
      <c r="AC1043">
        <v>0.8</v>
      </c>
      <c r="AD1043">
        <v>0.625</v>
      </c>
      <c r="AE1043">
        <v>0</v>
      </c>
      <c r="AF1043" t="s">
        <v>3910</v>
      </c>
      <c r="AG1043" s="2">
        <v>3.425925925925926E-3</v>
      </c>
      <c r="AH1043" t="s">
        <v>3911</v>
      </c>
      <c r="AI1043">
        <v>3</v>
      </c>
      <c r="AJ1043" t="s">
        <v>3916</v>
      </c>
      <c r="AK1043" s="3">
        <v>44044</v>
      </c>
      <c r="AL1043" s="10">
        <f>YEAR(ufc_fights_2[[#This Row],[date]])</f>
        <v>2020</v>
      </c>
      <c r="AM1043" t="s">
        <v>4061</v>
      </c>
      <c r="AN1043">
        <v>1</v>
      </c>
      <c r="AO1043" t="s">
        <v>3913</v>
      </c>
      <c r="AP1043">
        <f>IF(ufc_fights_2[[#This Row],[winner]]="Red",ufc_fights_2[[#This Row],[r_fighter_id]],ufc_fights_2[[#This Row],[b_fighter_id]])</f>
        <v>1883</v>
      </c>
      <c r="AQ1043" t="str">
        <f>_xlfn.XLOOKUP(ufc_fights_2[[#This Row],[winnerID]],ufc_fighters[id],ufc_fighters[fighter_name],"xxx",0,1)</f>
        <v>Vicente Luque</v>
      </c>
    </row>
    <row r="1044" spans="1:43">
      <c r="A1044">
        <v>851</v>
      </c>
      <c r="B1044">
        <v>28</v>
      </c>
      <c r="C1044">
        <f>_xlfn.XLOOKUP(ufc_fights_2[[#This Row],[r_fighter_id]],ufc_fighters[id],ufc_fighters[year],"xxx",0,1)</f>
        <v>1980</v>
      </c>
      <c r="D1044">
        <f>_xlfn.XLOOKUP(ufc_fights_2[[#This Row],[b_fighter_id]],ufc_fighters[id],ufc_fighters[year],"Prázdné",0,1)</f>
        <v>1987</v>
      </c>
      <c r="E1044" s="10">
        <f>YEAR(ufc_fights_2[[#This Row],[date]])-ufc_fights_2[[#This Row],[r_year]]</f>
        <v>35</v>
      </c>
      <c r="F1044" s="10">
        <f>YEAR(ufc_fights_2[[#This Row],[date]])-ufc_fights_2[[#This Row],[b_year]]</f>
        <v>28</v>
      </c>
      <c r="G1044">
        <v>0</v>
      </c>
      <c r="H1044">
        <v>0</v>
      </c>
      <c r="I1044">
        <v>0.15379999999999999</v>
      </c>
      <c r="J1044">
        <v>0.375</v>
      </c>
      <c r="K1044">
        <v>0.21429999999999999</v>
      </c>
      <c r="L1044">
        <v>0.39019999999999999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</v>
      </c>
      <c r="T1044" s="2">
        <v>0</v>
      </c>
      <c r="U1044">
        <v>0.1429</v>
      </c>
      <c r="V1044">
        <v>0.26919999999999999</v>
      </c>
      <c r="W1044">
        <v>0</v>
      </c>
      <c r="X1044">
        <v>0.33329999999999999</v>
      </c>
      <c r="Y1044">
        <v>0.44440000000000002</v>
      </c>
      <c r="Z1044">
        <v>0.15379999999999999</v>
      </c>
      <c r="AA1044">
        <v>0.37840000000000001</v>
      </c>
      <c r="AB1044">
        <v>0</v>
      </c>
      <c r="AC1044">
        <v>0.33329999999999999</v>
      </c>
      <c r="AD1044">
        <v>0</v>
      </c>
      <c r="AE1044">
        <v>0</v>
      </c>
      <c r="AF1044" t="s">
        <v>3910</v>
      </c>
      <c r="AG1044" s="2">
        <v>3.472222222222222E-3</v>
      </c>
      <c r="AH1044" t="s">
        <v>3911</v>
      </c>
      <c r="AI1044">
        <v>3</v>
      </c>
      <c r="AJ1044" t="s">
        <v>4075</v>
      </c>
      <c r="AK1044" s="3">
        <v>42161</v>
      </c>
      <c r="AL1044" s="10">
        <f>YEAR(ufc_fights_2[[#This Row],[date]])</f>
        <v>2015</v>
      </c>
      <c r="AM1044" t="s">
        <v>4061</v>
      </c>
      <c r="AN1044">
        <v>141</v>
      </c>
      <c r="AO1044" t="s">
        <v>3918</v>
      </c>
      <c r="AP1044">
        <f>IF(ufc_fights_2[[#This Row],[winner]]="Red",ufc_fights_2[[#This Row],[r_fighter_id]],ufc_fights_2[[#This Row],[b_fighter_id]])</f>
        <v>28</v>
      </c>
      <c r="AQ1044" t="str">
        <f>_xlfn.XLOOKUP(ufc_fights_2[[#This Row],[winnerID]],ufc_fighters[id],ufc_fighters[fighter_name],"xxx",0,1)</f>
        <v>Omari Akhmedov</v>
      </c>
    </row>
    <row r="1045" spans="1:43">
      <c r="A1045">
        <v>2636</v>
      </c>
      <c r="B1045">
        <v>28</v>
      </c>
      <c r="C1045">
        <f>_xlfn.XLOOKUP(ufc_fights_2[[#This Row],[r_fighter_id]],ufc_fighters[id],ufc_fighters[year],"xxx",0,1)</f>
        <v>1985</v>
      </c>
      <c r="D1045">
        <f>_xlfn.XLOOKUP(ufc_fights_2[[#This Row],[b_fighter_id]],ufc_fighters[id],ufc_fighters[year],"Prázdné",0,1)</f>
        <v>1987</v>
      </c>
      <c r="E1045" s="10">
        <f>YEAR(ufc_fights_2[[#This Row],[date]])-ufc_fights_2[[#This Row],[r_year]]</f>
        <v>32</v>
      </c>
      <c r="F1045" s="10">
        <f>YEAR(ufc_fights_2[[#This Row],[date]])-ufc_fights_2[[#This Row],[b_year]]</f>
        <v>30</v>
      </c>
      <c r="G1045">
        <v>0</v>
      </c>
      <c r="H1045">
        <v>0</v>
      </c>
      <c r="I1045">
        <v>0.43430000000000002</v>
      </c>
      <c r="J1045">
        <v>0.33989999999999998</v>
      </c>
      <c r="K1045">
        <v>0.43140000000000001</v>
      </c>
      <c r="L1045">
        <v>0.46479999999999999</v>
      </c>
      <c r="M1045">
        <v>0</v>
      </c>
      <c r="N1045">
        <v>0.66669999999999996</v>
      </c>
      <c r="O1045">
        <v>0</v>
      </c>
      <c r="P1045">
        <v>0</v>
      </c>
      <c r="Q1045">
        <v>1</v>
      </c>
      <c r="R1045">
        <v>0</v>
      </c>
      <c r="S1045" s="2">
        <v>1.1574074074074073E-5</v>
      </c>
      <c r="T1045" s="2">
        <v>3.9351851851851848E-3</v>
      </c>
      <c r="U1045">
        <v>0.42049999999999998</v>
      </c>
      <c r="V1045">
        <v>0.3</v>
      </c>
      <c r="W1045">
        <v>0.6</v>
      </c>
      <c r="X1045">
        <v>0.5</v>
      </c>
      <c r="Y1045">
        <v>1</v>
      </c>
      <c r="Z1045">
        <v>0.40660000000000002</v>
      </c>
      <c r="AA1045">
        <v>0.30159999999999998</v>
      </c>
      <c r="AB1045">
        <v>0.75</v>
      </c>
      <c r="AC1045">
        <v>0.4</v>
      </c>
      <c r="AD1045">
        <v>0</v>
      </c>
      <c r="AE1045">
        <v>0.54549999999999998</v>
      </c>
      <c r="AF1045" t="s">
        <v>3922</v>
      </c>
      <c r="AG1045" s="2">
        <v>3.472222222222222E-3</v>
      </c>
      <c r="AH1045" t="s">
        <v>3911</v>
      </c>
      <c r="AI1045">
        <v>3</v>
      </c>
      <c r="AJ1045" t="s">
        <v>4074</v>
      </c>
      <c r="AK1045" s="3">
        <v>42883</v>
      </c>
      <c r="AL1045" s="10">
        <f>YEAR(ufc_fights_2[[#This Row],[date]])</f>
        <v>2017</v>
      </c>
      <c r="AM1045" t="s">
        <v>4061</v>
      </c>
      <c r="AN1045">
        <v>86</v>
      </c>
      <c r="AO1045" t="s">
        <v>3918</v>
      </c>
      <c r="AP1045">
        <f>IF(ufc_fights_2[[#This Row],[winner]]="Red",ufc_fights_2[[#This Row],[r_fighter_id]],ufc_fights_2[[#This Row],[b_fighter_id]])</f>
        <v>28</v>
      </c>
      <c r="AQ1045" t="str">
        <f>_xlfn.XLOOKUP(ufc_fights_2[[#This Row],[winnerID]],ufc_fighters[id],ufc_fighters[fighter_name],"xxx",0,1)</f>
        <v>Omari Akhmedov</v>
      </c>
    </row>
    <row r="1046" spans="1:43">
      <c r="A1046">
        <v>2331</v>
      </c>
      <c r="B1046">
        <v>28</v>
      </c>
      <c r="C1046">
        <f>_xlfn.XLOOKUP(ufc_fights_2[[#This Row],[r_fighter_id]],ufc_fighters[id],ufc_fighters[year],"xxx",0,1)</f>
        <v>1980</v>
      </c>
      <c r="D1046">
        <f>_xlfn.XLOOKUP(ufc_fights_2[[#This Row],[b_fighter_id]],ufc_fighters[id],ufc_fighters[year],"Prázdné",0,1)</f>
        <v>1987</v>
      </c>
      <c r="E1046" s="10">
        <f>YEAR(ufc_fights_2[[#This Row],[date]])-ufc_fights_2[[#This Row],[r_year]]</f>
        <v>36</v>
      </c>
      <c r="F1046" s="10">
        <f>YEAR(ufc_fights_2[[#This Row],[date]])-ufc_fights_2[[#This Row],[b_year]]</f>
        <v>29</v>
      </c>
      <c r="G1046">
        <v>0</v>
      </c>
      <c r="H1046">
        <v>0</v>
      </c>
      <c r="I1046">
        <v>0.31369999999999998</v>
      </c>
      <c r="J1046">
        <v>0.31080000000000002</v>
      </c>
      <c r="K1046">
        <v>0.54320000000000002</v>
      </c>
      <c r="L1046">
        <v>0.50439999999999996</v>
      </c>
      <c r="M1046">
        <v>0</v>
      </c>
      <c r="N1046">
        <v>0.75</v>
      </c>
      <c r="O1046">
        <v>0</v>
      </c>
      <c r="P1046">
        <v>0</v>
      </c>
      <c r="Q1046">
        <v>0</v>
      </c>
      <c r="R1046">
        <v>0</v>
      </c>
      <c r="S1046" s="2">
        <v>0</v>
      </c>
      <c r="T1046" s="2">
        <v>4.4791666666666669E-3</v>
      </c>
      <c r="U1046">
        <v>0.1333</v>
      </c>
      <c r="V1046">
        <v>0.31340000000000001</v>
      </c>
      <c r="W1046">
        <v>0.5</v>
      </c>
      <c r="X1046">
        <v>0.58819999999999995</v>
      </c>
      <c r="Y1046">
        <v>0.5</v>
      </c>
      <c r="Z1046">
        <v>0.32</v>
      </c>
      <c r="AA1046">
        <v>0.1754</v>
      </c>
      <c r="AB1046">
        <v>0</v>
      </c>
      <c r="AC1046">
        <v>0</v>
      </c>
      <c r="AD1046">
        <v>0</v>
      </c>
      <c r="AE1046">
        <v>0.76470000000000005</v>
      </c>
      <c r="AF1046" t="s">
        <v>3915</v>
      </c>
      <c r="AG1046" s="2">
        <v>3.472222222222222E-3</v>
      </c>
      <c r="AH1046" t="s">
        <v>3911</v>
      </c>
      <c r="AI1046">
        <v>3</v>
      </c>
      <c r="AJ1046" t="s">
        <v>3945</v>
      </c>
      <c r="AK1046" s="3">
        <v>42700</v>
      </c>
      <c r="AL1046" s="10">
        <f>YEAR(ufc_fights_2[[#This Row],[date]])</f>
        <v>2016</v>
      </c>
      <c r="AM1046" t="s">
        <v>4061</v>
      </c>
      <c r="AN1046">
        <v>14</v>
      </c>
      <c r="AO1046" t="s">
        <v>3918</v>
      </c>
      <c r="AP1046">
        <f>IF(ufc_fights_2[[#This Row],[winner]]="Red",ufc_fights_2[[#This Row],[r_fighter_id]],ufc_fights_2[[#This Row],[b_fighter_id]])</f>
        <v>28</v>
      </c>
      <c r="AQ1046" t="str">
        <f>_xlfn.XLOOKUP(ufc_fights_2[[#This Row],[winnerID]],ufc_fighters[id],ufc_fighters[fighter_name],"xxx",0,1)</f>
        <v>Omari Akhmedov</v>
      </c>
    </row>
    <row r="1047" spans="1:43">
      <c r="A1047">
        <v>3097</v>
      </c>
      <c r="B1047">
        <v>2107</v>
      </c>
      <c r="C1047">
        <f>_xlfn.XLOOKUP(ufc_fights_2[[#This Row],[r_fighter_id]],ufc_fighters[id],ufc_fighters[year],"xxx",0,1)</f>
        <v>1981</v>
      </c>
      <c r="D1047">
        <f>_xlfn.XLOOKUP(ufc_fights_2[[#This Row],[b_fighter_id]],ufc_fighters[id],ufc_fighters[year],"Prázdné",0,1)</f>
        <v>1980</v>
      </c>
      <c r="E1047" s="10">
        <f>YEAR(ufc_fights_2[[#This Row],[date]])-ufc_fights_2[[#This Row],[r_year]]</f>
        <v>24</v>
      </c>
      <c r="F1047" s="10">
        <f>YEAR(ufc_fights_2[[#This Row],[date]])-ufc_fights_2[[#This Row],[b_year]]</f>
        <v>25</v>
      </c>
      <c r="G1047">
        <v>0</v>
      </c>
      <c r="H1047">
        <v>0</v>
      </c>
      <c r="I1047">
        <v>0.68089999999999995</v>
      </c>
      <c r="J1047">
        <v>0.39019999999999999</v>
      </c>
      <c r="K1047">
        <v>0.79049999999999998</v>
      </c>
      <c r="L1047">
        <v>0.52829999999999999</v>
      </c>
      <c r="M1047">
        <v>1</v>
      </c>
      <c r="N1047">
        <v>0.16669999999999999</v>
      </c>
      <c r="O1047">
        <v>4</v>
      </c>
      <c r="P1047">
        <v>0</v>
      </c>
      <c r="Q1047">
        <v>1</v>
      </c>
      <c r="R1047">
        <v>1</v>
      </c>
      <c r="S1047" s="2">
        <v>6.7476851851851856E-3</v>
      </c>
      <c r="T1047" s="2">
        <v>1.1458333333333333E-3</v>
      </c>
      <c r="U1047">
        <v>0.5857</v>
      </c>
      <c r="V1047">
        <v>0.23080000000000001</v>
      </c>
      <c r="W1047">
        <v>0.94120000000000004</v>
      </c>
      <c r="X1047">
        <v>1</v>
      </c>
      <c r="Y1047">
        <v>0.33329999999999999</v>
      </c>
      <c r="Z1047">
        <v>0.5</v>
      </c>
      <c r="AA1047">
        <v>0.32350000000000001</v>
      </c>
      <c r="AB1047">
        <v>0.85709999999999997</v>
      </c>
      <c r="AC1047">
        <v>1</v>
      </c>
      <c r="AD1047">
        <v>0.73770000000000002</v>
      </c>
      <c r="AE1047">
        <v>0.66669999999999996</v>
      </c>
      <c r="AF1047" t="s">
        <v>3915</v>
      </c>
      <c r="AG1047" s="2">
        <v>3.472222222222222E-3</v>
      </c>
      <c r="AH1047" t="s">
        <v>3911</v>
      </c>
      <c r="AI1047">
        <v>3</v>
      </c>
      <c r="AJ1047" t="s">
        <v>3925</v>
      </c>
      <c r="AK1047" s="3">
        <v>38458</v>
      </c>
      <c r="AL1047" s="10">
        <f>YEAR(ufc_fights_2[[#This Row],[date]])</f>
        <v>2005</v>
      </c>
      <c r="AM1047" t="s">
        <v>4061</v>
      </c>
      <c r="AN1047">
        <v>1</v>
      </c>
      <c r="AO1047" t="s">
        <v>3913</v>
      </c>
      <c r="AP1047">
        <f>IF(ufc_fights_2[[#This Row],[winner]]="Red",ufc_fights_2[[#This Row],[r_fighter_id]],ufc_fights_2[[#This Row],[b_fighter_id]])</f>
        <v>3097</v>
      </c>
      <c r="AQ1047" t="str">
        <f>_xlfn.XLOOKUP(ufc_fights_2[[#This Row],[winnerID]],ufc_fighters[id],ufc_fighters[fighter_name],"xxx",0,1)</f>
        <v>Georges St-Pierre</v>
      </c>
    </row>
    <row r="1048" spans="1:43">
      <c r="A1048">
        <v>3368</v>
      </c>
      <c r="B1048">
        <v>2304</v>
      </c>
      <c r="C1048">
        <f>_xlfn.XLOOKUP(ufc_fights_2[[#This Row],[r_fighter_id]],ufc_fighters[id],ufc_fighters[year],"xxx",0,1)</f>
        <v>1973</v>
      </c>
      <c r="D1048">
        <f>_xlfn.XLOOKUP(ufc_fights_2[[#This Row],[b_fighter_id]],ufc_fighters[id],ufc_fighters[year],"Prázdné",0,1)</f>
        <v>1976</v>
      </c>
      <c r="E1048" s="10">
        <f>YEAR(ufc_fights_2[[#This Row],[date]])-ufc_fights_2[[#This Row],[r_year]]</f>
        <v>31</v>
      </c>
      <c r="F1048" s="10">
        <f>YEAR(ufc_fights_2[[#This Row],[date]])-ufc_fights_2[[#This Row],[b_year]]</f>
        <v>28</v>
      </c>
      <c r="G1048">
        <v>0</v>
      </c>
      <c r="H1048">
        <v>0</v>
      </c>
      <c r="I1048">
        <v>0.61109999999999998</v>
      </c>
      <c r="J1048">
        <v>0.44440000000000002</v>
      </c>
      <c r="K1048">
        <v>0.82120000000000004</v>
      </c>
      <c r="L1048">
        <v>0.76</v>
      </c>
      <c r="M1048">
        <v>0.75</v>
      </c>
      <c r="N1048">
        <v>0.4</v>
      </c>
      <c r="O1048">
        <v>1</v>
      </c>
      <c r="P1048">
        <v>0</v>
      </c>
      <c r="Q1048">
        <v>1</v>
      </c>
      <c r="R1048">
        <v>0</v>
      </c>
      <c r="S1048" s="2">
        <v>6.5624999999999998E-3</v>
      </c>
      <c r="T1048" s="2">
        <v>2.4421296296296296E-3</v>
      </c>
      <c r="U1048">
        <v>0.58819999999999995</v>
      </c>
      <c r="V1048">
        <v>0.2</v>
      </c>
      <c r="W1048">
        <v>1</v>
      </c>
      <c r="X1048">
        <v>0</v>
      </c>
      <c r="Y1048">
        <v>0</v>
      </c>
      <c r="Z1048">
        <v>0.5</v>
      </c>
      <c r="AA1048">
        <v>0.2</v>
      </c>
      <c r="AB1048">
        <v>1</v>
      </c>
      <c r="AC1048">
        <v>0.75</v>
      </c>
      <c r="AD1048">
        <v>0.63639999999999997</v>
      </c>
      <c r="AE1048">
        <v>0</v>
      </c>
      <c r="AF1048" t="s">
        <v>3915</v>
      </c>
      <c r="AG1048" s="2">
        <v>3.472222222222222E-3</v>
      </c>
      <c r="AH1048" t="s">
        <v>3911</v>
      </c>
      <c r="AI1048">
        <v>3</v>
      </c>
      <c r="AJ1048" t="s">
        <v>4052</v>
      </c>
      <c r="AK1048" s="3">
        <v>38017</v>
      </c>
      <c r="AL1048" s="10">
        <f>YEAR(ufc_fights_2[[#This Row],[date]])</f>
        <v>2004</v>
      </c>
      <c r="AM1048" t="s">
        <v>4061</v>
      </c>
      <c r="AN1048">
        <v>1</v>
      </c>
      <c r="AO1048" t="s">
        <v>3913</v>
      </c>
      <c r="AP1048">
        <f>IF(ufc_fights_2[[#This Row],[winner]]="Red",ufc_fights_2[[#This Row],[r_fighter_id]],ufc_fights_2[[#This Row],[b_fighter_id]])</f>
        <v>3368</v>
      </c>
      <c r="AQ1048" t="str">
        <f>_xlfn.XLOOKUP(ufc_fights_2[[#This Row],[winnerID]],ufc_fighters[id],ufc_fighters[fighter_name],"xxx",0,1)</f>
        <v>Renato Verissimo</v>
      </c>
    </row>
    <row r="1049" spans="1:43">
      <c r="A1049">
        <v>2381</v>
      </c>
      <c r="B1049">
        <v>2171</v>
      </c>
      <c r="C1049">
        <f>_xlfn.XLOOKUP(ufc_fights_2[[#This Row],[r_fighter_id]],ufc_fighters[id],ufc_fighters[year],"xxx",0,1)</f>
        <v>1988</v>
      </c>
      <c r="D1049">
        <f>_xlfn.XLOOKUP(ufc_fights_2[[#This Row],[b_fighter_id]],ufc_fighters[id],ufc_fighters[year],"Prázdné",0,1)</f>
        <v>1988</v>
      </c>
      <c r="E1049" s="10">
        <f>YEAR(ufc_fights_2[[#This Row],[date]])-ufc_fights_2[[#This Row],[r_year]]</f>
        <v>28</v>
      </c>
      <c r="F1049" s="10">
        <f>YEAR(ufc_fights_2[[#This Row],[date]])-ufc_fights_2[[#This Row],[b_year]]</f>
        <v>28</v>
      </c>
      <c r="G1049">
        <v>0</v>
      </c>
      <c r="H1049">
        <v>0</v>
      </c>
      <c r="I1049">
        <v>0.74360000000000004</v>
      </c>
      <c r="J1049">
        <v>0.46150000000000002</v>
      </c>
      <c r="K1049">
        <v>0.79590000000000005</v>
      </c>
      <c r="L1049">
        <v>0.625</v>
      </c>
      <c r="M1049">
        <v>0.25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7.8703703703703696E-3</v>
      </c>
      <c r="T1049" s="2">
        <v>9.1435185185185185E-4</v>
      </c>
      <c r="U1049">
        <v>0.62219999999999998</v>
      </c>
      <c r="V1049">
        <v>0.35289999999999999</v>
      </c>
      <c r="W1049">
        <v>0.9032</v>
      </c>
      <c r="X1049">
        <v>1</v>
      </c>
      <c r="Y1049">
        <v>0.83330000000000004</v>
      </c>
      <c r="Z1049">
        <v>0.41670000000000001</v>
      </c>
      <c r="AA1049">
        <v>0.21429999999999999</v>
      </c>
      <c r="AB1049">
        <v>0.71430000000000005</v>
      </c>
      <c r="AC1049">
        <v>0.75</v>
      </c>
      <c r="AD1049">
        <v>0.84440000000000004</v>
      </c>
      <c r="AE1049">
        <v>0</v>
      </c>
      <c r="AF1049" t="s">
        <v>3915</v>
      </c>
      <c r="AG1049" s="2">
        <v>3.472222222222222E-3</v>
      </c>
      <c r="AH1049" t="s">
        <v>3911</v>
      </c>
      <c r="AI1049">
        <v>3</v>
      </c>
      <c r="AJ1049" t="s">
        <v>3914</v>
      </c>
      <c r="AK1049" s="3">
        <v>42574</v>
      </c>
      <c r="AL1049" s="10">
        <f>YEAR(ufc_fights_2[[#This Row],[date]])</f>
        <v>2016</v>
      </c>
      <c r="AM1049" t="s">
        <v>4061</v>
      </c>
      <c r="AN1049">
        <v>8</v>
      </c>
      <c r="AO1049" t="s">
        <v>3913</v>
      </c>
      <c r="AP1049">
        <f>IF(ufc_fights_2[[#This Row],[winner]]="Red",ufc_fights_2[[#This Row],[r_fighter_id]],ufc_fights_2[[#This Row],[b_fighter_id]])</f>
        <v>2381</v>
      </c>
      <c r="AQ1049" t="str">
        <f>_xlfn.XLOOKUP(ufc_fights_2[[#This Row],[winnerID]],ufc_fighters[id],ufc_fighters[fighter_name],"xxx",0,1)</f>
        <v>Alex Oliveira</v>
      </c>
    </row>
    <row r="1050" spans="1:43">
      <c r="A1050">
        <v>2506</v>
      </c>
      <c r="B1050">
        <v>2713</v>
      </c>
      <c r="C1050">
        <f>_xlfn.XLOOKUP(ufc_fights_2[[#This Row],[r_fighter_id]],ufc_fighters[id],ufc_fighters[year],"xxx",0,1)</f>
        <v>1987</v>
      </c>
      <c r="D1050">
        <f>_xlfn.XLOOKUP(ufc_fights_2[[#This Row],[b_fighter_id]],ufc_fighters[id],ufc_fighters[year],"Prázdné",0,1)</f>
        <v>1984</v>
      </c>
      <c r="E1050" s="10">
        <f>YEAR(ufc_fights_2[[#This Row],[date]])-ufc_fights_2[[#This Row],[r_year]]</f>
        <v>27</v>
      </c>
      <c r="F1050" s="10">
        <f>YEAR(ufc_fights_2[[#This Row],[date]])-ufc_fights_2[[#This Row],[b_year]]</f>
        <v>30</v>
      </c>
      <c r="G1050">
        <v>0</v>
      </c>
      <c r="H1050">
        <v>0</v>
      </c>
      <c r="I1050">
        <v>0</v>
      </c>
      <c r="J1050">
        <v>0.64290000000000003</v>
      </c>
      <c r="K1050">
        <v>0.5</v>
      </c>
      <c r="L1050">
        <v>0.77270000000000005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 s="2">
        <v>3.4722222222222224E-4</v>
      </c>
      <c r="T1050" s="2">
        <v>7.291666666666667E-4</v>
      </c>
      <c r="U1050">
        <v>0</v>
      </c>
      <c r="V1050">
        <v>0.61539999999999995</v>
      </c>
      <c r="W1050">
        <v>0</v>
      </c>
      <c r="X1050">
        <v>0</v>
      </c>
      <c r="Y1050">
        <v>1</v>
      </c>
      <c r="Z1050">
        <v>0</v>
      </c>
      <c r="AA1050">
        <v>0.75</v>
      </c>
      <c r="AB1050">
        <v>0</v>
      </c>
      <c r="AC1050">
        <v>0</v>
      </c>
      <c r="AD1050">
        <v>0</v>
      </c>
      <c r="AE1050">
        <v>0.6</v>
      </c>
      <c r="AF1050" t="s">
        <v>3933</v>
      </c>
      <c r="AG1050" s="2">
        <v>1.2152777777777778E-3</v>
      </c>
      <c r="AH1050" t="s">
        <v>3911</v>
      </c>
      <c r="AI1050">
        <v>3</v>
      </c>
      <c r="AJ1050" t="s">
        <v>3914</v>
      </c>
      <c r="AK1050" s="3">
        <v>41721</v>
      </c>
      <c r="AL1050" s="10">
        <f>YEAR(ufc_fights_2[[#This Row],[date]])</f>
        <v>2014</v>
      </c>
      <c r="AM1050" t="s">
        <v>4061</v>
      </c>
      <c r="AN1050">
        <v>46</v>
      </c>
      <c r="AO1050" t="s">
        <v>3918</v>
      </c>
      <c r="AP1050">
        <f>IF(ufc_fights_2[[#This Row],[winner]]="Red",ufc_fights_2[[#This Row],[r_fighter_id]],ufc_fights_2[[#This Row],[b_fighter_id]])</f>
        <v>2713</v>
      </c>
      <c r="AQ1050" t="str">
        <f>_xlfn.XLOOKUP(ufc_fights_2[[#This Row],[winnerID]],ufc_fighters[id],ufc_fighters[fighter_name],"xxx",0,1)</f>
        <v>Kenny Robertson</v>
      </c>
    </row>
    <row r="1051" spans="1:43">
      <c r="A1051">
        <v>1199</v>
      </c>
      <c r="B1051">
        <v>346</v>
      </c>
      <c r="C1051">
        <f>_xlfn.XLOOKUP(ufc_fights_2[[#This Row],[r_fighter_id]],ufc_fighters[id],ufc_fighters[year],"xxx",0,1)</f>
        <v>1985</v>
      </c>
      <c r="D1051">
        <f>_xlfn.XLOOKUP(ufc_fights_2[[#This Row],[b_fighter_id]],ufc_fighters[id],ufc_fighters[year],"Prázdné",0,1)</f>
        <v>1992</v>
      </c>
      <c r="E1051" s="10">
        <f>YEAR(ufc_fights_2[[#This Row],[date]])-ufc_fights_2[[#This Row],[r_year]]</f>
        <v>35</v>
      </c>
      <c r="F1051" s="10">
        <f>YEAR(ufc_fights_2[[#This Row],[date]])-ufc_fights_2[[#This Row],[b_year]]</f>
        <v>28</v>
      </c>
      <c r="G1051">
        <v>0</v>
      </c>
      <c r="H1051">
        <v>0</v>
      </c>
      <c r="I1051">
        <v>0.44309999999999999</v>
      </c>
      <c r="J1051">
        <v>0.3659</v>
      </c>
      <c r="K1051">
        <v>0.46860000000000002</v>
      </c>
      <c r="L1051">
        <v>0.371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3.7037037037037035E-4</v>
      </c>
      <c r="T1051" s="2">
        <v>1.5046296296296297E-4</v>
      </c>
      <c r="U1051">
        <v>0.37040000000000001</v>
      </c>
      <c r="V1051">
        <v>0.35709999999999997</v>
      </c>
      <c r="W1051">
        <v>0.66669999999999996</v>
      </c>
      <c r="X1051">
        <v>0.90910000000000002</v>
      </c>
      <c r="Y1051">
        <v>1</v>
      </c>
      <c r="Z1051">
        <v>0.43980000000000002</v>
      </c>
      <c r="AA1051">
        <v>0.3659</v>
      </c>
      <c r="AB1051">
        <v>1</v>
      </c>
      <c r="AC1051">
        <v>0</v>
      </c>
      <c r="AD1051">
        <v>0</v>
      </c>
      <c r="AE1051">
        <v>0</v>
      </c>
      <c r="AF1051" t="s">
        <v>3910</v>
      </c>
      <c r="AG1051" s="2">
        <v>1.4236111111111112E-3</v>
      </c>
      <c r="AH1051" t="s">
        <v>3911</v>
      </c>
      <c r="AI1051">
        <v>3</v>
      </c>
      <c r="AJ1051" t="s">
        <v>3916</v>
      </c>
      <c r="AK1051" s="3">
        <v>44142</v>
      </c>
      <c r="AL1051" s="10">
        <f>YEAR(ufc_fights_2[[#This Row],[date]])</f>
        <v>2020</v>
      </c>
      <c r="AM1051" t="s">
        <v>4061</v>
      </c>
      <c r="AN1051">
        <v>1</v>
      </c>
      <c r="AO1051" t="s">
        <v>3913</v>
      </c>
      <c r="AP1051">
        <f>IF(ufc_fights_2[[#This Row],[winner]]="Red",ufc_fights_2[[#This Row],[r_fighter_id]],ufc_fights_2[[#This Row],[b_fighter_id]])</f>
        <v>1199</v>
      </c>
      <c r="AQ1051" t="str">
        <f>_xlfn.XLOOKUP(ufc_fights_2[[#This Row],[winnerID]],ufc_fighters[id],ufc_fighters[fighter_name],"xxx",0,1)</f>
        <v>Max Griffin</v>
      </c>
    </row>
    <row r="1052" spans="1:43">
      <c r="A1052">
        <v>3057</v>
      </c>
      <c r="B1052">
        <v>1199</v>
      </c>
      <c r="C1052">
        <f>_xlfn.XLOOKUP(ufc_fights_2[[#This Row],[r_fighter_id]],ufc_fighters[id],ufc_fighters[year],"xxx",0,1)</f>
        <v>1990</v>
      </c>
      <c r="D1052">
        <f>_xlfn.XLOOKUP(ufc_fights_2[[#This Row],[b_fighter_id]],ufc_fighters[id],ufc_fighters[year],"Prázdné",0,1)</f>
        <v>1985</v>
      </c>
      <c r="E1052" s="10">
        <f>YEAR(ufc_fights_2[[#This Row],[date]])-ufc_fights_2[[#This Row],[r_year]]</f>
        <v>31</v>
      </c>
      <c r="F1052" s="10">
        <f>YEAR(ufc_fights_2[[#This Row],[date]])-ufc_fights_2[[#This Row],[b_year]]</f>
        <v>36</v>
      </c>
      <c r="G1052">
        <v>0</v>
      </c>
      <c r="H1052">
        <v>1</v>
      </c>
      <c r="I1052">
        <v>0.58330000000000004</v>
      </c>
      <c r="J1052">
        <v>0.60709999999999997</v>
      </c>
      <c r="K1052">
        <v>0.58330000000000004</v>
      </c>
      <c r="L1052">
        <v>0.60709999999999997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</v>
      </c>
      <c r="T1052" s="2">
        <v>3.2407407407407406E-4</v>
      </c>
      <c r="U1052">
        <v>0.5</v>
      </c>
      <c r="V1052">
        <v>0.64710000000000001</v>
      </c>
      <c r="W1052">
        <v>0.625</v>
      </c>
      <c r="X1052">
        <v>0.66669999999999996</v>
      </c>
      <c r="Y1052">
        <v>1</v>
      </c>
      <c r="Z1052">
        <v>0.58330000000000004</v>
      </c>
      <c r="AA1052">
        <v>0.59260000000000002</v>
      </c>
      <c r="AB1052">
        <v>0</v>
      </c>
      <c r="AC1052">
        <v>0</v>
      </c>
      <c r="AD1052">
        <v>0</v>
      </c>
      <c r="AE1052">
        <v>1</v>
      </c>
      <c r="AF1052" t="s">
        <v>3910</v>
      </c>
      <c r="AG1052" s="2">
        <v>1.6203703703703703E-3</v>
      </c>
      <c r="AH1052" t="s">
        <v>3911</v>
      </c>
      <c r="AI1052">
        <v>3</v>
      </c>
      <c r="AJ1052" t="s">
        <v>3938</v>
      </c>
      <c r="AK1052" s="3">
        <v>44275</v>
      </c>
      <c r="AL1052" s="10">
        <f>YEAR(ufc_fights_2[[#This Row],[date]])</f>
        <v>2021</v>
      </c>
      <c r="AM1052" t="s">
        <v>4061</v>
      </c>
      <c r="AN1052">
        <v>1</v>
      </c>
      <c r="AO1052" t="s">
        <v>3918</v>
      </c>
      <c r="AP1052">
        <f>IF(ufc_fights_2[[#This Row],[winner]]="Red",ufc_fights_2[[#This Row],[r_fighter_id]],ufc_fights_2[[#This Row],[b_fighter_id]])</f>
        <v>1199</v>
      </c>
      <c r="AQ1052" t="str">
        <f>_xlfn.XLOOKUP(ufc_fights_2[[#This Row],[winnerID]],ufc_fighters[id],ufc_fighters[fighter_name],"xxx",0,1)</f>
        <v>Max Griffin</v>
      </c>
    </row>
    <row r="1053" spans="1:43">
      <c r="A1053">
        <v>2142</v>
      </c>
      <c r="B1053">
        <v>2573</v>
      </c>
      <c r="C1053">
        <f>_xlfn.XLOOKUP(ufc_fights_2[[#This Row],[r_fighter_id]],ufc_fighters[id],ufc_fighters[year],"xxx",0,1)</f>
        <v>1978</v>
      </c>
      <c r="D1053">
        <f>_xlfn.XLOOKUP(ufc_fights_2[[#This Row],[b_fighter_id]],ufc_fighters[id],ufc_fighters[year],"Prázdné",0,1)</f>
        <v>1977</v>
      </c>
      <c r="E1053" s="10">
        <f>YEAR(ufc_fights_2[[#This Row],[date]])-ufc_fights_2[[#This Row],[r_year]]</f>
        <v>29</v>
      </c>
      <c r="F1053" s="10">
        <f>YEAR(ufc_fights_2[[#This Row],[date]])-ufc_fights_2[[#This Row],[b_year]]</f>
        <v>30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 s="2">
        <v>1.3888888888888889E-4</v>
      </c>
      <c r="T1053" s="2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3933</v>
      </c>
      <c r="AG1053" s="2">
        <v>2.6620370370370372E-4</v>
      </c>
      <c r="AH1053" t="s">
        <v>3911</v>
      </c>
      <c r="AI1053">
        <v>3</v>
      </c>
      <c r="AJ1053" t="s">
        <v>3949</v>
      </c>
      <c r="AK1053" s="3">
        <v>39424</v>
      </c>
      <c r="AL1053" s="10">
        <f>YEAR(ufc_fights_2[[#This Row],[date]])</f>
        <v>2007</v>
      </c>
      <c r="AM1053" t="s">
        <v>4061</v>
      </c>
      <c r="AN1053">
        <v>1</v>
      </c>
      <c r="AO1053" t="s">
        <v>3913</v>
      </c>
      <c r="AP1053">
        <f>IF(ufc_fights_2[[#This Row],[winner]]="Red",ufc_fights_2[[#This Row],[r_fighter_id]],ufc_fights_2[[#This Row],[b_fighter_id]])</f>
        <v>2142</v>
      </c>
      <c r="AQ1053" t="str">
        <f>_xlfn.XLOOKUP(ufc_fights_2[[#This Row],[winnerID]],ufc_fighters[id],ufc_fighters[fighter_name],"xxx",0,1)</f>
        <v>Roman Mitichyan</v>
      </c>
    </row>
    <row r="1054" spans="1:43">
      <c r="A1054">
        <v>1896</v>
      </c>
      <c r="B1054">
        <v>2747</v>
      </c>
      <c r="C1054">
        <f>_xlfn.XLOOKUP(ufc_fights_2[[#This Row],[r_fighter_id]],ufc_fighters[id],ufc_fighters[year],"xxx",0,1)</f>
        <v>1981</v>
      </c>
      <c r="D1054">
        <f>_xlfn.XLOOKUP(ufc_fights_2[[#This Row],[b_fighter_id]],ufc_fighters[id],ufc_fighters[year],"Prázdné",0,1)</f>
        <v>1977</v>
      </c>
      <c r="E1054" s="10">
        <f>YEAR(ufc_fights_2[[#This Row],[date]])-ufc_fights_2[[#This Row],[r_year]]</f>
        <v>26</v>
      </c>
      <c r="F1054" s="10">
        <f>YEAR(ufc_fights_2[[#This Row],[date]])-ufc_fights_2[[#This Row],[b_year]]</f>
        <v>30</v>
      </c>
      <c r="G1054">
        <v>0</v>
      </c>
      <c r="H1054">
        <v>1</v>
      </c>
      <c r="I1054">
        <v>0.60419999999999996</v>
      </c>
      <c r="J1054">
        <v>0.57140000000000002</v>
      </c>
      <c r="K1054">
        <v>0.81410000000000005</v>
      </c>
      <c r="L1054">
        <v>0.70269999999999999</v>
      </c>
      <c r="M1054">
        <v>0.5</v>
      </c>
      <c r="N1054">
        <v>0.5</v>
      </c>
      <c r="O1054">
        <v>0</v>
      </c>
      <c r="P1054">
        <v>1</v>
      </c>
      <c r="Q1054">
        <v>1</v>
      </c>
      <c r="R1054">
        <v>0</v>
      </c>
      <c r="S1054" s="2">
        <v>5.0231481481481481E-3</v>
      </c>
      <c r="T1054" s="2">
        <v>2.5810185185185185E-3</v>
      </c>
      <c r="U1054">
        <v>0.58699999999999997</v>
      </c>
      <c r="V1054">
        <v>0.57140000000000002</v>
      </c>
      <c r="W1054">
        <v>1</v>
      </c>
      <c r="X1054">
        <v>0</v>
      </c>
      <c r="Y1054">
        <v>0</v>
      </c>
      <c r="Z1054">
        <v>0.33329999999999999</v>
      </c>
      <c r="AA1054">
        <v>0.2727</v>
      </c>
      <c r="AB1054">
        <v>0</v>
      </c>
      <c r="AC1054">
        <v>0.83330000000000004</v>
      </c>
      <c r="AD1054">
        <v>0.66669999999999996</v>
      </c>
      <c r="AE1054">
        <v>0.6038</v>
      </c>
      <c r="AF1054" t="s">
        <v>3910</v>
      </c>
      <c r="AG1054" s="2">
        <v>1.4004629629629629E-3</v>
      </c>
      <c r="AH1054" t="s">
        <v>3911</v>
      </c>
      <c r="AI1054">
        <v>3</v>
      </c>
      <c r="AJ1054" t="s">
        <v>3967</v>
      </c>
      <c r="AK1054" s="3">
        <v>39424</v>
      </c>
      <c r="AL1054" s="10">
        <f>YEAR(ufc_fights_2[[#This Row],[date]])</f>
        <v>2007</v>
      </c>
      <c r="AM1054" t="s">
        <v>4061</v>
      </c>
      <c r="AN1054">
        <v>1</v>
      </c>
      <c r="AO1054" t="s">
        <v>3913</v>
      </c>
      <c r="AP1054">
        <f>IF(ufc_fights_2[[#This Row],[winner]]="Red",ufc_fights_2[[#This Row],[r_fighter_id]],ufc_fights_2[[#This Row],[b_fighter_id]])</f>
        <v>1896</v>
      </c>
      <c r="AQ1054" t="str">
        <f>_xlfn.XLOOKUP(ufc_fights_2[[#This Row],[winnerID]],ufc_fighters[id],ufc_fighters[fighter_name],"xxx",0,1)</f>
        <v>War Machine</v>
      </c>
    </row>
    <row r="1055" spans="1:43">
      <c r="A1055">
        <v>1942</v>
      </c>
      <c r="B1055">
        <v>1352</v>
      </c>
      <c r="C1055">
        <f>_xlfn.XLOOKUP(ufc_fights_2[[#This Row],[r_fighter_id]],ufc_fighters[id],ufc_fighters[year],"xxx",0,1)</f>
        <v>1980</v>
      </c>
      <c r="D1055">
        <f>_xlfn.XLOOKUP(ufc_fights_2[[#This Row],[b_fighter_id]],ufc_fighters[id],ufc_fighters[year],"Prázdné",0,1)</f>
        <v>1974</v>
      </c>
      <c r="E1055" s="10">
        <f>YEAR(ufc_fights_2[[#This Row],[date]])-ufc_fights_2[[#This Row],[r_year]]</f>
        <v>27</v>
      </c>
      <c r="F1055" s="10">
        <f>YEAR(ufc_fights_2[[#This Row],[date]])-ufc_fights_2[[#This Row],[b_year]]</f>
        <v>33</v>
      </c>
      <c r="G1055">
        <v>1</v>
      </c>
      <c r="H1055">
        <v>0</v>
      </c>
      <c r="I1055">
        <v>0.78949999999999998</v>
      </c>
      <c r="J1055">
        <v>0.35709999999999997</v>
      </c>
      <c r="K1055">
        <v>0.81820000000000004</v>
      </c>
      <c r="L1055">
        <v>0.44779999999999998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 s="2">
        <v>1.1342592592592593E-3</v>
      </c>
      <c r="T1055" s="2">
        <v>2.199074074074074E-4</v>
      </c>
      <c r="U1055">
        <v>0.66669999999999996</v>
      </c>
      <c r="V1055">
        <v>0.29170000000000001</v>
      </c>
      <c r="W1055">
        <v>1</v>
      </c>
      <c r="X1055">
        <v>1</v>
      </c>
      <c r="Y1055">
        <v>1</v>
      </c>
      <c r="Z1055">
        <v>0.68179999999999996</v>
      </c>
      <c r="AA1055">
        <v>0.31109999999999999</v>
      </c>
      <c r="AB1055">
        <v>0.92310000000000003</v>
      </c>
      <c r="AC1055">
        <v>0.6</v>
      </c>
      <c r="AD1055">
        <v>1</v>
      </c>
      <c r="AE1055">
        <v>0</v>
      </c>
      <c r="AF1055" t="s">
        <v>3910</v>
      </c>
      <c r="AG1055" s="2">
        <v>3.0092592592592593E-3</v>
      </c>
      <c r="AH1055" t="s">
        <v>3911</v>
      </c>
      <c r="AI1055">
        <v>3</v>
      </c>
      <c r="AJ1055" t="s">
        <v>3967</v>
      </c>
      <c r="AK1055" s="3">
        <v>39424</v>
      </c>
      <c r="AL1055" s="10">
        <f>YEAR(ufc_fights_2[[#This Row],[date]])</f>
        <v>2007</v>
      </c>
      <c r="AM1055" t="s">
        <v>4061</v>
      </c>
      <c r="AN1055">
        <v>1</v>
      </c>
      <c r="AO1055" t="s">
        <v>3913</v>
      </c>
      <c r="AP1055">
        <f>IF(ufc_fights_2[[#This Row],[winner]]="Red",ufc_fights_2[[#This Row],[r_fighter_id]],ufc_fights_2[[#This Row],[b_fighter_id]])</f>
        <v>1942</v>
      </c>
      <c r="AQ1055" t="str">
        <f>_xlfn.XLOOKUP(ufc_fights_2[[#This Row],[winnerID]],ufc_fighters[id],ufc_fighters[fighter_name],"xxx",0,1)</f>
        <v>Troy Mandaloniz</v>
      </c>
    </row>
    <row r="1056" spans="1:43">
      <c r="A1056">
        <v>3588</v>
      </c>
      <c r="B1056">
        <v>3003</v>
      </c>
      <c r="C1056">
        <f>_xlfn.XLOOKUP(ufc_fights_2[[#This Row],[r_fighter_id]],ufc_fighters[id],ufc_fighters[year],"xxx",0,1)</f>
        <v>1986</v>
      </c>
      <c r="D1056">
        <f>_xlfn.XLOOKUP(ufc_fights_2[[#This Row],[b_fighter_id]],ufc_fighters[id],ufc_fighters[year],"Prázdné",0,1)</f>
        <v>1986</v>
      </c>
      <c r="E1056" s="10">
        <f>YEAR(ufc_fights_2[[#This Row],[date]])-ufc_fights_2[[#This Row],[r_year]]</f>
        <v>27</v>
      </c>
      <c r="F1056" s="10">
        <f>YEAR(ufc_fights_2[[#This Row],[date]])-ufc_fights_2[[#This Row],[b_year]]</f>
        <v>27</v>
      </c>
      <c r="G1056">
        <v>0</v>
      </c>
      <c r="H1056">
        <v>0</v>
      </c>
      <c r="I1056">
        <v>0.39290000000000003</v>
      </c>
      <c r="J1056">
        <v>0.58330000000000004</v>
      </c>
      <c r="K1056">
        <v>0.54049999999999998</v>
      </c>
      <c r="L1056">
        <v>0.73029999999999995</v>
      </c>
      <c r="M1056">
        <v>6.25E-2</v>
      </c>
      <c r="N1056">
        <v>0.5</v>
      </c>
      <c r="O1056">
        <v>0</v>
      </c>
      <c r="P1056">
        <v>0</v>
      </c>
      <c r="Q1056">
        <v>0</v>
      </c>
      <c r="R1056">
        <v>0</v>
      </c>
      <c r="S1056" s="2">
        <v>4.2476851851851851E-3</v>
      </c>
      <c r="T1056" s="2">
        <v>3.2407407407407406E-3</v>
      </c>
      <c r="U1056">
        <v>0.28570000000000001</v>
      </c>
      <c r="V1056">
        <v>0.45</v>
      </c>
      <c r="W1056">
        <v>0.8</v>
      </c>
      <c r="X1056">
        <v>0.5</v>
      </c>
      <c r="Y1056">
        <v>0.58330000000000004</v>
      </c>
      <c r="Z1056">
        <v>0.2727</v>
      </c>
      <c r="AA1056">
        <v>0.48</v>
      </c>
      <c r="AB1056">
        <v>0.75</v>
      </c>
      <c r="AC1056">
        <v>0.78949999999999998</v>
      </c>
      <c r="AD1056">
        <v>1</v>
      </c>
      <c r="AE1056">
        <v>0.66669999999999996</v>
      </c>
      <c r="AF1056" t="s">
        <v>3915</v>
      </c>
      <c r="AG1056" s="2">
        <v>3.472222222222222E-3</v>
      </c>
      <c r="AH1056" t="s">
        <v>3911</v>
      </c>
      <c r="AI1056">
        <v>3</v>
      </c>
      <c r="AJ1056" t="s">
        <v>3961</v>
      </c>
      <c r="AK1056" s="3">
        <v>41521</v>
      </c>
      <c r="AL1056" s="10">
        <f>YEAR(ufc_fights_2[[#This Row],[date]])</f>
        <v>2013</v>
      </c>
      <c r="AM1056" t="s">
        <v>4061</v>
      </c>
      <c r="AN1056">
        <v>123</v>
      </c>
      <c r="AO1056" t="s">
        <v>3918</v>
      </c>
      <c r="AP1056">
        <f>IF(ufc_fights_2[[#This Row],[winner]]="Red",ufc_fights_2[[#This Row],[r_fighter_id]],ufc_fights_2[[#This Row],[b_fighter_id]])</f>
        <v>3003</v>
      </c>
      <c r="AQ1056" t="str">
        <f>_xlfn.XLOOKUP(ufc_fights_2[[#This Row],[winnerID]],ufc_fighters[id],ufc_fighters[fighter_name],"xxx",0,1)</f>
        <v>Elias Silverio</v>
      </c>
    </row>
    <row r="1057" spans="1:43">
      <c r="A1057">
        <v>1199</v>
      </c>
      <c r="B1057">
        <v>1440</v>
      </c>
      <c r="C1057">
        <f>_xlfn.XLOOKUP(ufc_fights_2[[#This Row],[r_fighter_id]],ufc_fighters[id],ufc_fighters[year],"xxx",0,1)</f>
        <v>1985</v>
      </c>
      <c r="D1057">
        <f>_xlfn.XLOOKUP(ufc_fights_2[[#This Row],[b_fighter_id]],ufc_fighters[id],ufc_fighters[year],"Prázdné",0,1)</f>
        <v>1995</v>
      </c>
      <c r="E1057" s="10">
        <f>YEAR(ufc_fights_2[[#This Row],[date]])-ufc_fights_2[[#This Row],[r_year]]</f>
        <v>34</v>
      </c>
      <c r="F1057" s="10">
        <f>YEAR(ufc_fights_2[[#This Row],[date]])-ufc_fights_2[[#This Row],[b_year]]</f>
        <v>24</v>
      </c>
      <c r="G1057">
        <v>0</v>
      </c>
      <c r="H1057">
        <v>0</v>
      </c>
      <c r="I1057">
        <v>0.51090000000000002</v>
      </c>
      <c r="J1057">
        <v>0.42670000000000002</v>
      </c>
      <c r="K1057">
        <v>0.59499999999999997</v>
      </c>
      <c r="L1057">
        <v>0.47270000000000001</v>
      </c>
      <c r="M1057">
        <v>0.54549999999999998</v>
      </c>
      <c r="N1057">
        <v>0</v>
      </c>
      <c r="O1057">
        <v>3</v>
      </c>
      <c r="P1057">
        <v>0</v>
      </c>
      <c r="Q1057">
        <v>0</v>
      </c>
      <c r="R1057">
        <v>0</v>
      </c>
      <c r="S1057" s="2">
        <v>3.4375E-3</v>
      </c>
      <c r="T1057" s="2">
        <v>2.3842592592592591E-3</v>
      </c>
      <c r="U1057">
        <v>0.3538</v>
      </c>
      <c r="V1057">
        <v>0.38329999999999997</v>
      </c>
      <c r="W1057">
        <v>0.84209999999999996</v>
      </c>
      <c r="X1057">
        <v>1</v>
      </c>
      <c r="Y1057">
        <v>0.75</v>
      </c>
      <c r="Z1057">
        <v>0.47889999999999999</v>
      </c>
      <c r="AA1057">
        <v>0.373</v>
      </c>
      <c r="AB1057">
        <v>0.61109999999999998</v>
      </c>
      <c r="AC1057">
        <v>0.70830000000000004</v>
      </c>
      <c r="AD1057">
        <v>0.66669999999999996</v>
      </c>
      <c r="AE1057">
        <v>0</v>
      </c>
      <c r="AF1057" t="s">
        <v>3969</v>
      </c>
      <c r="AG1057" s="2">
        <v>3.472222222222222E-3</v>
      </c>
      <c r="AH1057" t="s">
        <v>3911</v>
      </c>
      <c r="AI1057">
        <v>3</v>
      </c>
      <c r="AJ1057" t="s">
        <v>70</v>
      </c>
      <c r="AK1057" s="3">
        <v>43568</v>
      </c>
      <c r="AL1057" s="10">
        <f>YEAR(ufc_fights_2[[#This Row],[date]])</f>
        <v>2019</v>
      </c>
      <c r="AM1057" t="s">
        <v>4061</v>
      </c>
      <c r="AN1057">
        <v>45</v>
      </c>
      <c r="AO1057" t="s">
        <v>3913</v>
      </c>
      <c r="AP1057">
        <f>IF(ufc_fights_2[[#This Row],[winner]]="Red",ufc_fights_2[[#This Row],[r_fighter_id]],ufc_fights_2[[#This Row],[b_fighter_id]])</f>
        <v>1199</v>
      </c>
      <c r="AQ1057" t="str">
        <f>_xlfn.XLOOKUP(ufc_fights_2[[#This Row],[winnerID]],ufc_fighters[id],ufc_fighters[fighter_name],"xxx",0,1)</f>
        <v>Max Griffin</v>
      </c>
    </row>
    <row r="1058" spans="1:43">
      <c r="A1058">
        <v>139</v>
      </c>
      <c r="B1058">
        <v>1676</v>
      </c>
      <c r="C1058">
        <f>_xlfn.XLOOKUP(ufc_fights_2[[#This Row],[r_fighter_id]],ufc_fighters[id],ufc_fighters[year],"xxx",0,1)</f>
        <v>1982</v>
      </c>
      <c r="D1058">
        <f>_xlfn.XLOOKUP(ufc_fights_2[[#This Row],[b_fighter_id]],ufc_fighters[id],ufc_fighters[year],"Prázdné",0,1)</f>
        <v>1974</v>
      </c>
      <c r="E1058" s="10">
        <f>YEAR(ufc_fights_2[[#This Row],[date]])-ufc_fights_2[[#This Row],[r_year]]</f>
        <v>25</v>
      </c>
      <c r="F1058" s="10">
        <f>YEAR(ufc_fights_2[[#This Row],[date]])-ufc_fights_2[[#This Row],[b_year]]</f>
        <v>33</v>
      </c>
      <c r="G1058">
        <v>0</v>
      </c>
      <c r="H1058">
        <v>0</v>
      </c>
      <c r="I1058">
        <v>0.5</v>
      </c>
      <c r="J1058">
        <v>0.2</v>
      </c>
      <c r="K1058">
        <v>0.82609999999999995</v>
      </c>
      <c r="L1058">
        <v>0.52170000000000005</v>
      </c>
      <c r="M1058">
        <v>0</v>
      </c>
      <c r="N1058">
        <v>0</v>
      </c>
      <c r="O1058">
        <v>5</v>
      </c>
      <c r="P1058">
        <v>0</v>
      </c>
      <c r="Q1058">
        <v>0</v>
      </c>
      <c r="R1058">
        <v>0</v>
      </c>
      <c r="S1058" s="2">
        <v>6.9444444444444447E-4</v>
      </c>
      <c r="T1058" s="2">
        <v>2.3379629629629631E-3</v>
      </c>
      <c r="U1058">
        <v>0.5</v>
      </c>
      <c r="V1058">
        <v>0.2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0.5</v>
      </c>
      <c r="AF1058" t="s">
        <v>3933</v>
      </c>
      <c r="AG1058" s="2">
        <v>3.2638888888888891E-3</v>
      </c>
      <c r="AH1058" t="s">
        <v>3911</v>
      </c>
      <c r="AI1058">
        <v>3</v>
      </c>
      <c r="AJ1058" t="s">
        <v>3925</v>
      </c>
      <c r="AK1058" s="3">
        <v>39424</v>
      </c>
      <c r="AL1058" s="10">
        <f>YEAR(ufc_fights_2[[#This Row],[date]])</f>
        <v>2007</v>
      </c>
      <c r="AM1058" t="s">
        <v>4061</v>
      </c>
      <c r="AN1058">
        <v>1</v>
      </c>
      <c r="AO1058" t="s">
        <v>3913</v>
      </c>
      <c r="AP1058">
        <f>IF(ufc_fights_2[[#This Row],[winner]]="Red",ufc_fights_2[[#This Row],[r_fighter_id]],ufc_fights_2[[#This Row],[b_fighter_id]])</f>
        <v>139</v>
      </c>
      <c r="AQ1058" t="str">
        <f>_xlfn.XLOOKUP(ufc_fights_2[[#This Row],[winnerID]],ufc_fighters[id],ufc_fighters[fighter_name],"xxx",0,1)</f>
        <v>Matt Arroyo</v>
      </c>
    </row>
    <row r="1059" spans="1:43">
      <c r="A1059">
        <v>1602</v>
      </c>
      <c r="B1059">
        <v>2605</v>
      </c>
      <c r="C1059">
        <f>_xlfn.XLOOKUP(ufc_fights_2[[#This Row],[r_fighter_id]],ufc_fighters[id],ufc_fighters[year],"xxx",0,1)</f>
        <v>1977</v>
      </c>
      <c r="D1059">
        <f>_xlfn.XLOOKUP(ufc_fights_2[[#This Row],[b_fighter_id]],ufc_fighters[id],ufc_fighters[year],"Prázdné",0,1)</f>
        <v>1981</v>
      </c>
      <c r="E1059" s="10">
        <f>YEAR(ufc_fights_2[[#This Row],[date]])-ufc_fights_2[[#This Row],[r_year]]</f>
        <v>28</v>
      </c>
      <c r="F1059" s="10">
        <f>YEAR(ufc_fights_2[[#This Row],[date]])-ufc_fights_2[[#This Row],[b_year]]</f>
        <v>24</v>
      </c>
      <c r="G1059">
        <v>0</v>
      </c>
      <c r="H1059">
        <v>0</v>
      </c>
      <c r="I1059">
        <v>0.5</v>
      </c>
      <c r="J1059">
        <v>0.33329999999999999</v>
      </c>
      <c r="K1059">
        <v>0.63160000000000005</v>
      </c>
      <c r="L1059">
        <v>0.5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 s="2">
        <v>7.291666666666667E-4</v>
      </c>
      <c r="T1059" s="2">
        <v>0</v>
      </c>
      <c r="U1059">
        <v>0.5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0.33329999999999999</v>
      </c>
      <c r="AB1059">
        <v>0</v>
      </c>
      <c r="AC1059">
        <v>0</v>
      </c>
      <c r="AD1059">
        <v>0.75</v>
      </c>
      <c r="AE1059">
        <v>0</v>
      </c>
      <c r="AF1059" t="s">
        <v>3910</v>
      </c>
      <c r="AG1059" s="2">
        <v>1.1574074074074073E-3</v>
      </c>
      <c r="AH1059" t="s">
        <v>3911</v>
      </c>
      <c r="AI1059">
        <v>3</v>
      </c>
      <c r="AJ1059" t="s">
        <v>3967</v>
      </c>
      <c r="AK1059" s="3">
        <v>38451</v>
      </c>
      <c r="AL1059" s="10">
        <f>YEAR(ufc_fights_2[[#This Row],[date]])</f>
        <v>2005</v>
      </c>
      <c r="AM1059" t="s">
        <v>4061</v>
      </c>
      <c r="AN1059">
        <v>1</v>
      </c>
      <c r="AO1059" t="s">
        <v>3913</v>
      </c>
      <c r="AP1059">
        <f>IF(ufc_fights_2[[#This Row],[winner]]="Red",ufc_fights_2[[#This Row],[r_fighter_id]],ufc_fights_2[[#This Row],[b_fighter_id]])</f>
        <v>1602</v>
      </c>
      <c r="AQ1059" t="str">
        <f>_xlfn.XLOOKUP(ufc_fights_2[[#This Row],[winnerID]],ufc_fighters[id],ufc_fighters[fighter_name],"xxx",0,1)</f>
        <v>Alex Karalexis</v>
      </c>
    </row>
    <row r="1060" spans="1:43">
      <c r="A1060">
        <v>2002</v>
      </c>
      <c r="B1060">
        <v>1977</v>
      </c>
      <c r="C1060">
        <f>_xlfn.XLOOKUP(ufc_fights_2[[#This Row],[r_fighter_id]],ufc_fighters[id],ufc_fighters[year],"xxx",0,1)</f>
        <v>1994</v>
      </c>
      <c r="D1060">
        <f>_xlfn.XLOOKUP(ufc_fights_2[[#This Row],[b_fighter_id]],ufc_fighters[id],ufc_fighters[year],"Prázdné",0,1)</f>
        <v>1989</v>
      </c>
      <c r="E1060" s="10">
        <f>YEAR(ufc_fights_2[[#This Row],[date]])-ufc_fights_2[[#This Row],[r_year]]</f>
        <v>24</v>
      </c>
      <c r="F1060" s="10">
        <f>YEAR(ufc_fights_2[[#This Row],[date]])-ufc_fights_2[[#This Row],[b_year]]</f>
        <v>29</v>
      </c>
      <c r="G1060">
        <v>0</v>
      </c>
      <c r="H1060">
        <v>0</v>
      </c>
      <c r="I1060">
        <v>0.32</v>
      </c>
      <c r="J1060">
        <v>0.29070000000000001</v>
      </c>
      <c r="K1060">
        <v>0.34620000000000001</v>
      </c>
      <c r="L1060">
        <v>0.35110000000000002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 s="2">
        <v>4.3981481481481481E-4</v>
      </c>
      <c r="T1060" s="2">
        <v>8.1018518518518516E-4</v>
      </c>
      <c r="U1060">
        <v>0.25</v>
      </c>
      <c r="V1060">
        <v>0.2</v>
      </c>
      <c r="W1060">
        <v>0.66669999999999996</v>
      </c>
      <c r="X1060">
        <v>0.5</v>
      </c>
      <c r="Y1060">
        <v>0.9</v>
      </c>
      <c r="Z1060">
        <v>0.31080000000000002</v>
      </c>
      <c r="AA1060">
        <v>0.27379999999999999</v>
      </c>
      <c r="AB1060">
        <v>1</v>
      </c>
      <c r="AC1060">
        <v>1</v>
      </c>
      <c r="AD1060">
        <v>0</v>
      </c>
      <c r="AE1060">
        <v>1</v>
      </c>
      <c r="AF1060" t="s">
        <v>3933</v>
      </c>
      <c r="AG1060" s="2">
        <v>9.1435185185185185E-4</v>
      </c>
      <c r="AH1060" t="s">
        <v>3911</v>
      </c>
      <c r="AI1060">
        <v>3</v>
      </c>
      <c r="AJ1060" t="s">
        <v>3966</v>
      </c>
      <c r="AK1060" s="3">
        <v>43435</v>
      </c>
      <c r="AL1060" s="10">
        <f>YEAR(ufc_fights_2[[#This Row],[date]])</f>
        <v>2018</v>
      </c>
      <c r="AM1060" t="s">
        <v>4061</v>
      </c>
      <c r="AN1060">
        <v>43</v>
      </c>
      <c r="AO1060" t="s">
        <v>3918</v>
      </c>
      <c r="AP1060">
        <f>IF(ufc_fights_2[[#This Row],[winner]]="Red",ufc_fights_2[[#This Row],[r_fighter_id]],ufc_fights_2[[#This Row],[b_fighter_id]])</f>
        <v>1977</v>
      </c>
      <c r="AQ1060" t="str">
        <f>_xlfn.XLOOKUP(ufc_fights_2[[#This Row],[winnerID]],ufc_fighters[id],ufc_fighters[fighter_name],"xxx",0,1)</f>
        <v>Anthony Rocco Martin</v>
      </c>
    </row>
    <row r="1061" spans="1:43">
      <c r="A1061">
        <v>2604</v>
      </c>
      <c r="B1061">
        <v>2936</v>
      </c>
      <c r="C1061">
        <f>_xlfn.XLOOKUP(ufc_fights_2[[#This Row],[r_fighter_id]],ufc_fighters[id],ufc_fighters[year],"xxx",0,1)</f>
        <v>1979</v>
      </c>
      <c r="D1061">
        <f>_xlfn.XLOOKUP(ufc_fights_2[[#This Row],[b_fighter_id]],ufc_fighters[id],ufc_fighters[year],"Prázdné",0,1)</f>
        <v>1978</v>
      </c>
      <c r="E1061" s="10">
        <f>YEAR(ufc_fights_2[[#This Row],[date]])-ufc_fights_2[[#This Row],[r_year]]</f>
        <v>23</v>
      </c>
      <c r="F1061" s="10">
        <f>YEAR(ufc_fights_2[[#This Row],[date]])-ufc_fights_2[[#This Row],[b_year]]</f>
        <v>24</v>
      </c>
      <c r="G1061">
        <v>1</v>
      </c>
      <c r="H1061">
        <v>0</v>
      </c>
      <c r="I1061">
        <v>0.56520000000000004</v>
      </c>
      <c r="J1061">
        <v>0</v>
      </c>
      <c r="K1061">
        <v>0.72829999999999995</v>
      </c>
      <c r="L1061">
        <v>0.7419</v>
      </c>
      <c r="M1061">
        <v>0</v>
      </c>
      <c r="N1061">
        <v>0.1</v>
      </c>
      <c r="O1061">
        <v>0</v>
      </c>
      <c r="P1061">
        <v>2</v>
      </c>
      <c r="Q1061">
        <v>0</v>
      </c>
      <c r="R1061">
        <v>0</v>
      </c>
      <c r="S1061" s="2">
        <v>7.1064814814814819E-3</v>
      </c>
      <c r="T1061" s="2">
        <v>1.2037037037037038E-3</v>
      </c>
      <c r="U1061">
        <v>0.55810000000000004</v>
      </c>
      <c r="V1061">
        <v>0</v>
      </c>
      <c r="W1061">
        <v>0.66669999999999996</v>
      </c>
      <c r="X1061">
        <v>0</v>
      </c>
      <c r="Y1061">
        <v>0</v>
      </c>
      <c r="Z1061">
        <v>0.33329999999999999</v>
      </c>
      <c r="AA1061">
        <v>0</v>
      </c>
      <c r="AB1061">
        <v>1</v>
      </c>
      <c r="AC1061">
        <v>0</v>
      </c>
      <c r="AD1061">
        <v>0.6</v>
      </c>
      <c r="AE1061">
        <v>0</v>
      </c>
      <c r="AF1061" t="s">
        <v>3915</v>
      </c>
      <c r="AG1061" s="2">
        <v>3.472222222222222E-3</v>
      </c>
      <c r="AH1061" t="s">
        <v>3911</v>
      </c>
      <c r="AI1061">
        <v>3</v>
      </c>
      <c r="AJ1061" t="s">
        <v>3925</v>
      </c>
      <c r="AK1061" s="3">
        <v>37429</v>
      </c>
      <c r="AL1061" s="10">
        <f>YEAR(ufc_fights_2[[#This Row],[date]])</f>
        <v>2002</v>
      </c>
      <c r="AM1061" t="s">
        <v>4061</v>
      </c>
      <c r="AN1061">
        <v>1</v>
      </c>
      <c r="AO1061" t="s">
        <v>3913</v>
      </c>
      <c r="AP1061">
        <f>IF(ufc_fights_2[[#This Row],[winner]]="Red",ufc_fights_2[[#This Row],[r_fighter_id]],ufc_fights_2[[#This Row],[b_fighter_id]])</f>
        <v>2604</v>
      </c>
      <c r="AQ1061" t="str">
        <f>_xlfn.XLOOKUP(ufc_fights_2[[#This Row],[winnerID]],ufc_fighters[id],ufc_fighters[fighter_name],"xxx",0,1)</f>
        <v>Benji Radach</v>
      </c>
    </row>
    <row r="1062" spans="1:43">
      <c r="A1062">
        <v>2677</v>
      </c>
      <c r="B1062">
        <v>2542</v>
      </c>
      <c r="C1062">
        <f>_xlfn.XLOOKUP(ufc_fights_2[[#This Row],[r_fighter_id]],ufc_fighters[id],ufc_fighters[year],"xxx",0,1)</f>
        <v>1986</v>
      </c>
      <c r="D1062">
        <f>_xlfn.XLOOKUP(ufc_fights_2[[#This Row],[b_fighter_id]],ufc_fighters[id],ufc_fighters[year],"Prázdné",0,1)</f>
        <v>1976</v>
      </c>
      <c r="E1062" s="10">
        <f>YEAR(ufc_fights_2[[#This Row],[date]])-ufc_fights_2[[#This Row],[r_year]]</f>
        <v>24</v>
      </c>
      <c r="F1062" s="10">
        <f>YEAR(ufc_fights_2[[#This Row],[date]])-ufc_fights_2[[#This Row],[b_year]]</f>
        <v>34</v>
      </c>
      <c r="G1062">
        <v>0</v>
      </c>
      <c r="H1062">
        <v>1</v>
      </c>
      <c r="I1062">
        <v>0.13569999999999999</v>
      </c>
      <c r="J1062">
        <v>0.44269999999999998</v>
      </c>
      <c r="K1062">
        <v>0.15409999999999999</v>
      </c>
      <c r="L1062">
        <v>0.50170000000000003</v>
      </c>
      <c r="M1062">
        <v>0</v>
      </c>
      <c r="N1062">
        <v>0.33329999999999999</v>
      </c>
      <c r="O1062">
        <v>1</v>
      </c>
      <c r="P1062">
        <v>1</v>
      </c>
      <c r="Q1062">
        <v>0</v>
      </c>
      <c r="R1062">
        <v>0</v>
      </c>
      <c r="S1062" s="2">
        <v>5.0925925925925921E-4</v>
      </c>
      <c r="T1062" s="2">
        <v>2.5694444444444445E-3</v>
      </c>
      <c r="U1062">
        <v>0.125</v>
      </c>
      <c r="V1062">
        <v>0.4</v>
      </c>
      <c r="W1062">
        <v>0.1429</v>
      </c>
      <c r="X1062">
        <v>1</v>
      </c>
      <c r="Y1062">
        <v>0.78569999999999995</v>
      </c>
      <c r="Z1062">
        <v>0.1245</v>
      </c>
      <c r="AA1062">
        <v>0.39450000000000002</v>
      </c>
      <c r="AB1062">
        <v>0.25</v>
      </c>
      <c r="AC1062">
        <v>0.71430000000000005</v>
      </c>
      <c r="AD1062">
        <v>0.6</v>
      </c>
      <c r="AE1062">
        <v>0.78569999999999995</v>
      </c>
      <c r="AF1062" t="s">
        <v>3915</v>
      </c>
      <c r="AG1062" s="2">
        <v>3.472222222222222E-3</v>
      </c>
      <c r="AH1062" t="s">
        <v>3911</v>
      </c>
      <c r="AI1062">
        <v>3</v>
      </c>
      <c r="AJ1062" t="s">
        <v>3949</v>
      </c>
      <c r="AK1062" s="3">
        <v>40523</v>
      </c>
      <c r="AL1062" s="10">
        <f>YEAR(ufc_fights_2[[#This Row],[date]])</f>
        <v>2010</v>
      </c>
      <c r="AM1062" t="s">
        <v>4061</v>
      </c>
      <c r="AN1062">
        <v>92</v>
      </c>
      <c r="AO1062" t="s">
        <v>3918</v>
      </c>
      <c r="AP1062">
        <f>IF(ufc_fights_2[[#This Row],[winner]]="Red",ufc_fights_2[[#This Row],[r_fighter_id]],ufc_fights_2[[#This Row],[b_fighter_id]])</f>
        <v>2542</v>
      </c>
      <c r="AQ1062" t="str">
        <f>_xlfn.XLOOKUP(ufc_fights_2[[#This Row],[winnerID]],ufc_fighters[id],ufc_fighters[fighter_name],"xxx",0,1)</f>
        <v>Sean Pierson</v>
      </c>
    </row>
    <row r="1063" spans="1:43">
      <c r="A1063">
        <v>1314</v>
      </c>
      <c r="B1063">
        <v>2542</v>
      </c>
      <c r="C1063">
        <f>_xlfn.XLOOKUP(ufc_fights_2[[#This Row],[r_fighter_id]],ufc_fighters[id],ufc_fighters[year],"xxx",0,1)</f>
        <v>1984</v>
      </c>
      <c r="D1063">
        <f>_xlfn.XLOOKUP(ufc_fights_2[[#This Row],[b_fighter_id]],ufc_fighters[id],ufc_fighters[year],"Prázdné",0,1)</f>
        <v>1976</v>
      </c>
      <c r="E1063" s="10">
        <f>YEAR(ufc_fights_2[[#This Row],[date]])-ufc_fights_2[[#This Row],[r_year]]</f>
        <v>28</v>
      </c>
      <c r="F1063" s="10">
        <f>YEAR(ufc_fights_2[[#This Row],[date]])-ufc_fights_2[[#This Row],[b_year]]</f>
        <v>36</v>
      </c>
      <c r="G1063">
        <v>0</v>
      </c>
      <c r="H1063">
        <v>0</v>
      </c>
      <c r="I1063">
        <v>0.37369999999999998</v>
      </c>
      <c r="J1063">
        <v>0.37609999999999999</v>
      </c>
      <c r="K1063">
        <v>0.43240000000000001</v>
      </c>
      <c r="L1063">
        <v>0.56330000000000002</v>
      </c>
      <c r="M1063">
        <v>0.42859999999999998</v>
      </c>
      <c r="N1063">
        <v>0.5</v>
      </c>
      <c r="O1063">
        <v>0</v>
      </c>
      <c r="P1063">
        <v>1</v>
      </c>
      <c r="Q1063">
        <v>0</v>
      </c>
      <c r="R1063">
        <v>1</v>
      </c>
      <c r="S1063" s="2">
        <v>1.9907407407407408E-3</v>
      </c>
      <c r="T1063" s="2">
        <v>2.7662037037037039E-3</v>
      </c>
      <c r="U1063">
        <v>0.2394</v>
      </c>
      <c r="V1063">
        <v>0.2326</v>
      </c>
      <c r="W1063">
        <v>0.70369999999999999</v>
      </c>
      <c r="X1063">
        <v>1</v>
      </c>
      <c r="Y1063">
        <v>0.8</v>
      </c>
      <c r="Z1063">
        <v>0.2361</v>
      </c>
      <c r="AA1063">
        <v>0.25319999999999998</v>
      </c>
      <c r="AB1063">
        <v>0.72</v>
      </c>
      <c r="AC1063">
        <v>0.72</v>
      </c>
      <c r="AD1063">
        <v>1</v>
      </c>
      <c r="AE1063">
        <v>0.6</v>
      </c>
      <c r="AF1063" t="s">
        <v>3915</v>
      </c>
      <c r="AG1063" s="2">
        <v>3.472222222222222E-3</v>
      </c>
      <c r="AH1063" t="s">
        <v>3911</v>
      </c>
      <c r="AI1063">
        <v>3</v>
      </c>
      <c r="AJ1063" t="s">
        <v>4065</v>
      </c>
      <c r="AK1063" s="3">
        <v>41068</v>
      </c>
      <c r="AL1063" s="10">
        <f>YEAR(ufc_fights_2[[#This Row],[date]])</f>
        <v>2012</v>
      </c>
      <c r="AM1063" t="s">
        <v>4061</v>
      </c>
      <c r="AN1063">
        <v>84</v>
      </c>
      <c r="AO1063" t="s">
        <v>3918</v>
      </c>
      <c r="AP1063">
        <f>IF(ufc_fights_2[[#This Row],[winner]]="Red",ufc_fights_2[[#This Row],[r_fighter_id]],ufc_fights_2[[#This Row],[b_fighter_id]])</f>
        <v>2542</v>
      </c>
      <c r="AQ1063" t="str">
        <f>_xlfn.XLOOKUP(ufc_fights_2[[#This Row],[winnerID]],ufc_fighters[id],ufc_fighters[fighter_name],"xxx",0,1)</f>
        <v>Sean Pierson</v>
      </c>
    </row>
    <row r="1064" spans="1:43">
      <c r="A1064">
        <v>2259</v>
      </c>
      <c r="B1064">
        <v>1818</v>
      </c>
      <c r="C1064">
        <f>_xlfn.XLOOKUP(ufc_fights_2[[#This Row],[r_fighter_id]],ufc_fighters[id],ufc_fighters[year],"xxx",0,1)</f>
        <v>1984</v>
      </c>
      <c r="D1064">
        <f>_xlfn.XLOOKUP(ufc_fights_2[[#This Row],[b_fighter_id]],ufc_fighters[id],ufc_fighters[year],"Prázdné",0,1)</f>
        <v>1988</v>
      </c>
      <c r="E1064" s="10">
        <f>YEAR(ufc_fights_2[[#This Row],[date]])-ufc_fights_2[[#This Row],[r_year]]</f>
        <v>31</v>
      </c>
      <c r="F1064" s="10">
        <f>YEAR(ufc_fights_2[[#This Row],[date]])-ufc_fights_2[[#This Row],[b_year]]</f>
        <v>27</v>
      </c>
      <c r="G1064">
        <v>1</v>
      </c>
      <c r="H1064">
        <v>1</v>
      </c>
      <c r="I1064">
        <v>0.45979999999999999</v>
      </c>
      <c r="J1064">
        <v>0.55630000000000002</v>
      </c>
      <c r="K1064">
        <v>0.6159</v>
      </c>
      <c r="L1064">
        <v>0.58279999999999998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 s="2">
        <v>3.0208333333333333E-3</v>
      </c>
      <c r="T1064" s="2">
        <v>1.0995370370370371E-3</v>
      </c>
      <c r="U1064">
        <v>0.44440000000000002</v>
      </c>
      <c r="V1064">
        <v>0.52139999999999997</v>
      </c>
      <c r="W1064">
        <v>0.5</v>
      </c>
      <c r="X1064">
        <v>1</v>
      </c>
      <c r="Y1064">
        <v>0.875</v>
      </c>
      <c r="Z1064">
        <v>0.39190000000000003</v>
      </c>
      <c r="AA1064">
        <v>0.5403</v>
      </c>
      <c r="AB1064">
        <v>0.75</v>
      </c>
      <c r="AC1064">
        <v>0</v>
      </c>
      <c r="AD1064">
        <v>0.88890000000000002</v>
      </c>
      <c r="AE1064">
        <v>0.75</v>
      </c>
      <c r="AF1064" t="s">
        <v>3933</v>
      </c>
      <c r="AG1064" s="2">
        <v>1.5856481481481481E-3</v>
      </c>
      <c r="AH1064" t="s">
        <v>3911</v>
      </c>
      <c r="AI1064">
        <v>3</v>
      </c>
      <c r="AJ1064" t="s">
        <v>4004</v>
      </c>
      <c r="AK1064" s="3">
        <v>42273</v>
      </c>
      <c r="AL1064" s="10">
        <f>YEAR(ufc_fights_2[[#This Row],[date]])</f>
        <v>2015</v>
      </c>
      <c r="AM1064" t="s">
        <v>4061</v>
      </c>
      <c r="AN1064">
        <v>117</v>
      </c>
      <c r="AO1064" t="s">
        <v>3913</v>
      </c>
      <c r="AP1064">
        <f>IF(ufc_fights_2[[#This Row],[winner]]="Red",ufc_fights_2[[#This Row],[r_fighter_id]],ufc_fights_2[[#This Row],[b_fighter_id]])</f>
        <v>2259</v>
      </c>
      <c r="AQ1064" t="str">
        <f>_xlfn.XLOOKUP(ufc_fights_2[[#This Row],[winnerID]],ufc_fighters[id],ufc_fighters[fighter_name],"xxx",0,1)</f>
        <v>Keita Nakamura</v>
      </c>
    </row>
    <row r="1065" spans="1:43">
      <c r="A1065">
        <v>1152</v>
      </c>
      <c r="B1065">
        <v>2651</v>
      </c>
      <c r="C1065">
        <f>_xlfn.XLOOKUP(ufc_fights_2[[#This Row],[r_fighter_id]],ufc_fighters[id],ufc_fighters[year],"xxx",0,1)</f>
        <v>1985</v>
      </c>
      <c r="D1065">
        <f>_xlfn.XLOOKUP(ufc_fights_2[[#This Row],[b_fighter_id]],ufc_fighters[id],ufc_fighters[year],"Prázdné",0,1)</f>
        <v>1986</v>
      </c>
      <c r="E1065" s="10">
        <f>YEAR(ufc_fights_2[[#This Row],[date]])-ufc_fights_2[[#This Row],[r_year]]</f>
        <v>34</v>
      </c>
      <c r="F1065" s="10">
        <f>YEAR(ufc_fights_2[[#This Row],[date]])-ufc_fights_2[[#This Row],[b_year]]</f>
        <v>33</v>
      </c>
      <c r="G1065">
        <v>1</v>
      </c>
      <c r="H1065">
        <v>0</v>
      </c>
      <c r="I1065">
        <v>0.50749999999999995</v>
      </c>
      <c r="J1065">
        <v>0.27710000000000001</v>
      </c>
      <c r="K1065">
        <v>0.5141</v>
      </c>
      <c r="L1065">
        <v>0.27060000000000001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1.1574074074074075E-4</v>
      </c>
      <c r="T1065" s="2">
        <v>2.7777777777777778E-4</v>
      </c>
      <c r="U1065">
        <v>0.4602</v>
      </c>
      <c r="V1065">
        <v>0.1111</v>
      </c>
      <c r="W1065">
        <v>0.6</v>
      </c>
      <c r="X1065">
        <v>0.90910000000000002</v>
      </c>
      <c r="Y1065">
        <v>1</v>
      </c>
      <c r="Z1065">
        <v>0.4758</v>
      </c>
      <c r="AA1065">
        <v>0.25</v>
      </c>
      <c r="AB1065">
        <v>0.88890000000000002</v>
      </c>
      <c r="AC1065">
        <v>1</v>
      </c>
      <c r="AD1065">
        <v>1</v>
      </c>
      <c r="AE1065">
        <v>0</v>
      </c>
      <c r="AF1065" t="s">
        <v>3910</v>
      </c>
      <c r="AG1065" s="2">
        <v>1.4236111111111112E-3</v>
      </c>
      <c r="AH1065" t="s">
        <v>3911</v>
      </c>
      <c r="AI1065">
        <v>3</v>
      </c>
      <c r="AJ1065" t="s">
        <v>3938</v>
      </c>
      <c r="AK1065" s="3">
        <v>43771</v>
      </c>
      <c r="AL1065" s="10">
        <f>YEAR(ufc_fights_2[[#This Row],[date]])</f>
        <v>2019</v>
      </c>
      <c r="AM1065" t="s">
        <v>4061</v>
      </c>
      <c r="AN1065">
        <v>18</v>
      </c>
      <c r="AO1065" t="s">
        <v>3913</v>
      </c>
      <c r="AP1065">
        <f>IF(ufc_fights_2[[#This Row],[winner]]="Red",ufc_fights_2[[#This Row],[r_fighter_id]],ufc_fights_2[[#This Row],[b_fighter_id]])</f>
        <v>1152</v>
      </c>
      <c r="AQ1065" t="str">
        <f>_xlfn.XLOOKUP(ufc_fights_2[[#This Row],[winnerID]],ufc_fighters[id],ufc_fighters[fighter_name],"xxx",0,1)</f>
        <v>Lyman Good</v>
      </c>
    </row>
    <row r="1066" spans="1:43">
      <c r="A1066">
        <v>2542</v>
      </c>
      <c r="B1066">
        <v>254</v>
      </c>
      <c r="C1066">
        <f>_xlfn.XLOOKUP(ufc_fights_2[[#This Row],[r_fighter_id]],ufc_fighters[id],ufc_fighters[year],"xxx",0,1)</f>
        <v>1976</v>
      </c>
      <c r="D1066">
        <f>_xlfn.XLOOKUP(ufc_fights_2[[#This Row],[b_fighter_id]],ufc_fighters[id],ufc_fighters[year],"Prázdné",0,1)</f>
        <v>1988</v>
      </c>
      <c r="E1066" s="10">
        <f>YEAR(ufc_fights_2[[#This Row],[date]])-ufc_fights_2[[#This Row],[r_year]]</f>
        <v>36</v>
      </c>
      <c r="F1066" s="10">
        <f>YEAR(ufc_fights_2[[#This Row],[date]])-ufc_fights_2[[#This Row],[b_year]]</f>
        <v>24</v>
      </c>
      <c r="G1066">
        <v>0</v>
      </c>
      <c r="H1066">
        <v>1</v>
      </c>
      <c r="I1066">
        <v>0.46539999999999998</v>
      </c>
      <c r="J1066">
        <v>0.45500000000000002</v>
      </c>
      <c r="K1066">
        <v>0.55449999999999999</v>
      </c>
      <c r="L1066">
        <v>0.5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1.9907407407407408E-3</v>
      </c>
      <c r="T1066" s="2">
        <v>5.0925925925925921E-4</v>
      </c>
      <c r="U1066">
        <v>0.38640000000000002</v>
      </c>
      <c r="V1066">
        <v>0.36130000000000001</v>
      </c>
      <c r="W1066">
        <v>0.89470000000000005</v>
      </c>
      <c r="X1066">
        <v>0.75</v>
      </c>
      <c r="Y1066">
        <v>0.75</v>
      </c>
      <c r="Z1066">
        <v>0.44219999999999998</v>
      </c>
      <c r="AA1066">
        <v>0.41010000000000002</v>
      </c>
      <c r="AB1066">
        <v>0.85709999999999997</v>
      </c>
      <c r="AC1066">
        <v>0.875</v>
      </c>
      <c r="AD1066">
        <v>0.6</v>
      </c>
      <c r="AE1066">
        <v>0.78569999999999995</v>
      </c>
      <c r="AF1066" t="s">
        <v>3915</v>
      </c>
      <c r="AG1066" s="2">
        <v>3.472222222222222E-3</v>
      </c>
      <c r="AH1066" t="s">
        <v>3911</v>
      </c>
      <c r="AI1066">
        <v>3</v>
      </c>
      <c r="AJ1066" t="s">
        <v>3974</v>
      </c>
      <c r="AK1066" s="3">
        <v>41174</v>
      </c>
      <c r="AL1066" s="10">
        <f>YEAR(ufc_fights_2[[#This Row],[date]])</f>
        <v>2012</v>
      </c>
      <c r="AM1066" t="s">
        <v>4061</v>
      </c>
      <c r="AN1066">
        <v>65</v>
      </c>
      <c r="AO1066" t="s">
        <v>3913</v>
      </c>
      <c r="AP1066">
        <f>IF(ufc_fights_2[[#This Row],[winner]]="Red",ufc_fights_2[[#This Row],[r_fighter_id]],ufc_fights_2[[#This Row],[b_fighter_id]])</f>
        <v>2542</v>
      </c>
      <c r="AQ1066" t="str">
        <f>_xlfn.XLOOKUP(ufc_fights_2[[#This Row],[winnerID]],ufc_fighters[id],ufc_fighters[fighter_name],"xxx",0,1)</f>
        <v>Sean Pierson</v>
      </c>
    </row>
    <row r="1067" spans="1:43">
      <c r="A1067">
        <v>375</v>
      </c>
      <c r="B1067">
        <v>1409</v>
      </c>
      <c r="C1067">
        <f>_xlfn.XLOOKUP(ufc_fights_2[[#This Row],[r_fighter_id]],ufc_fighters[id],ufc_fighters[year],"xxx",0,1)</f>
        <v>1981</v>
      </c>
      <c r="D1067">
        <f>_xlfn.XLOOKUP(ufc_fights_2[[#This Row],[b_fighter_id]],ufc_fighters[id],ufc_fighters[year],"Prázdné",0,1)</f>
        <v>1983</v>
      </c>
      <c r="E1067" s="10">
        <f>YEAR(ufc_fights_2[[#This Row],[date]])-ufc_fights_2[[#This Row],[r_year]]</f>
        <v>30</v>
      </c>
      <c r="F1067" s="10">
        <f>YEAR(ufc_fights_2[[#This Row],[date]])-ufc_fights_2[[#This Row],[b_year]]</f>
        <v>28</v>
      </c>
      <c r="G1067">
        <v>0</v>
      </c>
      <c r="H1067">
        <v>0</v>
      </c>
      <c r="I1067">
        <v>0.45779999999999998</v>
      </c>
      <c r="J1067">
        <v>0.57140000000000002</v>
      </c>
      <c r="K1067">
        <v>0.66210000000000002</v>
      </c>
      <c r="L1067">
        <v>0.63039999999999996</v>
      </c>
      <c r="M1067">
        <v>0.75</v>
      </c>
      <c r="N1067">
        <v>0.45450000000000002</v>
      </c>
      <c r="O1067">
        <v>3</v>
      </c>
      <c r="P1067">
        <v>0</v>
      </c>
      <c r="Q1067">
        <v>0</v>
      </c>
      <c r="R1067">
        <v>1</v>
      </c>
      <c r="S1067" s="2">
        <v>2.476851851851852E-3</v>
      </c>
      <c r="T1067" s="2">
        <v>4.6296296296296294E-3</v>
      </c>
      <c r="U1067">
        <v>0.36620000000000003</v>
      </c>
      <c r="V1067">
        <v>0.23080000000000001</v>
      </c>
      <c r="W1067">
        <v>1</v>
      </c>
      <c r="X1067">
        <v>1</v>
      </c>
      <c r="Y1067">
        <v>0.78949999999999998</v>
      </c>
      <c r="Z1067">
        <v>0.42249999999999999</v>
      </c>
      <c r="AA1067">
        <v>0.58620000000000005</v>
      </c>
      <c r="AB1067">
        <v>0.71430000000000005</v>
      </c>
      <c r="AC1067">
        <v>0.33329999999999999</v>
      </c>
      <c r="AD1067">
        <v>0.6</v>
      </c>
      <c r="AE1067">
        <v>0.66669999999999996</v>
      </c>
      <c r="AF1067" t="s">
        <v>3915</v>
      </c>
      <c r="AG1067" s="2">
        <v>3.472222222222222E-3</v>
      </c>
      <c r="AH1067" t="s">
        <v>3911</v>
      </c>
      <c r="AI1067">
        <v>3</v>
      </c>
      <c r="AJ1067" t="s">
        <v>3928</v>
      </c>
      <c r="AK1067" s="3">
        <v>40720</v>
      </c>
      <c r="AL1067" s="10">
        <f>YEAR(ufc_fights_2[[#This Row],[date]])</f>
        <v>2011</v>
      </c>
      <c r="AM1067" t="s">
        <v>4061</v>
      </c>
      <c r="AN1067">
        <v>29</v>
      </c>
      <c r="AO1067" t="s">
        <v>3913</v>
      </c>
      <c r="AP1067">
        <f>IF(ufc_fights_2[[#This Row],[winner]]="Red",ufc_fights_2[[#This Row],[r_fighter_id]],ufc_fights_2[[#This Row],[b_fighter_id]])</f>
        <v>375</v>
      </c>
      <c r="AQ1067" t="str">
        <f>_xlfn.XLOOKUP(ufc_fights_2[[#This Row],[winnerID]],ufc_fighters[id],ufc_fighters[fighter_name],"xxx",0,1)</f>
        <v>Matt Brown</v>
      </c>
    </row>
    <row r="1068" spans="1:43">
      <c r="A1068">
        <v>969</v>
      </c>
      <c r="B1068">
        <v>665</v>
      </c>
      <c r="C1068">
        <f>_xlfn.XLOOKUP(ufc_fights_2[[#This Row],[r_fighter_id]],ufc_fighters[id],ufc_fighters[year],"xxx",0,1)</f>
        <v>1981</v>
      </c>
      <c r="D1068">
        <f>_xlfn.XLOOKUP(ufc_fights_2[[#This Row],[b_fighter_id]],ufc_fighters[id],ufc_fighters[year],"Prázdné",0,1)</f>
        <v>1980</v>
      </c>
      <c r="E1068" s="10">
        <f>YEAR(ufc_fights_2[[#This Row],[date]])-ufc_fights_2[[#This Row],[r_year]]</f>
        <v>27</v>
      </c>
      <c r="F1068" s="10">
        <f>YEAR(ufc_fights_2[[#This Row],[date]])-ufc_fights_2[[#This Row],[b_year]]</f>
        <v>28</v>
      </c>
      <c r="G1068">
        <v>0</v>
      </c>
      <c r="H1068">
        <v>0</v>
      </c>
      <c r="I1068">
        <v>0.42670000000000002</v>
      </c>
      <c r="J1068">
        <v>0.4103</v>
      </c>
      <c r="K1068">
        <v>0.65480000000000005</v>
      </c>
      <c r="L1068">
        <v>0.75229999999999997</v>
      </c>
      <c r="M1068">
        <v>0.8125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7.3495370370370372E-3</v>
      </c>
      <c r="T1068" s="2">
        <v>4.6296296296296298E-4</v>
      </c>
      <c r="U1068">
        <v>0.39389999999999997</v>
      </c>
      <c r="V1068">
        <v>0.31030000000000002</v>
      </c>
      <c r="W1068">
        <v>0.5</v>
      </c>
      <c r="X1068">
        <v>0.8</v>
      </c>
      <c r="Y1068">
        <v>0</v>
      </c>
      <c r="Z1068">
        <v>0.2</v>
      </c>
      <c r="AA1068">
        <v>0.2727</v>
      </c>
      <c r="AB1068">
        <v>0.57140000000000002</v>
      </c>
      <c r="AC1068">
        <v>0.58330000000000004</v>
      </c>
      <c r="AD1068">
        <v>0.44829999999999998</v>
      </c>
      <c r="AE1068">
        <v>0.6</v>
      </c>
      <c r="AF1068" t="s">
        <v>3915</v>
      </c>
      <c r="AG1068" s="2">
        <v>3.472222222222222E-3</v>
      </c>
      <c r="AH1068" t="s">
        <v>3911</v>
      </c>
      <c r="AI1068">
        <v>3</v>
      </c>
      <c r="AJ1068" t="s">
        <v>3928</v>
      </c>
      <c r="AK1068" s="3">
        <v>39508</v>
      </c>
      <c r="AL1068" s="10">
        <f>YEAR(ufc_fights_2[[#This Row],[date]])</f>
        <v>2008</v>
      </c>
      <c r="AM1068" t="s">
        <v>4061</v>
      </c>
      <c r="AN1068">
        <v>143</v>
      </c>
      <c r="AO1068" t="s">
        <v>3913</v>
      </c>
      <c r="AP1068">
        <f>IF(ufc_fights_2[[#This Row],[winner]]="Red",ufc_fights_2[[#This Row],[r_fighter_id]],ufc_fights_2[[#This Row],[b_fighter_id]])</f>
        <v>969</v>
      </c>
      <c r="AQ1068" t="str">
        <f>_xlfn.XLOOKUP(ufc_fights_2[[#This Row],[winnerID]],ufc_fighters[id],ufc_fighters[fighter_name],"xxx",0,1)</f>
        <v>Luigi Fioravanti</v>
      </c>
    </row>
    <row r="1069" spans="1:43">
      <c r="A1069">
        <v>3162</v>
      </c>
      <c r="B1069">
        <v>3437</v>
      </c>
      <c r="C1069">
        <f>_xlfn.XLOOKUP(ufc_fights_2[[#This Row],[r_fighter_id]],ufc_fighters[id],ufc_fighters[year],"xxx",0,1)</f>
        <v>1981</v>
      </c>
      <c r="D1069">
        <f>_xlfn.XLOOKUP(ufc_fights_2[[#This Row],[b_fighter_id]],ufc_fighters[id],ufc_fighters[year],"Prázdné",0,1)</f>
        <v>1989</v>
      </c>
      <c r="E1069" s="10">
        <f>YEAR(ufc_fights_2[[#This Row],[date]])-ufc_fights_2[[#This Row],[r_year]]</f>
        <v>34</v>
      </c>
      <c r="F1069" s="10">
        <f>YEAR(ufc_fights_2[[#This Row],[date]])-ufc_fights_2[[#This Row],[b_year]]</f>
        <v>26</v>
      </c>
      <c r="G1069">
        <v>0</v>
      </c>
      <c r="H1069">
        <v>0</v>
      </c>
      <c r="I1069">
        <v>0.5625</v>
      </c>
      <c r="J1069">
        <v>0.24529999999999999</v>
      </c>
      <c r="K1069">
        <v>0.71030000000000004</v>
      </c>
      <c r="L1069">
        <v>0.44440000000000002</v>
      </c>
      <c r="M1069">
        <v>1</v>
      </c>
      <c r="N1069">
        <v>1</v>
      </c>
      <c r="O1069">
        <v>3</v>
      </c>
      <c r="P1069">
        <v>0</v>
      </c>
      <c r="Q1069">
        <v>1</v>
      </c>
      <c r="R1069">
        <v>0</v>
      </c>
      <c r="S1069" s="2">
        <v>4.2013888888888891E-3</v>
      </c>
      <c r="T1069" s="2">
        <v>3.7615740740740739E-3</v>
      </c>
      <c r="U1069">
        <v>0.44619999999999999</v>
      </c>
      <c r="V1069">
        <v>0.23530000000000001</v>
      </c>
      <c r="W1069">
        <v>0.81820000000000004</v>
      </c>
      <c r="X1069">
        <v>0.77780000000000005</v>
      </c>
      <c r="Y1069">
        <v>0</v>
      </c>
      <c r="Z1069">
        <v>0.4118</v>
      </c>
      <c r="AA1069">
        <v>0.2041</v>
      </c>
      <c r="AB1069">
        <v>1</v>
      </c>
      <c r="AC1069">
        <v>0.5</v>
      </c>
      <c r="AD1069">
        <v>0.65710000000000002</v>
      </c>
      <c r="AE1069">
        <v>1</v>
      </c>
      <c r="AF1069" t="s">
        <v>3915</v>
      </c>
      <c r="AG1069" s="2">
        <v>3.472222222222222E-3</v>
      </c>
      <c r="AH1069" t="s">
        <v>3911</v>
      </c>
      <c r="AI1069">
        <v>3</v>
      </c>
      <c r="AJ1069" t="s">
        <v>3949</v>
      </c>
      <c r="AK1069" s="3">
        <v>42197</v>
      </c>
      <c r="AL1069" s="10">
        <f>YEAR(ufc_fights_2[[#This Row],[date]])</f>
        <v>2015</v>
      </c>
      <c r="AM1069" t="s">
        <v>4061</v>
      </c>
      <c r="AN1069">
        <v>1</v>
      </c>
      <c r="AO1069" t="s">
        <v>3913</v>
      </c>
      <c r="AP1069">
        <f>IF(ufc_fights_2[[#This Row],[winner]]="Red",ufc_fights_2[[#This Row],[r_fighter_id]],ufc_fights_2[[#This Row],[b_fighter_id]])</f>
        <v>3162</v>
      </c>
      <c r="AQ1069" t="str">
        <f>_xlfn.XLOOKUP(ufc_fights_2[[#This Row],[winnerID]],ufc_fighters[id],ufc_fighters[fighter_name],"xxx",0,1)</f>
        <v>George Sullivan</v>
      </c>
    </row>
    <row r="1070" spans="1:43">
      <c r="A1070">
        <v>3162</v>
      </c>
      <c r="B1070">
        <v>2663</v>
      </c>
      <c r="C1070">
        <f>_xlfn.XLOOKUP(ufc_fights_2[[#This Row],[r_fighter_id]],ufc_fighters[id],ufc_fighters[year],"xxx",0,1)</f>
        <v>1981</v>
      </c>
      <c r="D1070">
        <f>_xlfn.XLOOKUP(ufc_fights_2[[#This Row],[b_fighter_id]],ufc_fighters[id],ufc_fighters[year],"Prázdné",0,1)</f>
        <v>1989</v>
      </c>
      <c r="E1070" s="10">
        <f>YEAR(ufc_fights_2[[#This Row],[date]])-ufc_fights_2[[#This Row],[r_year]]</f>
        <v>33</v>
      </c>
      <c r="F1070" s="10">
        <f>YEAR(ufc_fights_2[[#This Row],[date]])-ufc_fights_2[[#This Row],[b_year]]</f>
        <v>25</v>
      </c>
      <c r="G1070">
        <v>0</v>
      </c>
      <c r="H1070">
        <v>0</v>
      </c>
      <c r="I1070">
        <v>0.34460000000000002</v>
      </c>
      <c r="J1070">
        <v>0.48570000000000002</v>
      </c>
      <c r="K1070">
        <v>0.40500000000000003</v>
      </c>
      <c r="L1070">
        <v>0.50890000000000002</v>
      </c>
      <c r="M1070">
        <v>0.1429</v>
      </c>
      <c r="N1070">
        <v>0.5</v>
      </c>
      <c r="O1070">
        <v>0</v>
      </c>
      <c r="P1070">
        <v>1</v>
      </c>
      <c r="Q1070">
        <v>0</v>
      </c>
      <c r="R1070">
        <v>0</v>
      </c>
      <c r="S1070" s="2">
        <v>1.1689814814814816E-3</v>
      </c>
      <c r="T1070" s="2">
        <v>1.7592592592592592E-3</v>
      </c>
      <c r="U1070">
        <v>0.2266</v>
      </c>
      <c r="V1070">
        <v>0.36620000000000003</v>
      </c>
      <c r="W1070">
        <v>0.5</v>
      </c>
      <c r="X1070">
        <v>0.75860000000000005</v>
      </c>
      <c r="Y1070">
        <v>1</v>
      </c>
      <c r="Z1070">
        <v>0.32119999999999999</v>
      </c>
      <c r="AA1070">
        <v>0.48420000000000002</v>
      </c>
      <c r="AB1070">
        <v>0.72729999999999995</v>
      </c>
      <c r="AC1070">
        <v>0.5</v>
      </c>
      <c r="AD1070">
        <v>0</v>
      </c>
      <c r="AE1070">
        <v>0</v>
      </c>
      <c r="AF1070" t="s">
        <v>3915</v>
      </c>
      <c r="AG1070" s="2">
        <v>3.472222222222222E-3</v>
      </c>
      <c r="AH1070" t="s">
        <v>3911</v>
      </c>
      <c r="AI1070">
        <v>3</v>
      </c>
      <c r="AJ1070" t="s">
        <v>3925</v>
      </c>
      <c r="AK1070" s="3">
        <v>41664</v>
      </c>
      <c r="AL1070" s="10">
        <f>YEAR(ufc_fights_2[[#This Row],[date]])</f>
        <v>2014</v>
      </c>
      <c r="AM1070" t="s">
        <v>4061</v>
      </c>
      <c r="AN1070">
        <v>8</v>
      </c>
      <c r="AO1070" t="s">
        <v>3913</v>
      </c>
      <c r="AP1070">
        <f>IF(ufc_fights_2[[#This Row],[winner]]="Red",ufc_fights_2[[#This Row],[r_fighter_id]],ufc_fights_2[[#This Row],[b_fighter_id]])</f>
        <v>3162</v>
      </c>
      <c r="AQ1070" t="str">
        <f>_xlfn.XLOOKUP(ufc_fights_2[[#This Row],[winnerID]],ufc_fighters[id],ufc_fighters[fighter_name],"xxx",0,1)</f>
        <v>George Sullivan</v>
      </c>
    </row>
    <row r="1071" spans="1:43">
      <c r="A1071">
        <v>523</v>
      </c>
      <c r="B1071">
        <v>3256</v>
      </c>
      <c r="C1071">
        <f>_xlfn.XLOOKUP(ufc_fights_2[[#This Row],[r_fighter_id]],ufc_fighters[id],ufc_fighters[year],"xxx",0,1)</f>
        <v>1983</v>
      </c>
      <c r="D1071">
        <f>_xlfn.XLOOKUP(ufc_fights_2[[#This Row],[b_fighter_id]],ufc_fighters[id],ufc_fighters[year],"Prázdné",0,1)</f>
        <v>1992</v>
      </c>
      <c r="E1071" s="10">
        <f>YEAR(ufc_fights_2[[#This Row],[date]])-ufc_fights_2[[#This Row],[r_year]]</f>
        <v>34</v>
      </c>
      <c r="F1071" s="10">
        <f>YEAR(ufc_fights_2[[#This Row],[date]])-ufc_fights_2[[#This Row],[b_year]]</f>
        <v>25</v>
      </c>
      <c r="G1071">
        <v>0</v>
      </c>
      <c r="H1071">
        <v>1</v>
      </c>
      <c r="I1071">
        <v>0.58330000000000004</v>
      </c>
      <c r="J1071">
        <v>0.43640000000000001</v>
      </c>
      <c r="K1071">
        <v>0.58330000000000004</v>
      </c>
      <c r="L1071">
        <v>0.43640000000000001</v>
      </c>
      <c r="M1071">
        <v>0.5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3.3564814814814812E-4</v>
      </c>
      <c r="T1071" s="2">
        <v>4.6296296296296294E-5</v>
      </c>
      <c r="U1071">
        <v>0.25</v>
      </c>
      <c r="V1071">
        <v>0.4259</v>
      </c>
      <c r="W1071">
        <v>0.625</v>
      </c>
      <c r="X1071">
        <v>0.875</v>
      </c>
      <c r="Y1071">
        <v>1</v>
      </c>
      <c r="Z1071">
        <v>0.56520000000000004</v>
      </c>
      <c r="AA1071">
        <v>0.45</v>
      </c>
      <c r="AB1071">
        <v>1</v>
      </c>
      <c r="AC1071">
        <v>0.36359999999999998</v>
      </c>
      <c r="AD1071">
        <v>0</v>
      </c>
      <c r="AE1071">
        <v>0.5</v>
      </c>
      <c r="AF1071" t="s">
        <v>3910</v>
      </c>
      <c r="AG1071" s="2">
        <v>3.0092592592592593E-3</v>
      </c>
      <c r="AH1071" t="s">
        <v>3927</v>
      </c>
      <c r="AI1071">
        <v>5</v>
      </c>
      <c r="AJ1071" t="s">
        <v>3931</v>
      </c>
      <c r="AK1071" s="3">
        <v>43029</v>
      </c>
      <c r="AL1071" s="10">
        <f>YEAR(ufc_fights_2[[#This Row],[date]])</f>
        <v>2017</v>
      </c>
      <c r="AM1071" t="s">
        <v>4061</v>
      </c>
      <c r="AN1071">
        <v>103</v>
      </c>
      <c r="AO1071" t="s">
        <v>3918</v>
      </c>
      <c r="AP1071">
        <f>IF(ufc_fights_2[[#This Row],[winner]]="Red",ufc_fights_2[[#This Row],[r_fighter_id]],ufc_fights_2[[#This Row],[b_fighter_id]])</f>
        <v>3256</v>
      </c>
      <c r="AQ1071" t="str">
        <f>_xlfn.XLOOKUP(ufc_fights_2[[#This Row],[winnerID]],ufc_fighters[id],ufc_fighters[fighter_name],"xxx",0,1)</f>
        <v>Darren Till</v>
      </c>
    </row>
    <row r="1072" spans="1:43">
      <c r="A1072">
        <v>3248</v>
      </c>
      <c r="B1072">
        <v>3256</v>
      </c>
      <c r="C1072">
        <f>_xlfn.XLOOKUP(ufc_fights_2[[#This Row],[r_fighter_id]],ufc_fighters[id],ufc_fighters[year],"xxx",0,1)</f>
        <v>1983</v>
      </c>
      <c r="D1072">
        <f>_xlfn.XLOOKUP(ufc_fights_2[[#This Row],[b_fighter_id]],ufc_fighters[id],ufc_fighters[year],"Prázdné",0,1)</f>
        <v>1992</v>
      </c>
      <c r="E1072" s="10">
        <f>YEAR(ufc_fights_2[[#This Row],[date]])-ufc_fights_2[[#This Row],[r_year]]</f>
        <v>35</v>
      </c>
      <c r="F1072" s="10">
        <f>YEAR(ufc_fights_2[[#This Row],[date]])-ufc_fights_2[[#This Row],[b_year]]</f>
        <v>26</v>
      </c>
      <c r="G1072">
        <v>0</v>
      </c>
      <c r="H1072">
        <v>1</v>
      </c>
      <c r="I1072">
        <v>0.23810000000000001</v>
      </c>
      <c r="J1072">
        <v>0.30159999999999998</v>
      </c>
      <c r="K1072">
        <v>0.24410000000000001</v>
      </c>
      <c r="L1072">
        <v>0.31009999999999999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</v>
      </c>
      <c r="T1072" s="2">
        <v>1.6203703703703703E-4</v>
      </c>
      <c r="U1072">
        <v>8.6999999999999994E-2</v>
      </c>
      <c r="V1072">
        <v>0.2069</v>
      </c>
      <c r="W1072">
        <v>0.68420000000000003</v>
      </c>
      <c r="X1072">
        <v>0.6</v>
      </c>
      <c r="Y1072">
        <v>0.55559999999999998</v>
      </c>
      <c r="Z1072">
        <v>0.23200000000000001</v>
      </c>
      <c r="AA1072">
        <v>0.28100000000000003</v>
      </c>
      <c r="AB1072">
        <v>1</v>
      </c>
      <c r="AC1072">
        <v>0.8</v>
      </c>
      <c r="AD1072">
        <v>0</v>
      </c>
      <c r="AE1072">
        <v>0</v>
      </c>
      <c r="AF1072" t="s">
        <v>3915</v>
      </c>
      <c r="AG1072" s="2">
        <v>3.472222222222222E-3</v>
      </c>
      <c r="AH1072" t="s">
        <v>3927</v>
      </c>
      <c r="AI1072">
        <v>5</v>
      </c>
      <c r="AJ1072" t="s">
        <v>3931</v>
      </c>
      <c r="AK1072" s="3">
        <v>43247</v>
      </c>
      <c r="AL1072" s="10">
        <f>YEAR(ufc_fights_2[[#This Row],[date]])</f>
        <v>2018</v>
      </c>
      <c r="AM1072" t="s">
        <v>4061</v>
      </c>
      <c r="AN1072">
        <v>99</v>
      </c>
      <c r="AO1072" t="s">
        <v>3918</v>
      </c>
      <c r="AP1072">
        <f>IF(ufc_fights_2[[#This Row],[winner]]="Red",ufc_fights_2[[#This Row],[r_fighter_id]],ufc_fights_2[[#This Row],[b_fighter_id]])</f>
        <v>3256</v>
      </c>
      <c r="AQ1072" t="str">
        <f>_xlfn.XLOOKUP(ufc_fights_2[[#This Row],[winnerID]],ufc_fighters[id],ufc_fighters[fighter_name],"xxx",0,1)</f>
        <v>Darren Till</v>
      </c>
    </row>
    <row r="1073" spans="1:43">
      <c r="A1073">
        <v>3256</v>
      </c>
      <c r="B1073">
        <v>171</v>
      </c>
      <c r="C1073">
        <f>_xlfn.XLOOKUP(ufc_fights_2[[#This Row],[r_fighter_id]],ufc_fighters[id],ufc_fighters[year],"xxx",0,1)</f>
        <v>1992</v>
      </c>
      <c r="D1073">
        <f>_xlfn.XLOOKUP(ufc_fights_2[[#This Row],[b_fighter_id]],ufc_fighters[id],ufc_fighters[year],"Prázdné",0,1)</f>
        <v>1992</v>
      </c>
      <c r="E1073" s="10">
        <f>YEAR(ufc_fights_2[[#This Row],[date]])-ufc_fights_2[[#This Row],[r_year]]</f>
        <v>25</v>
      </c>
      <c r="F1073" s="10">
        <f>YEAR(ufc_fights_2[[#This Row],[date]])-ufc_fights_2[[#This Row],[b_year]]</f>
        <v>25</v>
      </c>
      <c r="G1073">
        <v>1</v>
      </c>
      <c r="H1073">
        <v>0</v>
      </c>
      <c r="I1073">
        <v>0.44929999999999998</v>
      </c>
      <c r="J1073">
        <v>0.25</v>
      </c>
      <c r="K1073">
        <v>0.45829999999999999</v>
      </c>
      <c r="L1073">
        <v>0.32279999999999998</v>
      </c>
      <c r="M1073">
        <v>0.66669999999999996</v>
      </c>
      <c r="N1073">
        <v>0</v>
      </c>
      <c r="O1073">
        <v>0</v>
      </c>
      <c r="P1073">
        <v>1</v>
      </c>
      <c r="Q1073">
        <v>0</v>
      </c>
      <c r="R1073">
        <v>0</v>
      </c>
      <c r="S1073" s="2">
        <v>2.0370370370370369E-3</v>
      </c>
      <c r="T1073" s="2">
        <v>5.3240740740740744E-4</v>
      </c>
      <c r="U1073">
        <v>0.41539999999999999</v>
      </c>
      <c r="V1073">
        <v>0.2</v>
      </c>
      <c r="W1073">
        <v>1</v>
      </c>
      <c r="X1073">
        <v>1</v>
      </c>
      <c r="Y1073">
        <v>1</v>
      </c>
      <c r="Z1073">
        <v>0.34549999999999997</v>
      </c>
      <c r="AA1073">
        <v>0.14130000000000001</v>
      </c>
      <c r="AB1073">
        <v>1</v>
      </c>
      <c r="AC1073">
        <v>0.73329999999999995</v>
      </c>
      <c r="AD1073">
        <v>0.84619999999999995</v>
      </c>
      <c r="AE1073">
        <v>0.8</v>
      </c>
      <c r="AF1073" t="s">
        <v>3915</v>
      </c>
      <c r="AG1073" s="2">
        <v>3.472222222222222E-3</v>
      </c>
      <c r="AH1073" t="s">
        <v>3911</v>
      </c>
      <c r="AI1073">
        <v>3</v>
      </c>
      <c r="AJ1073" t="s">
        <v>4007</v>
      </c>
      <c r="AK1073" s="3">
        <v>42883</v>
      </c>
      <c r="AL1073" s="10">
        <f>YEAR(ufc_fights_2[[#This Row],[date]])</f>
        <v>2017</v>
      </c>
      <c r="AM1073" t="s">
        <v>4061</v>
      </c>
      <c r="AN1073">
        <v>86</v>
      </c>
      <c r="AO1073" t="s">
        <v>3913</v>
      </c>
      <c r="AP1073">
        <f>IF(ufc_fights_2[[#This Row],[winner]]="Red",ufc_fights_2[[#This Row],[r_fighter_id]],ufc_fights_2[[#This Row],[b_fighter_id]])</f>
        <v>3256</v>
      </c>
      <c r="AQ1073" t="str">
        <f>_xlfn.XLOOKUP(ufc_fights_2[[#This Row],[winnerID]],ufc_fighters[id],ufc_fighters[fighter_name],"xxx",0,1)</f>
        <v>Darren Till</v>
      </c>
    </row>
    <row r="1074" spans="1:43">
      <c r="A1074">
        <v>2380</v>
      </c>
      <c r="B1074">
        <v>3256</v>
      </c>
      <c r="C1074">
        <f>_xlfn.XLOOKUP(ufc_fights_2[[#This Row],[r_fighter_id]],ufc_fighters[id],ufc_fighters[year],"xxx",0,1)</f>
        <v>1983</v>
      </c>
      <c r="D1074">
        <f>_xlfn.XLOOKUP(ufc_fights_2[[#This Row],[b_fighter_id]],ufc_fighters[id],ufc_fighters[year],"Prázdné",0,1)</f>
        <v>1992</v>
      </c>
      <c r="E1074" s="10">
        <f>YEAR(ufc_fights_2[[#This Row],[date]])-ufc_fights_2[[#This Row],[r_year]]</f>
        <v>32</v>
      </c>
      <c r="F1074" s="10">
        <f>YEAR(ufc_fights_2[[#This Row],[date]])-ufc_fights_2[[#This Row],[b_year]]</f>
        <v>23</v>
      </c>
      <c r="G1074">
        <v>0</v>
      </c>
      <c r="H1074">
        <v>0</v>
      </c>
      <c r="I1074">
        <v>0.56410000000000005</v>
      </c>
      <c r="J1074">
        <v>0.60980000000000001</v>
      </c>
      <c r="K1074">
        <v>0.58540000000000003</v>
      </c>
      <c r="L1074">
        <v>0.61899999999999999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1.3773148148148147E-3</v>
      </c>
      <c r="T1074" s="2">
        <v>7.6388888888888893E-4</v>
      </c>
      <c r="U1074">
        <v>0.21429999999999999</v>
      </c>
      <c r="V1074">
        <v>0.53569999999999995</v>
      </c>
      <c r="W1074">
        <v>1</v>
      </c>
      <c r="X1074">
        <v>0.75</v>
      </c>
      <c r="Y1074">
        <v>1</v>
      </c>
      <c r="Z1074">
        <v>0.22220000000000001</v>
      </c>
      <c r="AA1074">
        <v>0.56669999999999998</v>
      </c>
      <c r="AB1074">
        <v>0.85709999999999997</v>
      </c>
      <c r="AC1074">
        <v>0</v>
      </c>
      <c r="AD1074">
        <v>0</v>
      </c>
      <c r="AE1074">
        <v>0.8</v>
      </c>
      <c r="AF1074" t="s">
        <v>3910</v>
      </c>
      <c r="AG1074" s="2">
        <v>1.1226851851851851E-3</v>
      </c>
      <c r="AH1074" t="s">
        <v>3911</v>
      </c>
      <c r="AI1074">
        <v>3</v>
      </c>
      <c r="AJ1074" t="s">
        <v>3988</v>
      </c>
      <c r="AK1074" s="3">
        <v>42154</v>
      </c>
      <c r="AL1074" s="10">
        <f>YEAR(ufc_fights_2[[#This Row],[date]])</f>
        <v>2015</v>
      </c>
      <c r="AM1074" t="s">
        <v>4061</v>
      </c>
      <c r="AN1074">
        <v>47</v>
      </c>
      <c r="AO1074" t="s">
        <v>3918</v>
      </c>
      <c r="AP1074">
        <f>IF(ufc_fights_2[[#This Row],[winner]]="Red",ufc_fights_2[[#This Row],[r_fighter_id]],ufc_fights_2[[#This Row],[b_fighter_id]])</f>
        <v>3256</v>
      </c>
      <c r="AQ1074" t="str">
        <f>_xlfn.XLOOKUP(ufc_fights_2[[#This Row],[winnerID]],ufc_fighters[id],ufc_fighters[fighter_name],"xxx",0,1)</f>
        <v>Darren Till</v>
      </c>
    </row>
    <row r="1075" spans="1:43">
      <c r="A1075">
        <v>969</v>
      </c>
      <c r="B1075">
        <v>935</v>
      </c>
      <c r="C1075">
        <f>_xlfn.XLOOKUP(ufc_fights_2[[#This Row],[r_fighter_id]],ufc_fighters[id],ufc_fighters[year],"xxx",0,1)</f>
        <v>1981</v>
      </c>
      <c r="D1075">
        <f>_xlfn.XLOOKUP(ufc_fights_2[[#This Row],[b_fighter_id]],ufc_fighters[id],ufc_fighters[year],"Prázdné",0,1)</f>
        <v>1980</v>
      </c>
      <c r="E1075" s="10">
        <f>YEAR(ufc_fights_2[[#This Row],[date]])-ufc_fights_2[[#This Row],[r_year]]</f>
        <v>27</v>
      </c>
      <c r="F1075" s="10">
        <f>YEAR(ufc_fights_2[[#This Row],[date]])-ufc_fights_2[[#This Row],[b_year]]</f>
        <v>28</v>
      </c>
      <c r="G1075">
        <v>0</v>
      </c>
      <c r="H1075">
        <v>0</v>
      </c>
      <c r="I1075">
        <v>0.54549999999999998</v>
      </c>
      <c r="J1075">
        <v>0.3448</v>
      </c>
      <c r="K1075">
        <v>0.71940000000000004</v>
      </c>
      <c r="L1075">
        <v>0.42420000000000002</v>
      </c>
      <c r="M1075">
        <v>0.8</v>
      </c>
      <c r="N1075">
        <v>0.5</v>
      </c>
      <c r="O1075">
        <v>5</v>
      </c>
      <c r="P1075">
        <v>1</v>
      </c>
      <c r="Q1075">
        <v>0</v>
      </c>
      <c r="R1075">
        <v>0</v>
      </c>
      <c r="S1075" s="2">
        <v>6.851851851851852E-3</v>
      </c>
      <c r="T1075" s="2">
        <v>3.4722222222222224E-4</v>
      </c>
      <c r="U1075">
        <v>0.40539999999999998</v>
      </c>
      <c r="V1075">
        <v>0.1176</v>
      </c>
      <c r="W1075">
        <v>0.75</v>
      </c>
      <c r="X1075">
        <v>0.85709999999999997</v>
      </c>
      <c r="Y1075">
        <v>0.5</v>
      </c>
      <c r="Z1075">
        <v>0.48</v>
      </c>
      <c r="AA1075">
        <v>0.16669999999999999</v>
      </c>
      <c r="AB1075">
        <v>0.5</v>
      </c>
      <c r="AC1075">
        <v>0.85709999999999997</v>
      </c>
      <c r="AD1075">
        <v>0.66669999999999996</v>
      </c>
      <c r="AE1075">
        <v>0.25</v>
      </c>
      <c r="AF1075" t="s">
        <v>3915</v>
      </c>
      <c r="AG1075" s="2">
        <v>3.472222222222222E-3</v>
      </c>
      <c r="AH1075" t="s">
        <v>3911</v>
      </c>
      <c r="AI1075">
        <v>3</v>
      </c>
      <c r="AJ1075" t="s">
        <v>4105</v>
      </c>
      <c r="AK1075" s="3">
        <v>39792</v>
      </c>
      <c r="AL1075" s="10">
        <f>YEAR(ufc_fights_2[[#This Row],[date]])</f>
        <v>2008</v>
      </c>
      <c r="AM1075" t="s">
        <v>4061</v>
      </c>
      <c r="AN1075">
        <v>159</v>
      </c>
      <c r="AO1075" t="s">
        <v>3913</v>
      </c>
      <c r="AP1075">
        <f>IF(ufc_fights_2[[#This Row],[winner]]="Red",ufc_fights_2[[#This Row],[r_fighter_id]],ufc_fights_2[[#This Row],[b_fighter_id]])</f>
        <v>969</v>
      </c>
      <c r="AQ1075" t="str">
        <f>_xlfn.XLOOKUP(ufc_fights_2[[#This Row],[winnerID]],ufc_fighters[id],ufc_fighters[fighter_name],"xxx",0,1)</f>
        <v>Luigi Fioravanti</v>
      </c>
    </row>
    <row r="1076" spans="1:43">
      <c r="A1076">
        <v>127</v>
      </c>
      <c r="B1076">
        <v>3162</v>
      </c>
      <c r="C1076">
        <f>_xlfn.XLOOKUP(ufc_fights_2[[#This Row],[r_fighter_id]],ufc_fighters[id],ufc_fighters[year],"xxx",0,1)</f>
        <v>1980</v>
      </c>
      <c r="D1076">
        <f>_xlfn.XLOOKUP(ufc_fights_2[[#This Row],[b_fighter_id]],ufc_fighters[id],ufc_fighters[year],"Prázdné",0,1)</f>
        <v>1981</v>
      </c>
      <c r="E1076" s="10">
        <f>YEAR(ufc_fights_2[[#This Row],[date]])-ufc_fights_2[[#This Row],[r_year]]</f>
        <v>34</v>
      </c>
      <c r="F1076" s="10">
        <f>YEAR(ufc_fights_2[[#This Row],[date]])-ufc_fights_2[[#This Row],[b_year]]</f>
        <v>33</v>
      </c>
      <c r="G1076">
        <v>0</v>
      </c>
      <c r="H1076">
        <v>0</v>
      </c>
      <c r="I1076">
        <v>0.4</v>
      </c>
      <c r="J1076">
        <v>0.6825</v>
      </c>
      <c r="K1076">
        <v>0.4</v>
      </c>
      <c r="L1076">
        <v>0.81020000000000003</v>
      </c>
      <c r="M1076">
        <v>0.28570000000000001</v>
      </c>
      <c r="N1076">
        <v>0.5</v>
      </c>
      <c r="O1076">
        <v>0</v>
      </c>
      <c r="P1076">
        <v>0</v>
      </c>
      <c r="Q1076">
        <v>0</v>
      </c>
      <c r="R1076">
        <v>0</v>
      </c>
      <c r="S1076" s="2">
        <v>0</v>
      </c>
      <c r="T1076" s="2">
        <v>3.7499999999999999E-3</v>
      </c>
      <c r="U1076">
        <v>0.2</v>
      </c>
      <c r="V1076">
        <v>0.61539999999999995</v>
      </c>
      <c r="W1076">
        <v>0.4</v>
      </c>
      <c r="X1076">
        <v>0.8</v>
      </c>
      <c r="Y1076">
        <v>1</v>
      </c>
      <c r="Z1076">
        <v>0.36840000000000001</v>
      </c>
      <c r="AA1076">
        <v>0.20830000000000001</v>
      </c>
      <c r="AB1076">
        <v>1</v>
      </c>
      <c r="AC1076">
        <v>1</v>
      </c>
      <c r="AD1076">
        <v>0</v>
      </c>
      <c r="AE1076">
        <v>0.97299999999999998</v>
      </c>
      <c r="AF1076" t="s">
        <v>3910</v>
      </c>
      <c r="AG1076" s="2">
        <v>1.7476851851851852E-3</v>
      </c>
      <c r="AH1076" t="s">
        <v>3911</v>
      </c>
      <c r="AI1076">
        <v>3</v>
      </c>
      <c r="AJ1076" t="s">
        <v>3988</v>
      </c>
      <c r="AK1076" s="3">
        <v>41895</v>
      </c>
      <c r="AL1076" s="10">
        <f>YEAR(ufc_fights_2[[#This Row],[date]])</f>
        <v>2014</v>
      </c>
      <c r="AM1076" t="s">
        <v>4061</v>
      </c>
      <c r="AN1076">
        <v>44</v>
      </c>
      <c r="AO1076" t="s">
        <v>3918</v>
      </c>
      <c r="AP1076">
        <f>IF(ufc_fights_2[[#This Row],[winner]]="Red",ufc_fights_2[[#This Row],[r_fighter_id]],ufc_fights_2[[#This Row],[b_fighter_id]])</f>
        <v>3162</v>
      </c>
      <c r="AQ1076" t="str">
        <f>_xlfn.XLOOKUP(ufc_fights_2[[#This Row],[winnerID]],ufc_fighters[id],ufc_fighters[fighter_name],"xxx",0,1)</f>
        <v>George Sullivan</v>
      </c>
    </row>
    <row r="1077" spans="1:43">
      <c r="A1077">
        <v>375</v>
      </c>
      <c r="B1077">
        <v>3480</v>
      </c>
      <c r="C1077">
        <f>_xlfn.XLOOKUP(ufc_fights_2[[#This Row],[r_fighter_id]],ufc_fighters[id],ufc_fighters[year],"xxx",0,1)</f>
        <v>1981</v>
      </c>
      <c r="D1077">
        <f>_xlfn.XLOOKUP(ufc_fights_2[[#This Row],[b_fighter_id]],ufc_fighters[id],ufc_fighters[year],"Prázdné",0,1)</f>
        <v>1978</v>
      </c>
      <c r="E1077" s="10">
        <f>YEAR(ufc_fights_2[[#This Row],[date]])-ufc_fights_2[[#This Row],[r_year]]</f>
        <v>28</v>
      </c>
      <c r="F1077" s="10">
        <f>YEAR(ufc_fights_2[[#This Row],[date]])-ufc_fights_2[[#This Row],[b_year]]</f>
        <v>31</v>
      </c>
      <c r="G1077">
        <v>1</v>
      </c>
      <c r="H1077">
        <v>0</v>
      </c>
      <c r="I1077">
        <v>0.6</v>
      </c>
      <c r="J1077">
        <v>0.35849999999999999</v>
      </c>
      <c r="K1077">
        <v>0.69069999999999998</v>
      </c>
      <c r="L1077">
        <v>0.59789999999999999</v>
      </c>
      <c r="M1077">
        <v>0</v>
      </c>
      <c r="N1077">
        <v>0.1</v>
      </c>
      <c r="O1077">
        <v>3</v>
      </c>
      <c r="P1077">
        <v>3</v>
      </c>
      <c r="Q1077">
        <v>0</v>
      </c>
      <c r="R1077">
        <v>2</v>
      </c>
      <c r="S1077" s="2">
        <v>1.9097222222222222E-3</v>
      </c>
      <c r="T1077" s="2">
        <v>4.2939814814814811E-3</v>
      </c>
      <c r="U1077">
        <v>0.5625</v>
      </c>
      <c r="V1077">
        <v>0.30230000000000001</v>
      </c>
      <c r="W1077">
        <v>0.88890000000000002</v>
      </c>
      <c r="X1077">
        <v>0.5</v>
      </c>
      <c r="Y1077">
        <v>0.625</v>
      </c>
      <c r="Z1077">
        <v>0.54049999999999998</v>
      </c>
      <c r="AA1077">
        <v>0.3478</v>
      </c>
      <c r="AB1077">
        <v>0.46150000000000002</v>
      </c>
      <c r="AC1077">
        <v>0.6</v>
      </c>
      <c r="AD1077">
        <v>0.76</v>
      </c>
      <c r="AE1077">
        <v>0</v>
      </c>
      <c r="AF1077" t="s">
        <v>3910</v>
      </c>
      <c r="AG1077" s="2">
        <v>1.7013888888888888E-3</v>
      </c>
      <c r="AH1077" t="s">
        <v>3911</v>
      </c>
      <c r="AI1077">
        <v>3</v>
      </c>
      <c r="AJ1077" t="s">
        <v>3961</v>
      </c>
      <c r="AK1077" s="3">
        <v>40131</v>
      </c>
      <c r="AL1077" s="10">
        <f>YEAR(ufc_fights_2[[#This Row],[date]])</f>
        <v>2009</v>
      </c>
      <c r="AM1077" t="s">
        <v>4061</v>
      </c>
      <c r="AN1077">
        <v>33</v>
      </c>
      <c r="AO1077" t="s">
        <v>3913</v>
      </c>
      <c r="AP1077">
        <f>IF(ufc_fights_2[[#This Row],[winner]]="Red",ufc_fights_2[[#This Row],[r_fighter_id]],ufc_fights_2[[#This Row],[b_fighter_id]])</f>
        <v>375</v>
      </c>
      <c r="AQ1077" t="str">
        <f>_xlfn.XLOOKUP(ufc_fights_2[[#This Row],[winnerID]],ufc_fighters[id],ufc_fighters[fighter_name],"xxx",0,1)</f>
        <v>Matt Brown</v>
      </c>
    </row>
    <row r="1078" spans="1:43">
      <c r="A1078">
        <v>3256</v>
      </c>
      <c r="B1078">
        <v>3358</v>
      </c>
      <c r="C1078">
        <f>_xlfn.XLOOKUP(ufc_fights_2[[#This Row],[r_fighter_id]],ufc_fighters[id],ufc_fighters[year],"xxx",0,1)</f>
        <v>1992</v>
      </c>
      <c r="D1078">
        <f>_xlfn.XLOOKUP(ufc_fights_2[[#This Row],[b_fighter_id]],ufc_fighters[id],ufc_fighters[year],"Prázdné",0,1)</f>
        <v>1988</v>
      </c>
      <c r="E1078" s="10">
        <f>YEAR(ufc_fights_2[[#This Row],[date]])-ufc_fights_2[[#This Row],[r_year]]</f>
        <v>25</v>
      </c>
      <c r="F1078" s="10">
        <f>YEAR(ufc_fights_2[[#This Row],[date]])-ufc_fights_2[[#This Row],[b_year]]</f>
        <v>29</v>
      </c>
      <c r="G1078">
        <v>0</v>
      </c>
      <c r="H1078">
        <v>0</v>
      </c>
      <c r="I1078">
        <v>0.56320000000000003</v>
      </c>
      <c r="J1078">
        <v>0.2361</v>
      </c>
      <c r="K1078">
        <v>0.56820000000000004</v>
      </c>
      <c r="L1078">
        <v>0.38119999999999998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1.9791666666666668E-3</v>
      </c>
      <c r="T1078" s="2">
        <v>2.3148148148148147E-5</v>
      </c>
      <c r="U1078">
        <v>0.53159999999999996</v>
      </c>
      <c r="V1078">
        <v>0.14680000000000001</v>
      </c>
      <c r="W1078">
        <v>1</v>
      </c>
      <c r="X1078">
        <v>0.85709999999999997</v>
      </c>
      <c r="Y1078">
        <v>0.57140000000000002</v>
      </c>
      <c r="Z1078">
        <v>0.47760000000000002</v>
      </c>
      <c r="AA1078">
        <v>0.22700000000000001</v>
      </c>
      <c r="AB1078">
        <v>1</v>
      </c>
      <c r="AC1078">
        <v>0</v>
      </c>
      <c r="AD1078">
        <v>0.84209999999999996</v>
      </c>
      <c r="AE1078">
        <v>1</v>
      </c>
      <c r="AF1078" t="s">
        <v>3915</v>
      </c>
      <c r="AG1078" s="2">
        <v>3.472222222222222E-3</v>
      </c>
      <c r="AH1078" t="s">
        <v>3911</v>
      </c>
      <c r="AI1078">
        <v>3</v>
      </c>
      <c r="AJ1078" t="s">
        <v>3931</v>
      </c>
      <c r="AK1078" s="3">
        <v>42980</v>
      </c>
      <c r="AL1078" s="10">
        <f>YEAR(ufc_fights_2[[#This Row],[date]])</f>
        <v>2017</v>
      </c>
      <c r="AM1078" t="s">
        <v>4061</v>
      </c>
      <c r="AN1078">
        <v>24</v>
      </c>
      <c r="AO1078" t="s">
        <v>3913</v>
      </c>
      <c r="AP1078">
        <f>IF(ufc_fights_2[[#This Row],[winner]]="Red",ufc_fights_2[[#This Row],[r_fighter_id]],ufc_fights_2[[#This Row],[b_fighter_id]])</f>
        <v>3256</v>
      </c>
      <c r="AQ1078" t="str">
        <f>_xlfn.XLOOKUP(ufc_fights_2[[#This Row],[winnerID]],ufc_fighters[id],ufc_fighters[fighter_name],"xxx",0,1)</f>
        <v>Darren Till</v>
      </c>
    </row>
    <row r="1079" spans="1:43">
      <c r="A1079">
        <v>644</v>
      </c>
      <c r="B1079">
        <v>1152</v>
      </c>
      <c r="C1079">
        <f>_xlfn.XLOOKUP(ufc_fights_2[[#This Row],[r_fighter_id]],ufc_fighters[id],ufc_fighters[year],"xxx",0,1)</f>
        <v>1986</v>
      </c>
      <c r="D1079">
        <f>_xlfn.XLOOKUP(ufc_fights_2[[#This Row],[b_fighter_id]],ufc_fighters[id],ufc_fighters[year],"Prázdné",0,1)</f>
        <v>1985</v>
      </c>
      <c r="E1079" s="10">
        <f>YEAR(ufc_fights_2[[#This Row],[date]])-ufc_fights_2[[#This Row],[r_year]]</f>
        <v>29</v>
      </c>
      <c r="F1079" s="10">
        <f>YEAR(ufc_fights_2[[#This Row],[date]])-ufc_fights_2[[#This Row],[b_year]]</f>
        <v>30</v>
      </c>
      <c r="G1079">
        <v>0</v>
      </c>
      <c r="H1079">
        <v>1</v>
      </c>
      <c r="I1079">
        <v>0.20619999999999999</v>
      </c>
      <c r="J1079">
        <v>0.51890000000000003</v>
      </c>
      <c r="K1079">
        <v>0.23760000000000001</v>
      </c>
      <c r="L1079">
        <v>0.55649999999999999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3.3564814814814812E-4</v>
      </c>
      <c r="T1079" s="2">
        <v>3.0092592592592595E-4</v>
      </c>
      <c r="U1079">
        <v>0.1429</v>
      </c>
      <c r="V1079">
        <v>0.46589999999999998</v>
      </c>
      <c r="W1079">
        <v>0.28570000000000001</v>
      </c>
      <c r="X1079">
        <v>1</v>
      </c>
      <c r="Y1079">
        <v>0.875</v>
      </c>
      <c r="Z1079">
        <v>0.1648</v>
      </c>
      <c r="AA1079">
        <v>0.47189999999999999</v>
      </c>
      <c r="AB1079">
        <v>0.83330000000000004</v>
      </c>
      <c r="AC1079">
        <v>1</v>
      </c>
      <c r="AD1079">
        <v>0</v>
      </c>
      <c r="AE1079">
        <v>0.69230000000000003</v>
      </c>
      <c r="AF1079" t="s">
        <v>3910</v>
      </c>
      <c r="AG1079" s="2">
        <v>2.5115740740740741E-3</v>
      </c>
      <c r="AH1079" t="s">
        <v>3911</v>
      </c>
      <c r="AI1079">
        <v>3</v>
      </c>
      <c r="AJ1079" t="s">
        <v>3924</v>
      </c>
      <c r="AK1079" s="3">
        <v>42200</v>
      </c>
      <c r="AL1079" s="10">
        <f>YEAR(ufc_fights_2[[#This Row],[date]])</f>
        <v>2015</v>
      </c>
      <c r="AM1079" t="s">
        <v>4061</v>
      </c>
      <c r="AN1079">
        <v>116</v>
      </c>
      <c r="AO1079" t="s">
        <v>3918</v>
      </c>
      <c r="AP1079">
        <f>IF(ufc_fights_2[[#This Row],[winner]]="Red",ufc_fights_2[[#This Row],[r_fighter_id]],ufc_fights_2[[#This Row],[b_fighter_id]])</f>
        <v>1152</v>
      </c>
      <c r="AQ1079" t="str">
        <f>_xlfn.XLOOKUP(ufc_fights_2[[#This Row],[winnerID]],ufc_fighters[id],ufc_fighters[fighter_name],"xxx",0,1)</f>
        <v>Lyman Good</v>
      </c>
    </row>
    <row r="1080" spans="1:43">
      <c r="A1080">
        <v>1152</v>
      </c>
      <c r="B1080">
        <v>2884</v>
      </c>
      <c r="C1080">
        <f>_xlfn.XLOOKUP(ufc_fights_2[[#This Row],[r_fighter_id]],ufc_fighters[id],ufc_fighters[year],"xxx",0,1)</f>
        <v>1985</v>
      </c>
      <c r="D1080">
        <f>_xlfn.XLOOKUP(ufc_fights_2[[#This Row],[b_fighter_id]],ufc_fighters[id],ufc_fighters[year],"Prázdné",0,1)</f>
        <v>1983</v>
      </c>
      <c r="E1080" s="10">
        <f>YEAR(ufc_fights_2[[#This Row],[date]])-ufc_fights_2[[#This Row],[r_year]]</f>
        <v>33</v>
      </c>
      <c r="F1080" s="10">
        <f>YEAR(ufc_fights_2[[#This Row],[date]])-ufc_fights_2[[#This Row],[b_year]]</f>
        <v>35</v>
      </c>
      <c r="G1080">
        <v>1</v>
      </c>
      <c r="H1080">
        <v>0</v>
      </c>
      <c r="I1080">
        <v>0.63639999999999997</v>
      </c>
      <c r="J1080">
        <v>0.52170000000000005</v>
      </c>
      <c r="K1080">
        <v>0.68</v>
      </c>
      <c r="L1080">
        <v>0.52170000000000005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5.7870370370370373E-5</v>
      </c>
      <c r="T1080" s="2">
        <v>0</v>
      </c>
      <c r="U1080">
        <v>0.625</v>
      </c>
      <c r="V1080">
        <v>0.25</v>
      </c>
      <c r="W1080">
        <v>0.66669999999999996</v>
      </c>
      <c r="X1080">
        <v>0.66669999999999996</v>
      </c>
      <c r="Y1080">
        <v>0</v>
      </c>
      <c r="Z1080">
        <v>0.22220000000000001</v>
      </c>
      <c r="AA1080">
        <v>0.41670000000000001</v>
      </c>
      <c r="AB1080">
        <v>0.9</v>
      </c>
      <c r="AC1080">
        <v>0.63639999999999997</v>
      </c>
      <c r="AD1080">
        <v>1</v>
      </c>
      <c r="AE1080">
        <v>0</v>
      </c>
      <c r="AF1080" t="s">
        <v>3910</v>
      </c>
      <c r="AG1080" s="2">
        <v>1.0648148148148149E-3</v>
      </c>
      <c r="AH1080" t="s">
        <v>3911</v>
      </c>
      <c r="AI1080">
        <v>3</v>
      </c>
      <c r="AJ1080" t="s">
        <v>3914</v>
      </c>
      <c r="AK1080" s="3">
        <v>43407</v>
      </c>
      <c r="AL1080" s="10">
        <f>YEAR(ufc_fights_2[[#This Row],[date]])</f>
        <v>2018</v>
      </c>
      <c r="AM1080" t="s">
        <v>4061</v>
      </c>
      <c r="AN1080">
        <v>18</v>
      </c>
      <c r="AO1080" t="s">
        <v>3913</v>
      </c>
      <c r="AP1080">
        <f>IF(ufc_fights_2[[#This Row],[winner]]="Red",ufc_fights_2[[#This Row],[r_fighter_id]],ufc_fights_2[[#This Row],[b_fighter_id]])</f>
        <v>1152</v>
      </c>
      <c r="AQ1080" t="str">
        <f>_xlfn.XLOOKUP(ufc_fights_2[[#This Row],[winnerID]],ufc_fighters[id],ufc_fighters[fighter_name],"xxx",0,1)</f>
        <v>Lyman Good</v>
      </c>
    </row>
    <row r="1081" spans="1:43">
      <c r="A1081">
        <v>1955</v>
      </c>
      <c r="B1081">
        <v>935</v>
      </c>
      <c r="C1081">
        <f>_xlfn.XLOOKUP(ufc_fights_2[[#This Row],[r_fighter_id]],ufc_fighters[id],ufc_fighters[year],"xxx",0,1)</f>
        <v>1982</v>
      </c>
      <c r="D1081">
        <f>_xlfn.XLOOKUP(ufc_fights_2[[#This Row],[b_fighter_id]],ufc_fighters[id],ufc_fighters[year],"Prázdné",0,1)</f>
        <v>1980</v>
      </c>
      <c r="E1081" s="10">
        <f>YEAR(ufc_fights_2[[#This Row],[date]])-ufc_fights_2[[#This Row],[r_year]]</f>
        <v>26</v>
      </c>
      <c r="F1081" s="10">
        <f>YEAR(ufc_fights_2[[#This Row],[date]])-ufc_fights_2[[#This Row],[b_year]]</f>
        <v>28</v>
      </c>
      <c r="G1081">
        <v>1</v>
      </c>
      <c r="H1081">
        <v>0</v>
      </c>
      <c r="I1081">
        <v>0.2727</v>
      </c>
      <c r="J1081">
        <v>0.5625</v>
      </c>
      <c r="K1081">
        <v>0.2727</v>
      </c>
      <c r="L1081">
        <v>0.5625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1.1574074074074073E-5</v>
      </c>
      <c r="T1081" s="2">
        <v>3.4722222222222222E-5</v>
      </c>
      <c r="U1081">
        <v>0.23810000000000001</v>
      </c>
      <c r="V1081">
        <v>0.5333</v>
      </c>
      <c r="W1081">
        <v>1</v>
      </c>
      <c r="X1081">
        <v>0</v>
      </c>
      <c r="Y1081">
        <v>1</v>
      </c>
      <c r="Z1081">
        <v>0.23810000000000001</v>
      </c>
      <c r="AA1081">
        <v>0.56669999999999998</v>
      </c>
      <c r="AB1081">
        <v>1</v>
      </c>
      <c r="AC1081">
        <v>0.5</v>
      </c>
      <c r="AD1081">
        <v>0</v>
      </c>
      <c r="AE1081">
        <v>0</v>
      </c>
      <c r="AF1081" t="s">
        <v>3910</v>
      </c>
      <c r="AG1081" s="2">
        <v>1.1226851851851851E-3</v>
      </c>
      <c r="AH1081" t="s">
        <v>3911</v>
      </c>
      <c r="AI1081">
        <v>3</v>
      </c>
      <c r="AJ1081" t="s">
        <v>3967</v>
      </c>
      <c r="AK1081" s="3">
        <v>39648</v>
      </c>
      <c r="AL1081" s="10">
        <f>YEAR(ufc_fights_2[[#This Row],[date]])</f>
        <v>2008</v>
      </c>
      <c r="AM1081" t="s">
        <v>4061</v>
      </c>
      <c r="AN1081">
        <v>1</v>
      </c>
      <c r="AO1081" t="s">
        <v>3913</v>
      </c>
      <c r="AP1081">
        <f>IF(ufc_fights_2[[#This Row],[winner]]="Red",ufc_fights_2[[#This Row],[r_fighter_id]],ufc_fights_2[[#This Row],[b_fighter_id]])</f>
        <v>1955</v>
      </c>
      <c r="AQ1081" t="str">
        <f>_xlfn.XLOOKUP(ufc_fights_2[[#This Row],[winnerID]],ufc_fighters[id],ufc_fighters[fighter_name],"xxx",0,1)</f>
        <v>Rory Markham</v>
      </c>
    </row>
    <row r="1082" spans="1:43">
      <c r="A1082">
        <v>969</v>
      </c>
      <c r="B1082">
        <v>2088</v>
      </c>
      <c r="C1082">
        <f>_xlfn.XLOOKUP(ufc_fights_2[[#This Row],[r_fighter_id]],ufc_fighters[id],ufc_fighters[year],"xxx",0,1)</f>
        <v>1981</v>
      </c>
      <c r="D1082">
        <f>_xlfn.XLOOKUP(ufc_fights_2[[#This Row],[b_fighter_id]],ufc_fighters[id],ufc_fighters[year],"Prázdné",0,1)</f>
        <v>1974</v>
      </c>
      <c r="E1082" s="10">
        <f>YEAR(ufc_fights_2[[#This Row],[date]])-ufc_fights_2[[#This Row],[r_year]]</f>
        <v>25</v>
      </c>
      <c r="F1082" s="10">
        <f>YEAR(ufc_fights_2[[#This Row],[date]])-ufc_fights_2[[#This Row],[b_year]]</f>
        <v>32</v>
      </c>
      <c r="G1082">
        <v>1</v>
      </c>
      <c r="H1082">
        <v>0</v>
      </c>
      <c r="I1082">
        <v>0.46</v>
      </c>
      <c r="J1082">
        <v>0.1905</v>
      </c>
      <c r="K1082">
        <v>0.52539999999999998</v>
      </c>
      <c r="L1082">
        <v>0.1905</v>
      </c>
      <c r="M1082">
        <v>1</v>
      </c>
      <c r="N1082">
        <v>0</v>
      </c>
      <c r="O1082">
        <v>0</v>
      </c>
      <c r="P1082">
        <v>2</v>
      </c>
      <c r="Q1082">
        <v>0</v>
      </c>
      <c r="R1082">
        <v>0</v>
      </c>
      <c r="S1082" s="2">
        <v>3.8194444444444446E-4</v>
      </c>
      <c r="T1082" s="2">
        <v>0</v>
      </c>
      <c r="U1082">
        <v>0.35</v>
      </c>
      <c r="V1082">
        <v>6.6699999999999995E-2</v>
      </c>
      <c r="W1082">
        <v>1</v>
      </c>
      <c r="X1082">
        <v>0.8</v>
      </c>
      <c r="Y1082">
        <v>0.4</v>
      </c>
      <c r="Z1082">
        <v>0.4</v>
      </c>
      <c r="AA1082">
        <v>0.1951</v>
      </c>
      <c r="AB1082">
        <v>0.7</v>
      </c>
      <c r="AC1082">
        <v>0</v>
      </c>
      <c r="AD1082">
        <v>0.4</v>
      </c>
      <c r="AE1082">
        <v>0</v>
      </c>
      <c r="AF1082" t="s">
        <v>3910</v>
      </c>
      <c r="AG1082" s="2">
        <v>3.2870370370370371E-3</v>
      </c>
      <c r="AH1082" t="s">
        <v>3911</v>
      </c>
      <c r="AI1082">
        <v>3</v>
      </c>
      <c r="AJ1082" t="s">
        <v>3925</v>
      </c>
      <c r="AK1082" s="3">
        <v>39064</v>
      </c>
      <c r="AL1082" s="10">
        <f>YEAR(ufc_fights_2[[#This Row],[date]])</f>
        <v>2006</v>
      </c>
      <c r="AM1082" t="s">
        <v>4061</v>
      </c>
      <c r="AN1082">
        <v>116</v>
      </c>
      <c r="AO1082" t="s">
        <v>3913</v>
      </c>
      <c r="AP1082">
        <f>IF(ufc_fights_2[[#This Row],[winner]]="Red",ufc_fights_2[[#This Row],[r_fighter_id]],ufc_fights_2[[#This Row],[b_fighter_id]])</f>
        <v>969</v>
      </c>
      <c r="AQ1082" t="str">
        <f>_xlfn.XLOOKUP(ufc_fights_2[[#This Row],[winnerID]],ufc_fighters[id],ufc_fighters[fighter_name],"xxx",0,1)</f>
        <v>Luigi Fioravanti</v>
      </c>
    </row>
    <row r="1083" spans="1:43">
      <c r="A1083">
        <v>3419</v>
      </c>
      <c r="B1083">
        <v>2092</v>
      </c>
      <c r="C1083">
        <f>_xlfn.XLOOKUP(ufc_fights_2[[#This Row],[r_fighter_id]],ufc_fighters[id],ufc_fighters[year],"xxx",0,1)</f>
        <v>1988</v>
      </c>
      <c r="D1083">
        <f>_xlfn.XLOOKUP(ufc_fights_2[[#This Row],[b_fighter_id]],ufc_fighters[id],ufc_fighters[year],"Prázdné",0,1)</f>
        <v>1987</v>
      </c>
      <c r="E1083" s="10">
        <f>YEAR(ufc_fights_2[[#This Row],[date]])-ufc_fights_2[[#This Row],[r_year]]</f>
        <v>28</v>
      </c>
      <c r="F1083" s="10">
        <f>YEAR(ufc_fights_2[[#This Row],[date]])-ufc_fights_2[[#This Row],[b_year]]</f>
        <v>29</v>
      </c>
      <c r="G1083">
        <v>0</v>
      </c>
      <c r="H1083">
        <v>0</v>
      </c>
      <c r="I1083">
        <v>0.20449999999999999</v>
      </c>
      <c r="J1083">
        <v>0.47739999999999999</v>
      </c>
      <c r="K1083">
        <v>0.31130000000000002</v>
      </c>
      <c r="L1083">
        <v>0.5645</v>
      </c>
      <c r="M1083">
        <v>0.25</v>
      </c>
      <c r="N1083">
        <v>0.33329999999999999</v>
      </c>
      <c r="O1083">
        <v>1</v>
      </c>
      <c r="P1083">
        <v>0</v>
      </c>
      <c r="Q1083">
        <v>0</v>
      </c>
      <c r="R1083">
        <v>0</v>
      </c>
      <c r="S1083" s="2">
        <v>2.0023148148148148E-3</v>
      </c>
      <c r="T1083" s="2">
        <v>9.2592592592592596E-4</v>
      </c>
      <c r="U1083">
        <v>0.1014</v>
      </c>
      <c r="V1083">
        <v>0.39</v>
      </c>
      <c r="W1083">
        <v>0.55559999999999998</v>
      </c>
      <c r="X1083">
        <v>0.6</v>
      </c>
      <c r="Y1083">
        <v>0.63639999999999997</v>
      </c>
      <c r="Z1083">
        <v>0.16439999999999999</v>
      </c>
      <c r="AA1083">
        <v>0.43509999999999999</v>
      </c>
      <c r="AB1083">
        <v>0.4</v>
      </c>
      <c r="AC1083">
        <v>0.69569999999999999</v>
      </c>
      <c r="AD1083">
        <v>0.4</v>
      </c>
      <c r="AE1083">
        <v>1</v>
      </c>
      <c r="AF1083" t="s">
        <v>3915</v>
      </c>
      <c r="AG1083" s="2">
        <v>3.472222222222222E-3</v>
      </c>
      <c r="AH1083" t="s">
        <v>3911</v>
      </c>
      <c r="AI1083">
        <v>3</v>
      </c>
      <c r="AJ1083" t="s">
        <v>3945</v>
      </c>
      <c r="AK1083" s="3">
        <v>42700</v>
      </c>
      <c r="AL1083" s="10">
        <f>YEAR(ufc_fights_2[[#This Row],[date]])</f>
        <v>2016</v>
      </c>
      <c r="AM1083" t="s">
        <v>4061</v>
      </c>
      <c r="AN1083">
        <v>14</v>
      </c>
      <c r="AO1083" t="s">
        <v>3918</v>
      </c>
      <c r="AP1083">
        <f>IF(ufc_fights_2[[#This Row],[winner]]="Red",ufc_fights_2[[#This Row],[r_fighter_id]],ufc_fights_2[[#This Row],[b_fighter_id]])</f>
        <v>2092</v>
      </c>
      <c r="AQ1083" t="str">
        <f>_xlfn.XLOOKUP(ufc_fights_2[[#This Row],[winnerID]],ufc_fighters[id],ufc_fighters[fighter_name],"xxx",0,1)</f>
        <v>Jonathan Meunier</v>
      </c>
    </row>
    <row r="1084" spans="1:43">
      <c r="A1084">
        <v>2400</v>
      </c>
      <c r="B1084">
        <v>2677</v>
      </c>
      <c r="C1084">
        <f>_xlfn.XLOOKUP(ufc_fights_2[[#This Row],[r_fighter_id]],ufc_fighters[id],ufc_fighters[year],"xxx",0,1)</f>
        <v>1984</v>
      </c>
      <c r="D1084">
        <f>_xlfn.XLOOKUP(ufc_fights_2[[#This Row],[b_fighter_id]],ufc_fighters[id],ufc_fighters[year],"Prázdné",0,1)</f>
        <v>1986</v>
      </c>
      <c r="E1084" s="10">
        <f>YEAR(ufc_fights_2[[#This Row],[date]])-ufc_fights_2[[#This Row],[r_year]]</f>
        <v>25</v>
      </c>
      <c r="F1084" s="10">
        <f>YEAR(ufc_fights_2[[#This Row],[date]])-ufc_fights_2[[#This Row],[b_year]]</f>
        <v>23</v>
      </c>
      <c r="G1084">
        <v>0</v>
      </c>
      <c r="H1084">
        <v>0</v>
      </c>
      <c r="I1084">
        <v>0.45540000000000003</v>
      </c>
      <c r="J1084">
        <v>0.51849999999999996</v>
      </c>
      <c r="K1084">
        <v>0.66669999999999996</v>
      </c>
      <c r="L1084">
        <v>0.67330000000000001</v>
      </c>
      <c r="M1084">
        <v>0</v>
      </c>
      <c r="N1084">
        <v>0.33329999999999999</v>
      </c>
      <c r="O1084">
        <v>1</v>
      </c>
      <c r="P1084">
        <v>0</v>
      </c>
      <c r="Q1084">
        <v>2</v>
      </c>
      <c r="R1084">
        <v>0</v>
      </c>
      <c r="S1084" s="2">
        <v>2.8472222222222223E-3</v>
      </c>
      <c r="T1084" s="2">
        <v>3.9930555555555552E-3</v>
      </c>
      <c r="U1084">
        <v>0.4375</v>
      </c>
      <c r="V1084">
        <v>0.32350000000000001</v>
      </c>
      <c r="W1084">
        <v>0.6</v>
      </c>
      <c r="X1084">
        <v>0.45450000000000002</v>
      </c>
      <c r="Y1084">
        <v>0.85709999999999997</v>
      </c>
      <c r="Z1084">
        <v>0.31709999999999999</v>
      </c>
      <c r="AA1084">
        <v>0.43330000000000002</v>
      </c>
      <c r="AB1084">
        <v>0.44440000000000002</v>
      </c>
      <c r="AC1084">
        <v>0.66669999999999996</v>
      </c>
      <c r="AD1084">
        <v>0.56859999999999999</v>
      </c>
      <c r="AE1084">
        <v>0.55559999999999998</v>
      </c>
      <c r="AF1084" t="s">
        <v>3910</v>
      </c>
      <c r="AG1084" s="2">
        <v>2.6967592592592594E-3</v>
      </c>
      <c r="AH1084" t="s">
        <v>3911</v>
      </c>
      <c r="AI1084">
        <v>3</v>
      </c>
      <c r="AJ1084" t="s">
        <v>3931</v>
      </c>
      <c r="AK1084" s="3">
        <v>40131</v>
      </c>
      <c r="AL1084" s="10">
        <f>YEAR(ufc_fights_2[[#This Row],[date]])</f>
        <v>2009</v>
      </c>
      <c r="AM1084" t="s">
        <v>4061</v>
      </c>
      <c r="AN1084">
        <v>33</v>
      </c>
      <c r="AO1084" t="s">
        <v>3913</v>
      </c>
      <c r="AP1084">
        <f>IF(ufc_fights_2[[#This Row],[winner]]="Red",ufc_fights_2[[#This Row],[r_fighter_id]],ufc_fights_2[[#This Row],[b_fighter_id]])</f>
        <v>2400</v>
      </c>
      <c r="AQ1084" t="str">
        <f>_xlfn.XLOOKUP(ufc_fights_2[[#This Row],[winnerID]],ufc_fighters[id],ufc_fighters[fighter_name],"xxx",0,1)</f>
        <v>Nick Osipczak</v>
      </c>
    </row>
    <row r="1085" spans="1:43">
      <c r="A1085">
        <v>2542</v>
      </c>
      <c r="B1085">
        <v>2713</v>
      </c>
      <c r="C1085">
        <f>_xlfn.XLOOKUP(ufc_fights_2[[#This Row],[r_fighter_id]],ufc_fighters[id],ufc_fighters[year],"xxx",0,1)</f>
        <v>1976</v>
      </c>
      <c r="D1085">
        <f>_xlfn.XLOOKUP(ufc_fights_2[[#This Row],[b_fighter_id]],ufc_fighters[id],ufc_fighters[year],"Prázdné",0,1)</f>
        <v>1984</v>
      </c>
      <c r="E1085" s="10">
        <f>YEAR(ufc_fights_2[[#This Row],[date]])-ufc_fights_2[[#This Row],[r_year]]</f>
        <v>37</v>
      </c>
      <c r="F1085" s="10">
        <f>YEAR(ufc_fights_2[[#This Row],[date]])-ufc_fights_2[[#This Row],[b_year]]</f>
        <v>29</v>
      </c>
      <c r="G1085">
        <v>0</v>
      </c>
      <c r="H1085">
        <v>0</v>
      </c>
      <c r="I1085">
        <v>0.39129999999999998</v>
      </c>
      <c r="J1085">
        <v>0.54620000000000002</v>
      </c>
      <c r="K1085">
        <v>0.4874</v>
      </c>
      <c r="L1085">
        <v>0.63759999999999994</v>
      </c>
      <c r="M1085">
        <v>0</v>
      </c>
      <c r="N1085">
        <v>0.16669999999999999</v>
      </c>
      <c r="O1085">
        <v>0</v>
      </c>
      <c r="P1085">
        <v>0</v>
      </c>
      <c r="Q1085">
        <v>1</v>
      </c>
      <c r="R1085">
        <v>0</v>
      </c>
      <c r="S1085" s="2">
        <v>1.0532407407407407E-3</v>
      </c>
      <c r="T1085" s="2">
        <v>4.6412037037037038E-3</v>
      </c>
      <c r="U1085">
        <v>0.36780000000000002</v>
      </c>
      <c r="V1085">
        <v>0.47960000000000003</v>
      </c>
      <c r="W1085">
        <v>0.66669999999999996</v>
      </c>
      <c r="X1085">
        <v>1</v>
      </c>
      <c r="Y1085">
        <v>1</v>
      </c>
      <c r="Z1085">
        <v>0.36249999999999999</v>
      </c>
      <c r="AA1085">
        <v>0.56320000000000003</v>
      </c>
      <c r="AB1085">
        <v>1</v>
      </c>
      <c r="AC1085">
        <v>0.6</v>
      </c>
      <c r="AD1085">
        <v>0.44440000000000002</v>
      </c>
      <c r="AE1085">
        <v>0.45450000000000002</v>
      </c>
      <c r="AF1085" t="s">
        <v>3969</v>
      </c>
      <c r="AG1085" s="2">
        <v>3.472222222222222E-3</v>
      </c>
      <c r="AH1085" t="s">
        <v>3911</v>
      </c>
      <c r="AI1085">
        <v>3</v>
      </c>
      <c r="AJ1085" t="s">
        <v>3914</v>
      </c>
      <c r="AK1085" s="3">
        <v>41440</v>
      </c>
      <c r="AL1085" s="10">
        <f>YEAR(ufc_fights_2[[#This Row],[date]])</f>
        <v>2013</v>
      </c>
      <c r="AM1085" t="s">
        <v>4061</v>
      </c>
      <c r="AN1085">
        <v>7</v>
      </c>
      <c r="AO1085" t="s">
        <v>3913</v>
      </c>
      <c r="AP1085">
        <f>IF(ufc_fights_2[[#This Row],[winner]]="Red",ufc_fights_2[[#This Row],[r_fighter_id]],ufc_fights_2[[#This Row],[b_fighter_id]])</f>
        <v>2542</v>
      </c>
      <c r="AQ1085" t="str">
        <f>_xlfn.XLOOKUP(ufc_fights_2[[#This Row],[winnerID]],ufc_fighters[id],ufc_fighters[fighter_name],"xxx",0,1)</f>
        <v>Sean Pierson</v>
      </c>
    </row>
    <row r="1086" spans="1:43">
      <c r="A1086">
        <v>1228</v>
      </c>
      <c r="B1086">
        <v>3128</v>
      </c>
      <c r="C1086">
        <f>_xlfn.XLOOKUP(ufc_fights_2[[#This Row],[r_fighter_id]],ufc_fighters[id],ufc_fighters[year],"xxx",0,1)</f>
        <v>1983</v>
      </c>
      <c r="D1086">
        <f>_xlfn.XLOOKUP(ufc_fights_2[[#This Row],[b_fighter_id]],ufc_fighters[id],ufc_fighters[year],"Prázdné",0,1)</f>
        <v>1980</v>
      </c>
      <c r="E1086" s="10">
        <f>YEAR(ufc_fights_2[[#This Row],[date]])-ufc_fights_2[[#This Row],[r_year]]</f>
        <v>29</v>
      </c>
      <c r="F1086" s="10">
        <f>YEAR(ufc_fights_2[[#This Row],[date]])-ufc_fights_2[[#This Row],[b_year]]</f>
        <v>32</v>
      </c>
      <c r="G1086">
        <v>0</v>
      </c>
      <c r="H1086">
        <v>0</v>
      </c>
      <c r="I1086">
        <v>0.64949999999999997</v>
      </c>
      <c r="J1086">
        <v>0.48509999999999998</v>
      </c>
      <c r="K1086">
        <v>0.79269999999999996</v>
      </c>
      <c r="L1086">
        <v>0.6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 s="2">
        <v>5.2662037037037035E-3</v>
      </c>
      <c r="T1086" s="2">
        <v>1.5046296296296297E-4</v>
      </c>
      <c r="U1086">
        <v>0.31430000000000002</v>
      </c>
      <c r="V1086">
        <v>0.31369999999999998</v>
      </c>
      <c r="W1086">
        <v>0.61539999999999995</v>
      </c>
      <c r="X1086">
        <v>0.89800000000000002</v>
      </c>
      <c r="Y1086">
        <v>0.7097</v>
      </c>
      <c r="Z1086">
        <v>0.48480000000000001</v>
      </c>
      <c r="AA1086">
        <v>0.42220000000000002</v>
      </c>
      <c r="AB1086">
        <v>1</v>
      </c>
      <c r="AC1086">
        <v>1</v>
      </c>
      <c r="AD1086">
        <v>0</v>
      </c>
      <c r="AE1086">
        <v>0</v>
      </c>
      <c r="AF1086" t="s">
        <v>3922</v>
      </c>
      <c r="AG1086" s="2">
        <v>3.472222222222222E-3</v>
      </c>
      <c r="AH1086" t="s">
        <v>3911</v>
      </c>
      <c r="AI1086">
        <v>3</v>
      </c>
      <c r="AJ1086" t="s">
        <v>3974</v>
      </c>
      <c r="AK1086" s="3">
        <v>41101</v>
      </c>
      <c r="AL1086" s="10">
        <f>YEAR(ufc_fights_2[[#This Row],[date]])</f>
        <v>2012</v>
      </c>
      <c r="AM1086" t="s">
        <v>4061</v>
      </c>
      <c r="AN1086">
        <v>83</v>
      </c>
      <c r="AO1086" t="s">
        <v>3913</v>
      </c>
      <c r="AP1086">
        <f>IF(ufc_fights_2[[#This Row],[winner]]="Red",ufc_fights_2[[#This Row],[r_fighter_id]],ufc_fights_2[[#This Row],[b_fighter_id]])</f>
        <v>1228</v>
      </c>
      <c r="AQ1086" t="str">
        <f>_xlfn.XLOOKUP(ufc_fights_2[[#This Row],[winnerID]],ufc_fighters[id],ufc_fighters[fighter_name],"xxx",0,1)</f>
        <v>Marcelo Guimaraes</v>
      </c>
    </row>
    <row r="1087" spans="1:43">
      <c r="A1087">
        <v>105</v>
      </c>
      <c r="B1087">
        <v>1994</v>
      </c>
      <c r="C1087">
        <f>_xlfn.XLOOKUP(ufc_fights_2[[#This Row],[r_fighter_id]],ufc_fighters[id],ufc_fighters[year],"xxx",0,1)</f>
        <v>1984</v>
      </c>
      <c r="D1087">
        <f>_xlfn.XLOOKUP(ufc_fights_2[[#This Row],[b_fighter_id]],ufc_fighters[id],ufc_fighters[year],"Prázdné",0,1)</f>
        <v>1982</v>
      </c>
      <c r="E1087" s="10">
        <f>YEAR(ufc_fights_2[[#This Row],[date]])-ufc_fights_2[[#This Row],[r_year]]</f>
        <v>29</v>
      </c>
      <c r="F1087" s="10">
        <f>YEAR(ufc_fights_2[[#This Row],[date]])-ufc_fights_2[[#This Row],[b_year]]</f>
        <v>31</v>
      </c>
      <c r="G1087">
        <v>1</v>
      </c>
      <c r="H1087">
        <v>0</v>
      </c>
      <c r="I1087">
        <v>0.66669999999999996</v>
      </c>
      <c r="J1087">
        <v>0</v>
      </c>
      <c r="K1087">
        <v>0.66669999999999996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2.0833333333333335E-4</v>
      </c>
      <c r="T1087" s="2">
        <v>0</v>
      </c>
      <c r="U1087">
        <v>0.6</v>
      </c>
      <c r="V1087">
        <v>0</v>
      </c>
      <c r="W1087">
        <v>1</v>
      </c>
      <c r="X1087">
        <v>1</v>
      </c>
      <c r="Y1087">
        <v>0</v>
      </c>
      <c r="Z1087">
        <v>0.72729999999999995</v>
      </c>
      <c r="AA1087">
        <v>0</v>
      </c>
      <c r="AB1087">
        <v>0</v>
      </c>
      <c r="AC1087">
        <v>0</v>
      </c>
      <c r="AD1087">
        <v>0.57140000000000002</v>
      </c>
      <c r="AE1087">
        <v>0</v>
      </c>
      <c r="AF1087" t="s">
        <v>3910</v>
      </c>
      <c r="AG1087" s="2">
        <v>1.1111111111111111E-3</v>
      </c>
      <c r="AH1087" t="s">
        <v>3911</v>
      </c>
      <c r="AI1087">
        <v>3</v>
      </c>
      <c r="AJ1087" t="s">
        <v>3939</v>
      </c>
      <c r="AK1087" s="3">
        <v>41489</v>
      </c>
      <c r="AL1087" s="10">
        <f>YEAR(ufc_fights_2[[#This Row],[date]])</f>
        <v>2013</v>
      </c>
      <c r="AM1087" t="s">
        <v>4061</v>
      </c>
      <c r="AN1087">
        <v>39</v>
      </c>
      <c r="AO1087" t="s">
        <v>3913</v>
      </c>
      <c r="AP1087">
        <f>IF(ufc_fights_2[[#This Row],[winner]]="Red",ufc_fights_2[[#This Row],[r_fighter_id]],ufc_fights_2[[#This Row],[b_fighter_id]])</f>
        <v>105</v>
      </c>
      <c r="AQ1087" t="str">
        <f>_xlfn.XLOOKUP(ufc_fights_2[[#This Row],[winnerID]],ufc_fighters[id],ufc_fighters[fighter_name],"xxx",0,1)</f>
        <v>Viscardi Andrade</v>
      </c>
    </row>
    <row r="1088" spans="1:43">
      <c r="A1088">
        <v>105</v>
      </c>
      <c r="B1088">
        <v>3316</v>
      </c>
      <c r="C1088">
        <f>_xlfn.XLOOKUP(ufc_fights_2[[#This Row],[r_fighter_id]],ufc_fighters[id],ufc_fighters[year],"xxx",0,1)</f>
        <v>1984</v>
      </c>
      <c r="D1088">
        <f>_xlfn.XLOOKUP(ufc_fights_2[[#This Row],[b_fighter_id]],ufc_fighters[id],ufc_fighters[year],"Prázdné",0,1)</f>
        <v>1982</v>
      </c>
      <c r="E1088" s="10">
        <f>YEAR(ufc_fights_2[[#This Row],[date]])-ufc_fights_2[[#This Row],[r_year]]</f>
        <v>31</v>
      </c>
      <c r="F1088" s="10">
        <f>YEAR(ufc_fights_2[[#This Row],[date]])-ufc_fights_2[[#This Row],[b_year]]</f>
        <v>33</v>
      </c>
      <c r="G1088">
        <v>0</v>
      </c>
      <c r="H1088">
        <v>0</v>
      </c>
      <c r="I1088">
        <v>0.42620000000000002</v>
      </c>
      <c r="J1088">
        <v>0.3725</v>
      </c>
      <c r="K1088">
        <v>0.43009999999999998</v>
      </c>
      <c r="L1088">
        <v>0.37380000000000002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2.3148148148148147E-5</v>
      </c>
      <c r="T1088" s="2">
        <v>4.7453703703703704E-4</v>
      </c>
      <c r="U1088">
        <v>0.2969</v>
      </c>
      <c r="V1088">
        <v>0.32179999999999997</v>
      </c>
      <c r="W1088">
        <v>0.7</v>
      </c>
      <c r="X1088">
        <v>0.8</v>
      </c>
      <c r="Y1088">
        <v>0.83330000000000004</v>
      </c>
      <c r="Z1088">
        <v>0.35949999999999999</v>
      </c>
      <c r="AA1088">
        <v>0.37359999999999999</v>
      </c>
      <c r="AB1088">
        <v>0.76670000000000005</v>
      </c>
      <c r="AC1088">
        <v>0.4</v>
      </c>
      <c r="AD1088">
        <v>0</v>
      </c>
      <c r="AE1088">
        <v>0</v>
      </c>
      <c r="AF1088" t="s">
        <v>3915</v>
      </c>
      <c r="AG1088" s="2">
        <v>3.472222222222222E-3</v>
      </c>
      <c r="AH1088" t="s">
        <v>3911</v>
      </c>
      <c r="AI1088">
        <v>3</v>
      </c>
      <c r="AJ1088" t="s">
        <v>3952</v>
      </c>
      <c r="AK1088" s="3">
        <v>42315</v>
      </c>
      <c r="AL1088" s="10">
        <f>YEAR(ufc_fights_2[[#This Row],[date]])</f>
        <v>2015</v>
      </c>
      <c r="AM1088" t="s">
        <v>4061</v>
      </c>
      <c r="AN1088">
        <v>6</v>
      </c>
      <c r="AO1088" t="s">
        <v>3913</v>
      </c>
      <c r="AP1088">
        <f>IF(ufc_fights_2[[#This Row],[winner]]="Red",ufc_fights_2[[#This Row],[r_fighter_id]],ufc_fights_2[[#This Row],[b_fighter_id]])</f>
        <v>105</v>
      </c>
      <c r="AQ1088" t="str">
        <f>_xlfn.XLOOKUP(ufc_fights_2[[#This Row],[winnerID]],ufc_fighters[id],ufc_fighters[fighter_name],"xxx",0,1)</f>
        <v>Viscardi Andrade</v>
      </c>
    </row>
    <row r="1089" spans="1:43">
      <c r="A1089">
        <v>375</v>
      </c>
      <c r="B1089">
        <v>2058</v>
      </c>
      <c r="C1089">
        <f>_xlfn.XLOOKUP(ufc_fights_2[[#This Row],[r_fighter_id]],ufc_fighters[id],ufc_fighters[year],"xxx",0,1)</f>
        <v>1981</v>
      </c>
      <c r="D1089">
        <f>_xlfn.XLOOKUP(ufc_fights_2[[#This Row],[b_fighter_id]],ufc_fighters[id],ufc_fighters[year],"Prázdné",0,1)</f>
        <v>1984</v>
      </c>
      <c r="E1089" s="10">
        <f>YEAR(ufc_fights_2[[#This Row],[date]])-ufc_fights_2[[#This Row],[r_year]]</f>
        <v>34</v>
      </c>
      <c r="F1089" s="10">
        <f>YEAR(ufc_fights_2[[#This Row],[date]])-ufc_fights_2[[#This Row],[b_year]]</f>
        <v>31</v>
      </c>
      <c r="G1089">
        <v>0</v>
      </c>
      <c r="H1089">
        <v>0</v>
      </c>
      <c r="I1089">
        <v>0.67569999999999997</v>
      </c>
      <c r="J1089">
        <v>0.4</v>
      </c>
      <c r="K1089">
        <v>0.68420000000000003</v>
      </c>
      <c r="L1089">
        <v>0.5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 s="2">
        <v>1.2268518518518518E-3</v>
      </c>
      <c r="T1089" s="2">
        <v>1.9675925925925926E-4</v>
      </c>
      <c r="U1089">
        <v>0.6</v>
      </c>
      <c r="V1089">
        <v>0.40620000000000001</v>
      </c>
      <c r="W1089">
        <v>1</v>
      </c>
      <c r="X1089">
        <v>1</v>
      </c>
      <c r="Y1089">
        <v>0</v>
      </c>
      <c r="Z1089">
        <v>0.57140000000000002</v>
      </c>
      <c r="AA1089">
        <v>0.38890000000000002</v>
      </c>
      <c r="AB1089">
        <v>1</v>
      </c>
      <c r="AC1089">
        <v>0.5</v>
      </c>
      <c r="AD1089">
        <v>1</v>
      </c>
      <c r="AE1089">
        <v>0</v>
      </c>
      <c r="AF1089" t="s">
        <v>3933</v>
      </c>
      <c r="AG1089" s="2">
        <v>3.2870370370370371E-3</v>
      </c>
      <c r="AH1089" t="s">
        <v>3911</v>
      </c>
      <c r="AI1089">
        <v>3</v>
      </c>
      <c r="AJ1089" t="s">
        <v>3931</v>
      </c>
      <c r="AK1089" s="3">
        <v>42196</v>
      </c>
      <c r="AL1089" s="10">
        <f>YEAR(ufc_fights_2[[#This Row],[date]])</f>
        <v>2015</v>
      </c>
      <c r="AM1089" t="s">
        <v>4061</v>
      </c>
      <c r="AN1089">
        <v>1</v>
      </c>
      <c r="AO1089" t="s">
        <v>3913</v>
      </c>
      <c r="AP1089">
        <f>IF(ufc_fights_2[[#This Row],[winner]]="Red",ufc_fights_2[[#This Row],[r_fighter_id]],ufc_fights_2[[#This Row],[b_fighter_id]])</f>
        <v>375</v>
      </c>
      <c r="AQ1089" t="str">
        <f>_xlfn.XLOOKUP(ufc_fights_2[[#This Row],[winnerID]],ufc_fighters[id],ufc_fighters[fighter_name],"xxx",0,1)</f>
        <v>Matt Brown</v>
      </c>
    </row>
    <row r="1090" spans="1:43">
      <c r="A1090">
        <v>883</v>
      </c>
      <c r="B1090">
        <v>1977</v>
      </c>
      <c r="C1090">
        <f>_xlfn.XLOOKUP(ufc_fights_2[[#This Row],[r_fighter_id]],ufc_fighters[id],ufc_fighters[year],"xxx",0,1)</f>
        <v>1987</v>
      </c>
      <c r="D1090">
        <f>_xlfn.XLOOKUP(ufc_fights_2[[#This Row],[b_fighter_id]],ufc_fighters[id],ufc_fighters[year],"Prázdné",0,1)</f>
        <v>1989</v>
      </c>
      <c r="E1090" s="10">
        <f>YEAR(ufc_fights_2[[#This Row],[date]])-ufc_fights_2[[#This Row],[r_year]]</f>
        <v>32</v>
      </c>
      <c r="F1090" s="10">
        <f>YEAR(ufc_fights_2[[#This Row],[date]])-ufc_fights_2[[#This Row],[b_year]]</f>
        <v>30</v>
      </c>
      <c r="G1090">
        <v>0</v>
      </c>
      <c r="H1090">
        <v>0</v>
      </c>
      <c r="I1090">
        <v>0.3261</v>
      </c>
      <c r="J1090">
        <v>0.29289999999999999</v>
      </c>
      <c r="K1090">
        <v>0.40949999999999998</v>
      </c>
      <c r="L1090">
        <v>0.32429999999999998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 s="2">
        <v>1.8981481481481482E-3</v>
      </c>
      <c r="T1090" s="2">
        <v>1.273148148148148E-4</v>
      </c>
      <c r="U1090">
        <v>0.3095</v>
      </c>
      <c r="V1090">
        <v>0.18490000000000001</v>
      </c>
      <c r="W1090">
        <v>0.5</v>
      </c>
      <c r="X1090">
        <v>0.5</v>
      </c>
      <c r="Y1090">
        <v>0.90480000000000005</v>
      </c>
      <c r="Z1090">
        <v>0.27910000000000001</v>
      </c>
      <c r="AA1090">
        <v>0.29289999999999999</v>
      </c>
      <c r="AB1090">
        <v>1</v>
      </c>
      <c r="AC1090">
        <v>0</v>
      </c>
      <c r="AD1090">
        <v>0</v>
      </c>
      <c r="AE1090">
        <v>0</v>
      </c>
      <c r="AF1090" t="s">
        <v>3915</v>
      </c>
      <c r="AG1090" s="2">
        <v>3.472222222222222E-3</v>
      </c>
      <c r="AH1090" t="s">
        <v>3911</v>
      </c>
      <c r="AI1090">
        <v>3</v>
      </c>
      <c r="AJ1090" t="s">
        <v>3931</v>
      </c>
      <c r="AK1090" s="3">
        <v>43778</v>
      </c>
      <c r="AL1090" s="10">
        <f>YEAR(ufc_fights_2[[#This Row],[date]])</f>
        <v>2019</v>
      </c>
      <c r="AM1090" t="s">
        <v>4061</v>
      </c>
      <c r="AN1090">
        <v>41</v>
      </c>
      <c r="AO1090" t="s">
        <v>3918</v>
      </c>
      <c r="AP1090">
        <f>IF(ufc_fights_2[[#This Row],[winner]]="Red",ufc_fights_2[[#This Row],[r_fighter_id]],ufc_fights_2[[#This Row],[b_fighter_id]])</f>
        <v>1977</v>
      </c>
      <c r="AQ1090" t="str">
        <f>_xlfn.XLOOKUP(ufc_fights_2[[#This Row],[winnerID]],ufc_fighters[id],ufc_fighters[fighter_name],"xxx",0,1)</f>
        <v>Anthony Rocco Martin</v>
      </c>
    </row>
    <row r="1091" spans="1:43">
      <c r="A1091">
        <v>2171</v>
      </c>
      <c r="B1091">
        <v>3570</v>
      </c>
      <c r="C1091">
        <f>_xlfn.XLOOKUP(ufc_fights_2[[#This Row],[r_fighter_id]],ufc_fighters[id],ufc_fighters[year],"xxx",0,1)</f>
        <v>1988</v>
      </c>
      <c r="D1091">
        <f>_xlfn.XLOOKUP(ufc_fights_2[[#This Row],[b_fighter_id]],ufc_fighters[id],ufc_fighters[year],"Prázdné",0,1)</f>
        <v>1987</v>
      </c>
      <c r="E1091" s="10">
        <f>YEAR(ufc_fights_2[[#This Row],[date]])-ufc_fights_2[[#This Row],[r_year]]</f>
        <v>27</v>
      </c>
      <c r="F1091" s="10">
        <f>YEAR(ufc_fights_2[[#This Row],[date]])-ufc_fights_2[[#This Row],[b_year]]</f>
        <v>28</v>
      </c>
      <c r="G1091">
        <v>1</v>
      </c>
      <c r="H1091">
        <v>0</v>
      </c>
      <c r="I1091">
        <v>0.52380000000000004</v>
      </c>
      <c r="J1091">
        <v>0.68</v>
      </c>
      <c r="K1091">
        <v>0.56520000000000004</v>
      </c>
      <c r="L1091">
        <v>0.77500000000000002</v>
      </c>
      <c r="M1091">
        <v>0</v>
      </c>
      <c r="N1091">
        <v>0.33329999999999999</v>
      </c>
      <c r="O1091">
        <v>0</v>
      </c>
      <c r="P1091">
        <v>0</v>
      </c>
      <c r="Q1091">
        <v>0</v>
      </c>
      <c r="R1091">
        <v>0</v>
      </c>
      <c r="S1091" s="2">
        <v>3.4722222222222222E-5</v>
      </c>
      <c r="T1091" s="2">
        <v>1.9675925925925924E-3</v>
      </c>
      <c r="U1091">
        <v>0.35709999999999997</v>
      </c>
      <c r="V1091">
        <v>0.57140000000000002</v>
      </c>
      <c r="W1091">
        <v>0.75</v>
      </c>
      <c r="X1091">
        <v>1</v>
      </c>
      <c r="Y1091">
        <v>1</v>
      </c>
      <c r="Z1091">
        <v>0.72729999999999995</v>
      </c>
      <c r="AA1091">
        <v>0.45450000000000002</v>
      </c>
      <c r="AB1091">
        <v>0.5</v>
      </c>
      <c r="AC1091">
        <v>0.71430000000000005</v>
      </c>
      <c r="AD1091">
        <v>0.25</v>
      </c>
      <c r="AE1091">
        <v>1</v>
      </c>
      <c r="AF1091" t="s">
        <v>3910</v>
      </c>
      <c r="AG1091" s="2">
        <v>3.1944444444444446E-3</v>
      </c>
      <c r="AH1091" t="s">
        <v>3911</v>
      </c>
      <c r="AI1091">
        <v>3</v>
      </c>
      <c r="AJ1091" t="s">
        <v>3945</v>
      </c>
      <c r="AK1091" s="3">
        <v>42322</v>
      </c>
      <c r="AL1091" s="10">
        <f>YEAR(ufc_fights_2[[#This Row],[date]])</f>
        <v>2015</v>
      </c>
      <c r="AM1091" t="s">
        <v>4061</v>
      </c>
      <c r="AN1091">
        <v>14</v>
      </c>
      <c r="AO1091" t="s">
        <v>3913</v>
      </c>
      <c r="AP1091">
        <f>IF(ufc_fights_2[[#This Row],[winner]]="Red",ufc_fights_2[[#This Row],[r_fighter_id]],ufc_fights_2[[#This Row],[b_fighter_id]])</f>
        <v>2171</v>
      </c>
      <c r="AQ1091" t="str">
        <f>_xlfn.XLOOKUP(ufc_fights_2[[#This Row],[winnerID]],ufc_fighters[id],ufc_fighters[fighter_name],"xxx",0,1)</f>
        <v>James Moontasri</v>
      </c>
    </row>
    <row r="1092" spans="1:43">
      <c r="A1092">
        <v>2259</v>
      </c>
      <c r="B1092">
        <v>2200</v>
      </c>
      <c r="C1092">
        <f>_xlfn.XLOOKUP(ufc_fights_2[[#This Row],[r_fighter_id]],ufc_fighters[id],ufc_fighters[year],"xxx",0,1)</f>
        <v>1984</v>
      </c>
      <c r="D1092">
        <f>_xlfn.XLOOKUP(ufc_fights_2[[#This Row],[b_fighter_id]],ufc_fighters[id],ufc_fighters[year],"Prázdné",0,1)</f>
        <v>1990</v>
      </c>
      <c r="E1092" s="10">
        <f>YEAR(ufc_fights_2[[#This Row],[date]])-ufc_fights_2[[#This Row],[r_year]]</f>
        <v>33</v>
      </c>
      <c r="F1092" s="10">
        <f>YEAR(ufc_fights_2[[#This Row],[date]])-ufc_fights_2[[#This Row],[b_year]]</f>
        <v>27</v>
      </c>
      <c r="G1092">
        <v>0</v>
      </c>
      <c r="H1092">
        <v>0</v>
      </c>
      <c r="I1092">
        <v>0.314</v>
      </c>
      <c r="J1092">
        <v>0.30890000000000001</v>
      </c>
      <c r="K1092">
        <v>0.32950000000000002</v>
      </c>
      <c r="L1092">
        <v>0.3145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5.2083333333333333E-4</v>
      </c>
      <c r="T1092" s="2">
        <v>0</v>
      </c>
      <c r="U1092">
        <v>0.18329999999999999</v>
      </c>
      <c r="V1092">
        <v>0.28320000000000001</v>
      </c>
      <c r="W1092">
        <v>0.63639999999999997</v>
      </c>
      <c r="X1092">
        <v>0.5</v>
      </c>
      <c r="Y1092">
        <v>0.75</v>
      </c>
      <c r="Z1092">
        <v>0.31759999999999999</v>
      </c>
      <c r="AA1092">
        <v>0.30330000000000001</v>
      </c>
      <c r="AB1092">
        <v>0</v>
      </c>
      <c r="AC1092">
        <v>1</v>
      </c>
      <c r="AD1092">
        <v>0</v>
      </c>
      <c r="AE1092">
        <v>0</v>
      </c>
      <c r="AF1092" t="s">
        <v>3922</v>
      </c>
      <c r="AG1092" s="2">
        <v>3.472222222222222E-3</v>
      </c>
      <c r="AH1092" t="s">
        <v>3911</v>
      </c>
      <c r="AI1092">
        <v>3</v>
      </c>
      <c r="AJ1092" t="s">
        <v>3979</v>
      </c>
      <c r="AK1092" s="3">
        <v>43000</v>
      </c>
      <c r="AL1092" s="10">
        <f>YEAR(ufc_fights_2[[#This Row],[date]])</f>
        <v>2017</v>
      </c>
      <c r="AM1092" t="s">
        <v>4061</v>
      </c>
      <c r="AN1092">
        <v>53</v>
      </c>
      <c r="AO1092" t="s">
        <v>3913</v>
      </c>
      <c r="AP1092">
        <f>IF(ufc_fights_2[[#This Row],[winner]]="Red",ufc_fights_2[[#This Row],[r_fighter_id]],ufc_fights_2[[#This Row],[b_fighter_id]])</f>
        <v>2259</v>
      </c>
      <c r="AQ1092" t="str">
        <f>_xlfn.XLOOKUP(ufc_fights_2[[#This Row],[winnerID]],ufc_fighters[id],ufc_fighters[fighter_name],"xxx",0,1)</f>
        <v>Keita Nakamura</v>
      </c>
    </row>
    <row r="1093" spans="1:43">
      <c r="A1093">
        <v>3419</v>
      </c>
      <c r="B1093">
        <v>105</v>
      </c>
      <c r="C1093">
        <f>_xlfn.XLOOKUP(ufc_fights_2[[#This Row],[r_fighter_id]],ufc_fighters[id],ufc_fighters[year],"xxx",0,1)</f>
        <v>1988</v>
      </c>
      <c r="D1093">
        <f>_xlfn.XLOOKUP(ufc_fights_2[[#This Row],[b_fighter_id]],ufc_fighters[id],ufc_fighters[year],"Prázdné",0,1)</f>
        <v>1984</v>
      </c>
      <c r="E1093" s="10">
        <f>YEAR(ufc_fights_2[[#This Row],[date]])-ufc_fights_2[[#This Row],[r_year]]</f>
        <v>28</v>
      </c>
      <c r="F1093" s="10">
        <f>YEAR(ufc_fights_2[[#This Row],[date]])-ufc_fights_2[[#This Row],[b_year]]</f>
        <v>32</v>
      </c>
      <c r="G1093">
        <v>1</v>
      </c>
      <c r="H1093">
        <v>0</v>
      </c>
      <c r="I1093">
        <v>0.3538</v>
      </c>
      <c r="J1093">
        <v>0.43180000000000002</v>
      </c>
      <c r="K1093">
        <v>0.47949999999999998</v>
      </c>
      <c r="L1093">
        <v>0.56120000000000003</v>
      </c>
      <c r="M1093">
        <v>0.33329999999999999</v>
      </c>
      <c r="N1093">
        <v>0.625</v>
      </c>
      <c r="O1093">
        <v>0</v>
      </c>
      <c r="P1093">
        <v>1</v>
      </c>
      <c r="Q1093">
        <v>0</v>
      </c>
      <c r="R1093">
        <v>0</v>
      </c>
      <c r="S1093" s="2">
        <v>1.2962962962962963E-3</v>
      </c>
      <c r="T1093" s="2">
        <v>4.8263888888888887E-3</v>
      </c>
      <c r="U1093">
        <v>0.34260000000000002</v>
      </c>
      <c r="V1093">
        <v>0.3896</v>
      </c>
      <c r="W1093">
        <v>0.26669999999999999</v>
      </c>
      <c r="X1093">
        <v>0.71430000000000005</v>
      </c>
      <c r="Y1093">
        <v>1</v>
      </c>
      <c r="Z1093">
        <v>0.29459999999999997</v>
      </c>
      <c r="AA1093">
        <v>0.40789999999999998</v>
      </c>
      <c r="AB1093">
        <v>0.75</v>
      </c>
      <c r="AC1093">
        <v>0.25</v>
      </c>
      <c r="AD1093">
        <v>0.71430000000000005</v>
      </c>
      <c r="AE1093">
        <v>0.75</v>
      </c>
      <c r="AF1093" t="s">
        <v>3915</v>
      </c>
      <c r="AG1093" s="2">
        <v>3.472222222222222E-3</v>
      </c>
      <c r="AH1093" t="s">
        <v>3911</v>
      </c>
      <c r="AI1093">
        <v>3</v>
      </c>
      <c r="AJ1093" t="s">
        <v>3931</v>
      </c>
      <c r="AK1093" s="3">
        <v>42448</v>
      </c>
      <c r="AL1093" s="10">
        <f>YEAR(ufc_fights_2[[#This Row],[date]])</f>
        <v>2016</v>
      </c>
      <c r="AM1093" t="s">
        <v>4061</v>
      </c>
      <c r="AN1093">
        <v>101</v>
      </c>
      <c r="AO1093" t="s">
        <v>3918</v>
      </c>
      <c r="AP1093">
        <f>IF(ufc_fights_2[[#This Row],[winner]]="Red",ufc_fights_2[[#This Row],[r_fighter_id]],ufc_fights_2[[#This Row],[b_fighter_id]])</f>
        <v>105</v>
      </c>
      <c r="AQ1093" t="str">
        <f>_xlfn.XLOOKUP(ufc_fights_2[[#This Row],[winnerID]],ufc_fighters[id],ufc_fighters[fighter_name],"xxx",0,1)</f>
        <v>Viscardi Andrade</v>
      </c>
    </row>
    <row r="1094" spans="1:43">
      <c r="A1094">
        <v>3142</v>
      </c>
      <c r="B1094">
        <v>2332</v>
      </c>
      <c r="C1094">
        <f>_xlfn.XLOOKUP(ufc_fights_2[[#This Row],[r_fighter_id]],ufc_fighters[id],ufc_fighters[year],"xxx",0,1)</f>
        <v>1984</v>
      </c>
      <c r="D1094">
        <f>_xlfn.XLOOKUP(ufc_fights_2[[#This Row],[b_fighter_id]],ufc_fighters[id],ufc_fighters[year],"Prázdné",0,1)</f>
        <v>1982</v>
      </c>
      <c r="E1094" s="10">
        <f>YEAR(ufc_fights_2[[#This Row],[date]])-ufc_fights_2[[#This Row],[r_year]]</f>
        <v>30</v>
      </c>
      <c r="F1094" s="10">
        <f>YEAR(ufc_fights_2[[#This Row],[date]])-ufc_fights_2[[#This Row],[b_year]]</f>
        <v>32</v>
      </c>
      <c r="G1094">
        <v>0</v>
      </c>
      <c r="H1094">
        <v>1</v>
      </c>
      <c r="I1094">
        <v>0.625</v>
      </c>
      <c r="J1094">
        <v>0.63639999999999997</v>
      </c>
      <c r="K1094">
        <v>0.625</v>
      </c>
      <c r="L1094">
        <v>0.63639999999999997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</v>
      </c>
      <c r="T1094" s="2">
        <v>3.4722222222222222E-5</v>
      </c>
      <c r="U1094">
        <v>0.33329999999999999</v>
      </c>
      <c r="V1094">
        <v>0.75</v>
      </c>
      <c r="W1094">
        <v>0</v>
      </c>
      <c r="X1094">
        <v>1</v>
      </c>
      <c r="Y1094">
        <v>0.57140000000000002</v>
      </c>
      <c r="Z1094">
        <v>0.625</v>
      </c>
      <c r="AA1094">
        <v>0.625</v>
      </c>
      <c r="AB1094">
        <v>0</v>
      </c>
      <c r="AC1094">
        <v>0</v>
      </c>
      <c r="AD1094">
        <v>0</v>
      </c>
      <c r="AE1094">
        <v>0.66669999999999996</v>
      </c>
      <c r="AF1094" t="s">
        <v>3910</v>
      </c>
      <c r="AG1094" s="2">
        <v>3.4722222222222224E-4</v>
      </c>
      <c r="AH1094" t="s">
        <v>3911</v>
      </c>
      <c r="AI1094">
        <v>3</v>
      </c>
      <c r="AJ1094" t="s">
        <v>3987</v>
      </c>
      <c r="AK1094" s="3">
        <v>41745</v>
      </c>
      <c r="AL1094" s="10">
        <f>YEAR(ufc_fights_2[[#This Row],[date]])</f>
        <v>2014</v>
      </c>
      <c r="AM1094" t="s">
        <v>4061</v>
      </c>
      <c r="AN1094">
        <v>64</v>
      </c>
      <c r="AO1094" t="s">
        <v>3918</v>
      </c>
      <c r="AP1094">
        <f>IF(ufc_fights_2[[#This Row],[winner]]="Red",ufc_fights_2[[#This Row],[r_fighter_id]],ufc_fights_2[[#This Row],[b_fighter_id]])</f>
        <v>2332</v>
      </c>
      <c r="AQ1094" t="str">
        <f>_xlfn.XLOOKUP(ufc_fights_2[[#This Row],[winnerID]],ufc_fighters[id],ufc_fighters[fighter_name],"xxx",0,1)</f>
        <v>KJ Noons</v>
      </c>
    </row>
    <row r="1095" spans="1:43">
      <c r="A1095">
        <v>1958</v>
      </c>
      <c r="B1095">
        <v>1850</v>
      </c>
      <c r="C1095">
        <f>_xlfn.XLOOKUP(ufc_fights_2[[#This Row],[r_fighter_id]],ufc_fighters[id],ufc_fighters[year],"xxx",0,1)</f>
        <v>1979</v>
      </c>
      <c r="D1095">
        <f>_xlfn.XLOOKUP(ufc_fights_2[[#This Row],[b_fighter_id]],ufc_fighters[id],ufc_fighters[year],"Prázdné",0,1)</f>
        <v>1978</v>
      </c>
      <c r="E1095" s="10">
        <f>YEAR(ufc_fights_2[[#This Row],[date]])-ufc_fights_2[[#This Row],[r_year]]</f>
        <v>34</v>
      </c>
      <c r="F1095" s="10">
        <f>YEAR(ufc_fights_2[[#This Row],[date]])-ufc_fights_2[[#This Row],[b_year]]</f>
        <v>35</v>
      </c>
      <c r="G1095">
        <v>0</v>
      </c>
      <c r="H1095">
        <v>1</v>
      </c>
      <c r="I1095">
        <v>0.4</v>
      </c>
      <c r="J1095">
        <v>0.45450000000000002</v>
      </c>
      <c r="K1095">
        <v>0.4</v>
      </c>
      <c r="L1095">
        <v>0.52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</v>
      </c>
      <c r="T1095" s="2">
        <v>3.4722222222222222E-5</v>
      </c>
      <c r="U1095">
        <v>0.33329999999999999</v>
      </c>
      <c r="V1095">
        <v>0.45450000000000002</v>
      </c>
      <c r="W1095">
        <v>1</v>
      </c>
      <c r="X1095">
        <v>0.33329999999999999</v>
      </c>
      <c r="Y1095">
        <v>0</v>
      </c>
      <c r="Z1095">
        <v>0.33329999999999999</v>
      </c>
      <c r="AA1095">
        <v>0.35709999999999997</v>
      </c>
      <c r="AB1095">
        <v>1</v>
      </c>
      <c r="AC1095">
        <v>0.4</v>
      </c>
      <c r="AD1095">
        <v>0</v>
      </c>
      <c r="AE1095">
        <v>1</v>
      </c>
      <c r="AF1095" t="s">
        <v>3910</v>
      </c>
      <c r="AG1095" s="2">
        <v>1.25E-3</v>
      </c>
      <c r="AH1095" t="s">
        <v>3911</v>
      </c>
      <c r="AI1095">
        <v>3</v>
      </c>
      <c r="AJ1095" t="s">
        <v>4095</v>
      </c>
      <c r="AK1095" s="3">
        <v>41566</v>
      </c>
      <c r="AL1095" s="10">
        <f>YEAR(ufc_fights_2[[#This Row],[date]])</f>
        <v>2013</v>
      </c>
      <c r="AM1095" t="s">
        <v>4061</v>
      </c>
      <c r="AN1095">
        <v>3</v>
      </c>
      <c r="AO1095" t="s">
        <v>3918</v>
      </c>
      <c r="AP1095">
        <f>IF(ufc_fights_2[[#This Row],[winner]]="Red",ufc_fights_2[[#This Row],[r_fighter_id]],ufc_fights_2[[#This Row],[b_fighter_id]])</f>
        <v>1850</v>
      </c>
      <c r="AQ1095" t="str">
        <f>_xlfn.XLOOKUP(ufc_fights_2[[#This Row],[winnerID]],ufc_fighters[id],ufc_fighters[fighter_name],"xxx",0,1)</f>
        <v>Hector Lombard</v>
      </c>
    </row>
    <row r="1096" spans="1:43">
      <c r="A1096">
        <v>2957</v>
      </c>
      <c r="B1096">
        <v>1850</v>
      </c>
      <c r="C1096">
        <f>_xlfn.XLOOKUP(ufc_fights_2[[#This Row],[r_fighter_id]],ufc_fighters[id],ufc_fighters[year],"xxx",0,1)</f>
        <v>1979</v>
      </c>
      <c r="D1096">
        <f>_xlfn.XLOOKUP(ufc_fights_2[[#This Row],[b_fighter_id]],ufc_fighters[id],ufc_fighters[year],"Prázdné",0,1)</f>
        <v>1978</v>
      </c>
      <c r="E1096" s="10">
        <f>YEAR(ufc_fights_2[[#This Row],[date]])-ufc_fights_2[[#This Row],[r_year]]</f>
        <v>35</v>
      </c>
      <c r="F1096" s="10">
        <f>YEAR(ufc_fights_2[[#This Row],[date]])-ufc_fights_2[[#This Row],[b_year]]</f>
        <v>36</v>
      </c>
      <c r="G1096">
        <v>0</v>
      </c>
      <c r="H1096">
        <v>0</v>
      </c>
      <c r="I1096">
        <v>5.5599999999999997E-2</v>
      </c>
      <c r="J1096">
        <v>0.48209999999999997</v>
      </c>
      <c r="K1096">
        <v>0.4531</v>
      </c>
      <c r="L1096">
        <v>0.68369999999999997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 s="2">
        <v>0</v>
      </c>
      <c r="T1096" s="2">
        <v>5.185185185185185E-3</v>
      </c>
      <c r="U1096">
        <v>3.6400000000000002E-2</v>
      </c>
      <c r="V1096">
        <v>0.43480000000000002</v>
      </c>
      <c r="W1096">
        <v>0.28570000000000001</v>
      </c>
      <c r="X1096">
        <v>0</v>
      </c>
      <c r="Y1096">
        <v>1</v>
      </c>
      <c r="Z1096">
        <v>5.6300000000000003E-2</v>
      </c>
      <c r="AA1096">
        <v>0.28570000000000001</v>
      </c>
      <c r="AB1096">
        <v>0</v>
      </c>
      <c r="AC1096">
        <v>0.73329999999999995</v>
      </c>
      <c r="AD1096">
        <v>0</v>
      </c>
      <c r="AE1096">
        <v>0.61539999999999995</v>
      </c>
      <c r="AF1096" t="s">
        <v>3915</v>
      </c>
      <c r="AG1096" s="2">
        <v>3.472222222222222E-3</v>
      </c>
      <c r="AH1096" t="s">
        <v>3911</v>
      </c>
      <c r="AI1096">
        <v>3</v>
      </c>
      <c r="AJ1096" t="s">
        <v>4067</v>
      </c>
      <c r="AK1096" s="3">
        <v>41713</v>
      </c>
      <c r="AL1096" s="10">
        <f>YEAR(ufc_fights_2[[#This Row],[date]])</f>
        <v>2014</v>
      </c>
      <c r="AM1096" t="s">
        <v>4061</v>
      </c>
      <c r="AN1096">
        <v>98</v>
      </c>
      <c r="AO1096" t="s">
        <v>3918</v>
      </c>
      <c r="AP1096">
        <f>IF(ufc_fights_2[[#This Row],[winner]]="Red",ufc_fights_2[[#This Row],[r_fighter_id]],ufc_fights_2[[#This Row],[b_fighter_id]])</f>
        <v>1850</v>
      </c>
      <c r="AQ1096" t="str">
        <f>_xlfn.XLOOKUP(ufc_fights_2[[#This Row],[winnerID]],ufc_fighters[id],ufc_fighters[fighter_name],"xxx",0,1)</f>
        <v>Hector Lombard</v>
      </c>
    </row>
    <row r="1097" spans="1:43">
      <c r="A1097">
        <v>1977</v>
      </c>
      <c r="B1097">
        <v>2259</v>
      </c>
      <c r="C1097">
        <f>_xlfn.XLOOKUP(ufc_fights_2[[#This Row],[r_fighter_id]],ufc_fighters[id],ufc_fighters[year],"xxx",0,1)</f>
        <v>1989</v>
      </c>
      <c r="D1097">
        <f>_xlfn.XLOOKUP(ufc_fights_2[[#This Row],[b_fighter_id]],ufc_fighters[id],ufc_fighters[year],"Prázdné",0,1)</f>
        <v>1984</v>
      </c>
      <c r="E1097" s="10">
        <f>YEAR(ufc_fights_2[[#This Row],[date]])-ufc_fights_2[[#This Row],[r_year]]</f>
        <v>29</v>
      </c>
      <c r="F1097" s="10">
        <f>YEAR(ufc_fights_2[[#This Row],[date]])-ufc_fights_2[[#This Row],[b_year]]</f>
        <v>34</v>
      </c>
      <c r="G1097">
        <v>0</v>
      </c>
      <c r="H1097">
        <v>0</v>
      </c>
      <c r="I1097">
        <v>0.42109999999999997</v>
      </c>
      <c r="J1097">
        <v>0.28920000000000001</v>
      </c>
      <c r="K1097">
        <v>0.4577</v>
      </c>
      <c r="L1097">
        <v>0.30590000000000001</v>
      </c>
      <c r="M1097">
        <v>0</v>
      </c>
      <c r="N1097">
        <v>0.4</v>
      </c>
      <c r="O1097">
        <v>2</v>
      </c>
      <c r="P1097">
        <v>0</v>
      </c>
      <c r="Q1097">
        <v>1</v>
      </c>
      <c r="R1097">
        <v>0</v>
      </c>
      <c r="S1097" s="2">
        <v>3.7037037037037035E-4</v>
      </c>
      <c r="T1097" s="2">
        <v>1.1342592592592593E-3</v>
      </c>
      <c r="U1097">
        <v>0.3871</v>
      </c>
      <c r="V1097">
        <v>0.2286</v>
      </c>
      <c r="W1097">
        <v>0.83330000000000004</v>
      </c>
      <c r="X1097">
        <v>1</v>
      </c>
      <c r="Y1097">
        <v>0.5</v>
      </c>
      <c r="Z1097">
        <v>0.40500000000000003</v>
      </c>
      <c r="AA1097">
        <v>0.28050000000000003</v>
      </c>
      <c r="AB1097">
        <v>0.44440000000000002</v>
      </c>
      <c r="AC1097">
        <v>1</v>
      </c>
      <c r="AD1097">
        <v>1</v>
      </c>
      <c r="AE1097">
        <v>0</v>
      </c>
      <c r="AF1097" t="s">
        <v>3915</v>
      </c>
      <c r="AG1097" s="2">
        <v>3.472222222222222E-3</v>
      </c>
      <c r="AH1097" t="s">
        <v>3911</v>
      </c>
      <c r="AI1097">
        <v>3</v>
      </c>
      <c r="AJ1097" t="s">
        <v>3962</v>
      </c>
      <c r="AK1097" s="3">
        <v>43211</v>
      </c>
      <c r="AL1097" s="10">
        <f>YEAR(ufc_fights_2[[#This Row],[date]])</f>
        <v>2018</v>
      </c>
      <c r="AM1097" t="s">
        <v>4061</v>
      </c>
      <c r="AN1097">
        <v>36</v>
      </c>
      <c r="AO1097" t="s">
        <v>3913</v>
      </c>
      <c r="AP1097">
        <f>IF(ufc_fights_2[[#This Row],[winner]]="Red",ufc_fights_2[[#This Row],[r_fighter_id]],ufc_fights_2[[#This Row],[b_fighter_id]])</f>
        <v>1977</v>
      </c>
      <c r="AQ1097" t="str">
        <f>_xlfn.XLOOKUP(ufc_fights_2[[#This Row],[winnerID]],ufc_fighters[id],ufc_fighters[fighter_name],"xxx",0,1)</f>
        <v>Anthony Rocco Martin</v>
      </c>
    </row>
    <row r="1098" spans="1:43">
      <c r="A1098">
        <v>706</v>
      </c>
      <c r="B1098">
        <v>3095</v>
      </c>
      <c r="C1098">
        <f>_xlfn.XLOOKUP(ufc_fights_2[[#This Row],[r_fighter_id]],ufc_fighters[id],ufc_fighters[year],"xxx",0,1)</f>
        <v>1973</v>
      </c>
      <c r="D1098">
        <f>_xlfn.XLOOKUP(ufc_fights_2[[#This Row],[b_fighter_id]],ufc_fighters[id],ufc_fighters[year],"Prázdné",0,1)</f>
        <v>1971</v>
      </c>
      <c r="E1098" s="10">
        <f>YEAR(ufc_fights_2[[#This Row],[date]])-ufc_fights_2[[#This Row],[r_year]]</f>
        <v>34</v>
      </c>
      <c r="F1098" s="10">
        <f>YEAR(ufc_fights_2[[#This Row],[date]])-ufc_fights_2[[#This Row],[b_year]]</f>
        <v>36</v>
      </c>
      <c r="G1098">
        <v>0</v>
      </c>
      <c r="H1098">
        <v>0</v>
      </c>
      <c r="I1098">
        <v>0.3</v>
      </c>
      <c r="J1098">
        <v>0.33329999999999999</v>
      </c>
      <c r="K1098">
        <v>0.5625</v>
      </c>
      <c r="L1098">
        <v>0.51719999999999999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 s="2">
        <v>3.8310185185185183E-3</v>
      </c>
      <c r="T1098" s="2">
        <v>2.3148148148148149E-4</v>
      </c>
      <c r="U1098">
        <v>0.3</v>
      </c>
      <c r="V1098">
        <v>0.21429999999999999</v>
      </c>
      <c r="W1098">
        <v>0</v>
      </c>
      <c r="X1098">
        <v>0</v>
      </c>
      <c r="Y1098">
        <v>0.75</v>
      </c>
      <c r="Z1098">
        <v>0.29409999999999997</v>
      </c>
      <c r="AA1098">
        <v>0.3125</v>
      </c>
      <c r="AB1098">
        <v>0</v>
      </c>
      <c r="AC1098">
        <v>0.66669999999999996</v>
      </c>
      <c r="AD1098">
        <v>0.5</v>
      </c>
      <c r="AE1098">
        <v>0</v>
      </c>
      <c r="AF1098" t="s">
        <v>3933</v>
      </c>
      <c r="AG1098" s="2">
        <v>2.0486111111111113E-3</v>
      </c>
      <c r="AH1098" t="s">
        <v>3911</v>
      </c>
      <c r="AI1098">
        <v>3</v>
      </c>
      <c r="AJ1098" t="s">
        <v>3956</v>
      </c>
      <c r="AK1098" s="3">
        <v>39179</v>
      </c>
      <c r="AL1098" s="10">
        <f>YEAR(ufc_fights_2[[#This Row],[date]])</f>
        <v>2007</v>
      </c>
      <c r="AM1098" t="s">
        <v>4061</v>
      </c>
      <c r="AN1098">
        <v>3</v>
      </c>
      <c r="AO1098" t="s">
        <v>3913</v>
      </c>
      <c r="AP1098">
        <f>IF(ufc_fights_2[[#This Row],[winner]]="Red",ufc_fights_2[[#This Row],[r_fighter_id]],ufc_fights_2[[#This Row],[b_fighter_id]])</f>
        <v>706</v>
      </c>
      <c r="AQ1098" t="str">
        <f>_xlfn.XLOOKUP(ufc_fights_2[[#This Row],[winnerID]],ufc_fighters[id],ufc_fighters[fighter_name],"xxx",0,1)</f>
        <v>Marcus Davis</v>
      </c>
    </row>
    <row r="1099" spans="1:43">
      <c r="A1099">
        <v>706</v>
      </c>
      <c r="B1099">
        <v>3198</v>
      </c>
      <c r="C1099">
        <f>_xlfn.XLOOKUP(ufc_fights_2[[#This Row],[r_fighter_id]],ufc_fighters[id],ufc_fighters[year],"xxx",0,1)</f>
        <v>1973</v>
      </c>
      <c r="D1099">
        <f>_xlfn.XLOOKUP(ufc_fights_2[[#This Row],[b_fighter_id]],ufc_fighters[id],ufc_fighters[year],"Prázdné",0,1)</f>
        <v>1981</v>
      </c>
      <c r="E1099" s="10">
        <f>YEAR(ufc_fights_2[[#This Row],[date]])-ufc_fights_2[[#This Row],[r_year]]</f>
        <v>34</v>
      </c>
      <c r="F1099" s="10">
        <f>YEAR(ufc_fights_2[[#This Row],[date]])-ufc_fights_2[[#This Row],[b_year]]</f>
        <v>26</v>
      </c>
      <c r="G1099">
        <v>1</v>
      </c>
      <c r="H1099">
        <v>0</v>
      </c>
      <c r="I1099">
        <v>0.64290000000000003</v>
      </c>
      <c r="J1099">
        <v>0.46150000000000002</v>
      </c>
      <c r="K1099">
        <v>0.64290000000000003</v>
      </c>
      <c r="L1099">
        <v>0.46150000000000002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3.4722222222222222E-5</v>
      </c>
      <c r="T1099" s="2">
        <v>0</v>
      </c>
      <c r="U1099">
        <v>0.64290000000000003</v>
      </c>
      <c r="V1099">
        <v>0</v>
      </c>
      <c r="W1099">
        <v>0</v>
      </c>
      <c r="X1099">
        <v>0</v>
      </c>
      <c r="Y1099">
        <v>0.75</v>
      </c>
      <c r="Z1099">
        <v>0.55559999999999998</v>
      </c>
      <c r="AA1099">
        <v>0.46150000000000002</v>
      </c>
      <c r="AB1099">
        <v>0</v>
      </c>
      <c r="AC1099">
        <v>0</v>
      </c>
      <c r="AD1099">
        <v>1</v>
      </c>
      <c r="AE1099">
        <v>0</v>
      </c>
      <c r="AF1099" t="s">
        <v>3910</v>
      </c>
      <c r="AG1099" s="2">
        <v>8.6805555555555551E-4</v>
      </c>
      <c r="AH1099" t="s">
        <v>3911</v>
      </c>
      <c r="AI1099">
        <v>3</v>
      </c>
      <c r="AJ1099" t="s">
        <v>3949</v>
      </c>
      <c r="AK1099" s="3">
        <v>39249</v>
      </c>
      <c r="AL1099" s="10">
        <f>YEAR(ufc_fights_2[[#This Row],[date]])</f>
        <v>2007</v>
      </c>
      <c r="AM1099" t="s">
        <v>4061</v>
      </c>
      <c r="AN1099">
        <v>26</v>
      </c>
      <c r="AO1099" t="s">
        <v>3913</v>
      </c>
      <c r="AP1099">
        <f>IF(ufc_fights_2[[#This Row],[winner]]="Red",ufc_fights_2[[#This Row],[r_fighter_id]],ufc_fights_2[[#This Row],[b_fighter_id]])</f>
        <v>706</v>
      </c>
      <c r="AQ1099" t="str">
        <f>_xlfn.XLOOKUP(ufc_fights_2[[#This Row],[winnerID]],ufc_fighters[id],ufc_fighters[fighter_name],"xxx",0,1)</f>
        <v>Marcus Davis</v>
      </c>
    </row>
    <row r="1100" spans="1:43">
      <c r="A1100">
        <v>706</v>
      </c>
      <c r="B1100">
        <v>2521</v>
      </c>
      <c r="C1100">
        <f>_xlfn.XLOOKUP(ufc_fights_2[[#This Row],[r_fighter_id]],ufc_fighters[id],ufc_fighters[year],"xxx",0,1)</f>
        <v>1973</v>
      </c>
      <c r="D1100">
        <f>_xlfn.XLOOKUP(ufc_fights_2[[#This Row],[b_fighter_id]],ufc_fighters[id],ufc_fighters[year],"Prázdné",0,1)</f>
        <v>1975</v>
      </c>
      <c r="E1100" s="10">
        <f>YEAR(ufc_fights_2[[#This Row],[date]])-ufc_fights_2[[#This Row],[r_year]]</f>
        <v>33</v>
      </c>
      <c r="F1100" s="10">
        <f>YEAR(ufc_fights_2[[#This Row],[date]])-ufc_fights_2[[#This Row],[b_year]]</f>
        <v>31</v>
      </c>
      <c r="G1100">
        <v>0</v>
      </c>
      <c r="H1100">
        <v>0</v>
      </c>
      <c r="I1100">
        <v>0.66</v>
      </c>
      <c r="J1100">
        <v>0.27779999999999999</v>
      </c>
      <c r="K1100">
        <v>0.75</v>
      </c>
      <c r="L1100">
        <v>0.54290000000000005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 s="2">
        <v>5.7870370370370367E-4</v>
      </c>
      <c r="T1100" s="2">
        <v>2.4305555555555555E-4</v>
      </c>
      <c r="U1100">
        <v>0.51519999999999999</v>
      </c>
      <c r="V1100">
        <v>0.1429</v>
      </c>
      <c r="W1100">
        <v>0.88890000000000002</v>
      </c>
      <c r="X1100">
        <v>1</v>
      </c>
      <c r="Y1100">
        <v>1</v>
      </c>
      <c r="Z1100">
        <v>0.45450000000000002</v>
      </c>
      <c r="AA1100">
        <v>0.1111</v>
      </c>
      <c r="AB1100">
        <v>0.83330000000000004</v>
      </c>
      <c r="AC1100">
        <v>0.44440000000000002</v>
      </c>
      <c r="AD1100">
        <v>0.5333</v>
      </c>
      <c r="AE1100">
        <v>0</v>
      </c>
      <c r="AF1100" t="s">
        <v>3933</v>
      </c>
      <c r="AG1100" s="2">
        <v>3.449074074074074E-3</v>
      </c>
      <c r="AH1100" t="s">
        <v>3911</v>
      </c>
      <c r="AI1100">
        <v>3</v>
      </c>
      <c r="AJ1100" t="s">
        <v>3930</v>
      </c>
      <c r="AK1100" s="3">
        <v>39000</v>
      </c>
      <c r="AL1100" s="10">
        <f>YEAR(ufc_fights_2[[#This Row],[date]])</f>
        <v>2006</v>
      </c>
      <c r="AM1100" t="s">
        <v>4061</v>
      </c>
      <c r="AN1100">
        <v>69</v>
      </c>
      <c r="AO1100" t="s">
        <v>3913</v>
      </c>
      <c r="AP1100">
        <f>IF(ufc_fights_2[[#This Row],[winner]]="Red",ufc_fights_2[[#This Row],[r_fighter_id]],ufc_fights_2[[#This Row],[b_fighter_id]])</f>
        <v>706</v>
      </c>
      <c r="AQ1100" t="str">
        <f>_xlfn.XLOOKUP(ufc_fights_2[[#This Row],[winnerID]],ufc_fighters[id],ufc_fighters[fighter_name],"xxx",0,1)</f>
        <v>Marcus Davis</v>
      </c>
    </row>
    <row r="1101" spans="1:43">
      <c r="A1101">
        <v>2259</v>
      </c>
      <c r="B1101">
        <v>3275</v>
      </c>
      <c r="C1101">
        <f>_xlfn.XLOOKUP(ufc_fights_2[[#This Row],[r_fighter_id]],ufc_fighters[id],ufc_fighters[year],"xxx",0,1)</f>
        <v>1984</v>
      </c>
      <c r="D1101">
        <f>_xlfn.XLOOKUP(ufc_fights_2[[#This Row],[b_fighter_id]],ufc_fighters[id],ufc_fighters[year],"Prázdné",0,1)</f>
        <v>1989</v>
      </c>
      <c r="E1101" s="10">
        <f>YEAR(ufc_fights_2[[#This Row],[date]])-ufc_fights_2[[#This Row],[r_year]]</f>
        <v>34</v>
      </c>
      <c r="F1101" s="10">
        <f>YEAR(ufc_fights_2[[#This Row],[date]])-ufc_fights_2[[#This Row],[b_year]]</f>
        <v>29</v>
      </c>
      <c r="G1101">
        <v>1</v>
      </c>
      <c r="H1101">
        <v>0</v>
      </c>
      <c r="I1101">
        <v>0.42270000000000002</v>
      </c>
      <c r="J1101">
        <v>0.4304</v>
      </c>
      <c r="K1101">
        <v>0.49109999999999998</v>
      </c>
      <c r="L1101">
        <v>0.48280000000000001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</v>
      </c>
      <c r="T1101" s="2">
        <v>4.6296296296296298E-4</v>
      </c>
      <c r="U1101">
        <v>0.39019999999999999</v>
      </c>
      <c r="V1101">
        <v>0.26919999999999999</v>
      </c>
      <c r="W1101">
        <v>0.33329999999999999</v>
      </c>
      <c r="X1101">
        <v>0.77780000000000005</v>
      </c>
      <c r="Y1101">
        <v>1</v>
      </c>
      <c r="Z1101">
        <v>0.40450000000000003</v>
      </c>
      <c r="AA1101">
        <v>0.36230000000000001</v>
      </c>
      <c r="AB1101">
        <v>0.625</v>
      </c>
      <c r="AC1101">
        <v>0.9</v>
      </c>
      <c r="AD1101">
        <v>0</v>
      </c>
      <c r="AE1101">
        <v>0</v>
      </c>
      <c r="AF1101" t="s">
        <v>3922</v>
      </c>
      <c r="AG1101" s="2">
        <v>3.472222222222222E-3</v>
      </c>
      <c r="AH1101" t="s">
        <v>3911</v>
      </c>
      <c r="AI1101">
        <v>3</v>
      </c>
      <c r="AJ1101" t="s">
        <v>3966</v>
      </c>
      <c r="AK1101" s="3">
        <v>43435</v>
      </c>
      <c r="AL1101" s="10">
        <f>YEAR(ufc_fights_2[[#This Row],[date]])</f>
        <v>2018</v>
      </c>
      <c r="AM1101" t="s">
        <v>4061</v>
      </c>
      <c r="AN1101">
        <v>43</v>
      </c>
      <c r="AO1101" t="s">
        <v>3913</v>
      </c>
      <c r="AP1101">
        <f>IF(ufc_fights_2[[#This Row],[winner]]="Red",ufc_fights_2[[#This Row],[r_fighter_id]],ufc_fights_2[[#This Row],[b_fighter_id]])</f>
        <v>2259</v>
      </c>
      <c r="AQ1101" t="str">
        <f>_xlfn.XLOOKUP(ufc_fights_2[[#This Row],[winnerID]],ufc_fighters[id],ufc_fighters[fighter_name],"xxx",0,1)</f>
        <v>Keita Nakamura</v>
      </c>
    </row>
    <row r="1102" spans="1:43">
      <c r="A1102">
        <v>375</v>
      </c>
      <c r="B1102">
        <v>2829</v>
      </c>
      <c r="C1102">
        <f>_xlfn.XLOOKUP(ufc_fights_2[[#This Row],[r_fighter_id]],ufc_fighters[id],ufc_fighters[year],"xxx",0,1)</f>
        <v>1981</v>
      </c>
      <c r="D1102">
        <f>_xlfn.XLOOKUP(ufc_fights_2[[#This Row],[b_fighter_id]],ufc_fighters[id],ufc_fighters[year],"Prázdné",0,1)</f>
        <v>1981</v>
      </c>
      <c r="E1102" s="10">
        <f>YEAR(ufc_fights_2[[#This Row],[date]])-ufc_fights_2[[#This Row],[r_year]]</f>
        <v>36</v>
      </c>
      <c r="F1102" s="10">
        <f>YEAR(ufc_fights_2[[#This Row],[date]])-ufc_fights_2[[#This Row],[b_year]]</f>
        <v>36</v>
      </c>
      <c r="G1102">
        <v>1</v>
      </c>
      <c r="H1102">
        <v>0</v>
      </c>
      <c r="I1102">
        <v>0.52939999999999998</v>
      </c>
      <c r="J1102">
        <v>0.6</v>
      </c>
      <c r="K1102">
        <v>0.55559999999999998</v>
      </c>
      <c r="L1102">
        <v>0.61899999999999999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1.1574074074074073E-5</v>
      </c>
      <c r="T1102" s="2">
        <v>1.0416666666666667E-3</v>
      </c>
      <c r="U1102">
        <v>0.4667</v>
      </c>
      <c r="V1102">
        <v>0.58330000000000004</v>
      </c>
      <c r="W1102">
        <v>1</v>
      </c>
      <c r="X1102">
        <v>1</v>
      </c>
      <c r="Y1102">
        <v>1</v>
      </c>
      <c r="Z1102">
        <v>0.42859999999999998</v>
      </c>
      <c r="AA1102">
        <v>0.55559999999999998</v>
      </c>
      <c r="AB1102">
        <v>1</v>
      </c>
      <c r="AC1102">
        <v>1</v>
      </c>
      <c r="AD1102">
        <v>0</v>
      </c>
      <c r="AE1102">
        <v>0</v>
      </c>
      <c r="AF1102" t="s">
        <v>3910</v>
      </c>
      <c r="AG1102" s="2">
        <v>2.5925925925925925E-3</v>
      </c>
      <c r="AH1102" t="s">
        <v>3911</v>
      </c>
      <c r="AI1102">
        <v>3</v>
      </c>
      <c r="AJ1102" t="s">
        <v>3928</v>
      </c>
      <c r="AK1102" s="3">
        <v>43050</v>
      </c>
      <c r="AL1102" s="10">
        <f>YEAR(ufc_fights_2[[#This Row],[date]])</f>
        <v>2017</v>
      </c>
      <c r="AM1102" t="s">
        <v>4061</v>
      </c>
      <c r="AN1102">
        <v>15</v>
      </c>
      <c r="AO1102" t="s">
        <v>3913</v>
      </c>
      <c r="AP1102">
        <f>IF(ufc_fights_2[[#This Row],[winner]]="Red",ufc_fights_2[[#This Row],[r_fighter_id]],ufc_fights_2[[#This Row],[b_fighter_id]])</f>
        <v>375</v>
      </c>
      <c r="AQ1102" t="str">
        <f>_xlfn.XLOOKUP(ufc_fights_2[[#This Row],[winnerID]],ufc_fighters[id],ufc_fighters[fighter_name],"xxx",0,1)</f>
        <v>Matt Brown</v>
      </c>
    </row>
    <row r="1103" spans="1:43">
      <c r="A1103">
        <v>375</v>
      </c>
      <c r="B1103">
        <v>2884</v>
      </c>
      <c r="C1103">
        <f>_xlfn.XLOOKUP(ufc_fights_2[[#This Row],[r_fighter_id]],ufc_fighters[id],ufc_fighters[year],"xxx",0,1)</f>
        <v>1981</v>
      </c>
      <c r="D1103">
        <f>_xlfn.XLOOKUP(ufc_fights_2[[#This Row],[b_fighter_id]],ufc_fighters[id],ufc_fighters[year],"Prázdné",0,1)</f>
        <v>1983</v>
      </c>
      <c r="E1103" s="10">
        <f>YEAR(ufc_fights_2[[#This Row],[date]])-ufc_fights_2[[#This Row],[r_year]]</f>
        <v>38</v>
      </c>
      <c r="F1103" s="10">
        <f>YEAR(ufc_fights_2[[#This Row],[date]])-ufc_fights_2[[#This Row],[b_year]]</f>
        <v>36</v>
      </c>
      <c r="G1103">
        <v>0</v>
      </c>
      <c r="H1103">
        <v>0</v>
      </c>
      <c r="I1103">
        <v>0.63829999999999998</v>
      </c>
      <c r="J1103">
        <v>0.52170000000000005</v>
      </c>
      <c r="K1103">
        <v>0.67800000000000005</v>
      </c>
      <c r="L1103">
        <v>0.77549999999999997</v>
      </c>
      <c r="M1103">
        <v>0.66669999999999996</v>
      </c>
      <c r="N1103">
        <v>0</v>
      </c>
      <c r="O1103">
        <v>0</v>
      </c>
      <c r="P1103">
        <v>4</v>
      </c>
      <c r="Q1103">
        <v>0</v>
      </c>
      <c r="R1103">
        <v>0</v>
      </c>
      <c r="S1103" s="2">
        <v>5.2430555555555555E-3</v>
      </c>
      <c r="T1103" s="2">
        <v>1.1574074074074075E-4</v>
      </c>
      <c r="U1103">
        <v>0.62790000000000001</v>
      </c>
      <c r="V1103">
        <v>0.58819999999999995</v>
      </c>
      <c r="W1103">
        <v>0.66669999999999996</v>
      </c>
      <c r="X1103">
        <v>1</v>
      </c>
      <c r="Y1103">
        <v>0</v>
      </c>
      <c r="Z1103">
        <v>0.5</v>
      </c>
      <c r="AA1103">
        <v>0.33329999999999999</v>
      </c>
      <c r="AB1103">
        <v>1</v>
      </c>
      <c r="AC1103">
        <v>0</v>
      </c>
      <c r="AD1103">
        <v>0.72</v>
      </c>
      <c r="AE1103">
        <v>0.875</v>
      </c>
      <c r="AF1103" t="s">
        <v>3910</v>
      </c>
      <c r="AG1103" s="2">
        <v>3.414351851851852E-3</v>
      </c>
      <c r="AH1103" t="s">
        <v>3911</v>
      </c>
      <c r="AI1103">
        <v>3</v>
      </c>
      <c r="AJ1103" t="s">
        <v>3938</v>
      </c>
      <c r="AK1103" s="3">
        <v>43813</v>
      </c>
      <c r="AL1103" s="10">
        <f>YEAR(ufc_fights_2[[#This Row],[date]])</f>
        <v>2019</v>
      </c>
      <c r="AM1103" t="s">
        <v>4061</v>
      </c>
      <c r="AN1103">
        <v>1</v>
      </c>
      <c r="AO1103" t="s">
        <v>3913</v>
      </c>
      <c r="AP1103">
        <f>IF(ufc_fights_2[[#This Row],[winner]]="Red",ufc_fights_2[[#This Row],[r_fighter_id]],ufc_fights_2[[#This Row],[b_fighter_id]])</f>
        <v>375</v>
      </c>
      <c r="AQ1103" t="str">
        <f>_xlfn.XLOOKUP(ufc_fights_2[[#This Row],[winnerID]],ufc_fighters[id],ufc_fighters[fighter_name],"xxx",0,1)</f>
        <v>Matt Brown</v>
      </c>
    </row>
    <row r="1104" spans="1:43">
      <c r="A1104">
        <v>375</v>
      </c>
      <c r="B1104">
        <v>3238</v>
      </c>
      <c r="C1104">
        <f>_xlfn.XLOOKUP(ufc_fights_2[[#This Row],[r_fighter_id]],ufc_fighters[id],ufc_fighters[year],"xxx",0,1)</f>
        <v>1981</v>
      </c>
      <c r="D1104">
        <f>_xlfn.XLOOKUP(ufc_fights_2[[#This Row],[b_fighter_id]],ufc_fighters[id],ufc_fighters[year],"Prázdné",0,1)</f>
        <v>1984</v>
      </c>
      <c r="E1104" s="10">
        <f>YEAR(ufc_fights_2[[#This Row],[date]])-ufc_fights_2[[#This Row],[r_year]]</f>
        <v>27</v>
      </c>
      <c r="F1104" s="10">
        <f>YEAR(ufc_fights_2[[#This Row],[date]])-ufc_fights_2[[#This Row],[b_year]]</f>
        <v>24</v>
      </c>
      <c r="G1104">
        <v>0</v>
      </c>
      <c r="H1104">
        <v>0</v>
      </c>
      <c r="I1104">
        <v>0.6522</v>
      </c>
      <c r="J1104">
        <v>0.68179999999999996</v>
      </c>
      <c r="K1104">
        <v>0.66669999999999996</v>
      </c>
      <c r="L1104">
        <v>0.89410000000000001</v>
      </c>
      <c r="M1104">
        <v>1</v>
      </c>
      <c r="N1104">
        <v>0.625</v>
      </c>
      <c r="O1104">
        <v>3</v>
      </c>
      <c r="P1104">
        <v>0</v>
      </c>
      <c r="Q1104">
        <v>0</v>
      </c>
      <c r="R1104">
        <v>0</v>
      </c>
      <c r="S1104" s="2">
        <v>5.2083333333333333E-4</v>
      </c>
      <c r="T1104" s="2">
        <v>3.0324074074074073E-3</v>
      </c>
      <c r="U1104">
        <v>0.4667</v>
      </c>
      <c r="V1104">
        <v>0.57140000000000002</v>
      </c>
      <c r="W1104">
        <v>1</v>
      </c>
      <c r="X1104">
        <v>1</v>
      </c>
      <c r="Y1104">
        <v>1</v>
      </c>
      <c r="Z1104">
        <v>0.3846</v>
      </c>
      <c r="AA1104">
        <v>0.3</v>
      </c>
      <c r="AB1104">
        <v>1</v>
      </c>
      <c r="AC1104">
        <v>1</v>
      </c>
      <c r="AD1104">
        <v>1</v>
      </c>
      <c r="AE1104">
        <v>1</v>
      </c>
      <c r="AF1104" t="s">
        <v>3933</v>
      </c>
      <c r="AG1104" s="2">
        <v>6.5972222222222224E-4</v>
      </c>
      <c r="AH1104" t="s">
        <v>3911</v>
      </c>
      <c r="AI1104">
        <v>3</v>
      </c>
      <c r="AJ1104" t="s">
        <v>3914</v>
      </c>
      <c r="AK1104" s="3">
        <v>39767</v>
      </c>
      <c r="AL1104" s="10">
        <f>YEAR(ufc_fights_2[[#This Row],[date]])</f>
        <v>2008</v>
      </c>
      <c r="AM1104" t="s">
        <v>4061</v>
      </c>
      <c r="AN1104">
        <v>1</v>
      </c>
      <c r="AO1104" t="s">
        <v>3913</v>
      </c>
      <c r="AP1104">
        <f>IF(ufc_fights_2[[#This Row],[winner]]="Red",ufc_fights_2[[#This Row],[r_fighter_id]],ufc_fights_2[[#This Row],[b_fighter_id]])</f>
        <v>375</v>
      </c>
      <c r="AQ1104" t="str">
        <f>_xlfn.XLOOKUP(ufc_fights_2[[#This Row],[winnerID]],ufc_fighters[id],ufc_fighters[fighter_name],"xxx",0,1)</f>
        <v>Matt Brown</v>
      </c>
    </row>
    <row r="1105" spans="1:43">
      <c r="A1105">
        <v>2563</v>
      </c>
      <c r="B1105">
        <v>2549</v>
      </c>
      <c r="C1105">
        <f>_xlfn.XLOOKUP(ufc_fights_2[[#This Row],[r_fighter_id]],ufc_fighters[id],ufc_fighters[year],"xxx",0,1)</f>
        <v>1984</v>
      </c>
      <c r="D1105">
        <f>_xlfn.XLOOKUP(ufc_fights_2[[#This Row],[b_fighter_id]],ufc_fighters[id],ufc_fighters[year],"Prázdné",0,1)</f>
        <v>1990</v>
      </c>
      <c r="E1105" s="10">
        <f>YEAR(ufc_fights_2[[#This Row],[date]])-ufc_fights_2[[#This Row],[r_year]]</f>
        <v>35</v>
      </c>
      <c r="F1105" s="10">
        <f>YEAR(ufc_fights_2[[#This Row],[date]])-ufc_fights_2[[#This Row],[b_year]]</f>
        <v>29</v>
      </c>
      <c r="G1105">
        <v>0</v>
      </c>
      <c r="H1105">
        <v>0</v>
      </c>
      <c r="I1105">
        <v>0.5</v>
      </c>
      <c r="J1105">
        <v>0.3871</v>
      </c>
      <c r="K1105">
        <v>0.64139999999999997</v>
      </c>
      <c r="L1105">
        <v>0.5202</v>
      </c>
      <c r="M1105">
        <v>0.75</v>
      </c>
      <c r="N1105">
        <v>0</v>
      </c>
      <c r="O1105">
        <v>0</v>
      </c>
      <c r="P1105">
        <v>1</v>
      </c>
      <c r="Q1105">
        <v>1</v>
      </c>
      <c r="R1105">
        <v>1</v>
      </c>
      <c r="S1105" s="2">
        <v>5.8449074074074072E-3</v>
      </c>
      <c r="T1105" s="2">
        <v>1.0879629629629629E-3</v>
      </c>
      <c r="U1105">
        <v>0.48349999999999999</v>
      </c>
      <c r="V1105">
        <v>0.34510000000000002</v>
      </c>
      <c r="W1105">
        <v>0.66669999999999996</v>
      </c>
      <c r="X1105">
        <v>1</v>
      </c>
      <c r="Y1105">
        <v>1</v>
      </c>
      <c r="Z1105">
        <v>0.4607</v>
      </c>
      <c r="AA1105">
        <v>0.3871</v>
      </c>
      <c r="AB1105">
        <v>1</v>
      </c>
      <c r="AC1105">
        <v>0</v>
      </c>
      <c r="AD1105">
        <v>1</v>
      </c>
      <c r="AE1105">
        <v>0</v>
      </c>
      <c r="AF1105" t="s">
        <v>3915</v>
      </c>
      <c r="AG1105" s="2">
        <v>3.472222222222222E-3</v>
      </c>
      <c r="AH1105" t="s">
        <v>3911</v>
      </c>
      <c r="AI1105">
        <v>3</v>
      </c>
      <c r="AJ1105" t="s">
        <v>3945</v>
      </c>
      <c r="AK1105" s="3">
        <v>43743</v>
      </c>
      <c r="AL1105" s="10">
        <f>YEAR(ufc_fights_2[[#This Row],[date]])</f>
        <v>2019</v>
      </c>
      <c r="AM1105" t="s">
        <v>4061</v>
      </c>
      <c r="AN1105">
        <v>14</v>
      </c>
      <c r="AO1105" t="s">
        <v>3913</v>
      </c>
      <c r="AP1105">
        <f>IF(ufc_fights_2[[#This Row],[winner]]="Red",ufc_fights_2[[#This Row],[r_fighter_id]],ufc_fights_2[[#This Row],[b_fighter_id]])</f>
        <v>2563</v>
      </c>
      <c r="AQ1105" t="str">
        <f>_xlfn.XLOOKUP(ufc_fights_2[[#This Row],[winnerID]],ufc_fighters[id],ufc_fighters[fighter_name],"xxx",0,1)</f>
        <v>Callan Potter</v>
      </c>
    </row>
    <row r="1106" spans="1:43">
      <c r="A1106">
        <v>2108</v>
      </c>
      <c r="B1106">
        <v>2071</v>
      </c>
      <c r="C1106">
        <f>_xlfn.XLOOKUP(ufc_fights_2[[#This Row],[r_fighter_id]],ufc_fighters[id],ufc_fighters[year],"xxx",0,1)</f>
        <v>1981</v>
      </c>
      <c r="D1106">
        <f>_xlfn.XLOOKUP(ufc_fights_2[[#This Row],[b_fighter_id]],ufc_fighters[id],ufc_fighters[year],"Prázdné",0,1)</f>
        <v>1989</v>
      </c>
      <c r="E1106" s="10">
        <f>YEAR(ufc_fights_2[[#This Row],[date]])-ufc_fights_2[[#This Row],[r_year]]</f>
        <v>32</v>
      </c>
      <c r="F1106" s="10">
        <f>YEAR(ufc_fights_2[[#This Row],[date]])-ufc_fights_2[[#This Row],[b_year]]</f>
        <v>24</v>
      </c>
      <c r="G1106">
        <v>0</v>
      </c>
      <c r="H1106">
        <v>1</v>
      </c>
      <c r="I1106">
        <v>0.29730000000000001</v>
      </c>
      <c r="J1106">
        <v>0.54720000000000002</v>
      </c>
      <c r="K1106">
        <v>0.29730000000000001</v>
      </c>
      <c r="L1106">
        <v>0.54720000000000002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 s="2">
        <v>3.8194444444444446E-4</v>
      </c>
      <c r="T1106" s="2">
        <v>2.0833333333333335E-4</v>
      </c>
      <c r="U1106">
        <v>0.15379999999999999</v>
      </c>
      <c r="V1106">
        <v>0.51019999999999999</v>
      </c>
      <c r="W1106">
        <v>0.5</v>
      </c>
      <c r="X1106">
        <v>1</v>
      </c>
      <c r="Y1106">
        <v>0</v>
      </c>
      <c r="Z1106">
        <v>0.29730000000000001</v>
      </c>
      <c r="AA1106">
        <v>0.45710000000000001</v>
      </c>
      <c r="AB1106">
        <v>0</v>
      </c>
      <c r="AC1106">
        <v>0.72219999999999995</v>
      </c>
      <c r="AD1106">
        <v>0</v>
      </c>
      <c r="AE1106">
        <v>0</v>
      </c>
      <c r="AF1106" t="s">
        <v>3910</v>
      </c>
      <c r="AG1106" s="2">
        <v>3.2638888888888891E-3</v>
      </c>
      <c r="AH1106" t="s">
        <v>3911</v>
      </c>
      <c r="AI1106">
        <v>3</v>
      </c>
      <c r="AJ1106" t="s">
        <v>4064</v>
      </c>
      <c r="AK1106" s="3">
        <v>41349</v>
      </c>
      <c r="AL1106" s="10">
        <f>YEAR(ufc_fights_2[[#This Row],[date]])</f>
        <v>2013</v>
      </c>
      <c r="AM1106" t="s">
        <v>4061</v>
      </c>
      <c r="AN1106">
        <v>92</v>
      </c>
      <c r="AO1106" t="s">
        <v>3918</v>
      </c>
      <c r="AP1106">
        <f>IF(ufc_fights_2[[#This Row],[winner]]="Red",ufc_fights_2[[#This Row],[r_fighter_id]],ufc_fights_2[[#This Row],[b_fighter_id]])</f>
        <v>2071</v>
      </c>
      <c r="AQ1106" t="str">
        <f>_xlfn.XLOOKUP(ufc_fights_2[[#This Row],[winnerID]],ufc_fighters[id],ufc_fighters[fighter_name],"xxx",0,1)</f>
        <v>Jordan Mein</v>
      </c>
    </row>
    <row r="1107" spans="1:43">
      <c r="A1107">
        <v>2108</v>
      </c>
      <c r="B1107">
        <v>1038</v>
      </c>
      <c r="C1107">
        <f>_xlfn.XLOOKUP(ufc_fights_2[[#This Row],[r_fighter_id]],ufc_fighters[id],ufc_fighters[year],"xxx",0,1)</f>
        <v>1981</v>
      </c>
      <c r="D1107">
        <f>_xlfn.XLOOKUP(ufc_fights_2[[#This Row],[b_fighter_id]],ufc_fighters[id],ufc_fighters[year],"Prázdné",0,1)</f>
        <v>1980</v>
      </c>
      <c r="E1107" s="10">
        <f>YEAR(ufc_fights_2[[#This Row],[date]])-ufc_fights_2[[#This Row],[r_year]]</f>
        <v>31</v>
      </c>
      <c r="F1107" s="10">
        <f>YEAR(ufc_fights_2[[#This Row],[date]])-ufc_fights_2[[#This Row],[b_year]]</f>
        <v>32</v>
      </c>
      <c r="G1107">
        <v>1</v>
      </c>
      <c r="H1107">
        <v>0</v>
      </c>
      <c r="I1107">
        <v>0.61960000000000004</v>
      </c>
      <c r="J1107">
        <v>0.67290000000000005</v>
      </c>
      <c r="K1107">
        <v>0.68640000000000001</v>
      </c>
      <c r="L1107">
        <v>0.7087</v>
      </c>
      <c r="M1107">
        <v>0</v>
      </c>
      <c r="N1107">
        <v>0.25</v>
      </c>
      <c r="O1107">
        <v>3</v>
      </c>
      <c r="P1107">
        <v>0</v>
      </c>
      <c r="Q1107">
        <v>0</v>
      </c>
      <c r="R1107">
        <v>0</v>
      </c>
      <c r="S1107" s="2">
        <v>9.0277777777777774E-4</v>
      </c>
      <c r="T1107" s="2">
        <v>4.7569444444444447E-3</v>
      </c>
      <c r="U1107">
        <v>0.54790000000000005</v>
      </c>
      <c r="V1107">
        <v>0.48149999999999998</v>
      </c>
      <c r="W1107">
        <v>0.88239999999999996</v>
      </c>
      <c r="X1107">
        <v>1</v>
      </c>
      <c r="Y1107">
        <v>0.95120000000000005</v>
      </c>
      <c r="Z1107">
        <v>0.5</v>
      </c>
      <c r="AA1107">
        <v>0.42370000000000002</v>
      </c>
      <c r="AB1107">
        <v>0.89470000000000005</v>
      </c>
      <c r="AC1107">
        <v>0.9677</v>
      </c>
      <c r="AD1107">
        <v>0.81820000000000004</v>
      </c>
      <c r="AE1107">
        <v>1</v>
      </c>
      <c r="AF1107" t="s">
        <v>3933</v>
      </c>
      <c r="AG1107" s="2">
        <v>2.2222222222222222E-3</v>
      </c>
      <c r="AH1107" t="s">
        <v>3911</v>
      </c>
      <c r="AI1107">
        <v>3</v>
      </c>
      <c r="AJ1107" t="s">
        <v>3928</v>
      </c>
      <c r="AK1107" s="3">
        <v>41082</v>
      </c>
      <c r="AL1107" s="10">
        <f>YEAR(ufc_fights_2[[#This Row],[date]])</f>
        <v>2012</v>
      </c>
      <c r="AM1107" t="s">
        <v>4061</v>
      </c>
      <c r="AN1107">
        <v>36</v>
      </c>
      <c r="AO1107" t="s">
        <v>3913</v>
      </c>
      <c r="AP1107">
        <f>IF(ufc_fights_2[[#This Row],[winner]]="Red",ufc_fights_2[[#This Row],[r_fighter_id]],ufc_fights_2[[#This Row],[b_fighter_id]])</f>
        <v>2108</v>
      </c>
      <c r="AQ1107" t="str">
        <f>_xlfn.XLOOKUP(ufc_fights_2[[#This Row],[winnerID]],ufc_fighters[id],ufc_fighters[fighter_name],"xxx",0,1)</f>
        <v>Dan Miller</v>
      </c>
    </row>
    <row r="1108" spans="1:43">
      <c r="A1108">
        <v>2071</v>
      </c>
      <c r="B1108">
        <v>2200</v>
      </c>
      <c r="C1108">
        <f>_xlfn.XLOOKUP(ufc_fights_2[[#This Row],[r_fighter_id]],ufc_fighters[id],ufc_fighters[year],"xxx",0,1)</f>
        <v>1989</v>
      </c>
      <c r="D1108">
        <f>_xlfn.XLOOKUP(ufc_fights_2[[#This Row],[b_fighter_id]],ufc_fighters[id],ufc_fighters[year],"Prázdné",0,1)</f>
        <v>1990</v>
      </c>
      <c r="E1108" s="10">
        <f>YEAR(ufc_fights_2[[#This Row],[date]])-ufc_fights_2[[#This Row],[r_year]]</f>
        <v>29</v>
      </c>
      <c r="F1108" s="10">
        <f>YEAR(ufc_fights_2[[#This Row],[date]])-ufc_fights_2[[#This Row],[b_year]]</f>
        <v>28</v>
      </c>
      <c r="G1108">
        <v>0</v>
      </c>
      <c r="H1108">
        <v>0</v>
      </c>
      <c r="I1108">
        <v>0.36840000000000001</v>
      </c>
      <c r="J1108">
        <v>0.29849999999999999</v>
      </c>
      <c r="K1108">
        <v>0.50939999999999996</v>
      </c>
      <c r="L1108">
        <v>0.53700000000000003</v>
      </c>
      <c r="M1108">
        <v>0.75</v>
      </c>
      <c r="N1108">
        <v>0</v>
      </c>
      <c r="O1108">
        <v>0</v>
      </c>
      <c r="P1108">
        <v>1</v>
      </c>
      <c r="Q1108">
        <v>1</v>
      </c>
      <c r="R1108">
        <v>0</v>
      </c>
      <c r="S1108" s="2">
        <v>6.2847222222222219E-3</v>
      </c>
      <c r="T1108" s="2">
        <v>1.2268518518518518E-3</v>
      </c>
      <c r="U1108">
        <v>0.28120000000000001</v>
      </c>
      <c r="V1108">
        <v>0.25419999999999998</v>
      </c>
      <c r="W1108">
        <v>1</v>
      </c>
      <c r="X1108">
        <v>0.66669999999999996</v>
      </c>
      <c r="Y1108">
        <v>0.66669999999999996</v>
      </c>
      <c r="Z1108">
        <v>0.23080000000000001</v>
      </c>
      <c r="AA1108">
        <v>0.28070000000000001</v>
      </c>
      <c r="AB1108">
        <v>0</v>
      </c>
      <c r="AC1108">
        <v>0</v>
      </c>
      <c r="AD1108">
        <v>0.66669999999999996</v>
      </c>
      <c r="AE1108">
        <v>0.4</v>
      </c>
      <c r="AF1108" t="s">
        <v>3915</v>
      </c>
      <c r="AG1108" s="2">
        <v>3.472222222222222E-3</v>
      </c>
      <c r="AH1108" t="s">
        <v>3911</v>
      </c>
      <c r="AI1108">
        <v>3</v>
      </c>
      <c r="AJ1108" t="s">
        <v>3938</v>
      </c>
      <c r="AK1108" s="3">
        <v>43309</v>
      </c>
      <c r="AL1108" s="10">
        <f>YEAR(ufc_fights_2[[#This Row],[date]])</f>
        <v>2018</v>
      </c>
      <c r="AM1108" t="s">
        <v>4061</v>
      </c>
      <c r="AN1108">
        <v>54</v>
      </c>
      <c r="AO1108" t="s">
        <v>3913</v>
      </c>
      <c r="AP1108">
        <f>IF(ufc_fights_2[[#This Row],[winner]]="Red",ufc_fights_2[[#This Row],[r_fighter_id]],ufc_fights_2[[#This Row],[b_fighter_id]])</f>
        <v>2071</v>
      </c>
      <c r="AQ1108" t="str">
        <f>_xlfn.XLOOKUP(ufc_fights_2[[#This Row],[winnerID]],ufc_fighters[id],ufc_fighters[fighter_name],"xxx",0,1)</f>
        <v>Jordan Mein</v>
      </c>
    </row>
    <row r="1109" spans="1:43">
      <c r="A1109">
        <v>2493</v>
      </c>
      <c r="B1109">
        <v>599</v>
      </c>
      <c r="C1109">
        <f>_xlfn.XLOOKUP(ufc_fights_2[[#This Row],[r_fighter_id]],ufc_fighters[id],ufc_fighters[year],"xxx",0,1)</f>
        <v>1993</v>
      </c>
      <c r="D1109">
        <f>_xlfn.XLOOKUP(ufc_fights_2[[#This Row],[b_fighter_id]],ufc_fighters[id],ufc_fighters[year],"Prázdné",0,1)</f>
        <v>1985</v>
      </c>
      <c r="E1109" s="10">
        <f>YEAR(ufc_fights_2[[#This Row],[date]])-ufc_fights_2[[#This Row],[r_year]]</f>
        <v>26</v>
      </c>
      <c r="F1109" s="10">
        <f>YEAR(ufc_fights_2[[#This Row],[date]])-ufc_fights_2[[#This Row],[b_year]]</f>
        <v>34</v>
      </c>
      <c r="G1109">
        <v>0</v>
      </c>
      <c r="H1109">
        <v>0</v>
      </c>
      <c r="I1109">
        <v>0.42670000000000002</v>
      </c>
      <c r="J1109">
        <v>0.51200000000000001</v>
      </c>
      <c r="K1109">
        <v>0.52339999999999998</v>
      </c>
      <c r="L1109">
        <v>0.68020000000000003</v>
      </c>
      <c r="M1109">
        <v>0.4</v>
      </c>
      <c r="N1109">
        <v>0</v>
      </c>
      <c r="O1109">
        <v>0</v>
      </c>
      <c r="P1109">
        <v>1</v>
      </c>
      <c r="Q1109">
        <v>0</v>
      </c>
      <c r="R1109">
        <v>0</v>
      </c>
      <c r="S1109" s="2">
        <v>2.1180555555555558E-3</v>
      </c>
      <c r="T1109" s="2">
        <v>3.9699074074074072E-3</v>
      </c>
      <c r="U1109">
        <v>0.29549999999999998</v>
      </c>
      <c r="V1109">
        <v>0.48110000000000003</v>
      </c>
      <c r="W1109">
        <v>0.58620000000000005</v>
      </c>
      <c r="X1109">
        <v>1</v>
      </c>
      <c r="Y1109">
        <v>1</v>
      </c>
      <c r="Z1109">
        <v>0.34849999999999998</v>
      </c>
      <c r="AA1109">
        <v>0.32390000000000002</v>
      </c>
      <c r="AB1109">
        <v>1</v>
      </c>
      <c r="AC1109">
        <v>0.7</v>
      </c>
      <c r="AD1109">
        <v>0</v>
      </c>
      <c r="AE1109">
        <v>0.79410000000000003</v>
      </c>
      <c r="AF1109" t="s">
        <v>3915</v>
      </c>
      <c r="AG1109" s="2">
        <v>3.472222222222222E-3</v>
      </c>
      <c r="AH1109" t="s">
        <v>3911</v>
      </c>
      <c r="AI1109">
        <v>3</v>
      </c>
      <c r="AJ1109" t="s">
        <v>3924</v>
      </c>
      <c r="AK1109" s="3">
        <v>43722</v>
      </c>
      <c r="AL1109" s="10">
        <f>YEAR(ufc_fights_2[[#This Row],[date]])</f>
        <v>2019</v>
      </c>
      <c r="AM1109" t="s">
        <v>4061</v>
      </c>
      <c r="AN1109">
        <v>80</v>
      </c>
      <c r="AO1109" t="s">
        <v>3918</v>
      </c>
      <c r="AP1109">
        <f>IF(ufc_fights_2[[#This Row],[winner]]="Red",ufc_fights_2[[#This Row],[r_fighter_id]],ufc_fights_2[[#This Row],[b_fighter_id]])</f>
        <v>599</v>
      </c>
      <c r="AQ1109" t="str">
        <f>_xlfn.XLOOKUP(ufc_fights_2[[#This Row],[winnerID]],ufc_fighters[id],ufc_fighters[fighter_name],"xxx",0,1)</f>
        <v>Tristan Connelly</v>
      </c>
    </row>
    <row r="1110" spans="1:43">
      <c r="A1110">
        <v>2071</v>
      </c>
      <c r="B1110">
        <v>2508</v>
      </c>
      <c r="C1110">
        <f>_xlfn.XLOOKUP(ufc_fights_2[[#This Row],[r_fighter_id]],ufc_fighters[id],ufc_fighters[year],"xxx",0,1)</f>
        <v>1989</v>
      </c>
      <c r="D1110">
        <f>_xlfn.XLOOKUP(ufc_fights_2[[#This Row],[b_fighter_id]],ufc_fighters[id],ufc_fighters[year],"Prázdné",0,1)</f>
        <v>1985</v>
      </c>
      <c r="E1110" s="10">
        <f>YEAR(ufc_fights_2[[#This Row],[date]])-ufc_fights_2[[#This Row],[r_year]]</f>
        <v>25</v>
      </c>
      <c r="F1110" s="10">
        <f>YEAR(ufc_fights_2[[#This Row],[date]])-ufc_fights_2[[#This Row],[b_year]]</f>
        <v>29</v>
      </c>
      <c r="G1110">
        <v>0</v>
      </c>
      <c r="H1110">
        <v>0</v>
      </c>
      <c r="I1110">
        <v>0.54759999999999998</v>
      </c>
      <c r="J1110">
        <v>0.2258</v>
      </c>
      <c r="K1110">
        <v>0.60780000000000001</v>
      </c>
      <c r="L1110">
        <v>0.2626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 s="2">
        <v>2.2222222222222222E-3</v>
      </c>
      <c r="T1110" s="2">
        <v>5.0925925925925921E-4</v>
      </c>
      <c r="U1110">
        <v>0.4098</v>
      </c>
      <c r="V1110">
        <v>0.14710000000000001</v>
      </c>
      <c r="W1110">
        <v>0.83330000000000004</v>
      </c>
      <c r="X1110">
        <v>1</v>
      </c>
      <c r="Y1110">
        <v>0.625</v>
      </c>
      <c r="Z1110">
        <v>0.51390000000000002</v>
      </c>
      <c r="AA1110">
        <v>0.2198</v>
      </c>
      <c r="AB1110">
        <v>1</v>
      </c>
      <c r="AC1110">
        <v>0</v>
      </c>
      <c r="AD1110">
        <v>0.72729999999999995</v>
      </c>
      <c r="AE1110">
        <v>0.5</v>
      </c>
      <c r="AF1110" t="s">
        <v>3922</v>
      </c>
      <c r="AG1110" s="2">
        <v>3.472222222222222E-3</v>
      </c>
      <c r="AH1110" t="s">
        <v>3911</v>
      </c>
      <c r="AI1110">
        <v>3</v>
      </c>
      <c r="AJ1110" t="s">
        <v>3914</v>
      </c>
      <c r="AK1110" s="3">
        <v>41748</v>
      </c>
      <c r="AL1110" s="10">
        <f>YEAR(ufc_fights_2[[#This Row],[date]])</f>
        <v>2014</v>
      </c>
      <c r="AM1110" t="s">
        <v>4061</v>
      </c>
      <c r="AN1110">
        <v>49</v>
      </c>
      <c r="AO1110" t="s">
        <v>3913</v>
      </c>
      <c r="AP1110">
        <f>IF(ufc_fights_2[[#This Row],[winner]]="Red",ufc_fights_2[[#This Row],[r_fighter_id]],ufc_fights_2[[#This Row],[b_fighter_id]])</f>
        <v>2071</v>
      </c>
      <c r="AQ1110" t="str">
        <f>_xlfn.XLOOKUP(ufc_fights_2[[#This Row],[winnerID]],ufc_fighters[id],ufc_fighters[fighter_name],"xxx",0,1)</f>
        <v>Jordan Mein</v>
      </c>
    </row>
    <row r="1111" spans="1:43">
      <c r="A1111">
        <v>375</v>
      </c>
      <c r="B1111">
        <v>616</v>
      </c>
      <c r="C1111">
        <f>_xlfn.XLOOKUP(ufc_fights_2[[#This Row],[r_fighter_id]],ufc_fighters[id],ufc_fighters[year],"xxx",0,1)</f>
        <v>1981</v>
      </c>
      <c r="D1111">
        <f>_xlfn.XLOOKUP(ufc_fights_2[[#This Row],[b_fighter_id]],ufc_fighters[id],ufc_fighters[year],"Prázdné",0,1)</f>
        <v>1983</v>
      </c>
      <c r="E1111" s="10">
        <f>YEAR(ufc_fights_2[[#This Row],[date]])-ufc_fights_2[[#This Row],[r_year]]</f>
        <v>31</v>
      </c>
      <c r="F1111" s="10">
        <f>YEAR(ufc_fights_2[[#This Row],[date]])-ufc_fights_2[[#This Row],[b_year]]</f>
        <v>29</v>
      </c>
      <c r="G1111">
        <v>1</v>
      </c>
      <c r="H1111">
        <v>0</v>
      </c>
      <c r="I1111">
        <v>0.67610000000000003</v>
      </c>
      <c r="J1111">
        <v>0.24390000000000001</v>
      </c>
      <c r="K1111">
        <v>0.67610000000000003</v>
      </c>
      <c r="L1111">
        <v>0.27589999999999998</v>
      </c>
      <c r="M1111">
        <v>0.33329999999999999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9.3749999999999997E-4</v>
      </c>
      <c r="T1111" s="2">
        <v>8.1018518518518516E-4</v>
      </c>
      <c r="U1111">
        <v>0.57140000000000002</v>
      </c>
      <c r="V1111">
        <v>0.1176</v>
      </c>
      <c r="W1111">
        <v>0.78949999999999998</v>
      </c>
      <c r="X1111">
        <v>0.9</v>
      </c>
      <c r="Y1111">
        <v>1</v>
      </c>
      <c r="Z1111">
        <v>0.64810000000000001</v>
      </c>
      <c r="AA1111">
        <v>0.21049999999999999</v>
      </c>
      <c r="AB1111">
        <v>0.69230000000000003</v>
      </c>
      <c r="AC1111">
        <v>0.66669999999999996</v>
      </c>
      <c r="AD1111">
        <v>1</v>
      </c>
      <c r="AE1111">
        <v>0</v>
      </c>
      <c r="AF1111" t="s">
        <v>3910</v>
      </c>
      <c r="AG1111" s="2">
        <v>9.1435185185185185E-4</v>
      </c>
      <c r="AH1111" t="s">
        <v>3911</v>
      </c>
      <c r="AI1111">
        <v>3</v>
      </c>
      <c r="AJ1111" t="s">
        <v>3985</v>
      </c>
      <c r="AK1111" s="3">
        <v>40943</v>
      </c>
      <c r="AL1111" s="10">
        <f>YEAR(ufc_fights_2[[#This Row],[date]])</f>
        <v>2012</v>
      </c>
      <c r="AM1111" t="s">
        <v>4061</v>
      </c>
      <c r="AN1111">
        <v>1</v>
      </c>
      <c r="AO1111" t="s">
        <v>3913</v>
      </c>
      <c r="AP1111">
        <f>IF(ufc_fights_2[[#This Row],[winner]]="Red",ufc_fights_2[[#This Row],[r_fighter_id]],ufc_fights_2[[#This Row],[b_fighter_id]])</f>
        <v>375</v>
      </c>
      <c r="AQ1111" t="str">
        <f>_xlfn.XLOOKUP(ufc_fights_2[[#This Row],[winnerID]],ufc_fighters[id],ufc_fighters[fighter_name],"xxx",0,1)</f>
        <v>Matt Brown</v>
      </c>
    </row>
    <row r="1112" spans="1:43">
      <c r="A1112">
        <v>2594</v>
      </c>
      <c r="B1112">
        <v>2071</v>
      </c>
      <c r="C1112">
        <f>_xlfn.XLOOKUP(ufc_fights_2[[#This Row],[r_fighter_id]],ufc_fighters[id],ufc_fighters[year],"xxx",0,1)</f>
        <v>1975</v>
      </c>
      <c r="D1112">
        <f>_xlfn.XLOOKUP(ufc_fights_2[[#This Row],[b_fighter_id]],ufc_fighters[id],ufc_fighters[year],"Prázdné",0,1)</f>
        <v>1989</v>
      </c>
      <c r="E1112" s="10">
        <f>YEAR(ufc_fights_2[[#This Row],[date]])-ufc_fights_2[[#This Row],[r_year]]</f>
        <v>39</v>
      </c>
      <c r="F1112" s="10">
        <f>YEAR(ufc_fights_2[[#This Row],[date]])-ufc_fights_2[[#This Row],[b_year]]</f>
        <v>25</v>
      </c>
      <c r="G1112">
        <v>0</v>
      </c>
      <c r="H1112">
        <v>1</v>
      </c>
      <c r="I1112">
        <v>0.25</v>
      </c>
      <c r="J1112">
        <v>0.66669999999999996</v>
      </c>
      <c r="K1112">
        <v>0.25</v>
      </c>
      <c r="L1112">
        <v>0.66669999999999996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4.6296296296296294E-5</v>
      </c>
      <c r="T1112" s="2">
        <v>0</v>
      </c>
      <c r="U1112">
        <v>0</v>
      </c>
      <c r="V1112">
        <v>0.64290000000000003</v>
      </c>
      <c r="W1112">
        <v>0</v>
      </c>
      <c r="X1112">
        <v>1</v>
      </c>
      <c r="Y1112">
        <v>1</v>
      </c>
      <c r="Z1112">
        <v>0.25</v>
      </c>
      <c r="AA1112">
        <v>0.625</v>
      </c>
      <c r="AB1112">
        <v>0</v>
      </c>
      <c r="AC1112">
        <v>0</v>
      </c>
      <c r="AD1112">
        <v>0</v>
      </c>
      <c r="AE1112">
        <v>0.71430000000000005</v>
      </c>
      <c r="AF1112" t="s">
        <v>3910</v>
      </c>
      <c r="AG1112" s="2">
        <v>8.3333333333333339E-4</v>
      </c>
      <c r="AH1112" t="s">
        <v>3911</v>
      </c>
      <c r="AI1112">
        <v>3</v>
      </c>
      <c r="AJ1112" t="s">
        <v>3928</v>
      </c>
      <c r="AK1112" s="3">
        <v>41874</v>
      </c>
      <c r="AL1112" s="10">
        <f>YEAR(ufc_fights_2[[#This Row],[date]])</f>
        <v>2014</v>
      </c>
      <c r="AM1112" t="s">
        <v>4061</v>
      </c>
      <c r="AN1112">
        <v>40</v>
      </c>
      <c r="AO1112" t="s">
        <v>3918</v>
      </c>
      <c r="AP1112">
        <f>IF(ufc_fights_2[[#This Row],[winner]]="Red",ufc_fights_2[[#This Row],[r_fighter_id]],ufc_fights_2[[#This Row],[b_fighter_id]])</f>
        <v>2071</v>
      </c>
      <c r="AQ1112" t="str">
        <f>_xlfn.XLOOKUP(ufc_fights_2[[#This Row],[winnerID]],ufc_fighters[id],ufc_fighters[fighter_name],"xxx",0,1)</f>
        <v>Jordan Mein</v>
      </c>
    </row>
    <row r="1113" spans="1:43">
      <c r="A1113">
        <v>2331</v>
      </c>
      <c r="B1113">
        <v>2259</v>
      </c>
      <c r="C1113">
        <f>_xlfn.XLOOKUP(ufc_fights_2[[#This Row],[r_fighter_id]],ufc_fighters[id],ufc_fighters[year],"xxx",0,1)</f>
        <v>1980</v>
      </c>
      <c r="D1113">
        <f>_xlfn.XLOOKUP(ufc_fights_2[[#This Row],[b_fighter_id]],ufc_fighters[id],ufc_fighters[year],"Prázdné",0,1)</f>
        <v>1984</v>
      </c>
      <c r="E1113" s="10">
        <f>YEAR(ufc_fights_2[[#This Row],[date]])-ufc_fights_2[[#This Row],[r_year]]</f>
        <v>36</v>
      </c>
      <c r="F1113" s="10">
        <f>YEAR(ufc_fights_2[[#This Row],[date]])-ufc_fights_2[[#This Row],[b_year]]</f>
        <v>32</v>
      </c>
      <c r="G1113">
        <v>0</v>
      </c>
      <c r="H1113">
        <v>1</v>
      </c>
      <c r="I1113">
        <v>0.57140000000000002</v>
      </c>
      <c r="J1113">
        <v>0.36280000000000001</v>
      </c>
      <c r="K1113">
        <v>0.59260000000000002</v>
      </c>
      <c r="L1113">
        <v>0.3846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 s="2">
        <v>3.8194444444444446E-4</v>
      </c>
      <c r="T1113" s="2">
        <v>3.7037037037037035E-4</v>
      </c>
      <c r="U1113">
        <v>0.40429999999999999</v>
      </c>
      <c r="V1113">
        <v>0.33329999999999999</v>
      </c>
      <c r="W1113">
        <v>0.72729999999999995</v>
      </c>
      <c r="X1113">
        <v>0.89470000000000005</v>
      </c>
      <c r="Y1113">
        <v>0.5</v>
      </c>
      <c r="Z1113">
        <v>0.55410000000000004</v>
      </c>
      <c r="AA1113">
        <v>0.32979999999999998</v>
      </c>
      <c r="AB1113">
        <v>1</v>
      </c>
      <c r="AC1113">
        <v>1</v>
      </c>
      <c r="AD1113">
        <v>1</v>
      </c>
      <c r="AE1113">
        <v>0.5</v>
      </c>
      <c r="AF1113" t="s">
        <v>3933</v>
      </c>
      <c r="AG1113" s="2">
        <v>3.460648148148148E-3</v>
      </c>
      <c r="AH1113" t="s">
        <v>3911</v>
      </c>
      <c r="AI1113">
        <v>3</v>
      </c>
      <c r="AJ1113" t="s">
        <v>3914</v>
      </c>
      <c r="AK1113" s="3">
        <v>42564</v>
      </c>
      <c r="AL1113" s="10">
        <f>YEAR(ufc_fights_2[[#This Row],[date]])</f>
        <v>2016</v>
      </c>
      <c r="AM1113" t="s">
        <v>4061</v>
      </c>
      <c r="AN1113">
        <v>73</v>
      </c>
      <c r="AO1113" t="s">
        <v>3918</v>
      </c>
      <c r="AP1113">
        <f>IF(ufc_fights_2[[#This Row],[winner]]="Red",ufc_fights_2[[#This Row],[r_fighter_id]],ufc_fights_2[[#This Row],[b_fighter_id]])</f>
        <v>2259</v>
      </c>
      <c r="AQ1113" t="str">
        <f>_xlfn.XLOOKUP(ufc_fights_2[[#This Row],[winnerID]],ufc_fighters[id],ufc_fighters[fighter_name],"xxx",0,1)</f>
        <v>Keita Nakamura</v>
      </c>
    </row>
    <row r="1114" spans="1:43">
      <c r="A1114">
        <v>30</v>
      </c>
      <c r="B1114">
        <v>2957</v>
      </c>
      <c r="C1114">
        <f>_xlfn.XLOOKUP(ufc_fights_2[[#This Row],[r_fighter_id]],ufc_fighters[id],ufc_fighters[year],"xxx",0,1)</f>
        <v>1975</v>
      </c>
      <c r="D1114">
        <f>_xlfn.XLOOKUP(ufc_fights_2[[#This Row],[b_fighter_id]],ufc_fighters[id],ufc_fighters[year],"Prázdné",0,1)</f>
        <v>1979</v>
      </c>
      <c r="E1114" s="10">
        <f>YEAR(ufc_fights_2[[#This Row],[date]])-ufc_fights_2[[#This Row],[r_year]]</f>
        <v>37</v>
      </c>
      <c r="F1114" s="10">
        <f>YEAR(ufc_fights_2[[#This Row],[date]])-ufc_fights_2[[#This Row],[b_year]]</f>
        <v>33</v>
      </c>
      <c r="G1114">
        <v>0</v>
      </c>
      <c r="H1114">
        <v>0</v>
      </c>
      <c r="I1114">
        <v>0.3402</v>
      </c>
      <c r="J1114">
        <v>0.45269999999999999</v>
      </c>
      <c r="K1114">
        <v>0.44069999999999998</v>
      </c>
      <c r="L1114">
        <v>0.51290000000000002</v>
      </c>
      <c r="M1114">
        <v>0.5</v>
      </c>
      <c r="N1114">
        <v>0.1429</v>
      </c>
      <c r="O1114">
        <v>0</v>
      </c>
      <c r="P1114">
        <v>0</v>
      </c>
      <c r="Q1114">
        <v>0</v>
      </c>
      <c r="R1114">
        <v>0</v>
      </c>
      <c r="S1114" s="2">
        <v>7.8703703703703705E-4</v>
      </c>
      <c r="T1114" s="2">
        <v>2.5810185185185185E-3</v>
      </c>
      <c r="U1114">
        <v>0.31519999999999998</v>
      </c>
      <c r="V1114">
        <v>0.34510000000000002</v>
      </c>
      <c r="W1114">
        <v>0.66669999999999996</v>
      </c>
      <c r="X1114">
        <v>1</v>
      </c>
      <c r="Y1114">
        <v>0.66669999999999996</v>
      </c>
      <c r="Z1114">
        <v>0.31109999999999999</v>
      </c>
      <c r="AA1114">
        <v>0.44629999999999997</v>
      </c>
      <c r="AB1114">
        <v>0.71430000000000005</v>
      </c>
      <c r="AC1114">
        <v>0.4783</v>
      </c>
      <c r="AD1114">
        <v>0</v>
      </c>
      <c r="AE1114">
        <v>1</v>
      </c>
      <c r="AF1114" t="s">
        <v>3915</v>
      </c>
      <c r="AG1114" s="2">
        <v>3.472222222222222E-3</v>
      </c>
      <c r="AH1114" t="s">
        <v>3911</v>
      </c>
      <c r="AI1114">
        <v>3</v>
      </c>
      <c r="AJ1114" t="s">
        <v>3931</v>
      </c>
      <c r="AK1114" s="3">
        <v>40964</v>
      </c>
      <c r="AL1114" s="10">
        <f>YEAR(ufc_fights_2[[#This Row],[date]])</f>
        <v>2012</v>
      </c>
      <c r="AM1114" t="s">
        <v>4061</v>
      </c>
      <c r="AN1114">
        <v>117</v>
      </c>
      <c r="AO1114" t="s">
        <v>3918</v>
      </c>
      <c r="AP1114">
        <f>IF(ufc_fights_2[[#This Row],[winner]]="Red",ufc_fights_2[[#This Row],[r_fighter_id]],ufc_fights_2[[#This Row],[b_fighter_id]])</f>
        <v>2957</v>
      </c>
      <c r="AQ1114" t="str">
        <f>_xlfn.XLOOKUP(ufc_fights_2[[#This Row],[winnerID]],ufc_fighters[id],ufc_fighters[fighter_name],"xxx",0,1)</f>
        <v>Jake Shields</v>
      </c>
    </row>
    <row r="1115" spans="1:43">
      <c r="A1115">
        <v>1928</v>
      </c>
      <c r="B1115">
        <v>2957</v>
      </c>
      <c r="C1115">
        <f>_xlfn.XLOOKUP(ufc_fights_2[[#This Row],[r_fighter_id]],ufc_fighters[id],ufc_fighters[year],"xxx",0,1)</f>
        <v>1977</v>
      </c>
      <c r="D1115">
        <f>_xlfn.XLOOKUP(ufc_fights_2[[#This Row],[b_fighter_id]],ufc_fighters[id],ufc_fighters[year],"Prázdné",0,1)</f>
        <v>1979</v>
      </c>
      <c r="E1115" s="10">
        <f>YEAR(ufc_fights_2[[#This Row],[date]])-ufc_fights_2[[#This Row],[r_year]]</f>
        <v>36</v>
      </c>
      <c r="F1115" s="10">
        <f>YEAR(ufc_fights_2[[#This Row],[date]])-ufc_fights_2[[#This Row],[b_year]]</f>
        <v>34</v>
      </c>
      <c r="G1115">
        <v>0</v>
      </c>
      <c r="H1115">
        <v>0</v>
      </c>
      <c r="I1115">
        <v>0.32</v>
      </c>
      <c r="J1115">
        <v>0.3125</v>
      </c>
      <c r="K1115">
        <v>0.61250000000000004</v>
      </c>
      <c r="L1115">
        <v>0.51600000000000001</v>
      </c>
      <c r="M1115">
        <v>0.42859999999999998</v>
      </c>
      <c r="N1115">
        <v>8.3299999999999999E-2</v>
      </c>
      <c r="O1115">
        <v>0</v>
      </c>
      <c r="P1115">
        <v>0</v>
      </c>
      <c r="Q1115">
        <v>0</v>
      </c>
      <c r="R1115">
        <v>1</v>
      </c>
      <c r="S1115" s="2">
        <v>3.6921296296296298E-3</v>
      </c>
      <c r="T1115" s="2">
        <v>8.1365740740740738E-3</v>
      </c>
      <c r="U1115">
        <v>0.24590000000000001</v>
      </c>
      <c r="V1115">
        <v>0.21840000000000001</v>
      </c>
      <c r="W1115">
        <v>0.61539999999999995</v>
      </c>
      <c r="X1115">
        <v>1</v>
      </c>
      <c r="Y1115">
        <v>0.76470000000000005</v>
      </c>
      <c r="Z1115">
        <v>0.2281</v>
      </c>
      <c r="AA1115">
        <v>0.22109999999999999</v>
      </c>
      <c r="AB1115">
        <v>0.58330000000000004</v>
      </c>
      <c r="AC1115">
        <v>0.33329999999999999</v>
      </c>
      <c r="AD1115">
        <v>0.66669999999999996</v>
      </c>
      <c r="AE1115">
        <v>0.92859999999999998</v>
      </c>
      <c r="AF1115" t="s">
        <v>3922</v>
      </c>
      <c r="AG1115" s="2">
        <v>3.472222222222222E-3</v>
      </c>
      <c r="AH1115" t="s">
        <v>3927</v>
      </c>
      <c r="AI1115">
        <v>5</v>
      </c>
      <c r="AJ1115" t="s">
        <v>3931</v>
      </c>
      <c r="AK1115" s="3">
        <v>41556</v>
      </c>
      <c r="AL1115" s="10">
        <f>YEAR(ufc_fights_2[[#This Row],[date]])</f>
        <v>2013</v>
      </c>
      <c r="AM1115" t="s">
        <v>4061</v>
      </c>
      <c r="AN1115">
        <v>81</v>
      </c>
      <c r="AO1115" t="s">
        <v>3918</v>
      </c>
      <c r="AP1115">
        <f>IF(ufc_fights_2[[#This Row],[winner]]="Red",ufc_fights_2[[#This Row],[r_fighter_id]],ufc_fights_2[[#This Row],[b_fighter_id]])</f>
        <v>2957</v>
      </c>
      <c r="AQ1115" t="str">
        <f>_xlfn.XLOOKUP(ufc_fights_2[[#This Row],[winnerID]],ufc_fighters[id],ufc_fighters[fighter_name],"xxx",0,1)</f>
        <v>Jake Shields</v>
      </c>
    </row>
    <row r="1116" spans="1:43">
      <c r="A1116">
        <v>2957</v>
      </c>
      <c r="B1116">
        <v>1588</v>
      </c>
      <c r="C1116">
        <f>_xlfn.XLOOKUP(ufc_fights_2[[#This Row],[r_fighter_id]],ufc_fighters[id],ufc_fighters[year],"xxx",0,1)</f>
        <v>1979</v>
      </c>
      <c r="D1116">
        <f>_xlfn.XLOOKUP(ufc_fights_2[[#This Row],[b_fighter_id]],ufc_fighters[id],ufc_fighters[year],"Prázdné",0,1)</f>
        <v>1982</v>
      </c>
      <c r="E1116" s="10">
        <f>YEAR(ufc_fights_2[[#This Row],[date]])-ufc_fights_2[[#This Row],[r_year]]</f>
        <v>31</v>
      </c>
      <c r="F1116" s="10">
        <f>YEAR(ufc_fights_2[[#This Row],[date]])-ufc_fights_2[[#This Row],[b_year]]</f>
        <v>28</v>
      </c>
      <c r="G1116">
        <v>0</v>
      </c>
      <c r="H1116">
        <v>0</v>
      </c>
      <c r="I1116">
        <v>0.54349999999999998</v>
      </c>
      <c r="J1116">
        <v>0.64810000000000001</v>
      </c>
      <c r="K1116">
        <v>0.66249999999999998</v>
      </c>
      <c r="L1116">
        <v>0.74029999999999996</v>
      </c>
      <c r="M1116">
        <v>0.26669999999999999</v>
      </c>
      <c r="N1116">
        <v>0</v>
      </c>
      <c r="O1116">
        <v>0</v>
      </c>
      <c r="P1116">
        <v>3</v>
      </c>
      <c r="Q1116">
        <v>0</v>
      </c>
      <c r="R1116">
        <v>0</v>
      </c>
      <c r="S1116" s="2">
        <v>5.185185185185185E-3</v>
      </c>
      <c r="T1116" s="2">
        <v>2.2569444444444442E-3</v>
      </c>
      <c r="U1116">
        <v>0.36</v>
      </c>
      <c r="V1116">
        <v>0.54549999999999998</v>
      </c>
      <c r="W1116">
        <v>0.81820000000000004</v>
      </c>
      <c r="X1116">
        <v>0.7</v>
      </c>
      <c r="Y1116">
        <v>0</v>
      </c>
      <c r="Z1116">
        <v>0.5</v>
      </c>
      <c r="AA1116">
        <v>0.36359999999999998</v>
      </c>
      <c r="AB1116">
        <v>1</v>
      </c>
      <c r="AC1116">
        <v>0.8</v>
      </c>
      <c r="AD1116">
        <v>1</v>
      </c>
      <c r="AE1116">
        <v>1</v>
      </c>
      <c r="AF1116" t="s">
        <v>3922</v>
      </c>
      <c r="AG1116" s="2">
        <v>3.472222222222222E-3</v>
      </c>
      <c r="AH1116" t="s">
        <v>3911</v>
      </c>
      <c r="AI1116">
        <v>3</v>
      </c>
      <c r="AJ1116" t="s">
        <v>3925</v>
      </c>
      <c r="AK1116" s="3">
        <v>40474</v>
      </c>
      <c r="AL1116" s="10">
        <f>YEAR(ufc_fights_2[[#This Row],[date]])</f>
        <v>2010</v>
      </c>
      <c r="AM1116" t="s">
        <v>4061</v>
      </c>
      <c r="AN1116">
        <v>63</v>
      </c>
      <c r="AO1116" t="s">
        <v>3913</v>
      </c>
      <c r="AP1116">
        <f>IF(ufc_fights_2[[#This Row],[winner]]="Red",ufc_fights_2[[#This Row],[r_fighter_id]],ufc_fights_2[[#This Row],[b_fighter_id]])</f>
        <v>2957</v>
      </c>
      <c r="AQ1116" t="str">
        <f>_xlfn.XLOOKUP(ufc_fights_2[[#This Row],[winnerID]],ufc_fighters[id],ufc_fighters[fighter_name],"xxx",0,1)</f>
        <v>Jake Shields</v>
      </c>
    </row>
    <row r="1117" spans="1:43">
      <c r="A1117">
        <v>2957</v>
      </c>
      <c r="B1117">
        <v>3509</v>
      </c>
      <c r="C1117">
        <f>_xlfn.XLOOKUP(ufc_fights_2[[#This Row],[r_fighter_id]],ufc_fighters[id],ufc_fighters[year],"xxx",0,1)</f>
        <v>1979</v>
      </c>
      <c r="D1117">
        <f>_xlfn.XLOOKUP(ufc_fights_2[[#This Row],[b_fighter_id]],ufc_fighters[id],ufc_fighters[year],"Prázdné",0,1)</f>
        <v>1982</v>
      </c>
      <c r="E1117" s="10">
        <f>YEAR(ufc_fights_2[[#This Row],[date]])-ufc_fights_2[[#This Row],[r_year]]</f>
        <v>34</v>
      </c>
      <c r="F1117" s="10">
        <f>YEAR(ufc_fights_2[[#This Row],[date]])-ufc_fights_2[[#This Row],[b_year]]</f>
        <v>31</v>
      </c>
      <c r="G1117">
        <v>0</v>
      </c>
      <c r="H1117">
        <v>0</v>
      </c>
      <c r="I1117">
        <v>0.3886</v>
      </c>
      <c r="J1117">
        <v>0.63829999999999998</v>
      </c>
      <c r="K1117">
        <v>0.49440000000000001</v>
      </c>
      <c r="L1117">
        <v>0.74050000000000005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2.8472222222222223E-3</v>
      </c>
      <c r="T1117" s="2">
        <v>1.4467592592592592E-3</v>
      </c>
      <c r="U1117">
        <v>6.5199999999999994E-2</v>
      </c>
      <c r="V1117">
        <v>0.26190000000000002</v>
      </c>
      <c r="W1117">
        <v>0.61250000000000004</v>
      </c>
      <c r="X1117">
        <v>0.69230000000000003</v>
      </c>
      <c r="Y1117">
        <v>0.88890000000000002</v>
      </c>
      <c r="Z1117">
        <v>0.25190000000000001</v>
      </c>
      <c r="AA1117">
        <v>0.41510000000000002</v>
      </c>
      <c r="AB1117">
        <v>0.61250000000000004</v>
      </c>
      <c r="AC1117">
        <v>0.92679999999999996</v>
      </c>
      <c r="AD1117">
        <v>0</v>
      </c>
      <c r="AE1117">
        <v>0</v>
      </c>
      <c r="AF1117" t="s">
        <v>3922</v>
      </c>
      <c r="AG1117" s="2">
        <v>3.472222222222222E-3</v>
      </c>
      <c r="AH1117" t="s">
        <v>3911</v>
      </c>
      <c r="AI1117">
        <v>3</v>
      </c>
      <c r="AJ1117" t="s">
        <v>3949</v>
      </c>
      <c r="AK1117" s="3">
        <v>41440</v>
      </c>
      <c r="AL1117" s="10">
        <f>YEAR(ufc_fights_2[[#This Row],[date]])</f>
        <v>2013</v>
      </c>
      <c r="AM1117" t="s">
        <v>4061</v>
      </c>
      <c r="AN1117">
        <v>7</v>
      </c>
      <c r="AO1117" t="s">
        <v>3913</v>
      </c>
      <c r="AP1117">
        <f>IF(ufc_fights_2[[#This Row],[winner]]="Red",ufc_fights_2[[#This Row],[r_fighter_id]],ufc_fights_2[[#This Row],[b_fighter_id]])</f>
        <v>2957</v>
      </c>
      <c r="AQ1117" t="str">
        <f>_xlfn.XLOOKUP(ufc_fights_2[[#This Row],[winnerID]],ufc_fighters[id],ufc_fighters[fighter_name],"xxx",0,1)</f>
        <v>Jake Shields</v>
      </c>
    </row>
    <row r="1118" spans="1:43">
      <c r="A1118">
        <v>375</v>
      </c>
      <c r="B1118">
        <v>139</v>
      </c>
      <c r="C1118">
        <f>_xlfn.XLOOKUP(ufc_fights_2[[#This Row],[r_fighter_id]],ufc_fighters[id],ufc_fighters[year],"xxx",0,1)</f>
        <v>1981</v>
      </c>
      <c r="D1118">
        <f>_xlfn.XLOOKUP(ufc_fights_2[[#This Row],[b_fighter_id]],ufc_fighters[id],ufc_fighters[year],"Prázdné",0,1)</f>
        <v>1982</v>
      </c>
      <c r="E1118" s="10">
        <f>YEAR(ufc_fights_2[[#This Row],[date]])-ufc_fights_2[[#This Row],[r_year]]</f>
        <v>27</v>
      </c>
      <c r="F1118" s="10">
        <f>YEAR(ufc_fights_2[[#This Row],[date]])-ufc_fights_2[[#This Row],[b_year]]</f>
        <v>26</v>
      </c>
      <c r="G1118">
        <v>0</v>
      </c>
      <c r="H1118">
        <v>0</v>
      </c>
      <c r="I1118">
        <v>0.49230000000000002</v>
      </c>
      <c r="J1118">
        <v>0.40620000000000001</v>
      </c>
      <c r="K1118">
        <v>0.55789999999999995</v>
      </c>
      <c r="L1118">
        <v>0.44740000000000002</v>
      </c>
      <c r="M1118">
        <v>0</v>
      </c>
      <c r="N1118">
        <v>0.33329999999999999</v>
      </c>
      <c r="O1118">
        <v>1</v>
      </c>
      <c r="P1118">
        <v>0</v>
      </c>
      <c r="Q1118">
        <v>0</v>
      </c>
      <c r="R1118">
        <v>0</v>
      </c>
      <c r="S1118" s="2">
        <v>2.4074074074074076E-3</v>
      </c>
      <c r="T1118" s="2">
        <v>1.25E-3</v>
      </c>
      <c r="U1118">
        <v>0.43140000000000001</v>
      </c>
      <c r="V1118">
        <v>0.33960000000000001</v>
      </c>
      <c r="W1118">
        <v>0.69230000000000003</v>
      </c>
      <c r="X1118">
        <v>1</v>
      </c>
      <c r="Y1118">
        <v>0.83330000000000004</v>
      </c>
      <c r="Z1118">
        <v>0.42859999999999998</v>
      </c>
      <c r="AA1118">
        <v>0.34150000000000003</v>
      </c>
      <c r="AB1118">
        <v>0.75</v>
      </c>
      <c r="AC1118">
        <v>0.47370000000000001</v>
      </c>
      <c r="AD1118">
        <v>0.44</v>
      </c>
      <c r="AE1118">
        <v>0.75</v>
      </c>
      <c r="AF1118" t="s">
        <v>3910</v>
      </c>
      <c r="AG1118" s="2">
        <v>2.5462962962962965E-3</v>
      </c>
      <c r="AH1118" t="s">
        <v>3911</v>
      </c>
      <c r="AI1118">
        <v>3</v>
      </c>
      <c r="AJ1118" t="s">
        <v>3914</v>
      </c>
      <c r="AK1118" s="3">
        <v>39620</v>
      </c>
      <c r="AL1118" s="10">
        <f>YEAR(ufc_fights_2[[#This Row],[date]])</f>
        <v>2008</v>
      </c>
      <c r="AM1118" t="s">
        <v>4061</v>
      </c>
      <c r="AN1118">
        <v>1</v>
      </c>
      <c r="AO1118" t="s">
        <v>3913</v>
      </c>
      <c r="AP1118">
        <f>IF(ufc_fights_2[[#This Row],[winner]]="Red",ufc_fights_2[[#This Row],[r_fighter_id]],ufc_fights_2[[#This Row],[b_fighter_id]])</f>
        <v>375</v>
      </c>
      <c r="AQ1118" t="str">
        <f>_xlfn.XLOOKUP(ufc_fights_2[[#This Row],[winnerID]],ufc_fighters[id],ufc_fighters[fighter_name],"xxx",0,1)</f>
        <v>Matt Brown</v>
      </c>
    </row>
    <row r="1119" spans="1:43">
      <c r="A1119">
        <v>2071</v>
      </c>
      <c r="B1119">
        <v>2990</v>
      </c>
      <c r="C1119">
        <f>_xlfn.XLOOKUP(ufc_fights_2[[#This Row],[r_fighter_id]],ufc_fighters[id],ufc_fighters[year],"xxx",0,1)</f>
        <v>1989</v>
      </c>
      <c r="D1119">
        <f>_xlfn.XLOOKUP(ufc_fights_2[[#This Row],[b_fighter_id]],ufc_fighters[id],ufc_fighters[year],"Prázdné",0,1)</f>
        <v>1984</v>
      </c>
      <c r="E1119" s="10">
        <f>YEAR(ufc_fights_2[[#This Row],[date]])-ufc_fights_2[[#This Row],[r_year]]</f>
        <v>28</v>
      </c>
      <c r="F1119" s="10">
        <f>YEAR(ufc_fights_2[[#This Row],[date]])-ufc_fights_2[[#This Row],[b_year]]</f>
        <v>33</v>
      </c>
      <c r="G1119">
        <v>0</v>
      </c>
      <c r="H1119">
        <v>0</v>
      </c>
      <c r="I1119">
        <v>0.40160000000000001</v>
      </c>
      <c r="J1119">
        <v>0.27079999999999999</v>
      </c>
      <c r="K1119">
        <v>0.53010000000000002</v>
      </c>
      <c r="L1119">
        <v>0.31369999999999998</v>
      </c>
      <c r="M1119">
        <v>0.75</v>
      </c>
      <c r="N1119">
        <v>0</v>
      </c>
      <c r="O1119">
        <v>1</v>
      </c>
      <c r="P1119">
        <v>0</v>
      </c>
      <c r="Q1119">
        <v>0</v>
      </c>
      <c r="R1119">
        <v>0</v>
      </c>
      <c r="S1119" s="2">
        <v>5.4629629629629629E-3</v>
      </c>
      <c r="T1119" s="2">
        <v>4.6296296296296298E-4</v>
      </c>
      <c r="U1119">
        <v>0.37930000000000003</v>
      </c>
      <c r="V1119">
        <v>0.13159999999999999</v>
      </c>
      <c r="W1119">
        <v>0.5</v>
      </c>
      <c r="X1119">
        <v>0.8</v>
      </c>
      <c r="Y1119">
        <v>1</v>
      </c>
      <c r="Z1119">
        <v>0.3387</v>
      </c>
      <c r="AA1119">
        <v>0.25530000000000003</v>
      </c>
      <c r="AB1119">
        <v>0.58330000000000004</v>
      </c>
      <c r="AC1119">
        <v>1</v>
      </c>
      <c r="AD1119">
        <v>0.434</v>
      </c>
      <c r="AE1119">
        <v>0</v>
      </c>
      <c r="AF1119" t="s">
        <v>3915</v>
      </c>
      <c r="AG1119" s="2">
        <v>3.472222222222222E-3</v>
      </c>
      <c r="AH1119" t="s">
        <v>3911</v>
      </c>
      <c r="AI1119">
        <v>3</v>
      </c>
      <c r="AJ1119" t="s">
        <v>3949</v>
      </c>
      <c r="AK1119" s="3">
        <v>43085</v>
      </c>
      <c r="AL1119" s="10">
        <f>YEAR(ufc_fights_2[[#This Row],[date]])</f>
        <v>2017</v>
      </c>
      <c r="AM1119" t="s">
        <v>4061</v>
      </c>
      <c r="AN1119">
        <v>7</v>
      </c>
      <c r="AO1119" t="s">
        <v>3913</v>
      </c>
      <c r="AP1119">
        <f>IF(ufc_fights_2[[#This Row],[winner]]="Red",ufc_fights_2[[#This Row],[r_fighter_id]],ufc_fights_2[[#This Row],[b_fighter_id]])</f>
        <v>2071</v>
      </c>
      <c r="AQ1119" t="str">
        <f>_xlfn.XLOOKUP(ufc_fights_2[[#This Row],[winnerID]],ufc_fighters[id],ufc_fighters[fighter_name],"xxx",0,1)</f>
        <v>Jordan Mein</v>
      </c>
    </row>
    <row r="1120" spans="1:43">
      <c r="A1120">
        <v>706</v>
      </c>
      <c r="B1120">
        <v>3210</v>
      </c>
      <c r="C1120">
        <f>_xlfn.XLOOKUP(ufc_fights_2[[#This Row],[r_fighter_id]],ufc_fighters[id],ufc_fighters[year],"xxx",0,1)</f>
        <v>1973</v>
      </c>
      <c r="D1120">
        <f>_xlfn.XLOOKUP(ufc_fights_2[[#This Row],[b_fighter_id]],ufc_fighters[id],ufc_fighters[year],"Prázdné",0,1)</f>
        <v>1979</v>
      </c>
      <c r="E1120" s="10">
        <f>YEAR(ufc_fights_2[[#This Row],[date]])-ufc_fights_2[[#This Row],[r_year]]</f>
        <v>34</v>
      </c>
      <c r="F1120" s="10">
        <f>YEAR(ufc_fights_2[[#This Row],[date]])-ufc_fights_2[[#This Row],[b_year]]</f>
        <v>28</v>
      </c>
      <c r="G1120">
        <v>0</v>
      </c>
      <c r="H1120">
        <v>1</v>
      </c>
      <c r="I1120">
        <v>0.6</v>
      </c>
      <c r="J1120">
        <v>0.5333</v>
      </c>
      <c r="K1120">
        <v>0.66669999999999996</v>
      </c>
      <c r="L1120">
        <v>0.6341</v>
      </c>
      <c r="M1120">
        <v>0.33329999999999999</v>
      </c>
      <c r="N1120">
        <v>0</v>
      </c>
      <c r="O1120">
        <v>1</v>
      </c>
      <c r="P1120">
        <v>0</v>
      </c>
      <c r="Q1120">
        <v>0</v>
      </c>
      <c r="R1120">
        <v>1</v>
      </c>
      <c r="S1120" s="2">
        <v>1.7476851851851852E-3</v>
      </c>
      <c r="T1120" s="2">
        <v>7.6388888888888893E-4</v>
      </c>
      <c r="U1120">
        <v>0.59460000000000002</v>
      </c>
      <c r="V1120">
        <v>0.48</v>
      </c>
      <c r="W1120">
        <v>0.66669999999999996</v>
      </c>
      <c r="X1120">
        <v>0</v>
      </c>
      <c r="Y1120">
        <v>0.66669999999999996</v>
      </c>
      <c r="Z1120">
        <v>0.4667</v>
      </c>
      <c r="AA1120">
        <v>0.4</v>
      </c>
      <c r="AB1120">
        <v>0.5</v>
      </c>
      <c r="AC1120">
        <v>0.75</v>
      </c>
      <c r="AD1120">
        <v>0.69569999999999999</v>
      </c>
      <c r="AE1120">
        <v>0.63639999999999997</v>
      </c>
      <c r="AF1120" t="s">
        <v>3933</v>
      </c>
      <c r="AG1120" s="2">
        <v>2.9398148148148148E-3</v>
      </c>
      <c r="AH1120" t="s">
        <v>3911</v>
      </c>
      <c r="AI1120">
        <v>3</v>
      </c>
      <c r="AJ1120" t="s">
        <v>3949</v>
      </c>
      <c r="AK1120" s="3">
        <v>39333</v>
      </c>
      <c r="AL1120" s="10">
        <f>YEAR(ufc_fights_2[[#This Row],[date]])</f>
        <v>2007</v>
      </c>
      <c r="AM1120" t="s">
        <v>4061</v>
      </c>
      <c r="AN1120">
        <v>70</v>
      </c>
      <c r="AO1120" t="s">
        <v>3913</v>
      </c>
      <c r="AP1120">
        <f>IF(ufc_fights_2[[#This Row],[winner]]="Red",ufc_fights_2[[#This Row],[r_fighter_id]],ufc_fights_2[[#This Row],[b_fighter_id]])</f>
        <v>706</v>
      </c>
      <c r="AQ1120" t="str">
        <f>_xlfn.XLOOKUP(ufc_fights_2[[#This Row],[winnerID]],ufc_fighters[id],ufc_fighters[fighter_name],"xxx",0,1)</f>
        <v>Marcus Davis</v>
      </c>
    </row>
    <row r="1121" spans="1:43">
      <c r="A1121">
        <v>2400</v>
      </c>
      <c r="B1121">
        <v>1805</v>
      </c>
      <c r="C1121">
        <f>_xlfn.XLOOKUP(ufc_fights_2[[#This Row],[r_fighter_id]],ufc_fighters[id],ufc_fighters[year],"xxx",0,1)</f>
        <v>1984</v>
      </c>
      <c r="D1121">
        <f>_xlfn.XLOOKUP(ufc_fights_2[[#This Row],[b_fighter_id]],ufc_fighters[id],ufc_fighters[year],"Prázdné",0,1)</f>
        <v>1984</v>
      </c>
      <c r="E1121" s="10">
        <f>YEAR(ufc_fights_2[[#This Row],[date]])-ufc_fights_2[[#This Row],[r_year]]</f>
        <v>25</v>
      </c>
      <c r="F1121" s="10">
        <f>YEAR(ufc_fights_2[[#This Row],[date]])-ufc_fights_2[[#This Row],[b_year]]</f>
        <v>25</v>
      </c>
      <c r="G1121">
        <v>0</v>
      </c>
      <c r="H1121">
        <v>0</v>
      </c>
      <c r="I1121">
        <v>0.4667</v>
      </c>
      <c r="J1121">
        <v>0.36359999999999998</v>
      </c>
      <c r="K1121">
        <v>0.51519999999999999</v>
      </c>
      <c r="L1121">
        <v>0.41670000000000001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 s="2">
        <v>1.6203703703703703E-3</v>
      </c>
      <c r="T1121" s="2">
        <v>4.6296296296296294E-5</v>
      </c>
      <c r="U1121">
        <v>0.23080000000000001</v>
      </c>
      <c r="V1121">
        <v>0.1111</v>
      </c>
      <c r="W1121">
        <v>0.42859999999999998</v>
      </c>
      <c r="X1121">
        <v>0.8</v>
      </c>
      <c r="Y1121">
        <v>0.57140000000000002</v>
      </c>
      <c r="Z1121">
        <v>0.1111</v>
      </c>
      <c r="AA1121">
        <v>0.2</v>
      </c>
      <c r="AB1121">
        <v>0.65</v>
      </c>
      <c r="AC1121">
        <v>0.5</v>
      </c>
      <c r="AD1121">
        <v>0</v>
      </c>
      <c r="AE1121">
        <v>0</v>
      </c>
      <c r="AF1121" t="s">
        <v>3933</v>
      </c>
      <c r="AG1121" s="2">
        <v>2.5462962962962965E-3</v>
      </c>
      <c r="AH1121" t="s">
        <v>3911</v>
      </c>
      <c r="AI1121">
        <v>3</v>
      </c>
      <c r="AJ1121" t="s">
        <v>3985</v>
      </c>
      <c r="AK1121" s="3">
        <v>39984</v>
      </c>
      <c r="AL1121" s="10">
        <f>YEAR(ufc_fights_2[[#This Row],[date]])</f>
        <v>2009</v>
      </c>
      <c r="AM1121" t="s">
        <v>4061</v>
      </c>
      <c r="AN1121">
        <v>1</v>
      </c>
      <c r="AO1121" t="s">
        <v>3913</v>
      </c>
      <c r="AP1121">
        <f>IF(ufc_fights_2[[#This Row],[winner]]="Red",ufc_fights_2[[#This Row],[r_fighter_id]],ufc_fights_2[[#This Row],[b_fighter_id]])</f>
        <v>2400</v>
      </c>
      <c r="AQ1121" t="str">
        <f>_xlfn.XLOOKUP(ufc_fights_2[[#This Row],[winnerID]],ufc_fighters[id],ufc_fighters[fighter_name],"xxx",0,1)</f>
        <v>Nick Osipczak</v>
      </c>
    </row>
    <row r="1122" spans="1:43">
      <c r="A1122">
        <v>1740</v>
      </c>
      <c r="B1122">
        <v>3302</v>
      </c>
      <c r="C1122">
        <f>_xlfn.XLOOKUP(ufc_fights_2[[#This Row],[r_fighter_id]],ufc_fighters[id],ufc_fighters[year],"xxx",0,1)</f>
        <v>1980</v>
      </c>
      <c r="D1122">
        <f>_xlfn.XLOOKUP(ufc_fights_2[[#This Row],[b_fighter_id]],ufc_fighters[id],ufc_fighters[year],"Prázdné",0,1)</f>
        <v>1991</v>
      </c>
      <c r="E1122" s="10">
        <f>YEAR(ufc_fights_2[[#This Row],[date]])-ufc_fights_2[[#This Row],[r_year]]</f>
        <v>34</v>
      </c>
      <c r="F1122" s="10">
        <f>YEAR(ufc_fights_2[[#This Row],[date]])-ufc_fights_2[[#This Row],[b_year]]</f>
        <v>23</v>
      </c>
      <c r="G1122">
        <v>0</v>
      </c>
      <c r="H1122">
        <v>2</v>
      </c>
      <c r="I1122">
        <v>0.2</v>
      </c>
      <c r="J1122">
        <v>0.28570000000000001</v>
      </c>
      <c r="K1122">
        <v>0.2</v>
      </c>
      <c r="L1122">
        <v>0.28570000000000001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2.3148148148148147E-5</v>
      </c>
      <c r="T1122" s="2">
        <v>1.1574074074074073E-5</v>
      </c>
      <c r="U1122">
        <v>0.1429</v>
      </c>
      <c r="V1122">
        <v>0.28570000000000001</v>
      </c>
      <c r="W1122">
        <v>0.33329999999999999</v>
      </c>
      <c r="X1122">
        <v>0</v>
      </c>
      <c r="Y1122">
        <v>0</v>
      </c>
      <c r="Z1122">
        <v>0.2</v>
      </c>
      <c r="AA1122">
        <v>0.27779999999999999</v>
      </c>
      <c r="AB1122">
        <v>0</v>
      </c>
      <c r="AC1122">
        <v>0.33329999999999999</v>
      </c>
      <c r="AD1122">
        <v>0</v>
      </c>
      <c r="AE1122">
        <v>0</v>
      </c>
      <c r="AF1122" t="s">
        <v>3910</v>
      </c>
      <c r="AG1122" s="2">
        <v>2.7314814814814814E-3</v>
      </c>
      <c r="AH1122" t="s">
        <v>3911</v>
      </c>
      <c r="AI1122">
        <v>3</v>
      </c>
      <c r="AJ1122" t="s">
        <v>3938</v>
      </c>
      <c r="AK1122" s="3">
        <v>41769</v>
      </c>
      <c r="AL1122" s="10">
        <f>YEAR(ufc_fights_2[[#This Row],[date]])</f>
        <v>2014</v>
      </c>
      <c r="AM1122" t="s">
        <v>4061</v>
      </c>
      <c r="AN1122">
        <v>94</v>
      </c>
      <c r="AO1122" t="s">
        <v>3918</v>
      </c>
      <c r="AP1122">
        <f>IF(ufc_fights_2[[#This Row],[winner]]="Red",ufc_fights_2[[#This Row],[r_fighter_id]],ufc_fights_2[[#This Row],[b_fighter_id]])</f>
        <v>3302</v>
      </c>
      <c r="AQ1122" t="str">
        <f>_xlfn.XLOOKUP(ufc_fights_2[[#This Row],[winnerID]],ufc_fighters[id],ufc_fighters[fighter_name],"xxx",0,1)</f>
        <v>Albert Tumenov</v>
      </c>
    </row>
    <row r="1123" spans="1:43">
      <c r="A1123">
        <v>375</v>
      </c>
      <c r="B1123">
        <v>2071</v>
      </c>
      <c r="C1123">
        <f>_xlfn.XLOOKUP(ufc_fights_2[[#This Row],[r_fighter_id]],ufc_fighters[id],ufc_fighters[year],"xxx",0,1)</f>
        <v>1981</v>
      </c>
      <c r="D1123">
        <f>_xlfn.XLOOKUP(ufc_fights_2[[#This Row],[b_fighter_id]],ufc_fighters[id],ufc_fighters[year],"Prázdné",0,1)</f>
        <v>1989</v>
      </c>
      <c r="E1123" s="10">
        <f>YEAR(ufc_fights_2[[#This Row],[date]])-ufc_fights_2[[#This Row],[r_year]]</f>
        <v>32</v>
      </c>
      <c r="F1123" s="10">
        <f>YEAR(ufc_fights_2[[#This Row],[date]])-ufc_fights_2[[#This Row],[b_year]]</f>
        <v>24</v>
      </c>
      <c r="G1123">
        <v>0</v>
      </c>
      <c r="H1123">
        <v>1</v>
      </c>
      <c r="I1123">
        <v>0.47620000000000001</v>
      </c>
      <c r="J1123">
        <v>0.4138</v>
      </c>
      <c r="K1123">
        <v>0.4824</v>
      </c>
      <c r="L1123">
        <v>0.42370000000000002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 s="2">
        <v>4.0509259259259258E-4</v>
      </c>
      <c r="T1123" s="2">
        <v>1.0069444444444444E-3</v>
      </c>
      <c r="U1123">
        <v>0.40300000000000002</v>
      </c>
      <c r="V1123">
        <v>0.36730000000000002</v>
      </c>
      <c r="W1123">
        <v>0.8125</v>
      </c>
      <c r="X1123">
        <v>0</v>
      </c>
      <c r="Y1123">
        <v>1</v>
      </c>
      <c r="Z1123">
        <v>0.31480000000000002</v>
      </c>
      <c r="AA1123">
        <v>0.40479999999999999</v>
      </c>
      <c r="AB1123">
        <v>0.70589999999999997</v>
      </c>
      <c r="AC1123">
        <v>0.25</v>
      </c>
      <c r="AD1123">
        <v>0.84619999999999995</v>
      </c>
      <c r="AE1123">
        <v>0.5</v>
      </c>
      <c r="AF1123" t="s">
        <v>3910</v>
      </c>
      <c r="AG1123" s="2">
        <v>6.9444444444444447E-4</v>
      </c>
      <c r="AH1123" t="s">
        <v>3911</v>
      </c>
      <c r="AI1123">
        <v>3</v>
      </c>
      <c r="AJ1123" t="s">
        <v>3925</v>
      </c>
      <c r="AK1123" s="3">
        <v>41384</v>
      </c>
      <c r="AL1123" s="10">
        <f>YEAR(ufc_fights_2[[#This Row],[date]])</f>
        <v>2013</v>
      </c>
      <c r="AM1123" t="s">
        <v>4061</v>
      </c>
      <c r="AN1123">
        <v>83</v>
      </c>
      <c r="AO1123" t="s">
        <v>3913</v>
      </c>
      <c r="AP1123">
        <f>IF(ufc_fights_2[[#This Row],[winner]]="Red",ufc_fights_2[[#This Row],[r_fighter_id]],ufc_fights_2[[#This Row],[b_fighter_id]])</f>
        <v>375</v>
      </c>
      <c r="AQ1123" t="str">
        <f>_xlfn.XLOOKUP(ufc_fights_2[[#This Row],[winnerID]],ufc_fighters[id],ufc_fighters[fighter_name],"xxx",0,1)</f>
        <v>Matt Brown</v>
      </c>
    </row>
    <row r="1124" spans="1:43">
      <c r="A1124">
        <v>375</v>
      </c>
      <c r="B1124">
        <v>2594</v>
      </c>
      <c r="C1124">
        <f>_xlfn.XLOOKUP(ufc_fights_2[[#This Row],[r_fighter_id]],ufc_fighters[id],ufc_fighters[year],"xxx",0,1)</f>
        <v>1981</v>
      </c>
      <c r="D1124">
        <f>_xlfn.XLOOKUP(ufc_fights_2[[#This Row],[b_fighter_id]],ufc_fighters[id],ufc_fighters[year],"Prázdné",0,1)</f>
        <v>1975</v>
      </c>
      <c r="E1124" s="10">
        <f>YEAR(ufc_fights_2[[#This Row],[date]])-ufc_fights_2[[#This Row],[r_year]]</f>
        <v>32</v>
      </c>
      <c r="F1124" s="10">
        <f>YEAR(ufc_fights_2[[#This Row],[date]])-ufc_fights_2[[#This Row],[b_year]]</f>
        <v>38</v>
      </c>
      <c r="G1124">
        <v>1</v>
      </c>
      <c r="H1124">
        <v>0</v>
      </c>
      <c r="I1124">
        <v>0.55559999999999998</v>
      </c>
      <c r="J1124">
        <v>0</v>
      </c>
      <c r="K1124">
        <v>0.55559999999999998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6.9444444444444444E-5</v>
      </c>
      <c r="T1124" s="2">
        <v>0</v>
      </c>
      <c r="U1124">
        <v>0.5333</v>
      </c>
      <c r="V1124">
        <v>0</v>
      </c>
      <c r="W1124">
        <v>0.5</v>
      </c>
      <c r="X1124">
        <v>1</v>
      </c>
      <c r="Y1124">
        <v>0</v>
      </c>
      <c r="Z1124">
        <v>0.36359999999999998</v>
      </c>
      <c r="AA1124">
        <v>0</v>
      </c>
      <c r="AB1124">
        <v>1</v>
      </c>
      <c r="AC1124">
        <v>0</v>
      </c>
      <c r="AD1124">
        <v>0.83330000000000004</v>
      </c>
      <c r="AE1124">
        <v>0</v>
      </c>
      <c r="AF1124" t="s">
        <v>3910</v>
      </c>
      <c r="AG1124" s="2">
        <v>3.3564814814814812E-4</v>
      </c>
      <c r="AH1124" t="s">
        <v>3911</v>
      </c>
      <c r="AI1124">
        <v>3</v>
      </c>
      <c r="AJ1124" t="s">
        <v>3919</v>
      </c>
      <c r="AK1124" s="3">
        <v>41503</v>
      </c>
      <c r="AL1124" s="10">
        <f>YEAR(ufc_fights_2[[#This Row],[date]])</f>
        <v>2013</v>
      </c>
      <c r="AM1124" t="s">
        <v>4061</v>
      </c>
      <c r="AN1124">
        <v>61</v>
      </c>
      <c r="AO1124" t="s">
        <v>3913</v>
      </c>
      <c r="AP1124">
        <f>IF(ufc_fights_2[[#This Row],[winner]]="Red",ufc_fights_2[[#This Row],[r_fighter_id]],ufc_fights_2[[#This Row],[b_fighter_id]])</f>
        <v>375</v>
      </c>
      <c r="AQ1124" t="str">
        <f>_xlfn.XLOOKUP(ufc_fights_2[[#This Row],[winnerID]],ufc_fighters[id],ufc_fighters[fighter_name],"xxx",0,1)</f>
        <v>Matt Brown</v>
      </c>
    </row>
    <row r="1125" spans="1:43">
      <c r="A1125">
        <v>375</v>
      </c>
      <c r="B1125">
        <v>3248</v>
      </c>
      <c r="C1125">
        <f>_xlfn.XLOOKUP(ufc_fights_2[[#This Row],[r_fighter_id]],ufc_fighters[id],ufc_fighters[year],"xxx",0,1)</f>
        <v>1981</v>
      </c>
      <c r="D1125">
        <f>_xlfn.XLOOKUP(ufc_fights_2[[#This Row],[b_fighter_id]],ufc_fighters[id],ufc_fighters[year],"Prázdné",0,1)</f>
        <v>1983</v>
      </c>
      <c r="E1125" s="10">
        <f>YEAR(ufc_fights_2[[#This Row],[date]])-ufc_fights_2[[#This Row],[r_year]]</f>
        <v>31</v>
      </c>
      <c r="F1125" s="10">
        <f>YEAR(ufc_fights_2[[#This Row],[date]])-ufc_fights_2[[#This Row],[b_year]]</f>
        <v>29</v>
      </c>
      <c r="G1125">
        <v>0</v>
      </c>
      <c r="H1125">
        <v>0</v>
      </c>
      <c r="I1125">
        <v>0.46750000000000003</v>
      </c>
      <c r="J1125">
        <v>0.50380000000000003</v>
      </c>
      <c r="K1125">
        <v>0.6149</v>
      </c>
      <c r="L1125">
        <v>0.53420000000000001</v>
      </c>
      <c r="M1125">
        <v>0.3846</v>
      </c>
      <c r="N1125">
        <v>0</v>
      </c>
      <c r="O1125">
        <v>1</v>
      </c>
      <c r="P1125">
        <v>0</v>
      </c>
      <c r="Q1125">
        <v>1</v>
      </c>
      <c r="R1125">
        <v>1</v>
      </c>
      <c r="S1125" s="2">
        <v>5.6134259259259262E-3</v>
      </c>
      <c r="T1125" s="2">
        <v>5.5555555555555556E-4</v>
      </c>
      <c r="U1125">
        <v>0.33900000000000002</v>
      </c>
      <c r="V1125">
        <v>0.46089999999999998</v>
      </c>
      <c r="W1125">
        <v>0.85709999999999997</v>
      </c>
      <c r="X1125">
        <v>0.90910000000000002</v>
      </c>
      <c r="Y1125">
        <v>1</v>
      </c>
      <c r="Z1125">
        <v>0.32079999999999997</v>
      </c>
      <c r="AA1125">
        <v>0.48409999999999997</v>
      </c>
      <c r="AB1125">
        <v>1</v>
      </c>
      <c r="AC1125">
        <v>0.75</v>
      </c>
      <c r="AD1125">
        <v>0.76190000000000002</v>
      </c>
      <c r="AE1125">
        <v>1</v>
      </c>
      <c r="AF1125" t="s">
        <v>3915</v>
      </c>
      <c r="AG1125" s="2">
        <v>3.472222222222222E-3</v>
      </c>
      <c r="AH1125" t="s">
        <v>3911</v>
      </c>
      <c r="AI1125">
        <v>3</v>
      </c>
      <c r="AJ1125" t="s">
        <v>3988</v>
      </c>
      <c r="AK1125" s="3">
        <v>41020</v>
      </c>
      <c r="AL1125" s="10">
        <f>YEAR(ufc_fights_2[[#This Row],[date]])</f>
        <v>2012</v>
      </c>
      <c r="AM1125" t="s">
        <v>4061</v>
      </c>
      <c r="AN1125">
        <v>45</v>
      </c>
      <c r="AO1125" t="s">
        <v>3913</v>
      </c>
      <c r="AP1125">
        <f>IF(ufc_fights_2[[#This Row],[winner]]="Red",ufc_fights_2[[#This Row],[r_fighter_id]],ufc_fights_2[[#This Row],[b_fighter_id]])</f>
        <v>375</v>
      </c>
      <c r="AQ1125" t="str">
        <f>_xlfn.XLOOKUP(ufc_fights_2[[#This Row],[winnerID]],ufc_fighters[id],ufc_fighters[fighter_name],"xxx",0,1)</f>
        <v>Matt Brown</v>
      </c>
    </row>
    <row r="1126" spans="1:43">
      <c r="A1126">
        <v>375</v>
      </c>
      <c r="B1126">
        <v>2620</v>
      </c>
      <c r="C1126">
        <f>_xlfn.XLOOKUP(ufc_fights_2[[#This Row],[r_fighter_id]],ufc_fighters[id],ufc_fighters[year],"xxx",0,1)</f>
        <v>1981</v>
      </c>
      <c r="D1126">
        <f>_xlfn.XLOOKUP(ufc_fights_2[[#This Row],[b_fighter_id]],ufc_fighters[id],ufc_fighters[year],"Prázdné",0,1)</f>
        <v>1981</v>
      </c>
      <c r="E1126" s="10">
        <f>YEAR(ufc_fights_2[[#This Row],[date]])-ufc_fights_2[[#This Row],[r_year]]</f>
        <v>31</v>
      </c>
      <c r="F1126" s="10">
        <f>YEAR(ufc_fights_2[[#This Row],[date]])-ufc_fights_2[[#This Row],[b_year]]</f>
        <v>31</v>
      </c>
      <c r="G1126">
        <v>0</v>
      </c>
      <c r="H1126">
        <v>0</v>
      </c>
      <c r="I1126">
        <v>0.59089999999999998</v>
      </c>
      <c r="J1126">
        <v>0.32790000000000002</v>
      </c>
      <c r="K1126">
        <v>0.67269999999999996</v>
      </c>
      <c r="L1126">
        <v>0.36109999999999998</v>
      </c>
      <c r="M1126">
        <v>0</v>
      </c>
      <c r="N1126">
        <v>0.2</v>
      </c>
      <c r="O1126">
        <v>0</v>
      </c>
      <c r="P1126">
        <v>0</v>
      </c>
      <c r="Q1126">
        <v>0</v>
      </c>
      <c r="R1126">
        <v>0</v>
      </c>
      <c r="S1126" s="2">
        <v>1.6203703703703703E-4</v>
      </c>
      <c r="T1126" s="2">
        <v>2.5925925925925925E-3</v>
      </c>
      <c r="U1126">
        <v>0.46879999999999999</v>
      </c>
      <c r="V1126">
        <v>0.1489</v>
      </c>
      <c r="W1126">
        <v>1</v>
      </c>
      <c r="X1126">
        <v>0.8</v>
      </c>
      <c r="Y1126">
        <v>0.91669999999999996</v>
      </c>
      <c r="Z1126">
        <v>0.43330000000000002</v>
      </c>
      <c r="AA1126">
        <v>0.33329999999999999</v>
      </c>
      <c r="AB1126">
        <v>0.92859999999999998</v>
      </c>
      <c r="AC1126">
        <v>0</v>
      </c>
      <c r="AD1126">
        <v>0</v>
      </c>
      <c r="AE1126">
        <v>0</v>
      </c>
      <c r="AF1126" t="s">
        <v>3910</v>
      </c>
      <c r="AG1126" s="2">
        <v>3.0092592592592593E-3</v>
      </c>
      <c r="AH1126" t="s">
        <v>3911</v>
      </c>
      <c r="AI1126">
        <v>3</v>
      </c>
      <c r="AJ1126" t="s">
        <v>3959</v>
      </c>
      <c r="AK1126" s="3">
        <v>41082</v>
      </c>
      <c r="AL1126" s="10">
        <f>YEAR(ufc_fights_2[[#This Row],[date]])</f>
        <v>2012</v>
      </c>
      <c r="AM1126" t="s">
        <v>4061</v>
      </c>
      <c r="AN1126">
        <v>36</v>
      </c>
      <c r="AO1126" t="s">
        <v>3913</v>
      </c>
      <c r="AP1126">
        <f>IF(ufc_fights_2[[#This Row],[winner]]="Red",ufc_fights_2[[#This Row],[r_fighter_id]],ufc_fights_2[[#This Row],[b_fighter_id]])</f>
        <v>375</v>
      </c>
      <c r="AQ1126" t="str">
        <f>_xlfn.XLOOKUP(ufc_fights_2[[#This Row],[winnerID]],ufc_fighters[id],ufc_fighters[fighter_name],"xxx",0,1)</f>
        <v>Matt Brown</v>
      </c>
    </row>
    <row r="1127" spans="1:43">
      <c r="A1127">
        <v>1566</v>
      </c>
      <c r="B1127">
        <v>2217</v>
      </c>
      <c r="C1127">
        <f>_xlfn.XLOOKUP(ufc_fights_2[[#This Row],[r_fighter_id]],ufc_fighters[id],ufc_fighters[year],"xxx",0,1)</f>
        <v>1981</v>
      </c>
      <c r="D1127">
        <f>_xlfn.XLOOKUP(ufc_fights_2[[#This Row],[b_fighter_id]],ufc_fighters[id],ufc_fighters[year],"Prázdné",0,1)</f>
        <v>1988</v>
      </c>
      <c r="E1127" s="10">
        <f>YEAR(ufc_fights_2[[#This Row],[date]])-ufc_fights_2[[#This Row],[r_year]]</f>
        <v>35</v>
      </c>
      <c r="F1127" s="10">
        <f>YEAR(ufc_fights_2[[#This Row],[date]])-ufc_fights_2[[#This Row],[b_year]]</f>
        <v>28</v>
      </c>
      <c r="G1127">
        <v>3</v>
      </c>
      <c r="H1127">
        <v>0</v>
      </c>
      <c r="I1127">
        <v>0.50890000000000002</v>
      </c>
      <c r="J1127">
        <v>0.38690000000000002</v>
      </c>
      <c r="K1127">
        <v>0.54969999999999997</v>
      </c>
      <c r="L1127">
        <v>0.45190000000000002</v>
      </c>
      <c r="M1127">
        <v>0</v>
      </c>
      <c r="N1127">
        <v>0.25</v>
      </c>
      <c r="O1127">
        <v>0</v>
      </c>
      <c r="P1127">
        <v>0</v>
      </c>
      <c r="Q1127">
        <v>0</v>
      </c>
      <c r="R1127">
        <v>0</v>
      </c>
      <c r="S1127" s="2">
        <v>1.1226851851851851E-3</v>
      </c>
      <c r="T1127" s="2">
        <v>2.0717592592592593E-3</v>
      </c>
      <c r="U1127">
        <v>0.38329999999999997</v>
      </c>
      <c r="V1127">
        <v>0.37369999999999998</v>
      </c>
      <c r="W1127">
        <v>0.76919999999999999</v>
      </c>
      <c r="X1127">
        <v>0.86960000000000004</v>
      </c>
      <c r="Y1127">
        <v>0.5</v>
      </c>
      <c r="Z1127">
        <v>0.47789999999999999</v>
      </c>
      <c r="AA1127">
        <v>0.373</v>
      </c>
      <c r="AB1127">
        <v>0.83330000000000004</v>
      </c>
      <c r="AC1127">
        <v>0.55559999999999998</v>
      </c>
      <c r="AD1127">
        <v>0.59260000000000002</v>
      </c>
      <c r="AE1127">
        <v>0.6</v>
      </c>
      <c r="AF1127" t="s">
        <v>3915</v>
      </c>
      <c r="AG1127" s="2">
        <v>3.472222222222222E-3</v>
      </c>
      <c r="AH1127" t="s">
        <v>3911</v>
      </c>
      <c r="AI1127">
        <v>3</v>
      </c>
      <c r="AJ1127" t="s">
        <v>3914</v>
      </c>
      <c r="AK1127" s="3">
        <v>42558</v>
      </c>
      <c r="AL1127" s="10">
        <f>YEAR(ufc_fights_2[[#This Row],[date]])</f>
        <v>2016</v>
      </c>
      <c r="AM1127" t="s">
        <v>4061</v>
      </c>
      <c r="AN1127">
        <v>1</v>
      </c>
      <c r="AO1127" t="s">
        <v>3913</v>
      </c>
      <c r="AP1127">
        <f>IF(ufc_fights_2[[#This Row],[winner]]="Red",ufc_fights_2[[#This Row],[r_fighter_id]],ufc_fights_2[[#This Row],[b_fighter_id]])</f>
        <v>1566</v>
      </c>
      <c r="AQ1127" t="str">
        <f>_xlfn.XLOOKUP(ufc_fights_2[[#This Row],[winnerID]],ufc_fighters[id],ufc_fighters[fighter_name],"xxx",0,1)</f>
        <v>Alan Jouban</v>
      </c>
    </row>
    <row r="1128" spans="1:43">
      <c r="A1128">
        <v>1566</v>
      </c>
      <c r="B1128">
        <v>1151</v>
      </c>
      <c r="C1128">
        <f>_xlfn.XLOOKUP(ufc_fights_2[[#This Row],[r_fighter_id]],ufc_fighters[id],ufc_fighters[year],"xxx",0,1)</f>
        <v>1981</v>
      </c>
      <c r="D1128">
        <f>_xlfn.XLOOKUP(ufc_fights_2[[#This Row],[b_fighter_id]],ufc_fighters[id],ufc_fighters[year],"Prázdné",0,1)</f>
        <v>1993</v>
      </c>
      <c r="E1128" s="10">
        <f>YEAR(ufc_fights_2[[#This Row],[date]])-ufc_fights_2[[#This Row],[r_year]]</f>
        <v>39</v>
      </c>
      <c r="F1128" s="10">
        <f>YEAR(ufc_fights_2[[#This Row],[date]])-ufc_fights_2[[#This Row],[b_year]]</f>
        <v>27</v>
      </c>
      <c r="G1128">
        <v>0</v>
      </c>
      <c r="H1128">
        <v>0</v>
      </c>
      <c r="I1128">
        <v>0.50760000000000005</v>
      </c>
      <c r="J1128">
        <v>0.47620000000000001</v>
      </c>
      <c r="K1128">
        <v>0.50900000000000001</v>
      </c>
      <c r="L1128">
        <v>0.47870000000000001</v>
      </c>
      <c r="M1128">
        <v>0</v>
      </c>
      <c r="N1128">
        <v>1</v>
      </c>
      <c r="O1128">
        <v>2</v>
      </c>
      <c r="P1128">
        <v>0</v>
      </c>
      <c r="Q1128">
        <v>1</v>
      </c>
      <c r="R1128">
        <v>0</v>
      </c>
      <c r="S1128" s="2">
        <v>1.1574074074074075E-4</v>
      </c>
      <c r="T1128" s="2">
        <v>7.6388888888888893E-4</v>
      </c>
      <c r="U1128">
        <v>0.44269999999999998</v>
      </c>
      <c r="V1128">
        <v>0.43409999999999999</v>
      </c>
      <c r="W1128">
        <v>0.70909999999999995</v>
      </c>
      <c r="X1128">
        <v>0.92859999999999998</v>
      </c>
      <c r="Y1128">
        <v>0</v>
      </c>
      <c r="Z1128">
        <v>0.49180000000000001</v>
      </c>
      <c r="AA1128">
        <v>0.46150000000000002</v>
      </c>
      <c r="AB1128">
        <v>0.69230000000000003</v>
      </c>
      <c r="AC1128">
        <v>0.71430000000000005</v>
      </c>
      <c r="AD1128">
        <v>0</v>
      </c>
      <c r="AE1128">
        <v>0</v>
      </c>
      <c r="AF1128" t="s">
        <v>3915</v>
      </c>
      <c r="AG1128" s="2">
        <v>3.472222222222222E-3</v>
      </c>
      <c r="AH1128" t="s">
        <v>3911</v>
      </c>
      <c r="AI1128">
        <v>3</v>
      </c>
      <c r="AJ1128" t="s">
        <v>3912</v>
      </c>
      <c r="AK1128" s="3">
        <v>44156</v>
      </c>
      <c r="AL1128" s="10">
        <f>YEAR(ufc_fights_2[[#This Row],[date]])</f>
        <v>2020</v>
      </c>
      <c r="AM1128" t="s">
        <v>4061</v>
      </c>
      <c r="AN1128">
        <v>1</v>
      </c>
      <c r="AO1128" t="s">
        <v>3913</v>
      </c>
      <c r="AP1128">
        <f>IF(ufc_fights_2[[#This Row],[winner]]="Red",ufc_fights_2[[#This Row],[r_fighter_id]],ufc_fights_2[[#This Row],[b_fighter_id]])</f>
        <v>1566</v>
      </c>
      <c r="AQ1128" t="str">
        <f>_xlfn.XLOOKUP(ufc_fights_2[[#This Row],[winnerID]],ufc_fighters[id],ufc_fighters[fighter_name],"xxx",0,1)</f>
        <v>Alan Jouban</v>
      </c>
    </row>
    <row r="1129" spans="1:43">
      <c r="A1129">
        <v>375</v>
      </c>
      <c r="B1129">
        <v>2990</v>
      </c>
      <c r="C1129">
        <f>_xlfn.XLOOKUP(ufc_fights_2[[#This Row],[r_fighter_id]],ufc_fighters[id],ufc_fighters[year],"xxx",0,1)</f>
        <v>1981</v>
      </c>
      <c r="D1129">
        <f>_xlfn.XLOOKUP(ufc_fights_2[[#This Row],[b_fighter_id]],ufc_fighters[id],ufc_fighters[year],"Prázdné",0,1)</f>
        <v>1984</v>
      </c>
      <c r="E1129" s="10">
        <f>YEAR(ufc_fights_2[[#This Row],[date]])-ufc_fights_2[[#This Row],[r_year]]</f>
        <v>33</v>
      </c>
      <c r="F1129" s="10">
        <f>YEAR(ufc_fights_2[[#This Row],[date]])-ufc_fights_2[[#This Row],[b_year]]</f>
        <v>30</v>
      </c>
      <c r="G1129">
        <v>0</v>
      </c>
      <c r="H1129">
        <v>1</v>
      </c>
      <c r="I1129">
        <v>0.71079999999999999</v>
      </c>
      <c r="J1129">
        <v>0.46300000000000002</v>
      </c>
      <c r="K1129">
        <v>0.75590000000000002</v>
      </c>
      <c r="L1129">
        <v>0.54930000000000001</v>
      </c>
      <c r="M1129">
        <v>1</v>
      </c>
      <c r="N1129">
        <v>0</v>
      </c>
      <c r="O1129">
        <v>4</v>
      </c>
      <c r="P1129">
        <v>1</v>
      </c>
      <c r="Q1129">
        <v>0</v>
      </c>
      <c r="R1129">
        <v>0</v>
      </c>
      <c r="S1129" s="2">
        <v>2.627314814814815E-3</v>
      </c>
      <c r="T1129" s="2">
        <v>2.638888888888889E-3</v>
      </c>
      <c r="U1129">
        <v>0.70140000000000002</v>
      </c>
      <c r="V1129">
        <v>0.42499999999999999</v>
      </c>
      <c r="W1129">
        <v>0.76190000000000002</v>
      </c>
      <c r="X1129">
        <v>1</v>
      </c>
      <c r="Y1129">
        <v>1</v>
      </c>
      <c r="Z1129">
        <v>0.62860000000000005</v>
      </c>
      <c r="AA1129">
        <v>0.31709999999999999</v>
      </c>
      <c r="AB1129">
        <v>0.77080000000000004</v>
      </c>
      <c r="AC1129">
        <v>0.75</v>
      </c>
      <c r="AD1129">
        <v>0.77080000000000004</v>
      </c>
      <c r="AE1129">
        <v>1</v>
      </c>
      <c r="AF1129" t="s">
        <v>3910</v>
      </c>
      <c r="AG1129" s="2">
        <v>1.5162037037037036E-3</v>
      </c>
      <c r="AH1129" t="s">
        <v>3927</v>
      </c>
      <c r="AI1129">
        <v>5</v>
      </c>
      <c r="AJ1129" t="s">
        <v>3914</v>
      </c>
      <c r="AK1129" s="3">
        <v>41769</v>
      </c>
      <c r="AL1129" s="10">
        <f>YEAR(ufc_fights_2[[#This Row],[date]])</f>
        <v>2014</v>
      </c>
      <c r="AM1129" t="s">
        <v>4061</v>
      </c>
      <c r="AN1129">
        <v>94</v>
      </c>
      <c r="AO1129" t="s">
        <v>3913</v>
      </c>
      <c r="AP1129">
        <f>IF(ufc_fights_2[[#This Row],[winner]]="Red",ufc_fights_2[[#This Row],[r_fighter_id]],ufc_fights_2[[#This Row],[b_fighter_id]])</f>
        <v>375</v>
      </c>
      <c r="AQ1129" t="str">
        <f>_xlfn.XLOOKUP(ufc_fights_2[[#This Row],[winnerID]],ufc_fighters[id],ufc_fighters[fighter_name],"xxx",0,1)</f>
        <v>Matt Brown</v>
      </c>
    </row>
    <row r="1130" spans="1:43">
      <c r="A1130">
        <v>2571</v>
      </c>
      <c r="B1130">
        <v>1785</v>
      </c>
      <c r="C1130">
        <f>_xlfn.XLOOKUP(ufc_fights_2[[#This Row],[r_fighter_id]],ufc_fighters[id],ufc_fighters[year],"xxx",0,1)</f>
        <v>1981</v>
      </c>
      <c r="D1130">
        <f>_xlfn.XLOOKUP(ufc_fights_2[[#This Row],[b_fighter_id]],ufc_fighters[id],ufc_fighters[year],"Prázdné",0,1)</f>
        <v>1992</v>
      </c>
      <c r="E1130" s="10">
        <f>YEAR(ufc_fights_2[[#This Row],[date]])-ufc_fights_2[[#This Row],[r_year]]</f>
        <v>34</v>
      </c>
      <c r="F1130" s="10">
        <f>YEAR(ufc_fights_2[[#This Row],[date]])-ufc_fights_2[[#This Row],[b_year]]</f>
        <v>23</v>
      </c>
      <c r="G1130">
        <v>0</v>
      </c>
      <c r="H1130">
        <v>0</v>
      </c>
      <c r="I1130">
        <v>0.37080000000000002</v>
      </c>
      <c r="J1130">
        <v>0.4052</v>
      </c>
      <c r="K1130">
        <v>0.40429999999999999</v>
      </c>
      <c r="L1130">
        <v>0.54379999999999995</v>
      </c>
      <c r="M1130">
        <v>0.33329999999999999</v>
      </c>
      <c r="N1130">
        <v>0.8</v>
      </c>
      <c r="O1130">
        <v>0</v>
      </c>
      <c r="P1130">
        <v>3</v>
      </c>
      <c r="Q1130">
        <v>0</v>
      </c>
      <c r="R1130">
        <v>0</v>
      </c>
      <c r="S1130" s="2">
        <v>2.2453703703703702E-3</v>
      </c>
      <c r="T1130" s="2">
        <v>3.2870370370370371E-3</v>
      </c>
      <c r="U1130">
        <v>0.32500000000000001</v>
      </c>
      <c r="V1130">
        <v>0.33069999999999999</v>
      </c>
      <c r="W1130">
        <v>0.66669999999999996</v>
      </c>
      <c r="X1130">
        <v>1</v>
      </c>
      <c r="Y1130">
        <v>1</v>
      </c>
      <c r="Z1130">
        <v>0.36049999999999999</v>
      </c>
      <c r="AA1130">
        <v>0.29310000000000003</v>
      </c>
      <c r="AB1130">
        <v>0.66669999999999996</v>
      </c>
      <c r="AC1130">
        <v>0.77780000000000005</v>
      </c>
      <c r="AD1130">
        <v>0</v>
      </c>
      <c r="AE1130">
        <v>0.73680000000000001</v>
      </c>
      <c r="AF1130" t="s">
        <v>3915</v>
      </c>
      <c r="AG1130" s="2">
        <v>3.472222222222222E-3</v>
      </c>
      <c r="AH1130" t="s">
        <v>3911</v>
      </c>
      <c r="AI1130">
        <v>3</v>
      </c>
      <c r="AJ1130" t="s">
        <v>3958</v>
      </c>
      <c r="AK1130" s="3">
        <v>42049</v>
      </c>
      <c r="AL1130" s="10">
        <f>YEAR(ufc_fights_2[[#This Row],[date]])</f>
        <v>2015</v>
      </c>
      <c r="AM1130" t="s">
        <v>3971</v>
      </c>
      <c r="AN1130">
        <v>38</v>
      </c>
      <c r="AO1130" t="s">
        <v>3918</v>
      </c>
      <c r="AP1130">
        <f>IF(ufc_fights_2[[#This Row],[winner]]="Red",ufc_fights_2[[#This Row],[r_fighter_id]],ufc_fights_2[[#This Row],[b_fighter_id]])</f>
        <v>1785</v>
      </c>
      <c r="AQ1130" t="str">
        <f>_xlfn.XLOOKUP(ufc_fights_2[[#This Row],[winnerID]],ufc_fighters[id],ufc_fighters[fighter_name],"xxx",0,1)</f>
        <v>Kevin Lee</v>
      </c>
    </row>
    <row r="1131" spans="1:43">
      <c r="A1131">
        <v>1566</v>
      </c>
      <c r="B1131">
        <v>2515</v>
      </c>
      <c r="C1131">
        <f>_xlfn.XLOOKUP(ufc_fights_2[[#This Row],[r_fighter_id]],ufc_fighters[id],ufc_fighters[year],"xxx",0,1)</f>
        <v>1981</v>
      </c>
      <c r="D1131">
        <f>_xlfn.XLOOKUP(ufc_fights_2[[#This Row],[b_fighter_id]],ufc_fighters[id],ufc_fighters[year],"Prázdné",0,1)</f>
        <v>1991</v>
      </c>
      <c r="E1131" s="10">
        <f>YEAR(ufc_fights_2[[#This Row],[date]])-ufc_fights_2[[#This Row],[r_year]]</f>
        <v>35</v>
      </c>
      <c r="F1131" s="10">
        <f>YEAR(ufc_fights_2[[#This Row],[date]])-ufc_fights_2[[#This Row],[b_year]]</f>
        <v>25</v>
      </c>
      <c r="G1131">
        <v>1</v>
      </c>
      <c r="H1131">
        <v>0</v>
      </c>
      <c r="I1131">
        <v>0.51880000000000004</v>
      </c>
      <c r="J1131">
        <v>0.41110000000000002</v>
      </c>
      <c r="K1131">
        <v>0.51880000000000004</v>
      </c>
      <c r="L1131">
        <v>0.41110000000000002</v>
      </c>
      <c r="M1131">
        <v>0.4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7.6388888888888893E-4</v>
      </c>
      <c r="T1131" s="2">
        <v>0</v>
      </c>
      <c r="U1131">
        <v>0.3478</v>
      </c>
      <c r="V1131">
        <v>0.31430000000000002</v>
      </c>
      <c r="W1131">
        <v>0.47060000000000002</v>
      </c>
      <c r="X1131">
        <v>0.9667</v>
      </c>
      <c r="Y1131">
        <v>1</v>
      </c>
      <c r="Z1131">
        <v>0.51160000000000005</v>
      </c>
      <c r="AA1131">
        <v>0.4118</v>
      </c>
      <c r="AB1131">
        <v>1</v>
      </c>
      <c r="AC1131">
        <v>0.4</v>
      </c>
      <c r="AD1131">
        <v>0.66669999999999996</v>
      </c>
      <c r="AE1131">
        <v>0</v>
      </c>
      <c r="AF1131" t="s">
        <v>3915</v>
      </c>
      <c r="AG1131" s="2">
        <v>3.472222222222222E-3</v>
      </c>
      <c r="AH1131" t="s">
        <v>3911</v>
      </c>
      <c r="AI1131">
        <v>3</v>
      </c>
      <c r="AJ1131" t="s">
        <v>3914</v>
      </c>
      <c r="AK1131" s="3">
        <v>42721</v>
      </c>
      <c r="AL1131" s="10">
        <f>YEAR(ufc_fights_2[[#This Row],[date]])</f>
        <v>2016</v>
      </c>
      <c r="AM1131" t="s">
        <v>4061</v>
      </c>
      <c r="AN1131">
        <v>56</v>
      </c>
      <c r="AO1131" t="s">
        <v>3913</v>
      </c>
      <c r="AP1131">
        <f>IF(ufc_fights_2[[#This Row],[winner]]="Red",ufc_fights_2[[#This Row],[r_fighter_id]],ufc_fights_2[[#This Row],[b_fighter_id]])</f>
        <v>1566</v>
      </c>
      <c r="AQ1131" t="str">
        <f>_xlfn.XLOOKUP(ufc_fights_2[[#This Row],[winnerID]],ufc_fighters[id],ufc_fighters[fighter_name],"xxx",0,1)</f>
        <v>Alan Jouban</v>
      </c>
    </row>
    <row r="1132" spans="1:43">
      <c r="A1132">
        <v>180</v>
      </c>
      <c r="B1132">
        <v>1566</v>
      </c>
      <c r="C1132">
        <f>_xlfn.XLOOKUP(ufc_fights_2[[#This Row],[r_fighter_id]],ufc_fighters[id],ufc_fighters[year],"xxx",0,1)</f>
        <v>1981</v>
      </c>
      <c r="D1132">
        <f>_xlfn.XLOOKUP(ufc_fights_2[[#This Row],[b_fighter_id]],ufc_fighters[id],ufc_fighters[year],"Prázdné",0,1)</f>
        <v>1981</v>
      </c>
      <c r="E1132" s="10">
        <f>YEAR(ufc_fights_2[[#This Row],[date]])-ufc_fights_2[[#This Row],[r_year]]</f>
        <v>33</v>
      </c>
      <c r="F1132" s="10">
        <f>YEAR(ufc_fights_2[[#This Row],[date]])-ufc_fights_2[[#This Row],[b_year]]</f>
        <v>33</v>
      </c>
      <c r="G1132">
        <v>0</v>
      </c>
      <c r="H1132">
        <v>1</v>
      </c>
      <c r="I1132">
        <v>0.3846</v>
      </c>
      <c r="J1132">
        <v>0.58140000000000003</v>
      </c>
      <c r="K1132">
        <v>0.39710000000000001</v>
      </c>
      <c r="L1132">
        <v>0.59089999999999998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4.9768518518518521E-4</v>
      </c>
      <c r="T1132" s="2">
        <v>1.9675925925925926E-4</v>
      </c>
      <c r="U1132">
        <v>0.38329999999999997</v>
      </c>
      <c r="V1132">
        <v>0.46879999999999999</v>
      </c>
      <c r="W1132">
        <v>0.4</v>
      </c>
      <c r="X1132">
        <v>0</v>
      </c>
      <c r="Y1132">
        <v>1</v>
      </c>
      <c r="Z1132">
        <v>0.33329999999999999</v>
      </c>
      <c r="AA1132">
        <v>0.5</v>
      </c>
      <c r="AB1132">
        <v>0.5</v>
      </c>
      <c r="AC1132">
        <v>0.69230000000000003</v>
      </c>
      <c r="AD1132">
        <v>0.5</v>
      </c>
      <c r="AE1132">
        <v>1</v>
      </c>
      <c r="AF1132" t="s">
        <v>3910</v>
      </c>
      <c r="AG1132" s="2">
        <v>3.0439814814814813E-3</v>
      </c>
      <c r="AH1132" t="s">
        <v>3911</v>
      </c>
      <c r="AI1132">
        <v>3</v>
      </c>
      <c r="AJ1132" t="s">
        <v>3938</v>
      </c>
      <c r="AK1132" s="3">
        <v>41867</v>
      </c>
      <c r="AL1132" s="10">
        <f>YEAR(ufc_fights_2[[#This Row],[date]])</f>
        <v>2014</v>
      </c>
      <c r="AM1132" t="s">
        <v>4061</v>
      </c>
      <c r="AN1132">
        <v>75</v>
      </c>
      <c r="AO1132" t="s">
        <v>3918</v>
      </c>
      <c r="AP1132">
        <f>IF(ufc_fights_2[[#This Row],[winner]]="Red",ufc_fights_2[[#This Row],[r_fighter_id]],ufc_fights_2[[#This Row],[b_fighter_id]])</f>
        <v>1566</v>
      </c>
      <c r="AQ1132" t="str">
        <f>_xlfn.XLOOKUP(ufc_fights_2[[#This Row],[winnerID]],ufc_fighters[id],ufc_fighters[fighter_name],"xxx",0,1)</f>
        <v>Alan Jouban</v>
      </c>
    </row>
    <row r="1133" spans="1:43">
      <c r="A1133">
        <v>2359</v>
      </c>
      <c r="B1133">
        <v>1566</v>
      </c>
      <c r="C1133">
        <f>_xlfn.XLOOKUP(ufc_fights_2[[#This Row],[r_fighter_id]],ufc_fighters[id],ufc_fighters[year],"xxx",0,1)</f>
        <v>1987</v>
      </c>
      <c r="D1133">
        <f>_xlfn.XLOOKUP(ufc_fights_2[[#This Row],[b_fighter_id]],ufc_fighters[id],ufc_fighters[year],"Prázdné",0,1)</f>
        <v>1981</v>
      </c>
      <c r="E1133" s="10">
        <f>YEAR(ufc_fights_2[[#This Row],[date]])-ufc_fights_2[[#This Row],[r_year]]</f>
        <v>29</v>
      </c>
      <c r="F1133" s="10">
        <f>YEAR(ufc_fights_2[[#This Row],[date]])-ufc_fights_2[[#This Row],[b_year]]</f>
        <v>35</v>
      </c>
      <c r="G1133">
        <v>0</v>
      </c>
      <c r="H1133">
        <v>1</v>
      </c>
      <c r="I1133">
        <v>0.47060000000000002</v>
      </c>
      <c r="J1133">
        <v>0.8</v>
      </c>
      <c r="K1133">
        <v>0.57140000000000002</v>
      </c>
      <c r="L1133">
        <v>0.82220000000000004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5.3240740740740744E-4</v>
      </c>
      <c r="T1133" s="2">
        <v>3.9351851851851852E-4</v>
      </c>
      <c r="U1133">
        <v>0.25</v>
      </c>
      <c r="V1133">
        <v>0.73329999999999995</v>
      </c>
      <c r="W1133">
        <v>1</v>
      </c>
      <c r="X1133">
        <v>1</v>
      </c>
      <c r="Y1133">
        <v>1</v>
      </c>
      <c r="Z1133">
        <v>0.33329999999999999</v>
      </c>
      <c r="AA1133">
        <v>0.73329999999999995</v>
      </c>
      <c r="AB1133">
        <v>0.71430000000000005</v>
      </c>
      <c r="AC1133">
        <v>0.84209999999999996</v>
      </c>
      <c r="AD1133">
        <v>0</v>
      </c>
      <c r="AE1133">
        <v>0.83330000000000004</v>
      </c>
      <c r="AF1133" t="s">
        <v>3910</v>
      </c>
      <c r="AG1133" s="2">
        <v>1.5625000000000001E-3</v>
      </c>
      <c r="AH1133" t="s">
        <v>3911</v>
      </c>
      <c r="AI1133">
        <v>3</v>
      </c>
      <c r="AJ1133" t="s">
        <v>3946</v>
      </c>
      <c r="AK1133" s="3">
        <v>42448</v>
      </c>
      <c r="AL1133" s="10">
        <f>YEAR(ufc_fights_2[[#This Row],[date]])</f>
        <v>2016</v>
      </c>
      <c r="AM1133" t="s">
        <v>4061</v>
      </c>
      <c r="AN1133">
        <v>101</v>
      </c>
      <c r="AO1133" t="s">
        <v>3918</v>
      </c>
      <c r="AP1133">
        <f>IF(ufc_fights_2[[#This Row],[winner]]="Red",ufc_fights_2[[#This Row],[r_fighter_id]],ufc_fights_2[[#This Row],[b_fighter_id]])</f>
        <v>1566</v>
      </c>
      <c r="AQ1133" t="str">
        <f>_xlfn.XLOOKUP(ufc_fights_2[[#This Row],[winnerID]],ufc_fighters[id],ufc_fighters[fighter_name],"xxx",0,1)</f>
        <v>Alan Jouban</v>
      </c>
    </row>
    <row r="1134" spans="1:43">
      <c r="A1134">
        <v>1566</v>
      </c>
      <c r="B1134">
        <v>842</v>
      </c>
      <c r="C1134">
        <f>_xlfn.XLOOKUP(ufc_fights_2[[#This Row],[r_fighter_id]],ufc_fighters[id],ufc_fighters[year],"xxx",0,1)</f>
        <v>1981</v>
      </c>
      <c r="D1134">
        <f>_xlfn.XLOOKUP(ufc_fights_2[[#This Row],[b_fighter_id]],ufc_fighters[id],ufc_fighters[year],"Prázdné",0,1)</f>
        <v>1989</v>
      </c>
      <c r="E1134" s="10">
        <f>YEAR(ufc_fights_2[[#This Row],[date]])-ufc_fights_2[[#This Row],[r_year]]</f>
        <v>34</v>
      </c>
      <c r="F1134" s="10">
        <f>YEAR(ufc_fights_2[[#This Row],[date]])-ufc_fights_2[[#This Row],[b_year]]</f>
        <v>26</v>
      </c>
      <c r="G1134">
        <v>1</v>
      </c>
      <c r="H1134">
        <v>1</v>
      </c>
      <c r="I1134">
        <v>0.4904</v>
      </c>
      <c r="J1134">
        <v>0.24790000000000001</v>
      </c>
      <c r="K1134">
        <v>0.54310000000000003</v>
      </c>
      <c r="L1134">
        <v>0.2787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2.0023148148148148E-3</v>
      </c>
      <c r="T1134" s="2">
        <v>1.6203703703703703E-4</v>
      </c>
      <c r="U1134">
        <v>0.42470000000000002</v>
      </c>
      <c r="V1134">
        <v>0.23469999999999999</v>
      </c>
      <c r="W1134">
        <v>0.61109999999999998</v>
      </c>
      <c r="X1134">
        <v>0.69230000000000003</v>
      </c>
      <c r="Y1134">
        <v>0.5</v>
      </c>
      <c r="Z1134">
        <v>0.48649999999999999</v>
      </c>
      <c r="AA1134">
        <v>0.21779999999999999</v>
      </c>
      <c r="AB1134">
        <v>0.4667</v>
      </c>
      <c r="AC1134">
        <v>0.54549999999999998</v>
      </c>
      <c r="AD1134">
        <v>0.5333</v>
      </c>
      <c r="AE1134">
        <v>0.2</v>
      </c>
      <c r="AF1134" t="s">
        <v>3915</v>
      </c>
      <c r="AG1134" s="2">
        <v>3.472222222222222E-3</v>
      </c>
      <c r="AH1134" t="s">
        <v>3911</v>
      </c>
      <c r="AI1134">
        <v>3</v>
      </c>
      <c r="AJ1134" t="s">
        <v>3914</v>
      </c>
      <c r="AK1134" s="3">
        <v>42200</v>
      </c>
      <c r="AL1134" s="10">
        <f>YEAR(ufc_fights_2[[#This Row],[date]])</f>
        <v>2015</v>
      </c>
      <c r="AM1134" t="s">
        <v>4061</v>
      </c>
      <c r="AN1134">
        <v>116</v>
      </c>
      <c r="AO1134" t="s">
        <v>3913</v>
      </c>
      <c r="AP1134">
        <f>IF(ufc_fights_2[[#This Row],[winner]]="Red",ufc_fights_2[[#This Row],[r_fighter_id]],ufc_fights_2[[#This Row],[b_fighter_id]])</f>
        <v>1566</v>
      </c>
      <c r="AQ1134" t="str">
        <f>_xlfn.XLOOKUP(ufc_fights_2[[#This Row],[winnerID]],ufc_fighters[id],ufc_fighters[fighter_name],"xxx",0,1)</f>
        <v>Alan Jouban</v>
      </c>
    </row>
    <row r="1135" spans="1:43">
      <c r="A1135">
        <v>1574</v>
      </c>
      <c r="B1135">
        <v>3113</v>
      </c>
      <c r="C1135">
        <f>_xlfn.XLOOKUP(ufc_fights_2[[#This Row],[r_fighter_id]],ufc_fighters[id],ufc_fighters[year],"xxx",0,1)</f>
        <v>1988</v>
      </c>
      <c r="D1135">
        <f>_xlfn.XLOOKUP(ufc_fights_2[[#This Row],[b_fighter_id]],ufc_fighters[id],ufc_fighters[year],"Prázdné",0,1)</f>
        <v>1988</v>
      </c>
      <c r="E1135" s="10">
        <f>YEAR(ufc_fights_2[[#This Row],[date]])-ufc_fights_2[[#This Row],[r_year]]</f>
        <v>29</v>
      </c>
      <c r="F1135" s="10">
        <f>YEAR(ufc_fights_2[[#This Row],[date]])-ufc_fights_2[[#This Row],[b_year]]</f>
        <v>29</v>
      </c>
      <c r="G1135">
        <v>0</v>
      </c>
      <c r="H1135">
        <v>0</v>
      </c>
      <c r="I1135">
        <v>0.4819</v>
      </c>
      <c r="J1135">
        <v>0.53010000000000002</v>
      </c>
      <c r="K1135">
        <v>0.57279999999999998</v>
      </c>
      <c r="L1135">
        <v>0.61170000000000002</v>
      </c>
      <c r="M1135">
        <v>0</v>
      </c>
      <c r="N1135">
        <v>9.0899999999999995E-2</v>
      </c>
      <c r="O1135">
        <v>0</v>
      </c>
      <c r="P1135">
        <v>0</v>
      </c>
      <c r="Q1135">
        <v>0</v>
      </c>
      <c r="R1135">
        <v>0</v>
      </c>
      <c r="S1135" s="2">
        <v>1.1342592592592593E-3</v>
      </c>
      <c r="T1135" s="2">
        <v>3.9351851851851848E-3</v>
      </c>
      <c r="U1135">
        <v>0.40910000000000002</v>
      </c>
      <c r="V1135">
        <v>0.44640000000000002</v>
      </c>
      <c r="W1135">
        <v>0.81820000000000004</v>
      </c>
      <c r="X1135">
        <v>0.66669999999999996</v>
      </c>
      <c r="Y1135">
        <v>0.66669999999999996</v>
      </c>
      <c r="Z1135">
        <v>0.44929999999999998</v>
      </c>
      <c r="AA1135">
        <v>0.40350000000000003</v>
      </c>
      <c r="AB1135">
        <v>0.64290000000000003</v>
      </c>
      <c r="AC1135">
        <v>0.75</v>
      </c>
      <c r="AD1135">
        <v>0</v>
      </c>
      <c r="AE1135">
        <v>0.9</v>
      </c>
      <c r="AF1135" t="s">
        <v>3915</v>
      </c>
      <c r="AG1135" s="2">
        <v>3.472222222222222E-3</v>
      </c>
      <c r="AH1135" t="s">
        <v>3911</v>
      </c>
      <c r="AI1135">
        <v>3</v>
      </c>
      <c r="AJ1135" t="s">
        <v>4004</v>
      </c>
      <c r="AK1135" s="3">
        <v>42896</v>
      </c>
      <c r="AL1135" s="10">
        <f>YEAR(ufc_fights_2[[#This Row],[date]])</f>
        <v>2017</v>
      </c>
      <c r="AM1135" t="s">
        <v>4061</v>
      </c>
      <c r="AN1135">
        <v>67</v>
      </c>
      <c r="AO1135" t="s">
        <v>3913</v>
      </c>
      <c r="AP1135">
        <f>IF(ufc_fights_2[[#This Row],[winner]]="Red",ufc_fights_2[[#This Row],[r_fighter_id]],ufc_fights_2[[#This Row],[b_fighter_id]])</f>
        <v>1574</v>
      </c>
      <c r="AQ1135" t="str">
        <f>_xlfn.XLOOKUP(ufc_fights_2[[#This Row],[winnerID]],ufc_fighters[id],ufc_fighters[fighter_name],"xxx",0,1)</f>
        <v>Luke Jumeau</v>
      </c>
    </row>
    <row r="1136" spans="1:43">
      <c r="A1136">
        <v>1574</v>
      </c>
      <c r="B1136">
        <v>7</v>
      </c>
      <c r="C1136">
        <f>_xlfn.XLOOKUP(ufc_fights_2[[#This Row],[r_fighter_id]],ufc_fighters[id],ufc_fighters[year],"xxx",0,1)</f>
        <v>1988</v>
      </c>
      <c r="D1136">
        <f>_xlfn.XLOOKUP(ufc_fights_2[[#This Row],[b_fighter_id]],ufc_fighters[id],ufc_fighters[year],"Prázdné",0,1)</f>
        <v>1991</v>
      </c>
      <c r="E1136" s="10">
        <f>YEAR(ufc_fights_2[[#This Row],[date]])-ufc_fights_2[[#This Row],[r_year]]</f>
        <v>30</v>
      </c>
      <c r="F1136" s="10">
        <f>YEAR(ufc_fights_2[[#This Row],[date]])-ufc_fights_2[[#This Row],[b_year]]</f>
        <v>27</v>
      </c>
      <c r="G1136">
        <v>0</v>
      </c>
      <c r="H1136">
        <v>0</v>
      </c>
      <c r="I1136">
        <v>0.48459999999999998</v>
      </c>
      <c r="J1136">
        <v>0.36840000000000001</v>
      </c>
      <c r="K1136">
        <v>0.48849999999999999</v>
      </c>
      <c r="L1136">
        <v>0.36930000000000002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1.5046296296296297E-4</v>
      </c>
      <c r="T1136" s="2">
        <v>1.9675925925925926E-4</v>
      </c>
      <c r="U1136">
        <v>0.37630000000000002</v>
      </c>
      <c r="V1136">
        <v>0.29859999999999998</v>
      </c>
      <c r="W1136">
        <v>0.55000000000000004</v>
      </c>
      <c r="X1136">
        <v>1</v>
      </c>
      <c r="Y1136">
        <v>1</v>
      </c>
      <c r="Z1136">
        <v>0.49149999999999999</v>
      </c>
      <c r="AA1136">
        <v>0.3241</v>
      </c>
      <c r="AB1136">
        <v>0.28570000000000001</v>
      </c>
      <c r="AC1136">
        <v>0.57140000000000002</v>
      </c>
      <c r="AD1136">
        <v>0.6</v>
      </c>
      <c r="AE1136">
        <v>0.66669999999999996</v>
      </c>
      <c r="AF1136" t="s">
        <v>3915</v>
      </c>
      <c r="AG1136" s="2">
        <v>3.472222222222222E-3</v>
      </c>
      <c r="AH1136" t="s">
        <v>3911</v>
      </c>
      <c r="AI1136">
        <v>3</v>
      </c>
      <c r="AJ1136" t="s">
        <v>4122</v>
      </c>
      <c r="AK1136" s="3">
        <v>43141</v>
      </c>
      <c r="AL1136" s="10">
        <f>YEAR(ufc_fights_2[[#This Row],[date]])</f>
        <v>2018</v>
      </c>
      <c r="AM1136" t="s">
        <v>4061</v>
      </c>
      <c r="AN1136">
        <v>19</v>
      </c>
      <c r="AO1136" t="s">
        <v>3913</v>
      </c>
      <c r="AP1136">
        <f>IF(ufc_fights_2[[#This Row],[winner]]="Red",ufc_fights_2[[#This Row],[r_fighter_id]],ufc_fights_2[[#This Row],[b_fighter_id]])</f>
        <v>1574</v>
      </c>
      <c r="AQ1136" t="str">
        <f>_xlfn.XLOOKUP(ufc_fights_2[[#This Row],[winnerID]],ufc_fighters[id],ufc_fighters[fighter_name],"xxx",0,1)</f>
        <v>Luke Jumeau</v>
      </c>
    </row>
    <row r="1137" spans="1:43">
      <c r="A1137">
        <v>2884</v>
      </c>
      <c r="B1137">
        <v>1566</v>
      </c>
      <c r="C1137">
        <f>_xlfn.XLOOKUP(ufc_fights_2[[#This Row],[r_fighter_id]],ufc_fighters[id],ufc_fighters[year],"xxx",0,1)</f>
        <v>1983</v>
      </c>
      <c r="D1137">
        <f>_xlfn.XLOOKUP(ufc_fights_2[[#This Row],[b_fighter_id]],ufc_fighters[id],ufc_fighters[year],"Prázdné",0,1)</f>
        <v>1981</v>
      </c>
      <c r="E1137" s="10">
        <f>YEAR(ufc_fights_2[[#This Row],[date]])-ufc_fights_2[[#This Row],[r_year]]</f>
        <v>35</v>
      </c>
      <c r="F1137" s="10">
        <f>YEAR(ufc_fights_2[[#This Row],[date]])-ufc_fights_2[[#This Row],[b_year]]</f>
        <v>37</v>
      </c>
      <c r="G1137">
        <v>0</v>
      </c>
      <c r="H1137">
        <v>2</v>
      </c>
      <c r="I1137">
        <v>0.41770000000000002</v>
      </c>
      <c r="J1137">
        <v>0.55320000000000003</v>
      </c>
      <c r="K1137">
        <v>0.42499999999999999</v>
      </c>
      <c r="L1137">
        <v>0.55320000000000003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3.4722222222222222E-5</v>
      </c>
      <c r="T1137" s="2">
        <v>2.0833333333333335E-4</v>
      </c>
      <c r="U1137">
        <v>0.35</v>
      </c>
      <c r="V1137">
        <v>0.48620000000000002</v>
      </c>
      <c r="W1137">
        <v>0.57140000000000002</v>
      </c>
      <c r="X1137">
        <v>0.8</v>
      </c>
      <c r="Y1137">
        <v>0.78949999999999998</v>
      </c>
      <c r="Z1137">
        <v>0.3846</v>
      </c>
      <c r="AA1137">
        <v>0.54549999999999998</v>
      </c>
      <c r="AB1137">
        <v>0.61539999999999995</v>
      </c>
      <c r="AC1137">
        <v>0.57140000000000002</v>
      </c>
      <c r="AD1137">
        <v>0</v>
      </c>
      <c r="AE1137">
        <v>0.66669999999999996</v>
      </c>
      <c r="AF1137" t="s">
        <v>3910</v>
      </c>
      <c r="AG1137" s="2">
        <v>1.8287037037037037E-3</v>
      </c>
      <c r="AH1137" t="s">
        <v>3911</v>
      </c>
      <c r="AI1137">
        <v>3</v>
      </c>
      <c r="AJ1137" t="s">
        <v>3970</v>
      </c>
      <c r="AK1137" s="3">
        <v>43155</v>
      </c>
      <c r="AL1137" s="10">
        <f>YEAR(ufc_fights_2[[#This Row],[date]])</f>
        <v>2018</v>
      </c>
      <c r="AM1137" t="s">
        <v>4061</v>
      </c>
      <c r="AN1137">
        <v>49</v>
      </c>
      <c r="AO1137" t="s">
        <v>3918</v>
      </c>
      <c r="AP1137">
        <f>IF(ufc_fights_2[[#This Row],[winner]]="Red",ufc_fights_2[[#This Row],[r_fighter_id]],ufc_fights_2[[#This Row],[b_fighter_id]])</f>
        <v>1566</v>
      </c>
      <c r="AQ1137" t="str">
        <f>_xlfn.XLOOKUP(ufc_fights_2[[#This Row],[winnerID]],ufc_fighters[id],ufc_fighters[fighter_name],"xxx",0,1)</f>
        <v>Alan Jouban</v>
      </c>
    </row>
    <row r="1138" spans="1:43">
      <c r="A1138">
        <v>2071</v>
      </c>
      <c r="B1138">
        <v>2217</v>
      </c>
      <c r="C1138">
        <f>_xlfn.XLOOKUP(ufc_fights_2[[#This Row],[r_fighter_id]],ufc_fighters[id],ufc_fighters[year],"xxx",0,1)</f>
        <v>1989</v>
      </c>
      <c r="D1138">
        <f>_xlfn.XLOOKUP(ufc_fights_2[[#This Row],[b_fighter_id]],ufc_fighters[id],ufc_fighters[year],"Prázdné",0,1)</f>
        <v>1988</v>
      </c>
      <c r="E1138" s="10">
        <f>YEAR(ufc_fights_2[[#This Row],[date]])-ufc_fights_2[[#This Row],[r_year]]</f>
        <v>28</v>
      </c>
      <c r="F1138" s="10">
        <f>YEAR(ufc_fights_2[[#This Row],[date]])-ufc_fights_2[[#This Row],[b_year]]</f>
        <v>29</v>
      </c>
      <c r="G1138">
        <v>0</v>
      </c>
      <c r="H1138">
        <v>0</v>
      </c>
      <c r="I1138">
        <v>0.59019999999999995</v>
      </c>
      <c r="J1138">
        <v>0.40910000000000002</v>
      </c>
      <c r="K1138">
        <v>0.66220000000000001</v>
      </c>
      <c r="L1138">
        <v>0.59789999999999999</v>
      </c>
      <c r="M1138">
        <v>0.16669999999999999</v>
      </c>
      <c r="N1138">
        <v>0.33329999999999999</v>
      </c>
      <c r="O1138">
        <v>1</v>
      </c>
      <c r="P1138">
        <v>0</v>
      </c>
      <c r="Q1138">
        <v>1</v>
      </c>
      <c r="R1138">
        <v>0</v>
      </c>
      <c r="S1138" s="2">
        <v>4.1666666666666669E-4</v>
      </c>
      <c r="T1138" s="2">
        <v>4.8032407407407407E-3</v>
      </c>
      <c r="U1138">
        <v>0.15379999999999999</v>
      </c>
      <c r="V1138">
        <v>0.3448</v>
      </c>
      <c r="W1138">
        <v>0.85709999999999997</v>
      </c>
      <c r="X1138">
        <v>0.92859999999999998</v>
      </c>
      <c r="Y1138">
        <v>0.66669999999999996</v>
      </c>
      <c r="Z1138">
        <v>0.58330000000000004</v>
      </c>
      <c r="AA1138">
        <v>0.31759999999999999</v>
      </c>
      <c r="AB1138">
        <v>1</v>
      </c>
      <c r="AC1138">
        <v>0.72219999999999995</v>
      </c>
      <c r="AD1138">
        <v>0</v>
      </c>
      <c r="AE1138">
        <v>0.71430000000000005</v>
      </c>
      <c r="AF1138" t="s">
        <v>3915</v>
      </c>
      <c r="AG1138" s="2">
        <v>3.472222222222222E-3</v>
      </c>
      <c r="AH1138" t="s">
        <v>3911</v>
      </c>
      <c r="AI1138">
        <v>3</v>
      </c>
      <c r="AJ1138" t="s">
        <v>3916</v>
      </c>
      <c r="AK1138" s="3">
        <v>42924</v>
      </c>
      <c r="AL1138" s="10">
        <f>YEAR(ufc_fights_2[[#This Row],[date]])</f>
        <v>2017</v>
      </c>
      <c r="AM1138" t="s">
        <v>4061</v>
      </c>
      <c r="AN1138">
        <v>1</v>
      </c>
      <c r="AO1138" t="s">
        <v>3918</v>
      </c>
      <c r="AP1138">
        <f>IF(ufc_fights_2[[#This Row],[winner]]="Red",ufc_fights_2[[#This Row],[r_fighter_id]],ufc_fights_2[[#This Row],[b_fighter_id]])</f>
        <v>2217</v>
      </c>
      <c r="AQ1138" t="str">
        <f>_xlfn.XLOOKUP(ufc_fights_2[[#This Row],[winnerID]],ufc_fighters[id],ufc_fighters[fighter_name],"xxx",0,1)</f>
        <v>Belal Muhammad</v>
      </c>
    </row>
    <row r="1139" spans="1:43">
      <c r="A1139">
        <v>3176</v>
      </c>
      <c r="B1139">
        <v>375</v>
      </c>
      <c r="C1139">
        <f>_xlfn.XLOOKUP(ufc_fights_2[[#This Row],[r_fighter_id]],ufc_fighters[id],ufc_fighters[year],"xxx",0,1)</f>
        <v>1979</v>
      </c>
      <c r="D1139">
        <f>_xlfn.XLOOKUP(ufc_fights_2[[#This Row],[b_fighter_id]],ufc_fighters[id],ufc_fighters[year],"Prázdné",0,1)</f>
        <v>1981</v>
      </c>
      <c r="E1139" s="10">
        <f>YEAR(ufc_fights_2[[#This Row],[date]])-ufc_fights_2[[#This Row],[r_year]]</f>
        <v>33</v>
      </c>
      <c r="F1139" s="10">
        <f>YEAR(ufc_fights_2[[#This Row],[date]])-ufc_fights_2[[#This Row],[b_year]]</f>
        <v>31</v>
      </c>
      <c r="G1139">
        <v>0</v>
      </c>
      <c r="H1139">
        <v>1</v>
      </c>
      <c r="I1139">
        <v>0.31030000000000002</v>
      </c>
      <c r="J1139">
        <v>0.64100000000000001</v>
      </c>
      <c r="K1139">
        <v>0.45240000000000002</v>
      </c>
      <c r="L1139">
        <v>0.71150000000000002</v>
      </c>
      <c r="M1139">
        <v>0</v>
      </c>
      <c r="N1139">
        <v>1</v>
      </c>
      <c r="O1139">
        <v>0</v>
      </c>
      <c r="P1139">
        <v>2</v>
      </c>
      <c r="Q1139">
        <v>0</v>
      </c>
      <c r="R1139">
        <v>0</v>
      </c>
      <c r="S1139" s="2">
        <v>2.0949074074074073E-3</v>
      </c>
      <c r="T1139" s="2">
        <v>7.0601851851851847E-4</v>
      </c>
      <c r="U1139">
        <v>0.31030000000000002</v>
      </c>
      <c r="V1139">
        <v>0.5</v>
      </c>
      <c r="W1139">
        <v>0</v>
      </c>
      <c r="X1139">
        <v>0</v>
      </c>
      <c r="Y1139">
        <v>0</v>
      </c>
      <c r="Z1139">
        <v>0.2</v>
      </c>
      <c r="AA1139">
        <v>0.44440000000000002</v>
      </c>
      <c r="AB1139">
        <v>1</v>
      </c>
      <c r="AC1139">
        <v>0.78949999999999998</v>
      </c>
      <c r="AD1139">
        <v>1</v>
      </c>
      <c r="AE1139">
        <v>1</v>
      </c>
      <c r="AF1139" t="s">
        <v>3910</v>
      </c>
      <c r="AG1139" s="2">
        <v>1.7476851851851852E-3</v>
      </c>
      <c r="AH1139" t="s">
        <v>3911</v>
      </c>
      <c r="AI1139">
        <v>3</v>
      </c>
      <c r="AJ1139" t="s">
        <v>3928</v>
      </c>
      <c r="AK1139" s="3">
        <v>41251</v>
      </c>
      <c r="AL1139" s="10">
        <f>YEAR(ufc_fights_2[[#This Row],[date]])</f>
        <v>2012</v>
      </c>
      <c r="AM1139" t="s">
        <v>4061</v>
      </c>
      <c r="AN1139">
        <v>128</v>
      </c>
      <c r="AO1139" t="s">
        <v>3918</v>
      </c>
      <c r="AP1139">
        <f>IF(ufc_fights_2[[#This Row],[winner]]="Red",ufc_fights_2[[#This Row],[r_fighter_id]],ufc_fights_2[[#This Row],[b_fighter_id]])</f>
        <v>375</v>
      </c>
      <c r="AQ1139" t="str">
        <f>_xlfn.XLOOKUP(ufc_fights_2[[#This Row],[winnerID]],ufc_fighters[id],ufc_fighters[fighter_name],"xxx",0,1)</f>
        <v>Matt Brown</v>
      </c>
    </row>
    <row r="1140" spans="1:43">
      <c r="A1140">
        <v>375</v>
      </c>
      <c r="B1140">
        <v>2925</v>
      </c>
      <c r="C1140">
        <f>_xlfn.XLOOKUP(ufc_fights_2[[#This Row],[r_fighter_id]],ufc_fighters[id],ufc_fighters[year],"xxx",0,1)</f>
        <v>1981</v>
      </c>
      <c r="D1140">
        <f>_xlfn.XLOOKUP(ufc_fights_2[[#This Row],[b_fighter_id]],ufc_fighters[id],ufc_fighters[year],"Prázdné",0,1)</f>
        <v>1982</v>
      </c>
      <c r="E1140" s="10">
        <f>YEAR(ufc_fights_2[[#This Row],[date]])-ufc_fights_2[[#This Row],[r_year]]</f>
        <v>28</v>
      </c>
      <c r="F1140" s="10">
        <f>YEAR(ufc_fights_2[[#This Row],[date]])-ufc_fights_2[[#This Row],[b_year]]</f>
        <v>27</v>
      </c>
      <c r="G1140">
        <v>2</v>
      </c>
      <c r="H1140">
        <v>0</v>
      </c>
      <c r="I1140">
        <v>0.7742</v>
      </c>
      <c r="J1140">
        <v>0</v>
      </c>
      <c r="K1140">
        <v>0.86270000000000002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4.0509259259259258E-4</v>
      </c>
      <c r="T1140" s="2">
        <v>2.4305555555555555E-4</v>
      </c>
      <c r="U1140">
        <v>0.76919999999999999</v>
      </c>
      <c r="V1140">
        <v>0</v>
      </c>
      <c r="W1140">
        <v>1</v>
      </c>
      <c r="X1140">
        <v>0</v>
      </c>
      <c r="Y1140">
        <v>0</v>
      </c>
      <c r="Z1140">
        <v>0.66669999999999996</v>
      </c>
      <c r="AA1140">
        <v>0</v>
      </c>
      <c r="AB1140">
        <v>0.875</v>
      </c>
      <c r="AC1140">
        <v>0</v>
      </c>
      <c r="AD1140">
        <v>0.81820000000000004</v>
      </c>
      <c r="AE1140">
        <v>0</v>
      </c>
      <c r="AF1140" t="s">
        <v>3910</v>
      </c>
      <c r="AG1140" s="2">
        <v>1.0648148148148149E-3</v>
      </c>
      <c r="AH1140" t="s">
        <v>3911</v>
      </c>
      <c r="AI1140">
        <v>3</v>
      </c>
      <c r="AJ1140" t="s">
        <v>3949</v>
      </c>
      <c r="AK1140" s="3">
        <v>39879</v>
      </c>
      <c r="AL1140" s="10">
        <f>YEAR(ufc_fights_2[[#This Row],[date]])</f>
        <v>2009</v>
      </c>
      <c r="AM1140" t="s">
        <v>4061</v>
      </c>
      <c r="AN1140">
        <v>143</v>
      </c>
      <c r="AO1140" t="s">
        <v>3913</v>
      </c>
      <c r="AP1140">
        <f>IF(ufc_fights_2[[#This Row],[winner]]="Red",ufc_fights_2[[#This Row],[r_fighter_id]],ufc_fights_2[[#This Row],[b_fighter_id]])</f>
        <v>375</v>
      </c>
      <c r="AQ1140" t="str">
        <f>_xlfn.XLOOKUP(ufc_fights_2[[#This Row],[winnerID]],ufc_fighters[id],ufc_fighters[fighter_name],"xxx",0,1)</f>
        <v>Matt Brown</v>
      </c>
    </row>
    <row r="1141" spans="1:43">
      <c r="A1141">
        <v>2058</v>
      </c>
      <c r="B1141">
        <v>2576</v>
      </c>
      <c r="C1141">
        <f>_xlfn.XLOOKUP(ufc_fights_2[[#This Row],[r_fighter_id]],ufc_fighters[id],ufc_fighters[year],"xxx",0,1)</f>
        <v>1984</v>
      </c>
      <c r="D1141">
        <f>_xlfn.XLOOKUP(ufc_fights_2[[#This Row],[b_fighter_id]],ufc_fighters[id],ufc_fighters[year],"Prázdné",0,1)</f>
        <v>1989</v>
      </c>
      <c r="E1141" s="10">
        <f>YEAR(ufc_fights_2[[#This Row],[date]])-ufc_fights_2[[#This Row],[r_year]]</f>
        <v>35</v>
      </c>
      <c r="F1141" s="10">
        <f>YEAR(ufc_fights_2[[#This Row],[date]])-ufc_fights_2[[#This Row],[b_year]]</f>
        <v>30</v>
      </c>
      <c r="G1141">
        <v>0</v>
      </c>
      <c r="H1141">
        <v>1</v>
      </c>
      <c r="I1141">
        <v>0.64580000000000004</v>
      </c>
      <c r="J1141">
        <v>0.47760000000000002</v>
      </c>
      <c r="K1141">
        <v>0.64810000000000001</v>
      </c>
      <c r="L1141">
        <v>0.49320000000000003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1.2847222222222223E-3</v>
      </c>
      <c r="T1141" s="2">
        <v>2.3148148148148147E-5</v>
      </c>
      <c r="U1141">
        <v>0.61360000000000003</v>
      </c>
      <c r="V1141">
        <v>0.4375</v>
      </c>
      <c r="W1141">
        <v>1</v>
      </c>
      <c r="X1141">
        <v>1</v>
      </c>
      <c r="Y1141">
        <v>0.8</v>
      </c>
      <c r="Z1141">
        <v>0.61539999999999995</v>
      </c>
      <c r="AA1141">
        <v>0.44230000000000003</v>
      </c>
      <c r="AB1141">
        <v>0.5</v>
      </c>
      <c r="AC1141">
        <v>0.44440000000000002</v>
      </c>
      <c r="AD1141">
        <v>0.85709999999999997</v>
      </c>
      <c r="AE1141">
        <v>0.83330000000000004</v>
      </c>
      <c r="AF1141" t="s">
        <v>3910</v>
      </c>
      <c r="AG1141" s="2">
        <v>3.3564814814814816E-3</v>
      </c>
      <c r="AH1141" t="s">
        <v>3911</v>
      </c>
      <c r="AI1141">
        <v>3</v>
      </c>
      <c r="AJ1141" t="s">
        <v>3964</v>
      </c>
      <c r="AK1141" s="3">
        <v>43533</v>
      </c>
      <c r="AL1141" s="10">
        <f>YEAR(ufc_fights_2[[#This Row],[date]])</f>
        <v>2019</v>
      </c>
      <c r="AM1141" t="s">
        <v>4061</v>
      </c>
      <c r="AN1141">
        <v>22</v>
      </c>
      <c r="AO1141" t="s">
        <v>3918</v>
      </c>
      <c r="AP1141">
        <f>IF(ufc_fights_2[[#This Row],[winner]]="Red",ufc_fights_2[[#This Row],[r_fighter_id]],ufc_fights_2[[#This Row],[b_fighter_id]])</f>
        <v>2576</v>
      </c>
      <c r="AQ1141" t="str">
        <f>_xlfn.XLOOKUP(ufc_fights_2[[#This Row],[winnerID]],ufc_fighters[id],ufc_fighters[fighter_name],"xxx",0,1)</f>
        <v>Niko Price</v>
      </c>
    </row>
    <row r="1142" spans="1:43">
      <c r="A1142">
        <v>379</v>
      </c>
      <c r="B1142">
        <v>2576</v>
      </c>
      <c r="C1142">
        <f>_xlfn.XLOOKUP(ufc_fights_2[[#This Row],[r_fighter_id]],ufc_fighters[id],ufc_fighters[year],"xxx",0,1)</f>
        <v>1990</v>
      </c>
      <c r="D1142">
        <f>_xlfn.XLOOKUP(ufc_fights_2[[#This Row],[b_fighter_id]],ufc_fighters[id],ufc_fighters[year],"Prázdné",0,1)</f>
        <v>1989</v>
      </c>
      <c r="E1142" s="10">
        <f>YEAR(ufc_fights_2[[#This Row],[date]])-ufc_fights_2[[#This Row],[r_year]]</f>
        <v>28</v>
      </c>
      <c r="F1142" s="10">
        <f>YEAR(ufc_fights_2[[#This Row],[date]])-ufc_fights_2[[#This Row],[b_year]]</f>
        <v>29</v>
      </c>
      <c r="G1142">
        <v>0</v>
      </c>
      <c r="H1142">
        <v>0</v>
      </c>
      <c r="I1142">
        <v>0.35139999999999999</v>
      </c>
      <c r="J1142">
        <v>0.30769999999999997</v>
      </c>
      <c r="K1142">
        <v>0.41860000000000003</v>
      </c>
      <c r="L1142">
        <v>0.49380000000000002</v>
      </c>
      <c r="M1142">
        <v>0.5</v>
      </c>
      <c r="N1142">
        <v>0.5</v>
      </c>
      <c r="O1142">
        <v>0</v>
      </c>
      <c r="P1142">
        <v>0</v>
      </c>
      <c r="Q1142">
        <v>0</v>
      </c>
      <c r="R1142">
        <v>1</v>
      </c>
      <c r="S1142" s="2">
        <v>1.1458333333333333E-3</v>
      </c>
      <c r="T1142" s="2">
        <v>1.2037037037037038E-3</v>
      </c>
      <c r="U1142">
        <v>0.31030000000000002</v>
      </c>
      <c r="V1142">
        <v>0.2727</v>
      </c>
      <c r="W1142">
        <v>0.75</v>
      </c>
      <c r="X1142">
        <v>0.25</v>
      </c>
      <c r="Y1142">
        <v>0.66669999999999996</v>
      </c>
      <c r="Z1142">
        <v>0.31819999999999998</v>
      </c>
      <c r="AA1142">
        <v>8.6999999999999994E-2</v>
      </c>
      <c r="AB1142">
        <v>0.57140000000000002</v>
      </c>
      <c r="AC1142">
        <v>0.25</v>
      </c>
      <c r="AD1142">
        <v>0.25</v>
      </c>
      <c r="AE1142">
        <v>0.75</v>
      </c>
      <c r="AF1142" t="s">
        <v>3910</v>
      </c>
      <c r="AG1142" s="2">
        <v>7.9861111111111116E-4</v>
      </c>
      <c r="AH1142" t="s">
        <v>3911</v>
      </c>
      <c r="AI1142">
        <v>3</v>
      </c>
      <c r="AJ1142" t="s">
        <v>3914</v>
      </c>
      <c r="AK1142" s="3">
        <v>43295</v>
      </c>
      <c r="AL1142" s="10">
        <f>YEAR(ufc_fights_2[[#This Row],[date]])</f>
        <v>2018</v>
      </c>
      <c r="AM1142" t="s">
        <v>4061</v>
      </c>
      <c r="AN1142">
        <v>17</v>
      </c>
      <c r="AO1142" t="s">
        <v>3918</v>
      </c>
      <c r="AP1142">
        <f>IF(ufc_fights_2[[#This Row],[winner]]="Red",ufc_fights_2[[#This Row],[r_fighter_id]],ufc_fights_2[[#This Row],[b_fighter_id]])</f>
        <v>2576</v>
      </c>
      <c r="AQ1142" t="str">
        <f>_xlfn.XLOOKUP(ufc_fights_2[[#This Row],[winnerID]],ufc_fighters[id],ufc_fighters[fighter_name],"xxx",0,1)</f>
        <v>Niko Price</v>
      </c>
    </row>
    <row r="1143" spans="1:43">
      <c r="A1143">
        <v>2576</v>
      </c>
      <c r="B1143">
        <v>3375</v>
      </c>
      <c r="C1143">
        <f>_xlfn.XLOOKUP(ufc_fights_2[[#This Row],[r_fighter_id]],ufc_fighters[id],ufc_fighters[year],"xxx",0,1)</f>
        <v>1989</v>
      </c>
      <c r="D1143">
        <f>_xlfn.XLOOKUP(ufc_fights_2[[#This Row],[b_fighter_id]],ufc_fighters[id],ufc_fighters[year],"Prázdné",0,1)</f>
        <v>1987</v>
      </c>
      <c r="E1143" s="10">
        <f>YEAR(ufc_fights_2[[#This Row],[date]])-ufc_fights_2[[#This Row],[r_year]]</f>
        <v>30</v>
      </c>
      <c r="F1143" s="10">
        <f>YEAR(ufc_fights_2[[#This Row],[date]])-ufc_fights_2[[#This Row],[b_year]]</f>
        <v>32</v>
      </c>
      <c r="G1143">
        <v>1</v>
      </c>
      <c r="H1143">
        <v>0</v>
      </c>
      <c r="I1143">
        <v>0.5</v>
      </c>
      <c r="J1143">
        <v>0.5</v>
      </c>
      <c r="K1143">
        <v>0.53569999999999995</v>
      </c>
      <c r="L1143">
        <v>0.52629999999999999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5.4398148148148144E-4</v>
      </c>
      <c r="T1143" s="2">
        <v>1.5046296296296297E-4</v>
      </c>
      <c r="U1143">
        <v>0.47620000000000001</v>
      </c>
      <c r="V1143">
        <v>0.4</v>
      </c>
      <c r="W1143">
        <v>0</v>
      </c>
      <c r="X1143">
        <v>1</v>
      </c>
      <c r="Y1143">
        <v>1</v>
      </c>
      <c r="Z1143">
        <v>0.22220000000000001</v>
      </c>
      <c r="AA1143">
        <v>0.45450000000000002</v>
      </c>
      <c r="AB1143">
        <v>0</v>
      </c>
      <c r="AC1143">
        <v>0</v>
      </c>
      <c r="AD1143">
        <v>0.69230000000000003</v>
      </c>
      <c r="AE1143">
        <v>0.57140000000000002</v>
      </c>
      <c r="AF1143" t="s">
        <v>3910</v>
      </c>
      <c r="AG1143" s="2">
        <v>1.2037037037037038E-3</v>
      </c>
      <c r="AH1143" t="s">
        <v>3911</v>
      </c>
      <c r="AI1143">
        <v>3</v>
      </c>
      <c r="AJ1143" t="s">
        <v>3914</v>
      </c>
      <c r="AK1143" s="3">
        <v>43750</v>
      </c>
      <c r="AL1143" s="10">
        <f>YEAR(ufc_fights_2[[#This Row],[date]])</f>
        <v>2019</v>
      </c>
      <c r="AM1143" t="s">
        <v>4061</v>
      </c>
      <c r="AN1143">
        <v>10</v>
      </c>
      <c r="AO1143" t="s">
        <v>3913</v>
      </c>
      <c r="AP1143">
        <f>IF(ufc_fights_2[[#This Row],[winner]]="Red",ufc_fights_2[[#This Row],[r_fighter_id]],ufc_fights_2[[#This Row],[b_fighter_id]])</f>
        <v>2576</v>
      </c>
      <c r="AQ1143" t="str">
        <f>_xlfn.XLOOKUP(ufc_fights_2[[#This Row],[winnerID]],ufc_fighters[id],ufc_fighters[fighter_name],"xxx",0,1)</f>
        <v>Niko Price</v>
      </c>
    </row>
    <row r="1144" spans="1:43">
      <c r="A1144">
        <v>2925</v>
      </c>
      <c r="B1144">
        <v>407</v>
      </c>
      <c r="C1144">
        <f>_xlfn.XLOOKUP(ufc_fights_2[[#This Row],[r_fighter_id]],ufc_fighters[id],ufc_fighters[year],"xxx",0,1)</f>
        <v>1982</v>
      </c>
      <c r="D1144">
        <f>_xlfn.XLOOKUP(ufc_fights_2[[#This Row],[b_fighter_id]],ufc_fighters[id],ufc_fighters[year],"Prázdné",0,1)</f>
        <v>1980</v>
      </c>
      <c r="E1144" s="10">
        <f>YEAR(ufc_fights_2[[#This Row],[date]])-ufc_fights_2[[#This Row],[r_year]]</f>
        <v>26</v>
      </c>
      <c r="F1144" s="10">
        <f>YEAR(ufc_fights_2[[#This Row],[date]])-ufc_fights_2[[#This Row],[b_year]]</f>
        <v>28</v>
      </c>
      <c r="G1144">
        <v>0</v>
      </c>
      <c r="H1144">
        <v>0</v>
      </c>
      <c r="I1144">
        <v>0.52849999999999997</v>
      </c>
      <c r="J1144">
        <v>0.44640000000000002</v>
      </c>
      <c r="K1144">
        <v>0.60270000000000001</v>
      </c>
      <c r="L1144">
        <v>0.4793</v>
      </c>
      <c r="M1144">
        <v>0.1</v>
      </c>
      <c r="N1144">
        <v>0.66669999999999996</v>
      </c>
      <c r="O1144">
        <v>1</v>
      </c>
      <c r="P1144">
        <v>0</v>
      </c>
      <c r="Q1144">
        <v>0</v>
      </c>
      <c r="R1144">
        <v>0</v>
      </c>
      <c r="S1144" s="2">
        <v>9.4907407407407408E-4</v>
      </c>
      <c r="T1144" s="2">
        <v>2.685185185185185E-3</v>
      </c>
      <c r="U1144">
        <v>0.47710000000000002</v>
      </c>
      <c r="V1144">
        <v>0.38140000000000002</v>
      </c>
      <c r="W1144">
        <v>0.90910000000000002</v>
      </c>
      <c r="X1144">
        <v>1</v>
      </c>
      <c r="Y1144">
        <v>1</v>
      </c>
      <c r="Z1144">
        <v>0.52139999999999997</v>
      </c>
      <c r="AA1144">
        <v>0.32940000000000003</v>
      </c>
      <c r="AB1144">
        <v>0.66669999999999996</v>
      </c>
      <c r="AC1144">
        <v>0.64290000000000003</v>
      </c>
      <c r="AD1144">
        <v>0</v>
      </c>
      <c r="AE1144">
        <v>1</v>
      </c>
      <c r="AF1144" t="s">
        <v>3915</v>
      </c>
      <c r="AG1144" s="2">
        <v>3.472222222222222E-3</v>
      </c>
      <c r="AH1144" t="s">
        <v>3911</v>
      </c>
      <c r="AI1144">
        <v>3</v>
      </c>
      <c r="AJ1144" t="s">
        <v>4119</v>
      </c>
      <c r="AK1144" s="3">
        <v>39746</v>
      </c>
      <c r="AL1144" s="10">
        <f>YEAR(ufc_fights_2[[#This Row],[date]])</f>
        <v>2008</v>
      </c>
      <c r="AM1144" t="s">
        <v>4061</v>
      </c>
      <c r="AN1144">
        <v>139</v>
      </c>
      <c r="AO1144" t="s">
        <v>3913</v>
      </c>
      <c r="AP1144">
        <f>IF(ufc_fights_2[[#This Row],[winner]]="Red",ufc_fights_2[[#This Row],[r_fighter_id]],ufc_fights_2[[#This Row],[b_fighter_id]])</f>
        <v>2925</v>
      </c>
      <c r="AQ1144" t="str">
        <f>_xlfn.XLOOKUP(ufc_fights_2[[#This Row],[winnerID]],ufc_fighters[id],ufc_fighters[fighter_name],"xxx",0,1)</f>
        <v>Pete Sell</v>
      </c>
    </row>
    <row r="1145" spans="1:43">
      <c r="A1145">
        <v>3095</v>
      </c>
      <c r="B1145">
        <v>1477</v>
      </c>
      <c r="C1145">
        <f>_xlfn.XLOOKUP(ufc_fights_2[[#This Row],[r_fighter_id]],ufc_fighters[id],ufc_fighters[year],"xxx",0,1)</f>
        <v>1971</v>
      </c>
      <c r="D1145">
        <f>_xlfn.XLOOKUP(ufc_fights_2[[#This Row],[b_fighter_id]],ufc_fighters[id],ufc_fighters[year],"Prázdné",0,1)</f>
        <v>1982</v>
      </c>
      <c r="E1145" s="10">
        <f>YEAR(ufc_fights_2[[#This Row],[date]])-ufc_fights_2[[#This Row],[r_year]]</f>
        <v>35</v>
      </c>
      <c r="F1145" s="10">
        <f>YEAR(ufc_fights_2[[#This Row],[date]])-ufc_fights_2[[#This Row],[b_year]]</f>
        <v>24</v>
      </c>
      <c r="G1145">
        <v>0</v>
      </c>
      <c r="H1145">
        <v>0</v>
      </c>
      <c r="I1145">
        <v>0.8</v>
      </c>
      <c r="J1145">
        <v>0.35709999999999997</v>
      </c>
      <c r="K1145">
        <v>0.93020000000000003</v>
      </c>
      <c r="L1145">
        <v>0.60609999999999997</v>
      </c>
      <c r="M1145">
        <v>0</v>
      </c>
      <c r="N1145">
        <v>0.4</v>
      </c>
      <c r="O1145">
        <v>0</v>
      </c>
      <c r="P1145">
        <v>0</v>
      </c>
      <c r="Q1145">
        <v>1</v>
      </c>
      <c r="R1145">
        <v>1</v>
      </c>
      <c r="S1145" s="2">
        <v>7.6388888888888893E-4</v>
      </c>
      <c r="T1145" s="2">
        <v>2.3379629629629631E-3</v>
      </c>
      <c r="U1145">
        <v>0.7</v>
      </c>
      <c r="V1145">
        <v>0</v>
      </c>
      <c r="W1145">
        <v>1</v>
      </c>
      <c r="X1145">
        <v>1</v>
      </c>
      <c r="Y1145">
        <v>0.66669999999999996</v>
      </c>
      <c r="Z1145">
        <v>0.8</v>
      </c>
      <c r="AA1145">
        <v>0</v>
      </c>
      <c r="AB1145">
        <v>1</v>
      </c>
      <c r="AC1145">
        <v>1</v>
      </c>
      <c r="AD1145">
        <v>0.71430000000000005</v>
      </c>
      <c r="AE1145">
        <v>0</v>
      </c>
      <c r="AF1145" t="s">
        <v>3933</v>
      </c>
      <c r="AG1145" s="2">
        <v>8.2175925925925927E-4</v>
      </c>
      <c r="AH1145" t="s">
        <v>3911</v>
      </c>
      <c r="AI1145">
        <v>3</v>
      </c>
      <c r="AJ1145" t="s">
        <v>3914</v>
      </c>
      <c r="AK1145" s="3">
        <v>39032</v>
      </c>
      <c r="AL1145" s="10">
        <f>YEAR(ufc_fights_2[[#This Row],[date]])</f>
        <v>2006</v>
      </c>
      <c r="AM1145" t="s">
        <v>4061</v>
      </c>
      <c r="AN1145">
        <v>1</v>
      </c>
      <c r="AO1145" t="s">
        <v>3913</v>
      </c>
      <c r="AP1145">
        <f>IF(ufc_fights_2[[#This Row],[winner]]="Red",ufc_fights_2[[#This Row],[r_fighter_id]],ufc_fights_2[[#This Row],[b_fighter_id]])</f>
        <v>3095</v>
      </c>
      <c r="AQ1145" t="str">
        <f>_xlfn.XLOOKUP(ufc_fights_2[[#This Row],[winnerID]],ufc_fighters[id],ufc_fighters[fighter_name],"xxx",0,1)</f>
        <v>Pete Spratt</v>
      </c>
    </row>
    <row r="1146" spans="1:43">
      <c r="A1146">
        <v>319</v>
      </c>
      <c r="B1146">
        <v>1618</v>
      </c>
      <c r="C1146">
        <f>_xlfn.XLOOKUP(ufc_fights_2[[#This Row],[r_fighter_id]],ufc_fighters[id],ufc_fighters[year],"xxx",0,1)</f>
        <v>1993</v>
      </c>
      <c r="D1146">
        <f>_xlfn.XLOOKUP(ufc_fights_2[[#This Row],[b_fighter_id]],ufc_fighters[id],ufc_fighters[year],"Prázdné",0,1)</f>
        <v>1981</v>
      </c>
      <c r="E1146" s="10">
        <f>YEAR(ufc_fights_2[[#This Row],[date]])-ufc_fights_2[[#This Row],[r_year]]</f>
        <v>22</v>
      </c>
      <c r="F1146" s="10">
        <f>YEAR(ufc_fights_2[[#This Row],[date]])-ufc_fights_2[[#This Row],[b_year]]</f>
        <v>34</v>
      </c>
      <c r="G1146">
        <v>0</v>
      </c>
      <c r="H1146">
        <v>0</v>
      </c>
      <c r="I1146">
        <v>0.67859999999999998</v>
      </c>
      <c r="J1146">
        <v>0.33329999999999999</v>
      </c>
      <c r="K1146">
        <v>0.7258</v>
      </c>
      <c r="L1146">
        <v>0.77780000000000005</v>
      </c>
      <c r="M1146">
        <v>0.83330000000000004</v>
      </c>
      <c r="N1146">
        <v>0</v>
      </c>
      <c r="O1146">
        <v>4</v>
      </c>
      <c r="P1146">
        <v>0</v>
      </c>
      <c r="Q1146">
        <v>0</v>
      </c>
      <c r="R1146">
        <v>1</v>
      </c>
      <c r="S1146" s="2">
        <v>8.1134259259259267E-3</v>
      </c>
      <c r="T1146" s="2">
        <v>4.3981481481481481E-4</v>
      </c>
      <c r="U1146">
        <v>0.55000000000000004</v>
      </c>
      <c r="V1146">
        <v>0.25</v>
      </c>
      <c r="W1146">
        <v>1</v>
      </c>
      <c r="X1146">
        <v>1</v>
      </c>
      <c r="Y1146">
        <v>0</v>
      </c>
      <c r="Z1146">
        <v>0.33329999999999999</v>
      </c>
      <c r="AA1146">
        <v>0.125</v>
      </c>
      <c r="AB1146">
        <v>1</v>
      </c>
      <c r="AC1146">
        <v>0.75</v>
      </c>
      <c r="AD1146">
        <v>0.76190000000000002</v>
      </c>
      <c r="AE1146">
        <v>0</v>
      </c>
      <c r="AF1146" t="s">
        <v>3933</v>
      </c>
      <c r="AG1146" s="2">
        <v>2.0370370370370369E-3</v>
      </c>
      <c r="AH1146" t="s">
        <v>3911</v>
      </c>
      <c r="AI1146">
        <v>3</v>
      </c>
      <c r="AJ1146" t="s">
        <v>4040</v>
      </c>
      <c r="AK1146" s="3">
        <v>42049</v>
      </c>
      <c r="AL1146" s="10">
        <f>YEAR(ufc_fights_2[[#This Row],[date]])</f>
        <v>2015</v>
      </c>
      <c r="AM1146" t="s">
        <v>4020</v>
      </c>
      <c r="AN1146">
        <v>38</v>
      </c>
      <c r="AO1146" t="s">
        <v>3913</v>
      </c>
      <c r="AP1146">
        <f>IF(ufc_fights_2[[#This Row],[winner]]="Red",ufc_fights_2[[#This Row],[r_fighter_id]],ufc_fights_2[[#This Row],[b_fighter_id]])</f>
        <v>319</v>
      </c>
      <c r="AQ1146" t="str">
        <f>_xlfn.XLOOKUP(ufc_fights_2[[#This Row],[winnerID]],ufc_fighters[id],ufc_fighters[fighter_name],"xxx",0,1)</f>
        <v>Ray Borg</v>
      </c>
    </row>
    <row r="1147" spans="1:43">
      <c r="A1147">
        <v>508</v>
      </c>
      <c r="B1147">
        <v>353</v>
      </c>
      <c r="C1147">
        <f>_xlfn.XLOOKUP(ufc_fights_2[[#This Row],[r_fighter_id]],ufc_fighters[id],ufc_fighters[year],"xxx",0,1)</f>
        <v>1965</v>
      </c>
      <c r="D1147">
        <f>_xlfn.XLOOKUP(ufc_fights_2[[#This Row],[b_fighter_id]],ufc_fighters[id],ufc_fighters[year],"Prázdné",0,1)</f>
        <v>1971</v>
      </c>
      <c r="E1147" s="10">
        <f>YEAR(ufc_fights_2[[#This Row],[date]])-ufc_fights_2[[#This Row],[r_year]]</f>
        <v>37</v>
      </c>
      <c r="F1147" s="10">
        <f>YEAR(ufc_fights_2[[#This Row],[date]])-ufc_fights_2[[#This Row],[b_year]]</f>
        <v>31</v>
      </c>
      <c r="G1147">
        <v>0</v>
      </c>
      <c r="H1147">
        <v>0</v>
      </c>
      <c r="I1147">
        <v>0.51519999999999999</v>
      </c>
      <c r="J1147">
        <v>0.3478</v>
      </c>
      <c r="K1147">
        <v>0.8</v>
      </c>
      <c r="L1147">
        <v>0.84350000000000003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 s="2">
        <v>9.0509259259259258E-3</v>
      </c>
      <c r="T1147" s="2">
        <v>9.2592592592592588E-5</v>
      </c>
      <c r="U1147">
        <v>0.5</v>
      </c>
      <c r="V1147">
        <v>0.1429</v>
      </c>
      <c r="W1147">
        <v>0</v>
      </c>
      <c r="X1147">
        <v>1</v>
      </c>
      <c r="Y1147">
        <v>0.5</v>
      </c>
      <c r="Z1147">
        <v>0.71430000000000005</v>
      </c>
      <c r="AA1147">
        <v>0.17649999999999999</v>
      </c>
      <c r="AB1147">
        <v>0</v>
      </c>
      <c r="AC1147">
        <v>0.8</v>
      </c>
      <c r="AD1147">
        <v>0.46150000000000002</v>
      </c>
      <c r="AE1147">
        <v>1</v>
      </c>
      <c r="AF1147" t="s">
        <v>3915</v>
      </c>
      <c r="AG1147" s="2">
        <v>3.472222222222222E-3</v>
      </c>
      <c r="AH1147" t="s">
        <v>3911</v>
      </c>
      <c r="AI1147">
        <v>3</v>
      </c>
      <c r="AJ1147" t="s">
        <v>4080</v>
      </c>
      <c r="AK1147" s="3">
        <v>37267</v>
      </c>
      <c r="AL1147" s="10">
        <f>YEAR(ufc_fights_2[[#This Row],[date]])</f>
        <v>2002</v>
      </c>
      <c r="AM1147" t="s">
        <v>4061</v>
      </c>
      <c r="AN1147">
        <v>144</v>
      </c>
      <c r="AO1147" t="s">
        <v>3913</v>
      </c>
      <c r="AP1147">
        <f>IF(ufc_fights_2[[#This Row],[winner]]="Red",ufc_fights_2[[#This Row],[r_fighter_id]],ufc_fights_2[[#This Row],[b_fighter_id]])</f>
        <v>508</v>
      </c>
      <c r="AQ1147" t="str">
        <f>_xlfn.XLOOKUP(ufc_fights_2[[#This Row],[winnerID]],ufc_fighters[id],ufc_fighters[fighter_name],"xxx",0,1)</f>
        <v>Gil Castillo</v>
      </c>
    </row>
    <row r="1148" spans="1:43">
      <c r="A1148">
        <v>3095</v>
      </c>
      <c r="B1148">
        <v>1820</v>
      </c>
      <c r="C1148">
        <f>_xlfn.XLOOKUP(ufc_fights_2[[#This Row],[r_fighter_id]],ufc_fighters[id],ufc_fighters[year],"xxx",0,1)</f>
        <v>1971</v>
      </c>
      <c r="D1148">
        <f>_xlfn.XLOOKUP(ufc_fights_2[[#This Row],[b_fighter_id]],ufc_fighters[id],ufc_fighters[year],"Prázdné",0,1)</f>
        <v>1974</v>
      </c>
      <c r="E1148" s="10">
        <f>YEAR(ufc_fights_2[[#This Row],[date]])-ufc_fights_2[[#This Row],[r_year]]</f>
        <v>31</v>
      </c>
      <c r="F1148" s="10">
        <f>YEAR(ufc_fights_2[[#This Row],[date]])-ufc_fights_2[[#This Row],[b_year]]</f>
        <v>28</v>
      </c>
      <c r="G1148">
        <v>0</v>
      </c>
      <c r="H1148">
        <v>0</v>
      </c>
      <c r="I1148">
        <v>0.6</v>
      </c>
      <c r="J1148">
        <v>0.4</v>
      </c>
      <c r="K1148">
        <v>0.71430000000000005</v>
      </c>
      <c r="L1148">
        <v>0.8125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 s="2">
        <v>3.4722222222222222E-5</v>
      </c>
      <c r="T1148" s="2">
        <v>1.4236111111111112E-3</v>
      </c>
      <c r="U1148">
        <v>0.33329999999999999</v>
      </c>
      <c r="V1148">
        <v>0.4</v>
      </c>
      <c r="W1148">
        <v>1</v>
      </c>
      <c r="X1148">
        <v>0</v>
      </c>
      <c r="Y1148">
        <v>0</v>
      </c>
      <c r="Z1148">
        <v>0.5</v>
      </c>
      <c r="AA1148">
        <v>1</v>
      </c>
      <c r="AB1148">
        <v>1</v>
      </c>
      <c r="AC1148">
        <v>0</v>
      </c>
      <c r="AD1148">
        <v>0</v>
      </c>
      <c r="AE1148">
        <v>0.25</v>
      </c>
      <c r="AF1148" t="s">
        <v>3933</v>
      </c>
      <c r="AG1148" s="2">
        <v>1.6782407407407408E-3</v>
      </c>
      <c r="AH1148" t="s">
        <v>3911</v>
      </c>
      <c r="AI1148">
        <v>3</v>
      </c>
      <c r="AJ1148" t="s">
        <v>4068</v>
      </c>
      <c r="AK1148" s="3">
        <v>37429</v>
      </c>
      <c r="AL1148" s="10">
        <f>YEAR(ufc_fights_2[[#This Row],[date]])</f>
        <v>2002</v>
      </c>
      <c r="AM1148" t="s">
        <v>4061</v>
      </c>
      <c r="AN1148">
        <v>1</v>
      </c>
      <c r="AO1148" t="s">
        <v>3913</v>
      </c>
      <c r="AP1148">
        <f>IF(ufc_fights_2[[#This Row],[winner]]="Red",ufc_fights_2[[#This Row],[r_fighter_id]],ufc_fights_2[[#This Row],[b_fighter_id]])</f>
        <v>3095</v>
      </c>
      <c r="AQ1148" t="str">
        <f>_xlfn.XLOOKUP(ufc_fights_2[[#This Row],[winnerID]],ufc_fighters[id],ufc_fighters[fighter_name],"xxx",0,1)</f>
        <v>Pete Spratt</v>
      </c>
    </row>
    <row r="1149" spans="1:43">
      <c r="A1149">
        <v>682</v>
      </c>
      <c r="B1149">
        <v>2571</v>
      </c>
      <c r="C1149">
        <f>_xlfn.XLOOKUP(ufc_fights_2[[#This Row],[r_fighter_id]],ufc_fighters[id],ufc_fighters[year],"xxx",0,1)</f>
        <v>1984</v>
      </c>
      <c r="D1149">
        <f>_xlfn.XLOOKUP(ufc_fights_2[[#This Row],[b_fighter_id]],ufc_fighters[id],ufc_fighters[year],"Prázdné",0,1)</f>
        <v>1981</v>
      </c>
      <c r="E1149" s="10">
        <f>YEAR(ufc_fights_2[[#This Row],[date]])-ufc_fights_2[[#This Row],[r_year]]</f>
        <v>34</v>
      </c>
      <c r="F1149" s="10">
        <f>YEAR(ufc_fights_2[[#This Row],[date]])-ufc_fights_2[[#This Row],[b_year]]</f>
        <v>37</v>
      </c>
      <c r="G1149">
        <v>0</v>
      </c>
      <c r="H1149">
        <v>0</v>
      </c>
      <c r="I1149">
        <v>0.30430000000000001</v>
      </c>
      <c r="J1149">
        <v>0.3947</v>
      </c>
      <c r="K1149">
        <v>0.4844</v>
      </c>
      <c r="L1149">
        <v>0.4103</v>
      </c>
      <c r="M1149">
        <v>0</v>
      </c>
      <c r="N1149">
        <v>0.33329999999999999</v>
      </c>
      <c r="O1149">
        <v>0</v>
      </c>
      <c r="P1149">
        <v>0</v>
      </c>
      <c r="Q1149">
        <v>0</v>
      </c>
      <c r="R1149">
        <v>0</v>
      </c>
      <c r="S1149" s="2">
        <v>1.5393518518518519E-3</v>
      </c>
      <c r="T1149" s="2">
        <v>1.8981481481481482E-3</v>
      </c>
      <c r="U1149">
        <v>0.1875</v>
      </c>
      <c r="V1149">
        <v>0.33900000000000002</v>
      </c>
      <c r="W1149">
        <v>0.52380000000000004</v>
      </c>
      <c r="X1149">
        <v>0.71430000000000005</v>
      </c>
      <c r="Y1149">
        <v>0.6</v>
      </c>
      <c r="Z1149">
        <v>0.20269999999999999</v>
      </c>
      <c r="AA1149">
        <v>0.40279999999999999</v>
      </c>
      <c r="AB1149">
        <v>0.72219999999999995</v>
      </c>
      <c r="AC1149">
        <v>0.25</v>
      </c>
      <c r="AD1149">
        <v>0</v>
      </c>
      <c r="AE1149">
        <v>0</v>
      </c>
      <c r="AF1149" t="s">
        <v>3922</v>
      </c>
      <c r="AG1149" s="2">
        <v>3.472222222222222E-3</v>
      </c>
      <c r="AH1149" t="s">
        <v>3911</v>
      </c>
      <c r="AI1149">
        <v>3</v>
      </c>
      <c r="AK1149" s="3">
        <v>43239</v>
      </c>
      <c r="AL1149" s="10">
        <f>YEAR(ufc_fights_2[[#This Row],[date]])</f>
        <v>2018</v>
      </c>
      <c r="AM1149" t="s">
        <v>4061</v>
      </c>
      <c r="AN1149">
        <v>151</v>
      </c>
      <c r="AO1149" t="s">
        <v>3918</v>
      </c>
      <c r="AP1149">
        <f>IF(ufc_fights_2[[#This Row],[winner]]="Red",ufc_fights_2[[#This Row],[r_fighter_id]],ufc_fights_2[[#This Row],[b_fighter_id]])</f>
        <v>2571</v>
      </c>
      <c r="AQ1149" t="str">
        <f>_xlfn.XLOOKUP(ufc_fights_2[[#This Row],[winnerID]],ufc_fighters[id],ufc_fighters[fighter_name],"xxx",0,1)</f>
        <v>Michel Prazeres</v>
      </c>
    </row>
    <row r="1150" spans="1:43">
      <c r="A1150">
        <v>2058</v>
      </c>
      <c r="B1150">
        <v>2732</v>
      </c>
      <c r="C1150">
        <f>_xlfn.XLOOKUP(ufc_fights_2[[#This Row],[r_fighter_id]],ufc_fighters[id],ufc_fighters[year],"xxx",0,1)</f>
        <v>1984</v>
      </c>
      <c r="D1150">
        <f>_xlfn.XLOOKUP(ufc_fights_2[[#This Row],[b_fighter_id]],ufc_fighters[id],ufc_fighters[year],"Prázdné",0,1)</f>
        <v>1986</v>
      </c>
      <c r="E1150" s="10">
        <f>YEAR(ufc_fights_2[[#This Row],[date]])-ufc_fights_2[[#This Row],[r_year]]</f>
        <v>36</v>
      </c>
      <c r="F1150" s="10">
        <f>YEAR(ufc_fights_2[[#This Row],[date]])-ufc_fights_2[[#This Row],[b_year]]</f>
        <v>34</v>
      </c>
      <c r="G1150">
        <v>0</v>
      </c>
      <c r="H1150">
        <v>1</v>
      </c>
      <c r="I1150">
        <v>0.43159999999999998</v>
      </c>
      <c r="J1150">
        <v>0.40500000000000003</v>
      </c>
      <c r="K1150">
        <v>0.43159999999999998</v>
      </c>
      <c r="L1150">
        <v>0.40500000000000003</v>
      </c>
      <c r="M1150">
        <v>0.33329999999999999</v>
      </c>
      <c r="N1150">
        <v>0</v>
      </c>
      <c r="O1150">
        <v>0</v>
      </c>
      <c r="P1150">
        <v>1</v>
      </c>
      <c r="Q1150">
        <v>0</v>
      </c>
      <c r="R1150">
        <v>0</v>
      </c>
      <c r="S1150" s="2">
        <v>1.273148148148148E-4</v>
      </c>
      <c r="T1150" s="2">
        <v>4.6296296296296294E-5</v>
      </c>
      <c r="U1150">
        <v>0.3115</v>
      </c>
      <c r="V1150">
        <v>0.3458</v>
      </c>
      <c r="W1150">
        <v>0.5</v>
      </c>
      <c r="X1150">
        <v>1</v>
      </c>
      <c r="Y1150">
        <v>1</v>
      </c>
      <c r="Z1150">
        <v>0.44569999999999999</v>
      </c>
      <c r="AA1150">
        <v>0.4118</v>
      </c>
      <c r="AB1150">
        <v>0</v>
      </c>
      <c r="AC1150">
        <v>0</v>
      </c>
      <c r="AD1150">
        <v>0</v>
      </c>
      <c r="AE1150">
        <v>0</v>
      </c>
      <c r="AF1150" t="s">
        <v>3933</v>
      </c>
      <c r="AG1150" s="2">
        <v>2.5115740740740741E-3</v>
      </c>
      <c r="AH1150" t="s">
        <v>3911</v>
      </c>
      <c r="AI1150">
        <v>3</v>
      </c>
      <c r="AJ1150" t="s">
        <v>3914</v>
      </c>
      <c r="AK1150" s="3">
        <v>43876</v>
      </c>
      <c r="AL1150" s="10">
        <f>YEAR(ufc_fights_2[[#This Row],[date]])</f>
        <v>2020</v>
      </c>
      <c r="AM1150" t="s">
        <v>4061</v>
      </c>
      <c r="AN1150">
        <v>111</v>
      </c>
      <c r="AO1150" t="s">
        <v>3918</v>
      </c>
      <c r="AP1150">
        <f>IF(ufc_fights_2[[#This Row],[winner]]="Red",ufc_fights_2[[#This Row],[r_fighter_id]],ufc_fights_2[[#This Row],[b_fighter_id]])</f>
        <v>2732</v>
      </c>
      <c r="AQ1150" t="str">
        <f>_xlfn.XLOOKUP(ufc_fights_2[[#This Row],[winnerID]],ufc_fighters[id],ufc_fighters[fighter_name],"xxx",0,1)</f>
        <v>Daniel Rodriguez</v>
      </c>
    </row>
    <row r="1151" spans="1:43">
      <c r="A1151">
        <v>3095</v>
      </c>
      <c r="B1151">
        <v>1760</v>
      </c>
      <c r="C1151">
        <f>_xlfn.XLOOKUP(ufc_fights_2[[#This Row],[r_fighter_id]],ufc_fighters[id],ufc_fighters[year],"xxx",0,1)</f>
        <v>1971</v>
      </c>
      <c r="D1151">
        <f>_xlfn.XLOOKUP(ufc_fights_2[[#This Row],[b_fighter_id]],ufc_fighters[id],ufc_fighters[year],"Prázdné",0,1)</f>
        <v>1982</v>
      </c>
      <c r="E1151" s="10">
        <f>YEAR(ufc_fights_2[[#This Row],[date]])-ufc_fights_2[[#This Row],[r_year]]</f>
        <v>32</v>
      </c>
      <c r="F1151" s="10">
        <f>YEAR(ufc_fights_2[[#This Row],[date]])-ufc_fights_2[[#This Row],[b_year]]</f>
        <v>21</v>
      </c>
      <c r="G1151">
        <v>0</v>
      </c>
      <c r="H1151">
        <v>0</v>
      </c>
      <c r="I1151">
        <v>0.70369999999999999</v>
      </c>
      <c r="J1151">
        <v>0.6</v>
      </c>
      <c r="K1151">
        <v>0.75760000000000005</v>
      </c>
      <c r="L1151">
        <v>0.70589999999999997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 s="2">
        <v>1.1458333333333333E-3</v>
      </c>
      <c r="T1151" s="2">
        <v>1.5856481481481481E-3</v>
      </c>
      <c r="U1151">
        <v>0.46150000000000002</v>
      </c>
      <c r="V1151">
        <v>0.2727</v>
      </c>
      <c r="W1151">
        <v>1</v>
      </c>
      <c r="X1151">
        <v>0.875</v>
      </c>
      <c r="Y1151">
        <v>1</v>
      </c>
      <c r="Z1151">
        <v>0.58330000000000004</v>
      </c>
      <c r="AA1151">
        <v>0.2</v>
      </c>
      <c r="AB1151">
        <v>0.85709999999999997</v>
      </c>
      <c r="AC1151">
        <v>0.75</v>
      </c>
      <c r="AD1151">
        <v>0</v>
      </c>
      <c r="AE1151">
        <v>0.5</v>
      </c>
      <c r="AF1151" t="s">
        <v>3933</v>
      </c>
      <c r="AG1151" s="2">
        <v>1.712962962962963E-3</v>
      </c>
      <c r="AH1151" t="s">
        <v>3911</v>
      </c>
      <c r="AI1151">
        <v>3</v>
      </c>
      <c r="AJ1151" t="s">
        <v>3925</v>
      </c>
      <c r="AK1151" s="3">
        <v>37736</v>
      </c>
      <c r="AL1151" s="10">
        <f>YEAR(ufc_fights_2[[#This Row],[date]])</f>
        <v>2003</v>
      </c>
      <c r="AM1151" t="s">
        <v>4061</v>
      </c>
      <c r="AN1151">
        <v>158</v>
      </c>
      <c r="AO1151" t="s">
        <v>3913</v>
      </c>
      <c r="AP1151">
        <f>IF(ufc_fights_2[[#This Row],[winner]]="Red",ufc_fights_2[[#This Row],[r_fighter_id]],ufc_fights_2[[#This Row],[b_fighter_id]])</f>
        <v>3095</v>
      </c>
      <c r="AQ1151" t="str">
        <f>_xlfn.XLOOKUP(ufc_fights_2[[#This Row],[winnerID]],ufc_fighters[id],ufc_fighters[fighter_name],"xxx",0,1)</f>
        <v>Pete Spratt</v>
      </c>
    </row>
    <row r="1152" spans="1:43">
      <c r="A1152">
        <v>2732</v>
      </c>
      <c r="B1152">
        <v>1201</v>
      </c>
      <c r="C1152">
        <f>_xlfn.XLOOKUP(ufc_fights_2[[#This Row],[r_fighter_id]],ufc_fighters[id],ufc_fighters[year],"xxx",0,1)</f>
        <v>1986</v>
      </c>
      <c r="D1152">
        <f>_xlfn.XLOOKUP(ufc_fights_2[[#This Row],[b_fighter_id]],ufc_fighters[id],ufc_fighters[year],"Prázdné",0,1)</f>
        <v>1993</v>
      </c>
      <c r="E1152" s="10">
        <f>YEAR(ufc_fights_2[[#This Row],[date]])-ufc_fights_2[[#This Row],[r_year]]</f>
        <v>34</v>
      </c>
      <c r="F1152" s="10">
        <f>YEAR(ufc_fights_2[[#This Row],[date]])-ufc_fights_2[[#This Row],[b_year]]</f>
        <v>27</v>
      </c>
      <c r="G1152">
        <v>0</v>
      </c>
      <c r="H1152">
        <v>0</v>
      </c>
      <c r="I1152">
        <v>0.50870000000000004</v>
      </c>
      <c r="J1152">
        <v>0.4652</v>
      </c>
      <c r="K1152">
        <v>0.50719999999999998</v>
      </c>
      <c r="L1152">
        <v>0.4652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3.1250000000000001E-4</v>
      </c>
      <c r="T1152" s="2">
        <v>1.273148148148148E-4</v>
      </c>
      <c r="U1152">
        <v>0.46029999999999999</v>
      </c>
      <c r="V1152">
        <v>0.30809999999999998</v>
      </c>
      <c r="W1152">
        <v>0.81820000000000004</v>
      </c>
      <c r="X1152">
        <v>1</v>
      </c>
      <c r="Y1152">
        <v>0.88239999999999996</v>
      </c>
      <c r="Z1152">
        <v>0.50149999999999995</v>
      </c>
      <c r="AA1152">
        <v>0.4647</v>
      </c>
      <c r="AB1152">
        <v>0.8</v>
      </c>
      <c r="AC1152">
        <v>0.5</v>
      </c>
      <c r="AD1152">
        <v>1</v>
      </c>
      <c r="AE1152">
        <v>0</v>
      </c>
      <c r="AF1152" t="s">
        <v>3915</v>
      </c>
      <c r="AG1152" s="2">
        <v>3.472222222222222E-3</v>
      </c>
      <c r="AH1152" t="s">
        <v>3911</v>
      </c>
      <c r="AI1152">
        <v>3</v>
      </c>
      <c r="AJ1152" t="s">
        <v>3916</v>
      </c>
      <c r="AK1152" s="3">
        <v>43981</v>
      </c>
      <c r="AL1152" s="10">
        <f>YEAR(ufc_fights_2[[#This Row],[date]])</f>
        <v>2020</v>
      </c>
      <c r="AM1152" t="s">
        <v>4061</v>
      </c>
      <c r="AN1152">
        <v>1</v>
      </c>
      <c r="AO1152" t="s">
        <v>3913</v>
      </c>
      <c r="AP1152">
        <f>IF(ufc_fights_2[[#This Row],[winner]]="Red",ufc_fights_2[[#This Row],[r_fighter_id]],ufc_fights_2[[#This Row],[b_fighter_id]])</f>
        <v>2732</v>
      </c>
      <c r="AQ1152" t="str">
        <f>_xlfn.XLOOKUP(ufc_fights_2[[#This Row],[winnerID]],ufc_fighters[id],ufc_fighters[fighter_name],"xxx",0,1)</f>
        <v>Daniel Rodriguez</v>
      </c>
    </row>
    <row r="1153" spans="1:43">
      <c r="A1153">
        <v>2732</v>
      </c>
      <c r="B1153">
        <v>1196</v>
      </c>
      <c r="C1153">
        <f>_xlfn.XLOOKUP(ufc_fights_2[[#This Row],[r_fighter_id]],ufc_fighters[id],ufc_fighters[year],"xxx",0,1)</f>
        <v>1986</v>
      </c>
      <c r="D1153">
        <f>_xlfn.XLOOKUP(ufc_fights_2[[#This Row],[b_fighter_id]],ufc_fighters[id],ufc_fighters[year],"Prázdné",0,1)</f>
        <v>1984</v>
      </c>
      <c r="E1153" s="10">
        <f>YEAR(ufc_fights_2[[#This Row],[date]])-ufc_fights_2[[#This Row],[r_year]]</f>
        <v>34</v>
      </c>
      <c r="F1153" s="10">
        <f>YEAR(ufc_fights_2[[#This Row],[date]])-ufc_fights_2[[#This Row],[b_year]]</f>
        <v>36</v>
      </c>
      <c r="G1153">
        <v>3</v>
      </c>
      <c r="H1153">
        <v>1</v>
      </c>
      <c r="I1153">
        <v>0.46879999999999999</v>
      </c>
      <c r="J1153">
        <v>0.44119999999999998</v>
      </c>
      <c r="K1153">
        <v>0.46879999999999999</v>
      </c>
      <c r="L1153">
        <v>0.43059999999999998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2.3148148148148147E-5</v>
      </c>
      <c r="T1153" s="2">
        <v>6.134259259259259E-4</v>
      </c>
      <c r="U1153">
        <v>0.3846</v>
      </c>
      <c r="V1153">
        <v>0.4098</v>
      </c>
      <c r="W1153">
        <v>0.75</v>
      </c>
      <c r="X1153">
        <v>1</v>
      </c>
      <c r="Y1153">
        <v>0.6</v>
      </c>
      <c r="Z1153">
        <v>0.40739999999999998</v>
      </c>
      <c r="AA1153">
        <v>0.54169999999999996</v>
      </c>
      <c r="AB1153">
        <v>0</v>
      </c>
      <c r="AC1153">
        <v>0</v>
      </c>
      <c r="AD1153">
        <v>0.8</v>
      </c>
      <c r="AE1153">
        <v>0.38640000000000002</v>
      </c>
      <c r="AF1153" t="s">
        <v>3910</v>
      </c>
      <c r="AG1153" s="2">
        <v>1.6666666666666668E-3</v>
      </c>
      <c r="AH1153" t="s">
        <v>3911</v>
      </c>
      <c r="AI1153">
        <v>3</v>
      </c>
      <c r="AJ1153" t="s">
        <v>3912</v>
      </c>
      <c r="AK1153" s="3">
        <v>44065</v>
      </c>
      <c r="AL1153" s="10">
        <f>YEAR(ufc_fights_2[[#This Row],[date]])</f>
        <v>2020</v>
      </c>
      <c r="AM1153" t="s">
        <v>4061</v>
      </c>
      <c r="AN1153">
        <v>1</v>
      </c>
      <c r="AO1153" t="s">
        <v>3913</v>
      </c>
      <c r="AP1153">
        <f>IF(ufc_fights_2[[#This Row],[winner]]="Red",ufc_fights_2[[#This Row],[r_fighter_id]],ufc_fights_2[[#This Row],[b_fighter_id]])</f>
        <v>2732</v>
      </c>
      <c r="AQ1153" t="str">
        <f>_xlfn.XLOOKUP(ufc_fights_2[[#This Row],[winnerID]],ufc_fighters[id],ufc_fighters[fighter_name],"xxx",0,1)</f>
        <v>Daniel Rodriguez</v>
      </c>
    </row>
    <row r="1154" spans="1:43">
      <c r="A1154">
        <v>2571</v>
      </c>
      <c r="B1154">
        <v>931</v>
      </c>
      <c r="C1154">
        <f>_xlfn.XLOOKUP(ufc_fights_2[[#This Row],[r_fighter_id]],ufc_fighters[id],ufc_fighters[year],"xxx",0,1)</f>
        <v>1981</v>
      </c>
      <c r="D1154">
        <f>_xlfn.XLOOKUP(ufc_fights_2[[#This Row],[b_fighter_id]],ufc_fighters[id],ufc_fighters[year],"Prázdné",0,1)</f>
        <v>1986</v>
      </c>
      <c r="E1154" s="10">
        <f>YEAR(ufc_fights_2[[#This Row],[date]])-ufc_fights_2[[#This Row],[r_year]]</f>
        <v>37</v>
      </c>
      <c r="F1154" s="10">
        <f>YEAR(ufc_fights_2[[#This Row],[date]])-ufc_fights_2[[#This Row],[b_year]]</f>
        <v>32</v>
      </c>
      <c r="G1154">
        <v>1</v>
      </c>
      <c r="H1154">
        <v>0</v>
      </c>
      <c r="I1154">
        <v>0.78259999999999996</v>
      </c>
      <c r="J1154">
        <v>0.2</v>
      </c>
      <c r="K1154">
        <v>0.8125</v>
      </c>
      <c r="L1154">
        <v>0.2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 s="2">
        <v>5.3240740740740744E-4</v>
      </c>
      <c r="T1154" s="2">
        <v>0</v>
      </c>
      <c r="U1154">
        <v>0.78259999999999996</v>
      </c>
      <c r="V1154">
        <v>0</v>
      </c>
      <c r="W1154">
        <v>0</v>
      </c>
      <c r="X1154">
        <v>0</v>
      </c>
      <c r="Y1154">
        <v>1</v>
      </c>
      <c r="Z1154">
        <v>0.6</v>
      </c>
      <c r="AA1154">
        <v>0.2</v>
      </c>
      <c r="AB1154">
        <v>0.5</v>
      </c>
      <c r="AC1154">
        <v>0</v>
      </c>
      <c r="AD1154">
        <v>0.875</v>
      </c>
      <c r="AE1154">
        <v>0</v>
      </c>
      <c r="AF1154" t="s">
        <v>3933</v>
      </c>
      <c r="AG1154" s="2">
        <v>7.1759259259259259E-4</v>
      </c>
      <c r="AH1154" t="s">
        <v>3911</v>
      </c>
      <c r="AI1154">
        <v>3</v>
      </c>
      <c r="AJ1154" t="s">
        <v>3973</v>
      </c>
      <c r="AK1154" s="3">
        <v>43421</v>
      </c>
      <c r="AL1154" s="10">
        <f>YEAR(ufc_fights_2[[#This Row],[date]])</f>
        <v>2018</v>
      </c>
      <c r="AM1154" t="s">
        <v>4061</v>
      </c>
      <c r="AN1154">
        <v>58</v>
      </c>
      <c r="AO1154" t="s">
        <v>3913</v>
      </c>
      <c r="AP1154">
        <f>IF(ufc_fights_2[[#This Row],[winner]]="Red",ufc_fights_2[[#This Row],[r_fighter_id]],ufc_fights_2[[#This Row],[b_fighter_id]])</f>
        <v>2571</v>
      </c>
      <c r="AQ1154" t="str">
        <f>_xlfn.XLOOKUP(ufc_fights_2[[#This Row],[winnerID]],ufc_fighters[id],ufc_fighters[fighter_name],"xxx",0,1)</f>
        <v>Michel Prazeres</v>
      </c>
    </row>
    <row r="1155" spans="1:43">
      <c r="A1155">
        <v>3234</v>
      </c>
      <c r="B1155">
        <v>2576</v>
      </c>
      <c r="C1155">
        <f>_xlfn.XLOOKUP(ufc_fights_2[[#This Row],[r_fighter_id]],ufc_fighters[id],ufc_fighters[year],"xxx",0,1)</f>
        <v>1985</v>
      </c>
      <c r="D1155">
        <f>_xlfn.XLOOKUP(ufc_fights_2[[#This Row],[b_fighter_id]],ufc_fighters[id],ufc_fighters[year],"Prázdné",0,1)</f>
        <v>1989</v>
      </c>
      <c r="E1155" s="10">
        <f>YEAR(ufc_fights_2[[#This Row],[date]])-ufc_fights_2[[#This Row],[r_year]]</f>
        <v>31</v>
      </c>
      <c r="F1155" s="10">
        <f>YEAR(ufc_fights_2[[#This Row],[date]])-ufc_fights_2[[#This Row],[b_year]]</f>
        <v>27</v>
      </c>
      <c r="G1155">
        <v>0</v>
      </c>
      <c r="H1155">
        <v>0</v>
      </c>
      <c r="I1155">
        <v>0.57140000000000002</v>
      </c>
      <c r="J1155">
        <v>0.375</v>
      </c>
      <c r="K1155">
        <v>0.6</v>
      </c>
      <c r="L1155">
        <v>0.6</v>
      </c>
      <c r="M1155">
        <v>0</v>
      </c>
      <c r="N1155">
        <v>0.25</v>
      </c>
      <c r="O1155">
        <v>2</v>
      </c>
      <c r="P1155">
        <v>2</v>
      </c>
      <c r="Q1155">
        <v>0</v>
      </c>
      <c r="R1155">
        <v>0</v>
      </c>
      <c r="S1155" s="2">
        <v>1.1574074074074073E-5</v>
      </c>
      <c r="T1155" s="2">
        <v>1.9791666666666668E-3</v>
      </c>
      <c r="U1155">
        <v>0.44440000000000002</v>
      </c>
      <c r="V1155">
        <v>0.25</v>
      </c>
      <c r="W1155">
        <v>0</v>
      </c>
      <c r="X1155">
        <v>0.8</v>
      </c>
      <c r="Y1155">
        <v>0.66669999999999996</v>
      </c>
      <c r="Z1155">
        <v>0.45450000000000002</v>
      </c>
      <c r="AA1155">
        <v>0.33329999999999999</v>
      </c>
      <c r="AB1155">
        <v>1</v>
      </c>
      <c r="AC1155">
        <v>1</v>
      </c>
      <c r="AD1155">
        <v>0</v>
      </c>
      <c r="AE1155">
        <v>0.33329999999999999</v>
      </c>
      <c r="AF1155" t="s">
        <v>3933</v>
      </c>
      <c r="AG1155" s="2">
        <v>3.1250000000000002E-3</v>
      </c>
      <c r="AH1155" t="s">
        <v>3911</v>
      </c>
      <c r="AI1155">
        <v>3</v>
      </c>
      <c r="AJ1155" t="s">
        <v>3916</v>
      </c>
      <c r="AK1155" s="3">
        <v>42734</v>
      </c>
      <c r="AL1155" s="10">
        <f>YEAR(ufc_fights_2[[#This Row],[date]])</f>
        <v>2016</v>
      </c>
      <c r="AM1155" t="s">
        <v>4061</v>
      </c>
      <c r="AN1155">
        <v>1</v>
      </c>
      <c r="AO1155" t="s">
        <v>3918</v>
      </c>
      <c r="AP1155">
        <f>IF(ufc_fights_2[[#This Row],[winner]]="Red",ufc_fights_2[[#This Row],[r_fighter_id]],ufc_fights_2[[#This Row],[b_fighter_id]])</f>
        <v>2576</v>
      </c>
      <c r="AQ1155" t="str">
        <f>_xlfn.XLOOKUP(ufc_fights_2[[#This Row],[winnerID]],ufc_fighters[id],ufc_fighters[fighter_name],"xxx",0,1)</f>
        <v>Niko Price</v>
      </c>
    </row>
    <row r="1156" spans="1:43">
      <c r="A1156">
        <v>3302</v>
      </c>
      <c r="B1156">
        <v>842</v>
      </c>
      <c r="C1156">
        <f>_xlfn.XLOOKUP(ufc_fights_2[[#This Row],[r_fighter_id]],ufc_fighters[id],ufc_fighters[year],"xxx",0,1)</f>
        <v>1991</v>
      </c>
      <c r="D1156">
        <f>_xlfn.XLOOKUP(ufc_fights_2[[#This Row],[b_fighter_id]],ufc_fighters[id],ufc_fighters[year],"Prázdné",0,1)</f>
        <v>1989</v>
      </c>
      <c r="E1156" s="10">
        <f>YEAR(ufc_fights_2[[#This Row],[date]])-ufc_fights_2[[#This Row],[r_year]]</f>
        <v>23</v>
      </c>
      <c r="F1156" s="10">
        <f>YEAR(ufc_fights_2[[#This Row],[date]])-ufc_fights_2[[#This Row],[b_year]]</f>
        <v>25</v>
      </c>
      <c r="G1156">
        <v>2</v>
      </c>
      <c r="H1156">
        <v>0</v>
      </c>
      <c r="I1156">
        <v>0.33329999999999999</v>
      </c>
      <c r="J1156">
        <v>0</v>
      </c>
      <c r="K1156">
        <v>0.33329999999999999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2.3148148148148147E-5</v>
      </c>
      <c r="T1156" s="2">
        <v>5.7870370370370373E-5</v>
      </c>
      <c r="U1156">
        <v>0.33329999999999999</v>
      </c>
      <c r="V1156">
        <v>0</v>
      </c>
      <c r="W1156">
        <v>0</v>
      </c>
      <c r="X1156">
        <v>0</v>
      </c>
      <c r="Y1156">
        <v>0</v>
      </c>
      <c r="Z1156">
        <v>0.28570000000000001</v>
      </c>
      <c r="AA1156">
        <v>0</v>
      </c>
      <c r="AB1156">
        <v>0</v>
      </c>
      <c r="AC1156">
        <v>0</v>
      </c>
      <c r="AD1156">
        <v>0.4</v>
      </c>
      <c r="AE1156">
        <v>0</v>
      </c>
      <c r="AF1156" t="s">
        <v>3910</v>
      </c>
      <c r="AG1156" s="2">
        <v>7.291666666666667E-4</v>
      </c>
      <c r="AH1156" t="s">
        <v>3911</v>
      </c>
      <c r="AI1156">
        <v>3</v>
      </c>
      <c r="AJ1156" t="s">
        <v>3928</v>
      </c>
      <c r="AK1156" s="3">
        <v>41916</v>
      </c>
      <c r="AL1156" s="10">
        <f>YEAR(ufc_fights_2[[#This Row],[date]])</f>
        <v>2014</v>
      </c>
      <c r="AM1156" t="s">
        <v>4061</v>
      </c>
      <c r="AN1156">
        <v>105</v>
      </c>
      <c r="AO1156" t="s">
        <v>3913</v>
      </c>
      <c r="AP1156">
        <f>IF(ufc_fights_2[[#This Row],[winner]]="Red",ufc_fights_2[[#This Row],[r_fighter_id]],ufc_fights_2[[#This Row],[b_fighter_id]])</f>
        <v>3302</v>
      </c>
      <c r="AQ1156" t="str">
        <f>_xlfn.XLOOKUP(ufc_fights_2[[#This Row],[winnerID]],ufc_fighters[id],ufc_fighters[fighter_name],"xxx",0,1)</f>
        <v>Albert Tumenov</v>
      </c>
    </row>
    <row r="1157" spans="1:43">
      <c r="A1157">
        <v>2217</v>
      </c>
      <c r="B1157">
        <v>1828</v>
      </c>
      <c r="C1157">
        <f>_xlfn.XLOOKUP(ufc_fights_2[[#This Row],[r_fighter_id]],ufc_fighters[id],ufc_fighters[year],"xxx",0,1)</f>
        <v>1988</v>
      </c>
      <c r="D1157">
        <f>_xlfn.XLOOKUP(ufc_fights_2[[#This Row],[b_fighter_id]],ufc_fighters[id],ufc_fighters[year],"Prázdné",0,1)</f>
        <v>1989</v>
      </c>
      <c r="E1157" s="10">
        <f>YEAR(ufc_fights_2[[#This Row],[date]])-ufc_fights_2[[#This Row],[r_year]]</f>
        <v>33</v>
      </c>
      <c r="F1157" s="10">
        <f>YEAR(ufc_fights_2[[#This Row],[date]])-ufc_fights_2[[#This Row],[b_year]]</f>
        <v>32</v>
      </c>
      <c r="G1157">
        <v>0</v>
      </c>
      <c r="H1157">
        <v>0</v>
      </c>
      <c r="I1157">
        <v>0.48859999999999998</v>
      </c>
      <c r="J1157">
        <v>0.33989999999999998</v>
      </c>
      <c r="K1157">
        <v>0.47889999999999999</v>
      </c>
      <c r="L1157">
        <v>0.33979999999999999</v>
      </c>
      <c r="M1157">
        <v>0.1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1.8749999999999999E-3</v>
      </c>
      <c r="T1157" s="2">
        <v>0</v>
      </c>
      <c r="U1157">
        <v>0.4698</v>
      </c>
      <c r="V1157">
        <v>0.16669999999999999</v>
      </c>
      <c r="W1157">
        <v>0.6452</v>
      </c>
      <c r="X1157">
        <v>0</v>
      </c>
      <c r="Y1157">
        <v>0.92859999999999998</v>
      </c>
      <c r="Z1157">
        <v>0.4758</v>
      </c>
      <c r="AA1157">
        <v>0.33989999999999998</v>
      </c>
      <c r="AB1157">
        <v>0.6875</v>
      </c>
      <c r="AC1157">
        <v>0</v>
      </c>
      <c r="AD1157">
        <v>0</v>
      </c>
      <c r="AE1157">
        <v>0</v>
      </c>
      <c r="AF1157" t="s">
        <v>3915</v>
      </c>
      <c r="AG1157" s="2">
        <v>3.472222222222222E-3</v>
      </c>
      <c r="AH1157" t="s">
        <v>3911</v>
      </c>
      <c r="AI1157">
        <v>3</v>
      </c>
      <c r="AJ1157" t="s">
        <v>3914</v>
      </c>
      <c r="AK1157" s="3">
        <v>44240</v>
      </c>
      <c r="AL1157" s="10">
        <f>YEAR(ufc_fights_2[[#This Row],[date]])</f>
        <v>2021</v>
      </c>
      <c r="AM1157" t="s">
        <v>4061</v>
      </c>
      <c r="AN1157">
        <v>1</v>
      </c>
      <c r="AO1157" t="s">
        <v>3913</v>
      </c>
      <c r="AP1157">
        <f>IF(ufc_fights_2[[#This Row],[winner]]="Red",ufc_fights_2[[#This Row],[r_fighter_id]],ufc_fights_2[[#This Row],[b_fighter_id]])</f>
        <v>2217</v>
      </c>
      <c r="AQ1157" t="str">
        <f>_xlfn.XLOOKUP(ufc_fights_2[[#This Row],[winnerID]],ufc_fighters[id],ufc_fighters[fighter_name],"xxx",0,1)</f>
        <v>Belal Muhammad</v>
      </c>
    </row>
    <row r="1158" spans="1:43">
      <c r="A1158">
        <v>2217</v>
      </c>
      <c r="B1158">
        <v>2880</v>
      </c>
      <c r="C1158">
        <f>_xlfn.XLOOKUP(ufc_fights_2[[#This Row],[r_fighter_id]],ufc_fighters[id],ufc_fighters[year],"xxx",0,1)</f>
        <v>1988</v>
      </c>
      <c r="D1158">
        <f>_xlfn.XLOOKUP(ufc_fights_2[[#This Row],[b_fighter_id]],ufc_fighters[id],ufc_fighters[year],"Prázdné",0,1)</f>
        <v>1990</v>
      </c>
      <c r="E1158" s="10">
        <f>YEAR(ufc_fights_2[[#This Row],[date]])-ufc_fights_2[[#This Row],[r_year]]</f>
        <v>31</v>
      </c>
      <c r="F1158" s="10">
        <f>YEAR(ufc_fights_2[[#This Row],[date]])-ufc_fights_2[[#This Row],[b_year]]</f>
        <v>29</v>
      </c>
      <c r="G1158">
        <v>0</v>
      </c>
      <c r="H1158">
        <v>0</v>
      </c>
      <c r="I1158">
        <v>0.46229999999999999</v>
      </c>
      <c r="J1158">
        <v>0.32579999999999998</v>
      </c>
      <c r="K1158">
        <v>0.52700000000000002</v>
      </c>
      <c r="L1158">
        <v>0.3579</v>
      </c>
      <c r="M1158">
        <v>0.22220000000000001</v>
      </c>
      <c r="N1158">
        <v>0.5</v>
      </c>
      <c r="O1158">
        <v>1</v>
      </c>
      <c r="P1158">
        <v>0</v>
      </c>
      <c r="Q1158">
        <v>0</v>
      </c>
      <c r="R1158">
        <v>0</v>
      </c>
      <c r="S1158" s="2">
        <v>1.7476851851851852E-3</v>
      </c>
      <c r="T1158" s="2">
        <v>4.3981481481481481E-4</v>
      </c>
      <c r="U1158">
        <v>0.47060000000000002</v>
      </c>
      <c r="V1158">
        <v>0.29110000000000003</v>
      </c>
      <c r="W1158">
        <v>0.36840000000000001</v>
      </c>
      <c r="X1158">
        <v>1</v>
      </c>
      <c r="Y1158">
        <v>1</v>
      </c>
      <c r="Z1158">
        <v>0.42859999999999998</v>
      </c>
      <c r="AA1158">
        <v>0.32579999999999998</v>
      </c>
      <c r="AB1158">
        <v>0.75</v>
      </c>
      <c r="AC1158">
        <v>0</v>
      </c>
      <c r="AD1158">
        <v>1</v>
      </c>
      <c r="AE1158">
        <v>0</v>
      </c>
      <c r="AF1158" t="s">
        <v>3933</v>
      </c>
      <c r="AG1158" s="2">
        <v>1.3310185185185185E-3</v>
      </c>
      <c r="AH1158" t="s">
        <v>3911</v>
      </c>
      <c r="AI1158">
        <v>3</v>
      </c>
      <c r="AJ1158" t="s">
        <v>3984</v>
      </c>
      <c r="AK1158" s="3">
        <v>43715</v>
      </c>
      <c r="AL1158" s="10">
        <f>YEAR(ufc_fights_2[[#This Row],[date]])</f>
        <v>2019</v>
      </c>
      <c r="AM1158" t="s">
        <v>4061</v>
      </c>
      <c r="AN1158">
        <v>5</v>
      </c>
      <c r="AO1158" t="s">
        <v>3913</v>
      </c>
      <c r="AP1158">
        <f>IF(ufc_fights_2[[#This Row],[winner]]="Red",ufc_fights_2[[#This Row],[r_fighter_id]],ufc_fights_2[[#This Row],[b_fighter_id]])</f>
        <v>2217</v>
      </c>
      <c r="AQ1158" t="str">
        <f>_xlfn.XLOOKUP(ufc_fights_2[[#This Row],[winnerID]],ufc_fighters[id],ufc_fighters[fighter_name],"xxx",0,1)</f>
        <v>Belal Muhammad</v>
      </c>
    </row>
    <row r="1159" spans="1:43">
      <c r="A1159">
        <v>1928</v>
      </c>
      <c r="B1159">
        <v>375</v>
      </c>
      <c r="C1159">
        <f>_xlfn.XLOOKUP(ufc_fights_2[[#This Row],[r_fighter_id]],ufc_fighters[id],ufc_fighters[year],"xxx",0,1)</f>
        <v>1977</v>
      </c>
      <c r="D1159">
        <f>_xlfn.XLOOKUP(ufc_fights_2[[#This Row],[b_fighter_id]],ufc_fighters[id],ufc_fighters[year],"Prázdné",0,1)</f>
        <v>1981</v>
      </c>
      <c r="E1159" s="10">
        <f>YEAR(ufc_fights_2[[#This Row],[date]])-ufc_fights_2[[#This Row],[r_year]]</f>
        <v>39</v>
      </c>
      <c r="F1159" s="10">
        <f>YEAR(ufc_fights_2[[#This Row],[date]])-ufc_fights_2[[#This Row],[b_year]]</f>
        <v>35</v>
      </c>
      <c r="G1159">
        <v>0</v>
      </c>
      <c r="H1159">
        <v>0</v>
      </c>
      <c r="I1159">
        <v>0.85</v>
      </c>
      <c r="J1159">
        <v>0.43480000000000002</v>
      </c>
      <c r="K1159">
        <v>0.82730000000000004</v>
      </c>
      <c r="L1159">
        <v>0.63039999999999996</v>
      </c>
      <c r="M1159">
        <v>0.3</v>
      </c>
      <c r="N1159">
        <v>0</v>
      </c>
      <c r="O1159">
        <v>2</v>
      </c>
      <c r="P1159">
        <v>0</v>
      </c>
      <c r="Q1159">
        <v>0</v>
      </c>
      <c r="R1159">
        <v>1</v>
      </c>
      <c r="S1159" s="2">
        <v>8.3680555555555557E-3</v>
      </c>
      <c r="T1159" s="2">
        <v>6.8287037037037036E-4</v>
      </c>
      <c r="U1159">
        <v>0.85</v>
      </c>
      <c r="V1159">
        <v>0.45</v>
      </c>
      <c r="W1159">
        <v>0</v>
      </c>
      <c r="X1159">
        <v>0</v>
      </c>
      <c r="Y1159">
        <v>0.5</v>
      </c>
      <c r="Z1159">
        <v>0.66669999999999996</v>
      </c>
      <c r="AA1159">
        <v>0.16669999999999999</v>
      </c>
      <c r="AB1159">
        <v>0</v>
      </c>
      <c r="AC1159">
        <v>0</v>
      </c>
      <c r="AD1159">
        <v>0.88239999999999996</v>
      </c>
      <c r="AE1159">
        <v>0.8</v>
      </c>
      <c r="AF1159" t="s">
        <v>3933</v>
      </c>
      <c r="AG1159" s="2">
        <v>3.1365740740740742E-3</v>
      </c>
      <c r="AH1159" t="s">
        <v>3911</v>
      </c>
      <c r="AI1159">
        <v>3</v>
      </c>
      <c r="AJ1159" t="s">
        <v>3939</v>
      </c>
      <c r="AK1159" s="3">
        <v>42504</v>
      </c>
      <c r="AL1159" s="10">
        <f>YEAR(ufc_fights_2[[#This Row],[date]])</f>
        <v>2016</v>
      </c>
      <c r="AM1159" t="s">
        <v>4061</v>
      </c>
      <c r="AN1159">
        <v>82</v>
      </c>
      <c r="AO1159" t="s">
        <v>3913</v>
      </c>
      <c r="AP1159">
        <f>IF(ufc_fights_2[[#This Row],[winner]]="Red",ufc_fights_2[[#This Row],[r_fighter_id]],ufc_fights_2[[#This Row],[b_fighter_id]])</f>
        <v>1928</v>
      </c>
      <c r="AQ1159" t="str">
        <f>_xlfn.XLOOKUP(ufc_fights_2[[#This Row],[winnerID]],ufc_fighters[id],ufc_fighters[fighter_name],"xxx",0,1)</f>
        <v>Demian Maia</v>
      </c>
    </row>
    <row r="1160" spans="1:43">
      <c r="A1160">
        <v>1928</v>
      </c>
      <c r="B1160">
        <v>1995</v>
      </c>
      <c r="C1160">
        <f>_xlfn.XLOOKUP(ufc_fights_2[[#This Row],[r_fighter_id]],ufc_fighters[id],ufc_fighters[year],"xxx",0,1)</f>
        <v>1977</v>
      </c>
      <c r="D1160">
        <f>_xlfn.XLOOKUP(ufc_fights_2[[#This Row],[b_fighter_id]],ufc_fighters[id],ufc_fighters[year],"Prázdné",0,1)</f>
        <v>1984</v>
      </c>
      <c r="E1160" s="10">
        <f>YEAR(ufc_fights_2[[#This Row],[date]])-ufc_fights_2[[#This Row],[r_year]]</f>
        <v>40</v>
      </c>
      <c r="F1160" s="10">
        <f>YEAR(ufc_fights_2[[#This Row],[date]])-ufc_fights_2[[#This Row],[b_year]]</f>
        <v>33</v>
      </c>
      <c r="G1160">
        <v>0</v>
      </c>
      <c r="H1160">
        <v>0</v>
      </c>
      <c r="I1160">
        <v>0.60529999999999995</v>
      </c>
      <c r="J1160">
        <v>0.61899999999999999</v>
      </c>
      <c r="K1160">
        <v>0.72040000000000004</v>
      </c>
      <c r="L1160">
        <v>0.6875</v>
      </c>
      <c r="M1160">
        <v>0.33329999999999999</v>
      </c>
      <c r="N1160">
        <v>0</v>
      </c>
      <c r="O1160">
        <v>0</v>
      </c>
      <c r="P1160">
        <v>0</v>
      </c>
      <c r="Q1160">
        <v>1</v>
      </c>
      <c r="R1160">
        <v>0</v>
      </c>
      <c r="S1160" s="2">
        <v>6.1689814814814819E-3</v>
      </c>
      <c r="T1160" s="2">
        <v>6.134259259259259E-4</v>
      </c>
      <c r="U1160">
        <v>0.59460000000000002</v>
      </c>
      <c r="V1160">
        <v>0.5625</v>
      </c>
      <c r="W1160">
        <v>0</v>
      </c>
      <c r="X1160">
        <v>1</v>
      </c>
      <c r="Y1160">
        <v>0.83330000000000004</v>
      </c>
      <c r="Z1160">
        <v>0.18179999999999999</v>
      </c>
      <c r="AA1160">
        <v>0.51719999999999999</v>
      </c>
      <c r="AB1160">
        <v>0.75</v>
      </c>
      <c r="AC1160">
        <v>1</v>
      </c>
      <c r="AD1160">
        <v>0.78949999999999998</v>
      </c>
      <c r="AE1160">
        <v>0.64290000000000003</v>
      </c>
      <c r="AF1160" t="s">
        <v>3922</v>
      </c>
      <c r="AG1160" s="2">
        <v>3.472222222222222E-3</v>
      </c>
      <c r="AH1160" t="s">
        <v>3911</v>
      </c>
      <c r="AI1160">
        <v>3</v>
      </c>
      <c r="AJ1160" t="s">
        <v>3956</v>
      </c>
      <c r="AK1160" s="3">
        <v>42868</v>
      </c>
      <c r="AL1160" s="10">
        <f>YEAR(ufc_fights_2[[#This Row],[date]])</f>
        <v>2017</v>
      </c>
      <c r="AM1160" t="s">
        <v>4061</v>
      </c>
      <c r="AN1160">
        <v>98</v>
      </c>
      <c r="AO1160" t="s">
        <v>3913</v>
      </c>
      <c r="AP1160">
        <f>IF(ufc_fights_2[[#This Row],[winner]]="Red",ufc_fights_2[[#This Row],[r_fighter_id]],ufc_fights_2[[#This Row],[b_fighter_id]])</f>
        <v>1928</v>
      </c>
      <c r="AQ1160" t="str">
        <f>_xlfn.XLOOKUP(ufc_fights_2[[#This Row],[winnerID]],ufc_fighters[id],ufc_fighters[fighter_name],"xxx",0,1)</f>
        <v>Demian Maia</v>
      </c>
    </row>
    <row r="1161" spans="1:43">
      <c r="A1161">
        <v>1928</v>
      </c>
      <c r="B1161">
        <v>3526</v>
      </c>
      <c r="C1161">
        <f>_xlfn.XLOOKUP(ufc_fights_2[[#This Row],[r_fighter_id]],ufc_fighters[id],ufc_fighters[year],"xxx",0,1)</f>
        <v>1977</v>
      </c>
      <c r="D1161">
        <f>_xlfn.XLOOKUP(ufc_fights_2[[#This Row],[b_fighter_id]],ufc_fighters[id],ufc_fighters[year],"Prázdné",0,1)</f>
        <v>1984</v>
      </c>
      <c r="E1161" s="10">
        <f>YEAR(ufc_fights_2[[#This Row],[date]])-ufc_fights_2[[#This Row],[r_year]]</f>
        <v>37</v>
      </c>
      <c r="F1161" s="10">
        <f>YEAR(ufc_fights_2[[#This Row],[date]])-ufc_fights_2[[#This Row],[b_year]]</f>
        <v>30</v>
      </c>
      <c r="G1161">
        <v>1</v>
      </c>
      <c r="H1161">
        <v>0</v>
      </c>
      <c r="I1161">
        <v>0.39729999999999999</v>
      </c>
      <c r="J1161">
        <v>0.51160000000000005</v>
      </c>
      <c r="K1161">
        <v>0.64839999999999998</v>
      </c>
      <c r="L1161">
        <v>0.5333</v>
      </c>
      <c r="M1161">
        <v>0.66669999999999996</v>
      </c>
      <c r="N1161">
        <v>0.5</v>
      </c>
      <c r="O1161">
        <v>0</v>
      </c>
      <c r="P1161">
        <v>0</v>
      </c>
      <c r="Q1161">
        <v>0</v>
      </c>
      <c r="R1161">
        <v>1</v>
      </c>
      <c r="S1161" s="2">
        <v>5.6481481481481478E-3</v>
      </c>
      <c r="T1161" s="2">
        <v>1.0185185185185184E-3</v>
      </c>
      <c r="U1161">
        <v>0.38569999999999999</v>
      </c>
      <c r="V1161">
        <v>0.4</v>
      </c>
      <c r="W1161">
        <v>1</v>
      </c>
      <c r="X1161">
        <v>0</v>
      </c>
      <c r="Y1161">
        <v>0.65</v>
      </c>
      <c r="Z1161">
        <v>0.1176</v>
      </c>
      <c r="AA1161">
        <v>0.51280000000000003</v>
      </c>
      <c r="AB1161">
        <v>0</v>
      </c>
      <c r="AC1161">
        <v>0.5</v>
      </c>
      <c r="AD1161">
        <v>0.64100000000000001</v>
      </c>
      <c r="AE1161">
        <v>0.5</v>
      </c>
      <c r="AF1161" t="s">
        <v>3915</v>
      </c>
      <c r="AG1161" s="2">
        <v>3.472222222222222E-3</v>
      </c>
      <c r="AH1161" t="s">
        <v>3911</v>
      </c>
      <c r="AI1161">
        <v>3</v>
      </c>
      <c r="AJ1161" t="s">
        <v>3914</v>
      </c>
      <c r="AK1161" s="3">
        <v>41790</v>
      </c>
      <c r="AL1161" s="10">
        <f>YEAR(ufc_fights_2[[#This Row],[date]])</f>
        <v>2014</v>
      </c>
      <c r="AM1161" t="s">
        <v>4061</v>
      </c>
      <c r="AN1161">
        <v>135</v>
      </c>
      <c r="AO1161" t="s">
        <v>3913</v>
      </c>
      <c r="AP1161">
        <f>IF(ufc_fights_2[[#This Row],[winner]]="Red",ufc_fights_2[[#This Row],[r_fighter_id]],ufc_fights_2[[#This Row],[b_fighter_id]])</f>
        <v>1928</v>
      </c>
      <c r="AQ1161" t="str">
        <f>_xlfn.XLOOKUP(ufc_fights_2[[#This Row],[winnerID]],ufc_fighters[id],ufc_fighters[fighter_name],"xxx",0,1)</f>
        <v>Demian Maia</v>
      </c>
    </row>
    <row r="1162" spans="1:43">
      <c r="A1162">
        <v>68</v>
      </c>
      <c r="B1162">
        <v>375</v>
      </c>
      <c r="C1162">
        <f>_xlfn.XLOOKUP(ufc_fights_2[[#This Row],[r_fighter_id]],ufc_fighters[id],ufc_fighters[year],"xxx",0,1)</f>
        <v>1976</v>
      </c>
      <c r="D1162">
        <f>_xlfn.XLOOKUP(ufc_fights_2[[#This Row],[b_fighter_id]],ufc_fighters[id],ufc_fighters[year],"Prázdné",0,1)</f>
        <v>1981</v>
      </c>
      <c r="E1162" s="10">
        <f>YEAR(ufc_fights_2[[#This Row],[date]])-ufc_fights_2[[#This Row],[r_year]]</f>
        <v>34</v>
      </c>
      <c r="F1162" s="10">
        <f>YEAR(ufc_fights_2[[#This Row],[date]])-ufc_fights_2[[#This Row],[b_year]]</f>
        <v>29</v>
      </c>
      <c r="G1162">
        <v>0</v>
      </c>
      <c r="H1162">
        <v>0</v>
      </c>
      <c r="I1162">
        <v>0.55559999999999998</v>
      </c>
      <c r="J1162">
        <v>0.6</v>
      </c>
      <c r="K1162">
        <v>0.66669999999999996</v>
      </c>
      <c r="L1162">
        <v>0.82140000000000002</v>
      </c>
      <c r="M1162">
        <v>0.45450000000000002</v>
      </c>
      <c r="N1162">
        <v>0</v>
      </c>
      <c r="O1162">
        <v>1</v>
      </c>
      <c r="P1162">
        <v>0</v>
      </c>
      <c r="Q1162">
        <v>0</v>
      </c>
      <c r="R1162">
        <v>0</v>
      </c>
      <c r="S1162" s="2">
        <v>4.9305555555555552E-3</v>
      </c>
      <c r="T1162" s="2">
        <v>1.8518518518518518E-4</v>
      </c>
      <c r="U1162">
        <v>0.54169999999999996</v>
      </c>
      <c r="V1162">
        <v>0</v>
      </c>
      <c r="W1162">
        <v>0.66669999999999996</v>
      </c>
      <c r="X1162">
        <v>0</v>
      </c>
      <c r="Y1162">
        <v>1</v>
      </c>
      <c r="Z1162">
        <v>0.5</v>
      </c>
      <c r="AA1162">
        <v>0.42859999999999998</v>
      </c>
      <c r="AB1162">
        <v>0.55559999999999998</v>
      </c>
      <c r="AC1162">
        <v>1</v>
      </c>
      <c r="AD1162">
        <v>0.57140000000000002</v>
      </c>
      <c r="AE1162">
        <v>0</v>
      </c>
      <c r="AF1162" t="s">
        <v>3933</v>
      </c>
      <c r="AG1162" s="2">
        <v>2.4305555555555556E-3</v>
      </c>
      <c r="AH1162" t="s">
        <v>3911</v>
      </c>
      <c r="AI1162">
        <v>3</v>
      </c>
      <c r="AJ1162" t="s">
        <v>3928</v>
      </c>
      <c r="AK1162" s="3">
        <v>40264</v>
      </c>
      <c r="AL1162" s="10">
        <f>YEAR(ufc_fights_2[[#This Row],[date]])</f>
        <v>2010</v>
      </c>
      <c r="AM1162" t="s">
        <v>4061</v>
      </c>
      <c r="AN1162">
        <v>9</v>
      </c>
      <c r="AO1162" t="s">
        <v>3913</v>
      </c>
      <c r="AP1162">
        <f>IF(ufc_fights_2[[#This Row],[winner]]="Red",ufc_fights_2[[#This Row],[r_fighter_id]],ufc_fights_2[[#This Row],[b_fighter_id]])</f>
        <v>68</v>
      </c>
      <c r="AQ1162" t="str">
        <f>_xlfn.XLOOKUP(ufc_fights_2[[#This Row],[winnerID]],ufc_fighters[id],ufc_fighters[fighter_name],"xxx",0,1)</f>
        <v>Ricardo Almeida</v>
      </c>
    </row>
    <row r="1163" spans="1:43">
      <c r="A1163">
        <v>1227</v>
      </c>
      <c r="B1163">
        <v>706</v>
      </c>
      <c r="C1163">
        <f>_xlfn.XLOOKUP(ufc_fights_2[[#This Row],[r_fighter_id]],ufc_fighters[id],ufc_fighters[year],"xxx",0,1)</f>
        <v>1983</v>
      </c>
      <c r="D1163">
        <f>_xlfn.XLOOKUP(ufc_fights_2[[#This Row],[b_fighter_id]],ufc_fighters[id],ufc_fighters[year],"Prázdné",0,1)</f>
        <v>1973</v>
      </c>
      <c r="E1163" s="10">
        <f>YEAR(ufc_fights_2[[#This Row],[date]])-ufc_fights_2[[#This Row],[r_year]]</f>
        <v>22</v>
      </c>
      <c r="F1163" s="10">
        <f>YEAR(ufc_fights_2[[#This Row],[date]])-ufc_fights_2[[#This Row],[b_year]]</f>
        <v>32</v>
      </c>
      <c r="G1163">
        <v>0</v>
      </c>
      <c r="H1163">
        <v>0</v>
      </c>
      <c r="I1163">
        <v>0.48720000000000002</v>
      </c>
      <c r="J1163">
        <v>0.1875</v>
      </c>
      <c r="K1163">
        <v>0.51219999999999999</v>
      </c>
      <c r="L1163">
        <v>0.78820000000000001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 s="2">
        <v>2.2569444444444442E-3</v>
      </c>
      <c r="T1163" s="2">
        <v>1.6087962962962963E-3</v>
      </c>
      <c r="U1163">
        <v>0.47060000000000002</v>
      </c>
      <c r="V1163">
        <v>0.21429999999999999</v>
      </c>
      <c r="W1163">
        <v>0.5</v>
      </c>
      <c r="X1163">
        <v>0.66669999999999996</v>
      </c>
      <c r="Y1163">
        <v>0</v>
      </c>
      <c r="Z1163">
        <v>0.33329999999999999</v>
      </c>
      <c r="AA1163">
        <v>7.6899999999999996E-2</v>
      </c>
      <c r="AB1163">
        <v>0</v>
      </c>
      <c r="AC1163">
        <v>0</v>
      </c>
      <c r="AD1163">
        <v>0.58330000000000004</v>
      </c>
      <c r="AE1163">
        <v>0.66669999999999996</v>
      </c>
      <c r="AF1163" t="s">
        <v>3926</v>
      </c>
      <c r="AG1163" s="2">
        <v>2.0254629629629629E-3</v>
      </c>
      <c r="AH1163" t="s">
        <v>3911</v>
      </c>
      <c r="AI1163">
        <v>3</v>
      </c>
      <c r="AJ1163" t="s">
        <v>3925</v>
      </c>
      <c r="AK1163" s="3">
        <v>38661</v>
      </c>
      <c r="AL1163" s="10">
        <f>YEAR(ufc_fights_2[[#This Row],[date]])</f>
        <v>2005</v>
      </c>
      <c r="AM1163" t="s">
        <v>4061</v>
      </c>
      <c r="AN1163">
        <v>1</v>
      </c>
      <c r="AO1163" t="s">
        <v>3913</v>
      </c>
      <c r="AP1163">
        <f>IF(ufc_fights_2[[#This Row],[winner]]="Red",ufc_fights_2[[#This Row],[r_fighter_id]],ufc_fights_2[[#This Row],[b_fighter_id]])</f>
        <v>1227</v>
      </c>
      <c r="AQ1163" t="str">
        <f>_xlfn.XLOOKUP(ufc_fights_2[[#This Row],[winnerID]],ufc_fighters[id],ufc_fighters[fighter_name],"xxx",0,1)</f>
        <v>Melvin Guillard</v>
      </c>
    </row>
    <row r="1164" spans="1:43">
      <c r="A1164">
        <v>379</v>
      </c>
      <c r="B1164">
        <v>1194</v>
      </c>
      <c r="C1164">
        <f>_xlfn.XLOOKUP(ufc_fights_2[[#This Row],[r_fighter_id]],ufc_fighters[id],ufc_fighters[year],"xxx",0,1)</f>
        <v>1990</v>
      </c>
      <c r="D1164">
        <f>_xlfn.XLOOKUP(ufc_fights_2[[#This Row],[b_fighter_id]],ufc_fighters[id],ufc_fighters[year],"Prázdné",0,1)</f>
        <v>1991</v>
      </c>
      <c r="E1164" s="10">
        <f>YEAR(ufc_fights_2[[#This Row],[date]])-ufc_fights_2[[#This Row],[r_year]]</f>
        <v>26</v>
      </c>
      <c r="F1164" s="10">
        <f>YEAR(ufc_fights_2[[#This Row],[date]])-ufc_fights_2[[#This Row],[b_year]]</f>
        <v>25</v>
      </c>
      <c r="G1164">
        <v>0</v>
      </c>
      <c r="H1164">
        <v>0</v>
      </c>
      <c r="I1164">
        <v>0.52629999999999999</v>
      </c>
      <c r="J1164">
        <v>0.5</v>
      </c>
      <c r="K1164">
        <v>0.68569999999999998</v>
      </c>
      <c r="L1164">
        <v>0.65</v>
      </c>
      <c r="M1164">
        <v>0</v>
      </c>
      <c r="N1164">
        <v>0.28570000000000001</v>
      </c>
      <c r="O1164">
        <v>1</v>
      </c>
      <c r="P1164">
        <v>1</v>
      </c>
      <c r="Q1164">
        <v>0</v>
      </c>
      <c r="R1164">
        <v>0</v>
      </c>
      <c r="S1164" s="2">
        <v>7.1759259259259259E-4</v>
      </c>
      <c r="T1164" s="2">
        <v>3.8078703703703703E-3</v>
      </c>
      <c r="U1164">
        <v>0.4375</v>
      </c>
      <c r="V1164">
        <v>0.5</v>
      </c>
      <c r="W1164">
        <v>1</v>
      </c>
      <c r="X1164">
        <v>0</v>
      </c>
      <c r="Y1164">
        <v>0</v>
      </c>
      <c r="Z1164">
        <v>0.2727</v>
      </c>
      <c r="AA1164">
        <v>0</v>
      </c>
      <c r="AB1164">
        <v>0.85709999999999997</v>
      </c>
      <c r="AC1164">
        <v>1</v>
      </c>
      <c r="AD1164">
        <v>1</v>
      </c>
      <c r="AE1164">
        <v>0.52939999999999998</v>
      </c>
      <c r="AF1164" t="s">
        <v>3933</v>
      </c>
      <c r="AG1164" s="2">
        <v>1.7476851851851852E-3</v>
      </c>
      <c r="AH1164" t="s">
        <v>3911</v>
      </c>
      <c r="AI1164">
        <v>3</v>
      </c>
      <c r="AJ1164" t="s">
        <v>3928</v>
      </c>
      <c r="AK1164" s="3">
        <v>42476</v>
      </c>
      <c r="AL1164" s="10">
        <f>YEAR(ufc_fights_2[[#This Row],[date]])</f>
        <v>2016</v>
      </c>
      <c r="AM1164" t="s">
        <v>4061</v>
      </c>
      <c r="AN1164">
        <v>10</v>
      </c>
      <c r="AO1164" t="s">
        <v>3918</v>
      </c>
      <c r="AP1164">
        <f>IF(ufc_fights_2[[#This Row],[winner]]="Red",ufc_fights_2[[#This Row],[r_fighter_id]],ufc_fights_2[[#This Row],[b_fighter_id]])</f>
        <v>1194</v>
      </c>
      <c r="AQ1164" t="str">
        <f>_xlfn.XLOOKUP(ufc_fights_2[[#This Row],[winnerID]],ufc_fighters[id],ufc_fighters[fighter_name],"xxx",0,1)</f>
        <v>Michael Graves</v>
      </c>
    </row>
    <row r="1165" spans="1:43">
      <c r="A1165">
        <v>1928</v>
      </c>
      <c r="B1165">
        <v>596</v>
      </c>
      <c r="C1165">
        <f>_xlfn.XLOOKUP(ufc_fights_2[[#This Row],[r_fighter_id]],ufc_fighters[id],ufc_fighters[year],"xxx",0,1)</f>
        <v>1977</v>
      </c>
      <c r="D1165">
        <f>_xlfn.XLOOKUP(ufc_fights_2[[#This Row],[b_fighter_id]],ufc_fighters[id],ufc_fighters[year],"Prázdné",0,1)</f>
        <v>1984</v>
      </c>
      <c r="E1165" s="10">
        <f>YEAR(ufc_fights_2[[#This Row],[date]])-ufc_fights_2[[#This Row],[r_year]]</f>
        <v>39</v>
      </c>
      <c r="F1165" s="10">
        <f>YEAR(ufc_fights_2[[#This Row],[date]])-ufc_fights_2[[#This Row],[b_year]]</f>
        <v>32</v>
      </c>
      <c r="G1165">
        <v>0</v>
      </c>
      <c r="H1165">
        <v>0</v>
      </c>
      <c r="I1165">
        <v>1</v>
      </c>
      <c r="J1165">
        <v>0.16669999999999999</v>
      </c>
      <c r="K1165">
        <v>1</v>
      </c>
      <c r="L1165">
        <v>0.16669999999999999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 s="2">
        <v>9.1435185185185185E-4</v>
      </c>
      <c r="T1165" s="2">
        <v>0</v>
      </c>
      <c r="U1165">
        <v>1</v>
      </c>
      <c r="V1165">
        <v>0.2</v>
      </c>
      <c r="W1165">
        <v>0</v>
      </c>
      <c r="X1165">
        <v>0</v>
      </c>
      <c r="Y1165">
        <v>0</v>
      </c>
      <c r="Z1165">
        <v>0</v>
      </c>
      <c r="AA1165">
        <v>0.2</v>
      </c>
      <c r="AB1165">
        <v>0</v>
      </c>
      <c r="AC1165">
        <v>0</v>
      </c>
      <c r="AD1165">
        <v>1</v>
      </c>
      <c r="AE1165">
        <v>0</v>
      </c>
      <c r="AF1165" t="s">
        <v>3933</v>
      </c>
      <c r="AG1165" s="2">
        <v>1.2962962962962963E-3</v>
      </c>
      <c r="AH1165" t="s">
        <v>3927</v>
      </c>
      <c r="AI1165">
        <v>5</v>
      </c>
      <c r="AJ1165" t="s">
        <v>3925</v>
      </c>
      <c r="AK1165" s="3">
        <v>42609</v>
      </c>
      <c r="AL1165" s="10">
        <f>YEAR(ufc_fights_2[[#This Row],[date]])</f>
        <v>2016</v>
      </c>
      <c r="AM1165" t="s">
        <v>4061</v>
      </c>
      <c r="AN1165">
        <v>80</v>
      </c>
      <c r="AO1165" t="s">
        <v>3913</v>
      </c>
      <c r="AP1165">
        <f>IF(ufc_fights_2[[#This Row],[winner]]="Red",ufc_fights_2[[#This Row],[r_fighter_id]],ufc_fights_2[[#This Row],[b_fighter_id]])</f>
        <v>1928</v>
      </c>
      <c r="AQ1165" t="str">
        <f>_xlfn.XLOOKUP(ufc_fights_2[[#This Row],[winnerID]],ufc_fighters[id],ufc_fighters[fighter_name],"xxx",0,1)</f>
        <v>Demian Maia</v>
      </c>
    </row>
    <row r="1166" spans="1:43">
      <c r="A1166">
        <v>1190</v>
      </c>
      <c r="B1166">
        <v>68</v>
      </c>
      <c r="C1166">
        <f>_xlfn.XLOOKUP(ufc_fights_2[[#This Row],[r_fighter_id]],ufc_fighters[id],ufc_fighters[year],"xxx",0,1)</f>
        <v>1984</v>
      </c>
      <c r="D1166">
        <f>_xlfn.XLOOKUP(ufc_fights_2[[#This Row],[b_fighter_id]],ufc_fighters[id],ufc_fighters[year],"Prázdné",0,1)</f>
        <v>1976</v>
      </c>
      <c r="E1166" s="10">
        <f>YEAR(ufc_fights_2[[#This Row],[date]])-ufc_fights_2[[#This Row],[r_year]]</f>
        <v>26</v>
      </c>
      <c r="F1166" s="10">
        <f>YEAR(ufc_fights_2[[#This Row],[date]])-ufc_fights_2[[#This Row],[b_year]]</f>
        <v>34</v>
      </c>
      <c r="G1166">
        <v>0</v>
      </c>
      <c r="H1166">
        <v>0</v>
      </c>
      <c r="I1166">
        <v>0.33329999999999999</v>
      </c>
      <c r="J1166">
        <v>0.56469999999999998</v>
      </c>
      <c r="K1166">
        <v>0.60609999999999997</v>
      </c>
      <c r="L1166">
        <v>0.68379999999999996</v>
      </c>
      <c r="M1166">
        <v>0</v>
      </c>
      <c r="N1166">
        <v>0.75</v>
      </c>
      <c r="O1166">
        <v>0</v>
      </c>
      <c r="P1166">
        <v>0</v>
      </c>
      <c r="Q1166">
        <v>1</v>
      </c>
      <c r="R1166">
        <v>0</v>
      </c>
      <c r="S1166" s="2">
        <v>6.018518518518519E-4</v>
      </c>
      <c r="T1166" s="2">
        <v>8.5532407407407415E-3</v>
      </c>
      <c r="U1166">
        <v>0.1429</v>
      </c>
      <c r="V1166">
        <v>0.52559999999999996</v>
      </c>
      <c r="W1166">
        <v>1</v>
      </c>
      <c r="X1166">
        <v>1</v>
      </c>
      <c r="Y1166">
        <v>1</v>
      </c>
      <c r="Z1166">
        <v>0.33329999999999999</v>
      </c>
      <c r="AA1166">
        <v>0.5333</v>
      </c>
      <c r="AB1166">
        <v>0.2</v>
      </c>
      <c r="AC1166">
        <v>0.5</v>
      </c>
      <c r="AD1166">
        <v>0.5</v>
      </c>
      <c r="AE1166">
        <v>0.57350000000000001</v>
      </c>
      <c r="AF1166" t="s">
        <v>3915</v>
      </c>
      <c r="AG1166" s="2">
        <v>3.472222222222222E-3</v>
      </c>
      <c r="AH1166" t="s">
        <v>3911</v>
      </c>
      <c r="AI1166">
        <v>3</v>
      </c>
      <c r="AJ1166" t="s">
        <v>3987</v>
      </c>
      <c r="AK1166" s="3">
        <v>40523</v>
      </c>
      <c r="AL1166" s="10">
        <f>YEAR(ufc_fights_2[[#This Row],[date]])</f>
        <v>2010</v>
      </c>
      <c r="AM1166" t="s">
        <v>4061</v>
      </c>
      <c r="AN1166">
        <v>92</v>
      </c>
      <c r="AO1166" t="s">
        <v>3918</v>
      </c>
      <c r="AP1166">
        <f>IF(ufc_fights_2[[#This Row],[winner]]="Red",ufc_fights_2[[#This Row],[r_fighter_id]],ufc_fights_2[[#This Row],[b_fighter_id]])</f>
        <v>68</v>
      </c>
      <c r="AQ1166" t="str">
        <f>_xlfn.XLOOKUP(ufc_fights_2[[#This Row],[winnerID]],ufc_fighters[id],ufc_fighters[fighter_name],"xxx",0,1)</f>
        <v>Ricardo Almeida</v>
      </c>
    </row>
    <row r="1167" spans="1:43">
      <c r="A1167">
        <v>3389</v>
      </c>
      <c r="B1167">
        <v>3085</v>
      </c>
      <c r="C1167">
        <f>_xlfn.XLOOKUP(ufc_fights_2[[#This Row],[r_fighter_id]],ufc_fighters[id],ufc_fighters[year],"xxx",0,1)</f>
        <v>1991</v>
      </c>
      <c r="D1167">
        <f>_xlfn.XLOOKUP(ufc_fights_2[[#This Row],[b_fighter_id]],ufc_fighters[id],ufc_fighters[year],"Prázdné",0,1)</f>
        <v>1987</v>
      </c>
      <c r="E1167" s="10">
        <f>YEAR(ufc_fights_2[[#This Row],[date]])-ufc_fights_2[[#This Row],[r_year]]</f>
        <v>22</v>
      </c>
      <c r="F1167" s="10">
        <f>YEAR(ufc_fights_2[[#This Row],[date]])-ufc_fights_2[[#This Row],[b_year]]</f>
        <v>26</v>
      </c>
      <c r="G1167">
        <v>0</v>
      </c>
      <c r="H1167">
        <v>0</v>
      </c>
      <c r="I1167">
        <v>0.40350000000000003</v>
      </c>
      <c r="J1167">
        <v>0.3523</v>
      </c>
      <c r="K1167">
        <v>0.40460000000000002</v>
      </c>
      <c r="L1167">
        <v>0.35460000000000003</v>
      </c>
      <c r="M1167">
        <v>0.1429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4.2824074074074075E-4</v>
      </c>
      <c r="T1167" s="2">
        <v>0</v>
      </c>
      <c r="U1167">
        <v>0.26229999999999998</v>
      </c>
      <c r="V1167">
        <v>0.33460000000000001</v>
      </c>
      <c r="W1167">
        <v>0.5</v>
      </c>
      <c r="X1167">
        <v>1</v>
      </c>
      <c r="Y1167">
        <v>1</v>
      </c>
      <c r="Z1167">
        <v>0.4</v>
      </c>
      <c r="AA1167">
        <v>0.33579999999999999</v>
      </c>
      <c r="AB1167">
        <v>0.5</v>
      </c>
      <c r="AC1167">
        <v>0.66669999999999996</v>
      </c>
      <c r="AD1167">
        <v>0</v>
      </c>
      <c r="AE1167">
        <v>1</v>
      </c>
      <c r="AF1167" t="s">
        <v>3922</v>
      </c>
      <c r="AG1167" s="2">
        <v>3.472222222222222E-3</v>
      </c>
      <c r="AH1167" t="s">
        <v>3911</v>
      </c>
      <c r="AI1167">
        <v>3</v>
      </c>
      <c r="AJ1167" t="s">
        <v>4007</v>
      </c>
      <c r="AK1167" s="3">
        <v>41521</v>
      </c>
      <c r="AL1167" s="10">
        <f>YEAR(ufc_fights_2[[#This Row],[date]])</f>
        <v>2013</v>
      </c>
      <c r="AM1167" t="s">
        <v>4061</v>
      </c>
      <c r="AN1167">
        <v>123</v>
      </c>
      <c r="AO1167" t="s">
        <v>3918</v>
      </c>
      <c r="AP1167">
        <f>IF(ufc_fights_2[[#This Row],[winner]]="Red",ufc_fights_2[[#This Row],[r_fighter_id]],ufc_fights_2[[#This Row],[b_fighter_id]])</f>
        <v>3085</v>
      </c>
      <c r="AQ1167" t="str">
        <f>_xlfn.XLOOKUP(ufc_fights_2[[#This Row],[winnerID]],ufc_fighters[id],ufc_fighters[fighter_name],"xxx",0,1)</f>
        <v>Sean Spencer</v>
      </c>
    </row>
    <row r="1168" spans="1:43">
      <c r="A1168">
        <v>3241</v>
      </c>
      <c r="B1168">
        <v>3085</v>
      </c>
      <c r="C1168">
        <f>_xlfn.XLOOKUP(ufc_fights_2[[#This Row],[r_fighter_id]],ufc_fighters[id],ufc_fighters[year],"xxx",0,1)</f>
        <v>1981</v>
      </c>
      <c r="D1168">
        <f>_xlfn.XLOOKUP(ufc_fights_2[[#This Row],[b_fighter_id]],ufc_fighters[id],ufc_fighters[year],"Prázdné",0,1)</f>
        <v>1987</v>
      </c>
      <c r="E1168" s="10">
        <f>YEAR(ufc_fights_2[[#This Row],[date]])-ufc_fights_2[[#This Row],[r_year]]</f>
        <v>33</v>
      </c>
      <c r="F1168" s="10">
        <f>YEAR(ufc_fights_2[[#This Row],[date]])-ufc_fights_2[[#This Row],[b_year]]</f>
        <v>27</v>
      </c>
      <c r="G1168">
        <v>0</v>
      </c>
      <c r="H1168">
        <v>1</v>
      </c>
      <c r="I1168">
        <v>0.32429999999999998</v>
      </c>
      <c r="J1168">
        <v>0.3962</v>
      </c>
      <c r="K1168">
        <v>0.374</v>
      </c>
      <c r="L1168">
        <v>0.51980000000000004</v>
      </c>
      <c r="M1168">
        <v>0</v>
      </c>
      <c r="N1168">
        <v>0.5</v>
      </c>
      <c r="O1168">
        <v>0</v>
      </c>
      <c r="P1168">
        <v>0</v>
      </c>
      <c r="Q1168">
        <v>1</v>
      </c>
      <c r="R1168">
        <v>0</v>
      </c>
      <c r="S1168" s="2">
        <v>1.8402777777777777E-3</v>
      </c>
      <c r="T1168" s="2">
        <v>3.425925925925926E-3</v>
      </c>
      <c r="U1168">
        <v>0.26319999999999999</v>
      </c>
      <c r="V1168">
        <v>0.3407</v>
      </c>
      <c r="W1168">
        <v>0.64290000000000003</v>
      </c>
      <c r="X1168">
        <v>1</v>
      </c>
      <c r="Y1168">
        <v>1</v>
      </c>
      <c r="Z1168">
        <v>0.3019</v>
      </c>
      <c r="AA1168">
        <v>0.33329999999999999</v>
      </c>
      <c r="AB1168">
        <v>0.8</v>
      </c>
      <c r="AC1168">
        <v>0.8</v>
      </c>
      <c r="AD1168">
        <v>0</v>
      </c>
      <c r="AE1168">
        <v>0.92310000000000003</v>
      </c>
      <c r="AF1168" t="s">
        <v>3915</v>
      </c>
      <c r="AG1168" s="2">
        <v>3.472222222222222E-3</v>
      </c>
      <c r="AH1168" t="s">
        <v>3911</v>
      </c>
      <c r="AI1168">
        <v>3</v>
      </c>
      <c r="AJ1168" t="s">
        <v>3988</v>
      </c>
      <c r="AK1168" s="3">
        <v>41895</v>
      </c>
      <c r="AL1168" s="10">
        <f>YEAR(ufc_fights_2[[#This Row],[date]])</f>
        <v>2014</v>
      </c>
      <c r="AM1168" t="s">
        <v>4061</v>
      </c>
      <c r="AN1168">
        <v>44</v>
      </c>
      <c r="AO1168" t="s">
        <v>3918</v>
      </c>
      <c r="AP1168">
        <f>IF(ufc_fights_2[[#This Row],[winner]]="Red",ufc_fights_2[[#This Row],[r_fighter_id]],ufc_fights_2[[#This Row],[b_fighter_id]])</f>
        <v>3085</v>
      </c>
      <c r="AQ1168" t="str">
        <f>_xlfn.XLOOKUP(ufc_fights_2[[#This Row],[winnerID]],ufc_fighters[id],ufc_fighters[fighter_name],"xxx",0,1)</f>
        <v>Sean Spencer</v>
      </c>
    </row>
    <row r="1169" spans="1:43">
      <c r="A1169">
        <v>1566</v>
      </c>
      <c r="B1169">
        <v>3302</v>
      </c>
      <c r="C1169">
        <f>_xlfn.XLOOKUP(ufc_fights_2[[#This Row],[r_fighter_id]],ufc_fighters[id],ufc_fighters[year],"xxx",0,1)</f>
        <v>1981</v>
      </c>
      <c r="D1169">
        <f>_xlfn.XLOOKUP(ufc_fights_2[[#This Row],[b_fighter_id]],ufc_fighters[id],ufc_fighters[year],"Prázdné",0,1)</f>
        <v>1991</v>
      </c>
      <c r="E1169" s="10">
        <f>YEAR(ufc_fights_2[[#This Row],[date]])-ufc_fights_2[[#This Row],[r_year]]</f>
        <v>34</v>
      </c>
      <c r="F1169" s="10">
        <f>YEAR(ufc_fights_2[[#This Row],[date]])-ufc_fights_2[[#This Row],[b_year]]</f>
        <v>24</v>
      </c>
      <c r="G1169">
        <v>0</v>
      </c>
      <c r="H1169">
        <v>1</v>
      </c>
      <c r="I1169">
        <v>0.5</v>
      </c>
      <c r="J1169">
        <v>0.46339999999999998</v>
      </c>
      <c r="K1169">
        <v>0.5</v>
      </c>
      <c r="L1169">
        <v>0.46339999999999998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</v>
      </c>
      <c r="T1169" s="2">
        <v>2.3148148148148147E-5</v>
      </c>
      <c r="U1169">
        <v>0.44440000000000002</v>
      </c>
      <c r="V1169">
        <v>0.44440000000000002</v>
      </c>
      <c r="W1169">
        <v>0.8</v>
      </c>
      <c r="X1169">
        <v>0.5</v>
      </c>
      <c r="Y1169">
        <v>0</v>
      </c>
      <c r="Z1169">
        <v>0.48480000000000001</v>
      </c>
      <c r="AA1169">
        <v>0.45</v>
      </c>
      <c r="AB1169">
        <v>1</v>
      </c>
      <c r="AC1169">
        <v>1</v>
      </c>
      <c r="AD1169">
        <v>0</v>
      </c>
      <c r="AE1169">
        <v>0</v>
      </c>
      <c r="AF1169" t="s">
        <v>3910</v>
      </c>
      <c r="AG1169" s="2">
        <v>2.0254629629629629E-3</v>
      </c>
      <c r="AH1169" t="s">
        <v>3911</v>
      </c>
      <c r="AI1169">
        <v>3</v>
      </c>
      <c r="AJ1169" t="s">
        <v>3953</v>
      </c>
      <c r="AK1169" s="3">
        <v>42280</v>
      </c>
      <c r="AL1169" s="10">
        <f>YEAR(ufc_fights_2[[#This Row],[date]])</f>
        <v>2015</v>
      </c>
      <c r="AM1169" t="s">
        <v>4061</v>
      </c>
      <c r="AN1169">
        <v>3</v>
      </c>
      <c r="AO1169" t="s">
        <v>3918</v>
      </c>
      <c r="AP1169">
        <f>IF(ufc_fights_2[[#This Row],[winner]]="Red",ufc_fights_2[[#This Row],[r_fighter_id]],ufc_fights_2[[#This Row],[b_fighter_id]])</f>
        <v>3302</v>
      </c>
      <c r="AQ1169" t="str">
        <f>_xlfn.XLOOKUP(ufc_fights_2[[#This Row],[winnerID]],ufc_fighters[id],ufc_fighters[fighter_name],"xxx",0,1)</f>
        <v>Albert Tumenov</v>
      </c>
    </row>
    <row r="1170" spans="1:43">
      <c r="A1170">
        <v>3085</v>
      </c>
      <c r="B1170">
        <v>789</v>
      </c>
      <c r="C1170">
        <f>_xlfn.XLOOKUP(ufc_fights_2[[#This Row],[r_fighter_id]],ufc_fighters[id],ufc_fighters[year],"xxx",0,1)</f>
        <v>1987</v>
      </c>
      <c r="D1170">
        <f>_xlfn.XLOOKUP(ufc_fights_2[[#This Row],[b_fighter_id]],ufc_fighters[id],ufc_fighters[year],"Prázdné",0,1)</f>
        <v>1988</v>
      </c>
      <c r="E1170" s="10">
        <f>YEAR(ufc_fights_2[[#This Row],[date]])-ufc_fights_2[[#This Row],[r_year]]</f>
        <v>26</v>
      </c>
      <c r="F1170" s="10">
        <f>YEAR(ufc_fights_2[[#This Row],[date]])-ufc_fights_2[[#This Row],[b_year]]</f>
        <v>25</v>
      </c>
      <c r="G1170">
        <v>0</v>
      </c>
      <c r="H1170">
        <v>0</v>
      </c>
      <c r="I1170">
        <v>0.38890000000000002</v>
      </c>
      <c r="J1170">
        <v>0.26989999999999997</v>
      </c>
      <c r="K1170">
        <v>0.39779999999999999</v>
      </c>
      <c r="L1170">
        <v>0.28389999999999999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6.018518518518519E-4</v>
      </c>
      <c r="T1170" s="2">
        <v>2.1296296296296298E-3</v>
      </c>
      <c r="U1170">
        <v>0.30969999999999998</v>
      </c>
      <c r="V1170">
        <v>0.18179999999999999</v>
      </c>
      <c r="W1170">
        <v>0.76470000000000005</v>
      </c>
      <c r="X1170">
        <v>0.9</v>
      </c>
      <c r="Y1170">
        <v>0.93330000000000002</v>
      </c>
      <c r="Z1170">
        <v>0.34910000000000002</v>
      </c>
      <c r="AA1170">
        <v>0.22159999999999999</v>
      </c>
      <c r="AB1170">
        <v>0.63160000000000005</v>
      </c>
      <c r="AC1170">
        <v>0.5625</v>
      </c>
      <c r="AD1170">
        <v>0</v>
      </c>
      <c r="AE1170">
        <v>0</v>
      </c>
      <c r="AF1170" t="s">
        <v>3915</v>
      </c>
      <c r="AG1170" s="2">
        <v>3.472222222222222E-3</v>
      </c>
      <c r="AH1170" t="s">
        <v>3911</v>
      </c>
      <c r="AI1170">
        <v>3</v>
      </c>
      <c r="AJ1170" t="s">
        <v>3949</v>
      </c>
      <c r="AK1170" s="3">
        <v>41608</v>
      </c>
      <c r="AL1170" s="10">
        <f>YEAR(ufc_fights_2[[#This Row],[date]])</f>
        <v>2013</v>
      </c>
      <c r="AM1170" t="s">
        <v>4061</v>
      </c>
      <c r="AN1170">
        <v>1</v>
      </c>
      <c r="AO1170" t="s">
        <v>3913</v>
      </c>
      <c r="AP1170">
        <f>IF(ufc_fights_2[[#This Row],[winner]]="Red",ufc_fights_2[[#This Row],[r_fighter_id]],ufc_fights_2[[#This Row],[b_fighter_id]])</f>
        <v>3085</v>
      </c>
      <c r="AQ1170" t="str">
        <f>_xlfn.XLOOKUP(ufc_fights_2[[#This Row],[winnerID]],ufc_fighters[id],ufc_fighters[fighter_name],"xxx",0,1)</f>
        <v>Sean Spencer</v>
      </c>
    </row>
    <row r="1171" spans="1:43">
      <c r="A1171">
        <v>2243</v>
      </c>
      <c r="B1171">
        <v>3302</v>
      </c>
      <c r="C1171">
        <f>_xlfn.XLOOKUP(ufc_fights_2[[#This Row],[r_fighter_id]],ufc_fighters[id],ufc_fighters[year],"xxx",0,1)</f>
        <v>1986</v>
      </c>
      <c r="D1171">
        <f>_xlfn.XLOOKUP(ufc_fights_2[[#This Row],[b_fighter_id]],ufc_fighters[id],ufc_fighters[year],"Prázdné",0,1)</f>
        <v>1991</v>
      </c>
      <c r="E1171" s="10">
        <f>YEAR(ufc_fights_2[[#This Row],[date]])-ufc_fights_2[[#This Row],[r_year]]</f>
        <v>29</v>
      </c>
      <c r="F1171" s="10">
        <f>YEAR(ufc_fights_2[[#This Row],[date]])-ufc_fights_2[[#This Row],[b_year]]</f>
        <v>24</v>
      </c>
      <c r="G1171">
        <v>0</v>
      </c>
      <c r="H1171">
        <v>0</v>
      </c>
      <c r="I1171">
        <v>0.34210000000000002</v>
      </c>
      <c r="J1171">
        <v>0.43280000000000002</v>
      </c>
      <c r="K1171">
        <v>0.34210000000000002</v>
      </c>
      <c r="L1171">
        <v>0.43280000000000002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8.7962962962962962E-4</v>
      </c>
      <c r="T1171" s="2">
        <v>8.1018518518518516E-5</v>
      </c>
      <c r="U1171">
        <v>0.2288</v>
      </c>
      <c r="V1171">
        <v>0.44750000000000001</v>
      </c>
      <c r="W1171">
        <v>0.78790000000000004</v>
      </c>
      <c r="X1171">
        <v>1</v>
      </c>
      <c r="Y1171">
        <v>0.66669999999999996</v>
      </c>
      <c r="Z1171">
        <v>0.33860000000000001</v>
      </c>
      <c r="AA1171">
        <v>0.42349999999999999</v>
      </c>
      <c r="AB1171">
        <v>1</v>
      </c>
      <c r="AC1171">
        <v>1</v>
      </c>
      <c r="AD1171">
        <v>0</v>
      </c>
      <c r="AE1171">
        <v>0</v>
      </c>
      <c r="AF1171" t="s">
        <v>3915</v>
      </c>
      <c r="AG1171" s="2">
        <v>3.472222222222222E-3</v>
      </c>
      <c r="AH1171" t="s">
        <v>3911</v>
      </c>
      <c r="AI1171">
        <v>3</v>
      </c>
      <c r="AJ1171" t="s">
        <v>3961</v>
      </c>
      <c r="AK1171" s="3">
        <v>42028</v>
      </c>
      <c r="AL1171" s="10">
        <f>YEAR(ufc_fights_2[[#This Row],[date]])</f>
        <v>2015</v>
      </c>
      <c r="AM1171" t="s">
        <v>4061</v>
      </c>
      <c r="AN1171">
        <v>86</v>
      </c>
      <c r="AO1171" t="s">
        <v>3918</v>
      </c>
      <c r="AP1171">
        <f>IF(ufc_fights_2[[#This Row],[winner]]="Red",ufc_fights_2[[#This Row],[r_fighter_id]],ufc_fights_2[[#This Row],[b_fighter_id]])</f>
        <v>3302</v>
      </c>
      <c r="AQ1171" t="str">
        <f>_xlfn.XLOOKUP(ufc_fights_2[[#This Row],[winnerID]],ufc_fighters[id],ufc_fighters[fighter_name],"xxx",0,1)</f>
        <v>Albert Tumenov</v>
      </c>
    </row>
    <row r="1172" spans="1:43">
      <c r="A1172">
        <v>789</v>
      </c>
      <c r="B1172">
        <v>445</v>
      </c>
      <c r="C1172">
        <f>_xlfn.XLOOKUP(ufc_fights_2[[#This Row],[r_fighter_id]],ufc_fighters[id],ufc_fighters[year],"xxx",0,1)</f>
        <v>1988</v>
      </c>
      <c r="D1172">
        <f>_xlfn.XLOOKUP(ufc_fights_2[[#This Row],[b_fighter_id]],ufc_fighters[id],ufc_fighters[year],"Prázdné",0,1)</f>
        <v>1989</v>
      </c>
      <c r="E1172" s="10">
        <f>YEAR(ufc_fights_2[[#This Row],[date]])-ufc_fights_2[[#This Row],[r_year]]</f>
        <v>30</v>
      </c>
      <c r="F1172" s="10">
        <f>YEAR(ufc_fights_2[[#This Row],[date]])-ufc_fights_2[[#This Row],[b_year]]</f>
        <v>29</v>
      </c>
      <c r="G1172">
        <v>0</v>
      </c>
      <c r="H1172">
        <v>0</v>
      </c>
      <c r="I1172">
        <v>0.45029999999999998</v>
      </c>
      <c r="J1172">
        <v>0.4753</v>
      </c>
      <c r="K1172">
        <v>0.4763</v>
      </c>
      <c r="L1172">
        <v>0.55020000000000002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 s="2">
        <v>2.8935185185185184E-4</v>
      </c>
      <c r="T1172" s="2">
        <v>2.1296296296296298E-3</v>
      </c>
      <c r="U1172">
        <v>0.3664</v>
      </c>
      <c r="V1172">
        <v>0.41239999999999999</v>
      </c>
      <c r="W1172">
        <v>0.75560000000000005</v>
      </c>
      <c r="X1172">
        <v>1</v>
      </c>
      <c r="Y1172">
        <v>0</v>
      </c>
      <c r="Z1172">
        <v>0.42659999999999998</v>
      </c>
      <c r="AA1172">
        <v>0.47370000000000001</v>
      </c>
      <c r="AB1172">
        <v>0.78949999999999998</v>
      </c>
      <c r="AC1172">
        <v>0.75</v>
      </c>
      <c r="AD1172">
        <v>0.5</v>
      </c>
      <c r="AE1172">
        <v>0.16669999999999999</v>
      </c>
      <c r="AF1172" t="s">
        <v>3915</v>
      </c>
      <c r="AG1172" s="2">
        <v>3.472222222222222E-3</v>
      </c>
      <c r="AH1172" t="s">
        <v>3911</v>
      </c>
      <c r="AI1172">
        <v>3</v>
      </c>
      <c r="AJ1172" t="s">
        <v>4037</v>
      </c>
      <c r="AK1172" s="3">
        <v>43127</v>
      </c>
      <c r="AL1172" s="10">
        <f>YEAR(ufc_fights_2[[#This Row],[date]])</f>
        <v>2018</v>
      </c>
      <c r="AM1172" t="s">
        <v>4061</v>
      </c>
      <c r="AN1172">
        <v>112</v>
      </c>
      <c r="AO1172" t="s">
        <v>3913</v>
      </c>
      <c r="AP1172">
        <f>IF(ufc_fights_2[[#This Row],[winner]]="Red",ufc_fights_2[[#This Row],[r_fighter_id]],ufc_fights_2[[#This Row],[b_fighter_id]])</f>
        <v>789</v>
      </c>
      <c r="AQ1172" t="str">
        <f>_xlfn.XLOOKUP(ufc_fights_2[[#This Row],[winnerID]],ufc_fighters[id],ufc_fighters[fighter_name],"xxx",0,1)</f>
        <v>Drew Dober</v>
      </c>
    </row>
    <row r="1173" spans="1:43">
      <c r="A1173">
        <v>1761</v>
      </c>
      <c r="B1173">
        <v>3302</v>
      </c>
      <c r="C1173">
        <f>_xlfn.XLOOKUP(ufc_fights_2[[#This Row],[r_fighter_id]],ufc_fighters[id],ufc_fighters[year],"xxx",0,1)</f>
        <v>1986</v>
      </c>
      <c r="D1173">
        <f>_xlfn.XLOOKUP(ufc_fights_2[[#This Row],[b_fighter_id]],ufc_fighters[id],ufc_fighters[year],"Prázdné",0,1)</f>
        <v>1991</v>
      </c>
      <c r="E1173" s="10">
        <f>YEAR(ufc_fights_2[[#This Row],[date]])-ufc_fights_2[[#This Row],[r_year]]</f>
        <v>30</v>
      </c>
      <c r="F1173" s="10">
        <f>YEAR(ufc_fights_2[[#This Row],[date]])-ufc_fights_2[[#This Row],[b_year]]</f>
        <v>25</v>
      </c>
      <c r="G1173">
        <v>0</v>
      </c>
      <c r="H1173">
        <v>0</v>
      </c>
      <c r="I1173">
        <v>0.44519999999999998</v>
      </c>
      <c r="J1173">
        <v>0.39179999999999998</v>
      </c>
      <c r="K1173">
        <v>0.44519999999999998</v>
      </c>
      <c r="L1173">
        <v>0.39179999999999998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1.6203703703703703E-4</v>
      </c>
      <c r="T1173" s="2">
        <v>1.9675925925925926E-4</v>
      </c>
      <c r="U1173">
        <v>0.1429</v>
      </c>
      <c r="V1173">
        <v>0.31140000000000001</v>
      </c>
      <c r="W1173">
        <v>0.83330000000000004</v>
      </c>
      <c r="X1173">
        <v>0.79659999999999997</v>
      </c>
      <c r="Y1173">
        <v>1</v>
      </c>
      <c r="Z1173">
        <v>0.45029999999999998</v>
      </c>
      <c r="AA1173">
        <v>0.38590000000000002</v>
      </c>
      <c r="AB1173">
        <v>0.25</v>
      </c>
      <c r="AC1173">
        <v>0.5</v>
      </c>
      <c r="AD1173">
        <v>0</v>
      </c>
      <c r="AE1173">
        <v>0</v>
      </c>
      <c r="AF1173" t="s">
        <v>3922</v>
      </c>
      <c r="AG1173" s="2">
        <v>3.472222222222222E-3</v>
      </c>
      <c r="AH1173" t="s">
        <v>3911</v>
      </c>
      <c r="AI1173">
        <v>3</v>
      </c>
      <c r="AJ1173" t="s">
        <v>3939</v>
      </c>
      <c r="AK1173" s="3">
        <v>42371</v>
      </c>
      <c r="AL1173" s="10">
        <f>YEAR(ufc_fights_2[[#This Row],[date]])</f>
        <v>2016</v>
      </c>
      <c r="AM1173" t="s">
        <v>4061</v>
      </c>
      <c r="AN1173">
        <v>1</v>
      </c>
      <c r="AO1173" t="s">
        <v>3918</v>
      </c>
      <c r="AP1173">
        <f>IF(ufc_fights_2[[#This Row],[winner]]="Red",ufc_fights_2[[#This Row],[r_fighter_id]],ufc_fights_2[[#This Row],[b_fighter_id]])</f>
        <v>3302</v>
      </c>
      <c r="AQ1173" t="str">
        <f>_xlfn.XLOOKUP(ufc_fights_2[[#This Row],[winnerID]],ufc_fighters[id],ufc_fighters[fighter_name],"xxx",0,1)</f>
        <v>Albert Tumenov</v>
      </c>
    </row>
    <row r="1174" spans="1:43">
      <c r="A1174">
        <v>2217</v>
      </c>
      <c r="B1174">
        <v>1152</v>
      </c>
      <c r="C1174">
        <f>_xlfn.XLOOKUP(ufc_fights_2[[#This Row],[r_fighter_id]],ufc_fighters[id],ufc_fighters[year],"xxx",0,1)</f>
        <v>1988</v>
      </c>
      <c r="D1174">
        <f>_xlfn.XLOOKUP(ufc_fights_2[[#This Row],[b_fighter_id]],ufc_fighters[id],ufc_fighters[year],"Prázdné",0,1)</f>
        <v>1985</v>
      </c>
      <c r="E1174" s="10">
        <f>YEAR(ufc_fights_2[[#This Row],[date]])-ufc_fights_2[[#This Row],[r_year]]</f>
        <v>32</v>
      </c>
      <c r="F1174" s="10">
        <f>YEAR(ufc_fights_2[[#This Row],[date]])-ufc_fights_2[[#This Row],[b_year]]</f>
        <v>35</v>
      </c>
      <c r="G1174">
        <v>0</v>
      </c>
      <c r="H1174">
        <v>0</v>
      </c>
      <c r="I1174">
        <v>0.47670000000000001</v>
      </c>
      <c r="J1174">
        <v>0.47089999999999999</v>
      </c>
      <c r="K1174">
        <v>0.48859999999999998</v>
      </c>
      <c r="L1174">
        <v>0.48</v>
      </c>
      <c r="M1174">
        <v>0.25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1.2037037037037038E-3</v>
      </c>
      <c r="T1174" s="2">
        <v>8.1018518518518516E-5</v>
      </c>
      <c r="U1174">
        <v>0.4</v>
      </c>
      <c r="V1174">
        <v>0.38300000000000001</v>
      </c>
      <c r="W1174">
        <v>0.875</v>
      </c>
      <c r="X1174">
        <v>0.90910000000000002</v>
      </c>
      <c r="Y1174">
        <v>0.83330000000000004</v>
      </c>
      <c r="Z1174">
        <v>0.45619999999999999</v>
      </c>
      <c r="AA1174">
        <v>0.41289999999999999</v>
      </c>
      <c r="AB1174">
        <v>0.75</v>
      </c>
      <c r="AC1174">
        <v>1</v>
      </c>
      <c r="AD1174">
        <v>0</v>
      </c>
      <c r="AE1174">
        <v>0</v>
      </c>
      <c r="AF1174" t="s">
        <v>3915</v>
      </c>
      <c r="AG1174" s="2">
        <v>3.472222222222222E-3</v>
      </c>
      <c r="AH1174" t="s">
        <v>3911</v>
      </c>
      <c r="AI1174">
        <v>3</v>
      </c>
      <c r="AJ1174" t="s">
        <v>3912</v>
      </c>
      <c r="AK1174" s="3">
        <v>44002</v>
      </c>
      <c r="AL1174" s="10">
        <f>YEAR(ufc_fights_2[[#This Row],[date]])</f>
        <v>2020</v>
      </c>
      <c r="AM1174" t="s">
        <v>4061</v>
      </c>
      <c r="AN1174">
        <v>1</v>
      </c>
      <c r="AO1174" t="s">
        <v>3913</v>
      </c>
      <c r="AP1174">
        <f>IF(ufc_fights_2[[#This Row],[winner]]="Red",ufc_fights_2[[#This Row],[r_fighter_id]],ufc_fights_2[[#This Row],[b_fighter_id]])</f>
        <v>2217</v>
      </c>
      <c r="AQ1174" t="str">
        <f>_xlfn.XLOOKUP(ufc_fights_2[[#This Row],[winnerID]],ufc_fighters[id],ufc_fighters[fighter_name],"xxx",0,1)</f>
        <v>Belal Muhammad</v>
      </c>
    </row>
    <row r="1175" spans="1:43">
      <c r="A1175">
        <v>1928</v>
      </c>
      <c r="B1175">
        <v>150</v>
      </c>
      <c r="C1175">
        <f>_xlfn.XLOOKUP(ufc_fights_2[[#This Row],[r_fighter_id]],ufc_fighters[id],ufc_fighters[year],"xxx",0,1)</f>
        <v>1977</v>
      </c>
      <c r="D1175">
        <f>_xlfn.XLOOKUP(ufc_fights_2[[#This Row],[b_fighter_id]],ufc_fighters[id],ufc_fighters[year],"Prázdné",0,1)</f>
        <v>1984</v>
      </c>
      <c r="E1175" s="10">
        <f>YEAR(ufc_fights_2[[#This Row],[date]])-ufc_fights_2[[#This Row],[r_year]]</f>
        <v>42</v>
      </c>
      <c r="F1175" s="10">
        <f>YEAR(ufc_fights_2[[#This Row],[date]])-ufc_fights_2[[#This Row],[b_year]]</f>
        <v>35</v>
      </c>
      <c r="G1175">
        <v>0</v>
      </c>
      <c r="H1175">
        <v>0</v>
      </c>
      <c r="I1175">
        <v>0.56559999999999999</v>
      </c>
      <c r="J1175">
        <v>0.49609999999999999</v>
      </c>
      <c r="K1175">
        <v>0.61309999999999998</v>
      </c>
      <c r="L1175">
        <v>0.60709999999999997</v>
      </c>
      <c r="M1175">
        <v>0</v>
      </c>
      <c r="N1175">
        <v>0.57140000000000002</v>
      </c>
      <c r="O1175">
        <v>1</v>
      </c>
      <c r="P1175">
        <v>0</v>
      </c>
      <c r="Q1175">
        <v>2</v>
      </c>
      <c r="R1175">
        <v>1</v>
      </c>
      <c r="S1175" s="2">
        <v>1.0416666666666667E-3</v>
      </c>
      <c r="T1175" s="2">
        <v>1.3194444444444445E-3</v>
      </c>
      <c r="U1175">
        <v>0.5</v>
      </c>
      <c r="V1175">
        <v>0.46550000000000002</v>
      </c>
      <c r="W1175">
        <v>0.73529999999999995</v>
      </c>
      <c r="X1175">
        <v>0</v>
      </c>
      <c r="Y1175">
        <v>1</v>
      </c>
      <c r="Z1175">
        <v>0.49490000000000001</v>
      </c>
      <c r="AA1175">
        <v>0.4259</v>
      </c>
      <c r="AB1175">
        <v>0.85</v>
      </c>
      <c r="AC1175">
        <v>0.84619999999999995</v>
      </c>
      <c r="AD1175">
        <v>1</v>
      </c>
      <c r="AE1175">
        <v>1</v>
      </c>
      <c r="AF1175" t="s">
        <v>3933</v>
      </c>
      <c r="AG1175" s="2">
        <v>2.7083333333333334E-3</v>
      </c>
      <c r="AH1175" t="s">
        <v>3927</v>
      </c>
      <c r="AI1175">
        <v>5</v>
      </c>
      <c r="AJ1175" t="s">
        <v>3914</v>
      </c>
      <c r="AK1175" s="3">
        <v>43764</v>
      </c>
      <c r="AL1175" s="10">
        <f>YEAR(ufc_fights_2[[#This Row],[date]])</f>
        <v>2019</v>
      </c>
      <c r="AM1175" t="s">
        <v>4061</v>
      </c>
      <c r="AN1175">
        <v>57</v>
      </c>
      <c r="AO1175" t="s">
        <v>3913</v>
      </c>
      <c r="AP1175">
        <f>IF(ufc_fights_2[[#This Row],[winner]]="Red",ufc_fights_2[[#This Row],[r_fighter_id]],ufc_fights_2[[#This Row],[b_fighter_id]])</f>
        <v>1928</v>
      </c>
      <c r="AQ1175" t="str">
        <f>_xlfn.XLOOKUP(ufc_fights_2[[#This Row],[winnerID]],ufc_fighters[id],ufc_fighters[fighter_name],"xxx",0,1)</f>
        <v>Demian Maia</v>
      </c>
    </row>
    <row r="1176" spans="1:43">
      <c r="A1176">
        <v>1928</v>
      </c>
      <c r="B1176">
        <v>1724</v>
      </c>
      <c r="C1176">
        <f>_xlfn.XLOOKUP(ufc_fights_2[[#This Row],[r_fighter_id]],ufc_fighters[id],ufc_fighters[year],"xxx",0,1)</f>
        <v>1977</v>
      </c>
      <c r="D1176">
        <f>_xlfn.XLOOKUP(ufc_fights_2[[#This Row],[b_fighter_id]],ufc_fighters[id],ufc_fighters[year],"Prázdné",0,1)</f>
        <v>1983</v>
      </c>
      <c r="E1176" s="10">
        <f>YEAR(ufc_fights_2[[#This Row],[date]])-ufc_fights_2[[#This Row],[r_year]]</f>
        <v>38</v>
      </c>
      <c r="F1176" s="10">
        <f>YEAR(ufc_fights_2[[#This Row],[date]])-ufc_fights_2[[#This Row],[b_year]]</f>
        <v>32</v>
      </c>
      <c r="G1176">
        <v>0</v>
      </c>
      <c r="H1176">
        <v>0</v>
      </c>
      <c r="I1176">
        <v>0.52170000000000005</v>
      </c>
      <c r="J1176">
        <v>0.2747</v>
      </c>
      <c r="K1176">
        <v>0.62809999999999999</v>
      </c>
      <c r="L1176">
        <v>0.44629999999999997</v>
      </c>
      <c r="M1176">
        <v>0.35709999999999997</v>
      </c>
      <c r="N1176">
        <v>0</v>
      </c>
      <c r="O1176">
        <v>2</v>
      </c>
      <c r="P1176">
        <v>0</v>
      </c>
      <c r="Q1176">
        <v>0</v>
      </c>
      <c r="R1176">
        <v>0</v>
      </c>
      <c r="S1176" s="2">
        <v>9.5833333333333326E-3</v>
      </c>
      <c r="T1176" s="2">
        <v>1.1111111111111111E-3</v>
      </c>
      <c r="U1176">
        <v>0.49230000000000002</v>
      </c>
      <c r="V1176">
        <v>0.1333</v>
      </c>
      <c r="W1176">
        <v>1</v>
      </c>
      <c r="X1176">
        <v>1</v>
      </c>
      <c r="Y1176">
        <v>0.75</v>
      </c>
      <c r="Z1176">
        <v>0.30769999999999997</v>
      </c>
      <c r="AA1176">
        <v>0.2727</v>
      </c>
      <c r="AB1176">
        <v>0</v>
      </c>
      <c r="AC1176">
        <v>0</v>
      </c>
      <c r="AD1176">
        <v>0.8</v>
      </c>
      <c r="AE1176">
        <v>0.33329999999999999</v>
      </c>
      <c r="AF1176" t="s">
        <v>3915</v>
      </c>
      <c r="AG1176" s="2">
        <v>3.472222222222222E-3</v>
      </c>
      <c r="AH1176" t="s">
        <v>3927</v>
      </c>
      <c r="AI1176">
        <v>5</v>
      </c>
      <c r="AJ1176" t="s">
        <v>3925</v>
      </c>
      <c r="AK1176" s="3">
        <v>42084</v>
      </c>
      <c r="AL1176" s="10">
        <f>YEAR(ufc_fights_2[[#This Row],[date]])</f>
        <v>2015</v>
      </c>
      <c r="AM1176" t="s">
        <v>4061</v>
      </c>
      <c r="AN1176">
        <v>39</v>
      </c>
      <c r="AO1176" t="s">
        <v>3913</v>
      </c>
      <c r="AP1176">
        <f>IF(ufc_fights_2[[#This Row],[winner]]="Red",ufc_fights_2[[#This Row],[r_fighter_id]],ufc_fights_2[[#This Row],[b_fighter_id]])</f>
        <v>1928</v>
      </c>
      <c r="AQ1176" t="str">
        <f>_xlfn.XLOOKUP(ufc_fights_2[[#This Row],[winnerID]],ufc_fighters[id],ufc_fighters[fighter_name],"xxx",0,1)</f>
        <v>Demian Maia</v>
      </c>
    </row>
    <row r="1177" spans="1:43">
      <c r="A1177">
        <v>379</v>
      </c>
      <c r="B1177">
        <v>2217</v>
      </c>
      <c r="C1177">
        <f>_xlfn.XLOOKUP(ufc_fights_2[[#This Row],[r_fighter_id]],ufc_fighters[id],ufc_fighters[year],"xxx",0,1)</f>
        <v>1990</v>
      </c>
      <c r="D1177">
        <f>_xlfn.XLOOKUP(ufc_fights_2[[#This Row],[b_fighter_id]],ufc_fighters[id],ufc_fighters[year],"Prázdné",0,1)</f>
        <v>1988</v>
      </c>
      <c r="E1177" s="10">
        <f>YEAR(ufc_fights_2[[#This Row],[date]])-ufc_fights_2[[#This Row],[r_year]]</f>
        <v>27</v>
      </c>
      <c r="F1177" s="10">
        <f>YEAR(ufc_fights_2[[#This Row],[date]])-ufc_fights_2[[#This Row],[b_year]]</f>
        <v>29</v>
      </c>
      <c r="G1177">
        <v>0</v>
      </c>
      <c r="H1177">
        <v>0</v>
      </c>
      <c r="I1177">
        <v>0.35859999999999997</v>
      </c>
      <c r="J1177">
        <v>0.46710000000000002</v>
      </c>
      <c r="K1177">
        <v>0.41139999999999999</v>
      </c>
      <c r="L1177">
        <v>0.57199999999999995</v>
      </c>
      <c r="M1177">
        <v>0</v>
      </c>
      <c r="N1177">
        <v>0.4</v>
      </c>
      <c r="O1177">
        <v>0</v>
      </c>
      <c r="P1177">
        <v>0</v>
      </c>
      <c r="Q1177">
        <v>1</v>
      </c>
      <c r="R1177">
        <v>0</v>
      </c>
      <c r="S1177" s="2">
        <v>3.0092592592592595E-4</v>
      </c>
      <c r="T1177" s="2">
        <v>4.0856481481481481E-3</v>
      </c>
      <c r="U1177">
        <v>0.31859999999999999</v>
      </c>
      <c r="V1177">
        <v>0.23469999999999999</v>
      </c>
      <c r="W1177">
        <v>0.58330000000000004</v>
      </c>
      <c r="X1177">
        <v>0.45</v>
      </c>
      <c r="Y1177">
        <v>0.91490000000000005</v>
      </c>
      <c r="Z1177">
        <v>0.3478</v>
      </c>
      <c r="AA1177">
        <v>0.46150000000000002</v>
      </c>
      <c r="AB1177">
        <v>1</v>
      </c>
      <c r="AC1177">
        <v>0</v>
      </c>
      <c r="AD1177">
        <v>0.5</v>
      </c>
      <c r="AE1177">
        <v>0.5</v>
      </c>
      <c r="AF1177" t="s">
        <v>3915</v>
      </c>
      <c r="AG1177" s="2">
        <v>3.472222222222222E-3</v>
      </c>
      <c r="AH1177" t="s">
        <v>3911</v>
      </c>
      <c r="AI1177">
        <v>3</v>
      </c>
      <c r="AJ1177" t="s">
        <v>3949</v>
      </c>
      <c r="AK1177" s="3">
        <v>42777</v>
      </c>
      <c r="AL1177" s="10">
        <f>YEAR(ufc_fights_2[[#This Row],[date]])</f>
        <v>2017</v>
      </c>
      <c r="AM1177" t="s">
        <v>4061</v>
      </c>
      <c r="AN1177">
        <v>31</v>
      </c>
      <c r="AO1177" t="s">
        <v>3918</v>
      </c>
      <c r="AP1177">
        <f>IF(ufc_fights_2[[#This Row],[winner]]="Red",ufc_fights_2[[#This Row],[r_fighter_id]],ufc_fights_2[[#This Row],[b_fighter_id]])</f>
        <v>2217</v>
      </c>
      <c r="AQ1177" t="str">
        <f>_xlfn.XLOOKUP(ufc_fights_2[[#This Row],[winnerID]],ufc_fighters[id],ufc_fighters[fighter_name],"xxx",0,1)</f>
        <v>Belal Muhammad</v>
      </c>
    </row>
    <row r="1178" spans="1:43">
      <c r="A1178">
        <v>2109</v>
      </c>
      <c r="B1178">
        <v>2217</v>
      </c>
      <c r="C1178">
        <f>_xlfn.XLOOKUP(ufc_fights_2[[#This Row],[r_fighter_id]],ufc_fighters[id],ufc_fighters[year],"xxx",0,1)</f>
        <v>1987</v>
      </c>
      <c r="D1178">
        <f>_xlfn.XLOOKUP(ufc_fights_2[[#This Row],[b_fighter_id]],ufc_fighters[id],ufc_fighters[year],"Prázdné",0,1)</f>
        <v>1988</v>
      </c>
      <c r="E1178" s="10">
        <f>YEAR(ufc_fights_2[[#This Row],[date]])-ufc_fights_2[[#This Row],[r_year]]</f>
        <v>32</v>
      </c>
      <c r="F1178" s="10">
        <f>YEAR(ufc_fights_2[[#This Row],[date]])-ufc_fights_2[[#This Row],[b_year]]</f>
        <v>31</v>
      </c>
      <c r="G1178">
        <v>0</v>
      </c>
      <c r="H1178">
        <v>0</v>
      </c>
      <c r="I1178">
        <v>0.5</v>
      </c>
      <c r="J1178">
        <v>0.43930000000000002</v>
      </c>
      <c r="K1178">
        <v>0.51019999999999999</v>
      </c>
      <c r="L1178">
        <v>0.5806</v>
      </c>
      <c r="M1178">
        <v>0</v>
      </c>
      <c r="N1178">
        <v>0.33329999999999999</v>
      </c>
      <c r="O1178">
        <v>0</v>
      </c>
      <c r="P1178">
        <v>0</v>
      </c>
      <c r="Q1178">
        <v>0</v>
      </c>
      <c r="R1178">
        <v>0</v>
      </c>
      <c r="S1178" s="2">
        <v>2.3148148148148147E-5</v>
      </c>
      <c r="T1178" s="2">
        <v>5.7407407407407407E-3</v>
      </c>
      <c r="U1178">
        <v>0.3115</v>
      </c>
      <c r="V1178">
        <v>0.40620000000000001</v>
      </c>
      <c r="W1178">
        <v>0.58330000000000004</v>
      </c>
      <c r="X1178">
        <v>0.95650000000000002</v>
      </c>
      <c r="Y1178">
        <v>1</v>
      </c>
      <c r="Z1178">
        <v>0.4894</v>
      </c>
      <c r="AA1178">
        <v>0.42309999999999998</v>
      </c>
      <c r="AB1178">
        <v>1</v>
      </c>
      <c r="AC1178">
        <v>0</v>
      </c>
      <c r="AD1178">
        <v>0</v>
      </c>
      <c r="AE1178">
        <v>0.5</v>
      </c>
      <c r="AF1178" t="s">
        <v>3915</v>
      </c>
      <c r="AG1178" s="2">
        <v>3.472222222222222E-3</v>
      </c>
      <c r="AH1178" t="s">
        <v>3911</v>
      </c>
      <c r="AI1178">
        <v>3</v>
      </c>
      <c r="AJ1178" t="s">
        <v>3931</v>
      </c>
      <c r="AK1178" s="3">
        <v>43568</v>
      </c>
      <c r="AL1178" s="10">
        <f>YEAR(ufc_fights_2[[#This Row],[date]])</f>
        <v>2019</v>
      </c>
      <c r="AM1178" t="s">
        <v>4061</v>
      </c>
      <c r="AN1178">
        <v>45</v>
      </c>
      <c r="AO1178" t="s">
        <v>3918</v>
      </c>
      <c r="AP1178">
        <f>IF(ufc_fights_2[[#This Row],[winner]]="Red",ufc_fights_2[[#This Row],[r_fighter_id]],ufc_fights_2[[#This Row],[b_fighter_id]])</f>
        <v>2217</v>
      </c>
      <c r="AQ1178" t="str">
        <f>_xlfn.XLOOKUP(ufc_fights_2[[#This Row],[winnerID]],ufc_fighters[id],ufc_fighters[fighter_name],"xxx",0,1)</f>
        <v>Belal Muhammad</v>
      </c>
    </row>
    <row r="1179" spans="1:43">
      <c r="A1179">
        <v>2058</v>
      </c>
      <c r="B1179">
        <v>2217</v>
      </c>
      <c r="C1179">
        <f>_xlfn.XLOOKUP(ufc_fights_2[[#This Row],[r_fighter_id]],ufc_fighters[id],ufc_fighters[year],"xxx",0,1)</f>
        <v>1984</v>
      </c>
      <c r="D1179">
        <f>_xlfn.XLOOKUP(ufc_fights_2[[#This Row],[b_fighter_id]],ufc_fighters[id],ufc_fighters[year],"Prázdné",0,1)</f>
        <v>1988</v>
      </c>
      <c r="E1179" s="10">
        <f>YEAR(ufc_fights_2[[#This Row],[date]])-ufc_fights_2[[#This Row],[r_year]]</f>
        <v>33</v>
      </c>
      <c r="F1179" s="10">
        <f>YEAR(ufc_fights_2[[#This Row],[date]])-ufc_fights_2[[#This Row],[b_year]]</f>
        <v>29</v>
      </c>
      <c r="G1179">
        <v>0</v>
      </c>
      <c r="H1179">
        <v>0</v>
      </c>
      <c r="I1179">
        <v>0.38890000000000002</v>
      </c>
      <c r="J1179">
        <v>0.3982</v>
      </c>
      <c r="K1179">
        <v>0.39410000000000001</v>
      </c>
      <c r="L1179">
        <v>0.40179999999999999</v>
      </c>
      <c r="M1179">
        <v>0</v>
      </c>
      <c r="N1179">
        <v>0.2</v>
      </c>
      <c r="O1179">
        <v>0</v>
      </c>
      <c r="P1179">
        <v>0</v>
      </c>
      <c r="Q1179">
        <v>0</v>
      </c>
      <c r="R1179">
        <v>0</v>
      </c>
      <c r="S1179" s="2">
        <v>0</v>
      </c>
      <c r="T1179" s="2">
        <v>2.4305555555555555E-4</v>
      </c>
      <c r="U1179">
        <v>0.27529999999999999</v>
      </c>
      <c r="V1179">
        <v>0.36180000000000001</v>
      </c>
      <c r="W1179">
        <v>0.6905</v>
      </c>
      <c r="X1179">
        <v>0.92859999999999998</v>
      </c>
      <c r="Y1179">
        <v>1</v>
      </c>
      <c r="Z1179">
        <v>0.38790000000000002</v>
      </c>
      <c r="AA1179">
        <v>0.3982</v>
      </c>
      <c r="AB1179">
        <v>0.5</v>
      </c>
      <c r="AC1179">
        <v>0</v>
      </c>
      <c r="AD1179">
        <v>0</v>
      </c>
      <c r="AE1179">
        <v>0</v>
      </c>
      <c r="AF1179" t="s">
        <v>3922</v>
      </c>
      <c r="AG1179" s="2">
        <v>3.472222222222222E-3</v>
      </c>
      <c r="AH1179" t="s">
        <v>3911</v>
      </c>
      <c r="AI1179">
        <v>3</v>
      </c>
      <c r="AJ1179" t="s">
        <v>3945</v>
      </c>
      <c r="AK1179" s="3">
        <v>43057</v>
      </c>
      <c r="AL1179" s="10">
        <f>YEAR(ufc_fights_2[[#This Row],[date]])</f>
        <v>2017</v>
      </c>
      <c r="AM1179" t="s">
        <v>4061</v>
      </c>
      <c r="AN1179">
        <v>68</v>
      </c>
      <c r="AO1179" t="s">
        <v>3918</v>
      </c>
      <c r="AP1179">
        <f>IF(ufc_fights_2[[#This Row],[winner]]="Red",ufc_fights_2[[#This Row],[r_fighter_id]],ufc_fights_2[[#This Row],[b_fighter_id]])</f>
        <v>2217</v>
      </c>
      <c r="AQ1179" t="str">
        <f>_xlfn.XLOOKUP(ufc_fights_2[[#This Row],[winnerID]],ufc_fighters[id],ufc_fighters[fighter_name],"xxx",0,1)</f>
        <v>Belal Muhammad</v>
      </c>
    </row>
    <row r="1180" spans="1:43">
      <c r="A1180">
        <v>2217</v>
      </c>
      <c r="B1180">
        <v>2651</v>
      </c>
      <c r="C1180">
        <f>_xlfn.XLOOKUP(ufc_fights_2[[#This Row],[r_fighter_id]],ufc_fighters[id],ufc_fighters[year],"xxx",0,1)</f>
        <v>1988</v>
      </c>
      <c r="D1180">
        <f>_xlfn.XLOOKUP(ufc_fights_2[[#This Row],[b_fighter_id]],ufc_fighters[id],ufc_fighters[year],"Prázdné",0,1)</f>
        <v>1986</v>
      </c>
      <c r="E1180" s="10">
        <f>YEAR(ufc_fights_2[[#This Row],[date]])-ufc_fights_2[[#This Row],[r_year]]</f>
        <v>30</v>
      </c>
      <c r="F1180" s="10">
        <f>YEAR(ufc_fights_2[[#This Row],[date]])-ufc_fights_2[[#This Row],[b_year]]</f>
        <v>32</v>
      </c>
      <c r="G1180">
        <v>0</v>
      </c>
      <c r="H1180">
        <v>0</v>
      </c>
      <c r="I1180">
        <v>0.53849999999999998</v>
      </c>
      <c r="J1180">
        <v>0.13009999999999999</v>
      </c>
      <c r="K1180">
        <v>0.59060000000000001</v>
      </c>
      <c r="L1180">
        <v>0.13009999999999999</v>
      </c>
      <c r="M1180">
        <v>0.75</v>
      </c>
      <c r="N1180">
        <v>0</v>
      </c>
      <c r="O1180">
        <v>1</v>
      </c>
      <c r="P1180">
        <v>0</v>
      </c>
      <c r="Q1180">
        <v>0</v>
      </c>
      <c r="R1180">
        <v>0</v>
      </c>
      <c r="S1180" s="2">
        <v>1.4236111111111112E-3</v>
      </c>
      <c r="T1180" s="2">
        <v>0</v>
      </c>
      <c r="U1180">
        <v>0.45450000000000002</v>
      </c>
      <c r="V1180">
        <v>7.8399999999999997E-2</v>
      </c>
      <c r="W1180">
        <v>0.72729999999999995</v>
      </c>
      <c r="X1180">
        <v>0.85</v>
      </c>
      <c r="Y1180">
        <v>0.71430000000000005</v>
      </c>
      <c r="Z1180">
        <v>0.5242</v>
      </c>
      <c r="AA1180">
        <v>0.13009999999999999</v>
      </c>
      <c r="AB1180">
        <v>0</v>
      </c>
      <c r="AC1180">
        <v>0</v>
      </c>
      <c r="AD1180">
        <v>1</v>
      </c>
      <c r="AE1180">
        <v>0</v>
      </c>
      <c r="AF1180" t="s">
        <v>3915</v>
      </c>
      <c r="AG1180" s="2">
        <v>3.472222222222222E-3</v>
      </c>
      <c r="AH1180" t="s">
        <v>3911</v>
      </c>
      <c r="AI1180">
        <v>3</v>
      </c>
      <c r="AJ1180" t="s">
        <v>3919</v>
      </c>
      <c r="AK1180" s="3">
        <v>43252</v>
      </c>
      <c r="AL1180" s="10">
        <f>YEAR(ufc_fights_2[[#This Row],[date]])</f>
        <v>2018</v>
      </c>
      <c r="AM1180" t="s">
        <v>4061</v>
      </c>
      <c r="AN1180">
        <v>72</v>
      </c>
      <c r="AO1180" t="s">
        <v>3913</v>
      </c>
      <c r="AP1180">
        <f>IF(ufc_fights_2[[#This Row],[winner]]="Red",ufc_fights_2[[#This Row],[r_fighter_id]],ufc_fights_2[[#This Row],[b_fighter_id]])</f>
        <v>2217</v>
      </c>
      <c r="AQ1180" t="str">
        <f>_xlfn.XLOOKUP(ufc_fights_2[[#This Row],[winnerID]],ufc_fighters[id],ufc_fighters[fighter_name],"xxx",0,1)</f>
        <v>Belal Muhammad</v>
      </c>
    </row>
    <row r="1181" spans="1:43">
      <c r="A1181">
        <v>3266</v>
      </c>
      <c r="B1181">
        <v>1305</v>
      </c>
      <c r="C1181">
        <f>_xlfn.XLOOKUP(ufc_fights_2[[#This Row],[r_fighter_id]],ufc_fighters[id],ufc_fighters[year],"xxx",0,1)</f>
        <v>1978</v>
      </c>
      <c r="D1181">
        <f>_xlfn.XLOOKUP(ufc_fights_2[[#This Row],[b_fighter_id]],ufc_fighters[id],ufc_fighters[year],"Prázdné",0,1)</f>
        <v>1983</v>
      </c>
      <c r="E1181" s="10">
        <f>YEAR(ufc_fights_2[[#This Row],[date]])-ufc_fights_2[[#This Row],[r_year]]</f>
        <v>28</v>
      </c>
      <c r="F1181" s="10">
        <f>YEAR(ufc_fights_2[[#This Row],[date]])-ufc_fights_2[[#This Row],[b_year]]</f>
        <v>23</v>
      </c>
      <c r="G1181">
        <v>0</v>
      </c>
      <c r="H1181">
        <v>0</v>
      </c>
      <c r="I1181">
        <v>0.4783</v>
      </c>
      <c r="J1181">
        <v>0.5</v>
      </c>
      <c r="K1181">
        <v>0.72919999999999996</v>
      </c>
      <c r="L1181">
        <v>0.60609999999999997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 s="2">
        <v>7.7546296296296293E-4</v>
      </c>
      <c r="T1181" s="2">
        <v>1.7361111111111112E-4</v>
      </c>
      <c r="U1181">
        <v>0.45450000000000002</v>
      </c>
      <c r="V1181">
        <v>0.38100000000000001</v>
      </c>
      <c r="W1181">
        <v>1</v>
      </c>
      <c r="X1181">
        <v>0</v>
      </c>
      <c r="Y1181">
        <v>1</v>
      </c>
      <c r="Z1181">
        <v>0.35709999999999997</v>
      </c>
      <c r="AA1181">
        <v>0.42859999999999998</v>
      </c>
      <c r="AB1181">
        <v>0.5</v>
      </c>
      <c r="AC1181">
        <v>0.8</v>
      </c>
      <c r="AD1181">
        <v>1</v>
      </c>
      <c r="AE1181">
        <v>0</v>
      </c>
      <c r="AF1181" t="s">
        <v>3933</v>
      </c>
      <c r="AG1181" s="2">
        <v>1.8171296296296297E-3</v>
      </c>
      <c r="AH1181" t="s">
        <v>3911</v>
      </c>
      <c r="AI1181">
        <v>3</v>
      </c>
      <c r="AJ1181" t="s">
        <v>3967</v>
      </c>
      <c r="AK1181" s="3">
        <v>38946</v>
      </c>
      <c r="AL1181" s="10">
        <f>YEAR(ufc_fights_2[[#This Row],[date]])</f>
        <v>2006</v>
      </c>
      <c r="AM1181" t="s">
        <v>4061</v>
      </c>
      <c r="AN1181">
        <v>1</v>
      </c>
      <c r="AO1181" t="s">
        <v>3913</v>
      </c>
      <c r="AP1181">
        <f>IF(ufc_fights_2[[#This Row],[winner]]="Red",ufc_fights_2[[#This Row],[r_fighter_id]],ufc_fights_2[[#This Row],[b_fighter_id]])</f>
        <v>3266</v>
      </c>
      <c r="AQ1181" t="str">
        <f>_xlfn.XLOOKUP(ufc_fights_2[[#This Row],[winnerID]],ufc_fighters[id],ufc_fighters[fighter_name],"xxx",0,1)</f>
        <v>Anthony Torres</v>
      </c>
    </row>
    <row r="1182" spans="1:43">
      <c r="A1182">
        <v>2170</v>
      </c>
      <c r="B1182">
        <v>2217</v>
      </c>
      <c r="C1182">
        <f>_xlfn.XLOOKUP(ufc_fights_2[[#This Row],[r_fighter_id]],ufc_fighters[id],ufc_fighters[year],"xxx",0,1)</f>
        <v>1984</v>
      </c>
      <c r="D1182">
        <f>_xlfn.XLOOKUP(ufc_fights_2[[#This Row],[b_fighter_id]],ufc_fighters[id],ufc_fighters[year],"Prázdné",0,1)</f>
        <v>1988</v>
      </c>
      <c r="E1182" s="10">
        <f>YEAR(ufc_fights_2[[#This Row],[date]])-ufc_fights_2[[#This Row],[r_year]]</f>
        <v>32</v>
      </c>
      <c r="F1182" s="10">
        <f>YEAR(ufc_fights_2[[#This Row],[date]])-ufc_fights_2[[#This Row],[b_year]]</f>
        <v>28</v>
      </c>
      <c r="G1182">
        <v>0</v>
      </c>
      <c r="H1182">
        <v>0</v>
      </c>
      <c r="I1182">
        <v>0.44969999999999999</v>
      </c>
      <c r="J1182">
        <v>0.443</v>
      </c>
      <c r="K1182">
        <v>0.46750000000000003</v>
      </c>
      <c r="L1182">
        <v>0.56189999999999996</v>
      </c>
      <c r="M1182">
        <v>0</v>
      </c>
      <c r="N1182">
        <v>0.75</v>
      </c>
      <c r="O1182">
        <v>0</v>
      </c>
      <c r="P1182">
        <v>0</v>
      </c>
      <c r="Q1182">
        <v>0</v>
      </c>
      <c r="R1182">
        <v>0</v>
      </c>
      <c r="S1182" s="2">
        <v>0</v>
      </c>
      <c r="T1182" s="2">
        <v>2.3958333333333331E-3</v>
      </c>
      <c r="U1182">
        <v>0.15579999999999999</v>
      </c>
      <c r="V1182">
        <v>0.41349999999999998</v>
      </c>
      <c r="W1182">
        <v>0.4375</v>
      </c>
      <c r="X1182">
        <v>0.85709999999999997</v>
      </c>
      <c r="Y1182">
        <v>0.875</v>
      </c>
      <c r="Z1182">
        <v>0.44969999999999999</v>
      </c>
      <c r="AA1182">
        <v>0.39550000000000002</v>
      </c>
      <c r="AB1182">
        <v>0</v>
      </c>
      <c r="AC1182">
        <v>0</v>
      </c>
      <c r="AD1182">
        <v>0</v>
      </c>
      <c r="AE1182">
        <v>0.92859999999999998</v>
      </c>
      <c r="AF1182" t="s">
        <v>3910</v>
      </c>
      <c r="AG1182" s="2">
        <v>2.9976851851851853E-3</v>
      </c>
      <c r="AH1182" t="s">
        <v>3911</v>
      </c>
      <c r="AI1182">
        <v>3</v>
      </c>
      <c r="AJ1182" t="s">
        <v>3914</v>
      </c>
      <c r="AK1182" s="3">
        <v>42630</v>
      </c>
      <c r="AL1182" s="10">
        <f>YEAR(ufc_fights_2[[#This Row],[date]])</f>
        <v>2016</v>
      </c>
      <c r="AM1182" t="s">
        <v>4061</v>
      </c>
      <c r="AN1182">
        <v>88</v>
      </c>
      <c r="AO1182" t="s">
        <v>3918</v>
      </c>
      <c r="AP1182">
        <f>IF(ufc_fights_2[[#This Row],[winner]]="Red",ufc_fights_2[[#This Row],[r_fighter_id]],ufc_fights_2[[#This Row],[b_fighter_id]])</f>
        <v>2217</v>
      </c>
      <c r="AQ1182" t="str">
        <f>_xlfn.XLOOKUP(ufc_fights_2[[#This Row],[winnerID]],ufc_fighters[id],ufc_fighters[fighter_name],"xxx",0,1)</f>
        <v>Belal Muhammad</v>
      </c>
    </row>
    <row r="1183" spans="1:43">
      <c r="A1183">
        <v>1928</v>
      </c>
      <c r="B1183">
        <v>1977</v>
      </c>
      <c r="C1183">
        <f>_xlfn.XLOOKUP(ufc_fights_2[[#This Row],[r_fighter_id]],ufc_fighters[id],ufc_fighters[year],"xxx",0,1)</f>
        <v>1977</v>
      </c>
      <c r="D1183">
        <f>_xlfn.XLOOKUP(ufc_fights_2[[#This Row],[b_fighter_id]],ufc_fighters[id],ufc_fighters[year],"Prázdné",0,1)</f>
        <v>1989</v>
      </c>
      <c r="E1183" s="10">
        <f>YEAR(ufc_fights_2[[#This Row],[date]])-ufc_fights_2[[#This Row],[r_year]]</f>
        <v>42</v>
      </c>
      <c r="F1183" s="10">
        <f>YEAR(ufc_fights_2[[#This Row],[date]])-ufc_fights_2[[#This Row],[b_year]]</f>
        <v>30</v>
      </c>
      <c r="G1183">
        <v>0</v>
      </c>
      <c r="H1183">
        <v>0</v>
      </c>
      <c r="I1183">
        <v>0.25</v>
      </c>
      <c r="J1183">
        <v>0.2316</v>
      </c>
      <c r="K1183">
        <v>0.86050000000000004</v>
      </c>
      <c r="L1183">
        <v>0.33029999999999998</v>
      </c>
      <c r="M1183">
        <v>0.33329999999999999</v>
      </c>
      <c r="N1183">
        <v>0</v>
      </c>
      <c r="O1183">
        <v>0</v>
      </c>
      <c r="P1183">
        <v>0</v>
      </c>
      <c r="Q1183">
        <v>1</v>
      </c>
      <c r="R1183">
        <v>0</v>
      </c>
      <c r="S1183" s="2">
        <v>4.2013888888888891E-3</v>
      </c>
      <c r="T1183" s="2">
        <v>8.2175925925925927E-4</v>
      </c>
      <c r="U1183">
        <v>0.25</v>
      </c>
      <c r="V1183">
        <v>0.1605</v>
      </c>
      <c r="W1183">
        <v>0</v>
      </c>
      <c r="X1183">
        <v>0</v>
      </c>
      <c r="Y1183">
        <v>1</v>
      </c>
      <c r="Z1183">
        <v>0.18179999999999999</v>
      </c>
      <c r="AA1183">
        <v>0.186</v>
      </c>
      <c r="AB1183">
        <v>0</v>
      </c>
      <c r="AC1183">
        <v>1</v>
      </c>
      <c r="AD1183">
        <v>1</v>
      </c>
      <c r="AE1183">
        <v>0.625</v>
      </c>
      <c r="AF1183" t="s">
        <v>3969</v>
      </c>
      <c r="AG1183" s="2">
        <v>3.472222222222222E-3</v>
      </c>
      <c r="AH1183" t="s">
        <v>3911</v>
      </c>
      <c r="AI1183">
        <v>3</v>
      </c>
      <c r="AJ1183" t="s">
        <v>3986</v>
      </c>
      <c r="AK1183" s="3">
        <v>43645</v>
      </c>
      <c r="AL1183" s="10">
        <f>YEAR(ufc_fights_2[[#This Row],[date]])</f>
        <v>2019</v>
      </c>
      <c r="AM1183" t="s">
        <v>4061</v>
      </c>
      <c r="AN1183">
        <v>42</v>
      </c>
      <c r="AO1183" t="s">
        <v>3913</v>
      </c>
      <c r="AP1183">
        <f>IF(ufc_fights_2[[#This Row],[winner]]="Red",ufc_fights_2[[#This Row],[r_fighter_id]],ufc_fights_2[[#This Row],[b_fighter_id]])</f>
        <v>1928</v>
      </c>
      <c r="AQ1183" t="str">
        <f>_xlfn.XLOOKUP(ufc_fights_2[[#This Row],[winnerID]],ufc_fighters[id],ufc_fighters[fighter_name],"xxx",0,1)</f>
        <v>Demian Maia</v>
      </c>
    </row>
    <row r="1184" spans="1:43">
      <c r="A1184">
        <v>1928</v>
      </c>
      <c r="B1184">
        <v>2293</v>
      </c>
      <c r="C1184">
        <f>_xlfn.XLOOKUP(ufc_fights_2[[#This Row],[r_fighter_id]],ufc_fighters[id],ufc_fighters[year],"xxx",0,1)</f>
        <v>1977</v>
      </c>
      <c r="D1184">
        <f>_xlfn.XLOOKUP(ufc_fights_2[[#This Row],[b_fighter_id]],ufc_fighters[id],ufc_fighters[year],"Prázdné",0,1)</f>
        <v>1988</v>
      </c>
      <c r="E1184" s="10">
        <f>YEAR(ufc_fights_2[[#This Row],[date]])-ufc_fights_2[[#This Row],[r_year]]</f>
        <v>38</v>
      </c>
      <c r="F1184" s="10">
        <f>YEAR(ufc_fights_2[[#This Row],[date]])-ufc_fights_2[[#This Row],[b_year]]</f>
        <v>27</v>
      </c>
      <c r="G1184">
        <v>0</v>
      </c>
      <c r="H1184">
        <v>0</v>
      </c>
      <c r="I1184">
        <v>0.81030000000000002</v>
      </c>
      <c r="J1184">
        <v>0.5</v>
      </c>
      <c r="K1184">
        <v>0.84279999999999999</v>
      </c>
      <c r="L1184">
        <v>0.7</v>
      </c>
      <c r="M1184">
        <v>0.25</v>
      </c>
      <c r="N1184">
        <v>1</v>
      </c>
      <c r="O1184">
        <v>1</v>
      </c>
      <c r="P1184">
        <v>0</v>
      </c>
      <c r="Q1184">
        <v>1</v>
      </c>
      <c r="R1184">
        <v>2</v>
      </c>
      <c r="S1184" s="2">
        <v>7.6157407407407406E-3</v>
      </c>
      <c r="T1184" s="2">
        <v>1.5509259259259259E-3</v>
      </c>
      <c r="U1184">
        <v>0.80359999999999998</v>
      </c>
      <c r="V1184">
        <v>0.5</v>
      </c>
      <c r="W1184">
        <v>1</v>
      </c>
      <c r="X1184">
        <v>0</v>
      </c>
      <c r="Y1184">
        <v>0</v>
      </c>
      <c r="Z1184">
        <v>0.75</v>
      </c>
      <c r="AA1184">
        <v>0.5</v>
      </c>
      <c r="AB1184">
        <v>1</v>
      </c>
      <c r="AC1184">
        <v>0</v>
      </c>
      <c r="AD1184">
        <v>0.8</v>
      </c>
      <c r="AE1184">
        <v>0.5</v>
      </c>
      <c r="AF1184" t="s">
        <v>3915</v>
      </c>
      <c r="AG1184" s="2">
        <v>3.472222222222222E-3</v>
      </c>
      <c r="AH1184" t="s">
        <v>3911</v>
      </c>
      <c r="AI1184">
        <v>3</v>
      </c>
      <c r="AJ1184" t="s">
        <v>3925</v>
      </c>
      <c r="AK1184" s="3">
        <v>42350</v>
      </c>
      <c r="AL1184" s="10">
        <f>YEAR(ufc_fights_2[[#This Row],[date]])</f>
        <v>2015</v>
      </c>
      <c r="AM1184" t="s">
        <v>4061</v>
      </c>
      <c r="AN1184">
        <v>1</v>
      </c>
      <c r="AO1184" t="s">
        <v>3913</v>
      </c>
      <c r="AP1184">
        <f>IF(ufc_fights_2[[#This Row],[winner]]="Red",ufc_fights_2[[#This Row],[r_fighter_id]],ufc_fights_2[[#This Row],[b_fighter_id]])</f>
        <v>1928</v>
      </c>
      <c r="AQ1184" t="str">
        <f>_xlfn.XLOOKUP(ufc_fights_2[[#This Row],[winnerID]],ufc_fighters[id],ufc_fighters[fighter_name],"xxx",0,1)</f>
        <v>Demian Maia</v>
      </c>
    </row>
    <row r="1185" spans="1:43">
      <c r="A1185">
        <v>1648</v>
      </c>
      <c r="B1185">
        <v>1928</v>
      </c>
      <c r="C1185">
        <f>_xlfn.XLOOKUP(ufc_fights_2[[#This Row],[r_fighter_id]],ufc_fighters[id],ufc_fighters[year],"xxx",0,1)</f>
        <v>1981</v>
      </c>
      <c r="D1185">
        <f>_xlfn.XLOOKUP(ufc_fights_2[[#This Row],[b_fighter_id]],ufc_fighters[id],ufc_fighters[year],"Prázdné",0,1)</f>
        <v>1977</v>
      </c>
      <c r="E1185" s="10">
        <f>YEAR(ufc_fights_2[[#This Row],[date]])-ufc_fights_2[[#This Row],[r_year]]</f>
        <v>31</v>
      </c>
      <c r="F1185" s="10">
        <f>YEAR(ufc_fights_2[[#This Row],[date]])-ufc_fights_2[[#This Row],[b_year]]</f>
        <v>35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0.33329999999999999</v>
      </c>
      <c r="O1185">
        <v>0</v>
      </c>
      <c r="P1185">
        <v>0</v>
      </c>
      <c r="Q1185">
        <v>0</v>
      </c>
      <c r="R1185">
        <v>0</v>
      </c>
      <c r="S1185" s="2">
        <v>0</v>
      </c>
      <c r="T1185" s="2">
        <v>4.7453703703703704E-4</v>
      </c>
      <c r="U1185">
        <v>1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1</v>
      </c>
      <c r="AF1185" t="s">
        <v>3910</v>
      </c>
      <c r="AG1185" s="2">
        <v>5.4398148148148144E-4</v>
      </c>
      <c r="AH1185" t="s">
        <v>3911</v>
      </c>
      <c r="AI1185">
        <v>3</v>
      </c>
      <c r="AJ1185" t="s">
        <v>3939</v>
      </c>
      <c r="AK1185" s="3">
        <v>41097</v>
      </c>
      <c r="AL1185" s="10">
        <f>YEAR(ufc_fights_2[[#This Row],[date]])</f>
        <v>2012</v>
      </c>
      <c r="AM1185" t="s">
        <v>4061</v>
      </c>
      <c r="AN1185">
        <v>1</v>
      </c>
      <c r="AO1185" t="s">
        <v>3918</v>
      </c>
      <c r="AP1185">
        <f>IF(ufc_fights_2[[#This Row],[winner]]="Red",ufc_fights_2[[#This Row],[r_fighter_id]],ufc_fights_2[[#This Row],[b_fighter_id]])</f>
        <v>1928</v>
      </c>
      <c r="AQ1185" t="str">
        <f>_xlfn.XLOOKUP(ufc_fights_2[[#This Row],[winnerID]],ufc_fighters[id],ufc_fighters[fighter_name],"xxx",0,1)</f>
        <v>Demian Maia</v>
      </c>
    </row>
    <row r="1186" spans="1:43">
      <c r="A1186">
        <v>982</v>
      </c>
      <c r="B1186">
        <v>1928</v>
      </c>
      <c r="C1186">
        <f>_xlfn.XLOOKUP(ufc_fights_2[[#This Row],[r_fighter_id]],ufc_fighters[id],ufc_fighters[year],"xxx",0,1)</f>
        <v>1978</v>
      </c>
      <c r="D1186">
        <f>_xlfn.XLOOKUP(ufc_fights_2[[#This Row],[b_fighter_id]],ufc_fighters[id],ufc_fighters[year],"Prázdné",0,1)</f>
        <v>1977</v>
      </c>
      <c r="E1186" s="10">
        <f>YEAR(ufc_fights_2[[#This Row],[date]])-ufc_fights_2[[#This Row],[r_year]]</f>
        <v>35</v>
      </c>
      <c r="F1186" s="10">
        <f>YEAR(ufc_fights_2[[#This Row],[date]])-ufc_fights_2[[#This Row],[b_year]]</f>
        <v>36</v>
      </c>
      <c r="G1186">
        <v>0</v>
      </c>
      <c r="H1186">
        <v>0</v>
      </c>
      <c r="I1186">
        <v>0.375</v>
      </c>
      <c r="J1186">
        <v>0.70589999999999997</v>
      </c>
      <c r="K1186">
        <v>0.65449999999999997</v>
      </c>
      <c r="L1186">
        <v>0.85140000000000005</v>
      </c>
      <c r="M1186">
        <v>0</v>
      </c>
      <c r="N1186">
        <v>0.4118</v>
      </c>
      <c r="O1186">
        <v>1</v>
      </c>
      <c r="P1186">
        <v>3</v>
      </c>
      <c r="Q1186">
        <v>0</v>
      </c>
      <c r="R1186">
        <v>0</v>
      </c>
      <c r="S1186" s="2">
        <v>3.8194444444444446E-4</v>
      </c>
      <c r="T1186" s="2">
        <v>8.9236111111111113E-3</v>
      </c>
      <c r="U1186">
        <v>0.25</v>
      </c>
      <c r="V1186">
        <v>0.63639999999999997</v>
      </c>
      <c r="W1186">
        <v>0.5</v>
      </c>
      <c r="X1186">
        <v>1</v>
      </c>
      <c r="Y1186">
        <v>1</v>
      </c>
      <c r="Z1186">
        <v>0.35709999999999997</v>
      </c>
      <c r="AA1186">
        <v>0.2</v>
      </c>
      <c r="AB1186">
        <v>0</v>
      </c>
      <c r="AC1186">
        <v>0.75</v>
      </c>
      <c r="AD1186">
        <v>1</v>
      </c>
      <c r="AE1186">
        <v>1</v>
      </c>
      <c r="AF1186" t="s">
        <v>3915</v>
      </c>
      <c r="AG1186" s="2">
        <v>3.472222222222222E-3</v>
      </c>
      <c r="AH1186" t="s">
        <v>3911</v>
      </c>
      <c r="AI1186">
        <v>3</v>
      </c>
      <c r="AJ1186" t="s">
        <v>3985</v>
      </c>
      <c r="AK1186" s="3">
        <v>41307</v>
      </c>
      <c r="AL1186" s="10">
        <f>YEAR(ufc_fights_2[[#This Row],[date]])</f>
        <v>2013</v>
      </c>
      <c r="AM1186" t="s">
        <v>4061</v>
      </c>
      <c r="AN1186">
        <v>1</v>
      </c>
      <c r="AO1186" t="s">
        <v>3918</v>
      </c>
      <c r="AP1186">
        <f>IF(ufc_fights_2[[#This Row],[winner]]="Red",ufc_fights_2[[#This Row],[r_fighter_id]],ufc_fights_2[[#This Row],[b_fighter_id]])</f>
        <v>1928</v>
      </c>
      <c r="AQ1186" t="str">
        <f>_xlfn.XLOOKUP(ufc_fights_2[[#This Row],[winnerID]],ufc_fighters[id],ufc_fighters[fighter_name],"xxx",0,1)</f>
        <v>Demian Maia</v>
      </c>
    </row>
    <row r="1187" spans="1:43">
      <c r="A1187">
        <v>3398</v>
      </c>
      <c r="B1187">
        <v>1602</v>
      </c>
      <c r="C1187">
        <f>_xlfn.XLOOKUP(ufc_fights_2[[#This Row],[r_fighter_id]],ufc_fighters[id],ufc_fighters[year],"xxx",0,1)</f>
        <v>1975</v>
      </c>
      <c r="D1187">
        <f>_xlfn.XLOOKUP(ufc_fights_2[[#This Row],[b_fighter_id]],ufc_fighters[id],ufc_fighters[year],"Prázdné",0,1)</f>
        <v>1977</v>
      </c>
      <c r="E1187" s="10">
        <f>YEAR(ufc_fights_2[[#This Row],[date]])-ufc_fights_2[[#This Row],[r_year]]</f>
        <v>31</v>
      </c>
      <c r="F1187" s="10">
        <f>YEAR(ufc_fights_2[[#This Row],[date]])-ufc_fights_2[[#This Row],[b_year]]</f>
        <v>29</v>
      </c>
      <c r="G1187">
        <v>0</v>
      </c>
      <c r="H1187">
        <v>0</v>
      </c>
      <c r="I1187">
        <v>0.4118</v>
      </c>
      <c r="J1187">
        <v>0.3</v>
      </c>
      <c r="K1187">
        <v>0.55559999999999998</v>
      </c>
      <c r="L1187">
        <v>0.45450000000000002</v>
      </c>
      <c r="M1187">
        <v>0</v>
      </c>
      <c r="N1187">
        <v>0.2</v>
      </c>
      <c r="O1187">
        <v>2</v>
      </c>
      <c r="P1187">
        <v>3</v>
      </c>
      <c r="Q1187">
        <v>0</v>
      </c>
      <c r="R1187">
        <v>0</v>
      </c>
      <c r="S1187" s="2">
        <v>2.3032407407407407E-3</v>
      </c>
      <c r="T1187" s="2">
        <v>1.5509259259259259E-3</v>
      </c>
      <c r="U1187">
        <v>0.35289999999999999</v>
      </c>
      <c r="V1187">
        <v>0.25929999999999997</v>
      </c>
      <c r="W1187">
        <v>0.58819999999999995</v>
      </c>
      <c r="X1187">
        <v>0</v>
      </c>
      <c r="Y1187">
        <v>1</v>
      </c>
      <c r="Z1187">
        <v>0.3095</v>
      </c>
      <c r="AA1187">
        <v>0.15379999999999999</v>
      </c>
      <c r="AB1187">
        <v>0.57689999999999997</v>
      </c>
      <c r="AC1187">
        <v>0.52629999999999999</v>
      </c>
      <c r="AD1187">
        <v>0</v>
      </c>
      <c r="AE1187">
        <v>1</v>
      </c>
      <c r="AF1187" t="s">
        <v>3933</v>
      </c>
      <c r="AG1187" s="2">
        <v>8.9120370370370373E-4</v>
      </c>
      <c r="AH1187" t="s">
        <v>3911</v>
      </c>
      <c r="AI1187">
        <v>3</v>
      </c>
      <c r="AJ1187" t="s">
        <v>3967</v>
      </c>
      <c r="AK1187" s="3">
        <v>38733</v>
      </c>
      <c r="AL1187" s="10">
        <f>YEAR(ufc_fights_2[[#This Row],[date]])</f>
        <v>2006</v>
      </c>
      <c r="AM1187" t="s">
        <v>4061</v>
      </c>
      <c r="AN1187">
        <v>1</v>
      </c>
      <c r="AO1187" t="s">
        <v>3913</v>
      </c>
      <c r="AP1187">
        <f>IF(ufc_fights_2[[#This Row],[winner]]="Red",ufc_fights_2[[#This Row],[r_fighter_id]],ufc_fights_2[[#This Row],[b_fighter_id]])</f>
        <v>3398</v>
      </c>
      <c r="AQ1187" t="str">
        <f>_xlfn.XLOOKUP(ufc_fights_2[[#This Row],[winnerID]],ufc_fighters[id],ufc_fighters[fighter_name],"xxx",0,1)</f>
        <v>Jason Von Flue</v>
      </c>
    </row>
    <row r="1188" spans="1:43">
      <c r="A1188">
        <v>1928</v>
      </c>
      <c r="B1188">
        <v>1914</v>
      </c>
      <c r="C1188">
        <f>_xlfn.XLOOKUP(ufc_fights_2[[#This Row],[r_fighter_id]],ufc_fighters[id],ufc_fighters[year],"xxx",0,1)</f>
        <v>1977</v>
      </c>
      <c r="D1188">
        <f>_xlfn.XLOOKUP(ufc_fights_2[[#This Row],[b_fighter_id]],ufc_fighters[id],ufc_fighters[year],"Prázdné",0,1)</f>
        <v>1987</v>
      </c>
      <c r="E1188" s="10">
        <f>YEAR(ufc_fights_2[[#This Row],[date]])-ufc_fights_2[[#This Row],[r_year]]</f>
        <v>38</v>
      </c>
      <c r="F1188" s="10">
        <f>YEAR(ufc_fights_2[[#This Row],[date]])-ufc_fights_2[[#This Row],[b_year]]</f>
        <v>28</v>
      </c>
      <c r="G1188">
        <v>0</v>
      </c>
      <c r="H1188">
        <v>0</v>
      </c>
      <c r="I1188">
        <v>0.76470000000000005</v>
      </c>
      <c r="J1188">
        <v>0</v>
      </c>
      <c r="K1188">
        <v>0.82350000000000001</v>
      </c>
      <c r="L1188">
        <v>0.6875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 s="2">
        <v>5.1736111111111115E-3</v>
      </c>
      <c r="T1188" s="2">
        <v>2.3148148148148147E-5</v>
      </c>
      <c r="U1188">
        <v>0.76470000000000005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0.76470000000000005</v>
      </c>
      <c r="AE1188">
        <v>0</v>
      </c>
      <c r="AF1188" t="s">
        <v>3933</v>
      </c>
      <c r="AG1188" s="2">
        <v>1.9907407407407408E-3</v>
      </c>
      <c r="AH1188" t="s">
        <v>3911</v>
      </c>
      <c r="AI1188">
        <v>3</v>
      </c>
      <c r="AJ1188" t="s">
        <v>3914</v>
      </c>
      <c r="AK1188" s="3">
        <v>42217</v>
      </c>
      <c r="AL1188" s="10">
        <f>YEAR(ufc_fights_2[[#This Row],[date]])</f>
        <v>2015</v>
      </c>
      <c r="AM1188" t="s">
        <v>4061</v>
      </c>
      <c r="AN1188">
        <v>13</v>
      </c>
      <c r="AO1188" t="s">
        <v>3913</v>
      </c>
      <c r="AP1188">
        <f>IF(ufc_fights_2[[#This Row],[winner]]="Red",ufc_fights_2[[#This Row],[r_fighter_id]],ufc_fights_2[[#This Row],[b_fighter_id]])</f>
        <v>1928</v>
      </c>
      <c r="AQ1188" t="str">
        <f>_xlfn.XLOOKUP(ufc_fights_2[[#This Row],[winnerID]],ufc_fighters[id],ufc_fighters[fighter_name],"xxx",0,1)</f>
        <v>Demian Maia</v>
      </c>
    </row>
    <row r="1189" spans="1:43">
      <c r="A1189">
        <v>1928</v>
      </c>
      <c r="B1189">
        <v>1152</v>
      </c>
      <c r="C1189">
        <f>_xlfn.XLOOKUP(ufc_fights_2[[#This Row],[r_fighter_id]],ufc_fighters[id],ufc_fighters[year],"xxx",0,1)</f>
        <v>1977</v>
      </c>
      <c r="D1189">
        <f>_xlfn.XLOOKUP(ufc_fights_2[[#This Row],[b_fighter_id]],ufc_fighters[id],ufc_fighters[year],"Prázdné",0,1)</f>
        <v>1985</v>
      </c>
      <c r="E1189" s="10">
        <f>YEAR(ufc_fights_2[[#This Row],[date]])-ufc_fights_2[[#This Row],[r_year]]</f>
        <v>42</v>
      </c>
      <c r="F1189" s="10">
        <f>YEAR(ufc_fights_2[[#This Row],[date]])-ufc_fights_2[[#This Row],[b_year]]</f>
        <v>34</v>
      </c>
      <c r="G1189">
        <v>0</v>
      </c>
      <c r="H1189">
        <v>0</v>
      </c>
      <c r="I1189">
        <v>0</v>
      </c>
      <c r="J1189">
        <v>0</v>
      </c>
      <c r="K1189">
        <v>0.88890000000000002</v>
      </c>
      <c r="L1189">
        <v>0</v>
      </c>
      <c r="M1189">
        <v>0.5</v>
      </c>
      <c r="N1189">
        <v>0</v>
      </c>
      <c r="O1189">
        <v>2</v>
      </c>
      <c r="P1189">
        <v>0</v>
      </c>
      <c r="Q1189">
        <v>0</v>
      </c>
      <c r="R1189">
        <v>0</v>
      </c>
      <c r="S1189" s="2">
        <v>1.5162037037037036E-3</v>
      </c>
      <c r="T1189" s="2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3933</v>
      </c>
      <c r="AG1189" s="2">
        <v>1.8287037037037037E-3</v>
      </c>
      <c r="AH1189" t="s">
        <v>3911</v>
      </c>
      <c r="AI1189">
        <v>3</v>
      </c>
      <c r="AJ1189" t="s">
        <v>3973</v>
      </c>
      <c r="AK1189" s="3">
        <v>43498</v>
      </c>
      <c r="AL1189" s="10">
        <f>YEAR(ufc_fights_2[[#This Row],[date]])</f>
        <v>2019</v>
      </c>
      <c r="AM1189" t="s">
        <v>4061</v>
      </c>
      <c r="AN1189">
        <v>37</v>
      </c>
      <c r="AO1189" t="s">
        <v>3913</v>
      </c>
      <c r="AP1189">
        <f>IF(ufc_fights_2[[#This Row],[winner]]="Red",ufc_fights_2[[#This Row],[r_fighter_id]],ufc_fights_2[[#This Row],[b_fighter_id]])</f>
        <v>1928</v>
      </c>
      <c r="AQ1189" t="str">
        <f>_xlfn.XLOOKUP(ufc_fights_2[[#This Row],[winnerID]],ufc_fighters[id],ufc_fighters[fighter_name],"xxx",0,1)</f>
        <v>Demian Maia</v>
      </c>
    </row>
    <row r="1190" spans="1:43">
      <c r="A1190">
        <v>1928</v>
      </c>
      <c r="B1190">
        <v>3138</v>
      </c>
      <c r="C1190">
        <f>_xlfn.XLOOKUP(ufc_fights_2[[#This Row],[r_fighter_id]],ufc_fighters[id],ufc_fighters[year],"xxx",0,1)</f>
        <v>1977</v>
      </c>
      <c r="D1190">
        <f>_xlfn.XLOOKUP(ufc_fights_2[[#This Row],[b_fighter_id]],ufc_fighters[id],ufc_fighters[year],"Prázdné",0,1)</f>
        <v>1984</v>
      </c>
      <c r="E1190" s="10">
        <f>YEAR(ufc_fights_2[[#This Row],[date]])-ufc_fights_2[[#This Row],[r_year]]</f>
        <v>35</v>
      </c>
      <c r="F1190" s="10">
        <f>YEAR(ufc_fights_2[[#This Row],[date]])-ufc_fights_2[[#This Row],[b_year]]</f>
        <v>28</v>
      </c>
      <c r="G1190">
        <v>0</v>
      </c>
      <c r="H1190">
        <v>0</v>
      </c>
      <c r="I1190">
        <v>0.625</v>
      </c>
      <c r="J1190">
        <v>0.6</v>
      </c>
      <c r="K1190">
        <v>0.75</v>
      </c>
      <c r="L1190">
        <v>0.83330000000000004</v>
      </c>
      <c r="M1190">
        <v>0.6</v>
      </c>
      <c r="N1190">
        <v>0</v>
      </c>
      <c r="O1190">
        <v>1</v>
      </c>
      <c r="P1190">
        <v>0</v>
      </c>
      <c r="Q1190">
        <v>0</v>
      </c>
      <c r="R1190">
        <v>0</v>
      </c>
      <c r="S1190" s="2">
        <v>1.5625000000000001E-3</v>
      </c>
      <c r="T1190" s="2">
        <v>0</v>
      </c>
      <c r="U1190">
        <v>0.57140000000000002</v>
      </c>
      <c r="V1190">
        <v>0.33329999999999999</v>
      </c>
      <c r="W1190">
        <v>1</v>
      </c>
      <c r="X1190">
        <v>0</v>
      </c>
      <c r="Y1190">
        <v>0</v>
      </c>
      <c r="Z1190">
        <v>1</v>
      </c>
      <c r="AA1190">
        <v>0.5</v>
      </c>
      <c r="AB1190">
        <v>0</v>
      </c>
      <c r="AC1190">
        <v>1</v>
      </c>
      <c r="AD1190">
        <v>0.57140000000000002</v>
      </c>
      <c r="AE1190">
        <v>0</v>
      </c>
      <c r="AF1190" t="s">
        <v>3933</v>
      </c>
      <c r="AG1190" s="2">
        <v>1.736111111111111E-3</v>
      </c>
      <c r="AH1190" t="s">
        <v>3911</v>
      </c>
      <c r="AI1190">
        <v>3</v>
      </c>
      <c r="AJ1190" t="s">
        <v>3939</v>
      </c>
      <c r="AK1190" s="3">
        <v>41195</v>
      </c>
      <c r="AL1190" s="10">
        <f>YEAR(ufc_fights_2[[#This Row],[date]])</f>
        <v>2012</v>
      </c>
      <c r="AM1190" t="s">
        <v>4061</v>
      </c>
      <c r="AN1190">
        <v>39</v>
      </c>
      <c r="AO1190" t="s">
        <v>3913</v>
      </c>
      <c r="AP1190">
        <f>IF(ufc_fights_2[[#This Row],[winner]]="Red",ufc_fights_2[[#This Row],[r_fighter_id]],ufc_fights_2[[#This Row],[b_fighter_id]])</f>
        <v>1928</v>
      </c>
      <c r="AQ1190" t="str">
        <f>_xlfn.XLOOKUP(ufc_fights_2[[#This Row],[winnerID]],ufc_fighters[id],ufc_fighters[fighter_name],"xxx",0,1)</f>
        <v>Demian Maia</v>
      </c>
    </row>
    <row r="1191" spans="1:43">
      <c r="A1191">
        <v>2711</v>
      </c>
      <c r="B1191">
        <v>157</v>
      </c>
      <c r="C1191">
        <f>_xlfn.XLOOKUP(ufc_fights_2[[#This Row],[r_fighter_id]],ufc_fighters[id],ufc_fighters[year],"xxx",0,1)</f>
        <v>1980</v>
      </c>
      <c r="D1191">
        <f>_xlfn.XLOOKUP(ufc_fights_2[[#This Row],[b_fighter_id]],ufc_fighters[id],ufc_fighters[year],"Prázdné",0,1)</f>
        <v>1977</v>
      </c>
      <c r="E1191" s="10">
        <f>YEAR(ufc_fights_2[[#This Row],[date]])-ufc_fights_2[[#This Row],[r_year]]</f>
        <v>31</v>
      </c>
      <c r="F1191" s="10">
        <f>YEAR(ufc_fights_2[[#This Row],[date]])-ufc_fights_2[[#This Row],[b_year]]</f>
        <v>34</v>
      </c>
      <c r="G1191">
        <v>0</v>
      </c>
      <c r="H1191">
        <v>1</v>
      </c>
      <c r="I1191">
        <v>0.34849999999999998</v>
      </c>
      <c r="J1191">
        <v>0.65349999999999997</v>
      </c>
      <c r="K1191">
        <v>0.37680000000000002</v>
      </c>
      <c r="L1191">
        <v>0.73860000000000003</v>
      </c>
      <c r="M1191">
        <v>0.1429</v>
      </c>
      <c r="N1191">
        <v>0.5</v>
      </c>
      <c r="O1191">
        <v>1</v>
      </c>
      <c r="P1191">
        <v>0</v>
      </c>
      <c r="Q1191">
        <v>0</v>
      </c>
      <c r="R1191">
        <v>1</v>
      </c>
      <c r="S1191" s="2">
        <v>9.1435185185185185E-4</v>
      </c>
      <c r="T1191" s="2">
        <v>3.9814814814814817E-3</v>
      </c>
      <c r="U1191">
        <v>0.19570000000000001</v>
      </c>
      <c r="V1191">
        <v>0.54790000000000005</v>
      </c>
      <c r="W1191">
        <v>0.73329999999999995</v>
      </c>
      <c r="X1191">
        <v>0.6</v>
      </c>
      <c r="Y1191">
        <v>1</v>
      </c>
      <c r="Z1191">
        <v>0.29509999999999997</v>
      </c>
      <c r="AA1191">
        <v>0.63039999999999996</v>
      </c>
      <c r="AB1191">
        <v>1</v>
      </c>
      <c r="AC1191">
        <v>0.54549999999999998</v>
      </c>
      <c r="AD1191">
        <v>0</v>
      </c>
      <c r="AE1191">
        <v>0.70450000000000002</v>
      </c>
      <c r="AF1191" t="s">
        <v>3915</v>
      </c>
      <c r="AG1191" s="2">
        <v>3.472222222222222E-3</v>
      </c>
      <c r="AH1191" t="s">
        <v>3911</v>
      </c>
      <c r="AI1191">
        <v>3</v>
      </c>
      <c r="AJ1191" t="s">
        <v>3938</v>
      </c>
      <c r="AK1191" s="3">
        <v>40720</v>
      </c>
      <c r="AL1191" s="10">
        <f>YEAR(ufc_fights_2[[#This Row],[date]])</f>
        <v>2011</v>
      </c>
      <c r="AM1191" t="s">
        <v>4061</v>
      </c>
      <c r="AN1191">
        <v>29</v>
      </c>
      <c r="AO1191" t="s">
        <v>3918</v>
      </c>
      <c r="AP1191">
        <f>IF(ufc_fights_2[[#This Row],[winner]]="Red",ufc_fights_2[[#This Row],[r_fighter_id]],ufc_fights_2[[#This Row],[b_fighter_id]])</f>
        <v>157</v>
      </c>
      <c r="AQ1191" t="str">
        <f>_xlfn.XLOOKUP(ufc_fights_2[[#This Row],[winnerID]],ufc_fighters[id],ufc_fighters[fighter_name],"xxx",0,1)</f>
        <v>Rich Attonito</v>
      </c>
    </row>
    <row r="1192" spans="1:43">
      <c r="A1192">
        <v>1566</v>
      </c>
      <c r="B1192">
        <v>2576</v>
      </c>
      <c r="C1192">
        <f>_xlfn.XLOOKUP(ufc_fights_2[[#This Row],[r_fighter_id]],ufc_fighters[id],ufc_fighters[year],"xxx",0,1)</f>
        <v>1981</v>
      </c>
      <c r="D1192">
        <f>_xlfn.XLOOKUP(ufc_fights_2[[#This Row],[b_fighter_id]],ufc_fighters[id],ufc_fighters[year],"Prázdné",0,1)</f>
        <v>1989</v>
      </c>
      <c r="E1192" s="10">
        <f>YEAR(ufc_fights_2[[#This Row],[date]])-ufc_fights_2[[#This Row],[r_year]]</f>
        <v>36</v>
      </c>
      <c r="F1192" s="10">
        <f>YEAR(ufc_fights_2[[#This Row],[date]])-ufc_fights_2[[#This Row],[b_year]]</f>
        <v>28</v>
      </c>
      <c r="G1192">
        <v>0</v>
      </c>
      <c r="H1192">
        <v>1</v>
      </c>
      <c r="I1192">
        <v>0.55559999999999998</v>
      </c>
      <c r="J1192">
        <v>0.52629999999999999</v>
      </c>
      <c r="K1192">
        <v>0.55559999999999998</v>
      </c>
      <c r="L1192">
        <v>0.52629999999999999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</v>
      </c>
      <c r="T1192" s="2">
        <v>5.7870370370370373E-5</v>
      </c>
      <c r="U1192">
        <v>0.42859999999999998</v>
      </c>
      <c r="V1192">
        <v>0.4</v>
      </c>
      <c r="W1192">
        <v>1</v>
      </c>
      <c r="X1192">
        <v>1</v>
      </c>
      <c r="Y1192">
        <v>1</v>
      </c>
      <c r="Z1192">
        <v>0.55559999999999998</v>
      </c>
      <c r="AA1192">
        <v>0.46150000000000002</v>
      </c>
      <c r="AB1192">
        <v>0</v>
      </c>
      <c r="AC1192">
        <v>0</v>
      </c>
      <c r="AD1192">
        <v>0</v>
      </c>
      <c r="AE1192">
        <v>0.66669999999999996</v>
      </c>
      <c r="AF1192" t="s">
        <v>3910</v>
      </c>
      <c r="AG1192" s="2">
        <v>1.2037037037037038E-3</v>
      </c>
      <c r="AH1192" t="s">
        <v>3911</v>
      </c>
      <c r="AI1192">
        <v>3</v>
      </c>
      <c r="AJ1192" t="s">
        <v>3972</v>
      </c>
      <c r="AK1192" s="3">
        <v>42952</v>
      </c>
      <c r="AL1192" s="10">
        <f>YEAR(ufc_fights_2[[#This Row],[date]])</f>
        <v>2017</v>
      </c>
      <c r="AM1192" t="s">
        <v>4061</v>
      </c>
      <c r="AN1192">
        <v>50</v>
      </c>
      <c r="AO1192" t="s">
        <v>3918</v>
      </c>
      <c r="AP1192">
        <f>IF(ufc_fights_2[[#This Row],[winner]]="Red",ufc_fights_2[[#This Row],[r_fighter_id]],ufc_fights_2[[#This Row],[b_fighter_id]])</f>
        <v>2576</v>
      </c>
      <c r="AQ1192" t="str">
        <f>_xlfn.XLOOKUP(ufc_fights_2[[#This Row],[winnerID]],ufc_fighters[id],ufc_fighters[fighter_name],"xxx",0,1)</f>
        <v>Niko Price</v>
      </c>
    </row>
    <row r="1193" spans="1:43">
      <c r="A1193">
        <v>706</v>
      </c>
      <c r="B1193">
        <v>1163</v>
      </c>
      <c r="C1193">
        <f>_xlfn.XLOOKUP(ufc_fights_2[[#This Row],[r_fighter_id]],ufc_fighters[id],ufc_fighters[year],"xxx",0,1)</f>
        <v>1973</v>
      </c>
      <c r="D1193">
        <f>_xlfn.XLOOKUP(ufc_fights_2[[#This Row],[b_fighter_id]],ufc_fighters[id],ufc_fighters[year],"Prázdné",0,1)</f>
        <v>1979</v>
      </c>
      <c r="E1193" s="10">
        <f>YEAR(ufc_fights_2[[#This Row],[date]])-ufc_fights_2[[#This Row],[r_year]]</f>
        <v>37</v>
      </c>
      <c r="F1193" s="10">
        <f>YEAR(ufc_fights_2[[#This Row],[date]])-ufc_fights_2[[#This Row],[b_year]]</f>
        <v>31</v>
      </c>
      <c r="G1193">
        <v>2</v>
      </c>
      <c r="H1193">
        <v>0</v>
      </c>
      <c r="I1193">
        <v>0.64710000000000001</v>
      </c>
      <c r="J1193">
        <v>0.3125</v>
      </c>
      <c r="K1193">
        <v>0.72729999999999995</v>
      </c>
      <c r="L1193">
        <v>0.63329999999999997</v>
      </c>
      <c r="M1193">
        <v>0</v>
      </c>
      <c r="N1193">
        <v>0.8</v>
      </c>
      <c r="O1193">
        <v>1</v>
      </c>
      <c r="P1193">
        <v>0</v>
      </c>
      <c r="Q1193">
        <v>0</v>
      </c>
      <c r="R1193">
        <v>0</v>
      </c>
      <c r="S1193" s="2">
        <v>5.3240740740740744E-4</v>
      </c>
      <c r="T1193" s="2">
        <v>2.4421296296296296E-3</v>
      </c>
      <c r="U1193">
        <v>0.64290000000000003</v>
      </c>
      <c r="V1193">
        <v>0.33329999999999999</v>
      </c>
      <c r="W1193">
        <v>0.66669999999999996</v>
      </c>
      <c r="X1193">
        <v>0</v>
      </c>
      <c r="Y1193">
        <v>0</v>
      </c>
      <c r="Z1193">
        <v>0.45450000000000002</v>
      </c>
      <c r="AA1193">
        <v>0.25</v>
      </c>
      <c r="AB1193">
        <v>1</v>
      </c>
      <c r="AC1193">
        <v>0</v>
      </c>
      <c r="AD1193">
        <v>1</v>
      </c>
      <c r="AE1193">
        <v>0.33329999999999999</v>
      </c>
      <c r="AF1193" t="s">
        <v>3910</v>
      </c>
      <c r="AG1193" s="2">
        <v>9.6064814814814819E-4</v>
      </c>
      <c r="AH1193" t="s">
        <v>3911</v>
      </c>
      <c r="AI1193">
        <v>3</v>
      </c>
      <c r="AJ1193" t="s">
        <v>3987</v>
      </c>
      <c r="AK1193" s="3">
        <v>40306</v>
      </c>
      <c r="AL1193" s="10">
        <f>YEAR(ufc_fights_2[[#This Row],[date]])</f>
        <v>2010</v>
      </c>
      <c r="AM1193" t="s">
        <v>4061</v>
      </c>
      <c r="AN1193">
        <v>92</v>
      </c>
      <c r="AO1193" t="s">
        <v>3913</v>
      </c>
      <c r="AP1193">
        <f>IF(ufc_fights_2[[#This Row],[winner]]="Red",ufc_fights_2[[#This Row],[r_fighter_id]],ufc_fights_2[[#This Row],[b_fighter_id]])</f>
        <v>706</v>
      </c>
      <c r="AQ1193" t="str">
        <f>_xlfn.XLOOKUP(ufc_fights_2[[#This Row],[winnerID]],ufc_fighters[id],ufc_fighters[fighter_name],"xxx",0,1)</f>
        <v>Marcus Davis</v>
      </c>
    </row>
    <row r="1194" spans="1:43">
      <c r="A1194">
        <v>706</v>
      </c>
      <c r="B1194">
        <v>494</v>
      </c>
      <c r="C1194">
        <f>_xlfn.XLOOKUP(ufc_fights_2[[#This Row],[r_fighter_id]],ufc_fighters[id],ufc_fighters[year],"xxx",0,1)</f>
        <v>1973</v>
      </c>
      <c r="D1194">
        <f>_xlfn.XLOOKUP(ufc_fights_2[[#This Row],[b_fighter_id]],ufc_fighters[id],ufc_fighters[year],"Prázdné",0,1)</f>
        <v>1972</v>
      </c>
      <c r="E1194" s="10">
        <f>YEAR(ufc_fights_2[[#This Row],[date]])-ufc_fights_2[[#This Row],[r_year]]</f>
        <v>33</v>
      </c>
      <c r="F1194" s="10">
        <f>YEAR(ufc_fights_2[[#This Row],[date]])-ufc_fights_2[[#This Row],[b_year]]</f>
        <v>34</v>
      </c>
      <c r="G1194">
        <v>1</v>
      </c>
      <c r="H1194">
        <v>0</v>
      </c>
      <c r="I1194">
        <v>0.50939999999999996</v>
      </c>
      <c r="J1194">
        <v>0.314</v>
      </c>
      <c r="K1194">
        <v>0.56559999999999999</v>
      </c>
      <c r="L1194">
        <v>0.38240000000000002</v>
      </c>
      <c r="M1194">
        <v>0.5</v>
      </c>
      <c r="N1194">
        <v>0</v>
      </c>
      <c r="O1194">
        <v>2</v>
      </c>
      <c r="P1194">
        <v>0</v>
      </c>
      <c r="Q1194">
        <v>0</v>
      </c>
      <c r="R1194">
        <v>1</v>
      </c>
      <c r="S1194" s="2">
        <v>1.9675925925925924E-3</v>
      </c>
      <c r="T1194" s="2">
        <v>1.0648148148148149E-3</v>
      </c>
      <c r="U1194">
        <v>0.44190000000000002</v>
      </c>
      <c r="V1194">
        <v>0.1429</v>
      </c>
      <c r="W1194">
        <v>0.7</v>
      </c>
      <c r="X1194">
        <v>0.9</v>
      </c>
      <c r="Y1194">
        <v>0.88239999999999996</v>
      </c>
      <c r="Z1194">
        <v>0.47310000000000002</v>
      </c>
      <c r="AA1194">
        <v>0.30559999999999998</v>
      </c>
      <c r="AB1194">
        <v>0.75</v>
      </c>
      <c r="AC1194">
        <v>0.4</v>
      </c>
      <c r="AD1194">
        <v>1</v>
      </c>
      <c r="AE1194">
        <v>0.33329999999999999</v>
      </c>
      <c r="AF1194" t="s">
        <v>3915</v>
      </c>
      <c r="AG1194" s="2">
        <v>3.472222222222222E-3</v>
      </c>
      <c r="AH1194" t="s">
        <v>3911</v>
      </c>
      <c r="AI1194">
        <v>3</v>
      </c>
      <c r="AJ1194" t="s">
        <v>3925</v>
      </c>
      <c r="AK1194" s="3">
        <v>39064</v>
      </c>
      <c r="AL1194" s="10">
        <f>YEAR(ufc_fights_2[[#This Row],[date]])</f>
        <v>2006</v>
      </c>
      <c r="AM1194" t="s">
        <v>4061</v>
      </c>
      <c r="AN1194">
        <v>116</v>
      </c>
      <c r="AO1194" t="s">
        <v>3913</v>
      </c>
      <c r="AP1194">
        <f>IF(ufc_fights_2[[#This Row],[winner]]="Red",ufc_fights_2[[#This Row],[r_fighter_id]],ufc_fights_2[[#This Row],[b_fighter_id]])</f>
        <v>706</v>
      </c>
      <c r="AQ1194" t="str">
        <f>_xlfn.XLOOKUP(ufc_fights_2[[#This Row],[winnerID]],ufc_fighters[id],ufc_fighters[fighter_name],"xxx",0,1)</f>
        <v>Marcus Davis</v>
      </c>
    </row>
    <row r="1195" spans="1:43">
      <c r="A1195">
        <v>1760</v>
      </c>
      <c r="B1195">
        <v>1914</v>
      </c>
      <c r="C1195">
        <f>_xlfn.XLOOKUP(ufc_fights_2[[#This Row],[r_fighter_id]],ufc_fighters[id],ufc_fighters[year],"xxx",0,1)</f>
        <v>1982</v>
      </c>
      <c r="D1195">
        <f>_xlfn.XLOOKUP(ufc_fights_2[[#This Row],[b_fighter_id]],ufc_fighters[id],ufc_fighters[year],"Prázdné",0,1)</f>
        <v>1987</v>
      </c>
      <c r="E1195" s="10">
        <f>YEAR(ufc_fights_2[[#This Row],[date]])-ufc_fights_2[[#This Row],[r_year]]</f>
        <v>38</v>
      </c>
      <c r="F1195" s="10">
        <f>YEAR(ufc_fights_2[[#This Row],[date]])-ufc_fights_2[[#This Row],[b_year]]</f>
        <v>33</v>
      </c>
      <c r="G1195">
        <v>0</v>
      </c>
      <c r="H1195">
        <v>0</v>
      </c>
      <c r="I1195">
        <v>0.57779999999999998</v>
      </c>
      <c r="J1195">
        <v>0.70450000000000002</v>
      </c>
      <c r="K1195">
        <v>0.6613</v>
      </c>
      <c r="L1195">
        <v>0.80559999999999998</v>
      </c>
      <c r="M1195">
        <v>0</v>
      </c>
      <c r="N1195">
        <v>0.57140000000000002</v>
      </c>
      <c r="O1195">
        <v>0</v>
      </c>
      <c r="P1195">
        <v>0</v>
      </c>
      <c r="Q1195">
        <v>1</v>
      </c>
      <c r="R1195">
        <v>0</v>
      </c>
      <c r="S1195" s="2">
        <v>1.0763888888888889E-3</v>
      </c>
      <c r="T1195" s="2">
        <v>5.7175925925925927E-3</v>
      </c>
      <c r="U1195">
        <v>0.5</v>
      </c>
      <c r="V1195">
        <v>0.59019999999999995</v>
      </c>
      <c r="W1195">
        <v>0.8</v>
      </c>
      <c r="X1195">
        <v>1</v>
      </c>
      <c r="Y1195">
        <v>1</v>
      </c>
      <c r="Z1195">
        <v>0.45450000000000002</v>
      </c>
      <c r="AA1195">
        <v>0.61899999999999999</v>
      </c>
      <c r="AB1195">
        <v>1</v>
      </c>
      <c r="AC1195">
        <v>0.88890000000000002</v>
      </c>
      <c r="AD1195">
        <v>0.83330000000000004</v>
      </c>
      <c r="AE1195">
        <v>1</v>
      </c>
      <c r="AF1195" t="s">
        <v>3915</v>
      </c>
      <c r="AG1195" s="2">
        <v>3.472222222222222E-3</v>
      </c>
      <c r="AH1195" t="s">
        <v>3911</v>
      </c>
      <c r="AI1195">
        <v>3</v>
      </c>
      <c r="AJ1195" t="s">
        <v>3924</v>
      </c>
      <c r="AK1195" s="3">
        <v>44072</v>
      </c>
      <c r="AL1195" s="10">
        <f>YEAR(ufc_fights_2[[#This Row],[date]])</f>
        <v>2020</v>
      </c>
      <c r="AM1195" t="s">
        <v>4061</v>
      </c>
      <c r="AN1195">
        <v>1</v>
      </c>
      <c r="AO1195" t="s">
        <v>3918</v>
      </c>
      <c r="AP1195">
        <f>IF(ufc_fights_2[[#This Row],[winner]]="Red",ufc_fights_2[[#This Row],[r_fighter_id]],ufc_fights_2[[#This Row],[b_fighter_id]])</f>
        <v>1914</v>
      </c>
      <c r="AQ1195" t="str">
        <f>_xlfn.XLOOKUP(ufc_fights_2[[#This Row],[winnerID]],ufc_fighters[id],ufc_fighters[fighter_name],"xxx",0,1)</f>
        <v>Neil Magny</v>
      </c>
    </row>
    <row r="1196" spans="1:43">
      <c r="A1196">
        <v>1932</v>
      </c>
      <c r="B1196">
        <v>878</v>
      </c>
      <c r="C1196">
        <f>_xlfn.XLOOKUP(ufc_fights_2[[#This Row],[r_fighter_id]],ufc_fighters[id],ufc_fighters[year],"xxx",0,1)</f>
        <v>1983</v>
      </c>
      <c r="D1196">
        <f>_xlfn.XLOOKUP(ufc_fights_2[[#This Row],[b_fighter_id]],ufc_fighters[id],ufc_fighters[year],"Prázdné",0,1)</f>
        <v>1986</v>
      </c>
      <c r="E1196" s="10">
        <f>YEAR(ufc_fights_2[[#This Row],[date]])-ufc_fights_2[[#This Row],[r_year]]</f>
        <v>32</v>
      </c>
      <c r="F1196" s="10">
        <f>YEAR(ufc_fights_2[[#This Row],[date]])-ufc_fights_2[[#This Row],[b_year]]</f>
        <v>29</v>
      </c>
      <c r="G1196">
        <v>0</v>
      </c>
      <c r="H1196">
        <v>0</v>
      </c>
      <c r="I1196">
        <v>0.63639999999999997</v>
      </c>
      <c r="J1196">
        <v>0.48859999999999998</v>
      </c>
      <c r="K1196">
        <v>0.79220000000000002</v>
      </c>
      <c r="L1196">
        <v>0.76380000000000003</v>
      </c>
      <c r="M1196">
        <v>0.54549999999999998</v>
      </c>
      <c r="N1196">
        <v>0.5</v>
      </c>
      <c r="O1196">
        <v>0</v>
      </c>
      <c r="P1196">
        <v>0</v>
      </c>
      <c r="Q1196">
        <v>1</v>
      </c>
      <c r="R1196">
        <v>0</v>
      </c>
      <c r="S1196" s="2">
        <v>6.9328703703703705E-3</v>
      </c>
      <c r="T1196" s="2">
        <v>8.6805555555555551E-4</v>
      </c>
      <c r="U1196">
        <v>0.53849999999999998</v>
      </c>
      <c r="V1196">
        <v>0.43059999999999998</v>
      </c>
      <c r="W1196">
        <v>1</v>
      </c>
      <c r="X1196">
        <v>1</v>
      </c>
      <c r="Y1196">
        <v>0.8</v>
      </c>
      <c r="Z1196">
        <v>0.44440000000000002</v>
      </c>
      <c r="AA1196">
        <v>0.3846</v>
      </c>
      <c r="AB1196">
        <v>0.75</v>
      </c>
      <c r="AC1196">
        <v>0.5333</v>
      </c>
      <c r="AD1196">
        <v>0.90910000000000002</v>
      </c>
      <c r="AE1196">
        <v>0.71430000000000005</v>
      </c>
      <c r="AF1196" t="s">
        <v>3915</v>
      </c>
      <c r="AG1196" s="2">
        <v>3.472222222222222E-3</v>
      </c>
      <c r="AH1196" t="s">
        <v>3911</v>
      </c>
      <c r="AI1196">
        <v>3</v>
      </c>
      <c r="AJ1196" t="s">
        <v>3957</v>
      </c>
      <c r="AK1196" s="3">
        <v>42049</v>
      </c>
      <c r="AL1196" s="10">
        <f>YEAR(ufc_fights_2[[#This Row],[date]])</f>
        <v>2015</v>
      </c>
      <c r="AM1196" t="s">
        <v>4020</v>
      </c>
      <c r="AN1196">
        <v>38</v>
      </c>
      <c r="AO1196" t="s">
        <v>3913</v>
      </c>
      <c r="AP1196">
        <f>IF(ufc_fights_2[[#This Row],[winner]]="Red",ufc_fights_2[[#This Row],[r_fighter_id]],ufc_fights_2[[#This Row],[b_fighter_id]])</f>
        <v>1932</v>
      </c>
      <c r="AQ1196" t="str">
        <f>_xlfn.XLOOKUP(ufc_fights_2[[#This Row],[winnerID]],ufc_fighters[id],ufc_fighters[fighter_name],"xxx",0,1)</f>
        <v>Zach Makovsky</v>
      </c>
    </row>
    <row r="1197" spans="1:43">
      <c r="A1197">
        <v>2058</v>
      </c>
      <c r="B1197">
        <v>1385</v>
      </c>
      <c r="C1197">
        <f>_xlfn.XLOOKUP(ufc_fights_2[[#This Row],[r_fighter_id]],ufc_fighters[id],ufc_fighters[year],"xxx",0,1)</f>
        <v>1984</v>
      </c>
      <c r="D1197">
        <f>_xlfn.XLOOKUP(ufc_fights_2[[#This Row],[b_fighter_id]],ufc_fighters[id],ufc_fighters[year],"Prázdné",0,1)</f>
        <v>1988</v>
      </c>
      <c r="E1197" s="10">
        <f>YEAR(ufc_fights_2[[#This Row],[date]])-ufc_fights_2[[#This Row],[r_year]]</f>
        <v>32</v>
      </c>
      <c r="F1197" s="10">
        <f>YEAR(ufc_fights_2[[#This Row],[date]])-ufc_fights_2[[#This Row],[b_year]]</f>
        <v>28</v>
      </c>
      <c r="G1197">
        <v>0</v>
      </c>
      <c r="H1197">
        <v>0</v>
      </c>
      <c r="I1197">
        <v>0.60170000000000001</v>
      </c>
      <c r="J1197">
        <v>0.41249999999999998</v>
      </c>
      <c r="K1197">
        <v>0.63080000000000003</v>
      </c>
      <c r="L1197">
        <v>0.43180000000000002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 s="2">
        <v>9.2592592592592588E-5</v>
      </c>
      <c r="T1197" s="2">
        <v>7.0601851851851847E-4</v>
      </c>
      <c r="U1197">
        <v>0.56440000000000001</v>
      </c>
      <c r="V1197">
        <v>0.35709999999999997</v>
      </c>
      <c r="W1197">
        <v>0.8</v>
      </c>
      <c r="X1197">
        <v>1</v>
      </c>
      <c r="Y1197">
        <v>0.8</v>
      </c>
      <c r="Z1197">
        <v>0.58699999999999997</v>
      </c>
      <c r="AA1197">
        <v>0.3836</v>
      </c>
      <c r="AB1197">
        <v>0.65380000000000005</v>
      </c>
      <c r="AC1197">
        <v>0.83330000000000004</v>
      </c>
      <c r="AD1197">
        <v>0</v>
      </c>
      <c r="AE1197">
        <v>0</v>
      </c>
      <c r="AF1197" t="s">
        <v>3910</v>
      </c>
      <c r="AG1197" s="2">
        <v>2.0370370370370369E-3</v>
      </c>
      <c r="AH1197" t="s">
        <v>3911</v>
      </c>
      <c r="AI1197">
        <v>3</v>
      </c>
      <c r="AJ1197" t="s">
        <v>3914</v>
      </c>
      <c r="AK1197" s="3">
        <v>42602</v>
      </c>
      <c r="AL1197" s="10">
        <f>YEAR(ufc_fights_2[[#This Row],[date]])</f>
        <v>2016</v>
      </c>
      <c r="AM1197" t="s">
        <v>4061</v>
      </c>
      <c r="AN1197">
        <v>1</v>
      </c>
      <c r="AO1197" t="s">
        <v>3913</v>
      </c>
      <c r="AP1197">
        <f>IF(ufc_fights_2[[#This Row],[winner]]="Red",ufc_fights_2[[#This Row],[r_fighter_id]],ufc_fights_2[[#This Row],[b_fighter_id]])</f>
        <v>2058</v>
      </c>
      <c r="AQ1197" t="str">
        <f>_xlfn.XLOOKUP(ufc_fights_2[[#This Row],[winnerID]],ufc_fighters[id],ufc_fighters[fighter_name],"xxx",0,1)</f>
        <v>Tim Means</v>
      </c>
    </row>
    <row r="1198" spans="1:43">
      <c r="A1198">
        <v>2058</v>
      </c>
      <c r="B1198">
        <v>2609</v>
      </c>
      <c r="C1198">
        <f>_xlfn.XLOOKUP(ufc_fights_2[[#This Row],[r_fighter_id]],ufc_fighters[id],ufc_fighters[year],"xxx",0,1)</f>
        <v>1984</v>
      </c>
      <c r="D1198">
        <f>_xlfn.XLOOKUP(ufc_fights_2[[#This Row],[b_fighter_id]],ufc_fighters[id],ufc_fighters[year],"Prázdné",0,1)</f>
        <v>1983</v>
      </c>
      <c r="E1198" s="10">
        <f>YEAR(ufc_fights_2[[#This Row],[date]])-ufc_fights_2[[#This Row],[r_year]]</f>
        <v>34</v>
      </c>
      <c r="F1198" s="10">
        <f>YEAR(ufc_fights_2[[#This Row],[date]])-ufc_fights_2[[#This Row],[b_year]]</f>
        <v>35</v>
      </c>
      <c r="G1198">
        <v>0</v>
      </c>
      <c r="H1198">
        <v>0</v>
      </c>
      <c r="I1198">
        <v>0.59379999999999999</v>
      </c>
      <c r="J1198">
        <v>0.5</v>
      </c>
      <c r="K1198">
        <v>0.66669999999999996</v>
      </c>
      <c r="L1198">
        <v>0.5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3.8194444444444446E-4</v>
      </c>
      <c r="T1198" s="2">
        <v>0</v>
      </c>
      <c r="U1198">
        <v>0.56669999999999998</v>
      </c>
      <c r="V1198">
        <v>0.54549999999999998</v>
      </c>
      <c r="W1198">
        <v>1</v>
      </c>
      <c r="X1198">
        <v>1</v>
      </c>
      <c r="Y1198">
        <v>0</v>
      </c>
      <c r="Z1198">
        <v>0.35709999999999997</v>
      </c>
      <c r="AA1198">
        <v>0.5</v>
      </c>
      <c r="AB1198">
        <v>0</v>
      </c>
      <c r="AC1198">
        <v>0</v>
      </c>
      <c r="AD1198">
        <v>0.77780000000000005</v>
      </c>
      <c r="AE1198">
        <v>0</v>
      </c>
      <c r="AF1198" t="s">
        <v>3910</v>
      </c>
      <c r="AG1198" s="2">
        <v>9.0277777777777774E-4</v>
      </c>
      <c r="AH1198" t="s">
        <v>3911</v>
      </c>
      <c r="AI1198">
        <v>3</v>
      </c>
      <c r="AJ1198" t="s">
        <v>3916</v>
      </c>
      <c r="AK1198" s="3">
        <v>43434</v>
      </c>
      <c r="AL1198" s="10">
        <f>YEAR(ufc_fights_2[[#This Row],[date]])</f>
        <v>2018</v>
      </c>
      <c r="AM1198" t="s">
        <v>4061</v>
      </c>
      <c r="AN1198">
        <v>1</v>
      </c>
      <c r="AO1198" t="s">
        <v>3913</v>
      </c>
      <c r="AP1198">
        <f>IF(ufc_fights_2[[#This Row],[winner]]="Red",ufc_fights_2[[#This Row],[r_fighter_id]],ufc_fights_2[[#This Row],[b_fighter_id]])</f>
        <v>2058</v>
      </c>
      <c r="AQ1198" t="str">
        <f>_xlfn.XLOOKUP(ufc_fights_2[[#This Row],[winnerID]],ufc_fighters[id],ufc_fighters[fighter_name],"xxx",0,1)</f>
        <v>Tim Means</v>
      </c>
    </row>
    <row r="1199" spans="1:43">
      <c r="A1199">
        <v>2465</v>
      </c>
      <c r="B1199">
        <v>3459</v>
      </c>
      <c r="C1199">
        <f>_xlfn.XLOOKUP(ufc_fights_2[[#This Row],[r_fighter_id]],ufc_fighters[id],ufc_fighters[year],"xxx",0,1)</f>
        <v>1989</v>
      </c>
      <c r="D1199">
        <f>_xlfn.XLOOKUP(ufc_fights_2[[#This Row],[b_fighter_id]],ufc_fighters[id],ufc_fighters[year],"Prázdné",0,1)</f>
        <v>1984</v>
      </c>
      <c r="E1199" s="10">
        <f>YEAR(ufc_fights_2[[#This Row],[date]])-ufc_fights_2[[#This Row],[r_year]]</f>
        <v>26</v>
      </c>
      <c r="F1199" s="10">
        <f>YEAR(ufc_fights_2[[#This Row],[date]])-ufc_fights_2[[#This Row],[b_year]]</f>
        <v>31</v>
      </c>
      <c r="G1199">
        <v>0</v>
      </c>
      <c r="H1199">
        <v>0</v>
      </c>
      <c r="I1199">
        <v>0.5</v>
      </c>
      <c r="J1199">
        <v>0.37780000000000002</v>
      </c>
      <c r="K1199">
        <v>0.68140000000000001</v>
      </c>
      <c r="L1199">
        <v>0.54290000000000005</v>
      </c>
      <c r="M1199">
        <v>0.75</v>
      </c>
      <c r="N1199">
        <v>0.2727</v>
      </c>
      <c r="O1199">
        <v>0</v>
      </c>
      <c r="P1199">
        <v>0</v>
      </c>
      <c r="Q1199">
        <v>0</v>
      </c>
      <c r="R1199">
        <v>0</v>
      </c>
      <c r="S1199" s="2">
        <v>2.1643518518518518E-3</v>
      </c>
      <c r="T1199" s="2">
        <v>6.9212962962962961E-3</v>
      </c>
      <c r="U1199">
        <v>0.375</v>
      </c>
      <c r="V1199">
        <v>0.25</v>
      </c>
      <c r="W1199">
        <v>0.73680000000000001</v>
      </c>
      <c r="X1199">
        <v>1</v>
      </c>
      <c r="Y1199">
        <v>0.5</v>
      </c>
      <c r="Z1199">
        <v>0.25</v>
      </c>
      <c r="AA1199">
        <v>0.2</v>
      </c>
      <c r="AB1199">
        <v>0.8</v>
      </c>
      <c r="AC1199">
        <v>0.4667</v>
      </c>
      <c r="AD1199">
        <v>0.75</v>
      </c>
      <c r="AE1199">
        <v>0</v>
      </c>
      <c r="AF1199" t="s">
        <v>3915</v>
      </c>
      <c r="AG1199" s="2">
        <v>3.472222222222222E-3</v>
      </c>
      <c r="AH1199" t="s">
        <v>3911</v>
      </c>
      <c r="AI1199">
        <v>3</v>
      </c>
      <c r="AJ1199" t="s">
        <v>3976</v>
      </c>
      <c r="AK1199" s="3">
        <v>42105</v>
      </c>
      <c r="AL1199" s="10">
        <f>YEAR(ufc_fights_2[[#This Row],[date]])</f>
        <v>2015</v>
      </c>
      <c r="AM1199" t="s">
        <v>4061</v>
      </c>
      <c r="AN1199">
        <v>140</v>
      </c>
      <c r="AO1199" t="s">
        <v>3913</v>
      </c>
      <c r="AP1199">
        <f>IF(ufc_fights_2[[#This Row],[winner]]="Red",ufc_fights_2[[#This Row],[r_fighter_id]],ufc_fights_2[[#This Row],[b_fighter_id]])</f>
        <v>2465</v>
      </c>
      <c r="AQ1199" t="str">
        <f>_xlfn.XLOOKUP(ufc_fights_2[[#This Row],[winnerID]],ufc_fighters[id],ufc_fighters[fighter_name],"xxx",0,1)</f>
        <v>Pawel Pawlak</v>
      </c>
    </row>
    <row r="1200" spans="1:43">
      <c r="A1200">
        <v>2058</v>
      </c>
      <c r="B1200">
        <v>3111</v>
      </c>
      <c r="C1200">
        <f>_xlfn.XLOOKUP(ufc_fights_2[[#This Row],[r_fighter_id]],ufc_fighters[id],ufc_fighters[year],"xxx",0,1)</f>
        <v>1984</v>
      </c>
      <c r="D1200">
        <f>_xlfn.XLOOKUP(ufc_fights_2[[#This Row],[b_fighter_id]],ufc_fighters[id],ufc_fighters[year],"Prázdné",0,1)</f>
        <v>1993</v>
      </c>
      <c r="E1200" s="10">
        <f>YEAR(ufc_fights_2[[#This Row],[date]])-ufc_fights_2[[#This Row],[r_year]]</f>
        <v>36</v>
      </c>
      <c r="F1200" s="10">
        <f>YEAR(ufc_fights_2[[#This Row],[date]])-ufc_fights_2[[#This Row],[b_year]]</f>
        <v>27</v>
      </c>
      <c r="G1200">
        <v>1</v>
      </c>
      <c r="H1200">
        <v>0</v>
      </c>
      <c r="I1200">
        <v>0.57820000000000005</v>
      </c>
      <c r="J1200">
        <v>0.441</v>
      </c>
      <c r="K1200">
        <v>0.66669999999999996</v>
      </c>
      <c r="L1200">
        <v>0.47089999999999999</v>
      </c>
      <c r="M1200">
        <v>0.33329999999999999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4.2476851851851851E-3</v>
      </c>
      <c r="T1200" s="2">
        <v>4.6296296296296294E-5</v>
      </c>
      <c r="U1200">
        <v>0.4783</v>
      </c>
      <c r="V1200">
        <v>0.38840000000000002</v>
      </c>
      <c r="W1200">
        <v>0.92</v>
      </c>
      <c r="X1200">
        <v>1</v>
      </c>
      <c r="Y1200">
        <v>1</v>
      </c>
      <c r="Z1200">
        <v>0.53039999999999998</v>
      </c>
      <c r="AA1200">
        <v>0.44030000000000002</v>
      </c>
      <c r="AB1200">
        <v>0.75860000000000005</v>
      </c>
      <c r="AC1200">
        <v>0.5</v>
      </c>
      <c r="AD1200">
        <v>0.66669999999999996</v>
      </c>
      <c r="AE1200">
        <v>0</v>
      </c>
      <c r="AF1200" t="s">
        <v>3915</v>
      </c>
      <c r="AG1200" s="2">
        <v>3.472222222222222E-3</v>
      </c>
      <c r="AH1200" t="s">
        <v>3911</v>
      </c>
      <c r="AI1200">
        <v>3</v>
      </c>
      <c r="AJ1200" t="s">
        <v>3924</v>
      </c>
      <c r="AK1200" s="3">
        <v>44051</v>
      </c>
      <c r="AL1200" s="10">
        <f>YEAR(ufc_fights_2[[#This Row],[date]])</f>
        <v>2020</v>
      </c>
      <c r="AM1200" t="s">
        <v>4061</v>
      </c>
      <c r="AN1200">
        <v>1</v>
      </c>
      <c r="AO1200" t="s">
        <v>3913</v>
      </c>
      <c r="AP1200">
        <f>IF(ufc_fights_2[[#This Row],[winner]]="Red",ufc_fights_2[[#This Row],[r_fighter_id]],ufc_fights_2[[#This Row],[b_fighter_id]])</f>
        <v>2058</v>
      </c>
      <c r="AQ1200" t="str">
        <f>_xlfn.XLOOKUP(ufc_fights_2[[#This Row],[winnerID]],ufc_fighters[id],ufc_fighters[fighter_name],"xxx",0,1)</f>
        <v>Tim Means</v>
      </c>
    </row>
    <row r="1201" spans="1:43">
      <c r="A1201">
        <v>1319</v>
      </c>
      <c r="B1201">
        <v>1914</v>
      </c>
      <c r="C1201">
        <f>_xlfn.XLOOKUP(ufc_fights_2[[#This Row],[r_fighter_id]],ufc_fighters[id],ufc_fighters[year],"xxx",0,1)</f>
        <v>1983</v>
      </c>
      <c r="D1201">
        <f>_xlfn.XLOOKUP(ufc_fights_2[[#This Row],[b_fighter_id]],ufc_fighters[id],ufc_fighters[year],"Prázdné",0,1)</f>
        <v>1987</v>
      </c>
      <c r="E1201" s="10">
        <f>YEAR(ufc_fights_2[[#This Row],[date]])-ufc_fights_2[[#This Row],[r_year]]</f>
        <v>33</v>
      </c>
      <c r="F1201" s="10">
        <f>YEAR(ufc_fights_2[[#This Row],[date]])-ufc_fights_2[[#This Row],[b_year]]</f>
        <v>29</v>
      </c>
      <c r="G1201">
        <v>0</v>
      </c>
      <c r="H1201">
        <v>0</v>
      </c>
      <c r="I1201">
        <v>0.5</v>
      </c>
      <c r="J1201">
        <v>0.54949999999999999</v>
      </c>
      <c r="K1201">
        <v>0.68420000000000003</v>
      </c>
      <c r="L1201">
        <v>0.69059999999999999</v>
      </c>
      <c r="M1201">
        <v>0.85709999999999997</v>
      </c>
      <c r="N1201">
        <v>1</v>
      </c>
      <c r="O1201">
        <v>0</v>
      </c>
      <c r="P1201">
        <v>2</v>
      </c>
      <c r="Q1201">
        <v>0</v>
      </c>
      <c r="R1201">
        <v>0</v>
      </c>
      <c r="S1201" s="2">
        <v>6.9444444444444441E-3</v>
      </c>
      <c r="T1201" s="2">
        <v>1.1574074074074073E-5</v>
      </c>
      <c r="U1201">
        <v>0.35709999999999997</v>
      </c>
      <c r="V1201">
        <v>0.45760000000000001</v>
      </c>
      <c r="W1201">
        <v>1</v>
      </c>
      <c r="X1201">
        <v>1</v>
      </c>
      <c r="Y1201">
        <v>0.77780000000000005</v>
      </c>
      <c r="Z1201">
        <v>0.45</v>
      </c>
      <c r="AA1201">
        <v>0.45590000000000003</v>
      </c>
      <c r="AB1201">
        <v>0.2</v>
      </c>
      <c r="AC1201">
        <v>1</v>
      </c>
      <c r="AD1201">
        <v>0.72729999999999995</v>
      </c>
      <c r="AE1201">
        <v>0.81820000000000004</v>
      </c>
      <c r="AF1201" t="s">
        <v>3915</v>
      </c>
      <c r="AG1201" s="2">
        <v>3.472222222222222E-3</v>
      </c>
      <c r="AH1201" t="s">
        <v>3911</v>
      </c>
      <c r="AI1201">
        <v>3</v>
      </c>
      <c r="AJ1201" t="s">
        <v>3925</v>
      </c>
      <c r="AK1201" s="3">
        <v>42734</v>
      </c>
      <c r="AL1201" s="10">
        <f>YEAR(ufc_fights_2[[#This Row],[date]])</f>
        <v>2016</v>
      </c>
      <c r="AM1201" t="s">
        <v>4061</v>
      </c>
      <c r="AN1201">
        <v>1</v>
      </c>
      <c r="AO1201" t="s">
        <v>3918</v>
      </c>
      <c r="AP1201">
        <f>IF(ufc_fights_2[[#This Row],[winner]]="Red",ufc_fights_2[[#This Row],[r_fighter_id]],ufc_fights_2[[#This Row],[b_fighter_id]])</f>
        <v>1914</v>
      </c>
      <c r="AQ1201" t="str">
        <f>_xlfn.XLOOKUP(ufc_fights_2[[#This Row],[winnerID]],ufc_fighters[id],ufc_fighters[fighter_name],"xxx",0,1)</f>
        <v>Neil Magny</v>
      </c>
    </row>
    <row r="1202" spans="1:43">
      <c r="A1202">
        <v>2026</v>
      </c>
      <c r="B1202">
        <v>1899</v>
      </c>
      <c r="C1202">
        <f>_xlfn.XLOOKUP(ufc_fights_2[[#This Row],[r_fighter_id]],ufc_fighters[id],ufc_fighters[year],"xxx",0,1)</f>
        <v>1986</v>
      </c>
      <c r="D1202">
        <f>_xlfn.XLOOKUP(ufc_fights_2[[#This Row],[b_fighter_id]],ufc_fighters[id],ufc_fighters[year],"Prázdné",0,1)</f>
        <v>0</v>
      </c>
      <c r="E1202" s="10">
        <f>YEAR(ufc_fights_2[[#This Row],[date]])-ufc_fights_2[[#This Row],[r_year]]</f>
        <v>23</v>
      </c>
      <c r="F1202" s="10">
        <f>YEAR(ufc_fights_2[[#This Row],[date]])-ufc_fights_2[[#This Row],[b_year]]</f>
        <v>2009</v>
      </c>
      <c r="G1202">
        <v>0</v>
      </c>
      <c r="H1202">
        <v>0</v>
      </c>
      <c r="I1202">
        <v>0.52170000000000005</v>
      </c>
      <c r="J1202">
        <v>0</v>
      </c>
      <c r="K1202">
        <v>0.60609999999999997</v>
      </c>
      <c r="L1202">
        <v>0.75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2.3379629629629631E-3</v>
      </c>
      <c r="T1202" s="2">
        <v>0</v>
      </c>
      <c r="U1202">
        <v>0.52170000000000005</v>
      </c>
      <c r="V1202">
        <v>0</v>
      </c>
      <c r="W1202">
        <v>0</v>
      </c>
      <c r="X1202">
        <v>0</v>
      </c>
      <c r="Y1202">
        <v>0</v>
      </c>
      <c r="Z1202">
        <v>0.5</v>
      </c>
      <c r="AA1202">
        <v>0</v>
      </c>
      <c r="AB1202">
        <v>0</v>
      </c>
      <c r="AC1202">
        <v>0</v>
      </c>
      <c r="AD1202">
        <v>0.52380000000000004</v>
      </c>
      <c r="AE1202">
        <v>0</v>
      </c>
      <c r="AF1202" t="s">
        <v>3910</v>
      </c>
      <c r="AG1202" s="2">
        <v>2.488425925925926E-3</v>
      </c>
      <c r="AH1202" t="s">
        <v>3911</v>
      </c>
      <c r="AI1202">
        <v>3</v>
      </c>
      <c r="AJ1202" t="s">
        <v>3949</v>
      </c>
      <c r="AK1202" s="3">
        <v>39879</v>
      </c>
      <c r="AL1202" s="10">
        <f>YEAR(ufc_fights_2[[#This Row],[date]])</f>
        <v>2009</v>
      </c>
      <c r="AM1202" t="s">
        <v>4061</v>
      </c>
      <c r="AN1202">
        <v>143</v>
      </c>
      <c r="AO1202" t="s">
        <v>3913</v>
      </c>
      <c r="AP1202">
        <f>IF(ufc_fights_2[[#This Row],[winner]]="Red",ufc_fights_2[[#This Row],[r_fighter_id]],ufc_fights_2[[#This Row],[b_fighter_id]])</f>
        <v>2026</v>
      </c>
      <c r="AQ1202" t="str">
        <f>_xlfn.XLOOKUP(ufc_fights_2[[#This Row],[winnerID]],ufc_fighters[id],ufc_fighters[fighter_name],"xxx",0,1)</f>
        <v>Tamdan McCrory</v>
      </c>
    </row>
    <row r="1203" spans="1:43">
      <c r="A1203">
        <v>2915</v>
      </c>
      <c r="B1203">
        <v>2471</v>
      </c>
      <c r="C1203">
        <f>_xlfn.XLOOKUP(ufc_fights_2[[#This Row],[r_fighter_id]],ufc_fighters[id],ufc_fighters[year],"xxx",0,1)</f>
        <v>1989</v>
      </c>
      <c r="D1203">
        <f>_xlfn.XLOOKUP(ufc_fights_2[[#This Row],[b_fighter_id]],ufc_fighters[id],ufc_fighters[year],"Prázdné",0,1)</f>
        <v>1993</v>
      </c>
      <c r="E1203" s="10">
        <f>YEAR(ufc_fights_2[[#This Row],[date]])-ufc_fights_2[[#This Row],[r_year]]</f>
        <v>29</v>
      </c>
      <c r="F1203" s="10">
        <f>YEAR(ufc_fights_2[[#This Row],[date]])-ufc_fights_2[[#This Row],[b_year]]</f>
        <v>25</v>
      </c>
      <c r="G1203">
        <v>1</v>
      </c>
      <c r="H1203">
        <v>0</v>
      </c>
      <c r="I1203">
        <v>0.37419999999999998</v>
      </c>
      <c r="J1203">
        <v>0.37430000000000002</v>
      </c>
      <c r="K1203">
        <v>0.39369999999999999</v>
      </c>
      <c r="L1203">
        <v>0.37569999999999998</v>
      </c>
      <c r="M1203">
        <v>0</v>
      </c>
      <c r="N1203">
        <v>0.75</v>
      </c>
      <c r="O1203">
        <v>0</v>
      </c>
      <c r="P1203">
        <v>0</v>
      </c>
      <c r="Q1203">
        <v>0</v>
      </c>
      <c r="R1203">
        <v>0</v>
      </c>
      <c r="S1203" s="2">
        <v>1.1574074074074073E-5</v>
      </c>
      <c r="T1203" s="2">
        <v>9.9537037037037042E-4</v>
      </c>
      <c r="U1203">
        <v>0.30769999999999997</v>
      </c>
      <c r="V1203">
        <v>0.28470000000000001</v>
      </c>
      <c r="W1203">
        <v>0.4103</v>
      </c>
      <c r="X1203">
        <v>0.83330000000000004</v>
      </c>
      <c r="Y1203">
        <v>0.85709999999999997</v>
      </c>
      <c r="Z1203">
        <v>0.36180000000000001</v>
      </c>
      <c r="AA1203">
        <v>0.36930000000000002</v>
      </c>
      <c r="AB1203">
        <v>1</v>
      </c>
      <c r="AC1203">
        <v>0</v>
      </c>
      <c r="AD1203">
        <v>1</v>
      </c>
      <c r="AE1203">
        <v>0.66669999999999996</v>
      </c>
      <c r="AF1203" t="s">
        <v>3922</v>
      </c>
      <c r="AG1203" s="2">
        <v>3.472222222222222E-3</v>
      </c>
      <c r="AH1203" t="s">
        <v>3911</v>
      </c>
      <c r="AI1203">
        <v>3</v>
      </c>
      <c r="AJ1203" t="s">
        <v>3961</v>
      </c>
      <c r="AK1203" s="3">
        <v>43247</v>
      </c>
      <c r="AL1203" s="10">
        <f>YEAR(ufc_fights_2[[#This Row],[date]])</f>
        <v>2018</v>
      </c>
      <c r="AM1203" t="s">
        <v>4061</v>
      </c>
      <c r="AN1203">
        <v>99</v>
      </c>
      <c r="AO1203" t="s">
        <v>3918</v>
      </c>
      <c r="AP1203">
        <f>IF(ufc_fights_2[[#This Row],[winner]]="Red",ufc_fights_2[[#This Row],[r_fighter_id]],ufc_fights_2[[#This Row],[b_fighter_id]])</f>
        <v>2471</v>
      </c>
      <c r="AQ1203" t="str">
        <f>_xlfn.XLOOKUP(ufc_fights_2[[#This Row],[winnerID]],ufc_fighters[id],ufc_fighters[fighter_name],"xxx",0,1)</f>
        <v>Carlo Pedersoli Jr.</v>
      </c>
    </row>
    <row r="1204" spans="1:43">
      <c r="A1204">
        <v>184</v>
      </c>
      <c r="B1204">
        <v>2280</v>
      </c>
      <c r="C1204">
        <f>_xlfn.XLOOKUP(ufc_fights_2[[#This Row],[r_fighter_id]],ufc_fighters[id],ufc_fighters[year],"xxx",0,1)</f>
        <v>1984</v>
      </c>
      <c r="D1204">
        <f>_xlfn.XLOOKUP(ufc_fights_2[[#This Row],[b_fighter_id]],ufc_fighters[id],ufc_fighters[year],"Prázdné",0,1)</f>
        <v>1996</v>
      </c>
      <c r="E1204" s="10">
        <f>YEAR(ufc_fights_2[[#This Row],[date]])-ufc_fights_2[[#This Row],[r_year]]</f>
        <v>35</v>
      </c>
      <c r="F1204" s="10">
        <f>YEAR(ufc_fights_2[[#This Row],[date]])-ufc_fights_2[[#This Row],[b_year]]</f>
        <v>23</v>
      </c>
      <c r="G1204">
        <v>0</v>
      </c>
      <c r="H1204">
        <v>0</v>
      </c>
      <c r="I1204">
        <v>0.125</v>
      </c>
      <c r="J1204">
        <v>0.54759999999999998</v>
      </c>
      <c r="K1204">
        <v>0.1429</v>
      </c>
      <c r="L1204">
        <v>0.6835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 s="2">
        <v>0</v>
      </c>
      <c r="T1204" s="2">
        <v>3.9814814814814817E-3</v>
      </c>
      <c r="U1204">
        <v>0.1124</v>
      </c>
      <c r="V1204">
        <v>0.42249999999999999</v>
      </c>
      <c r="W1204">
        <v>0.4</v>
      </c>
      <c r="X1204">
        <v>0</v>
      </c>
      <c r="Y1204">
        <v>0.7742</v>
      </c>
      <c r="Z1204">
        <v>0.1263</v>
      </c>
      <c r="AA1204">
        <v>0.5575</v>
      </c>
      <c r="AB1204">
        <v>0</v>
      </c>
      <c r="AC1204">
        <v>0</v>
      </c>
      <c r="AD1204">
        <v>0</v>
      </c>
      <c r="AE1204">
        <v>0.46150000000000002</v>
      </c>
      <c r="AF1204" t="s">
        <v>3915</v>
      </c>
      <c r="AG1204" s="2">
        <v>3.472222222222222E-3</v>
      </c>
      <c r="AH1204" t="s">
        <v>3911</v>
      </c>
      <c r="AI1204">
        <v>3</v>
      </c>
      <c r="AJ1204" t="s">
        <v>3931</v>
      </c>
      <c r="AK1204" s="3">
        <v>43736</v>
      </c>
      <c r="AL1204" s="10">
        <f>YEAR(ufc_fights_2[[#This Row],[date]])</f>
        <v>2019</v>
      </c>
      <c r="AM1204" t="s">
        <v>4061</v>
      </c>
      <c r="AN1204">
        <v>102</v>
      </c>
      <c r="AO1204" t="s">
        <v>3918</v>
      </c>
      <c r="AP1204">
        <f>IF(ufc_fights_2[[#This Row],[winner]]="Red",ufc_fights_2[[#This Row],[r_fighter_id]],ufc_fights_2[[#This Row],[b_fighter_id]])</f>
        <v>2280</v>
      </c>
      <c r="AQ1204" t="str">
        <f>_xlfn.XLOOKUP(ufc_fights_2[[#This Row],[winnerID]],ufc_fighters[id],ufc_fighters[fighter_name],"xxx",0,1)</f>
        <v>Ismail Naurdiev</v>
      </c>
    </row>
    <row r="1205" spans="1:43">
      <c r="A1205">
        <v>2571</v>
      </c>
      <c r="B1205">
        <v>2280</v>
      </c>
      <c r="C1205">
        <f>_xlfn.XLOOKUP(ufc_fights_2[[#This Row],[r_fighter_id]],ufc_fighters[id],ufc_fighters[year],"xxx",0,1)</f>
        <v>1981</v>
      </c>
      <c r="D1205">
        <f>_xlfn.XLOOKUP(ufc_fights_2[[#This Row],[b_fighter_id]],ufc_fighters[id],ufc_fighters[year],"Prázdné",0,1)</f>
        <v>1996</v>
      </c>
      <c r="E1205" s="10">
        <f>YEAR(ufc_fights_2[[#This Row],[date]])-ufc_fights_2[[#This Row],[r_year]]</f>
        <v>38</v>
      </c>
      <c r="F1205" s="10">
        <f>YEAR(ufc_fights_2[[#This Row],[date]])-ufc_fights_2[[#This Row],[b_year]]</f>
        <v>23</v>
      </c>
      <c r="G1205">
        <v>0</v>
      </c>
      <c r="H1205">
        <v>0</v>
      </c>
      <c r="I1205">
        <v>0.42859999999999998</v>
      </c>
      <c r="J1205">
        <v>0.61170000000000002</v>
      </c>
      <c r="K1205">
        <v>0.53190000000000004</v>
      </c>
      <c r="L1205">
        <v>0.66879999999999995</v>
      </c>
      <c r="M1205">
        <v>0.23080000000000001</v>
      </c>
      <c r="N1205">
        <v>0</v>
      </c>
      <c r="O1205">
        <v>0</v>
      </c>
      <c r="P1205">
        <v>1</v>
      </c>
      <c r="Q1205">
        <v>1</v>
      </c>
      <c r="R1205">
        <v>2</v>
      </c>
      <c r="S1205" s="2">
        <v>4.1550925925925922E-3</v>
      </c>
      <c r="T1205" s="2">
        <v>2.650462962962963E-3</v>
      </c>
      <c r="U1205">
        <v>0.37930000000000003</v>
      </c>
      <c r="V1205">
        <v>0.51429999999999998</v>
      </c>
      <c r="W1205">
        <v>0.5</v>
      </c>
      <c r="X1205">
        <v>1</v>
      </c>
      <c r="Y1205">
        <v>0.76470000000000005</v>
      </c>
      <c r="Z1205">
        <v>0.36670000000000003</v>
      </c>
      <c r="AA1205">
        <v>0.51429999999999998</v>
      </c>
      <c r="AB1205">
        <v>1</v>
      </c>
      <c r="AC1205">
        <v>0.85709999999999997</v>
      </c>
      <c r="AD1205">
        <v>0.75</v>
      </c>
      <c r="AE1205">
        <v>0.80769999999999997</v>
      </c>
      <c r="AF1205" t="s">
        <v>3915</v>
      </c>
      <c r="AG1205" s="2">
        <v>3.472222222222222E-3</v>
      </c>
      <c r="AH1205" t="s">
        <v>3911</v>
      </c>
      <c r="AI1205">
        <v>3</v>
      </c>
      <c r="AJ1205" t="s">
        <v>3931</v>
      </c>
      <c r="AK1205" s="3">
        <v>43519</v>
      </c>
      <c r="AL1205" s="10">
        <f>YEAR(ufc_fights_2[[#This Row],[date]])</f>
        <v>2019</v>
      </c>
      <c r="AM1205" t="s">
        <v>4061</v>
      </c>
      <c r="AN1205">
        <v>110</v>
      </c>
      <c r="AO1205" t="s">
        <v>3918</v>
      </c>
      <c r="AP1205">
        <f>IF(ufc_fights_2[[#This Row],[winner]]="Red",ufc_fights_2[[#This Row],[r_fighter_id]],ufc_fights_2[[#This Row],[b_fighter_id]])</f>
        <v>2280</v>
      </c>
      <c r="AQ1205" t="str">
        <f>_xlfn.XLOOKUP(ufc_fights_2[[#This Row],[winnerID]],ufc_fighters[id],ufc_fighters[fighter_name],"xxx",0,1)</f>
        <v>Ismail Naurdiev</v>
      </c>
    </row>
    <row r="1206" spans="1:43">
      <c r="A1206">
        <v>1697</v>
      </c>
      <c r="B1206">
        <v>1825</v>
      </c>
      <c r="C1206">
        <f>_xlfn.XLOOKUP(ufc_fights_2[[#This Row],[r_fighter_id]],ufc_fighters[id],ufc_fighters[year],"xxx",0,1)</f>
        <v>1987</v>
      </c>
      <c r="D1206">
        <f>_xlfn.XLOOKUP(ufc_fights_2[[#This Row],[b_fighter_id]],ufc_fighters[id],ufc_fighters[year],"Prázdné",0,1)</f>
        <v>1985</v>
      </c>
      <c r="E1206" s="10">
        <f>YEAR(ufc_fights_2[[#This Row],[date]])-ufc_fights_2[[#This Row],[r_year]]</f>
        <v>26</v>
      </c>
      <c r="F1206" s="10">
        <f>YEAR(ufc_fights_2[[#This Row],[date]])-ufc_fights_2[[#This Row],[b_year]]</f>
        <v>28</v>
      </c>
      <c r="G1206">
        <v>0</v>
      </c>
      <c r="H1206">
        <v>2</v>
      </c>
      <c r="I1206">
        <v>0.35589999999999999</v>
      </c>
      <c r="J1206">
        <v>0.34670000000000001</v>
      </c>
      <c r="K1206">
        <v>0.35589999999999999</v>
      </c>
      <c r="L1206">
        <v>0.34670000000000001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 s="2">
        <v>0</v>
      </c>
      <c r="T1206" s="2">
        <v>1.5046296296296297E-4</v>
      </c>
      <c r="U1206">
        <v>0.26</v>
      </c>
      <c r="V1206">
        <v>0.33800000000000002</v>
      </c>
      <c r="W1206">
        <v>1</v>
      </c>
      <c r="X1206">
        <v>0.875</v>
      </c>
      <c r="Y1206">
        <v>0</v>
      </c>
      <c r="Z1206">
        <v>0.35589999999999999</v>
      </c>
      <c r="AA1206">
        <v>0.2419</v>
      </c>
      <c r="AB1206">
        <v>0</v>
      </c>
      <c r="AC1206">
        <v>1</v>
      </c>
      <c r="AD1206">
        <v>0</v>
      </c>
      <c r="AE1206">
        <v>0.8</v>
      </c>
      <c r="AF1206" t="s">
        <v>3910</v>
      </c>
      <c r="AG1206" s="2">
        <v>2.7546296296296294E-3</v>
      </c>
      <c r="AH1206" t="s">
        <v>3911</v>
      </c>
      <c r="AI1206">
        <v>3</v>
      </c>
      <c r="AJ1206" t="s">
        <v>3964</v>
      </c>
      <c r="AK1206" s="3">
        <v>41517</v>
      </c>
      <c r="AL1206" s="10">
        <f>YEAR(ufc_fights_2[[#This Row],[date]])</f>
        <v>2013</v>
      </c>
      <c r="AM1206" t="s">
        <v>4061</v>
      </c>
      <c r="AN1206">
        <v>107</v>
      </c>
      <c r="AO1206" t="s">
        <v>3918</v>
      </c>
      <c r="AP1206">
        <f>IF(ufc_fights_2[[#This Row],[winner]]="Red",ufc_fights_2[[#This Row],[r_fighter_id]],ufc_fights_2[[#This Row],[b_fighter_id]])</f>
        <v>1825</v>
      </c>
      <c r="AQ1206" t="str">
        <f>_xlfn.XLOOKUP(ufc_fights_2[[#This Row],[winnerID]],ufc_fighters[id],ufc_fighters[fighter_name],"xxx",0,1)</f>
        <v>Hyun Gyu Lim</v>
      </c>
    </row>
    <row r="1207" spans="1:43">
      <c r="A1207">
        <v>1228</v>
      </c>
      <c r="B1207">
        <v>1825</v>
      </c>
      <c r="C1207">
        <f>_xlfn.XLOOKUP(ufc_fights_2[[#This Row],[r_fighter_id]],ufc_fighters[id],ufc_fighters[year],"xxx",0,1)</f>
        <v>1983</v>
      </c>
      <c r="D1207">
        <f>_xlfn.XLOOKUP(ufc_fights_2[[#This Row],[b_fighter_id]],ufc_fighters[id],ufc_fighters[year],"Prázdné",0,1)</f>
        <v>1985</v>
      </c>
      <c r="E1207" s="10">
        <f>YEAR(ufc_fights_2[[#This Row],[date]])-ufc_fights_2[[#This Row],[r_year]]</f>
        <v>30</v>
      </c>
      <c r="F1207" s="10">
        <f>YEAR(ufc_fights_2[[#This Row],[date]])-ufc_fights_2[[#This Row],[b_year]]</f>
        <v>28</v>
      </c>
      <c r="G1207">
        <v>0</v>
      </c>
      <c r="H1207">
        <v>1</v>
      </c>
      <c r="I1207">
        <v>0.47470000000000001</v>
      </c>
      <c r="J1207">
        <v>0.4627</v>
      </c>
      <c r="K1207">
        <v>0.45689999999999997</v>
      </c>
      <c r="L1207">
        <v>0.4667</v>
      </c>
      <c r="M1207">
        <v>0.16669999999999999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7.407407407407407E-4</v>
      </c>
      <c r="T1207" s="2">
        <v>2.3148148148148147E-5</v>
      </c>
      <c r="U1207">
        <v>0.31819999999999998</v>
      </c>
      <c r="V1207">
        <v>0.37609999999999999</v>
      </c>
      <c r="W1207">
        <v>0.81820000000000004</v>
      </c>
      <c r="X1207">
        <v>0.77270000000000005</v>
      </c>
      <c r="Y1207">
        <v>1</v>
      </c>
      <c r="Z1207">
        <v>0.47960000000000003</v>
      </c>
      <c r="AA1207">
        <v>0.45450000000000002</v>
      </c>
      <c r="AB1207">
        <v>0</v>
      </c>
      <c r="AC1207">
        <v>0</v>
      </c>
      <c r="AD1207">
        <v>0</v>
      </c>
      <c r="AE1207">
        <v>1</v>
      </c>
      <c r="AF1207" t="s">
        <v>3910</v>
      </c>
      <c r="AG1207" s="2">
        <v>2.7777777777777779E-3</v>
      </c>
      <c r="AH1207" t="s">
        <v>3911</v>
      </c>
      <c r="AI1207">
        <v>3</v>
      </c>
      <c r="AJ1207" t="s">
        <v>3975</v>
      </c>
      <c r="AK1207" s="3">
        <v>41335</v>
      </c>
      <c r="AL1207" s="10">
        <f>YEAR(ufc_fights_2[[#This Row],[date]])</f>
        <v>2013</v>
      </c>
      <c r="AM1207" t="s">
        <v>4061</v>
      </c>
      <c r="AN1207">
        <v>117</v>
      </c>
      <c r="AO1207" t="s">
        <v>3918</v>
      </c>
      <c r="AP1207">
        <f>IF(ufc_fights_2[[#This Row],[winner]]="Red",ufc_fights_2[[#This Row],[r_fighter_id]],ufc_fights_2[[#This Row],[b_fighter_id]])</f>
        <v>1825</v>
      </c>
      <c r="AQ1207" t="str">
        <f>_xlfn.XLOOKUP(ufc_fights_2[[#This Row],[winnerID]],ufc_fighters[id],ufc_fighters[fighter_name],"xxx",0,1)</f>
        <v>Hyun Gyu Lim</v>
      </c>
    </row>
    <row r="1208" spans="1:43">
      <c r="A1208">
        <v>2713</v>
      </c>
      <c r="B1208">
        <v>43</v>
      </c>
      <c r="C1208">
        <f>_xlfn.XLOOKUP(ufc_fights_2[[#This Row],[r_fighter_id]],ufc_fighters[id],ufc_fighters[year],"xxx",0,1)</f>
        <v>1984</v>
      </c>
      <c r="D1208">
        <f>_xlfn.XLOOKUP(ufc_fights_2[[#This Row],[b_fighter_id]],ufc_fighters[id],ufc_fighters[year],"Prázdné",0,1)</f>
        <v>1982</v>
      </c>
      <c r="E1208" s="10">
        <f>YEAR(ufc_fights_2[[#This Row],[date]])-ufc_fights_2[[#This Row],[r_year]]</f>
        <v>30</v>
      </c>
      <c r="F1208" s="10">
        <f>YEAR(ufc_fights_2[[#This Row],[date]])-ufc_fights_2[[#This Row],[b_year]]</f>
        <v>32</v>
      </c>
      <c r="G1208">
        <v>0</v>
      </c>
      <c r="H1208">
        <v>0</v>
      </c>
      <c r="I1208">
        <v>0.63639999999999997</v>
      </c>
      <c r="J1208">
        <v>0.33850000000000002</v>
      </c>
      <c r="K1208">
        <v>0.69230000000000003</v>
      </c>
      <c r="L1208">
        <v>0.35210000000000002</v>
      </c>
      <c r="M1208">
        <v>0.3</v>
      </c>
      <c r="N1208">
        <v>0.5</v>
      </c>
      <c r="O1208">
        <v>2</v>
      </c>
      <c r="P1208">
        <v>0</v>
      </c>
      <c r="Q1208">
        <v>1</v>
      </c>
      <c r="R1208">
        <v>0</v>
      </c>
      <c r="S1208" s="2">
        <v>6.030092592592593E-3</v>
      </c>
      <c r="T1208" s="2">
        <v>4.9768518518518521E-4</v>
      </c>
      <c r="U1208">
        <v>0.54120000000000001</v>
      </c>
      <c r="V1208">
        <v>0.25</v>
      </c>
      <c r="W1208">
        <v>0.83330000000000004</v>
      </c>
      <c r="X1208">
        <v>1</v>
      </c>
      <c r="Y1208">
        <v>1</v>
      </c>
      <c r="Z1208">
        <v>0.52080000000000004</v>
      </c>
      <c r="AA1208">
        <v>0.26790000000000003</v>
      </c>
      <c r="AB1208">
        <v>0.81820000000000004</v>
      </c>
      <c r="AC1208">
        <v>1</v>
      </c>
      <c r="AD1208">
        <v>0.70589999999999997</v>
      </c>
      <c r="AE1208">
        <v>0.5</v>
      </c>
      <c r="AF1208" t="s">
        <v>3915</v>
      </c>
      <c r="AG1208" s="2">
        <v>3.472222222222222E-3</v>
      </c>
      <c r="AH1208" t="s">
        <v>3911</v>
      </c>
      <c r="AI1208">
        <v>3</v>
      </c>
      <c r="AJ1208" t="s">
        <v>3912</v>
      </c>
      <c r="AK1208" s="3">
        <v>41825</v>
      </c>
      <c r="AL1208" s="10">
        <f>YEAR(ufc_fights_2[[#This Row],[date]])</f>
        <v>2014</v>
      </c>
      <c r="AM1208" t="s">
        <v>4061</v>
      </c>
      <c r="AN1208">
        <v>1</v>
      </c>
      <c r="AO1208" t="s">
        <v>3913</v>
      </c>
      <c r="AP1208">
        <f>IF(ufc_fights_2[[#This Row],[winner]]="Red",ufc_fights_2[[#This Row],[r_fighter_id]],ufc_fights_2[[#This Row],[b_fighter_id]])</f>
        <v>2713</v>
      </c>
      <c r="AQ1208" t="str">
        <f>_xlfn.XLOOKUP(ufc_fights_2[[#This Row],[winnerID]],ufc_fighters[id],ufc_fighters[fighter_name],"xxx",0,1)</f>
        <v>Kenny Robertson</v>
      </c>
    </row>
    <row r="1209" spans="1:43">
      <c r="A1209">
        <v>2026</v>
      </c>
      <c r="B1209">
        <v>3095</v>
      </c>
      <c r="C1209">
        <f>_xlfn.XLOOKUP(ufc_fights_2[[#This Row],[r_fighter_id]],ufc_fighters[id],ufc_fighters[year],"xxx",0,1)</f>
        <v>1986</v>
      </c>
      <c r="D1209">
        <f>_xlfn.XLOOKUP(ufc_fights_2[[#This Row],[b_fighter_id]],ufc_fighters[id],ufc_fighters[year],"Prázdné",0,1)</f>
        <v>1971</v>
      </c>
      <c r="E1209" s="10">
        <f>YEAR(ufc_fights_2[[#This Row],[date]])-ufc_fights_2[[#This Row],[r_year]]</f>
        <v>21</v>
      </c>
      <c r="F1209" s="10">
        <f>YEAR(ufc_fights_2[[#This Row],[date]])-ufc_fights_2[[#This Row],[b_year]]</f>
        <v>36</v>
      </c>
      <c r="G1209">
        <v>0</v>
      </c>
      <c r="H1209">
        <v>0</v>
      </c>
      <c r="I1209">
        <v>0.57140000000000002</v>
      </c>
      <c r="J1209">
        <v>0.55879999999999996</v>
      </c>
      <c r="K1209">
        <v>0.68420000000000003</v>
      </c>
      <c r="L1209">
        <v>0.65910000000000002</v>
      </c>
      <c r="M1209">
        <v>0.4</v>
      </c>
      <c r="N1209">
        <v>0</v>
      </c>
      <c r="O1209">
        <v>2</v>
      </c>
      <c r="P1209">
        <v>0</v>
      </c>
      <c r="Q1209">
        <v>0</v>
      </c>
      <c r="R1209">
        <v>1</v>
      </c>
      <c r="S1209" s="2">
        <v>1.1458333333333333E-3</v>
      </c>
      <c r="T1209" s="2">
        <v>3.1250000000000002E-3</v>
      </c>
      <c r="U1209">
        <v>0.625</v>
      </c>
      <c r="V1209">
        <v>0.5161</v>
      </c>
      <c r="W1209">
        <v>0.75</v>
      </c>
      <c r="X1209">
        <v>0</v>
      </c>
      <c r="Y1209">
        <v>1</v>
      </c>
      <c r="Z1209">
        <v>0.5</v>
      </c>
      <c r="AA1209">
        <v>0.83330000000000004</v>
      </c>
      <c r="AB1209">
        <v>0.25</v>
      </c>
      <c r="AC1209">
        <v>0</v>
      </c>
      <c r="AD1209">
        <v>1</v>
      </c>
      <c r="AE1209">
        <v>0.5</v>
      </c>
      <c r="AF1209" t="s">
        <v>3933</v>
      </c>
      <c r="AG1209" s="2">
        <v>1.4351851851851852E-3</v>
      </c>
      <c r="AH1209" t="s">
        <v>3911</v>
      </c>
      <c r="AI1209">
        <v>3</v>
      </c>
      <c r="AJ1209" t="s">
        <v>3930</v>
      </c>
      <c r="AK1209" s="3">
        <v>39245</v>
      </c>
      <c r="AL1209" s="10">
        <f>YEAR(ufc_fights_2[[#This Row],[date]])</f>
        <v>2007</v>
      </c>
      <c r="AM1209" t="s">
        <v>4061</v>
      </c>
      <c r="AN1209">
        <v>69</v>
      </c>
      <c r="AO1209" t="s">
        <v>3913</v>
      </c>
      <c r="AP1209">
        <f>IF(ufc_fights_2[[#This Row],[winner]]="Red",ufc_fights_2[[#This Row],[r_fighter_id]],ufc_fights_2[[#This Row],[b_fighter_id]])</f>
        <v>2026</v>
      </c>
      <c r="AQ1209" t="str">
        <f>_xlfn.XLOOKUP(ufc_fights_2[[#This Row],[winnerID]],ufc_fighters[id],ufc_fighters[fighter_name],"xxx",0,1)</f>
        <v>Tamdan McCrory</v>
      </c>
    </row>
    <row r="1210" spans="1:43">
      <c r="A1210">
        <v>1825</v>
      </c>
      <c r="B1210">
        <v>2879</v>
      </c>
      <c r="C1210">
        <f>_xlfn.XLOOKUP(ufc_fights_2[[#This Row],[r_fighter_id]],ufc_fighters[id],ufc_fighters[year],"xxx",0,1)</f>
        <v>1985</v>
      </c>
      <c r="D1210">
        <f>_xlfn.XLOOKUP(ufc_fights_2[[#This Row],[b_fighter_id]],ufc_fighters[id],ufc_fighters[year],"Prázdné",0,1)</f>
        <v>1985</v>
      </c>
      <c r="E1210" s="10">
        <f>YEAR(ufc_fights_2[[#This Row],[date]])-ufc_fights_2[[#This Row],[r_year]]</f>
        <v>29</v>
      </c>
      <c r="F1210" s="10">
        <f>YEAR(ufc_fights_2[[#This Row],[date]])-ufc_fights_2[[#This Row],[b_year]]</f>
        <v>29</v>
      </c>
      <c r="G1210">
        <v>1</v>
      </c>
      <c r="H1210">
        <v>0</v>
      </c>
      <c r="I1210">
        <v>0.76919999999999999</v>
      </c>
      <c r="J1210">
        <v>0.33329999999999999</v>
      </c>
      <c r="K1210">
        <v>0.83330000000000004</v>
      </c>
      <c r="L1210">
        <v>0.5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1.3888888888888889E-4</v>
      </c>
      <c r="T1210" s="2">
        <v>2.3148148148148147E-5</v>
      </c>
      <c r="U1210">
        <v>0.76919999999999999</v>
      </c>
      <c r="V1210">
        <v>0</v>
      </c>
      <c r="W1210">
        <v>0</v>
      </c>
      <c r="X1210">
        <v>0</v>
      </c>
      <c r="Y1210">
        <v>0.5</v>
      </c>
      <c r="Z1210">
        <v>0</v>
      </c>
      <c r="AA1210">
        <v>0.33329999999999999</v>
      </c>
      <c r="AB1210">
        <v>1</v>
      </c>
      <c r="AC1210">
        <v>0</v>
      </c>
      <c r="AD1210">
        <v>1</v>
      </c>
      <c r="AE1210">
        <v>0</v>
      </c>
      <c r="AF1210" t="s">
        <v>3910</v>
      </c>
      <c r="AG1210" s="2">
        <v>9.0277777777777774E-4</v>
      </c>
      <c r="AH1210" t="s">
        <v>3911</v>
      </c>
      <c r="AI1210">
        <v>3</v>
      </c>
      <c r="AJ1210" t="s">
        <v>3961</v>
      </c>
      <c r="AK1210" s="3">
        <v>41902</v>
      </c>
      <c r="AL1210" s="10">
        <f>YEAR(ufc_fights_2[[#This Row],[date]])</f>
        <v>2014</v>
      </c>
      <c r="AM1210" t="s">
        <v>4061</v>
      </c>
      <c r="AN1210">
        <v>117</v>
      </c>
      <c r="AO1210" t="s">
        <v>3913</v>
      </c>
      <c r="AP1210">
        <f>IF(ufc_fights_2[[#This Row],[winner]]="Red",ufc_fights_2[[#This Row],[r_fighter_id]],ufc_fights_2[[#This Row],[b_fighter_id]])</f>
        <v>1825</v>
      </c>
      <c r="AQ1210" t="str">
        <f>_xlfn.XLOOKUP(ufc_fights_2[[#This Row],[winnerID]],ufc_fighters[id],ufc_fighters[fighter_name],"xxx",0,1)</f>
        <v>Hyun Gyu Lim</v>
      </c>
    </row>
    <row r="1211" spans="1:43">
      <c r="A1211">
        <v>1914</v>
      </c>
      <c r="B1211">
        <v>1818</v>
      </c>
      <c r="C1211">
        <f>_xlfn.XLOOKUP(ufc_fights_2[[#This Row],[r_fighter_id]],ufc_fighters[id],ufc_fighters[year],"xxx",0,1)</f>
        <v>1987</v>
      </c>
      <c r="D1211">
        <f>_xlfn.XLOOKUP(ufc_fights_2[[#This Row],[b_fighter_id]],ufc_fighters[id],ufc_fighters[year],"Prázdné",0,1)</f>
        <v>1988</v>
      </c>
      <c r="E1211" s="10">
        <f>YEAR(ufc_fights_2[[#This Row],[date]])-ufc_fights_2[[#This Row],[r_year]]</f>
        <v>33</v>
      </c>
      <c r="F1211" s="10">
        <f>YEAR(ufc_fights_2[[#This Row],[date]])-ufc_fights_2[[#This Row],[b_year]]</f>
        <v>32</v>
      </c>
      <c r="G1211">
        <v>0</v>
      </c>
      <c r="H1211">
        <v>0</v>
      </c>
      <c r="I1211">
        <v>0.53239999999999998</v>
      </c>
      <c r="J1211">
        <v>0.2581</v>
      </c>
      <c r="K1211">
        <v>0.65429999999999999</v>
      </c>
      <c r="L1211">
        <v>0.2462</v>
      </c>
      <c r="M1211">
        <v>0.57140000000000002</v>
      </c>
      <c r="N1211">
        <v>0.66669999999999996</v>
      </c>
      <c r="O1211">
        <v>0</v>
      </c>
      <c r="P1211">
        <v>0</v>
      </c>
      <c r="Q1211">
        <v>0</v>
      </c>
      <c r="R1211">
        <v>0</v>
      </c>
      <c r="S1211" s="2">
        <v>3.5416666666666665E-3</v>
      </c>
      <c r="T1211" s="2">
        <v>2.5347222222222221E-3</v>
      </c>
      <c r="U1211">
        <v>0.47460000000000002</v>
      </c>
      <c r="V1211">
        <v>0.22</v>
      </c>
      <c r="W1211">
        <v>0.8</v>
      </c>
      <c r="X1211">
        <v>1</v>
      </c>
      <c r="Y1211">
        <v>0.44440000000000002</v>
      </c>
      <c r="Z1211">
        <v>0.35420000000000001</v>
      </c>
      <c r="AA1211">
        <v>0.24529999999999999</v>
      </c>
      <c r="AB1211">
        <v>0.9</v>
      </c>
      <c r="AC1211">
        <v>0.33329999999999999</v>
      </c>
      <c r="AD1211">
        <v>0.95650000000000002</v>
      </c>
      <c r="AE1211">
        <v>0</v>
      </c>
      <c r="AF1211" t="s">
        <v>3915</v>
      </c>
      <c r="AG1211" s="2">
        <v>3.472222222222222E-3</v>
      </c>
      <c r="AH1211" t="s">
        <v>3911</v>
      </c>
      <c r="AI1211">
        <v>3</v>
      </c>
      <c r="AJ1211" t="s">
        <v>3938</v>
      </c>
      <c r="AK1211" s="3">
        <v>43897</v>
      </c>
      <c r="AL1211" s="10">
        <f>YEAR(ufc_fights_2[[#This Row],[date]])</f>
        <v>2020</v>
      </c>
      <c r="AM1211" t="s">
        <v>4061</v>
      </c>
      <c r="AN1211">
        <v>1</v>
      </c>
      <c r="AO1211" t="s">
        <v>3913</v>
      </c>
      <c r="AP1211">
        <f>IF(ufc_fights_2[[#This Row],[winner]]="Red",ufc_fights_2[[#This Row],[r_fighter_id]],ufc_fights_2[[#This Row],[b_fighter_id]])</f>
        <v>1914</v>
      </c>
      <c r="AQ1211" t="str">
        <f>_xlfn.XLOOKUP(ufc_fights_2[[#This Row],[winnerID]],ufc_fighters[id],ufc_fighters[fighter_name],"xxx",0,1)</f>
        <v>Neil Magny</v>
      </c>
    </row>
    <row r="1212" spans="1:43">
      <c r="A1212">
        <v>3113</v>
      </c>
      <c r="B1212">
        <v>1888</v>
      </c>
      <c r="C1212">
        <f>_xlfn.XLOOKUP(ufc_fights_2[[#This Row],[r_fighter_id]],ufc_fighters[id],ufc_fighters[year],"xxx",0,1)</f>
        <v>1988</v>
      </c>
      <c r="D1212">
        <f>_xlfn.XLOOKUP(ufc_fights_2[[#This Row],[b_fighter_id]],ufc_fighters[id],ufc_fighters[year],"Prázdné",0,1)</f>
        <v>1988</v>
      </c>
      <c r="E1212" s="10">
        <f>YEAR(ufc_fights_2[[#This Row],[date]])-ufc_fights_2[[#This Row],[r_year]]</f>
        <v>27</v>
      </c>
      <c r="F1212" s="10">
        <f>YEAR(ufc_fights_2[[#This Row],[date]])-ufc_fights_2[[#This Row],[b_year]]</f>
        <v>27</v>
      </c>
      <c r="G1212">
        <v>1</v>
      </c>
      <c r="H1212">
        <v>0</v>
      </c>
      <c r="I1212">
        <v>0.59019999999999995</v>
      </c>
      <c r="J1212">
        <v>0.45240000000000002</v>
      </c>
      <c r="K1212">
        <v>0.73680000000000001</v>
      </c>
      <c r="L1212">
        <v>0.65820000000000001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4.3055555555555555E-3</v>
      </c>
      <c r="T1212" s="2">
        <v>8.7962962962962962E-4</v>
      </c>
      <c r="U1212">
        <v>0.60340000000000005</v>
      </c>
      <c r="V1212">
        <v>0.30769999999999997</v>
      </c>
      <c r="W1212">
        <v>0.33329999999999999</v>
      </c>
      <c r="X1212">
        <v>0</v>
      </c>
      <c r="Y1212">
        <v>1</v>
      </c>
      <c r="Z1212">
        <v>0.35289999999999999</v>
      </c>
      <c r="AA1212">
        <v>0.41670000000000001</v>
      </c>
      <c r="AB1212">
        <v>0.64290000000000003</v>
      </c>
      <c r="AC1212">
        <v>0.5</v>
      </c>
      <c r="AD1212">
        <v>0.7</v>
      </c>
      <c r="AE1212">
        <v>0</v>
      </c>
      <c r="AF1212" t="s">
        <v>3910</v>
      </c>
      <c r="AG1212" s="2">
        <v>3.1250000000000001E-4</v>
      </c>
      <c r="AH1212" t="s">
        <v>3911</v>
      </c>
      <c r="AI1212">
        <v>3</v>
      </c>
      <c r="AJ1212" t="s">
        <v>3961</v>
      </c>
      <c r="AK1212" s="3">
        <v>42336</v>
      </c>
      <c r="AL1212" s="10">
        <f>YEAR(ufc_fights_2[[#This Row],[date]])</f>
        <v>2015</v>
      </c>
      <c r="AM1212" t="s">
        <v>4061</v>
      </c>
      <c r="AN1212">
        <v>96</v>
      </c>
      <c r="AO1212" t="s">
        <v>3913</v>
      </c>
      <c r="AP1212">
        <f>IF(ufc_fights_2[[#This Row],[winner]]="Red",ufc_fights_2[[#This Row],[r_fighter_id]],ufc_fights_2[[#This Row],[b_fighter_id]])</f>
        <v>3113</v>
      </c>
      <c r="AQ1212" t="str">
        <f>_xlfn.XLOOKUP(ufc_fights_2[[#This Row],[winnerID]],ufc_fighters[id],ufc_fighters[fighter_name],"xxx",0,1)</f>
        <v>Dominique Steele</v>
      </c>
    </row>
    <row r="1213" spans="1:43">
      <c r="A1213">
        <v>2928</v>
      </c>
      <c r="B1213">
        <v>3500</v>
      </c>
      <c r="C1213">
        <f>_xlfn.XLOOKUP(ufc_fights_2[[#This Row],[r_fighter_id]],ufc_fighters[id],ufc_fighters[year],"xxx",0,1)</f>
        <v>1992</v>
      </c>
      <c r="D1213">
        <f>_xlfn.XLOOKUP(ufc_fights_2[[#This Row],[b_fighter_id]],ufc_fighters[id],ufc_fighters[year],"Prázdné",0,1)</f>
        <v>1986</v>
      </c>
      <c r="E1213" s="10">
        <f>YEAR(ufc_fights_2[[#This Row],[date]])-ufc_fights_2[[#This Row],[r_year]]</f>
        <v>29</v>
      </c>
      <c r="F1213" s="10">
        <f>YEAR(ufc_fights_2[[#This Row],[date]])-ufc_fights_2[[#This Row],[b_year]]</f>
        <v>35</v>
      </c>
      <c r="G1213">
        <v>1</v>
      </c>
      <c r="H1213">
        <v>0</v>
      </c>
      <c r="I1213">
        <v>0.6</v>
      </c>
      <c r="J1213">
        <v>1</v>
      </c>
      <c r="K1213">
        <v>0.6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2.3148148148148147E-5</v>
      </c>
      <c r="T1213" s="2">
        <v>0</v>
      </c>
      <c r="U1213">
        <v>0.5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0.33329999999999999</v>
      </c>
      <c r="AE1213">
        <v>0</v>
      </c>
      <c r="AF1213" t="s">
        <v>3910</v>
      </c>
      <c r="AG1213" s="2">
        <v>1.8518518518518518E-4</v>
      </c>
      <c r="AH1213" t="s">
        <v>3911</v>
      </c>
      <c r="AI1213">
        <v>3</v>
      </c>
      <c r="AJ1213" t="s">
        <v>3912</v>
      </c>
      <c r="AK1213" s="3">
        <v>44268</v>
      </c>
      <c r="AL1213" s="10">
        <f>YEAR(ufc_fights_2[[#This Row],[date]])</f>
        <v>2021</v>
      </c>
      <c r="AM1213" t="s">
        <v>4061</v>
      </c>
      <c r="AN1213">
        <v>1</v>
      </c>
      <c r="AO1213" t="s">
        <v>3913</v>
      </c>
      <c r="AP1213">
        <f>IF(ufc_fights_2[[#This Row],[winner]]="Red",ufc_fights_2[[#This Row],[r_fighter_id]],ufc_fights_2[[#This Row],[b_fighter_id]])</f>
        <v>2928</v>
      </c>
      <c r="AQ1213" t="str">
        <f>_xlfn.XLOOKUP(ufc_fights_2[[#This Row],[winnerID]],ufc_fighters[id],ufc_fighters[fighter_name],"xxx",0,1)</f>
        <v>Matthew Semelsberger</v>
      </c>
    </row>
    <row r="1214" spans="1:43">
      <c r="A1214">
        <v>2125</v>
      </c>
      <c r="B1214">
        <v>2928</v>
      </c>
      <c r="C1214">
        <f>_xlfn.XLOOKUP(ufc_fights_2[[#This Row],[r_fighter_id]],ufc_fighters[id],ufc_fighters[year],"xxx",0,1)</f>
        <v>1993</v>
      </c>
      <c r="D1214">
        <f>_xlfn.XLOOKUP(ufc_fights_2[[#This Row],[b_fighter_id]],ufc_fighters[id],ufc_fighters[year],"Prázdné",0,1)</f>
        <v>1992</v>
      </c>
      <c r="E1214" s="10">
        <f>YEAR(ufc_fights_2[[#This Row],[date]])-ufc_fights_2[[#This Row],[r_year]]</f>
        <v>27</v>
      </c>
      <c r="F1214" s="10">
        <f>YEAR(ufc_fights_2[[#This Row],[date]])-ufc_fights_2[[#This Row],[b_year]]</f>
        <v>28</v>
      </c>
      <c r="G1214">
        <v>0</v>
      </c>
      <c r="H1214">
        <v>1</v>
      </c>
      <c r="I1214">
        <v>0.42309999999999998</v>
      </c>
      <c r="J1214">
        <v>0.50639999999999996</v>
      </c>
      <c r="K1214">
        <v>0.45179999999999998</v>
      </c>
      <c r="L1214">
        <v>0.51480000000000004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 s="2">
        <v>0</v>
      </c>
      <c r="T1214" s="2">
        <v>1.9212962962962964E-3</v>
      </c>
      <c r="U1214">
        <v>0.36969999999999997</v>
      </c>
      <c r="V1214">
        <v>0.42470000000000002</v>
      </c>
      <c r="W1214">
        <v>0.88890000000000002</v>
      </c>
      <c r="X1214">
        <v>1</v>
      </c>
      <c r="Y1214">
        <v>0.95830000000000004</v>
      </c>
      <c r="Z1214">
        <v>0.42459999999999998</v>
      </c>
      <c r="AA1214">
        <v>0.49080000000000001</v>
      </c>
      <c r="AB1214">
        <v>0.5</v>
      </c>
      <c r="AC1214">
        <v>0.875</v>
      </c>
      <c r="AD1214">
        <v>0</v>
      </c>
      <c r="AE1214">
        <v>0.57140000000000002</v>
      </c>
      <c r="AF1214" t="s">
        <v>3915</v>
      </c>
      <c r="AG1214" s="2">
        <v>3.472222222222222E-3</v>
      </c>
      <c r="AH1214" t="s">
        <v>3911</v>
      </c>
      <c r="AI1214">
        <v>3</v>
      </c>
      <c r="AJ1214" t="s">
        <v>3916</v>
      </c>
      <c r="AK1214" s="3">
        <v>44065</v>
      </c>
      <c r="AL1214" s="10">
        <f>YEAR(ufc_fights_2[[#This Row],[date]])</f>
        <v>2020</v>
      </c>
      <c r="AM1214" t="s">
        <v>4061</v>
      </c>
      <c r="AN1214">
        <v>1</v>
      </c>
      <c r="AO1214" t="s">
        <v>3918</v>
      </c>
      <c r="AP1214">
        <f>IF(ufc_fights_2[[#This Row],[winner]]="Red",ufc_fights_2[[#This Row],[r_fighter_id]],ufc_fights_2[[#This Row],[b_fighter_id]])</f>
        <v>2928</v>
      </c>
      <c r="AQ1214" t="str">
        <f>_xlfn.XLOOKUP(ufc_fights_2[[#This Row],[winnerID]],ufc_fighters[id],ufc_fighters[fighter_name],"xxx",0,1)</f>
        <v>Matthew Semelsberger</v>
      </c>
    </row>
    <row r="1215" spans="1:43">
      <c r="A1215">
        <v>3487</v>
      </c>
      <c r="B1215">
        <v>3500</v>
      </c>
      <c r="C1215">
        <f>_xlfn.XLOOKUP(ufc_fights_2[[#This Row],[r_fighter_id]],ufc_fighters[id],ufc_fighters[year],"xxx",0,1)</f>
        <v>1983</v>
      </c>
      <c r="D1215">
        <f>_xlfn.XLOOKUP(ufc_fights_2[[#This Row],[b_fighter_id]],ufc_fighters[id],ufc_fighters[year],"Prázdné",0,1)</f>
        <v>1986</v>
      </c>
      <c r="E1215" s="10">
        <f>YEAR(ufc_fights_2[[#This Row],[date]])-ufc_fights_2[[#This Row],[r_year]]</f>
        <v>37</v>
      </c>
      <c r="F1215" s="10">
        <f>YEAR(ufc_fights_2[[#This Row],[date]])-ufc_fights_2[[#This Row],[b_year]]</f>
        <v>34</v>
      </c>
      <c r="G1215">
        <v>0</v>
      </c>
      <c r="H1215">
        <v>0</v>
      </c>
      <c r="I1215">
        <v>0.2</v>
      </c>
      <c r="J1215">
        <v>0.6452</v>
      </c>
      <c r="K1215">
        <v>0.85189999999999999</v>
      </c>
      <c r="L1215">
        <v>0.71430000000000005</v>
      </c>
      <c r="M1215">
        <v>0</v>
      </c>
      <c r="N1215">
        <v>0.66669999999999996</v>
      </c>
      <c r="O1215">
        <v>0</v>
      </c>
      <c r="P1215">
        <v>1</v>
      </c>
      <c r="Q1215">
        <v>0</v>
      </c>
      <c r="R1215">
        <v>0</v>
      </c>
      <c r="S1215" s="2">
        <v>0</v>
      </c>
      <c r="T1215" s="2">
        <v>4.386574074074074E-3</v>
      </c>
      <c r="U1215">
        <v>0.25</v>
      </c>
      <c r="V1215">
        <v>0.60709999999999997</v>
      </c>
      <c r="W1215">
        <v>0</v>
      </c>
      <c r="X1215">
        <v>0</v>
      </c>
      <c r="Y1215">
        <v>1</v>
      </c>
      <c r="Z1215">
        <v>0.2</v>
      </c>
      <c r="AA1215">
        <v>0.55559999999999998</v>
      </c>
      <c r="AB1215">
        <v>0</v>
      </c>
      <c r="AC1215">
        <v>0</v>
      </c>
      <c r="AD1215">
        <v>0</v>
      </c>
      <c r="AE1215">
        <v>0.68179999999999996</v>
      </c>
      <c r="AF1215" t="s">
        <v>3933</v>
      </c>
      <c r="AG1215" s="2">
        <v>1.4930555555555556E-3</v>
      </c>
      <c r="AH1215" t="s">
        <v>3911</v>
      </c>
      <c r="AI1215">
        <v>3</v>
      </c>
      <c r="AJ1215" t="s">
        <v>3916</v>
      </c>
      <c r="AK1215" s="3">
        <v>44135</v>
      </c>
      <c r="AL1215" s="10">
        <f>YEAR(ufc_fights_2[[#This Row],[date]])</f>
        <v>2020</v>
      </c>
      <c r="AM1215" t="s">
        <v>4061</v>
      </c>
      <c r="AN1215">
        <v>1</v>
      </c>
      <c r="AO1215" t="s">
        <v>3918</v>
      </c>
      <c r="AP1215">
        <f>IF(ufc_fights_2[[#This Row],[winner]]="Red",ufc_fights_2[[#This Row],[r_fighter_id]],ufc_fights_2[[#This Row],[b_fighter_id]])</f>
        <v>3500</v>
      </c>
      <c r="AQ1215" t="str">
        <f>_xlfn.XLOOKUP(ufc_fights_2[[#This Row],[winnerID]],ufc_fighters[id],ufc_fighters[fighter_name],"xxx",0,1)</f>
        <v>Jason Witt</v>
      </c>
    </row>
    <row r="1216" spans="1:43">
      <c r="A1216">
        <v>2880</v>
      </c>
      <c r="B1216">
        <v>3500</v>
      </c>
      <c r="C1216">
        <f>_xlfn.XLOOKUP(ufc_fights_2[[#This Row],[r_fighter_id]],ufc_fighters[id],ufc_fighters[year],"xxx",0,1)</f>
        <v>1990</v>
      </c>
      <c r="D1216">
        <f>_xlfn.XLOOKUP(ufc_fights_2[[#This Row],[b_fighter_id]],ufc_fighters[id],ufc_fighters[year],"Prázdné",0,1)</f>
        <v>1986</v>
      </c>
      <c r="E1216" s="10">
        <f>YEAR(ufc_fights_2[[#This Row],[date]])-ufc_fights_2[[#This Row],[r_year]]</f>
        <v>30</v>
      </c>
      <c r="F1216" s="10">
        <f>YEAR(ufc_fights_2[[#This Row],[date]])-ufc_fights_2[[#This Row],[b_year]]</f>
        <v>34</v>
      </c>
      <c r="G1216">
        <v>1</v>
      </c>
      <c r="H1216">
        <v>0</v>
      </c>
      <c r="I1216">
        <v>0.85709999999999997</v>
      </c>
      <c r="J1216">
        <v>0.4</v>
      </c>
      <c r="K1216">
        <v>0.85709999999999997</v>
      </c>
      <c r="L1216">
        <v>0.4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1.273148148148148E-4</v>
      </c>
      <c r="T1216" s="2">
        <v>0</v>
      </c>
      <c r="U1216">
        <v>0.85709999999999997</v>
      </c>
      <c r="V1216">
        <v>0</v>
      </c>
      <c r="W1216">
        <v>0</v>
      </c>
      <c r="X1216">
        <v>0</v>
      </c>
      <c r="Y1216">
        <v>1</v>
      </c>
      <c r="Z1216">
        <v>0.6</v>
      </c>
      <c r="AA1216">
        <v>0.4</v>
      </c>
      <c r="AB1216">
        <v>0</v>
      </c>
      <c r="AC1216">
        <v>0</v>
      </c>
      <c r="AD1216">
        <v>0.9375</v>
      </c>
      <c r="AE1216">
        <v>0</v>
      </c>
      <c r="AF1216" t="s">
        <v>3910</v>
      </c>
      <c r="AG1216" s="2">
        <v>5.5555555555555556E-4</v>
      </c>
      <c r="AH1216" t="s">
        <v>3911</v>
      </c>
      <c r="AI1216">
        <v>3</v>
      </c>
      <c r="AJ1216" t="s">
        <v>3912</v>
      </c>
      <c r="AK1216" s="3">
        <v>44009</v>
      </c>
      <c r="AL1216" s="10">
        <f>YEAR(ufc_fights_2[[#This Row],[date]])</f>
        <v>2020</v>
      </c>
      <c r="AM1216" t="s">
        <v>4061</v>
      </c>
      <c r="AN1216">
        <v>1</v>
      </c>
      <c r="AO1216" t="s">
        <v>3913</v>
      </c>
      <c r="AP1216">
        <f>IF(ufc_fights_2[[#This Row],[winner]]="Red",ufc_fights_2[[#This Row],[r_fighter_id]],ufc_fights_2[[#This Row],[b_fighter_id]])</f>
        <v>2880</v>
      </c>
      <c r="AQ1216" t="str">
        <f>_xlfn.XLOOKUP(ufc_fights_2[[#This Row],[winnerID]],ufc_fighters[id],ufc_fighters[fighter_name],"xxx",0,1)</f>
        <v>Takashi Sato</v>
      </c>
    </row>
    <row r="1217" spans="1:43">
      <c r="A1217">
        <v>2884</v>
      </c>
      <c r="B1217">
        <v>2880</v>
      </c>
      <c r="C1217">
        <f>_xlfn.XLOOKUP(ufc_fights_2[[#This Row],[r_fighter_id]],ufc_fighters[id],ufc_fighters[year],"xxx",0,1)</f>
        <v>1983</v>
      </c>
      <c r="D1217">
        <f>_xlfn.XLOOKUP(ufc_fights_2[[#This Row],[b_fighter_id]],ufc_fighters[id],ufc_fighters[year],"Prázdné",0,1)</f>
        <v>1990</v>
      </c>
      <c r="E1217" s="10">
        <f>YEAR(ufc_fights_2[[#This Row],[date]])-ufc_fights_2[[#This Row],[r_year]]</f>
        <v>36</v>
      </c>
      <c r="F1217" s="10">
        <f>YEAR(ufc_fights_2[[#This Row],[date]])-ufc_fights_2[[#This Row],[b_year]]</f>
        <v>29</v>
      </c>
      <c r="G1217">
        <v>0</v>
      </c>
      <c r="H1217">
        <v>1</v>
      </c>
      <c r="I1217">
        <v>0.5111</v>
      </c>
      <c r="J1217">
        <v>0.40579999999999999</v>
      </c>
      <c r="K1217">
        <v>0.51649999999999996</v>
      </c>
      <c r="L1217">
        <v>0.44590000000000002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2.8935185185185184E-4</v>
      </c>
      <c r="T1217" s="2">
        <v>1.9675925925925926E-4</v>
      </c>
      <c r="U1217">
        <v>0.19570000000000001</v>
      </c>
      <c r="V1217">
        <v>0.3906</v>
      </c>
      <c r="W1217">
        <v>0.78569999999999995</v>
      </c>
      <c r="X1217">
        <v>0.9375</v>
      </c>
      <c r="Y1217">
        <v>0.5</v>
      </c>
      <c r="Z1217">
        <v>0.4143</v>
      </c>
      <c r="AA1217">
        <v>0.29549999999999998</v>
      </c>
      <c r="AB1217">
        <v>0.85</v>
      </c>
      <c r="AC1217">
        <v>0.33329999999999999</v>
      </c>
      <c r="AD1217">
        <v>0</v>
      </c>
      <c r="AE1217">
        <v>0.68420000000000003</v>
      </c>
      <c r="AF1217" t="s">
        <v>3910</v>
      </c>
      <c r="AG1217" s="2">
        <v>9.0277777777777774E-4</v>
      </c>
      <c r="AH1217" t="s">
        <v>3911</v>
      </c>
      <c r="AI1217">
        <v>3</v>
      </c>
      <c r="AJ1217" t="s">
        <v>4012</v>
      </c>
      <c r="AK1217" s="3">
        <v>43582</v>
      </c>
      <c r="AL1217" s="10">
        <f>YEAR(ufc_fights_2[[#This Row],[date]])</f>
        <v>2019</v>
      </c>
      <c r="AM1217" t="s">
        <v>4061</v>
      </c>
      <c r="AN1217">
        <v>84</v>
      </c>
      <c r="AO1217" t="s">
        <v>3918</v>
      </c>
      <c r="AP1217">
        <f>IF(ufc_fights_2[[#This Row],[winner]]="Red",ufc_fights_2[[#This Row],[r_fighter_id]],ufc_fights_2[[#This Row],[b_fighter_id]])</f>
        <v>2880</v>
      </c>
      <c r="AQ1217" t="str">
        <f>_xlfn.XLOOKUP(ufc_fights_2[[#This Row],[winnerID]],ufc_fighters[id],ufc_fighters[fighter_name],"xxx",0,1)</f>
        <v>Takashi Sato</v>
      </c>
    </row>
    <row r="1218" spans="1:43">
      <c r="A1218">
        <v>2816</v>
      </c>
      <c r="B1218">
        <v>2609</v>
      </c>
      <c r="C1218">
        <f>_xlfn.XLOOKUP(ufc_fights_2[[#This Row],[r_fighter_id]],ufc_fighters[id],ufc_fighters[year],"xxx",0,1)</f>
        <v>1984</v>
      </c>
      <c r="D1218">
        <f>_xlfn.XLOOKUP(ufc_fights_2[[#This Row],[b_fighter_id]],ufc_fighters[id],ufc_fighters[year],"Prázdné",0,1)</f>
        <v>1983</v>
      </c>
      <c r="E1218" s="10">
        <f>YEAR(ufc_fights_2[[#This Row],[date]])-ufc_fights_2[[#This Row],[r_year]]</f>
        <v>34</v>
      </c>
      <c r="F1218" s="10">
        <f>YEAR(ufc_fights_2[[#This Row],[date]])-ufc_fights_2[[#This Row],[b_year]]</f>
        <v>35</v>
      </c>
      <c r="G1218">
        <v>1</v>
      </c>
      <c r="H1218">
        <v>0</v>
      </c>
      <c r="I1218">
        <v>0.52080000000000004</v>
      </c>
      <c r="J1218">
        <v>0.43180000000000002</v>
      </c>
      <c r="K1218">
        <v>0.53059999999999996</v>
      </c>
      <c r="L1218">
        <v>0.45650000000000002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2.3148148148148149E-4</v>
      </c>
      <c r="T1218" s="2">
        <v>5.7870370370370373E-5</v>
      </c>
      <c r="U1218">
        <v>0.3125</v>
      </c>
      <c r="V1218">
        <v>0.23080000000000001</v>
      </c>
      <c r="W1218">
        <v>1</v>
      </c>
      <c r="X1218">
        <v>0.875</v>
      </c>
      <c r="Y1218">
        <v>0.63639999999999997</v>
      </c>
      <c r="Z1218">
        <v>0.5</v>
      </c>
      <c r="AA1218">
        <v>0.44119999999999998</v>
      </c>
      <c r="AB1218">
        <v>0</v>
      </c>
      <c r="AC1218">
        <v>0.4</v>
      </c>
      <c r="AD1218">
        <v>1</v>
      </c>
      <c r="AE1218">
        <v>0</v>
      </c>
      <c r="AF1218" t="s">
        <v>3910</v>
      </c>
      <c r="AG1218" s="2">
        <v>2.9166666666666668E-3</v>
      </c>
      <c r="AH1218" t="s">
        <v>3911</v>
      </c>
      <c r="AI1218">
        <v>3</v>
      </c>
      <c r="AJ1218" t="s">
        <v>3912</v>
      </c>
      <c r="AK1218" s="3">
        <v>43204</v>
      </c>
      <c r="AL1218" s="10">
        <f>YEAR(ufc_fights_2[[#This Row],[date]])</f>
        <v>2018</v>
      </c>
      <c r="AM1218" t="s">
        <v>4061</v>
      </c>
      <c r="AN1218">
        <v>127</v>
      </c>
      <c r="AO1218" t="s">
        <v>3913</v>
      </c>
      <c r="AP1218">
        <f>IF(ufc_fights_2[[#This Row],[winner]]="Red",ufc_fights_2[[#This Row],[r_fighter_id]],ufc_fights_2[[#This Row],[b_fighter_id]])</f>
        <v>2816</v>
      </c>
      <c r="AQ1218" t="str">
        <f>_xlfn.XLOOKUP(ufc_fights_2[[#This Row],[winnerID]],ufc_fighters[id],ufc_fighters[fighter_name],"xxx",0,1)</f>
        <v>Muslim Salikhov</v>
      </c>
    </row>
    <row r="1219" spans="1:43">
      <c r="A1219">
        <v>1914</v>
      </c>
      <c r="B1219">
        <v>3316</v>
      </c>
      <c r="C1219">
        <f>_xlfn.XLOOKUP(ufc_fights_2[[#This Row],[r_fighter_id]],ufc_fighters[id],ufc_fighters[year],"xxx",0,1)</f>
        <v>1987</v>
      </c>
      <c r="D1219">
        <f>_xlfn.XLOOKUP(ufc_fights_2[[#This Row],[b_fighter_id]],ufc_fighters[id],ufc_fighters[year],"Prázdné",0,1)</f>
        <v>1982</v>
      </c>
      <c r="E1219" s="10">
        <f>YEAR(ufc_fights_2[[#This Row],[date]])-ufc_fights_2[[#This Row],[r_year]]</f>
        <v>27</v>
      </c>
      <c r="F1219" s="10">
        <f>YEAR(ufc_fights_2[[#This Row],[date]])-ufc_fights_2[[#This Row],[b_year]]</f>
        <v>32</v>
      </c>
      <c r="G1219">
        <v>0</v>
      </c>
      <c r="H1219">
        <v>0</v>
      </c>
      <c r="I1219">
        <v>0.32569999999999999</v>
      </c>
      <c r="J1219">
        <v>0.44740000000000002</v>
      </c>
      <c r="K1219">
        <v>0.40539999999999998</v>
      </c>
      <c r="L1219">
        <v>0.47499999999999998</v>
      </c>
      <c r="M1219">
        <v>0.1429</v>
      </c>
      <c r="N1219">
        <v>0.25</v>
      </c>
      <c r="O1219">
        <v>0</v>
      </c>
      <c r="P1219">
        <v>0</v>
      </c>
      <c r="Q1219">
        <v>0</v>
      </c>
      <c r="R1219">
        <v>0</v>
      </c>
      <c r="S1219" s="2">
        <v>1.8865740740740742E-3</v>
      </c>
      <c r="T1219" s="2">
        <v>1.5740740740740741E-3</v>
      </c>
      <c r="U1219">
        <v>0.25409999999999999</v>
      </c>
      <c r="V1219">
        <v>0.25</v>
      </c>
      <c r="W1219">
        <v>0.66669999999999996</v>
      </c>
      <c r="X1219">
        <v>0.8</v>
      </c>
      <c r="Y1219">
        <v>1</v>
      </c>
      <c r="Z1219">
        <v>0.2772</v>
      </c>
      <c r="AA1219">
        <v>0.42030000000000001</v>
      </c>
      <c r="AB1219">
        <v>0.9375</v>
      </c>
      <c r="AC1219">
        <v>0.6</v>
      </c>
      <c r="AD1219">
        <v>0</v>
      </c>
      <c r="AE1219">
        <v>1</v>
      </c>
      <c r="AF1219" t="s">
        <v>3915</v>
      </c>
      <c r="AG1219" s="2">
        <v>3.472222222222222E-3</v>
      </c>
      <c r="AH1219" t="s">
        <v>3911</v>
      </c>
      <c r="AI1219">
        <v>3</v>
      </c>
      <c r="AJ1219" t="s">
        <v>3959</v>
      </c>
      <c r="AK1219" s="3">
        <v>41671</v>
      </c>
      <c r="AL1219" s="10">
        <f>YEAR(ufc_fights_2[[#This Row],[date]])</f>
        <v>2014</v>
      </c>
      <c r="AM1219" t="s">
        <v>4061</v>
      </c>
      <c r="AN1219">
        <v>9</v>
      </c>
      <c r="AO1219" t="s">
        <v>3913</v>
      </c>
      <c r="AP1219">
        <f>IF(ufc_fights_2[[#This Row],[winner]]="Red",ufc_fights_2[[#This Row],[r_fighter_id]],ufc_fights_2[[#This Row],[b_fighter_id]])</f>
        <v>1914</v>
      </c>
      <c r="AQ1219" t="str">
        <f>_xlfn.XLOOKUP(ufc_fights_2[[#This Row],[winnerID]],ufc_fighters[id],ufc_fighters[fighter_name],"xxx",0,1)</f>
        <v>Neil Magny</v>
      </c>
    </row>
    <row r="1220" spans="1:43">
      <c r="A1220">
        <v>2816</v>
      </c>
      <c r="B1220">
        <v>3111</v>
      </c>
      <c r="C1220">
        <f>_xlfn.XLOOKUP(ufc_fights_2[[#This Row],[r_fighter_id]],ufc_fighters[id],ufc_fighters[year],"xxx",0,1)</f>
        <v>1984</v>
      </c>
      <c r="D1220">
        <f>_xlfn.XLOOKUP(ufc_fights_2[[#This Row],[b_fighter_id]],ufc_fighters[id],ufc_fighters[year],"Prázdné",0,1)</f>
        <v>1993</v>
      </c>
      <c r="E1220" s="10">
        <f>YEAR(ufc_fights_2[[#This Row],[date]])-ufc_fights_2[[#This Row],[r_year]]</f>
        <v>35</v>
      </c>
      <c r="F1220" s="10">
        <f>YEAR(ufc_fights_2[[#This Row],[date]])-ufc_fights_2[[#This Row],[b_year]]</f>
        <v>26</v>
      </c>
      <c r="G1220">
        <v>0</v>
      </c>
      <c r="H1220">
        <v>0</v>
      </c>
      <c r="I1220">
        <v>0.4773</v>
      </c>
      <c r="J1220">
        <v>0.30430000000000001</v>
      </c>
      <c r="K1220">
        <v>0.48120000000000002</v>
      </c>
      <c r="L1220">
        <v>0.33329999999999999</v>
      </c>
      <c r="M1220">
        <v>0.6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3.4722222222222224E-4</v>
      </c>
      <c r="T1220" s="2">
        <v>0</v>
      </c>
      <c r="U1220">
        <v>0.39050000000000001</v>
      </c>
      <c r="V1220">
        <v>0.2364</v>
      </c>
      <c r="W1220">
        <v>0.75</v>
      </c>
      <c r="X1220">
        <v>1</v>
      </c>
      <c r="Y1220">
        <v>1</v>
      </c>
      <c r="Z1220">
        <v>0.44950000000000001</v>
      </c>
      <c r="AA1220">
        <v>0.29630000000000001</v>
      </c>
      <c r="AB1220">
        <v>0.61109999999999998</v>
      </c>
      <c r="AC1220">
        <v>0.66669999999999996</v>
      </c>
      <c r="AD1220">
        <v>0.6</v>
      </c>
      <c r="AE1220">
        <v>0</v>
      </c>
      <c r="AF1220" t="s">
        <v>3915</v>
      </c>
      <c r="AG1220" s="2">
        <v>3.472222222222222E-3</v>
      </c>
      <c r="AH1220" t="s">
        <v>3911</v>
      </c>
      <c r="AI1220">
        <v>3</v>
      </c>
      <c r="AJ1220" t="s">
        <v>3975</v>
      </c>
      <c r="AK1220" s="3">
        <v>43764</v>
      </c>
      <c r="AL1220" s="10">
        <f>YEAR(ufc_fights_2[[#This Row],[date]])</f>
        <v>2019</v>
      </c>
      <c r="AM1220" t="s">
        <v>4061</v>
      </c>
      <c r="AN1220">
        <v>57</v>
      </c>
      <c r="AO1220" t="s">
        <v>3913</v>
      </c>
      <c r="AP1220">
        <f>IF(ufc_fights_2[[#This Row],[winner]]="Red",ufc_fights_2[[#This Row],[r_fighter_id]],ufc_fights_2[[#This Row],[b_fighter_id]])</f>
        <v>2816</v>
      </c>
      <c r="AQ1220" t="str">
        <f>_xlfn.XLOOKUP(ufc_fights_2[[#This Row],[winnerID]],ufc_fighters[id],ufc_fighters[fighter_name],"xxx",0,1)</f>
        <v>Muslim Salikhov</v>
      </c>
    </row>
    <row r="1221" spans="1:43">
      <c r="A1221">
        <v>3571</v>
      </c>
      <c r="B1221">
        <v>2816</v>
      </c>
      <c r="C1221">
        <f>_xlfn.XLOOKUP(ufc_fights_2[[#This Row],[r_fighter_id]],ufc_fighters[id],ufc_fighters[year],"xxx",0,1)</f>
        <v>1986</v>
      </c>
      <c r="D1221">
        <f>_xlfn.XLOOKUP(ufc_fights_2[[#This Row],[b_fighter_id]],ufc_fighters[id],ufc_fighters[year],"Prázdné",0,1)</f>
        <v>1984</v>
      </c>
      <c r="E1221" s="10">
        <f>YEAR(ufc_fights_2[[#This Row],[date]])-ufc_fights_2[[#This Row],[r_year]]</f>
        <v>34</v>
      </c>
      <c r="F1221" s="10">
        <f>YEAR(ufc_fights_2[[#This Row],[date]])-ufc_fights_2[[#This Row],[b_year]]</f>
        <v>36</v>
      </c>
      <c r="G1221">
        <v>0</v>
      </c>
      <c r="H1221">
        <v>0</v>
      </c>
      <c r="I1221">
        <v>0.33329999999999999</v>
      </c>
      <c r="J1221">
        <v>0.45450000000000002</v>
      </c>
      <c r="K1221">
        <v>0.33329999999999999</v>
      </c>
      <c r="L1221">
        <v>0.45450000000000002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6.134259259259259E-4</v>
      </c>
      <c r="T1221" s="2">
        <v>2.3148148148148147E-5</v>
      </c>
      <c r="U1221">
        <v>0.23469999999999999</v>
      </c>
      <c r="V1221">
        <v>0.3594</v>
      </c>
      <c r="W1221">
        <v>0.44</v>
      </c>
      <c r="X1221">
        <v>0.8</v>
      </c>
      <c r="Y1221">
        <v>0.9</v>
      </c>
      <c r="Z1221">
        <v>0.2823</v>
      </c>
      <c r="AA1221">
        <v>0.44190000000000002</v>
      </c>
      <c r="AB1221">
        <v>0.75</v>
      </c>
      <c r="AC1221">
        <v>1</v>
      </c>
      <c r="AD1221">
        <v>0.8</v>
      </c>
      <c r="AE1221">
        <v>0</v>
      </c>
      <c r="AF1221" t="s">
        <v>3922</v>
      </c>
      <c r="AG1221" s="2">
        <v>3.472222222222222E-3</v>
      </c>
      <c r="AH1221" t="s">
        <v>3911</v>
      </c>
      <c r="AI1221">
        <v>3</v>
      </c>
      <c r="AJ1221" t="s">
        <v>3914</v>
      </c>
      <c r="AK1221" s="3">
        <v>44023</v>
      </c>
      <c r="AL1221" s="10">
        <f>YEAR(ufc_fights_2[[#This Row],[date]])</f>
        <v>2020</v>
      </c>
      <c r="AM1221" t="s">
        <v>4061</v>
      </c>
      <c r="AN1221">
        <v>5</v>
      </c>
      <c r="AO1221" t="s">
        <v>3918</v>
      </c>
      <c r="AP1221">
        <f>IF(ufc_fights_2[[#This Row],[winner]]="Red",ufc_fights_2[[#This Row],[r_fighter_id]],ufc_fights_2[[#This Row],[b_fighter_id]])</f>
        <v>2816</v>
      </c>
      <c r="AQ1221" t="str">
        <f>_xlfn.XLOOKUP(ufc_fights_2[[#This Row],[winnerID]],ufc_fighters[id],ufc_fighters[fighter_name],"xxx",0,1)</f>
        <v>Muslim Salikhov</v>
      </c>
    </row>
    <row r="1222" spans="1:43">
      <c r="A1222">
        <v>3019</v>
      </c>
      <c r="B1222">
        <v>52</v>
      </c>
      <c r="C1222">
        <f>_xlfn.XLOOKUP(ufc_fights_2[[#This Row],[r_fighter_id]],ufc_fighters[id],ufc_fighters[year],"xxx",0,1)</f>
        <v>1985</v>
      </c>
      <c r="D1222">
        <f>_xlfn.XLOOKUP(ufc_fights_2[[#This Row],[b_fighter_id]],ufc_fighters[id],ufc_fighters[year],"Prázdné",0,1)</f>
        <v>1986</v>
      </c>
      <c r="E1222" s="10">
        <f>YEAR(ufc_fights_2[[#This Row],[date]])-ufc_fights_2[[#This Row],[r_year]]</f>
        <v>30</v>
      </c>
      <c r="F1222" s="10">
        <f>YEAR(ufc_fights_2[[#This Row],[date]])-ufc_fights_2[[#This Row],[b_year]]</f>
        <v>29</v>
      </c>
      <c r="G1222">
        <v>1</v>
      </c>
      <c r="H1222">
        <v>0</v>
      </c>
      <c r="I1222">
        <v>0.61760000000000004</v>
      </c>
      <c r="J1222">
        <v>0.52380000000000004</v>
      </c>
      <c r="K1222">
        <v>0.67500000000000004</v>
      </c>
      <c r="L1222">
        <v>0.53949999999999998</v>
      </c>
      <c r="M1222">
        <v>0</v>
      </c>
      <c r="N1222">
        <v>0.5</v>
      </c>
      <c r="O1222">
        <v>0</v>
      </c>
      <c r="P1222">
        <v>1</v>
      </c>
      <c r="Q1222">
        <v>0</v>
      </c>
      <c r="R1222">
        <v>0</v>
      </c>
      <c r="S1222" s="2">
        <v>1.6550925925925926E-3</v>
      </c>
      <c r="T1222" s="2">
        <v>1.0995370370370371E-3</v>
      </c>
      <c r="U1222">
        <v>0.57889999999999997</v>
      </c>
      <c r="V1222">
        <v>0.46150000000000002</v>
      </c>
      <c r="W1222">
        <v>0.8</v>
      </c>
      <c r="X1222">
        <v>1</v>
      </c>
      <c r="Y1222">
        <v>0.88890000000000002</v>
      </c>
      <c r="Z1222">
        <v>0.52170000000000005</v>
      </c>
      <c r="AA1222">
        <v>0.48080000000000001</v>
      </c>
      <c r="AB1222">
        <v>0.8</v>
      </c>
      <c r="AC1222">
        <v>0.72729999999999995</v>
      </c>
      <c r="AD1222">
        <v>1</v>
      </c>
      <c r="AE1222">
        <v>0</v>
      </c>
      <c r="AF1222" t="s">
        <v>3910</v>
      </c>
      <c r="AG1222" s="2">
        <v>3.460648148148148E-3</v>
      </c>
      <c r="AH1222" t="s">
        <v>3911</v>
      </c>
      <c r="AI1222">
        <v>3</v>
      </c>
      <c r="AJ1222" t="s">
        <v>3958</v>
      </c>
      <c r="AK1222" s="3">
        <v>42049</v>
      </c>
      <c r="AL1222" s="10">
        <f>YEAR(ufc_fights_2[[#This Row],[date]])</f>
        <v>2015</v>
      </c>
      <c r="AM1222" t="s">
        <v>4022</v>
      </c>
      <c r="AN1222">
        <v>38</v>
      </c>
      <c r="AO1222" t="s">
        <v>3913</v>
      </c>
      <c r="AP1222">
        <f>IF(ufc_fights_2[[#This Row],[winner]]="Red",ufc_fights_2[[#This Row],[r_fighter_id]],ufc_fights_2[[#This Row],[b_fighter_id]])</f>
        <v>3019</v>
      </c>
      <c r="AQ1222" t="str">
        <f>_xlfn.XLOOKUP(ufc_fights_2[[#This Row],[winnerID]],ufc_fighters[id],ufc_fighters[fighter_name],"xxx",0,1)</f>
        <v>Chas Skelly</v>
      </c>
    </row>
    <row r="1223" spans="1:43">
      <c r="A1223">
        <v>3419</v>
      </c>
      <c r="B1223">
        <v>1625</v>
      </c>
      <c r="C1223">
        <f>_xlfn.XLOOKUP(ufc_fights_2[[#This Row],[r_fighter_id]],ufc_fighters[id],ufc_fighters[year],"xxx",0,1)</f>
        <v>1988</v>
      </c>
      <c r="D1223">
        <f>_xlfn.XLOOKUP(ufc_fights_2[[#This Row],[b_fighter_id]],ufc_fighters[id],ufc_fighters[year],"Prázdné",0,1)</f>
        <v>1983</v>
      </c>
      <c r="E1223" s="10">
        <f>YEAR(ufc_fights_2[[#This Row],[date]])-ufc_fights_2[[#This Row],[r_year]]</f>
        <v>27</v>
      </c>
      <c r="F1223" s="10">
        <f>YEAR(ufc_fights_2[[#This Row],[date]])-ufc_fights_2[[#This Row],[b_year]]</f>
        <v>32</v>
      </c>
      <c r="G1223">
        <v>0</v>
      </c>
      <c r="H1223">
        <v>0</v>
      </c>
      <c r="I1223">
        <v>0.54710000000000003</v>
      </c>
      <c r="J1223">
        <v>0.3725</v>
      </c>
      <c r="K1223">
        <v>0.61680000000000001</v>
      </c>
      <c r="L1223">
        <v>0.47660000000000002</v>
      </c>
      <c r="M1223">
        <v>0</v>
      </c>
      <c r="N1223">
        <v>0.375</v>
      </c>
      <c r="O1223">
        <v>0</v>
      </c>
      <c r="P1223">
        <v>0</v>
      </c>
      <c r="Q1223">
        <v>0</v>
      </c>
      <c r="R1223">
        <v>0</v>
      </c>
      <c r="S1223" s="2">
        <v>3.1018518518518517E-3</v>
      </c>
      <c r="T1223" s="2">
        <v>3.0439814814814813E-3</v>
      </c>
      <c r="U1223">
        <v>0.45669999999999999</v>
      </c>
      <c r="V1223">
        <v>0.33700000000000002</v>
      </c>
      <c r="W1223">
        <v>0.68420000000000003</v>
      </c>
      <c r="X1223">
        <v>0.91669999999999996</v>
      </c>
      <c r="Y1223">
        <v>1</v>
      </c>
      <c r="Z1223">
        <v>0.44550000000000001</v>
      </c>
      <c r="AA1223">
        <v>0.35870000000000002</v>
      </c>
      <c r="AB1223">
        <v>0.57889999999999997</v>
      </c>
      <c r="AC1223">
        <v>0</v>
      </c>
      <c r="AD1223">
        <v>0.80489999999999995</v>
      </c>
      <c r="AE1223">
        <v>0.625</v>
      </c>
      <c r="AF1223" t="s">
        <v>3915</v>
      </c>
      <c r="AG1223" s="2">
        <v>3.472222222222222E-3</v>
      </c>
      <c r="AH1223" t="s">
        <v>3911</v>
      </c>
      <c r="AI1223">
        <v>3</v>
      </c>
      <c r="AJ1223" t="s">
        <v>3946</v>
      </c>
      <c r="AK1223" s="3">
        <v>42322</v>
      </c>
      <c r="AL1223" s="10">
        <f>YEAR(ufc_fights_2[[#This Row],[date]])</f>
        <v>2015</v>
      </c>
      <c r="AM1223" t="s">
        <v>4061</v>
      </c>
      <c r="AN1223">
        <v>14</v>
      </c>
      <c r="AO1223" t="s">
        <v>3913</v>
      </c>
      <c r="AP1223">
        <f>IF(ufc_fights_2[[#This Row],[winner]]="Red",ufc_fights_2[[#This Row],[r_fighter_id]],ufc_fights_2[[#This Row],[b_fighter_id]])</f>
        <v>3419</v>
      </c>
      <c r="AQ1223" t="str">
        <f>_xlfn.XLOOKUP(ufc_fights_2[[#This Row],[winnerID]],ufc_fighters[id],ufc_fighters[fighter_name],"xxx",0,1)</f>
        <v>Richard Walsh</v>
      </c>
    </row>
    <row r="1224" spans="1:43">
      <c r="A1224">
        <v>3419</v>
      </c>
      <c r="B1224">
        <v>1447</v>
      </c>
      <c r="C1224">
        <f>_xlfn.XLOOKUP(ufc_fights_2[[#This Row],[r_fighter_id]],ufc_fighters[id],ufc_fighters[year],"xxx",0,1)</f>
        <v>1988</v>
      </c>
      <c r="D1224">
        <f>_xlfn.XLOOKUP(ufc_fights_2[[#This Row],[b_fighter_id]],ufc_fighters[id],ufc_fighters[year],"Prázdné",0,1)</f>
        <v>1987</v>
      </c>
      <c r="E1224" s="10">
        <f>YEAR(ufc_fights_2[[#This Row],[date]])-ufc_fights_2[[#This Row],[r_year]]</f>
        <v>26</v>
      </c>
      <c r="F1224" s="10">
        <f>YEAR(ufc_fights_2[[#This Row],[date]])-ufc_fights_2[[#This Row],[b_year]]</f>
        <v>27</v>
      </c>
      <c r="G1224">
        <v>0</v>
      </c>
      <c r="H1224">
        <v>0</v>
      </c>
      <c r="I1224">
        <v>0.58199999999999996</v>
      </c>
      <c r="J1224">
        <v>0.24490000000000001</v>
      </c>
      <c r="K1224">
        <v>0.72170000000000001</v>
      </c>
      <c r="L1224">
        <v>0.41539999999999999</v>
      </c>
      <c r="M1224">
        <v>0.55559999999999998</v>
      </c>
      <c r="N1224">
        <v>0</v>
      </c>
      <c r="O1224">
        <v>0</v>
      </c>
      <c r="P1224">
        <v>2</v>
      </c>
      <c r="Q1224">
        <v>0</v>
      </c>
      <c r="R1224">
        <v>0</v>
      </c>
      <c r="S1224" s="2">
        <v>7.2106481481481483E-3</v>
      </c>
      <c r="T1224" s="2">
        <v>9.0277777777777774E-4</v>
      </c>
      <c r="U1224">
        <v>0.53759999999999997</v>
      </c>
      <c r="V1224">
        <v>9.3799999999999994E-2</v>
      </c>
      <c r="W1224">
        <v>0.75</v>
      </c>
      <c r="X1224">
        <v>0.66669999999999996</v>
      </c>
      <c r="Y1224">
        <v>0.66669999999999996</v>
      </c>
      <c r="Z1224">
        <v>0.30769999999999997</v>
      </c>
      <c r="AA1224">
        <v>0.23080000000000001</v>
      </c>
      <c r="AB1224">
        <v>0.73580000000000001</v>
      </c>
      <c r="AC1224">
        <v>0.3</v>
      </c>
      <c r="AD1224">
        <v>0.94120000000000004</v>
      </c>
      <c r="AE1224">
        <v>0</v>
      </c>
      <c r="AF1224" t="s">
        <v>3915</v>
      </c>
      <c r="AG1224" s="2">
        <v>3.472222222222222E-3</v>
      </c>
      <c r="AH1224" t="s">
        <v>3911</v>
      </c>
      <c r="AI1224">
        <v>3</v>
      </c>
      <c r="AJ1224" t="s">
        <v>3987</v>
      </c>
      <c r="AK1224" s="3">
        <v>41745</v>
      </c>
      <c r="AL1224" s="10">
        <f>YEAR(ufc_fights_2[[#This Row],[date]])</f>
        <v>2014</v>
      </c>
      <c r="AM1224" t="s">
        <v>4061</v>
      </c>
      <c r="AN1224">
        <v>64</v>
      </c>
      <c r="AO1224" t="s">
        <v>3913</v>
      </c>
      <c r="AP1224">
        <f>IF(ufc_fights_2[[#This Row],[winner]]="Red",ufc_fights_2[[#This Row],[r_fighter_id]],ufc_fights_2[[#This Row],[b_fighter_id]])</f>
        <v>3419</v>
      </c>
      <c r="AQ1224" t="str">
        <f>_xlfn.XLOOKUP(ufc_fights_2[[#This Row],[winnerID]],ufc_fighters[id],ufc_fighters[fighter_name],"xxx",0,1)</f>
        <v>Richard Walsh</v>
      </c>
    </row>
    <row r="1225" spans="1:43">
      <c r="A1225">
        <v>862</v>
      </c>
      <c r="B1225">
        <v>1860</v>
      </c>
      <c r="C1225">
        <f>_xlfn.XLOOKUP(ufc_fights_2[[#This Row],[r_fighter_id]],ufc_fighters[id],ufc_fighters[year],"xxx",0,1)</f>
        <v>1983</v>
      </c>
      <c r="D1225">
        <f>_xlfn.XLOOKUP(ufc_fights_2[[#This Row],[b_fighter_id]],ufc_fighters[id],ufc_fighters[year],"Prázdné",0,1)</f>
        <v>1988</v>
      </c>
      <c r="E1225" s="10">
        <f>YEAR(ufc_fights_2[[#This Row],[date]])-ufc_fights_2[[#This Row],[r_year]]</f>
        <v>28</v>
      </c>
      <c r="F1225" s="10">
        <f>YEAR(ufc_fights_2[[#This Row],[date]])-ufc_fights_2[[#This Row],[b_year]]</f>
        <v>23</v>
      </c>
      <c r="G1225">
        <v>0</v>
      </c>
      <c r="H1225">
        <v>0</v>
      </c>
      <c r="I1225">
        <v>0.56159999999999999</v>
      </c>
      <c r="J1225">
        <v>0.66669999999999996</v>
      </c>
      <c r="K1225">
        <v>0.68569999999999998</v>
      </c>
      <c r="L1225">
        <v>0.73560000000000003</v>
      </c>
      <c r="M1225">
        <v>0.15379999999999999</v>
      </c>
      <c r="N1225">
        <v>1</v>
      </c>
      <c r="O1225">
        <v>2</v>
      </c>
      <c r="P1225">
        <v>0</v>
      </c>
      <c r="Q1225">
        <v>0</v>
      </c>
      <c r="R1225">
        <v>1</v>
      </c>
      <c r="S1225" s="2">
        <v>3.0324074074074073E-3</v>
      </c>
      <c r="T1225" s="2">
        <v>4.6874999999999998E-3</v>
      </c>
      <c r="U1225">
        <v>0.4</v>
      </c>
      <c r="V1225">
        <v>0.61819999999999997</v>
      </c>
      <c r="W1225">
        <v>1</v>
      </c>
      <c r="X1225">
        <v>0.66669999999999996</v>
      </c>
      <c r="Y1225">
        <v>1</v>
      </c>
      <c r="Z1225">
        <v>0.29409999999999997</v>
      </c>
      <c r="AA1225">
        <v>0.32</v>
      </c>
      <c r="AB1225">
        <v>0.74070000000000003</v>
      </c>
      <c r="AC1225">
        <v>0.8125</v>
      </c>
      <c r="AD1225">
        <v>0.91669999999999996</v>
      </c>
      <c r="AE1225">
        <v>0.95450000000000002</v>
      </c>
      <c r="AF1225" t="s">
        <v>3915</v>
      </c>
      <c r="AG1225" s="2">
        <v>3.472222222222222E-3</v>
      </c>
      <c r="AH1225" t="s">
        <v>3911</v>
      </c>
      <c r="AI1225">
        <v>3</v>
      </c>
      <c r="AJ1225" t="s">
        <v>4016</v>
      </c>
      <c r="AK1225" s="3">
        <v>40803</v>
      </c>
      <c r="AL1225" s="10">
        <f>YEAR(ufc_fights_2[[#This Row],[date]])</f>
        <v>2011</v>
      </c>
      <c r="AM1225" t="s">
        <v>4061</v>
      </c>
      <c r="AN1225">
        <v>141</v>
      </c>
      <c r="AO1225" t="s">
        <v>3913</v>
      </c>
      <c r="AP1225">
        <f>IF(ufc_fights_2[[#This Row],[winner]]="Red",ufc_fights_2[[#This Row],[r_fighter_id]],ufc_fights_2[[#This Row],[b_fighter_id]])</f>
        <v>862</v>
      </c>
      <c r="AQ1225" t="str">
        <f>_xlfn.XLOOKUP(ufc_fights_2[[#This Row],[winnerID]],ufc_fighters[id],ufc_fighters[fighter_name],"xxx",0,1)</f>
        <v>Justin Edwards</v>
      </c>
    </row>
    <row r="1226" spans="1:43">
      <c r="A1226">
        <v>2290</v>
      </c>
      <c r="B1226">
        <v>862</v>
      </c>
      <c r="C1226">
        <f>_xlfn.XLOOKUP(ufc_fights_2[[#This Row],[r_fighter_id]],ufc_fighters[id],ufc_fighters[year],"xxx",0,1)</f>
        <v>1983</v>
      </c>
      <c r="D1226">
        <f>_xlfn.XLOOKUP(ufc_fights_2[[#This Row],[b_fighter_id]],ufc_fighters[id],ufc_fighters[year],"Prázdné",0,1)</f>
        <v>1983</v>
      </c>
      <c r="E1226" s="10">
        <f>YEAR(ufc_fights_2[[#This Row],[date]])-ufc_fights_2[[#This Row],[r_year]]</f>
        <v>29</v>
      </c>
      <c r="F1226" s="10">
        <f>YEAR(ufc_fights_2[[#This Row],[date]])-ufc_fights_2[[#This Row],[b_year]]</f>
        <v>29</v>
      </c>
      <c r="G1226">
        <v>0</v>
      </c>
      <c r="H1226">
        <v>0</v>
      </c>
      <c r="I1226">
        <v>0</v>
      </c>
      <c r="J1226">
        <v>0.85709999999999997</v>
      </c>
      <c r="K1226">
        <v>0</v>
      </c>
      <c r="L1226">
        <v>0.875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 s="2">
        <v>2.3148148148148149E-4</v>
      </c>
      <c r="T1226" s="2">
        <v>9.2592592592592588E-5</v>
      </c>
      <c r="U1226">
        <v>0</v>
      </c>
      <c r="V1226">
        <v>0.8</v>
      </c>
      <c r="W1226">
        <v>0</v>
      </c>
      <c r="X1226">
        <v>0</v>
      </c>
      <c r="Y1226">
        <v>1</v>
      </c>
      <c r="Z1226">
        <v>0</v>
      </c>
      <c r="AA1226">
        <v>0.85709999999999997</v>
      </c>
      <c r="AB1226">
        <v>0</v>
      </c>
      <c r="AC1226">
        <v>0</v>
      </c>
      <c r="AD1226">
        <v>0</v>
      </c>
      <c r="AE1226">
        <v>0</v>
      </c>
      <c r="AF1226" t="s">
        <v>3933</v>
      </c>
      <c r="AG1226" s="2">
        <v>5.2083333333333333E-4</v>
      </c>
      <c r="AH1226" t="s">
        <v>3911</v>
      </c>
      <c r="AI1226">
        <v>3</v>
      </c>
      <c r="AJ1226" t="s">
        <v>4136</v>
      </c>
      <c r="AK1226" s="3">
        <v>41187</v>
      </c>
      <c r="AL1226" s="10">
        <f>YEAR(ufc_fights_2[[#This Row],[date]])</f>
        <v>2012</v>
      </c>
      <c r="AM1226" t="s">
        <v>4061</v>
      </c>
      <c r="AN1226">
        <v>42</v>
      </c>
      <c r="AO1226" t="s">
        <v>3918</v>
      </c>
      <c r="AP1226">
        <f>IF(ufc_fights_2[[#This Row],[winner]]="Red",ufc_fights_2[[#This Row],[r_fighter_id]],ufc_fights_2[[#This Row],[b_fighter_id]])</f>
        <v>862</v>
      </c>
      <c r="AQ1226" t="str">
        <f>_xlfn.XLOOKUP(ufc_fights_2[[#This Row],[winnerID]],ufc_fighters[id],ufc_fighters[fighter_name],"xxx",0,1)</f>
        <v>Justin Edwards</v>
      </c>
    </row>
    <row r="1227" spans="1:43">
      <c r="A1227">
        <v>3193</v>
      </c>
      <c r="B1227">
        <v>2816</v>
      </c>
      <c r="C1227">
        <f>_xlfn.XLOOKUP(ufc_fights_2[[#This Row],[r_fighter_id]],ufc_fighters[id],ufc_fighters[year],"xxx",0,1)</f>
        <v>1981</v>
      </c>
      <c r="D1227">
        <f>_xlfn.XLOOKUP(ufc_fights_2[[#This Row],[b_fighter_id]],ufc_fighters[id],ufc_fighters[year],"Prázdné",0,1)</f>
        <v>1984</v>
      </c>
      <c r="E1227" s="10">
        <f>YEAR(ufc_fights_2[[#This Row],[date]])-ufc_fights_2[[#This Row],[r_year]]</f>
        <v>38</v>
      </c>
      <c r="F1227" s="10">
        <f>YEAR(ufc_fights_2[[#This Row],[date]])-ufc_fights_2[[#This Row],[b_year]]</f>
        <v>35</v>
      </c>
      <c r="G1227">
        <v>0</v>
      </c>
      <c r="H1227">
        <v>1</v>
      </c>
      <c r="I1227">
        <v>0.23080000000000001</v>
      </c>
      <c r="J1227">
        <v>0.43480000000000002</v>
      </c>
      <c r="K1227">
        <v>0.23080000000000001</v>
      </c>
      <c r="L1227">
        <v>0.43480000000000002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</v>
      </c>
      <c r="T1227" s="2">
        <v>2.3148148148148147E-5</v>
      </c>
      <c r="U1227">
        <v>0.1875</v>
      </c>
      <c r="V1227">
        <v>0.1</v>
      </c>
      <c r="W1227">
        <v>0</v>
      </c>
      <c r="X1227">
        <v>0.6</v>
      </c>
      <c r="Y1227">
        <v>1</v>
      </c>
      <c r="Z1227">
        <v>0.24</v>
      </c>
      <c r="AA1227">
        <v>0.43480000000000002</v>
      </c>
      <c r="AB1227">
        <v>0</v>
      </c>
      <c r="AC1227">
        <v>0</v>
      </c>
      <c r="AD1227">
        <v>0</v>
      </c>
      <c r="AE1227">
        <v>0</v>
      </c>
      <c r="AF1227" t="s">
        <v>3910</v>
      </c>
      <c r="AG1227" s="2">
        <v>3.0787037037037037E-3</v>
      </c>
      <c r="AH1227" t="s">
        <v>3911</v>
      </c>
      <c r="AI1227">
        <v>3</v>
      </c>
      <c r="AJ1227" t="s">
        <v>3914</v>
      </c>
      <c r="AK1227" s="3">
        <v>43715</v>
      </c>
      <c r="AL1227" s="10">
        <f>YEAR(ufc_fights_2[[#This Row],[date]])</f>
        <v>2019</v>
      </c>
      <c r="AM1227" t="s">
        <v>4061</v>
      </c>
      <c r="AN1227">
        <v>5</v>
      </c>
      <c r="AO1227" t="s">
        <v>3918</v>
      </c>
      <c r="AP1227">
        <f>IF(ufc_fights_2[[#This Row],[winner]]="Red",ufc_fights_2[[#This Row],[r_fighter_id]],ufc_fights_2[[#This Row],[b_fighter_id]])</f>
        <v>2816</v>
      </c>
      <c r="AQ1227" t="str">
        <f>_xlfn.XLOOKUP(ufc_fights_2[[#This Row],[winnerID]],ufc_fighters[id],ufc_fighters[fighter_name],"xxx",0,1)</f>
        <v>Muslim Salikhov</v>
      </c>
    </row>
    <row r="1228" spans="1:43">
      <c r="A1228">
        <v>1889</v>
      </c>
      <c r="B1228">
        <v>1914</v>
      </c>
      <c r="C1228">
        <f>_xlfn.XLOOKUP(ufc_fights_2[[#This Row],[r_fighter_id]],ufc_fighters[id],ufc_fighters[year],"xxx",0,1)</f>
        <v>1991</v>
      </c>
      <c r="D1228">
        <f>_xlfn.XLOOKUP(ufc_fights_2[[#This Row],[b_fighter_id]],ufc_fighters[id],ufc_fighters[year],"Prázdné",0,1)</f>
        <v>1987</v>
      </c>
      <c r="E1228" s="10">
        <f>YEAR(ufc_fights_2[[#This Row],[date]])-ufc_fights_2[[#This Row],[r_year]]</f>
        <v>23</v>
      </c>
      <c r="F1228" s="10">
        <f>YEAR(ufc_fights_2[[#This Row],[date]])-ufc_fights_2[[#This Row],[b_year]]</f>
        <v>27</v>
      </c>
      <c r="G1228">
        <v>0</v>
      </c>
      <c r="H1228">
        <v>0</v>
      </c>
      <c r="I1228">
        <v>0.31169999999999998</v>
      </c>
      <c r="J1228">
        <v>0.44519999999999998</v>
      </c>
      <c r="K1228">
        <v>0.32050000000000001</v>
      </c>
      <c r="L1228">
        <v>0.57289999999999996</v>
      </c>
      <c r="M1228">
        <v>0</v>
      </c>
      <c r="N1228">
        <v>0.5</v>
      </c>
      <c r="O1228">
        <v>0</v>
      </c>
      <c r="P1228">
        <v>0</v>
      </c>
      <c r="Q1228">
        <v>0</v>
      </c>
      <c r="R1228">
        <v>0</v>
      </c>
      <c r="S1228" s="2">
        <v>4.1666666666666669E-4</v>
      </c>
      <c r="T1228" s="2">
        <v>1.9675925925925924E-3</v>
      </c>
      <c r="U1228">
        <v>0.2364</v>
      </c>
      <c r="V1228">
        <v>0.42959999999999998</v>
      </c>
      <c r="W1228">
        <v>0.375</v>
      </c>
      <c r="X1228">
        <v>0.83330000000000004</v>
      </c>
      <c r="Y1228">
        <v>0.66669999999999996</v>
      </c>
      <c r="Z1228">
        <v>0.32350000000000001</v>
      </c>
      <c r="AA1228">
        <v>0.32219999999999999</v>
      </c>
      <c r="AB1228">
        <v>0</v>
      </c>
      <c r="AC1228">
        <v>0.6</v>
      </c>
      <c r="AD1228">
        <v>0.25</v>
      </c>
      <c r="AE1228">
        <v>0.64710000000000001</v>
      </c>
      <c r="AF1228" t="s">
        <v>3910</v>
      </c>
      <c r="AG1228" s="2">
        <v>1.8518518518518519E-3</v>
      </c>
      <c r="AH1228" t="s">
        <v>3911</v>
      </c>
      <c r="AI1228">
        <v>3</v>
      </c>
      <c r="AJ1228" t="s">
        <v>3952</v>
      </c>
      <c r="AK1228" s="3">
        <v>41937</v>
      </c>
      <c r="AL1228" s="10">
        <f>YEAR(ufc_fights_2[[#This Row],[date]])</f>
        <v>2014</v>
      </c>
      <c r="AM1228" t="s">
        <v>4061</v>
      </c>
      <c r="AN1228">
        <v>39</v>
      </c>
      <c r="AO1228" t="s">
        <v>3918</v>
      </c>
      <c r="AP1228">
        <f>IF(ufc_fights_2[[#This Row],[winner]]="Red",ufc_fights_2[[#This Row],[r_fighter_id]],ufc_fights_2[[#This Row],[b_fighter_id]])</f>
        <v>1914</v>
      </c>
      <c r="AQ1228" t="str">
        <f>_xlfn.XLOOKUP(ufc_fights_2[[#This Row],[winnerID]],ufc_fighters[id],ufc_fighters[fighter_name],"xxx",0,1)</f>
        <v>Neil Magny</v>
      </c>
    </row>
    <row r="1229" spans="1:43">
      <c r="A1229">
        <v>2058</v>
      </c>
      <c r="B1229">
        <v>1409</v>
      </c>
      <c r="C1229">
        <f>_xlfn.XLOOKUP(ufc_fights_2[[#This Row],[r_fighter_id]],ufc_fighters[id],ufc_fighters[year],"xxx",0,1)</f>
        <v>1984</v>
      </c>
      <c r="D1229">
        <f>_xlfn.XLOOKUP(ufc_fights_2[[#This Row],[b_fighter_id]],ufc_fighters[id],ufc_fighters[year],"Prázdné",0,1)</f>
        <v>1983</v>
      </c>
      <c r="E1229" s="10">
        <f>YEAR(ufc_fights_2[[#This Row],[date]])-ufc_fights_2[[#This Row],[r_year]]</f>
        <v>31</v>
      </c>
      <c r="F1229" s="10">
        <f>YEAR(ufc_fights_2[[#This Row],[date]])-ufc_fights_2[[#This Row],[b_year]]</f>
        <v>32</v>
      </c>
      <c r="G1229">
        <v>1</v>
      </c>
      <c r="H1229">
        <v>0</v>
      </c>
      <c r="I1229">
        <v>0.52859999999999996</v>
      </c>
      <c r="J1229">
        <v>0.37040000000000001</v>
      </c>
      <c r="K1229">
        <v>0.56579999999999997</v>
      </c>
      <c r="L1229">
        <v>0.39290000000000003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 s="2">
        <v>4.6296296296296294E-5</v>
      </c>
      <c r="T1229" s="2">
        <v>6.9444444444444447E-4</v>
      </c>
      <c r="U1229">
        <v>0.44900000000000001</v>
      </c>
      <c r="V1229">
        <v>0.25640000000000002</v>
      </c>
      <c r="W1229">
        <v>0.64710000000000001</v>
      </c>
      <c r="X1229">
        <v>1</v>
      </c>
      <c r="Y1229">
        <v>0.77780000000000005</v>
      </c>
      <c r="Z1229">
        <v>0.52239999999999998</v>
      </c>
      <c r="AA1229">
        <v>0.34039999999999998</v>
      </c>
      <c r="AB1229">
        <v>0.5</v>
      </c>
      <c r="AC1229">
        <v>0.57140000000000002</v>
      </c>
      <c r="AD1229">
        <v>1</v>
      </c>
      <c r="AE1229">
        <v>0</v>
      </c>
      <c r="AF1229" t="s">
        <v>3910</v>
      </c>
      <c r="AG1229" s="2">
        <v>2.4305555555555555E-4</v>
      </c>
      <c r="AH1229" t="s">
        <v>3911</v>
      </c>
      <c r="AI1229">
        <v>3</v>
      </c>
      <c r="AJ1229" t="s">
        <v>3914</v>
      </c>
      <c r="AK1229" s="3">
        <v>42348</v>
      </c>
      <c r="AL1229" s="10">
        <f>YEAR(ufc_fights_2[[#This Row],[date]])</f>
        <v>2015</v>
      </c>
      <c r="AM1229" t="s">
        <v>4061</v>
      </c>
      <c r="AN1229">
        <v>1</v>
      </c>
      <c r="AO1229" t="s">
        <v>3913</v>
      </c>
      <c r="AP1229">
        <f>IF(ufc_fights_2[[#This Row],[winner]]="Red",ufc_fights_2[[#This Row],[r_fighter_id]],ufc_fights_2[[#This Row],[b_fighter_id]])</f>
        <v>2058</v>
      </c>
      <c r="AQ1229" t="str">
        <f>_xlfn.XLOOKUP(ufc_fights_2[[#This Row],[winnerID]],ufc_fighters[id],ufc_fighters[fighter_name],"xxx",0,1)</f>
        <v>Tim Means</v>
      </c>
    </row>
    <row r="1230" spans="1:43">
      <c r="A1230">
        <v>3320</v>
      </c>
      <c r="B1230">
        <v>931</v>
      </c>
      <c r="C1230">
        <f>_xlfn.XLOOKUP(ufc_fights_2[[#This Row],[r_fighter_id]],ufc_fighters[id],ufc_fighters[year],"xxx",0,1)</f>
        <v>1987</v>
      </c>
      <c r="D1230">
        <f>_xlfn.XLOOKUP(ufc_fights_2[[#This Row],[b_fighter_id]],ufc_fighters[id],ufc_fighters[year],"Prázdné",0,1)</f>
        <v>1986</v>
      </c>
      <c r="E1230" s="10">
        <f>YEAR(ufc_fights_2[[#This Row],[date]])-ufc_fights_2[[#This Row],[r_year]]</f>
        <v>28</v>
      </c>
      <c r="F1230" s="10">
        <f>YEAR(ufc_fights_2[[#This Row],[date]])-ufc_fights_2[[#This Row],[b_year]]</f>
        <v>29</v>
      </c>
      <c r="G1230">
        <v>0</v>
      </c>
      <c r="H1230">
        <v>0</v>
      </c>
      <c r="I1230">
        <v>0.4</v>
      </c>
      <c r="J1230">
        <v>0.64100000000000001</v>
      </c>
      <c r="K1230">
        <v>0.5161</v>
      </c>
      <c r="L1230">
        <v>0.75419999999999998</v>
      </c>
      <c r="M1230">
        <v>0</v>
      </c>
      <c r="N1230">
        <v>0.54549999999999998</v>
      </c>
      <c r="O1230">
        <v>3</v>
      </c>
      <c r="P1230">
        <v>0</v>
      </c>
      <c r="Q1230">
        <v>0</v>
      </c>
      <c r="R1230">
        <v>0</v>
      </c>
      <c r="S1230" s="2">
        <v>2.199074074074074E-4</v>
      </c>
      <c r="T1230" s="2">
        <v>9.4097222222222221E-3</v>
      </c>
      <c r="U1230">
        <v>0.375</v>
      </c>
      <c r="V1230">
        <v>0.62160000000000004</v>
      </c>
      <c r="W1230">
        <v>1</v>
      </c>
      <c r="X1230">
        <v>0</v>
      </c>
      <c r="Y1230">
        <v>0</v>
      </c>
      <c r="Z1230">
        <v>0.1429</v>
      </c>
      <c r="AA1230">
        <v>0.625</v>
      </c>
      <c r="AB1230">
        <v>0.77780000000000005</v>
      </c>
      <c r="AC1230">
        <v>0.5</v>
      </c>
      <c r="AD1230">
        <v>0.5</v>
      </c>
      <c r="AE1230">
        <v>0.68420000000000003</v>
      </c>
      <c r="AF1230" t="s">
        <v>3915</v>
      </c>
      <c r="AG1230" s="2">
        <v>3.472222222222222E-3</v>
      </c>
      <c r="AH1230" t="s">
        <v>3911</v>
      </c>
      <c r="AI1230">
        <v>3</v>
      </c>
      <c r="AJ1230" t="s">
        <v>3939</v>
      </c>
      <c r="AK1230" s="3">
        <v>42329</v>
      </c>
      <c r="AL1230" s="10">
        <f>YEAR(ufc_fights_2[[#This Row],[date]])</f>
        <v>2015</v>
      </c>
      <c r="AM1230" t="s">
        <v>4061</v>
      </c>
      <c r="AN1230">
        <v>113</v>
      </c>
      <c r="AO1230" t="s">
        <v>3918</v>
      </c>
      <c r="AP1230">
        <f>IF(ufc_fights_2[[#This Row],[winner]]="Red",ufc_fights_2[[#This Row],[r_fighter_id]],ufc_fights_2[[#This Row],[b_fighter_id]])</f>
        <v>931</v>
      </c>
      <c r="AQ1230" t="str">
        <f>_xlfn.XLOOKUP(ufc_fights_2[[#This Row],[winnerID]],ufc_fighters[id],ufc_fighters[fighter_name],"xxx",0,1)</f>
        <v>Bartosz Fabinski</v>
      </c>
    </row>
    <row r="1231" spans="1:43">
      <c r="A1231">
        <v>1702</v>
      </c>
      <c r="B1231">
        <v>84</v>
      </c>
      <c r="C1231">
        <f>_xlfn.XLOOKUP(ufc_fights_2[[#This Row],[r_fighter_id]],ufc_fighters[id],ufc_fighters[year],"xxx",0,1)</f>
        <v>1984</v>
      </c>
      <c r="D1231">
        <f>_xlfn.XLOOKUP(ufc_fights_2[[#This Row],[b_fighter_id]],ufc_fighters[id],ufc_fighters[year],"Prázdné",0,1)</f>
        <v>1983</v>
      </c>
      <c r="E1231" s="10">
        <f>YEAR(ufc_fights_2[[#This Row],[date]])-ufc_fights_2[[#This Row],[r_year]]</f>
        <v>34</v>
      </c>
      <c r="F1231" s="10">
        <f>YEAR(ufc_fights_2[[#This Row],[date]])-ufc_fights_2[[#This Row],[b_year]]</f>
        <v>35</v>
      </c>
      <c r="G1231">
        <v>0</v>
      </c>
      <c r="H1231">
        <v>0</v>
      </c>
      <c r="I1231">
        <v>0.28760000000000002</v>
      </c>
      <c r="J1231">
        <v>0.32</v>
      </c>
      <c r="K1231">
        <v>0.33729999999999999</v>
      </c>
      <c r="L1231">
        <v>0.32</v>
      </c>
      <c r="M1231">
        <v>0.5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</v>
      </c>
      <c r="T1231" s="2">
        <v>5.5555555555555556E-4</v>
      </c>
      <c r="U1231">
        <v>0.24060000000000001</v>
      </c>
      <c r="V1231">
        <v>0.1638</v>
      </c>
      <c r="W1231">
        <v>0.625</v>
      </c>
      <c r="X1231">
        <v>0.58330000000000004</v>
      </c>
      <c r="Y1231">
        <v>0.70269999999999999</v>
      </c>
      <c r="Z1231">
        <v>0.28370000000000001</v>
      </c>
      <c r="AA1231">
        <v>0.32369999999999999</v>
      </c>
      <c r="AB1231">
        <v>0.33329999999999999</v>
      </c>
      <c r="AC1231">
        <v>0</v>
      </c>
      <c r="AD1231">
        <v>0</v>
      </c>
      <c r="AE1231">
        <v>0</v>
      </c>
      <c r="AF1231" t="s">
        <v>3915</v>
      </c>
      <c r="AG1231" s="2">
        <v>3.472222222222222E-3</v>
      </c>
      <c r="AH1231" t="s">
        <v>3911</v>
      </c>
      <c r="AI1231">
        <v>3</v>
      </c>
      <c r="AJ1231" t="s">
        <v>3931</v>
      </c>
      <c r="AK1231" s="3">
        <v>43358</v>
      </c>
      <c r="AL1231" s="10">
        <f>YEAR(ufc_fights_2[[#This Row],[date]])</f>
        <v>2018</v>
      </c>
      <c r="AM1231" t="s">
        <v>4061</v>
      </c>
      <c r="AN1231">
        <v>41</v>
      </c>
      <c r="AO1231" t="s">
        <v>3913</v>
      </c>
      <c r="AP1231">
        <f>IF(ufc_fights_2[[#This Row],[winner]]="Red",ufc_fights_2[[#This Row],[r_fighter_id]],ufc_fights_2[[#This Row],[b_fighter_id]])</f>
        <v>1702</v>
      </c>
      <c r="AQ1231" t="str">
        <f>_xlfn.XLOOKUP(ufc_fights_2[[#This Row],[winnerID]],ufc_fighters[id],ufc_fighters[fighter_name],"xxx",0,1)</f>
        <v>Aleksei Kunchenko</v>
      </c>
    </row>
    <row r="1232" spans="1:43">
      <c r="A1232">
        <v>1741</v>
      </c>
      <c r="B1232">
        <v>1828</v>
      </c>
      <c r="C1232">
        <f>_xlfn.XLOOKUP(ufc_fights_2[[#This Row],[r_fighter_id]],ufc_fighters[id],ufc_fighters[year],"xxx",0,1)</f>
        <v>1986</v>
      </c>
      <c r="D1232">
        <f>_xlfn.XLOOKUP(ufc_fights_2[[#This Row],[b_fighter_id]],ufc_fighters[id],ufc_fighters[year],"Prázdné",0,1)</f>
        <v>1989</v>
      </c>
      <c r="E1232" s="10">
        <f>YEAR(ufc_fights_2[[#This Row],[date]])-ufc_fights_2[[#This Row],[r_year]]</f>
        <v>32</v>
      </c>
      <c r="F1232" s="10">
        <f>YEAR(ufc_fights_2[[#This Row],[date]])-ufc_fights_2[[#This Row],[b_year]]</f>
        <v>29</v>
      </c>
      <c r="G1232">
        <v>0</v>
      </c>
      <c r="H1232">
        <v>1</v>
      </c>
      <c r="I1232">
        <v>0.5</v>
      </c>
      <c r="J1232">
        <v>0.2</v>
      </c>
      <c r="K1232">
        <v>0.5</v>
      </c>
      <c r="L1232">
        <v>0.2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</v>
      </c>
      <c r="T1232" s="2">
        <v>2.3148148148148147E-5</v>
      </c>
      <c r="U1232">
        <v>0.22220000000000001</v>
      </c>
      <c r="V1232">
        <v>0.1739</v>
      </c>
      <c r="W1232">
        <v>0</v>
      </c>
      <c r="X1232">
        <v>1</v>
      </c>
      <c r="Y1232">
        <v>0</v>
      </c>
      <c r="Z1232">
        <v>0.5</v>
      </c>
      <c r="AA1232">
        <v>0.2</v>
      </c>
      <c r="AB1232">
        <v>0</v>
      </c>
      <c r="AC1232">
        <v>0</v>
      </c>
      <c r="AD1232">
        <v>0</v>
      </c>
      <c r="AE1232">
        <v>0</v>
      </c>
      <c r="AF1232" t="s">
        <v>3910</v>
      </c>
      <c r="AG1232" s="2">
        <v>1.1226851851851851E-3</v>
      </c>
      <c r="AH1232" t="s">
        <v>3911</v>
      </c>
      <c r="AI1232">
        <v>3</v>
      </c>
      <c r="AJ1232" t="s">
        <v>4127</v>
      </c>
      <c r="AK1232" s="3">
        <v>43442</v>
      </c>
      <c r="AL1232" s="10">
        <f>YEAR(ufc_fights_2[[#This Row],[date]])</f>
        <v>2018</v>
      </c>
      <c r="AM1232" t="s">
        <v>4061</v>
      </c>
      <c r="AN1232">
        <v>65</v>
      </c>
      <c r="AO1232" t="s">
        <v>3918</v>
      </c>
      <c r="AP1232">
        <f>IF(ufc_fights_2[[#This Row],[winner]]="Red",ufc_fights_2[[#This Row],[r_fighter_id]],ufc_fights_2[[#This Row],[b_fighter_id]])</f>
        <v>1828</v>
      </c>
      <c r="AQ1232" t="str">
        <f>_xlfn.XLOOKUP(ufc_fights_2[[#This Row],[winnerID]],ufc_fighters[id],ufc_fighters[fighter_name],"xxx",0,1)</f>
        <v>Dhiego Lima</v>
      </c>
    </row>
    <row r="1233" spans="1:43">
      <c r="A1233">
        <v>883</v>
      </c>
      <c r="B1233">
        <v>2924</v>
      </c>
      <c r="C1233">
        <f>_xlfn.XLOOKUP(ufc_fights_2[[#This Row],[r_fighter_id]],ufc_fighters[id],ufc_fighters[year],"xxx",0,1)</f>
        <v>1987</v>
      </c>
      <c r="D1233">
        <f>_xlfn.XLOOKUP(ufc_fights_2[[#This Row],[b_fighter_id]],ufc_fighters[id],ufc_fighters[year],"Prázdné",0,1)</f>
        <v>1992</v>
      </c>
      <c r="E1233" s="10">
        <f>YEAR(ufc_fights_2[[#This Row],[date]])-ufc_fights_2[[#This Row],[r_year]]</f>
        <v>31</v>
      </c>
      <c r="F1233" s="10">
        <f>YEAR(ufc_fights_2[[#This Row],[date]])-ufc_fights_2[[#This Row],[b_year]]</f>
        <v>26</v>
      </c>
      <c r="G1233">
        <v>1</v>
      </c>
      <c r="H1233">
        <v>0</v>
      </c>
      <c r="I1233">
        <v>0.42859999999999998</v>
      </c>
      <c r="J1233">
        <v>0.37930000000000003</v>
      </c>
      <c r="K1233">
        <v>0.48959999999999998</v>
      </c>
      <c r="L1233">
        <v>0.45590000000000003</v>
      </c>
      <c r="M1233">
        <v>0.66669999999999996</v>
      </c>
      <c r="N1233">
        <v>0.2</v>
      </c>
      <c r="O1233">
        <v>1</v>
      </c>
      <c r="P1233">
        <v>0</v>
      </c>
      <c r="Q1233">
        <v>0</v>
      </c>
      <c r="R1233">
        <v>0</v>
      </c>
      <c r="S1233" s="2">
        <v>1.6666666666666668E-3</v>
      </c>
      <c r="T1233" s="2">
        <v>1.5740740740740741E-3</v>
      </c>
      <c r="U1233">
        <v>0.34379999999999999</v>
      </c>
      <c r="V1233">
        <v>0.17649999999999999</v>
      </c>
      <c r="W1233">
        <v>0.70589999999999997</v>
      </c>
      <c r="X1233">
        <v>0.66669999999999996</v>
      </c>
      <c r="Y1233">
        <v>0.86670000000000003</v>
      </c>
      <c r="Z1233">
        <v>0.29310000000000003</v>
      </c>
      <c r="AA1233">
        <v>0.3654</v>
      </c>
      <c r="AB1233">
        <v>0.70589999999999997</v>
      </c>
      <c r="AC1233">
        <v>0.5</v>
      </c>
      <c r="AD1233">
        <v>0.77780000000000005</v>
      </c>
      <c r="AE1233">
        <v>0</v>
      </c>
      <c r="AF1233" t="s">
        <v>3915</v>
      </c>
      <c r="AG1233" s="2">
        <v>3.472222222222222E-3</v>
      </c>
      <c r="AH1233" t="s">
        <v>3911</v>
      </c>
      <c r="AI1233">
        <v>3</v>
      </c>
      <c r="AJ1233" t="s">
        <v>3961</v>
      </c>
      <c r="AK1233" s="3">
        <v>43358</v>
      </c>
      <c r="AL1233" s="10">
        <f>YEAR(ufc_fights_2[[#This Row],[date]])</f>
        <v>2018</v>
      </c>
      <c r="AM1233" t="s">
        <v>4061</v>
      </c>
      <c r="AN1233">
        <v>41</v>
      </c>
      <c r="AO1233" t="s">
        <v>3913</v>
      </c>
      <c r="AP1233">
        <f>IF(ufc_fights_2[[#This Row],[winner]]="Red",ufc_fights_2[[#This Row],[r_fighter_id]],ufc_fights_2[[#This Row],[b_fighter_id]])</f>
        <v>883</v>
      </c>
      <c r="AQ1233" t="str">
        <f>_xlfn.XLOOKUP(ufc_fights_2[[#This Row],[winnerID]],ufc_fighters[id],ufc_fighters[fighter_name],"xxx",0,1)</f>
        <v>Ramazan Emeev</v>
      </c>
    </row>
    <row r="1234" spans="1:43">
      <c r="A1234">
        <v>1574</v>
      </c>
      <c r="B1234">
        <v>1828</v>
      </c>
      <c r="C1234">
        <f>_xlfn.XLOOKUP(ufc_fights_2[[#This Row],[r_fighter_id]],ufc_fighters[id],ufc_fighters[year],"xxx",0,1)</f>
        <v>1988</v>
      </c>
      <c r="D1234">
        <f>_xlfn.XLOOKUP(ufc_fights_2[[#This Row],[b_fighter_id]],ufc_fighters[id],ufc_fighters[year],"Prázdné",0,1)</f>
        <v>1989</v>
      </c>
      <c r="E1234" s="10">
        <f>YEAR(ufc_fights_2[[#This Row],[date]])-ufc_fights_2[[#This Row],[r_year]]</f>
        <v>31</v>
      </c>
      <c r="F1234" s="10">
        <f>YEAR(ufc_fights_2[[#This Row],[date]])-ufc_fights_2[[#This Row],[b_year]]</f>
        <v>30</v>
      </c>
      <c r="G1234">
        <v>0</v>
      </c>
      <c r="H1234">
        <v>0</v>
      </c>
      <c r="I1234">
        <v>0.25259999999999999</v>
      </c>
      <c r="J1234">
        <v>0.30480000000000002</v>
      </c>
      <c r="K1234">
        <v>0.25259999999999999</v>
      </c>
      <c r="L1234">
        <v>0.3952</v>
      </c>
      <c r="M1234">
        <v>0</v>
      </c>
      <c r="N1234">
        <v>0.33329999999999999</v>
      </c>
      <c r="O1234">
        <v>0</v>
      </c>
      <c r="P1234">
        <v>0</v>
      </c>
      <c r="Q1234">
        <v>0</v>
      </c>
      <c r="R1234">
        <v>0</v>
      </c>
      <c r="S1234" s="2">
        <v>0</v>
      </c>
      <c r="T1234" s="2">
        <v>1.8518518518518519E-3</v>
      </c>
      <c r="U1234">
        <v>0.2</v>
      </c>
      <c r="V1234">
        <v>0.20830000000000001</v>
      </c>
      <c r="W1234">
        <v>0.25</v>
      </c>
      <c r="X1234">
        <v>1</v>
      </c>
      <c r="Y1234">
        <v>0.71430000000000005</v>
      </c>
      <c r="Z1234">
        <v>0.25259999999999999</v>
      </c>
      <c r="AA1234">
        <v>0.30299999999999999</v>
      </c>
      <c r="AB1234">
        <v>0</v>
      </c>
      <c r="AC1234">
        <v>0</v>
      </c>
      <c r="AD1234">
        <v>0</v>
      </c>
      <c r="AE1234">
        <v>0.33329999999999999</v>
      </c>
      <c r="AF1234" t="s">
        <v>3922</v>
      </c>
      <c r="AG1234" s="2">
        <v>3.472222222222222E-3</v>
      </c>
      <c r="AH1234" t="s">
        <v>3911</v>
      </c>
      <c r="AI1234">
        <v>3</v>
      </c>
      <c r="AJ1234" t="s">
        <v>3931</v>
      </c>
      <c r="AK1234" s="3">
        <v>43743</v>
      </c>
      <c r="AL1234" s="10">
        <f>YEAR(ufc_fights_2[[#This Row],[date]])</f>
        <v>2019</v>
      </c>
      <c r="AM1234" t="s">
        <v>4061</v>
      </c>
      <c r="AN1234">
        <v>14</v>
      </c>
      <c r="AO1234" t="s">
        <v>3918</v>
      </c>
      <c r="AP1234">
        <f>IF(ufc_fights_2[[#This Row],[winner]]="Red",ufc_fights_2[[#This Row],[r_fighter_id]],ufc_fights_2[[#This Row],[b_fighter_id]])</f>
        <v>1828</v>
      </c>
      <c r="AQ1234" t="str">
        <f>_xlfn.XLOOKUP(ufc_fights_2[[#This Row],[winnerID]],ufc_fighters[id],ufc_fighters[fighter_name],"xxx",0,1)</f>
        <v>Dhiego Lima</v>
      </c>
    </row>
    <row r="1235" spans="1:43">
      <c r="A1235">
        <v>2110</v>
      </c>
      <c r="B1235">
        <v>494</v>
      </c>
      <c r="C1235">
        <f>_xlfn.XLOOKUP(ufc_fights_2[[#This Row],[r_fighter_id]],ufc_fighters[id],ufc_fighters[year],"xxx",0,1)</f>
        <v>1968</v>
      </c>
      <c r="D1235">
        <f>_xlfn.XLOOKUP(ufc_fights_2[[#This Row],[b_fighter_id]],ufc_fighters[id],ufc_fighters[year],"Prázdné",0,1)</f>
        <v>1972</v>
      </c>
      <c r="E1235" s="10">
        <f>YEAR(ufc_fights_2[[#This Row],[date]])-ufc_fights_2[[#This Row],[r_year]]</f>
        <v>33</v>
      </c>
      <c r="F1235" s="10">
        <f>YEAR(ufc_fights_2[[#This Row],[date]])-ufc_fights_2[[#This Row],[b_year]]</f>
        <v>29</v>
      </c>
      <c r="G1235">
        <v>1</v>
      </c>
      <c r="H1235">
        <v>0</v>
      </c>
      <c r="I1235">
        <v>0.625</v>
      </c>
      <c r="J1235">
        <v>0.33329999999999999</v>
      </c>
      <c r="K1235">
        <v>0.91569999999999996</v>
      </c>
      <c r="L1235">
        <v>0.38300000000000001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2.7662037037037039E-3</v>
      </c>
      <c r="T1235" s="2">
        <v>0</v>
      </c>
      <c r="U1235">
        <v>0.53849999999999998</v>
      </c>
      <c r="V1235">
        <v>3.85E-2</v>
      </c>
      <c r="W1235">
        <v>1</v>
      </c>
      <c r="X1235">
        <v>1</v>
      </c>
      <c r="Y1235">
        <v>0.875</v>
      </c>
      <c r="Z1235">
        <v>0.6</v>
      </c>
      <c r="AA1235">
        <v>0.27029999999999998</v>
      </c>
      <c r="AB1235">
        <v>0.66669999999999996</v>
      </c>
      <c r="AC1235">
        <v>0.8</v>
      </c>
      <c r="AD1235">
        <v>0</v>
      </c>
      <c r="AE1235">
        <v>0</v>
      </c>
      <c r="AF1235" t="s">
        <v>3910</v>
      </c>
      <c r="AG1235" s="2">
        <v>1.8749999999999999E-3</v>
      </c>
      <c r="AH1235" t="s">
        <v>3911</v>
      </c>
      <c r="AI1235">
        <v>3</v>
      </c>
      <c r="AJ1235" t="s">
        <v>3939</v>
      </c>
      <c r="AK1235" s="3">
        <v>37071</v>
      </c>
      <c r="AL1235" s="10">
        <f>YEAR(ufc_fights_2[[#This Row],[date]])</f>
        <v>2001</v>
      </c>
      <c r="AM1235" t="s">
        <v>4061</v>
      </c>
      <c r="AN1235">
        <v>130</v>
      </c>
      <c r="AO1235" t="s">
        <v>3913</v>
      </c>
      <c r="AP1235">
        <f>IF(ufc_fights_2[[#This Row],[winner]]="Red",ufc_fights_2[[#This Row],[r_fighter_id]],ufc_fights_2[[#This Row],[b_fighter_id]])</f>
        <v>2110</v>
      </c>
      <c r="AQ1235" t="str">
        <f>_xlfn.XLOOKUP(ufc_fights_2[[#This Row],[winnerID]],ufc_fighters[id],ufc_fighters[fighter_name],"xxx",0,1)</f>
        <v>Pat Miletich</v>
      </c>
    </row>
    <row r="1236" spans="1:43">
      <c r="A1236">
        <v>2369</v>
      </c>
      <c r="B1236">
        <v>1702</v>
      </c>
      <c r="C1236">
        <f>_xlfn.XLOOKUP(ufc_fights_2[[#This Row],[r_fighter_id]],ufc_fighters[id],ufc_fighters[year],"xxx",0,1)</f>
        <v>1981</v>
      </c>
      <c r="D1236">
        <f>_xlfn.XLOOKUP(ufc_fights_2[[#This Row],[b_fighter_id]],ufc_fighters[id],ufc_fighters[year],"Prázdné",0,1)</f>
        <v>1984</v>
      </c>
      <c r="E1236" s="10">
        <f>YEAR(ufc_fights_2[[#This Row],[date]])-ufc_fights_2[[#This Row],[r_year]]</f>
        <v>37</v>
      </c>
      <c r="F1236" s="10">
        <f>YEAR(ufc_fights_2[[#This Row],[date]])-ufc_fights_2[[#This Row],[b_year]]</f>
        <v>34</v>
      </c>
      <c r="G1236">
        <v>0</v>
      </c>
      <c r="H1236">
        <v>0</v>
      </c>
      <c r="I1236">
        <v>0.17860000000000001</v>
      </c>
      <c r="J1236">
        <v>0.55810000000000004</v>
      </c>
      <c r="K1236">
        <v>0.17860000000000001</v>
      </c>
      <c r="L1236">
        <v>0.6946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1.9212962962962964E-3</v>
      </c>
      <c r="T1236" s="2">
        <v>9.0277777777777774E-4</v>
      </c>
      <c r="U1236">
        <v>0.1346</v>
      </c>
      <c r="V1236">
        <v>0.46810000000000002</v>
      </c>
      <c r="W1236">
        <v>0.66669999999999996</v>
      </c>
      <c r="X1236">
        <v>1</v>
      </c>
      <c r="Y1236">
        <v>0.85</v>
      </c>
      <c r="Z1236">
        <v>0.17860000000000001</v>
      </c>
      <c r="AA1236">
        <v>0.48570000000000002</v>
      </c>
      <c r="AB1236">
        <v>0</v>
      </c>
      <c r="AC1236">
        <v>0.9375</v>
      </c>
      <c r="AD1236">
        <v>0</v>
      </c>
      <c r="AE1236">
        <v>0.75</v>
      </c>
      <c r="AF1236" t="s">
        <v>3915</v>
      </c>
      <c r="AG1236" s="2">
        <v>3.472222222222222E-3</v>
      </c>
      <c r="AH1236" t="s">
        <v>3911</v>
      </c>
      <c r="AI1236">
        <v>3</v>
      </c>
      <c r="AJ1236" t="s">
        <v>4004</v>
      </c>
      <c r="AK1236" s="3">
        <v>43435</v>
      </c>
      <c r="AL1236" s="10">
        <f>YEAR(ufc_fights_2[[#This Row],[date]])</f>
        <v>2018</v>
      </c>
      <c r="AM1236" t="s">
        <v>4061</v>
      </c>
      <c r="AN1236">
        <v>43</v>
      </c>
      <c r="AO1236" t="s">
        <v>3918</v>
      </c>
      <c r="AP1236">
        <f>IF(ufc_fights_2[[#This Row],[winner]]="Red",ufc_fights_2[[#This Row],[r_fighter_id]],ufc_fights_2[[#This Row],[b_fighter_id]])</f>
        <v>1702</v>
      </c>
      <c r="AQ1236" t="str">
        <f>_xlfn.XLOOKUP(ufc_fights_2[[#This Row],[winnerID]],ufc_fighters[id],ufc_fighters[fighter_name],"xxx",0,1)</f>
        <v>Aleksei Kunchenko</v>
      </c>
    </row>
    <row r="1237" spans="1:43">
      <c r="A1237">
        <v>1138</v>
      </c>
      <c r="B1237">
        <v>2026</v>
      </c>
      <c r="C1237">
        <f>_xlfn.XLOOKUP(ufc_fights_2[[#This Row],[r_fighter_id]],ufc_fighters[id],ufc_fighters[year],"xxx",0,1)</f>
        <v>1974</v>
      </c>
      <c r="D1237">
        <f>_xlfn.XLOOKUP(ufc_fights_2[[#This Row],[b_fighter_id]],ufc_fighters[id],ufc_fighters[year],"Prázdné",0,1)</f>
        <v>1986</v>
      </c>
      <c r="E1237" s="10">
        <f>YEAR(ufc_fights_2[[#This Row],[date]])-ufc_fights_2[[#This Row],[r_year]]</f>
        <v>33</v>
      </c>
      <c r="F1237" s="10">
        <f>YEAR(ufc_fights_2[[#This Row],[date]])-ufc_fights_2[[#This Row],[b_year]]</f>
        <v>21</v>
      </c>
      <c r="G1237">
        <v>1</v>
      </c>
      <c r="H1237">
        <v>0</v>
      </c>
      <c r="I1237">
        <v>0.61360000000000003</v>
      </c>
      <c r="J1237">
        <v>0.5</v>
      </c>
      <c r="K1237">
        <v>0.69640000000000002</v>
      </c>
      <c r="L1237">
        <v>0.50790000000000002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 s="2">
        <v>1.8055555555555555E-3</v>
      </c>
      <c r="T1237" s="2">
        <v>7.7546296296296293E-4</v>
      </c>
      <c r="U1237">
        <v>0.30769999999999997</v>
      </c>
      <c r="V1237">
        <v>0.34150000000000003</v>
      </c>
      <c r="W1237">
        <v>0.69230000000000003</v>
      </c>
      <c r="X1237">
        <v>0.77780000000000005</v>
      </c>
      <c r="Y1237">
        <v>0.875</v>
      </c>
      <c r="Z1237">
        <v>0.60609999999999997</v>
      </c>
      <c r="AA1237">
        <v>0.51519999999999999</v>
      </c>
      <c r="AB1237">
        <v>0.6</v>
      </c>
      <c r="AC1237">
        <v>0.48280000000000001</v>
      </c>
      <c r="AD1237">
        <v>0.66669999999999996</v>
      </c>
      <c r="AE1237">
        <v>0</v>
      </c>
      <c r="AF1237" t="s">
        <v>3933</v>
      </c>
      <c r="AG1237" s="2">
        <v>2.3032407407407407E-3</v>
      </c>
      <c r="AH1237" t="s">
        <v>3911</v>
      </c>
      <c r="AI1237">
        <v>3</v>
      </c>
      <c r="AJ1237" t="s">
        <v>3928</v>
      </c>
      <c r="AK1237" s="3">
        <v>39403</v>
      </c>
      <c r="AL1237" s="10">
        <f>YEAR(ufc_fights_2[[#This Row],[date]])</f>
        <v>2007</v>
      </c>
      <c r="AM1237" t="s">
        <v>4061</v>
      </c>
      <c r="AN1237">
        <v>9</v>
      </c>
      <c r="AO1237" t="s">
        <v>3913</v>
      </c>
      <c r="AP1237">
        <f>IF(ufc_fights_2[[#This Row],[winner]]="Red",ufc_fights_2[[#This Row],[r_fighter_id]],ufc_fights_2[[#This Row],[b_fighter_id]])</f>
        <v>1138</v>
      </c>
      <c r="AQ1237" t="str">
        <f>_xlfn.XLOOKUP(ufc_fights_2[[#This Row],[winnerID]],ufc_fighters[id],ufc_fighters[fighter_name],"xxx",0,1)</f>
        <v>Akihiro Gono</v>
      </c>
    </row>
    <row r="1238" spans="1:43">
      <c r="A1238">
        <v>2677</v>
      </c>
      <c r="B1238">
        <v>254</v>
      </c>
      <c r="C1238">
        <f>_xlfn.XLOOKUP(ufc_fights_2[[#This Row],[r_fighter_id]],ufc_fighters[id],ufc_fighters[year],"xxx",0,1)</f>
        <v>1986</v>
      </c>
      <c r="D1238">
        <f>_xlfn.XLOOKUP(ufc_fights_2[[#This Row],[b_fighter_id]],ufc_fighters[id],ufc_fighters[year],"Prázdné",0,1)</f>
        <v>1988</v>
      </c>
      <c r="E1238" s="10">
        <f>YEAR(ufc_fights_2[[#This Row],[date]])-ufc_fights_2[[#This Row],[r_year]]</f>
        <v>25</v>
      </c>
      <c r="F1238" s="10">
        <f>YEAR(ufc_fights_2[[#This Row],[date]])-ufc_fights_2[[#This Row],[b_year]]</f>
        <v>23</v>
      </c>
      <c r="G1238">
        <v>0</v>
      </c>
      <c r="H1238">
        <v>0</v>
      </c>
      <c r="I1238">
        <v>0.50980000000000003</v>
      </c>
      <c r="J1238">
        <v>0.59089999999999998</v>
      </c>
      <c r="K1238">
        <v>0.7218</v>
      </c>
      <c r="L1238">
        <v>0.75819999999999999</v>
      </c>
      <c r="M1238">
        <v>1</v>
      </c>
      <c r="N1238">
        <v>0.33329999999999999</v>
      </c>
      <c r="O1238">
        <v>0</v>
      </c>
      <c r="P1238">
        <v>0</v>
      </c>
      <c r="Q1238">
        <v>0</v>
      </c>
      <c r="R1238">
        <v>1</v>
      </c>
      <c r="S1238" s="2">
        <v>4.8263888888888887E-3</v>
      </c>
      <c r="T1238" s="2">
        <v>3.4027777777777776E-3</v>
      </c>
      <c r="U1238">
        <v>0.29409999999999997</v>
      </c>
      <c r="V1238">
        <v>0.42859999999999998</v>
      </c>
      <c r="W1238">
        <v>1</v>
      </c>
      <c r="X1238">
        <v>0.5</v>
      </c>
      <c r="Y1238">
        <v>0.875</v>
      </c>
      <c r="Z1238">
        <v>5.5599999999999997E-2</v>
      </c>
      <c r="AA1238">
        <v>0.375</v>
      </c>
      <c r="AB1238">
        <v>0.8</v>
      </c>
      <c r="AC1238">
        <v>0.81820000000000004</v>
      </c>
      <c r="AD1238">
        <v>0.73909999999999998</v>
      </c>
      <c r="AE1238">
        <v>0.78259999999999996</v>
      </c>
      <c r="AF1238" t="s">
        <v>3915</v>
      </c>
      <c r="AG1238" s="2">
        <v>3.472222222222222E-3</v>
      </c>
      <c r="AH1238" t="s">
        <v>3911</v>
      </c>
      <c r="AI1238">
        <v>3</v>
      </c>
      <c r="AJ1238" t="s">
        <v>3928</v>
      </c>
      <c r="AK1238" s="3">
        <v>40803</v>
      </c>
      <c r="AL1238" s="10">
        <f>YEAR(ufc_fights_2[[#This Row],[date]])</f>
        <v>2011</v>
      </c>
      <c r="AM1238" t="s">
        <v>4061</v>
      </c>
      <c r="AN1238">
        <v>141</v>
      </c>
      <c r="AO1238" t="s">
        <v>3918</v>
      </c>
      <c r="AP1238">
        <f>IF(ufc_fights_2[[#This Row],[winner]]="Red",ufc_fights_2[[#This Row],[r_fighter_id]],ufc_fights_2[[#This Row],[b_fighter_id]])</f>
        <v>254</v>
      </c>
      <c r="AQ1238" t="str">
        <f>_xlfn.XLOOKUP(ufc_fights_2[[#This Row],[winnerID]],ufc_fighters[id],ufc_fighters[fighter_name],"xxx",0,1)</f>
        <v>Lance Benoist</v>
      </c>
    </row>
    <row r="1239" spans="1:43">
      <c r="A1239">
        <v>2484</v>
      </c>
      <c r="B1239">
        <v>351</v>
      </c>
      <c r="C1239">
        <f>_xlfn.XLOOKUP(ufc_fights_2[[#This Row],[r_fighter_id]],ufc_fighters[id],ufc_fighters[year],"xxx",0,1)</f>
        <v>1987</v>
      </c>
      <c r="D1239">
        <f>_xlfn.XLOOKUP(ufc_fights_2[[#This Row],[b_fighter_id]],ufc_fighters[id],ufc_fighters[year],"Prázdné",0,1)</f>
        <v>1991</v>
      </c>
      <c r="E1239" s="10">
        <f>YEAR(ufc_fights_2[[#This Row],[date]])-ufc_fights_2[[#This Row],[r_year]]</f>
        <v>28</v>
      </c>
      <c r="F1239" s="10">
        <f>YEAR(ufc_fights_2[[#This Row],[date]])-ufc_fights_2[[#This Row],[b_year]]</f>
        <v>24</v>
      </c>
      <c r="G1239">
        <v>0</v>
      </c>
      <c r="H1239">
        <v>1</v>
      </c>
      <c r="I1239">
        <v>0.20830000000000001</v>
      </c>
      <c r="J1239">
        <v>0.65710000000000002</v>
      </c>
      <c r="K1239">
        <v>0.28570000000000001</v>
      </c>
      <c r="L1239">
        <v>0.66669999999999996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3.3564814814814812E-4</v>
      </c>
      <c r="T1239" s="2">
        <v>3.4722222222222222E-5</v>
      </c>
      <c r="U1239">
        <v>0.1176</v>
      </c>
      <c r="V1239">
        <v>0.625</v>
      </c>
      <c r="W1239">
        <v>1</v>
      </c>
      <c r="X1239">
        <v>0.2</v>
      </c>
      <c r="Y1239">
        <v>0</v>
      </c>
      <c r="Z1239">
        <v>0.13639999999999999</v>
      </c>
      <c r="AA1239">
        <v>0.64710000000000001</v>
      </c>
      <c r="AB1239">
        <v>1</v>
      </c>
      <c r="AC1239">
        <v>1</v>
      </c>
      <c r="AD1239">
        <v>0</v>
      </c>
      <c r="AE1239">
        <v>0</v>
      </c>
      <c r="AF1239" t="s">
        <v>3910</v>
      </c>
      <c r="AG1239" s="2">
        <v>3.2060185185185186E-3</v>
      </c>
      <c r="AH1239" t="s">
        <v>3911</v>
      </c>
      <c r="AI1239">
        <v>3</v>
      </c>
      <c r="AJ1239" t="s">
        <v>3961</v>
      </c>
      <c r="AK1239" s="3">
        <v>42301</v>
      </c>
      <c r="AL1239" s="10">
        <f>YEAR(ufc_fights_2[[#This Row],[date]])</f>
        <v>2015</v>
      </c>
      <c r="AM1239" t="s">
        <v>4061</v>
      </c>
      <c r="AN1239">
        <v>100</v>
      </c>
      <c r="AO1239" t="s">
        <v>3918</v>
      </c>
      <c r="AP1239">
        <f>IF(ufc_fights_2[[#This Row],[winner]]="Red",ufc_fights_2[[#This Row],[r_fighter_id]],ufc_fights_2[[#This Row],[b_fighter_id]])</f>
        <v>351</v>
      </c>
      <c r="AQ1239" t="str">
        <f>_xlfn.XLOOKUP(ufc_fights_2[[#This Row],[winnerID]],ufc_fighters[id],ufc_fighters[fighter_name],"xxx",0,1)</f>
        <v>Tom Breese</v>
      </c>
    </row>
    <row r="1240" spans="1:43">
      <c r="A1240">
        <v>351</v>
      </c>
      <c r="B1240">
        <v>2259</v>
      </c>
      <c r="C1240">
        <f>_xlfn.XLOOKUP(ufc_fights_2[[#This Row],[r_fighter_id]],ufc_fighters[id],ufc_fighters[year],"xxx",0,1)</f>
        <v>1991</v>
      </c>
      <c r="D1240">
        <f>_xlfn.XLOOKUP(ufc_fights_2[[#This Row],[b_fighter_id]],ufc_fighters[id],ufc_fighters[year],"Prázdné",0,1)</f>
        <v>1984</v>
      </c>
      <c r="E1240" s="10">
        <f>YEAR(ufc_fights_2[[#This Row],[date]])-ufc_fights_2[[#This Row],[r_year]]</f>
        <v>25</v>
      </c>
      <c r="F1240" s="10">
        <f>YEAR(ufc_fights_2[[#This Row],[date]])-ufc_fights_2[[#This Row],[b_year]]</f>
        <v>32</v>
      </c>
      <c r="G1240">
        <v>0</v>
      </c>
      <c r="H1240">
        <v>0</v>
      </c>
      <c r="I1240">
        <v>0.54239999999999999</v>
      </c>
      <c r="J1240">
        <v>0.375</v>
      </c>
      <c r="K1240">
        <v>0.72729999999999995</v>
      </c>
      <c r="L1240">
        <v>0.59260000000000002</v>
      </c>
      <c r="M1240">
        <v>0</v>
      </c>
      <c r="N1240">
        <v>0.5</v>
      </c>
      <c r="O1240">
        <v>1</v>
      </c>
      <c r="P1240">
        <v>1</v>
      </c>
      <c r="Q1240">
        <v>1</v>
      </c>
      <c r="R1240">
        <v>1</v>
      </c>
      <c r="S1240" s="2">
        <v>4.4675925925925924E-3</v>
      </c>
      <c r="T1240" s="2">
        <v>2.7662037037037039E-3</v>
      </c>
      <c r="U1240">
        <v>0.52</v>
      </c>
      <c r="V1240">
        <v>0.44440000000000002</v>
      </c>
      <c r="W1240">
        <v>0.57140000000000002</v>
      </c>
      <c r="X1240">
        <v>1</v>
      </c>
      <c r="Y1240">
        <v>0</v>
      </c>
      <c r="Z1240">
        <v>0.4194</v>
      </c>
      <c r="AA1240">
        <v>0.4</v>
      </c>
      <c r="AB1240">
        <v>0.81820000000000004</v>
      </c>
      <c r="AC1240">
        <v>0</v>
      </c>
      <c r="AD1240">
        <v>0.58819999999999995</v>
      </c>
      <c r="AE1240">
        <v>0</v>
      </c>
      <c r="AF1240" t="s">
        <v>3915</v>
      </c>
      <c r="AG1240" s="2">
        <v>3.472222222222222E-3</v>
      </c>
      <c r="AH1240" t="s">
        <v>3911</v>
      </c>
      <c r="AI1240">
        <v>3</v>
      </c>
      <c r="AJ1240" t="s">
        <v>3961</v>
      </c>
      <c r="AK1240" s="3">
        <v>42427</v>
      </c>
      <c r="AL1240" s="10">
        <f>YEAR(ufc_fights_2[[#This Row],[date]])</f>
        <v>2016</v>
      </c>
      <c r="AM1240" t="s">
        <v>4061</v>
      </c>
      <c r="AN1240">
        <v>70</v>
      </c>
      <c r="AO1240" t="s">
        <v>3913</v>
      </c>
      <c r="AP1240">
        <f>IF(ufc_fights_2[[#This Row],[winner]]="Red",ufc_fights_2[[#This Row],[r_fighter_id]],ufc_fights_2[[#This Row],[b_fighter_id]])</f>
        <v>351</v>
      </c>
      <c r="AQ1240" t="str">
        <f>_xlfn.XLOOKUP(ufc_fights_2[[#This Row],[winnerID]],ufc_fighters[id],ufc_fighters[fighter_name],"xxx",0,1)</f>
        <v>Tom Breese</v>
      </c>
    </row>
    <row r="1241" spans="1:43">
      <c r="A1241">
        <v>835</v>
      </c>
      <c r="B1241">
        <v>351</v>
      </c>
      <c r="C1241">
        <f>_xlfn.XLOOKUP(ufc_fights_2[[#This Row],[r_fighter_id]],ufc_fighters[id],ufc_fighters[year],"xxx",0,1)</f>
        <v>1982</v>
      </c>
      <c r="D1241">
        <f>_xlfn.XLOOKUP(ufc_fights_2[[#This Row],[b_fighter_id]],ufc_fighters[id],ufc_fighters[year],"Prázdné",0,1)</f>
        <v>1991</v>
      </c>
      <c r="E1241" s="10">
        <f>YEAR(ufc_fights_2[[#This Row],[date]])-ufc_fights_2[[#This Row],[r_year]]</f>
        <v>33</v>
      </c>
      <c r="F1241" s="10">
        <f>YEAR(ufc_fights_2[[#This Row],[date]])-ufc_fights_2[[#This Row],[b_year]]</f>
        <v>24</v>
      </c>
      <c r="G1241">
        <v>0</v>
      </c>
      <c r="H1241">
        <v>1</v>
      </c>
      <c r="I1241">
        <v>0.4884</v>
      </c>
      <c r="J1241">
        <v>0.61899999999999999</v>
      </c>
      <c r="K1241">
        <v>0.53849999999999998</v>
      </c>
      <c r="L1241">
        <v>0.61899999999999999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5.2083333333333333E-4</v>
      </c>
      <c r="T1241" s="2">
        <v>6.7129629629629625E-4</v>
      </c>
      <c r="U1241">
        <v>0.28000000000000003</v>
      </c>
      <c r="V1241">
        <v>0.4783</v>
      </c>
      <c r="W1241">
        <v>0.69230000000000003</v>
      </c>
      <c r="X1241">
        <v>1</v>
      </c>
      <c r="Y1241">
        <v>1</v>
      </c>
      <c r="Z1241">
        <v>0.3846</v>
      </c>
      <c r="AA1241">
        <v>0.5</v>
      </c>
      <c r="AB1241">
        <v>0.64710000000000001</v>
      </c>
      <c r="AC1241">
        <v>0.73329999999999995</v>
      </c>
      <c r="AD1241">
        <v>0</v>
      </c>
      <c r="AE1241">
        <v>0.63639999999999997</v>
      </c>
      <c r="AF1241" t="s">
        <v>3910</v>
      </c>
      <c r="AG1241" s="2">
        <v>3.449074074074074E-3</v>
      </c>
      <c r="AH1241" t="s">
        <v>3911</v>
      </c>
      <c r="AI1241">
        <v>3</v>
      </c>
      <c r="AJ1241" t="s">
        <v>3988</v>
      </c>
      <c r="AK1241" s="3">
        <v>42154</v>
      </c>
      <c r="AL1241" s="10">
        <f>YEAR(ufc_fights_2[[#This Row],[date]])</f>
        <v>2015</v>
      </c>
      <c r="AM1241" t="s">
        <v>4061</v>
      </c>
      <c r="AN1241">
        <v>47</v>
      </c>
      <c r="AO1241" t="s">
        <v>3918</v>
      </c>
      <c r="AP1241">
        <f>IF(ufc_fights_2[[#This Row],[winner]]="Red",ufc_fights_2[[#This Row],[r_fighter_id]],ufc_fights_2[[#This Row],[b_fighter_id]])</f>
        <v>351</v>
      </c>
      <c r="AQ1241" t="str">
        <f>_xlfn.XLOOKUP(ufc_fights_2[[#This Row],[winnerID]],ufc_fighters[id],ufc_fighters[fighter_name],"xxx",0,1)</f>
        <v>Tom Breese</v>
      </c>
    </row>
    <row r="1242" spans="1:43">
      <c r="A1242">
        <v>2345</v>
      </c>
      <c r="B1242">
        <v>3575</v>
      </c>
      <c r="C1242">
        <f>_xlfn.XLOOKUP(ufc_fights_2[[#This Row],[r_fighter_id]],ufc_fighters[id],ufc_fighters[year],"xxx",0,1)</f>
        <v>1989</v>
      </c>
      <c r="D1242">
        <f>_xlfn.XLOOKUP(ufc_fights_2[[#This Row],[b_fighter_id]],ufc_fighters[id],ufc_fighters[year],"Prázdné",0,1)</f>
        <v>1990</v>
      </c>
      <c r="E1242" s="10">
        <f>YEAR(ufc_fights_2[[#This Row],[date]])-ufc_fights_2[[#This Row],[r_year]]</f>
        <v>30</v>
      </c>
      <c r="F1242" s="10">
        <f>YEAR(ufc_fights_2[[#This Row],[date]])-ufc_fights_2[[#This Row],[b_year]]</f>
        <v>29</v>
      </c>
      <c r="G1242">
        <v>0</v>
      </c>
      <c r="H1242">
        <v>0</v>
      </c>
      <c r="I1242">
        <v>0.44440000000000002</v>
      </c>
      <c r="J1242">
        <v>0.18179999999999999</v>
      </c>
      <c r="K1242">
        <v>0.64710000000000001</v>
      </c>
      <c r="L1242">
        <v>0.73529999999999995</v>
      </c>
      <c r="M1242">
        <v>1</v>
      </c>
      <c r="N1242">
        <v>0</v>
      </c>
      <c r="O1242">
        <v>0</v>
      </c>
      <c r="P1242">
        <v>2</v>
      </c>
      <c r="Q1242">
        <v>0</v>
      </c>
      <c r="R1242">
        <v>0</v>
      </c>
      <c r="S1242" s="2">
        <v>1.2731481481481483E-3</v>
      </c>
      <c r="T1242" s="2">
        <v>0</v>
      </c>
      <c r="U1242">
        <v>0.375</v>
      </c>
      <c r="V1242">
        <v>0</v>
      </c>
      <c r="W1242">
        <v>0</v>
      </c>
      <c r="X1242">
        <v>1</v>
      </c>
      <c r="Y1242">
        <v>1</v>
      </c>
      <c r="Z1242">
        <v>0.44440000000000002</v>
      </c>
      <c r="AA1242">
        <v>0.18179999999999999</v>
      </c>
      <c r="AB1242">
        <v>0</v>
      </c>
      <c r="AC1242">
        <v>0</v>
      </c>
      <c r="AD1242">
        <v>0</v>
      </c>
      <c r="AE1242">
        <v>0</v>
      </c>
      <c r="AF1242" t="s">
        <v>3933</v>
      </c>
      <c r="AG1242" s="2">
        <v>1.9675925925925924E-3</v>
      </c>
      <c r="AH1242" t="s">
        <v>3911</v>
      </c>
      <c r="AI1242">
        <v>3</v>
      </c>
      <c r="AJ1242" t="s">
        <v>3931</v>
      </c>
      <c r="AK1242" s="3">
        <v>43778</v>
      </c>
      <c r="AL1242" s="10">
        <f>YEAR(ufc_fights_2[[#This Row],[date]])</f>
        <v>2019</v>
      </c>
      <c r="AM1242" t="s">
        <v>4061</v>
      </c>
      <c r="AN1242">
        <v>41</v>
      </c>
      <c r="AO1242" t="s">
        <v>3918</v>
      </c>
      <c r="AP1242">
        <f>IF(ufc_fights_2[[#This Row],[winner]]="Red",ufc_fights_2[[#This Row],[r_fighter_id]],ufc_fights_2[[#This Row],[b_fighter_id]])</f>
        <v>3575</v>
      </c>
      <c r="AQ1242" t="str">
        <f>_xlfn.XLOOKUP(ufc_fights_2[[#This Row],[winnerID]],ufc_fighters[id],ufc_fighters[fighter_name],"xxx",0,1)</f>
        <v>David Zawada</v>
      </c>
    </row>
    <row r="1243" spans="1:43">
      <c r="A1243">
        <v>2026</v>
      </c>
      <c r="B1243">
        <v>665</v>
      </c>
      <c r="C1243">
        <f>_xlfn.XLOOKUP(ufc_fights_2[[#This Row],[r_fighter_id]],ufc_fighters[id],ufc_fighters[year],"xxx",0,1)</f>
        <v>1986</v>
      </c>
      <c r="D1243">
        <f>_xlfn.XLOOKUP(ufc_fights_2[[#This Row],[b_fighter_id]],ufc_fighters[id],ufc_fighters[year],"Prázdné",0,1)</f>
        <v>1980</v>
      </c>
      <c r="E1243" s="10">
        <f>YEAR(ufc_fights_2[[#This Row],[date]])-ufc_fights_2[[#This Row],[r_year]]</f>
        <v>22</v>
      </c>
      <c r="F1243" s="10">
        <f>YEAR(ufc_fights_2[[#This Row],[date]])-ufc_fights_2[[#This Row],[b_year]]</f>
        <v>28</v>
      </c>
      <c r="G1243">
        <v>0</v>
      </c>
      <c r="H1243">
        <v>0</v>
      </c>
      <c r="I1243">
        <v>0.59089999999999998</v>
      </c>
      <c r="J1243">
        <v>0.44</v>
      </c>
      <c r="K1243">
        <v>0.6875</v>
      </c>
      <c r="L1243">
        <v>0.6885</v>
      </c>
      <c r="M1243">
        <v>0.57140000000000002</v>
      </c>
      <c r="N1243">
        <v>0.5</v>
      </c>
      <c r="O1243">
        <v>7</v>
      </c>
      <c r="P1243">
        <v>1</v>
      </c>
      <c r="Q1243">
        <v>1</v>
      </c>
      <c r="R1243">
        <v>0</v>
      </c>
      <c r="S1243" s="2">
        <v>7.1412037037037034E-3</v>
      </c>
      <c r="T1243" s="2">
        <v>1.5393518518518519E-3</v>
      </c>
      <c r="U1243">
        <v>0.56410000000000005</v>
      </c>
      <c r="V1243">
        <v>0.18179999999999999</v>
      </c>
      <c r="W1243">
        <v>0.8</v>
      </c>
      <c r="X1243">
        <v>0</v>
      </c>
      <c r="Y1243">
        <v>1</v>
      </c>
      <c r="Z1243">
        <v>0.22220000000000001</v>
      </c>
      <c r="AA1243">
        <v>0.30769999999999997</v>
      </c>
      <c r="AB1243">
        <v>0.72729999999999995</v>
      </c>
      <c r="AC1243">
        <v>0.625</v>
      </c>
      <c r="AD1243">
        <v>0.66669999999999996</v>
      </c>
      <c r="AE1243">
        <v>0.5</v>
      </c>
      <c r="AF1243" t="s">
        <v>3915</v>
      </c>
      <c r="AG1243" s="2">
        <v>3.472222222222222E-3</v>
      </c>
      <c r="AH1243" t="s">
        <v>3911</v>
      </c>
      <c r="AI1243">
        <v>3</v>
      </c>
      <c r="AJ1243" t="s">
        <v>3928</v>
      </c>
      <c r="AK1243" s="3">
        <v>39669</v>
      </c>
      <c r="AL1243" s="10">
        <f>YEAR(ufc_fights_2[[#This Row],[date]])</f>
        <v>2008</v>
      </c>
      <c r="AM1243" t="s">
        <v>4061</v>
      </c>
      <c r="AN1243">
        <v>42</v>
      </c>
      <c r="AO1243" t="s">
        <v>3913</v>
      </c>
      <c r="AP1243">
        <f>IF(ufc_fights_2[[#This Row],[winner]]="Red",ufc_fights_2[[#This Row],[r_fighter_id]],ufc_fights_2[[#This Row],[b_fighter_id]])</f>
        <v>2026</v>
      </c>
      <c r="AQ1243" t="str">
        <f>_xlfn.XLOOKUP(ufc_fights_2[[#This Row],[winnerID]],ufc_fighters[id],ufc_fighters[fighter_name],"xxx",0,1)</f>
        <v>Tamdan McCrory</v>
      </c>
    </row>
    <row r="1244" spans="1:43">
      <c r="A1244">
        <v>2381</v>
      </c>
      <c r="B1244">
        <v>2610</v>
      </c>
      <c r="C1244">
        <f>_xlfn.XLOOKUP(ufc_fights_2[[#This Row],[r_fighter_id]],ufc_fighters[id],ufc_fighters[year],"xxx",0,1)</f>
        <v>1988</v>
      </c>
      <c r="D1244">
        <f>_xlfn.XLOOKUP(ufc_fights_2[[#This Row],[b_fighter_id]],ufc_fighters[id],ufc_fighters[year],"Prázdné",0,1)</f>
        <v>1994</v>
      </c>
      <c r="E1244" s="10">
        <f>YEAR(ufc_fights_2[[#This Row],[date]])-ufc_fights_2[[#This Row],[r_year]]</f>
        <v>32</v>
      </c>
      <c r="F1244" s="10">
        <f>YEAR(ufc_fights_2[[#This Row],[date]])-ufc_fights_2[[#This Row],[b_year]]</f>
        <v>26</v>
      </c>
      <c r="G1244">
        <v>0</v>
      </c>
      <c r="H1244">
        <v>0</v>
      </c>
      <c r="I1244">
        <v>0.5</v>
      </c>
      <c r="J1244">
        <v>0.52</v>
      </c>
      <c r="K1244">
        <v>0.61539999999999995</v>
      </c>
      <c r="L1244">
        <v>0.72729999999999995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 s="2">
        <v>1.4351851851851852E-3</v>
      </c>
      <c r="T1244" s="2">
        <v>5.0925925925925921E-4</v>
      </c>
      <c r="U1244">
        <v>0.33329999999999999</v>
      </c>
      <c r="V1244">
        <v>0.42859999999999998</v>
      </c>
      <c r="W1244">
        <v>0.6</v>
      </c>
      <c r="X1244">
        <v>0.75</v>
      </c>
      <c r="Y1244">
        <v>1</v>
      </c>
      <c r="Z1244">
        <v>0.33329999999999999</v>
      </c>
      <c r="AA1244">
        <v>0.52629999999999999</v>
      </c>
      <c r="AB1244">
        <v>0.83330000000000004</v>
      </c>
      <c r="AC1244">
        <v>0.5</v>
      </c>
      <c r="AD1244">
        <v>0</v>
      </c>
      <c r="AE1244">
        <v>0</v>
      </c>
      <c r="AF1244" t="s">
        <v>3933</v>
      </c>
      <c r="AG1244" s="2">
        <v>3.2407407407407406E-3</v>
      </c>
      <c r="AH1244" t="s">
        <v>3911</v>
      </c>
      <c r="AI1244">
        <v>3</v>
      </c>
      <c r="AJ1244" t="s">
        <v>3934</v>
      </c>
      <c r="AK1244" s="3">
        <v>44128</v>
      </c>
      <c r="AL1244" s="10">
        <f>YEAR(ufc_fights_2[[#This Row],[date]])</f>
        <v>2020</v>
      </c>
      <c r="AM1244" t="s">
        <v>4061</v>
      </c>
      <c r="AN1244">
        <v>5</v>
      </c>
      <c r="AO1244" t="s">
        <v>3918</v>
      </c>
      <c r="AP1244">
        <f>IF(ufc_fights_2[[#This Row],[winner]]="Red",ufc_fights_2[[#This Row],[r_fighter_id]],ufc_fights_2[[#This Row],[b_fighter_id]])</f>
        <v>2610</v>
      </c>
      <c r="AQ1244" t="str">
        <f>_xlfn.XLOOKUP(ufc_fights_2[[#This Row],[winnerID]],ufc_fighters[id],ufc_fighters[fighter_name],"xxx",0,1)</f>
        <v>Shavkat Rakhmonov</v>
      </c>
    </row>
    <row r="1245" spans="1:43">
      <c r="A1245">
        <v>3394</v>
      </c>
      <c r="B1245">
        <v>254</v>
      </c>
      <c r="C1245">
        <f>_xlfn.XLOOKUP(ufc_fights_2[[#This Row],[r_fighter_id]],ufc_fighters[id],ufc_fighters[year],"xxx",0,1)</f>
        <v>1979</v>
      </c>
      <c r="D1245">
        <f>_xlfn.XLOOKUP(ufc_fights_2[[#This Row],[b_fighter_id]],ufc_fighters[id],ufc_fighters[year],"Prázdné",0,1)</f>
        <v>1988</v>
      </c>
      <c r="E1245" s="10">
        <f>YEAR(ufc_fights_2[[#This Row],[date]])-ufc_fights_2[[#This Row],[r_year]]</f>
        <v>35</v>
      </c>
      <c r="F1245" s="10">
        <f>YEAR(ufc_fights_2[[#This Row],[date]])-ufc_fights_2[[#This Row],[b_year]]</f>
        <v>26</v>
      </c>
      <c r="G1245">
        <v>0</v>
      </c>
      <c r="H1245">
        <v>0</v>
      </c>
      <c r="I1245">
        <v>0.39360000000000001</v>
      </c>
      <c r="J1245">
        <v>0.54900000000000004</v>
      </c>
      <c r="K1245">
        <v>0.53620000000000001</v>
      </c>
      <c r="L1245">
        <v>0.60450000000000004</v>
      </c>
      <c r="M1245">
        <v>0</v>
      </c>
      <c r="N1245">
        <v>0.28570000000000001</v>
      </c>
      <c r="O1245">
        <v>0</v>
      </c>
      <c r="P1245">
        <v>0</v>
      </c>
      <c r="Q1245">
        <v>2</v>
      </c>
      <c r="R1245">
        <v>0</v>
      </c>
      <c r="S1245" s="2">
        <v>1.5856481481481481E-3</v>
      </c>
      <c r="T1245" s="2">
        <v>4.8958333333333336E-3</v>
      </c>
      <c r="U1245">
        <v>0.2676</v>
      </c>
      <c r="V1245">
        <v>0.5</v>
      </c>
      <c r="W1245">
        <v>0.75</v>
      </c>
      <c r="X1245">
        <v>0.85709999999999997</v>
      </c>
      <c r="Y1245">
        <v>1</v>
      </c>
      <c r="Z1245">
        <v>0.3377</v>
      </c>
      <c r="AA1245">
        <v>0.43240000000000001</v>
      </c>
      <c r="AB1245">
        <v>0.76919999999999999</v>
      </c>
      <c r="AC1245">
        <v>0.77780000000000005</v>
      </c>
      <c r="AD1245">
        <v>0.25</v>
      </c>
      <c r="AE1245">
        <v>0.89470000000000005</v>
      </c>
      <c r="AF1245" t="s">
        <v>3915</v>
      </c>
      <c r="AG1245" s="2">
        <v>3.472222222222222E-3</v>
      </c>
      <c r="AH1245" t="s">
        <v>3911</v>
      </c>
      <c r="AI1245">
        <v>3</v>
      </c>
      <c r="AJ1245" t="s">
        <v>3939</v>
      </c>
      <c r="AK1245" s="3">
        <v>41797</v>
      </c>
      <c r="AL1245" s="10">
        <f>YEAR(ufc_fights_2[[#This Row],[date]])</f>
        <v>2014</v>
      </c>
      <c r="AM1245" t="s">
        <v>4061</v>
      </c>
      <c r="AN1245">
        <v>126</v>
      </c>
      <c r="AO1245" t="s">
        <v>3918</v>
      </c>
      <c r="AP1245">
        <f>IF(ufc_fights_2[[#This Row],[winner]]="Red",ufc_fights_2[[#This Row],[r_fighter_id]],ufc_fights_2[[#This Row],[b_fighter_id]])</f>
        <v>254</v>
      </c>
      <c r="AQ1245" t="str">
        <f>_xlfn.XLOOKUP(ufc_fights_2[[#This Row],[winnerID]],ufc_fighters[id],ufc_fighters[fighter_name],"xxx",0,1)</f>
        <v>Lance Benoist</v>
      </c>
    </row>
    <row r="1246" spans="1:43">
      <c r="A1246">
        <v>2065</v>
      </c>
      <c r="B1246">
        <v>931</v>
      </c>
      <c r="C1246">
        <f>_xlfn.XLOOKUP(ufc_fights_2[[#This Row],[r_fighter_id]],ufc_fighters[id],ufc_fighters[year],"xxx",0,1)</f>
        <v>1988</v>
      </c>
      <c r="D1246">
        <f>_xlfn.XLOOKUP(ufc_fights_2[[#This Row],[b_fighter_id]],ufc_fighters[id],ufc_fighters[year],"Prázdné",0,1)</f>
        <v>1986</v>
      </c>
      <c r="E1246" s="10">
        <f>YEAR(ufc_fights_2[[#This Row],[date]])-ufc_fights_2[[#This Row],[r_year]]</f>
        <v>30</v>
      </c>
      <c r="F1246" s="10">
        <f>YEAR(ufc_fights_2[[#This Row],[date]])-ufc_fights_2[[#This Row],[b_year]]</f>
        <v>32</v>
      </c>
      <c r="G1246">
        <v>0</v>
      </c>
      <c r="H1246">
        <v>0</v>
      </c>
      <c r="I1246">
        <v>0.3231</v>
      </c>
      <c r="J1246">
        <v>0.72919999999999996</v>
      </c>
      <c r="K1246">
        <v>0.6</v>
      </c>
      <c r="L1246">
        <v>0.79120000000000001</v>
      </c>
      <c r="M1246">
        <v>0</v>
      </c>
      <c r="N1246">
        <v>0.66669999999999996</v>
      </c>
      <c r="O1246">
        <v>1</v>
      </c>
      <c r="P1246">
        <v>0</v>
      </c>
      <c r="Q1246">
        <v>0</v>
      </c>
      <c r="R1246">
        <v>0</v>
      </c>
      <c r="S1246" s="2">
        <v>1.5046296296296297E-4</v>
      </c>
      <c r="T1246" s="2">
        <v>9.0740740740740747E-3</v>
      </c>
      <c r="U1246">
        <v>0.33329999999999999</v>
      </c>
      <c r="V1246">
        <v>0.7</v>
      </c>
      <c r="W1246">
        <v>0.2</v>
      </c>
      <c r="X1246">
        <v>0</v>
      </c>
      <c r="Y1246">
        <v>1</v>
      </c>
      <c r="Z1246">
        <v>0.25</v>
      </c>
      <c r="AA1246">
        <v>0.63160000000000005</v>
      </c>
      <c r="AB1246">
        <v>0.6</v>
      </c>
      <c r="AC1246">
        <v>0.75</v>
      </c>
      <c r="AD1246">
        <v>1</v>
      </c>
      <c r="AE1246">
        <v>0.8</v>
      </c>
      <c r="AF1246" t="s">
        <v>3915</v>
      </c>
      <c r="AG1246" s="2">
        <v>3.472222222222222E-3</v>
      </c>
      <c r="AH1246" t="s">
        <v>3911</v>
      </c>
      <c r="AI1246">
        <v>3</v>
      </c>
      <c r="AJ1246" t="s">
        <v>3955</v>
      </c>
      <c r="AK1246" s="3">
        <v>43303</v>
      </c>
      <c r="AL1246" s="10">
        <f>YEAR(ufc_fights_2[[#This Row],[date]])</f>
        <v>2018</v>
      </c>
      <c r="AM1246" t="s">
        <v>4061</v>
      </c>
      <c r="AN1246">
        <v>108</v>
      </c>
      <c r="AO1246" t="s">
        <v>3918</v>
      </c>
      <c r="AP1246">
        <f>IF(ufc_fights_2[[#This Row],[winner]]="Red",ufc_fights_2[[#This Row],[r_fighter_id]],ufc_fights_2[[#This Row],[b_fighter_id]])</f>
        <v>931</v>
      </c>
      <c r="AQ1246" t="str">
        <f>_xlfn.XLOOKUP(ufc_fights_2[[#This Row],[winnerID]],ufc_fighters[id],ufc_fighters[fighter_name],"xxx",0,1)</f>
        <v>Bartosz Fabinski</v>
      </c>
    </row>
    <row r="1247" spans="1:43">
      <c r="A1247">
        <v>1914</v>
      </c>
      <c r="B1247">
        <v>1977</v>
      </c>
      <c r="C1247">
        <f>_xlfn.XLOOKUP(ufc_fights_2[[#This Row],[r_fighter_id]],ufc_fighters[id],ufc_fighters[year],"xxx",0,1)</f>
        <v>1987</v>
      </c>
      <c r="D1247">
        <f>_xlfn.XLOOKUP(ufc_fights_2[[#This Row],[b_fighter_id]],ufc_fighters[id],ufc_fighters[year],"Prázdné",0,1)</f>
        <v>1989</v>
      </c>
      <c r="E1247" s="10">
        <f>YEAR(ufc_fights_2[[#This Row],[date]])-ufc_fights_2[[#This Row],[r_year]]</f>
        <v>33</v>
      </c>
      <c r="F1247" s="10">
        <f>YEAR(ufc_fights_2[[#This Row],[date]])-ufc_fights_2[[#This Row],[b_year]]</f>
        <v>31</v>
      </c>
      <c r="G1247">
        <v>0</v>
      </c>
      <c r="H1247">
        <v>0</v>
      </c>
      <c r="I1247">
        <v>0.58179999999999998</v>
      </c>
      <c r="J1247">
        <v>0.45119999999999999</v>
      </c>
      <c r="K1247">
        <v>0.63080000000000003</v>
      </c>
      <c r="L1247">
        <v>0.50549999999999995</v>
      </c>
      <c r="M1247">
        <v>0</v>
      </c>
      <c r="N1247">
        <v>0.5</v>
      </c>
      <c r="O1247">
        <v>0</v>
      </c>
      <c r="P1247">
        <v>0</v>
      </c>
      <c r="Q1247">
        <v>0</v>
      </c>
      <c r="R1247">
        <v>0</v>
      </c>
      <c r="S1247" s="2">
        <v>1.6087962962962963E-3</v>
      </c>
      <c r="T1247" s="2">
        <v>3.4375E-3</v>
      </c>
      <c r="U1247">
        <v>0.42859999999999998</v>
      </c>
      <c r="V1247">
        <v>0.37140000000000001</v>
      </c>
      <c r="W1247">
        <v>0.85</v>
      </c>
      <c r="X1247">
        <v>0.85</v>
      </c>
      <c r="Y1247">
        <v>0.875</v>
      </c>
      <c r="Z1247">
        <v>0.5161</v>
      </c>
      <c r="AA1247">
        <v>0.44159999999999999</v>
      </c>
      <c r="AB1247">
        <v>0.94120000000000004</v>
      </c>
      <c r="AC1247">
        <v>0.6</v>
      </c>
      <c r="AD1247">
        <v>0</v>
      </c>
      <c r="AE1247">
        <v>0</v>
      </c>
      <c r="AF1247" t="s">
        <v>3915</v>
      </c>
      <c r="AG1247" s="2">
        <v>3.472222222222222E-3</v>
      </c>
      <c r="AH1247" t="s">
        <v>3911</v>
      </c>
      <c r="AI1247">
        <v>3</v>
      </c>
      <c r="AJ1247" t="s">
        <v>3916</v>
      </c>
      <c r="AK1247" s="3">
        <v>43988</v>
      </c>
      <c r="AL1247" s="10">
        <f>YEAR(ufc_fights_2[[#This Row],[date]])</f>
        <v>2020</v>
      </c>
      <c r="AM1247" t="s">
        <v>4061</v>
      </c>
      <c r="AN1247">
        <v>1</v>
      </c>
      <c r="AO1247" t="s">
        <v>3913</v>
      </c>
      <c r="AP1247">
        <f>IF(ufc_fights_2[[#This Row],[winner]]="Red",ufc_fights_2[[#This Row],[r_fighter_id]],ufc_fights_2[[#This Row],[b_fighter_id]])</f>
        <v>1914</v>
      </c>
      <c r="AQ1247" t="str">
        <f>_xlfn.XLOOKUP(ufc_fights_2[[#This Row],[winnerID]],ufc_fighters[id],ufc_fighters[fighter_name],"xxx",0,1)</f>
        <v>Neil Magny</v>
      </c>
    </row>
    <row r="1248" spans="1:43">
      <c r="A1248">
        <v>434</v>
      </c>
      <c r="B1248">
        <v>2138</v>
      </c>
      <c r="C1248">
        <f>_xlfn.XLOOKUP(ufc_fights_2[[#This Row],[r_fighter_id]],ufc_fighters[id],ufc_fighters[year],"xxx",0,1)</f>
        <v>1983</v>
      </c>
      <c r="D1248">
        <f>_xlfn.XLOOKUP(ufc_fights_2[[#This Row],[b_fighter_id]],ufc_fighters[id],ufc_fighters[year],"Prázdné",0,1)</f>
        <v>1979</v>
      </c>
      <c r="E1248" s="10">
        <f>YEAR(ufc_fights_2[[#This Row],[date]])-ufc_fights_2[[#This Row],[r_year]]</f>
        <v>30</v>
      </c>
      <c r="F1248" s="10">
        <f>YEAR(ufc_fights_2[[#This Row],[date]])-ufc_fights_2[[#This Row],[b_year]]</f>
        <v>34</v>
      </c>
      <c r="G1248">
        <v>1</v>
      </c>
      <c r="H1248">
        <v>0</v>
      </c>
      <c r="I1248">
        <v>0.52939999999999998</v>
      </c>
      <c r="J1248">
        <v>0.2273</v>
      </c>
      <c r="K1248">
        <v>0.74680000000000002</v>
      </c>
      <c r="L1248">
        <v>0.70179999999999998</v>
      </c>
      <c r="M1248">
        <v>0.66669999999999996</v>
      </c>
      <c r="N1248">
        <v>0</v>
      </c>
      <c r="O1248">
        <v>1</v>
      </c>
      <c r="P1248">
        <v>1</v>
      </c>
      <c r="Q1248">
        <v>0</v>
      </c>
      <c r="R1248">
        <v>0</v>
      </c>
      <c r="S1248" s="2">
        <v>8.4375000000000006E-3</v>
      </c>
      <c r="T1248" s="2">
        <v>7.7546296296296293E-4</v>
      </c>
      <c r="U1248">
        <v>0.53120000000000001</v>
      </c>
      <c r="V1248">
        <v>0.2</v>
      </c>
      <c r="W1248">
        <v>0</v>
      </c>
      <c r="X1248">
        <v>0.5</v>
      </c>
      <c r="Y1248">
        <v>0</v>
      </c>
      <c r="Z1248">
        <v>0.375</v>
      </c>
      <c r="AA1248">
        <v>0.15790000000000001</v>
      </c>
      <c r="AB1248">
        <v>0</v>
      </c>
      <c r="AC1248">
        <v>0.5</v>
      </c>
      <c r="AD1248">
        <v>0.6</v>
      </c>
      <c r="AE1248">
        <v>1</v>
      </c>
      <c r="AF1248" t="s">
        <v>3915</v>
      </c>
      <c r="AG1248" s="2">
        <v>3.472222222222222E-3</v>
      </c>
      <c r="AH1248" t="s">
        <v>3911</v>
      </c>
      <c r="AI1248">
        <v>3</v>
      </c>
      <c r="AJ1248" t="s">
        <v>3939</v>
      </c>
      <c r="AK1248" s="3">
        <v>41556</v>
      </c>
      <c r="AL1248" s="10">
        <f>YEAR(ufc_fights_2[[#This Row],[date]])</f>
        <v>2013</v>
      </c>
      <c r="AM1248" t="s">
        <v>4061</v>
      </c>
      <c r="AN1248">
        <v>81</v>
      </c>
      <c r="AO1248" t="s">
        <v>3913</v>
      </c>
      <c r="AP1248">
        <f>IF(ufc_fights_2[[#This Row],[winner]]="Red",ufc_fights_2[[#This Row],[r_fighter_id]],ufc_fights_2[[#This Row],[b_fighter_id]])</f>
        <v>434</v>
      </c>
      <c r="AQ1248" t="str">
        <f>_xlfn.XLOOKUP(ufc_fights_2[[#This Row],[winnerID]],ufc_fighters[id],ufc_fighters[fighter_name],"xxx",0,1)</f>
        <v>Yan Cabral</v>
      </c>
    </row>
    <row r="1249" spans="1:43">
      <c r="A1249">
        <v>171</v>
      </c>
      <c r="B1249">
        <v>3417</v>
      </c>
      <c r="C1249">
        <f>_xlfn.XLOOKUP(ufc_fights_2[[#This Row],[r_fighter_id]],ufc_fighters[id],ufc_fighters[year],"xxx",0,1)</f>
        <v>1992</v>
      </c>
      <c r="D1249">
        <f>_xlfn.XLOOKUP(ufc_fights_2[[#This Row],[b_fighter_id]],ufc_fighters[id],ufc_fighters[year],"Prázdné",0,1)</f>
        <v>1984</v>
      </c>
      <c r="E1249" s="10">
        <f>YEAR(ufc_fights_2[[#This Row],[date]])-ufc_fights_2[[#This Row],[r_year]]</f>
        <v>24</v>
      </c>
      <c r="F1249" s="10">
        <f>YEAR(ufc_fights_2[[#This Row],[date]])-ufc_fights_2[[#This Row],[b_year]]</f>
        <v>32</v>
      </c>
      <c r="G1249">
        <v>0</v>
      </c>
      <c r="H1249">
        <v>1</v>
      </c>
      <c r="I1249">
        <v>0.40699999999999997</v>
      </c>
      <c r="J1249">
        <v>0.34810000000000002</v>
      </c>
      <c r="K1249">
        <v>0.4138</v>
      </c>
      <c r="L1249">
        <v>0.37319999999999998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1.273148148148148E-4</v>
      </c>
      <c r="T1249" s="2">
        <v>3.9351851851851852E-4</v>
      </c>
      <c r="U1249">
        <v>0.35560000000000003</v>
      </c>
      <c r="V1249">
        <v>0.27429999999999999</v>
      </c>
      <c r="W1249">
        <v>0.4</v>
      </c>
      <c r="X1249">
        <v>0.82350000000000001</v>
      </c>
      <c r="Y1249">
        <v>0.78569999999999995</v>
      </c>
      <c r="Z1249">
        <v>0.39629999999999999</v>
      </c>
      <c r="AA1249">
        <v>0.34379999999999999</v>
      </c>
      <c r="AB1249">
        <v>0.625</v>
      </c>
      <c r="AC1249">
        <v>0.5</v>
      </c>
      <c r="AD1249">
        <v>0</v>
      </c>
      <c r="AE1249">
        <v>0.4</v>
      </c>
      <c r="AF1249" t="s">
        <v>3922</v>
      </c>
      <c r="AG1249" s="2">
        <v>3.472222222222222E-3</v>
      </c>
      <c r="AH1249" t="s">
        <v>3911</v>
      </c>
      <c r="AI1249">
        <v>3</v>
      </c>
      <c r="AJ1249" t="s">
        <v>3931</v>
      </c>
      <c r="AK1249" s="3">
        <v>42616</v>
      </c>
      <c r="AL1249" s="10">
        <f>YEAR(ufc_fights_2[[#This Row],[date]])</f>
        <v>2016</v>
      </c>
      <c r="AM1249" t="s">
        <v>4061</v>
      </c>
      <c r="AN1249">
        <v>108</v>
      </c>
      <c r="AO1249" t="s">
        <v>3913</v>
      </c>
      <c r="AP1249">
        <f>IF(ufc_fights_2[[#This Row],[winner]]="Red",ufc_fights_2[[#This Row],[r_fighter_id]],ufc_fights_2[[#This Row],[b_fighter_id]])</f>
        <v>171</v>
      </c>
      <c r="AQ1249" t="str">
        <f>_xlfn.XLOOKUP(ufc_fights_2[[#This Row],[winnerID]],ufc_fighters[id],ufc_fighters[fighter_name],"xxx",0,1)</f>
        <v>Jessin Ayari</v>
      </c>
    </row>
    <row r="1250" spans="1:43">
      <c r="A1250">
        <v>2636</v>
      </c>
      <c r="B1250">
        <v>1765</v>
      </c>
      <c r="C1250">
        <f>_xlfn.XLOOKUP(ufc_fights_2[[#This Row],[r_fighter_id]],ufc_fighters[id],ufc_fighters[year],"xxx",0,1)</f>
        <v>1985</v>
      </c>
      <c r="D1250">
        <f>_xlfn.XLOOKUP(ufc_fights_2[[#This Row],[b_fighter_id]],ufc_fighters[id],ufc_fighters[year],"Prázdné",0,1)</f>
        <v>1987</v>
      </c>
      <c r="E1250" s="10">
        <f>YEAR(ufc_fights_2[[#This Row],[date]])-ufc_fights_2[[#This Row],[r_year]]</f>
        <v>35</v>
      </c>
      <c r="F1250" s="10">
        <f>YEAR(ufc_fights_2[[#This Row],[date]])-ufc_fights_2[[#This Row],[b_year]]</f>
        <v>33</v>
      </c>
      <c r="G1250">
        <v>0</v>
      </c>
      <c r="H1250">
        <v>0</v>
      </c>
      <c r="I1250">
        <v>0.50380000000000003</v>
      </c>
      <c r="J1250">
        <v>0.55369999999999997</v>
      </c>
      <c r="K1250">
        <v>0.51470000000000005</v>
      </c>
      <c r="L1250">
        <v>0.58760000000000001</v>
      </c>
      <c r="M1250">
        <v>0.25</v>
      </c>
      <c r="N1250">
        <v>1</v>
      </c>
      <c r="O1250">
        <v>0</v>
      </c>
      <c r="P1250">
        <v>0</v>
      </c>
      <c r="Q1250">
        <v>0</v>
      </c>
      <c r="R1250">
        <v>0</v>
      </c>
      <c r="S1250" s="2">
        <v>1.0532407407407407E-3</v>
      </c>
      <c r="T1250" s="2">
        <v>3.3796296296296296E-3</v>
      </c>
      <c r="U1250">
        <v>0.45369999999999999</v>
      </c>
      <c r="V1250">
        <v>0.43219999999999997</v>
      </c>
      <c r="W1250">
        <v>1</v>
      </c>
      <c r="X1250">
        <v>0.63160000000000005</v>
      </c>
      <c r="Y1250">
        <v>0.95650000000000002</v>
      </c>
      <c r="Z1250">
        <v>0.51259999999999994</v>
      </c>
      <c r="AA1250">
        <v>0.51659999999999995</v>
      </c>
      <c r="AB1250">
        <v>0.42859999999999998</v>
      </c>
      <c r="AC1250">
        <v>0.7</v>
      </c>
      <c r="AD1250">
        <v>0</v>
      </c>
      <c r="AE1250">
        <v>1</v>
      </c>
      <c r="AF1250" t="s">
        <v>3915</v>
      </c>
      <c r="AG1250" s="2">
        <v>3.472222222222222E-3</v>
      </c>
      <c r="AH1250" t="s">
        <v>3911</v>
      </c>
      <c r="AI1250">
        <v>3</v>
      </c>
      <c r="AJ1250" t="s">
        <v>3954</v>
      </c>
      <c r="AK1250" s="3">
        <v>44027</v>
      </c>
      <c r="AL1250" s="10">
        <f>YEAR(ufc_fights_2[[#This Row],[date]])</f>
        <v>2020</v>
      </c>
      <c r="AM1250" t="s">
        <v>4061</v>
      </c>
      <c r="AN1250">
        <v>5</v>
      </c>
      <c r="AO1250" t="s">
        <v>3918</v>
      </c>
      <c r="AP1250">
        <f>IF(ufc_fights_2[[#This Row],[winner]]="Red",ufc_fights_2[[#This Row],[r_fighter_id]],ufc_fights_2[[#This Row],[b_fighter_id]])</f>
        <v>1765</v>
      </c>
      <c r="AQ1250" t="str">
        <f>_xlfn.XLOOKUP(ufc_fights_2[[#This Row],[winnerID]],ufc_fighters[id],ufc_fighters[fighter_name],"xxx",0,1)</f>
        <v>Mounir Lazzez</v>
      </c>
    </row>
    <row r="1251" spans="1:43">
      <c r="A1251">
        <v>2515</v>
      </c>
      <c r="B1251">
        <v>2058</v>
      </c>
      <c r="C1251">
        <f>_xlfn.XLOOKUP(ufc_fights_2[[#This Row],[r_fighter_id]],ufc_fighters[id],ufc_fighters[year],"xxx",0,1)</f>
        <v>1991</v>
      </c>
      <c r="D1251">
        <f>_xlfn.XLOOKUP(ufc_fights_2[[#This Row],[b_fighter_id]],ufc_fighters[id],ufc_fighters[year],"Prázdné",0,1)</f>
        <v>1984</v>
      </c>
      <c r="E1251" s="10">
        <f>YEAR(ufc_fights_2[[#This Row],[date]])-ufc_fights_2[[#This Row],[r_year]]</f>
        <v>29</v>
      </c>
      <c r="F1251" s="10">
        <f>YEAR(ufc_fights_2[[#This Row],[date]])-ufc_fights_2[[#This Row],[b_year]]</f>
        <v>36</v>
      </c>
      <c r="G1251">
        <v>0</v>
      </c>
      <c r="H1251">
        <v>0</v>
      </c>
      <c r="I1251">
        <v>0.39750000000000002</v>
      </c>
      <c r="J1251">
        <v>0.66669999999999996</v>
      </c>
      <c r="K1251">
        <v>0.41570000000000001</v>
      </c>
      <c r="L1251">
        <v>0.69079999999999997</v>
      </c>
      <c r="M1251">
        <v>0.2</v>
      </c>
      <c r="N1251">
        <v>0</v>
      </c>
      <c r="O1251">
        <v>2</v>
      </c>
      <c r="P1251">
        <v>0</v>
      </c>
      <c r="Q1251">
        <v>0</v>
      </c>
      <c r="R1251">
        <v>1</v>
      </c>
      <c r="S1251" s="2">
        <v>2.1759259259259258E-3</v>
      </c>
      <c r="T1251" s="2">
        <v>4.5138888888888887E-4</v>
      </c>
      <c r="U1251">
        <v>0.32840000000000003</v>
      </c>
      <c r="V1251">
        <v>0.58499999999999996</v>
      </c>
      <c r="W1251">
        <v>0.66669999999999996</v>
      </c>
      <c r="X1251">
        <v>0.8</v>
      </c>
      <c r="Y1251">
        <v>0.94120000000000004</v>
      </c>
      <c r="Z1251">
        <v>0.39489999999999997</v>
      </c>
      <c r="AA1251">
        <v>0.65759999999999996</v>
      </c>
      <c r="AB1251">
        <v>0.5</v>
      </c>
      <c r="AC1251">
        <v>0.85709999999999997</v>
      </c>
      <c r="AD1251">
        <v>0</v>
      </c>
      <c r="AE1251">
        <v>1</v>
      </c>
      <c r="AF1251" t="s">
        <v>3915</v>
      </c>
      <c r="AG1251" s="2">
        <v>3.472222222222222E-3</v>
      </c>
      <c r="AH1251" t="s">
        <v>3911</v>
      </c>
      <c r="AI1251">
        <v>3</v>
      </c>
      <c r="AJ1251" t="s">
        <v>3931</v>
      </c>
      <c r="AK1251" s="3">
        <v>44156</v>
      </c>
      <c r="AL1251" s="10">
        <f>YEAR(ufc_fights_2[[#This Row],[date]])</f>
        <v>2020</v>
      </c>
      <c r="AM1251" t="s">
        <v>4061</v>
      </c>
      <c r="AN1251">
        <v>1</v>
      </c>
      <c r="AO1251" t="s">
        <v>3918</v>
      </c>
      <c r="AP1251">
        <f>IF(ufc_fights_2[[#This Row],[winner]]="Red",ufc_fights_2[[#This Row],[r_fighter_id]],ufc_fights_2[[#This Row],[b_fighter_id]])</f>
        <v>2058</v>
      </c>
      <c r="AQ1251" t="str">
        <f>_xlfn.XLOOKUP(ufc_fights_2[[#This Row],[winnerID]],ufc_fighters[id],ufc_fighters[fighter_name],"xxx",0,1)</f>
        <v>Tim Means</v>
      </c>
    </row>
    <row r="1252" spans="1:43">
      <c r="A1252">
        <v>3241</v>
      </c>
      <c r="B1252">
        <v>3316</v>
      </c>
      <c r="C1252">
        <f>_xlfn.XLOOKUP(ufc_fights_2[[#This Row],[r_fighter_id]],ufc_fighters[id],ufc_fighters[year],"xxx",0,1)</f>
        <v>1981</v>
      </c>
      <c r="D1252">
        <f>_xlfn.XLOOKUP(ufc_fights_2[[#This Row],[b_fighter_id]],ufc_fighters[id],ufc_fighters[year],"Prázdné",0,1)</f>
        <v>1982</v>
      </c>
      <c r="E1252" s="10">
        <f>YEAR(ufc_fights_2[[#This Row],[date]])-ufc_fights_2[[#This Row],[r_year]]</f>
        <v>33</v>
      </c>
      <c r="F1252" s="10">
        <f>YEAR(ufc_fights_2[[#This Row],[date]])-ufc_fights_2[[#This Row],[b_year]]</f>
        <v>32</v>
      </c>
      <c r="G1252">
        <v>0</v>
      </c>
      <c r="H1252">
        <v>0</v>
      </c>
      <c r="I1252">
        <v>0.38179999999999997</v>
      </c>
      <c r="J1252">
        <v>0.3871</v>
      </c>
      <c r="K1252">
        <v>0.40339999999999998</v>
      </c>
      <c r="L1252">
        <v>0.54120000000000001</v>
      </c>
      <c r="M1252">
        <v>0.1429</v>
      </c>
      <c r="N1252">
        <v>0.1429</v>
      </c>
      <c r="O1252">
        <v>0</v>
      </c>
      <c r="P1252">
        <v>0</v>
      </c>
      <c r="Q1252">
        <v>0</v>
      </c>
      <c r="R1252">
        <v>0</v>
      </c>
      <c r="S1252" s="2">
        <v>6.2500000000000001E-4</v>
      </c>
      <c r="T1252" s="2">
        <v>2.7777777777777779E-3</v>
      </c>
      <c r="U1252">
        <v>0.26740000000000003</v>
      </c>
      <c r="V1252">
        <v>0.33329999999999999</v>
      </c>
      <c r="W1252">
        <v>0.72219999999999995</v>
      </c>
      <c r="X1252">
        <v>1</v>
      </c>
      <c r="Y1252">
        <v>0.75</v>
      </c>
      <c r="Z1252">
        <v>0.29349999999999998</v>
      </c>
      <c r="AA1252">
        <v>0.36209999999999998</v>
      </c>
      <c r="AB1252">
        <v>0.83330000000000004</v>
      </c>
      <c r="AC1252">
        <v>0.75</v>
      </c>
      <c r="AD1252">
        <v>0</v>
      </c>
      <c r="AE1252">
        <v>0</v>
      </c>
      <c r="AF1252" t="s">
        <v>3915</v>
      </c>
      <c r="AG1252" s="2">
        <v>3.472222222222222E-3</v>
      </c>
      <c r="AH1252" t="s">
        <v>3911</v>
      </c>
      <c r="AI1252">
        <v>3</v>
      </c>
      <c r="AJ1252" t="s">
        <v>4036</v>
      </c>
      <c r="AK1252" s="3">
        <v>41790</v>
      </c>
      <c r="AL1252" s="10">
        <f>YEAR(ufc_fights_2[[#This Row],[date]])</f>
        <v>2014</v>
      </c>
      <c r="AM1252" t="s">
        <v>4061</v>
      </c>
      <c r="AN1252">
        <v>135</v>
      </c>
      <c r="AO1252" t="s">
        <v>3918</v>
      </c>
      <c r="AP1252">
        <f>IF(ufc_fights_2[[#This Row],[winner]]="Red",ufc_fights_2[[#This Row],[r_fighter_id]],ufc_fights_2[[#This Row],[b_fighter_id]])</f>
        <v>3316</v>
      </c>
      <c r="AQ1252" t="str">
        <f>_xlfn.XLOOKUP(ufc_fights_2[[#This Row],[winnerID]],ufc_fighters[id],ufc_fighters[fighter_name],"xxx",0,1)</f>
        <v>Gasan Umalatov</v>
      </c>
    </row>
    <row r="1253" spans="1:43">
      <c r="A1253">
        <v>2990</v>
      </c>
      <c r="B1253">
        <v>2570</v>
      </c>
      <c r="C1253">
        <f>_xlfn.XLOOKUP(ufc_fights_2[[#This Row],[r_fighter_id]],ufc_fighters[id],ufc_fighters[year],"xxx",0,1)</f>
        <v>1984</v>
      </c>
      <c r="D1253">
        <f>_xlfn.XLOOKUP(ufc_fights_2[[#This Row],[b_fighter_id]],ufc_fighters[id],ufc_fighters[year],"Prázdné",0,1)</f>
        <v>1981</v>
      </c>
      <c r="E1253" s="10">
        <f>YEAR(ufc_fights_2[[#This Row],[date]])-ufc_fights_2[[#This Row],[r_year]]</f>
        <v>28</v>
      </c>
      <c r="F1253" s="10">
        <f>YEAR(ufc_fights_2[[#This Row],[date]])-ufc_fights_2[[#This Row],[b_year]]</f>
        <v>31</v>
      </c>
      <c r="G1253">
        <v>0</v>
      </c>
      <c r="H1253">
        <v>0</v>
      </c>
      <c r="I1253">
        <v>0.8</v>
      </c>
      <c r="J1253">
        <v>0</v>
      </c>
      <c r="K1253">
        <v>0.8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4.6296296296296294E-5</v>
      </c>
      <c r="T1253" s="2">
        <v>0</v>
      </c>
      <c r="U1253">
        <v>0.77780000000000005</v>
      </c>
      <c r="V1253">
        <v>0</v>
      </c>
      <c r="W1253">
        <v>1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0</v>
      </c>
      <c r="AD1253">
        <v>0.875</v>
      </c>
      <c r="AE1253">
        <v>0</v>
      </c>
      <c r="AF1253" t="s">
        <v>4025</v>
      </c>
      <c r="AG1253" s="2">
        <v>3.3564814814814812E-4</v>
      </c>
      <c r="AH1253" t="s">
        <v>3911</v>
      </c>
      <c r="AI1253">
        <v>3</v>
      </c>
      <c r="AJ1253" t="s">
        <v>3939</v>
      </c>
      <c r="AK1253" s="3">
        <v>40922</v>
      </c>
      <c r="AL1253" s="10">
        <f>YEAR(ufc_fights_2[[#This Row],[date]])</f>
        <v>2012</v>
      </c>
      <c r="AM1253" t="s">
        <v>4061</v>
      </c>
      <c r="AN1253">
        <v>39</v>
      </c>
      <c r="AO1253" t="s">
        <v>3918</v>
      </c>
      <c r="AP1253">
        <f>IF(ufc_fights_2[[#This Row],[winner]]="Red",ufc_fights_2[[#This Row],[r_fighter_id]],ufc_fights_2[[#This Row],[b_fighter_id]])</f>
        <v>2570</v>
      </c>
      <c r="AQ1253" t="str">
        <f>_xlfn.XLOOKUP(ufc_fights_2[[#This Row],[winnerID]],ufc_fighters[id],ufc_fighters[fighter_name],"xxx",0,1)</f>
        <v>Carlo Prater</v>
      </c>
    </row>
    <row r="1254" spans="1:43">
      <c r="A1254">
        <v>2110</v>
      </c>
      <c r="B1254">
        <v>3527</v>
      </c>
      <c r="C1254">
        <f>_xlfn.XLOOKUP(ufc_fights_2[[#This Row],[r_fighter_id]],ufc_fighters[id],ufc_fighters[year],"xxx",0,1)</f>
        <v>1968</v>
      </c>
      <c r="D1254">
        <f>_xlfn.XLOOKUP(ufc_fights_2[[#This Row],[b_fighter_id]],ufc_fighters[id],ufc_fighters[year],"Prázdné",0,1)</f>
        <v>1976</v>
      </c>
      <c r="E1254" s="10">
        <f>YEAR(ufc_fights_2[[#This Row],[date]])-ufc_fights_2[[#This Row],[r_year]]</f>
        <v>32</v>
      </c>
      <c r="F1254" s="10">
        <f>YEAR(ufc_fights_2[[#This Row],[date]])-ufc_fights_2[[#This Row],[b_year]]</f>
        <v>24</v>
      </c>
      <c r="G1254">
        <v>0</v>
      </c>
      <c r="H1254">
        <v>0</v>
      </c>
      <c r="I1254">
        <v>0.57140000000000002</v>
      </c>
      <c r="J1254">
        <v>0.42859999999999998</v>
      </c>
      <c r="K1254">
        <v>0.72089999999999999</v>
      </c>
      <c r="L1254">
        <v>0.42859999999999998</v>
      </c>
      <c r="M1254">
        <v>1</v>
      </c>
      <c r="N1254">
        <v>0</v>
      </c>
      <c r="O1254">
        <v>2</v>
      </c>
      <c r="P1254">
        <v>0</v>
      </c>
      <c r="Q1254">
        <v>0</v>
      </c>
      <c r="R1254">
        <v>0</v>
      </c>
      <c r="S1254" s="2">
        <v>3.0555555555555557E-3</v>
      </c>
      <c r="T1254" s="2">
        <v>1.1574074074074073E-5</v>
      </c>
      <c r="U1254">
        <v>0.6</v>
      </c>
      <c r="V1254">
        <v>0</v>
      </c>
      <c r="W1254">
        <v>0</v>
      </c>
      <c r="X1254">
        <v>0.33329999999999999</v>
      </c>
      <c r="Y1254">
        <v>0.5</v>
      </c>
      <c r="Z1254">
        <v>0.33329999999999999</v>
      </c>
      <c r="AA1254">
        <v>0.33329999999999999</v>
      </c>
      <c r="AB1254">
        <v>1</v>
      </c>
      <c r="AC1254">
        <v>1</v>
      </c>
      <c r="AD1254">
        <v>0.83330000000000004</v>
      </c>
      <c r="AE1254">
        <v>0</v>
      </c>
      <c r="AF1254" t="s">
        <v>3933</v>
      </c>
      <c r="AG1254" s="2">
        <v>1.3657407407407407E-3</v>
      </c>
      <c r="AH1254" t="s">
        <v>3927</v>
      </c>
      <c r="AI1254">
        <v>5</v>
      </c>
      <c r="AJ1254" t="s">
        <v>3925</v>
      </c>
      <c r="AK1254" s="3">
        <v>36876</v>
      </c>
      <c r="AL1254" s="10">
        <f>YEAR(ufc_fights_2[[#This Row],[date]])</f>
        <v>2000</v>
      </c>
      <c r="AM1254" t="s">
        <v>4061</v>
      </c>
      <c r="AN1254">
        <v>160</v>
      </c>
      <c r="AO1254" t="s">
        <v>3913</v>
      </c>
      <c r="AP1254">
        <f>IF(ufc_fights_2[[#This Row],[winner]]="Red",ufc_fights_2[[#This Row],[r_fighter_id]],ufc_fights_2[[#This Row],[b_fighter_id]])</f>
        <v>2110</v>
      </c>
      <c r="AQ1254" t="str">
        <f>_xlfn.XLOOKUP(ufc_fights_2[[#This Row],[winnerID]],ufc_fighters[id],ufc_fighters[fighter_name],"xxx",0,1)</f>
        <v>Pat Miletich</v>
      </c>
    </row>
    <row r="1255" spans="1:43">
      <c r="A1255">
        <v>596</v>
      </c>
      <c r="B1255">
        <v>1914</v>
      </c>
      <c r="C1255">
        <f>_xlfn.XLOOKUP(ufc_fights_2[[#This Row],[r_fighter_id]],ufc_fighters[id],ufc_fighters[year],"xxx",0,1)</f>
        <v>1984</v>
      </c>
      <c r="D1255">
        <f>_xlfn.XLOOKUP(ufc_fights_2[[#This Row],[b_fighter_id]],ufc_fighters[id],ufc_fighters[year],"Prázdné",0,1)</f>
        <v>1987</v>
      </c>
      <c r="E1255" s="10">
        <f>YEAR(ufc_fights_2[[#This Row],[date]])-ufc_fights_2[[#This Row],[r_year]]</f>
        <v>33</v>
      </c>
      <c r="F1255" s="10">
        <f>YEAR(ufc_fights_2[[#This Row],[date]])-ufc_fights_2[[#This Row],[b_year]]</f>
        <v>30</v>
      </c>
      <c r="G1255">
        <v>0</v>
      </c>
      <c r="H1255">
        <v>0</v>
      </c>
      <c r="I1255">
        <v>0.33040000000000003</v>
      </c>
      <c r="J1255">
        <v>0.28070000000000001</v>
      </c>
      <c r="K1255">
        <v>0.45710000000000001</v>
      </c>
      <c r="L1255">
        <v>0.42670000000000002</v>
      </c>
      <c r="M1255">
        <v>0</v>
      </c>
      <c r="N1255">
        <v>0.66669999999999996</v>
      </c>
      <c r="O1255">
        <v>0</v>
      </c>
      <c r="P1255">
        <v>0</v>
      </c>
      <c r="Q1255">
        <v>0</v>
      </c>
      <c r="R1255">
        <v>0</v>
      </c>
      <c r="S1255" s="2">
        <v>5.0925925925925921E-4</v>
      </c>
      <c r="T1255" s="2">
        <v>3.5763888888888889E-3</v>
      </c>
      <c r="U1255">
        <v>0.1449</v>
      </c>
      <c r="V1255">
        <v>0.16869999999999999</v>
      </c>
      <c r="W1255">
        <v>0.47620000000000001</v>
      </c>
      <c r="X1255">
        <v>0.77270000000000005</v>
      </c>
      <c r="Y1255">
        <v>0.5</v>
      </c>
      <c r="Z1255">
        <v>0.31069999999999998</v>
      </c>
      <c r="AA1255">
        <v>0.23530000000000001</v>
      </c>
      <c r="AB1255">
        <v>0.55559999999999998</v>
      </c>
      <c r="AC1255">
        <v>0.66669999999999996</v>
      </c>
      <c r="AD1255">
        <v>0</v>
      </c>
      <c r="AE1255">
        <v>0.66669999999999996</v>
      </c>
      <c r="AF1255" t="s">
        <v>3915</v>
      </c>
      <c r="AG1255" s="2">
        <v>3.472222222222222E-3</v>
      </c>
      <c r="AH1255" t="s">
        <v>3911</v>
      </c>
      <c r="AI1255">
        <v>3</v>
      </c>
      <c r="AJ1255" t="s">
        <v>3925</v>
      </c>
      <c r="AK1255" s="3">
        <v>43099</v>
      </c>
      <c r="AL1255" s="10">
        <f>YEAR(ufc_fights_2[[#This Row],[date]])</f>
        <v>2017</v>
      </c>
      <c r="AM1255" t="s">
        <v>4061</v>
      </c>
      <c r="AN1255">
        <v>1</v>
      </c>
      <c r="AO1255" t="s">
        <v>3918</v>
      </c>
      <c r="AP1255">
        <f>IF(ufc_fights_2[[#This Row],[winner]]="Red",ufc_fights_2[[#This Row],[r_fighter_id]],ufc_fights_2[[#This Row],[b_fighter_id]])</f>
        <v>1914</v>
      </c>
      <c r="AQ1255" t="str">
        <f>_xlfn.XLOOKUP(ufc_fights_2[[#This Row],[winnerID]],ufc_fighters[id],ufc_fighters[fighter_name],"xxx",0,1)</f>
        <v>Neil Magny</v>
      </c>
    </row>
    <row r="1256" spans="1:43">
      <c r="A1256">
        <v>3575</v>
      </c>
      <c r="B1256">
        <v>883</v>
      </c>
      <c r="C1256">
        <f>_xlfn.XLOOKUP(ufc_fights_2[[#This Row],[r_fighter_id]],ufc_fighters[id],ufc_fighters[year],"xxx",0,1)</f>
        <v>1990</v>
      </c>
      <c r="D1256">
        <f>_xlfn.XLOOKUP(ufc_fights_2[[#This Row],[b_fighter_id]],ufc_fighters[id],ufc_fighters[year],"Prázdné",0,1)</f>
        <v>1987</v>
      </c>
      <c r="E1256" s="10">
        <f>YEAR(ufc_fights_2[[#This Row],[date]])-ufc_fights_2[[#This Row],[r_year]]</f>
        <v>31</v>
      </c>
      <c r="F1256" s="10">
        <f>YEAR(ufc_fights_2[[#This Row],[date]])-ufc_fights_2[[#This Row],[b_year]]</f>
        <v>34</v>
      </c>
      <c r="G1256">
        <v>0</v>
      </c>
      <c r="H1256">
        <v>0</v>
      </c>
      <c r="I1256">
        <v>0.38600000000000001</v>
      </c>
      <c r="J1256">
        <v>0.52480000000000004</v>
      </c>
      <c r="K1256">
        <v>0.6</v>
      </c>
      <c r="L1256">
        <v>0.63119999999999998</v>
      </c>
      <c r="M1256">
        <v>1</v>
      </c>
      <c r="N1256">
        <v>0.44440000000000002</v>
      </c>
      <c r="O1256">
        <v>0</v>
      </c>
      <c r="P1256">
        <v>0</v>
      </c>
      <c r="Q1256">
        <v>0</v>
      </c>
      <c r="R1256">
        <v>1</v>
      </c>
      <c r="S1256" s="2">
        <v>1.4583333333333334E-3</v>
      </c>
      <c r="T1256" s="2">
        <v>3.1018518518518517E-3</v>
      </c>
      <c r="U1256">
        <v>0.2727</v>
      </c>
      <c r="V1256">
        <v>0.44440000000000002</v>
      </c>
      <c r="W1256">
        <v>0.6</v>
      </c>
      <c r="X1256">
        <v>0.875</v>
      </c>
      <c r="Y1256">
        <v>0.8</v>
      </c>
      <c r="Z1256">
        <v>0.33329999999999999</v>
      </c>
      <c r="AA1256">
        <v>0.439</v>
      </c>
      <c r="AB1256">
        <v>0.56520000000000004</v>
      </c>
      <c r="AC1256">
        <v>0.85709999999999997</v>
      </c>
      <c r="AD1256">
        <v>1</v>
      </c>
      <c r="AE1256">
        <v>1</v>
      </c>
      <c r="AF1256" t="s">
        <v>3922</v>
      </c>
      <c r="AG1256" s="2">
        <v>3.472222222222222E-3</v>
      </c>
      <c r="AH1256" t="s">
        <v>3911</v>
      </c>
      <c r="AI1256">
        <v>3</v>
      </c>
      <c r="AJ1256" t="s">
        <v>3924</v>
      </c>
      <c r="AK1256" s="3">
        <v>44212</v>
      </c>
      <c r="AL1256" s="10">
        <f>YEAR(ufc_fights_2[[#This Row],[date]])</f>
        <v>2021</v>
      </c>
      <c r="AM1256" t="s">
        <v>4061</v>
      </c>
      <c r="AN1256">
        <v>5</v>
      </c>
      <c r="AO1256" t="s">
        <v>3918</v>
      </c>
      <c r="AP1256">
        <f>IF(ufc_fights_2[[#This Row],[winner]]="Red",ufc_fights_2[[#This Row],[r_fighter_id]],ufc_fights_2[[#This Row],[b_fighter_id]])</f>
        <v>883</v>
      </c>
      <c r="AQ1256" t="str">
        <f>_xlfn.XLOOKUP(ufc_fights_2[[#This Row],[winnerID]],ufc_fighters[id],ufc_fighters[fighter_name],"xxx",0,1)</f>
        <v>Ramazan Emeev</v>
      </c>
    </row>
    <row r="1257" spans="1:43">
      <c r="A1257">
        <v>883</v>
      </c>
      <c r="B1257">
        <v>3133</v>
      </c>
      <c r="C1257">
        <f>_xlfn.XLOOKUP(ufc_fights_2[[#This Row],[r_fighter_id]],ufc_fighters[id],ufc_fighters[year],"xxx",0,1)</f>
        <v>1987</v>
      </c>
      <c r="D1257">
        <f>_xlfn.XLOOKUP(ufc_fights_2[[#This Row],[b_fighter_id]],ufc_fighters[id],ufc_fighters[year],"Prázdné",0,1)</f>
        <v>1992</v>
      </c>
      <c r="E1257" s="10">
        <f>YEAR(ufc_fights_2[[#This Row],[date]])-ufc_fights_2[[#This Row],[r_year]]</f>
        <v>33</v>
      </c>
      <c r="F1257" s="10">
        <f>YEAR(ufc_fights_2[[#This Row],[date]])-ufc_fights_2[[#This Row],[b_year]]</f>
        <v>28</v>
      </c>
      <c r="G1257">
        <v>0</v>
      </c>
      <c r="H1257">
        <v>0</v>
      </c>
      <c r="I1257">
        <v>0.43280000000000002</v>
      </c>
      <c r="J1257">
        <v>0.41670000000000001</v>
      </c>
      <c r="K1257">
        <v>0.5877</v>
      </c>
      <c r="L1257">
        <v>0.4824</v>
      </c>
      <c r="M1257">
        <v>0.33329999999999999</v>
      </c>
      <c r="N1257">
        <v>1</v>
      </c>
      <c r="O1257">
        <v>2</v>
      </c>
      <c r="P1257">
        <v>0</v>
      </c>
      <c r="Q1257">
        <v>0</v>
      </c>
      <c r="R1257">
        <v>0</v>
      </c>
      <c r="S1257" s="2">
        <v>4.7453703703703703E-3</v>
      </c>
      <c r="T1257" s="2">
        <v>2.4305555555555555E-4</v>
      </c>
      <c r="U1257">
        <v>0.37290000000000001</v>
      </c>
      <c r="V1257">
        <v>0.3095</v>
      </c>
      <c r="W1257">
        <v>1</v>
      </c>
      <c r="X1257">
        <v>0.66669999999999996</v>
      </c>
      <c r="Y1257">
        <v>0.60870000000000002</v>
      </c>
      <c r="Z1257">
        <v>0.35189999999999999</v>
      </c>
      <c r="AA1257">
        <v>0.40910000000000002</v>
      </c>
      <c r="AB1257">
        <v>0.77780000000000005</v>
      </c>
      <c r="AC1257">
        <v>0.33329999999999999</v>
      </c>
      <c r="AD1257">
        <v>0.75</v>
      </c>
      <c r="AE1257">
        <v>0.66669999999999996</v>
      </c>
      <c r="AF1257" t="s">
        <v>3915</v>
      </c>
      <c r="AG1257" s="2">
        <v>3.472222222222222E-3</v>
      </c>
      <c r="AH1257" t="s">
        <v>3911</v>
      </c>
      <c r="AI1257">
        <v>3</v>
      </c>
      <c r="AJ1257" t="s">
        <v>3954</v>
      </c>
      <c r="AK1257" s="3">
        <v>44037</v>
      </c>
      <c r="AL1257" s="10">
        <f>YEAR(ufc_fights_2[[#This Row],[date]])</f>
        <v>2020</v>
      </c>
      <c r="AM1257" t="s">
        <v>4061</v>
      </c>
      <c r="AN1257">
        <v>5</v>
      </c>
      <c r="AO1257" t="s">
        <v>3913</v>
      </c>
      <c r="AP1257">
        <f>IF(ufc_fights_2[[#This Row],[winner]]="Red",ufc_fights_2[[#This Row],[r_fighter_id]],ufc_fights_2[[#This Row],[b_fighter_id]])</f>
        <v>883</v>
      </c>
      <c r="AQ1257" t="str">
        <f>_xlfn.XLOOKUP(ufc_fights_2[[#This Row],[winnerID]],ufc_fighters[id],ufc_fighters[fighter_name],"xxx",0,1)</f>
        <v>Ramazan Emeev</v>
      </c>
    </row>
    <row r="1258" spans="1:43">
      <c r="A1258">
        <v>2120</v>
      </c>
      <c r="B1258">
        <v>883</v>
      </c>
      <c r="C1258">
        <f>_xlfn.XLOOKUP(ufc_fights_2[[#This Row],[r_fighter_id]],ufc_fighters[id],ufc_fighters[year],"xxx",0,1)</f>
        <v>1982</v>
      </c>
      <c r="D1258">
        <f>_xlfn.XLOOKUP(ufc_fights_2[[#This Row],[b_fighter_id]],ufc_fighters[id],ufc_fighters[year],"Prázdné",0,1)</f>
        <v>1987</v>
      </c>
      <c r="E1258" s="10">
        <f>YEAR(ufc_fights_2[[#This Row],[date]])-ufc_fights_2[[#This Row],[r_year]]</f>
        <v>36</v>
      </c>
      <c r="F1258" s="10">
        <f>YEAR(ufc_fights_2[[#This Row],[date]])-ufc_fights_2[[#This Row],[b_year]]</f>
        <v>31</v>
      </c>
      <c r="G1258">
        <v>0</v>
      </c>
      <c r="H1258">
        <v>0</v>
      </c>
      <c r="I1258">
        <v>0.14630000000000001</v>
      </c>
      <c r="J1258">
        <v>0.46429999999999999</v>
      </c>
      <c r="K1258">
        <v>0.18390000000000001</v>
      </c>
      <c r="L1258">
        <v>0.54</v>
      </c>
      <c r="M1258">
        <v>0.2</v>
      </c>
      <c r="N1258">
        <v>0.5</v>
      </c>
      <c r="O1258">
        <v>0</v>
      </c>
      <c r="P1258">
        <v>0</v>
      </c>
      <c r="Q1258">
        <v>0</v>
      </c>
      <c r="R1258">
        <v>0</v>
      </c>
      <c r="S1258" s="2">
        <v>5.7870370370370373E-5</v>
      </c>
      <c r="T1258" s="2">
        <v>3.5416666666666665E-3</v>
      </c>
      <c r="U1258">
        <v>7.6899999999999996E-2</v>
      </c>
      <c r="V1258">
        <v>0.41789999999999999</v>
      </c>
      <c r="W1258">
        <v>0.2727</v>
      </c>
      <c r="X1258">
        <v>0.66669999999999996</v>
      </c>
      <c r="Y1258">
        <v>1</v>
      </c>
      <c r="Z1258">
        <v>0.13919999999999999</v>
      </c>
      <c r="AA1258">
        <v>0.42109999999999997</v>
      </c>
      <c r="AB1258">
        <v>0.5</v>
      </c>
      <c r="AC1258">
        <v>0.44440000000000002</v>
      </c>
      <c r="AD1258">
        <v>0</v>
      </c>
      <c r="AE1258">
        <v>0.61109999999999998</v>
      </c>
      <c r="AF1258" t="s">
        <v>3915</v>
      </c>
      <c r="AG1258" s="2">
        <v>3.472222222222222E-3</v>
      </c>
      <c r="AH1258" t="s">
        <v>3911</v>
      </c>
      <c r="AI1258">
        <v>3</v>
      </c>
      <c r="AJ1258" t="s">
        <v>3952</v>
      </c>
      <c r="AK1258" s="3">
        <v>43232</v>
      </c>
      <c r="AL1258" s="10">
        <f>YEAR(ufc_fights_2[[#This Row],[date]])</f>
        <v>2018</v>
      </c>
      <c r="AM1258" t="s">
        <v>4061</v>
      </c>
      <c r="AN1258">
        <v>13</v>
      </c>
      <c r="AO1258" t="s">
        <v>3918</v>
      </c>
      <c r="AP1258">
        <f>IF(ufc_fights_2[[#This Row],[winner]]="Red",ufc_fights_2[[#This Row],[r_fighter_id]],ufc_fights_2[[#This Row],[b_fighter_id]])</f>
        <v>883</v>
      </c>
      <c r="AQ1258" t="str">
        <f>_xlfn.XLOOKUP(ufc_fights_2[[#This Row],[winnerID]],ufc_fighters[id],ufc_fighters[fighter_name],"xxx",0,1)</f>
        <v>Ramazan Emeev</v>
      </c>
    </row>
    <row r="1259" spans="1:43">
      <c r="A1259">
        <v>2110</v>
      </c>
      <c r="B1259">
        <v>2470</v>
      </c>
      <c r="C1259">
        <f>_xlfn.XLOOKUP(ufc_fights_2[[#This Row],[r_fighter_id]],ufc_fighters[id],ufc_fighters[year],"xxx",0,1)</f>
        <v>1968</v>
      </c>
      <c r="D1259">
        <f>_xlfn.XLOOKUP(ufc_fights_2[[#This Row],[b_fighter_id]],ufc_fighters[id],ufc_fighters[year],"Prázdné",0,1)</f>
        <v>1967</v>
      </c>
      <c r="E1259" s="10">
        <f>YEAR(ufc_fights_2[[#This Row],[date]])-ufc_fights_2[[#This Row],[r_year]]</f>
        <v>31</v>
      </c>
      <c r="F1259" s="10">
        <f>YEAR(ufc_fights_2[[#This Row],[date]])-ufc_fights_2[[#This Row],[b_year]]</f>
        <v>32</v>
      </c>
      <c r="G1259">
        <v>0</v>
      </c>
      <c r="H1259">
        <v>0</v>
      </c>
      <c r="I1259">
        <v>0.3095</v>
      </c>
      <c r="J1259">
        <v>0.52629999999999999</v>
      </c>
      <c r="K1259">
        <v>0.46300000000000002</v>
      </c>
      <c r="L1259">
        <v>0.65380000000000005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1.1111111111111111E-3</v>
      </c>
      <c r="T1259" s="2">
        <v>4.6296296296296294E-5</v>
      </c>
      <c r="U1259">
        <v>0.1875</v>
      </c>
      <c r="V1259">
        <v>0.3</v>
      </c>
      <c r="W1259">
        <v>0.71430000000000005</v>
      </c>
      <c r="X1259">
        <v>0.66669999999999996</v>
      </c>
      <c r="Y1259">
        <v>0.85709999999999997</v>
      </c>
      <c r="Z1259">
        <v>0.19350000000000001</v>
      </c>
      <c r="AA1259">
        <v>0.5</v>
      </c>
      <c r="AB1259">
        <v>0.63639999999999997</v>
      </c>
      <c r="AC1259">
        <v>0.55559999999999998</v>
      </c>
      <c r="AD1259">
        <v>0</v>
      </c>
      <c r="AE1259">
        <v>0.5</v>
      </c>
      <c r="AF1259" t="s">
        <v>3926</v>
      </c>
      <c r="AG1259" s="2">
        <v>1.0879629629629629E-3</v>
      </c>
      <c r="AH1259" t="s">
        <v>3927</v>
      </c>
      <c r="AI1259">
        <v>5</v>
      </c>
      <c r="AJ1259" t="s">
        <v>3925</v>
      </c>
      <c r="AK1259" s="3">
        <v>36357</v>
      </c>
      <c r="AL1259" s="10">
        <f>YEAR(ufc_fights_2[[#This Row],[date]])</f>
        <v>1999</v>
      </c>
      <c r="AM1259" t="s">
        <v>4061</v>
      </c>
      <c r="AN1259">
        <v>157</v>
      </c>
      <c r="AO1259" t="s">
        <v>3913</v>
      </c>
      <c r="AP1259">
        <f>IF(ufc_fights_2[[#This Row],[winner]]="Red",ufc_fights_2[[#This Row],[r_fighter_id]],ufc_fights_2[[#This Row],[b_fighter_id]])</f>
        <v>2110</v>
      </c>
      <c r="AQ1259" t="str">
        <f>_xlfn.XLOOKUP(ufc_fights_2[[#This Row],[winnerID]],ufc_fighters[id],ufc_fighters[fighter_name],"xxx",0,1)</f>
        <v>Pat Miletich</v>
      </c>
    </row>
    <row r="1260" spans="1:43">
      <c r="A1260">
        <v>2110</v>
      </c>
      <c r="B1260">
        <v>54</v>
      </c>
      <c r="C1260">
        <f>_xlfn.XLOOKUP(ufc_fights_2[[#This Row],[r_fighter_id]],ufc_fighters[id],ufc_fighters[year],"xxx",0,1)</f>
        <v>1968</v>
      </c>
      <c r="D1260">
        <f>_xlfn.XLOOKUP(ufc_fights_2[[#This Row],[b_fighter_id]],ufc_fighters[id],ufc_fighters[year],"Prázdné",0,1)</f>
        <v>1979</v>
      </c>
      <c r="E1260" s="10">
        <f>YEAR(ufc_fights_2[[#This Row],[date]])-ufc_fights_2[[#This Row],[r_year]]</f>
        <v>32</v>
      </c>
      <c r="F1260" s="10">
        <f>YEAR(ufc_fights_2[[#This Row],[date]])-ufc_fights_2[[#This Row],[b_year]]</f>
        <v>21</v>
      </c>
      <c r="G1260">
        <v>0</v>
      </c>
      <c r="H1260">
        <v>0</v>
      </c>
      <c r="I1260">
        <v>0.5</v>
      </c>
      <c r="J1260">
        <v>0.5</v>
      </c>
      <c r="K1260">
        <v>0.83020000000000005</v>
      </c>
      <c r="L1260">
        <v>0.9</v>
      </c>
      <c r="M1260">
        <v>1</v>
      </c>
      <c r="N1260">
        <v>0</v>
      </c>
      <c r="O1260">
        <v>1</v>
      </c>
      <c r="P1260">
        <v>2</v>
      </c>
      <c r="Q1260">
        <v>0</v>
      </c>
      <c r="R1260">
        <v>0</v>
      </c>
      <c r="S1260" s="2">
        <v>3.5069444444444445E-3</v>
      </c>
      <c r="T1260" s="2">
        <v>0</v>
      </c>
      <c r="U1260">
        <v>0.52939999999999998</v>
      </c>
      <c r="V1260">
        <v>0</v>
      </c>
      <c r="W1260">
        <v>0</v>
      </c>
      <c r="X1260">
        <v>0</v>
      </c>
      <c r="Y1260">
        <v>0</v>
      </c>
      <c r="Z1260">
        <v>0.33329999999999999</v>
      </c>
      <c r="AA1260">
        <v>0</v>
      </c>
      <c r="AB1260">
        <v>1</v>
      </c>
      <c r="AC1260">
        <v>1</v>
      </c>
      <c r="AD1260">
        <v>0.8</v>
      </c>
      <c r="AE1260">
        <v>0</v>
      </c>
      <c r="AF1260" t="s">
        <v>3933</v>
      </c>
      <c r="AG1260" s="2">
        <v>1.1921296296296296E-3</v>
      </c>
      <c r="AH1260" t="s">
        <v>3911</v>
      </c>
      <c r="AI1260">
        <v>3</v>
      </c>
      <c r="AJ1260" t="s">
        <v>3925</v>
      </c>
      <c r="AK1260" s="3">
        <v>36686</v>
      </c>
      <c r="AL1260" s="10">
        <f>YEAR(ufc_fights_2[[#This Row],[date]])</f>
        <v>2000</v>
      </c>
      <c r="AM1260" t="s">
        <v>4061</v>
      </c>
      <c r="AN1260">
        <v>157</v>
      </c>
      <c r="AO1260" t="s">
        <v>3913</v>
      </c>
      <c r="AP1260">
        <f>IF(ufc_fights_2[[#This Row],[winner]]="Red",ufc_fights_2[[#This Row],[r_fighter_id]],ufc_fights_2[[#This Row],[b_fighter_id]])</f>
        <v>2110</v>
      </c>
      <c r="AQ1260" t="str">
        <f>_xlfn.XLOOKUP(ufc_fights_2[[#This Row],[winnerID]],ufc_fighters[id],ufc_fighters[fighter_name],"xxx",0,1)</f>
        <v>Pat Miletich</v>
      </c>
    </row>
    <row r="1261" spans="1:43">
      <c r="A1261">
        <v>2110</v>
      </c>
      <c r="B1261">
        <v>2457</v>
      </c>
      <c r="C1261">
        <f>_xlfn.XLOOKUP(ufc_fights_2[[#This Row],[r_fighter_id]],ufc_fighters[id],ufc_fighters[year],"xxx",0,1)</f>
        <v>1968</v>
      </c>
      <c r="D1261">
        <f>_xlfn.XLOOKUP(ufc_fights_2[[#This Row],[b_fighter_id]],ufc_fighters[id],ufc_fighters[year],"Prázdné",0,1)</f>
        <v>1973</v>
      </c>
      <c r="E1261" s="10">
        <f>YEAR(ufc_fights_2[[#This Row],[date]])-ufc_fights_2[[#This Row],[r_year]]</f>
        <v>31</v>
      </c>
      <c r="F1261" s="10">
        <f>YEAR(ufc_fights_2[[#This Row],[date]])-ufc_fights_2[[#This Row],[b_year]]</f>
        <v>26</v>
      </c>
      <c r="G1261">
        <v>0</v>
      </c>
      <c r="H1261">
        <v>0</v>
      </c>
      <c r="I1261">
        <v>0.38030000000000003</v>
      </c>
      <c r="J1261">
        <v>0.21590000000000001</v>
      </c>
      <c r="K1261">
        <v>0.61739999999999995</v>
      </c>
      <c r="L1261">
        <v>0.23330000000000001</v>
      </c>
      <c r="M1261">
        <v>1</v>
      </c>
      <c r="N1261">
        <v>0.16669999999999999</v>
      </c>
      <c r="O1261">
        <v>0</v>
      </c>
      <c r="P1261">
        <v>1</v>
      </c>
      <c r="Q1261">
        <v>0</v>
      </c>
      <c r="R1261">
        <v>0</v>
      </c>
      <c r="S1261" s="2">
        <v>0</v>
      </c>
      <c r="T1261" s="2">
        <v>0</v>
      </c>
      <c r="U1261">
        <v>0.20449999999999999</v>
      </c>
      <c r="V1261">
        <v>7.2499999999999995E-2</v>
      </c>
      <c r="W1261">
        <v>0.44440000000000002</v>
      </c>
      <c r="X1261">
        <v>0.77780000000000005</v>
      </c>
      <c r="Y1261">
        <v>0.76470000000000005</v>
      </c>
      <c r="Z1261">
        <v>0.3226</v>
      </c>
      <c r="AA1261">
        <v>0.1928</v>
      </c>
      <c r="AB1261">
        <v>0.5</v>
      </c>
      <c r="AC1261">
        <v>0.5</v>
      </c>
      <c r="AD1261">
        <v>1</v>
      </c>
      <c r="AE1261">
        <v>1</v>
      </c>
      <c r="AF1261" t="s">
        <v>3915</v>
      </c>
      <c r="AG1261" s="2">
        <v>2.0833333333333333E-3</v>
      </c>
      <c r="AH1261" t="s">
        <v>4086</v>
      </c>
      <c r="AI1261">
        <v>1</v>
      </c>
      <c r="AJ1261" t="s">
        <v>3925</v>
      </c>
      <c r="AK1261" s="3">
        <v>36168</v>
      </c>
      <c r="AL1261" s="10">
        <f>YEAR(ufc_fights_2[[#This Row],[date]])</f>
        <v>1999</v>
      </c>
      <c r="AM1261" t="s">
        <v>4061</v>
      </c>
      <c r="AN1261">
        <v>141</v>
      </c>
      <c r="AO1261" t="s">
        <v>3913</v>
      </c>
      <c r="AP1261">
        <f>IF(ufc_fights_2[[#This Row],[winner]]="Red",ufc_fights_2[[#This Row],[r_fighter_id]],ufc_fights_2[[#This Row],[b_fighter_id]])</f>
        <v>2110</v>
      </c>
      <c r="AQ1261" t="str">
        <f>_xlfn.XLOOKUP(ufc_fights_2[[#This Row],[winnerID]],ufc_fighters[id],ufc_fighters[fighter_name],"xxx",0,1)</f>
        <v>Pat Miletich</v>
      </c>
    </row>
    <row r="1262" spans="1:43">
      <c r="A1262">
        <v>2110</v>
      </c>
      <c r="B1262">
        <v>409</v>
      </c>
      <c r="C1262">
        <f>_xlfn.XLOOKUP(ufc_fights_2[[#This Row],[r_fighter_id]],ufc_fighters[id],ufc_fighters[year],"xxx",0,1)</f>
        <v>1968</v>
      </c>
      <c r="D1262">
        <f>_xlfn.XLOOKUP(ufc_fights_2[[#This Row],[b_fighter_id]],ufc_fighters[id],ufc_fighters[year],"Prázdné",0,1)</f>
        <v>1974</v>
      </c>
      <c r="E1262" s="10">
        <f>YEAR(ufc_fights_2[[#This Row],[date]])-ufc_fights_2[[#This Row],[r_year]]</f>
        <v>30</v>
      </c>
      <c r="F1262" s="10">
        <f>YEAR(ufc_fights_2[[#This Row],[date]])-ufc_fights_2[[#This Row],[b_year]]</f>
        <v>24</v>
      </c>
      <c r="G1262">
        <v>0</v>
      </c>
      <c r="H1262">
        <v>0</v>
      </c>
      <c r="I1262">
        <v>0.55879999999999996</v>
      </c>
      <c r="J1262">
        <v>0.55810000000000004</v>
      </c>
      <c r="K1262">
        <v>0.85589999999999999</v>
      </c>
      <c r="L1262">
        <v>0.83819999999999995</v>
      </c>
      <c r="M1262">
        <v>0.1111</v>
      </c>
      <c r="N1262">
        <v>1</v>
      </c>
      <c r="O1262">
        <v>0</v>
      </c>
      <c r="P1262">
        <v>2</v>
      </c>
      <c r="Q1262">
        <v>0</v>
      </c>
      <c r="R1262">
        <v>1</v>
      </c>
      <c r="S1262" s="2">
        <v>0</v>
      </c>
      <c r="T1262" s="2">
        <v>0</v>
      </c>
      <c r="U1262">
        <v>0.16669999999999999</v>
      </c>
      <c r="V1262">
        <v>0.1</v>
      </c>
      <c r="W1262">
        <v>0.85709999999999997</v>
      </c>
      <c r="X1262">
        <v>0.625</v>
      </c>
      <c r="Y1262">
        <v>1</v>
      </c>
      <c r="Z1262">
        <v>0.28570000000000001</v>
      </c>
      <c r="AA1262">
        <v>8.3299999999999999E-2</v>
      </c>
      <c r="AB1262">
        <v>0.75</v>
      </c>
      <c r="AC1262">
        <v>0.79310000000000003</v>
      </c>
      <c r="AD1262">
        <v>0</v>
      </c>
      <c r="AE1262">
        <v>0</v>
      </c>
      <c r="AF1262" t="s">
        <v>3922</v>
      </c>
      <c r="AG1262" s="2">
        <v>2.0833333333333333E-3</v>
      </c>
      <c r="AH1262" t="s">
        <v>4086</v>
      </c>
      <c r="AI1262">
        <v>1</v>
      </c>
      <c r="AJ1262" t="s">
        <v>3925</v>
      </c>
      <c r="AK1262" s="3">
        <v>36084</v>
      </c>
      <c r="AL1262" s="10">
        <f>YEAR(ufc_fights_2[[#This Row],[date]])</f>
        <v>1998</v>
      </c>
      <c r="AM1262" t="s">
        <v>4061</v>
      </c>
      <c r="AN1262">
        <v>135</v>
      </c>
      <c r="AO1262" t="s">
        <v>3913</v>
      </c>
      <c r="AP1262">
        <f>IF(ufc_fights_2[[#This Row],[winner]]="Red",ufc_fights_2[[#This Row],[r_fighter_id]],ufc_fights_2[[#This Row],[b_fighter_id]])</f>
        <v>2110</v>
      </c>
      <c r="AQ1262" t="str">
        <f>_xlfn.XLOOKUP(ufc_fights_2[[#This Row],[winnerID]],ufc_fighters[id],ufc_fighters[fighter_name],"xxx",0,1)</f>
        <v>Pat Miletich</v>
      </c>
    </row>
    <row r="1263" spans="1:43">
      <c r="A1263">
        <v>2624</v>
      </c>
      <c r="B1263">
        <v>1338</v>
      </c>
      <c r="C1263">
        <f>_xlfn.XLOOKUP(ufc_fights_2[[#This Row],[r_fighter_id]],ufc_fighters[id],ufc_fighters[year],"xxx",0,1)</f>
        <v>1992</v>
      </c>
      <c r="D1263">
        <f>_xlfn.XLOOKUP(ufc_fights_2[[#This Row],[b_fighter_id]],ufc_fighters[id],ufc_fighters[year],"Prázdné",0,1)</f>
        <v>1990</v>
      </c>
      <c r="E1263" s="10">
        <f>YEAR(ufc_fights_2[[#This Row],[date]])-ufc_fights_2[[#This Row],[r_year]]</f>
        <v>23</v>
      </c>
      <c r="F1263" s="10">
        <f>YEAR(ufc_fights_2[[#This Row],[date]])-ufc_fights_2[[#This Row],[b_year]]</f>
        <v>25</v>
      </c>
      <c r="G1263">
        <v>0</v>
      </c>
      <c r="H1263">
        <v>1</v>
      </c>
      <c r="I1263">
        <v>0.25</v>
      </c>
      <c r="J1263">
        <v>0.44440000000000002</v>
      </c>
      <c r="K1263">
        <v>0.25</v>
      </c>
      <c r="L1263">
        <v>0.44440000000000002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</v>
      </c>
      <c r="T1263" s="2">
        <v>1.1574074074074073E-5</v>
      </c>
      <c r="U1263">
        <v>0</v>
      </c>
      <c r="V1263">
        <v>0.44440000000000002</v>
      </c>
      <c r="W1263">
        <v>0</v>
      </c>
      <c r="X1263">
        <v>0.5</v>
      </c>
      <c r="Y1263">
        <v>0</v>
      </c>
      <c r="Z1263">
        <v>0.25</v>
      </c>
      <c r="AA1263">
        <v>0.375</v>
      </c>
      <c r="AB1263">
        <v>0</v>
      </c>
      <c r="AC1263">
        <v>0</v>
      </c>
      <c r="AD1263">
        <v>0</v>
      </c>
      <c r="AE1263">
        <v>1</v>
      </c>
      <c r="AF1263" t="s">
        <v>3910</v>
      </c>
      <c r="AG1263" s="2">
        <v>3.4722222222222224E-4</v>
      </c>
      <c r="AH1263" t="s">
        <v>3911</v>
      </c>
      <c r="AI1263">
        <v>3</v>
      </c>
      <c r="AJ1263" t="s">
        <v>3928</v>
      </c>
      <c r="AK1263" s="3">
        <v>42329</v>
      </c>
      <c r="AL1263" s="10">
        <f>YEAR(ufc_fights_2[[#This Row],[date]])</f>
        <v>2015</v>
      </c>
      <c r="AM1263" t="s">
        <v>4061</v>
      </c>
      <c r="AN1263">
        <v>113</v>
      </c>
      <c r="AO1263" t="s">
        <v>3918</v>
      </c>
      <c r="AP1263">
        <f>IF(ufc_fights_2[[#This Row],[winner]]="Red",ufc_fights_2[[#This Row],[r_fighter_id]],ufc_fights_2[[#This Row],[b_fighter_id]])</f>
        <v>1338</v>
      </c>
      <c r="AQ1263" t="str">
        <f>_xlfn.XLOOKUP(ufc_fights_2[[#This Row],[winnerID]],ufc_fighters[id],ufc_fighters[fighter_name],"xxx",0,1)</f>
        <v>Alvaro Herrera Mendoza</v>
      </c>
    </row>
    <row r="1264" spans="1:43">
      <c r="A1264">
        <v>706</v>
      </c>
      <c r="B1264">
        <v>1887</v>
      </c>
      <c r="C1264">
        <f>_xlfn.XLOOKUP(ufc_fights_2[[#This Row],[r_fighter_id]],ufc_fighters[id],ufc_fighters[year],"xxx",0,1)</f>
        <v>1973</v>
      </c>
      <c r="D1264">
        <f>_xlfn.XLOOKUP(ufc_fights_2[[#This Row],[b_fighter_id]],ufc_fighters[id],ufc_fighters[year],"Prázdné",0,1)</f>
        <v>1974</v>
      </c>
      <c r="E1264" s="10">
        <f>YEAR(ufc_fights_2[[#This Row],[date]])-ufc_fights_2[[#This Row],[r_year]]</f>
        <v>36</v>
      </c>
      <c r="F1264" s="10">
        <f>YEAR(ufc_fights_2[[#This Row],[date]])-ufc_fights_2[[#This Row],[b_year]]</f>
        <v>35</v>
      </c>
      <c r="G1264">
        <v>0</v>
      </c>
      <c r="H1264">
        <v>0</v>
      </c>
      <c r="I1264">
        <v>0.35539999999999999</v>
      </c>
      <c r="J1264">
        <v>0.36870000000000003</v>
      </c>
      <c r="K1264">
        <v>0.40560000000000002</v>
      </c>
      <c r="L1264">
        <v>0.42130000000000001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6.9444444444444444E-5</v>
      </c>
      <c r="T1264" s="2">
        <v>3.4722222222222222E-5</v>
      </c>
      <c r="U1264">
        <v>0.23769999999999999</v>
      </c>
      <c r="V1264">
        <v>0.22670000000000001</v>
      </c>
      <c r="W1264">
        <v>0.67500000000000004</v>
      </c>
      <c r="X1264">
        <v>0.75</v>
      </c>
      <c r="Y1264">
        <v>0.86209999999999998</v>
      </c>
      <c r="Z1264">
        <v>0.34420000000000001</v>
      </c>
      <c r="AA1264">
        <v>0.3473</v>
      </c>
      <c r="AB1264">
        <v>0.5</v>
      </c>
      <c r="AC1264">
        <v>0.4839</v>
      </c>
      <c r="AD1264">
        <v>0</v>
      </c>
      <c r="AE1264">
        <v>0</v>
      </c>
      <c r="AF1264" t="s">
        <v>3922</v>
      </c>
      <c r="AG1264" s="2">
        <v>3.472222222222222E-3</v>
      </c>
      <c r="AH1264" t="s">
        <v>3911</v>
      </c>
      <c r="AI1264">
        <v>3</v>
      </c>
      <c r="AJ1264" t="s">
        <v>3931</v>
      </c>
      <c r="AK1264" s="3">
        <v>39830</v>
      </c>
      <c r="AL1264" s="10">
        <f>YEAR(ufc_fights_2[[#This Row],[date]])</f>
        <v>2009</v>
      </c>
      <c r="AM1264" t="s">
        <v>4061</v>
      </c>
      <c r="AN1264">
        <v>100</v>
      </c>
      <c r="AO1264" t="s">
        <v>3913</v>
      </c>
      <c r="AP1264">
        <f>IF(ufc_fights_2[[#This Row],[winner]]="Red",ufc_fights_2[[#This Row],[r_fighter_id]],ufc_fights_2[[#This Row],[b_fighter_id]])</f>
        <v>706</v>
      </c>
      <c r="AQ1264" t="str">
        <f>_xlfn.XLOOKUP(ufc_fights_2[[#This Row],[winnerID]],ufc_fighters[id],ufc_fighters[fighter_name],"xxx",0,1)</f>
        <v>Marcus Davis</v>
      </c>
    </row>
    <row r="1265" spans="1:43">
      <c r="A1265">
        <v>1914</v>
      </c>
      <c r="B1265">
        <v>1073</v>
      </c>
      <c r="C1265">
        <f>_xlfn.XLOOKUP(ufc_fights_2[[#This Row],[r_fighter_id]],ufc_fighters[id],ufc_fighters[year],"xxx",0,1)</f>
        <v>1987</v>
      </c>
      <c r="D1265">
        <f>_xlfn.XLOOKUP(ufc_fights_2[[#This Row],[b_fighter_id]],ufc_fighters[id],ufc_fighters[year],"Prázdné",0,1)</f>
        <v>1987</v>
      </c>
      <c r="E1265" s="10">
        <f>YEAR(ufc_fights_2[[#This Row],[date]])-ufc_fights_2[[#This Row],[r_year]]</f>
        <v>27</v>
      </c>
      <c r="F1265" s="10">
        <f>YEAR(ufc_fights_2[[#This Row],[date]])-ufc_fights_2[[#This Row],[b_year]]</f>
        <v>27</v>
      </c>
      <c r="G1265">
        <v>0</v>
      </c>
      <c r="H1265">
        <v>0</v>
      </c>
      <c r="I1265">
        <v>0.49370000000000003</v>
      </c>
      <c r="J1265">
        <v>0.12820000000000001</v>
      </c>
      <c r="K1265">
        <v>0.7429</v>
      </c>
      <c r="L1265">
        <v>0.39710000000000001</v>
      </c>
      <c r="M1265">
        <v>0.5</v>
      </c>
      <c r="N1265">
        <v>0.42859999999999998</v>
      </c>
      <c r="O1265">
        <v>0</v>
      </c>
      <c r="P1265">
        <v>0</v>
      </c>
      <c r="Q1265">
        <v>0</v>
      </c>
      <c r="R1265">
        <v>1</v>
      </c>
      <c r="S1265" s="2">
        <v>2.7777777777777779E-3</v>
      </c>
      <c r="T1265" s="2">
        <v>4.2939814814814811E-3</v>
      </c>
      <c r="U1265">
        <v>0.32140000000000002</v>
      </c>
      <c r="V1265">
        <v>0.1143</v>
      </c>
      <c r="W1265">
        <v>0.85709999999999997</v>
      </c>
      <c r="X1265">
        <v>0.9375</v>
      </c>
      <c r="Y1265">
        <v>0</v>
      </c>
      <c r="Z1265">
        <v>0.31369999999999998</v>
      </c>
      <c r="AA1265">
        <v>0.1176</v>
      </c>
      <c r="AB1265">
        <v>0.94440000000000002</v>
      </c>
      <c r="AC1265">
        <v>0</v>
      </c>
      <c r="AD1265">
        <v>0.6</v>
      </c>
      <c r="AE1265">
        <v>0.25</v>
      </c>
      <c r="AF1265" t="s">
        <v>3915</v>
      </c>
      <c r="AG1265" s="2">
        <v>3.472222222222222E-3</v>
      </c>
      <c r="AH1265" t="s">
        <v>3911</v>
      </c>
      <c r="AI1265">
        <v>3</v>
      </c>
      <c r="AJ1265" t="s">
        <v>3925</v>
      </c>
      <c r="AK1265" s="3">
        <v>41874</v>
      </c>
      <c r="AL1265" s="10">
        <f>YEAR(ufc_fights_2[[#This Row],[date]])</f>
        <v>2014</v>
      </c>
      <c r="AM1265" t="s">
        <v>4061</v>
      </c>
      <c r="AN1265">
        <v>40</v>
      </c>
      <c r="AO1265" t="s">
        <v>3913</v>
      </c>
      <c r="AP1265">
        <f>IF(ufc_fights_2[[#This Row],[winner]]="Red",ufc_fights_2[[#This Row],[r_fighter_id]],ufc_fights_2[[#This Row],[b_fighter_id]])</f>
        <v>1914</v>
      </c>
      <c r="AQ1265" t="str">
        <f>_xlfn.XLOOKUP(ufc_fights_2[[#This Row],[winnerID]],ufc_fighters[id],ufc_fighters[fighter_name],"xxx",0,1)</f>
        <v>Neil Magny</v>
      </c>
    </row>
    <row r="1266" spans="1:43">
      <c r="A1266">
        <v>1943</v>
      </c>
      <c r="B1266">
        <v>1914</v>
      </c>
      <c r="C1266">
        <f>_xlfn.XLOOKUP(ufc_fights_2[[#This Row],[r_fighter_id]],ufc_fighters[id],ufc_fighters[year],"xxx",0,1)</f>
        <v>1986</v>
      </c>
      <c r="D1266">
        <f>_xlfn.XLOOKUP(ufc_fights_2[[#This Row],[b_fighter_id]],ufc_fighters[id],ufc_fighters[year],"Prázdné",0,1)</f>
        <v>1987</v>
      </c>
      <c r="E1266" s="10">
        <f>YEAR(ufc_fights_2[[#This Row],[date]])-ufc_fights_2[[#This Row],[r_year]]</f>
        <v>27</v>
      </c>
      <c r="F1266" s="10">
        <f>YEAR(ufc_fights_2[[#This Row],[date]])-ufc_fights_2[[#This Row],[b_year]]</f>
        <v>26</v>
      </c>
      <c r="G1266">
        <v>0</v>
      </c>
      <c r="H1266">
        <v>0</v>
      </c>
      <c r="I1266">
        <v>0.2</v>
      </c>
      <c r="J1266">
        <v>0.54169999999999996</v>
      </c>
      <c r="K1266">
        <v>0.3125</v>
      </c>
      <c r="L1266">
        <v>0.6139</v>
      </c>
      <c r="M1266">
        <v>7.6899999999999996E-2</v>
      </c>
      <c r="N1266">
        <v>0.8</v>
      </c>
      <c r="O1266">
        <v>0</v>
      </c>
      <c r="P1266">
        <v>0</v>
      </c>
      <c r="Q1266">
        <v>0</v>
      </c>
      <c r="R1266">
        <v>1</v>
      </c>
      <c r="S1266" s="2">
        <v>3.7847222222222223E-3</v>
      </c>
      <c r="T1266" s="2">
        <v>3.5648148148148149E-3</v>
      </c>
      <c r="U1266">
        <v>0.16439999999999999</v>
      </c>
      <c r="V1266">
        <v>0.4516</v>
      </c>
      <c r="W1266">
        <v>0.28570000000000001</v>
      </c>
      <c r="X1266">
        <v>0.6</v>
      </c>
      <c r="Y1266">
        <v>1</v>
      </c>
      <c r="Z1266">
        <v>0.15579999999999999</v>
      </c>
      <c r="AA1266">
        <v>0.4783</v>
      </c>
      <c r="AB1266">
        <v>0.625</v>
      </c>
      <c r="AC1266">
        <v>0.66669999999999996</v>
      </c>
      <c r="AD1266">
        <v>0</v>
      </c>
      <c r="AE1266">
        <v>0.55559999999999998</v>
      </c>
      <c r="AF1266" t="s">
        <v>3915</v>
      </c>
      <c r="AG1266" s="2">
        <v>3.472222222222222E-3</v>
      </c>
      <c r="AH1266" t="s">
        <v>3911</v>
      </c>
      <c r="AI1266">
        <v>3</v>
      </c>
      <c r="AJ1266" t="s">
        <v>3914</v>
      </c>
      <c r="AK1266" s="3">
        <v>41328</v>
      </c>
      <c r="AL1266" s="10">
        <f>YEAR(ufc_fights_2[[#This Row],[date]])</f>
        <v>2013</v>
      </c>
      <c r="AM1266" t="s">
        <v>4061</v>
      </c>
      <c r="AN1266">
        <v>63</v>
      </c>
      <c r="AO1266" t="s">
        <v>3918</v>
      </c>
      <c r="AP1266">
        <f>IF(ufc_fights_2[[#This Row],[winner]]="Red",ufc_fights_2[[#This Row],[r_fighter_id]],ufc_fights_2[[#This Row],[b_fighter_id]])</f>
        <v>1914</v>
      </c>
      <c r="AQ1266" t="str">
        <f>_xlfn.XLOOKUP(ufc_fights_2[[#This Row],[winnerID]],ufc_fighters[id],ufc_fighters[fighter_name],"xxx",0,1)</f>
        <v>Neil Magny</v>
      </c>
    </row>
    <row r="1267" spans="1:43">
      <c r="A1267">
        <v>1533</v>
      </c>
      <c r="B1267">
        <v>3082</v>
      </c>
      <c r="C1267">
        <f>_xlfn.XLOOKUP(ufc_fights_2[[#This Row],[r_fighter_id]],ufc_fighters[id],ufc_fighters[year],"xxx",0,1)</f>
        <v>1984</v>
      </c>
      <c r="D1267">
        <f>_xlfn.XLOOKUP(ufc_fights_2[[#This Row],[b_fighter_id]],ufc_fighters[id],ufc_fighters[year],"Prázdné",0,1)</f>
        <v>1984</v>
      </c>
      <c r="E1267" s="10">
        <f>YEAR(ufc_fights_2[[#This Row],[date]])-ufc_fights_2[[#This Row],[r_year]]</f>
        <v>24</v>
      </c>
      <c r="F1267" s="10">
        <f>YEAR(ufc_fights_2[[#This Row],[date]])-ufc_fights_2[[#This Row],[b_year]]</f>
        <v>24</v>
      </c>
      <c r="G1267">
        <v>1</v>
      </c>
      <c r="H1267">
        <v>0</v>
      </c>
      <c r="I1267">
        <v>0.6</v>
      </c>
      <c r="J1267">
        <v>0</v>
      </c>
      <c r="K1267">
        <v>0.6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1.1574074074074073E-5</v>
      </c>
      <c r="T1267" s="2">
        <v>0</v>
      </c>
      <c r="U1267">
        <v>0.58330000000000004</v>
      </c>
      <c r="V1267">
        <v>0</v>
      </c>
      <c r="W1267">
        <v>0</v>
      </c>
      <c r="X1267">
        <v>1</v>
      </c>
      <c r="Y1267">
        <v>0</v>
      </c>
      <c r="Z1267">
        <v>0.47370000000000001</v>
      </c>
      <c r="AA1267">
        <v>0</v>
      </c>
      <c r="AB1267">
        <v>1</v>
      </c>
      <c r="AC1267">
        <v>0</v>
      </c>
      <c r="AD1267">
        <v>1</v>
      </c>
      <c r="AE1267">
        <v>0</v>
      </c>
      <c r="AF1267" t="s">
        <v>3910</v>
      </c>
      <c r="AG1267" s="2">
        <v>5.9027777777777778E-4</v>
      </c>
      <c r="AH1267" t="s">
        <v>3911</v>
      </c>
      <c r="AI1267">
        <v>3</v>
      </c>
      <c r="AJ1267" t="s">
        <v>3958</v>
      </c>
      <c r="AK1267" s="3">
        <v>39540</v>
      </c>
      <c r="AL1267" s="10">
        <f>YEAR(ufc_fights_2[[#This Row],[date]])</f>
        <v>2008</v>
      </c>
      <c r="AM1267" t="s">
        <v>4061</v>
      </c>
      <c r="AN1267">
        <v>38</v>
      </c>
      <c r="AO1267" t="s">
        <v>3913</v>
      </c>
      <c r="AP1267">
        <f>IF(ufc_fights_2[[#This Row],[winner]]="Red",ufc_fights_2[[#This Row],[r_fighter_id]],ufc_fights_2[[#This Row],[b_fighter_id]])</f>
        <v>1533</v>
      </c>
      <c r="AQ1267" t="str">
        <f>_xlfn.XLOOKUP(ufc_fights_2[[#This Row],[winnerID]],ufc_fighters[id],ufc_fighters[fighter_name],"xxx",0,1)</f>
        <v>Anthony Johnson</v>
      </c>
    </row>
    <row r="1268" spans="1:43">
      <c r="A1268">
        <v>1533</v>
      </c>
      <c r="B1268">
        <v>354</v>
      </c>
      <c r="C1268">
        <f>_xlfn.XLOOKUP(ufc_fights_2[[#This Row],[r_fighter_id]],ufc_fighters[id],ufc_fighters[year],"xxx",0,1)</f>
        <v>1984</v>
      </c>
      <c r="D1268">
        <f>_xlfn.XLOOKUP(ufc_fights_2[[#This Row],[b_fighter_id]],ufc_fighters[id],ufc_fighters[year],"Prázdné",0,1)</f>
        <v>1981</v>
      </c>
      <c r="E1268" s="10">
        <f>YEAR(ufc_fights_2[[#This Row],[date]])-ufc_fights_2[[#This Row],[r_year]]</f>
        <v>27</v>
      </c>
      <c r="F1268" s="10">
        <f>YEAR(ufc_fights_2[[#This Row],[date]])-ufc_fights_2[[#This Row],[b_year]]</f>
        <v>30</v>
      </c>
      <c r="G1268">
        <v>1</v>
      </c>
      <c r="H1268">
        <v>0</v>
      </c>
      <c r="I1268">
        <v>0.8</v>
      </c>
      <c r="J1268">
        <v>0.5</v>
      </c>
      <c r="K1268">
        <v>0.88370000000000004</v>
      </c>
      <c r="L1268">
        <v>0.5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1.5509259259259259E-3</v>
      </c>
      <c r="T1268" s="2">
        <v>0</v>
      </c>
      <c r="U1268">
        <v>0.71430000000000005</v>
      </c>
      <c r="V1268">
        <v>0</v>
      </c>
      <c r="W1268">
        <v>1</v>
      </c>
      <c r="X1268">
        <v>1</v>
      </c>
      <c r="Y1268">
        <v>0</v>
      </c>
      <c r="Z1268">
        <v>0.5</v>
      </c>
      <c r="AA1268">
        <v>0.5</v>
      </c>
      <c r="AB1268">
        <v>0</v>
      </c>
      <c r="AC1268">
        <v>0</v>
      </c>
      <c r="AD1268">
        <v>0.92859999999999998</v>
      </c>
      <c r="AE1268">
        <v>0</v>
      </c>
      <c r="AF1268" t="s">
        <v>3910</v>
      </c>
      <c r="AG1268" s="2">
        <v>1.9560185185185184E-3</v>
      </c>
      <c r="AH1268" t="s">
        <v>3911</v>
      </c>
      <c r="AI1268">
        <v>3</v>
      </c>
      <c r="AJ1268" t="s">
        <v>3939</v>
      </c>
      <c r="AK1268" s="3">
        <v>40817</v>
      </c>
      <c r="AL1268" s="10">
        <f>YEAR(ufc_fights_2[[#This Row],[date]])</f>
        <v>2011</v>
      </c>
      <c r="AM1268" t="s">
        <v>4061</v>
      </c>
      <c r="AN1268">
        <v>23</v>
      </c>
      <c r="AO1268" t="s">
        <v>3913</v>
      </c>
      <c r="AP1268">
        <f>IF(ufc_fights_2[[#This Row],[winner]]="Red",ufc_fights_2[[#This Row],[r_fighter_id]],ufc_fights_2[[#This Row],[b_fighter_id]])</f>
        <v>1533</v>
      </c>
      <c r="AQ1268" t="str">
        <f>_xlfn.XLOOKUP(ufc_fights_2[[#This Row],[winnerID]],ufc_fighters[id],ufc_fighters[fighter_name],"xxx",0,1)</f>
        <v>Anthony Johnson</v>
      </c>
    </row>
    <row r="1269" spans="1:43">
      <c r="A1269">
        <v>1533</v>
      </c>
      <c r="B1269">
        <v>969</v>
      </c>
      <c r="C1269">
        <f>_xlfn.XLOOKUP(ufc_fights_2[[#This Row],[r_fighter_id]],ufc_fighters[id],ufc_fighters[year],"xxx",0,1)</f>
        <v>1984</v>
      </c>
      <c r="D1269">
        <f>_xlfn.XLOOKUP(ufc_fights_2[[#This Row],[b_fighter_id]],ufc_fighters[id],ufc_fighters[year],"Prázdné",0,1)</f>
        <v>1981</v>
      </c>
      <c r="E1269" s="10">
        <f>YEAR(ufc_fights_2[[#This Row],[date]])-ufc_fights_2[[#This Row],[r_year]]</f>
        <v>25</v>
      </c>
      <c r="F1269" s="10">
        <f>YEAR(ufc_fights_2[[#This Row],[date]])-ufc_fights_2[[#This Row],[b_year]]</f>
        <v>28</v>
      </c>
      <c r="G1269">
        <v>1</v>
      </c>
      <c r="H1269">
        <v>0</v>
      </c>
      <c r="I1269">
        <v>0.44679999999999997</v>
      </c>
      <c r="J1269">
        <v>0.52170000000000005</v>
      </c>
      <c r="K1269">
        <v>0.5161</v>
      </c>
      <c r="L1269">
        <v>0.54169999999999996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1.0416666666666667E-4</v>
      </c>
      <c r="T1269" s="2">
        <v>2.0833333333333335E-4</v>
      </c>
      <c r="U1269">
        <v>0.33329999999999999</v>
      </c>
      <c r="V1269">
        <v>0.46150000000000002</v>
      </c>
      <c r="W1269">
        <v>0.4</v>
      </c>
      <c r="X1269">
        <v>0.75</v>
      </c>
      <c r="Y1269">
        <v>0.57140000000000002</v>
      </c>
      <c r="Z1269">
        <v>0.31580000000000003</v>
      </c>
      <c r="AA1269">
        <v>0.52380000000000004</v>
      </c>
      <c r="AB1269">
        <v>1</v>
      </c>
      <c r="AC1269">
        <v>0.5</v>
      </c>
      <c r="AD1269">
        <v>1</v>
      </c>
      <c r="AE1269">
        <v>0</v>
      </c>
      <c r="AF1269" t="s">
        <v>3910</v>
      </c>
      <c r="AG1269" s="2">
        <v>3.2291666666666666E-3</v>
      </c>
      <c r="AH1269" t="s">
        <v>3911</v>
      </c>
      <c r="AI1269">
        <v>3</v>
      </c>
      <c r="AJ1269" t="s">
        <v>4021</v>
      </c>
      <c r="AK1269" s="3">
        <v>39851</v>
      </c>
      <c r="AL1269" s="10">
        <f>YEAR(ufc_fights_2[[#This Row],[date]])</f>
        <v>2009</v>
      </c>
      <c r="AM1269" t="s">
        <v>4061</v>
      </c>
      <c r="AN1269">
        <v>10</v>
      </c>
      <c r="AO1269" t="s">
        <v>3913</v>
      </c>
      <c r="AP1269">
        <f>IF(ufc_fights_2[[#This Row],[winner]]="Red",ufc_fights_2[[#This Row],[r_fighter_id]],ufc_fights_2[[#This Row],[b_fighter_id]])</f>
        <v>1533</v>
      </c>
      <c r="AQ1269" t="str">
        <f>_xlfn.XLOOKUP(ufc_fights_2[[#This Row],[winnerID]],ufc_fighters[id],ufc_fighters[fighter_name],"xxx",0,1)</f>
        <v>Anthony Johnson</v>
      </c>
    </row>
    <row r="1270" spans="1:43">
      <c r="A1270">
        <v>3405</v>
      </c>
      <c r="B1270">
        <v>89</v>
      </c>
      <c r="C1270">
        <f>_xlfn.XLOOKUP(ufc_fights_2[[#This Row],[r_fighter_id]],ufc_fighters[id],ufc_fighters[year],"xxx",0,1)</f>
        <v>1988</v>
      </c>
      <c r="D1270">
        <f>_xlfn.XLOOKUP(ufc_fights_2[[#This Row],[b_fighter_id]],ufc_fighters[id],ufc_fighters[year],"Prázdné",0,1)</f>
        <v>1986</v>
      </c>
      <c r="E1270" s="10">
        <f>YEAR(ufc_fights_2[[#This Row],[date]])-ufc_fights_2[[#This Row],[r_year]]</f>
        <v>25</v>
      </c>
      <c r="F1270" s="10">
        <f>YEAR(ufc_fights_2[[#This Row],[date]])-ufc_fights_2[[#This Row],[b_year]]</f>
        <v>27</v>
      </c>
      <c r="G1270">
        <v>0</v>
      </c>
      <c r="H1270">
        <v>1</v>
      </c>
      <c r="I1270">
        <v>0.4</v>
      </c>
      <c r="J1270">
        <v>0.57689999999999997</v>
      </c>
      <c r="K1270">
        <v>0.4</v>
      </c>
      <c r="L1270">
        <v>0.67649999999999999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4.3981481481481481E-4</v>
      </c>
      <c r="T1270" s="2">
        <v>5.7870370370370373E-5</v>
      </c>
      <c r="U1270">
        <v>0</v>
      </c>
      <c r="V1270">
        <v>0.55559999999999998</v>
      </c>
      <c r="W1270">
        <v>1</v>
      </c>
      <c r="X1270">
        <v>0.6</v>
      </c>
      <c r="Y1270">
        <v>1</v>
      </c>
      <c r="Z1270">
        <v>0.33329999999999999</v>
      </c>
      <c r="AA1270">
        <v>0.3</v>
      </c>
      <c r="AB1270">
        <v>1</v>
      </c>
      <c r="AC1270">
        <v>0.71430000000000005</v>
      </c>
      <c r="AD1270">
        <v>0</v>
      </c>
      <c r="AE1270">
        <v>0.77780000000000005</v>
      </c>
      <c r="AF1270" t="s">
        <v>3910</v>
      </c>
      <c r="AG1270" s="2">
        <v>2.0833333333333333E-3</v>
      </c>
      <c r="AH1270" t="s">
        <v>3911</v>
      </c>
      <c r="AI1270">
        <v>3</v>
      </c>
      <c r="AJ1270" t="s">
        <v>4095</v>
      </c>
      <c r="AK1270" s="3">
        <v>41566</v>
      </c>
      <c r="AL1270" s="10">
        <f>YEAR(ufc_fights_2[[#This Row],[date]])</f>
        <v>2013</v>
      </c>
      <c r="AM1270" t="s">
        <v>4061</v>
      </c>
      <c r="AN1270">
        <v>3</v>
      </c>
      <c r="AO1270" t="s">
        <v>3918</v>
      </c>
      <c r="AP1270">
        <f>IF(ufc_fights_2[[#This Row],[winner]]="Red",ufc_fights_2[[#This Row],[r_fighter_id]],ufc_fights_2[[#This Row],[b_fighter_id]])</f>
        <v>89</v>
      </c>
      <c r="AQ1270" t="str">
        <f>_xlfn.XLOOKUP(ufc_fights_2[[#This Row],[winnerID]],ufc_fighters[id],ufc_fighters[fighter_name],"xxx",0,1)</f>
        <v>Adlan Amagov</v>
      </c>
    </row>
    <row r="1271" spans="1:43">
      <c r="A1271">
        <v>1533</v>
      </c>
      <c r="B1271">
        <v>3553</v>
      </c>
      <c r="C1271">
        <f>_xlfn.XLOOKUP(ufc_fights_2[[#This Row],[r_fighter_id]],ufc_fighters[id],ufc_fighters[year],"xxx",0,1)</f>
        <v>1984</v>
      </c>
      <c r="D1271">
        <f>_xlfn.XLOOKUP(ufc_fights_2[[#This Row],[b_fighter_id]],ufc_fighters[id],ufc_fighters[year],"Prázdné",0,1)</f>
        <v>1974</v>
      </c>
      <c r="E1271" s="10">
        <f>YEAR(ufc_fights_2[[#This Row],[date]])-ufc_fights_2[[#This Row],[r_year]]</f>
        <v>25</v>
      </c>
      <c r="F1271" s="10">
        <f>YEAR(ufc_fights_2[[#This Row],[date]])-ufc_fights_2[[#This Row],[b_year]]</f>
        <v>35</v>
      </c>
      <c r="G1271">
        <v>1</v>
      </c>
      <c r="H1271">
        <v>0</v>
      </c>
      <c r="I1271">
        <v>0.5</v>
      </c>
      <c r="J1271">
        <v>0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</v>
      </c>
      <c r="T1271" s="2">
        <v>0</v>
      </c>
      <c r="U1271">
        <v>0.47370000000000001</v>
      </c>
      <c r="V1271">
        <v>0</v>
      </c>
      <c r="W1271">
        <v>1</v>
      </c>
      <c r="X1271">
        <v>0</v>
      </c>
      <c r="Y1271">
        <v>0</v>
      </c>
      <c r="Z1271">
        <v>0.55559999999999998</v>
      </c>
      <c r="AA1271">
        <v>0</v>
      </c>
      <c r="AB1271">
        <v>0.45450000000000002</v>
      </c>
      <c r="AC1271">
        <v>0</v>
      </c>
      <c r="AD1271">
        <v>0</v>
      </c>
      <c r="AE1271">
        <v>0</v>
      </c>
      <c r="AF1271" t="s">
        <v>3910</v>
      </c>
      <c r="AG1271" s="2">
        <v>4.7453703703703704E-4</v>
      </c>
      <c r="AH1271" t="s">
        <v>3911</v>
      </c>
      <c r="AI1271">
        <v>3</v>
      </c>
      <c r="AJ1271" t="s">
        <v>3967</v>
      </c>
      <c r="AK1271" s="3">
        <v>40110</v>
      </c>
      <c r="AL1271" s="10">
        <f>YEAR(ufc_fights_2[[#This Row],[date]])</f>
        <v>2009</v>
      </c>
      <c r="AM1271" t="s">
        <v>4061</v>
      </c>
      <c r="AN1271">
        <v>2</v>
      </c>
      <c r="AO1271" t="s">
        <v>3913</v>
      </c>
      <c r="AP1271">
        <f>IF(ufc_fights_2[[#This Row],[winner]]="Red",ufc_fights_2[[#This Row],[r_fighter_id]],ufc_fights_2[[#This Row],[b_fighter_id]])</f>
        <v>1533</v>
      </c>
      <c r="AQ1271" t="str">
        <f>_xlfn.XLOOKUP(ufc_fights_2[[#This Row],[winnerID]],ufc_fighters[id],ufc_fighters[fighter_name],"xxx",0,1)</f>
        <v>Anthony Johnson</v>
      </c>
    </row>
    <row r="1272" spans="1:43">
      <c r="A1272">
        <v>1533</v>
      </c>
      <c r="B1272">
        <v>411</v>
      </c>
      <c r="C1272">
        <f>_xlfn.XLOOKUP(ufc_fights_2[[#This Row],[r_fighter_id]],ufc_fighters[id],ufc_fighters[year],"xxx",0,1)</f>
        <v>1984</v>
      </c>
      <c r="D1272">
        <f>_xlfn.XLOOKUP(ufc_fights_2[[#This Row],[b_fighter_id]],ufc_fighters[id],ufc_fighters[year],"Prázdné",0,1)</f>
        <v>1980</v>
      </c>
      <c r="E1272" s="10">
        <f>YEAR(ufc_fights_2[[#This Row],[date]])-ufc_fights_2[[#This Row],[r_year]]</f>
        <v>24</v>
      </c>
      <c r="F1272" s="10">
        <f>YEAR(ufc_fights_2[[#This Row],[date]])-ufc_fights_2[[#This Row],[b_year]]</f>
        <v>28</v>
      </c>
      <c r="G1272">
        <v>1</v>
      </c>
      <c r="H1272">
        <v>0</v>
      </c>
      <c r="I1272">
        <v>0.54690000000000005</v>
      </c>
      <c r="J1272">
        <v>0.37780000000000002</v>
      </c>
      <c r="K1272">
        <v>0.73650000000000004</v>
      </c>
      <c r="L1272">
        <v>0.58209999999999995</v>
      </c>
      <c r="M1272">
        <v>1</v>
      </c>
      <c r="N1272">
        <v>0</v>
      </c>
      <c r="O1272">
        <v>0</v>
      </c>
      <c r="P1272">
        <v>2</v>
      </c>
      <c r="Q1272">
        <v>0</v>
      </c>
      <c r="R1272">
        <v>0</v>
      </c>
      <c r="S1272" s="2">
        <v>5.1967592592592595E-3</v>
      </c>
      <c r="T1272" s="2">
        <v>1.1574074074074073E-5</v>
      </c>
      <c r="U1272">
        <v>0.3846</v>
      </c>
      <c r="V1272">
        <v>0.21879999999999999</v>
      </c>
      <c r="W1272">
        <v>0.75</v>
      </c>
      <c r="X1272">
        <v>0.84619999999999995</v>
      </c>
      <c r="Y1272">
        <v>0.9</v>
      </c>
      <c r="Z1272">
        <v>0.60529999999999995</v>
      </c>
      <c r="AA1272">
        <v>0.37780000000000002</v>
      </c>
      <c r="AB1272">
        <v>0</v>
      </c>
      <c r="AC1272">
        <v>0</v>
      </c>
      <c r="AD1272">
        <v>0.46150000000000002</v>
      </c>
      <c r="AE1272">
        <v>0</v>
      </c>
      <c r="AF1272" t="s">
        <v>3910</v>
      </c>
      <c r="AG1272" s="2">
        <v>3.2407407407407406E-4</v>
      </c>
      <c r="AH1272" t="s">
        <v>3911</v>
      </c>
      <c r="AI1272">
        <v>3</v>
      </c>
      <c r="AJ1272" t="s">
        <v>3939</v>
      </c>
      <c r="AK1272" s="3">
        <v>39795</v>
      </c>
      <c r="AL1272" s="10">
        <f>YEAR(ufc_fights_2[[#This Row],[date]])</f>
        <v>2008</v>
      </c>
      <c r="AM1272" t="s">
        <v>4061</v>
      </c>
      <c r="AN1272">
        <v>1</v>
      </c>
      <c r="AO1272" t="s">
        <v>3913</v>
      </c>
      <c r="AP1272">
        <f>IF(ufc_fights_2[[#This Row],[winner]]="Red",ufc_fights_2[[#This Row],[r_fighter_id]],ufc_fights_2[[#This Row],[b_fighter_id]])</f>
        <v>1533</v>
      </c>
      <c r="AQ1272" t="str">
        <f>_xlfn.XLOOKUP(ufc_fights_2[[#This Row],[winnerID]],ufc_fighters[id],ufc_fighters[fighter_name],"xxx",0,1)</f>
        <v>Anthony Johnson</v>
      </c>
    </row>
    <row r="1273" spans="1:43">
      <c r="A1273">
        <v>1533</v>
      </c>
      <c r="B1273">
        <v>2646</v>
      </c>
      <c r="C1273">
        <f>_xlfn.XLOOKUP(ufc_fights_2[[#This Row],[r_fighter_id]],ufc_fighters[id],ufc_fighters[year],"xxx",0,1)</f>
        <v>1984</v>
      </c>
      <c r="D1273">
        <f>_xlfn.XLOOKUP(ufc_fights_2[[#This Row],[b_fighter_id]],ufc_fighters[id],ufc_fighters[year],"Prázdné",0,1)</f>
        <v>1981</v>
      </c>
      <c r="E1273" s="10">
        <f>YEAR(ufc_fights_2[[#This Row],[date]])-ufc_fights_2[[#This Row],[r_year]]</f>
        <v>23</v>
      </c>
      <c r="F1273" s="10">
        <f>YEAR(ufc_fights_2[[#This Row],[date]])-ufc_fights_2[[#This Row],[b_year]]</f>
        <v>26</v>
      </c>
      <c r="G1273">
        <v>1</v>
      </c>
      <c r="H1273">
        <v>0</v>
      </c>
      <c r="I1273">
        <v>0.42859999999999998</v>
      </c>
      <c r="J1273">
        <v>0.22220000000000001</v>
      </c>
      <c r="K1273">
        <v>0.42859999999999998</v>
      </c>
      <c r="L1273">
        <v>0.22220000000000001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1.1574074074074073E-5</v>
      </c>
      <c r="T1273" s="2">
        <v>0</v>
      </c>
      <c r="U1273">
        <v>0.42859999999999998</v>
      </c>
      <c r="V1273">
        <v>0.125</v>
      </c>
      <c r="W1273">
        <v>0</v>
      </c>
      <c r="X1273">
        <v>0</v>
      </c>
      <c r="Y1273">
        <v>1</v>
      </c>
      <c r="Z1273">
        <v>0.42859999999999998</v>
      </c>
      <c r="AA1273">
        <v>0.22220000000000001</v>
      </c>
      <c r="AB1273">
        <v>0</v>
      </c>
      <c r="AC1273">
        <v>0</v>
      </c>
      <c r="AD1273">
        <v>0</v>
      </c>
      <c r="AE1273">
        <v>0</v>
      </c>
      <c r="AF1273" t="s">
        <v>3910</v>
      </c>
      <c r="AG1273" s="2">
        <v>1.5046296296296297E-4</v>
      </c>
      <c r="AH1273" t="s">
        <v>3911</v>
      </c>
      <c r="AI1273">
        <v>3</v>
      </c>
      <c r="AJ1273" t="s">
        <v>4021</v>
      </c>
      <c r="AK1273" s="3">
        <v>39245</v>
      </c>
      <c r="AL1273" s="10">
        <f>YEAR(ufc_fights_2[[#This Row],[date]])</f>
        <v>2007</v>
      </c>
      <c r="AM1273" t="s">
        <v>4061</v>
      </c>
      <c r="AN1273">
        <v>69</v>
      </c>
      <c r="AO1273" t="s">
        <v>3913</v>
      </c>
      <c r="AP1273">
        <f>IF(ufc_fights_2[[#This Row],[winner]]="Red",ufc_fights_2[[#This Row],[r_fighter_id]],ufc_fights_2[[#This Row],[b_fighter_id]])</f>
        <v>1533</v>
      </c>
      <c r="AQ1273" t="str">
        <f>_xlfn.XLOOKUP(ufc_fights_2[[#This Row],[winnerID]],ufc_fighters[id],ufc_fighters[fighter_name],"xxx",0,1)</f>
        <v>Anthony Johnson</v>
      </c>
    </row>
    <row r="1274" spans="1:43">
      <c r="A1274">
        <v>3075</v>
      </c>
      <c r="B1274">
        <v>89</v>
      </c>
      <c r="C1274">
        <f>_xlfn.XLOOKUP(ufc_fights_2[[#This Row],[r_fighter_id]],ufc_fighters[id],ufc_fighters[year],"xxx",0,1)</f>
        <v>1987</v>
      </c>
      <c r="D1274">
        <f>_xlfn.XLOOKUP(ufc_fights_2[[#This Row],[b_fighter_id]],ufc_fighters[id],ufc_fighters[year],"Prázdné",0,1)</f>
        <v>1986</v>
      </c>
      <c r="E1274" s="10">
        <f>YEAR(ufc_fights_2[[#This Row],[date]])-ufc_fights_2[[#This Row],[r_year]]</f>
        <v>26</v>
      </c>
      <c r="F1274" s="10">
        <f>YEAR(ufc_fights_2[[#This Row],[date]])-ufc_fights_2[[#This Row],[b_year]]</f>
        <v>27</v>
      </c>
      <c r="G1274">
        <v>0</v>
      </c>
      <c r="H1274">
        <v>0</v>
      </c>
      <c r="I1274">
        <v>8.77E-2</v>
      </c>
      <c r="J1274">
        <v>0.38379999999999997</v>
      </c>
      <c r="K1274">
        <v>0.31580000000000003</v>
      </c>
      <c r="L1274">
        <v>0.48309999999999997</v>
      </c>
      <c r="M1274">
        <v>0</v>
      </c>
      <c r="N1274">
        <v>0.6</v>
      </c>
      <c r="O1274">
        <v>0</v>
      </c>
      <c r="P1274">
        <v>0</v>
      </c>
      <c r="Q1274">
        <v>0</v>
      </c>
      <c r="R1274">
        <v>0</v>
      </c>
      <c r="S1274" s="2">
        <v>0</v>
      </c>
      <c r="T1274" s="2">
        <v>3.1134259259259257E-3</v>
      </c>
      <c r="U1274">
        <v>2.2700000000000001E-2</v>
      </c>
      <c r="V1274">
        <v>0.22639999999999999</v>
      </c>
      <c r="W1274">
        <v>0.25</v>
      </c>
      <c r="X1274">
        <v>0.33329999999999999</v>
      </c>
      <c r="Y1274">
        <v>0.56759999999999999</v>
      </c>
      <c r="Z1274">
        <v>7.5499999999999998E-2</v>
      </c>
      <c r="AA1274">
        <v>0.3377</v>
      </c>
      <c r="AB1274">
        <v>0.25</v>
      </c>
      <c r="AC1274">
        <v>0.625</v>
      </c>
      <c r="AD1274">
        <v>0</v>
      </c>
      <c r="AE1274">
        <v>0.33329999999999999</v>
      </c>
      <c r="AF1274" t="s">
        <v>3915</v>
      </c>
      <c r="AG1274" s="2">
        <v>3.472222222222222E-3</v>
      </c>
      <c r="AH1274" t="s">
        <v>3911</v>
      </c>
      <c r="AI1274">
        <v>3</v>
      </c>
      <c r="AJ1274" t="s">
        <v>3961</v>
      </c>
      <c r="AK1274" s="3">
        <v>41370</v>
      </c>
      <c r="AL1274" s="10">
        <f>YEAR(ufc_fights_2[[#This Row],[date]])</f>
        <v>2013</v>
      </c>
      <c r="AM1274" t="s">
        <v>4061</v>
      </c>
      <c r="AN1274">
        <v>86</v>
      </c>
      <c r="AO1274" t="s">
        <v>3918</v>
      </c>
      <c r="AP1274">
        <f>IF(ufc_fights_2[[#This Row],[winner]]="Red",ufc_fights_2[[#This Row],[r_fighter_id]],ufc_fights_2[[#This Row],[b_fighter_id]])</f>
        <v>89</v>
      </c>
      <c r="AQ1274" t="str">
        <f>_xlfn.XLOOKUP(ufc_fights_2[[#This Row],[winnerID]],ufc_fighters[id],ufc_fighters[fighter_name],"xxx",0,1)</f>
        <v>Adlan Amagov</v>
      </c>
    </row>
    <row r="1275" spans="1:43">
      <c r="A1275">
        <v>180</v>
      </c>
      <c r="B1275">
        <v>3249</v>
      </c>
      <c r="C1275">
        <f>_xlfn.XLOOKUP(ufc_fights_2[[#This Row],[r_fighter_id]],ufc_fighters[id],ufc_fighters[year],"xxx",0,1)</f>
        <v>1981</v>
      </c>
      <c r="D1275">
        <f>_xlfn.XLOOKUP(ufc_fights_2[[#This Row],[b_fighter_id]],ufc_fighters[id],ufc_fighters[year],"Prázdné",0,1)</f>
        <v>1984</v>
      </c>
      <c r="E1275" s="10">
        <f>YEAR(ufc_fights_2[[#This Row],[date]])-ufc_fights_2[[#This Row],[r_year]]</f>
        <v>31</v>
      </c>
      <c r="F1275" s="10">
        <f>YEAR(ufc_fights_2[[#This Row],[date]])-ufc_fights_2[[#This Row],[b_year]]</f>
        <v>28</v>
      </c>
      <c r="G1275">
        <v>1</v>
      </c>
      <c r="H1275">
        <v>0</v>
      </c>
      <c r="I1275">
        <v>0.1923</v>
      </c>
      <c r="J1275">
        <v>0.31480000000000002</v>
      </c>
      <c r="K1275">
        <v>0.1923</v>
      </c>
      <c r="L1275">
        <v>0.31480000000000002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2.3148148148148147E-5</v>
      </c>
      <c r="T1275" s="2">
        <v>0</v>
      </c>
      <c r="U1275">
        <v>0.1739</v>
      </c>
      <c r="V1275">
        <v>0.2</v>
      </c>
      <c r="W1275">
        <v>0.5</v>
      </c>
      <c r="X1275">
        <v>0</v>
      </c>
      <c r="Y1275">
        <v>1</v>
      </c>
      <c r="Z1275">
        <v>0.16220000000000001</v>
      </c>
      <c r="AA1275">
        <v>0.28849999999999998</v>
      </c>
      <c r="AB1275">
        <v>0.66669999999999996</v>
      </c>
      <c r="AC1275">
        <v>1</v>
      </c>
      <c r="AD1275">
        <v>1</v>
      </c>
      <c r="AE1275">
        <v>0</v>
      </c>
      <c r="AF1275" t="s">
        <v>3910</v>
      </c>
      <c r="AG1275" s="2">
        <v>2.8935185185185184E-3</v>
      </c>
      <c r="AH1275" t="s">
        <v>3911</v>
      </c>
      <c r="AI1275">
        <v>3</v>
      </c>
      <c r="AJ1275" t="s">
        <v>3925</v>
      </c>
      <c r="AK1275" s="3">
        <v>41174</v>
      </c>
      <c r="AL1275" s="10">
        <f>YEAR(ufc_fights_2[[#This Row],[date]])</f>
        <v>2012</v>
      </c>
      <c r="AM1275" t="s">
        <v>4061</v>
      </c>
      <c r="AN1275">
        <v>65</v>
      </c>
      <c r="AO1275" t="s">
        <v>3913</v>
      </c>
      <c r="AP1275">
        <f>IF(ufc_fights_2[[#This Row],[winner]]="Red",ufc_fights_2[[#This Row],[r_fighter_id]],ufc_fights_2[[#This Row],[b_fighter_id]])</f>
        <v>180</v>
      </c>
      <c r="AQ1275" t="str">
        <f>_xlfn.XLOOKUP(ufc_fights_2[[#This Row],[winnerID]],ufc_fighters[id],ufc_fighters[fighter_name],"xxx",0,1)</f>
        <v>Seth Baczynski</v>
      </c>
    </row>
    <row r="1276" spans="1:43">
      <c r="A1276">
        <v>375</v>
      </c>
      <c r="B1276">
        <v>180</v>
      </c>
      <c r="C1276">
        <f>_xlfn.XLOOKUP(ufc_fights_2[[#This Row],[r_fighter_id]],ufc_fighters[id],ufc_fighters[year],"xxx",0,1)</f>
        <v>1981</v>
      </c>
      <c r="D1276">
        <f>_xlfn.XLOOKUP(ufc_fights_2[[#This Row],[b_fighter_id]],ufc_fighters[id],ufc_fighters[year],"Prázdné",0,1)</f>
        <v>1981</v>
      </c>
      <c r="E1276" s="10">
        <f>YEAR(ufc_fights_2[[#This Row],[date]])-ufc_fights_2[[#This Row],[r_year]]</f>
        <v>30</v>
      </c>
      <c r="F1276" s="10">
        <f>YEAR(ufc_fights_2[[#This Row],[date]])-ufc_fights_2[[#This Row],[b_year]]</f>
        <v>30</v>
      </c>
      <c r="G1276">
        <v>0</v>
      </c>
      <c r="H1276">
        <v>0</v>
      </c>
      <c r="I1276">
        <v>0.55879999999999996</v>
      </c>
      <c r="J1276">
        <v>0.34689999999999999</v>
      </c>
      <c r="K1276">
        <v>0.6512</v>
      </c>
      <c r="L1276">
        <v>0.4</v>
      </c>
      <c r="M1276">
        <v>1</v>
      </c>
      <c r="N1276">
        <v>0.2</v>
      </c>
      <c r="O1276">
        <v>0</v>
      </c>
      <c r="P1276">
        <v>1</v>
      </c>
      <c r="Q1276">
        <v>1</v>
      </c>
      <c r="R1276">
        <v>0</v>
      </c>
      <c r="S1276" s="2">
        <v>6.4814814814814813E-4</v>
      </c>
      <c r="T1276" s="2">
        <v>1.8865740740740742E-3</v>
      </c>
      <c r="U1276">
        <v>0.26669999999999999</v>
      </c>
      <c r="V1276">
        <v>0.34150000000000003</v>
      </c>
      <c r="W1276">
        <v>0.86670000000000003</v>
      </c>
      <c r="X1276">
        <v>0.5</v>
      </c>
      <c r="Y1276">
        <v>0</v>
      </c>
      <c r="Z1276">
        <v>0.36359999999999998</v>
      </c>
      <c r="AA1276">
        <v>0.23530000000000001</v>
      </c>
      <c r="AB1276">
        <v>0.91669999999999996</v>
      </c>
      <c r="AC1276">
        <v>0.53849999999999998</v>
      </c>
      <c r="AD1276">
        <v>0</v>
      </c>
      <c r="AE1276">
        <v>1</v>
      </c>
      <c r="AF1276" t="s">
        <v>3933</v>
      </c>
      <c r="AG1276" s="2">
        <v>4.861111111111111E-4</v>
      </c>
      <c r="AH1276" t="s">
        <v>3911</v>
      </c>
      <c r="AI1276">
        <v>3</v>
      </c>
      <c r="AJ1276" t="s">
        <v>3978</v>
      </c>
      <c r="AK1276" s="3">
        <v>40866</v>
      </c>
      <c r="AL1276" s="10">
        <f>YEAR(ufc_fights_2[[#This Row],[date]])</f>
        <v>2011</v>
      </c>
      <c r="AM1276" t="s">
        <v>4061</v>
      </c>
      <c r="AN1276">
        <v>83</v>
      </c>
      <c r="AO1276" t="s">
        <v>3918</v>
      </c>
      <c r="AP1276">
        <f>IF(ufc_fights_2[[#This Row],[winner]]="Red",ufc_fights_2[[#This Row],[r_fighter_id]],ufc_fights_2[[#This Row],[b_fighter_id]])</f>
        <v>180</v>
      </c>
      <c r="AQ1276" t="str">
        <f>_xlfn.XLOOKUP(ufc_fights_2[[#This Row],[winnerID]],ufc_fighters[id],ufc_fighters[fighter_name],"xxx",0,1)</f>
        <v>Seth Baczynski</v>
      </c>
    </row>
    <row r="1277" spans="1:43">
      <c r="A1277">
        <v>180</v>
      </c>
      <c r="B1277">
        <v>254</v>
      </c>
      <c r="C1277">
        <f>_xlfn.XLOOKUP(ufc_fights_2[[#This Row],[r_fighter_id]],ufc_fighters[id],ufc_fighters[year],"xxx",0,1)</f>
        <v>1981</v>
      </c>
      <c r="D1277">
        <f>_xlfn.XLOOKUP(ufc_fights_2[[#This Row],[b_fighter_id]],ufc_fighters[id],ufc_fighters[year],"Prázdné",0,1)</f>
        <v>1988</v>
      </c>
      <c r="E1277" s="10">
        <f>YEAR(ufc_fights_2[[#This Row],[date]])-ufc_fights_2[[#This Row],[r_year]]</f>
        <v>31</v>
      </c>
      <c r="F1277" s="10">
        <f>YEAR(ufc_fights_2[[#This Row],[date]])-ufc_fights_2[[#This Row],[b_year]]</f>
        <v>24</v>
      </c>
      <c r="G1277">
        <v>0</v>
      </c>
      <c r="H1277">
        <v>0</v>
      </c>
      <c r="I1277">
        <v>0.35709999999999997</v>
      </c>
      <c r="J1277">
        <v>0.54690000000000005</v>
      </c>
      <c r="K1277">
        <v>0.4587</v>
      </c>
      <c r="L1277">
        <v>0.76</v>
      </c>
      <c r="M1277">
        <v>0.2</v>
      </c>
      <c r="N1277">
        <v>0.42859999999999998</v>
      </c>
      <c r="O1277">
        <v>0</v>
      </c>
      <c r="P1277">
        <v>0</v>
      </c>
      <c r="Q1277">
        <v>0</v>
      </c>
      <c r="R1277">
        <v>0</v>
      </c>
      <c r="S1277" s="2">
        <v>2.627314814814815E-3</v>
      </c>
      <c r="T1277" s="2">
        <v>4.5138888888888885E-3</v>
      </c>
      <c r="U1277">
        <v>0.31669999999999998</v>
      </c>
      <c r="V1277">
        <v>0.3947</v>
      </c>
      <c r="W1277">
        <v>0.6</v>
      </c>
      <c r="X1277">
        <v>0</v>
      </c>
      <c r="Y1277">
        <v>0.5</v>
      </c>
      <c r="Z1277">
        <v>0.24440000000000001</v>
      </c>
      <c r="AA1277">
        <v>0.46339999999999998</v>
      </c>
      <c r="AB1277">
        <v>0.72729999999999995</v>
      </c>
      <c r="AC1277">
        <v>0.63639999999999997</v>
      </c>
      <c r="AD1277">
        <v>0.42859999999999998</v>
      </c>
      <c r="AE1277">
        <v>0.75</v>
      </c>
      <c r="AF1277" t="s">
        <v>3922</v>
      </c>
      <c r="AG1277" s="2">
        <v>3.472222222222222E-3</v>
      </c>
      <c r="AH1277" t="s">
        <v>3911</v>
      </c>
      <c r="AI1277">
        <v>3</v>
      </c>
      <c r="AJ1277" t="s">
        <v>4065</v>
      </c>
      <c r="AK1277" s="3">
        <v>41068</v>
      </c>
      <c r="AL1277" s="10">
        <f>YEAR(ufc_fights_2[[#This Row],[date]])</f>
        <v>2012</v>
      </c>
      <c r="AM1277" t="s">
        <v>4061</v>
      </c>
      <c r="AN1277">
        <v>84</v>
      </c>
      <c r="AO1277" t="s">
        <v>3913</v>
      </c>
      <c r="AP1277">
        <f>IF(ufc_fights_2[[#This Row],[winner]]="Red",ufc_fights_2[[#This Row],[r_fighter_id]],ufc_fights_2[[#This Row],[b_fighter_id]])</f>
        <v>180</v>
      </c>
      <c r="AQ1277" t="str">
        <f>_xlfn.XLOOKUP(ufc_fights_2[[#This Row],[winnerID]],ufc_fighters[id],ufc_fighters[fighter_name],"xxx",0,1)</f>
        <v>Seth Baczynski</v>
      </c>
    </row>
    <row r="1278" spans="1:43">
      <c r="A1278">
        <v>1152</v>
      </c>
      <c r="B1278">
        <v>3571</v>
      </c>
      <c r="C1278">
        <f>_xlfn.XLOOKUP(ufc_fights_2[[#This Row],[r_fighter_id]],ufc_fighters[id],ufc_fighters[year],"xxx",0,1)</f>
        <v>1985</v>
      </c>
      <c r="D1278">
        <f>_xlfn.XLOOKUP(ufc_fights_2[[#This Row],[b_fighter_id]],ufc_fighters[id],ufc_fighters[year],"Prázdné",0,1)</f>
        <v>1986</v>
      </c>
      <c r="E1278" s="10">
        <f>YEAR(ufc_fights_2[[#This Row],[date]])-ufc_fights_2[[#This Row],[r_year]]</f>
        <v>32</v>
      </c>
      <c r="F1278" s="10">
        <f>YEAR(ufc_fights_2[[#This Row],[date]])-ufc_fights_2[[#This Row],[b_year]]</f>
        <v>31</v>
      </c>
      <c r="G1278">
        <v>0</v>
      </c>
      <c r="H1278">
        <v>0</v>
      </c>
      <c r="I1278">
        <v>0.45450000000000002</v>
      </c>
      <c r="J1278">
        <v>0.379</v>
      </c>
      <c r="K1278">
        <v>0.48899999999999999</v>
      </c>
      <c r="L1278">
        <v>0.38179999999999997</v>
      </c>
      <c r="M1278">
        <v>1</v>
      </c>
      <c r="N1278">
        <v>0.1429</v>
      </c>
      <c r="O1278">
        <v>0</v>
      </c>
      <c r="P1278">
        <v>0</v>
      </c>
      <c r="Q1278">
        <v>0</v>
      </c>
      <c r="R1278">
        <v>0</v>
      </c>
      <c r="S1278" s="2">
        <v>4.2824074074074075E-4</v>
      </c>
      <c r="T1278" s="2">
        <v>8.3333333333333339E-4</v>
      </c>
      <c r="U1278">
        <v>0.39040000000000002</v>
      </c>
      <c r="V1278">
        <v>0.30940000000000001</v>
      </c>
      <c r="W1278">
        <v>0.9375</v>
      </c>
      <c r="X1278">
        <v>1</v>
      </c>
      <c r="Y1278">
        <v>0.875</v>
      </c>
      <c r="Z1278">
        <v>0.38569999999999999</v>
      </c>
      <c r="AA1278">
        <v>0.33839999999999998</v>
      </c>
      <c r="AB1278">
        <v>0.83330000000000004</v>
      </c>
      <c r="AC1278">
        <v>0.76190000000000002</v>
      </c>
      <c r="AD1278">
        <v>1</v>
      </c>
      <c r="AE1278">
        <v>0</v>
      </c>
      <c r="AF1278" t="s">
        <v>3922</v>
      </c>
      <c r="AG1278" s="2">
        <v>3.472222222222222E-3</v>
      </c>
      <c r="AH1278" t="s">
        <v>3911</v>
      </c>
      <c r="AI1278">
        <v>3</v>
      </c>
      <c r="AJ1278" t="s">
        <v>3941</v>
      </c>
      <c r="AK1278" s="3">
        <v>42938</v>
      </c>
      <c r="AL1278" s="10">
        <f>YEAR(ufc_fights_2[[#This Row],[date]])</f>
        <v>2017</v>
      </c>
      <c r="AM1278" t="s">
        <v>4061</v>
      </c>
      <c r="AN1278">
        <v>121</v>
      </c>
      <c r="AO1278" t="s">
        <v>3918</v>
      </c>
      <c r="AP1278">
        <f>IF(ufc_fights_2[[#This Row],[winner]]="Red",ufc_fights_2[[#This Row],[r_fighter_id]],ufc_fights_2[[#This Row],[b_fighter_id]])</f>
        <v>3571</v>
      </c>
      <c r="AQ1278" t="str">
        <f>_xlfn.XLOOKUP(ufc_fights_2[[#This Row],[winnerID]],ufc_fighters[id],ufc_fighters[fighter_name],"xxx",0,1)</f>
        <v>Elizeu Zaleski dos Santos</v>
      </c>
    </row>
    <row r="1279" spans="1:43">
      <c r="A1279">
        <v>1287</v>
      </c>
      <c r="B1279">
        <v>180</v>
      </c>
      <c r="C1279">
        <f>_xlfn.XLOOKUP(ufc_fights_2[[#This Row],[r_fighter_id]],ufc_fighters[id],ufc_fighters[year],"xxx",0,1)</f>
        <v>1980</v>
      </c>
      <c r="D1279">
        <f>_xlfn.XLOOKUP(ufc_fights_2[[#This Row],[b_fighter_id]],ufc_fighters[id],ufc_fighters[year],"Prázdné",0,1)</f>
        <v>1981</v>
      </c>
      <c r="E1279" s="10">
        <f>YEAR(ufc_fights_2[[#This Row],[date]])-ufc_fights_2[[#This Row],[r_year]]</f>
        <v>31</v>
      </c>
      <c r="F1279" s="10">
        <f>YEAR(ufc_fights_2[[#This Row],[date]])-ufc_fights_2[[#This Row],[b_year]]</f>
        <v>30</v>
      </c>
      <c r="G1279">
        <v>0</v>
      </c>
      <c r="H1279">
        <v>1</v>
      </c>
      <c r="I1279">
        <v>0.44440000000000002</v>
      </c>
      <c r="J1279">
        <v>0.38319999999999999</v>
      </c>
      <c r="K1279">
        <v>0.54549999999999998</v>
      </c>
      <c r="L1279">
        <v>0.40539999999999998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 s="2">
        <v>0</v>
      </c>
      <c r="T1279" s="2">
        <v>1.7592592592592592E-3</v>
      </c>
      <c r="U1279">
        <v>0.1429</v>
      </c>
      <c r="V1279">
        <v>0.32050000000000001</v>
      </c>
      <c r="W1279">
        <v>0.83330000000000004</v>
      </c>
      <c r="X1279">
        <v>0.71430000000000005</v>
      </c>
      <c r="Y1279">
        <v>0.85709999999999997</v>
      </c>
      <c r="Z1279">
        <v>0.38100000000000001</v>
      </c>
      <c r="AA1279">
        <v>0.20899999999999999</v>
      </c>
      <c r="AB1279">
        <v>0.66669999999999996</v>
      </c>
      <c r="AC1279">
        <v>0.73080000000000001</v>
      </c>
      <c r="AD1279">
        <v>0</v>
      </c>
      <c r="AE1279">
        <v>0.57140000000000002</v>
      </c>
      <c r="AF1279" t="s">
        <v>3933</v>
      </c>
      <c r="AG1279" s="2">
        <v>8.3333333333333339E-4</v>
      </c>
      <c r="AH1279" t="s">
        <v>3911</v>
      </c>
      <c r="AI1279">
        <v>3</v>
      </c>
      <c r="AJ1279" t="s">
        <v>3949</v>
      </c>
      <c r="AK1279" s="3">
        <v>40803</v>
      </c>
      <c r="AL1279" s="10">
        <f>YEAR(ufc_fights_2[[#This Row],[date]])</f>
        <v>2011</v>
      </c>
      <c r="AM1279" t="s">
        <v>4061</v>
      </c>
      <c r="AN1279">
        <v>141</v>
      </c>
      <c r="AO1279" t="s">
        <v>3918</v>
      </c>
      <c r="AP1279">
        <f>IF(ufc_fights_2[[#This Row],[winner]]="Red",ufc_fights_2[[#This Row],[r_fighter_id]],ufc_fights_2[[#This Row],[b_fighter_id]])</f>
        <v>180</v>
      </c>
      <c r="AQ1279" t="str">
        <f>_xlfn.XLOOKUP(ufc_fights_2[[#This Row],[winnerID]],ufc_fighters[id],ufc_fighters[fighter_name],"xxx",0,1)</f>
        <v>Seth Baczynski</v>
      </c>
    </row>
    <row r="1280" spans="1:43">
      <c r="A1280">
        <v>2259</v>
      </c>
      <c r="B1280">
        <v>3571</v>
      </c>
      <c r="C1280">
        <f>_xlfn.XLOOKUP(ufc_fights_2[[#This Row],[r_fighter_id]],ufc_fighters[id],ufc_fighters[year],"xxx",0,1)</f>
        <v>1984</v>
      </c>
      <c r="D1280">
        <f>_xlfn.XLOOKUP(ufc_fights_2[[#This Row],[b_fighter_id]],ufc_fighters[id],ufc_fighters[year],"Prázdné",0,1)</f>
        <v>1986</v>
      </c>
      <c r="E1280" s="10">
        <f>YEAR(ufc_fights_2[[#This Row],[date]])-ufc_fights_2[[#This Row],[r_year]]</f>
        <v>32</v>
      </c>
      <c r="F1280" s="10">
        <f>YEAR(ufc_fights_2[[#This Row],[date]])-ufc_fights_2[[#This Row],[b_year]]</f>
        <v>30</v>
      </c>
      <c r="G1280">
        <v>0</v>
      </c>
      <c r="H1280">
        <v>0</v>
      </c>
      <c r="I1280">
        <v>0.4138</v>
      </c>
      <c r="J1280">
        <v>0.2833</v>
      </c>
      <c r="K1280">
        <v>0.56640000000000001</v>
      </c>
      <c r="L1280">
        <v>0.34350000000000003</v>
      </c>
      <c r="M1280">
        <v>0.83330000000000004</v>
      </c>
      <c r="N1280">
        <v>1</v>
      </c>
      <c r="O1280">
        <v>0</v>
      </c>
      <c r="P1280">
        <v>2</v>
      </c>
      <c r="Q1280">
        <v>0</v>
      </c>
      <c r="R1280">
        <v>0</v>
      </c>
      <c r="S1280" s="2">
        <v>5.3356481481481484E-3</v>
      </c>
      <c r="T1280" s="2">
        <v>8.7962962962962962E-4</v>
      </c>
      <c r="U1280">
        <v>0.3962</v>
      </c>
      <c r="V1280">
        <v>0.2286</v>
      </c>
      <c r="W1280">
        <v>0.6</v>
      </c>
      <c r="X1280">
        <v>0</v>
      </c>
      <c r="Y1280">
        <v>0.8</v>
      </c>
      <c r="Z1280">
        <v>0.3478</v>
      </c>
      <c r="AA1280">
        <v>0.2475</v>
      </c>
      <c r="AB1280">
        <v>0.6</v>
      </c>
      <c r="AC1280">
        <v>0.41670000000000001</v>
      </c>
      <c r="AD1280">
        <v>0.71430000000000005</v>
      </c>
      <c r="AE1280">
        <v>0.57140000000000002</v>
      </c>
      <c r="AF1280" t="s">
        <v>3915</v>
      </c>
      <c r="AG1280" s="2">
        <v>3.472222222222222E-3</v>
      </c>
      <c r="AH1280" t="s">
        <v>3911</v>
      </c>
      <c r="AI1280">
        <v>3</v>
      </c>
      <c r="AJ1280" t="s">
        <v>4051</v>
      </c>
      <c r="AK1280" s="3">
        <v>42644</v>
      </c>
      <c r="AL1280" s="10">
        <f>YEAR(ufc_fights_2[[#This Row],[date]])</f>
        <v>2016</v>
      </c>
      <c r="AM1280" t="s">
        <v>4061</v>
      </c>
      <c r="AN1280">
        <v>85</v>
      </c>
      <c r="AO1280" t="s">
        <v>3918</v>
      </c>
      <c r="AP1280">
        <f>IF(ufc_fights_2[[#This Row],[winner]]="Red",ufc_fights_2[[#This Row],[r_fighter_id]],ufc_fights_2[[#This Row],[b_fighter_id]])</f>
        <v>3571</v>
      </c>
      <c r="AQ1280" t="str">
        <f>_xlfn.XLOOKUP(ufc_fights_2[[#This Row],[winnerID]],ufc_fighters[id],ufc_fighters[fighter_name],"xxx",0,1)</f>
        <v>Elizeu Zaleski dos Santos</v>
      </c>
    </row>
    <row r="1281" spans="1:43">
      <c r="A1281">
        <v>1914</v>
      </c>
      <c r="B1281">
        <v>180</v>
      </c>
      <c r="C1281">
        <f>_xlfn.XLOOKUP(ufc_fights_2[[#This Row],[r_fighter_id]],ufc_fighters[id],ufc_fighters[year],"xxx",0,1)</f>
        <v>1987</v>
      </c>
      <c r="D1281">
        <f>_xlfn.XLOOKUP(ufc_fights_2[[#This Row],[b_fighter_id]],ufc_fighters[id],ufc_fighters[year],"Prázdné",0,1)</f>
        <v>1981</v>
      </c>
      <c r="E1281" s="10">
        <f>YEAR(ufc_fights_2[[#This Row],[date]])-ufc_fights_2[[#This Row],[r_year]]</f>
        <v>26</v>
      </c>
      <c r="F1281" s="10">
        <f>YEAR(ufc_fights_2[[#This Row],[date]])-ufc_fights_2[[#This Row],[b_year]]</f>
        <v>32</v>
      </c>
      <c r="G1281">
        <v>0</v>
      </c>
      <c r="H1281">
        <v>0</v>
      </c>
      <c r="I1281">
        <v>0.47689999999999999</v>
      </c>
      <c r="J1281">
        <v>0.4</v>
      </c>
      <c r="K1281">
        <v>0.72729999999999995</v>
      </c>
      <c r="L1281">
        <v>0.50549999999999995</v>
      </c>
      <c r="M1281">
        <v>0.66669999999999996</v>
      </c>
      <c r="N1281">
        <v>0.2727</v>
      </c>
      <c r="O1281">
        <v>0</v>
      </c>
      <c r="P1281">
        <v>0</v>
      </c>
      <c r="Q1281">
        <v>0</v>
      </c>
      <c r="R1281">
        <v>0</v>
      </c>
      <c r="S1281" s="2">
        <v>1.6319444444444445E-3</v>
      </c>
      <c r="T1281" s="2">
        <v>5.8449074074074072E-3</v>
      </c>
      <c r="U1281">
        <v>0.26829999999999998</v>
      </c>
      <c r="V1281">
        <v>0.21740000000000001</v>
      </c>
      <c r="W1281">
        <v>1</v>
      </c>
      <c r="X1281">
        <v>0.69230000000000003</v>
      </c>
      <c r="Y1281">
        <v>0.8</v>
      </c>
      <c r="Z1281">
        <v>0.2581</v>
      </c>
      <c r="AA1281">
        <v>0.31580000000000003</v>
      </c>
      <c r="AB1281">
        <v>0.74070000000000003</v>
      </c>
      <c r="AC1281">
        <v>0.57140000000000002</v>
      </c>
      <c r="AD1281">
        <v>0.42859999999999998</v>
      </c>
      <c r="AE1281">
        <v>0.44440000000000002</v>
      </c>
      <c r="AF1281" t="s">
        <v>3915</v>
      </c>
      <c r="AG1281" s="2">
        <v>3.472222222222222E-3</v>
      </c>
      <c r="AH1281" t="s">
        <v>3911</v>
      </c>
      <c r="AI1281">
        <v>3</v>
      </c>
      <c r="AJ1281" t="s">
        <v>3925</v>
      </c>
      <c r="AK1281" s="3">
        <v>41584</v>
      </c>
      <c r="AL1281" s="10">
        <f>YEAR(ufc_fights_2[[#This Row],[date]])</f>
        <v>2013</v>
      </c>
      <c r="AM1281" t="s">
        <v>4061</v>
      </c>
      <c r="AN1281">
        <v>4</v>
      </c>
      <c r="AO1281" t="s">
        <v>3918</v>
      </c>
      <c r="AP1281">
        <f>IF(ufc_fights_2[[#This Row],[winner]]="Red",ufc_fights_2[[#This Row],[r_fighter_id]],ufc_fights_2[[#This Row],[b_fighter_id]])</f>
        <v>180</v>
      </c>
      <c r="AQ1281" t="str">
        <f>_xlfn.XLOOKUP(ufc_fights_2[[#This Row],[winnerID]],ufc_fighters[id],ufc_fighters[fighter_name],"xxx",0,1)</f>
        <v>Seth Baczynski</v>
      </c>
    </row>
    <row r="1282" spans="1:43">
      <c r="A1282">
        <v>3571</v>
      </c>
      <c r="B1282">
        <v>1702</v>
      </c>
      <c r="C1282">
        <f>_xlfn.XLOOKUP(ufc_fights_2[[#This Row],[r_fighter_id]],ufc_fighters[id],ufc_fighters[year],"xxx",0,1)</f>
        <v>1986</v>
      </c>
      <c r="D1282">
        <f>_xlfn.XLOOKUP(ufc_fights_2[[#This Row],[b_fighter_id]],ufc_fighters[id],ufc_fighters[year],"Prázdné",0,1)</f>
        <v>1984</v>
      </c>
      <c r="E1282" s="10">
        <f>YEAR(ufc_fights_2[[#This Row],[date]])-ufc_fights_2[[#This Row],[r_year]]</f>
        <v>34</v>
      </c>
      <c r="F1282" s="10">
        <f>YEAR(ufc_fights_2[[#This Row],[date]])-ufc_fights_2[[#This Row],[b_year]]</f>
        <v>36</v>
      </c>
      <c r="G1282">
        <v>0</v>
      </c>
      <c r="H1282">
        <v>0</v>
      </c>
      <c r="I1282">
        <v>0.39739999999999998</v>
      </c>
      <c r="J1282">
        <v>0.50890000000000002</v>
      </c>
      <c r="K1282">
        <v>0.43790000000000001</v>
      </c>
      <c r="L1282">
        <v>0.62180000000000002</v>
      </c>
      <c r="M1282">
        <v>0.5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1.736111111111111E-3</v>
      </c>
      <c r="T1282" s="2">
        <v>2.7777777777777778E-4</v>
      </c>
      <c r="U1282">
        <v>0.26319999999999999</v>
      </c>
      <c r="V1282">
        <v>0.40279999999999999</v>
      </c>
      <c r="W1282">
        <v>0.5</v>
      </c>
      <c r="X1282">
        <v>0.72409999999999997</v>
      </c>
      <c r="Y1282">
        <v>0.77270000000000005</v>
      </c>
      <c r="Z1282">
        <v>0.37580000000000002</v>
      </c>
      <c r="AA1282">
        <v>0.47520000000000001</v>
      </c>
      <c r="AB1282">
        <v>0.8</v>
      </c>
      <c r="AC1282">
        <v>0.8</v>
      </c>
      <c r="AD1282">
        <v>1</v>
      </c>
      <c r="AE1282">
        <v>1</v>
      </c>
      <c r="AF1282" t="s">
        <v>3915</v>
      </c>
      <c r="AG1282" s="2">
        <v>3.472222222222222E-3</v>
      </c>
      <c r="AH1282" t="s">
        <v>3911</v>
      </c>
      <c r="AI1282">
        <v>3</v>
      </c>
      <c r="AJ1282" t="s">
        <v>3973</v>
      </c>
      <c r="AK1282" s="3">
        <v>43904</v>
      </c>
      <c r="AL1282" s="10">
        <f>YEAR(ufc_fights_2[[#This Row],[date]])</f>
        <v>2020</v>
      </c>
      <c r="AM1282" t="s">
        <v>4061</v>
      </c>
      <c r="AN1282">
        <v>44</v>
      </c>
      <c r="AO1282" t="s">
        <v>3913</v>
      </c>
      <c r="AP1282">
        <f>IF(ufc_fights_2[[#This Row],[winner]]="Red",ufc_fights_2[[#This Row],[r_fighter_id]],ufc_fights_2[[#This Row],[b_fighter_id]])</f>
        <v>3571</v>
      </c>
      <c r="AQ1282" t="str">
        <f>_xlfn.XLOOKUP(ufc_fights_2[[#This Row],[winnerID]],ufc_fighters[id],ufc_fighters[fighter_name],"xxx",0,1)</f>
        <v>Elizeu Zaleski dos Santos</v>
      </c>
    </row>
    <row r="1283" spans="1:43">
      <c r="A1283">
        <v>1707</v>
      </c>
      <c r="B1283">
        <v>3419</v>
      </c>
      <c r="C1283">
        <f>_xlfn.XLOOKUP(ufc_fights_2[[#This Row],[r_fighter_id]],ufc_fighters[id],ufc_fighters[year],"xxx",0,1)</f>
        <v>1981</v>
      </c>
      <c r="D1283">
        <f>_xlfn.XLOOKUP(ufc_fights_2[[#This Row],[b_fighter_id]],ufc_fighters[id],ufc_fighters[year],"Prázdné",0,1)</f>
        <v>1988</v>
      </c>
      <c r="E1283" s="10">
        <f>YEAR(ufc_fights_2[[#This Row],[date]])-ufc_fights_2[[#This Row],[r_year]]</f>
        <v>33</v>
      </c>
      <c r="F1283" s="10">
        <f>YEAR(ufc_fights_2[[#This Row],[date]])-ufc_fights_2[[#This Row],[b_year]]</f>
        <v>26</v>
      </c>
      <c r="G1283">
        <v>0</v>
      </c>
      <c r="H1283">
        <v>2</v>
      </c>
      <c r="I1283">
        <v>0.39129999999999998</v>
      </c>
      <c r="J1283">
        <v>0.56189999999999996</v>
      </c>
      <c r="K1283">
        <v>0.4844</v>
      </c>
      <c r="L1283">
        <v>0.67610000000000003</v>
      </c>
      <c r="M1283">
        <v>0.1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4.2245370370370371E-3</v>
      </c>
      <c r="T1283" s="2">
        <v>2.2916666666666667E-3</v>
      </c>
      <c r="U1283">
        <v>0.2286</v>
      </c>
      <c r="V1283">
        <v>0.44290000000000002</v>
      </c>
      <c r="W1283">
        <v>0.875</v>
      </c>
      <c r="X1283">
        <v>1</v>
      </c>
      <c r="Y1283">
        <v>0.94740000000000002</v>
      </c>
      <c r="Z1283">
        <v>0.27779999999999999</v>
      </c>
      <c r="AA1283">
        <v>0.51249999999999996</v>
      </c>
      <c r="AB1283">
        <v>0.77780000000000005</v>
      </c>
      <c r="AC1283">
        <v>0.66669999999999996</v>
      </c>
      <c r="AD1283">
        <v>1</v>
      </c>
      <c r="AE1283">
        <v>1</v>
      </c>
      <c r="AF1283" t="s">
        <v>3922</v>
      </c>
      <c r="AG1283" s="2">
        <v>3.472222222222222E-3</v>
      </c>
      <c r="AH1283" t="s">
        <v>3911</v>
      </c>
      <c r="AI1283">
        <v>3</v>
      </c>
      <c r="AJ1283" t="s">
        <v>3940</v>
      </c>
      <c r="AK1283" s="3">
        <v>41902</v>
      </c>
      <c r="AL1283" s="10">
        <f>YEAR(ufc_fights_2[[#This Row],[date]])</f>
        <v>2014</v>
      </c>
      <c r="AM1283" t="s">
        <v>4061</v>
      </c>
      <c r="AN1283">
        <v>117</v>
      </c>
      <c r="AO1283" t="s">
        <v>3913</v>
      </c>
      <c r="AP1283">
        <f>IF(ufc_fights_2[[#This Row],[winner]]="Red",ufc_fights_2[[#This Row],[r_fighter_id]],ufc_fights_2[[#This Row],[b_fighter_id]])</f>
        <v>1707</v>
      </c>
      <c r="AQ1283" t="str">
        <f>_xlfn.XLOOKUP(ufc_fights_2[[#This Row],[winnerID]],ufc_fighters[id],ufc_fighters[fighter_name],"xxx",0,1)</f>
        <v>Kiichi Kunimoto</v>
      </c>
    </row>
    <row r="1284" spans="1:43">
      <c r="A1284">
        <v>1533</v>
      </c>
      <c r="B1284">
        <v>1273</v>
      </c>
      <c r="C1284">
        <f>_xlfn.XLOOKUP(ufc_fights_2[[#This Row],[r_fighter_id]],ufc_fighters[id],ufc_fighters[year],"xxx",0,1)</f>
        <v>1984</v>
      </c>
      <c r="D1284">
        <f>_xlfn.XLOOKUP(ufc_fights_2[[#This Row],[b_fighter_id]],ufc_fighters[id],ufc_fighters[year],"Prázdné",0,1)</f>
        <v>1982</v>
      </c>
      <c r="E1284" s="10">
        <f>YEAR(ufc_fights_2[[#This Row],[date]])-ufc_fights_2[[#This Row],[r_year]]</f>
        <v>27</v>
      </c>
      <c r="F1284" s="10">
        <f>YEAR(ufc_fights_2[[#This Row],[date]])-ufc_fights_2[[#This Row],[b_year]]</f>
        <v>29</v>
      </c>
      <c r="G1284">
        <v>1</v>
      </c>
      <c r="H1284">
        <v>0</v>
      </c>
      <c r="I1284">
        <v>0.55559999999999998</v>
      </c>
      <c r="J1284">
        <v>0.15379999999999999</v>
      </c>
      <c r="K1284">
        <v>0.79259999999999997</v>
      </c>
      <c r="L1284">
        <v>0.47620000000000001</v>
      </c>
      <c r="M1284">
        <v>0.8</v>
      </c>
      <c r="N1284">
        <v>0</v>
      </c>
      <c r="O1284">
        <v>2</v>
      </c>
      <c r="P1284">
        <v>3</v>
      </c>
      <c r="Q1284">
        <v>0</v>
      </c>
      <c r="R1284">
        <v>0</v>
      </c>
      <c r="S1284" s="2">
        <v>8.8541666666666664E-3</v>
      </c>
      <c r="T1284" s="2">
        <v>0</v>
      </c>
      <c r="U1284">
        <v>0.53120000000000001</v>
      </c>
      <c r="V1284">
        <v>0.1</v>
      </c>
      <c r="W1284">
        <v>0</v>
      </c>
      <c r="X1284">
        <v>0.75</v>
      </c>
      <c r="Y1284">
        <v>0</v>
      </c>
      <c r="Z1284">
        <v>0.6</v>
      </c>
      <c r="AA1284">
        <v>0.1</v>
      </c>
      <c r="AB1284">
        <v>0.8</v>
      </c>
      <c r="AC1284">
        <v>0.33329999999999999</v>
      </c>
      <c r="AD1284">
        <v>0.5</v>
      </c>
      <c r="AE1284">
        <v>0</v>
      </c>
      <c r="AF1284" t="s">
        <v>3915</v>
      </c>
      <c r="AG1284" s="2">
        <v>3.472222222222222E-3</v>
      </c>
      <c r="AH1284" t="s">
        <v>3911</v>
      </c>
      <c r="AI1284">
        <v>3</v>
      </c>
      <c r="AJ1284" t="s">
        <v>3974</v>
      </c>
      <c r="AK1284" s="3">
        <v>40628</v>
      </c>
      <c r="AL1284" s="10">
        <f>YEAR(ufc_fights_2[[#This Row],[date]])</f>
        <v>2011</v>
      </c>
      <c r="AM1284" t="s">
        <v>4061</v>
      </c>
      <c r="AN1284">
        <v>128</v>
      </c>
      <c r="AO1284" t="s">
        <v>3913</v>
      </c>
      <c r="AP1284">
        <f>IF(ufc_fights_2[[#This Row],[winner]]="Red",ufc_fights_2[[#This Row],[r_fighter_id]],ufc_fights_2[[#This Row],[b_fighter_id]])</f>
        <v>1533</v>
      </c>
      <c r="AQ1284" t="str">
        <f>_xlfn.XLOOKUP(ufc_fights_2[[#This Row],[winnerID]],ufc_fighters[id],ufc_fighters[fighter_name],"xxx",0,1)</f>
        <v>Anthony Johnson</v>
      </c>
    </row>
    <row r="1285" spans="1:43">
      <c r="A1285">
        <v>706</v>
      </c>
      <c r="B1285">
        <v>1624</v>
      </c>
      <c r="C1285">
        <f>_xlfn.XLOOKUP(ufc_fights_2[[#This Row],[r_fighter_id]],ufc_fighters[id],ufc_fighters[year],"xxx",0,1)</f>
        <v>1973</v>
      </c>
      <c r="D1285">
        <f>_xlfn.XLOOKUP(ufc_fights_2[[#This Row],[b_fighter_id]],ufc_fighters[id],ufc_fighters[year],"Prázdné",0,1)</f>
        <v>1984</v>
      </c>
      <c r="E1285" s="10">
        <f>YEAR(ufc_fights_2[[#This Row],[date]])-ufc_fights_2[[#This Row],[r_year]]</f>
        <v>35</v>
      </c>
      <c r="F1285" s="10">
        <f>YEAR(ufc_fights_2[[#This Row],[date]])-ufc_fights_2[[#This Row],[b_year]]</f>
        <v>24</v>
      </c>
      <c r="G1285">
        <v>0</v>
      </c>
      <c r="H1285">
        <v>0</v>
      </c>
      <c r="I1285">
        <v>0.39679999999999999</v>
      </c>
      <c r="J1285">
        <v>5.3600000000000002E-2</v>
      </c>
      <c r="K1285">
        <v>0.48649999999999999</v>
      </c>
      <c r="L1285">
        <v>5.3600000000000002E-2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 s="2">
        <v>5.3240740740740744E-4</v>
      </c>
      <c r="T1285" s="2">
        <v>2.6620370370370372E-4</v>
      </c>
      <c r="U1285">
        <v>0.26090000000000002</v>
      </c>
      <c r="V1285">
        <v>3.6400000000000002E-2</v>
      </c>
      <c r="W1285">
        <v>0.6</v>
      </c>
      <c r="X1285">
        <v>0.83330000000000004</v>
      </c>
      <c r="Y1285">
        <v>0</v>
      </c>
      <c r="Z1285">
        <v>0.3871</v>
      </c>
      <c r="AA1285">
        <v>5.45E-2</v>
      </c>
      <c r="AB1285">
        <v>0</v>
      </c>
      <c r="AC1285">
        <v>0</v>
      </c>
      <c r="AD1285">
        <v>1</v>
      </c>
      <c r="AE1285">
        <v>0</v>
      </c>
      <c r="AF1285" t="s">
        <v>3933</v>
      </c>
      <c r="AG1285" s="2">
        <v>1.5740740740740741E-3</v>
      </c>
      <c r="AH1285" t="s">
        <v>3911</v>
      </c>
      <c r="AI1285">
        <v>3</v>
      </c>
      <c r="AJ1285" t="s">
        <v>3931</v>
      </c>
      <c r="AK1285" s="3">
        <v>39739</v>
      </c>
      <c r="AL1285" s="10">
        <f>YEAR(ufc_fights_2[[#This Row],[date]])</f>
        <v>2008</v>
      </c>
      <c r="AM1285" t="s">
        <v>4061</v>
      </c>
      <c r="AN1285">
        <v>150</v>
      </c>
      <c r="AO1285" t="s">
        <v>3913</v>
      </c>
      <c r="AP1285">
        <f>IF(ufc_fights_2[[#This Row],[winner]]="Red",ufc_fights_2[[#This Row],[r_fighter_id]],ufc_fights_2[[#This Row],[b_fighter_id]])</f>
        <v>706</v>
      </c>
      <c r="AQ1285" t="str">
        <f>_xlfn.XLOOKUP(ufc_fights_2[[#This Row],[winnerID]],ufc_fighters[id],ufc_fighters[fighter_name],"xxx",0,1)</f>
        <v>Marcus Davis</v>
      </c>
    </row>
    <row r="1286" spans="1:43">
      <c r="A1286">
        <v>706</v>
      </c>
      <c r="B1286">
        <v>1830</v>
      </c>
      <c r="C1286">
        <f>_xlfn.XLOOKUP(ufc_fights_2[[#This Row],[r_fighter_id]],ufc_fighters[id],ufc_fighters[year],"xxx",0,1)</f>
        <v>1973</v>
      </c>
      <c r="D1286">
        <f>_xlfn.XLOOKUP(ufc_fights_2[[#This Row],[b_fighter_id]],ufc_fighters[id],ufc_fighters[year],"Prázdné",0,1)</f>
        <v>0</v>
      </c>
      <c r="E1286" s="10">
        <f>YEAR(ufc_fights_2[[#This Row],[date]])-ufc_fights_2[[#This Row],[r_year]]</f>
        <v>35</v>
      </c>
      <c r="F1286" s="10">
        <f>YEAR(ufc_fights_2[[#This Row],[date]])-ufc_fights_2[[#This Row],[b_year]]</f>
        <v>2008</v>
      </c>
      <c r="G1286">
        <v>1</v>
      </c>
      <c r="H1286">
        <v>0</v>
      </c>
      <c r="I1286">
        <v>1</v>
      </c>
      <c r="J1286">
        <v>0.5</v>
      </c>
      <c r="K1286">
        <v>1</v>
      </c>
      <c r="L1286">
        <v>0.5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2.3148148148148147E-5</v>
      </c>
      <c r="T1286" s="2">
        <v>0</v>
      </c>
      <c r="U1286">
        <v>1</v>
      </c>
      <c r="V1286">
        <v>0</v>
      </c>
      <c r="W1286">
        <v>1</v>
      </c>
      <c r="X1286">
        <v>0</v>
      </c>
      <c r="Y1286">
        <v>0.8</v>
      </c>
      <c r="Z1286">
        <v>1</v>
      </c>
      <c r="AA1286">
        <v>0.5</v>
      </c>
      <c r="AB1286">
        <v>0</v>
      </c>
      <c r="AC1286">
        <v>0</v>
      </c>
      <c r="AD1286">
        <v>1</v>
      </c>
      <c r="AE1286">
        <v>0</v>
      </c>
      <c r="AF1286" t="s">
        <v>3910</v>
      </c>
      <c r="AG1286" s="2">
        <v>7.407407407407407E-4</v>
      </c>
      <c r="AH1286" t="s">
        <v>3911</v>
      </c>
      <c r="AI1286">
        <v>3</v>
      </c>
      <c r="AJ1286" t="s">
        <v>3939</v>
      </c>
      <c r="AK1286" s="3">
        <v>39466</v>
      </c>
      <c r="AL1286" s="10">
        <f>YEAR(ufc_fights_2[[#This Row],[date]])</f>
        <v>2008</v>
      </c>
      <c r="AM1286" t="s">
        <v>4061</v>
      </c>
      <c r="AN1286">
        <v>153</v>
      </c>
      <c r="AO1286" t="s">
        <v>3913</v>
      </c>
      <c r="AP1286">
        <f>IF(ufc_fights_2[[#This Row],[winner]]="Red",ufc_fights_2[[#This Row],[r_fighter_id]],ufc_fights_2[[#This Row],[b_fighter_id]])</f>
        <v>706</v>
      </c>
      <c r="AQ1286" t="str">
        <f>_xlfn.XLOOKUP(ufc_fights_2[[#This Row],[winnerID]],ufc_fighters[id],ufc_fighters[fighter_name],"xxx",0,1)</f>
        <v>Marcus Davis</v>
      </c>
    </row>
    <row r="1287" spans="1:43">
      <c r="A1287">
        <v>2871</v>
      </c>
      <c r="B1287">
        <v>1707</v>
      </c>
      <c r="C1287">
        <f>_xlfn.XLOOKUP(ufc_fights_2[[#This Row],[r_fighter_id]],ufc_fighters[id],ufc_fighters[year],"xxx",0,1)</f>
        <v>1982</v>
      </c>
      <c r="D1287">
        <f>_xlfn.XLOOKUP(ufc_fights_2[[#This Row],[b_fighter_id]],ufc_fighters[id],ufc_fighters[year],"Prázdné",0,1)</f>
        <v>1981</v>
      </c>
      <c r="E1287" s="10">
        <f>YEAR(ufc_fights_2[[#This Row],[date]])-ufc_fights_2[[#This Row],[r_year]]</f>
        <v>32</v>
      </c>
      <c r="F1287" s="10">
        <f>YEAR(ufc_fights_2[[#This Row],[date]])-ufc_fights_2[[#This Row],[b_year]]</f>
        <v>33</v>
      </c>
      <c r="G1287">
        <v>0</v>
      </c>
      <c r="H1287">
        <v>0</v>
      </c>
      <c r="I1287">
        <v>0.75</v>
      </c>
      <c r="J1287">
        <v>0.5</v>
      </c>
      <c r="K1287">
        <v>0.75</v>
      </c>
      <c r="L1287">
        <v>0.64290000000000003</v>
      </c>
      <c r="M1287">
        <v>0</v>
      </c>
      <c r="N1287">
        <v>0.33329999999999999</v>
      </c>
      <c r="O1287">
        <v>1</v>
      </c>
      <c r="P1287">
        <v>1</v>
      </c>
      <c r="Q1287">
        <v>0</v>
      </c>
      <c r="R1287">
        <v>0</v>
      </c>
      <c r="S1287" s="2">
        <v>0</v>
      </c>
      <c r="T1287" s="2">
        <v>1.2962962962962963E-3</v>
      </c>
      <c r="U1287">
        <v>0.75</v>
      </c>
      <c r="V1287">
        <v>0.16669999999999999</v>
      </c>
      <c r="W1287">
        <v>0</v>
      </c>
      <c r="X1287">
        <v>0</v>
      </c>
      <c r="Y1287">
        <v>1</v>
      </c>
      <c r="Z1287">
        <v>0.75</v>
      </c>
      <c r="AA1287">
        <v>0.55559999999999998</v>
      </c>
      <c r="AB1287">
        <v>0</v>
      </c>
      <c r="AC1287">
        <v>0</v>
      </c>
      <c r="AD1287">
        <v>0</v>
      </c>
      <c r="AE1287">
        <v>0</v>
      </c>
      <c r="AF1287" t="s">
        <v>3933</v>
      </c>
      <c r="AG1287" s="2">
        <v>1.9907407407407408E-3</v>
      </c>
      <c r="AH1287" t="s">
        <v>3911</v>
      </c>
      <c r="AI1287">
        <v>3</v>
      </c>
      <c r="AJ1287" t="s">
        <v>3949</v>
      </c>
      <c r="AK1287" s="3">
        <v>41804</v>
      </c>
      <c r="AL1287" s="10">
        <f>YEAR(ufc_fights_2[[#This Row],[date]])</f>
        <v>2014</v>
      </c>
      <c r="AM1287" t="s">
        <v>4061</v>
      </c>
      <c r="AN1287">
        <v>80</v>
      </c>
      <c r="AO1287" t="s">
        <v>3918</v>
      </c>
      <c r="AP1287">
        <f>IF(ufc_fights_2[[#This Row],[winner]]="Red",ufc_fights_2[[#This Row],[r_fighter_id]],ufc_fights_2[[#This Row],[b_fighter_id]])</f>
        <v>1707</v>
      </c>
      <c r="AQ1287" t="str">
        <f>_xlfn.XLOOKUP(ufc_fights_2[[#This Row],[winnerID]],ufc_fighters[id],ufc_fighters[fighter_name],"xxx",0,1)</f>
        <v>Kiichi Kunimoto</v>
      </c>
    </row>
    <row r="1288" spans="1:43">
      <c r="A1288">
        <v>2508</v>
      </c>
      <c r="B1288">
        <v>2058</v>
      </c>
      <c r="C1288">
        <f>_xlfn.XLOOKUP(ufc_fights_2[[#This Row],[r_fighter_id]],ufc_fighters[id],ufc_fighters[year],"xxx",0,1)</f>
        <v>1985</v>
      </c>
      <c r="D1288">
        <f>_xlfn.XLOOKUP(ufc_fights_2[[#This Row],[b_fighter_id]],ufc_fighters[id],ufc_fighters[year],"Prázdné",0,1)</f>
        <v>1984</v>
      </c>
      <c r="E1288" s="10">
        <f>YEAR(ufc_fights_2[[#This Row],[date]])-ufc_fights_2[[#This Row],[r_year]]</f>
        <v>29</v>
      </c>
      <c r="F1288" s="10">
        <f>YEAR(ufc_fights_2[[#This Row],[date]])-ufc_fights_2[[#This Row],[b_year]]</f>
        <v>30</v>
      </c>
      <c r="G1288">
        <v>0</v>
      </c>
      <c r="H1288">
        <v>0</v>
      </c>
      <c r="I1288">
        <v>0.32279999999999998</v>
      </c>
      <c r="J1288">
        <v>0.40479999999999999</v>
      </c>
      <c r="K1288">
        <v>0.32979999999999998</v>
      </c>
      <c r="L1288">
        <v>0.40279999999999999</v>
      </c>
      <c r="M1288">
        <v>0</v>
      </c>
      <c r="N1288">
        <v>0.25</v>
      </c>
      <c r="O1288">
        <v>0</v>
      </c>
      <c r="P1288">
        <v>0</v>
      </c>
      <c r="Q1288">
        <v>0</v>
      </c>
      <c r="R1288">
        <v>0</v>
      </c>
      <c r="S1288" s="2">
        <v>2.3148148148148147E-5</v>
      </c>
      <c r="T1288" s="2">
        <v>3.8194444444444446E-4</v>
      </c>
      <c r="U1288">
        <v>0.23810000000000001</v>
      </c>
      <c r="V1288">
        <v>0.30559999999999998</v>
      </c>
      <c r="W1288">
        <v>0.42109999999999997</v>
      </c>
      <c r="X1288">
        <v>0.78259999999999996</v>
      </c>
      <c r="Y1288">
        <v>0.88890000000000002</v>
      </c>
      <c r="Z1288">
        <v>0.31459999999999999</v>
      </c>
      <c r="AA1288">
        <v>0.40200000000000002</v>
      </c>
      <c r="AB1288">
        <v>0.45450000000000002</v>
      </c>
      <c r="AC1288">
        <v>0.45450000000000002</v>
      </c>
      <c r="AD1288">
        <v>0</v>
      </c>
      <c r="AE1288">
        <v>0</v>
      </c>
      <c r="AF1288" t="s">
        <v>3915</v>
      </c>
      <c r="AG1288" s="2">
        <v>3.472222222222222E-3</v>
      </c>
      <c r="AH1288" t="s">
        <v>3911</v>
      </c>
      <c r="AI1288">
        <v>3</v>
      </c>
      <c r="AJ1288" t="s">
        <v>3914</v>
      </c>
      <c r="AK1288" s="3">
        <v>41846</v>
      </c>
      <c r="AL1288" s="10">
        <f>YEAR(ufc_fights_2[[#This Row],[date]])</f>
        <v>2014</v>
      </c>
      <c r="AM1288" t="s">
        <v>4061</v>
      </c>
      <c r="AN1288">
        <v>83</v>
      </c>
      <c r="AO1288" t="s">
        <v>3918</v>
      </c>
      <c r="AP1288">
        <f>IF(ufc_fights_2[[#This Row],[winner]]="Red",ufc_fights_2[[#This Row],[r_fighter_id]],ufc_fights_2[[#This Row],[b_fighter_id]])</f>
        <v>2058</v>
      </c>
      <c r="AQ1288" t="str">
        <f>_xlfn.XLOOKUP(ufc_fights_2[[#This Row],[winnerID]],ufc_fighters[id],ufc_fighters[fighter_name],"xxx",0,1)</f>
        <v>Tim Means</v>
      </c>
    </row>
    <row r="1289" spans="1:43">
      <c r="A1289">
        <v>55</v>
      </c>
      <c r="B1289">
        <v>2058</v>
      </c>
      <c r="C1289">
        <f>_xlfn.XLOOKUP(ufc_fights_2[[#This Row],[r_fighter_id]],ufc_fighters[id],ufc_fighters[year],"xxx",0,1)</f>
        <v>1989</v>
      </c>
      <c r="D1289">
        <f>_xlfn.XLOOKUP(ufc_fights_2[[#This Row],[b_fighter_id]],ufc_fighters[id],ufc_fighters[year],"Prázdné",0,1)</f>
        <v>1984</v>
      </c>
      <c r="E1289" s="10">
        <f>YEAR(ufc_fights_2[[#This Row],[date]])-ufc_fights_2[[#This Row],[r_year]]</f>
        <v>25</v>
      </c>
      <c r="F1289" s="10">
        <f>YEAR(ufc_fights_2[[#This Row],[date]])-ufc_fights_2[[#This Row],[b_year]]</f>
        <v>30</v>
      </c>
      <c r="G1289">
        <v>0</v>
      </c>
      <c r="H1289">
        <v>0</v>
      </c>
      <c r="I1289">
        <v>0.45</v>
      </c>
      <c r="J1289">
        <v>0.63239999999999996</v>
      </c>
      <c r="K1289">
        <v>0.55049999999999999</v>
      </c>
      <c r="L1289">
        <v>0.67090000000000005</v>
      </c>
      <c r="M1289">
        <v>0.25</v>
      </c>
      <c r="N1289">
        <v>0.5</v>
      </c>
      <c r="O1289">
        <v>0</v>
      </c>
      <c r="P1289">
        <v>0</v>
      </c>
      <c r="Q1289">
        <v>0</v>
      </c>
      <c r="R1289">
        <v>0</v>
      </c>
      <c r="S1289" s="2">
        <v>1.2268518518518518E-3</v>
      </c>
      <c r="T1289" s="2">
        <v>1.5856481481481481E-3</v>
      </c>
      <c r="U1289">
        <v>0.38329999999999997</v>
      </c>
      <c r="V1289">
        <v>0.57140000000000002</v>
      </c>
      <c r="W1289">
        <v>0.6</v>
      </c>
      <c r="X1289">
        <v>0.8</v>
      </c>
      <c r="Y1289">
        <v>1</v>
      </c>
      <c r="Z1289">
        <v>0.37880000000000003</v>
      </c>
      <c r="AA1289">
        <v>0.60709999999999997</v>
      </c>
      <c r="AB1289">
        <v>0.75</v>
      </c>
      <c r="AC1289">
        <v>0.6</v>
      </c>
      <c r="AD1289">
        <v>0.8</v>
      </c>
      <c r="AE1289">
        <v>0.85709999999999997</v>
      </c>
      <c r="AF1289" t="s">
        <v>3922</v>
      </c>
      <c r="AG1289" s="2">
        <v>3.472222222222222E-3</v>
      </c>
      <c r="AH1289" t="s">
        <v>3911</v>
      </c>
      <c r="AI1289">
        <v>3</v>
      </c>
      <c r="AJ1289" t="s">
        <v>3952</v>
      </c>
      <c r="AK1289" s="3">
        <v>41993</v>
      </c>
      <c r="AL1289" s="10">
        <f>YEAR(ufc_fights_2[[#This Row],[date]])</f>
        <v>2014</v>
      </c>
      <c r="AM1289" t="s">
        <v>4061</v>
      </c>
      <c r="AN1289">
        <v>81</v>
      </c>
      <c r="AO1289" t="s">
        <v>3918</v>
      </c>
      <c r="AP1289">
        <f>IF(ufc_fights_2[[#This Row],[winner]]="Red",ufc_fights_2[[#This Row],[r_fighter_id]],ufc_fights_2[[#This Row],[b_fighter_id]])</f>
        <v>2058</v>
      </c>
      <c r="AQ1289" t="str">
        <f>_xlfn.XLOOKUP(ufc_fights_2[[#This Row],[winnerID]],ufc_fighters[id],ufc_fighters[fighter_name],"xxx",0,1)</f>
        <v>Tim Means</v>
      </c>
    </row>
    <row r="1290" spans="1:43">
      <c r="A1290">
        <v>2058</v>
      </c>
      <c r="B1290">
        <v>1073</v>
      </c>
      <c r="C1290">
        <f>_xlfn.XLOOKUP(ufc_fights_2[[#This Row],[r_fighter_id]],ufc_fighters[id],ufc_fighters[year],"xxx",0,1)</f>
        <v>1984</v>
      </c>
      <c r="D1290">
        <f>_xlfn.XLOOKUP(ufc_fights_2[[#This Row],[b_fighter_id]],ufc_fighters[id],ufc_fighters[year],"Prázdné",0,1)</f>
        <v>1987</v>
      </c>
      <c r="E1290" s="10">
        <f>YEAR(ufc_fights_2[[#This Row],[date]])-ufc_fights_2[[#This Row],[r_year]]</f>
        <v>33</v>
      </c>
      <c r="F1290" s="10">
        <f>YEAR(ufc_fights_2[[#This Row],[date]])-ufc_fights_2[[#This Row],[b_year]]</f>
        <v>30</v>
      </c>
      <c r="G1290">
        <v>0</v>
      </c>
      <c r="H1290">
        <v>0</v>
      </c>
      <c r="I1290">
        <v>0.36780000000000002</v>
      </c>
      <c r="J1290">
        <v>0.21190000000000001</v>
      </c>
      <c r="K1290">
        <v>0.40860000000000002</v>
      </c>
      <c r="L1290">
        <v>0.21190000000000001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1.1574074074074073E-5</v>
      </c>
      <c r="T1290" s="2">
        <v>3.3564814814814812E-4</v>
      </c>
      <c r="U1290">
        <v>0.24030000000000001</v>
      </c>
      <c r="V1290">
        <v>0.18709999999999999</v>
      </c>
      <c r="W1290">
        <v>0.68420000000000003</v>
      </c>
      <c r="X1290">
        <v>1</v>
      </c>
      <c r="Y1290">
        <v>1</v>
      </c>
      <c r="Z1290">
        <v>0.36420000000000002</v>
      </c>
      <c r="AA1290">
        <v>0.20949999999999999</v>
      </c>
      <c r="AB1290">
        <v>1</v>
      </c>
      <c r="AC1290">
        <v>0.33329999999999999</v>
      </c>
      <c r="AD1290">
        <v>0</v>
      </c>
      <c r="AE1290">
        <v>0</v>
      </c>
      <c r="AF1290" t="s">
        <v>3915</v>
      </c>
      <c r="AG1290" s="2">
        <v>3.472222222222222E-3</v>
      </c>
      <c r="AH1290" t="s">
        <v>3911</v>
      </c>
      <c r="AI1290">
        <v>3</v>
      </c>
      <c r="AJ1290" t="s">
        <v>3939</v>
      </c>
      <c r="AK1290" s="3">
        <v>42911</v>
      </c>
      <c r="AL1290" s="10">
        <f>YEAR(ufc_fights_2[[#This Row],[date]])</f>
        <v>2017</v>
      </c>
      <c r="AM1290" t="s">
        <v>4061</v>
      </c>
      <c r="AN1290">
        <v>35</v>
      </c>
      <c r="AO1290" t="s">
        <v>3913</v>
      </c>
      <c r="AP1290">
        <f>IF(ufc_fights_2[[#This Row],[winner]]="Red",ufc_fights_2[[#This Row],[r_fighter_id]],ufc_fights_2[[#This Row],[b_fighter_id]])</f>
        <v>2058</v>
      </c>
      <c r="AQ1290" t="str">
        <f>_xlfn.XLOOKUP(ufc_fights_2[[#This Row],[winnerID]],ufc_fighters[id],ufc_fighters[fighter_name],"xxx",0,1)</f>
        <v>Tim Means</v>
      </c>
    </row>
    <row r="1291" spans="1:43">
      <c r="A1291">
        <v>1707</v>
      </c>
      <c r="B1291">
        <v>835</v>
      </c>
      <c r="C1291">
        <f>_xlfn.XLOOKUP(ufc_fights_2[[#This Row],[r_fighter_id]],ufc_fighters[id],ufc_fighters[year],"xxx",0,1)</f>
        <v>1981</v>
      </c>
      <c r="D1291">
        <f>_xlfn.XLOOKUP(ufc_fights_2[[#This Row],[b_fighter_id]],ufc_fighters[id],ufc_fighters[year],"Prázdné",0,1)</f>
        <v>1982</v>
      </c>
      <c r="E1291" s="10">
        <f>YEAR(ufc_fights_2[[#This Row],[date]])-ufc_fights_2[[#This Row],[r_year]]</f>
        <v>33</v>
      </c>
      <c r="F1291" s="10">
        <f>YEAR(ufc_fights_2[[#This Row],[date]])-ufc_fights_2[[#This Row],[b_year]]</f>
        <v>32</v>
      </c>
      <c r="G1291">
        <v>0</v>
      </c>
      <c r="H1291">
        <v>0</v>
      </c>
      <c r="I1291">
        <v>0.52170000000000005</v>
      </c>
      <c r="J1291">
        <v>0.55559999999999998</v>
      </c>
      <c r="K1291">
        <v>0.52170000000000005</v>
      </c>
      <c r="L1291">
        <v>0.68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6.5972222222222224E-4</v>
      </c>
      <c r="T1291" s="2">
        <v>0</v>
      </c>
      <c r="U1291">
        <v>0.47370000000000001</v>
      </c>
      <c r="V1291">
        <v>0.3846</v>
      </c>
      <c r="W1291">
        <v>0</v>
      </c>
      <c r="X1291">
        <v>0.75</v>
      </c>
      <c r="Y1291">
        <v>1</v>
      </c>
      <c r="Z1291">
        <v>0.38890000000000002</v>
      </c>
      <c r="AA1291">
        <v>0.52939999999999998</v>
      </c>
      <c r="AB1291">
        <v>1</v>
      </c>
      <c r="AC1291">
        <v>1</v>
      </c>
      <c r="AD1291">
        <v>0</v>
      </c>
      <c r="AE1291">
        <v>0</v>
      </c>
      <c r="AF1291" t="s">
        <v>4025</v>
      </c>
      <c r="AG1291" s="2">
        <v>2.0486111111111113E-3</v>
      </c>
      <c r="AH1291" t="s">
        <v>3911</v>
      </c>
      <c r="AI1291">
        <v>3</v>
      </c>
      <c r="AJ1291" t="s">
        <v>3946</v>
      </c>
      <c r="AK1291" s="3">
        <v>41643</v>
      </c>
      <c r="AL1291" s="10">
        <f>YEAR(ufc_fights_2[[#This Row],[date]])</f>
        <v>2014</v>
      </c>
      <c r="AM1291" t="s">
        <v>4061</v>
      </c>
      <c r="AN1291">
        <v>114</v>
      </c>
      <c r="AO1291" t="s">
        <v>3913</v>
      </c>
      <c r="AP1291">
        <f>IF(ufc_fights_2[[#This Row],[winner]]="Red",ufc_fights_2[[#This Row],[r_fighter_id]],ufc_fights_2[[#This Row],[b_fighter_id]])</f>
        <v>1707</v>
      </c>
      <c r="AQ1291" t="str">
        <f>_xlfn.XLOOKUP(ufc_fights_2[[#This Row],[winnerID]],ufc_fighters[id],ufc_fighters[fighter_name],"xxx",0,1)</f>
        <v>Kiichi Kunimoto</v>
      </c>
    </row>
    <row r="1292" spans="1:43">
      <c r="A1292">
        <v>84</v>
      </c>
      <c r="B1292">
        <v>2058</v>
      </c>
      <c r="C1292">
        <f>_xlfn.XLOOKUP(ufc_fights_2[[#This Row],[r_fighter_id]],ufc_fighters[id],ufc_fighters[year],"xxx",0,1)</f>
        <v>1983</v>
      </c>
      <c r="D1292">
        <f>_xlfn.XLOOKUP(ufc_fights_2[[#This Row],[b_fighter_id]],ufc_fighters[id],ufc_fighters[year],"Prázdné",0,1)</f>
        <v>1984</v>
      </c>
      <c r="E1292" s="10">
        <f>YEAR(ufc_fights_2[[#This Row],[date]])-ufc_fights_2[[#This Row],[r_year]]</f>
        <v>36</v>
      </c>
      <c r="F1292" s="10">
        <f>YEAR(ufc_fights_2[[#This Row],[date]])-ufc_fights_2[[#This Row],[b_year]]</f>
        <v>35</v>
      </c>
      <c r="G1292">
        <v>0</v>
      </c>
      <c r="H1292">
        <v>1</v>
      </c>
      <c r="I1292">
        <v>0.5</v>
      </c>
      <c r="J1292">
        <v>0.56100000000000005</v>
      </c>
      <c r="K1292">
        <v>0.5</v>
      </c>
      <c r="L1292">
        <v>0.57140000000000002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 s="2">
        <v>0</v>
      </c>
      <c r="T1292" s="2">
        <v>4.861111111111111E-4</v>
      </c>
      <c r="U1292">
        <v>0.35</v>
      </c>
      <c r="V1292">
        <v>0.4516</v>
      </c>
      <c r="W1292">
        <v>1</v>
      </c>
      <c r="X1292">
        <v>1</v>
      </c>
      <c r="Y1292">
        <v>1</v>
      </c>
      <c r="Z1292">
        <v>0.5</v>
      </c>
      <c r="AA1292">
        <v>0.46150000000000002</v>
      </c>
      <c r="AB1292">
        <v>0.5</v>
      </c>
      <c r="AC1292">
        <v>0.66669999999999996</v>
      </c>
      <c r="AD1292">
        <v>0</v>
      </c>
      <c r="AE1292">
        <v>0.75</v>
      </c>
      <c r="AF1292" t="s">
        <v>3933</v>
      </c>
      <c r="AG1292" s="2">
        <v>1.8287037037037037E-3</v>
      </c>
      <c r="AH1292" t="s">
        <v>3911</v>
      </c>
      <c r="AI1292">
        <v>3</v>
      </c>
      <c r="AJ1292" t="s">
        <v>3938</v>
      </c>
      <c r="AK1292" s="3">
        <v>43806</v>
      </c>
      <c r="AL1292" s="10">
        <f>YEAR(ufc_fights_2[[#This Row],[date]])</f>
        <v>2019</v>
      </c>
      <c r="AM1292" t="s">
        <v>4061</v>
      </c>
      <c r="AN1292">
        <v>23</v>
      </c>
      <c r="AO1292" t="s">
        <v>3918</v>
      </c>
      <c r="AP1292">
        <f>IF(ufc_fights_2[[#This Row],[winner]]="Red",ufc_fights_2[[#This Row],[r_fighter_id]],ufc_fights_2[[#This Row],[b_fighter_id]])</f>
        <v>2058</v>
      </c>
      <c r="AQ1292" t="str">
        <f>_xlfn.XLOOKUP(ufc_fights_2[[#This Row],[winnerID]],ufc_fighters[id],ufc_fighters[fighter_name],"xxx",0,1)</f>
        <v>Tim Means</v>
      </c>
    </row>
    <row r="1293" spans="1:43">
      <c r="A1293">
        <v>199</v>
      </c>
      <c r="B1293">
        <v>379</v>
      </c>
      <c r="C1293">
        <f>_xlfn.XLOOKUP(ufc_fights_2[[#This Row],[r_fighter_id]],ufc_fighters[id],ufc_fighters[year],"xxx",0,1)</f>
        <v>1989</v>
      </c>
      <c r="D1293">
        <f>_xlfn.XLOOKUP(ufc_fights_2[[#This Row],[b_fighter_id]],ufc_fighters[id],ufc_fighters[year],"Prázdné",0,1)</f>
        <v>1990</v>
      </c>
      <c r="E1293" s="10">
        <f>YEAR(ufc_fights_2[[#This Row],[date]])-ufc_fights_2[[#This Row],[r_year]]</f>
        <v>30</v>
      </c>
      <c r="F1293" s="10">
        <f>YEAR(ufc_fights_2[[#This Row],[date]])-ufc_fights_2[[#This Row],[b_year]]</f>
        <v>29</v>
      </c>
      <c r="G1293">
        <v>0</v>
      </c>
      <c r="H1293">
        <v>1</v>
      </c>
      <c r="I1293">
        <v>0.46529999999999999</v>
      </c>
      <c r="J1293">
        <v>0.58550000000000002</v>
      </c>
      <c r="K1293">
        <v>0.68540000000000001</v>
      </c>
      <c r="L1293">
        <v>0.59089999999999998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6.8287037037037036E-4</v>
      </c>
      <c r="T1293" s="2">
        <v>1.8287037037037037E-3</v>
      </c>
      <c r="U1293">
        <v>0.2727</v>
      </c>
      <c r="V1293">
        <v>0.4536</v>
      </c>
      <c r="W1293">
        <v>0.6875</v>
      </c>
      <c r="X1293">
        <v>0.7</v>
      </c>
      <c r="Y1293">
        <v>1</v>
      </c>
      <c r="Z1293">
        <v>0.37659999999999999</v>
      </c>
      <c r="AA1293">
        <v>0.49580000000000002</v>
      </c>
      <c r="AB1293">
        <v>0.75</v>
      </c>
      <c r="AC1293">
        <v>0.90910000000000002</v>
      </c>
      <c r="AD1293">
        <v>0.75</v>
      </c>
      <c r="AE1293">
        <v>0</v>
      </c>
      <c r="AF1293" t="s">
        <v>3910</v>
      </c>
      <c r="AG1293" s="2">
        <v>2.0138888888888888E-3</v>
      </c>
      <c r="AH1293" t="s">
        <v>3911</v>
      </c>
      <c r="AI1293">
        <v>3</v>
      </c>
      <c r="AJ1293" t="s">
        <v>3928</v>
      </c>
      <c r="AK1293" s="3">
        <v>43638</v>
      </c>
      <c r="AL1293" s="10">
        <f>YEAR(ufc_fights_2[[#This Row],[date]])</f>
        <v>2019</v>
      </c>
      <c r="AM1293" t="s">
        <v>4061</v>
      </c>
      <c r="AN1293">
        <v>106</v>
      </c>
      <c r="AO1293" t="s">
        <v>3918</v>
      </c>
      <c r="AP1293">
        <f>IF(ufc_fights_2[[#This Row],[winner]]="Red",ufc_fights_2[[#This Row],[r_fighter_id]],ufc_fights_2[[#This Row],[b_fighter_id]])</f>
        <v>379</v>
      </c>
      <c r="AQ1293" t="str">
        <f>_xlfn.XLOOKUP(ufc_fights_2[[#This Row],[winnerID]],ufc_fighters[id],ufc_fighters[fighter_name],"xxx",0,1)</f>
        <v>Randy Brown</v>
      </c>
    </row>
    <row r="1294" spans="1:43">
      <c r="A1294">
        <v>2168</v>
      </c>
      <c r="B1294">
        <v>379</v>
      </c>
      <c r="C1294">
        <f>_xlfn.XLOOKUP(ufc_fights_2[[#This Row],[r_fighter_id]],ufc_fighters[id],ufc_fighters[year],"xxx",0,1)</f>
        <v>1985</v>
      </c>
      <c r="D1294">
        <f>_xlfn.XLOOKUP(ufc_fights_2[[#This Row],[b_fighter_id]],ufc_fighters[id],ufc_fighters[year],"Prázdné",0,1)</f>
        <v>1990</v>
      </c>
      <c r="E1294" s="10">
        <f>YEAR(ufc_fights_2[[#This Row],[date]])-ufc_fights_2[[#This Row],[r_year]]</f>
        <v>31</v>
      </c>
      <c r="F1294" s="10">
        <f>YEAR(ufc_fights_2[[#This Row],[date]])-ufc_fights_2[[#This Row],[b_year]]</f>
        <v>26</v>
      </c>
      <c r="G1294">
        <v>0</v>
      </c>
      <c r="H1294">
        <v>0</v>
      </c>
      <c r="I1294">
        <v>0.51219999999999999</v>
      </c>
      <c r="J1294">
        <v>0.4</v>
      </c>
      <c r="K1294">
        <v>0.68969999999999998</v>
      </c>
      <c r="L1294">
        <v>0.5</v>
      </c>
      <c r="M1294">
        <v>0.25</v>
      </c>
      <c r="N1294">
        <v>0.33329999999999999</v>
      </c>
      <c r="O1294">
        <v>0</v>
      </c>
      <c r="P1294">
        <v>1</v>
      </c>
      <c r="Q1294">
        <v>0</v>
      </c>
      <c r="R1294">
        <v>0</v>
      </c>
      <c r="S1294" s="2">
        <v>3.6342592592592594E-3</v>
      </c>
      <c r="T1294" s="2">
        <v>1.6435185185185185E-3</v>
      </c>
      <c r="U1294">
        <v>0.44</v>
      </c>
      <c r="V1294">
        <v>0.33329999999999999</v>
      </c>
      <c r="W1294">
        <v>0.2</v>
      </c>
      <c r="X1294">
        <v>0.81820000000000004</v>
      </c>
      <c r="Y1294">
        <v>1</v>
      </c>
      <c r="Z1294">
        <v>0.34620000000000001</v>
      </c>
      <c r="AA1294">
        <v>0.30430000000000001</v>
      </c>
      <c r="AB1294">
        <v>0.88890000000000002</v>
      </c>
      <c r="AC1294">
        <v>0.66669999999999996</v>
      </c>
      <c r="AD1294">
        <v>0.66669999999999996</v>
      </c>
      <c r="AE1294">
        <v>1</v>
      </c>
      <c r="AF1294" t="s">
        <v>3933</v>
      </c>
      <c r="AG1294" s="2">
        <v>2.0833333333333335E-4</v>
      </c>
      <c r="AH1294" t="s">
        <v>3911</v>
      </c>
      <c r="AI1294">
        <v>3</v>
      </c>
      <c r="AJ1294" t="s">
        <v>3923</v>
      </c>
      <c r="AK1294" s="3">
        <v>42630</v>
      </c>
      <c r="AL1294" s="10">
        <f>YEAR(ufc_fights_2[[#This Row],[date]])</f>
        <v>2016</v>
      </c>
      <c r="AM1294" t="s">
        <v>4061</v>
      </c>
      <c r="AN1294">
        <v>88</v>
      </c>
      <c r="AO1294" t="s">
        <v>3918</v>
      </c>
      <c r="AP1294">
        <f>IF(ufc_fights_2[[#This Row],[winner]]="Red",ufc_fights_2[[#This Row],[r_fighter_id]],ufc_fights_2[[#This Row],[b_fighter_id]])</f>
        <v>379</v>
      </c>
      <c r="AQ1294" t="str">
        <f>_xlfn.XLOOKUP(ufc_fights_2[[#This Row],[winnerID]],ufc_fighters[id],ufc_fighters[fighter_name],"xxx",0,1)</f>
        <v>Randy Brown</v>
      </c>
    </row>
    <row r="1295" spans="1:43">
      <c r="A1295">
        <v>379</v>
      </c>
      <c r="B1295">
        <v>1050</v>
      </c>
      <c r="C1295">
        <f>_xlfn.XLOOKUP(ufc_fights_2[[#This Row],[r_fighter_id]],ufc_fighters[id],ufc_fighters[year],"xxx",0,1)</f>
        <v>1990</v>
      </c>
      <c r="D1295">
        <f>_xlfn.XLOOKUP(ufc_fights_2[[#This Row],[b_fighter_id]],ufc_fighters[id],ufc_fighters[year],"Prázdné",0,1)</f>
        <v>1992</v>
      </c>
      <c r="E1295" s="10">
        <f>YEAR(ufc_fights_2[[#This Row],[date]])-ufc_fights_2[[#This Row],[r_year]]</f>
        <v>27</v>
      </c>
      <c r="F1295" s="10">
        <f>YEAR(ufc_fights_2[[#This Row],[date]])-ufc_fights_2[[#This Row],[b_year]]</f>
        <v>25</v>
      </c>
      <c r="G1295">
        <v>0</v>
      </c>
      <c r="H1295">
        <v>0</v>
      </c>
      <c r="I1295">
        <v>0.5857</v>
      </c>
      <c r="J1295">
        <v>0.4375</v>
      </c>
      <c r="K1295">
        <v>0.60609999999999997</v>
      </c>
      <c r="L1295">
        <v>0.77029999999999998</v>
      </c>
      <c r="M1295">
        <v>1</v>
      </c>
      <c r="N1295">
        <v>0</v>
      </c>
      <c r="O1295">
        <v>0</v>
      </c>
      <c r="P1295">
        <v>2</v>
      </c>
      <c r="Q1295">
        <v>0</v>
      </c>
      <c r="R1295">
        <v>1</v>
      </c>
      <c r="S1295" s="2">
        <v>6.1111111111111114E-3</v>
      </c>
      <c r="T1295" s="2">
        <v>3.0671296296296297E-3</v>
      </c>
      <c r="U1295">
        <v>0.54690000000000005</v>
      </c>
      <c r="V1295">
        <v>0.4375</v>
      </c>
      <c r="W1295">
        <v>1</v>
      </c>
      <c r="X1295">
        <v>1</v>
      </c>
      <c r="Y1295">
        <v>0</v>
      </c>
      <c r="Z1295">
        <v>0.31819999999999998</v>
      </c>
      <c r="AA1295">
        <v>0.2727</v>
      </c>
      <c r="AB1295">
        <v>0.8</v>
      </c>
      <c r="AC1295">
        <v>0</v>
      </c>
      <c r="AD1295">
        <v>0.69769999999999999</v>
      </c>
      <c r="AE1295">
        <v>0.8</v>
      </c>
      <c r="AF1295" t="s">
        <v>3915</v>
      </c>
      <c r="AG1295" s="2">
        <v>3.472222222222222E-3</v>
      </c>
      <c r="AH1295" t="s">
        <v>3911</v>
      </c>
      <c r="AI1295">
        <v>3</v>
      </c>
      <c r="AJ1295" t="s">
        <v>3941</v>
      </c>
      <c r="AK1295" s="3">
        <v>43043</v>
      </c>
      <c r="AL1295" s="10">
        <f>YEAR(ufc_fights_2[[#This Row],[date]])</f>
        <v>2017</v>
      </c>
      <c r="AM1295" t="s">
        <v>4061</v>
      </c>
      <c r="AN1295">
        <v>18</v>
      </c>
      <c r="AO1295" t="s">
        <v>3913</v>
      </c>
      <c r="AP1295">
        <f>IF(ufc_fights_2[[#This Row],[winner]]="Red",ufc_fights_2[[#This Row],[r_fighter_id]],ufc_fights_2[[#This Row],[b_fighter_id]])</f>
        <v>379</v>
      </c>
      <c r="AQ1295" t="str">
        <f>_xlfn.XLOOKUP(ufc_fights_2[[#This Row],[winnerID]],ufc_fighters[id],ufc_fighters[fighter_name],"xxx",0,1)</f>
        <v>Randy Brown</v>
      </c>
    </row>
    <row r="1296" spans="1:43">
      <c r="A1296">
        <v>379</v>
      </c>
      <c r="B1296">
        <v>448</v>
      </c>
      <c r="C1296">
        <f>_xlfn.XLOOKUP(ufc_fights_2[[#This Row],[r_fighter_id]],ufc_fighters[id],ufc_fighters[year],"xxx",0,1)</f>
        <v>1990</v>
      </c>
      <c r="D1296">
        <f>_xlfn.XLOOKUP(ufc_fights_2[[#This Row],[b_fighter_id]],ufc_fighters[id],ufc_fighters[year],"Prázdné",0,1)</f>
        <v>1991</v>
      </c>
      <c r="E1296" s="10">
        <f>YEAR(ufc_fights_2[[#This Row],[date]])-ufc_fights_2[[#This Row],[r_year]]</f>
        <v>26</v>
      </c>
      <c r="F1296" s="10">
        <f>YEAR(ufc_fights_2[[#This Row],[date]])-ufc_fights_2[[#This Row],[b_year]]</f>
        <v>25</v>
      </c>
      <c r="G1296">
        <v>1</v>
      </c>
      <c r="H1296">
        <v>0</v>
      </c>
      <c r="I1296">
        <v>0.51219999999999999</v>
      </c>
      <c r="J1296">
        <v>0.31430000000000002</v>
      </c>
      <c r="K1296">
        <v>0.55559999999999998</v>
      </c>
      <c r="L1296">
        <v>0.35139999999999999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 s="2">
        <v>2.7314814814814814E-3</v>
      </c>
      <c r="T1296" s="2">
        <v>3.4722222222222224E-4</v>
      </c>
      <c r="U1296">
        <v>0.44119999999999998</v>
      </c>
      <c r="V1296">
        <v>0.125</v>
      </c>
      <c r="W1296">
        <v>0.75</v>
      </c>
      <c r="X1296">
        <v>1</v>
      </c>
      <c r="Y1296">
        <v>0.72729999999999995</v>
      </c>
      <c r="Z1296">
        <v>0.33329999999999999</v>
      </c>
      <c r="AA1296">
        <v>0.3226</v>
      </c>
      <c r="AB1296">
        <v>1</v>
      </c>
      <c r="AC1296">
        <v>0</v>
      </c>
      <c r="AD1296">
        <v>0.7</v>
      </c>
      <c r="AE1296">
        <v>1</v>
      </c>
      <c r="AF1296" t="s">
        <v>3910</v>
      </c>
      <c r="AG1296" s="2">
        <v>9.837962962962962E-4</v>
      </c>
      <c r="AH1296" t="s">
        <v>3911</v>
      </c>
      <c r="AI1296">
        <v>3</v>
      </c>
      <c r="AJ1296" t="s">
        <v>3925</v>
      </c>
      <c r="AK1296" s="3">
        <v>42713</v>
      </c>
      <c r="AL1296" s="10">
        <f>YEAR(ufc_fights_2[[#This Row],[date]])</f>
        <v>2016</v>
      </c>
      <c r="AM1296" t="s">
        <v>4061</v>
      </c>
      <c r="AN1296">
        <v>12</v>
      </c>
      <c r="AO1296" t="s">
        <v>3913</v>
      </c>
      <c r="AP1296">
        <f>IF(ufc_fights_2[[#This Row],[winner]]="Red",ufc_fights_2[[#This Row],[r_fighter_id]],ufc_fights_2[[#This Row],[b_fighter_id]])</f>
        <v>379</v>
      </c>
      <c r="AQ1296" t="str">
        <f>_xlfn.XLOOKUP(ufc_fights_2[[#This Row],[winnerID]],ufc_fighters[id],ufc_fighters[fighter_name],"xxx",0,1)</f>
        <v>Randy Brown</v>
      </c>
    </row>
    <row r="1297" spans="1:43">
      <c r="A1297">
        <v>842</v>
      </c>
      <c r="B1297">
        <v>379</v>
      </c>
      <c r="C1297">
        <f>_xlfn.XLOOKUP(ufc_fights_2[[#This Row],[r_fighter_id]],ufc_fighters[id],ufc_fighters[year],"xxx",0,1)</f>
        <v>1989</v>
      </c>
      <c r="D1297">
        <f>_xlfn.XLOOKUP(ufc_fights_2[[#This Row],[b_fighter_id]],ufc_fighters[id],ufc_fighters[year],"Prázdné",0,1)</f>
        <v>1990</v>
      </c>
      <c r="E1297" s="10">
        <f>YEAR(ufc_fights_2[[#This Row],[date]])-ufc_fights_2[[#This Row],[r_year]]</f>
        <v>27</v>
      </c>
      <c r="F1297" s="10">
        <f>YEAR(ufc_fights_2[[#This Row],[date]])-ufc_fights_2[[#This Row],[b_year]]</f>
        <v>26</v>
      </c>
      <c r="G1297">
        <v>0</v>
      </c>
      <c r="H1297">
        <v>0</v>
      </c>
      <c r="I1297">
        <v>0.47420000000000001</v>
      </c>
      <c r="J1297">
        <v>0.44440000000000002</v>
      </c>
      <c r="K1297">
        <v>0.495</v>
      </c>
      <c r="L1297">
        <v>0.5</v>
      </c>
      <c r="M1297">
        <v>0.125</v>
      </c>
      <c r="N1297">
        <v>0.25</v>
      </c>
      <c r="O1297">
        <v>0</v>
      </c>
      <c r="P1297">
        <v>1</v>
      </c>
      <c r="Q1297">
        <v>0</v>
      </c>
      <c r="R1297">
        <v>0</v>
      </c>
      <c r="S1297" s="2">
        <v>1.9907407407407408E-3</v>
      </c>
      <c r="T1297" s="2">
        <v>2.4189814814814816E-3</v>
      </c>
      <c r="U1297">
        <v>0.2581</v>
      </c>
      <c r="V1297">
        <v>0.36899999999999999</v>
      </c>
      <c r="W1297">
        <v>0.63639999999999997</v>
      </c>
      <c r="X1297">
        <v>0.95830000000000004</v>
      </c>
      <c r="Y1297">
        <v>0.58330000000000004</v>
      </c>
      <c r="Z1297">
        <v>0.4304</v>
      </c>
      <c r="AA1297">
        <v>0.29870000000000002</v>
      </c>
      <c r="AB1297">
        <v>0.66669999999999996</v>
      </c>
      <c r="AC1297">
        <v>0.79310000000000003</v>
      </c>
      <c r="AD1297">
        <v>0</v>
      </c>
      <c r="AE1297">
        <v>1</v>
      </c>
      <c r="AF1297" t="s">
        <v>3915</v>
      </c>
      <c r="AG1297" s="2">
        <v>3.472222222222222E-3</v>
      </c>
      <c r="AH1297" t="s">
        <v>3911</v>
      </c>
      <c r="AI1297">
        <v>3</v>
      </c>
      <c r="AJ1297" t="s">
        <v>3962</v>
      </c>
      <c r="AK1297" s="3">
        <v>42399</v>
      </c>
      <c r="AL1297" s="10">
        <f>YEAR(ufc_fights_2[[#This Row],[date]])</f>
        <v>2016</v>
      </c>
      <c r="AM1297" t="s">
        <v>4061</v>
      </c>
      <c r="AN1297">
        <v>9</v>
      </c>
      <c r="AO1297" t="s">
        <v>3918</v>
      </c>
      <c r="AP1297">
        <f>IF(ufc_fights_2[[#This Row],[winner]]="Red",ufc_fights_2[[#This Row],[r_fighter_id]],ufc_fights_2[[#This Row],[b_fighter_id]])</f>
        <v>379</v>
      </c>
      <c r="AQ1297" t="str">
        <f>_xlfn.XLOOKUP(ufc_fights_2[[#This Row],[winnerID]],ufc_fighters[id],ufc_fighters[fighter_name],"xxx",0,1)</f>
        <v>Randy Brown</v>
      </c>
    </row>
    <row r="1298" spans="1:43">
      <c r="A1298">
        <v>86</v>
      </c>
      <c r="B1298">
        <v>379</v>
      </c>
      <c r="C1298">
        <f>_xlfn.XLOOKUP(ufc_fights_2[[#This Row],[r_fighter_id]],ufc_fighters[id],ufc_fighters[year],"xxx",0,1)</f>
        <v>1991</v>
      </c>
      <c r="D1298">
        <f>_xlfn.XLOOKUP(ufc_fights_2[[#This Row],[b_fighter_id]],ufc_fighters[id],ufc_fighters[year],"Prázdné",0,1)</f>
        <v>1990</v>
      </c>
      <c r="E1298" s="10">
        <f>YEAR(ufc_fights_2[[#This Row],[date]])-ufc_fights_2[[#This Row],[r_year]]</f>
        <v>28</v>
      </c>
      <c r="F1298" s="10">
        <f>YEAR(ufc_fights_2[[#This Row],[date]])-ufc_fights_2[[#This Row],[b_year]]</f>
        <v>29</v>
      </c>
      <c r="G1298">
        <v>0</v>
      </c>
      <c r="H1298">
        <v>0</v>
      </c>
      <c r="I1298">
        <v>0.2727</v>
      </c>
      <c r="J1298">
        <v>0.5333</v>
      </c>
      <c r="K1298">
        <v>0.44440000000000002</v>
      </c>
      <c r="L1298">
        <v>0.63160000000000005</v>
      </c>
      <c r="M1298">
        <v>1</v>
      </c>
      <c r="N1298">
        <v>1</v>
      </c>
      <c r="O1298">
        <v>2</v>
      </c>
      <c r="P1298">
        <v>1</v>
      </c>
      <c r="Q1298">
        <v>0</v>
      </c>
      <c r="R1298">
        <v>1</v>
      </c>
      <c r="S1298" s="2">
        <v>2.9861111111111113E-3</v>
      </c>
      <c r="T1298" s="2">
        <v>8.3333333333333339E-4</v>
      </c>
      <c r="U1298">
        <v>0.125</v>
      </c>
      <c r="V1298">
        <v>0.4783</v>
      </c>
      <c r="W1298">
        <v>0</v>
      </c>
      <c r="X1298">
        <v>0.66669999999999996</v>
      </c>
      <c r="Y1298">
        <v>0.66669999999999996</v>
      </c>
      <c r="Z1298">
        <v>0.1111</v>
      </c>
      <c r="AA1298">
        <v>0.5</v>
      </c>
      <c r="AB1298">
        <v>0</v>
      </c>
      <c r="AC1298">
        <v>0.6</v>
      </c>
      <c r="AD1298">
        <v>1</v>
      </c>
      <c r="AE1298">
        <v>0.57140000000000002</v>
      </c>
      <c r="AF1298" t="s">
        <v>3933</v>
      </c>
      <c r="AG1298" s="2">
        <v>9.4907407407407408E-4</v>
      </c>
      <c r="AH1298" t="s">
        <v>3911</v>
      </c>
      <c r="AI1298">
        <v>3</v>
      </c>
      <c r="AJ1298" t="s">
        <v>3919</v>
      </c>
      <c r="AK1298" s="3">
        <v>43785</v>
      </c>
      <c r="AL1298" s="10">
        <f>YEAR(ufc_fights_2[[#This Row],[date]])</f>
        <v>2019</v>
      </c>
      <c r="AM1298" t="s">
        <v>4061</v>
      </c>
      <c r="AN1298">
        <v>6</v>
      </c>
      <c r="AO1298" t="s">
        <v>3918</v>
      </c>
      <c r="AP1298">
        <f>IF(ufc_fights_2[[#This Row],[winner]]="Red",ufc_fights_2[[#This Row],[r_fighter_id]],ufc_fights_2[[#This Row],[b_fighter_id]])</f>
        <v>379</v>
      </c>
      <c r="AQ1298" t="str">
        <f>_xlfn.XLOOKUP(ufc_fights_2[[#This Row],[winnerID]],ufc_fighters[id],ufc_fighters[fighter_name],"xxx",0,1)</f>
        <v>Randy Brown</v>
      </c>
    </row>
    <row r="1299" spans="1:43">
      <c r="A1299">
        <v>3162</v>
      </c>
      <c r="B1299">
        <v>2058</v>
      </c>
      <c r="C1299">
        <f>_xlfn.XLOOKUP(ufc_fights_2[[#This Row],[r_fighter_id]],ufc_fighters[id],ufc_fighters[year],"xxx",0,1)</f>
        <v>1981</v>
      </c>
      <c r="D1299">
        <f>_xlfn.XLOOKUP(ufc_fights_2[[#This Row],[b_fighter_id]],ufc_fighters[id],ufc_fighters[year],"Prázdné",0,1)</f>
        <v>1984</v>
      </c>
      <c r="E1299" s="10">
        <f>YEAR(ufc_fights_2[[#This Row],[date]])-ufc_fights_2[[#This Row],[r_year]]</f>
        <v>34</v>
      </c>
      <c r="F1299" s="10">
        <f>YEAR(ufc_fights_2[[#This Row],[date]])-ufc_fights_2[[#This Row],[b_year]]</f>
        <v>31</v>
      </c>
      <c r="G1299">
        <v>0</v>
      </c>
      <c r="H1299">
        <v>1</v>
      </c>
      <c r="I1299">
        <v>0.23780000000000001</v>
      </c>
      <c r="J1299">
        <v>0.36919999999999997</v>
      </c>
      <c r="K1299">
        <v>0.25440000000000002</v>
      </c>
      <c r="L1299">
        <v>0.45700000000000002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 s="2">
        <v>3.1250000000000001E-4</v>
      </c>
      <c r="T1299" s="2">
        <v>2.6157407407407405E-3</v>
      </c>
      <c r="U1299">
        <v>0.20150000000000001</v>
      </c>
      <c r="V1299">
        <v>0.31459999999999999</v>
      </c>
      <c r="W1299">
        <v>0.36</v>
      </c>
      <c r="X1299">
        <v>0.6</v>
      </c>
      <c r="Y1299">
        <v>0.88890000000000002</v>
      </c>
      <c r="Z1299">
        <v>0.22220000000000001</v>
      </c>
      <c r="AA1299">
        <v>0.3</v>
      </c>
      <c r="AB1299">
        <v>0.45450000000000002</v>
      </c>
      <c r="AC1299">
        <v>0.64290000000000003</v>
      </c>
      <c r="AD1299">
        <v>0</v>
      </c>
      <c r="AE1299">
        <v>0.5625</v>
      </c>
      <c r="AF1299" t="s">
        <v>3933</v>
      </c>
      <c r="AG1299" s="2">
        <v>2.5578703703703705E-3</v>
      </c>
      <c r="AH1299" t="s">
        <v>3911</v>
      </c>
      <c r="AI1299">
        <v>3</v>
      </c>
      <c r="AJ1299" t="s">
        <v>3938</v>
      </c>
      <c r="AK1299" s="3">
        <v>42112</v>
      </c>
      <c r="AL1299" s="10">
        <f>YEAR(ufc_fights_2[[#This Row],[date]])</f>
        <v>2015</v>
      </c>
      <c r="AM1299" t="s">
        <v>4061</v>
      </c>
      <c r="AN1299">
        <v>9</v>
      </c>
      <c r="AO1299" t="s">
        <v>3918</v>
      </c>
      <c r="AP1299">
        <f>IF(ufc_fights_2[[#This Row],[winner]]="Red",ufc_fights_2[[#This Row],[r_fighter_id]],ufc_fights_2[[#This Row],[b_fighter_id]])</f>
        <v>2058</v>
      </c>
      <c r="AQ1299" t="str">
        <f>_xlfn.XLOOKUP(ufc_fights_2[[#This Row],[winnerID]],ufc_fighters[id],ufc_fighters[fighter_name],"xxx",0,1)</f>
        <v>Tim Means</v>
      </c>
    </row>
    <row r="1300" spans="1:43">
      <c r="A1300">
        <v>3553</v>
      </c>
      <c r="B1300">
        <v>1243</v>
      </c>
      <c r="C1300">
        <f>_xlfn.XLOOKUP(ufc_fights_2[[#This Row],[r_fighter_id]],ufc_fighters[id],ufc_fighters[year],"xxx",0,1)</f>
        <v>1974</v>
      </c>
      <c r="D1300">
        <f>_xlfn.XLOOKUP(ufc_fights_2[[#This Row],[b_fighter_id]],ufc_fighters[id],ufc_fighters[year],"Prázdné",0,1)</f>
        <v>1974</v>
      </c>
      <c r="E1300" s="10">
        <f>YEAR(ufc_fights_2[[#This Row],[date]])-ufc_fights_2[[#This Row],[r_year]]</f>
        <v>36</v>
      </c>
      <c r="F1300" s="10">
        <f>YEAR(ufc_fights_2[[#This Row],[date]])-ufc_fights_2[[#This Row],[b_year]]</f>
        <v>36</v>
      </c>
      <c r="G1300">
        <v>0</v>
      </c>
      <c r="H1300">
        <v>0</v>
      </c>
      <c r="I1300">
        <v>0.30430000000000001</v>
      </c>
      <c r="J1300">
        <v>0.74680000000000002</v>
      </c>
      <c r="K1300">
        <v>0.42859999999999998</v>
      </c>
      <c r="L1300">
        <v>0.86580000000000001</v>
      </c>
      <c r="M1300">
        <v>0.16669999999999999</v>
      </c>
      <c r="N1300">
        <v>1</v>
      </c>
      <c r="O1300">
        <v>2</v>
      </c>
      <c r="P1300">
        <v>2</v>
      </c>
      <c r="Q1300">
        <v>1</v>
      </c>
      <c r="R1300">
        <v>1</v>
      </c>
      <c r="S1300" s="2">
        <v>3.4837962962962965E-3</v>
      </c>
      <c r="T1300" s="2">
        <v>5.0810185185185186E-3</v>
      </c>
      <c r="U1300">
        <v>0.31580000000000003</v>
      </c>
      <c r="V1300">
        <v>0.6825</v>
      </c>
      <c r="W1300">
        <v>0.25</v>
      </c>
      <c r="X1300">
        <v>0</v>
      </c>
      <c r="Y1300">
        <v>1</v>
      </c>
      <c r="Z1300">
        <v>0.15790000000000001</v>
      </c>
      <c r="AA1300">
        <v>0.31030000000000002</v>
      </c>
      <c r="AB1300">
        <v>1</v>
      </c>
      <c r="AC1300">
        <v>1</v>
      </c>
      <c r="AD1300">
        <v>1</v>
      </c>
      <c r="AE1300">
        <v>1</v>
      </c>
      <c r="AF1300" t="s">
        <v>3915</v>
      </c>
      <c r="AG1300" s="2">
        <v>3.472222222222222E-3</v>
      </c>
      <c r="AH1300" t="s">
        <v>3911</v>
      </c>
      <c r="AI1300">
        <v>3</v>
      </c>
      <c r="AJ1300" t="s">
        <v>3987</v>
      </c>
      <c r="AK1300" s="3">
        <v>40306</v>
      </c>
      <c r="AL1300" s="10">
        <f>YEAR(ufc_fights_2[[#This Row],[date]])</f>
        <v>2010</v>
      </c>
      <c r="AM1300" t="s">
        <v>4061</v>
      </c>
      <c r="AN1300">
        <v>92</v>
      </c>
      <c r="AO1300" t="s">
        <v>3918</v>
      </c>
      <c r="AP1300">
        <f>IF(ufc_fights_2[[#This Row],[winner]]="Red",ufc_fights_2[[#This Row],[r_fighter_id]],ufc_fights_2[[#This Row],[b_fighter_id]])</f>
        <v>1243</v>
      </c>
      <c r="AQ1300" t="str">
        <f>_xlfn.XLOOKUP(ufc_fights_2[[#This Row],[winnerID]],ufc_fighters[id],ufc_fighters[fighter_name],"xxx",0,1)</f>
        <v>Mike Guymon</v>
      </c>
    </row>
    <row r="1301" spans="1:43">
      <c r="A1301">
        <v>3571</v>
      </c>
      <c r="B1301">
        <v>2109</v>
      </c>
      <c r="C1301">
        <f>_xlfn.XLOOKUP(ufc_fights_2[[#This Row],[r_fighter_id]],ufc_fighters[id],ufc_fighters[year],"xxx",0,1)</f>
        <v>1986</v>
      </c>
      <c r="D1301">
        <f>_xlfn.XLOOKUP(ufc_fights_2[[#This Row],[b_fighter_id]],ufc_fighters[id],ufc_fighters[year],"Prázdné",0,1)</f>
        <v>1987</v>
      </c>
      <c r="E1301" s="10">
        <f>YEAR(ufc_fights_2[[#This Row],[date]])-ufc_fights_2[[#This Row],[r_year]]</f>
        <v>33</v>
      </c>
      <c r="F1301" s="10">
        <f>YEAR(ufc_fights_2[[#This Row],[date]])-ufc_fights_2[[#This Row],[b_year]]</f>
        <v>32</v>
      </c>
      <c r="G1301">
        <v>0</v>
      </c>
      <c r="H1301">
        <v>0</v>
      </c>
      <c r="I1301">
        <v>0.66669999999999996</v>
      </c>
      <c r="J1301">
        <v>0</v>
      </c>
      <c r="K1301">
        <v>0.76919999999999999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 s="2">
        <v>1.4814814814814814E-3</v>
      </c>
      <c r="T1301" s="2">
        <v>0</v>
      </c>
      <c r="U1301">
        <v>0.66669999999999996</v>
      </c>
      <c r="V1301">
        <v>0</v>
      </c>
      <c r="W1301">
        <v>1</v>
      </c>
      <c r="X1301">
        <v>0.5</v>
      </c>
      <c r="Y1301">
        <v>0</v>
      </c>
      <c r="Z1301">
        <v>0.75</v>
      </c>
      <c r="AA1301">
        <v>0</v>
      </c>
      <c r="AB1301">
        <v>0</v>
      </c>
      <c r="AC1301">
        <v>0</v>
      </c>
      <c r="AD1301">
        <v>0.6</v>
      </c>
      <c r="AE1301">
        <v>0</v>
      </c>
      <c r="AF1301" t="s">
        <v>3933</v>
      </c>
      <c r="AG1301" s="2">
        <v>1.7939814814814815E-3</v>
      </c>
      <c r="AH1301" t="s">
        <v>3911</v>
      </c>
      <c r="AI1301">
        <v>3</v>
      </c>
      <c r="AJ1301" t="s">
        <v>3964</v>
      </c>
      <c r="AK1301" s="3">
        <v>43533</v>
      </c>
      <c r="AL1301" s="10">
        <f>YEAR(ufc_fights_2[[#This Row],[date]])</f>
        <v>2019</v>
      </c>
      <c r="AM1301" t="s">
        <v>4061</v>
      </c>
      <c r="AN1301">
        <v>22</v>
      </c>
      <c r="AO1301" t="s">
        <v>3913</v>
      </c>
      <c r="AP1301">
        <f>IF(ufc_fights_2[[#This Row],[winner]]="Red",ufc_fights_2[[#This Row],[r_fighter_id]],ufc_fights_2[[#This Row],[b_fighter_id]])</f>
        <v>3571</v>
      </c>
      <c r="AQ1301" t="str">
        <f>_xlfn.XLOOKUP(ufc_fights_2[[#This Row],[winnerID]],ufc_fighters[id],ufc_fighters[fighter_name],"xxx",0,1)</f>
        <v>Elizeu Zaleski dos Santos</v>
      </c>
    </row>
    <row r="1302" spans="1:43">
      <c r="A1302">
        <v>3571</v>
      </c>
      <c r="B1302">
        <v>28</v>
      </c>
      <c r="C1302">
        <f>_xlfn.XLOOKUP(ufc_fights_2[[#This Row],[r_fighter_id]],ufc_fighters[id],ufc_fighters[year],"xxx",0,1)</f>
        <v>1986</v>
      </c>
      <c r="D1302">
        <f>_xlfn.XLOOKUP(ufc_fights_2[[#This Row],[b_fighter_id]],ufc_fighters[id],ufc_fighters[year],"Prázdné",0,1)</f>
        <v>1987</v>
      </c>
      <c r="E1302" s="10">
        <f>YEAR(ufc_fights_2[[#This Row],[date]])-ufc_fights_2[[#This Row],[r_year]]</f>
        <v>30</v>
      </c>
      <c r="F1302" s="10">
        <f>YEAR(ufc_fights_2[[#This Row],[date]])-ufc_fights_2[[#This Row],[b_year]]</f>
        <v>29</v>
      </c>
      <c r="G1302">
        <v>0</v>
      </c>
      <c r="H1302">
        <v>0</v>
      </c>
      <c r="I1302">
        <v>0.49320000000000003</v>
      </c>
      <c r="J1302">
        <v>0.34289999999999998</v>
      </c>
      <c r="K1302">
        <v>0.51319999999999999</v>
      </c>
      <c r="L1302">
        <v>0.44190000000000002</v>
      </c>
      <c r="M1302">
        <v>0</v>
      </c>
      <c r="N1302">
        <v>0.42859999999999998</v>
      </c>
      <c r="O1302">
        <v>1</v>
      </c>
      <c r="P1302">
        <v>1</v>
      </c>
      <c r="Q1302">
        <v>1</v>
      </c>
      <c r="R1302">
        <v>0</v>
      </c>
      <c r="S1302" s="2">
        <v>1.9791666666666668E-3</v>
      </c>
      <c r="T1302" s="2">
        <v>9.1435185185185185E-4</v>
      </c>
      <c r="U1302">
        <v>0.42020000000000002</v>
      </c>
      <c r="V1302">
        <v>0.31109999999999999</v>
      </c>
      <c r="W1302">
        <v>0.78259999999999996</v>
      </c>
      <c r="X1302">
        <v>1</v>
      </c>
      <c r="Y1302">
        <v>0.5</v>
      </c>
      <c r="Z1302">
        <v>0.35</v>
      </c>
      <c r="AA1302">
        <v>0.25580000000000003</v>
      </c>
      <c r="AB1302">
        <v>0.8</v>
      </c>
      <c r="AC1302">
        <v>0.78569999999999995</v>
      </c>
      <c r="AD1302">
        <v>1</v>
      </c>
      <c r="AE1302">
        <v>0.6</v>
      </c>
      <c r="AF1302" t="s">
        <v>3910</v>
      </c>
      <c r="AG1302" s="2">
        <v>2.1180555555555558E-3</v>
      </c>
      <c r="AH1302" t="s">
        <v>3911</v>
      </c>
      <c r="AI1302">
        <v>3</v>
      </c>
      <c r="AJ1302" t="s">
        <v>3928</v>
      </c>
      <c r="AK1302" s="3">
        <v>42476</v>
      </c>
      <c r="AL1302" s="10">
        <f>YEAR(ufc_fights_2[[#This Row],[date]])</f>
        <v>2016</v>
      </c>
      <c r="AM1302" t="s">
        <v>4061</v>
      </c>
      <c r="AN1302">
        <v>10</v>
      </c>
      <c r="AO1302" t="s">
        <v>3913</v>
      </c>
      <c r="AP1302">
        <f>IF(ufc_fights_2[[#This Row],[winner]]="Red",ufc_fights_2[[#This Row],[r_fighter_id]],ufc_fights_2[[#This Row],[b_fighter_id]])</f>
        <v>3571</v>
      </c>
      <c r="AQ1302" t="str">
        <f>_xlfn.XLOOKUP(ufc_fights_2[[#This Row],[winnerID]],ufc_fighters[id],ufc_fighters[fighter_name],"xxx",0,1)</f>
        <v>Elizeu Zaleski dos Santos</v>
      </c>
    </row>
    <row r="1303" spans="1:43">
      <c r="A1303">
        <v>2002</v>
      </c>
      <c r="B1303">
        <v>27</v>
      </c>
      <c r="C1303">
        <f>_xlfn.XLOOKUP(ufc_fights_2[[#This Row],[r_fighter_id]],ufc_fighters[id],ufc_fighters[year],"xxx",0,1)</f>
        <v>1994</v>
      </c>
      <c r="D1303">
        <f>_xlfn.XLOOKUP(ufc_fights_2[[#This Row],[b_fighter_id]],ufc_fighters[id],ufc_fighters[year],"Prázdné",0,1)</f>
        <v>1991</v>
      </c>
      <c r="E1303" s="10">
        <f>YEAR(ufc_fights_2[[#This Row],[date]])-ufc_fights_2[[#This Row],[r_year]]</f>
        <v>25</v>
      </c>
      <c r="F1303" s="10">
        <f>YEAR(ufc_fights_2[[#This Row],[date]])-ufc_fights_2[[#This Row],[b_year]]</f>
        <v>28</v>
      </c>
      <c r="G1303">
        <v>0</v>
      </c>
      <c r="H1303">
        <v>0</v>
      </c>
      <c r="I1303">
        <v>0.44359999999999999</v>
      </c>
      <c r="J1303">
        <v>0.13639999999999999</v>
      </c>
      <c r="K1303">
        <v>0.44850000000000001</v>
      </c>
      <c r="L1303">
        <v>0.13639999999999999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5.6712962962962967E-4</v>
      </c>
      <c r="T1303" s="2">
        <v>3.4722222222222222E-5</v>
      </c>
      <c r="U1303">
        <v>0.25</v>
      </c>
      <c r="V1303">
        <v>8.5099999999999995E-2</v>
      </c>
      <c r="W1303">
        <v>0.57140000000000002</v>
      </c>
      <c r="X1303">
        <v>0.90910000000000002</v>
      </c>
      <c r="Y1303">
        <v>1</v>
      </c>
      <c r="Z1303">
        <v>0.4173</v>
      </c>
      <c r="AA1303">
        <v>0.10580000000000001</v>
      </c>
      <c r="AB1303">
        <v>1</v>
      </c>
      <c r="AC1303">
        <v>0.66669999999999996</v>
      </c>
      <c r="AD1303">
        <v>0</v>
      </c>
      <c r="AE1303">
        <v>0</v>
      </c>
      <c r="AF1303" t="s">
        <v>3915</v>
      </c>
      <c r="AG1303" s="2">
        <v>3.472222222222222E-3</v>
      </c>
      <c r="AH1303" t="s">
        <v>3911</v>
      </c>
      <c r="AI1303">
        <v>3</v>
      </c>
      <c r="AJ1303" t="s">
        <v>3979</v>
      </c>
      <c r="AK1303" s="3">
        <v>43743</v>
      </c>
      <c r="AL1303" s="10">
        <f>YEAR(ufc_fights_2[[#This Row],[date]])</f>
        <v>2019</v>
      </c>
      <c r="AM1303" t="s">
        <v>4061</v>
      </c>
      <c r="AN1303">
        <v>14</v>
      </c>
      <c r="AO1303" t="s">
        <v>3913</v>
      </c>
      <c r="AP1303">
        <f>IF(ufc_fights_2[[#This Row],[winner]]="Red",ufc_fights_2[[#This Row],[r_fighter_id]],ufc_fights_2[[#This Row],[b_fighter_id]])</f>
        <v>2002</v>
      </c>
      <c r="AQ1303" t="str">
        <f>_xlfn.XLOOKUP(ufc_fights_2[[#This Row],[winnerID]],ufc_fighters[id],ufc_fighters[fighter_name],"xxx",0,1)</f>
        <v>Jake Matthews</v>
      </c>
    </row>
    <row r="1304" spans="1:43">
      <c r="A1304">
        <v>2002</v>
      </c>
      <c r="B1304">
        <v>1818</v>
      </c>
      <c r="C1304">
        <f>_xlfn.XLOOKUP(ufc_fights_2[[#This Row],[r_fighter_id]],ufc_fighters[id],ufc_fighters[year],"xxx",0,1)</f>
        <v>1994</v>
      </c>
      <c r="D1304">
        <f>_xlfn.XLOOKUP(ufc_fights_2[[#This Row],[b_fighter_id]],ufc_fighters[id],ufc_fighters[year],"Prázdné",0,1)</f>
        <v>1988</v>
      </c>
      <c r="E1304" s="10">
        <f>YEAR(ufc_fights_2[[#This Row],[date]])-ufc_fights_2[[#This Row],[r_year]]</f>
        <v>24</v>
      </c>
      <c r="F1304" s="10">
        <f>YEAR(ufc_fights_2[[#This Row],[date]])-ufc_fights_2[[#This Row],[b_year]]</f>
        <v>30</v>
      </c>
      <c r="G1304">
        <v>2</v>
      </c>
      <c r="H1304">
        <v>0</v>
      </c>
      <c r="I1304">
        <v>0.49609999999999999</v>
      </c>
      <c r="J1304">
        <v>0.32240000000000002</v>
      </c>
      <c r="K1304">
        <v>0.57050000000000001</v>
      </c>
      <c r="L1304">
        <v>0.34360000000000002</v>
      </c>
      <c r="M1304">
        <v>0.5</v>
      </c>
      <c r="N1304">
        <v>0</v>
      </c>
      <c r="O1304">
        <v>1</v>
      </c>
      <c r="P1304">
        <v>0</v>
      </c>
      <c r="Q1304">
        <v>0</v>
      </c>
      <c r="R1304">
        <v>1</v>
      </c>
      <c r="S1304" s="2">
        <v>2.3842592592592591E-3</v>
      </c>
      <c r="T1304" s="2">
        <v>8.2175925925925927E-4</v>
      </c>
      <c r="U1304">
        <v>0.50409999999999999</v>
      </c>
      <c r="V1304">
        <v>0.26119999999999999</v>
      </c>
      <c r="W1304">
        <v>0</v>
      </c>
      <c r="X1304">
        <v>0.5</v>
      </c>
      <c r="Y1304">
        <v>0.71430000000000005</v>
      </c>
      <c r="Z1304">
        <v>0.43680000000000002</v>
      </c>
      <c r="AA1304">
        <v>0.30299999999999999</v>
      </c>
      <c r="AB1304">
        <v>0.25</v>
      </c>
      <c r="AC1304">
        <v>0.66669999999999996</v>
      </c>
      <c r="AD1304">
        <v>0.66669999999999996</v>
      </c>
      <c r="AE1304">
        <v>0.35709999999999997</v>
      </c>
      <c r="AF1304" t="s">
        <v>3915</v>
      </c>
      <c r="AG1304" s="2">
        <v>3.472222222222222E-3</v>
      </c>
      <c r="AH1304" t="s">
        <v>3911</v>
      </c>
      <c r="AI1304">
        <v>3</v>
      </c>
      <c r="AJ1304" t="s">
        <v>4122</v>
      </c>
      <c r="AK1304" s="3">
        <v>43141</v>
      </c>
      <c r="AL1304" s="10">
        <f>YEAR(ufc_fights_2[[#This Row],[date]])</f>
        <v>2018</v>
      </c>
      <c r="AM1304" t="s">
        <v>4061</v>
      </c>
      <c r="AN1304">
        <v>19</v>
      </c>
      <c r="AO1304" t="s">
        <v>3913</v>
      </c>
      <c r="AP1304">
        <f>IF(ufc_fights_2[[#This Row],[winner]]="Red",ufc_fights_2[[#This Row],[r_fighter_id]],ufc_fights_2[[#This Row],[b_fighter_id]])</f>
        <v>2002</v>
      </c>
      <c r="AQ1304" t="str">
        <f>_xlfn.XLOOKUP(ufc_fights_2[[#This Row],[winnerID]],ufc_fighters[id],ufc_fighters[fighter_name],"xxx",0,1)</f>
        <v>Jake Matthews</v>
      </c>
    </row>
    <row r="1305" spans="1:43">
      <c r="A1305">
        <v>1914</v>
      </c>
      <c r="B1305">
        <v>2058</v>
      </c>
      <c r="C1305">
        <f>_xlfn.XLOOKUP(ufc_fights_2[[#This Row],[r_fighter_id]],ufc_fighters[id],ufc_fighters[year],"xxx",0,1)</f>
        <v>1987</v>
      </c>
      <c r="D1305">
        <f>_xlfn.XLOOKUP(ufc_fights_2[[#This Row],[b_fighter_id]],ufc_fighters[id],ufc_fighters[year],"Prázdné",0,1)</f>
        <v>1984</v>
      </c>
      <c r="E1305" s="10">
        <f>YEAR(ufc_fights_2[[#This Row],[date]])-ufc_fights_2[[#This Row],[r_year]]</f>
        <v>27</v>
      </c>
      <c r="F1305" s="10">
        <f>YEAR(ufc_fights_2[[#This Row],[date]])-ufc_fights_2[[#This Row],[b_year]]</f>
        <v>30</v>
      </c>
      <c r="G1305">
        <v>0</v>
      </c>
      <c r="H1305">
        <v>0</v>
      </c>
      <c r="I1305">
        <v>0.37659999999999999</v>
      </c>
      <c r="J1305">
        <v>0.45450000000000002</v>
      </c>
      <c r="K1305">
        <v>0.49519999999999997</v>
      </c>
      <c r="L1305">
        <v>0.59550000000000003</v>
      </c>
      <c r="M1305">
        <v>0.44440000000000002</v>
      </c>
      <c r="N1305">
        <v>0.75</v>
      </c>
      <c r="O1305">
        <v>0</v>
      </c>
      <c r="P1305">
        <v>1</v>
      </c>
      <c r="Q1305">
        <v>0</v>
      </c>
      <c r="R1305">
        <v>0</v>
      </c>
      <c r="S1305" s="2">
        <v>3.6921296296296298E-3</v>
      </c>
      <c r="T1305" s="2">
        <v>6.9444444444444447E-4</v>
      </c>
      <c r="U1305">
        <v>0.26919999999999999</v>
      </c>
      <c r="V1305">
        <v>0.39129999999999998</v>
      </c>
      <c r="W1305">
        <v>0.61109999999999998</v>
      </c>
      <c r="X1305">
        <v>0.57140000000000002</v>
      </c>
      <c r="Y1305">
        <v>1</v>
      </c>
      <c r="Z1305">
        <v>0.3281</v>
      </c>
      <c r="AA1305">
        <v>0.3261</v>
      </c>
      <c r="AB1305">
        <v>0.63639999999999997</v>
      </c>
      <c r="AC1305">
        <v>0.8</v>
      </c>
      <c r="AD1305">
        <v>0.5</v>
      </c>
      <c r="AE1305">
        <v>0.7</v>
      </c>
      <c r="AF1305" t="s">
        <v>3915</v>
      </c>
      <c r="AG1305" s="2">
        <v>3.472222222222222E-3</v>
      </c>
      <c r="AH1305" t="s">
        <v>3911</v>
      </c>
      <c r="AI1305">
        <v>3</v>
      </c>
      <c r="AJ1305" t="s">
        <v>3960</v>
      </c>
      <c r="AK1305" s="3">
        <v>41769</v>
      </c>
      <c r="AL1305" s="10">
        <f>YEAR(ufc_fights_2[[#This Row],[date]])</f>
        <v>2014</v>
      </c>
      <c r="AM1305" t="s">
        <v>4061</v>
      </c>
      <c r="AN1305">
        <v>94</v>
      </c>
      <c r="AO1305" t="s">
        <v>3913</v>
      </c>
      <c r="AP1305">
        <f>IF(ufc_fights_2[[#This Row],[winner]]="Red",ufc_fights_2[[#This Row],[r_fighter_id]],ufc_fights_2[[#This Row],[b_fighter_id]])</f>
        <v>1914</v>
      </c>
      <c r="AQ1305" t="str">
        <f>_xlfn.XLOOKUP(ufc_fights_2[[#This Row],[winnerID]],ufc_fighters[id],ufc_fighters[fighter_name],"xxx",0,1)</f>
        <v>Neil Magny</v>
      </c>
    </row>
    <row r="1306" spans="1:43">
      <c r="A1306">
        <v>120</v>
      </c>
      <c r="B1306">
        <v>2002</v>
      </c>
      <c r="C1306">
        <f>_xlfn.XLOOKUP(ufc_fights_2[[#This Row],[r_fighter_id]],ufc_fighters[id],ufc_fighters[year],"xxx",0,1)</f>
        <v>1985</v>
      </c>
      <c r="D1306">
        <f>_xlfn.XLOOKUP(ufc_fights_2[[#This Row],[b_fighter_id]],ufc_fighters[id],ufc_fighters[year],"Prázdné",0,1)</f>
        <v>1994</v>
      </c>
      <c r="E1306" s="10">
        <f>YEAR(ufc_fights_2[[#This Row],[date]])-ufc_fights_2[[#This Row],[r_year]]</f>
        <v>33</v>
      </c>
      <c r="F1306" s="10">
        <f>YEAR(ufc_fights_2[[#This Row],[date]])-ufc_fights_2[[#This Row],[b_year]]</f>
        <v>24</v>
      </c>
      <c r="G1306">
        <v>0</v>
      </c>
      <c r="H1306">
        <v>0</v>
      </c>
      <c r="I1306">
        <v>0.2</v>
      </c>
      <c r="J1306">
        <v>0.63160000000000005</v>
      </c>
      <c r="K1306">
        <v>0.46150000000000002</v>
      </c>
      <c r="L1306">
        <v>0.72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 s="2">
        <v>6.4814814814814813E-4</v>
      </c>
      <c r="T1306" s="2">
        <v>6.9444444444444447E-4</v>
      </c>
      <c r="U1306">
        <v>0</v>
      </c>
      <c r="V1306">
        <v>0.5625</v>
      </c>
      <c r="W1306">
        <v>1</v>
      </c>
      <c r="X1306">
        <v>0</v>
      </c>
      <c r="Y1306">
        <v>0</v>
      </c>
      <c r="Z1306">
        <v>0</v>
      </c>
      <c r="AA1306">
        <v>0.625</v>
      </c>
      <c r="AB1306">
        <v>1</v>
      </c>
      <c r="AC1306">
        <v>0.625</v>
      </c>
      <c r="AD1306">
        <v>0</v>
      </c>
      <c r="AE1306">
        <v>0.66669999999999996</v>
      </c>
      <c r="AF1306" t="s">
        <v>3933</v>
      </c>
      <c r="AG1306" s="2">
        <v>1.8981481481481482E-3</v>
      </c>
      <c r="AH1306" t="s">
        <v>3911</v>
      </c>
      <c r="AI1306">
        <v>3</v>
      </c>
      <c r="AJ1306" t="s">
        <v>3961</v>
      </c>
      <c r="AK1306" s="3">
        <v>43274</v>
      </c>
      <c r="AL1306" s="10">
        <f>YEAR(ufc_fights_2[[#This Row],[date]])</f>
        <v>2018</v>
      </c>
      <c r="AM1306" t="s">
        <v>4061</v>
      </c>
      <c r="AN1306">
        <v>57</v>
      </c>
      <c r="AO1306" t="s">
        <v>3918</v>
      </c>
      <c r="AP1306">
        <f>IF(ufc_fights_2[[#This Row],[winner]]="Red",ufc_fights_2[[#This Row],[r_fighter_id]],ufc_fights_2[[#This Row],[b_fighter_id]])</f>
        <v>2002</v>
      </c>
      <c r="AQ1306" t="str">
        <f>_xlfn.XLOOKUP(ufc_fights_2[[#This Row],[winnerID]],ufc_fighters[id],ufc_fighters[fighter_name],"xxx",0,1)</f>
        <v>Jake Matthews</v>
      </c>
    </row>
    <row r="1307" spans="1:43">
      <c r="A1307">
        <v>2</v>
      </c>
      <c r="B1307">
        <v>3562</v>
      </c>
      <c r="C1307">
        <f>_xlfn.XLOOKUP(ufc_fights_2[[#This Row],[r_fighter_id]],ufc_fighters[id],ufc_fighters[year],"xxx",0,1)</f>
        <v>1978</v>
      </c>
      <c r="D1307">
        <f>_xlfn.XLOOKUP(ufc_fights_2[[#This Row],[b_fighter_id]],ufc_fighters[id],ufc_fighters[year],"Prázdné",0,1)</f>
        <v>1985</v>
      </c>
      <c r="E1307" s="10">
        <f>YEAR(ufc_fights_2[[#This Row],[date]])-ufc_fights_2[[#This Row],[r_year]]</f>
        <v>35</v>
      </c>
      <c r="F1307" s="10">
        <f>YEAR(ufc_fights_2[[#This Row],[date]])-ufc_fights_2[[#This Row],[b_year]]</f>
        <v>28</v>
      </c>
      <c r="G1307">
        <v>0</v>
      </c>
      <c r="H1307">
        <v>0</v>
      </c>
      <c r="I1307">
        <v>0.66249999999999998</v>
      </c>
      <c r="J1307">
        <v>0.54430000000000001</v>
      </c>
      <c r="K1307">
        <v>0.71130000000000004</v>
      </c>
      <c r="L1307">
        <v>0.76759999999999995</v>
      </c>
      <c r="M1307">
        <v>0.66669999999999996</v>
      </c>
      <c r="N1307">
        <v>0.66669999999999996</v>
      </c>
      <c r="O1307">
        <v>0</v>
      </c>
      <c r="P1307">
        <v>0</v>
      </c>
      <c r="Q1307">
        <v>0</v>
      </c>
      <c r="R1307">
        <v>0</v>
      </c>
      <c r="S1307" s="2">
        <v>3.9004629629629628E-3</v>
      </c>
      <c r="T1307" s="2">
        <v>3.0671296296296297E-3</v>
      </c>
      <c r="U1307">
        <v>0.4516</v>
      </c>
      <c r="V1307">
        <v>0.4</v>
      </c>
      <c r="W1307">
        <v>0.89739999999999998</v>
      </c>
      <c r="X1307">
        <v>0.4</v>
      </c>
      <c r="Y1307">
        <v>0.6</v>
      </c>
      <c r="Z1307">
        <v>0.47620000000000001</v>
      </c>
      <c r="AA1307">
        <v>0.42109999999999997</v>
      </c>
      <c r="AB1307">
        <v>0.79410000000000003</v>
      </c>
      <c r="AC1307">
        <v>0.59319999999999995</v>
      </c>
      <c r="AD1307">
        <v>0.64</v>
      </c>
      <c r="AE1307">
        <v>0</v>
      </c>
      <c r="AF1307" t="s">
        <v>3922</v>
      </c>
      <c r="AG1307" s="2">
        <v>3.472222222222222E-3</v>
      </c>
      <c r="AH1307" t="s">
        <v>3911</v>
      </c>
      <c r="AI1307">
        <v>3</v>
      </c>
      <c r="AJ1307" t="s">
        <v>4043</v>
      </c>
      <c r="AK1307" s="3">
        <v>41370</v>
      </c>
      <c r="AL1307" s="10">
        <f>YEAR(ufc_fights_2[[#This Row],[date]])</f>
        <v>2013</v>
      </c>
      <c r="AM1307" t="s">
        <v>4061</v>
      </c>
      <c r="AN1307">
        <v>86</v>
      </c>
      <c r="AO1307" t="s">
        <v>3913</v>
      </c>
      <c r="AP1307">
        <f>IF(ufc_fights_2[[#This Row],[winner]]="Red",ufc_fights_2[[#This Row],[r_fighter_id]],ufc_fights_2[[#This Row],[b_fighter_id]])</f>
        <v>2</v>
      </c>
      <c r="AQ1307" t="str">
        <f>_xlfn.XLOOKUP(ufc_fights_2[[#This Row],[winnerID]],ufc_fighters[id],ufc_fighters[fighter_name],"xxx",0,1)</f>
        <v>Papy Abedi</v>
      </c>
    </row>
    <row r="1308" spans="1:43">
      <c r="A1308">
        <v>3249</v>
      </c>
      <c r="B1308">
        <v>3562</v>
      </c>
      <c r="C1308">
        <f>_xlfn.XLOOKUP(ufc_fights_2[[#This Row],[r_fighter_id]],ufc_fighters[id],ufc_fighters[year],"xxx",0,1)</f>
        <v>1984</v>
      </c>
      <c r="D1308">
        <f>_xlfn.XLOOKUP(ufc_fights_2[[#This Row],[b_fighter_id]],ufc_fighters[id],ufc_fighters[year],"Prázdné",0,1)</f>
        <v>1985</v>
      </c>
      <c r="E1308" s="10">
        <f>YEAR(ufc_fights_2[[#This Row],[date]])-ufc_fights_2[[#This Row],[r_year]]</f>
        <v>28</v>
      </c>
      <c r="F1308" s="10">
        <f>YEAR(ufc_fights_2[[#This Row],[date]])-ufc_fights_2[[#This Row],[b_year]]</f>
        <v>27</v>
      </c>
      <c r="G1308">
        <v>0</v>
      </c>
      <c r="H1308">
        <v>0</v>
      </c>
      <c r="I1308">
        <v>0.55220000000000002</v>
      </c>
      <c r="J1308">
        <v>0.51849999999999996</v>
      </c>
      <c r="K1308">
        <v>0.69230000000000003</v>
      </c>
      <c r="L1308">
        <v>0.71530000000000005</v>
      </c>
      <c r="M1308">
        <v>0.25</v>
      </c>
      <c r="N1308">
        <v>0</v>
      </c>
      <c r="O1308">
        <v>3</v>
      </c>
      <c r="P1308">
        <v>0</v>
      </c>
      <c r="Q1308">
        <v>1</v>
      </c>
      <c r="R1308">
        <v>0</v>
      </c>
      <c r="S1308" s="2">
        <v>2.4074074074074076E-3</v>
      </c>
      <c r="T1308" s="2">
        <v>1.0416666666666667E-4</v>
      </c>
      <c r="U1308">
        <v>0.38779999999999998</v>
      </c>
      <c r="V1308">
        <v>0.4783</v>
      </c>
      <c r="W1308">
        <v>1</v>
      </c>
      <c r="X1308">
        <v>0</v>
      </c>
      <c r="Y1308">
        <v>1</v>
      </c>
      <c r="Z1308">
        <v>0.30769999999999997</v>
      </c>
      <c r="AA1308">
        <v>0.4103</v>
      </c>
      <c r="AB1308">
        <v>1</v>
      </c>
      <c r="AC1308">
        <v>0.83330000000000004</v>
      </c>
      <c r="AD1308">
        <v>0.7</v>
      </c>
      <c r="AE1308">
        <v>0.66669999999999996</v>
      </c>
      <c r="AF1308" t="s">
        <v>3933</v>
      </c>
      <c r="AG1308" s="2">
        <v>1.8055555555555555E-3</v>
      </c>
      <c r="AH1308" t="s">
        <v>3911</v>
      </c>
      <c r="AI1308">
        <v>3</v>
      </c>
      <c r="AJ1308" t="s">
        <v>3931</v>
      </c>
      <c r="AK1308" s="3">
        <v>41013</v>
      </c>
      <c r="AL1308" s="10">
        <f>YEAR(ufc_fights_2[[#This Row],[date]])</f>
        <v>2012</v>
      </c>
      <c r="AM1308" t="s">
        <v>4061</v>
      </c>
      <c r="AN1308">
        <v>86</v>
      </c>
      <c r="AO1308" t="s">
        <v>3913</v>
      </c>
      <c r="AP1308">
        <f>IF(ufc_fights_2[[#This Row],[winner]]="Red",ufc_fights_2[[#This Row],[r_fighter_id]],ufc_fights_2[[#This Row],[b_fighter_id]])</f>
        <v>3249</v>
      </c>
      <c r="AQ1308" t="str">
        <f>_xlfn.XLOOKUP(ufc_fights_2[[#This Row],[winnerID]],ufc_fighters[id],ufc_fighters[fighter_name],"xxx",0,1)</f>
        <v>Simeon Thoresen</v>
      </c>
    </row>
    <row r="1309" spans="1:43">
      <c r="A1309">
        <v>1914</v>
      </c>
      <c r="B1309">
        <v>3467</v>
      </c>
      <c r="C1309">
        <f>_xlfn.XLOOKUP(ufc_fights_2[[#This Row],[r_fighter_id]],ufc_fighters[id],ufc_fighters[year],"xxx",0,1)</f>
        <v>1987</v>
      </c>
      <c r="D1309">
        <f>_xlfn.XLOOKUP(ufc_fights_2[[#This Row],[b_fighter_id]],ufc_fighters[id],ufc_fighters[year],"Prázdné",0,1)</f>
        <v>1990</v>
      </c>
      <c r="E1309" s="10">
        <f>YEAR(ufc_fights_2[[#This Row],[date]])-ufc_fights_2[[#This Row],[r_year]]</f>
        <v>31</v>
      </c>
      <c r="F1309" s="10">
        <f>YEAR(ufc_fights_2[[#This Row],[date]])-ufc_fights_2[[#This Row],[b_year]]</f>
        <v>28</v>
      </c>
      <c r="G1309">
        <v>1</v>
      </c>
      <c r="H1309">
        <v>0</v>
      </c>
      <c r="I1309">
        <v>0.62070000000000003</v>
      </c>
      <c r="J1309">
        <v>0.35289999999999999</v>
      </c>
      <c r="K1309">
        <v>0.75470000000000004</v>
      </c>
      <c r="L1309">
        <v>0.46429999999999999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1.3541666666666667E-3</v>
      </c>
      <c r="T1309" s="2">
        <v>1.261574074074074E-3</v>
      </c>
      <c r="U1309">
        <v>0.63639999999999997</v>
      </c>
      <c r="V1309">
        <v>0.1</v>
      </c>
      <c r="W1309">
        <v>0.5</v>
      </c>
      <c r="X1309">
        <v>1</v>
      </c>
      <c r="Y1309">
        <v>0.6</v>
      </c>
      <c r="Z1309">
        <v>0.22220000000000001</v>
      </c>
      <c r="AA1309">
        <v>0.41670000000000001</v>
      </c>
      <c r="AB1309">
        <v>1</v>
      </c>
      <c r="AC1309">
        <v>0.2</v>
      </c>
      <c r="AD1309">
        <v>0.76470000000000005</v>
      </c>
      <c r="AE1309">
        <v>0</v>
      </c>
      <c r="AF1309" t="s">
        <v>3910</v>
      </c>
      <c r="AG1309" s="2">
        <v>3.1481481481481482E-3</v>
      </c>
      <c r="AH1309" t="s">
        <v>3911</v>
      </c>
      <c r="AI1309">
        <v>3</v>
      </c>
      <c r="AJ1309" t="s">
        <v>3961</v>
      </c>
      <c r="AK1309" s="3">
        <v>43247</v>
      </c>
      <c r="AL1309" s="10">
        <f>YEAR(ufc_fights_2[[#This Row],[date]])</f>
        <v>2018</v>
      </c>
      <c r="AM1309" t="s">
        <v>4061</v>
      </c>
      <c r="AN1309">
        <v>99</v>
      </c>
      <c r="AO1309" t="s">
        <v>3913</v>
      </c>
      <c r="AP1309">
        <f>IF(ufc_fights_2[[#This Row],[winner]]="Red",ufc_fights_2[[#This Row],[r_fighter_id]],ufc_fights_2[[#This Row],[b_fighter_id]])</f>
        <v>1914</v>
      </c>
      <c r="AQ1309" t="str">
        <f>_xlfn.XLOOKUP(ufc_fights_2[[#This Row],[winnerID]],ufc_fighters[id],ufc_fighters[fighter_name],"xxx",0,1)</f>
        <v>Neil Magny</v>
      </c>
    </row>
    <row r="1310" spans="1:43">
      <c r="A1310">
        <v>2002</v>
      </c>
      <c r="B1310">
        <v>2065</v>
      </c>
      <c r="C1310">
        <f>_xlfn.XLOOKUP(ufc_fights_2[[#This Row],[r_fighter_id]],ufc_fighters[id],ufc_fighters[year],"xxx",0,1)</f>
        <v>1994</v>
      </c>
      <c r="D1310">
        <f>_xlfn.XLOOKUP(ufc_fights_2[[#This Row],[b_fighter_id]],ufc_fighters[id],ufc_fighters[year],"Prázdné",0,1)</f>
        <v>1988</v>
      </c>
      <c r="E1310" s="10">
        <f>YEAR(ufc_fights_2[[#This Row],[date]])-ufc_fights_2[[#This Row],[r_year]]</f>
        <v>26</v>
      </c>
      <c r="F1310" s="10">
        <f>YEAR(ufc_fights_2[[#This Row],[date]])-ufc_fights_2[[#This Row],[b_year]]</f>
        <v>32</v>
      </c>
      <c r="G1310">
        <v>1</v>
      </c>
      <c r="H1310">
        <v>0</v>
      </c>
      <c r="I1310">
        <v>0.4521</v>
      </c>
      <c r="J1310">
        <v>0.42370000000000002</v>
      </c>
      <c r="K1310">
        <v>0.63390000000000002</v>
      </c>
      <c r="L1310">
        <v>0.52470000000000006</v>
      </c>
      <c r="M1310">
        <v>0.57140000000000002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5.8680555555555552E-3</v>
      </c>
      <c r="T1310" s="2">
        <v>4.6296296296296294E-5</v>
      </c>
      <c r="U1310">
        <v>0.45710000000000001</v>
      </c>
      <c r="V1310">
        <v>0.36840000000000001</v>
      </c>
      <c r="W1310">
        <v>0.33329999999999999</v>
      </c>
      <c r="X1310">
        <v>0</v>
      </c>
      <c r="Y1310">
        <v>0.45450000000000002</v>
      </c>
      <c r="Z1310">
        <v>0.4194</v>
      </c>
      <c r="AA1310">
        <v>0.24360000000000001</v>
      </c>
      <c r="AB1310">
        <v>0.8</v>
      </c>
      <c r="AC1310">
        <v>0.72409999999999997</v>
      </c>
      <c r="AD1310">
        <v>0.5</v>
      </c>
      <c r="AE1310">
        <v>0.90910000000000002</v>
      </c>
      <c r="AF1310" t="s">
        <v>3915</v>
      </c>
      <c r="AG1310" s="2">
        <v>3.472222222222222E-3</v>
      </c>
      <c r="AH1310" t="s">
        <v>3911</v>
      </c>
      <c r="AI1310">
        <v>3</v>
      </c>
      <c r="AJ1310" t="s">
        <v>3946</v>
      </c>
      <c r="AK1310" s="3">
        <v>43883</v>
      </c>
      <c r="AL1310" s="10">
        <f>YEAR(ufc_fights_2[[#This Row],[date]])</f>
        <v>2020</v>
      </c>
      <c r="AM1310" t="s">
        <v>4061</v>
      </c>
      <c r="AN1310">
        <v>67</v>
      </c>
      <c r="AO1310" t="s">
        <v>3913</v>
      </c>
      <c r="AP1310">
        <f>IF(ufc_fights_2[[#This Row],[winner]]="Red",ufc_fights_2[[#This Row],[r_fighter_id]],ufc_fights_2[[#This Row],[b_fighter_id]])</f>
        <v>2002</v>
      </c>
      <c r="AQ1310" t="str">
        <f>_xlfn.XLOOKUP(ufc_fights_2[[#This Row],[winnerID]],ufc_fighters[id],ufc_fighters[fighter_name],"xxx",0,1)</f>
        <v>Jake Matthews</v>
      </c>
    </row>
    <row r="1311" spans="1:43">
      <c r="A1311">
        <v>1914</v>
      </c>
      <c r="B1311">
        <v>2990</v>
      </c>
      <c r="C1311">
        <f>_xlfn.XLOOKUP(ufc_fights_2[[#This Row],[r_fighter_id]],ufc_fighters[id],ufc_fighters[year],"xxx",0,1)</f>
        <v>1987</v>
      </c>
      <c r="D1311">
        <f>_xlfn.XLOOKUP(ufc_fights_2[[#This Row],[b_fighter_id]],ufc_fighters[id],ufc_fighters[year],"Prázdné",0,1)</f>
        <v>1984</v>
      </c>
      <c r="E1311" s="10">
        <f>YEAR(ufc_fights_2[[#This Row],[date]])-ufc_fights_2[[#This Row],[r_year]]</f>
        <v>28</v>
      </c>
      <c r="F1311" s="10">
        <f>YEAR(ufc_fights_2[[#This Row],[date]])-ufc_fights_2[[#This Row],[b_year]]</f>
        <v>31</v>
      </c>
      <c r="G1311">
        <v>0</v>
      </c>
      <c r="H1311">
        <v>0</v>
      </c>
      <c r="I1311">
        <v>0.51910000000000001</v>
      </c>
      <c r="J1311">
        <v>0.49149999999999999</v>
      </c>
      <c r="K1311">
        <v>0.64710000000000001</v>
      </c>
      <c r="L1311">
        <v>0.54410000000000003</v>
      </c>
      <c r="M1311">
        <v>0.44440000000000002</v>
      </c>
      <c r="N1311">
        <v>0.75</v>
      </c>
      <c r="O1311">
        <v>0</v>
      </c>
      <c r="P1311">
        <v>0</v>
      </c>
      <c r="Q1311">
        <v>0</v>
      </c>
      <c r="R1311">
        <v>0</v>
      </c>
      <c r="S1311" s="2">
        <v>2.8356481481481483E-3</v>
      </c>
      <c r="T1311" s="2">
        <v>1.9212962962962964E-3</v>
      </c>
      <c r="U1311">
        <v>0.48759999999999998</v>
      </c>
      <c r="V1311">
        <v>0.27779999999999999</v>
      </c>
      <c r="W1311">
        <v>0.85709999999999997</v>
      </c>
      <c r="X1311">
        <v>1</v>
      </c>
      <c r="Y1311">
        <v>0.93330000000000002</v>
      </c>
      <c r="Z1311">
        <v>0.45540000000000003</v>
      </c>
      <c r="AA1311">
        <v>0.4909</v>
      </c>
      <c r="AB1311">
        <v>0.63639999999999997</v>
      </c>
      <c r="AC1311">
        <v>0.66669999999999996</v>
      </c>
      <c r="AD1311">
        <v>0.78949999999999998</v>
      </c>
      <c r="AE1311">
        <v>0</v>
      </c>
      <c r="AF1311" t="s">
        <v>3915</v>
      </c>
      <c r="AG1311" s="2">
        <v>3.472222222222222E-3</v>
      </c>
      <c r="AH1311" t="s">
        <v>3911</v>
      </c>
      <c r="AI1311">
        <v>3</v>
      </c>
      <c r="AJ1311" t="s">
        <v>3949</v>
      </c>
      <c r="AK1311" s="3">
        <v>42239</v>
      </c>
      <c r="AL1311" s="10">
        <f>YEAR(ufc_fights_2[[#This Row],[date]])</f>
        <v>2015</v>
      </c>
      <c r="AM1311" t="s">
        <v>4061</v>
      </c>
      <c r="AN1311">
        <v>87</v>
      </c>
      <c r="AO1311" t="s">
        <v>3913</v>
      </c>
      <c r="AP1311">
        <f>IF(ufc_fights_2[[#This Row],[winner]]="Red",ufc_fights_2[[#This Row],[r_fighter_id]],ufc_fights_2[[#This Row],[b_fighter_id]])</f>
        <v>1914</v>
      </c>
      <c r="AQ1311" t="str">
        <f>_xlfn.XLOOKUP(ufc_fights_2[[#This Row],[winnerID]],ufc_fighters[id],ufc_fighters[fighter_name],"xxx",0,1)</f>
        <v>Neil Magny</v>
      </c>
    </row>
    <row r="1312" spans="1:43">
      <c r="A1312">
        <v>2002</v>
      </c>
      <c r="B1312">
        <v>3358</v>
      </c>
      <c r="C1312">
        <f>_xlfn.XLOOKUP(ufc_fights_2[[#This Row],[r_fighter_id]],ufc_fighters[id],ufc_fighters[year],"xxx",0,1)</f>
        <v>1994</v>
      </c>
      <c r="D1312">
        <f>_xlfn.XLOOKUP(ufc_fights_2[[#This Row],[b_fighter_id]],ufc_fighters[id],ufc_fighters[year],"Prázdné",0,1)</f>
        <v>1988</v>
      </c>
      <c r="E1312" s="10">
        <f>YEAR(ufc_fights_2[[#This Row],[date]])-ufc_fights_2[[#This Row],[r_year]]</f>
        <v>23</v>
      </c>
      <c r="F1312" s="10">
        <f>YEAR(ufc_fights_2[[#This Row],[date]])-ufc_fights_2[[#This Row],[b_year]]</f>
        <v>29</v>
      </c>
      <c r="G1312">
        <v>0</v>
      </c>
      <c r="H1312">
        <v>0</v>
      </c>
      <c r="I1312">
        <v>0.58819999999999995</v>
      </c>
      <c r="J1312">
        <v>0.5</v>
      </c>
      <c r="K1312">
        <v>0.72460000000000002</v>
      </c>
      <c r="L1312">
        <v>0.69330000000000003</v>
      </c>
      <c r="M1312">
        <v>0.36359999999999998</v>
      </c>
      <c r="N1312">
        <v>1</v>
      </c>
      <c r="O1312">
        <v>0</v>
      </c>
      <c r="P1312">
        <v>1</v>
      </c>
      <c r="Q1312">
        <v>1</v>
      </c>
      <c r="R1312">
        <v>2</v>
      </c>
      <c r="S1312" s="2">
        <v>4.9421296296296297E-3</v>
      </c>
      <c r="T1312" s="2">
        <v>3.2175925925925926E-3</v>
      </c>
      <c r="U1312">
        <v>0.5806</v>
      </c>
      <c r="V1312">
        <v>0.48780000000000001</v>
      </c>
      <c r="W1312">
        <v>0.5</v>
      </c>
      <c r="X1312">
        <v>1</v>
      </c>
      <c r="Y1312">
        <v>0.66669999999999996</v>
      </c>
      <c r="Z1312">
        <v>0.44</v>
      </c>
      <c r="AA1312">
        <v>0.32140000000000002</v>
      </c>
      <c r="AB1312">
        <v>1</v>
      </c>
      <c r="AC1312">
        <v>0.69230000000000003</v>
      </c>
      <c r="AD1312">
        <v>1</v>
      </c>
      <c r="AE1312">
        <v>0.85709999999999997</v>
      </c>
      <c r="AF1312" t="s">
        <v>3922</v>
      </c>
      <c r="AG1312" s="2">
        <v>3.472222222222222E-3</v>
      </c>
      <c r="AH1312" t="s">
        <v>3911</v>
      </c>
      <c r="AI1312">
        <v>3</v>
      </c>
      <c r="AJ1312" t="s">
        <v>3966</v>
      </c>
      <c r="AK1312" s="3">
        <v>43057</v>
      </c>
      <c r="AL1312" s="10">
        <f>YEAR(ufc_fights_2[[#This Row],[date]])</f>
        <v>2017</v>
      </c>
      <c r="AM1312" t="s">
        <v>4061</v>
      </c>
      <c r="AN1312">
        <v>68</v>
      </c>
      <c r="AO1312" t="s">
        <v>3913</v>
      </c>
      <c r="AP1312">
        <f>IF(ufc_fights_2[[#This Row],[winner]]="Red",ufc_fights_2[[#This Row],[r_fighter_id]],ufc_fights_2[[#This Row],[b_fighter_id]])</f>
        <v>2002</v>
      </c>
      <c r="AQ1312" t="str">
        <f>_xlfn.XLOOKUP(ufc_fights_2[[#This Row],[winnerID]],ufc_fighters[id],ufc_fighters[fighter_name],"xxx",0,1)</f>
        <v>Jake Matthews</v>
      </c>
    </row>
    <row r="1313" spans="1:43">
      <c r="A1313">
        <v>2117</v>
      </c>
      <c r="B1313">
        <v>1876</v>
      </c>
      <c r="C1313">
        <f>_xlfn.XLOOKUP(ufc_fights_2[[#This Row],[r_fighter_id]],ufc_fighters[id],ufc_fighters[year],"xxx",0,1)</f>
        <v>1982</v>
      </c>
      <c r="D1313">
        <f>_xlfn.XLOOKUP(ufc_fights_2[[#This Row],[b_fighter_id]],ufc_fighters[id],ufc_fighters[year],"Prázdné",0,1)</f>
        <v>1978</v>
      </c>
      <c r="E1313" s="10">
        <f>YEAR(ufc_fights_2[[#This Row],[date]])-ufc_fights_2[[#This Row],[r_year]]</f>
        <v>30</v>
      </c>
      <c r="F1313" s="10">
        <f>YEAR(ufc_fights_2[[#This Row],[date]])-ufc_fights_2[[#This Row],[b_year]]</f>
        <v>34</v>
      </c>
      <c r="G1313">
        <v>0</v>
      </c>
      <c r="H1313">
        <v>0</v>
      </c>
      <c r="I1313">
        <v>0.61539999999999995</v>
      </c>
      <c r="J1313">
        <v>0.2</v>
      </c>
      <c r="K1313">
        <v>0.64</v>
      </c>
      <c r="L1313">
        <v>0.3846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1.4467592592592592E-3</v>
      </c>
      <c r="T1313" s="2">
        <v>0</v>
      </c>
      <c r="U1313">
        <v>0.54549999999999998</v>
      </c>
      <c r="V1313">
        <v>0.2</v>
      </c>
      <c r="W1313">
        <v>1</v>
      </c>
      <c r="X1313">
        <v>0</v>
      </c>
      <c r="Y1313">
        <v>0</v>
      </c>
      <c r="Z1313">
        <v>0.5</v>
      </c>
      <c r="AA1313">
        <v>0.1429</v>
      </c>
      <c r="AB1313">
        <v>0.66669999999999996</v>
      </c>
      <c r="AC1313">
        <v>0.5</v>
      </c>
      <c r="AD1313">
        <v>0.625</v>
      </c>
      <c r="AE1313">
        <v>0</v>
      </c>
      <c r="AF1313" t="s">
        <v>3910</v>
      </c>
      <c r="AG1313" s="2">
        <v>1.712962962962963E-3</v>
      </c>
      <c r="AH1313" t="s">
        <v>3911</v>
      </c>
      <c r="AI1313">
        <v>3</v>
      </c>
      <c r="AJ1313" t="s">
        <v>3914</v>
      </c>
      <c r="AK1313" s="3">
        <v>41181</v>
      </c>
      <c r="AL1313" s="10">
        <f>YEAR(ufc_fights_2[[#This Row],[date]])</f>
        <v>2012</v>
      </c>
      <c r="AM1313" t="s">
        <v>4061</v>
      </c>
      <c r="AN1313">
        <v>89</v>
      </c>
      <c r="AO1313" t="s">
        <v>3913</v>
      </c>
      <c r="AP1313">
        <f>IF(ufc_fights_2[[#This Row],[winner]]="Red",ufc_fights_2[[#This Row],[r_fighter_id]],ufc_fights_2[[#This Row],[b_fighter_id]])</f>
        <v>2117</v>
      </c>
      <c r="AQ1313" t="str">
        <f>_xlfn.XLOOKUP(ufc_fights_2[[#This Row],[winnerID]],ufc_fighters[id],ufc_fighters[fighter_name],"xxx",0,1)</f>
        <v>Che Mills</v>
      </c>
    </row>
    <row r="1314" spans="1:43">
      <c r="A1314">
        <v>616</v>
      </c>
      <c r="B1314">
        <v>2117</v>
      </c>
      <c r="C1314">
        <f>_xlfn.XLOOKUP(ufc_fights_2[[#This Row],[r_fighter_id]],ufc_fighters[id],ufc_fighters[year],"xxx",0,1)</f>
        <v>1983</v>
      </c>
      <c r="D1314">
        <f>_xlfn.XLOOKUP(ufc_fights_2[[#This Row],[b_fighter_id]],ufc_fighters[id],ufc_fighters[year],"Prázdné",0,1)</f>
        <v>1982</v>
      </c>
      <c r="E1314" s="10">
        <f>YEAR(ufc_fights_2[[#This Row],[date]])-ufc_fights_2[[#This Row],[r_year]]</f>
        <v>28</v>
      </c>
      <c r="F1314" s="10">
        <f>YEAR(ufc_fights_2[[#This Row],[date]])-ufc_fights_2[[#This Row],[b_year]]</f>
        <v>29</v>
      </c>
      <c r="G1314">
        <v>0</v>
      </c>
      <c r="H1314">
        <v>2</v>
      </c>
      <c r="I1314">
        <v>0.1</v>
      </c>
      <c r="J1314">
        <v>0.6875</v>
      </c>
      <c r="K1314">
        <v>0.1</v>
      </c>
      <c r="L1314">
        <v>0.6875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</v>
      </c>
      <c r="T1314" s="2">
        <v>8.1018518518518516E-5</v>
      </c>
      <c r="U1314">
        <v>0</v>
      </c>
      <c r="V1314">
        <v>0.64290000000000003</v>
      </c>
      <c r="W1314">
        <v>0</v>
      </c>
      <c r="X1314">
        <v>0.33329999999999999</v>
      </c>
      <c r="Y1314">
        <v>1</v>
      </c>
      <c r="Z1314">
        <v>0.1</v>
      </c>
      <c r="AA1314">
        <v>0.85709999999999997</v>
      </c>
      <c r="AB1314">
        <v>0</v>
      </c>
      <c r="AC1314">
        <v>1</v>
      </c>
      <c r="AD1314">
        <v>0</v>
      </c>
      <c r="AE1314">
        <v>0.42859999999999998</v>
      </c>
      <c r="AF1314" t="s">
        <v>3910</v>
      </c>
      <c r="AG1314" s="2">
        <v>4.6296296296296298E-4</v>
      </c>
      <c r="AH1314" t="s">
        <v>3911</v>
      </c>
      <c r="AI1314">
        <v>3</v>
      </c>
      <c r="AJ1314" t="s">
        <v>3931</v>
      </c>
      <c r="AK1314" s="3">
        <v>40852</v>
      </c>
      <c r="AL1314" s="10">
        <f>YEAR(ufc_fights_2[[#This Row],[date]])</f>
        <v>2011</v>
      </c>
      <c r="AM1314" t="s">
        <v>4061</v>
      </c>
      <c r="AN1314">
        <v>150</v>
      </c>
      <c r="AO1314" t="s">
        <v>3918</v>
      </c>
      <c r="AP1314">
        <f>IF(ufc_fights_2[[#This Row],[winner]]="Red",ufc_fights_2[[#This Row],[r_fighter_id]],ufc_fights_2[[#This Row],[b_fighter_id]])</f>
        <v>2117</v>
      </c>
      <c r="AQ1314" t="str">
        <f>_xlfn.XLOOKUP(ufc_fights_2[[#This Row],[winnerID]],ufc_fighters[id],ufc_fighters[fighter_name],"xxx",0,1)</f>
        <v>Che Mills</v>
      </c>
    </row>
    <row r="1315" spans="1:43">
      <c r="A1315">
        <v>2025</v>
      </c>
      <c r="B1315">
        <v>2721</v>
      </c>
      <c r="C1315">
        <f>_xlfn.XLOOKUP(ufc_fights_2[[#This Row],[r_fighter_id]],ufc_fighters[id],ufc_fighters[year],"xxx",0,1)</f>
        <v>1981</v>
      </c>
      <c r="D1315">
        <f>_xlfn.XLOOKUP(ufc_fights_2[[#This Row],[b_fighter_id]],ufc_fighters[id],ufc_fighters[year],"Prázdné",0,1)</f>
        <v>1981</v>
      </c>
      <c r="E1315" s="10">
        <f>YEAR(ufc_fights_2[[#This Row],[date]])-ufc_fights_2[[#This Row],[r_year]]</f>
        <v>29</v>
      </c>
      <c r="F1315" s="10">
        <f>YEAR(ufc_fights_2[[#This Row],[date]])-ufc_fights_2[[#This Row],[b_year]]</f>
        <v>29</v>
      </c>
      <c r="G1315">
        <v>0</v>
      </c>
      <c r="H1315">
        <v>0</v>
      </c>
      <c r="I1315">
        <v>0.375</v>
      </c>
      <c r="J1315">
        <v>0.5</v>
      </c>
      <c r="K1315">
        <v>0.73680000000000001</v>
      </c>
      <c r="L1315">
        <v>0.6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1</v>
      </c>
      <c r="S1315" s="2">
        <v>1.0300925925925926E-3</v>
      </c>
      <c r="T1315" s="2">
        <v>2.7777777777777778E-4</v>
      </c>
      <c r="U1315">
        <v>0.25</v>
      </c>
      <c r="V1315">
        <v>0.33329999999999999</v>
      </c>
      <c r="W1315">
        <v>0.66669999999999996</v>
      </c>
      <c r="X1315">
        <v>0</v>
      </c>
      <c r="Y1315">
        <v>1</v>
      </c>
      <c r="Z1315">
        <v>0.2</v>
      </c>
      <c r="AA1315">
        <v>0.5</v>
      </c>
      <c r="AB1315">
        <v>0</v>
      </c>
      <c r="AC1315">
        <v>0</v>
      </c>
      <c r="AD1315">
        <v>1</v>
      </c>
      <c r="AE1315">
        <v>0</v>
      </c>
      <c r="AF1315" t="s">
        <v>3933</v>
      </c>
      <c r="AG1315" s="2">
        <v>1.6319444444444445E-3</v>
      </c>
      <c r="AH1315" t="s">
        <v>3911</v>
      </c>
      <c r="AI1315">
        <v>3</v>
      </c>
      <c r="AJ1315" t="s">
        <v>3931</v>
      </c>
      <c r="AK1315" s="3">
        <v>40495</v>
      </c>
      <c r="AL1315" s="10">
        <f>YEAR(ufc_fights_2[[#This Row],[date]])</f>
        <v>2010</v>
      </c>
      <c r="AM1315" t="s">
        <v>4061</v>
      </c>
      <c r="AN1315">
        <v>90</v>
      </c>
      <c r="AO1315" t="s">
        <v>3918</v>
      </c>
      <c r="AP1315">
        <f>IF(ufc_fights_2[[#This Row],[winner]]="Red",ufc_fights_2[[#This Row],[r_fighter_id]],ufc_fights_2[[#This Row],[b_fighter_id]])</f>
        <v>2721</v>
      </c>
      <c r="AQ1315" t="str">
        <f>_xlfn.XLOOKUP(ufc_fights_2[[#This Row],[winnerID]],ufc_fighters[id],ufc_fighters[fighter_name],"xxx",0,1)</f>
        <v>Carlos Eduardo Rocha</v>
      </c>
    </row>
    <row r="1316" spans="1:43">
      <c r="A1316">
        <v>1914</v>
      </c>
      <c r="B1316">
        <v>726</v>
      </c>
      <c r="C1316">
        <f>_xlfn.XLOOKUP(ufc_fights_2[[#This Row],[r_fighter_id]],ufc_fighters[id],ufc_fighters[year],"xxx",0,1)</f>
        <v>1987</v>
      </c>
      <c r="D1316">
        <f>_xlfn.XLOOKUP(ufc_fights_2[[#This Row],[b_fighter_id]],ufc_fighters[id],ufc_fighters[year],"Prázdné",0,1)</f>
        <v>1991</v>
      </c>
      <c r="E1316" s="10">
        <f>YEAR(ufc_fights_2[[#This Row],[date]])-ufc_fights_2[[#This Row],[r_year]]</f>
        <v>27</v>
      </c>
      <c r="F1316" s="10">
        <f>YEAR(ufc_fights_2[[#This Row],[date]])-ufc_fights_2[[#This Row],[b_year]]</f>
        <v>23</v>
      </c>
      <c r="G1316">
        <v>1</v>
      </c>
      <c r="H1316">
        <v>0</v>
      </c>
      <c r="I1316">
        <v>0.54549999999999998</v>
      </c>
      <c r="J1316">
        <v>0.35709999999999997</v>
      </c>
      <c r="K1316">
        <v>0.54390000000000005</v>
      </c>
      <c r="L1316">
        <v>0.73170000000000002</v>
      </c>
      <c r="M1316">
        <v>1</v>
      </c>
      <c r="N1316">
        <v>0.33329999999999999</v>
      </c>
      <c r="O1316">
        <v>0</v>
      </c>
      <c r="P1316">
        <v>2</v>
      </c>
      <c r="Q1316">
        <v>0</v>
      </c>
      <c r="R1316">
        <v>1</v>
      </c>
      <c r="S1316" s="2">
        <v>4.3981481481481481E-4</v>
      </c>
      <c r="T1316" s="2">
        <v>2.5694444444444445E-3</v>
      </c>
      <c r="U1316">
        <v>0.53700000000000003</v>
      </c>
      <c r="V1316">
        <v>0</v>
      </c>
      <c r="W1316">
        <v>1</v>
      </c>
      <c r="X1316">
        <v>0</v>
      </c>
      <c r="Y1316">
        <v>1</v>
      </c>
      <c r="Z1316">
        <v>0.54549999999999998</v>
      </c>
      <c r="AA1316">
        <v>0.25</v>
      </c>
      <c r="AB1316">
        <v>0</v>
      </c>
      <c r="AC1316">
        <v>0</v>
      </c>
      <c r="AD1316">
        <v>0</v>
      </c>
      <c r="AE1316">
        <v>1</v>
      </c>
      <c r="AF1316" t="s">
        <v>3910</v>
      </c>
      <c r="AG1316" s="2">
        <v>1.7592592592592592E-3</v>
      </c>
      <c r="AH1316" t="s">
        <v>3911</v>
      </c>
      <c r="AI1316">
        <v>3</v>
      </c>
      <c r="AJ1316" t="s">
        <v>3946</v>
      </c>
      <c r="AK1316" s="3">
        <v>41818</v>
      </c>
      <c r="AL1316" s="10">
        <f>YEAR(ufc_fights_2[[#This Row],[date]])</f>
        <v>2014</v>
      </c>
      <c r="AM1316" t="s">
        <v>4061</v>
      </c>
      <c r="AN1316">
        <v>67</v>
      </c>
      <c r="AO1316" t="s">
        <v>3913</v>
      </c>
      <c r="AP1316">
        <f>IF(ufc_fights_2[[#This Row],[winner]]="Red",ufc_fights_2[[#This Row],[r_fighter_id]],ufc_fights_2[[#This Row],[b_fighter_id]])</f>
        <v>1914</v>
      </c>
      <c r="AQ1316" t="str">
        <f>_xlfn.XLOOKUP(ufc_fights_2[[#This Row],[winnerID]],ufc_fighters[id],ufc_fighters[fighter_name],"xxx",0,1)</f>
        <v>Neil Magny</v>
      </c>
    </row>
    <row r="1317" spans="1:43">
      <c r="A1317">
        <v>3491</v>
      </c>
      <c r="B1317">
        <v>387</v>
      </c>
      <c r="C1317">
        <f>_xlfn.XLOOKUP(ufc_fights_2[[#This Row],[r_fighter_id]],ufc_fighters[id],ufc_fighters[year],"xxx",0,1)</f>
        <v>1977</v>
      </c>
      <c r="D1317">
        <f>_xlfn.XLOOKUP(ufc_fights_2[[#This Row],[b_fighter_id]],ufc_fighters[id],ufc_fighters[year],"Prázdné",0,1)</f>
        <v>1981</v>
      </c>
      <c r="E1317" s="10">
        <f>YEAR(ufc_fights_2[[#This Row],[date]])-ufc_fights_2[[#This Row],[r_year]]</f>
        <v>31</v>
      </c>
      <c r="F1317" s="10">
        <f>YEAR(ufc_fights_2[[#This Row],[date]])-ufc_fights_2[[#This Row],[b_year]]</f>
        <v>27</v>
      </c>
      <c r="G1317">
        <v>3</v>
      </c>
      <c r="H1317">
        <v>0</v>
      </c>
      <c r="I1317">
        <v>0.65280000000000005</v>
      </c>
      <c r="J1317">
        <v>0.27779999999999999</v>
      </c>
      <c r="K1317">
        <v>0.78169999999999995</v>
      </c>
      <c r="L1317">
        <v>0.38100000000000001</v>
      </c>
      <c r="M1317">
        <v>1</v>
      </c>
      <c r="N1317">
        <v>7.6899999999999996E-2</v>
      </c>
      <c r="O1317">
        <v>2</v>
      </c>
      <c r="P1317">
        <v>0</v>
      </c>
      <c r="Q1317">
        <v>0</v>
      </c>
      <c r="R1317">
        <v>0</v>
      </c>
      <c r="S1317" s="2">
        <v>6.2500000000000003E-3</v>
      </c>
      <c r="T1317" s="2">
        <v>7.8703703703703705E-4</v>
      </c>
      <c r="U1317">
        <v>0.60870000000000002</v>
      </c>
      <c r="V1317">
        <v>0.1429</v>
      </c>
      <c r="W1317">
        <v>0.70830000000000004</v>
      </c>
      <c r="X1317">
        <v>1</v>
      </c>
      <c r="Y1317">
        <v>0.66669999999999996</v>
      </c>
      <c r="Z1317">
        <v>0.5</v>
      </c>
      <c r="AA1317">
        <v>0.27779999999999999</v>
      </c>
      <c r="AB1317">
        <v>0.75</v>
      </c>
      <c r="AC1317">
        <v>0</v>
      </c>
      <c r="AD1317">
        <v>0.875</v>
      </c>
      <c r="AE1317">
        <v>0</v>
      </c>
      <c r="AF1317" t="s">
        <v>3915</v>
      </c>
      <c r="AG1317" s="2">
        <v>3.472222222222222E-3</v>
      </c>
      <c r="AH1317" t="s">
        <v>3911</v>
      </c>
      <c r="AI1317">
        <v>3</v>
      </c>
      <c r="AJ1317" t="s">
        <v>4136</v>
      </c>
      <c r="AK1317" s="3">
        <v>39669</v>
      </c>
      <c r="AL1317" s="10">
        <f>YEAR(ufc_fights_2[[#This Row],[date]])</f>
        <v>2008</v>
      </c>
      <c r="AM1317" t="s">
        <v>4061</v>
      </c>
      <c r="AN1317">
        <v>42</v>
      </c>
      <c r="AO1317" t="s">
        <v>3913</v>
      </c>
      <c r="AP1317">
        <f>IF(ufc_fights_2[[#This Row],[winner]]="Red",ufc_fights_2[[#This Row],[r_fighter_id]],ufc_fights_2[[#This Row],[b_fighter_id]])</f>
        <v>3491</v>
      </c>
      <c r="AQ1317" t="str">
        <f>_xlfn.XLOOKUP(ufc_fights_2[[#This Row],[winnerID]],ufc_fighters[id],ufc_fighters[fighter_name],"xxx",0,1)</f>
        <v>Chris Wilson</v>
      </c>
    </row>
    <row r="1318" spans="1:43">
      <c r="A1318">
        <v>3571</v>
      </c>
      <c r="B1318">
        <v>3148</v>
      </c>
      <c r="C1318">
        <f>_xlfn.XLOOKUP(ufc_fights_2[[#This Row],[r_fighter_id]],ufc_fighters[id],ufc_fighters[year],"xxx",0,1)</f>
        <v>1986</v>
      </c>
      <c r="D1318">
        <f>_xlfn.XLOOKUP(ufc_fights_2[[#This Row],[b_fighter_id]],ufc_fighters[id],ufc_fighters[year],"Prázdné",0,1)</f>
        <v>1991</v>
      </c>
      <c r="E1318" s="10">
        <f>YEAR(ufc_fights_2[[#This Row],[date]])-ufc_fights_2[[#This Row],[r_year]]</f>
        <v>32</v>
      </c>
      <c r="F1318" s="10">
        <f>YEAR(ufc_fights_2[[#This Row],[date]])-ufc_fights_2[[#This Row],[b_year]]</f>
        <v>27</v>
      </c>
      <c r="G1318">
        <v>1</v>
      </c>
      <c r="H1318">
        <v>0</v>
      </c>
      <c r="I1318">
        <v>0.2586</v>
      </c>
      <c r="J1318">
        <v>0.38890000000000002</v>
      </c>
      <c r="K1318">
        <v>0.28570000000000001</v>
      </c>
      <c r="L1318">
        <v>0.38890000000000002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6.9444444444444444E-5</v>
      </c>
      <c r="T1318" s="2">
        <v>0</v>
      </c>
      <c r="U1318">
        <v>0.2195</v>
      </c>
      <c r="V1318">
        <v>0.37140000000000001</v>
      </c>
      <c r="W1318">
        <v>0.25</v>
      </c>
      <c r="X1318">
        <v>0.44440000000000002</v>
      </c>
      <c r="Y1318">
        <v>1</v>
      </c>
      <c r="Z1318">
        <v>0.2</v>
      </c>
      <c r="AA1318">
        <v>0.37140000000000001</v>
      </c>
      <c r="AB1318">
        <v>0</v>
      </c>
      <c r="AC1318">
        <v>1</v>
      </c>
      <c r="AD1318">
        <v>0.46150000000000002</v>
      </c>
      <c r="AE1318">
        <v>0</v>
      </c>
      <c r="AF1318" t="s">
        <v>3910</v>
      </c>
      <c r="AG1318" s="2">
        <v>2.5462962962962965E-3</v>
      </c>
      <c r="AH1318" t="s">
        <v>3911</v>
      </c>
      <c r="AI1318">
        <v>3</v>
      </c>
      <c r="AJ1318" t="s">
        <v>3935</v>
      </c>
      <c r="AK1318" s="3">
        <v>43232</v>
      </c>
      <c r="AL1318" s="10">
        <f>YEAR(ufc_fights_2[[#This Row],[date]])</f>
        <v>2018</v>
      </c>
      <c r="AM1318" t="s">
        <v>4061</v>
      </c>
      <c r="AN1318">
        <v>13</v>
      </c>
      <c r="AO1318" t="s">
        <v>3913</v>
      </c>
      <c r="AP1318">
        <f>IF(ufc_fights_2[[#This Row],[winner]]="Red",ufc_fights_2[[#This Row],[r_fighter_id]],ufc_fights_2[[#This Row],[b_fighter_id]])</f>
        <v>3571</v>
      </c>
      <c r="AQ1318" t="str">
        <f>_xlfn.XLOOKUP(ufc_fights_2[[#This Row],[winnerID]],ufc_fighters[id],ufc_fighters[fighter_name],"xxx",0,1)</f>
        <v>Elizeu Zaleski dos Santos</v>
      </c>
    </row>
    <row r="1319" spans="1:43">
      <c r="A1319">
        <v>1918</v>
      </c>
      <c r="B1319">
        <v>862</v>
      </c>
      <c r="C1319">
        <f>_xlfn.XLOOKUP(ufc_fights_2[[#This Row],[r_fighter_id]],ufc_fighters[id],ufc_fighters[year],"xxx",0,1)</f>
        <v>1983</v>
      </c>
      <c r="D1319">
        <f>_xlfn.XLOOKUP(ufc_fights_2[[#This Row],[b_fighter_id]],ufc_fighters[id],ufc_fighters[year],"Prázdné",0,1)</f>
        <v>1983</v>
      </c>
      <c r="E1319" s="10">
        <f>YEAR(ufc_fights_2[[#This Row],[date]])-ufc_fights_2[[#This Row],[r_year]]</f>
        <v>28</v>
      </c>
      <c r="F1319" s="10">
        <f>YEAR(ufc_fights_2[[#This Row],[date]])-ufc_fights_2[[#This Row],[b_year]]</f>
        <v>28</v>
      </c>
      <c r="G1319">
        <v>0</v>
      </c>
      <c r="H1319">
        <v>1</v>
      </c>
      <c r="I1319">
        <v>0.71050000000000002</v>
      </c>
      <c r="J1319">
        <v>0.4375</v>
      </c>
      <c r="K1319">
        <v>0.79549999999999998</v>
      </c>
      <c r="L1319">
        <v>0.51719999999999999</v>
      </c>
      <c r="M1319">
        <v>0.66669999999999996</v>
      </c>
      <c r="N1319">
        <v>0</v>
      </c>
      <c r="O1319">
        <v>2</v>
      </c>
      <c r="P1319">
        <v>1</v>
      </c>
      <c r="Q1319">
        <v>1</v>
      </c>
      <c r="R1319">
        <v>0</v>
      </c>
      <c r="S1319" s="2">
        <v>6.4351851851851853E-3</v>
      </c>
      <c r="T1319" s="2">
        <v>1.3425925925925925E-3</v>
      </c>
      <c r="U1319">
        <v>0.64290000000000003</v>
      </c>
      <c r="V1319">
        <v>0.32500000000000001</v>
      </c>
      <c r="W1319">
        <v>0.85709999999999997</v>
      </c>
      <c r="X1319">
        <v>1</v>
      </c>
      <c r="Y1319">
        <v>0.75</v>
      </c>
      <c r="Z1319">
        <v>0.52939999999999998</v>
      </c>
      <c r="AA1319">
        <v>0.37930000000000003</v>
      </c>
      <c r="AB1319">
        <v>0.9</v>
      </c>
      <c r="AC1319">
        <v>0.57140000000000002</v>
      </c>
      <c r="AD1319">
        <v>0.81820000000000004</v>
      </c>
      <c r="AE1319">
        <v>0.35709999999999997</v>
      </c>
      <c r="AF1319" t="s">
        <v>3915</v>
      </c>
      <c r="AG1319" s="2">
        <v>3.472222222222222E-3</v>
      </c>
      <c r="AH1319" t="s">
        <v>3911</v>
      </c>
      <c r="AI1319">
        <v>3</v>
      </c>
      <c r="AJ1319" t="s">
        <v>3961</v>
      </c>
      <c r="AK1319" s="3">
        <v>40852</v>
      </c>
      <c r="AL1319" s="10">
        <f>YEAR(ufc_fights_2[[#This Row],[date]])</f>
        <v>2011</v>
      </c>
      <c r="AM1319" t="s">
        <v>4061</v>
      </c>
      <c r="AN1319">
        <v>150</v>
      </c>
      <c r="AO1319" t="s">
        <v>3913</v>
      </c>
      <c r="AP1319">
        <f>IF(ufc_fights_2[[#This Row],[winner]]="Red",ufc_fights_2[[#This Row],[r_fighter_id]],ufc_fights_2[[#This Row],[b_fighter_id]])</f>
        <v>1918</v>
      </c>
      <c r="AQ1319" t="str">
        <f>_xlfn.XLOOKUP(ufc_fights_2[[#This Row],[winnerID]],ufc_fighters[id],ufc_fighters[fighter_name],"xxx",0,1)</f>
        <v>John Maguire</v>
      </c>
    </row>
    <row r="1320" spans="1:43">
      <c r="A1320">
        <v>2829</v>
      </c>
      <c r="B1320">
        <v>2002</v>
      </c>
      <c r="C1320">
        <f>_xlfn.XLOOKUP(ufc_fights_2[[#This Row],[r_fighter_id]],ufc_fighters[id],ufc_fighters[year],"xxx",0,1)</f>
        <v>1981</v>
      </c>
      <c r="D1320">
        <f>_xlfn.XLOOKUP(ufc_fights_2[[#This Row],[b_fighter_id]],ufc_fighters[id],ufc_fighters[year],"Prázdné",0,1)</f>
        <v>1994</v>
      </c>
      <c r="E1320" s="10">
        <f>YEAR(ufc_fights_2[[#This Row],[date]])-ufc_fights_2[[#This Row],[r_year]]</f>
        <v>39</v>
      </c>
      <c r="F1320" s="10">
        <f>YEAR(ufc_fights_2[[#This Row],[date]])-ufc_fights_2[[#This Row],[b_year]]</f>
        <v>26</v>
      </c>
      <c r="G1320">
        <v>0</v>
      </c>
      <c r="H1320">
        <v>1</v>
      </c>
      <c r="I1320">
        <v>0.30859999999999999</v>
      </c>
      <c r="J1320">
        <v>0.48649999999999999</v>
      </c>
      <c r="K1320">
        <v>0.4</v>
      </c>
      <c r="L1320">
        <v>0.53449999999999998</v>
      </c>
      <c r="M1320">
        <v>0</v>
      </c>
      <c r="N1320">
        <v>0.5</v>
      </c>
      <c r="O1320">
        <v>0</v>
      </c>
      <c r="P1320">
        <v>0</v>
      </c>
      <c r="Q1320">
        <v>0</v>
      </c>
      <c r="R1320">
        <v>0</v>
      </c>
      <c r="S1320" s="2">
        <v>0</v>
      </c>
      <c r="T1320" s="2">
        <v>3.3796296296296296E-3</v>
      </c>
      <c r="U1320">
        <v>0.21049999999999999</v>
      </c>
      <c r="V1320">
        <v>0.47589999999999999</v>
      </c>
      <c r="W1320">
        <v>0.33329999999999999</v>
      </c>
      <c r="X1320">
        <v>0.75</v>
      </c>
      <c r="Y1320">
        <v>0</v>
      </c>
      <c r="Z1320">
        <v>0.29870000000000002</v>
      </c>
      <c r="AA1320">
        <v>0.433</v>
      </c>
      <c r="AB1320">
        <v>0</v>
      </c>
      <c r="AC1320">
        <v>1</v>
      </c>
      <c r="AD1320">
        <v>0.5</v>
      </c>
      <c r="AE1320">
        <v>0.57999999999999996</v>
      </c>
      <c r="AF1320" t="s">
        <v>3915</v>
      </c>
      <c r="AG1320" s="2">
        <v>3.472222222222222E-3</v>
      </c>
      <c r="AH1320" t="s">
        <v>3911</v>
      </c>
      <c r="AI1320">
        <v>3</v>
      </c>
      <c r="AJ1320" t="s">
        <v>3924</v>
      </c>
      <c r="AK1320" s="3">
        <v>44100</v>
      </c>
      <c r="AL1320" s="10">
        <f>YEAR(ufc_fights_2[[#This Row],[date]])</f>
        <v>2020</v>
      </c>
      <c r="AM1320" t="s">
        <v>4061</v>
      </c>
      <c r="AN1320">
        <v>5</v>
      </c>
      <c r="AO1320" t="s">
        <v>3918</v>
      </c>
      <c r="AP1320">
        <f>IF(ufc_fights_2[[#This Row],[winner]]="Red",ufc_fights_2[[#This Row],[r_fighter_id]],ufc_fights_2[[#This Row],[b_fighter_id]])</f>
        <v>2002</v>
      </c>
      <c r="AQ1320" t="str">
        <f>_xlfn.XLOOKUP(ufc_fights_2[[#This Row],[winnerID]],ufc_fighters[id],ufc_fighters[fighter_name],"xxx",0,1)</f>
        <v>Jake Matthews</v>
      </c>
    </row>
    <row r="1321" spans="1:43">
      <c r="A1321">
        <v>3571</v>
      </c>
      <c r="B1321">
        <v>3357</v>
      </c>
      <c r="C1321">
        <f>_xlfn.XLOOKUP(ufc_fights_2[[#This Row],[r_fighter_id]],ufc_fighters[id],ufc_fighters[year],"xxx",0,1)</f>
        <v>1986</v>
      </c>
      <c r="D1321">
        <f>_xlfn.XLOOKUP(ufc_fights_2[[#This Row],[b_fighter_id]],ufc_fighters[id],ufc_fighters[year],"Prázdné",0,1)</f>
        <v>1996</v>
      </c>
      <c r="E1321" s="10">
        <f>YEAR(ufc_fights_2[[#This Row],[date]])-ufc_fights_2[[#This Row],[r_year]]</f>
        <v>32</v>
      </c>
      <c r="F1321" s="10">
        <f>YEAR(ufc_fights_2[[#This Row],[date]])-ufc_fights_2[[#This Row],[b_year]]</f>
        <v>22</v>
      </c>
      <c r="G1321">
        <v>1</v>
      </c>
      <c r="H1321">
        <v>0</v>
      </c>
      <c r="I1321">
        <v>0.46879999999999999</v>
      </c>
      <c r="J1321">
        <v>0.23530000000000001</v>
      </c>
      <c r="K1321">
        <v>0.46879999999999999</v>
      </c>
      <c r="L1321">
        <v>0.33329999999999999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 s="2">
        <v>9.2592592592592588E-5</v>
      </c>
      <c r="T1321" s="2">
        <v>1.8634259259259259E-3</v>
      </c>
      <c r="U1321">
        <v>0.33329999999999999</v>
      </c>
      <c r="V1321">
        <v>9.0899999999999995E-2</v>
      </c>
      <c r="W1321">
        <v>0.66669999999999996</v>
      </c>
      <c r="X1321">
        <v>1</v>
      </c>
      <c r="Y1321">
        <v>0.33329999999999999</v>
      </c>
      <c r="Z1321">
        <v>0.375</v>
      </c>
      <c r="AA1321">
        <v>0.23530000000000001</v>
      </c>
      <c r="AB1321">
        <v>0.75</v>
      </c>
      <c r="AC1321">
        <v>0</v>
      </c>
      <c r="AD1321">
        <v>0.75</v>
      </c>
      <c r="AE1321">
        <v>0</v>
      </c>
      <c r="AF1321" t="s">
        <v>3910</v>
      </c>
      <c r="AG1321" s="2">
        <v>9.2592592592592596E-4</v>
      </c>
      <c r="AH1321" t="s">
        <v>3911</v>
      </c>
      <c r="AI1321">
        <v>3</v>
      </c>
      <c r="AJ1321" t="s">
        <v>3935</v>
      </c>
      <c r="AK1321" s="3">
        <v>43365</v>
      </c>
      <c r="AL1321" s="10">
        <f>YEAR(ufc_fights_2[[#This Row],[date]])</f>
        <v>2018</v>
      </c>
      <c r="AM1321" t="s">
        <v>4061</v>
      </c>
      <c r="AN1321">
        <v>6</v>
      </c>
      <c r="AO1321" t="s">
        <v>3913</v>
      </c>
      <c r="AP1321">
        <f>IF(ufc_fights_2[[#This Row],[winner]]="Red",ufc_fights_2[[#This Row],[r_fighter_id]],ufc_fights_2[[#This Row],[b_fighter_id]])</f>
        <v>3571</v>
      </c>
      <c r="AQ1321" t="str">
        <f>_xlfn.XLOOKUP(ufc_fights_2[[#This Row],[winnerID]],ufc_fighters[id],ufc_fighters[fighter_name],"xxx",0,1)</f>
        <v>Elizeu Zaleski dos Santos</v>
      </c>
    </row>
    <row r="1322" spans="1:43">
      <c r="A1322">
        <v>3571</v>
      </c>
      <c r="B1322">
        <v>1199</v>
      </c>
      <c r="C1322">
        <f>_xlfn.XLOOKUP(ufc_fights_2[[#This Row],[r_fighter_id]],ufc_fighters[id],ufc_fighters[year],"xxx",0,1)</f>
        <v>1986</v>
      </c>
      <c r="D1322">
        <f>_xlfn.XLOOKUP(ufc_fights_2[[#This Row],[b_fighter_id]],ufc_fighters[id],ufc_fighters[year],"Prázdné",0,1)</f>
        <v>1985</v>
      </c>
      <c r="E1322" s="10">
        <f>YEAR(ufc_fights_2[[#This Row],[date]])-ufc_fights_2[[#This Row],[r_year]]</f>
        <v>31</v>
      </c>
      <c r="F1322" s="10">
        <f>YEAR(ufc_fights_2[[#This Row],[date]])-ufc_fights_2[[#This Row],[b_year]]</f>
        <v>32</v>
      </c>
      <c r="G1322">
        <v>0</v>
      </c>
      <c r="H1322">
        <v>2</v>
      </c>
      <c r="I1322">
        <v>0.4773</v>
      </c>
      <c r="J1322">
        <v>0.38350000000000001</v>
      </c>
      <c r="K1322">
        <v>0.50539999999999996</v>
      </c>
      <c r="L1322">
        <v>0.42359999999999998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1.7592592592592592E-3</v>
      </c>
      <c r="T1322" s="2">
        <v>7.8703703703703705E-4</v>
      </c>
      <c r="U1322">
        <v>0.4088</v>
      </c>
      <c r="V1322">
        <v>0.37269999999999998</v>
      </c>
      <c r="W1322">
        <v>0.67859999999999998</v>
      </c>
      <c r="X1322">
        <v>0.81820000000000004</v>
      </c>
      <c r="Y1322">
        <v>0.66669999999999996</v>
      </c>
      <c r="Z1322">
        <v>0.375</v>
      </c>
      <c r="AA1322">
        <v>0.32</v>
      </c>
      <c r="AB1322">
        <v>0.70209999999999995</v>
      </c>
      <c r="AC1322">
        <v>0.52</v>
      </c>
      <c r="AD1322">
        <v>0.52939999999999998</v>
      </c>
      <c r="AE1322">
        <v>0.75</v>
      </c>
      <c r="AF1322" t="s">
        <v>3915</v>
      </c>
      <c r="AG1322" s="2">
        <v>3.472222222222222E-3</v>
      </c>
      <c r="AH1322" t="s">
        <v>3911</v>
      </c>
      <c r="AI1322">
        <v>3</v>
      </c>
      <c r="AJ1322" t="s">
        <v>3940</v>
      </c>
      <c r="AK1322" s="3">
        <v>43036</v>
      </c>
      <c r="AL1322" s="10">
        <f>YEAR(ufc_fights_2[[#This Row],[date]])</f>
        <v>2017</v>
      </c>
      <c r="AM1322" t="s">
        <v>4061</v>
      </c>
      <c r="AN1322">
        <v>6</v>
      </c>
      <c r="AO1322" t="s">
        <v>3913</v>
      </c>
      <c r="AP1322">
        <f>IF(ufc_fights_2[[#This Row],[winner]]="Red",ufc_fights_2[[#This Row],[r_fighter_id]],ufc_fights_2[[#This Row],[b_fighter_id]])</f>
        <v>3571</v>
      </c>
      <c r="AQ1322" t="str">
        <f>_xlfn.XLOOKUP(ufc_fights_2[[#This Row],[winnerID]],ufc_fighters[id],ufc_fighters[fighter_name],"xxx",0,1)</f>
        <v>Elizeu Zaleski dos Santos</v>
      </c>
    </row>
    <row r="1323" spans="1:43">
      <c r="A1323">
        <v>2038</v>
      </c>
      <c r="B1323">
        <v>1828</v>
      </c>
      <c r="C1323">
        <f>_xlfn.XLOOKUP(ufc_fights_2[[#This Row],[r_fighter_id]],ufc_fighters[id],ufc_fighters[year],"xxx",0,1)</f>
        <v>1984</v>
      </c>
      <c r="D1323">
        <f>_xlfn.XLOOKUP(ufc_fights_2[[#This Row],[b_fighter_id]],ufc_fighters[id],ufc_fighters[year],"Prázdné",0,1)</f>
        <v>1989</v>
      </c>
      <c r="E1323" s="10">
        <f>YEAR(ufc_fights_2[[#This Row],[date]])-ufc_fights_2[[#This Row],[r_year]]</f>
        <v>35</v>
      </c>
      <c r="F1323" s="10">
        <f>YEAR(ufc_fights_2[[#This Row],[date]])-ufc_fights_2[[#This Row],[b_year]]</f>
        <v>30</v>
      </c>
      <c r="G1323">
        <v>1</v>
      </c>
      <c r="H1323">
        <v>0</v>
      </c>
      <c r="I1323">
        <v>0.28510000000000002</v>
      </c>
      <c r="J1323">
        <v>0.4088</v>
      </c>
      <c r="K1323">
        <v>0.2974</v>
      </c>
      <c r="L1323">
        <v>0.41610000000000003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6.9444444444444447E-4</v>
      </c>
      <c r="T1323" s="2">
        <v>4.7453703703703704E-4</v>
      </c>
      <c r="U1323">
        <v>0.16869999999999999</v>
      </c>
      <c r="V1323">
        <v>0.34810000000000002</v>
      </c>
      <c r="W1323">
        <v>0.44119999999999998</v>
      </c>
      <c r="X1323">
        <v>0.78569999999999995</v>
      </c>
      <c r="Y1323">
        <v>1</v>
      </c>
      <c r="Z1323">
        <v>0.26910000000000001</v>
      </c>
      <c r="AA1323">
        <v>0.4</v>
      </c>
      <c r="AB1323">
        <v>1</v>
      </c>
      <c r="AC1323">
        <v>0.75</v>
      </c>
      <c r="AD1323">
        <v>1</v>
      </c>
      <c r="AE1323">
        <v>0</v>
      </c>
      <c r="AF1323" t="s">
        <v>3922</v>
      </c>
      <c r="AG1323" s="2">
        <v>3.472222222222222E-3</v>
      </c>
      <c r="AH1323" t="s">
        <v>3911</v>
      </c>
      <c r="AI1323">
        <v>3</v>
      </c>
      <c r="AJ1323" t="s">
        <v>3928</v>
      </c>
      <c r="AK1323" s="3">
        <v>43582</v>
      </c>
      <c r="AL1323" s="10">
        <f>YEAR(ufc_fights_2[[#This Row],[date]])</f>
        <v>2019</v>
      </c>
      <c r="AM1323" t="s">
        <v>4061</v>
      </c>
      <c r="AN1323">
        <v>84</v>
      </c>
      <c r="AO1323" t="s">
        <v>3918</v>
      </c>
      <c r="AP1323">
        <f>IF(ufc_fights_2[[#This Row],[winner]]="Red",ufc_fights_2[[#This Row],[r_fighter_id]],ufc_fights_2[[#This Row],[b_fighter_id]])</f>
        <v>1828</v>
      </c>
      <c r="AQ1323" t="str">
        <f>_xlfn.XLOOKUP(ufc_fights_2[[#This Row],[winnerID]],ufc_fighters[id],ufc_fighters[fighter_name],"xxx",0,1)</f>
        <v>Dhiego Lima</v>
      </c>
    </row>
    <row r="1324" spans="1:43">
      <c r="A1324">
        <v>1977</v>
      </c>
      <c r="B1324">
        <v>2178</v>
      </c>
      <c r="C1324">
        <f>_xlfn.XLOOKUP(ufc_fights_2[[#This Row],[r_fighter_id]],ufc_fighters[id],ufc_fighters[year],"xxx",0,1)</f>
        <v>1989</v>
      </c>
      <c r="D1324">
        <f>_xlfn.XLOOKUP(ufc_fights_2[[#This Row],[b_fighter_id]],ufc_fighters[id],ufc_fighters[year],"Prázdné",0,1)</f>
        <v>1982</v>
      </c>
      <c r="E1324" s="10">
        <f>YEAR(ufc_fights_2[[#This Row],[date]])-ufc_fights_2[[#This Row],[r_year]]</f>
        <v>30</v>
      </c>
      <c r="F1324" s="10">
        <f>YEAR(ufc_fights_2[[#This Row],[date]])-ufc_fights_2[[#This Row],[b_year]]</f>
        <v>37</v>
      </c>
      <c r="G1324">
        <v>0</v>
      </c>
      <c r="H1324">
        <v>0</v>
      </c>
      <c r="I1324">
        <v>0.32890000000000003</v>
      </c>
      <c r="J1324">
        <v>0.22889999999999999</v>
      </c>
      <c r="K1324">
        <v>0.40699999999999997</v>
      </c>
      <c r="L1324">
        <v>0.2727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 s="2">
        <v>1.5277777777777779E-3</v>
      </c>
      <c r="T1324" s="2">
        <v>1.0069444444444444E-3</v>
      </c>
      <c r="U1324">
        <v>0.23580000000000001</v>
      </c>
      <c r="V1324">
        <v>0.17330000000000001</v>
      </c>
      <c r="W1324">
        <v>0.8</v>
      </c>
      <c r="X1324">
        <v>0.70830000000000004</v>
      </c>
      <c r="Y1324">
        <v>1</v>
      </c>
      <c r="Z1324">
        <v>0.32</v>
      </c>
      <c r="AA1324">
        <v>0.23169999999999999</v>
      </c>
      <c r="AB1324">
        <v>1</v>
      </c>
      <c r="AC1324">
        <v>0</v>
      </c>
      <c r="AD1324">
        <v>0</v>
      </c>
      <c r="AE1324">
        <v>0</v>
      </c>
      <c r="AF1324" t="s">
        <v>3915</v>
      </c>
      <c r="AG1324" s="2">
        <v>3.472222222222222E-3</v>
      </c>
      <c r="AH1324" t="s">
        <v>3911</v>
      </c>
      <c r="AI1324">
        <v>3</v>
      </c>
      <c r="AJ1324" t="s">
        <v>3964</v>
      </c>
      <c r="AK1324" s="3">
        <v>43533</v>
      </c>
      <c r="AL1324" s="10">
        <f>YEAR(ufc_fights_2[[#This Row],[date]])</f>
        <v>2019</v>
      </c>
      <c r="AM1324" t="s">
        <v>4061</v>
      </c>
      <c r="AN1324">
        <v>22</v>
      </c>
      <c r="AO1324" t="s">
        <v>3913</v>
      </c>
      <c r="AP1324">
        <f>IF(ufc_fights_2[[#This Row],[winner]]="Red",ufc_fights_2[[#This Row],[r_fighter_id]],ufc_fights_2[[#This Row],[b_fighter_id]])</f>
        <v>1977</v>
      </c>
      <c r="AQ1324" t="str">
        <f>_xlfn.XLOOKUP(ufc_fights_2[[#This Row],[winnerID]],ufc_fighters[id],ufc_fighters[fighter_name],"xxx",0,1)</f>
        <v>Anthony Rocco Martin</v>
      </c>
    </row>
    <row r="1325" spans="1:43">
      <c r="A1325">
        <v>1724</v>
      </c>
      <c r="B1325">
        <v>1977</v>
      </c>
      <c r="C1325">
        <f>_xlfn.XLOOKUP(ufc_fights_2[[#This Row],[r_fighter_id]],ufc_fighters[id],ufc_fighters[year],"xxx",0,1)</f>
        <v>1983</v>
      </c>
      <c r="D1325">
        <f>_xlfn.XLOOKUP(ufc_fights_2[[#This Row],[b_fighter_id]],ufc_fighters[id],ufc_fighters[year],"Prázdné",0,1)</f>
        <v>1989</v>
      </c>
      <c r="E1325" s="10">
        <f>YEAR(ufc_fights_2[[#This Row],[date]])-ufc_fights_2[[#This Row],[r_year]]</f>
        <v>35</v>
      </c>
      <c r="F1325" s="10">
        <f>YEAR(ufc_fights_2[[#This Row],[date]])-ufc_fights_2[[#This Row],[b_year]]</f>
        <v>29</v>
      </c>
      <c r="G1325">
        <v>0</v>
      </c>
      <c r="H1325">
        <v>2</v>
      </c>
      <c r="I1325">
        <v>0.51470000000000005</v>
      </c>
      <c r="J1325">
        <v>0.46750000000000003</v>
      </c>
      <c r="K1325">
        <v>0.52780000000000005</v>
      </c>
      <c r="L1325">
        <v>0.48099999999999998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s="2">
        <v>2.4305555555555555E-4</v>
      </c>
      <c r="T1325" s="2">
        <v>2.488425925925926E-3</v>
      </c>
      <c r="U1325">
        <v>0.2424</v>
      </c>
      <c r="V1325">
        <v>0.44590000000000002</v>
      </c>
      <c r="W1325">
        <v>0.74070000000000003</v>
      </c>
      <c r="X1325">
        <v>0.875</v>
      </c>
      <c r="Y1325">
        <v>1</v>
      </c>
      <c r="Z1325">
        <v>0.4844</v>
      </c>
      <c r="AA1325">
        <v>0.34620000000000001</v>
      </c>
      <c r="AB1325">
        <v>1</v>
      </c>
      <c r="AC1325">
        <v>1</v>
      </c>
      <c r="AD1325">
        <v>1</v>
      </c>
      <c r="AE1325">
        <v>0.69569999999999999</v>
      </c>
      <c r="AF1325" t="s">
        <v>3910</v>
      </c>
      <c r="AG1325" s="2">
        <v>6.9444444444444447E-4</v>
      </c>
      <c r="AH1325" t="s">
        <v>3911</v>
      </c>
      <c r="AI1325">
        <v>3</v>
      </c>
      <c r="AJ1325" t="s">
        <v>3912</v>
      </c>
      <c r="AK1325" s="3">
        <v>43379</v>
      </c>
      <c r="AL1325" s="10">
        <f>YEAR(ufc_fights_2[[#This Row],[date]])</f>
        <v>2018</v>
      </c>
      <c r="AM1325" t="s">
        <v>4061</v>
      </c>
      <c r="AN1325">
        <v>1</v>
      </c>
      <c r="AO1325" t="s">
        <v>3918</v>
      </c>
      <c r="AP1325">
        <f>IF(ufc_fights_2[[#This Row],[winner]]="Red",ufc_fights_2[[#This Row],[r_fighter_id]],ufc_fights_2[[#This Row],[b_fighter_id]])</f>
        <v>1977</v>
      </c>
      <c r="AQ1325" t="str">
        <f>_xlfn.XLOOKUP(ufc_fights_2[[#This Row],[winnerID]],ufc_fighters[id],ufc_fighters[fighter_name],"xxx",0,1)</f>
        <v>Anthony Rocco Martin</v>
      </c>
    </row>
    <row r="1326" spans="1:43">
      <c r="A1326">
        <v>1825</v>
      </c>
      <c r="B1326">
        <v>1914</v>
      </c>
      <c r="C1326">
        <f>_xlfn.XLOOKUP(ufc_fights_2[[#This Row],[r_fighter_id]],ufc_fighters[id],ufc_fighters[year],"xxx",0,1)</f>
        <v>1985</v>
      </c>
      <c r="D1326">
        <f>_xlfn.XLOOKUP(ufc_fights_2[[#This Row],[b_fighter_id]],ufc_fighters[id],ufc_fighters[year],"Prázdné",0,1)</f>
        <v>1987</v>
      </c>
      <c r="E1326" s="10">
        <f>YEAR(ufc_fights_2[[#This Row],[date]])-ufc_fights_2[[#This Row],[r_year]]</f>
        <v>30</v>
      </c>
      <c r="F1326" s="10">
        <f>YEAR(ufc_fights_2[[#This Row],[date]])-ufc_fights_2[[#This Row],[b_year]]</f>
        <v>28</v>
      </c>
      <c r="G1326">
        <v>0</v>
      </c>
      <c r="H1326">
        <v>0</v>
      </c>
      <c r="I1326">
        <v>0.41670000000000001</v>
      </c>
      <c r="J1326">
        <v>0.57330000000000003</v>
      </c>
      <c r="K1326">
        <v>0.41670000000000001</v>
      </c>
      <c r="L1326">
        <v>0.62749999999999995</v>
      </c>
      <c r="M1326">
        <v>0</v>
      </c>
      <c r="N1326">
        <v>0.5</v>
      </c>
      <c r="O1326">
        <v>0</v>
      </c>
      <c r="P1326">
        <v>0</v>
      </c>
      <c r="Q1326">
        <v>0</v>
      </c>
      <c r="R1326">
        <v>1</v>
      </c>
      <c r="S1326" s="2">
        <v>3.7037037037037035E-4</v>
      </c>
      <c r="T1326" s="2">
        <v>2.1527777777777778E-3</v>
      </c>
      <c r="U1326">
        <v>0.375</v>
      </c>
      <c r="V1326">
        <v>0.53120000000000001</v>
      </c>
      <c r="W1326">
        <v>0.66669999999999996</v>
      </c>
      <c r="X1326">
        <v>1</v>
      </c>
      <c r="Y1326">
        <v>1</v>
      </c>
      <c r="Z1326">
        <v>0.31819999999999998</v>
      </c>
      <c r="AA1326">
        <v>0.36359999999999998</v>
      </c>
      <c r="AB1326">
        <v>0.57140000000000002</v>
      </c>
      <c r="AC1326">
        <v>0.81820000000000004</v>
      </c>
      <c r="AD1326">
        <v>0</v>
      </c>
      <c r="AE1326">
        <v>0.61899999999999999</v>
      </c>
      <c r="AF1326" t="s">
        <v>3910</v>
      </c>
      <c r="AG1326" s="2">
        <v>9.7222222222222219E-4</v>
      </c>
      <c r="AH1326" t="s">
        <v>3911</v>
      </c>
      <c r="AI1326">
        <v>3</v>
      </c>
      <c r="AJ1326" t="s">
        <v>3945</v>
      </c>
      <c r="AK1326" s="3">
        <v>42140</v>
      </c>
      <c r="AL1326" s="10">
        <f>YEAR(ufc_fights_2[[#This Row],[date]])</f>
        <v>2015</v>
      </c>
      <c r="AM1326" t="s">
        <v>4061</v>
      </c>
      <c r="AN1326">
        <v>120</v>
      </c>
      <c r="AO1326" t="s">
        <v>3918</v>
      </c>
      <c r="AP1326">
        <f>IF(ufc_fights_2[[#This Row],[winner]]="Red",ufc_fights_2[[#This Row],[r_fighter_id]],ufc_fights_2[[#This Row],[b_fighter_id]])</f>
        <v>1914</v>
      </c>
      <c r="AQ1326" t="str">
        <f>_xlfn.XLOOKUP(ufc_fights_2[[#This Row],[winnerID]],ufc_fighters[id],ufc_fighters[fighter_name],"xxx",0,1)</f>
        <v>Neil Magny</v>
      </c>
    </row>
    <row r="1327" spans="1:43">
      <c r="A1327">
        <v>1521</v>
      </c>
      <c r="B1327">
        <v>1918</v>
      </c>
      <c r="C1327">
        <f>_xlfn.XLOOKUP(ufc_fights_2[[#This Row],[r_fighter_id]],ufc_fighters[id],ufc_fighters[year],"xxx",0,1)</f>
        <v>1982</v>
      </c>
      <c r="D1327">
        <f>_xlfn.XLOOKUP(ufc_fights_2[[#This Row],[b_fighter_id]],ufc_fighters[id],ufc_fighters[year],"Prázdné",0,1)</f>
        <v>1983</v>
      </c>
      <c r="E1327" s="10">
        <f>YEAR(ufc_fights_2[[#This Row],[date]])-ufc_fights_2[[#This Row],[r_year]]</f>
        <v>30</v>
      </c>
      <c r="F1327" s="10">
        <f>YEAR(ufc_fights_2[[#This Row],[date]])-ufc_fights_2[[#This Row],[b_year]]</f>
        <v>29</v>
      </c>
      <c r="G1327">
        <v>0</v>
      </c>
      <c r="H1327">
        <v>0</v>
      </c>
      <c r="I1327">
        <v>0.6</v>
      </c>
      <c r="J1327">
        <v>0.85709999999999997</v>
      </c>
      <c r="K1327">
        <v>0.75</v>
      </c>
      <c r="L1327">
        <v>0.92110000000000003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0</v>
      </c>
      <c r="S1327" s="2">
        <v>1.2152777777777778E-3</v>
      </c>
      <c r="T1327" s="2">
        <v>4.2361111111111115E-3</v>
      </c>
      <c r="U1327">
        <v>0.44440000000000002</v>
      </c>
      <c r="V1327">
        <v>0.8</v>
      </c>
      <c r="W1327">
        <v>1</v>
      </c>
      <c r="X1327">
        <v>1</v>
      </c>
      <c r="Y1327">
        <v>0</v>
      </c>
      <c r="Z1327">
        <v>0.5</v>
      </c>
      <c r="AA1327">
        <v>0.5</v>
      </c>
      <c r="AB1327">
        <v>1</v>
      </c>
      <c r="AC1327">
        <v>0</v>
      </c>
      <c r="AD1327">
        <v>0.66669999999999996</v>
      </c>
      <c r="AE1327">
        <v>1</v>
      </c>
      <c r="AF1327" t="s">
        <v>3933</v>
      </c>
      <c r="AG1327" s="2">
        <v>3.2407407407407406E-3</v>
      </c>
      <c r="AH1327" t="s">
        <v>3911</v>
      </c>
      <c r="AI1327">
        <v>3</v>
      </c>
      <c r="AJ1327" t="s">
        <v>4071</v>
      </c>
      <c r="AK1327" s="3">
        <v>41013</v>
      </c>
      <c r="AL1327" s="10">
        <f>YEAR(ufc_fights_2[[#This Row],[date]])</f>
        <v>2012</v>
      </c>
      <c r="AM1327" t="s">
        <v>4061</v>
      </c>
      <c r="AN1327">
        <v>86</v>
      </c>
      <c r="AO1327" t="s">
        <v>3918</v>
      </c>
      <c r="AP1327">
        <f>IF(ufc_fights_2[[#This Row],[winner]]="Red",ufc_fights_2[[#This Row],[r_fighter_id]],ufc_fights_2[[#This Row],[b_fighter_id]])</f>
        <v>1918</v>
      </c>
      <c r="AQ1327" t="str">
        <f>_xlfn.XLOOKUP(ufc_fights_2[[#This Row],[winnerID]],ufc_fighters[id],ufc_fighters[fighter_name],"xxx",0,1)</f>
        <v>John Maguire</v>
      </c>
    </row>
    <row r="1328" spans="1:43">
      <c r="A1328">
        <v>1218</v>
      </c>
      <c r="B1328">
        <v>2359</v>
      </c>
      <c r="C1328">
        <f>_xlfn.XLOOKUP(ufc_fights_2[[#This Row],[r_fighter_id]],ufc_fighters[id],ufc_fighters[year],"xxx",0,1)</f>
        <v>1977</v>
      </c>
      <c r="D1328">
        <f>_xlfn.XLOOKUP(ufc_fights_2[[#This Row],[b_fighter_id]],ufc_fighters[id],ufc_fighters[year],"Prázdné",0,1)</f>
        <v>1987</v>
      </c>
      <c r="E1328" s="10">
        <f>YEAR(ufc_fights_2[[#This Row],[date]])-ufc_fights_2[[#This Row],[r_year]]</f>
        <v>38</v>
      </c>
      <c r="F1328" s="10">
        <f>YEAR(ufc_fights_2[[#This Row],[date]])-ufc_fights_2[[#This Row],[b_year]]</f>
        <v>28</v>
      </c>
      <c r="G1328">
        <v>0</v>
      </c>
      <c r="H1328">
        <v>0</v>
      </c>
      <c r="I1328">
        <v>0.55659999999999998</v>
      </c>
      <c r="J1328">
        <v>0.49409999999999998</v>
      </c>
      <c r="K1328">
        <v>0.6603</v>
      </c>
      <c r="L1328">
        <v>0.65349999999999997</v>
      </c>
      <c r="M1328">
        <v>0.33329999999999999</v>
      </c>
      <c r="N1328">
        <v>0.6</v>
      </c>
      <c r="O1328">
        <v>1</v>
      </c>
      <c r="P1328">
        <v>1</v>
      </c>
      <c r="Q1328">
        <v>0</v>
      </c>
      <c r="R1328">
        <v>0</v>
      </c>
      <c r="S1328" s="2">
        <v>3.4837962962962965E-3</v>
      </c>
      <c r="T1328" s="2">
        <v>5.3009259259259259E-3</v>
      </c>
      <c r="U1328">
        <v>0.47189999999999999</v>
      </c>
      <c r="V1328">
        <v>0.38979999999999998</v>
      </c>
      <c r="W1328">
        <v>1</v>
      </c>
      <c r="X1328">
        <v>1</v>
      </c>
      <c r="Y1328">
        <v>1</v>
      </c>
      <c r="Z1328">
        <v>0.45</v>
      </c>
      <c r="AA1328">
        <v>0.36670000000000003</v>
      </c>
      <c r="AB1328">
        <v>0.62119999999999997</v>
      </c>
      <c r="AC1328">
        <v>0.52939999999999998</v>
      </c>
      <c r="AD1328">
        <v>0</v>
      </c>
      <c r="AE1328">
        <v>1</v>
      </c>
      <c r="AF1328" t="s">
        <v>3915</v>
      </c>
      <c r="AG1328" s="2">
        <v>3.472222222222222E-3</v>
      </c>
      <c r="AH1328" t="s">
        <v>3911</v>
      </c>
      <c r="AI1328">
        <v>3</v>
      </c>
      <c r="AJ1328" t="s">
        <v>3946</v>
      </c>
      <c r="AK1328" s="3">
        <v>42133</v>
      </c>
      <c r="AL1328" s="10">
        <f>YEAR(ufc_fights_2[[#This Row],[date]])</f>
        <v>2015</v>
      </c>
      <c r="AM1328" t="s">
        <v>4061</v>
      </c>
      <c r="AN1328">
        <v>43</v>
      </c>
      <c r="AO1328" t="s">
        <v>3918</v>
      </c>
      <c r="AP1328">
        <f>IF(ufc_fights_2[[#This Row],[winner]]="Red",ufc_fights_2[[#This Row],[r_fighter_id]],ufc_fights_2[[#This Row],[b_fighter_id]])</f>
        <v>2359</v>
      </c>
      <c r="AQ1328" t="str">
        <f>_xlfn.XLOOKUP(ufc_fights_2[[#This Row],[winnerID]],ufc_fighters[id],ufc_fighters[fighter_name],"xxx",0,1)</f>
        <v>Brendan O'Reilly</v>
      </c>
    </row>
    <row r="1329" spans="1:43">
      <c r="A1329">
        <v>3050</v>
      </c>
      <c r="B1329">
        <v>2884</v>
      </c>
      <c r="C1329">
        <f>_xlfn.XLOOKUP(ufc_fights_2[[#This Row],[r_fighter_id]],ufc_fighters[id],ufc_fighters[year],"xxx",0,1)</f>
        <v>1987</v>
      </c>
      <c r="D1329">
        <f>_xlfn.XLOOKUP(ufc_fights_2[[#This Row],[b_fighter_id]],ufc_fighters[id],ufc_fighters[year],"Prázdné",0,1)</f>
        <v>1983</v>
      </c>
      <c r="E1329" s="10">
        <f>YEAR(ufc_fights_2[[#This Row],[date]])-ufc_fights_2[[#This Row],[r_year]]</f>
        <v>30</v>
      </c>
      <c r="F1329" s="10">
        <f>YEAR(ufc_fights_2[[#This Row],[date]])-ufc_fights_2[[#This Row],[b_year]]</f>
        <v>34</v>
      </c>
      <c r="G1329">
        <v>3</v>
      </c>
      <c r="H1329">
        <v>0</v>
      </c>
      <c r="I1329">
        <v>0.47420000000000001</v>
      </c>
      <c r="J1329">
        <v>0.27939999999999998</v>
      </c>
      <c r="K1329">
        <v>0.49020000000000002</v>
      </c>
      <c r="L1329">
        <v>0.31080000000000002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7.291666666666667E-4</v>
      </c>
      <c r="T1329" s="2">
        <v>0</v>
      </c>
      <c r="U1329">
        <v>0.44440000000000002</v>
      </c>
      <c r="V1329">
        <v>0.20449999999999999</v>
      </c>
      <c r="W1329">
        <v>0.5</v>
      </c>
      <c r="X1329">
        <v>1</v>
      </c>
      <c r="Y1329">
        <v>0.42859999999999998</v>
      </c>
      <c r="Z1329">
        <v>0.45569999999999999</v>
      </c>
      <c r="AA1329">
        <v>0.2258</v>
      </c>
      <c r="AB1329">
        <v>0.5</v>
      </c>
      <c r="AC1329">
        <v>0</v>
      </c>
      <c r="AD1329">
        <v>0.5625</v>
      </c>
      <c r="AE1329">
        <v>1</v>
      </c>
      <c r="AF1329" t="s">
        <v>3910</v>
      </c>
      <c r="AG1329" s="2">
        <v>1.724537037037037E-3</v>
      </c>
      <c r="AH1329" t="s">
        <v>3911</v>
      </c>
      <c r="AI1329">
        <v>3</v>
      </c>
      <c r="AJ1329" t="s">
        <v>4007</v>
      </c>
      <c r="AK1329" s="3">
        <v>42883</v>
      </c>
      <c r="AL1329" s="10">
        <f>YEAR(ufc_fights_2[[#This Row],[date]])</f>
        <v>2017</v>
      </c>
      <c r="AM1329" t="s">
        <v>4061</v>
      </c>
      <c r="AN1329">
        <v>86</v>
      </c>
      <c r="AO1329" t="s">
        <v>3913</v>
      </c>
      <c r="AP1329">
        <f>IF(ufc_fights_2[[#This Row],[winner]]="Red",ufc_fights_2[[#This Row],[r_fighter_id]],ufc_fights_2[[#This Row],[b_fighter_id]])</f>
        <v>3050</v>
      </c>
      <c r="AQ1329" t="str">
        <f>_xlfn.XLOOKUP(ufc_fights_2[[#This Row],[winnerID]],ufc_fighters[id],ufc_fighters[fighter_name],"xxx",0,1)</f>
        <v>Peter Sobotta</v>
      </c>
    </row>
    <row r="1330" spans="1:43">
      <c r="A1330">
        <v>3050</v>
      </c>
      <c r="B1330">
        <v>2465</v>
      </c>
      <c r="C1330">
        <f>_xlfn.XLOOKUP(ufc_fights_2[[#This Row],[r_fighter_id]],ufc_fighters[id],ufc_fighters[year],"xxx",0,1)</f>
        <v>1987</v>
      </c>
      <c r="D1330">
        <f>_xlfn.XLOOKUP(ufc_fights_2[[#This Row],[b_fighter_id]],ufc_fighters[id],ufc_fighters[year],"Prázdné",0,1)</f>
        <v>1989</v>
      </c>
      <c r="E1330" s="10">
        <f>YEAR(ufc_fights_2[[#This Row],[date]])-ufc_fights_2[[#This Row],[r_year]]</f>
        <v>27</v>
      </c>
      <c r="F1330" s="10">
        <f>YEAR(ufc_fights_2[[#This Row],[date]])-ufc_fights_2[[#This Row],[b_year]]</f>
        <v>25</v>
      </c>
      <c r="G1330">
        <v>0</v>
      </c>
      <c r="H1330">
        <v>0</v>
      </c>
      <c r="I1330">
        <v>0.46529999999999999</v>
      </c>
      <c r="J1330">
        <v>0.25</v>
      </c>
      <c r="K1330">
        <v>0.67220000000000002</v>
      </c>
      <c r="L1330">
        <v>0.50780000000000003</v>
      </c>
      <c r="M1330">
        <v>0.6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5.5324074074074078E-3</v>
      </c>
      <c r="T1330" s="2">
        <v>0</v>
      </c>
      <c r="U1330">
        <v>0.26090000000000002</v>
      </c>
      <c r="V1330">
        <v>0.15939999999999999</v>
      </c>
      <c r="W1330">
        <v>0.83330000000000004</v>
      </c>
      <c r="X1330">
        <v>1</v>
      </c>
      <c r="Y1330">
        <v>0.8</v>
      </c>
      <c r="Z1330">
        <v>0.41299999999999998</v>
      </c>
      <c r="AA1330">
        <v>0.25</v>
      </c>
      <c r="AB1330">
        <v>1</v>
      </c>
      <c r="AC1330">
        <v>0</v>
      </c>
      <c r="AD1330">
        <v>1</v>
      </c>
      <c r="AE1330">
        <v>0</v>
      </c>
      <c r="AF1330" t="s">
        <v>3915</v>
      </c>
      <c r="AG1330" s="2">
        <v>3.472222222222222E-3</v>
      </c>
      <c r="AH1330" t="s">
        <v>3911</v>
      </c>
      <c r="AI1330">
        <v>3</v>
      </c>
      <c r="AJ1330" t="s">
        <v>3961</v>
      </c>
      <c r="AK1330" s="3">
        <v>41790</v>
      </c>
      <c r="AL1330" s="10">
        <f>YEAR(ufc_fights_2[[#This Row],[date]])</f>
        <v>2014</v>
      </c>
      <c r="AM1330" t="s">
        <v>4061</v>
      </c>
      <c r="AN1330">
        <v>97</v>
      </c>
      <c r="AO1330" t="s">
        <v>3913</v>
      </c>
      <c r="AP1330">
        <f>IF(ufc_fights_2[[#This Row],[winner]]="Red",ufc_fights_2[[#This Row],[r_fighter_id]],ufc_fights_2[[#This Row],[b_fighter_id]])</f>
        <v>3050</v>
      </c>
      <c r="AQ1330" t="str">
        <f>_xlfn.XLOOKUP(ufc_fights_2[[#This Row],[winnerID]],ufc_fighters[id],ufc_fighters[fighter_name],"xxx",0,1)</f>
        <v>Peter Sobotta</v>
      </c>
    </row>
    <row r="1331" spans="1:43">
      <c r="A1331">
        <v>3050</v>
      </c>
      <c r="B1331">
        <v>684</v>
      </c>
      <c r="C1331">
        <f>_xlfn.XLOOKUP(ufc_fights_2[[#This Row],[r_fighter_id]],ufc_fighters[id],ufc_fighters[year],"xxx",0,1)</f>
        <v>1987</v>
      </c>
      <c r="D1331">
        <f>_xlfn.XLOOKUP(ufc_fights_2[[#This Row],[b_fighter_id]],ufc_fighters[id],ufc_fighters[year],"Prázdné",0,1)</f>
        <v>1984</v>
      </c>
      <c r="E1331" s="10">
        <f>YEAR(ufc_fights_2[[#This Row],[date]])-ufc_fights_2[[#This Row],[r_year]]</f>
        <v>29</v>
      </c>
      <c r="F1331" s="10">
        <f>YEAR(ufc_fights_2[[#This Row],[date]])-ufc_fights_2[[#This Row],[b_year]]</f>
        <v>32</v>
      </c>
      <c r="G1331">
        <v>1</v>
      </c>
      <c r="H1331">
        <v>0</v>
      </c>
      <c r="I1331">
        <v>0.5</v>
      </c>
      <c r="J1331">
        <v>0.26919999999999999</v>
      </c>
      <c r="K1331">
        <v>0.65349999999999997</v>
      </c>
      <c r="L1331">
        <v>0.55169999999999997</v>
      </c>
      <c r="M1331">
        <v>0.6</v>
      </c>
      <c r="N1331">
        <v>0</v>
      </c>
      <c r="O1331">
        <v>1</v>
      </c>
      <c r="P1331">
        <v>0</v>
      </c>
      <c r="Q1331">
        <v>0</v>
      </c>
      <c r="R1331">
        <v>0</v>
      </c>
      <c r="S1331" s="2">
        <v>7.1990740740740739E-3</v>
      </c>
      <c r="T1331" s="2">
        <v>3.2407407407407406E-4</v>
      </c>
      <c r="U1331">
        <v>0.43080000000000002</v>
      </c>
      <c r="V1331">
        <v>0.17499999999999999</v>
      </c>
      <c r="W1331">
        <v>0.83330000000000004</v>
      </c>
      <c r="X1331">
        <v>1</v>
      </c>
      <c r="Y1331">
        <v>0.6</v>
      </c>
      <c r="Z1331">
        <v>0.4773</v>
      </c>
      <c r="AA1331">
        <v>0.2</v>
      </c>
      <c r="AB1331">
        <v>0</v>
      </c>
      <c r="AC1331">
        <v>0.6</v>
      </c>
      <c r="AD1331">
        <v>0.53120000000000001</v>
      </c>
      <c r="AE1331">
        <v>1</v>
      </c>
      <c r="AF1331" t="s">
        <v>3915</v>
      </c>
      <c r="AG1331" s="2">
        <v>3.472222222222222E-3</v>
      </c>
      <c r="AH1331" t="s">
        <v>3911</v>
      </c>
      <c r="AI1331">
        <v>3</v>
      </c>
      <c r="AJ1331" t="s">
        <v>3961</v>
      </c>
      <c r="AK1331" s="3">
        <v>42616</v>
      </c>
      <c r="AL1331" s="10">
        <f>YEAR(ufc_fights_2[[#This Row],[date]])</f>
        <v>2016</v>
      </c>
      <c r="AM1331" t="s">
        <v>4061</v>
      </c>
      <c r="AN1331">
        <v>108</v>
      </c>
      <c r="AO1331" t="s">
        <v>3913</v>
      </c>
      <c r="AP1331">
        <f>IF(ufc_fights_2[[#This Row],[winner]]="Red",ufc_fights_2[[#This Row],[r_fighter_id]],ufc_fights_2[[#This Row],[b_fighter_id]])</f>
        <v>3050</v>
      </c>
      <c r="AQ1331" t="str">
        <f>_xlfn.XLOOKUP(ufc_fights_2[[#This Row],[winnerID]],ufc_fighters[id],ufc_fighters[fighter_name],"xxx",0,1)</f>
        <v>Peter Sobotta</v>
      </c>
    </row>
    <row r="1332" spans="1:43">
      <c r="A1332">
        <v>3050</v>
      </c>
      <c r="B1332">
        <v>1625</v>
      </c>
      <c r="C1332">
        <f>_xlfn.XLOOKUP(ufc_fights_2[[#This Row],[r_fighter_id]],ufc_fighters[id],ufc_fighters[year],"xxx",0,1)</f>
        <v>1987</v>
      </c>
      <c r="D1332">
        <f>_xlfn.XLOOKUP(ufc_fights_2[[#This Row],[b_fighter_id]],ufc_fighters[id],ufc_fighters[year],"Prázdné",0,1)</f>
        <v>1983</v>
      </c>
      <c r="E1332" s="10">
        <f>YEAR(ufc_fights_2[[#This Row],[date]])-ufc_fights_2[[#This Row],[r_year]]</f>
        <v>28</v>
      </c>
      <c r="F1332" s="10">
        <f>YEAR(ufc_fights_2[[#This Row],[date]])-ufc_fights_2[[#This Row],[b_year]]</f>
        <v>32</v>
      </c>
      <c r="G1332">
        <v>0</v>
      </c>
      <c r="H1332">
        <v>0</v>
      </c>
      <c r="I1332">
        <v>0.46150000000000002</v>
      </c>
      <c r="J1332">
        <v>0.25</v>
      </c>
      <c r="K1332">
        <v>0.5</v>
      </c>
      <c r="L1332">
        <v>0.25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 s="2">
        <v>9.3749999999999997E-4</v>
      </c>
      <c r="T1332" s="2">
        <v>3.3564814814814812E-4</v>
      </c>
      <c r="U1332">
        <v>0.22220000000000001</v>
      </c>
      <c r="V1332">
        <v>0.1429</v>
      </c>
      <c r="W1332">
        <v>1</v>
      </c>
      <c r="X1332">
        <v>1</v>
      </c>
      <c r="Y1332">
        <v>0.66669999999999996</v>
      </c>
      <c r="Z1332">
        <v>0.46150000000000002</v>
      </c>
      <c r="AA1332">
        <v>0.25</v>
      </c>
      <c r="AB1332">
        <v>0</v>
      </c>
      <c r="AC1332">
        <v>0</v>
      </c>
      <c r="AD1332">
        <v>0</v>
      </c>
      <c r="AE1332">
        <v>0</v>
      </c>
      <c r="AF1332" t="s">
        <v>3933</v>
      </c>
      <c r="AG1332" s="2">
        <v>2.0486111111111113E-3</v>
      </c>
      <c r="AH1332" t="s">
        <v>3911</v>
      </c>
      <c r="AI1332">
        <v>3</v>
      </c>
      <c r="AJ1332" t="s">
        <v>4111</v>
      </c>
      <c r="AK1332" s="3">
        <v>42175</v>
      </c>
      <c r="AL1332" s="10">
        <f>YEAR(ufc_fights_2[[#This Row],[date]])</f>
        <v>2015</v>
      </c>
      <c r="AM1332" t="s">
        <v>4061</v>
      </c>
      <c r="AN1332">
        <v>136</v>
      </c>
      <c r="AO1332" t="s">
        <v>3913</v>
      </c>
      <c r="AP1332">
        <f>IF(ufc_fights_2[[#This Row],[winner]]="Red",ufc_fights_2[[#This Row],[r_fighter_id]],ufc_fights_2[[#This Row],[b_fighter_id]])</f>
        <v>3050</v>
      </c>
      <c r="AQ1332" t="str">
        <f>_xlfn.XLOOKUP(ufc_fights_2[[#This Row],[winnerID]],ufc_fighters[id],ufc_fighters[fighter_name],"xxx",0,1)</f>
        <v>Peter Sobotta</v>
      </c>
    </row>
    <row r="1333" spans="1:43">
      <c r="A1333">
        <v>1850</v>
      </c>
      <c r="B1333">
        <v>1914</v>
      </c>
      <c r="C1333">
        <f>_xlfn.XLOOKUP(ufc_fights_2[[#This Row],[r_fighter_id]],ufc_fighters[id],ufc_fighters[year],"xxx",0,1)</f>
        <v>1978</v>
      </c>
      <c r="D1333">
        <f>_xlfn.XLOOKUP(ufc_fights_2[[#This Row],[b_fighter_id]],ufc_fighters[id],ufc_fighters[year],"Prázdné",0,1)</f>
        <v>1987</v>
      </c>
      <c r="E1333" s="10">
        <f>YEAR(ufc_fights_2[[#This Row],[date]])-ufc_fights_2[[#This Row],[r_year]]</f>
        <v>38</v>
      </c>
      <c r="F1333" s="10">
        <f>YEAR(ufc_fights_2[[#This Row],[date]])-ufc_fights_2[[#This Row],[b_year]]</f>
        <v>29</v>
      </c>
      <c r="G1333">
        <v>2</v>
      </c>
      <c r="H1333">
        <v>0</v>
      </c>
      <c r="I1333">
        <v>0.75949999999999995</v>
      </c>
      <c r="J1333">
        <v>0.75129999999999997</v>
      </c>
      <c r="K1333">
        <v>0.78949999999999998</v>
      </c>
      <c r="L1333">
        <v>0.78400000000000003</v>
      </c>
      <c r="M1333">
        <v>0.33329999999999999</v>
      </c>
      <c r="N1333">
        <v>0.5</v>
      </c>
      <c r="O1333">
        <v>0</v>
      </c>
      <c r="P1333">
        <v>2</v>
      </c>
      <c r="Q1333">
        <v>0</v>
      </c>
      <c r="R1333">
        <v>0</v>
      </c>
      <c r="S1333" s="2">
        <v>3.1944444444444446E-3</v>
      </c>
      <c r="T1333" s="2">
        <v>1.6087962962962963E-3</v>
      </c>
      <c r="U1333">
        <v>0.76060000000000005</v>
      </c>
      <c r="V1333">
        <v>0.73480000000000001</v>
      </c>
      <c r="W1333">
        <v>0.66669999999999996</v>
      </c>
      <c r="X1333">
        <v>0.8</v>
      </c>
      <c r="Y1333">
        <v>1</v>
      </c>
      <c r="Z1333">
        <v>0.57140000000000002</v>
      </c>
      <c r="AA1333">
        <v>0.46379999999999999</v>
      </c>
      <c r="AB1333">
        <v>0.77780000000000005</v>
      </c>
      <c r="AC1333">
        <v>1</v>
      </c>
      <c r="AD1333">
        <v>0.8367</v>
      </c>
      <c r="AE1333">
        <v>0.89290000000000003</v>
      </c>
      <c r="AF1333" t="s">
        <v>3910</v>
      </c>
      <c r="AG1333" s="2">
        <v>5.3240740740740744E-4</v>
      </c>
      <c r="AH1333" t="s">
        <v>3911</v>
      </c>
      <c r="AI1333">
        <v>3</v>
      </c>
      <c r="AJ1333" t="s">
        <v>3945</v>
      </c>
      <c r="AK1333" s="3">
        <v>42448</v>
      </c>
      <c r="AL1333" s="10">
        <f>YEAR(ufc_fights_2[[#This Row],[date]])</f>
        <v>2016</v>
      </c>
      <c r="AM1333" t="s">
        <v>4061</v>
      </c>
      <c r="AN1333">
        <v>101</v>
      </c>
      <c r="AO1333" t="s">
        <v>3918</v>
      </c>
      <c r="AP1333">
        <f>IF(ufc_fights_2[[#This Row],[winner]]="Red",ufc_fights_2[[#This Row],[r_fighter_id]],ufc_fights_2[[#This Row],[b_fighter_id]])</f>
        <v>1914</v>
      </c>
      <c r="AQ1333" t="str">
        <f>_xlfn.XLOOKUP(ufc_fights_2[[#This Row],[winnerID]],ufc_fighters[id],ufc_fighters[fighter_name],"xxx",0,1)</f>
        <v>Neil Magny</v>
      </c>
    </row>
    <row r="1334" spans="1:43">
      <c r="A1334">
        <v>27</v>
      </c>
      <c r="B1334">
        <v>1631</v>
      </c>
      <c r="C1334">
        <f>_xlfn.XLOOKUP(ufc_fights_2[[#This Row],[r_fighter_id]],ufc_fighters[id],ufc_fighters[year],"xxx",0,1)</f>
        <v>1991</v>
      </c>
      <c r="D1334">
        <f>_xlfn.XLOOKUP(ufc_fights_2[[#This Row],[b_fighter_id]],ufc_fighters[id],ufc_fighters[year],"Prázdné",0,1)</f>
        <v>1992</v>
      </c>
      <c r="E1334" s="10">
        <f>YEAR(ufc_fights_2[[#This Row],[date]])-ufc_fights_2[[#This Row],[r_year]]</f>
        <v>28</v>
      </c>
      <c r="F1334" s="10">
        <f>YEAR(ufc_fights_2[[#This Row],[date]])-ufc_fights_2[[#This Row],[b_year]]</f>
        <v>27</v>
      </c>
      <c r="G1334">
        <v>0</v>
      </c>
      <c r="H1334">
        <v>1</v>
      </c>
      <c r="I1334">
        <v>0.39</v>
      </c>
      <c r="J1334">
        <v>0.4027</v>
      </c>
      <c r="K1334">
        <v>0.38829999999999998</v>
      </c>
      <c r="L1334">
        <v>0.39739999999999998</v>
      </c>
      <c r="M1334">
        <v>0.4</v>
      </c>
      <c r="N1334">
        <v>0.16669999999999999</v>
      </c>
      <c r="O1334">
        <v>0</v>
      </c>
      <c r="P1334">
        <v>0</v>
      </c>
      <c r="Q1334">
        <v>0</v>
      </c>
      <c r="R1334">
        <v>0</v>
      </c>
      <c r="S1334" s="2">
        <v>2.3148148148148147E-3</v>
      </c>
      <c r="T1334" s="2">
        <v>7.0601851851851847E-4</v>
      </c>
      <c r="U1334">
        <v>0.32969999999999999</v>
      </c>
      <c r="V1334">
        <v>0.3</v>
      </c>
      <c r="W1334">
        <v>1</v>
      </c>
      <c r="X1334">
        <v>1</v>
      </c>
      <c r="Y1334">
        <v>0.86360000000000003</v>
      </c>
      <c r="Z1334">
        <v>0.3407</v>
      </c>
      <c r="AA1334">
        <v>0.3901</v>
      </c>
      <c r="AB1334">
        <v>0.88890000000000002</v>
      </c>
      <c r="AC1334">
        <v>0.625</v>
      </c>
      <c r="AD1334">
        <v>0</v>
      </c>
      <c r="AE1334">
        <v>0</v>
      </c>
      <c r="AF1334" t="s">
        <v>3915</v>
      </c>
      <c r="AG1334" s="2">
        <v>3.472222222222222E-3</v>
      </c>
      <c r="AH1334" t="s">
        <v>3911</v>
      </c>
      <c r="AI1334">
        <v>3</v>
      </c>
      <c r="AJ1334" t="s">
        <v>3961</v>
      </c>
      <c r="AK1334" s="3">
        <v>43617</v>
      </c>
      <c r="AL1334" s="10">
        <f>YEAR(ufc_fights_2[[#This Row],[date]])</f>
        <v>2019</v>
      </c>
      <c r="AM1334" t="s">
        <v>4061</v>
      </c>
      <c r="AN1334">
        <v>86</v>
      </c>
      <c r="AO1334" t="s">
        <v>3918</v>
      </c>
      <c r="AP1334">
        <f>IF(ufc_fights_2[[#This Row],[winner]]="Red",ufc_fights_2[[#This Row],[r_fighter_id]],ufc_fights_2[[#This Row],[b_fighter_id]])</f>
        <v>1631</v>
      </c>
      <c r="AQ1334" t="str">
        <f>_xlfn.XLOOKUP(ufc_fights_2[[#This Row],[winnerID]],ufc_fighters[id],ufc_fighters[fighter_name],"xxx",0,1)</f>
        <v>Sergey Khandozhko</v>
      </c>
    </row>
    <row r="1335" spans="1:43">
      <c r="A1335">
        <v>1914</v>
      </c>
      <c r="B1335">
        <v>1083</v>
      </c>
      <c r="C1335">
        <f>_xlfn.XLOOKUP(ufc_fights_2[[#This Row],[r_fighter_id]],ufc_fighters[id],ufc_fighters[year],"xxx",0,1)</f>
        <v>1987</v>
      </c>
      <c r="D1335">
        <f>_xlfn.XLOOKUP(ufc_fights_2[[#This Row],[b_fighter_id]],ufc_fighters[id],ufc_fighters[year],"Prázdné",0,1)</f>
        <v>1991</v>
      </c>
      <c r="E1335" s="10">
        <f>YEAR(ufc_fights_2[[#This Row],[date]])-ufc_fights_2[[#This Row],[r_year]]</f>
        <v>28</v>
      </c>
      <c r="F1335" s="10">
        <f>YEAR(ufc_fights_2[[#This Row],[date]])-ufc_fights_2[[#This Row],[b_year]]</f>
        <v>24</v>
      </c>
      <c r="G1335">
        <v>0</v>
      </c>
      <c r="H1335">
        <v>2</v>
      </c>
      <c r="I1335">
        <v>0.37240000000000001</v>
      </c>
      <c r="J1335">
        <v>0.40300000000000002</v>
      </c>
      <c r="K1335">
        <v>0.46550000000000002</v>
      </c>
      <c r="L1335">
        <v>0.51500000000000001</v>
      </c>
      <c r="M1335">
        <v>0.42859999999999998</v>
      </c>
      <c r="N1335">
        <v>0.66669999999999996</v>
      </c>
      <c r="O1335">
        <v>0</v>
      </c>
      <c r="P1335">
        <v>0</v>
      </c>
      <c r="Q1335">
        <v>0</v>
      </c>
      <c r="R1335">
        <v>1</v>
      </c>
      <c r="S1335" s="2">
        <v>3.8657407407407408E-3</v>
      </c>
      <c r="T1335" s="2">
        <v>5.0347222222222225E-3</v>
      </c>
      <c r="U1335">
        <v>0.33879999999999999</v>
      </c>
      <c r="V1335">
        <v>0.30630000000000002</v>
      </c>
      <c r="W1335">
        <v>0.66669999999999996</v>
      </c>
      <c r="X1335">
        <v>0.33329999999999999</v>
      </c>
      <c r="Y1335">
        <v>0.875</v>
      </c>
      <c r="Z1335">
        <v>0.31969999999999998</v>
      </c>
      <c r="AA1335">
        <v>0.39450000000000002</v>
      </c>
      <c r="AB1335">
        <v>0.61109999999999998</v>
      </c>
      <c r="AC1335">
        <v>0.36359999999999998</v>
      </c>
      <c r="AD1335">
        <v>0.8</v>
      </c>
      <c r="AE1335">
        <v>0.5</v>
      </c>
      <c r="AF1335" t="s">
        <v>3922</v>
      </c>
      <c r="AG1335" s="2">
        <v>3.472222222222222E-3</v>
      </c>
      <c r="AH1335" t="s">
        <v>3927</v>
      </c>
      <c r="AI1335">
        <v>5</v>
      </c>
      <c r="AJ1335" t="s">
        <v>3925</v>
      </c>
      <c r="AK1335" s="3">
        <v>42329</v>
      </c>
      <c r="AL1335" s="10">
        <f>YEAR(ufc_fights_2[[#This Row],[date]])</f>
        <v>2015</v>
      </c>
      <c r="AM1335" t="s">
        <v>4061</v>
      </c>
      <c r="AN1335">
        <v>113</v>
      </c>
      <c r="AO1335" t="s">
        <v>3913</v>
      </c>
      <c r="AP1335">
        <f>IF(ufc_fights_2[[#This Row],[winner]]="Red",ufc_fights_2[[#This Row],[r_fighter_id]],ufc_fights_2[[#This Row],[b_fighter_id]])</f>
        <v>1914</v>
      </c>
      <c r="AQ1335" t="str">
        <f>_xlfn.XLOOKUP(ufc_fights_2[[#This Row],[winnerID]],ufc_fighters[id],ufc_fighters[fighter_name],"xxx",0,1)</f>
        <v>Neil Magny</v>
      </c>
    </row>
    <row r="1336" spans="1:43">
      <c r="A1336">
        <v>1318</v>
      </c>
      <c r="B1336">
        <v>1995</v>
      </c>
      <c r="C1336">
        <f>_xlfn.XLOOKUP(ufc_fights_2[[#This Row],[r_fighter_id]],ufc_fighters[id],ufc_fighters[year],"xxx",0,1)</f>
        <v>1983</v>
      </c>
      <c r="D1336">
        <f>_xlfn.XLOOKUP(ufc_fights_2[[#This Row],[b_fighter_id]],ufc_fighters[id],ufc_fighters[year],"Prázdné",0,1)</f>
        <v>1984</v>
      </c>
      <c r="E1336" s="10">
        <f>YEAR(ufc_fights_2[[#This Row],[date]])-ufc_fights_2[[#This Row],[r_year]]</f>
        <v>32</v>
      </c>
      <c r="F1336" s="10">
        <f>YEAR(ufc_fights_2[[#This Row],[date]])-ufc_fights_2[[#This Row],[b_year]]</f>
        <v>31</v>
      </c>
      <c r="G1336">
        <v>0</v>
      </c>
      <c r="H1336">
        <v>0</v>
      </c>
      <c r="I1336">
        <v>0.58899999999999997</v>
      </c>
      <c r="J1336">
        <v>0.49359999999999998</v>
      </c>
      <c r="K1336">
        <v>0.68659999999999999</v>
      </c>
      <c r="L1336">
        <v>0.70230000000000004</v>
      </c>
      <c r="M1336">
        <v>0.25</v>
      </c>
      <c r="N1336">
        <v>0.2</v>
      </c>
      <c r="O1336">
        <v>0</v>
      </c>
      <c r="P1336">
        <v>1</v>
      </c>
      <c r="Q1336">
        <v>0</v>
      </c>
      <c r="R1336">
        <v>0</v>
      </c>
      <c r="S1336" s="2">
        <v>4.7685185185185183E-3</v>
      </c>
      <c r="T1336" s="2">
        <v>2.650462962962963E-3</v>
      </c>
      <c r="U1336">
        <v>0.48280000000000001</v>
      </c>
      <c r="V1336">
        <v>0.33929999999999999</v>
      </c>
      <c r="W1336">
        <v>0.70589999999999997</v>
      </c>
      <c r="X1336">
        <v>0.8</v>
      </c>
      <c r="Y1336">
        <v>0.8</v>
      </c>
      <c r="Z1336">
        <v>0.52590000000000003</v>
      </c>
      <c r="AA1336">
        <v>0.42499999999999999</v>
      </c>
      <c r="AB1336">
        <v>0.82140000000000002</v>
      </c>
      <c r="AC1336">
        <v>0.70589999999999997</v>
      </c>
      <c r="AD1336">
        <v>1</v>
      </c>
      <c r="AE1336">
        <v>1</v>
      </c>
      <c r="AF1336" t="s">
        <v>3922</v>
      </c>
      <c r="AG1336" s="2">
        <v>3.472222222222222E-3</v>
      </c>
      <c r="AH1336" t="s">
        <v>3927</v>
      </c>
      <c r="AI1336">
        <v>5</v>
      </c>
      <c r="AJ1336" t="s">
        <v>3914</v>
      </c>
      <c r="AK1336" s="3">
        <v>42336</v>
      </c>
      <c r="AL1336" s="10">
        <f>YEAR(ufc_fights_2[[#This Row],[date]])</f>
        <v>2015</v>
      </c>
      <c r="AM1336" t="s">
        <v>4061</v>
      </c>
      <c r="AN1336">
        <v>96</v>
      </c>
      <c r="AO1336" t="s">
        <v>3913</v>
      </c>
      <c r="AP1336">
        <f>IF(ufc_fights_2[[#This Row],[winner]]="Red",ufc_fights_2[[#This Row],[r_fighter_id]],ufc_fights_2[[#This Row],[b_fighter_id]])</f>
        <v>1318</v>
      </c>
      <c r="AQ1336" t="str">
        <f>_xlfn.XLOOKUP(ufc_fights_2[[#This Row],[winnerID]],ufc_fighters[id],ufc_fighters[fighter_name],"xxx",0,1)</f>
        <v>Benson Henderson</v>
      </c>
    </row>
    <row r="1337" spans="1:43">
      <c r="A1337">
        <v>1194</v>
      </c>
      <c r="B1337">
        <v>1883</v>
      </c>
      <c r="C1337">
        <f>_xlfn.XLOOKUP(ufc_fights_2[[#This Row],[r_fighter_id]],ufc_fighters[id],ufc_fighters[year],"xxx",0,1)</f>
        <v>1991</v>
      </c>
      <c r="D1337">
        <f>_xlfn.XLOOKUP(ufc_fights_2[[#This Row],[b_fighter_id]],ufc_fighters[id],ufc_fighters[year],"Prázdné",0,1)</f>
        <v>1991</v>
      </c>
      <c r="E1337" s="10">
        <f>YEAR(ufc_fights_2[[#This Row],[date]])-ufc_fights_2[[#This Row],[r_year]]</f>
        <v>24</v>
      </c>
      <c r="F1337" s="10">
        <f>YEAR(ufc_fights_2[[#This Row],[date]])-ufc_fights_2[[#This Row],[b_year]]</f>
        <v>24</v>
      </c>
      <c r="G1337">
        <v>0</v>
      </c>
      <c r="H1337">
        <v>0</v>
      </c>
      <c r="I1337">
        <v>0.6</v>
      </c>
      <c r="J1337">
        <v>0.49120000000000003</v>
      </c>
      <c r="K1337">
        <v>0.73609999999999998</v>
      </c>
      <c r="L1337">
        <v>0.63290000000000002</v>
      </c>
      <c r="M1337">
        <v>0.7</v>
      </c>
      <c r="N1337">
        <v>0</v>
      </c>
      <c r="O1337">
        <v>0</v>
      </c>
      <c r="P1337">
        <v>1</v>
      </c>
      <c r="Q1337">
        <v>1</v>
      </c>
      <c r="R1337">
        <v>0</v>
      </c>
      <c r="S1337" s="2">
        <v>6.2152777777777779E-3</v>
      </c>
      <c r="T1337" s="2">
        <v>2.4074074074074076E-3</v>
      </c>
      <c r="U1337">
        <v>0.62860000000000005</v>
      </c>
      <c r="V1337">
        <v>0.37140000000000001</v>
      </c>
      <c r="W1337">
        <v>0.5</v>
      </c>
      <c r="X1337">
        <v>0.5</v>
      </c>
      <c r="Y1337">
        <v>0.75</v>
      </c>
      <c r="Z1337">
        <v>0.54549999999999998</v>
      </c>
      <c r="AA1337">
        <v>0.4</v>
      </c>
      <c r="AB1337">
        <v>0.53849999999999998</v>
      </c>
      <c r="AC1337">
        <v>0.75</v>
      </c>
      <c r="AD1337">
        <v>0.8</v>
      </c>
      <c r="AE1337">
        <v>0.69230000000000003</v>
      </c>
      <c r="AF1337" t="s">
        <v>3915</v>
      </c>
      <c r="AG1337" s="2">
        <v>3.472222222222222E-3</v>
      </c>
      <c r="AH1337" t="s">
        <v>3911</v>
      </c>
      <c r="AI1337">
        <v>3</v>
      </c>
      <c r="AJ1337" t="s">
        <v>3949</v>
      </c>
      <c r="AK1337" s="3">
        <v>42197</v>
      </c>
      <c r="AL1337" s="10">
        <f>YEAR(ufc_fights_2[[#This Row],[date]])</f>
        <v>2015</v>
      </c>
      <c r="AM1337" t="s">
        <v>4061</v>
      </c>
      <c r="AN1337">
        <v>1</v>
      </c>
      <c r="AO1337" t="s">
        <v>3913</v>
      </c>
      <c r="AP1337">
        <f>IF(ufc_fights_2[[#This Row],[winner]]="Red",ufc_fights_2[[#This Row],[r_fighter_id]],ufc_fights_2[[#This Row],[b_fighter_id]])</f>
        <v>1194</v>
      </c>
      <c r="AQ1337" t="str">
        <f>_xlfn.XLOOKUP(ufc_fights_2[[#This Row],[winnerID]],ufc_fighters[id],ufc_fighters[fighter_name],"xxx",0,1)</f>
        <v>Michael Graves</v>
      </c>
    </row>
    <row r="1338" spans="1:43">
      <c r="A1338">
        <v>2732</v>
      </c>
      <c r="B1338">
        <v>684</v>
      </c>
      <c r="C1338">
        <f>_xlfn.XLOOKUP(ufc_fights_2[[#This Row],[r_fighter_id]],ufc_fighters[id],ufc_fighters[year],"xxx",0,1)</f>
        <v>1986</v>
      </c>
      <c r="D1338">
        <f>_xlfn.XLOOKUP(ufc_fights_2[[#This Row],[b_fighter_id]],ufc_fighters[id],ufc_fighters[year],"Prázdné",0,1)</f>
        <v>1984</v>
      </c>
      <c r="E1338" s="10">
        <f>YEAR(ufc_fights_2[[#This Row],[date]])-ufc_fights_2[[#This Row],[r_year]]</f>
        <v>34</v>
      </c>
      <c r="F1338" s="10">
        <f>YEAR(ufc_fights_2[[#This Row],[date]])-ufc_fights_2[[#This Row],[b_year]]</f>
        <v>36</v>
      </c>
      <c r="G1338">
        <v>0</v>
      </c>
      <c r="H1338">
        <v>0</v>
      </c>
      <c r="I1338">
        <v>0.41710000000000003</v>
      </c>
      <c r="J1338">
        <v>0.34010000000000001</v>
      </c>
      <c r="K1338">
        <v>0.47299999999999998</v>
      </c>
      <c r="L1338">
        <v>0.37419999999999998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4.7453703703703704E-4</v>
      </c>
      <c r="T1338" s="2">
        <v>1.0185185185185184E-3</v>
      </c>
      <c r="U1338">
        <v>0.3034</v>
      </c>
      <c r="V1338">
        <v>0.24740000000000001</v>
      </c>
      <c r="W1338">
        <v>0.59379999999999999</v>
      </c>
      <c r="X1338">
        <v>0.90910000000000002</v>
      </c>
      <c r="Y1338">
        <v>0.70369999999999999</v>
      </c>
      <c r="Z1338">
        <v>0.41120000000000001</v>
      </c>
      <c r="AA1338">
        <v>0.34250000000000003</v>
      </c>
      <c r="AB1338">
        <v>1</v>
      </c>
      <c r="AC1338">
        <v>0</v>
      </c>
      <c r="AD1338">
        <v>0</v>
      </c>
      <c r="AE1338">
        <v>0</v>
      </c>
      <c r="AF1338" t="s">
        <v>3915</v>
      </c>
      <c r="AG1338" s="2">
        <v>3.472222222222222E-3</v>
      </c>
      <c r="AH1338" t="s">
        <v>3911</v>
      </c>
      <c r="AI1338">
        <v>3</v>
      </c>
      <c r="AJ1338" t="s">
        <v>3916</v>
      </c>
      <c r="AK1338" s="3">
        <v>44156</v>
      </c>
      <c r="AL1338" s="10">
        <f>YEAR(ufc_fights_2[[#This Row],[date]])</f>
        <v>2020</v>
      </c>
      <c r="AM1338" t="s">
        <v>4061</v>
      </c>
      <c r="AN1338">
        <v>1</v>
      </c>
      <c r="AO1338" t="s">
        <v>3918</v>
      </c>
      <c r="AP1338">
        <f>IF(ufc_fights_2[[#This Row],[winner]]="Red",ufc_fights_2[[#This Row],[r_fighter_id]],ufc_fights_2[[#This Row],[b_fighter_id]])</f>
        <v>684</v>
      </c>
      <c r="AQ1338" t="str">
        <f>_xlfn.XLOOKUP(ufc_fights_2[[#This Row],[winnerID]],ufc_fighters[id],ufc_fighters[fighter_name],"xxx",0,1)</f>
        <v>Nicolas Dalby</v>
      </c>
    </row>
    <row r="1339" spans="1:43">
      <c r="A1339">
        <v>851</v>
      </c>
      <c r="B1339">
        <v>3405</v>
      </c>
      <c r="C1339">
        <f>_xlfn.XLOOKUP(ufc_fights_2[[#This Row],[r_fighter_id]],ufc_fighters[id],ufc_fighters[year],"xxx",0,1)</f>
        <v>1980</v>
      </c>
      <c r="D1339">
        <f>_xlfn.XLOOKUP(ufc_fights_2[[#This Row],[b_fighter_id]],ufc_fighters[id],ufc_fighters[year],"Prázdné",0,1)</f>
        <v>1988</v>
      </c>
      <c r="E1339" s="10">
        <f>YEAR(ufc_fights_2[[#This Row],[date]])-ufc_fights_2[[#This Row],[r_year]]</f>
        <v>32</v>
      </c>
      <c r="F1339" s="10">
        <f>YEAR(ufc_fights_2[[#This Row],[date]])-ufc_fights_2[[#This Row],[b_year]]</f>
        <v>24</v>
      </c>
      <c r="G1339">
        <v>0</v>
      </c>
      <c r="H1339">
        <v>1</v>
      </c>
      <c r="I1339">
        <v>0.66100000000000003</v>
      </c>
      <c r="J1339">
        <v>0.439</v>
      </c>
      <c r="K1339">
        <v>0.76270000000000004</v>
      </c>
      <c r="L1339">
        <v>0.55930000000000002</v>
      </c>
      <c r="M1339">
        <v>0.4</v>
      </c>
      <c r="N1339">
        <v>1</v>
      </c>
      <c r="O1339">
        <v>0</v>
      </c>
      <c r="P1339">
        <v>4</v>
      </c>
      <c r="Q1339">
        <v>0</v>
      </c>
      <c r="R1339">
        <v>0</v>
      </c>
      <c r="S1339" s="2">
        <v>5.7291666666666663E-3</v>
      </c>
      <c r="T1339" s="2">
        <v>1.2037037037037038E-3</v>
      </c>
      <c r="U1339">
        <v>0.6905</v>
      </c>
      <c r="V1339">
        <v>0.2903</v>
      </c>
      <c r="W1339">
        <v>0.54549999999999998</v>
      </c>
      <c r="X1339">
        <v>0.66669999999999996</v>
      </c>
      <c r="Y1339">
        <v>1</v>
      </c>
      <c r="Z1339">
        <v>0.48280000000000001</v>
      </c>
      <c r="AA1339">
        <v>0.37140000000000001</v>
      </c>
      <c r="AB1339">
        <v>0.75</v>
      </c>
      <c r="AC1339">
        <v>0.8</v>
      </c>
      <c r="AD1339">
        <v>0.86360000000000003</v>
      </c>
      <c r="AE1339">
        <v>1</v>
      </c>
      <c r="AF1339" t="s">
        <v>3915</v>
      </c>
      <c r="AG1339" s="2">
        <v>3.472222222222222E-3</v>
      </c>
      <c r="AH1339" t="s">
        <v>3911</v>
      </c>
      <c r="AI1339">
        <v>3</v>
      </c>
      <c r="AJ1339" t="s">
        <v>4016</v>
      </c>
      <c r="AK1339" s="3">
        <v>41082</v>
      </c>
      <c r="AL1339" s="10">
        <f>YEAR(ufc_fights_2[[#This Row],[date]])</f>
        <v>2012</v>
      </c>
      <c r="AM1339" t="s">
        <v>4061</v>
      </c>
      <c r="AN1339">
        <v>36</v>
      </c>
      <c r="AO1339" t="s">
        <v>3913</v>
      </c>
      <c r="AP1339">
        <f>IF(ufc_fights_2[[#This Row],[winner]]="Red",ufc_fights_2[[#This Row],[r_fighter_id]],ufc_fights_2[[#This Row],[b_fighter_id]])</f>
        <v>851</v>
      </c>
      <c r="AQ1339" t="str">
        <f>_xlfn.XLOOKUP(ufc_fights_2[[#This Row],[winnerID]],ufc_fighters[id],ufc_fighters[fighter_name],"xxx",0,1)</f>
        <v>Brian Ebersole</v>
      </c>
    </row>
    <row r="1340" spans="1:43">
      <c r="A1340">
        <v>1251</v>
      </c>
      <c r="B1340">
        <v>851</v>
      </c>
      <c r="C1340">
        <f>_xlfn.XLOOKUP(ufc_fights_2[[#This Row],[r_fighter_id]],ufc_fighters[id],ufc_fighters[year],"xxx",0,1)</f>
        <v>1975</v>
      </c>
      <c r="D1340">
        <f>_xlfn.XLOOKUP(ufc_fights_2[[#This Row],[b_fighter_id]],ufc_fighters[id],ufc_fighters[year],"Prázdné",0,1)</f>
        <v>1980</v>
      </c>
      <c r="E1340" s="10">
        <f>YEAR(ufc_fights_2[[#This Row],[date]])-ufc_fights_2[[#This Row],[r_year]]</f>
        <v>36</v>
      </c>
      <c r="F1340" s="10">
        <f>YEAR(ufc_fights_2[[#This Row],[date]])-ufc_fights_2[[#This Row],[b_year]]</f>
        <v>31</v>
      </c>
      <c r="G1340">
        <v>0</v>
      </c>
      <c r="H1340">
        <v>0</v>
      </c>
      <c r="I1340">
        <v>0</v>
      </c>
      <c r="J1340">
        <v>0.79169999999999996</v>
      </c>
      <c r="K1340">
        <v>0.5</v>
      </c>
      <c r="L1340">
        <v>0.8448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1</v>
      </c>
      <c r="S1340" s="2">
        <v>1.5740740740740741E-3</v>
      </c>
      <c r="T1340" s="2">
        <v>1.4699074074074074E-3</v>
      </c>
      <c r="U1340">
        <v>0</v>
      </c>
      <c r="V1340">
        <v>0.78259999999999996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0.79169999999999996</v>
      </c>
      <c r="AF1340" t="s">
        <v>3910</v>
      </c>
      <c r="AG1340" s="2">
        <v>3.1018518518518517E-3</v>
      </c>
      <c r="AH1340" t="s">
        <v>3911</v>
      </c>
      <c r="AI1340">
        <v>3</v>
      </c>
      <c r="AJ1340" t="s">
        <v>4016</v>
      </c>
      <c r="AK1340" s="3">
        <v>40761</v>
      </c>
      <c r="AL1340" s="10">
        <f>YEAR(ufc_fights_2[[#This Row],[date]])</f>
        <v>2011</v>
      </c>
      <c r="AM1340" t="s">
        <v>4061</v>
      </c>
      <c r="AN1340">
        <v>11</v>
      </c>
      <c r="AO1340" t="s">
        <v>3918</v>
      </c>
      <c r="AP1340">
        <f>IF(ufc_fights_2[[#This Row],[winner]]="Red",ufc_fights_2[[#This Row],[r_fighter_id]],ufc_fights_2[[#This Row],[b_fighter_id]])</f>
        <v>851</v>
      </c>
      <c r="AQ1340" t="str">
        <f>_xlfn.XLOOKUP(ufc_fights_2[[#This Row],[winnerID]],ufc_fighters[id],ufc_fighters[fighter_name],"xxx",0,1)</f>
        <v>Brian Ebersole</v>
      </c>
    </row>
    <row r="1341" spans="1:43">
      <c r="A1341">
        <v>2677</v>
      </c>
      <c r="B1341">
        <v>1979</v>
      </c>
      <c r="C1341">
        <f>_xlfn.XLOOKUP(ufc_fights_2[[#This Row],[r_fighter_id]],ufc_fighters[id],ufc_fighters[year],"xxx",0,1)</f>
        <v>1986</v>
      </c>
      <c r="D1341">
        <f>_xlfn.XLOOKUP(ufc_fights_2[[#This Row],[b_fighter_id]],ufc_fighters[id],ufc_fighters[year],"Prázdné",0,1)</f>
        <v>1983</v>
      </c>
      <c r="E1341" s="10">
        <f>YEAR(ufc_fights_2[[#This Row],[date]])-ufc_fights_2[[#This Row],[r_year]]</f>
        <v>26</v>
      </c>
      <c r="F1341" s="10">
        <f>YEAR(ufc_fights_2[[#This Row],[date]])-ufc_fights_2[[#This Row],[b_year]]</f>
        <v>29</v>
      </c>
      <c r="G1341">
        <v>0</v>
      </c>
      <c r="H1341">
        <v>0</v>
      </c>
      <c r="I1341">
        <v>0.46839999999999998</v>
      </c>
      <c r="J1341">
        <v>0.39639999999999997</v>
      </c>
      <c r="K1341">
        <v>0.56000000000000005</v>
      </c>
      <c r="L1341">
        <v>0.40460000000000002</v>
      </c>
      <c r="M1341">
        <v>0.66669999999999996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1.6203703703703703E-3</v>
      </c>
      <c r="T1341" s="2">
        <v>0</v>
      </c>
      <c r="U1341">
        <v>0.29699999999999999</v>
      </c>
      <c r="V1341">
        <v>0.33560000000000001</v>
      </c>
      <c r="W1341">
        <v>0.71430000000000005</v>
      </c>
      <c r="X1341">
        <v>0.93330000000000002</v>
      </c>
      <c r="Y1341">
        <v>1</v>
      </c>
      <c r="Z1341">
        <v>0.4345</v>
      </c>
      <c r="AA1341">
        <v>0.39639999999999997</v>
      </c>
      <c r="AB1341">
        <v>0.5</v>
      </c>
      <c r="AC1341">
        <v>0</v>
      </c>
      <c r="AD1341">
        <v>0.90910000000000002</v>
      </c>
      <c r="AE1341">
        <v>0</v>
      </c>
      <c r="AF1341" t="s">
        <v>3922</v>
      </c>
      <c r="AG1341" s="2">
        <v>3.472222222222222E-3</v>
      </c>
      <c r="AH1341" t="s">
        <v>3911</v>
      </c>
      <c r="AI1341">
        <v>3</v>
      </c>
      <c r="AJ1341" t="s">
        <v>3914</v>
      </c>
      <c r="AK1341" s="3">
        <v>40943</v>
      </c>
      <c r="AL1341" s="10">
        <f>YEAR(ufc_fights_2[[#This Row],[date]])</f>
        <v>2012</v>
      </c>
      <c r="AM1341" t="s">
        <v>4061</v>
      </c>
      <c r="AN1341">
        <v>1</v>
      </c>
      <c r="AO1341" t="s">
        <v>3913</v>
      </c>
      <c r="AP1341">
        <f>IF(ufc_fights_2[[#This Row],[winner]]="Red",ufc_fights_2[[#This Row],[r_fighter_id]],ufc_fights_2[[#This Row],[b_fighter_id]])</f>
        <v>2677</v>
      </c>
      <c r="AQ1341" t="str">
        <f>_xlfn.XLOOKUP(ufc_fights_2[[#This Row],[winnerID]],ufc_fighters[id],ufc_fighters[fighter_name],"xxx",0,1)</f>
        <v>Matthew Riddle</v>
      </c>
    </row>
    <row r="1342" spans="1:43">
      <c r="A1342">
        <v>3405</v>
      </c>
      <c r="B1342">
        <v>1314</v>
      </c>
      <c r="C1342">
        <f>_xlfn.XLOOKUP(ufc_fights_2[[#This Row],[r_fighter_id]],ufc_fighters[id],ufc_fighters[year],"xxx",0,1)</f>
        <v>1988</v>
      </c>
      <c r="D1342">
        <f>_xlfn.XLOOKUP(ufc_fights_2[[#This Row],[b_fighter_id]],ufc_fighters[id],ufc_fighters[year],"Prázdné",0,1)</f>
        <v>1984</v>
      </c>
      <c r="E1342" s="10">
        <f>YEAR(ufc_fights_2[[#This Row],[date]])-ufc_fights_2[[#This Row],[r_year]]</f>
        <v>24</v>
      </c>
      <c r="F1342" s="10">
        <f>YEAR(ufc_fights_2[[#This Row],[date]])-ufc_fights_2[[#This Row],[b_year]]</f>
        <v>28</v>
      </c>
      <c r="G1342">
        <v>0</v>
      </c>
      <c r="H1342">
        <v>0</v>
      </c>
      <c r="I1342">
        <v>1</v>
      </c>
      <c r="J1342">
        <v>0.4</v>
      </c>
      <c r="K1342">
        <v>1</v>
      </c>
      <c r="L1342">
        <v>0.4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 s="2">
        <v>6.9444444444444444E-5</v>
      </c>
      <c r="T1342" s="2">
        <v>3.4722222222222222E-5</v>
      </c>
      <c r="U1342">
        <v>1</v>
      </c>
      <c r="V1342">
        <v>0.25</v>
      </c>
      <c r="W1342">
        <v>0</v>
      </c>
      <c r="X1342">
        <v>1</v>
      </c>
      <c r="Y1342">
        <v>0</v>
      </c>
      <c r="Z1342">
        <v>1</v>
      </c>
      <c r="AA1342">
        <v>0.4</v>
      </c>
      <c r="AB1342">
        <v>0</v>
      </c>
      <c r="AC1342">
        <v>0</v>
      </c>
      <c r="AD1342">
        <v>0</v>
      </c>
      <c r="AE1342">
        <v>0</v>
      </c>
      <c r="AF1342" t="s">
        <v>3933</v>
      </c>
      <c r="AG1342" s="2">
        <v>6.3657407407407413E-4</v>
      </c>
      <c r="AH1342" t="s">
        <v>3911</v>
      </c>
      <c r="AI1342">
        <v>3</v>
      </c>
      <c r="AJ1342" t="s">
        <v>3946</v>
      </c>
      <c r="AK1342" s="3">
        <v>40970</v>
      </c>
      <c r="AL1342" s="10">
        <f>YEAR(ufc_fights_2[[#This Row],[date]])</f>
        <v>2012</v>
      </c>
      <c r="AM1342" t="s">
        <v>4061</v>
      </c>
      <c r="AN1342">
        <v>68</v>
      </c>
      <c r="AO1342" t="s">
        <v>3913</v>
      </c>
      <c r="AP1342">
        <f>IF(ufc_fights_2[[#This Row],[winner]]="Red",ufc_fights_2[[#This Row],[r_fighter_id]],ufc_fights_2[[#This Row],[b_fighter_id]])</f>
        <v>3405</v>
      </c>
      <c r="AQ1342" t="str">
        <f>_xlfn.XLOOKUP(ufc_fights_2[[#This Row],[winnerID]],ufc_fighters[id],ufc_fighters[fighter_name],"xxx",0,1)</f>
        <v>TJ Waldburger</v>
      </c>
    </row>
    <row r="1343" spans="1:43">
      <c r="A1343">
        <v>1409</v>
      </c>
      <c r="B1343">
        <v>2026</v>
      </c>
      <c r="C1343">
        <f>_xlfn.XLOOKUP(ufc_fights_2[[#This Row],[r_fighter_id]],ufc_fighters[id],ufc_fighters[year],"xxx",0,1)</f>
        <v>1983</v>
      </c>
      <c r="D1343">
        <f>_xlfn.XLOOKUP(ufc_fights_2[[#This Row],[b_fighter_id]],ufc_fighters[id],ufc_fighters[year],"Prázdné",0,1)</f>
        <v>1986</v>
      </c>
      <c r="E1343" s="10">
        <f>YEAR(ufc_fights_2[[#This Row],[date]])-ufc_fights_2[[#This Row],[r_year]]</f>
        <v>26</v>
      </c>
      <c r="F1343" s="10">
        <f>YEAR(ufc_fights_2[[#This Row],[date]])-ufc_fights_2[[#This Row],[b_year]]</f>
        <v>23</v>
      </c>
      <c r="G1343">
        <v>0</v>
      </c>
      <c r="H1343">
        <v>0</v>
      </c>
      <c r="I1343">
        <v>0.51349999999999996</v>
      </c>
      <c r="J1343">
        <v>0.23910000000000001</v>
      </c>
      <c r="K1343">
        <v>0.74360000000000004</v>
      </c>
      <c r="L1343">
        <v>0.53010000000000002</v>
      </c>
      <c r="M1343">
        <v>0.71430000000000005</v>
      </c>
      <c r="N1343">
        <v>0.33329999999999999</v>
      </c>
      <c r="O1343">
        <v>1</v>
      </c>
      <c r="P1343">
        <v>1</v>
      </c>
      <c r="Q1343">
        <v>1</v>
      </c>
      <c r="R1343">
        <v>2</v>
      </c>
      <c r="S1343" s="2">
        <v>5.8680555555555552E-3</v>
      </c>
      <c r="T1343" s="2">
        <v>2.1064814814814813E-3</v>
      </c>
      <c r="U1343">
        <v>0.26319999999999999</v>
      </c>
      <c r="V1343">
        <v>0.1905</v>
      </c>
      <c r="W1343">
        <v>0.83330000000000004</v>
      </c>
      <c r="X1343">
        <v>0.75</v>
      </c>
      <c r="Y1343">
        <v>1</v>
      </c>
      <c r="Z1343">
        <v>0.38100000000000001</v>
      </c>
      <c r="AA1343">
        <v>0.1515</v>
      </c>
      <c r="AB1343">
        <v>0</v>
      </c>
      <c r="AC1343">
        <v>1</v>
      </c>
      <c r="AD1343">
        <v>0.6875</v>
      </c>
      <c r="AE1343">
        <v>0.3</v>
      </c>
      <c r="AF1343" t="s">
        <v>3922</v>
      </c>
      <c r="AG1343" s="2">
        <v>3.472222222222222E-3</v>
      </c>
      <c r="AH1343" t="s">
        <v>3911</v>
      </c>
      <c r="AI1343">
        <v>3</v>
      </c>
      <c r="AJ1343" t="s">
        <v>3939</v>
      </c>
      <c r="AK1343" s="3">
        <v>40033</v>
      </c>
      <c r="AL1343" s="10">
        <f>YEAR(ufc_fights_2[[#This Row],[date]])</f>
        <v>2009</v>
      </c>
      <c r="AM1343" t="s">
        <v>4061</v>
      </c>
      <c r="AN1343">
        <v>11</v>
      </c>
      <c r="AO1343" t="s">
        <v>3913</v>
      </c>
      <c r="AP1343">
        <f>IF(ufc_fights_2[[#This Row],[winner]]="Red",ufc_fights_2[[#This Row],[r_fighter_id]],ufc_fights_2[[#This Row],[b_fighter_id]])</f>
        <v>1409</v>
      </c>
      <c r="AQ1343" t="str">
        <f>_xlfn.XLOOKUP(ufc_fights_2[[#This Row],[winnerID]],ufc_fighters[id],ufc_fighters[fighter_name],"xxx",0,1)</f>
        <v>John Howard</v>
      </c>
    </row>
    <row r="1344" spans="1:43">
      <c r="A1344">
        <v>3248</v>
      </c>
      <c r="B1344">
        <v>2520</v>
      </c>
      <c r="C1344">
        <f>_xlfn.XLOOKUP(ufc_fights_2[[#This Row],[r_fighter_id]],ufc_fighters[id],ufc_fighters[year],"xxx",0,1)</f>
        <v>1983</v>
      </c>
      <c r="D1344">
        <f>_xlfn.XLOOKUP(ufc_fights_2[[#This Row],[b_fighter_id]],ufc_fighters[id],ufc_fighters[year],"Prázdné",0,1)</f>
        <v>1987</v>
      </c>
      <c r="E1344" s="10">
        <f>YEAR(ufc_fights_2[[#This Row],[date]])-ufc_fights_2[[#This Row],[r_year]]</f>
        <v>36</v>
      </c>
      <c r="F1344" s="10">
        <f>YEAR(ufc_fights_2[[#This Row],[date]])-ufc_fights_2[[#This Row],[b_year]]</f>
        <v>32</v>
      </c>
      <c r="G1344">
        <v>0</v>
      </c>
      <c r="H1344">
        <v>1</v>
      </c>
      <c r="I1344">
        <v>0.43930000000000002</v>
      </c>
      <c r="J1344">
        <v>0.58179999999999998</v>
      </c>
      <c r="K1344">
        <v>0.43930000000000002</v>
      </c>
      <c r="L1344">
        <v>0.58179999999999998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</v>
      </c>
      <c r="T1344" s="2">
        <v>1.1574074074074073E-5</v>
      </c>
      <c r="U1344">
        <v>0.4</v>
      </c>
      <c r="V1344">
        <v>0.23810000000000001</v>
      </c>
      <c r="W1344">
        <v>0.45</v>
      </c>
      <c r="X1344">
        <v>0.58819999999999995</v>
      </c>
      <c r="Y1344">
        <v>0.90910000000000002</v>
      </c>
      <c r="Z1344">
        <v>0.43930000000000002</v>
      </c>
      <c r="AA1344">
        <v>0.56599999999999995</v>
      </c>
      <c r="AB1344">
        <v>0</v>
      </c>
      <c r="AC1344">
        <v>0</v>
      </c>
      <c r="AD1344">
        <v>0</v>
      </c>
      <c r="AE1344">
        <v>1</v>
      </c>
      <c r="AF1344" t="s">
        <v>3910</v>
      </c>
      <c r="AG1344" s="2">
        <v>3.414351851851852E-3</v>
      </c>
      <c r="AH1344" t="s">
        <v>3927</v>
      </c>
      <c r="AI1344">
        <v>5</v>
      </c>
      <c r="AJ1344" t="s">
        <v>3914</v>
      </c>
      <c r="AK1344" s="3">
        <v>43547</v>
      </c>
      <c r="AL1344" s="10">
        <f>YEAR(ufc_fights_2[[#This Row],[date]])</f>
        <v>2019</v>
      </c>
      <c r="AM1344" t="s">
        <v>4061</v>
      </c>
      <c r="AN1344">
        <v>71</v>
      </c>
      <c r="AO1344" t="s">
        <v>3918</v>
      </c>
      <c r="AP1344">
        <f>IF(ufc_fights_2[[#This Row],[winner]]="Red",ufc_fights_2[[#This Row],[r_fighter_id]],ufc_fights_2[[#This Row],[b_fighter_id]])</f>
        <v>2520</v>
      </c>
      <c r="AQ1344" t="str">
        <f>_xlfn.XLOOKUP(ufc_fights_2[[#This Row],[winnerID]],ufc_fighters[id],ufc_fighters[fighter_name],"xxx",0,1)</f>
        <v>Anthony Pettis</v>
      </c>
    </row>
    <row r="1345" spans="1:43">
      <c r="A1345">
        <v>127</v>
      </c>
      <c r="B1345">
        <v>2136</v>
      </c>
      <c r="C1345">
        <f>_xlfn.XLOOKUP(ufc_fights_2[[#This Row],[r_fighter_id]],ufc_fighters[id],ufc_fighters[year],"xxx",0,1)</f>
        <v>1980</v>
      </c>
      <c r="D1345">
        <f>_xlfn.XLOOKUP(ufc_fights_2[[#This Row],[b_fighter_id]],ufc_fighters[id],ufc_fighters[year],"Prázdné",0,1)</f>
        <v>1986</v>
      </c>
      <c r="E1345" s="10">
        <f>YEAR(ufc_fights_2[[#This Row],[date]])-ufc_fights_2[[#This Row],[r_year]]</f>
        <v>34</v>
      </c>
      <c r="F1345" s="10">
        <f>YEAR(ufc_fights_2[[#This Row],[date]])-ufc_fights_2[[#This Row],[b_year]]</f>
        <v>28</v>
      </c>
      <c r="G1345">
        <v>0</v>
      </c>
      <c r="H1345">
        <v>0</v>
      </c>
      <c r="I1345">
        <v>0.32429999999999998</v>
      </c>
      <c r="J1345">
        <v>0.52939999999999998</v>
      </c>
      <c r="K1345">
        <v>0.67649999999999999</v>
      </c>
      <c r="L1345">
        <v>0.68630000000000002</v>
      </c>
      <c r="M1345">
        <v>0</v>
      </c>
      <c r="N1345">
        <v>0</v>
      </c>
      <c r="O1345">
        <v>1</v>
      </c>
      <c r="P1345">
        <v>5</v>
      </c>
      <c r="Q1345">
        <v>1</v>
      </c>
      <c r="R1345">
        <v>0</v>
      </c>
      <c r="S1345" s="2">
        <v>6.1574074074074074E-3</v>
      </c>
      <c r="T1345" s="2">
        <v>2.4189814814814816E-3</v>
      </c>
      <c r="U1345">
        <v>0.2414</v>
      </c>
      <c r="V1345">
        <v>0.39129999999999998</v>
      </c>
      <c r="W1345">
        <v>0.71430000000000005</v>
      </c>
      <c r="X1345">
        <v>0</v>
      </c>
      <c r="Y1345">
        <v>0.83330000000000004</v>
      </c>
      <c r="Z1345">
        <v>0.2</v>
      </c>
      <c r="AA1345">
        <v>0.4</v>
      </c>
      <c r="AB1345">
        <v>1</v>
      </c>
      <c r="AC1345">
        <v>1</v>
      </c>
      <c r="AD1345">
        <v>0.34620000000000001</v>
      </c>
      <c r="AE1345">
        <v>0.5</v>
      </c>
      <c r="AF1345" t="s">
        <v>3915</v>
      </c>
      <c r="AG1345" s="2">
        <v>3.472222222222222E-3</v>
      </c>
      <c r="AH1345" t="s">
        <v>3911</v>
      </c>
      <c r="AI1345">
        <v>3</v>
      </c>
      <c r="AJ1345" t="s">
        <v>3961</v>
      </c>
      <c r="AK1345" s="3">
        <v>41706</v>
      </c>
      <c r="AL1345" s="10">
        <f>YEAR(ufc_fights_2[[#This Row],[date]])</f>
        <v>2014</v>
      </c>
      <c r="AM1345" t="s">
        <v>4061</v>
      </c>
      <c r="AN1345">
        <v>70</v>
      </c>
      <c r="AO1345" t="s">
        <v>3913</v>
      </c>
      <c r="AP1345">
        <f>IF(ufc_fights_2[[#This Row],[winner]]="Red",ufc_fights_2[[#This Row],[r_fighter_id]],ufc_fights_2[[#This Row],[b_fighter_id]])</f>
        <v>127</v>
      </c>
      <c r="AQ1345" t="str">
        <f>_xlfn.XLOOKUP(ufc_fights_2[[#This Row],[winnerID]],ufc_fighters[id],ufc_fighters[fighter_name],"xxx",0,1)</f>
        <v>Igor Araujo</v>
      </c>
    </row>
    <row r="1346" spans="1:43">
      <c r="A1346">
        <v>523</v>
      </c>
      <c r="B1346">
        <v>2061</v>
      </c>
      <c r="C1346">
        <f>_xlfn.XLOOKUP(ufc_fights_2[[#This Row],[r_fighter_id]],ufc_fighters[id],ufc_fighters[year],"xxx",0,1)</f>
        <v>1983</v>
      </c>
      <c r="D1346">
        <f>_xlfn.XLOOKUP(ufc_fights_2[[#This Row],[b_fighter_id]],ufc_fighters[id],ufc_fighters[year],"Prázdné",0,1)</f>
        <v>1987</v>
      </c>
      <c r="E1346" s="10">
        <f>YEAR(ufc_fights_2[[#This Row],[date]])-ufc_fights_2[[#This Row],[r_year]]</f>
        <v>35</v>
      </c>
      <c r="F1346" s="10">
        <f>YEAR(ufc_fights_2[[#This Row],[date]])-ufc_fights_2[[#This Row],[b_year]]</f>
        <v>31</v>
      </c>
      <c r="G1346">
        <v>3</v>
      </c>
      <c r="H1346">
        <v>0</v>
      </c>
      <c r="I1346">
        <v>0.49120000000000003</v>
      </c>
      <c r="J1346">
        <v>0.3165</v>
      </c>
      <c r="K1346">
        <v>0.49120000000000003</v>
      </c>
      <c r="L1346">
        <v>0.32500000000000001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2.4305555555555555E-4</v>
      </c>
      <c r="T1346" s="2">
        <v>1.9675925925925926E-4</v>
      </c>
      <c r="U1346">
        <v>0.35560000000000003</v>
      </c>
      <c r="V1346">
        <v>0.2429</v>
      </c>
      <c r="W1346">
        <v>1</v>
      </c>
      <c r="X1346">
        <v>1</v>
      </c>
      <c r="Y1346">
        <v>0</v>
      </c>
      <c r="Z1346">
        <v>0.46150000000000002</v>
      </c>
      <c r="AA1346">
        <v>0.28949999999999998</v>
      </c>
      <c r="AB1346">
        <v>1</v>
      </c>
      <c r="AC1346">
        <v>1</v>
      </c>
      <c r="AD1346">
        <v>0.75</v>
      </c>
      <c r="AE1346">
        <v>0</v>
      </c>
      <c r="AF1346" t="s">
        <v>3910</v>
      </c>
      <c r="AG1346" s="2">
        <v>3.449074074074074E-3</v>
      </c>
      <c r="AH1346" t="s">
        <v>3927</v>
      </c>
      <c r="AI1346">
        <v>5</v>
      </c>
      <c r="AJ1346" t="s">
        <v>3914</v>
      </c>
      <c r="AK1346" s="3">
        <v>43149</v>
      </c>
      <c r="AL1346" s="10">
        <f>YEAR(ufc_fights_2[[#This Row],[date]])</f>
        <v>2018</v>
      </c>
      <c r="AM1346" t="s">
        <v>4061</v>
      </c>
      <c r="AN1346">
        <v>55</v>
      </c>
      <c r="AO1346" t="s">
        <v>3913</v>
      </c>
      <c r="AP1346">
        <f>IF(ufc_fights_2[[#This Row],[winner]]="Red",ufc_fights_2[[#This Row],[r_fighter_id]],ufc_fights_2[[#This Row],[b_fighter_id]])</f>
        <v>523</v>
      </c>
      <c r="AQ1346" t="str">
        <f>_xlfn.XLOOKUP(ufc_fights_2[[#This Row],[winnerID]],ufc_fighters[id],ufc_fighters[fighter_name],"xxx",0,1)</f>
        <v>Donald Cerrone</v>
      </c>
    </row>
    <row r="1347" spans="1:43">
      <c r="A1347">
        <v>3405</v>
      </c>
      <c r="B1347">
        <v>3153</v>
      </c>
      <c r="C1347">
        <f>_xlfn.XLOOKUP(ufc_fights_2[[#This Row],[r_fighter_id]],ufc_fighters[id],ufc_fighters[year],"xxx",0,1)</f>
        <v>1988</v>
      </c>
      <c r="D1347">
        <f>_xlfn.XLOOKUP(ufc_fights_2[[#This Row],[b_fighter_id]],ufc_fighters[id],ufc_fighters[year],"Prázdné",0,1)</f>
        <v>1986</v>
      </c>
      <c r="E1347" s="10">
        <f>YEAR(ufc_fights_2[[#This Row],[date]])-ufc_fights_2[[#This Row],[r_year]]</f>
        <v>23</v>
      </c>
      <c r="F1347" s="10">
        <f>YEAR(ufc_fights_2[[#This Row],[date]])-ufc_fights_2[[#This Row],[b_year]]</f>
        <v>25</v>
      </c>
      <c r="G1347">
        <v>0</v>
      </c>
      <c r="H1347">
        <v>0</v>
      </c>
      <c r="I1347">
        <v>0.57140000000000002</v>
      </c>
      <c r="J1347">
        <v>0</v>
      </c>
      <c r="K1347">
        <v>0.72729999999999995</v>
      </c>
      <c r="L1347">
        <v>0.6</v>
      </c>
      <c r="M1347">
        <v>0.75</v>
      </c>
      <c r="N1347">
        <v>0</v>
      </c>
      <c r="O1347">
        <v>2</v>
      </c>
      <c r="P1347">
        <v>1</v>
      </c>
      <c r="Q1347">
        <v>0</v>
      </c>
      <c r="R1347">
        <v>0</v>
      </c>
      <c r="S1347" s="2">
        <v>2.2685185185185187E-3</v>
      </c>
      <c r="T1347" s="2">
        <v>2.7777777777777778E-4</v>
      </c>
      <c r="U1347">
        <v>0.5</v>
      </c>
      <c r="V1347">
        <v>0</v>
      </c>
      <c r="W1347">
        <v>1</v>
      </c>
      <c r="X1347">
        <v>0.5</v>
      </c>
      <c r="Y1347">
        <v>0</v>
      </c>
      <c r="Z1347">
        <v>0.25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 t="s">
        <v>3933</v>
      </c>
      <c r="AG1347" s="2">
        <v>2.685185185185185E-3</v>
      </c>
      <c r="AH1347" t="s">
        <v>3911</v>
      </c>
      <c r="AI1347">
        <v>3</v>
      </c>
      <c r="AJ1347" t="s">
        <v>3928</v>
      </c>
      <c r="AK1347" s="3">
        <v>40803</v>
      </c>
      <c r="AL1347" s="10">
        <f>YEAR(ufc_fights_2[[#This Row],[date]])</f>
        <v>2011</v>
      </c>
      <c r="AM1347" t="s">
        <v>4061</v>
      </c>
      <c r="AN1347">
        <v>141</v>
      </c>
      <c r="AO1347" t="s">
        <v>3913</v>
      </c>
      <c r="AP1347">
        <f>IF(ufc_fights_2[[#This Row],[winner]]="Red",ufc_fights_2[[#This Row],[r_fighter_id]],ufc_fights_2[[#This Row],[b_fighter_id]])</f>
        <v>3405</v>
      </c>
      <c r="AQ1347" t="str">
        <f>_xlfn.XLOOKUP(ufc_fights_2[[#This Row],[winnerID]],ufc_fighters[id],ufc_fighters[fighter_name],"xxx",0,1)</f>
        <v>TJ Waldburger</v>
      </c>
    </row>
    <row r="1348" spans="1:43">
      <c r="A1348">
        <v>3459</v>
      </c>
      <c r="B1348">
        <v>1071</v>
      </c>
      <c r="C1348">
        <f>_xlfn.XLOOKUP(ufc_fights_2[[#This Row],[r_fighter_id]],ufc_fighters[id],ufc_fighters[year],"xxx",0,1)</f>
        <v>1984</v>
      </c>
      <c r="D1348">
        <f>_xlfn.XLOOKUP(ufc_fights_2[[#This Row],[b_fighter_id]],ufc_fighters[id],ufc_fighters[year],"Prázdné",0,1)</f>
        <v>1984</v>
      </c>
      <c r="E1348" s="10">
        <f>YEAR(ufc_fights_2[[#This Row],[date]])-ufc_fights_2[[#This Row],[r_year]]</f>
        <v>32</v>
      </c>
      <c r="F1348" s="10">
        <f>YEAR(ufc_fights_2[[#This Row],[date]])-ufc_fights_2[[#This Row],[b_year]]</f>
        <v>32</v>
      </c>
      <c r="G1348">
        <v>0</v>
      </c>
      <c r="H1348">
        <v>0</v>
      </c>
      <c r="I1348">
        <v>0.41770000000000002</v>
      </c>
      <c r="J1348">
        <v>0.33329999999999999</v>
      </c>
      <c r="K1348">
        <v>0.52170000000000005</v>
      </c>
      <c r="L1348">
        <v>0.33329999999999999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1.7013888888888888E-3</v>
      </c>
      <c r="T1348" s="2">
        <v>0</v>
      </c>
      <c r="U1348">
        <v>0.42859999999999998</v>
      </c>
      <c r="V1348">
        <v>0.33329999999999999</v>
      </c>
      <c r="W1348">
        <v>0</v>
      </c>
      <c r="X1348">
        <v>0</v>
      </c>
      <c r="Y1348">
        <v>0</v>
      </c>
      <c r="Z1348">
        <v>0</v>
      </c>
      <c r="AA1348">
        <v>0.33329999999999999</v>
      </c>
      <c r="AB1348">
        <v>0</v>
      </c>
      <c r="AC1348">
        <v>0</v>
      </c>
      <c r="AD1348">
        <v>0.4521</v>
      </c>
      <c r="AE1348">
        <v>0</v>
      </c>
      <c r="AF1348" t="s">
        <v>3910</v>
      </c>
      <c r="AG1348" s="2">
        <v>2.2222222222222222E-3</v>
      </c>
      <c r="AH1348" t="s">
        <v>3911</v>
      </c>
      <c r="AI1348">
        <v>3</v>
      </c>
      <c r="AJ1348" t="s">
        <v>3912</v>
      </c>
      <c r="AK1348" s="3">
        <v>42371</v>
      </c>
      <c r="AL1348" s="10">
        <f>YEAR(ufc_fights_2[[#This Row],[date]])</f>
        <v>2016</v>
      </c>
      <c r="AM1348" t="s">
        <v>4061</v>
      </c>
      <c r="AN1348">
        <v>1</v>
      </c>
      <c r="AO1348" t="s">
        <v>3913</v>
      </c>
      <c r="AP1348">
        <f>IF(ufc_fights_2[[#This Row],[winner]]="Red",ufc_fights_2[[#This Row],[r_fighter_id]],ufc_fights_2[[#This Row],[b_fighter_id]])</f>
        <v>3459</v>
      </c>
      <c r="AQ1348" t="str">
        <f>_xlfn.XLOOKUP(ufc_fights_2[[#This Row],[winnerID]],ufc_fighters[id],ufc_fighters[fighter_name],"xxx",0,1)</f>
        <v>Sheldon Westcott</v>
      </c>
    </row>
    <row r="1349" spans="1:43">
      <c r="A1349">
        <v>199</v>
      </c>
      <c r="B1349">
        <v>641</v>
      </c>
      <c r="C1349">
        <f>_xlfn.XLOOKUP(ufc_fights_2[[#This Row],[r_fighter_id]],ufc_fighters[id],ufc_fighters[year],"xxx",0,1)</f>
        <v>1989</v>
      </c>
      <c r="D1349">
        <f>_xlfn.XLOOKUP(ufc_fights_2[[#This Row],[b_fighter_id]],ufc_fighters[id],ufc_fighters[year],"Prázdné",0,1)</f>
        <v>1988</v>
      </c>
      <c r="E1349" s="10">
        <f>YEAR(ufc_fights_2[[#This Row],[date]])-ufc_fights_2[[#This Row],[r_year]]</f>
        <v>27</v>
      </c>
      <c r="F1349" s="10">
        <f>YEAR(ufc_fights_2[[#This Row],[date]])-ufc_fights_2[[#This Row],[b_year]]</f>
        <v>28</v>
      </c>
      <c r="G1349">
        <v>0</v>
      </c>
      <c r="H1349">
        <v>0</v>
      </c>
      <c r="I1349">
        <v>0.36940000000000001</v>
      </c>
      <c r="J1349">
        <v>0.53900000000000003</v>
      </c>
      <c r="K1349">
        <v>0.58140000000000003</v>
      </c>
      <c r="L1349">
        <v>0.57489999999999997</v>
      </c>
      <c r="M1349">
        <v>0</v>
      </c>
      <c r="N1349">
        <v>0.70589999999999997</v>
      </c>
      <c r="O1349">
        <v>0</v>
      </c>
      <c r="P1349">
        <v>0</v>
      </c>
      <c r="Q1349">
        <v>0</v>
      </c>
      <c r="R1349">
        <v>0</v>
      </c>
      <c r="S1349" s="2">
        <v>0</v>
      </c>
      <c r="T1349" s="2">
        <v>6.3310185185185188E-3</v>
      </c>
      <c r="U1349">
        <v>0.2959</v>
      </c>
      <c r="V1349">
        <v>0.47860000000000003</v>
      </c>
      <c r="W1349">
        <v>0.66669999999999996</v>
      </c>
      <c r="X1349">
        <v>1</v>
      </c>
      <c r="Y1349">
        <v>1</v>
      </c>
      <c r="Z1349">
        <v>0.34</v>
      </c>
      <c r="AA1349">
        <v>0.47970000000000002</v>
      </c>
      <c r="AB1349">
        <v>0.55559999999999998</v>
      </c>
      <c r="AC1349">
        <v>0.90910000000000002</v>
      </c>
      <c r="AD1349">
        <v>1</v>
      </c>
      <c r="AE1349">
        <v>1</v>
      </c>
      <c r="AF1349" t="s">
        <v>3915</v>
      </c>
      <c r="AG1349" s="2">
        <v>3.472222222222222E-3</v>
      </c>
      <c r="AH1349" t="s">
        <v>3911</v>
      </c>
      <c r="AI1349">
        <v>3</v>
      </c>
      <c r="AJ1349" t="s">
        <v>3932</v>
      </c>
      <c r="AK1349" s="3">
        <v>42721</v>
      </c>
      <c r="AL1349" s="10">
        <f>YEAR(ufc_fights_2[[#This Row],[date]])</f>
        <v>2016</v>
      </c>
      <c r="AM1349" t="s">
        <v>4061</v>
      </c>
      <c r="AN1349">
        <v>56</v>
      </c>
      <c r="AO1349" t="s">
        <v>3918</v>
      </c>
      <c r="AP1349">
        <f>IF(ufc_fights_2[[#This Row],[winner]]="Red",ufc_fights_2[[#This Row],[r_fighter_id]],ufc_fights_2[[#This Row],[b_fighter_id]])</f>
        <v>641</v>
      </c>
      <c r="AQ1349" t="str">
        <f>_xlfn.XLOOKUP(ufc_fights_2[[#This Row],[winnerID]],ufc_fighters[id],ufc_fighters[fighter_name],"xxx",0,1)</f>
        <v>Colby Covington</v>
      </c>
    </row>
    <row r="1350" spans="1:43">
      <c r="A1350">
        <v>290</v>
      </c>
      <c r="B1350">
        <v>1071</v>
      </c>
      <c r="C1350">
        <f>_xlfn.XLOOKUP(ufc_fights_2[[#This Row],[r_fighter_id]],ufc_fighters[id],ufc_fighters[year],"xxx",0,1)</f>
        <v>1977</v>
      </c>
      <c r="D1350">
        <f>_xlfn.XLOOKUP(ufc_fights_2[[#This Row],[b_fighter_id]],ufc_fighters[id],ufc_fighters[year],"Prázdné",0,1)</f>
        <v>1984</v>
      </c>
      <c r="E1350" s="10">
        <f>YEAR(ufc_fights_2[[#This Row],[date]])-ufc_fights_2[[#This Row],[r_year]]</f>
        <v>32</v>
      </c>
      <c r="F1350" s="10">
        <f>YEAR(ufc_fights_2[[#This Row],[date]])-ufc_fights_2[[#This Row],[b_year]]</f>
        <v>25</v>
      </c>
      <c r="G1350">
        <v>0</v>
      </c>
      <c r="H1350">
        <v>0</v>
      </c>
      <c r="I1350">
        <v>0.40739999999999998</v>
      </c>
      <c r="J1350">
        <v>0.21079999999999999</v>
      </c>
      <c r="K1350">
        <v>0.40739999999999998</v>
      </c>
      <c r="L1350">
        <v>0.21079999999999999</v>
      </c>
      <c r="M1350">
        <v>0</v>
      </c>
      <c r="N1350">
        <v>0.33329999999999999</v>
      </c>
      <c r="O1350">
        <v>1</v>
      </c>
      <c r="P1350">
        <v>0</v>
      </c>
      <c r="Q1350">
        <v>0</v>
      </c>
      <c r="R1350">
        <v>0</v>
      </c>
      <c r="S1350" s="2">
        <v>6.9444444444444444E-5</v>
      </c>
      <c r="T1350" s="2">
        <v>8.1018518518518516E-5</v>
      </c>
      <c r="U1350">
        <v>0.31030000000000002</v>
      </c>
      <c r="V1350">
        <v>0.1676</v>
      </c>
      <c r="W1350">
        <v>0.57889999999999997</v>
      </c>
      <c r="X1350">
        <v>0.70369999999999999</v>
      </c>
      <c r="Y1350">
        <v>1</v>
      </c>
      <c r="Z1350">
        <v>0.40649999999999997</v>
      </c>
      <c r="AA1350">
        <v>0.19889999999999999</v>
      </c>
      <c r="AB1350">
        <v>0.42859999999999998</v>
      </c>
      <c r="AC1350">
        <v>0.75</v>
      </c>
      <c r="AD1350">
        <v>0</v>
      </c>
      <c r="AE1350">
        <v>0</v>
      </c>
      <c r="AF1350" t="s">
        <v>3922</v>
      </c>
      <c r="AG1350" s="2">
        <v>3.472222222222222E-3</v>
      </c>
      <c r="AH1350" t="s">
        <v>3911</v>
      </c>
      <c r="AI1350">
        <v>3</v>
      </c>
      <c r="AJ1350" t="s">
        <v>3985</v>
      </c>
      <c r="AK1350" s="3">
        <v>39984</v>
      </c>
      <c r="AL1350" s="10">
        <f>YEAR(ufc_fights_2[[#This Row],[date]])</f>
        <v>2009</v>
      </c>
      <c r="AM1350" t="s">
        <v>4061</v>
      </c>
      <c r="AN1350">
        <v>1</v>
      </c>
      <c r="AO1350" t="s">
        <v>3913</v>
      </c>
      <c r="AP1350">
        <f>IF(ufc_fights_2[[#This Row],[winner]]="Red",ufc_fights_2[[#This Row],[r_fighter_id]],ufc_fights_2[[#This Row],[b_fighter_id]])</f>
        <v>290</v>
      </c>
      <c r="AQ1350" t="str">
        <f>_xlfn.XLOOKUP(ufc_fights_2[[#This Row],[winnerID]],ufc_fighters[id],ufc_fighters[fighter_name],"xxx",0,1)</f>
        <v>Brad Blackburn</v>
      </c>
    </row>
    <row r="1351" spans="1:43">
      <c r="A1351">
        <v>1083</v>
      </c>
      <c r="B1351">
        <v>2073</v>
      </c>
      <c r="C1351">
        <f>_xlfn.XLOOKUP(ufc_fights_2[[#This Row],[r_fighter_id]],ufc_fighters[id],ufc_fighters[year],"xxx",0,1)</f>
        <v>1991</v>
      </c>
      <c r="D1351">
        <f>_xlfn.XLOOKUP(ufc_fights_2[[#This Row],[b_fighter_id]],ufc_fighters[id],ufc_fighters[year],"Prázdné",0,1)</f>
        <v>1982</v>
      </c>
      <c r="E1351" s="10">
        <f>YEAR(ufc_fights_2[[#This Row],[date]])-ufc_fights_2[[#This Row],[r_year]]</f>
        <v>22</v>
      </c>
      <c r="F1351" s="10">
        <f>YEAR(ufc_fights_2[[#This Row],[date]])-ufc_fights_2[[#This Row],[b_year]]</f>
        <v>31</v>
      </c>
      <c r="G1351">
        <v>1</v>
      </c>
      <c r="H1351">
        <v>0</v>
      </c>
      <c r="I1351">
        <v>0.60870000000000002</v>
      </c>
      <c r="J1351">
        <v>0.33329999999999999</v>
      </c>
      <c r="K1351">
        <v>0.58330000000000004</v>
      </c>
      <c r="L1351">
        <v>0.39129999999999998</v>
      </c>
      <c r="M1351">
        <v>0.5</v>
      </c>
      <c r="N1351">
        <v>0</v>
      </c>
      <c r="O1351">
        <v>1</v>
      </c>
      <c r="P1351">
        <v>0</v>
      </c>
      <c r="Q1351">
        <v>0</v>
      </c>
      <c r="R1351">
        <v>0</v>
      </c>
      <c r="S1351" s="2">
        <v>3.4722222222222224E-4</v>
      </c>
      <c r="T1351" s="2">
        <v>0</v>
      </c>
      <c r="U1351">
        <v>0.55559999999999998</v>
      </c>
      <c r="V1351">
        <v>0.29409999999999997</v>
      </c>
      <c r="W1351">
        <v>1</v>
      </c>
      <c r="X1351">
        <v>0.5</v>
      </c>
      <c r="Y1351">
        <v>0</v>
      </c>
      <c r="Z1351">
        <v>0.55559999999999998</v>
      </c>
      <c r="AA1351">
        <v>0.3</v>
      </c>
      <c r="AB1351">
        <v>0.75</v>
      </c>
      <c r="AC1351">
        <v>1</v>
      </c>
      <c r="AD1351">
        <v>1</v>
      </c>
      <c r="AE1351">
        <v>0</v>
      </c>
      <c r="AF1351" t="s">
        <v>3933</v>
      </c>
      <c r="AG1351" s="2">
        <v>1.6898148148148148E-3</v>
      </c>
      <c r="AH1351" t="s">
        <v>3911</v>
      </c>
      <c r="AI1351">
        <v>3</v>
      </c>
      <c r="AJ1351" t="s">
        <v>3964</v>
      </c>
      <c r="AK1351" s="3">
        <v>41514</v>
      </c>
      <c r="AL1351" s="10">
        <f>YEAR(ufc_fights_2[[#This Row],[date]])</f>
        <v>2013</v>
      </c>
      <c r="AM1351" t="s">
        <v>4061</v>
      </c>
      <c r="AN1351">
        <v>148</v>
      </c>
      <c r="AO1351" t="s">
        <v>3913</v>
      </c>
      <c r="AP1351">
        <f>IF(ufc_fights_2[[#This Row],[winner]]="Red",ufc_fights_2[[#This Row],[r_fighter_id]],ufc_fights_2[[#This Row],[b_fighter_id]])</f>
        <v>1083</v>
      </c>
      <c r="AQ1351" t="str">
        <f>_xlfn.XLOOKUP(ufc_fights_2[[#This Row],[winnerID]],ufc_fighters[id],ufc_fighters[fighter_name],"xxx",0,1)</f>
        <v>Kelvin Gastelum</v>
      </c>
    </row>
    <row r="1352" spans="1:43">
      <c r="A1352">
        <v>290</v>
      </c>
      <c r="B1352">
        <v>551</v>
      </c>
      <c r="C1352">
        <f>_xlfn.XLOOKUP(ufc_fights_2[[#This Row],[r_fighter_id]],ufc_fighters[id],ufc_fighters[year],"xxx",0,1)</f>
        <v>1977</v>
      </c>
      <c r="D1352">
        <f>_xlfn.XLOOKUP(ufc_fights_2[[#This Row],[b_fighter_id]],ufc_fighters[id],ufc_fighters[year],"Prázdné",0,1)</f>
        <v>1976</v>
      </c>
      <c r="E1352" s="10">
        <f>YEAR(ufc_fights_2[[#This Row],[date]])-ufc_fights_2[[#This Row],[r_year]]</f>
        <v>31</v>
      </c>
      <c r="F1352" s="10">
        <f>YEAR(ufc_fights_2[[#This Row],[date]])-ufc_fights_2[[#This Row],[b_year]]</f>
        <v>32</v>
      </c>
      <c r="G1352">
        <v>1</v>
      </c>
      <c r="H1352">
        <v>0</v>
      </c>
      <c r="I1352">
        <v>0.26690000000000003</v>
      </c>
      <c r="J1352">
        <v>0.34810000000000002</v>
      </c>
      <c r="K1352">
        <v>0.27910000000000001</v>
      </c>
      <c r="L1352">
        <v>0.35520000000000002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2.5462962962962961E-4</v>
      </c>
      <c r="T1352" s="2">
        <v>0</v>
      </c>
      <c r="U1352">
        <v>0.189</v>
      </c>
      <c r="V1352">
        <v>0.21529999999999999</v>
      </c>
      <c r="W1352">
        <v>0.52629999999999999</v>
      </c>
      <c r="X1352">
        <v>0.91300000000000003</v>
      </c>
      <c r="Y1352">
        <v>0.85709999999999997</v>
      </c>
      <c r="Z1352">
        <v>0.26119999999999999</v>
      </c>
      <c r="AA1352">
        <v>0.34639999999999999</v>
      </c>
      <c r="AB1352">
        <v>1</v>
      </c>
      <c r="AC1352">
        <v>0</v>
      </c>
      <c r="AD1352">
        <v>0.5</v>
      </c>
      <c r="AE1352">
        <v>1</v>
      </c>
      <c r="AF1352" t="s">
        <v>3915</v>
      </c>
      <c r="AG1352" s="2">
        <v>3.472222222222222E-3</v>
      </c>
      <c r="AH1352" t="s">
        <v>3911</v>
      </c>
      <c r="AI1352">
        <v>3</v>
      </c>
      <c r="AJ1352" t="s">
        <v>3914</v>
      </c>
      <c r="AK1352" s="3">
        <v>39809</v>
      </c>
      <c r="AL1352" s="10">
        <f>YEAR(ufc_fights_2[[#This Row],[date]])</f>
        <v>2008</v>
      </c>
      <c r="AM1352" t="s">
        <v>4061</v>
      </c>
      <c r="AN1352">
        <v>1</v>
      </c>
      <c r="AO1352" t="s">
        <v>3913</v>
      </c>
      <c r="AP1352">
        <f>IF(ufc_fights_2[[#This Row],[winner]]="Red",ufc_fights_2[[#This Row],[r_fighter_id]],ufc_fights_2[[#This Row],[b_fighter_id]])</f>
        <v>290</v>
      </c>
      <c r="AQ1352" t="str">
        <f>_xlfn.XLOOKUP(ufc_fights_2[[#This Row],[winnerID]],ufc_fighters[id],ufc_fighters[fighter_name],"xxx",0,1)</f>
        <v>Brad Blackburn</v>
      </c>
    </row>
    <row r="1353" spans="1:43">
      <c r="A1353">
        <v>665</v>
      </c>
      <c r="B1353">
        <v>1302</v>
      </c>
      <c r="C1353">
        <f>_xlfn.XLOOKUP(ufc_fights_2[[#This Row],[r_fighter_id]],ufc_fighters[id],ufc_fighters[year],"xxx",0,1)</f>
        <v>1980</v>
      </c>
      <c r="D1353">
        <f>_xlfn.XLOOKUP(ufc_fights_2[[#This Row],[b_fighter_id]],ufc_fighters[id],ufc_fighters[year],"Prázdné",0,1)</f>
        <v>1977</v>
      </c>
      <c r="E1353" s="10">
        <f>YEAR(ufc_fights_2[[#This Row],[date]])-ufc_fights_2[[#This Row],[r_year]]</f>
        <v>27</v>
      </c>
      <c r="F1353" s="10">
        <f>YEAR(ufc_fights_2[[#This Row],[date]])-ufc_fights_2[[#This Row],[b_year]]</f>
        <v>30</v>
      </c>
      <c r="G1353">
        <v>1</v>
      </c>
      <c r="H1353">
        <v>0</v>
      </c>
      <c r="I1353">
        <v>0.42699999999999999</v>
      </c>
      <c r="J1353">
        <v>0.1636</v>
      </c>
      <c r="K1353">
        <v>0.45739999999999997</v>
      </c>
      <c r="L1353">
        <v>0.24590000000000001</v>
      </c>
      <c r="M1353">
        <v>0</v>
      </c>
      <c r="N1353">
        <v>0.25</v>
      </c>
      <c r="O1353">
        <v>0</v>
      </c>
      <c r="P1353">
        <v>0</v>
      </c>
      <c r="Q1353">
        <v>0</v>
      </c>
      <c r="R1353">
        <v>0</v>
      </c>
      <c r="S1353" s="2">
        <v>3.3564814814814812E-4</v>
      </c>
      <c r="T1353" s="2">
        <v>2.6620370370370372E-4</v>
      </c>
      <c r="U1353">
        <v>0.28789999999999999</v>
      </c>
      <c r="V1353">
        <v>8.3299999999999999E-2</v>
      </c>
      <c r="W1353">
        <v>0.8</v>
      </c>
      <c r="X1353">
        <v>1</v>
      </c>
      <c r="Y1353">
        <v>0.66669999999999996</v>
      </c>
      <c r="Z1353">
        <v>0.40260000000000001</v>
      </c>
      <c r="AA1353">
        <v>0.13730000000000001</v>
      </c>
      <c r="AB1353">
        <v>0.58330000000000004</v>
      </c>
      <c r="AC1353">
        <v>0.5</v>
      </c>
      <c r="AD1353">
        <v>0</v>
      </c>
      <c r="AE1353">
        <v>0</v>
      </c>
      <c r="AF1353" t="s">
        <v>3910</v>
      </c>
      <c r="AG1353" s="2">
        <v>1.9097222222222222E-3</v>
      </c>
      <c r="AH1353" t="s">
        <v>3911</v>
      </c>
      <c r="AI1353">
        <v>3</v>
      </c>
      <c r="AJ1353" t="s">
        <v>3956</v>
      </c>
      <c r="AK1353" s="3">
        <v>39179</v>
      </c>
      <c r="AL1353" s="10">
        <f>YEAR(ufc_fights_2[[#This Row],[date]])</f>
        <v>2007</v>
      </c>
      <c r="AM1353" t="s">
        <v>4061</v>
      </c>
      <c r="AN1353">
        <v>3</v>
      </c>
      <c r="AO1353" t="s">
        <v>3913</v>
      </c>
      <c r="AP1353">
        <f>IF(ufc_fights_2[[#This Row],[winner]]="Red",ufc_fights_2[[#This Row],[r_fighter_id]],ufc_fights_2[[#This Row],[b_fighter_id]])</f>
        <v>665</v>
      </c>
      <c r="AQ1353" t="str">
        <f>_xlfn.XLOOKUP(ufc_fights_2[[#This Row],[winnerID]],ufc_fighters[id],ufc_fighters[fighter_name],"xxx",0,1)</f>
        <v>Luke Cummo</v>
      </c>
    </row>
    <row r="1354" spans="1:43">
      <c r="A1354">
        <v>43</v>
      </c>
      <c r="B1354">
        <v>127</v>
      </c>
      <c r="C1354">
        <f>_xlfn.XLOOKUP(ufc_fights_2[[#This Row],[r_fighter_id]],ufc_fighters[id],ufc_fighters[year],"xxx",0,1)</f>
        <v>1982</v>
      </c>
      <c r="D1354">
        <f>_xlfn.XLOOKUP(ufc_fights_2[[#This Row],[b_fighter_id]],ufc_fighters[id],ufc_fighters[year],"Prázdné",0,1)</f>
        <v>1980</v>
      </c>
      <c r="E1354" s="10">
        <f>YEAR(ufc_fights_2[[#This Row],[date]])-ufc_fights_2[[#This Row],[r_year]]</f>
        <v>31</v>
      </c>
      <c r="F1354" s="10">
        <f>YEAR(ufc_fights_2[[#This Row],[date]])-ufc_fights_2[[#This Row],[b_year]]</f>
        <v>33</v>
      </c>
      <c r="G1354">
        <v>0</v>
      </c>
      <c r="H1354">
        <v>0</v>
      </c>
      <c r="I1354">
        <v>0.54549999999999998</v>
      </c>
      <c r="J1354">
        <v>0.4118</v>
      </c>
      <c r="K1354">
        <v>0.62260000000000004</v>
      </c>
      <c r="L1354">
        <v>0.77110000000000001</v>
      </c>
      <c r="M1354">
        <v>1</v>
      </c>
      <c r="N1354">
        <v>0.16669999999999999</v>
      </c>
      <c r="O1354">
        <v>3</v>
      </c>
      <c r="P1354">
        <v>1</v>
      </c>
      <c r="Q1354">
        <v>0</v>
      </c>
      <c r="R1354">
        <v>1</v>
      </c>
      <c r="S1354" s="2">
        <v>3.1365740740740742E-3</v>
      </c>
      <c r="T1354" s="2">
        <v>5.0810185185185186E-3</v>
      </c>
      <c r="U1354">
        <v>0.4783</v>
      </c>
      <c r="V1354">
        <v>0.42499999999999999</v>
      </c>
      <c r="W1354">
        <v>0.83330000000000004</v>
      </c>
      <c r="X1354">
        <v>0.5</v>
      </c>
      <c r="Y1354">
        <v>0.33329999999999999</v>
      </c>
      <c r="Z1354">
        <v>0.21429999999999999</v>
      </c>
      <c r="AA1354">
        <v>0.3</v>
      </c>
      <c r="AB1354">
        <v>0.77780000000000005</v>
      </c>
      <c r="AC1354">
        <v>0.5</v>
      </c>
      <c r="AD1354">
        <v>0.8</v>
      </c>
      <c r="AE1354">
        <v>0.48</v>
      </c>
      <c r="AF1354" t="s">
        <v>3915</v>
      </c>
      <c r="AG1354" s="2">
        <v>3.472222222222222E-3</v>
      </c>
      <c r="AH1354" t="s">
        <v>3911</v>
      </c>
      <c r="AI1354">
        <v>3</v>
      </c>
      <c r="AJ1354" t="s">
        <v>3931</v>
      </c>
      <c r="AK1354" s="3">
        <v>41556</v>
      </c>
      <c r="AL1354" s="10">
        <f>YEAR(ufc_fights_2[[#This Row],[date]])</f>
        <v>2013</v>
      </c>
      <c r="AM1354" t="s">
        <v>4061</v>
      </c>
      <c r="AN1354">
        <v>81</v>
      </c>
      <c r="AO1354" t="s">
        <v>3918</v>
      </c>
      <c r="AP1354">
        <f>IF(ufc_fights_2[[#This Row],[winner]]="Red",ufc_fights_2[[#This Row],[r_fighter_id]],ufc_fights_2[[#This Row],[b_fighter_id]])</f>
        <v>127</v>
      </c>
      <c r="AQ1354" t="str">
        <f>_xlfn.XLOOKUP(ufc_fights_2[[#This Row],[winnerID]],ufc_fighters[id],ufc_fighters[fighter_name],"xxx",0,1)</f>
        <v>Igor Araujo</v>
      </c>
    </row>
    <row r="1355" spans="1:43">
      <c r="A1355">
        <v>2459</v>
      </c>
      <c r="B1355">
        <v>851</v>
      </c>
      <c r="C1355">
        <f>_xlfn.XLOOKUP(ufc_fights_2[[#This Row],[r_fighter_id]],ufc_fighters[id],ufc_fighters[year],"xxx",0,1)</f>
        <v>1980</v>
      </c>
      <c r="D1355">
        <f>_xlfn.XLOOKUP(ufc_fights_2[[#This Row],[b_fighter_id]],ufc_fighters[id],ufc_fighters[year],"Prázdné",0,1)</f>
        <v>1980</v>
      </c>
      <c r="E1355" s="10">
        <f>YEAR(ufc_fights_2[[#This Row],[date]])-ufc_fights_2[[#This Row],[r_year]]</f>
        <v>31</v>
      </c>
      <c r="F1355" s="10">
        <f>YEAR(ufc_fights_2[[#This Row],[date]])-ufc_fights_2[[#This Row],[b_year]]</f>
        <v>31</v>
      </c>
      <c r="G1355">
        <v>0</v>
      </c>
      <c r="H1355">
        <v>0</v>
      </c>
      <c r="I1355">
        <v>0.59570000000000001</v>
      </c>
      <c r="J1355">
        <v>0.5897</v>
      </c>
      <c r="K1355">
        <v>0.77380000000000004</v>
      </c>
      <c r="L1355">
        <v>0.71619999999999995</v>
      </c>
      <c r="M1355">
        <v>0</v>
      </c>
      <c r="N1355">
        <v>0.16669999999999999</v>
      </c>
      <c r="O1355">
        <v>3</v>
      </c>
      <c r="P1355">
        <v>0</v>
      </c>
      <c r="Q1355">
        <v>0</v>
      </c>
      <c r="R1355">
        <v>0</v>
      </c>
      <c r="S1355" s="2">
        <v>9.837962962962962E-4</v>
      </c>
      <c r="T1355" s="2">
        <v>6.2384259259259259E-3</v>
      </c>
      <c r="U1355">
        <v>0.48149999999999998</v>
      </c>
      <c r="V1355">
        <v>0.58330000000000004</v>
      </c>
      <c r="W1355">
        <v>0.875</v>
      </c>
      <c r="X1355">
        <v>0.25</v>
      </c>
      <c r="Y1355">
        <v>0.77780000000000005</v>
      </c>
      <c r="Z1355">
        <v>0.2</v>
      </c>
      <c r="AA1355">
        <v>0.42859999999999998</v>
      </c>
      <c r="AB1355">
        <v>0.78120000000000001</v>
      </c>
      <c r="AC1355">
        <v>0.71430000000000005</v>
      </c>
      <c r="AD1355">
        <v>0</v>
      </c>
      <c r="AE1355">
        <v>1</v>
      </c>
      <c r="AF1355" t="s">
        <v>3922</v>
      </c>
      <c r="AG1355" s="2">
        <v>3.472222222222222E-3</v>
      </c>
      <c r="AH1355" t="s">
        <v>3911</v>
      </c>
      <c r="AI1355">
        <v>3</v>
      </c>
      <c r="AJ1355" t="s">
        <v>3974</v>
      </c>
      <c r="AK1355" s="3">
        <v>40887</v>
      </c>
      <c r="AL1355" s="10">
        <f>YEAR(ufc_fights_2[[#This Row],[date]])</f>
        <v>2011</v>
      </c>
      <c r="AM1355" t="s">
        <v>4061</v>
      </c>
      <c r="AN1355">
        <v>65</v>
      </c>
      <c r="AO1355" t="s">
        <v>3918</v>
      </c>
      <c r="AP1355">
        <f>IF(ufc_fights_2[[#This Row],[winner]]="Red",ufc_fights_2[[#This Row],[r_fighter_id]],ufc_fights_2[[#This Row],[b_fighter_id]])</f>
        <v>851</v>
      </c>
      <c r="AQ1355" t="str">
        <f>_xlfn.XLOOKUP(ufc_fights_2[[#This Row],[winnerID]],ufc_fighters[id],ufc_fighters[fighter_name],"xxx",0,1)</f>
        <v>Brian Ebersole</v>
      </c>
    </row>
    <row r="1356" spans="1:43">
      <c r="A1356">
        <v>2109</v>
      </c>
      <c r="B1356">
        <v>184</v>
      </c>
      <c r="C1356">
        <f>_xlfn.XLOOKUP(ufc_fights_2[[#This Row],[r_fighter_id]],ufc_fighters[id],ufc_fighters[year],"xxx",0,1)</f>
        <v>1987</v>
      </c>
      <c r="D1356">
        <f>_xlfn.XLOOKUP(ufc_fights_2[[#This Row],[b_fighter_id]],ufc_fighters[id],ufc_fighters[year],"Prázdné",0,1)</f>
        <v>1984</v>
      </c>
      <c r="E1356" s="10">
        <f>YEAR(ufc_fights_2[[#This Row],[date]])-ufc_fights_2[[#This Row],[r_year]]</f>
        <v>31</v>
      </c>
      <c r="F1356" s="10">
        <f>YEAR(ufc_fights_2[[#This Row],[date]])-ufc_fights_2[[#This Row],[b_year]]</f>
        <v>34</v>
      </c>
      <c r="G1356">
        <v>0</v>
      </c>
      <c r="H1356">
        <v>0</v>
      </c>
      <c r="I1356">
        <v>0.53939999999999999</v>
      </c>
      <c r="J1356">
        <v>0.3306</v>
      </c>
      <c r="K1356">
        <v>0.54490000000000005</v>
      </c>
      <c r="L1356">
        <v>0.43619999999999998</v>
      </c>
      <c r="M1356">
        <v>0</v>
      </c>
      <c r="N1356">
        <v>0.42859999999999998</v>
      </c>
      <c r="O1356">
        <v>0</v>
      </c>
      <c r="P1356">
        <v>0</v>
      </c>
      <c r="Q1356">
        <v>0</v>
      </c>
      <c r="R1356">
        <v>0</v>
      </c>
      <c r="S1356" s="2">
        <v>1.9675925925925926E-4</v>
      </c>
      <c r="T1356" s="2">
        <v>2.2453703703703702E-3</v>
      </c>
      <c r="U1356">
        <v>0.52680000000000005</v>
      </c>
      <c r="V1356">
        <v>0.30609999999999998</v>
      </c>
      <c r="W1356">
        <v>0.4</v>
      </c>
      <c r="X1356">
        <v>0.66669999999999996</v>
      </c>
      <c r="Y1356">
        <v>0.66669999999999996</v>
      </c>
      <c r="Z1356">
        <v>0.52500000000000002</v>
      </c>
      <c r="AA1356">
        <v>0.27879999999999999</v>
      </c>
      <c r="AB1356">
        <v>1</v>
      </c>
      <c r="AC1356">
        <v>0.4</v>
      </c>
      <c r="AD1356">
        <v>0</v>
      </c>
      <c r="AE1356">
        <v>0.75</v>
      </c>
      <c r="AF1356" t="s">
        <v>3915</v>
      </c>
      <c r="AG1356" s="2">
        <v>3.472222222222222E-3</v>
      </c>
      <c r="AH1356" t="s">
        <v>3911</v>
      </c>
      <c r="AI1356">
        <v>3</v>
      </c>
      <c r="AJ1356" t="s">
        <v>3932</v>
      </c>
      <c r="AK1356" s="3">
        <v>43463</v>
      </c>
      <c r="AL1356" s="10">
        <f>YEAR(ufc_fights_2[[#This Row],[date]])</f>
        <v>2018</v>
      </c>
      <c r="AM1356" t="s">
        <v>4061</v>
      </c>
      <c r="AN1356">
        <v>2</v>
      </c>
      <c r="AO1356" t="s">
        <v>3913</v>
      </c>
      <c r="AP1356">
        <f>IF(ufc_fights_2[[#This Row],[winner]]="Red",ufc_fights_2[[#This Row],[r_fighter_id]],ufc_fights_2[[#This Row],[b_fighter_id]])</f>
        <v>2109</v>
      </c>
      <c r="AQ1356" t="str">
        <f>_xlfn.XLOOKUP(ufc_fights_2[[#This Row],[winnerID]],ufc_fighters[id],ufc_fighters[fighter_name],"xxx",0,1)</f>
        <v>Curtis Millender</v>
      </c>
    </row>
    <row r="1357" spans="1:43">
      <c r="A1357">
        <v>2677</v>
      </c>
      <c r="B1357">
        <v>646</v>
      </c>
      <c r="C1357">
        <f>_xlfn.XLOOKUP(ufc_fights_2[[#This Row],[r_fighter_id]],ufc_fighters[id],ufc_fighters[year],"xxx",0,1)</f>
        <v>1986</v>
      </c>
      <c r="D1357">
        <f>_xlfn.XLOOKUP(ufc_fights_2[[#This Row],[b_fighter_id]],ufc_fighters[id],ufc_fighters[year],"Prázdné",0,1)</f>
        <v>1985</v>
      </c>
      <c r="E1357" s="10">
        <f>YEAR(ufc_fights_2[[#This Row],[date]])-ufc_fights_2[[#This Row],[r_year]]</f>
        <v>23</v>
      </c>
      <c r="F1357" s="10">
        <f>YEAR(ufc_fights_2[[#This Row],[date]])-ufc_fights_2[[#This Row],[b_year]]</f>
        <v>24</v>
      </c>
      <c r="G1357">
        <v>0</v>
      </c>
      <c r="H1357">
        <v>0</v>
      </c>
      <c r="I1357">
        <v>0.70150000000000001</v>
      </c>
      <c r="J1357">
        <v>0.17860000000000001</v>
      </c>
      <c r="K1357">
        <v>0.81979999999999997</v>
      </c>
      <c r="L1357">
        <v>0.30299999999999999</v>
      </c>
      <c r="M1357">
        <v>0.28570000000000001</v>
      </c>
      <c r="N1357">
        <v>0</v>
      </c>
      <c r="O1357">
        <v>2</v>
      </c>
      <c r="P1357">
        <v>1</v>
      </c>
      <c r="Q1357">
        <v>1</v>
      </c>
      <c r="R1357">
        <v>0</v>
      </c>
      <c r="S1357" s="2">
        <v>8.4027777777777781E-3</v>
      </c>
      <c r="T1357" s="2">
        <v>1.1226851851851851E-3</v>
      </c>
      <c r="U1357">
        <v>0.60419999999999996</v>
      </c>
      <c r="V1357">
        <v>0.14810000000000001</v>
      </c>
      <c r="W1357">
        <v>0.93330000000000002</v>
      </c>
      <c r="X1357">
        <v>1</v>
      </c>
      <c r="Y1357">
        <v>0</v>
      </c>
      <c r="Z1357">
        <v>0.18179999999999999</v>
      </c>
      <c r="AA1357">
        <v>5.2600000000000001E-2</v>
      </c>
      <c r="AB1357">
        <v>0.69230000000000003</v>
      </c>
      <c r="AC1357">
        <v>0.75</v>
      </c>
      <c r="AD1357">
        <v>0.83720000000000006</v>
      </c>
      <c r="AE1357">
        <v>0.2</v>
      </c>
      <c r="AF1357" t="s">
        <v>3915</v>
      </c>
      <c r="AG1357" s="2">
        <v>3.472222222222222E-3</v>
      </c>
      <c r="AH1357" t="s">
        <v>3911</v>
      </c>
      <c r="AI1357">
        <v>3</v>
      </c>
      <c r="AJ1357" t="s">
        <v>3938</v>
      </c>
      <c r="AK1357" s="3">
        <v>40033</v>
      </c>
      <c r="AL1357" s="10">
        <f>YEAR(ufc_fights_2[[#This Row],[date]])</f>
        <v>2009</v>
      </c>
      <c r="AM1357" t="s">
        <v>4061</v>
      </c>
      <c r="AN1357">
        <v>11</v>
      </c>
      <c r="AO1357" t="s">
        <v>3913</v>
      </c>
      <c r="AP1357">
        <f>IF(ufc_fights_2[[#This Row],[winner]]="Red",ufc_fights_2[[#This Row],[r_fighter_id]],ufc_fights_2[[#This Row],[b_fighter_id]])</f>
        <v>2677</v>
      </c>
      <c r="AQ1357" t="str">
        <f>_xlfn.XLOOKUP(ufc_fights_2[[#This Row],[winnerID]],ufc_fighters[id],ufc_fighters[fighter_name],"xxx",0,1)</f>
        <v>Matthew Riddle</v>
      </c>
    </row>
    <row r="1358" spans="1:43">
      <c r="A1358">
        <v>641</v>
      </c>
      <c r="B1358">
        <v>2092</v>
      </c>
      <c r="C1358">
        <f>_xlfn.XLOOKUP(ufc_fights_2[[#This Row],[r_fighter_id]],ufc_fighters[id],ufc_fighters[year],"xxx",0,1)</f>
        <v>1988</v>
      </c>
      <c r="D1358">
        <f>_xlfn.XLOOKUP(ufc_fights_2[[#This Row],[b_fighter_id]],ufc_fighters[id],ufc_fighters[year],"Prázdné",0,1)</f>
        <v>1987</v>
      </c>
      <c r="E1358" s="10">
        <f>YEAR(ufc_fights_2[[#This Row],[date]])-ufc_fights_2[[#This Row],[r_year]]</f>
        <v>28</v>
      </c>
      <c r="F1358" s="10">
        <f>YEAR(ufc_fights_2[[#This Row],[date]])-ufc_fights_2[[#This Row],[b_year]]</f>
        <v>29</v>
      </c>
      <c r="G1358">
        <v>1</v>
      </c>
      <c r="H1358">
        <v>0</v>
      </c>
      <c r="I1358">
        <v>0.55879999999999996</v>
      </c>
      <c r="J1358">
        <v>0.69569999999999999</v>
      </c>
      <c r="K1358">
        <v>0.72899999999999998</v>
      </c>
      <c r="L1358">
        <v>0.76919999999999999</v>
      </c>
      <c r="M1358">
        <v>0.55559999999999998</v>
      </c>
      <c r="N1358">
        <v>0</v>
      </c>
      <c r="O1358">
        <v>1</v>
      </c>
      <c r="P1358">
        <v>0</v>
      </c>
      <c r="Q1358">
        <v>0</v>
      </c>
      <c r="R1358">
        <v>0</v>
      </c>
      <c r="S1358" s="2">
        <v>6.3541666666666668E-3</v>
      </c>
      <c r="T1358" s="2">
        <v>0</v>
      </c>
      <c r="U1358">
        <v>0.5484</v>
      </c>
      <c r="V1358">
        <v>0.625</v>
      </c>
      <c r="W1358">
        <v>0.66669999999999996</v>
      </c>
      <c r="X1358">
        <v>0</v>
      </c>
      <c r="Y1358">
        <v>1</v>
      </c>
      <c r="Z1358">
        <v>0.42859999999999998</v>
      </c>
      <c r="AA1358">
        <v>0.6</v>
      </c>
      <c r="AB1358">
        <v>0</v>
      </c>
      <c r="AC1358">
        <v>0</v>
      </c>
      <c r="AD1358">
        <v>0.59260000000000002</v>
      </c>
      <c r="AE1358">
        <v>0.76919999999999999</v>
      </c>
      <c r="AF1358" t="s">
        <v>3933</v>
      </c>
      <c r="AG1358" s="2">
        <v>6.2500000000000001E-4</v>
      </c>
      <c r="AH1358" t="s">
        <v>3911</v>
      </c>
      <c r="AI1358">
        <v>3</v>
      </c>
      <c r="AJ1358" t="s">
        <v>3949</v>
      </c>
      <c r="AK1358" s="3">
        <v>42539</v>
      </c>
      <c r="AL1358" s="10">
        <f>YEAR(ufc_fights_2[[#This Row],[date]])</f>
        <v>2016</v>
      </c>
      <c r="AM1358" t="s">
        <v>4061</v>
      </c>
      <c r="AN1358">
        <v>16</v>
      </c>
      <c r="AO1358" t="s">
        <v>3913</v>
      </c>
      <c r="AP1358">
        <f>IF(ufc_fights_2[[#This Row],[winner]]="Red",ufc_fights_2[[#This Row],[r_fighter_id]],ufc_fights_2[[#This Row],[b_fighter_id]])</f>
        <v>641</v>
      </c>
      <c r="AQ1358" t="str">
        <f>_xlfn.XLOOKUP(ufc_fights_2[[#This Row],[winnerID]],ufc_fighters[id],ufc_fighters[fighter_name],"xxx",0,1)</f>
        <v>Colby Covington</v>
      </c>
    </row>
    <row r="1359" spans="1:43">
      <c r="A1359">
        <v>2710</v>
      </c>
      <c r="B1359">
        <v>2987</v>
      </c>
      <c r="C1359">
        <f>_xlfn.XLOOKUP(ufc_fights_2[[#This Row],[r_fighter_id]],ufc_fighters[id],ufc_fighters[year],"xxx",0,1)</f>
        <v>1987</v>
      </c>
      <c r="D1359">
        <f>_xlfn.XLOOKUP(ufc_fights_2[[#This Row],[b_fighter_id]],ufc_fighters[id],ufc_fighters[year],"Prázdné",0,1)</f>
        <v>1982</v>
      </c>
      <c r="E1359" s="10">
        <f>YEAR(ufc_fights_2[[#This Row],[date]])-ufc_fights_2[[#This Row],[r_year]]</f>
        <v>32</v>
      </c>
      <c r="F1359" s="10">
        <f>YEAR(ufc_fights_2[[#This Row],[date]])-ufc_fights_2[[#This Row],[b_year]]</f>
        <v>37</v>
      </c>
      <c r="G1359">
        <v>0</v>
      </c>
      <c r="H1359">
        <v>0</v>
      </c>
      <c r="I1359">
        <v>0.57779999999999998</v>
      </c>
      <c r="J1359">
        <v>0.5</v>
      </c>
      <c r="K1359">
        <v>0.60419999999999996</v>
      </c>
      <c r="L1359">
        <v>0.625</v>
      </c>
      <c r="M1359">
        <v>0</v>
      </c>
      <c r="N1359">
        <v>0.6</v>
      </c>
      <c r="O1359">
        <v>0</v>
      </c>
      <c r="P1359">
        <v>4</v>
      </c>
      <c r="Q1359">
        <v>3</v>
      </c>
      <c r="R1359">
        <v>0</v>
      </c>
      <c r="S1359" s="2">
        <v>2.2106481481481482E-3</v>
      </c>
      <c r="T1359" s="2">
        <v>4.31712962962963E-3</v>
      </c>
      <c r="U1359">
        <v>0.55810000000000004</v>
      </c>
      <c r="V1359">
        <v>0.35709999999999997</v>
      </c>
      <c r="W1359">
        <v>1</v>
      </c>
      <c r="X1359">
        <v>0</v>
      </c>
      <c r="Y1359">
        <v>1</v>
      </c>
      <c r="Z1359">
        <v>0.33329999999999999</v>
      </c>
      <c r="AA1359">
        <v>0.42309999999999998</v>
      </c>
      <c r="AB1359">
        <v>1</v>
      </c>
      <c r="AC1359">
        <v>1</v>
      </c>
      <c r="AD1359">
        <v>0.72</v>
      </c>
      <c r="AE1359">
        <v>0.63639999999999997</v>
      </c>
      <c r="AF1359" t="s">
        <v>3933</v>
      </c>
      <c r="AG1359" s="2">
        <v>1.8171296296296297E-3</v>
      </c>
      <c r="AH1359" t="s">
        <v>3911</v>
      </c>
      <c r="AI1359">
        <v>3</v>
      </c>
      <c r="AJ1359" t="s">
        <v>3955</v>
      </c>
      <c r="AK1359" s="3">
        <v>43540</v>
      </c>
      <c r="AL1359" s="10">
        <f>YEAR(ufc_fights_2[[#This Row],[date]])</f>
        <v>2019</v>
      </c>
      <c r="AM1359" t="s">
        <v>4061</v>
      </c>
      <c r="AN1359">
        <v>70</v>
      </c>
      <c r="AO1359" t="s">
        <v>3918</v>
      </c>
      <c r="AP1359">
        <f>IF(ufc_fights_2[[#This Row],[winner]]="Red",ufc_fights_2[[#This Row],[r_fighter_id]],ufc_fights_2[[#This Row],[b_fighter_id]])</f>
        <v>2987</v>
      </c>
      <c r="AQ1359" t="str">
        <f>_xlfn.XLOOKUP(ufc_fights_2[[#This Row],[winnerID]],ufc_fighters[id],ufc_fighters[fighter_name],"xxx",0,1)</f>
        <v>Claudio Silva</v>
      </c>
    </row>
    <row r="1360" spans="1:43">
      <c r="A1360">
        <v>2677</v>
      </c>
      <c r="B1360">
        <v>387</v>
      </c>
      <c r="C1360">
        <f>_xlfn.XLOOKUP(ufc_fights_2[[#This Row],[r_fighter_id]],ufc_fighters[id],ufc_fighters[year],"xxx",0,1)</f>
        <v>1986</v>
      </c>
      <c r="D1360">
        <f>_xlfn.XLOOKUP(ufc_fights_2[[#This Row],[b_fighter_id]],ufc_fighters[id],ufc_fighters[year],"Prázdné",0,1)</f>
        <v>1981</v>
      </c>
      <c r="E1360" s="10">
        <f>YEAR(ufc_fights_2[[#This Row],[date]])-ufc_fights_2[[#This Row],[r_year]]</f>
        <v>23</v>
      </c>
      <c r="F1360" s="10">
        <f>YEAR(ufc_fights_2[[#This Row],[date]])-ufc_fights_2[[#This Row],[b_year]]</f>
        <v>28</v>
      </c>
      <c r="G1360">
        <v>0</v>
      </c>
      <c r="H1360">
        <v>0</v>
      </c>
      <c r="I1360">
        <v>0.59260000000000002</v>
      </c>
      <c r="J1360">
        <v>0.62860000000000005</v>
      </c>
      <c r="K1360">
        <v>0.85980000000000001</v>
      </c>
      <c r="L1360">
        <v>0.75470000000000004</v>
      </c>
      <c r="M1360">
        <v>0.57140000000000002</v>
      </c>
      <c r="N1360">
        <v>1</v>
      </c>
      <c r="O1360">
        <v>0</v>
      </c>
      <c r="P1360">
        <v>0</v>
      </c>
      <c r="Q1360">
        <v>0</v>
      </c>
      <c r="R1360">
        <v>0</v>
      </c>
      <c r="S1360" s="2">
        <v>7.766203703703704E-3</v>
      </c>
      <c r="T1360" s="2">
        <v>2.6620370370370372E-4</v>
      </c>
      <c r="U1360">
        <v>0.4</v>
      </c>
      <c r="V1360">
        <v>0.61109999999999998</v>
      </c>
      <c r="W1360">
        <v>0.8276</v>
      </c>
      <c r="X1360">
        <v>0.85709999999999997</v>
      </c>
      <c r="Y1360">
        <v>0.71430000000000005</v>
      </c>
      <c r="Z1360">
        <v>0.15790000000000001</v>
      </c>
      <c r="AA1360">
        <v>0.66669999999999996</v>
      </c>
      <c r="AB1360">
        <v>0.68</v>
      </c>
      <c r="AC1360">
        <v>0.5</v>
      </c>
      <c r="AD1360">
        <v>0.75680000000000003</v>
      </c>
      <c r="AE1360">
        <v>0</v>
      </c>
      <c r="AF1360" t="s">
        <v>3915</v>
      </c>
      <c r="AG1360" s="2">
        <v>3.472222222222222E-3</v>
      </c>
      <c r="AH1360" t="s">
        <v>3911</v>
      </c>
      <c r="AI1360">
        <v>3</v>
      </c>
      <c r="AJ1360" t="s">
        <v>4021</v>
      </c>
      <c r="AK1360" s="3">
        <v>39851</v>
      </c>
      <c r="AL1360" s="10">
        <f>YEAR(ufc_fights_2[[#This Row],[date]])</f>
        <v>2009</v>
      </c>
      <c r="AM1360" t="s">
        <v>4061</v>
      </c>
      <c r="AN1360">
        <v>10</v>
      </c>
      <c r="AO1360" t="s">
        <v>3913</v>
      </c>
      <c r="AP1360">
        <f>IF(ufc_fights_2[[#This Row],[winner]]="Red",ufc_fights_2[[#This Row],[r_fighter_id]],ufc_fights_2[[#This Row],[b_fighter_id]])</f>
        <v>2677</v>
      </c>
      <c r="AQ1360" t="str">
        <f>_xlfn.XLOOKUP(ufc_fights_2[[#This Row],[winnerID]],ufc_fighters[id],ufc_fighters[fighter_name],"xxx",0,1)</f>
        <v>Matthew Riddle</v>
      </c>
    </row>
    <row r="1361" spans="1:43">
      <c r="A1361">
        <v>3425</v>
      </c>
      <c r="B1361">
        <v>641</v>
      </c>
      <c r="C1361">
        <f>_xlfn.XLOOKUP(ufc_fights_2[[#This Row],[r_fighter_id]],ufc_fighters[id],ufc_fighters[year],"xxx",0,1)</f>
        <v>1991</v>
      </c>
      <c r="D1361">
        <f>_xlfn.XLOOKUP(ufc_fights_2[[#This Row],[b_fighter_id]],ufc_fighters[id],ufc_fighters[year],"Prázdné",0,1)</f>
        <v>1988</v>
      </c>
      <c r="E1361" s="10">
        <f>YEAR(ufc_fights_2[[#This Row],[date]])-ufc_fights_2[[#This Row],[r_year]]</f>
        <v>23</v>
      </c>
      <c r="F1361" s="10">
        <f>YEAR(ufc_fights_2[[#This Row],[date]])-ufc_fights_2[[#This Row],[b_year]]</f>
        <v>26</v>
      </c>
      <c r="G1361">
        <v>0</v>
      </c>
      <c r="H1361">
        <v>0</v>
      </c>
      <c r="I1361">
        <v>0</v>
      </c>
      <c r="J1361">
        <v>0.64710000000000001</v>
      </c>
      <c r="K1361">
        <v>0.28570000000000001</v>
      </c>
      <c r="L1361">
        <v>0.75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 s="2">
        <v>0</v>
      </c>
      <c r="T1361" s="2">
        <v>2.673611111111111E-3</v>
      </c>
      <c r="U1361">
        <v>0</v>
      </c>
      <c r="V1361">
        <v>0.6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0.6</v>
      </c>
      <c r="AF1361" t="s">
        <v>3910</v>
      </c>
      <c r="AG1361" s="2">
        <v>3.3564814814814816E-3</v>
      </c>
      <c r="AH1361" t="s">
        <v>3911</v>
      </c>
      <c r="AI1361">
        <v>3</v>
      </c>
      <c r="AJ1361" t="s">
        <v>3961</v>
      </c>
      <c r="AK1361" s="3">
        <v>41874</v>
      </c>
      <c r="AL1361" s="10">
        <f>YEAR(ufc_fights_2[[#This Row],[date]])</f>
        <v>2014</v>
      </c>
      <c r="AM1361" t="s">
        <v>4061</v>
      </c>
      <c r="AN1361">
        <v>28</v>
      </c>
      <c r="AO1361" t="s">
        <v>3918</v>
      </c>
      <c r="AP1361">
        <f>IF(ufc_fights_2[[#This Row],[winner]]="Red",ufc_fights_2[[#This Row],[r_fighter_id]],ufc_fights_2[[#This Row],[b_fighter_id]])</f>
        <v>641</v>
      </c>
      <c r="AQ1361" t="str">
        <f>_xlfn.XLOOKUP(ufc_fights_2[[#This Row],[winnerID]],ufc_fighters[id],ufc_fighters[fighter_name],"xxx",0,1)</f>
        <v>Colby Covington</v>
      </c>
    </row>
    <row r="1362" spans="1:43">
      <c r="A1362">
        <v>523</v>
      </c>
      <c r="B1362">
        <v>633</v>
      </c>
      <c r="C1362">
        <f>_xlfn.XLOOKUP(ufc_fights_2[[#This Row],[r_fighter_id]],ufc_fighters[id],ufc_fighters[year],"xxx",0,1)</f>
        <v>1983</v>
      </c>
      <c r="D1362">
        <f>_xlfn.XLOOKUP(ufc_fights_2[[#This Row],[b_fighter_id]],ufc_fighters[id],ufc_fighters[year],"Prázdné",0,1)</f>
        <v>1980</v>
      </c>
      <c r="E1362" s="10">
        <f>YEAR(ufc_fights_2[[#This Row],[date]])-ufc_fights_2[[#This Row],[r_year]]</f>
        <v>33</v>
      </c>
      <c r="F1362" s="10">
        <f>YEAR(ufc_fights_2[[#This Row],[date]])-ufc_fights_2[[#This Row],[b_year]]</f>
        <v>36</v>
      </c>
      <c r="G1362">
        <v>3</v>
      </c>
      <c r="H1362">
        <v>0</v>
      </c>
      <c r="I1362">
        <v>0.61339999999999995</v>
      </c>
      <c r="J1362">
        <v>0.49459999999999998</v>
      </c>
      <c r="K1362">
        <v>0.65710000000000002</v>
      </c>
      <c r="L1362">
        <v>0.51349999999999996</v>
      </c>
      <c r="M1362">
        <v>0.66669999999999996</v>
      </c>
      <c r="N1362">
        <v>0</v>
      </c>
      <c r="O1362">
        <v>1</v>
      </c>
      <c r="P1362">
        <v>0</v>
      </c>
      <c r="Q1362">
        <v>0</v>
      </c>
      <c r="R1362">
        <v>0</v>
      </c>
      <c r="S1362" s="2">
        <v>3.2754629629629631E-3</v>
      </c>
      <c r="T1362" s="2">
        <v>0</v>
      </c>
      <c r="U1362">
        <v>0.50600000000000001</v>
      </c>
      <c r="V1362">
        <v>0.31480000000000002</v>
      </c>
      <c r="W1362">
        <v>0.77780000000000005</v>
      </c>
      <c r="X1362">
        <v>0.94440000000000002</v>
      </c>
      <c r="Y1362">
        <v>0.85709999999999997</v>
      </c>
      <c r="Z1362">
        <v>0.55810000000000004</v>
      </c>
      <c r="AA1362">
        <v>0.4945</v>
      </c>
      <c r="AB1362">
        <v>0.61539999999999995</v>
      </c>
      <c r="AC1362">
        <v>0.5</v>
      </c>
      <c r="AD1362">
        <v>0.85</v>
      </c>
      <c r="AE1362">
        <v>0</v>
      </c>
      <c r="AF1362" t="s">
        <v>3910</v>
      </c>
      <c r="AG1362" s="2">
        <v>1.7939814814814815E-3</v>
      </c>
      <c r="AH1362" t="s">
        <v>3911</v>
      </c>
      <c r="AI1362">
        <v>3</v>
      </c>
      <c r="AJ1362" t="s">
        <v>3949</v>
      </c>
      <c r="AK1362" s="3">
        <v>42539</v>
      </c>
      <c r="AL1362" s="10">
        <f>YEAR(ufc_fights_2[[#This Row],[date]])</f>
        <v>2016</v>
      </c>
      <c r="AM1362" t="s">
        <v>4061</v>
      </c>
      <c r="AN1362">
        <v>16</v>
      </c>
      <c r="AO1362" t="s">
        <v>3913</v>
      </c>
      <c r="AP1362">
        <f>IF(ufc_fights_2[[#This Row],[winner]]="Red",ufc_fights_2[[#This Row],[r_fighter_id]],ufc_fights_2[[#This Row],[b_fighter_id]])</f>
        <v>523</v>
      </c>
      <c r="AQ1362" t="str">
        <f>_xlfn.XLOOKUP(ufc_fights_2[[#This Row],[winnerID]],ufc_fighters[id],ufc_fighters[fighter_name],"xxx",0,1)</f>
        <v>Donald Cerrone</v>
      </c>
    </row>
    <row r="1363" spans="1:43">
      <c r="A1363">
        <v>2677</v>
      </c>
      <c r="B1363">
        <v>3066</v>
      </c>
      <c r="C1363">
        <f>_xlfn.XLOOKUP(ufc_fights_2[[#This Row],[r_fighter_id]],ufc_fighters[id],ufc_fighters[year],"xxx",0,1)</f>
        <v>1986</v>
      </c>
      <c r="D1363">
        <f>_xlfn.XLOOKUP(ufc_fights_2[[#This Row],[b_fighter_id]],ufc_fighters[id],ufc_fighters[year],"Prázdné",0,1)</f>
        <v>1986</v>
      </c>
      <c r="E1363" s="10">
        <f>YEAR(ufc_fights_2[[#This Row],[date]])-ufc_fights_2[[#This Row],[r_year]]</f>
        <v>24</v>
      </c>
      <c r="F1363" s="10">
        <f>YEAR(ufc_fights_2[[#This Row],[date]])-ufc_fights_2[[#This Row],[b_year]]</f>
        <v>24</v>
      </c>
      <c r="G1363">
        <v>0</v>
      </c>
      <c r="H1363">
        <v>0</v>
      </c>
      <c r="I1363">
        <v>0.53410000000000002</v>
      </c>
      <c r="J1363">
        <v>0.53849999999999998</v>
      </c>
      <c r="K1363">
        <v>0.65710000000000002</v>
      </c>
      <c r="L1363">
        <v>0.77780000000000005</v>
      </c>
      <c r="M1363">
        <v>0.66669999999999996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5.2777777777777779E-3</v>
      </c>
      <c r="T1363" s="2">
        <v>4.7453703703703704E-4</v>
      </c>
      <c r="U1363">
        <v>0.26</v>
      </c>
      <c r="V1363">
        <v>0.37930000000000003</v>
      </c>
      <c r="W1363">
        <v>1</v>
      </c>
      <c r="X1363">
        <v>0.85189999999999999</v>
      </c>
      <c r="Y1363">
        <v>1</v>
      </c>
      <c r="Z1363">
        <v>0.20830000000000001</v>
      </c>
      <c r="AA1363">
        <v>0.43480000000000002</v>
      </c>
      <c r="AB1363">
        <v>0.74470000000000003</v>
      </c>
      <c r="AC1363">
        <v>0.66669999999999996</v>
      </c>
      <c r="AD1363">
        <v>0.4118</v>
      </c>
      <c r="AE1363">
        <v>1</v>
      </c>
      <c r="AF1363" t="s">
        <v>4025</v>
      </c>
      <c r="AG1363" s="2">
        <v>1.0416666666666667E-3</v>
      </c>
      <c r="AH1363" t="s">
        <v>3911</v>
      </c>
      <c r="AI1363">
        <v>3</v>
      </c>
      <c r="AJ1363" t="s">
        <v>3938</v>
      </c>
      <c r="AK1363" s="3">
        <v>40264</v>
      </c>
      <c r="AL1363" s="10">
        <f>YEAR(ufc_fights_2[[#This Row],[date]])</f>
        <v>2010</v>
      </c>
      <c r="AM1363" t="s">
        <v>4061</v>
      </c>
      <c r="AN1363">
        <v>9</v>
      </c>
      <c r="AO1363" t="s">
        <v>3913</v>
      </c>
      <c r="AP1363">
        <f>IF(ufc_fights_2[[#This Row],[winner]]="Red",ufc_fights_2[[#This Row],[r_fighter_id]],ufc_fights_2[[#This Row],[b_fighter_id]])</f>
        <v>2677</v>
      </c>
      <c r="AQ1363" t="str">
        <f>_xlfn.XLOOKUP(ufc_fights_2[[#This Row],[winnerID]],ufc_fighters[id],ufc_fighters[fighter_name],"xxx",0,1)</f>
        <v>Matthew Riddle</v>
      </c>
    </row>
    <row r="1364" spans="1:43">
      <c r="A1364">
        <v>665</v>
      </c>
      <c r="B1364">
        <v>3398</v>
      </c>
      <c r="C1364">
        <f>_xlfn.XLOOKUP(ufc_fights_2[[#This Row],[r_fighter_id]],ufc_fighters[id],ufc_fighters[year],"xxx",0,1)</f>
        <v>1980</v>
      </c>
      <c r="D1364">
        <f>_xlfn.XLOOKUP(ufc_fights_2[[#This Row],[b_fighter_id]],ufc_fighters[id],ufc_fighters[year],"Prázdné",0,1)</f>
        <v>1975</v>
      </c>
      <c r="E1364" s="10">
        <f>YEAR(ufc_fights_2[[#This Row],[date]])-ufc_fights_2[[#This Row],[r_year]]</f>
        <v>26</v>
      </c>
      <c r="F1364" s="10">
        <f>YEAR(ufc_fights_2[[#This Row],[date]])-ufc_fights_2[[#This Row],[b_year]]</f>
        <v>31</v>
      </c>
      <c r="G1364">
        <v>0</v>
      </c>
      <c r="H1364">
        <v>0</v>
      </c>
      <c r="I1364">
        <v>0.39810000000000001</v>
      </c>
      <c r="J1364">
        <v>0.29820000000000002</v>
      </c>
      <c r="K1364">
        <v>0.58789999999999998</v>
      </c>
      <c r="L1364">
        <v>0.42030000000000001</v>
      </c>
      <c r="M1364">
        <v>0.75</v>
      </c>
      <c r="N1364">
        <v>0.22220000000000001</v>
      </c>
      <c r="O1364">
        <v>3</v>
      </c>
      <c r="P1364">
        <v>1</v>
      </c>
      <c r="Q1364">
        <v>0</v>
      </c>
      <c r="R1364">
        <v>0</v>
      </c>
      <c r="S1364" s="2">
        <v>2.8356481481481483E-3</v>
      </c>
      <c r="T1364" s="2">
        <v>2.8587962962962963E-3</v>
      </c>
      <c r="U1364">
        <v>0.24660000000000001</v>
      </c>
      <c r="V1364">
        <v>0.19570000000000001</v>
      </c>
      <c r="W1364">
        <v>0.56520000000000004</v>
      </c>
      <c r="X1364">
        <v>1</v>
      </c>
      <c r="Y1364">
        <v>1</v>
      </c>
      <c r="Z1364">
        <v>0.31879999999999997</v>
      </c>
      <c r="AA1364">
        <v>0.2326</v>
      </c>
      <c r="AB1364">
        <v>0.52</v>
      </c>
      <c r="AC1364">
        <v>0.58330000000000004</v>
      </c>
      <c r="AD1364">
        <v>0.57140000000000002</v>
      </c>
      <c r="AE1364">
        <v>0</v>
      </c>
      <c r="AF1364" t="s">
        <v>3915</v>
      </c>
      <c r="AG1364" s="2">
        <v>3.472222222222222E-3</v>
      </c>
      <c r="AH1364" t="s">
        <v>3911</v>
      </c>
      <c r="AI1364">
        <v>3</v>
      </c>
      <c r="AJ1364" t="s">
        <v>3939</v>
      </c>
      <c r="AK1364" s="3">
        <v>38813</v>
      </c>
      <c r="AL1364" s="10">
        <f>YEAR(ufc_fights_2[[#This Row],[date]])</f>
        <v>2006</v>
      </c>
      <c r="AM1364" t="s">
        <v>4061</v>
      </c>
      <c r="AN1364">
        <v>1</v>
      </c>
      <c r="AO1364" t="s">
        <v>3913</v>
      </c>
      <c r="AP1364">
        <f>IF(ufc_fights_2[[#This Row],[winner]]="Red",ufc_fights_2[[#This Row],[r_fighter_id]],ufc_fights_2[[#This Row],[b_fighter_id]])</f>
        <v>665</v>
      </c>
      <c r="AQ1364" t="str">
        <f>_xlfn.XLOOKUP(ufc_fights_2[[#This Row],[winnerID]],ufc_fighters[id],ufc_fighters[fighter_name],"xxx",0,1)</f>
        <v>Luke Cummo</v>
      </c>
    </row>
    <row r="1365" spans="1:43">
      <c r="A1365">
        <v>1409</v>
      </c>
      <c r="B1365">
        <v>2711</v>
      </c>
      <c r="C1365">
        <f>_xlfn.XLOOKUP(ufc_fights_2[[#This Row],[r_fighter_id]],ufc_fighters[id],ufc_fighters[year],"xxx",0,1)</f>
        <v>1983</v>
      </c>
      <c r="D1365">
        <f>_xlfn.XLOOKUP(ufc_fights_2[[#This Row],[b_fighter_id]],ufc_fighters[id],ufc_fighters[year],"Prázdné",0,1)</f>
        <v>1980</v>
      </c>
      <c r="E1365" s="10">
        <f>YEAR(ufc_fights_2[[#This Row],[date]])-ufc_fights_2[[#This Row],[r_year]]</f>
        <v>27</v>
      </c>
      <c r="F1365" s="10">
        <f>YEAR(ufc_fights_2[[#This Row],[date]])-ufc_fights_2[[#This Row],[b_year]]</f>
        <v>30</v>
      </c>
      <c r="G1365">
        <v>0</v>
      </c>
      <c r="H1365">
        <v>0</v>
      </c>
      <c r="I1365">
        <v>0.75</v>
      </c>
      <c r="J1365">
        <v>0.4118</v>
      </c>
      <c r="K1365">
        <v>0.72729999999999995</v>
      </c>
      <c r="L1365">
        <v>0.63639999999999997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 s="2">
        <v>5.6712962962962967E-4</v>
      </c>
      <c r="T1365" s="2">
        <v>6.3657407407407413E-4</v>
      </c>
      <c r="U1365">
        <v>0.66669999999999996</v>
      </c>
      <c r="V1365">
        <v>0.4118</v>
      </c>
      <c r="W1365">
        <v>0</v>
      </c>
      <c r="X1365">
        <v>1</v>
      </c>
      <c r="Y1365">
        <v>0</v>
      </c>
      <c r="Z1365">
        <v>0.5</v>
      </c>
      <c r="AA1365">
        <v>0.25</v>
      </c>
      <c r="AB1365">
        <v>0</v>
      </c>
      <c r="AC1365">
        <v>0</v>
      </c>
      <c r="AD1365">
        <v>1</v>
      </c>
      <c r="AE1365">
        <v>0.46150000000000002</v>
      </c>
      <c r="AF1365" t="s">
        <v>3910</v>
      </c>
      <c r="AG1365" s="2">
        <v>1.4004629629629629E-3</v>
      </c>
      <c r="AH1365" t="s">
        <v>3911</v>
      </c>
      <c r="AI1365">
        <v>3</v>
      </c>
      <c r="AJ1365" t="s">
        <v>3957</v>
      </c>
      <c r="AK1365" s="3">
        <v>40258</v>
      </c>
      <c r="AL1365" s="10">
        <f>YEAR(ufc_fights_2[[#This Row],[date]])</f>
        <v>2010</v>
      </c>
      <c r="AM1365" t="s">
        <v>4061</v>
      </c>
      <c r="AN1365">
        <v>38</v>
      </c>
      <c r="AO1365" t="s">
        <v>3913</v>
      </c>
      <c r="AP1365">
        <f>IF(ufc_fights_2[[#This Row],[winner]]="Red",ufc_fights_2[[#This Row],[r_fighter_id]],ufc_fights_2[[#This Row],[b_fighter_id]])</f>
        <v>1409</v>
      </c>
      <c r="AQ1365" t="str">
        <f>_xlfn.XLOOKUP(ufc_fights_2[[#This Row],[winnerID]],ufc_fighters[id],ufc_fighters[fighter_name],"xxx",0,1)</f>
        <v>John Howard</v>
      </c>
    </row>
    <row r="1366" spans="1:43">
      <c r="A1366">
        <v>3405</v>
      </c>
      <c r="B1366">
        <v>2138</v>
      </c>
      <c r="C1366">
        <f>_xlfn.XLOOKUP(ufc_fights_2[[#This Row],[r_fighter_id]],ufc_fighters[id],ufc_fighters[year],"xxx",0,1)</f>
        <v>1988</v>
      </c>
      <c r="D1366">
        <f>_xlfn.XLOOKUP(ufc_fights_2[[#This Row],[b_fighter_id]],ufc_fighters[id],ufc_fighters[year],"Prázdné",0,1)</f>
        <v>1979</v>
      </c>
      <c r="E1366" s="10">
        <f>YEAR(ufc_fights_2[[#This Row],[date]])-ufc_fights_2[[#This Row],[r_year]]</f>
        <v>22</v>
      </c>
      <c r="F1366" s="10">
        <f>YEAR(ufc_fights_2[[#This Row],[date]])-ufc_fights_2[[#This Row],[b_year]]</f>
        <v>31</v>
      </c>
      <c r="G1366">
        <v>0</v>
      </c>
      <c r="H1366">
        <v>0</v>
      </c>
      <c r="I1366">
        <v>0.63790000000000002</v>
      </c>
      <c r="J1366">
        <v>0.72219999999999995</v>
      </c>
      <c r="K1366">
        <v>0.71879999999999999</v>
      </c>
      <c r="L1366">
        <v>0.84750000000000003</v>
      </c>
      <c r="M1366">
        <v>0.85709999999999997</v>
      </c>
      <c r="N1366">
        <v>0.66669999999999996</v>
      </c>
      <c r="O1366">
        <v>7</v>
      </c>
      <c r="P1366">
        <v>6</v>
      </c>
      <c r="Q1366">
        <v>3</v>
      </c>
      <c r="R1366">
        <v>0</v>
      </c>
      <c r="S1366" s="2">
        <v>7.5462962962962966E-3</v>
      </c>
      <c r="T1366" s="2">
        <v>1.0995370370370371E-3</v>
      </c>
      <c r="U1366">
        <v>0.61539999999999995</v>
      </c>
      <c r="V1366">
        <v>0.81820000000000004</v>
      </c>
      <c r="W1366">
        <v>0.5</v>
      </c>
      <c r="X1366">
        <v>1</v>
      </c>
      <c r="Y1366">
        <v>0.5</v>
      </c>
      <c r="Z1366">
        <v>1</v>
      </c>
      <c r="AA1366">
        <v>0.6</v>
      </c>
      <c r="AB1366">
        <v>0.6</v>
      </c>
      <c r="AC1366">
        <v>0.66669999999999996</v>
      </c>
      <c r="AD1366">
        <v>0.62</v>
      </c>
      <c r="AE1366">
        <v>0.85709999999999997</v>
      </c>
      <c r="AF1366" t="s">
        <v>3915</v>
      </c>
      <c r="AG1366" s="2">
        <v>3.472222222222222E-3</v>
      </c>
      <c r="AH1366" t="s">
        <v>3911</v>
      </c>
      <c r="AI1366">
        <v>3</v>
      </c>
      <c r="AJ1366" t="s">
        <v>4044</v>
      </c>
      <c r="AK1366" s="3">
        <v>40436</v>
      </c>
      <c r="AL1366" s="10">
        <f>YEAR(ufc_fights_2[[#This Row],[date]])</f>
        <v>2010</v>
      </c>
      <c r="AM1366" t="s">
        <v>4061</v>
      </c>
      <c r="AN1366">
        <v>55</v>
      </c>
      <c r="AO1366" t="s">
        <v>3913</v>
      </c>
      <c r="AP1366">
        <f>IF(ufc_fights_2[[#This Row],[winner]]="Red",ufc_fights_2[[#This Row],[r_fighter_id]],ufc_fights_2[[#This Row],[b_fighter_id]])</f>
        <v>3405</v>
      </c>
      <c r="AQ1366" t="str">
        <f>_xlfn.XLOOKUP(ufc_fights_2[[#This Row],[winnerID]],ufc_fighters[id],ufc_fighters[fighter_name],"xxx",0,1)</f>
        <v>TJ Waldburger</v>
      </c>
    </row>
    <row r="1367" spans="1:43">
      <c r="A1367">
        <v>523</v>
      </c>
      <c r="B1367">
        <v>2381</v>
      </c>
      <c r="C1367">
        <f>_xlfn.XLOOKUP(ufc_fights_2[[#This Row],[r_fighter_id]],ufc_fighters[id],ufc_fighters[year],"xxx",0,1)</f>
        <v>1983</v>
      </c>
      <c r="D1367">
        <f>_xlfn.XLOOKUP(ufc_fights_2[[#This Row],[b_fighter_id]],ufc_fighters[id],ufc_fighters[year],"Prázdné",0,1)</f>
        <v>1988</v>
      </c>
      <c r="E1367" s="10">
        <f>YEAR(ufc_fights_2[[#This Row],[date]])-ufc_fights_2[[#This Row],[r_year]]</f>
        <v>33</v>
      </c>
      <c r="F1367" s="10">
        <f>YEAR(ufc_fights_2[[#This Row],[date]])-ufc_fights_2[[#This Row],[b_year]]</f>
        <v>28</v>
      </c>
      <c r="G1367">
        <v>0</v>
      </c>
      <c r="H1367">
        <v>0</v>
      </c>
      <c r="I1367">
        <v>0.66669999999999996</v>
      </c>
      <c r="J1367">
        <v>0.58330000000000004</v>
      </c>
      <c r="K1367">
        <v>0.7</v>
      </c>
      <c r="L1367">
        <v>0.62960000000000005</v>
      </c>
      <c r="M1367">
        <v>0.5</v>
      </c>
      <c r="N1367">
        <v>0</v>
      </c>
      <c r="O1367">
        <v>1</v>
      </c>
      <c r="P1367">
        <v>0</v>
      </c>
      <c r="Q1367">
        <v>0</v>
      </c>
      <c r="R1367">
        <v>0</v>
      </c>
      <c r="S1367" s="2">
        <v>3.8194444444444446E-4</v>
      </c>
      <c r="T1367" s="2">
        <v>5.9027777777777778E-4</v>
      </c>
      <c r="U1367">
        <v>0</v>
      </c>
      <c r="V1367">
        <v>0.30769999999999997</v>
      </c>
      <c r="W1367">
        <v>0.75</v>
      </c>
      <c r="X1367">
        <v>1</v>
      </c>
      <c r="Y1367">
        <v>1</v>
      </c>
      <c r="Z1367">
        <v>0.5</v>
      </c>
      <c r="AA1367">
        <v>0.33329999999999999</v>
      </c>
      <c r="AB1367">
        <v>0.75</v>
      </c>
      <c r="AC1367">
        <v>0.73329999999999995</v>
      </c>
      <c r="AD1367">
        <v>0</v>
      </c>
      <c r="AE1367">
        <v>0</v>
      </c>
      <c r="AF1367" t="s">
        <v>3933</v>
      </c>
      <c r="AG1367" s="2">
        <v>1.7708333333333332E-3</v>
      </c>
      <c r="AH1367" t="s">
        <v>3927</v>
      </c>
      <c r="AI1367">
        <v>5</v>
      </c>
      <c r="AJ1367" t="s">
        <v>3939</v>
      </c>
      <c r="AK1367" s="3">
        <v>42421</v>
      </c>
      <c r="AL1367" s="10">
        <f>YEAR(ufc_fights_2[[#This Row],[date]])</f>
        <v>2016</v>
      </c>
      <c r="AM1367" t="s">
        <v>4061</v>
      </c>
      <c r="AN1367">
        <v>29</v>
      </c>
      <c r="AO1367" t="s">
        <v>3913</v>
      </c>
      <c r="AP1367">
        <f>IF(ufc_fights_2[[#This Row],[winner]]="Red",ufc_fights_2[[#This Row],[r_fighter_id]],ufc_fights_2[[#This Row],[b_fighter_id]])</f>
        <v>523</v>
      </c>
      <c r="AQ1367" t="str">
        <f>_xlfn.XLOOKUP(ufc_fights_2[[#This Row],[winnerID]],ufc_fighters[id],ufc_fighters[fighter_name],"xxx",0,1)</f>
        <v>Donald Cerrone</v>
      </c>
    </row>
    <row r="1368" spans="1:43">
      <c r="A1368">
        <v>2711</v>
      </c>
      <c r="B1368">
        <v>3066</v>
      </c>
      <c r="C1368">
        <f>_xlfn.XLOOKUP(ufc_fights_2[[#This Row],[r_fighter_id]],ufc_fighters[id],ufc_fighters[year],"xxx",0,1)</f>
        <v>1980</v>
      </c>
      <c r="D1368">
        <f>_xlfn.XLOOKUP(ufc_fights_2[[#This Row],[b_fighter_id]],ufc_fighters[id],ufc_fighters[year],"Prázdné",0,1)</f>
        <v>1986</v>
      </c>
      <c r="E1368" s="10">
        <f>YEAR(ufc_fights_2[[#This Row],[date]])-ufc_fights_2[[#This Row],[r_year]]</f>
        <v>31</v>
      </c>
      <c r="F1368" s="10">
        <f>YEAR(ufc_fights_2[[#This Row],[date]])-ufc_fights_2[[#This Row],[b_year]]</f>
        <v>25</v>
      </c>
      <c r="G1368">
        <v>0</v>
      </c>
      <c r="H1368">
        <v>0</v>
      </c>
      <c r="I1368">
        <v>0.23080000000000001</v>
      </c>
      <c r="J1368">
        <v>0.46150000000000002</v>
      </c>
      <c r="K1368">
        <v>0.36359999999999998</v>
      </c>
      <c r="L1368">
        <v>0.46150000000000002</v>
      </c>
      <c r="M1368">
        <v>0.5</v>
      </c>
      <c r="N1368">
        <v>0</v>
      </c>
      <c r="O1368">
        <v>2</v>
      </c>
      <c r="P1368">
        <v>1</v>
      </c>
      <c r="Q1368">
        <v>0</v>
      </c>
      <c r="R1368">
        <v>0</v>
      </c>
      <c r="S1368" s="2">
        <v>1.2268518518518518E-3</v>
      </c>
      <c r="T1368" s="2">
        <v>3.5879629629629629E-4</v>
      </c>
      <c r="U1368">
        <v>0.23080000000000001</v>
      </c>
      <c r="V1368">
        <v>0.45450000000000002</v>
      </c>
      <c r="W1368">
        <v>0</v>
      </c>
      <c r="X1368">
        <v>0</v>
      </c>
      <c r="Y1368">
        <v>0</v>
      </c>
      <c r="Z1368">
        <v>0.25</v>
      </c>
      <c r="AA1368">
        <v>0.22220000000000001</v>
      </c>
      <c r="AB1368">
        <v>0</v>
      </c>
      <c r="AC1368">
        <v>1</v>
      </c>
      <c r="AD1368">
        <v>0</v>
      </c>
      <c r="AE1368">
        <v>1</v>
      </c>
      <c r="AF1368" t="s">
        <v>3933</v>
      </c>
      <c r="AG1368" s="2">
        <v>2.6041666666666665E-3</v>
      </c>
      <c r="AH1368" t="s">
        <v>3911</v>
      </c>
      <c r="AI1368">
        <v>3</v>
      </c>
      <c r="AJ1368" t="s">
        <v>3985</v>
      </c>
      <c r="AK1368" s="3">
        <v>40544</v>
      </c>
      <c r="AL1368" s="10">
        <f>YEAR(ufc_fights_2[[#This Row],[date]])</f>
        <v>2011</v>
      </c>
      <c r="AM1368" t="s">
        <v>4061</v>
      </c>
      <c r="AN1368">
        <v>1</v>
      </c>
      <c r="AO1368" t="s">
        <v>3913</v>
      </c>
      <c r="AP1368">
        <f>IF(ufc_fights_2[[#This Row],[winner]]="Red",ufc_fights_2[[#This Row],[r_fighter_id]],ufc_fights_2[[#This Row],[b_fighter_id]])</f>
        <v>2711</v>
      </c>
      <c r="AQ1368" t="str">
        <f>_xlfn.XLOOKUP(ufc_fights_2[[#This Row],[winnerID]],ufc_fighters[id],ufc_fighters[fighter_name],"xxx",0,1)</f>
        <v>Daniel Roberts</v>
      </c>
    </row>
    <row r="1369" spans="1:43">
      <c r="A1369">
        <v>2521</v>
      </c>
      <c r="B1369">
        <v>2711</v>
      </c>
      <c r="C1369">
        <f>_xlfn.XLOOKUP(ufc_fights_2[[#This Row],[r_fighter_id]],ufc_fighters[id],ufc_fighters[year],"xxx",0,1)</f>
        <v>1975</v>
      </c>
      <c r="D1369">
        <f>_xlfn.XLOOKUP(ufc_fights_2[[#This Row],[b_fighter_id]],ufc_fighters[id],ufc_fighters[year],"Prázdné",0,1)</f>
        <v>1980</v>
      </c>
      <c r="E1369" s="10">
        <f>YEAR(ufc_fights_2[[#This Row],[date]])-ufc_fights_2[[#This Row],[r_year]]</f>
        <v>35</v>
      </c>
      <c r="F1369" s="10">
        <f>YEAR(ufc_fights_2[[#This Row],[date]])-ufc_fights_2[[#This Row],[b_year]]</f>
        <v>30</v>
      </c>
      <c r="G1369">
        <v>0</v>
      </c>
      <c r="H1369">
        <v>0</v>
      </c>
      <c r="I1369">
        <v>0.30430000000000001</v>
      </c>
      <c r="J1369">
        <v>0.11360000000000001</v>
      </c>
      <c r="K1369">
        <v>0.48449999999999999</v>
      </c>
      <c r="L1369">
        <v>0.4839</v>
      </c>
      <c r="M1369">
        <v>1</v>
      </c>
      <c r="N1369">
        <v>0.66669999999999996</v>
      </c>
      <c r="O1369">
        <v>0</v>
      </c>
      <c r="P1369">
        <v>2</v>
      </c>
      <c r="Q1369">
        <v>0</v>
      </c>
      <c r="R1369">
        <v>0</v>
      </c>
      <c r="S1369" s="2">
        <v>6.4814814814814813E-4</v>
      </c>
      <c r="T1369" s="2">
        <v>5.0115740740740737E-3</v>
      </c>
      <c r="U1369">
        <v>0.12</v>
      </c>
      <c r="V1369">
        <v>9.5200000000000007E-2</v>
      </c>
      <c r="W1369">
        <v>0.42859999999999998</v>
      </c>
      <c r="X1369">
        <v>1</v>
      </c>
      <c r="Y1369">
        <v>0</v>
      </c>
      <c r="Z1369">
        <v>0.28810000000000002</v>
      </c>
      <c r="AA1369">
        <v>5.1299999999999998E-2</v>
      </c>
      <c r="AB1369">
        <v>0.33329999999999999</v>
      </c>
      <c r="AC1369">
        <v>1</v>
      </c>
      <c r="AD1369">
        <v>1</v>
      </c>
      <c r="AE1369">
        <v>0.5</v>
      </c>
      <c r="AF1369" t="s">
        <v>3922</v>
      </c>
      <c r="AG1369" s="2">
        <v>3.472222222222222E-3</v>
      </c>
      <c r="AH1369" t="s">
        <v>3911</v>
      </c>
      <c r="AI1369">
        <v>3</v>
      </c>
      <c r="AJ1369" t="s">
        <v>3967</v>
      </c>
      <c r="AK1369" s="3">
        <v>40362</v>
      </c>
      <c r="AL1369" s="10">
        <f>YEAR(ufc_fights_2[[#This Row],[date]])</f>
        <v>2010</v>
      </c>
      <c r="AM1369" t="s">
        <v>4061</v>
      </c>
      <c r="AN1369">
        <v>1</v>
      </c>
      <c r="AO1369" t="s">
        <v>3918</v>
      </c>
      <c r="AP1369">
        <f>IF(ufc_fights_2[[#This Row],[winner]]="Red",ufc_fights_2[[#This Row],[r_fighter_id]],ufc_fights_2[[#This Row],[b_fighter_id]])</f>
        <v>2711</v>
      </c>
      <c r="AQ1369" t="str">
        <f>_xlfn.XLOOKUP(ufc_fights_2[[#This Row],[winnerID]],ufc_fighters[id],ufc_fighters[fighter_name],"xxx",0,1)</f>
        <v>Daniel Roberts</v>
      </c>
    </row>
    <row r="1370" spans="1:43">
      <c r="A1370">
        <v>851</v>
      </c>
      <c r="B1370">
        <v>1887</v>
      </c>
      <c r="C1370">
        <f>_xlfn.XLOOKUP(ufc_fights_2[[#This Row],[r_fighter_id]],ufc_fighters[id],ufc_fighters[year],"xxx",0,1)</f>
        <v>1980</v>
      </c>
      <c r="D1370">
        <f>_xlfn.XLOOKUP(ufc_fights_2[[#This Row],[b_fighter_id]],ufc_fighters[id],ufc_fighters[year],"Prázdné",0,1)</f>
        <v>1974</v>
      </c>
      <c r="E1370" s="10">
        <f>YEAR(ufc_fights_2[[#This Row],[date]])-ufc_fights_2[[#This Row],[r_year]]</f>
        <v>31</v>
      </c>
      <c r="F1370" s="10">
        <f>YEAR(ufc_fights_2[[#This Row],[date]])-ufc_fights_2[[#This Row],[b_year]]</f>
        <v>37</v>
      </c>
      <c r="G1370">
        <v>1</v>
      </c>
      <c r="H1370">
        <v>0</v>
      </c>
      <c r="I1370">
        <v>0.52459999999999996</v>
      </c>
      <c r="J1370">
        <v>0.36359999999999998</v>
      </c>
      <c r="K1370">
        <v>0.70189999999999997</v>
      </c>
      <c r="L1370">
        <v>0.53849999999999998</v>
      </c>
      <c r="M1370">
        <v>0.5</v>
      </c>
      <c r="N1370">
        <v>0</v>
      </c>
      <c r="O1370">
        <v>1</v>
      </c>
      <c r="P1370">
        <v>5</v>
      </c>
      <c r="Q1370">
        <v>0</v>
      </c>
      <c r="R1370">
        <v>2</v>
      </c>
      <c r="S1370" s="2">
        <v>5.2546296296296299E-3</v>
      </c>
      <c r="T1370" s="2">
        <v>1.0532407407407407E-3</v>
      </c>
      <c r="U1370">
        <v>0.40479999999999999</v>
      </c>
      <c r="V1370">
        <v>0.27079999999999999</v>
      </c>
      <c r="W1370">
        <v>0.9</v>
      </c>
      <c r="X1370">
        <v>0.66669999999999996</v>
      </c>
      <c r="Y1370">
        <v>0</v>
      </c>
      <c r="Z1370">
        <v>0.45450000000000002</v>
      </c>
      <c r="AA1370">
        <v>0.35189999999999999</v>
      </c>
      <c r="AB1370">
        <v>0.61539999999999995</v>
      </c>
      <c r="AC1370">
        <v>0.41670000000000001</v>
      </c>
      <c r="AD1370">
        <v>0.6</v>
      </c>
      <c r="AE1370">
        <v>0</v>
      </c>
      <c r="AF1370" t="s">
        <v>3915</v>
      </c>
      <c r="AG1370" s="2">
        <v>3.472222222222222E-3</v>
      </c>
      <c r="AH1370" t="s">
        <v>3911</v>
      </c>
      <c r="AI1370">
        <v>3</v>
      </c>
      <c r="AJ1370" t="s">
        <v>3945</v>
      </c>
      <c r="AK1370" s="3">
        <v>40600</v>
      </c>
      <c r="AL1370" s="10">
        <f>YEAR(ufc_fights_2[[#This Row],[date]])</f>
        <v>2011</v>
      </c>
      <c r="AM1370" t="s">
        <v>4061</v>
      </c>
      <c r="AN1370">
        <v>68</v>
      </c>
      <c r="AO1370" t="s">
        <v>3913</v>
      </c>
      <c r="AP1370">
        <f>IF(ufc_fights_2[[#This Row],[winner]]="Red",ufc_fights_2[[#This Row],[r_fighter_id]],ufc_fights_2[[#This Row],[b_fighter_id]])</f>
        <v>851</v>
      </c>
      <c r="AQ1370" t="str">
        <f>_xlfn.XLOOKUP(ufc_fights_2[[#This Row],[winnerID]],ufc_fighters[id],ufc_fighters[fighter_name],"xxx",0,1)</f>
        <v>Brian Ebersole</v>
      </c>
    </row>
    <row r="1371" spans="1:43">
      <c r="A1371">
        <v>84</v>
      </c>
      <c r="B1371">
        <v>2109</v>
      </c>
      <c r="C1371">
        <f>_xlfn.XLOOKUP(ufc_fights_2[[#This Row],[r_fighter_id]],ufc_fighters[id],ufc_fighters[year],"xxx",0,1)</f>
        <v>1983</v>
      </c>
      <c r="D1371">
        <f>_xlfn.XLOOKUP(ufc_fights_2[[#This Row],[b_fighter_id]],ufc_fighters[id],ufc_fighters[year],"Prázdné",0,1)</f>
        <v>1987</v>
      </c>
      <c r="E1371" s="10">
        <f>YEAR(ufc_fights_2[[#This Row],[date]])-ufc_fights_2[[#This Row],[r_year]]</f>
        <v>35</v>
      </c>
      <c r="F1371" s="10">
        <f>YEAR(ufc_fights_2[[#This Row],[date]])-ufc_fights_2[[#This Row],[b_year]]</f>
        <v>31</v>
      </c>
      <c r="G1371">
        <v>0</v>
      </c>
      <c r="H1371">
        <v>2</v>
      </c>
      <c r="I1371">
        <v>0.31130000000000002</v>
      </c>
      <c r="J1371">
        <v>0.44340000000000002</v>
      </c>
      <c r="K1371">
        <v>0.33639999999999998</v>
      </c>
      <c r="L1371">
        <v>0.44340000000000002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1.6203703703703703E-4</v>
      </c>
      <c r="T1371" s="2">
        <v>1.7361111111111112E-4</v>
      </c>
      <c r="U1371">
        <v>4.7600000000000003E-2</v>
      </c>
      <c r="V1371">
        <v>0.36470000000000002</v>
      </c>
      <c r="W1371">
        <v>1</v>
      </c>
      <c r="X1371">
        <v>0.67500000000000004</v>
      </c>
      <c r="Y1371">
        <v>0.81820000000000004</v>
      </c>
      <c r="Z1371">
        <v>0.31130000000000002</v>
      </c>
      <c r="AA1371">
        <v>0.44</v>
      </c>
      <c r="AB1371">
        <v>0</v>
      </c>
      <c r="AC1371">
        <v>0</v>
      </c>
      <c r="AD1371">
        <v>0</v>
      </c>
      <c r="AE1371">
        <v>0.5</v>
      </c>
      <c r="AF1371" t="s">
        <v>3910</v>
      </c>
      <c r="AG1371" s="2">
        <v>2.9745370370370373E-3</v>
      </c>
      <c r="AH1371" t="s">
        <v>3911</v>
      </c>
      <c r="AI1371">
        <v>3</v>
      </c>
      <c r="AJ1371" t="s">
        <v>3923</v>
      </c>
      <c r="AK1371" s="3">
        <v>43149</v>
      </c>
      <c r="AL1371" s="10">
        <f>YEAR(ufc_fights_2[[#This Row],[date]])</f>
        <v>2018</v>
      </c>
      <c r="AM1371" t="s">
        <v>4061</v>
      </c>
      <c r="AN1371">
        <v>55</v>
      </c>
      <c r="AO1371" t="s">
        <v>3918</v>
      </c>
      <c r="AP1371">
        <f>IF(ufc_fights_2[[#This Row],[winner]]="Red",ufc_fights_2[[#This Row],[r_fighter_id]],ufc_fights_2[[#This Row],[b_fighter_id]])</f>
        <v>2109</v>
      </c>
      <c r="AQ1371" t="str">
        <f>_xlfn.XLOOKUP(ufc_fights_2[[#This Row],[winnerID]],ufc_fighters[id],ufc_fighters[fighter_name],"xxx",0,1)</f>
        <v>Curtis Millender</v>
      </c>
    </row>
    <row r="1372" spans="1:43">
      <c r="A1372">
        <v>1083</v>
      </c>
      <c r="B1372">
        <v>3138</v>
      </c>
      <c r="C1372">
        <f>_xlfn.XLOOKUP(ufc_fights_2[[#This Row],[r_fighter_id]],ufc_fighters[id],ufc_fighters[year],"xxx",0,1)</f>
        <v>1991</v>
      </c>
      <c r="D1372">
        <f>_xlfn.XLOOKUP(ufc_fights_2[[#This Row],[b_fighter_id]],ufc_fighters[id],ufc_fighters[year],"Prázdné",0,1)</f>
        <v>1984</v>
      </c>
      <c r="E1372" s="10">
        <f>YEAR(ufc_fights_2[[#This Row],[date]])-ufc_fights_2[[#This Row],[r_year]]</f>
        <v>23</v>
      </c>
      <c r="F1372" s="10">
        <f>YEAR(ufc_fights_2[[#This Row],[date]])-ufc_fights_2[[#This Row],[b_year]]</f>
        <v>30</v>
      </c>
      <c r="G1372">
        <v>0</v>
      </c>
      <c r="H1372">
        <v>1</v>
      </c>
      <c r="I1372">
        <v>0.43070000000000003</v>
      </c>
      <c r="J1372">
        <v>0.27610000000000001</v>
      </c>
      <c r="K1372">
        <v>0.43659999999999999</v>
      </c>
      <c r="L1372">
        <v>0.3</v>
      </c>
      <c r="M1372">
        <v>0.5</v>
      </c>
      <c r="N1372">
        <v>0</v>
      </c>
      <c r="O1372">
        <v>0</v>
      </c>
      <c r="P1372">
        <v>0</v>
      </c>
      <c r="Q1372">
        <v>1</v>
      </c>
      <c r="R1372">
        <v>1</v>
      </c>
      <c r="S1372" s="2">
        <v>1.0300925925925926E-3</v>
      </c>
      <c r="T1372" s="2">
        <v>1.6203703703703703E-3</v>
      </c>
      <c r="U1372">
        <v>0.375</v>
      </c>
      <c r="V1372">
        <v>0.19550000000000001</v>
      </c>
      <c r="W1372">
        <v>0.5</v>
      </c>
      <c r="X1372">
        <v>1</v>
      </c>
      <c r="Y1372">
        <v>1</v>
      </c>
      <c r="Z1372">
        <v>0.42020000000000002</v>
      </c>
      <c r="AA1372">
        <v>0.26350000000000001</v>
      </c>
      <c r="AB1372">
        <v>0.4375</v>
      </c>
      <c r="AC1372">
        <v>0.41670000000000001</v>
      </c>
      <c r="AD1372">
        <v>1</v>
      </c>
      <c r="AE1372">
        <v>0.33329999999999999</v>
      </c>
      <c r="AF1372" t="s">
        <v>3922</v>
      </c>
      <c r="AG1372" s="2">
        <v>3.472222222222222E-3</v>
      </c>
      <c r="AH1372" t="s">
        <v>3911</v>
      </c>
      <c r="AI1372">
        <v>3</v>
      </c>
      <c r="AJ1372" t="s">
        <v>3923</v>
      </c>
      <c r="AK1372" s="3">
        <v>41713</v>
      </c>
      <c r="AL1372" s="10">
        <f>YEAR(ufc_fights_2[[#This Row],[date]])</f>
        <v>2014</v>
      </c>
      <c r="AM1372" t="s">
        <v>4061</v>
      </c>
      <c r="AN1372">
        <v>98</v>
      </c>
      <c r="AO1372" t="s">
        <v>3913</v>
      </c>
      <c r="AP1372">
        <f>IF(ufc_fights_2[[#This Row],[winner]]="Red",ufc_fights_2[[#This Row],[r_fighter_id]],ufc_fights_2[[#This Row],[b_fighter_id]])</f>
        <v>1083</v>
      </c>
      <c r="AQ1372" t="str">
        <f>_xlfn.XLOOKUP(ufc_fights_2[[#This Row],[winnerID]],ufc_fighters[id],ufc_fighters[fighter_name],"xxx",0,1)</f>
        <v>Kelvin Gastelum</v>
      </c>
    </row>
    <row r="1373" spans="1:43">
      <c r="A1373">
        <v>290</v>
      </c>
      <c r="B1373">
        <v>1097</v>
      </c>
      <c r="C1373">
        <f>_xlfn.XLOOKUP(ufc_fights_2[[#This Row],[r_fighter_id]],ufc_fighters[id],ufc_fighters[year],"xxx",0,1)</f>
        <v>1977</v>
      </c>
      <c r="D1373">
        <f>_xlfn.XLOOKUP(ufc_fights_2[[#This Row],[b_fighter_id]],ufc_fighters[id],ufc_fighters[year],"Prázdné",0,1)</f>
        <v>1978</v>
      </c>
      <c r="E1373" s="10">
        <f>YEAR(ufc_fights_2[[#This Row],[date]])-ufc_fights_2[[#This Row],[r_year]]</f>
        <v>31</v>
      </c>
      <c r="F1373" s="10">
        <f>YEAR(ufc_fights_2[[#This Row],[date]])-ufc_fights_2[[#This Row],[b_year]]</f>
        <v>30</v>
      </c>
      <c r="G1373">
        <v>4</v>
      </c>
      <c r="H1373">
        <v>0</v>
      </c>
      <c r="I1373">
        <v>0.60919999999999996</v>
      </c>
      <c r="J1373">
        <v>0.2727</v>
      </c>
      <c r="K1373">
        <v>0.7</v>
      </c>
      <c r="L1373">
        <v>0.36840000000000001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2.5347222222222221E-3</v>
      </c>
      <c r="T1373" s="2">
        <v>3.2407407407407406E-4</v>
      </c>
      <c r="U1373">
        <v>0.59740000000000004</v>
      </c>
      <c r="V1373">
        <v>0.1429</v>
      </c>
      <c r="W1373">
        <v>0.8</v>
      </c>
      <c r="X1373">
        <v>0.6</v>
      </c>
      <c r="Y1373">
        <v>1</v>
      </c>
      <c r="Z1373">
        <v>0.57689999999999997</v>
      </c>
      <c r="AA1373">
        <v>0.28120000000000001</v>
      </c>
      <c r="AB1373">
        <v>0.625</v>
      </c>
      <c r="AC1373">
        <v>0</v>
      </c>
      <c r="AD1373">
        <v>0.66669999999999996</v>
      </c>
      <c r="AE1373">
        <v>0</v>
      </c>
      <c r="AF1373" t="s">
        <v>3910</v>
      </c>
      <c r="AG1373" s="2">
        <v>1.724537037037037E-3</v>
      </c>
      <c r="AH1373" t="s">
        <v>3911</v>
      </c>
      <c r="AI1373">
        <v>3</v>
      </c>
      <c r="AJ1373" t="s">
        <v>3967</v>
      </c>
      <c r="AK1373" s="3">
        <v>39648</v>
      </c>
      <c r="AL1373" s="10">
        <f>YEAR(ufc_fights_2[[#This Row],[date]])</f>
        <v>2008</v>
      </c>
      <c r="AM1373" t="s">
        <v>4061</v>
      </c>
      <c r="AN1373">
        <v>1</v>
      </c>
      <c r="AO1373" t="s">
        <v>3913</v>
      </c>
      <c r="AP1373">
        <f>IF(ufc_fights_2[[#This Row],[winner]]="Red",ufc_fights_2[[#This Row],[r_fighter_id]],ufc_fights_2[[#This Row],[b_fighter_id]])</f>
        <v>290</v>
      </c>
      <c r="AQ1373" t="str">
        <f>_xlfn.XLOOKUP(ufc_fights_2[[#This Row],[winnerID]],ufc_fighters[id],ufc_fighters[fighter_name],"xxx",0,1)</f>
        <v>Brad Blackburn</v>
      </c>
    </row>
    <row r="1374" spans="1:43">
      <c r="A1374">
        <v>1083</v>
      </c>
      <c r="B1374">
        <v>2243</v>
      </c>
      <c r="C1374">
        <f>_xlfn.XLOOKUP(ufc_fights_2[[#This Row],[r_fighter_id]],ufc_fighters[id],ufc_fighters[year],"xxx",0,1)</f>
        <v>1991</v>
      </c>
      <c r="D1374">
        <f>_xlfn.XLOOKUP(ufc_fights_2[[#This Row],[b_fighter_id]],ufc_fighters[id],ufc_fighters[year],"Prázdné",0,1)</f>
        <v>1986</v>
      </c>
      <c r="E1374" s="10">
        <f>YEAR(ufc_fights_2[[#This Row],[date]])-ufc_fights_2[[#This Row],[r_year]]</f>
        <v>23</v>
      </c>
      <c r="F1374" s="10">
        <f>YEAR(ufc_fights_2[[#This Row],[date]])-ufc_fights_2[[#This Row],[b_year]]</f>
        <v>28</v>
      </c>
      <c r="G1374">
        <v>0</v>
      </c>
      <c r="H1374">
        <v>0</v>
      </c>
      <c r="I1374">
        <v>0.3851</v>
      </c>
      <c r="J1374">
        <v>0.28120000000000001</v>
      </c>
      <c r="K1374">
        <v>0.46860000000000002</v>
      </c>
      <c r="L1374">
        <v>0.31340000000000001</v>
      </c>
      <c r="M1374">
        <v>0</v>
      </c>
      <c r="N1374">
        <v>0.33329999999999999</v>
      </c>
      <c r="O1374">
        <v>0</v>
      </c>
      <c r="P1374">
        <v>0</v>
      </c>
      <c r="Q1374">
        <v>1</v>
      </c>
      <c r="R1374">
        <v>0</v>
      </c>
      <c r="S1374" s="2">
        <v>9.0277777777777774E-4</v>
      </c>
      <c r="T1374" s="2">
        <v>2.9745370370370373E-3</v>
      </c>
      <c r="U1374">
        <v>0.31719999999999998</v>
      </c>
      <c r="V1374">
        <v>0.24110000000000001</v>
      </c>
      <c r="W1374">
        <v>0.72729999999999995</v>
      </c>
      <c r="X1374">
        <v>0.71430000000000005</v>
      </c>
      <c r="Y1374">
        <v>1</v>
      </c>
      <c r="Z1374">
        <v>0.36420000000000002</v>
      </c>
      <c r="AA1374">
        <v>0.27639999999999998</v>
      </c>
      <c r="AB1374">
        <v>0.47620000000000001</v>
      </c>
      <c r="AC1374">
        <v>0.4</v>
      </c>
      <c r="AD1374">
        <v>1</v>
      </c>
      <c r="AE1374">
        <v>0</v>
      </c>
      <c r="AF1374" t="s">
        <v>3915</v>
      </c>
      <c r="AG1374" s="2">
        <v>3.472222222222222E-3</v>
      </c>
      <c r="AH1374" t="s">
        <v>3911</v>
      </c>
      <c r="AI1374">
        <v>3</v>
      </c>
      <c r="AJ1374" t="s">
        <v>3956</v>
      </c>
      <c r="AK1374" s="3">
        <v>41818</v>
      </c>
      <c r="AL1374" s="10">
        <f>YEAR(ufc_fights_2[[#This Row],[date]])</f>
        <v>2014</v>
      </c>
      <c r="AM1374" t="s">
        <v>4061</v>
      </c>
      <c r="AN1374">
        <v>78</v>
      </c>
      <c r="AO1374" t="s">
        <v>3913</v>
      </c>
      <c r="AP1374">
        <f>IF(ufc_fights_2[[#This Row],[winner]]="Red",ufc_fights_2[[#This Row],[r_fighter_id]],ufc_fights_2[[#This Row],[b_fighter_id]])</f>
        <v>1083</v>
      </c>
      <c r="AQ1374" t="str">
        <f>_xlfn.XLOOKUP(ufc_fights_2[[#This Row],[winnerID]],ufc_fighters[id],ufc_fighters[fighter_name],"xxx",0,1)</f>
        <v>Kelvin Gastelum</v>
      </c>
    </row>
    <row r="1375" spans="1:43">
      <c r="A1375">
        <v>1287</v>
      </c>
      <c r="B1375">
        <v>862</v>
      </c>
      <c r="C1375">
        <f>_xlfn.XLOOKUP(ufc_fights_2[[#This Row],[r_fighter_id]],ufc_fighters[id],ufc_fighters[year],"xxx",0,1)</f>
        <v>1980</v>
      </c>
      <c r="D1375">
        <f>_xlfn.XLOOKUP(ufc_fights_2[[#This Row],[b_fighter_id]],ufc_fighters[id],ufc_fighters[year],"Prázdné",0,1)</f>
        <v>1983</v>
      </c>
      <c r="E1375" s="10">
        <f>YEAR(ufc_fights_2[[#This Row],[date]])-ufc_fights_2[[#This Row],[r_year]]</f>
        <v>31</v>
      </c>
      <c r="F1375" s="10">
        <f>YEAR(ufc_fights_2[[#This Row],[date]])-ufc_fights_2[[#This Row],[b_year]]</f>
        <v>28</v>
      </c>
      <c r="G1375">
        <v>0</v>
      </c>
      <c r="H1375">
        <v>0</v>
      </c>
      <c r="I1375">
        <v>0.52780000000000005</v>
      </c>
      <c r="J1375">
        <v>0.4667</v>
      </c>
      <c r="K1375">
        <v>0.66469999999999996</v>
      </c>
      <c r="L1375">
        <v>0.58330000000000004</v>
      </c>
      <c r="M1375">
        <v>1</v>
      </c>
      <c r="N1375">
        <v>0.35</v>
      </c>
      <c r="O1375">
        <v>2</v>
      </c>
      <c r="P1375">
        <v>0</v>
      </c>
      <c r="Q1375">
        <v>1</v>
      </c>
      <c r="R1375">
        <v>0</v>
      </c>
      <c r="S1375" s="2">
        <v>2.662037037037037E-3</v>
      </c>
      <c r="T1375" s="2">
        <v>4.7800925925925927E-3</v>
      </c>
      <c r="U1375">
        <v>0.4</v>
      </c>
      <c r="V1375">
        <v>0.36109999999999998</v>
      </c>
      <c r="W1375">
        <v>1</v>
      </c>
      <c r="X1375">
        <v>1</v>
      </c>
      <c r="Y1375">
        <v>0.85709999999999997</v>
      </c>
      <c r="Z1375">
        <v>0.34289999999999998</v>
      </c>
      <c r="AA1375">
        <v>0.39710000000000001</v>
      </c>
      <c r="AB1375">
        <v>0.88</v>
      </c>
      <c r="AC1375">
        <v>0.73680000000000001</v>
      </c>
      <c r="AD1375">
        <v>0.84619999999999995</v>
      </c>
      <c r="AE1375">
        <v>0.33329999999999999</v>
      </c>
      <c r="AF1375" t="s">
        <v>3922</v>
      </c>
      <c r="AG1375" s="2">
        <v>3.472222222222222E-3</v>
      </c>
      <c r="AH1375" t="s">
        <v>3911</v>
      </c>
      <c r="AI1375">
        <v>3</v>
      </c>
      <c r="AJ1375" t="s">
        <v>3974</v>
      </c>
      <c r="AK1375" s="3">
        <v>40698</v>
      </c>
      <c r="AL1375" s="10">
        <f>YEAR(ufc_fights_2[[#This Row],[date]])</f>
        <v>2011</v>
      </c>
      <c r="AM1375" t="s">
        <v>4061</v>
      </c>
      <c r="AN1375">
        <v>1</v>
      </c>
      <c r="AO1375" t="s">
        <v>3913</v>
      </c>
      <c r="AP1375">
        <f>IF(ufc_fights_2[[#This Row],[winner]]="Red",ufc_fights_2[[#This Row],[r_fighter_id]],ufc_fights_2[[#This Row],[b_fighter_id]])</f>
        <v>1287</v>
      </c>
      <c r="AQ1375" t="str">
        <f>_xlfn.XLOOKUP(ufc_fights_2[[#This Row],[winnerID]],ufc_fighters[id],ufc_fighters[fighter_name],"xxx",0,1)</f>
        <v>Clay Harvison</v>
      </c>
    </row>
    <row r="1376" spans="1:43">
      <c r="A1376">
        <v>343</v>
      </c>
      <c r="B1376">
        <v>2002</v>
      </c>
      <c r="C1376">
        <f>_xlfn.XLOOKUP(ufc_fights_2[[#This Row],[r_fighter_id]],ufc_fighters[id],ufc_fighters[year],"xxx",0,1)</f>
        <v>1992</v>
      </c>
      <c r="D1376">
        <f>_xlfn.XLOOKUP(ufc_fights_2[[#This Row],[b_fighter_id]],ufc_fighters[id],ufc_fighters[year],"Prázdné",0,1)</f>
        <v>1994</v>
      </c>
      <c r="E1376" s="10">
        <f>YEAR(ufc_fights_2[[#This Row],[date]])-ufc_fights_2[[#This Row],[r_year]]</f>
        <v>29</v>
      </c>
      <c r="F1376" s="10">
        <f>YEAR(ufc_fights_2[[#This Row],[date]])-ufc_fights_2[[#This Row],[b_year]]</f>
        <v>27</v>
      </c>
      <c r="G1376">
        <v>0</v>
      </c>
      <c r="H1376">
        <v>0</v>
      </c>
      <c r="I1376">
        <v>0.54410000000000003</v>
      </c>
      <c r="J1376">
        <v>0.25</v>
      </c>
      <c r="K1376">
        <v>0.71120000000000005</v>
      </c>
      <c r="L1376">
        <v>0.33679999999999999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 s="2">
        <v>5.6481481481481478E-3</v>
      </c>
      <c r="T1376" s="2">
        <v>4.6296296296296294E-5</v>
      </c>
      <c r="U1376">
        <v>0.44230000000000003</v>
      </c>
      <c r="V1376">
        <v>0.22370000000000001</v>
      </c>
      <c r="W1376">
        <v>1</v>
      </c>
      <c r="X1376">
        <v>0.86670000000000003</v>
      </c>
      <c r="Y1376">
        <v>1</v>
      </c>
      <c r="Z1376">
        <v>0.42859999999999998</v>
      </c>
      <c r="AA1376">
        <v>0.23169999999999999</v>
      </c>
      <c r="AB1376">
        <v>0</v>
      </c>
      <c r="AC1376">
        <v>0</v>
      </c>
      <c r="AD1376">
        <v>0.84209999999999996</v>
      </c>
      <c r="AE1376">
        <v>1</v>
      </c>
      <c r="AF1376" t="s">
        <v>3933</v>
      </c>
      <c r="AG1376" s="2">
        <v>2.4074074074074076E-3</v>
      </c>
      <c r="AH1376" t="s">
        <v>3911</v>
      </c>
      <c r="AI1376">
        <v>3</v>
      </c>
      <c r="AJ1376" t="s">
        <v>3912</v>
      </c>
      <c r="AK1376" s="3">
        <v>44261</v>
      </c>
      <c r="AL1376" s="10">
        <f>YEAR(ufc_fights_2[[#This Row],[date]])</f>
        <v>2021</v>
      </c>
      <c r="AM1376" t="s">
        <v>4061</v>
      </c>
      <c r="AN1376">
        <v>1</v>
      </c>
      <c r="AO1376" t="s">
        <v>3913</v>
      </c>
      <c r="AP1376">
        <f>IF(ufc_fights_2[[#This Row],[winner]]="Red",ufc_fights_2[[#This Row],[r_fighter_id]],ufc_fights_2[[#This Row],[b_fighter_id]])</f>
        <v>343</v>
      </c>
      <c r="AQ1376" t="str">
        <f>_xlfn.XLOOKUP(ufc_fights_2[[#This Row],[winnerID]],ufc_fighters[id],ufc_fighters[fighter_name],"xxx",0,1)</f>
        <v>Sean Brady</v>
      </c>
    </row>
    <row r="1377" spans="1:43">
      <c r="A1377">
        <v>770</v>
      </c>
      <c r="B1377">
        <v>1955</v>
      </c>
      <c r="C1377">
        <f>_xlfn.XLOOKUP(ufc_fights_2[[#This Row],[r_fighter_id]],ufc_fighters[id],ufc_fighters[year],"xxx",0,1)</f>
        <v>1985</v>
      </c>
      <c r="D1377">
        <f>_xlfn.XLOOKUP(ufc_fights_2[[#This Row],[b_fighter_id]],ufc_fighters[id],ufc_fighters[year],"Prázdné",0,1)</f>
        <v>1982</v>
      </c>
      <c r="E1377" s="10">
        <f>YEAR(ufc_fights_2[[#This Row],[date]])-ufc_fights_2[[#This Row],[r_year]]</f>
        <v>25</v>
      </c>
      <c r="F1377" s="10">
        <f>YEAR(ufc_fights_2[[#This Row],[date]])-ufc_fights_2[[#This Row],[b_year]]</f>
        <v>28</v>
      </c>
      <c r="G1377">
        <v>1</v>
      </c>
      <c r="H1377">
        <v>0</v>
      </c>
      <c r="I1377">
        <v>0.56669999999999998</v>
      </c>
      <c r="J1377">
        <v>0.13639999999999999</v>
      </c>
      <c r="K1377">
        <v>0.64290000000000003</v>
      </c>
      <c r="L1377">
        <v>0.13639999999999999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8.564814814814815E-4</v>
      </c>
      <c r="T1377" s="2">
        <v>0</v>
      </c>
      <c r="U1377">
        <v>0.50939999999999996</v>
      </c>
      <c r="V1377">
        <v>5.2600000000000001E-2</v>
      </c>
      <c r="W1377">
        <v>1</v>
      </c>
      <c r="X1377">
        <v>1</v>
      </c>
      <c r="Y1377">
        <v>1</v>
      </c>
      <c r="Z1377">
        <v>0.4</v>
      </c>
      <c r="AA1377">
        <v>5.2600000000000001E-2</v>
      </c>
      <c r="AB1377">
        <v>1</v>
      </c>
      <c r="AC1377">
        <v>0.66669999999999996</v>
      </c>
      <c r="AD1377">
        <v>0.78259999999999996</v>
      </c>
      <c r="AE1377">
        <v>0</v>
      </c>
      <c r="AF1377" t="s">
        <v>3910</v>
      </c>
      <c r="AG1377" s="2">
        <v>1.9328703703703704E-3</v>
      </c>
      <c r="AH1377" t="s">
        <v>3911</v>
      </c>
      <c r="AI1377">
        <v>3</v>
      </c>
      <c r="AJ1377" t="s">
        <v>3938</v>
      </c>
      <c r="AK1377" s="3">
        <v>40264</v>
      </c>
      <c r="AL1377" s="10">
        <f>YEAR(ufc_fights_2[[#This Row],[date]])</f>
        <v>2010</v>
      </c>
      <c r="AM1377" t="s">
        <v>4061</v>
      </c>
      <c r="AN1377">
        <v>9</v>
      </c>
      <c r="AO1377" t="s">
        <v>3913</v>
      </c>
      <c r="AP1377">
        <f>IF(ufc_fights_2[[#This Row],[winner]]="Red",ufc_fights_2[[#This Row],[r_fighter_id]],ufc_fights_2[[#This Row],[b_fighter_id]])</f>
        <v>770</v>
      </c>
      <c r="AQ1377" t="str">
        <f>_xlfn.XLOOKUP(ufc_fights_2[[#This Row],[winnerID]],ufc_fighters[id],ufc_fighters[fighter_name],"xxx",0,1)</f>
        <v>Nate Diaz</v>
      </c>
    </row>
    <row r="1378" spans="1:43">
      <c r="A1378">
        <v>343</v>
      </c>
      <c r="B1378">
        <v>24</v>
      </c>
      <c r="C1378">
        <f>_xlfn.XLOOKUP(ufc_fights_2[[#This Row],[r_fighter_id]],ufc_fighters[id],ufc_fighters[year],"xxx",0,1)</f>
        <v>1992</v>
      </c>
      <c r="D1378">
        <f>_xlfn.XLOOKUP(ufc_fights_2[[#This Row],[b_fighter_id]],ufc_fighters[id],ufc_fighters[year],"Prázdné",0,1)</f>
        <v>1991</v>
      </c>
      <c r="E1378" s="10">
        <f>YEAR(ufc_fights_2[[#This Row],[date]])-ufc_fights_2[[#This Row],[r_year]]</f>
        <v>28</v>
      </c>
      <c r="F1378" s="10">
        <f>YEAR(ufc_fights_2[[#This Row],[date]])-ufc_fights_2[[#This Row],[b_year]]</f>
        <v>29</v>
      </c>
      <c r="G1378">
        <v>0</v>
      </c>
      <c r="H1378">
        <v>0</v>
      </c>
      <c r="I1378">
        <v>0.56669999999999998</v>
      </c>
      <c r="J1378">
        <v>0.4103</v>
      </c>
      <c r="K1378">
        <v>0.65659999999999996</v>
      </c>
      <c r="L1378">
        <v>0.42499999999999999</v>
      </c>
      <c r="M1378">
        <v>1</v>
      </c>
      <c r="N1378">
        <v>0</v>
      </c>
      <c r="O1378">
        <v>2</v>
      </c>
      <c r="P1378">
        <v>0</v>
      </c>
      <c r="Q1378">
        <v>0</v>
      </c>
      <c r="R1378">
        <v>0</v>
      </c>
      <c r="S1378" s="2">
        <v>1.4814814814814814E-3</v>
      </c>
      <c r="T1378" s="2">
        <v>0</v>
      </c>
      <c r="U1378">
        <v>0.39019999999999999</v>
      </c>
      <c r="V1378">
        <v>0.22220000000000001</v>
      </c>
      <c r="W1378">
        <v>0.5</v>
      </c>
      <c r="X1378">
        <v>1</v>
      </c>
      <c r="Y1378">
        <v>0.88890000000000002</v>
      </c>
      <c r="Z1378">
        <v>0.51849999999999996</v>
      </c>
      <c r="AA1378">
        <v>0.4103</v>
      </c>
      <c r="AB1378">
        <v>0</v>
      </c>
      <c r="AC1378">
        <v>0</v>
      </c>
      <c r="AD1378">
        <v>1</v>
      </c>
      <c r="AE1378">
        <v>0</v>
      </c>
      <c r="AF1378" t="s">
        <v>3933</v>
      </c>
      <c r="AG1378" s="2">
        <v>1.238425925925926E-3</v>
      </c>
      <c r="AH1378" t="s">
        <v>3911</v>
      </c>
      <c r="AI1378">
        <v>3</v>
      </c>
      <c r="AJ1378" t="s">
        <v>3914</v>
      </c>
      <c r="AK1378" s="3">
        <v>44072</v>
      </c>
      <c r="AL1378" s="10">
        <f>YEAR(ufc_fights_2[[#This Row],[date]])</f>
        <v>2020</v>
      </c>
      <c r="AM1378" t="s">
        <v>4061</v>
      </c>
      <c r="AN1378">
        <v>1</v>
      </c>
      <c r="AO1378" t="s">
        <v>3913</v>
      </c>
      <c r="AP1378">
        <f>IF(ufc_fights_2[[#This Row],[winner]]="Red",ufc_fights_2[[#This Row],[r_fighter_id]],ufc_fights_2[[#This Row],[b_fighter_id]])</f>
        <v>343</v>
      </c>
      <c r="AQ1378" t="str">
        <f>_xlfn.XLOOKUP(ufc_fights_2[[#This Row],[winnerID]],ufc_fighters[id],ufc_fighters[fighter_name],"xxx",0,1)</f>
        <v>Sean Brady</v>
      </c>
    </row>
    <row r="1379" spans="1:43">
      <c r="A1379">
        <v>343</v>
      </c>
      <c r="B1379">
        <v>2280</v>
      </c>
      <c r="C1379">
        <f>_xlfn.XLOOKUP(ufc_fights_2[[#This Row],[r_fighter_id]],ufc_fighters[id],ufc_fighters[year],"xxx",0,1)</f>
        <v>1992</v>
      </c>
      <c r="D1379">
        <f>_xlfn.XLOOKUP(ufc_fights_2[[#This Row],[b_fighter_id]],ufc_fighters[id],ufc_fighters[year],"Prázdné",0,1)</f>
        <v>1996</v>
      </c>
      <c r="E1379" s="10">
        <f>YEAR(ufc_fights_2[[#This Row],[date]])-ufc_fights_2[[#This Row],[r_year]]</f>
        <v>28</v>
      </c>
      <c r="F1379" s="10">
        <f>YEAR(ufc_fights_2[[#This Row],[date]])-ufc_fights_2[[#This Row],[b_year]]</f>
        <v>24</v>
      </c>
      <c r="G1379">
        <v>0</v>
      </c>
      <c r="H1379">
        <v>0</v>
      </c>
      <c r="I1379">
        <v>0.51649999999999996</v>
      </c>
      <c r="J1379">
        <v>0.42530000000000001</v>
      </c>
      <c r="K1379">
        <v>0.65449999999999997</v>
      </c>
      <c r="L1379">
        <v>0.43180000000000002</v>
      </c>
      <c r="M1379">
        <v>0.44440000000000002</v>
      </c>
      <c r="N1379">
        <v>0</v>
      </c>
      <c r="O1379">
        <v>1</v>
      </c>
      <c r="P1379">
        <v>0</v>
      </c>
      <c r="Q1379">
        <v>0</v>
      </c>
      <c r="R1379">
        <v>0</v>
      </c>
      <c r="S1379" s="2">
        <v>5.5324074074074078E-3</v>
      </c>
      <c r="T1379" s="2">
        <v>2.0833333333333335E-4</v>
      </c>
      <c r="U1379">
        <v>0.42249999999999999</v>
      </c>
      <c r="V1379">
        <v>0.25</v>
      </c>
      <c r="W1379">
        <v>1</v>
      </c>
      <c r="X1379">
        <v>0.82350000000000001</v>
      </c>
      <c r="Y1379">
        <v>0.84619999999999995</v>
      </c>
      <c r="Z1379">
        <v>0.43840000000000001</v>
      </c>
      <c r="AA1379">
        <v>0.41770000000000002</v>
      </c>
      <c r="AB1379">
        <v>1</v>
      </c>
      <c r="AC1379">
        <v>0.5</v>
      </c>
      <c r="AD1379">
        <v>0.82350000000000001</v>
      </c>
      <c r="AE1379">
        <v>0</v>
      </c>
      <c r="AF1379" t="s">
        <v>3915</v>
      </c>
      <c r="AG1379" s="2">
        <v>3.472222222222222E-3</v>
      </c>
      <c r="AH1379" t="s">
        <v>3911</v>
      </c>
      <c r="AI1379">
        <v>3</v>
      </c>
      <c r="AJ1379" t="s">
        <v>4041</v>
      </c>
      <c r="AK1379" s="3">
        <v>43890</v>
      </c>
      <c r="AL1379" s="10">
        <f>YEAR(ufc_fights_2[[#This Row],[date]])</f>
        <v>2020</v>
      </c>
      <c r="AM1379" t="s">
        <v>4061</v>
      </c>
      <c r="AN1379">
        <v>15</v>
      </c>
      <c r="AO1379" t="s">
        <v>3913</v>
      </c>
      <c r="AP1379">
        <f>IF(ufc_fights_2[[#This Row],[winner]]="Red",ufc_fights_2[[#This Row],[r_fighter_id]],ufc_fights_2[[#This Row],[b_fighter_id]])</f>
        <v>343</v>
      </c>
      <c r="AQ1379" t="str">
        <f>_xlfn.XLOOKUP(ufc_fights_2[[#This Row],[winnerID]],ufc_fighters[id],ufc_fighters[fighter_name],"xxx",0,1)</f>
        <v>Sean Brady</v>
      </c>
    </row>
    <row r="1380" spans="1:43">
      <c r="A1380">
        <v>2038</v>
      </c>
      <c r="B1380">
        <v>343</v>
      </c>
      <c r="C1380">
        <f>_xlfn.XLOOKUP(ufc_fights_2[[#This Row],[r_fighter_id]],ufc_fighters[id],ufc_fighters[year],"xxx",0,1)</f>
        <v>1984</v>
      </c>
      <c r="D1380">
        <f>_xlfn.XLOOKUP(ufc_fights_2[[#This Row],[b_fighter_id]],ufc_fighters[id],ufc_fighters[year],"Prázdné",0,1)</f>
        <v>1992</v>
      </c>
      <c r="E1380" s="10">
        <f>YEAR(ufc_fights_2[[#This Row],[date]])-ufc_fights_2[[#This Row],[r_year]]</f>
        <v>35</v>
      </c>
      <c r="F1380" s="10">
        <f>YEAR(ufc_fights_2[[#This Row],[date]])-ufc_fights_2[[#This Row],[b_year]]</f>
        <v>27</v>
      </c>
      <c r="G1380">
        <v>0</v>
      </c>
      <c r="H1380">
        <v>1</v>
      </c>
      <c r="I1380">
        <v>0.36770000000000003</v>
      </c>
      <c r="J1380">
        <v>0.56669999999999998</v>
      </c>
      <c r="K1380">
        <v>0.40889999999999999</v>
      </c>
      <c r="L1380">
        <v>0.61670000000000003</v>
      </c>
      <c r="M1380">
        <v>0</v>
      </c>
      <c r="N1380">
        <v>0.66669999999999996</v>
      </c>
      <c r="O1380">
        <v>0</v>
      </c>
      <c r="P1380">
        <v>0</v>
      </c>
      <c r="Q1380">
        <v>0</v>
      </c>
      <c r="R1380">
        <v>0</v>
      </c>
      <c r="S1380" s="2">
        <v>9.7222222222222219E-4</v>
      </c>
      <c r="T1380" s="2">
        <v>4.861111111111111E-4</v>
      </c>
      <c r="U1380">
        <v>0.30080000000000001</v>
      </c>
      <c r="V1380">
        <v>0.50600000000000001</v>
      </c>
      <c r="W1380">
        <v>0.4138</v>
      </c>
      <c r="X1380">
        <v>0.92310000000000003</v>
      </c>
      <c r="Y1380">
        <v>0.89659999999999995</v>
      </c>
      <c r="Z1380">
        <v>0.35820000000000002</v>
      </c>
      <c r="AA1380">
        <v>0.57140000000000002</v>
      </c>
      <c r="AB1380">
        <v>0.66669999999999996</v>
      </c>
      <c r="AC1380">
        <v>0.5</v>
      </c>
      <c r="AD1380">
        <v>0</v>
      </c>
      <c r="AE1380">
        <v>0</v>
      </c>
      <c r="AF1380" t="s">
        <v>3915</v>
      </c>
      <c r="AG1380" s="2">
        <v>3.472222222222222E-3</v>
      </c>
      <c r="AH1380" t="s">
        <v>3911</v>
      </c>
      <c r="AI1380">
        <v>3</v>
      </c>
      <c r="AJ1380" t="s">
        <v>4042</v>
      </c>
      <c r="AK1380" s="3">
        <v>43756</v>
      </c>
      <c r="AL1380" s="10">
        <f>YEAR(ufc_fights_2[[#This Row],[date]])</f>
        <v>2019</v>
      </c>
      <c r="AM1380" t="s">
        <v>4061</v>
      </c>
      <c r="AN1380">
        <v>61</v>
      </c>
      <c r="AO1380" t="s">
        <v>3918</v>
      </c>
      <c r="AP1380">
        <f>IF(ufc_fights_2[[#This Row],[winner]]="Red",ufc_fights_2[[#This Row],[r_fighter_id]],ufc_fights_2[[#This Row],[b_fighter_id]])</f>
        <v>343</v>
      </c>
      <c r="AQ1380" t="str">
        <f>_xlfn.XLOOKUP(ufc_fights_2[[#This Row],[winnerID]],ufc_fighters[id],ufc_fighters[fighter_name],"xxx",0,1)</f>
        <v>Sean Brady</v>
      </c>
    </row>
    <row r="1381" spans="1:43">
      <c r="A1381">
        <v>1470</v>
      </c>
      <c r="B1381">
        <v>24</v>
      </c>
      <c r="C1381">
        <f>_xlfn.XLOOKUP(ufc_fights_2[[#This Row],[r_fighter_id]],ufc_fighters[id],ufc_fighters[year],"xxx",0,1)</f>
        <v>1990</v>
      </c>
      <c r="D1381">
        <f>_xlfn.XLOOKUP(ufc_fights_2[[#This Row],[b_fighter_id]],ufc_fighters[id],ufc_fighters[year],"Prázdné",0,1)</f>
        <v>1991</v>
      </c>
      <c r="E1381" s="10">
        <f>YEAR(ufc_fights_2[[#This Row],[date]])-ufc_fights_2[[#This Row],[r_year]]</f>
        <v>30</v>
      </c>
      <c r="F1381" s="10">
        <f>YEAR(ufc_fights_2[[#This Row],[date]])-ufc_fights_2[[#This Row],[b_year]]</f>
        <v>29</v>
      </c>
      <c r="G1381">
        <v>0</v>
      </c>
      <c r="H1381">
        <v>0</v>
      </c>
      <c r="I1381">
        <v>0.36359999999999998</v>
      </c>
      <c r="J1381">
        <v>0.43480000000000002</v>
      </c>
      <c r="K1381">
        <v>0.36359999999999998</v>
      </c>
      <c r="L1381">
        <v>0.43480000000000002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</v>
      </c>
      <c r="T1381" s="2">
        <v>0</v>
      </c>
      <c r="U1381">
        <v>0</v>
      </c>
      <c r="V1381">
        <v>0.40910000000000002</v>
      </c>
      <c r="W1381">
        <v>0</v>
      </c>
      <c r="X1381">
        <v>1</v>
      </c>
      <c r="Y1381">
        <v>0</v>
      </c>
      <c r="Z1381">
        <v>0.36359999999999998</v>
      </c>
      <c r="AA1381">
        <v>0.43480000000000002</v>
      </c>
      <c r="AB1381">
        <v>0</v>
      </c>
      <c r="AC1381">
        <v>0</v>
      </c>
      <c r="AD1381">
        <v>0</v>
      </c>
      <c r="AE1381">
        <v>0</v>
      </c>
      <c r="AF1381" t="s">
        <v>3910</v>
      </c>
      <c r="AG1381" s="2">
        <v>6.8287037037037036E-4</v>
      </c>
      <c r="AH1381" t="s">
        <v>3911</v>
      </c>
      <c r="AI1381">
        <v>3</v>
      </c>
      <c r="AJ1381" t="s">
        <v>3928</v>
      </c>
      <c r="AK1381" s="3">
        <v>43995</v>
      </c>
      <c r="AL1381" s="10">
        <f>YEAR(ufc_fights_2[[#This Row],[date]])</f>
        <v>2020</v>
      </c>
      <c r="AM1381" t="s">
        <v>4061</v>
      </c>
      <c r="AN1381">
        <v>1</v>
      </c>
      <c r="AO1381" t="s">
        <v>3918</v>
      </c>
      <c r="AP1381">
        <f>IF(ufc_fights_2[[#This Row],[winner]]="Red",ufc_fights_2[[#This Row],[r_fighter_id]],ufc_fights_2[[#This Row],[b_fighter_id]])</f>
        <v>24</v>
      </c>
      <c r="AQ1381" t="str">
        <f>_xlfn.XLOOKUP(ufc_fights_2[[#This Row],[winnerID]],ufc_fighters[id],ufc_fighters[fighter_name],"xxx",0,1)</f>
        <v>Christian Aguilera</v>
      </c>
    </row>
    <row r="1382" spans="1:43">
      <c r="A1382">
        <v>407</v>
      </c>
      <c r="B1382">
        <v>2200</v>
      </c>
      <c r="C1382">
        <f>_xlfn.XLOOKUP(ufc_fights_2[[#This Row],[r_fighter_id]],ufc_fighters[id],ufc_fighters[year],"xxx",0,1)</f>
        <v>1980</v>
      </c>
      <c r="D1382">
        <f>_xlfn.XLOOKUP(ufc_fights_2[[#This Row],[b_fighter_id]],ufc_fighters[id],ufc_fighters[year],"Prázdné",0,1)</f>
        <v>1990</v>
      </c>
      <c r="E1382" s="10">
        <f>YEAR(ufc_fights_2[[#This Row],[date]])-ufc_fights_2[[#This Row],[r_year]]</f>
        <v>38</v>
      </c>
      <c r="F1382" s="10">
        <f>YEAR(ufc_fights_2[[#This Row],[date]])-ufc_fights_2[[#This Row],[b_year]]</f>
        <v>28</v>
      </c>
      <c r="G1382">
        <v>0</v>
      </c>
      <c r="H1382">
        <v>1</v>
      </c>
      <c r="I1382">
        <v>0.30769999999999997</v>
      </c>
      <c r="J1382">
        <v>0.36840000000000001</v>
      </c>
      <c r="K1382">
        <v>0.30769999999999997</v>
      </c>
      <c r="L1382">
        <v>0.36840000000000001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 s="2">
        <v>6.9444444444444444E-5</v>
      </c>
      <c r="T1382" s="2">
        <v>1.1574074074074073E-5</v>
      </c>
      <c r="U1382">
        <v>0</v>
      </c>
      <c r="V1382">
        <v>0.16669999999999999</v>
      </c>
      <c r="W1382">
        <v>0</v>
      </c>
      <c r="X1382">
        <v>0.8</v>
      </c>
      <c r="Y1382">
        <v>0.71430000000000005</v>
      </c>
      <c r="Z1382">
        <v>0.30769999999999997</v>
      </c>
      <c r="AA1382">
        <v>0.36840000000000001</v>
      </c>
      <c r="AB1382">
        <v>0</v>
      </c>
      <c r="AC1382">
        <v>0</v>
      </c>
      <c r="AD1382">
        <v>0</v>
      </c>
      <c r="AE1382">
        <v>0</v>
      </c>
      <c r="AF1382" t="s">
        <v>3933</v>
      </c>
      <c r="AG1382" s="2">
        <v>1.5277777777777779E-3</v>
      </c>
      <c r="AH1382" t="s">
        <v>3911</v>
      </c>
      <c r="AI1382">
        <v>3</v>
      </c>
      <c r="AJ1382" t="s">
        <v>3914</v>
      </c>
      <c r="AK1382" s="3">
        <v>43149</v>
      </c>
      <c r="AL1382" s="10">
        <f>YEAR(ufc_fights_2[[#This Row],[date]])</f>
        <v>2018</v>
      </c>
      <c r="AM1382" t="s">
        <v>4061</v>
      </c>
      <c r="AN1382">
        <v>55</v>
      </c>
      <c r="AO1382" t="s">
        <v>3918</v>
      </c>
      <c r="AP1382">
        <f>IF(ufc_fights_2[[#This Row],[winner]]="Red",ufc_fights_2[[#This Row],[r_fighter_id]],ufc_fights_2[[#This Row],[b_fighter_id]])</f>
        <v>2200</v>
      </c>
      <c r="AQ1382" t="str">
        <f>_xlfn.XLOOKUP(ufc_fights_2[[#This Row],[winnerID]],ufc_fighters[id],ufc_fighters[fighter_name],"xxx",0,1)</f>
        <v>Alex Morono</v>
      </c>
    </row>
    <row r="1383" spans="1:43">
      <c r="A1383">
        <v>2679</v>
      </c>
      <c r="B1383">
        <v>1887</v>
      </c>
      <c r="C1383">
        <f>_xlfn.XLOOKUP(ufc_fights_2[[#This Row],[r_fighter_id]],ufc_fighters[id],ufc_fighters[year],"xxx",0,1)</f>
        <v>1982</v>
      </c>
      <c r="D1383">
        <f>_xlfn.XLOOKUP(ufc_fights_2[[#This Row],[b_fighter_id]],ufc_fighters[id],ufc_fighters[year],"Prázdné",0,1)</f>
        <v>1974</v>
      </c>
      <c r="E1383" s="10">
        <f>YEAR(ufc_fights_2[[#This Row],[date]])-ufc_fights_2[[#This Row],[r_year]]</f>
        <v>23</v>
      </c>
      <c r="F1383" s="10">
        <f>YEAR(ufc_fights_2[[#This Row],[date]])-ufc_fights_2[[#This Row],[b_year]]</f>
        <v>31</v>
      </c>
      <c r="G1383">
        <v>0</v>
      </c>
      <c r="H1383">
        <v>0</v>
      </c>
      <c r="I1383">
        <v>0.6</v>
      </c>
      <c r="J1383">
        <v>0.375</v>
      </c>
      <c r="K1383">
        <v>0.70269999999999999</v>
      </c>
      <c r="L1383">
        <v>0.82540000000000002</v>
      </c>
      <c r="M1383">
        <v>1</v>
      </c>
      <c r="N1383">
        <v>0.5</v>
      </c>
      <c r="O1383">
        <v>1</v>
      </c>
      <c r="P1383">
        <v>0</v>
      </c>
      <c r="Q1383">
        <v>1</v>
      </c>
      <c r="R1383">
        <v>1</v>
      </c>
      <c r="S1383" s="2">
        <v>2.0370370370370369E-3</v>
      </c>
      <c r="T1383" s="2">
        <v>2.1296296296296298E-3</v>
      </c>
      <c r="U1383">
        <v>0.625</v>
      </c>
      <c r="V1383">
        <v>0.375</v>
      </c>
      <c r="W1383">
        <v>0</v>
      </c>
      <c r="X1383">
        <v>0</v>
      </c>
      <c r="Y1383">
        <v>0</v>
      </c>
      <c r="Z1383">
        <v>0.5</v>
      </c>
      <c r="AA1383">
        <v>0.25</v>
      </c>
      <c r="AB1383">
        <v>1</v>
      </c>
      <c r="AC1383">
        <v>0</v>
      </c>
      <c r="AD1383">
        <v>0.59089999999999998</v>
      </c>
      <c r="AE1383">
        <v>0.5</v>
      </c>
      <c r="AF1383" t="s">
        <v>3926</v>
      </c>
      <c r="AG1383" s="2">
        <v>1.3888888888888889E-3</v>
      </c>
      <c r="AH1383" t="s">
        <v>3911</v>
      </c>
      <c r="AI1383">
        <v>3</v>
      </c>
      <c r="AJ1383" t="s">
        <v>3925</v>
      </c>
      <c r="AK1383" s="3">
        <v>38632</v>
      </c>
      <c r="AL1383" s="10">
        <f>YEAR(ufc_fights_2[[#This Row],[date]])</f>
        <v>2005</v>
      </c>
      <c r="AM1383" t="s">
        <v>4061</v>
      </c>
      <c r="AN1383">
        <v>144</v>
      </c>
      <c r="AO1383" t="s">
        <v>3913</v>
      </c>
      <c r="AP1383">
        <f>IF(ufc_fights_2[[#This Row],[winner]]="Red",ufc_fights_2[[#This Row],[r_fighter_id]],ufc_fights_2[[#This Row],[b_fighter_id]])</f>
        <v>2679</v>
      </c>
      <c r="AQ1383" t="str">
        <f>_xlfn.XLOOKUP(ufc_fights_2[[#This Row],[winnerID]],ufc_fighters[id],ufc_fighters[fighter_name],"xxx",0,1)</f>
        <v>Joe Riggs</v>
      </c>
    </row>
    <row r="1384" spans="1:43">
      <c r="A1384">
        <v>2679</v>
      </c>
      <c r="B1384">
        <v>3398</v>
      </c>
      <c r="C1384">
        <f>_xlfn.XLOOKUP(ufc_fights_2[[#This Row],[r_fighter_id]],ufc_fighters[id],ufc_fighters[year],"xxx",0,1)</f>
        <v>1982</v>
      </c>
      <c r="D1384">
        <f>_xlfn.XLOOKUP(ufc_fights_2[[#This Row],[b_fighter_id]],ufc_fighters[id],ufc_fighters[year],"Prázdné",0,1)</f>
        <v>1975</v>
      </c>
      <c r="E1384" s="10">
        <f>YEAR(ufc_fights_2[[#This Row],[date]])-ufc_fights_2[[#This Row],[r_year]]</f>
        <v>24</v>
      </c>
      <c r="F1384" s="10">
        <f>YEAR(ufc_fights_2[[#This Row],[date]])-ufc_fights_2[[#This Row],[b_year]]</f>
        <v>31</v>
      </c>
      <c r="G1384">
        <v>0</v>
      </c>
      <c r="H1384">
        <v>0</v>
      </c>
      <c r="I1384">
        <v>0.25</v>
      </c>
      <c r="J1384">
        <v>0</v>
      </c>
      <c r="K1384">
        <v>0.25</v>
      </c>
      <c r="L1384">
        <v>0.81820000000000004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 s="2">
        <v>4.2824074074074075E-4</v>
      </c>
      <c r="T1384" s="2">
        <v>4.6296296296296298E-4</v>
      </c>
      <c r="U1384">
        <v>0.25</v>
      </c>
      <c r="V1384">
        <v>0</v>
      </c>
      <c r="W1384">
        <v>0</v>
      </c>
      <c r="X1384">
        <v>0</v>
      </c>
      <c r="Y1384">
        <v>0</v>
      </c>
      <c r="Z1384">
        <v>0.25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3933</v>
      </c>
      <c r="AG1384" s="2">
        <v>1.4004629629629629E-3</v>
      </c>
      <c r="AH1384" t="s">
        <v>3911</v>
      </c>
      <c r="AI1384">
        <v>3</v>
      </c>
      <c r="AJ1384" t="s">
        <v>3967</v>
      </c>
      <c r="AK1384" s="3">
        <v>38946</v>
      </c>
      <c r="AL1384" s="10">
        <f>YEAR(ufc_fights_2[[#This Row],[date]])</f>
        <v>2006</v>
      </c>
      <c r="AM1384" t="s">
        <v>4061</v>
      </c>
      <c r="AN1384">
        <v>1</v>
      </c>
      <c r="AO1384" t="s">
        <v>3913</v>
      </c>
      <c r="AP1384">
        <f>IF(ufc_fights_2[[#This Row],[winner]]="Red",ufc_fights_2[[#This Row],[r_fighter_id]],ufc_fights_2[[#This Row],[b_fighter_id]])</f>
        <v>2679</v>
      </c>
      <c r="AQ1384" t="str">
        <f>_xlfn.XLOOKUP(ufc_fights_2[[#This Row],[winnerID]],ufc_fighters[id],ufc_fighters[fighter_name],"xxx",0,1)</f>
        <v>Joe Riggs</v>
      </c>
    </row>
    <row r="1385" spans="1:43">
      <c r="A1385">
        <v>2988</v>
      </c>
      <c r="B1385">
        <v>641</v>
      </c>
      <c r="C1385">
        <f>_xlfn.XLOOKUP(ufc_fights_2[[#This Row],[r_fighter_id]],ufc_fighters[id],ufc_fighters[year],"xxx",0,1)</f>
        <v>1987</v>
      </c>
      <c r="D1385">
        <f>_xlfn.XLOOKUP(ufc_fights_2[[#This Row],[b_fighter_id]],ufc_fighters[id],ufc_fighters[year],"Prázdné",0,1)</f>
        <v>1988</v>
      </c>
      <c r="E1385" s="10">
        <f>YEAR(ufc_fights_2[[#This Row],[date]])-ufc_fights_2[[#This Row],[r_year]]</f>
        <v>27</v>
      </c>
      <c r="F1385" s="10">
        <f>YEAR(ufc_fights_2[[#This Row],[date]])-ufc_fights_2[[#This Row],[b_year]]</f>
        <v>26</v>
      </c>
      <c r="G1385">
        <v>0</v>
      </c>
      <c r="H1385">
        <v>0</v>
      </c>
      <c r="I1385">
        <v>0.2712</v>
      </c>
      <c r="J1385">
        <v>0.371</v>
      </c>
      <c r="K1385">
        <v>0.34849999999999998</v>
      </c>
      <c r="L1385">
        <v>0.62580000000000002</v>
      </c>
      <c r="M1385">
        <v>0</v>
      </c>
      <c r="N1385">
        <v>0.41670000000000001</v>
      </c>
      <c r="O1385">
        <v>0</v>
      </c>
      <c r="P1385">
        <v>1</v>
      </c>
      <c r="Q1385">
        <v>0</v>
      </c>
      <c r="R1385">
        <v>0</v>
      </c>
      <c r="S1385" s="2">
        <v>2.3148148148148147E-5</v>
      </c>
      <c r="T1385" s="2">
        <v>5.8217592592592592E-3</v>
      </c>
      <c r="U1385">
        <v>0.1739</v>
      </c>
      <c r="V1385">
        <v>0.29549999999999998</v>
      </c>
      <c r="W1385">
        <v>0.44440000000000002</v>
      </c>
      <c r="X1385">
        <v>1</v>
      </c>
      <c r="Y1385">
        <v>1</v>
      </c>
      <c r="Z1385">
        <v>0.2321</v>
      </c>
      <c r="AA1385">
        <v>0.27660000000000001</v>
      </c>
      <c r="AB1385">
        <v>1</v>
      </c>
      <c r="AC1385">
        <v>0.625</v>
      </c>
      <c r="AD1385">
        <v>1</v>
      </c>
      <c r="AE1385">
        <v>0.71430000000000005</v>
      </c>
      <c r="AF1385" t="s">
        <v>3933</v>
      </c>
      <c r="AG1385" s="2">
        <v>2.3842592592592591E-3</v>
      </c>
      <c r="AH1385" t="s">
        <v>3911</v>
      </c>
      <c r="AI1385">
        <v>3</v>
      </c>
      <c r="AJ1385" t="s">
        <v>3938</v>
      </c>
      <c r="AK1385" s="3">
        <v>41951</v>
      </c>
      <c r="AL1385" s="10">
        <f>YEAR(ufc_fights_2[[#This Row],[date]])</f>
        <v>2014</v>
      </c>
      <c r="AM1385" t="s">
        <v>4061</v>
      </c>
      <c r="AN1385">
        <v>104</v>
      </c>
      <c r="AO1385" t="s">
        <v>3918</v>
      </c>
      <c r="AP1385">
        <f>IF(ufc_fights_2[[#This Row],[winner]]="Red",ufc_fights_2[[#This Row],[r_fighter_id]],ufc_fights_2[[#This Row],[b_fighter_id]])</f>
        <v>641</v>
      </c>
      <c r="AQ1385" t="str">
        <f>_xlfn.XLOOKUP(ufc_fights_2[[#This Row],[winnerID]],ufc_fighters[id],ufc_fighters[fighter_name],"xxx",0,1)</f>
        <v>Colby Covington</v>
      </c>
    </row>
    <row r="1386" spans="1:43">
      <c r="A1386">
        <v>2171</v>
      </c>
      <c r="B1386">
        <v>2200</v>
      </c>
      <c r="C1386">
        <f>_xlfn.XLOOKUP(ufc_fights_2[[#This Row],[r_fighter_id]],ufc_fighters[id],ufc_fighters[year],"xxx",0,1)</f>
        <v>1988</v>
      </c>
      <c r="D1386">
        <f>_xlfn.XLOOKUP(ufc_fights_2[[#This Row],[b_fighter_id]],ufc_fighters[id],ufc_fighters[year],"Prázdné",0,1)</f>
        <v>1990</v>
      </c>
      <c r="E1386" s="10">
        <f>YEAR(ufc_fights_2[[#This Row],[date]])-ufc_fights_2[[#This Row],[r_year]]</f>
        <v>28</v>
      </c>
      <c r="F1386" s="10">
        <f>YEAR(ufc_fights_2[[#This Row],[date]])-ufc_fights_2[[#This Row],[b_year]]</f>
        <v>26</v>
      </c>
      <c r="G1386">
        <v>0</v>
      </c>
      <c r="H1386">
        <v>0</v>
      </c>
      <c r="I1386">
        <v>0.48420000000000002</v>
      </c>
      <c r="J1386">
        <v>0.5968</v>
      </c>
      <c r="K1386">
        <v>0.49480000000000002</v>
      </c>
      <c r="L1386">
        <v>0.59889999999999999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2.199074074074074E-4</v>
      </c>
      <c r="T1386" s="2">
        <v>6.2500000000000001E-4</v>
      </c>
      <c r="U1386">
        <v>0.28000000000000003</v>
      </c>
      <c r="V1386">
        <v>0.55189999999999995</v>
      </c>
      <c r="W1386">
        <v>0.64859999999999995</v>
      </c>
      <c r="X1386">
        <v>1</v>
      </c>
      <c r="Y1386">
        <v>0.85709999999999997</v>
      </c>
      <c r="Z1386">
        <v>0.48909999999999998</v>
      </c>
      <c r="AA1386">
        <v>0.5786</v>
      </c>
      <c r="AB1386">
        <v>0.33329999999999999</v>
      </c>
      <c r="AC1386">
        <v>0.70369999999999999</v>
      </c>
      <c r="AD1386">
        <v>0</v>
      </c>
      <c r="AE1386">
        <v>0</v>
      </c>
      <c r="AF1386" t="s">
        <v>3915</v>
      </c>
      <c r="AG1386" s="2">
        <v>3.472222222222222E-3</v>
      </c>
      <c r="AH1386" t="s">
        <v>3911</v>
      </c>
      <c r="AI1386">
        <v>3</v>
      </c>
      <c r="AJ1386" t="s">
        <v>3925</v>
      </c>
      <c r="AK1386" s="3">
        <v>42721</v>
      </c>
      <c r="AL1386" s="10">
        <f>YEAR(ufc_fights_2[[#This Row],[date]])</f>
        <v>2016</v>
      </c>
      <c r="AM1386" t="s">
        <v>4061</v>
      </c>
      <c r="AN1386">
        <v>56</v>
      </c>
      <c r="AO1386" t="s">
        <v>3918</v>
      </c>
      <c r="AP1386">
        <f>IF(ufc_fights_2[[#This Row],[winner]]="Red",ufc_fights_2[[#This Row],[r_fighter_id]],ufc_fights_2[[#This Row],[b_fighter_id]])</f>
        <v>2200</v>
      </c>
      <c r="AQ1386" t="str">
        <f>_xlfn.XLOOKUP(ufc_fights_2[[#This Row],[winnerID]],ufc_fighters[id],ufc_fighters[fighter_name],"xxx",0,1)</f>
        <v>Alex Morono</v>
      </c>
    </row>
    <row r="1387" spans="1:43">
      <c r="A1387">
        <v>665</v>
      </c>
      <c r="B1387">
        <v>728</v>
      </c>
      <c r="C1387">
        <f>_xlfn.XLOOKUP(ufc_fights_2[[#This Row],[r_fighter_id]],ufc_fighters[id],ufc_fighters[year],"xxx",0,1)</f>
        <v>1980</v>
      </c>
      <c r="D1387">
        <f>_xlfn.XLOOKUP(ufc_fights_2[[#This Row],[b_fighter_id]],ufc_fighters[id],ufc_fighters[year],"Prázdné",0,1)</f>
        <v>1982</v>
      </c>
      <c r="E1387" s="10">
        <f>YEAR(ufc_fights_2[[#This Row],[date]])-ufc_fights_2[[#This Row],[r_year]]</f>
        <v>27</v>
      </c>
      <c r="F1387" s="10">
        <f>YEAR(ufc_fights_2[[#This Row],[date]])-ufc_fights_2[[#This Row],[b_year]]</f>
        <v>25</v>
      </c>
      <c r="G1387">
        <v>1</v>
      </c>
      <c r="H1387">
        <v>0</v>
      </c>
      <c r="I1387">
        <v>0.31580000000000003</v>
      </c>
      <c r="J1387">
        <v>0.3125</v>
      </c>
      <c r="K1387">
        <v>0.31580000000000003</v>
      </c>
      <c r="L1387">
        <v>0.3125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2.3148148148148147E-5</v>
      </c>
      <c r="T1387" s="2">
        <v>0</v>
      </c>
      <c r="U1387">
        <v>0.28570000000000001</v>
      </c>
      <c r="V1387">
        <v>0.1</v>
      </c>
      <c r="W1387">
        <v>0.4</v>
      </c>
      <c r="X1387">
        <v>0</v>
      </c>
      <c r="Y1387">
        <v>0.66669999999999996</v>
      </c>
      <c r="Z1387">
        <v>0.27779999999999999</v>
      </c>
      <c r="AA1387">
        <v>0.3125</v>
      </c>
      <c r="AB1387">
        <v>0</v>
      </c>
      <c r="AC1387">
        <v>0</v>
      </c>
      <c r="AD1387">
        <v>1</v>
      </c>
      <c r="AE1387">
        <v>0</v>
      </c>
      <c r="AF1387" t="s">
        <v>3910</v>
      </c>
      <c r="AG1387" s="2">
        <v>1.2152777777777778E-3</v>
      </c>
      <c r="AH1387" t="s">
        <v>3911</v>
      </c>
      <c r="AI1387">
        <v>3</v>
      </c>
      <c r="AJ1387" t="s">
        <v>3914</v>
      </c>
      <c r="AK1387" s="3">
        <v>39344</v>
      </c>
      <c r="AL1387" s="10">
        <f>YEAR(ufc_fights_2[[#This Row],[date]])</f>
        <v>2007</v>
      </c>
      <c r="AM1387" t="s">
        <v>4061</v>
      </c>
      <c r="AN1387">
        <v>1</v>
      </c>
      <c r="AO1387" t="s">
        <v>3913</v>
      </c>
      <c r="AP1387">
        <f>IF(ufc_fights_2[[#This Row],[winner]]="Red",ufc_fights_2[[#This Row],[r_fighter_id]],ufc_fights_2[[#This Row],[b_fighter_id]])</f>
        <v>665</v>
      </c>
      <c r="AQ1387" t="str">
        <f>_xlfn.XLOOKUP(ufc_fights_2[[#This Row],[winnerID]],ufc_fighters[id],ufc_fighters[fighter_name],"xxx",0,1)</f>
        <v>Luke Cummo</v>
      </c>
    </row>
    <row r="1388" spans="1:43">
      <c r="A1388">
        <v>2041</v>
      </c>
      <c r="B1388">
        <v>770</v>
      </c>
      <c r="C1388">
        <f>_xlfn.XLOOKUP(ufc_fights_2[[#This Row],[r_fighter_id]],ufc_fighters[id],ufc_fighters[year],"xxx",0,1)</f>
        <v>1988</v>
      </c>
      <c r="D1388">
        <f>_xlfn.XLOOKUP(ufc_fights_2[[#This Row],[b_fighter_id]],ufc_fighters[id],ufc_fighters[year],"Prázdné",0,1)</f>
        <v>1985</v>
      </c>
      <c r="E1388" s="10">
        <f>YEAR(ufc_fights_2[[#This Row],[date]])-ufc_fights_2[[#This Row],[r_year]]</f>
        <v>28</v>
      </c>
      <c r="F1388" s="10">
        <f>YEAR(ufc_fights_2[[#This Row],[date]])-ufc_fights_2[[#This Row],[b_year]]</f>
        <v>31</v>
      </c>
      <c r="G1388">
        <v>0</v>
      </c>
      <c r="H1388">
        <v>0</v>
      </c>
      <c r="I1388">
        <v>0.43569999999999998</v>
      </c>
      <c r="J1388">
        <v>0.50660000000000005</v>
      </c>
      <c r="K1388">
        <v>0.45519999999999999</v>
      </c>
      <c r="L1388">
        <v>0.52659999999999996</v>
      </c>
      <c r="M1388">
        <v>0</v>
      </c>
      <c r="N1388">
        <v>1</v>
      </c>
      <c r="O1388">
        <v>0</v>
      </c>
      <c r="P1388">
        <v>2</v>
      </c>
      <c r="Q1388">
        <v>1</v>
      </c>
      <c r="R1388">
        <v>0</v>
      </c>
      <c r="S1388" s="2">
        <v>4.5138888888888887E-4</v>
      </c>
      <c r="T1388" s="2">
        <v>8.1018518518518516E-4</v>
      </c>
      <c r="U1388">
        <v>0.4017</v>
      </c>
      <c r="V1388">
        <v>0.49619999999999997</v>
      </c>
      <c r="W1388">
        <v>0.63639999999999997</v>
      </c>
      <c r="X1388">
        <v>0.58330000000000004</v>
      </c>
      <c r="Y1388">
        <v>0.375</v>
      </c>
      <c r="Z1388">
        <v>0.42109999999999997</v>
      </c>
      <c r="AA1388">
        <v>0.4662</v>
      </c>
      <c r="AB1388">
        <v>0.75</v>
      </c>
      <c r="AC1388">
        <v>0.83330000000000004</v>
      </c>
      <c r="AD1388">
        <v>0.66669999999999996</v>
      </c>
      <c r="AE1388">
        <v>0.71430000000000005</v>
      </c>
      <c r="AF1388" t="s">
        <v>3933</v>
      </c>
      <c r="AG1388" s="2">
        <v>2.9166666666666668E-3</v>
      </c>
      <c r="AH1388" t="s">
        <v>3927</v>
      </c>
      <c r="AI1388">
        <v>5</v>
      </c>
      <c r="AJ1388" t="s">
        <v>3914</v>
      </c>
      <c r="AK1388" s="3">
        <v>42434</v>
      </c>
      <c r="AL1388" s="10">
        <f>YEAR(ufc_fights_2[[#This Row],[date]])</f>
        <v>2016</v>
      </c>
      <c r="AM1388" t="s">
        <v>4061</v>
      </c>
      <c r="AN1388">
        <v>1</v>
      </c>
      <c r="AO1388" t="s">
        <v>3918</v>
      </c>
      <c r="AP1388">
        <f>IF(ufc_fights_2[[#This Row],[winner]]="Red",ufc_fights_2[[#This Row],[r_fighter_id]],ufc_fights_2[[#This Row],[b_fighter_id]])</f>
        <v>770</v>
      </c>
      <c r="AQ1388" t="str">
        <f>_xlfn.XLOOKUP(ufc_fights_2[[#This Row],[winnerID]],ufc_fighters[id],ufc_fighters[fighter_name],"xxx",0,1)</f>
        <v>Nate Diaz</v>
      </c>
    </row>
    <row r="1389" spans="1:43">
      <c r="A1389">
        <v>2109</v>
      </c>
      <c r="B1389">
        <v>1199</v>
      </c>
      <c r="C1389">
        <f>_xlfn.XLOOKUP(ufc_fights_2[[#This Row],[r_fighter_id]],ufc_fighters[id],ufc_fighters[year],"xxx",0,1)</f>
        <v>1987</v>
      </c>
      <c r="D1389">
        <f>_xlfn.XLOOKUP(ufc_fights_2[[#This Row],[b_fighter_id]],ufc_fighters[id],ufc_fighters[year],"Prázdné",0,1)</f>
        <v>1985</v>
      </c>
      <c r="E1389" s="10">
        <f>YEAR(ufc_fights_2[[#This Row],[date]])-ufc_fights_2[[#This Row],[r_year]]</f>
        <v>31</v>
      </c>
      <c r="F1389" s="10">
        <f>YEAR(ufc_fights_2[[#This Row],[date]])-ufc_fights_2[[#This Row],[b_year]]</f>
        <v>33</v>
      </c>
      <c r="G1389">
        <v>0</v>
      </c>
      <c r="H1389">
        <v>0</v>
      </c>
      <c r="I1389">
        <v>0.40429999999999999</v>
      </c>
      <c r="J1389">
        <v>0.44440000000000002</v>
      </c>
      <c r="K1389">
        <v>0.41670000000000001</v>
      </c>
      <c r="L1389">
        <v>0.52139999999999997</v>
      </c>
      <c r="M1389">
        <v>1</v>
      </c>
      <c r="N1389">
        <v>0.5</v>
      </c>
      <c r="O1389">
        <v>0</v>
      </c>
      <c r="P1389">
        <v>0</v>
      </c>
      <c r="Q1389">
        <v>0</v>
      </c>
      <c r="R1389">
        <v>0</v>
      </c>
      <c r="S1389" s="2">
        <v>2.199074074074074E-4</v>
      </c>
      <c r="T1389" s="2">
        <v>2.9745370370370373E-3</v>
      </c>
      <c r="U1389">
        <v>0.32390000000000002</v>
      </c>
      <c r="V1389">
        <v>0.37330000000000002</v>
      </c>
      <c r="W1389">
        <v>0.66669999999999996</v>
      </c>
      <c r="X1389">
        <v>0.625</v>
      </c>
      <c r="Y1389">
        <v>0.9</v>
      </c>
      <c r="Z1389">
        <v>0.38369999999999999</v>
      </c>
      <c r="AA1389">
        <v>0.4</v>
      </c>
      <c r="AB1389">
        <v>0.5</v>
      </c>
      <c r="AC1389">
        <v>0.33329999999999999</v>
      </c>
      <c r="AD1389">
        <v>1</v>
      </c>
      <c r="AE1389">
        <v>0.81820000000000004</v>
      </c>
      <c r="AF1389" t="s">
        <v>3915</v>
      </c>
      <c r="AG1389" s="2">
        <v>3.472222222222222E-3</v>
      </c>
      <c r="AH1389" t="s">
        <v>3911</v>
      </c>
      <c r="AI1389">
        <v>3</v>
      </c>
      <c r="AJ1389" t="s">
        <v>3924</v>
      </c>
      <c r="AK1389" s="3">
        <v>43288</v>
      </c>
      <c r="AL1389" s="10">
        <f>YEAR(ufc_fights_2[[#This Row],[date]])</f>
        <v>2018</v>
      </c>
      <c r="AM1389" t="s">
        <v>4061</v>
      </c>
      <c r="AN1389">
        <v>1</v>
      </c>
      <c r="AO1389" t="s">
        <v>3913</v>
      </c>
      <c r="AP1389">
        <f>IF(ufc_fights_2[[#This Row],[winner]]="Red",ufc_fights_2[[#This Row],[r_fighter_id]],ufc_fights_2[[#This Row],[b_fighter_id]])</f>
        <v>2109</v>
      </c>
      <c r="AQ1389" t="str">
        <f>_xlfn.XLOOKUP(ufc_fights_2[[#This Row],[winnerID]],ufc_fighters[id],ufc_fighters[fighter_name],"xxx",0,1)</f>
        <v>Curtis Millender</v>
      </c>
    </row>
    <row r="1390" spans="1:43">
      <c r="A1390">
        <v>2679</v>
      </c>
      <c r="B1390">
        <v>769</v>
      </c>
      <c r="C1390">
        <f>_xlfn.XLOOKUP(ufc_fights_2[[#This Row],[r_fighter_id]],ufc_fighters[id],ufc_fighters[year],"xxx",0,1)</f>
        <v>1982</v>
      </c>
      <c r="D1390">
        <f>_xlfn.XLOOKUP(ufc_fights_2[[#This Row],[b_fighter_id]],ufc_fighters[id],ufc_fighters[year],"Prázdné",0,1)</f>
        <v>1983</v>
      </c>
      <c r="E1390" s="10">
        <f>YEAR(ufc_fights_2[[#This Row],[date]])-ufc_fights_2[[#This Row],[r_year]]</f>
        <v>24</v>
      </c>
      <c r="F1390" s="10">
        <f>YEAR(ufc_fights_2[[#This Row],[date]])-ufc_fights_2[[#This Row],[b_year]]</f>
        <v>23</v>
      </c>
      <c r="G1390">
        <v>0</v>
      </c>
      <c r="H1390">
        <v>1</v>
      </c>
      <c r="I1390">
        <v>0.43969999999999998</v>
      </c>
      <c r="J1390">
        <v>0.35849999999999999</v>
      </c>
      <c r="K1390">
        <v>0.5111</v>
      </c>
      <c r="L1390">
        <v>0.63</v>
      </c>
      <c r="M1390">
        <v>0.375</v>
      </c>
      <c r="N1390">
        <v>0</v>
      </c>
      <c r="O1390">
        <v>0</v>
      </c>
      <c r="P1390">
        <v>1</v>
      </c>
      <c r="Q1390">
        <v>0</v>
      </c>
      <c r="R1390">
        <v>0</v>
      </c>
      <c r="S1390" s="2">
        <v>1.4467592592592592E-3</v>
      </c>
      <c r="T1390" s="2">
        <v>2.3379629629629631E-3</v>
      </c>
      <c r="U1390">
        <v>0.4</v>
      </c>
      <c r="V1390">
        <v>0.28050000000000003</v>
      </c>
      <c r="W1390">
        <v>0.81820000000000004</v>
      </c>
      <c r="X1390">
        <v>0</v>
      </c>
      <c r="Y1390">
        <v>0.71430000000000005</v>
      </c>
      <c r="Z1390">
        <v>0.4</v>
      </c>
      <c r="AA1390">
        <v>0.22059999999999999</v>
      </c>
      <c r="AB1390">
        <v>0.52500000000000002</v>
      </c>
      <c r="AC1390">
        <v>0.61760000000000004</v>
      </c>
      <c r="AD1390">
        <v>0.33329999999999999</v>
      </c>
      <c r="AE1390">
        <v>0.5</v>
      </c>
      <c r="AF1390" t="s">
        <v>3915</v>
      </c>
      <c r="AG1390" s="2">
        <v>3.472222222222222E-3</v>
      </c>
      <c r="AH1390" t="s">
        <v>3911</v>
      </c>
      <c r="AI1390">
        <v>3</v>
      </c>
      <c r="AJ1390" t="s">
        <v>3939</v>
      </c>
      <c r="AK1390" s="3">
        <v>38752</v>
      </c>
      <c r="AL1390" s="10">
        <f>YEAR(ufc_fights_2[[#This Row],[date]])</f>
        <v>2006</v>
      </c>
      <c r="AM1390" t="s">
        <v>4061</v>
      </c>
      <c r="AN1390">
        <v>1</v>
      </c>
      <c r="AO1390" t="s">
        <v>3913</v>
      </c>
      <c r="AP1390">
        <f>IF(ufc_fights_2[[#This Row],[winner]]="Red",ufc_fights_2[[#This Row],[r_fighter_id]],ufc_fights_2[[#This Row],[b_fighter_id]])</f>
        <v>2679</v>
      </c>
      <c r="AQ1390" t="str">
        <f>_xlfn.XLOOKUP(ufc_fights_2[[#This Row],[winnerID]],ufc_fighters[id],ufc_fighters[fighter_name],"xxx",0,1)</f>
        <v>Joe Riggs</v>
      </c>
    </row>
    <row r="1391" spans="1:43">
      <c r="A1391">
        <v>1409</v>
      </c>
      <c r="B1391">
        <v>851</v>
      </c>
      <c r="C1391">
        <f>_xlfn.XLOOKUP(ufc_fights_2[[#This Row],[r_fighter_id]],ufc_fighters[id],ufc_fighters[year],"xxx",0,1)</f>
        <v>1983</v>
      </c>
      <c r="D1391">
        <f>_xlfn.XLOOKUP(ufc_fights_2[[#This Row],[b_fighter_id]],ufc_fighters[id],ufc_fighters[year],"Prázdné",0,1)</f>
        <v>1980</v>
      </c>
      <c r="E1391" s="10">
        <f>YEAR(ufc_fights_2[[#This Row],[date]])-ufc_fights_2[[#This Row],[r_year]]</f>
        <v>31</v>
      </c>
      <c r="F1391" s="10">
        <f>YEAR(ufc_fights_2[[#This Row],[date]])-ufc_fights_2[[#This Row],[b_year]]</f>
        <v>34</v>
      </c>
      <c r="G1391">
        <v>0</v>
      </c>
      <c r="H1391">
        <v>0</v>
      </c>
      <c r="I1391">
        <v>0.63639999999999997</v>
      </c>
      <c r="J1391">
        <v>0.52129999999999999</v>
      </c>
      <c r="K1391">
        <v>0.75780000000000003</v>
      </c>
      <c r="L1391">
        <v>0.66669999999999996</v>
      </c>
      <c r="M1391">
        <v>0.5</v>
      </c>
      <c r="N1391">
        <v>0.2</v>
      </c>
      <c r="O1391">
        <v>0</v>
      </c>
      <c r="P1391">
        <v>0</v>
      </c>
      <c r="Q1391">
        <v>0</v>
      </c>
      <c r="R1391">
        <v>1</v>
      </c>
      <c r="S1391" s="2">
        <v>2.8472222222222223E-3</v>
      </c>
      <c r="T1391" s="2">
        <v>2.2800925925925927E-3</v>
      </c>
      <c r="U1391">
        <v>0.47499999999999998</v>
      </c>
      <c r="V1391">
        <v>0.3962</v>
      </c>
      <c r="W1391">
        <v>0.8</v>
      </c>
      <c r="X1391">
        <v>0.9375</v>
      </c>
      <c r="Y1391">
        <v>0.77780000000000005</v>
      </c>
      <c r="Z1391">
        <v>0.65</v>
      </c>
      <c r="AA1391">
        <v>0.44440000000000002</v>
      </c>
      <c r="AB1391">
        <v>0.61539999999999995</v>
      </c>
      <c r="AC1391">
        <v>0.72219999999999995</v>
      </c>
      <c r="AD1391">
        <v>0</v>
      </c>
      <c r="AE1391">
        <v>1</v>
      </c>
      <c r="AF1391" t="s">
        <v>3922</v>
      </c>
      <c r="AG1391" s="2">
        <v>3.472222222222222E-3</v>
      </c>
      <c r="AH1391" t="s">
        <v>3911</v>
      </c>
      <c r="AI1391">
        <v>3</v>
      </c>
      <c r="AJ1391" t="s">
        <v>3912</v>
      </c>
      <c r="AK1391" s="3">
        <v>41909</v>
      </c>
      <c r="AL1391" s="10">
        <f>YEAR(ufc_fights_2[[#This Row],[date]])</f>
        <v>2014</v>
      </c>
      <c r="AM1391" t="s">
        <v>4061</v>
      </c>
      <c r="AN1391">
        <v>1</v>
      </c>
      <c r="AO1391" t="s">
        <v>3918</v>
      </c>
      <c r="AP1391">
        <f>IF(ufc_fights_2[[#This Row],[winner]]="Red",ufc_fights_2[[#This Row],[r_fighter_id]],ufc_fights_2[[#This Row],[b_fighter_id]])</f>
        <v>851</v>
      </c>
      <c r="AQ1391" t="str">
        <f>_xlfn.XLOOKUP(ufc_fights_2[[#This Row],[winnerID]],ufc_fighters[id],ufc_fighters[fighter_name],"xxx",0,1)</f>
        <v>Brian Ebersole</v>
      </c>
    </row>
    <row r="1392" spans="1:43">
      <c r="A1392">
        <v>2243</v>
      </c>
      <c r="B1392">
        <v>3358</v>
      </c>
      <c r="C1392">
        <f>_xlfn.XLOOKUP(ufc_fights_2[[#This Row],[r_fighter_id]],ufc_fighters[id],ufc_fighters[year],"xxx",0,1)</f>
        <v>1986</v>
      </c>
      <c r="D1392">
        <f>_xlfn.XLOOKUP(ufc_fights_2[[#This Row],[b_fighter_id]],ufc_fighters[id],ufc_fighters[year],"Prázdné",0,1)</f>
        <v>1988</v>
      </c>
      <c r="E1392" s="10">
        <f>YEAR(ufc_fights_2[[#This Row],[date]])-ufc_fights_2[[#This Row],[r_year]]</f>
        <v>31</v>
      </c>
      <c r="F1392" s="10">
        <f>YEAR(ufc_fights_2[[#This Row],[date]])-ufc_fights_2[[#This Row],[b_year]]</f>
        <v>29</v>
      </c>
      <c r="G1392">
        <v>0</v>
      </c>
      <c r="H1392">
        <v>1</v>
      </c>
      <c r="I1392">
        <v>0.28320000000000001</v>
      </c>
      <c r="J1392">
        <v>0.43090000000000001</v>
      </c>
      <c r="K1392">
        <v>0.3538</v>
      </c>
      <c r="L1392">
        <v>0.5978</v>
      </c>
      <c r="M1392">
        <v>0.2</v>
      </c>
      <c r="N1392">
        <v>0.25</v>
      </c>
      <c r="O1392">
        <v>0</v>
      </c>
      <c r="P1392">
        <v>0</v>
      </c>
      <c r="Q1392">
        <v>0</v>
      </c>
      <c r="R1392">
        <v>0</v>
      </c>
      <c r="S1392" s="2">
        <v>2.1875000000000002E-3</v>
      </c>
      <c r="T1392" s="2">
        <v>3.3564814814814812E-4</v>
      </c>
      <c r="U1392">
        <v>0.25</v>
      </c>
      <c r="V1392">
        <v>0.35580000000000001</v>
      </c>
      <c r="W1392">
        <v>1</v>
      </c>
      <c r="X1392">
        <v>0.75</v>
      </c>
      <c r="Y1392">
        <v>0.8125</v>
      </c>
      <c r="Z1392">
        <v>0.25900000000000001</v>
      </c>
      <c r="AA1392">
        <v>0.42370000000000002</v>
      </c>
      <c r="AB1392">
        <v>1</v>
      </c>
      <c r="AC1392">
        <v>0.5</v>
      </c>
      <c r="AD1392">
        <v>0.75</v>
      </c>
      <c r="AE1392">
        <v>1</v>
      </c>
      <c r="AF1392" t="s">
        <v>3910</v>
      </c>
      <c r="AG1392" s="2">
        <v>3.2060185185185186E-3</v>
      </c>
      <c r="AH1392" t="s">
        <v>3911</v>
      </c>
      <c r="AI1392">
        <v>3</v>
      </c>
      <c r="AJ1392" t="s">
        <v>3955</v>
      </c>
      <c r="AK1392" s="3">
        <v>42883</v>
      </c>
      <c r="AL1392" s="10">
        <f>YEAR(ufc_fights_2[[#This Row],[date]])</f>
        <v>2017</v>
      </c>
      <c r="AM1392" t="s">
        <v>4061</v>
      </c>
      <c r="AN1392">
        <v>86</v>
      </c>
      <c r="AO1392" t="s">
        <v>3918</v>
      </c>
      <c r="AP1392">
        <f>IF(ufc_fights_2[[#This Row],[winner]]="Red",ufc_fights_2[[#This Row],[r_fighter_id]],ufc_fights_2[[#This Row],[b_fighter_id]])</f>
        <v>3358</v>
      </c>
      <c r="AQ1392" t="str">
        <f>_xlfn.XLOOKUP(ufc_fights_2[[#This Row],[winnerID]],ufc_fighters[id],ufc_fighters[fighter_name],"xxx",0,1)</f>
        <v>Bojan Velickovic</v>
      </c>
    </row>
    <row r="1393" spans="1:43">
      <c r="A1393">
        <v>523</v>
      </c>
      <c r="B1393">
        <v>375</v>
      </c>
      <c r="C1393">
        <f>_xlfn.XLOOKUP(ufc_fights_2[[#This Row],[r_fighter_id]],ufc_fighters[id],ufc_fighters[year],"xxx",0,1)</f>
        <v>1983</v>
      </c>
      <c r="D1393">
        <f>_xlfn.XLOOKUP(ufc_fights_2[[#This Row],[b_fighter_id]],ufc_fighters[id],ufc_fighters[year],"Prázdné",0,1)</f>
        <v>1981</v>
      </c>
      <c r="E1393" s="10">
        <f>YEAR(ufc_fights_2[[#This Row],[date]])-ufc_fights_2[[#This Row],[r_year]]</f>
        <v>33</v>
      </c>
      <c r="F1393" s="10">
        <f>YEAR(ufc_fights_2[[#This Row],[date]])-ufc_fights_2[[#This Row],[b_year]]</f>
        <v>35</v>
      </c>
      <c r="G1393">
        <v>2</v>
      </c>
      <c r="H1393">
        <v>1</v>
      </c>
      <c r="I1393">
        <v>0.42859999999999998</v>
      </c>
      <c r="J1393">
        <v>0.54690000000000005</v>
      </c>
      <c r="K1393">
        <v>0.43240000000000001</v>
      </c>
      <c r="L1393">
        <v>0.55730000000000002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 s="2">
        <v>4.0509259259259258E-4</v>
      </c>
      <c r="T1393" s="2">
        <v>4.6296296296296294E-5</v>
      </c>
      <c r="U1393">
        <v>0.36509999999999998</v>
      </c>
      <c r="V1393">
        <v>0.46150000000000002</v>
      </c>
      <c r="W1393">
        <v>0.63639999999999997</v>
      </c>
      <c r="X1393">
        <v>1</v>
      </c>
      <c r="Y1393">
        <v>0</v>
      </c>
      <c r="Z1393">
        <v>0.43359999999999999</v>
      </c>
      <c r="AA1393">
        <v>0.52539999999999998</v>
      </c>
      <c r="AB1393">
        <v>0.25</v>
      </c>
      <c r="AC1393">
        <v>0.8</v>
      </c>
      <c r="AD1393">
        <v>0</v>
      </c>
      <c r="AE1393">
        <v>0</v>
      </c>
      <c r="AF1393" t="s">
        <v>3910</v>
      </c>
      <c r="AG1393" s="2">
        <v>3.9351851851851852E-4</v>
      </c>
      <c r="AH1393" t="s">
        <v>3911</v>
      </c>
      <c r="AI1393">
        <v>3</v>
      </c>
      <c r="AJ1393" t="s">
        <v>3925</v>
      </c>
      <c r="AK1393" s="3">
        <v>42714</v>
      </c>
      <c r="AL1393" s="10">
        <f>YEAR(ufc_fights_2[[#This Row],[date]])</f>
        <v>2016</v>
      </c>
      <c r="AM1393" t="s">
        <v>4061</v>
      </c>
      <c r="AN1393">
        <v>65</v>
      </c>
      <c r="AO1393" t="s">
        <v>3913</v>
      </c>
      <c r="AP1393">
        <f>IF(ufc_fights_2[[#This Row],[winner]]="Red",ufc_fights_2[[#This Row],[r_fighter_id]],ufc_fights_2[[#This Row],[b_fighter_id]])</f>
        <v>523</v>
      </c>
      <c r="AQ1393" t="str">
        <f>_xlfn.XLOOKUP(ufc_fights_2[[#This Row],[winnerID]],ufc_fighters[id],ufc_fighters[fighter_name],"xxx",0,1)</f>
        <v>Donald Cerrone</v>
      </c>
    </row>
    <row r="1394" spans="1:43">
      <c r="A1394">
        <v>2200</v>
      </c>
      <c r="B1394">
        <v>2405</v>
      </c>
      <c r="C1394">
        <f>_xlfn.XLOOKUP(ufc_fights_2[[#This Row],[r_fighter_id]],ufc_fighters[id],ufc_fighters[year],"xxx",0,1)</f>
        <v>1990</v>
      </c>
      <c r="D1394">
        <f>_xlfn.XLOOKUP(ufc_fights_2[[#This Row],[b_fighter_id]],ufc_fighters[id],ufc_fighters[year],"Prázdné",0,1)</f>
        <v>1986</v>
      </c>
      <c r="E1394" s="10">
        <f>YEAR(ufc_fights_2[[#This Row],[date]])-ufc_fights_2[[#This Row],[r_year]]</f>
        <v>29</v>
      </c>
      <c r="F1394" s="10">
        <f>YEAR(ufc_fights_2[[#This Row],[date]])-ufc_fights_2[[#This Row],[b_year]]</f>
        <v>33</v>
      </c>
      <c r="G1394">
        <v>0</v>
      </c>
      <c r="H1394">
        <v>0</v>
      </c>
      <c r="I1394">
        <v>0.45450000000000002</v>
      </c>
      <c r="J1394">
        <v>0.3226</v>
      </c>
      <c r="K1394">
        <v>0.45450000000000002</v>
      </c>
      <c r="L1394">
        <v>0.3226</v>
      </c>
      <c r="M1394">
        <v>0</v>
      </c>
      <c r="N1394">
        <v>1</v>
      </c>
      <c r="O1394">
        <v>1</v>
      </c>
      <c r="P1394">
        <v>0</v>
      </c>
      <c r="Q1394">
        <v>1</v>
      </c>
      <c r="R1394">
        <v>0</v>
      </c>
      <c r="S1394" s="2">
        <v>3.5879629629629629E-4</v>
      </c>
      <c r="T1394" s="2">
        <v>6.9444444444444444E-5</v>
      </c>
      <c r="U1394">
        <v>0.44</v>
      </c>
      <c r="V1394">
        <v>0.3</v>
      </c>
      <c r="W1394">
        <v>0.6</v>
      </c>
      <c r="X1394">
        <v>0</v>
      </c>
      <c r="Y1394">
        <v>0.5</v>
      </c>
      <c r="Z1394">
        <v>0.35709999999999997</v>
      </c>
      <c r="AA1394">
        <v>0.3226</v>
      </c>
      <c r="AB1394">
        <v>0</v>
      </c>
      <c r="AC1394">
        <v>0</v>
      </c>
      <c r="AD1394">
        <v>0.55559999999999998</v>
      </c>
      <c r="AE1394">
        <v>0</v>
      </c>
      <c r="AF1394" t="s">
        <v>3910</v>
      </c>
      <c r="AG1394" s="2">
        <v>2.476851851851852E-3</v>
      </c>
      <c r="AH1394" t="s">
        <v>3911</v>
      </c>
      <c r="AI1394">
        <v>3</v>
      </c>
      <c r="AJ1394" t="s">
        <v>3964</v>
      </c>
      <c r="AK1394" s="3">
        <v>43533</v>
      </c>
      <c r="AL1394" s="10">
        <f>YEAR(ufc_fights_2[[#This Row],[date]])</f>
        <v>2019</v>
      </c>
      <c r="AM1394" t="s">
        <v>4061</v>
      </c>
      <c r="AN1394">
        <v>22</v>
      </c>
      <c r="AO1394" t="s">
        <v>3913</v>
      </c>
      <c r="AP1394">
        <f>IF(ufc_fights_2[[#This Row],[winner]]="Red",ufc_fights_2[[#This Row],[r_fighter_id]],ufc_fights_2[[#This Row],[b_fighter_id]])</f>
        <v>2200</v>
      </c>
      <c r="AQ1394" t="str">
        <f>_xlfn.XLOOKUP(ufc_fights_2[[#This Row],[winnerID]],ufc_fighters[id],ufc_fighters[fighter_name],"xxx",0,1)</f>
        <v>Alex Morono</v>
      </c>
    </row>
    <row r="1395" spans="1:43">
      <c r="A1395">
        <v>1409</v>
      </c>
      <c r="B1395">
        <v>3491</v>
      </c>
      <c r="C1395">
        <f>_xlfn.XLOOKUP(ufc_fights_2[[#This Row],[r_fighter_id]],ufc_fighters[id],ufc_fighters[year],"xxx",0,1)</f>
        <v>1983</v>
      </c>
      <c r="D1395">
        <f>_xlfn.XLOOKUP(ufc_fights_2[[#This Row],[b_fighter_id]],ufc_fighters[id],ufc_fighters[year],"Prázdné",0,1)</f>
        <v>1977</v>
      </c>
      <c r="E1395" s="10">
        <f>YEAR(ufc_fights_2[[#This Row],[date]])-ufc_fights_2[[#This Row],[r_year]]</f>
        <v>26</v>
      </c>
      <c r="F1395" s="10">
        <f>YEAR(ufc_fights_2[[#This Row],[date]])-ufc_fights_2[[#This Row],[b_year]]</f>
        <v>32</v>
      </c>
      <c r="G1395">
        <v>0</v>
      </c>
      <c r="H1395">
        <v>0</v>
      </c>
      <c r="I1395">
        <v>0.51219999999999999</v>
      </c>
      <c r="J1395">
        <v>0.54879999999999995</v>
      </c>
      <c r="K1395">
        <v>0.75470000000000004</v>
      </c>
      <c r="L1395">
        <v>0.62619999999999998</v>
      </c>
      <c r="M1395">
        <v>1</v>
      </c>
      <c r="N1395">
        <v>0.33329999999999999</v>
      </c>
      <c r="O1395">
        <v>2</v>
      </c>
      <c r="P1395">
        <v>2</v>
      </c>
      <c r="Q1395">
        <v>1</v>
      </c>
      <c r="R1395">
        <v>1</v>
      </c>
      <c r="S1395" s="2">
        <v>4.178240740740741E-3</v>
      </c>
      <c r="T1395" s="2">
        <v>2.2106481481481482E-3</v>
      </c>
      <c r="U1395">
        <v>0.40620000000000001</v>
      </c>
      <c r="V1395">
        <v>0.38300000000000001</v>
      </c>
      <c r="W1395">
        <v>1</v>
      </c>
      <c r="X1395">
        <v>0.8</v>
      </c>
      <c r="Y1395">
        <v>0.72729999999999995</v>
      </c>
      <c r="Z1395">
        <v>0.41670000000000001</v>
      </c>
      <c r="AA1395">
        <v>0.46939999999999998</v>
      </c>
      <c r="AB1395">
        <v>0.5</v>
      </c>
      <c r="AC1395">
        <v>0.6</v>
      </c>
      <c r="AD1395">
        <v>0.69230000000000003</v>
      </c>
      <c r="AE1395">
        <v>0.69569999999999999</v>
      </c>
      <c r="AF1395" t="s">
        <v>3922</v>
      </c>
      <c r="AG1395" s="2">
        <v>3.472222222222222E-3</v>
      </c>
      <c r="AH1395" t="s">
        <v>3911</v>
      </c>
      <c r="AI1395">
        <v>3</v>
      </c>
      <c r="AJ1395" t="s">
        <v>3914</v>
      </c>
      <c r="AK1395" s="3">
        <v>39844</v>
      </c>
      <c r="AL1395" s="10">
        <f>YEAR(ufc_fights_2[[#This Row],[date]])</f>
        <v>2009</v>
      </c>
      <c r="AM1395" t="s">
        <v>4061</v>
      </c>
      <c r="AN1395">
        <v>1</v>
      </c>
      <c r="AO1395" t="s">
        <v>3913</v>
      </c>
      <c r="AP1395">
        <f>IF(ufc_fights_2[[#This Row],[winner]]="Red",ufc_fights_2[[#This Row],[r_fighter_id]],ufc_fights_2[[#This Row],[b_fighter_id]])</f>
        <v>1409</v>
      </c>
      <c r="AQ1395" t="str">
        <f>_xlfn.XLOOKUP(ufc_fights_2[[#This Row],[winnerID]],ufc_fighters[id],ufc_fighters[fighter_name],"xxx",0,1)</f>
        <v>John Howard</v>
      </c>
    </row>
    <row r="1396" spans="1:43">
      <c r="A1396">
        <v>2987</v>
      </c>
      <c r="B1396">
        <v>863</v>
      </c>
      <c r="C1396">
        <f>_xlfn.XLOOKUP(ufc_fights_2[[#This Row],[r_fighter_id]],ufc_fighters[id],ufc_fighters[year],"xxx",0,1)</f>
        <v>1982</v>
      </c>
      <c r="D1396">
        <f>_xlfn.XLOOKUP(ufc_fights_2[[#This Row],[b_fighter_id]],ufc_fighters[id],ufc_fighters[year],"Prázdné",0,1)</f>
        <v>1991</v>
      </c>
      <c r="E1396" s="10">
        <f>YEAR(ufc_fights_2[[#This Row],[date]])-ufc_fights_2[[#This Row],[r_year]]</f>
        <v>32</v>
      </c>
      <c r="F1396" s="10">
        <f>YEAR(ufc_fights_2[[#This Row],[date]])-ufc_fights_2[[#This Row],[b_year]]</f>
        <v>23</v>
      </c>
      <c r="G1396">
        <v>0</v>
      </c>
      <c r="H1396">
        <v>0</v>
      </c>
      <c r="I1396">
        <v>0.41980000000000001</v>
      </c>
      <c r="J1396">
        <v>0.54100000000000004</v>
      </c>
      <c r="K1396">
        <v>0.60489999999999999</v>
      </c>
      <c r="L1396">
        <v>0.6</v>
      </c>
      <c r="M1396">
        <v>0.33329999999999999</v>
      </c>
      <c r="N1396">
        <v>0</v>
      </c>
      <c r="O1396">
        <v>1</v>
      </c>
      <c r="P1396">
        <v>0</v>
      </c>
      <c r="Q1396">
        <v>0</v>
      </c>
      <c r="R1396">
        <v>2</v>
      </c>
      <c r="S1396" s="2">
        <v>4.9537037037037041E-3</v>
      </c>
      <c r="T1396" s="2">
        <v>1.1226851851851851E-3</v>
      </c>
      <c r="U1396">
        <v>0.30509999999999998</v>
      </c>
      <c r="V1396">
        <v>0.48080000000000001</v>
      </c>
      <c r="W1396">
        <v>0.81820000000000004</v>
      </c>
      <c r="X1396">
        <v>0.63639999999999997</v>
      </c>
      <c r="Y1396">
        <v>0</v>
      </c>
      <c r="Z1396">
        <v>0.3478</v>
      </c>
      <c r="AA1396">
        <v>0.44900000000000001</v>
      </c>
      <c r="AB1396">
        <v>0.6</v>
      </c>
      <c r="AC1396">
        <v>0.85709999999999997</v>
      </c>
      <c r="AD1396">
        <v>0.5</v>
      </c>
      <c r="AE1396">
        <v>1</v>
      </c>
      <c r="AF1396" t="s">
        <v>3922</v>
      </c>
      <c r="AG1396" s="2">
        <v>3.472222222222222E-3</v>
      </c>
      <c r="AH1396" t="s">
        <v>3911</v>
      </c>
      <c r="AI1396">
        <v>3</v>
      </c>
      <c r="AJ1396" t="s">
        <v>3939</v>
      </c>
      <c r="AK1396" s="3">
        <v>41951</v>
      </c>
      <c r="AL1396" s="10">
        <f>YEAR(ufc_fights_2[[#This Row],[date]])</f>
        <v>2014</v>
      </c>
      <c r="AM1396" t="s">
        <v>4061</v>
      </c>
      <c r="AN1396">
        <v>104</v>
      </c>
      <c r="AO1396" t="s">
        <v>3913</v>
      </c>
      <c r="AP1396">
        <f>IF(ufc_fights_2[[#This Row],[winner]]="Red",ufc_fights_2[[#This Row],[r_fighter_id]],ufc_fights_2[[#This Row],[b_fighter_id]])</f>
        <v>2987</v>
      </c>
      <c r="AQ1396" t="str">
        <f>_xlfn.XLOOKUP(ufc_fights_2[[#This Row],[winnerID]],ufc_fighters[id],ufc_fighters[fighter_name],"xxx",0,1)</f>
        <v>Claudio Silva</v>
      </c>
    </row>
    <row r="1397" spans="1:43">
      <c r="A1397">
        <v>3480</v>
      </c>
      <c r="B1397">
        <v>3050</v>
      </c>
      <c r="C1397">
        <f>_xlfn.XLOOKUP(ufc_fights_2[[#This Row],[r_fighter_id]],ufc_fighters[id],ufc_fighters[year],"xxx",0,1)</f>
        <v>1978</v>
      </c>
      <c r="D1397">
        <f>_xlfn.XLOOKUP(ufc_fights_2[[#This Row],[b_fighter_id]],ufc_fighters[id],ufc_fighters[year],"Prázdné",0,1)</f>
        <v>1987</v>
      </c>
      <c r="E1397" s="10">
        <f>YEAR(ufc_fights_2[[#This Row],[date]])-ufc_fights_2[[#This Row],[r_year]]</f>
        <v>32</v>
      </c>
      <c r="F1397" s="10">
        <f>YEAR(ufc_fights_2[[#This Row],[date]])-ufc_fights_2[[#This Row],[b_year]]</f>
        <v>23</v>
      </c>
      <c r="G1397">
        <v>0</v>
      </c>
      <c r="H1397">
        <v>0</v>
      </c>
      <c r="I1397">
        <v>0.47499999999999998</v>
      </c>
      <c r="J1397">
        <v>0.26319999999999999</v>
      </c>
      <c r="K1397">
        <v>0.63849999999999996</v>
      </c>
      <c r="L1397">
        <v>0.49459999999999998</v>
      </c>
      <c r="M1397">
        <v>0.2</v>
      </c>
      <c r="N1397">
        <v>0.16669999999999999</v>
      </c>
      <c r="O1397">
        <v>1</v>
      </c>
      <c r="P1397">
        <v>2</v>
      </c>
      <c r="Q1397">
        <v>2</v>
      </c>
      <c r="R1397">
        <v>1</v>
      </c>
      <c r="S1397" s="2">
        <v>2.2916666666666667E-3</v>
      </c>
      <c r="T1397" s="2">
        <v>5.6365740740740742E-3</v>
      </c>
      <c r="U1397">
        <v>0.34429999999999999</v>
      </c>
      <c r="V1397">
        <v>0.18179999999999999</v>
      </c>
      <c r="W1397">
        <v>0.91669999999999996</v>
      </c>
      <c r="X1397">
        <v>0.85709999999999997</v>
      </c>
      <c r="Y1397">
        <v>1</v>
      </c>
      <c r="Z1397">
        <v>0.34039999999999998</v>
      </c>
      <c r="AA1397">
        <v>0.17949999999999999</v>
      </c>
      <c r="AB1397">
        <v>0.66669999999999996</v>
      </c>
      <c r="AC1397">
        <v>0.4375</v>
      </c>
      <c r="AD1397">
        <v>0.66669999999999996</v>
      </c>
      <c r="AE1397">
        <v>0.5</v>
      </c>
      <c r="AF1397" t="s">
        <v>3915</v>
      </c>
      <c r="AG1397" s="2">
        <v>3.472222222222222E-3</v>
      </c>
      <c r="AH1397" t="s">
        <v>3911</v>
      </c>
      <c r="AI1397">
        <v>3</v>
      </c>
      <c r="AJ1397" t="s">
        <v>4060</v>
      </c>
      <c r="AK1397" s="3">
        <v>40341</v>
      </c>
      <c r="AL1397" s="10">
        <f>YEAR(ufc_fights_2[[#This Row],[date]])</f>
        <v>2010</v>
      </c>
      <c r="AM1397" t="s">
        <v>4061</v>
      </c>
      <c r="AN1397">
        <v>80</v>
      </c>
      <c r="AO1397" t="s">
        <v>3913</v>
      </c>
      <c r="AP1397">
        <f>IF(ufc_fights_2[[#This Row],[winner]]="Red",ufc_fights_2[[#This Row],[r_fighter_id]],ufc_fights_2[[#This Row],[b_fighter_id]])</f>
        <v>3480</v>
      </c>
      <c r="AQ1397" t="str">
        <f>_xlfn.XLOOKUP(ufc_fights_2[[#This Row],[winnerID]],ufc_fighters[id],ufc_fighters[fighter_name],"xxx",0,1)</f>
        <v>James Wilks</v>
      </c>
    </row>
    <row r="1398" spans="1:43">
      <c r="A1398">
        <v>871</v>
      </c>
      <c r="B1398">
        <v>1083</v>
      </c>
      <c r="C1398">
        <f>_xlfn.XLOOKUP(ufc_fights_2[[#This Row],[r_fighter_id]],ufc_fighters[id],ufc_fighters[year],"xxx",0,1)</f>
        <v>1985</v>
      </c>
      <c r="D1398">
        <f>_xlfn.XLOOKUP(ufc_fights_2[[#This Row],[b_fighter_id]],ufc_fighters[id],ufc_fighters[year],"Prázdné",0,1)</f>
        <v>1991</v>
      </c>
      <c r="E1398" s="10">
        <f>YEAR(ufc_fights_2[[#This Row],[date]])-ufc_fights_2[[#This Row],[r_year]]</f>
        <v>29</v>
      </c>
      <c r="F1398" s="10">
        <f>YEAR(ufc_fights_2[[#This Row],[date]])-ufc_fights_2[[#This Row],[b_year]]</f>
        <v>23</v>
      </c>
      <c r="G1398">
        <v>0</v>
      </c>
      <c r="H1398">
        <v>0</v>
      </c>
      <c r="I1398">
        <v>0.41670000000000001</v>
      </c>
      <c r="J1398">
        <v>0.44440000000000002</v>
      </c>
      <c r="K1398">
        <v>0.44440000000000002</v>
      </c>
      <c r="L1398">
        <v>0.59179999999999999</v>
      </c>
      <c r="M1398">
        <v>1</v>
      </c>
      <c r="N1398">
        <v>0.5</v>
      </c>
      <c r="O1398">
        <v>0</v>
      </c>
      <c r="P1398">
        <v>1</v>
      </c>
      <c r="Q1398">
        <v>0</v>
      </c>
      <c r="R1398">
        <v>1</v>
      </c>
      <c r="S1398" s="2">
        <v>3.4722222222222222E-5</v>
      </c>
      <c r="T1398" s="2">
        <v>1.3425925925925925E-3</v>
      </c>
      <c r="U1398">
        <v>0.35</v>
      </c>
      <c r="V1398">
        <v>0.40620000000000001</v>
      </c>
      <c r="W1398">
        <v>0.75</v>
      </c>
      <c r="X1398">
        <v>0</v>
      </c>
      <c r="Y1398">
        <v>0.5</v>
      </c>
      <c r="Z1398">
        <v>0.38100000000000001</v>
      </c>
      <c r="AA1398">
        <v>0.3846</v>
      </c>
      <c r="AB1398">
        <v>0.66669999999999996</v>
      </c>
      <c r="AC1398">
        <v>0.5</v>
      </c>
      <c r="AD1398">
        <v>0</v>
      </c>
      <c r="AE1398">
        <v>0.625</v>
      </c>
      <c r="AF1398" t="s">
        <v>3933</v>
      </c>
      <c r="AG1398" s="2">
        <v>3.3101851851851851E-3</v>
      </c>
      <c r="AH1398" t="s">
        <v>3911</v>
      </c>
      <c r="AI1398">
        <v>3</v>
      </c>
      <c r="AJ1398" t="s">
        <v>3925</v>
      </c>
      <c r="AK1398" s="3">
        <v>41958</v>
      </c>
      <c r="AL1398" s="10">
        <f>YEAR(ufc_fights_2[[#This Row],[date]])</f>
        <v>2014</v>
      </c>
      <c r="AM1398" t="s">
        <v>4061</v>
      </c>
      <c r="AN1398">
        <v>50</v>
      </c>
      <c r="AO1398" t="s">
        <v>3918</v>
      </c>
      <c r="AP1398">
        <f>IF(ufc_fights_2[[#This Row],[winner]]="Red",ufc_fights_2[[#This Row],[r_fighter_id]],ufc_fights_2[[#This Row],[b_fighter_id]])</f>
        <v>1083</v>
      </c>
      <c r="AQ1398" t="str">
        <f>_xlfn.XLOOKUP(ufc_fights_2[[#This Row],[winnerID]],ufc_fighters[id],ufc_fighters[fighter_name],"xxx",0,1)</f>
        <v>Kelvin Gastelum</v>
      </c>
    </row>
    <row r="1399" spans="1:43">
      <c r="A1399">
        <v>2520</v>
      </c>
      <c r="B1399">
        <v>770</v>
      </c>
      <c r="C1399">
        <f>_xlfn.XLOOKUP(ufc_fights_2[[#This Row],[r_fighter_id]],ufc_fighters[id],ufc_fighters[year],"xxx",0,1)</f>
        <v>1987</v>
      </c>
      <c r="D1399">
        <f>_xlfn.XLOOKUP(ufc_fights_2[[#This Row],[b_fighter_id]],ufc_fighters[id],ufc_fighters[year],"Prázdné",0,1)</f>
        <v>1985</v>
      </c>
      <c r="E1399" s="10">
        <f>YEAR(ufc_fights_2[[#This Row],[date]])-ufc_fights_2[[#This Row],[r_year]]</f>
        <v>32</v>
      </c>
      <c r="F1399" s="10">
        <f>YEAR(ufc_fights_2[[#This Row],[date]])-ufc_fights_2[[#This Row],[b_year]]</f>
        <v>34</v>
      </c>
      <c r="G1399">
        <v>0</v>
      </c>
      <c r="H1399">
        <v>1</v>
      </c>
      <c r="I1399">
        <v>0.51880000000000004</v>
      </c>
      <c r="J1399">
        <v>0.56720000000000004</v>
      </c>
      <c r="K1399">
        <v>0.56210000000000004</v>
      </c>
      <c r="L1399">
        <v>0.66990000000000005</v>
      </c>
      <c r="M1399">
        <v>0</v>
      </c>
      <c r="N1399">
        <v>1</v>
      </c>
      <c r="O1399">
        <v>1</v>
      </c>
      <c r="P1399">
        <v>0</v>
      </c>
      <c r="Q1399">
        <v>2</v>
      </c>
      <c r="R1399">
        <v>1</v>
      </c>
      <c r="S1399" s="2">
        <v>1.261574074074074E-3</v>
      </c>
      <c r="T1399" s="2">
        <v>4.1435185185185186E-3</v>
      </c>
      <c r="U1399">
        <v>0.48649999999999999</v>
      </c>
      <c r="V1399">
        <v>0.54649999999999999</v>
      </c>
      <c r="W1399">
        <v>0.83330000000000004</v>
      </c>
      <c r="X1399">
        <v>0.5</v>
      </c>
      <c r="Y1399">
        <v>0.66669999999999996</v>
      </c>
      <c r="Z1399">
        <v>0.45100000000000001</v>
      </c>
      <c r="AA1399">
        <v>0.46789999999999998</v>
      </c>
      <c r="AB1399">
        <v>0.74070000000000003</v>
      </c>
      <c r="AC1399">
        <v>0.6825</v>
      </c>
      <c r="AD1399">
        <v>0.75</v>
      </c>
      <c r="AE1399">
        <v>0.68969999999999998</v>
      </c>
      <c r="AF1399" t="s">
        <v>3915</v>
      </c>
      <c r="AG1399" s="2">
        <v>3.472222222222222E-3</v>
      </c>
      <c r="AH1399" t="s">
        <v>3911</v>
      </c>
      <c r="AI1399">
        <v>3</v>
      </c>
      <c r="AJ1399" t="s">
        <v>3932</v>
      </c>
      <c r="AK1399" s="3">
        <v>43694</v>
      </c>
      <c r="AL1399" s="10">
        <f>YEAR(ufc_fights_2[[#This Row],[date]])</f>
        <v>2019</v>
      </c>
      <c r="AM1399" t="s">
        <v>4061</v>
      </c>
      <c r="AN1399">
        <v>63</v>
      </c>
      <c r="AO1399" t="s">
        <v>3918</v>
      </c>
      <c r="AP1399">
        <f>IF(ufc_fights_2[[#This Row],[winner]]="Red",ufc_fights_2[[#This Row],[r_fighter_id]],ufc_fights_2[[#This Row],[b_fighter_id]])</f>
        <v>770</v>
      </c>
      <c r="AQ1399" t="str">
        <f>_xlfn.XLOOKUP(ufc_fights_2[[#This Row],[winnerID]],ufc_fighters[id],ufc_fighters[fighter_name],"xxx",0,1)</f>
        <v>Nate Diaz</v>
      </c>
    </row>
    <row r="1400" spans="1:43">
      <c r="A1400">
        <v>2987</v>
      </c>
      <c r="B1400">
        <v>3193</v>
      </c>
      <c r="C1400">
        <f>_xlfn.XLOOKUP(ufc_fights_2[[#This Row],[r_fighter_id]],ufc_fighters[id],ufc_fighters[year],"xxx",0,1)</f>
        <v>1982</v>
      </c>
      <c r="D1400">
        <f>_xlfn.XLOOKUP(ufc_fights_2[[#This Row],[b_fighter_id]],ufc_fighters[id],ufc_fighters[year],"Prázdné",0,1)</f>
        <v>1981</v>
      </c>
      <c r="E1400" s="10">
        <f>YEAR(ufc_fights_2[[#This Row],[date]])-ufc_fights_2[[#This Row],[r_year]]</f>
        <v>36</v>
      </c>
      <c r="F1400" s="10">
        <f>YEAR(ufc_fights_2[[#This Row],[date]])-ufc_fights_2[[#This Row],[b_year]]</f>
        <v>37</v>
      </c>
      <c r="G1400">
        <v>0</v>
      </c>
      <c r="H1400">
        <v>0</v>
      </c>
      <c r="I1400">
        <v>0.46150000000000002</v>
      </c>
      <c r="J1400">
        <v>0.5</v>
      </c>
      <c r="K1400">
        <v>0.49020000000000002</v>
      </c>
      <c r="L1400">
        <v>0.5</v>
      </c>
      <c r="M1400">
        <v>0.33329999999999999</v>
      </c>
      <c r="N1400">
        <v>0.5</v>
      </c>
      <c r="O1400">
        <v>1</v>
      </c>
      <c r="P1400">
        <v>0</v>
      </c>
      <c r="Q1400">
        <v>0</v>
      </c>
      <c r="R1400">
        <v>0</v>
      </c>
      <c r="S1400" s="2">
        <v>1.25E-3</v>
      </c>
      <c r="T1400" s="2">
        <v>1.273148148148148E-4</v>
      </c>
      <c r="U1400">
        <v>0.40739999999999998</v>
      </c>
      <c r="V1400">
        <v>0.16669999999999999</v>
      </c>
      <c r="W1400">
        <v>0.66669999999999996</v>
      </c>
      <c r="X1400">
        <v>0.33329999999999999</v>
      </c>
      <c r="Y1400">
        <v>1</v>
      </c>
      <c r="Z1400">
        <v>0.375</v>
      </c>
      <c r="AA1400">
        <v>0.44440000000000002</v>
      </c>
      <c r="AB1400">
        <v>0.75</v>
      </c>
      <c r="AC1400">
        <v>0.66669999999999996</v>
      </c>
      <c r="AD1400">
        <v>0.47370000000000001</v>
      </c>
      <c r="AE1400">
        <v>0</v>
      </c>
      <c r="AF1400" t="s">
        <v>3933</v>
      </c>
      <c r="AG1400" s="2">
        <v>3.1365740740740742E-3</v>
      </c>
      <c r="AH1400" t="s">
        <v>3911</v>
      </c>
      <c r="AI1400">
        <v>3</v>
      </c>
      <c r="AJ1400" t="s">
        <v>4007</v>
      </c>
      <c r="AK1400" s="3">
        <v>43247</v>
      </c>
      <c r="AL1400" s="10">
        <f>YEAR(ufc_fights_2[[#This Row],[date]])</f>
        <v>2018</v>
      </c>
      <c r="AM1400" t="s">
        <v>4061</v>
      </c>
      <c r="AN1400">
        <v>99</v>
      </c>
      <c r="AO1400" t="s">
        <v>3913</v>
      </c>
      <c r="AP1400">
        <f>IF(ufc_fights_2[[#This Row],[winner]]="Red",ufc_fights_2[[#This Row],[r_fighter_id]],ufc_fights_2[[#This Row],[b_fighter_id]])</f>
        <v>2987</v>
      </c>
      <c r="AQ1400" t="str">
        <f>_xlfn.XLOOKUP(ufc_fights_2[[#This Row],[winnerID]],ufc_fighters[id],ufc_fighters[fighter_name],"xxx",0,1)</f>
        <v>Claudio Silva</v>
      </c>
    </row>
    <row r="1401" spans="1:43">
      <c r="A1401">
        <v>1319</v>
      </c>
      <c r="B1401">
        <v>1083</v>
      </c>
      <c r="C1401">
        <f>_xlfn.XLOOKUP(ufc_fights_2[[#This Row],[r_fighter_id]],ufc_fighters[id],ufc_fighters[year],"xxx",0,1)</f>
        <v>1983</v>
      </c>
      <c r="D1401">
        <f>_xlfn.XLOOKUP(ufc_fights_2[[#This Row],[b_fighter_id]],ufc_fighters[id],ufc_fighters[year],"Prázdné",0,1)</f>
        <v>1991</v>
      </c>
      <c r="E1401" s="10">
        <f>YEAR(ufc_fights_2[[#This Row],[date]])-ufc_fights_2[[#This Row],[r_year]]</f>
        <v>33</v>
      </c>
      <c r="F1401" s="10">
        <f>YEAR(ufc_fights_2[[#This Row],[date]])-ufc_fights_2[[#This Row],[b_year]]</f>
        <v>25</v>
      </c>
      <c r="G1401">
        <v>0</v>
      </c>
      <c r="H1401">
        <v>0</v>
      </c>
      <c r="I1401">
        <v>0.44590000000000002</v>
      </c>
      <c r="J1401">
        <v>0.498</v>
      </c>
      <c r="K1401">
        <v>0.50849999999999995</v>
      </c>
      <c r="L1401">
        <v>0.51739999999999997</v>
      </c>
      <c r="M1401">
        <v>0.2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1.4930555555555556E-3</v>
      </c>
      <c r="T1401" s="2">
        <v>2.4305555555555555E-4</v>
      </c>
      <c r="U1401">
        <v>0.38059999999999999</v>
      </c>
      <c r="V1401">
        <v>0.42180000000000001</v>
      </c>
      <c r="W1401">
        <v>0.71430000000000005</v>
      </c>
      <c r="X1401">
        <v>0.875</v>
      </c>
      <c r="Y1401">
        <v>1</v>
      </c>
      <c r="Z1401">
        <v>0.42959999999999998</v>
      </c>
      <c r="AA1401">
        <v>0.48509999999999998</v>
      </c>
      <c r="AB1401">
        <v>0.54549999999999998</v>
      </c>
      <c r="AC1401">
        <v>0.71430000000000005</v>
      </c>
      <c r="AD1401">
        <v>0</v>
      </c>
      <c r="AE1401">
        <v>0</v>
      </c>
      <c r="AF1401" t="s">
        <v>3915</v>
      </c>
      <c r="AG1401" s="2">
        <v>3.472222222222222E-3</v>
      </c>
      <c r="AH1401" t="s">
        <v>3911</v>
      </c>
      <c r="AI1401">
        <v>3</v>
      </c>
      <c r="AJ1401" t="s">
        <v>3928</v>
      </c>
      <c r="AK1401" s="3">
        <v>42560</v>
      </c>
      <c r="AL1401" s="10">
        <f>YEAR(ufc_fights_2[[#This Row],[date]])</f>
        <v>2016</v>
      </c>
      <c r="AM1401" t="s">
        <v>4061</v>
      </c>
      <c r="AN1401">
        <v>1</v>
      </c>
      <c r="AO1401" t="s">
        <v>3918</v>
      </c>
      <c r="AP1401">
        <f>IF(ufc_fights_2[[#This Row],[winner]]="Red",ufc_fights_2[[#This Row],[r_fighter_id]],ufc_fights_2[[#This Row],[b_fighter_id]])</f>
        <v>1083</v>
      </c>
      <c r="AQ1401" t="str">
        <f>_xlfn.XLOOKUP(ufc_fights_2[[#This Row],[winnerID]],ufc_fighters[id],ufc_fighters[fighter_name],"xxx",0,1)</f>
        <v>Kelvin Gastelum</v>
      </c>
    </row>
    <row r="1402" spans="1:43">
      <c r="A1402">
        <v>1648</v>
      </c>
      <c r="B1402">
        <v>641</v>
      </c>
      <c r="C1402">
        <f>_xlfn.XLOOKUP(ufc_fights_2[[#This Row],[r_fighter_id]],ufc_fighters[id],ufc_fighters[year],"xxx",0,1)</f>
        <v>1981</v>
      </c>
      <c r="D1402">
        <f>_xlfn.XLOOKUP(ufc_fights_2[[#This Row],[b_fighter_id]],ufc_fighters[id],ufc_fighters[year],"Prázdné",0,1)</f>
        <v>1988</v>
      </c>
      <c r="E1402" s="10">
        <f>YEAR(ufc_fights_2[[#This Row],[date]])-ufc_fights_2[[#This Row],[r_year]]</f>
        <v>36</v>
      </c>
      <c r="F1402" s="10">
        <f>YEAR(ufc_fights_2[[#This Row],[date]])-ufc_fights_2[[#This Row],[b_year]]</f>
        <v>29</v>
      </c>
      <c r="G1402">
        <v>0</v>
      </c>
      <c r="H1402">
        <v>0</v>
      </c>
      <c r="I1402">
        <v>0.35189999999999999</v>
      </c>
      <c r="J1402">
        <v>0.4476</v>
      </c>
      <c r="K1402">
        <v>0.62749999999999995</v>
      </c>
      <c r="L1402">
        <v>0.59740000000000004</v>
      </c>
      <c r="M1402">
        <v>0.5</v>
      </c>
      <c r="N1402">
        <v>0.5333</v>
      </c>
      <c r="O1402">
        <v>0</v>
      </c>
      <c r="P1402">
        <v>0</v>
      </c>
      <c r="Q1402">
        <v>0</v>
      </c>
      <c r="R1402">
        <v>0</v>
      </c>
      <c r="S1402" s="2">
        <v>7.8703703703703705E-4</v>
      </c>
      <c r="T1402" s="2">
        <v>7.060185185185185E-3</v>
      </c>
      <c r="U1402">
        <v>0.32</v>
      </c>
      <c r="V1402">
        <v>0.30509999999999998</v>
      </c>
      <c r="W1402">
        <v>1</v>
      </c>
      <c r="X1402">
        <v>0.5</v>
      </c>
      <c r="Y1402">
        <v>0.73909999999999998</v>
      </c>
      <c r="Z1402">
        <v>0.3</v>
      </c>
      <c r="AA1402">
        <v>0.39129999999999998</v>
      </c>
      <c r="AB1402">
        <v>1</v>
      </c>
      <c r="AC1402">
        <v>0.52939999999999998</v>
      </c>
      <c r="AD1402">
        <v>1</v>
      </c>
      <c r="AE1402">
        <v>1</v>
      </c>
      <c r="AF1402" t="s">
        <v>3915</v>
      </c>
      <c r="AG1402" s="2">
        <v>3.472222222222222E-3</v>
      </c>
      <c r="AH1402" t="s">
        <v>3911</v>
      </c>
      <c r="AI1402">
        <v>3</v>
      </c>
      <c r="AJ1402" t="s">
        <v>3945</v>
      </c>
      <c r="AK1402" s="3">
        <v>42903</v>
      </c>
      <c r="AL1402" s="10">
        <f>YEAR(ufc_fights_2[[#This Row],[date]])</f>
        <v>2017</v>
      </c>
      <c r="AM1402" t="s">
        <v>4061</v>
      </c>
      <c r="AN1402">
        <v>57</v>
      </c>
      <c r="AO1402" t="s">
        <v>3918</v>
      </c>
      <c r="AP1402">
        <f>IF(ufc_fights_2[[#This Row],[winner]]="Red",ufc_fights_2[[#This Row],[r_fighter_id]],ufc_fights_2[[#This Row],[b_fighter_id]])</f>
        <v>641</v>
      </c>
      <c r="AQ1402" t="str">
        <f>_xlfn.XLOOKUP(ufc_fights_2[[#This Row],[winnerID]],ufc_fighters[id],ufc_fighters[fighter_name],"xxx",0,1)</f>
        <v>Colby Covington</v>
      </c>
    </row>
    <row r="1403" spans="1:43">
      <c r="A1403">
        <v>770</v>
      </c>
      <c r="B1403">
        <v>706</v>
      </c>
      <c r="C1403">
        <f>_xlfn.XLOOKUP(ufc_fights_2[[#This Row],[r_fighter_id]],ufc_fighters[id],ufc_fighters[year],"xxx",0,1)</f>
        <v>1985</v>
      </c>
      <c r="D1403">
        <f>_xlfn.XLOOKUP(ufc_fights_2[[#This Row],[b_fighter_id]],ufc_fighters[id],ufc_fighters[year],"Prázdné",0,1)</f>
        <v>1973</v>
      </c>
      <c r="E1403" s="10">
        <f>YEAR(ufc_fights_2[[#This Row],[date]])-ufc_fights_2[[#This Row],[r_year]]</f>
        <v>25</v>
      </c>
      <c r="F1403" s="10">
        <f>YEAR(ufc_fights_2[[#This Row],[date]])-ufc_fights_2[[#This Row],[b_year]]</f>
        <v>37</v>
      </c>
      <c r="G1403">
        <v>0</v>
      </c>
      <c r="H1403">
        <v>1</v>
      </c>
      <c r="I1403">
        <v>0.28660000000000002</v>
      </c>
      <c r="J1403">
        <v>0.25619999999999998</v>
      </c>
      <c r="K1403">
        <v>0.34079999999999999</v>
      </c>
      <c r="L1403">
        <v>0.28639999999999999</v>
      </c>
      <c r="M1403">
        <v>0.2</v>
      </c>
      <c r="N1403">
        <v>1</v>
      </c>
      <c r="O1403">
        <v>1</v>
      </c>
      <c r="P1403">
        <v>0</v>
      </c>
      <c r="Q1403">
        <v>1</v>
      </c>
      <c r="R1403">
        <v>0</v>
      </c>
      <c r="S1403" s="2">
        <v>1.6666666666666668E-3</v>
      </c>
      <c r="T1403" s="2">
        <v>1.3888888888888889E-4</v>
      </c>
      <c r="U1403">
        <v>0.25330000000000003</v>
      </c>
      <c r="V1403">
        <v>0.19889999999999999</v>
      </c>
      <c r="W1403">
        <v>0.5625</v>
      </c>
      <c r="X1403">
        <v>0.75</v>
      </c>
      <c r="Y1403">
        <v>0.91669999999999996</v>
      </c>
      <c r="Z1403">
        <v>0.27510000000000001</v>
      </c>
      <c r="AA1403">
        <v>0.23680000000000001</v>
      </c>
      <c r="AB1403">
        <v>0.4375</v>
      </c>
      <c r="AC1403">
        <v>0.66669999999999996</v>
      </c>
      <c r="AD1403">
        <v>0.66669999999999996</v>
      </c>
      <c r="AE1403">
        <v>0.25</v>
      </c>
      <c r="AF1403" t="s">
        <v>3933</v>
      </c>
      <c r="AG1403" s="2">
        <v>2.8009259259259259E-3</v>
      </c>
      <c r="AH1403" t="s">
        <v>3911</v>
      </c>
      <c r="AI1403">
        <v>3</v>
      </c>
      <c r="AJ1403" t="s">
        <v>3949</v>
      </c>
      <c r="AK1403" s="3">
        <v>40418</v>
      </c>
      <c r="AL1403" s="10">
        <f>YEAR(ufc_fights_2[[#This Row],[date]])</f>
        <v>2010</v>
      </c>
      <c r="AM1403" t="s">
        <v>4061</v>
      </c>
      <c r="AN1403">
        <v>61</v>
      </c>
      <c r="AO1403" t="s">
        <v>3913</v>
      </c>
      <c r="AP1403">
        <f>IF(ufc_fights_2[[#This Row],[winner]]="Red",ufc_fights_2[[#This Row],[r_fighter_id]],ufc_fights_2[[#This Row],[b_fighter_id]])</f>
        <v>770</v>
      </c>
      <c r="AQ1403" t="str">
        <f>_xlfn.XLOOKUP(ufc_fights_2[[#This Row],[winnerID]],ufc_fighters[id],ufc_fighters[fighter_name],"xxx",0,1)</f>
        <v>Nate Diaz</v>
      </c>
    </row>
    <row r="1404" spans="1:43">
      <c r="A1404">
        <v>2331</v>
      </c>
      <c r="B1404">
        <v>2200</v>
      </c>
      <c r="C1404">
        <f>_xlfn.XLOOKUP(ufc_fights_2[[#This Row],[r_fighter_id]],ufc_fighters[id],ufc_fighters[year],"xxx",0,1)</f>
        <v>1980</v>
      </c>
      <c r="D1404">
        <f>_xlfn.XLOOKUP(ufc_fights_2[[#This Row],[b_fighter_id]],ufc_fighters[id],ufc_fighters[year],"Prázdné",0,1)</f>
        <v>1990</v>
      </c>
      <c r="E1404" s="10">
        <f>YEAR(ufc_fights_2[[#This Row],[date]])-ufc_fights_2[[#This Row],[r_year]]</f>
        <v>36</v>
      </c>
      <c r="F1404" s="10">
        <f>YEAR(ufc_fights_2[[#This Row],[date]])-ufc_fights_2[[#This Row],[b_year]]</f>
        <v>26</v>
      </c>
      <c r="G1404">
        <v>0</v>
      </c>
      <c r="H1404">
        <v>0</v>
      </c>
      <c r="I1404">
        <v>0.44030000000000002</v>
      </c>
      <c r="J1404">
        <v>0.34399999999999997</v>
      </c>
      <c r="K1404">
        <v>0.50970000000000004</v>
      </c>
      <c r="L1404">
        <v>0.48799999999999999</v>
      </c>
      <c r="M1404">
        <v>0.33329999999999999</v>
      </c>
      <c r="N1404">
        <v>0</v>
      </c>
      <c r="O1404">
        <v>0</v>
      </c>
      <c r="P1404">
        <v>1</v>
      </c>
      <c r="Q1404">
        <v>0</v>
      </c>
      <c r="R1404">
        <v>0</v>
      </c>
      <c r="S1404" s="2">
        <v>2.1990740740740742E-3</v>
      </c>
      <c r="T1404" s="2">
        <v>7.6388888888888893E-4</v>
      </c>
      <c r="U1404">
        <v>0.30769999999999997</v>
      </c>
      <c r="V1404">
        <v>0.30909999999999999</v>
      </c>
      <c r="W1404">
        <v>0.58819999999999995</v>
      </c>
      <c r="X1404">
        <v>0.68179999999999996</v>
      </c>
      <c r="Y1404">
        <v>0.5</v>
      </c>
      <c r="Z1404">
        <v>0.41510000000000002</v>
      </c>
      <c r="AA1404">
        <v>0.3211</v>
      </c>
      <c r="AB1404">
        <v>0.2727</v>
      </c>
      <c r="AC1404">
        <v>0.36359999999999998</v>
      </c>
      <c r="AD1404">
        <v>0.70589999999999997</v>
      </c>
      <c r="AE1404">
        <v>0.8</v>
      </c>
      <c r="AF1404" t="s">
        <v>3922</v>
      </c>
      <c r="AG1404" s="2">
        <v>3.472222222222222E-3</v>
      </c>
      <c r="AH1404" t="s">
        <v>3911</v>
      </c>
      <c r="AI1404">
        <v>3</v>
      </c>
      <c r="AJ1404" t="s">
        <v>3925</v>
      </c>
      <c r="AK1404" s="3">
        <v>42371</v>
      </c>
      <c r="AL1404" s="10">
        <f>YEAR(ufc_fights_2[[#This Row],[date]])</f>
        <v>2016</v>
      </c>
      <c r="AM1404" t="s">
        <v>4061</v>
      </c>
      <c r="AN1404">
        <v>1</v>
      </c>
      <c r="AO1404" t="s">
        <v>3918</v>
      </c>
      <c r="AP1404">
        <f>IF(ufc_fights_2[[#This Row],[winner]]="Red",ufc_fights_2[[#This Row],[r_fighter_id]],ufc_fights_2[[#This Row],[b_fighter_id]])</f>
        <v>2200</v>
      </c>
      <c r="AQ1404" t="str">
        <f>_xlfn.XLOOKUP(ufc_fights_2[[#This Row],[winnerID]],ufc_fighters[id],ufc_fighters[fighter_name],"xxx",0,1)</f>
        <v>Alex Morono</v>
      </c>
    </row>
    <row r="1405" spans="1:43">
      <c r="A1405">
        <v>1409</v>
      </c>
      <c r="B1405">
        <v>184</v>
      </c>
      <c r="C1405">
        <f>_xlfn.XLOOKUP(ufc_fights_2[[#This Row],[r_fighter_id]],ufc_fighters[id],ufc_fighters[year],"xxx",0,1)</f>
        <v>1983</v>
      </c>
      <c r="D1405">
        <f>_xlfn.XLOOKUP(ufc_fights_2[[#This Row],[b_fighter_id]],ufc_fighters[id],ufc_fighters[year],"Prázdné",0,1)</f>
        <v>1984</v>
      </c>
      <c r="E1405" s="10">
        <f>YEAR(ufc_fights_2[[#This Row],[date]])-ufc_fights_2[[#This Row],[r_year]]</f>
        <v>30</v>
      </c>
      <c r="F1405" s="10">
        <f>YEAR(ufc_fights_2[[#This Row],[date]])-ufc_fights_2[[#This Row],[b_year]]</f>
        <v>29</v>
      </c>
      <c r="G1405">
        <v>0</v>
      </c>
      <c r="H1405">
        <v>0</v>
      </c>
      <c r="I1405">
        <v>0.52810000000000001</v>
      </c>
      <c r="J1405">
        <v>0.36670000000000003</v>
      </c>
      <c r="K1405">
        <v>0.70440000000000003</v>
      </c>
      <c r="L1405">
        <v>0.51229999999999998</v>
      </c>
      <c r="M1405">
        <v>0.2</v>
      </c>
      <c r="N1405">
        <v>0.5</v>
      </c>
      <c r="O1405">
        <v>0</v>
      </c>
      <c r="P1405">
        <v>0</v>
      </c>
      <c r="Q1405">
        <v>0</v>
      </c>
      <c r="R1405">
        <v>0</v>
      </c>
      <c r="S1405" s="2">
        <v>4.0625000000000001E-3</v>
      </c>
      <c r="T1405" s="2">
        <v>1.3194444444444445E-3</v>
      </c>
      <c r="U1405">
        <v>0.43080000000000002</v>
      </c>
      <c r="V1405">
        <v>0.253</v>
      </c>
      <c r="W1405">
        <v>0.66669999999999996</v>
      </c>
      <c r="X1405">
        <v>1</v>
      </c>
      <c r="Y1405">
        <v>0.5</v>
      </c>
      <c r="Z1405">
        <v>0.47370000000000001</v>
      </c>
      <c r="AA1405">
        <v>0.26190000000000002</v>
      </c>
      <c r="AB1405">
        <v>0.52380000000000004</v>
      </c>
      <c r="AC1405">
        <v>0.61109999999999998</v>
      </c>
      <c r="AD1405">
        <v>0.77780000000000005</v>
      </c>
      <c r="AE1405">
        <v>0</v>
      </c>
      <c r="AF1405" t="s">
        <v>3915</v>
      </c>
      <c r="AG1405" s="2">
        <v>3.472222222222222E-3</v>
      </c>
      <c r="AH1405" t="s">
        <v>3911</v>
      </c>
      <c r="AI1405">
        <v>3</v>
      </c>
      <c r="AJ1405" t="s">
        <v>3967</v>
      </c>
      <c r="AK1405" s="3">
        <v>41636</v>
      </c>
      <c r="AL1405" s="10">
        <f>YEAR(ufc_fights_2[[#This Row],[date]])</f>
        <v>2013</v>
      </c>
      <c r="AM1405" t="s">
        <v>4061</v>
      </c>
      <c r="AN1405">
        <v>1</v>
      </c>
      <c r="AO1405" t="s">
        <v>3913</v>
      </c>
      <c r="AP1405">
        <f>IF(ufc_fights_2[[#This Row],[winner]]="Red",ufc_fights_2[[#This Row],[r_fighter_id]],ufc_fights_2[[#This Row],[b_fighter_id]])</f>
        <v>1409</v>
      </c>
      <c r="AQ1405" t="str">
        <f>_xlfn.XLOOKUP(ufc_fights_2[[#This Row],[winnerID]],ufc_fighters[id],ufc_fighters[fighter_name],"xxx",0,1)</f>
        <v>John Howard</v>
      </c>
    </row>
    <row r="1406" spans="1:43">
      <c r="A1406">
        <v>2200</v>
      </c>
      <c r="B1406">
        <v>2046</v>
      </c>
      <c r="C1406">
        <f>_xlfn.XLOOKUP(ufc_fights_2[[#This Row],[r_fighter_id]],ufc_fighters[id],ufc_fighters[year],"xxx",0,1)</f>
        <v>1990</v>
      </c>
      <c r="D1406">
        <f>_xlfn.XLOOKUP(ufc_fights_2[[#This Row],[b_fighter_id]],ufc_fighters[id],ufc_fighters[year],"Prázdné",0,1)</f>
        <v>1995</v>
      </c>
      <c r="E1406" s="10">
        <f>YEAR(ufc_fights_2[[#This Row],[date]])-ufc_fights_2[[#This Row],[r_year]]</f>
        <v>30</v>
      </c>
      <c r="F1406" s="10">
        <f>YEAR(ufc_fights_2[[#This Row],[date]])-ufc_fights_2[[#This Row],[b_year]]</f>
        <v>25</v>
      </c>
      <c r="G1406">
        <v>0</v>
      </c>
      <c r="H1406">
        <v>0</v>
      </c>
      <c r="I1406">
        <v>0.54830000000000001</v>
      </c>
      <c r="J1406">
        <v>0.53910000000000002</v>
      </c>
      <c r="K1406">
        <v>0.57779999999999998</v>
      </c>
      <c r="L1406">
        <v>0.54959999999999998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1.7824074074074075E-3</v>
      </c>
      <c r="T1406" s="2">
        <v>1.3888888888888889E-4</v>
      </c>
      <c r="U1406">
        <v>0.51049999999999995</v>
      </c>
      <c r="V1406">
        <v>0.45250000000000001</v>
      </c>
      <c r="W1406">
        <v>0.80769999999999997</v>
      </c>
      <c r="X1406">
        <v>1</v>
      </c>
      <c r="Y1406">
        <v>0.77780000000000005</v>
      </c>
      <c r="Z1406">
        <v>0.51790000000000003</v>
      </c>
      <c r="AA1406">
        <v>0.53180000000000005</v>
      </c>
      <c r="AB1406">
        <v>0.75860000000000005</v>
      </c>
      <c r="AC1406">
        <v>0.66669999999999996</v>
      </c>
      <c r="AD1406">
        <v>0.75</v>
      </c>
      <c r="AE1406">
        <v>1</v>
      </c>
      <c r="AF1406" t="s">
        <v>3915</v>
      </c>
      <c r="AG1406" s="2">
        <v>3.472222222222222E-3</v>
      </c>
      <c r="AH1406" t="s">
        <v>3911</v>
      </c>
      <c r="AI1406">
        <v>3</v>
      </c>
      <c r="AJ1406" t="s">
        <v>3924</v>
      </c>
      <c r="AK1406" s="3">
        <v>44149</v>
      </c>
      <c r="AL1406" s="10">
        <f>YEAR(ufc_fights_2[[#This Row],[date]])</f>
        <v>2020</v>
      </c>
      <c r="AM1406" t="s">
        <v>4061</v>
      </c>
      <c r="AN1406">
        <v>1</v>
      </c>
      <c r="AO1406" t="s">
        <v>3913</v>
      </c>
      <c r="AP1406">
        <f>IF(ufc_fights_2[[#This Row],[winner]]="Red",ufc_fights_2[[#This Row],[r_fighter_id]],ufc_fights_2[[#This Row],[b_fighter_id]])</f>
        <v>2200</v>
      </c>
      <c r="AQ1406" t="str">
        <f>_xlfn.XLOOKUP(ufc_fights_2[[#This Row],[winnerID]],ufc_fighters[id],ufc_fighters[fighter_name],"xxx",0,1)</f>
        <v>Alex Morono</v>
      </c>
    </row>
    <row r="1407" spans="1:43">
      <c r="A1407">
        <v>1199</v>
      </c>
      <c r="B1407">
        <v>2200</v>
      </c>
      <c r="C1407">
        <f>_xlfn.XLOOKUP(ufc_fights_2[[#This Row],[r_fighter_id]],ufc_fighters[id],ufc_fighters[year],"xxx",0,1)</f>
        <v>1985</v>
      </c>
      <c r="D1407">
        <f>_xlfn.XLOOKUP(ufc_fights_2[[#This Row],[b_fighter_id]],ufc_fighters[id],ufc_fighters[year],"Prázdné",0,1)</f>
        <v>1990</v>
      </c>
      <c r="E1407" s="10">
        <f>YEAR(ufc_fights_2[[#This Row],[date]])-ufc_fights_2[[#This Row],[r_year]]</f>
        <v>34</v>
      </c>
      <c r="F1407" s="10">
        <f>YEAR(ufc_fights_2[[#This Row],[date]])-ufc_fights_2[[#This Row],[b_year]]</f>
        <v>29</v>
      </c>
      <c r="G1407">
        <v>0</v>
      </c>
      <c r="H1407">
        <v>1</v>
      </c>
      <c r="I1407">
        <v>0.45179999999999998</v>
      </c>
      <c r="J1407">
        <v>0.31759999999999999</v>
      </c>
      <c r="K1407">
        <v>0.49740000000000001</v>
      </c>
      <c r="L1407">
        <v>0.33329999999999999</v>
      </c>
      <c r="M1407">
        <v>0.8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1.7939814814814815E-3</v>
      </c>
      <c r="T1407" s="2">
        <v>3.0092592592592595E-4</v>
      </c>
      <c r="U1407">
        <v>0.32169999999999999</v>
      </c>
      <c r="V1407">
        <v>0.26200000000000001</v>
      </c>
      <c r="W1407">
        <v>0.73329999999999995</v>
      </c>
      <c r="X1407">
        <v>0.83330000000000004</v>
      </c>
      <c r="Y1407">
        <v>0.90910000000000002</v>
      </c>
      <c r="Z1407">
        <v>0.44230000000000003</v>
      </c>
      <c r="AA1407">
        <v>0.28689999999999999</v>
      </c>
      <c r="AB1407">
        <v>0.55559999999999998</v>
      </c>
      <c r="AC1407">
        <v>0.75</v>
      </c>
      <c r="AD1407">
        <v>1</v>
      </c>
      <c r="AE1407">
        <v>0.5</v>
      </c>
      <c r="AF1407" t="s">
        <v>3915</v>
      </c>
      <c r="AG1407" s="2">
        <v>3.472222222222222E-3</v>
      </c>
      <c r="AH1407" t="s">
        <v>3911</v>
      </c>
      <c r="AI1407">
        <v>3</v>
      </c>
      <c r="AJ1407" t="s">
        <v>3914</v>
      </c>
      <c r="AK1407" s="3">
        <v>43750</v>
      </c>
      <c r="AL1407" s="10">
        <f>YEAR(ufc_fights_2[[#This Row],[date]])</f>
        <v>2019</v>
      </c>
      <c r="AM1407" t="s">
        <v>4061</v>
      </c>
      <c r="AN1407">
        <v>10</v>
      </c>
      <c r="AO1407" t="s">
        <v>3918</v>
      </c>
      <c r="AP1407">
        <f>IF(ufc_fights_2[[#This Row],[winner]]="Red",ufc_fights_2[[#This Row],[r_fighter_id]],ufc_fights_2[[#This Row],[b_fighter_id]])</f>
        <v>2200</v>
      </c>
      <c r="AQ1407" t="str">
        <f>_xlfn.XLOOKUP(ufc_fights_2[[#This Row],[winnerID]],ufc_fighters[id],ufc_fighters[fighter_name],"xxx",0,1)</f>
        <v>Alex Morono</v>
      </c>
    </row>
    <row r="1408" spans="1:43">
      <c r="A1408">
        <v>1409</v>
      </c>
      <c r="B1408">
        <v>1251</v>
      </c>
      <c r="C1408">
        <f>_xlfn.XLOOKUP(ufc_fights_2[[#This Row],[r_fighter_id]],ufc_fighters[id],ufc_fighters[year],"xxx",0,1)</f>
        <v>1983</v>
      </c>
      <c r="D1408">
        <f>_xlfn.XLOOKUP(ufc_fights_2[[#This Row],[b_fighter_id]],ufc_fighters[id],ufc_fighters[year],"Prázdné",0,1)</f>
        <v>1975</v>
      </c>
      <c r="E1408" s="10">
        <f>YEAR(ufc_fights_2[[#This Row],[date]])-ufc_fights_2[[#This Row],[r_year]]</f>
        <v>26</v>
      </c>
      <c r="F1408" s="10">
        <f>YEAR(ufc_fights_2[[#This Row],[date]])-ufc_fights_2[[#This Row],[b_year]]</f>
        <v>34</v>
      </c>
      <c r="G1408">
        <v>1</v>
      </c>
      <c r="H1408">
        <v>0</v>
      </c>
      <c r="I1408">
        <v>0.63639999999999997</v>
      </c>
      <c r="J1408">
        <v>0.33329999999999999</v>
      </c>
      <c r="K1408">
        <v>0.79310000000000003</v>
      </c>
      <c r="L1408">
        <v>0.6714</v>
      </c>
      <c r="M1408">
        <v>0.66669999999999996</v>
      </c>
      <c r="N1408">
        <v>0.5</v>
      </c>
      <c r="O1408">
        <v>0</v>
      </c>
      <c r="P1408">
        <v>2</v>
      </c>
      <c r="Q1408">
        <v>0</v>
      </c>
      <c r="R1408">
        <v>2</v>
      </c>
      <c r="S1408" s="2">
        <v>2.476851851851852E-3</v>
      </c>
      <c r="T1408" s="2">
        <v>6.3657407407407404E-3</v>
      </c>
      <c r="U1408">
        <v>0.5</v>
      </c>
      <c r="V1408">
        <v>0.1429</v>
      </c>
      <c r="W1408">
        <v>1</v>
      </c>
      <c r="X1408">
        <v>0.75</v>
      </c>
      <c r="Y1408">
        <v>0</v>
      </c>
      <c r="Z1408">
        <v>0.63639999999999997</v>
      </c>
      <c r="AA1408">
        <v>7.1400000000000005E-2</v>
      </c>
      <c r="AB1408">
        <v>0</v>
      </c>
      <c r="AC1408">
        <v>1</v>
      </c>
      <c r="AD1408">
        <v>0.7</v>
      </c>
      <c r="AE1408">
        <v>0.66669999999999996</v>
      </c>
      <c r="AF1408" t="s">
        <v>3910</v>
      </c>
      <c r="AG1408" s="2">
        <v>3.414351851851852E-3</v>
      </c>
      <c r="AH1408" t="s">
        <v>3911</v>
      </c>
      <c r="AI1408">
        <v>3</v>
      </c>
      <c r="AJ1408" t="s">
        <v>3974</v>
      </c>
      <c r="AK1408" s="3">
        <v>40152</v>
      </c>
      <c r="AL1408" s="10">
        <f>YEAR(ufc_fights_2[[#This Row],[date]])</f>
        <v>2009</v>
      </c>
      <c r="AM1408" t="s">
        <v>4061</v>
      </c>
      <c r="AN1408">
        <v>1</v>
      </c>
      <c r="AO1408" t="s">
        <v>3913</v>
      </c>
      <c r="AP1408">
        <f>IF(ufc_fights_2[[#This Row],[winner]]="Red",ufc_fights_2[[#This Row],[r_fighter_id]],ufc_fights_2[[#This Row],[b_fighter_id]])</f>
        <v>1409</v>
      </c>
      <c r="AQ1408" t="str">
        <f>_xlfn.XLOOKUP(ufc_fights_2[[#This Row],[winnerID]],ufc_fighters[id],ufc_fighters[fighter_name],"xxx",0,1)</f>
        <v>John Howard</v>
      </c>
    </row>
    <row r="1409" spans="1:43">
      <c r="A1409">
        <v>2484</v>
      </c>
      <c r="B1409">
        <v>1409</v>
      </c>
      <c r="C1409">
        <f>_xlfn.XLOOKUP(ufc_fights_2[[#This Row],[r_fighter_id]],ufc_fighters[id],ufc_fighters[year],"xxx",0,1)</f>
        <v>1987</v>
      </c>
      <c r="D1409">
        <f>_xlfn.XLOOKUP(ufc_fights_2[[#This Row],[b_fighter_id]],ufc_fighters[id],ufc_fighters[year],"Prázdné",0,1)</f>
        <v>1983</v>
      </c>
      <c r="E1409" s="10">
        <f>YEAR(ufc_fights_2[[#This Row],[date]])-ufc_fights_2[[#This Row],[r_year]]</f>
        <v>28</v>
      </c>
      <c r="F1409" s="10">
        <f>YEAR(ufc_fights_2[[#This Row],[date]])-ufc_fights_2[[#This Row],[b_year]]</f>
        <v>32</v>
      </c>
      <c r="G1409">
        <v>0</v>
      </c>
      <c r="H1409">
        <v>0</v>
      </c>
      <c r="I1409">
        <v>0.51719999999999999</v>
      </c>
      <c r="J1409">
        <v>0.54549999999999998</v>
      </c>
      <c r="K1409">
        <v>0.59619999999999995</v>
      </c>
      <c r="L1409">
        <v>0.65549999999999997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 s="2">
        <v>5.2083333333333333E-4</v>
      </c>
      <c r="T1409" s="2">
        <v>1.0995370370370371E-3</v>
      </c>
      <c r="U1409">
        <v>0.25</v>
      </c>
      <c r="V1409">
        <v>0.49299999999999999</v>
      </c>
      <c r="W1409">
        <v>0.76919999999999999</v>
      </c>
      <c r="X1409">
        <v>0.82350000000000001</v>
      </c>
      <c r="Y1409">
        <v>0.88890000000000002</v>
      </c>
      <c r="Z1409">
        <v>0.3871</v>
      </c>
      <c r="AA1409">
        <v>0.51670000000000005</v>
      </c>
      <c r="AB1409">
        <v>0.84</v>
      </c>
      <c r="AC1409">
        <v>0.59260000000000002</v>
      </c>
      <c r="AD1409">
        <v>0</v>
      </c>
      <c r="AE1409">
        <v>1</v>
      </c>
      <c r="AF1409" t="s">
        <v>3922</v>
      </c>
      <c r="AG1409" s="2">
        <v>3.472222222222222E-3</v>
      </c>
      <c r="AH1409" t="s">
        <v>3911</v>
      </c>
      <c r="AI1409">
        <v>3</v>
      </c>
      <c r="AJ1409" t="s">
        <v>3925</v>
      </c>
      <c r="AK1409" s="3">
        <v>42196</v>
      </c>
      <c r="AL1409" s="10">
        <f>YEAR(ufc_fights_2[[#This Row],[date]])</f>
        <v>2015</v>
      </c>
      <c r="AM1409" t="s">
        <v>4061</v>
      </c>
      <c r="AN1409">
        <v>1</v>
      </c>
      <c r="AO1409" t="s">
        <v>3918</v>
      </c>
      <c r="AP1409">
        <f>IF(ufc_fights_2[[#This Row],[winner]]="Red",ufc_fights_2[[#This Row],[r_fighter_id]],ufc_fights_2[[#This Row],[b_fighter_id]])</f>
        <v>1409</v>
      </c>
      <c r="AQ1409" t="str">
        <f>_xlfn.XLOOKUP(ufc_fights_2[[#This Row],[winnerID]],ufc_fighters[id],ufc_fighters[fighter_name],"xxx",0,1)</f>
        <v>John Howard</v>
      </c>
    </row>
    <row r="1410" spans="1:43">
      <c r="A1410">
        <v>3057</v>
      </c>
      <c r="B1410">
        <v>2200</v>
      </c>
      <c r="C1410">
        <f>_xlfn.XLOOKUP(ufc_fights_2[[#This Row],[r_fighter_id]],ufc_fighters[id],ufc_fighters[year],"xxx",0,1)</f>
        <v>1990</v>
      </c>
      <c r="D1410">
        <f>_xlfn.XLOOKUP(ufc_fights_2[[#This Row],[b_fighter_id]],ufc_fighters[id],ufc_fighters[year],"Prázdné",0,1)</f>
        <v>1990</v>
      </c>
      <c r="E1410" s="10">
        <f>YEAR(ufc_fights_2[[#This Row],[date]])-ufc_fights_2[[#This Row],[r_year]]</f>
        <v>28</v>
      </c>
      <c r="F1410" s="10">
        <f>YEAR(ufc_fights_2[[#This Row],[date]])-ufc_fights_2[[#This Row],[b_year]]</f>
        <v>28</v>
      </c>
      <c r="G1410">
        <v>0</v>
      </c>
      <c r="H1410">
        <v>0</v>
      </c>
      <c r="I1410">
        <v>0.40129999999999999</v>
      </c>
      <c r="J1410">
        <v>0.46229999999999999</v>
      </c>
      <c r="K1410">
        <v>0.4052</v>
      </c>
      <c r="L1410">
        <v>0.46729999999999999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3.4722222222222222E-5</v>
      </c>
      <c r="T1410" s="2">
        <v>5.3240740740740744E-4</v>
      </c>
      <c r="U1410">
        <v>0.33329999999999999</v>
      </c>
      <c r="V1410">
        <v>0.41570000000000001</v>
      </c>
      <c r="W1410">
        <v>0.5</v>
      </c>
      <c r="X1410">
        <v>0.66669999999999996</v>
      </c>
      <c r="Y1410">
        <v>0.76919999999999999</v>
      </c>
      <c r="Z1410">
        <v>0.37590000000000001</v>
      </c>
      <c r="AA1410">
        <v>0.4592</v>
      </c>
      <c r="AB1410">
        <v>0.72729999999999995</v>
      </c>
      <c r="AC1410">
        <v>0.5</v>
      </c>
      <c r="AD1410">
        <v>0</v>
      </c>
      <c r="AE1410">
        <v>0</v>
      </c>
      <c r="AF1410" t="s">
        <v>3915</v>
      </c>
      <c r="AG1410" s="2">
        <v>3.472222222222222E-3</v>
      </c>
      <c r="AH1410" t="s">
        <v>3911</v>
      </c>
      <c r="AI1410">
        <v>3</v>
      </c>
      <c r="AJ1410" t="s">
        <v>3931</v>
      </c>
      <c r="AK1410" s="3">
        <v>43428</v>
      </c>
      <c r="AL1410" s="10">
        <f>YEAR(ufc_fights_2[[#This Row],[date]])</f>
        <v>2018</v>
      </c>
      <c r="AM1410" t="s">
        <v>4061</v>
      </c>
      <c r="AN1410">
        <v>52</v>
      </c>
      <c r="AO1410" t="s">
        <v>3918</v>
      </c>
      <c r="AP1410">
        <f>IF(ufc_fights_2[[#This Row],[winner]]="Red",ufc_fights_2[[#This Row],[r_fighter_id]],ufc_fights_2[[#This Row],[b_fighter_id]])</f>
        <v>2200</v>
      </c>
      <c r="AQ1410" t="str">
        <f>_xlfn.XLOOKUP(ufc_fights_2[[#This Row],[winnerID]],ufc_fighters[id],ufc_fighters[fighter_name],"xxx",0,1)</f>
        <v>Alex Morono</v>
      </c>
    </row>
    <row r="1411" spans="1:43">
      <c r="A1411">
        <v>2987</v>
      </c>
      <c r="B1411">
        <v>3487</v>
      </c>
      <c r="C1411">
        <f>_xlfn.XLOOKUP(ufc_fights_2[[#This Row],[r_fighter_id]],ufc_fighters[id],ufc_fighters[year],"xxx",0,1)</f>
        <v>1982</v>
      </c>
      <c r="D1411">
        <f>_xlfn.XLOOKUP(ufc_fights_2[[#This Row],[b_fighter_id]],ufc_fighters[id],ufc_fighters[year],"Prázdné",0,1)</f>
        <v>1983</v>
      </c>
      <c r="E1411" s="10">
        <f>YEAR(ufc_fights_2[[#This Row],[date]])-ufc_fights_2[[#This Row],[r_year]]</f>
        <v>37</v>
      </c>
      <c r="F1411" s="10">
        <f>YEAR(ufc_fights_2[[#This Row],[date]])-ufc_fights_2[[#This Row],[b_year]]</f>
        <v>36</v>
      </c>
      <c r="G1411">
        <v>0</v>
      </c>
      <c r="H1411">
        <v>0</v>
      </c>
      <c r="I1411">
        <v>0.8649</v>
      </c>
      <c r="J1411">
        <v>0.33329999999999999</v>
      </c>
      <c r="K1411">
        <v>0.84209999999999996</v>
      </c>
      <c r="L1411">
        <v>0.33329999999999999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 s="2">
        <v>9.7222222222222219E-4</v>
      </c>
      <c r="T1411" s="2">
        <v>0</v>
      </c>
      <c r="U1411">
        <v>0.86209999999999998</v>
      </c>
      <c r="V1411">
        <v>0.4</v>
      </c>
      <c r="W1411">
        <v>0.83330000000000004</v>
      </c>
      <c r="X1411">
        <v>1</v>
      </c>
      <c r="Y1411">
        <v>0</v>
      </c>
      <c r="Z1411">
        <v>0.66669999999999996</v>
      </c>
      <c r="AA1411">
        <v>0.33329999999999999</v>
      </c>
      <c r="AB1411">
        <v>1</v>
      </c>
      <c r="AC1411">
        <v>0</v>
      </c>
      <c r="AD1411">
        <v>0.95830000000000004</v>
      </c>
      <c r="AE1411">
        <v>0</v>
      </c>
      <c r="AF1411" t="s">
        <v>3933</v>
      </c>
      <c r="AG1411" s="2">
        <v>1.7939814814814815E-3</v>
      </c>
      <c r="AH1411" t="s">
        <v>3911</v>
      </c>
      <c r="AI1411">
        <v>3</v>
      </c>
      <c r="AJ1411" t="s">
        <v>3972</v>
      </c>
      <c r="AK1411" s="3">
        <v>43680</v>
      </c>
      <c r="AL1411" s="10">
        <f>YEAR(ufc_fights_2[[#This Row],[date]])</f>
        <v>2019</v>
      </c>
      <c r="AM1411" t="s">
        <v>4061</v>
      </c>
      <c r="AN1411">
        <v>9</v>
      </c>
      <c r="AO1411" t="s">
        <v>3913</v>
      </c>
      <c r="AP1411">
        <f>IF(ufc_fights_2[[#This Row],[winner]]="Red",ufc_fights_2[[#This Row],[r_fighter_id]],ufc_fights_2[[#This Row],[b_fighter_id]])</f>
        <v>2987</v>
      </c>
      <c r="AQ1411" t="str">
        <f>_xlfn.XLOOKUP(ufc_fights_2[[#This Row],[winnerID]],ufc_fighters[id],ufc_fighters[fighter_name],"xxx",0,1)</f>
        <v>Claudio Silva</v>
      </c>
    </row>
    <row r="1412" spans="1:43">
      <c r="A1412">
        <v>1243</v>
      </c>
      <c r="B1412">
        <v>2711</v>
      </c>
      <c r="C1412">
        <f>_xlfn.XLOOKUP(ufc_fights_2[[#This Row],[r_fighter_id]],ufc_fighters[id],ufc_fighters[year],"xxx",0,1)</f>
        <v>1974</v>
      </c>
      <c r="D1412">
        <f>_xlfn.XLOOKUP(ufc_fights_2[[#This Row],[b_fighter_id]],ufc_fighters[id],ufc_fighters[year],"Prázdné",0,1)</f>
        <v>1980</v>
      </c>
      <c r="E1412" s="10">
        <f>YEAR(ufc_fights_2[[#This Row],[date]])-ufc_fights_2[[#This Row],[r_year]]</f>
        <v>36</v>
      </c>
      <c r="F1412" s="10">
        <f>YEAR(ufc_fights_2[[#This Row],[date]])-ufc_fights_2[[#This Row],[b_year]]</f>
        <v>30</v>
      </c>
      <c r="G1412">
        <v>0</v>
      </c>
      <c r="H1412">
        <v>0</v>
      </c>
      <c r="I1412">
        <v>0</v>
      </c>
      <c r="J1412">
        <v>0.2</v>
      </c>
      <c r="K1412">
        <v>0</v>
      </c>
      <c r="L1412">
        <v>0.2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 s="2">
        <v>1.9675925925925926E-4</v>
      </c>
      <c r="T1412" s="2">
        <v>2.3148148148148147E-5</v>
      </c>
      <c r="U1412">
        <v>0</v>
      </c>
      <c r="V1412">
        <v>0.125</v>
      </c>
      <c r="W1412">
        <v>0</v>
      </c>
      <c r="X1412">
        <v>0</v>
      </c>
      <c r="Y1412">
        <v>0.5</v>
      </c>
      <c r="Z1412">
        <v>0</v>
      </c>
      <c r="AA1412">
        <v>0.2</v>
      </c>
      <c r="AB1412">
        <v>0</v>
      </c>
      <c r="AC1412">
        <v>0</v>
      </c>
      <c r="AD1412">
        <v>0</v>
      </c>
      <c r="AE1412">
        <v>0</v>
      </c>
      <c r="AF1412" t="s">
        <v>3933</v>
      </c>
      <c r="AG1412" s="2">
        <v>8.4490740740740739E-4</v>
      </c>
      <c r="AH1412" t="s">
        <v>3911</v>
      </c>
      <c r="AI1412">
        <v>3</v>
      </c>
      <c r="AJ1412" t="s">
        <v>3924</v>
      </c>
      <c r="AK1412" s="3">
        <v>40474</v>
      </c>
      <c r="AL1412" s="10">
        <f>YEAR(ufc_fights_2[[#This Row],[date]])</f>
        <v>2010</v>
      </c>
      <c r="AM1412" t="s">
        <v>4061</v>
      </c>
      <c r="AN1412">
        <v>63</v>
      </c>
      <c r="AO1412" t="s">
        <v>3918</v>
      </c>
      <c r="AP1412">
        <f>IF(ufc_fights_2[[#This Row],[winner]]="Red",ufc_fights_2[[#This Row],[r_fighter_id]],ufc_fights_2[[#This Row],[b_fighter_id]])</f>
        <v>2711</v>
      </c>
      <c r="AQ1412" t="str">
        <f>_xlfn.XLOOKUP(ufc_fights_2[[#This Row],[winnerID]],ufc_fighters[id],ufc_fighters[fighter_name],"xxx",0,1)</f>
        <v>Daniel Roberts</v>
      </c>
    </row>
    <row r="1413" spans="1:43">
      <c r="A1413">
        <v>43</v>
      </c>
      <c r="B1413">
        <v>3302</v>
      </c>
      <c r="C1413">
        <f>_xlfn.XLOOKUP(ufc_fights_2[[#This Row],[r_fighter_id]],ufc_fighters[id],ufc_fighters[year],"xxx",0,1)</f>
        <v>1982</v>
      </c>
      <c r="D1413">
        <f>_xlfn.XLOOKUP(ufc_fights_2[[#This Row],[b_fighter_id]],ufc_fighters[id],ufc_fighters[year],"Prázdné",0,1)</f>
        <v>1991</v>
      </c>
      <c r="E1413" s="10">
        <f>YEAR(ufc_fights_2[[#This Row],[date]])-ufc_fights_2[[#This Row],[r_year]]</f>
        <v>32</v>
      </c>
      <c r="F1413" s="10">
        <f>YEAR(ufc_fights_2[[#This Row],[date]])-ufc_fights_2[[#This Row],[b_year]]</f>
        <v>23</v>
      </c>
      <c r="G1413">
        <v>0</v>
      </c>
      <c r="H1413">
        <v>0</v>
      </c>
      <c r="I1413">
        <v>0.57469999999999999</v>
      </c>
      <c r="J1413">
        <v>0.45069999999999999</v>
      </c>
      <c r="K1413">
        <v>0.6522</v>
      </c>
      <c r="L1413">
        <v>0.50509999999999999</v>
      </c>
      <c r="M1413">
        <v>0.57140000000000002</v>
      </c>
      <c r="N1413">
        <v>1</v>
      </c>
      <c r="O1413">
        <v>0</v>
      </c>
      <c r="P1413">
        <v>0</v>
      </c>
      <c r="Q1413">
        <v>0</v>
      </c>
      <c r="R1413">
        <v>1</v>
      </c>
      <c r="S1413" s="2">
        <v>3.7152777777777778E-3</v>
      </c>
      <c r="T1413" s="2">
        <v>1.5625000000000001E-3</v>
      </c>
      <c r="U1413">
        <v>0.50819999999999999</v>
      </c>
      <c r="V1413">
        <v>0.4219</v>
      </c>
      <c r="W1413">
        <v>0.58819999999999995</v>
      </c>
      <c r="X1413">
        <v>1</v>
      </c>
      <c r="Y1413">
        <v>1</v>
      </c>
      <c r="Z1413">
        <v>0.44230000000000003</v>
      </c>
      <c r="AA1413">
        <v>0.33329999999999999</v>
      </c>
      <c r="AB1413">
        <v>0.93330000000000002</v>
      </c>
      <c r="AC1413">
        <v>0.85709999999999997</v>
      </c>
      <c r="AD1413">
        <v>0.65</v>
      </c>
      <c r="AE1413">
        <v>0.5</v>
      </c>
      <c r="AF1413" t="s">
        <v>3922</v>
      </c>
      <c r="AG1413" s="2">
        <v>3.472222222222222E-3</v>
      </c>
      <c r="AH1413" t="s">
        <v>3911</v>
      </c>
      <c r="AI1413">
        <v>3</v>
      </c>
      <c r="AJ1413" t="s">
        <v>3938</v>
      </c>
      <c r="AK1413" s="3">
        <v>41685</v>
      </c>
      <c r="AL1413" s="10">
        <f>YEAR(ufc_fights_2[[#This Row],[date]])</f>
        <v>2014</v>
      </c>
      <c r="AM1413" t="s">
        <v>4061</v>
      </c>
      <c r="AN1413">
        <v>95</v>
      </c>
      <c r="AO1413" t="s">
        <v>3913</v>
      </c>
      <c r="AP1413">
        <f>IF(ufc_fights_2[[#This Row],[winner]]="Red",ufc_fights_2[[#This Row],[r_fighter_id]],ufc_fights_2[[#This Row],[b_fighter_id]])</f>
        <v>43</v>
      </c>
      <c r="AQ1413" t="str">
        <f>_xlfn.XLOOKUP(ufc_fights_2[[#This Row],[winnerID]],ufc_fighters[id],ufc_fighters[fighter_name],"xxx",0,1)</f>
        <v>Ildemar Alcantara</v>
      </c>
    </row>
    <row r="1414" spans="1:43">
      <c r="A1414">
        <v>2713</v>
      </c>
      <c r="B1414">
        <v>62</v>
      </c>
      <c r="C1414">
        <f>_xlfn.XLOOKUP(ufc_fights_2[[#This Row],[r_fighter_id]],ufc_fighters[id],ufc_fighters[year],"xxx",0,1)</f>
        <v>1984</v>
      </c>
      <c r="D1414">
        <f>_xlfn.XLOOKUP(ufc_fights_2[[#This Row],[b_fighter_id]],ufc_fighters[id],ufc_fighters[year],"Prázdné",0,1)</f>
        <v>1984</v>
      </c>
      <c r="E1414" s="10">
        <f>YEAR(ufc_fights_2[[#This Row],[date]])-ufc_fights_2[[#This Row],[r_year]]</f>
        <v>31</v>
      </c>
      <c r="F1414" s="10">
        <f>YEAR(ufc_fights_2[[#This Row],[date]])-ufc_fights_2[[#This Row],[b_year]]</f>
        <v>31</v>
      </c>
      <c r="G1414">
        <v>1</v>
      </c>
      <c r="H1414">
        <v>0</v>
      </c>
      <c r="I1414">
        <v>0.42420000000000002</v>
      </c>
      <c r="J1414">
        <v>0.57140000000000002</v>
      </c>
      <c r="K1414">
        <v>0.42420000000000002</v>
      </c>
      <c r="L1414">
        <v>0.57140000000000002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3.3564814814814812E-4</v>
      </c>
      <c r="T1414" s="2">
        <v>2.5462962962962961E-4</v>
      </c>
      <c r="U1414">
        <v>0.32</v>
      </c>
      <c r="V1414">
        <v>0.45450000000000002</v>
      </c>
      <c r="W1414">
        <v>0.5</v>
      </c>
      <c r="X1414">
        <v>1</v>
      </c>
      <c r="Y1414">
        <v>0</v>
      </c>
      <c r="Z1414">
        <v>0.35709999999999997</v>
      </c>
      <c r="AA1414">
        <v>0.54549999999999998</v>
      </c>
      <c r="AB1414">
        <v>0.66669999999999996</v>
      </c>
      <c r="AC1414">
        <v>0.66669999999999996</v>
      </c>
      <c r="AD1414">
        <v>1</v>
      </c>
      <c r="AE1414">
        <v>0</v>
      </c>
      <c r="AF1414" t="s">
        <v>3910</v>
      </c>
      <c r="AG1414" s="2">
        <v>1.8749999999999999E-3</v>
      </c>
      <c r="AH1414" t="s">
        <v>3911</v>
      </c>
      <c r="AI1414">
        <v>3</v>
      </c>
      <c r="AJ1414" t="s">
        <v>4074</v>
      </c>
      <c r="AK1414" s="3">
        <v>42028</v>
      </c>
      <c r="AL1414" s="10">
        <f>YEAR(ufc_fights_2[[#This Row],[date]])</f>
        <v>2015</v>
      </c>
      <c r="AM1414" t="s">
        <v>4061</v>
      </c>
      <c r="AN1414">
        <v>86</v>
      </c>
      <c r="AO1414" t="s">
        <v>3913</v>
      </c>
      <c r="AP1414">
        <f>IF(ufc_fights_2[[#This Row],[winner]]="Red",ufc_fights_2[[#This Row],[r_fighter_id]],ufc_fights_2[[#This Row],[b_fighter_id]])</f>
        <v>2713</v>
      </c>
      <c r="AQ1414" t="str">
        <f>_xlfn.XLOOKUP(ufc_fights_2[[#This Row],[winnerID]],ufc_fighters[id],ufc_fighters[fighter_name],"xxx",0,1)</f>
        <v>Kenny Robertson</v>
      </c>
    </row>
    <row r="1415" spans="1:43">
      <c r="A1415">
        <v>3502</v>
      </c>
      <c r="B1415">
        <v>572</v>
      </c>
      <c r="C1415">
        <f>_xlfn.XLOOKUP(ufc_fights_2[[#This Row],[r_fighter_id]],ufc_fighters[id],ufc_fighters[year],"xxx",0,1)</f>
        <v>1981</v>
      </c>
      <c r="D1415">
        <f>_xlfn.XLOOKUP(ufc_fights_2[[#This Row],[b_fighter_id]],ufc_fighters[id],ufc_fighters[year],"Prázdné",0,1)</f>
        <v>1976</v>
      </c>
      <c r="E1415" s="10">
        <f>YEAR(ufc_fights_2[[#This Row],[date]])-ufc_fights_2[[#This Row],[r_year]]</f>
        <v>31</v>
      </c>
      <c r="F1415" s="10">
        <f>YEAR(ufc_fights_2[[#This Row],[date]])-ufc_fights_2[[#This Row],[b_year]]</f>
        <v>36</v>
      </c>
      <c r="G1415">
        <v>0</v>
      </c>
      <c r="H1415">
        <v>2</v>
      </c>
      <c r="I1415">
        <v>0.60870000000000002</v>
      </c>
      <c r="J1415">
        <v>0.55279999999999996</v>
      </c>
      <c r="K1415">
        <v>0.67689999999999995</v>
      </c>
      <c r="L1415">
        <v>0.59719999999999995</v>
      </c>
      <c r="M1415">
        <v>0.5</v>
      </c>
      <c r="N1415">
        <v>0</v>
      </c>
      <c r="O1415">
        <v>1</v>
      </c>
      <c r="P1415">
        <v>0</v>
      </c>
      <c r="Q1415">
        <v>0</v>
      </c>
      <c r="R1415">
        <v>0</v>
      </c>
      <c r="S1415" s="2">
        <v>4.0509259259259257E-3</v>
      </c>
      <c r="T1415" s="2">
        <v>1.0879629629629629E-3</v>
      </c>
      <c r="U1415">
        <v>0.60470000000000002</v>
      </c>
      <c r="V1415">
        <v>0.4471</v>
      </c>
      <c r="W1415">
        <v>0.66669999999999996</v>
      </c>
      <c r="X1415">
        <v>0</v>
      </c>
      <c r="Y1415">
        <v>0.94120000000000004</v>
      </c>
      <c r="Z1415">
        <v>0.51429999999999998</v>
      </c>
      <c r="AA1415">
        <v>0.49490000000000001</v>
      </c>
      <c r="AB1415">
        <v>0</v>
      </c>
      <c r="AC1415">
        <v>0.72729999999999995</v>
      </c>
      <c r="AD1415">
        <v>0.90910000000000002</v>
      </c>
      <c r="AE1415">
        <v>0.84619999999999995</v>
      </c>
      <c r="AF1415" t="s">
        <v>3922</v>
      </c>
      <c r="AG1415" s="2">
        <v>3.472222222222222E-3</v>
      </c>
      <c r="AH1415" t="s">
        <v>3911</v>
      </c>
      <c r="AI1415">
        <v>3</v>
      </c>
      <c r="AJ1415" t="s">
        <v>3988</v>
      </c>
      <c r="AK1415" s="3">
        <v>41020</v>
      </c>
      <c r="AL1415" s="10">
        <f>YEAR(ufc_fights_2[[#This Row],[date]])</f>
        <v>2012</v>
      </c>
      <c r="AM1415" t="s">
        <v>4061</v>
      </c>
      <c r="AN1415">
        <v>45</v>
      </c>
      <c r="AO1415" t="s">
        <v>3918</v>
      </c>
      <c r="AP1415">
        <f>IF(ufc_fights_2[[#This Row],[winner]]="Red",ufc_fights_2[[#This Row],[r_fighter_id]],ufc_fights_2[[#This Row],[b_fighter_id]])</f>
        <v>572</v>
      </c>
      <c r="AQ1415" t="str">
        <f>_xlfn.XLOOKUP(ufc_fights_2[[#This Row],[winnerID]],ufc_fighters[id],ufc_fighters[fighter_name],"xxx",0,1)</f>
        <v>Chris Clements</v>
      </c>
    </row>
    <row r="1416" spans="1:43">
      <c r="A1416">
        <v>375</v>
      </c>
      <c r="B1416">
        <v>998</v>
      </c>
      <c r="C1416">
        <f>_xlfn.XLOOKUP(ufc_fights_2[[#This Row],[r_fighter_id]],ufc_fighters[id],ufc_fighters[year],"xxx",0,1)</f>
        <v>1981</v>
      </c>
      <c r="D1416">
        <f>_xlfn.XLOOKUP(ufc_fights_2[[#This Row],[b_fighter_id]],ufc_fighters[id],ufc_fighters[year],"Prázdné",0,1)</f>
        <v>1984</v>
      </c>
      <c r="E1416" s="10">
        <f>YEAR(ufc_fights_2[[#This Row],[date]])-ufc_fights_2[[#This Row],[r_year]]</f>
        <v>29</v>
      </c>
      <c r="F1416" s="10">
        <f>YEAR(ufc_fights_2[[#This Row],[date]])-ufc_fights_2[[#This Row],[b_year]]</f>
        <v>26</v>
      </c>
      <c r="G1416">
        <v>0</v>
      </c>
      <c r="H1416">
        <v>0</v>
      </c>
      <c r="I1416">
        <v>0.61899999999999999</v>
      </c>
      <c r="J1416">
        <v>0.56820000000000004</v>
      </c>
      <c r="K1416">
        <v>0.71879999999999999</v>
      </c>
      <c r="L1416">
        <v>0.57140000000000002</v>
      </c>
      <c r="M1416">
        <v>1</v>
      </c>
      <c r="N1416">
        <v>1</v>
      </c>
      <c r="O1416">
        <v>1</v>
      </c>
      <c r="P1416">
        <v>2</v>
      </c>
      <c r="Q1416">
        <v>1</v>
      </c>
      <c r="R1416">
        <v>1</v>
      </c>
      <c r="S1416" s="2">
        <v>1.261574074074074E-3</v>
      </c>
      <c r="T1416" s="2">
        <v>2.3148148148148147E-3</v>
      </c>
      <c r="U1416">
        <v>0.5</v>
      </c>
      <c r="V1416">
        <v>0.46879999999999999</v>
      </c>
      <c r="W1416">
        <v>0.75</v>
      </c>
      <c r="X1416">
        <v>0.66669999999999996</v>
      </c>
      <c r="Y1416">
        <v>0.66669999999999996</v>
      </c>
      <c r="Z1416">
        <v>0.5</v>
      </c>
      <c r="AA1416">
        <v>0.55000000000000004</v>
      </c>
      <c r="AB1416">
        <v>1</v>
      </c>
      <c r="AC1416">
        <v>1</v>
      </c>
      <c r="AD1416">
        <v>1</v>
      </c>
      <c r="AE1416">
        <v>0.54549999999999998</v>
      </c>
      <c r="AF1416" t="s">
        <v>3933</v>
      </c>
      <c r="AG1416" s="2">
        <v>1.5162037037037036E-3</v>
      </c>
      <c r="AH1416" t="s">
        <v>3911</v>
      </c>
      <c r="AI1416">
        <v>3</v>
      </c>
      <c r="AJ1416" t="s">
        <v>3914</v>
      </c>
      <c r="AK1416" s="3">
        <v>40502</v>
      </c>
      <c r="AL1416" s="10">
        <f>YEAR(ufc_fights_2[[#This Row],[date]])</f>
        <v>2010</v>
      </c>
      <c r="AM1416" t="s">
        <v>4061</v>
      </c>
      <c r="AN1416">
        <v>66</v>
      </c>
      <c r="AO1416" t="s">
        <v>3918</v>
      </c>
      <c r="AP1416">
        <f>IF(ufc_fights_2[[#This Row],[winner]]="Red",ufc_fights_2[[#This Row],[r_fighter_id]],ufc_fights_2[[#This Row],[b_fighter_id]])</f>
        <v>998</v>
      </c>
      <c r="AQ1416" t="str">
        <f>_xlfn.XLOOKUP(ufc_fights_2[[#This Row],[winnerID]],ufc_fighters[id],ufc_fighters[fighter_name],"xxx",0,1)</f>
        <v>Brian Foster</v>
      </c>
    </row>
    <row r="1417" spans="1:43">
      <c r="A1417">
        <v>998</v>
      </c>
      <c r="B1417">
        <v>2521</v>
      </c>
      <c r="C1417">
        <f>_xlfn.XLOOKUP(ufc_fights_2[[#This Row],[r_fighter_id]],ufc_fighters[id],ufc_fighters[year],"xxx",0,1)</f>
        <v>1984</v>
      </c>
      <c r="D1417">
        <f>_xlfn.XLOOKUP(ufc_fights_2[[#This Row],[b_fighter_id]],ufc_fighters[id],ufc_fighters[year],"Prázdné",0,1)</f>
        <v>1975</v>
      </c>
      <c r="E1417" s="10">
        <f>YEAR(ufc_fights_2[[#This Row],[date]])-ufc_fights_2[[#This Row],[r_year]]</f>
        <v>26</v>
      </c>
      <c r="F1417" s="10">
        <f>YEAR(ufc_fights_2[[#This Row],[date]])-ufc_fights_2[[#This Row],[b_year]]</f>
        <v>35</v>
      </c>
      <c r="G1417">
        <v>1</v>
      </c>
      <c r="H1417">
        <v>0</v>
      </c>
      <c r="I1417">
        <v>0.62960000000000005</v>
      </c>
      <c r="J1417">
        <v>0.1429</v>
      </c>
      <c r="K1417">
        <v>0.625</v>
      </c>
      <c r="L1417">
        <v>0.1429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1.1574074074074075E-4</v>
      </c>
      <c r="T1417" s="2">
        <v>0</v>
      </c>
      <c r="U1417">
        <v>0.6</v>
      </c>
      <c r="V1417">
        <v>0.16669999999999999</v>
      </c>
      <c r="W1417">
        <v>1</v>
      </c>
      <c r="X1417">
        <v>1</v>
      </c>
      <c r="Y1417">
        <v>0</v>
      </c>
      <c r="Z1417">
        <v>0.75</v>
      </c>
      <c r="AA1417">
        <v>0.1429</v>
      </c>
      <c r="AB1417">
        <v>0</v>
      </c>
      <c r="AC1417">
        <v>0</v>
      </c>
      <c r="AD1417">
        <v>0.57889999999999997</v>
      </c>
      <c r="AE1417">
        <v>0</v>
      </c>
      <c r="AF1417" t="s">
        <v>3910</v>
      </c>
      <c r="AG1417" s="2">
        <v>7.7546296296296293E-4</v>
      </c>
      <c r="AH1417" t="s">
        <v>3911</v>
      </c>
      <c r="AI1417">
        <v>3</v>
      </c>
      <c r="AJ1417" t="s">
        <v>3914</v>
      </c>
      <c r="AK1417" s="3">
        <v>40436</v>
      </c>
      <c r="AL1417" s="10">
        <f>YEAR(ufc_fights_2[[#This Row],[date]])</f>
        <v>2010</v>
      </c>
      <c r="AM1417" t="s">
        <v>4061</v>
      </c>
      <c r="AN1417">
        <v>55</v>
      </c>
      <c r="AO1417" t="s">
        <v>3913</v>
      </c>
      <c r="AP1417">
        <f>IF(ufc_fights_2[[#This Row],[winner]]="Red",ufc_fights_2[[#This Row],[r_fighter_id]],ufc_fights_2[[#This Row],[b_fighter_id]])</f>
        <v>998</v>
      </c>
      <c r="AQ1417" t="str">
        <f>_xlfn.XLOOKUP(ufc_fights_2[[#This Row],[winnerID]],ufc_fighters[id],ufc_fighters[fighter_name],"xxx",0,1)</f>
        <v>Brian Foster</v>
      </c>
    </row>
    <row r="1418" spans="1:43">
      <c r="A1418">
        <v>998</v>
      </c>
      <c r="B1418">
        <v>1750</v>
      </c>
      <c r="C1418">
        <f>_xlfn.XLOOKUP(ufc_fights_2[[#This Row],[r_fighter_id]],ufc_fighters[id],ufc_fighters[year],"xxx",0,1)</f>
        <v>1984</v>
      </c>
      <c r="D1418">
        <f>_xlfn.XLOOKUP(ufc_fights_2[[#This Row],[b_fighter_id]],ufc_fighters[id],ufc_fighters[year],"Prázdné",0,1)</f>
        <v>1977</v>
      </c>
      <c r="E1418" s="10">
        <f>YEAR(ufc_fights_2[[#This Row],[date]])-ufc_fights_2[[#This Row],[r_year]]</f>
        <v>25</v>
      </c>
      <c r="F1418" s="10">
        <f>YEAR(ufc_fights_2[[#This Row],[date]])-ufc_fights_2[[#This Row],[b_year]]</f>
        <v>32</v>
      </c>
      <c r="G1418">
        <v>0</v>
      </c>
      <c r="H1418">
        <v>0</v>
      </c>
      <c r="I1418">
        <v>0.44440000000000002</v>
      </c>
      <c r="J1418">
        <v>0.42859999999999998</v>
      </c>
      <c r="K1418">
        <v>0.6129</v>
      </c>
      <c r="L1418">
        <v>0.7419</v>
      </c>
      <c r="M1418">
        <v>0.5</v>
      </c>
      <c r="N1418">
        <v>0.33329999999999999</v>
      </c>
      <c r="O1418">
        <v>0</v>
      </c>
      <c r="P1418">
        <v>1</v>
      </c>
      <c r="Q1418">
        <v>0</v>
      </c>
      <c r="R1418">
        <v>0</v>
      </c>
      <c r="S1418" s="2">
        <v>2.0370370370370369E-3</v>
      </c>
      <c r="T1418" s="2">
        <v>6.8287037037037036E-4</v>
      </c>
      <c r="U1418">
        <v>0.39290000000000003</v>
      </c>
      <c r="V1418">
        <v>0.41670000000000001</v>
      </c>
      <c r="W1418">
        <v>0.75</v>
      </c>
      <c r="X1418">
        <v>1</v>
      </c>
      <c r="Y1418">
        <v>0</v>
      </c>
      <c r="Z1418">
        <v>0.29170000000000001</v>
      </c>
      <c r="AA1418">
        <v>0.25</v>
      </c>
      <c r="AB1418">
        <v>0.5</v>
      </c>
      <c r="AC1418">
        <v>0.75</v>
      </c>
      <c r="AD1418">
        <v>0.54290000000000005</v>
      </c>
      <c r="AE1418">
        <v>0.5</v>
      </c>
      <c r="AF1418" t="s">
        <v>3910</v>
      </c>
      <c r="AG1418" s="2">
        <v>2.3726851851851851E-3</v>
      </c>
      <c r="AH1418" t="s">
        <v>3911</v>
      </c>
      <c r="AI1418">
        <v>3</v>
      </c>
      <c r="AJ1418" t="s">
        <v>3949</v>
      </c>
      <c r="AK1418" s="3">
        <v>40138</v>
      </c>
      <c r="AL1418" s="10">
        <f>YEAR(ufc_fights_2[[#This Row],[date]])</f>
        <v>2009</v>
      </c>
      <c r="AM1418" t="s">
        <v>4061</v>
      </c>
      <c r="AN1418">
        <v>1</v>
      </c>
      <c r="AO1418" t="s">
        <v>3913</v>
      </c>
      <c r="AP1418">
        <f>IF(ufc_fights_2[[#This Row],[winner]]="Red",ufc_fights_2[[#This Row],[r_fighter_id]],ufc_fights_2[[#This Row],[b_fighter_id]])</f>
        <v>998</v>
      </c>
      <c r="AQ1418" t="str">
        <f>_xlfn.XLOOKUP(ufc_fights_2[[#This Row],[winnerID]],ufc_fighters[id],ufc_fighters[fighter_name],"xxx",0,1)</f>
        <v>Brian Foster</v>
      </c>
    </row>
    <row r="1419" spans="1:43">
      <c r="A1419">
        <v>1566</v>
      </c>
      <c r="B1419">
        <v>1196</v>
      </c>
      <c r="C1419">
        <f>_xlfn.XLOOKUP(ufc_fights_2[[#This Row],[r_fighter_id]],ufc_fighters[id],ufc_fighters[year],"xxx",0,1)</f>
        <v>1981</v>
      </c>
      <c r="D1419">
        <f>_xlfn.XLOOKUP(ufc_fights_2[[#This Row],[b_fighter_id]],ufc_fighters[id],ufc_fighters[year],"Prázdné",0,1)</f>
        <v>1984</v>
      </c>
      <c r="E1419" s="10">
        <f>YEAR(ufc_fights_2[[#This Row],[date]])-ufc_fights_2[[#This Row],[r_year]]</f>
        <v>38</v>
      </c>
      <c r="F1419" s="10">
        <f>YEAR(ufc_fights_2[[#This Row],[date]])-ufc_fights_2[[#This Row],[b_year]]</f>
        <v>35</v>
      </c>
      <c r="G1419">
        <v>0</v>
      </c>
      <c r="H1419">
        <v>0</v>
      </c>
      <c r="I1419">
        <v>0.24</v>
      </c>
      <c r="J1419">
        <v>0.3115</v>
      </c>
      <c r="K1419">
        <v>0.2475</v>
      </c>
      <c r="L1419">
        <v>0.31709999999999999</v>
      </c>
      <c r="M1419">
        <v>0.5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3.3564814814814812E-4</v>
      </c>
      <c r="T1419" s="2">
        <v>0</v>
      </c>
      <c r="U1419">
        <v>0.1169</v>
      </c>
      <c r="V1419">
        <v>0.1477</v>
      </c>
      <c r="W1419">
        <v>0.5</v>
      </c>
      <c r="X1419">
        <v>0.70589999999999997</v>
      </c>
      <c r="Y1419">
        <v>0.80769999999999997</v>
      </c>
      <c r="Z1419">
        <v>0.2135</v>
      </c>
      <c r="AA1419">
        <v>0.30580000000000002</v>
      </c>
      <c r="AB1419">
        <v>0.25</v>
      </c>
      <c r="AC1419">
        <v>1</v>
      </c>
      <c r="AD1419">
        <v>0.57140000000000002</v>
      </c>
      <c r="AE1419">
        <v>0</v>
      </c>
      <c r="AF1419" t="s">
        <v>3922</v>
      </c>
      <c r="AG1419" s="2">
        <v>3.472222222222222E-3</v>
      </c>
      <c r="AH1419" t="s">
        <v>3911</v>
      </c>
      <c r="AI1419">
        <v>3</v>
      </c>
      <c r="AJ1419" t="s">
        <v>70</v>
      </c>
      <c r="AK1419" s="3">
        <v>43568</v>
      </c>
      <c r="AL1419" s="10">
        <f>YEAR(ufc_fights_2[[#This Row],[date]])</f>
        <v>2019</v>
      </c>
      <c r="AM1419" t="s">
        <v>4061</v>
      </c>
      <c r="AN1419">
        <v>45</v>
      </c>
      <c r="AO1419" t="s">
        <v>3918</v>
      </c>
      <c r="AP1419">
        <f>IF(ufc_fights_2[[#This Row],[winner]]="Red",ufc_fights_2[[#This Row],[r_fighter_id]],ufc_fights_2[[#This Row],[b_fighter_id]])</f>
        <v>1196</v>
      </c>
      <c r="AQ1419" t="str">
        <f>_xlfn.XLOOKUP(ufc_fights_2[[#This Row],[winnerID]],ufc_fighters[id],ufc_fighters[fighter_name],"xxx",0,1)</f>
        <v>Dwight Grant</v>
      </c>
    </row>
    <row r="1420" spans="1:43">
      <c r="A1420">
        <v>808</v>
      </c>
      <c r="B1420">
        <v>540</v>
      </c>
      <c r="C1420">
        <f>_xlfn.XLOOKUP(ufc_fights_2[[#This Row],[r_fighter_id]],ufc_fighters[id],ufc_fighters[year],"xxx",0,1)</f>
        <v>1984</v>
      </c>
      <c r="D1420">
        <f>_xlfn.XLOOKUP(ufc_fights_2[[#This Row],[b_fighter_id]],ufc_fighters[id],ufc_fighters[year],"Prázdné",0,1)</f>
        <v>1987</v>
      </c>
      <c r="E1420" s="10">
        <f>YEAR(ufc_fights_2[[#This Row],[date]])-ufc_fights_2[[#This Row],[r_year]]</f>
        <v>36</v>
      </c>
      <c r="F1420" s="10">
        <f>YEAR(ufc_fights_2[[#This Row],[date]])-ufc_fights_2[[#This Row],[b_year]]</f>
        <v>33</v>
      </c>
      <c r="G1420">
        <v>0</v>
      </c>
      <c r="H1420">
        <v>0</v>
      </c>
      <c r="I1420">
        <v>0.38890000000000002</v>
      </c>
      <c r="J1420">
        <v>0.17649999999999999</v>
      </c>
      <c r="K1420">
        <v>0.44230000000000003</v>
      </c>
      <c r="L1420">
        <v>0.50470000000000004</v>
      </c>
      <c r="M1420">
        <v>0</v>
      </c>
      <c r="N1420">
        <v>0.75</v>
      </c>
      <c r="O1420">
        <v>0</v>
      </c>
      <c r="P1420">
        <v>0</v>
      </c>
      <c r="Q1420">
        <v>0</v>
      </c>
      <c r="R1420">
        <v>0</v>
      </c>
      <c r="S1420" s="2">
        <v>4.7453703703703704E-4</v>
      </c>
      <c r="T1420" s="2">
        <v>7.0949074074074074E-3</v>
      </c>
      <c r="U1420">
        <v>8.6999999999999994E-2</v>
      </c>
      <c r="V1420">
        <v>0.1333</v>
      </c>
      <c r="W1420">
        <v>1</v>
      </c>
      <c r="X1420">
        <v>0.88890000000000002</v>
      </c>
      <c r="Y1420">
        <v>1</v>
      </c>
      <c r="Z1420">
        <v>0.38890000000000002</v>
      </c>
      <c r="AA1420">
        <v>0.1837</v>
      </c>
      <c r="AB1420">
        <v>0</v>
      </c>
      <c r="AC1420">
        <v>0</v>
      </c>
      <c r="AD1420">
        <v>0</v>
      </c>
      <c r="AE1420">
        <v>0</v>
      </c>
      <c r="AF1420" t="s">
        <v>3915</v>
      </c>
      <c r="AG1420" s="2">
        <v>3.472222222222222E-3</v>
      </c>
      <c r="AH1420" t="s">
        <v>3911</v>
      </c>
      <c r="AI1420">
        <v>3</v>
      </c>
      <c r="AJ1420" t="s">
        <v>3919</v>
      </c>
      <c r="AK1420" s="3">
        <v>43855</v>
      </c>
      <c r="AL1420" s="10">
        <f>YEAR(ufc_fights_2[[#This Row],[date]])</f>
        <v>2020</v>
      </c>
      <c r="AM1420" t="s">
        <v>4061</v>
      </c>
      <c r="AN1420">
        <v>77</v>
      </c>
      <c r="AO1420" t="s">
        <v>3918</v>
      </c>
      <c r="AP1420">
        <f>IF(ufc_fights_2[[#This Row],[winner]]="Red",ufc_fights_2[[#This Row],[r_fighter_id]],ufc_fights_2[[#This Row],[b_fighter_id]])</f>
        <v>540</v>
      </c>
      <c r="AQ1420" t="str">
        <f>_xlfn.XLOOKUP(ufc_fights_2[[#This Row],[winnerID]],ufc_fighters[id],ufc_fighters[fighter_name],"xxx",0,1)</f>
        <v>Michael Chiesa</v>
      </c>
    </row>
    <row r="1421" spans="1:43">
      <c r="A1421">
        <v>2332</v>
      </c>
      <c r="B1421">
        <v>2381</v>
      </c>
      <c r="C1421">
        <f>_xlfn.XLOOKUP(ufc_fights_2[[#This Row],[r_fighter_id]],ufc_fighters[id],ufc_fighters[year],"xxx",0,1)</f>
        <v>1982</v>
      </c>
      <c r="D1421">
        <f>_xlfn.XLOOKUP(ufc_fights_2[[#This Row],[b_fighter_id]],ufc_fighters[id],ufc_fighters[year],"Prázdné",0,1)</f>
        <v>1988</v>
      </c>
      <c r="E1421" s="10">
        <f>YEAR(ufc_fights_2[[#This Row],[date]])-ufc_fights_2[[#This Row],[r_year]]</f>
        <v>33</v>
      </c>
      <c r="F1421" s="10">
        <f>YEAR(ufc_fights_2[[#This Row],[date]])-ufc_fights_2[[#This Row],[b_year]]</f>
        <v>27</v>
      </c>
      <c r="G1421">
        <v>0</v>
      </c>
      <c r="H1421">
        <v>0</v>
      </c>
      <c r="I1421">
        <v>0.63639999999999997</v>
      </c>
      <c r="J1421">
        <v>0.23080000000000001</v>
      </c>
      <c r="K1421">
        <v>0.63639999999999997</v>
      </c>
      <c r="L1421">
        <v>0.28570000000000001</v>
      </c>
      <c r="M1421">
        <v>0</v>
      </c>
      <c r="N1421">
        <v>0.6</v>
      </c>
      <c r="O1421">
        <v>0</v>
      </c>
      <c r="P1421">
        <v>1</v>
      </c>
      <c r="Q1421">
        <v>0</v>
      </c>
      <c r="R1421">
        <v>0</v>
      </c>
      <c r="S1421" s="2">
        <v>0</v>
      </c>
      <c r="T1421" s="2">
        <v>9.2592592592592596E-4</v>
      </c>
      <c r="U1421">
        <v>0.625</v>
      </c>
      <c r="V1421">
        <v>9.0899999999999995E-2</v>
      </c>
      <c r="W1421">
        <v>0</v>
      </c>
      <c r="X1421">
        <v>0.66669999999999996</v>
      </c>
      <c r="Y1421">
        <v>1</v>
      </c>
      <c r="Z1421">
        <v>0.6</v>
      </c>
      <c r="AA1421">
        <v>0.2727</v>
      </c>
      <c r="AB1421">
        <v>1</v>
      </c>
      <c r="AC1421">
        <v>0</v>
      </c>
      <c r="AD1421">
        <v>0</v>
      </c>
      <c r="AE1421">
        <v>0</v>
      </c>
      <c r="AF1421" t="s">
        <v>3933</v>
      </c>
      <c r="AG1421" s="2">
        <v>1.9791666666666668E-3</v>
      </c>
      <c r="AH1421" t="s">
        <v>3911</v>
      </c>
      <c r="AI1421">
        <v>3</v>
      </c>
      <c r="AJ1421" t="s">
        <v>3939</v>
      </c>
      <c r="AK1421" s="3">
        <v>42154</v>
      </c>
      <c r="AL1421" s="10">
        <f>YEAR(ufc_fights_2[[#This Row],[date]])</f>
        <v>2015</v>
      </c>
      <c r="AM1421" t="s">
        <v>4061</v>
      </c>
      <c r="AN1421">
        <v>47</v>
      </c>
      <c r="AO1421" t="s">
        <v>3918</v>
      </c>
      <c r="AP1421">
        <f>IF(ufc_fights_2[[#This Row],[winner]]="Red",ufc_fights_2[[#This Row],[r_fighter_id]],ufc_fights_2[[#This Row],[b_fighter_id]])</f>
        <v>2381</v>
      </c>
      <c r="AQ1421" t="str">
        <f>_xlfn.XLOOKUP(ufc_fights_2[[#This Row],[winnerID]],ufc_fighters[id],ufc_fighters[fighter_name],"xxx",0,1)</f>
        <v>Alex Oliveira</v>
      </c>
    </row>
    <row r="1422" spans="1:43">
      <c r="A1422">
        <v>2041</v>
      </c>
      <c r="B1422">
        <v>523</v>
      </c>
      <c r="C1422">
        <f>_xlfn.XLOOKUP(ufc_fights_2[[#This Row],[r_fighter_id]],ufc_fighters[id],ufc_fighters[year],"xxx",0,1)</f>
        <v>1988</v>
      </c>
      <c r="D1422">
        <f>_xlfn.XLOOKUP(ufc_fights_2[[#This Row],[b_fighter_id]],ufc_fighters[id],ufc_fighters[year],"Prázdné",0,1)</f>
        <v>1983</v>
      </c>
      <c r="E1422" s="10">
        <f>YEAR(ufc_fights_2[[#This Row],[date]])-ufc_fights_2[[#This Row],[r_year]]</f>
        <v>32</v>
      </c>
      <c r="F1422" s="10">
        <f>YEAR(ufc_fights_2[[#This Row],[date]])-ufc_fights_2[[#This Row],[b_year]]</f>
        <v>37</v>
      </c>
      <c r="G1422">
        <v>1</v>
      </c>
      <c r="H1422">
        <v>0</v>
      </c>
      <c r="I1422">
        <v>0.73080000000000001</v>
      </c>
      <c r="J1422">
        <v>0</v>
      </c>
      <c r="K1422">
        <v>0.74070000000000003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1.5046296296296297E-4</v>
      </c>
      <c r="T1422" s="2">
        <v>0</v>
      </c>
      <c r="U1422">
        <v>0.76</v>
      </c>
      <c r="V1422">
        <v>0</v>
      </c>
      <c r="W1422">
        <v>0</v>
      </c>
      <c r="X1422">
        <v>0</v>
      </c>
      <c r="Y1422">
        <v>0</v>
      </c>
      <c r="Z1422">
        <v>0.42859999999999998</v>
      </c>
      <c r="AA1422">
        <v>0</v>
      </c>
      <c r="AB1422">
        <v>1</v>
      </c>
      <c r="AC1422">
        <v>0</v>
      </c>
      <c r="AD1422">
        <v>0.8125</v>
      </c>
      <c r="AE1422">
        <v>0</v>
      </c>
      <c r="AF1422" t="s">
        <v>3910</v>
      </c>
      <c r="AG1422" s="2">
        <v>4.6296296296296298E-4</v>
      </c>
      <c r="AH1422" t="s">
        <v>3927</v>
      </c>
      <c r="AI1422">
        <v>5</v>
      </c>
      <c r="AJ1422" t="s">
        <v>3914</v>
      </c>
      <c r="AK1422" s="3">
        <v>43848</v>
      </c>
      <c r="AL1422" s="10">
        <f>YEAR(ufc_fights_2[[#This Row],[date]])</f>
        <v>2020</v>
      </c>
      <c r="AM1422" t="s">
        <v>4061</v>
      </c>
      <c r="AN1422">
        <v>1</v>
      </c>
      <c r="AO1422" t="s">
        <v>3913</v>
      </c>
      <c r="AP1422">
        <f>IF(ufc_fights_2[[#This Row],[winner]]="Red",ufc_fights_2[[#This Row],[r_fighter_id]],ufc_fights_2[[#This Row],[b_fighter_id]])</f>
        <v>2041</v>
      </c>
      <c r="AQ1422" t="str">
        <f>_xlfn.XLOOKUP(ufc_fights_2[[#This Row],[winnerID]],ufc_fighters[id],ufc_fighters[fighter_name],"xxx",0,1)</f>
        <v>Conor McGregor</v>
      </c>
    </row>
    <row r="1423" spans="1:43">
      <c r="A1423">
        <v>2381</v>
      </c>
      <c r="B1423">
        <v>2091</v>
      </c>
      <c r="C1423">
        <f>_xlfn.XLOOKUP(ufc_fights_2[[#This Row],[r_fighter_id]],ufc_fighters[id],ufc_fighters[year],"xxx",0,1)</f>
        <v>1988</v>
      </c>
      <c r="D1423">
        <f>_xlfn.XLOOKUP(ufc_fights_2[[#This Row],[b_fighter_id]],ufc_fighters[id],ufc_fighters[year],"Prázdné",0,1)</f>
        <v>1984</v>
      </c>
      <c r="E1423" s="10">
        <f>YEAR(ufc_fights_2[[#This Row],[date]])-ufc_fights_2[[#This Row],[r_year]]</f>
        <v>27</v>
      </c>
      <c r="F1423" s="10">
        <f>YEAR(ufc_fights_2[[#This Row],[date]])-ufc_fights_2[[#This Row],[b_year]]</f>
        <v>31</v>
      </c>
      <c r="G1423">
        <v>0</v>
      </c>
      <c r="H1423">
        <v>0</v>
      </c>
      <c r="I1423">
        <v>0.33329999999999999</v>
      </c>
      <c r="J1423">
        <v>0.5897</v>
      </c>
      <c r="K1423">
        <v>0.55000000000000004</v>
      </c>
      <c r="L1423">
        <v>0.68</v>
      </c>
      <c r="M1423">
        <v>0.3125</v>
      </c>
      <c r="N1423">
        <v>0</v>
      </c>
      <c r="O1423">
        <v>2</v>
      </c>
      <c r="P1423">
        <v>0</v>
      </c>
      <c r="Q1423">
        <v>0</v>
      </c>
      <c r="R1423">
        <v>3</v>
      </c>
      <c r="S1423" s="2">
        <v>7.2106481481481483E-3</v>
      </c>
      <c r="T1423" s="2">
        <v>1.736111111111111E-3</v>
      </c>
      <c r="U1423">
        <v>0.28000000000000003</v>
      </c>
      <c r="V1423">
        <v>0.5333</v>
      </c>
      <c r="W1423">
        <v>0</v>
      </c>
      <c r="X1423">
        <v>0.66669999999999996</v>
      </c>
      <c r="Y1423">
        <v>0.8</v>
      </c>
      <c r="Z1423">
        <v>0.23810000000000001</v>
      </c>
      <c r="AA1423">
        <v>0.22220000000000001</v>
      </c>
      <c r="AB1423">
        <v>0.5</v>
      </c>
      <c r="AC1423">
        <v>1</v>
      </c>
      <c r="AD1423">
        <v>0.5</v>
      </c>
      <c r="AE1423">
        <v>0.84619999999999995</v>
      </c>
      <c r="AF1423" t="s">
        <v>3915</v>
      </c>
      <c r="AG1423" s="2">
        <v>3.472222222222222E-3</v>
      </c>
      <c r="AH1423" t="s">
        <v>3911</v>
      </c>
      <c r="AI1423">
        <v>3</v>
      </c>
      <c r="AJ1423" t="s">
        <v>3914</v>
      </c>
      <c r="AK1423" s="3">
        <v>42182</v>
      </c>
      <c r="AL1423" s="10">
        <f>YEAR(ufc_fights_2[[#This Row],[date]])</f>
        <v>2015</v>
      </c>
      <c r="AM1423" t="s">
        <v>4061</v>
      </c>
      <c r="AN1423">
        <v>69</v>
      </c>
      <c r="AO1423" t="s">
        <v>3913</v>
      </c>
      <c r="AP1423">
        <f>IF(ufc_fights_2[[#This Row],[winner]]="Red",ufc_fights_2[[#This Row],[r_fighter_id]],ufc_fights_2[[#This Row],[b_fighter_id]])</f>
        <v>2381</v>
      </c>
      <c r="AQ1423" t="str">
        <f>_xlfn.XLOOKUP(ufc_fights_2[[#This Row],[winnerID]],ufc_fighters[id],ufc_fighters[fighter_name],"xxx",0,1)</f>
        <v>Alex Oliveira</v>
      </c>
    </row>
    <row r="1424" spans="1:43">
      <c r="A1424">
        <v>1218</v>
      </c>
      <c r="B1424">
        <v>572</v>
      </c>
      <c r="C1424">
        <f>_xlfn.XLOOKUP(ufc_fights_2[[#This Row],[r_fighter_id]],ufc_fighters[id],ufc_fighters[year],"xxx",0,1)</f>
        <v>1977</v>
      </c>
      <c r="D1424">
        <f>_xlfn.XLOOKUP(ufc_fights_2[[#This Row],[b_fighter_id]],ufc_fighters[id],ufc_fighters[year],"Prázdné",0,1)</f>
        <v>1976</v>
      </c>
      <c r="E1424" s="10">
        <f>YEAR(ufc_fights_2[[#This Row],[date]])-ufc_fights_2[[#This Row],[r_year]]</f>
        <v>37</v>
      </c>
      <c r="F1424" s="10">
        <f>YEAR(ufc_fights_2[[#This Row],[date]])-ufc_fights_2[[#This Row],[b_year]]</f>
        <v>38</v>
      </c>
      <c r="G1424">
        <v>0</v>
      </c>
      <c r="H1424">
        <v>0</v>
      </c>
      <c r="I1424">
        <v>0.875</v>
      </c>
      <c r="J1424">
        <v>0.92589999999999995</v>
      </c>
      <c r="K1424">
        <v>0.96430000000000005</v>
      </c>
      <c r="L1424">
        <v>0.92859999999999998</v>
      </c>
      <c r="M1424">
        <v>0.5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1.3310185185185185E-3</v>
      </c>
      <c r="T1424" s="2">
        <v>3.8194444444444446E-4</v>
      </c>
      <c r="U1424">
        <v>0.875</v>
      </c>
      <c r="V1424">
        <v>0.875</v>
      </c>
      <c r="W1424">
        <v>0</v>
      </c>
      <c r="X1424">
        <v>0</v>
      </c>
      <c r="Y1424">
        <v>1</v>
      </c>
      <c r="Z1424">
        <v>0.8</v>
      </c>
      <c r="AA1424">
        <v>0.83330000000000004</v>
      </c>
      <c r="AB1424">
        <v>1</v>
      </c>
      <c r="AC1424">
        <v>1</v>
      </c>
      <c r="AD1424">
        <v>0</v>
      </c>
      <c r="AE1424">
        <v>0</v>
      </c>
      <c r="AF1424" t="s">
        <v>3910</v>
      </c>
      <c r="AG1424" s="2">
        <v>2.1527777777777778E-3</v>
      </c>
      <c r="AH1424" t="s">
        <v>3911</v>
      </c>
      <c r="AI1424">
        <v>3</v>
      </c>
      <c r="AJ1424" t="s">
        <v>3914</v>
      </c>
      <c r="AK1424" s="3">
        <v>41950</v>
      </c>
      <c r="AL1424" s="10">
        <f>YEAR(ufc_fights_2[[#This Row],[date]])</f>
        <v>2014</v>
      </c>
      <c r="AM1424" t="s">
        <v>4061</v>
      </c>
      <c r="AN1424">
        <v>68</v>
      </c>
      <c r="AO1424" t="s">
        <v>3918</v>
      </c>
      <c r="AP1424">
        <f>IF(ufc_fights_2[[#This Row],[winner]]="Red",ufc_fights_2[[#This Row],[r_fighter_id]],ufc_fights_2[[#This Row],[b_fighter_id]])</f>
        <v>572</v>
      </c>
      <c r="AQ1424" t="str">
        <f>_xlfn.XLOOKUP(ufc_fights_2[[#This Row],[winnerID]],ufc_fighters[id],ufc_fighters[fighter_name],"xxx",0,1)</f>
        <v>Chris Clements</v>
      </c>
    </row>
    <row r="1425" spans="1:43">
      <c r="A1425">
        <v>43</v>
      </c>
      <c r="B1425">
        <v>2986</v>
      </c>
      <c r="C1425">
        <f>_xlfn.XLOOKUP(ufc_fights_2[[#This Row],[r_fighter_id]],ufc_fighters[id],ufc_fighters[year],"xxx",0,1)</f>
        <v>1982</v>
      </c>
      <c r="D1425">
        <f>_xlfn.XLOOKUP(ufc_fights_2[[#This Row],[b_fighter_id]],ufc_fighters[id],ufc_fighters[year],"Prázdné",0,1)</f>
        <v>1985</v>
      </c>
      <c r="E1425" s="10">
        <f>YEAR(ufc_fights_2[[#This Row],[date]])-ufc_fights_2[[#This Row],[r_year]]</f>
        <v>31</v>
      </c>
      <c r="F1425" s="10">
        <f>YEAR(ufc_fights_2[[#This Row],[date]])-ufc_fights_2[[#This Row],[b_year]]</f>
        <v>28</v>
      </c>
      <c r="G1425">
        <v>0</v>
      </c>
      <c r="H1425">
        <v>0</v>
      </c>
      <c r="I1425">
        <v>0.31430000000000002</v>
      </c>
      <c r="J1425">
        <v>0.57469999999999999</v>
      </c>
      <c r="K1425">
        <v>0.41789999999999999</v>
      </c>
      <c r="L1425">
        <v>0.63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2.1180555555555558E-3</v>
      </c>
      <c r="T1425" s="2">
        <v>9.0277777777777774E-4</v>
      </c>
      <c r="U1425">
        <v>0.191</v>
      </c>
      <c r="V1425">
        <v>0.41299999999999998</v>
      </c>
      <c r="W1425">
        <v>1</v>
      </c>
      <c r="X1425">
        <v>1</v>
      </c>
      <c r="Y1425">
        <v>0.89290000000000003</v>
      </c>
      <c r="Z1425">
        <v>0.30299999999999999</v>
      </c>
      <c r="AA1425">
        <v>0.56979999999999997</v>
      </c>
      <c r="AB1425">
        <v>0.66669999999999996</v>
      </c>
      <c r="AC1425">
        <v>1</v>
      </c>
      <c r="AD1425">
        <v>0.33329999999999999</v>
      </c>
      <c r="AE1425">
        <v>0</v>
      </c>
      <c r="AF1425" t="s">
        <v>3915</v>
      </c>
      <c r="AG1425" s="2">
        <v>3.472222222222222E-3</v>
      </c>
      <c r="AH1425" t="s">
        <v>3911</v>
      </c>
      <c r="AI1425">
        <v>3</v>
      </c>
      <c r="AJ1425" t="s">
        <v>3931</v>
      </c>
      <c r="AK1425" s="3">
        <v>41433</v>
      </c>
      <c r="AL1425" s="10">
        <f>YEAR(ufc_fights_2[[#This Row],[date]])</f>
        <v>2013</v>
      </c>
      <c r="AM1425" t="s">
        <v>4061</v>
      </c>
      <c r="AN1425">
        <v>37</v>
      </c>
      <c r="AO1425" t="s">
        <v>3913</v>
      </c>
      <c r="AP1425">
        <f>IF(ufc_fights_2[[#This Row],[winner]]="Red",ufc_fights_2[[#This Row],[r_fighter_id]],ufc_fights_2[[#This Row],[b_fighter_id]])</f>
        <v>43</v>
      </c>
      <c r="AQ1425" t="str">
        <f>_xlfn.XLOOKUP(ufc_fights_2[[#This Row],[winnerID]],ufc_fighters[id],ufc_fighters[fighter_name],"xxx",0,1)</f>
        <v>Ildemar Alcantara</v>
      </c>
    </row>
    <row r="1426" spans="1:43">
      <c r="A1426">
        <v>2381</v>
      </c>
      <c r="B1426">
        <v>2471</v>
      </c>
      <c r="C1426">
        <f>_xlfn.XLOOKUP(ufc_fights_2[[#This Row],[r_fighter_id]],ufc_fighters[id],ufc_fighters[year],"xxx",0,1)</f>
        <v>1988</v>
      </c>
      <c r="D1426">
        <f>_xlfn.XLOOKUP(ufc_fights_2[[#This Row],[b_fighter_id]],ufc_fighters[id],ufc_fighters[year],"Prázdné",0,1)</f>
        <v>1993</v>
      </c>
      <c r="E1426" s="10">
        <f>YEAR(ufc_fights_2[[#This Row],[date]])-ufc_fights_2[[#This Row],[r_year]]</f>
        <v>30</v>
      </c>
      <c r="F1426" s="10">
        <f>YEAR(ufc_fights_2[[#This Row],[date]])-ufc_fights_2[[#This Row],[b_year]]</f>
        <v>25</v>
      </c>
      <c r="G1426">
        <v>0</v>
      </c>
      <c r="H1426">
        <v>0</v>
      </c>
      <c r="I1426">
        <v>0.7</v>
      </c>
      <c r="J1426">
        <v>0.5</v>
      </c>
      <c r="K1426">
        <v>0.76919999999999999</v>
      </c>
      <c r="L1426">
        <v>0.5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5.7870370370370373E-5</v>
      </c>
      <c r="T1426" s="2">
        <v>0</v>
      </c>
      <c r="U1426">
        <v>0.77780000000000005</v>
      </c>
      <c r="V1426">
        <v>0</v>
      </c>
      <c r="W1426">
        <v>0</v>
      </c>
      <c r="X1426">
        <v>0</v>
      </c>
      <c r="Y1426">
        <v>1</v>
      </c>
      <c r="Z1426">
        <v>0.5</v>
      </c>
      <c r="AA1426">
        <v>0.5</v>
      </c>
      <c r="AB1426">
        <v>0</v>
      </c>
      <c r="AC1426">
        <v>0</v>
      </c>
      <c r="AD1426">
        <v>0.83330000000000004</v>
      </c>
      <c r="AE1426">
        <v>0</v>
      </c>
      <c r="AF1426" t="s">
        <v>3910</v>
      </c>
      <c r="AG1426" s="2">
        <v>4.5138888888888887E-4</v>
      </c>
      <c r="AH1426" t="s">
        <v>3911</v>
      </c>
      <c r="AI1426">
        <v>3</v>
      </c>
      <c r="AJ1426" t="s">
        <v>3940</v>
      </c>
      <c r="AK1426" s="3">
        <v>43365</v>
      </c>
      <c r="AL1426" s="10">
        <f>YEAR(ufc_fights_2[[#This Row],[date]])</f>
        <v>2018</v>
      </c>
      <c r="AM1426" t="s">
        <v>4061</v>
      </c>
      <c r="AN1426">
        <v>6</v>
      </c>
      <c r="AO1426" t="s">
        <v>3913</v>
      </c>
      <c r="AP1426">
        <f>IF(ufc_fights_2[[#This Row],[winner]]="Red",ufc_fights_2[[#This Row],[r_fighter_id]],ufc_fights_2[[#This Row],[b_fighter_id]])</f>
        <v>2381</v>
      </c>
      <c r="AQ1426" t="str">
        <f>_xlfn.XLOOKUP(ufc_fights_2[[#This Row],[winnerID]],ufc_fighters[id],ufc_fighters[fighter_name],"xxx",0,1)</f>
        <v>Alex Oliveira</v>
      </c>
    </row>
    <row r="1427" spans="1:43">
      <c r="A1427">
        <v>770</v>
      </c>
      <c r="B1427">
        <v>2041</v>
      </c>
      <c r="C1427">
        <f>_xlfn.XLOOKUP(ufc_fights_2[[#This Row],[r_fighter_id]],ufc_fighters[id],ufc_fighters[year],"xxx",0,1)</f>
        <v>1985</v>
      </c>
      <c r="D1427">
        <f>_xlfn.XLOOKUP(ufc_fights_2[[#This Row],[b_fighter_id]],ufc_fighters[id],ufc_fighters[year],"Prázdné",0,1)</f>
        <v>1988</v>
      </c>
      <c r="E1427" s="10">
        <f>YEAR(ufc_fights_2[[#This Row],[date]])-ufc_fights_2[[#This Row],[r_year]]</f>
        <v>31</v>
      </c>
      <c r="F1427" s="10">
        <f>YEAR(ufc_fights_2[[#This Row],[date]])-ufc_fights_2[[#This Row],[b_year]]</f>
        <v>28</v>
      </c>
      <c r="G1427">
        <v>0</v>
      </c>
      <c r="H1427">
        <v>3</v>
      </c>
      <c r="I1427">
        <v>0.48399999999999999</v>
      </c>
      <c r="J1427">
        <v>0.57340000000000002</v>
      </c>
      <c r="K1427">
        <v>0.57930000000000004</v>
      </c>
      <c r="L1427">
        <v>0.61180000000000001</v>
      </c>
      <c r="M1427">
        <v>0.1429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4.0509259259259257E-3</v>
      </c>
      <c r="T1427" s="2">
        <v>1.0532407407407407E-3</v>
      </c>
      <c r="U1427">
        <v>0.41799999999999998</v>
      </c>
      <c r="V1427">
        <v>0.46229999999999999</v>
      </c>
      <c r="W1427">
        <v>0.70420000000000005</v>
      </c>
      <c r="X1427">
        <v>0.5625</v>
      </c>
      <c r="Y1427">
        <v>0.88890000000000002</v>
      </c>
      <c r="Z1427">
        <v>0.38769999999999999</v>
      </c>
      <c r="AA1427">
        <v>0.54149999999999998</v>
      </c>
      <c r="AB1427">
        <v>0.6875</v>
      </c>
      <c r="AC1427">
        <v>0.84379999999999999</v>
      </c>
      <c r="AD1427">
        <v>0.25</v>
      </c>
      <c r="AE1427">
        <v>0</v>
      </c>
      <c r="AF1427" t="s">
        <v>3969</v>
      </c>
      <c r="AG1427" s="2">
        <v>3.472222222222222E-3</v>
      </c>
      <c r="AH1427" t="s">
        <v>3927</v>
      </c>
      <c r="AI1427">
        <v>5</v>
      </c>
      <c r="AJ1427" t="s">
        <v>3925</v>
      </c>
      <c r="AK1427" s="3">
        <v>42602</v>
      </c>
      <c r="AL1427" s="10">
        <f>YEAR(ufc_fights_2[[#This Row],[date]])</f>
        <v>2016</v>
      </c>
      <c r="AM1427" t="s">
        <v>4061</v>
      </c>
      <c r="AN1427">
        <v>1</v>
      </c>
      <c r="AO1427" t="s">
        <v>3918</v>
      </c>
      <c r="AP1427">
        <f>IF(ufc_fights_2[[#This Row],[winner]]="Red",ufc_fights_2[[#This Row],[r_fighter_id]],ufc_fights_2[[#This Row],[b_fighter_id]])</f>
        <v>2041</v>
      </c>
      <c r="AQ1427" t="str">
        <f>_xlfn.XLOOKUP(ufc_fights_2[[#This Row],[winnerID]],ufc_fighters[id],ufc_fighters[fighter_name],"xxx",0,1)</f>
        <v>Conor McGregor</v>
      </c>
    </row>
    <row r="1428" spans="1:43">
      <c r="A1428">
        <v>1724</v>
      </c>
      <c r="B1428">
        <v>2381</v>
      </c>
      <c r="C1428">
        <f>_xlfn.XLOOKUP(ufc_fights_2[[#This Row],[r_fighter_id]],ufc_fighters[id],ufc_fighters[year],"xxx",0,1)</f>
        <v>1983</v>
      </c>
      <c r="D1428">
        <f>_xlfn.XLOOKUP(ufc_fights_2[[#This Row],[b_fighter_id]],ufc_fighters[id],ufc_fighters[year],"Prázdné",0,1)</f>
        <v>1988</v>
      </c>
      <c r="E1428" s="10">
        <f>YEAR(ufc_fights_2[[#This Row],[date]])-ufc_fights_2[[#This Row],[r_year]]</f>
        <v>34</v>
      </c>
      <c r="F1428" s="10">
        <f>YEAR(ufc_fights_2[[#This Row],[date]])-ufc_fights_2[[#This Row],[b_year]]</f>
        <v>29</v>
      </c>
      <c r="G1428">
        <v>0</v>
      </c>
      <c r="H1428">
        <v>1</v>
      </c>
      <c r="I1428">
        <v>0.35709999999999997</v>
      </c>
      <c r="J1428">
        <v>0.38100000000000001</v>
      </c>
      <c r="K1428">
        <v>0.47060000000000002</v>
      </c>
      <c r="L1428">
        <v>0.38100000000000001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 s="2">
        <v>3.0092592592592593E-3</v>
      </c>
      <c r="T1428" s="2">
        <v>1.1574074074074073E-5</v>
      </c>
      <c r="U1428">
        <v>0.2</v>
      </c>
      <c r="V1428">
        <v>0.23530000000000001</v>
      </c>
      <c r="W1428">
        <v>0.75</v>
      </c>
      <c r="X1428">
        <v>0</v>
      </c>
      <c r="Y1428">
        <v>1</v>
      </c>
      <c r="Z1428">
        <v>0.18179999999999999</v>
      </c>
      <c r="AA1428">
        <v>0.33329999999999999</v>
      </c>
      <c r="AB1428">
        <v>0</v>
      </c>
      <c r="AC1428">
        <v>1</v>
      </c>
      <c r="AD1428">
        <v>1</v>
      </c>
      <c r="AE1428">
        <v>0</v>
      </c>
      <c r="AF1428" t="s">
        <v>3910</v>
      </c>
      <c r="AG1428" s="2">
        <v>1.2731481481481483E-3</v>
      </c>
      <c r="AH1428" t="s">
        <v>3911</v>
      </c>
      <c r="AI1428">
        <v>3</v>
      </c>
      <c r="AJ1428" t="s">
        <v>3925</v>
      </c>
      <c r="AK1428" s="3">
        <v>42938</v>
      </c>
      <c r="AL1428" s="10">
        <f>YEAR(ufc_fights_2[[#This Row],[date]])</f>
        <v>2017</v>
      </c>
      <c r="AM1428" t="s">
        <v>4061</v>
      </c>
      <c r="AN1428">
        <v>121</v>
      </c>
      <c r="AO1428" t="s">
        <v>3918</v>
      </c>
      <c r="AP1428">
        <f>IF(ufc_fights_2[[#This Row],[winner]]="Red",ufc_fights_2[[#This Row],[r_fighter_id]],ufc_fights_2[[#This Row],[b_fighter_id]])</f>
        <v>2381</v>
      </c>
      <c r="AQ1428" t="str">
        <f>_xlfn.XLOOKUP(ufc_fights_2[[#This Row],[winnerID]],ufc_fighters[id],ufc_fighters[fighter_name],"xxx",0,1)</f>
        <v>Alex Oliveira</v>
      </c>
    </row>
    <row r="1429" spans="1:43">
      <c r="A1429">
        <v>551</v>
      </c>
      <c r="B1429">
        <v>485</v>
      </c>
      <c r="C1429">
        <f>_xlfn.XLOOKUP(ufc_fights_2[[#This Row],[r_fighter_id]],ufc_fighters[id],ufc_fighters[year],"xxx",0,1)</f>
        <v>1976</v>
      </c>
      <c r="D1429">
        <f>_xlfn.XLOOKUP(ufc_fights_2[[#This Row],[b_fighter_id]],ufc_fighters[id],ufc_fighters[year],"Prázdné",0,1)</f>
        <v>1978</v>
      </c>
      <c r="E1429" s="10">
        <f>YEAR(ufc_fights_2[[#This Row],[date]])-ufc_fights_2[[#This Row],[r_year]]</f>
        <v>32</v>
      </c>
      <c r="F1429" s="10">
        <f>YEAR(ufc_fights_2[[#This Row],[date]])-ufc_fights_2[[#This Row],[b_year]]</f>
        <v>30</v>
      </c>
      <c r="G1429">
        <v>0</v>
      </c>
      <c r="H1429">
        <v>0</v>
      </c>
      <c r="I1429">
        <v>0.39660000000000001</v>
      </c>
      <c r="J1429">
        <v>0.47370000000000001</v>
      </c>
      <c r="K1429">
        <v>0.64859999999999995</v>
      </c>
      <c r="L1429">
        <v>0.73909999999999998</v>
      </c>
      <c r="M1429">
        <v>0</v>
      </c>
      <c r="N1429">
        <v>0.33329999999999999</v>
      </c>
      <c r="O1429">
        <v>0</v>
      </c>
      <c r="P1429">
        <v>1</v>
      </c>
      <c r="Q1429">
        <v>0</v>
      </c>
      <c r="R1429">
        <v>1</v>
      </c>
      <c r="S1429" s="2">
        <v>5.324074074074074E-3</v>
      </c>
      <c r="T1429" s="2">
        <v>3.6921296296296298E-3</v>
      </c>
      <c r="U1429">
        <v>0.25580000000000003</v>
      </c>
      <c r="V1429">
        <v>0.44440000000000002</v>
      </c>
      <c r="W1429">
        <v>0.77780000000000005</v>
      </c>
      <c r="X1429">
        <v>0.83330000000000004</v>
      </c>
      <c r="Y1429">
        <v>1</v>
      </c>
      <c r="Z1429">
        <v>0.35289999999999999</v>
      </c>
      <c r="AA1429">
        <v>0.35289999999999999</v>
      </c>
      <c r="AB1429">
        <v>0.5</v>
      </c>
      <c r="AC1429">
        <v>0.66669999999999996</v>
      </c>
      <c r="AD1429">
        <v>0.40539999999999998</v>
      </c>
      <c r="AE1429">
        <v>0.55559999999999998</v>
      </c>
      <c r="AF1429" t="s">
        <v>3922</v>
      </c>
      <c r="AG1429" s="2">
        <v>3.472222222222222E-3</v>
      </c>
      <c r="AH1429" t="s">
        <v>3911</v>
      </c>
      <c r="AI1429">
        <v>3</v>
      </c>
      <c r="AJ1429" t="s">
        <v>3914</v>
      </c>
      <c r="AK1429" s="3">
        <v>39697</v>
      </c>
      <c r="AL1429" s="10">
        <f>YEAR(ufc_fights_2[[#This Row],[date]])</f>
        <v>2008</v>
      </c>
      <c r="AM1429" t="s">
        <v>4061</v>
      </c>
      <c r="AN1429">
        <v>45</v>
      </c>
      <c r="AO1429" t="s">
        <v>3913</v>
      </c>
      <c r="AP1429">
        <f>IF(ufc_fights_2[[#This Row],[winner]]="Red",ufc_fights_2[[#This Row],[r_fighter_id]],ufc_fights_2[[#This Row],[b_fighter_id]])</f>
        <v>551</v>
      </c>
      <c r="AQ1429" t="str">
        <f>_xlfn.XLOOKUP(ufc_fights_2[[#This Row],[winnerID]],ufc_fighters[id],ufc_fighters[fighter_name],"xxx",0,1)</f>
        <v>Ryo Chonan</v>
      </c>
    </row>
    <row r="1430" spans="1:43">
      <c r="A1430">
        <v>3243</v>
      </c>
      <c r="B1430">
        <v>3502</v>
      </c>
      <c r="C1430">
        <f>_xlfn.XLOOKUP(ufc_fights_2[[#This Row],[r_fighter_id]],ufc_fighters[id],ufc_fighters[year],"xxx",0,1)</f>
        <v>1981</v>
      </c>
      <c r="D1430">
        <f>_xlfn.XLOOKUP(ufc_fights_2[[#This Row],[b_fighter_id]],ufc_fighters[id],ufc_fighters[year],"Prázdné",0,1)</f>
        <v>1981</v>
      </c>
      <c r="E1430" s="10">
        <f>YEAR(ufc_fights_2[[#This Row],[date]])-ufc_fights_2[[#This Row],[r_year]]</f>
        <v>24</v>
      </c>
      <c r="F1430" s="10">
        <f>YEAR(ufc_fights_2[[#This Row],[date]])-ufc_fights_2[[#This Row],[b_year]]</f>
        <v>24</v>
      </c>
      <c r="G1430">
        <v>0</v>
      </c>
      <c r="H1430">
        <v>0</v>
      </c>
      <c r="I1430">
        <v>0.4486</v>
      </c>
      <c r="J1430">
        <v>0.35</v>
      </c>
      <c r="K1430">
        <v>0.63529999999999998</v>
      </c>
      <c r="L1430">
        <v>0.46939999999999998</v>
      </c>
      <c r="M1430">
        <v>1</v>
      </c>
      <c r="N1430">
        <v>0.6</v>
      </c>
      <c r="O1430">
        <v>3</v>
      </c>
      <c r="P1430">
        <v>0</v>
      </c>
      <c r="Q1430">
        <v>3</v>
      </c>
      <c r="R1430">
        <v>1</v>
      </c>
      <c r="S1430" s="2">
        <v>4.9652777777777777E-3</v>
      </c>
      <c r="T1430" s="2">
        <v>2.8472222222222223E-3</v>
      </c>
      <c r="U1430">
        <v>0.3483</v>
      </c>
      <c r="V1430">
        <v>0.2571</v>
      </c>
      <c r="W1430">
        <v>0.93330000000000002</v>
      </c>
      <c r="X1430">
        <v>1</v>
      </c>
      <c r="Y1430">
        <v>1</v>
      </c>
      <c r="Z1430">
        <v>0.2364</v>
      </c>
      <c r="AA1430">
        <v>0.25929999999999997</v>
      </c>
      <c r="AB1430">
        <v>0.4</v>
      </c>
      <c r="AC1430">
        <v>0.375</v>
      </c>
      <c r="AD1430">
        <v>0.78380000000000005</v>
      </c>
      <c r="AE1430">
        <v>0.8</v>
      </c>
      <c r="AF1430" t="s">
        <v>3915</v>
      </c>
      <c r="AG1430" s="2">
        <v>3.472222222222222E-3</v>
      </c>
      <c r="AH1430" t="s">
        <v>3911</v>
      </c>
      <c r="AI1430">
        <v>3</v>
      </c>
      <c r="AJ1430" t="s">
        <v>3967</v>
      </c>
      <c r="AK1430" s="3">
        <v>38675</v>
      </c>
      <c r="AL1430" s="10">
        <f>YEAR(ufc_fights_2[[#This Row],[date]])</f>
        <v>2005</v>
      </c>
      <c r="AM1430" t="s">
        <v>4061</v>
      </c>
      <c r="AN1430">
        <v>1</v>
      </c>
      <c r="AO1430" t="s">
        <v>3913</v>
      </c>
      <c r="AP1430">
        <f>IF(ufc_fights_2[[#This Row],[winner]]="Red",ufc_fights_2[[#This Row],[r_fighter_id]],ufc_fights_2[[#This Row],[b_fighter_id]])</f>
        <v>3243</v>
      </c>
      <c r="AQ1430" t="str">
        <f>_xlfn.XLOOKUP(ufc_fights_2[[#This Row],[winnerID]],ufc_fighters[id],ufc_fighters[fighter_name],"xxx",0,1)</f>
        <v>Nick Thompson</v>
      </c>
    </row>
    <row r="1431" spans="1:43">
      <c r="A1431">
        <v>2794</v>
      </c>
      <c r="B1431">
        <v>1876</v>
      </c>
      <c r="C1431">
        <f>_xlfn.XLOOKUP(ufc_fights_2[[#This Row],[r_fighter_id]],ufc_fighters[id],ufc_fighters[year],"xxx",0,1)</f>
        <v>1980</v>
      </c>
      <c r="D1431">
        <f>_xlfn.XLOOKUP(ufc_fights_2[[#This Row],[b_fighter_id]],ufc_fighters[id],ufc_fighters[year],"Prázdné",0,1)</f>
        <v>1978</v>
      </c>
      <c r="E1431" s="10">
        <f>YEAR(ufc_fights_2[[#This Row],[date]])-ufc_fights_2[[#This Row],[r_year]]</f>
        <v>31</v>
      </c>
      <c r="F1431" s="10">
        <f>YEAR(ufc_fights_2[[#This Row],[date]])-ufc_fights_2[[#This Row],[b_year]]</f>
        <v>33</v>
      </c>
      <c r="G1431">
        <v>0</v>
      </c>
      <c r="H1431">
        <v>0</v>
      </c>
      <c r="I1431">
        <v>0.37109999999999999</v>
      </c>
      <c r="J1431">
        <v>0.375</v>
      </c>
      <c r="K1431">
        <v>0.3735</v>
      </c>
      <c r="L1431">
        <v>0.37759999999999999</v>
      </c>
      <c r="M1431">
        <v>0</v>
      </c>
      <c r="N1431">
        <v>0.5</v>
      </c>
      <c r="O1431">
        <v>0</v>
      </c>
      <c r="P1431">
        <v>0</v>
      </c>
      <c r="Q1431">
        <v>0</v>
      </c>
      <c r="R1431">
        <v>0</v>
      </c>
      <c r="S1431" s="2">
        <v>6.8287037037037036E-4</v>
      </c>
      <c r="T1431" s="2">
        <v>1.1458333333333333E-3</v>
      </c>
      <c r="U1431">
        <v>0.26469999999999999</v>
      </c>
      <c r="V1431">
        <v>0.3392</v>
      </c>
      <c r="W1431">
        <v>0.39219999999999999</v>
      </c>
      <c r="X1431">
        <v>0.85709999999999997</v>
      </c>
      <c r="Y1431">
        <v>0.71430000000000005</v>
      </c>
      <c r="Z1431">
        <v>0.36209999999999998</v>
      </c>
      <c r="AA1431">
        <v>0.34339999999999998</v>
      </c>
      <c r="AB1431">
        <v>0.53849999999999998</v>
      </c>
      <c r="AC1431">
        <v>0.68969999999999998</v>
      </c>
      <c r="AD1431">
        <v>0</v>
      </c>
      <c r="AE1431">
        <v>0.5</v>
      </c>
      <c r="AF1431" t="s">
        <v>3915</v>
      </c>
      <c r="AG1431" s="2">
        <v>3.472222222222222E-3</v>
      </c>
      <c r="AH1431" t="s">
        <v>3911</v>
      </c>
      <c r="AI1431">
        <v>3</v>
      </c>
      <c r="AJ1431" t="s">
        <v>3964</v>
      </c>
      <c r="AK1431" s="3">
        <v>40769</v>
      </c>
      <c r="AL1431" s="10">
        <f>YEAR(ufc_fights_2[[#This Row],[date]])</f>
        <v>2011</v>
      </c>
      <c r="AM1431" t="s">
        <v>4061</v>
      </c>
      <c r="AN1431">
        <v>107</v>
      </c>
      <c r="AO1431" t="s">
        <v>3918</v>
      </c>
      <c r="AP1431">
        <f>IF(ufc_fights_2[[#This Row],[winner]]="Red",ufc_fights_2[[#This Row],[r_fighter_id]],ufc_fights_2[[#This Row],[b_fighter_id]])</f>
        <v>1876</v>
      </c>
      <c r="AQ1431" t="str">
        <f>_xlfn.XLOOKUP(ufc_fights_2[[#This Row],[winnerID]],ufc_fighters[id],ufc_fighters[fighter_name],"xxx",0,1)</f>
        <v>Duane Ludwig</v>
      </c>
    </row>
    <row r="1432" spans="1:43">
      <c r="A1432">
        <v>2713</v>
      </c>
      <c r="B1432">
        <v>1496</v>
      </c>
      <c r="C1432">
        <f>_xlfn.XLOOKUP(ufc_fights_2[[#This Row],[r_fighter_id]],ufc_fighters[id],ufc_fighters[year],"xxx",0,1)</f>
        <v>1984</v>
      </c>
      <c r="D1432">
        <f>_xlfn.XLOOKUP(ufc_fights_2[[#This Row],[b_fighter_id]],ufc_fighters[id],ufc_fighters[year],"Prázdné",0,1)</f>
        <v>1985</v>
      </c>
      <c r="E1432" s="10">
        <f>YEAR(ufc_fights_2[[#This Row],[date]])-ufc_fights_2[[#This Row],[r_year]]</f>
        <v>29</v>
      </c>
      <c r="F1432" s="10">
        <f>YEAR(ufc_fights_2[[#This Row],[date]])-ufc_fights_2[[#This Row],[b_year]]</f>
        <v>28</v>
      </c>
      <c r="G1432">
        <v>0</v>
      </c>
      <c r="H1432">
        <v>0</v>
      </c>
      <c r="I1432">
        <v>0.69230000000000003</v>
      </c>
      <c r="J1432">
        <v>0.33329999999999999</v>
      </c>
      <c r="K1432">
        <v>0.84379999999999999</v>
      </c>
      <c r="L1432">
        <v>0.33329999999999999</v>
      </c>
      <c r="M1432">
        <v>1</v>
      </c>
      <c r="N1432">
        <v>0</v>
      </c>
      <c r="O1432">
        <v>2</v>
      </c>
      <c r="P1432">
        <v>1</v>
      </c>
      <c r="Q1432">
        <v>0</v>
      </c>
      <c r="R1432">
        <v>0</v>
      </c>
      <c r="S1432" s="2">
        <v>1.7939814814814815E-3</v>
      </c>
      <c r="T1432" s="2">
        <v>0</v>
      </c>
      <c r="U1432">
        <v>0.66669999999999996</v>
      </c>
      <c r="V1432">
        <v>0</v>
      </c>
      <c r="W1432">
        <v>0</v>
      </c>
      <c r="X1432">
        <v>1</v>
      </c>
      <c r="Y1432">
        <v>1</v>
      </c>
      <c r="Z1432">
        <v>0.33329999999999999</v>
      </c>
      <c r="AA1432">
        <v>0.33329999999999999</v>
      </c>
      <c r="AB1432">
        <v>0</v>
      </c>
      <c r="AC1432">
        <v>0</v>
      </c>
      <c r="AD1432">
        <v>0.8</v>
      </c>
      <c r="AE1432">
        <v>0</v>
      </c>
      <c r="AF1432" t="s">
        <v>3933</v>
      </c>
      <c r="AG1432" s="2">
        <v>2.0486111111111113E-3</v>
      </c>
      <c r="AH1432" t="s">
        <v>3911</v>
      </c>
      <c r="AI1432">
        <v>3</v>
      </c>
      <c r="AJ1432" t="s">
        <v>3925</v>
      </c>
      <c r="AK1432" s="3">
        <v>41328</v>
      </c>
      <c r="AL1432" s="10">
        <f>YEAR(ufc_fights_2[[#This Row],[date]])</f>
        <v>2013</v>
      </c>
      <c r="AM1432" t="s">
        <v>4061</v>
      </c>
      <c r="AN1432">
        <v>63</v>
      </c>
      <c r="AO1432" t="s">
        <v>3913</v>
      </c>
      <c r="AP1432">
        <f>IF(ufc_fights_2[[#This Row],[winner]]="Red",ufc_fights_2[[#This Row],[r_fighter_id]],ufc_fights_2[[#This Row],[b_fighter_id]])</f>
        <v>2713</v>
      </c>
      <c r="AQ1432" t="str">
        <f>_xlfn.XLOOKUP(ufc_fights_2[[#This Row],[winnerID]],ufc_fighters[id],ufc_fighters[fighter_name],"xxx",0,1)</f>
        <v>Kenny Robertson</v>
      </c>
    </row>
    <row r="1433" spans="1:43">
      <c r="A1433">
        <v>3571</v>
      </c>
      <c r="B1433">
        <v>684</v>
      </c>
      <c r="C1433">
        <f>_xlfn.XLOOKUP(ufc_fights_2[[#This Row],[r_fighter_id]],ufc_fighters[id],ufc_fighters[year],"xxx",0,1)</f>
        <v>1986</v>
      </c>
      <c r="D1433">
        <f>_xlfn.XLOOKUP(ufc_fights_2[[#This Row],[b_fighter_id]],ufc_fighters[id],ufc_fighters[year],"Prázdné",0,1)</f>
        <v>1984</v>
      </c>
      <c r="E1433" s="10">
        <f>YEAR(ufc_fights_2[[#This Row],[date]])-ufc_fights_2[[#This Row],[r_year]]</f>
        <v>29</v>
      </c>
      <c r="F1433" s="10">
        <f>YEAR(ufc_fights_2[[#This Row],[date]])-ufc_fights_2[[#This Row],[b_year]]</f>
        <v>31</v>
      </c>
      <c r="G1433">
        <v>0</v>
      </c>
      <c r="H1433">
        <v>0</v>
      </c>
      <c r="I1433">
        <v>0.43509999999999999</v>
      </c>
      <c r="J1433">
        <v>0.29499999999999998</v>
      </c>
      <c r="K1433">
        <v>0.45190000000000002</v>
      </c>
      <c r="L1433">
        <v>0.33329999999999999</v>
      </c>
      <c r="M1433">
        <v>0</v>
      </c>
      <c r="N1433">
        <v>0.6</v>
      </c>
      <c r="O1433">
        <v>0</v>
      </c>
      <c r="P1433">
        <v>0</v>
      </c>
      <c r="Q1433">
        <v>1</v>
      </c>
      <c r="R1433">
        <v>0</v>
      </c>
      <c r="S1433" s="2">
        <v>4.1666666666666669E-4</v>
      </c>
      <c r="T1433" s="2">
        <v>2.9398148148148148E-3</v>
      </c>
      <c r="U1433">
        <v>0.34910000000000002</v>
      </c>
      <c r="V1433">
        <v>0.1386</v>
      </c>
      <c r="W1433">
        <v>0.76470000000000005</v>
      </c>
      <c r="X1433">
        <v>0.875</v>
      </c>
      <c r="Y1433">
        <v>0.78949999999999998</v>
      </c>
      <c r="Z1433">
        <v>0.38600000000000001</v>
      </c>
      <c r="AA1433">
        <v>0.23680000000000001</v>
      </c>
      <c r="AB1433">
        <v>0.78569999999999995</v>
      </c>
      <c r="AC1433">
        <v>0.57140000000000002</v>
      </c>
      <c r="AD1433">
        <v>0.66669999999999996</v>
      </c>
      <c r="AE1433">
        <v>0.5</v>
      </c>
      <c r="AF1433" t="s">
        <v>3922</v>
      </c>
      <c r="AG1433" s="2">
        <v>3.472222222222222E-3</v>
      </c>
      <c r="AH1433" t="s">
        <v>3911</v>
      </c>
      <c r="AI1433">
        <v>3</v>
      </c>
      <c r="AJ1433" t="s">
        <v>3988</v>
      </c>
      <c r="AK1433" s="3">
        <v>42154</v>
      </c>
      <c r="AL1433" s="10">
        <f>YEAR(ufc_fights_2[[#This Row],[date]])</f>
        <v>2015</v>
      </c>
      <c r="AM1433" t="s">
        <v>4061</v>
      </c>
      <c r="AN1433">
        <v>47</v>
      </c>
      <c r="AO1433" t="s">
        <v>3918</v>
      </c>
      <c r="AP1433">
        <f>IF(ufc_fights_2[[#This Row],[winner]]="Red",ufc_fights_2[[#This Row],[r_fighter_id]],ufc_fights_2[[#This Row],[b_fighter_id]])</f>
        <v>684</v>
      </c>
      <c r="AQ1433" t="str">
        <f>_xlfn.XLOOKUP(ufc_fights_2[[#This Row],[winnerID]],ufc_fighters[id],ufc_fighters[fighter_name],"xxx",0,1)</f>
        <v>Nicolas Dalby</v>
      </c>
    </row>
    <row r="1434" spans="1:43">
      <c r="A1434">
        <v>684</v>
      </c>
      <c r="B1434">
        <v>2381</v>
      </c>
      <c r="C1434">
        <f>_xlfn.XLOOKUP(ufc_fights_2[[#This Row],[r_fighter_id]],ufc_fighters[id],ufc_fighters[year],"xxx",0,1)</f>
        <v>1984</v>
      </c>
      <c r="D1434">
        <f>_xlfn.XLOOKUP(ufc_fights_2[[#This Row],[b_fighter_id]],ufc_fighters[id],ufc_fighters[year],"Prázdné",0,1)</f>
        <v>1988</v>
      </c>
      <c r="E1434" s="10">
        <f>YEAR(ufc_fights_2[[#This Row],[date]])-ufc_fights_2[[#This Row],[r_year]]</f>
        <v>35</v>
      </c>
      <c r="F1434" s="10">
        <f>YEAR(ufc_fights_2[[#This Row],[date]])-ufc_fights_2[[#This Row],[b_year]]</f>
        <v>31</v>
      </c>
      <c r="G1434">
        <v>0</v>
      </c>
      <c r="H1434">
        <v>0</v>
      </c>
      <c r="I1434">
        <v>0.36899999999999999</v>
      </c>
      <c r="J1434">
        <v>0.38300000000000001</v>
      </c>
      <c r="K1434">
        <v>0.52459999999999996</v>
      </c>
      <c r="L1434">
        <v>0.47689999999999999</v>
      </c>
      <c r="M1434">
        <v>0.25</v>
      </c>
      <c r="N1434">
        <v>0.75</v>
      </c>
      <c r="O1434">
        <v>0</v>
      </c>
      <c r="P1434">
        <v>0</v>
      </c>
      <c r="Q1434">
        <v>1</v>
      </c>
      <c r="R1434">
        <v>0</v>
      </c>
      <c r="S1434" s="2">
        <v>3.7962962962962963E-3</v>
      </c>
      <c r="T1434" s="2">
        <v>2.7314814814814814E-3</v>
      </c>
      <c r="U1434">
        <v>0.2969</v>
      </c>
      <c r="V1434">
        <v>0.35</v>
      </c>
      <c r="W1434">
        <v>0.41670000000000001</v>
      </c>
      <c r="X1434">
        <v>0.875</v>
      </c>
      <c r="Y1434">
        <v>0.8</v>
      </c>
      <c r="Z1434">
        <v>0.2</v>
      </c>
      <c r="AA1434">
        <v>0.36109999999999998</v>
      </c>
      <c r="AB1434">
        <v>0.61109999999999998</v>
      </c>
      <c r="AC1434">
        <v>0.33329999999999999</v>
      </c>
      <c r="AD1434">
        <v>0.52380000000000004</v>
      </c>
      <c r="AE1434">
        <v>0.5</v>
      </c>
      <c r="AF1434" t="s">
        <v>3915</v>
      </c>
      <c r="AG1434" s="2">
        <v>3.472222222222222E-3</v>
      </c>
      <c r="AH1434" t="s">
        <v>3911</v>
      </c>
      <c r="AI1434">
        <v>3</v>
      </c>
      <c r="AJ1434" t="s">
        <v>4091</v>
      </c>
      <c r="AK1434" s="3">
        <v>43736</v>
      </c>
      <c r="AL1434" s="10">
        <f>YEAR(ufc_fights_2[[#This Row],[date]])</f>
        <v>2019</v>
      </c>
      <c r="AM1434" t="s">
        <v>4061</v>
      </c>
      <c r="AN1434">
        <v>102</v>
      </c>
      <c r="AO1434" t="s">
        <v>3913</v>
      </c>
      <c r="AP1434">
        <f>IF(ufc_fights_2[[#This Row],[winner]]="Red",ufc_fights_2[[#This Row],[r_fighter_id]],ufc_fights_2[[#This Row],[b_fighter_id]])</f>
        <v>684</v>
      </c>
      <c r="AQ1434" t="str">
        <f>_xlfn.XLOOKUP(ufc_fights_2[[#This Row],[winnerID]],ufc_fighters[id],ufc_fighters[fighter_name],"xxx",0,1)</f>
        <v>Nicolas Dalby</v>
      </c>
    </row>
    <row r="1435" spans="1:43">
      <c r="A1435">
        <v>3249</v>
      </c>
      <c r="B1435">
        <v>2138</v>
      </c>
      <c r="C1435">
        <f>_xlfn.XLOOKUP(ufc_fights_2[[#This Row],[r_fighter_id]],ufc_fighters[id],ufc_fighters[year],"xxx",0,1)</f>
        <v>1984</v>
      </c>
      <c r="D1435">
        <f>_xlfn.XLOOKUP(ufc_fights_2[[#This Row],[b_fighter_id]],ufc_fighters[id],ufc_fighters[year],"Prázdné",0,1)</f>
        <v>1979</v>
      </c>
      <c r="E1435" s="10">
        <f>YEAR(ufc_fights_2[[#This Row],[date]])-ufc_fights_2[[#This Row],[r_year]]</f>
        <v>29</v>
      </c>
      <c r="F1435" s="10">
        <f>YEAR(ufc_fights_2[[#This Row],[date]])-ufc_fights_2[[#This Row],[b_year]]</f>
        <v>34</v>
      </c>
      <c r="G1435">
        <v>0</v>
      </c>
      <c r="H1435">
        <v>0</v>
      </c>
      <c r="I1435">
        <v>0.42609999999999998</v>
      </c>
      <c r="J1435">
        <v>0.37740000000000001</v>
      </c>
      <c r="K1435">
        <v>0.437</v>
      </c>
      <c r="L1435">
        <v>0.5171</v>
      </c>
      <c r="M1435">
        <v>1</v>
      </c>
      <c r="N1435">
        <v>0.5</v>
      </c>
      <c r="O1435">
        <v>0</v>
      </c>
      <c r="P1435">
        <v>2</v>
      </c>
      <c r="Q1435">
        <v>0</v>
      </c>
      <c r="R1435">
        <v>1</v>
      </c>
      <c r="S1435" s="2">
        <v>2.5115740740740741E-3</v>
      </c>
      <c r="T1435" s="2">
        <v>2.8009259259259259E-3</v>
      </c>
      <c r="U1435">
        <v>0.36730000000000002</v>
      </c>
      <c r="V1435">
        <v>0.35859999999999997</v>
      </c>
      <c r="W1435">
        <v>0.66669999999999996</v>
      </c>
      <c r="X1435">
        <v>0.875</v>
      </c>
      <c r="Y1435">
        <v>0.25</v>
      </c>
      <c r="Z1435">
        <v>0.4194</v>
      </c>
      <c r="AA1435">
        <v>0.3417</v>
      </c>
      <c r="AB1435">
        <v>0.5</v>
      </c>
      <c r="AC1435">
        <v>0.42859999999999998</v>
      </c>
      <c r="AD1435">
        <v>0</v>
      </c>
      <c r="AE1435">
        <v>0.52</v>
      </c>
      <c r="AF1435" t="s">
        <v>3915</v>
      </c>
      <c r="AG1435" s="2">
        <v>3.472222222222222E-3</v>
      </c>
      <c r="AH1435" t="s">
        <v>3911</v>
      </c>
      <c r="AI1435">
        <v>3</v>
      </c>
      <c r="AJ1435" t="s">
        <v>3914</v>
      </c>
      <c r="AK1435" s="3">
        <v>41300</v>
      </c>
      <c r="AL1435" s="10">
        <f>YEAR(ufc_fights_2[[#This Row],[date]])</f>
        <v>2013</v>
      </c>
      <c r="AM1435" t="s">
        <v>4061</v>
      </c>
      <c r="AN1435">
        <v>8</v>
      </c>
      <c r="AO1435" t="s">
        <v>3918</v>
      </c>
      <c r="AP1435">
        <f>IF(ufc_fights_2[[#This Row],[winner]]="Red",ufc_fights_2[[#This Row],[r_fighter_id]],ufc_fights_2[[#This Row],[b_fighter_id]])</f>
        <v>2138</v>
      </c>
      <c r="AQ1435" t="str">
        <f>_xlfn.XLOOKUP(ufc_fights_2[[#This Row],[winnerID]],ufc_fighters[id],ufc_fighters[fighter_name],"xxx",0,1)</f>
        <v>David Mitchell</v>
      </c>
    </row>
    <row r="1436" spans="1:43">
      <c r="A1436">
        <v>3153</v>
      </c>
      <c r="B1436">
        <v>1697</v>
      </c>
      <c r="C1436">
        <f>_xlfn.XLOOKUP(ufc_fights_2[[#This Row],[r_fighter_id]],ufc_fighters[id],ufc_fighters[year],"xxx",0,1)</f>
        <v>1986</v>
      </c>
      <c r="D1436">
        <f>_xlfn.XLOOKUP(ufc_fights_2[[#This Row],[b_fighter_id]],ufc_fighters[id],ufc_fighters[year],"Prázdné",0,1)</f>
        <v>1987</v>
      </c>
      <c r="E1436" s="10">
        <f>YEAR(ufc_fights_2[[#This Row],[date]])-ufc_fights_2[[#This Row],[r_year]]</f>
        <v>27</v>
      </c>
      <c r="F1436" s="10">
        <f>YEAR(ufc_fights_2[[#This Row],[date]])-ufc_fights_2[[#This Row],[b_year]]</f>
        <v>26</v>
      </c>
      <c r="G1436">
        <v>0</v>
      </c>
      <c r="H1436">
        <v>0</v>
      </c>
      <c r="I1436">
        <v>0.44369999999999998</v>
      </c>
      <c r="J1436">
        <v>0.52749999999999997</v>
      </c>
      <c r="K1436">
        <v>0.51480000000000004</v>
      </c>
      <c r="L1436">
        <v>0.57269999999999999</v>
      </c>
      <c r="M1436">
        <v>0.25</v>
      </c>
      <c r="N1436">
        <v>0.5</v>
      </c>
      <c r="O1436">
        <v>0</v>
      </c>
      <c r="P1436">
        <v>1</v>
      </c>
      <c r="Q1436">
        <v>0</v>
      </c>
      <c r="R1436">
        <v>0</v>
      </c>
      <c r="S1436" s="2">
        <v>1.736111111111111E-3</v>
      </c>
      <c r="T1436" s="2">
        <v>2.6041666666666665E-3</v>
      </c>
      <c r="U1436">
        <v>0.2737</v>
      </c>
      <c r="V1436">
        <v>0.45279999999999998</v>
      </c>
      <c r="W1436">
        <v>0.61539999999999995</v>
      </c>
      <c r="X1436">
        <v>1</v>
      </c>
      <c r="Y1436">
        <v>1</v>
      </c>
      <c r="Z1436">
        <v>0.41799999999999998</v>
      </c>
      <c r="AA1436">
        <v>0.4793</v>
      </c>
      <c r="AB1436">
        <v>0.63160000000000005</v>
      </c>
      <c r="AC1436">
        <v>0.6875</v>
      </c>
      <c r="AD1436">
        <v>0</v>
      </c>
      <c r="AE1436">
        <v>1</v>
      </c>
      <c r="AF1436" t="s">
        <v>3915</v>
      </c>
      <c r="AG1436" s="2">
        <v>3.472222222222222E-3</v>
      </c>
      <c r="AH1436" t="s">
        <v>3911</v>
      </c>
      <c r="AI1436">
        <v>3</v>
      </c>
      <c r="AJ1436" t="s">
        <v>3914</v>
      </c>
      <c r="AK1436" s="3">
        <v>41300</v>
      </c>
      <c r="AL1436" s="10">
        <f>YEAR(ufc_fights_2[[#This Row],[date]])</f>
        <v>2013</v>
      </c>
      <c r="AM1436" t="s">
        <v>4061</v>
      </c>
      <c r="AN1436">
        <v>8</v>
      </c>
      <c r="AO1436" t="s">
        <v>3918</v>
      </c>
      <c r="AP1436">
        <f>IF(ufc_fights_2[[#This Row],[winner]]="Red",ufc_fights_2[[#This Row],[r_fighter_id]],ufc_fights_2[[#This Row],[b_fighter_id]])</f>
        <v>1697</v>
      </c>
      <c r="AQ1436" t="str">
        <f>_xlfn.XLOOKUP(ufc_fights_2[[#This Row],[winnerID]],ufc_fighters[id],ufc_fighters[fighter_name],"xxx",0,1)</f>
        <v>Pascal Krauss</v>
      </c>
    </row>
    <row r="1437" spans="1:43">
      <c r="A1437">
        <v>1697</v>
      </c>
      <c r="B1437">
        <v>2890</v>
      </c>
      <c r="C1437">
        <f>_xlfn.XLOOKUP(ufc_fights_2[[#This Row],[r_fighter_id]],ufc_fighters[id],ufc_fighters[year],"xxx",0,1)</f>
        <v>1987</v>
      </c>
      <c r="D1437">
        <f>_xlfn.XLOOKUP(ufc_fights_2[[#This Row],[b_fighter_id]],ufc_fighters[id],ufc_fighters[year],"Prázdné",0,1)</f>
        <v>0</v>
      </c>
      <c r="E1437" s="10">
        <f>YEAR(ufc_fights_2[[#This Row],[date]])-ufc_fights_2[[#This Row],[r_year]]</f>
        <v>23</v>
      </c>
      <c r="F1437" s="10">
        <f>YEAR(ufc_fights_2[[#This Row],[date]])-ufc_fights_2[[#This Row],[b_year]]</f>
        <v>2010</v>
      </c>
      <c r="G1437">
        <v>0</v>
      </c>
      <c r="H1437">
        <v>0</v>
      </c>
      <c r="I1437">
        <v>0.51019999999999999</v>
      </c>
      <c r="J1437">
        <v>0.35110000000000002</v>
      </c>
      <c r="K1437">
        <v>0.79310000000000003</v>
      </c>
      <c r="L1437">
        <v>0.48060000000000003</v>
      </c>
      <c r="M1437">
        <v>0.75</v>
      </c>
      <c r="N1437">
        <v>0.75</v>
      </c>
      <c r="O1437">
        <v>2</v>
      </c>
      <c r="P1437">
        <v>2</v>
      </c>
      <c r="Q1437">
        <v>0</v>
      </c>
      <c r="R1437">
        <v>1</v>
      </c>
      <c r="S1437" s="2">
        <v>5.6481481481481478E-3</v>
      </c>
      <c r="T1437" s="2">
        <v>2.2800925925925927E-3</v>
      </c>
      <c r="U1437">
        <v>0.35820000000000002</v>
      </c>
      <c r="V1437">
        <v>0.33729999999999999</v>
      </c>
      <c r="W1437">
        <v>0.84</v>
      </c>
      <c r="X1437">
        <v>0.83330000000000004</v>
      </c>
      <c r="Y1437">
        <v>0.75</v>
      </c>
      <c r="Z1437">
        <v>0.23400000000000001</v>
      </c>
      <c r="AA1437">
        <v>0.3291</v>
      </c>
      <c r="AB1437">
        <v>0.77780000000000005</v>
      </c>
      <c r="AC1437">
        <v>0.33329999999999999</v>
      </c>
      <c r="AD1437">
        <v>0.75760000000000005</v>
      </c>
      <c r="AE1437">
        <v>0.66669999999999996</v>
      </c>
      <c r="AF1437" t="s">
        <v>3915</v>
      </c>
      <c r="AG1437" s="2">
        <v>3.472222222222222E-3</v>
      </c>
      <c r="AH1437" t="s">
        <v>3911</v>
      </c>
      <c r="AI1437">
        <v>3</v>
      </c>
      <c r="AJ1437" t="s">
        <v>3961</v>
      </c>
      <c r="AK1437" s="3">
        <v>40495</v>
      </c>
      <c r="AL1437" s="10">
        <f>YEAR(ufc_fights_2[[#This Row],[date]])</f>
        <v>2010</v>
      </c>
      <c r="AM1437" t="s">
        <v>4061</v>
      </c>
      <c r="AN1437">
        <v>90</v>
      </c>
      <c r="AO1437" t="s">
        <v>3913</v>
      </c>
      <c r="AP1437">
        <f>IF(ufc_fights_2[[#This Row],[winner]]="Red",ufc_fights_2[[#This Row],[r_fighter_id]],ufc_fights_2[[#This Row],[b_fighter_id]])</f>
        <v>1697</v>
      </c>
      <c r="AQ1437" t="str">
        <f>_xlfn.XLOOKUP(ufc_fights_2[[#This Row],[winnerID]],ufc_fighters[id],ufc_fighters[fighter_name],"xxx",0,1)</f>
        <v>Pascal Krauss</v>
      </c>
    </row>
    <row r="1438" spans="1:43">
      <c r="A1438">
        <v>3162</v>
      </c>
      <c r="B1438">
        <v>3526</v>
      </c>
      <c r="C1438">
        <f>_xlfn.XLOOKUP(ufc_fights_2[[#This Row],[r_fighter_id]],ufc_fighters[id],ufc_fighters[year],"xxx",0,1)</f>
        <v>1981</v>
      </c>
      <c r="D1438">
        <f>_xlfn.XLOOKUP(ufc_fights_2[[#This Row],[b_fighter_id]],ufc_fighters[id],ufc_fighters[year],"Prázdné",0,1)</f>
        <v>1984</v>
      </c>
      <c r="E1438" s="10">
        <f>YEAR(ufc_fights_2[[#This Row],[date]])-ufc_fights_2[[#This Row],[r_year]]</f>
        <v>35</v>
      </c>
      <c r="F1438" s="10">
        <f>YEAR(ufc_fights_2[[#This Row],[date]])-ufc_fights_2[[#This Row],[b_year]]</f>
        <v>32</v>
      </c>
      <c r="G1438">
        <v>0</v>
      </c>
      <c r="H1438">
        <v>1</v>
      </c>
      <c r="I1438">
        <v>0.63639999999999997</v>
      </c>
      <c r="J1438">
        <v>0.83330000000000004</v>
      </c>
      <c r="K1438">
        <v>0.70369999999999999</v>
      </c>
      <c r="L1438">
        <v>0.85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 s="2">
        <v>1.1805555555555556E-3</v>
      </c>
      <c r="T1438" s="2">
        <v>0</v>
      </c>
      <c r="U1438">
        <v>0.16669999999999999</v>
      </c>
      <c r="V1438">
        <v>0.71430000000000005</v>
      </c>
      <c r="W1438">
        <v>1</v>
      </c>
      <c r="X1438">
        <v>0.72729999999999995</v>
      </c>
      <c r="Y1438">
        <v>1</v>
      </c>
      <c r="Z1438">
        <v>0.57889999999999997</v>
      </c>
      <c r="AA1438">
        <v>0.8</v>
      </c>
      <c r="AB1438">
        <v>1</v>
      </c>
      <c r="AC1438">
        <v>0.75</v>
      </c>
      <c r="AD1438">
        <v>0</v>
      </c>
      <c r="AE1438">
        <v>1</v>
      </c>
      <c r="AF1438" t="s">
        <v>3910</v>
      </c>
      <c r="AG1438" s="2">
        <v>2.7662037037037039E-3</v>
      </c>
      <c r="AH1438" t="s">
        <v>3911</v>
      </c>
      <c r="AI1438">
        <v>3</v>
      </c>
      <c r="AJ1438" t="s">
        <v>3959</v>
      </c>
      <c r="AK1438" s="3">
        <v>42399</v>
      </c>
      <c r="AL1438" s="10">
        <f>YEAR(ufc_fights_2[[#This Row],[date]])</f>
        <v>2016</v>
      </c>
      <c r="AM1438" t="s">
        <v>4061</v>
      </c>
      <c r="AN1438">
        <v>9</v>
      </c>
      <c r="AO1438" t="s">
        <v>3918</v>
      </c>
      <c r="AP1438">
        <f>IF(ufc_fights_2[[#This Row],[winner]]="Red",ufc_fights_2[[#This Row],[r_fighter_id]],ufc_fights_2[[#This Row],[b_fighter_id]])</f>
        <v>3526</v>
      </c>
      <c r="AQ1438" t="str">
        <f>_xlfn.XLOOKUP(ufc_fights_2[[#This Row],[winnerID]],ufc_fighters[id],ufc_fighters[fighter_name],"xxx",0,1)</f>
        <v>Alexander Yakovlev</v>
      </c>
    </row>
    <row r="1439" spans="1:43">
      <c r="A1439">
        <v>624</v>
      </c>
      <c r="B1439">
        <v>2429</v>
      </c>
      <c r="C1439">
        <f>_xlfn.XLOOKUP(ufc_fights_2[[#This Row],[r_fighter_id]],ufc_fighters[id],ufc_fighters[year],"xxx",0,1)</f>
        <v>1995</v>
      </c>
      <c r="D1439">
        <f>_xlfn.XLOOKUP(ufc_fights_2[[#This Row],[b_fighter_id]],ufc_fighters[id],ufc_fighters[year],"Prázdné",0,1)</f>
        <v>1989</v>
      </c>
      <c r="E1439" s="10">
        <f>YEAR(ufc_fights_2[[#This Row],[date]])-ufc_fights_2[[#This Row],[r_year]]</f>
        <v>25</v>
      </c>
      <c r="F1439" s="10">
        <f>YEAR(ufc_fights_2[[#This Row],[date]])-ufc_fights_2[[#This Row],[b_year]]</f>
        <v>31</v>
      </c>
      <c r="G1439">
        <v>1</v>
      </c>
      <c r="H1439">
        <v>0</v>
      </c>
      <c r="I1439">
        <v>0.48060000000000003</v>
      </c>
      <c r="J1439">
        <v>0.52739999999999998</v>
      </c>
      <c r="K1439">
        <v>0.51339999999999997</v>
      </c>
      <c r="L1439">
        <v>0.58179999999999998</v>
      </c>
      <c r="M1439">
        <v>0.1111</v>
      </c>
      <c r="N1439">
        <v>1</v>
      </c>
      <c r="O1439">
        <v>0</v>
      </c>
      <c r="P1439">
        <v>0</v>
      </c>
      <c r="Q1439">
        <v>0</v>
      </c>
      <c r="R1439">
        <v>0</v>
      </c>
      <c r="S1439" s="2">
        <v>6.134259259259259E-4</v>
      </c>
      <c r="T1439" s="2">
        <v>2.2685185185185187E-3</v>
      </c>
      <c r="U1439">
        <v>0.44190000000000002</v>
      </c>
      <c r="V1439">
        <v>0.495</v>
      </c>
      <c r="W1439">
        <v>0.57140000000000002</v>
      </c>
      <c r="X1439">
        <v>0.84619999999999995</v>
      </c>
      <c r="Y1439">
        <v>1</v>
      </c>
      <c r="Z1439">
        <v>0.38669999999999999</v>
      </c>
      <c r="AA1439">
        <v>0.4556</v>
      </c>
      <c r="AB1439">
        <v>0.72729999999999995</v>
      </c>
      <c r="AC1439">
        <v>0.75760000000000005</v>
      </c>
      <c r="AD1439">
        <v>0.73529999999999995</v>
      </c>
      <c r="AE1439">
        <v>0.75</v>
      </c>
      <c r="AF1439" t="s">
        <v>3910</v>
      </c>
      <c r="AG1439" s="2">
        <v>1.9328703703703704E-3</v>
      </c>
      <c r="AH1439" t="s">
        <v>3911</v>
      </c>
      <c r="AI1439">
        <v>3</v>
      </c>
      <c r="AJ1439" t="s">
        <v>3912</v>
      </c>
      <c r="AK1439" s="3">
        <v>44156</v>
      </c>
      <c r="AL1439" s="10">
        <f>YEAR(ufc_fights_2[[#This Row],[date]])</f>
        <v>2020</v>
      </c>
      <c r="AM1439" t="s">
        <v>4061</v>
      </c>
      <c r="AN1439">
        <v>1</v>
      </c>
      <c r="AO1439" t="s">
        <v>3918</v>
      </c>
      <c r="AP1439">
        <f>IF(ufc_fights_2[[#This Row],[winner]]="Red",ufc_fights_2[[#This Row],[r_fighter_id]],ufc_fights_2[[#This Row],[b_fighter_id]])</f>
        <v>2429</v>
      </c>
      <c r="AQ1439" t="str">
        <f>_xlfn.XLOOKUP(ufc_fights_2[[#This Row],[winnerID]],ufc_fighters[id],ufc_fighters[fighter_name],"xxx",0,1)</f>
        <v>Sasha Palatnikov</v>
      </c>
    </row>
    <row r="1440" spans="1:43">
      <c r="A1440">
        <v>596</v>
      </c>
      <c r="B1440">
        <v>2381</v>
      </c>
      <c r="C1440">
        <f>_xlfn.XLOOKUP(ufc_fights_2[[#This Row],[r_fighter_id]],ufc_fighters[id],ufc_fighters[year],"xxx",0,1)</f>
        <v>1984</v>
      </c>
      <c r="D1440">
        <f>_xlfn.XLOOKUP(ufc_fights_2[[#This Row],[b_fighter_id]],ufc_fighters[id],ufc_fighters[year],"Prázdné",0,1)</f>
        <v>1988</v>
      </c>
      <c r="E1440" s="10">
        <f>YEAR(ufc_fights_2[[#This Row],[date]])-ufc_fights_2[[#This Row],[r_year]]</f>
        <v>34</v>
      </c>
      <c r="F1440" s="10">
        <f>YEAR(ufc_fights_2[[#This Row],[date]])-ufc_fights_2[[#This Row],[b_year]]</f>
        <v>30</v>
      </c>
      <c r="G1440">
        <v>0</v>
      </c>
      <c r="H1440">
        <v>0</v>
      </c>
      <c r="I1440">
        <v>0.66669999999999996</v>
      </c>
      <c r="J1440">
        <v>0.39129999999999998</v>
      </c>
      <c r="K1440">
        <v>0.85709999999999997</v>
      </c>
      <c r="L1440">
        <v>0.59460000000000002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 s="2">
        <v>1.9791666666666668E-3</v>
      </c>
      <c r="T1440" s="2">
        <v>2.5925925925925925E-3</v>
      </c>
      <c r="U1440">
        <v>0.5</v>
      </c>
      <c r="V1440">
        <v>0.36359999999999998</v>
      </c>
      <c r="W1440">
        <v>1</v>
      </c>
      <c r="X1440">
        <v>1</v>
      </c>
      <c r="Y1440">
        <v>0</v>
      </c>
      <c r="Z1440">
        <v>0.54549999999999998</v>
      </c>
      <c r="AA1440">
        <v>0.125</v>
      </c>
      <c r="AB1440">
        <v>0</v>
      </c>
      <c r="AC1440">
        <v>0</v>
      </c>
      <c r="AD1440">
        <v>0.85709999999999997</v>
      </c>
      <c r="AE1440">
        <v>0.5333</v>
      </c>
      <c r="AF1440" t="s">
        <v>3933</v>
      </c>
      <c r="AG1440" s="2">
        <v>2.2800925925925927E-3</v>
      </c>
      <c r="AH1440" t="s">
        <v>3911</v>
      </c>
      <c r="AI1440">
        <v>3</v>
      </c>
      <c r="AJ1440" t="s">
        <v>3912</v>
      </c>
      <c r="AK1440" s="3">
        <v>43204</v>
      </c>
      <c r="AL1440" s="10">
        <f>YEAR(ufc_fights_2[[#This Row],[date]])</f>
        <v>2018</v>
      </c>
      <c r="AM1440" t="s">
        <v>4061</v>
      </c>
      <c r="AN1440">
        <v>127</v>
      </c>
      <c r="AO1440" t="s">
        <v>3918</v>
      </c>
      <c r="AP1440">
        <f>IF(ufc_fights_2[[#This Row],[winner]]="Red",ufc_fights_2[[#This Row],[r_fighter_id]],ufc_fights_2[[#This Row],[b_fighter_id]])</f>
        <v>2381</v>
      </c>
      <c r="AQ1440" t="str">
        <f>_xlfn.XLOOKUP(ufc_fights_2[[#This Row],[winnerID]],ufc_fighters[id],ufc_fighters[fighter_name],"xxx",0,1)</f>
        <v>Alex Oliveira</v>
      </c>
    </row>
    <row r="1441" spans="1:43">
      <c r="A1441">
        <v>2381</v>
      </c>
      <c r="B1441">
        <v>2058</v>
      </c>
      <c r="C1441">
        <f>_xlfn.XLOOKUP(ufc_fights_2[[#This Row],[r_fighter_id]],ufc_fighters[id],ufc_fighters[year],"xxx",0,1)</f>
        <v>1988</v>
      </c>
      <c r="D1441">
        <f>_xlfn.XLOOKUP(ufc_fights_2[[#This Row],[b_fighter_id]],ufc_fighters[id],ufc_fighters[year],"Prázdné",0,1)</f>
        <v>1984</v>
      </c>
      <c r="E1441" s="10">
        <f>YEAR(ufc_fights_2[[#This Row],[date]])-ufc_fights_2[[#This Row],[r_year]]</f>
        <v>29</v>
      </c>
      <c r="F1441" s="10">
        <f>YEAR(ufc_fights_2[[#This Row],[date]])-ufc_fights_2[[#This Row],[b_year]]</f>
        <v>33</v>
      </c>
      <c r="G1441">
        <v>0</v>
      </c>
      <c r="H1441">
        <v>0</v>
      </c>
      <c r="I1441">
        <v>0.5</v>
      </c>
      <c r="J1441">
        <v>0.75</v>
      </c>
      <c r="K1441">
        <v>0.5806</v>
      </c>
      <c r="L1441">
        <v>0.82930000000000004</v>
      </c>
      <c r="M1441">
        <v>0.54549999999999998</v>
      </c>
      <c r="N1441">
        <v>0</v>
      </c>
      <c r="O1441">
        <v>1</v>
      </c>
      <c r="P1441">
        <v>0</v>
      </c>
      <c r="Q1441">
        <v>0</v>
      </c>
      <c r="R1441">
        <v>0</v>
      </c>
      <c r="S1441" s="2">
        <v>3.3449074074074076E-3</v>
      </c>
      <c r="T1441" s="2">
        <v>1.4004629629629629E-3</v>
      </c>
      <c r="U1441">
        <v>0.35289999999999999</v>
      </c>
      <c r="V1441">
        <v>0.72729999999999995</v>
      </c>
      <c r="W1441">
        <v>1</v>
      </c>
      <c r="X1441">
        <v>0.83330000000000004</v>
      </c>
      <c r="Y1441">
        <v>0</v>
      </c>
      <c r="Z1441">
        <v>0.28570000000000001</v>
      </c>
      <c r="AA1441">
        <v>0</v>
      </c>
      <c r="AB1441">
        <v>0.75</v>
      </c>
      <c r="AC1441">
        <v>1</v>
      </c>
      <c r="AD1441">
        <v>0.44440000000000002</v>
      </c>
      <c r="AE1441">
        <v>0.8</v>
      </c>
      <c r="AF1441" t="s">
        <v>3933</v>
      </c>
      <c r="AG1441" s="2">
        <v>1.8287037037037037E-3</v>
      </c>
      <c r="AH1441" t="s">
        <v>3911</v>
      </c>
      <c r="AI1441">
        <v>3</v>
      </c>
      <c r="AJ1441" t="s">
        <v>3925</v>
      </c>
      <c r="AK1441" s="3">
        <v>42805</v>
      </c>
      <c r="AL1441" s="10">
        <f>YEAR(ufc_fights_2[[#This Row],[date]])</f>
        <v>2017</v>
      </c>
      <c r="AM1441" t="s">
        <v>4061</v>
      </c>
      <c r="AN1441">
        <v>37</v>
      </c>
      <c r="AO1441" t="s">
        <v>3913</v>
      </c>
      <c r="AP1441">
        <f>IF(ufc_fights_2[[#This Row],[winner]]="Red",ufc_fights_2[[#This Row],[r_fighter_id]],ufc_fights_2[[#This Row],[b_fighter_id]])</f>
        <v>2381</v>
      </c>
      <c r="AQ1441" t="str">
        <f>_xlfn.XLOOKUP(ufc_fights_2[[#This Row],[winnerID]],ufc_fighters[id],ufc_fighters[fighter_name],"xxx",0,1)</f>
        <v>Alex Oliveira</v>
      </c>
    </row>
    <row r="1442" spans="1:43">
      <c r="A1442">
        <v>2829</v>
      </c>
      <c r="B1442">
        <v>540</v>
      </c>
      <c r="C1442">
        <f>_xlfn.XLOOKUP(ufc_fights_2[[#This Row],[r_fighter_id]],ufc_fighters[id],ufc_fighters[year],"xxx",0,1)</f>
        <v>1981</v>
      </c>
      <c r="D1442">
        <f>_xlfn.XLOOKUP(ufc_fights_2[[#This Row],[b_fighter_id]],ufc_fighters[id],ufc_fighters[year],"Prázdné",0,1)</f>
        <v>1987</v>
      </c>
      <c r="E1442" s="10">
        <f>YEAR(ufc_fights_2[[#This Row],[date]])-ufc_fights_2[[#This Row],[r_year]]</f>
        <v>38</v>
      </c>
      <c r="F1442" s="10">
        <f>YEAR(ufc_fights_2[[#This Row],[date]])-ufc_fights_2[[#This Row],[b_year]]</f>
        <v>32</v>
      </c>
      <c r="G1442">
        <v>0</v>
      </c>
      <c r="H1442">
        <v>0</v>
      </c>
      <c r="I1442">
        <v>0.63639999999999997</v>
      </c>
      <c r="J1442">
        <v>0.70150000000000001</v>
      </c>
      <c r="K1442">
        <v>0.7419</v>
      </c>
      <c r="L1442">
        <v>0.74239999999999995</v>
      </c>
      <c r="M1442">
        <v>0.5</v>
      </c>
      <c r="N1442">
        <v>0.83330000000000004</v>
      </c>
      <c r="O1442">
        <v>0</v>
      </c>
      <c r="P1442">
        <v>0</v>
      </c>
      <c r="Q1442">
        <v>0</v>
      </c>
      <c r="R1442">
        <v>1</v>
      </c>
      <c r="S1442" s="2">
        <v>1.6666666666666668E-3</v>
      </c>
      <c r="T1442" s="2">
        <v>8.2060185185185187E-3</v>
      </c>
      <c r="U1442">
        <v>0.25</v>
      </c>
      <c r="V1442">
        <v>0.69699999999999995</v>
      </c>
      <c r="W1442">
        <v>0</v>
      </c>
      <c r="X1442">
        <v>1</v>
      </c>
      <c r="Y1442">
        <v>0</v>
      </c>
      <c r="Z1442">
        <v>0.33329999999999999</v>
      </c>
      <c r="AA1442">
        <v>0.57140000000000002</v>
      </c>
      <c r="AB1442">
        <v>0.5</v>
      </c>
      <c r="AC1442">
        <v>0.625</v>
      </c>
      <c r="AD1442">
        <v>1</v>
      </c>
      <c r="AE1442">
        <v>0.73080000000000001</v>
      </c>
      <c r="AF1442" t="s">
        <v>3915</v>
      </c>
      <c r="AG1442" s="2">
        <v>3.472222222222222E-3</v>
      </c>
      <c r="AH1442" t="s">
        <v>3911</v>
      </c>
      <c r="AI1442">
        <v>3</v>
      </c>
      <c r="AJ1442" t="s">
        <v>3916</v>
      </c>
      <c r="AK1442" s="3">
        <v>43652</v>
      </c>
      <c r="AL1442" s="10">
        <f>YEAR(ufc_fights_2[[#This Row],[date]])</f>
        <v>2019</v>
      </c>
      <c r="AM1442" t="s">
        <v>4061</v>
      </c>
      <c r="AN1442">
        <v>1</v>
      </c>
      <c r="AO1442" t="s">
        <v>3918</v>
      </c>
      <c r="AP1442">
        <f>IF(ufc_fights_2[[#This Row],[winner]]="Red",ufc_fights_2[[#This Row],[r_fighter_id]],ufc_fights_2[[#This Row],[b_fighter_id]])</f>
        <v>540</v>
      </c>
      <c r="AQ1442" t="str">
        <f>_xlfn.XLOOKUP(ufc_fights_2[[#This Row],[winnerID]],ufc_fighters[id],ufc_fighters[fighter_name],"xxx",0,1)</f>
        <v>Michael Chiesa</v>
      </c>
    </row>
    <row r="1443" spans="1:43">
      <c r="A1443">
        <v>596</v>
      </c>
      <c r="B1443">
        <v>540</v>
      </c>
      <c r="C1443">
        <f>_xlfn.XLOOKUP(ufc_fights_2[[#This Row],[r_fighter_id]],ufc_fighters[id],ufc_fighters[year],"xxx",0,1)</f>
        <v>1984</v>
      </c>
      <c r="D1443">
        <f>_xlfn.XLOOKUP(ufc_fights_2[[#This Row],[b_fighter_id]],ufc_fighters[id],ufc_fighters[year],"Prázdné",0,1)</f>
        <v>1987</v>
      </c>
      <c r="E1443" s="10">
        <f>YEAR(ufc_fights_2[[#This Row],[date]])-ufc_fights_2[[#This Row],[r_year]]</f>
        <v>34</v>
      </c>
      <c r="F1443" s="10">
        <f>YEAR(ufc_fights_2[[#This Row],[date]])-ufc_fights_2[[#This Row],[b_year]]</f>
        <v>31</v>
      </c>
      <c r="G1443">
        <v>0</v>
      </c>
      <c r="H1443">
        <v>0</v>
      </c>
      <c r="I1443">
        <v>0.20830000000000001</v>
      </c>
      <c r="J1443">
        <v>0.45450000000000002</v>
      </c>
      <c r="K1443">
        <v>0.51280000000000003</v>
      </c>
      <c r="L1443">
        <v>0.48480000000000001</v>
      </c>
      <c r="M1443">
        <v>0</v>
      </c>
      <c r="N1443">
        <v>0.8</v>
      </c>
      <c r="O1443">
        <v>1</v>
      </c>
      <c r="P1443">
        <v>1</v>
      </c>
      <c r="Q1443">
        <v>1</v>
      </c>
      <c r="R1443">
        <v>0</v>
      </c>
      <c r="S1443" s="2">
        <v>2.0833333333333335E-4</v>
      </c>
      <c r="T1443" s="2">
        <v>2.9166666666666668E-3</v>
      </c>
      <c r="U1443">
        <v>0.1111</v>
      </c>
      <c r="V1443">
        <v>0.4</v>
      </c>
      <c r="W1443">
        <v>0.4</v>
      </c>
      <c r="X1443">
        <v>1</v>
      </c>
      <c r="Y1443">
        <v>0</v>
      </c>
      <c r="Z1443">
        <v>0.1111</v>
      </c>
      <c r="AA1443">
        <v>0.25</v>
      </c>
      <c r="AB1443">
        <v>0.5</v>
      </c>
      <c r="AC1443">
        <v>1</v>
      </c>
      <c r="AD1443">
        <v>0.5</v>
      </c>
      <c r="AE1443">
        <v>0.5</v>
      </c>
      <c r="AF1443" t="s">
        <v>3933</v>
      </c>
      <c r="AG1443" s="2">
        <v>6.4814814814814813E-4</v>
      </c>
      <c r="AH1443" t="s">
        <v>3911</v>
      </c>
      <c r="AI1443">
        <v>3</v>
      </c>
      <c r="AJ1443" t="s">
        <v>3932</v>
      </c>
      <c r="AK1443" s="3">
        <v>43463</v>
      </c>
      <c r="AL1443" s="10">
        <f>YEAR(ufc_fights_2[[#This Row],[date]])</f>
        <v>2018</v>
      </c>
      <c r="AM1443" t="s">
        <v>4061</v>
      </c>
      <c r="AN1443">
        <v>2</v>
      </c>
      <c r="AO1443" t="s">
        <v>3918</v>
      </c>
      <c r="AP1443">
        <f>IF(ufc_fights_2[[#This Row],[winner]]="Red",ufc_fights_2[[#This Row],[r_fighter_id]],ufc_fights_2[[#This Row],[b_fighter_id]])</f>
        <v>540</v>
      </c>
      <c r="AQ1443" t="str">
        <f>_xlfn.XLOOKUP(ufc_fights_2[[#This Row],[winnerID]],ufc_fighters[id],ufc_fighters[fighter_name],"xxx",0,1)</f>
        <v>Michael Chiesa</v>
      </c>
    </row>
    <row r="1444" spans="1:43">
      <c r="A1444">
        <v>1828</v>
      </c>
      <c r="B1444">
        <v>730</v>
      </c>
      <c r="C1444">
        <f>_xlfn.XLOOKUP(ufc_fights_2[[#This Row],[r_fighter_id]],ufc_fighters[id],ufc_fighters[year],"xxx",0,1)</f>
        <v>1989</v>
      </c>
      <c r="D1444">
        <f>_xlfn.XLOOKUP(ufc_fights_2[[#This Row],[b_fighter_id]],ufc_fighters[id],ufc_fighters[year],"Prázdné",0,1)</f>
        <v>1980</v>
      </c>
      <c r="E1444" s="10">
        <f>YEAR(ufc_fights_2[[#This Row],[date]])-ufc_fights_2[[#This Row],[r_year]]</f>
        <v>25</v>
      </c>
      <c r="F1444" s="10">
        <f>YEAR(ufc_fights_2[[#This Row],[date]])-ufc_fights_2[[#This Row],[b_year]]</f>
        <v>34</v>
      </c>
      <c r="G1444">
        <v>0</v>
      </c>
      <c r="H1444">
        <v>0</v>
      </c>
      <c r="I1444">
        <v>0.51090000000000002</v>
      </c>
      <c r="J1444">
        <v>0.3382</v>
      </c>
      <c r="K1444">
        <v>0.59489999999999998</v>
      </c>
      <c r="L1444">
        <v>0.54390000000000005</v>
      </c>
      <c r="M1444">
        <v>0.75</v>
      </c>
      <c r="N1444">
        <v>0</v>
      </c>
      <c r="O1444">
        <v>4</v>
      </c>
      <c r="P1444">
        <v>0</v>
      </c>
      <c r="Q1444">
        <v>0</v>
      </c>
      <c r="R1444">
        <v>0</v>
      </c>
      <c r="S1444" s="2">
        <v>6.7245370370370367E-3</v>
      </c>
      <c r="T1444" s="2">
        <v>0</v>
      </c>
      <c r="U1444">
        <v>0.49609999999999999</v>
      </c>
      <c r="V1444">
        <v>0.20830000000000001</v>
      </c>
      <c r="W1444">
        <v>0.83330000000000004</v>
      </c>
      <c r="X1444">
        <v>0.5</v>
      </c>
      <c r="Y1444">
        <v>0.55559999999999998</v>
      </c>
      <c r="Z1444">
        <v>0.41299999999999998</v>
      </c>
      <c r="AA1444">
        <v>0.26669999999999999</v>
      </c>
      <c r="AB1444">
        <v>1</v>
      </c>
      <c r="AC1444">
        <v>0.875</v>
      </c>
      <c r="AD1444">
        <v>0.55559999999999998</v>
      </c>
      <c r="AE1444">
        <v>0</v>
      </c>
      <c r="AF1444" t="s">
        <v>3915</v>
      </c>
      <c r="AG1444" s="2">
        <v>3.472222222222222E-3</v>
      </c>
      <c r="AH1444" t="s">
        <v>3911</v>
      </c>
      <c r="AI1444">
        <v>3</v>
      </c>
      <c r="AJ1444" t="s">
        <v>4036</v>
      </c>
      <c r="AK1444" s="3">
        <v>41951</v>
      </c>
      <c r="AL1444" s="10">
        <f>YEAR(ufc_fights_2[[#This Row],[date]])</f>
        <v>2014</v>
      </c>
      <c r="AM1444" t="s">
        <v>4061</v>
      </c>
      <c r="AN1444">
        <v>104</v>
      </c>
      <c r="AO1444" t="s">
        <v>3913</v>
      </c>
      <c r="AP1444">
        <f>IF(ufc_fights_2[[#This Row],[winner]]="Red",ufc_fights_2[[#This Row],[r_fighter_id]],ufc_fights_2[[#This Row],[b_fighter_id]])</f>
        <v>1828</v>
      </c>
      <c r="AQ1444" t="str">
        <f>_xlfn.XLOOKUP(ufc_fights_2[[#This Row],[winnerID]],ufc_fighters[id],ufc_fighters[fighter_name],"xxx",0,1)</f>
        <v>Dhiego Lima</v>
      </c>
    </row>
    <row r="1445" spans="1:43">
      <c r="A1445">
        <v>2520</v>
      </c>
      <c r="B1445">
        <v>523</v>
      </c>
      <c r="C1445">
        <f>_xlfn.XLOOKUP(ufc_fights_2[[#This Row],[r_fighter_id]],ufc_fighters[id],ufc_fighters[year],"xxx",0,1)</f>
        <v>1987</v>
      </c>
      <c r="D1445">
        <f>_xlfn.XLOOKUP(ufc_fights_2[[#This Row],[b_fighter_id]],ufc_fighters[id],ufc_fighters[year],"Prázdné",0,1)</f>
        <v>1983</v>
      </c>
      <c r="E1445" s="10">
        <f>YEAR(ufc_fights_2[[#This Row],[date]])-ufc_fights_2[[#This Row],[r_year]]</f>
        <v>33</v>
      </c>
      <c r="F1445" s="10">
        <f>YEAR(ufc_fights_2[[#This Row],[date]])-ufc_fights_2[[#This Row],[b_year]]</f>
        <v>37</v>
      </c>
      <c r="G1445">
        <v>0</v>
      </c>
      <c r="H1445">
        <v>0</v>
      </c>
      <c r="I1445">
        <v>0.5575</v>
      </c>
      <c r="J1445">
        <v>0.41889999999999999</v>
      </c>
      <c r="K1445">
        <v>0.60899999999999999</v>
      </c>
      <c r="L1445">
        <v>0.41889999999999999</v>
      </c>
      <c r="M1445">
        <v>0</v>
      </c>
      <c r="N1445">
        <v>0.25</v>
      </c>
      <c r="O1445">
        <v>0</v>
      </c>
      <c r="P1445">
        <v>0</v>
      </c>
      <c r="Q1445">
        <v>0</v>
      </c>
      <c r="R1445">
        <v>0</v>
      </c>
      <c r="S1445" s="2">
        <v>0</v>
      </c>
      <c r="T1445" s="2">
        <v>1.2268518518518518E-3</v>
      </c>
      <c r="U1445">
        <v>0.52380000000000004</v>
      </c>
      <c r="V1445">
        <v>0.27679999999999999</v>
      </c>
      <c r="W1445">
        <v>0.55559999999999998</v>
      </c>
      <c r="X1445">
        <v>0.81820000000000004</v>
      </c>
      <c r="Y1445">
        <v>0.92859999999999998</v>
      </c>
      <c r="Z1445">
        <v>0.54549999999999998</v>
      </c>
      <c r="AA1445">
        <v>0.41260000000000002</v>
      </c>
      <c r="AB1445">
        <v>1</v>
      </c>
      <c r="AC1445">
        <v>0.6</v>
      </c>
      <c r="AD1445">
        <v>1</v>
      </c>
      <c r="AE1445">
        <v>0</v>
      </c>
      <c r="AF1445" t="s">
        <v>3915</v>
      </c>
      <c r="AG1445" s="2">
        <v>3.472222222222222E-3</v>
      </c>
      <c r="AH1445" t="s">
        <v>3911</v>
      </c>
      <c r="AI1445">
        <v>3</v>
      </c>
      <c r="AJ1445" t="s">
        <v>3938</v>
      </c>
      <c r="AK1445" s="3">
        <v>43960</v>
      </c>
      <c r="AL1445" s="10">
        <f>YEAR(ufc_fights_2[[#This Row],[date]])</f>
        <v>2020</v>
      </c>
      <c r="AM1445" t="s">
        <v>4061</v>
      </c>
      <c r="AN1445">
        <v>62</v>
      </c>
      <c r="AO1445" t="s">
        <v>3913</v>
      </c>
      <c r="AP1445">
        <f>IF(ufc_fights_2[[#This Row],[winner]]="Red",ufc_fights_2[[#This Row],[r_fighter_id]],ufc_fights_2[[#This Row],[b_fighter_id]])</f>
        <v>2520</v>
      </c>
      <c r="AQ1445" t="str">
        <f>_xlfn.XLOOKUP(ufc_fights_2[[#This Row],[winnerID]],ufc_fighters[id],ufc_fighters[fighter_name],"xxx",0,1)</f>
        <v>Anthony Pettis</v>
      </c>
    </row>
    <row r="1446" spans="1:43">
      <c r="A1446">
        <v>540</v>
      </c>
      <c r="B1446">
        <v>1914</v>
      </c>
      <c r="C1446">
        <f>_xlfn.XLOOKUP(ufc_fights_2[[#This Row],[r_fighter_id]],ufc_fighters[id],ufc_fighters[year],"xxx",0,1)</f>
        <v>1987</v>
      </c>
      <c r="D1446">
        <f>_xlfn.XLOOKUP(ufc_fights_2[[#This Row],[b_fighter_id]],ufc_fighters[id],ufc_fighters[year],"Prázdné",0,1)</f>
        <v>1987</v>
      </c>
      <c r="E1446" s="10">
        <f>YEAR(ufc_fights_2[[#This Row],[date]])-ufc_fights_2[[#This Row],[r_year]]</f>
        <v>34</v>
      </c>
      <c r="F1446" s="10">
        <f>YEAR(ufc_fights_2[[#This Row],[date]])-ufc_fights_2[[#This Row],[b_year]]</f>
        <v>34</v>
      </c>
      <c r="G1446">
        <v>0</v>
      </c>
      <c r="H1446">
        <v>0</v>
      </c>
      <c r="I1446">
        <v>0.46150000000000002</v>
      </c>
      <c r="J1446">
        <v>0.24</v>
      </c>
      <c r="K1446">
        <v>0.74399999999999999</v>
      </c>
      <c r="L1446">
        <v>0.54169999999999996</v>
      </c>
      <c r="M1446">
        <v>0.66669999999999996</v>
      </c>
      <c r="N1446">
        <v>0.33329999999999999</v>
      </c>
      <c r="O1446">
        <v>0</v>
      </c>
      <c r="P1446">
        <v>1</v>
      </c>
      <c r="Q1446">
        <v>0</v>
      </c>
      <c r="R1446">
        <v>0</v>
      </c>
      <c r="S1446" s="2">
        <v>1.0659722222222221E-2</v>
      </c>
      <c r="T1446" s="2">
        <v>1.5625000000000001E-3</v>
      </c>
      <c r="U1446">
        <v>0.44190000000000002</v>
      </c>
      <c r="V1446">
        <v>0.16669999999999999</v>
      </c>
      <c r="W1446">
        <v>0.42859999999999998</v>
      </c>
      <c r="X1446">
        <v>1</v>
      </c>
      <c r="Y1446">
        <v>0</v>
      </c>
      <c r="Z1446">
        <v>0.3448</v>
      </c>
      <c r="AA1446">
        <v>0.17780000000000001</v>
      </c>
      <c r="AB1446">
        <v>0.5</v>
      </c>
      <c r="AC1446">
        <v>0.8</v>
      </c>
      <c r="AD1446">
        <v>0.61899999999999999</v>
      </c>
      <c r="AE1446">
        <v>0</v>
      </c>
      <c r="AF1446" t="s">
        <v>3915</v>
      </c>
      <c r="AG1446" s="2">
        <v>3.472222222222222E-3</v>
      </c>
      <c r="AH1446" t="s">
        <v>3927</v>
      </c>
      <c r="AI1446">
        <v>5</v>
      </c>
      <c r="AJ1446" t="s">
        <v>3931</v>
      </c>
      <c r="AK1446" s="3">
        <v>44216</v>
      </c>
      <c r="AL1446" s="10">
        <f>YEAR(ufc_fights_2[[#This Row],[date]])</f>
        <v>2021</v>
      </c>
      <c r="AM1446" t="s">
        <v>4061</v>
      </c>
      <c r="AN1446">
        <v>5</v>
      </c>
      <c r="AO1446" t="s">
        <v>3913</v>
      </c>
      <c r="AP1446">
        <f>IF(ufc_fights_2[[#This Row],[winner]]="Red",ufc_fights_2[[#This Row],[r_fighter_id]],ufc_fights_2[[#This Row],[b_fighter_id]])</f>
        <v>540</v>
      </c>
      <c r="AQ1446" t="str">
        <f>_xlfn.XLOOKUP(ufc_fights_2[[#This Row],[winnerID]],ufc_fighters[id],ufc_fighters[fighter_name],"xxx",0,1)</f>
        <v>Michael Chiesa</v>
      </c>
    </row>
    <row r="1447" spans="1:43">
      <c r="A1447">
        <v>1876</v>
      </c>
      <c r="B1447">
        <v>1163</v>
      </c>
      <c r="C1447">
        <f>_xlfn.XLOOKUP(ufc_fights_2[[#This Row],[r_fighter_id]],ufc_fighters[id],ufc_fighters[year],"xxx",0,1)</f>
        <v>1978</v>
      </c>
      <c r="D1447">
        <f>_xlfn.XLOOKUP(ufc_fights_2[[#This Row],[b_fighter_id]],ufc_fighters[id],ufc_fighters[year],"Prázdné",0,1)</f>
        <v>1979</v>
      </c>
      <c r="E1447" s="10">
        <f>YEAR(ufc_fights_2[[#This Row],[date]])-ufc_fights_2[[#This Row],[r_year]]</f>
        <v>28</v>
      </c>
      <c r="F1447" s="10">
        <f>YEAR(ufc_fights_2[[#This Row],[date]])-ufc_fights_2[[#This Row],[b_year]]</f>
        <v>27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1.1574074074074073E-5</v>
      </c>
      <c r="T1447" s="2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3910</v>
      </c>
      <c r="AG1447" s="2">
        <v>6.9444444444444444E-5</v>
      </c>
      <c r="AH1447" t="s">
        <v>3911</v>
      </c>
      <c r="AI1447">
        <v>3</v>
      </c>
      <c r="AJ1447" t="s">
        <v>3939</v>
      </c>
      <c r="AK1447" s="3">
        <v>38733</v>
      </c>
      <c r="AL1447" s="10">
        <f>YEAR(ufc_fights_2[[#This Row],[date]])</f>
        <v>2006</v>
      </c>
      <c r="AM1447" t="s">
        <v>4061</v>
      </c>
      <c r="AN1447">
        <v>1</v>
      </c>
      <c r="AO1447" t="s">
        <v>3913</v>
      </c>
      <c r="AP1447">
        <f>IF(ufc_fights_2[[#This Row],[winner]]="Red",ufc_fights_2[[#This Row],[r_fighter_id]],ufc_fights_2[[#This Row],[b_fighter_id]])</f>
        <v>1876</v>
      </c>
      <c r="AQ1447" t="str">
        <f>_xlfn.XLOOKUP(ufc_fights_2[[#This Row],[winnerID]],ufc_fighters[id],ufc_fighters[fighter_name],"xxx",0,1)</f>
        <v>Duane Ludwig</v>
      </c>
    </row>
    <row r="1448" spans="1:43">
      <c r="A1448">
        <v>1876</v>
      </c>
      <c r="B1448">
        <v>2400</v>
      </c>
      <c r="C1448">
        <f>_xlfn.XLOOKUP(ufc_fights_2[[#This Row],[r_fighter_id]],ufc_fighters[id],ufc_fighters[year],"xxx",0,1)</f>
        <v>1978</v>
      </c>
      <c r="D1448">
        <f>_xlfn.XLOOKUP(ufc_fights_2[[#This Row],[b_fighter_id]],ufc_fighters[id],ufc_fighters[year],"Prázdné",0,1)</f>
        <v>1984</v>
      </c>
      <c r="E1448" s="10">
        <f>YEAR(ufc_fights_2[[#This Row],[date]])-ufc_fights_2[[#This Row],[r_year]]</f>
        <v>32</v>
      </c>
      <c r="F1448" s="10">
        <f>YEAR(ufc_fights_2[[#This Row],[date]])-ufc_fights_2[[#This Row],[b_year]]</f>
        <v>26</v>
      </c>
      <c r="G1448">
        <v>0</v>
      </c>
      <c r="H1448">
        <v>2</v>
      </c>
      <c r="I1448">
        <v>0.42859999999999998</v>
      </c>
      <c r="J1448">
        <v>0.54549999999999998</v>
      </c>
      <c r="K1448">
        <v>0.44540000000000002</v>
      </c>
      <c r="L1448">
        <v>0.62219999999999998</v>
      </c>
      <c r="M1448">
        <v>0</v>
      </c>
      <c r="N1448">
        <v>0.4</v>
      </c>
      <c r="O1448">
        <v>0</v>
      </c>
      <c r="P1448">
        <v>0</v>
      </c>
      <c r="Q1448">
        <v>0</v>
      </c>
      <c r="R1448">
        <v>0</v>
      </c>
      <c r="S1448" s="2">
        <v>7.291666666666667E-4</v>
      </c>
      <c r="T1448" s="2">
        <v>2.7430555555555554E-3</v>
      </c>
      <c r="U1448">
        <v>0.32029999999999997</v>
      </c>
      <c r="V1448">
        <v>0.42249999999999999</v>
      </c>
      <c r="W1448">
        <v>0.623</v>
      </c>
      <c r="X1448">
        <v>0.70589999999999997</v>
      </c>
      <c r="Y1448">
        <v>0.80769999999999997</v>
      </c>
      <c r="Z1448">
        <v>0.38040000000000002</v>
      </c>
      <c r="AA1448">
        <v>0.53490000000000004</v>
      </c>
      <c r="AB1448">
        <v>0.60870000000000002</v>
      </c>
      <c r="AC1448">
        <v>0.6</v>
      </c>
      <c r="AD1448">
        <v>1</v>
      </c>
      <c r="AE1448">
        <v>0.57140000000000002</v>
      </c>
      <c r="AF1448" t="s">
        <v>3922</v>
      </c>
      <c r="AG1448" s="2">
        <v>3.472222222222222E-3</v>
      </c>
      <c r="AH1448" t="s">
        <v>3911</v>
      </c>
      <c r="AI1448">
        <v>3</v>
      </c>
      <c r="AJ1448" t="s">
        <v>3931</v>
      </c>
      <c r="AK1448" s="3">
        <v>40495</v>
      </c>
      <c r="AL1448" s="10">
        <f>YEAR(ufc_fights_2[[#This Row],[date]])</f>
        <v>2010</v>
      </c>
      <c r="AM1448" t="s">
        <v>4061</v>
      </c>
      <c r="AN1448">
        <v>90</v>
      </c>
      <c r="AO1448" t="s">
        <v>3913</v>
      </c>
      <c r="AP1448">
        <f>IF(ufc_fights_2[[#This Row],[winner]]="Red",ufc_fights_2[[#This Row],[r_fighter_id]],ufc_fights_2[[#This Row],[b_fighter_id]])</f>
        <v>1876</v>
      </c>
      <c r="AQ1448" t="str">
        <f>_xlfn.XLOOKUP(ufc_fights_2[[#This Row],[winnerID]],ufc_fighters[id],ufc_fighters[fighter_name],"xxx",0,1)</f>
        <v>Duane Ludwig</v>
      </c>
    </row>
    <row r="1449" spans="1:43">
      <c r="A1449">
        <v>2798</v>
      </c>
      <c r="B1449">
        <v>871</v>
      </c>
      <c r="C1449">
        <f>_xlfn.XLOOKUP(ufc_fights_2[[#This Row],[r_fighter_id]],ufc_fighters[id],ufc_fighters[year],"xxx",0,1)</f>
        <v>1986</v>
      </c>
      <c r="D1449">
        <f>_xlfn.XLOOKUP(ufc_fights_2[[#This Row],[b_fighter_id]],ufc_fighters[id],ufc_fighters[year],"Prázdné",0,1)</f>
        <v>1985</v>
      </c>
      <c r="E1449" s="10">
        <f>YEAR(ufc_fights_2[[#This Row],[date]])-ufc_fights_2[[#This Row],[r_year]]</f>
        <v>30</v>
      </c>
      <c r="F1449" s="10">
        <f>YEAR(ufc_fights_2[[#This Row],[date]])-ufc_fights_2[[#This Row],[b_year]]</f>
        <v>31</v>
      </c>
      <c r="G1449">
        <v>0</v>
      </c>
      <c r="H1449">
        <v>0</v>
      </c>
      <c r="I1449">
        <v>0.41220000000000001</v>
      </c>
      <c r="J1449">
        <v>0.30299999999999999</v>
      </c>
      <c r="K1449">
        <v>0.42959999999999998</v>
      </c>
      <c r="L1449">
        <v>0.35780000000000001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7.0601851851851847E-4</v>
      </c>
      <c r="T1449" s="2">
        <v>6.2500000000000001E-4</v>
      </c>
      <c r="U1449">
        <v>0.2913</v>
      </c>
      <c r="V1449">
        <v>0.26669999999999999</v>
      </c>
      <c r="W1449">
        <v>0.76470000000000005</v>
      </c>
      <c r="X1449">
        <v>1</v>
      </c>
      <c r="Y1449">
        <v>0</v>
      </c>
      <c r="Z1449">
        <v>0.37290000000000001</v>
      </c>
      <c r="AA1449">
        <v>0.2326</v>
      </c>
      <c r="AB1449">
        <v>0.76919999999999999</v>
      </c>
      <c r="AC1449">
        <v>0.76919999999999999</v>
      </c>
      <c r="AD1449">
        <v>0</v>
      </c>
      <c r="AE1449">
        <v>0</v>
      </c>
      <c r="AF1449" t="s">
        <v>3915</v>
      </c>
      <c r="AG1449" s="2">
        <v>3.472222222222222E-3</v>
      </c>
      <c r="AH1449" t="s">
        <v>3911</v>
      </c>
      <c r="AI1449">
        <v>3</v>
      </c>
      <c r="AJ1449" t="s">
        <v>3959</v>
      </c>
      <c r="AK1449" s="3">
        <v>42399</v>
      </c>
      <c r="AL1449" s="10">
        <f>YEAR(ufc_fights_2[[#This Row],[date]])</f>
        <v>2016</v>
      </c>
      <c r="AM1449" t="s">
        <v>4061</v>
      </c>
      <c r="AN1449">
        <v>9</v>
      </c>
      <c r="AO1449" t="s">
        <v>3913</v>
      </c>
      <c r="AP1449">
        <f>IF(ufc_fights_2[[#This Row],[winner]]="Red",ufc_fights_2[[#This Row],[r_fighter_id]],ufc_fights_2[[#This Row],[b_fighter_id]])</f>
        <v>2798</v>
      </c>
      <c r="AQ1449" t="str">
        <f>_xlfn.XLOOKUP(ufc_fights_2[[#This Row],[winnerID]],ufc_fighters[id],ufc_fighters[fighter_name],"xxx",0,1)</f>
        <v>Tarec Saffiedine</v>
      </c>
    </row>
    <row r="1450" spans="1:43">
      <c r="A1450">
        <v>1304</v>
      </c>
      <c r="B1450">
        <v>1351</v>
      </c>
      <c r="C1450">
        <f>_xlfn.XLOOKUP(ufc_fights_2[[#This Row],[r_fighter_id]],ufc_fighters[id],ufc_fighters[year],"xxx",0,1)</f>
        <v>1984</v>
      </c>
      <c r="D1450">
        <f>_xlfn.XLOOKUP(ufc_fights_2[[#This Row],[b_fighter_id]],ufc_fighters[id],ufc_fighters[year],"Prázdné",0,1)</f>
        <v>1981</v>
      </c>
      <c r="E1450" s="10">
        <f>YEAR(ufc_fights_2[[#This Row],[date]])-ufc_fights_2[[#This Row],[r_year]]</f>
        <v>29</v>
      </c>
      <c r="F1450" s="10">
        <f>YEAR(ufc_fights_2[[#This Row],[date]])-ufc_fights_2[[#This Row],[b_year]]</f>
        <v>32</v>
      </c>
      <c r="G1450">
        <v>0</v>
      </c>
      <c r="H1450">
        <v>0</v>
      </c>
      <c r="I1450">
        <v>0</v>
      </c>
      <c r="J1450">
        <v>0.16669999999999999</v>
      </c>
      <c r="K1450">
        <v>0</v>
      </c>
      <c r="L1450">
        <v>0.61539999999999995</v>
      </c>
      <c r="M1450">
        <v>0</v>
      </c>
      <c r="N1450">
        <v>1</v>
      </c>
      <c r="O1450">
        <v>0</v>
      </c>
      <c r="P1450">
        <v>2</v>
      </c>
      <c r="Q1450">
        <v>0</v>
      </c>
      <c r="R1450">
        <v>0</v>
      </c>
      <c r="S1450" s="2">
        <v>3.4722222222222222E-5</v>
      </c>
      <c r="T1450" s="2">
        <v>7.0601851851851847E-4</v>
      </c>
      <c r="U1450">
        <v>0</v>
      </c>
      <c r="V1450">
        <v>0.2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0.33329999999999999</v>
      </c>
      <c r="AF1450" t="s">
        <v>3933</v>
      </c>
      <c r="AG1450" s="2">
        <v>1.1689814814814816E-3</v>
      </c>
      <c r="AH1450" t="s">
        <v>3911</v>
      </c>
      <c r="AI1450">
        <v>3</v>
      </c>
      <c r="AJ1450" t="s">
        <v>3914</v>
      </c>
      <c r="AK1450" s="3">
        <v>41514</v>
      </c>
      <c r="AL1450" s="10">
        <f>YEAR(ufc_fights_2[[#This Row],[date]])</f>
        <v>2013</v>
      </c>
      <c r="AM1450" t="s">
        <v>4061</v>
      </c>
      <c r="AN1450">
        <v>148</v>
      </c>
      <c r="AO1450" t="s">
        <v>3918</v>
      </c>
      <c r="AP1450">
        <f>IF(ufc_fights_2[[#This Row],[winner]]="Red",ufc_fights_2[[#This Row],[r_fighter_id]],ufc_fights_2[[#This Row],[b_fighter_id]])</f>
        <v>1351</v>
      </c>
      <c r="AQ1450" t="str">
        <f>_xlfn.XLOOKUP(ufc_fights_2[[#This Row],[winnerID]],ufc_fighters[id],ufc_fighters[fighter_name],"xxx",0,1)</f>
        <v>Jason High</v>
      </c>
    </row>
    <row r="1451" spans="1:43">
      <c r="A1451">
        <v>523</v>
      </c>
      <c r="B1451">
        <v>2515</v>
      </c>
      <c r="C1451">
        <f>_xlfn.XLOOKUP(ufc_fights_2[[#This Row],[r_fighter_id]],ufc_fighters[id],ufc_fighters[year],"xxx",0,1)</f>
        <v>1983</v>
      </c>
      <c r="D1451">
        <f>_xlfn.XLOOKUP(ufc_fights_2[[#This Row],[b_fighter_id]],ufc_fighters[id],ufc_fighters[year],"Prázdné",0,1)</f>
        <v>1991</v>
      </c>
      <c r="E1451" s="10">
        <f>YEAR(ufc_fights_2[[#This Row],[date]])-ufc_fights_2[[#This Row],[r_year]]</f>
        <v>35</v>
      </c>
      <c r="F1451" s="10">
        <f>YEAR(ufc_fights_2[[#This Row],[date]])-ufc_fights_2[[#This Row],[b_year]]</f>
        <v>27</v>
      </c>
      <c r="G1451">
        <v>0</v>
      </c>
      <c r="H1451">
        <v>0</v>
      </c>
      <c r="I1451">
        <v>0.69230000000000003</v>
      </c>
      <c r="J1451">
        <v>0.55000000000000004</v>
      </c>
      <c r="K1451">
        <v>0.71430000000000005</v>
      </c>
      <c r="L1451">
        <v>0.55000000000000004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 s="2">
        <v>4.6296296296296298E-4</v>
      </c>
      <c r="T1451" s="2">
        <v>6.7129629629629625E-4</v>
      </c>
      <c r="U1451">
        <v>0.4</v>
      </c>
      <c r="V1451">
        <v>0</v>
      </c>
      <c r="W1451">
        <v>0.8</v>
      </c>
      <c r="X1451">
        <v>1</v>
      </c>
      <c r="Y1451">
        <v>1</v>
      </c>
      <c r="Z1451">
        <v>0.5</v>
      </c>
      <c r="AA1451">
        <v>0.30769999999999997</v>
      </c>
      <c r="AB1451">
        <v>1</v>
      </c>
      <c r="AC1451">
        <v>1</v>
      </c>
      <c r="AD1451">
        <v>0</v>
      </c>
      <c r="AE1451">
        <v>1</v>
      </c>
      <c r="AF1451" t="s">
        <v>3933</v>
      </c>
      <c r="AG1451" s="2">
        <v>3.3101851851851851E-3</v>
      </c>
      <c r="AH1451" t="s">
        <v>3911</v>
      </c>
      <c r="AI1451">
        <v>3</v>
      </c>
      <c r="AJ1451" t="s">
        <v>3938</v>
      </c>
      <c r="AK1451" s="3">
        <v>43414</v>
      </c>
      <c r="AL1451" s="10">
        <f>YEAR(ufc_fights_2[[#This Row],[date]])</f>
        <v>2018</v>
      </c>
      <c r="AM1451" t="s">
        <v>4061</v>
      </c>
      <c r="AN1451">
        <v>74</v>
      </c>
      <c r="AO1451" t="s">
        <v>3913</v>
      </c>
      <c r="AP1451">
        <f>IF(ufc_fights_2[[#This Row],[winner]]="Red",ufc_fights_2[[#This Row],[r_fighter_id]],ufc_fights_2[[#This Row],[b_fighter_id]])</f>
        <v>523</v>
      </c>
      <c r="AQ1451" t="str">
        <f>_xlfn.XLOOKUP(ufc_fights_2[[#This Row],[winnerID]],ufc_fighters[id],ufc_fighters[fighter_name],"xxx",0,1)</f>
        <v>Donald Cerrone</v>
      </c>
    </row>
    <row r="1452" spans="1:43">
      <c r="A1452">
        <v>1928</v>
      </c>
      <c r="B1452">
        <v>641</v>
      </c>
      <c r="C1452">
        <f>_xlfn.XLOOKUP(ufc_fights_2[[#This Row],[r_fighter_id]],ufc_fighters[id],ufc_fighters[year],"xxx",0,1)</f>
        <v>1977</v>
      </c>
      <c r="D1452">
        <f>_xlfn.XLOOKUP(ufc_fights_2[[#This Row],[b_fighter_id]],ufc_fighters[id],ufc_fighters[year],"Prázdné",0,1)</f>
        <v>1988</v>
      </c>
      <c r="E1452" s="10">
        <f>YEAR(ufc_fights_2[[#This Row],[date]])-ufc_fights_2[[#This Row],[r_year]]</f>
        <v>40</v>
      </c>
      <c r="F1452" s="10">
        <f>YEAR(ufc_fights_2[[#This Row],[date]])-ufc_fights_2[[#This Row],[b_year]]</f>
        <v>29</v>
      </c>
      <c r="G1452">
        <v>0</v>
      </c>
      <c r="H1452">
        <v>0</v>
      </c>
      <c r="I1452">
        <v>0.35099999999999998</v>
      </c>
      <c r="J1452">
        <v>0.27760000000000001</v>
      </c>
      <c r="K1452">
        <v>0.37580000000000002</v>
      </c>
      <c r="L1452">
        <v>0.34470000000000001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2.3148148148148147E-5</v>
      </c>
      <c r="T1452" s="2">
        <v>1.2037037037037038E-3</v>
      </c>
      <c r="U1452">
        <v>0.35570000000000002</v>
      </c>
      <c r="V1452">
        <v>0.2273</v>
      </c>
      <c r="W1452">
        <v>0</v>
      </c>
      <c r="X1452">
        <v>0</v>
      </c>
      <c r="Y1452">
        <v>0.81479999999999997</v>
      </c>
      <c r="Z1452">
        <v>0.34460000000000002</v>
      </c>
      <c r="AA1452">
        <v>0.26640000000000003</v>
      </c>
      <c r="AB1452">
        <v>0.66669999999999996</v>
      </c>
      <c r="AC1452">
        <v>0.5</v>
      </c>
      <c r="AD1452">
        <v>0</v>
      </c>
      <c r="AE1452">
        <v>0.6</v>
      </c>
      <c r="AF1452" t="s">
        <v>3915</v>
      </c>
      <c r="AG1452" s="2">
        <v>3.472222222222222E-3</v>
      </c>
      <c r="AH1452" t="s">
        <v>3911</v>
      </c>
      <c r="AI1452">
        <v>3</v>
      </c>
      <c r="AJ1452" t="s">
        <v>3940</v>
      </c>
      <c r="AK1452" s="3">
        <v>43036</v>
      </c>
      <c r="AL1452" s="10">
        <f>YEAR(ufc_fights_2[[#This Row],[date]])</f>
        <v>2017</v>
      </c>
      <c r="AM1452" t="s">
        <v>4061</v>
      </c>
      <c r="AN1452">
        <v>6</v>
      </c>
      <c r="AO1452" t="s">
        <v>3918</v>
      </c>
      <c r="AP1452">
        <f>IF(ufc_fights_2[[#This Row],[winner]]="Red",ufc_fights_2[[#This Row],[r_fighter_id]],ufc_fights_2[[#This Row],[b_fighter_id]])</f>
        <v>641</v>
      </c>
      <c r="AQ1452" t="str">
        <f>_xlfn.XLOOKUP(ufc_fights_2[[#This Row],[winnerID]],ufc_fighters[id],ufc_fighters[fighter_name],"xxx",0,1)</f>
        <v>Colby Covington</v>
      </c>
    </row>
    <row r="1453" spans="1:43">
      <c r="A1453">
        <v>685</v>
      </c>
      <c r="B1453">
        <v>1303</v>
      </c>
      <c r="C1453">
        <f>_xlfn.XLOOKUP(ufc_fights_2[[#This Row],[r_fighter_id]],ufc_fighters[id],ufc_fighters[year],"xxx",0,1)</f>
        <v>1983</v>
      </c>
      <c r="D1453">
        <f>_xlfn.XLOOKUP(ufc_fights_2[[#This Row],[b_fighter_id]],ufc_fighters[id],ufc_fighters[year],"Prázdné",0,1)</f>
        <v>1986</v>
      </c>
      <c r="E1453" s="10">
        <f>YEAR(ufc_fights_2[[#This Row],[date]])-ufc_fights_2[[#This Row],[r_year]]</f>
        <v>27</v>
      </c>
      <c r="F1453" s="10">
        <f>YEAR(ufc_fights_2[[#This Row],[date]])-ufc_fights_2[[#This Row],[b_year]]</f>
        <v>24</v>
      </c>
      <c r="G1453">
        <v>1</v>
      </c>
      <c r="H1453">
        <v>0</v>
      </c>
      <c r="I1453">
        <v>0.4</v>
      </c>
      <c r="J1453">
        <v>0.36359999999999998</v>
      </c>
      <c r="K1453">
        <v>0.4</v>
      </c>
      <c r="L1453">
        <v>0.36359999999999998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3.4722222222222222E-5</v>
      </c>
      <c r="T1453" s="2">
        <v>0</v>
      </c>
      <c r="U1453">
        <v>0.36359999999999998</v>
      </c>
      <c r="V1453">
        <v>0.25</v>
      </c>
      <c r="W1453">
        <v>0</v>
      </c>
      <c r="X1453">
        <v>0.44440000000000002</v>
      </c>
      <c r="Y1453">
        <v>0</v>
      </c>
      <c r="Z1453">
        <v>0.29409999999999997</v>
      </c>
      <c r="AA1453">
        <v>0.36359999999999998</v>
      </c>
      <c r="AB1453">
        <v>0</v>
      </c>
      <c r="AC1453">
        <v>0</v>
      </c>
      <c r="AD1453">
        <v>1</v>
      </c>
      <c r="AE1453">
        <v>0</v>
      </c>
      <c r="AF1453" t="s">
        <v>3910</v>
      </c>
      <c r="AG1453" s="2">
        <v>1.6666666666666668E-3</v>
      </c>
      <c r="AH1453" t="s">
        <v>3911</v>
      </c>
      <c r="AI1453">
        <v>3</v>
      </c>
      <c r="AJ1453" t="s">
        <v>3914</v>
      </c>
      <c r="AK1453" s="3">
        <v>40180</v>
      </c>
      <c r="AL1453" s="10">
        <f>YEAR(ufc_fights_2[[#This Row],[date]])</f>
        <v>2010</v>
      </c>
      <c r="AM1453" t="s">
        <v>4061</v>
      </c>
      <c r="AN1453">
        <v>1</v>
      </c>
      <c r="AO1453" t="s">
        <v>3913</v>
      </c>
      <c r="AP1453">
        <f>IF(ufc_fights_2[[#This Row],[winner]]="Red",ufc_fights_2[[#This Row],[r_fighter_id]],ufc_fights_2[[#This Row],[b_fighter_id]])</f>
        <v>685</v>
      </c>
      <c r="AQ1453" t="str">
        <f>_xlfn.XLOOKUP(ufc_fights_2[[#This Row],[winnerID]],ufc_fighters[id],ufc_fighters[fighter_name],"xxx",0,1)</f>
        <v>Paul Daley</v>
      </c>
    </row>
    <row r="1454" spans="1:43">
      <c r="A1454">
        <v>862</v>
      </c>
      <c r="B1454">
        <v>3234</v>
      </c>
      <c r="C1454">
        <f>_xlfn.XLOOKUP(ufc_fights_2[[#This Row],[r_fighter_id]],ufc_fighters[id],ufc_fighters[year],"xxx",0,1)</f>
        <v>1983</v>
      </c>
      <c r="D1454">
        <f>_xlfn.XLOOKUP(ufc_fights_2[[#This Row],[b_fighter_id]],ufc_fighters[id],ufc_fighters[year],"Prázdné",0,1)</f>
        <v>1985</v>
      </c>
      <c r="E1454" s="10">
        <f>YEAR(ufc_fights_2[[#This Row],[date]])-ufc_fights_2[[#This Row],[r_year]]</f>
        <v>30</v>
      </c>
      <c r="F1454" s="10">
        <f>YEAR(ufc_fights_2[[#This Row],[date]])-ufc_fights_2[[#This Row],[b_year]]</f>
        <v>28</v>
      </c>
      <c r="G1454">
        <v>0</v>
      </c>
      <c r="H1454">
        <v>2</v>
      </c>
      <c r="I1454">
        <v>0.2</v>
      </c>
      <c r="J1454">
        <v>0.65380000000000005</v>
      </c>
      <c r="K1454">
        <v>0.2</v>
      </c>
      <c r="L1454">
        <v>0.72729999999999995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 s="2">
        <v>2.3148148148148147E-5</v>
      </c>
      <c r="T1454" s="2">
        <v>2.199074074074074E-4</v>
      </c>
      <c r="U1454">
        <v>0.1111</v>
      </c>
      <c r="V1454">
        <v>0.59089999999999998</v>
      </c>
      <c r="W1454">
        <v>1</v>
      </c>
      <c r="X1454">
        <v>0</v>
      </c>
      <c r="Y1454">
        <v>0</v>
      </c>
      <c r="Z1454">
        <v>0.1429</v>
      </c>
      <c r="AA1454">
        <v>0.5</v>
      </c>
      <c r="AB1454">
        <v>0.33329999999999999</v>
      </c>
      <c r="AC1454">
        <v>0.75</v>
      </c>
      <c r="AD1454">
        <v>0</v>
      </c>
      <c r="AE1454">
        <v>0.66669999999999996</v>
      </c>
      <c r="AF1454" t="s">
        <v>3910</v>
      </c>
      <c r="AG1454" s="2">
        <v>9.6064814814814819E-4</v>
      </c>
      <c r="AH1454" t="s">
        <v>3911</v>
      </c>
      <c r="AI1454">
        <v>3</v>
      </c>
      <c r="AJ1454" t="s">
        <v>3964</v>
      </c>
      <c r="AK1454" s="3">
        <v>41514</v>
      </c>
      <c r="AL1454" s="10">
        <f>YEAR(ufc_fights_2[[#This Row],[date]])</f>
        <v>2013</v>
      </c>
      <c r="AM1454" t="s">
        <v>4061</v>
      </c>
      <c r="AN1454">
        <v>148</v>
      </c>
      <c r="AO1454" t="s">
        <v>3918</v>
      </c>
      <c r="AP1454">
        <f>IF(ufc_fights_2[[#This Row],[winner]]="Red",ufc_fights_2[[#This Row],[r_fighter_id]],ufc_fights_2[[#This Row],[b_fighter_id]])</f>
        <v>3234</v>
      </c>
      <c r="AQ1454" t="str">
        <f>_xlfn.XLOOKUP(ufc_fights_2[[#This Row],[winnerID]],ufc_fighters[id],ufc_fighters[fighter_name],"xxx",0,1)</f>
        <v>Brandon Thatch</v>
      </c>
    </row>
    <row r="1455" spans="1:43">
      <c r="A1455">
        <v>2381</v>
      </c>
      <c r="B1455">
        <v>1199</v>
      </c>
      <c r="C1455">
        <f>_xlfn.XLOOKUP(ufc_fights_2[[#This Row],[r_fighter_id]],ufc_fighters[id],ufc_fighters[year],"xxx",0,1)</f>
        <v>1988</v>
      </c>
      <c r="D1455">
        <f>_xlfn.XLOOKUP(ufc_fights_2[[#This Row],[b_fighter_id]],ufc_fighters[id],ufc_fighters[year],"Prázdné",0,1)</f>
        <v>1985</v>
      </c>
      <c r="E1455" s="10">
        <f>YEAR(ufc_fights_2[[#This Row],[date]])-ufc_fights_2[[#This Row],[r_year]]</f>
        <v>32</v>
      </c>
      <c r="F1455" s="10">
        <f>YEAR(ufc_fights_2[[#This Row],[date]])-ufc_fights_2[[#This Row],[b_year]]</f>
        <v>35</v>
      </c>
      <c r="G1455">
        <v>0</v>
      </c>
      <c r="H1455">
        <v>0</v>
      </c>
      <c r="I1455">
        <v>0.51949999999999996</v>
      </c>
      <c r="J1455">
        <v>0.46</v>
      </c>
      <c r="K1455">
        <v>0.62239999999999995</v>
      </c>
      <c r="L1455">
        <v>0.64580000000000004</v>
      </c>
      <c r="M1455">
        <v>0.2</v>
      </c>
      <c r="N1455">
        <v>0.66669999999999996</v>
      </c>
      <c r="O1455">
        <v>0</v>
      </c>
      <c r="P1455">
        <v>0</v>
      </c>
      <c r="Q1455">
        <v>0</v>
      </c>
      <c r="R1455">
        <v>1</v>
      </c>
      <c r="S1455" s="2">
        <v>2.4305555555555556E-3</v>
      </c>
      <c r="T1455" s="2">
        <v>3.8541666666666668E-3</v>
      </c>
      <c r="U1455">
        <v>0.375</v>
      </c>
      <c r="V1455">
        <v>0.42499999999999999</v>
      </c>
      <c r="W1455">
        <v>0.84619999999999995</v>
      </c>
      <c r="X1455">
        <v>1</v>
      </c>
      <c r="Y1455">
        <v>1</v>
      </c>
      <c r="Z1455">
        <v>0.52239999999999998</v>
      </c>
      <c r="AA1455">
        <v>0.42549999999999999</v>
      </c>
      <c r="AB1455">
        <v>0.375</v>
      </c>
      <c r="AC1455">
        <v>1</v>
      </c>
      <c r="AD1455">
        <v>1</v>
      </c>
      <c r="AE1455">
        <v>0</v>
      </c>
      <c r="AF1455" t="s">
        <v>3922</v>
      </c>
      <c r="AG1455" s="2">
        <v>3.472222222222222E-3</v>
      </c>
      <c r="AH1455" t="s">
        <v>3911</v>
      </c>
      <c r="AI1455">
        <v>3</v>
      </c>
      <c r="AJ1455" t="s">
        <v>3916</v>
      </c>
      <c r="AK1455" s="3">
        <v>43897</v>
      </c>
      <c r="AL1455" s="10">
        <f>YEAR(ufc_fights_2[[#This Row],[date]])</f>
        <v>2020</v>
      </c>
      <c r="AM1455" t="s">
        <v>4061</v>
      </c>
      <c r="AN1455">
        <v>1</v>
      </c>
      <c r="AO1455" t="s">
        <v>3913</v>
      </c>
      <c r="AP1455">
        <f>IF(ufc_fights_2[[#This Row],[winner]]="Red",ufc_fights_2[[#This Row],[r_fighter_id]],ufc_fights_2[[#This Row],[b_fighter_id]])</f>
        <v>2381</v>
      </c>
      <c r="AQ1455" t="str">
        <f>_xlfn.XLOOKUP(ufc_fights_2[[#This Row],[winnerID]],ufc_fighters[id],ufc_fighters[fighter_name],"xxx",0,1)</f>
        <v>Alex Oliveira</v>
      </c>
    </row>
    <row r="1456" spans="1:43">
      <c r="A1456">
        <v>2515</v>
      </c>
      <c r="B1456">
        <v>1199</v>
      </c>
      <c r="C1456">
        <f>_xlfn.XLOOKUP(ufc_fights_2[[#This Row],[r_fighter_id]],ufc_fighters[id],ufc_fighters[year],"xxx",0,1)</f>
        <v>1991</v>
      </c>
      <c r="D1456">
        <f>_xlfn.XLOOKUP(ufc_fights_2[[#This Row],[b_fighter_id]],ufc_fighters[id],ufc_fighters[year],"Prázdné",0,1)</f>
        <v>1985</v>
      </c>
      <c r="E1456" s="10">
        <f>YEAR(ufc_fights_2[[#This Row],[date]])-ufc_fights_2[[#This Row],[r_year]]</f>
        <v>27</v>
      </c>
      <c r="F1456" s="10">
        <f>YEAR(ufc_fights_2[[#This Row],[date]])-ufc_fights_2[[#This Row],[b_year]]</f>
        <v>33</v>
      </c>
      <c r="G1456">
        <v>0</v>
      </c>
      <c r="H1456">
        <v>1</v>
      </c>
      <c r="I1456">
        <v>0.40910000000000002</v>
      </c>
      <c r="J1456">
        <v>0.46429999999999999</v>
      </c>
      <c r="K1456">
        <v>0.40910000000000002</v>
      </c>
      <c r="L1456">
        <v>0.47370000000000001</v>
      </c>
      <c r="M1456">
        <v>0.25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9.0277777777777774E-4</v>
      </c>
      <c r="T1456" s="2">
        <v>2.7777777777777778E-4</v>
      </c>
      <c r="U1456">
        <v>0.29870000000000002</v>
      </c>
      <c r="V1456">
        <v>0.42030000000000001</v>
      </c>
      <c r="W1456">
        <v>0.44440000000000002</v>
      </c>
      <c r="X1456">
        <v>0.93330000000000002</v>
      </c>
      <c r="Y1456">
        <v>0.86670000000000003</v>
      </c>
      <c r="Z1456">
        <v>0.40739999999999998</v>
      </c>
      <c r="AA1456">
        <v>0.45400000000000001</v>
      </c>
      <c r="AB1456">
        <v>0.5</v>
      </c>
      <c r="AC1456">
        <v>1</v>
      </c>
      <c r="AD1456">
        <v>0</v>
      </c>
      <c r="AE1456">
        <v>0.75</v>
      </c>
      <c r="AF1456" t="s">
        <v>3915</v>
      </c>
      <c r="AG1456" s="2">
        <v>3.472222222222222E-3</v>
      </c>
      <c r="AH1456" t="s">
        <v>3911</v>
      </c>
      <c r="AI1456">
        <v>3</v>
      </c>
      <c r="AJ1456" t="s">
        <v>3970</v>
      </c>
      <c r="AK1456" s="3">
        <v>43155</v>
      </c>
      <c r="AL1456" s="10">
        <f>YEAR(ufc_fights_2[[#This Row],[date]])</f>
        <v>2018</v>
      </c>
      <c r="AM1456" t="s">
        <v>4061</v>
      </c>
      <c r="AN1456">
        <v>49</v>
      </c>
      <c r="AO1456" t="s">
        <v>3918</v>
      </c>
      <c r="AP1456">
        <f>IF(ufc_fights_2[[#This Row],[winner]]="Red",ufc_fights_2[[#This Row],[r_fighter_id]],ufc_fights_2[[#This Row],[b_fighter_id]])</f>
        <v>1199</v>
      </c>
      <c r="AQ1456" t="str">
        <f>_xlfn.XLOOKUP(ufc_fights_2[[#This Row],[winnerID]],ufc_fighters[id],ufc_fighters[fighter_name],"xxx",0,1)</f>
        <v>Max Griffin</v>
      </c>
    </row>
    <row r="1457" spans="1:43">
      <c r="A1457">
        <v>2520</v>
      </c>
      <c r="B1457">
        <v>2200</v>
      </c>
      <c r="C1457">
        <f>_xlfn.XLOOKUP(ufc_fights_2[[#This Row],[r_fighter_id]],ufc_fighters[id],ufc_fighters[year],"xxx",0,1)</f>
        <v>1987</v>
      </c>
      <c r="D1457">
        <f>_xlfn.XLOOKUP(ufc_fights_2[[#This Row],[b_fighter_id]],ufc_fighters[id],ufc_fighters[year],"Prázdné",0,1)</f>
        <v>1990</v>
      </c>
      <c r="E1457" s="10">
        <f>YEAR(ufc_fights_2[[#This Row],[date]])-ufc_fights_2[[#This Row],[r_year]]</f>
        <v>33</v>
      </c>
      <c r="F1457" s="10">
        <f>YEAR(ufc_fights_2[[#This Row],[date]])-ufc_fights_2[[#This Row],[b_year]]</f>
        <v>30</v>
      </c>
      <c r="G1457">
        <v>0</v>
      </c>
      <c r="H1457">
        <v>0</v>
      </c>
      <c r="I1457">
        <v>0.625</v>
      </c>
      <c r="J1457">
        <v>0.39739999999999998</v>
      </c>
      <c r="K1457">
        <v>0.69569999999999999</v>
      </c>
      <c r="L1457">
        <v>0.49020000000000002</v>
      </c>
      <c r="M1457">
        <v>0</v>
      </c>
      <c r="N1457">
        <v>0.2</v>
      </c>
      <c r="O1457">
        <v>0</v>
      </c>
      <c r="P1457">
        <v>0</v>
      </c>
      <c r="Q1457">
        <v>1</v>
      </c>
      <c r="R1457">
        <v>0</v>
      </c>
      <c r="S1457" s="2">
        <v>3.1481481481481482E-3</v>
      </c>
      <c r="T1457" s="2">
        <v>1.736111111111111E-3</v>
      </c>
      <c r="U1457">
        <v>0.50980000000000003</v>
      </c>
      <c r="V1457">
        <v>0.36070000000000002</v>
      </c>
      <c r="W1457">
        <v>0.78569999999999995</v>
      </c>
      <c r="X1457">
        <v>0.86670000000000003</v>
      </c>
      <c r="Y1457">
        <v>0.6</v>
      </c>
      <c r="Z1457">
        <v>0.64</v>
      </c>
      <c r="AA1457">
        <v>0.37140000000000001</v>
      </c>
      <c r="AB1457">
        <v>0.33329999999999999</v>
      </c>
      <c r="AC1457">
        <v>0</v>
      </c>
      <c r="AD1457">
        <v>0.5</v>
      </c>
      <c r="AE1457">
        <v>0.71430000000000005</v>
      </c>
      <c r="AF1457" t="s">
        <v>3915</v>
      </c>
      <c r="AG1457" s="2">
        <v>3.472222222222222E-3</v>
      </c>
      <c r="AH1457" t="s">
        <v>3911</v>
      </c>
      <c r="AI1457">
        <v>3</v>
      </c>
      <c r="AJ1457" t="s">
        <v>3931</v>
      </c>
      <c r="AK1457" s="3">
        <v>44184</v>
      </c>
      <c r="AL1457" s="10">
        <f>YEAR(ufc_fights_2[[#This Row],[date]])</f>
        <v>2020</v>
      </c>
      <c r="AM1457" t="s">
        <v>4061</v>
      </c>
      <c r="AN1457">
        <v>1</v>
      </c>
      <c r="AO1457" t="s">
        <v>3913</v>
      </c>
      <c r="AP1457">
        <f>IF(ufc_fights_2[[#This Row],[winner]]="Red",ufc_fights_2[[#This Row],[r_fighter_id]],ufc_fights_2[[#This Row],[b_fighter_id]])</f>
        <v>2520</v>
      </c>
      <c r="AQ1457" t="str">
        <f>_xlfn.XLOOKUP(ufc_fights_2[[#This Row],[winnerID]],ufc_fighters[id],ufc_fighters[fighter_name],"xxx",0,1)</f>
        <v>Anthony Pettis</v>
      </c>
    </row>
    <row r="1458" spans="1:43">
      <c r="A1458">
        <v>1196</v>
      </c>
      <c r="B1458">
        <v>2471</v>
      </c>
      <c r="C1458">
        <f>_xlfn.XLOOKUP(ufc_fights_2[[#This Row],[r_fighter_id]],ufc_fighters[id],ufc_fighters[year],"xxx",0,1)</f>
        <v>1984</v>
      </c>
      <c r="D1458">
        <f>_xlfn.XLOOKUP(ufc_fights_2[[#This Row],[b_fighter_id]],ufc_fighters[id],ufc_fighters[year],"Prázdné",0,1)</f>
        <v>1993</v>
      </c>
      <c r="E1458" s="10">
        <f>YEAR(ufc_fights_2[[#This Row],[date]])-ufc_fights_2[[#This Row],[r_year]]</f>
        <v>35</v>
      </c>
      <c r="F1458" s="10">
        <f>YEAR(ufc_fights_2[[#This Row],[date]])-ufc_fights_2[[#This Row],[b_year]]</f>
        <v>26</v>
      </c>
      <c r="G1458">
        <v>1</v>
      </c>
      <c r="H1458">
        <v>0</v>
      </c>
      <c r="I1458">
        <v>0.37740000000000001</v>
      </c>
      <c r="J1458">
        <v>0.37780000000000002</v>
      </c>
      <c r="K1458">
        <v>0.4</v>
      </c>
      <c r="L1458">
        <v>0.37780000000000002</v>
      </c>
      <c r="M1458">
        <v>0</v>
      </c>
      <c r="N1458">
        <v>0.2</v>
      </c>
      <c r="O1458">
        <v>0</v>
      </c>
      <c r="P1458">
        <v>0</v>
      </c>
      <c r="Q1458">
        <v>0</v>
      </c>
      <c r="R1458">
        <v>0</v>
      </c>
      <c r="S1458" s="2">
        <v>5.7870370370370373E-5</v>
      </c>
      <c r="T1458" s="2">
        <v>2.199074074074074E-4</v>
      </c>
      <c r="U1458">
        <v>0.2979</v>
      </c>
      <c r="V1458">
        <v>0.21879999999999999</v>
      </c>
      <c r="W1458">
        <v>1</v>
      </c>
      <c r="X1458">
        <v>1</v>
      </c>
      <c r="Y1458">
        <v>0.5</v>
      </c>
      <c r="Z1458">
        <v>0.2727</v>
      </c>
      <c r="AA1458">
        <v>0.34150000000000003</v>
      </c>
      <c r="AB1458">
        <v>0.66669999999999996</v>
      </c>
      <c r="AC1458">
        <v>0.75</v>
      </c>
      <c r="AD1458">
        <v>1</v>
      </c>
      <c r="AE1458">
        <v>0</v>
      </c>
      <c r="AF1458" t="s">
        <v>3910</v>
      </c>
      <c r="AG1458" s="2">
        <v>3.460648148148148E-3</v>
      </c>
      <c r="AH1458" t="s">
        <v>3911</v>
      </c>
      <c r="AI1458">
        <v>3</v>
      </c>
      <c r="AJ1458" t="s">
        <v>3931</v>
      </c>
      <c r="AK1458" s="3">
        <v>43519</v>
      </c>
      <c r="AL1458" s="10">
        <f>YEAR(ufc_fights_2[[#This Row],[date]])</f>
        <v>2019</v>
      </c>
      <c r="AM1458" t="s">
        <v>4061</v>
      </c>
      <c r="AN1458">
        <v>110</v>
      </c>
      <c r="AO1458" t="s">
        <v>3913</v>
      </c>
      <c r="AP1458">
        <f>IF(ufc_fights_2[[#This Row],[winner]]="Red",ufc_fights_2[[#This Row],[r_fighter_id]],ufc_fights_2[[#This Row],[b_fighter_id]])</f>
        <v>1196</v>
      </c>
      <c r="AQ1458" t="str">
        <f>_xlfn.XLOOKUP(ufc_fights_2[[#This Row],[winnerID]],ufc_fighters[id],ufc_fighters[fighter_name],"xxx",0,1)</f>
        <v>Dwight Grant</v>
      </c>
    </row>
    <row r="1459" spans="1:43">
      <c r="A1459">
        <v>2381</v>
      </c>
      <c r="B1459">
        <v>3050</v>
      </c>
      <c r="C1459">
        <f>_xlfn.XLOOKUP(ufc_fights_2[[#This Row],[r_fighter_id]],ufc_fighters[id],ufc_fighters[year],"xxx",0,1)</f>
        <v>1988</v>
      </c>
      <c r="D1459">
        <f>_xlfn.XLOOKUP(ufc_fights_2[[#This Row],[b_fighter_id]],ufc_fighters[id],ufc_fighters[year],"Prázdné",0,1)</f>
        <v>1987</v>
      </c>
      <c r="E1459" s="10">
        <f>YEAR(ufc_fights_2[[#This Row],[date]])-ufc_fights_2[[#This Row],[r_year]]</f>
        <v>32</v>
      </c>
      <c r="F1459" s="10">
        <f>YEAR(ufc_fights_2[[#This Row],[date]])-ufc_fights_2[[#This Row],[b_year]]</f>
        <v>33</v>
      </c>
      <c r="G1459">
        <v>1</v>
      </c>
      <c r="H1459">
        <v>0</v>
      </c>
      <c r="I1459">
        <v>0.4839</v>
      </c>
      <c r="J1459">
        <v>0.43280000000000002</v>
      </c>
      <c r="K1459">
        <v>0.5</v>
      </c>
      <c r="L1459">
        <v>0.44119999999999998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3.0092592592592595E-4</v>
      </c>
      <c r="T1459" s="2">
        <v>5.4398148148148144E-4</v>
      </c>
      <c r="U1459">
        <v>0.3725</v>
      </c>
      <c r="V1459">
        <v>0.28260000000000002</v>
      </c>
      <c r="W1459">
        <v>0.55169999999999997</v>
      </c>
      <c r="X1459">
        <v>0.76919999999999999</v>
      </c>
      <c r="Y1459">
        <v>0.9</v>
      </c>
      <c r="Z1459">
        <v>0.43530000000000002</v>
      </c>
      <c r="AA1459">
        <v>0.43280000000000002</v>
      </c>
      <c r="AB1459">
        <v>1</v>
      </c>
      <c r="AC1459">
        <v>0</v>
      </c>
      <c r="AD1459">
        <v>1</v>
      </c>
      <c r="AE1459">
        <v>0</v>
      </c>
      <c r="AF1459" t="s">
        <v>3915</v>
      </c>
      <c r="AG1459" s="2">
        <v>3.472222222222222E-3</v>
      </c>
      <c r="AH1459" t="s">
        <v>3911</v>
      </c>
      <c r="AI1459">
        <v>3</v>
      </c>
      <c r="AJ1459" t="s">
        <v>3954</v>
      </c>
      <c r="AK1459" s="3">
        <v>44037</v>
      </c>
      <c r="AL1459" s="10">
        <f>YEAR(ufc_fights_2[[#This Row],[date]])</f>
        <v>2020</v>
      </c>
      <c r="AM1459" t="s">
        <v>4061</v>
      </c>
      <c r="AN1459">
        <v>5</v>
      </c>
      <c r="AO1459" t="s">
        <v>3913</v>
      </c>
      <c r="AP1459">
        <f>IF(ufc_fights_2[[#This Row],[winner]]="Red",ufc_fights_2[[#This Row],[r_fighter_id]],ufc_fights_2[[#This Row],[b_fighter_id]])</f>
        <v>2381</v>
      </c>
      <c r="AQ1459" t="str">
        <f>_xlfn.XLOOKUP(ufc_fights_2[[#This Row],[winnerID]],ufc_fighters[id],ufc_fighters[fighter_name],"xxx",0,1)</f>
        <v>Alex Oliveira</v>
      </c>
    </row>
    <row r="1460" spans="1:43">
      <c r="A1460">
        <v>3138</v>
      </c>
      <c r="B1460">
        <v>523</v>
      </c>
      <c r="C1460">
        <f>_xlfn.XLOOKUP(ufc_fights_2[[#This Row],[r_fighter_id]],ufc_fighters[id],ufc_fighters[year],"xxx",0,1)</f>
        <v>1984</v>
      </c>
      <c r="D1460">
        <f>_xlfn.XLOOKUP(ufc_fights_2[[#This Row],[b_fighter_id]],ufc_fighters[id],ufc_fighters[year],"Prázdné",0,1)</f>
        <v>1983</v>
      </c>
      <c r="E1460" s="10">
        <f>YEAR(ufc_fights_2[[#This Row],[date]])-ufc_fights_2[[#This Row],[r_year]]</f>
        <v>32</v>
      </c>
      <c r="F1460" s="10">
        <f>YEAR(ufc_fights_2[[#This Row],[date]])-ufc_fights_2[[#This Row],[b_year]]</f>
        <v>33</v>
      </c>
      <c r="G1460">
        <v>0</v>
      </c>
      <c r="H1460">
        <v>1</v>
      </c>
      <c r="I1460">
        <v>0.33329999999999999</v>
      </c>
      <c r="J1460">
        <v>0.61639999999999995</v>
      </c>
      <c r="K1460">
        <v>0.35189999999999999</v>
      </c>
      <c r="L1460">
        <v>0.63160000000000005</v>
      </c>
      <c r="M1460">
        <v>0.2</v>
      </c>
      <c r="N1460">
        <v>1</v>
      </c>
      <c r="O1460">
        <v>0</v>
      </c>
      <c r="P1460">
        <v>1</v>
      </c>
      <c r="Q1460">
        <v>0</v>
      </c>
      <c r="R1460">
        <v>0</v>
      </c>
      <c r="S1460" s="2">
        <v>1.1805555555555556E-3</v>
      </c>
      <c r="T1460" s="2">
        <v>4.9768518518518521E-4</v>
      </c>
      <c r="U1460">
        <v>0.1714</v>
      </c>
      <c r="V1460">
        <v>0.45829999999999999</v>
      </c>
      <c r="W1460">
        <v>0.5</v>
      </c>
      <c r="X1460">
        <v>1</v>
      </c>
      <c r="Y1460">
        <v>0.91669999999999996</v>
      </c>
      <c r="Z1460">
        <v>0.28260000000000002</v>
      </c>
      <c r="AA1460">
        <v>0.58730000000000004</v>
      </c>
      <c r="AB1460">
        <v>1</v>
      </c>
      <c r="AC1460">
        <v>0.75</v>
      </c>
      <c r="AD1460">
        <v>0.66669999999999996</v>
      </c>
      <c r="AE1460">
        <v>0.83330000000000004</v>
      </c>
      <c r="AF1460" t="s">
        <v>3910</v>
      </c>
      <c r="AG1460" s="2">
        <v>1.4120370370370369E-3</v>
      </c>
      <c r="AH1460" t="s">
        <v>3911</v>
      </c>
      <c r="AI1460">
        <v>3</v>
      </c>
      <c r="AJ1460" t="s">
        <v>3914</v>
      </c>
      <c r="AK1460" s="3">
        <v>42602</v>
      </c>
      <c r="AL1460" s="10">
        <f>YEAR(ufc_fights_2[[#This Row],[date]])</f>
        <v>2016</v>
      </c>
      <c r="AM1460" t="s">
        <v>4061</v>
      </c>
      <c r="AN1460">
        <v>1</v>
      </c>
      <c r="AO1460" t="s">
        <v>3918</v>
      </c>
      <c r="AP1460">
        <f>IF(ufc_fights_2[[#This Row],[winner]]="Red",ufc_fights_2[[#This Row],[r_fighter_id]],ufc_fights_2[[#This Row],[b_fighter_id]])</f>
        <v>523</v>
      </c>
      <c r="AQ1460" t="str">
        <f>_xlfn.XLOOKUP(ufc_fights_2[[#This Row],[winnerID]],ufc_fighters[id],ufc_fighters[fighter_name],"xxx",0,1)</f>
        <v>Donald Cerrone</v>
      </c>
    </row>
    <row r="1461" spans="1:43">
      <c r="A1461">
        <v>3405</v>
      </c>
      <c r="B1461">
        <v>513</v>
      </c>
      <c r="C1461">
        <f>_xlfn.XLOOKUP(ufc_fights_2[[#This Row],[r_fighter_id]],ufc_fighters[id],ufc_fighters[year],"xxx",0,1)</f>
        <v>1988</v>
      </c>
      <c r="D1461">
        <f>_xlfn.XLOOKUP(ufc_fights_2[[#This Row],[b_fighter_id]],ufc_fighters[id],ufc_fighters[year],"Prázdné",0,1)</f>
        <v>1981</v>
      </c>
      <c r="E1461" s="10">
        <f>YEAR(ufc_fights_2[[#This Row],[date]])-ufc_fights_2[[#This Row],[r_year]]</f>
        <v>24</v>
      </c>
      <c r="F1461" s="10">
        <f>YEAR(ufc_fights_2[[#This Row],[date]])-ufc_fights_2[[#This Row],[b_year]]</f>
        <v>31</v>
      </c>
      <c r="G1461">
        <v>1</v>
      </c>
      <c r="H1461">
        <v>0</v>
      </c>
      <c r="I1461">
        <v>0.76470000000000005</v>
      </c>
      <c r="J1461">
        <v>0.625</v>
      </c>
      <c r="K1461">
        <v>0.77780000000000005</v>
      </c>
      <c r="L1461">
        <v>0.7</v>
      </c>
      <c r="M1461">
        <v>0.2</v>
      </c>
      <c r="N1461">
        <v>0.5</v>
      </c>
      <c r="O1461">
        <v>4</v>
      </c>
      <c r="P1461">
        <v>0</v>
      </c>
      <c r="Q1461">
        <v>0</v>
      </c>
      <c r="R1461">
        <v>1</v>
      </c>
      <c r="S1461" s="2">
        <v>9.1435185185185185E-4</v>
      </c>
      <c r="T1461" s="2">
        <v>2.3032407407407407E-3</v>
      </c>
      <c r="U1461">
        <v>0.71430000000000005</v>
      </c>
      <c r="V1461">
        <v>0.54549999999999998</v>
      </c>
      <c r="W1461">
        <v>1</v>
      </c>
      <c r="X1461">
        <v>1</v>
      </c>
      <c r="Y1461">
        <v>1</v>
      </c>
      <c r="Z1461">
        <v>0.6</v>
      </c>
      <c r="AA1461">
        <v>0.33329999999999999</v>
      </c>
      <c r="AB1461">
        <v>1</v>
      </c>
      <c r="AC1461">
        <v>0.66669999999999996</v>
      </c>
      <c r="AD1461">
        <v>0.77780000000000005</v>
      </c>
      <c r="AE1461">
        <v>0.71430000000000005</v>
      </c>
      <c r="AF1461" t="s">
        <v>3933</v>
      </c>
      <c r="AG1461" s="2">
        <v>7.407407407407407E-4</v>
      </c>
      <c r="AH1461" t="s">
        <v>3911</v>
      </c>
      <c r="AI1461">
        <v>3</v>
      </c>
      <c r="AJ1461" t="s">
        <v>3914</v>
      </c>
      <c r="AK1461" s="3">
        <v>41258</v>
      </c>
      <c r="AL1461" s="10">
        <f>YEAR(ufc_fights_2[[#This Row],[date]])</f>
        <v>2012</v>
      </c>
      <c r="AM1461" t="s">
        <v>4061</v>
      </c>
      <c r="AN1461">
        <v>1</v>
      </c>
      <c r="AO1461" t="s">
        <v>3913</v>
      </c>
      <c r="AP1461">
        <f>IF(ufc_fights_2[[#This Row],[winner]]="Red",ufc_fights_2[[#This Row],[r_fighter_id]],ufc_fights_2[[#This Row],[b_fighter_id]])</f>
        <v>3405</v>
      </c>
      <c r="AQ1461" t="str">
        <f>_xlfn.XLOOKUP(ufc_fights_2[[#This Row],[winnerID]],ufc_fighters[id],ufc_fighters[fighter_name],"xxx",0,1)</f>
        <v>TJ Waldburger</v>
      </c>
    </row>
    <row r="1462" spans="1:43">
      <c r="A1462">
        <v>641</v>
      </c>
      <c r="B1462">
        <v>1760</v>
      </c>
      <c r="C1462">
        <f>_xlfn.XLOOKUP(ufc_fights_2[[#This Row],[r_fighter_id]],ufc_fighters[id],ufc_fighters[year],"xxx",0,1)</f>
        <v>1988</v>
      </c>
      <c r="D1462">
        <f>_xlfn.XLOOKUP(ufc_fights_2[[#This Row],[b_fighter_id]],ufc_fighters[id],ufc_fighters[year],"Prázdné",0,1)</f>
        <v>1982</v>
      </c>
      <c r="E1462" s="10">
        <f>YEAR(ufc_fights_2[[#This Row],[date]])-ufc_fights_2[[#This Row],[r_year]]</f>
        <v>31</v>
      </c>
      <c r="F1462" s="10">
        <f>YEAR(ufc_fights_2[[#This Row],[date]])-ufc_fights_2[[#This Row],[b_year]]</f>
        <v>37</v>
      </c>
      <c r="G1462">
        <v>0</v>
      </c>
      <c r="H1462">
        <v>0</v>
      </c>
      <c r="I1462">
        <v>0.34760000000000002</v>
      </c>
      <c r="J1462">
        <v>0.46710000000000002</v>
      </c>
      <c r="K1462">
        <v>0.3715</v>
      </c>
      <c r="L1462">
        <v>0.47949999999999998</v>
      </c>
      <c r="M1462">
        <v>0.55559999999999998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6.053240740740741E-3</v>
      </c>
      <c r="T1462" s="2">
        <v>0</v>
      </c>
      <c r="U1462">
        <v>0.28189999999999998</v>
      </c>
      <c r="V1462">
        <v>0.42359999999999998</v>
      </c>
      <c r="W1462">
        <v>0.71430000000000005</v>
      </c>
      <c r="X1462">
        <v>0.93940000000000001</v>
      </c>
      <c r="Y1462">
        <v>1</v>
      </c>
      <c r="Z1462">
        <v>0.32290000000000002</v>
      </c>
      <c r="AA1462">
        <v>0.43419999999999997</v>
      </c>
      <c r="AB1462">
        <v>0.65790000000000004</v>
      </c>
      <c r="AC1462">
        <v>0.8</v>
      </c>
      <c r="AD1462">
        <v>0</v>
      </c>
      <c r="AE1462">
        <v>0</v>
      </c>
      <c r="AF1462" t="s">
        <v>3915</v>
      </c>
      <c r="AG1462" s="2">
        <v>3.472222222222222E-3</v>
      </c>
      <c r="AH1462" t="s">
        <v>3927</v>
      </c>
      <c r="AI1462">
        <v>5</v>
      </c>
      <c r="AJ1462" t="s">
        <v>3938</v>
      </c>
      <c r="AK1462" s="3">
        <v>43680</v>
      </c>
      <c r="AL1462" s="10">
        <f>YEAR(ufc_fights_2[[#This Row],[date]])</f>
        <v>2019</v>
      </c>
      <c r="AM1462" t="s">
        <v>4061</v>
      </c>
      <c r="AN1462">
        <v>9</v>
      </c>
      <c r="AO1462" t="s">
        <v>3913</v>
      </c>
      <c r="AP1462">
        <f>IF(ufc_fights_2[[#This Row],[winner]]="Red",ufc_fights_2[[#This Row],[r_fighter_id]],ufc_fights_2[[#This Row],[b_fighter_id]])</f>
        <v>641</v>
      </c>
      <c r="AQ1462" t="str">
        <f>_xlfn.XLOOKUP(ufc_fights_2[[#This Row],[winnerID]],ufc_fighters[id],ufc_fighters[fighter_name],"xxx",0,1)</f>
        <v>Colby Covington</v>
      </c>
    </row>
    <row r="1463" spans="1:43">
      <c r="A1463">
        <v>66</v>
      </c>
      <c r="B1463">
        <v>2728</v>
      </c>
      <c r="C1463">
        <f>_xlfn.XLOOKUP(ufc_fights_2[[#This Row],[r_fighter_id]],ufc_fighters[id],ufc_fighters[year],"xxx",0,1)</f>
        <v>1981</v>
      </c>
      <c r="D1463">
        <f>_xlfn.XLOOKUP(ufc_fights_2[[#This Row],[b_fighter_id]],ufc_fighters[id],ufc_fighters[year],"Prázdné",0,1)</f>
        <v>1985</v>
      </c>
      <c r="E1463" s="10">
        <f>YEAR(ufc_fights_2[[#This Row],[date]])-ufc_fights_2[[#This Row],[r_year]]</f>
        <v>31</v>
      </c>
      <c r="F1463" s="10">
        <f>YEAR(ufc_fights_2[[#This Row],[date]])-ufc_fights_2[[#This Row],[b_year]]</f>
        <v>27</v>
      </c>
      <c r="G1463">
        <v>1</v>
      </c>
      <c r="H1463">
        <v>0</v>
      </c>
      <c r="I1463">
        <v>0.61539999999999995</v>
      </c>
      <c r="J1463">
        <v>0.33329999999999999</v>
      </c>
      <c r="K1463">
        <v>0.64290000000000003</v>
      </c>
      <c r="L1463">
        <v>0.68</v>
      </c>
      <c r="M1463">
        <v>0</v>
      </c>
      <c r="N1463">
        <v>0.75</v>
      </c>
      <c r="O1463">
        <v>0</v>
      </c>
      <c r="P1463">
        <v>0</v>
      </c>
      <c r="Q1463">
        <v>0</v>
      </c>
      <c r="R1463">
        <v>0</v>
      </c>
      <c r="S1463" s="2">
        <v>3.2407407407407406E-4</v>
      </c>
      <c r="T1463" s="2">
        <v>2.5347222222222221E-3</v>
      </c>
      <c r="U1463">
        <v>0.52629999999999999</v>
      </c>
      <c r="V1463">
        <v>0.33329999999999999</v>
      </c>
      <c r="W1463">
        <v>1</v>
      </c>
      <c r="X1463">
        <v>0.75</v>
      </c>
      <c r="Y1463">
        <v>0</v>
      </c>
      <c r="Z1463">
        <v>0.52939999999999998</v>
      </c>
      <c r="AA1463">
        <v>0.33329999999999999</v>
      </c>
      <c r="AB1463">
        <v>0.5</v>
      </c>
      <c r="AC1463">
        <v>0</v>
      </c>
      <c r="AD1463">
        <v>1</v>
      </c>
      <c r="AE1463">
        <v>0</v>
      </c>
      <c r="AF1463" t="s">
        <v>3910</v>
      </c>
      <c r="AG1463" s="2">
        <v>3.4375E-3</v>
      </c>
      <c r="AH1463" t="s">
        <v>3911</v>
      </c>
      <c r="AI1463">
        <v>3</v>
      </c>
      <c r="AJ1463" t="s">
        <v>3945</v>
      </c>
      <c r="AK1463" s="3">
        <v>41257</v>
      </c>
      <c r="AL1463" s="10">
        <f>YEAR(ufc_fights_2[[#This Row],[date]])</f>
        <v>2012</v>
      </c>
      <c r="AM1463" t="s">
        <v>4061</v>
      </c>
      <c r="AN1463">
        <v>48</v>
      </c>
      <c r="AO1463" t="s">
        <v>3913</v>
      </c>
      <c r="AP1463">
        <f>IF(ufc_fights_2[[#This Row],[winner]]="Red",ufc_fights_2[[#This Row],[r_fighter_id]],ufc_fights_2[[#This Row],[b_fighter_id]])</f>
        <v>66</v>
      </c>
      <c r="AQ1463" t="str">
        <f>_xlfn.XLOOKUP(ufc_fights_2[[#This Row],[winnerID]],ufc_fighters[id],ufc_fighters[fighter_name],"xxx",0,1)</f>
        <v>Ben Alloway</v>
      </c>
    </row>
    <row r="1464" spans="1:43">
      <c r="A1464">
        <v>641</v>
      </c>
      <c r="B1464">
        <v>1199</v>
      </c>
      <c r="C1464">
        <f>_xlfn.XLOOKUP(ufc_fights_2[[#This Row],[r_fighter_id]],ufc_fighters[id],ufc_fighters[year],"xxx",0,1)</f>
        <v>1988</v>
      </c>
      <c r="D1464">
        <f>_xlfn.XLOOKUP(ufc_fights_2[[#This Row],[b_fighter_id]],ufc_fighters[id],ufc_fighters[year],"Prázdné",0,1)</f>
        <v>1985</v>
      </c>
      <c r="E1464" s="10">
        <f>YEAR(ufc_fights_2[[#This Row],[date]])-ufc_fights_2[[#This Row],[r_year]]</f>
        <v>28</v>
      </c>
      <c r="F1464" s="10">
        <f>YEAR(ufc_fights_2[[#This Row],[date]])-ufc_fights_2[[#This Row],[b_year]]</f>
        <v>31</v>
      </c>
      <c r="G1464">
        <v>0</v>
      </c>
      <c r="H1464">
        <v>0</v>
      </c>
      <c r="I1464">
        <v>0.56520000000000004</v>
      </c>
      <c r="J1464">
        <v>0.37140000000000001</v>
      </c>
      <c r="K1464">
        <v>0.74539999999999995</v>
      </c>
      <c r="L1464">
        <v>0.56899999999999995</v>
      </c>
      <c r="M1464">
        <v>0.66669999999999996</v>
      </c>
      <c r="N1464">
        <v>0</v>
      </c>
      <c r="O1464">
        <v>0</v>
      </c>
      <c r="P1464">
        <v>1</v>
      </c>
      <c r="Q1464">
        <v>0</v>
      </c>
      <c r="R1464">
        <v>1</v>
      </c>
      <c r="S1464" s="2">
        <v>7.060185185185185E-3</v>
      </c>
      <c r="T1464" s="2">
        <v>8.1018518518518516E-5</v>
      </c>
      <c r="U1464">
        <v>0.5</v>
      </c>
      <c r="V1464">
        <v>0.2903</v>
      </c>
      <c r="W1464">
        <v>0.85709999999999997</v>
      </c>
      <c r="X1464">
        <v>1</v>
      </c>
      <c r="Y1464">
        <v>1</v>
      </c>
      <c r="Z1464">
        <v>0.5</v>
      </c>
      <c r="AA1464">
        <v>0.34379999999999999</v>
      </c>
      <c r="AB1464">
        <v>1</v>
      </c>
      <c r="AC1464">
        <v>1</v>
      </c>
      <c r="AD1464">
        <v>0.64710000000000001</v>
      </c>
      <c r="AE1464">
        <v>0.5</v>
      </c>
      <c r="AF1464" t="s">
        <v>3910</v>
      </c>
      <c r="AG1464" s="2">
        <v>1.5972222222222223E-3</v>
      </c>
      <c r="AH1464" t="s">
        <v>3911</v>
      </c>
      <c r="AI1464">
        <v>3</v>
      </c>
      <c r="AJ1464" t="s">
        <v>3916</v>
      </c>
      <c r="AK1464" s="3">
        <v>42602</v>
      </c>
      <c r="AL1464" s="10">
        <f>YEAR(ufc_fights_2[[#This Row],[date]])</f>
        <v>2016</v>
      </c>
      <c r="AM1464" t="s">
        <v>4061</v>
      </c>
      <c r="AN1464">
        <v>1</v>
      </c>
      <c r="AO1464" t="s">
        <v>3913</v>
      </c>
      <c r="AP1464">
        <f>IF(ufc_fights_2[[#This Row],[winner]]="Red",ufc_fights_2[[#This Row],[r_fighter_id]],ufc_fights_2[[#This Row],[b_fighter_id]])</f>
        <v>641</v>
      </c>
      <c r="AQ1464" t="str">
        <f>_xlfn.XLOOKUP(ufc_fights_2[[#This Row],[winnerID]],ufc_fighters[id],ufc_fighters[fighter_name],"xxx",0,1)</f>
        <v>Colby Covington</v>
      </c>
    </row>
    <row r="1465" spans="1:43">
      <c r="A1465">
        <v>3241</v>
      </c>
      <c r="B1465">
        <v>3234</v>
      </c>
      <c r="C1465">
        <f>_xlfn.XLOOKUP(ufc_fights_2[[#This Row],[r_fighter_id]],ufc_fighters[id],ufc_fighters[year],"xxx",0,1)</f>
        <v>1981</v>
      </c>
      <c r="D1465">
        <f>_xlfn.XLOOKUP(ufc_fights_2[[#This Row],[b_fighter_id]],ufc_fighters[id],ufc_fighters[year],"Prázdné",0,1)</f>
        <v>1985</v>
      </c>
      <c r="E1465" s="10">
        <f>YEAR(ufc_fights_2[[#This Row],[date]])-ufc_fights_2[[#This Row],[r_year]]</f>
        <v>32</v>
      </c>
      <c r="F1465" s="10">
        <f>YEAR(ufc_fights_2[[#This Row],[date]])-ufc_fights_2[[#This Row],[b_year]]</f>
        <v>28</v>
      </c>
      <c r="G1465">
        <v>0</v>
      </c>
      <c r="H1465">
        <v>1</v>
      </c>
      <c r="I1465">
        <v>0.3846</v>
      </c>
      <c r="J1465">
        <v>0.42859999999999998</v>
      </c>
      <c r="K1465">
        <v>0.375</v>
      </c>
      <c r="L1465">
        <v>0.43330000000000002</v>
      </c>
      <c r="M1465">
        <v>0.5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2.6620370370370372E-4</v>
      </c>
      <c r="T1465" s="2">
        <v>3.1250000000000001E-4</v>
      </c>
      <c r="U1465">
        <v>0.33329999999999999</v>
      </c>
      <c r="V1465">
        <v>0.35</v>
      </c>
      <c r="W1465">
        <v>1</v>
      </c>
      <c r="X1465">
        <v>0</v>
      </c>
      <c r="Y1465">
        <v>0</v>
      </c>
      <c r="Z1465">
        <v>0.125</v>
      </c>
      <c r="AA1465">
        <v>0.38890000000000002</v>
      </c>
      <c r="AB1465">
        <v>0.8</v>
      </c>
      <c r="AC1465">
        <v>0.375</v>
      </c>
      <c r="AD1465">
        <v>0</v>
      </c>
      <c r="AE1465">
        <v>1</v>
      </c>
      <c r="AF1465" t="s">
        <v>3910</v>
      </c>
      <c r="AG1465" s="2">
        <v>1.5046296296296296E-3</v>
      </c>
      <c r="AH1465" t="s">
        <v>3911</v>
      </c>
      <c r="AI1465">
        <v>3</v>
      </c>
      <c r="AJ1465" t="s">
        <v>3928</v>
      </c>
      <c r="AK1465" s="3">
        <v>41587</v>
      </c>
      <c r="AL1465" s="10">
        <f>YEAR(ufc_fights_2[[#This Row],[date]])</f>
        <v>2013</v>
      </c>
      <c r="AM1465" t="s">
        <v>4061</v>
      </c>
      <c r="AN1465">
        <v>47</v>
      </c>
      <c r="AO1465" t="s">
        <v>3918</v>
      </c>
      <c r="AP1465">
        <f>IF(ufc_fights_2[[#This Row],[winner]]="Red",ufc_fights_2[[#This Row],[r_fighter_id]],ufc_fights_2[[#This Row],[b_fighter_id]])</f>
        <v>3234</v>
      </c>
      <c r="AQ1465" t="str">
        <f>_xlfn.XLOOKUP(ufc_fights_2[[#This Row],[winnerID]],ufc_fighters[id],ufc_fighters[fighter_name],"xxx",0,1)</f>
        <v>Brandon Thatch</v>
      </c>
    </row>
    <row r="1466" spans="1:43">
      <c r="A1466">
        <v>2168</v>
      </c>
      <c r="B1466">
        <v>1199</v>
      </c>
      <c r="C1466">
        <f>_xlfn.XLOOKUP(ufc_fights_2[[#This Row],[r_fighter_id]],ufc_fighters[id],ufc_fighters[year],"xxx",0,1)</f>
        <v>1985</v>
      </c>
      <c r="D1466">
        <f>_xlfn.XLOOKUP(ufc_fights_2[[#This Row],[b_fighter_id]],ufc_fighters[id],ufc_fighters[year],"Prázdné",0,1)</f>
        <v>1985</v>
      </c>
      <c r="E1466" s="10">
        <f>YEAR(ufc_fights_2[[#This Row],[date]])-ufc_fights_2[[#This Row],[r_year]]</f>
        <v>31</v>
      </c>
      <c r="F1466" s="10">
        <f>YEAR(ufc_fights_2[[#This Row],[date]])-ufc_fights_2[[#This Row],[b_year]]</f>
        <v>31</v>
      </c>
      <c r="G1466">
        <v>0</v>
      </c>
      <c r="H1466">
        <v>0</v>
      </c>
      <c r="I1466">
        <v>0.42859999999999998</v>
      </c>
      <c r="J1466">
        <v>0.5</v>
      </c>
      <c r="K1466">
        <v>0.42859999999999998</v>
      </c>
      <c r="L1466">
        <v>0.5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</v>
      </c>
      <c r="T1466" s="2">
        <v>1.5046296296296297E-4</v>
      </c>
      <c r="U1466">
        <v>0.4</v>
      </c>
      <c r="V1466">
        <v>0.48280000000000001</v>
      </c>
      <c r="W1466">
        <v>0</v>
      </c>
      <c r="X1466">
        <v>1</v>
      </c>
      <c r="Y1466">
        <v>0</v>
      </c>
      <c r="Z1466">
        <v>0.42859999999999998</v>
      </c>
      <c r="AA1466">
        <v>0.57140000000000002</v>
      </c>
      <c r="AB1466">
        <v>0</v>
      </c>
      <c r="AC1466">
        <v>0</v>
      </c>
      <c r="AD1466">
        <v>0</v>
      </c>
      <c r="AE1466">
        <v>0.5</v>
      </c>
      <c r="AF1466" t="s">
        <v>3910</v>
      </c>
      <c r="AG1466" s="2">
        <v>6.2500000000000001E-4</v>
      </c>
      <c r="AH1466" t="s">
        <v>3911</v>
      </c>
      <c r="AI1466">
        <v>3</v>
      </c>
      <c r="AJ1466" t="s">
        <v>3940</v>
      </c>
      <c r="AK1466" s="3">
        <v>42679</v>
      </c>
      <c r="AL1466" s="10">
        <f>YEAR(ufc_fights_2[[#This Row],[date]])</f>
        <v>2016</v>
      </c>
      <c r="AM1466" t="s">
        <v>4061</v>
      </c>
      <c r="AN1466">
        <v>50</v>
      </c>
      <c r="AO1466" t="s">
        <v>3918</v>
      </c>
      <c r="AP1466">
        <f>IF(ufc_fights_2[[#This Row],[winner]]="Red",ufc_fights_2[[#This Row],[r_fighter_id]],ufc_fights_2[[#This Row],[b_fighter_id]])</f>
        <v>1199</v>
      </c>
      <c r="AQ1466" t="str">
        <f>_xlfn.XLOOKUP(ufc_fights_2[[#This Row],[winnerID]],ufc_fighters[id],ufc_fighters[fighter_name],"xxx",0,1)</f>
        <v>Max Griffin</v>
      </c>
    </row>
    <row r="1467" spans="1:43">
      <c r="A1467">
        <v>1351</v>
      </c>
      <c r="B1467">
        <v>1740</v>
      </c>
      <c r="C1467">
        <f>_xlfn.XLOOKUP(ufc_fights_2[[#This Row],[r_fighter_id]],ufc_fighters[id],ufc_fighters[year],"xxx",0,1)</f>
        <v>1981</v>
      </c>
      <c r="D1467">
        <f>_xlfn.XLOOKUP(ufc_fights_2[[#This Row],[b_fighter_id]],ufc_fighters[id],ufc_fighters[year],"Prázdné",0,1)</f>
        <v>1980</v>
      </c>
      <c r="E1467" s="10">
        <f>YEAR(ufc_fights_2[[#This Row],[date]])-ufc_fights_2[[#This Row],[r_year]]</f>
        <v>32</v>
      </c>
      <c r="F1467" s="10">
        <f>YEAR(ufc_fights_2[[#This Row],[date]])-ufc_fights_2[[#This Row],[b_year]]</f>
        <v>33</v>
      </c>
      <c r="G1467">
        <v>0</v>
      </c>
      <c r="H1467">
        <v>0</v>
      </c>
      <c r="I1467">
        <v>0.41670000000000001</v>
      </c>
      <c r="J1467">
        <v>0.42109999999999997</v>
      </c>
      <c r="K1467">
        <v>0.75929999999999997</v>
      </c>
      <c r="L1467">
        <v>0.84709999999999996</v>
      </c>
      <c r="M1467">
        <v>0.8</v>
      </c>
      <c r="N1467">
        <v>0</v>
      </c>
      <c r="O1467">
        <v>4</v>
      </c>
      <c r="P1467">
        <v>0</v>
      </c>
      <c r="Q1467">
        <v>0</v>
      </c>
      <c r="R1467">
        <v>1</v>
      </c>
      <c r="S1467" s="2">
        <v>5.9259259259259256E-3</v>
      </c>
      <c r="T1467" s="2">
        <v>3.6689814814814814E-3</v>
      </c>
      <c r="U1467">
        <v>0.3</v>
      </c>
      <c r="V1467">
        <v>0.35289999999999999</v>
      </c>
      <c r="W1467">
        <v>1</v>
      </c>
      <c r="X1467">
        <v>0</v>
      </c>
      <c r="Y1467">
        <v>1</v>
      </c>
      <c r="Z1467">
        <v>0.5</v>
      </c>
      <c r="AA1467">
        <v>0.21429999999999999</v>
      </c>
      <c r="AB1467">
        <v>0.5</v>
      </c>
      <c r="AC1467">
        <v>0</v>
      </c>
      <c r="AD1467">
        <v>0.25</v>
      </c>
      <c r="AE1467">
        <v>1</v>
      </c>
      <c r="AF1467" t="s">
        <v>3915</v>
      </c>
      <c r="AG1467" s="2">
        <v>3.472222222222222E-3</v>
      </c>
      <c r="AH1467" t="s">
        <v>3911</v>
      </c>
      <c r="AI1467">
        <v>3</v>
      </c>
      <c r="AJ1467" t="s">
        <v>3939</v>
      </c>
      <c r="AK1467" s="3">
        <v>41594</v>
      </c>
      <c r="AL1467" s="10">
        <f>YEAR(ufc_fights_2[[#This Row],[date]])</f>
        <v>2013</v>
      </c>
      <c r="AM1467" t="s">
        <v>4061</v>
      </c>
      <c r="AN1467">
        <v>1</v>
      </c>
      <c r="AO1467" t="s">
        <v>3913</v>
      </c>
      <c r="AP1467">
        <f>IF(ufc_fights_2[[#This Row],[winner]]="Red",ufc_fights_2[[#This Row],[r_fighter_id]],ufc_fights_2[[#This Row],[b_fighter_id]])</f>
        <v>1351</v>
      </c>
      <c r="AQ1467" t="str">
        <f>_xlfn.XLOOKUP(ufc_fights_2[[#This Row],[winnerID]],ufc_fighters[id],ufc_fighters[fighter_name],"xxx",0,1)</f>
        <v>Jason High</v>
      </c>
    </row>
    <row r="1468" spans="1:43">
      <c r="A1468">
        <v>1521</v>
      </c>
      <c r="B1468">
        <v>2677</v>
      </c>
      <c r="C1468">
        <f>_xlfn.XLOOKUP(ufc_fights_2[[#This Row],[r_fighter_id]],ufc_fighters[id],ufc_fighters[year],"xxx",0,1)</f>
        <v>1982</v>
      </c>
      <c r="D1468">
        <f>_xlfn.XLOOKUP(ufc_fights_2[[#This Row],[b_fighter_id]],ufc_fighters[id],ufc_fighters[year],"Prázdné",0,1)</f>
        <v>1986</v>
      </c>
      <c r="E1468" s="10">
        <f>YEAR(ufc_fights_2[[#This Row],[date]])-ufc_fights_2[[#This Row],[r_year]]</f>
        <v>28</v>
      </c>
      <c r="F1468" s="10">
        <f>YEAR(ufc_fights_2[[#This Row],[date]])-ufc_fights_2[[#This Row],[b_year]]</f>
        <v>24</v>
      </c>
      <c r="G1468">
        <v>0</v>
      </c>
      <c r="H1468">
        <v>0</v>
      </c>
      <c r="I1468">
        <v>0.33329999999999999</v>
      </c>
      <c r="J1468">
        <v>0.50600000000000001</v>
      </c>
      <c r="K1468">
        <v>0.45950000000000002</v>
      </c>
      <c r="L1468">
        <v>0.59060000000000001</v>
      </c>
      <c r="M1468">
        <v>0</v>
      </c>
      <c r="N1468">
        <v>0.75</v>
      </c>
      <c r="O1468">
        <v>0</v>
      </c>
      <c r="P1468">
        <v>0</v>
      </c>
      <c r="Q1468">
        <v>0</v>
      </c>
      <c r="R1468">
        <v>0</v>
      </c>
      <c r="S1468" s="2">
        <v>5.4398148148148144E-4</v>
      </c>
      <c r="T1468" s="2">
        <v>4.6643518518518518E-3</v>
      </c>
      <c r="U1468">
        <v>0.21740000000000001</v>
      </c>
      <c r="V1468">
        <v>0.47439999999999999</v>
      </c>
      <c r="W1468">
        <v>1</v>
      </c>
      <c r="X1468">
        <v>1</v>
      </c>
      <c r="Y1468">
        <v>0</v>
      </c>
      <c r="Z1468">
        <v>0.16669999999999999</v>
      </c>
      <c r="AA1468">
        <v>0.5</v>
      </c>
      <c r="AB1468">
        <v>1</v>
      </c>
      <c r="AC1468">
        <v>1</v>
      </c>
      <c r="AD1468">
        <v>0.5</v>
      </c>
      <c r="AE1468">
        <v>0.4783</v>
      </c>
      <c r="AF1468" t="s">
        <v>3910</v>
      </c>
      <c r="AG1468" s="2">
        <v>3.1134259259259257E-3</v>
      </c>
      <c r="AH1468" t="s">
        <v>3911</v>
      </c>
      <c r="AI1468">
        <v>3</v>
      </c>
      <c r="AJ1468" t="s">
        <v>3924</v>
      </c>
      <c r="AK1468" s="3">
        <v>40391</v>
      </c>
      <c r="AL1468" s="10">
        <f>YEAR(ufc_fights_2[[#This Row],[date]])</f>
        <v>2010</v>
      </c>
      <c r="AM1468" t="s">
        <v>4061</v>
      </c>
      <c r="AN1468">
        <v>116</v>
      </c>
      <c r="AO1468" t="s">
        <v>3918</v>
      </c>
      <c r="AP1468">
        <f>IF(ufc_fights_2[[#This Row],[winner]]="Red",ufc_fights_2[[#This Row],[r_fighter_id]],ufc_fights_2[[#This Row],[b_fighter_id]])</f>
        <v>2677</v>
      </c>
      <c r="AQ1468" t="str">
        <f>_xlfn.XLOOKUP(ufc_fights_2[[#This Row],[winnerID]],ufc_fighters[id],ufc_fighters[fighter_name],"xxx",0,1)</f>
        <v>Matthew Riddle</v>
      </c>
    </row>
    <row r="1469" spans="1:43">
      <c r="A1469">
        <v>2576</v>
      </c>
      <c r="B1469">
        <v>3162</v>
      </c>
      <c r="C1469">
        <f>_xlfn.XLOOKUP(ufc_fights_2[[#This Row],[r_fighter_id]],ufc_fighters[id],ufc_fighters[year],"xxx",0,1)</f>
        <v>1989</v>
      </c>
      <c r="D1469">
        <f>_xlfn.XLOOKUP(ufc_fights_2[[#This Row],[b_fighter_id]],ufc_fighters[id],ufc_fighters[year],"Prázdné",0,1)</f>
        <v>1981</v>
      </c>
      <c r="E1469" s="10">
        <f>YEAR(ufc_fights_2[[#This Row],[date]])-ufc_fights_2[[#This Row],[r_year]]</f>
        <v>29</v>
      </c>
      <c r="F1469" s="10">
        <f>YEAR(ufc_fights_2[[#This Row],[date]])-ufc_fights_2[[#This Row],[b_year]]</f>
        <v>37</v>
      </c>
      <c r="G1469">
        <v>0</v>
      </c>
      <c r="H1469">
        <v>0</v>
      </c>
      <c r="I1469">
        <v>0.51060000000000005</v>
      </c>
      <c r="J1469">
        <v>0.34429999999999999</v>
      </c>
      <c r="K1469">
        <v>0.52239999999999998</v>
      </c>
      <c r="L1469">
        <v>0.4773</v>
      </c>
      <c r="M1469">
        <v>0.4</v>
      </c>
      <c r="N1469">
        <v>0.16669999999999999</v>
      </c>
      <c r="O1469">
        <v>3</v>
      </c>
      <c r="P1469">
        <v>0</v>
      </c>
      <c r="Q1469">
        <v>1</v>
      </c>
      <c r="R1469">
        <v>0</v>
      </c>
      <c r="S1469" s="2">
        <v>2.0601851851851853E-3</v>
      </c>
      <c r="T1469" s="2">
        <v>2.1296296296296298E-3</v>
      </c>
      <c r="U1469">
        <v>0.38240000000000002</v>
      </c>
      <c r="V1469">
        <v>0.28299999999999997</v>
      </c>
      <c r="W1469">
        <v>0.77780000000000005</v>
      </c>
      <c r="X1469">
        <v>1</v>
      </c>
      <c r="Y1469">
        <v>0.75</v>
      </c>
      <c r="Z1469">
        <v>0.40739999999999998</v>
      </c>
      <c r="AA1469">
        <v>0.18920000000000001</v>
      </c>
      <c r="AB1469">
        <v>0.53849999999999998</v>
      </c>
      <c r="AC1469">
        <v>0.8</v>
      </c>
      <c r="AD1469">
        <v>0.85709999999999997</v>
      </c>
      <c r="AE1469">
        <v>0.52629999999999999</v>
      </c>
      <c r="AF1469" t="s">
        <v>3933</v>
      </c>
      <c r="AG1469" s="2">
        <v>3.0208333333333333E-3</v>
      </c>
      <c r="AH1469" t="s">
        <v>3911</v>
      </c>
      <c r="AI1469">
        <v>3</v>
      </c>
      <c r="AJ1469" t="s">
        <v>4011</v>
      </c>
      <c r="AK1469" s="3">
        <v>43127</v>
      </c>
      <c r="AL1469" s="10">
        <f>YEAR(ufc_fights_2[[#This Row],[date]])</f>
        <v>2018</v>
      </c>
      <c r="AM1469" t="s">
        <v>4061</v>
      </c>
      <c r="AN1469">
        <v>112</v>
      </c>
      <c r="AO1469" t="s">
        <v>3913</v>
      </c>
      <c r="AP1469">
        <f>IF(ufc_fights_2[[#This Row],[winner]]="Red",ufc_fights_2[[#This Row],[r_fighter_id]],ufc_fights_2[[#This Row],[b_fighter_id]])</f>
        <v>2576</v>
      </c>
      <c r="AQ1469" t="str">
        <f>_xlfn.XLOOKUP(ufc_fights_2[[#This Row],[winnerID]],ufc_fighters[id],ufc_fighters[fighter_name],"xxx",0,1)</f>
        <v>Niko Price</v>
      </c>
    </row>
    <row r="1470" spans="1:43">
      <c r="A1470">
        <v>2677</v>
      </c>
      <c r="B1470">
        <v>1918</v>
      </c>
      <c r="C1470">
        <f>_xlfn.XLOOKUP(ufc_fights_2[[#This Row],[r_fighter_id]],ufc_fighters[id],ufc_fighters[year],"xxx",0,1)</f>
        <v>1986</v>
      </c>
      <c r="D1470">
        <f>_xlfn.XLOOKUP(ufc_fights_2[[#This Row],[b_fighter_id]],ufc_fighters[id],ufc_fighters[year],"Prázdné",0,1)</f>
        <v>1983</v>
      </c>
      <c r="E1470" s="10">
        <f>YEAR(ufc_fights_2[[#This Row],[date]])-ufc_fights_2[[#This Row],[r_year]]</f>
        <v>26</v>
      </c>
      <c r="F1470" s="10">
        <f>YEAR(ufc_fights_2[[#This Row],[date]])-ufc_fights_2[[#This Row],[b_year]]</f>
        <v>29</v>
      </c>
      <c r="G1470">
        <v>0</v>
      </c>
      <c r="H1470">
        <v>0</v>
      </c>
      <c r="I1470">
        <v>0.27610000000000001</v>
      </c>
      <c r="J1470">
        <v>0.33939999999999998</v>
      </c>
      <c r="K1470">
        <v>0.3795</v>
      </c>
      <c r="L1470">
        <v>0.34549999999999997</v>
      </c>
      <c r="M1470">
        <v>0.25</v>
      </c>
      <c r="N1470">
        <v>0</v>
      </c>
      <c r="O1470">
        <v>0</v>
      </c>
      <c r="P1470">
        <v>2</v>
      </c>
      <c r="Q1470">
        <v>0</v>
      </c>
      <c r="R1470">
        <v>0</v>
      </c>
      <c r="S1470" s="2">
        <v>2.2222222222222222E-3</v>
      </c>
      <c r="T1470" s="2">
        <v>3.2407407407407406E-4</v>
      </c>
      <c r="U1470">
        <v>0.18029999999999999</v>
      </c>
      <c r="V1470">
        <v>0.30299999999999999</v>
      </c>
      <c r="W1470">
        <v>0.35289999999999999</v>
      </c>
      <c r="X1470">
        <v>0.70830000000000004</v>
      </c>
      <c r="Y1470">
        <v>0.77780000000000005</v>
      </c>
      <c r="Z1470">
        <v>0.20979999999999999</v>
      </c>
      <c r="AA1470">
        <v>0.3271</v>
      </c>
      <c r="AB1470">
        <v>1</v>
      </c>
      <c r="AC1470">
        <v>1</v>
      </c>
      <c r="AD1470">
        <v>0</v>
      </c>
      <c r="AE1470">
        <v>0</v>
      </c>
      <c r="AF1470" t="s">
        <v>3915</v>
      </c>
      <c r="AG1470" s="2">
        <v>3.472222222222222E-3</v>
      </c>
      <c r="AH1470" t="s">
        <v>3911</v>
      </c>
      <c r="AI1470">
        <v>3</v>
      </c>
      <c r="AJ1470" t="s">
        <v>3949</v>
      </c>
      <c r="AK1470" s="3">
        <v>41230</v>
      </c>
      <c r="AL1470" s="10">
        <f>YEAR(ufc_fights_2[[#This Row],[date]])</f>
        <v>2012</v>
      </c>
      <c r="AM1470" t="s">
        <v>4061</v>
      </c>
      <c r="AN1470">
        <v>92</v>
      </c>
      <c r="AO1470" t="s">
        <v>3913</v>
      </c>
      <c r="AP1470">
        <f>IF(ufc_fights_2[[#This Row],[winner]]="Red",ufc_fights_2[[#This Row],[r_fighter_id]],ufc_fights_2[[#This Row],[b_fighter_id]])</f>
        <v>2677</v>
      </c>
      <c r="AQ1470" t="str">
        <f>_xlfn.XLOOKUP(ufc_fights_2[[#This Row],[winnerID]],ufc_fighters[id],ufc_fighters[fighter_name],"xxx",0,1)</f>
        <v>Matthew Riddle</v>
      </c>
    </row>
    <row r="1471" spans="1:43">
      <c r="A1471">
        <v>2594</v>
      </c>
      <c r="B1471">
        <v>641</v>
      </c>
      <c r="C1471">
        <f>_xlfn.XLOOKUP(ufc_fights_2[[#This Row],[r_fighter_id]],ufc_fighters[id],ufc_fighters[year],"xxx",0,1)</f>
        <v>1975</v>
      </c>
      <c r="D1471">
        <f>_xlfn.XLOOKUP(ufc_fights_2[[#This Row],[b_fighter_id]],ufc_fighters[id],ufc_fighters[year],"Prázdné",0,1)</f>
        <v>1988</v>
      </c>
      <c r="E1471" s="10">
        <f>YEAR(ufc_fights_2[[#This Row],[date]])-ufc_fights_2[[#This Row],[r_year]]</f>
        <v>40</v>
      </c>
      <c r="F1471" s="10">
        <f>YEAR(ufc_fights_2[[#This Row],[date]])-ufc_fights_2[[#This Row],[b_year]]</f>
        <v>27</v>
      </c>
      <c r="G1471">
        <v>0</v>
      </c>
      <c r="H1471">
        <v>0</v>
      </c>
      <c r="I1471">
        <v>0.61539999999999995</v>
      </c>
      <c r="J1471">
        <v>0.50980000000000003</v>
      </c>
      <c r="K1471">
        <v>0.71740000000000004</v>
      </c>
      <c r="L1471">
        <v>0.73640000000000005</v>
      </c>
      <c r="M1471">
        <v>0</v>
      </c>
      <c r="N1471">
        <v>0.2</v>
      </c>
      <c r="O1471">
        <v>2</v>
      </c>
      <c r="P1471">
        <v>0</v>
      </c>
      <c r="Q1471">
        <v>1</v>
      </c>
      <c r="R1471">
        <v>0</v>
      </c>
      <c r="S1471" s="2">
        <v>4.861111111111111E-4</v>
      </c>
      <c r="T1471" s="2">
        <v>7.905092592592592E-3</v>
      </c>
      <c r="U1471">
        <v>0.625</v>
      </c>
      <c r="V1471">
        <v>0.47920000000000001</v>
      </c>
      <c r="W1471">
        <v>0.55559999999999998</v>
      </c>
      <c r="X1471">
        <v>1</v>
      </c>
      <c r="Y1471">
        <v>1</v>
      </c>
      <c r="Z1471">
        <v>0.4375</v>
      </c>
      <c r="AA1471">
        <v>0.26090000000000002</v>
      </c>
      <c r="AB1471">
        <v>0.66669999999999996</v>
      </c>
      <c r="AC1471">
        <v>0.66669999999999996</v>
      </c>
      <c r="AD1471">
        <v>1</v>
      </c>
      <c r="AE1471">
        <v>0.72729999999999995</v>
      </c>
      <c r="AF1471" t="s">
        <v>3915</v>
      </c>
      <c r="AG1471" s="2">
        <v>3.472222222222222E-3</v>
      </c>
      <c r="AH1471" t="s">
        <v>3911</v>
      </c>
      <c r="AI1471">
        <v>3</v>
      </c>
      <c r="AJ1471" t="s">
        <v>3914</v>
      </c>
      <c r="AK1471" s="3">
        <v>42147</v>
      </c>
      <c r="AL1471" s="10">
        <f>YEAR(ufc_fights_2[[#This Row],[date]])</f>
        <v>2015</v>
      </c>
      <c r="AM1471" t="s">
        <v>4061</v>
      </c>
      <c r="AN1471">
        <v>1</v>
      </c>
      <c r="AO1471" t="s">
        <v>3918</v>
      </c>
      <c r="AP1471">
        <f>IF(ufc_fights_2[[#This Row],[winner]]="Red",ufc_fights_2[[#This Row],[r_fighter_id]],ufc_fights_2[[#This Row],[b_fighter_id]])</f>
        <v>641</v>
      </c>
      <c r="AQ1471" t="str">
        <f>_xlfn.XLOOKUP(ufc_fights_2[[#This Row],[winnerID]],ufc_fighters[id],ufc_fighters[fighter_name],"xxx",0,1)</f>
        <v>Colby Covington</v>
      </c>
    </row>
    <row r="1472" spans="1:43">
      <c r="A1472">
        <v>641</v>
      </c>
      <c r="B1472">
        <v>3509</v>
      </c>
      <c r="C1472">
        <f>_xlfn.XLOOKUP(ufc_fights_2[[#This Row],[r_fighter_id]],ufc_fighters[id],ufc_fighters[year],"xxx",0,1)</f>
        <v>1988</v>
      </c>
      <c r="D1472">
        <f>_xlfn.XLOOKUP(ufc_fights_2[[#This Row],[b_fighter_id]],ufc_fighters[id],ufc_fighters[year],"Prázdné",0,1)</f>
        <v>1982</v>
      </c>
      <c r="E1472" s="10">
        <f>YEAR(ufc_fights_2[[#This Row],[date]])-ufc_fights_2[[#This Row],[r_year]]</f>
        <v>32</v>
      </c>
      <c r="F1472" s="10">
        <f>YEAR(ufc_fights_2[[#This Row],[date]])-ufc_fights_2[[#This Row],[b_year]]</f>
        <v>38</v>
      </c>
      <c r="G1472">
        <v>0</v>
      </c>
      <c r="H1472">
        <v>0</v>
      </c>
      <c r="I1472">
        <v>0.54549999999999998</v>
      </c>
      <c r="J1472">
        <v>0.40960000000000002</v>
      </c>
      <c r="K1472">
        <v>0.746</v>
      </c>
      <c r="L1472">
        <v>0.5776</v>
      </c>
      <c r="M1472">
        <v>0.375</v>
      </c>
      <c r="N1472">
        <v>1</v>
      </c>
      <c r="O1472">
        <v>0</v>
      </c>
      <c r="P1472">
        <v>0</v>
      </c>
      <c r="Q1472">
        <v>0</v>
      </c>
      <c r="R1472">
        <v>0</v>
      </c>
      <c r="S1472" s="2">
        <v>8.3449074074074068E-3</v>
      </c>
      <c r="T1472" s="2">
        <v>1.6203703703703703E-4</v>
      </c>
      <c r="U1472">
        <v>0.44340000000000002</v>
      </c>
      <c r="V1472">
        <v>0.2414</v>
      </c>
      <c r="W1472">
        <v>0.78569999999999995</v>
      </c>
      <c r="X1472">
        <v>1</v>
      </c>
      <c r="Y1472">
        <v>1</v>
      </c>
      <c r="Z1472">
        <v>0.42570000000000002</v>
      </c>
      <c r="AA1472">
        <v>0.35139999999999999</v>
      </c>
      <c r="AB1472">
        <v>0.95</v>
      </c>
      <c r="AC1472">
        <v>0.88890000000000002</v>
      </c>
      <c r="AD1472">
        <v>0.72729999999999995</v>
      </c>
      <c r="AE1472">
        <v>0</v>
      </c>
      <c r="AF1472" t="s">
        <v>3910</v>
      </c>
      <c r="AG1472" s="2">
        <v>9.1435185185185185E-4</v>
      </c>
      <c r="AH1472" t="s">
        <v>3927</v>
      </c>
      <c r="AI1472">
        <v>5</v>
      </c>
      <c r="AJ1472" t="s">
        <v>3928</v>
      </c>
      <c r="AK1472" s="3">
        <v>44093</v>
      </c>
      <c r="AL1472" s="10">
        <f>YEAR(ufc_fights_2[[#This Row],[date]])</f>
        <v>2020</v>
      </c>
      <c r="AM1472" t="s">
        <v>4061</v>
      </c>
      <c r="AN1472">
        <v>1</v>
      </c>
      <c r="AO1472" t="s">
        <v>3913</v>
      </c>
      <c r="AP1472">
        <f>IF(ufc_fights_2[[#This Row],[winner]]="Red",ufc_fights_2[[#This Row],[r_fighter_id]],ufc_fights_2[[#This Row],[b_fighter_id]])</f>
        <v>641</v>
      </c>
      <c r="AQ1472" t="str">
        <f>_xlfn.XLOOKUP(ufc_fights_2[[#This Row],[winnerID]],ufc_fighters[id],ufc_fighters[fighter_name],"xxx",0,1)</f>
        <v>Colby Covington</v>
      </c>
    </row>
    <row r="1473" spans="1:43">
      <c r="A1473">
        <v>685</v>
      </c>
      <c r="B1473">
        <v>1588</v>
      </c>
      <c r="C1473">
        <f>_xlfn.XLOOKUP(ufc_fights_2[[#This Row],[r_fighter_id]],ufc_fighters[id],ufc_fighters[year],"xxx",0,1)</f>
        <v>1983</v>
      </c>
      <c r="D1473">
        <f>_xlfn.XLOOKUP(ufc_fights_2[[#This Row],[b_fighter_id]],ufc_fighters[id],ufc_fighters[year],"Prázdné",0,1)</f>
        <v>1982</v>
      </c>
      <c r="E1473" s="10">
        <f>YEAR(ufc_fights_2[[#This Row],[date]])-ufc_fights_2[[#This Row],[r_year]]</f>
        <v>26</v>
      </c>
      <c r="F1473" s="10">
        <f>YEAR(ufc_fights_2[[#This Row],[date]])-ufc_fights_2[[#This Row],[b_year]]</f>
        <v>27</v>
      </c>
      <c r="G1473">
        <v>0</v>
      </c>
      <c r="H1473">
        <v>0</v>
      </c>
      <c r="I1473">
        <v>0.42859999999999998</v>
      </c>
      <c r="J1473">
        <v>0.34289999999999998</v>
      </c>
      <c r="K1473">
        <v>0.44619999999999999</v>
      </c>
      <c r="L1473">
        <v>0.34289999999999998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</v>
      </c>
      <c r="T1473" s="2">
        <v>2.3148148148148149E-4</v>
      </c>
      <c r="U1473">
        <v>0.41670000000000001</v>
      </c>
      <c r="V1473">
        <v>0.28120000000000001</v>
      </c>
      <c r="W1473">
        <v>0.66669999999999996</v>
      </c>
      <c r="X1473">
        <v>0</v>
      </c>
      <c r="Y1473">
        <v>0</v>
      </c>
      <c r="Z1473">
        <v>0.38</v>
      </c>
      <c r="AA1473">
        <v>0.28570000000000001</v>
      </c>
      <c r="AB1473">
        <v>0.61539999999999995</v>
      </c>
      <c r="AC1473">
        <v>0.57140000000000002</v>
      </c>
      <c r="AD1473">
        <v>0</v>
      </c>
      <c r="AE1473">
        <v>0</v>
      </c>
      <c r="AF1473" t="s">
        <v>3910</v>
      </c>
      <c r="AG1473" s="2">
        <v>1.7476851851851852E-3</v>
      </c>
      <c r="AH1473" t="s">
        <v>3911</v>
      </c>
      <c r="AI1473">
        <v>3</v>
      </c>
      <c r="AJ1473" t="s">
        <v>3949</v>
      </c>
      <c r="AK1473" s="3">
        <v>40075</v>
      </c>
      <c r="AL1473" s="10">
        <f>YEAR(ufc_fights_2[[#This Row],[date]])</f>
        <v>2009</v>
      </c>
      <c r="AM1473" t="s">
        <v>4061</v>
      </c>
      <c r="AN1473">
        <v>98</v>
      </c>
      <c r="AO1473" t="s">
        <v>3913</v>
      </c>
      <c r="AP1473">
        <f>IF(ufc_fights_2[[#This Row],[winner]]="Red",ufc_fights_2[[#This Row],[r_fighter_id]],ufc_fights_2[[#This Row],[b_fighter_id]])</f>
        <v>685</v>
      </c>
      <c r="AQ1473" t="str">
        <f>_xlfn.XLOOKUP(ufc_fights_2[[#This Row],[winnerID]],ufc_fighters[id],ufc_fighters[fighter_name],"xxx",0,1)</f>
        <v>Paul Daley</v>
      </c>
    </row>
    <row r="1474" spans="1:43">
      <c r="A1474">
        <v>2798</v>
      </c>
      <c r="B1474">
        <v>1825</v>
      </c>
      <c r="C1474">
        <f>_xlfn.XLOOKUP(ufc_fights_2[[#This Row],[r_fighter_id]],ufc_fighters[id],ufc_fighters[year],"xxx",0,1)</f>
        <v>1986</v>
      </c>
      <c r="D1474">
        <f>_xlfn.XLOOKUP(ufc_fights_2[[#This Row],[b_fighter_id]],ufc_fighters[id],ufc_fighters[year],"Prázdné",0,1)</f>
        <v>1985</v>
      </c>
      <c r="E1474" s="10">
        <f>YEAR(ufc_fights_2[[#This Row],[date]])-ufc_fights_2[[#This Row],[r_year]]</f>
        <v>28</v>
      </c>
      <c r="F1474" s="10">
        <f>YEAR(ufc_fights_2[[#This Row],[date]])-ufc_fights_2[[#This Row],[b_year]]</f>
        <v>29</v>
      </c>
      <c r="G1474">
        <v>3</v>
      </c>
      <c r="H1474">
        <v>0</v>
      </c>
      <c r="I1474">
        <v>0.59409999999999996</v>
      </c>
      <c r="J1474">
        <v>0.44040000000000001</v>
      </c>
      <c r="K1474">
        <v>0.6694</v>
      </c>
      <c r="L1474">
        <v>0.44679999999999997</v>
      </c>
      <c r="M1474">
        <v>0.33329999999999999</v>
      </c>
      <c r="N1474">
        <v>0</v>
      </c>
      <c r="O1474">
        <v>1</v>
      </c>
      <c r="P1474">
        <v>1</v>
      </c>
      <c r="Q1474">
        <v>0</v>
      </c>
      <c r="R1474">
        <v>0</v>
      </c>
      <c r="S1474" s="2">
        <v>4.386574074074074E-3</v>
      </c>
      <c r="T1474" s="2">
        <v>2.199074074074074E-4</v>
      </c>
      <c r="U1474">
        <v>0.47239999999999999</v>
      </c>
      <c r="V1474">
        <v>0.38490000000000002</v>
      </c>
      <c r="W1474">
        <v>0.92859999999999998</v>
      </c>
      <c r="X1474">
        <v>0.77049999999999996</v>
      </c>
      <c r="Y1474">
        <v>1</v>
      </c>
      <c r="Z1474">
        <v>0.58550000000000002</v>
      </c>
      <c r="AA1474">
        <v>0.43590000000000001</v>
      </c>
      <c r="AB1474">
        <v>0.5</v>
      </c>
      <c r="AC1474">
        <v>1</v>
      </c>
      <c r="AD1474">
        <v>0.85709999999999997</v>
      </c>
      <c r="AE1474">
        <v>0.66669999999999996</v>
      </c>
      <c r="AF1474" t="s">
        <v>3915</v>
      </c>
      <c r="AG1474" s="2">
        <v>3.472222222222222E-3</v>
      </c>
      <c r="AH1474" t="s">
        <v>3927</v>
      </c>
      <c r="AI1474">
        <v>5</v>
      </c>
      <c r="AJ1474" t="s">
        <v>3961</v>
      </c>
      <c r="AK1474" s="3">
        <v>41643</v>
      </c>
      <c r="AL1474" s="10">
        <f>YEAR(ufc_fights_2[[#This Row],[date]])</f>
        <v>2014</v>
      </c>
      <c r="AM1474" t="s">
        <v>4061</v>
      </c>
      <c r="AN1474">
        <v>114</v>
      </c>
      <c r="AO1474" t="s">
        <v>3913</v>
      </c>
      <c r="AP1474">
        <f>IF(ufc_fights_2[[#This Row],[winner]]="Red",ufc_fights_2[[#This Row],[r_fighter_id]],ufc_fights_2[[#This Row],[b_fighter_id]])</f>
        <v>2798</v>
      </c>
      <c r="AQ1474" t="str">
        <f>_xlfn.XLOOKUP(ufc_fights_2[[#This Row],[winnerID]],ufc_fighters[id],ufc_fighters[fighter_name],"xxx",0,1)</f>
        <v>Tarec Saffiedine</v>
      </c>
    </row>
    <row r="1475" spans="1:43">
      <c r="A1475">
        <v>3078</v>
      </c>
      <c r="B1475">
        <v>447</v>
      </c>
      <c r="C1475">
        <f>_xlfn.XLOOKUP(ufc_fights_2[[#This Row],[r_fighter_id]],ufc_fighters[id],ufc_fighters[year],"xxx",0,1)</f>
        <v>1979</v>
      </c>
      <c r="D1475">
        <f>_xlfn.XLOOKUP(ufc_fights_2[[#This Row],[b_fighter_id]],ufc_fighters[id],ufc_fighters[year],"Prázdné",0,1)</f>
        <v>1986</v>
      </c>
      <c r="E1475" s="10">
        <f>YEAR(ufc_fights_2[[#This Row],[date]])-ufc_fights_2[[#This Row],[r_year]]</f>
        <v>36</v>
      </c>
      <c r="F1475" s="10">
        <f>YEAR(ufc_fights_2[[#This Row],[date]])-ufc_fights_2[[#This Row],[b_year]]</f>
        <v>29</v>
      </c>
      <c r="G1475">
        <v>0</v>
      </c>
      <c r="H1475">
        <v>0</v>
      </c>
      <c r="I1475">
        <v>0.66669999999999996</v>
      </c>
      <c r="J1475">
        <v>0.5</v>
      </c>
      <c r="K1475">
        <v>0.76919999999999999</v>
      </c>
      <c r="L1475">
        <v>0.5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 s="2">
        <v>1.0416666666666667E-3</v>
      </c>
      <c r="T1475" s="2">
        <v>0</v>
      </c>
      <c r="U1475">
        <v>0.5</v>
      </c>
      <c r="V1475">
        <v>0.25</v>
      </c>
      <c r="W1475">
        <v>0.8</v>
      </c>
      <c r="X1475">
        <v>0</v>
      </c>
      <c r="Y1475">
        <v>1</v>
      </c>
      <c r="Z1475">
        <v>0.625</v>
      </c>
      <c r="AA1475">
        <v>0.5</v>
      </c>
      <c r="AB1475">
        <v>0</v>
      </c>
      <c r="AC1475">
        <v>0</v>
      </c>
      <c r="AD1475">
        <v>1</v>
      </c>
      <c r="AE1475">
        <v>0</v>
      </c>
      <c r="AF1475" t="s">
        <v>3933</v>
      </c>
      <c r="AG1475" s="2">
        <v>1.7708333333333332E-3</v>
      </c>
      <c r="AH1475" t="s">
        <v>3911</v>
      </c>
      <c r="AI1475">
        <v>3</v>
      </c>
      <c r="AJ1475" t="s">
        <v>3928</v>
      </c>
      <c r="AK1475" s="3">
        <v>42112</v>
      </c>
      <c r="AL1475" s="10">
        <f>YEAR(ufc_fights_2[[#This Row],[date]])</f>
        <v>2015</v>
      </c>
      <c r="AM1475" t="s">
        <v>3977</v>
      </c>
      <c r="AN1475">
        <v>9</v>
      </c>
      <c r="AO1475" t="s">
        <v>3913</v>
      </c>
      <c r="AP1475">
        <f>IF(ufc_fights_2[[#This Row],[winner]]="Red",ufc_fights_2[[#This Row],[r_fighter_id]],ufc_fights_2[[#This Row],[b_fighter_id]])</f>
        <v>3078</v>
      </c>
      <c r="AQ1475" t="str">
        <f>_xlfn.XLOOKUP(ufc_fights_2[[#This Row],[winnerID]],ufc_fighters[id],ufc_fighters[fighter_name],"xxx",0,1)</f>
        <v>Jacare Souza</v>
      </c>
    </row>
    <row r="1476" spans="1:43">
      <c r="A1476">
        <v>28</v>
      </c>
      <c r="B1476">
        <v>351</v>
      </c>
      <c r="C1476">
        <f>_xlfn.XLOOKUP(ufc_fights_2[[#This Row],[r_fighter_id]],ufc_fighters[id],ufc_fighters[year],"xxx",0,1)</f>
        <v>1987</v>
      </c>
      <c r="D1476">
        <f>_xlfn.XLOOKUP(ufc_fights_2[[#This Row],[b_fighter_id]],ufc_fighters[id],ufc_fighters[year],"Prázdné",0,1)</f>
        <v>1991</v>
      </c>
      <c r="E1476" s="10">
        <f>YEAR(ufc_fights_2[[#This Row],[date]])-ufc_fights_2[[#This Row],[r_year]]</f>
        <v>34</v>
      </c>
      <c r="F1476" s="10">
        <f>YEAR(ufc_fights_2[[#This Row],[date]])-ufc_fights_2[[#This Row],[b_year]]</f>
        <v>30</v>
      </c>
      <c r="G1476">
        <v>0</v>
      </c>
      <c r="H1476">
        <v>0</v>
      </c>
      <c r="I1476">
        <v>0.65790000000000004</v>
      </c>
      <c r="J1476">
        <v>0.25</v>
      </c>
      <c r="K1476">
        <v>0.80220000000000002</v>
      </c>
      <c r="L1476">
        <v>0.5</v>
      </c>
      <c r="M1476">
        <v>0.4</v>
      </c>
      <c r="N1476">
        <v>0</v>
      </c>
      <c r="O1476">
        <v>1</v>
      </c>
      <c r="P1476">
        <v>3</v>
      </c>
      <c r="Q1476">
        <v>0</v>
      </c>
      <c r="R1476">
        <v>1</v>
      </c>
      <c r="S1476" s="2">
        <v>3.1712962962962962E-3</v>
      </c>
      <c r="T1476" s="2">
        <v>6.9444444444444447E-4</v>
      </c>
      <c r="U1476">
        <v>0.67649999999999999</v>
      </c>
      <c r="V1476">
        <v>0</v>
      </c>
      <c r="W1476">
        <v>0.33329999999999999</v>
      </c>
      <c r="X1476">
        <v>1</v>
      </c>
      <c r="Y1476">
        <v>0</v>
      </c>
      <c r="Z1476">
        <v>0.57140000000000002</v>
      </c>
      <c r="AA1476">
        <v>0.25</v>
      </c>
      <c r="AB1476">
        <v>0</v>
      </c>
      <c r="AC1476">
        <v>0</v>
      </c>
      <c r="AD1476">
        <v>0.6774</v>
      </c>
      <c r="AE1476">
        <v>0</v>
      </c>
      <c r="AF1476" t="s">
        <v>3933</v>
      </c>
      <c r="AG1476" s="2">
        <v>1.1689814814814816E-3</v>
      </c>
      <c r="AH1476" t="s">
        <v>3911</v>
      </c>
      <c r="AI1476">
        <v>3</v>
      </c>
      <c r="AJ1476" t="s">
        <v>3934</v>
      </c>
      <c r="AK1476" s="3">
        <v>44216</v>
      </c>
      <c r="AL1476" s="10">
        <f>YEAR(ufc_fights_2[[#This Row],[date]])</f>
        <v>2021</v>
      </c>
      <c r="AM1476" t="s">
        <v>3977</v>
      </c>
      <c r="AN1476">
        <v>5</v>
      </c>
      <c r="AO1476" t="s">
        <v>3913</v>
      </c>
      <c r="AP1476">
        <f>IF(ufc_fights_2[[#This Row],[winner]]="Red",ufc_fights_2[[#This Row],[r_fighter_id]],ufc_fights_2[[#This Row],[b_fighter_id]])</f>
        <v>28</v>
      </c>
      <c r="AQ1476" t="str">
        <f>_xlfn.XLOOKUP(ufc_fights_2[[#This Row],[winnerID]],ufc_fighters[id],ufc_fighters[fighter_name],"xxx",0,1)</f>
        <v>Omari Akhmedov</v>
      </c>
    </row>
    <row r="1477" spans="1:43">
      <c r="A1477">
        <v>1313</v>
      </c>
      <c r="B1477">
        <v>28</v>
      </c>
      <c r="C1477">
        <f>_xlfn.XLOOKUP(ufc_fights_2[[#This Row],[r_fighter_id]],ufc_fighters[id],ufc_fighters[year],"xxx",0,1)</f>
        <v>1988</v>
      </c>
      <c r="D1477">
        <f>_xlfn.XLOOKUP(ufc_fights_2[[#This Row],[b_fighter_id]],ufc_fighters[id],ufc_fighters[year],"Prázdné",0,1)</f>
        <v>1987</v>
      </c>
      <c r="E1477" s="10">
        <f>YEAR(ufc_fights_2[[#This Row],[date]])-ufc_fights_2[[#This Row],[r_year]]</f>
        <v>31</v>
      </c>
      <c r="F1477" s="10">
        <f>YEAR(ufc_fights_2[[#This Row],[date]])-ufc_fights_2[[#This Row],[b_year]]</f>
        <v>32</v>
      </c>
      <c r="G1477">
        <v>0</v>
      </c>
      <c r="H1477">
        <v>0</v>
      </c>
      <c r="I1477">
        <v>0.51459999999999995</v>
      </c>
      <c r="J1477">
        <v>0.33129999999999998</v>
      </c>
      <c r="K1477">
        <v>0.57850000000000001</v>
      </c>
      <c r="L1477">
        <v>0.38329999999999997</v>
      </c>
      <c r="M1477">
        <v>0.3</v>
      </c>
      <c r="N1477">
        <v>0.5</v>
      </c>
      <c r="O1477">
        <v>0</v>
      </c>
      <c r="P1477">
        <v>0</v>
      </c>
      <c r="Q1477">
        <v>0</v>
      </c>
      <c r="R1477">
        <v>0</v>
      </c>
      <c r="S1477" s="2">
        <v>1.736111111111111E-3</v>
      </c>
      <c r="T1477" s="2">
        <v>1.0763888888888889E-3</v>
      </c>
      <c r="U1477">
        <v>0.4194</v>
      </c>
      <c r="V1477">
        <v>0.29499999999999998</v>
      </c>
      <c r="W1477">
        <v>0.48149999999999998</v>
      </c>
      <c r="X1477">
        <v>1</v>
      </c>
      <c r="Y1477">
        <v>1</v>
      </c>
      <c r="Z1477">
        <v>0.4894</v>
      </c>
      <c r="AA1477">
        <v>0.3019</v>
      </c>
      <c r="AB1477">
        <v>0.66669999999999996</v>
      </c>
      <c r="AC1477">
        <v>1</v>
      </c>
      <c r="AD1477">
        <v>1</v>
      </c>
      <c r="AE1477">
        <v>0</v>
      </c>
      <c r="AF1477" t="s">
        <v>3915</v>
      </c>
      <c r="AG1477" s="2">
        <v>3.472222222222222E-3</v>
      </c>
      <c r="AH1477" t="s">
        <v>3911</v>
      </c>
      <c r="AI1477">
        <v>3</v>
      </c>
      <c r="AJ1477" t="s">
        <v>3931</v>
      </c>
      <c r="AK1477" s="3">
        <v>43813</v>
      </c>
      <c r="AL1477" s="10">
        <f>YEAR(ufc_fights_2[[#This Row],[date]])</f>
        <v>2019</v>
      </c>
      <c r="AM1477" t="s">
        <v>3977</v>
      </c>
      <c r="AN1477">
        <v>1</v>
      </c>
      <c r="AO1477" t="s">
        <v>3918</v>
      </c>
      <c r="AP1477">
        <f>IF(ufc_fights_2[[#This Row],[winner]]="Red",ufc_fights_2[[#This Row],[r_fighter_id]],ufc_fights_2[[#This Row],[b_fighter_id]])</f>
        <v>28</v>
      </c>
      <c r="AQ1477" t="str">
        <f>_xlfn.XLOOKUP(ufc_fights_2[[#This Row],[winnerID]],ufc_fighters[id],ufc_fighters[fighter_name],"xxx",0,1)</f>
        <v>Omari Akhmedov</v>
      </c>
    </row>
    <row r="1478" spans="1:43">
      <c r="A1478">
        <v>208</v>
      </c>
      <c r="B1478">
        <v>3163</v>
      </c>
      <c r="C1478">
        <f>_xlfn.XLOOKUP(ufc_fights_2[[#This Row],[r_fighter_id]],ufc_fighters[id],ufc_fighters[year],"xxx",0,1)</f>
        <v>1976</v>
      </c>
      <c r="D1478">
        <f>_xlfn.XLOOKUP(ufc_fights_2[[#This Row],[b_fighter_id]],ufc_fighters[id],ufc_fighters[year],"Prázdné",0,1)</f>
        <v>1976</v>
      </c>
      <c r="E1478" s="10">
        <f>YEAR(ufc_fights_2[[#This Row],[date]])-ufc_fights_2[[#This Row],[r_year]]</f>
        <v>26</v>
      </c>
      <c r="F1478" s="10">
        <f>YEAR(ufc_fights_2[[#This Row],[date]])-ufc_fights_2[[#This Row],[b_year]]</f>
        <v>26</v>
      </c>
      <c r="G1478">
        <v>0</v>
      </c>
      <c r="H1478">
        <v>0</v>
      </c>
      <c r="I1478">
        <v>0.4783</v>
      </c>
      <c r="J1478">
        <v>0.6</v>
      </c>
      <c r="K1478">
        <v>0.57579999999999998</v>
      </c>
      <c r="L1478">
        <v>0.6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 s="2">
        <v>5.9027777777777778E-4</v>
      </c>
      <c r="T1478" s="2">
        <v>3.4722222222222222E-5</v>
      </c>
      <c r="U1478">
        <v>0.52629999999999999</v>
      </c>
      <c r="V1478">
        <v>0.53849999999999998</v>
      </c>
      <c r="W1478">
        <v>0</v>
      </c>
      <c r="X1478">
        <v>0.33329999999999999</v>
      </c>
      <c r="Y1478">
        <v>1</v>
      </c>
      <c r="Z1478">
        <v>0.28570000000000001</v>
      </c>
      <c r="AA1478">
        <v>0.53849999999999998</v>
      </c>
      <c r="AB1478">
        <v>0</v>
      </c>
      <c r="AC1478">
        <v>0</v>
      </c>
      <c r="AD1478">
        <v>0.77780000000000005</v>
      </c>
      <c r="AE1478">
        <v>1</v>
      </c>
      <c r="AF1478" t="s">
        <v>3910</v>
      </c>
      <c r="AG1478" s="2">
        <v>2.0717592592592593E-3</v>
      </c>
      <c r="AH1478" t="s">
        <v>3911</v>
      </c>
      <c r="AI1478">
        <v>3</v>
      </c>
      <c r="AJ1478" t="s">
        <v>3925</v>
      </c>
      <c r="AK1478" s="3">
        <v>37386</v>
      </c>
      <c r="AL1478" s="10">
        <f>YEAR(ufc_fights_2[[#This Row],[date]])</f>
        <v>2002</v>
      </c>
      <c r="AM1478" t="s">
        <v>3977</v>
      </c>
      <c r="AN1478">
        <v>152</v>
      </c>
      <c r="AO1478" t="s">
        <v>3913</v>
      </c>
      <c r="AP1478">
        <f>IF(ufc_fights_2[[#This Row],[winner]]="Red",ufc_fights_2[[#This Row],[r_fighter_id]],ufc_fights_2[[#This Row],[b_fighter_id]])</f>
        <v>208</v>
      </c>
      <c r="AQ1478" t="str">
        <f>_xlfn.XLOOKUP(ufc_fights_2[[#This Row],[winnerID]],ufc_fighters[id],ufc_fighters[fighter_name],"xxx",0,1)</f>
        <v>Phil Baroni</v>
      </c>
    </row>
    <row r="1479" spans="1:43">
      <c r="A1479">
        <v>208</v>
      </c>
      <c r="B1479">
        <v>2088</v>
      </c>
      <c r="C1479">
        <f>_xlfn.XLOOKUP(ufc_fights_2[[#This Row],[r_fighter_id]],ufc_fighters[id],ufc_fighters[year],"xxx",0,1)</f>
        <v>1976</v>
      </c>
      <c r="D1479">
        <f>_xlfn.XLOOKUP(ufc_fights_2[[#This Row],[b_fighter_id]],ufc_fighters[id],ufc_fighters[year],"Prázdné",0,1)</f>
        <v>1974</v>
      </c>
      <c r="E1479" s="10">
        <f>YEAR(ufc_fights_2[[#This Row],[date]])-ufc_fights_2[[#This Row],[r_year]]</f>
        <v>26</v>
      </c>
      <c r="F1479" s="10">
        <f>YEAR(ufc_fights_2[[#This Row],[date]])-ufc_fights_2[[#This Row],[b_year]]</f>
        <v>28</v>
      </c>
      <c r="G1479">
        <v>1</v>
      </c>
      <c r="H1479">
        <v>0</v>
      </c>
      <c r="I1479">
        <v>0.61539999999999995</v>
      </c>
      <c r="J1479">
        <v>0.1429</v>
      </c>
      <c r="K1479">
        <v>0.61539999999999995</v>
      </c>
      <c r="L1479">
        <v>0.1429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</v>
      </c>
      <c r="T1479" s="2">
        <v>0</v>
      </c>
      <c r="U1479">
        <v>0.61539999999999995</v>
      </c>
      <c r="V1479">
        <v>0</v>
      </c>
      <c r="W1479">
        <v>0</v>
      </c>
      <c r="X1479">
        <v>0</v>
      </c>
      <c r="Y1479">
        <v>1</v>
      </c>
      <c r="Z1479">
        <v>0.61539999999999995</v>
      </c>
      <c r="AA1479">
        <v>0.1429</v>
      </c>
      <c r="AB1479">
        <v>0</v>
      </c>
      <c r="AC1479">
        <v>0</v>
      </c>
      <c r="AD1479">
        <v>0</v>
      </c>
      <c r="AE1479">
        <v>0</v>
      </c>
      <c r="AF1479" t="s">
        <v>3910</v>
      </c>
      <c r="AG1479" s="2">
        <v>2.0833333333333335E-4</v>
      </c>
      <c r="AH1479" t="s">
        <v>3911</v>
      </c>
      <c r="AI1479">
        <v>3</v>
      </c>
      <c r="AJ1479" t="s">
        <v>4052</v>
      </c>
      <c r="AK1479" s="3">
        <v>37526</v>
      </c>
      <c r="AL1479" s="10">
        <f>YEAR(ufc_fights_2[[#This Row],[date]])</f>
        <v>2002</v>
      </c>
      <c r="AM1479" t="s">
        <v>3977</v>
      </c>
      <c r="AN1479">
        <v>144</v>
      </c>
      <c r="AO1479" t="s">
        <v>3913</v>
      </c>
      <c r="AP1479">
        <f>IF(ufc_fights_2[[#This Row],[winner]]="Red",ufc_fights_2[[#This Row],[r_fighter_id]],ufc_fights_2[[#This Row],[b_fighter_id]])</f>
        <v>208</v>
      </c>
      <c r="AQ1479" t="str">
        <f>_xlfn.XLOOKUP(ufc_fights_2[[#This Row],[winnerID]],ufc_fighters[id],ufc_fighters[fighter_name],"xxx",0,1)</f>
        <v>Phil Baroni</v>
      </c>
    </row>
    <row r="1480" spans="1:43">
      <c r="A1480">
        <v>208</v>
      </c>
      <c r="B1480">
        <v>3140</v>
      </c>
      <c r="C1480">
        <f>_xlfn.XLOOKUP(ufc_fights_2[[#This Row],[r_fighter_id]],ufc_fighters[id],ufc_fighters[year],"xxx",0,1)</f>
        <v>1976</v>
      </c>
      <c r="D1480">
        <f>_xlfn.XLOOKUP(ufc_fights_2[[#This Row],[b_fighter_id]],ufc_fighters[id],ufc_fighters[year],"Prázdné",0,1)</f>
        <v>1973</v>
      </c>
      <c r="E1480" s="10">
        <f>YEAR(ufc_fights_2[[#This Row],[date]])-ufc_fights_2[[#This Row],[r_year]]</f>
        <v>25</v>
      </c>
      <c r="F1480" s="10">
        <f>YEAR(ufc_fights_2[[#This Row],[date]])-ufc_fights_2[[#This Row],[b_year]]</f>
        <v>28</v>
      </c>
      <c r="G1480">
        <v>0</v>
      </c>
      <c r="H1480">
        <v>0</v>
      </c>
      <c r="I1480">
        <v>0.72219999999999995</v>
      </c>
      <c r="J1480">
        <v>0.66669999999999996</v>
      </c>
      <c r="K1480">
        <v>0.91300000000000003</v>
      </c>
      <c r="L1480">
        <v>0.97619999999999996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6.7592592592592591E-3</v>
      </c>
      <c r="T1480" s="2">
        <v>0</v>
      </c>
      <c r="U1480">
        <v>0.46429999999999999</v>
      </c>
      <c r="V1480">
        <v>0</v>
      </c>
      <c r="W1480">
        <v>1</v>
      </c>
      <c r="X1480">
        <v>0</v>
      </c>
      <c r="Y1480">
        <v>0.66669999999999996</v>
      </c>
      <c r="Z1480">
        <v>0.5</v>
      </c>
      <c r="AA1480">
        <v>0.66669999999999996</v>
      </c>
      <c r="AB1480">
        <v>0</v>
      </c>
      <c r="AC1480">
        <v>0</v>
      </c>
      <c r="AD1480">
        <v>0.73080000000000001</v>
      </c>
      <c r="AE1480">
        <v>0</v>
      </c>
      <c r="AF1480" t="s">
        <v>3915</v>
      </c>
      <c r="AG1480" s="2">
        <v>3.472222222222222E-3</v>
      </c>
      <c r="AH1480" t="s">
        <v>4081</v>
      </c>
      <c r="AI1480">
        <v>2</v>
      </c>
      <c r="AJ1480" t="s">
        <v>4080</v>
      </c>
      <c r="AK1480" s="3">
        <v>36945</v>
      </c>
      <c r="AL1480" s="10">
        <f>YEAR(ufc_fights_2[[#This Row],[date]])</f>
        <v>2001</v>
      </c>
      <c r="AM1480" t="s">
        <v>3977</v>
      </c>
      <c r="AN1480">
        <v>36</v>
      </c>
      <c r="AO1480" t="s">
        <v>3913</v>
      </c>
      <c r="AP1480">
        <f>IF(ufc_fights_2[[#This Row],[winner]]="Red",ufc_fights_2[[#This Row],[r_fighter_id]],ufc_fights_2[[#This Row],[b_fighter_id]])</f>
        <v>208</v>
      </c>
      <c r="AQ1480" t="str">
        <f>_xlfn.XLOOKUP(ufc_fights_2[[#This Row],[winnerID]],ufc_fighters[id],ufc_fighters[fighter_name],"xxx",0,1)</f>
        <v>Phil Baroni</v>
      </c>
    </row>
    <row r="1481" spans="1:43">
      <c r="A1481">
        <v>3012</v>
      </c>
      <c r="B1481">
        <v>1399</v>
      </c>
      <c r="C1481">
        <f>_xlfn.XLOOKUP(ufc_fights_2[[#This Row],[r_fighter_id]],ufc_fighters[id],ufc_fighters[year],"xxx",0,1)</f>
        <v>1971</v>
      </c>
      <c r="D1481">
        <f>_xlfn.XLOOKUP(ufc_fights_2[[#This Row],[b_fighter_id]],ufc_fighters[id],ufc_fighters[year],"Prázdné",0,1)</f>
        <v>1975</v>
      </c>
      <c r="E1481" s="10">
        <f>YEAR(ufc_fights_2[[#This Row],[date]])-ufc_fights_2[[#This Row],[r_year]]</f>
        <v>30</v>
      </c>
      <c r="F1481" s="10">
        <f>YEAR(ufc_fights_2[[#This Row],[date]])-ufc_fights_2[[#This Row],[b_year]]</f>
        <v>26</v>
      </c>
      <c r="G1481">
        <v>0</v>
      </c>
      <c r="H1481">
        <v>0</v>
      </c>
      <c r="I1481">
        <v>0.4</v>
      </c>
      <c r="J1481">
        <v>0.4</v>
      </c>
      <c r="K1481">
        <v>0.875</v>
      </c>
      <c r="L1481">
        <v>0.75680000000000003</v>
      </c>
      <c r="M1481">
        <v>0</v>
      </c>
      <c r="N1481">
        <v>0</v>
      </c>
      <c r="O1481">
        <v>2</v>
      </c>
      <c r="P1481">
        <v>0</v>
      </c>
      <c r="Q1481">
        <v>0</v>
      </c>
      <c r="R1481">
        <v>0</v>
      </c>
      <c r="S1481" s="2">
        <v>0</v>
      </c>
      <c r="T1481" s="2">
        <v>1.736111111111111E-3</v>
      </c>
      <c r="U1481">
        <v>0</v>
      </c>
      <c r="V1481">
        <v>0.375</v>
      </c>
      <c r="W1481">
        <v>1</v>
      </c>
      <c r="X1481">
        <v>1</v>
      </c>
      <c r="Y1481">
        <v>0</v>
      </c>
      <c r="Z1481">
        <v>0.4</v>
      </c>
      <c r="AA1481">
        <v>0.25</v>
      </c>
      <c r="AB1481">
        <v>0</v>
      </c>
      <c r="AC1481">
        <v>0</v>
      </c>
      <c r="AD1481">
        <v>0</v>
      </c>
      <c r="AE1481">
        <v>1</v>
      </c>
      <c r="AF1481" t="s">
        <v>3933</v>
      </c>
      <c r="AG1481" s="2">
        <v>1.9907407407407408E-3</v>
      </c>
      <c r="AH1481" t="s">
        <v>3911</v>
      </c>
      <c r="AI1481">
        <v>3</v>
      </c>
      <c r="AJ1481" t="s">
        <v>3939</v>
      </c>
      <c r="AK1481" s="3">
        <v>36945</v>
      </c>
      <c r="AL1481" s="10">
        <f>YEAR(ufc_fights_2[[#This Row],[date]])</f>
        <v>2001</v>
      </c>
      <c r="AM1481" t="s">
        <v>3977</v>
      </c>
      <c r="AN1481">
        <v>36</v>
      </c>
      <c r="AO1481" t="s">
        <v>3913</v>
      </c>
      <c r="AP1481">
        <f>IF(ufc_fights_2[[#This Row],[winner]]="Red",ufc_fights_2[[#This Row],[r_fighter_id]],ufc_fights_2[[#This Row],[b_fighter_id]])</f>
        <v>3012</v>
      </c>
      <c r="AQ1481" t="str">
        <f>_xlfn.XLOOKUP(ufc_fights_2[[#This Row],[winnerID]],ufc_fighters[id],ufc_fighters[fighter_name],"xxx",0,1)</f>
        <v>Elvis Sinosic</v>
      </c>
    </row>
    <row r="1482" spans="1:43">
      <c r="A1482">
        <v>306</v>
      </c>
      <c r="B1482">
        <v>28</v>
      </c>
      <c r="C1482">
        <f>_xlfn.XLOOKUP(ufc_fights_2[[#This Row],[r_fighter_id]],ufc_fighters[id],ufc_fighters[year],"xxx",0,1)</f>
        <v>1981</v>
      </c>
      <c r="D1482">
        <f>_xlfn.XLOOKUP(ufc_fights_2[[#This Row],[b_fighter_id]],ufc_fighters[id],ufc_fighters[year],"Prázdné",0,1)</f>
        <v>1987</v>
      </c>
      <c r="E1482" s="10">
        <f>YEAR(ufc_fights_2[[#This Row],[date]])-ufc_fights_2[[#This Row],[r_year]]</f>
        <v>38</v>
      </c>
      <c r="F1482" s="10">
        <f>YEAR(ufc_fights_2[[#This Row],[date]])-ufc_fights_2[[#This Row],[b_year]]</f>
        <v>32</v>
      </c>
      <c r="G1482">
        <v>0</v>
      </c>
      <c r="H1482">
        <v>0</v>
      </c>
      <c r="I1482">
        <v>0.42270000000000002</v>
      </c>
      <c r="J1482">
        <v>0.38519999999999999</v>
      </c>
      <c r="K1482">
        <v>0.52890000000000004</v>
      </c>
      <c r="L1482">
        <v>0.4113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2.3148148148148147E-5</v>
      </c>
      <c r="T1482" s="2">
        <v>2.2453703703703702E-3</v>
      </c>
      <c r="U1482">
        <v>0.30299999999999999</v>
      </c>
      <c r="V1482">
        <v>0.29089999999999999</v>
      </c>
      <c r="W1482">
        <v>0.6</v>
      </c>
      <c r="X1482">
        <v>0.81820000000000004</v>
      </c>
      <c r="Y1482">
        <v>0.875</v>
      </c>
      <c r="Z1482">
        <v>0.3765</v>
      </c>
      <c r="AA1482">
        <v>0.30969999999999998</v>
      </c>
      <c r="AB1482">
        <v>0.75</v>
      </c>
      <c r="AC1482">
        <v>0.77270000000000005</v>
      </c>
      <c r="AD1482">
        <v>0</v>
      </c>
      <c r="AE1482">
        <v>0</v>
      </c>
      <c r="AF1482" t="s">
        <v>3915</v>
      </c>
      <c r="AG1482" s="2">
        <v>3.472222222222222E-3</v>
      </c>
      <c r="AH1482" t="s">
        <v>3911</v>
      </c>
      <c r="AI1482">
        <v>3</v>
      </c>
      <c r="AJ1482" t="s">
        <v>3914</v>
      </c>
      <c r="AK1482" s="3">
        <v>43533</v>
      </c>
      <c r="AL1482" s="10">
        <f>YEAR(ufc_fights_2[[#This Row],[date]])</f>
        <v>2019</v>
      </c>
      <c r="AM1482" t="s">
        <v>3977</v>
      </c>
      <c r="AN1482">
        <v>22</v>
      </c>
      <c r="AO1482" t="s">
        <v>3918</v>
      </c>
      <c r="AP1482">
        <f>IF(ufc_fights_2[[#This Row],[winner]]="Red",ufc_fights_2[[#This Row],[r_fighter_id]],ufc_fights_2[[#This Row],[b_fighter_id]])</f>
        <v>28</v>
      </c>
      <c r="AQ1482" t="str">
        <f>_xlfn.XLOOKUP(ufc_fights_2[[#This Row],[winnerID]],ufc_fighters[id],ufc_fighters[fighter_name],"xxx",0,1)</f>
        <v>Omari Akhmedov</v>
      </c>
    </row>
    <row r="1483" spans="1:43">
      <c r="A1483">
        <v>430</v>
      </c>
      <c r="B1483">
        <v>2549</v>
      </c>
      <c r="C1483">
        <f>_xlfn.XLOOKUP(ufc_fights_2[[#This Row],[r_fighter_id]],ufc_fighters[id],ufc_fighters[year],"xxx",0,1)</f>
        <v>1983</v>
      </c>
      <c r="D1483">
        <f>_xlfn.XLOOKUP(ufc_fights_2[[#This Row],[b_fighter_id]],ufc_fighters[id],ufc_fighters[year],"Prázdné",0,1)</f>
        <v>1990</v>
      </c>
      <c r="E1483" s="10">
        <f>YEAR(ufc_fights_2[[#This Row],[date]])-ufc_fights_2[[#This Row],[r_year]]</f>
        <v>37</v>
      </c>
      <c r="F1483" s="10">
        <f>YEAR(ufc_fights_2[[#This Row],[date]])-ufc_fights_2[[#This Row],[b_year]]</f>
        <v>30</v>
      </c>
      <c r="G1483">
        <v>0</v>
      </c>
      <c r="H1483">
        <v>0</v>
      </c>
      <c r="I1483">
        <v>0.44</v>
      </c>
      <c r="J1483">
        <v>0.49149999999999999</v>
      </c>
      <c r="K1483">
        <v>0.5161</v>
      </c>
      <c r="L1483">
        <v>0.50770000000000004</v>
      </c>
      <c r="M1483">
        <v>0.5</v>
      </c>
      <c r="N1483">
        <v>1</v>
      </c>
      <c r="O1483">
        <v>0</v>
      </c>
      <c r="P1483">
        <v>0</v>
      </c>
      <c r="Q1483">
        <v>1</v>
      </c>
      <c r="R1483">
        <v>0</v>
      </c>
      <c r="S1483" s="2">
        <v>2.0138888888888888E-3</v>
      </c>
      <c r="T1483" s="2">
        <v>1.2962962962962963E-3</v>
      </c>
      <c r="U1483">
        <v>0.41670000000000001</v>
      </c>
      <c r="V1483">
        <v>0.41670000000000001</v>
      </c>
      <c r="W1483">
        <v>1</v>
      </c>
      <c r="X1483">
        <v>0</v>
      </c>
      <c r="Y1483">
        <v>0</v>
      </c>
      <c r="Z1483">
        <v>0.4118</v>
      </c>
      <c r="AA1483">
        <v>0.4103</v>
      </c>
      <c r="AB1483">
        <v>0</v>
      </c>
      <c r="AC1483">
        <v>1</v>
      </c>
      <c r="AD1483">
        <v>0.5</v>
      </c>
      <c r="AE1483">
        <v>0.5333</v>
      </c>
      <c r="AF1483" t="s">
        <v>3910</v>
      </c>
      <c r="AG1483" s="2">
        <v>8.1018518518518516E-4</v>
      </c>
      <c r="AH1483" t="s">
        <v>3911</v>
      </c>
      <c r="AI1483">
        <v>3</v>
      </c>
      <c r="AJ1483" t="s">
        <v>3914</v>
      </c>
      <c r="AK1483" s="3">
        <v>43988</v>
      </c>
      <c r="AL1483" s="10">
        <f>YEAR(ufc_fights_2[[#This Row],[date]])</f>
        <v>2020</v>
      </c>
      <c r="AM1483" t="s">
        <v>3977</v>
      </c>
      <c r="AN1483">
        <v>1</v>
      </c>
      <c r="AO1483" t="s">
        <v>3918</v>
      </c>
      <c r="AP1483">
        <f>IF(ufc_fights_2[[#This Row],[winner]]="Red",ufc_fights_2[[#This Row],[r_fighter_id]],ufc_fights_2[[#This Row],[b_fighter_id]])</f>
        <v>2549</v>
      </c>
      <c r="AQ1483" t="str">
        <f>_xlfn.XLOOKUP(ufc_fights_2[[#This Row],[winnerID]],ufc_fighters[id],ufc_fighters[fighter_name],"xxx",0,1)</f>
        <v>Maki Pitolo</v>
      </c>
    </row>
    <row r="1484" spans="1:43">
      <c r="A1484">
        <v>1680</v>
      </c>
      <c r="B1484">
        <v>695</v>
      </c>
      <c r="C1484">
        <f>_xlfn.XLOOKUP(ufc_fights_2[[#This Row],[r_fighter_id]],ufc_fighters[id],ufc_fighters[year],"xxx",0,1)</f>
        <v>1975</v>
      </c>
      <c r="D1484">
        <f>_xlfn.XLOOKUP(ufc_fights_2[[#This Row],[b_fighter_id]],ufc_fighters[id],ufc_fighters[year],"Prázdné",0,1)</f>
        <v>1979</v>
      </c>
      <c r="E1484" s="10">
        <f>YEAR(ufc_fights_2[[#This Row],[date]])-ufc_fights_2[[#This Row],[r_year]]</f>
        <v>25</v>
      </c>
      <c r="F1484" s="10">
        <f>YEAR(ufc_fights_2[[#This Row],[date]])-ufc_fights_2[[#This Row],[b_year]]</f>
        <v>21</v>
      </c>
      <c r="G1484">
        <v>1</v>
      </c>
      <c r="H1484">
        <v>0</v>
      </c>
      <c r="I1484">
        <v>0.61109999999999998</v>
      </c>
      <c r="J1484">
        <v>0.3256</v>
      </c>
      <c r="K1484">
        <v>0.71760000000000002</v>
      </c>
      <c r="L1484">
        <v>0.43640000000000001</v>
      </c>
      <c r="M1484">
        <v>0</v>
      </c>
      <c r="N1484">
        <v>0.25</v>
      </c>
      <c r="O1484">
        <v>0</v>
      </c>
      <c r="P1484">
        <v>0</v>
      </c>
      <c r="Q1484">
        <v>2</v>
      </c>
      <c r="R1484">
        <v>1</v>
      </c>
      <c r="S1484" s="2">
        <v>2.9861111111111113E-3</v>
      </c>
      <c r="T1484" s="2">
        <v>4.4791666666666669E-3</v>
      </c>
      <c r="U1484">
        <v>0.60870000000000002</v>
      </c>
      <c r="V1484">
        <v>0.33329999999999999</v>
      </c>
      <c r="W1484">
        <v>0.625</v>
      </c>
      <c r="X1484">
        <v>0</v>
      </c>
      <c r="Y1484">
        <v>0</v>
      </c>
      <c r="Z1484">
        <v>0.52939999999999998</v>
      </c>
      <c r="AA1484">
        <v>0.2</v>
      </c>
      <c r="AB1484">
        <v>0.83330000000000004</v>
      </c>
      <c r="AC1484">
        <v>0</v>
      </c>
      <c r="AD1484">
        <v>0.6129</v>
      </c>
      <c r="AE1484">
        <v>0.34210000000000002</v>
      </c>
      <c r="AF1484" t="s">
        <v>3910</v>
      </c>
      <c r="AG1484" s="2">
        <v>1.712962962962963E-3</v>
      </c>
      <c r="AH1484" t="s">
        <v>3911</v>
      </c>
      <c r="AI1484">
        <v>3</v>
      </c>
      <c r="AJ1484" t="s">
        <v>3925</v>
      </c>
      <c r="AK1484" s="3">
        <v>36791</v>
      </c>
      <c r="AL1484" s="10">
        <f>YEAR(ufc_fights_2[[#This Row],[date]])</f>
        <v>2000</v>
      </c>
      <c r="AM1484" t="s">
        <v>3977</v>
      </c>
      <c r="AN1484">
        <v>141</v>
      </c>
      <c r="AO1484" t="s">
        <v>3913</v>
      </c>
      <c r="AP1484">
        <f>IF(ufc_fights_2[[#This Row],[winner]]="Red",ufc_fights_2[[#This Row],[r_fighter_id]],ufc_fights_2[[#This Row],[b_fighter_id]])</f>
        <v>1680</v>
      </c>
      <c r="AQ1484" t="str">
        <f>_xlfn.XLOOKUP(ufc_fights_2[[#This Row],[winnerID]],ufc_fighters[id],ufc_fighters[fighter_name],"xxx",0,1)</f>
        <v>Yuki Kondo</v>
      </c>
    </row>
    <row r="1485" spans="1:43">
      <c r="A1485">
        <v>797</v>
      </c>
      <c r="B1485">
        <v>1264</v>
      </c>
      <c r="C1485">
        <f>_xlfn.XLOOKUP(ufc_fights_2[[#This Row],[r_fighter_id]],ufc_fighters[id],ufc_fighters[year],"xxx",0,1)</f>
        <v>1983</v>
      </c>
      <c r="D1485">
        <f>_xlfn.XLOOKUP(ufc_fights_2[[#This Row],[b_fighter_id]],ufc_fighters[id],ufc_fighters[year],"Prázdné",0,1)</f>
        <v>1982</v>
      </c>
      <c r="E1485" s="10">
        <f>YEAR(ufc_fights_2[[#This Row],[date]])-ufc_fights_2[[#This Row],[r_year]]</f>
        <v>28</v>
      </c>
      <c r="F1485" s="10">
        <f>YEAR(ufc_fights_2[[#This Row],[date]])-ufc_fights_2[[#This Row],[b_year]]</f>
        <v>29</v>
      </c>
      <c r="G1485">
        <v>0</v>
      </c>
      <c r="H1485">
        <v>0</v>
      </c>
      <c r="I1485">
        <v>0.47499999999999998</v>
      </c>
      <c r="J1485">
        <v>0.46899999999999997</v>
      </c>
      <c r="K1485">
        <v>0.54900000000000004</v>
      </c>
      <c r="L1485">
        <v>0.59240000000000004</v>
      </c>
      <c r="M1485">
        <v>0.42859999999999998</v>
      </c>
      <c r="N1485">
        <v>0</v>
      </c>
      <c r="O1485">
        <v>1</v>
      </c>
      <c r="P1485">
        <v>0</v>
      </c>
      <c r="Q1485">
        <v>1</v>
      </c>
      <c r="R1485">
        <v>0</v>
      </c>
      <c r="S1485" s="2">
        <v>2.0254629629629629E-3</v>
      </c>
      <c r="T1485" s="2">
        <v>2.5347222222222221E-3</v>
      </c>
      <c r="U1485">
        <v>0.4118</v>
      </c>
      <c r="V1485">
        <v>0.41839999999999999</v>
      </c>
      <c r="W1485">
        <v>1</v>
      </c>
      <c r="X1485">
        <v>0.5</v>
      </c>
      <c r="Y1485">
        <v>0.75</v>
      </c>
      <c r="Z1485">
        <v>0.4667</v>
      </c>
      <c r="AA1485">
        <v>0.42109999999999997</v>
      </c>
      <c r="AB1485">
        <v>0</v>
      </c>
      <c r="AC1485">
        <v>0</v>
      </c>
      <c r="AD1485">
        <v>0.5</v>
      </c>
      <c r="AE1485">
        <v>0.51790000000000003</v>
      </c>
      <c r="AF1485" t="s">
        <v>3910</v>
      </c>
      <c r="AG1485" s="2">
        <v>2.5231481481481481E-3</v>
      </c>
      <c r="AH1485" t="s">
        <v>3911</v>
      </c>
      <c r="AI1485">
        <v>3</v>
      </c>
      <c r="AJ1485" t="s">
        <v>3914</v>
      </c>
      <c r="AK1485" s="3">
        <v>40769</v>
      </c>
      <c r="AL1485" s="10">
        <f>YEAR(ufc_fights_2[[#This Row],[date]])</f>
        <v>2011</v>
      </c>
      <c r="AM1485" t="s">
        <v>3977</v>
      </c>
      <c r="AN1485">
        <v>107</v>
      </c>
      <c r="AO1485" t="s">
        <v>3918</v>
      </c>
      <c r="AP1485">
        <f>IF(ufc_fights_2[[#This Row],[winner]]="Red",ufc_fights_2[[#This Row],[r_fighter_id]],ufc_fights_2[[#This Row],[b_fighter_id]])</f>
        <v>1264</v>
      </c>
      <c r="AQ1485" t="str">
        <f>_xlfn.XLOOKUP(ufc_fights_2[[#This Row],[winnerID]],ufc_fighters[id],ufc_fighters[fighter_name],"xxx",0,1)</f>
        <v>Jared Hamman</v>
      </c>
    </row>
    <row r="1486" spans="1:43">
      <c r="A1486">
        <v>2298</v>
      </c>
      <c r="B1486">
        <v>3034</v>
      </c>
      <c r="C1486">
        <f>_xlfn.XLOOKUP(ufc_fights_2[[#This Row],[r_fighter_id]],ufc_fighters[id],ufc_fighters[year],"xxx",0,1)</f>
        <v>1987</v>
      </c>
      <c r="D1486">
        <f>_xlfn.XLOOKUP(ufc_fights_2[[#This Row],[b_fighter_id]],ufc_fighters[id],ufc_fighters[year],"Prázdné",0,1)</f>
        <v>1988</v>
      </c>
      <c r="E1486" s="10">
        <f>YEAR(ufc_fights_2[[#This Row],[date]])-ufc_fights_2[[#This Row],[r_year]]</f>
        <v>26</v>
      </c>
      <c r="F1486" s="10">
        <f>YEAR(ufc_fights_2[[#This Row],[date]])-ufc_fights_2[[#This Row],[b_year]]</f>
        <v>25</v>
      </c>
      <c r="G1486">
        <v>0</v>
      </c>
      <c r="H1486">
        <v>0</v>
      </c>
      <c r="I1486">
        <v>0.4</v>
      </c>
      <c r="J1486">
        <v>0.26319999999999999</v>
      </c>
      <c r="K1486">
        <v>0.4</v>
      </c>
      <c r="L1486">
        <v>0.26319999999999999</v>
      </c>
      <c r="M1486">
        <v>0.33329999999999999</v>
      </c>
      <c r="N1486">
        <v>0</v>
      </c>
      <c r="O1486">
        <v>1</v>
      </c>
      <c r="P1486">
        <v>0</v>
      </c>
      <c r="Q1486">
        <v>0</v>
      </c>
      <c r="R1486">
        <v>1</v>
      </c>
      <c r="S1486" s="2">
        <v>3.1250000000000001E-4</v>
      </c>
      <c r="T1486" s="2">
        <v>4.6296296296296294E-5</v>
      </c>
      <c r="U1486">
        <v>0.3846</v>
      </c>
      <c r="V1486">
        <v>0.1429</v>
      </c>
      <c r="W1486">
        <v>0</v>
      </c>
      <c r="X1486">
        <v>1</v>
      </c>
      <c r="Y1486">
        <v>1</v>
      </c>
      <c r="Z1486">
        <v>0.30769999999999997</v>
      </c>
      <c r="AA1486">
        <v>0.17649999999999999</v>
      </c>
      <c r="AB1486">
        <v>1</v>
      </c>
      <c r="AC1486">
        <v>1</v>
      </c>
      <c r="AD1486">
        <v>0</v>
      </c>
      <c r="AE1486">
        <v>0</v>
      </c>
      <c r="AF1486" t="s">
        <v>3933</v>
      </c>
      <c r="AG1486" s="2">
        <v>1.2962962962962963E-3</v>
      </c>
      <c r="AH1486" t="s">
        <v>3911</v>
      </c>
      <c r="AI1486">
        <v>3</v>
      </c>
      <c r="AJ1486" t="s">
        <v>3931</v>
      </c>
      <c r="AK1486" s="3">
        <v>41433</v>
      </c>
      <c r="AL1486" s="10">
        <f>YEAR(ufc_fights_2[[#This Row],[date]])</f>
        <v>2013</v>
      </c>
      <c r="AM1486" t="s">
        <v>3977</v>
      </c>
      <c r="AN1486">
        <v>37</v>
      </c>
      <c r="AO1486" t="s">
        <v>3913</v>
      </c>
      <c r="AP1486">
        <f>IF(ufc_fights_2[[#This Row],[winner]]="Red",ufc_fights_2[[#This Row],[r_fighter_id]],ufc_fights_2[[#This Row],[b_fighter_id]])</f>
        <v>2298</v>
      </c>
      <c r="AQ1486" t="str">
        <f>_xlfn.XLOOKUP(ufc_fights_2[[#This Row],[winnerID]],ufc_fighters[id],ufc_fighters[fighter_name],"xxx",0,1)</f>
        <v>Antonio Braga Neto</v>
      </c>
    </row>
    <row r="1487" spans="1:43">
      <c r="A1487">
        <v>2331</v>
      </c>
      <c r="B1487">
        <v>1655</v>
      </c>
      <c r="C1487">
        <f>_xlfn.XLOOKUP(ufc_fights_2[[#This Row],[r_fighter_id]],ufc_fighters[id],ufc_fighters[year],"xxx",0,1)</f>
        <v>1980</v>
      </c>
      <c r="D1487">
        <f>_xlfn.XLOOKUP(ufc_fights_2[[#This Row],[b_fighter_id]],ufc_fighters[id],ufc_fighters[year],"Prázdné",0,1)</f>
        <v>1981</v>
      </c>
      <c r="E1487" s="10">
        <f>YEAR(ufc_fights_2[[#This Row],[date]])-ufc_fights_2[[#This Row],[r_year]]</f>
        <v>30</v>
      </c>
      <c r="F1487" s="10">
        <f>YEAR(ufc_fights_2[[#This Row],[date]])-ufc_fights_2[[#This Row],[b_year]]</f>
        <v>29</v>
      </c>
      <c r="G1487">
        <v>0</v>
      </c>
      <c r="H1487">
        <v>0</v>
      </c>
      <c r="I1487">
        <v>0.65790000000000004</v>
      </c>
      <c r="J1487">
        <v>0.5333</v>
      </c>
      <c r="K1487">
        <v>0.75439999999999996</v>
      </c>
      <c r="L1487">
        <v>0.71430000000000005</v>
      </c>
      <c r="M1487">
        <v>0.75</v>
      </c>
      <c r="N1487">
        <v>0</v>
      </c>
      <c r="O1487">
        <v>2</v>
      </c>
      <c r="P1487">
        <v>0</v>
      </c>
      <c r="Q1487">
        <v>0</v>
      </c>
      <c r="R1487">
        <v>1</v>
      </c>
      <c r="S1487" s="2">
        <v>2.8009259259259259E-3</v>
      </c>
      <c r="T1487" s="2">
        <v>9.2592592592592596E-4</v>
      </c>
      <c r="U1487">
        <v>0.51849999999999996</v>
      </c>
      <c r="V1487">
        <v>0.48149999999999998</v>
      </c>
      <c r="W1487">
        <v>1</v>
      </c>
      <c r="X1487">
        <v>1</v>
      </c>
      <c r="Y1487">
        <v>0</v>
      </c>
      <c r="Z1487">
        <v>0.28570000000000001</v>
      </c>
      <c r="AA1487">
        <v>0.45</v>
      </c>
      <c r="AB1487">
        <v>0.8</v>
      </c>
      <c r="AC1487">
        <v>0.66669999999999996</v>
      </c>
      <c r="AD1487">
        <v>0.73080000000000001</v>
      </c>
      <c r="AE1487">
        <v>0.75</v>
      </c>
      <c r="AF1487" t="s">
        <v>3933</v>
      </c>
      <c r="AG1487" s="2">
        <v>1.0763888888888889E-3</v>
      </c>
      <c r="AH1487" t="s">
        <v>3911</v>
      </c>
      <c r="AI1487">
        <v>3</v>
      </c>
      <c r="AJ1487" t="s">
        <v>4016</v>
      </c>
      <c r="AK1487" s="3">
        <v>40495</v>
      </c>
      <c r="AL1487" s="10">
        <f>YEAR(ufc_fights_2[[#This Row],[date]])</f>
        <v>2010</v>
      </c>
      <c r="AM1487" t="s">
        <v>3977</v>
      </c>
      <c r="AN1487">
        <v>90</v>
      </c>
      <c r="AO1487" t="s">
        <v>3913</v>
      </c>
      <c r="AP1487">
        <f>IF(ufc_fights_2[[#This Row],[winner]]="Red",ufc_fights_2[[#This Row],[r_fighter_id]],ufc_fights_2[[#This Row],[b_fighter_id]])</f>
        <v>2331</v>
      </c>
      <c r="AQ1487" t="str">
        <f>_xlfn.XLOOKUP(ufc_fights_2[[#This Row],[winnerID]],ufc_fighters[id],ufc_fighters[fighter_name],"xxx",0,1)</f>
        <v>Kyle Noke</v>
      </c>
    </row>
    <row r="1488" spans="1:43">
      <c r="A1488">
        <v>1790</v>
      </c>
      <c r="B1488">
        <v>3444</v>
      </c>
      <c r="C1488">
        <f>_xlfn.XLOOKUP(ufc_fights_2[[#This Row],[r_fighter_id]],ufc_fighters[id],ufc_fighters[year],"xxx",0,1)</f>
        <v>1981</v>
      </c>
      <c r="D1488">
        <f>_xlfn.XLOOKUP(ufc_fights_2[[#This Row],[b_fighter_id]],ufc_fighters[id],ufc_fighters[year],"Prázdné",0,1)</f>
        <v>1982</v>
      </c>
      <c r="E1488" s="10">
        <f>YEAR(ufc_fights_2[[#This Row],[date]])-ufc_fights_2[[#This Row],[r_year]]</f>
        <v>32</v>
      </c>
      <c r="F1488" s="10">
        <f>YEAR(ufc_fights_2[[#This Row],[date]])-ufc_fights_2[[#This Row],[b_year]]</f>
        <v>31</v>
      </c>
      <c r="G1488">
        <v>0</v>
      </c>
      <c r="H1488">
        <v>0</v>
      </c>
      <c r="I1488">
        <v>0.56040000000000001</v>
      </c>
      <c r="J1488">
        <v>0.49249999999999999</v>
      </c>
      <c r="K1488">
        <v>0.69499999999999995</v>
      </c>
      <c r="L1488">
        <v>0.51429999999999998</v>
      </c>
      <c r="M1488">
        <v>0.55559999999999998</v>
      </c>
      <c r="N1488">
        <v>0</v>
      </c>
      <c r="O1488">
        <v>3</v>
      </c>
      <c r="P1488">
        <v>0</v>
      </c>
      <c r="Q1488">
        <v>0</v>
      </c>
      <c r="R1488">
        <v>0</v>
      </c>
      <c r="S1488" s="2">
        <v>6.9791666666666665E-3</v>
      </c>
      <c r="T1488" s="2">
        <v>8.564814814814815E-4</v>
      </c>
      <c r="U1488">
        <v>0.55289999999999995</v>
      </c>
      <c r="V1488">
        <v>0.39579999999999999</v>
      </c>
      <c r="W1488">
        <v>0.5</v>
      </c>
      <c r="X1488">
        <v>1</v>
      </c>
      <c r="Y1488">
        <v>0.85709999999999997</v>
      </c>
      <c r="Z1488">
        <v>0.3871</v>
      </c>
      <c r="AA1488">
        <v>0.48149999999999998</v>
      </c>
      <c r="AB1488">
        <v>0.8</v>
      </c>
      <c r="AC1488">
        <v>0.53849999999999998</v>
      </c>
      <c r="AD1488">
        <v>1</v>
      </c>
      <c r="AE1488">
        <v>0</v>
      </c>
      <c r="AF1488" t="s">
        <v>3915</v>
      </c>
      <c r="AG1488" s="2">
        <v>3.472222222222222E-3</v>
      </c>
      <c r="AH1488" t="s">
        <v>3911</v>
      </c>
      <c r="AI1488">
        <v>3</v>
      </c>
      <c r="AJ1488" t="s">
        <v>3914</v>
      </c>
      <c r="AK1488" s="3">
        <v>41489</v>
      </c>
      <c r="AL1488" s="10">
        <f>YEAR(ufc_fights_2[[#This Row],[date]])</f>
        <v>2013</v>
      </c>
      <c r="AM1488" t="s">
        <v>3977</v>
      </c>
      <c r="AN1488">
        <v>39</v>
      </c>
      <c r="AO1488" t="s">
        <v>3913</v>
      </c>
      <c r="AP1488">
        <f>IF(ufc_fights_2[[#This Row],[winner]]="Red",ufc_fights_2[[#This Row],[r_fighter_id]],ufc_fights_2[[#This Row],[b_fighter_id]])</f>
        <v>1790</v>
      </c>
      <c r="AQ1488" t="str">
        <f>_xlfn.XLOOKUP(ufc_fights_2[[#This Row],[winnerID]],ufc_fighters[id],ufc_fighters[fighter_name],"xxx",0,1)</f>
        <v>Thales Leites</v>
      </c>
    </row>
    <row r="1489" spans="1:43">
      <c r="A1489">
        <v>2871</v>
      </c>
      <c r="B1489">
        <v>2082</v>
      </c>
      <c r="C1489">
        <f>_xlfn.XLOOKUP(ufc_fights_2[[#This Row],[r_fighter_id]],ufc_fighters[id],ufc_fighters[year],"xxx",0,1)</f>
        <v>1982</v>
      </c>
      <c r="D1489">
        <f>_xlfn.XLOOKUP(ufc_fights_2[[#This Row],[b_fighter_id]],ufc_fighters[id],ufc_fighters[year],"Prázdné",0,1)</f>
        <v>1984</v>
      </c>
      <c r="E1489" s="10">
        <f>YEAR(ufc_fights_2[[#This Row],[date]])-ufc_fights_2[[#This Row],[r_year]]</f>
        <v>31</v>
      </c>
      <c r="F1489" s="10">
        <f>YEAR(ufc_fights_2[[#This Row],[date]])-ufc_fights_2[[#This Row],[b_year]]</f>
        <v>29</v>
      </c>
      <c r="G1489">
        <v>0</v>
      </c>
      <c r="H1489">
        <v>0</v>
      </c>
      <c r="I1489">
        <v>0.88890000000000002</v>
      </c>
      <c r="J1489">
        <v>0.33329999999999999</v>
      </c>
      <c r="K1489">
        <v>0.95</v>
      </c>
      <c r="L1489">
        <v>0.3846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 s="2">
        <v>7.6388888888888893E-4</v>
      </c>
      <c r="T1489" s="2">
        <v>2.5462962962962961E-4</v>
      </c>
      <c r="U1489">
        <v>0.83330000000000004</v>
      </c>
      <c r="V1489">
        <v>0.3</v>
      </c>
      <c r="W1489">
        <v>1</v>
      </c>
      <c r="X1489">
        <v>0</v>
      </c>
      <c r="Y1489">
        <v>1</v>
      </c>
      <c r="Z1489">
        <v>0.88890000000000002</v>
      </c>
      <c r="AA1489">
        <v>0.33329999999999999</v>
      </c>
      <c r="AB1489">
        <v>0</v>
      </c>
      <c r="AC1489">
        <v>0</v>
      </c>
      <c r="AD1489">
        <v>0</v>
      </c>
      <c r="AE1489">
        <v>0</v>
      </c>
      <c r="AF1489" t="s">
        <v>3933</v>
      </c>
      <c r="AG1489" s="2">
        <v>1.6203703703703703E-3</v>
      </c>
      <c r="AH1489" t="s">
        <v>3911</v>
      </c>
      <c r="AI1489">
        <v>3</v>
      </c>
      <c r="AJ1489" t="s">
        <v>3928</v>
      </c>
      <c r="AK1489" s="3">
        <v>41433</v>
      </c>
      <c r="AL1489" s="10">
        <f>YEAR(ufc_fights_2[[#This Row],[date]])</f>
        <v>2013</v>
      </c>
      <c r="AM1489" t="s">
        <v>3977</v>
      </c>
      <c r="AN1489">
        <v>37</v>
      </c>
      <c r="AO1489" t="s">
        <v>3913</v>
      </c>
      <c r="AP1489">
        <f>IF(ufc_fights_2[[#This Row],[winner]]="Red",ufc_fights_2[[#This Row],[r_fighter_id]],ufc_fights_2[[#This Row],[b_fighter_id]])</f>
        <v>2871</v>
      </c>
      <c r="AQ1489" t="str">
        <f>_xlfn.XLOOKUP(ufc_fights_2[[#This Row],[winnerID]],ufc_fighters[id],ufc_fighters[fighter_name],"xxx",0,1)</f>
        <v>Daniel Sarafian</v>
      </c>
    </row>
    <row r="1490" spans="1:43">
      <c r="A1490">
        <v>1006</v>
      </c>
      <c r="B1490">
        <v>2597</v>
      </c>
      <c r="C1490">
        <f>_xlfn.XLOOKUP(ufc_fights_2[[#This Row],[r_fighter_id]],ufc_fighters[id],ufc_fighters[year],"xxx",0,1)</f>
        <v>1974</v>
      </c>
      <c r="D1490">
        <f>_xlfn.XLOOKUP(ufc_fights_2[[#This Row],[b_fighter_id]],ufc_fighters[id],ufc_fighters[year],"Prázdné",0,1)</f>
        <v>1972</v>
      </c>
      <c r="E1490" s="10">
        <f>YEAR(ufc_fights_2[[#This Row],[date]])-ufc_fights_2[[#This Row],[r_year]]</f>
        <v>31</v>
      </c>
      <c r="F1490" s="10">
        <f>YEAR(ufc_fights_2[[#This Row],[date]])-ufc_fights_2[[#This Row],[b_year]]</f>
        <v>33</v>
      </c>
      <c r="G1490">
        <v>2</v>
      </c>
      <c r="H1490">
        <v>0</v>
      </c>
      <c r="I1490">
        <v>0.38240000000000002</v>
      </c>
      <c r="J1490">
        <v>0.2</v>
      </c>
      <c r="K1490">
        <v>0.41670000000000001</v>
      </c>
      <c r="L1490">
        <v>0.2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1.1574074074074075E-4</v>
      </c>
      <c r="T1490" s="2">
        <v>0</v>
      </c>
      <c r="U1490">
        <v>0.33329999999999999</v>
      </c>
      <c r="V1490">
        <v>0.17649999999999999</v>
      </c>
      <c r="W1490">
        <v>1</v>
      </c>
      <c r="X1490">
        <v>0.5</v>
      </c>
      <c r="Y1490">
        <v>0</v>
      </c>
      <c r="Z1490">
        <v>0.27589999999999998</v>
      </c>
      <c r="AA1490">
        <v>0.125</v>
      </c>
      <c r="AB1490">
        <v>1</v>
      </c>
      <c r="AC1490">
        <v>0.5</v>
      </c>
      <c r="AD1490">
        <v>1</v>
      </c>
      <c r="AE1490">
        <v>0</v>
      </c>
      <c r="AF1490" t="s">
        <v>3910</v>
      </c>
      <c r="AG1490" s="2">
        <v>1.7824074074074075E-3</v>
      </c>
      <c r="AH1490" t="s">
        <v>3927</v>
      </c>
      <c r="AI1490">
        <v>5</v>
      </c>
      <c r="AJ1490" t="s">
        <v>3925</v>
      </c>
      <c r="AK1490" s="3">
        <v>38675</v>
      </c>
      <c r="AL1490" s="10">
        <f>YEAR(ufc_fights_2[[#This Row],[date]])</f>
        <v>2005</v>
      </c>
      <c r="AM1490" t="s">
        <v>3977</v>
      </c>
      <c r="AN1490">
        <v>1</v>
      </c>
      <c r="AO1490" t="s">
        <v>3913</v>
      </c>
      <c r="AP1490">
        <f>IF(ufc_fights_2[[#This Row],[winner]]="Red",ufc_fights_2[[#This Row],[r_fighter_id]],ufc_fights_2[[#This Row],[b_fighter_id]])</f>
        <v>1006</v>
      </c>
      <c r="AQ1490" t="str">
        <f>_xlfn.XLOOKUP(ufc_fights_2[[#This Row],[winnerID]],ufc_fighters[id],ufc_fighters[fighter_name],"xxx",0,1)</f>
        <v>Rich Franklin</v>
      </c>
    </row>
    <row r="1491" spans="1:43">
      <c r="A1491">
        <v>2871</v>
      </c>
      <c r="B1491">
        <v>804</v>
      </c>
      <c r="C1491">
        <f>_xlfn.XLOOKUP(ufc_fights_2[[#This Row],[r_fighter_id]],ufc_fighters[id],ufc_fighters[year],"xxx",0,1)</f>
        <v>1982</v>
      </c>
      <c r="D1491">
        <f>_xlfn.XLOOKUP(ufc_fights_2[[#This Row],[b_fighter_id]],ufc_fighters[id],ufc_fighters[year],"Prázdné",0,1)</f>
        <v>1988</v>
      </c>
      <c r="E1491" s="10">
        <f>YEAR(ufc_fights_2[[#This Row],[date]])-ufc_fights_2[[#This Row],[r_year]]</f>
        <v>32</v>
      </c>
      <c r="F1491" s="10">
        <f>YEAR(ufc_fights_2[[#This Row],[date]])-ufc_fights_2[[#This Row],[b_year]]</f>
        <v>26</v>
      </c>
      <c r="G1491">
        <v>0</v>
      </c>
      <c r="H1491">
        <v>1</v>
      </c>
      <c r="I1491">
        <v>0.52170000000000005</v>
      </c>
      <c r="J1491">
        <v>0.50680000000000003</v>
      </c>
      <c r="K1491">
        <v>0.52170000000000005</v>
      </c>
      <c r="L1491">
        <v>0.52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2.3148148148148149E-4</v>
      </c>
      <c r="T1491" s="2">
        <v>8.9120370370370373E-4</v>
      </c>
      <c r="U1491">
        <v>0.33329999999999999</v>
      </c>
      <c r="V1491">
        <v>0.41070000000000001</v>
      </c>
      <c r="W1491">
        <v>1</v>
      </c>
      <c r="X1491">
        <v>1</v>
      </c>
      <c r="Y1491">
        <v>1</v>
      </c>
      <c r="Z1491">
        <v>0.52170000000000005</v>
      </c>
      <c r="AA1491">
        <v>0.5</v>
      </c>
      <c r="AB1491">
        <v>0</v>
      </c>
      <c r="AC1491">
        <v>0.75</v>
      </c>
      <c r="AD1491">
        <v>0</v>
      </c>
      <c r="AE1491">
        <v>0.4</v>
      </c>
      <c r="AF1491" t="s">
        <v>3910</v>
      </c>
      <c r="AG1491" s="2">
        <v>7.0601851851851847E-4</v>
      </c>
      <c r="AH1491" t="s">
        <v>3911</v>
      </c>
      <c r="AI1491">
        <v>3</v>
      </c>
      <c r="AJ1491" t="s">
        <v>3952</v>
      </c>
      <c r="AK1491" s="3">
        <v>41993</v>
      </c>
      <c r="AL1491" s="10">
        <f>YEAR(ufc_fights_2[[#This Row],[date]])</f>
        <v>2014</v>
      </c>
      <c r="AM1491" t="s">
        <v>3977</v>
      </c>
      <c r="AN1491">
        <v>81</v>
      </c>
      <c r="AO1491" t="s">
        <v>3913</v>
      </c>
      <c r="AP1491">
        <f>IF(ufc_fights_2[[#This Row],[winner]]="Red",ufc_fights_2[[#This Row],[r_fighter_id]],ufc_fights_2[[#This Row],[b_fighter_id]])</f>
        <v>2871</v>
      </c>
      <c r="AQ1491" t="str">
        <f>_xlfn.XLOOKUP(ufc_fights_2[[#This Row],[winnerID]],ufc_fighters[id],ufc_fighters[fighter_name],"xxx",0,1)</f>
        <v>Daniel Sarafian</v>
      </c>
    </row>
    <row r="1492" spans="1:43">
      <c r="A1492">
        <v>1790</v>
      </c>
      <c r="B1492">
        <v>3033</v>
      </c>
      <c r="C1492">
        <f>_xlfn.XLOOKUP(ufc_fights_2[[#This Row],[r_fighter_id]],ufc_fighters[id],ufc_fighters[year],"xxx",0,1)</f>
        <v>1981</v>
      </c>
      <c r="D1492">
        <f>_xlfn.XLOOKUP(ufc_fights_2[[#This Row],[b_fighter_id]],ufc_fighters[id],ufc_fighters[year],"Prázdné",0,1)</f>
        <v>1981</v>
      </c>
      <c r="E1492" s="10">
        <f>YEAR(ufc_fights_2[[#This Row],[date]])-ufc_fights_2[[#This Row],[r_year]]</f>
        <v>33</v>
      </c>
      <c r="F1492" s="10">
        <f>YEAR(ufc_fights_2[[#This Row],[date]])-ufc_fights_2[[#This Row],[b_year]]</f>
        <v>33</v>
      </c>
      <c r="G1492">
        <v>1</v>
      </c>
      <c r="H1492">
        <v>0</v>
      </c>
      <c r="I1492">
        <v>0.625</v>
      </c>
      <c r="J1492">
        <v>0.3</v>
      </c>
      <c r="K1492">
        <v>0.75</v>
      </c>
      <c r="L1492">
        <v>0.3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4.6296296296296294E-5</v>
      </c>
      <c r="T1492" s="2">
        <v>0</v>
      </c>
      <c r="U1492">
        <v>0.625</v>
      </c>
      <c r="V1492">
        <v>0.16669999999999999</v>
      </c>
      <c r="W1492">
        <v>0</v>
      </c>
      <c r="X1492">
        <v>0</v>
      </c>
      <c r="Y1492">
        <v>0.5</v>
      </c>
      <c r="Z1492">
        <v>0.5</v>
      </c>
      <c r="AA1492">
        <v>0.3</v>
      </c>
      <c r="AB1492">
        <v>0</v>
      </c>
      <c r="AC1492">
        <v>0</v>
      </c>
      <c r="AD1492">
        <v>1</v>
      </c>
      <c r="AE1492">
        <v>0</v>
      </c>
      <c r="AF1492" t="s">
        <v>3910</v>
      </c>
      <c r="AG1492" s="2">
        <v>5.2083333333333333E-4</v>
      </c>
      <c r="AH1492" t="s">
        <v>3911</v>
      </c>
      <c r="AI1492">
        <v>3</v>
      </c>
      <c r="AJ1492" t="s">
        <v>4007</v>
      </c>
      <c r="AK1492" s="3">
        <v>41740</v>
      </c>
      <c r="AL1492" s="10">
        <f>YEAR(ufc_fights_2[[#This Row],[date]])</f>
        <v>2014</v>
      </c>
      <c r="AM1492" t="s">
        <v>3977</v>
      </c>
      <c r="AN1492">
        <v>118</v>
      </c>
      <c r="AO1492" t="s">
        <v>3913</v>
      </c>
      <c r="AP1492">
        <f>IF(ufc_fights_2[[#This Row],[winner]]="Red",ufc_fights_2[[#This Row],[r_fighter_id]],ufc_fights_2[[#This Row],[b_fighter_id]])</f>
        <v>1790</v>
      </c>
      <c r="AQ1492" t="str">
        <f>_xlfn.XLOOKUP(ufc_fights_2[[#This Row],[winnerID]],ufc_fighters[id],ufc_fighters[fighter_name],"xxx",0,1)</f>
        <v>Thales Leites</v>
      </c>
    </row>
    <row r="1493" spans="1:43">
      <c r="A1493">
        <v>1006</v>
      </c>
      <c r="B1493">
        <v>1848</v>
      </c>
      <c r="C1493">
        <f>_xlfn.XLOOKUP(ufc_fights_2[[#This Row],[r_fighter_id]],ufc_fighters[id],ufc_fighters[year],"xxx",0,1)</f>
        <v>1974</v>
      </c>
      <c r="D1493">
        <f>_xlfn.XLOOKUP(ufc_fights_2[[#This Row],[b_fighter_id]],ufc_fighters[id],ufc_fighters[year],"Prázdné",0,1)</f>
        <v>1979</v>
      </c>
      <c r="E1493" s="10">
        <f>YEAR(ufc_fights_2[[#This Row],[date]])-ufc_fights_2[[#This Row],[r_year]]</f>
        <v>32</v>
      </c>
      <c r="F1493" s="10">
        <f>YEAR(ufc_fights_2[[#This Row],[date]])-ufc_fights_2[[#This Row],[b_year]]</f>
        <v>27</v>
      </c>
      <c r="G1493">
        <v>2</v>
      </c>
      <c r="H1493">
        <v>1</v>
      </c>
      <c r="I1493">
        <v>0.52049999999999996</v>
      </c>
      <c r="J1493">
        <v>0.29170000000000001</v>
      </c>
      <c r="K1493">
        <v>0.62239999999999995</v>
      </c>
      <c r="L1493">
        <v>0.33329999999999999</v>
      </c>
      <c r="M1493">
        <v>0.83330000000000004</v>
      </c>
      <c r="N1493">
        <v>1</v>
      </c>
      <c r="O1493">
        <v>0</v>
      </c>
      <c r="P1493">
        <v>0</v>
      </c>
      <c r="Q1493">
        <v>1</v>
      </c>
      <c r="R1493">
        <v>0</v>
      </c>
      <c r="S1493" s="2">
        <v>5.9837962962962961E-3</v>
      </c>
      <c r="T1493" s="2">
        <v>1.7361111111111112E-4</v>
      </c>
      <c r="U1493">
        <v>0.43159999999999998</v>
      </c>
      <c r="V1493">
        <v>0.193</v>
      </c>
      <c r="W1493">
        <v>0.82350000000000001</v>
      </c>
      <c r="X1493">
        <v>1</v>
      </c>
      <c r="Y1493">
        <v>0</v>
      </c>
      <c r="Z1493">
        <v>0.43020000000000003</v>
      </c>
      <c r="AA1493">
        <v>0.26979999999999998</v>
      </c>
      <c r="AB1493">
        <v>0.69569999999999999</v>
      </c>
      <c r="AC1493">
        <v>0.44440000000000002</v>
      </c>
      <c r="AD1493">
        <v>0.80769999999999997</v>
      </c>
      <c r="AE1493">
        <v>0</v>
      </c>
      <c r="AF1493" t="s">
        <v>3915</v>
      </c>
      <c r="AG1493" s="2">
        <v>3.472222222222222E-3</v>
      </c>
      <c r="AH1493" t="s">
        <v>3927</v>
      </c>
      <c r="AI1493">
        <v>5</v>
      </c>
      <c r="AJ1493" t="s">
        <v>3925</v>
      </c>
      <c r="AK1493" s="3">
        <v>38780</v>
      </c>
      <c r="AL1493" s="10">
        <f>YEAR(ufc_fights_2[[#This Row],[date]])</f>
        <v>2006</v>
      </c>
      <c r="AM1493" t="s">
        <v>3977</v>
      </c>
      <c r="AN1493">
        <v>1</v>
      </c>
      <c r="AO1493" t="s">
        <v>3913</v>
      </c>
      <c r="AP1493">
        <f>IF(ufc_fights_2[[#This Row],[winner]]="Red",ufc_fights_2[[#This Row],[r_fighter_id]],ufc_fights_2[[#This Row],[b_fighter_id]])</f>
        <v>1006</v>
      </c>
      <c r="AQ1493" t="str">
        <f>_xlfn.XLOOKUP(ufc_fights_2[[#This Row],[winnerID]],ufc_fighters[id],ufc_fighters[fighter_name],"xxx",0,1)</f>
        <v>Rich Franklin</v>
      </c>
    </row>
    <row r="1494" spans="1:43">
      <c r="A1494">
        <v>1006</v>
      </c>
      <c r="B1494">
        <v>2369</v>
      </c>
      <c r="C1494">
        <f>_xlfn.XLOOKUP(ufc_fights_2[[#This Row],[r_fighter_id]],ufc_fighters[id],ufc_fighters[year],"xxx",0,1)</f>
        <v>1974</v>
      </c>
      <c r="D1494">
        <f>_xlfn.XLOOKUP(ufc_fights_2[[#This Row],[b_fighter_id]],ufc_fighters[id],ufc_fighters[year],"Prázdné",0,1)</f>
        <v>1981</v>
      </c>
      <c r="E1494" s="10">
        <f>YEAR(ufc_fights_2[[#This Row],[date]])-ufc_fights_2[[#This Row],[r_year]]</f>
        <v>33</v>
      </c>
      <c r="F1494" s="10">
        <f>YEAR(ufc_fights_2[[#This Row],[date]])-ufc_fights_2[[#This Row],[b_year]]</f>
        <v>26</v>
      </c>
      <c r="G1494">
        <v>0</v>
      </c>
      <c r="H1494">
        <v>0</v>
      </c>
      <c r="I1494">
        <v>0.35289999999999999</v>
      </c>
      <c r="J1494">
        <v>0.28810000000000002</v>
      </c>
      <c r="K1494">
        <v>0.38179999999999997</v>
      </c>
      <c r="L1494">
        <v>0.43590000000000001</v>
      </c>
      <c r="M1494">
        <v>0.33329999999999999</v>
      </c>
      <c r="N1494">
        <v>0.5</v>
      </c>
      <c r="O1494">
        <v>0</v>
      </c>
      <c r="P1494">
        <v>3</v>
      </c>
      <c r="Q1494">
        <v>0</v>
      </c>
      <c r="R1494">
        <v>0</v>
      </c>
      <c r="S1494" s="2">
        <v>2.0601851851851853E-3</v>
      </c>
      <c r="T1494" s="2">
        <v>1.3541666666666667E-3</v>
      </c>
      <c r="U1494">
        <v>0.17810000000000001</v>
      </c>
      <c r="V1494">
        <v>0.19570000000000001</v>
      </c>
      <c r="W1494">
        <v>0.66669999999999996</v>
      </c>
      <c r="X1494">
        <v>0.92859999999999998</v>
      </c>
      <c r="Y1494">
        <v>0.71430000000000005</v>
      </c>
      <c r="Z1494">
        <v>0.30769999999999997</v>
      </c>
      <c r="AA1494">
        <v>0.23530000000000001</v>
      </c>
      <c r="AB1494">
        <v>0.77780000000000005</v>
      </c>
      <c r="AC1494">
        <v>0.5</v>
      </c>
      <c r="AD1494">
        <v>0.5</v>
      </c>
      <c r="AE1494">
        <v>0.75</v>
      </c>
      <c r="AF1494" t="s">
        <v>3915</v>
      </c>
      <c r="AG1494" s="2">
        <v>3.472222222222222E-3</v>
      </c>
      <c r="AH1494" t="s">
        <v>3911</v>
      </c>
      <c r="AI1494">
        <v>3</v>
      </c>
      <c r="AJ1494" t="s">
        <v>3925</v>
      </c>
      <c r="AK1494" s="3">
        <v>39249</v>
      </c>
      <c r="AL1494" s="10">
        <f>YEAR(ufc_fights_2[[#This Row],[date]])</f>
        <v>2007</v>
      </c>
      <c r="AM1494" t="s">
        <v>3977</v>
      </c>
      <c r="AN1494">
        <v>26</v>
      </c>
      <c r="AO1494" t="s">
        <v>3913</v>
      </c>
      <c r="AP1494">
        <f>IF(ufc_fights_2[[#This Row],[winner]]="Red",ufc_fights_2[[#This Row],[r_fighter_id]],ufc_fights_2[[#This Row],[b_fighter_id]])</f>
        <v>1006</v>
      </c>
      <c r="AQ1494" t="str">
        <f>_xlfn.XLOOKUP(ufc_fights_2[[#This Row],[winnerID]],ufc_fighters[id],ufc_fighters[fighter_name],"xxx",0,1)</f>
        <v>Rich Franklin</v>
      </c>
    </row>
    <row r="1495" spans="1:43">
      <c r="A1495">
        <v>1790</v>
      </c>
      <c r="B1495">
        <v>447</v>
      </c>
      <c r="C1495">
        <f>_xlfn.XLOOKUP(ufc_fights_2[[#This Row],[r_fighter_id]],ufc_fighters[id],ufc_fighters[year],"xxx",0,1)</f>
        <v>1981</v>
      </c>
      <c r="D1495">
        <f>_xlfn.XLOOKUP(ufc_fights_2[[#This Row],[b_fighter_id]],ufc_fighters[id],ufc_fighters[year],"Prázdné",0,1)</f>
        <v>1986</v>
      </c>
      <c r="E1495" s="10">
        <f>YEAR(ufc_fights_2[[#This Row],[date]])-ufc_fights_2[[#This Row],[r_year]]</f>
        <v>35</v>
      </c>
      <c r="F1495" s="10">
        <f>YEAR(ufc_fights_2[[#This Row],[date]])-ufc_fights_2[[#This Row],[b_year]]</f>
        <v>30</v>
      </c>
      <c r="G1495">
        <v>0</v>
      </c>
      <c r="H1495">
        <v>0</v>
      </c>
      <c r="I1495">
        <v>0.67920000000000003</v>
      </c>
      <c r="J1495">
        <v>0.5333</v>
      </c>
      <c r="K1495">
        <v>0.70730000000000004</v>
      </c>
      <c r="L1495">
        <v>0.61109999999999998</v>
      </c>
      <c r="M1495">
        <v>0.45450000000000002</v>
      </c>
      <c r="N1495">
        <v>0</v>
      </c>
      <c r="O1495">
        <v>1</v>
      </c>
      <c r="P1495">
        <v>0</v>
      </c>
      <c r="Q1495">
        <v>0</v>
      </c>
      <c r="R1495">
        <v>0</v>
      </c>
      <c r="S1495" s="2">
        <v>7.8819444444444449E-3</v>
      </c>
      <c r="T1495" s="2">
        <v>2.5462962962962961E-4</v>
      </c>
      <c r="U1495">
        <v>0.67920000000000003</v>
      </c>
      <c r="V1495">
        <v>0.41670000000000001</v>
      </c>
      <c r="W1495">
        <v>0</v>
      </c>
      <c r="X1495">
        <v>0</v>
      </c>
      <c r="Y1495">
        <v>1</v>
      </c>
      <c r="Z1495">
        <v>0</v>
      </c>
      <c r="AA1495">
        <v>0.46150000000000002</v>
      </c>
      <c r="AB1495">
        <v>0.7</v>
      </c>
      <c r="AC1495">
        <v>1</v>
      </c>
      <c r="AD1495">
        <v>0.84619999999999995</v>
      </c>
      <c r="AE1495">
        <v>1</v>
      </c>
      <c r="AF1495" t="s">
        <v>3933</v>
      </c>
      <c r="AG1495" s="2">
        <v>2.0601851851851853E-3</v>
      </c>
      <c r="AH1495" t="s">
        <v>3911</v>
      </c>
      <c r="AI1495">
        <v>3</v>
      </c>
      <c r="AJ1495" t="s">
        <v>3928</v>
      </c>
      <c r="AK1495" s="3">
        <v>42588</v>
      </c>
      <c r="AL1495" s="10">
        <f>YEAR(ufc_fights_2[[#This Row],[date]])</f>
        <v>2016</v>
      </c>
      <c r="AM1495" t="s">
        <v>3977</v>
      </c>
      <c r="AN1495">
        <v>138</v>
      </c>
      <c r="AO1495" t="s">
        <v>3913</v>
      </c>
      <c r="AP1495">
        <f>IF(ufc_fights_2[[#This Row],[winner]]="Red",ufc_fights_2[[#This Row],[r_fighter_id]],ufc_fights_2[[#This Row],[b_fighter_id]])</f>
        <v>1790</v>
      </c>
      <c r="AQ1495" t="str">
        <f>_xlfn.XLOOKUP(ufc_fights_2[[#This Row],[winnerID]],ufc_fighters[id],ufc_fighters[fighter_name],"xxx",0,1)</f>
        <v>Thales Leites</v>
      </c>
    </row>
    <row r="1496" spans="1:43">
      <c r="A1496">
        <v>1790</v>
      </c>
      <c r="B1496">
        <v>90</v>
      </c>
      <c r="C1496">
        <f>_xlfn.XLOOKUP(ufc_fights_2[[#This Row],[r_fighter_id]],ufc_fighters[id],ufc_fighters[year],"xxx",0,1)</f>
        <v>1981</v>
      </c>
      <c r="D1496">
        <f>_xlfn.XLOOKUP(ufc_fights_2[[#This Row],[b_fighter_id]],ufc_fighters[id],ufc_fighters[year],"Prázdné",0,1)</f>
        <v>1986</v>
      </c>
      <c r="E1496" s="10">
        <f>YEAR(ufc_fights_2[[#This Row],[date]])-ufc_fights_2[[#This Row],[r_year]]</f>
        <v>36</v>
      </c>
      <c r="F1496" s="10">
        <f>YEAR(ufc_fights_2[[#This Row],[date]])-ufc_fights_2[[#This Row],[b_year]]</f>
        <v>31</v>
      </c>
      <c r="G1496">
        <v>0</v>
      </c>
      <c r="H1496">
        <v>0</v>
      </c>
      <c r="I1496">
        <v>0.55879999999999996</v>
      </c>
      <c r="J1496">
        <v>0.3034</v>
      </c>
      <c r="K1496">
        <v>0.5867</v>
      </c>
      <c r="L1496">
        <v>0.44640000000000002</v>
      </c>
      <c r="M1496">
        <v>0.1429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1.1342592592592593E-3</v>
      </c>
      <c r="T1496" s="2">
        <v>2.4305555555555555E-4</v>
      </c>
      <c r="U1496">
        <v>0.23530000000000001</v>
      </c>
      <c r="V1496">
        <v>0.2651</v>
      </c>
      <c r="W1496">
        <v>0.85709999999999997</v>
      </c>
      <c r="X1496">
        <v>0.88890000000000002</v>
      </c>
      <c r="Y1496">
        <v>0</v>
      </c>
      <c r="Z1496">
        <v>0.56059999999999999</v>
      </c>
      <c r="AA1496">
        <v>0.24690000000000001</v>
      </c>
      <c r="AB1496">
        <v>0.5</v>
      </c>
      <c r="AC1496">
        <v>0.875</v>
      </c>
      <c r="AD1496">
        <v>0</v>
      </c>
      <c r="AE1496">
        <v>0</v>
      </c>
      <c r="AF1496" t="s">
        <v>3915</v>
      </c>
      <c r="AG1496" s="2">
        <v>3.472222222222222E-3</v>
      </c>
      <c r="AH1496" t="s">
        <v>3911</v>
      </c>
      <c r="AI1496">
        <v>3</v>
      </c>
      <c r="AJ1496" t="s">
        <v>3925</v>
      </c>
      <c r="AK1496" s="3">
        <v>42847</v>
      </c>
      <c r="AL1496" s="10">
        <f>YEAR(ufc_fights_2[[#This Row],[date]])</f>
        <v>2017</v>
      </c>
      <c r="AM1496" t="s">
        <v>3977</v>
      </c>
      <c r="AN1496">
        <v>71</v>
      </c>
      <c r="AO1496" t="s">
        <v>3913</v>
      </c>
      <c r="AP1496">
        <f>IF(ufc_fights_2[[#This Row],[winner]]="Red",ufc_fights_2[[#This Row],[r_fighter_id]],ufc_fights_2[[#This Row],[b_fighter_id]])</f>
        <v>1790</v>
      </c>
      <c r="AQ1496" t="str">
        <f>_xlfn.XLOOKUP(ufc_fights_2[[#This Row],[winnerID]],ufc_fighters[id],ufc_fighters[fighter_name],"xxx",0,1)</f>
        <v>Thales Leites</v>
      </c>
    </row>
    <row r="1497" spans="1:43">
      <c r="A1497">
        <v>1006</v>
      </c>
      <c r="B1497">
        <v>3203</v>
      </c>
      <c r="C1497">
        <f>_xlfn.XLOOKUP(ufc_fights_2[[#This Row],[r_fighter_id]],ufc_fighters[id],ufc_fighters[year],"xxx",0,1)</f>
        <v>1974</v>
      </c>
      <c r="D1497">
        <f>_xlfn.XLOOKUP(ufc_fights_2[[#This Row],[b_fighter_id]],ufc_fighters[id],ufc_fighters[year],"Prázdné",0,1)</f>
        <v>1971</v>
      </c>
      <c r="E1497" s="10">
        <f>YEAR(ufc_fights_2[[#This Row],[date]])-ufc_fights_2[[#This Row],[r_year]]</f>
        <v>31</v>
      </c>
      <c r="F1497" s="10">
        <f>YEAR(ufc_fights_2[[#This Row],[date]])-ufc_fights_2[[#This Row],[b_year]]</f>
        <v>34</v>
      </c>
      <c r="G1497">
        <v>0</v>
      </c>
      <c r="H1497">
        <v>1</v>
      </c>
      <c r="I1497">
        <v>0.35659999999999997</v>
      </c>
      <c r="J1497">
        <v>0.26319999999999999</v>
      </c>
      <c r="K1497">
        <v>0.37280000000000002</v>
      </c>
      <c r="L1497">
        <v>0.2727</v>
      </c>
      <c r="M1497">
        <v>0</v>
      </c>
      <c r="N1497">
        <v>0.2</v>
      </c>
      <c r="O1497">
        <v>1</v>
      </c>
      <c r="P1497">
        <v>1</v>
      </c>
      <c r="Q1497">
        <v>1</v>
      </c>
      <c r="R1497">
        <v>0</v>
      </c>
      <c r="S1497" s="2">
        <v>8.6805555555555551E-4</v>
      </c>
      <c r="T1497" s="2">
        <v>5.5555555555555556E-4</v>
      </c>
      <c r="U1497">
        <v>0.32240000000000002</v>
      </c>
      <c r="V1497">
        <v>0.21129999999999999</v>
      </c>
      <c r="W1497">
        <v>0.61109999999999998</v>
      </c>
      <c r="X1497">
        <v>0.77780000000000005</v>
      </c>
      <c r="Y1497">
        <v>1</v>
      </c>
      <c r="Z1497">
        <v>0.3402</v>
      </c>
      <c r="AA1497">
        <v>0.25290000000000001</v>
      </c>
      <c r="AB1497">
        <v>0.57689999999999997</v>
      </c>
      <c r="AC1497">
        <v>0.375</v>
      </c>
      <c r="AD1497">
        <v>0</v>
      </c>
      <c r="AE1497">
        <v>0</v>
      </c>
      <c r="AF1497" t="s">
        <v>3926</v>
      </c>
      <c r="AG1497" s="2">
        <v>2.3726851851851851E-3</v>
      </c>
      <c r="AH1497" t="s">
        <v>3927</v>
      </c>
      <c r="AI1497">
        <v>5</v>
      </c>
      <c r="AJ1497" t="s">
        <v>3914</v>
      </c>
      <c r="AK1497" s="3">
        <v>38507</v>
      </c>
      <c r="AL1497" s="10">
        <f>YEAR(ufc_fights_2[[#This Row],[date]])</f>
        <v>2005</v>
      </c>
      <c r="AM1497" t="s">
        <v>3977</v>
      </c>
      <c r="AN1497">
        <v>36</v>
      </c>
      <c r="AO1497" t="s">
        <v>3913</v>
      </c>
      <c r="AP1497">
        <f>IF(ufc_fights_2[[#This Row],[winner]]="Red",ufc_fights_2[[#This Row],[r_fighter_id]],ufc_fights_2[[#This Row],[b_fighter_id]])</f>
        <v>1006</v>
      </c>
      <c r="AQ1497" t="str">
        <f>_xlfn.XLOOKUP(ufc_fights_2[[#This Row],[winnerID]],ufc_fighters[id],ufc_fighters[fighter_name],"xxx",0,1)</f>
        <v>Rich Franklin</v>
      </c>
    </row>
    <row r="1498" spans="1:43">
      <c r="A1498">
        <v>758</v>
      </c>
      <c r="B1498">
        <v>682</v>
      </c>
      <c r="C1498">
        <f>_xlfn.XLOOKUP(ufc_fights_2[[#This Row],[r_fighter_id]],ufc_fighters[id],ufc_fighters[year],"xxx",0,1)</f>
        <v>1989</v>
      </c>
      <c r="D1498">
        <f>_xlfn.XLOOKUP(ufc_fights_2[[#This Row],[b_fighter_id]],ufc_fighters[id],ufc_fighters[year],"Prázdné",0,1)</f>
        <v>1984</v>
      </c>
      <c r="E1498" s="10">
        <f>YEAR(ufc_fights_2[[#This Row],[date]])-ufc_fights_2[[#This Row],[r_year]]</f>
        <v>31</v>
      </c>
      <c r="F1498" s="10">
        <f>YEAR(ufc_fights_2[[#This Row],[date]])-ufc_fights_2[[#This Row],[b_year]]</f>
        <v>36</v>
      </c>
      <c r="G1498">
        <v>0</v>
      </c>
      <c r="H1498">
        <v>1</v>
      </c>
      <c r="I1498">
        <v>0.33760000000000001</v>
      </c>
      <c r="J1498">
        <v>0.38850000000000001</v>
      </c>
      <c r="K1498">
        <v>0.33760000000000001</v>
      </c>
      <c r="L1498">
        <v>0.38850000000000001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</v>
      </c>
      <c r="T1498" s="2">
        <v>0</v>
      </c>
      <c r="U1498">
        <v>0.25979999999999998</v>
      </c>
      <c r="V1498">
        <v>0.29570000000000002</v>
      </c>
      <c r="W1498">
        <v>0.54549999999999998</v>
      </c>
      <c r="X1498">
        <v>1</v>
      </c>
      <c r="Y1498">
        <v>1</v>
      </c>
      <c r="Z1498">
        <v>0.33329999999999999</v>
      </c>
      <c r="AA1498">
        <v>0.39129999999999998</v>
      </c>
      <c r="AB1498">
        <v>1</v>
      </c>
      <c r="AC1498">
        <v>0</v>
      </c>
      <c r="AD1498">
        <v>0</v>
      </c>
      <c r="AE1498">
        <v>0</v>
      </c>
      <c r="AF1498" t="s">
        <v>3915</v>
      </c>
      <c r="AG1498" s="2">
        <v>3.472222222222222E-3</v>
      </c>
      <c r="AH1498" t="s">
        <v>3911</v>
      </c>
      <c r="AI1498">
        <v>3</v>
      </c>
      <c r="AJ1498" t="s">
        <v>3916</v>
      </c>
      <c r="AK1498" s="3">
        <v>44072</v>
      </c>
      <c r="AL1498" s="10">
        <f>YEAR(ufc_fights_2[[#This Row],[date]])</f>
        <v>2020</v>
      </c>
      <c r="AM1498" t="s">
        <v>3977</v>
      </c>
      <c r="AN1498">
        <v>1</v>
      </c>
      <c r="AO1498" t="s">
        <v>3918</v>
      </c>
      <c r="AP1498">
        <f>IF(ufc_fights_2[[#This Row],[winner]]="Red",ufc_fights_2[[#This Row],[r_fighter_id]],ufc_fights_2[[#This Row],[b_fighter_id]])</f>
        <v>682</v>
      </c>
      <c r="AQ1498" t="str">
        <f>_xlfn.XLOOKUP(ufc_fights_2[[#This Row],[winnerID]],ufc_fighters[id],ufc_fighters[fighter_name],"xxx",0,1)</f>
        <v>Zak Cummings</v>
      </c>
    </row>
    <row r="1499" spans="1:43">
      <c r="A1499">
        <v>682</v>
      </c>
      <c r="B1499">
        <v>3113</v>
      </c>
      <c r="C1499">
        <f>_xlfn.XLOOKUP(ufc_fights_2[[#This Row],[r_fighter_id]],ufc_fighters[id],ufc_fighters[year],"xxx",0,1)</f>
        <v>1984</v>
      </c>
      <c r="D1499">
        <f>_xlfn.XLOOKUP(ufc_fights_2[[#This Row],[b_fighter_id]],ufc_fighters[id],ufc_fighters[year],"Prázdné",0,1)</f>
        <v>1988</v>
      </c>
      <c r="E1499" s="10">
        <f>YEAR(ufc_fights_2[[#This Row],[date]])-ufc_fights_2[[#This Row],[r_year]]</f>
        <v>31</v>
      </c>
      <c r="F1499" s="10">
        <f>YEAR(ufc_fights_2[[#This Row],[date]])-ufc_fights_2[[#This Row],[b_year]]</f>
        <v>27</v>
      </c>
      <c r="G1499">
        <v>1</v>
      </c>
      <c r="H1499">
        <v>0</v>
      </c>
      <c r="I1499">
        <v>0.4667</v>
      </c>
      <c r="J1499">
        <v>1</v>
      </c>
      <c r="K1499">
        <v>0.48480000000000001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1.1574074074074073E-5</v>
      </c>
      <c r="T1499" s="2">
        <v>0</v>
      </c>
      <c r="U1499">
        <v>0.4667</v>
      </c>
      <c r="V1499">
        <v>1</v>
      </c>
      <c r="W1499">
        <v>0</v>
      </c>
      <c r="X1499">
        <v>0</v>
      </c>
      <c r="Y1499">
        <v>0</v>
      </c>
      <c r="Z1499">
        <v>0.33329999999999999</v>
      </c>
      <c r="AA1499">
        <v>1</v>
      </c>
      <c r="AB1499">
        <v>0.5</v>
      </c>
      <c r="AC1499">
        <v>0</v>
      </c>
      <c r="AD1499">
        <v>0</v>
      </c>
      <c r="AE1499">
        <v>0</v>
      </c>
      <c r="AF1499" t="s">
        <v>3910</v>
      </c>
      <c r="AG1499" s="2">
        <v>4.9768518518518521E-4</v>
      </c>
      <c r="AH1499" t="s">
        <v>3911</v>
      </c>
      <c r="AI1499">
        <v>3</v>
      </c>
      <c r="AJ1499" t="s">
        <v>4073</v>
      </c>
      <c r="AK1499" s="3">
        <v>42210</v>
      </c>
      <c r="AL1499" s="10">
        <f>YEAR(ufc_fights_2[[#This Row],[date]])</f>
        <v>2015</v>
      </c>
      <c r="AM1499" t="s">
        <v>3977</v>
      </c>
      <c r="AN1499">
        <v>8</v>
      </c>
      <c r="AO1499" t="s">
        <v>3913</v>
      </c>
      <c r="AP1499">
        <f>IF(ufc_fights_2[[#This Row],[winner]]="Red",ufc_fights_2[[#This Row],[r_fighter_id]],ufc_fights_2[[#This Row],[b_fighter_id]])</f>
        <v>682</v>
      </c>
      <c r="AQ1499" t="str">
        <f>_xlfn.XLOOKUP(ufc_fights_2[[#This Row],[winnerID]],ufc_fighters[id],ufc_fighters[fighter_name],"xxx",0,1)</f>
        <v>Zak Cummings</v>
      </c>
    </row>
    <row r="1500" spans="1:43">
      <c r="A1500">
        <v>1790</v>
      </c>
      <c r="B1500">
        <v>2035</v>
      </c>
      <c r="C1500">
        <f>_xlfn.XLOOKUP(ufc_fights_2[[#This Row],[r_fighter_id]],ufc_fighters[id],ufc_fighters[year],"xxx",0,1)</f>
        <v>1981</v>
      </c>
      <c r="D1500">
        <f>_xlfn.XLOOKUP(ufc_fights_2[[#This Row],[b_fighter_id]],ufc_fighters[id],ufc_fighters[year],"Prázdné",0,1)</f>
        <v>1978</v>
      </c>
      <c r="E1500" s="10">
        <f>YEAR(ufc_fights_2[[#This Row],[date]])-ufc_fights_2[[#This Row],[r_year]]</f>
        <v>27</v>
      </c>
      <c r="F1500" s="10">
        <f>YEAR(ufc_fights_2[[#This Row],[date]])-ufc_fights_2[[#This Row],[b_year]]</f>
        <v>30</v>
      </c>
      <c r="G1500">
        <v>0</v>
      </c>
      <c r="H1500">
        <v>0</v>
      </c>
      <c r="I1500">
        <v>0</v>
      </c>
      <c r="J1500">
        <v>0.5</v>
      </c>
      <c r="K1500">
        <v>1</v>
      </c>
      <c r="L1500">
        <v>0.5</v>
      </c>
      <c r="M1500">
        <v>0.5</v>
      </c>
      <c r="N1500">
        <v>0</v>
      </c>
      <c r="O1500">
        <v>1</v>
      </c>
      <c r="P1500">
        <v>0</v>
      </c>
      <c r="Q1500">
        <v>0</v>
      </c>
      <c r="R1500">
        <v>0</v>
      </c>
      <c r="S1500" s="2">
        <v>7.291666666666667E-4</v>
      </c>
      <c r="T1500" s="2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0.5</v>
      </c>
      <c r="AB1500">
        <v>0</v>
      </c>
      <c r="AC1500">
        <v>0</v>
      </c>
      <c r="AD1500">
        <v>0</v>
      </c>
      <c r="AE1500">
        <v>0</v>
      </c>
      <c r="AF1500" t="s">
        <v>3933</v>
      </c>
      <c r="AG1500" s="2">
        <v>9.0277777777777774E-4</v>
      </c>
      <c r="AH1500" t="s">
        <v>3911</v>
      </c>
      <c r="AI1500">
        <v>3</v>
      </c>
      <c r="AJ1500" t="s">
        <v>3999</v>
      </c>
      <c r="AK1500" s="3">
        <v>39746</v>
      </c>
      <c r="AL1500" s="10">
        <f>YEAR(ufc_fights_2[[#This Row],[date]])</f>
        <v>2008</v>
      </c>
      <c r="AM1500" t="s">
        <v>3977</v>
      </c>
      <c r="AN1500">
        <v>139</v>
      </c>
      <c r="AO1500" t="s">
        <v>3913</v>
      </c>
      <c r="AP1500">
        <f>IF(ufc_fights_2[[#This Row],[winner]]="Red",ufc_fights_2[[#This Row],[r_fighter_id]],ufc_fights_2[[#This Row],[b_fighter_id]])</f>
        <v>1790</v>
      </c>
      <c r="AQ1500" t="str">
        <f>_xlfn.XLOOKUP(ufc_fights_2[[#This Row],[winnerID]],ufc_fighters[id],ufc_fighters[fighter_name],"xxx",0,1)</f>
        <v>Thales Leites</v>
      </c>
    </row>
    <row r="1501" spans="1:43">
      <c r="A1501">
        <v>682</v>
      </c>
      <c r="B1501">
        <v>1105</v>
      </c>
      <c r="C1501">
        <f>_xlfn.XLOOKUP(ufc_fights_2[[#This Row],[r_fighter_id]],ufc_fighters[id],ufc_fighters[year],"xxx",0,1)</f>
        <v>1984</v>
      </c>
      <c r="D1501">
        <f>_xlfn.XLOOKUP(ufc_fights_2[[#This Row],[b_fighter_id]],ufc_fighters[id],ufc_fighters[year],"Prázdné",0,1)</f>
        <v>1992</v>
      </c>
      <c r="E1501" s="10">
        <f>YEAR(ufc_fights_2[[#This Row],[date]])-ufc_fights_2[[#This Row],[r_year]]</f>
        <v>35</v>
      </c>
      <c r="F1501" s="10">
        <f>YEAR(ufc_fights_2[[#This Row],[date]])-ufc_fights_2[[#This Row],[b_year]]</f>
        <v>27</v>
      </c>
      <c r="G1501">
        <v>1</v>
      </c>
      <c r="H1501">
        <v>0</v>
      </c>
      <c r="I1501">
        <v>0.34</v>
      </c>
      <c r="J1501">
        <v>0.4844</v>
      </c>
      <c r="K1501">
        <v>0.38319999999999999</v>
      </c>
      <c r="L1501">
        <v>0.52170000000000005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 s="2">
        <v>3.0092592592592595E-4</v>
      </c>
      <c r="T1501" s="2">
        <v>2.6620370370370372E-4</v>
      </c>
      <c r="U1501">
        <v>0.14929999999999999</v>
      </c>
      <c r="V1501">
        <v>0.42859999999999998</v>
      </c>
      <c r="W1501">
        <v>0.6875</v>
      </c>
      <c r="X1501">
        <v>0.76470000000000005</v>
      </c>
      <c r="Y1501">
        <v>1</v>
      </c>
      <c r="Z1501">
        <v>0.30430000000000001</v>
      </c>
      <c r="AA1501">
        <v>0.47539999999999999</v>
      </c>
      <c r="AB1501">
        <v>0.75</v>
      </c>
      <c r="AC1501">
        <v>0.66669999999999996</v>
      </c>
      <c r="AD1501">
        <v>0</v>
      </c>
      <c r="AE1501">
        <v>0</v>
      </c>
      <c r="AF1501" t="s">
        <v>3933</v>
      </c>
      <c r="AG1501" s="2">
        <v>2.7893518518518519E-3</v>
      </c>
      <c r="AH1501" t="s">
        <v>3911</v>
      </c>
      <c r="AI1501">
        <v>3</v>
      </c>
      <c r="AJ1501" t="s">
        <v>3941</v>
      </c>
      <c r="AK1501" s="3">
        <v>43603</v>
      </c>
      <c r="AL1501" s="10">
        <f>YEAR(ufc_fights_2[[#This Row],[date]])</f>
        <v>2019</v>
      </c>
      <c r="AM1501" t="s">
        <v>3977</v>
      </c>
      <c r="AN1501">
        <v>32</v>
      </c>
      <c r="AO1501" t="s">
        <v>3913</v>
      </c>
      <c r="AP1501">
        <f>IF(ufc_fights_2[[#This Row],[winner]]="Red",ufc_fights_2[[#This Row],[r_fighter_id]],ufc_fights_2[[#This Row],[b_fighter_id]])</f>
        <v>682</v>
      </c>
      <c r="AQ1501" t="str">
        <f>_xlfn.XLOOKUP(ufc_fights_2[[#This Row],[winnerID]],ufc_fighters[id],ufc_fighters[fighter_name],"xxx",0,1)</f>
        <v>Zak Cummings</v>
      </c>
    </row>
    <row r="1502" spans="1:43">
      <c r="A1502">
        <v>1790</v>
      </c>
      <c r="B1502">
        <v>1958</v>
      </c>
      <c r="C1502">
        <f>_xlfn.XLOOKUP(ufc_fights_2[[#This Row],[r_fighter_id]],ufc_fighters[id],ufc_fighters[year],"xxx",0,1)</f>
        <v>1981</v>
      </c>
      <c r="D1502">
        <f>_xlfn.XLOOKUP(ufc_fights_2[[#This Row],[b_fighter_id]],ufc_fighters[id],ufc_fighters[year],"Prázdné",0,1)</f>
        <v>1979</v>
      </c>
      <c r="E1502" s="10">
        <f>YEAR(ufc_fights_2[[#This Row],[date]])-ufc_fights_2[[#This Row],[r_year]]</f>
        <v>27</v>
      </c>
      <c r="F1502" s="10">
        <f>YEAR(ufc_fights_2[[#This Row],[date]])-ufc_fights_2[[#This Row],[b_year]]</f>
        <v>29</v>
      </c>
      <c r="G1502">
        <v>1</v>
      </c>
      <c r="H1502">
        <v>0</v>
      </c>
      <c r="I1502">
        <v>0.28889999999999999</v>
      </c>
      <c r="J1502">
        <v>0.48609999999999998</v>
      </c>
      <c r="K1502">
        <v>0.5</v>
      </c>
      <c r="L1502">
        <v>0.55679999999999996</v>
      </c>
      <c r="M1502">
        <v>0</v>
      </c>
      <c r="N1502">
        <v>0.71430000000000005</v>
      </c>
      <c r="O1502">
        <v>2</v>
      </c>
      <c r="P1502">
        <v>0</v>
      </c>
      <c r="Q1502">
        <v>0</v>
      </c>
      <c r="R1502">
        <v>0</v>
      </c>
      <c r="S1502" s="2">
        <v>1.3078703703703703E-3</v>
      </c>
      <c r="T1502" s="2">
        <v>4.9074074074074072E-3</v>
      </c>
      <c r="U1502">
        <v>0.29270000000000002</v>
      </c>
      <c r="V1502">
        <v>0.41820000000000002</v>
      </c>
      <c r="W1502">
        <v>0.25</v>
      </c>
      <c r="X1502">
        <v>0</v>
      </c>
      <c r="Y1502">
        <v>1</v>
      </c>
      <c r="Z1502">
        <v>0.2286</v>
      </c>
      <c r="AA1502">
        <v>0.28210000000000002</v>
      </c>
      <c r="AB1502">
        <v>0.33329999999999999</v>
      </c>
      <c r="AC1502">
        <v>0.8</v>
      </c>
      <c r="AD1502">
        <v>0.57140000000000002</v>
      </c>
      <c r="AE1502">
        <v>0.69569999999999999</v>
      </c>
      <c r="AF1502" t="s">
        <v>3922</v>
      </c>
      <c r="AG1502" s="2">
        <v>3.472222222222222E-3</v>
      </c>
      <c r="AH1502" t="s">
        <v>3911</v>
      </c>
      <c r="AI1502">
        <v>3</v>
      </c>
      <c r="AJ1502" t="s">
        <v>3914</v>
      </c>
      <c r="AK1502" s="3">
        <v>39606</v>
      </c>
      <c r="AL1502" s="10">
        <f>YEAR(ufc_fights_2[[#This Row],[date]])</f>
        <v>2008</v>
      </c>
      <c r="AM1502" t="s">
        <v>3977</v>
      </c>
      <c r="AN1502">
        <v>70</v>
      </c>
      <c r="AO1502" t="s">
        <v>3913</v>
      </c>
      <c r="AP1502">
        <f>IF(ufc_fights_2[[#This Row],[winner]]="Red",ufc_fights_2[[#This Row],[r_fighter_id]],ufc_fights_2[[#This Row],[b_fighter_id]])</f>
        <v>1790</v>
      </c>
      <c r="AQ1502" t="str">
        <f>_xlfn.XLOOKUP(ufc_fights_2[[#This Row],[winnerID]],ufc_fighters[id],ufc_fighters[fighter_name],"xxx",0,1)</f>
        <v>Thales Leites</v>
      </c>
    </row>
    <row r="1503" spans="1:43">
      <c r="A1503">
        <v>390</v>
      </c>
      <c r="B1503">
        <v>2331</v>
      </c>
      <c r="C1503">
        <f>_xlfn.XLOOKUP(ufc_fights_2[[#This Row],[r_fighter_id]],ufc_fighters[id],ufc_fighters[year],"xxx",0,1)</f>
        <v>1980</v>
      </c>
      <c r="D1503">
        <f>_xlfn.XLOOKUP(ufc_fights_2[[#This Row],[b_fighter_id]],ufc_fighters[id],ufc_fighters[year],"Prázdné",0,1)</f>
        <v>1980</v>
      </c>
      <c r="E1503" s="10">
        <f>YEAR(ufc_fights_2[[#This Row],[date]])-ufc_fights_2[[#This Row],[r_year]]</f>
        <v>30</v>
      </c>
      <c r="F1503" s="10">
        <f>YEAR(ufc_fights_2[[#This Row],[date]])-ufc_fights_2[[#This Row],[b_year]]</f>
        <v>30</v>
      </c>
      <c r="G1503">
        <v>0</v>
      </c>
      <c r="H1503">
        <v>1</v>
      </c>
      <c r="I1503">
        <v>0.2</v>
      </c>
      <c r="J1503">
        <v>0.56820000000000004</v>
      </c>
      <c r="K1503">
        <v>0.2</v>
      </c>
      <c r="L1503">
        <v>0.56820000000000004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</v>
      </c>
      <c r="T1503" s="2">
        <v>5.7870370370370373E-5</v>
      </c>
      <c r="U1503">
        <v>0.1842</v>
      </c>
      <c r="V1503">
        <v>0.4516</v>
      </c>
      <c r="W1503">
        <v>0.5</v>
      </c>
      <c r="X1503">
        <v>0.2</v>
      </c>
      <c r="Y1503">
        <v>0.81820000000000004</v>
      </c>
      <c r="Z1503">
        <v>0.2</v>
      </c>
      <c r="AA1503">
        <v>0.58109999999999995</v>
      </c>
      <c r="AB1503">
        <v>0</v>
      </c>
      <c r="AC1503">
        <v>0.66669999999999996</v>
      </c>
      <c r="AD1503">
        <v>0</v>
      </c>
      <c r="AE1503">
        <v>0.375</v>
      </c>
      <c r="AF1503" t="s">
        <v>3910</v>
      </c>
      <c r="AG1503" s="2">
        <v>2.2222222222222222E-3</v>
      </c>
      <c r="AH1503" t="s">
        <v>3911</v>
      </c>
      <c r="AI1503">
        <v>3</v>
      </c>
      <c r="AJ1503" t="s">
        <v>3985</v>
      </c>
      <c r="AK1503" s="3">
        <v>40348</v>
      </c>
      <c r="AL1503" s="10">
        <f>YEAR(ufc_fights_2[[#This Row],[date]])</f>
        <v>2010</v>
      </c>
      <c r="AM1503" t="s">
        <v>3977</v>
      </c>
      <c r="AN1503">
        <v>1</v>
      </c>
      <c r="AO1503" t="s">
        <v>3918</v>
      </c>
      <c r="AP1503">
        <f>IF(ufc_fights_2[[#This Row],[winner]]="Red",ufc_fights_2[[#This Row],[r_fighter_id]],ufc_fights_2[[#This Row],[b_fighter_id]])</f>
        <v>2331</v>
      </c>
      <c r="AQ1503" t="str">
        <f>_xlfn.XLOOKUP(ufc_fights_2[[#This Row],[winnerID]],ufc_fighters[id],ufc_fighters[fighter_name],"xxx",0,1)</f>
        <v>Kyle Noke</v>
      </c>
    </row>
    <row r="1504" spans="1:43">
      <c r="A1504">
        <v>1418</v>
      </c>
      <c r="B1504">
        <v>3125</v>
      </c>
      <c r="C1504">
        <f>_xlfn.XLOOKUP(ufc_fights_2[[#This Row],[r_fighter_id]],ufc_fighters[id],ufc_fighters[year],"xxx",0,1)</f>
        <v>1973</v>
      </c>
      <c r="D1504">
        <f>_xlfn.XLOOKUP(ufc_fights_2[[#This Row],[b_fighter_id]],ufc_fighters[id],ufc_fighters[year],"Prázdné",0,1)</f>
        <v>0</v>
      </c>
      <c r="E1504" s="10">
        <f>YEAR(ufc_fights_2[[#This Row],[date]])-ufc_fights_2[[#This Row],[r_year]]</f>
        <v>27</v>
      </c>
      <c r="F1504" s="10">
        <f>YEAR(ufc_fights_2[[#This Row],[date]])-ufc_fights_2[[#This Row],[b_year]]</f>
        <v>2000</v>
      </c>
      <c r="G1504">
        <v>0</v>
      </c>
      <c r="H1504">
        <v>0</v>
      </c>
      <c r="I1504">
        <v>0.47370000000000001</v>
      </c>
      <c r="J1504">
        <v>0.57140000000000002</v>
      </c>
      <c r="K1504">
        <v>0.87180000000000002</v>
      </c>
      <c r="L1504">
        <v>0.90480000000000005</v>
      </c>
      <c r="M1504">
        <v>0.5</v>
      </c>
      <c r="N1504">
        <v>0</v>
      </c>
      <c r="O1504">
        <v>3</v>
      </c>
      <c r="P1504">
        <v>1</v>
      </c>
      <c r="Q1504">
        <v>0</v>
      </c>
      <c r="R1504">
        <v>0</v>
      </c>
      <c r="S1504" s="2">
        <v>6.5277777777777782E-3</v>
      </c>
      <c r="T1504" s="2">
        <v>0</v>
      </c>
      <c r="U1504">
        <v>0.4118</v>
      </c>
      <c r="V1504">
        <v>0.6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0.5</v>
      </c>
      <c r="AD1504">
        <v>0.47060000000000002</v>
      </c>
      <c r="AE1504">
        <v>1</v>
      </c>
      <c r="AF1504" t="s">
        <v>3915</v>
      </c>
      <c r="AG1504" s="2">
        <v>3.472222222222222E-3</v>
      </c>
      <c r="AH1504" t="s">
        <v>4081</v>
      </c>
      <c r="AI1504">
        <v>2</v>
      </c>
      <c r="AJ1504" t="s">
        <v>3939</v>
      </c>
      <c r="AK1504" s="3">
        <v>36847</v>
      </c>
      <c r="AL1504" s="10">
        <f>YEAR(ufc_fights_2[[#This Row],[date]])</f>
        <v>2000</v>
      </c>
      <c r="AM1504" t="s">
        <v>3977</v>
      </c>
      <c r="AN1504">
        <v>36</v>
      </c>
      <c r="AO1504" t="s">
        <v>3913</v>
      </c>
      <c r="AP1504">
        <f>IF(ufc_fights_2[[#This Row],[winner]]="Red",ufc_fights_2[[#This Row],[r_fighter_id]],ufc_fights_2[[#This Row],[b_fighter_id]])</f>
        <v>1418</v>
      </c>
      <c r="AQ1504" t="str">
        <f>_xlfn.XLOOKUP(ufc_fights_2[[#This Row],[winnerID]],ufc_fighters[id],ufc_fighters[fighter_name],"xxx",0,1)</f>
        <v>Mark Hughes</v>
      </c>
    </row>
    <row r="1505" spans="1:43">
      <c r="A1505">
        <v>482</v>
      </c>
      <c r="B1505">
        <v>1790</v>
      </c>
      <c r="C1505">
        <f>_xlfn.XLOOKUP(ufc_fights_2[[#This Row],[r_fighter_id]],ufc_fighters[id],ufc_fighters[year],"xxx",0,1)</f>
        <v>1981</v>
      </c>
      <c r="D1505">
        <f>_xlfn.XLOOKUP(ufc_fights_2[[#This Row],[b_fighter_id]],ufc_fighters[id],ufc_fighters[year],"Prázdné",0,1)</f>
        <v>1981</v>
      </c>
      <c r="E1505" s="10">
        <f>YEAR(ufc_fights_2[[#This Row],[date]])-ufc_fights_2[[#This Row],[r_year]]</f>
        <v>33</v>
      </c>
      <c r="F1505" s="10">
        <f>YEAR(ufc_fights_2[[#This Row],[date]])-ufc_fights_2[[#This Row],[b_year]]</f>
        <v>33</v>
      </c>
      <c r="G1505">
        <v>0</v>
      </c>
      <c r="H1505">
        <v>1</v>
      </c>
      <c r="I1505">
        <v>0.35289999999999999</v>
      </c>
      <c r="J1505">
        <v>0.41860000000000003</v>
      </c>
      <c r="K1505">
        <v>0.35289999999999999</v>
      </c>
      <c r="L1505">
        <v>0.43180000000000002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3.1250000000000001E-4</v>
      </c>
      <c r="T1505" s="2">
        <v>5.9027777777777778E-4</v>
      </c>
      <c r="U1505">
        <v>0.23080000000000001</v>
      </c>
      <c r="V1505">
        <v>0.33329999999999999</v>
      </c>
      <c r="W1505">
        <v>0.5</v>
      </c>
      <c r="X1505">
        <v>0.875</v>
      </c>
      <c r="Y1505">
        <v>1</v>
      </c>
      <c r="Z1505">
        <v>0.32650000000000001</v>
      </c>
      <c r="AA1505">
        <v>0.3871</v>
      </c>
      <c r="AB1505">
        <v>1</v>
      </c>
      <c r="AC1505">
        <v>0.55559999999999998</v>
      </c>
      <c r="AD1505">
        <v>0</v>
      </c>
      <c r="AE1505">
        <v>0.33329999999999999</v>
      </c>
      <c r="AF1505" t="s">
        <v>3910</v>
      </c>
      <c r="AG1505" s="2">
        <v>2.3148148148148149E-4</v>
      </c>
      <c r="AH1505" t="s">
        <v>3911</v>
      </c>
      <c r="AI1505">
        <v>3</v>
      </c>
      <c r="AJ1505" t="s">
        <v>3925</v>
      </c>
      <c r="AK1505" s="3">
        <v>41874</v>
      </c>
      <c r="AL1505" s="10">
        <f>YEAR(ufc_fights_2[[#This Row],[date]])</f>
        <v>2014</v>
      </c>
      <c r="AM1505" t="s">
        <v>3977</v>
      </c>
      <c r="AN1505">
        <v>40</v>
      </c>
      <c r="AO1505" t="s">
        <v>3918</v>
      </c>
      <c r="AP1505">
        <f>IF(ufc_fights_2[[#This Row],[winner]]="Red",ufc_fights_2[[#This Row],[r_fighter_id]],ufc_fights_2[[#This Row],[b_fighter_id]])</f>
        <v>1790</v>
      </c>
      <c r="AQ1505" t="str">
        <f>_xlfn.XLOOKUP(ufc_fights_2[[#This Row],[winnerID]],ufc_fighters[id],ufc_fighters[fighter_name],"xxx",0,1)</f>
        <v>Thales Leites</v>
      </c>
    </row>
    <row r="1506" spans="1:43">
      <c r="A1506">
        <v>2506</v>
      </c>
      <c r="B1506">
        <v>28</v>
      </c>
      <c r="C1506">
        <f>_xlfn.XLOOKUP(ufc_fights_2[[#This Row],[r_fighter_id]],ufc_fighters[id],ufc_fighters[year],"xxx",0,1)</f>
        <v>1987</v>
      </c>
      <c r="D1506">
        <f>_xlfn.XLOOKUP(ufc_fights_2[[#This Row],[b_fighter_id]],ufc_fighters[id],ufc_fighters[year],"Prázdné",0,1)</f>
        <v>1987</v>
      </c>
      <c r="E1506" s="10">
        <f>YEAR(ufc_fights_2[[#This Row],[date]])-ufc_fights_2[[#This Row],[r_year]]</f>
        <v>26</v>
      </c>
      <c r="F1506" s="10">
        <f>YEAR(ufc_fights_2[[#This Row],[date]])-ufc_fights_2[[#This Row],[b_year]]</f>
        <v>26</v>
      </c>
      <c r="G1506">
        <v>1</v>
      </c>
      <c r="H1506">
        <v>1</v>
      </c>
      <c r="I1506">
        <v>0.64290000000000003</v>
      </c>
      <c r="J1506">
        <v>0.7</v>
      </c>
      <c r="K1506">
        <v>0.61109999999999998</v>
      </c>
      <c r="L1506">
        <v>0.73329999999999995</v>
      </c>
      <c r="M1506">
        <v>1</v>
      </c>
      <c r="N1506">
        <v>0.2</v>
      </c>
      <c r="O1506">
        <v>0</v>
      </c>
      <c r="P1506">
        <v>1</v>
      </c>
      <c r="Q1506">
        <v>0</v>
      </c>
      <c r="R1506">
        <v>0</v>
      </c>
      <c r="S1506" s="2">
        <v>5.3240740740740744E-4</v>
      </c>
      <c r="T1506" s="2">
        <v>1.4699074074074074E-3</v>
      </c>
      <c r="U1506">
        <v>0.61539999999999995</v>
      </c>
      <c r="V1506">
        <v>0.57140000000000002</v>
      </c>
      <c r="W1506">
        <v>1</v>
      </c>
      <c r="X1506">
        <v>0</v>
      </c>
      <c r="Y1506">
        <v>1</v>
      </c>
      <c r="Z1506">
        <v>0.33329999999999999</v>
      </c>
      <c r="AA1506">
        <v>0.85709999999999997</v>
      </c>
      <c r="AB1506">
        <v>0.77780000000000005</v>
      </c>
      <c r="AC1506">
        <v>0.66669999999999996</v>
      </c>
      <c r="AD1506">
        <v>0.8</v>
      </c>
      <c r="AE1506">
        <v>0.5</v>
      </c>
      <c r="AF1506" t="s">
        <v>3910</v>
      </c>
      <c r="AG1506" s="2">
        <v>2.4421296296296296E-3</v>
      </c>
      <c r="AH1506" t="s">
        <v>3911</v>
      </c>
      <c r="AI1506">
        <v>3</v>
      </c>
      <c r="AJ1506" t="s">
        <v>3919</v>
      </c>
      <c r="AK1506" s="3">
        <v>41587</v>
      </c>
      <c r="AL1506" s="10">
        <f>YEAR(ufc_fights_2[[#This Row],[date]])</f>
        <v>2013</v>
      </c>
      <c r="AM1506" t="s">
        <v>3977</v>
      </c>
      <c r="AN1506">
        <v>47</v>
      </c>
      <c r="AO1506" t="s">
        <v>3918</v>
      </c>
      <c r="AP1506">
        <f>IF(ufc_fights_2[[#This Row],[winner]]="Red",ufc_fights_2[[#This Row],[r_fighter_id]],ufc_fights_2[[#This Row],[b_fighter_id]])</f>
        <v>28</v>
      </c>
      <c r="AQ1506" t="str">
        <f>_xlfn.XLOOKUP(ufc_fights_2[[#This Row],[winnerID]],ufc_fighters[id],ufc_fighters[fighter_name],"xxx",0,1)</f>
        <v>Omari Akhmedov</v>
      </c>
    </row>
    <row r="1507" spans="1:43">
      <c r="A1507">
        <v>1006</v>
      </c>
      <c r="B1507">
        <v>2690</v>
      </c>
      <c r="C1507">
        <f>_xlfn.XLOOKUP(ufc_fights_2[[#This Row],[r_fighter_id]],ufc_fighters[id],ufc_fighters[year],"xxx",0,1)</f>
        <v>1974</v>
      </c>
      <c r="D1507">
        <f>_xlfn.XLOOKUP(ufc_fights_2[[#This Row],[b_fighter_id]],ufc_fighters[id],ufc_fighters[year],"Prázdné",0,1)</f>
        <v>1972</v>
      </c>
      <c r="E1507" s="10">
        <f>YEAR(ufc_fights_2[[#This Row],[date]])-ufc_fights_2[[#This Row],[r_year]]</f>
        <v>30</v>
      </c>
      <c r="F1507" s="10">
        <f>YEAR(ufc_fights_2[[#This Row],[date]])-ufc_fights_2[[#This Row],[b_year]]</f>
        <v>32</v>
      </c>
      <c r="G1507">
        <v>1</v>
      </c>
      <c r="H1507">
        <v>0</v>
      </c>
      <c r="I1507">
        <v>0.56159999999999999</v>
      </c>
      <c r="J1507">
        <v>0.53659999999999997</v>
      </c>
      <c r="K1507">
        <v>0.72409999999999997</v>
      </c>
      <c r="L1507">
        <v>0.74070000000000003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 s="2">
        <v>6.6550925925925927E-3</v>
      </c>
      <c r="T1507" s="2">
        <v>5.7870370370370367E-4</v>
      </c>
      <c r="U1507">
        <v>0.52939999999999998</v>
      </c>
      <c r="V1507">
        <v>0.375</v>
      </c>
      <c r="W1507">
        <v>0.57889999999999997</v>
      </c>
      <c r="X1507">
        <v>1</v>
      </c>
      <c r="Y1507">
        <v>0</v>
      </c>
      <c r="Z1507">
        <v>0.42859999999999998</v>
      </c>
      <c r="AA1507">
        <v>0.35709999999999997</v>
      </c>
      <c r="AB1507">
        <v>0.57779999999999998</v>
      </c>
      <c r="AC1507">
        <v>0.62960000000000005</v>
      </c>
      <c r="AD1507">
        <v>0.64290000000000003</v>
      </c>
      <c r="AE1507">
        <v>0</v>
      </c>
      <c r="AF1507" t="s">
        <v>3933</v>
      </c>
      <c r="AG1507" s="2">
        <v>3.1018518518518517E-3</v>
      </c>
      <c r="AH1507" t="s">
        <v>3911</v>
      </c>
      <c r="AI1507">
        <v>3</v>
      </c>
      <c r="AJ1507" t="s">
        <v>3939</v>
      </c>
      <c r="AK1507" s="3">
        <v>38282</v>
      </c>
      <c r="AL1507" s="10">
        <f>YEAR(ufc_fights_2[[#This Row],[date]])</f>
        <v>2004</v>
      </c>
      <c r="AM1507" t="s">
        <v>3977</v>
      </c>
      <c r="AN1507">
        <v>36</v>
      </c>
      <c r="AO1507" t="s">
        <v>3913</v>
      </c>
      <c r="AP1507">
        <f>IF(ufc_fights_2[[#This Row],[winner]]="Red",ufc_fights_2[[#This Row],[r_fighter_id]],ufc_fights_2[[#This Row],[b_fighter_id]])</f>
        <v>1006</v>
      </c>
      <c r="AQ1507" t="str">
        <f>_xlfn.XLOOKUP(ufc_fights_2[[#This Row],[winnerID]],ufc_fighters[id],ufc_fighters[fighter_name],"xxx",0,1)</f>
        <v>Rich Franklin</v>
      </c>
    </row>
    <row r="1508" spans="1:43">
      <c r="A1508">
        <v>3033</v>
      </c>
      <c r="B1508">
        <v>682</v>
      </c>
      <c r="C1508">
        <f>_xlfn.XLOOKUP(ufc_fights_2[[#This Row],[r_fighter_id]],ufc_fighters[id],ufc_fighters[year],"xxx",0,1)</f>
        <v>1981</v>
      </c>
      <c r="D1508">
        <f>_xlfn.XLOOKUP(ufc_fights_2[[#This Row],[b_fighter_id]],ufc_fighters[id],ufc_fighters[year],"Prázdné",0,1)</f>
        <v>1984</v>
      </c>
      <c r="E1508" s="10">
        <f>YEAR(ufc_fights_2[[#This Row],[date]])-ufc_fights_2[[#This Row],[r_year]]</f>
        <v>37</v>
      </c>
      <c r="F1508" s="10">
        <f>YEAR(ufc_fights_2[[#This Row],[date]])-ufc_fights_2[[#This Row],[b_year]]</f>
        <v>34</v>
      </c>
      <c r="G1508">
        <v>0</v>
      </c>
      <c r="H1508">
        <v>1</v>
      </c>
      <c r="I1508">
        <v>0.52429999999999999</v>
      </c>
      <c r="J1508">
        <v>0.40289999999999998</v>
      </c>
      <c r="K1508">
        <v>0.57030000000000003</v>
      </c>
      <c r="L1508">
        <v>0.42859999999999998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 s="2">
        <v>1.4583333333333334E-3</v>
      </c>
      <c r="T1508" s="2">
        <v>1.4467592592592592E-3</v>
      </c>
      <c r="U1508">
        <v>0.49409999999999998</v>
      </c>
      <c r="V1508">
        <v>0.27779999999999999</v>
      </c>
      <c r="W1508">
        <v>0.78569999999999995</v>
      </c>
      <c r="X1508">
        <v>0.25</v>
      </c>
      <c r="Y1508">
        <v>0.85</v>
      </c>
      <c r="Z1508">
        <v>0.50619999999999998</v>
      </c>
      <c r="AA1508">
        <v>0.375</v>
      </c>
      <c r="AB1508">
        <v>0.55559999999999998</v>
      </c>
      <c r="AC1508">
        <v>0.57140000000000002</v>
      </c>
      <c r="AD1508">
        <v>0.61539999999999995</v>
      </c>
      <c r="AE1508">
        <v>1</v>
      </c>
      <c r="AF1508" t="s">
        <v>3915</v>
      </c>
      <c r="AG1508" s="2">
        <v>3.472222222222222E-3</v>
      </c>
      <c r="AH1508" t="s">
        <v>3911</v>
      </c>
      <c r="AI1508">
        <v>3</v>
      </c>
      <c r="AJ1508" t="s">
        <v>3938</v>
      </c>
      <c r="AK1508" s="3">
        <v>43449</v>
      </c>
      <c r="AL1508" s="10">
        <f>YEAR(ufc_fights_2[[#This Row],[date]])</f>
        <v>2018</v>
      </c>
      <c r="AM1508" t="s">
        <v>3977</v>
      </c>
      <c r="AN1508">
        <v>107</v>
      </c>
      <c r="AO1508" t="s">
        <v>3918</v>
      </c>
      <c r="AP1508">
        <f>IF(ufc_fights_2[[#This Row],[winner]]="Red",ufc_fights_2[[#This Row],[r_fighter_id]],ufc_fights_2[[#This Row],[b_fighter_id]])</f>
        <v>682</v>
      </c>
      <c r="AQ1508" t="str">
        <f>_xlfn.XLOOKUP(ufc_fights_2[[#This Row],[winnerID]],ufc_fighters[id],ufc_fighters[fighter_name],"xxx",0,1)</f>
        <v>Zak Cummings</v>
      </c>
    </row>
    <row r="1509" spans="1:43">
      <c r="A1509">
        <v>447</v>
      </c>
      <c r="B1509">
        <v>2331</v>
      </c>
      <c r="C1509">
        <f>_xlfn.XLOOKUP(ufc_fights_2[[#This Row],[r_fighter_id]],ufc_fighters[id],ufc_fighters[year],"xxx",0,1)</f>
        <v>1986</v>
      </c>
      <c r="D1509">
        <f>_xlfn.XLOOKUP(ufc_fights_2[[#This Row],[b_fighter_id]],ufc_fighters[id],ufc_fighters[year],"Prázdné",0,1)</f>
        <v>1980</v>
      </c>
      <c r="E1509" s="10">
        <f>YEAR(ufc_fights_2[[#This Row],[date]])-ufc_fights_2[[#This Row],[r_year]]</f>
        <v>25</v>
      </c>
      <c r="F1509" s="10">
        <f>YEAR(ufc_fights_2[[#This Row],[date]])-ufc_fights_2[[#This Row],[b_year]]</f>
        <v>31</v>
      </c>
      <c r="G1509">
        <v>0</v>
      </c>
      <c r="H1509">
        <v>0</v>
      </c>
      <c r="I1509">
        <v>0.57140000000000002</v>
      </c>
      <c r="J1509">
        <v>0.4</v>
      </c>
      <c r="K1509">
        <v>0.57140000000000002</v>
      </c>
      <c r="L1509">
        <v>0.4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 s="2">
        <v>4.7453703703703704E-4</v>
      </c>
      <c r="T1509" s="2">
        <v>0</v>
      </c>
      <c r="U1509">
        <v>0</v>
      </c>
      <c r="V1509">
        <v>0.25</v>
      </c>
      <c r="W1509">
        <v>1</v>
      </c>
      <c r="X1509">
        <v>1</v>
      </c>
      <c r="Y1509">
        <v>1</v>
      </c>
      <c r="Z1509">
        <v>0.57140000000000002</v>
      </c>
      <c r="AA1509">
        <v>0.33329999999999999</v>
      </c>
      <c r="AB1509">
        <v>0</v>
      </c>
      <c r="AC1509">
        <v>0</v>
      </c>
      <c r="AD1509">
        <v>0</v>
      </c>
      <c r="AE1509">
        <v>1</v>
      </c>
      <c r="AF1509" t="s">
        <v>3933</v>
      </c>
      <c r="AG1509" s="2">
        <v>1.0995370370370371E-3</v>
      </c>
      <c r="AH1509" t="s">
        <v>3911</v>
      </c>
      <c r="AI1509">
        <v>3</v>
      </c>
      <c r="AJ1509" t="s">
        <v>3946</v>
      </c>
      <c r="AK1509" s="3">
        <v>40600</v>
      </c>
      <c r="AL1509" s="10">
        <f>YEAR(ufc_fights_2[[#This Row],[date]])</f>
        <v>2011</v>
      </c>
      <c r="AM1509" t="s">
        <v>3977</v>
      </c>
      <c r="AN1509">
        <v>68</v>
      </c>
      <c r="AO1509" t="s">
        <v>3918</v>
      </c>
      <c r="AP1509">
        <f>IF(ufc_fights_2[[#This Row],[winner]]="Red",ufc_fights_2[[#This Row],[r_fighter_id]],ufc_fights_2[[#This Row],[b_fighter_id]])</f>
        <v>2331</v>
      </c>
      <c r="AQ1509" t="str">
        <f>_xlfn.XLOOKUP(ufc_fights_2[[#This Row],[winnerID]],ufc_fighters[id],ufc_fighters[fighter_name],"xxx",0,1)</f>
        <v>Kyle Noke</v>
      </c>
    </row>
    <row r="1510" spans="1:43">
      <c r="A1510">
        <v>3452</v>
      </c>
      <c r="B1510">
        <v>3078</v>
      </c>
      <c r="C1510">
        <f>_xlfn.XLOOKUP(ufc_fights_2[[#This Row],[r_fighter_id]],ufc_fighters[id],ufc_fighters[year],"xxx",0,1)</f>
        <v>1984</v>
      </c>
      <c r="D1510">
        <f>_xlfn.XLOOKUP(ufc_fights_2[[#This Row],[b_fighter_id]],ufc_fighters[id],ufc_fighters[year],"Prázdné",0,1)</f>
        <v>1979</v>
      </c>
      <c r="E1510" s="10">
        <f>YEAR(ufc_fights_2[[#This Row],[date]])-ufc_fights_2[[#This Row],[r_year]]</f>
        <v>34</v>
      </c>
      <c r="F1510" s="10">
        <f>YEAR(ufc_fights_2[[#This Row],[date]])-ufc_fights_2[[#This Row],[b_year]]</f>
        <v>39</v>
      </c>
      <c r="G1510">
        <v>0</v>
      </c>
      <c r="H1510">
        <v>1</v>
      </c>
      <c r="I1510">
        <v>0.3523</v>
      </c>
      <c r="J1510">
        <v>0.56059999999999999</v>
      </c>
      <c r="K1510">
        <v>0.37809999999999999</v>
      </c>
      <c r="L1510">
        <v>0.63290000000000002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4.9768518518518521E-4</v>
      </c>
      <c r="T1510" s="2">
        <v>8.1018518518518516E-5</v>
      </c>
      <c r="U1510">
        <v>0.30409999999999998</v>
      </c>
      <c r="V1510">
        <v>0.47189999999999999</v>
      </c>
      <c r="W1510">
        <v>0.7</v>
      </c>
      <c r="X1510">
        <v>1</v>
      </c>
      <c r="Y1510">
        <v>0.66669999999999996</v>
      </c>
      <c r="Z1510">
        <v>0.3352</v>
      </c>
      <c r="AA1510">
        <v>0.52290000000000003</v>
      </c>
      <c r="AB1510">
        <v>0.63639999999999997</v>
      </c>
      <c r="AC1510">
        <v>0.71430000000000005</v>
      </c>
      <c r="AD1510">
        <v>0</v>
      </c>
      <c r="AE1510">
        <v>1</v>
      </c>
      <c r="AF1510" t="s">
        <v>3910</v>
      </c>
      <c r="AG1510" s="2">
        <v>1.9212962962962964E-3</v>
      </c>
      <c r="AH1510" t="s">
        <v>3911</v>
      </c>
      <c r="AI1510">
        <v>3</v>
      </c>
      <c r="AJ1510" t="s">
        <v>3928</v>
      </c>
      <c r="AK1510" s="3">
        <v>43407</v>
      </c>
      <c r="AL1510" s="10">
        <f>YEAR(ufc_fights_2[[#This Row],[date]])</f>
        <v>2018</v>
      </c>
      <c r="AM1510" t="s">
        <v>3977</v>
      </c>
      <c r="AN1510">
        <v>18</v>
      </c>
      <c r="AO1510" t="s">
        <v>3918</v>
      </c>
      <c r="AP1510">
        <f>IF(ufc_fights_2[[#This Row],[winner]]="Red",ufc_fights_2[[#This Row],[r_fighter_id]],ufc_fights_2[[#This Row],[b_fighter_id]])</f>
        <v>3078</v>
      </c>
      <c r="AQ1510" t="str">
        <f>_xlfn.XLOOKUP(ufc_fights_2[[#This Row],[winnerID]],ufc_fighters[id],ufc_fighters[fighter_name],"xxx",0,1)</f>
        <v>Jacare Souza</v>
      </c>
    </row>
    <row r="1511" spans="1:43">
      <c r="A1511">
        <v>28</v>
      </c>
      <c r="B1511">
        <v>682</v>
      </c>
      <c r="C1511">
        <f>_xlfn.XLOOKUP(ufc_fights_2[[#This Row],[r_fighter_id]],ufc_fighters[id],ufc_fighters[year],"xxx",0,1)</f>
        <v>1987</v>
      </c>
      <c r="D1511">
        <f>_xlfn.XLOOKUP(ufc_fights_2[[#This Row],[b_fighter_id]],ufc_fighters[id],ufc_fighters[year],"Prázdné",0,1)</f>
        <v>1984</v>
      </c>
      <c r="E1511" s="10">
        <f>YEAR(ufc_fights_2[[#This Row],[date]])-ufc_fights_2[[#This Row],[r_year]]</f>
        <v>32</v>
      </c>
      <c r="F1511" s="10">
        <f>YEAR(ufc_fights_2[[#This Row],[date]])-ufc_fights_2[[#This Row],[b_year]]</f>
        <v>35</v>
      </c>
      <c r="G1511">
        <v>0</v>
      </c>
      <c r="H1511">
        <v>0</v>
      </c>
      <c r="I1511">
        <v>0.3377</v>
      </c>
      <c r="J1511">
        <v>0.24640000000000001</v>
      </c>
      <c r="K1511">
        <v>0.44340000000000002</v>
      </c>
      <c r="L1511">
        <v>0.31580000000000003</v>
      </c>
      <c r="M1511">
        <v>0.66669999999999996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2.5347222222222221E-3</v>
      </c>
      <c r="T1511" s="2">
        <v>0</v>
      </c>
      <c r="U1511">
        <v>0.23330000000000001</v>
      </c>
      <c r="V1511">
        <v>0.1176</v>
      </c>
      <c r="W1511">
        <v>0.5</v>
      </c>
      <c r="X1511">
        <v>1</v>
      </c>
      <c r="Y1511">
        <v>0.81820000000000004</v>
      </c>
      <c r="Z1511">
        <v>0.31340000000000001</v>
      </c>
      <c r="AA1511">
        <v>0.24640000000000001</v>
      </c>
      <c r="AB1511">
        <v>0</v>
      </c>
      <c r="AC1511">
        <v>0</v>
      </c>
      <c r="AD1511">
        <v>0.625</v>
      </c>
      <c r="AE1511">
        <v>0</v>
      </c>
      <c r="AF1511" t="s">
        <v>3915</v>
      </c>
      <c r="AG1511" s="2">
        <v>3.472222222222222E-3</v>
      </c>
      <c r="AH1511" t="s">
        <v>3911</v>
      </c>
      <c r="AI1511">
        <v>3</v>
      </c>
      <c r="AK1511" s="3">
        <v>43715</v>
      </c>
      <c r="AL1511" s="10">
        <f>YEAR(ufc_fights_2[[#This Row],[date]])</f>
        <v>2019</v>
      </c>
      <c r="AM1511" t="s">
        <v>3977</v>
      </c>
      <c r="AN1511">
        <v>5</v>
      </c>
      <c r="AO1511" t="s">
        <v>3913</v>
      </c>
      <c r="AP1511">
        <f>IF(ufc_fights_2[[#This Row],[winner]]="Red",ufc_fights_2[[#This Row],[r_fighter_id]],ufc_fights_2[[#This Row],[b_fighter_id]])</f>
        <v>28</v>
      </c>
      <c r="AQ1511" t="str">
        <f>_xlfn.XLOOKUP(ufc_fights_2[[#This Row],[winnerID]],ufc_fighters[id],ufc_fighters[fighter_name],"xxx",0,1)</f>
        <v>Omari Akhmedov</v>
      </c>
    </row>
    <row r="1512" spans="1:43">
      <c r="A1512">
        <v>2128</v>
      </c>
      <c r="B1512">
        <v>3004</v>
      </c>
      <c r="C1512">
        <f>_xlfn.XLOOKUP(ufc_fights_2[[#This Row],[r_fighter_id]],ufc_fighters[id],ufc_fighters[year],"xxx",0,1)</f>
        <v>1979</v>
      </c>
      <c r="D1512">
        <f>_xlfn.XLOOKUP(ufc_fights_2[[#This Row],[b_fighter_id]],ufc_fighters[id],ufc_fighters[year],"Prázdné",0,1)</f>
        <v>1974</v>
      </c>
      <c r="E1512" s="10">
        <f>YEAR(ufc_fights_2[[#This Row],[date]])-ufc_fights_2[[#This Row],[r_year]]</f>
        <v>32</v>
      </c>
      <c r="F1512" s="10">
        <f>YEAR(ufc_fights_2[[#This Row],[date]])-ufc_fights_2[[#This Row],[b_year]]</f>
        <v>37</v>
      </c>
      <c r="G1512">
        <v>0</v>
      </c>
      <c r="H1512">
        <v>0</v>
      </c>
      <c r="I1512">
        <v>0.93330000000000002</v>
      </c>
      <c r="J1512">
        <v>0.78669999999999995</v>
      </c>
      <c r="K1512">
        <v>0.95240000000000002</v>
      </c>
      <c r="L1512">
        <v>0.7722</v>
      </c>
      <c r="M1512">
        <v>0</v>
      </c>
      <c r="N1512">
        <v>0.3846</v>
      </c>
      <c r="O1512">
        <v>0</v>
      </c>
      <c r="P1512">
        <v>0</v>
      </c>
      <c r="Q1512">
        <v>0</v>
      </c>
      <c r="R1512">
        <v>0</v>
      </c>
      <c r="S1512" s="2">
        <v>7.9861111111111116E-4</v>
      </c>
      <c r="T1512" s="2">
        <v>8.8078703703703704E-3</v>
      </c>
      <c r="U1512">
        <v>0.85709999999999997</v>
      </c>
      <c r="V1512">
        <v>0.42859999999999998</v>
      </c>
      <c r="W1512">
        <v>1</v>
      </c>
      <c r="X1512">
        <v>1</v>
      </c>
      <c r="Y1512">
        <v>1</v>
      </c>
      <c r="Z1512">
        <v>0.75</v>
      </c>
      <c r="AA1512">
        <v>0.25</v>
      </c>
      <c r="AB1512">
        <v>1</v>
      </c>
      <c r="AC1512">
        <v>1</v>
      </c>
      <c r="AD1512">
        <v>0</v>
      </c>
      <c r="AE1512">
        <v>0.74070000000000003</v>
      </c>
      <c r="AF1512" t="s">
        <v>3915</v>
      </c>
      <c r="AG1512" s="2">
        <v>3.472222222222222E-3</v>
      </c>
      <c r="AH1512" t="s">
        <v>3911</v>
      </c>
      <c r="AI1512">
        <v>3</v>
      </c>
      <c r="AJ1512" t="s">
        <v>3928</v>
      </c>
      <c r="AK1512" s="3">
        <v>40628</v>
      </c>
      <c r="AL1512" s="10">
        <f>YEAR(ufc_fights_2[[#This Row],[date]])</f>
        <v>2011</v>
      </c>
      <c r="AM1512" t="s">
        <v>3977</v>
      </c>
      <c r="AN1512">
        <v>128</v>
      </c>
      <c r="AO1512" t="s">
        <v>3918</v>
      </c>
      <c r="AP1512">
        <f>IF(ufc_fights_2[[#This Row],[winner]]="Red",ufc_fights_2[[#This Row],[r_fighter_id]],ufc_fights_2[[#This Row],[b_fighter_id]])</f>
        <v>3004</v>
      </c>
      <c r="AQ1512" t="str">
        <f>_xlfn.XLOOKUP(ufc_fights_2[[#This Row],[winnerID]],ufc_fighters[id],ufc_fighters[fighter_name],"xxx",0,1)</f>
        <v>Aaron Simpson</v>
      </c>
    </row>
    <row r="1513" spans="1:43">
      <c r="A1513">
        <v>1790</v>
      </c>
      <c r="B1513">
        <v>2925</v>
      </c>
      <c r="C1513">
        <f>_xlfn.XLOOKUP(ufc_fights_2[[#This Row],[r_fighter_id]],ufc_fighters[id],ufc_fighters[year],"xxx",0,1)</f>
        <v>1981</v>
      </c>
      <c r="D1513">
        <f>_xlfn.XLOOKUP(ufc_fights_2[[#This Row],[b_fighter_id]],ufc_fighters[id],ufc_fighters[year],"Prázdné",0,1)</f>
        <v>1982</v>
      </c>
      <c r="E1513" s="10">
        <f>YEAR(ufc_fights_2[[#This Row],[date]])-ufc_fights_2[[#This Row],[r_year]]</f>
        <v>26</v>
      </c>
      <c r="F1513" s="10">
        <f>YEAR(ufc_fights_2[[#This Row],[date]])-ufc_fights_2[[#This Row],[b_year]]</f>
        <v>25</v>
      </c>
      <c r="G1513">
        <v>0</v>
      </c>
      <c r="H1513">
        <v>0</v>
      </c>
      <c r="I1513">
        <v>0.66669999999999996</v>
      </c>
      <c r="J1513">
        <v>0.21429999999999999</v>
      </c>
      <c r="K1513">
        <v>0.80649999999999999</v>
      </c>
      <c r="L1513">
        <v>0.56000000000000005</v>
      </c>
      <c r="M1513">
        <v>0.375</v>
      </c>
      <c r="N1513">
        <v>0</v>
      </c>
      <c r="O1513">
        <v>4</v>
      </c>
      <c r="P1513">
        <v>2</v>
      </c>
      <c r="Q1513">
        <v>0</v>
      </c>
      <c r="R1513">
        <v>0</v>
      </c>
      <c r="S1513" s="2">
        <v>7.5694444444444446E-3</v>
      </c>
      <c r="T1513" s="2">
        <v>4.1666666666666669E-4</v>
      </c>
      <c r="U1513">
        <v>0.64</v>
      </c>
      <c r="V1513">
        <v>0.1</v>
      </c>
      <c r="W1513">
        <v>0.75</v>
      </c>
      <c r="X1513">
        <v>1</v>
      </c>
      <c r="Y1513">
        <v>0</v>
      </c>
      <c r="Z1513">
        <v>0.5</v>
      </c>
      <c r="AA1513">
        <v>0.18179999999999999</v>
      </c>
      <c r="AB1513">
        <v>0.6</v>
      </c>
      <c r="AC1513">
        <v>0</v>
      </c>
      <c r="AD1513">
        <v>0.74550000000000005</v>
      </c>
      <c r="AE1513">
        <v>0.33329999999999999</v>
      </c>
      <c r="AF1513" t="s">
        <v>3915</v>
      </c>
      <c r="AG1513" s="2">
        <v>3.472222222222222E-3</v>
      </c>
      <c r="AH1513" t="s">
        <v>3911</v>
      </c>
      <c r="AI1513">
        <v>3</v>
      </c>
      <c r="AJ1513" t="s">
        <v>3939</v>
      </c>
      <c r="AK1513" s="3">
        <v>39179</v>
      </c>
      <c r="AL1513" s="10">
        <f>YEAR(ufc_fights_2[[#This Row],[date]])</f>
        <v>2007</v>
      </c>
      <c r="AM1513" t="s">
        <v>3977</v>
      </c>
      <c r="AN1513">
        <v>3</v>
      </c>
      <c r="AO1513" t="s">
        <v>3913</v>
      </c>
      <c r="AP1513">
        <f>IF(ufc_fights_2[[#This Row],[winner]]="Red",ufc_fights_2[[#This Row],[r_fighter_id]],ufc_fights_2[[#This Row],[b_fighter_id]])</f>
        <v>1790</v>
      </c>
      <c r="AQ1513" t="str">
        <f>_xlfn.XLOOKUP(ufc_fights_2[[#This Row],[winnerID]],ufc_fighters[id],ufc_fighters[fighter_name],"xxx",0,1)</f>
        <v>Thales Leites</v>
      </c>
    </row>
    <row r="1514" spans="1:43">
      <c r="A1514">
        <v>2597</v>
      </c>
      <c r="B1514">
        <v>494</v>
      </c>
      <c r="C1514">
        <f>_xlfn.XLOOKUP(ufc_fights_2[[#This Row],[r_fighter_id]],ufc_fighters[id],ufc_fighters[year],"xxx",0,1)</f>
        <v>1972</v>
      </c>
      <c r="D1514">
        <f>_xlfn.XLOOKUP(ufc_fights_2[[#This Row],[b_fighter_id]],ufc_fighters[id],ufc_fighters[year],"Prázdné",0,1)</f>
        <v>1972</v>
      </c>
      <c r="E1514" s="10">
        <f>YEAR(ufc_fights_2[[#This Row],[date]])-ufc_fights_2[[#This Row],[r_year]]</f>
        <v>33</v>
      </c>
      <c r="F1514" s="10">
        <f>YEAR(ufc_fights_2[[#This Row],[date]])-ufc_fights_2[[#This Row],[b_year]]</f>
        <v>33</v>
      </c>
      <c r="G1514">
        <v>2</v>
      </c>
      <c r="H1514">
        <v>0</v>
      </c>
      <c r="I1514">
        <v>0.63329999999999997</v>
      </c>
      <c r="J1514">
        <v>0.31580000000000003</v>
      </c>
      <c r="K1514">
        <v>0.80700000000000005</v>
      </c>
      <c r="L1514">
        <v>0.44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4.1666666666666669E-4</v>
      </c>
      <c r="T1514" s="2">
        <v>4.861111111111111E-4</v>
      </c>
      <c r="U1514">
        <v>0.6522</v>
      </c>
      <c r="V1514">
        <v>0.2</v>
      </c>
      <c r="W1514">
        <v>0.8</v>
      </c>
      <c r="X1514">
        <v>0</v>
      </c>
      <c r="Y1514">
        <v>0.5</v>
      </c>
      <c r="Z1514">
        <v>0.58330000000000004</v>
      </c>
      <c r="AA1514">
        <v>0.25</v>
      </c>
      <c r="AB1514">
        <v>0.54549999999999998</v>
      </c>
      <c r="AC1514">
        <v>0.42859999999999998</v>
      </c>
      <c r="AD1514">
        <v>0.85709999999999997</v>
      </c>
      <c r="AE1514">
        <v>0</v>
      </c>
      <c r="AF1514" t="s">
        <v>3910</v>
      </c>
      <c r="AG1514" s="2">
        <v>1.8171296296296297E-3</v>
      </c>
      <c r="AH1514" t="s">
        <v>3911</v>
      </c>
      <c r="AI1514">
        <v>3</v>
      </c>
      <c r="AJ1514" t="s">
        <v>3939</v>
      </c>
      <c r="AK1514" s="3">
        <v>38507</v>
      </c>
      <c r="AL1514" s="10">
        <f>YEAR(ufc_fights_2[[#This Row],[date]])</f>
        <v>2005</v>
      </c>
      <c r="AM1514" t="s">
        <v>3977</v>
      </c>
      <c r="AN1514">
        <v>36</v>
      </c>
      <c r="AO1514" t="s">
        <v>3913</v>
      </c>
      <c r="AP1514">
        <f>IF(ufc_fights_2[[#This Row],[winner]]="Red",ufc_fights_2[[#This Row],[r_fighter_id]],ufc_fights_2[[#This Row],[b_fighter_id]])</f>
        <v>2597</v>
      </c>
      <c r="AQ1514" t="str">
        <f>_xlfn.XLOOKUP(ufc_fights_2[[#This Row],[winnerID]],ufc_fighters[id],ufc_fighters[fighter_name],"xxx",0,1)</f>
        <v>Nate Quarry</v>
      </c>
    </row>
    <row r="1515" spans="1:43">
      <c r="A1515">
        <v>2597</v>
      </c>
      <c r="B1515">
        <v>650</v>
      </c>
      <c r="C1515">
        <f>_xlfn.XLOOKUP(ufc_fights_2[[#This Row],[r_fighter_id]],ufc_fighters[id],ufc_fighters[year],"xxx",0,1)</f>
        <v>1972</v>
      </c>
      <c r="D1515">
        <f>_xlfn.XLOOKUP(ufc_fights_2[[#This Row],[b_fighter_id]],ufc_fighters[id],ufc_fighters[year],"Prázdné",0,1)</f>
        <v>1977</v>
      </c>
      <c r="E1515" s="10">
        <f>YEAR(ufc_fights_2[[#This Row],[date]])-ufc_fights_2[[#This Row],[r_year]]</f>
        <v>37</v>
      </c>
      <c r="F1515" s="10">
        <f>YEAR(ufc_fights_2[[#This Row],[date]])-ufc_fights_2[[#This Row],[b_year]]</f>
        <v>32</v>
      </c>
      <c r="G1515">
        <v>2</v>
      </c>
      <c r="H1515">
        <v>1</v>
      </c>
      <c r="I1515">
        <v>0.40460000000000002</v>
      </c>
      <c r="J1515">
        <v>0.24690000000000001</v>
      </c>
      <c r="K1515">
        <v>0.55110000000000003</v>
      </c>
      <c r="L1515">
        <v>0.29630000000000001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 s="2">
        <v>5.5671296296296293E-3</v>
      </c>
      <c r="T1515" s="2">
        <v>4.6296296296296298E-4</v>
      </c>
      <c r="U1515">
        <v>0.35239999999999999</v>
      </c>
      <c r="V1515">
        <v>0.2039</v>
      </c>
      <c r="W1515">
        <v>0.4</v>
      </c>
      <c r="X1515">
        <v>0.90910000000000002</v>
      </c>
      <c r="Y1515">
        <v>1</v>
      </c>
      <c r="Z1515">
        <v>0.52859999999999996</v>
      </c>
      <c r="AA1515">
        <v>0.24360000000000001</v>
      </c>
      <c r="AB1515">
        <v>0.25</v>
      </c>
      <c r="AC1515">
        <v>0</v>
      </c>
      <c r="AD1515">
        <v>0.26319999999999999</v>
      </c>
      <c r="AE1515">
        <v>0.66669999999999996</v>
      </c>
      <c r="AF1515" t="s">
        <v>3915</v>
      </c>
      <c r="AG1515" s="2">
        <v>3.472222222222222E-3</v>
      </c>
      <c r="AH1515" t="s">
        <v>3911</v>
      </c>
      <c r="AI1515">
        <v>3</v>
      </c>
      <c r="AJ1515" t="s">
        <v>3914</v>
      </c>
      <c r="AK1515" s="3">
        <v>40072</v>
      </c>
      <c r="AL1515" s="10">
        <f>YEAR(ufc_fights_2[[#This Row],[date]])</f>
        <v>2009</v>
      </c>
      <c r="AM1515" t="s">
        <v>3977</v>
      </c>
      <c r="AN1515">
        <v>35</v>
      </c>
      <c r="AO1515" t="s">
        <v>3913</v>
      </c>
      <c r="AP1515">
        <f>IF(ufc_fights_2[[#This Row],[winner]]="Red",ufc_fights_2[[#This Row],[r_fighter_id]],ufc_fights_2[[#This Row],[b_fighter_id]])</f>
        <v>2597</v>
      </c>
      <c r="AQ1515" t="str">
        <f>_xlfn.XLOOKUP(ufc_fights_2[[#This Row],[winnerID]],ufc_fighters[id],ufc_fighters[fighter_name],"xxx",0,1)</f>
        <v>Nate Quarry</v>
      </c>
    </row>
    <row r="1516" spans="1:43">
      <c r="A1516">
        <v>2597</v>
      </c>
      <c r="B1516">
        <v>3009</v>
      </c>
      <c r="C1516">
        <f>_xlfn.XLOOKUP(ufc_fights_2[[#This Row],[r_fighter_id]],ufc_fighters[id],ufc_fighters[year],"xxx",0,1)</f>
        <v>1972</v>
      </c>
      <c r="D1516">
        <f>_xlfn.XLOOKUP(ufc_fights_2[[#This Row],[b_fighter_id]],ufc_fighters[id],ufc_fighters[year],"Prázdné",0,1)</f>
        <v>1973</v>
      </c>
      <c r="E1516" s="10">
        <f>YEAR(ufc_fights_2[[#This Row],[date]])-ufc_fights_2[[#This Row],[r_year]]</f>
        <v>33</v>
      </c>
      <c r="F1516" s="10">
        <f>YEAR(ufc_fights_2[[#This Row],[date]])-ufc_fights_2[[#This Row],[b_year]]</f>
        <v>32</v>
      </c>
      <c r="G1516">
        <v>0</v>
      </c>
      <c r="H1516">
        <v>0</v>
      </c>
      <c r="I1516">
        <v>0.439</v>
      </c>
      <c r="J1516">
        <v>0.29409999999999997</v>
      </c>
      <c r="K1516">
        <v>0.439</v>
      </c>
      <c r="L1516">
        <v>0.29409999999999997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</v>
      </c>
      <c r="T1516" s="2">
        <v>0</v>
      </c>
      <c r="U1516">
        <v>0.36620000000000003</v>
      </c>
      <c r="V1516">
        <v>0.1154</v>
      </c>
      <c r="W1516">
        <v>0.88890000000000002</v>
      </c>
      <c r="X1516">
        <v>1</v>
      </c>
      <c r="Y1516">
        <v>0.875</v>
      </c>
      <c r="Z1516">
        <v>0.439</v>
      </c>
      <c r="AA1516">
        <v>0.29409999999999997</v>
      </c>
      <c r="AB1516">
        <v>0</v>
      </c>
      <c r="AC1516">
        <v>0</v>
      </c>
      <c r="AD1516">
        <v>0</v>
      </c>
      <c r="AE1516">
        <v>0</v>
      </c>
      <c r="AF1516" t="s">
        <v>3910</v>
      </c>
      <c r="AG1516" s="2">
        <v>2.2800925925925927E-3</v>
      </c>
      <c r="AH1516" t="s">
        <v>3911</v>
      </c>
      <c r="AI1516">
        <v>3</v>
      </c>
      <c r="AJ1516" t="s">
        <v>3925</v>
      </c>
      <c r="AK1516" s="3">
        <v>38451</v>
      </c>
      <c r="AL1516" s="10">
        <f>YEAR(ufc_fights_2[[#This Row],[date]])</f>
        <v>2005</v>
      </c>
      <c r="AM1516" t="s">
        <v>3977</v>
      </c>
      <c r="AN1516">
        <v>1</v>
      </c>
      <c r="AO1516" t="s">
        <v>3913</v>
      </c>
      <c r="AP1516">
        <f>IF(ufc_fights_2[[#This Row],[winner]]="Red",ufc_fights_2[[#This Row],[r_fighter_id]],ufc_fights_2[[#This Row],[b_fighter_id]])</f>
        <v>2597</v>
      </c>
      <c r="AQ1516" t="str">
        <f>_xlfn.XLOOKUP(ufc_fights_2[[#This Row],[winnerID]],ufc_fighters[id],ufc_fighters[fighter_name],"xxx",0,1)</f>
        <v>Nate Quarry</v>
      </c>
    </row>
    <row r="1517" spans="1:43">
      <c r="A1517">
        <v>2597</v>
      </c>
      <c r="B1517">
        <v>2925</v>
      </c>
      <c r="C1517">
        <f>_xlfn.XLOOKUP(ufc_fights_2[[#This Row],[r_fighter_id]],ufc_fighters[id],ufc_fighters[year],"xxx",0,1)</f>
        <v>1972</v>
      </c>
      <c r="D1517">
        <f>_xlfn.XLOOKUP(ufc_fights_2[[#This Row],[b_fighter_id]],ufc_fighters[id],ufc_fighters[year],"Prázdné",0,1)</f>
        <v>1982</v>
      </c>
      <c r="E1517" s="10">
        <f>YEAR(ufc_fights_2[[#This Row],[date]])-ufc_fights_2[[#This Row],[r_year]]</f>
        <v>33</v>
      </c>
      <c r="F1517" s="10">
        <f>YEAR(ufc_fights_2[[#This Row],[date]])-ufc_fights_2[[#This Row],[b_year]]</f>
        <v>23</v>
      </c>
      <c r="G1517">
        <v>1</v>
      </c>
      <c r="H1517">
        <v>0</v>
      </c>
      <c r="I1517">
        <v>0.375</v>
      </c>
      <c r="J1517">
        <v>0.16669999999999999</v>
      </c>
      <c r="K1517">
        <v>0.375</v>
      </c>
      <c r="L1517">
        <v>0.16669999999999999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1.1574074074074073E-5</v>
      </c>
      <c r="T1517" s="2">
        <v>0</v>
      </c>
      <c r="U1517">
        <v>0.28570000000000001</v>
      </c>
      <c r="V1517">
        <v>0.1</v>
      </c>
      <c r="W1517">
        <v>0</v>
      </c>
      <c r="X1517">
        <v>1</v>
      </c>
      <c r="Y1517">
        <v>0</v>
      </c>
      <c r="Z1517">
        <v>0.28570000000000001</v>
      </c>
      <c r="AA1517">
        <v>0.16669999999999999</v>
      </c>
      <c r="AB1517">
        <v>0</v>
      </c>
      <c r="AC1517">
        <v>0</v>
      </c>
      <c r="AD1517">
        <v>1</v>
      </c>
      <c r="AE1517">
        <v>0</v>
      </c>
      <c r="AF1517" t="s">
        <v>3910</v>
      </c>
      <c r="AG1517" s="2">
        <v>4.861111111111111E-4</v>
      </c>
      <c r="AH1517" t="s">
        <v>3911</v>
      </c>
      <c r="AI1517">
        <v>3</v>
      </c>
      <c r="AJ1517" t="s">
        <v>4099</v>
      </c>
      <c r="AK1517" s="3">
        <v>38570</v>
      </c>
      <c r="AL1517" s="10">
        <f>YEAR(ufc_fights_2[[#This Row],[date]])</f>
        <v>2005</v>
      </c>
      <c r="AM1517" t="s">
        <v>3977</v>
      </c>
      <c r="AN1517">
        <v>1</v>
      </c>
      <c r="AO1517" t="s">
        <v>3913</v>
      </c>
      <c r="AP1517">
        <f>IF(ufc_fights_2[[#This Row],[winner]]="Red",ufc_fights_2[[#This Row],[r_fighter_id]],ufc_fights_2[[#This Row],[b_fighter_id]])</f>
        <v>2597</v>
      </c>
      <c r="AQ1517" t="str">
        <f>_xlfn.XLOOKUP(ufc_fights_2[[#This Row],[winnerID]],ufc_fighters[id],ufc_fighters[fighter_name],"xxx",0,1)</f>
        <v>Nate Quarry</v>
      </c>
    </row>
    <row r="1518" spans="1:43">
      <c r="A1518">
        <v>2597</v>
      </c>
      <c r="B1518">
        <v>2925</v>
      </c>
      <c r="C1518">
        <f>_xlfn.XLOOKUP(ufc_fights_2[[#This Row],[r_fighter_id]],ufc_fighters[id],ufc_fighters[year],"xxx",0,1)</f>
        <v>1972</v>
      </c>
      <c r="D1518">
        <f>_xlfn.XLOOKUP(ufc_fights_2[[#This Row],[b_fighter_id]],ufc_fighters[id],ufc_fighters[year],"Prázdné",0,1)</f>
        <v>1982</v>
      </c>
      <c r="E1518" s="10">
        <f>YEAR(ufc_fights_2[[#This Row],[date]])-ufc_fights_2[[#This Row],[r_year]]</f>
        <v>35</v>
      </c>
      <c r="F1518" s="10">
        <f>YEAR(ufc_fights_2[[#This Row],[date]])-ufc_fights_2[[#This Row],[b_year]]</f>
        <v>25</v>
      </c>
      <c r="G1518">
        <v>1</v>
      </c>
      <c r="H1518">
        <v>1</v>
      </c>
      <c r="I1518">
        <v>0.49609999999999999</v>
      </c>
      <c r="J1518">
        <v>0.46489999999999998</v>
      </c>
      <c r="K1518">
        <v>0.53190000000000004</v>
      </c>
      <c r="L1518">
        <v>0.53029999999999999</v>
      </c>
      <c r="M1518">
        <v>0</v>
      </c>
      <c r="N1518">
        <v>0.5</v>
      </c>
      <c r="O1518">
        <v>0</v>
      </c>
      <c r="P1518">
        <v>0</v>
      </c>
      <c r="Q1518">
        <v>0</v>
      </c>
      <c r="R1518">
        <v>0</v>
      </c>
      <c r="S1518" s="2">
        <v>2.6620370370370372E-4</v>
      </c>
      <c r="T1518" s="2">
        <v>1.7476851851851852E-3</v>
      </c>
      <c r="U1518">
        <v>0.33329999999999999</v>
      </c>
      <c r="V1518">
        <v>0.42</v>
      </c>
      <c r="W1518">
        <v>0.66669999999999996</v>
      </c>
      <c r="X1518">
        <v>0.95830000000000004</v>
      </c>
      <c r="Y1518">
        <v>1</v>
      </c>
      <c r="Z1518">
        <v>0.46360000000000001</v>
      </c>
      <c r="AA1518">
        <v>0.40820000000000001</v>
      </c>
      <c r="AB1518">
        <v>0.625</v>
      </c>
      <c r="AC1518">
        <v>0.78569999999999995</v>
      </c>
      <c r="AD1518">
        <v>1</v>
      </c>
      <c r="AE1518">
        <v>1</v>
      </c>
      <c r="AF1518" t="s">
        <v>3910</v>
      </c>
      <c r="AG1518" s="2">
        <v>5.0925925925925921E-4</v>
      </c>
      <c r="AH1518" t="s">
        <v>3911</v>
      </c>
      <c r="AI1518">
        <v>3</v>
      </c>
      <c r="AJ1518" t="s">
        <v>3939</v>
      </c>
      <c r="AK1518" s="3">
        <v>39344</v>
      </c>
      <c r="AL1518" s="10">
        <f>YEAR(ufc_fights_2[[#This Row],[date]])</f>
        <v>2007</v>
      </c>
      <c r="AM1518" t="s">
        <v>3977</v>
      </c>
      <c r="AN1518">
        <v>1</v>
      </c>
      <c r="AO1518" t="s">
        <v>3913</v>
      </c>
      <c r="AP1518">
        <f>IF(ufc_fights_2[[#This Row],[winner]]="Red",ufc_fights_2[[#This Row],[r_fighter_id]],ufc_fights_2[[#This Row],[b_fighter_id]])</f>
        <v>2597</v>
      </c>
      <c r="AQ1518" t="str">
        <f>_xlfn.XLOOKUP(ufc_fights_2[[#This Row],[winnerID]],ufc_fighters[id],ufc_fighters[fighter_name],"xxx",0,1)</f>
        <v>Nate Quarry</v>
      </c>
    </row>
    <row r="1519" spans="1:43">
      <c r="A1519">
        <v>1757</v>
      </c>
      <c r="B1519">
        <v>797</v>
      </c>
      <c r="C1519">
        <f>_xlfn.XLOOKUP(ufc_fights_2[[#This Row],[r_fighter_id]],ufc_fighters[id],ufc_fighters[year],"xxx",0,1)</f>
        <v>1983</v>
      </c>
      <c r="D1519">
        <f>_xlfn.XLOOKUP(ufc_fights_2[[#This Row],[b_fighter_id]],ufc_fighters[id],ufc_fighters[year],"Prázdné",0,1)</f>
        <v>1983</v>
      </c>
      <c r="E1519" s="10">
        <f>YEAR(ufc_fights_2[[#This Row],[date]])-ufc_fights_2[[#This Row],[r_year]]</f>
        <v>26</v>
      </c>
      <c r="F1519" s="10">
        <f>YEAR(ufc_fights_2[[#This Row],[date]])-ufc_fights_2[[#This Row],[b_year]]</f>
        <v>26</v>
      </c>
      <c r="G1519">
        <v>0</v>
      </c>
      <c r="H1519">
        <v>0</v>
      </c>
      <c r="I1519">
        <v>0</v>
      </c>
      <c r="J1519">
        <v>0.2</v>
      </c>
      <c r="K1519">
        <v>0</v>
      </c>
      <c r="L1519">
        <v>0.5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 s="2">
        <v>0</v>
      </c>
      <c r="T1519" s="2">
        <v>2.4305555555555555E-4</v>
      </c>
      <c r="U1519">
        <v>0</v>
      </c>
      <c r="V1519">
        <v>0.2</v>
      </c>
      <c r="W1519">
        <v>0</v>
      </c>
      <c r="X1519">
        <v>0</v>
      </c>
      <c r="Y1519">
        <v>0</v>
      </c>
      <c r="Z1519">
        <v>0</v>
      </c>
      <c r="AA1519">
        <v>0.2</v>
      </c>
      <c r="AB1519">
        <v>0</v>
      </c>
      <c r="AC1519">
        <v>0</v>
      </c>
      <c r="AD1519">
        <v>0</v>
      </c>
      <c r="AE1519">
        <v>0</v>
      </c>
      <c r="AF1519" t="s">
        <v>3933</v>
      </c>
      <c r="AG1519" s="2">
        <v>6.3657407407407413E-4</v>
      </c>
      <c r="AH1519" t="s">
        <v>3911</v>
      </c>
      <c r="AI1519">
        <v>3</v>
      </c>
      <c r="AJ1519" t="s">
        <v>3949</v>
      </c>
      <c r="AK1519" s="3">
        <v>40005</v>
      </c>
      <c r="AL1519" s="10">
        <f>YEAR(ufc_fights_2[[#This Row],[date]])</f>
        <v>2009</v>
      </c>
      <c r="AM1519" t="s">
        <v>3977</v>
      </c>
      <c r="AN1519">
        <v>1</v>
      </c>
      <c r="AO1519" t="s">
        <v>3913</v>
      </c>
      <c r="AP1519">
        <f>IF(ufc_fights_2[[#This Row],[winner]]="Red",ufc_fights_2[[#This Row],[r_fighter_id]],ufc_fights_2[[#This Row],[b_fighter_id]])</f>
        <v>1757</v>
      </c>
      <c r="AQ1519" t="str">
        <f>_xlfn.XLOOKUP(ufc_fights_2[[#This Row],[winnerID]],ufc_fighters[id],ufc_fighters[fighter_name],"xxx",0,1)</f>
        <v>Tom Lawlor</v>
      </c>
    </row>
    <row r="1520" spans="1:43">
      <c r="A1520">
        <v>1890</v>
      </c>
      <c r="B1520">
        <v>1757</v>
      </c>
      <c r="C1520">
        <f>_xlfn.XLOOKUP(ufc_fights_2[[#This Row],[r_fighter_id]],ufc_fighters[id],ufc_fighters[year],"xxx",0,1)</f>
        <v>1975</v>
      </c>
      <c r="D1520">
        <f>_xlfn.XLOOKUP(ufc_fights_2[[#This Row],[b_fighter_id]],ufc_fighters[id],ufc_fighters[year],"Prázdné",0,1)</f>
        <v>1983</v>
      </c>
      <c r="E1520" s="10">
        <f>YEAR(ufc_fights_2[[#This Row],[date]])-ufc_fights_2[[#This Row],[r_year]]</f>
        <v>37</v>
      </c>
      <c r="F1520" s="10">
        <f>YEAR(ufc_fights_2[[#This Row],[date]])-ufc_fights_2[[#This Row],[b_year]]</f>
        <v>29</v>
      </c>
      <c r="G1520">
        <v>0</v>
      </c>
      <c r="H1520">
        <v>1</v>
      </c>
      <c r="I1520">
        <v>0.125</v>
      </c>
      <c r="J1520">
        <v>0.45450000000000002</v>
      </c>
      <c r="K1520">
        <v>0.125</v>
      </c>
      <c r="L1520">
        <v>0.45450000000000002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2.3148148148148147E-5</v>
      </c>
      <c r="T1520" s="2">
        <v>1.1574074074074073E-5</v>
      </c>
      <c r="U1520">
        <v>0.125</v>
      </c>
      <c r="V1520">
        <v>0.45450000000000002</v>
      </c>
      <c r="W1520">
        <v>0</v>
      </c>
      <c r="X1520">
        <v>0</v>
      </c>
      <c r="Y1520">
        <v>0</v>
      </c>
      <c r="Z1520">
        <v>0.1429</v>
      </c>
      <c r="AA1520">
        <v>0.4</v>
      </c>
      <c r="AB1520">
        <v>0</v>
      </c>
      <c r="AC1520">
        <v>0</v>
      </c>
      <c r="AD1520">
        <v>0</v>
      </c>
      <c r="AE1520">
        <v>1</v>
      </c>
      <c r="AF1520" t="s">
        <v>3910</v>
      </c>
      <c r="AG1520" s="2">
        <v>5.7870370370370367E-4</v>
      </c>
      <c r="AH1520" t="s">
        <v>3911</v>
      </c>
      <c r="AI1520">
        <v>3</v>
      </c>
      <c r="AJ1520" t="s">
        <v>4070</v>
      </c>
      <c r="AK1520" s="3">
        <v>41044</v>
      </c>
      <c r="AL1520" s="10">
        <f>YEAR(ufc_fights_2[[#This Row],[date]])</f>
        <v>2012</v>
      </c>
      <c r="AM1520" t="s">
        <v>3977</v>
      </c>
      <c r="AN1520">
        <v>27</v>
      </c>
      <c r="AO1520" t="s">
        <v>3918</v>
      </c>
      <c r="AP1520">
        <f>IF(ufc_fights_2[[#This Row],[winner]]="Red",ufc_fights_2[[#This Row],[r_fighter_id]],ufc_fights_2[[#This Row],[b_fighter_id]])</f>
        <v>1757</v>
      </c>
      <c r="AQ1520" t="str">
        <f>_xlfn.XLOOKUP(ufc_fights_2[[#This Row],[winnerID]],ufc_fighters[id],ufc_fighters[fighter_name],"xxx",0,1)</f>
        <v>Tom Lawlor</v>
      </c>
    </row>
    <row r="1521" spans="1:43">
      <c r="A1521">
        <v>633</v>
      </c>
      <c r="B1521">
        <v>1757</v>
      </c>
      <c r="C1521">
        <f>_xlfn.XLOOKUP(ufc_fights_2[[#This Row],[r_fighter_id]],ufc_fighters[id],ufc_fighters[year],"xxx",0,1)</f>
        <v>1980</v>
      </c>
      <c r="D1521">
        <f>_xlfn.XLOOKUP(ufc_fights_2[[#This Row],[b_fighter_id]],ufc_fighters[id],ufc_fighters[year],"Prázdné",0,1)</f>
        <v>1983</v>
      </c>
      <c r="E1521" s="10">
        <f>YEAR(ufc_fights_2[[#This Row],[date]])-ufc_fights_2[[#This Row],[r_year]]</f>
        <v>30</v>
      </c>
      <c r="F1521" s="10">
        <f>YEAR(ufc_fights_2[[#This Row],[date]])-ufc_fights_2[[#This Row],[b_year]]</f>
        <v>27</v>
      </c>
      <c r="G1521">
        <v>0</v>
      </c>
      <c r="H1521">
        <v>0</v>
      </c>
      <c r="I1521">
        <v>0.2727</v>
      </c>
      <c r="J1521">
        <v>0.65329999999999999</v>
      </c>
      <c r="K1521">
        <v>0.63639999999999997</v>
      </c>
      <c r="L1521">
        <v>0.8095</v>
      </c>
      <c r="M1521">
        <v>0</v>
      </c>
      <c r="N1521">
        <v>0.83330000000000004</v>
      </c>
      <c r="O1521">
        <v>0</v>
      </c>
      <c r="P1521">
        <v>3</v>
      </c>
      <c r="Q1521">
        <v>1</v>
      </c>
      <c r="R1521">
        <v>0</v>
      </c>
      <c r="S1521" s="2">
        <v>9.2592592592592588E-5</v>
      </c>
      <c r="T1521" s="2">
        <v>9.0509259259259258E-3</v>
      </c>
      <c r="U1521">
        <v>0.27779999999999999</v>
      </c>
      <c r="V1521">
        <v>0.55930000000000002</v>
      </c>
      <c r="W1521">
        <v>0.33329999999999999</v>
      </c>
      <c r="X1521">
        <v>0</v>
      </c>
      <c r="Y1521">
        <v>1</v>
      </c>
      <c r="Z1521">
        <v>0</v>
      </c>
      <c r="AA1521">
        <v>0.25</v>
      </c>
      <c r="AB1521">
        <v>1</v>
      </c>
      <c r="AC1521">
        <v>1</v>
      </c>
      <c r="AD1521">
        <v>0.4</v>
      </c>
      <c r="AE1521">
        <v>0.75</v>
      </c>
      <c r="AF1521" t="s">
        <v>3915</v>
      </c>
      <c r="AG1521" s="2">
        <v>3.472222222222222E-3</v>
      </c>
      <c r="AH1521" t="s">
        <v>3911</v>
      </c>
      <c r="AI1521">
        <v>3</v>
      </c>
      <c r="AJ1521" t="s">
        <v>3925</v>
      </c>
      <c r="AK1521" s="3">
        <v>40474</v>
      </c>
      <c r="AL1521" s="10">
        <f>YEAR(ufc_fights_2[[#This Row],[date]])</f>
        <v>2010</v>
      </c>
      <c r="AM1521" t="s">
        <v>3977</v>
      </c>
      <c r="AN1521">
        <v>63</v>
      </c>
      <c r="AO1521" t="s">
        <v>3918</v>
      </c>
      <c r="AP1521">
        <f>IF(ufc_fights_2[[#This Row],[winner]]="Red",ufc_fights_2[[#This Row],[r_fighter_id]],ufc_fights_2[[#This Row],[b_fighter_id]])</f>
        <v>1757</v>
      </c>
      <c r="AQ1521" t="str">
        <f>_xlfn.XLOOKUP(ufc_fights_2[[#This Row],[winnerID]],ufc_fighters[id],ufc_fighters[fighter_name],"xxx",0,1)</f>
        <v>Tom Lawlor</v>
      </c>
    </row>
    <row r="1522" spans="1:43">
      <c r="A1522">
        <v>1705</v>
      </c>
      <c r="B1522">
        <v>1757</v>
      </c>
      <c r="C1522">
        <f>_xlfn.XLOOKUP(ufc_fights_2[[#This Row],[r_fighter_id]],ufc_fighters[id],ufc_fighters[year],"xxx",0,1)</f>
        <v>1989</v>
      </c>
      <c r="D1522">
        <f>_xlfn.XLOOKUP(ufc_fights_2[[#This Row],[b_fighter_id]],ufc_fighters[id],ufc_fighters[year],"Prázdné",0,1)</f>
        <v>1983</v>
      </c>
      <c r="E1522" s="10">
        <f>YEAR(ufc_fights_2[[#This Row],[date]])-ufc_fights_2[[#This Row],[r_year]]</f>
        <v>24</v>
      </c>
      <c r="F1522" s="10">
        <f>YEAR(ufc_fights_2[[#This Row],[date]])-ufc_fights_2[[#This Row],[b_year]]</f>
        <v>30</v>
      </c>
      <c r="G1522">
        <v>0</v>
      </c>
      <c r="H1522">
        <v>0</v>
      </c>
      <c r="I1522">
        <v>0.48280000000000001</v>
      </c>
      <c r="J1522">
        <v>0.53849999999999998</v>
      </c>
      <c r="K1522">
        <v>0.57499999999999996</v>
      </c>
      <c r="L1522">
        <v>0.625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 s="2">
        <v>1.5046296296296296E-3</v>
      </c>
      <c r="T1522" s="2">
        <v>1.9675925925925924E-3</v>
      </c>
      <c r="U1522">
        <v>0.52380000000000004</v>
      </c>
      <c r="V1522">
        <v>0.4</v>
      </c>
      <c r="W1522">
        <v>0.5</v>
      </c>
      <c r="X1522">
        <v>0</v>
      </c>
      <c r="Y1522">
        <v>0</v>
      </c>
      <c r="Z1522">
        <v>0.125</v>
      </c>
      <c r="AA1522">
        <v>0.25</v>
      </c>
      <c r="AB1522">
        <v>0.66669999999999996</v>
      </c>
      <c r="AC1522">
        <v>1</v>
      </c>
      <c r="AD1522">
        <v>0.6</v>
      </c>
      <c r="AE1522">
        <v>0</v>
      </c>
      <c r="AF1522" t="s">
        <v>3933</v>
      </c>
      <c r="AG1522" s="2">
        <v>7.5231481481481482E-4</v>
      </c>
      <c r="AH1522" t="s">
        <v>3911</v>
      </c>
      <c r="AI1522">
        <v>3</v>
      </c>
      <c r="AJ1522" t="s">
        <v>4102</v>
      </c>
      <c r="AK1522" s="3">
        <v>41370</v>
      </c>
      <c r="AL1522" s="10">
        <f>YEAR(ufc_fights_2[[#This Row],[date]])</f>
        <v>2013</v>
      </c>
      <c r="AM1522" t="s">
        <v>3977</v>
      </c>
      <c r="AN1522">
        <v>86</v>
      </c>
      <c r="AO1522" t="s">
        <v>3918</v>
      </c>
      <c r="AP1522">
        <f>IF(ufc_fights_2[[#This Row],[winner]]="Red",ufc_fights_2[[#This Row],[r_fighter_id]],ufc_fights_2[[#This Row],[b_fighter_id]])</f>
        <v>1757</v>
      </c>
      <c r="AQ1522" t="str">
        <f>_xlfn.XLOOKUP(ufc_fights_2[[#This Row],[winnerID]],ufc_fighters[id],ufc_fighters[fighter_name],"xxx",0,1)</f>
        <v>Tom Lawlor</v>
      </c>
    </row>
    <row r="1523" spans="1:43">
      <c r="A1523">
        <v>1327</v>
      </c>
      <c r="B1523">
        <v>1790</v>
      </c>
      <c r="C1523">
        <f>_xlfn.XLOOKUP(ufc_fights_2[[#This Row],[r_fighter_id]],ufc_fighters[id],ufc_fighters[year],"xxx",0,1)</f>
        <v>1980</v>
      </c>
      <c r="D1523">
        <f>_xlfn.XLOOKUP(ufc_fights_2[[#This Row],[b_fighter_id]],ufc_fighters[id],ufc_fighters[year],"Prázdné",0,1)</f>
        <v>1981</v>
      </c>
      <c r="E1523" s="10">
        <f>YEAR(ufc_fights_2[[#This Row],[date]])-ufc_fights_2[[#This Row],[r_year]]</f>
        <v>33</v>
      </c>
      <c r="F1523" s="10">
        <f>YEAR(ufc_fights_2[[#This Row],[date]])-ufc_fights_2[[#This Row],[b_year]]</f>
        <v>32</v>
      </c>
      <c r="G1523">
        <v>0</v>
      </c>
      <c r="H1523">
        <v>0</v>
      </c>
      <c r="I1523">
        <v>0.37840000000000001</v>
      </c>
      <c r="J1523">
        <v>0.57140000000000002</v>
      </c>
      <c r="K1523">
        <v>0.67110000000000003</v>
      </c>
      <c r="L1523">
        <v>0.71209999999999996</v>
      </c>
      <c r="M1523">
        <v>0</v>
      </c>
      <c r="N1523">
        <v>0.375</v>
      </c>
      <c r="O1523">
        <v>0</v>
      </c>
      <c r="P1523">
        <v>0</v>
      </c>
      <c r="Q1523">
        <v>0</v>
      </c>
      <c r="R1523">
        <v>0</v>
      </c>
      <c r="S1523" s="2">
        <v>8.564814814814815E-4</v>
      </c>
      <c r="T1523" s="2">
        <v>7.9398148148148145E-3</v>
      </c>
      <c r="U1523">
        <v>0.2903</v>
      </c>
      <c r="V1523">
        <v>0.57579999999999998</v>
      </c>
      <c r="W1523">
        <v>0.66669999999999996</v>
      </c>
      <c r="X1523">
        <v>1</v>
      </c>
      <c r="Y1523">
        <v>0</v>
      </c>
      <c r="Z1523">
        <v>0.23810000000000001</v>
      </c>
      <c r="AA1523">
        <v>0.57140000000000002</v>
      </c>
      <c r="AB1523">
        <v>0.53849999999999998</v>
      </c>
      <c r="AC1523">
        <v>0.5</v>
      </c>
      <c r="AD1523">
        <v>0.66669999999999996</v>
      </c>
      <c r="AE1523">
        <v>0.58819999999999995</v>
      </c>
      <c r="AF1523" t="s">
        <v>3915</v>
      </c>
      <c r="AG1523" s="2">
        <v>3.472222222222222E-3</v>
      </c>
      <c r="AH1523" t="s">
        <v>3911</v>
      </c>
      <c r="AI1523">
        <v>3</v>
      </c>
      <c r="AJ1523" t="s">
        <v>3985</v>
      </c>
      <c r="AK1523" s="3">
        <v>41594</v>
      </c>
      <c r="AL1523" s="10">
        <f>YEAR(ufc_fights_2[[#This Row],[date]])</f>
        <v>2013</v>
      </c>
      <c r="AM1523" t="s">
        <v>3977</v>
      </c>
      <c r="AN1523">
        <v>1</v>
      </c>
      <c r="AO1523" t="s">
        <v>3918</v>
      </c>
      <c r="AP1523">
        <f>IF(ufc_fights_2[[#This Row],[winner]]="Red",ufc_fights_2[[#This Row],[r_fighter_id]],ufc_fights_2[[#This Row],[b_fighter_id]])</f>
        <v>1790</v>
      </c>
      <c r="AQ1523" t="str">
        <f>_xlfn.XLOOKUP(ufc_fights_2[[#This Row],[winnerID]],ufc_fighters[id],ufc_fighters[fighter_name],"xxx",0,1)</f>
        <v>Thales Leites</v>
      </c>
    </row>
    <row r="1524" spans="1:43">
      <c r="A1524">
        <v>1790</v>
      </c>
      <c r="B1524">
        <v>1506</v>
      </c>
      <c r="C1524">
        <f>_xlfn.XLOOKUP(ufc_fights_2[[#This Row],[r_fighter_id]],ufc_fighters[id],ufc_fighters[year],"xxx",0,1)</f>
        <v>1981</v>
      </c>
      <c r="D1524">
        <f>_xlfn.XLOOKUP(ufc_fights_2[[#This Row],[b_fighter_id]],ufc_fighters[id],ufc_fighters[year],"Prázdné",0,1)</f>
        <v>1977</v>
      </c>
      <c r="E1524" s="10">
        <f>YEAR(ufc_fights_2[[#This Row],[date]])-ufc_fights_2[[#This Row],[r_year]]</f>
        <v>26</v>
      </c>
      <c r="F1524" s="10">
        <f>YEAR(ufc_fights_2[[#This Row],[date]])-ufc_fights_2[[#This Row],[b_year]]</f>
        <v>30</v>
      </c>
      <c r="G1524">
        <v>0</v>
      </c>
      <c r="H1524">
        <v>0</v>
      </c>
      <c r="I1524">
        <v>0.55559999999999998</v>
      </c>
      <c r="J1524">
        <v>0.42309999999999998</v>
      </c>
      <c r="K1524">
        <v>0.6</v>
      </c>
      <c r="L1524">
        <v>0.48280000000000001</v>
      </c>
      <c r="M1524">
        <v>0.75</v>
      </c>
      <c r="N1524">
        <v>0</v>
      </c>
      <c r="O1524">
        <v>2</v>
      </c>
      <c r="P1524">
        <v>1</v>
      </c>
      <c r="Q1524">
        <v>0</v>
      </c>
      <c r="R1524">
        <v>0</v>
      </c>
      <c r="S1524" s="2">
        <v>8.4490740740740739E-4</v>
      </c>
      <c r="T1524" s="2">
        <v>4.6296296296296298E-4</v>
      </c>
      <c r="U1524">
        <v>0.125</v>
      </c>
      <c r="V1524">
        <v>0.4</v>
      </c>
      <c r="W1524">
        <v>1</v>
      </c>
      <c r="X1524">
        <v>0.88890000000000002</v>
      </c>
      <c r="Y1524">
        <v>1</v>
      </c>
      <c r="Z1524">
        <v>0.52939999999999998</v>
      </c>
      <c r="AA1524">
        <v>0.33329999999999999</v>
      </c>
      <c r="AB1524">
        <v>0</v>
      </c>
      <c r="AC1524">
        <v>0.66669999999999996</v>
      </c>
      <c r="AD1524">
        <v>1</v>
      </c>
      <c r="AE1524">
        <v>0.6</v>
      </c>
      <c r="AF1524" t="s">
        <v>3933</v>
      </c>
      <c r="AG1524" s="2">
        <v>2.627314814814815E-3</v>
      </c>
      <c r="AH1524" t="s">
        <v>3911</v>
      </c>
      <c r="AI1524">
        <v>3</v>
      </c>
      <c r="AJ1524" t="s">
        <v>3914</v>
      </c>
      <c r="AK1524" s="3">
        <v>39319</v>
      </c>
      <c r="AL1524" s="10">
        <f>YEAR(ufc_fights_2[[#This Row],[date]])</f>
        <v>2007</v>
      </c>
      <c r="AM1524" t="s">
        <v>3977</v>
      </c>
      <c r="AN1524">
        <v>1</v>
      </c>
      <c r="AO1524" t="s">
        <v>3913</v>
      </c>
      <c r="AP1524">
        <f>IF(ufc_fights_2[[#This Row],[winner]]="Red",ufc_fights_2[[#This Row],[r_fighter_id]],ufc_fights_2[[#This Row],[b_fighter_id]])</f>
        <v>1790</v>
      </c>
      <c r="AQ1524" t="str">
        <f>_xlfn.XLOOKUP(ufc_fights_2[[#This Row],[winnerID]],ufc_fighters[id],ufc_fighters[fighter_name],"xxx",0,1)</f>
        <v>Thales Leites</v>
      </c>
    </row>
    <row r="1525" spans="1:43">
      <c r="A1525">
        <v>2282</v>
      </c>
      <c r="B1525">
        <v>2535</v>
      </c>
      <c r="C1525">
        <f>_xlfn.XLOOKUP(ufc_fights_2[[#This Row],[r_fighter_id]],ufc_fighters[id],ufc_fighters[year],"xxx",0,1)</f>
        <v>1994</v>
      </c>
      <c r="D1525">
        <f>_xlfn.XLOOKUP(ufc_fights_2[[#This Row],[b_fighter_id]],ufc_fighters[id],ufc_fighters[year],"Prázdné",0,1)</f>
        <v>1988</v>
      </c>
      <c r="E1525" s="10">
        <f>YEAR(ufc_fights_2[[#This Row],[date]])-ufc_fights_2[[#This Row],[r_year]]</f>
        <v>26</v>
      </c>
      <c r="F1525" s="10">
        <f>YEAR(ufc_fights_2[[#This Row],[date]])-ufc_fights_2[[#This Row],[b_year]]</f>
        <v>32</v>
      </c>
      <c r="G1525">
        <v>1</v>
      </c>
      <c r="H1525">
        <v>0</v>
      </c>
      <c r="I1525">
        <v>0.64170000000000005</v>
      </c>
      <c r="J1525">
        <v>0.49380000000000002</v>
      </c>
      <c r="K1525">
        <v>0.67949999999999999</v>
      </c>
      <c r="L1525">
        <v>0.49380000000000002</v>
      </c>
      <c r="M1525">
        <v>0</v>
      </c>
      <c r="N1525">
        <v>0.25</v>
      </c>
      <c r="O1525">
        <v>0</v>
      </c>
      <c r="P1525">
        <v>0</v>
      </c>
      <c r="Q1525">
        <v>0</v>
      </c>
      <c r="R1525">
        <v>0</v>
      </c>
      <c r="S1525" s="2">
        <v>1.9791666666666668E-3</v>
      </c>
      <c r="T1525" s="2">
        <v>3.9351851851851852E-4</v>
      </c>
      <c r="U1525">
        <v>0.52629999999999999</v>
      </c>
      <c r="V1525">
        <v>0.4118</v>
      </c>
      <c r="W1525">
        <v>0.92449999999999999</v>
      </c>
      <c r="X1525">
        <v>1</v>
      </c>
      <c r="Y1525">
        <v>1</v>
      </c>
      <c r="Z1525">
        <v>0.5</v>
      </c>
      <c r="AA1525">
        <v>0.50649999999999995</v>
      </c>
      <c r="AB1525">
        <v>0.90480000000000005</v>
      </c>
      <c r="AC1525">
        <v>0.25</v>
      </c>
      <c r="AD1525">
        <v>0.66669999999999996</v>
      </c>
      <c r="AE1525">
        <v>0</v>
      </c>
      <c r="AF1525" t="s">
        <v>3915</v>
      </c>
      <c r="AG1525" s="2">
        <v>3.472222222222222E-3</v>
      </c>
      <c r="AH1525" t="s">
        <v>3911</v>
      </c>
      <c r="AI1525">
        <v>3</v>
      </c>
      <c r="AJ1525" t="s">
        <v>3912</v>
      </c>
      <c r="AK1525" s="3">
        <v>44184</v>
      </c>
      <c r="AL1525" s="10">
        <f>YEAR(ufc_fights_2[[#This Row],[date]])</f>
        <v>2020</v>
      </c>
      <c r="AM1525" t="s">
        <v>3977</v>
      </c>
      <c r="AN1525">
        <v>1</v>
      </c>
      <c r="AO1525" t="s">
        <v>3913</v>
      </c>
      <c r="AP1525">
        <f>IF(ufc_fights_2[[#This Row],[winner]]="Red",ufc_fights_2[[#This Row],[r_fighter_id]],ufc_fights_2[[#This Row],[b_fighter_id]])</f>
        <v>2282</v>
      </c>
      <c r="AQ1525" t="str">
        <f>_xlfn.XLOOKUP(ufc_fights_2[[#This Row],[winnerID]],ufc_fighters[id],ufc_fighters[fighter_name],"xxx",0,1)</f>
        <v>Tafon Nchukwi</v>
      </c>
    </row>
    <row r="1526" spans="1:43">
      <c r="A1526">
        <v>1790</v>
      </c>
      <c r="B1526">
        <v>306</v>
      </c>
      <c r="C1526">
        <f>_xlfn.XLOOKUP(ufc_fights_2[[#This Row],[r_fighter_id]],ufc_fighters[id],ufc_fighters[year],"xxx",0,1)</f>
        <v>1981</v>
      </c>
      <c r="D1526">
        <f>_xlfn.XLOOKUP(ufc_fights_2[[#This Row],[b_fighter_id]],ufc_fighters[id],ufc_fighters[year],"Prázdné",0,1)</f>
        <v>1981</v>
      </c>
      <c r="E1526" s="10">
        <f>YEAR(ufc_fights_2[[#This Row],[date]])-ufc_fights_2[[#This Row],[r_year]]</f>
        <v>34</v>
      </c>
      <c r="F1526" s="10">
        <f>YEAR(ufc_fights_2[[#This Row],[date]])-ufc_fights_2[[#This Row],[b_year]]</f>
        <v>34</v>
      </c>
      <c r="G1526">
        <v>0</v>
      </c>
      <c r="H1526">
        <v>1</v>
      </c>
      <c r="I1526">
        <v>0.32790000000000002</v>
      </c>
      <c r="J1526">
        <v>0.4</v>
      </c>
      <c r="K1526">
        <v>0.3594</v>
      </c>
      <c r="L1526">
        <v>0.53410000000000002</v>
      </c>
      <c r="M1526">
        <v>0.5</v>
      </c>
      <c r="N1526">
        <v>0</v>
      </c>
      <c r="O1526">
        <v>2</v>
      </c>
      <c r="P1526">
        <v>0</v>
      </c>
      <c r="Q1526">
        <v>0</v>
      </c>
      <c r="R1526">
        <v>0</v>
      </c>
      <c r="S1526" s="2">
        <v>1.4004629629629629E-3</v>
      </c>
      <c r="T1526" s="2">
        <v>4.3981481481481481E-4</v>
      </c>
      <c r="U1526">
        <v>0.29630000000000001</v>
      </c>
      <c r="V1526">
        <v>0.36670000000000003</v>
      </c>
      <c r="W1526">
        <v>1</v>
      </c>
      <c r="X1526">
        <v>0.5</v>
      </c>
      <c r="Y1526">
        <v>1</v>
      </c>
      <c r="Z1526">
        <v>0.32079999999999997</v>
      </c>
      <c r="AA1526">
        <v>0.39219999999999999</v>
      </c>
      <c r="AB1526">
        <v>0.375</v>
      </c>
      <c r="AC1526">
        <v>0.3</v>
      </c>
      <c r="AD1526">
        <v>0</v>
      </c>
      <c r="AE1526">
        <v>0.75</v>
      </c>
      <c r="AF1526" t="s">
        <v>3933</v>
      </c>
      <c r="AG1526" s="2">
        <v>2.6041666666666665E-3</v>
      </c>
      <c r="AH1526" t="s">
        <v>3911</v>
      </c>
      <c r="AI1526">
        <v>3</v>
      </c>
      <c r="AJ1526" t="s">
        <v>3925</v>
      </c>
      <c r="AK1526" s="3">
        <v>42035</v>
      </c>
      <c r="AL1526" s="10">
        <f>YEAR(ufc_fights_2[[#This Row],[date]])</f>
        <v>2015</v>
      </c>
      <c r="AM1526" t="s">
        <v>3977</v>
      </c>
      <c r="AN1526">
        <v>1</v>
      </c>
      <c r="AO1526" t="s">
        <v>3913</v>
      </c>
      <c r="AP1526">
        <f>IF(ufc_fights_2[[#This Row],[winner]]="Red",ufc_fights_2[[#This Row],[r_fighter_id]],ufc_fights_2[[#This Row],[b_fighter_id]])</f>
        <v>1790</v>
      </c>
      <c r="AQ1526" t="str">
        <f>_xlfn.XLOOKUP(ufc_fights_2[[#This Row],[winnerID]],ufc_fighters[id],ufc_fighters[fighter_name],"xxx",0,1)</f>
        <v>Thales Leites</v>
      </c>
    </row>
    <row r="1527" spans="1:43">
      <c r="A1527">
        <v>1105</v>
      </c>
      <c r="B1527">
        <v>801</v>
      </c>
      <c r="C1527">
        <f>_xlfn.XLOOKUP(ufc_fights_2[[#This Row],[r_fighter_id]],ufc_fighters[id],ufc_fighters[year],"xxx",0,1)</f>
        <v>1992</v>
      </c>
      <c r="D1527">
        <f>_xlfn.XLOOKUP(ufc_fights_2[[#This Row],[b_fighter_id]],ufc_fighters[id],ufc_fighters[year],"Prázdné",0,1)</f>
        <v>1988</v>
      </c>
      <c r="E1527" s="10">
        <f>YEAR(ufc_fights_2[[#This Row],[date]])-ufc_fights_2[[#This Row],[r_year]]</f>
        <v>29</v>
      </c>
      <c r="F1527" s="10">
        <f>YEAR(ufc_fights_2[[#This Row],[date]])-ufc_fights_2[[#This Row],[b_year]]</f>
        <v>33</v>
      </c>
      <c r="G1527">
        <v>0</v>
      </c>
      <c r="H1527">
        <v>0</v>
      </c>
      <c r="I1527">
        <v>0.47370000000000001</v>
      </c>
      <c r="J1527">
        <v>0.47760000000000002</v>
      </c>
      <c r="K1527">
        <v>0.58899999999999997</v>
      </c>
      <c r="L1527">
        <v>0.68179999999999996</v>
      </c>
      <c r="M1527">
        <v>0.5</v>
      </c>
      <c r="N1527">
        <v>0.33329999999999999</v>
      </c>
      <c r="O1527">
        <v>1</v>
      </c>
      <c r="P1527">
        <v>2</v>
      </c>
      <c r="Q1527">
        <v>0</v>
      </c>
      <c r="R1527">
        <v>1</v>
      </c>
      <c r="S1527" s="2">
        <v>8.6805555555555551E-4</v>
      </c>
      <c r="T1527" s="2">
        <v>2.9513888888888888E-3</v>
      </c>
      <c r="U1527">
        <v>0.43140000000000001</v>
      </c>
      <c r="V1527">
        <v>0.27029999999999998</v>
      </c>
      <c r="W1527">
        <v>1</v>
      </c>
      <c r="X1527">
        <v>0.5</v>
      </c>
      <c r="Y1527">
        <v>0.9375</v>
      </c>
      <c r="Z1527">
        <v>0.35709999999999997</v>
      </c>
      <c r="AA1527">
        <v>0.47460000000000002</v>
      </c>
      <c r="AB1527">
        <v>0.8</v>
      </c>
      <c r="AC1527">
        <v>0.5</v>
      </c>
      <c r="AD1527">
        <v>0.8</v>
      </c>
      <c r="AE1527">
        <v>0.5</v>
      </c>
      <c r="AF1527" t="s">
        <v>3915</v>
      </c>
      <c r="AG1527" s="2">
        <v>3.472222222222222E-3</v>
      </c>
      <c r="AH1527" t="s">
        <v>3911</v>
      </c>
      <c r="AI1527">
        <v>3</v>
      </c>
      <c r="AJ1527" t="s">
        <v>3914</v>
      </c>
      <c r="AK1527" s="3">
        <v>44275</v>
      </c>
      <c r="AL1527" s="10">
        <f>YEAR(ufc_fights_2[[#This Row],[date]])</f>
        <v>2021</v>
      </c>
      <c r="AM1527" t="s">
        <v>3977</v>
      </c>
      <c r="AN1527">
        <v>1</v>
      </c>
      <c r="AO1527" t="s">
        <v>3913</v>
      </c>
      <c r="AP1527">
        <f>IF(ufc_fights_2[[#This Row],[winner]]="Red",ufc_fights_2[[#This Row],[r_fighter_id]],ufc_fights_2[[#This Row],[b_fighter_id]])</f>
        <v>1105</v>
      </c>
      <c r="AQ1527" t="str">
        <f>_xlfn.XLOOKUP(ufc_fights_2[[#This Row],[winnerID]],ufc_fighters[id],ufc_fighters[fighter_name],"xxx",0,1)</f>
        <v>Trevin Giles</v>
      </c>
    </row>
    <row r="1528" spans="1:43">
      <c r="A1528">
        <v>1105</v>
      </c>
      <c r="B1528">
        <v>1817</v>
      </c>
      <c r="C1528">
        <f>_xlfn.XLOOKUP(ufc_fights_2[[#This Row],[r_fighter_id]],ufc_fighters[id],ufc_fighters[year],"xxx",0,1)</f>
        <v>1992</v>
      </c>
      <c r="D1528">
        <f>_xlfn.XLOOKUP(ufc_fights_2[[#This Row],[b_fighter_id]],ufc_fighters[id],ufc_fighters[year],"Prázdné",0,1)</f>
        <v>1991</v>
      </c>
      <c r="E1528" s="10">
        <f>YEAR(ufc_fights_2[[#This Row],[date]])-ufc_fights_2[[#This Row],[r_year]]</f>
        <v>28</v>
      </c>
      <c r="F1528" s="10">
        <f>YEAR(ufc_fights_2[[#This Row],[date]])-ufc_fights_2[[#This Row],[b_year]]</f>
        <v>29</v>
      </c>
      <c r="G1528">
        <v>2</v>
      </c>
      <c r="H1528">
        <v>0</v>
      </c>
      <c r="I1528">
        <v>0.64410000000000001</v>
      </c>
      <c r="J1528">
        <v>0.34670000000000001</v>
      </c>
      <c r="K1528">
        <v>0.6986</v>
      </c>
      <c r="L1528">
        <v>0.53100000000000003</v>
      </c>
      <c r="M1528">
        <v>0.5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1.7708333333333332E-3</v>
      </c>
      <c r="T1528" s="2">
        <v>1.0995370370370371E-3</v>
      </c>
      <c r="U1528">
        <v>0.62960000000000005</v>
      </c>
      <c r="V1528">
        <v>0.25419999999999998</v>
      </c>
      <c r="W1528">
        <v>0.66669999999999996</v>
      </c>
      <c r="X1528">
        <v>1</v>
      </c>
      <c r="Y1528">
        <v>0.71430000000000005</v>
      </c>
      <c r="Z1528">
        <v>0.64149999999999996</v>
      </c>
      <c r="AA1528">
        <v>0.30430000000000001</v>
      </c>
      <c r="AB1528">
        <v>0.6</v>
      </c>
      <c r="AC1528">
        <v>0.83330000000000004</v>
      </c>
      <c r="AD1528">
        <v>1</v>
      </c>
      <c r="AE1528">
        <v>0</v>
      </c>
      <c r="AF1528" t="s">
        <v>3910</v>
      </c>
      <c r="AG1528" s="2">
        <v>9.9537037037037042E-4</v>
      </c>
      <c r="AH1528" t="s">
        <v>3911</v>
      </c>
      <c r="AI1528">
        <v>3</v>
      </c>
      <c r="AJ1528" t="s">
        <v>3916</v>
      </c>
      <c r="AK1528" s="3">
        <v>44142</v>
      </c>
      <c r="AL1528" s="10">
        <f>YEAR(ufc_fights_2[[#This Row],[date]])</f>
        <v>2020</v>
      </c>
      <c r="AM1528" t="s">
        <v>3977</v>
      </c>
      <c r="AN1528">
        <v>1</v>
      </c>
      <c r="AO1528" t="s">
        <v>3913</v>
      </c>
      <c r="AP1528">
        <f>IF(ufc_fights_2[[#This Row],[winner]]="Red",ufc_fights_2[[#This Row],[r_fighter_id]],ufc_fights_2[[#This Row],[b_fighter_id]])</f>
        <v>1105</v>
      </c>
      <c r="AQ1528" t="str">
        <f>_xlfn.XLOOKUP(ufc_fights_2[[#This Row],[winnerID]],ufc_fighters[id],ufc_fighters[fighter_name],"xxx",0,1)</f>
        <v>Trevin Giles</v>
      </c>
    </row>
    <row r="1529" spans="1:43">
      <c r="A1529">
        <v>344</v>
      </c>
      <c r="B1529">
        <v>1399</v>
      </c>
      <c r="C1529">
        <f>_xlfn.XLOOKUP(ufc_fights_2[[#This Row],[r_fighter_id]],ufc_fighters[id],ufc_fighters[year],"xxx",0,1)</f>
        <v>1969</v>
      </c>
      <c r="D1529">
        <f>_xlfn.XLOOKUP(ufc_fights_2[[#This Row],[b_fighter_id]],ufc_fighters[id],ufc_fighters[year],"Prázdné",0,1)</f>
        <v>1975</v>
      </c>
      <c r="E1529" s="10">
        <f>YEAR(ufc_fights_2[[#This Row],[date]])-ufc_fights_2[[#This Row],[r_year]]</f>
        <v>29</v>
      </c>
      <c r="F1529" s="10">
        <f>YEAR(ufc_fights_2[[#This Row],[date]])-ufc_fights_2[[#This Row],[b_year]]</f>
        <v>23</v>
      </c>
      <c r="G1529">
        <v>0</v>
      </c>
      <c r="H1529">
        <v>0</v>
      </c>
      <c r="I1529">
        <v>0.5625</v>
      </c>
      <c r="J1529">
        <v>0.6</v>
      </c>
      <c r="K1529">
        <v>0.65380000000000005</v>
      </c>
      <c r="L1529">
        <v>0.84619999999999995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 s="2">
        <v>0</v>
      </c>
      <c r="T1529" s="2">
        <v>0</v>
      </c>
      <c r="U1529">
        <v>0.54549999999999998</v>
      </c>
      <c r="V1529">
        <v>0</v>
      </c>
      <c r="W1529">
        <v>0.33329999999999999</v>
      </c>
      <c r="X1529">
        <v>1</v>
      </c>
      <c r="Y1529">
        <v>0</v>
      </c>
      <c r="Z1529">
        <v>1</v>
      </c>
      <c r="AA1529">
        <v>0</v>
      </c>
      <c r="AB1529">
        <v>0.5</v>
      </c>
      <c r="AC1529">
        <v>0.6</v>
      </c>
      <c r="AD1529">
        <v>0.5</v>
      </c>
      <c r="AE1529">
        <v>0</v>
      </c>
      <c r="AF1529" t="s">
        <v>3933</v>
      </c>
      <c r="AG1529" s="2">
        <v>2.3958333333333331E-3</v>
      </c>
      <c r="AH1529" t="s">
        <v>4057</v>
      </c>
      <c r="AI1529">
        <v>1</v>
      </c>
      <c r="AJ1529" t="s">
        <v>3925</v>
      </c>
      <c r="AK1529" s="3">
        <v>36084</v>
      </c>
      <c r="AL1529" s="10">
        <f>YEAR(ufc_fights_2[[#This Row],[date]])</f>
        <v>1998</v>
      </c>
      <c r="AM1529" t="s">
        <v>3977</v>
      </c>
      <c r="AN1529">
        <v>135</v>
      </c>
      <c r="AO1529" t="s">
        <v>3913</v>
      </c>
      <c r="AP1529">
        <f>IF(ufc_fights_2[[#This Row],[winner]]="Red",ufc_fights_2[[#This Row],[r_fighter_id]],ufc_fights_2[[#This Row],[b_fighter_id]])</f>
        <v>344</v>
      </c>
      <c r="AQ1529" t="str">
        <f>_xlfn.XLOOKUP(ufc_fights_2[[#This Row],[winnerID]],ufc_fighters[id],ufc_fighters[fighter_name],"xxx",0,1)</f>
        <v>Ebenezer Fontes Braga</v>
      </c>
    </row>
    <row r="1530" spans="1:43">
      <c r="A1530">
        <v>2822</v>
      </c>
      <c r="B1530">
        <v>1910</v>
      </c>
      <c r="C1530">
        <f>_xlfn.XLOOKUP(ufc_fights_2[[#This Row],[r_fighter_id]],ufc_fighters[id],ufc_fighters[year],"xxx",0,1)</f>
        <v>1988</v>
      </c>
      <c r="D1530">
        <f>_xlfn.XLOOKUP(ufc_fights_2[[#This Row],[b_fighter_id]],ufc_fighters[id],ufc_fighters[year],"Prázdné",0,1)</f>
        <v>1987</v>
      </c>
      <c r="E1530" s="10">
        <f>YEAR(ufc_fights_2[[#This Row],[date]])-ufc_fights_2[[#This Row],[r_year]]</f>
        <v>27</v>
      </c>
      <c r="F1530" s="10">
        <f>YEAR(ufc_fights_2[[#This Row],[date]])-ufc_fights_2[[#This Row],[b_year]]</f>
        <v>28</v>
      </c>
      <c r="G1530">
        <v>0</v>
      </c>
      <c r="H1530">
        <v>0</v>
      </c>
      <c r="I1530">
        <v>0.63160000000000005</v>
      </c>
      <c r="J1530">
        <v>0.375</v>
      </c>
      <c r="K1530">
        <v>0.75</v>
      </c>
      <c r="L1530">
        <v>0.5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 s="2">
        <v>8.1018518518518516E-4</v>
      </c>
      <c r="T1530" s="2">
        <v>0</v>
      </c>
      <c r="U1530">
        <v>0.5</v>
      </c>
      <c r="V1530">
        <v>0.42859999999999998</v>
      </c>
      <c r="W1530">
        <v>0.42859999999999998</v>
      </c>
      <c r="X1530">
        <v>1</v>
      </c>
      <c r="Y1530">
        <v>0</v>
      </c>
      <c r="Z1530">
        <v>0.63160000000000005</v>
      </c>
      <c r="AA1530">
        <v>0.375</v>
      </c>
      <c r="AB1530">
        <v>0</v>
      </c>
      <c r="AC1530">
        <v>0</v>
      </c>
      <c r="AD1530">
        <v>0</v>
      </c>
      <c r="AE1530">
        <v>0</v>
      </c>
      <c r="AF1530" t="s">
        <v>3933</v>
      </c>
      <c r="AG1530" s="2">
        <v>1.9907407407407408E-3</v>
      </c>
      <c r="AH1530" t="s">
        <v>3911</v>
      </c>
      <c r="AI1530">
        <v>3</v>
      </c>
      <c r="AJ1530" t="s">
        <v>3925</v>
      </c>
      <c r="AK1530" s="3">
        <v>42197</v>
      </c>
      <c r="AL1530" s="10">
        <f>YEAR(ufc_fights_2[[#This Row],[date]])</f>
        <v>2015</v>
      </c>
      <c r="AM1530" t="s">
        <v>3977</v>
      </c>
      <c r="AN1530">
        <v>1</v>
      </c>
      <c r="AO1530" t="s">
        <v>3913</v>
      </c>
      <c r="AP1530">
        <f>IF(ufc_fights_2[[#This Row],[winner]]="Red",ufc_fights_2[[#This Row],[r_fighter_id]],ufc_fights_2[[#This Row],[b_fighter_id]])</f>
        <v>2822</v>
      </c>
      <c r="AQ1530" t="str">
        <f>_xlfn.XLOOKUP(ufc_fights_2[[#This Row],[winnerID]],ufc_fighters[id],ufc_fighters[fighter_name],"xxx",0,1)</f>
        <v>Josh Samman</v>
      </c>
    </row>
    <row r="1531" spans="1:43">
      <c r="A1531">
        <v>2597</v>
      </c>
      <c r="B1531">
        <v>1890</v>
      </c>
      <c r="C1531">
        <f>_xlfn.XLOOKUP(ufc_fights_2[[#This Row],[r_fighter_id]],ufc_fighters[id],ufc_fighters[year],"xxx",0,1)</f>
        <v>1972</v>
      </c>
      <c r="D1531">
        <f>_xlfn.XLOOKUP(ufc_fights_2[[#This Row],[b_fighter_id]],ufc_fighters[id],ufc_fighters[year],"Prázdné",0,1)</f>
        <v>1975</v>
      </c>
      <c r="E1531" s="10">
        <f>YEAR(ufc_fights_2[[#This Row],[date]])-ufc_fights_2[[#This Row],[r_year]]</f>
        <v>37</v>
      </c>
      <c r="F1531" s="10">
        <f>YEAR(ufc_fights_2[[#This Row],[date]])-ufc_fights_2[[#This Row],[b_year]]</f>
        <v>34</v>
      </c>
      <c r="G1531">
        <v>0</v>
      </c>
      <c r="H1531">
        <v>0</v>
      </c>
      <c r="I1531">
        <v>0.47060000000000002</v>
      </c>
      <c r="J1531">
        <v>1</v>
      </c>
      <c r="K1531">
        <v>0.61699999999999999</v>
      </c>
      <c r="L1531">
        <v>0.6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1.238425925925926E-3</v>
      </c>
      <c r="T1531" s="2">
        <v>3.1250000000000001E-4</v>
      </c>
      <c r="U1531">
        <v>0.45450000000000002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1</v>
      </c>
      <c r="AD1531">
        <v>0.46879999999999999</v>
      </c>
      <c r="AE1531">
        <v>0</v>
      </c>
      <c r="AF1531" t="s">
        <v>3910</v>
      </c>
      <c r="AG1531" s="2">
        <v>1.7013888888888888E-3</v>
      </c>
      <c r="AH1531" t="s">
        <v>3911</v>
      </c>
      <c r="AI1531">
        <v>3</v>
      </c>
      <c r="AJ1531" t="s">
        <v>3939</v>
      </c>
      <c r="AK1531" s="3">
        <v>39921</v>
      </c>
      <c r="AL1531" s="10">
        <f>YEAR(ufc_fights_2[[#This Row],[date]])</f>
        <v>2009</v>
      </c>
      <c r="AM1531" t="s">
        <v>3977</v>
      </c>
      <c r="AN1531">
        <v>92</v>
      </c>
      <c r="AO1531" t="s">
        <v>3913</v>
      </c>
      <c r="AP1531">
        <f>IF(ufc_fights_2[[#This Row],[winner]]="Red",ufc_fights_2[[#This Row],[r_fighter_id]],ufc_fights_2[[#This Row],[b_fighter_id]])</f>
        <v>2597</v>
      </c>
      <c r="AQ1531" t="str">
        <f>_xlfn.XLOOKUP(ufc_fights_2[[#This Row],[winnerID]],ufc_fighters[id],ufc_fighters[fighter_name],"xxx",0,1)</f>
        <v>Nate Quarry</v>
      </c>
    </row>
    <row r="1532" spans="1:43">
      <c r="A1532">
        <v>2597</v>
      </c>
      <c r="B1532">
        <v>3107</v>
      </c>
      <c r="C1532">
        <f>_xlfn.XLOOKUP(ufc_fights_2[[#This Row],[r_fighter_id]],ufc_fighters[id],ufc_fighters[year],"xxx",0,1)</f>
        <v>1972</v>
      </c>
      <c r="D1532">
        <f>_xlfn.XLOOKUP(ufc_fights_2[[#This Row],[b_fighter_id]],ufc_fighters[id],ufc_fighters[year],"Prázdné",0,1)</f>
        <v>1975</v>
      </c>
      <c r="E1532" s="10">
        <f>YEAR(ufc_fights_2[[#This Row],[date]])-ufc_fights_2[[#This Row],[r_year]]</f>
        <v>36</v>
      </c>
      <c r="F1532" s="10">
        <f>YEAR(ufc_fights_2[[#This Row],[date]])-ufc_fights_2[[#This Row],[b_year]]</f>
        <v>33</v>
      </c>
      <c r="G1532">
        <v>0</v>
      </c>
      <c r="H1532">
        <v>0</v>
      </c>
      <c r="I1532">
        <v>0.51219999999999999</v>
      </c>
      <c r="J1532">
        <v>0.22639999999999999</v>
      </c>
      <c r="K1532">
        <v>0.51219999999999999</v>
      </c>
      <c r="L1532">
        <v>0.22639999999999999</v>
      </c>
      <c r="M1532">
        <v>0</v>
      </c>
      <c r="N1532">
        <v>0.33329999999999999</v>
      </c>
      <c r="O1532">
        <v>0</v>
      </c>
      <c r="P1532">
        <v>0</v>
      </c>
      <c r="Q1532">
        <v>0</v>
      </c>
      <c r="R1532">
        <v>0</v>
      </c>
      <c r="S1532" s="2">
        <v>0</v>
      </c>
      <c r="T1532" s="2">
        <v>4.7453703703703704E-4</v>
      </c>
      <c r="U1532">
        <v>0.29249999999999998</v>
      </c>
      <c r="V1532">
        <v>0.15559999999999999</v>
      </c>
      <c r="W1532">
        <v>0.88890000000000002</v>
      </c>
      <c r="X1532">
        <v>0.92500000000000004</v>
      </c>
      <c r="Y1532">
        <v>0.5</v>
      </c>
      <c r="Z1532">
        <v>0.49640000000000001</v>
      </c>
      <c r="AA1532">
        <v>0.16669999999999999</v>
      </c>
      <c r="AB1532">
        <v>0.6</v>
      </c>
      <c r="AC1532">
        <v>1</v>
      </c>
      <c r="AD1532">
        <v>0</v>
      </c>
      <c r="AE1532">
        <v>0</v>
      </c>
      <c r="AF1532" t="s">
        <v>3915</v>
      </c>
      <c r="AG1532" s="2">
        <v>3.472222222222222E-3</v>
      </c>
      <c r="AH1532" t="s">
        <v>3911</v>
      </c>
      <c r="AI1532">
        <v>3</v>
      </c>
      <c r="AJ1532" t="s">
        <v>3928</v>
      </c>
      <c r="AK1532" s="3">
        <v>39557</v>
      </c>
      <c r="AL1532" s="10">
        <f>YEAR(ufc_fights_2[[#This Row],[date]])</f>
        <v>2008</v>
      </c>
      <c r="AM1532" t="s">
        <v>3977</v>
      </c>
      <c r="AN1532">
        <v>92</v>
      </c>
      <c r="AO1532" t="s">
        <v>3913</v>
      </c>
      <c r="AP1532">
        <f>IF(ufc_fights_2[[#This Row],[winner]]="Red",ufc_fights_2[[#This Row],[r_fighter_id]],ufc_fights_2[[#This Row],[b_fighter_id]])</f>
        <v>2597</v>
      </c>
      <c r="AQ1532" t="str">
        <f>_xlfn.XLOOKUP(ufc_fights_2[[#This Row],[winnerID]],ufc_fighters[id],ufc_fighters[fighter_name],"xxx",0,1)</f>
        <v>Nate Quarry</v>
      </c>
    </row>
    <row r="1533" spans="1:43">
      <c r="A1533">
        <v>797</v>
      </c>
      <c r="B1533">
        <v>791</v>
      </c>
      <c r="C1533">
        <f>_xlfn.XLOOKUP(ufc_fights_2[[#This Row],[r_fighter_id]],ufc_fighters[id],ufc_fighters[year],"xxx",0,1)</f>
        <v>1983</v>
      </c>
      <c r="D1533">
        <f>_xlfn.XLOOKUP(ufc_fights_2[[#This Row],[b_fighter_id]],ufc_fighters[id],ufc_fighters[year],"Prázdné",0,1)</f>
        <v>1977</v>
      </c>
      <c r="E1533" s="10">
        <f>YEAR(ufc_fights_2[[#This Row],[date]])-ufc_fights_2[[#This Row],[r_year]]</f>
        <v>27</v>
      </c>
      <c r="F1533" s="10">
        <f>YEAR(ufc_fights_2[[#This Row],[date]])-ufc_fights_2[[#This Row],[b_year]]</f>
        <v>33</v>
      </c>
      <c r="G1533">
        <v>0</v>
      </c>
      <c r="H1533">
        <v>0</v>
      </c>
      <c r="I1533">
        <v>0.5</v>
      </c>
      <c r="J1533">
        <v>1</v>
      </c>
      <c r="K1533">
        <v>0.5</v>
      </c>
      <c r="L1533">
        <v>1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0</v>
      </c>
      <c r="S1533" s="2">
        <v>9.2592592592592588E-5</v>
      </c>
      <c r="T1533" s="2">
        <v>1.1226851851851851E-3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0.5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 t="s">
        <v>3933</v>
      </c>
      <c r="AG1533" s="2">
        <v>1.5393518518518519E-3</v>
      </c>
      <c r="AH1533" t="s">
        <v>3911</v>
      </c>
      <c r="AI1533">
        <v>3</v>
      </c>
      <c r="AJ1533" t="s">
        <v>4101</v>
      </c>
      <c r="AK1533" s="3">
        <v>40446</v>
      </c>
      <c r="AL1533" s="10">
        <f>YEAR(ufc_fights_2[[#This Row],[date]])</f>
        <v>2010</v>
      </c>
      <c r="AM1533" t="s">
        <v>3977</v>
      </c>
      <c r="AN1533">
        <v>148</v>
      </c>
      <c r="AO1533" t="s">
        <v>3913</v>
      </c>
      <c r="AP1533">
        <f>IF(ufc_fights_2[[#This Row],[winner]]="Red",ufc_fights_2[[#This Row],[r_fighter_id]],ufc_fights_2[[#This Row],[b_fighter_id]])</f>
        <v>797</v>
      </c>
      <c r="AQ1533" t="str">
        <f>_xlfn.XLOOKUP(ufc_fights_2[[#This Row],[winnerID]],ufc_fighters[id],ufc_fighters[fighter_name],"xxx",0,1)</f>
        <v>CB Dollaway</v>
      </c>
    </row>
    <row r="1534" spans="1:43">
      <c r="A1534">
        <v>3026</v>
      </c>
      <c r="B1534">
        <v>2925</v>
      </c>
      <c r="C1534">
        <f>_xlfn.XLOOKUP(ufc_fights_2[[#This Row],[r_fighter_id]],ufc_fighters[id],ufc_fighters[year],"xxx",0,1)</f>
        <v>1979</v>
      </c>
      <c r="D1534">
        <f>_xlfn.XLOOKUP(ufc_fights_2[[#This Row],[b_fighter_id]],ufc_fighters[id],ufc_fighters[year],"Prázdné",0,1)</f>
        <v>1982</v>
      </c>
      <c r="E1534" s="10">
        <f>YEAR(ufc_fights_2[[#This Row],[date]])-ufc_fights_2[[#This Row],[r_year]]</f>
        <v>27</v>
      </c>
      <c r="F1534" s="10">
        <f>YEAR(ufc_fights_2[[#This Row],[date]])-ufc_fights_2[[#This Row],[b_year]]</f>
        <v>24</v>
      </c>
      <c r="G1534">
        <v>2</v>
      </c>
      <c r="H1534">
        <v>0</v>
      </c>
      <c r="I1534">
        <v>0.27960000000000002</v>
      </c>
      <c r="J1534">
        <v>0.35560000000000003</v>
      </c>
      <c r="K1534">
        <v>0.27960000000000002</v>
      </c>
      <c r="L1534">
        <v>0.43140000000000001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9.2592592592592588E-5</v>
      </c>
      <c r="T1534" s="2">
        <v>4.2824074074074075E-4</v>
      </c>
      <c r="U1534">
        <v>0.26740000000000003</v>
      </c>
      <c r="V1534">
        <v>0.26029999999999998</v>
      </c>
      <c r="W1534">
        <v>0</v>
      </c>
      <c r="X1534">
        <v>0.5</v>
      </c>
      <c r="Y1534">
        <v>0.81820000000000004</v>
      </c>
      <c r="Z1534">
        <v>0.27589999999999998</v>
      </c>
      <c r="AA1534">
        <v>0.35370000000000001</v>
      </c>
      <c r="AB1534">
        <v>0.4</v>
      </c>
      <c r="AC1534">
        <v>0.375</v>
      </c>
      <c r="AD1534">
        <v>0</v>
      </c>
      <c r="AE1534">
        <v>0</v>
      </c>
      <c r="AF1534" t="s">
        <v>3910</v>
      </c>
      <c r="AG1534" s="2">
        <v>2.3726851851851851E-3</v>
      </c>
      <c r="AH1534" t="s">
        <v>3911</v>
      </c>
      <c r="AI1534">
        <v>3</v>
      </c>
      <c r="AJ1534" t="s">
        <v>3925</v>
      </c>
      <c r="AK1534" s="3">
        <v>39032</v>
      </c>
      <c r="AL1534" s="10">
        <f>YEAR(ufc_fights_2[[#This Row],[date]])</f>
        <v>2006</v>
      </c>
      <c r="AM1534" t="s">
        <v>3977</v>
      </c>
      <c r="AN1534">
        <v>1</v>
      </c>
      <c r="AO1534" t="s">
        <v>3913</v>
      </c>
      <c r="AP1534">
        <f>IF(ufc_fights_2[[#This Row],[winner]]="Red",ufc_fights_2[[#This Row],[r_fighter_id]],ufc_fights_2[[#This Row],[b_fighter_id]])</f>
        <v>3026</v>
      </c>
      <c r="AQ1534" t="str">
        <f>_xlfn.XLOOKUP(ufc_fights_2[[#This Row],[winnerID]],ufc_fighters[id],ufc_fighters[fighter_name],"xxx",0,1)</f>
        <v>Scott Smith</v>
      </c>
    </row>
    <row r="1535" spans="1:43">
      <c r="A1535">
        <v>3235</v>
      </c>
      <c r="B1535">
        <v>90</v>
      </c>
      <c r="C1535">
        <f>_xlfn.XLOOKUP(ufc_fights_2[[#This Row],[r_fighter_id]],ufc_fighters[id],ufc_fighters[year],"xxx",0,1)</f>
        <v>1988</v>
      </c>
      <c r="D1535">
        <f>_xlfn.XLOOKUP(ufc_fights_2[[#This Row],[b_fighter_id]],ufc_fighters[id],ufc_fighters[year],"Prázdné",0,1)</f>
        <v>1986</v>
      </c>
      <c r="E1535" s="10">
        <f>YEAR(ufc_fights_2[[#This Row],[date]])-ufc_fights_2[[#This Row],[r_year]]</f>
        <v>28</v>
      </c>
      <c r="F1535" s="10">
        <f>YEAR(ufc_fights_2[[#This Row],[date]])-ufc_fights_2[[#This Row],[b_year]]</f>
        <v>30</v>
      </c>
      <c r="G1535">
        <v>0</v>
      </c>
      <c r="H1535">
        <v>0</v>
      </c>
      <c r="I1535">
        <v>0.26240000000000002</v>
      </c>
      <c r="J1535">
        <v>0.55810000000000004</v>
      </c>
      <c r="K1535">
        <v>0.44850000000000001</v>
      </c>
      <c r="L1535">
        <v>0.55559999999999998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1.1342592592592593E-3</v>
      </c>
      <c r="T1535" s="2">
        <v>1.0879629629629629E-3</v>
      </c>
      <c r="U1535">
        <v>0.16669999999999999</v>
      </c>
      <c r="V1535">
        <v>0.26319999999999999</v>
      </c>
      <c r="W1535">
        <v>0.2462</v>
      </c>
      <c r="X1535">
        <v>0.46429999999999999</v>
      </c>
      <c r="Y1535">
        <v>0.64290000000000003</v>
      </c>
      <c r="Z1535">
        <v>0.21540000000000001</v>
      </c>
      <c r="AA1535">
        <v>0.46879999999999999</v>
      </c>
      <c r="AB1535">
        <v>0.81820000000000004</v>
      </c>
      <c r="AC1535">
        <v>0.81820000000000004</v>
      </c>
      <c r="AD1535">
        <v>0</v>
      </c>
      <c r="AE1535">
        <v>0</v>
      </c>
      <c r="AF1535" t="s">
        <v>3915</v>
      </c>
      <c r="AG1535" s="2">
        <v>3.472222222222222E-3</v>
      </c>
      <c r="AH1535" t="s">
        <v>3911</v>
      </c>
      <c r="AI1535">
        <v>3</v>
      </c>
      <c r="AJ1535" t="s">
        <v>3925</v>
      </c>
      <c r="AK1535" s="3">
        <v>42539</v>
      </c>
      <c r="AL1535" s="10">
        <f>YEAR(ufc_fights_2[[#This Row],[date]])</f>
        <v>2016</v>
      </c>
      <c r="AM1535" t="s">
        <v>3977</v>
      </c>
      <c r="AN1535">
        <v>16</v>
      </c>
      <c r="AO1535" t="s">
        <v>3913</v>
      </c>
      <c r="AP1535">
        <f>IF(ufc_fights_2[[#This Row],[winner]]="Red",ufc_fights_2[[#This Row],[r_fighter_id]],ufc_fights_2[[#This Row],[b_fighter_id]])</f>
        <v>3235</v>
      </c>
      <c r="AQ1535" t="str">
        <f>_xlfn.XLOOKUP(ufc_fights_2[[#This Row],[winnerID]],ufc_fighters[id],ufc_fighters[fighter_name],"xxx",0,1)</f>
        <v>Elias Theodorou</v>
      </c>
    </row>
    <row r="1536" spans="1:43">
      <c r="A1536">
        <v>286</v>
      </c>
      <c r="B1536">
        <v>2107</v>
      </c>
      <c r="C1536">
        <f>_xlfn.XLOOKUP(ufc_fights_2[[#This Row],[r_fighter_id]],ufc_fighters[id],ufc_fighters[year],"xxx",0,1)</f>
        <v>1979</v>
      </c>
      <c r="D1536">
        <f>_xlfn.XLOOKUP(ufc_fights_2[[#This Row],[b_fighter_id]],ufc_fighters[id],ufc_fighters[year],"Prázdné",0,1)</f>
        <v>1980</v>
      </c>
      <c r="E1536" s="10">
        <f>YEAR(ufc_fights_2[[#This Row],[date]])-ufc_fights_2[[#This Row],[r_year]]</f>
        <v>32</v>
      </c>
      <c r="F1536" s="10">
        <f>YEAR(ufc_fights_2[[#This Row],[date]])-ufc_fights_2[[#This Row],[b_year]]</f>
        <v>31</v>
      </c>
      <c r="G1536">
        <v>0</v>
      </c>
      <c r="H1536">
        <v>0</v>
      </c>
      <c r="I1536">
        <v>0.53120000000000001</v>
      </c>
      <c r="J1536">
        <v>0.22689999999999999</v>
      </c>
      <c r="K1536">
        <v>0.61480000000000001</v>
      </c>
      <c r="L1536">
        <v>0.29010000000000002</v>
      </c>
      <c r="M1536">
        <v>0</v>
      </c>
      <c r="N1536">
        <v>9.0899999999999995E-2</v>
      </c>
      <c r="O1536">
        <v>0</v>
      </c>
      <c r="P1536">
        <v>0</v>
      </c>
      <c r="Q1536">
        <v>0</v>
      </c>
      <c r="R1536">
        <v>0</v>
      </c>
      <c r="S1536" s="2">
        <v>2.2222222222222222E-3</v>
      </c>
      <c r="T1536" s="2">
        <v>1.724537037037037E-3</v>
      </c>
      <c r="U1536">
        <v>0.49430000000000002</v>
      </c>
      <c r="V1536">
        <v>0.16039999999999999</v>
      </c>
      <c r="W1536">
        <v>0.85709999999999997</v>
      </c>
      <c r="X1536">
        <v>1</v>
      </c>
      <c r="Y1536">
        <v>1</v>
      </c>
      <c r="Z1536">
        <v>0.47449999999999998</v>
      </c>
      <c r="AA1536">
        <v>0.1905</v>
      </c>
      <c r="AB1536">
        <v>0.64710000000000001</v>
      </c>
      <c r="AC1536">
        <v>0.36359999999999998</v>
      </c>
      <c r="AD1536">
        <v>0.68420000000000003</v>
      </c>
      <c r="AE1536">
        <v>1</v>
      </c>
      <c r="AF1536" t="s">
        <v>3910</v>
      </c>
      <c r="AG1536" s="2">
        <v>2.476851851851852E-3</v>
      </c>
      <c r="AH1536" t="s">
        <v>3927</v>
      </c>
      <c r="AI1536">
        <v>5</v>
      </c>
      <c r="AJ1536" t="s">
        <v>3967</v>
      </c>
      <c r="AK1536" s="3">
        <v>40880</v>
      </c>
      <c r="AL1536" s="10">
        <f>YEAR(ufc_fights_2[[#This Row],[date]])</f>
        <v>2011</v>
      </c>
      <c r="AM1536" t="s">
        <v>3977</v>
      </c>
      <c r="AN1536">
        <v>1</v>
      </c>
      <c r="AO1536" t="s">
        <v>3913</v>
      </c>
      <c r="AP1536">
        <f>IF(ufc_fights_2[[#This Row],[winner]]="Red",ufc_fights_2[[#This Row],[r_fighter_id]],ufc_fights_2[[#This Row],[b_fighter_id]])</f>
        <v>286</v>
      </c>
      <c r="AQ1536" t="str">
        <f>_xlfn.XLOOKUP(ufc_fights_2[[#This Row],[winnerID]],ufc_fighters[id],ufc_fighters[fighter_name],"xxx",0,1)</f>
        <v>Michael Bisping</v>
      </c>
    </row>
    <row r="1537" spans="1:43">
      <c r="A1537">
        <v>286</v>
      </c>
      <c r="B1537">
        <v>2108</v>
      </c>
      <c r="C1537">
        <f>_xlfn.XLOOKUP(ufc_fights_2[[#This Row],[r_fighter_id]],ufc_fighters[id],ufc_fighters[year],"xxx",0,1)</f>
        <v>1979</v>
      </c>
      <c r="D1537">
        <f>_xlfn.XLOOKUP(ufc_fights_2[[#This Row],[b_fighter_id]],ufc_fighters[id],ufc_fighters[year],"Prázdné",0,1)</f>
        <v>1981</v>
      </c>
      <c r="E1537" s="10">
        <f>YEAR(ufc_fights_2[[#This Row],[date]])-ufc_fights_2[[#This Row],[r_year]]</f>
        <v>31</v>
      </c>
      <c r="F1537" s="10">
        <f>YEAR(ufc_fights_2[[#This Row],[date]])-ufc_fights_2[[#This Row],[b_year]]</f>
        <v>29</v>
      </c>
      <c r="G1537">
        <v>0</v>
      </c>
      <c r="H1537">
        <v>0</v>
      </c>
      <c r="I1537">
        <v>0.33779999999999999</v>
      </c>
      <c r="J1537">
        <v>0.23699999999999999</v>
      </c>
      <c r="K1537">
        <v>0.3407</v>
      </c>
      <c r="L1537">
        <v>0.2581</v>
      </c>
      <c r="M1537">
        <v>0</v>
      </c>
      <c r="N1537">
        <v>0.25</v>
      </c>
      <c r="O1537">
        <v>0</v>
      </c>
      <c r="P1537">
        <v>0</v>
      </c>
      <c r="Q1537">
        <v>0</v>
      </c>
      <c r="R1537">
        <v>0</v>
      </c>
      <c r="S1537" s="2">
        <v>0</v>
      </c>
      <c r="T1537" s="2">
        <v>5.2083333333333333E-4</v>
      </c>
      <c r="U1537">
        <v>0.33479999999999999</v>
      </c>
      <c r="V1537">
        <v>0.13819999999999999</v>
      </c>
      <c r="W1537">
        <v>0</v>
      </c>
      <c r="X1537">
        <v>1</v>
      </c>
      <c r="Y1537">
        <v>0.78259999999999996</v>
      </c>
      <c r="Z1537">
        <v>0.33479999999999999</v>
      </c>
      <c r="AA1537">
        <v>0.2356</v>
      </c>
      <c r="AB1537">
        <v>1</v>
      </c>
      <c r="AC1537">
        <v>0.33329999999999999</v>
      </c>
      <c r="AD1537">
        <v>0</v>
      </c>
      <c r="AE1537">
        <v>0</v>
      </c>
      <c r="AF1537" t="s">
        <v>3915</v>
      </c>
      <c r="AG1537" s="2">
        <v>3.472222222222222E-3</v>
      </c>
      <c r="AH1537" t="s">
        <v>3911</v>
      </c>
      <c r="AI1537">
        <v>3</v>
      </c>
      <c r="AJ1537" t="s">
        <v>3967</v>
      </c>
      <c r="AK1537" s="3">
        <v>40327</v>
      </c>
      <c r="AL1537" s="10">
        <f>YEAR(ufc_fights_2[[#This Row],[date]])</f>
        <v>2010</v>
      </c>
      <c r="AM1537" t="s">
        <v>3977</v>
      </c>
      <c r="AN1537">
        <v>1</v>
      </c>
      <c r="AO1537" t="s">
        <v>3913</v>
      </c>
      <c r="AP1537">
        <f>IF(ufc_fights_2[[#This Row],[winner]]="Red",ufc_fights_2[[#This Row],[r_fighter_id]],ufc_fights_2[[#This Row],[b_fighter_id]])</f>
        <v>286</v>
      </c>
      <c r="AQ1537" t="str">
        <f>_xlfn.XLOOKUP(ufc_fights_2[[#This Row],[winnerID]],ufc_fighters[id],ufc_fighters[fighter_name],"xxx",0,1)</f>
        <v>Michael Bisping</v>
      </c>
    </row>
    <row r="1538" spans="1:43">
      <c r="A1538">
        <v>3103</v>
      </c>
      <c r="B1538">
        <v>1991</v>
      </c>
      <c r="C1538">
        <f>_xlfn.XLOOKUP(ufc_fights_2[[#This Row],[r_fighter_id]],ufc_fighters[id],ufc_fighters[year],"xxx",0,1)</f>
        <v>1980</v>
      </c>
      <c r="D1538">
        <f>_xlfn.XLOOKUP(ufc_fights_2[[#This Row],[b_fighter_id]],ufc_fighters[id],ufc_fighters[year],"Prázdné",0,1)</f>
        <v>1982</v>
      </c>
      <c r="E1538" s="10">
        <f>YEAR(ufc_fights_2[[#This Row],[date]])-ufc_fights_2[[#This Row],[r_year]]</f>
        <v>30</v>
      </c>
      <c r="F1538" s="10">
        <f>YEAR(ufc_fights_2[[#This Row],[date]])-ufc_fights_2[[#This Row],[b_year]]</f>
        <v>28</v>
      </c>
      <c r="G1538">
        <v>0</v>
      </c>
      <c r="H1538">
        <v>0</v>
      </c>
      <c r="I1538">
        <v>0.59719999999999995</v>
      </c>
      <c r="J1538">
        <v>0.45450000000000002</v>
      </c>
      <c r="K1538">
        <v>0.78290000000000004</v>
      </c>
      <c r="L1538">
        <v>0.78790000000000004</v>
      </c>
      <c r="M1538">
        <v>0</v>
      </c>
      <c r="N1538">
        <v>0.55559999999999998</v>
      </c>
      <c r="O1538">
        <v>2</v>
      </c>
      <c r="P1538">
        <v>2</v>
      </c>
      <c r="Q1538">
        <v>0</v>
      </c>
      <c r="R1538">
        <v>0</v>
      </c>
      <c r="S1538" s="2">
        <v>3.6805555555555554E-3</v>
      </c>
      <c r="T1538" s="2">
        <v>4.1435185185185186E-3</v>
      </c>
      <c r="U1538">
        <v>0.48149999999999998</v>
      </c>
      <c r="V1538">
        <v>0.33329999999999999</v>
      </c>
      <c r="W1538">
        <v>0.93330000000000002</v>
      </c>
      <c r="X1538">
        <v>1</v>
      </c>
      <c r="Y1538">
        <v>1</v>
      </c>
      <c r="Z1538">
        <v>0.15</v>
      </c>
      <c r="AA1538">
        <v>0.1429</v>
      </c>
      <c r="AB1538">
        <v>0.69230000000000003</v>
      </c>
      <c r="AC1538">
        <v>1</v>
      </c>
      <c r="AD1538">
        <v>0.79490000000000005</v>
      </c>
      <c r="AE1538">
        <v>1</v>
      </c>
      <c r="AF1538" t="s">
        <v>3933</v>
      </c>
      <c r="AG1538" s="2">
        <v>2.1990740740740742E-3</v>
      </c>
      <c r="AH1538" t="s">
        <v>3911</v>
      </c>
      <c r="AI1538">
        <v>3</v>
      </c>
      <c r="AJ1538" t="s">
        <v>3925</v>
      </c>
      <c r="AK1538" s="3">
        <v>40391</v>
      </c>
      <c r="AL1538" s="10">
        <f>YEAR(ufc_fights_2[[#This Row],[date]])</f>
        <v>2010</v>
      </c>
      <c r="AM1538" t="s">
        <v>3977</v>
      </c>
      <c r="AN1538">
        <v>116</v>
      </c>
      <c r="AO1538" t="s">
        <v>3913</v>
      </c>
      <c r="AP1538">
        <f>IF(ufc_fights_2[[#This Row],[winner]]="Red",ufc_fights_2[[#This Row],[r_fighter_id]],ufc_fights_2[[#This Row],[b_fighter_id]])</f>
        <v>3103</v>
      </c>
      <c r="AQ1538" t="str">
        <f>_xlfn.XLOOKUP(ufc_fights_2[[#This Row],[winnerID]],ufc_fighters[id],ufc_fighters[fighter_name],"xxx",0,1)</f>
        <v>Brian Stann</v>
      </c>
    </row>
    <row r="1539" spans="1:43">
      <c r="A1539">
        <v>3103</v>
      </c>
      <c r="B1539">
        <v>2806</v>
      </c>
      <c r="C1539">
        <f>_xlfn.XLOOKUP(ufc_fights_2[[#This Row],[r_fighter_id]],ufc_fighters[id],ufc_fighters[year],"xxx",0,1)</f>
        <v>1980</v>
      </c>
      <c r="D1539">
        <f>_xlfn.XLOOKUP(ufc_fights_2[[#This Row],[b_fighter_id]],ufc_fighters[id],ufc_fighters[year],"Prázdné",0,1)</f>
        <v>1981</v>
      </c>
      <c r="E1539" s="10">
        <f>YEAR(ufc_fights_2[[#This Row],[date]])-ufc_fights_2[[#This Row],[r_year]]</f>
        <v>32</v>
      </c>
      <c r="F1539" s="10">
        <f>YEAR(ufc_fights_2[[#This Row],[date]])-ufc_fights_2[[#This Row],[b_year]]</f>
        <v>31</v>
      </c>
      <c r="G1539">
        <v>1</v>
      </c>
      <c r="H1539">
        <v>0</v>
      </c>
      <c r="I1539">
        <v>0.54549999999999998</v>
      </c>
      <c r="J1539">
        <v>0.5</v>
      </c>
      <c r="K1539">
        <v>0.59570000000000001</v>
      </c>
      <c r="L1539">
        <v>0.65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8.7962962962962962E-4</v>
      </c>
      <c r="T1539" s="2">
        <v>0</v>
      </c>
      <c r="U1539">
        <v>0.48280000000000001</v>
      </c>
      <c r="V1539">
        <v>0.41670000000000001</v>
      </c>
      <c r="W1539">
        <v>1</v>
      </c>
      <c r="X1539">
        <v>1</v>
      </c>
      <c r="Y1539">
        <v>0</v>
      </c>
      <c r="Z1539">
        <v>0.4375</v>
      </c>
      <c r="AA1539">
        <v>0.5</v>
      </c>
      <c r="AB1539">
        <v>0.625</v>
      </c>
      <c r="AC1539">
        <v>0.5</v>
      </c>
      <c r="AD1539">
        <v>0.66669999999999996</v>
      </c>
      <c r="AE1539">
        <v>0</v>
      </c>
      <c r="AF1539" t="s">
        <v>3910</v>
      </c>
      <c r="AG1539" s="2">
        <v>1.6898148148148148E-3</v>
      </c>
      <c r="AH1539" t="s">
        <v>3911</v>
      </c>
      <c r="AI1539">
        <v>3</v>
      </c>
      <c r="AJ1539" t="s">
        <v>3931</v>
      </c>
      <c r="AK1539" s="3">
        <v>41013</v>
      </c>
      <c r="AL1539" s="10">
        <f>YEAR(ufc_fights_2[[#This Row],[date]])</f>
        <v>2012</v>
      </c>
      <c r="AM1539" t="s">
        <v>3977</v>
      </c>
      <c r="AN1539">
        <v>86</v>
      </c>
      <c r="AO1539" t="s">
        <v>3913</v>
      </c>
      <c r="AP1539">
        <f>IF(ufc_fights_2[[#This Row],[winner]]="Red",ufc_fights_2[[#This Row],[r_fighter_id]],ufc_fights_2[[#This Row],[b_fighter_id]])</f>
        <v>3103</v>
      </c>
      <c r="AQ1539" t="str">
        <f>_xlfn.XLOOKUP(ufc_fights_2[[#This Row],[winnerID]],ufc_fighters[id],ufc_fighters[fighter_name],"xxx",0,1)</f>
        <v>Brian Stann</v>
      </c>
    </row>
    <row r="1540" spans="1:43">
      <c r="A1540">
        <v>2702</v>
      </c>
      <c r="B1540">
        <v>3304</v>
      </c>
      <c r="C1540">
        <f>_xlfn.XLOOKUP(ufc_fights_2[[#This Row],[r_fighter_id]],ufc_fighters[id],ufc_fighters[year],"xxx",0,1)</f>
        <v>1990</v>
      </c>
      <c r="D1540">
        <f>_xlfn.XLOOKUP(ufc_fights_2[[#This Row],[b_fighter_id]],ufc_fighters[id],ufc_fighters[year],"Prázdné",0,1)</f>
        <v>1996</v>
      </c>
      <c r="E1540" s="10">
        <f>YEAR(ufc_fights_2[[#This Row],[date]])-ufc_fights_2[[#This Row],[r_year]]</f>
        <v>29</v>
      </c>
      <c r="F1540" s="10">
        <f>YEAR(ufc_fights_2[[#This Row],[date]])-ufc_fights_2[[#This Row],[b_year]]</f>
        <v>23</v>
      </c>
      <c r="G1540">
        <v>0</v>
      </c>
      <c r="H1540">
        <v>0</v>
      </c>
      <c r="I1540">
        <v>0.625</v>
      </c>
      <c r="J1540">
        <v>0.49020000000000002</v>
      </c>
      <c r="K1540">
        <v>0.69910000000000005</v>
      </c>
      <c r="L1540">
        <v>0.56720000000000004</v>
      </c>
      <c r="M1540">
        <v>0</v>
      </c>
      <c r="N1540">
        <v>0.57140000000000002</v>
      </c>
      <c r="O1540">
        <v>0</v>
      </c>
      <c r="P1540">
        <v>2</v>
      </c>
      <c r="Q1540">
        <v>3</v>
      </c>
      <c r="R1540">
        <v>0</v>
      </c>
      <c r="S1540" s="2">
        <v>4.0162037037037041E-3</v>
      </c>
      <c r="T1540" s="2">
        <v>4.7800925925925927E-3</v>
      </c>
      <c r="U1540">
        <v>0.54690000000000005</v>
      </c>
      <c r="V1540">
        <v>0.47620000000000001</v>
      </c>
      <c r="W1540">
        <v>0.91669999999999996</v>
      </c>
      <c r="X1540">
        <v>1</v>
      </c>
      <c r="Y1540">
        <v>0</v>
      </c>
      <c r="Z1540">
        <v>0.375</v>
      </c>
      <c r="AA1540">
        <v>0.29630000000000001</v>
      </c>
      <c r="AB1540">
        <v>1</v>
      </c>
      <c r="AC1540">
        <v>0.83330000000000004</v>
      </c>
      <c r="AD1540">
        <v>0.84379999999999999</v>
      </c>
      <c r="AE1540">
        <v>0.66669999999999996</v>
      </c>
      <c r="AF1540" t="s">
        <v>3922</v>
      </c>
      <c r="AG1540" s="2">
        <v>3.472222222222222E-3</v>
      </c>
      <c r="AH1540" t="s">
        <v>3911</v>
      </c>
      <c r="AI1540">
        <v>3</v>
      </c>
      <c r="AJ1540" t="s">
        <v>3929</v>
      </c>
      <c r="AK1540" s="3">
        <v>43659</v>
      </c>
      <c r="AL1540" s="10">
        <f>YEAR(ufc_fights_2[[#This Row],[date]])</f>
        <v>2019</v>
      </c>
      <c r="AM1540" t="s">
        <v>3977</v>
      </c>
      <c r="AN1540">
        <v>56</v>
      </c>
      <c r="AO1540" t="s">
        <v>3913</v>
      </c>
      <c r="AP1540">
        <f>IF(ufc_fights_2[[#This Row],[winner]]="Red",ufc_fights_2[[#This Row],[r_fighter_id]],ufc_fights_2[[#This Row],[b_fighter_id]])</f>
        <v>2702</v>
      </c>
      <c r="AQ1540" t="str">
        <f>_xlfn.XLOOKUP(ufc_fights_2[[#This Row],[winnerID]],ufc_fighters[id],ufc_fighters[fighter_name],"xxx",0,1)</f>
        <v>Karl Roberson</v>
      </c>
    </row>
    <row r="1541" spans="1:43">
      <c r="A1541">
        <v>1683</v>
      </c>
      <c r="B1541">
        <v>2702</v>
      </c>
      <c r="C1541">
        <f>_xlfn.XLOOKUP(ufc_fights_2[[#This Row],[r_fighter_id]],ufc_fighters[id],ufc_fighters[year],"xxx",0,1)</f>
        <v>1991</v>
      </c>
      <c r="D1541">
        <f>_xlfn.XLOOKUP(ufc_fights_2[[#This Row],[b_fighter_id]],ufc_fighters[id],ufc_fighters[year],"Prázdné",0,1)</f>
        <v>1990</v>
      </c>
      <c r="E1541" s="10">
        <f>YEAR(ufc_fights_2[[#This Row],[date]])-ufc_fights_2[[#This Row],[r_year]]</f>
        <v>28</v>
      </c>
      <c r="F1541" s="10">
        <f>YEAR(ufc_fights_2[[#This Row],[date]])-ufc_fights_2[[#This Row],[b_year]]</f>
        <v>29</v>
      </c>
      <c r="G1541">
        <v>0</v>
      </c>
      <c r="H1541">
        <v>0</v>
      </c>
      <c r="I1541">
        <v>0.38950000000000001</v>
      </c>
      <c r="J1541">
        <v>0.36749999999999999</v>
      </c>
      <c r="K1541">
        <v>0.39579999999999999</v>
      </c>
      <c r="L1541">
        <v>0.36749999999999999</v>
      </c>
      <c r="M1541">
        <v>0</v>
      </c>
      <c r="N1541">
        <v>0.33329999999999999</v>
      </c>
      <c r="O1541">
        <v>0</v>
      </c>
      <c r="P1541">
        <v>1</v>
      </c>
      <c r="Q1541">
        <v>0</v>
      </c>
      <c r="R1541">
        <v>0</v>
      </c>
      <c r="S1541" s="2">
        <v>2.3148148148148147E-5</v>
      </c>
      <c r="T1541" s="2">
        <v>6.4814814814814813E-4</v>
      </c>
      <c r="U1541">
        <v>0.26390000000000002</v>
      </c>
      <c r="V1541">
        <v>0.18179999999999999</v>
      </c>
      <c r="W1541">
        <v>0.75</v>
      </c>
      <c r="X1541">
        <v>1</v>
      </c>
      <c r="Y1541">
        <v>0.86670000000000003</v>
      </c>
      <c r="Z1541">
        <v>0.38950000000000001</v>
      </c>
      <c r="AA1541">
        <v>0.35649999999999998</v>
      </c>
      <c r="AB1541">
        <v>0</v>
      </c>
      <c r="AC1541">
        <v>1</v>
      </c>
      <c r="AD1541">
        <v>0</v>
      </c>
      <c r="AE1541">
        <v>0</v>
      </c>
      <c r="AF1541" t="s">
        <v>3933</v>
      </c>
      <c r="AG1541" s="2">
        <v>2.7893518518518519E-3</v>
      </c>
      <c r="AH1541" t="s">
        <v>3911</v>
      </c>
      <c r="AI1541">
        <v>3</v>
      </c>
      <c r="AJ1541" t="s">
        <v>3996</v>
      </c>
      <c r="AK1541" s="3">
        <v>43778</v>
      </c>
      <c r="AL1541" s="10">
        <f>YEAR(ufc_fights_2[[#This Row],[date]])</f>
        <v>2019</v>
      </c>
      <c r="AM1541" t="s">
        <v>3977</v>
      </c>
      <c r="AN1541">
        <v>41</v>
      </c>
      <c r="AO1541" t="s">
        <v>3918</v>
      </c>
      <c r="AP1541">
        <f>IF(ufc_fights_2[[#This Row],[winner]]="Red",ufc_fights_2[[#This Row],[r_fighter_id]],ufc_fights_2[[#This Row],[b_fighter_id]])</f>
        <v>2702</v>
      </c>
      <c r="AQ1541" t="str">
        <f>_xlfn.XLOOKUP(ufc_fights_2[[#This Row],[winnerID]],ufc_fighters[id],ufc_fighters[fighter_name],"xxx",0,1)</f>
        <v>Karl Roberson</v>
      </c>
    </row>
    <row r="1542" spans="1:43">
      <c r="A1542">
        <v>1772</v>
      </c>
      <c r="B1542">
        <v>3103</v>
      </c>
      <c r="C1542">
        <f>_xlfn.XLOOKUP(ufc_fights_2[[#This Row],[r_fighter_id]],ufc_fighters[id],ufc_fighters[year],"xxx",0,1)</f>
        <v>1980</v>
      </c>
      <c r="D1542">
        <f>_xlfn.XLOOKUP(ufc_fights_2[[#This Row],[b_fighter_id]],ufc_fighters[id],ufc_fighters[year],"Prázdné",0,1)</f>
        <v>1980</v>
      </c>
      <c r="E1542" s="10">
        <f>YEAR(ufc_fights_2[[#This Row],[date]])-ufc_fights_2[[#This Row],[r_year]]</f>
        <v>31</v>
      </c>
      <c r="F1542" s="10">
        <f>YEAR(ufc_fights_2[[#This Row],[date]])-ufc_fights_2[[#This Row],[b_year]]</f>
        <v>31</v>
      </c>
      <c r="G1542">
        <v>0</v>
      </c>
      <c r="H1542">
        <v>3</v>
      </c>
      <c r="I1542">
        <v>0.28000000000000003</v>
      </c>
      <c r="J1542">
        <v>0.6</v>
      </c>
      <c r="K1542">
        <v>0.47060000000000002</v>
      </c>
      <c r="L1542">
        <v>0.69569999999999999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 s="2">
        <v>9.2592592592592588E-5</v>
      </c>
      <c r="T1542" s="2">
        <v>1.2037037037037038E-3</v>
      </c>
      <c r="U1542">
        <v>0.125</v>
      </c>
      <c r="V1542">
        <v>0.55000000000000004</v>
      </c>
      <c r="W1542">
        <v>0.6</v>
      </c>
      <c r="X1542">
        <v>0.5</v>
      </c>
      <c r="Y1542">
        <v>0.5</v>
      </c>
      <c r="Z1542">
        <v>0.2</v>
      </c>
      <c r="AA1542">
        <v>0.52629999999999999</v>
      </c>
      <c r="AB1542">
        <v>0.4</v>
      </c>
      <c r="AC1542">
        <v>0.66669999999999996</v>
      </c>
      <c r="AD1542">
        <v>0</v>
      </c>
      <c r="AE1542">
        <v>0.61539999999999995</v>
      </c>
      <c r="AF1542" t="s">
        <v>3910</v>
      </c>
      <c r="AG1542" s="2">
        <v>2.5115740740740741E-3</v>
      </c>
      <c r="AH1542" t="s">
        <v>3911</v>
      </c>
      <c r="AI1542">
        <v>3</v>
      </c>
      <c r="AJ1542" t="s">
        <v>3974</v>
      </c>
      <c r="AK1542" s="3">
        <v>40544</v>
      </c>
      <c r="AL1542" s="10">
        <f>YEAR(ufc_fights_2[[#This Row],[date]])</f>
        <v>2011</v>
      </c>
      <c r="AM1542" t="s">
        <v>3977</v>
      </c>
      <c r="AN1542">
        <v>1</v>
      </c>
      <c r="AO1542" t="s">
        <v>3918</v>
      </c>
      <c r="AP1542">
        <f>IF(ufc_fights_2[[#This Row],[winner]]="Red",ufc_fights_2[[#This Row],[r_fighter_id]],ufc_fights_2[[#This Row],[b_fighter_id]])</f>
        <v>3103</v>
      </c>
      <c r="AQ1542" t="str">
        <f>_xlfn.XLOOKUP(ufc_fights_2[[#This Row],[winnerID]],ufc_fighters[id],ufc_fighters[fighter_name],"xxx",0,1)</f>
        <v>Brian Stann</v>
      </c>
    </row>
    <row r="1543" spans="1:43">
      <c r="A1543">
        <v>2822</v>
      </c>
      <c r="B1543">
        <v>500</v>
      </c>
      <c r="C1543">
        <f>_xlfn.XLOOKUP(ufc_fights_2[[#This Row],[r_fighter_id]],ufc_fighters[id],ufc_fighters[year],"xxx",0,1)</f>
        <v>1988</v>
      </c>
      <c r="D1543">
        <f>_xlfn.XLOOKUP(ufc_fights_2[[#This Row],[b_fighter_id]],ufc_fighters[id],ufc_fighters[year],"Prázdné",0,1)</f>
        <v>1981</v>
      </c>
      <c r="E1543" s="10">
        <f>YEAR(ufc_fights_2[[#This Row],[date]])-ufc_fights_2[[#This Row],[r_year]]</f>
        <v>25</v>
      </c>
      <c r="F1543" s="10">
        <f>YEAR(ufc_fights_2[[#This Row],[date]])-ufc_fights_2[[#This Row],[b_year]]</f>
        <v>32</v>
      </c>
      <c r="G1543">
        <v>1</v>
      </c>
      <c r="H1543">
        <v>0</v>
      </c>
      <c r="I1543">
        <v>0.5806</v>
      </c>
      <c r="J1543">
        <v>0.63639999999999997</v>
      </c>
      <c r="K1543">
        <v>0.66269999999999996</v>
      </c>
      <c r="L1543">
        <v>0.84209999999999996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0</v>
      </c>
      <c r="S1543" s="2">
        <v>1.5856481481481481E-3</v>
      </c>
      <c r="T1543" s="2">
        <v>2.2337962962962962E-3</v>
      </c>
      <c r="U1543">
        <v>0.39389999999999997</v>
      </c>
      <c r="V1543">
        <v>0.6</v>
      </c>
      <c r="W1543">
        <v>0.77780000000000005</v>
      </c>
      <c r="X1543">
        <v>1</v>
      </c>
      <c r="Y1543">
        <v>0</v>
      </c>
      <c r="Z1543">
        <v>0.33329999999999999</v>
      </c>
      <c r="AA1543">
        <v>0</v>
      </c>
      <c r="AB1543">
        <v>0.63829999999999998</v>
      </c>
      <c r="AC1543">
        <v>1</v>
      </c>
      <c r="AD1543">
        <v>0.41670000000000001</v>
      </c>
      <c r="AE1543">
        <v>0.6875</v>
      </c>
      <c r="AF1543" t="s">
        <v>3910</v>
      </c>
      <c r="AG1543" s="2">
        <v>1.5856481481481481E-3</v>
      </c>
      <c r="AH1543" t="s">
        <v>3911</v>
      </c>
      <c r="AI1543">
        <v>3</v>
      </c>
      <c r="AJ1543" t="s">
        <v>3914</v>
      </c>
      <c r="AK1543" s="3">
        <v>41377</v>
      </c>
      <c r="AL1543" s="10">
        <f>YEAR(ufc_fights_2[[#This Row],[date]])</f>
        <v>2013</v>
      </c>
      <c r="AM1543" t="s">
        <v>3977</v>
      </c>
      <c r="AN1543">
        <v>1</v>
      </c>
      <c r="AO1543" t="s">
        <v>3913</v>
      </c>
      <c r="AP1543">
        <f>IF(ufc_fights_2[[#This Row],[winner]]="Red",ufc_fights_2[[#This Row],[r_fighter_id]],ufc_fights_2[[#This Row],[b_fighter_id]])</f>
        <v>2822</v>
      </c>
      <c r="AQ1543" t="str">
        <f>_xlfn.XLOOKUP(ufc_fights_2[[#This Row],[winnerID]],ufc_fighters[id],ufc_fighters[fighter_name],"xxx",0,1)</f>
        <v>Josh Samman</v>
      </c>
    </row>
    <row r="1544" spans="1:43">
      <c r="A1544">
        <v>3103</v>
      </c>
      <c r="B1544">
        <v>2852</v>
      </c>
      <c r="C1544">
        <f>_xlfn.XLOOKUP(ufc_fights_2[[#This Row],[r_fighter_id]],ufc_fighters[id],ufc_fighters[year],"xxx",0,1)</f>
        <v>1980</v>
      </c>
      <c r="D1544">
        <f>_xlfn.XLOOKUP(ufc_fights_2[[#This Row],[b_fighter_id]],ufc_fighters[id],ufc_fighters[year],"Prázdné",0,1)</f>
        <v>1980</v>
      </c>
      <c r="E1544" s="10">
        <f>YEAR(ufc_fights_2[[#This Row],[date]])-ufc_fights_2[[#This Row],[r_year]]</f>
        <v>31</v>
      </c>
      <c r="F1544" s="10">
        <f>YEAR(ufc_fights_2[[#This Row],[date]])-ufc_fights_2[[#This Row],[b_year]]</f>
        <v>31</v>
      </c>
      <c r="G1544">
        <v>2</v>
      </c>
      <c r="H1544">
        <v>0</v>
      </c>
      <c r="I1544">
        <v>0.47470000000000001</v>
      </c>
      <c r="J1544">
        <v>0.3256</v>
      </c>
      <c r="K1544">
        <v>0.57040000000000002</v>
      </c>
      <c r="L1544">
        <v>0.35560000000000003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1.1805555555555556E-3</v>
      </c>
      <c r="T1544" s="2">
        <v>1.7361111111111112E-4</v>
      </c>
      <c r="U1544">
        <v>0.35620000000000002</v>
      </c>
      <c r="V1544">
        <v>0.26319999999999999</v>
      </c>
      <c r="W1544">
        <v>0.66669999999999996</v>
      </c>
      <c r="X1544">
        <v>0.85</v>
      </c>
      <c r="Y1544">
        <v>0.66669999999999996</v>
      </c>
      <c r="Z1544">
        <v>0.42670000000000002</v>
      </c>
      <c r="AA1544">
        <v>0.32500000000000001</v>
      </c>
      <c r="AB1544">
        <v>0</v>
      </c>
      <c r="AC1544">
        <v>0.33329999999999999</v>
      </c>
      <c r="AD1544">
        <v>0.625</v>
      </c>
      <c r="AE1544">
        <v>0</v>
      </c>
      <c r="AF1544" t="s">
        <v>3910</v>
      </c>
      <c r="AG1544" s="2">
        <v>3.1134259259259257E-3</v>
      </c>
      <c r="AH1544" t="s">
        <v>3911</v>
      </c>
      <c r="AI1544">
        <v>3</v>
      </c>
      <c r="AJ1544" t="s">
        <v>3914</v>
      </c>
      <c r="AK1544" s="3">
        <v>40691</v>
      </c>
      <c r="AL1544" s="10">
        <f>YEAR(ufc_fights_2[[#This Row],[date]])</f>
        <v>2011</v>
      </c>
      <c r="AM1544" t="s">
        <v>3977</v>
      </c>
      <c r="AN1544">
        <v>1</v>
      </c>
      <c r="AO1544" t="s">
        <v>3913</v>
      </c>
      <c r="AP1544">
        <f>IF(ufc_fights_2[[#This Row],[winner]]="Red",ufc_fights_2[[#This Row],[r_fighter_id]],ufc_fights_2[[#This Row],[b_fighter_id]])</f>
        <v>3103</v>
      </c>
      <c r="AQ1544" t="str">
        <f>_xlfn.XLOOKUP(ufc_fights_2[[#This Row],[winnerID]],ufc_fighters[id],ufc_fighters[fighter_name],"xxx",0,1)</f>
        <v>Brian Stann</v>
      </c>
    </row>
    <row r="1545" spans="1:43">
      <c r="A1545">
        <v>3124</v>
      </c>
      <c r="B1545">
        <v>2702</v>
      </c>
      <c r="C1545">
        <f>_xlfn.XLOOKUP(ufc_fights_2[[#This Row],[r_fighter_id]],ufc_fighters[id],ufc_fighters[year],"xxx",0,1)</f>
        <v>1990</v>
      </c>
      <c r="D1545">
        <f>_xlfn.XLOOKUP(ufc_fights_2[[#This Row],[b_fighter_id]],ufc_fighters[id],ufc_fighters[year],"Prázdné",0,1)</f>
        <v>1990</v>
      </c>
      <c r="E1545" s="10">
        <f>YEAR(ufc_fights_2[[#This Row],[date]])-ufc_fights_2[[#This Row],[r_year]]</f>
        <v>27</v>
      </c>
      <c r="F1545" s="10">
        <f>YEAR(ufc_fights_2[[#This Row],[date]])-ufc_fights_2[[#This Row],[b_year]]</f>
        <v>27</v>
      </c>
      <c r="G1545">
        <v>0</v>
      </c>
      <c r="H1545">
        <v>0</v>
      </c>
      <c r="I1545">
        <v>0.3</v>
      </c>
      <c r="J1545">
        <v>0.73909999999999998</v>
      </c>
      <c r="K1545">
        <v>0.3</v>
      </c>
      <c r="L1545">
        <v>0.72409999999999997</v>
      </c>
      <c r="M1545">
        <v>0</v>
      </c>
      <c r="N1545">
        <v>1</v>
      </c>
      <c r="O1545">
        <v>0</v>
      </c>
      <c r="P1545">
        <v>2</v>
      </c>
      <c r="Q1545">
        <v>0</v>
      </c>
      <c r="R1545">
        <v>0</v>
      </c>
      <c r="S1545" s="2">
        <v>3.9351851851851852E-4</v>
      </c>
      <c r="T1545" s="2">
        <v>8.564814814814815E-4</v>
      </c>
      <c r="U1545">
        <v>0.33329999999999999</v>
      </c>
      <c r="V1545">
        <v>0.70589999999999997</v>
      </c>
      <c r="W1545">
        <v>0</v>
      </c>
      <c r="X1545">
        <v>0.375</v>
      </c>
      <c r="Y1545">
        <v>0</v>
      </c>
      <c r="Z1545">
        <v>0.22220000000000001</v>
      </c>
      <c r="AA1545">
        <v>0.55559999999999998</v>
      </c>
      <c r="AB1545">
        <v>1</v>
      </c>
      <c r="AC1545">
        <v>1</v>
      </c>
      <c r="AD1545">
        <v>0</v>
      </c>
      <c r="AE1545">
        <v>0.6</v>
      </c>
      <c r="AF1545" t="s">
        <v>3933</v>
      </c>
      <c r="AG1545" s="2">
        <v>2.5578703703703705E-3</v>
      </c>
      <c r="AH1545" t="s">
        <v>3911</v>
      </c>
      <c r="AI1545">
        <v>3</v>
      </c>
      <c r="AJ1545" t="s">
        <v>1658</v>
      </c>
      <c r="AK1545" s="3">
        <v>43050</v>
      </c>
      <c r="AL1545" s="10">
        <f>YEAR(ufc_fights_2[[#This Row],[date]])</f>
        <v>2017</v>
      </c>
      <c r="AM1545" t="s">
        <v>3977</v>
      </c>
      <c r="AN1545">
        <v>15</v>
      </c>
      <c r="AO1545" t="s">
        <v>3918</v>
      </c>
      <c r="AP1545">
        <f>IF(ufc_fights_2[[#This Row],[winner]]="Red",ufc_fights_2[[#This Row],[r_fighter_id]],ufc_fights_2[[#This Row],[b_fighter_id]])</f>
        <v>2702</v>
      </c>
      <c r="AQ1545" t="str">
        <f>_xlfn.XLOOKUP(ufc_fights_2[[#This Row],[winnerID]],ufc_fighters[id],ufc_fighters[fighter_name],"xxx",0,1)</f>
        <v>Karl Roberson</v>
      </c>
    </row>
    <row r="1546" spans="1:43">
      <c r="A1546">
        <v>1766</v>
      </c>
      <c r="B1546">
        <v>633</v>
      </c>
      <c r="C1546">
        <f>_xlfn.XLOOKUP(ufc_fights_2[[#This Row],[r_fighter_id]],ufc_fighters[id],ufc_fighters[year],"xxx",0,1)</f>
        <v>1972</v>
      </c>
      <c r="D1546">
        <f>_xlfn.XLOOKUP(ufc_fights_2[[#This Row],[b_fighter_id]],ufc_fighters[id],ufc_fighters[year],"Prázdné",0,1)</f>
        <v>1980</v>
      </c>
      <c r="E1546" s="10">
        <f>YEAR(ufc_fights_2[[#This Row],[date]])-ufc_fights_2[[#This Row],[r_year]]</f>
        <v>40</v>
      </c>
      <c r="F1546" s="10">
        <f>YEAR(ufc_fights_2[[#This Row],[date]])-ufc_fights_2[[#This Row],[b_year]]</f>
        <v>32</v>
      </c>
      <c r="G1546">
        <v>0</v>
      </c>
      <c r="H1546">
        <v>0</v>
      </c>
      <c r="I1546">
        <v>0.48670000000000002</v>
      </c>
      <c r="J1546">
        <v>0.38350000000000001</v>
      </c>
      <c r="K1546">
        <v>0.5</v>
      </c>
      <c r="L1546">
        <v>0.48770000000000002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8.4490740740740739E-4</v>
      </c>
      <c r="T1546" s="2">
        <v>8.1018518518518516E-4</v>
      </c>
      <c r="U1546">
        <v>0.35060000000000002</v>
      </c>
      <c r="V1546">
        <v>0.2235</v>
      </c>
      <c r="W1546">
        <v>0.81479999999999997</v>
      </c>
      <c r="X1546">
        <v>0.66669999999999996</v>
      </c>
      <c r="Y1546">
        <v>0.625</v>
      </c>
      <c r="Z1546">
        <v>0.45100000000000001</v>
      </c>
      <c r="AA1546">
        <v>0.36130000000000001</v>
      </c>
      <c r="AB1546">
        <v>0.9</v>
      </c>
      <c r="AC1546">
        <v>0.57140000000000002</v>
      </c>
      <c r="AD1546">
        <v>0</v>
      </c>
      <c r="AE1546">
        <v>0</v>
      </c>
      <c r="AF1546" t="s">
        <v>3915</v>
      </c>
      <c r="AG1546" s="2">
        <v>3.472222222222222E-3</v>
      </c>
      <c r="AH1546" t="s">
        <v>3911</v>
      </c>
      <c r="AI1546">
        <v>3</v>
      </c>
      <c r="AJ1546" t="s">
        <v>3974</v>
      </c>
      <c r="AK1546" s="3">
        <v>41097</v>
      </c>
      <c r="AL1546" s="10">
        <f>YEAR(ufc_fights_2[[#This Row],[date]])</f>
        <v>2012</v>
      </c>
      <c r="AM1546" t="s">
        <v>3977</v>
      </c>
      <c r="AN1546">
        <v>1</v>
      </c>
      <c r="AO1546" t="s">
        <v>3913</v>
      </c>
      <c r="AP1546">
        <f>IF(ufc_fights_2[[#This Row],[winner]]="Red",ufc_fights_2[[#This Row],[r_fighter_id]],ufc_fights_2[[#This Row],[b_fighter_id]])</f>
        <v>1766</v>
      </c>
      <c r="AQ1546" t="str">
        <f>_xlfn.XLOOKUP(ufc_fights_2[[#This Row],[winnerID]],ufc_fighters[id],ufc_fighters[fighter_name],"xxx",0,1)</f>
        <v>Cung Le</v>
      </c>
    </row>
    <row r="1547" spans="1:43">
      <c r="A1547">
        <v>2242</v>
      </c>
      <c r="B1547">
        <v>797</v>
      </c>
      <c r="C1547">
        <f>_xlfn.XLOOKUP(ufc_fights_2[[#This Row],[r_fighter_id]],ufc_fighters[id],ufc_fighters[year],"xxx",0,1)</f>
        <v>1993</v>
      </c>
      <c r="D1547">
        <f>_xlfn.XLOOKUP(ufc_fights_2[[#This Row],[b_fighter_id]],ufc_fighters[id],ufc_fighters[year],"Prázdné",0,1)</f>
        <v>1983</v>
      </c>
      <c r="E1547" s="10">
        <f>YEAR(ufc_fights_2[[#This Row],[date]])-ufc_fights_2[[#This Row],[r_year]]</f>
        <v>25</v>
      </c>
      <c r="F1547" s="10">
        <f>YEAR(ufc_fights_2[[#This Row],[date]])-ufc_fights_2[[#This Row],[b_year]]</f>
        <v>35</v>
      </c>
      <c r="G1547">
        <v>0</v>
      </c>
      <c r="H1547">
        <v>0</v>
      </c>
      <c r="I1547">
        <v>0.69569999999999999</v>
      </c>
      <c r="J1547">
        <v>0.21049999999999999</v>
      </c>
      <c r="K1547">
        <v>0.71619999999999995</v>
      </c>
      <c r="L1547">
        <v>0.60529999999999995</v>
      </c>
      <c r="M1547">
        <v>1</v>
      </c>
      <c r="N1547">
        <v>0.66669999999999996</v>
      </c>
      <c r="O1547">
        <v>0</v>
      </c>
      <c r="P1547">
        <v>3</v>
      </c>
      <c r="Q1547">
        <v>1</v>
      </c>
      <c r="R1547">
        <v>0</v>
      </c>
      <c r="S1547" s="2">
        <v>4.1550925925925922E-3</v>
      </c>
      <c r="T1547" s="2">
        <v>1.1342592592592593E-3</v>
      </c>
      <c r="U1547">
        <v>0.62260000000000004</v>
      </c>
      <c r="V1547">
        <v>8.3299999999999999E-2</v>
      </c>
      <c r="W1547">
        <v>0.91669999999999996</v>
      </c>
      <c r="X1547">
        <v>1</v>
      </c>
      <c r="Y1547">
        <v>1</v>
      </c>
      <c r="Z1547">
        <v>0.66669999999999996</v>
      </c>
      <c r="AA1547">
        <v>0.22220000000000001</v>
      </c>
      <c r="AB1547">
        <v>1</v>
      </c>
      <c r="AC1547">
        <v>0</v>
      </c>
      <c r="AD1547">
        <v>0.68520000000000003</v>
      </c>
      <c r="AE1547">
        <v>0</v>
      </c>
      <c r="AF1547" t="s">
        <v>3910</v>
      </c>
      <c r="AG1547" s="2">
        <v>3.472222222222222E-3</v>
      </c>
      <c r="AH1547" t="s">
        <v>3911</v>
      </c>
      <c r="AI1547">
        <v>3</v>
      </c>
      <c r="AJ1547" t="s">
        <v>3914</v>
      </c>
      <c r="AK1547" s="3">
        <v>43358</v>
      </c>
      <c r="AL1547" s="10">
        <f>YEAR(ufc_fights_2[[#This Row],[date]])</f>
        <v>2018</v>
      </c>
      <c r="AM1547" t="s">
        <v>3977</v>
      </c>
      <c r="AN1547">
        <v>41</v>
      </c>
      <c r="AO1547" t="s">
        <v>3913</v>
      </c>
      <c r="AP1547">
        <f>IF(ufc_fights_2[[#This Row],[winner]]="Red",ufc_fights_2[[#This Row],[r_fighter_id]],ufc_fights_2[[#This Row],[b_fighter_id]])</f>
        <v>2242</v>
      </c>
      <c r="AQ1547" t="str">
        <f>_xlfn.XLOOKUP(ufc_fights_2[[#This Row],[winnerID]],ufc_fighters[id],ufc_fighters[fighter_name],"xxx",0,1)</f>
        <v>Khalid Murtazaliev</v>
      </c>
    </row>
    <row r="1548" spans="1:43">
      <c r="A1548">
        <v>351</v>
      </c>
      <c r="B1548">
        <v>278</v>
      </c>
      <c r="C1548">
        <f>_xlfn.XLOOKUP(ufc_fights_2[[#This Row],[r_fighter_id]],ufc_fighters[id],ufc_fighters[year],"xxx",0,1)</f>
        <v>1991</v>
      </c>
      <c r="D1548">
        <f>_xlfn.XLOOKUP(ufc_fights_2[[#This Row],[b_fighter_id]],ufc_fighters[id],ufc_fighters[year],"Prázdné",0,1)</f>
        <v>1991</v>
      </c>
      <c r="E1548" s="10">
        <f>YEAR(ufc_fights_2[[#This Row],[date]])-ufc_fights_2[[#This Row],[r_year]]</f>
        <v>29</v>
      </c>
      <c r="F1548" s="10">
        <f>YEAR(ufc_fights_2[[#This Row],[date]])-ufc_fights_2[[#This Row],[b_year]]</f>
        <v>29</v>
      </c>
      <c r="G1548">
        <v>1</v>
      </c>
      <c r="H1548">
        <v>0</v>
      </c>
      <c r="I1548">
        <v>0.62960000000000005</v>
      </c>
      <c r="J1548">
        <v>0.1333</v>
      </c>
      <c r="K1548">
        <v>0.64290000000000003</v>
      </c>
      <c r="L1548">
        <v>0.125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5.7870370370370373E-5</v>
      </c>
      <c r="T1548" s="2">
        <v>0</v>
      </c>
      <c r="U1548">
        <v>0.6</v>
      </c>
      <c r="V1548">
        <v>0</v>
      </c>
      <c r="W1548">
        <v>0</v>
      </c>
      <c r="X1548">
        <v>1</v>
      </c>
      <c r="Y1548">
        <v>0.5</v>
      </c>
      <c r="Z1548">
        <v>0.57889999999999997</v>
      </c>
      <c r="AA1548">
        <v>0.1333</v>
      </c>
      <c r="AB1548">
        <v>0</v>
      </c>
      <c r="AC1548">
        <v>0</v>
      </c>
      <c r="AD1548">
        <v>0.85709999999999997</v>
      </c>
      <c r="AE1548">
        <v>0</v>
      </c>
      <c r="AF1548" t="s">
        <v>3910</v>
      </c>
      <c r="AG1548" s="2">
        <v>1.1805555555555556E-3</v>
      </c>
      <c r="AH1548" t="s">
        <v>3911</v>
      </c>
      <c r="AI1548">
        <v>3</v>
      </c>
      <c r="AJ1548" t="s">
        <v>3934</v>
      </c>
      <c r="AK1548" s="3">
        <v>44114</v>
      </c>
      <c r="AL1548" s="10">
        <f>YEAR(ufc_fights_2[[#This Row],[date]])</f>
        <v>2020</v>
      </c>
      <c r="AM1548" t="s">
        <v>3977</v>
      </c>
      <c r="AN1548">
        <v>5</v>
      </c>
      <c r="AO1548" t="s">
        <v>3913</v>
      </c>
      <c r="AP1548">
        <f>IF(ufc_fights_2[[#This Row],[winner]]="Red",ufc_fights_2[[#This Row],[r_fighter_id]],ufc_fights_2[[#This Row],[b_fighter_id]])</f>
        <v>351</v>
      </c>
      <c r="AQ1548" t="str">
        <f>_xlfn.XLOOKUP(ufc_fights_2[[#This Row],[winnerID]],ufc_fighters[id],ufc_fighters[fighter_name],"xxx",0,1)</f>
        <v>Tom Breese</v>
      </c>
    </row>
    <row r="1549" spans="1:43">
      <c r="A1549">
        <v>2506</v>
      </c>
      <c r="B1549">
        <v>1921</v>
      </c>
      <c r="C1549">
        <f>_xlfn.XLOOKUP(ufc_fights_2[[#This Row],[r_fighter_id]],ufc_fighters[id],ufc_fighters[year],"xxx",0,1)</f>
        <v>1987</v>
      </c>
      <c r="D1549">
        <f>_xlfn.XLOOKUP(ufc_fights_2[[#This Row],[b_fighter_id]],ufc_fighters[id],ufc_fighters[year],"Prázdné",0,1)</f>
        <v>1989</v>
      </c>
      <c r="E1549" s="10">
        <f>YEAR(ufc_fights_2[[#This Row],[date]])-ufc_fights_2[[#This Row],[r_year]]</f>
        <v>25</v>
      </c>
      <c r="F1549" s="10">
        <f>YEAR(ufc_fights_2[[#This Row],[date]])-ufc_fights_2[[#This Row],[b_year]]</f>
        <v>23</v>
      </c>
      <c r="G1549">
        <v>1</v>
      </c>
      <c r="H1549">
        <v>0</v>
      </c>
      <c r="I1549">
        <v>0.72340000000000004</v>
      </c>
      <c r="J1549">
        <v>0.40739999999999998</v>
      </c>
      <c r="K1549">
        <v>0.75209999999999999</v>
      </c>
      <c r="L1549">
        <v>0.46</v>
      </c>
      <c r="M1549">
        <v>0.25</v>
      </c>
      <c r="N1549">
        <v>0</v>
      </c>
      <c r="O1549">
        <v>0</v>
      </c>
      <c r="P1549">
        <v>1</v>
      </c>
      <c r="Q1549">
        <v>0</v>
      </c>
      <c r="R1549">
        <v>0</v>
      </c>
      <c r="S1549" s="2">
        <v>3.4027777777777776E-3</v>
      </c>
      <c r="T1549" s="2">
        <v>0</v>
      </c>
      <c r="U1549">
        <v>0.72409999999999997</v>
      </c>
      <c r="V1549">
        <v>0.3115</v>
      </c>
      <c r="W1549">
        <v>0.72409999999999997</v>
      </c>
      <c r="X1549">
        <v>0.71430000000000005</v>
      </c>
      <c r="Y1549">
        <v>0.75</v>
      </c>
      <c r="Z1549">
        <v>0.66669999999999996</v>
      </c>
      <c r="AA1549">
        <v>0.3846</v>
      </c>
      <c r="AB1549">
        <v>0.8</v>
      </c>
      <c r="AC1549">
        <v>1</v>
      </c>
      <c r="AD1549">
        <v>0.8125</v>
      </c>
      <c r="AE1549">
        <v>0</v>
      </c>
      <c r="AF1549" t="s">
        <v>3910</v>
      </c>
      <c r="AG1549" s="2">
        <v>4.7453703703703704E-4</v>
      </c>
      <c r="AH1549" t="s">
        <v>3911</v>
      </c>
      <c r="AI1549">
        <v>3</v>
      </c>
      <c r="AJ1549" t="s">
        <v>3939</v>
      </c>
      <c r="AK1549" s="3">
        <v>41083</v>
      </c>
      <c r="AL1549" s="10">
        <f>YEAR(ufc_fights_2[[#This Row],[date]])</f>
        <v>2012</v>
      </c>
      <c r="AM1549" t="s">
        <v>3977</v>
      </c>
      <c r="AN1549">
        <v>123</v>
      </c>
      <c r="AO1549" t="s">
        <v>3913</v>
      </c>
      <c r="AP1549">
        <f>IF(ufc_fights_2[[#This Row],[winner]]="Red",ufc_fights_2[[#This Row],[r_fighter_id]],ufc_fights_2[[#This Row],[b_fighter_id]])</f>
        <v>2506</v>
      </c>
      <c r="AQ1549" t="str">
        <f>_xlfn.XLOOKUP(ufc_fights_2[[#This Row],[winnerID]],ufc_fighters[id],ufc_fighters[fighter_name],"xxx",0,1)</f>
        <v>Thiago Perpetuo</v>
      </c>
    </row>
    <row r="1550" spans="1:43">
      <c r="A1550">
        <v>1623</v>
      </c>
      <c r="B1550">
        <v>351</v>
      </c>
      <c r="C1550">
        <f>_xlfn.XLOOKUP(ufc_fights_2[[#This Row],[r_fighter_id]],ufc_fighters[id],ufc_fighters[year],"xxx",0,1)</f>
        <v>1977</v>
      </c>
      <c r="D1550">
        <f>_xlfn.XLOOKUP(ufc_fights_2[[#This Row],[b_fighter_id]],ufc_fighters[id],ufc_fighters[year],"Prázdné",0,1)</f>
        <v>1991</v>
      </c>
      <c r="E1550" s="10">
        <f>YEAR(ufc_fights_2[[#This Row],[date]])-ufc_fights_2[[#This Row],[r_year]]</f>
        <v>41</v>
      </c>
      <c r="F1550" s="10">
        <f>YEAR(ufc_fights_2[[#This Row],[date]])-ufc_fights_2[[#This Row],[b_year]]</f>
        <v>27</v>
      </c>
      <c r="G1550">
        <v>0</v>
      </c>
      <c r="H1550">
        <v>1</v>
      </c>
      <c r="I1550">
        <v>0.21429999999999999</v>
      </c>
      <c r="J1550">
        <v>0.52270000000000005</v>
      </c>
      <c r="K1550">
        <v>0.21429999999999999</v>
      </c>
      <c r="L1550">
        <v>0.52270000000000005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</v>
      </c>
      <c r="T1550" s="2">
        <v>1.1574074074074073E-5</v>
      </c>
      <c r="U1550">
        <v>5.2600000000000001E-2</v>
      </c>
      <c r="V1550">
        <v>0.51219999999999999</v>
      </c>
      <c r="W1550">
        <v>0.33329999999999999</v>
      </c>
      <c r="X1550">
        <v>0.66669999999999996</v>
      </c>
      <c r="Y1550">
        <v>0</v>
      </c>
      <c r="Z1550">
        <v>0.21429999999999999</v>
      </c>
      <c r="AA1550">
        <v>0.52380000000000004</v>
      </c>
      <c r="AB1550">
        <v>0</v>
      </c>
      <c r="AC1550">
        <v>0</v>
      </c>
      <c r="AD1550">
        <v>0</v>
      </c>
      <c r="AE1550">
        <v>0.5</v>
      </c>
      <c r="AF1550" t="s">
        <v>3910</v>
      </c>
      <c r="AG1550" s="2">
        <v>2.4652777777777776E-3</v>
      </c>
      <c r="AH1550" t="s">
        <v>3911</v>
      </c>
      <c r="AI1550">
        <v>3</v>
      </c>
      <c r="AJ1550" t="s">
        <v>3954</v>
      </c>
      <c r="AK1550" s="3">
        <v>43247</v>
      </c>
      <c r="AL1550" s="10">
        <f>YEAR(ufc_fights_2[[#This Row],[date]])</f>
        <v>2018</v>
      </c>
      <c r="AM1550" t="s">
        <v>3977</v>
      </c>
      <c r="AN1550">
        <v>99</v>
      </c>
      <c r="AO1550" t="s">
        <v>3918</v>
      </c>
      <c r="AP1550">
        <f>IF(ufc_fights_2[[#This Row],[winner]]="Red",ufc_fights_2[[#This Row],[r_fighter_id]],ufc_fights_2[[#This Row],[b_fighter_id]])</f>
        <v>351</v>
      </c>
      <c r="AQ1550" t="str">
        <f>_xlfn.XLOOKUP(ufc_fights_2[[#This Row],[winnerID]],ufc_fighters[id],ufc_fighters[fighter_name],"xxx",0,1)</f>
        <v>Tom Breese</v>
      </c>
    </row>
    <row r="1551" spans="1:43">
      <c r="A1551">
        <v>3078</v>
      </c>
      <c r="B1551">
        <v>306</v>
      </c>
      <c r="C1551">
        <f>_xlfn.XLOOKUP(ufc_fights_2[[#This Row],[r_fighter_id]],ufc_fighters[id],ufc_fighters[year],"xxx",0,1)</f>
        <v>1979</v>
      </c>
      <c r="D1551">
        <f>_xlfn.XLOOKUP(ufc_fights_2[[#This Row],[b_fighter_id]],ufc_fighters[id],ufc_fighters[year],"Prázdné",0,1)</f>
        <v>1981</v>
      </c>
      <c r="E1551" s="10">
        <f>YEAR(ufc_fights_2[[#This Row],[date]])-ufc_fights_2[[#This Row],[r_year]]</f>
        <v>38</v>
      </c>
      <c r="F1551" s="10">
        <f>YEAR(ufc_fights_2[[#This Row],[date]])-ufc_fights_2[[#This Row],[b_year]]</f>
        <v>36</v>
      </c>
      <c r="G1551">
        <v>0</v>
      </c>
      <c r="H1551">
        <v>0</v>
      </c>
      <c r="I1551">
        <v>0.38890000000000002</v>
      </c>
      <c r="J1551">
        <v>0.6</v>
      </c>
      <c r="K1551">
        <v>0.5</v>
      </c>
      <c r="L1551">
        <v>0.66669999999999996</v>
      </c>
      <c r="M1551">
        <v>0.5</v>
      </c>
      <c r="N1551">
        <v>0</v>
      </c>
      <c r="O1551">
        <v>1</v>
      </c>
      <c r="P1551">
        <v>0</v>
      </c>
      <c r="Q1551">
        <v>0</v>
      </c>
      <c r="R1551">
        <v>0</v>
      </c>
      <c r="S1551" s="2">
        <v>8.564814814814815E-4</v>
      </c>
      <c r="T1551" s="2">
        <v>0</v>
      </c>
      <c r="U1551">
        <v>0.3846</v>
      </c>
      <c r="V1551">
        <v>0.33329999999999999</v>
      </c>
      <c r="W1551">
        <v>0.4</v>
      </c>
      <c r="X1551">
        <v>0</v>
      </c>
      <c r="Y1551">
        <v>1</v>
      </c>
      <c r="Z1551">
        <v>0.35709999999999997</v>
      </c>
      <c r="AA1551">
        <v>0.6</v>
      </c>
      <c r="AB1551">
        <v>0.33329999999999999</v>
      </c>
      <c r="AC1551">
        <v>0</v>
      </c>
      <c r="AD1551">
        <v>1</v>
      </c>
      <c r="AE1551">
        <v>0</v>
      </c>
      <c r="AF1551" t="s">
        <v>3933</v>
      </c>
      <c r="AG1551" s="2">
        <v>2.5578703703703705E-3</v>
      </c>
      <c r="AH1551" t="s">
        <v>3911</v>
      </c>
      <c r="AI1551">
        <v>3</v>
      </c>
      <c r="AJ1551" t="s">
        <v>3928</v>
      </c>
      <c r="AK1551" s="3">
        <v>42777</v>
      </c>
      <c r="AL1551" s="10">
        <f>YEAR(ufc_fights_2[[#This Row],[date]])</f>
        <v>2017</v>
      </c>
      <c r="AM1551" t="s">
        <v>3977</v>
      </c>
      <c r="AN1551">
        <v>31</v>
      </c>
      <c r="AO1551" t="s">
        <v>3913</v>
      </c>
      <c r="AP1551">
        <f>IF(ufc_fights_2[[#This Row],[winner]]="Red",ufc_fights_2[[#This Row],[r_fighter_id]],ufc_fights_2[[#This Row],[b_fighter_id]])</f>
        <v>3078</v>
      </c>
      <c r="AQ1551" t="str">
        <f>_xlfn.XLOOKUP(ufc_fights_2[[#This Row],[winnerID]],ufc_fighters[id],ufc_fighters[fighter_name],"xxx",0,1)</f>
        <v>Jacare Souza</v>
      </c>
    </row>
    <row r="1552" spans="1:43">
      <c r="A1552">
        <v>2503</v>
      </c>
      <c r="B1552">
        <v>822</v>
      </c>
      <c r="C1552">
        <f>_xlfn.XLOOKUP(ufc_fights_2[[#This Row],[r_fighter_id]],ufc_fighters[id],ufc_fighters[year],"xxx",0,1)</f>
        <v>1988</v>
      </c>
      <c r="D1552">
        <f>_xlfn.XLOOKUP(ufc_fights_2[[#This Row],[b_fighter_id]],ufc_fighters[id],ufc_fighters[year],"Prázdné",0,1)</f>
        <v>1994</v>
      </c>
      <c r="E1552" s="10">
        <f>YEAR(ufc_fights_2[[#This Row],[date]])-ufc_fights_2[[#This Row],[r_year]]</f>
        <v>32</v>
      </c>
      <c r="F1552" s="10">
        <f>YEAR(ufc_fights_2[[#This Row],[date]])-ufc_fights_2[[#This Row],[b_year]]</f>
        <v>26</v>
      </c>
      <c r="G1552">
        <v>0</v>
      </c>
      <c r="H1552">
        <v>1</v>
      </c>
      <c r="I1552">
        <v>0.3256</v>
      </c>
      <c r="J1552">
        <v>0.44829999999999998</v>
      </c>
      <c r="K1552">
        <v>0.3256</v>
      </c>
      <c r="L1552">
        <v>0.44829999999999998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</v>
      </c>
      <c r="T1552" s="2">
        <v>2.3148148148148147E-5</v>
      </c>
      <c r="U1552">
        <v>0.22220000000000001</v>
      </c>
      <c r="V1552">
        <v>0.25</v>
      </c>
      <c r="W1552">
        <v>0.75</v>
      </c>
      <c r="X1552">
        <v>1</v>
      </c>
      <c r="Y1552">
        <v>0.6</v>
      </c>
      <c r="Z1552">
        <v>0.3256</v>
      </c>
      <c r="AA1552">
        <v>0.4259</v>
      </c>
      <c r="AB1552">
        <v>0</v>
      </c>
      <c r="AC1552">
        <v>0</v>
      </c>
      <c r="AD1552">
        <v>0</v>
      </c>
      <c r="AE1552">
        <v>0.75</v>
      </c>
      <c r="AF1552" t="s">
        <v>3910</v>
      </c>
      <c r="AG1552" s="2">
        <v>2.3379629629629631E-3</v>
      </c>
      <c r="AH1552" t="s">
        <v>3911</v>
      </c>
      <c r="AI1552">
        <v>3</v>
      </c>
      <c r="AJ1552" t="s">
        <v>3955</v>
      </c>
      <c r="AK1552" s="3">
        <v>44114</v>
      </c>
      <c r="AL1552" s="10">
        <f>YEAR(ufc_fights_2[[#This Row],[date]])</f>
        <v>2020</v>
      </c>
      <c r="AM1552" t="s">
        <v>3977</v>
      </c>
      <c r="AN1552">
        <v>5</v>
      </c>
      <c r="AO1552" t="s">
        <v>3918</v>
      </c>
      <c r="AP1552">
        <f>IF(ufc_fights_2[[#This Row],[winner]]="Red",ufc_fights_2[[#This Row],[r_fighter_id]],ufc_fights_2[[#This Row],[b_fighter_id]])</f>
        <v>822</v>
      </c>
      <c r="AQ1552" t="str">
        <f>_xlfn.XLOOKUP(ufc_fights_2[[#This Row],[winnerID]],ufc_fighters[id],ufc_fighters[fighter_name],"xxx",0,1)</f>
        <v>Dricus Du Plessis</v>
      </c>
    </row>
    <row r="1553" spans="1:43">
      <c r="A1553">
        <v>2702</v>
      </c>
      <c r="B1553">
        <v>1967</v>
      </c>
      <c r="C1553">
        <f>_xlfn.XLOOKUP(ufc_fights_2[[#This Row],[r_fighter_id]],ufc_fighters[id],ufc_fighters[year],"xxx",0,1)</f>
        <v>1990</v>
      </c>
      <c r="D1553">
        <f>_xlfn.XLOOKUP(ufc_fights_2[[#This Row],[b_fighter_id]],ufc_fighters[id],ufc_fighters[year],"Prázdné",0,1)</f>
        <v>1989</v>
      </c>
      <c r="E1553" s="10">
        <f>YEAR(ufc_fights_2[[#This Row],[date]])-ufc_fights_2[[#This Row],[r_year]]</f>
        <v>28</v>
      </c>
      <c r="F1553" s="10">
        <f>YEAR(ufc_fights_2[[#This Row],[date]])-ufc_fights_2[[#This Row],[b_year]]</f>
        <v>29</v>
      </c>
      <c r="G1553">
        <v>0</v>
      </c>
      <c r="H1553">
        <v>0</v>
      </c>
      <c r="I1553">
        <v>0.47889999999999999</v>
      </c>
      <c r="J1553">
        <v>0.21429999999999999</v>
      </c>
      <c r="K1553">
        <v>0.66669999999999996</v>
      </c>
      <c r="L1553">
        <v>0.27779999999999999</v>
      </c>
      <c r="M1553">
        <v>0.66669999999999996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3.5416666666666665E-3</v>
      </c>
      <c r="T1553" s="2">
        <v>0</v>
      </c>
      <c r="U1553">
        <v>0.4138</v>
      </c>
      <c r="V1553">
        <v>0.15</v>
      </c>
      <c r="W1553">
        <v>0.75</v>
      </c>
      <c r="X1553">
        <v>0.8</v>
      </c>
      <c r="Y1553">
        <v>0.46150000000000002</v>
      </c>
      <c r="Z1553">
        <v>0.42109999999999997</v>
      </c>
      <c r="AA1553">
        <v>0.2</v>
      </c>
      <c r="AB1553">
        <v>0.71430000000000005</v>
      </c>
      <c r="AC1553">
        <v>0.66669999999999996</v>
      </c>
      <c r="AD1553">
        <v>0.71430000000000005</v>
      </c>
      <c r="AE1553">
        <v>0</v>
      </c>
      <c r="AF1553" t="s">
        <v>3915</v>
      </c>
      <c r="AG1553" s="2">
        <v>3.472222222222222E-3</v>
      </c>
      <c r="AH1553" t="s">
        <v>3911</v>
      </c>
      <c r="AI1553">
        <v>3</v>
      </c>
      <c r="AJ1553" t="s">
        <v>3949</v>
      </c>
      <c r="AK1553" s="3">
        <v>43407</v>
      </c>
      <c r="AL1553" s="10">
        <f>YEAR(ufc_fights_2[[#This Row],[date]])</f>
        <v>2018</v>
      </c>
      <c r="AM1553" t="s">
        <v>3977</v>
      </c>
      <c r="AN1553">
        <v>18</v>
      </c>
      <c r="AO1553" t="s">
        <v>3913</v>
      </c>
      <c r="AP1553">
        <f>IF(ufc_fights_2[[#This Row],[winner]]="Red",ufc_fights_2[[#This Row],[r_fighter_id]],ufc_fights_2[[#This Row],[b_fighter_id]])</f>
        <v>2702</v>
      </c>
      <c r="AQ1553" t="str">
        <f>_xlfn.XLOOKUP(ufc_fights_2[[#This Row],[winnerID]],ufc_fighters[id],ufc_fighters[fighter_name],"xxx",0,1)</f>
        <v>Karl Roberson</v>
      </c>
    </row>
    <row r="1554" spans="1:43">
      <c r="A1554">
        <v>1157</v>
      </c>
      <c r="B1554">
        <v>2822</v>
      </c>
      <c r="C1554">
        <f>_xlfn.XLOOKUP(ufc_fights_2[[#This Row],[r_fighter_id]],ufc_fighters[id],ufc_fighters[year],"xxx",0,1)</f>
        <v>1983</v>
      </c>
      <c r="D1554">
        <f>_xlfn.XLOOKUP(ufc_fights_2[[#This Row],[b_fighter_id]],ufc_fighters[id],ufc_fighters[year],"Prázdné",0,1)</f>
        <v>1988</v>
      </c>
      <c r="E1554" s="10">
        <f>YEAR(ufc_fights_2[[#This Row],[date]])-ufc_fights_2[[#This Row],[r_year]]</f>
        <v>31</v>
      </c>
      <c r="F1554" s="10">
        <f>YEAR(ufc_fights_2[[#This Row],[date]])-ufc_fights_2[[#This Row],[b_year]]</f>
        <v>26</v>
      </c>
      <c r="G1554">
        <v>0</v>
      </c>
      <c r="H1554">
        <v>1</v>
      </c>
      <c r="I1554">
        <v>0.5333</v>
      </c>
      <c r="J1554">
        <v>0.45829999999999999</v>
      </c>
      <c r="K1554">
        <v>0.86750000000000005</v>
      </c>
      <c r="L1554">
        <v>0.72919999999999996</v>
      </c>
      <c r="M1554">
        <v>1</v>
      </c>
      <c r="N1554">
        <v>0.5</v>
      </c>
      <c r="O1554">
        <v>0</v>
      </c>
      <c r="P1554">
        <v>0</v>
      </c>
      <c r="Q1554">
        <v>1</v>
      </c>
      <c r="R1554">
        <v>0</v>
      </c>
      <c r="S1554" s="2">
        <v>4.5486111111111109E-3</v>
      </c>
      <c r="T1554" s="2">
        <v>1.8518518518518518E-4</v>
      </c>
      <c r="U1554">
        <v>0.5333</v>
      </c>
      <c r="V1554">
        <v>0.33329999999999999</v>
      </c>
      <c r="W1554">
        <v>0</v>
      </c>
      <c r="X1554">
        <v>0</v>
      </c>
      <c r="Y1554">
        <v>1</v>
      </c>
      <c r="Z1554">
        <v>0.25</v>
      </c>
      <c r="AA1554">
        <v>0.40910000000000002</v>
      </c>
      <c r="AB1554">
        <v>0</v>
      </c>
      <c r="AC1554">
        <v>1</v>
      </c>
      <c r="AD1554">
        <v>0.85709999999999997</v>
      </c>
      <c r="AE1554">
        <v>0</v>
      </c>
      <c r="AF1554" t="s">
        <v>3910</v>
      </c>
      <c r="AG1554" s="2">
        <v>2.1759259259259258E-3</v>
      </c>
      <c r="AH1554" t="s">
        <v>3911</v>
      </c>
      <c r="AI1554">
        <v>3</v>
      </c>
      <c r="AJ1554" t="s">
        <v>3914</v>
      </c>
      <c r="AK1554" s="3">
        <v>41979</v>
      </c>
      <c r="AL1554" s="10">
        <f>YEAR(ufc_fights_2[[#This Row],[date]])</f>
        <v>2014</v>
      </c>
      <c r="AM1554" t="s">
        <v>3977</v>
      </c>
      <c r="AN1554">
        <v>1</v>
      </c>
      <c r="AO1554" t="s">
        <v>3918</v>
      </c>
      <c r="AP1554">
        <f>IF(ufc_fights_2[[#This Row],[winner]]="Red",ufc_fights_2[[#This Row],[r_fighter_id]],ufc_fights_2[[#This Row],[b_fighter_id]])</f>
        <v>2822</v>
      </c>
      <c r="AQ1554" t="str">
        <f>_xlfn.XLOOKUP(ufc_fights_2[[#This Row],[winnerID]],ufc_fighters[id],ufc_fighters[fighter_name],"xxx",0,1)</f>
        <v>Josh Samman</v>
      </c>
    </row>
    <row r="1555" spans="1:43">
      <c r="A1555">
        <v>3471</v>
      </c>
      <c r="B1555">
        <v>2277</v>
      </c>
      <c r="C1555">
        <f>_xlfn.XLOOKUP(ufc_fights_2[[#This Row],[r_fighter_id]],ufc_fighters[id],ufc_fighters[year],"xxx",0,1)</f>
        <v>1990</v>
      </c>
      <c r="D1555">
        <f>_xlfn.XLOOKUP(ufc_fights_2[[#This Row],[b_fighter_id]],ufc_fighters[id],ufc_fighters[year],"Prázdné",0,1)</f>
        <v>1982</v>
      </c>
      <c r="E1555" s="10">
        <f>YEAR(ufc_fights_2[[#This Row],[date]])-ufc_fights_2[[#This Row],[r_year]]</f>
        <v>26</v>
      </c>
      <c r="F1555" s="10">
        <f>YEAR(ufc_fights_2[[#This Row],[date]])-ufc_fights_2[[#This Row],[b_year]]</f>
        <v>34</v>
      </c>
      <c r="G1555">
        <v>0</v>
      </c>
      <c r="H1555">
        <v>0</v>
      </c>
      <c r="I1555">
        <v>0.50570000000000004</v>
      </c>
      <c r="J1555">
        <v>0.4526</v>
      </c>
      <c r="K1555">
        <v>0.51400000000000001</v>
      </c>
      <c r="L1555">
        <v>0.45650000000000002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2.3148148148148147E-5</v>
      </c>
      <c r="T1555" s="2">
        <v>0</v>
      </c>
      <c r="U1555">
        <v>0.39529999999999998</v>
      </c>
      <c r="V1555">
        <v>0.37890000000000001</v>
      </c>
      <c r="W1555">
        <v>0.90910000000000002</v>
      </c>
      <c r="X1555">
        <v>0.77780000000000005</v>
      </c>
      <c r="Y1555">
        <v>0.81479999999999997</v>
      </c>
      <c r="Z1555">
        <v>0.5</v>
      </c>
      <c r="AA1555">
        <v>0.45190000000000002</v>
      </c>
      <c r="AB1555">
        <v>0.5</v>
      </c>
      <c r="AC1555">
        <v>0.5</v>
      </c>
      <c r="AD1555">
        <v>0.66669999999999996</v>
      </c>
      <c r="AE1555">
        <v>0</v>
      </c>
      <c r="AF1555" t="s">
        <v>3915</v>
      </c>
      <c r="AG1555" s="2">
        <v>3.472222222222222E-3</v>
      </c>
      <c r="AH1555" t="s">
        <v>3911</v>
      </c>
      <c r="AI1555">
        <v>3</v>
      </c>
      <c r="AJ1555" t="s">
        <v>3925</v>
      </c>
      <c r="AK1555" s="3">
        <v>42483</v>
      </c>
      <c r="AL1555" s="10">
        <f>YEAR(ufc_fights_2[[#This Row],[date]])</f>
        <v>2016</v>
      </c>
      <c r="AM1555" t="s">
        <v>3977</v>
      </c>
      <c r="AN1555">
        <v>1</v>
      </c>
      <c r="AO1555" t="s">
        <v>3913</v>
      </c>
      <c r="AP1555">
        <f>IF(ufc_fights_2[[#This Row],[winner]]="Red",ufc_fights_2[[#This Row],[r_fighter_id]],ufc_fights_2[[#This Row],[b_fighter_id]])</f>
        <v>3471</v>
      </c>
      <c r="AQ1555" t="str">
        <f>_xlfn.XLOOKUP(ufc_fights_2[[#This Row],[winnerID]],ufc_fighters[id],ufc_fighters[fighter_name],"xxx",0,1)</f>
        <v>Robert Whittaker</v>
      </c>
    </row>
    <row r="1556" spans="1:43">
      <c r="A1556">
        <v>3471</v>
      </c>
      <c r="B1556">
        <v>3256</v>
      </c>
      <c r="C1556">
        <f>_xlfn.XLOOKUP(ufc_fights_2[[#This Row],[r_fighter_id]],ufc_fighters[id],ufc_fighters[year],"xxx",0,1)</f>
        <v>1990</v>
      </c>
      <c r="D1556">
        <f>_xlfn.XLOOKUP(ufc_fights_2[[#This Row],[b_fighter_id]],ufc_fighters[id],ufc_fighters[year],"Prázdné",0,1)</f>
        <v>1992</v>
      </c>
      <c r="E1556" s="10">
        <f>YEAR(ufc_fights_2[[#This Row],[date]])-ufc_fights_2[[#This Row],[r_year]]</f>
        <v>30</v>
      </c>
      <c r="F1556" s="10">
        <f>YEAR(ufc_fights_2[[#This Row],[date]])-ufc_fights_2[[#This Row],[b_year]]</f>
        <v>28</v>
      </c>
      <c r="G1556">
        <v>1</v>
      </c>
      <c r="H1556">
        <v>0</v>
      </c>
      <c r="I1556">
        <v>0.4395</v>
      </c>
      <c r="J1556">
        <v>0.41410000000000002</v>
      </c>
      <c r="K1556">
        <v>0.53190000000000004</v>
      </c>
      <c r="L1556">
        <v>0.46300000000000002</v>
      </c>
      <c r="M1556">
        <v>0.15379999999999999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1.724537037037037E-3</v>
      </c>
      <c r="T1556" s="2">
        <v>4.0509259259259258E-4</v>
      </c>
      <c r="U1556">
        <v>0.27589999999999998</v>
      </c>
      <c r="V1556">
        <v>0.3372</v>
      </c>
      <c r="W1556">
        <v>0.7</v>
      </c>
      <c r="X1556">
        <v>0.9677</v>
      </c>
      <c r="Y1556">
        <v>1</v>
      </c>
      <c r="Z1556">
        <v>0.41010000000000002</v>
      </c>
      <c r="AA1556">
        <v>0.35630000000000001</v>
      </c>
      <c r="AB1556">
        <v>0.63639999999999997</v>
      </c>
      <c r="AC1556">
        <v>0.77780000000000005</v>
      </c>
      <c r="AD1556">
        <v>0.71430000000000005</v>
      </c>
      <c r="AE1556">
        <v>1</v>
      </c>
      <c r="AF1556" t="s">
        <v>3915</v>
      </c>
      <c r="AG1556" s="2">
        <v>3.472222222222222E-3</v>
      </c>
      <c r="AH1556" t="s">
        <v>3927</v>
      </c>
      <c r="AI1556">
        <v>5</v>
      </c>
      <c r="AJ1556" t="s">
        <v>3914</v>
      </c>
      <c r="AK1556" s="3">
        <v>44037</v>
      </c>
      <c r="AL1556" s="10">
        <f>YEAR(ufc_fights_2[[#This Row],[date]])</f>
        <v>2020</v>
      </c>
      <c r="AM1556" t="s">
        <v>3977</v>
      </c>
      <c r="AN1556">
        <v>5</v>
      </c>
      <c r="AO1556" t="s">
        <v>3913</v>
      </c>
      <c r="AP1556">
        <f>IF(ufc_fights_2[[#This Row],[winner]]="Red",ufc_fights_2[[#This Row],[r_fighter_id]],ufc_fights_2[[#This Row],[b_fighter_id]])</f>
        <v>3471</v>
      </c>
      <c r="AQ1556" t="str">
        <f>_xlfn.XLOOKUP(ufc_fights_2[[#This Row],[winnerID]],ufc_fighters[id],ufc_fighters[fighter_name],"xxx",0,1)</f>
        <v>Robert Whittaker</v>
      </c>
    </row>
    <row r="1557" spans="1:43">
      <c r="A1557">
        <v>1772</v>
      </c>
      <c r="B1557">
        <v>969</v>
      </c>
      <c r="C1557">
        <f>_xlfn.XLOOKUP(ufc_fights_2[[#This Row],[r_fighter_id]],ufc_fighters[id],ufc_fighters[year],"xxx",0,1)</f>
        <v>1980</v>
      </c>
      <c r="D1557">
        <f>_xlfn.XLOOKUP(ufc_fights_2[[#This Row],[b_fighter_id]],ufc_fighters[id],ufc_fighters[year],"Prázdné",0,1)</f>
        <v>1981</v>
      </c>
      <c r="E1557" s="10">
        <f>YEAR(ufc_fights_2[[#This Row],[date]])-ufc_fights_2[[#This Row],[r_year]]</f>
        <v>26</v>
      </c>
      <c r="F1557" s="10">
        <f>YEAR(ufc_fights_2[[#This Row],[date]])-ufc_fights_2[[#This Row],[b_year]]</f>
        <v>25</v>
      </c>
      <c r="G1557">
        <v>0</v>
      </c>
      <c r="H1557">
        <v>0</v>
      </c>
      <c r="I1557">
        <v>0.4</v>
      </c>
      <c r="J1557">
        <v>0.51280000000000003</v>
      </c>
      <c r="K1557">
        <v>0.7722</v>
      </c>
      <c r="L1557">
        <v>0.68330000000000002</v>
      </c>
      <c r="M1557">
        <v>0.71430000000000005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6.6319444444444446E-3</v>
      </c>
      <c r="T1557" s="2">
        <v>1.4004629629629629E-3</v>
      </c>
      <c r="U1557">
        <v>0.38240000000000002</v>
      </c>
      <c r="V1557">
        <v>0.33329999999999999</v>
      </c>
      <c r="W1557">
        <v>0.44440000000000002</v>
      </c>
      <c r="X1557">
        <v>0.5</v>
      </c>
      <c r="Y1557">
        <v>1</v>
      </c>
      <c r="Z1557">
        <v>0.23530000000000001</v>
      </c>
      <c r="AA1557">
        <v>0.45450000000000002</v>
      </c>
      <c r="AB1557">
        <v>0.39219999999999999</v>
      </c>
      <c r="AC1557">
        <v>0.53569999999999995</v>
      </c>
      <c r="AD1557">
        <v>0.54549999999999998</v>
      </c>
      <c r="AE1557">
        <v>0</v>
      </c>
      <c r="AF1557" t="s">
        <v>3915</v>
      </c>
      <c r="AG1557" s="2">
        <v>3.472222222222222E-3</v>
      </c>
      <c r="AH1557" t="s">
        <v>3911</v>
      </c>
      <c r="AI1557">
        <v>3</v>
      </c>
      <c r="AJ1557" t="s">
        <v>3925</v>
      </c>
      <c r="AK1557" s="3">
        <v>38813</v>
      </c>
      <c r="AL1557" s="10">
        <f>YEAR(ufc_fights_2[[#This Row],[date]])</f>
        <v>2006</v>
      </c>
      <c r="AM1557" t="s">
        <v>3977</v>
      </c>
      <c r="AN1557">
        <v>1</v>
      </c>
      <c r="AO1557" t="s">
        <v>3913</v>
      </c>
      <c r="AP1557">
        <f>IF(ufc_fights_2[[#This Row],[winner]]="Red",ufc_fights_2[[#This Row],[r_fighter_id]],ufc_fights_2[[#This Row],[b_fighter_id]])</f>
        <v>1772</v>
      </c>
      <c r="AQ1557" t="str">
        <f>_xlfn.XLOOKUP(ufc_fights_2[[#This Row],[winnerID]],ufc_fighters[id],ufc_fighters[fighter_name],"xxx",0,1)</f>
        <v>Chris Leben</v>
      </c>
    </row>
    <row r="1558" spans="1:43">
      <c r="A1558">
        <v>1772</v>
      </c>
      <c r="B1558">
        <v>633</v>
      </c>
      <c r="C1558">
        <f>_xlfn.XLOOKUP(ufc_fights_2[[#This Row],[r_fighter_id]],ufc_fighters[id],ufc_fighters[year],"xxx",0,1)</f>
        <v>1980</v>
      </c>
      <c r="D1558">
        <f>_xlfn.XLOOKUP(ufc_fights_2[[#This Row],[b_fighter_id]],ufc_fighters[id],ufc_fighters[year],"Prázdné",0,1)</f>
        <v>1980</v>
      </c>
      <c r="E1558" s="10">
        <f>YEAR(ufc_fights_2[[#This Row],[date]])-ufc_fights_2[[#This Row],[r_year]]</f>
        <v>25</v>
      </c>
      <c r="F1558" s="10">
        <f>YEAR(ufc_fights_2[[#This Row],[date]])-ufc_fights_2[[#This Row],[b_year]]</f>
        <v>25</v>
      </c>
      <c r="G1558">
        <v>0</v>
      </c>
      <c r="H1558">
        <v>0</v>
      </c>
      <c r="I1558">
        <v>0.41270000000000001</v>
      </c>
      <c r="J1558">
        <v>0.41270000000000001</v>
      </c>
      <c r="K1558">
        <v>0.79059999999999997</v>
      </c>
      <c r="L1558">
        <v>0.44779999999999998</v>
      </c>
      <c r="M1558">
        <v>0.2</v>
      </c>
      <c r="N1558">
        <v>0.5</v>
      </c>
      <c r="O1558">
        <v>0</v>
      </c>
      <c r="P1558">
        <v>0</v>
      </c>
      <c r="Q1558">
        <v>0</v>
      </c>
      <c r="R1558">
        <v>0</v>
      </c>
      <c r="S1558" s="2">
        <v>6.3310185185185188E-3</v>
      </c>
      <c r="T1558" s="2">
        <v>1.4004629629629629E-3</v>
      </c>
      <c r="U1558">
        <v>0.33329999999999999</v>
      </c>
      <c r="V1558">
        <v>0.35289999999999999</v>
      </c>
      <c r="W1558">
        <v>0.8</v>
      </c>
      <c r="X1558">
        <v>0.71430000000000005</v>
      </c>
      <c r="Y1558">
        <v>0.8</v>
      </c>
      <c r="Z1558">
        <v>0.375</v>
      </c>
      <c r="AA1558">
        <v>0.28570000000000001</v>
      </c>
      <c r="AB1558">
        <v>0.44440000000000002</v>
      </c>
      <c r="AC1558">
        <v>0.51719999999999999</v>
      </c>
      <c r="AD1558">
        <v>0.41670000000000001</v>
      </c>
      <c r="AE1558">
        <v>0.5</v>
      </c>
      <c r="AF1558" t="s">
        <v>3922</v>
      </c>
      <c r="AG1558" s="2">
        <v>3.472222222222222E-3</v>
      </c>
      <c r="AH1558" t="s">
        <v>3911</v>
      </c>
      <c r="AI1558">
        <v>3</v>
      </c>
      <c r="AJ1558" t="s">
        <v>3914</v>
      </c>
      <c r="AK1558" s="3">
        <v>38570</v>
      </c>
      <c r="AL1558" s="10">
        <f>YEAR(ufc_fights_2[[#This Row],[date]])</f>
        <v>2005</v>
      </c>
      <c r="AM1558" t="s">
        <v>3977</v>
      </c>
      <c r="AN1558">
        <v>1</v>
      </c>
      <c r="AO1558" t="s">
        <v>3913</v>
      </c>
      <c r="AP1558">
        <f>IF(ufc_fights_2[[#This Row],[winner]]="Red",ufc_fights_2[[#This Row],[r_fighter_id]],ufc_fights_2[[#This Row],[b_fighter_id]])</f>
        <v>1772</v>
      </c>
      <c r="AQ1558" t="str">
        <f>_xlfn.XLOOKUP(ufc_fights_2[[#This Row],[winnerID]],ufc_fighters[id],ufc_fighters[fighter_name],"xxx",0,1)</f>
        <v>Chris Leben</v>
      </c>
    </row>
    <row r="1559" spans="1:43">
      <c r="A1559">
        <v>1772</v>
      </c>
      <c r="B1559">
        <v>2852</v>
      </c>
      <c r="C1559">
        <f>_xlfn.XLOOKUP(ufc_fights_2[[#This Row],[r_fighter_id]],ufc_fighters[id],ufc_fighters[year],"xxx",0,1)</f>
        <v>1980</v>
      </c>
      <c r="D1559">
        <f>_xlfn.XLOOKUP(ufc_fights_2[[#This Row],[b_fighter_id]],ufc_fighters[id],ufc_fighters[year],"Prázdné",0,1)</f>
        <v>1980</v>
      </c>
      <c r="E1559" s="10">
        <f>YEAR(ufc_fights_2[[#This Row],[date]])-ufc_fights_2[[#This Row],[r_year]]</f>
        <v>26</v>
      </c>
      <c r="F1559" s="10">
        <f>YEAR(ufc_fights_2[[#This Row],[date]])-ufc_fights_2[[#This Row],[b_year]]</f>
        <v>26</v>
      </c>
      <c r="G1559">
        <v>1</v>
      </c>
      <c r="H1559">
        <v>0</v>
      </c>
      <c r="I1559">
        <v>0.40910000000000002</v>
      </c>
      <c r="J1559">
        <v>0.5</v>
      </c>
      <c r="K1559">
        <v>0.64859999999999995</v>
      </c>
      <c r="L1559">
        <v>0.625</v>
      </c>
      <c r="M1559">
        <v>0.5</v>
      </c>
      <c r="N1559">
        <v>1</v>
      </c>
      <c r="O1559">
        <v>0</v>
      </c>
      <c r="P1559">
        <v>0</v>
      </c>
      <c r="Q1559">
        <v>0</v>
      </c>
      <c r="R1559">
        <v>0</v>
      </c>
      <c r="S1559" s="2">
        <v>1.5740740740740741E-3</v>
      </c>
      <c r="T1559" s="2">
        <v>8.1018518518518516E-4</v>
      </c>
      <c r="U1559">
        <v>0.375</v>
      </c>
      <c r="V1559">
        <v>0.5</v>
      </c>
      <c r="W1559">
        <v>0.6</v>
      </c>
      <c r="X1559">
        <v>0</v>
      </c>
      <c r="Y1559">
        <v>0.5</v>
      </c>
      <c r="Z1559">
        <v>0.33329999999999999</v>
      </c>
      <c r="AA1559">
        <v>0.5</v>
      </c>
      <c r="AB1559">
        <v>0.6</v>
      </c>
      <c r="AC1559">
        <v>0</v>
      </c>
      <c r="AD1559">
        <v>0.375</v>
      </c>
      <c r="AE1559">
        <v>0.5</v>
      </c>
      <c r="AF1559" t="s">
        <v>3910</v>
      </c>
      <c r="AG1559" s="2">
        <v>4.0509259259259258E-4</v>
      </c>
      <c r="AH1559" t="s">
        <v>3911</v>
      </c>
      <c r="AI1559">
        <v>3</v>
      </c>
      <c r="AJ1559" t="s">
        <v>3914</v>
      </c>
      <c r="AK1559" s="3">
        <v>38946</v>
      </c>
      <c r="AL1559" s="10">
        <f>YEAR(ufc_fights_2[[#This Row],[date]])</f>
        <v>2006</v>
      </c>
      <c r="AM1559" t="s">
        <v>3977</v>
      </c>
      <c r="AN1559">
        <v>1</v>
      </c>
      <c r="AO1559" t="s">
        <v>3913</v>
      </c>
      <c r="AP1559">
        <f>IF(ufc_fights_2[[#This Row],[winner]]="Red",ufc_fights_2[[#This Row],[r_fighter_id]],ufc_fights_2[[#This Row],[b_fighter_id]])</f>
        <v>1772</v>
      </c>
      <c r="AQ1559" t="str">
        <f>_xlfn.XLOOKUP(ufc_fights_2[[#This Row],[winnerID]],ufc_fighters[id],ufc_fighters[fighter_name],"xxx",0,1)</f>
        <v>Chris Leben</v>
      </c>
    </row>
    <row r="1560" spans="1:43">
      <c r="A1560">
        <v>1772</v>
      </c>
      <c r="B1560">
        <v>30</v>
      </c>
      <c r="C1560">
        <f>_xlfn.XLOOKUP(ufc_fights_2[[#This Row],[r_fighter_id]],ufc_fighters[id],ufc_fighters[year],"xxx",0,1)</f>
        <v>1980</v>
      </c>
      <c r="D1560">
        <f>_xlfn.XLOOKUP(ufc_fights_2[[#This Row],[b_fighter_id]],ufc_fighters[id],ufc_fighters[year],"Prázdné",0,1)</f>
        <v>1975</v>
      </c>
      <c r="E1560" s="10">
        <f>YEAR(ufc_fights_2[[#This Row],[date]])-ufc_fights_2[[#This Row],[r_year]]</f>
        <v>30</v>
      </c>
      <c r="F1560" s="10">
        <f>YEAR(ufc_fights_2[[#This Row],[date]])-ufc_fights_2[[#This Row],[b_year]]</f>
        <v>35</v>
      </c>
      <c r="G1560">
        <v>0</v>
      </c>
      <c r="H1560">
        <v>0</v>
      </c>
      <c r="I1560">
        <v>0.43809999999999999</v>
      </c>
      <c r="J1560">
        <v>0.39710000000000001</v>
      </c>
      <c r="K1560">
        <v>0.70130000000000003</v>
      </c>
      <c r="L1560">
        <v>0.55859999999999999</v>
      </c>
      <c r="M1560">
        <v>0</v>
      </c>
      <c r="N1560">
        <v>1</v>
      </c>
      <c r="O1560">
        <v>4</v>
      </c>
      <c r="P1560">
        <v>1</v>
      </c>
      <c r="Q1560">
        <v>0</v>
      </c>
      <c r="R1560">
        <v>0</v>
      </c>
      <c r="S1560" s="2">
        <v>2.6620370370370372E-4</v>
      </c>
      <c r="T1560" s="2">
        <v>5.9375000000000001E-3</v>
      </c>
      <c r="U1560">
        <v>0.39739999999999998</v>
      </c>
      <c r="V1560">
        <v>0.38100000000000001</v>
      </c>
      <c r="W1560">
        <v>0.5</v>
      </c>
      <c r="X1560">
        <v>0.57140000000000002</v>
      </c>
      <c r="Y1560">
        <v>0.66669999999999996</v>
      </c>
      <c r="Z1560">
        <v>0.40660000000000002</v>
      </c>
      <c r="AA1560">
        <v>0.38179999999999997</v>
      </c>
      <c r="AB1560">
        <v>0.5</v>
      </c>
      <c r="AC1560">
        <v>0.25</v>
      </c>
      <c r="AD1560">
        <v>0.83330000000000004</v>
      </c>
      <c r="AE1560">
        <v>0.55559999999999998</v>
      </c>
      <c r="AF1560" t="s">
        <v>3933</v>
      </c>
      <c r="AG1560" s="2">
        <v>3.2407407407407406E-3</v>
      </c>
      <c r="AH1560" t="s">
        <v>3911</v>
      </c>
      <c r="AI1560">
        <v>3</v>
      </c>
      <c r="AJ1560" t="s">
        <v>3914</v>
      </c>
      <c r="AK1560" s="3">
        <v>40362</v>
      </c>
      <c r="AL1560" s="10">
        <f>YEAR(ufc_fights_2[[#This Row],[date]])</f>
        <v>2010</v>
      </c>
      <c r="AM1560" t="s">
        <v>3977</v>
      </c>
      <c r="AN1560">
        <v>1</v>
      </c>
      <c r="AO1560" t="s">
        <v>3913</v>
      </c>
      <c r="AP1560">
        <f>IF(ufc_fights_2[[#This Row],[winner]]="Red",ufc_fights_2[[#This Row],[r_fighter_id]],ufc_fights_2[[#This Row],[b_fighter_id]])</f>
        <v>1772</v>
      </c>
      <c r="AQ1560" t="str">
        <f>_xlfn.XLOOKUP(ufc_fights_2[[#This Row],[winnerID]],ufc_fighters[id],ufc_fighters[fighter_name],"xxx",0,1)</f>
        <v>Chris Leben</v>
      </c>
    </row>
    <row r="1561" spans="1:43">
      <c r="A1561">
        <v>1772</v>
      </c>
      <c r="B1561">
        <v>2690</v>
      </c>
      <c r="C1561">
        <f>_xlfn.XLOOKUP(ufc_fights_2[[#This Row],[r_fighter_id]],ufc_fighters[id],ufc_fighters[year],"xxx",0,1)</f>
        <v>1980</v>
      </c>
      <c r="D1561">
        <f>_xlfn.XLOOKUP(ufc_fights_2[[#This Row],[b_fighter_id]],ufc_fighters[id],ufc_fighters[year],"Prázdné",0,1)</f>
        <v>1972</v>
      </c>
      <c r="E1561" s="10">
        <f>YEAR(ufc_fights_2[[#This Row],[date]])-ufc_fights_2[[#This Row],[r_year]]</f>
        <v>26</v>
      </c>
      <c r="F1561" s="10">
        <f>YEAR(ufc_fights_2[[#This Row],[date]])-ufc_fights_2[[#This Row],[b_year]]</f>
        <v>34</v>
      </c>
      <c r="G1561">
        <v>1</v>
      </c>
      <c r="H1561">
        <v>0</v>
      </c>
      <c r="I1561">
        <v>0.58819999999999995</v>
      </c>
      <c r="J1561">
        <v>0.5</v>
      </c>
      <c r="K1561">
        <v>0.69569999999999999</v>
      </c>
      <c r="L1561">
        <v>0.54549999999999998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4.9768518518518521E-4</v>
      </c>
      <c r="T1561" s="2">
        <v>3.1250000000000001E-4</v>
      </c>
      <c r="U1561">
        <v>0.54549999999999998</v>
      </c>
      <c r="V1561">
        <v>0.375</v>
      </c>
      <c r="W1561">
        <v>0.66669999999999996</v>
      </c>
      <c r="X1561">
        <v>0</v>
      </c>
      <c r="Y1561">
        <v>0</v>
      </c>
      <c r="Z1561">
        <v>0</v>
      </c>
      <c r="AA1561">
        <v>0.33329999999999999</v>
      </c>
      <c r="AB1561">
        <v>0.71430000000000005</v>
      </c>
      <c r="AC1561">
        <v>0.75</v>
      </c>
      <c r="AD1561">
        <v>1</v>
      </c>
      <c r="AE1561">
        <v>0</v>
      </c>
      <c r="AF1561" t="s">
        <v>3910</v>
      </c>
      <c r="AG1561" s="2">
        <v>1.2037037037037038E-3</v>
      </c>
      <c r="AH1561" t="s">
        <v>3911</v>
      </c>
      <c r="AI1561">
        <v>3</v>
      </c>
      <c r="AJ1561" t="s">
        <v>3925</v>
      </c>
      <c r="AK1561" s="3">
        <v>38733</v>
      </c>
      <c r="AL1561" s="10">
        <f>YEAR(ufc_fights_2[[#This Row],[date]])</f>
        <v>2006</v>
      </c>
      <c r="AM1561" t="s">
        <v>3977</v>
      </c>
      <c r="AN1561">
        <v>1</v>
      </c>
      <c r="AO1561" t="s">
        <v>3913</v>
      </c>
      <c r="AP1561">
        <f>IF(ufc_fights_2[[#This Row],[winner]]="Red",ufc_fights_2[[#This Row],[r_fighter_id]],ufc_fights_2[[#This Row],[b_fighter_id]])</f>
        <v>1772</v>
      </c>
      <c r="AQ1561" t="str">
        <f>_xlfn.XLOOKUP(ufc_fights_2[[#This Row],[winnerID]],ufc_fighters[id],ufc_fighters[fighter_name],"xxx",0,1)</f>
        <v>Chris Leben</v>
      </c>
    </row>
    <row r="1562" spans="1:43">
      <c r="A1562">
        <v>2982</v>
      </c>
      <c r="B1562">
        <v>1772</v>
      </c>
      <c r="C1562">
        <f>_xlfn.XLOOKUP(ufc_fights_2[[#This Row],[r_fighter_id]],ufc_fighters[id],ufc_fighters[year],"xxx",0,1)</f>
        <v>1976</v>
      </c>
      <c r="D1562">
        <f>_xlfn.XLOOKUP(ufc_fights_2[[#This Row],[b_fighter_id]],ufc_fighters[id],ufc_fighters[year],"Prázdné",0,1)</f>
        <v>1980</v>
      </c>
      <c r="E1562" s="10">
        <f>YEAR(ufc_fights_2[[#This Row],[date]])-ufc_fights_2[[#This Row],[r_year]]</f>
        <v>35</v>
      </c>
      <c r="F1562" s="10">
        <f>YEAR(ufc_fights_2[[#This Row],[date]])-ufc_fights_2[[#This Row],[b_year]]</f>
        <v>31</v>
      </c>
      <c r="G1562">
        <v>0</v>
      </c>
      <c r="H1562">
        <v>1</v>
      </c>
      <c r="I1562">
        <v>0.375</v>
      </c>
      <c r="J1562">
        <v>0.9</v>
      </c>
      <c r="K1562">
        <v>0.375</v>
      </c>
      <c r="L1562">
        <v>0.92310000000000003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</v>
      </c>
      <c r="T1562" s="2">
        <v>2.3148148148148147E-5</v>
      </c>
      <c r="U1562">
        <v>0.375</v>
      </c>
      <c r="V1562">
        <v>0.875</v>
      </c>
      <c r="W1562">
        <v>0</v>
      </c>
      <c r="X1562">
        <v>0</v>
      </c>
      <c r="Y1562">
        <v>1</v>
      </c>
      <c r="Z1562">
        <v>0.375</v>
      </c>
      <c r="AA1562">
        <v>0.75</v>
      </c>
      <c r="AB1562">
        <v>0</v>
      </c>
      <c r="AC1562">
        <v>1</v>
      </c>
      <c r="AD1562">
        <v>0</v>
      </c>
      <c r="AE1562">
        <v>1</v>
      </c>
      <c r="AF1562" t="s">
        <v>3910</v>
      </c>
      <c r="AG1562" s="2">
        <v>3.1250000000000001E-4</v>
      </c>
      <c r="AH1562" t="s">
        <v>3911</v>
      </c>
      <c r="AI1562">
        <v>3</v>
      </c>
      <c r="AJ1562" t="s">
        <v>3974</v>
      </c>
      <c r="AK1562" s="3">
        <v>40726</v>
      </c>
      <c r="AL1562" s="10">
        <f>YEAR(ufc_fights_2[[#This Row],[date]])</f>
        <v>2011</v>
      </c>
      <c r="AM1562" t="s">
        <v>3977</v>
      </c>
      <c r="AN1562">
        <v>1</v>
      </c>
      <c r="AO1562" t="s">
        <v>3918</v>
      </c>
      <c r="AP1562">
        <f>IF(ufc_fights_2[[#This Row],[winner]]="Red",ufc_fights_2[[#This Row],[r_fighter_id]],ufc_fights_2[[#This Row],[b_fighter_id]])</f>
        <v>1772</v>
      </c>
      <c r="AQ1562" t="str">
        <f>_xlfn.XLOOKUP(ufc_fights_2[[#This Row],[winnerID]],ufc_fighters[id],ufc_fighters[fighter_name],"xxx",0,1)</f>
        <v>Chris Leben</v>
      </c>
    </row>
    <row r="1563" spans="1:43">
      <c r="A1563">
        <v>1772</v>
      </c>
      <c r="B1563">
        <v>1969</v>
      </c>
      <c r="C1563">
        <f>_xlfn.XLOOKUP(ufc_fights_2[[#This Row],[r_fighter_id]],ufc_fighters[id],ufc_fighters[year],"xxx",0,1)</f>
        <v>1980</v>
      </c>
      <c r="D1563">
        <f>_xlfn.XLOOKUP(ufc_fights_2[[#This Row],[b_fighter_id]],ufc_fighters[id],ufc_fighters[year],"Prázdné",0,1)</f>
        <v>1980</v>
      </c>
      <c r="E1563" s="10">
        <f>YEAR(ufc_fights_2[[#This Row],[date]])-ufc_fights_2[[#This Row],[r_year]]</f>
        <v>27</v>
      </c>
      <c r="F1563" s="10">
        <f>YEAR(ufc_fights_2[[#This Row],[date]])-ufc_fights_2[[#This Row],[b_year]]</f>
        <v>27</v>
      </c>
      <c r="G1563">
        <v>1</v>
      </c>
      <c r="H1563">
        <v>0</v>
      </c>
      <c r="I1563">
        <v>0.52480000000000004</v>
      </c>
      <c r="J1563">
        <v>0.43269999999999997</v>
      </c>
      <c r="K1563">
        <v>0.8125</v>
      </c>
      <c r="L1563">
        <v>0.56299999999999994</v>
      </c>
      <c r="M1563">
        <v>0</v>
      </c>
      <c r="N1563">
        <v>0.66669999999999996</v>
      </c>
      <c r="O1563">
        <v>1</v>
      </c>
      <c r="P1563">
        <v>0</v>
      </c>
      <c r="Q1563">
        <v>0</v>
      </c>
      <c r="R1563">
        <v>0</v>
      </c>
      <c r="S1563" s="2">
        <v>1.0069444444444444E-3</v>
      </c>
      <c r="T1563" s="2">
        <v>4.8495370370370368E-3</v>
      </c>
      <c r="U1563">
        <v>0.35289999999999999</v>
      </c>
      <c r="V1563">
        <v>0.36359999999999998</v>
      </c>
      <c r="W1563">
        <v>0.84619999999999995</v>
      </c>
      <c r="X1563">
        <v>0.9</v>
      </c>
      <c r="Y1563">
        <v>1</v>
      </c>
      <c r="Z1563">
        <v>0.37290000000000001</v>
      </c>
      <c r="AA1563">
        <v>0.31879999999999997</v>
      </c>
      <c r="AB1563">
        <v>0.72499999999999998</v>
      </c>
      <c r="AC1563">
        <v>0.69230000000000003</v>
      </c>
      <c r="AD1563">
        <v>1</v>
      </c>
      <c r="AE1563">
        <v>0.55559999999999998</v>
      </c>
      <c r="AF1563" t="s">
        <v>3910</v>
      </c>
      <c r="AG1563" s="2">
        <v>2.7314814814814814E-3</v>
      </c>
      <c r="AH1563" t="s">
        <v>3911</v>
      </c>
      <c r="AI1563">
        <v>3</v>
      </c>
      <c r="AJ1563" t="s">
        <v>3914</v>
      </c>
      <c r="AK1563" s="3">
        <v>39344</v>
      </c>
      <c r="AL1563" s="10">
        <f>YEAR(ufc_fights_2[[#This Row],[date]])</f>
        <v>2007</v>
      </c>
      <c r="AM1563" t="s">
        <v>3977</v>
      </c>
      <c r="AN1563">
        <v>1</v>
      </c>
      <c r="AO1563" t="s">
        <v>3913</v>
      </c>
      <c r="AP1563">
        <f>IF(ufc_fights_2[[#This Row],[winner]]="Red",ufc_fights_2[[#This Row],[r_fighter_id]],ufc_fights_2[[#This Row],[b_fighter_id]])</f>
        <v>1772</v>
      </c>
      <c r="AQ1563" t="str">
        <f>_xlfn.XLOOKUP(ufc_fights_2[[#This Row],[winnerID]],ufc_fighters[id],ufc_fighters[fighter_name],"xxx",0,1)</f>
        <v>Chris Leben</v>
      </c>
    </row>
    <row r="1564" spans="1:43">
      <c r="A1564">
        <v>1772</v>
      </c>
      <c r="B1564">
        <v>762</v>
      </c>
      <c r="C1564">
        <f>_xlfn.XLOOKUP(ufc_fights_2[[#This Row],[r_fighter_id]],ufc_fighters[id],ufc_fighters[year],"xxx",0,1)</f>
        <v>1980</v>
      </c>
      <c r="D1564">
        <f>_xlfn.XLOOKUP(ufc_fights_2[[#This Row],[b_fighter_id]],ufc_fighters[id],ufc_fighters[year],"Prázdné",0,1)</f>
        <v>1982</v>
      </c>
      <c r="E1564" s="10">
        <f>YEAR(ufc_fights_2[[#This Row],[date]])-ufc_fights_2[[#This Row],[r_year]]</f>
        <v>25</v>
      </c>
      <c r="F1564" s="10">
        <f>YEAR(ufc_fights_2[[#This Row],[date]])-ufc_fights_2[[#This Row],[b_year]]</f>
        <v>23</v>
      </c>
      <c r="G1564">
        <v>0</v>
      </c>
      <c r="H1564">
        <v>0</v>
      </c>
      <c r="I1564">
        <v>0.71430000000000005</v>
      </c>
      <c r="J1564">
        <v>0.71430000000000005</v>
      </c>
      <c r="K1564">
        <v>0.90480000000000005</v>
      </c>
      <c r="L1564">
        <v>0.86670000000000003</v>
      </c>
      <c r="M1564">
        <v>0</v>
      </c>
      <c r="N1564">
        <v>1</v>
      </c>
      <c r="O1564">
        <v>1</v>
      </c>
      <c r="P1564">
        <v>2</v>
      </c>
      <c r="Q1564">
        <v>0</v>
      </c>
      <c r="R1564">
        <v>0</v>
      </c>
      <c r="S1564" s="2">
        <v>1.2962962962962963E-3</v>
      </c>
      <c r="T1564" s="2">
        <v>7.7546296296296293E-4</v>
      </c>
      <c r="U1564">
        <v>0.6</v>
      </c>
      <c r="V1564">
        <v>0.5</v>
      </c>
      <c r="W1564">
        <v>1</v>
      </c>
      <c r="X1564">
        <v>0</v>
      </c>
      <c r="Y1564">
        <v>1</v>
      </c>
      <c r="Z1564">
        <v>1</v>
      </c>
      <c r="AA1564">
        <v>1</v>
      </c>
      <c r="AB1564">
        <v>0.5</v>
      </c>
      <c r="AC1564">
        <v>0.5</v>
      </c>
      <c r="AD1564">
        <v>0.75</v>
      </c>
      <c r="AE1564">
        <v>0</v>
      </c>
      <c r="AF1564" t="s">
        <v>3933</v>
      </c>
      <c r="AG1564" s="2">
        <v>2.3842592592592591E-3</v>
      </c>
      <c r="AH1564" t="s">
        <v>3911</v>
      </c>
      <c r="AI1564">
        <v>3</v>
      </c>
      <c r="AJ1564" t="s">
        <v>3914</v>
      </c>
      <c r="AK1564" s="3">
        <v>38628</v>
      </c>
      <c r="AL1564" s="10">
        <f>YEAR(ufc_fights_2[[#This Row],[date]])</f>
        <v>2005</v>
      </c>
      <c r="AM1564" t="s">
        <v>3977</v>
      </c>
      <c r="AN1564">
        <v>1</v>
      </c>
      <c r="AO1564" t="s">
        <v>3913</v>
      </c>
      <c r="AP1564">
        <f>IF(ufc_fights_2[[#This Row],[winner]]="Red",ufc_fights_2[[#This Row],[r_fighter_id]],ufc_fights_2[[#This Row],[b_fighter_id]])</f>
        <v>1772</v>
      </c>
      <c r="AQ1564" t="str">
        <f>_xlfn.XLOOKUP(ufc_fights_2[[#This Row],[winnerID]],ufc_fighters[id],ufc_fighters[fighter_name],"xxx",0,1)</f>
        <v>Chris Leben</v>
      </c>
    </row>
    <row r="1565" spans="1:43">
      <c r="A1565">
        <v>1772</v>
      </c>
      <c r="B1565">
        <v>3004</v>
      </c>
      <c r="C1565">
        <f>_xlfn.XLOOKUP(ufc_fights_2[[#This Row],[r_fighter_id]],ufc_fighters[id],ufc_fighters[year],"xxx",0,1)</f>
        <v>1980</v>
      </c>
      <c r="D1565">
        <f>_xlfn.XLOOKUP(ufc_fights_2[[#This Row],[b_fighter_id]],ufc_fighters[id],ufc_fighters[year],"Prázdné",0,1)</f>
        <v>1974</v>
      </c>
      <c r="E1565" s="10">
        <f>YEAR(ufc_fights_2[[#This Row],[date]])-ufc_fights_2[[#This Row],[r_year]]</f>
        <v>30</v>
      </c>
      <c r="F1565" s="10">
        <f>YEAR(ufc_fights_2[[#This Row],[date]])-ufc_fights_2[[#This Row],[b_year]]</f>
        <v>36</v>
      </c>
      <c r="G1565">
        <v>0</v>
      </c>
      <c r="H1565">
        <v>0</v>
      </c>
      <c r="I1565">
        <v>0.45650000000000002</v>
      </c>
      <c r="J1565">
        <v>0.55130000000000001</v>
      </c>
      <c r="K1565">
        <v>0.55930000000000002</v>
      </c>
      <c r="L1565">
        <v>0.59570000000000001</v>
      </c>
      <c r="M1565">
        <v>0</v>
      </c>
      <c r="N1565">
        <v>0.2</v>
      </c>
      <c r="O1565">
        <v>0</v>
      </c>
      <c r="P1565">
        <v>1</v>
      </c>
      <c r="Q1565">
        <v>0</v>
      </c>
      <c r="R1565">
        <v>0</v>
      </c>
      <c r="S1565" s="2">
        <v>5.0925925925925921E-4</v>
      </c>
      <c r="T1565" s="2">
        <v>2.5925925925925925E-3</v>
      </c>
      <c r="U1565">
        <v>0.41889999999999999</v>
      </c>
      <c r="V1565">
        <v>0.47460000000000002</v>
      </c>
      <c r="W1565">
        <v>0.4</v>
      </c>
      <c r="X1565">
        <v>0.69230000000000003</v>
      </c>
      <c r="Y1565">
        <v>1</v>
      </c>
      <c r="Z1565">
        <v>0.3387</v>
      </c>
      <c r="AA1565">
        <v>0.38</v>
      </c>
      <c r="AB1565">
        <v>0.65380000000000005</v>
      </c>
      <c r="AC1565">
        <v>0.90910000000000002</v>
      </c>
      <c r="AD1565">
        <v>1</v>
      </c>
      <c r="AE1565">
        <v>0.66669999999999996</v>
      </c>
      <c r="AF1565" t="s">
        <v>3910</v>
      </c>
      <c r="AG1565" s="2">
        <v>2.9745370370370373E-3</v>
      </c>
      <c r="AH1565" t="s">
        <v>3911</v>
      </c>
      <c r="AI1565">
        <v>3</v>
      </c>
      <c r="AJ1565" t="s">
        <v>3974</v>
      </c>
      <c r="AK1565" s="3">
        <v>40348</v>
      </c>
      <c r="AL1565" s="10">
        <f>YEAR(ufc_fights_2[[#This Row],[date]])</f>
        <v>2010</v>
      </c>
      <c r="AM1565" t="s">
        <v>3977</v>
      </c>
      <c r="AN1565">
        <v>1</v>
      </c>
      <c r="AO1565" t="s">
        <v>3913</v>
      </c>
      <c r="AP1565">
        <f>IF(ufc_fights_2[[#This Row],[winner]]="Red",ufc_fights_2[[#This Row],[r_fighter_id]],ufc_fights_2[[#This Row],[b_fighter_id]])</f>
        <v>1772</v>
      </c>
      <c r="AQ1565" t="str">
        <f>_xlfn.XLOOKUP(ufc_fights_2[[#This Row],[winnerID]],ufc_fighters[id],ufc_fighters[fighter_name],"xxx",0,1)</f>
        <v>Chris Leben</v>
      </c>
    </row>
    <row r="1566" spans="1:43">
      <c r="A1566">
        <v>1772</v>
      </c>
      <c r="B1566">
        <v>3233</v>
      </c>
      <c r="C1566">
        <f>_xlfn.XLOOKUP(ufc_fights_2[[#This Row],[r_fighter_id]],ufc_fighters[id],ufc_fighters[year],"xxx",0,1)</f>
        <v>1980</v>
      </c>
      <c r="D1566">
        <f>_xlfn.XLOOKUP(ufc_fights_2[[#This Row],[b_fighter_id]],ufc_fighters[id],ufc_fighters[year],"Prázdné",0,1)</f>
        <v>1975</v>
      </c>
      <c r="E1566" s="10">
        <f>YEAR(ufc_fights_2[[#This Row],[date]])-ufc_fights_2[[#This Row],[r_year]]</f>
        <v>25</v>
      </c>
      <c r="F1566" s="10">
        <f>YEAR(ufc_fights_2[[#This Row],[date]])-ufc_fights_2[[#This Row],[b_year]]</f>
        <v>30</v>
      </c>
      <c r="G1566">
        <v>0</v>
      </c>
      <c r="H1566">
        <v>0</v>
      </c>
      <c r="I1566">
        <v>0.67500000000000004</v>
      </c>
      <c r="J1566">
        <v>0.33329999999999999</v>
      </c>
      <c r="K1566">
        <v>0.72340000000000004</v>
      </c>
      <c r="L1566">
        <v>0.6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9.9537037037037042E-4</v>
      </c>
      <c r="T1566" s="2">
        <v>0</v>
      </c>
      <c r="U1566">
        <v>0.61760000000000004</v>
      </c>
      <c r="V1566">
        <v>0.33329999999999999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0.5</v>
      </c>
      <c r="AC1566">
        <v>0.5</v>
      </c>
      <c r="AD1566">
        <v>0.70269999999999999</v>
      </c>
      <c r="AE1566">
        <v>0</v>
      </c>
      <c r="AF1566" t="s">
        <v>3910</v>
      </c>
      <c r="AG1566" s="2">
        <v>1.0995370370370371E-3</v>
      </c>
      <c r="AH1566" t="s">
        <v>3911</v>
      </c>
      <c r="AI1566">
        <v>3</v>
      </c>
      <c r="AJ1566" t="s">
        <v>3914</v>
      </c>
      <c r="AK1566" s="3">
        <v>38451</v>
      </c>
      <c r="AL1566" s="10">
        <f>YEAR(ufc_fights_2[[#This Row],[date]])</f>
        <v>2005</v>
      </c>
      <c r="AM1566" t="s">
        <v>3977</v>
      </c>
      <c r="AN1566">
        <v>1</v>
      </c>
      <c r="AO1566" t="s">
        <v>3913</v>
      </c>
      <c r="AP1566">
        <f>IF(ufc_fights_2[[#This Row],[winner]]="Red",ufc_fights_2[[#This Row],[r_fighter_id]],ufc_fights_2[[#This Row],[b_fighter_id]])</f>
        <v>1772</v>
      </c>
      <c r="AQ1566" t="str">
        <f>_xlfn.XLOOKUP(ufc_fights_2[[#This Row],[winnerID]],ufc_fighters[id],ufc_fighters[fighter_name],"xxx",0,1)</f>
        <v>Chris Leben</v>
      </c>
    </row>
    <row r="1567" spans="1:43">
      <c r="A1567">
        <v>1772</v>
      </c>
      <c r="B1567">
        <v>2806</v>
      </c>
      <c r="C1567">
        <f>_xlfn.XLOOKUP(ufc_fights_2[[#This Row],[r_fighter_id]],ufc_fighters[id],ufc_fighters[year],"xxx",0,1)</f>
        <v>1980</v>
      </c>
      <c r="D1567">
        <f>_xlfn.XLOOKUP(ufc_fights_2[[#This Row],[b_fighter_id]],ufc_fighters[id],ufc_fighters[year],"Prázdné",0,1)</f>
        <v>1981</v>
      </c>
      <c r="E1567" s="10">
        <f>YEAR(ufc_fights_2[[#This Row],[date]])-ufc_fights_2[[#This Row],[r_year]]</f>
        <v>28</v>
      </c>
      <c r="F1567" s="10">
        <f>YEAR(ufc_fights_2[[#This Row],[date]])-ufc_fights_2[[#This Row],[b_year]]</f>
        <v>27</v>
      </c>
      <c r="G1567">
        <v>1</v>
      </c>
      <c r="H1567">
        <v>0</v>
      </c>
      <c r="I1567">
        <v>0.48</v>
      </c>
      <c r="J1567">
        <v>0.39389999999999997</v>
      </c>
      <c r="K1567">
        <v>0.48080000000000001</v>
      </c>
      <c r="L1567">
        <v>0.41670000000000001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3.0092592592592595E-4</v>
      </c>
      <c r="T1567" s="2">
        <v>0</v>
      </c>
      <c r="U1567">
        <v>0.42859999999999998</v>
      </c>
      <c r="V1567">
        <v>0.3871</v>
      </c>
      <c r="W1567">
        <v>0.66669999999999996</v>
      </c>
      <c r="X1567">
        <v>0.55559999999999998</v>
      </c>
      <c r="Y1567">
        <v>0</v>
      </c>
      <c r="Z1567">
        <v>0.39389999999999997</v>
      </c>
      <c r="AA1567">
        <v>0.42859999999999998</v>
      </c>
      <c r="AB1567">
        <v>0.58330000000000004</v>
      </c>
      <c r="AC1567">
        <v>0.36840000000000001</v>
      </c>
      <c r="AD1567">
        <v>0.8</v>
      </c>
      <c r="AE1567">
        <v>0</v>
      </c>
      <c r="AF1567" t="s">
        <v>3910</v>
      </c>
      <c r="AG1567" s="2">
        <v>2.2685185185185187E-3</v>
      </c>
      <c r="AH1567" t="s">
        <v>3911</v>
      </c>
      <c r="AI1567">
        <v>3</v>
      </c>
      <c r="AJ1567" t="s">
        <v>3914</v>
      </c>
      <c r="AK1567" s="3">
        <v>39508</v>
      </c>
      <c r="AL1567" s="10">
        <f>YEAR(ufc_fights_2[[#This Row],[date]])</f>
        <v>2008</v>
      </c>
      <c r="AM1567" t="s">
        <v>3977</v>
      </c>
      <c r="AN1567">
        <v>143</v>
      </c>
      <c r="AO1567" t="s">
        <v>3913</v>
      </c>
      <c r="AP1567">
        <f>IF(ufc_fights_2[[#This Row],[winner]]="Red",ufc_fights_2[[#This Row],[r_fighter_id]],ufc_fights_2[[#This Row],[b_fighter_id]])</f>
        <v>1772</v>
      </c>
      <c r="AQ1567" t="str">
        <f>_xlfn.XLOOKUP(ufc_fights_2[[#This Row],[winnerID]],ufc_fighters[id],ufc_fighters[fighter_name],"xxx",0,1)</f>
        <v>Chris Leben</v>
      </c>
    </row>
    <row r="1568" spans="1:43">
      <c r="A1568">
        <v>2435</v>
      </c>
      <c r="B1568">
        <v>2856</v>
      </c>
      <c r="C1568">
        <f>_xlfn.XLOOKUP(ufc_fights_2[[#This Row],[r_fighter_id]],ufc_fighters[id],ufc_fighters[year],"xxx",0,1)</f>
        <v>0</v>
      </c>
      <c r="D1568">
        <f>_xlfn.XLOOKUP(ufc_fights_2[[#This Row],[b_fighter_id]],ufc_fighters[id],ufc_fighters[year],"Prázdné",0,1)</f>
        <v>0</v>
      </c>
      <c r="E1568" s="10">
        <f>YEAR(ufc_fights_2[[#This Row],[date]])-ufc_fights_2[[#This Row],[r_year]]</f>
        <v>1998</v>
      </c>
      <c r="F1568" s="10">
        <f>YEAR(ufc_fights_2[[#This Row],[date]])-ufc_fights_2[[#This Row],[b_year]]</f>
        <v>1998</v>
      </c>
      <c r="G1568">
        <v>0</v>
      </c>
      <c r="H1568">
        <v>0</v>
      </c>
      <c r="I1568">
        <v>0.70450000000000002</v>
      </c>
      <c r="J1568">
        <v>0.30559999999999998</v>
      </c>
      <c r="K1568">
        <v>0.80300000000000005</v>
      </c>
      <c r="L1568">
        <v>0.44679999999999997</v>
      </c>
      <c r="M1568">
        <v>1</v>
      </c>
      <c r="N1568">
        <v>0.66669999999999996</v>
      </c>
      <c r="O1568">
        <v>0</v>
      </c>
      <c r="P1568">
        <v>0</v>
      </c>
      <c r="Q1568">
        <v>0</v>
      </c>
      <c r="R1568">
        <v>1</v>
      </c>
      <c r="S1568" s="2">
        <v>0</v>
      </c>
      <c r="T1568" s="2">
        <v>0</v>
      </c>
      <c r="U1568">
        <v>0.72219999999999995</v>
      </c>
      <c r="V1568">
        <v>0.26669999999999999</v>
      </c>
      <c r="W1568">
        <v>1</v>
      </c>
      <c r="X1568">
        <v>0.57140000000000002</v>
      </c>
      <c r="Y1568">
        <v>0.33329999999999999</v>
      </c>
      <c r="Z1568">
        <v>0.4783</v>
      </c>
      <c r="AA1568">
        <v>0.16669999999999999</v>
      </c>
      <c r="AB1568">
        <v>1</v>
      </c>
      <c r="AC1568">
        <v>0</v>
      </c>
      <c r="AD1568">
        <v>0.95</v>
      </c>
      <c r="AE1568">
        <v>0.58330000000000004</v>
      </c>
      <c r="AF1568" t="s">
        <v>3910</v>
      </c>
      <c r="AG1568" s="2">
        <v>6.2500000000000003E-3</v>
      </c>
      <c r="AH1568" t="s">
        <v>4057</v>
      </c>
      <c r="AI1568">
        <v>1</v>
      </c>
      <c r="AJ1568" t="s">
        <v>3925</v>
      </c>
      <c r="AK1568" s="3">
        <v>36084</v>
      </c>
      <c r="AL1568" s="10">
        <f>YEAR(ufc_fights_2[[#This Row],[date]])</f>
        <v>1998</v>
      </c>
      <c r="AM1568" t="s">
        <v>3977</v>
      </c>
      <c r="AN1568">
        <v>135</v>
      </c>
      <c r="AO1568" t="s">
        <v>3913</v>
      </c>
      <c r="AP1568">
        <f>IF(ufc_fights_2[[#This Row],[winner]]="Red",ufc_fights_2[[#This Row],[r_fighter_id]],ufc_fights_2[[#This Row],[b_fighter_id]])</f>
        <v>2435</v>
      </c>
      <c r="AQ1568" t="str">
        <f>_xlfn.XLOOKUP(ufc_fights_2[[#This Row],[winnerID]],ufc_fighters[id],ufc_fighters[fighter_name],"xxx",0,1)</f>
        <v>Tulio Palhares</v>
      </c>
    </row>
    <row r="1569" spans="1:43">
      <c r="A1569">
        <v>1310</v>
      </c>
      <c r="B1569">
        <v>3289</v>
      </c>
      <c r="C1569">
        <f>_xlfn.XLOOKUP(ufc_fights_2[[#This Row],[r_fighter_id]],ufc_fighters[id],ufc_fighters[year],"xxx",0,1)</f>
        <v>1977</v>
      </c>
      <c r="D1569">
        <f>_xlfn.XLOOKUP(ufc_fights_2[[#This Row],[b_fighter_id]],ufc_fighters[id],ufc_fighters[year],"Prázdné",0,1)</f>
        <v>1978</v>
      </c>
      <c r="E1569" s="10">
        <f>YEAR(ufc_fights_2[[#This Row],[date]])-ufc_fights_2[[#This Row],[r_year]]</f>
        <v>35</v>
      </c>
      <c r="F1569" s="10">
        <f>YEAR(ufc_fights_2[[#This Row],[date]])-ufc_fights_2[[#This Row],[b_year]]</f>
        <v>34</v>
      </c>
      <c r="G1569">
        <v>0</v>
      </c>
      <c r="H1569">
        <v>0</v>
      </c>
      <c r="I1569">
        <v>0.75</v>
      </c>
      <c r="J1569">
        <v>0.80769999999999997</v>
      </c>
      <c r="K1569">
        <v>0.8</v>
      </c>
      <c r="L1569">
        <v>0.87229999999999996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7.7546296296296293E-4</v>
      </c>
      <c r="T1569" s="2">
        <v>7.9861111111111116E-4</v>
      </c>
      <c r="U1569">
        <v>0.5</v>
      </c>
      <c r="V1569">
        <v>0.69230000000000003</v>
      </c>
      <c r="W1569">
        <v>1</v>
      </c>
      <c r="X1569">
        <v>1</v>
      </c>
      <c r="Y1569">
        <v>0</v>
      </c>
      <c r="Z1569">
        <v>0.5</v>
      </c>
      <c r="AA1569">
        <v>0.66669999999999996</v>
      </c>
      <c r="AB1569">
        <v>1</v>
      </c>
      <c r="AC1569">
        <v>1</v>
      </c>
      <c r="AD1569">
        <v>0</v>
      </c>
      <c r="AE1569">
        <v>0.73329999999999995</v>
      </c>
      <c r="AF1569" t="s">
        <v>3910</v>
      </c>
      <c r="AG1569" s="2">
        <v>3.0208333333333333E-3</v>
      </c>
      <c r="AH1569" t="s">
        <v>3911</v>
      </c>
      <c r="AI1569">
        <v>3</v>
      </c>
      <c r="AJ1569" t="s">
        <v>3914</v>
      </c>
      <c r="AK1569" s="3">
        <v>41083</v>
      </c>
      <c r="AL1569" s="10">
        <f>YEAR(ufc_fights_2[[#This Row],[date]])</f>
        <v>2012</v>
      </c>
      <c r="AM1569" t="s">
        <v>3977</v>
      </c>
      <c r="AN1569">
        <v>123</v>
      </c>
      <c r="AO1569" t="s">
        <v>3918</v>
      </c>
      <c r="AP1569">
        <f>IF(ufc_fights_2[[#This Row],[winner]]="Red",ufc_fights_2[[#This Row],[r_fighter_id]],ufc_fights_2[[#This Row],[b_fighter_id]])</f>
        <v>3289</v>
      </c>
      <c r="AQ1569" t="str">
        <f>_xlfn.XLOOKUP(ufc_fights_2[[#This Row],[winnerID]],ufc_fighters[id],ufc_fighters[fighter_name],"xxx",0,1)</f>
        <v>Francisco Trinaldo</v>
      </c>
    </row>
    <row r="1570" spans="1:43">
      <c r="A1570">
        <v>1006</v>
      </c>
      <c r="B1570">
        <v>1766</v>
      </c>
      <c r="C1570">
        <f>_xlfn.XLOOKUP(ufc_fights_2[[#This Row],[r_fighter_id]],ufc_fighters[id],ufc_fighters[year],"xxx",0,1)</f>
        <v>1974</v>
      </c>
      <c r="D1570">
        <f>_xlfn.XLOOKUP(ufc_fights_2[[#This Row],[b_fighter_id]],ufc_fighters[id],ufc_fighters[year],"Prázdné",0,1)</f>
        <v>1972</v>
      </c>
      <c r="E1570" s="10">
        <f>YEAR(ufc_fights_2[[#This Row],[date]])-ufc_fights_2[[#This Row],[r_year]]</f>
        <v>38</v>
      </c>
      <c r="F1570" s="10">
        <f>YEAR(ufc_fights_2[[#This Row],[date]])-ufc_fights_2[[#This Row],[b_year]]</f>
        <v>40</v>
      </c>
      <c r="G1570">
        <v>0</v>
      </c>
      <c r="H1570">
        <v>1</v>
      </c>
      <c r="I1570">
        <v>0.57140000000000002</v>
      </c>
      <c r="J1570">
        <v>0.5</v>
      </c>
      <c r="K1570">
        <v>0.57140000000000002</v>
      </c>
      <c r="L1570">
        <v>0.5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</v>
      </c>
      <c r="T1570" s="2">
        <v>2.3148148148148147E-5</v>
      </c>
      <c r="U1570">
        <v>0.42859999999999998</v>
      </c>
      <c r="V1570">
        <v>0.36359999999999998</v>
      </c>
      <c r="W1570">
        <v>0</v>
      </c>
      <c r="X1570">
        <v>0.85709999999999997</v>
      </c>
      <c r="Y1570">
        <v>1</v>
      </c>
      <c r="Z1570">
        <v>0.57140000000000002</v>
      </c>
      <c r="AA1570">
        <v>0.5</v>
      </c>
      <c r="AB1570">
        <v>0</v>
      </c>
      <c r="AC1570">
        <v>0</v>
      </c>
      <c r="AD1570">
        <v>0</v>
      </c>
      <c r="AE1570">
        <v>0</v>
      </c>
      <c r="AF1570" t="s">
        <v>3910</v>
      </c>
      <c r="AG1570" s="2">
        <v>1.5856481481481481E-3</v>
      </c>
      <c r="AH1570" t="s">
        <v>3927</v>
      </c>
      <c r="AI1570">
        <v>5</v>
      </c>
      <c r="AJ1570" t="s">
        <v>3931</v>
      </c>
      <c r="AK1570" s="3">
        <v>41223</v>
      </c>
      <c r="AL1570" s="10">
        <f>YEAR(ufc_fights_2[[#This Row],[date]])</f>
        <v>2012</v>
      </c>
      <c r="AM1570" t="s">
        <v>3977</v>
      </c>
      <c r="AN1570">
        <v>28</v>
      </c>
      <c r="AO1570" t="s">
        <v>3918</v>
      </c>
      <c r="AP1570">
        <f>IF(ufc_fights_2[[#This Row],[winner]]="Red",ufc_fights_2[[#This Row],[r_fighter_id]],ufc_fights_2[[#This Row],[b_fighter_id]])</f>
        <v>1766</v>
      </c>
      <c r="AQ1570" t="str">
        <f>_xlfn.XLOOKUP(ufc_fights_2[[#This Row],[winnerID]],ufc_fighters[id],ufc_fighters[fighter_name],"xxx",0,1)</f>
        <v>Cung Le</v>
      </c>
    </row>
    <row r="1571" spans="1:43">
      <c r="A1571">
        <v>791</v>
      </c>
      <c r="B1571">
        <v>633</v>
      </c>
      <c r="C1571">
        <f>_xlfn.XLOOKUP(ufc_fights_2[[#This Row],[r_fighter_id]],ufc_fighters[id],ufc_fighters[year],"xxx",0,1)</f>
        <v>1977</v>
      </c>
      <c r="D1571">
        <f>_xlfn.XLOOKUP(ufc_fights_2[[#This Row],[b_fighter_id]],ufc_fighters[id],ufc_fighters[year],"Prázdné",0,1)</f>
        <v>1980</v>
      </c>
      <c r="E1571" s="10">
        <f>YEAR(ufc_fights_2[[#This Row],[date]])-ufc_fights_2[[#This Row],[r_year]]</f>
        <v>28</v>
      </c>
      <c r="F1571" s="10">
        <f>YEAR(ufc_fights_2[[#This Row],[date]])-ufc_fights_2[[#This Row],[b_year]]</f>
        <v>25</v>
      </c>
      <c r="G1571">
        <v>0</v>
      </c>
      <c r="H1571">
        <v>2</v>
      </c>
      <c r="I1571">
        <v>0.375</v>
      </c>
      <c r="J1571">
        <v>0.68520000000000003</v>
      </c>
      <c r="K1571">
        <v>0.63639999999999997</v>
      </c>
      <c r="L1571">
        <v>0.74239999999999995</v>
      </c>
      <c r="M1571">
        <v>0.66669999999999996</v>
      </c>
      <c r="N1571">
        <v>0</v>
      </c>
      <c r="O1571">
        <v>4</v>
      </c>
      <c r="P1571">
        <v>0</v>
      </c>
      <c r="Q1571">
        <v>1</v>
      </c>
      <c r="R1571">
        <v>1</v>
      </c>
      <c r="S1571" s="2">
        <v>3.7847222222222223E-3</v>
      </c>
      <c r="T1571" s="2">
        <v>3.2523148148148147E-3</v>
      </c>
      <c r="U1571">
        <v>0.1875</v>
      </c>
      <c r="V1571">
        <v>0.63639999999999997</v>
      </c>
      <c r="W1571">
        <v>0.71430000000000005</v>
      </c>
      <c r="X1571">
        <v>1</v>
      </c>
      <c r="Y1571">
        <v>0.8</v>
      </c>
      <c r="Z1571">
        <v>0.33329999999999999</v>
      </c>
      <c r="AA1571">
        <v>0.73680000000000001</v>
      </c>
      <c r="AB1571">
        <v>0.25</v>
      </c>
      <c r="AC1571">
        <v>0.625</v>
      </c>
      <c r="AD1571">
        <v>0.5</v>
      </c>
      <c r="AE1571">
        <v>0.66669999999999996</v>
      </c>
      <c r="AF1571" t="s">
        <v>3933</v>
      </c>
      <c r="AG1571" s="2">
        <v>1.7939814814814815E-3</v>
      </c>
      <c r="AH1571" t="s">
        <v>3911</v>
      </c>
      <c r="AI1571">
        <v>3</v>
      </c>
      <c r="AJ1571" t="s">
        <v>3914</v>
      </c>
      <c r="AK1571" s="3">
        <v>38458</v>
      </c>
      <c r="AL1571" s="10">
        <f>YEAR(ufc_fights_2[[#This Row],[date]])</f>
        <v>2005</v>
      </c>
      <c r="AM1571" t="s">
        <v>3977</v>
      </c>
      <c r="AN1571">
        <v>1</v>
      </c>
      <c r="AO1571" t="s">
        <v>3913</v>
      </c>
      <c r="AP1571">
        <f>IF(ufc_fights_2[[#This Row],[winner]]="Red",ufc_fights_2[[#This Row],[r_fighter_id]],ufc_fights_2[[#This Row],[b_fighter_id]])</f>
        <v>791</v>
      </c>
      <c r="AQ1571" t="str">
        <f>_xlfn.XLOOKUP(ufc_fights_2[[#This Row],[winnerID]],ufc_fighters[id],ufc_fighters[fighter_name],"xxx",0,1)</f>
        <v>Joe Doerksen</v>
      </c>
    </row>
    <row r="1572" spans="1:43">
      <c r="A1572">
        <v>1757</v>
      </c>
      <c r="B1572">
        <v>791</v>
      </c>
      <c r="C1572">
        <f>_xlfn.XLOOKUP(ufc_fights_2[[#This Row],[r_fighter_id]],ufc_fighters[id],ufc_fighters[year],"xxx",0,1)</f>
        <v>1983</v>
      </c>
      <c r="D1572">
        <f>_xlfn.XLOOKUP(ufc_fights_2[[#This Row],[b_fighter_id]],ufc_fighters[id],ufc_fighters[year],"Prázdné",0,1)</f>
        <v>1977</v>
      </c>
      <c r="E1572" s="10">
        <f>YEAR(ufc_fights_2[[#This Row],[date]])-ufc_fights_2[[#This Row],[r_year]]</f>
        <v>27</v>
      </c>
      <c r="F1572" s="10">
        <f>YEAR(ufc_fights_2[[#This Row],[date]])-ufc_fights_2[[#This Row],[b_year]]</f>
        <v>33</v>
      </c>
      <c r="G1572">
        <v>1</v>
      </c>
      <c r="H1572">
        <v>0</v>
      </c>
      <c r="I1572">
        <v>0.45650000000000002</v>
      </c>
      <c r="J1572">
        <v>0.46810000000000002</v>
      </c>
      <c r="K1572">
        <v>0.48449999999999999</v>
      </c>
      <c r="L1572">
        <v>0.51459999999999995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 s="2">
        <v>2.7777777777777778E-4</v>
      </c>
      <c r="T1572" s="2">
        <v>3.5879629629629629E-4</v>
      </c>
      <c r="U1572">
        <v>0.44440000000000002</v>
      </c>
      <c r="V1572">
        <v>0.44740000000000002</v>
      </c>
      <c r="W1572">
        <v>1</v>
      </c>
      <c r="X1572">
        <v>0</v>
      </c>
      <c r="Y1572">
        <v>0.5</v>
      </c>
      <c r="Z1572">
        <v>0.34250000000000003</v>
      </c>
      <c r="AA1572">
        <v>0.47499999999999998</v>
      </c>
      <c r="AB1572">
        <v>0.88890000000000002</v>
      </c>
      <c r="AC1572">
        <v>0.42859999999999998</v>
      </c>
      <c r="AD1572">
        <v>1</v>
      </c>
      <c r="AE1572">
        <v>0</v>
      </c>
      <c r="AF1572" t="s">
        <v>3933</v>
      </c>
      <c r="AG1572" s="2">
        <v>1.5046296296296296E-3</v>
      </c>
      <c r="AH1572" t="s">
        <v>3911</v>
      </c>
      <c r="AI1572">
        <v>3</v>
      </c>
      <c r="AJ1572" t="s">
        <v>3949</v>
      </c>
      <c r="AK1572" s="3">
        <v>40306</v>
      </c>
      <c r="AL1572" s="10">
        <f>YEAR(ufc_fights_2[[#This Row],[date]])</f>
        <v>2010</v>
      </c>
      <c r="AM1572" t="s">
        <v>3977</v>
      </c>
      <c r="AN1572">
        <v>92</v>
      </c>
      <c r="AO1572" t="s">
        <v>3918</v>
      </c>
      <c r="AP1572">
        <f>IF(ufc_fights_2[[#This Row],[winner]]="Red",ufc_fights_2[[#This Row],[r_fighter_id]],ufc_fights_2[[#This Row],[b_fighter_id]])</f>
        <v>791</v>
      </c>
      <c r="AQ1572" t="str">
        <f>_xlfn.XLOOKUP(ufc_fights_2[[#This Row],[winnerID]],ufc_fighters[id],ufc_fighters[fighter_name],"xxx",0,1)</f>
        <v>Joe Doerksen</v>
      </c>
    </row>
    <row r="1573" spans="1:43">
      <c r="A1573">
        <v>1910</v>
      </c>
      <c r="B1573">
        <v>3360</v>
      </c>
      <c r="C1573">
        <f>_xlfn.XLOOKUP(ufc_fights_2[[#This Row],[r_fighter_id]],ufc_fighters[id],ufc_fighters[year],"xxx",0,1)</f>
        <v>1987</v>
      </c>
      <c r="D1573">
        <f>_xlfn.XLOOKUP(ufc_fights_2[[#This Row],[b_fighter_id]],ufc_fighters[id],ufc_fighters[year],"Prázdné",0,1)</f>
        <v>1985</v>
      </c>
      <c r="E1573" s="10">
        <f>YEAR(ufc_fights_2[[#This Row],[date]])-ufc_fights_2[[#This Row],[r_year]]</f>
        <v>26</v>
      </c>
      <c r="F1573" s="10">
        <f>YEAR(ufc_fights_2[[#This Row],[date]])-ufc_fights_2[[#This Row],[b_year]]</f>
        <v>28</v>
      </c>
      <c r="G1573">
        <v>0</v>
      </c>
      <c r="H1573">
        <v>0</v>
      </c>
      <c r="I1573">
        <v>0.56759999999999999</v>
      </c>
      <c r="J1573">
        <v>0.57689999999999997</v>
      </c>
      <c r="K1573">
        <v>0.6905</v>
      </c>
      <c r="L1573">
        <v>0.62629999999999997</v>
      </c>
      <c r="M1573">
        <v>0.5</v>
      </c>
      <c r="N1573">
        <v>0.33329999999999999</v>
      </c>
      <c r="O1573">
        <v>5</v>
      </c>
      <c r="P1573">
        <v>0</v>
      </c>
      <c r="Q1573">
        <v>0</v>
      </c>
      <c r="R1573">
        <v>0</v>
      </c>
      <c r="S1573" s="2">
        <v>1.724537037037037E-3</v>
      </c>
      <c r="T1573" s="2">
        <v>3.4027777777777776E-3</v>
      </c>
      <c r="U1573">
        <v>0.51849999999999996</v>
      </c>
      <c r="V1573">
        <v>0.56000000000000005</v>
      </c>
      <c r="W1573">
        <v>0.83330000000000004</v>
      </c>
      <c r="X1573">
        <v>0.5</v>
      </c>
      <c r="Y1573">
        <v>0</v>
      </c>
      <c r="Z1573">
        <v>0.25</v>
      </c>
      <c r="AA1573">
        <v>0</v>
      </c>
      <c r="AB1573">
        <v>0.66669999999999996</v>
      </c>
      <c r="AC1573">
        <v>1</v>
      </c>
      <c r="AD1573">
        <v>0.58330000000000004</v>
      </c>
      <c r="AE1573">
        <v>0.60419999999999996</v>
      </c>
      <c r="AF1573" t="s">
        <v>3933</v>
      </c>
      <c r="AG1573" s="2">
        <v>1.9560185185185184E-3</v>
      </c>
      <c r="AH1573" t="s">
        <v>3911</v>
      </c>
      <c r="AI1573">
        <v>3</v>
      </c>
      <c r="AJ1573" t="s">
        <v>3928</v>
      </c>
      <c r="AK1573" s="3">
        <v>41433</v>
      </c>
      <c r="AL1573" s="10">
        <f>YEAR(ufc_fights_2[[#This Row],[date]])</f>
        <v>2013</v>
      </c>
      <c r="AM1573" t="s">
        <v>3977</v>
      </c>
      <c r="AN1573">
        <v>37</v>
      </c>
      <c r="AO1573" t="s">
        <v>3913</v>
      </c>
      <c r="AP1573">
        <f>IF(ufc_fights_2[[#This Row],[winner]]="Red",ufc_fights_2[[#This Row],[r_fighter_id]],ufc_fights_2[[#This Row],[b_fighter_id]])</f>
        <v>1910</v>
      </c>
      <c r="AQ1573" t="str">
        <f>_xlfn.XLOOKUP(ufc_fights_2[[#This Row],[winnerID]],ufc_fighters[id],ufc_fighters[fighter_name],"xxx",0,1)</f>
        <v>Caio Magalhaes</v>
      </c>
    </row>
    <row r="1574" spans="1:43">
      <c r="A1574">
        <v>1790</v>
      </c>
      <c r="B1574">
        <v>3173</v>
      </c>
      <c r="C1574">
        <f>_xlfn.XLOOKUP(ufc_fights_2[[#This Row],[r_fighter_id]],ufc_fighters[id],ufc_fighters[year],"xxx",0,1)</f>
        <v>1981</v>
      </c>
      <c r="D1574">
        <f>_xlfn.XLOOKUP(ufc_fights_2[[#This Row],[b_fighter_id]],ufc_fighters[id],ufc_fighters[year],"Prázdné",0,1)</f>
        <v>1976</v>
      </c>
      <c r="E1574" s="10">
        <f>YEAR(ufc_fights_2[[#This Row],[date]])-ufc_fights_2[[#This Row],[r_year]]</f>
        <v>26</v>
      </c>
      <c r="F1574" s="10">
        <f>YEAR(ufc_fights_2[[#This Row],[date]])-ufc_fights_2[[#This Row],[b_year]]</f>
        <v>31</v>
      </c>
      <c r="G1574">
        <v>0</v>
      </c>
      <c r="H1574">
        <v>0</v>
      </c>
      <c r="I1574">
        <v>0.6</v>
      </c>
      <c r="J1574">
        <v>0.42859999999999998</v>
      </c>
      <c r="K1574">
        <v>0.8</v>
      </c>
      <c r="L1574">
        <v>0.42859999999999998</v>
      </c>
      <c r="M1574">
        <v>0.66669999999999996</v>
      </c>
      <c r="N1574">
        <v>0</v>
      </c>
      <c r="O1574">
        <v>1</v>
      </c>
      <c r="P1574">
        <v>0</v>
      </c>
      <c r="Q1574">
        <v>0</v>
      </c>
      <c r="R1574">
        <v>0</v>
      </c>
      <c r="S1574" s="2">
        <v>1.724537037037037E-3</v>
      </c>
      <c r="T1574" s="2">
        <v>4.3981481481481481E-4</v>
      </c>
      <c r="U1574">
        <v>0.4</v>
      </c>
      <c r="V1574">
        <v>0.2</v>
      </c>
      <c r="W1574">
        <v>0.5</v>
      </c>
      <c r="X1574">
        <v>1</v>
      </c>
      <c r="Y1574">
        <v>1</v>
      </c>
      <c r="Z1574">
        <v>0.5</v>
      </c>
      <c r="AA1574">
        <v>0.4</v>
      </c>
      <c r="AB1574">
        <v>0</v>
      </c>
      <c r="AC1574">
        <v>0.5</v>
      </c>
      <c r="AD1574">
        <v>0.66669999999999996</v>
      </c>
      <c r="AE1574">
        <v>0</v>
      </c>
      <c r="AF1574" t="s">
        <v>3933</v>
      </c>
      <c r="AG1574" s="2">
        <v>2.662037037037037E-3</v>
      </c>
      <c r="AH1574" t="s">
        <v>3911</v>
      </c>
      <c r="AI1574">
        <v>3</v>
      </c>
      <c r="AJ1574" t="s">
        <v>3949</v>
      </c>
      <c r="AK1574" s="3">
        <v>39256</v>
      </c>
      <c r="AL1574" s="10">
        <f>YEAR(ufc_fights_2[[#This Row],[date]])</f>
        <v>2007</v>
      </c>
      <c r="AM1574" t="s">
        <v>3977</v>
      </c>
      <c r="AN1574">
        <v>1</v>
      </c>
      <c r="AO1574" t="s">
        <v>3913</v>
      </c>
      <c r="AP1574">
        <f>IF(ufc_fights_2[[#This Row],[winner]]="Red",ufc_fights_2[[#This Row],[r_fighter_id]],ufc_fights_2[[#This Row],[b_fighter_id]])</f>
        <v>1790</v>
      </c>
      <c r="AQ1574" t="str">
        <f>_xlfn.XLOOKUP(ufc_fights_2[[#This Row],[winnerID]],ufc_fighters[id],ufc_fighters[fighter_name],"xxx",0,1)</f>
        <v>Thales Leites</v>
      </c>
    </row>
    <row r="1575" spans="1:43">
      <c r="A1575">
        <v>1772</v>
      </c>
      <c r="B1575">
        <v>2984</v>
      </c>
      <c r="C1575">
        <f>_xlfn.XLOOKUP(ufc_fights_2[[#This Row],[r_fighter_id]],ufc_fighters[id],ufc_fighters[year],"xxx",0,1)</f>
        <v>1980</v>
      </c>
      <c r="D1575">
        <f>_xlfn.XLOOKUP(ufc_fights_2[[#This Row],[b_fighter_id]],ufc_fighters[id],ufc_fighters[year],"Prázdné",0,1)</f>
        <v>0</v>
      </c>
      <c r="E1575" s="10">
        <f>YEAR(ufc_fights_2[[#This Row],[date]])-ufc_fights_2[[#This Row],[r_year]]</f>
        <v>30</v>
      </c>
      <c r="F1575" s="10">
        <f>YEAR(ufc_fights_2[[#This Row],[date]])-ufc_fights_2[[#This Row],[b_year]]</f>
        <v>2010</v>
      </c>
      <c r="G1575">
        <v>0</v>
      </c>
      <c r="H1575">
        <v>0</v>
      </c>
      <c r="I1575">
        <v>0.60609999999999997</v>
      </c>
      <c r="J1575">
        <v>0.27779999999999999</v>
      </c>
      <c r="K1575">
        <v>0.75419999999999998</v>
      </c>
      <c r="L1575">
        <v>0.43240000000000001</v>
      </c>
      <c r="M1575">
        <v>0.66669999999999996</v>
      </c>
      <c r="N1575">
        <v>0</v>
      </c>
      <c r="O1575">
        <v>2</v>
      </c>
      <c r="P1575">
        <v>0</v>
      </c>
      <c r="Q1575">
        <v>0</v>
      </c>
      <c r="R1575">
        <v>0</v>
      </c>
      <c r="S1575" s="2">
        <v>7.3611111111111108E-3</v>
      </c>
      <c r="T1575" s="2">
        <v>5.4398148148148144E-4</v>
      </c>
      <c r="U1575">
        <v>0.57140000000000002</v>
      </c>
      <c r="V1575">
        <v>0.25490000000000002</v>
      </c>
      <c r="W1575">
        <v>1</v>
      </c>
      <c r="X1575">
        <v>0.7</v>
      </c>
      <c r="Y1575">
        <v>0</v>
      </c>
      <c r="Z1575">
        <v>0.34620000000000001</v>
      </c>
      <c r="AA1575">
        <v>0.25</v>
      </c>
      <c r="AB1575">
        <v>0.77780000000000005</v>
      </c>
      <c r="AC1575">
        <v>0.4</v>
      </c>
      <c r="AD1575">
        <v>0.6875</v>
      </c>
      <c r="AE1575">
        <v>0</v>
      </c>
      <c r="AF1575" t="s">
        <v>3915</v>
      </c>
      <c r="AG1575" s="2">
        <v>3.472222222222222E-3</v>
      </c>
      <c r="AH1575" t="s">
        <v>3911</v>
      </c>
      <c r="AI1575">
        <v>3</v>
      </c>
      <c r="AJ1575" t="s">
        <v>3928</v>
      </c>
      <c r="AK1575" s="3">
        <v>40189</v>
      </c>
      <c r="AL1575" s="10">
        <f>YEAR(ufc_fights_2[[#This Row],[date]])</f>
        <v>2010</v>
      </c>
      <c r="AM1575" t="s">
        <v>3977</v>
      </c>
      <c r="AN1575">
        <v>27</v>
      </c>
      <c r="AO1575" t="s">
        <v>3913</v>
      </c>
      <c r="AP1575">
        <f>IF(ufc_fights_2[[#This Row],[winner]]="Red",ufc_fights_2[[#This Row],[r_fighter_id]],ufc_fights_2[[#This Row],[b_fighter_id]])</f>
        <v>1772</v>
      </c>
      <c r="AQ1575" t="str">
        <f>_xlfn.XLOOKUP(ufc_fights_2[[#This Row],[winnerID]],ufc_fighters[id],ufc_fighters[fighter_name],"xxx",0,1)</f>
        <v>Chris Leben</v>
      </c>
    </row>
    <row r="1576" spans="1:43">
      <c r="A1576">
        <v>1790</v>
      </c>
      <c r="B1576">
        <v>1850</v>
      </c>
      <c r="C1576">
        <f>_xlfn.XLOOKUP(ufc_fights_2[[#This Row],[r_fighter_id]],ufc_fighters[id],ufc_fighters[year],"xxx",0,1)</f>
        <v>1981</v>
      </c>
      <c r="D1576">
        <f>_xlfn.XLOOKUP(ufc_fights_2[[#This Row],[b_fighter_id]],ufc_fighters[id],ufc_fighters[year],"Prázdné",0,1)</f>
        <v>1978</v>
      </c>
      <c r="E1576" s="10">
        <f>YEAR(ufc_fights_2[[#This Row],[date]])-ufc_fights_2[[#This Row],[r_year]]</f>
        <v>37</v>
      </c>
      <c r="F1576" s="10">
        <f>YEAR(ufc_fights_2[[#This Row],[date]])-ufc_fights_2[[#This Row],[b_year]]</f>
        <v>40</v>
      </c>
      <c r="G1576">
        <v>0</v>
      </c>
      <c r="H1576">
        <v>0</v>
      </c>
      <c r="I1576">
        <v>0.46150000000000002</v>
      </c>
      <c r="J1576">
        <v>0.57499999999999996</v>
      </c>
      <c r="K1576">
        <v>0.48780000000000001</v>
      </c>
      <c r="L1576">
        <v>0.63270000000000004</v>
      </c>
      <c r="M1576">
        <v>0.66669999999999996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2.3148148148148149E-4</v>
      </c>
      <c r="T1576" s="2">
        <v>1.0763888888888889E-3</v>
      </c>
      <c r="U1576">
        <v>0.30590000000000001</v>
      </c>
      <c r="V1576">
        <v>0.4</v>
      </c>
      <c r="W1576">
        <v>0.81820000000000004</v>
      </c>
      <c r="X1576">
        <v>1</v>
      </c>
      <c r="Y1576">
        <v>0.75</v>
      </c>
      <c r="Z1576">
        <v>0.42449999999999999</v>
      </c>
      <c r="AA1576">
        <v>0.56759999999999999</v>
      </c>
      <c r="AB1576">
        <v>0.81820000000000004</v>
      </c>
      <c r="AC1576">
        <v>0.66669999999999996</v>
      </c>
      <c r="AD1576">
        <v>0</v>
      </c>
      <c r="AE1576">
        <v>0</v>
      </c>
      <c r="AF1576" t="s">
        <v>3915</v>
      </c>
      <c r="AG1576" s="2">
        <v>3.472222222222222E-3</v>
      </c>
      <c r="AH1576" t="s">
        <v>3911</v>
      </c>
      <c r="AI1576">
        <v>3</v>
      </c>
      <c r="AJ1576" t="s">
        <v>3940</v>
      </c>
      <c r="AK1576" s="3">
        <v>43365</v>
      </c>
      <c r="AL1576" s="10">
        <f>YEAR(ufc_fights_2[[#This Row],[date]])</f>
        <v>2018</v>
      </c>
      <c r="AM1576" t="s">
        <v>3977</v>
      </c>
      <c r="AN1576">
        <v>6</v>
      </c>
      <c r="AO1576" t="s">
        <v>3913</v>
      </c>
      <c r="AP1576">
        <f>IF(ufc_fights_2[[#This Row],[winner]]="Red",ufc_fights_2[[#This Row],[r_fighter_id]],ufc_fights_2[[#This Row],[b_fighter_id]])</f>
        <v>1790</v>
      </c>
      <c r="AQ1576" t="str">
        <f>_xlfn.XLOOKUP(ufc_fights_2[[#This Row],[winnerID]],ufc_fighters[id],ufc_fighters[fighter_name],"xxx",0,1)</f>
        <v>Thales Leites</v>
      </c>
    </row>
    <row r="1577" spans="1:43">
      <c r="A1577">
        <v>3004</v>
      </c>
      <c r="B1577">
        <v>1327</v>
      </c>
      <c r="C1577">
        <f>_xlfn.XLOOKUP(ufc_fights_2[[#This Row],[r_fighter_id]],ufc_fighters[id],ufc_fighters[year],"xxx",0,1)</f>
        <v>1974</v>
      </c>
      <c r="D1577">
        <f>_xlfn.XLOOKUP(ufc_fights_2[[#This Row],[b_fighter_id]],ufc_fighters[id],ufc_fighters[year],"Prázdné",0,1)</f>
        <v>1980</v>
      </c>
      <c r="E1577" s="10">
        <f>YEAR(ufc_fights_2[[#This Row],[date]])-ufc_fights_2[[#This Row],[r_year]]</f>
        <v>35</v>
      </c>
      <c r="F1577" s="10">
        <f>YEAR(ufc_fights_2[[#This Row],[date]])-ufc_fights_2[[#This Row],[b_year]]</f>
        <v>29</v>
      </c>
      <c r="G1577">
        <v>1</v>
      </c>
      <c r="H1577">
        <v>0</v>
      </c>
      <c r="I1577">
        <v>0.5</v>
      </c>
      <c r="J1577">
        <v>0.21879999999999999</v>
      </c>
      <c r="K1577">
        <v>0.59089999999999998</v>
      </c>
      <c r="L1577">
        <v>0.35899999999999999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2.1527777777777778E-3</v>
      </c>
      <c r="T1577" s="2">
        <v>0</v>
      </c>
      <c r="U1577">
        <v>0.4667</v>
      </c>
      <c r="V1577">
        <v>0.1724</v>
      </c>
      <c r="W1577">
        <v>0.66669999999999996</v>
      </c>
      <c r="X1577">
        <v>1</v>
      </c>
      <c r="Y1577">
        <v>0</v>
      </c>
      <c r="Z1577">
        <v>0.4</v>
      </c>
      <c r="AA1577">
        <v>0.13039999999999999</v>
      </c>
      <c r="AB1577">
        <v>1</v>
      </c>
      <c r="AC1577">
        <v>0.375</v>
      </c>
      <c r="AD1577">
        <v>0.51849999999999996</v>
      </c>
      <c r="AE1577">
        <v>1</v>
      </c>
      <c r="AF1577" t="s">
        <v>3910</v>
      </c>
      <c r="AG1577" s="2">
        <v>1.9675925925925926E-4</v>
      </c>
      <c r="AH1577" t="s">
        <v>3911</v>
      </c>
      <c r="AI1577">
        <v>3</v>
      </c>
      <c r="AJ1577" t="s">
        <v>3949</v>
      </c>
      <c r="AK1577" s="3">
        <v>40054</v>
      </c>
      <c r="AL1577" s="10">
        <f>YEAR(ufc_fights_2[[#This Row],[date]])</f>
        <v>2009</v>
      </c>
      <c r="AM1577" t="s">
        <v>3977</v>
      </c>
      <c r="AN1577">
        <v>85</v>
      </c>
      <c r="AO1577" t="s">
        <v>3913</v>
      </c>
      <c r="AP1577">
        <f>IF(ufc_fights_2[[#This Row],[winner]]="Red",ufc_fights_2[[#This Row],[r_fighter_id]],ufc_fights_2[[#This Row],[b_fighter_id]])</f>
        <v>3004</v>
      </c>
      <c r="AQ1577" t="str">
        <f>_xlfn.XLOOKUP(ufc_fights_2[[#This Row],[winnerID]],ufc_fighters[id],ufc_fighters[fighter_name],"xxx",0,1)</f>
        <v>Aaron Simpson</v>
      </c>
    </row>
    <row r="1578" spans="1:43">
      <c r="A1578">
        <v>3004</v>
      </c>
      <c r="B1578">
        <v>1757</v>
      </c>
      <c r="C1578">
        <f>_xlfn.XLOOKUP(ufc_fights_2[[#This Row],[r_fighter_id]],ufc_fighters[id],ufc_fighters[year],"xxx",0,1)</f>
        <v>1974</v>
      </c>
      <c r="D1578">
        <f>_xlfn.XLOOKUP(ufc_fights_2[[#This Row],[b_fighter_id]],ufc_fighters[id],ufc_fighters[year],"Prázdné",0,1)</f>
        <v>1983</v>
      </c>
      <c r="E1578" s="10">
        <f>YEAR(ufc_fights_2[[#This Row],[date]])-ufc_fights_2[[#This Row],[r_year]]</f>
        <v>36</v>
      </c>
      <c r="F1578" s="10">
        <f>YEAR(ufc_fights_2[[#This Row],[date]])-ufc_fights_2[[#This Row],[b_year]]</f>
        <v>27</v>
      </c>
      <c r="G1578">
        <v>0</v>
      </c>
      <c r="H1578">
        <v>0</v>
      </c>
      <c r="I1578">
        <v>0.33329999999999999</v>
      </c>
      <c r="J1578">
        <v>0.40620000000000001</v>
      </c>
      <c r="K1578">
        <v>0.49659999999999999</v>
      </c>
      <c r="L1578">
        <v>0.44119999999999998</v>
      </c>
      <c r="M1578">
        <v>0.33329999999999999</v>
      </c>
      <c r="N1578">
        <v>0.16669999999999999</v>
      </c>
      <c r="O1578">
        <v>0</v>
      </c>
      <c r="P1578">
        <v>2</v>
      </c>
      <c r="Q1578">
        <v>0</v>
      </c>
      <c r="R1578">
        <v>0</v>
      </c>
      <c r="S1578" s="2">
        <v>3.1018518518518517E-3</v>
      </c>
      <c r="T1578" s="2">
        <v>1.8171296296296297E-3</v>
      </c>
      <c r="U1578">
        <v>0.25879999999999997</v>
      </c>
      <c r="V1578">
        <v>0.39679999999999999</v>
      </c>
      <c r="W1578">
        <v>0.6</v>
      </c>
      <c r="X1578">
        <v>0.66669999999999996</v>
      </c>
      <c r="Y1578">
        <v>0</v>
      </c>
      <c r="Z1578">
        <v>0.21210000000000001</v>
      </c>
      <c r="AA1578">
        <v>0.3014</v>
      </c>
      <c r="AB1578">
        <v>0.51349999999999996</v>
      </c>
      <c r="AC1578">
        <v>0.55559999999999998</v>
      </c>
      <c r="AD1578">
        <v>0.6</v>
      </c>
      <c r="AE1578">
        <v>0</v>
      </c>
      <c r="AF1578" t="s">
        <v>3922</v>
      </c>
      <c r="AG1578" s="2">
        <v>3.472222222222222E-3</v>
      </c>
      <c r="AH1578" t="s">
        <v>3911</v>
      </c>
      <c r="AI1578">
        <v>3</v>
      </c>
      <c r="AJ1578" t="s">
        <v>4016</v>
      </c>
      <c r="AK1578" s="3">
        <v>40189</v>
      </c>
      <c r="AL1578" s="10">
        <f>YEAR(ufc_fights_2[[#This Row],[date]])</f>
        <v>2010</v>
      </c>
      <c r="AM1578" t="s">
        <v>3977</v>
      </c>
      <c r="AN1578">
        <v>27</v>
      </c>
      <c r="AO1578" t="s">
        <v>3913</v>
      </c>
      <c r="AP1578">
        <f>IF(ufc_fights_2[[#This Row],[winner]]="Red",ufc_fights_2[[#This Row],[r_fighter_id]],ufc_fights_2[[#This Row],[b_fighter_id]])</f>
        <v>3004</v>
      </c>
      <c r="AQ1578" t="str">
        <f>_xlfn.XLOOKUP(ufc_fights_2[[#This Row],[winnerID]],ufc_fighters[id],ufc_fighters[fighter_name],"xxx",0,1)</f>
        <v>Aaron Simpson</v>
      </c>
    </row>
    <row r="1579" spans="1:43">
      <c r="A1579">
        <v>3471</v>
      </c>
      <c r="B1579">
        <v>465</v>
      </c>
      <c r="C1579">
        <f>_xlfn.XLOOKUP(ufc_fights_2[[#This Row],[r_fighter_id]],ufc_fighters[id],ufc_fighters[year],"xxx",0,1)</f>
        <v>1990</v>
      </c>
      <c r="D1579">
        <f>_xlfn.XLOOKUP(ufc_fights_2[[#This Row],[b_fighter_id]],ufc_fighters[id],ufc_fighters[year],"Prázdné",0,1)</f>
        <v>1984</v>
      </c>
      <c r="E1579" s="10">
        <f>YEAR(ufc_fights_2[[#This Row],[date]])-ufc_fights_2[[#This Row],[r_year]]</f>
        <v>30</v>
      </c>
      <c r="F1579" s="10">
        <f>YEAR(ufc_fights_2[[#This Row],[date]])-ufc_fights_2[[#This Row],[b_year]]</f>
        <v>36</v>
      </c>
      <c r="G1579">
        <v>1</v>
      </c>
      <c r="H1579">
        <v>0</v>
      </c>
      <c r="I1579">
        <v>0.45700000000000002</v>
      </c>
      <c r="J1579">
        <v>0.59550000000000003</v>
      </c>
      <c r="K1579">
        <v>0.47470000000000001</v>
      </c>
      <c r="L1579">
        <v>0.61699999999999999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1.5046296296296296E-3</v>
      </c>
      <c r="T1579" s="2">
        <v>3.4722222222222224E-4</v>
      </c>
      <c r="U1579">
        <v>0.42749999999999999</v>
      </c>
      <c r="V1579">
        <v>0.36959999999999998</v>
      </c>
      <c r="W1579">
        <v>0.625</v>
      </c>
      <c r="X1579">
        <v>1</v>
      </c>
      <c r="Y1579">
        <v>0.88</v>
      </c>
      <c r="Z1579">
        <v>0.4526</v>
      </c>
      <c r="AA1579">
        <v>0.58330000000000004</v>
      </c>
      <c r="AB1579">
        <v>0.5</v>
      </c>
      <c r="AC1579">
        <v>0.8</v>
      </c>
      <c r="AD1579">
        <v>0.5</v>
      </c>
      <c r="AE1579">
        <v>0</v>
      </c>
      <c r="AF1579" t="s">
        <v>3915</v>
      </c>
      <c r="AG1579" s="2">
        <v>3.472222222222222E-3</v>
      </c>
      <c r="AH1579" t="s">
        <v>3911</v>
      </c>
      <c r="AI1579">
        <v>3</v>
      </c>
      <c r="AJ1579" t="s">
        <v>4005</v>
      </c>
      <c r="AK1579" s="3">
        <v>44128</v>
      </c>
      <c r="AL1579" s="10">
        <f>YEAR(ufc_fights_2[[#This Row],[date]])</f>
        <v>2020</v>
      </c>
      <c r="AM1579" t="s">
        <v>3977</v>
      </c>
      <c r="AN1579">
        <v>5</v>
      </c>
      <c r="AO1579" t="s">
        <v>3913</v>
      </c>
      <c r="AP1579">
        <f>IF(ufc_fights_2[[#This Row],[winner]]="Red",ufc_fights_2[[#This Row],[r_fighter_id]],ufc_fights_2[[#This Row],[b_fighter_id]])</f>
        <v>3471</v>
      </c>
      <c r="AQ1579" t="str">
        <f>_xlfn.XLOOKUP(ufc_fights_2[[#This Row],[winnerID]],ufc_fighters[id],ufc_fighters[fighter_name],"xxx",0,1)</f>
        <v>Robert Whittaker</v>
      </c>
    </row>
    <row r="1580" spans="1:43">
      <c r="A1580">
        <v>3471</v>
      </c>
      <c r="B1580">
        <v>2750</v>
      </c>
      <c r="C1580">
        <f>_xlfn.XLOOKUP(ufc_fights_2[[#This Row],[r_fighter_id]],ufc_fighters[id],ufc_fighters[year],"xxx",0,1)</f>
        <v>1990</v>
      </c>
      <c r="D1580">
        <f>_xlfn.XLOOKUP(ufc_fights_2[[#This Row],[b_fighter_id]],ufc_fighters[id],ufc_fighters[year],"Prázdné",0,1)</f>
        <v>1977</v>
      </c>
      <c r="E1580" s="10">
        <f>YEAR(ufc_fights_2[[#This Row],[date]])-ufc_fights_2[[#This Row],[r_year]]</f>
        <v>28</v>
      </c>
      <c r="F1580" s="10">
        <f>YEAR(ufc_fights_2[[#This Row],[date]])-ufc_fights_2[[#This Row],[b_year]]</f>
        <v>41</v>
      </c>
      <c r="G1580">
        <v>0</v>
      </c>
      <c r="H1580">
        <v>2</v>
      </c>
      <c r="I1580">
        <v>0.3926</v>
      </c>
      <c r="J1580">
        <v>0.46250000000000002</v>
      </c>
      <c r="K1580">
        <v>0.39329999999999998</v>
      </c>
      <c r="L1580">
        <v>0.51919999999999999</v>
      </c>
      <c r="M1580">
        <v>0</v>
      </c>
      <c r="N1580">
        <v>0.3</v>
      </c>
      <c r="O1580">
        <v>0</v>
      </c>
      <c r="P1580">
        <v>0</v>
      </c>
      <c r="Q1580">
        <v>0</v>
      </c>
      <c r="R1580">
        <v>0</v>
      </c>
      <c r="S1580" s="2">
        <v>4.2824074074074075E-4</v>
      </c>
      <c r="T1580" s="2">
        <v>3.0208333333333333E-3</v>
      </c>
      <c r="U1580">
        <v>0.25330000000000003</v>
      </c>
      <c r="V1580">
        <v>0.39179999999999998</v>
      </c>
      <c r="W1580">
        <v>0.5897</v>
      </c>
      <c r="X1580">
        <v>0.7742</v>
      </c>
      <c r="Y1580">
        <v>0.84209999999999996</v>
      </c>
      <c r="Z1580">
        <v>0.38640000000000002</v>
      </c>
      <c r="AA1580">
        <v>0.37290000000000001</v>
      </c>
      <c r="AB1580">
        <v>0.52939999999999998</v>
      </c>
      <c r="AC1580">
        <v>0.625</v>
      </c>
      <c r="AD1580">
        <v>0</v>
      </c>
      <c r="AE1580">
        <v>0.86960000000000004</v>
      </c>
      <c r="AF1580" t="s">
        <v>3922</v>
      </c>
      <c r="AG1580" s="2">
        <v>3.472222222222222E-3</v>
      </c>
      <c r="AH1580" t="s">
        <v>3927</v>
      </c>
      <c r="AI1580">
        <v>5</v>
      </c>
      <c r="AJ1580" t="s">
        <v>3928</v>
      </c>
      <c r="AK1580" s="3">
        <v>43260</v>
      </c>
      <c r="AL1580" s="10">
        <f>YEAR(ufc_fights_2[[#This Row],[date]])</f>
        <v>2018</v>
      </c>
      <c r="AM1580" t="s">
        <v>3977</v>
      </c>
      <c r="AN1580">
        <v>8</v>
      </c>
      <c r="AO1580" t="s">
        <v>3913</v>
      </c>
      <c r="AP1580">
        <f>IF(ufc_fights_2[[#This Row],[winner]]="Red",ufc_fights_2[[#This Row],[r_fighter_id]],ufc_fights_2[[#This Row],[b_fighter_id]])</f>
        <v>3471</v>
      </c>
      <c r="AQ1580" t="str">
        <f>_xlfn.XLOOKUP(ufc_fights_2[[#This Row],[winnerID]],ufc_fighters[id],ufc_fighters[fighter_name],"xxx",0,1)</f>
        <v>Robert Whittaker</v>
      </c>
    </row>
    <row r="1581" spans="1:43">
      <c r="A1581">
        <v>1252</v>
      </c>
      <c r="B1581">
        <v>3471</v>
      </c>
      <c r="C1581">
        <f>_xlfn.XLOOKUP(ufc_fights_2[[#This Row],[r_fighter_id]],ufc_fighters[id],ufc_fighters[year],"xxx",0,1)</f>
        <v>1984</v>
      </c>
      <c r="D1581">
        <f>_xlfn.XLOOKUP(ufc_fights_2[[#This Row],[b_fighter_id]],ufc_fighters[id],ufc_fighters[year],"Prázdné",0,1)</f>
        <v>1990</v>
      </c>
      <c r="E1581" s="10">
        <f>YEAR(ufc_fights_2[[#This Row],[date]])-ufc_fights_2[[#This Row],[r_year]]</f>
        <v>31</v>
      </c>
      <c r="F1581" s="10">
        <f>YEAR(ufc_fights_2[[#This Row],[date]])-ufc_fights_2[[#This Row],[b_year]]</f>
        <v>25</v>
      </c>
      <c r="G1581">
        <v>0</v>
      </c>
      <c r="H1581">
        <v>0</v>
      </c>
      <c r="I1581">
        <v>0.47870000000000001</v>
      </c>
      <c r="J1581">
        <v>0.46529999999999999</v>
      </c>
      <c r="K1581">
        <v>0.54210000000000003</v>
      </c>
      <c r="L1581">
        <v>0.5806</v>
      </c>
      <c r="M1581">
        <v>0</v>
      </c>
      <c r="N1581">
        <v>0.5</v>
      </c>
      <c r="O1581">
        <v>0</v>
      </c>
      <c r="P1581">
        <v>0</v>
      </c>
      <c r="Q1581">
        <v>1</v>
      </c>
      <c r="R1581">
        <v>0</v>
      </c>
      <c r="S1581" s="2">
        <v>5.7870370370370367E-4</v>
      </c>
      <c r="T1581" s="2">
        <v>3.2754629629629631E-3</v>
      </c>
      <c r="U1581">
        <v>0.29310000000000003</v>
      </c>
      <c r="V1581">
        <v>0.36449999999999999</v>
      </c>
      <c r="W1581">
        <v>0.66669999999999996</v>
      </c>
      <c r="X1581">
        <v>0.85709999999999997</v>
      </c>
      <c r="Y1581">
        <v>0.84619999999999995</v>
      </c>
      <c r="Z1581">
        <v>0.45979999999999999</v>
      </c>
      <c r="AA1581">
        <v>0.39090000000000003</v>
      </c>
      <c r="AB1581">
        <v>0.8</v>
      </c>
      <c r="AC1581">
        <v>0.70589999999999997</v>
      </c>
      <c r="AD1581">
        <v>0.5</v>
      </c>
      <c r="AE1581">
        <v>0.70589999999999997</v>
      </c>
      <c r="AF1581" t="s">
        <v>3915</v>
      </c>
      <c r="AG1581" s="2">
        <v>3.472222222222222E-3</v>
      </c>
      <c r="AH1581" t="s">
        <v>3911</v>
      </c>
      <c r="AI1581">
        <v>3</v>
      </c>
      <c r="AJ1581" t="s">
        <v>3945</v>
      </c>
      <c r="AK1581" s="3">
        <v>42322</v>
      </c>
      <c r="AL1581" s="10">
        <f>YEAR(ufc_fights_2[[#This Row],[date]])</f>
        <v>2015</v>
      </c>
      <c r="AM1581" t="s">
        <v>3977</v>
      </c>
      <c r="AN1581">
        <v>14</v>
      </c>
      <c r="AO1581" t="s">
        <v>3918</v>
      </c>
      <c r="AP1581">
        <f>IF(ufc_fights_2[[#This Row],[winner]]="Red",ufc_fights_2[[#This Row],[r_fighter_id]],ufc_fights_2[[#This Row],[b_fighter_id]])</f>
        <v>3471</v>
      </c>
      <c r="AQ1581" t="str">
        <f>_xlfn.XLOOKUP(ufc_fights_2[[#This Row],[winnerID]],ufc_fighters[id],ufc_fighters[fighter_name],"xxx",0,1)</f>
        <v>Robert Whittaker</v>
      </c>
    </row>
    <row r="1582" spans="1:43">
      <c r="A1582">
        <v>3471</v>
      </c>
      <c r="B1582">
        <v>389</v>
      </c>
      <c r="C1582">
        <f>_xlfn.XLOOKUP(ufc_fights_2[[#This Row],[r_fighter_id]],ufc_fighters[id],ufc_fighters[year],"xxx",0,1)</f>
        <v>1990</v>
      </c>
      <c r="D1582">
        <f>_xlfn.XLOOKUP(ufc_fights_2[[#This Row],[b_fighter_id]],ufc_fighters[id],ufc_fighters[year],"Prázdné",0,1)</f>
        <v>1984</v>
      </c>
      <c r="E1582" s="10">
        <f>YEAR(ufc_fights_2[[#This Row],[date]])-ufc_fights_2[[#This Row],[r_year]]</f>
        <v>26</v>
      </c>
      <c r="F1582" s="10">
        <f>YEAR(ufc_fights_2[[#This Row],[date]])-ufc_fights_2[[#This Row],[b_year]]</f>
        <v>32</v>
      </c>
      <c r="G1582">
        <v>1</v>
      </c>
      <c r="H1582">
        <v>0</v>
      </c>
      <c r="I1582">
        <v>0.56899999999999995</v>
      </c>
      <c r="J1582">
        <v>0.45240000000000002</v>
      </c>
      <c r="K1582">
        <v>0.58330000000000004</v>
      </c>
      <c r="L1582">
        <v>0.52080000000000004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8.1018518518518516E-5</v>
      </c>
      <c r="T1582" s="2">
        <v>8.3333333333333339E-4</v>
      </c>
      <c r="U1582">
        <v>0.54549999999999998</v>
      </c>
      <c r="V1582">
        <v>0.439</v>
      </c>
      <c r="W1582">
        <v>1</v>
      </c>
      <c r="X1582">
        <v>1</v>
      </c>
      <c r="Y1582">
        <v>0</v>
      </c>
      <c r="Z1582">
        <v>0.51280000000000003</v>
      </c>
      <c r="AA1582">
        <v>0.36</v>
      </c>
      <c r="AB1582">
        <v>0.7</v>
      </c>
      <c r="AC1582">
        <v>0.58819999999999995</v>
      </c>
      <c r="AD1582">
        <v>0.66669999999999996</v>
      </c>
      <c r="AE1582">
        <v>0</v>
      </c>
      <c r="AF1582" t="s">
        <v>3910</v>
      </c>
      <c r="AG1582" s="2">
        <v>2.8587962962962963E-3</v>
      </c>
      <c r="AH1582" t="s">
        <v>3927</v>
      </c>
      <c r="AI1582">
        <v>5</v>
      </c>
      <c r="AJ1582" t="s">
        <v>3914</v>
      </c>
      <c r="AK1582" s="3">
        <v>42700</v>
      </c>
      <c r="AL1582" s="10">
        <f>YEAR(ufc_fights_2[[#This Row],[date]])</f>
        <v>2016</v>
      </c>
      <c r="AM1582" t="s">
        <v>3977</v>
      </c>
      <c r="AN1582">
        <v>14</v>
      </c>
      <c r="AO1582" t="s">
        <v>3913</v>
      </c>
      <c r="AP1582">
        <f>IF(ufc_fights_2[[#This Row],[winner]]="Red",ufc_fights_2[[#This Row],[r_fighter_id]],ufc_fights_2[[#This Row],[b_fighter_id]])</f>
        <v>3471</v>
      </c>
      <c r="AQ1582" t="str">
        <f>_xlfn.XLOOKUP(ufc_fights_2[[#This Row],[winnerID]],ufc_fighters[id],ufc_fighters[fighter_name],"xxx",0,1)</f>
        <v>Robert Whittaker</v>
      </c>
    </row>
    <row r="1583" spans="1:43">
      <c r="A1583">
        <v>3211</v>
      </c>
      <c r="B1583">
        <v>3471</v>
      </c>
      <c r="C1583">
        <f>_xlfn.XLOOKUP(ufc_fights_2[[#This Row],[r_fighter_id]],ufc_fighters[id],ufc_fighters[year],"xxx",0,1)</f>
        <v>1987</v>
      </c>
      <c r="D1583">
        <f>_xlfn.XLOOKUP(ufc_fights_2[[#This Row],[b_fighter_id]],ufc_fighters[id],ufc_fighters[year],"Prázdné",0,1)</f>
        <v>1990</v>
      </c>
      <c r="E1583" s="10">
        <f>YEAR(ufc_fights_2[[#This Row],[date]])-ufc_fights_2[[#This Row],[r_year]]</f>
        <v>28</v>
      </c>
      <c r="F1583" s="10">
        <f>YEAR(ufc_fights_2[[#This Row],[date]])-ufc_fights_2[[#This Row],[b_year]]</f>
        <v>25</v>
      </c>
      <c r="G1583">
        <v>0</v>
      </c>
      <c r="H1583">
        <v>1</v>
      </c>
      <c r="I1583">
        <v>0.28570000000000001</v>
      </c>
      <c r="J1583">
        <v>0.71430000000000005</v>
      </c>
      <c r="K1583">
        <v>0.28570000000000001</v>
      </c>
      <c r="L1583">
        <v>0.71430000000000005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</v>
      </c>
      <c r="T1583" s="2">
        <v>4.6296296296296294E-5</v>
      </c>
      <c r="U1583">
        <v>0</v>
      </c>
      <c r="V1583">
        <v>0.75</v>
      </c>
      <c r="W1583">
        <v>0</v>
      </c>
      <c r="X1583">
        <v>1</v>
      </c>
      <c r="Y1583">
        <v>1</v>
      </c>
      <c r="Z1583">
        <v>0.28570000000000001</v>
      </c>
      <c r="AA1583">
        <v>0.63639999999999997</v>
      </c>
      <c r="AB1583">
        <v>0</v>
      </c>
      <c r="AC1583">
        <v>0</v>
      </c>
      <c r="AD1583">
        <v>0</v>
      </c>
      <c r="AE1583">
        <v>1</v>
      </c>
      <c r="AF1583" t="s">
        <v>3910</v>
      </c>
      <c r="AG1583" s="2">
        <v>5.0925925925925921E-4</v>
      </c>
      <c r="AH1583" t="s">
        <v>3911</v>
      </c>
      <c r="AI1583">
        <v>3</v>
      </c>
      <c r="AJ1583" t="s">
        <v>3945</v>
      </c>
      <c r="AK1583" s="3">
        <v>42133</v>
      </c>
      <c r="AL1583" s="10">
        <f>YEAR(ufc_fights_2[[#This Row],[date]])</f>
        <v>2015</v>
      </c>
      <c r="AM1583" t="s">
        <v>3977</v>
      </c>
      <c r="AN1583">
        <v>43</v>
      </c>
      <c r="AO1583" t="s">
        <v>3918</v>
      </c>
      <c r="AP1583">
        <f>IF(ufc_fights_2[[#This Row],[winner]]="Red",ufc_fights_2[[#This Row],[r_fighter_id]],ufc_fights_2[[#This Row],[b_fighter_id]])</f>
        <v>3471</v>
      </c>
      <c r="AQ1583" t="str">
        <f>_xlfn.XLOOKUP(ufc_fights_2[[#This Row],[winnerID]],ufc_fighters[id],ufc_fighters[fighter_name],"xxx",0,1)</f>
        <v>Robert Whittaker</v>
      </c>
    </row>
    <row r="1584" spans="1:43">
      <c r="A1584">
        <v>6</v>
      </c>
      <c r="B1584">
        <v>2988</v>
      </c>
      <c r="C1584">
        <f>_xlfn.XLOOKUP(ufc_fights_2[[#This Row],[r_fighter_id]],ufc_fighters[id],ufc_fighters[year],"xxx",0,1)</f>
        <v>1984</v>
      </c>
      <c r="D1584">
        <f>_xlfn.XLOOKUP(ufc_fights_2[[#This Row],[b_fighter_id]],ufc_fighters[id],ufc_fighters[year],"Prázdné",0,1)</f>
        <v>1987</v>
      </c>
      <c r="E1584" s="10">
        <f>YEAR(ufc_fights_2[[#This Row],[date]])-ufc_fights_2[[#This Row],[r_year]]</f>
        <v>30</v>
      </c>
      <c r="F1584" s="10">
        <f>YEAR(ufc_fights_2[[#This Row],[date]])-ufc_fights_2[[#This Row],[b_year]]</f>
        <v>27</v>
      </c>
      <c r="G1584">
        <v>2</v>
      </c>
      <c r="H1584">
        <v>0</v>
      </c>
      <c r="I1584">
        <v>0.32669999999999999</v>
      </c>
      <c r="J1584">
        <v>0.32690000000000002</v>
      </c>
      <c r="K1584">
        <v>0.38740000000000002</v>
      </c>
      <c r="L1584">
        <v>0.35709999999999997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 s="2">
        <v>8.6805555555555551E-4</v>
      </c>
      <c r="T1584" s="2">
        <v>0</v>
      </c>
      <c r="U1584">
        <v>0.2903</v>
      </c>
      <c r="V1584">
        <v>0.15379999999999999</v>
      </c>
      <c r="W1584">
        <v>0.71430000000000005</v>
      </c>
      <c r="X1584">
        <v>1</v>
      </c>
      <c r="Y1584">
        <v>0.9</v>
      </c>
      <c r="Z1584">
        <v>0.24099999999999999</v>
      </c>
      <c r="AA1584">
        <v>0.32690000000000002</v>
      </c>
      <c r="AB1584">
        <v>0.66669999999999996</v>
      </c>
      <c r="AC1584">
        <v>0</v>
      </c>
      <c r="AD1584">
        <v>0.75</v>
      </c>
      <c r="AE1584">
        <v>0</v>
      </c>
      <c r="AF1584" t="s">
        <v>3933</v>
      </c>
      <c r="AG1584" s="2">
        <v>7.6388888888888893E-4</v>
      </c>
      <c r="AH1584" t="s">
        <v>3911</v>
      </c>
      <c r="AI1584">
        <v>3</v>
      </c>
      <c r="AJ1584" t="s">
        <v>3973</v>
      </c>
      <c r="AK1584" s="3">
        <v>41790</v>
      </c>
      <c r="AL1584" s="10">
        <f>YEAR(ufc_fights_2[[#This Row],[date]])</f>
        <v>2014</v>
      </c>
      <c r="AM1584" t="s">
        <v>3977</v>
      </c>
      <c r="AN1584">
        <v>135</v>
      </c>
      <c r="AO1584" t="s">
        <v>3913</v>
      </c>
      <c r="AP1584">
        <f>IF(ufc_fights_2[[#This Row],[winner]]="Red",ufc_fights_2[[#This Row],[r_fighter_id]],ufc_fights_2[[#This Row],[b_fighter_id]])</f>
        <v>6</v>
      </c>
      <c r="AQ1584" t="str">
        <f>_xlfn.XLOOKUP(ufc_fights_2[[#This Row],[winnerID]],ufc_fighters[id],ufc_fighters[fighter_name],"xxx",0,1)</f>
        <v>Ricardo Abreu</v>
      </c>
    </row>
    <row r="1585" spans="1:43">
      <c r="A1585">
        <v>3471</v>
      </c>
      <c r="B1585">
        <v>1344</v>
      </c>
      <c r="C1585">
        <f>_xlfn.XLOOKUP(ufc_fights_2[[#This Row],[r_fighter_id]],ufc_fighters[id],ufc_fighters[year],"xxx",0,1)</f>
        <v>1990</v>
      </c>
      <c r="D1585">
        <f>_xlfn.XLOOKUP(ufc_fights_2[[#This Row],[b_fighter_id]],ufc_fighters[id],ufc_fighters[year],"Prázdné",0,1)</f>
        <v>1986</v>
      </c>
      <c r="E1585" s="10">
        <f>YEAR(ufc_fights_2[[#This Row],[date]])-ufc_fights_2[[#This Row],[r_year]]</f>
        <v>24</v>
      </c>
      <c r="F1585" s="10">
        <f>YEAR(ufc_fights_2[[#This Row],[date]])-ufc_fights_2[[#This Row],[b_year]]</f>
        <v>28</v>
      </c>
      <c r="G1585">
        <v>2</v>
      </c>
      <c r="H1585">
        <v>0</v>
      </c>
      <c r="I1585">
        <v>0.47120000000000001</v>
      </c>
      <c r="J1585">
        <v>0.45900000000000002</v>
      </c>
      <c r="K1585">
        <v>0.4909</v>
      </c>
      <c r="L1585">
        <v>0.4677</v>
      </c>
      <c r="M1585">
        <v>0.5</v>
      </c>
      <c r="N1585">
        <v>0</v>
      </c>
      <c r="O1585">
        <v>0</v>
      </c>
      <c r="P1585">
        <v>0</v>
      </c>
      <c r="Q1585">
        <v>0</v>
      </c>
      <c r="R1585">
        <v>1</v>
      </c>
      <c r="S1585" s="2">
        <v>1.5972222222222223E-3</v>
      </c>
      <c r="T1585" s="2">
        <v>5.3240740740740744E-4</v>
      </c>
      <c r="U1585">
        <v>0.40699999999999997</v>
      </c>
      <c r="V1585">
        <v>0.40379999999999999</v>
      </c>
      <c r="W1585">
        <v>0.71430000000000005</v>
      </c>
      <c r="X1585">
        <v>0.81820000000000004</v>
      </c>
      <c r="Y1585">
        <v>0.8</v>
      </c>
      <c r="Z1585">
        <v>0.45450000000000002</v>
      </c>
      <c r="AA1585">
        <v>0.4118</v>
      </c>
      <c r="AB1585">
        <v>0.33329999999999999</v>
      </c>
      <c r="AC1585">
        <v>0.8</v>
      </c>
      <c r="AD1585">
        <v>0.57140000000000002</v>
      </c>
      <c r="AE1585">
        <v>0.6</v>
      </c>
      <c r="AF1585" t="s">
        <v>3910</v>
      </c>
      <c r="AG1585" s="2">
        <v>1.8865740740740742E-3</v>
      </c>
      <c r="AH1585" t="s">
        <v>3911</v>
      </c>
      <c r="AI1585">
        <v>3</v>
      </c>
      <c r="AJ1585" t="s">
        <v>3946</v>
      </c>
      <c r="AK1585" s="3">
        <v>41950</v>
      </c>
      <c r="AL1585" s="10">
        <f>YEAR(ufc_fights_2[[#This Row],[date]])</f>
        <v>2014</v>
      </c>
      <c r="AM1585" t="s">
        <v>3977</v>
      </c>
      <c r="AN1585">
        <v>68</v>
      </c>
      <c r="AO1585" t="s">
        <v>3913</v>
      </c>
      <c r="AP1585">
        <f>IF(ufc_fights_2[[#This Row],[winner]]="Red",ufc_fights_2[[#This Row],[r_fighter_id]],ufc_fights_2[[#This Row],[b_fighter_id]])</f>
        <v>3471</v>
      </c>
      <c r="AQ1585" t="str">
        <f>_xlfn.XLOOKUP(ufc_fights_2[[#This Row],[winnerID]],ufc_fighters[id],ufc_fighters[fighter_name],"xxx",0,1)</f>
        <v>Robert Whittaker</v>
      </c>
    </row>
    <row r="1586" spans="1:43">
      <c r="A1586">
        <v>3078</v>
      </c>
      <c r="B1586">
        <v>3471</v>
      </c>
      <c r="C1586">
        <f>_xlfn.XLOOKUP(ufc_fights_2[[#This Row],[r_fighter_id]],ufc_fighters[id],ufc_fighters[year],"xxx",0,1)</f>
        <v>1979</v>
      </c>
      <c r="D1586">
        <f>_xlfn.XLOOKUP(ufc_fights_2[[#This Row],[b_fighter_id]],ufc_fighters[id],ufc_fighters[year],"Prázdné",0,1)</f>
        <v>1990</v>
      </c>
      <c r="E1586" s="10">
        <f>YEAR(ufc_fights_2[[#This Row],[date]])-ufc_fights_2[[#This Row],[r_year]]</f>
        <v>38</v>
      </c>
      <c r="F1586" s="10">
        <f>YEAR(ufc_fights_2[[#This Row],[date]])-ufc_fights_2[[#This Row],[b_year]]</f>
        <v>27</v>
      </c>
      <c r="G1586">
        <v>0</v>
      </c>
      <c r="H1586">
        <v>1</v>
      </c>
      <c r="I1586">
        <v>0.25</v>
      </c>
      <c r="J1586">
        <v>0.5</v>
      </c>
      <c r="K1586">
        <v>0.32500000000000001</v>
      </c>
      <c r="L1586">
        <v>0.50890000000000002</v>
      </c>
      <c r="M1586">
        <v>0.33329999999999999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5.6712962962962967E-4</v>
      </c>
      <c r="T1586" s="2">
        <v>2.8935185185185184E-4</v>
      </c>
      <c r="U1586">
        <v>0.19350000000000001</v>
      </c>
      <c r="V1586">
        <v>0.48449999999999999</v>
      </c>
      <c r="W1586">
        <v>0.6</v>
      </c>
      <c r="X1586">
        <v>0</v>
      </c>
      <c r="Y1586">
        <v>1</v>
      </c>
      <c r="Z1586">
        <v>0.1875</v>
      </c>
      <c r="AA1586">
        <v>0.47060000000000002</v>
      </c>
      <c r="AB1586">
        <v>0.75</v>
      </c>
      <c r="AC1586">
        <v>0.25</v>
      </c>
      <c r="AD1586">
        <v>0</v>
      </c>
      <c r="AE1586">
        <v>0.66669999999999996</v>
      </c>
      <c r="AF1586" t="s">
        <v>3910</v>
      </c>
      <c r="AG1586" s="2">
        <v>2.4074074074074076E-3</v>
      </c>
      <c r="AH1586" t="s">
        <v>3911</v>
      </c>
      <c r="AI1586">
        <v>3</v>
      </c>
      <c r="AJ1586" t="s">
        <v>3939</v>
      </c>
      <c r="AK1586" s="3">
        <v>42840</v>
      </c>
      <c r="AL1586" s="10">
        <f>YEAR(ufc_fights_2[[#This Row],[date]])</f>
        <v>2017</v>
      </c>
      <c r="AM1586" t="s">
        <v>3977</v>
      </c>
      <c r="AN1586">
        <v>129</v>
      </c>
      <c r="AO1586" t="s">
        <v>3918</v>
      </c>
      <c r="AP1586">
        <f>IF(ufc_fights_2[[#This Row],[winner]]="Red",ufc_fights_2[[#This Row],[r_fighter_id]],ufc_fights_2[[#This Row],[b_fighter_id]])</f>
        <v>3471</v>
      </c>
      <c r="AQ1586" t="str">
        <f>_xlfn.XLOOKUP(ufc_fights_2[[#This Row],[winnerID]],ufc_fighters[id],ufc_fighters[fighter_name],"xxx",0,1)</f>
        <v>Robert Whittaker</v>
      </c>
    </row>
    <row r="1587" spans="1:43">
      <c r="A1587">
        <v>3004</v>
      </c>
      <c r="B1587">
        <v>2047</v>
      </c>
      <c r="C1587">
        <f>_xlfn.XLOOKUP(ufc_fights_2[[#This Row],[r_fighter_id]],ufc_fighters[id],ufc_fighters[year],"xxx",0,1)</f>
        <v>1974</v>
      </c>
      <c r="D1587">
        <f>_xlfn.XLOOKUP(ufc_fights_2[[#This Row],[b_fighter_id]],ufc_fighters[id],ufc_fighters[year],"Prázdné",0,1)</f>
        <v>1982</v>
      </c>
      <c r="E1587" s="10">
        <f>YEAR(ufc_fights_2[[#This Row],[date]])-ufc_fights_2[[#This Row],[r_year]]</f>
        <v>35</v>
      </c>
      <c r="F1587" s="10">
        <f>YEAR(ufc_fights_2[[#This Row],[date]])-ufc_fights_2[[#This Row],[b_year]]</f>
        <v>27</v>
      </c>
      <c r="G1587">
        <v>1</v>
      </c>
      <c r="H1587">
        <v>0</v>
      </c>
      <c r="I1587">
        <v>0.59260000000000002</v>
      </c>
      <c r="J1587">
        <v>0.25</v>
      </c>
      <c r="K1587">
        <v>0.67500000000000004</v>
      </c>
      <c r="L1587">
        <v>0.4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7.6388888888888893E-4</v>
      </c>
      <c r="T1587" s="2">
        <v>0</v>
      </c>
      <c r="U1587">
        <v>0.5</v>
      </c>
      <c r="V1587">
        <v>0.25</v>
      </c>
      <c r="W1587">
        <v>1</v>
      </c>
      <c r="X1587">
        <v>1</v>
      </c>
      <c r="Y1587">
        <v>0</v>
      </c>
      <c r="Z1587">
        <v>0.6</v>
      </c>
      <c r="AA1587">
        <v>0.25</v>
      </c>
      <c r="AB1587">
        <v>1</v>
      </c>
      <c r="AC1587">
        <v>0</v>
      </c>
      <c r="AD1587">
        <v>0.55000000000000004</v>
      </c>
      <c r="AE1587">
        <v>0</v>
      </c>
      <c r="AF1587" t="s">
        <v>3910</v>
      </c>
      <c r="AG1587" s="2">
        <v>1.1574074074074073E-3</v>
      </c>
      <c r="AH1587" t="s">
        <v>3911</v>
      </c>
      <c r="AI1587">
        <v>3</v>
      </c>
      <c r="AJ1587" t="s">
        <v>3939</v>
      </c>
      <c r="AK1587" s="3">
        <v>39904</v>
      </c>
      <c r="AL1587" s="10">
        <f>YEAR(ufc_fights_2[[#This Row],[date]])</f>
        <v>2009</v>
      </c>
      <c r="AM1587" t="s">
        <v>3977</v>
      </c>
      <c r="AN1587">
        <v>71</v>
      </c>
      <c r="AO1587" t="s">
        <v>3913</v>
      </c>
      <c r="AP1587">
        <f>IF(ufc_fights_2[[#This Row],[winner]]="Red",ufc_fights_2[[#This Row],[r_fighter_id]],ufc_fights_2[[#This Row],[b_fighter_id]])</f>
        <v>3004</v>
      </c>
      <c r="AQ1587" t="str">
        <f>_xlfn.XLOOKUP(ufc_fights_2[[#This Row],[winnerID]],ufc_fighters[id],ufc_fighters[fighter_name],"xxx",0,1)</f>
        <v>Aaron Simpson</v>
      </c>
    </row>
    <row r="1588" spans="1:43">
      <c r="A1588">
        <v>3078</v>
      </c>
      <c r="B1588">
        <v>2750</v>
      </c>
      <c r="C1588">
        <f>_xlfn.XLOOKUP(ufc_fights_2[[#This Row],[r_fighter_id]],ufc_fighters[id],ufc_fighters[year],"xxx",0,1)</f>
        <v>1979</v>
      </c>
      <c r="D1588">
        <f>_xlfn.XLOOKUP(ufc_fights_2[[#This Row],[b_fighter_id]],ufc_fighters[id],ufc_fighters[year],"Prázdné",0,1)</f>
        <v>1977</v>
      </c>
      <c r="E1588" s="10">
        <f>YEAR(ufc_fights_2[[#This Row],[date]])-ufc_fights_2[[#This Row],[r_year]]</f>
        <v>36</v>
      </c>
      <c r="F1588" s="10">
        <f>YEAR(ufc_fights_2[[#This Row],[date]])-ufc_fights_2[[#This Row],[b_year]]</f>
        <v>38</v>
      </c>
      <c r="G1588">
        <v>0</v>
      </c>
      <c r="H1588">
        <v>1</v>
      </c>
      <c r="I1588">
        <v>0.57689999999999997</v>
      </c>
      <c r="J1588">
        <v>0.5</v>
      </c>
      <c r="K1588">
        <v>0.62690000000000001</v>
      </c>
      <c r="L1588">
        <v>0.53849999999999998</v>
      </c>
      <c r="M1588">
        <v>0.1429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1.7708333333333332E-3</v>
      </c>
      <c r="T1588" s="2">
        <v>1.3657407407407407E-3</v>
      </c>
      <c r="U1588">
        <v>0.45710000000000001</v>
      </c>
      <c r="V1588">
        <v>0.46250000000000002</v>
      </c>
      <c r="W1588">
        <v>0.78569999999999995</v>
      </c>
      <c r="X1588">
        <v>1</v>
      </c>
      <c r="Y1588">
        <v>0.66669999999999996</v>
      </c>
      <c r="Z1588">
        <v>0.5</v>
      </c>
      <c r="AA1588">
        <v>0.48</v>
      </c>
      <c r="AB1588">
        <v>0</v>
      </c>
      <c r="AC1588">
        <v>0</v>
      </c>
      <c r="AD1588">
        <v>1</v>
      </c>
      <c r="AE1588">
        <v>0.53659999999999997</v>
      </c>
      <c r="AF1588" t="s">
        <v>3922</v>
      </c>
      <c r="AG1588" s="2">
        <v>3.472222222222222E-3</v>
      </c>
      <c r="AH1588" t="s">
        <v>3911</v>
      </c>
      <c r="AI1588">
        <v>3</v>
      </c>
      <c r="AJ1588" t="s">
        <v>3931</v>
      </c>
      <c r="AK1588" s="3">
        <v>42350</v>
      </c>
      <c r="AL1588" s="10">
        <f>YEAR(ufc_fights_2[[#This Row],[date]])</f>
        <v>2015</v>
      </c>
      <c r="AM1588" t="s">
        <v>3977</v>
      </c>
      <c r="AN1588">
        <v>1</v>
      </c>
      <c r="AO1588" t="s">
        <v>3918</v>
      </c>
      <c r="AP1588">
        <f>IF(ufc_fights_2[[#This Row],[winner]]="Red",ufc_fights_2[[#This Row],[r_fighter_id]],ufc_fights_2[[#This Row],[b_fighter_id]])</f>
        <v>2750</v>
      </c>
      <c r="AQ1588" t="str">
        <f>_xlfn.XLOOKUP(ufc_fights_2[[#This Row],[winnerID]],ufc_fighters[id],ufc_fighters[fighter_name],"xxx",0,1)</f>
        <v>Yoel Romero</v>
      </c>
    </row>
    <row r="1589" spans="1:43">
      <c r="A1589">
        <v>1954</v>
      </c>
      <c r="B1589">
        <v>2750</v>
      </c>
      <c r="C1589">
        <f>_xlfn.XLOOKUP(ufc_fights_2[[#This Row],[r_fighter_id]],ufc_fighters[id],ufc_fighters[year],"xxx",0,1)</f>
        <v>1988</v>
      </c>
      <c r="D1589">
        <f>_xlfn.XLOOKUP(ufc_fights_2[[#This Row],[b_fighter_id]],ufc_fighters[id],ufc_fighters[year],"Prázdné",0,1)</f>
        <v>1977</v>
      </c>
      <c r="E1589" s="10">
        <f>YEAR(ufc_fights_2[[#This Row],[date]])-ufc_fights_2[[#This Row],[r_year]]</f>
        <v>25</v>
      </c>
      <c r="F1589" s="10">
        <f>YEAR(ufc_fights_2[[#This Row],[date]])-ufc_fights_2[[#This Row],[b_year]]</f>
        <v>36</v>
      </c>
      <c r="G1589">
        <v>0</v>
      </c>
      <c r="H1589">
        <v>1</v>
      </c>
      <c r="I1589">
        <v>0.24</v>
      </c>
      <c r="J1589">
        <v>0.48080000000000001</v>
      </c>
      <c r="K1589">
        <v>0.27850000000000003</v>
      </c>
      <c r="L1589">
        <v>0.48599999999999999</v>
      </c>
      <c r="M1589">
        <v>0.33329999999999999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5.5555555555555556E-4</v>
      </c>
      <c r="T1589" s="2">
        <v>5.6712962962962967E-4</v>
      </c>
      <c r="U1589">
        <v>0.15790000000000001</v>
      </c>
      <c r="V1589">
        <v>0.39710000000000001</v>
      </c>
      <c r="W1589">
        <v>0.55559999999999998</v>
      </c>
      <c r="X1589">
        <v>0.44440000000000002</v>
      </c>
      <c r="Y1589">
        <v>0.58330000000000004</v>
      </c>
      <c r="Z1589">
        <v>0.24640000000000001</v>
      </c>
      <c r="AA1589">
        <v>0.48349999999999999</v>
      </c>
      <c r="AB1589">
        <v>0</v>
      </c>
      <c r="AC1589">
        <v>0.5</v>
      </c>
      <c r="AD1589">
        <v>0.5</v>
      </c>
      <c r="AE1589">
        <v>0.4</v>
      </c>
      <c r="AF1589" t="s">
        <v>3910</v>
      </c>
      <c r="AG1589" s="2">
        <v>1.1458333333333333E-3</v>
      </c>
      <c r="AH1589" t="s">
        <v>3911</v>
      </c>
      <c r="AI1589">
        <v>3</v>
      </c>
      <c r="AJ1589" t="s">
        <v>3939</v>
      </c>
      <c r="AK1589" s="3">
        <v>41584</v>
      </c>
      <c r="AL1589" s="10">
        <f>YEAR(ufc_fights_2[[#This Row],[date]])</f>
        <v>2013</v>
      </c>
      <c r="AM1589" t="s">
        <v>3977</v>
      </c>
      <c r="AN1589">
        <v>4</v>
      </c>
      <c r="AO1589" t="s">
        <v>3918</v>
      </c>
      <c r="AP1589">
        <f>IF(ufc_fights_2[[#This Row],[winner]]="Red",ufc_fights_2[[#This Row],[r_fighter_id]],ufc_fights_2[[#This Row],[b_fighter_id]])</f>
        <v>2750</v>
      </c>
      <c r="AQ1589" t="str">
        <f>_xlfn.XLOOKUP(ufc_fights_2[[#This Row],[winnerID]],ufc_fighters[id],ufc_fighters[fighter_name],"xxx",0,1)</f>
        <v>Yoel Romero</v>
      </c>
    </row>
    <row r="1590" spans="1:43">
      <c r="A1590">
        <v>3452</v>
      </c>
      <c r="B1590">
        <v>2750</v>
      </c>
      <c r="C1590">
        <f>_xlfn.XLOOKUP(ufc_fights_2[[#This Row],[r_fighter_id]],ufc_fighters[id],ufc_fighters[year],"xxx",0,1)</f>
        <v>1984</v>
      </c>
      <c r="D1590">
        <f>_xlfn.XLOOKUP(ufc_fights_2[[#This Row],[b_fighter_id]],ufc_fighters[id],ufc_fighters[year],"Prázdné",0,1)</f>
        <v>1977</v>
      </c>
      <c r="E1590" s="10">
        <f>YEAR(ufc_fights_2[[#This Row],[date]])-ufc_fights_2[[#This Row],[r_year]]</f>
        <v>32</v>
      </c>
      <c r="F1590" s="10">
        <f>YEAR(ufc_fights_2[[#This Row],[date]])-ufc_fights_2[[#This Row],[b_year]]</f>
        <v>39</v>
      </c>
      <c r="G1590">
        <v>0</v>
      </c>
      <c r="H1590">
        <v>1</v>
      </c>
      <c r="I1590">
        <v>0.25530000000000003</v>
      </c>
      <c r="J1590">
        <v>0.45</v>
      </c>
      <c r="K1590">
        <v>0.29630000000000001</v>
      </c>
      <c r="L1590">
        <v>0.52939999999999998</v>
      </c>
      <c r="M1590">
        <v>0.125</v>
      </c>
      <c r="N1590">
        <v>0.66669999999999996</v>
      </c>
      <c r="O1590">
        <v>0</v>
      </c>
      <c r="P1590">
        <v>0</v>
      </c>
      <c r="Q1590">
        <v>0</v>
      </c>
      <c r="R1590">
        <v>0</v>
      </c>
      <c r="S1590" s="2">
        <v>2.8935185185185184E-4</v>
      </c>
      <c r="T1590" s="2">
        <v>1.3078703703703703E-3</v>
      </c>
      <c r="U1590">
        <v>9.0899999999999995E-2</v>
      </c>
      <c r="V1590">
        <v>0.40620000000000001</v>
      </c>
      <c r="W1590">
        <v>0.4</v>
      </c>
      <c r="X1590">
        <v>0.4</v>
      </c>
      <c r="Y1590">
        <v>0.6</v>
      </c>
      <c r="Z1590">
        <v>0.26090000000000002</v>
      </c>
      <c r="AA1590">
        <v>0.375</v>
      </c>
      <c r="AB1590">
        <v>0</v>
      </c>
      <c r="AC1590">
        <v>0.5</v>
      </c>
      <c r="AD1590">
        <v>0</v>
      </c>
      <c r="AE1590">
        <v>0.57140000000000002</v>
      </c>
      <c r="AF1590" t="s">
        <v>3910</v>
      </c>
      <c r="AG1590" s="2">
        <v>2.7777777777777778E-4</v>
      </c>
      <c r="AH1590" t="s">
        <v>3911</v>
      </c>
      <c r="AI1590">
        <v>3</v>
      </c>
      <c r="AJ1590" t="s">
        <v>3939</v>
      </c>
      <c r="AK1590" s="3">
        <v>42686</v>
      </c>
      <c r="AL1590" s="10">
        <f>YEAR(ufc_fights_2[[#This Row],[date]])</f>
        <v>2016</v>
      </c>
      <c r="AM1590" t="s">
        <v>3977</v>
      </c>
      <c r="AN1590">
        <v>18</v>
      </c>
      <c r="AO1590" t="s">
        <v>3918</v>
      </c>
      <c r="AP1590">
        <f>IF(ufc_fights_2[[#This Row],[winner]]="Red",ufc_fights_2[[#This Row],[r_fighter_id]],ufc_fights_2[[#This Row],[b_fighter_id]])</f>
        <v>2750</v>
      </c>
      <c r="AQ1590" t="str">
        <f>_xlfn.XLOOKUP(ufc_fights_2[[#This Row],[winnerID]],ufc_fighters[id],ufc_fighters[fighter_name],"xxx",0,1)</f>
        <v>Yoel Romero</v>
      </c>
    </row>
    <row r="1591" spans="1:43">
      <c r="A1591">
        <v>3211</v>
      </c>
      <c r="B1591">
        <v>2750</v>
      </c>
      <c r="C1591">
        <f>_xlfn.XLOOKUP(ufc_fights_2[[#This Row],[r_fighter_id]],ufc_fighters[id],ufc_fighters[year],"xxx",0,1)</f>
        <v>1987</v>
      </c>
      <c r="D1591">
        <f>_xlfn.XLOOKUP(ufc_fights_2[[#This Row],[b_fighter_id]],ufc_fighters[id],ufc_fighters[year],"Prázdné",0,1)</f>
        <v>1977</v>
      </c>
      <c r="E1591" s="10">
        <f>YEAR(ufc_fights_2[[#This Row],[date]])-ufc_fights_2[[#This Row],[r_year]]</f>
        <v>27</v>
      </c>
      <c r="F1591" s="10">
        <f>YEAR(ufc_fights_2[[#This Row],[date]])-ufc_fights_2[[#This Row],[b_year]]</f>
        <v>37</v>
      </c>
      <c r="G1591">
        <v>0</v>
      </c>
      <c r="H1591">
        <v>0</v>
      </c>
      <c r="I1591">
        <v>0.3</v>
      </c>
      <c r="J1591">
        <v>0.64580000000000004</v>
      </c>
      <c r="K1591">
        <v>0.40229999999999999</v>
      </c>
      <c r="L1591">
        <v>0.77780000000000005</v>
      </c>
      <c r="M1591">
        <v>0</v>
      </c>
      <c r="N1591">
        <v>0.58330000000000004</v>
      </c>
      <c r="O1591">
        <v>0</v>
      </c>
      <c r="P1591">
        <v>0</v>
      </c>
      <c r="Q1591">
        <v>0</v>
      </c>
      <c r="R1591">
        <v>0</v>
      </c>
      <c r="S1591" s="2">
        <v>7.8703703703703705E-4</v>
      </c>
      <c r="T1591" s="2">
        <v>4.6874999999999998E-3</v>
      </c>
      <c r="U1591">
        <v>0.1731</v>
      </c>
      <c r="V1591">
        <v>0.51849999999999996</v>
      </c>
      <c r="W1591">
        <v>0.375</v>
      </c>
      <c r="X1591">
        <v>0.9</v>
      </c>
      <c r="Y1591">
        <v>0.78569999999999995</v>
      </c>
      <c r="Z1591">
        <v>0.254</v>
      </c>
      <c r="AA1591">
        <v>0.58819999999999995</v>
      </c>
      <c r="AB1591">
        <v>0.71430000000000005</v>
      </c>
      <c r="AC1591">
        <v>0.76919999999999999</v>
      </c>
      <c r="AD1591">
        <v>0</v>
      </c>
      <c r="AE1591">
        <v>1</v>
      </c>
      <c r="AF1591" t="s">
        <v>3915</v>
      </c>
      <c r="AG1591" s="2">
        <v>3.472222222222222E-3</v>
      </c>
      <c r="AH1591" t="s">
        <v>3911</v>
      </c>
      <c r="AI1591">
        <v>3</v>
      </c>
      <c r="AJ1591" t="s">
        <v>2401</v>
      </c>
      <c r="AK1591" s="3">
        <v>41748</v>
      </c>
      <c r="AL1591" s="10">
        <f>YEAR(ufc_fights_2[[#This Row],[date]])</f>
        <v>2014</v>
      </c>
      <c r="AM1591" t="s">
        <v>3977</v>
      </c>
      <c r="AN1591">
        <v>49</v>
      </c>
      <c r="AO1591" t="s">
        <v>3918</v>
      </c>
      <c r="AP1591">
        <f>IF(ufc_fights_2[[#This Row],[winner]]="Red",ufc_fights_2[[#This Row],[r_fighter_id]],ufc_fights_2[[#This Row],[b_fighter_id]])</f>
        <v>2750</v>
      </c>
      <c r="AQ1591" t="str">
        <f>_xlfn.XLOOKUP(ufc_fights_2[[#This Row],[winnerID]],ufc_fighters[id],ufc_fighters[fighter_name],"xxx",0,1)</f>
        <v>Yoel Romero</v>
      </c>
    </row>
    <row r="1592" spans="1:43">
      <c r="A1592">
        <v>1898</v>
      </c>
      <c r="B1592">
        <v>2750</v>
      </c>
      <c r="C1592">
        <f>_xlfn.XLOOKUP(ufc_fights_2[[#This Row],[r_fighter_id]],ufc_fighters[id],ufc_fighters[year],"xxx",0,1)</f>
        <v>1978</v>
      </c>
      <c r="D1592">
        <f>_xlfn.XLOOKUP(ufc_fights_2[[#This Row],[b_fighter_id]],ufc_fighters[id],ufc_fighters[year],"Prázdné",0,1)</f>
        <v>1977</v>
      </c>
      <c r="E1592" s="10">
        <f>YEAR(ufc_fights_2[[#This Row],[date]])-ufc_fights_2[[#This Row],[r_year]]</f>
        <v>37</v>
      </c>
      <c r="F1592" s="10">
        <f>YEAR(ufc_fights_2[[#This Row],[date]])-ufc_fights_2[[#This Row],[b_year]]</f>
        <v>38</v>
      </c>
      <c r="G1592">
        <v>0</v>
      </c>
      <c r="H1592">
        <v>0</v>
      </c>
      <c r="I1592">
        <v>0.4844</v>
      </c>
      <c r="J1592">
        <v>0.6</v>
      </c>
      <c r="K1592">
        <v>0.4844</v>
      </c>
      <c r="L1592">
        <v>0.61109999999999998</v>
      </c>
      <c r="M1592">
        <v>0</v>
      </c>
      <c r="N1592">
        <v>0.5</v>
      </c>
      <c r="O1592">
        <v>0</v>
      </c>
      <c r="P1592">
        <v>0</v>
      </c>
      <c r="Q1592">
        <v>0</v>
      </c>
      <c r="R1592">
        <v>0</v>
      </c>
      <c r="S1592" s="2">
        <v>0</v>
      </c>
      <c r="T1592" s="2">
        <v>5.7870370370370373E-5</v>
      </c>
      <c r="U1592">
        <v>0.22220000000000001</v>
      </c>
      <c r="V1592">
        <v>0.5161</v>
      </c>
      <c r="W1592">
        <v>0.55000000000000004</v>
      </c>
      <c r="X1592">
        <v>0.82350000000000001</v>
      </c>
      <c r="Y1592">
        <v>0.8095</v>
      </c>
      <c r="Z1592">
        <v>0.49209999999999998</v>
      </c>
      <c r="AA1592">
        <v>0.55559999999999998</v>
      </c>
      <c r="AB1592">
        <v>0</v>
      </c>
      <c r="AC1592">
        <v>1</v>
      </c>
      <c r="AD1592">
        <v>0</v>
      </c>
      <c r="AE1592">
        <v>1</v>
      </c>
      <c r="AF1592" t="s">
        <v>3910</v>
      </c>
      <c r="AG1592" s="2">
        <v>1.1342592592592593E-3</v>
      </c>
      <c r="AH1592" t="s">
        <v>3927</v>
      </c>
      <c r="AI1592">
        <v>5</v>
      </c>
      <c r="AJ1592" t="s">
        <v>3925</v>
      </c>
      <c r="AK1592" s="3">
        <v>42182</v>
      </c>
      <c r="AL1592" s="10">
        <f>YEAR(ufc_fights_2[[#This Row],[date]])</f>
        <v>2015</v>
      </c>
      <c r="AM1592" t="s">
        <v>3977</v>
      </c>
      <c r="AN1592">
        <v>69</v>
      </c>
      <c r="AO1592" t="s">
        <v>3918</v>
      </c>
      <c r="AP1592">
        <f>IF(ufc_fights_2[[#This Row],[winner]]="Red",ufc_fights_2[[#This Row],[r_fighter_id]],ufc_fights_2[[#This Row],[b_fighter_id]])</f>
        <v>2750</v>
      </c>
      <c r="AQ1592" t="str">
        <f>_xlfn.XLOOKUP(ufc_fights_2[[#This Row],[winnerID]],ufc_fighters[id],ufc_fighters[fighter_name],"xxx",0,1)</f>
        <v>Yoel Romero</v>
      </c>
    </row>
    <row r="1593" spans="1:43">
      <c r="A1593">
        <v>2750</v>
      </c>
      <c r="B1593">
        <v>389</v>
      </c>
      <c r="C1593">
        <f>_xlfn.XLOOKUP(ufc_fights_2[[#This Row],[r_fighter_id]],ufc_fighters[id],ufc_fighters[year],"xxx",0,1)</f>
        <v>1977</v>
      </c>
      <c r="D1593">
        <f>_xlfn.XLOOKUP(ufc_fights_2[[#This Row],[b_fighter_id]],ufc_fighters[id],ufc_fighters[year],"Prázdné",0,1)</f>
        <v>1984</v>
      </c>
      <c r="E1593" s="10">
        <f>YEAR(ufc_fights_2[[#This Row],[date]])-ufc_fights_2[[#This Row],[r_year]]</f>
        <v>37</v>
      </c>
      <c r="F1593" s="10">
        <f>YEAR(ufc_fights_2[[#This Row],[date]])-ufc_fights_2[[#This Row],[b_year]]</f>
        <v>30</v>
      </c>
      <c r="G1593">
        <v>0</v>
      </c>
      <c r="H1593">
        <v>0</v>
      </c>
      <c r="I1593">
        <v>0.63829999999999998</v>
      </c>
      <c r="J1593">
        <v>0.40429999999999999</v>
      </c>
      <c r="K1593">
        <v>0.71309999999999996</v>
      </c>
      <c r="L1593">
        <v>0.5</v>
      </c>
      <c r="M1593">
        <v>0</v>
      </c>
      <c r="N1593">
        <v>0.6</v>
      </c>
      <c r="O1593">
        <v>0</v>
      </c>
      <c r="P1593">
        <v>0</v>
      </c>
      <c r="Q1593">
        <v>0</v>
      </c>
      <c r="R1593">
        <v>0</v>
      </c>
      <c r="S1593" s="2">
        <v>6.134259259259259E-4</v>
      </c>
      <c r="T1593" s="2">
        <v>2.0370370370370369E-3</v>
      </c>
      <c r="U1593">
        <v>0.5</v>
      </c>
      <c r="V1593">
        <v>0.29409999999999997</v>
      </c>
      <c r="W1593">
        <v>0.78120000000000001</v>
      </c>
      <c r="X1593">
        <v>1</v>
      </c>
      <c r="Y1593">
        <v>0.85</v>
      </c>
      <c r="Z1593">
        <v>0.52539999999999998</v>
      </c>
      <c r="AA1593">
        <v>0.41670000000000001</v>
      </c>
      <c r="AB1593">
        <v>0.75</v>
      </c>
      <c r="AC1593">
        <v>0.25</v>
      </c>
      <c r="AD1593">
        <v>0.85189999999999999</v>
      </c>
      <c r="AE1593">
        <v>0.33329999999999999</v>
      </c>
      <c r="AF1593" t="s">
        <v>3910</v>
      </c>
      <c r="AG1593" s="2">
        <v>2.3495370370370371E-3</v>
      </c>
      <c r="AH1593" t="s">
        <v>3911</v>
      </c>
      <c r="AI1593">
        <v>3</v>
      </c>
      <c r="AJ1593" t="s">
        <v>3929</v>
      </c>
      <c r="AK1593" s="3">
        <v>41654</v>
      </c>
      <c r="AL1593" s="10">
        <f>YEAR(ufc_fights_2[[#This Row],[date]])</f>
        <v>2014</v>
      </c>
      <c r="AM1593" t="s">
        <v>3977</v>
      </c>
      <c r="AN1593">
        <v>76</v>
      </c>
      <c r="AO1593" t="s">
        <v>3913</v>
      </c>
      <c r="AP1593">
        <f>IF(ufc_fights_2[[#This Row],[winner]]="Red",ufc_fights_2[[#This Row],[r_fighter_id]],ufc_fights_2[[#This Row],[b_fighter_id]])</f>
        <v>2750</v>
      </c>
      <c r="AQ1593" t="str">
        <f>_xlfn.XLOOKUP(ufc_fights_2[[#This Row],[winnerID]],ufc_fighters[id],ufc_fighters[fighter_name],"xxx",0,1)</f>
        <v>Yoel Romero</v>
      </c>
    </row>
    <row r="1594" spans="1:43">
      <c r="A1594">
        <v>3108</v>
      </c>
      <c r="B1594">
        <v>2750</v>
      </c>
      <c r="C1594">
        <f>_xlfn.XLOOKUP(ufc_fights_2[[#This Row],[r_fighter_id]],ufc_fighters[id],ufc_fighters[year],"xxx",0,1)</f>
        <v>1981</v>
      </c>
      <c r="D1594">
        <f>_xlfn.XLOOKUP(ufc_fights_2[[#This Row],[b_fighter_id]],ufc_fighters[id],ufc_fighters[year],"Prázdné",0,1)</f>
        <v>1977</v>
      </c>
      <c r="E1594" s="10">
        <f>YEAR(ufc_fights_2[[#This Row],[date]])-ufc_fights_2[[#This Row],[r_year]]</f>
        <v>32</v>
      </c>
      <c r="F1594" s="10">
        <f>YEAR(ufc_fights_2[[#This Row],[date]])-ufc_fights_2[[#This Row],[b_year]]</f>
        <v>36</v>
      </c>
      <c r="G1594">
        <v>0</v>
      </c>
      <c r="H1594">
        <v>1</v>
      </c>
      <c r="I1594">
        <v>0.16669999999999999</v>
      </c>
      <c r="J1594">
        <v>1</v>
      </c>
      <c r="K1594">
        <v>0.16669999999999999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</v>
      </c>
      <c r="T1594" s="2">
        <v>3.4722222222222222E-5</v>
      </c>
      <c r="U1594">
        <v>7.1400000000000005E-2</v>
      </c>
      <c r="V1594">
        <v>1</v>
      </c>
      <c r="W1594">
        <v>0.33329999999999999</v>
      </c>
      <c r="X1594">
        <v>1</v>
      </c>
      <c r="Y1594">
        <v>1</v>
      </c>
      <c r="Z1594">
        <v>0.16669999999999999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 t="s">
        <v>3910</v>
      </c>
      <c r="AG1594" s="2">
        <v>1.0648148148148149E-3</v>
      </c>
      <c r="AH1594" t="s">
        <v>3911</v>
      </c>
      <c r="AI1594">
        <v>3</v>
      </c>
      <c r="AJ1594" t="s">
        <v>3932</v>
      </c>
      <c r="AK1594" s="3">
        <v>41384</v>
      </c>
      <c r="AL1594" s="10">
        <f>YEAR(ufc_fights_2[[#This Row],[date]])</f>
        <v>2013</v>
      </c>
      <c r="AM1594" t="s">
        <v>3977</v>
      </c>
      <c r="AN1594">
        <v>83</v>
      </c>
      <c r="AO1594" t="s">
        <v>3918</v>
      </c>
      <c r="AP1594">
        <f>IF(ufc_fights_2[[#This Row],[winner]]="Red",ufc_fights_2[[#This Row],[r_fighter_id]],ufc_fights_2[[#This Row],[b_fighter_id]])</f>
        <v>2750</v>
      </c>
      <c r="AQ1594" t="str">
        <f>_xlfn.XLOOKUP(ufc_fights_2[[#This Row],[winnerID]],ufc_fighters[id],ufc_fighters[fighter_name],"xxx",0,1)</f>
        <v>Yoel Romero</v>
      </c>
    </row>
    <row r="1595" spans="1:43">
      <c r="A1595">
        <v>3211</v>
      </c>
      <c r="B1595">
        <v>3004</v>
      </c>
      <c r="C1595">
        <f>_xlfn.XLOOKUP(ufc_fights_2[[#This Row],[r_fighter_id]],ufc_fighters[id],ufc_fighters[year],"xxx",0,1)</f>
        <v>1987</v>
      </c>
      <c r="D1595">
        <f>_xlfn.XLOOKUP(ufc_fights_2[[#This Row],[b_fighter_id]],ufc_fighters[id],ufc_fighters[year],"Prázdné",0,1)</f>
        <v>1974</v>
      </c>
      <c r="E1595" s="10">
        <f>YEAR(ufc_fights_2[[#This Row],[date]])-ufc_fights_2[[#This Row],[r_year]]</f>
        <v>24</v>
      </c>
      <c r="F1595" s="10">
        <f>YEAR(ufc_fights_2[[#This Row],[date]])-ufc_fights_2[[#This Row],[b_year]]</f>
        <v>37</v>
      </c>
      <c r="G1595">
        <v>0</v>
      </c>
      <c r="H1595">
        <v>0</v>
      </c>
      <c r="I1595">
        <v>0.39389999999999997</v>
      </c>
      <c r="J1595">
        <v>0.65149999999999997</v>
      </c>
      <c r="K1595">
        <v>0.6613</v>
      </c>
      <c r="L1595">
        <v>0.81410000000000005</v>
      </c>
      <c r="M1595">
        <v>0.25</v>
      </c>
      <c r="N1595">
        <v>0.1333</v>
      </c>
      <c r="O1595">
        <v>0</v>
      </c>
      <c r="P1595">
        <v>2</v>
      </c>
      <c r="Q1595">
        <v>0</v>
      </c>
      <c r="R1595">
        <v>0</v>
      </c>
      <c r="S1595" s="2">
        <v>6.7129629629629625E-4</v>
      </c>
      <c r="T1595" s="2">
        <v>7.6273148148148151E-3</v>
      </c>
      <c r="U1595">
        <v>0.20830000000000001</v>
      </c>
      <c r="V1595">
        <v>0.43330000000000002</v>
      </c>
      <c r="W1595">
        <v>0.83330000000000004</v>
      </c>
      <c r="X1595">
        <v>1</v>
      </c>
      <c r="Y1595">
        <v>0.82140000000000002</v>
      </c>
      <c r="Z1595">
        <v>0.34620000000000001</v>
      </c>
      <c r="AA1595">
        <v>0.38100000000000001</v>
      </c>
      <c r="AB1595">
        <v>0.57140000000000002</v>
      </c>
      <c r="AC1595">
        <v>0.76190000000000002</v>
      </c>
      <c r="AD1595">
        <v>0</v>
      </c>
      <c r="AE1595">
        <v>1</v>
      </c>
      <c r="AF1595" t="s">
        <v>3915</v>
      </c>
      <c r="AG1595" s="2">
        <v>3.472222222222222E-3</v>
      </c>
      <c r="AH1595" t="s">
        <v>3911</v>
      </c>
      <c r="AI1595">
        <v>3</v>
      </c>
      <c r="AJ1595" t="s">
        <v>3974</v>
      </c>
      <c r="AK1595" s="3">
        <v>40726</v>
      </c>
      <c r="AL1595" s="10">
        <f>YEAR(ufc_fights_2[[#This Row],[date]])</f>
        <v>2011</v>
      </c>
      <c r="AM1595" t="s">
        <v>3977</v>
      </c>
      <c r="AN1595">
        <v>1</v>
      </c>
      <c r="AO1595" t="s">
        <v>3918</v>
      </c>
      <c r="AP1595">
        <f>IF(ufc_fights_2[[#This Row],[winner]]="Red",ufc_fights_2[[#This Row],[r_fighter_id]],ufc_fights_2[[#This Row],[b_fighter_id]])</f>
        <v>3004</v>
      </c>
      <c r="AQ1595" t="str">
        <f>_xlfn.XLOOKUP(ufc_fights_2[[#This Row],[winnerID]],ufc_fighters[id],ufc_fighters[fighter_name],"xxx",0,1)</f>
        <v>Aaron Simpson</v>
      </c>
    </row>
    <row r="1596" spans="1:43">
      <c r="A1596">
        <v>3004</v>
      </c>
      <c r="B1596">
        <v>2891</v>
      </c>
      <c r="C1596">
        <f>_xlfn.XLOOKUP(ufc_fights_2[[#This Row],[r_fighter_id]],ufc_fighters[id],ufc_fighters[year],"xxx",0,1)</f>
        <v>1974</v>
      </c>
      <c r="D1596">
        <f>_xlfn.XLOOKUP(ufc_fights_2[[#This Row],[b_fighter_id]],ufc_fighters[id],ufc_fighters[year],"Prázdné",0,1)</f>
        <v>1977</v>
      </c>
      <c r="E1596" s="10">
        <f>YEAR(ufc_fights_2[[#This Row],[date]])-ufc_fights_2[[#This Row],[r_year]]</f>
        <v>37</v>
      </c>
      <c r="F1596" s="10">
        <f>YEAR(ufc_fights_2[[#This Row],[date]])-ufc_fights_2[[#This Row],[b_year]]</f>
        <v>34</v>
      </c>
      <c r="G1596">
        <v>2</v>
      </c>
      <c r="H1596">
        <v>0</v>
      </c>
      <c r="I1596">
        <v>0.4143</v>
      </c>
      <c r="J1596">
        <v>0.13730000000000001</v>
      </c>
      <c r="K1596">
        <v>0.4345</v>
      </c>
      <c r="L1596">
        <v>0.15890000000000001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3.4722222222222224E-4</v>
      </c>
      <c r="T1596" s="2">
        <v>0</v>
      </c>
      <c r="U1596">
        <v>0.37609999999999999</v>
      </c>
      <c r="V1596">
        <v>0.13</v>
      </c>
      <c r="W1596">
        <v>0.5484</v>
      </c>
      <c r="X1596">
        <v>0</v>
      </c>
      <c r="Y1596">
        <v>0</v>
      </c>
      <c r="Z1596">
        <v>0.38740000000000002</v>
      </c>
      <c r="AA1596">
        <v>0.1134</v>
      </c>
      <c r="AB1596">
        <v>0.54169999999999996</v>
      </c>
      <c r="AC1596">
        <v>0.6</v>
      </c>
      <c r="AD1596">
        <v>0.4</v>
      </c>
      <c r="AE1596">
        <v>0</v>
      </c>
      <c r="AF1596" t="s">
        <v>3915</v>
      </c>
      <c r="AG1596" s="2">
        <v>3.472222222222222E-3</v>
      </c>
      <c r="AH1596" t="s">
        <v>3911</v>
      </c>
      <c r="AI1596">
        <v>3</v>
      </c>
      <c r="AJ1596" t="s">
        <v>3923</v>
      </c>
      <c r="AK1596" s="3">
        <v>40824</v>
      </c>
      <c r="AL1596" s="10">
        <f>YEAR(ufc_fights_2[[#This Row],[date]])</f>
        <v>2011</v>
      </c>
      <c r="AM1596" t="s">
        <v>3977</v>
      </c>
      <c r="AN1596">
        <v>3</v>
      </c>
      <c r="AO1596" t="s">
        <v>3913</v>
      </c>
      <c r="AP1596">
        <f>IF(ufc_fights_2[[#This Row],[winner]]="Red",ufc_fights_2[[#This Row],[r_fighter_id]],ufc_fights_2[[#This Row],[b_fighter_id]])</f>
        <v>3004</v>
      </c>
      <c r="AQ1596" t="str">
        <f>_xlfn.XLOOKUP(ufc_fights_2[[#This Row],[winnerID]],ufc_fighters[id],ufc_fighters[fighter_name],"xxx",0,1)</f>
        <v>Aaron Simpson</v>
      </c>
    </row>
    <row r="1597" spans="1:43">
      <c r="A1597">
        <v>1626</v>
      </c>
      <c r="B1597">
        <v>2750</v>
      </c>
      <c r="C1597">
        <f>_xlfn.XLOOKUP(ufc_fights_2[[#This Row],[r_fighter_id]],ufc_fighters[id],ufc_fighters[year],"xxx",0,1)</f>
        <v>1979</v>
      </c>
      <c r="D1597">
        <f>_xlfn.XLOOKUP(ufc_fights_2[[#This Row],[b_fighter_id]],ufc_fighters[id],ufc_fighters[year],"Prázdné",0,1)</f>
        <v>1977</v>
      </c>
      <c r="E1597" s="10">
        <f>YEAR(ufc_fights_2[[#This Row],[date]])-ufc_fights_2[[#This Row],[r_year]]</f>
        <v>35</v>
      </c>
      <c r="F1597" s="10">
        <f>YEAR(ufc_fights_2[[#This Row],[date]])-ufc_fights_2[[#This Row],[b_year]]</f>
        <v>37</v>
      </c>
      <c r="G1597">
        <v>0</v>
      </c>
      <c r="H1597">
        <v>2</v>
      </c>
      <c r="I1597">
        <v>0.3488</v>
      </c>
      <c r="J1597">
        <v>0.48749999999999999</v>
      </c>
      <c r="K1597">
        <v>0.36359999999999998</v>
      </c>
      <c r="L1597">
        <v>0.5484</v>
      </c>
      <c r="M1597">
        <v>0</v>
      </c>
      <c r="N1597">
        <v>0.75</v>
      </c>
      <c r="O1597">
        <v>1</v>
      </c>
      <c r="P1597">
        <v>0</v>
      </c>
      <c r="Q1597">
        <v>0</v>
      </c>
      <c r="R1597">
        <v>0</v>
      </c>
      <c r="S1597" s="2">
        <v>1.1574074074074073E-5</v>
      </c>
      <c r="T1597" s="2">
        <v>1.4583333333333334E-3</v>
      </c>
      <c r="U1597">
        <v>0.29310000000000003</v>
      </c>
      <c r="V1597">
        <v>0.4516</v>
      </c>
      <c r="W1597">
        <v>0.42859999999999998</v>
      </c>
      <c r="X1597">
        <v>0.57140000000000002</v>
      </c>
      <c r="Y1597">
        <v>0.66669999999999996</v>
      </c>
      <c r="Z1597">
        <v>0.29580000000000001</v>
      </c>
      <c r="AA1597">
        <v>0.43099999999999999</v>
      </c>
      <c r="AB1597">
        <v>0.6</v>
      </c>
      <c r="AC1597">
        <v>0.625</v>
      </c>
      <c r="AD1597">
        <v>0</v>
      </c>
      <c r="AE1597">
        <v>0.64290000000000003</v>
      </c>
      <c r="AF1597" t="s">
        <v>3910</v>
      </c>
      <c r="AG1597" s="2">
        <v>6.7129629629629625E-4</v>
      </c>
      <c r="AH1597" t="s">
        <v>3911</v>
      </c>
      <c r="AI1597">
        <v>3</v>
      </c>
      <c r="AJ1597" t="s">
        <v>3925</v>
      </c>
      <c r="AK1597" s="3">
        <v>41909</v>
      </c>
      <c r="AL1597" s="10">
        <f>YEAR(ufc_fights_2[[#This Row],[date]])</f>
        <v>2014</v>
      </c>
      <c r="AM1597" t="s">
        <v>3977</v>
      </c>
      <c r="AN1597">
        <v>1</v>
      </c>
      <c r="AO1597" t="s">
        <v>3918</v>
      </c>
      <c r="AP1597">
        <f>IF(ufc_fights_2[[#This Row],[winner]]="Red",ufc_fights_2[[#This Row],[r_fighter_id]],ufc_fights_2[[#This Row],[b_fighter_id]])</f>
        <v>2750</v>
      </c>
      <c r="AQ1597" t="str">
        <f>_xlfn.XLOOKUP(ufc_fights_2[[#This Row],[winnerID]],ufc_fighters[id],ufc_fighters[fighter_name],"xxx",0,1)</f>
        <v>Yoel Romero</v>
      </c>
    </row>
    <row r="1598" spans="1:43">
      <c r="A1598">
        <v>513</v>
      </c>
      <c r="B1598">
        <v>991</v>
      </c>
      <c r="C1598">
        <f>_xlfn.XLOOKUP(ufc_fights_2[[#This Row],[r_fighter_id]],ufc_fighters[id],ufc_fighters[year],"xxx",0,1)</f>
        <v>1981</v>
      </c>
      <c r="D1598">
        <f>_xlfn.XLOOKUP(ufc_fights_2[[#This Row],[b_fighter_id]],ufc_fighters[id],ufc_fighters[year],"Prázdné",0,1)</f>
        <v>1984</v>
      </c>
      <c r="E1598" s="10">
        <f>YEAR(ufc_fights_2[[#This Row],[date]])-ufc_fights_2[[#This Row],[r_year]]</f>
        <v>29</v>
      </c>
      <c r="F1598" s="10">
        <f>YEAR(ufc_fights_2[[#This Row],[date]])-ufc_fights_2[[#This Row],[b_year]]</f>
        <v>26</v>
      </c>
      <c r="G1598">
        <v>0</v>
      </c>
      <c r="H1598">
        <v>0</v>
      </c>
      <c r="I1598">
        <v>0.31069999999999998</v>
      </c>
      <c r="J1598">
        <v>0.2</v>
      </c>
      <c r="K1598">
        <v>0.46429999999999999</v>
      </c>
      <c r="L1598">
        <v>0.23810000000000001</v>
      </c>
      <c r="M1598">
        <v>0.22220000000000001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1.1342592592592593E-3</v>
      </c>
      <c r="T1598" s="2">
        <v>7.8703703703703705E-4</v>
      </c>
      <c r="U1598">
        <v>0.1807</v>
      </c>
      <c r="V1598">
        <v>0.12770000000000001</v>
      </c>
      <c r="W1598">
        <v>0.81820000000000004</v>
      </c>
      <c r="X1598">
        <v>0.88890000000000002</v>
      </c>
      <c r="Y1598">
        <v>0</v>
      </c>
      <c r="Z1598">
        <v>0.24679999999999999</v>
      </c>
      <c r="AA1598">
        <v>0.11020000000000001</v>
      </c>
      <c r="AB1598">
        <v>0.5</v>
      </c>
      <c r="AC1598">
        <v>0.54549999999999998</v>
      </c>
      <c r="AD1598">
        <v>0.5</v>
      </c>
      <c r="AE1598">
        <v>0</v>
      </c>
      <c r="AF1598" t="s">
        <v>3922</v>
      </c>
      <c r="AG1598" s="2">
        <v>3.472222222222222E-3</v>
      </c>
      <c r="AH1598" t="s">
        <v>3911</v>
      </c>
      <c r="AI1598">
        <v>3</v>
      </c>
      <c r="AJ1598" t="s">
        <v>4083</v>
      </c>
      <c r="AK1598" s="3">
        <v>40189</v>
      </c>
      <c r="AL1598" s="10">
        <f>YEAR(ufc_fights_2[[#This Row],[date]])</f>
        <v>2010</v>
      </c>
      <c r="AM1598" t="s">
        <v>3977</v>
      </c>
      <c r="AN1598">
        <v>27</v>
      </c>
      <c r="AO1598" t="s">
        <v>3913</v>
      </c>
      <c r="AP1598">
        <f>IF(ufc_fights_2[[#This Row],[winner]]="Red",ufc_fights_2[[#This Row],[r_fighter_id]],ufc_fights_2[[#This Row],[b_fighter_id]])</f>
        <v>513</v>
      </c>
      <c r="AQ1598" t="str">
        <f>_xlfn.XLOOKUP(ufc_fights_2[[#This Row],[winnerID]],ufc_fighters[id],ufc_fighters[fighter_name],"xxx",0,1)</f>
        <v>Nick Catone</v>
      </c>
    </row>
    <row r="1599" spans="1:43">
      <c r="A1599">
        <v>149</v>
      </c>
      <c r="B1599">
        <v>1565</v>
      </c>
      <c r="C1599">
        <f>_xlfn.XLOOKUP(ufc_fights_2[[#This Row],[r_fighter_id]],ufc_fighters[id],ufc_fighters[year],"xxx",0,1)</f>
        <v>1988</v>
      </c>
      <c r="D1599">
        <f>_xlfn.XLOOKUP(ufc_fights_2[[#This Row],[b_fighter_id]],ufc_fighters[id],ufc_fighters[year],"Prázdné",0,1)</f>
        <v>1989</v>
      </c>
      <c r="E1599" s="10">
        <f>YEAR(ufc_fights_2[[#This Row],[date]])-ufc_fights_2[[#This Row],[r_year]]</f>
        <v>27</v>
      </c>
      <c r="F1599" s="10">
        <f>YEAR(ufc_fights_2[[#This Row],[date]])-ufc_fights_2[[#This Row],[b_year]]</f>
        <v>26</v>
      </c>
      <c r="G1599">
        <v>0</v>
      </c>
      <c r="H1599">
        <v>0</v>
      </c>
      <c r="I1599">
        <v>0.32840000000000003</v>
      </c>
      <c r="J1599">
        <v>0.37619999999999998</v>
      </c>
      <c r="K1599">
        <v>0.45779999999999998</v>
      </c>
      <c r="L1599">
        <v>0.60799999999999998</v>
      </c>
      <c r="M1599">
        <v>0</v>
      </c>
      <c r="N1599">
        <v>0.66669999999999996</v>
      </c>
      <c r="O1599">
        <v>1</v>
      </c>
      <c r="P1599">
        <v>0</v>
      </c>
      <c r="Q1599">
        <v>0</v>
      </c>
      <c r="R1599">
        <v>0</v>
      </c>
      <c r="S1599" s="2">
        <v>1.6435185185185185E-3</v>
      </c>
      <c r="T1599" s="2">
        <v>2.8356481481481483E-3</v>
      </c>
      <c r="U1599">
        <v>0.1429</v>
      </c>
      <c r="V1599">
        <v>0.28920000000000001</v>
      </c>
      <c r="W1599">
        <v>0.5</v>
      </c>
      <c r="X1599">
        <v>1</v>
      </c>
      <c r="Y1599">
        <v>0.83330000000000004</v>
      </c>
      <c r="Z1599">
        <v>0.26319999999999999</v>
      </c>
      <c r="AA1599">
        <v>0.22220000000000001</v>
      </c>
      <c r="AB1599">
        <v>0.57140000000000002</v>
      </c>
      <c r="AC1599">
        <v>0.85709999999999997</v>
      </c>
      <c r="AD1599">
        <v>1</v>
      </c>
      <c r="AE1599">
        <v>0.72729999999999995</v>
      </c>
      <c r="AF1599" t="s">
        <v>3922</v>
      </c>
      <c r="AG1599" s="2">
        <v>3.472222222222222E-3</v>
      </c>
      <c r="AH1599" t="s">
        <v>3911</v>
      </c>
      <c r="AI1599">
        <v>3</v>
      </c>
      <c r="AJ1599" t="s">
        <v>3955</v>
      </c>
      <c r="AK1599" s="3">
        <v>42301</v>
      </c>
      <c r="AL1599" s="10">
        <f>YEAR(ufc_fights_2[[#This Row],[date]])</f>
        <v>2015</v>
      </c>
      <c r="AM1599" t="s">
        <v>3977</v>
      </c>
      <c r="AN1599">
        <v>100</v>
      </c>
      <c r="AO1599" t="s">
        <v>3918</v>
      </c>
      <c r="AP1599">
        <f>IF(ufc_fights_2[[#This Row],[winner]]="Red",ufc_fights_2[[#This Row],[r_fighter_id]],ufc_fights_2[[#This Row],[b_fighter_id]])</f>
        <v>1565</v>
      </c>
      <c r="AQ1599" t="str">
        <f>_xlfn.XLOOKUP(ufc_fights_2[[#This Row],[winnerID]],ufc_fighters[id],ufc_fighters[fighter_name],"xxx",0,1)</f>
        <v>Krzysztof Jotko</v>
      </c>
    </row>
    <row r="1600" spans="1:43">
      <c r="A1600">
        <v>1006</v>
      </c>
      <c r="B1600">
        <v>1881</v>
      </c>
      <c r="C1600">
        <f>_xlfn.XLOOKUP(ufc_fights_2[[#This Row],[r_fighter_id]],ufc_fighters[id],ufc_fighters[year],"xxx",0,1)</f>
        <v>1974</v>
      </c>
      <c r="D1600">
        <f>_xlfn.XLOOKUP(ufc_fights_2[[#This Row],[b_fighter_id]],ufc_fighters[id],ufc_fighters[year],"Prázdné",0,1)</f>
        <v>1973</v>
      </c>
      <c r="E1600" s="10">
        <f>YEAR(ufc_fights_2[[#This Row],[date]])-ufc_fights_2[[#This Row],[r_year]]</f>
        <v>34</v>
      </c>
      <c r="F1600" s="10">
        <f>YEAR(ufc_fights_2[[#This Row],[date]])-ufc_fights_2[[#This Row],[b_year]]</f>
        <v>35</v>
      </c>
      <c r="G1600">
        <v>1</v>
      </c>
      <c r="H1600">
        <v>0</v>
      </c>
      <c r="I1600">
        <v>0.6512</v>
      </c>
      <c r="J1600">
        <v>0.1111</v>
      </c>
      <c r="K1600">
        <v>0.74670000000000003</v>
      </c>
      <c r="L1600">
        <v>0.5</v>
      </c>
      <c r="M1600">
        <v>0</v>
      </c>
      <c r="N1600">
        <v>0.1111</v>
      </c>
      <c r="O1600">
        <v>0</v>
      </c>
      <c r="P1600">
        <v>1</v>
      </c>
      <c r="Q1600">
        <v>0</v>
      </c>
      <c r="R1600">
        <v>0</v>
      </c>
      <c r="S1600" s="2">
        <v>1.4583333333333334E-3</v>
      </c>
      <c r="T1600" s="2">
        <v>2.3379629629629631E-3</v>
      </c>
      <c r="U1600">
        <v>0.5625</v>
      </c>
      <c r="V1600">
        <v>0.1111</v>
      </c>
      <c r="W1600">
        <v>0.9</v>
      </c>
      <c r="X1600">
        <v>1</v>
      </c>
      <c r="Y1600">
        <v>0</v>
      </c>
      <c r="Z1600">
        <v>0.56000000000000005</v>
      </c>
      <c r="AA1600">
        <v>0</v>
      </c>
      <c r="AB1600">
        <v>0.90910000000000002</v>
      </c>
      <c r="AC1600">
        <v>0</v>
      </c>
      <c r="AD1600">
        <v>0.57140000000000002</v>
      </c>
      <c r="AE1600">
        <v>0.5</v>
      </c>
      <c r="AF1600" t="s">
        <v>3910</v>
      </c>
      <c r="AG1600" s="2">
        <v>2.0949074074074073E-3</v>
      </c>
      <c r="AH1600" t="s">
        <v>3911</v>
      </c>
      <c r="AI1600">
        <v>3</v>
      </c>
      <c r="AJ1600" t="s">
        <v>3967</v>
      </c>
      <c r="AK1600" s="3">
        <v>39557</v>
      </c>
      <c r="AL1600" s="10">
        <f>YEAR(ufc_fights_2[[#This Row],[date]])</f>
        <v>2008</v>
      </c>
      <c r="AM1600" t="s">
        <v>3977</v>
      </c>
      <c r="AN1600">
        <v>92</v>
      </c>
      <c r="AO1600" t="s">
        <v>3913</v>
      </c>
      <c r="AP1600">
        <f>IF(ufc_fights_2[[#This Row],[winner]]="Red",ufc_fights_2[[#This Row],[r_fighter_id]],ufc_fights_2[[#This Row],[b_fighter_id]])</f>
        <v>1006</v>
      </c>
      <c r="AQ1600" t="str">
        <f>_xlfn.XLOOKUP(ufc_fights_2[[#This Row],[winnerID]],ufc_fighters[id],ufc_fighters[fighter_name],"xxx",0,1)</f>
        <v>Rich Franklin</v>
      </c>
    </row>
    <row r="1601" spans="1:43">
      <c r="A1601">
        <v>3211</v>
      </c>
      <c r="B1601">
        <v>180</v>
      </c>
      <c r="C1601">
        <f>_xlfn.XLOOKUP(ufc_fights_2[[#This Row],[r_fighter_id]],ufc_fighters[id],ufc_fighters[year],"xxx",0,1)</f>
        <v>1987</v>
      </c>
      <c r="D1601">
        <f>_xlfn.XLOOKUP(ufc_fights_2[[#This Row],[b_fighter_id]],ufc_fighters[id],ufc_fighters[year],"Prázdné",0,1)</f>
        <v>1981</v>
      </c>
      <c r="E1601" s="10">
        <f>YEAR(ufc_fights_2[[#This Row],[date]])-ufc_fights_2[[#This Row],[r_year]]</f>
        <v>23</v>
      </c>
      <c r="F1601" s="10">
        <f>YEAR(ufc_fights_2[[#This Row],[date]])-ufc_fights_2[[#This Row],[b_year]]</f>
        <v>29</v>
      </c>
      <c r="G1601">
        <v>0</v>
      </c>
      <c r="H1601">
        <v>0</v>
      </c>
      <c r="I1601">
        <v>0.52939999999999998</v>
      </c>
      <c r="J1601">
        <v>0.5</v>
      </c>
      <c r="K1601">
        <v>0.72970000000000002</v>
      </c>
      <c r="L1601">
        <v>0.64790000000000003</v>
      </c>
      <c r="M1601">
        <v>0.5</v>
      </c>
      <c r="N1601">
        <v>0</v>
      </c>
      <c r="O1601">
        <v>0</v>
      </c>
      <c r="P1601">
        <v>3</v>
      </c>
      <c r="Q1601">
        <v>1</v>
      </c>
      <c r="R1601">
        <v>0</v>
      </c>
      <c r="S1601" s="2">
        <v>8.0208333333333329E-3</v>
      </c>
      <c r="T1601" s="2">
        <v>1.2268518518518518E-3</v>
      </c>
      <c r="U1601">
        <v>0.44829999999999998</v>
      </c>
      <c r="V1601">
        <v>0.5</v>
      </c>
      <c r="W1601">
        <v>1</v>
      </c>
      <c r="X1601">
        <v>1</v>
      </c>
      <c r="Y1601">
        <v>0.6</v>
      </c>
      <c r="Z1601">
        <v>0.375</v>
      </c>
      <c r="AA1601">
        <v>0.33329999999999999</v>
      </c>
      <c r="AB1601">
        <v>0.33329999999999999</v>
      </c>
      <c r="AC1601">
        <v>0.53849999999999998</v>
      </c>
      <c r="AD1601">
        <v>0.73329999999999995</v>
      </c>
      <c r="AE1601">
        <v>0.69230000000000003</v>
      </c>
      <c r="AF1601" t="s">
        <v>3915</v>
      </c>
      <c r="AG1601" s="2">
        <v>3.472222222222222E-3</v>
      </c>
      <c r="AH1601" t="s">
        <v>3911</v>
      </c>
      <c r="AI1601">
        <v>3</v>
      </c>
      <c r="AJ1601" t="s">
        <v>3914</v>
      </c>
      <c r="AK1601" s="3">
        <v>40348</v>
      </c>
      <c r="AL1601" s="10">
        <f>YEAR(ufc_fights_2[[#This Row],[date]])</f>
        <v>2010</v>
      </c>
      <c r="AM1601" t="s">
        <v>3977</v>
      </c>
      <c r="AN1601">
        <v>1</v>
      </c>
      <c r="AO1601" t="s">
        <v>3913</v>
      </c>
      <c r="AP1601">
        <f>IF(ufc_fights_2[[#This Row],[winner]]="Red",ufc_fights_2[[#This Row],[r_fighter_id]],ufc_fights_2[[#This Row],[b_fighter_id]])</f>
        <v>3211</v>
      </c>
      <c r="AQ1601" t="str">
        <f>_xlfn.XLOOKUP(ufc_fights_2[[#This Row],[winnerID]],ufc_fighters[id],ufc_fighters[fighter_name],"xxx",0,1)</f>
        <v>Brad Tavares</v>
      </c>
    </row>
    <row r="1602" spans="1:43">
      <c r="A1602">
        <v>1790</v>
      </c>
      <c r="B1602">
        <v>3211</v>
      </c>
      <c r="C1602">
        <f>_xlfn.XLOOKUP(ufc_fights_2[[#This Row],[r_fighter_id]],ufc_fighters[id],ufc_fighters[year],"xxx",0,1)</f>
        <v>1981</v>
      </c>
      <c r="D1602">
        <f>_xlfn.XLOOKUP(ufc_fights_2[[#This Row],[b_fighter_id]],ufc_fighters[id],ufc_fighters[year],"Prázdné",0,1)</f>
        <v>1987</v>
      </c>
      <c r="E1602" s="10">
        <f>YEAR(ufc_fights_2[[#This Row],[date]])-ufc_fights_2[[#This Row],[r_year]]</f>
        <v>36</v>
      </c>
      <c r="F1602" s="10">
        <f>YEAR(ufc_fights_2[[#This Row],[date]])-ufc_fights_2[[#This Row],[b_year]]</f>
        <v>30</v>
      </c>
      <c r="G1602">
        <v>0</v>
      </c>
      <c r="H1602">
        <v>1</v>
      </c>
      <c r="I1602">
        <v>0.34849999999999998</v>
      </c>
      <c r="J1602">
        <v>0.51470000000000005</v>
      </c>
      <c r="K1602">
        <v>0.36499999999999999</v>
      </c>
      <c r="L1602">
        <v>0.54790000000000005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2.0486111111111113E-3</v>
      </c>
      <c r="T1602" s="2">
        <v>9.7222222222222219E-4</v>
      </c>
      <c r="U1602">
        <v>0.27679999999999999</v>
      </c>
      <c r="V1602">
        <v>0.40189999999999998</v>
      </c>
      <c r="W1602">
        <v>0.2</v>
      </c>
      <c r="X1602">
        <v>0.93330000000000002</v>
      </c>
      <c r="Y1602">
        <v>1</v>
      </c>
      <c r="Z1602">
        <v>0.3594</v>
      </c>
      <c r="AA1602">
        <v>0.48780000000000001</v>
      </c>
      <c r="AB1602">
        <v>0</v>
      </c>
      <c r="AC1602">
        <v>0.83330000000000004</v>
      </c>
      <c r="AD1602">
        <v>0</v>
      </c>
      <c r="AE1602">
        <v>0.71430000000000005</v>
      </c>
      <c r="AF1602" t="s">
        <v>3915</v>
      </c>
      <c r="AG1602" s="2">
        <v>3.472222222222222E-3</v>
      </c>
      <c r="AH1602" t="s">
        <v>3911</v>
      </c>
      <c r="AI1602">
        <v>3</v>
      </c>
      <c r="AJ1602" t="s">
        <v>3912</v>
      </c>
      <c r="AK1602" s="3">
        <v>43015</v>
      </c>
      <c r="AL1602" s="10">
        <f>YEAR(ufc_fights_2[[#This Row],[date]])</f>
        <v>2017</v>
      </c>
      <c r="AM1602" t="s">
        <v>3977</v>
      </c>
      <c r="AN1602">
        <v>1</v>
      </c>
      <c r="AO1602" t="s">
        <v>3918</v>
      </c>
      <c r="AP1602">
        <f>IF(ufc_fights_2[[#This Row],[winner]]="Red",ufc_fights_2[[#This Row],[r_fighter_id]],ufc_fights_2[[#This Row],[b_fighter_id]])</f>
        <v>3211</v>
      </c>
      <c r="AQ1602" t="str">
        <f>_xlfn.XLOOKUP(ufc_fights_2[[#This Row],[winnerID]],ufc_fighters[id],ufc_fighters[fighter_name],"xxx",0,1)</f>
        <v>Brad Tavares</v>
      </c>
    </row>
    <row r="1603" spans="1:43">
      <c r="A1603">
        <v>208</v>
      </c>
      <c r="B1603">
        <v>3211</v>
      </c>
      <c r="C1603">
        <f>_xlfn.XLOOKUP(ufc_fights_2[[#This Row],[r_fighter_id]],ufc_fighters[id],ufc_fighters[year],"xxx",0,1)</f>
        <v>1976</v>
      </c>
      <c r="D1603">
        <f>_xlfn.XLOOKUP(ufc_fights_2[[#This Row],[b_fighter_id]],ufc_fighters[id],ufc_fighters[year],"Prázdné",0,1)</f>
        <v>1987</v>
      </c>
      <c r="E1603" s="10">
        <f>YEAR(ufc_fights_2[[#This Row],[date]])-ufc_fights_2[[#This Row],[r_year]]</f>
        <v>35</v>
      </c>
      <c r="F1603" s="10">
        <f>YEAR(ufc_fights_2[[#This Row],[date]])-ufc_fights_2[[#This Row],[b_year]]</f>
        <v>24</v>
      </c>
      <c r="G1603">
        <v>1</v>
      </c>
      <c r="H1603">
        <v>1</v>
      </c>
      <c r="I1603">
        <v>0.6875</v>
      </c>
      <c r="J1603">
        <v>0.7097</v>
      </c>
      <c r="K1603">
        <v>0.79310000000000003</v>
      </c>
      <c r="L1603">
        <v>0.73529999999999995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 s="2">
        <v>1.261574074074074E-3</v>
      </c>
      <c r="T1603" s="2">
        <v>5.0925925925925921E-4</v>
      </c>
      <c r="U1603">
        <v>0.54549999999999998</v>
      </c>
      <c r="V1603">
        <v>0.6522</v>
      </c>
      <c r="W1603">
        <v>1</v>
      </c>
      <c r="X1603">
        <v>1</v>
      </c>
      <c r="Y1603">
        <v>0.75</v>
      </c>
      <c r="Z1603">
        <v>0.4</v>
      </c>
      <c r="AA1603">
        <v>0.72729999999999995</v>
      </c>
      <c r="AB1603">
        <v>0.66669999999999996</v>
      </c>
      <c r="AC1603">
        <v>0.8</v>
      </c>
      <c r="AD1603">
        <v>0.875</v>
      </c>
      <c r="AE1603">
        <v>0.6</v>
      </c>
      <c r="AF1603" t="s">
        <v>3910</v>
      </c>
      <c r="AG1603" s="2">
        <v>3.0092592592592593E-3</v>
      </c>
      <c r="AH1603" t="s">
        <v>3911</v>
      </c>
      <c r="AI1603">
        <v>3</v>
      </c>
      <c r="AJ1603" t="s">
        <v>3974</v>
      </c>
      <c r="AK1603" s="3">
        <v>40544</v>
      </c>
      <c r="AL1603" s="10">
        <f>YEAR(ufc_fights_2[[#This Row],[date]])</f>
        <v>2011</v>
      </c>
      <c r="AM1603" t="s">
        <v>3977</v>
      </c>
      <c r="AN1603">
        <v>1</v>
      </c>
      <c r="AO1603" t="s">
        <v>3918</v>
      </c>
      <c r="AP1603">
        <f>IF(ufc_fights_2[[#This Row],[winner]]="Red",ufc_fights_2[[#This Row],[r_fighter_id]],ufc_fights_2[[#This Row],[b_fighter_id]])</f>
        <v>3211</v>
      </c>
      <c r="AQ1603" t="str">
        <f>_xlfn.XLOOKUP(ufc_fights_2[[#This Row],[winnerID]],ufc_fighters[id],ufc_fighters[fighter_name],"xxx",0,1)</f>
        <v>Brad Tavares</v>
      </c>
    </row>
    <row r="1604" spans="1:43">
      <c r="A1604">
        <v>3211</v>
      </c>
      <c r="B1604">
        <v>480</v>
      </c>
      <c r="C1604">
        <f>_xlfn.XLOOKUP(ufc_fights_2[[#This Row],[r_fighter_id]],ufc_fighters[id],ufc_fighters[year],"xxx",0,1)</f>
        <v>1987</v>
      </c>
      <c r="D1604">
        <f>_xlfn.XLOOKUP(ufc_fights_2[[#This Row],[b_fighter_id]],ufc_fighters[id],ufc_fighters[year],"Prázdné",0,1)</f>
        <v>1990</v>
      </c>
      <c r="E1604" s="10">
        <f>YEAR(ufc_fights_2[[#This Row],[date]])-ufc_fights_2[[#This Row],[r_year]]</f>
        <v>34</v>
      </c>
      <c r="F1604" s="10">
        <f>YEAR(ufc_fights_2[[#This Row],[date]])-ufc_fights_2[[#This Row],[b_year]]</f>
        <v>31</v>
      </c>
      <c r="G1604">
        <v>0</v>
      </c>
      <c r="H1604">
        <v>0</v>
      </c>
      <c r="I1604">
        <v>0.5</v>
      </c>
      <c r="J1604">
        <v>0.3301</v>
      </c>
      <c r="K1604">
        <v>0.54069999999999996</v>
      </c>
      <c r="L1604">
        <v>0.42220000000000002</v>
      </c>
      <c r="M1604">
        <v>0</v>
      </c>
      <c r="N1604">
        <v>8.3299999999999999E-2</v>
      </c>
      <c r="O1604">
        <v>0</v>
      </c>
      <c r="P1604">
        <v>0</v>
      </c>
      <c r="Q1604">
        <v>0</v>
      </c>
      <c r="R1604">
        <v>0</v>
      </c>
      <c r="S1604" s="2">
        <v>5.7870370370370373E-5</v>
      </c>
      <c r="T1604" s="2">
        <v>4.4907407407407405E-3</v>
      </c>
      <c r="U1604">
        <v>0.36840000000000001</v>
      </c>
      <c r="V1604">
        <v>0.2581</v>
      </c>
      <c r="W1604">
        <v>0.75</v>
      </c>
      <c r="X1604">
        <v>0.83330000000000004</v>
      </c>
      <c r="Y1604">
        <v>1</v>
      </c>
      <c r="Z1604">
        <v>0.49020000000000002</v>
      </c>
      <c r="AA1604">
        <v>0.33</v>
      </c>
      <c r="AB1604">
        <v>0.66669999999999996</v>
      </c>
      <c r="AC1604">
        <v>0.33329999999999999</v>
      </c>
      <c r="AD1604">
        <v>0</v>
      </c>
      <c r="AE1604">
        <v>0</v>
      </c>
      <c r="AF1604" t="s">
        <v>3915</v>
      </c>
      <c r="AG1604" s="2">
        <v>3.472222222222222E-3</v>
      </c>
      <c r="AH1604" t="s">
        <v>3911</v>
      </c>
      <c r="AI1604">
        <v>3</v>
      </c>
      <c r="AJ1604" t="s">
        <v>3931</v>
      </c>
      <c r="AK1604" s="3">
        <v>44219</v>
      </c>
      <c r="AL1604" s="10">
        <f>YEAR(ufc_fights_2[[#This Row],[date]])</f>
        <v>2021</v>
      </c>
      <c r="AM1604" t="s">
        <v>3977</v>
      </c>
      <c r="AN1604">
        <v>5</v>
      </c>
      <c r="AO1604" t="s">
        <v>3913</v>
      </c>
      <c r="AP1604">
        <f>IF(ufc_fights_2[[#This Row],[winner]]="Red",ufc_fights_2[[#This Row],[r_fighter_id]],ufc_fights_2[[#This Row],[b_fighter_id]])</f>
        <v>3211</v>
      </c>
      <c r="AQ1604" t="str">
        <f>_xlfn.XLOOKUP(ufc_fights_2[[#This Row],[winnerID]],ufc_fighters[id],ufc_fighters[fighter_name],"xxx",0,1)</f>
        <v>Brad Tavares</v>
      </c>
    </row>
    <row r="1605" spans="1:43">
      <c r="A1605">
        <v>982</v>
      </c>
      <c r="B1605">
        <v>1750</v>
      </c>
      <c r="C1605">
        <f>_xlfn.XLOOKUP(ufc_fights_2[[#This Row],[r_fighter_id]],ufc_fighters[id],ufc_fighters[year],"xxx",0,1)</f>
        <v>1978</v>
      </c>
      <c r="D1605">
        <f>_xlfn.XLOOKUP(ufc_fights_2[[#This Row],[b_fighter_id]],ufc_fighters[id],ufc_fighters[year],"Prázdné",0,1)</f>
        <v>1977</v>
      </c>
      <c r="E1605" s="10">
        <f>YEAR(ufc_fights_2[[#This Row],[date]])-ufc_fights_2[[#This Row],[r_year]]</f>
        <v>27</v>
      </c>
      <c r="F1605" s="10">
        <f>YEAR(ufc_fights_2[[#This Row],[date]])-ufc_fights_2[[#This Row],[b_year]]</f>
        <v>28</v>
      </c>
      <c r="G1605">
        <v>0</v>
      </c>
      <c r="H1605">
        <v>0</v>
      </c>
      <c r="I1605">
        <v>0.51019999999999999</v>
      </c>
      <c r="J1605">
        <v>0.7</v>
      </c>
      <c r="K1605">
        <v>0.85880000000000001</v>
      </c>
      <c r="L1605">
        <v>0.76</v>
      </c>
      <c r="M1605">
        <v>0.71430000000000005</v>
      </c>
      <c r="N1605">
        <v>0.25</v>
      </c>
      <c r="O1605">
        <v>2</v>
      </c>
      <c r="P1605">
        <v>3</v>
      </c>
      <c r="Q1605">
        <v>0</v>
      </c>
      <c r="R1605">
        <v>0</v>
      </c>
      <c r="S1605" s="2">
        <v>7.0486111111111114E-3</v>
      </c>
      <c r="T1605" s="2">
        <v>2.0370370370370369E-3</v>
      </c>
      <c r="U1605">
        <v>0.45240000000000002</v>
      </c>
      <c r="V1605">
        <v>0.16669999999999999</v>
      </c>
      <c r="W1605">
        <v>1</v>
      </c>
      <c r="X1605">
        <v>0.66669999999999996</v>
      </c>
      <c r="Y1605">
        <v>0.91669999999999996</v>
      </c>
      <c r="Z1605">
        <v>0.3846</v>
      </c>
      <c r="AA1605">
        <v>0.16669999999999999</v>
      </c>
      <c r="AB1605">
        <v>0.57140000000000002</v>
      </c>
      <c r="AC1605">
        <v>0.92859999999999998</v>
      </c>
      <c r="AD1605">
        <v>0.55169999999999997</v>
      </c>
      <c r="AE1605">
        <v>0</v>
      </c>
      <c r="AF1605" t="s">
        <v>3915</v>
      </c>
      <c r="AG1605" s="2">
        <v>3.472222222222222E-3</v>
      </c>
      <c r="AH1605" t="s">
        <v>3911</v>
      </c>
      <c r="AI1605">
        <v>3</v>
      </c>
      <c r="AJ1605" t="s">
        <v>3967</v>
      </c>
      <c r="AK1605" s="3">
        <v>38628</v>
      </c>
      <c r="AL1605" s="10">
        <f>YEAR(ufc_fights_2[[#This Row],[date]])</f>
        <v>2005</v>
      </c>
      <c r="AM1605" t="s">
        <v>3977</v>
      </c>
      <c r="AN1605">
        <v>1</v>
      </c>
      <c r="AO1605" t="s">
        <v>3913</v>
      </c>
      <c r="AP1605">
        <f>IF(ufc_fights_2[[#This Row],[winner]]="Red",ufc_fights_2[[#This Row],[r_fighter_id]],ufc_fights_2[[#This Row],[b_fighter_id]])</f>
        <v>982</v>
      </c>
      <c r="AQ1605" t="str">
        <f>_xlfn.XLOOKUP(ufc_fights_2[[#This Row],[winnerID]],ufc_fighters[id],ufc_fighters[fighter_name],"xxx",0,1)</f>
        <v>Jon Fitch</v>
      </c>
    </row>
    <row r="1606" spans="1:43">
      <c r="A1606">
        <v>3211</v>
      </c>
      <c r="B1606">
        <v>3538</v>
      </c>
      <c r="C1606">
        <f>_xlfn.XLOOKUP(ufc_fights_2[[#This Row],[r_fighter_id]],ufc_fighters[id],ufc_fighters[year],"xxx",0,1)</f>
        <v>1987</v>
      </c>
      <c r="D1606">
        <f>_xlfn.XLOOKUP(ufc_fights_2[[#This Row],[b_fighter_id]],ufc_fighters[id],ufc_fighters[year],"Prázdné",0,1)</f>
        <v>1984</v>
      </c>
      <c r="E1606" s="10">
        <f>YEAR(ufc_fights_2[[#This Row],[date]])-ufc_fights_2[[#This Row],[r_year]]</f>
        <v>25</v>
      </c>
      <c r="F1606" s="10">
        <f>YEAR(ufc_fights_2[[#This Row],[date]])-ufc_fights_2[[#This Row],[b_year]]</f>
        <v>28</v>
      </c>
      <c r="G1606">
        <v>0</v>
      </c>
      <c r="H1606">
        <v>0</v>
      </c>
      <c r="I1606">
        <v>0.24529999999999999</v>
      </c>
      <c r="J1606">
        <v>0.38550000000000001</v>
      </c>
      <c r="K1606">
        <v>0.28139999999999998</v>
      </c>
      <c r="L1606">
        <v>0.4632</v>
      </c>
      <c r="M1606">
        <v>0.66669999999999996</v>
      </c>
      <c r="N1606">
        <v>0.33329999999999999</v>
      </c>
      <c r="O1606">
        <v>0</v>
      </c>
      <c r="P1606">
        <v>0</v>
      </c>
      <c r="Q1606">
        <v>0</v>
      </c>
      <c r="R1606">
        <v>0</v>
      </c>
      <c r="S1606" s="2">
        <v>1.5972222222222223E-3</v>
      </c>
      <c r="T1606" s="2">
        <v>3.9351851851851852E-4</v>
      </c>
      <c r="U1606">
        <v>0.114</v>
      </c>
      <c r="V1606">
        <v>0.29310000000000003</v>
      </c>
      <c r="W1606">
        <v>0.45450000000000002</v>
      </c>
      <c r="X1606">
        <v>0.69569999999999999</v>
      </c>
      <c r="Y1606">
        <v>0.73329999999999995</v>
      </c>
      <c r="Z1606">
        <v>0.2273</v>
      </c>
      <c r="AA1606">
        <v>0.35439999999999999</v>
      </c>
      <c r="AB1606">
        <v>0.8</v>
      </c>
      <c r="AC1606">
        <v>1</v>
      </c>
      <c r="AD1606">
        <v>0</v>
      </c>
      <c r="AE1606">
        <v>1</v>
      </c>
      <c r="AF1606" t="s">
        <v>3915</v>
      </c>
      <c r="AG1606" s="2">
        <v>3.472222222222222E-3</v>
      </c>
      <c r="AH1606" t="s">
        <v>3911</v>
      </c>
      <c r="AI1606">
        <v>3</v>
      </c>
      <c r="AJ1606" t="s">
        <v>3928</v>
      </c>
      <c r="AK1606" s="3">
        <v>41044</v>
      </c>
      <c r="AL1606" s="10">
        <f>YEAR(ufc_fights_2[[#This Row],[date]])</f>
        <v>2012</v>
      </c>
      <c r="AM1606" t="s">
        <v>3977</v>
      </c>
      <c r="AN1606">
        <v>27</v>
      </c>
      <c r="AO1606" t="s">
        <v>3913</v>
      </c>
      <c r="AP1606">
        <f>IF(ufc_fights_2[[#This Row],[winner]]="Red",ufc_fights_2[[#This Row],[r_fighter_id]],ufc_fights_2[[#This Row],[b_fighter_id]])</f>
        <v>3211</v>
      </c>
      <c r="AQ1606" t="str">
        <f>_xlfn.XLOOKUP(ufc_fights_2[[#This Row],[winnerID]],ufc_fighters[id],ufc_fighters[fighter_name],"xxx",0,1)</f>
        <v>Brad Tavares</v>
      </c>
    </row>
    <row r="1607" spans="1:43">
      <c r="A1607">
        <v>1761</v>
      </c>
      <c r="B1607">
        <v>3211</v>
      </c>
      <c r="C1607">
        <f>_xlfn.XLOOKUP(ufc_fights_2[[#This Row],[r_fighter_id]],ufc_fighters[id],ufc_fighters[year],"xxx",0,1)</f>
        <v>1986</v>
      </c>
      <c r="D1607">
        <f>_xlfn.XLOOKUP(ufc_fights_2[[#This Row],[b_fighter_id]],ufc_fighters[id],ufc_fighters[year],"Prázdné",0,1)</f>
        <v>1987</v>
      </c>
      <c r="E1607" s="10">
        <f>YEAR(ufc_fights_2[[#This Row],[date]])-ufc_fights_2[[#This Row],[r_year]]</f>
        <v>28</v>
      </c>
      <c r="F1607" s="10">
        <f>YEAR(ufc_fights_2[[#This Row],[date]])-ufc_fights_2[[#This Row],[b_year]]</f>
        <v>27</v>
      </c>
      <c r="G1607">
        <v>0</v>
      </c>
      <c r="H1607">
        <v>0</v>
      </c>
      <c r="I1607">
        <v>0.34510000000000002</v>
      </c>
      <c r="J1607">
        <v>0.40179999999999999</v>
      </c>
      <c r="K1607">
        <v>0.36749999999999999</v>
      </c>
      <c r="L1607">
        <v>0.46970000000000001</v>
      </c>
      <c r="M1607">
        <v>0</v>
      </c>
      <c r="N1607">
        <v>0.22220000000000001</v>
      </c>
      <c r="O1607">
        <v>0</v>
      </c>
      <c r="P1607">
        <v>0</v>
      </c>
      <c r="Q1607">
        <v>1</v>
      </c>
      <c r="R1607">
        <v>0</v>
      </c>
      <c r="S1607" s="2">
        <v>4.861111111111111E-4</v>
      </c>
      <c r="T1607" s="2">
        <v>2.2106481481481482E-3</v>
      </c>
      <c r="U1607">
        <v>0.29170000000000001</v>
      </c>
      <c r="V1607">
        <v>0.2969</v>
      </c>
      <c r="W1607">
        <v>0.33329999999999999</v>
      </c>
      <c r="X1607">
        <v>0.71430000000000005</v>
      </c>
      <c r="Y1607">
        <v>0.71430000000000005</v>
      </c>
      <c r="Z1607">
        <v>0.27629999999999999</v>
      </c>
      <c r="AA1607">
        <v>0.41510000000000002</v>
      </c>
      <c r="AB1607">
        <v>0.48649999999999999</v>
      </c>
      <c r="AC1607">
        <v>0.16669999999999999</v>
      </c>
      <c r="AD1607">
        <v>0</v>
      </c>
      <c r="AE1607">
        <v>0</v>
      </c>
      <c r="AF1607" t="s">
        <v>3915</v>
      </c>
      <c r="AG1607" s="2">
        <v>3.472222222222222E-3</v>
      </c>
      <c r="AH1607" t="s">
        <v>3911</v>
      </c>
      <c r="AI1607">
        <v>3</v>
      </c>
      <c r="AJ1607" t="s">
        <v>3914</v>
      </c>
      <c r="AK1607" s="3">
        <v>41654</v>
      </c>
      <c r="AL1607" s="10">
        <f>YEAR(ufc_fights_2[[#This Row],[date]])</f>
        <v>2014</v>
      </c>
      <c r="AM1607" t="s">
        <v>3977</v>
      </c>
      <c r="AN1607">
        <v>76</v>
      </c>
      <c r="AO1607" t="s">
        <v>3918</v>
      </c>
      <c r="AP1607">
        <f>IF(ufc_fights_2[[#This Row],[winner]]="Red",ufc_fights_2[[#This Row],[r_fighter_id]],ufc_fights_2[[#This Row],[b_fighter_id]])</f>
        <v>3211</v>
      </c>
      <c r="AQ1607" t="str">
        <f>_xlfn.XLOOKUP(ufc_fights_2[[#This Row],[winnerID]],ufc_fighters[id],ufc_fighters[fighter_name],"xxx",0,1)</f>
        <v>Brad Tavares</v>
      </c>
    </row>
    <row r="1608" spans="1:43">
      <c r="A1608">
        <v>3444</v>
      </c>
      <c r="B1608">
        <v>3211</v>
      </c>
      <c r="C1608">
        <f>_xlfn.XLOOKUP(ufc_fights_2[[#This Row],[r_fighter_id]],ufc_fighters[id],ufc_fighters[year],"xxx",0,1)</f>
        <v>1982</v>
      </c>
      <c r="D1608">
        <f>_xlfn.XLOOKUP(ufc_fights_2[[#This Row],[b_fighter_id]],ufc_fighters[id],ufc_fighters[year],"Prázdné",0,1)</f>
        <v>1987</v>
      </c>
      <c r="E1608" s="10">
        <f>YEAR(ufc_fights_2[[#This Row],[date]])-ufc_fights_2[[#This Row],[r_year]]</f>
        <v>30</v>
      </c>
      <c r="F1608" s="10">
        <f>YEAR(ufc_fights_2[[#This Row],[date]])-ufc_fights_2[[#This Row],[b_year]]</f>
        <v>25</v>
      </c>
      <c r="G1608">
        <v>0</v>
      </c>
      <c r="H1608">
        <v>0</v>
      </c>
      <c r="I1608">
        <v>0.51180000000000003</v>
      </c>
      <c r="J1608">
        <v>0.4798</v>
      </c>
      <c r="K1608">
        <v>0.5373</v>
      </c>
      <c r="L1608">
        <v>0.50270000000000004</v>
      </c>
      <c r="M1608">
        <v>0</v>
      </c>
      <c r="N1608">
        <v>0.41670000000000001</v>
      </c>
      <c r="O1608">
        <v>0</v>
      </c>
      <c r="P1608">
        <v>0</v>
      </c>
      <c r="Q1608">
        <v>0</v>
      </c>
      <c r="R1608">
        <v>0</v>
      </c>
      <c r="S1608" s="2">
        <v>7.7546296296296293E-4</v>
      </c>
      <c r="T1608" s="2">
        <v>3.7615740740740739E-3</v>
      </c>
      <c r="U1608">
        <v>0.38100000000000001</v>
      </c>
      <c r="V1608">
        <v>0.41889999999999999</v>
      </c>
      <c r="W1608">
        <v>0.71430000000000005</v>
      </c>
      <c r="X1608">
        <v>0.86670000000000003</v>
      </c>
      <c r="Y1608">
        <v>0.81820000000000004</v>
      </c>
      <c r="Z1608">
        <v>0.47710000000000002</v>
      </c>
      <c r="AA1608">
        <v>0.44940000000000002</v>
      </c>
      <c r="AB1608">
        <v>0.6875</v>
      </c>
      <c r="AC1608">
        <v>0.84619999999999995</v>
      </c>
      <c r="AD1608">
        <v>1</v>
      </c>
      <c r="AE1608">
        <v>0.5</v>
      </c>
      <c r="AF1608" t="s">
        <v>3922</v>
      </c>
      <c r="AG1608" s="2">
        <v>3.472222222222222E-3</v>
      </c>
      <c r="AH1608" t="s">
        <v>3911</v>
      </c>
      <c r="AI1608">
        <v>3</v>
      </c>
      <c r="AJ1608" t="s">
        <v>3961</v>
      </c>
      <c r="AK1608" s="3">
        <v>41181</v>
      </c>
      <c r="AL1608" s="10">
        <f>YEAR(ufc_fights_2[[#This Row],[date]])</f>
        <v>2012</v>
      </c>
      <c r="AM1608" t="s">
        <v>3977</v>
      </c>
      <c r="AN1608">
        <v>89</v>
      </c>
      <c r="AO1608" t="s">
        <v>3918</v>
      </c>
      <c r="AP1608">
        <f>IF(ufc_fights_2[[#This Row],[winner]]="Red",ufc_fights_2[[#This Row],[r_fighter_id]],ufc_fights_2[[#This Row],[b_fighter_id]])</f>
        <v>3211</v>
      </c>
      <c r="AQ1608" t="str">
        <f>_xlfn.XLOOKUP(ufc_fights_2[[#This Row],[winnerID]],ufc_fighters[id],ufc_fighters[fighter_name],"xxx",0,1)</f>
        <v>Brad Tavares</v>
      </c>
    </row>
    <row r="1609" spans="1:43">
      <c r="A1609">
        <v>1033</v>
      </c>
      <c r="B1609">
        <v>3211</v>
      </c>
      <c r="C1609">
        <f>_xlfn.XLOOKUP(ufc_fights_2[[#This Row],[r_fighter_id]],ufc_fighters[id],ufc_fighters[year],"xxx",0,1)</f>
        <v>1981</v>
      </c>
      <c r="D1609">
        <f>_xlfn.XLOOKUP(ufc_fights_2[[#This Row],[b_fighter_id]],ufc_fighters[id],ufc_fighters[year],"Prázdné",0,1)</f>
        <v>1987</v>
      </c>
      <c r="E1609" s="10">
        <f>YEAR(ufc_fights_2[[#This Row],[date]])-ufc_fights_2[[#This Row],[r_year]]</f>
        <v>32</v>
      </c>
      <c r="F1609" s="10">
        <f>YEAR(ufc_fights_2[[#This Row],[date]])-ufc_fights_2[[#This Row],[b_year]]</f>
        <v>26</v>
      </c>
      <c r="G1609">
        <v>0</v>
      </c>
      <c r="H1609">
        <v>0</v>
      </c>
      <c r="I1609">
        <v>0.4012</v>
      </c>
      <c r="J1609">
        <v>0.45669999999999999</v>
      </c>
      <c r="K1609">
        <v>0.41210000000000002</v>
      </c>
      <c r="L1609">
        <v>0.48520000000000002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6.8287037037037036E-4</v>
      </c>
      <c r="T1609" s="2">
        <v>0</v>
      </c>
      <c r="U1609">
        <v>0.29659999999999997</v>
      </c>
      <c r="V1609">
        <v>0.39629999999999999</v>
      </c>
      <c r="W1609">
        <v>0.6875</v>
      </c>
      <c r="X1609">
        <v>0.60529999999999995</v>
      </c>
      <c r="Y1609">
        <v>0.70589999999999997</v>
      </c>
      <c r="Z1609">
        <v>0.39050000000000001</v>
      </c>
      <c r="AA1609">
        <v>0.45750000000000002</v>
      </c>
      <c r="AB1609">
        <v>1</v>
      </c>
      <c r="AC1609">
        <v>0.42859999999999998</v>
      </c>
      <c r="AD1609">
        <v>0</v>
      </c>
      <c r="AE1609">
        <v>0</v>
      </c>
      <c r="AF1609" t="s">
        <v>3915</v>
      </c>
      <c r="AG1609" s="2">
        <v>3.472222222222222E-3</v>
      </c>
      <c r="AH1609" t="s">
        <v>3911</v>
      </c>
      <c r="AI1609">
        <v>3</v>
      </c>
      <c r="AJ1609" t="s">
        <v>3975</v>
      </c>
      <c r="AK1609" s="3">
        <v>41335</v>
      </c>
      <c r="AL1609" s="10">
        <f>YEAR(ufc_fights_2[[#This Row],[date]])</f>
        <v>2013</v>
      </c>
      <c r="AM1609" t="s">
        <v>3977</v>
      </c>
      <c r="AN1609">
        <v>117</v>
      </c>
      <c r="AO1609" t="s">
        <v>3918</v>
      </c>
      <c r="AP1609">
        <f>IF(ufc_fights_2[[#This Row],[winner]]="Red",ufc_fights_2[[#This Row],[r_fighter_id]],ufc_fights_2[[#This Row],[b_fighter_id]])</f>
        <v>3211</v>
      </c>
      <c r="AQ1609" t="str">
        <f>_xlfn.XLOOKUP(ufc_fights_2[[#This Row],[winnerID]],ufc_fighters[id],ufc_fighters[fighter_name],"xxx",0,1)</f>
        <v>Brad Tavares</v>
      </c>
    </row>
    <row r="1610" spans="1:43">
      <c r="A1610">
        <v>1690</v>
      </c>
      <c r="B1610">
        <v>2843</v>
      </c>
      <c r="C1610">
        <f>_xlfn.XLOOKUP(ufc_fights_2[[#This Row],[r_fighter_id]],ufc_fighters[id],ufc_fighters[year],"xxx",0,1)</f>
        <v>1977</v>
      </c>
      <c r="D1610">
        <f>_xlfn.XLOOKUP(ufc_fights_2[[#This Row],[b_fighter_id]],ufc_fighters[id],ufc_fighters[year],"Prázdné",0,1)</f>
        <v>1968</v>
      </c>
      <c r="E1610" s="10">
        <f>YEAR(ufc_fights_2[[#This Row],[date]])-ufc_fights_2[[#This Row],[r_year]]</f>
        <v>28</v>
      </c>
      <c r="F1610" s="10">
        <f>YEAR(ufc_fights_2[[#This Row],[date]])-ufc_fights_2[[#This Row],[b_year]]</f>
        <v>37</v>
      </c>
      <c r="G1610">
        <v>0</v>
      </c>
      <c r="H1610">
        <v>0</v>
      </c>
      <c r="I1610">
        <v>0.82350000000000001</v>
      </c>
      <c r="J1610">
        <v>0.5</v>
      </c>
      <c r="K1610">
        <v>0.871</v>
      </c>
      <c r="L1610">
        <v>0.75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 s="2">
        <v>2.1875000000000002E-3</v>
      </c>
      <c r="T1610" s="2">
        <v>0</v>
      </c>
      <c r="U1610">
        <v>0.8125</v>
      </c>
      <c r="V1610">
        <v>0</v>
      </c>
      <c r="W1610">
        <v>0</v>
      </c>
      <c r="X1610">
        <v>1</v>
      </c>
      <c r="Y1610">
        <v>1</v>
      </c>
      <c r="Z1610">
        <v>0.66669999999999996</v>
      </c>
      <c r="AA1610">
        <v>0.5</v>
      </c>
      <c r="AB1610">
        <v>0</v>
      </c>
      <c r="AC1610">
        <v>0</v>
      </c>
      <c r="AD1610">
        <v>0.85709999999999997</v>
      </c>
      <c r="AE1610">
        <v>0</v>
      </c>
      <c r="AF1610" t="s">
        <v>3910</v>
      </c>
      <c r="AG1610" s="2">
        <v>3.0208333333333333E-3</v>
      </c>
      <c r="AH1610" t="s">
        <v>3911</v>
      </c>
      <c r="AI1610">
        <v>3</v>
      </c>
      <c r="AJ1610" t="s">
        <v>3967</v>
      </c>
      <c r="AK1610" s="3">
        <v>38451</v>
      </c>
      <c r="AL1610" s="10">
        <f>YEAR(ufc_fights_2[[#This Row],[date]])</f>
        <v>2005</v>
      </c>
      <c r="AM1610" t="s">
        <v>3977</v>
      </c>
      <c r="AN1610">
        <v>1</v>
      </c>
      <c r="AO1610" t="s">
        <v>3913</v>
      </c>
      <c r="AP1610">
        <f>IF(ufc_fights_2[[#This Row],[winner]]="Red",ufc_fights_2[[#This Row],[r_fighter_id]],ufc_fights_2[[#This Row],[b_fighter_id]])</f>
        <v>1690</v>
      </c>
      <c r="AQ1610" t="str">
        <f>_xlfn.XLOOKUP(ufc_fights_2[[#This Row],[winnerID]],ufc_fighters[id],ufc_fighters[fighter_name],"xxx",0,1)</f>
        <v>Josh Koscheck</v>
      </c>
    </row>
    <row r="1611" spans="1:43">
      <c r="A1611">
        <v>2871</v>
      </c>
      <c r="B1611">
        <v>797</v>
      </c>
      <c r="C1611">
        <f>_xlfn.XLOOKUP(ufc_fights_2[[#This Row],[r_fighter_id]],ufc_fighters[id],ufc_fighters[year],"xxx",0,1)</f>
        <v>1982</v>
      </c>
      <c r="D1611">
        <f>_xlfn.XLOOKUP(ufc_fights_2[[#This Row],[b_fighter_id]],ufc_fighters[id],ufc_fighters[year],"Prázdné",0,1)</f>
        <v>1983</v>
      </c>
      <c r="E1611" s="10">
        <f>YEAR(ufc_fights_2[[#This Row],[date]])-ufc_fights_2[[#This Row],[r_year]]</f>
        <v>31</v>
      </c>
      <c r="F1611" s="10">
        <f>YEAR(ufc_fights_2[[#This Row],[date]])-ufc_fights_2[[#This Row],[b_year]]</f>
        <v>30</v>
      </c>
      <c r="G1611">
        <v>1</v>
      </c>
      <c r="H1611">
        <v>0</v>
      </c>
      <c r="I1611">
        <v>0.38779999999999998</v>
      </c>
      <c r="J1611">
        <v>0.40789999999999998</v>
      </c>
      <c r="K1611">
        <v>0.40200000000000002</v>
      </c>
      <c r="L1611">
        <v>0.4451</v>
      </c>
      <c r="M1611">
        <v>0</v>
      </c>
      <c r="N1611">
        <v>0.33329999999999999</v>
      </c>
      <c r="O1611">
        <v>0</v>
      </c>
      <c r="P1611">
        <v>0</v>
      </c>
      <c r="Q1611">
        <v>0</v>
      </c>
      <c r="R1611">
        <v>1</v>
      </c>
      <c r="S1611" s="2">
        <v>1.3541666666666667E-3</v>
      </c>
      <c r="T1611" s="2">
        <v>1.6898148148148148E-3</v>
      </c>
      <c r="U1611">
        <v>0.34670000000000001</v>
      </c>
      <c r="V1611">
        <v>0.35070000000000001</v>
      </c>
      <c r="W1611">
        <v>0.52170000000000005</v>
      </c>
      <c r="X1611">
        <v>0</v>
      </c>
      <c r="Y1611">
        <v>1</v>
      </c>
      <c r="Z1611">
        <v>0.36840000000000001</v>
      </c>
      <c r="AA1611">
        <v>0.35539999999999999</v>
      </c>
      <c r="AB1611">
        <v>1</v>
      </c>
      <c r="AC1611">
        <v>0.4</v>
      </c>
      <c r="AD1611">
        <v>1</v>
      </c>
      <c r="AE1611">
        <v>0.65380000000000005</v>
      </c>
      <c r="AF1611" t="s">
        <v>3922</v>
      </c>
      <c r="AG1611" s="2">
        <v>3.472222222222222E-3</v>
      </c>
      <c r="AH1611" t="s">
        <v>3911</v>
      </c>
      <c r="AI1611">
        <v>3</v>
      </c>
      <c r="AJ1611" t="s">
        <v>3939</v>
      </c>
      <c r="AK1611" s="3">
        <v>41293</v>
      </c>
      <c r="AL1611" s="10">
        <f>YEAR(ufc_fights_2[[#This Row],[date]])</f>
        <v>2013</v>
      </c>
      <c r="AM1611" t="s">
        <v>3977</v>
      </c>
      <c r="AN1611">
        <v>135</v>
      </c>
      <c r="AO1611" t="s">
        <v>3918</v>
      </c>
      <c r="AP1611">
        <f>IF(ufc_fights_2[[#This Row],[winner]]="Red",ufc_fights_2[[#This Row],[r_fighter_id]],ufc_fights_2[[#This Row],[b_fighter_id]])</f>
        <v>797</v>
      </c>
      <c r="AQ1611" t="str">
        <f>_xlfn.XLOOKUP(ufc_fights_2[[#This Row],[winnerID]],ufc_fighters[id],ufc_fighters[fighter_name],"xxx",0,1)</f>
        <v>CB Dollaway</v>
      </c>
    </row>
    <row r="1612" spans="1:43">
      <c r="A1612">
        <v>1565</v>
      </c>
      <c r="B1612">
        <v>3211</v>
      </c>
      <c r="C1612">
        <f>_xlfn.XLOOKUP(ufc_fights_2[[#This Row],[r_fighter_id]],ufc_fighters[id],ufc_fighters[year],"xxx",0,1)</f>
        <v>1989</v>
      </c>
      <c r="D1612">
        <f>_xlfn.XLOOKUP(ufc_fights_2[[#This Row],[b_fighter_id]],ufc_fighters[id],ufc_fighters[year],"Prázdné",0,1)</f>
        <v>1987</v>
      </c>
      <c r="E1612" s="10">
        <f>YEAR(ufc_fights_2[[#This Row],[date]])-ufc_fights_2[[#This Row],[r_year]]</f>
        <v>29</v>
      </c>
      <c r="F1612" s="10">
        <f>YEAR(ufc_fights_2[[#This Row],[date]])-ufc_fights_2[[#This Row],[b_year]]</f>
        <v>31</v>
      </c>
      <c r="G1612">
        <v>0</v>
      </c>
      <c r="H1612">
        <v>1</v>
      </c>
      <c r="I1612">
        <v>0.32429999999999998</v>
      </c>
      <c r="J1612">
        <v>0.47920000000000001</v>
      </c>
      <c r="K1612">
        <v>0.44440000000000002</v>
      </c>
      <c r="L1612">
        <v>0.53910000000000002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5.2083333333333333E-4</v>
      </c>
      <c r="T1612" s="2">
        <v>1.7592592592592592E-3</v>
      </c>
      <c r="U1612">
        <v>0.2903</v>
      </c>
      <c r="V1612">
        <v>0.3594</v>
      </c>
      <c r="W1612">
        <v>0.5</v>
      </c>
      <c r="X1612">
        <v>0.5</v>
      </c>
      <c r="Y1612">
        <v>1</v>
      </c>
      <c r="Z1612">
        <v>0.2364</v>
      </c>
      <c r="AA1612">
        <v>0.43419999999999997</v>
      </c>
      <c r="AB1612">
        <v>0.57889999999999997</v>
      </c>
      <c r="AC1612">
        <v>0.7</v>
      </c>
      <c r="AD1612">
        <v>0</v>
      </c>
      <c r="AE1612">
        <v>0.6</v>
      </c>
      <c r="AF1612" t="s">
        <v>3910</v>
      </c>
      <c r="AG1612" s="2">
        <v>1.5740740740740741E-3</v>
      </c>
      <c r="AH1612" t="s">
        <v>3911</v>
      </c>
      <c r="AI1612">
        <v>3</v>
      </c>
      <c r="AJ1612" t="s">
        <v>3963</v>
      </c>
      <c r="AK1612" s="3">
        <v>43204</v>
      </c>
      <c r="AL1612" s="10">
        <f>YEAR(ufc_fights_2[[#This Row],[date]])</f>
        <v>2018</v>
      </c>
      <c r="AM1612" t="s">
        <v>3977</v>
      </c>
      <c r="AN1612">
        <v>127</v>
      </c>
      <c r="AO1612" t="s">
        <v>3918</v>
      </c>
      <c r="AP1612">
        <f>IF(ufc_fights_2[[#This Row],[winner]]="Red",ufc_fights_2[[#This Row],[r_fighter_id]],ufc_fights_2[[#This Row],[b_fighter_id]])</f>
        <v>3211</v>
      </c>
      <c r="AQ1612" t="str">
        <f>_xlfn.XLOOKUP(ufc_fights_2[[#This Row],[winnerID]],ufc_fighters[id],ufc_fighters[fighter_name],"xxx",0,1)</f>
        <v>Brad Tavares</v>
      </c>
    </row>
    <row r="1613" spans="1:43">
      <c r="A1613">
        <v>2683</v>
      </c>
      <c r="B1613">
        <v>1033</v>
      </c>
      <c r="C1613">
        <f>_xlfn.XLOOKUP(ufc_fights_2[[#This Row],[r_fighter_id]],ufc_fighters[id],ufc_fighters[year],"xxx",0,1)</f>
        <v>1979</v>
      </c>
      <c r="D1613">
        <f>_xlfn.XLOOKUP(ufc_fights_2[[#This Row],[b_fighter_id]],ufc_fighters[id],ufc_fighters[year],"Prázdné",0,1)</f>
        <v>1981</v>
      </c>
      <c r="E1613" s="10">
        <f>YEAR(ufc_fights_2[[#This Row],[date]])-ufc_fights_2[[#This Row],[r_year]]</f>
        <v>32</v>
      </c>
      <c r="F1613" s="10">
        <f>YEAR(ufc_fights_2[[#This Row],[date]])-ufc_fights_2[[#This Row],[b_year]]</f>
        <v>30</v>
      </c>
      <c r="G1613">
        <v>0</v>
      </c>
      <c r="H1613">
        <v>0</v>
      </c>
      <c r="I1613">
        <v>0.32800000000000001</v>
      </c>
      <c r="J1613">
        <v>0.34150000000000003</v>
      </c>
      <c r="K1613">
        <v>0.3538</v>
      </c>
      <c r="L1613">
        <v>0.53720000000000001</v>
      </c>
      <c r="M1613">
        <v>0</v>
      </c>
      <c r="N1613">
        <v>0.66669999999999996</v>
      </c>
      <c r="O1613">
        <v>0</v>
      </c>
      <c r="P1613">
        <v>0</v>
      </c>
      <c r="Q1613">
        <v>0</v>
      </c>
      <c r="R1613">
        <v>0</v>
      </c>
      <c r="S1613" s="2">
        <v>4.6296296296296294E-5</v>
      </c>
      <c r="T1613" s="2">
        <v>3.3796296296296296E-3</v>
      </c>
      <c r="U1613">
        <v>0.1585</v>
      </c>
      <c r="V1613">
        <v>0.29409999999999997</v>
      </c>
      <c r="W1613">
        <v>0.85709999999999997</v>
      </c>
      <c r="X1613">
        <v>0.61109999999999998</v>
      </c>
      <c r="Y1613">
        <v>0.57140000000000002</v>
      </c>
      <c r="Z1613">
        <v>0.30249999999999999</v>
      </c>
      <c r="AA1613">
        <v>0.27939999999999998</v>
      </c>
      <c r="AB1613">
        <v>0.83330000000000004</v>
      </c>
      <c r="AC1613">
        <v>0.66669999999999996</v>
      </c>
      <c r="AD1613">
        <v>0</v>
      </c>
      <c r="AE1613">
        <v>0.5</v>
      </c>
      <c r="AF1613" t="s">
        <v>3915</v>
      </c>
      <c r="AG1613" s="2">
        <v>3.472222222222222E-3</v>
      </c>
      <c r="AH1613" t="s">
        <v>3911</v>
      </c>
      <c r="AI1613">
        <v>3</v>
      </c>
      <c r="AJ1613" t="s">
        <v>3961</v>
      </c>
      <c r="AK1613" s="3">
        <v>40600</v>
      </c>
      <c r="AL1613" s="10">
        <f>YEAR(ufc_fights_2[[#This Row],[date]])</f>
        <v>2011</v>
      </c>
      <c r="AM1613" t="s">
        <v>3977</v>
      </c>
      <c r="AN1613">
        <v>68</v>
      </c>
      <c r="AO1613" t="s">
        <v>3913</v>
      </c>
      <c r="AP1613">
        <f>IF(ufc_fights_2[[#This Row],[winner]]="Red",ufc_fights_2[[#This Row],[r_fighter_id]],ufc_fights_2[[#This Row],[b_fighter_id]])</f>
        <v>2683</v>
      </c>
      <c r="AQ1613" t="str">
        <f>_xlfn.XLOOKUP(ufc_fights_2[[#This Row],[winnerID]],ufc_fighters[id],ufc_fighters[fighter_name],"xxx",0,1)</f>
        <v>Nick Ring</v>
      </c>
    </row>
    <row r="1614" spans="1:43">
      <c r="A1614">
        <v>2723</v>
      </c>
      <c r="B1614">
        <v>286</v>
      </c>
      <c r="C1614">
        <f>_xlfn.XLOOKUP(ufc_fights_2[[#This Row],[r_fighter_id]],ufc_fighters[id],ufc_fighters[year],"xxx",0,1)</f>
        <v>1984</v>
      </c>
      <c r="D1614">
        <f>_xlfn.XLOOKUP(ufc_fights_2[[#This Row],[b_fighter_id]],ufc_fighters[id],ufc_fighters[year],"Prázdné",0,1)</f>
        <v>1979</v>
      </c>
      <c r="E1614" s="10">
        <f>YEAR(ufc_fights_2[[#This Row],[date]])-ufc_fights_2[[#This Row],[r_year]]</f>
        <v>32</v>
      </c>
      <c r="F1614" s="10">
        <f>YEAR(ufc_fights_2[[#This Row],[date]])-ufc_fights_2[[#This Row],[b_year]]</f>
        <v>37</v>
      </c>
      <c r="G1614">
        <v>0</v>
      </c>
      <c r="H1614">
        <v>2</v>
      </c>
      <c r="I1614">
        <v>0.45950000000000002</v>
      </c>
      <c r="J1614">
        <v>0.42</v>
      </c>
      <c r="K1614">
        <v>0.45950000000000002</v>
      </c>
      <c r="L1614">
        <v>0.42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</v>
      </c>
      <c r="T1614" s="2">
        <v>3.4722222222222222E-5</v>
      </c>
      <c r="U1614">
        <v>0.25</v>
      </c>
      <c r="V1614">
        <v>0.3256</v>
      </c>
      <c r="W1614">
        <v>0.88890000000000002</v>
      </c>
      <c r="X1614">
        <v>0.75</v>
      </c>
      <c r="Y1614">
        <v>1</v>
      </c>
      <c r="Z1614">
        <v>0.44440000000000002</v>
      </c>
      <c r="AA1614">
        <v>0.36959999999999998</v>
      </c>
      <c r="AB1614">
        <v>1</v>
      </c>
      <c r="AC1614">
        <v>1</v>
      </c>
      <c r="AD1614">
        <v>0</v>
      </c>
      <c r="AE1614">
        <v>1</v>
      </c>
      <c r="AF1614" t="s">
        <v>3910</v>
      </c>
      <c r="AG1614" s="2">
        <v>2.5000000000000001E-3</v>
      </c>
      <c r="AH1614" t="s">
        <v>3927</v>
      </c>
      <c r="AI1614">
        <v>5</v>
      </c>
      <c r="AJ1614" t="s">
        <v>3925</v>
      </c>
      <c r="AK1614" s="3">
        <v>42525</v>
      </c>
      <c r="AL1614" s="10">
        <f>YEAR(ufc_fights_2[[#This Row],[date]])</f>
        <v>2016</v>
      </c>
      <c r="AM1614" t="s">
        <v>3977</v>
      </c>
      <c r="AN1614">
        <v>2</v>
      </c>
      <c r="AO1614" t="s">
        <v>3918</v>
      </c>
      <c r="AP1614">
        <f>IF(ufc_fights_2[[#This Row],[winner]]="Red",ufc_fights_2[[#This Row],[r_fighter_id]],ufc_fights_2[[#This Row],[b_fighter_id]])</f>
        <v>286</v>
      </c>
      <c r="AQ1614" t="str">
        <f>_xlfn.XLOOKUP(ufc_fights_2[[#This Row],[winnerID]],ufc_fighters[id],ufc_fighters[fighter_name],"xxx",0,1)</f>
        <v>Michael Bisping</v>
      </c>
    </row>
    <row r="1615" spans="1:43">
      <c r="A1615">
        <v>3211</v>
      </c>
      <c r="B1615">
        <v>1910</v>
      </c>
      <c r="C1615">
        <f>_xlfn.XLOOKUP(ufc_fights_2[[#This Row],[r_fighter_id]],ufc_fighters[id],ufc_fighters[year],"xxx",0,1)</f>
        <v>1987</v>
      </c>
      <c r="D1615">
        <f>_xlfn.XLOOKUP(ufc_fights_2[[#This Row],[b_fighter_id]],ufc_fighters[id],ufc_fighters[year],"Prázdné",0,1)</f>
        <v>1987</v>
      </c>
      <c r="E1615" s="10">
        <f>YEAR(ufc_fights_2[[#This Row],[date]])-ufc_fights_2[[#This Row],[r_year]]</f>
        <v>29</v>
      </c>
      <c r="F1615" s="10">
        <f>YEAR(ufc_fights_2[[#This Row],[date]])-ufc_fights_2[[#This Row],[b_year]]</f>
        <v>29</v>
      </c>
      <c r="G1615">
        <v>0</v>
      </c>
      <c r="H1615">
        <v>0</v>
      </c>
      <c r="I1615">
        <v>0.46</v>
      </c>
      <c r="J1615">
        <v>0.32100000000000001</v>
      </c>
      <c r="K1615">
        <v>0.51790000000000003</v>
      </c>
      <c r="L1615">
        <v>0.41049999999999998</v>
      </c>
      <c r="M1615">
        <v>0</v>
      </c>
      <c r="N1615">
        <v>0.1429</v>
      </c>
      <c r="O1615">
        <v>0</v>
      </c>
      <c r="P1615">
        <v>1</v>
      </c>
      <c r="Q1615">
        <v>0</v>
      </c>
      <c r="R1615">
        <v>0</v>
      </c>
      <c r="S1615" s="2">
        <v>1.3773148148148147E-3</v>
      </c>
      <c r="T1615" s="2">
        <v>1.9328703703703704E-3</v>
      </c>
      <c r="U1615">
        <v>0.3231</v>
      </c>
      <c r="V1615">
        <v>0.23080000000000001</v>
      </c>
      <c r="W1615">
        <v>0.5625</v>
      </c>
      <c r="X1615">
        <v>0.84209999999999996</v>
      </c>
      <c r="Y1615">
        <v>0.44440000000000002</v>
      </c>
      <c r="Z1615">
        <v>0.37969999999999998</v>
      </c>
      <c r="AA1615">
        <v>0.27779999999999999</v>
      </c>
      <c r="AB1615">
        <v>0.75</v>
      </c>
      <c r="AC1615">
        <v>0.66669999999999996</v>
      </c>
      <c r="AD1615">
        <v>1</v>
      </c>
      <c r="AE1615">
        <v>0</v>
      </c>
      <c r="AF1615" t="s">
        <v>3922</v>
      </c>
      <c r="AG1615" s="2">
        <v>3.472222222222222E-3</v>
      </c>
      <c r="AH1615" t="s">
        <v>3911</v>
      </c>
      <c r="AI1615">
        <v>3</v>
      </c>
      <c r="AJ1615" t="s">
        <v>3938</v>
      </c>
      <c r="AK1615" s="3">
        <v>42623</v>
      </c>
      <c r="AL1615" s="10">
        <f>YEAR(ufc_fights_2[[#This Row],[date]])</f>
        <v>2016</v>
      </c>
      <c r="AM1615" t="s">
        <v>3977</v>
      </c>
      <c r="AN1615">
        <v>133</v>
      </c>
      <c r="AO1615" t="s">
        <v>3913</v>
      </c>
      <c r="AP1615">
        <f>IF(ufc_fights_2[[#This Row],[winner]]="Red",ufc_fights_2[[#This Row],[r_fighter_id]],ufc_fights_2[[#This Row],[b_fighter_id]])</f>
        <v>3211</v>
      </c>
      <c r="AQ1615" t="str">
        <f>_xlfn.XLOOKUP(ufc_fights_2[[#This Row],[winnerID]],ufc_fighters[id],ufc_fighters[fighter_name],"xxx",0,1)</f>
        <v>Brad Tavares</v>
      </c>
    </row>
    <row r="1616" spans="1:43">
      <c r="A1616">
        <v>3211</v>
      </c>
      <c r="B1616">
        <v>2030</v>
      </c>
      <c r="C1616">
        <f>_xlfn.XLOOKUP(ufc_fights_2[[#This Row],[r_fighter_id]],ufc_fighters[id],ufc_fighters[year],"xxx",0,1)</f>
        <v>1987</v>
      </c>
      <c r="D1616">
        <f>_xlfn.XLOOKUP(ufc_fights_2[[#This Row],[b_fighter_id]],ufc_fighters[id],ufc_fighters[year],"Prázdné",0,1)</f>
        <v>1983</v>
      </c>
      <c r="E1616" s="10">
        <f>YEAR(ufc_fights_2[[#This Row],[date]])-ufc_fights_2[[#This Row],[r_year]]</f>
        <v>26</v>
      </c>
      <c r="F1616" s="10">
        <f>YEAR(ufc_fights_2[[#This Row],[date]])-ufc_fights_2[[#This Row],[b_year]]</f>
        <v>30</v>
      </c>
      <c r="G1616">
        <v>0</v>
      </c>
      <c r="H1616">
        <v>0</v>
      </c>
      <c r="I1616">
        <v>0.37969999999999998</v>
      </c>
      <c r="J1616">
        <v>0.25</v>
      </c>
      <c r="K1616">
        <v>0.43680000000000002</v>
      </c>
      <c r="L1616">
        <v>0.44869999999999999</v>
      </c>
      <c r="M1616">
        <v>0</v>
      </c>
      <c r="N1616">
        <v>0.33329999999999999</v>
      </c>
      <c r="O1616">
        <v>0</v>
      </c>
      <c r="P1616">
        <v>0</v>
      </c>
      <c r="Q1616">
        <v>0</v>
      </c>
      <c r="R1616">
        <v>0</v>
      </c>
      <c r="S1616" s="2">
        <v>1.1226851851851851E-3</v>
      </c>
      <c r="T1616" s="2">
        <v>3.2638888888888891E-3</v>
      </c>
      <c r="U1616">
        <v>0.14580000000000001</v>
      </c>
      <c r="V1616">
        <v>0.1842</v>
      </c>
      <c r="W1616">
        <v>0.53849999999999998</v>
      </c>
      <c r="X1616">
        <v>0.88890000000000002</v>
      </c>
      <c r="Y1616">
        <v>0.36359999999999998</v>
      </c>
      <c r="Z1616">
        <v>0.3</v>
      </c>
      <c r="AA1616">
        <v>0.2041</v>
      </c>
      <c r="AB1616">
        <v>1</v>
      </c>
      <c r="AC1616">
        <v>1</v>
      </c>
      <c r="AD1616">
        <v>1</v>
      </c>
      <c r="AE1616">
        <v>0.4</v>
      </c>
      <c r="AF1616" t="s">
        <v>3915</v>
      </c>
      <c r="AG1616" s="2">
        <v>3.472222222222222E-3</v>
      </c>
      <c r="AH1616" t="s">
        <v>3911</v>
      </c>
      <c r="AI1616">
        <v>3</v>
      </c>
      <c r="AJ1616" t="s">
        <v>3928</v>
      </c>
      <c r="AK1616" s="3">
        <v>41514</v>
      </c>
      <c r="AL1616" s="10">
        <f>YEAR(ufc_fights_2[[#This Row],[date]])</f>
        <v>2013</v>
      </c>
      <c r="AM1616" t="s">
        <v>3977</v>
      </c>
      <c r="AN1616">
        <v>148</v>
      </c>
      <c r="AO1616" t="s">
        <v>3913</v>
      </c>
      <c r="AP1616">
        <f>IF(ufc_fights_2[[#This Row],[winner]]="Red",ufc_fights_2[[#This Row],[r_fighter_id]],ufc_fights_2[[#This Row],[b_fighter_id]])</f>
        <v>3211</v>
      </c>
      <c r="AQ1616" t="str">
        <f>_xlfn.XLOOKUP(ufc_fights_2[[#This Row],[winnerID]],ufc_fighters[id],ufc_fighters[fighter_name],"xxx",0,1)</f>
        <v>Brad Tavares</v>
      </c>
    </row>
    <row r="1617" spans="1:43">
      <c r="A1617">
        <v>2706</v>
      </c>
      <c r="B1617">
        <v>788</v>
      </c>
      <c r="C1617">
        <f>_xlfn.XLOOKUP(ufc_fights_2[[#This Row],[r_fighter_id]],ufc_fighters[id],ufc_fighters[year],"xxx",0,1)</f>
        <v>0</v>
      </c>
      <c r="D1617">
        <f>_xlfn.XLOOKUP(ufc_fights_2[[#This Row],[b_fighter_id]],ufc_fighters[id],ufc_fighters[year],"Prázdné",0,1)</f>
        <v>1973</v>
      </c>
      <c r="E1617" s="10">
        <f>YEAR(ufc_fights_2[[#This Row],[date]])-ufc_fights_2[[#This Row],[r_year]]</f>
        <v>2000</v>
      </c>
      <c r="F1617" s="10">
        <f>YEAR(ufc_fights_2[[#This Row],[date]])-ufc_fights_2[[#This Row],[b_year]]</f>
        <v>27</v>
      </c>
      <c r="G1617">
        <v>0</v>
      </c>
      <c r="H1617">
        <v>0</v>
      </c>
      <c r="I1617">
        <v>0.26669999999999999</v>
      </c>
      <c r="J1617">
        <v>0.3226</v>
      </c>
      <c r="K1617">
        <v>0.64419999999999999</v>
      </c>
      <c r="L1617">
        <v>0.55100000000000005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3.3217592592592591E-3</v>
      </c>
      <c r="T1617" s="2">
        <v>2.3148148148148147E-5</v>
      </c>
      <c r="U1617">
        <v>0.20749999999999999</v>
      </c>
      <c r="V1617">
        <v>0.2</v>
      </c>
      <c r="W1617">
        <v>0.6</v>
      </c>
      <c r="X1617">
        <v>1</v>
      </c>
      <c r="Y1617">
        <v>0</v>
      </c>
      <c r="Z1617">
        <v>0.26669999999999999</v>
      </c>
      <c r="AA1617">
        <v>0.13639999999999999</v>
      </c>
      <c r="AB1617">
        <v>0.30769999999999997</v>
      </c>
      <c r="AC1617">
        <v>0.83330000000000004</v>
      </c>
      <c r="AD1617">
        <v>0</v>
      </c>
      <c r="AE1617">
        <v>0.66669999999999996</v>
      </c>
      <c r="AF1617" t="s">
        <v>3915</v>
      </c>
      <c r="AG1617" s="2">
        <v>3.472222222222222E-3</v>
      </c>
      <c r="AH1617" t="s">
        <v>3911</v>
      </c>
      <c r="AI1617">
        <v>3</v>
      </c>
      <c r="AJ1617" t="s">
        <v>3925</v>
      </c>
      <c r="AK1617" s="3">
        <v>36686</v>
      </c>
      <c r="AL1617" s="10">
        <f>YEAR(ufc_fights_2[[#This Row],[date]])</f>
        <v>2000</v>
      </c>
      <c r="AM1617" t="s">
        <v>3977</v>
      </c>
      <c r="AN1617">
        <v>157</v>
      </c>
      <c r="AO1617" t="s">
        <v>3913</v>
      </c>
      <c r="AP1617">
        <f>IF(ufc_fights_2[[#This Row],[winner]]="Red",ufc_fights_2[[#This Row],[r_fighter_id]],ufc_fights_2[[#This Row],[b_fighter_id]])</f>
        <v>2706</v>
      </c>
      <c r="AQ1617" t="str">
        <f>_xlfn.XLOOKUP(ufc_fights_2[[#This Row],[winnerID]],ufc_fighters[id],ufc_fighters[fighter_name],"xxx",0,1)</f>
        <v>Tyrone Roberts</v>
      </c>
    </row>
    <row r="1618" spans="1:43">
      <c r="A1618">
        <v>1928</v>
      </c>
      <c r="B1618">
        <v>1506</v>
      </c>
      <c r="C1618">
        <f>_xlfn.XLOOKUP(ufc_fights_2[[#This Row],[r_fighter_id]],ufc_fighters[id],ufc_fighters[year],"xxx",0,1)</f>
        <v>1977</v>
      </c>
      <c r="D1618">
        <f>_xlfn.XLOOKUP(ufc_fights_2[[#This Row],[b_fighter_id]],ufc_fighters[id],ufc_fighters[year],"Prázdné",0,1)</f>
        <v>1977</v>
      </c>
      <c r="E1618" s="10">
        <f>YEAR(ufc_fights_2[[#This Row],[date]])-ufc_fights_2[[#This Row],[r_year]]</f>
        <v>30</v>
      </c>
      <c r="F1618" s="10">
        <f>YEAR(ufc_fights_2[[#This Row],[date]])-ufc_fights_2[[#This Row],[b_year]]</f>
        <v>30</v>
      </c>
      <c r="G1618">
        <v>0</v>
      </c>
      <c r="H1618">
        <v>0</v>
      </c>
      <c r="I1618">
        <v>1</v>
      </c>
      <c r="J1618">
        <v>0.66669999999999996</v>
      </c>
      <c r="K1618">
        <v>0.81820000000000004</v>
      </c>
      <c r="L1618">
        <v>0.85709999999999997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 s="2">
        <v>1.6898148148148148E-3</v>
      </c>
      <c r="T1618" s="2">
        <v>0</v>
      </c>
      <c r="U1618">
        <v>1</v>
      </c>
      <c r="V1618">
        <v>0.66669999999999996</v>
      </c>
      <c r="W1618">
        <v>1</v>
      </c>
      <c r="X1618">
        <v>1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 t="s">
        <v>3933</v>
      </c>
      <c r="AG1618" s="2">
        <v>1.8518518518518519E-3</v>
      </c>
      <c r="AH1618" t="s">
        <v>3911</v>
      </c>
      <c r="AI1618">
        <v>3</v>
      </c>
      <c r="AJ1618" t="s">
        <v>3925</v>
      </c>
      <c r="AK1618" s="3">
        <v>39375</v>
      </c>
      <c r="AL1618" s="10">
        <f>YEAR(ufc_fights_2[[#This Row],[date]])</f>
        <v>2007</v>
      </c>
      <c r="AM1618" t="s">
        <v>3977</v>
      </c>
      <c r="AN1618">
        <v>94</v>
      </c>
      <c r="AO1618" t="s">
        <v>3913</v>
      </c>
      <c r="AP1618">
        <f>IF(ufc_fights_2[[#This Row],[winner]]="Red",ufc_fights_2[[#This Row],[r_fighter_id]],ufc_fights_2[[#This Row],[b_fighter_id]])</f>
        <v>1928</v>
      </c>
      <c r="AQ1618" t="str">
        <f>_xlfn.XLOOKUP(ufc_fights_2[[#This Row],[winnerID]],ufc_fighters[id],ufc_fighters[fighter_name],"xxx",0,1)</f>
        <v>Demian Maia</v>
      </c>
    </row>
    <row r="1619" spans="1:43">
      <c r="A1619">
        <v>1928</v>
      </c>
      <c r="B1619">
        <v>1327</v>
      </c>
      <c r="C1619">
        <f>_xlfn.XLOOKUP(ufc_fights_2[[#This Row],[r_fighter_id]],ufc_fighters[id],ufc_fighters[year],"xxx",0,1)</f>
        <v>1977</v>
      </c>
      <c r="D1619">
        <f>_xlfn.XLOOKUP(ufc_fights_2[[#This Row],[b_fighter_id]],ufc_fighters[id],ufc_fighters[year],"Prázdné",0,1)</f>
        <v>1980</v>
      </c>
      <c r="E1619" s="10">
        <f>YEAR(ufc_fights_2[[#This Row],[date]])-ufc_fights_2[[#This Row],[r_year]]</f>
        <v>31</v>
      </c>
      <c r="F1619" s="10">
        <f>YEAR(ufc_fights_2[[#This Row],[date]])-ufc_fights_2[[#This Row],[b_year]]</f>
        <v>28</v>
      </c>
      <c r="G1619">
        <v>0</v>
      </c>
      <c r="H1619">
        <v>0</v>
      </c>
      <c r="I1619">
        <v>0.71430000000000005</v>
      </c>
      <c r="J1619">
        <v>0.46879999999999999</v>
      </c>
      <c r="K1619">
        <v>0.76090000000000002</v>
      </c>
      <c r="L1619">
        <v>0.7097</v>
      </c>
      <c r="M1619">
        <v>0.125</v>
      </c>
      <c r="N1619">
        <v>1</v>
      </c>
      <c r="O1619">
        <v>3</v>
      </c>
      <c r="P1619">
        <v>0</v>
      </c>
      <c r="Q1619">
        <v>2</v>
      </c>
      <c r="R1619">
        <v>1</v>
      </c>
      <c r="S1619" s="2">
        <v>2.1296296296296298E-3</v>
      </c>
      <c r="T1619" s="2">
        <v>2.638888888888889E-3</v>
      </c>
      <c r="U1619">
        <v>0.70589999999999997</v>
      </c>
      <c r="V1619">
        <v>0.40739999999999998</v>
      </c>
      <c r="W1619">
        <v>0.66669999999999996</v>
      </c>
      <c r="X1619">
        <v>1</v>
      </c>
      <c r="Y1619">
        <v>0.5</v>
      </c>
      <c r="Z1619">
        <v>1</v>
      </c>
      <c r="AA1619">
        <v>0</v>
      </c>
      <c r="AB1619">
        <v>0</v>
      </c>
      <c r="AC1619">
        <v>1</v>
      </c>
      <c r="AD1619">
        <v>0.70589999999999997</v>
      </c>
      <c r="AE1619">
        <v>0.42309999999999998</v>
      </c>
      <c r="AF1619" t="s">
        <v>3933</v>
      </c>
      <c r="AG1619" s="2">
        <v>1.7013888888888888E-3</v>
      </c>
      <c r="AH1619" t="s">
        <v>3911</v>
      </c>
      <c r="AI1619">
        <v>3</v>
      </c>
      <c r="AJ1619" t="s">
        <v>3987</v>
      </c>
      <c r="AK1619" s="3">
        <v>39557</v>
      </c>
      <c r="AL1619" s="10">
        <f>YEAR(ufc_fights_2[[#This Row],[date]])</f>
        <v>2008</v>
      </c>
      <c r="AM1619" t="s">
        <v>3977</v>
      </c>
      <c r="AN1619">
        <v>92</v>
      </c>
      <c r="AO1619" t="s">
        <v>3913</v>
      </c>
      <c r="AP1619">
        <f>IF(ufc_fights_2[[#This Row],[winner]]="Red",ufc_fights_2[[#This Row],[r_fighter_id]],ufc_fights_2[[#This Row],[b_fighter_id]])</f>
        <v>1928</v>
      </c>
      <c r="AQ1619" t="str">
        <f>_xlfn.XLOOKUP(ufc_fights_2[[#This Row],[winnerID]],ufc_fighters[id],ufc_fighters[fighter_name],"xxx",0,1)</f>
        <v>Demian Maia</v>
      </c>
    </row>
    <row r="1620" spans="1:43">
      <c r="A1620">
        <v>1928</v>
      </c>
      <c r="B1620">
        <v>3056</v>
      </c>
      <c r="C1620">
        <f>_xlfn.XLOOKUP(ufc_fights_2[[#This Row],[r_fighter_id]],ufc_fighters[id],ufc_fighters[year],"xxx",0,1)</f>
        <v>1977</v>
      </c>
      <c r="D1620">
        <f>_xlfn.XLOOKUP(ufc_fights_2[[#This Row],[b_fighter_id]],ufc_fighters[id],ufc_fighters[year],"Prázdné",0,1)</f>
        <v>1977</v>
      </c>
      <c r="E1620" s="10">
        <f>YEAR(ufc_fights_2[[#This Row],[date]])-ufc_fights_2[[#This Row],[r_year]]</f>
        <v>32</v>
      </c>
      <c r="F1620" s="10">
        <f>YEAR(ufc_fights_2[[#This Row],[date]])-ufc_fights_2[[#This Row],[b_year]]</f>
        <v>32</v>
      </c>
      <c r="G1620">
        <v>0</v>
      </c>
      <c r="H1620">
        <v>0</v>
      </c>
      <c r="I1620">
        <v>0.35289999999999999</v>
      </c>
      <c r="J1620">
        <v>0.33329999999999999</v>
      </c>
      <c r="K1620">
        <v>0.35289999999999999</v>
      </c>
      <c r="L1620">
        <v>0.52939999999999998</v>
      </c>
      <c r="M1620">
        <v>0.25</v>
      </c>
      <c r="N1620">
        <v>0</v>
      </c>
      <c r="O1620">
        <v>1</v>
      </c>
      <c r="P1620">
        <v>0</v>
      </c>
      <c r="Q1620">
        <v>0</v>
      </c>
      <c r="R1620">
        <v>0</v>
      </c>
      <c r="S1620" s="2">
        <v>1.0416666666666667E-4</v>
      </c>
      <c r="T1620" s="2">
        <v>1.0069444444444444E-3</v>
      </c>
      <c r="U1620">
        <v>0.35709999999999997</v>
      </c>
      <c r="V1620">
        <v>0.25</v>
      </c>
      <c r="W1620">
        <v>0.33329999999999999</v>
      </c>
      <c r="X1620">
        <v>0</v>
      </c>
      <c r="Y1620">
        <v>0.66669999999999996</v>
      </c>
      <c r="Z1620">
        <v>0.33329999999999999</v>
      </c>
      <c r="AA1620">
        <v>0.33329999999999999</v>
      </c>
      <c r="AB1620">
        <v>0</v>
      </c>
      <c r="AC1620">
        <v>0</v>
      </c>
      <c r="AD1620">
        <v>1</v>
      </c>
      <c r="AE1620">
        <v>0.33329999999999999</v>
      </c>
      <c r="AF1620" t="s">
        <v>3933</v>
      </c>
      <c r="AG1620" s="2">
        <v>1.8171296296296297E-3</v>
      </c>
      <c r="AH1620" t="s">
        <v>3911</v>
      </c>
      <c r="AI1620">
        <v>3</v>
      </c>
      <c r="AJ1620" t="s">
        <v>3928</v>
      </c>
      <c r="AK1620" s="3">
        <v>39865</v>
      </c>
      <c r="AL1620" s="10">
        <f>YEAR(ufc_fights_2[[#This Row],[date]])</f>
        <v>2009</v>
      </c>
      <c r="AM1620" t="s">
        <v>3977</v>
      </c>
      <c r="AN1620">
        <v>70</v>
      </c>
      <c r="AO1620" t="s">
        <v>3913</v>
      </c>
      <c r="AP1620">
        <f>IF(ufc_fights_2[[#This Row],[winner]]="Red",ufc_fights_2[[#This Row],[r_fighter_id]],ufc_fights_2[[#This Row],[b_fighter_id]])</f>
        <v>1928</v>
      </c>
      <c r="AQ1620" t="str">
        <f>_xlfn.XLOOKUP(ufc_fights_2[[#This Row],[winnerID]],ufc_fighters[id],ufc_fighters[fighter_name],"xxx",0,1)</f>
        <v>Demian Maia</v>
      </c>
    </row>
    <row r="1621" spans="1:43">
      <c r="A1621">
        <v>482</v>
      </c>
      <c r="B1621">
        <v>797</v>
      </c>
      <c r="C1621">
        <f>_xlfn.XLOOKUP(ufc_fights_2[[#This Row],[r_fighter_id]],ufc_fighters[id],ufc_fighters[year],"xxx",0,1)</f>
        <v>1981</v>
      </c>
      <c r="D1621">
        <f>_xlfn.XLOOKUP(ufc_fights_2[[#This Row],[b_fighter_id]],ufc_fighters[id],ufc_fighters[year],"Prázdné",0,1)</f>
        <v>1983</v>
      </c>
      <c r="E1621" s="10">
        <f>YEAR(ufc_fights_2[[#This Row],[date]])-ufc_fights_2[[#This Row],[r_year]]</f>
        <v>33</v>
      </c>
      <c r="F1621" s="10">
        <f>YEAR(ufc_fights_2[[#This Row],[date]])-ufc_fights_2[[#This Row],[b_year]]</f>
        <v>31</v>
      </c>
      <c r="G1621">
        <v>0</v>
      </c>
      <c r="H1621">
        <v>1</v>
      </c>
      <c r="I1621">
        <v>0.3372</v>
      </c>
      <c r="J1621">
        <v>0.55700000000000005</v>
      </c>
      <c r="K1621">
        <v>0.41</v>
      </c>
      <c r="L1621">
        <v>0.58720000000000006</v>
      </c>
      <c r="M1621">
        <v>0.25</v>
      </c>
      <c r="N1621">
        <v>0.75</v>
      </c>
      <c r="O1621">
        <v>1</v>
      </c>
      <c r="P1621">
        <v>0</v>
      </c>
      <c r="Q1621">
        <v>0</v>
      </c>
      <c r="R1621">
        <v>1</v>
      </c>
      <c r="S1621" s="2">
        <v>9.9537037037037042E-4</v>
      </c>
      <c r="T1621" s="2">
        <v>4.31712962962963E-3</v>
      </c>
      <c r="U1621">
        <v>0.26469999999999999</v>
      </c>
      <c r="V1621">
        <v>0.44900000000000001</v>
      </c>
      <c r="W1621">
        <v>0.46150000000000002</v>
      </c>
      <c r="X1621">
        <v>1</v>
      </c>
      <c r="Y1621">
        <v>0.92859999999999998</v>
      </c>
      <c r="Z1621">
        <v>0.33729999999999999</v>
      </c>
      <c r="AA1621">
        <v>0.48330000000000001</v>
      </c>
      <c r="AB1621">
        <v>0.33329999999999999</v>
      </c>
      <c r="AC1621">
        <v>1</v>
      </c>
      <c r="AD1621">
        <v>0</v>
      </c>
      <c r="AE1621">
        <v>0.55559999999999998</v>
      </c>
      <c r="AF1621" t="s">
        <v>3915</v>
      </c>
      <c r="AG1621" s="2">
        <v>3.472222222222222E-3</v>
      </c>
      <c r="AH1621" t="s">
        <v>3911</v>
      </c>
      <c r="AI1621">
        <v>3</v>
      </c>
      <c r="AJ1621" t="s">
        <v>3961</v>
      </c>
      <c r="AK1621" s="3">
        <v>41790</v>
      </c>
      <c r="AL1621" s="10">
        <f>YEAR(ufc_fights_2[[#This Row],[date]])</f>
        <v>2014</v>
      </c>
      <c r="AM1621" t="s">
        <v>3977</v>
      </c>
      <c r="AN1621">
        <v>97</v>
      </c>
      <c r="AO1621" t="s">
        <v>3918</v>
      </c>
      <c r="AP1621">
        <f>IF(ufc_fights_2[[#This Row],[winner]]="Red",ufc_fights_2[[#This Row],[r_fighter_id]],ufc_fights_2[[#This Row],[b_fighter_id]])</f>
        <v>797</v>
      </c>
      <c r="AQ1621" t="str">
        <f>_xlfn.XLOOKUP(ufc_fights_2[[#This Row],[winnerID]],ufc_fighters[id],ufc_fighters[fighter_name],"xxx",0,1)</f>
        <v>CB Dollaway</v>
      </c>
    </row>
    <row r="1622" spans="1:43">
      <c r="A1622">
        <v>952</v>
      </c>
      <c r="B1622">
        <v>797</v>
      </c>
      <c r="C1622">
        <f>_xlfn.XLOOKUP(ufc_fights_2[[#This Row],[r_fighter_id]],ufc_fighters[id],ufc_fighters[year],"xxx",0,1)</f>
        <v>1985</v>
      </c>
      <c r="D1622">
        <f>_xlfn.XLOOKUP(ufc_fights_2[[#This Row],[b_fighter_id]],ufc_fighters[id],ufc_fighters[year],"Prázdné",0,1)</f>
        <v>1983</v>
      </c>
      <c r="E1622" s="10">
        <f>YEAR(ufc_fights_2[[#This Row],[date]])-ufc_fights_2[[#This Row],[r_year]]</f>
        <v>29</v>
      </c>
      <c r="F1622" s="10">
        <f>YEAR(ufc_fights_2[[#This Row],[date]])-ufc_fights_2[[#This Row],[b_year]]</f>
        <v>31</v>
      </c>
      <c r="G1622">
        <v>0</v>
      </c>
      <c r="H1622">
        <v>1</v>
      </c>
      <c r="I1622">
        <v>0.375</v>
      </c>
      <c r="J1622">
        <v>0.75</v>
      </c>
      <c r="K1622">
        <v>0.375</v>
      </c>
      <c r="L1622">
        <v>0.76470000000000005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</v>
      </c>
      <c r="T1622" s="2">
        <v>9.2592592592592588E-5</v>
      </c>
      <c r="U1622">
        <v>0.375</v>
      </c>
      <c r="V1622">
        <v>0.75</v>
      </c>
      <c r="W1622">
        <v>0</v>
      </c>
      <c r="X1622">
        <v>0</v>
      </c>
      <c r="Y1622">
        <v>0</v>
      </c>
      <c r="Z1622">
        <v>0.375</v>
      </c>
      <c r="AA1622">
        <v>0.71430000000000005</v>
      </c>
      <c r="AB1622">
        <v>0</v>
      </c>
      <c r="AC1622">
        <v>0</v>
      </c>
      <c r="AD1622">
        <v>0</v>
      </c>
      <c r="AE1622">
        <v>0.77780000000000005</v>
      </c>
      <c r="AF1622" t="s">
        <v>3910</v>
      </c>
      <c r="AG1622" s="2">
        <v>4.5138888888888887E-4</v>
      </c>
      <c r="AH1622" t="s">
        <v>3911</v>
      </c>
      <c r="AI1622">
        <v>3</v>
      </c>
      <c r="AJ1622" t="s">
        <v>3939</v>
      </c>
      <c r="AK1622" s="3">
        <v>41721</v>
      </c>
      <c r="AL1622" s="10">
        <f>YEAR(ufc_fights_2[[#This Row],[date]])</f>
        <v>2014</v>
      </c>
      <c r="AM1622" t="s">
        <v>3977</v>
      </c>
      <c r="AN1622">
        <v>46</v>
      </c>
      <c r="AO1622" t="s">
        <v>3918</v>
      </c>
      <c r="AP1622">
        <f>IF(ufc_fights_2[[#This Row],[winner]]="Red",ufc_fights_2[[#This Row],[r_fighter_id]],ufc_fights_2[[#This Row],[b_fighter_id]])</f>
        <v>797</v>
      </c>
      <c r="AQ1622" t="str">
        <f>_xlfn.XLOOKUP(ufc_fights_2[[#This Row],[winnerID]],ufc_fighters[id],ufc_fighters[fighter_name],"xxx",0,1)</f>
        <v>CB Dollaway</v>
      </c>
    </row>
    <row r="1623" spans="1:43">
      <c r="A1623">
        <v>2549</v>
      </c>
      <c r="B1623">
        <v>3124</v>
      </c>
      <c r="C1623">
        <f>_xlfn.XLOOKUP(ufc_fights_2[[#This Row],[r_fighter_id]],ufc_fighters[id],ufc_fighters[year],"xxx",0,1)</f>
        <v>1990</v>
      </c>
      <c r="D1623">
        <f>_xlfn.XLOOKUP(ufc_fights_2[[#This Row],[b_fighter_id]],ufc_fighters[id],ufc_fighters[year],"Prázdné",0,1)</f>
        <v>1990</v>
      </c>
      <c r="E1623" s="10">
        <f>YEAR(ufc_fights_2[[#This Row],[date]])-ufc_fights_2[[#This Row],[r_year]]</f>
        <v>30</v>
      </c>
      <c r="F1623" s="10">
        <f>YEAR(ufc_fights_2[[#This Row],[date]])-ufc_fights_2[[#This Row],[b_year]]</f>
        <v>30</v>
      </c>
      <c r="G1623">
        <v>0</v>
      </c>
      <c r="H1623">
        <v>0</v>
      </c>
      <c r="I1623">
        <v>0.3871</v>
      </c>
      <c r="J1623">
        <v>0.34210000000000002</v>
      </c>
      <c r="K1623">
        <v>0.42420000000000002</v>
      </c>
      <c r="L1623">
        <v>0.35899999999999999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 s="2">
        <v>1.9675925925925926E-4</v>
      </c>
      <c r="T1623" s="2">
        <v>2.199074074074074E-4</v>
      </c>
      <c r="U1623">
        <v>0.31819999999999998</v>
      </c>
      <c r="V1623">
        <v>0.28120000000000001</v>
      </c>
      <c r="W1623">
        <v>0.5</v>
      </c>
      <c r="X1623">
        <v>1</v>
      </c>
      <c r="Y1623">
        <v>1</v>
      </c>
      <c r="Z1623">
        <v>0.3871</v>
      </c>
      <c r="AA1623">
        <v>0.34210000000000002</v>
      </c>
      <c r="AB1623">
        <v>0</v>
      </c>
      <c r="AC1623">
        <v>0</v>
      </c>
      <c r="AD1623">
        <v>0</v>
      </c>
      <c r="AE1623">
        <v>0</v>
      </c>
      <c r="AF1623" t="s">
        <v>3933</v>
      </c>
      <c r="AG1623" s="2">
        <v>2.5578703703703705E-3</v>
      </c>
      <c r="AH1623" t="s">
        <v>3911</v>
      </c>
      <c r="AI1623">
        <v>3</v>
      </c>
      <c r="AJ1623" t="s">
        <v>3912</v>
      </c>
      <c r="AK1623" s="3">
        <v>44051</v>
      </c>
      <c r="AL1623" s="10">
        <f>YEAR(ufc_fights_2[[#This Row],[date]])</f>
        <v>2020</v>
      </c>
      <c r="AM1623" t="s">
        <v>3977</v>
      </c>
      <c r="AN1623">
        <v>1</v>
      </c>
      <c r="AO1623" t="s">
        <v>3918</v>
      </c>
      <c r="AP1623">
        <f>IF(ufc_fights_2[[#This Row],[winner]]="Red",ufc_fights_2[[#This Row],[r_fighter_id]],ufc_fights_2[[#This Row],[b_fighter_id]])</f>
        <v>3124</v>
      </c>
      <c r="AQ1623" t="str">
        <f>_xlfn.XLOOKUP(ufc_fights_2[[#This Row],[winnerID]],ufc_fighters[id],ufc_fighters[fighter_name],"xxx",0,1)</f>
        <v>Darren Stewart</v>
      </c>
    </row>
    <row r="1624" spans="1:43">
      <c r="A1624">
        <v>3498</v>
      </c>
      <c r="B1624">
        <v>3124</v>
      </c>
      <c r="C1624">
        <f>_xlfn.XLOOKUP(ufc_fights_2[[#This Row],[r_fighter_id]],ufc_fighters[id],ufc_fighters[year],"xxx",0,1)</f>
        <v>1989</v>
      </c>
      <c r="D1624">
        <f>_xlfn.XLOOKUP(ufc_fights_2[[#This Row],[b_fighter_id]],ufc_fighters[id],ufc_fighters[year],"Prázdné",0,1)</f>
        <v>1990</v>
      </c>
      <c r="E1624" s="10">
        <f>YEAR(ufc_fights_2[[#This Row],[date]])-ufc_fights_2[[#This Row],[r_year]]</f>
        <v>30</v>
      </c>
      <c r="F1624" s="10">
        <f>YEAR(ufc_fights_2[[#This Row],[date]])-ufc_fights_2[[#This Row],[b_year]]</f>
        <v>29</v>
      </c>
      <c r="G1624">
        <v>0</v>
      </c>
      <c r="H1624">
        <v>0</v>
      </c>
      <c r="I1624">
        <v>0.54720000000000002</v>
      </c>
      <c r="J1624">
        <v>0.47899999999999998</v>
      </c>
      <c r="K1624">
        <v>0.67349999999999999</v>
      </c>
      <c r="L1624">
        <v>0.55000000000000004</v>
      </c>
      <c r="M1624">
        <v>0.4</v>
      </c>
      <c r="N1624">
        <v>1</v>
      </c>
      <c r="O1624">
        <v>0</v>
      </c>
      <c r="P1624">
        <v>0</v>
      </c>
      <c r="Q1624">
        <v>1</v>
      </c>
      <c r="R1624">
        <v>0</v>
      </c>
      <c r="S1624" s="2">
        <v>5.5787037037037038E-3</v>
      </c>
      <c r="T1624" s="2">
        <v>3.4722222222222224E-4</v>
      </c>
      <c r="U1624">
        <v>0.51019999999999999</v>
      </c>
      <c r="V1624">
        <v>0.46960000000000002</v>
      </c>
      <c r="W1624">
        <v>1</v>
      </c>
      <c r="X1624">
        <v>1</v>
      </c>
      <c r="Y1624">
        <v>0</v>
      </c>
      <c r="Z1624">
        <v>0.3548</v>
      </c>
      <c r="AA1624">
        <v>0.3523</v>
      </c>
      <c r="AB1624">
        <v>0.63639999999999997</v>
      </c>
      <c r="AC1624">
        <v>0.82350000000000001</v>
      </c>
      <c r="AD1624">
        <v>1</v>
      </c>
      <c r="AE1624">
        <v>0.85709999999999997</v>
      </c>
      <c r="AF1624" t="s">
        <v>3922</v>
      </c>
      <c r="AG1624" s="2">
        <v>3.472222222222222E-3</v>
      </c>
      <c r="AH1624" t="s">
        <v>3911</v>
      </c>
      <c r="AI1624">
        <v>3</v>
      </c>
      <c r="AJ1624" t="s">
        <v>3990</v>
      </c>
      <c r="AK1624" s="3">
        <v>43756</v>
      </c>
      <c r="AL1624" s="10">
        <f>YEAR(ufc_fights_2[[#This Row],[date]])</f>
        <v>2019</v>
      </c>
      <c r="AM1624" t="s">
        <v>3977</v>
      </c>
      <c r="AN1624">
        <v>61</v>
      </c>
      <c r="AO1624" t="s">
        <v>3918</v>
      </c>
      <c r="AP1624">
        <f>IF(ufc_fights_2[[#This Row],[winner]]="Red",ufc_fights_2[[#This Row],[r_fighter_id]],ufc_fights_2[[#This Row],[b_fighter_id]])</f>
        <v>3124</v>
      </c>
      <c r="AQ1624" t="str">
        <f>_xlfn.XLOOKUP(ufc_fights_2[[#This Row],[winnerID]],ufc_fighters[id],ufc_fighters[fighter_name],"xxx",0,1)</f>
        <v>Darren Stewart</v>
      </c>
    </row>
    <row r="1625" spans="1:43">
      <c r="A1625">
        <v>420</v>
      </c>
      <c r="B1625">
        <v>114</v>
      </c>
      <c r="C1625">
        <f>_xlfn.XLOOKUP(ufc_fights_2[[#This Row],[r_fighter_id]],ufc_fighters[id],ufc_fighters[year],"xxx",0,1)</f>
        <v>1966</v>
      </c>
      <c r="D1625">
        <f>_xlfn.XLOOKUP(ufc_fights_2[[#This Row],[b_fighter_id]],ufc_fighters[id],ufc_fighters[year],"Prázdné",0,1)</f>
        <v>1967</v>
      </c>
      <c r="E1625" s="10">
        <f>YEAR(ufc_fights_2[[#This Row],[date]])-ufc_fights_2[[#This Row],[r_year]]</f>
        <v>34</v>
      </c>
      <c r="F1625" s="10">
        <f>YEAR(ufc_fights_2[[#This Row],[date]])-ufc_fights_2[[#This Row],[b_year]]</f>
        <v>33</v>
      </c>
      <c r="G1625">
        <v>0</v>
      </c>
      <c r="H1625">
        <v>0</v>
      </c>
      <c r="I1625">
        <v>0.52380000000000004</v>
      </c>
      <c r="J1625">
        <v>0</v>
      </c>
      <c r="K1625">
        <v>0.62160000000000004</v>
      </c>
      <c r="L1625">
        <v>0.1429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 s="2">
        <v>3.3564814814814816E-3</v>
      </c>
      <c r="T1625" s="2">
        <v>1.3888888888888889E-4</v>
      </c>
      <c r="U1625">
        <v>0.5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0.5</v>
      </c>
      <c r="AE1625">
        <v>0</v>
      </c>
      <c r="AF1625" t="s">
        <v>3933</v>
      </c>
      <c r="AG1625" s="2">
        <v>3.5879629629629629E-4</v>
      </c>
      <c r="AH1625" t="s">
        <v>3911</v>
      </c>
      <c r="AI1625">
        <v>3</v>
      </c>
      <c r="AJ1625" t="s">
        <v>3925</v>
      </c>
      <c r="AK1625" s="3">
        <v>36630</v>
      </c>
      <c r="AL1625" s="10">
        <f>YEAR(ufc_fights_2[[#This Row],[date]])</f>
        <v>2000</v>
      </c>
      <c r="AM1625" t="s">
        <v>3977</v>
      </c>
      <c r="AN1625">
        <v>160</v>
      </c>
      <c r="AO1625" t="s">
        <v>3913</v>
      </c>
      <c r="AP1625">
        <f>IF(ufc_fights_2[[#This Row],[winner]]="Red",ufc_fights_2[[#This Row],[r_fighter_id]],ufc_fights_2[[#This Row],[b_fighter_id]])</f>
        <v>420</v>
      </c>
      <c r="AQ1625" t="str">
        <f>_xlfn.XLOOKUP(ufc_fights_2[[#This Row],[winnerID]],ufc_fighters[id],ufc_fighters[fighter_name],"xxx",0,1)</f>
        <v>Murilo Bustamante</v>
      </c>
    </row>
    <row r="1626" spans="1:43">
      <c r="A1626">
        <v>2834</v>
      </c>
      <c r="B1626">
        <v>2503</v>
      </c>
      <c r="C1626">
        <f>_xlfn.XLOOKUP(ufc_fights_2[[#This Row],[r_fighter_id]],ufc_fighters[id],ufc_fighters[year],"xxx",0,1)</f>
        <v>1988</v>
      </c>
      <c r="D1626">
        <f>_xlfn.XLOOKUP(ufc_fights_2[[#This Row],[b_fighter_id]],ufc_fighters[id],ufc_fighters[year],"Prázdné",0,1)</f>
        <v>1988</v>
      </c>
      <c r="E1626" s="10">
        <f>YEAR(ufc_fights_2[[#This Row],[date]])-ufc_fights_2[[#This Row],[r_year]]</f>
        <v>30</v>
      </c>
      <c r="F1626" s="10">
        <f>YEAR(ufc_fights_2[[#This Row],[date]])-ufc_fights_2[[#This Row],[b_year]]</f>
        <v>30</v>
      </c>
      <c r="G1626">
        <v>0</v>
      </c>
      <c r="H1626">
        <v>0</v>
      </c>
      <c r="I1626">
        <v>0.45910000000000001</v>
      </c>
      <c r="J1626">
        <v>0.44259999999999999</v>
      </c>
      <c r="K1626">
        <v>0.55349999999999999</v>
      </c>
      <c r="L1626">
        <v>0.48909999999999998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3.9351851851851848E-3</v>
      </c>
      <c r="T1626" s="2">
        <v>8.1018518518518516E-5</v>
      </c>
      <c r="U1626">
        <v>0.36969999999999997</v>
      </c>
      <c r="V1626">
        <v>0.27850000000000003</v>
      </c>
      <c r="W1626">
        <v>0.77780000000000005</v>
      </c>
      <c r="X1626">
        <v>0.61539999999999995</v>
      </c>
      <c r="Y1626">
        <v>0.6</v>
      </c>
      <c r="Z1626">
        <v>0.45140000000000002</v>
      </c>
      <c r="AA1626">
        <v>0.39419999999999999</v>
      </c>
      <c r="AB1626">
        <v>0.5333</v>
      </c>
      <c r="AC1626">
        <v>0.72219999999999995</v>
      </c>
      <c r="AD1626">
        <v>0</v>
      </c>
      <c r="AE1626">
        <v>0</v>
      </c>
      <c r="AF1626" t="s">
        <v>3915</v>
      </c>
      <c r="AG1626" s="2">
        <v>3.472222222222222E-3</v>
      </c>
      <c r="AH1626" t="s">
        <v>3911</v>
      </c>
      <c r="AI1626">
        <v>3</v>
      </c>
      <c r="AJ1626" t="s">
        <v>3991</v>
      </c>
      <c r="AK1626" s="3">
        <v>43337</v>
      </c>
      <c r="AL1626" s="10">
        <f>YEAR(ufc_fights_2[[#This Row],[date]])</f>
        <v>2018</v>
      </c>
      <c r="AM1626" t="s">
        <v>3977</v>
      </c>
      <c r="AN1626">
        <v>93</v>
      </c>
      <c r="AO1626" t="s">
        <v>3913</v>
      </c>
      <c r="AP1626">
        <f>IF(ufc_fights_2[[#This Row],[winner]]="Red",ufc_fights_2[[#This Row],[r_fighter_id]],ufc_fights_2[[#This Row],[b_fighter_id]])</f>
        <v>2834</v>
      </c>
      <c r="AQ1626" t="str">
        <f>_xlfn.XLOOKUP(ufc_fights_2[[#This Row],[winnerID]],ufc_fighters[id],ufc_fighters[fighter_name],"xxx",0,1)</f>
        <v>Andrew Sanchez</v>
      </c>
    </row>
    <row r="1627" spans="1:43">
      <c r="A1627">
        <v>215</v>
      </c>
      <c r="B1627">
        <v>2834</v>
      </c>
      <c r="C1627">
        <f>_xlfn.XLOOKUP(ufc_fights_2[[#This Row],[r_fighter_id]],ufc_fighters[id],ufc_fighters[year],"xxx",0,1)</f>
        <v>1990</v>
      </c>
      <c r="D1627">
        <f>_xlfn.XLOOKUP(ufc_fights_2[[#This Row],[b_fighter_id]],ufc_fighters[id],ufc_fighters[year],"Prázdné",0,1)</f>
        <v>1988</v>
      </c>
      <c r="E1627" s="10">
        <f>YEAR(ufc_fights_2[[#This Row],[date]])-ufc_fights_2[[#This Row],[r_year]]</f>
        <v>29</v>
      </c>
      <c r="F1627" s="10">
        <f>YEAR(ufc_fights_2[[#This Row],[date]])-ufc_fights_2[[#This Row],[b_year]]</f>
        <v>31</v>
      </c>
      <c r="G1627">
        <v>0</v>
      </c>
      <c r="H1627">
        <v>0</v>
      </c>
      <c r="I1627">
        <v>0.53080000000000005</v>
      </c>
      <c r="J1627">
        <v>0.48649999999999999</v>
      </c>
      <c r="K1627">
        <v>0.55469999999999997</v>
      </c>
      <c r="L1627">
        <v>0.5635</v>
      </c>
      <c r="M1627">
        <v>0</v>
      </c>
      <c r="N1627">
        <v>0.25</v>
      </c>
      <c r="O1627">
        <v>0</v>
      </c>
      <c r="P1627">
        <v>0</v>
      </c>
      <c r="Q1627">
        <v>0</v>
      </c>
      <c r="R1627">
        <v>0</v>
      </c>
      <c r="S1627" s="2">
        <v>5.7870370370370373E-5</v>
      </c>
      <c r="T1627" s="2">
        <v>4.3750000000000004E-3</v>
      </c>
      <c r="U1627">
        <v>0.48249999999999998</v>
      </c>
      <c r="V1627">
        <v>0.39290000000000003</v>
      </c>
      <c r="W1627">
        <v>0.85709999999999997</v>
      </c>
      <c r="X1627">
        <v>1</v>
      </c>
      <c r="Y1627">
        <v>0.7</v>
      </c>
      <c r="Z1627">
        <v>0.40699999999999997</v>
      </c>
      <c r="AA1627">
        <v>0.432</v>
      </c>
      <c r="AB1627">
        <v>0.74360000000000004</v>
      </c>
      <c r="AC1627">
        <v>0.75</v>
      </c>
      <c r="AD1627">
        <v>1</v>
      </c>
      <c r="AE1627">
        <v>0.85709999999999997</v>
      </c>
      <c r="AF1627" t="s">
        <v>3915</v>
      </c>
      <c r="AG1627" s="2">
        <v>3.472222222222222E-3</v>
      </c>
      <c r="AH1627" t="s">
        <v>3911</v>
      </c>
      <c r="AI1627">
        <v>3</v>
      </c>
      <c r="AJ1627" t="s">
        <v>3941</v>
      </c>
      <c r="AK1627" s="3">
        <v>43589</v>
      </c>
      <c r="AL1627" s="10">
        <f>YEAR(ufc_fights_2[[#This Row],[date]])</f>
        <v>2019</v>
      </c>
      <c r="AM1627" t="s">
        <v>3977</v>
      </c>
      <c r="AN1627">
        <v>16</v>
      </c>
      <c r="AO1627" t="s">
        <v>3918</v>
      </c>
      <c r="AP1627">
        <f>IF(ufc_fights_2[[#This Row],[winner]]="Red",ufc_fights_2[[#This Row],[r_fighter_id]],ufc_fights_2[[#This Row],[b_fighter_id]])</f>
        <v>2834</v>
      </c>
      <c r="AQ1627" t="str">
        <f>_xlfn.XLOOKUP(ufc_fights_2[[#This Row],[winnerID]],ufc_fighters[id],ufc_fighters[fighter_name],"xxx",0,1)</f>
        <v>Andrew Sanchez</v>
      </c>
    </row>
    <row r="1628" spans="1:43">
      <c r="A1628">
        <v>286</v>
      </c>
      <c r="B1628">
        <v>1083</v>
      </c>
      <c r="C1628">
        <f>_xlfn.XLOOKUP(ufc_fights_2[[#This Row],[r_fighter_id]],ufc_fighters[id],ufc_fighters[year],"xxx",0,1)</f>
        <v>1979</v>
      </c>
      <c r="D1628">
        <f>_xlfn.XLOOKUP(ufc_fights_2[[#This Row],[b_fighter_id]],ufc_fighters[id],ufc_fighters[year],"Prázdné",0,1)</f>
        <v>1991</v>
      </c>
      <c r="E1628" s="10">
        <f>YEAR(ufc_fights_2[[#This Row],[date]])-ufc_fights_2[[#This Row],[r_year]]</f>
        <v>38</v>
      </c>
      <c r="F1628" s="10">
        <f>YEAR(ufc_fights_2[[#This Row],[date]])-ufc_fights_2[[#This Row],[b_year]]</f>
        <v>26</v>
      </c>
      <c r="G1628">
        <v>0</v>
      </c>
      <c r="H1628">
        <v>1</v>
      </c>
      <c r="I1628">
        <v>0.29170000000000001</v>
      </c>
      <c r="J1628">
        <v>0.51849999999999996</v>
      </c>
      <c r="K1628">
        <v>0.29170000000000001</v>
      </c>
      <c r="L1628">
        <v>0.51849999999999996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</v>
      </c>
      <c r="T1628" s="2">
        <v>8.1018518518518516E-5</v>
      </c>
      <c r="U1628">
        <v>0.2273</v>
      </c>
      <c r="V1628">
        <v>0.36840000000000001</v>
      </c>
      <c r="W1628">
        <v>1</v>
      </c>
      <c r="X1628">
        <v>1</v>
      </c>
      <c r="Y1628">
        <v>1</v>
      </c>
      <c r="Z1628">
        <v>0.29170000000000001</v>
      </c>
      <c r="AA1628">
        <v>0.45</v>
      </c>
      <c r="AB1628">
        <v>0</v>
      </c>
      <c r="AC1628">
        <v>1</v>
      </c>
      <c r="AD1628">
        <v>0</v>
      </c>
      <c r="AE1628">
        <v>0.66669999999999996</v>
      </c>
      <c r="AF1628" t="s">
        <v>3910</v>
      </c>
      <c r="AG1628" s="2">
        <v>1.736111111111111E-3</v>
      </c>
      <c r="AH1628" t="s">
        <v>3927</v>
      </c>
      <c r="AI1628">
        <v>5</v>
      </c>
      <c r="AJ1628" t="s">
        <v>3931</v>
      </c>
      <c r="AK1628" s="3">
        <v>43064</v>
      </c>
      <c r="AL1628" s="10">
        <f>YEAR(ufc_fights_2[[#This Row],[date]])</f>
        <v>2017</v>
      </c>
      <c r="AM1628" t="s">
        <v>3977</v>
      </c>
      <c r="AN1628">
        <v>59</v>
      </c>
      <c r="AO1628" t="s">
        <v>3918</v>
      </c>
      <c r="AP1628">
        <f>IF(ufc_fights_2[[#This Row],[winner]]="Red",ufc_fights_2[[#This Row],[r_fighter_id]],ufc_fights_2[[#This Row],[b_fighter_id]])</f>
        <v>1083</v>
      </c>
      <c r="AQ1628" t="str">
        <f>_xlfn.XLOOKUP(ufc_fights_2[[#This Row],[winnerID]],ufc_fighters[id],ufc_fighters[fighter_name],"xxx",0,1)</f>
        <v>Kelvin Gastelum</v>
      </c>
    </row>
    <row r="1629" spans="1:43">
      <c r="A1629">
        <v>1626</v>
      </c>
      <c r="B1629">
        <v>1083</v>
      </c>
      <c r="C1629">
        <f>_xlfn.XLOOKUP(ufc_fights_2[[#This Row],[r_fighter_id]],ufc_fighters[id],ufc_fighters[year],"xxx",0,1)</f>
        <v>1979</v>
      </c>
      <c r="D1629">
        <f>_xlfn.XLOOKUP(ufc_fights_2[[#This Row],[b_fighter_id]],ufc_fighters[id],ufc_fighters[year],"Prázdné",0,1)</f>
        <v>1991</v>
      </c>
      <c r="E1629" s="10">
        <f>YEAR(ufc_fights_2[[#This Row],[date]])-ufc_fights_2[[#This Row],[r_year]]</f>
        <v>37</v>
      </c>
      <c r="F1629" s="10">
        <f>YEAR(ufc_fights_2[[#This Row],[date]])-ufc_fights_2[[#This Row],[b_year]]</f>
        <v>25</v>
      </c>
      <c r="G1629">
        <v>0</v>
      </c>
      <c r="H1629">
        <v>1</v>
      </c>
      <c r="I1629">
        <v>0.41670000000000001</v>
      </c>
      <c r="J1629">
        <v>0.56359999999999999</v>
      </c>
      <c r="K1629">
        <v>0.44350000000000001</v>
      </c>
      <c r="L1629">
        <v>0.58620000000000005</v>
      </c>
      <c r="M1629">
        <v>0.375</v>
      </c>
      <c r="N1629">
        <v>0</v>
      </c>
      <c r="O1629">
        <v>0</v>
      </c>
      <c r="P1629">
        <v>0</v>
      </c>
      <c r="Q1629">
        <v>0</v>
      </c>
      <c r="R1629">
        <v>1</v>
      </c>
      <c r="S1629" s="2">
        <v>2.7083333333333334E-3</v>
      </c>
      <c r="T1629" s="2">
        <v>8.1018518518518516E-4</v>
      </c>
      <c r="U1629">
        <v>0.24590000000000001</v>
      </c>
      <c r="V1629">
        <v>0.53849999999999998</v>
      </c>
      <c r="W1629">
        <v>0.5161</v>
      </c>
      <c r="X1629">
        <v>0.875</v>
      </c>
      <c r="Y1629">
        <v>0.5</v>
      </c>
      <c r="Z1629">
        <v>0.32179999999999997</v>
      </c>
      <c r="AA1629">
        <v>0.55449999999999999</v>
      </c>
      <c r="AB1629">
        <v>0.8</v>
      </c>
      <c r="AC1629">
        <v>0.625</v>
      </c>
      <c r="AD1629">
        <v>1</v>
      </c>
      <c r="AE1629">
        <v>1</v>
      </c>
      <c r="AF1629" t="s">
        <v>3910</v>
      </c>
      <c r="AG1629" s="2">
        <v>1.9097222222222222E-3</v>
      </c>
      <c r="AH1629" t="s">
        <v>3911</v>
      </c>
      <c r="AI1629">
        <v>3</v>
      </c>
      <c r="AJ1629" t="s">
        <v>3925</v>
      </c>
      <c r="AK1629" s="3">
        <v>42714</v>
      </c>
      <c r="AL1629" s="10">
        <f>YEAR(ufc_fights_2[[#This Row],[date]])</f>
        <v>2016</v>
      </c>
      <c r="AM1629" t="s">
        <v>3977</v>
      </c>
      <c r="AN1629">
        <v>65</v>
      </c>
      <c r="AO1629" t="s">
        <v>3918</v>
      </c>
      <c r="AP1629">
        <f>IF(ufc_fights_2[[#This Row],[winner]]="Red",ufc_fights_2[[#This Row],[r_fighter_id]],ufc_fights_2[[#This Row],[b_fighter_id]])</f>
        <v>1083</v>
      </c>
      <c r="AQ1629" t="str">
        <f>_xlfn.XLOOKUP(ufc_fights_2[[#This Row],[winnerID]],ufc_fighters[id],ufc_fighters[fighter_name],"xxx",0,1)</f>
        <v>Kelvin Gastelum</v>
      </c>
    </row>
    <row r="1630" spans="1:43">
      <c r="A1630">
        <v>2834</v>
      </c>
      <c r="B1630">
        <v>3033</v>
      </c>
      <c r="C1630">
        <f>_xlfn.XLOOKUP(ufc_fights_2[[#This Row],[r_fighter_id]],ufc_fighters[id],ufc_fighters[year],"xxx",0,1)</f>
        <v>1988</v>
      </c>
      <c r="D1630">
        <f>_xlfn.XLOOKUP(ufc_fights_2[[#This Row],[b_fighter_id]],ufc_fighters[id],ufc_fighters[year],"Prázdné",0,1)</f>
        <v>1981</v>
      </c>
      <c r="E1630" s="10">
        <f>YEAR(ufc_fights_2[[#This Row],[date]])-ufc_fights_2[[#This Row],[r_year]]</f>
        <v>28</v>
      </c>
      <c r="F1630" s="10">
        <f>YEAR(ufc_fights_2[[#This Row],[date]])-ufc_fights_2[[#This Row],[b_year]]</f>
        <v>35</v>
      </c>
      <c r="G1630">
        <v>0</v>
      </c>
      <c r="H1630">
        <v>0</v>
      </c>
      <c r="I1630">
        <v>0.36270000000000002</v>
      </c>
      <c r="J1630">
        <v>0.43259999999999998</v>
      </c>
      <c r="K1630">
        <v>0.378</v>
      </c>
      <c r="L1630">
        <v>0.443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3.1250000000000001E-4</v>
      </c>
      <c r="T1630" s="2">
        <v>4.9768518518518521E-4</v>
      </c>
      <c r="U1630">
        <v>0.3034</v>
      </c>
      <c r="V1630">
        <v>0.2041</v>
      </c>
      <c r="W1630">
        <v>0.75</v>
      </c>
      <c r="X1630">
        <v>0.83330000000000004</v>
      </c>
      <c r="Y1630">
        <v>0.95</v>
      </c>
      <c r="Z1630">
        <v>0.30559999999999998</v>
      </c>
      <c r="AA1630">
        <v>0.33040000000000003</v>
      </c>
      <c r="AB1630">
        <v>0.79169999999999996</v>
      </c>
      <c r="AC1630">
        <v>0.88</v>
      </c>
      <c r="AD1630">
        <v>0</v>
      </c>
      <c r="AE1630">
        <v>1</v>
      </c>
      <c r="AF1630" t="s">
        <v>3915</v>
      </c>
      <c r="AG1630" s="2">
        <v>3.472222222222222E-3</v>
      </c>
      <c r="AH1630" t="s">
        <v>3911</v>
      </c>
      <c r="AI1630">
        <v>3</v>
      </c>
      <c r="AJ1630" t="s">
        <v>3938</v>
      </c>
      <c r="AK1630" s="3">
        <v>42713</v>
      </c>
      <c r="AL1630" s="10">
        <f>YEAR(ufc_fights_2[[#This Row],[date]])</f>
        <v>2016</v>
      </c>
      <c r="AM1630" t="s">
        <v>3977</v>
      </c>
      <c r="AN1630">
        <v>12</v>
      </c>
      <c r="AO1630" t="s">
        <v>3913</v>
      </c>
      <c r="AP1630">
        <f>IF(ufc_fights_2[[#This Row],[winner]]="Red",ufc_fights_2[[#This Row],[r_fighter_id]],ufc_fights_2[[#This Row],[b_fighter_id]])</f>
        <v>2834</v>
      </c>
      <c r="AQ1630" t="str">
        <f>_xlfn.XLOOKUP(ufc_fights_2[[#This Row],[winnerID]],ufc_fighters[id],ufc_fighters[fighter_name],"xxx",0,1)</f>
        <v>Andrew Sanchez</v>
      </c>
    </row>
    <row r="1631" spans="1:43">
      <c r="A1631">
        <v>2834</v>
      </c>
      <c r="B1631">
        <v>3304</v>
      </c>
      <c r="C1631">
        <f>_xlfn.XLOOKUP(ufc_fights_2[[#This Row],[r_fighter_id]],ufc_fighters[id],ufc_fighters[year],"xxx",0,1)</f>
        <v>1988</v>
      </c>
      <c r="D1631">
        <f>_xlfn.XLOOKUP(ufc_fights_2[[#This Row],[b_fighter_id]],ufc_fighters[id],ufc_fighters[year],"Prázdné",0,1)</f>
        <v>1996</v>
      </c>
      <c r="E1631" s="10">
        <f>YEAR(ufc_fights_2[[#This Row],[date]])-ufc_fights_2[[#This Row],[r_year]]</f>
        <v>32</v>
      </c>
      <c r="F1631" s="10">
        <f>YEAR(ufc_fights_2[[#This Row],[date]])-ufc_fights_2[[#This Row],[b_year]]</f>
        <v>24</v>
      </c>
      <c r="G1631">
        <v>1</v>
      </c>
      <c r="H1631">
        <v>0</v>
      </c>
      <c r="I1631">
        <v>0.5091</v>
      </c>
      <c r="J1631">
        <v>0.4118</v>
      </c>
      <c r="K1631">
        <v>0.58819999999999995</v>
      </c>
      <c r="L1631">
        <v>0.46429999999999999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8.2175925925925927E-4</v>
      </c>
      <c r="T1631" s="2">
        <v>0</v>
      </c>
      <c r="U1631">
        <v>0.47920000000000001</v>
      </c>
      <c r="V1631">
        <v>0.4</v>
      </c>
      <c r="W1631">
        <v>0.66669999999999996</v>
      </c>
      <c r="X1631">
        <v>1</v>
      </c>
      <c r="Y1631">
        <v>1</v>
      </c>
      <c r="Z1631">
        <v>0.49059999999999998</v>
      </c>
      <c r="AA1631">
        <v>0.4118</v>
      </c>
      <c r="AB1631">
        <v>0</v>
      </c>
      <c r="AC1631">
        <v>0</v>
      </c>
      <c r="AD1631">
        <v>1</v>
      </c>
      <c r="AE1631">
        <v>0</v>
      </c>
      <c r="AF1631" t="s">
        <v>3910</v>
      </c>
      <c r="AG1631" s="2">
        <v>2.9398148148148148E-3</v>
      </c>
      <c r="AH1631" t="s">
        <v>3911</v>
      </c>
      <c r="AI1631">
        <v>3</v>
      </c>
      <c r="AJ1631" t="s">
        <v>3914</v>
      </c>
      <c r="AK1631" s="3">
        <v>44051</v>
      </c>
      <c r="AL1631" s="10">
        <f>YEAR(ufc_fights_2[[#This Row],[date]])</f>
        <v>2020</v>
      </c>
      <c r="AM1631" t="s">
        <v>3977</v>
      </c>
      <c r="AN1631">
        <v>1</v>
      </c>
      <c r="AO1631" t="s">
        <v>3913</v>
      </c>
      <c r="AP1631">
        <f>IF(ufc_fights_2[[#This Row],[winner]]="Red",ufc_fights_2[[#This Row],[r_fighter_id]],ufc_fights_2[[#This Row],[b_fighter_id]])</f>
        <v>2834</v>
      </c>
      <c r="AQ1631" t="str">
        <f>_xlfn.XLOOKUP(ufc_fights_2[[#This Row],[winnerID]],ufc_fighters[id],ufc_fighters[fighter_name],"xxx",0,1)</f>
        <v>Andrew Sanchez</v>
      </c>
    </row>
    <row r="1632" spans="1:43">
      <c r="A1632">
        <v>1370</v>
      </c>
      <c r="B1632">
        <v>758</v>
      </c>
      <c r="C1632">
        <f>_xlfn.XLOOKUP(ufc_fights_2[[#This Row],[r_fighter_id]],ufc_fighters[id],ufc_fighters[year],"xxx",0,1)</f>
        <v>1992</v>
      </c>
      <c r="D1632">
        <f>_xlfn.XLOOKUP(ufc_fights_2[[#This Row],[b_fighter_id]],ufc_fighters[id],ufc_fighters[year],"Prázdné",0,1)</f>
        <v>1989</v>
      </c>
      <c r="E1632" s="10">
        <f>YEAR(ufc_fights_2[[#This Row],[date]])-ufc_fights_2[[#This Row],[r_year]]</f>
        <v>27</v>
      </c>
      <c r="F1632" s="10">
        <f>YEAR(ufc_fights_2[[#This Row],[date]])-ufc_fights_2[[#This Row],[b_year]]</f>
        <v>30</v>
      </c>
      <c r="G1632">
        <v>0</v>
      </c>
      <c r="H1632">
        <v>0</v>
      </c>
      <c r="I1632">
        <v>0.49569999999999997</v>
      </c>
      <c r="J1632">
        <v>0.60709999999999997</v>
      </c>
      <c r="K1632">
        <v>0.75890000000000002</v>
      </c>
      <c r="L1632">
        <v>0.63919999999999999</v>
      </c>
      <c r="M1632">
        <v>0</v>
      </c>
      <c r="N1632">
        <v>0.5</v>
      </c>
      <c r="O1632">
        <v>0</v>
      </c>
      <c r="P1632">
        <v>0</v>
      </c>
      <c r="Q1632">
        <v>0</v>
      </c>
      <c r="R1632">
        <v>0</v>
      </c>
      <c r="S1632" s="2">
        <v>2.3148148148148147E-3</v>
      </c>
      <c r="T1632" s="2">
        <v>1.1805555555555556E-3</v>
      </c>
      <c r="U1632">
        <v>0.21310000000000001</v>
      </c>
      <c r="V1632">
        <v>0.50880000000000003</v>
      </c>
      <c r="W1632">
        <v>0.69230000000000003</v>
      </c>
      <c r="X1632">
        <v>0.9</v>
      </c>
      <c r="Y1632">
        <v>1</v>
      </c>
      <c r="Z1632">
        <v>0.43</v>
      </c>
      <c r="AA1632">
        <v>0.54690000000000005</v>
      </c>
      <c r="AB1632">
        <v>0.88239999999999996</v>
      </c>
      <c r="AC1632">
        <v>0.78949999999999998</v>
      </c>
      <c r="AD1632">
        <v>0</v>
      </c>
      <c r="AE1632">
        <v>1</v>
      </c>
      <c r="AF1632" t="s">
        <v>3915</v>
      </c>
      <c r="AG1632" s="2">
        <v>3.472222222222222E-3</v>
      </c>
      <c r="AH1632" t="s">
        <v>3911</v>
      </c>
      <c r="AI1632">
        <v>3</v>
      </c>
      <c r="AJ1632" t="s">
        <v>3929</v>
      </c>
      <c r="AK1632" s="3">
        <v>43638</v>
      </c>
      <c r="AL1632" s="10">
        <f>YEAR(ufc_fights_2[[#This Row],[date]])</f>
        <v>2019</v>
      </c>
      <c r="AM1632" t="s">
        <v>3977</v>
      </c>
      <c r="AN1632">
        <v>106</v>
      </c>
      <c r="AO1632" t="s">
        <v>3913</v>
      </c>
      <c r="AP1632">
        <f>IF(ufc_fights_2[[#This Row],[winner]]="Red",ufc_fights_2[[#This Row],[r_fighter_id]],ufc_fights_2[[#This Row],[b_fighter_id]])</f>
        <v>1370</v>
      </c>
      <c r="AQ1632" t="str">
        <f>_xlfn.XLOOKUP(ufc_fights_2[[#This Row],[winnerID]],ufc_fighters[id],ufc_fighters[fighter_name],"xxx",0,1)</f>
        <v>Kevin Holland</v>
      </c>
    </row>
    <row r="1633" spans="1:43">
      <c r="A1633">
        <v>1334</v>
      </c>
      <c r="B1633">
        <v>1370</v>
      </c>
      <c r="C1633">
        <f>_xlfn.XLOOKUP(ufc_fights_2[[#This Row],[r_fighter_id]],ufc_fighters[id],ufc_fighters[year],"xxx",0,1)</f>
        <v>1993</v>
      </c>
      <c r="D1633">
        <f>_xlfn.XLOOKUP(ufc_fights_2[[#This Row],[b_fighter_id]],ufc_fighters[id],ufc_fighters[year],"Prázdné",0,1)</f>
        <v>1992</v>
      </c>
      <c r="E1633" s="10">
        <f>YEAR(ufc_fights_2[[#This Row],[date]])-ufc_fights_2[[#This Row],[r_year]]</f>
        <v>27</v>
      </c>
      <c r="F1633" s="10">
        <f>YEAR(ufc_fights_2[[#This Row],[date]])-ufc_fights_2[[#This Row],[b_year]]</f>
        <v>28</v>
      </c>
      <c r="G1633">
        <v>0</v>
      </c>
      <c r="H1633">
        <v>1</v>
      </c>
      <c r="I1633">
        <v>0</v>
      </c>
      <c r="J1633">
        <v>0.77780000000000005</v>
      </c>
      <c r="K1633">
        <v>0</v>
      </c>
      <c r="L1633">
        <v>0.77780000000000005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</v>
      </c>
      <c r="T1633" s="2">
        <v>4.6296296296296294E-5</v>
      </c>
      <c r="U1633">
        <v>0</v>
      </c>
      <c r="V1633">
        <v>0.69230000000000003</v>
      </c>
      <c r="W1633">
        <v>0</v>
      </c>
      <c r="X1633">
        <v>0</v>
      </c>
      <c r="Y1633">
        <v>1</v>
      </c>
      <c r="Z1633">
        <v>0</v>
      </c>
      <c r="AA1633">
        <v>0.57140000000000002</v>
      </c>
      <c r="AB1633">
        <v>0</v>
      </c>
      <c r="AC1633">
        <v>1</v>
      </c>
      <c r="AD1633">
        <v>0</v>
      </c>
      <c r="AE1633">
        <v>0.83330000000000004</v>
      </c>
      <c r="AF1633" t="s">
        <v>3910</v>
      </c>
      <c r="AG1633" s="2">
        <v>4.5138888888888887E-4</v>
      </c>
      <c r="AH1633" t="s">
        <v>3911</v>
      </c>
      <c r="AI1633">
        <v>3</v>
      </c>
      <c r="AJ1633" t="s">
        <v>3982</v>
      </c>
      <c r="AK1633" s="3">
        <v>43967</v>
      </c>
      <c r="AL1633" s="10">
        <f>YEAR(ufc_fights_2[[#This Row],[date]])</f>
        <v>2020</v>
      </c>
      <c r="AM1633" t="s">
        <v>3977</v>
      </c>
      <c r="AN1633">
        <v>62</v>
      </c>
      <c r="AO1633" t="s">
        <v>3918</v>
      </c>
      <c r="AP1633">
        <f>IF(ufc_fights_2[[#This Row],[winner]]="Red",ufc_fights_2[[#This Row],[r_fighter_id]],ufc_fights_2[[#This Row],[b_fighter_id]])</f>
        <v>1370</v>
      </c>
      <c r="AQ1633" t="str">
        <f>_xlfn.XLOOKUP(ufc_fights_2[[#This Row],[winnerID]],ufc_fighters[id],ufc_fighters[fighter_name],"xxx",0,1)</f>
        <v>Kevin Holland</v>
      </c>
    </row>
    <row r="1634" spans="1:43">
      <c r="A1634">
        <v>1817</v>
      </c>
      <c r="B1634">
        <v>3124</v>
      </c>
      <c r="C1634">
        <f>_xlfn.XLOOKUP(ufc_fights_2[[#This Row],[r_fighter_id]],ufc_fighters[id],ufc_fighters[year],"xxx",0,1)</f>
        <v>1991</v>
      </c>
      <c r="D1634">
        <f>_xlfn.XLOOKUP(ufc_fights_2[[#This Row],[b_fighter_id]],ufc_fighters[id],ufc_fighters[year],"Prázdné",0,1)</f>
        <v>1990</v>
      </c>
      <c r="E1634" s="10">
        <f>YEAR(ufc_fights_2[[#This Row],[date]])-ufc_fights_2[[#This Row],[r_year]]</f>
        <v>28</v>
      </c>
      <c r="F1634" s="10">
        <f>YEAR(ufc_fights_2[[#This Row],[date]])-ufc_fights_2[[#This Row],[b_year]]</f>
        <v>29</v>
      </c>
      <c r="G1634">
        <v>0</v>
      </c>
      <c r="H1634">
        <v>0</v>
      </c>
      <c r="I1634">
        <v>0.36899999999999999</v>
      </c>
      <c r="J1634">
        <v>0.41099999999999998</v>
      </c>
      <c r="K1634">
        <v>0.4592</v>
      </c>
      <c r="L1634">
        <v>0.47620000000000001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2.5694444444444445E-3</v>
      </c>
      <c r="T1634" s="2">
        <v>1.1689814814814816E-3</v>
      </c>
      <c r="U1634">
        <v>0.26529999999999998</v>
      </c>
      <c r="V1634">
        <v>0.21149999999999999</v>
      </c>
      <c r="W1634">
        <v>0.52170000000000005</v>
      </c>
      <c r="X1634">
        <v>0.5</v>
      </c>
      <c r="Y1634">
        <v>0.93330000000000002</v>
      </c>
      <c r="Z1634">
        <v>0.2419</v>
      </c>
      <c r="AA1634">
        <v>0.32729999999999998</v>
      </c>
      <c r="AB1634">
        <v>0.72729999999999995</v>
      </c>
      <c r="AC1634">
        <v>0.66669999999999996</v>
      </c>
      <c r="AD1634">
        <v>0</v>
      </c>
      <c r="AE1634">
        <v>0</v>
      </c>
      <c r="AF1634" t="s">
        <v>3915</v>
      </c>
      <c r="AG1634" s="2">
        <v>3.472222222222222E-3</v>
      </c>
      <c r="AH1634" t="s">
        <v>3911</v>
      </c>
      <c r="AI1634">
        <v>3</v>
      </c>
      <c r="AJ1634" t="s">
        <v>3931</v>
      </c>
      <c r="AK1634" s="3">
        <v>43624</v>
      </c>
      <c r="AL1634" s="10">
        <f>YEAR(ufc_fights_2[[#This Row],[date]])</f>
        <v>2019</v>
      </c>
      <c r="AM1634" t="s">
        <v>3977</v>
      </c>
      <c r="AN1634">
        <v>8</v>
      </c>
      <c r="AO1634" t="s">
        <v>3918</v>
      </c>
      <c r="AP1634">
        <f>IF(ufc_fights_2[[#This Row],[winner]]="Red",ufc_fights_2[[#This Row],[r_fighter_id]],ufc_fights_2[[#This Row],[b_fighter_id]])</f>
        <v>3124</v>
      </c>
      <c r="AQ1634" t="str">
        <f>_xlfn.XLOOKUP(ufc_fights_2[[#This Row],[winnerID]],ufc_fighters[id],ufc_fighters[fighter_name],"xxx",0,1)</f>
        <v>Darren Stewart</v>
      </c>
    </row>
    <row r="1635" spans="1:43">
      <c r="A1635">
        <v>1370</v>
      </c>
      <c r="B1635">
        <v>2530</v>
      </c>
      <c r="C1635">
        <f>_xlfn.XLOOKUP(ufc_fights_2[[#This Row],[r_fighter_id]],ufc_fighters[id],ufc_fighters[year],"xxx",0,1)</f>
        <v>1992</v>
      </c>
      <c r="D1635">
        <f>_xlfn.XLOOKUP(ufc_fights_2[[#This Row],[b_fighter_id]],ufc_fighters[id],ufc_fighters[year],"Prázdné",0,1)</f>
        <v>1985</v>
      </c>
      <c r="E1635" s="10">
        <f>YEAR(ufc_fights_2[[#This Row],[date]])-ufc_fights_2[[#This Row],[r_year]]</f>
        <v>26</v>
      </c>
      <c r="F1635" s="10">
        <f>YEAR(ufc_fights_2[[#This Row],[date]])-ufc_fights_2[[#This Row],[b_year]]</f>
        <v>33</v>
      </c>
      <c r="G1635">
        <v>0</v>
      </c>
      <c r="H1635">
        <v>0</v>
      </c>
      <c r="I1635">
        <v>0.65780000000000005</v>
      </c>
      <c r="J1635">
        <v>0.33119999999999999</v>
      </c>
      <c r="K1635">
        <v>0.69489999999999996</v>
      </c>
      <c r="L1635">
        <v>0.3397</v>
      </c>
      <c r="M1635">
        <v>0.83330000000000004</v>
      </c>
      <c r="N1635">
        <v>0</v>
      </c>
      <c r="O1635">
        <v>2</v>
      </c>
      <c r="P1635">
        <v>0</v>
      </c>
      <c r="Q1635">
        <v>0</v>
      </c>
      <c r="R1635">
        <v>1</v>
      </c>
      <c r="S1635" s="2">
        <v>2.3379629629629631E-3</v>
      </c>
      <c r="T1635" s="2">
        <v>5.6712962962962967E-4</v>
      </c>
      <c r="U1635">
        <v>0.5827</v>
      </c>
      <c r="V1635">
        <v>0.19439999999999999</v>
      </c>
      <c r="W1635">
        <v>0.78569999999999995</v>
      </c>
      <c r="X1635">
        <v>0.88890000000000002</v>
      </c>
      <c r="Y1635">
        <v>0.82350000000000001</v>
      </c>
      <c r="Z1635">
        <v>0.62090000000000001</v>
      </c>
      <c r="AA1635">
        <v>0.32579999999999998</v>
      </c>
      <c r="AB1635">
        <v>0.91669999999999996</v>
      </c>
      <c r="AC1635">
        <v>0.4375</v>
      </c>
      <c r="AD1635">
        <v>0.77270000000000005</v>
      </c>
      <c r="AE1635">
        <v>0.16669999999999999</v>
      </c>
      <c r="AF1635" t="s">
        <v>3933</v>
      </c>
      <c r="AG1635" s="2">
        <v>2.8356481481481483E-3</v>
      </c>
      <c r="AH1635" t="s">
        <v>3911</v>
      </c>
      <c r="AI1635">
        <v>3</v>
      </c>
      <c r="AJ1635" t="s">
        <v>3989</v>
      </c>
      <c r="AK1635" s="3">
        <v>43428</v>
      </c>
      <c r="AL1635" s="10">
        <f>YEAR(ufc_fights_2[[#This Row],[date]])</f>
        <v>2018</v>
      </c>
      <c r="AM1635" t="s">
        <v>3977</v>
      </c>
      <c r="AN1635">
        <v>52</v>
      </c>
      <c r="AO1635" t="s">
        <v>3913</v>
      </c>
      <c r="AP1635">
        <f>IF(ufc_fights_2[[#This Row],[winner]]="Red",ufc_fights_2[[#This Row],[r_fighter_id]],ufc_fights_2[[#This Row],[b_fighter_id]])</f>
        <v>1370</v>
      </c>
      <c r="AQ1635" t="str">
        <f>_xlfn.XLOOKUP(ufc_fights_2[[#This Row],[winnerID]],ufc_fighters[id],ufc_fighters[fighter_name],"xxx",0,1)</f>
        <v>Kevin Holland</v>
      </c>
    </row>
    <row r="1636" spans="1:43">
      <c r="A1636">
        <v>1370</v>
      </c>
      <c r="B1636">
        <v>396</v>
      </c>
      <c r="C1636">
        <f>_xlfn.XLOOKUP(ufc_fights_2[[#This Row],[r_fighter_id]],ufc_fighters[id],ufc_fighters[year],"xxx",0,1)</f>
        <v>1992</v>
      </c>
      <c r="D1636">
        <f>_xlfn.XLOOKUP(ufc_fights_2[[#This Row],[b_fighter_id]],ufc_fighters[id],ufc_fighters[year],"Prázdné",0,1)</f>
        <v>1994</v>
      </c>
      <c r="E1636" s="10">
        <f>YEAR(ufc_fights_2[[#This Row],[date]])-ufc_fights_2[[#This Row],[r_year]]</f>
        <v>28</v>
      </c>
      <c r="F1636" s="10">
        <f>YEAR(ufc_fights_2[[#This Row],[date]])-ufc_fights_2[[#This Row],[b_year]]</f>
        <v>26</v>
      </c>
      <c r="G1636">
        <v>2</v>
      </c>
      <c r="H1636">
        <v>0</v>
      </c>
      <c r="I1636">
        <v>0.58960000000000001</v>
      </c>
      <c r="J1636">
        <v>0.33329999999999999</v>
      </c>
      <c r="K1636">
        <v>0.6099</v>
      </c>
      <c r="L1636">
        <v>0.33879999999999999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1.3888888888888889E-4</v>
      </c>
      <c r="T1636" s="2">
        <v>1.5046296296296297E-4</v>
      </c>
      <c r="U1636">
        <v>0.52329999999999999</v>
      </c>
      <c r="V1636">
        <v>0.1017</v>
      </c>
      <c r="W1636">
        <v>0.5625</v>
      </c>
      <c r="X1636">
        <v>1</v>
      </c>
      <c r="Y1636">
        <v>1</v>
      </c>
      <c r="Z1636">
        <v>0.5726</v>
      </c>
      <c r="AA1636">
        <v>0.3</v>
      </c>
      <c r="AB1636">
        <v>0.71430000000000005</v>
      </c>
      <c r="AC1636">
        <v>0.7</v>
      </c>
      <c r="AD1636">
        <v>1</v>
      </c>
      <c r="AE1636">
        <v>0</v>
      </c>
      <c r="AF1636" t="s">
        <v>3910</v>
      </c>
      <c r="AG1636" s="2">
        <v>3.7037037037037035E-4</v>
      </c>
      <c r="AH1636" t="s">
        <v>3911</v>
      </c>
      <c r="AI1636">
        <v>3</v>
      </c>
      <c r="AJ1636" t="s">
        <v>3916</v>
      </c>
      <c r="AK1636" s="3">
        <v>44051</v>
      </c>
      <c r="AL1636" s="10">
        <f>YEAR(ufc_fights_2[[#This Row],[date]])</f>
        <v>2020</v>
      </c>
      <c r="AM1636" t="s">
        <v>3977</v>
      </c>
      <c r="AN1636">
        <v>1</v>
      </c>
      <c r="AO1636" t="s">
        <v>3913</v>
      </c>
      <c r="AP1636">
        <f>IF(ufc_fights_2[[#This Row],[winner]]="Red",ufc_fights_2[[#This Row],[r_fighter_id]],ufc_fights_2[[#This Row],[b_fighter_id]])</f>
        <v>1370</v>
      </c>
      <c r="AQ1636" t="str">
        <f>_xlfn.XLOOKUP(ufc_fights_2[[#This Row],[winnerID]],ufc_fighters[id],ufc_fighters[fighter_name],"xxx",0,1)</f>
        <v>Kevin Holland</v>
      </c>
    </row>
    <row r="1637" spans="1:43">
      <c r="A1637">
        <v>1370</v>
      </c>
      <c r="B1637">
        <v>2392</v>
      </c>
      <c r="C1637">
        <f>_xlfn.XLOOKUP(ufc_fights_2[[#This Row],[r_fighter_id]],ufc_fighters[id],ufc_fighters[year],"xxx",0,1)</f>
        <v>1992</v>
      </c>
      <c r="D1637">
        <f>_xlfn.XLOOKUP(ufc_fights_2[[#This Row],[b_fighter_id]],ufc_fighters[id],ufc_fighters[year],"Prázdné",0,1)</f>
        <v>1991</v>
      </c>
      <c r="E1637" s="10">
        <f>YEAR(ufc_fights_2[[#This Row],[date]])-ufc_fights_2[[#This Row],[r_year]]</f>
        <v>28</v>
      </c>
      <c r="F1637" s="10">
        <f>YEAR(ufc_fights_2[[#This Row],[date]])-ufc_fights_2[[#This Row],[b_year]]</f>
        <v>29</v>
      </c>
      <c r="G1637">
        <v>0</v>
      </c>
      <c r="H1637">
        <v>0</v>
      </c>
      <c r="I1637">
        <v>0.91669999999999996</v>
      </c>
      <c r="J1637">
        <v>1</v>
      </c>
      <c r="K1637">
        <v>0.97060000000000002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1.5393518518518519E-3</v>
      </c>
      <c r="T1637" s="2">
        <v>0</v>
      </c>
      <c r="U1637">
        <v>0.90910000000000002</v>
      </c>
      <c r="V1637">
        <v>1</v>
      </c>
      <c r="W1637">
        <v>0</v>
      </c>
      <c r="X1637">
        <v>1</v>
      </c>
      <c r="Y1637">
        <v>0</v>
      </c>
      <c r="Z1637">
        <v>0.66669999999999996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 t="s">
        <v>3933</v>
      </c>
      <c r="AG1637" s="2">
        <v>1.8402777777777777E-3</v>
      </c>
      <c r="AH1637" t="s">
        <v>3911</v>
      </c>
      <c r="AI1637">
        <v>3</v>
      </c>
      <c r="AJ1637" t="s">
        <v>3916</v>
      </c>
      <c r="AK1637" s="3">
        <v>44135</v>
      </c>
      <c r="AL1637" s="10">
        <f>YEAR(ufc_fights_2[[#This Row],[date]])</f>
        <v>2020</v>
      </c>
      <c r="AM1637" t="s">
        <v>3977</v>
      </c>
      <c r="AN1637">
        <v>1</v>
      </c>
      <c r="AO1637" t="s">
        <v>3913</v>
      </c>
      <c r="AP1637">
        <f>IF(ufc_fights_2[[#This Row],[winner]]="Red",ufc_fights_2[[#This Row],[r_fighter_id]],ufc_fights_2[[#This Row],[b_fighter_id]])</f>
        <v>1370</v>
      </c>
      <c r="AQ1637" t="str">
        <f>_xlfn.XLOOKUP(ufc_fights_2[[#This Row],[winnerID]],ufc_fighters[id],ufc_fighters[fighter_name],"xxx",0,1)</f>
        <v>Kevin Holland</v>
      </c>
    </row>
    <row r="1638" spans="1:43">
      <c r="A1638">
        <v>1370</v>
      </c>
      <c r="B1638">
        <v>3078</v>
      </c>
      <c r="C1638">
        <f>_xlfn.XLOOKUP(ufc_fights_2[[#This Row],[r_fighter_id]],ufc_fighters[id],ufc_fighters[year],"xxx",0,1)</f>
        <v>1992</v>
      </c>
      <c r="D1638">
        <f>_xlfn.XLOOKUP(ufc_fights_2[[#This Row],[b_fighter_id]],ufc_fighters[id],ufc_fighters[year],"Prázdné",0,1)</f>
        <v>1979</v>
      </c>
      <c r="E1638" s="10">
        <f>YEAR(ufc_fights_2[[#This Row],[date]])-ufc_fights_2[[#This Row],[r_year]]</f>
        <v>28</v>
      </c>
      <c r="F1638" s="10">
        <f>YEAR(ufc_fights_2[[#This Row],[date]])-ufc_fights_2[[#This Row],[b_year]]</f>
        <v>41</v>
      </c>
      <c r="G1638">
        <v>0</v>
      </c>
      <c r="H1638">
        <v>0</v>
      </c>
      <c r="I1638">
        <v>0.83330000000000004</v>
      </c>
      <c r="J1638">
        <v>1</v>
      </c>
      <c r="K1638">
        <v>0.875</v>
      </c>
      <c r="L1638">
        <v>1</v>
      </c>
      <c r="M1638">
        <v>0</v>
      </c>
      <c r="N1638">
        <v>0.66669999999999996</v>
      </c>
      <c r="O1638">
        <v>0</v>
      </c>
      <c r="P1638">
        <v>0</v>
      </c>
      <c r="Q1638">
        <v>0</v>
      </c>
      <c r="R1638">
        <v>0</v>
      </c>
      <c r="S1638" s="2">
        <v>2.3148148148148147E-5</v>
      </c>
      <c r="T1638" s="2">
        <v>1.0069444444444444E-3</v>
      </c>
      <c r="U1638">
        <v>0.82350000000000001</v>
      </c>
      <c r="V1638">
        <v>1</v>
      </c>
      <c r="W1638">
        <v>0</v>
      </c>
      <c r="X1638">
        <v>1</v>
      </c>
      <c r="Y1638">
        <v>0</v>
      </c>
      <c r="Z1638">
        <v>0.5</v>
      </c>
      <c r="AA1638">
        <v>0</v>
      </c>
      <c r="AB1638">
        <v>1</v>
      </c>
      <c r="AC1638">
        <v>0</v>
      </c>
      <c r="AD1638">
        <v>0.85709999999999997</v>
      </c>
      <c r="AE1638">
        <v>1</v>
      </c>
      <c r="AF1638" t="s">
        <v>3910</v>
      </c>
      <c r="AG1638" s="2">
        <v>1.2152777777777778E-3</v>
      </c>
      <c r="AH1638" t="s">
        <v>3911</v>
      </c>
      <c r="AI1638">
        <v>3</v>
      </c>
      <c r="AJ1638" t="s">
        <v>3916</v>
      </c>
      <c r="AK1638" s="3">
        <v>44177</v>
      </c>
      <c r="AL1638" s="10">
        <f>YEAR(ufc_fights_2[[#This Row],[date]])</f>
        <v>2020</v>
      </c>
      <c r="AM1638" t="s">
        <v>3977</v>
      </c>
      <c r="AN1638">
        <v>1</v>
      </c>
      <c r="AO1638" t="s">
        <v>3913</v>
      </c>
      <c r="AP1638">
        <f>IF(ufc_fights_2[[#This Row],[winner]]="Red",ufc_fights_2[[#This Row],[r_fighter_id]],ufc_fights_2[[#This Row],[b_fighter_id]])</f>
        <v>1370</v>
      </c>
      <c r="AQ1638" t="str">
        <f>_xlfn.XLOOKUP(ufc_fights_2[[#This Row],[winnerID]],ufc_fighters[id],ufc_fighters[fighter_name],"xxx",0,1)</f>
        <v>Kevin Holland</v>
      </c>
    </row>
    <row r="1639" spans="1:43">
      <c r="A1639">
        <v>3211</v>
      </c>
      <c r="B1639">
        <v>3235</v>
      </c>
      <c r="C1639">
        <f>_xlfn.XLOOKUP(ufc_fights_2[[#This Row],[r_fighter_id]],ufc_fighters[id],ufc_fighters[year],"xxx",0,1)</f>
        <v>1987</v>
      </c>
      <c r="D1639">
        <f>_xlfn.XLOOKUP(ufc_fights_2[[#This Row],[b_fighter_id]],ufc_fighters[id],ufc_fighters[year],"Prázdné",0,1)</f>
        <v>1988</v>
      </c>
      <c r="E1639" s="10">
        <f>YEAR(ufc_fights_2[[#This Row],[date]])-ufc_fights_2[[#This Row],[r_year]]</f>
        <v>30</v>
      </c>
      <c r="F1639" s="10">
        <f>YEAR(ufc_fights_2[[#This Row],[date]])-ufc_fights_2[[#This Row],[b_year]]</f>
        <v>29</v>
      </c>
      <c r="G1639">
        <v>0</v>
      </c>
      <c r="H1639">
        <v>0</v>
      </c>
      <c r="I1639">
        <v>0.43659999999999999</v>
      </c>
      <c r="J1639">
        <v>0.41460000000000002</v>
      </c>
      <c r="K1639">
        <v>0.45950000000000002</v>
      </c>
      <c r="L1639">
        <v>0.56640000000000001</v>
      </c>
      <c r="M1639">
        <v>0.33329999999999999</v>
      </c>
      <c r="N1639">
        <v>0.42859999999999998</v>
      </c>
      <c r="O1639">
        <v>0</v>
      </c>
      <c r="P1639">
        <v>0</v>
      </c>
      <c r="Q1639">
        <v>1</v>
      </c>
      <c r="R1639">
        <v>0</v>
      </c>
      <c r="S1639" s="2">
        <v>1.4699074074074074E-3</v>
      </c>
      <c r="T1639" s="2">
        <v>2.9282407407407408E-3</v>
      </c>
      <c r="U1639">
        <v>0.32140000000000002</v>
      </c>
      <c r="V1639">
        <v>0.35289999999999999</v>
      </c>
      <c r="W1639">
        <v>0.88890000000000002</v>
      </c>
      <c r="X1639">
        <v>0.83330000000000004</v>
      </c>
      <c r="Y1639">
        <v>0.90910000000000002</v>
      </c>
      <c r="Z1639">
        <v>0.34</v>
      </c>
      <c r="AA1639">
        <v>0.32790000000000002</v>
      </c>
      <c r="AB1639">
        <v>0.66669999999999996</v>
      </c>
      <c r="AC1639">
        <v>0.65</v>
      </c>
      <c r="AD1639">
        <v>0</v>
      </c>
      <c r="AE1639">
        <v>1</v>
      </c>
      <c r="AF1639" t="s">
        <v>3915</v>
      </c>
      <c r="AG1639" s="2">
        <v>3.472222222222222E-3</v>
      </c>
      <c r="AH1639" t="s">
        <v>3911</v>
      </c>
      <c r="AI1639">
        <v>3</v>
      </c>
      <c r="AJ1639" t="s">
        <v>3931</v>
      </c>
      <c r="AK1639" s="3">
        <v>42923</v>
      </c>
      <c r="AL1639" s="10">
        <f>YEAR(ufc_fights_2[[#This Row],[date]])</f>
        <v>2017</v>
      </c>
      <c r="AM1639" t="s">
        <v>3977</v>
      </c>
      <c r="AN1639">
        <v>1</v>
      </c>
      <c r="AO1639" t="s">
        <v>3913</v>
      </c>
      <c r="AP1639">
        <f>IF(ufc_fights_2[[#This Row],[winner]]="Red",ufc_fights_2[[#This Row],[r_fighter_id]],ufc_fights_2[[#This Row],[b_fighter_id]])</f>
        <v>3211</v>
      </c>
      <c r="AQ1639" t="str">
        <f>_xlfn.XLOOKUP(ufc_fights_2[[#This Row],[winnerID]],ufc_fighters[id],ufc_fighters[fighter_name],"xxx",0,1)</f>
        <v>Brad Tavares</v>
      </c>
    </row>
    <row r="1640" spans="1:43">
      <c r="A1640">
        <v>286</v>
      </c>
      <c r="B1640">
        <v>3097</v>
      </c>
      <c r="C1640">
        <f>_xlfn.XLOOKUP(ufc_fights_2[[#This Row],[r_fighter_id]],ufc_fighters[id],ufc_fighters[year],"xxx",0,1)</f>
        <v>1979</v>
      </c>
      <c r="D1640">
        <f>_xlfn.XLOOKUP(ufc_fights_2[[#This Row],[b_fighter_id]],ufc_fighters[id],ufc_fighters[year],"Prázdné",0,1)</f>
        <v>1981</v>
      </c>
      <c r="E1640" s="10">
        <f>YEAR(ufc_fights_2[[#This Row],[date]])-ufc_fights_2[[#This Row],[r_year]]</f>
        <v>38</v>
      </c>
      <c r="F1640" s="10">
        <f>YEAR(ufc_fights_2[[#This Row],[date]])-ufc_fights_2[[#This Row],[b_year]]</f>
        <v>36</v>
      </c>
      <c r="G1640">
        <v>0</v>
      </c>
      <c r="H1640">
        <v>1</v>
      </c>
      <c r="I1640">
        <v>0.25469999999999998</v>
      </c>
      <c r="J1640">
        <v>0.49580000000000002</v>
      </c>
      <c r="K1640">
        <v>0.38279999999999997</v>
      </c>
      <c r="L1640">
        <v>0.51910000000000001</v>
      </c>
      <c r="M1640">
        <v>0</v>
      </c>
      <c r="N1640">
        <v>0.75</v>
      </c>
      <c r="O1640">
        <v>0</v>
      </c>
      <c r="P1640">
        <v>1</v>
      </c>
      <c r="Q1640">
        <v>0</v>
      </c>
      <c r="R1640">
        <v>0</v>
      </c>
      <c r="S1640" s="2">
        <v>0</v>
      </c>
      <c r="T1640" s="2">
        <v>2.2685185185185187E-3</v>
      </c>
      <c r="U1640">
        <v>0.21740000000000001</v>
      </c>
      <c r="V1640">
        <v>0.44569999999999999</v>
      </c>
      <c r="W1640">
        <v>0.16669999999999999</v>
      </c>
      <c r="X1640">
        <v>0.75</v>
      </c>
      <c r="Y1640">
        <v>0.86670000000000003</v>
      </c>
      <c r="Z1640">
        <v>0.2404</v>
      </c>
      <c r="AA1640">
        <v>0.4239</v>
      </c>
      <c r="AB1640">
        <v>0</v>
      </c>
      <c r="AC1640">
        <v>1</v>
      </c>
      <c r="AD1640">
        <v>1</v>
      </c>
      <c r="AE1640">
        <v>0.73080000000000001</v>
      </c>
      <c r="AF1640" t="s">
        <v>3933</v>
      </c>
      <c r="AG1640" s="2">
        <v>3.0439814814814813E-3</v>
      </c>
      <c r="AH1640" t="s">
        <v>3927</v>
      </c>
      <c r="AI1640">
        <v>5</v>
      </c>
      <c r="AJ1640" t="s">
        <v>3925</v>
      </c>
      <c r="AK1640" s="3">
        <v>43043</v>
      </c>
      <c r="AL1640" s="10">
        <f>YEAR(ufc_fights_2[[#This Row],[date]])</f>
        <v>2017</v>
      </c>
      <c r="AM1640" t="s">
        <v>3977</v>
      </c>
      <c r="AN1640">
        <v>18</v>
      </c>
      <c r="AO1640" t="s">
        <v>3918</v>
      </c>
      <c r="AP1640">
        <f>IF(ufc_fights_2[[#This Row],[winner]]="Red",ufc_fights_2[[#This Row],[r_fighter_id]],ufc_fights_2[[#This Row],[b_fighter_id]])</f>
        <v>3097</v>
      </c>
      <c r="AQ1640" t="str">
        <f>_xlfn.XLOOKUP(ufc_fights_2[[#This Row],[winnerID]],ufc_fighters[id],ufc_fighters[fighter_name],"xxx",0,1)</f>
        <v>Georges St-Pierre</v>
      </c>
    </row>
    <row r="1641" spans="1:43">
      <c r="A1641">
        <v>1370</v>
      </c>
      <c r="B1641">
        <v>3124</v>
      </c>
      <c r="C1641">
        <f>_xlfn.XLOOKUP(ufc_fights_2[[#This Row],[r_fighter_id]],ufc_fighters[id],ufc_fighters[year],"xxx",0,1)</f>
        <v>1992</v>
      </c>
      <c r="D1641">
        <f>_xlfn.XLOOKUP(ufc_fights_2[[#This Row],[b_fighter_id]],ufc_fighters[id],ufc_fighters[year],"Prázdné",0,1)</f>
        <v>1990</v>
      </c>
      <c r="E1641" s="10">
        <f>YEAR(ufc_fights_2[[#This Row],[date]])-ufc_fights_2[[#This Row],[r_year]]</f>
        <v>28</v>
      </c>
      <c r="F1641" s="10">
        <f>YEAR(ufc_fights_2[[#This Row],[date]])-ufc_fights_2[[#This Row],[b_year]]</f>
        <v>30</v>
      </c>
      <c r="G1641">
        <v>0</v>
      </c>
      <c r="H1641">
        <v>0</v>
      </c>
      <c r="I1641">
        <v>0.5736</v>
      </c>
      <c r="J1641">
        <v>0.51819999999999999</v>
      </c>
      <c r="K1641">
        <v>0.73089999999999999</v>
      </c>
      <c r="L1641">
        <v>0.61009999999999998</v>
      </c>
      <c r="M1641">
        <v>0</v>
      </c>
      <c r="N1641">
        <v>0.375</v>
      </c>
      <c r="O1641">
        <v>0</v>
      </c>
      <c r="P1641">
        <v>0</v>
      </c>
      <c r="Q1641">
        <v>0</v>
      </c>
      <c r="R1641">
        <v>0</v>
      </c>
      <c r="S1641" s="2">
        <v>2.488425925925926E-3</v>
      </c>
      <c r="T1641" s="2">
        <v>2.8819444444444444E-3</v>
      </c>
      <c r="U1641">
        <v>0.53469999999999995</v>
      </c>
      <c r="V1641">
        <v>0.35139999999999999</v>
      </c>
      <c r="W1641">
        <v>0.69230000000000003</v>
      </c>
      <c r="X1641">
        <v>0.73329999999999995</v>
      </c>
      <c r="Y1641">
        <v>0.86209999999999998</v>
      </c>
      <c r="Z1641">
        <v>0.55359999999999998</v>
      </c>
      <c r="AA1641">
        <v>0.4783</v>
      </c>
      <c r="AB1641">
        <v>0.73329999999999995</v>
      </c>
      <c r="AC1641">
        <v>0.75</v>
      </c>
      <c r="AD1641">
        <v>0.5</v>
      </c>
      <c r="AE1641">
        <v>0.54549999999999998</v>
      </c>
      <c r="AF1641" t="s">
        <v>3922</v>
      </c>
      <c r="AG1641" s="2">
        <v>3.472222222222222E-3</v>
      </c>
      <c r="AH1641" t="s">
        <v>3911</v>
      </c>
      <c r="AI1641">
        <v>3</v>
      </c>
      <c r="AJ1641" t="s">
        <v>3916</v>
      </c>
      <c r="AK1641" s="3">
        <v>44093</v>
      </c>
      <c r="AL1641" s="10">
        <f>YEAR(ufc_fights_2[[#This Row],[date]])</f>
        <v>2020</v>
      </c>
      <c r="AM1641" t="s">
        <v>3977</v>
      </c>
      <c r="AN1641">
        <v>1</v>
      </c>
      <c r="AO1641" t="s">
        <v>3913</v>
      </c>
      <c r="AP1641">
        <f>IF(ufc_fights_2[[#This Row],[winner]]="Red",ufc_fights_2[[#This Row],[r_fighter_id]],ufc_fights_2[[#This Row],[b_fighter_id]])</f>
        <v>1370</v>
      </c>
      <c r="AQ1641" t="str">
        <f>_xlfn.XLOOKUP(ufc_fights_2[[#This Row],[winnerID]],ufc_fighters[id],ufc_fighters[fighter_name],"xxx",0,1)</f>
        <v>Kevin Holland</v>
      </c>
    </row>
    <row r="1642" spans="1:43">
      <c r="A1642">
        <v>3211</v>
      </c>
      <c r="B1642">
        <v>1958</v>
      </c>
      <c r="C1642">
        <f>_xlfn.XLOOKUP(ufc_fights_2[[#This Row],[r_fighter_id]],ufc_fighters[id],ufc_fighters[year],"xxx",0,1)</f>
        <v>1987</v>
      </c>
      <c r="D1642">
        <f>_xlfn.XLOOKUP(ufc_fights_2[[#This Row],[b_fighter_id]],ufc_fighters[id],ufc_fighters[year],"Prázdné",0,1)</f>
        <v>1979</v>
      </c>
      <c r="E1642" s="10">
        <f>YEAR(ufc_fights_2[[#This Row],[date]])-ufc_fights_2[[#This Row],[r_year]]</f>
        <v>28</v>
      </c>
      <c r="F1642" s="10">
        <f>YEAR(ufc_fights_2[[#This Row],[date]])-ufc_fights_2[[#This Row],[b_year]]</f>
        <v>36</v>
      </c>
      <c r="G1642">
        <v>0</v>
      </c>
      <c r="H1642">
        <v>0</v>
      </c>
      <c r="I1642">
        <v>0.42020000000000002</v>
      </c>
      <c r="J1642">
        <v>0.46879999999999999</v>
      </c>
      <c r="K1642">
        <v>0.45240000000000002</v>
      </c>
      <c r="L1642">
        <v>0.49280000000000002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3.3564814814814812E-4</v>
      </c>
      <c r="T1642" s="2">
        <v>1.0069444444444444E-3</v>
      </c>
      <c r="U1642">
        <v>0.3407</v>
      </c>
      <c r="V1642">
        <v>0.35899999999999999</v>
      </c>
      <c r="W1642">
        <v>0.7</v>
      </c>
      <c r="X1642">
        <v>0.66669999999999996</v>
      </c>
      <c r="Y1642">
        <v>0.58819999999999995</v>
      </c>
      <c r="Z1642">
        <v>0.4</v>
      </c>
      <c r="AA1642">
        <v>0.44069999999999998</v>
      </c>
      <c r="AB1642">
        <v>0.57140000000000002</v>
      </c>
      <c r="AC1642">
        <v>0.8</v>
      </c>
      <c r="AD1642">
        <v>0</v>
      </c>
      <c r="AE1642">
        <v>0</v>
      </c>
      <c r="AF1642" t="s">
        <v>3915</v>
      </c>
      <c r="AG1642" s="2">
        <v>3.472222222222222E-3</v>
      </c>
      <c r="AH1642" t="s">
        <v>3911</v>
      </c>
      <c r="AI1642">
        <v>3</v>
      </c>
      <c r="AJ1642" t="s">
        <v>3949</v>
      </c>
      <c r="AK1642" s="3">
        <v>42007</v>
      </c>
      <c r="AL1642" s="10">
        <f>YEAR(ufc_fights_2[[#This Row],[date]])</f>
        <v>2015</v>
      </c>
      <c r="AM1642" t="s">
        <v>3977</v>
      </c>
      <c r="AN1642">
        <v>1</v>
      </c>
      <c r="AO1642" t="s">
        <v>3913</v>
      </c>
      <c r="AP1642">
        <f>IF(ufc_fights_2[[#This Row],[winner]]="Red",ufc_fights_2[[#This Row],[r_fighter_id]],ufc_fights_2[[#This Row],[b_fighter_id]])</f>
        <v>3211</v>
      </c>
      <c r="AQ1642" t="str">
        <f>_xlfn.XLOOKUP(ufc_fights_2[[#This Row],[winnerID]],ufc_fighters[id],ufc_fighters[fighter_name],"xxx",0,1)</f>
        <v>Brad Tavares</v>
      </c>
    </row>
    <row r="1643" spans="1:43">
      <c r="A1643">
        <v>3092</v>
      </c>
      <c r="B1643">
        <v>3124</v>
      </c>
      <c r="C1643">
        <f>_xlfn.XLOOKUP(ufc_fights_2[[#This Row],[r_fighter_id]],ufc_fighters[id],ufc_fighters[year],"xxx",0,1)</f>
        <v>1986</v>
      </c>
      <c r="D1643">
        <f>_xlfn.XLOOKUP(ufc_fights_2[[#This Row],[b_fighter_id]],ufc_fighters[id],ufc_fighters[year],"Prázdné",0,1)</f>
        <v>1990</v>
      </c>
      <c r="E1643" s="10">
        <f>YEAR(ufc_fights_2[[#This Row],[date]])-ufc_fights_2[[#This Row],[r_year]]</f>
        <v>32</v>
      </c>
      <c r="F1643" s="10">
        <f>YEAR(ufc_fights_2[[#This Row],[date]])-ufc_fights_2[[#This Row],[b_year]]</f>
        <v>28</v>
      </c>
      <c r="G1643">
        <v>0</v>
      </c>
      <c r="H1643">
        <v>1</v>
      </c>
      <c r="I1643">
        <v>0.2</v>
      </c>
      <c r="J1643">
        <v>0.37780000000000002</v>
      </c>
      <c r="K1643">
        <v>0.24049999999999999</v>
      </c>
      <c r="L1643">
        <v>0.37780000000000002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7.291666666666667E-4</v>
      </c>
      <c r="T1643" s="2">
        <v>1.7361111111111112E-4</v>
      </c>
      <c r="U1643">
        <v>0.16669999999999999</v>
      </c>
      <c r="V1643">
        <v>0.32500000000000001</v>
      </c>
      <c r="W1643">
        <v>0</v>
      </c>
      <c r="X1643">
        <v>1</v>
      </c>
      <c r="Y1643">
        <v>0</v>
      </c>
      <c r="Z1643">
        <v>0.20269999999999999</v>
      </c>
      <c r="AA1643">
        <v>0.33779999999999999</v>
      </c>
      <c r="AB1643">
        <v>0</v>
      </c>
      <c r="AC1643">
        <v>0.66669999999999996</v>
      </c>
      <c r="AD1643">
        <v>0</v>
      </c>
      <c r="AE1643">
        <v>0.5</v>
      </c>
      <c r="AF1643" t="s">
        <v>3910</v>
      </c>
      <c r="AG1643" s="2">
        <v>1.238425925925926E-3</v>
      </c>
      <c r="AH1643" t="s">
        <v>3911</v>
      </c>
      <c r="AI1643">
        <v>3</v>
      </c>
      <c r="AJ1643" t="s">
        <v>3961</v>
      </c>
      <c r="AK1643" s="3">
        <v>43247</v>
      </c>
      <c r="AL1643" s="10">
        <f>YEAR(ufc_fights_2[[#This Row],[date]])</f>
        <v>2018</v>
      </c>
      <c r="AM1643" t="s">
        <v>3977</v>
      </c>
      <c r="AN1643">
        <v>99</v>
      </c>
      <c r="AO1643" t="s">
        <v>3918</v>
      </c>
      <c r="AP1643">
        <f>IF(ufc_fights_2[[#This Row],[winner]]="Red",ufc_fights_2[[#This Row],[r_fighter_id]],ufc_fights_2[[#This Row],[b_fighter_id]])</f>
        <v>3124</v>
      </c>
      <c r="AQ1643" t="str">
        <f>_xlfn.XLOOKUP(ufc_fights_2[[#This Row],[winnerID]],ufc_fighters[id],ufc_fighters[fighter_name],"xxx",0,1)</f>
        <v>Darren Stewart</v>
      </c>
    </row>
    <row r="1644" spans="1:43">
      <c r="A1644">
        <v>430</v>
      </c>
      <c r="B1644">
        <v>3124</v>
      </c>
      <c r="C1644">
        <f>_xlfn.XLOOKUP(ufc_fights_2[[#This Row],[r_fighter_id]],ufc_fighters[id],ufc_fighters[year],"xxx",0,1)</f>
        <v>1983</v>
      </c>
      <c r="D1644">
        <f>_xlfn.XLOOKUP(ufc_fights_2[[#This Row],[b_fighter_id]],ufc_fighters[id],ufc_fighters[year],"Prázdné",0,1)</f>
        <v>1990</v>
      </c>
      <c r="E1644" s="10">
        <f>YEAR(ufc_fights_2[[#This Row],[date]])-ufc_fights_2[[#This Row],[r_year]]</f>
        <v>35</v>
      </c>
      <c r="F1644" s="10">
        <f>YEAR(ufc_fights_2[[#This Row],[date]])-ufc_fights_2[[#This Row],[b_year]]</f>
        <v>28</v>
      </c>
      <c r="G1644">
        <v>0</v>
      </c>
      <c r="H1644">
        <v>1</v>
      </c>
      <c r="I1644">
        <v>0.60319999999999996</v>
      </c>
      <c r="J1644">
        <v>0.36919999999999997</v>
      </c>
      <c r="K1644">
        <v>0.69410000000000005</v>
      </c>
      <c r="L1644">
        <v>0.40579999999999999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1.1689814814814816E-3</v>
      </c>
      <c r="T1644" s="2">
        <v>7.1759259259259259E-4</v>
      </c>
      <c r="U1644">
        <v>0.58179999999999998</v>
      </c>
      <c r="V1644">
        <v>0.29310000000000003</v>
      </c>
      <c r="W1644">
        <v>0.75</v>
      </c>
      <c r="X1644">
        <v>0.75</v>
      </c>
      <c r="Y1644">
        <v>1</v>
      </c>
      <c r="Z1644">
        <v>0.56820000000000004</v>
      </c>
      <c r="AA1644">
        <v>0.21279999999999999</v>
      </c>
      <c r="AB1644">
        <v>0.68420000000000003</v>
      </c>
      <c r="AC1644">
        <v>0.77780000000000005</v>
      </c>
      <c r="AD1644">
        <v>0</v>
      </c>
      <c r="AE1644">
        <v>0</v>
      </c>
      <c r="AF1644" t="s">
        <v>3910</v>
      </c>
      <c r="AG1644" s="2">
        <v>1.5856481481481481E-3</v>
      </c>
      <c r="AH1644" t="s">
        <v>3911</v>
      </c>
      <c r="AI1644">
        <v>3</v>
      </c>
      <c r="AJ1644" t="s">
        <v>3923</v>
      </c>
      <c r="AK1644" s="3">
        <v>43351</v>
      </c>
      <c r="AL1644" s="10">
        <f>YEAR(ufc_fights_2[[#This Row],[date]])</f>
        <v>2018</v>
      </c>
      <c r="AM1644" t="s">
        <v>3977</v>
      </c>
      <c r="AN1644">
        <v>98</v>
      </c>
      <c r="AO1644" t="s">
        <v>3918</v>
      </c>
      <c r="AP1644">
        <f>IF(ufc_fights_2[[#This Row],[winner]]="Red",ufc_fights_2[[#This Row],[r_fighter_id]],ufc_fights_2[[#This Row],[b_fighter_id]])</f>
        <v>3124</v>
      </c>
      <c r="AQ1644" t="str">
        <f>_xlfn.XLOOKUP(ufc_fights_2[[#This Row],[winnerID]],ufc_fighters[id],ufc_fighters[fighter_name],"xxx",0,1)</f>
        <v>Darren Stewart</v>
      </c>
    </row>
    <row r="1645" spans="1:43">
      <c r="A1645">
        <v>1370</v>
      </c>
      <c r="B1645">
        <v>2069</v>
      </c>
      <c r="C1645">
        <f>_xlfn.XLOOKUP(ufc_fights_2[[#This Row],[r_fighter_id]],ufc_fighters[id],ufc_fighters[year],"xxx",0,1)</f>
        <v>1992</v>
      </c>
      <c r="D1645">
        <f>_xlfn.XLOOKUP(ufc_fights_2[[#This Row],[b_fighter_id]],ufc_fighters[id],ufc_fighters[year],"Prázdné",0,1)</f>
        <v>1987</v>
      </c>
      <c r="E1645" s="10">
        <f>YEAR(ufc_fights_2[[#This Row],[date]])-ufc_fights_2[[#This Row],[r_year]]</f>
        <v>27</v>
      </c>
      <c r="F1645" s="10">
        <f>YEAR(ufc_fights_2[[#This Row],[date]])-ufc_fights_2[[#This Row],[b_year]]</f>
        <v>32</v>
      </c>
      <c r="G1645">
        <v>0</v>
      </c>
      <c r="H1645">
        <v>0</v>
      </c>
      <c r="I1645">
        <v>0.62790000000000001</v>
      </c>
      <c r="J1645">
        <v>0.76919999999999999</v>
      </c>
      <c r="K1645">
        <v>0.77549999999999997</v>
      </c>
      <c r="L1645">
        <v>0.78569999999999995</v>
      </c>
      <c r="M1645">
        <v>0.5</v>
      </c>
      <c r="N1645">
        <v>0.54549999999999998</v>
      </c>
      <c r="O1645">
        <v>2</v>
      </c>
      <c r="P1645">
        <v>4</v>
      </c>
      <c r="Q1645">
        <v>2</v>
      </c>
      <c r="R1645">
        <v>2</v>
      </c>
      <c r="S1645" s="2">
        <v>2.9166666666666668E-3</v>
      </c>
      <c r="T1645" s="2">
        <v>6.3888888888888893E-3</v>
      </c>
      <c r="U1645">
        <v>0.54290000000000005</v>
      </c>
      <c r="V1645">
        <v>0.66669999999999996</v>
      </c>
      <c r="W1645">
        <v>1</v>
      </c>
      <c r="X1645">
        <v>1</v>
      </c>
      <c r="Y1645">
        <v>1</v>
      </c>
      <c r="Z1645">
        <v>0.52629999999999999</v>
      </c>
      <c r="AA1645">
        <v>1</v>
      </c>
      <c r="AB1645">
        <v>0</v>
      </c>
      <c r="AC1645">
        <v>0.57140000000000002</v>
      </c>
      <c r="AD1645">
        <v>0.73909999999999998</v>
      </c>
      <c r="AE1645">
        <v>1</v>
      </c>
      <c r="AF1645" t="s">
        <v>3922</v>
      </c>
      <c r="AG1645" s="2">
        <v>3.472222222222222E-3</v>
      </c>
      <c r="AH1645" t="s">
        <v>3911</v>
      </c>
      <c r="AI1645">
        <v>3</v>
      </c>
      <c r="AJ1645" t="s">
        <v>3928</v>
      </c>
      <c r="AK1645" s="3">
        <v>43554</v>
      </c>
      <c r="AL1645" s="10">
        <f>YEAR(ufc_fights_2[[#This Row],[date]])</f>
        <v>2019</v>
      </c>
      <c r="AM1645" t="s">
        <v>3977</v>
      </c>
      <c r="AN1645">
        <v>11</v>
      </c>
      <c r="AO1645" t="s">
        <v>3913</v>
      </c>
      <c r="AP1645">
        <f>IF(ufc_fights_2[[#This Row],[winner]]="Red",ufc_fights_2[[#This Row],[r_fighter_id]],ufc_fights_2[[#This Row],[b_fighter_id]])</f>
        <v>1370</v>
      </c>
      <c r="AQ1645" t="str">
        <f>_xlfn.XLOOKUP(ufc_fights_2[[#This Row],[winnerID]],ufc_fighters[id],ufc_fighters[fighter_name],"xxx",0,1)</f>
        <v>Kevin Holland</v>
      </c>
    </row>
    <row r="1646" spans="1:43">
      <c r="A1646">
        <v>420</v>
      </c>
      <c r="B1646">
        <v>1833</v>
      </c>
      <c r="C1646">
        <f>_xlfn.XLOOKUP(ufc_fights_2[[#This Row],[r_fighter_id]],ufc_fighters[id],ufc_fighters[year],"xxx",0,1)</f>
        <v>1966</v>
      </c>
      <c r="D1646">
        <f>_xlfn.XLOOKUP(ufc_fights_2[[#This Row],[b_fighter_id]],ufc_fighters[id],ufc_fighters[year],"Prázdné",0,1)</f>
        <v>1970</v>
      </c>
      <c r="E1646" s="10">
        <f>YEAR(ufc_fights_2[[#This Row],[date]])-ufc_fights_2[[#This Row],[r_year]]</f>
        <v>36</v>
      </c>
      <c r="F1646" s="10">
        <f>YEAR(ufc_fights_2[[#This Row],[date]])-ufc_fights_2[[#This Row],[b_year]]</f>
        <v>32</v>
      </c>
      <c r="G1646">
        <v>1</v>
      </c>
      <c r="H1646">
        <v>0</v>
      </c>
      <c r="I1646">
        <v>0.42499999999999999</v>
      </c>
      <c r="J1646">
        <v>0.53029999999999999</v>
      </c>
      <c r="K1646">
        <v>0.629</v>
      </c>
      <c r="L1646">
        <v>0.72570000000000001</v>
      </c>
      <c r="M1646">
        <v>1</v>
      </c>
      <c r="N1646">
        <v>0</v>
      </c>
      <c r="O1646">
        <v>2</v>
      </c>
      <c r="P1646">
        <v>1</v>
      </c>
      <c r="Q1646">
        <v>0</v>
      </c>
      <c r="R1646">
        <v>1</v>
      </c>
      <c r="S1646" s="2">
        <v>2.2106481481481482E-3</v>
      </c>
      <c r="T1646" s="2">
        <v>3.4375E-3</v>
      </c>
      <c r="U1646">
        <v>0.3947</v>
      </c>
      <c r="V1646">
        <v>0.1714</v>
      </c>
      <c r="W1646">
        <v>1</v>
      </c>
      <c r="X1646">
        <v>0</v>
      </c>
      <c r="Y1646">
        <v>0.95240000000000002</v>
      </c>
      <c r="Z1646">
        <v>0.53849999999999998</v>
      </c>
      <c r="AA1646">
        <v>0.25</v>
      </c>
      <c r="AB1646">
        <v>0.4</v>
      </c>
      <c r="AC1646">
        <v>0.75760000000000005</v>
      </c>
      <c r="AD1646">
        <v>0.36359999999999998</v>
      </c>
      <c r="AE1646">
        <v>0.6</v>
      </c>
      <c r="AF1646" t="s">
        <v>3933</v>
      </c>
      <c r="AG1646" s="2">
        <v>1.0763888888888889E-3</v>
      </c>
      <c r="AH1646" t="s">
        <v>3927</v>
      </c>
      <c r="AI1646">
        <v>5</v>
      </c>
      <c r="AJ1646" t="s">
        <v>3925</v>
      </c>
      <c r="AK1646" s="3">
        <v>37386</v>
      </c>
      <c r="AL1646" s="10">
        <f>YEAR(ufc_fights_2[[#This Row],[date]])</f>
        <v>2002</v>
      </c>
      <c r="AM1646" t="s">
        <v>3977</v>
      </c>
      <c r="AN1646">
        <v>152</v>
      </c>
      <c r="AO1646" t="s">
        <v>3913</v>
      </c>
      <c r="AP1646">
        <f>IF(ufc_fights_2[[#This Row],[winner]]="Red",ufc_fights_2[[#This Row],[r_fighter_id]],ufc_fights_2[[#This Row],[b_fighter_id]])</f>
        <v>420</v>
      </c>
      <c r="AQ1646" t="str">
        <f>_xlfn.XLOOKUP(ufc_fights_2[[#This Row],[winnerID]],ufc_fighters[id],ufc_fighters[fighter_name],"xxx",0,1)</f>
        <v>Murilo Bustamante</v>
      </c>
    </row>
    <row r="1647" spans="1:43">
      <c r="A1647">
        <v>797</v>
      </c>
      <c r="B1647">
        <v>2648</v>
      </c>
      <c r="C1647">
        <f>_xlfn.XLOOKUP(ufc_fights_2[[#This Row],[r_fighter_id]],ufc_fighters[id],ufc_fighters[year],"xxx",0,1)</f>
        <v>1983</v>
      </c>
      <c r="D1647">
        <f>_xlfn.XLOOKUP(ufc_fights_2[[#This Row],[b_fighter_id]],ufc_fighters[id],ufc_fighters[year],"Prázdné",0,1)</f>
        <v>1984</v>
      </c>
      <c r="E1647" s="10">
        <f>YEAR(ufc_fights_2[[#This Row],[date]])-ufc_fights_2[[#This Row],[r_year]]</f>
        <v>27</v>
      </c>
      <c r="F1647" s="10">
        <f>YEAR(ufc_fights_2[[#This Row],[date]])-ufc_fights_2[[#This Row],[b_year]]</f>
        <v>26</v>
      </c>
      <c r="G1647">
        <v>0</v>
      </c>
      <c r="H1647">
        <v>0</v>
      </c>
      <c r="I1647">
        <v>0.34250000000000003</v>
      </c>
      <c r="J1647">
        <v>0.4</v>
      </c>
      <c r="K1647">
        <v>0.5806</v>
      </c>
      <c r="L1647">
        <v>0.57140000000000002</v>
      </c>
      <c r="M1647">
        <v>0.71430000000000005</v>
      </c>
      <c r="N1647">
        <v>1</v>
      </c>
      <c r="O1647">
        <v>1</v>
      </c>
      <c r="P1647">
        <v>3</v>
      </c>
      <c r="Q1647">
        <v>1</v>
      </c>
      <c r="R1647">
        <v>1</v>
      </c>
      <c r="S1647" s="2">
        <v>4.386574074074074E-3</v>
      </c>
      <c r="T1647" s="2">
        <v>1.4467592592592592E-3</v>
      </c>
      <c r="U1647">
        <v>0.23530000000000001</v>
      </c>
      <c r="V1647">
        <v>0.2258</v>
      </c>
      <c r="W1647">
        <v>0.63160000000000005</v>
      </c>
      <c r="X1647">
        <v>0.33329999999999999</v>
      </c>
      <c r="Y1647">
        <v>0.42859999999999998</v>
      </c>
      <c r="Z1647">
        <v>0.25</v>
      </c>
      <c r="AA1647">
        <v>0.41460000000000002</v>
      </c>
      <c r="AB1647">
        <v>0.5</v>
      </c>
      <c r="AC1647">
        <v>0.16669999999999999</v>
      </c>
      <c r="AD1647">
        <v>0.39129999999999998</v>
      </c>
      <c r="AE1647">
        <v>0.66669999999999996</v>
      </c>
      <c r="AF1647" t="s">
        <v>3915</v>
      </c>
      <c r="AG1647" s="2">
        <v>3.472222222222222E-3</v>
      </c>
      <c r="AH1647" t="s">
        <v>3911</v>
      </c>
      <c r="AI1647">
        <v>3</v>
      </c>
      <c r="AJ1647" t="s">
        <v>3946</v>
      </c>
      <c r="AK1647" s="3">
        <v>40229</v>
      </c>
      <c r="AL1647" s="10">
        <f>YEAR(ufc_fights_2[[#This Row],[date]])</f>
        <v>2010</v>
      </c>
      <c r="AM1647" t="s">
        <v>3977</v>
      </c>
      <c r="AN1647">
        <v>68</v>
      </c>
      <c r="AO1647" t="s">
        <v>3913</v>
      </c>
      <c r="AP1647">
        <f>IF(ufc_fights_2[[#This Row],[winner]]="Red",ufc_fights_2[[#This Row],[r_fighter_id]],ufc_fights_2[[#This Row],[b_fighter_id]])</f>
        <v>797</v>
      </c>
      <c r="AQ1647" t="str">
        <f>_xlfn.XLOOKUP(ufc_fights_2[[#This Row],[winnerID]],ufc_fighters[id],ufc_fighters[fighter_name],"xxx",0,1)</f>
        <v>CB Dollaway</v>
      </c>
    </row>
    <row r="1648" spans="1:43">
      <c r="A1648">
        <v>2503</v>
      </c>
      <c r="B1648">
        <v>1334</v>
      </c>
      <c r="C1648">
        <f>_xlfn.XLOOKUP(ufc_fights_2[[#This Row],[r_fighter_id]],ufc_fighters[id],ufc_fighters[year],"xxx",0,1)</f>
        <v>1988</v>
      </c>
      <c r="D1648">
        <f>_xlfn.XLOOKUP(ufc_fights_2[[#This Row],[b_fighter_id]],ufc_fighters[id],ufc_fighters[year],"Prázdné",0,1)</f>
        <v>1993</v>
      </c>
      <c r="E1648" s="10">
        <f>YEAR(ufc_fights_2[[#This Row],[date]])-ufc_fights_2[[#This Row],[r_year]]</f>
        <v>31</v>
      </c>
      <c r="F1648" s="10">
        <f>YEAR(ufc_fights_2[[#This Row],[date]])-ufc_fights_2[[#This Row],[b_year]]</f>
        <v>26</v>
      </c>
      <c r="G1648">
        <v>0</v>
      </c>
      <c r="H1648">
        <v>0</v>
      </c>
      <c r="I1648">
        <v>0.5</v>
      </c>
      <c r="J1648">
        <v>0.48570000000000002</v>
      </c>
      <c r="K1648">
        <v>0.54290000000000005</v>
      </c>
      <c r="L1648">
        <v>0.53849999999999998</v>
      </c>
      <c r="M1648">
        <v>0.1429</v>
      </c>
      <c r="N1648">
        <v>0</v>
      </c>
      <c r="O1648">
        <v>1</v>
      </c>
      <c r="P1648">
        <v>0</v>
      </c>
      <c r="Q1648">
        <v>0</v>
      </c>
      <c r="R1648">
        <v>0</v>
      </c>
      <c r="S1648" s="2">
        <v>1.8402777777777777E-3</v>
      </c>
      <c r="T1648" s="2">
        <v>4.3981481481481481E-4</v>
      </c>
      <c r="U1648">
        <v>0.375</v>
      </c>
      <c r="V1648">
        <v>0.46879999999999999</v>
      </c>
      <c r="W1648">
        <v>0.83330000000000004</v>
      </c>
      <c r="X1648">
        <v>1</v>
      </c>
      <c r="Y1648">
        <v>1</v>
      </c>
      <c r="Z1648">
        <v>0.52170000000000005</v>
      </c>
      <c r="AA1648">
        <v>0.31580000000000003</v>
      </c>
      <c r="AB1648">
        <v>0.44440000000000002</v>
      </c>
      <c r="AC1648">
        <v>0.6875</v>
      </c>
      <c r="AD1648">
        <v>0</v>
      </c>
      <c r="AE1648">
        <v>0</v>
      </c>
      <c r="AF1648" t="s">
        <v>3933</v>
      </c>
      <c r="AG1648" s="2">
        <v>7.7546296296296293E-4</v>
      </c>
      <c r="AH1648" t="s">
        <v>3911</v>
      </c>
      <c r="AI1648">
        <v>3</v>
      </c>
      <c r="AJ1648" t="s">
        <v>3952</v>
      </c>
      <c r="AK1648" s="3">
        <v>43498</v>
      </c>
      <c r="AL1648" s="10">
        <f>YEAR(ufc_fights_2[[#This Row],[date]])</f>
        <v>2019</v>
      </c>
      <c r="AM1648" t="s">
        <v>3977</v>
      </c>
      <c r="AN1648">
        <v>37</v>
      </c>
      <c r="AO1648" t="s">
        <v>3913</v>
      </c>
      <c r="AP1648">
        <f>IF(ufc_fights_2[[#This Row],[winner]]="Red",ufc_fights_2[[#This Row],[r_fighter_id]],ufc_fights_2[[#This Row],[b_fighter_id]])</f>
        <v>2503</v>
      </c>
      <c r="AQ1648" t="str">
        <f>_xlfn.XLOOKUP(ufc_fights_2[[#This Row],[winnerID]],ufc_fighters[id],ufc_fighters[fighter_name],"xxx",0,1)</f>
        <v>Markus Perez</v>
      </c>
    </row>
    <row r="1649" spans="1:43">
      <c r="A1649">
        <v>3452</v>
      </c>
      <c r="B1649">
        <v>243</v>
      </c>
      <c r="C1649">
        <f>_xlfn.XLOOKUP(ufc_fights_2[[#This Row],[r_fighter_id]],ufc_fighters[id],ufc_fighters[year],"xxx",0,1)</f>
        <v>1984</v>
      </c>
      <c r="D1649">
        <f>_xlfn.XLOOKUP(ufc_fights_2[[#This Row],[b_fighter_id]],ufc_fighters[id],ufc_fighters[year],"Prázdné",0,1)</f>
        <v>1977</v>
      </c>
      <c r="E1649" s="10">
        <f>YEAR(ufc_fights_2[[#This Row],[date]])-ufc_fights_2[[#This Row],[r_year]]</f>
        <v>31</v>
      </c>
      <c r="F1649" s="10">
        <f>YEAR(ufc_fights_2[[#This Row],[date]])-ufc_fights_2[[#This Row],[b_year]]</f>
        <v>38</v>
      </c>
      <c r="G1649">
        <v>0</v>
      </c>
      <c r="H1649">
        <v>0</v>
      </c>
      <c r="I1649">
        <v>0.66669999999999996</v>
      </c>
      <c r="J1649">
        <v>0.5625</v>
      </c>
      <c r="K1649">
        <v>0.68489999999999995</v>
      </c>
      <c r="L1649">
        <v>0.52780000000000005</v>
      </c>
      <c r="M1649">
        <v>0.5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8.4490740740740739E-4</v>
      </c>
      <c r="T1649" s="2">
        <v>0</v>
      </c>
      <c r="U1649">
        <v>0.68659999999999999</v>
      </c>
      <c r="V1649">
        <v>0.53569999999999995</v>
      </c>
      <c r="W1649">
        <v>0</v>
      </c>
      <c r="X1649">
        <v>0</v>
      </c>
      <c r="Y1649">
        <v>0</v>
      </c>
      <c r="Z1649">
        <v>0.25</v>
      </c>
      <c r="AA1649">
        <v>0.47620000000000001</v>
      </c>
      <c r="AB1649">
        <v>0</v>
      </c>
      <c r="AC1649">
        <v>0.72729999999999995</v>
      </c>
      <c r="AD1649">
        <v>0.75439999999999996</v>
      </c>
      <c r="AE1649">
        <v>0</v>
      </c>
      <c r="AF1649" t="s">
        <v>3910</v>
      </c>
      <c r="AG1649" s="2">
        <v>2.0023148148148148E-3</v>
      </c>
      <c r="AH1649" t="s">
        <v>3927</v>
      </c>
      <c r="AI1649">
        <v>5</v>
      </c>
      <c r="AJ1649" t="s">
        <v>3914</v>
      </c>
      <c r="AK1649" s="3">
        <v>42147</v>
      </c>
      <c r="AL1649" s="10">
        <f>YEAR(ufc_fights_2[[#This Row],[date]])</f>
        <v>2015</v>
      </c>
      <c r="AM1649" t="s">
        <v>3977</v>
      </c>
      <c r="AN1649">
        <v>1</v>
      </c>
      <c r="AO1649" t="s">
        <v>3913</v>
      </c>
      <c r="AP1649">
        <f>IF(ufc_fights_2[[#This Row],[winner]]="Red",ufc_fights_2[[#This Row],[r_fighter_id]],ufc_fights_2[[#This Row],[b_fighter_id]])</f>
        <v>3452</v>
      </c>
      <c r="AQ1649" t="str">
        <f>_xlfn.XLOOKUP(ufc_fights_2[[#This Row],[winnerID]],ufc_fighters[id],ufc_fighters[fighter_name],"xxx",0,1)</f>
        <v>Chris Weidman</v>
      </c>
    </row>
    <row r="1650" spans="1:43">
      <c r="A1650">
        <v>1928</v>
      </c>
      <c r="B1650">
        <v>3452</v>
      </c>
      <c r="C1650">
        <f>_xlfn.XLOOKUP(ufc_fights_2[[#This Row],[r_fighter_id]],ufc_fighters[id],ufc_fighters[year],"xxx",0,1)</f>
        <v>1977</v>
      </c>
      <c r="D1650">
        <f>_xlfn.XLOOKUP(ufc_fights_2[[#This Row],[b_fighter_id]],ufc_fighters[id],ufc_fighters[year],"Prázdné",0,1)</f>
        <v>1984</v>
      </c>
      <c r="E1650" s="10">
        <f>YEAR(ufc_fights_2[[#This Row],[date]])-ufc_fights_2[[#This Row],[r_year]]</f>
        <v>35</v>
      </c>
      <c r="F1650" s="10">
        <f>YEAR(ufc_fights_2[[#This Row],[date]])-ufc_fights_2[[#This Row],[b_year]]</f>
        <v>28</v>
      </c>
      <c r="G1650">
        <v>0</v>
      </c>
      <c r="H1650">
        <v>0</v>
      </c>
      <c r="I1650">
        <v>0.30180000000000001</v>
      </c>
      <c r="J1650">
        <v>0.34939999999999999</v>
      </c>
      <c r="K1650">
        <v>0.33710000000000001</v>
      </c>
      <c r="L1650">
        <v>0.38200000000000001</v>
      </c>
      <c r="M1650">
        <v>0</v>
      </c>
      <c r="N1650">
        <v>0.66669999999999996</v>
      </c>
      <c r="O1650">
        <v>0</v>
      </c>
      <c r="P1650">
        <v>0</v>
      </c>
      <c r="Q1650">
        <v>0</v>
      </c>
      <c r="R1650">
        <v>0</v>
      </c>
      <c r="S1650" s="2">
        <v>0</v>
      </c>
      <c r="T1650" s="2">
        <v>1.1342592592592593E-3</v>
      </c>
      <c r="U1650">
        <v>0.2414</v>
      </c>
      <c r="V1650">
        <v>0.29659999999999997</v>
      </c>
      <c r="W1650">
        <v>0.7</v>
      </c>
      <c r="X1650">
        <v>0.5</v>
      </c>
      <c r="Y1650">
        <v>0.83330000000000004</v>
      </c>
      <c r="Z1650">
        <v>0.2727</v>
      </c>
      <c r="AA1650">
        <v>0.32890000000000003</v>
      </c>
      <c r="AB1650">
        <v>0.46150000000000002</v>
      </c>
      <c r="AC1650">
        <v>0.4667</v>
      </c>
      <c r="AD1650">
        <v>0</v>
      </c>
      <c r="AE1650">
        <v>1</v>
      </c>
      <c r="AF1650" t="s">
        <v>3915</v>
      </c>
      <c r="AG1650" s="2">
        <v>3.472222222222222E-3</v>
      </c>
      <c r="AH1650" t="s">
        <v>3911</v>
      </c>
      <c r="AI1650">
        <v>3</v>
      </c>
      <c r="AJ1650" t="s">
        <v>3914</v>
      </c>
      <c r="AK1650" s="3">
        <v>40936</v>
      </c>
      <c r="AL1650" s="10">
        <f>YEAR(ufc_fights_2[[#This Row],[date]])</f>
        <v>2012</v>
      </c>
      <c r="AM1650" t="s">
        <v>3977</v>
      </c>
      <c r="AN1650">
        <v>8</v>
      </c>
      <c r="AO1650" t="s">
        <v>3918</v>
      </c>
      <c r="AP1650">
        <f>IF(ufc_fights_2[[#This Row],[winner]]="Red",ufc_fights_2[[#This Row],[r_fighter_id]],ufc_fights_2[[#This Row],[b_fighter_id]])</f>
        <v>3452</v>
      </c>
      <c r="AQ1650" t="str">
        <f>_xlfn.XLOOKUP(ufc_fights_2[[#This Row],[winnerID]],ufc_fighters[id],ufc_fighters[fighter_name],"xxx",0,1)</f>
        <v>Chris Weidman</v>
      </c>
    </row>
    <row r="1651" spans="1:43">
      <c r="A1651">
        <v>315</v>
      </c>
      <c r="B1651">
        <v>3452</v>
      </c>
      <c r="C1651">
        <f>_xlfn.XLOOKUP(ufc_fights_2[[#This Row],[r_fighter_id]],ufc_fighters[id],ufc_fighters[year],"xxx",0,1)</f>
        <v>1980</v>
      </c>
      <c r="D1651">
        <f>_xlfn.XLOOKUP(ufc_fights_2[[#This Row],[b_fighter_id]],ufc_fighters[id],ufc_fighters[year],"Prázdné",0,1)</f>
        <v>1984</v>
      </c>
      <c r="E1651" s="10">
        <f>YEAR(ufc_fights_2[[#This Row],[date]])-ufc_fights_2[[#This Row],[r_year]]</f>
        <v>31</v>
      </c>
      <c r="F1651" s="10">
        <f>YEAR(ufc_fights_2[[#This Row],[date]])-ufc_fights_2[[#This Row],[b_year]]</f>
        <v>27</v>
      </c>
      <c r="G1651">
        <v>0</v>
      </c>
      <c r="H1651">
        <v>0</v>
      </c>
      <c r="I1651">
        <v>0.41670000000000001</v>
      </c>
      <c r="J1651">
        <v>0.4118</v>
      </c>
      <c r="K1651">
        <v>0.60709999999999997</v>
      </c>
      <c r="L1651">
        <v>0.72729999999999995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 s="2">
        <v>0</v>
      </c>
      <c r="T1651" s="2">
        <v>2.6041666666666665E-3</v>
      </c>
      <c r="U1651">
        <v>0.1429</v>
      </c>
      <c r="V1651">
        <v>0.35709999999999997</v>
      </c>
      <c r="W1651">
        <v>1</v>
      </c>
      <c r="X1651">
        <v>0.5</v>
      </c>
      <c r="Y1651">
        <v>0.5</v>
      </c>
      <c r="Z1651">
        <v>0.22220000000000001</v>
      </c>
      <c r="AA1651">
        <v>0.1429</v>
      </c>
      <c r="AB1651">
        <v>1</v>
      </c>
      <c r="AC1651">
        <v>1</v>
      </c>
      <c r="AD1651">
        <v>0</v>
      </c>
      <c r="AE1651">
        <v>0.5</v>
      </c>
      <c r="AF1651" t="s">
        <v>3933</v>
      </c>
      <c r="AG1651" s="2">
        <v>3.4027777777777776E-3</v>
      </c>
      <c r="AH1651" t="s">
        <v>3911</v>
      </c>
      <c r="AI1651">
        <v>3</v>
      </c>
      <c r="AJ1651" t="s">
        <v>3940</v>
      </c>
      <c r="AK1651" s="3">
        <v>40705</v>
      </c>
      <c r="AL1651" s="10">
        <f>YEAR(ufc_fights_2[[#This Row],[date]])</f>
        <v>2011</v>
      </c>
      <c r="AM1651" t="s">
        <v>3977</v>
      </c>
      <c r="AN1651">
        <v>80</v>
      </c>
      <c r="AO1651" t="s">
        <v>3918</v>
      </c>
      <c r="AP1651">
        <f>IF(ufc_fights_2[[#This Row],[winner]]="Red",ufc_fights_2[[#This Row],[r_fighter_id]],ufc_fights_2[[#This Row],[b_fighter_id]])</f>
        <v>3452</v>
      </c>
      <c r="AQ1651" t="str">
        <f>_xlfn.XLOOKUP(ufc_fights_2[[#This Row],[winnerID]],ufc_fighters[id],ufc_fighters[fighter_name],"xxx",0,1)</f>
        <v>Chris Weidman</v>
      </c>
    </row>
    <row r="1652" spans="1:43">
      <c r="A1652">
        <v>2226</v>
      </c>
      <c r="B1652">
        <v>3452</v>
      </c>
      <c r="C1652">
        <f>_xlfn.XLOOKUP(ufc_fights_2[[#This Row],[r_fighter_id]],ufc_fighters[id],ufc_fighters[year],"xxx",0,1)</f>
        <v>1978</v>
      </c>
      <c r="D1652">
        <f>_xlfn.XLOOKUP(ufc_fights_2[[#This Row],[b_fighter_id]],ufc_fighters[id],ufc_fighters[year],"Prázdné",0,1)</f>
        <v>1984</v>
      </c>
      <c r="E1652" s="10">
        <f>YEAR(ufc_fights_2[[#This Row],[date]])-ufc_fights_2[[#This Row],[r_year]]</f>
        <v>34</v>
      </c>
      <c r="F1652" s="10">
        <f>YEAR(ufc_fights_2[[#This Row],[date]])-ufc_fights_2[[#This Row],[b_year]]</f>
        <v>28</v>
      </c>
      <c r="G1652">
        <v>0</v>
      </c>
      <c r="H1652">
        <v>1</v>
      </c>
      <c r="I1652">
        <v>0</v>
      </c>
      <c r="J1652">
        <v>0.75680000000000003</v>
      </c>
      <c r="K1652">
        <v>0.125</v>
      </c>
      <c r="L1652">
        <v>0.77969999999999995</v>
      </c>
      <c r="M1652">
        <v>0</v>
      </c>
      <c r="N1652">
        <v>1</v>
      </c>
      <c r="O1652">
        <v>0</v>
      </c>
      <c r="P1652">
        <v>2</v>
      </c>
      <c r="Q1652">
        <v>0</v>
      </c>
      <c r="R1652">
        <v>0</v>
      </c>
      <c r="S1652" s="2">
        <v>0</v>
      </c>
      <c r="T1652" s="2">
        <v>3.6111111111111109E-3</v>
      </c>
      <c r="U1652">
        <v>0</v>
      </c>
      <c r="V1652">
        <v>0.68969999999999998</v>
      </c>
      <c r="W1652">
        <v>0</v>
      </c>
      <c r="X1652">
        <v>0</v>
      </c>
      <c r="Y1652">
        <v>1</v>
      </c>
      <c r="Z1652">
        <v>0</v>
      </c>
      <c r="AA1652">
        <v>0.42859999999999998</v>
      </c>
      <c r="AB1652">
        <v>0</v>
      </c>
      <c r="AC1652">
        <v>0.88890000000000002</v>
      </c>
      <c r="AD1652">
        <v>0</v>
      </c>
      <c r="AE1652">
        <v>0.8095</v>
      </c>
      <c r="AF1652" t="s">
        <v>3910</v>
      </c>
      <c r="AG1652" s="2">
        <v>1.1226851851851851E-3</v>
      </c>
      <c r="AH1652" t="s">
        <v>3927</v>
      </c>
      <c r="AI1652">
        <v>5</v>
      </c>
      <c r="AJ1652" t="s">
        <v>3974</v>
      </c>
      <c r="AK1652" s="3">
        <v>41101</v>
      </c>
      <c r="AL1652" s="10">
        <f>YEAR(ufc_fights_2[[#This Row],[date]])</f>
        <v>2012</v>
      </c>
      <c r="AM1652" t="s">
        <v>3977</v>
      </c>
      <c r="AN1652">
        <v>83</v>
      </c>
      <c r="AO1652" t="s">
        <v>3918</v>
      </c>
      <c r="AP1652">
        <f>IF(ufc_fights_2[[#This Row],[winner]]="Red",ufc_fights_2[[#This Row],[r_fighter_id]],ufc_fights_2[[#This Row],[b_fighter_id]])</f>
        <v>3452</v>
      </c>
      <c r="AQ1652" t="str">
        <f>_xlfn.XLOOKUP(ufc_fights_2[[#This Row],[winnerID]],ufc_fighters[id],ufc_fighters[fighter_name],"xxx",0,1)</f>
        <v>Chris Weidman</v>
      </c>
    </row>
    <row r="1653" spans="1:43">
      <c r="A1653">
        <v>2722</v>
      </c>
      <c r="B1653">
        <v>1823</v>
      </c>
      <c r="C1653">
        <f>_xlfn.XLOOKUP(ufc_fights_2[[#This Row],[r_fighter_id]],ufc_fighters[id],ufc_fighters[year],"xxx",0,1)</f>
        <v>0</v>
      </c>
      <c r="D1653">
        <f>_xlfn.XLOOKUP(ufc_fights_2[[#This Row],[b_fighter_id]],ufc_fighters[id],ufc_fighters[year],"Prázdné",0,1)</f>
        <v>0</v>
      </c>
      <c r="E1653" s="10">
        <f>YEAR(ufc_fights_2[[#This Row],[date]])-ufc_fights_2[[#This Row],[r_year]]</f>
        <v>2003</v>
      </c>
      <c r="F1653" s="10">
        <f>YEAR(ufc_fights_2[[#This Row],[date]])-ufc_fights_2[[#This Row],[b_year]]</f>
        <v>2003</v>
      </c>
      <c r="G1653">
        <v>0</v>
      </c>
      <c r="H1653">
        <v>0</v>
      </c>
      <c r="I1653">
        <v>1</v>
      </c>
      <c r="J1653">
        <v>0.33329999999999999</v>
      </c>
      <c r="K1653">
        <v>0.89470000000000005</v>
      </c>
      <c r="L1653">
        <v>0.85709999999999997</v>
      </c>
      <c r="M1653">
        <v>0.5</v>
      </c>
      <c r="N1653">
        <v>0</v>
      </c>
      <c r="O1653">
        <v>1</v>
      </c>
      <c r="P1653">
        <v>0</v>
      </c>
      <c r="Q1653">
        <v>0</v>
      </c>
      <c r="R1653">
        <v>0</v>
      </c>
      <c r="S1653" s="2">
        <v>2.1296296296296298E-3</v>
      </c>
      <c r="T1653" s="2">
        <v>9.2592592592592588E-5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0.33329999999999999</v>
      </c>
      <c r="AB1653">
        <v>0</v>
      </c>
      <c r="AC1653">
        <v>0</v>
      </c>
      <c r="AD1653">
        <v>1</v>
      </c>
      <c r="AE1653">
        <v>0</v>
      </c>
      <c r="AF1653" t="s">
        <v>3933</v>
      </c>
      <c r="AG1653" s="2">
        <v>2.4189814814814816E-3</v>
      </c>
      <c r="AH1653" t="s">
        <v>3911</v>
      </c>
      <c r="AI1653">
        <v>3</v>
      </c>
      <c r="AJ1653" t="s">
        <v>3925</v>
      </c>
      <c r="AK1653" s="3">
        <v>37946</v>
      </c>
      <c r="AL1653" s="10">
        <f>YEAR(ufc_fights_2[[#This Row],[date]])</f>
        <v>2003</v>
      </c>
      <c r="AM1653" t="s">
        <v>3977</v>
      </c>
      <c r="AN1653">
        <v>144</v>
      </c>
      <c r="AO1653" t="s">
        <v>3913</v>
      </c>
      <c r="AP1653">
        <f>IF(ufc_fights_2[[#This Row],[winner]]="Red",ufc_fights_2[[#This Row],[r_fighter_id]],ufc_fights_2[[#This Row],[b_fighter_id]])</f>
        <v>2722</v>
      </c>
      <c r="AQ1653" t="str">
        <f>_xlfn.XLOOKUP(ufc_fights_2[[#This Row],[winnerID]],ufc_fighters[id],ufc_fighters[fighter_name],"xxx",0,1)</f>
        <v>Keith Rockel</v>
      </c>
    </row>
    <row r="1654" spans="1:43">
      <c r="A1654">
        <v>1476</v>
      </c>
      <c r="B1654">
        <v>2722</v>
      </c>
      <c r="C1654">
        <f>_xlfn.XLOOKUP(ufc_fights_2[[#This Row],[r_fighter_id]],ufc_fighters[id],ufc_fighters[year],"xxx",0,1)</f>
        <v>1966</v>
      </c>
      <c r="D1654">
        <f>_xlfn.XLOOKUP(ufc_fights_2[[#This Row],[b_fighter_id]],ufc_fighters[id],ufc_fighters[year],"Prázdné",0,1)</f>
        <v>0</v>
      </c>
      <c r="E1654" s="10">
        <f>YEAR(ufc_fights_2[[#This Row],[date]])-ufc_fights_2[[#This Row],[r_year]]</f>
        <v>36</v>
      </c>
      <c r="F1654" s="10">
        <f>YEAR(ufc_fights_2[[#This Row],[date]])-ufc_fights_2[[#This Row],[b_year]]</f>
        <v>2002</v>
      </c>
      <c r="G1654">
        <v>0</v>
      </c>
      <c r="H1654">
        <v>0</v>
      </c>
      <c r="I1654">
        <v>0.33329999999999999</v>
      </c>
      <c r="J1654">
        <v>0.6</v>
      </c>
      <c r="K1654">
        <v>0.93620000000000003</v>
      </c>
      <c r="L1654">
        <v>0.84</v>
      </c>
      <c r="M1654">
        <v>0</v>
      </c>
      <c r="N1654">
        <v>1</v>
      </c>
      <c r="O1654">
        <v>1</v>
      </c>
      <c r="P1654">
        <v>2</v>
      </c>
      <c r="Q1654">
        <v>0</v>
      </c>
      <c r="R1654">
        <v>0</v>
      </c>
      <c r="S1654" s="2">
        <v>4.6296296296296294E-5</v>
      </c>
      <c r="T1654" s="2">
        <v>3.8310185185185183E-3</v>
      </c>
      <c r="U1654">
        <v>0.33329999999999999</v>
      </c>
      <c r="V1654">
        <v>0.5</v>
      </c>
      <c r="W1654">
        <v>0</v>
      </c>
      <c r="X1654">
        <v>0</v>
      </c>
      <c r="Y1654">
        <v>1</v>
      </c>
      <c r="Z1654">
        <v>0.33329999999999999</v>
      </c>
      <c r="AA1654">
        <v>1</v>
      </c>
      <c r="AB1654">
        <v>0</v>
      </c>
      <c r="AC1654">
        <v>0</v>
      </c>
      <c r="AD1654">
        <v>0</v>
      </c>
      <c r="AE1654">
        <v>0.5</v>
      </c>
      <c r="AF1654" t="s">
        <v>3933</v>
      </c>
      <c r="AG1654" s="2">
        <v>8.564814814814815E-4</v>
      </c>
      <c r="AH1654" t="s">
        <v>3911</v>
      </c>
      <c r="AI1654">
        <v>3</v>
      </c>
      <c r="AJ1654" t="s">
        <v>4052</v>
      </c>
      <c r="AK1654" s="3">
        <v>37267</v>
      </c>
      <c r="AL1654" s="10">
        <f>YEAR(ufc_fights_2[[#This Row],[date]])</f>
        <v>2002</v>
      </c>
      <c r="AM1654" t="s">
        <v>3977</v>
      </c>
      <c r="AN1654">
        <v>144</v>
      </c>
      <c r="AO1654" t="s">
        <v>3913</v>
      </c>
      <c r="AP1654">
        <f>IF(ufc_fights_2[[#This Row],[winner]]="Red",ufc_fights_2[[#This Row],[r_fighter_id]],ufc_fights_2[[#This Row],[b_fighter_id]])</f>
        <v>1476</v>
      </c>
      <c r="AQ1654" t="str">
        <f>_xlfn.XLOOKUP(ufc_fights_2[[#This Row],[winnerID]],ufc_fighters[id],ufc_fighters[fighter_name],"xxx",0,1)</f>
        <v>Eugene Jackson</v>
      </c>
    </row>
    <row r="1655" spans="1:43">
      <c r="A1655">
        <v>1476</v>
      </c>
      <c r="B1655">
        <v>60</v>
      </c>
      <c r="C1655">
        <f>_xlfn.XLOOKUP(ufc_fights_2[[#This Row],[r_fighter_id]],ufc_fighters[id],ufc_fighters[year],"xxx",0,1)</f>
        <v>1966</v>
      </c>
      <c r="D1655">
        <f>_xlfn.XLOOKUP(ufc_fights_2[[#This Row],[b_fighter_id]],ufc_fighters[id],ufc_fighters[year],"Prázdné",0,1)</f>
        <v>0</v>
      </c>
      <c r="E1655" s="10">
        <f>YEAR(ufc_fights_2[[#This Row],[date]])-ufc_fights_2[[#This Row],[r_year]]</f>
        <v>33</v>
      </c>
      <c r="F1655" s="10">
        <f>YEAR(ufc_fights_2[[#This Row],[date]])-ufc_fights_2[[#This Row],[b_year]]</f>
        <v>1999</v>
      </c>
      <c r="G1655">
        <v>1</v>
      </c>
      <c r="H1655">
        <v>0</v>
      </c>
      <c r="I1655">
        <v>0.45650000000000002</v>
      </c>
      <c r="J1655">
        <v>0.42309999999999998</v>
      </c>
      <c r="K1655">
        <v>0.51919999999999999</v>
      </c>
      <c r="L1655">
        <v>0.44440000000000002</v>
      </c>
      <c r="M1655">
        <v>0</v>
      </c>
      <c r="N1655">
        <v>0.25</v>
      </c>
      <c r="O1655">
        <v>1</v>
      </c>
      <c r="P1655">
        <v>0</v>
      </c>
      <c r="Q1655">
        <v>0</v>
      </c>
      <c r="R1655">
        <v>0</v>
      </c>
      <c r="S1655" s="2">
        <v>2.3148148148148149E-4</v>
      </c>
      <c r="T1655" s="2">
        <v>1.7824074074074075E-3</v>
      </c>
      <c r="U1655">
        <v>0.375</v>
      </c>
      <c r="V1655">
        <v>0.42309999999999998</v>
      </c>
      <c r="W1655">
        <v>1</v>
      </c>
      <c r="X1655">
        <v>0</v>
      </c>
      <c r="Y1655">
        <v>0</v>
      </c>
      <c r="Z1655">
        <v>0.32350000000000001</v>
      </c>
      <c r="AA1655">
        <v>0</v>
      </c>
      <c r="AB1655">
        <v>0.71430000000000005</v>
      </c>
      <c r="AC1655">
        <v>0.75</v>
      </c>
      <c r="AD1655">
        <v>1</v>
      </c>
      <c r="AE1655">
        <v>0.5333</v>
      </c>
      <c r="AF1655" t="s">
        <v>3910</v>
      </c>
      <c r="AG1655" s="2">
        <v>9.1435185185185185E-4</v>
      </c>
      <c r="AH1655" t="s">
        <v>3911</v>
      </c>
      <c r="AI1655">
        <v>3</v>
      </c>
      <c r="AJ1655" t="s">
        <v>3925</v>
      </c>
      <c r="AK1655" s="3">
        <v>36357</v>
      </c>
      <c r="AL1655" s="10">
        <f>YEAR(ufc_fights_2[[#This Row],[date]])</f>
        <v>1999</v>
      </c>
      <c r="AM1655" t="s">
        <v>3977</v>
      </c>
      <c r="AN1655">
        <v>157</v>
      </c>
      <c r="AO1655" t="s">
        <v>3913</v>
      </c>
      <c r="AP1655">
        <f>IF(ufc_fights_2[[#This Row],[winner]]="Red",ufc_fights_2[[#This Row],[r_fighter_id]],ufc_fights_2[[#This Row],[b_fighter_id]])</f>
        <v>1476</v>
      </c>
      <c r="AQ1655" t="str">
        <f>_xlfn.XLOOKUP(ufc_fights_2[[#This Row],[winnerID]],ufc_fighters[id],ufc_fighters[fighter_name],"xxx",0,1)</f>
        <v>Eugene Jackson</v>
      </c>
    </row>
    <row r="1656" spans="1:43">
      <c r="A1656">
        <v>1757</v>
      </c>
      <c r="B1656">
        <v>3452</v>
      </c>
      <c r="C1656">
        <f>_xlfn.XLOOKUP(ufc_fights_2[[#This Row],[r_fighter_id]],ufc_fighters[id],ufc_fighters[year],"xxx",0,1)</f>
        <v>1983</v>
      </c>
      <c r="D1656">
        <f>_xlfn.XLOOKUP(ufc_fights_2[[#This Row],[b_fighter_id]],ufc_fighters[id],ufc_fighters[year],"Prázdné",0,1)</f>
        <v>1984</v>
      </c>
      <c r="E1656" s="10">
        <f>YEAR(ufc_fights_2[[#This Row],[date]])-ufc_fights_2[[#This Row],[r_year]]</f>
        <v>28</v>
      </c>
      <c r="F1656" s="10">
        <f>YEAR(ufc_fights_2[[#This Row],[date]])-ufc_fights_2[[#This Row],[b_year]]</f>
        <v>27</v>
      </c>
      <c r="G1656">
        <v>0</v>
      </c>
      <c r="H1656">
        <v>0</v>
      </c>
      <c r="I1656">
        <v>0.28570000000000001</v>
      </c>
      <c r="J1656">
        <v>0.5</v>
      </c>
      <c r="K1656">
        <v>0.28570000000000001</v>
      </c>
      <c r="L1656">
        <v>0.5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 s="2">
        <v>0</v>
      </c>
      <c r="T1656" s="2">
        <v>1.0069444444444444E-3</v>
      </c>
      <c r="U1656">
        <v>0.28570000000000001</v>
      </c>
      <c r="V1656">
        <v>0.5</v>
      </c>
      <c r="W1656">
        <v>0</v>
      </c>
      <c r="X1656">
        <v>0</v>
      </c>
      <c r="Y1656">
        <v>0</v>
      </c>
      <c r="Z1656">
        <v>0.28570000000000001</v>
      </c>
      <c r="AA1656">
        <v>0.5</v>
      </c>
      <c r="AB1656">
        <v>0</v>
      </c>
      <c r="AC1656">
        <v>0</v>
      </c>
      <c r="AD1656">
        <v>0</v>
      </c>
      <c r="AE1656">
        <v>0</v>
      </c>
      <c r="AF1656" t="s">
        <v>3933</v>
      </c>
      <c r="AG1656" s="2">
        <v>1.4699074074074074E-3</v>
      </c>
      <c r="AH1656" t="s">
        <v>3911</v>
      </c>
      <c r="AI1656">
        <v>3</v>
      </c>
      <c r="AJ1656" t="s">
        <v>3978</v>
      </c>
      <c r="AK1656" s="3">
        <v>40866</v>
      </c>
      <c r="AL1656" s="10">
        <f>YEAR(ufc_fights_2[[#This Row],[date]])</f>
        <v>2011</v>
      </c>
      <c r="AM1656" t="s">
        <v>3977</v>
      </c>
      <c r="AN1656">
        <v>83</v>
      </c>
      <c r="AO1656" t="s">
        <v>3918</v>
      </c>
      <c r="AP1656">
        <f>IF(ufc_fights_2[[#This Row],[winner]]="Red",ufc_fights_2[[#This Row],[r_fighter_id]],ufc_fights_2[[#This Row],[b_fighter_id]])</f>
        <v>3452</v>
      </c>
      <c r="AQ1656" t="str">
        <f>_xlfn.XLOOKUP(ufc_fights_2[[#This Row],[winnerID]],ufc_fighters[id],ufc_fighters[fighter_name],"xxx",0,1)</f>
        <v>Chris Weidman</v>
      </c>
    </row>
    <row r="1657" spans="1:43">
      <c r="A1657">
        <v>3452</v>
      </c>
      <c r="B1657">
        <v>1083</v>
      </c>
      <c r="C1657">
        <f>_xlfn.XLOOKUP(ufc_fights_2[[#This Row],[r_fighter_id]],ufc_fighters[id],ufc_fighters[year],"xxx",0,1)</f>
        <v>1984</v>
      </c>
      <c r="D1657">
        <f>_xlfn.XLOOKUP(ufc_fights_2[[#This Row],[b_fighter_id]],ufc_fighters[id],ufc_fighters[year],"Prázdné",0,1)</f>
        <v>1991</v>
      </c>
      <c r="E1657" s="10">
        <f>YEAR(ufc_fights_2[[#This Row],[date]])-ufc_fights_2[[#This Row],[r_year]]</f>
        <v>33</v>
      </c>
      <c r="F1657" s="10">
        <f>YEAR(ufc_fights_2[[#This Row],[date]])-ufc_fights_2[[#This Row],[b_year]]</f>
        <v>26</v>
      </c>
      <c r="G1657">
        <v>0</v>
      </c>
      <c r="H1657">
        <v>1</v>
      </c>
      <c r="I1657">
        <v>0.47370000000000001</v>
      </c>
      <c r="J1657">
        <v>0.55320000000000003</v>
      </c>
      <c r="K1657">
        <v>0.6048</v>
      </c>
      <c r="L1657">
        <v>0.56000000000000005</v>
      </c>
      <c r="M1657">
        <v>0.53849999999999998</v>
      </c>
      <c r="N1657">
        <v>0</v>
      </c>
      <c r="O1657">
        <v>2</v>
      </c>
      <c r="P1657">
        <v>0</v>
      </c>
      <c r="Q1657">
        <v>0</v>
      </c>
      <c r="R1657">
        <v>0</v>
      </c>
      <c r="S1657" s="2">
        <v>5.2546296296296299E-3</v>
      </c>
      <c r="T1657" s="2">
        <v>8.1018518518518516E-5</v>
      </c>
      <c r="U1657">
        <v>0.42370000000000002</v>
      </c>
      <c r="V1657">
        <v>0.5</v>
      </c>
      <c r="W1657">
        <v>0.5</v>
      </c>
      <c r="X1657">
        <v>1</v>
      </c>
      <c r="Y1657">
        <v>1</v>
      </c>
      <c r="Z1657">
        <v>0.40679999999999999</v>
      </c>
      <c r="AA1657">
        <v>0.4118</v>
      </c>
      <c r="AB1657">
        <v>0.66669999999999996</v>
      </c>
      <c r="AC1657">
        <v>0.66669999999999996</v>
      </c>
      <c r="AD1657">
        <v>0.75</v>
      </c>
      <c r="AE1657">
        <v>1</v>
      </c>
      <c r="AF1657" t="s">
        <v>3933</v>
      </c>
      <c r="AG1657" s="2">
        <v>2.6041666666666665E-3</v>
      </c>
      <c r="AH1657" t="s">
        <v>3927</v>
      </c>
      <c r="AI1657">
        <v>5</v>
      </c>
      <c r="AJ1657" t="s">
        <v>3925</v>
      </c>
      <c r="AK1657" s="3">
        <v>42938</v>
      </c>
      <c r="AL1657" s="10">
        <f>YEAR(ufc_fights_2[[#This Row],[date]])</f>
        <v>2017</v>
      </c>
      <c r="AM1657" t="s">
        <v>3977</v>
      </c>
      <c r="AN1657">
        <v>121</v>
      </c>
      <c r="AO1657" t="s">
        <v>3913</v>
      </c>
      <c r="AP1657">
        <f>IF(ufc_fights_2[[#This Row],[winner]]="Red",ufc_fights_2[[#This Row],[r_fighter_id]],ufc_fights_2[[#This Row],[b_fighter_id]])</f>
        <v>3452</v>
      </c>
      <c r="AQ1657" t="str">
        <f>_xlfn.XLOOKUP(ufc_fights_2[[#This Row],[winnerID]],ufc_fighters[id],ufc_fighters[fighter_name],"xxx",0,1)</f>
        <v>Chris Weidman</v>
      </c>
    </row>
    <row r="1658" spans="1:43">
      <c r="A1658">
        <v>1319</v>
      </c>
      <c r="B1658">
        <v>1850</v>
      </c>
      <c r="C1658">
        <f>_xlfn.XLOOKUP(ufc_fights_2[[#This Row],[r_fighter_id]],ufc_fighters[id],ufc_fighters[year],"xxx",0,1)</f>
        <v>1983</v>
      </c>
      <c r="D1658">
        <f>_xlfn.XLOOKUP(ufc_fights_2[[#This Row],[b_fighter_id]],ufc_fighters[id],ufc_fighters[year],"Prázdné",0,1)</f>
        <v>1978</v>
      </c>
      <c r="E1658" s="10">
        <f>YEAR(ufc_fights_2[[#This Row],[date]])-ufc_fights_2[[#This Row],[r_year]]</f>
        <v>34</v>
      </c>
      <c r="F1658" s="10">
        <f>YEAR(ufc_fights_2[[#This Row],[date]])-ufc_fights_2[[#This Row],[b_year]]</f>
        <v>39</v>
      </c>
      <c r="G1658">
        <v>0</v>
      </c>
      <c r="H1658">
        <v>0</v>
      </c>
      <c r="I1658">
        <v>0.375</v>
      </c>
      <c r="J1658">
        <v>0.35920000000000002</v>
      </c>
      <c r="K1658">
        <v>0.44519999999999998</v>
      </c>
      <c r="L1658">
        <v>0.39450000000000002</v>
      </c>
      <c r="M1658">
        <v>0</v>
      </c>
      <c r="N1658">
        <v>0.22220000000000001</v>
      </c>
      <c r="O1658">
        <v>0</v>
      </c>
      <c r="P1658">
        <v>0</v>
      </c>
      <c r="Q1658">
        <v>0</v>
      </c>
      <c r="R1658">
        <v>0</v>
      </c>
      <c r="S1658" s="2">
        <v>0</v>
      </c>
      <c r="T1658" s="2">
        <v>1.4120370370370369E-3</v>
      </c>
      <c r="U1658">
        <v>0.2883</v>
      </c>
      <c r="V1658">
        <v>0.27500000000000002</v>
      </c>
      <c r="W1658">
        <v>0.7</v>
      </c>
      <c r="X1658">
        <v>0.8</v>
      </c>
      <c r="Y1658">
        <v>0.875</v>
      </c>
      <c r="Z1658">
        <v>0.314</v>
      </c>
      <c r="AA1658">
        <v>0.3367</v>
      </c>
      <c r="AB1658">
        <v>0.86670000000000003</v>
      </c>
      <c r="AC1658">
        <v>0.8</v>
      </c>
      <c r="AD1658">
        <v>0</v>
      </c>
      <c r="AE1658">
        <v>0</v>
      </c>
      <c r="AF1658" t="s">
        <v>3915</v>
      </c>
      <c r="AG1658" s="2">
        <v>3.472222222222222E-3</v>
      </c>
      <c r="AH1658" t="s">
        <v>3911</v>
      </c>
      <c r="AI1658">
        <v>3</v>
      </c>
      <c r="AJ1658" t="s">
        <v>3943</v>
      </c>
      <c r="AK1658" s="3">
        <v>42785</v>
      </c>
      <c r="AL1658" s="10">
        <f>YEAR(ufc_fights_2[[#This Row],[date]])</f>
        <v>2017</v>
      </c>
      <c r="AM1658" t="s">
        <v>3977</v>
      </c>
      <c r="AN1658">
        <v>105</v>
      </c>
      <c r="AO1658" t="s">
        <v>3913</v>
      </c>
      <c r="AP1658">
        <f>IF(ufc_fights_2[[#This Row],[winner]]="Red",ufc_fights_2[[#This Row],[r_fighter_id]],ufc_fights_2[[#This Row],[b_fighter_id]])</f>
        <v>1319</v>
      </c>
      <c r="AQ1658" t="str">
        <f>_xlfn.XLOOKUP(ufc_fights_2[[#This Row],[winnerID]],ufc_fighters[id],ufc_fighters[fighter_name],"xxx",0,1)</f>
        <v>Johny Hendricks</v>
      </c>
    </row>
    <row r="1659" spans="1:43">
      <c r="A1659">
        <v>1476</v>
      </c>
      <c r="B1659">
        <v>3528</v>
      </c>
      <c r="C1659">
        <f>_xlfn.XLOOKUP(ufc_fights_2[[#This Row],[r_fighter_id]],ufc_fighters[id],ufc_fighters[year],"xxx",0,1)</f>
        <v>1966</v>
      </c>
      <c r="D1659">
        <f>_xlfn.XLOOKUP(ufc_fights_2[[#This Row],[b_fighter_id]],ufc_fighters[id],ufc_fighters[year],"Prázdné",0,1)</f>
        <v>1972</v>
      </c>
      <c r="E1659" s="10">
        <f>YEAR(ufc_fights_2[[#This Row],[date]])-ufc_fights_2[[#This Row],[r_year]]</f>
        <v>33</v>
      </c>
      <c r="F1659" s="10">
        <f>YEAR(ufc_fights_2[[#This Row],[date]])-ufc_fights_2[[#This Row],[b_year]]</f>
        <v>27</v>
      </c>
      <c r="G1659">
        <v>1</v>
      </c>
      <c r="H1659">
        <v>0</v>
      </c>
      <c r="I1659">
        <v>0.20949999999999999</v>
      </c>
      <c r="J1659">
        <v>0.2414</v>
      </c>
      <c r="K1659">
        <v>0.35880000000000001</v>
      </c>
      <c r="L1659">
        <v>0.2903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1.8055555555555555E-3</v>
      </c>
      <c r="T1659" s="2">
        <v>5.9027777777777778E-4</v>
      </c>
      <c r="U1659">
        <v>0.18809999999999999</v>
      </c>
      <c r="V1659">
        <v>0.2</v>
      </c>
      <c r="W1659">
        <v>0.5</v>
      </c>
      <c r="X1659">
        <v>1</v>
      </c>
      <c r="Y1659">
        <v>1</v>
      </c>
      <c r="Z1659">
        <v>0.1429</v>
      </c>
      <c r="AA1659">
        <v>0.2281</v>
      </c>
      <c r="AB1659">
        <v>0.64290000000000003</v>
      </c>
      <c r="AC1659">
        <v>1</v>
      </c>
      <c r="AD1659">
        <v>0</v>
      </c>
      <c r="AE1659">
        <v>0</v>
      </c>
      <c r="AF1659" t="s">
        <v>3910</v>
      </c>
      <c r="AG1659" s="2">
        <v>2.2222222222222222E-3</v>
      </c>
      <c r="AH1659" t="s">
        <v>3911</v>
      </c>
      <c r="AI1659">
        <v>3</v>
      </c>
      <c r="AJ1659" t="s">
        <v>3925</v>
      </c>
      <c r="AK1659" s="3">
        <v>36483</v>
      </c>
      <c r="AL1659" s="10">
        <f>YEAR(ufc_fights_2[[#This Row],[date]])</f>
        <v>1999</v>
      </c>
      <c r="AM1659" t="s">
        <v>3977</v>
      </c>
      <c r="AN1659">
        <v>166</v>
      </c>
      <c r="AO1659" t="s">
        <v>3913</v>
      </c>
      <c r="AP1659">
        <f>IF(ufc_fights_2[[#This Row],[winner]]="Red",ufc_fights_2[[#This Row],[r_fighter_id]],ufc_fights_2[[#This Row],[b_fighter_id]])</f>
        <v>1476</v>
      </c>
      <c r="AQ1659" t="str">
        <f>_xlfn.XLOOKUP(ufc_fights_2[[#This Row],[winnerID]],ufc_fighters[id],ufc_fighters[fighter_name],"xxx",0,1)</f>
        <v>Eugene Jackson</v>
      </c>
    </row>
    <row r="1660" spans="1:43">
      <c r="A1660">
        <v>916</v>
      </c>
      <c r="B1660">
        <v>1623</v>
      </c>
      <c r="C1660">
        <f>_xlfn.XLOOKUP(ufc_fights_2[[#This Row],[r_fighter_id]],ufc_fighters[id],ufc_fighters[year],"xxx",0,1)</f>
        <v>1979</v>
      </c>
      <c r="D1660">
        <f>_xlfn.XLOOKUP(ufc_fights_2[[#This Row],[b_fighter_id]],ufc_fighters[id],ufc_fighters[year],"Prázdné",0,1)</f>
        <v>1977</v>
      </c>
      <c r="E1660" s="10">
        <f>YEAR(ufc_fights_2[[#This Row],[date]])-ufc_fights_2[[#This Row],[r_year]]</f>
        <v>38</v>
      </c>
      <c r="F1660" s="10">
        <f>YEAR(ufc_fights_2[[#This Row],[date]])-ufc_fights_2[[#This Row],[b_year]]</f>
        <v>40</v>
      </c>
      <c r="G1660">
        <v>0</v>
      </c>
      <c r="H1660">
        <v>0</v>
      </c>
      <c r="I1660">
        <v>0.3841</v>
      </c>
      <c r="J1660">
        <v>0.38340000000000002</v>
      </c>
      <c r="K1660">
        <v>0.4133</v>
      </c>
      <c r="L1660">
        <v>0.4279</v>
      </c>
      <c r="M1660">
        <v>0.25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8.1018518518518516E-5</v>
      </c>
      <c r="T1660" s="2">
        <v>1.273148148148148E-4</v>
      </c>
      <c r="U1660">
        <v>0.34129999999999999</v>
      </c>
      <c r="V1660">
        <v>0.35749999999999998</v>
      </c>
      <c r="W1660">
        <v>0.83330000000000004</v>
      </c>
      <c r="X1660">
        <v>0</v>
      </c>
      <c r="Y1660">
        <v>1</v>
      </c>
      <c r="Z1660">
        <v>0.35709999999999997</v>
      </c>
      <c r="AA1660">
        <v>0.34320000000000001</v>
      </c>
      <c r="AB1660">
        <v>0.66669999999999996</v>
      </c>
      <c r="AC1660">
        <v>0.66669999999999996</v>
      </c>
      <c r="AD1660">
        <v>0</v>
      </c>
      <c r="AE1660">
        <v>0</v>
      </c>
      <c r="AF1660" t="s">
        <v>3922</v>
      </c>
      <c r="AG1660" s="2">
        <v>3.472222222222222E-3</v>
      </c>
      <c r="AH1660" t="s">
        <v>3911</v>
      </c>
      <c r="AI1660">
        <v>3</v>
      </c>
      <c r="AJ1660" t="s">
        <v>3925</v>
      </c>
      <c r="AK1660" s="3">
        <v>42798</v>
      </c>
      <c r="AL1660" s="10">
        <f>YEAR(ufc_fights_2[[#This Row],[date]])</f>
        <v>2017</v>
      </c>
      <c r="AM1660" t="s">
        <v>3977</v>
      </c>
      <c r="AN1660">
        <v>1</v>
      </c>
      <c r="AO1660" t="s">
        <v>3918</v>
      </c>
      <c r="AP1660">
        <f>IF(ufc_fights_2[[#This Row],[winner]]="Red",ufc_fights_2[[#This Row],[r_fighter_id]],ufc_fights_2[[#This Row],[b_fighter_id]])</f>
        <v>1623</v>
      </c>
      <c r="AQ1660" t="str">
        <f>_xlfn.XLOOKUP(ufc_fights_2[[#This Row],[winnerID]],ufc_fighters[id],ufc_fighters[fighter_name],"xxx",0,1)</f>
        <v>Daniel Kelly</v>
      </c>
    </row>
    <row r="1661" spans="1:43">
      <c r="A1661">
        <v>1623</v>
      </c>
      <c r="B1661">
        <v>447</v>
      </c>
      <c r="C1661">
        <f>_xlfn.XLOOKUP(ufc_fights_2[[#This Row],[r_fighter_id]],ufc_fighters[id],ufc_fighters[year],"xxx",0,1)</f>
        <v>1977</v>
      </c>
      <c r="D1661">
        <f>_xlfn.XLOOKUP(ufc_fights_2[[#This Row],[b_fighter_id]],ufc_fighters[id],ufc_fighters[year],"Prázdné",0,1)</f>
        <v>1986</v>
      </c>
      <c r="E1661" s="10">
        <f>YEAR(ufc_fights_2[[#This Row],[date]])-ufc_fights_2[[#This Row],[r_year]]</f>
        <v>39</v>
      </c>
      <c r="F1661" s="10">
        <f>YEAR(ufc_fights_2[[#This Row],[date]])-ufc_fights_2[[#This Row],[b_year]]</f>
        <v>30</v>
      </c>
      <c r="G1661">
        <v>0</v>
      </c>
      <c r="H1661">
        <v>0</v>
      </c>
      <c r="I1661">
        <v>0.38240000000000002</v>
      </c>
      <c r="J1661">
        <v>0.48699999999999999</v>
      </c>
      <c r="K1661">
        <v>0.53500000000000003</v>
      </c>
      <c r="L1661">
        <v>0.51970000000000005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4.6759259259259263E-3</v>
      </c>
      <c r="T1661" s="2">
        <v>0</v>
      </c>
      <c r="U1661">
        <v>0.36730000000000002</v>
      </c>
      <c r="V1661">
        <v>0.4486</v>
      </c>
      <c r="W1661">
        <v>0.66669999999999996</v>
      </c>
      <c r="X1661">
        <v>1</v>
      </c>
      <c r="Y1661">
        <v>1</v>
      </c>
      <c r="Z1661">
        <v>0.34039999999999998</v>
      </c>
      <c r="AA1661">
        <v>0.48209999999999997</v>
      </c>
      <c r="AB1661">
        <v>1</v>
      </c>
      <c r="AC1661">
        <v>0.66669999999999996</v>
      </c>
      <c r="AD1661">
        <v>0.83330000000000004</v>
      </c>
      <c r="AE1661">
        <v>0</v>
      </c>
      <c r="AF1661" t="s">
        <v>3915</v>
      </c>
      <c r="AG1661" s="2">
        <v>3.472222222222222E-3</v>
      </c>
      <c r="AH1661" t="s">
        <v>3911</v>
      </c>
      <c r="AI1661">
        <v>3</v>
      </c>
      <c r="AJ1661" t="s">
        <v>3914</v>
      </c>
      <c r="AK1661" s="3">
        <v>42700</v>
      </c>
      <c r="AL1661" s="10">
        <f>YEAR(ufc_fights_2[[#This Row],[date]])</f>
        <v>2016</v>
      </c>
      <c r="AM1661" t="s">
        <v>3977</v>
      </c>
      <c r="AN1661">
        <v>14</v>
      </c>
      <c r="AO1661" t="s">
        <v>3913</v>
      </c>
      <c r="AP1661">
        <f>IF(ufc_fights_2[[#This Row],[winner]]="Red",ufc_fights_2[[#This Row],[r_fighter_id]],ufc_fights_2[[#This Row],[b_fighter_id]])</f>
        <v>1623</v>
      </c>
      <c r="AQ1661" t="str">
        <f>_xlfn.XLOOKUP(ufc_fights_2[[#This Row],[winnerID]],ufc_fighters[id],ufc_fighters[fighter_name],"xxx",0,1)</f>
        <v>Daniel Kelly</v>
      </c>
    </row>
    <row r="1662" spans="1:43">
      <c r="A1662">
        <v>1623</v>
      </c>
      <c r="B1662">
        <v>2173</v>
      </c>
      <c r="C1662">
        <f>_xlfn.XLOOKUP(ufc_fights_2[[#This Row],[r_fighter_id]],ufc_fighters[id],ufc_fighters[year],"xxx",0,1)</f>
        <v>1977</v>
      </c>
      <c r="D1662">
        <f>_xlfn.XLOOKUP(ufc_fights_2[[#This Row],[b_fighter_id]],ufc_fighters[id],ufc_fighters[year],"Prázdné",0,1)</f>
        <v>1990</v>
      </c>
      <c r="E1662" s="10">
        <f>YEAR(ufc_fights_2[[#This Row],[date]])-ufc_fights_2[[#This Row],[r_year]]</f>
        <v>38</v>
      </c>
      <c r="F1662" s="10">
        <f>YEAR(ufc_fights_2[[#This Row],[date]])-ufc_fights_2[[#This Row],[b_year]]</f>
        <v>25</v>
      </c>
      <c r="G1662">
        <v>0</v>
      </c>
      <c r="H1662">
        <v>0</v>
      </c>
      <c r="I1662">
        <v>0.52070000000000005</v>
      </c>
      <c r="J1662">
        <v>0.40310000000000001</v>
      </c>
      <c r="K1662">
        <v>0.65339999999999998</v>
      </c>
      <c r="L1662">
        <v>0.43630000000000002</v>
      </c>
      <c r="M1662">
        <v>0.3846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5.4745370370370373E-3</v>
      </c>
      <c r="T1662" s="2">
        <v>2.3148148148148147E-5</v>
      </c>
      <c r="U1662">
        <v>0.49120000000000003</v>
      </c>
      <c r="V1662">
        <v>0.3145</v>
      </c>
      <c r="W1662">
        <v>1</v>
      </c>
      <c r="X1662">
        <v>1</v>
      </c>
      <c r="Y1662">
        <v>0.75</v>
      </c>
      <c r="Z1662">
        <v>0.3896</v>
      </c>
      <c r="AA1662">
        <v>0.3125</v>
      </c>
      <c r="AB1662">
        <v>0.83330000000000004</v>
      </c>
      <c r="AC1662">
        <v>0.89290000000000003</v>
      </c>
      <c r="AD1662">
        <v>0.71879999999999999</v>
      </c>
      <c r="AE1662">
        <v>0.66669999999999996</v>
      </c>
      <c r="AF1662" t="s">
        <v>3915</v>
      </c>
      <c r="AG1662" s="2">
        <v>3.472222222222222E-3</v>
      </c>
      <c r="AH1662" t="s">
        <v>3911</v>
      </c>
      <c r="AI1662">
        <v>3</v>
      </c>
      <c r="AJ1662" t="s">
        <v>3914</v>
      </c>
      <c r="AK1662" s="3">
        <v>42322</v>
      </c>
      <c r="AL1662" s="10">
        <f>YEAR(ufc_fights_2[[#This Row],[date]])</f>
        <v>2015</v>
      </c>
      <c r="AM1662" t="s">
        <v>3977</v>
      </c>
      <c r="AN1662">
        <v>14</v>
      </c>
      <c r="AO1662" t="s">
        <v>3913</v>
      </c>
      <c r="AP1662">
        <f>IF(ufc_fights_2[[#This Row],[winner]]="Red",ufc_fights_2[[#This Row],[r_fighter_id]],ufc_fights_2[[#This Row],[b_fighter_id]])</f>
        <v>1623</v>
      </c>
      <c r="AQ1662" t="str">
        <f>_xlfn.XLOOKUP(ufc_fights_2[[#This Row],[winnerID]],ufc_fighters[id],ufc_fighters[fighter_name],"xxx",0,1)</f>
        <v>Daniel Kelly</v>
      </c>
    </row>
    <row r="1663" spans="1:43">
      <c r="A1663">
        <v>1377</v>
      </c>
      <c r="B1663">
        <v>2111</v>
      </c>
      <c r="C1663">
        <f>_xlfn.XLOOKUP(ufc_fights_2[[#This Row],[r_fighter_id]],ufc_fighters[id],ufc_fighters[year],"xxx",0,1)</f>
        <v>1991</v>
      </c>
      <c r="D1663">
        <f>_xlfn.XLOOKUP(ufc_fights_2[[#This Row],[b_fighter_id]],ufc_fighters[id],ufc_fighters[year],"Prázdné",0,1)</f>
        <v>1984</v>
      </c>
      <c r="E1663" s="10">
        <f>YEAR(ufc_fights_2[[#This Row],[date]])-ufc_fights_2[[#This Row],[r_year]]</f>
        <v>24</v>
      </c>
      <c r="F1663" s="10">
        <f>YEAR(ufc_fights_2[[#This Row],[date]])-ufc_fights_2[[#This Row],[b_year]]</f>
        <v>31</v>
      </c>
      <c r="G1663">
        <v>0</v>
      </c>
      <c r="H1663">
        <v>0</v>
      </c>
      <c r="I1663">
        <v>0.32390000000000002</v>
      </c>
      <c r="J1663">
        <v>0.23480000000000001</v>
      </c>
      <c r="K1663">
        <v>0.3548</v>
      </c>
      <c r="L1663">
        <v>0.2555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1.7824074074074075E-3</v>
      </c>
      <c r="T1663" s="2">
        <v>3.5879629629629629E-4</v>
      </c>
      <c r="U1663">
        <v>0.27589999999999998</v>
      </c>
      <c r="V1663">
        <v>0.129</v>
      </c>
      <c r="W1663">
        <v>0.56520000000000004</v>
      </c>
      <c r="X1663">
        <v>0.5</v>
      </c>
      <c r="Y1663">
        <v>0.55000000000000004</v>
      </c>
      <c r="Z1663">
        <v>0.2893</v>
      </c>
      <c r="AA1663">
        <v>0.2114</v>
      </c>
      <c r="AB1663">
        <v>0.63639999999999997</v>
      </c>
      <c r="AC1663">
        <v>0.625</v>
      </c>
      <c r="AD1663">
        <v>0.66669999999999996</v>
      </c>
      <c r="AE1663">
        <v>0</v>
      </c>
      <c r="AF1663" t="s">
        <v>3915</v>
      </c>
      <c r="AG1663" s="2">
        <v>3.472222222222222E-3</v>
      </c>
      <c r="AH1663" t="s">
        <v>3911</v>
      </c>
      <c r="AI1663">
        <v>3</v>
      </c>
      <c r="AJ1663" t="s">
        <v>4040</v>
      </c>
      <c r="AK1663" s="3">
        <v>42049</v>
      </c>
      <c r="AL1663" s="10">
        <f>YEAR(ufc_fights_2[[#This Row],[date]])</f>
        <v>2015</v>
      </c>
      <c r="AM1663" t="s">
        <v>4022</v>
      </c>
      <c r="AN1663">
        <v>38</v>
      </c>
      <c r="AO1663" t="s">
        <v>3913</v>
      </c>
      <c r="AP1663">
        <f>IF(ufc_fights_2[[#This Row],[winner]]="Red",ufc_fights_2[[#This Row],[r_fighter_id]],ufc_fights_2[[#This Row],[b_fighter_id]])</f>
        <v>1377</v>
      </c>
      <c r="AQ1663" t="str">
        <f>_xlfn.XLOOKUP(ufc_fights_2[[#This Row],[winnerID]],ufc_fighters[id],ufc_fighters[fighter_name],"xxx",0,1)</f>
        <v>Max Holloway</v>
      </c>
    </row>
    <row r="1664" spans="1:43">
      <c r="A1664">
        <v>1098</v>
      </c>
      <c r="B1664">
        <v>107</v>
      </c>
      <c r="C1664">
        <f>_xlfn.XLOOKUP(ufc_fights_2[[#This Row],[r_fighter_id]],ufc_fighters[id],ufc_fighters[year],"xxx",0,1)</f>
        <v>1970</v>
      </c>
      <c r="D1664">
        <f>_xlfn.XLOOKUP(ufc_fights_2[[#This Row],[b_fighter_id]],ufc_fighters[id],ufc_fighters[year],"Prázdné",0,1)</f>
        <v>0</v>
      </c>
      <c r="E1664" s="10">
        <f>YEAR(ufc_fights_2[[#This Row],[date]])-ufc_fights_2[[#This Row],[r_year]]</f>
        <v>30</v>
      </c>
      <c r="F1664" s="10">
        <f>YEAR(ufc_fights_2[[#This Row],[date]])-ufc_fights_2[[#This Row],[b_year]]</f>
        <v>2000</v>
      </c>
      <c r="G1664">
        <v>1</v>
      </c>
      <c r="H1664">
        <v>1</v>
      </c>
      <c r="I1664">
        <v>0.62260000000000004</v>
      </c>
      <c r="J1664">
        <v>0.57450000000000001</v>
      </c>
      <c r="K1664">
        <v>0.79069999999999996</v>
      </c>
      <c r="L1664">
        <v>0.66100000000000003</v>
      </c>
      <c r="M1664">
        <v>0.5</v>
      </c>
      <c r="N1664">
        <v>0</v>
      </c>
      <c r="O1664">
        <v>1</v>
      </c>
      <c r="P1664">
        <v>0</v>
      </c>
      <c r="Q1664">
        <v>0</v>
      </c>
      <c r="R1664">
        <v>0</v>
      </c>
      <c r="S1664" s="2">
        <v>7.6041666666666671E-3</v>
      </c>
      <c r="T1664" s="2">
        <v>1.8518518518518518E-4</v>
      </c>
      <c r="U1664">
        <v>0.4839</v>
      </c>
      <c r="V1664">
        <v>0.44829999999999998</v>
      </c>
      <c r="W1664">
        <v>0.83330000000000004</v>
      </c>
      <c r="X1664">
        <v>0.8</v>
      </c>
      <c r="Y1664">
        <v>0.69230000000000003</v>
      </c>
      <c r="Z1664">
        <v>0.16669999999999999</v>
      </c>
      <c r="AA1664">
        <v>0.5</v>
      </c>
      <c r="AB1664">
        <v>0.8</v>
      </c>
      <c r="AC1664">
        <v>0.68179999999999996</v>
      </c>
      <c r="AD1664">
        <v>0.6875</v>
      </c>
      <c r="AE1664">
        <v>0.42859999999999998</v>
      </c>
      <c r="AF1664" t="s">
        <v>3910</v>
      </c>
      <c r="AG1664" s="2">
        <v>2.488425925925926E-3</v>
      </c>
      <c r="AH1664" t="s">
        <v>3911</v>
      </c>
      <c r="AI1664">
        <v>3</v>
      </c>
      <c r="AJ1664" t="s">
        <v>3925</v>
      </c>
      <c r="AK1664" s="3">
        <v>36595</v>
      </c>
      <c r="AL1664" s="10">
        <f>YEAR(ufc_fights_2[[#This Row],[date]])</f>
        <v>2000</v>
      </c>
      <c r="AM1664" t="s">
        <v>3977</v>
      </c>
      <c r="AN1664">
        <v>146</v>
      </c>
      <c r="AO1664" t="s">
        <v>3913</v>
      </c>
      <c r="AP1664">
        <f>IF(ufc_fights_2[[#This Row],[winner]]="Red",ufc_fights_2[[#This Row],[r_fighter_id]],ufc_fights_2[[#This Row],[b_fighter_id]])</f>
        <v>1098</v>
      </c>
      <c r="AQ1664" t="str">
        <f>_xlfn.XLOOKUP(ufc_fights_2[[#This Row],[winnerID]],ufc_fighters[id],ufc_fighters[fighter_name],"xxx",0,1)</f>
        <v>Lance Gibson</v>
      </c>
    </row>
    <row r="1665" spans="1:43">
      <c r="A1665">
        <v>3568</v>
      </c>
      <c r="B1665">
        <v>1623</v>
      </c>
      <c r="C1665">
        <f>_xlfn.XLOOKUP(ufc_fights_2[[#This Row],[r_fighter_id]],ufc_fighters[id],ufc_fighters[year],"xxx",0,1)</f>
        <v>1981</v>
      </c>
      <c r="D1665">
        <f>_xlfn.XLOOKUP(ufc_fights_2[[#This Row],[b_fighter_id]],ufc_fighters[id],ufc_fighters[year],"Prázdné",0,1)</f>
        <v>1977</v>
      </c>
      <c r="E1665" s="10">
        <f>YEAR(ufc_fights_2[[#This Row],[date]])-ufc_fights_2[[#This Row],[r_year]]</f>
        <v>33</v>
      </c>
      <c r="F1665" s="10">
        <f>YEAR(ufc_fights_2[[#This Row],[date]])-ufc_fights_2[[#This Row],[b_year]]</f>
        <v>37</v>
      </c>
      <c r="G1665">
        <v>0</v>
      </c>
      <c r="H1665">
        <v>0</v>
      </c>
      <c r="I1665">
        <v>0.5</v>
      </c>
      <c r="J1665">
        <v>0.52080000000000004</v>
      </c>
      <c r="K1665">
        <v>0.51060000000000005</v>
      </c>
      <c r="L1665">
        <v>0.55930000000000002</v>
      </c>
      <c r="M1665">
        <v>0</v>
      </c>
      <c r="N1665">
        <v>0.5</v>
      </c>
      <c r="O1665">
        <v>0</v>
      </c>
      <c r="P1665">
        <v>1</v>
      </c>
      <c r="Q1665">
        <v>0</v>
      </c>
      <c r="R1665">
        <v>0</v>
      </c>
      <c r="S1665" s="2">
        <v>0</v>
      </c>
      <c r="T1665" s="2">
        <v>5.9027777777777778E-4</v>
      </c>
      <c r="U1665">
        <v>0.48780000000000001</v>
      </c>
      <c r="V1665">
        <v>0.45240000000000002</v>
      </c>
      <c r="W1665">
        <v>0</v>
      </c>
      <c r="X1665">
        <v>1</v>
      </c>
      <c r="Y1665">
        <v>1</v>
      </c>
      <c r="Z1665">
        <v>0.46510000000000001</v>
      </c>
      <c r="AA1665">
        <v>0.47499999999999998</v>
      </c>
      <c r="AB1665">
        <v>1</v>
      </c>
      <c r="AC1665">
        <v>0.71430000000000005</v>
      </c>
      <c r="AD1665">
        <v>0</v>
      </c>
      <c r="AE1665">
        <v>1</v>
      </c>
      <c r="AF1665" t="s">
        <v>3933</v>
      </c>
      <c r="AG1665" s="2">
        <v>3.0902777777777777E-3</v>
      </c>
      <c r="AH1665" t="s">
        <v>3911</v>
      </c>
      <c r="AI1665">
        <v>3</v>
      </c>
      <c r="AJ1665" t="s">
        <v>3961</v>
      </c>
      <c r="AK1665" s="3">
        <v>41950</v>
      </c>
      <c r="AL1665" s="10">
        <f>YEAR(ufc_fights_2[[#This Row],[date]])</f>
        <v>2014</v>
      </c>
      <c r="AM1665" t="s">
        <v>3977</v>
      </c>
      <c r="AN1665">
        <v>68</v>
      </c>
      <c r="AO1665" t="s">
        <v>3918</v>
      </c>
      <c r="AP1665">
        <f>IF(ufc_fights_2[[#This Row],[winner]]="Red",ufc_fights_2[[#This Row],[r_fighter_id]],ufc_fights_2[[#This Row],[b_fighter_id]])</f>
        <v>1623</v>
      </c>
      <c r="AQ1665" t="str">
        <f>_xlfn.XLOOKUP(ufc_fights_2[[#This Row],[winnerID]],ufc_fighters[id],ufc_fighters[fighter_name],"xxx",0,1)</f>
        <v>Daniel Kelly</v>
      </c>
    </row>
    <row r="1666" spans="1:43">
      <c r="A1666">
        <v>1814</v>
      </c>
      <c r="B1666">
        <v>101</v>
      </c>
      <c r="C1666">
        <f>_xlfn.XLOOKUP(ufc_fights_2[[#This Row],[r_fighter_id]],ufc_fighters[id],ufc_fighters[year],"xxx",0,1)</f>
        <v>0</v>
      </c>
      <c r="D1666">
        <f>_xlfn.XLOOKUP(ufc_fights_2[[#This Row],[b_fighter_id]],ufc_fighters[id],ufc_fighters[year],"Prázdné",0,1)</f>
        <v>0</v>
      </c>
      <c r="E1666" s="10">
        <f>YEAR(ufc_fights_2[[#This Row],[date]])-ufc_fights_2[[#This Row],[r_year]]</f>
        <v>1999</v>
      </c>
      <c r="F1666" s="10">
        <f>YEAR(ufc_fights_2[[#This Row],[date]])-ufc_fights_2[[#This Row],[b_year]]</f>
        <v>1999</v>
      </c>
      <c r="G1666">
        <v>0</v>
      </c>
      <c r="H1666">
        <v>0</v>
      </c>
      <c r="I1666">
        <v>0.32790000000000002</v>
      </c>
      <c r="J1666">
        <v>0.2727</v>
      </c>
      <c r="K1666">
        <v>0.44159999999999999</v>
      </c>
      <c r="L1666">
        <v>0.41460000000000002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2.3148148148148147E-3</v>
      </c>
      <c r="T1666" s="2">
        <v>3.4722222222222222E-5</v>
      </c>
      <c r="U1666">
        <v>0.31030000000000002</v>
      </c>
      <c r="V1666">
        <v>0.21429999999999999</v>
      </c>
      <c r="W1666">
        <v>0.66669999999999996</v>
      </c>
      <c r="X1666">
        <v>0</v>
      </c>
      <c r="Y1666">
        <v>0</v>
      </c>
      <c r="Z1666">
        <v>0.23910000000000001</v>
      </c>
      <c r="AA1666">
        <v>0.31030000000000002</v>
      </c>
      <c r="AB1666">
        <v>0.6</v>
      </c>
      <c r="AC1666">
        <v>0</v>
      </c>
      <c r="AD1666">
        <v>0</v>
      </c>
      <c r="AE1666">
        <v>0</v>
      </c>
      <c r="AF1666" t="s">
        <v>3910</v>
      </c>
      <c r="AG1666" s="2">
        <v>1.5046296296296297E-4</v>
      </c>
      <c r="AH1666" t="s">
        <v>3911</v>
      </c>
      <c r="AI1666">
        <v>3</v>
      </c>
      <c r="AJ1666" t="s">
        <v>3925</v>
      </c>
      <c r="AK1666" s="3">
        <v>36427</v>
      </c>
      <c r="AL1666" s="10">
        <f>YEAR(ufc_fights_2[[#This Row],[date]])</f>
        <v>1999</v>
      </c>
      <c r="AM1666" t="s">
        <v>3977</v>
      </c>
      <c r="AN1666">
        <v>146</v>
      </c>
      <c r="AO1666" t="s">
        <v>3913</v>
      </c>
      <c r="AP1666">
        <f>IF(ufc_fights_2[[#This Row],[winner]]="Red",ufc_fights_2[[#This Row],[r_fighter_id]],ufc_fights_2[[#This Row],[b_fighter_id]])</f>
        <v>1814</v>
      </c>
      <c r="AQ1666" t="str">
        <f>_xlfn.XLOOKUP(ufc_fights_2[[#This Row],[winnerID]],ufc_fighters[id],ufc_fighters[fighter_name],"xxx",0,1)</f>
        <v>John Lewis</v>
      </c>
    </row>
    <row r="1667" spans="1:43">
      <c r="A1667">
        <v>1623</v>
      </c>
      <c r="B1667">
        <v>480</v>
      </c>
      <c r="C1667">
        <f>_xlfn.XLOOKUP(ufc_fights_2[[#This Row],[r_fighter_id]],ufc_fighters[id],ufc_fighters[year],"xxx",0,1)</f>
        <v>1977</v>
      </c>
      <c r="D1667">
        <f>_xlfn.XLOOKUP(ufc_fights_2[[#This Row],[b_fighter_id]],ufc_fighters[id],ufc_fighters[year],"Prázdné",0,1)</f>
        <v>1990</v>
      </c>
      <c r="E1667" s="10">
        <f>YEAR(ufc_fights_2[[#This Row],[date]])-ufc_fights_2[[#This Row],[r_year]]</f>
        <v>39</v>
      </c>
      <c r="F1667" s="10">
        <f>YEAR(ufc_fights_2[[#This Row],[date]])-ufc_fights_2[[#This Row],[b_year]]</f>
        <v>26</v>
      </c>
      <c r="G1667">
        <v>0</v>
      </c>
      <c r="H1667">
        <v>0</v>
      </c>
      <c r="I1667">
        <v>0.42049999999999998</v>
      </c>
      <c r="J1667">
        <v>0.5323</v>
      </c>
      <c r="K1667">
        <v>0.50890000000000002</v>
      </c>
      <c r="L1667">
        <v>0.59770000000000001</v>
      </c>
      <c r="M1667">
        <v>0</v>
      </c>
      <c r="N1667">
        <v>0.22220000000000001</v>
      </c>
      <c r="O1667">
        <v>0</v>
      </c>
      <c r="P1667">
        <v>0</v>
      </c>
      <c r="Q1667">
        <v>0</v>
      </c>
      <c r="R1667">
        <v>0</v>
      </c>
      <c r="S1667" s="2">
        <v>8.4490740740740739E-4</v>
      </c>
      <c r="T1667" s="2">
        <v>3.449074074074074E-3</v>
      </c>
      <c r="U1667">
        <v>0.375</v>
      </c>
      <c r="V1667">
        <v>0.46810000000000002</v>
      </c>
      <c r="W1667">
        <v>1</v>
      </c>
      <c r="X1667">
        <v>0.8</v>
      </c>
      <c r="Y1667">
        <v>0.66669999999999996</v>
      </c>
      <c r="Z1667">
        <v>0.2162</v>
      </c>
      <c r="AA1667">
        <v>0.5</v>
      </c>
      <c r="AB1667">
        <v>0.6</v>
      </c>
      <c r="AC1667">
        <v>0.5</v>
      </c>
      <c r="AD1667">
        <v>0.56520000000000004</v>
      </c>
      <c r="AE1667">
        <v>0.83330000000000004</v>
      </c>
      <c r="AF1667" t="s">
        <v>3910</v>
      </c>
      <c r="AG1667" s="2">
        <v>1.1111111111111111E-3</v>
      </c>
      <c r="AH1667" t="s">
        <v>3911</v>
      </c>
      <c r="AI1667">
        <v>3</v>
      </c>
      <c r="AJ1667" t="s">
        <v>3979</v>
      </c>
      <c r="AK1667" s="3">
        <v>42448</v>
      </c>
      <c r="AL1667" s="10">
        <f>YEAR(ufc_fights_2[[#This Row],[date]])</f>
        <v>2016</v>
      </c>
      <c r="AM1667" t="s">
        <v>3977</v>
      </c>
      <c r="AN1667">
        <v>101</v>
      </c>
      <c r="AO1667" t="s">
        <v>3913</v>
      </c>
      <c r="AP1667">
        <f>IF(ufc_fights_2[[#This Row],[winner]]="Red",ufc_fights_2[[#This Row],[r_fighter_id]],ufc_fights_2[[#This Row],[b_fighter_id]])</f>
        <v>1623</v>
      </c>
      <c r="AQ1667" t="str">
        <f>_xlfn.XLOOKUP(ufc_fights_2[[#This Row],[winnerID]],ufc_fighters[id],ufc_fighters[fighter_name],"xxx",0,1)</f>
        <v>Daniel Kelly</v>
      </c>
    </row>
    <row r="1668" spans="1:43">
      <c r="A1668">
        <v>702</v>
      </c>
      <c r="B1668">
        <v>3132</v>
      </c>
      <c r="C1668">
        <f>_xlfn.XLOOKUP(ufc_fights_2[[#This Row],[r_fighter_id]],ufc_fighters[id],ufc_fighters[year],"xxx",0,1)</f>
        <v>1993</v>
      </c>
      <c r="D1668">
        <f>_xlfn.XLOOKUP(ufc_fights_2[[#This Row],[b_fighter_id]],ufc_fighters[id],ufc_fighters[year],"Prázdné",0,1)</f>
        <v>1991</v>
      </c>
      <c r="E1668" s="10">
        <f>YEAR(ufc_fights_2[[#This Row],[date]])-ufc_fights_2[[#This Row],[r_year]]</f>
        <v>27</v>
      </c>
      <c r="F1668" s="10">
        <f>YEAR(ufc_fights_2[[#This Row],[date]])-ufc_fights_2[[#This Row],[b_year]]</f>
        <v>29</v>
      </c>
      <c r="G1668">
        <v>0</v>
      </c>
      <c r="H1668">
        <v>0</v>
      </c>
      <c r="I1668">
        <v>0.52459999999999996</v>
      </c>
      <c r="J1668">
        <v>0.50790000000000002</v>
      </c>
      <c r="K1668">
        <v>0.61750000000000005</v>
      </c>
      <c r="L1668">
        <v>0.73080000000000001</v>
      </c>
      <c r="M1668">
        <v>0.28570000000000001</v>
      </c>
      <c r="N1668">
        <v>0</v>
      </c>
      <c r="O1668">
        <v>1</v>
      </c>
      <c r="P1668">
        <v>0</v>
      </c>
      <c r="Q1668">
        <v>0</v>
      </c>
      <c r="R1668">
        <v>1</v>
      </c>
      <c r="S1668" s="2">
        <v>6.0185185185185185E-3</v>
      </c>
      <c r="T1668" s="2">
        <v>1.4004629629629629E-3</v>
      </c>
      <c r="U1668">
        <v>0.50449999999999995</v>
      </c>
      <c r="V1668">
        <v>0.34150000000000003</v>
      </c>
      <c r="W1668">
        <v>0.77780000000000005</v>
      </c>
      <c r="X1668">
        <v>0.5</v>
      </c>
      <c r="Y1668">
        <v>0.90910000000000002</v>
      </c>
      <c r="Z1668">
        <v>0.4471</v>
      </c>
      <c r="AA1668">
        <v>0.38300000000000001</v>
      </c>
      <c r="AB1668">
        <v>0.82350000000000001</v>
      </c>
      <c r="AC1668">
        <v>0.86670000000000003</v>
      </c>
      <c r="AD1668">
        <v>0.6</v>
      </c>
      <c r="AE1668">
        <v>1</v>
      </c>
      <c r="AF1668" t="s">
        <v>3915</v>
      </c>
      <c r="AG1668" s="2">
        <v>3.472222222222222E-3</v>
      </c>
      <c r="AH1668" t="s">
        <v>3911</v>
      </c>
      <c r="AI1668">
        <v>3</v>
      </c>
      <c r="AJ1668" t="s">
        <v>3916</v>
      </c>
      <c r="AK1668" s="3">
        <v>44156</v>
      </c>
      <c r="AL1668" s="10">
        <f>YEAR(ufc_fights_2[[#This Row],[date]])</f>
        <v>2020</v>
      </c>
      <c r="AM1668" t="s">
        <v>3977</v>
      </c>
      <c r="AN1668">
        <v>1</v>
      </c>
      <c r="AO1668" t="s">
        <v>3913</v>
      </c>
      <c r="AP1668">
        <f>IF(ufc_fights_2[[#This Row],[winner]]="Red",ufc_fights_2[[#This Row],[r_fighter_id]],ufc_fights_2[[#This Row],[b_fighter_id]])</f>
        <v>702</v>
      </c>
      <c r="AQ1668" t="str">
        <f>_xlfn.XLOOKUP(ufc_fights_2[[#This Row],[winnerID]],ufc_fighters[id],ufc_fighters[fighter_name],"xxx",0,1)</f>
        <v>Kyle Daukaus</v>
      </c>
    </row>
    <row r="1669" spans="1:43">
      <c r="A1669">
        <v>2806</v>
      </c>
      <c r="B1669">
        <v>3452</v>
      </c>
      <c r="C1669">
        <f>_xlfn.XLOOKUP(ufc_fights_2[[#This Row],[r_fighter_id]],ufc_fighters[id],ufc_fighters[year],"xxx",0,1)</f>
        <v>1981</v>
      </c>
      <c r="D1669">
        <f>_xlfn.XLOOKUP(ufc_fights_2[[#This Row],[b_fighter_id]],ufc_fighters[id],ufc_fighters[year],"Prázdné",0,1)</f>
        <v>1984</v>
      </c>
      <c r="E1669" s="10">
        <f>YEAR(ufc_fights_2[[#This Row],[date]])-ufc_fights_2[[#This Row],[r_year]]</f>
        <v>30</v>
      </c>
      <c r="F1669" s="10">
        <f>YEAR(ufc_fights_2[[#This Row],[date]])-ufc_fights_2[[#This Row],[b_year]]</f>
        <v>27</v>
      </c>
      <c r="G1669">
        <v>0</v>
      </c>
      <c r="H1669">
        <v>0</v>
      </c>
      <c r="I1669">
        <v>0.38030000000000003</v>
      </c>
      <c r="J1669">
        <v>0.42859999999999998</v>
      </c>
      <c r="K1669">
        <v>0.4304</v>
      </c>
      <c r="L1669">
        <v>0.57310000000000005</v>
      </c>
      <c r="M1669">
        <v>0</v>
      </c>
      <c r="N1669">
        <v>0.625</v>
      </c>
      <c r="O1669">
        <v>0</v>
      </c>
      <c r="P1669">
        <v>0</v>
      </c>
      <c r="Q1669">
        <v>1</v>
      </c>
      <c r="R1669">
        <v>0</v>
      </c>
      <c r="S1669" s="2">
        <v>3.4722222222222222E-5</v>
      </c>
      <c r="T1669" s="2">
        <v>5.5439814814814813E-3</v>
      </c>
      <c r="U1669">
        <v>0.22</v>
      </c>
      <c r="V1669">
        <v>0.39389999999999997</v>
      </c>
      <c r="W1669">
        <v>0.73329999999999995</v>
      </c>
      <c r="X1669">
        <v>0.83330000000000004</v>
      </c>
      <c r="Y1669">
        <v>1</v>
      </c>
      <c r="Z1669">
        <v>0.33329999999999999</v>
      </c>
      <c r="AA1669">
        <v>0.34720000000000001</v>
      </c>
      <c r="AB1669">
        <v>0.625</v>
      </c>
      <c r="AC1669">
        <v>0.28570000000000001</v>
      </c>
      <c r="AD1669">
        <v>0.66669999999999996</v>
      </c>
      <c r="AE1669">
        <v>0.69230000000000003</v>
      </c>
      <c r="AF1669" t="s">
        <v>3915</v>
      </c>
      <c r="AG1669" s="2">
        <v>3.472222222222222E-3</v>
      </c>
      <c r="AH1669" t="s">
        <v>3911</v>
      </c>
      <c r="AI1669">
        <v>3</v>
      </c>
      <c r="AJ1669" t="s">
        <v>3972</v>
      </c>
      <c r="AK1669" s="3">
        <v>40605</v>
      </c>
      <c r="AL1669" s="10">
        <f>YEAR(ufc_fights_2[[#This Row],[date]])</f>
        <v>2011</v>
      </c>
      <c r="AM1669" t="s">
        <v>3977</v>
      </c>
      <c r="AN1669">
        <v>149</v>
      </c>
      <c r="AO1669" t="s">
        <v>3918</v>
      </c>
      <c r="AP1669">
        <f>IF(ufc_fights_2[[#This Row],[winner]]="Red",ufc_fights_2[[#This Row],[r_fighter_id]],ufc_fights_2[[#This Row],[b_fighter_id]])</f>
        <v>3452</v>
      </c>
      <c r="AQ1669" t="str">
        <f>_xlfn.XLOOKUP(ufc_fights_2[[#This Row],[winnerID]],ufc_fighters[id],ufc_fighters[fighter_name],"xxx",0,1)</f>
        <v>Chris Weidman</v>
      </c>
    </row>
    <row r="1670" spans="1:43">
      <c r="A1670">
        <v>1928</v>
      </c>
      <c r="B1670">
        <v>2128</v>
      </c>
      <c r="C1670">
        <f>_xlfn.XLOOKUP(ufc_fights_2[[#This Row],[r_fighter_id]],ufc_fighters[id],ufc_fighters[year],"xxx",0,1)</f>
        <v>1977</v>
      </c>
      <c r="D1670">
        <f>_xlfn.XLOOKUP(ufc_fights_2[[#This Row],[b_fighter_id]],ufc_fighters[id],ufc_fighters[year],"Prázdné",0,1)</f>
        <v>1979</v>
      </c>
      <c r="E1670" s="10">
        <f>YEAR(ufc_fights_2[[#This Row],[date]])-ufc_fights_2[[#This Row],[r_year]]</f>
        <v>33</v>
      </c>
      <c r="F1670" s="10">
        <f>YEAR(ufc_fights_2[[#This Row],[date]])-ufc_fights_2[[#This Row],[b_year]]</f>
        <v>31</v>
      </c>
      <c r="G1670">
        <v>0</v>
      </c>
      <c r="H1670">
        <v>0</v>
      </c>
      <c r="I1670">
        <v>0.61219999999999997</v>
      </c>
      <c r="J1670">
        <v>0.34150000000000003</v>
      </c>
      <c r="K1670">
        <v>0.71230000000000004</v>
      </c>
      <c r="L1670">
        <v>0.48330000000000001</v>
      </c>
      <c r="M1670">
        <v>0.71430000000000005</v>
      </c>
      <c r="N1670">
        <v>0</v>
      </c>
      <c r="O1670">
        <v>1</v>
      </c>
      <c r="P1670">
        <v>0</v>
      </c>
      <c r="Q1670">
        <v>0</v>
      </c>
      <c r="R1670">
        <v>2</v>
      </c>
      <c r="S1670" s="2">
        <v>6.851851851851852E-3</v>
      </c>
      <c r="T1670" s="2">
        <v>9.3749999999999997E-4</v>
      </c>
      <c r="U1670">
        <v>0.58330000000000004</v>
      </c>
      <c r="V1670">
        <v>0.1852</v>
      </c>
      <c r="W1670">
        <v>0.55559999999999998</v>
      </c>
      <c r="X1670">
        <v>1</v>
      </c>
      <c r="Y1670">
        <v>0.77780000000000005</v>
      </c>
      <c r="Z1670">
        <v>0.375</v>
      </c>
      <c r="AA1670">
        <v>0.34620000000000001</v>
      </c>
      <c r="AB1670">
        <v>0.375</v>
      </c>
      <c r="AC1670">
        <v>0.25</v>
      </c>
      <c r="AD1670">
        <v>0.84</v>
      </c>
      <c r="AE1670">
        <v>0.36359999999999998</v>
      </c>
      <c r="AF1670" t="s">
        <v>3915</v>
      </c>
      <c r="AG1670" s="2">
        <v>3.472222222222222E-3</v>
      </c>
      <c r="AH1670" t="s">
        <v>3911</v>
      </c>
      <c r="AI1670">
        <v>3</v>
      </c>
      <c r="AJ1670" t="s">
        <v>3914</v>
      </c>
      <c r="AK1670" s="3">
        <v>40418</v>
      </c>
      <c r="AL1670" s="10">
        <f>YEAR(ufc_fights_2[[#This Row],[date]])</f>
        <v>2010</v>
      </c>
      <c r="AM1670" t="s">
        <v>3977</v>
      </c>
      <c r="AN1670">
        <v>61</v>
      </c>
      <c r="AO1670" t="s">
        <v>3913</v>
      </c>
      <c r="AP1670">
        <f>IF(ufc_fights_2[[#This Row],[winner]]="Red",ufc_fights_2[[#This Row],[r_fighter_id]],ufc_fights_2[[#This Row],[b_fighter_id]])</f>
        <v>1928</v>
      </c>
      <c r="AQ1670" t="str">
        <f>_xlfn.XLOOKUP(ufc_fights_2[[#This Row],[winnerID]],ufc_fighters[id],ufc_fighters[fighter_name],"xxx",0,1)</f>
        <v>Demian Maia</v>
      </c>
    </row>
    <row r="1671" spans="1:43">
      <c r="A1671">
        <v>3452</v>
      </c>
      <c r="B1671">
        <v>2981</v>
      </c>
      <c r="C1671">
        <f>_xlfn.XLOOKUP(ufc_fights_2[[#This Row],[r_fighter_id]],ufc_fighters[id],ufc_fighters[year],"xxx",0,1)</f>
        <v>1984</v>
      </c>
      <c r="D1671">
        <f>_xlfn.XLOOKUP(ufc_fights_2[[#This Row],[b_fighter_id]],ufc_fighters[id],ufc_fighters[year],"Prázdné",0,1)</f>
        <v>1975</v>
      </c>
      <c r="E1671" s="10">
        <f>YEAR(ufc_fights_2[[#This Row],[date]])-ufc_fights_2[[#This Row],[r_year]]</f>
        <v>29</v>
      </c>
      <c r="F1671" s="10">
        <f>YEAR(ufc_fights_2[[#This Row],[date]])-ufc_fights_2[[#This Row],[b_year]]</f>
        <v>38</v>
      </c>
      <c r="G1671">
        <v>1</v>
      </c>
      <c r="H1671">
        <v>0</v>
      </c>
      <c r="I1671">
        <v>0.45450000000000002</v>
      </c>
      <c r="J1671">
        <v>0.5333</v>
      </c>
      <c r="K1671">
        <v>0.56669999999999998</v>
      </c>
      <c r="L1671">
        <v>0.71109999999999995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 s="2">
        <v>3.0324074074074073E-3</v>
      </c>
      <c r="T1671" s="2">
        <v>0</v>
      </c>
      <c r="U1671">
        <v>0.439</v>
      </c>
      <c r="V1671">
        <v>0.28570000000000001</v>
      </c>
      <c r="W1671">
        <v>0.66669999999999996</v>
      </c>
      <c r="X1671">
        <v>0</v>
      </c>
      <c r="Y1671">
        <v>0.66669999999999996</v>
      </c>
      <c r="Z1671">
        <v>0.1111</v>
      </c>
      <c r="AA1671">
        <v>0.25</v>
      </c>
      <c r="AB1671">
        <v>1</v>
      </c>
      <c r="AC1671">
        <v>0.8</v>
      </c>
      <c r="AD1671">
        <v>0.51519999999999999</v>
      </c>
      <c r="AE1671">
        <v>1</v>
      </c>
      <c r="AF1671" t="s">
        <v>3910</v>
      </c>
      <c r="AG1671" s="2">
        <v>8.7962962962962962E-4</v>
      </c>
      <c r="AH1671" t="s">
        <v>3927</v>
      </c>
      <c r="AI1671">
        <v>5</v>
      </c>
      <c r="AJ1671" t="s">
        <v>3914</v>
      </c>
      <c r="AK1671" s="3">
        <v>41636</v>
      </c>
      <c r="AL1671" s="10">
        <f>YEAR(ufc_fights_2[[#This Row],[date]])</f>
        <v>2013</v>
      </c>
      <c r="AM1671" t="s">
        <v>3977</v>
      </c>
      <c r="AN1671">
        <v>1</v>
      </c>
      <c r="AO1671" t="s">
        <v>3913</v>
      </c>
      <c r="AP1671">
        <f>IF(ufc_fights_2[[#This Row],[winner]]="Red",ufc_fights_2[[#This Row],[r_fighter_id]],ufc_fights_2[[#This Row],[b_fighter_id]])</f>
        <v>3452</v>
      </c>
      <c r="AQ1671" t="str">
        <f>_xlfn.XLOOKUP(ufc_fights_2[[#This Row],[winnerID]],ufc_fighters[id],ufc_fighters[fighter_name],"xxx",0,1)</f>
        <v>Chris Weidman</v>
      </c>
    </row>
    <row r="1672" spans="1:43">
      <c r="A1672">
        <v>28</v>
      </c>
      <c r="B1672">
        <v>3452</v>
      </c>
      <c r="C1672">
        <f>_xlfn.XLOOKUP(ufc_fights_2[[#This Row],[r_fighter_id]],ufc_fighters[id],ufc_fighters[year],"xxx",0,1)</f>
        <v>1987</v>
      </c>
      <c r="D1672">
        <f>_xlfn.XLOOKUP(ufc_fights_2[[#This Row],[b_fighter_id]],ufc_fighters[id],ufc_fighters[year],"Prázdné",0,1)</f>
        <v>1984</v>
      </c>
      <c r="E1672" s="10">
        <f>YEAR(ufc_fights_2[[#This Row],[date]])-ufc_fights_2[[#This Row],[r_year]]</f>
        <v>33</v>
      </c>
      <c r="F1672" s="10">
        <f>YEAR(ufc_fights_2[[#This Row],[date]])-ufc_fights_2[[#This Row],[b_year]]</f>
        <v>36</v>
      </c>
      <c r="G1672">
        <v>0</v>
      </c>
      <c r="H1672">
        <v>0</v>
      </c>
      <c r="I1672">
        <v>0.36259999999999998</v>
      </c>
      <c r="J1672">
        <v>0.51790000000000003</v>
      </c>
      <c r="K1672">
        <v>0.50849999999999995</v>
      </c>
      <c r="L1672">
        <v>0.68369999999999997</v>
      </c>
      <c r="M1672">
        <v>0.5</v>
      </c>
      <c r="N1672">
        <v>0.3125</v>
      </c>
      <c r="O1672">
        <v>0</v>
      </c>
      <c r="P1672">
        <v>0</v>
      </c>
      <c r="Q1672">
        <v>0</v>
      </c>
      <c r="R1672">
        <v>0</v>
      </c>
      <c r="S1672" s="2">
        <v>1.0879629629629629E-3</v>
      </c>
      <c r="T1672" s="2">
        <v>5.7523148148148151E-3</v>
      </c>
      <c r="U1672">
        <v>0.30859999999999999</v>
      </c>
      <c r="V1672">
        <v>0.5</v>
      </c>
      <c r="W1672">
        <v>0.77780000000000005</v>
      </c>
      <c r="X1672">
        <v>1</v>
      </c>
      <c r="Y1672">
        <v>0</v>
      </c>
      <c r="Z1672">
        <v>0.2838</v>
      </c>
      <c r="AA1672">
        <v>0.40479999999999999</v>
      </c>
      <c r="AB1672">
        <v>0.72729999999999995</v>
      </c>
      <c r="AC1672">
        <v>0.5</v>
      </c>
      <c r="AD1672">
        <v>0.66669999999999996</v>
      </c>
      <c r="AE1672">
        <v>0.91669999999999996</v>
      </c>
      <c r="AF1672" t="s">
        <v>3915</v>
      </c>
      <c r="AG1672" s="2">
        <v>3.472222222222222E-3</v>
      </c>
      <c r="AH1672" t="s">
        <v>3911</v>
      </c>
      <c r="AI1672">
        <v>3</v>
      </c>
      <c r="AJ1672" t="s">
        <v>3924</v>
      </c>
      <c r="AK1672" s="3">
        <v>44051</v>
      </c>
      <c r="AL1672" s="10">
        <f>YEAR(ufc_fights_2[[#This Row],[date]])</f>
        <v>2020</v>
      </c>
      <c r="AM1672" t="s">
        <v>3977</v>
      </c>
      <c r="AN1672">
        <v>1</v>
      </c>
      <c r="AO1672" t="s">
        <v>3918</v>
      </c>
      <c r="AP1672">
        <f>IF(ufc_fights_2[[#This Row],[winner]]="Red",ufc_fights_2[[#This Row],[r_fighter_id]],ufc_fights_2[[#This Row],[b_fighter_id]])</f>
        <v>3452</v>
      </c>
      <c r="AQ1672" t="str">
        <f>_xlfn.XLOOKUP(ufc_fights_2[[#This Row],[winnerID]],ufc_fighters[id],ufc_fighters[fighter_name],"xxx",0,1)</f>
        <v>Chris Weidman</v>
      </c>
    </row>
    <row r="1673" spans="1:43">
      <c r="A1673">
        <v>1928</v>
      </c>
      <c r="B1673">
        <v>1890</v>
      </c>
      <c r="C1673">
        <f>_xlfn.XLOOKUP(ufc_fights_2[[#This Row],[r_fighter_id]],ufc_fighters[id],ufc_fighters[year],"xxx",0,1)</f>
        <v>1977</v>
      </c>
      <c r="D1673">
        <f>_xlfn.XLOOKUP(ufc_fights_2[[#This Row],[b_fighter_id]],ufc_fighters[id],ufc_fighters[year],"Prázdné",0,1)</f>
        <v>1975</v>
      </c>
      <c r="E1673" s="10">
        <f>YEAR(ufc_fights_2[[#This Row],[date]])-ufc_fights_2[[#This Row],[r_year]]</f>
        <v>31</v>
      </c>
      <c r="F1673" s="10">
        <f>YEAR(ufc_fights_2[[#This Row],[date]])-ufc_fights_2[[#This Row],[b_year]]</f>
        <v>33</v>
      </c>
      <c r="G1673">
        <v>0</v>
      </c>
      <c r="H1673">
        <v>0</v>
      </c>
      <c r="I1673">
        <v>0.50849999999999995</v>
      </c>
      <c r="J1673">
        <v>0.4667</v>
      </c>
      <c r="K1673">
        <v>0.71030000000000004</v>
      </c>
      <c r="L1673">
        <v>0.8</v>
      </c>
      <c r="M1673">
        <v>0.5</v>
      </c>
      <c r="N1673">
        <v>0</v>
      </c>
      <c r="O1673">
        <v>3</v>
      </c>
      <c r="P1673">
        <v>4</v>
      </c>
      <c r="Q1673">
        <v>1</v>
      </c>
      <c r="R1673">
        <v>1</v>
      </c>
      <c r="S1673" s="2">
        <v>4.386574074074074E-3</v>
      </c>
      <c r="T1673" s="2">
        <v>3.6574074074074074E-3</v>
      </c>
      <c r="U1673">
        <v>0.49059999999999998</v>
      </c>
      <c r="V1673">
        <v>0.33329999999999999</v>
      </c>
      <c r="W1673">
        <v>0.75</v>
      </c>
      <c r="X1673">
        <v>0.5</v>
      </c>
      <c r="Y1673">
        <v>1</v>
      </c>
      <c r="Z1673">
        <v>0.22220000000000001</v>
      </c>
      <c r="AA1673">
        <v>0.25</v>
      </c>
      <c r="AB1673">
        <v>0.6</v>
      </c>
      <c r="AC1673">
        <v>1</v>
      </c>
      <c r="AD1673">
        <v>0.55559999999999998</v>
      </c>
      <c r="AE1673">
        <v>0.6</v>
      </c>
      <c r="AF1673" t="s">
        <v>3933</v>
      </c>
      <c r="AG1673" s="2">
        <v>1.8981481481481482E-3</v>
      </c>
      <c r="AH1673" t="s">
        <v>3911</v>
      </c>
      <c r="AI1673">
        <v>3</v>
      </c>
      <c r="AJ1673" t="s">
        <v>3949</v>
      </c>
      <c r="AK1673" s="3">
        <v>39669</v>
      </c>
      <c r="AL1673" s="10">
        <f>YEAR(ufc_fights_2[[#This Row],[date]])</f>
        <v>2008</v>
      </c>
      <c r="AM1673" t="s">
        <v>3977</v>
      </c>
      <c r="AN1673">
        <v>42</v>
      </c>
      <c r="AO1673" t="s">
        <v>3913</v>
      </c>
      <c r="AP1673">
        <f>IF(ufc_fights_2[[#This Row],[winner]]="Red",ufc_fights_2[[#This Row],[r_fighter_id]],ufc_fights_2[[#This Row],[b_fighter_id]])</f>
        <v>1928</v>
      </c>
      <c r="AQ1673" t="str">
        <f>_xlfn.XLOOKUP(ufc_fights_2[[#This Row],[winnerID]],ufc_fighters[id],ufc_fighters[fighter_name],"xxx",0,1)</f>
        <v>Demian Maia</v>
      </c>
    </row>
    <row r="1674" spans="1:43">
      <c r="A1674">
        <v>2503</v>
      </c>
      <c r="B1674">
        <v>302</v>
      </c>
      <c r="C1674">
        <f>_xlfn.XLOOKUP(ufc_fights_2[[#This Row],[r_fighter_id]],ufc_fighters[id],ufc_fighters[year],"xxx",0,1)</f>
        <v>1988</v>
      </c>
      <c r="D1674">
        <f>_xlfn.XLOOKUP(ufc_fights_2[[#This Row],[b_fighter_id]],ufc_fighters[id],ufc_fighters[year],"Prázdné",0,1)</f>
        <v>1989</v>
      </c>
      <c r="E1674" s="10">
        <f>YEAR(ufc_fights_2[[#This Row],[date]])-ufc_fights_2[[#This Row],[r_year]]</f>
        <v>30</v>
      </c>
      <c r="F1674" s="10">
        <f>YEAR(ufc_fights_2[[#This Row],[date]])-ufc_fights_2[[#This Row],[b_year]]</f>
        <v>29</v>
      </c>
      <c r="G1674">
        <v>0</v>
      </c>
      <c r="H1674">
        <v>0</v>
      </c>
      <c r="I1674">
        <v>1</v>
      </c>
      <c r="J1674">
        <v>0.5</v>
      </c>
      <c r="K1674">
        <v>0.8125</v>
      </c>
      <c r="L1674">
        <v>0.5</v>
      </c>
      <c r="M1674">
        <v>1</v>
      </c>
      <c r="N1674">
        <v>0</v>
      </c>
      <c r="O1674">
        <v>2</v>
      </c>
      <c r="P1674">
        <v>0</v>
      </c>
      <c r="Q1674">
        <v>0</v>
      </c>
      <c r="R1674">
        <v>0</v>
      </c>
      <c r="S1674" s="2">
        <v>2.2800925925925927E-3</v>
      </c>
      <c r="T1674" s="2">
        <v>6.8287037037037036E-4</v>
      </c>
      <c r="U1674">
        <v>1</v>
      </c>
      <c r="V1674">
        <v>0.33329999999999999</v>
      </c>
      <c r="W1674">
        <v>1</v>
      </c>
      <c r="X1674">
        <v>0</v>
      </c>
      <c r="Y1674">
        <v>0</v>
      </c>
      <c r="Z1674">
        <v>0</v>
      </c>
      <c r="AA1674">
        <v>0.33329999999999999</v>
      </c>
      <c r="AB1674">
        <v>1</v>
      </c>
      <c r="AC1674">
        <v>0.5</v>
      </c>
      <c r="AD1674">
        <v>1</v>
      </c>
      <c r="AE1674">
        <v>1</v>
      </c>
      <c r="AF1674" t="s">
        <v>3933</v>
      </c>
      <c r="AG1674" s="2">
        <v>3.1018518518518517E-3</v>
      </c>
      <c r="AH1674" t="s">
        <v>3911</v>
      </c>
      <c r="AI1674">
        <v>3</v>
      </c>
      <c r="AJ1674" t="s">
        <v>3935</v>
      </c>
      <c r="AK1674" s="3">
        <v>43232</v>
      </c>
      <c r="AL1674" s="10">
        <f>YEAR(ufc_fights_2[[#This Row],[date]])</f>
        <v>2018</v>
      </c>
      <c r="AM1674" t="s">
        <v>3977</v>
      </c>
      <c r="AN1674">
        <v>13</v>
      </c>
      <c r="AO1674" t="s">
        <v>3913</v>
      </c>
      <c r="AP1674">
        <f>IF(ufc_fights_2[[#This Row],[winner]]="Red",ufc_fights_2[[#This Row],[r_fighter_id]],ufc_fights_2[[#This Row],[b_fighter_id]])</f>
        <v>2503</v>
      </c>
      <c r="AQ1674" t="str">
        <f>_xlfn.XLOOKUP(ufc_fights_2[[#This Row],[winnerID]],ufc_fighters[id],ufc_fighters[fighter_name],"xxx",0,1)</f>
        <v>Markus Perez</v>
      </c>
    </row>
    <row r="1675" spans="1:43">
      <c r="A1675">
        <v>1928</v>
      </c>
      <c r="B1675">
        <v>2852</v>
      </c>
      <c r="C1675">
        <f>_xlfn.XLOOKUP(ufc_fights_2[[#This Row],[r_fighter_id]],ufc_fighters[id],ufc_fighters[year],"xxx",0,1)</f>
        <v>1977</v>
      </c>
      <c r="D1675">
        <f>_xlfn.XLOOKUP(ufc_fights_2[[#This Row],[b_fighter_id]],ufc_fighters[id],ufc_fighters[year],"Prázdné",0,1)</f>
        <v>1980</v>
      </c>
      <c r="E1675" s="10">
        <f>YEAR(ufc_fights_2[[#This Row],[date]])-ufc_fights_2[[#This Row],[r_year]]</f>
        <v>34</v>
      </c>
      <c r="F1675" s="10">
        <f>YEAR(ufc_fights_2[[#This Row],[date]])-ufc_fights_2[[#This Row],[b_year]]</f>
        <v>31</v>
      </c>
      <c r="G1675">
        <v>0</v>
      </c>
      <c r="H1675">
        <v>0</v>
      </c>
      <c r="I1675">
        <v>0.35820000000000002</v>
      </c>
      <c r="J1675">
        <v>0.32140000000000002</v>
      </c>
      <c r="K1675">
        <v>0.59750000000000003</v>
      </c>
      <c r="L1675">
        <v>0.4143</v>
      </c>
      <c r="M1675">
        <v>0.36359999999999998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6.4004629629629628E-3</v>
      </c>
      <c r="T1675" s="2">
        <v>3.3564814814814812E-4</v>
      </c>
      <c r="U1675">
        <v>0.27589999999999998</v>
      </c>
      <c r="V1675">
        <v>0.2</v>
      </c>
      <c r="W1675">
        <v>0.83330000000000004</v>
      </c>
      <c r="X1675">
        <v>1</v>
      </c>
      <c r="Y1675">
        <v>0.875</v>
      </c>
      <c r="Z1675">
        <v>0.22220000000000001</v>
      </c>
      <c r="AA1675">
        <v>0.30769999999999997</v>
      </c>
      <c r="AB1675">
        <v>0.71430000000000005</v>
      </c>
      <c r="AC1675">
        <v>0.5</v>
      </c>
      <c r="AD1675">
        <v>0.6</v>
      </c>
      <c r="AE1675">
        <v>0</v>
      </c>
      <c r="AF1675" t="s">
        <v>3915</v>
      </c>
      <c r="AG1675" s="2">
        <v>3.472222222222222E-3</v>
      </c>
      <c r="AH1675" t="s">
        <v>3911</v>
      </c>
      <c r="AI1675">
        <v>3</v>
      </c>
      <c r="AJ1675" t="s">
        <v>3923</v>
      </c>
      <c r="AK1675" s="3">
        <v>40824</v>
      </c>
      <c r="AL1675" s="10">
        <f>YEAR(ufc_fights_2[[#This Row],[date]])</f>
        <v>2011</v>
      </c>
      <c r="AM1675" t="s">
        <v>3977</v>
      </c>
      <c r="AN1675">
        <v>3</v>
      </c>
      <c r="AO1675" t="s">
        <v>3913</v>
      </c>
      <c r="AP1675">
        <f>IF(ufc_fights_2[[#This Row],[winner]]="Red",ufc_fights_2[[#This Row],[r_fighter_id]],ufc_fights_2[[#This Row],[b_fighter_id]])</f>
        <v>1928</v>
      </c>
      <c r="AQ1675" t="str">
        <f>_xlfn.XLOOKUP(ufc_fights_2[[#This Row],[winnerID]],ufc_fighters[id],ufc_fighters[fighter_name],"xxx",0,1)</f>
        <v>Demian Maia</v>
      </c>
    </row>
    <row r="1676" spans="1:43">
      <c r="A1676">
        <v>1928</v>
      </c>
      <c r="B1676">
        <v>2597</v>
      </c>
      <c r="C1676">
        <f>_xlfn.XLOOKUP(ufc_fights_2[[#This Row],[r_fighter_id]],ufc_fighters[id],ufc_fighters[year],"xxx",0,1)</f>
        <v>1977</v>
      </c>
      <c r="D1676">
        <f>_xlfn.XLOOKUP(ufc_fights_2[[#This Row],[b_fighter_id]],ufc_fighters[id],ufc_fighters[year],"Prázdné",0,1)</f>
        <v>1972</v>
      </c>
      <c r="E1676" s="10">
        <f>YEAR(ufc_fights_2[[#This Row],[date]])-ufc_fights_2[[#This Row],[r_year]]</f>
        <v>31</v>
      </c>
      <c r="F1676" s="10">
        <f>YEAR(ufc_fights_2[[#This Row],[date]])-ufc_fights_2[[#This Row],[b_year]]</f>
        <v>36</v>
      </c>
      <c r="G1676">
        <v>0</v>
      </c>
      <c r="H1676">
        <v>0</v>
      </c>
      <c r="I1676">
        <v>0.5</v>
      </c>
      <c r="J1676">
        <v>0</v>
      </c>
      <c r="K1676">
        <v>0.6875</v>
      </c>
      <c r="L1676">
        <v>1</v>
      </c>
      <c r="M1676">
        <v>0.5</v>
      </c>
      <c r="N1676">
        <v>0</v>
      </c>
      <c r="O1676">
        <v>1</v>
      </c>
      <c r="P1676">
        <v>0</v>
      </c>
      <c r="Q1676">
        <v>0</v>
      </c>
      <c r="R1676">
        <v>0</v>
      </c>
      <c r="S1676" s="2">
        <v>1.2152777777777778E-3</v>
      </c>
      <c r="T1676" s="2">
        <v>6.9444444444444444E-5</v>
      </c>
      <c r="U1676">
        <v>0.5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 t="s">
        <v>3933</v>
      </c>
      <c r="AG1676" s="2">
        <v>1.5393518518518519E-3</v>
      </c>
      <c r="AH1676" t="s">
        <v>3911</v>
      </c>
      <c r="AI1676">
        <v>3</v>
      </c>
      <c r="AJ1676" t="s">
        <v>3914</v>
      </c>
      <c r="AK1676" s="3">
        <v>39767</v>
      </c>
      <c r="AL1676" s="10">
        <f>YEAR(ufc_fights_2[[#This Row],[date]])</f>
        <v>2008</v>
      </c>
      <c r="AM1676" t="s">
        <v>3977</v>
      </c>
      <c r="AN1676">
        <v>1</v>
      </c>
      <c r="AO1676" t="s">
        <v>3913</v>
      </c>
      <c r="AP1676">
        <f>IF(ufc_fights_2[[#This Row],[winner]]="Red",ufc_fights_2[[#This Row],[r_fighter_id]],ufc_fights_2[[#This Row],[b_fighter_id]])</f>
        <v>1928</v>
      </c>
      <c r="AQ1676" t="str">
        <f>_xlfn.XLOOKUP(ufc_fights_2[[#This Row],[winnerID]],ufc_fighters[id],ufc_fighters[fighter_name],"xxx",0,1)</f>
        <v>Demian Maia</v>
      </c>
    </row>
    <row r="1677" spans="1:43">
      <c r="A1677">
        <v>1928</v>
      </c>
      <c r="B1677">
        <v>2108</v>
      </c>
      <c r="C1677">
        <f>_xlfn.XLOOKUP(ufc_fights_2[[#This Row],[r_fighter_id]],ufc_fighters[id],ufc_fighters[year],"xxx",0,1)</f>
        <v>1977</v>
      </c>
      <c r="D1677">
        <f>_xlfn.XLOOKUP(ufc_fights_2[[#This Row],[b_fighter_id]],ufc_fighters[id],ufc_fighters[year],"Prázdné",0,1)</f>
        <v>1981</v>
      </c>
      <c r="E1677" s="10">
        <f>YEAR(ufc_fights_2[[#This Row],[date]])-ufc_fights_2[[#This Row],[r_year]]</f>
        <v>33</v>
      </c>
      <c r="F1677" s="10">
        <f>YEAR(ufc_fights_2[[#This Row],[date]])-ufc_fights_2[[#This Row],[b_year]]</f>
        <v>29</v>
      </c>
      <c r="G1677">
        <v>0</v>
      </c>
      <c r="H1677">
        <v>0</v>
      </c>
      <c r="I1677">
        <v>0.3896</v>
      </c>
      <c r="J1677">
        <v>0.21049999999999999</v>
      </c>
      <c r="K1677">
        <v>0.54920000000000002</v>
      </c>
      <c r="L1677">
        <v>0.25</v>
      </c>
      <c r="M1677">
        <v>0.57140000000000002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3.6574074074074074E-3</v>
      </c>
      <c r="T1677" s="2">
        <v>1.273148148148148E-4</v>
      </c>
      <c r="U1677">
        <v>0.33329999999999999</v>
      </c>
      <c r="V1677">
        <v>9.3799999999999994E-2</v>
      </c>
      <c r="W1677">
        <v>0.66669999999999996</v>
      </c>
      <c r="X1677">
        <v>1</v>
      </c>
      <c r="Y1677">
        <v>0.81820000000000004</v>
      </c>
      <c r="Z1677">
        <v>0.32790000000000002</v>
      </c>
      <c r="AA1677">
        <v>0.1807</v>
      </c>
      <c r="AB1677">
        <v>0.66669999999999996</v>
      </c>
      <c r="AC1677">
        <v>0.4</v>
      </c>
      <c r="AD1677">
        <v>0.5</v>
      </c>
      <c r="AE1677">
        <v>0.42859999999999998</v>
      </c>
      <c r="AF1677" t="s">
        <v>3915</v>
      </c>
      <c r="AG1677" s="2">
        <v>3.472222222222222E-3</v>
      </c>
      <c r="AH1677" t="s">
        <v>3911</v>
      </c>
      <c r="AI1677">
        <v>3</v>
      </c>
      <c r="AJ1677" t="s">
        <v>3967</v>
      </c>
      <c r="AK1677" s="3">
        <v>40215</v>
      </c>
      <c r="AL1677" s="10">
        <f>YEAR(ufc_fights_2[[#This Row],[date]])</f>
        <v>2010</v>
      </c>
      <c r="AM1677" t="s">
        <v>3977</v>
      </c>
      <c r="AN1677">
        <v>1</v>
      </c>
      <c r="AO1677" t="s">
        <v>3913</v>
      </c>
      <c r="AP1677">
        <f>IF(ufc_fights_2[[#This Row],[winner]]="Red",ufc_fights_2[[#This Row],[r_fighter_id]],ufc_fights_2[[#This Row],[b_fighter_id]])</f>
        <v>1928</v>
      </c>
      <c r="AQ1677" t="str">
        <f>_xlfn.XLOOKUP(ufc_fights_2[[#This Row],[winnerID]],ufc_fighters[id],ufc_fighters[fighter_name],"xxx",0,1)</f>
        <v>Demian Maia</v>
      </c>
    </row>
    <row r="1678" spans="1:43">
      <c r="A1678">
        <v>1214</v>
      </c>
      <c r="B1678">
        <v>1928</v>
      </c>
      <c r="C1678">
        <f>_xlfn.XLOOKUP(ufc_fights_2[[#This Row],[r_fighter_id]],ufc_fighters[id],ufc_fighters[year],"xxx",0,1)</f>
        <v>1982</v>
      </c>
      <c r="D1678">
        <f>_xlfn.XLOOKUP(ufc_fights_2[[#This Row],[b_fighter_id]],ufc_fighters[id],ufc_fighters[year],"Prázdné",0,1)</f>
        <v>1977</v>
      </c>
      <c r="E1678" s="10">
        <f>YEAR(ufc_fights_2[[#This Row],[date]])-ufc_fights_2[[#This Row],[r_year]]</f>
        <v>28</v>
      </c>
      <c r="F1678" s="10">
        <f>YEAR(ufc_fights_2[[#This Row],[date]])-ufc_fights_2[[#This Row],[b_year]]</f>
        <v>33</v>
      </c>
      <c r="G1678">
        <v>0</v>
      </c>
      <c r="H1678">
        <v>0</v>
      </c>
      <c r="I1678">
        <v>0.26469999999999999</v>
      </c>
      <c r="J1678">
        <v>0.53159999999999996</v>
      </c>
      <c r="K1678">
        <v>0.47170000000000001</v>
      </c>
      <c r="L1678">
        <v>0.63959999999999995</v>
      </c>
      <c r="M1678">
        <v>0</v>
      </c>
      <c r="N1678">
        <v>0.3846</v>
      </c>
      <c r="O1678">
        <v>0</v>
      </c>
      <c r="P1678">
        <v>1</v>
      </c>
      <c r="Q1678">
        <v>0</v>
      </c>
      <c r="R1678">
        <v>0</v>
      </c>
      <c r="S1678" s="2">
        <v>0</v>
      </c>
      <c r="T1678" s="2">
        <v>5.7407407407407407E-3</v>
      </c>
      <c r="U1678">
        <v>0.2576</v>
      </c>
      <c r="V1678">
        <v>0.4531</v>
      </c>
      <c r="W1678">
        <v>1</v>
      </c>
      <c r="X1678">
        <v>0</v>
      </c>
      <c r="Y1678">
        <v>0.66669999999999996</v>
      </c>
      <c r="Z1678">
        <v>0.2097</v>
      </c>
      <c r="AA1678">
        <v>0.3</v>
      </c>
      <c r="AB1678">
        <v>0.8</v>
      </c>
      <c r="AC1678">
        <v>0.5</v>
      </c>
      <c r="AD1678">
        <v>1</v>
      </c>
      <c r="AE1678">
        <v>0.78380000000000005</v>
      </c>
      <c r="AF1678" t="s">
        <v>3915</v>
      </c>
      <c r="AG1678" s="2">
        <v>3.472222222222222E-3</v>
      </c>
      <c r="AH1678" t="s">
        <v>3911</v>
      </c>
      <c r="AI1678">
        <v>3</v>
      </c>
      <c r="AJ1678" t="s">
        <v>3974</v>
      </c>
      <c r="AK1678" s="3">
        <v>40516</v>
      </c>
      <c r="AL1678" s="10">
        <f>YEAR(ufc_fights_2[[#This Row],[date]])</f>
        <v>2010</v>
      </c>
      <c r="AM1678" t="s">
        <v>3977</v>
      </c>
      <c r="AN1678">
        <v>1</v>
      </c>
      <c r="AO1678" t="s">
        <v>3918</v>
      </c>
      <c r="AP1678">
        <f>IF(ufc_fights_2[[#This Row],[winner]]="Red",ufc_fights_2[[#This Row],[r_fighter_id]],ufc_fights_2[[#This Row],[b_fighter_id]])</f>
        <v>1928</v>
      </c>
      <c r="AQ1678" t="str">
        <f>_xlfn.XLOOKUP(ufc_fights_2[[#This Row],[winnerID]],ufc_fighters[id],ufc_fighters[fighter_name],"xxx",0,1)</f>
        <v>Demian Maia</v>
      </c>
    </row>
    <row r="1679" spans="1:43">
      <c r="A1679">
        <v>447</v>
      </c>
      <c r="B1679">
        <v>1761</v>
      </c>
      <c r="C1679">
        <f>_xlfn.XLOOKUP(ufc_fights_2[[#This Row],[r_fighter_id]],ufc_fighters[id],ufc_fighters[year],"xxx",0,1)</f>
        <v>1986</v>
      </c>
      <c r="D1679">
        <f>_xlfn.XLOOKUP(ufc_fights_2[[#This Row],[b_fighter_id]],ufc_fighters[id],ufc_fighters[year],"Prázdné",0,1)</f>
        <v>1986</v>
      </c>
      <c r="E1679" s="10">
        <f>YEAR(ufc_fights_2[[#This Row],[date]])-ufc_fights_2[[#This Row],[r_year]]</f>
        <v>27</v>
      </c>
      <c r="F1679" s="10">
        <f>YEAR(ufc_fights_2[[#This Row],[date]])-ufc_fights_2[[#This Row],[b_year]]</f>
        <v>27</v>
      </c>
      <c r="G1679">
        <v>0</v>
      </c>
      <c r="H1679">
        <v>0</v>
      </c>
      <c r="I1679">
        <v>0.43540000000000001</v>
      </c>
      <c r="J1679">
        <v>0.38019999999999998</v>
      </c>
      <c r="K1679">
        <v>0.49390000000000001</v>
      </c>
      <c r="L1679">
        <v>0.4526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1.238425925925926E-3</v>
      </c>
      <c r="T1679" s="2">
        <v>7.291666666666667E-4</v>
      </c>
      <c r="U1679">
        <v>0.24390000000000001</v>
      </c>
      <c r="V1679">
        <v>0.25</v>
      </c>
      <c r="W1679">
        <v>0.61109999999999998</v>
      </c>
      <c r="X1679">
        <v>0.70209999999999995</v>
      </c>
      <c r="Y1679">
        <v>0.9</v>
      </c>
      <c r="Z1679">
        <v>0.4143</v>
      </c>
      <c r="AA1679">
        <v>0.2843</v>
      </c>
      <c r="AB1679">
        <v>0.85709999999999997</v>
      </c>
      <c r="AC1679">
        <v>0.88890000000000002</v>
      </c>
      <c r="AD1679">
        <v>0</v>
      </c>
      <c r="AE1679">
        <v>1</v>
      </c>
      <c r="AF1679" t="s">
        <v>3915</v>
      </c>
      <c r="AG1679" s="2">
        <v>3.472222222222222E-3</v>
      </c>
      <c r="AH1679" t="s">
        <v>3911</v>
      </c>
      <c r="AI1679">
        <v>3</v>
      </c>
      <c r="AJ1679" t="s">
        <v>3914</v>
      </c>
      <c r="AK1679" s="3">
        <v>41584</v>
      </c>
      <c r="AL1679" s="10">
        <f>YEAR(ufc_fights_2[[#This Row],[date]])</f>
        <v>2013</v>
      </c>
      <c r="AM1679" t="s">
        <v>3977</v>
      </c>
      <c r="AN1679">
        <v>4</v>
      </c>
      <c r="AO1679" t="s">
        <v>3918</v>
      </c>
      <c r="AP1679">
        <f>IF(ufc_fights_2[[#This Row],[winner]]="Red",ufc_fights_2[[#This Row],[r_fighter_id]],ufc_fights_2[[#This Row],[b_fighter_id]])</f>
        <v>1761</v>
      </c>
      <c r="AQ1679" t="str">
        <f>_xlfn.XLOOKUP(ufc_fights_2[[#This Row],[winnerID]],ufc_fighters[id],ufc_fighters[fighter_name],"xxx",0,1)</f>
        <v>Lorenz Larkin</v>
      </c>
    </row>
    <row r="1680" spans="1:43">
      <c r="A1680">
        <v>1588</v>
      </c>
      <c r="B1680">
        <v>1790</v>
      </c>
      <c r="C1680">
        <f>_xlfn.XLOOKUP(ufc_fights_2[[#This Row],[r_fighter_id]],ufc_fighters[id],ufc_fighters[year],"xxx",0,1)</f>
        <v>1982</v>
      </c>
      <c r="D1680">
        <f>_xlfn.XLOOKUP(ufc_fights_2[[#This Row],[b_fighter_id]],ufc_fighters[id],ufc_fighters[year],"Prázdné",0,1)</f>
        <v>1981</v>
      </c>
      <c r="E1680" s="10">
        <f>YEAR(ufc_fights_2[[#This Row],[date]])-ufc_fights_2[[#This Row],[r_year]]</f>
        <v>24</v>
      </c>
      <c r="F1680" s="10">
        <f>YEAR(ufc_fights_2[[#This Row],[date]])-ufc_fights_2[[#This Row],[b_year]]</f>
        <v>25</v>
      </c>
      <c r="G1680">
        <v>1</v>
      </c>
      <c r="H1680">
        <v>1</v>
      </c>
      <c r="I1680">
        <v>0.505</v>
      </c>
      <c r="J1680">
        <v>0.26900000000000002</v>
      </c>
      <c r="K1680">
        <v>0.52400000000000002</v>
      </c>
      <c r="L1680">
        <v>0.29780000000000001</v>
      </c>
      <c r="M1680">
        <v>0</v>
      </c>
      <c r="N1680">
        <v>8.3299999999999999E-2</v>
      </c>
      <c r="O1680">
        <v>0</v>
      </c>
      <c r="P1680">
        <v>0</v>
      </c>
      <c r="Q1680">
        <v>0</v>
      </c>
      <c r="R1680">
        <v>0</v>
      </c>
      <c r="S1680" s="2">
        <v>1.1574074074074073E-3</v>
      </c>
      <c r="T1680" s="2">
        <v>1.7476851851851852E-3</v>
      </c>
      <c r="U1680">
        <v>0.42770000000000002</v>
      </c>
      <c r="V1680">
        <v>0.23130000000000001</v>
      </c>
      <c r="W1680">
        <v>1</v>
      </c>
      <c r="X1680">
        <v>1</v>
      </c>
      <c r="Y1680">
        <v>1</v>
      </c>
      <c r="Z1680">
        <v>0.45929999999999999</v>
      </c>
      <c r="AA1680">
        <v>0.23530000000000001</v>
      </c>
      <c r="AB1680">
        <v>0.76919999999999999</v>
      </c>
      <c r="AC1680">
        <v>0.7</v>
      </c>
      <c r="AD1680">
        <v>1</v>
      </c>
      <c r="AE1680">
        <v>0.375</v>
      </c>
      <c r="AF1680" t="s">
        <v>3915</v>
      </c>
      <c r="AG1680" s="2">
        <v>3.472222222222222E-3</v>
      </c>
      <c r="AH1680" t="s">
        <v>3911</v>
      </c>
      <c r="AI1680">
        <v>3</v>
      </c>
      <c r="AJ1680" t="s">
        <v>3949</v>
      </c>
      <c r="AK1680" s="3">
        <v>39032</v>
      </c>
      <c r="AL1680" s="10">
        <f>YEAR(ufc_fights_2[[#This Row],[date]])</f>
        <v>2006</v>
      </c>
      <c r="AM1680" t="s">
        <v>3977</v>
      </c>
      <c r="AN1680">
        <v>1</v>
      </c>
      <c r="AO1680" t="s">
        <v>3913</v>
      </c>
      <c r="AP1680">
        <f>IF(ufc_fights_2[[#This Row],[winner]]="Red",ufc_fights_2[[#This Row],[r_fighter_id]],ufc_fights_2[[#This Row],[b_fighter_id]])</f>
        <v>1588</v>
      </c>
      <c r="AQ1680" t="str">
        <f>_xlfn.XLOOKUP(ufc_fights_2[[#This Row],[winnerID]],ufc_fighters[id],ufc_fighters[fighter_name],"xxx",0,1)</f>
        <v>Martin Kampmann</v>
      </c>
    </row>
    <row r="1681" spans="1:43">
      <c r="A1681">
        <v>1588</v>
      </c>
      <c r="B1681">
        <v>3412</v>
      </c>
      <c r="C1681">
        <f>_xlfn.XLOOKUP(ufc_fights_2[[#This Row],[r_fighter_id]],ufc_fighters[id],ufc_fighters[year],"xxx",0,1)</f>
        <v>1982</v>
      </c>
      <c r="D1681">
        <f>_xlfn.XLOOKUP(ufc_fights_2[[#This Row],[b_fighter_id]],ufc_fighters[id],ufc_fighters[year],"Prázdné",0,1)</f>
        <v>1975</v>
      </c>
      <c r="E1681" s="10">
        <f>YEAR(ufc_fights_2[[#This Row],[date]])-ufc_fights_2[[#This Row],[r_year]]</f>
        <v>24</v>
      </c>
      <c r="F1681" s="10">
        <f>YEAR(ufc_fights_2[[#This Row],[date]])-ufc_fights_2[[#This Row],[b_year]]</f>
        <v>31</v>
      </c>
      <c r="G1681">
        <v>0</v>
      </c>
      <c r="H1681">
        <v>0</v>
      </c>
      <c r="I1681">
        <v>0.73080000000000001</v>
      </c>
      <c r="J1681">
        <v>0.1111</v>
      </c>
      <c r="K1681">
        <v>0.75680000000000003</v>
      </c>
      <c r="L1681">
        <v>0.1111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 s="2">
        <v>1.736111111111111E-3</v>
      </c>
      <c r="T1681" s="2">
        <v>0</v>
      </c>
      <c r="U1681">
        <v>0.73080000000000001</v>
      </c>
      <c r="V1681">
        <v>0</v>
      </c>
      <c r="W1681">
        <v>0</v>
      </c>
      <c r="X1681">
        <v>0</v>
      </c>
      <c r="Y1681">
        <v>0.5</v>
      </c>
      <c r="Z1681">
        <v>0.5</v>
      </c>
      <c r="AA1681">
        <v>0.1111</v>
      </c>
      <c r="AB1681">
        <v>0.5</v>
      </c>
      <c r="AC1681">
        <v>0</v>
      </c>
      <c r="AD1681">
        <v>0.83330000000000004</v>
      </c>
      <c r="AE1681">
        <v>0</v>
      </c>
      <c r="AF1681" t="s">
        <v>3933</v>
      </c>
      <c r="AG1681" s="2">
        <v>2.0717592592592593E-3</v>
      </c>
      <c r="AH1681" t="s">
        <v>3911</v>
      </c>
      <c r="AI1681">
        <v>3</v>
      </c>
      <c r="AJ1681" t="s">
        <v>3914</v>
      </c>
      <c r="AK1681" s="3">
        <v>38946</v>
      </c>
      <c r="AL1681" s="10">
        <f>YEAR(ufc_fights_2[[#This Row],[date]])</f>
        <v>2006</v>
      </c>
      <c r="AM1681" t="s">
        <v>3977</v>
      </c>
      <c r="AN1681">
        <v>1</v>
      </c>
      <c r="AO1681" t="s">
        <v>3913</v>
      </c>
      <c r="AP1681">
        <f>IF(ufc_fights_2[[#This Row],[winner]]="Red",ufc_fights_2[[#This Row],[r_fighter_id]],ufc_fights_2[[#This Row],[b_fighter_id]])</f>
        <v>1588</v>
      </c>
      <c r="AQ1681" t="str">
        <f>_xlfn.XLOOKUP(ufc_fights_2[[#This Row],[winnerID]],ufc_fighters[id],ufc_fighters[fighter_name],"xxx",0,1)</f>
        <v>Martin Kampmann</v>
      </c>
    </row>
    <row r="1682" spans="1:43">
      <c r="A1682">
        <v>2981</v>
      </c>
      <c r="B1682">
        <v>3452</v>
      </c>
      <c r="C1682">
        <f>_xlfn.XLOOKUP(ufc_fights_2[[#This Row],[r_fighter_id]],ufc_fighters[id],ufc_fighters[year],"xxx",0,1)</f>
        <v>1975</v>
      </c>
      <c r="D1682">
        <f>_xlfn.XLOOKUP(ufc_fights_2[[#This Row],[b_fighter_id]],ufc_fighters[id],ufc_fighters[year],"Prázdné",0,1)</f>
        <v>1984</v>
      </c>
      <c r="E1682" s="10">
        <f>YEAR(ufc_fights_2[[#This Row],[date]])-ufc_fights_2[[#This Row],[r_year]]</f>
        <v>38</v>
      </c>
      <c r="F1682" s="10">
        <f>YEAR(ufc_fights_2[[#This Row],[date]])-ufc_fights_2[[#This Row],[b_year]]</f>
        <v>29</v>
      </c>
      <c r="G1682">
        <v>0</v>
      </c>
      <c r="H1682">
        <v>1</v>
      </c>
      <c r="I1682">
        <v>0.58330000000000004</v>
      </c>
      <c r="J1682">
        <v>0.37209999999999999</v>
      </c>
      <c r="K1682">
        <v>0.625</v>
      </c>
      <c r="L1682">
        <v>0.47270000000000001</v>
      </c>
      <c r="M1682">
        <v>0</v>
      </c>
      <c r="N1682">
        <v>0.33329999999999999</v>
      </c>
      <c r="O1682">
        <v>0</v>
      </c>
      <c r="P1682">
        <v>2</v>
      </c>
      <c r="Q1682">
        <v>0</v>
      </c>
      <c r="R1682">
        <v>0</v>
      </c>
      <c r="S1682" s="2">
        <v>0</v>
      </c>
      <c r="T1682" s="2">
        <v>1.3310185185185185E-3</v>
      </c>
      <c r="U1682">
        <v>0.33329999999999999</v>
      </c>
      <c r="V1682">
        <v>0.38100000000000001</v>
      </c>
      <c r="W1682">
        <v>0.5</v>
      </c>
      <c r="X1682">
        <v>0.9</v>
      </c>
      <c r="Y1682">
        <v>0</v>
      </c>
      <c r="Z1682">
        <v>0.58330000000000004</v>
      </c>
      <c r="AA1682">
        <v>0.32</v>
      </c>
      <c r="AB1682">
        <v>0</v>
      </c>
      <c r="AC1682">
        <v>0</v>
      </c>
      <c r="AD1682">
        <v>0</v>
      </c>
      <c r="AE1682">
        <v>0.44440000000000002</v>
      </c>
      <c r="AF1682" t="s">
        <v>3910</v>
      </c>
      <c r="AG1682" s="2">
        <v>9.0277777777777774E-4</v>
      </c>
      <c r="AH1682" t="s">
        <v>3927</v>
      </c>
      <c r="AI1682">
        <v>5</v>
      </c>
      <c r="AJ1682" t="s">
        <v>3914</v>
      </c>
      <c r="AK1682" s="3">
        <v>41461</v>
      </c>
      <c r="AL1682" s="10">
        <f>YEAR(ufc_fights_2[[#This Row],[date]])</f>
        <v>2013</v>
      </c>
      <c r="AM1682" t="s">
        <v>3977</v>
      </c>
      <c r="AN1682">
        <v>1</v>
      </c>
      <c r="AO1682" t="s">
        <v>3918</v>
      </c>
      <c r="AP1682">
        <f>IF(ufc_fights_2[[#This Row],[winner]]="Red",ufc_fights_2[[#This Row],[r_fighter_id]],ufc_fights_2[[#This Row],[b_fighter_id]])</f>
        <v>3452</v>
      </c>
      <c r="AQ1682" t="str">
        <f>_xlfn.XLOOKUP(ufc_fights_2[[#This Row],[winnerID]],ufc_fighters[id],ufc_fighters[fighter_name],"xxx",0,1)</f>
        <v>Chris Weidman</v>
      </c>
    </row>
    <row r="1683" spans="1:43">
      <c r="A1683">
        <v>1588</v>
      </c>
      <c r="B1683">
        <v>2690</v>
      </c>
      <c r="C1683">
        <f>_xlfn.XLOOKUP(ufc_fights_2[[#This Row],[r_fighter_id]],ufc_fighters[id],ufc_fighters[year],"xxx",0,1)</f>
        <v>1982</v>
      </c>
      <c r="D1683">
        <f>_xlfn.XLOOKUP(ufc_fights_2[[#This Row],[b_fighter_id]],ufc_fighters[id],ufc_fighters[year],"Prázdné",0,1)</f>
        <v>1972</v>
      </c>
      <c r="E1683" s="10">
        <f>YEAR(ufc_fights_2[[#This Row],[date]])-ufc_fights_2[[#This Row],[r_year]]</f>
        <v>26</v>
      </c>
      <c r="F1683" s="10">
        <f>YEAR(ufc_fights_2[[#This Row],[date]])-ufc_fights_2[[#This Row],[b_year]]</f>
        <v>36</v>
      </c>
      <c r="G1683">
        <v>0</v>
      </c>
      <c r="H1683">
        <v>0</v>
      </c>
      <c r="I1683">
        <v>0.44440000000000002</v>
      </c>
      <c r="J1683">
        <v>0.33329999999999999</v>
      </c>
      <c r="K1683">
        <v>0.70830000000000004</v>
      </c>
      <c r="L1683">
        <v>0.42859999999999998</v>
      </c>
      <c r="M1683">
        <v>1</v>
      </c>
      <c r="N1683">
        <v>0</v>
      </c>
      <c r="O1683">
        <v>2</v>
      </c>
      <c r="P1683">
        <v>1</v>
      </c>
      <c r="Q1683">
        <v>0</v>
      </c>
      <c r="R1683">
        <v>0</v>
      </c>
      <c r="S1683" s="2">
        <v>1.4699074074074074E-3</v>
      </c>
      <c r="T1683" s="2">
        <v>3.4722222222222222E-5</v>
      </c>
      <c r="U1683">
        <v>0.28570000000000001</v>
      </c>
      <c r="V1683">
        <v>0</v>
      </c>
      <c r="W1683">
        <v>1</v>
      </c>
      <c r="X1683">
        <v>0</v>
      </c>
      <c r="Y1683">
        <v>1</v>
      </c>
      <c r="Z1683">
        <v>0.25</v>
      </c>
      <c r="AA1683">
        <v>0.33329999999999999</v>
      </c>
      <c r="AB1683">
        <v>1</v>
      </c>
      <c r="AC1683">
        <v>0</v>
      </c>
      <c r="AD1683">
        <v>0.5</v>
      </c>
      <c r="AE1683">
        <v>0</v>
      </c>
      <c r="AF1683" t="s">
        <v>3933</v>
      </c>
      <c r="AG1683" s="2">
        <v>1.8981481481481482E-3</v>
      </c>
      <c r="AH1683" t="s">
        <v>3911</v>
      </c>
      <c r="AI1683">
        <v>3</v>
      </c>
      <c r="AJ1683" t="s">
        <v>3914</v>
      </c>
      <c r="AK1683" s="3">
        <v>39606</v>
      </c>
      <c r="AL1683" s="10">
        <f>YEAR(ufc_fights_2[[#This Row],[date]])</f>
        <v>2008</v>
      </c>
      <c r="AM1683" t="s">
        <v>3977</v>
      </c>
      <c r="AN1683">
        <v>70</v>
      </c>
      <c r="AO1683" t="s">
        <v>3913</v>
      </c>
      <c r="AP1683">
        <f>IF(ufc_fights_2[[#This Row],[winner]]="Red",ufc_fights_2[[#This Row],[r_fighter_id]],ufc_fights_2[[#This Row],[b_fighter_id]])</f>
        <v>1588</v>
      </c>
      <c r="AQ1683" t="str">
        <f>_xlfn.XLOOKUP(ufc_fights_2[[#This Row],[winnerID]],ufc_fighters[id],ufc_fighters[fighter_name],"xxx",0,1)</f>
        <v>Martin Kampmann</v>
      </c>
    </row>
    <row r="1684" spans="1:43">
      <c r="A1684">
        <v>15</v>
      </c>
      <c r="B1684">
        <v>2750</v>
      </c>
      <c r="C1684">
        <f>_xlfn.XLOOKUP(ufc_fights_2[[#This Row],[r_fighter_id]],ufc_fighters[id],ufc_fighters[year],"xxx",0,1)</f>
        <v>1989</v>
      </c>
      <c r="D1684">
        <f>_xlfn.XLOOKUP(ufc_fights_2[[#This Row],[b_fighter_id]],ufc_fighters[id],ufc_fighters[year],"Prázdné",0,1)</f>
        <v>1977</v>
      </c>
      <c r="E1684" s="10">
        <f>YEAR(ufc_fights_2[[#This Row],[date]])-ufc_fights_2[[#This Row],[r_year]]</f>
        <v>31</v>
      </c>
      <c r="F1684" s="10">
        <f>YEAR(ufc_fights_2[[#This Row],[date]])-ufc_fights_2[[#This Row],[b_year]]</f>
        <v>43</v>
      </c>
      <c r="G1684">
        <v>0</v>
      </c>
      <c r="H1684">
        <v>0</v>
      </c>
      <c r="I1684">
        <v>0.36359999999999998</v>
      </c>
      <c r="J1684">
        <v>0.44940000000000002</v>
      </c>
      <c r="K1684">
        <v>0.36359999999999998</v>
      </c>
      <c r="L1684">
        <v>0.44940000000000002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0</v>
      </c>
      <c r="T1684" s="2">
        <v>0</v>
      </c>
      <c r="U1684">
        <v>0.17280000000000001</v>
      </c>
      <c r="V1684">
        <v>0.3448</v>
      </c>
      <c r="W1684">
        <v>0.40910000000000002</v>
      </c>
      <c r="X1684">
        <v>0.86209999999999998</v>
      </c>
      <c r="Y1684">
        <v>0.72219999999999995</v>
      </c>
      <c r="Z1684">
        <v>0.36359999999999998</v>
      </c>
      <c r="AA1684">
        <v>0.42680000000000001</v>
      </c>
      <c r="AB1684">
        <v>0</v>
      </c>
      <c r="AC1684">
        <v>0.71430000000000005</v>
      </c>
      <c r="AD1684">
        <v>0</v>
      </c>
      <c r="AE1684">
        <v>0</v>
      </c>
      <c r="AF1684" t="s">
        <v>3915</v>
      </c>
      <c r="AG1684" s="2">
        <v>3.472222222222222E-3</v>
      </c>
      <c r="AH1684" t="s">
        <v>3927</v>
      </c>
      <c r="AI1684">
        <v>5</v>
      </c>
      <c r="AJ1684" t="s">
        <v>3928</v>
      </c>
      <c r="AK1684" s="3">
        <v>43897</v>
      </c>
      <c r="AL1684" s="10">
        <f>YEAR(ufc_fights_2[[#This Row],[date]])</f>
        <v>2020</v>
      </c>
      <c r="AM1684" t="s">
        <v>3977</v>
      </c>
      <c r="AN1684">
        <v>1</v>
      </c>
      <c r="AO1684" t="s">
        <v>3913</v>
      </c>
      <c r="AP1684">
        <f>IF(ufc_fights_2[[#This Row],[winner]]="Red",ufc_fights_2[[#This Row],[r_fighter_id]],ufc_fights_2[[#This Row],[b_fighter_id]])</f>
        <v>15</v>
      </c>
      <c r="AQ1684" t="str">
        <f>_xlfn.XLOOKUP(ufc_fights_2[[#This Row],[winnerID]],ufc_fighters[id],ufc_fighters[fighter_name],"xxx",0,1)</f>
        <v>Israel Adesanya</v>
      </c>
    </row>
    <row r="1685" spans="1:43">
      <c r="A1685">
        <v>15</v>
      </c>
      <c r="B1685">
        <v>631</v>
      </c>
      <c r="C1685">
        <f>_xlfn.XLOOKUP(ufc_fights_2[[#This Row],[r_fighter_id]],ufc_fighters[id],ufc_fighters[year],"xxx",0,1)</f>
        <v>1989</v>
      </c>
      <c r="D1685">
        <f>_xlfn.XLOOKUP(ufc_fights_2[[#This Row],[b_fighter_id]],ufc_fighters[id],ufc_fighters[year],"Prázdné",0,1)</f>
        <v>1991</v>
      </c>
      <c r="E1685" s="10">
        <f>YEAR(ufc_fights_2[[#This Row],[date]])-ufc_fights_2[[#This Row],[r_year]]</f>
        <v>31</v>
      </c>
      <c r="F1685" s="10">
        <f>YEAR(ufc_fights_2[[#This Row],[date]])-ufc_fights_2[[#This Row],[b_year]]</f>
        <v>29</v>
      </c>
      <c r="G1685">
        <v>1</v>
      </c>
      <c r="H1685">
        <v>0</v>
      </c>
      <c r="I1685">
        <v>0.65480000000000005</v>
      </c>
      <c r="J1685">
        <v>0.46150000000000002</v>
      </c>
      <c r="K1685">
        <v>0.65480000000000005</v>
      </c>
      <c r="L1685">
        <v>0.46150000000000002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1.0416666666666667E-4</v>
      </c>
      <c r="T1685" s="2">
        <v>1.1574074074074073E-5</v>
      </c>
      <c r="U1685">
        <v>0.47060000000000002</v>
      </c>
      <c r="V1685">
        <v>0.15379999999999999</v>
      </c>
      <c r="W1685">
        <v>0.83330000000000004</v>
      </c>
      <c r="X1685">
        <v>0.96299999999999997</v>
      </c>
      <c r="Y1685">
        <v>0.6</v>
      </c>
      <c r="Z1685">
        <v>0.63380000000000003</v>
      </c>
      <c r="AA1685">
        <v>0.46150000000000002</v>
      </c>
      <c r="AB1685">
        <v>0.66669999999999996</v>
      </c>
      <c r="AC1685">
        <v>0</v>
      </c>
      <c r="AD1685">
        <v>0.8</v>
      </c>
      <c r="AE1685">
        <v>0</v>
      </c>
      <c r="AF1685" t="s">
        <v>3910</v>
      </c>
      <c r="AG1685" s="2">
        <v>2.7662037037037039E-3</v>
      </c>
      <c r="AH1685" t="s">
        <v>3927</v>
      </c>
      <c r="AI1685">
        <v>5</v>
      </c>
      <c r="AJ1685" t="s">
        <v>3924</v>
      </c>
      <c r="AK1685" s="3">
        <v>44100</v>
      </c>
      <c r="AL1685" s="10">
        <f>YEAR(ufc_fights_2[[#This Row],[date]])</f>
        <v>2020</v>
      </c>
      <c r="AM1685" t="s">
        <v>3977</v>
      </c>
      <c r="AN1685">
        <v>5</v>
      </c>
      <c r="AO1685" t="s">
        <v>3913</v>
      </c>
      <c r="AP1685">
        <f>IF(ufc_fights_2[[#This Row],[winner]]="Red",ufc_fights_2[[#This Row],[r_fighter_id]],ufc_fights_2[[#This Row],[b_fighter_id]])</f>
        <v>15</v>
      </c>
      <c r="AQ1685" t="str">
        <f>_xlfn.XLOOKUP(ufc_fights_2[[#This Row],[winnerID]],ufc_fighters[id],ufc_fighters[fighter_name],"xxx",0,1)</f>
        <v>Israel Adesanya</v>
      </c>
    </row>
    <row r="1686" spans="1:43">
      <c r="A1686">
        <v>3471</v>
      </c>
      <c r="B1686">
        <v>15</v>
      </c>
      <c r="C1686">
        <f>_xlfn.XLOOKUP(ufc_fights_2[[#This Row],[r_fighter_id]],ufc_fighters[id],ufc_fighters[year],"xxx",0,1)</f>
        <v>1990</v>
      </c>
      <c r="D1686">
        <f>_xlfn.XLOOKUP(ufc_fights_2[[#This Row],[b_fighter_id]],ufc_fighters[id],ufc_fighters[year],"Prázdné",0,1)</f>
        <v>1989</v>
      </c>
      <c r="E1686" s="10">
        <f>YEAR(ufc_fights_2[[#This Row],[date]])-ufc_fights_2[[#This Row],[r_year]]</f>
        <v>29</v>
      </c>
      <c r="F1686" s="10">
        <f>YEAR(ufc_fights_2[[#This Row],[date]])-ufc_fights_2[[#This Row],[b_year]]</f>
        <v>30</v>
      </c>
      <c r="G1686">
        <v>0</v>
      </c>
      <c r="H1686">
        <v>2</v>
      </c>
      <c r="I1686">
        <v>0.27589999999999998</v>
      </c>
      <c r="J1686">
        <v>0.42109999999999997</v>
      </c>
      <c r="K1686">
        <v>0.27589999999999998</v>
      </c>
      <c r="L1686">
        <v>0.42109999999999997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0</v>
      </c>
      <c r="T1686" s="2">
        <v>4.6296296296296294E-5</v>
      </c>
      <c r="U1686">
        <v>0.20619999999999999</v>
      </c>
      <c r="V1686">
        <v>0.33750000000000002</v>
      </c>
      <c r="W1686">
        <v>0.6</v>
      </c>
      <c r="X1686">
        <v>0.64290000000000003</v>
      </c>
      <c r="Y1686">
        <v>1</v>
      </c>
      <c r="Z1686">
        <v>0.27589999999999998</v>
      </c>
      <c r="AA1686">
        <v>0.40660000000000002</v>
      </c>
      <c r="AB1686">
        <v>0</v>
      </c>
      <c r="AC1686">
        <v>0</v>
      </c>
      <c r="AD1686">
        <v>0</v>
      </c>
      <c r="AE1686">
        <v>0.75</v>
      </c>
      <c r="AF1686" t="s">
        <v>3910</v>
      </c>
      <c r="AG1686" s="2">
        <v>2.4652777777777776E-3</v>
      </c>
      <c r="AH1686" t="s">
        <v>3927</v>
      </c>
      <c r="AI1686">
        <v>5</v>
      </c>
      <c r="AJ1686" t="s">
        <v>3931</v>
      </c>
      <c r="AK1686" s="3">
        <v>43743</v>
      </c>
      <c r="AL1686" s="10">
        <f>YEAR(ufc_fights_2[[#This Row],[date]])</f>
        <v>2019</v>
      </c>
      <c r="AM1686" t="s">
        <v>3977</v>
      </c>
      <c r="AN1686">
        <v>14</v>
      </c>
      <c r="AO1686" t="s">
        <v>3918</v>
      </c>
      <c r="AP1686">
        <f>IF(ufc_fights_2[[#This Row],[winner]]="Red",ufc_fights_2[[#This Row],[r_fighter_id]],ufc_fights_2[[#This Row],[b_fighter_id]])</f>
        <v>15</v>
      </c>
      <c r="AQ1686" t="str">
        <f>_xlfn.XLOOKUP(ufc_fights_2[[#This Row],[winnerID]],ufc_fighters[id],ufc_fighters[fighter_name],"xxx",0,1)</f>
        <v>Israel Adesanya</v>
      </c>
    </row>
    <row r="1687" spans="1:43">
      <c r="A1687">
        <v>1588</v>
      </c>
      <c r="B1687">
        <v>2035</v>
      </c>
      <c r="C1687">
        <f>_xlfn.XLOOKUP(ufc_fights_2[[#This Row],[r_fighter_id]],ufc_fighters[id],ufc_fighters[year],"xxx",0,1)</f>
        <v>1982</v>
      </c>
      <c r="D1687">
        <f>_xlfn.XLOOKUP(ufc_fights_2[[#This Row],[b_fighter_id]],ufc_fighters[id],ufc_fighters[year],"Prázdné",0,1)</f>
        <v>1978</v>
      </c>
      <c r="E1687" s="10">
        <f>YEAR(ufc_fights_2[[#This Row],[date]])-ufc_fights_2[[#This Row],[r_year]]</f>
        <v>25</v>
      </c>
      <c r="F1687" s="10">
        <f>YEAR(ufc_fights_2[[#This Row],[date]])-ufc_fights_2[[#This Row],[b_year]]</f>
        <v>29</v>
      </c>
      <c r="G1687">
        <v>0</v>
      </c>
      <c r="H1687">
        <v>1</v>
      </c>
      <c r="I1687">
        <v>0.46879999999999999</v>
      </c>
      <c r="J1687">
        <v>0.48480000000000001</v>
      </c>
      <c r="K1687">
        <v>0.625</v>
      </c>
      <c r="L1687">
        <v>0.5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0</v>
      </c>
      <c r="S1687" s="2">
        <v>1.4120370370370369E-3</v>
      </c>
      <c r="T1687" s="2">
        <v>1.273148148148148E-4</v>
      </c>
      <c r="U1687">
        <v>0.39129999999999998</v>
      </c>
      <c r="V1687">
        <v>0.5</v>
      </c>
      <c r="W1687">
        <v>0.66669999999999996</v>
      </c>
      <c r="X1687">
        <v>0</v>
      </c>
      <c r="Y1687">
        <v>0</v>
      </c>
      <c r="Z1687">
        <v>0.42859999999999998</v>
      </c>
      <c r="AA1687">
        <v>0.45829999999999999</v>
      </c>
      <c r="AB1687">
        <v>0.33329999999999999</v>
      </c>
      <c r="AC1687">
        <v>0.25</v>
      </c>
      <c r="AD1687">
        <v>0.8</v>
      </c>
      <c r="AE1687">
        <v>0.8</v>
      </c>
      <c r="AF1687" t="s">
        <v>3933</v>
      </c>
      <c r="AG1687" s="2">
        <v>2.8472222222222223E-3</v>
      </c>
      <c r="AH1687" t="s">
        <v>3911</v>
      </c>
      <c r="AI1687">
        <v>3</v>
      </c>
      <c r="AJ1687" t="s">
        <v>3914</v>
      </c>
      <c r="AK1687" s="3">
        <v>39144</v>
      </c>
      <c r="AL1687" s="10">
        <f>YEAR(ufc_fights_2[[#This Row],[date]])</f>
        <v>2007</v>
      </c>
      <c r="AM1687" t="s">
        <v>3977</v>
      </c>
      <c r="AN1687">
        <v>143</v>
      </c>
      <c r="AO1687" t="s">
        <v>3913</v>
      </c>
      <c r="AP1687">
        <f>IF(ufc_fights_2[[#This Row],[winner]]="Red",ufc_fights_2[[#This Row],[r_fighter_id]],ufc_fights_2[[#This Row],[b_fighter_id]])</f>
        <v>1588</v>
      </c>
      <c r="AQ1687" t="str">
        <f>_xlfn.XLOOKUP(ufc_fights_2[[#This Row],[winnerID]],ufc_fighters[id],ufc_fighters[fighter_name],"xxx",0,1)</f>
        <v>Martin Kampmann</v>
      </c>
    </row>
    <row r="1688" spans="1:43">
      <c r="A1688">
        <v>15</v>
      </c>
      <c r="B1688">
        <v>2981</v>
      </c>
      <c r="C1688">
        <f>_xlfn.XLOOKUP(ufc_fights_2[[#This Row],[r_fighter_id]],ufc_fighters[id],ufc_fighters[year],"xxx",0,1)</f>
        <v>1989</v>
      </c>
      <c r="D1688">
        <f>_xlfn.XLOOKUP(ufc_fights_2[[#This Row],[b_fighter_id]],ufc_fighters[id],ufc_fighters[year],"Prázdné",0,1)</f>
        <v>1975</v>
      </c>
      <c r="E1688" s="10">
        <f>YEAR(ufc_fights_2[[#This Row],[date]])-ufc_fights_2[[#This Row],[r_year]]</f>
        <v>30</v>
      </c>
      <c r="F1688" s="10">
        <f>YEAR(ufc_fights_2[[#This Row],[date]])-ufc_fights_2[[#This Row],[b_year]]</f>
        <v>44</v>
      </c>
      <c r="G1688">
        <v>0</v>
      </c>
      <c r="H1688">
        <v>0</v>
      </c>
      <c r="I1688">
        <v>0.4924</v>
      </c>
      <c r="J1688">
        <v>0.43059999999999998</v>
      </c>
      <c r="K1688">
        <v>0.4924</v>
      </c>
      <c r="L1688">
        <v>0.45329999999999998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0</v>
      </c>
      <c r="T1688" s="2">
        <v>0</v>
      </c>
      <c r="U1688">
        <v>0.34179999999999999</v>
      </c>
      <c r="V1688">
        <v>0.32650000000000001</v>
      </c>
      <c r="W1688">
        <v>0.40910000000000002</v>
      </c>
      <c r="X1688">
        <v>0.9355</v>
      </c>
      <c r="Y1688">
        <v>0.63639999999999997</v>
      </c>
      <c r="Z1688">
        <v>0.4884</v>
      </c>
      <c r="AA1688">
        <v>0.3881</v>
      </c>
      <c r="AB1688">
        <v>0.66669999999999996</v>
      </c>
      <c r="AC1688">
        <v>1</v>
      </c>
      <c r="AD1688">
        <v>0</v>
      </c>
      <c r="AE1688">
        <v>0</v>
      </c>
      <c r="AF1688" t="s">
        <v>3915</v>
      </c>
      <c r="AG1688" s="2">
        <v>3.472222222222222E-3</v>
      </c>
      <c r="AH1688" t="s">
        <v>3911</v>
      </c>
      <c r="AI1688">
        <v>3</v>
      </c>
      <c r="AJ1688" t="s">
        <v>3914</v>
      </c>
      <c r="AK1688" s="3">
        <v>43505</v>
      </c>
      <c r="AL1688" s="10">
        <f>YEAR(ufc_fights_2[[#This Row],[date]])</f>
        <v>2019</v>
      </c>
      <c r="AM1688" t="s">
        <v>3977</v>
      </c>
      <c r="AN1688">
        <v>14</v>
      </c>
      <c r="AO1688" t="s">
        <v>3913</v>
      </c>
      <c r="AP1688">
        <f>IF(ufc_fights_2[[#This Row],[winner]]="Red",ufc_fights_2[[#This Row],[r_fighter_id]],ufc_fights_2[[#This Row],[b_fighter_id]])</f>
        <v>15</v>
      </c>
      <c r="AQ1688" t="str">
        <f>_xlfn.XLOOKUP(ufc_fights_2[[#This Row],[winnerID]],ufc_fighters[id],ufc_fighters[fighter_name],"xxx",0,1)</f>
        <v>Israel Adesanya</v>
      </c>
    </row>
    <row r="1689" spans="1:43">
      <c r="A1689">
        <v>389</v>
      </c>
      <c r="B1689">
        <v>15</v>
      </c>
      <c r="C1689">
        <f>_xlfn.XLOOKUP(ufc_fights_2[[#This Row],[r_fighter_id]],ufc_fighters[id],ufc_fighters[year],"xxx",0,1)</f>
        <v>1984</v>
      </c>
      <c r="D1689">
        <f>_xlfn.XLOOKUP(ufc_fights_2[[#This Row],[b_fighter_id]],ufc_fighters[id],ufc_fighters[year],"Prázdné",0,1)</f>
        <v>1989</v>
      </c>
      <c r="E1689" s="10">
        <f>YEAR(ufc_fights_2[[#This Row],[date]])-ufc_fights_2[[#This Row],[r_year]]</f>
        <v>34</v>
      </c>
      <c r="F1689" s="10">
        <f>YEAR(ufc_fights_2[[#This Row],[date]])-ufc_fights_2[[#This Row],[b_year]]</f>
        <v>29</v>
      </c>
      <c r="G1689">
        <v>0</v>
      </c>
      <c r="H1689">
        <v>3</v>
      </c>
      <c r="I1689">
        <v>0.21429999999999999</v>
      </c>
      <c r="J1689">
        <v>0.56520000000000004</v>
      </c>
      <c r="K1689">
        <v>0.39129999999999998</v>
      </c>
      <c r="L1689">
        <v>0.6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1.0995370370370371E-3</v>
      </c>
      <c r="T1689" s="2">
        <v>1.1574074074074075E-4</v>
      </c>
      <c r="U1689">
        <v>0.18179999999999999</v>
      </c>
      <c r="V1689">
        <v>0.5625</v>
      </c>
      <c r="W1689">
        <v>0</v>
      </c>
      <c r="X1689">
        <v>1</v>
      </c>
      <c r="Y1689">
        <v>0.33329999999999999</v>
      </c>
      <c r="Z1689">
        <v>0.15379999999999999</v>
      </c>
      <c r="AA1689">
        <v>0.57889999999999997</v>
      </c>
      <c r="AB1689">
        <v>1</v>
      </c>
      <c r="AC1689">
        <v>0.66669999999999996</v>
      </c>
      <c r="AD1689">
        <v>0</v>
      </c>
      <c r="AE1689">
        <v>0</v>
      </c>
      <c r="AF1689" t="s">
        <v>3910</v>
      </c>
      <c r="AG1689" s="2">
        <v>3.3680555555555556E-3</v>
      </c>
      <c r="AH1689" t="s">
        <v>3911</v>
      </c>
      <c r="AI1689">
        <v>3</v>
      </c>
      <c r="AJ1689" t="s">
        <v>3914</v>
      </c>
      <c r="AK1689" s="3">
        <v>43407</v>
      </c>
      <c r="AL1689" s="10">
        <f>YEAR(ufc_fights_2[[#This Row],[date]])</f>
        <v>2018</v>
      </c>
      <c r="AM1689" t="s">
        <v>3977</v>
      </c>
      <c r="AN1689">
        <v>18</v>
      </c>
      <c r="AO1689" t="s">
        <v>3918</v>
      </c>
      <c r="AP1689">
        <f>IF(ufc_fights_2[[#This Row],[winner]]="Red",ufc_fights_2[[#This Row],[r_fighter_id]],ufc_fights_2[[#This Row],[b_fighter_id]])</f>
        <v>15</v>
      </c>
      <c r="AQ1689" t="str">
        <f>_xlfn.XLOOKUP(ufc_fights_2[[#This Row],[winnerID]],ufc_fighters[id],ufc_fighters[fighter_name],"xxx",0,1)</f>
        <v>Israel Adesanya</v>
      </c>
    </row>
    <row r="1690" spans="1:43">
      <c r="A1690">
        <v>3479</v>
      </c>
      <c r="B1690">
        <v>15</v>
      </c>
      <c r="C1690">
        <f>_xlfn.XLOOKUP(ufc_fights_2[[#This Row],[r_fighter_id]],ufc_fighters[id],ufc_fighters[year],"xxx",0,1)</f>
        <v>1992</v>
      </c>
      <c r="D1690">
        <f>_xlfn.XLOOKUP(ufc_fights_2[[#This Row],[b_fighter_id]],ufc_fighters[id],ufc_fighters[year],"Prázdné",0,1)</f>
        <v>1989</v>
      </c>
      <c r="E1690" s="10">
        <f>YEAR(ufc_fights_2[[#This Row],[date]])-ufc_fights_2[[#This Row],[r_year]]</f>
        <v>26</v>
      </c>
      <c r="F1690" s="10">
        <f>YEAR(ufc_fights_2[[#This Row],[date]])-ufc_fights_2[[#This Row],[b_year]]</f>
        <v>29</v>
      </c>
      <c r="G1690">
        <v>0</v>
      </c>
      <c r="H1690">
        <v>1</v>
      </c>
      <c r="I1690">
        <v>0.4783</v>
      </c>
      <c r="J1690">
        <v>0.69330000000000003</v>
      </c>
      <c r="K1690">
        <v>0.55930000000000002</v>
      </c>
      <c r="L1690">
        <v>0.74470000000000003</v>
      </c>
      <c r="M1690">
        <v>0.2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2.8472222222222223E-3</v>
      </c>
      <c r="T1690" s="2">
        <v>0</v>
      </c>
      <c r="U1690">
        <v>0.2727</v>
      </c>
      <c r="V1690">
        <v>0.625</v>
      </c>
      <c r="W1690">
        <v>0.5</v>
      </c>
      <c r="X1690">
        <v>0.78569999999999995</v>
      </c>
      <c r="Y1690">
        <v>0.66669999999999996</v>
      </c>
      <c r="Z1690">
        <v>0.26919999999999999</v>
      </c>
      <c r="AA1690">
        <v>0.62219999999999998</v>
      </c>
      <c r="AB1690">
        <v>0.75</v>
      </c>
      <c r="AC1690">
        <v>0.8</v>
      </c>
      <c r="AD1690">
        <v>0</v>
      </c>
      <c r="AE1690">
        <v>0</v>
      </c>
      <c r="AF1690" t="s">
        <v>3910</v>
      </c>
      <c r="AG1690" s="2">
        <v>2.5115740740740741E-3</v>
      </c>
      <c r="AH1690" t="s">
        <v>3911</v>
      </c>
      <c r="AI1690">
        <v>3</v>
      </c>
      <c r="AJ1690" t="s">
        <v>3945</v>
      </c>
      <c r="AK1690" s="3">
        <v>43141</v>
      </c>
      <c r="AL1690" s="10">
        <f>YEAR(ufc_fights_2[[#This Row],[date]])</f>
        <v>2018</v>
      </c>
      <c r="AM1690" t="s">
        <v>3977</v>
      </c>
      <c r="AN1690">
        <v>19</v>
      </c>
      <c r="AO1690" t="s">
        <v>3918</v>
      </c>
      <c r="AP1690">
        <f>IF(ufc_fights_2[[#This Row],[winner]]="Red",ufc_fights_2[[#This Row],[r_fighter_id]],ufc_fights_2[[#This Row],[b_fighter_id]])</f>
        <v>15</v>
      </c>
      <c r="AQ1690" t="str">
        <f>_xlfn.XLOOKUP(ufc_fights_2[[#This Row],[winnerID]],ufc_fighters[id],ufc_fighters[fighter_name],"xxx",0,1)</f>
        <v>Israel Adesanya</v>
      </c>
    </row>
    <row r="1691" spans="1:43">
      <c r="A1691">
        <v>15</v>
      </c>
      <c r="B1691">
        <v>3370</v>
      </c>
      <c r="C1691">
        <f>_xlfn.XLOOKUP(ufc_fights_2[[#This Row],[r_fighter_id]],ufc_fighters[id],ufc_fighters[year],"xxx",0,1)</f>
        <v>1989</v>
      </c>
      <c r="D1691">
        <f>_xlfn.XLOOKUP(ufc_fights_2[[#This Row],[b_fighter_id]],ufc_fighters[id],ufc_fighters[year],"Prázdné",0,1)</f>
        <v>1993</v>
      </c>
      <c r="E1691" s="10">
        <f>YEAR(ufc_fights_2[[#This Row],[date]])-ufc_fights_2[[#This Row],[r_year]]</f>
        <v>29</v>
      </c>
      <c r="F1691" s="10">
        <f>YEAR(ufc_fights_2[[#This Row],[date]])-ufc_fights_2[[#This Row],[b_year]]</f>
        <v>25</v>
      </c>
      <c r="G1691">
        <v>0</v>
      </c>
      <c r="H1691">
        <v>0</v>
      </c>
      <c r="I1691">
        <v>0.46339999999999998</v>
      </c>
      <c r="J1691">
        <v>0.29870000000000002</v>
      </c>
      <c r="K1691">
        <v>0.5</v>
      </c>
      <c r="L1691">
        <v>0.35499999999999998</v>
      </c>
      <c r="M1691">
        <v>0</v>
      </c>
      <c r="N1691">
        <v>0.33329999999999999</v>
      </c>
      <c r="O1691">
        <v>0</v>
      </c>
      <c r="P1691">
        <v>0</v>
      </c>
      <c r="Q1691">
        <v>0</v>
      </c>
      <c r="R1691">
        <v>0</v>
      </c>
      <c r="S1691" s="2">
        <v>0</v>
      </c>
      <c r="T1691" s="2">
        <v>2.2916666666666667E-3</v>
      </c>
      <c r="U1691">
        <v>0.33700000000000002</v>
      </c>
      <c r="V1691">
        <v>0.16389999999999999</v>
      </c>
      <c r="W1691">
        <v>0.91669999999999996</v>
      </c>
      <c r="X1691">
        <v>0.78949999999999998</v>
      </c>
      <c r="Y1691">
        <v>0.79169999999999996</v>
      </c>
      <c r="Z1691">
        <v>0.46339999999999998</v>
      </c>
      <c r="AA1691">
        <v>0.28949999999999998</v>
      </c>
      <c r="AB1691">
        <v>0</v>
      </c>
      <c r="AC1691">
        <v>1</v>
      </c>
      <c r="AD1691">
        <v>0</v>
      </c>
      <c r="AE1691">
        <v>0</v>
      </c>
      <c r="AF1691" t="s">
        <v>3922</v>
      </c>
      <c r="AG1691" s="2">
        <v>3.472222222222222E-3</v>
      </c>
      <c r="AH1691" t="s">
        <v>3911</v>
      </c>
      <c r="AI1691">
        <v>3</v>
      </c>
      <c r="AJ1691" t="s">
        <v>3914</v>
      </c>
      <c r="AK1691" s="3">
        <v>43204</v>
      </c>
      <c r="AL1691" s="10">
        <f>YEAR(ufc_fights_2[[#This Row],[date]])</f>
        <v>2018</v>
      </c>
      <c r="AM1691" t="s">
        <v>3977</v>
      </c>
      <c r="AN1691">
        <v>127</v>
      </c>
      <c r="AO1691" t="s">
        <v>3913</v>
      </c>
      <c r="AP1691">
        <f>IF(ufc_fights_2[[#This Row],[winner]]="Red",ufc_fights_2[[#This Row],[r_fighter_id]],ufc_fights_2[[#This Row],[b_fighter_id]])</f>
        <v>15</v>
      </c>
      <c r="AQ1691" t="str">
        <f>_xlfn.XLOOKUP(ufc_fights_2[[#This Row],[winnerID]],ufc_fighters[id],ufc_fighters[fighter_name],"xxx",0,1)</f>
        <v>Israel Adesanya</v>
      </c>
    </row>
    <row r="1692" spans="1:43">
      <c r="A1692">
        <v>3452</v>
      </c>
      <c r="B1692">
        <v>1898</v>
      </c>
      <c r="C1692">
        <f>_xlfn.XLOOKUP(ufc_fights_2[[#This Row],[r_fighter_id]],ufc_fighters[id],ufc_fighters[year],"xxx",0,1)</f>
        <v>1984</v>
      </c>
      <c r="D1692">
        <f>_xlfn.XLOOKUP(ufc_fights_2[[#This Row],[b_fighter_id]],ufc_fighters[id],ufc_fighters[year],"Prázdné",0,1)</f>
        <v>1978</v>
      </c>
      <c r="E1692" s="10">
        <f>YEAR(ufc_fights_2[[#This Row],[date]])-ufc_fights_2[[#This Row],[r_year]]</f>
        <v>30</v>
      </c>
      <c r="F1692" s="10">
        <f>YEAR(ufc_fights_2[[#This Row],[date]])-ufc_fights_2[[#This Row],[b_year]]</f>
        <v>36</v>
      </c>
      <c r="G1692">
        <v>0</v>
      </c>
      <c r="H1692">
        <v>0</v>
      </c>
      <c r="I1692">
        <v>0.36720000000000003</v>
      </c>
      <c r="J1692">
        <v>0.4173</v>
      </c>
      <c r="K1692">
        <v>0.43690000000000001</v>
      </c>
      <c r="L1692">
        <v>0.4345</v>
      </c>
      <c r="M1692">
        <v>0.3846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3.2175925925925926E-3</v>
      </c>
      <c r="T1692" s="2">
        <v>2.199074074074074E-4</v>
      </c>
      <c r="U1692">
        <v>0.34560000000000002</v>
      </c>
      <c r="V1692">
        <v>0.36449999999999999</v>
      </c>
      <c r="W1692">
        <v>0.29170000000000001</v>
      </c>
      <c r="X1692">
        <v>0.64710000000000001</v>
      </c>
      <c r="Y1692">
        <v>0.66669999999999996</v>
      </c>
      <c r="Z1692">
        <v>0.32690000000000002</v>
      </c>
      <c r="AA1692">
        <v>0.39229999999999998</v>
      </c>
      <c r="AB1692">
        <v>0.66669999999999996</v>
      </c>
      <c r="AC1692">
        <v>0.875</v>
      </c>
      <c r="AD1692">
        <v>0.66669999999999996</v>
      </c>
      <c r="AE1692">
        <v>0</v>
      </c>
      <c r="AF1692" t="s">
        <v>3915</v>
      </c>
      <c r="AG1692" s="2">
        <v>3.472222222222222E-3</v>
      </c>
      <c r="AH1692" t="s">
        <v>3927</v>
      </c>
      <c r="AI1692">
        <v>5</v>
      </c>
      <c r="AJ1692" t="s">
        <v>3914</v>
      </c>
      <c r="AK1692" s="3">
        <v>41825</v>
      </c>
      <c r="AL1692" s="10">
        <f>YEAR(ufc_fights_2[[#This Row],[date]])</f>
        <v>2014</v>
      </c>
      <c r="AM1692" t="s">
        <v>3977</v>
      </c>
      <c r="AN1692">
        <v>1</v>
      </c>
      <c r="AO1692" t="s">
        <v>3913</v>
      </c>
      <c r="AP1692">
        <f>IF(ufc_fights_2[[#This Row],[winner]]="Red",ufc_fights_2[[#This Row],[r_fighter_id]],ufc_fights_2[[#This Row],[b_fighter_id]])</f>
        <v>3452</v>
      </c>
      <c r="AQ1692" t="str">
        <f>_xlfn.XLOOKUP(ufc_fights_2[[#This Row],[winnerID]],ufc_fighters[id],ufc_fighters[fighter_name],"xxx",0,1)</f>
        <v>Chris Weidman</v>
      </c>
    </row>
    <row r="1693" spans="1:43">
      <c r="A1693">
        <v>3211</v>
      </c>
      <c r="B1693">
        <v>15</v>
      </c>
      <c r="C1693">
        <f>_xlfn.XLOOKUP(ufc_fights_2[[#This Row],[r_fighter_id]],ufc_fighters[id],ufc_fighters[year],"xxx",0,1)</f>
        <v>1987</v>
      </c>
      <c r="D1693">
        <f>_xlfn.XLOOKUP(ufc_fights_2[[#This Row],[b_fighter_id]],ufc_fighters[id],ufc_fighters[year],"Prázdné",0,1)</f>
        <v>1989</v>
      </c>
      <c r="E1693" s="10">
        <f>YEAR(ufc_fights_2[[#This Row],[date]])-ufc_fights_2[[#This Row],[r_year]]</f>
        <v>31</v>
      </c>
      <c r="F1693" s="10">
        <f>YEAR(ufc_fights_2[[#This Row],[date]])-ufc_fights_2[[#This Row],[b_year]]</f>
        <v>29</v>
      </c>
      <c r="G1693">
        <v>0</v>
      </c>
      <c r="H1693">
        <v>0</v>
      </c>
      <c r="I1693">
        <v>0.22989999999999999</v>
      </c>
      <c r="J1693">
        <v>0.55349999999999999</v>
      </c>
      <c r="K1693">
        <v>0.25409999999999999</v>
      </c>
      <c r="L1693">
        <v>0.56950000000000001</v>
      </c>
      <c r="M1693">
        <v>8.3299999999999999E-2</v>
      </c>
      <c r="N1693">
        <v>0</v>
      </c>
      <c r="O1693">
        <v>0</v>
      </c>
      <c r="P1693">
        <v>1</v>
      </c>
      <c r="Q1693">
        <v>0</v>
      </c>
      <c r="R1693">
        <v>0</v>
      </c>
      <c r="S1693" s="2">
        <v>1.4583333333333334E-3</v>
      </c>
      <c r="T1693" s="2">
        <v>1.238425925925926E-3</v>
      </c>
      <c r="U1693">
        <v>0.20860000000000001</v>
      </c>
      <c r="V1693">
        <v>0.42359999999999998</v>
      </c>
      <c r="W1693">
        <v>0.375</v>
      </c>
      <c r="X1693">
        <v>1</v>
      </c>
      <c r="Y1693">
        <v>0.88100000000000001</v>
      </c>
      <c r="Z1693">
        <v>0.22559999999999999</v>
      </c>
      <c r="AA1693">
        <v>0.51559999999999995</v>
      </c>
      <c r="AB1693">
        <v>0.125</v>
      </c>
      <c r="AC1693">
        <v>0.85709999999999997</v>
      </c>
      <c r="AD1693">
        <v>1</v>
      </c>
      <c r="AE1693">
        <v>0.88890000000000002</v>
      </c>
      <c r="AF1693" t="s">
        <v>3915</v>
      </c>
      <c r="AG1693" s="2">
        <v>3.472222222222222E-3</v>
      </c>
      <c r="AH1693" t="s">
        <v>3927</v>
      </c>
      <c r="AI1693">
        <v>5</v>
      </c>
      <c r="AJ1693" t="s">
        <v>3914</v>
      </c>
      <c r="AK1693" s="3">
        <v>43287</v>
      </c>
      <c r="AL1693" s="10">
        <f>YEAR(ufc_fights_2[[#This Row],[date]])</f>
        <v>2018</v>
      </c>
      <c r="AM1693" t="s">
        <v>3977</v>
      </c>
      <c r="AN1693">
        <v>1</v>
      </c>
      <c r="AO1693" t="s">
        <v>3918</v>
      </c>
      <c r="AP1693">
        <f>IF(ufc_fights_2[[#This Row],[winner]]="Red",ufc_fights_2[[#This Row],[r_fighter_id]],ufc_fights_2[[#This Row],[b_fighter_id]])</f>
        <v>15</v>
      </c>
      <c r="AQ1693" t="str">
        <f>_xlfn.XLOOKUP(ufc_fights_2[[#This Row],[winnerID]],ufc_fighters[id],ufc_fighters[fighter_name],"xxx",0,1)</f>
        <v>Israel Adesanya</v>
      </c>
    </row>
    <row r="1694" spans="1:43">
      <c r="A1694">
        <v>420</v>
      </c>
      <c r="B1694">
        <v>2088</v>
      </c>
      <c r="C1694">
        <f>_xlfn.XLOOKUP(ufc_fights_2[[#This Row],[r_fighter_id]],ufc_fighters[id],ufc_fighters[year],"xxx",0,1)</f>
        <v>1966</v>
      </c>
      <c r="D1694">
        <f>_xlfn.XLOOKUP(ufc_fights_2[[#This Row],[b_fighter_id]],ufc_fighters[id],ufc_fighters[year],"Prázdné",0,1)</f>
        <v>1974</v>
      </c>
      <c r="E1694" s="10">
        <f>YEAR(ufc_fights_2[[#This Row],[date]])-ufc_fights_2[[#This Row],[r_year]]</f>
        <v>36</v>
      </c>
      <c r="F1694" s="10">
        <f>YEAR(ufc_fights_2[[#This Row],[date]])-ufc_fights_2[[#This Row],[b_year]]</f>
        <v>28</v>
      </c>
      <c r="G1694">
        <v>1</v>
      </c>
      <c r="H1694">
        <v>0</v>
      </c>
      <c r="I1694">
        <v>0.75</v>
      </c>
      <c r="J1694">
        <v>0.42420000000000002</v>
      </c>
      <c r="K1694">
        <v>0.82350000000000001</v>
      </c>
      <c r="L1694">
        <v>0.54759999999999998</v>
      </c>
      <c r="M1694">
        <v>0.28570000000000001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2.1643518518518518E-3</v>
      </c>
      <c r="T1694" s="2">
        <v>0</v>
      </c>
      <c r="U1694">
        <v>0.72729999999999995</v>
      </c>
      <c r="V1694">
        <v>0.15</v>
      </c>
      <c r="W1694">
        <v>1</v>
      </c>
      <c r="X1694">
        <v>0</v>
      </c>
      <c r="Y1694">
        <v>0.75</v>
      </c>
      <c r="Z1694">
        <v>0.8</v>
      </c>
      <c r="AA1694">
        <v>0.28000000000000003</v>
      </c>
      <c r="AB1694">
        <v>0.33329999999999999</v>
      </c>
      <c r="AC1694">
        <v>0.875</v>
      </c>
      <c r="AD1694">
        <v>1</v>
      </c>
      <c r="AE1694">
        <v>0</v>
      </c>
      <c r="AF1694" t="s">
        <v>3910</v>
      </c>
      <c r="AG1694" s="2">
        <v>5.0925925925925921E-4</v>
      </c>
      <c r="AH1694" t="s">
        <v>3927</v>
      </c>
      <c r="AI1694">
        <v>5</v>
      </c>
      <c r="AJ1694" t="s">
        <v>3925</v>
      </c>
      <c r="AK1694" s="3">
        <v>37267</v>
      </c>
      <c r="AL1694" s="10">
        <f>YEAR(ufc_fights_2[[#This Row],[date]])</f>
        <v>2002</v>
      </c>
      <c r="AM1694" t="s">
        <v>3977</v>
      </c>
      <c r="AN1694">
        <v>144</v>
      </c>
      <c r="AO1694" t="s">
        <v>3913</v>
      </c>
      <c r="AP1694">
        <f>IF(ufc_fights_2[[#This Row],[winner]]="Red",ufc_fights_2[[#This Row],[r_fighter_id]],ufc_fights_2[[#This Row],[b_fighter_id]])</f>
        <v>420</v>
      </c>
      <c r="AQ1694" t="str">
        <f>_xlfn.XLOOKUP(ufc_fights_2[[#This Row],[winnerID]],ufc_fighters[id],ufc_fighters[fighter_name],"xxx",0,1)</f>
        <v>Murilo Bustamante</v>
      </c>
    </row>
    <row r="1695" spans="1:43">
      <c r="A1695">
        <v>1083</v>
      </c>
      <c r="B1695">
        <v>1958</v>
      </c>
      <c r="C1695">
        <f>_xlfn.XLOOKUP(ufc_fights_2[[#This Row],[r_fighter_id]],ufc_fighters[id],ufc_fighters[year],"xxx",0,1)</f>
        <v>1991</v>
      </c>
      <c r="D1695">
        <f>_xlfn.XLOOKUP(ufc_fights_2[[#This Row],[b_fighter_id]],ufc_fighters[id],ufc_fighters[year],"Prázdné",0,1)</f>
        <v>1979</v>
      </c>
      <c r="E1695" s="10">
        <f>YEAR(ufc_fights_2[[#This Row],[date]])-ufc_fights_2[[#This Row],[r_year]]</f>
        <v>24</v>
      </c>
      <c r="F1695" s="10">
        <f>YEAR(ufc_fights_2[[#This Row],[date]])-ufc_fights_2[[#This Row],[b_year]]</f>
        <v>36</v>
      </c>
      <c r="G1695">
        <v>0</v>
      </c>
      <c r="H1695">
        <v>0</v>
      </c>
      <c r="I1695">
        <v>0.53639999999999999</v>
      </c>
      <c r="J1695">
        <v>0.36730000000000002</v>
      </c>
      <c r="K1695">
        <v>0.67020000000000002</v>
      </c>
      <c r="L1695">
        <v>0.42109999999999997</v>
      </c>
      <c r="M1695">
        <v>0.5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2.5347222222222221E-3</v>
      </c>
      <c r="T1695" s="2">
        <v>1.3888888888888889E-4</v>
      </c>
      <c r="U1695">
        <v>0.4713</v>
      </c>
      <c r="V1695">
        <v>0.2162</v>
      </c>
      <c r="W1695">
        <v>0.70589999999999997</v>
      </c>
      <c r="X1695">
        <v>1</v>
      </c>
      <c r="Y1695">
        <v>0</v>
      </c>
      <c r="Z1695">
        <v>0.46989999999999998</v>
      </c>
      <c r="AA1695">
        <v>0.37209999999999999</v>
      </c>
      <c r="AB1695">
        <v>0.63639999999999997</v>
      </c>
      <c r="AC1695">
        <v>0.5</v>
      </c>
      <c r="AD1695">
        <v>0.8125</v>
      </c>
      <c r="AE1695">
        <v>0</v>
      </c>
      <c r="AF1695" t="s">
        <v>3910</v>
      </c>
      <c r="AG1695" s="2">
        <v>3.472222222222222E-3</v>
      </c>
      <c r="AH1695" t="s">
        <v>3911</v>
      </c>
      <c r="AI1695">
        <v>3</v>
      </c>
      <c r="AJ1695" t="s">
        <v>3928</v>
      </c>
      <c r="AK1695" s="3">
        <v>42168</v>
      </c>
      <c r="AL1695" s="10">
        <f>YEAR(ufc_fights_2[[#This Row],[date]])</f>
        <v>2015</v>
      </c>
      <c r="AM1695" t="s">
        <v>3977</v>
      </c>
      <c r="AN1695">
        <v>50</v>
      </c>
      <c r="AO1695" t="s">
        <v>3913</v>
      </c>
      <c r="AP1695">
        <f>IF(ufc_fights_2[[#This Row],[winner]]="Red",ufc_fights_2[[#This Row],[r_fighter_id]],ufc_fights_2[[#This Row],[b_fighter_id]])</f>
        <v>1083</v>
      </c>
      <c r="AQ1695" t="str">
        <f>_xlfn.XLOOKUP(ufc_fights_2[[#This Row],[winnerID]],ufc_fighters[id],ufc_fighters[fighter_name],"xxx",0,1)</f>
        <v>Kelvin Gastelum</v>
      </c>
    </row>
    <row r="1696" spans="1:43">
      <c r="A1696">
        <v>3078</v>
      </c>
      <c r="B1696">
        <v>1083</v>
      </c>
      <c r="C1696">
        <f>_xlfn.XLOOKUP(ufc_fights_2[[#This Row],[r_fighter_id]],ufc_fighters[id],ufc_fighters[year],"xxx",0,1)</f>
        <v>1979</v>
      </c>
      <c r="D1696">
        <f>_xlfn.XLOOKUP(ufc_fights_2[[#This Row],[b_fighter_id]],ufc_fighters[id],ufc_fighters[year],"Prázdné",0,1)</f>
        <v>1991</v>
      </c>
      <c r="E1696" s="10">
        <f>YEAR(ufc_fights_2[[#This Row],[date]])-ufc_fights_2[[#This Row],[r_year]]</f>
        <v>39</v>
      </c>
      <c r="F1696" s="10">
        <f>YEAR(ufc_fights_2[[#This Row],[date]])-ufc_fights_2[[#This Row],[b_year]]</f>
        <v>27</v>
      </c>
      <c r="G1696">
        <v>0</v>
      </c>
      <c r="H1696">
        <v>1</v>
      </c>
      <c r="I1696">
        <v>0.55649999999999999</v>
      </c>
      <c r="J1696">
        <v>0.36549999999999999</v>
      </c>
      <c r="K1696">
        <v>0.60470000000000002</v>
      </c>
      <c r="L1696">
        <v>0.3826</v>
      </c>
      <c r="M1696">
        <v>0.1111</v>
      </c>
      <c r="N1696">
        <v>0</v>
      </c>
      <c r="O1696">
        <v>1</v>
      </c>
      <c r="P1696">
        <v>0</v>
      </c>
      <c r="Q1696">
        <v>1</v>
      </c>
      <c r="R1696">
        <v>0</v>
      </c>
      <c r="S1696" s="2">
        <v>2.4074074074074076E-3</v>
      </c>
      <c r="T1696" s="2">
        <v>4.0509259259259258E-4</v>
      </c>
      <c r="U1696">
        <v>0.5</v>
      </c>
      <c r="V1696">
        <v>0.33079999999999998</v>
      </c>
      <c r="W1696">
        <v>0.7</v>
      </c>
      <c r="X1696">
        <v>1</v>
      </c>
      <c r="Y1696">
        <v>1</v>
      </c>
      <c r="Z1696">
        <v>0.4667</v>
      </c>
      <c r="AA1696">
        <v>0.32800000000000001</v>
      </c>
      <c r="AB1696">
        <v>0.72729999999999995</v>
      </c>
      <c r="AC1696">
        <v>0.9</v>
      </c>
      <c r="AD1696">
        <v>1</v>
      </c>
      <c r="AE1696">
        <v>0.3</v>
      </c>
      <c r="AF1696" t="s">
        <v>3922</v>
      </c>
      <c r="AG1696" s="2">
        <v>3.472222222222222E-3</v>
      </c>
      <c r="AH1696" t="s">
        <v>3911</v>
      </c>
      <c r="AI1696">
        <v>3</v>
      </c>
      <c r="AJ1696" t="s">
        <v>3961</v>
      </c>
      <c r="AK1696" s="3">
        <v>43232</v>
      </c>
      <c r="AL1696" s="10">
        <f>YEAR(ufc_fights_2[[#This Row],[date]])</f>
        <v>2018</v>
      </c>
      <c r="AM1696" t="s">
        <v>3977</v>
      </c>
      <c r="AN1696">
        <v>13</v>
      </c>
      <c r="AO1696" t="s">
        <v>3918</v>
      </c>
      <c r="AP1696">
        <f>IF(ufc_fights_2[[#This Row],[winner]]="Red",ufc_fights_2[[#This Row],[r_fighter_id]],ufc_fights_2[[#This Row],[b_fighter_id]])</f>
        <v>1083</v>
      </c>
      <c r="AQ1696" t="str">
        <f>_xlfn.XLOOKUP(ufc_fights_2[[#This Row],[winnerID]],ufc_fighters[id],ufc_fighters[fighter_name],"xxx",0,1)</f>
        <v>Kelvin Gastelum</v>
      </c>
    </row>
    <row r="1697" spans="1:43">
      <c r="A1697">
        <v>2863</v>
      </c>
      <c r="B1697">
        <v>1565</v>
      </c>
      <c r="C1697">
        <f>_xlfn.XLOOKUP(ufc_fights_2[[#This Row],[r_fighter_id]],ufc_fighters[id],ufc_fighters[year],"xxx",0,1)</f>
        <v>1987</v>
      </c>
      <c r="D1697">
        <f>_xlfn.XLOOKUP(ufc_fights_2[[#This Row],[b_fighter_id]],ufc_fighters[id],ufc_fighters[year],"Prázdné",0,1)</f>
        <v>1989</v>
      </c>
      <c r="E1697" s="10">
        <f>YEAR(ufc_fights_2[[#This Row],[date]])-ufc_fights_2[[#This Row],[r_year]]</f>
        <v>26</v>
      </c>
      <c r="F1697" s="10">
        <f>YEAR(ufc_fights_2[[#This Row],[date]])-ufc_fights_2[[#This Row],[b_year]]</f>
        <v>24</v>
      </c>
      <c r="G1697">
        <v>0</v>
      </c>
      <c r="H1697">
        <v>0</v>
      </c>
      <c r="I1697">
        <v>0.5</v>
      </c>
      <c r="J1697">
        <v>0.36959999999999998</v>
      </c>
      <c r="K1697">
        <v>0.68889999999999996</v>
      </c>
      <c r="L1697">
        <v>0.7</v>
      </c>
      <c r="M1697">
        <v>8.3299999999999999E-2</v>
      </c>
      <c r="N1697">
        <v>0.25</v>
      </c>
      <c r="O1697">
        <v>1</v>
      </c>
      <c r="P1697">
        <v>0</v>
      </c>
      <c r="Q1697">
        <v>0</v>
      </c>
      <c r="R1697">
        <v>1</v>
      </c>
      <c r="S1697" s="2">
        <v>3.449074074074074E-3</v>
      </c>
      <c r="T1697" s="2">
        <v>2.7546296296296294E-3</v>
      </c>
      <c r="U1697">
        <v>0.25</v>
      </c>
      <c r="V1697">
        <v>0.2286</v>
      </c>
      <c r="W1697">
        <v>0.57140000000000002</v>
      </c>
      <c r="X1697">
        <v>1</v>
      </c>
      <c r="Y1697">
        <v>1</v>
      </c>
      <c r="Z1697">
        <v>0.3125</v>
      </c>
      <c r="AA1697">
        <v>0.27779999999999999</v>
      </c>
      <c r="AB1697">
        <v>0.875</v>
      </c>
      <c r="AC1697">
        <v>0.7</v>
      </c>
      <c r="AD1697">
        <v>0</v>
      </c>
      <c r="AE1697">
        <v>0</v>
      </c>
      <c r="AF1697" t="s">
        <v>3915</v>
      </c>
      <c r="AG1697" s="2">
        <v>3.472222222222222E-3</v>
      </c>
      <c r="AH1697" t="s">
        <v>3911</v>
      </c>
      <c r="AI1697">
        <v>3</v>
      </c>
      <c r="AJ1697" t="s">
        <v>3946</v>
      </c>
      <c r="AK1697" s="3">
        <v>41614</v>
      </c>
      <c r="AL1697" s="10">
        <f>YEAR(ufc_fights_2[[#This Row],[date]])</f>
        <v>2013</v>
      </c>
      <c r="AM1697" t="s">
        <v>3977</v>
      </c>
      <c r="AN1697">
        <v>101</v>
      </c>
      <c r="AO1697" t="s">
        <v>3918</v>
      </c>
      <c r="AP1697">
        <f>IF(ufc_fights_2[[#This Row],[winner]]="Red",ufc_fights_2[[#This Row],[r_fighter_id]],ufc_fights_2[[#This Row],[b_fighter_id]])</f>
        <v>1565</v>
      </c>
      <c r="AQ1697" t="str">
        <f>_xlfn.XLOOKUP(ufc_fights_2[[#This Row],[winnerID]],ufc_fighters[id],ufc_fighters[fighter_name],"xxx",0,1)</f>
        <v>Krzysztof Jotko</v>
      </c>
    </row>
    <row r="1698" spans="1:43">
      <c r="A1698">
        <v>1565</v>
      </c>
      <c r="B1698">
        <v>94</v>
      </c>
      <c r="C1698">
        <f>_xlfn.XLOOKUP(ufc_fights_2[[#This Row],[r_fighter_id]],ufc_fighters[id],ufc_fighters[year],"xxx",0,1)</f>
        <v>1989</v>
      </c>
      <c r="D1698">
        <f>_xlfn.XLOOKUP(ufc_fights_2[[#This Row],[b_fighter_id]],ufc_fighters[id],ufc_fighters[year],"Prázdné",0,1)</f>
        <v>1988</v>
      </c>
      <c r="E1698" s="10">
        <f>YEAR(ufc_fights_2[[#This Row],[date]])-ufc_fights_2[[#This Row],[r_year]]</f>
        <v>30</v>
      </c>
      <c r="F1698" s="10">
        <f>YEAR(ufc_fights_2[[#This Row],[date]])-ufc_fights_2[[#This Row],[b_year]]</f>
        <v>31</v>
      </c>
      <c r="G1698">
        <v>0</v>
      </c>
      <c r="H1698">
        <v>0</v>
      </c>
      <c r="I1698">
        <v>0.62319999999999998</v>
      </c>
      <c r="J1698">
        <v>0.35289999999999999</v>
      </c>
      <c r="K1698">
        <v>0.745</v>
      </c>
      <c r="L1698">
        <v>0.35289999999999999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 s="2">
        <v>6.6666666666666671E-3</v>
      </c>
      <c r="T1698" s="2">
        <v>1.5046296296296297E-4</v>
      </c>
      <c r="U1698">
        <v>0.66069999999999995</v>
      </c>
      <c r="V1698">
        <v>0.35289999999999999</v>
      </c>
      <c r="W1698">
        <v>0.4</v>
      </c>
      <c r="X1698">
        <v>0.66669999999999996</v>
      </c>
      <c r="Y1698">
        <v>0</v>
      </c>
      <c r="Z1698">
        <v>0.32</v>
      </c>
      <c r="AA1698">
        <v>0.25</v>
      </c>
      <c r="AB1698">
        <v>0</v>
      </c>
      <c r="AC1698">
        <v>0</v>
      </c>
      <c r="AD1698">
        <v>0.79549999999999998</v>
      </c>
      <c r="AE1698">
        <v>0.6</v>
      </c>
      <c r="AF1698" t="s">
        <v>3915</v>
      </c>
      <c r="AG1698" s="2">
        <v>3.472222222222222E-3</v>
      </c>
      <c r="AH1698" t="s">
        <v>3911</v>
      </c>
      <c r="AI1698">
        <v>3</v>
      </c>
      <c r="AJ1698" t="s">
        <v>3914</v>
      </c>
      <c r="AK1698" s="3">
        <v>43575</v>
      </c>
      <c r="AL1698" s="10">
        <f>YEAR(ufc_fights_2[[#This Row],[date]])</f>
        <v>2019</v>
      </c>
      <c r="AM1698" t="s">
        <v>3977</v>
      </c>
      <c r="AN1698">
        <v>131</v>
      </c>
      <c r="AO1698" t="s">
        <v>3913</v>
      </c>
      <c r="AP1698">
        <f>IF(ufc_fights_2[[#This Row],[winner]]="Red",ufc_fights_2[[#This Row],[r_fighter_id]],ufc_fights_2[[#This Row],[b_fighter_id]])</f>
        <v>1565</v>
      </c>
      <c r="AQ1698" t="str">
        <f>_xlfn.XLOOKUP(ufc_fights_2[[#This Row],[winnerID]],ufc_fighters[id],ufc_fighters[fighter_name],"xxx",0,1)</f>
        <v>Krzysztof Jotko</v>
      </c>
    </row>
    <row r="1699" spans="1:43">
      <c r="A1699">
        <v>2503</v>
      </c>
      <c r="B1699">
        <v>3304</v>
      </c>
      <c r="C1699">
        <f>_xlfn.XLOOKUP(ufc_fights_2[[#This Row],[r_fighter_id]],ufc_fighters[id],ufc_fighters[year],"xxx",0,1)</f>
        <v>1988</v>
      </c>
      <c r="D1699">
        <f>_xlfn.XLOOKUP(ufc_fights_2[[#This Row],[b_fighter_id]],ufc_fighters[id],ufc_fighters[year],"Prázdné",0,1)</f>
        <v>1996</v>
      </c>
      <c r="E1699" s="10">
        <f>YEAR(ufc_fights_2[[#This Row],[date]])-ufc_fights_2[[#This Row],[r_year]]</f>
        <v>31</v>
      </c>
      <c r="F1699" s="10">
        <f>YEAR(ufc_fights_2[[#This Row],[date]])-ufc_fights_2[[#This Row],[b_year]]</f>
        <v>23</v>
      </c>
      <c r="G1699">
        <v>0</v>
      </c>
      <c r="H1699">
        <v>0</v>
      </c>
      <c r="I1699">
        <v>0.51039999999999996</v>
      </c>
      <c r="J1699">
        <v>0.4</v>
      </c>
      <c r="K1699">
        <v>0.54369999999999996</v>
      </c>
      <c r="L1699">
        <v>0.44700000000000001</v>
      </c>
      <c r="M1699">
        <v>0</v>
      </c>
      <c r="N1699">
        <v>0.22220000000000001</v>
      </c>
      <c r="O1699">
        <v>0</v>
      </c>
      <c r="P1699">
        <v>0</v>
      </c>
      <c r="Q1699">
        <v>0</v>
      </c>
      <c r="R1699">
        <v>0</v>
      </c>
      <c r="S1699" s="2">
        <v>9.3749999999999997E-4</v>
      </c>
      <c r="T1699" s="2">
        <v>4.6412037037037038E-3</v>
      </c>
      <c r="U1699">
        <v>0.45829999999999999</v>
      </c>
      <c r="V1699">
        <v>0.33979999999999999</v>
      </c>
      <c r="W1699">
        <v>0.61899999999999999</v>
      </c>
      <c r="X1699">
        <v>1</v>
      </c>
      <c r="Y1699">
        <v>1</v>
      </c>
      <c r="Z1699">
        <v>0.3881</v>
      </c>
      <c r="AA1699">
        <v>0.25269999999999998</v>
      </c>
      <c r="AB1699">
        <v>0.80769999999999997</v>
      </c>
      <c r="AC1699">
        <v>0.90480000000000005</v>
      </c>
      <c r="AD1699">
        <v>0.66669999999999996</v>
      </c>
      <c r="AE1699">
        <v>0.75</v>
      </c>
      <c r="AF1699" t="s">
        <v>3915</v>
      </c>
      <c r="AG1699" s="2">
        <v>3.472222222222222E-3</v>
      </c>
      <c r="AH1699" t="s">
        <v>3911</v>
      </c>
      <c r="AI1699">
        <v>3</v>
      </c>
      <c r="AJ1699" t="s">
        <v>3952</v>
      </c>
      <c r="AK1699" s="3">
        <v>43785</v>
      </c>
      <c r="AL1699" s="10">
        <f>YEAR(ufc_fights_2[[#This Row],[date]])</f>
        <v>2019</v>
      </c>
      <c r="AM1699" t="s">
        <v>3977</v>
      </c>
      <c r="AN1699">
        <v>6</v>
      </c>
      <c r="AO1699" t="s">
        <v>3918</v>
      </c>
      <c r="AP1699">
        <f>IF(ufc_fights_2[[#This Row],[winner]]="Red",ufc_fights_2[[#This Row],[r_fighter_id]],ufc_fights_2[[#This Row],[b_fighter_id]])</f>
        <v>3304</v>
      </c>
      <c r="AQ1699" t="str">
        <f>_xlfn.XLOOKUP(ufc_fights_2[[#This Row],[winnerID]],ufc_fighters[id],ufc_fighters[fighter_name],"xxx",0,1)</f>
        <v>Wellington Turman</v>
      </c>
    </row>
    <row r="1700" spans="1:43">
      <c r="A1700">
        <v>1958</v>
      </c>
      <c r="B1700">
        <v>1842</v>
      </c>
      <c r="C1700">
        <f>_xlfn.XLOOKUP(ufc_fights_2[[#This Row],[r_fighter_id]],ufc_fighters[id],ufc_fighters[year],"xxx",0,1)</f>
        <v>1979</v>
      </c>
      <c r="D1700">
        <f>_xlfn.XLOOKUP(ufc_fights_2[[#This Row],[b_fighter_id]],ufc_fighters[id],ufc_fighters[year],"Prázdné",0,1)</f>
        <v>1976</v>
      </c>
      <c r="E1700" s="10">
        <f>YEAR(ufc_fights_2[[#This Row],[date]])-ufc_fights_2[[#This Row],[r_year]]</f>
        <v>28</v>
      </c>
      <c r="F1700" s="10">
        <f>YEAR(ufc_fights_2[[#This Row],[date]])-ufc_fights_2[[#This Row],[b_year]]</f>
        <v>31</v>
      </c>
      <c r="G1700">
        <v>4</v>
      </c>
      <c r="H1700">
        <v>0</v>
      </c>
      <c r="I1700">
        <v>0.54079999999999995</v>
      </c>
      <c r="J1700">
        <v>0.41860000000000003</v>
      </c>
      <c r="K1700">
        <v>0.58930000000000005</v>
      </c>
      <c r="L1700">
        <v>0.4909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5.8101851851851856E-3</v>
      </c>
      <c r="T1700" s="2">
        <v>0</v>
      </c>
      <c r="U1700">
        <v>0.5</v>
      </c>
      <c r="V1700">
        <v>0.28120000000000001</v>
      </c>
      <c r="W1700">
        <v>0.625</v>
      </c>
      <c r="X1700">
        <v>1</v>
      </c>
      <c r="Y1700">
        <v>0.81820000000000004</v>
      </c>
      <c r="Z1700">
        <v>0.40679999999999999</v>
      </c>
      <c r="AA1700">
        <v>0.42499999999999999</v>
      </c>
      <c r="AB1700">
        <v>0.85709999999999997</v>
      </c>
      <c r="AC1700">
        <v>0</v>
      </c>
      <c r="AD1700">
        <v>0.68</v>
      </c>
      <c r="AE1700">
        <v>1</v>
      </c>
      <c r="AF1700" t="s">
        <v>3915</v>
      </c>
      <c r="AG1700" s="2">
        <v>3.472222222222222E-3</v>
      </c>
      <c r="AH1700" t="s">
        <v>3911</v>
      </c>
      <c r="AI1700">
        <v>3</v>
      </c>
      <c r="AJ1700" t="s">
        <v>3925</v>
      </c>
      <c r="AK1700" s="3">
        <v>39107</v>
      </c>
      <c r="AL1700" s="10">
        <f>YEAR(ufc_fights_2[[#This Row],[date]])</f>
        <v>2007</v>
      </c>
      <c r="AM1700" t="s">
        <v>3977</v>
      </c>
      <c r="AN1700">
        <v>69</v>
      </c>
      <c r="AO1700" t="s">
        <v>3913</v>
      </c>
      <c r="AP1700">
        <f>IF(ufc_fights_2[[#This Row],[winner]]="Red",ufc_fights_2[[#This Row],[r_fighter_id]],ufc_fights_2[[#This Row],[b_fighter_id]])</f>
        <v>1958</v>
      </c>
      <c r="AQ1700" t="str">
        <f>_xlfn.XLOOKUP(ufc_fights_2[[#This Row],[winnerID]],ufc_fighters[id],ufc_fighters[fighter_name],"xxx",0,1)</f>
        <v>Nate Marquardt</v>
      </c>
    </row>
    <row r="1701" spans="1:43">
      <c r="A1701">
        <v>1958</v>
      </c>
      <c r="B1701">
        <v>3412</v>
      </c>
      <c r="C1701">
        <f>_xlfn.XLOOKUP(ufc_fights_2[[#This Row],[r_fighter_id]],ufc_fighters[id],ufc_fighters[year],"xxx",0,1)</f>
        <v>1979</v>
      </c>
      <c r="D1701">
        <f>_xlfn.XLOOKUP(ufc_fights_2[[#This Row],[b_fighter_id]],ufc_fighters[id],ufc_fighters[year],"Prázdné",0,1)</f>
        <v>1975</v>
      </c>
      <c r="E1701" s="10">
        <f>YEAR(ufc_fights_2[[#This Row],[date]])-ufc_fights_2[[#This Row],[r_year]]</f>
        <v>27</v>
      </c>
      <c r="F1701" s="10">
        <f>YEAR(ufc_fights_2[[#This Row],[date]])-ufc_fights_2[[#This Row],[b_year]]</f>
        <v>31</v>
      </c>
      <c r="G1701">
        <v>0</v>
      </c>
      <c r="H1701">
        <v>0</v>
      </c>
      <c r="I1701">
        <v>0.48149999999999998</v>
      </c>
      <c r="J1701">
        <v>0.22220000000000001</v>
      </c>
      <c r="K1701">
        <v>0.65959999999999996</v>
      </c>
      <c r="L1701">
        <v>0.65849999999999997</v>
      </c>
      <c r="M1701">
        <v>0.66669999999999996</v>
      </c>
      <c r="N1701">
        <v>0</v>
      </c>
      <c r="O1701">
        <v>2</v>
      </c>
      <c r="P1701">
        <v>0</v>
      </c>
      <c r="Q1701">
        <v>1</v>
      </c>
      <c r="R1701">
        <v>0</v>
      </c>
      <c r="S1701" s="2">
        <v>2.488425925925926E-3</v>
      </c>
      <c r="T1701" s="2">
        <v>5.2083333333333333E-4</v>
      </c>
      <c r="U1701">
        <v>0.35</v>
      </c>
      <c r="V1701">
        <v>0.1875</v>
      </c>
      <c r="W1701">
        <v>1</v>
      </c>
      <c r="X1701">
        <v>0.8</v>
      </c>
      <c r="Y1701">
        <v>1</v>
      </c>
      <c r="Z1701">
        <v>0.4375</v>
      </c>
      <c r="AA1701">
        <v>0.23530000000000001</v>
      </c>
      <c r="AB1701">
        <v>0</v>
      </c>
      <c r="AC1701">
        <v>0</v>
      </c>
      <c r="AD1701">
        <v>0.54549999999999998</v>
      </c>
      <c r="AE1701">
        <v>0</v>
      </c>
      <c r="AF1701" t="s">
        <v>3933</v>
      </c>
      <c r="AG1701" s="2">
        <v>8.564814814814815E-4</v>
      </c>
      <c r="AH1701" t="s">
        <v>3911</v>
      </c>
      <c r="AI1701">
        <v>3</v>
      </c>
      <c r="AJ1701" t="s">
        <v>4021</v>
      </c>
      <c r="AK1701" s="3">
        <v>39000</v>
      </c>
      <c r="AL1701" s="10">
        <f>YEAR(ufc_fights_2[[#This Row],[date]])</f>
        <v>2006</v>
      </c>
      <c r="AM1701" t="s">
        <v>3977</v>
      </c>
      <c r="AN1701">
        <v>69</v>
      </c>
      <c r="AO1701" t="s">
        <v>3913</v>
      </c>
      <c r="AP1701">
        <f>IF(ufc_fights_2[[#This Row],[winner]]="Red",ufc_fights_2[[#This Row],[r_fighter_id]],ufc_fights_2[[#This Row],[b_fighter_id]])</f>
        <v>1958</v>
      </c>
      <c r="AQ1701" t="str">
        <f>_xlfn.XLOOKUP(ufc_fights_2[[#This Row],[winnerID]],ufc_fighters[id],ufc_fighters[fighter_name],"xxx",0,1)</f>
        <v>Nate Marquardt</v>
      </c>
    </row>
    <row r="1702" spans="1:43">
      <c r="A1702">
        <v>1958</v>
      </c>
      <c r="B1702">
        <v>1166</v>
      </c>
      <c r="C1702">
        <f>_xlfn.XLOOKUP(ufc_fights_2[[#This Row],[r_fighter_id]],ufc_fighters[id],ufc_fighters[year],"xxx",0,1)</f>
        <v>1979</v>
      </c>
      <c r="D1702">
        <f>_xlfn.XLOOKUP(ufc_fights_2[[#This Row],[b_fighter_id]],ufc_fighters[id],ufc_fighters[year],"Prázdné",0,1)</f>
        <v>1978</v>
      </c>
      <c r="E1702" s="10">
        <f>YEAR(ufc_fights_2[[#This Row],[date]])-ufc_fights_2[[#This Row],[r_year]]</f>
        <v>30</v>
      </c>
      <c r="F1702" s="10">
        <f>YEAR(ufc_fights_2[[#This Row],[date]])-ufc_fights_2[[#This Row],[b_year]]</f>
        <v>31</v>
      </c>
      <c r="G1702">
        <v>1</v>
      </c>
      <c r="H1702">
        <v>0</v>
      </c>
      <c r="I1702">
        <v>0.65690000000000004</v>
      </c>
      <c r="J1702">
        <v>0.2162</v>
      </c>
      <c r="K1702">
        <v>0.69299999999999995</v>
      </c>
      <c r="L1702">
        <v>0.25640000000000002</v>
      </c>
      <c r="M1702">
        <v>0.33329999999999999</v>
      </c>
      <c r="N1702">
        <v>0</v>
      </c>
      <c r="O1702">
        <v>1</v>
      </c>
      <c r="P1702">
        <v>1</v>
      </c>
      <c r="Q1702">
        <v>0</v>
      </c>
      <c r="R1702">
        <v>0</v>
      </c>
      <c r="S1702" s="2">
        <v>2.9976851851851853E-3</v>
      </c>
      <c r="T1702" s="2">
        <v>0</v>
      </c>
      <c r="U1702">
        <v>0.53620000000000001</v>
      </c>
      <c r="V1702">
        <v>0.17649999999999999</v>
      </c>
      <c r="W1702">
        <v>1</v>
      </c>
      <c r="X1702">
        <v>0.82350000000000001</v>
      </c>
      <c r="Y1702">
        <v>0.6</v>
      </c>
      <c r="Z1702">
        <v>0.60319999999999996</v>
      </c>
      <c r="AA1702">
        <v>0.22059999999999999</v>
      </c>
      <c r="AB1702">
        <v>0.72729999999999995</v>
      </c>
      <c r="AC1702">
        <v>0</v>
      </c>
      <c r="AD1702">
        <v>0.76470000000000005</v>
      </c>
      <c r="AE1702">
        <v>1</v>
      </c>
      <c r="AF1702" t="s">
        <v>3910</v>
      </c>
      <c r="AG1702" s="2">
        <v>2.1990740740740742E-3</v>
      </c>
      <c r="AH1702" t="s">
        <v>3911</v>
      </c>
      <c r="AI1702">
        <v>3</v>
      </c>
      <c r="AJ1702" t="s">
        <v>3961</v>
      </c>
      <c r="AK1702" s="3">
        <v>39865</v>
      </c>
      <c r="AL1702" s="10">
        <f>YEAR(ufc_fights_2[[#This Row],[date]])</f>
        <v>2009</v>
      </c>
      <c r="AM1702" t="s">
        <v>3977</v>
      </c>
      <c r="AN1702">
        <v>70</v>
      </c>
      <c r="AO1702" t="s">
        <v>3913</v>
      </c>
      <c r="AP1702">
        <f>IF(ufc_fights_2[[#This Row],[winner]]="Red",ufc_fights_2[[#This Row],[r_fighter_id]],ufc_fights_2[[#This Row],[b_fighter_id]])</f>
        <v>1958</v>
      </c>
      <c r="AQ1702" t="str">
        <f>_xlfn.XLOOKUP(ufc_fights_2[[#This Row],[winnerID]],ufc_fighters[id],ufc_fighters[fighter_name],"xxx",0,1)</f>
        <v>Nate Marquardt</v>
      </c>
    </row>
    <row r="1703" spans="1:43">
      <c r="A1703">
        <v>1958</v>
      </c>
      <c r="B1703">
        <v>1928</v>
      </c>
      <c r="C1703">
        <f>_xlfn.XLOOKUP(ufc_fights_2[[#This Row],[r_fighter_id]],ufc_fighters[id],ufc_fighters[year],"xxx",0,1)</f>
        <v>1979</v>
      </c>
      <c r="D1703">
        <f>_xlfn.XLOOKUP(ufc_fights_2[[#This Row],[b_fighter_id]],ufc_fighters[id],ufc_fighters[year],"Prázdné",0,1)</f>
        <v>1977</v>
      </c>
      <c r="E1703" s="10">
        <f>YEAR(ufc_fights_2[[#This Row],[date]])-ufc_fights_2[[#This Row],[r_year]]</f>
        <v>30</v>
      </c>
      <c r="F1703" s="10">
        <f>YEAR(ufc_fights_2[[#This Row],[date]])-ufc_fights_2[[#This Row],[b_year]]</f>
        <v>32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1.1574074074074073E-5</v>
      </c>
      <c r="T1703" s="2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s">
        <v>3910</v>
      </c>
      <c r="AG1703" s="2">
        <v>2.4305555555555555E-4</v>
      </c>
      <c r="AH1703" t="s">
        <v>3911</v>
      </c>
      <c r="AI1703">
        <v>3</v>
      </c>
      <c r="AJ1703" t="s">
        <v>4051</v>
      </c>
      <c r="AK1703" s="3">
        <v>40054</v>
      </c>
      <c r="AL1703" s="10">
        <f>YEAR(ufc_fights_2[[#This Row],[date]])</f>
        <v>2009</v>
      </c>
      <c r="AM1703" t="s">
        <v>3977</v>
      </c>
      <c r="AN1703">
        <v>85</v>
      </c>
      <c r="AO1703" t="s">
        <v>3913</v>
      </c>
      <c r="AP1703">
        <f>IF(ufc_fights_2[[#This Row],[winner]]="Red",ufc_fights_2[[#This Row],[r_fighter_id]],ufc_fights_2[[#This Row],[b_fighter_id]])</f>
        <v>1958</v>
      </c>
      <c r="AQ1703" t="str">
        <f>_xlfn.XLOOKUP(ufc_fights_2[[#This Row],[winnerID]],ufc_fighters[id],ufc_fighters[fighter_name],"xxx",0,1)</f>
        <v>Nate Marquardt</v>
      </c>
    </row>
    <row r="1704" spans="1:43">
      <c r="A1704">
        <v>1958</v>
      </c>
      <c r="B1704">
        <v>2026</v>
      </c>
      <c r="C1704">
        <f>_xlfn.XLOOKUP(ufc_fights_2[[#This Row],[r_fighter_id]],ufc_fighters[id],ufc_fighters[year],"xxx",0,1)</f>
        <v>1979</v>
      </c>
      <c r="D1704">
        <f>_xlfn.XLOOKUP(ufc_fights_2[[#This Row],[b_fighter_id]],ufc_fighters[id],ufc_fighters[year],"Prázdné",0,1)</f>
        <v>1986</v>
      </c>
      <c r="E1704" s="10">
        <f>YEAR(ufc_fights_2[[#This Row],[date]])-ufc_fights_2[[#This Row],[r_year]]</f>
        <v>37</v>
      </c>
      <c r="F1704" s="10">
        <f>YEAR(ufc_fights_2[[#This Row],[date]])-ufc_fights_2[[#This Row],[b_year]]</f>
        <v>30</v>
      </c>
      <c r="G1704">
        <v>1</v>
      </c>
      <c r="H1704">
        <v>0</v>
      </c>
      <c r="I1704">
        <v>0.61539999999999995</v>
      </c>
      <c r="J1704">
        <v>0.30769999999999997</v>
      </c>
      <c r="K1704">
        <v>0.73850000000000005</v>
      </c>
      <c r="L1704">
        <v>0.34549999999999997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3.4837962962962965E-3</v>
      </c>
      <c r="T1704" s="2">
        <v>6.9444444444444444E-5</v>
      </c>
      <c r="U1704">
        <v>0.5</v>
      </c>
      <c r="V1704">
        <v>0.13159999999999999</v>
      </c>
      <c r="W1704">
        <v>0.81820000000000004</v>
      </c>
      <c r="X1704">
        <v>0.66669999999999996</v>
      </c>
      <c r="Y1704">
        <v>0.875</v>
      </c>
      <c r="Z1704">
        <v>0.57579999999999998</v>
      </c>
      <c r="AA1704">
        <v>0.31369999999999998</v>
      </c>
      <c r="AB1704">
        <v>0.5</v>
      </c>
      <c r="AC1704">
        <v>0</v>
      </c>
      <c r="AD1704">
        <v>1</v>
      </c>
      <c r="AE1704">
        <v>0</v>
      </c>
      <c r="AF1704" t="s">
        <v>3910</v>
      </c>
      <c r="AG1704" s="2">
        <v>3.2870370370370371E-3</v>
      </c>
      <c r="AH1704" t="s">
        <v>3911</v>
      </c>
      <c r="AI1704">
        <v>3</v>
      </c>
      <c r="AJ1704" t="s">
        <v>3925</v>
      </c>
      <c r="AK1704" s="3">
        <v>42644</v>
      </c>
      <c r="AL1704" s="10">
        <f>YEAR(ufc_fights_2[[#This Row],[date]])</f>
        <v>2016</v>
      </c>
      <c r="AM1704" t="s">
        <v>3977</v>
      </c>
      <c r="AN1704">
        <v>85</v>
      </c>
      <c r="AO1704" t="s">
        <v>3913</v>
      </c>
      <c r="AP1704">
        <f>IF(ufc_fights_2[[#This Row],[winner]]="Red",ufc_fights_2[[#This Row],[r_fighter_id]],ufc_fights_2[[#This Row],[b_fighter_id]])</f>
        <v>1958</v>
      </c>
      <c r="AQ1704" t="str">
        <f>_xlfn.XLOOKUP(ufc_fights_2[[#This Row],[winnerID]],ufc_fighters[id],ufc_fighters[fighter_name],"xxx",0,1)</f>
        <v>Nate Marquardt</v>
      </c>
    </row>
    <row r="1705" spans="1:43">
      <c r="A1705">
        <v>1833</v>
      </c>
      <c r="B1705">
        <v>791</v>
      </c>
      <c r="C1705">
        <f>_xlfn.XLOOKUP(ufc_fights_2[[#This Row],[r_fighter_id]],ufc_fighters[id],ufc_fighters[year],"xxx",0,1)</f>
        <v>1970</v>
      </c>
      <c r="D1705">
        <f>_xlfn.XLOOKUP(ufc_fights_2[[#This Row],[b_fighter_id]],ufc_fighters[id],ufc_fighters[year],"Prázdné",0,1)</f>
        <v>1977</v>
      </c>
      <c r="E1705" s="10">
        <f>YEAR(ufc_fights_2[[#This Row],[date]])-ufc_fights_2[[#This Row],[r_year]]</f>
        <v>35</v>
      </c>
      <c r="F1705" s="10">
        <f>YEAR(ufc_fights_2[[#This Row],[date]])-ufc_fights_2[[#This Row],[b_year]]</f>
        <v>28</v>
      </c>
      <c r="G1705">
        <v>0</v>
      </c>
      <c r="H1705">
        <v>0</v>
      </c>
      <c r="I1705">
        <v>0.44190000000000002</v>
      </c>
      <c r="J1705">
        <v>0.5333</v>
      </c>
      <c r="K1705">
        <v>0.68630000000000002</v>
      </c>
      <c r="L1705">
        <v>0.73329999999999995</v>
      </c>
      <c r="M1705">
        <v>1</v>
      </c>
      <c r="N1705">
        <v>0.4</v>
      </c>
      <c r="O1705">
        <v>4</v>
      </c>
      <c r="P1705">
        <v>1</v>
      </c>
      <c r="Q1705">
        <v>1</v>
      </c>
      <c r="R1705">
        <v>0</v>
      </c>
      <c r="S1705" s="2">
        <v>8.3796296296296292E-3</v>
      </c>
      <c r="T1705" s="2">
        <v>9.4907407407407408E-4</v>
      </c>
      <c r="U1705">
        <v>0.36840000000000001</v>
      </c>
      <c r="V1705">
        <v>0.36359999999999998</v>
      </c>
      <c r="W1705">
        <v>1</v>
      </c>
      <c r="X1705">
        <v>0</v>
      </c>
      <c r="Y1705">
        <v>1</v>
      </c>
      <c r="Z1705">
        <v>0.5</v>
      </c>
      <c r="AA1705">
        <v>0.44440000000000002</v>
      </c>
      <c r="AB1705">
        <v>0.5</v>
      </c>
      <c r="AC1705">
        <v>0.66669999999999996</v>
      </c>
      <c r="AD1705">
        <v>0.4194</v>
      </c>
      <c r="AE1705">
        <v>0</v>
      </c>
      <c r="AF1705" t="s">
        <v>3915</v>
      </c>
      <c r="AG1705" s="2">
        <v>3.472222222222222E-3</v>
      </c>
      <c r="AH1705" t="s">
        <v>3911</v>
      </c>
      <c r="AI1705">
        <v>3</v>
      </c>
      <c r="AJ1705" t="s">
        <v>3939</v>
      </c>
      <c r="AK1705" s="3">
        <v>38584</v>
      </c>
      <c r="AL1705" s="10">
        <f>YEAR(ufc_fights_2[[#This Row],[date]])</f>
        <v>2005</v>
      </c>
      <c r="AM1705" t="s">
        <v>3977</v>
      </c>
      <c r="AN1705">
        <v>1</v>
      </c>
      <c r="AO1705" t="s">
        <v>3913</v>
      </c>
      <c r="AP1705">
        <f>IF(ufc_fights_2[[#This Row],[winner]]="Red",ufc_fights_2[[#This Row],[r_fighter_id]],ufc_fights_2[[#This Row],[b_fighter_id]])</f>
        <v>1833</v>
      </c>
      <c r="AQ1705" t="str">
        <f>_xlfn.XLOOKUP(ufc_fights_2[[#This Row],[winnerID]],ufc_fighters[id],ufc_fighters[fighter_name],"xxx",0,1)</f>
        <v>Matt Lindland</v>
      </c>
    </row>
    <row r="1706" spans="1:43">
      <c r="A1706">
        <v>3286</v>
      </c>
      <c r="B1706">
        <v>1565</v>
      </c>
      <c r="C1706">
        <f>_xlfn.XLOOKUP(ufc_fights_2[[#This Row],[r_fighter_id]],ufc_fighters[id],ufc_fighters[year],"xxx",0,1)</f>
        <v>1983</v>
      </c>
      <c r="D1706">
        <f>_xlfn.XLOOKUP(ufc_fights_2[[#This Row],[b_fighter_id]],ufc_fighters[id],ufc_fighters[year],"Prázdné",0,1)</f>
        <v>1989</v>
      </c>
      <c r="E1706" s="10">
        <f>YEAR(ufc_fights_2[[#This Row],[date]])-ufc_fights_2[[#This Row],[r_year]]</f>
        <v>31</v>
      </c>
      <c r="F1706" s="10">
        <f>YEAR(ufc_fights_2[[#This Row],[date]])-ufc_fights_2[[#This Row],[b_year]]</f>
        <v>25</v>
      </c>
      <c r="G1706">
        <v>0</v>
      </c>
      <c r="H1706">
        <v>0</v>
      </c>
      <c r="I1706">
        <v>0.31909999999999999</v>
      </c>
      <c r="J1706">
        <v>0.75509999999999999</v>
      </c>
      <c r="K1706">
        <v>0.43330000000000002</v>
      </c>
      <c r="L1706">
        <v>0.83020000000000005</v>
      </c>
      <c r="M1706">
        <v>0</v>
      </c>
      <c r="N1706">
        <v>0.5</v>
      </c>
      <c r="O1706">
        <v>0</v>
      </c>
      <c r="P1706">
        <v>0</v>
      </c>
      <c r="Q1706">
        <v>0</v>
      </c>
      <c r="R1706">
        <v>0</v>
      </c>
      <c r="S1706" s="2">
        <v>2.9050925925925928E-3</v>
      </c>
      <c r="T1706" s="2">
        <v>2.2916666666666667E-3</v>
      </c>
      <c r="U1706">
        <v>0.16220000000000001</v>
      </c>
      <c r="V1706">
        <v>0.56599999999999995</v>
      </c>
      <c r="W1706">
        <v>0.8</v>
      </c>
      <c r="X1706">
        <v>1</v>
      </c>
      <c r="Y1706">
        <v>1</v>
      </c>
      <c r="Z1706">
        <v>0.16669999999999999</v>
      </c>
      <c r="AA1706">
        <v>0.5</v>
      </c>
      <c r="AB1706">
        <v>0.81820000000000004</v>
      </c>
      <c r="AC1706">
        <v>0.9123</v>
      </c>
      <c r="AD1706">
        <v>0</v>
      </c>
      <c r="AE1706">
        <v>0.8</v>
      </c>
      <c r="AF1706" t="s">
        <v>3915</v>
      </c>
      <c r="AG1706" s="2">
        <v>3.472222222222222E-3</v>
      </c>
      <c r="AH1706" t="s">
        <v>3911</v>
      </c>
      <c r="AI1706">
        <v>3</v>
      </c>
      <c r="AJ1706" t="s">
        <v>3976</v>
      </c>
      <c r="AK1706" s="3">
        <v>41916</v>
      </c>
      <c r="AL1706" s="10">
        <f>YEAR(ufc_fights_2[[#This Row],[date]])</f>
        <v>2014</v>
      </c>
      <c r="AM1706" t="s">
        <v>3977</v>
      </c>
      <c r="AN1706">
        <v>86</v>
      </c>
      <c r="AO1706" t="s">
        <v>3918</v>
      </c>
      <c r="AP1706">
        <f>IF(ufc_fights_2[[#This Row],[winner]]="Red",ufc_fights_2[[#This Row],[r_fighter_id]],ufc_fights_2[[#This Row],[b_fighter_id]])</f>
        <v>1565</v>
      </c>
      <c r="AQ1706" t="str">
        <f>_xlfn.XLOOKUP(ufc_fights_2[[#This Row],[winnerID]],ufc_fighters[id],ufc_fighters[fighter_name],"xxx",0,1)</f>
        <v>Krzysztof Jotko</v>
      </c>
    </row>
    <row r="1707" spans="1:43">
      <c r="A1707">
        <v>1833</v>
      </c>
      <c r="B1707">
        <v>1881</v>
      </c>
      <c r="C1707">
        <f>_xlfn.XLOOKUP(ufc_fights_2[[#This Row],[r_fighter_id]],ufc_fighters[id],ufc_fighters[year],"xxx",0,1)</f>
        <v>1970</v>
      </c>
      <c r="D1707">
        <f>_xlfn.XLOOKUP(ufc_fights_2[[#This Row],[b_fighter_id]],ufc_fighters[id],ufc_fighters[year],"Prázdné",0,1)</f>
        <v>1973</v>
      </c>
      <c r="E1707" s="10">
        <f>YEAR(ufc_fights_2[[#This Row],[date]])-ufc_fights_2[[#This Row],[r_year]]</f>
        <v>35</v>
      </c>
      <c r="F1707" s="10">
        <f>YEAR(ufc_fights_2[[#This Row],[date]])-ufc_fights_2[[#This Row],[b_year]]</f>
        <v>32</v>
      </c>
      <c r="G1707">
        <v>0</v>
      </c>
      <c r="H1707">
        <v>0</v>
      </c>
      <c r="I1707">
        <v>0.44</v>
      </c>
      <c r="J1707">
        <v>0</v>
      </c>
      <c r="K1707">
        <v>0.76619999999999999</v>
      </c>
      <c r="L1707">
        <v>0.8387</v>
      </c>
      <c r="M1707">
        <v>0.5</v>
      </c>
      <c r="N1707">
        <v>1</v>
      </c>
      <c r="O1707">
        <v>1</v>
      </c>
      <c r="P1707">
        <v>0</v>
      </c>
      <c r="Q1707">
        <v>0</v>
      </c>
      <c r="R1707">
        <v>1</v>
      </c>
      <c r="S1707" s="2">
        <v>3.7962962962962963E-3</v>
      </c>
      <c r="T1707" s="2">
        <v>1.3078703703703703E-3</v>
      </c>
      <c r="U1707">
        <v>0.35289999999999999</v>
      </c>
      <c r="V1707">
        <v>0</v>
      </c>
      <c r="W1707">
        <v>0.5</v>
      </c>
      <c r="X1707">
        <v>0.66669999999999996</v>
      </c>
      <c r="Y1707">
        <v>0</v>
      </c>
      <c r="Z1707">
        <v>0</v>
      </c>
      <c r="AA1707">
        <v>0</v>
      </c>
      <c r="AB1707">
        <v>0.625</v>
      </c>
      <c r="AC1707">
        <v>0</v>
      </c>
      <c r="AD1707">
        <v>0.2</v>
      </c>
      <c r="AE1707">
        <v>0</v>
      </c>
      <c r="AF1707" t="s">
        <v>3933</v>
      </c>
      <c r="AG1707" s="2">
        <v>2.2337962962962962E-3</v>
      </c>
      <c r="AH1707" t="s">
        <v>3911</v>
      </c>
      <c r="AI1707">
        <v>3</v>
      </c>
      <c r="AJ1707" t="s">
        <v>3967</v>
      </c>
      <c r="AK1707" s="3">
        <v>38458</v>
      </c>
      <c r="AL1707" s="10">
        <f>YEAR(ufc_fights_2[[#This Row],[date]])</f>
        <v>2005</v>
      </c>
      <c r="AM1707" t="s">
        <v>3977</v>
      </c>
      <c r="AN1707">
        <v>1</v>
      </c>
      <c r="AO1707" t="s">
        <v>3913</v>
      </c>
      <c r="AP1707">
        <f>IF(ufc_fights_2[[#This Row],[winner]]="Red",ufc_fights_2[[#This Row],[r_fighter_id]],ufc_fights_2[[#This Row],[b_fighter_id]])</f>
        <v>1833</v>
      </c>
      <c r="AQ1707" t="str">
        <f>_xlfn.XLOOKUP(ufc_fights_2[[#This Row],[winnerID]],ufc_fighters[id],ufc_fighters[fighter_name],"xxx",0,1)</f>
        <v>Matt Lindland</v>
      </c>
    </row>
    <row r="1708" spans="1:43">
      <c r="A1708">
        <v>309</v>
      </c>
      <c r="B1708">
        <v>1475</v>
      </c>
      <c r="C1708">
        <f>_xlfn.XLOOKUP(ufc_fights_2[[#This Row],[r_fighter_id]],ufc_fighters[id],ufc_fighters[year],"xxx",0,1)</f>
        <v>1974</v>
      </c>
      <c r="D1708">
        <f>_xlfn.XLOOKUP(ufc_fights_2[[#This Row],[b_fighter_id]],ufc_fighters[id],ufc_fighters[year],"Prázdné",0,1)</f>
        <v>0</v>
      </c>
      <c r="E1708" s="10">
        <f>YEAR(ufc_fights_2[[#This Row],[date]])-ufc_fights_2[[#This Row],[r_year]]</f>
        <v>24</v>
      </c>
      <c r="F1708" s="10">
        <f>YEAR(ufc_fights_2[[#This Row],[date]])-ufc_fights_2[[#This Row],[b_year]]</f>
        <v>1998</v>
      </c>
      <c r="G1708">
        <v>0</v>
      </c>
      <c r="H1708">
        <v>0</v>
      </c>
      <c r="I1708">
        <v>0.29409999999999997</v>
      </c>
      <c r="J1708">
        <v>0.72</v>
      </c>
      <c r="K1708">
        <v>0.42859999999999998</v>
      </c>
      <c r="L1708">
        <v>0.79549999999999998</v>
      </c>
      <c r="M1708">
        <v>0</v>
      </c>
      <c r="N1708">
        <v>1</v>
      </c>
      <c r="O1708">
        <v>2</v>
      </c>
      <c r="P1708">
        <v>0</v>
      </c>
      <c r="Q1708">
        <v>0</v>
      </c>
      <c r="R1708">
        <v>0</v>
      </c>
      <c r="S1708" s="2">
        <v>0</v>
      </c>
      <c r="T1708" s="2">
        <v>0</v>
      </c>
      <c r="U1708">
        <v>0.1429</v>
      </c>
      <c r="V1708">
        <v>0.65</v>
      </c>
      <c r="W1708">
        <v>0</v>
      </c>
      <c r="X1708">
        <v>1</v>
      </c>
      <c r="Y1708">
        <v>1</v>
      </c>
      <c r="Z1708">
        <v>0.25</v>
      </c>
      <c r="AA1708">
        <v>0.55559999999999998</v>
      </c>
      <c r="AB1708">
        <v>0</v>
      </c>
      <c r="AC1708">
        <v>0</v>
      </c>
      <c r="AD1708">
        <v>1</v>
      </c>
      <c r="AE1708">
        <v>0.8125</v>
      </c>
      <c r="AF1708" t="s">
        <v>3933</v>
      </c>
      <c r="AG1708" s="2">
        <v>7.2106481481481483E-3</v>
      </c>
      <c r="AH1708" t="s">
        <v>4057</v>
      </c>
      <c r="AI1708">
        <v>1</v>
      </c>
      <c r="AJ1708" t="s">
        <v>3925</v>
      </c>
      <c r="AK1708" s="3">
        <v>35867</v>
      </c>
      <c r="AL1708" s="10">
        <f>YEAR(ufc_fights_2[[#This Row],[date]])</f>
        <v>1998</v>
      </c>
      <c r="AM1708" t="s">
        <v>3977</v>
      </c>
      <c r="AN1708">
        <v>141</v>
      </c>
      <c r="AO1708" t="s">
        <v>3913</v>
      </c>
      <c r="AP1708">
        <f>IF(ufc_fights_2[[#This Row],[winner]]="Red",ufc_fights_2[[#This Row],[r_fighter_id]],ufc_fights_2[[#This Row],[b_fighter_id]])</f>
        <v>309</v>
      </c>
      <c r="AQ1708" t="str">
        <f>_xlfn.XLOOKUP(ufc_fights_2[[#This Row],[winnerID]],ufc_fighters[id],ufc_fighters[fighter_name],"xxx",0,1)</f>
        <v>Jerry Bohlander</v>
      </c>
    </row>
    <row r="1709" spans="1:43">
      <c r="A1709">
        <v>2538</v>
      </c>
      <c r="B1709">
        <v>3493</v>
      </c>
      <c r="C1709">
        <f>_xlfn.XLOOKUP(ufc_fights_2[[#This Row],[r_fighter_id]],ufc_fighters[id],ufc_fighters[year],"xxx",0,1)</f>
        <v>1990</v>
      </c>
      <c r="D1709">
        <f>_xlfn.XLOOKUP(ufc_fights_2[[#This Row],[b_fighter_id]],ufc_fighters[id],ufc_fighters[year],"Prázdné",0,1)</f>
        <v>1987</v>
      </c>
      <c r="E1709" s="10">
        <f>YEAR(ufc_fights_2[[#This Row],[date]])-ufc_fights_2[[#This Row],[r_year]]</f>
        <v>27</v>
      </c>
      <c r="F1709" s="10">
        <f>YEAR(ufc_fights_2[[#This Row],[date]])-ufc_fights_2[[#This Row],[b_year]]</f>
        <v>30</v>
      </c>
      <c r="G1709">
        <v>1</v>
      </c>
      <c r="H1709">
        <v>0</v>
      </c>
      <c r="I1709">
        <v>0.60219999999999996</v>
      </c>
      <c r="J1709">
        <v>0.2833</v>
      </c>
      <c r="K1709">
        <v>0.66120000000000001</v>
      </c>
      <c r="L1709">
        <v>0.2833</v>
      </c>
      <c r="M1709">
        <v>0.33329999999999999</v>
      </c>
      <c r="N1709">
        <v>0</v>
      </c>
      <c r="O1709">
        <v>3</v>
      </c>
      <c r="P1709">
        <v>0</v>
      </c>
      <c r="Q1709">
        <v>0</v>
      </c>
      <c r="R1709">
        <v>0</v>
      </c>
      <c r="S1709" s="2">
        <v>2.9976851851851853E-3</v>
      </c>
      <c r="T1709" s="2">
        <v>2.5462962962962961E-4</v>
      </c>
      <c r="U1709">
        <v>0.55559999999999998</v>
      </c>
      <c r="V1709">
        <v>0.18</v>
      </c>
      <c r="W1709">
        <v>0.66669999999999996</v>
      </c>
      <c r="X1709">
        <v>0.88890000000000002</v>
      </c>
      <c r="Y1709">
        <v>0.85709999999999997</v>
      </c>
      <c r="Z1709">
        <v>0.46879999999999999</v>
      </c>
      <c r="AA1709">
        <v>0.2833</v>
      </c>
      <c r="AB1709">
        <v>0.92310000000000003</v>
      </c>
      <c r="AC1709">
        <v>0</v>
      </c>
      <c r="AD1709">
        <v>0.875</v>
      </c>
      <c r="AE1709">
        <v>0</v>
      </c>
      <c r="AF1709" t="s">
        <v>3915</v>
      </c>
      <c r="AG1709" s="2">
        <v>3.472222222222222E-3</v>
      </c>
      <c r="AH1709" t="s">
        <v>3911</v>
      </c>
      <c r="AI1709">
        <v>3</v>
      </c>
      <c r="AJ1709" t="s">
        <v>3961</v>
      </c>
      <c r="AK1709" s="3">
        <v>43029</v>
      </c>
      <c r="AL1709" s="10">
        <f>YEAR(ufc_fights_2[[#This Row],[date]])</f>
        <v>2017</v>
      </c>
      <c r="AM1709" t="s">
        <v>3977</v>
      </c>
      <c r="AN1709">
        <v>103</v>
      </c>
      <c r="AO1709" t="s">
        <v>3913</v>
      </c>
      <c r="AP1709">
        <f>IF(ufc_fights_2[[#This Row],[winner]]="Red",ufc_fights_2[[#This Row],[r_fighter_id]],ufc_fights_2[[#This Row],[b_fighter_id]])</f>
        <v>2538</v>
      </c>
      <c r="AQ1709" t="str">
        <f>_xlfn.XLOOKUP(ufc_fights_2[[#This Row],[winnerID]],ufc_fighters[id],ufc_fighters[fighter_name],"xxx",0,1)</f>
        <v>Oskar Piechota</v>
      </c>
    </row>
    <row r="1710" spans="1:43">
      <c r="A1710">
        <v>396</v>
      </c>
      <c r="B1710">
        <v>3519</v>
      </c>
      <c r="C1710">
        <f>_xlfn.XLOOKUP(ufc_fights_2[[#This Row],[r_fighter_id]],ufc_fighters[id],ufc_fighters[year],"xxx",0,1)</f>
        <v>1994</v>
      </c>
      <c r="D1710">
        <f>_xlfn.XLOOKUP(ufc_fights_2[[#This Row],[b_fighter_id]],ufc_fighters[id],ufc_fighters[year],"Prázdné",0,1)</f>
        <v>1991</v>
      </c>
      <c r="E1710" s="10">
        <f>YEAR(ufc_fights_2[[#This Row],[date]])-ufc_fights_2[[#This Row],[r_year]]</f>
        <v>26</v>
      </c>
      <c r="F1710" s="10">
        <f>YEAR(ufc_fights_2[[#This Row],[date]])-ufc_fights_2[[#This Row],[b_year]]</f>
        <v>29</v>
      </c>
      <c r="G1710">
        <v>2</v>
      </c>
      <c r="H1710">
        <v>0</v>
      </c>
      <c r="I1710">
        <v>0.53749999999999998</v>
      </c>
      <c r="J1710">
        <v>0.38300000000000001</v>
      </c>
      <c r="K1710">
        <v>0.61460000000000004</v>
      </c>
      <c r="L1710">
        <v>0.54549999999999998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1.261574074074074E-3</v>
      </c>
      <c r="T1710" s="2">
        <v>2.3148148148148147E-5</v>
      </c>
      <c r="U1710">
        <v>0.49209999999999998</v>
      </c>
      <c r="V1710">
        <v>0.15620000000000001</v>
      </c>
      <c r="W1710">
        <v>0.70589999999999997</v>
      </c>
      <c r="X1710">
        <v>0</v>
      </c>
      <c r="Y1710">
        <v>1</v>
      </c>
      <c r="Z1710">
        <v>0.49249999999999999</v>
      </c>
      <c r="AA1710">
        <v>0.36359999999999998</v>
      </c>
      <c r="AB1710">
        <v>1</v>
      </c>
      <c r="AC1710">
        <v>0.66669999999999996</v>
      </c>
      <c r="AD1710">
        <v>0.7</v>
      </c>
      <c r="AE1710">
        <v>0</v>
      </c>
      <c r="AF1710" t="s">
        <v>3910</v>
      </c>
      <c r="AG1710" s="2">
        <v>2.0833333333333335E-4</v>
      </c>
      <c r="AH1710" t="s">
        <v>3911</v>
      </c>
      <c r="AI1710">
        <v>3</v>
      </c>
      <c r="AJ1710" t="s">
        <v>3914</v>
      </c>
      <c r="AK1710" s="3">
        <v>44156</v>
      </c>
      <c r="AL1710" s="10">
        <f>YEAR(ufc_fights_2[[#This Row],[date]])</f>
        <v>2020</v>
      </c>
      <c r="AM1710" t="s">
        <v>3977</v>
      </c>
      <c r="AN1710">
        <v>1</v>
      </c>
      <c r="AO1710" t="s">
        <v>3913</v>
      </c>
      <c r="AP1710">
        <f>IF(ufc_fights_2[[#This Row],[winner]]="Red",ufc_fights_2[[#This Row],[r_fighter_id]],ufc_fights_2[[#This Row],[b_fighter_id]])</f>
        <v>396</v>
      </c>
      <c r="AQ1710" t="str">
        <f>_xlfn.XLOOKUP(ufc_fights_2[[#This Row],[winnerID]],ufc_fighters[id],ufc_fighters[fighter_name],"xxx",0,1)</f>
        <v>Joaquin Buckley</v>
      </c>
    </row>
    <row r="1711" spans="1:43">
      <c r="A1711">
        <v>1600</v>
      </c>
      <c r="B1711">
        <v>396</v>
      </c>
      <c r="C1711">
        <f>_xlfn.XLOOKUP(ufc_fights_2[[#This Row],[r_fighter_id]],ufc_fighters[id],ufc_fighters[year],"xxx",0,1)</f>
        <v>1994</v>
      </c>
      <c r="D1711">
        <f>_xlfn.XLOOKUP(ufc_fights_2[[#This Row],[b_fighter_id]],ufc_fighters[id],ufc_fighters[year],"Prázdné",0,1)</f>
        <v>1994</v>
      </c>
      <c r="E1711" s="10">
        <f>YEAR(ufc_fights_2[[#This Row],[date]])-ufc_fights_2[[#This Row],[r_year]]</f>
        <v>26</v>
      </c>
      <c r="F1711" s="10">
        <f>YEAR(ufc_fights_2[[#This Row],[date]])-ufc_fights_2[[#This Row],[b_year]]</f>
        <v>26</v>
      </c>
      <c r="G1711">
        <v>0</v>
      </c>
      <c r="H1711">
        <v>1</v>
      </c>
      <c r="I1711">
        <v>0.35439999999999999</v>
      </c>
      <c r="J1711">
        <v>0.3085</v>
      </c>
      <c r="K1711">
        <v>0.36470000000000002</v>
      </c>
      <c r="L1711">
        <v>0.30530000000000002</v>
      </c>
      <c r="M1711">
        <v>0</v>
      </c>
      <c r="N1711">
        <v>0.5</v>
      </c>
      <c r="O1711">
        <v>0</v>
      </c>
      <c r="P1711">
        <v>0</v>
      </c>
      <c r="Q1711">
        <v>0</v>
      </c>
      <c r="R1711">
        <v>0</v>
      </c>
      <c r="S1711" s="2">
        <v>0</v>
      </c>
      <c r="T1711" s="2">
        <v>7.291666666666667E-4</v>
      </c>
      <c r="U1711">
        <v>0.2656</v>
      </c>
      <c r="V1711">
        <v>0.24049999999999999</v>
      </c>
      <c r="W1711">
        <v>0.625</v>
      </c>
      <c r="X1711">
        <v>0.85709999999999997</v>
      </c>
      <c r="Y1711">
        <v>1</v>
      </c>
      <c r="Z1711">
        <v>0.35439999999999999</v>
      </c>
      <c r="AA1711">
        <v>0.28410000000000002</v>
      </c>
      <c r="AB1711">
        <v>0</v>
      </c>
      <c r="AC1711">
        <v>0.66669999999999996</v>
      </c>
      <c r="AD1711">
        <v>0</v>
      </c>
      <c r="AE1711">
        <v>0.66669999999999996</v>
      </c>
      <c r="AF1711" t="s">
        <v>3910</v>
      </c>
      <c r="AG1711" s="2">
        <v>1.4236111111111112E-3</v>
      </c>
      <c r="AH1711" t="s">
        <v>3911</v>
      </c>
      <c r="AI1711">
        <v>3</v>
      </c>
      <c r="AJ1711" t="s">
        <v>3955</v>
      </c>
      <c r="AK1711" s="3">
        <v>44114</v>
      </c>
      <c r="AL1711" s="10">
        <f>YEAR(ufc_fights_2[[#This Row],[date]])</f>
        <v>2020</v>
      </c>
      <c r="AM1711" t="s">
        <v>3977</v>
      </c>
      <c r="AN1711">
        <v>5</v>
      </c>
      <c r="AO1711" t="s">
        <v>3918</v>
      </c>
      <c r="AP1711">
        <f>IF(ufc_fights_2[[#This Row],[winner]]="Red",ufc_fights_2[[#This Row],[r_fighter_id]],ufc_fights_2[[#This Row],[b_fighter_id]])</f>
        <v>396</v>
      </c>
      <c r="AQ1711" t="str">
        <f>_xlfn.XLOOKUP(ufc_fights_2[[#This Row],[winnerID]],ufc_fighters[id],ufc_fighters[fighter_name],"xxx",0,1)</f>
        <v>Joaquin Buckley</v>
      </c>
    </row>
    <row r="1712" spans="1:43">
      <c r="A1712">
        <v>1833</v>
      </c>
      <c r="B1712">
        <v>2110</v>
      </c>
      <c r="C1712">
        <f>_xlfn.XLOOKUP(ufc_fights_2[[#This Row],[r_fighter_id]],ufc_fighters[id],ufc_fighters[year],"xxx",0,1)</f>
        <v>1970</v>
      </c>
      <c r="D1712">
        <f>_xlfn.XLOOKUP(ufc_fights_2[[#This Row],[b_fighter_id]],ufc_fighters[id],ufc_fighters[year],"Prázdné",0,1)</f>
        <v>1968</v>
      </c>
      <c r="E1712" s="10">
        <f>YEAR(ufc_fights_2[[#This Row],[date]])-ufc_fights_2[[#This Row],[r_year]]</f>
        <v>32</v>
      </c>
      <c r="F1712" s="10">
        <f>YEAR(ufc_fights_2[[#This Row],[date]])-ufc_fights_2[[#This Row],[b_year]]</f>
        <v>34</v>
      </c>
      <c r="G1712">
        <v>0</v>
      </c>
      <c r="H1712">
        <v>0</v>
      </c>
      <c r="I1712">
        <v>0.5</v>
      </c>
      <c r="J1712">
        <v>0.5</v>
      </c>
      <c r="K1712">
        <v>0.72940000000000005</v>
      </c>
      <c r="L1712">
        <v>0.5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1.9675925925925924E-3</v>
      </c>
      <c r="T1712" s="2">
        <v>0</v>
      </c>
      <c r="U1712">
        <v>0.48720000000000002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0.5</v>
      </c>
      <c r="AB1712">
        <v>0</v>
      </c>
      <c r="AC1712">
        <v>0</v>
      </c>
      <c r="AD1712">
        <v>0.52629999999999999</v>
      </c>
      <c r="AE1712">
        <v>0</v>
      </c>
      <c r="AF1712" t="s">
        <v>3910</v>
      </c>
      <c r="AG1712" s="2">
        <v>2.1875000000000002E-3</v>
      </c>
      <c r="AH1712" t="s">
        <v>3911</v>
      </c>
      <c r="AI1712">
        <v>3</v>
      </c>
      <c r="AJ1712" t="s">
        <v>4052</v>
      </c>
      <c r="AK1712" s="3">
        <v>37337</v>
      </c>
      <c r="AL1712" s="10">
        <f>YEAR(ufc_fights_2[[#This Row],[date]])</f>
        <v>2002</v>
      </c>
      <c r="AM1712" t="s">
        <v>3977</v>
      </c>
      <c r="AN1712">
        <v>1</v>
      </c>
      <c r="AO1712" t="s">
        <v>3913</v>
      </c>
      <c r="AP1712">
        <f>IF(ufc_fights_2[[#This Row],[winner]]="Red",ufc_fights_2[[#This Row],[r_fighter_id]],ufc_fights_2[[#This Row],[b_fighter_id]])</f>
        <v>1833</v>
      </c>
      <c r="AQ1712" t="str">
        <f>_xlfn.XLOOKUP(ufc_fights_2[[#This Row],[winnerID]],ufc_fighters[id],ufc_fighters[fighter_name],"xxx",0,1)</f>
        <v>Matt Lindland</v>
      </c>
    </row>
    <row r="1713" spans="1:43">
      <c r="A1713">
        <v>2107</v>
      </c>
      <c r="B1713">
        <v>797</v>
      </c>
      <c r="C1713">
        <f>_xlfn.XLOOKUP(ufc_fights_2[[#This Row],[r_fighter_id]],ufc_fighters[id],ufc_fighters[year],"xxx",0,1)</f>
        <v>1980</v>
      </c>
      <c r="D1713">
        <f>_xlfn.XLOOKUP(ufc_fights_2[[#This Row],[b_fighter_id]],ufc_fighters[id],ufc_fighters[year],"Prázdné",0,1)</f>
        <v>1983</v>
      </c>
      <c r="E1713" s="10">
        <f>YEAR(ufc_fights_2[[#This Row],[date]])-ufc_fights_2[[#This Row],[r_year]]</f>
        <v>32</v>
      </c>
      <c r="F1713" s="10">
        <f>YEAR(ufc_fights_2[[#This Row],[date]])-ufc_fights_2[[#This Row],[b_year]]</f>
        <v>29</v>
      </c>
      <c r="G1713">
        <v>0</v>
      </c>
      <c r="H1713">
        <v>0</v>
      </c>
      <c r="I1713">
        <v>0.4118</v>
      </c>
      <c r="J1713">
        <v>0.54720000000000002</v>
      </c>
      <c r="K1713">
        <v>0.49149999999999999</v>
      </c>
      <c r="L1713">
        <v>0.66439999999999999</v>
      </c>
      <c r="M1713">
        <v>0</v>
      </c>
      <c r="N1713">
        <v>0.57140000000000002</v>
      </c>
      <c r="O1713">
        <v>2</v>
      </c>
      <c r="P1713">
        <v>1</v>
      </c>
      <c r="Q1713">
        <v>0</v>
      </c>
      <c r="R1713">
        <v>0</v>
      </c>
      <c r="S1713" s="2">
        <v>5.7870370370370373E-5</v>
      </c>
      <c r="T1713" s="2">
        <v>8.6226851851851846E-3</v>
      </c>
      <c r="U1713">
        <v>0.3548</v>
      </c>
      <c r="V1713">
        <v>0.51019999999999999</v>
      </c>
      <c r="W1713">
        <v>1</v>
      </c>
      <c r="X1713">
        <v>0</v>
      </c>
      <c r="Y1713">
        <v>1</v>
      </c>
      <c r="Z1713">
        <v>0.375</v>
      </c>
      <c r="AA1713">
        <v>0.3846</v>
      </c>
      <c r="AB1713">
        <v>1</v>
      </c>
      <c r="AC1713">
        <v>1</v>
      </c>
      <c r="AD1713">
        <v>1</v>
      </c>
      <c r="AE1713">
        <v>0.63639999999999997</v>
      </c>
      <c r="AF1713" t="s">
        <v>3915</v>
      </c>
      <c r="AG1713" s="2">
        <v>3.472222222222222E-3</v>
      </c>
      <c r="AH1713" t="s">
        <v>3911</v>
      </c>
      <c r="AI1713">
        <v>3</v>
      </c>
      <c r="AJ1713" t="s">
        <v>3949</v>
      </c>
      <c r="AK1713" s="3">
        <v>41055</v>
      </c>
      <c r="AL1713" s="10">
        <f>YEAR(ufc_fights_2[[#This Row],[date]])</f>
        <v>2012</v>
      </c>
      <c r="AM1713" t="s">
        <v>3977</v>
      </c>
      <c r="AN1713">
        <v>1</v>
      </c>
      <c r="AO1713" t="s">
        <v>3918</v>
      </c>
      <c r="AP1713">
        <f>IF(ufc_fights_2[[#This Row],[winner]]="Red",ufc_fights_2[[#This Row],[r_fighter_id]],ufc_fights_2[[#This Row],[b_fighter_id]])</f>
        <v>797</v>
      </c>
      <c r="AQ1713" t="str">
        <f>_xlfn.XLOOKUP(ufc_fights_2[[#This Row],[winnerID]],ufc_fighters[id],ufc_fighters[fighter_name],"xxx",0,1)</f>
        <v>CB Dollaway</v>
      </c>
    </row>
    <row r="1714" spans="1:43">
      <c r="A1714">
        <v>797</v>
      </c>
      <c r="B1714">
        <v>1850</v>
      </c>
      <c r="C1714">
        <f>_xlfn.XLOOKUP(ufc_fights_2[[#This Row],[r_fighter_id]],ufc_fighters[id],ufc_fighters[year],"xxx",0,1)</f>
        <v>1983</v>
      </c>
      <c r="D1714">
        <f>_xlfn.XLOOKUP(ufc_fights_2[[#This Row],[b_fighter_id]],ufc_fighters[id],ufc_fighters[year],"Prázdné",0,1)</f>
        <v>1978</v>
      </c>
      <c r="E1714" s="10">
        <f>YEAR(ufc_fights_2[[#This Row],[date]])-ufc_fights_2[[#This Row],[r_year]]</f>
        <v>35</v>
      </c>
      <c r="F1714" s="10">
        <f>YEAR(ufc_fights_2[[#This Row],[date]])-ufc_fights_2[[#This Row],[b_year]]</f>
        <v>40</v>
      </c>
      <c r="G1714">
        <v>0</v>
      </c>
      <c r="H1714">
        <v>1</v>
      </c>
      <c r="I1714">
        <v>0.68420000000000003</v>
      </c>
      <c r="J1714">
        <v>0.57579999999999998</v>
      </c>
      <c r="K1714">
        <v>0.68420000000000003</v>
      </c>
      <c r="L1714">
        <v>0.57579999999999998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0</v>
      </c>
      <c r="T1714" s="2">
        <v>0</v>
      </c>
      <c r="U1714">
        <v>0.57140000000000002</v>
      </c>
      <c r="V1714">
        <v>0.44440000000000002</v>
      </c>
      <c r="W1714">
        <v>0.72729999999999995</v>
      </c>
      <c r="X1714">
        <v>1</v>
      </c>
      <c r="Y1714">
        <v>0.81820000000000004</v>
      </c>
      <c r="Z1714">
        <v>0.66669999999999996</v>
      </c>
      <c r="AA1714">
        <v>0.5625</v>
      </c>
      <c r="AB1714">
        <v>1</v>
      </c>
      <c r="AC1714">
        <v>1</v>
      </c>
      <c r="AD1714">
        <v>0</v>
      </c>
      <c r="AE1714">
        <v>0</v>
      </c>
      <c r="AF1714" t="s">
        <v>4025</v>
      </c>
      <c r="AG1714" s="2">
        <v>3.472222222222222E-3</v>
      </c>
      <c r="AH1714" t="s">
        <v>3911</v>
      </c>
      <c r="AI1714">
        <v>3</v>
      </c>
      <c r="AJ1714" t="s">
        <v>3916</v>
      </c>
      <c r="AK1714" s="3">
        <v>43162</v>
      </c>
      <c r="AL1714" s="10">
        <f>YEAR(ufc_fights_2[[#This Row],[date]])</f>
        <v>2018</v>
      </c>
      <c r="AM1714" t="s">
        <v>3977</v>
      </c>
      <c r="AN1714">
        <v>1</v>
      </c>
      <c r="AO1714" t="s">
        <v>3913</v>
      </c>
      <c r="AP1714">
        <f>IF(ufc_fights_2[[#This Row],[winner]]="Red",ufc_fights_2[[#This Row],[r_fighter_id]],ufc_fights_2[[#This Row],[b_fighter_id]])</f>
        <v>797</v>
      </c>
      <c r="AQ1714" t="str">
        <f>_xlfn.XLOOKUP(ufc_fights_2[[#This Row],[winnerID]],ufc_fighters[id],ufc_fighters[fighter_name],"xxx",0,1)</f>
        <v>CB Dollaway</v>
      </c>
    </row>
    <row r="1715" spans="1:43">
      <c r="A1715">
        <v>1833</v>
      </c>
      <c r="B1715">
        <v>208</v>
      </c>
      <c r="C1715">
        <f>_xlfn.XLOOKUP(ufc_fights_2[[#This Row],[r_fighter_id]],ufc_fighters[id],ufc_fighters[year],"xxx",0,1)</f>
        <v>1970</v>
      </c>
      <c r="D1715">
        <f>_xlfn.XLOOKUP(ufc_fights_2[[#This Row],[b_fighter_id]],ufc_fighters[id],ufc_fighters[year],"Prázdné",0,1)</f>
        <v>1976</v>
      </c>
      <c r="E1715" s="10">
        <f>YEAR(ufc_fights_2[[#This Row],[date]])-ufc_fights_2[[#This Row],[r_year]]</f>
        <v>33</v>
      </c>
      <c r="F1715" s="10">
        <f>YEAR(ufc_fights_2[[#This Row],[date]])-ufc_fights_2[[#This Row],[b_year]]</f>
        <v>27</v>
      </c>
      <c r="G1715">
        <v>0</v>
      </c>
      <c r="H1715">
        <v>0</v>
      </c>
      <c r="I1715">
        <v>0.52629999999999999</v>
      </c>
      <c r="J1715">
        <v>0.60270000000000001</v>
      </c>
      <c r="K1715">
        <v>0.78259999999999996</v>
      </c>
      <c r="L1715">
        <v>0.73450000000000004</v>
      </c>
      <c r="M1715">
        <v>0.30769999999999997</v>
      </c>
      <c r="N1715">
        <v>0.5</v>
      </c>
      <c r="O1715">
        <v>2</v>
      </c>
      <c r="P1715">
        <v>0</v>
      </c>
      <c r="Q1715">
        <v>1</v>
      </c>
      <c r="R1715">
        <v>0</v>
      </c>
      <c r="S1715" s="2">
        <v>7.083333333333333E-3</v>
      </c>
      <c r="T1715" s="2">
        <v>5.5555555555555556E-4</v>
      </c>
      <c r="U1715">
        <v>0.4627</v>
      </c>
      <c r="V1715">
        <v>0.34089999999999998</v>
      </c>
      <c r="W1715">
        <v>1</v>
      </c>
      <c r="X1715">
        <v>1</v>
      </c>
      <c r="Y1715">
        <v>0</v>
      </c>
      <c r="Z1715">
        <v>0.1852</v>
      </c>
      <c r="AA1715">
        <v>0.25</v>
      </c>
      <c r="AB1715">
        <v>0.57889999999999997</v>
      </c>
      <c r="AC1715">
        <v>0.64710000000000001</v>
      </c>
      <c r="AD1715">
        <v>0.8</v>
      </c>
      <c r="AE1715">
        <v>0.89470000000000005</v>
      </c>
      <c r="AF1715" t="s">
        <v>3915</v>
      </c>
      <c r="AG1715" s="2">
        <v>3.472222222222222E-3</v>
      </c>
      <c r="AH1715" t="s">
        <v>3911</v>
      </c>
      <c r="AI1715">
        <v>3</v>
      </c>
      <c r="AJ1715" t="s">
        <v>3925</v>
      </c>
      <c r="AK1715" s="3">
        <v>37680</v>
      </c>
      <c r="AL1715" s="10">
        <f>YEAR(ufc_fights_2[[#This Row],[date]])</f>
        <v>2003</v>
      </c>
      <c r="AM1715" t="s">
        <v>3977</v>
      </c>
      <c r="AN1715">
        <v>36</v>
      </c>
      <c r="AO1715" t="s">
        <v>3913</v>
      </c>
      <c r="AP1715">
        <f>IF(ufc_fights_2[[#This Row],[winner]]="Red",ufc_fights_2[[#This Row],[r_fighter_id]],ufc_fights_2[[#This Row],[b_fighter_id]])</f>
        <v>1833</v>
      </c>
      <c r="AQ1715" t="str">
        <f>_xlfn.XLOOKUP(ufc_fights_2[[#This Row],[winnerID]],ufc_fighters[id],ufc_fighters[fighter_name],"xxx",0,1)</f>
        <v>Matt Lindland</v>
      </c>
    </row>
    <row r="1716" spans="1:43">
      <c r="A1716">
        <v>1833</v>
      </c>
      <c r="B1716">
        <v>2812</v>
      </c>
      <c r="C1716">
        <f>_xlfn.XLOOKUP(ufc_fights_2[[#This Row],[r_fighter_id]],ufc_fighters[id],ufc_fighters[year],"xxx",0,1)</f>
        <v>1970</v>
      </c>
      <c r="D1716">
        <f>_xlfn.XLOOKUP(ufc_fights_2[[#This Row],[b_fighter_id]],ufc_fighters[id],ufc_fighters[year],"Prázdné",0,1)</f>
        <v>1971</v>
      </c>
      <c r="E1716" s="10">
        <f>YEAR(ufc_fights_2[[#This Row],[date]])-ufc_fights_2[[#This Row],[r_year]]</f>
        <v>32</v>
      </c>
      <c r="F1716" s="10">
        <f>YEAR(ufc_fights_2[[#This Row],[date]])-ufc_fights_2[[#This Row],[b_year]]</f>
        <v>31</v>
      </c>
      <c r="G1716">
        <v>0</v>
      </c>
      <c r="H1716">
        <v>0</v>
      </c>
      <c r="I1716">
        <v>0.254</v>
      </c>
      <c r="J1716">
        <v>0.45710000000000001</v>
      </c>
      <c r="K1716">
        <v>0.58620000000000005</v>
      </c>
      <c r="L1716">
        <v>0.56179999999999997</v>
      </c>
      <c r="M1716">
        <v>0.66669999999999996</v>
      </c>
      <c r="N1716">
        <v>0</v>
      </c>
      <c r="O1716">
        <v>0</v>
      </c>
      <c r="P1716">
        <v>0</v>
      </c>
      <c r="Q1716">
        <v>0</v>
      </c>
      <c r="R1716">
        <v>1</v>
      </c>
      <c r="S1716" s="2">
        <v>5.5324074074074078E-3</v>
      </c>
      <c r="T1716" s="2">
        <v>4.1666666666666669E-4</v>
      </c>
      <c r="U1716">
        <v>0.2414</v>
      </c>
      <c r="V1716">
        <v>0.1081</v>
      </c>
      <c r="W1716">
        <v>0</v>
      </c>
      <c r="X1716">
        <v>0.66669999999999996</v>
      </c>
      <c r="Y1716">
        <v>0.81820000000000004</v>
      </c>
      <c r="Z1716">
        <v>0.13950000000000001</v>
      </c>
      <c r="AA1716">
        <v>0.4355</v>
      </c>
      <c r="AB1716">
        <v>0.5</v>
      </c>
      <c r="AC1716">
        <v>0.625</v>
      </c>
      <c r="AD1716">
        <v>0.5</v>
      </c>
      <c r="AE1716">
        <v>0</v>
      </c>
      <c r="AF1716" t="s">
        <v>3915</v>
      </c>
      <c r="AG1716" s="2">
        <v>3.472222222222222E-3</v>
      </c>
      <c r="AH1716" t="s">
        <v>3911</v>
      </c>
      <c r="AI1716">
        <v>3</v>
      </c>
      <c r="AJ1716" t="s">
        <v>4068</v>
      </c>
      <c r="AK1716" s="3">
        <v>37526</v>
      </c>
      <c r="AL1716" s="10">
        <f>YEAR(ufc_fights_2[[#This Row],[date]])</f>
        <v>2002</v>
      </c>
      <c r="AM1716" t="s">
        <v>3977</v>
      </c>
      <c r="AN1716">
        <v>144</v>
      </c>
      <c r="AO1716" t="s">
        <v>3913</v>
      </c>
      <c r="AP1716">
        <f>IF(ufc_fights_2[[#This Row],[winner]]="Red",ufc_fights_2[[#This Row],[r_fighter_id]],ufc_fights_2[[#This Row],[b_fighter_id]])</f>
        <v>1833</v>
      </c>
      <c r="AQ1716" t="str">
        <f>_xlfn.XLOOKUP(ufc_fights_2[[#This Row],[winnerID]],ufc_fighters[id],ufc_fighters[fighter_name],"xxx",0,1)</f>
        <v>Matt Lindland</v>
      </c>
    </row>
    <row r="1717" spans="1:43">
      <c r="A1717">
        <v>1833</v>
      </c>
      <c r="B1717">
        <v>208</v>
      </c>
      <c r="C1717">
        <f>_xlfn.XLOOKUP(ufc_fights_2[[#This Row],[r_fighter_id]],ufc_fighters[id],ufc_fighters[year],"xxx",0,1)</f>
        <v>1970</v>
      </c>
      <c r="D1717">
        <f>_xlfn.XLOOKUP(ufc_fights_2[[#This Row],[b_fighter_id]],ufc_fighters[id],ufc_fighters[year],"Prázdné",0,1)</f>
        <v>1976</v>
      </c>
      <c r="E1717" s="10">
        <f>YEAR(ufc_fights_2[[#This Row],[date]])-ufc_fights_2[[#This Row],[r_year]]</f>
        <v>31</v>
      </c>
      <c r="F1717" s="10">
        <f>YEAR(ufc_fights_2[[#This Row],[date]])-ufc_fights_2[[#This Row],[b_year]]</f>
        <v>25</v>
      </c>
      <c r="G1717">
        <v>0</v>
      </c>
      <c r="H1717">
        <v>1</v>
      </c>
      <c r="I1717">
        <v>0.75529999999999997</v>
      </c>
      <c r="J1717">
        <v>0.59260000000000002</v>
      </c>
      <c r="K1717">
        <v>0.88839999999999997</v>
      </c>
      <c r="L1717">
        <v>0.77669999999999995</v>
      </c>
      <c r="M1717">
        <v>0.44440000000000002</v>
      </c>
      <c r="N1717">
        <v>0</v>
      </c>
      <c r="O1717">
        <v>0</v>
      </c>
      <c r="P1717">
        <v>2</v>
      </c>
      <c r="Q1717">
        <v>1</v>
      </c>
      <c r="R1717">
        <v>2</v>
      </c>
      <c r="S1717" s="2">
        <v>7.2106481481481483E-3</v>
      </c>
      <c r="T1717" s="2">
        <v>1.712962962962963E-3</v>
      </c>
      <c r="U1717">
        <v>0.71009999999999995</v>
      </c>
      <c r="V1717">
        <v>0.53190000000000004</v>
      </c>
      <c r="W1717">
        <v>0.81820000000000004</v>
      </c>
      <c r="X1717">
        <v>0.92859999999999998</v>
      </c>
      <c r="Y1717">
        <v>1</v>
      </c>
      <c r="Z1717">
        <v>0.6</v>
      </c>
      <c r="AA1717">
        <v>0.30769999999999997</v>
      </c>
      <c r="AB1717">
        <v>0.8125</v>
      </c>
      <c r="AC1717">
        <v>0.70369999999999999</v>
      </c>
      <c r="AD1717">
        <v>0.78569999999999995</v>
      </c>
      <c r="AE1717">
        <v>0.64290000000000003</v>
      </c>
      <c r="AF1717" t="s">
        <v>3969</v>
      </c>
      <c r="AG1717" s="2">
        <v>3.472222222222222E-3</v>
      </c>
      <c r="AH1717" t="s">
        <v>3911</v>
      </c>
      <c r="AI1717">
        <v>3</v>
      </c>
      <c r="AJ1717" t="s">
        <v>3925</v>
      </c>
      <c r="AK1717" s="3">
        <v>37197</v>
      </c>
      <c r="AL1717" s="10">
        <f>YEAR(ufc_fights_2[[#This Row],[date]])</f>
        <v>2001</v>
      </c>
      <c r="AM1717" t="s">
        <v>3977</v>
      </c>
      <c r="AN1717">
        <v>1</v>
      </c>
      <c r="AO1717" t="s">
        <v>3913</v>
      </c>
      <c r="AP1717">
        <f>IF(ufc_fights_2[[#This Row],[winner]]="Red",ufc_fights_2[[#This Row],[r_fighter_id]],ufc_fights_2[[#This Row],[b_fighter_id]])</f>
        <v>1833</v>
      </c>
      <c r="AQ1717" t="str">
        <f>_xlfn.XLOOKUP(ufc_fights_2[[#This Row],[winnerID]],ufc_fighters[id],ufc_fighters[fighter_name],"xxx",0,1)</f>
        <v>Matt Lindland</v>
      </c>
    </row>
    <row r="1718" spans="1:43">
      <c r="A1718">
        <v>1833</v>
      </c>
      <c r="B1718">
        <v>3393</v>
      </c>
      <c r="C1718">
        <f>_xlfn.XLOOKUP(ufc_fights_2[[#This Row],[r_fighter_id]],ufc_fighters[id],ufc_fighters[year],"xxx",0,1)</f>
        <v>1970</v>
      </c>
      <c r="D1718">
        <f>_xlfn.XLOOKUP(ufc_fights_2[[#This Row],[b_fighter_id]],ufc_fighters[id],ufc_fighters[year],"Prázdné",0,1)</f>
        <v>1974</v>
      </c>
      <c r="E1718" s="10">
        <f>YEAR(ufc_fights_2[[#This Row],[date]])-ufc_fights_2[[#This Row],[r_year]]</f>
        <v>33</v>
      </c>
      <c r="F1718" s="10">
        <f>YEAR(ufc_fights_2[[#This Row],[date]])-ufc_fights_2[[#This Row],[b_year]]</f>
        <v>29</v>
      </c>
      <c r="G1718">
        <v>0</v>
      </c>
      <c r="H1718">
        <v>0</v>
      </c>
      <c r="I1718">
        <v>0.5645</v>
      </c>
      <c r="J1718">
        <v>0.16669999999999999</v>
      </c>
      <c r="K1718">
        <v>0.76859999999999995</v>
      </c>
      <c r="L1718">
        <v>0.37040000000000001</v>
      </c>
      <c r="M1718">
        <v>0.33329999999999999</v>
      </c>
      <c r="N1718">
        <v>0</v>
      </c>
      <c r="O1718">
        <v>1</v>
      </c>
      <c r="P1718">
        <v>0</v>
      </c>
      <c r="Q1718">
        <v>1</v>
      </c>
      <c r="R1718">
        <v>0</v>
      </c>
      <c r="S1718" s="2">
        <v>5.7523148148148151E-3</v>
      </c>
      <c r="T1718" s="2">
        <v>2.3032407407407407E-3</v>
      </c>
      <c r="U1718">
        <v>0.43180000000000002</v>
      </c>
      <c r="V1718">
        <v>0</v>
      </c>
      <c r="W1718">
        <v>0.75</v>
      </c>
      <c r="X1718">
        <v>0.92859999999999998</v>
      </c>
      <c r="Y1718">
        <v>0.75</v>
      </c>
      <c r="Z1718">
        <v>0.1176</v>
      </c>
      <c r="AA1718">
        <v>0.125</v>
      </c>
      <c r="AB1718">
        <v>0.78259999999999996</v>
      </c>
      <c r="AC1718">
        <v>0</v>
      </c>
      <c r="AD1718">
        <v>0.68179999999999996</v>
      </c>
      <c r="AE1718">
        <v>0.5</v>
      </c>
      <c r="AF1718" t="s">
        <v>3910</v>
      </c>
      <c r="AG1718" s="2">
        <v>3.0439814814814813E-3</v>
      </c>
      <c r="AH1718" t="s">
        <v>3911</v>
      </c>
      <c r="AI1718">
        <v>3</v>
      </c>
      <c r="AJ1718" t="s">
        <v>4052</v>
      </c>
      <c r="AK1718" s="3">
        <v>37946</v>
      </c>
      <c r="AL1718" s="10">
        <f>YEAR(ufc_fights_2[[#This Row],[date]])</f>
        <v>2003</v>
      </c>
      <c r="AM1718" t="s">
        <v>3977</v>
      </c>
      <c r="AN1718">
        <v>144</v>
      </c>
      <c r="AO1718" t="s">
        <v>3913</v>
      </c>
      <c r="AP1718">
        <f>IF(ufc_fights_2[[#This Row],[winner]]="Red",ufc_fights_2[[#This Row],[r_fighter_id]],ufc_fights_2[[#This Row],[b_fighter_id]])</f>
        <v>1833</v>
      </c>
      <c r="AQ1718" t="str">
        <f>_xlfn.XLOOKUP(ufc_fights_2[[#This Row],[winnerID]],ufc_fighters[id],ufc_fighters[fighter_name],"xxx",0,1)</f>
        <v>Matt Lindland</v>
      </c>
    </row>
    <row r="1719" spans="1:43">
      <c r="A1719">
        <v>2915</v>
      </c>
      <c r="B1719">
        <v>1565</v>
      </c>
      <c r="C1719">
        <f>_xlfn.XLOOKUP(ufc_fights_2[[#This Row],[r_fighter_id]],ufc_fighters[id],ufc_fighters[year],"xxx",0,1)</f>
        <v>1989</v>
      </c>
      <c r="D1719">
        <f>_xlfn.XLOOKUP(ufc_fights_2[[#This Row],[b_fighter_id]],ufc_fighters[id],ufc_fighters[year],"Prázdné",0,1)</f>
        <v>1989</v>
      </c>
      <c r="E1719" s="10">
        <f>YEAR(ufc_fights_2[[#This Row],[date]])-ufc_fights_2[[#This Row],[r_year]]</f>
        <v>27</v>
      </c>
      <c r="F1719" s="10">
        <f>YEAR(ufc_fights_2[[#This Row],[date]])-ufc_fights_2[[#This Row],[b_year]]</f>
        <v>27</v>
      </c>
      <c r="G1719">
        <v>0</v>
      </c>
      <c r="H1719">
        <v>0</v>
      </c>
      <c r="I1719">
        <v>0.4128</v>
      </c>
      <c r="J1719">
        <v>0.34710000000000002</v>
      </c>
      <c r="K1719">
        <v>0.44829999999999998</v>
      </c>
      <c r="L1719">
        <v>0.39129999999999998</v>
      </c>
      <c r="M1719">
        <v>0</v>
      </c>
      <c r="N1719">
        <v>0.5</v>
      </c>
      <c r="O1719">
        <v>0</v>
      </c>
      <c r="P1719">
        <v>0</v>
      </c>
      <c r="Q1719">
        <v>0</v>
      </c>
      <c r="R1719">
        <v>0</v>
      </c>
      <c r="S1719" s="2">
        <v>1.3078703703703703E-3</v>
      </c>
      <c r="T1719" s="2">
        <v>3.2407407407407406E-4</v>
      </c>
      <c r="U1719">
        <v>0.37040000000000001</v>
      </c>
      <c r="V1719">
        <v>0.2409</v>
      </c>
      <c r="W1719">
        <v>0.35</v>
      </c>
      <c r="X1719">
        <v>1</v>
      </c>
      <c r="Y1719">
        <v>1</v>
      </c>
      <c r="Z1719">
        <v>0.4128</v>
      </c>
      <c r="AA1719">
        <v>0.28000000000000003</v>
      </c>
      <c r="AB1719">
        <v>0</v>
      </c>
      <c r="AC1719">
        <v>0.92310000000000003</v>
      </c>
      <c r="AD1719">
        <v>0</v>
      </c>
      <c r="AE1719">
        <v>0.71430000000000005</v>
      </c>
      <c r="AF1719" t="s">
        <v>3915</v>
      </c>
      <c r="AG1719" s="2">
        <v>3.472222222222222E-3</v>
      </c>
      <c r="AH1719" t="s">
        <v>3911</v>
      </c>
      <c r="AI1719">
        <v>3</v>
      </c>
      <c r="AJ1719" t="s">
        <v>3914</v>
      </c>
      <c r="AK1719" s="3">
        <v>42427</v>
      </c>
      <c r="AL1719" s="10">
        <f>YEAR(ufc_fights_2[[#This Row],[date]])</f>
        <v>2016</v>
      </c>
      <c r="AM1719" t="s">
        <v>3977</v>
      </c>
      <c r="AN1719">
        <v>70</v>
      </c>
      <c r="AO1719" t="s">
        <v>3918</v>
      </c>
      <c r="AP1719">
        <f>IF(ufc_fights_2[[#This Row],[winner]]="Red",ufc_fights_2[[#This Row],[r_fighter_id]],ufc_fights_2[[#This Row],[b_fighter_id]])</f>
        <v>1565</v>
      </c>
      <c r="AQ1719" t="str">
        <f>_xlfn.XLOOKUP(ufc_fights_2[[#This Row],[winnerID]],ufc_fighters[id],ufc_fighters[fighter_name],"xxx",0,1)</f>
        <v>Krzysztof Jotko</v>
      </c>
    </row>
    <row r="1720" spans="1:43">
      <c r="A1720">
        <v>3219</v>
      </c>
      <c r="B1720">
        <v>1958</v>
      </c>
      <c r="C1720">
        <f>_xlfn.XLOOKUP(ufc_fights_2[[#This Row],[r_fighter_id]],ufc_fighters[id],ufc_fighters[year],"xxx",0,1)</f>
        <v>1981</v>
      </c>
      <c r="D1720">
        <f>_xlfn.XLOOKUP(ufc_fights_2[[#This Row],[b_fighter_id]],ufc_fighters[id],ufc_fighters[year],"Prázdné",0,1)</f>
        <v>1979</v>
      </c>
      <c r="E1720" s="10">
        <f>YEAR(ufc_fights_2[[#This Row],[date]])-ufc_fights_2[[#This Row],[r_year]]</f>
        <v>33</v>
      </c>
      <c r="F1720" s="10">
        <f>YEAR(ufc_fights_2[[#This Row],[date]])-ufc_fights_2[[#This Row],[b_year]]</f>
        <v>35</v>
      </c>
      <c r="G1720">
        <v>0</v>
      </c>
      <c r="H1720">
        <v>1</v>
      </c>
      <c r="I1720">
        <v>0.6</v>
      </c>
      <c r="J1720">
        <v>0.62960000000000005</v>
      </c>
      <c r="K1720">
        <v>0.8095</v>
      </c>
      <c r="L1720">
        <v>0.72499999999999998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 s="2">
        <v>4.5138888888888887E-4</v>
      </c>
      <c r="T1720" s="2">
        <v>2.2453703703703702E-3</v>
      </c>
      <c r="U1720">
        <v>0.25</v>
      </c>
      <c r="V1720">
        <v>0.6522</v>
      </c>
      <c r="W1720">
        <v>0.75</v>
      </c>
      <c r="X1720">
        <v>1</v>
      </c>
      <c r="Y1720">
        <v>0</v>
      </c>
      <c r="Z1720">
        <v>0</v>
      </c>
      <c r="AA1720">
        <v>0.33329999999999999</v>
      </c>
      <c r="AB1720">
        <v>0.75</v>
      </c>
      <c r="AC1720">
        <v>0.5</v>
      </c>
      <c r="AD1720">
        <v>0</v>
      </c>
      <c r="AE1720">
        <v>0.85709999999999997</v>
      </c>
      <c r="AF1720" t="s">
        <v>3933</v>
      </c>
      <c r="AG1720" s="2">
        <v>3.1712962962962962E-3</v>
      </c>
      <c r="AH1720" t="s">
        <v>3927</v>
      </c>
      <c r="AI1720">
        <v>5</v>
      </c>
      <c r="AJ1720" t="s">
        <v>3946</v>
      </c>
      <c r="AK1720" s="3">
        <v>41818</v>
      </c>
      <c r="AL1720" s="10">
        <f>YEAR(ufc_fights_2[[#This Row],[date]])</f>
        <v>2014</v>
      </c>
      <c r="AM1720" t="s">
        <v>3977</v>
      </c>
      <c r="AN1720">
        <v>67</v>
      </c>
      <c r="AO1720" t="s">
        <v>3918</v>
      </c>
      <c r="AP1720">
        <f>IF(ufc_fights_2[[#This Row],[winner]]="Red",ufc_fights_2[[#This Row],[r_fighter_id]],ufc_fights_2[[#This Row],[b_fighter_id]])</f>
        <v>1958</v>
      </c>
      <c r="AQ1720" t="str">
        <f>_xlfn.XLOOKUP(ufc_fights_2[[#This Row],[winnerID]],ufc_fighters[id],ufc_fighters[fighter_name],"xxx",0,1)</f>
        <v>Nate Marquardt</v>
      </c>
    </row>
    <row r="1721" spans="1:43">
      <c r="A1721">
        <v>1006</v>
      </c>
      <c r="B1721">
        <v>1890</v>
      </c>
      <c r="C1721">
        <f>_xlfn.XLOOKUP(ufc_fights_2[[#This Row],[r_fighter_id]],ufc_fighters[id],ufc_fighters[year],"xxx",0,1)</f>
        <v>1974</v>
      </c>
      <c r="D1721">
        <f>_xlfn.XLOOKUP(ufc_fights_2[[#This Row],[b_fighter_id]],ufc_fighters[id],ufc_fighters[year],"Prázdné",0,1)</f>
        <v>1975</v>
      </c>
      <c r="E1721" s="10">
        <f>YEAR(ufc_fights_2[[#This Row],[date]])-ufc_fights_2[[#This Row],[r_year]]</f>
        <v>33</v>
      </c>
      <c r="F1721" s="10">
        <f>YEAR(ufc_fights_2[[#This Row],[date]])-ufc_fights_2[[#This Row],[b_year]]</f>
        <v>32</v>
      </c>
      <c r="G1721">
        <v>0</v>
      </c>
      <c r="H1721">
        <v>0</v>
      </c>
      <c r="I1721">
        <v>0.55059999999999998</v>
      </c>
      <c r="J1721">
        <v>0.59260000000000002</v>
      </c>
      <c r="K1721">
        <v>0.61170000000000002</v>
      </c>
      <c r="L1721">
        <v>0.71050000000000002</v>
      </c>
      <c r="M1721">
        <v>1</v>
      </c>
      <c r="N1721">
        <v>9.0899999999999995E-2</v>
      </c>
      <c r="O1721">
        <v>0</v>
      </c>
      <c r="P1721">
        <v>0</v>
      </c>
      <c r="Q1721">
        <v>1</v>
      </c>
      <c r="R1721">
        <v>0</v>
      </c>
      <c r="S1721" s="2">
        <v>3.414351851851852E-3</v>
      </c>
      <c r="T1721" s="2">
        <v>1.3541666666666667E-3</v>
      </c>
      <c r="U1721">
        <v>0.53010000000000002</v>
      </c>
      <c r="V1721">
        <v>0</v>
      </c>
      <c r="W1721">
        <v>0.75</v>
      </c>
      <c r="X1721">
        <v>1</v>
      </c>
      <c r="Y1721">
        <v>1</v>
      </c>
      <c r="Z1721">
        <v>0.41670000000000001</v>
      </c>
      <c r="AA1721">
        <v>0.28570000000000001</v>
      </c>
      <c r="AB1721">
        <v>0.81820000000000004</v>
      </c>
      <c r="AC1721">
        <v>0.91669999999999996</v>
      </c>
      <c r="AD1721">
        <v>0.55559999999999998</v>
      </c>
      <c r="AE1721">
        <v>1</v>
      </c>
      <c r="AF1721" t="s">
        <v>3910</v>
      </c>
      <c r="AG1721" s="2">
        <v>3.472222222222222E-3</v>
      </c>
      <c r="AH1721" t="s">
        <v>3911</v>
      </c>
      <c r="AI1721">
        <v>3</v>
      </c>
      <c r="AJ1721" t="s">
        <v>3914</v>
      </c>
      <c r="AK1721" s="3">
        <v>39144</v>
      </c>
      <c r="AL1721" s="10">
        <f>YEAR(ufc_fights_2[[#This Row],[date]])</f>
        <v>2007</v>
      </c>
      <c r="AM1721" t="s">
        <v>3977</v>
      </c>
      <c r="AN1721">
        <v>143</v>
      </c>
      <c r="AO1721" t="s">
        <v>3913</v>
      </c>
      <c r="AP1721">
        <f>IF(ufc_fights_2[[#This Row],[winner]]="Red",ufc_fights_2[[#This Row],[r_fighter_id]],ufc_fights_2[[#This Row],[b_fighter_id]])</f>
        <v>1006</v>
      </c>
      <c r="AQ1721" t="str">
        <f>_xlfn.XLOOKUP(ufc_fights_2[[#This Row],[winnerID]],ufc_fighters[id],ufc_fighters[fighter_name],"xxx",0,1)</f>
        <v>Rich Franklin</v>
      </c>
    </row>
    <row r="1722" spans="1:43">
      <c r="A1722">
        <v>2690</v>
      </c>
      <c r="B1722">
        <v>1848</v>
      </c>
      <c r="C1722">
        <f>_xlfn.XLOOKUP(ufc_fights_2[[#This Row],[r_fighter_id]],ufc_fighters[id],ufc_fighters[year],"xxx",0,1)</f>
        <v>1972</v>
      </c>
      <c r="D1722">
        <f>_xlfn.XLOOKUP(ufc_fights_2[[#This Row],[b_fighter_id]],ufc_fighters[id],ufc_fighters[year],"Prázdné",0,1)</f>
        <v>1979</v>
      </c>
      <c r="E1722" s="10">
        <f>YEAR(ufc_fights_2[[#This Row],[date]])-ufc_fights_2[[#This Row],[r_year]]</f>
        <v>31</v>
      </c>
      <c r="F1722" s="10">
        <f>YEAR(ufc_fights_2[[#This Row],[date]])-ufc_fights_2[[#This Row],[b_year]]</f>
        <v>24</v>
      </c>
      <c r="G1722">
        <v>1</v>
      </c>
      <c r="H1722">
        <v>0</v>
      </c>
      <c r="I1722">
        <v>0.58819999999999995</v>
      </c>
      <c r="J1722">
        <v>0.44869999999999999</v>
      </c>
      <c r="K1722">
        <v>0.73329999999999995</v>
      </c>
      <c r="L1722">
        <v>0.53259999999999996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3.7962962962962963E-3</v>
      </c>
      <c r="T1722" s="2">
        <v>3.3564814814814812E-4</v>
      </c>
      <c r="U1722">
        <v>0.44319999999999998</v>
      </c>
      <c r="V1722">
        <v>0.3906</v>
      </c>
      <c r="W1722">
        <v>0.92310000000000003</v>
      </c>
      <c r="X1722">
        <v>0.77270000000000005</v>
      </c>
      <c r="Y1722">
        <v>0.875</v>
      </c>
      <c r="Z1722">
        <v>0.36359999999999998</v>
      </c>
      <c r="AA1722">
        <v>0.30769999999999997</v>
      </c>
      <c r="AB1722">
        <v>0.73080000000000001</v>
      </c>
      <c r="AC1722">
        <v>0.51919999999999999</v>
      </c>
      <c r="AD1722">
        <v>1</v>
      </c>
      <c r="AE1722">
        <v>0</v>
      </c>
      <c r="AF1722" t="s">
        <v>3915</v>
      </c>
      <c r="AG1722" s="2">
        <v>3.472222222222222E-3</v>
      </c>
      <c r="AH1722" t="s">
        <v>3911</v>
      </c>
      <c r="AI1722">
        <v>3</v>
      </c>
      <c r="AJ1722" t="s">
        <v>4052</v>
      </c>
      <c r="AK1722" s="3">
        <v>37890</v>
      </c>
      <c r="AL1722" s="10">
        <f>YEAR(ufc_fights_2[[#This Row],[date]])</f>
        <v>2003</v>
      </c>
      <c r="AM1722" t="s">
        <v>3977</v>
      </c>
      <c r="AN1722">
        <v>1</v>
      </c>
      <c r="AO1722" t="s">
        <v>3913</v>
      </c>
      <c r="AP1722">
        <f>IF(ufc_fights_2[[#This Row],[winner]]="Red",ufc_fights_2[[#This Row],[r_fighter_id]],ufc_fights_2[[#This Row],[b_fighter_id]])</f>
        <v>2690</v>
      </c>
      <c r="AQ1722" t="str">
        <f>_xlfn.XLOOKUP(ufc_fights_2[[#This Row],[winnerID]],ufc_fighters[id],ufc_fighters[fighter_name],"xxx",0,1)</f>
        <v>Jorge Rivera</v>
      </c>
    </row>
    <row r="1723" spans="1:43">
      <c r="A1723">
        <v>2690</v>
      </c>
      <c r="B1723">
        <v>762</v>
      </c>
      <c r="C1723">
        <f>_xlfn.XLOOKUP(ufc_fights_2[[#This Row],[r_fighter_id]],ufc_fighters[id],ufc_fighters[year],"xxx",0,1)</f>
        <v>1972</v>
      </c>
      <c r="D1723">
        <f>_xlfn.XLOOKUP(ufc_fights_2[[#This Row],[b_fighter_id]],ufc_fighters[id],ufc_fighters[year],"Prázdné",0,1)</f>
        <v>1982</v>
      </c>
      <c r="E1723" s="10">
        <f>YEAR(ufc_fights_2[[#This Row],[date]])-ufc_fights_2[[#This Row],[r_year]]</f>
        <v>34</v>
      </c>
      <c r="F1723" s="10">
        <f>YEAR(ufc_fights_2[[#This Row],[date]])-ufc_fights_2[[#This Row],[b_year]]</f>
        <v>24</v>
      </c>
      <c r="G1723">
        <v>1</v>
      </c>
      <c r="H1723">
        <v>0</v>
      </c>
      <c r="I1723">
        <v>0.55810000000000004</v>
      </c>
      <c r="J1723">
        <v>0.24</v>
      </c>
      <c r="K1723">
        <v>0.55359999999999998</v>
      </c>
      <c r="L1723">
        <v>0.26919999999999999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1.7361111111111112E-4</v>
      </c>
      <c r="T1723" s="2">
        <v>1.7361111111111112E-4</v>
      </c>
      <c r="U1723">
        <v>0.48480000000000001</v>
      </c>
      <c r="V1723">
        <v>0.18179999999999999</v>
      </c>
      <c r="W1723">
        <v>0.8</v>
      </c>
      <c r="X1723">
        <v>0.8</v>
      </c>
      <c r="Y1723">
        <v>0.5</v>
      </c>
      <c r="Z1723">
        <v>0.63639999999999997</v>
      </c>
      <c r="AA1723">
        <v>0.22220000000000001</v>
      </c>
      <c r="AB1723">
        <v>0.47620000000000001</v>
      </c>
      <c r="AC1723">
        <v>0.28570000000000001</v>
      </c>
      <c r="AD1723">
        <v>0.63639999999999997</v>
      </c>
      <c r="AE1723">
        <v>0</v>
      </c>
      <c r="AF1723" t="s">
        <v>3910</v>
      </c>
      <c r="AG1723" s="2">
        <v>1.8171296296296297E-3</v>
      </c>
      <c r="AH1723" t="s">
        <v>3911</v>
      </c>
      <c r="AI1723">
        <v>3</v>
      </c>
      <c r="AJ1723" t="s">
        <v>3949</v>
      </c>
      <c r="AK1723" s="3">
        <v>39032</v>
      </c>
      <c r="AL1723" s="10">
        <f>YEAR(ufc_fights_2[[#This Row],[date]])</f>
        <v>2006</v>
      </c>
      <c r="AM1723" t="s">
        <v>3977</v>
      </c>
      <c r="AN1723">
        <v>1</v>
      </c>
      <c r="AO1723" t="s">
        <v>3913</v>
      </c>
      <c r="AP1723">
        <f>IF(ufc_fights_2[[#This Row],[winner]]="Red",ufc_fights_2[[#This Row],[r_fighter_id]],ufc_fights_2[[#This Row],[b_fighter_id]])</f>
        <v>2690</v>
      </c>
      <c r="AQ1723" t="str">
        <f>_xlfn.XLOOKUP(ufc_fights_2[[#This Row],[winnerID]],ufc_fighters[id],ufc_fighters[fighter_name],"xxx",0,1)</f>
        <v>Jorge Rivera</v>
      </c>
    </row>
    <row r="1724" spans="1:43">
      <c r="A1724">
        <v>3193</v>
      </c>
      <c r="B1724">
        <v>1218</v>
      </c>
      <c r="C1724">
        <f>_xlfn.XLOOKUP(ufc_fights_2[[#This Row],[r_fighter_id]],ufc_fighters[id],ufc_fighters[year],"xxx",0,1)</f>
        <v>1981</v>
      </c>
      <c r="D1724">
        <f>_xlfn.XLOOKUP(ufc_fights_2[[#This Row],[b_fighter_id]],ufc_fighters[id],ufc_fighters[year],"Prázdné",0,1)</f>
        <v>1977</v>
      </c>
      <c r="E1724" s="10">
        <f>YEAR(ufc_fights_2[[#This Row],[date]])-ufc_fights_2[[#This Row],[r_year]]</f>
        <v>33</v>
      </c>
      <c r="F1724" s="10">
        <f>YEAR(ufc_fights_2[[#This Row],[date]])-ufc_fights_2[[#This Row],[b_year]]</f>
        <v>37</v>
      </c>
      <c r="G1724">
        <v>0</v>
      </c>
      <c r="H1724">
        <v>0</v>
      </c>
      <c r="I1724">
        <v>0.64</v>
      </c>
      <c r="J1724">
        <v>0.125</v>
      </c>
      <c r="K1724">
        <v>0.81369999999999998</v>
      </c>
      <c r="L1724">
        <v>0.61109999999999998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7.4074074074074077E-3</v>
      </c>
      <c r="T1724" s="2">
        <v>2.3148148148148147E-5</v>
      </c>
      <c r="U1724">
        <v>0.55810000000000004</v>
      </c>
      <c r="V1724">
        <v>0.1111</v>
      </c>
      <c r="W1724">
        <v>0.84619999999999995</v>
      </c>
      <c r="X1724">
        <v>0.33329999999999999</v>
      </c>
      <c r="Y1724">
        <v>0</v>
      </c>
      <c r="Z1724">
        <v>0.34620000000000001</v>
      </c>
      <c r="AA1724">
        <v>6.9000000000000006E-2</v>
      </c>
      <c r="AB1724">
        <v>1</v>
      </c>
      <c r="AC1724">
        <v>0.66669999999999996</v>
      </c>
      <c r="AD1724">
        <v>0.75</v>
      </c>
      <c r="AE1724">
        <v>0</v>
      </c>
      <c r="AF1724" t="s">
        <v>3915</v>
      </c>
      <c r="AG1724" s="2">
        <v>3.472222222222222E-3</v>
      </c>
      <c r="AH1724" t="s">
        <v>3911</v>
      </c>
      <c r="AI1724">
        <v>3</v>
      </c>
      <c r="AJ1724" t="s">
        <v>3928</v>
      </c>
      <c r="AK1724" s="3">
        <v>41745</v>
      </c>
      <c r="AL1724" s="10">
        <f>YEAR(ufc_fights_2[[#This Row],[date]])</f>
        <v>2014</v>
      </c>
      <c r="AM1724" t="s">
        <v>3977</v>
      </c>
      <c r="AN1724">
        <v>64</v>
      </c>
      <c r="AO1724" t="s">
        <v>3913</v>
      </c>
      <c r="AP1724">
        <f>IF(ufc_fights_2[[#This Row],[winner]]="Red",ufc_fights_2[[#This Row],[r_fighter_id]],ufc_fights_2[[#This Row],[b_fighter_id]])</f>
        <v>3193</v>
      </c>
      <c r="AQ1724" t="str">
        <f>_xlfn.XLOOKUP(ufc_fights_2[[#This Row],[winnerID]],ufc_fighters[id],ufc_fighters[fighter_name],"xxx",0,1)</f>
        <v>Nordine Taleb</v>
      </c>
    </row>
    <row r="1725" spans="1:43">
      <c r="A1725">
        <v>2690</v>
      </c>
      <c r="B1725">
        <v>1655</v>
      </c>
      <c r="C1725">
        <f>_xlfn.XLOOKUP(ufc_fights_2[[#This Row],[r_fighter_id]],ufc_fighters[id],ufc_fighters[year],"xxx",0,1)</f>
        <v>1972</v>
      </c>
      <c r="D1725">
        <f>_xlfn.XLOOKUP(ufc_fights_2[[#This Row],[b_fighter_id]],ufc_fighters[id],ufc_fighters[year],"Prázdné",0,1)</f>
        <v>1981</v>
      </c>
      <c r="E1725" s="10">
        <f>YEAR(ufc_fights_2[[#This Row],[date]])-ufc_fights_2[[#This Row],[r_year]]</f>
        <v>37</v>
      </c>
      <c r="F1725" s="10">
        <f>YEAR(ufc_fights_2[[#This Row],[date]])-ufc_fights_2[[#This Row],[b_year]]</f>
        <v>28</v>
      </c>
      <c r="G1725">
        <v>1</v>
      </c>
      <c r="H1725">
        <v>0</v>
      </c>
      <c r="I1725">
        <v>0.48530000000000001</v>
      </c>
      <c r="J1725">
        <v>0.4259</v>
      </c>
      <c r="K1725">
        <v>0.60270000000000001</v>
      </c>
      <c r="L1725">
        <v>0.73329999999999995</v>
      </c>
      <c r="M1725">
        <v>0</v>
      </c>
      <c r="N1725">
        <v>0.33329999999999999</v>
      </c>
      <c r="O1725">
        <v>0</v>
      </c>
      <c r="P1725">
        <v>0</v>
      </c>
      <c r="Q1725">
        <v>0</v>
      </c>
      <c r="R1725">
        <v>0</v>
      </c>
      <c r="S1725" s="2">
        <v>5.0810185185185186E-3</v>
      </c>
      <c r="T1725" s="2">
        <v>2.0717592592592593E-3</v>
      </c>
      <c r="U1725">
        <v>0.43440000000000001</v>
      </c>
      <c r="V1725">
        <v>0.30230000000000001</v>
      </c>
      <c r="W1725">
        <v>0.92859999999999998</v>
      </c>
      <c r="X1725">
        <v>0</v>
      </c>
      <c r="Y1725">
        <v>1</v>
      </c>
      <c r="Z1725">
        <v>0.3488</v>
      </c>
      <c r="AA1725">
        <v>0.25</v>
      </c>
      <c r="AB1725">
        <v>0.5897</v>
      </c>
      <c r="AC1725">
        <v>0.56669999999999998</v>
      </c>
      <c r="AD1725">
        <v>0.51849999999999996</v>
      </c>
      <c r="AE1725">
        <v>0.25</v>
      </c>
      <c r="AF1725" t="s">
        <v>3910</v>
      </c>
      <c r="AG1725" s="2">
        <v>1.3078703703703703E-3</v>
      </c>
      <c r="AH1725" t="s">
        <v>3911</v>
      </c>
      <c r="AI1725">
        <v>3</v>
      </c>
      <c r="AJ1725" t="s">
        <v>3924</v>
      </c>
      <c r="AK1725" s="3">
        <v>40110</v>
      </c>
      <c r="AL1725" s="10">
        <f>YEAR(ufc_fights_2[[#This Row],[date]])</f>
        <v>2009</v>
      </c>
      <c r="AM1725" t="s">
        <v>3977</v>
      </c>
      <c r="AN1725">
        <v>2</v>
      </c>
      <c r="AO1725" t="s">
        <v>3913</v>
      </c>
      <c r="AP1725">
        <f>IF(ufc_fights_2[[#This Row],[winner]]="Red",ufc_fights_2[[#This Row],[r_fighter_id]],ufc_fights_2[[#This Row],[b_fighter_id]])</f>
        <v>2690</v>
      </c>
      <c r="AQ1725" t="str">
        <f>_xlfn.XLOOKUP(ufc_fights_2[[#This Row],[winnerID]],ufc_fighters[id],ufc_fighters[fighter_name],"xxx",0,1)</f>
        <v>Jorge Rivera</v>
      </c>
    </row>
    <row r="1726" spans="1:43">
      <c r="A1726">
        <v>2690</v>
      </c>
      <c r="B1726">
        <v>2891</v>
      </c>
      <c r="C1726">
        <f>_xlfn.XLOOKUP(ufc_fights_2[[#This Row],[r_fighter_id]],ufc_fighters[id],ufc_fighters[year],"xxx",0,1)</f>
        <v>1972</v>
      </c>
      <c r="D1726">
        <f>_xlfn.XLOOKUP(ufc_fights_2[[#This Row],[b_fighter_id]],ufc_fighters[id],ufc_fighters[year],"Prázdné",0,1)</f>
        <v>1977</v>
      </c>
      <c r="E1726" s="10">
        <f>YEAR(ufc_fights_2[[#This Row],[date]])-ufc_fights_2[[#This Row],[r_year]]</f>
        <v>40</v>
      </c>
      <c r="F1726" s="10">
        <f>YEAR(ufc_fights_2[[#This Row],[date]])-ufc_fights_2[[#This Row],[b_year]]</f>
        <v>35</v>
      </c>
      <c r="G1726">
        <v>0</v>
      </c>
      <c r="H1726">
        <v>0</v>
      </c>
      <c r="I1726">
        <v>0.35289999999999999</v>
      </c>
      <c r="J1726">
        <v>0.66669999999999996</v>
      </c>
      <c r="K1726">
        <v>0.70830000000000004</v>
      </c>
      <c r="L1726">
        <v>0.8246</v>
      </c>
      <c r="M1726">
        <v>0</v>
      </c>
      <c r="N1726">
        <v>0.4</v>
      </c>
      <c r="O1726">
        <v>0</v>
      </c>
      <c r="P1726">
        <v>0</v>
      </c>
      <c r="Q1726">
        <v>1</v>
      </c>
      <c r="R1726">
        <v>0</v>
      </c>
      <c r="S1726" s="2">
        <v>6.7129629629629625E-4</v>
      </c>
      <c r="T1726" s="2">
        <v>3.2175925925925926E-3</v>
      </c>
      <c r="U1726">
        <v>0.35289999999999999</v>
      </c>
      <c r="V1726">
        <v>0.5</v>
      </c>
      <c r="W1726">
        <v>0</v>
      </c>
      <c r="X1726">
        <v>0</v>
      </c>
      <c r="Y1726">
        <v>1</v>
      </c>
      <c r="Z1726">
        <v>0</v>
      </c>
      <c r="AA1726">
        <v>0.25</v>
      </c>
      <c r="AB1726">
        <v>0</v>
      </c>
      <c r="AC1726">
        <v>0</v>
      </c>
      <c r="AD1726">
        <v>0.66669999999999996</v>
      </c>
      <c r="AE1726">
        <v>1</v>
      </c>
      <c r="AF1726" t="s">
        <v>3910</v>
      </c>
      <c r="AG1726" s="2">
        <v>1.0532407407407407E-3</v>
      </c>
      <c r="AH1726" t="s">
        <v>3911</v>
      </c>
      <c r="AI1726">
        <v>3</v>
      </c>
      <c r="AJ1726" t="s">
        <v>3914</v>
      </c>
      <c r="AK1726" s="3">
        <v>40928</v>
      </c>
      <c r="AL1726" s="10">
        <f>YEAR(ufc_fights_2[[#This Row],[date]])</f>
        <v>2012</v>
      </c>
      <c r="AM1726" t="s">
        <v>3977</v>
      </c>
      <c r="AN1726">
        <v>71</v>
      </c>
      <c r="AO1726" t="s">
        <v>3913</v>
      </c>
      <c r="AP1726">
        <f>IF(ufc_fights_2[[#This Row],[winner]]="Red",ufc_fights_2[[#This Row],[r_fighter_id]],ufc_fights_2[[#This Row],[b_fighter_id]])</f>
        <v>2690</v>
      </c>
      <c r="AQ1726" t="str">
        <f>_xlfn.XLOOKUP(ufc_fights_2[[#This Row],[winnerID]],ufc_fighters[id],ufc_fighters[fighter_name],"xxx",0,1)</f>
        <v>Jorge Rivera</v>
      </c>
    </row>
    <row r="1727" spans="1:43">
      <c r="A1727">
        <v>2690</v>
      </c>
      <c r="B1727">
        <v>2402</v>
      </c>
      <c r="C1727">
        <f>_xlfn.XLOOKUP(ufc_fights_2[[#This Row],[r_fighter_id]],ufc_fighters[id],ufc_fighters[year],"xxx",0,1)</f>
        <v>1972</v>
      </c>
      <c r="D1727">
        <f>_xlfn.XLOOKUP(ufc_fights_2[[#This Row],[b_fighter_id]],ufc_fighters[id],ufc_fighters[year],"Prázdné",0,1)</f>
        <v>1981</v>
      </c>
      <c r="E1727" s="10">
        <f>YEAR(ufc_fights_2[[#This Row],[date]])-ufc_fights_2[[#This Row],[r_year]]</f>
        <v>37</v>
      </c>
      <c r="F1727" s="10">
        <f>YEAR(ufc_fights_2[[#This Row],[date]])-ufc_fights_2[[#This Row],[b_year]]</f>
        <v>28</v>
      </c>
      <c r="G1727">
        <v>1</v>
      </c>
      <c r="H1727">
        <v>0</v>
      </c>
      <c r="I1727">
        <v>0.60419999999999996</v>
      </c>
      <c r="J1727">
        <v>0.5</v>
      </c>
      <c r="K1727">
        <v>0.71760000000000002</v>
      </c>
      <c r="L1727">
        <v>0.67269999999999996</v>
      </c>
      <c r="M1727">
        <v>0.5</v>
      </c>
      <c r="N1727">
        <v>0.125</v>
      </c>
      <c r="O1727">
        <v>0</v>
      </c>
      <c r="P1727">
        <v>1</v>
      </c>
      <c r="Q1727">
        <v>1</v>
      </c>
      <c r="R1727">
        <v>1</v>
      </c>
      <c r="S1727" s="2">
        <v>4.9074074074074072E-3</v>
      </c>
      <c r="T1727" s="2">
        <v>3.3680555555555556E-3</v>
      </c>
      <c r="U1727">
        <v>0.44829999999999998</v>
      </c>
      <c r="V1727">
        <v>0.25580000000000003</v>
      </c>
      <c r="W1727">
        <v>0.83330000000000004</v>
      </c>
      <c r="X1727">
        <v>0.85709999999999997</v>
      </c>
      <c r="Y1727">
        <v>0.90910000000000002</v>
      </c>
      <c r="Z1727">
        <v>0.38890000000000002</v>
      </c>
      <c r="AA1727">
        <v>0.35709999999999997</v>
      </c>
      <c r="AB1727">
        <v>0.8095</v>
      </c>
      <c r="AC1727">
        <v>0.67859999999999998</v>
      </c>
      <c r="AD1727">
        <v>0.55559999999999998</v>
      </c>
      <c r="AE1727">
        <v>0.42859999999999998</v>
      </c>
      <c r="AF1727" t="s">
        <v>3922</v>
      </c>
      <c r="AG1727" s="2">
        <v>3.472222222222222E-3</v>
      </c>
      <c r="AH1727" t="s">
        <v>3911</v>
      </c>
      <c r="AI1727">
        <v>3</v>
      </c>
      <c r="AJ1727" t="s">
        <v>3928</v>
      </c>
      <c r="AK1727" s="3">
        <v>39904</v>
      </c>
      <c r="AL1727" s="10">
        <f>YEAR(ufc_fights_2[[#This Row],[date]])</f>
        <v>2009</v>
      </c>
      <c r="AM1727" t="s">
        <v>3977</v>
      </c>
      <c r="AN1727">
        <v>71</v>
      </c>
      <c r="AO1727" t="s">
        <v>3913</v>
      </c>
      <c r="AP1727">
        <f>IF(ufc_fights_2[[#This Row],[winner]]="Red",ufc_fights_2[[#This Row],[r_fighter_id]],ufc_fights_2[[#This Row],[b_fighter_id]])</f>
        <v>2690</v>
      </c>
      <c r="AQ1727" t="str">
        <f>_xlfn.XLOOKUP(ufc_fights_2[[#This Row],[winnerID]],ufc_fighters[id],ufc_fighters[fighter_name],"xxx",0,1)</f>
        <v>Jorge Rivera</v>
      </c>
    </row>
    <row r="1728" spans="1:43">
      <c r="A1728">
        <v>2597</v>
      </c>
      <c r="B1728">
        <v>2690</v>
      </c>
      <c r="C1728">
        <f>_xlfn.XLOOKUP(ufc_fights_2[[#This Row],[r_fighter_id]],ufc_fighters[id],ufc_fighters[year],"xxx",0,1)</f>
        <v>1972</v>
      </c>
      <c r="D1728">
        <f>_xlfn.XLOOKUP(ufc_fights_2[[#This Row],[b_fighter_id]],ufc_fighters[id],ufc_fighters[year],"Prázdné",0,1)</f>
        <v>1972</v>
      </c>
      <c r="E1728" s="10">
        <f>YEAR(ufc_fights_2[[#This Row],[date]])-ufc_fights_2[[#This Row],[r_year]]</f>
        <v>38</v>
      </c>
      <c r="F1728" s="10">
        <f>YEAR(ufc_fights_2[[#This Row],[date]])-ufc_fights_2[[#This Row],[b_year]]</f>
        <v>38</v>
      </c>
      <c r="G1728">
        <v>0</v>
      </c>
      <c r="H1728">
        <v>3</v>
      </c>
      <c r="I1728">
        <v>0.2676</v>
      </c>
      <c r="J1728">
        <v>0.44619999999999999</v>
      </c>
      <c r="K1728">
        <v>0.26390000000000002</v>
      </c>
      <c r="L1728">
        <v>0.55769999999999997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0</v>
      </c>
      <c r="T1728" s="2">
        <v>1.0300925925925926E-3</v>
      </c>
      <c r="U1728">
        <v>7.6899999999999996E-2</v>
      </c>
      <c r="V1728">
        <v>0.4138</v>
      </c>
      <c r="W1728">
        <v>0.5</v>
      </c>
      <c r="X1728">
        <v>0.86670000000000003</v>
      </c>
      <c r="Y1728">
        <v>0.66669999999999996</v>
      </c>
      <c r="Z1728">
        <v>0.2833</v>
      </c>
      <c r="AA1728">
        <v>0.40539999999999998</v>
      </c>
      <c r="AB1728">
        <v>0.18179999999999999</v>
      </c>
      <c r="AC1728">
        <v>0.5</v>
      </c>
      <c r="AD1728">
        <v>0</v>
      </c>
      <c r="AE1728">
        <v>0.5</v>
      </c>
      <c r="AF1728" t="s">
        <v>3910</v>
      </c>
      <c r="AG1728" s="2">
        <v>3.3564814814814812E-4</v>
      </c>
      <c r="AH1728" t="s">
        <v>3911</v>
      </c>
      <c r="AI1728">
        <v>3</v>
      </c>
      <c r="AJ1728" t="s">
        <v>3939</v>
      </c>
      <c r="AK1728" s="3">
        <v>40268</v>
      </c>
      <c r="AL1728" s="10">
        <f>YEAR(ufc_fights_2[[#This Row],[date]])</f>
        <v>2010</v>
      </c>
      <c r="AM1728" t="s">
        <v>3977</v>
      </c>
      <c r="AN1728">
        <v>112</v>
      </c>
      <c r="AO1728" t="s">
        <v>3918</v>
      </c>
      <c r="AP1728">
        <f>IF(ufc_fights_2[[#This Row],[winner]]="Red",ufc_fights_2[[#This Row],[r_fighter_id]],ufc_fights_2[[#This Row],[b_fighter_id]])</f>
        <v>2690</v>
      </c>
      <c r="AQ1728" t="str">
        <f>_xlfn.XLOOKUP(ufc_fights_2[[#This Row],[winnerID]],ufc_fighters[id],ufc_fighters[fighter_name],"xxx",0,1)</f>
        <v>Jorge Rivera</v>
      </c>
    </row>
    <row r="1729" spans="1:43">
      <c r="A1729">
        <v>2690</v>
      </c>
      <c r="B1729">
        <v>1251</v>
      </c>
      <c r="C1729">
        <f>_xlfn.XLOOKUP(ufc_fights_2[[#This Row],[r_fighter_id]],ufc_fighters[id],ufc_fighters[year],"xxx",0,1)</f>
        <v>1972</v>
      </c>
      <c r="D1729">
        <f>_xlfn.XLOOKUP(ufc_fights_2[[#This Row],[b_fighter_id]],ufc_fighters[id],ufc_fighters[year],"Prázdné",0,1)</f>
        <v>1975</v>
      </c>
      <c r="E1729" s="10">
        <f>YEAR(ufc_fights_2[[#This Row],[date]])-ufc_fights_2[[#This Row],[r_year]]</f>
        <v>33</v>
      </c>
      <c r="F1729" s="10">
        <f>YEAR(ufc_fights_2[[#This Row],[date]])-ufc_fights_2[[#This Row],[b_year]]</f>
        <v>30</v>
      </c>
      <c r="G1729">
        <v>0</v>
      </c>
      <c r="H1729">
        <v>0</v>
      </c>
      <c r="I1729">
        <v>0.55430000000000001</v>
      </c>
      <c r="J1729">
        <v>0.4138</v>
      </c>
      <c r="K1729">
        <v>0.66669999999999996</v>
      </c>
      <c r="L1729">
        <v>0.46879999999999999</v>
      </c>
      <c r="M1729">
        <v>0</v>
      </c>
      <c r="N1729">
        <v>0.16669999999999999</v>
      </c>
      <c r="O1729">
        <v>0</v>
      </c>
      <c r="P1729">
        <v>2</v>
      </c>
      <c r="Q1729">
        <v>1</v>
      </c>
      <c r="R1729">
        <v>0</v>
      </c>
      <c r="S1729" s="2">
        <v>5.1041666666666666E-3</v>
      </c>
      <c r="T1729" s="2">
        <v>1.9560185185185184E-3</v>
      </c>
      <c r="U1729">
        <v>0.47689999999999999</v>
      </c>
      <c r="V1729">
        <v>0.31819999999999998</v>
      </c>
      <c r="W1729">
        <v>0.91669999999999996</v>
      </c>
      <c r="X1729">
        <v>0.6</v>
      </c>
      <c r="Y1729">
        <v>0.5</v>
      </c>
      <c r="Z1729">
        <v>0.4</v>
      </c>
      <c r="AA1729">
        <v>0.2727</v>
      </c>
      <c r="AB1729">
        <v>0.68969999999999998</v>
      </c>
      <c r="AC1729">
        <v>0.5</v>
      </c>
      <c r="AD1729">
        <v>0.57579999999999998</v>
      </c>
      <c r="AE1729">
        <v>0</v>
      </c>
      <c r="AF1729" t="s">
        <v>3915</v>
      </c>
      <c r="AG1729" s="2">
        <v>3.472222222222222E-3</v>
      </c>
      <c r="AH1729" t="s">
        <v>3911</v>
      </c>
      <c r="AI1729">
        <v>3</v>
      </c>
      <c r="AJ1729" t="s">
        <v>3939</v>
      </c>
      <c r="AK1729" s="3">
        <v>38632</v>
      </c>
      <c r="AL1729" s="10">
        <f>YEAR(ufc_fights_2[[#This Row],[date]])</f>
        <v>2005</v>
      </c>
      <c r="AM1729" t="s">
        <v>3977</v>
      </c>
      <c r="AN1729">
        <v>144</v>
      </c>
      <c r="AO1729" t="s">
        <v>3913</v>
      </c>
      <c r="AP1729">
        <f>IF(ufc_fights_2[[#This Row],[winner]]="Red",ufc_fights_2[[#This Row],[r_fighter_id]],ufc_fights_2[[#This Row],[b_fighter_id]])</f>
        <v>2690</v>
      </c>
      <c r="AQ1729" t="str">
        <f>_xlfn.XLOOKUP(ufc_fights_2[[#This Row],[winnerID]],ufc_fighters[id],ufc_fighters[fighter_name],"xxx",0,1)</f>
        <v>Jorge Rivera</v>
      </c>
    </row>
    <row r="1730" spans="1:43">
      <c r="A1730">
        <v>97</v>
      </c>
      <c r="B1730">
        <v>1565</v>
      </c>
      <c r="C1730">
        <f>_xlfn.XLOOKUP(ufc_fights_2[[#This Row],[r_fighter_id]],ufc_fighters[id],ufc_fighters[year],"xxx",0,1)</f>
        <v>1987</v>
      </c>
      <c r="D1730">
        <f>_xlfn.XLOOKUP(ufc_fights_2[[#This Row],[b_fighter_id]],ufc_fighters[id],ufc_fighters[year],"Prázdné",0,1)</f>
        <v>1989</v>
      </c>
      <c r="E1730" s="10">
        <f>YEAR(ufc_fights_2[[#This Row],[date]])-ufc_fights_2[[#This Row],[r_year]]</f>
        <v>33</v>
      </c>
      <c r="F1730" s="10">
        <f>YEAR(ufc_fights_2[[#This Row],[date]])-ufc_fights_2[[#This Row],[b_year]]</f>
        <v>31</v>
      </c>
      <c r="G1730">
        <v>0</v>
      </c>
      <c r="H1730">
        <v>0</v>
      </c>
      <c r="I1730">
        <v>0.42270000000000002</v>
      </c>
      <c r="J1730">
        <v>0.56899999999999995</v>
      </c>
      <c r="K1730">
        <v>0.55300000000000005</v>
      </c>
      <c r="L1730">
        <v>0.65580000000000005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4.0625000000000001E-3</v>
      </c>
      <c r="T1730" s="2">
        <v>5.3240740740740744E-4</v>
      </c>
      <c r="U1730">
        <v>0.27939999999999998</v>
      </c>
      <c r="V1730">
        <v>0.51090000000000002</v>
      </c>
      <c r="W1730">
        <v>0.81479999999999997</v>
      </c>
      <c r="X1730">
        <v>0</v>
      </c>
      <c r="Y1730">
        <v>0.85709999999999997</v>
      </c>
      <c r="Z1730">
        <v>0.34849999999999998</v>
      </c>
      <c r="AA1730">
        <v>0.53539999999999999</v>
      </c>
      <c r="AB1730">
        <v>0.5806</v>
      </c>
      <c r="AC1730">
        <v>0.76470000000000005</v>
      </c>
      <c r="AD1730">
        <v>0</v>
      </c>
      <c r="AE1730">
        <v>0</v>
      </c>
      <c r="AF1730" t="s">
        <v>3915</v>
      </c>
      <c r="AG1730" s="2">
        <v>3.472222222222222E-3</v>
      </c>
      <c r="AH1730" t="s">
        <v>3911</v>
      </c>
      <c r="AI1730">
        <v>3</v>
      </c>
      <c r="AJ1730" t="s">
        <v>3914</v>
      </c>
      <c r="AK1730" s="3">
        <v>43967</v>
      </c>
      <c r="AL1730" s="10">
        <f>YEAR(ufc_fights_2[[#This Row],[date]])</f>
        <v>2020</v>
      </c>
      <c r="AM1730" t="s">
        <v>3977</v>
      </c>
      <c r="AN1730">
        <v>62</v>
      </c>
      <c r="AO1730" t="s">
        <v>3918</v>
      </c>
      <c r="AP1730">
        <f>IF(ufc_fights_2[[#This Row],[winner]]="Red",ufc_fights_2[[#This Row],[r_fighter_id]],ufc_fights_2[[#This Row],[b_fighter_id]])</f>
        <v>1565</v>
      </c>
      <c r="AQ1730" t="str">
        <f>_xlfn.XLOOKUP(ufc_fights_2[[#This Row],[winnerID]],ufc_fighters[id],ufc_fighters[fighter_name],"xxx",0,1)</f>
        <v>Krzysztof Jotko</v>
      </c>
    </row>
    <row r="1731" spans="1:43">
      <c r="A1731">
        <v>2690</v>
      </c>
      <c r="B1731">
        <v>1214</v>
      </c>
      <c r="C1731">
        <f>_xlfn.XLOOKUP(ufc_fights_2[[#This Row],[r_fighter_id]],ufc_fighters[id],ufc_fighters[year],"xxx",0,1)</f>
        <v>1972</v>
      </c>
      <c r="D1731">
        <f>_xlfn.XLOOKUP(ufc_fights_2[[#This Row],[b_fighter_id]],ufc_fighters[id],ufc_fighters[year],"Prázdné",0,1)</f>
        <v>1982</v>
      </c>
      <c r="E1731" s="10">
        <f>YEAR(ufc_fights_2[[#This Row],[date]])-ufc_fights_2[[#This Row],[r_year]]</f>
        <v>36</v>
      </c>
      <c r="F1731" s="10">
        <f>YEAR(ufc_fights_2[[#This Row],[date]])-ufc_fights_2[[#This Row],[b_year]]</f>
        <v>26</v>
      </c>
      <c r="G1731">
        <v>1</v>
      </c>
      <c r="H1731">
        <v>0</v>
      </c>
      <c r="I1731">
        <v>0.73680000000000001</v>
      </c>
      <c r="J1731">
        <v>0</v>
      </c>
      <c r="K1731">
        <v>0.73809999999999998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7.5231481481481482E-4</v>
      </c>
      <c r="T1731" s="2">
        <v>0</v>
      </c>
      <c r="U1731">
        <v>0.72970000000000002</v>
      </c>
      <c r="V1731">
        <v>0</v>
      </c>
      <c r="W1731">
        <v>0</v>
      </c>
      <c r="X1731">
        <v>1</v>
      </c>
      <c r="Y1731">
        <v>0</v>
      </c>
      <c r="Z1731">
        <v>0.75</v>
      </c>
      <c r="AA1731">
        <v>0</v>
      </c>
      <c r="AB1731">
        <v>0</v>
      </c>
      <c r="AC1731">
        <v>0</v>
      </c>
      <c r="AD1731">
        <v>0.73080000000000001</v>
      </c>
      <c r="AE1731">
        <v>0</v>
      </c>
      <c r="AF1731" t="s">
        <v>3910</v>
      </c>
      <c r="AG1731" s="2">
        <v>9.2592592592592596E-4</v>
      </c>
      <c r="AH1731" t="s">
        <v>3911</v>
      </c>
      <c r="AI1731">
        <v>3</v>
      </c>
      <c r="AJ1731" t="s">
        <v>3928</v>
      </c>
      <c r="AK1731" s="3">
        <v>39466</v>
      </c>
      <c r="AL1731" s="10">
        <f>YEAR(ufc_fights_2[[#This Row],[date]])</f>
        <v>2008</v>
      </c>
      <c r="AM1731" t="s">
        <v>3977</v>
      </c>
      <c r="AN1731">
        <v>153</v>
      </c>
      <c r="AO1731" t="s">
        <v>3913</v>
      </c>
      <c r="AP1731">
        <f>IF(ufc_fights_2[[#This Row],[winner]]="Red",ufc_fights_2[[#This Row],[r_fighter_id]],ufc_fights_2[[#This Row],[b_fighter_id]])</f>
        <v>2690</v>
      </c>
      <c r="AQ1731" t="str">
        <f>_xlfn.XLOOKUP(ufc_fights_2[[#This Row],[winnerID]],ufc_fighters[id],ufc_fighters[fighter_name],"xxx",0,1)</f>
        <v>Jorge Rivera</v>
      </c>
    </row>
    <row r="1732" spans="1:43">
      <c r="A1732">
        <v>1790</v>
      </c>
      <c r="B1732">
        <v>1565</v>
      </c>
      <c r="C1732">
        <f>_xlfn.XLOOKUP(ufc_fights_2[[#This Row],[r_fighter_id]],ufc_fighters[id],ufc_fighters[year],"xxx",0,1)</f>
        <v>1981</v>
      </c>
      <c r="D1732">
        <f>_xlfn.XLOOKUP(ufc_fights_2[[#This Row],[b_fighter_id]],ufc_fighters[id],ufc_fighters[year],"Prázdné",0,1)</f>
        <v>1989</v>
      </c>
      <c r="E1732" s="10">
        <f>YEAR(ufc_fights_2[[#This Row],[date]])-ufc_fights_2[[#This Row],[r_year]]</f>
        <v>35</v>
      </c>
      <c r="F1732" s="10">
        <f>YEAR(ufc_fights_2[[#This Row],[date]])-ufc_fights_2[[#This Row],[b_year]]</f>
        <v>27</v>
      </c>
      <c r="G1732">
        <v>0</v>
      </c>
      <c r="H1732">
        <v>0</v>
      </c>
      <c r="I1732">
        <v>0.28570000000000001</v>
      </c>
      <c r="J1732">
        <v>0.50600000000000001</v>
      </c>
      <c r="K1732">
        <v>0.28570000000000001</v>
      </c>
      <c r="L1732">
        <v>0.65029999999999999</v>
      </c>
      <c r="M1732">
        <v>0.125</v>
      </c>
      <c r="N1732">
        <v>0.5</v>
      </c>
      <c r="O1732">
        <v>1</v>
      </c>
      <c r="P1732">
        <v>0</v>
      </c>
      <c r="Q1732">
        <v>0</v>
      </c>
      <c r="R1732">
        <v>1</v>
      </c>
      <c r="S1732" s="2">
        <v>1.9560185185185184E-3</v>
      </c>
      <c r="T1732" s="2">
        <v>5.5902777777777773E-3</v>
      </c>
      <c r="U1732">
        <v>0.33329999999999999</v>
      </c>
      <c r="V1732">
        <v>0.51390000000000002</v>
      </c>
      <c r="W1732">
        <v>0</v>
      </c>
      <c r="X1732">
        <v>0</v>
      </c>
      <c r="Y1732">
        <v>1</v>
      </c>
      <c r="Z1732">
        <v>0.28570000000000001</v>
      </c>
      <c r="AA1732">
        <v>0.26469999999999999</v>
      </c>
      <c r="AB1732">
        <v>0</v>
      </c>
      <c r="AC1732">
        <v>0.5</v>
      </c>
      <c r="AD1732">
        <v>0</v>
      </c>
      <c r="AE1732">
        <v>0.71789999999999998</v>
      </c>
      <c r="AF1732" t="s">
        <v>3915</v>
      </c>
      <c r="AG1732" s="2">
        <v>3.472222222222222E-3</v>
      </c>
      <c r="AH1732" t="s">
        <v>3911</v>
      </c>
      <c r="AI1732">
        <v>3</v>
      </c>
      <c r="AJ1732" t="s">
        <v>3939</v>
      </c>
      <c r="AK1732" s="3">
        <v>42693</v>
      </c>
      <c r="AL1732" s="10">
        <f>YEAR(ufc_fights_2[[#This Row],[date]])</f>
        <v>2016</v>
      </c>
      <c r="AM1732" t="s">
        <v>3977</v>
      </c>
      <c r="AN1732">
        <v>6</v>
      </c>
      <c r="AO1732" t="s">
        <v>3918</v>
      </c>
      <c r="AP1732">
        <f>IF(ufc_fights_2[[#This Row],[winner]]="Red",ufc_fights_2[[#This Row],[r_fighter_id]],ufc_fights_2[[#This Row],[b_fighter_id]])</f>
        <v>1565</v>
      </c>
      <c r="AQ1732" t="str">
        <f>_xlfn.XLOOKUP(ufc_fights_2[[#This Row],[winnerID]],ufc_fighters[id],ufc_fighters[fighter_name],"xxx",0,1)</f>
        <v>Krzysztof Jotko</v>
      </c>
    </row>
    <row r="1733" spans="1:43">
      <c r="A1733">
        <v>2026</v>
      </c>
      <c r="B1733">
        <v>1565</v>
      </c>
      <c r="C1733">
        <f>_xlfn.XLOOKUP(ufc_fights_2[[#This Row],[r_fighter_id]],ufc_fighters[id],ufc_fighters[year],"xxx",0,1)</f>
        <v>1986</v>
      </c>
      <c r="D1733">
        <f>_xlfn.XLOOKUP(ufc_fights_2[[#This Row],[b_fighter_id]],ufc_fighters[id],ufc_fighters[year],"Prázdné",0,1)</f>
        <v>1989</v>
      </c>
      <c r="E1733" s="10">
        <f>YEAR(ufc_fights_2[[#This Row],[date]])-ufc_fights_2[[#This Row],[r_year]]</f>
        <v>30</v>
      </c>
      <c r="F1733" s="10">
        <f>YEAR(ufc_fights_2[[#This Row],[date]])-ufc_fights_2[[#This Row],[b_year]]</f>
        <v>27</v>
      </c>
      <c r="G1733">
        <v>0</v>
      </c>
      <c r="H1733">
        <v>1</v>
      </c>
      <c r="I1733">
        <v>0.33329999999999999</v>
      </c>
      <c r="J1733">
        <v>0.4</v>
      </c>
      <c r="K1733">
        <v>0.33329999999999999</v>
      </c>
      <c r="L1733">
        <v>0.4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0</v>
      </c>
      <c r="T1733" s="2">
        <v>1.1574074074074073E-5</v>
      </c>
      <c r="U1733">
        <v>0.2</v>
      </c>
      <c r="V1733">
        <v>0.5</v>
      </c>
      <c r="W1733">
        <v>1</v>
      </c>
      <c r="X1733">
        <v>0</v>
      </c>
      <c r="Y1733">
        <v>0</v>
      </c>
      <c r="Z1733">
        <v>0.33329999999999999</v>
      </c>
      <c r="AA1733">
        <v>0.25</v>
      </c>
      <c r="AB1733">
        <v>0</v>
      </c>
      <c r="AC1733">
        <v>0</v>
      </c>
      <c r="AD1733">
        <v>0</v>
      </c>
      <c r="AE1733">
        <v>1</v>
      </c>
      <c r="AF1733" t="s">
        <v>3910</v>
      </c>
      <c r="AG1733" s="2">
        <v>6.8287037037037036E-4</v>
      </c>
      <c r="AH1733" t="s">
        <v>3911</v>
      </c>
      <c r="AI1733">
        <v>3</v>
      </c>
      <c r="AJ1733" t="s">
        <v>3949</v>
      </c>
      <c r="AK1733" s="3">
        <v>42539</v>
      </c>
      <c r="AL1733" s="10">
        <f>YEAR(ufc_fights_2[[#This Row],[date]])</f>
        <v>2016</v>
      </c>
      <c r="AM1733" t="s">
        <v>3977</v>
      </c>
      <c r="AN1733">
        <v>16</v>
      </c>
      <c r="AO1733" t="s">
        <v>3918</v>
      </c>
      <c r="AP1733">
        <f>IF(ufc_fights_2[[#This Row],[winner]]="Red",ufc_fights_2[[#This Row],[r_fighter_id]],ufc_fights_2[[#This Row],[b_fighter_id]])</f>
        <v>1565</v>
      </c>
      <c r="AQ1733" t="str">
        <f>_xlfn.XLOOKUP(ufc_fights_2[[#This Row],[winnerID]],ufc_fighters[id],ufc_fighters[fighter_name],"xxx",0,1)</f>
        <v>Krzysztof Jotko</v>
      </c>
    </row>
    <row r="1734" spans="1:43">
      <c r="A1734">
        <v>1958</v>
      </c>
      <c r="B1734">
        <v>1399</v>
      </c>
      <c r="C1734">
        <f>_xlfn.XLOOKUP(ufc_fights_2[[#This Row],[r_fighter_id]],ufc_fighters[id],ufc_fighters[year],"xxx",0,1)</f>
        <v>1979</v>
      </c>
      <c r="D1734">
        <f>_xlfn.XLOOKUP(ufc_fights_2[[#This Row],[b_fighter_id]],ufc_fighters[id],ufc_fighters[year],"Prázdné",0,1)</f>
        <v>1975</v>
      </c>
      <c r="E1734" s="10">
        <f>YEAR(ufc_fights_2[[#This Row],[date]])-ufc_fights_2[[#This Row],[r_year]]</f>
        <v>29</v>
      </c>
      <c r="F1734" s="10">
        <f>YEAR(ufc_fights_2[[#This Row],[date]])-ufc_fights_2[[#This Row],[b_year]]</f>
        <v>33</v>
      </c>
      <c r="G1734">
        <v>1</v>
      </c>
      <c r="H1734">
        <v>0</v>
      </c>
      <c r="I1734">
        <v>0.73329999999999995</v>
      </c>
      <c r="J1734">
        <v>0.45450000000000002</v>
      </c>
      <c r="K1734">
        <v>0.75680000000000003</v>
      </c>
      <c r="L1734">
        <v>0.63160000000000005</v>
      </c>
      <c r="M1734">
        <v>1</v>
      </c>
      <c r="N1734">
        <v>0.33329999999999999</v>
      </c>
      <c r="O1734">
        <v>1</v>
      </c>
      <c r="P1734">
        <v>1</v>
      </c>
      <c r="Q1734">
        <v>0</v>
      </c>
      <c r="R1734">
        <v>1</v>
      </c>
      <c r="S1734" s="2">
        <v>2.7546296296296294E-3</v>
      </c>
      <c r="T1734" s="2">
        <v>9.6064814814814819E-4</v>
      </c>
      <c r="U1734">
        <v>0.66669999999999996</v>
      </c>
      <c r="V1734">
        <v>0.44440000000000002</v>
      </c>
      <c r="W1734">
        <v>1</v>
      </c>
      <c r="X1734">
        <v>1</v>
      </c>
      <c r="Y1734">
        <v>0</v>
      </c>
      <c r="Z1734">
        <v>0.75</v>
      </c>
      <c r="AA1734">
        <v>0.25</v>
      </c>
      <c r="AB1734">
        <v>1</v>
      </c>
      <c r="AC1734">
        <v>0.5</v>
      </c>
      <c r="AD1734">
        <v>0.58819999999999995</v>
      </c>
      <c r="AE1734">
        <v>0.6</v>
      </c>
      <c r="AF1734" t="s">
        <v>3933</v>
      </c>
      <c r="AG1734" s="2">
        <v>1.1226851851851851E-3</v>
      </c>
      <c r="AH1734" t="s">
        <v>3911</v>
      </c>
      <c r="AI1734">
        <v>3</v>
      </c>
      <c r="AJ1734" t="s">
        <v>3949</v>
      </c>
      <c r="AK1734" s="3">
        <v>39480</v>
      </c>
      <c r="AL1734" s="10">
        <f>YEAR(ufc_fights_2[[#This Row],[date]])</f>
        <v>2008</v>
      </c>
      <c r="AM1734" t="s">
        <v>3977</v>
      </c>
      <c r="AN1734">
        <v>1</v>
      </c>
      <c r="AO1734" t="s">
        <v>3913</v>
      </c>
      <c r="AP1734">
        <f>IF(ufc_fights_2[[#This Row],[winner]]="Red",ufc_fights_2[[#This Row],[r_fighter_id]],ufc_fights_2[[#This Row],[b_fighter_id]])</f>
        <v>1958</v>
      </c>
      <c r="AQ1734" t="str">
        <f>_xlfn.XLOOKUP(ufc_fights_2[[#This Row],[winnerID]],ufc_fighters[id],ufc_fighters[fighter_name],"xxx",0,1)</f>
        <v>Nate Marquardt</v>
      </c>
    </row>
    <row r="1735" spans="1:43">
      <c r="A1735">
        <v>1958</v>
      </c>
      <c r="B1735">
        <v>2812</v>
      </c>
      <c r="C1735">
        <f>_xlfn.XLOOKUP(ufc_fights_2[[#This Row],[r_fighter_id]],ufc_fighters[id],ufc_fighters[year],"xxx",0,1)</f>
        <v>1979</v>
      </c>
      <c r="D1735">
        <f>_xlfn.XLOOKUP(ufc_fights_2[[#This Row],[b_fighter_id]],ufc_fighters[id],ufc_fighters[year],"Prázdné",0,1)</f>
        <v>1971</v>
      </c>
      <c r="E1735" s="10">
        <f>YEAR(ufc_fights_2[[#This Row],[date]])-ufc_fights_2[[#This Row],[r_year]]</f>
        <v>26</v>
      </c>
      <c r="F1735" s="10">
        <f>YEAR(ufc_fights_2[[#This Row],[date]])-ufc_fights_2[[#This Row],[b_year]]</f>
        <v>34</v>
      </c>
      <c r="G1735">
        <v>0</v>
      </c>
      <c r="H1735">
        <v>0</v>
      </c>
      <c r="I1735">
        <v>0.33329999999999999</v>
      </c>
      <c r="J1735">
        <v>0.34849999999999998</v>
      </c>
      <c r="K1735">
        <v>0.38569999999999999</v>
      </c>
      <c r="L1735">
        <v>0.51690000000000003</v>
      </c>
      <c r="M1735">
        <v>1</v>
      </c>
      <c r="N1735">
        <v>0</v>
      </c>
      <c r="O1735">
        <v>2</v>
      </c>
      <c r="P1735">
        <v>0</v>
      </c>
      <c r="Q1735">
        <v>0</v>
      </c>
      <c r="R1735">
        <v>0</v>
      </c>
      <c r="S1735" s="2">
        <v>3.4837962962962965E-3</v>
      </c>
      <c r="T1735" s="2">
        <v>1.0416666666666667E-4</v>
      </c>
      <c r="U1735">
        <v>0.1628</v>
      </c>
      <c r="V1735">
        <v>5.8799999999999998E-2</v>
      </c>
      <c r="W1735">
        <v>0.5</v>
      </c>
      <c r="X1735">
        <v>0.72219999999999995</v>
      </c>
      <c r="Y1735">
        <v>0.6522</v>
      </c>
      <c r="Z1735">
        <v>0.26529999999999998</v>
      </c>
      <c r="AA1735">
        <v>0.34920000000000001</v>
      </c>
      <c r="AB1735">
        <v>1</v>
      </c>
      <c r="AC1735">
        <v>0.5</v>
      </c>
      <c r="AD1735">
        <v>0.45450000000000002</v>
      </c>
      <c r="AE1735">
        <v>0</v>
      </c>
      <c r="AF1735" t="s">
        <v>3915</v>
      </c>
      <c r="AG1735" s="2">
        <v>3.472222222222222E-3</v>
      </c>
      <c r="AH1735" t="s">
        <v>3911</v>
      </c>
      <c r="AI1735">
        <v>3</v>
      </c>
      <c r="AJ1735" t="s">
        <v>3925</v>
      </c>
      <c r="AK1735" s="3">
        <v>38570</v>
      </c>
      <c r="AL1735" s="10">
        <f>YEAR(ufc_fights_2[[#This Row],[date]])</f>
        <v>2005</v>
      </c>
      <c r="AM1735" t="s">
        <v>3977</v>
      </c>
      <c r="AN1735">
        <v>1</v>
      </c>
      <c r="AO1735" t="s">
        <v>3913</v>
      </c>
      <c r="AP1735">
        <f>IF(ufc_fights_2[[#This Row],[winner]]="Red",ufc_fights_2[[#This Row],[r_fighter_id]],ufc_fights_2[[#This Row],[b_fighter_id]])</f>
        <v>1958</v>
      </c>
      <c r="AQ1735" t="str">
        <f>_xlfn.XLOOKUP(ufc_fights_2[[#This Row],[winnerID]],ufc_fighters[id],ufc_fighters[fighter_name],"xxx",0,1)</f>
        <v>Nate Marquardt</v>
      </c>
    </row>
    <row r="1736" spans="1:43">
      <c r="A1736">
        <v>2108</v>
      </c>
      <c r="B1736">
        <v>1958</v>
      </c>
      <c r="C1736">
        <f>_xlfn.XLOOKUP(ufc_fights_2[[#This Row],[r_fighter_id]],ufc_fighters[id],ufc_fighters[year],"xxx",0,1)</f>
        <v>1981</v>
      </c>
      <c r="D1736">
        <f>_xlfn.XLOOKUP(ufc_fights_2[[#This Row],[b_fighter_id]],ufc_fighters[id],ufc_fighters[year],"Prázdné",0,1)</f>
        <v>1979</v>
      </c>
      <c r="E1736" s="10">
        <f>YEAR(ufc_fights_2[[#This Row],[date]])-ufc_fights_2[[#This Row],[r_year]]</f>
        <v>30</v>
      </c>
      <c r="F1736" s="10">
        <f>YEAR(ufc_fights_2[[#This Row],[date]])-ufc_fights_2[[#This Row],[b_year]]</f>
        <v>32</v>
      </c>
      <c r="G1736">
        <v>0</v>
      </c>
      <c r="H1736">
        <v>0</v>
      </c>
      <c r="I1736">
        <v>0.26319999999999999</v>
      </c>
      <c r="J1736">
        <v>0.60260000000000002</v>
      </c>
      <c r="K1736">
        <v>0.55379999999999996</v>
      </c>
      <c r="L1736">
        <v>0.68179999999999996</v>
      </c>
      <c r="M1736">
        <v>0.33329999999999999</v>
      </c>
      <c r="N1736">
        <v>1</v>
      </c>
      <c r="O1736">
        <v>2</v>
      </c>
      <c r="P1736">
        <v>0</v>
      </c>
      <c r="Q1736">
        <v>0</v>
      </c>
      <c r="R1736">
        <v>0</v>
      </c>
      <c r="S1736" s="2">
        <v>1.3773148148148147E-3</v>
      </c>
      <c r="T1736" s="2">
        <v>5.0694444444444441E-3</v>
      </c>
      <c r="U1736">
        <v>0.21210000000000001</v>
      </c>
      <c r="V1736">
        <v>0.57750000000000001</v>
      </c>
      <c r="W1736">
        <v>0.66669999999999996</v>
      </c>
      <c r="X1736">
        <v>0.5</v>
      </c>
      <c r="Y1736">
        <v>1</v>
      </c>
      <c r="Z1736">
        <v>0.23530000000000001</v>
      </c>
      <c r="AA1736">
        <v>0.48980000000000001</v>
      </c>
      <c r="AB1736">
        <v>0.5</v>
      </c>
      <c r="AC1736">
        <v>1</v>
      </c>
      <c r="AD1736">
        <v>0</v>
      </c>
      <c r="AE1736">
        <v>0.76919999999999999</v>
      </c>
      <c r="AF1736" t="s">
        <v>3915</v>
      </c>
      <c r="AG1736" s="2">
        <v>3.472222222222222E-3</v>
      </c>
      <c r="AH1736" t="s">
        <v>3911</v>
      </c>
      <c r="AI1736">
        <v>3</v>
      </c>
      <c r="AJ1736" t="s">
        <v>3928</v>
      </c>
      <c r="AK1736" s="3">
        <v>40621</v>
      </c>
      <c r="AL1736" s="10">
        <f>YEAR(ufc_fights_2[[#This Row],[date]])</f>
        <v>2011</v>
      </c>
      <c r="AM1736" t="s">
        <v>3977</v>
      </c>
      <c r="AN1736">
        <v>9</v>
      </c>
      <c r="AO1736" t="s">
        <v>3918</v>
      </c>
      <c r="AP1736">
        <f>IF(ufc_fights_2[[#This Row],[winner]]="Red",ufc_fights_2[[#This Row],[r_fighter_id]],ufc_fights_2[[#This Row],[b_fighter_id]])</f>
        <v>1958</v>
      </c>
      <c r="AQ1736" t="str">
        <f>_xlfn.XLOOKUP(ufc_fights_2[[#This Row],[winnerID]],ufc_fighters[id],ufc_fighters[fighter_name],"xxx",0,1)</f>
        <v>Nate Marquardt</v>
      </c>
    </row>
    <row r="1737" spans="1:43">
      <c r="A1737">
        <v>1958</v>
      </c>
      <c r="B1737">
        <v>1588</v>
      </c>
      <c r="C1737">
        <f>_xlfn.XLOOKUP(ufc_fights_2[[#This Row],[r_fighter_id]],ufc_fighters[id],ufc_fighters[year],"xxx",0,1)</f>
        <v>1979</v>
      </c>
      <c r="D1737">
        <f>_xlfn.XLOOKUP(ufc_fights_2[[#This Row],[b_fighter_id]],ufc_fighters[id],ufc_fighters[year],"Prázdné",0,1)</f>
        <v>1982</v>
      </c>
      <c r="E1737" s="10">
        <f>YEAR(ufc_fights_2[[#This Row],[date]])-ufc_fights_2[[#This Row],[r_year]]</f>
        <v>29</v>
      </c>
      <c r="F1737" s="10">
        <f>YEAR(ufc_fights_2[[#This Row],[date]])-ufc_fights_2[[#This Row],[b_year]]</f>
        <v>26</v>
      </c>
      <c r="G1737">
        <v>1</v>
      </c>
      <c r="H1737">
        <v>0</v>
      </c>
      <c r="I1737">
        <v>0.61109999999999998</v>
      </c>
      <c r="J1737">
        <v>0.1429</v>
      </c>
      <c r="K1737">
        <v>0.65849999999999997</v>
      </c>
      <c r="L1737">
        <v>0.25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1.273148148148148E-4</v>
      </c>
      <c r="T1737" s="2">
        <v>9.2592592592592588E-5</v>
      </c>
      <c r="U1737">
        <v>0.6129</v>
      </c>
      <c r="V1737">
        <v>0.16669999999999999</v>
      </c>
      <c r="W1737">
        <v>0.6</v>
      </c>
      <c r="X1737">
        <v>0</v>
      </c>
      <c r="Y1737">
        <v>0</v>
      </c>
      <c r="Z1737">
        <v>0.42859999999999998</v>
      </c>
      <c r="AA1737">
        <v>0</v>
      </c>
      <c r="AB1737">
        <v>0.68</v>
      </c>
      <c r="AC1737">
        <v>0.5</v>
      </c>
      <c r="AD1737">
        <v>0.5</v>
      </c>
      <c r="AE1737">
        <v>0</v>
      </c>
      <c r="AF1737" t="s">
        <v>3910</v>
      </c>
      <c r="AG1737" s="2">
        <v>9.4907407407407408E-4</v>
      </c>
      <c r="AH1737" t="s">
        <v>3911</v>
      </c>
      <c r="AI1737">
        <v>3</v>
      </c>
      <c r="AJ1737" t="s">
        <v>3939</v>
      </c>
      <c r="AK1737" s="3">
        <v>39697</v>
      </c>
      <c r="AL1737" s="10">
        <f>YEAR(ufc_fights_2[[#This Row],[date]])</f>
        <v>2008</v>
      </c>
      <c r="AM1737" t="s">
        <v>3977</v>
      </c>
      <c r="AN1737">
        <v>45</v>
      </c>
      <c r="AO1737" t="s">
        <v>3913</v>
      </c>
      <c r="AP1737">
        <f>IF(ufc_fights_2[[#This Row],[winner]]="Red",ufc_fights_2[[#This Row],[r_fighter_id]],ufc_fights_2[[#This Row],[b_fighter_id]])</f>
        <v>1958</v>
      </c>
      <c r="AQ1737" t="str">
        <f>_xlfn.XLOOKUP(ufc_fights_2[[#This Row],[winnerID]],ufc_fighters[id],ufc_fighters[fighter_name],"xxx",0,1)</f>
        <v>Nate Marquardt</v>
      </c>
    </row>
    <row r="1738" spans="1:43">
      <c r="A1738">
        <v>797</v>
      </c>
      <c r="B1738">
        <v>1958</v>
      </c>
      <c r="C1738">
        <f>_xlfn.XLOOKUP(ufc_fights_2[[#This Row],[r_fighter_id]],ufc_fighters[id],ufc_fighters[year],"xxx",0,1)</f>
        <v>1983</v>
      </c>
      <c r="D1738">
        <f>_xlfn.XLOOKUP(ufc_fights_2[[#This Row],[b_fighter_id]],ufc_fighters[id],ufc_fighters[year],"Prázdné",0,1)</f>
        <v>1979</v>
      </c>
      <c r="E1738" s="10">
        <f>YEAR(ufc_fights_2[[#This Row],[date]])-ufc_fights_2[[#This Row],[r_year]]</f>
        <v>32</v>
      </c>
      <c r="F1738" s="10">
        <f>YEAR(ufc_fights_2[[#This Row],[date]])-ufc_fights_2[[#This Row],[b_year]]</f>
        <v>36</v>
      </c>
      <c r="G1738">
        <v>0</v>
      </c>
      <c r="H1738">
        <v>1</v>
      </c>
      <c r="I1738">
        <v>0.42859999999999998</v>
      </c>
      <c r="J1738">
        <v>0.59260000000000002</v>
      </c>
      <c r="K1738">
        <v>0.42859999999999998</v>
      </c>
      <c r="L1738">
        <v>0.59260000000000002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3.4722222222222222E-5</v>
      </c>
      <c r="T1738" s="2">
        <v>4.6296296296296294E-5</v>
      </c>
      <c r="U1738">
        <v>0.375</v>
      </c>
      <c r="V1738">
        <v>0.33329999999999999</v>
      </c>
      <c r="W1738">
        <v>0.5</v>
      </c>
      <c r="X1738">
        <v>0.66669999999999996</v>
      </c>
      <c r="Y1738">
        <v>0.83330000000000004</v>
      </c>
      <c r="Z1738">
        <v>0.375</v>
      </c>
      <c r="AA1738">
        <v>0.56000000000000005</v>
      </c>
      <c r="AB1738">
        <v>1</v>
      </c>
      <c r="AC1738">
        <v>1</v>
      </c>
      <c r="AD1738">
        <v>0</v>
      </c>
      <c r="AE1738">
        <v>1</v>
      </c>
      <c r="AF1738" t="s">
        <v>3910</v>
      </c>
      <c r="AG1738" s="2">
        <v>3.2407407407407406E-4</v>
      </c>
      <c r="AH1738" t="s">
        <v>3911</v>
      </c>
      <c r="AI1738">
        <v>3</v>
      </c>
      <c r="AJ1738" t="s">
        <v>3914</v>
      </c>
      <c r="AK1738" s="3">
        <v>42357</v>
      </c>
      <c r="AL1738" s="10">
        <f>YEAR(ufc_fights_2[[#This Row],[date]])</f>
        <v>2015</v>
      </c>
      <c r="AM1738" t="s">
        <v>3977</v>
      </c>
      <c r="AN1738">
        <v>49</v>
      </c>
      <c r="AO1738" t="s">
        <v>3918</v>
      </c>
      <c r="AP1738">
        <f>IF(ufc_fights_2[[#This Row],[winner]]="Red",ufc_fights_2[[#This Row],[r_fighter_id]],ufc_fights_2[[#This Row],[b_fighter_id]])</f>
        <v>1958</v>
      </c>
      <c r="AQ1738" t="str">
        <f>_xlfn.XLOOKUP(ufc_fights_2[[#This Row],[winnerID]],ufc_fighters[id],ufc_fighters[fighter_name],"xxx",0,1)</f>
        <v>Nate Marquardt</v>
      </c>
    </row>
    <row r="1739" spans="1:43">
      <c r="A1739">
        <v>215</v>
      </c>
      <c r="B1739">
        <v>1565</v>
      </c>
      <c r="C1739">
        <f>_xlfn.XLOOKUP(ufc_fights_2[[#This Row],[r_fighter_id]],ufc_fighters[id],ufc_fighters[year],"xxx",0,1)</f>
        <v>1990</v>
      </c>
      <c r="D1739">
        <f>_xlfn.XLOOKUP(ufc_fights_2[[#This Row],[b_fighter_id]],ufc_fighters[id],ufc_fighters[year],"Prázdné",0,1)</f>
        <v>1989</v>
      </c>
      <c r="E1739" s="10">
        <f>YEAR(ufc_fights_2[[#This Row],[date]])-ufc_fights_2[[#This Row],[r_year]]</f>
        <v>29</v>
      </c>
      <c r="F1739" s="10">
        <f>YEAR(ufc_fights_2[[#This Row],[date]])-ufc_fights_2[[#This Row],[b_year]]</f>
        <v>30</v>
      </c>
      <c r="G1739">
        <v>0</v>
      </c>
      <c r="H1739">
        <v>0</v>
      </c>
      <c r="I1739">
        <v>0.50649999999999995</v>
      </c>
      <c r="J1739">
        <v>0.34189999999999998</v>
      </c>
      <c r="K1739">
        <v>0.60780000000000001</v>
      </c>
      <c r="L1739">
        <v>0.54139999999999999</v>
      </c>
      <c r="M1739">
        <v>0.33329999999999999</v>
      </c>
      <c r="N1739">
        <v>0.1429</v>
      </c>
      <c r="O1739">
        <v>0</v>
      </c>
      <c r="P1739">
        <v>0</v>
      </c>
      <c r="Q1739">
        <v>0</v>
      </c>
      <c r="R1739">
        <v>1</v>
      </c>
      <c r="S1739" s="2">
        <v>1.5740740740740741E-3</v>
      </c>
      <c r="T1739" s="2">
        <v>3.3449074074074076E-3</v>
      </c>
      <c r="U1739">
        <v>0.35289999999999999</v>
      </c>
      <c r="V1739">
        <v>0.21740000000000001</v>
      </c>
      <c r="W1739">
        <v>0.6875</v>
      </c>
      <c r="X1739">
        <v>1</v>
      </c>
      <c r="Y1739">
        <v>1</v>
      </c>
      <c r="Z1739">
        <v>0.34620000000000001</v>
      </c>
      <c r="AA1739">
        <v>0.2235</v>
      </c>
      <c r="AB1739">
        <v>0.84</v>
      </c>
      <c r="AC1739">
        <v>0.65620000000000001</v>
      </c>
      <c r="AD1739">
        <v>0</v>
      </c>
      <c r="AE1739">
        <v>0</v>
      </c>
      <c r="AF1739" t="s">
        <v>3922</v>
      </c>
      <c r="AG1739" s="2">
        <v>3.472222222222222E-3</v>
      </c>
      <c r="AH1739" t="s">
        <v>3911</v>
      </c>
      <c r="AI1739">
        <v>3</v>
      </c>
      <c r="AJ1739" t="s">
        <v>3914</v>
      </c>
      <c r="AK1739" s="3">
        <v>43673</v>
      </c>
      <c r="AL1739" s="10">
        <f>YEAR(ufc_fights_2[[#This Row],[date]])</f>
        <v>2019</v>
      </c>
      <c r="AM1739" t="s">
        <v>3977</v>
      </c>
      <c r="AN1739">
        <v>30</v>
      </c>
      <c r="AO1739" t="s">
        <v>3918</v>
      </c>
      <c r="AP1739">
        <f>IF(ufc_fights_2[[#This Row],[winner]]="Red",ufc_fights_2[[#This Row],[r_fighter_id]],ufc_fights_2[[#This Row],[b_fighter_id]])</f>
        <v>1565</v>
      </c>
      <c r="AQ1739" t="str">
        <f>_xlfn.XLOOKUP(ufc_fights_2[[#This Row],[winnerID]],ufc_fighters[id],ufc_fighters[fighter_name],"xxx",0,1)</f>
        <v>Krzysztof Jotko</v>
      </c>
    </row>
    <row r="1740" spans="1:43">
      <c r="A1740">
        <v>1958</v>
      </c>
      <c r="B1740">
        <v>2434</v>
      </c>
      <c r="C1740">
        <f>_xlfn.XLOOKUP(ufc_fights_2[[#This Row],[r_fighter_id]],ufc_fighters[id],ufc_fighters[year],"xxx",0,1)</f>
        <v>1979</v>
      </c>
      <c r="D1740">
        <f>_xlfn.XLOOKUP(ufc_fights_2[[#This Row],[b_fighter_id]],ufc_fighters[id],ufc_fighters[year],"Prázdné",0,1)</f>
        <v>1980</v>
      </c>
      <c r="E1740" s="10">
        <f>YEAR(ufc_fights_2[[#This Row],[date]])-ufc_fights_2[[#This Row],[r_year]]</f>
        <v>31</v>
      </c>
      <c r="F1740" s="10">
        <f>YEAR(ufc_fights_2[[#This Row],[date]])-ufc_fights_2[[#This Row],[b_year]]</f>
        <v>30</v>
      </c>
      <c r="G1740">
        <v>0</v>
      </c>
      <c r="H1740">
        <v>0</v>
      </c>
      <c r="I1740">
        <v>0.37140000000000001</v>
      </c>
      <c r="J1740">
        <v>0.16669999999999999</v>
      </c>
      <c r="K1740">
        <v>0.45</v>
      </c>
      <c r="L1740">
        <v>0.16669999999999999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 s="2">
        <v>1.9675925925925926E-4</v>
      </c>
      <c r="T1740" s="2">
        <v>3.1250000000000001E-4</v>
      </c>
      <c r="U1740">
        <v>0.36359999999999998</v>
      </c>
      <c r="V1740">
        <v>0.16669999999999999</v>
      </c>
      <c r="W1740">
        <v>0</v>
      </c>
      <c r="X1740">
        <v>1</v>
      </c>
      <c r="Y1740">
        <v>0</v>
      </c>
      <c r="Z1740">
        <v>0.2</v>
      </c>
      <c r="AA1740">
        <v>0.16669999999999999</v>
      </c>
      <c r="AB1740">
        <v>0</v>
      </c>
      <c r="AC1740">
        <v>0</v>
      </c>
      <c r="AD1740">
        <v>0.6</v>
      </c>
      <c r="AE1740">
        <v>0</v>
      </c>
      <c r="AF1740" t="s">
        <v>3910</v>
      </c>
      <c r="AG1740" s="2">
        <v>2.4074074074074076E-3</v>
      </c>
      <c r="AH1740" t="s">
        <v>3911</v>
      </c>
      <c r="AI1740">
        <v>3</v>
      </c>
      <c r="AJ1740" t="s">
        <v>3914</v>
      </c>
      <c r="AK1740" s="3">
        <v>40436</v>
      </c>
      <c r="AL1740" s="10">
        <f>YEAR(ufc_fights_2[[#This Row],[date]])</f>
        <v>2010</v>
      </c>
      <c r="AM1740" t="s">
        <v>3977</v>
      </c>
      <c r="AN1740">
        <v>55</v>
      </c>
      <c r="AO1740" t="s">
        <v>3913</v>
      </c>
      <c r="AP1740">
        <f>IF(ufc_fights_2[[#This Row],[winner]]="Red",ufc_fights_2[[#This Row],[r_fighter_id]],ufc_fights_2[[#This Row],[b_fighter_id]])</f>
        <v>1958</v>
      </c>
      <c r="AQ1740" t="str">
        <f>_xlfn.XLOOKUP(ufc_fights_2[[#This Row],[winnerID]],ufc_fighters[id],ufc_fighters[fighter_name],"xxx",0,1)</f>
        <v>Nate Marquardt</v>
      </c>
    </row>
    <row r="1741" spans="1:43">
      <c r="A1741">
        <v>1958</v>
      </c>
      <c r="B1741">
        <v>791</v>
      </c>
      <c r="C1741">
        <f>_xlfn.XLOOKUP(ufc_fights_2[[#This Row],[r_fighter_id]],ufc_fighters[id],ufc_fighters[year],"xxx",0,1)</f>
        <v>1979</v>
      </c>
      <c r="D1741">
        <f>_xlfn.XLOOKUP(ufc_fights_2[[#This Row],[b_fighter_id]],ufc_fighters[id],ufc_fighters[year],"Prázdné",0,1)</f>
        <v>1977</v>
      </c>
      <c r="E1741" s="10">
        <f>YEAR(ufc_fights_2[[#This Row],[date]])-ufc_fights_2[[#This Row],[r_year]]</f>
        <v>27</v>
      </c>
      <c r="F1741" s="10">
        <f>YEAR(ufc_fights_2[[#This Row],[date]])-ufc_fights_2[[#This Row],[b_year]]</f>
        <v>29</v>
      </c>
      <c r="G1741">
        <v>0</v>
      </c>
      <c r="H1741">
        <v>1</v>
      </c>
      <c r="I1741">
        <v>0.54369999999999996</v>
      </c>
      <c r="J1741">
        <v>0.32500000000000001</v>
      </c>
      <c r="K1741">
        <v>0.60170000000000001</v>
      </c>
      <c r="L1741">
        <v>0.56799999999999995</v>
      </c>
      <c r="M1741">
        <v>1</v>
      </c>
      <c r="N1741">
        <v>0.25</v>
      </c>
      <c r="O1741">
        <v>2</v>
      </c>
      <c r="P1741">
        <v>0</v>
      </c>
      <c r="Q1741">
        <v>1</v>
      </c>
      <c r="R1741">
        <v>0</v>
      </c>
      <c r="S1741" s="2">
        <v>4.6874999999999998E-3</v>
      </c>
      <c r="T1741" s="2">
        <v>1.1689814814814816E-3</v>
      </c>
      <c r="U1741">
        <v>0.45</v>
      </c>
      <c r="V1741">
        <v>0.27139999999999997</v>
      </c>
      <c r="W1741">
        <v>0.7</v>
      </c>
      <c r="X1741">
        <v>1</v>
      </c>
      <c r="Y1741">
        <v>1</v>
      </c>
      <c r="Z1741">
        <v>0.53659999999999997</v>
      </c>
      <c r="AA1741">
        <v>0.30430000000000001</v>
      </c>
      <c r="AB1741">
        <v>0.41670000000000001</v>
      </c>
      <c r="AC1741">
        <v>0.5</v>
      </c>
      <c r="AD1741">
        <v>0.77780000000000005</v>
      </c>
      <c r="AE1741">
        <v>0.42859999999999998</v>
      </c>
      <c r="AF1741" t="s">
        <v>3915</v>
      </c>
      <c r="AG1741" s="2">
        <v>3.472222222222222E-3</v>
      </c>
      <c r="AH1741" t="s">
        <v>3911</v>
      </c>
      <c r="AI1741">
        <v>3</v>
      </c>
      <c r="AJ1741" t="s">
        <v>3925</v>
      </c>
      <c r="AK1741" s="3">
        <v>38780</v>
      </c>
      <c r="AL1741" s="10">
        <f>YEAR(ufc_fights_2[[#This Row],[date]])</f>
        <v>2006</v>
      </c>
      <c r="AM1741" t="s">
        <v>3977</v>
      </c>
      <c r="AN1741">
        <v>1</v>
      </c>
      <c r="AO1741" t="s">
        <v>3913</v>
      </c>
      <c r="AP1741">
        <f>IF(ufc_fights_2[[#This Row],[winner]]="Red",ufc_fights_2[[#This Row],[r_fighter_id]],ufc_fights_2[[#This Row],[b_fighter_id]])</f>
        <v>1958</v>
      </c>
      <c r="AQ1741" t="str">
        <f>_xlfn.XLOOKUP(ufc_fights_2[[#This Row],[winnerID]],ufc_fighters[id],ufc_fighters[fighter_name],"xxx",0,1)</f>
        <v>Nate Marquardt</v>
      </c>
    </row>
    <row r="1742" spans="1:43">
      <c r="A1742">
        <v>1833</v>
      </c>
      <c r="B1742">
        <v>114</v>
      </c>
      <c r="C1742">
        <f>_xlfn.XLOOKUP(ufc_fights_2[[#This Row],[r_fighter_id]],ufc_fighters[id],ufc_fighters[year],"xxx",0,1)</f>
        <v>1970</v>
      </c>
      <c r="D1742">
        <f>_xlfn.XLOOKUP(ufc_fights_2[[#This Row],[b_fighter_id]],ufc_fighters[id],ufc_fighters[year],"Prázdné",0,1)</f>
        <v>1967</v>
      </c>
      <c r="E1742" s="10">
        <f>YEAR(ufc_fights_2[[#This Row],[date]])-ufc_fights_2[[#This Row],[r_year]]</f>
        <v>30</v>
      </c>
      <c r="F1742" s="10">
        <f>YEAR(ufc_fights_2[[#This Row],[date]])-ufc_fights_2[[#This Row],[b_year]]</f>
        <v>33</v>
      </c>
      <c r="G1742">
        <v>0</v>
      </c>
      <c r="H1742">
        <v>0</v>
      </c>
      <c r="I1742">
        <v>0.65380000000000005</v>
      </c>
      <c r="J1742">
        <v>0</v>
      </c>
      <c r="K1742">
        <v>0.75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1.4583333333333334E-3</v>
      </c>
      <c r="T1742" s="2">
        <v>1.3888888888888889E-4</v>
      </c>
      <c r="U1742">
        <v>0.65380000000000005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0.69569999999999999</v>
      </c>
      <c r="AE1742">
        <v>0</v>
      </c>
      <c r="AF1742" t="s">
        <v>3910</v>
      </c>
      <c r="AG1742" s="2">
        <v>2.0601851851851853E-3</v>
      </c>
      <c r="AH1742" t="s">
        <v>3911</v>
      </c>
      <c r="AI1742">
        <v>3</v>
      </c>
      <c r="AJ1742" t="s">
        <v>3925</v>
      </c>
      <c r="AK1742" s="3">
        <v>36876</v>
      </c>
      <c r="AL1742" s="10">
        <f>YEAR(ufc_fights_2[[#This Row],[date]])</f>
        <v>2000</v>
      </c>
      <c r="AM1742" t="s">
        <v>3977</v>
      </c>
      <c r="AN1742">
        <v>160</v>
      </c>
      <c r="AO1742" t="s">
        <v>3913</v>
      </c>
      <c r="AP1742">
        <f>IF(ufc_fights_2[[#This Row],[winner]]="Red",ufc_fights_2[[#This Row],[r_fighter_id]],ufc_fights_2[[#This Row],[b_fighter_id]])</f>
        <v>1833</v>
      </c>
      <c r="AQ1742" t="str">
        <f>_xlfn.XLOOKUP(ufc_fights_2[[#This Row],[winnerID]],ufc_fighters[id],ufc_fighters[fighter_name],"xxx",0,1)</f>
        <v>Matt Lindland</v>
      </c>
    </row>
    <row r="1743" spans="1:43">
      <c r="A1743">
        <v>633</v>
      </c>
      <c r="B1743">
        <v>3026</v>
      </c>
      <c r="C1743">
        <f>_xlfn.XLOOKUP(ufc_fights_2[[#This Row],[r_fighter_id]],ufc_fighters[id],ufc_fighters[year],"xxx",0,1)</f>
        <v>1980</v>
      </c>
      <c r="D1743">
        <f>_xlfn.XLOOKUP(ufc_fights_2[[#This Row],[b_fighter_id]],ufc_fighters[id],ufc_fighters[year],"Prázdné",0,1)</f>
        <v>1979</v>
      </c>
      <c r="E1743" s="10">
        <f>YEAR(ufc_fights_2[[#This Row],[date]])-ufc_fights_2[[#This Row],[r_year]]</f>
        <v>27</v>
      </c>
      <c r="F1743" s="10">
        <f>YEAR(ufc_fights_2[[#This Row],[date]])-ufc_fights_2[[#This Row],[b_year]]</f>
        <v>28</v>
      </c>
      <c r="G1743">
        <v>0</v>
      </c>
      <c r="H1743">
        <v>0</v>
      </c>
      <c r="I1743">
        <v>0.58140000000000003</v>
      </c>
      <c r="J1743">
        <v>0.37780000000000002</v>
      </c>
      <c r="K1743">
        <v>0.61699999999999999</v>
      </c>
      <c r="L1743">
        <v>0.3846</v>
      </c>
      <c r="M1743">
        <v>0.33329999999999999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1.7013888888888888E-3</v>
      </c>
      <c r="T1743" s="2">
        <v>1.9907407407407408E-3</v>
      </c>
      <c r="U1743">
        <v>0.42859999999999998</v>
      </c>
      <c r="V1743">
        <v>0.36840000000000001</v>
      </c>
      <c r="W1743">
        <v>0.83330000000000004</v>
      </c>
      <c r="X1743">
        <v>0.88890000000000002</v>
      </c>
      <c r="Y1743">
        <v>0.44440000000000002</v>
      </c>
      <c r="Z1743">
        <v>0.59570000000000001</v>
      </c>
      <c r="AA1743">
        <v>0.3276</v>
      </c>
      <c r="AB1743">
        <v>0.59379999999999999</v>
      </c>
      <c r="AC1743">
        <v>0.46879999999999999</v>
      </c>
      <c r="AD1743">
        <v>0.42859999999999998</v>
      </c>
      <c r="AE1743">
        <v>0</v>
      </c>
      <c r="AF1743" t="s">
        <v>3915</v>
      </c>
      <c r="AG1743" s="2">
        <v>3.472222222222222E-3</v>
      </c>
      <c r="AH1743" t="s">
        <v>3911</v>
      </c>
      <c r="AI1743">
        <v>3</v>
      </c>
      <c r="AJ1743" t="s">
        <v>3949</v>
      </c>
      <c r="AK1743" s="3">
        <v>39116</v>
      </c>
      <c r="AL1743" s="10">
        <f>YEAR(ufc_fights_2[[#This Row],[date]])</f>
        <v>2007</v>
      </c>
      <c r="AM1743" t="s">
        <v>3977</v>
      </c>
      <c r="AN1743">
        <v>1</v>
      </c>
      <c r="AO1743" t="s">
        <v>3913</v>
      </c>
      <c r="AP1743">
        <f>IF(ufc_fights_2[[#This Row],[winner]]="Red",ufc_fights_2[[#This Row],[r_fighter_id]],ufc_fights_2[[#This Row],[b_fighter_id]])</f>
        <v>633</v>
      </c>
      <c r="AQ1743" t="str">
        <f>_xlfn.XLOOKUP(ufc_fights_2[[#This Row],[winnerID]],ufc_fighters[id],ufc_fighters[fighter_name],"xxx",0,1)</f>
        <v>Patrick Cote</v>
      </c>
    </row>
    <row r="1744" spans="1:43">
      <c r="A1744">
        <v>633</v>
      </c>
      <c r="B1744">
        <v>2035</v>
      </c>
      <c r="C1744">
        <f>_xlfn.XLOOKUP(ufc_fights_2[[#This Row],[r_fighter_id]],ufc_fighters[id],ufc_fighters[year],"xxx",0,1)</f>
        <v>1980</v>
      </c>
      <c r="D1744">
        <f>_xlfn.XLOOKUP(ufc_fights_2[[#This Row],[b_fighter_id]],ufc_fighters[id],ufc_fighters[year],"Prázdné",0,1)</f>
        <v>1978</v>
      </c>
      <c r="E1744" s="10">
        <f>YEAR(ufc_fights_2[[#This Row],[date]])-ufc_fights_2[[#This Row],[r_year]]</f>
        <v>28</v>
      </c>
      <c r="F1744" s="10">
        <f>YEAR(ufc_fights_2[[#This Row],[date]])-ufc_fights_2[[#This Row],[b_year]]</f>
        <v>30</v>
      </c>
      <c r="G1744">
        <v>1</v>
      </c>
      <c r="H1744">
        <v>0</v>
      </c>
      <c r="I1744">
        <v>0.4516</v>
      </c>
      <c r="J1744">
        <v>0.5333</v>
      </c>
      <c r="K1744">
        <v>0.4516</v>
      </c>
      <c r="L1744">
        <v>0.5333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3.4722222222222222E-5</v>
      </c>
      <c r="T1744" s="2">
        <v>0</v>
      </c>
      <c r="U1744">
        <v>0.48149999999999998</v>
      </c>
      <c r="V1744">
        <v>0.22220000000000001</v>
      </c>
      <c r="W1744">
        <v>0.33329999999999999</v>
      </c>
      <c r="X1744">
        <v>0</v>
      </c>
      <c r="Y1744">
        <v>1</v>
      </c>
      <c r="Z1744">
        <v>0.2273</v>
      </c>
      <c r="AA1744">
        <v>0.5</v>
      </c>
      <c r="AB1744">
        <v>1</v>
      </c>
      <c r="AC1744">
        <v>1</v>
      </c>
      <c r="AD1744">
        <v>1</v>
      </c>
      <c r="AE1744">
        <v>0</v>
      </c>
      <c r="AF1744" t="s">
        <v>3910</v>
      </c>
      <c r="AG1744" s="2">
        <v>1.2037037037037038E-3</v>
      </c>
      <c r="AH1744" t="s">
        <v>3911</v>
      </c>
      <c r="AI1744">
        <v>3</v>
      </c>
      <c r="AJ1744" t="s">
        <v>3914</v>
      </c>
      <c r="AK1744" s="3">
        <v>39470</v>
      </c>
      <c r="AL1744" s="10">
        <f>YEAR(ufc_fights_2[[#This Row],[date]])</f>
        <v>2008</v>
      </c>
      <c r="AM1744" t="s">
        <v>3977</v>
      </c>
      <c r="AN1744">
        <v>1</v>
      </c>
      <c r="AO1744" t="s">
        <v>3913</v>
      </c>
      <c r="AP1744">
        <f>IF(ufc_fights_2[[#This Row],[winner]]="Red",ufc_fights_2[[#This Row],[r_fighter_id]],ufc_fights_2[[#This Row],[b_fighter_id]])</f>
        <v>633</v>
      </c>
      <c r="AQ1744" t="str">
        <f>_xlfn.XLOOKUP(ufc_fights_2[[#This Row],[winnerID]],ufc_fighters[id],ufc_fighters[fighter_name],"xxx",0,1)</f>
        <v>Patrick Cote</v>
      </c>
    </row>
    <row r="1745" spans="1:43">
      <c r="A1745">
        <v>3498</v>
      </c>
      <c r="B1745">
        <v>3092</v>
      </c>
      <c r="C1745">
        <f>_xlfn.XLOOKUP(ufc_fights_2[[#This Row],[r_fighter_id]],ufc_fighters[id],ufc_fighters[year],"xxx",0,1)</f>
        <v>1989</v>
      </c>
      <c r="D1745">
        <f>_xlfn.XLOOKUP(ufc_fights_2[[#This Row],[b_fighter_id]],ufc_fighters[id],ufc_fighters[year],"Prázdné",0,1)</f>
        <v>1986</v>
      </c>
      <c r="E1745" s="10">
        <f>YEAR(ufc_fights_2[[#This Row],[date]])-ufc_fights_2[[#This Row],[r_year]]</f>
        <v>30</v>
      </c>
      <c r="F1745" s="10">
        <f>YEAR(ufc_fights_2[[#This Row],[date]])-ufc_fights_2[[#This Row],[b_year]]</f>
        <v>33</v>
      </c>
      <c r="G1745">
        <v>0</v>
      </c>
      <c r="H1745">
        <v>0</v>
      </c>
      <c r="I1745">
        <v>0.46050000000000002</v>
      </c>
      <c r="J1745">
        <v>0.48209999999999997</v>
      </c>
      <c r="K1745">
        <v>0.46339999999999998</v>
      </c>
      <c r="L1745">
        <v>0.48209999999999997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9.0277777777777774E-4</v>
      </c>
      <c r="T1745" s="2">
        <v>3.4722222222222222E-5</v>
      </c>
      <c r="U1745">
        <v>0.39560000000000001</v>
      </c>
      <c r="V1745">
        <v>0.43690000000000001</v>
      </c>
      <c r="W1745">
        <v>0.8478</v>
      </c>
      <c r="X1745">
        <v>1</v>
      </c>
      <c r="Y1745">
        <v>1</v>
      </c>
      <c r="Z1745">
        <v>0.42549999999999999</v>
      </c>
      <c r="AA1745">
        <v>0.39779999999999999</v>
      </c>
      <c r="AB1745">
        <v>0.71109999999999995</v>
      </c>
      <c r="AC1745">
        <v>0.89470000000000005</v>
      </c>
      <c r="AD1745">
        <v>0</v>
      </c>
      <c r="AE1745">
        <v>0</v>
      </c>
      <c r="AF1745" t="s">
        <v>3915</v>
      </c>
      <c r="AG1745" s="2">
        <v>3.472222222222222E-3</v>
      </c>
      <c r="AH1745" t="s">
        <v>3911</v>
      </c>
      <c r="AI1745">
        <v>3</v>
      </c>
      <c r="AJ1745" t="s">
        <v>3928</v>
      </c>
      <c r="AK1745" s="3">
        <v>43638</v>
      </c>
      <c r="AL1745" s="10">
        <f>YEAR(ufc_fights_2[[#This Row],[date]])</f>
        <v>2019</v>
      </c>
      <c r="AM1745" t="s">
        <v>3977</v>
      </c>
      <c r="AN1745">
        <v>106</v>
      </c>
      <c r="AO1745" t="s">
        <v>3913</v>
      </c>
      <c r="AP1745">
        <f>IF(ufc_fights_2[[#This Row],[winner]]="Red",ufc_fights_2[[#This Row],[r_fighter_id]],ufc_fights_2[[#This Row],[b_fighter_id]])</f>
        <v>3498</v>
      </c>
      <c r="AQ1745" t="str">
        <f>_xlfn.XLOOKUP(ufc_fights_2[[#This Row],[winnerID]],ufc_fighters[id],ufc_fighters[fighter_name],"xxx",0,1)</f>
        <v>Deron Winn</v>
      </c>
    </row>
    <row r="1746" spans="1:43">
      <c r="A1746">
        <v>389</v>
      </c>
      <c r="B1746">
        <v>1313</v>
      </c>
      <c r="C1746">
        <f>_xlfn.XLOOKUP(ufc_fights_2[[#This Row],[r_fighter_id]],ufc_fighters[id],ufc_fighters[year],"xxx",0,1)</f>
        <v>1984</v>
      </c>
      <c r="D1746">
        <f>_xlfn.XLOOKUP(ufc_fights_2[[#This Row],[b_fighter_id]],ufc_fighters[id],ufc_fighters[year],"Prázdné",0,1)</f>
        <v>1988</v>
      </c>
      <c r="E1746" s="10">
        <f>YEAR(ufc_fights_2[[#This Row],[date]])-ufc_fights_2[[#This Row],[r_year]]</f>
        <v>35</v>
      </c>
      <c r="F1746" s="10">
        <f>YEAR(ufc_fights_2[[#This Row],[date]])-ufc_fights_2[[#This Row],[b_year]]</f>
        <v>31</v>
      </c>
      <c r="G1746">
        <v>0</v>
      </c>
      <c r="H1746">
        <v>0</v>
      </c>
      <c r="I1746">
        <v>0.43780000000000002</v>
      </c>
      <c r="J1746">
        <v>0.40560000000000002</v>
      </c>
      <c r="K1746">
        <v>0.49280000000000002</v>
      </c>
      <c r="L1746">
        <v>0.43330000000000002</v>
      </c>
      <c r="M1746">
        <v>0.2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1.5277777777777779E-3</v>
      </c>
      <c r="T1746" s="2">
        <v>0</v>
      </c>
      <c r="U1746">
        <v>0.35920000000000002</v>
      </c>
      <c r="V1746">
        <v>0.3246</v>
      </c>
      <c r="W1746">
        <v>0.70269999999999999</v>
      </c>
      <c r="X1746">
        <v>0.66669999999999996</v>
      </c>
      <c r="Y1746">
        <v>0.83330000000000004</v>
      </c>
      <c r="Z1746">
        <v>0.40589999999999998</v>
      </c>
      <c r="AA1746">
        <v>0.37690000000000001</v>
      </c>
      <c r="AB1746">
        <v>0.77780000000000005</v>
      </c>
      <c r="AC1746">
        <v>0.66669999999999996</v>
      </c>
      <c r="AD1746">
        <v>0.83330000000000004</v>
      </c>
      <c r="AE1746">
        <v>1</v>
      </c>
      <c r="AF1746" t="s">
        <v>3915</v>
      </c>
      <c r="AG1746" s="2">
        <v>3.472222222222222E-3</v>
      </c>
      <c r="AH1746" t="s">
        <v>3911</v>
      </c>
      <c r="AI1746">
        <v>3</v>
      </c>
      <c r="AJ1746" t="s">
        <v>3932</v>
      </c>
      <c r="AK1746" s="3">
        <v>43694</v>
      </c>
      <c r="AL1746" s="10">
        <f>YEAR(ufc_fights_2[[#This Row],[date]])</f>
        <v>2019</v>
      </c>
      <c r="AM1746" t="s">
        <v>3977</v>
      </c>
      <c r="AN1746">
        <v>63</v>
      </c>
      <c r="AO1746" t="s">
        <v>3913</v>
      </c>
      <c r="AP1746">
        <f>IF(ufc_fights_2[[#This Row],[winner]]="Red",ufc_fights_2[[#This Row],[r_fighter_id]],ufc_fights_2[[#This Row],[b_fighter_id]])</f>
        <v>389</v>
      </c>
      <c r="AQ1746" t="str">
        <f>_xlfn.XLOOKUP(ufc_fights_2[[#This Row],[winnerID]],ufc_fighters[id],ufc_fighters[fighter_name],"xxx",0,1)</f>
        <v>Derek Brunson</v>
      </c>
    </row>
    <row r="1747" spans="1:43">
      <c r="A1747">
        <v>389</v>
      </c>
      <c r="B1747">
        <v>1623</v>
      </c>
      <c r="C1747">
        <f>_xlfn.XLOOKUP(ufc_fights_2[[#This Row],[r_fighter_id]],ufc_fighters[id],ufc_fighters[year],"xxx",0,1)</f>
        <v>1984</v>
      </c>
      <c r="D1747">
        <f>_xlfn.XLOOKUP(ufc_fights_2[[#This Row],[b_fighter_id]],ufc_fighters[id],ufc_fighters[year],"Prázdné",0,1)</f>
        <v>1977</v>
      </c>
      <c r="E1747" s="10">
        <f>YEAR(ufc_fights_2[[#This Row],[date]])-ufc_fights_2[[#This Row],[r_year]]</f>
        <v>33</v>
      </c>
      <c r="F1747" s="10">
        <f>YEAR(ufc_fights_2[[#This Row],[date]])-ufc_fights_2[[#This Row],[b_year]]</f>
        <v>40</v>
      </c>
      <c r="G1747">
        <v>1</v>
      </c>
      <c r="H1747">
        <v>0</v>
      </c>
      <c r="I1747">
        <v>0.47060000000000002</v>
      </c>
      <c r="J1747">
        <v>0.25</v>
      </c>
      <c r="K1747">
        <v>0.47060000000000002</v>
      </c>
      <c r="L1747">
        <v>0.25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2.3148148148148147E-5</v>
      </c>
      <c r="T1747" s="2">
        <v>0</v>
      </c>
      <c r="U1747">
        <v>0.46150000000000002</v>
      </c>
      <c r="V1747">
        <v>0</v>
      </c>
      <c r="W1747">
        <v>0</v>
      </c>
      <c r="X1747">
        <v>0.5</v>
      </c>
      <c r="Y1747">
        <v>1</v>
      </c>
      <c r="Z1747">
        <v>0.30769999999999997</v>
      </c>
      <c r="AA1747">
        <v>0.25</v>
      </c>
      <c r="AB1747">
        <v>0</v>
      </c>
      <c r="AC1747">
        <v>0</v>
      </c>
      <c r="AD1747">
        <v>1</v>
      </c>
      <c r="AE1747">
        <v>0</v>
      </c>
      <c r="AF1747" t="s">
        <v>3910</v>
      </c>
      <c r="AG1747" s="2">
        <v>8.7962962962962962E-4</v>
      </c>
      <c r="AH1747" t="s">
        <v>3911</v>
      </c>
      <c r="AI1747">
        <v>3</v>
      </c>
      <c r="AJ1747" t="s">
        <v>3946</v>
      </c>
      <c r="AK1747" s="3">
        <v>42896</v>
      </c>
      <c r="AL1747" s="10">
        <f>YEAR(ufc_fights_2[[#This Row],[date]])</f>
        <v>2017</v>
      </c>
      <c r="AM1747" t="s">
        <v>3977</v>
      </c>
      <c r="AN1747">
        <v>67</v>
      </c>
      <c r="AO1747" t="s">
        <v>3913</v>
      </c>
      <c r="AP1747">
        <f>IF(ufc_fights_2[[#This Row],[winner]]="Red",ufc_fights_2[[#This Row],[r_fighter_id]],ufc_fights_2[[#This Row],[b_fighter_id]])</f>
        <v>389</v>
      </c>
      <c r="AQ1747" t="str">
        <f>_xlfn.XLOOKUP(ufc_fights_2[[#This Row],[winnerID]],ufc_fighters[id],ufc_fighters[fighter_name],"xxx",0,1)</f>
        <v>Derek Brunson</v>
      </c>
    </row>
    <row r="1748" spans="1:43">
      <c r="A1748">
        <v>389</v>
      </c>
      <c r="B1748">
        <v>90</v>
      </c>
      <c r="C1748">
        <f>_xlfn.XLOOKUP(ufc_fights_2[[#This Row],[r_fighter_id]],ufc_fighters[id],ufc_fighters[year],"xxx",0,1)</f>
        <v>1984</v>
      </c>
      <c r="D1748">
        <f>_xlfn.XLOOKUP(ufc_fights_2[[#This Row],[b_fighter_id]],ufc_fighters[id],ufc_fighters[year],"Prázdné",0,1)</f>
        <v>1986</v>
      </c>
      <c r="E1748" s="10">
        <f>YEAR(ufc_fights_2[[#This Row],[date]])-ufc_fights_2[[#This Row],[r_year]]</f>
        <v>31</v>
      </c>
      <c r="F1748" s="10">
        <f>YEAR(ufc_fights_2[[#This Row],[date]])-ufc_fights_2[[#This Row],[b_year]]</f>
        <v>29</v>
      </c>
      <c r="G1748">
        <v>0</v>
      </c>
      <c r="H1748">
        <v>0</v>
      </c>
      <c r="I1748">
        <v>0.6</v>
      </c>
      <c r="J1748">
        <v>0.36359999999999998</v>
      </c>
      <c r="K1748">
        <v>0.74650000000000005</v>
      </c>
      <c r="L1748">
        <v>0.46150000000000002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1.0648148148148149E-3</v>
      </c>
      <c r="T1748" s="2">
        <v>0</v>
      </c>
      <c r="U1748">
        <v>0.59089999999999998</v>
      </c>
      <c r="V1748">
        <v>0.22220000000000001</v>
      </c>
      <c r="W1748">
        <v>1</v>
      </c>
      <c r="X1748">
        <v>0</v>
      </c>
      <c r="Y1748">
        <v>0</v>
      </c>
      <c r="Z1748">
        <v>0.5</v>
      </c>
      <c r="AA1748">
        <v>0.33329999999999999</v>
      </c>
      <c r="AB1748">
        <v>0.6552</v>
      </c>
      <c r="AC1748">
        <v>0.4</v>
      </c>
      <c r="AD1748">
        <v>0.5</v>
      </c>
      <c r="AE1748">
        <v>0</v>
      </c>
      <c r="AF1748" t="s">
        <v>3910</v>
      </c>
      <c r="AG1748" s="2">
        <v>1.6087962962962963E-3</v>
      </c>
      <c r="AH1748" t="s">
        <v>3911</v>
      </c>
      <c r="AI1748">
        <v>3</v>
      </c>
      <c r="AJ1748" t="s">
        <v>3939</v>
      </c>
      <c r="AK1748" s="3">
        <v>42224</v>
      </c>
      <c r="AL1748" s="10">
        <f>YEAR(ufc_fights_2[[#This Row],[date]])</f>
        <v>2015</v>
      </c>
      <c r="AM1748" t="s">
        <v>3977</v>
      </c>
      <c r="AN1748">
        <v>71</v>
      </c>
      <c r="AO1748" t="s">
        <v>3913</v>
      </c>
      <c r="AP1748">
        <f>IF(ufc_fights_2[[#This Row],[winner]]="Red",ufc_fights_2[[#This Row],[r_fighter_id]],ufc_fights_2[[#This Row],[b_fighter_id]])</f>
        <v>389</v>
      </c>
      <c r="AQ1748" t="str">
        <f>_xlfn.XLOOKUP(ufc_fights_2[[#This Row],[winnerID]],ufc_fighters[id],ufc_fighters[fighter_name],"xxx",0,1)</f>
        <v>Derek Brunson</v>
      </c>
    </row>
    <row r="1749" spans="1:43">
      <c r="A1749">
        <v>1252</v>
      </c>
      <c r="B1749">
        <v>389</v>
      </c>
      <c r="C1749">
        <f>_xlfn.XLOOKUP(ufc_fights_2[[#This Row],[r_fighter_id]],ufc_fighters[id],ufc_fighters[year],"xxx",0,1)</f>
        <v>1984</v>
      </c>
      <c r="D1749">
        <f>_xlfn.XLOOKUP(ufc_fights_2[[#This Row],[b_fighter_id]],ufc_fighters[id],ufc_fighters[year],"Prázdné",0,1)</f>
        <v>1984</v>
      </c>
      <c r="E1749" s="10">
        <f>YEAR(ufc_fights_2[[#This Row],[date]])-ufc_fights_2[[#This Row],[r_year]]</f>
        <v>32</v>
      </c>
      <c r="F1749" s="10">
        <f>YEAR(ufc_fights_2[[#This Row],[date]])-ufc_fights_2[[#This Row],[b_year]]</f>
        <v>32</v>
      </c>
      <c r="G1749">
        <v>0</v>
      </c>
      <c r="H1749">
        <v>1</v>
      </c>
      <c r="I1749">
        <v>0.33329999999999999</v>
      </c>
      <c r="J1749">
        <v>0.57140000000000002</v>
      </c>
      <c r="K1749">
        <v>0.66669999999999996</v>
      </c>
      <c r="L1749">
        <v>0.83330000000000004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0</v>
      </c>
      <c r="T1749" s="2">
        <v>7.1759259259259259E-4</v>
      </c>
      <c r="U1749">
        <v>0</v>
      </c>
      <c r="V1749">
        <v>0.5</v>
      </c>
      <c r="W1749">
        <v>1</v>
      </c>
      <c r="X1749">
        <v>0</v>
      </c>
      <c r="Y1749">
        <v>0</v>
      </c>
      <c r="Z1749">
        <v>0.33329999999999999</v>
      </c>
      <c r="AA1749">
        <v>1</v>
      </c>
      <c r="AB1749">
        <v>0</v>
      </c>
      <c r="AC1749">
        <v>1</v>
      </c>
      <c r="AD1749">
        <v>0</v>
      </c>
      <c r="AE1749">
        <v>0</v>
      </c>
      <c r="AF1749" t="s">
        <v>3910</v>
      </c>
      <c r="AG1749" s="2">
        <v>1.1689814814814816E-3</v>
      </c>
      <c r="AH1749" t="s">
        <v>3911</v>
      </c>
      <c r="AI1749">
        <v>3</v>
      </c>
      <c r="AJ1749" t="s">
        <v>3914</v>
      </c>
      <c r="AK1749" s="3">
        <v>42630</v>
      </c>
      <c r="AL1749" s="10">
        <f>YEAR(ufc_fights_2[[#This Row],[date]])</f>
        <v>2016</v>
      </c>
      <c r="AM1749" t="s">
        <v>3977</v>
      </c>
      <c r="AN1749">
        <v>88</v>
      </c>
      <c r="AO1749" t="s">
        <v>3918</v>
      </c>
      <c r="AP1749">
        <f>IF(ufc_fights_2[[#This Row],[winner]]="Red",ufc_fights_2[[#This Row],[r_fighter_id]],ufc_fights_2[[#This Row],[b_fighter_id]])</f>
        <v>389</v>
      </c>
      <c r="AQ1749" t="str">
        <f>_xlfn.XLOOKUP(ufc_fights_2[[#This Row],[winnerID]],ufc_fighters[id],ufc_fighters[fighter_name],"xxx",0,1)</f>
        <v>Derek Brunson</v>
      </c>
    </row>
    <row r="1750" spans="1:43">
      <c r="A1750">
        <v>3124</v>
      </c>
      <c r="B1750">
        <v>2944</v>
      </c>
      <c r="C1750">
        <f>_xlfn.XLOOKUP(ufc_fights_2[[#This Row],[r_fighter_id]],ufc_fighters[id],ufc_fighters[year],"xxx",0,1)</f>
        <v>1990</v>
      </c>
      <c r="D1750">
        <f>_xlfn.XLOOKUP(ufc_fights_2[[#This Row],[b_fighter_id]],ufc_fighters[id],ufc_fighters[year],"Prázdné",0,1)</f>
        <v>1997</v>
      </c>
      <c r="E1750" s="10">
        <f>YEAR(ufc_fights_2[[#This Row],[date]])-ufc_fights_2[[#This Row],[r_year]]</f>
        <v>28</v>
      </c>
      <c r="F1750" s="10">
        <f>YEAR(ufc_fights_2[[#This Row],[date]])-ufc_fights_2[[#This Row],[b_year]]</f>
        <v>21</v>
      </c>
      <c r="G1750">
        <v>0</v>
      </c>
      <c r="H1750">
        <v>0</v>
      </c>
      <c r="I1750">
        <v>0.47889999999999999</v>
      </c>
      <c r="J1750">
        <v>0.59460000000000002</v>
      </c>
      <c r="K1750">
        <v>0.54759999999999998</v>
      </c>
      <c r="L1750">
        <v>0.62790000000000001</v>
      </c>
      <c r="M1750">
        <v>0.33329999999999999</v>
      </c>
      <c r="N1750">
        <v>0.38100000000000001</v>
      </c>
      <c r="O1750">
        <v>0</v>
      </c>
      <c r="P1750">
        <v>0</v>
      </c>
      <c r="Q1750">
        <v>0</v>
      </c>
      <c r="R1750">
        <v>0</v>
      </c>
      <c r="S1750" s="2">
        <v>4.7453703703703704E-4</v>
      </c>
      <c r="T1750" s="2">
        <v>6.9097222222222225E-3</v>
      </c>
      <c r="U1750">
        <v>0.46029999999999999</v>
      </c>
      <c r="V1750">
        <v>0.48</v>
      </c>
      <c r="W1750">
        <v>0.66669999999999996</v>
      </c>
      <c r="X1750">
        <v>0.5</v>
      </c>
      <c r="Y1750">
        <v>1</v>
      </c>
      <c r="Z1750">
        <v>0.27500000000000002</v>
      </c>
      <c r="AA1750">
        <v>0.47620000000000001</v>
      </c>
      <c r="AB1750">
        <v>0.75</v>
      </c>
      <c r="AC1750">
        <v>0.73329999999999995</v>
      </c>
      <c r="AD1750">
        <v>0.73329999999999995</v>
      </c>
      <c r="AE1750">
        <v>1</v>
      </c>
      <c r="AF1750" t="s">
        <v>3922</v>
      </c>
      <c r="AG1750" s="2">
        <v>3.472222222222222E-3</v>
      </c>
      <c r="AH1750" t="s">
        <v>3911</v>
      </c>
      <c r="AI1750">
        <v>3</v>
      </c>
      <c r="AJ1750" t="s">
        <v>3916</v>
      </c>
      <c r="AK1750" s="3">
        <v>43434</v>
      </c>
      <c r="AL1750" s="10">
        <f>YEAR(ufc_fights_2[[#This Row],[date]])</f>
        <v>2018</v>
      </c>
      <c r="AM1750" t="s">
        <v>3977</v>
      </c>
      <c r="AN1750">
        <v>1</v>
      </c>
      <c r="AO1750" t="s">
        <v>3918</v>
      </c>
      <c r="AP1750">
        <f>IF(ufc_fights_2[[#This Row],[winner]]="Red",ufc_fights_2[[#This Row],[r_fighter_id]],ufc_fights_2[[#This Row],[b_fighter_id]])</f>
        <v>2944</v>
      </c>
      <c r="AQ1750" t="str">
        <f>_xlfn.XLOOKUP(ufc_fights_2[[#This Row],[winnerID]],ufc_fighters[id],ufc_fighters[fighter_name],"xxx",0,1)</f>
        <v>Edmen Shahbazyan</v>
      </c>
    </row>
    <row r="1751" spans="1:43">
      <c r="A1751">
        <v>2926</v>
      </c>
      <c r="B1751">
        <v>68</v>
      </c>
      <c r="C1751">
        <f>_xlfn.XLOOKUP(ufc_fights_2[[#This Row],[r_fighter_id]],ufc_fighters[id],ufc_fighters[year],"xxx",0,1)</f>
        <v>1977</v>
      </c>
      <c r="D1751">
        <f>_xlfn.XLOOKUP(ufc_fights_2[[#This Row],[b_fighter_id]],ufc_fighters[id],ufc_fighters[year],"Prázdné",0,1)</f>
        <v>1976</v>
      </c>
      <c r="E1751" s="10">
        <f>YEAR(ufc_fights_2[[#This Row],[date]])-ufc_fights_2[[#This Row],[r_year]]</f>
        <v>25</v>
      </c>
      <c r="F1751" s="10">
        <f>YEAR(ufc_fights_2[[#This Row],[date]])-ufc_fights_2[[#This Row],[b_year]]</f>
        <v>26</v>
      </c>
      <c r="G1751">
        <v>1</v>
      </c>
      <c r="H1751">
        <v>0</v>
      </c>
      <c r="I1751">
        <v>0.1724</v>
      </c>
      <c r="J1751">
        <v>0.34289999999999998</v>
      </c>
      <c r="K1751">
        <v>0.59319999999999995</v>
      </c>
      <c r="L1751">
        <v>0.34289999999999998</v>
      </c>
      <c r="M1751">
        <v>0</v>
      </c>
      <c r="N1751">
        <v>0.25</v>
      </c>
      <c r="O1751">
        <v>0</v>
      </c>
      <c r="P1751">
        <v>5</v>
      </c>
      <c r="Q1751">
        <v>0</v>
      </c>
      <c r="R1751">
        <v>0</v>
      </c>
      <c r="S1751" s="2">
        <v>1.7013888888888888E-3</v>
      </c>
      <c r="T1751" s="2">
        <v>5.2083333333333333E-4</v>
      </c>
      <c r="U1751">
        <v>0.1724</v>
      </c>
      <c r="V1751">
        <v>0.2069</v>
      </c>
      <c r="W1751">
        <v>0</v>
      </c>
      <c r="X1751">
        <v>0</v>
      </c>
      <c r="Y1751">
        <v>1</v>
      </c>
      <c r="Z1751">
        <v>0.13639999999999999</v>
      </c>
      <c r="AA1751">
        <v>0.25</v>
      </c>
      <c r="AB1751">
        <v>0.5</v>
      </c>
      <c r="AC1751">
        <v>0.71430000000000005</v>
      </c>
      <c r="AD1751">
        <v>0.2</v>
      </c>
      <c r="AE1751">
        <v>0</v>
      </c>
      <c r="AF1751" t="s">
        <v>3910</v>
      </c>
      <c r="AG1751" s="2">
        <v>1.4004629629629629E-3</v>
      </c>
      <c r="AH1751" t="s">
        <v>3911</v>
      </c>
      <c r="AI1751">
        <v>3</v>
      </c>
      <c r="AJ1751" t="s">
        <v>4080</v>
      </c>
      <c r="AK1751" s="3">
        <v>37267</v>
      </c>
      <c r="AL1751" s="10">
        <f>YEAR(ufc_fights_2[[#This Row],[date]])</f>
        <v>2002</v>
      </c>
      <c r="AM1751" t="s">
        <v>3977</v>
      </c>
      <c r="AN1751">
        <v>144</v>
      </c>
      <c r="AO1751" t="s">
        <v>3913</v>
      </c>
      <c r="AP1751">
        <f>IF(ufc_fights_2[[#This Row],[winner]]="Red",ufc_fights_2[[#This Row],[r_fighter_id]],ufc_fights_2[[#This Row],[b_fighter_id]])</f>
        <v>2926</v>
      </c>
      <c r="AQ1751" t="str">
        <f>_xlfn.XLOOKUP(ufc_fights_2[[#This Row],[winnerID]],ufc_fighters[id],ufc_fighters[fighter_name],"xxx",0,1)</f>
        <v>Andrei Semenov</v>
      </c>
    </row>
    <row r="1752" spans="1:43">
      <c r="A1752">
        <v>1157</v>
      </c>
      <c r="B1752">
        <v>749</v>
      </c>
      <c r="C1752">
        <f>_xlfn.XLOOKUP(ufc_fights_2[[#This Row],[r_fighter_id]],ufc_fighters[id],ufc_fighters[year],"xxx",0,1)</f>
        <v>1983</v>
      </c>
      <c r="D1752">
        <f>_xlfn.XLOOKUP(ufc_fights_2[[#This Row],[b_fighter_id]],ufc_fighters[id],ufc_fighters[year],"Prázdné",0,1)</f>
        <v>1987</v>
      </c>
      <c r="E1752" s="10">
        <f>YEAR(ufc_fights_2[[#This Row],[date]])-ufc_fights_2[[#This Row],[r_year]]</f>
        <v>32</v>
      </c>
      <c r="F1752" s="10">
        <f>YEAR(ufc_fights_2[[#This Row],[date]])-ufc_fights_2[[#This Row],[b_year]]</f>
        <v>28</v>
      </c>
      <c r="G1752">
        <v>0</v>
      </c>
      <c r="H1752">
        <v>0</v>
      </c>
      <c r="I1752">
        <v>0.26429999999999998</v>
      </c>
      <c r="J1752">
        <v>0.31879999999999997</v>
      </c>
      <c r="K1752">
        <v>0.31169999999999998</v>
      </c>
      <c r="L1752">
        <v>0.4012</v>
      </c>
      <c r="M1752">
        <v>1</v>
      </c>
      <c r="N1752">
        <v>0.25</v>
      </c>
      <c r="O1752">
        <v>0</v>
      </c>
      <c r="P1752">
        <v>0</v>
      </c>
      <c r="Q1752">
        <v>0</v>
      </c>
      <c r="R1752">
        <v>0</v>
      </c>
      <c r="S1752" s="2">
        <v>2.8819444444444444E-3</v>
      </c>
      <c r="T1752" s="2">
        <v>2.2800925925925927E-3</v>
      </c>
      <c r="U1752">
        <v>0.25900000000000001</v>
      </c>
      <c r="V1752">
        <v>0.28460000000000002</v>
      </c>
      <c r="W1752">
        <v>1</v>
      </c>
      <c r="X1752">
        <v>0</v>
      </c>
      <c r="Y1752">
        <v>0.5</v>
      </c>
      <c r="Z1752">
        <v>0.26119999999999999</v>
      </c>
      <c r="AA1752">
        <v>0.2661</v>
      </c>
      <c r="AB1752">
        <v>0.33329999999999999</v>
      </c>
      <c r="AC1752">
        <v>0.75</v>
      </c>
      <c r="AD1752">
        <v>0</v>
      </c>
      <c r="AE1752">
        <v>0.83330000000000004</v>
      </c>
      <c r="AF1752" t="s">
        <v>3922</v>
      </c>
      <c r="AG1752" s="2">
        <v>3.472222222222222E-3</v>
      </c>
      <c r="AH1752" t="s">
        <v>3911</v>
      </c>
      <c r="AI1752">
        <v>3</v>
      </c>
      <c r="AJ1752" t="s">
        <v>3962</v>
      </c>
      <c r="AK1752" s="3">
        <v>42112</v>
      </c>
      <c r="AL1752" s="10">
        <f>YEAR(ufc_fights_2[[#This Row],[date]])</f>
        <v>2015</v>
      </c>
      <c r="AM1752" t="s">
        <v>3977</v>
      </c>
      <c r="AN1752">
        <v>9</v>
      </c>
      <c r="AO1752" t="s">
        <v>3918</v>
      </c>
      <c r="AP1752">
        <f>IF(ufc_fights_2[[#This Row],[winner]]="Red",ufc_fights_2[[#This Row],[r_fighter_id]],ufc_fights_2[[#This Row],[b_fighter_id]])</f>
        <v>749</v>
      </c>
      <c r="AQ1752" t="str">
        <f>_xlfn.XLOOKUP(ufc_fights_2[[#This Row],[winnerID]],ufc_fighters[id],ufc_fighters[fighter_name],"xxx",0,1)</f>
        <v>Chris Dempsey</v>
      </c>
    </row>
    <row r="1753" spans="1:43">
      <c r="A1753">
        <v>2944</v>
      </c>
      <c r="B1753">
        <v>1967</v>
      </c>
      <c r="C1753">
        <f>_xlfn.XLOOKUP(ufc_fights_2[[#This Row],[r_fighter_id]],ufc_fighters[id],ufc_fighters[year],"xxx",0,1)</f>
        <v>1997</v>
      </c>
      <c r="D1753">
        <f>_xlfn.XLOOKUP(ufc_fights_2[[#This Row],[b_fighter_id]],ufc_fighters[id],ufc_fighters[year],"Prázdné",0,1)</f>
        <v>1989</v>
      </c>
      <c r="E1753" s="10">
        <f>YEAR(ufc_fights_2[[#This Row],[date]])-ufc_fights_2[[#This Row],[r_year]]</f>
        <v>22</v>
      </c>
      <c r="F1753" s="10">
        <f>YEAR(ufc_fights_2[[#This Row],[date]])-ufc_fights_2[[#This Row],[b_year]]</f>
        <v>30</v>
      </c>
      <c r="G1753">
        <v>0</v>
      </c>
      <c r="H1753">
        <v>0</v>
      </c>
      <c r="I1753">
        <v>0.54169999999999996</v>
      </c>
      <c r="J1753">
        <v>0</v>
      </c>
      <c r="K1753">
        <v>0.54169999999999996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 s="2">
        <v>3.8194444444444446E-4</v>
      </c>
      <c r="T1753" s="2">
        <v>0</v>
      </c>
      <c r="U1753">
        <v>0.5</v>
      </c>
      <c r="V1753">
        <v>0</v>
      </c>
      <c r="W1753">
        <v>1</v>
      </c>
      <c r="X1753">
        <v>1</v>
      </c>
      <c r="Y1753">
        <v>0</v>
      </c>
      <c r="Z1753">
        <v>0.5</v>
      </c>
      <c r="AA1753">
        <v>0</v>
      </c>
      <c r="AB1753">
        <v>0</v>
      </c>
      <c r="AC1753">
        <v>0</v>
      </c>
      <c r="AD1753">
        <v>0.55559999999999998</v>
      </c>
      <c r="AE1753">
        <v>0</v>
      </c>
      <c r="AF1753" t="s">
        <v>3933</v>
      </c>
      <c r="AG1753" s="2">
        <v>8.3333333333333339E-4</v>
      </c>
      <c r="AH1753" t="s">
        <v>3911</v>
      </c>
      <c r="AI1753">
        <v>3</v>
      </c>
      <c r="AJ1753" t="s">
        <v>3931</v>
      </c>
      <c r="AK1753" s="3">
        <v>43652</v>
      </c>
      <c r="AL1753" s="10">
        <f>YEAR(ufc_fights_2[[#This Row],[date]])</f>
        <v>2019</v>
      </c>
      <c r="AM1753" t="s">
        <v>3977</v>
      </c>
      <c r="AN1753">
        <v>1</v>
      </c>
      <c r="AO1753" t="s">
        <v>3913</v>
      </c>
      <c r="AP1753">
        <f>IF(ufc_fights_2[[#This Row],[winner]]="Red",ufc_fights_2[[#This Row],[r_fighter_id]],ufc_fights_2[[#This Row],[b_fighter_id]])</f>
        <v>2944</v>
      </c>
      <c r="AQ1753" t="str">
        <f>_xlfn.XLOOKUP(ufc_fights_2[[#This Row],[winnerID]],ufc_fighters[id],ufc_fighters[fighter_name],"xxx",0,1)</f>
        <v>Edmen Shahbazyan</v>
      </c>
    </row>
    <row r="1754" spans="1:43">
      <c r="A1754">
        <v>1761</v>
      </c>
      <c r="B1754">
        <v>389</v>
      </c>
      <c r="C1754">
        <f>_xlfn.XLOOKUP(ufc_fights_2[[#This Row],[r_fighter_id]],ufc_fighters[id],ufc_fighters[year],"xxx",0,1)</f>
        <v>1986</v>
      </c>
      <c r="D1754">
        <f>_xlfn.XLOOKUP(ufc_fights_2[[#This Row],[b_fighter_id]],ufc_fighters[id],ufc_fighters[year],"Prázdné",0,1)</f>
        <v>1984</v>
      </c>
      <c r="E1754" s="10">
        <f>YEAR(ufc_fights_2[[#This Row],[date]])-ufc_fights_2[[#This Row],[r_year]]</f>
        <v>28</v>
      </c>
      <c r="F1754" s="10">
        <f>YEAR(ufc_fights_2[[#This Row],[date]])-ufc_fights_2[[#This Row],[b_year]]</f>
        <v>30</v>
      </c>
      <c r="G1754">
        <v>0</v>
      </c>
      <c r="H1754">
        <v>0</v>
      </c>
      <c r="I1754">
        <v>0.5</v>
      </c>
      <c r="J1754">
        <v>0.4</v>
      </c>
      <c r="K1754">
        <v>0.6038</v>
      </c>
      <c r="L1754">
        <v>0.78400000000000003</v>
      </c>
      <c r="M1754">
        <v>0</v>
      </c>
      <c r="N1754">
        <v>0.33329999999999999</v>
      </c>
      <c r="O1754">
        <v>0</v>
      </c>
      <c r="P1754">
        <v>1</v>
      </c>
      <c r="Q1754">
        <v>0</v>
      </c>
      <c r="R1754">
        <v>0</v>
      </c>
      <c r="S1754" s="2">
        <v>0</v>
      </c>
      <c r="T1754" s="2">
        <v>7.4305555555555557E-3</v>
      </c>
      <c r="U1754">
        <v>0.29170000000000001</v>
      </c>
      <c r="V1754">
        <v>0.37040000000000001</v>
      </c>
      <c r="W1754">
        <v>0.86670000000000003</v>
      </c>
      <c r="X1754">
        <v>0</v>
      </c>
      <c r="Y1754">
        <v>0</v>
      </c>
      <c r="Z1754">
        <v>0.44119999999999998</v>
      </c>
      <c r="AA1754">
        <v>0.18179999999999999</v>
      </c>
      <c r="AB1754">
        <v>0.83330000000000004</v>
      </c>
      <c r="AC1754">
        <v>1</v>
      </c>
      <c r="AD1754">
        <v>0</v>
      </c>
      <c r="AE1754">
        <v>1</v>
      </c>
      <c r="AF1754" t="s">
        <v>3915</v>
      </c>
      <c r="AG1754" s="2">
        <v>3.472222222222222E-3</v>
      </c>
      <c r="AH1754" t="s">
        <v>3911</v>
      </c>
      <c r="AI1754">
        <v>3</v>
      </c>
      <c r="AJ1754" t="s">
        <v>3914</v>
      </c>
      <c r="AK1754" s="3">
        <v>41881</v>
      </c>
      <c r="AL1754" s="10">
        <f>YEAR(ufc_fights_2[[#This Row],[date]])</f>
        <v>2014</v>
      </c>
      <c r="AM1754" t="s">
        <v>3977</v>
      </c>
      <c r="AN1754">
        <v>56</v>
      </c>
      <c r="AO1754" t="s">
        <v>3918</v>
      </c>
      <c r="AP1754">
        <f>IF(ufc_fights_2[[#This Row],[winner]]="Red",ufc_fights_2[[#This Row],[r_fighter_id]],ufc_fights_2[[#This Row],[b_fighter_id]])</f>
        <v>389</v>
      </c>
      <c r="AQ1754" t="str">
        <f>_xlfn.XLOOKUP(ufc_fights_2[[#This Row],[winnerID]],ufc_fighters[id],ufc_fighters[fighter_name],"xxx",0,1)</f>
        <v>Derek Brunson</v>
      </c>
    </row>
    <row r="1755" spans="1:43">
      <c r="A1755">
        <v>3078</v>
      </c>
      <c r="B1755">
        <v>2213</v>
      </c>
      <c r="C1755">
        <f>_xlfn.XLOOKUP(ufc_fights_2[[#This Row],[r_fighter_id]],ufc_fighters[id],ufc_fighters[year],"xxx",0,1)</f>
        <v>1979</v>
      </c>
      <c r="D1755">
        <f>_xlfn.XLOOKUP(ufc_fights_2[[#This Row],[b_fighter_id]],ufc_fighters[id],ufc_fighters[year],"Prázdné",0,1)</f>
        <v>1985</v>
      </c>
      <c r="E1755" s="10">
        <f>YEAR(ufc_fights_2[[#This Row],[date]])-ufc_fights_2[[#This Row],[r_year]]</f>
        <v>35</v>
      </c>
      <c r="F1755" s="10">
        <f>YEAR(ufc_fights_2[[#This Row],[date]])-ufc_fights_2[[#This Row],[b_year]]</f>
        <v>29</v>
      </c>
      <c r="G1755">
        <v>0</v>
      </c>
      <c r="H1755">
        <v>0</v>
      </c>
      <c r="I1755">
        <v>0.57140000000000002</v>
      </c>
      <c r="J1755">
        <v>0.46429999999999999</v>
      </c>
      <c r="K1755">
        <v>0.68600000000000005</v>
      </c>
      <c r="L1755">
        <v>0.71560000000000001</v>
      </c>
      <c r="M1755">
        <v>0.4</v>
      </c>
      <c r="N1755">
        <v>0</v>
      </c>
      <c r="O1755">
        <v>1</v>
      </c>
      <c r="P1755">
        <v>0</v>
      </c>
      <c r="Q1755">
        <v>0</v>
      </c>
      <c r="R1755">
        <v>0</v>
      </c>
      <c r="S1755" s="2">
        <v>7.4999999999999997E-3</v>
      </c>
      <c r="T1755" s="2">
        <v>1.6203703703703703E-4</v>
      </c>
      <c r="U1755">
        <v>0.40539999999999998</v>
      </c>
      <c r="V1755">
        <v>0.434</v>
      </c>
      <c r="W1755">
        <v>0.81820000000000004</v>
      </c>
      <c r="X1755">
        <v>1</v>
      </c>
      <c r="Y1755">
        <v>1</v>
      </c>
      <c r="Z1755">
        <v>0.4103</v>
      </c>
      <c r="AA1755">
        <v>0.42220000000000002</v>
      </c>
      <c r="AB1755">
        <v>0.83330000000000004</v>
      </c>
      <c r="AC1755">
        <v>0.63639999999999997</v>
      </c>
      <c r="AD1755">
        <v>1</v>
      </c>
      <c r="AE1755">
        <v>0</v>
      </c>
      <c r="AF1755" t="s">
        <v>3933</v>
      </c>
      <c r="AG1755" s="2">
        <v>3.1250000000000002E-3</v>
      </c>
      <c r="AH1755" t="s">
        <v>3927</v>
      </c>
      <c r="AI1755">
        <v>5</v>
      </c>
      <c r="AJ1755" t="s">
        <v>3914</v>
      </c>
      <c r="AK1755" s="3">
        <v>41887</v>
      </c>
      <c r="AL1755" s="10">
        <f>YEAR(ufc_fights_2[[#This Row],[date]])</f>
        <v>2014</v>
      </c>
      <c r="AM1755" t="s">
        <v>3977</v>
      </c>
      <c r="AN1755">
        <v>134</v>
      </c>
      <c r="AO1755" t="s">
        <v>3913</v>
      </c>
      <c r="AP1755">
        <f>IF(ufc_fights_2[[#This Row],[winner]]="Red",ufc_fights_2[[#This Row],[r_fighter_id]],ufc_fights_2[[#This Row],[b_fighter_id]])</f>
        <v>3078</v>
      </c>
      <c r="AQ1755" t="str">
        <f>_xlfn.XLOOKUP(ufc_fights_2[[#This Row],[winnerID]],ufc_fighters[id],ufc_fighters[fighter_name],"xxx",0,1)</f>
        <v>Jacare Souza</v>
      </c>
    </row>
    <row r="1756" spans="1:43">
      <c r="A1756">
        <v>3078</v>
      </c>
      <c r="B1756">
        <v>389</v>
      </c>
      <c r="C1756">
        <f>_xlfn.XLOOKUP(ufc_fights_2[[#This Row],[r_fighter_id]],ufc_fighters[id],ufc_fighters[year],"xxx",0,1)</f>
        <v>1979</v>
      </c>
      <c r="D1756">
        <f>_xlfn.XLOOKUP(ufc_fights_2[[#This Row],[b_fighter_id]],ufc_fighters[id],ufc_fighters[year],"Prázdné",0,1)</f>
        <v>1984</v>
      </c>
      <c r="E1756" s="10">
        <f>YEAR(ufc_fights_2[[#This Row],[date]])-ufc_fights_2[[#This Row],[r_year]]</f>
        <v>39</v>
      </c>
      <c r="F1756" s="10">
        <f>YEAR(ufc_fights_2[[#This Row],[date]])-ufc_fights_2[[#This Row],[b_year]]</f>
        <v>34</v>
      </c>
      <c r="G1756">
        <v>1</v>
      </c>
      <c r="H1756">
        <v>0</v>
      </c>
      <c r="I1756">
        <v>0.42859999999999998</v>
      </c>
      <c r="J1756">
        <v>0.23530000000000001</v>
      </c>
      <c r="K1756">
        <v>0.42859999999999998</v>
      </c>
      <c r="L1756">
        <v>0.23530000000000001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4.6296296296296294E-5</v>
      </c>
      <c r="T1756" s="2">
        <v>0</v>
      </c>
      <c r="U1756">
        <v>0.7</v>
      </c>
      <c r="V1756">
        <v>0.17860000000000001</v>
      </c>
      <c r="W1756">
        <v>0.18179999999999999</v>
      </c>
      <c r="X1756">
        <v>0</v>
      </c>
      <c r="Y1756">
        <v>0.5</v>
      </c>
      <c r="Z1756">
        <v>0.35289999999999999</v>
      </c>
      <c r="AA1756">
        <v>0.23530000000000001</v>
      </c>
      <c r="AB1756">
        <v>1</v>
      </c>
      <c r="AC1756">
        <v>0</v>
      </c>
      <c r="AD1756">
        <v>0.66669999999999996</v>
      </c>
      <c r="AE1756">
        <v>0</v>
      </c>
      <c r="AF1756" t="s">
        <v>3910</v>
      </c>
      <c r="AG1756" s="2">
        <v>2.662037037037037E-3</v>
      </c>
      <c r="AH1756" t="s">
        <v>3927</v>
      </c>
      <c r="AI1756">
        <v>5</v>
      </c>
      <c r="AJ1756" t="s">
        <v>3928</v>
      </c>
      <c r="AK1756" s="3">
        <v>43127</v>
      </c>
      <c r="AL1756" s="10">
        <f>YEAR(ufc_fights_2[[#This Row],[date]])</f>
        <v>2018</v>
      </c>
      <c r="AM1756" t="s">
        <v>3977</v>
      </c>
      <c r="AN1756">
        <v>112</v>
      </c>
      <c r="AO1756" t="s">
        <v>3913</v>
      </c>
      <c r="AP1756">
        <f>IF(ufc_fights_2[[#This Row],[winner]]="Red",ufc_fights_2[[#This Row],[r_fighter_id]],ufc_fights_2[[#This Row],[b_fighter_id]])</f>
        <v>3078</v>
      </c>
      <c r="AQ1756" t="str">
        <f>_xlfn.XLOOKUP(ufc_fights_2[[#This Row],[winnerID]],ufc_fighters[id],ufc_fighters[fighter_name],"xxx",0,1)</f>
        <v>Jacare Souza</v>
      </c>
    </row>
    <row r="1757" spans="1:43">
      <c r="A1757">
        <v>3078</v>
      </c>
      <c r="B1757">
        <v>482</v>
      </c>
      <c r="C1757">
        <f>_xlfn.XLOOKUP(ufc_fights_2[[#This Row],[r_fighter_id]],ufc_fighters[id],ufc_fighters[year],"xxx",0,1)</f>
        <v>1979</v>
      </c>
      <c r="D1757">
        <f>_xlfn.XLOOKUP(ufc_fights_2[[#This Row],[b_fighter_id]],ufc_fighters[id],ufc_fighters[year],"Prázdné",0,1)</f>
        <v>1981</v>
      </c>
      <c r="E1757" s="10">
        <f>YEAR(ufc_fights_2[[#This Row],[date]])-ufc_fights_2[[#This Row],[r_year]]</f>
        <v>35</v>
      </c>
      <c r="F1757" s="10">
        <f>YEAR(ufc_fights_2[[#This Row],[date]])-ufc_fights_2[[#This Row],[b_year]]</f>
        <v>33</v>
      </c>
      <c r="G1757">
        <v>0</v>
      </c>
      <c r="H1757">
        <v>0</v>
      </c>
      <c r="I1757">
        <v>0.34039999999999998</v>
      </c>
      <c r="J1757">
        <v>0.2676</v>
      </c>
      <c r="K1757">
        <v>0.57299999999999995</v>
      </c>
      <c r="L1757">
        <v>0.41120000000000001</v>
      </c>
      <c r="M1757">
        <v>0.5</v>
      </c>
      <c r="N1757">
        <v>0</v>
      </c>
      <c r="O1757">
        <v>3</v>
      </c>
      <c r="P1757">
        <v>0</v>
      </c>
      <c r="Q1757">
        <v>0</v>
      </c>
      <c r="R1757">
        <v>1</v>
      </c>
      <c r="S1757" s="2">
        <v>6.030092592592593E-3</v>
      </c>
      <c r="T1757" s="2">
        <v>1.6203703703703703E-4</v>
      </c>
      <c r="U1757">
        <v>0.25640000000000002</v>
      </c>
      <c r="V1757">
        <v>0.23730000000000001</v>
      </c>
      <c r="W1757">
        <v>0.66669999999999996</v>
      </c>
      <c r="X1757">
        <v>1</v>
      </c>
      <c r="Y1757">
        <v>0.6</v>
      </c>
      <c r="Z1757">
        <v>0.2</v>
      </c>
      <c r="AA1757">
        <v>0.27139999999999997</v>
      </c>
      <c r="AB1757">
        <v>1</v>
      </c>
      <c r="AC1757">
        <v>0</v>
      </c>
      <c r="AD1757">
        <v>0.66669999999999996</v>
      </c>
      <c r="AE1757">
        <v>0</v>
      </c>
      <c r="AF1757" t="s">
        <v>3915</v>
      </c>
      <c r="AG1757" s="2">
        <v>3.472222222222222E-3</v>
      </c>
      <c r="AH1757" t="s">
        <v>3911</v>
      </c>
      <c r="AI1757">
        <v>3</v>
      </c>
      <c r="AJ1757" t="s">
        <v>3938</v>
      </c>
      <c r="AK1757" s="3">
        <v>41685</v>
      </c>
      <c r="AL1757" s="10">
        <f>YEAR(ufc_fights_2[[#This Row],[date]])</f>
        <v>2014</v>
      </c>
      <c r="AM1757" t="s">
        <v>3977</v>
      </c>
      <c r="AN1757">
        <v>95</v>
      </c>
      <c r="AO1757" t="s">
        <v>3913</v>
      </c>
      <c r="AP1757">
        <f>IF(ufc_fights_2[[#This Row],[winner]]="Red",ufc_fights_2[[#This Row],[r_fighter_id]],ufc_fights_2[[#This Row],[b_fighter_id]])</f>
        <v>3078</v>
      </c>
      <c r="AQ1757" t="str">
        <f>_xlfn.XLOOKUP(ufc_fights_2[[#This Row],[winnerID]],ufc_fighters[id],ufc_fighters[fighter_name],"xxx",0,1)</f>
        <v>Jacare Souza</v>
      </c>
    </row>
    <row r="1758" spans="1:43">
      <c r="A1758">
        <v>2038</v>
      </c>
      <c r="B1758">
        <v>2683</v>
      </c>
      <c r="C1758">
        <f>_xlfn.XLOOKUP(ufc_fights_2[[#This Row],[r_fighter_id]],ufc_fighters[id],ufc_fighters[year],"xxx",0,1)</f>
        <v>1984</v>
      </c>
      <c r="D1758">
        <f>_xlfn.XLOOKUP(ufc_fights_2[[#This Row],[b_fighter_id]],ufc_fighters[id],ufc_fighters[year],"Prázdné",0,1)</f>
        <v>1979</v>
      </c>
      <c r="E1758" s="10">
        <f>YEAR(ufc_fights_2[[#This Row],[date]])-ufc_fights_2[[#This Row],[r_year]]</f>
        <v>28</v>
      </c>
      <c r="F1758" s="10">
        <f>YEAR(ufc_fights_2[[#This Row],[date]])-ufc_fights_2[[#This Row],[b_year]]</f>
        <v>33</v>
      </c>
      <c r="G1758">
        <v>0</v>
      </c>
      <c r="H1758">
        <v>0</v>
      </c>
      <c r="I1758">
        <v>0.36609999999999998</v>
      </c>
      <c r="J1758">
        <v>0.49640000000000001</v>
      </c>
      <c r="K1758">
        <v>0.41710000000000003</v>
      </c>
      <c r="L1758">
        <v>0.4965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1.0416666666666667E-4</v>
      </c>
      <c r="T1758" s="2">
        <v>3.0092592592592595E-4</v>
      </c>
      <c r="U1758">
        <v>0.29049999999999998</v>
      </c>
      <c r="V1758">
        <v>0.39419999999999999</v>
      </c>
      <c r="W1758">
        <v>0.59260000000000002</v>
      </c>
      <c r="X1758">
        <v>0.81479999999999997</v>
      </c>
      <c r="Y1758">
        <v>0.75</v>
      </c>
      <c r="Z1758">
        <v>0.36430000000000001</v>
      </c>
      <c r="AA1758">
        <v>0.4889</v>
      </c>
      <c r="AB1758">
        <v>0.5</v>
      </c>
      <c r="AC1758">
        <v>1</v>
      </c>
      <c r="AD1758">
        <v>0</v>
      </c>
      <c r="AE1758">
        <v>0</v>
      </c>
      <c r="AF1758" t="s">
        <v>3915</v>
      </c>
      <c r="AG1758" s="2">
        <v>3.472222222222222E-3</v>
      </c>
      <c r="AH1758" t="s">
        <v>3911</v>
      </c>
      <c r="AI1758">
        <v>3</v>
      </c>
      <c r="AJ1758" t="s">
        <v>3949</v>
      </c>
      <c r="AK1758" s="3">
        <v>41111</v>
      </c>
      <c r="AL1758" s="10">
        <f>YEAR(ufc_fights_2[[#This Row],[date]])</f>
        <v>2012</v>
      </c>
      <c r="AM1758" t="s">
        <v>3977</v>
      </c>
      <c r="AN1758">
        <v>54</v>
      </c>
      <c r="AO1758" t="s">
        <v>3918</v>
      </c>
      <c r="AP1758">
        <f>IF(ufc_fights_2[[#This Row],[winner]]="Red",ufc_fights_2[[#This Row],[r_fighter_id]],ufc_fights_2[[#This Row],[b_fighter_id]])</f>
        <v>2683</v>
      </c>
      <c r="AQ1758" t="str">
        <f>_xlfn.XLOOKUP(ufc_fights_2[[#This Row],[winnerID]],ufc_fighters[id],ufc_fighters[fighter_name],"xxx",0,1)</f>
        <v>Nick Ring</v>
      </c>
    </row>
    <row r="1759" spans="1:43">
      <c r="A1759">
        <v>2944</v>
      </c>
      <c r="B1759">
        <v>430</v>
      </c>
      <c r="C1759">
        <f>_xlfn.XLOOKUP(ufc_fights_2[[#This Row],[r_fighter_id]],ufc_fighters[id],ufc_fighters[year],"xxx",0,1)</f>
        <v>1997</v>
      </c>
      <c r="D1759">
        <f>_xlfn.XLOOKUP(ufc_fights_2[[#This Row],[b_fighter_id]],ufc_fighters[id],ufc_fighters[year],"Prázdné",0,1)</f>
        <v>1983</v>
      </c>
      <c r="E1759" s="10">
        <f>YEAR(ufc_fights_2[[#This Row],[date]])-ufc_fights_2[[#This Row],[r_year]]</f>
        <v>22</v>
      </c>
      <c r="F1759" s="10">
        <f>YEAR(ufc_fights_2[[#This Row],[date]])-ufc_fights_2[[#This Row],[b_year]]</f>
        <v>36</v>
      </c>
      <c r="G1759">
        <v>1</v>
      </c>
      <c r="H1759">
        <v>0</v>
      </c>
      <c r="I1759">
        <v>0.61899999999999999</v>
      </c>
      <c r="J1759">
        <v>0.16669999999999999</v>
      </c>
      <c r="K1759">
        <v>0.61899999999999999</v>
      </c>
      <c r="L1759">
        <v>0.16669999999999999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2.3148148148148147E-5</v>
      </c>
      <c r="T1759" s="2">
        <v>3.4722222222222222E-5</v>
      </c>
      <c r="U1759">
        <v>0.65</v>
      </c>
      <c r="V1759">
        <v>0</v>
      </c>
      <c r="W1759">
        <v>0</v>
      </c>
      <c r="X1759">
        <v>0</v>
      </c>
      <c r="Y1759">
        <v>1</v>
      </c>
      <c r="Z1759">
        <v>0.4</v>
      </c>
      <c r="AA1759">
        <v>0.16669999999999999</v>
      </c>
      <c r="AB1759">
        <v>1</v>
      </c>
      <c r="AC1759">
        <v>0</v>
      </c>
      <c r="AD1759">
        <v>0.5</v>
      </c>
      <c r="AE1759">
        <v>0</v>
      </c>
      <c r="AF1759" t="s">
        <v>3910</v>
      </c>
      <c r="AG1759" s="2">
        <v>4.3981481481481481E-4</v>
      </c>
      <c r="AH1759" t="s">
        <v>3911</v>
      </c>
      <c r="AI1759">
        <v>3</v>
      </c>
      <c r="AJ1759" t="s">
        <v>3916</v>
      </c>
      <c r="AK1759" s="3">
        <v>43526</v>
      </c>
      <c r="AL1759" s="10">
        <f>YEAR(ufc_fights_2[[#This Row],[date]])</f>
        <v>2019</v>
      </c>
      <c r="AM1759" t="s">
        <v>3977</v>
      </c>
      <c r="AN1759">
        <v>1</v>
      </c>
      <c r="AO1759" t="s">
        <v>3913</v>
      </c>
      <c r="AP1759">
        <f>IF(ufc_fights_2[[#This Row],[winner]]="Red",ufc_fights_2[[#This Row],[r_fighter_id]],ufc_fights_2[[#This Row],[b_fighter_id]])</f>
        <v>2944</v>
      </c>
      <c r="AQ1759" t="str">
        <f>_xlfn.XLOOKUP(ufc_fights_2[[#This Row],[winnerID]],ufc_fighters[id],ufc_fighters[fighter_name],"xxx",0,1)</f>
        <v>Edmen Shahbazyan</v>
      </c>
    </row>
    <row r="1760" spans="1:43">
      <c r="A1760">
        <v>3211</v>
      </c>
      <c r="B1760">
        <v>2944</v>
      </c>
      <c r="C1760">
        <f>_xlfn.XLOOKUP(ufc_fights_2[[#This Row],[r_fighter_id]],ufc_fighters[id],ufc_fighters[year],"xxx",0,1)</f>
        <v>1987</v>
      </c>
      <c r="D1760">
        <f>_xlfn.XLOOKUP(ufc_fights_2[[#This Row],[b_fighter_id]],ufc_fighters[id],ufc_fighters[year],"Prázdné",0,1)</f>
        <v>1997</v>
      </c>
      <c r="E1760" s="10">
        <f>YEAR(ufc_fights_2[[#This Row],[date]])-ufc_fights_2[[#This Row],[r_year]]</f>
        <v>32</v>
      </c>
      <c r="F1760" s="10">
        <f>YEAR(ufc_fights_2[[#This Row],[date]])-ufc_fights_2[[#This Row],[b_year]]</f>
        <v>22</v>
      </c>
      <c r="G1760">
        <v>0</v>
      </c>
      <c r="H1760">
        <v>2</v>
      </c>
      <c r="I1760">
        <v>0.13039999999999999</v>
      </c>
      <c r="J1760">
        <v>0.36840000000000001</v>
      </c>
      <c r="K1760">
        <v>0.13039999999999999</v>
      </c>
      <c r="L1760">
        <v>0.36840000000000001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0</v>
      </c>
      <c r="T1760" s="2">
        <v>4.6296296296296294E-5</v>
      </c>
      <c r="U1760">
        <v>5.2600000000000001E-2</v>
      </c>
      <c r="V1760">
        <v>0.33329999999999999</v>
      </c>
      <c r="W1760">
        <v>1</v>
      </c>
      <c r="X1760">
        <v>0.33329999999999999</v>
      </c>
      <c r="Y1760">
        <v>0</v>
      </c>
      <c r="Z1760">
        <v>0.13639999999999999</v>
      </c>
      <c r="AA1760">
        <v>0.3125</v>
      </c>
      <c r="AB1760">
        <v>0</v>
      </c>
      <c r="AC1760">
        <v>0.5</v>
      </c>
      <c r="AD1760">
        <v>0</v>
      </c>
      <c r="AE1760">
        <v>1</v>
      </c>
      <c r="AF1760" t="s">
        <v>3910</v>
      </c>
      <c r="AG1760" s="2">
        <v>1.7013888888888888E-3</v>
      </c>
      <c r="AH1760" t="s">
        <v>3911</v>
      </c>
      <c r="AI1760">
        <v>3</v>
      </c>
      <c r="AJ1760" t="s">
        <v>3941</v>
      </c>
      <c r="AK1760" s="3">
        <v>43771</v>
      </c>
      <c r="AL1760" s="10">
        <f>YEAR(ufc_fights_2[[#This Row],[date]])</f>
        <v>2019</v>
      </c>
      <c r="AM1760" t="s">
        <v>3977</v>
      </c>
      <c r="AN1760">
        <v>18</v>
      </c>
      <c r="AO1760" t="s">
        <v>3918</v>
      </c>
      <c r="AP1760">
        <f>IF(ufc_fights_2[[#This Row],[winner]]="Red",ufc_fights_2[[#This Row],[r_fighter_id]],ufc_fights_2[[#This Row],[b_fighter_id]])</f>
        <v>2944</v>
      </c>
      <c r="AQ1760" t="str">
        <f>_xlfn.XLOOKUP(ufc_fights_2[[#This Row],[winnerID]],ufc_fighters[id],ufc_fighters[fighter_name],"xxx",0,1)</f>
        <v>Edmen Shahbazyan</v>
      </c>
    </row>
    <row r="1761" spans="1:43">
      <c r="A1761">
        <v>2224</v>
      </c>
      <c r="B1761">
        <v>931</v>
      </c>
      <c r="C1761">
        <f>_xlfn.XLOOKUP(ufc_fights_2[[#This Row],[r_fighter_id]],ufc_fighters[id],ufc_fighters[year],"xxx",0,1)</f>
        <v>1990</v>
      </c>
      <c r="D1761">
        <f>_xlfn.XLOOKUP(ufc_fights_2[[#This Row],[b_fighter_id]],ufc_fighters[id],ufc_fighters[year],"Prázdné",0,1)</f>
        <v>1986</v>
      </c>
      <c r="E1761" s="10">
        <f>YEAR(ufc_fights_2[[#This Row],[date]])-ufc_fights_2[[#This Row],[r_year]]</f>
        <v>30</v>
      </c>
      <c r="F1761" s="10">
        <f>YEAR(ufc_fights_2[[#This Row],[date]])-ufc_fights_2[[#This Row],[b_year]]</f>
        <v>34</v>
      </c>
      <c r="G1761">
        <v>0</v>
      </c>
      <c r="H1761">
        <v>0</v>
      </c>
      <c r="I1761">
        <v>0.5</v>
      </c>
      <c r="J1761">
        <v>0.625</v>
      </c>
      <c r="K1761">
        <v>0.82609999999999995</v>
      </c>
      <c r="L1761">
        <v>0.6875</v>
      </c>
      <c r="M1761">
        <v>0</v>
      </c>
      <c r="N1761">
        <v>0.5</v>
      </c>
      <c r="O1761">
        <v>2</v>
      </c>
      <c r="P1761">
        <v>0</v>
      </c>
      <c r="Q1761">
        <v>0</v>
      </c>
      <c r="R1761">
        <v>0</v>
      </c>
      <c r="S1761" s="2">
        <v>2.3148148148148147E-5</v>
      </c>
      <c r="T1761" s="2">
        <v>1.6898148148148148E-3</v>
      </c>
      <c r="U1761">
        <v>0.33329999999999999</v>
      </c>
      <c r="V1761">
        <v>0.5</v>
      </c>
      <c r="W1761">
        <v>1</v>
      </c>
      <c r="X1761">
        <v>0</v>
      </c>
      <c r="Y1761">
        <v>0</v>
      </c>
      <c r="Z1761">
        <v>0.33329999999999999</v>
      </c>
      <c r="AA1761">
        <v>0.33329999999999999</v>
      </c>
      <c r="AB1761">
        <v>1</v>
      </c>
      <c r="AC1761">
        <v>0.8</v>
      </c>
      <c r="AD1761">
        <v>0</v>
      </c>
      <c r="AE1761">
        <v>0</v>
      </c>
      <c r="AF1761" t="s">
        <v>3933</v>
      </c>
      <c r="AG1761" s="2">
        <v>1.8749999999999999E-3</v>
      </c>
      <c r="AH1761" t="s">
        <v>3911</v>
      </c>
      <c r="AI1761">
        <v>3</v>
      </c>
      <c r="AJ1761" t="s">
        <v>3916</v>
      </c>
      <c r="AK1761" s="3">
        <v>44079</v>
      </c>
      <c r="AL1761" s="10">
        <f>YEAR(ufc_fights_2[[#This Row],[date]])</f>
        <v>2020</v>
      </c>
      <c r="AM1761" t="s">
        <v>3977</v>
      </c>
      <c r="AN1761">
        <v>1</v>
      </c>
      <c r="AO1761" t="s">
        <v>3913</v>
      </c>
      <c r="AP1761">
        <f>IF(ufc_fights_2[[#This Row],[winner]]="Red",ufc_fights_2[[#This Row],[r_fighter_id]],ufc_fights_2[[#This Row],[b_fighter_id]])</f>
        <v>2224</v>
      </c>
      <c r="AQ1761" t="str">
        <f>_xlfn.XLOOKUP(ufc_fights_2[[#This Row],[winnerID]],ufc_fighters[id],ufc_fighters[fighter_name],"xxx",0,1)</f>
        <v>Andre Muniz</v>
      </c>
    </row>
    <row r="1762" spans="1:43">
      <c r="A1762">
        <v>140</v>
      </c>
      <c r="B1762">
        <v>2224</v>
      </c>
      <c r="C1762">
        <f>_xlfn.XLOOKUP(ufc_fights_2[[#This Row],[r_fighter_id]],ufc_fighters[id],ufc_fighters[year],"xxx",0,1)</f>
        <v>1989</v>
      </c>
      <c r="D1762">
        <f>_xlfn.XLOOKUP(ufc_fights_2[[#This Row],[b_fighter_id]],ufc_fighters[id],ufc_fighters[year],"Prázdné",0,1)</f>
        <v>1990</v>
      </c>
      <c r="E1762" s="10">
        <f>YEAR(ufc_fights_2[[#This Row],[date]])-ufc_fights_2[[#This Row],[r_year]]</f>
        <v>30</v>
      </c>
      <c r="F1762" s="10">
        <f>YEAR(ufc_fights_2[[#This Row],[date]])-ufc_fights_2[[#This Row],[b_year]]</f>
        <v>29</v>
      </c>
      <c r="G1762">
        <v>0</v>
      </c>
      <c r="H1762">
        <v>0</v>
      </c>
      <c r="I1762">
        <v>0.61699999999999999</v>
      </c>
      <c r="J1762">
        <v>0.52380000000000004</v>
      </c>
      <c r="K1762">
        <v>0.70150000000000001</v>
      </c>
      <c r="L1762">
        <v>0.66410000000000002</v>
      </c>
      <c r="M1762">
        <v>1</v>
      </c>
      <c r="N1762">
        <v>0.42859999999999998</v>
      </c>
      <c r="O1762">
        <v>0</v>
      </c>
      <c r="P1762">
        <v>2</v>
      </c>
      <c r="Q1762">
        <v>1</v>
      </c>
      <c r="R1762">
        <v>0</v>
      </c>
      <c r="S1762" s="2">
        <v>3.5069444444444445E-3</v>
      </c>
      <c r="T1762" s="2">
        <v>3.7152777777777778E-3</v>
      </c>
      <c r="U1762">
        <v>0.57140000000000002</v>
      </c>
      <c r="V1762">
        <v>0.4</v>
      </c>
      <c r="W1762">
        <v>0.71430000000000005</v>
      </c>
      <c r="X1762">
        <v>0.8</v>
      </c>
      <c r="Y1762">
        <v>1</v>
      </c>
      <c r="Z1762">
        <v>0.58330000000000004</v>
      </c>
      <c r="AA1762">
        <v>0.5</v>
      </c>
      <c r="AB1762">
        <v>0</v>
      </c>
      <c r="AC1762">
        <v>1</v>
      </c>
      <c r="AD1762">
        <v>0.72729999999999995</v>
      </c>
      <c r="AE1762">
        <v>1</v>
      </c>
      <c r="AF1762" t="s">
        <v>3915</v>
      </c>
      <c r="AG1762" s="2">
        <v>3.472222222222222E-3</v>
      </c>
      <c r="AH1762" t="s">
        <v>3911</v>
      </c>
      <c r="AI1762">
        <v>3</v>
      </c>
      <c r="AJ1762" t="s">
        <v>4009</v>
      </c>
      <c r="AK1762" s="3">
        <v>43785</v>
      </c>
      <c r="AL1762" s="10">
        <f>YEAR(ufc_fights_2[[#This Row],[date]])</f>
        <v>2019</v>
      </c>
      <c r="AM1762" t="s">
        <v>3977</v>
      </c>
      <c r="AN1762">
        <v>6</v>
      </c>
      <c r="AO1762" t="s">
        <v>3918</v>
      </c>
      <c r="AP1762">
        <f>IF(ufc_fights_2[[#This Row],[winner]]="Red",ufc_fights_2[[#This Row],[r_fighter_id]],ufc_fights_2[[#This Row],[b_fighter_id]])</f>
        <v>2224</v>
      </c>
      <c r="AQ1762" t="str">
        <f>_xlfn.XLOOKUP(ufc_fights_2[[#This Row],[winnerID]],ufc_fighters[id],ufc_fighters[fighter_name],"xxx",0,1)</f>
        <v>Andre Muniz</v>
      </c>
    </row>
    <row r="1763" spans="1:43">
      <c r="A1763">
        <v>1083</v>
      </c>
      <c r="B1763">
        <v>1313</v>
      </c>
      <c r="C1763">
        <f>_xlfn.XLOOKUP(ufc_fights_2[[#This Row],[r_fighter_id]],ufc_fighters[id],ufc_fighters[year],"xxx",0,1)</f>
        <v>1991</v>
      </c>
      <c r="D1763">
        <f>_xlfn.XLOOKUP(ufc_fights_2[[#This Row],[b_fighter_id]],ufc_fighters[id],ufc_fighters[year],"Prázdné",0,1)</f>
        <v>1988</v>
      </c>
      <c r="E1763" s="10">
        <f>YEAR(ufc_fights_2[[#This Row],[date]])-ufc_fights_2[[#This Row],[r_year]]</f>
        <v>30</v>
      </c>
      <c r="F1763" s="10">
        <f>YEAR(ufc_fights_2[[#This Row],[date]])-ufc_fights_2[[#This Row],[b_year]]</f>
        <v>33</v>
      </c>
      <c r="G1763">
        <v>0</v>
      </c>
      <c r="H1763">
        <v>0</v>
      </c>
      <c r="I1763">
        <v>0.45240000000000002</v>
      </c>
      <c r="J1763">
        <v>0.40300000000000002</v>
      </c>
      <c r="K1763">
        <v>0.44350000000000001</v>
      </c>
      <c r="L1763">
        <v>0.52339999999999998</v>
      </c>
      <c r="M1763">
        <v>0.42859999999999998</v>
      </c>
      <c r="N1763">
        <v>0.16669999999999999</v>
      </c>
      <c r="O1763">
        <v>0</v>
      </c>
      <c r="P1763">
        <v>2</v>
      </c>
      <c r="Q1763">
        <v>1</v>
      </c>
      <c r="R1763">
        <v>1</v>
      </c>
      <c r="S1763" s="2">
        <v>4.7453703703703703E-3</v>
      </c>
      <c r="T1763" s="2">
        <v>8.2175925925925927E-4</v>
      </c>
      <c r="U1763">
        <v>0.3226</v>
      </c>
      <c r="V1763">
        <v>0.23810000000000001</v>
      </c>
      <c r="W1763">
        <v>0.76919999999999999</v>
      </c>
      <c r="X1763">
        <v>0.88890000000000002</v>
      </c>
      <c r="Y1763">
        <v>0.78569999999999995</v>
      </c>
      <c r="Z1763">
        <v>0.40579999999999999</v>
      </c>
      <c r="AA1763">
        <v>0.40620000000000001</v>
      </c>
      <c r="AB1763">
        <v>0.72729999999999995</v>
      </c>
      <c r="AC1763">
        <v>0</v>
      </c>
      <c r="AD1763">
        <v>0.5</v>
      </c>
      <c r="AE1763">
        <v>0.33329999999999999</v>
      </c>
      <c r="AF1763" t="s">
        <v>3915</v>
      </c>
      <c r="AG1763" s="2">
        <v>3.472222222222222E-3</v>
      </c>
      <c r="AH1763" t="s">
        <v>3911</v>
      </c>
      <c r="AI1763">
        <v>3</v>
      </c>
      <c r="AJ1763" t="s">
        <v>3916</v>
      </c>
      <c r="AK1763" s="3">
        <v>44240</v>
      </c>
      <c r="AL1763" s="10">
        <f>YEAR(ufc_fights_2[[#This Row],[date]])</f>
        <v>2021</v>
      </c>
      <c r="AM1763" t="s">
        <v>3977</v>
      </c>
      <c r="AN1763">
        <v>1</v>
      </c>
      <c r="AO1763" t="s">
        <v>3913</v>
      </c>
      <c r="AP1763">
        <f>IF(ufc_fights_2[[#This Row],[winner]]="Red",ufc_fights_2[[#This Row],[r_fighter_id]],ufc_fights_2[[#This Row],[b_fighter_id]])</f>
        <v>1083</v>
      </c>
      <c r="AQ1763" t="str">
        <f>_xlfn.XLOOKUP(ufc_fights_2[[#This Row],[winnerID]],ufc_fighters[id],ufc_fighters[fighter_name],"xxx",0,1)</f>
        <v>Kelvin Gastelum</v>
      </c>
    </row>
    <row r="1764" spans="1:43">
      <c r="A1764">
        <v>3078</v>
      </c>
      <c r="B1764">
        <v>447</v>
      </c>
      <c r="C1764">
        <f>_xlfn.XLOOKUP(ufc_fights_2[[#This Row],[r_fighter_id]],ufc_fighters[id],ufc_fighters[year],"xxx",0,1)</f>
        <v>1979</v>
      </c>
      <c r="D1764">
        <f>_xlfn.XLOOKUP(ufc_fights_2[[#This Row],[b_fighter_id]],ufc_fighters[id],ufc_fighters[year],"Prázdné",0,1)</f>
        <v>1986</v>
      </c>
      <c r="E1764" s="10">
        <f>YEAR(ufc_fights_2[[#This Row],[date]])-ufc_fights_2[[#This Row],[r_year]]</f>
        <v>34</v>
      </c>
      <c r="F1764" s="10">
        <f>YEAR(ufc_fights_2[[#This Row],[date]])-ufc_fights_2[[#This Row],[b_year]]</f>
        <v>27</v>
      </c>
      <c r="G1764">
        <v>0</v>
      </c>
      <c r="H1764">
        <v>0</v>
      </c>
      <c r="I1764">
        <v>0.5</v>
      </c>
      <c r="J1764">
        <v>0.28570000000000001</v>
      </c>
      <c r="K1764">
        <v>0.57140000000000002</v>
      </c>
      <c r="L1764">
        <v>0.47620000000000001</v>
      </c>
      <c r="M1764">
        <v>0.33329999999999999</v>
      </c>
      <c r="N1764">
        <v>0</v>
      </c>
      <c r="O1764">
        <v>1</v>
      </c>
      <c r="P1764">
        <v>0</v>
      </c>
      <c r="Q1764">
        <v>1</v>
      </c>
      <c r="R1764">
        <v>0</v>
      </c>
      <c r="S1764" s="2">
        <v>1.8287037037037037E-3</v>
      </c>
      <c r="T1764" s="2">
        <v>1.0416666666666667E-4</v>
      </c>
      <c r="U1764">
        <v>0.57140000000000002</v>
      </c>
      <c r="V1764">
        <v>0.23080000000000001</v>
      </c>
      <c r="W1764">
        <v>0</v>
      </c>
      <c r="X1764">
        <v>0</v>
      </c>
      <c r="Y1764">
        <v>1</v>
      </c>
      <c r="Z1764">
        <v>0.33329999999999999</v>
      </c>
      <c r="AA1764">
        <v>0.3</v>
      </c>
      <c r="AB1764">
        <v>0</v>
      </c>
      <c r="AC1764">
        <v>0.25</v>
      </c>
      <c r="AD1764">
        <v>0.66669999999999996</v>
      </c>
      <c r="AE1764">
        <v>0</v>
      </c>
      <c r="AF1764" t="s">
        <v>3933</v>
      </c>
      <c r="AG1764" s="2">
        <v>2.5115740740740741E-3</v>
      </c>
      <c r="AH1764" t="s">
        <v>3911</v>
      </c>
      <c r="AI1764">
        <v>3</v>
      </c>
      <c r="AJ1764" t="s">
        <v>3939</v>
      </c>
      <c r="AK1764" s="3">
        <v>41412</v>
      </c>
      <c r="AL1764" s="10">
        <f>YEAR(ufc_fights_2[[#This Row],[date]])</f>
        <v>2013</v>
      </c>
      <c r="AM1764" t="s">
        <v>3977</v>
      </c>
      <c r="AN1764">
        <v>95</v>
      </c>
      <c r="AO1764" t="s">
        <v>3913</v>
      </c>
      <c r="AP1764">
        <f>IF(ufc_fights_2[[#This Row],[winner]]="Red",ufc_fights_2[[#This Row],[r_fighter_id]],ufc_fights_2[[#This Row],[b_fighter_id]])</f>
        <v>3078</v>
      </c>
      <c r="AQ1764" t="str">
        <f>_xlfn.XLOOKUP(ufc_fights_2[[#This Row],[winnerID]],ufc_fighters[id],ufc_fighters[fighter_name],"xxx",0,1)</f>
        <v>Jacare Souza</v>
      </c>
    </row>
    <row r="1765" spans="1:43">
      <c r="A1765">
        <v>2369</v>
      </c>
      <c r="B1765">
        <v>3078</v>
      </c>
      <c r="C1765">
        <f>_xlfn.XLOOKUP(ufc_fights_2[[#This Row],[r_fighter_id]],ufc_fighters[id],ufc_fighters[year],"xxx",0,1)</f>
        <v>1981</v>
      </c>
      <c r="D1765">
        <f>_xlfn.XLOOKUP(ufc_fights_2[[#This Row],[b_fighter_id]],ufc_fighters[id],ufc_fighters[year],"Prázdné",0,1)</f>
        <v>1979</v>
      </c>
      <c r="E1765" s="10">
        <f>YEAR(ufc_fights_2[[#This Row],[date]])-ufc_fights_2[[#This Row],[r_year]]</f>
        <v>32</v>
      </c>
      <c r="F1765" s="10">
        <f>YEAR(ufc_fights_2[[#This Row],[date]])-ufc_fights_2[[#This Row],[b_year]]</f>
        <v>34</v>
      </c>
      <c r="G1765">
        <v>0</v>
      </c>
      <c r="H1765">
        <v>1</v>
      </c>
      <c r="I1765">
        <v>9.0899999999999995E-2</v>
      </c>
      <c r="J1765">
        <v>0.58330000000000004</v>
      </c>
      <c r="K1765">
        <v>9.0899999999999995E-2</v>
      </c>
      <c r="L1765">
        <v>0.59179999999999999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0</v>
      </c>
      <c r="T1765" s="2">
        <v>3.1250000000000001E-4</v>
      </c>
      <c r="U1765">
        <v>0.1</v>
      </c>
      <c r="V1765">
        <v>0.58140000000000003</v>
      </c>
      <c r="W1765">
        <v>0</v>
      </c>
      <c r="X1765">
        <v>0</v>
      </c>
      <c r="Y1765">
        <v>1</v>
      </c>
      <c r="Z1765">
        <v>9.0899999999999995E-2</v>
      </c>
      <c r="AA1765">
        <v>0.53849999999999998</v>
      </c>
      <c r="AB1765">
        <v>0</v>
      </c>
      <c r="AC1765">
        <v>0.44</v>
      </c>
      <c r="AD1765">
        <v>0</v>
      </c>
      <c r="AE1765">
        <v>1</v>
      </c>
      <c r="AF1765" t="s">
        <v>3910</v>
      </c>
      <c r="AG1765" s="2">
        <v>1.9328703703703704E-3</v>
      </c>
      <c r="AH1765" t="s">
        <v>3911</v>
      </c>
      <c r="AI1765">
        <v>3</v>
      </c>
      <c r="AJ1765" t="s">
        <v>3961</v>
      </c>
      <c r="AK1765" s="3">
        <v>41521</v>
      </c>
      <c r="AL1765" s="10">
        <f>YEAR(ufc_fights_2[[#This Row],[date]])</f>
        <v>2013</v>
      </c>
      <c r="AM1765" t="s">
        <v>3977</v>
      </c>
      <c r="AN1765">
        <v>123</v>
      </c>
      <c r="AO1765" t="s">
        <v>3918</v>
      </c>
      <c r="AP1765">
        <f>IF(ufc_fights_2[[#This Row],[winner]]="Red",ufc_fights_2[[#This Row],[r_fighter_id]],ufc_fights_2[[#This Row],[b_fighter_id]])</f>
        <v>3078</v>
      </c>
      <c r="AQ1765" t="str">
        <f>_xlfn.XLOOKUP(ufc_fights_2[[#This Row],[winnerID]],ufc_fighters[id],ufc_fighters[fighter_name],"xxx",0,1)</f>
        <v>Jacare Souza</v>
      </c>
    </row>
    <row r="1766" spans="1:43">
      <c r="A1766">
        <v>389</v>
      </c>
      <c r="B1766">
        <v>485</v>
      </c>
      <c r="C1766">
        <f>_xlfn.XLOOKUP(ufc_fights_2[[#This Row],[r_fighter_id]],ufc_fighters[id],ufc_fighters[year],"xxx",0,1)</f>
        <v>1984</v>
      </c>
      <c r="D1766">
        <f>_xlfn.XLOOKUP(ufc_fights_2[[#This Row],[b_fighter_id]],ufc_fighters[id],ufc_fighters[year],"Prázdné",0,1)</f>
        <v>1978</v>
      </c>
      <c r="E1766" s="10">
        <f>YEAR(ufc_fights_2[[#This Row],[date]])-ufc_fights_2[[#This Row],[r_year]]</f>
        <v>32</v>
      </c>
      <c r="F1766" s="10">
        <f>YEAR(ufc_fights_2[[#This Row],[date]])-ufc_fights_2[[#This Row],[b_year]]</f>
        <v>38</v>
      </c>
      <c r="G1766">
        <v>0</v>
      </c>
      <c r="H1766">
        <v>0</v>
      </c>
      <c r="I1766">
        <v>0.45100000000000001</v>
      </c>
      <c r="J1766">
        <v>0</v>
      </c>
      <c r="K1766">
        <v>0.47370000000000001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4.861111111111111E-4</v>
      </c>
      <c r="T1766" s="2">
        <v>0</v>
      </c>
      <c r="U1766">
        <v>0.44</v>
      </c>
      <c r="V1766">
        <v>0</v>
      </c>
      <c r="W1766">
        <v>0</v>
      </c>
      <c r="X1766">
        <v>1</v>
      </c>
      <c r="Y1766">
        <v>0</v>
      </c>
      <c r="Z1766">
        <v>0.22220000000000001</v>
      </c>
      <c r="AA1766">
        <v>0</v>
      </c>
      <c r="AB1766">
        <v>0</v>
      </c>
      <c r="AC1766">
        <v>0</v>
      </c>
      <c r="AD1766">
        <v>0.5</v>
      </c>
      <c r="AE1766">
        <v>0</v>
      </c>
      <c r="AF1766" t="s">
        <v>3910</v>
      </c>
      <c r="AG1766" s="2">
        <v>1.8287037037037037E-3</v>
      </c>
      <c r="AH1766" t="s">
        <v>3911</v>
      </c>
      <c r="AI1766">
        <v>3</v>
      </c>
      <c r="AJ1766" t="s">
        <v>3938</v>
      </c>
      <c r="AK1766" s="3">
        <v>42421</v>
      </c>
      <c r="AL1766" s="10">
        <f>YEAR(ufc_fights_2[[#This Row],[date]])</f>
        <v>2016</v>
      </c>
      <c r="AM1766" t="s">
        <v>3977</v>
      </c>
      <c r="AN1766">
        <v>29</v>
      </c>
      <c r="AO1766" t="s">
        <v>3913</v>
      </c>
      <c r="AP1766">
        <f>IF(ufc_fights_2[[#This Row],[winner]]="Red",ufc_fights_2[[#This Row],[r_fighter_id]],ufc_fights_2[[#This Row],[b_fighter_id]])</f>
        <v>389</v>
      </c>
      <c r="AQ1766" t="str">
        <f>_xlfn.XLOOKUP(ufc_fights_2[[#This Row],[winnerID]],ufc_fighters[id],ufc_fighters[fighter_name],"xxx",0,1)</f>
        <v>Derek Brunson</v>
      </c>
    </row>
    <row r="1767" spans="1:43">
      <c r="A1767">
        <v>389</v>
      </c>
      <c r="B1767">
        <v>3235</v>
      </c>
      <c r="C1767">
        <f>_xlfn.XLOOKUP(ufc_fights_2[[#This Row],[r_fighter_id]],ufc_fighters[id],ufc_fighters[year],"xxx",0,1)</f>
        <v>1984</v>
      </c>
      <c r="D1767">
        <f>_xlfn.XLOOKUP(ufc_fights_2[[#This Row],[b_fighter_id]],ufc_fighters[id],ufc_fighters[year],"Prázdné",0,1)</f>
        <v>1988</v>
      </c>
      <c r="E1767" s="10">
        <f>YEAR(ufc_fights_2[[#This Row],[date]])-ufc_fights_2[[#This Row],[r_year]]</f>
        <v>35</v>
      </c>
      <c r="F1767" s="10">
        <f>YEAR(ufc_fights_2[[#This Row],[date]])-ufc_fights_2[[#This Row],[b_year]]</f>
        <v>31</v>
      </c>
      <c r="G1767">
        <v>0</v>
      </c>
      <c r="H1767">
        <v>0</v>
      </c>
      <c r="I1767">
        <v>0.59570000000000001</v>
      </c>
      <c r="J1767">
        <v>0.38240000000000002</v>
      </c>
      <c r="K1767">
        <v>0.63109999999999999</v>
      </c>
      <c r="L1767">
        <v>0.44850000000000001</v>
      </c>
      <c r="M1767">
        <v>0.44440000000000002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2.2800925925925927E-3</v>
      </c>
      <c r="T1767" s="2">
        <v>1.1574074074074075E-4</v>
      </c>
      <c r="U1767">
        <v>0.5484</v>
      </c>
      <c r="V1767">
        <v>0.18179999999999999</v>
      </c>
      <c r="W1767">
        <v>0.64710000000000001</v>
      </c>
      <c r="X1767">
        <v>0.73329999999999995</v>
      </c>
      <c r="Y1767">
        <v>0.45829999999999999</v>
      </c>
      <c r="Z1767">
        <v>0.54879999999999995</v>
      </c>
      <c r="AA1767">
        <v>0.3533</v>
      </c>
      <c r="AB1767">
        <v>0.85709999999999997</v>
      </c>
      <c r="AC1767">
        <v>0.6</v>
      </c>
      <c r="AD1767">
        <v>1</v>
      </c>
      <c r="AE1767">
        <v>0</v>
      </c>
      <c r="AF1767" t="s">
        <v>3915</v>
      </c>
      <c r="AG1767" s="2">
        <v>3.472222222222222E-3</v>
      </c>
      <c r="AH1767" t="s">
        <v>3911</v>
      </c>
      <c r="AI1767">
        <v>3</v>
      </c>
      <c r="AJ1767" t="s">
        <v>3941</v>
      </c>
      <c r="AK1767" s="3">
        <v>43589</v>
      </c>
      <c r="AL1767" s="10">
        <f>YEAR(ufc_fights_2[[#This Row],[date]])</f>
        <v>2019</v>
      </c>
      <c r="AM1767" t="s">
        <v>3977</v>
      </c>
      <c r="AN1767">
        <v>16</v>
      </c>
      <c r="AO1767" t="s">
        <v>3913</v>
      </c>
      <c r="AP1767">
        <f>IF(ufc_fights_2[[#This Row],[winner]]="Red",ufc_fights_2[[#This Row],[r_fighter_id]],ufc_fights_2[[#This Row],[b_fighter_id]])</f>
        <v>389</v>
      </c>
      <c r="AQ1767" t="str">
        <f>_xlfn.XLOOKUP(ufc_fights_2[[#This Row],[winnerID]],ufc_fighters[id],ufc_fighters[fighter_name],"xxx",0,1)</f>
        <v>Derek Brunson</v>
      </c>
    </row>
    <row r="1768" spans="1:43">
      <c r="A1768">
        <v>633</v>
      </c>
      <c r="B1768">
        <v>68</v>
      </c>
      <c r="C1768">
        <f>_xlfn.XLOOKUP(ufc_fights_2[[#This Row],[r_fighter_id]],ufc_fighters[id],ufc_fighters[year],"xxx",0,1)</f>
        <v>1980</v>
      </c>
      <c r="D1768">
        <f>_xlfn.XLOOKUP(ufc_fights_2[[#This Row],[b_fighter_id]],ufc_fighters[id],ufc_fighters[year],"Prázdné",0,1)</f>
        <v>1976</v>
      </c>
      <c r="E1768" s="10">
        <f>YEAR(ufc_fights_2[[#This Row],[date]])-ufc_fights_2[[#This Row],[r_year]]</f>
        <v>28</v>
      </c>
      <c r="F1768" s="10">
        <f>YEAR(ufc_fights_2[[#This Row],[date]])-ufc_fights_2[[#This Row],[b_year]]</f>
        <v>32</v>
      </c>
      <c r="G1768">
        <v>0</v>
      </c>
      <c r="H1768">
        <v>0</v>
      </c>
      <c r="I1768">
        <v>0.375</v>
      </c>
      <c r="J1768">
        <v>0.4194</v>
      </c>
      <c r="K1768">
        <v>0.48749999999999999</v>
      </c>
      <c r="L1768">
        <v>0.5</v>
      </c>
      <c r="M1768">
        <v>0</v>
      </c>
      <c r="N1768">
        <v>0.18179999999999999</v>
      </c>
      <c r="O1768">
        <v>0</v>
      </c>
      <c r="P1768">
        <v>2</v>
      </c>
      <c r="Q1768">
        <v>0</v>
      </c>
      <c r="R1768">
        <v>0</v>
      </c>
      <c r="S1768" s="2">
        <v>1.2152777777777778E-3</v>
      </c>
      <c r="T1768" s="2">
        <v>3.425925925925926E-3</v>
      </c>
      <c r="U1768">
        <v>0.25</v>
      </c>
      <c r="V1768">
        <v>0.3</v>
      </c>
      <c r="W1768">
        <v>0.75</v>
      </c>
      <c r="X1768">
        <v>1</v>
      </c>
      <c r="Y1768">
        <v>0</v>
      </c>
      <c r="Z1768">
        <v>0.30769999999999997</v>
      </c>
      <c r="AA1768">
        <v>0.23080000000000001</v>
      </c>
      <c r="AB1768">
        <v>0.625</v>
      </c>
      <c r="AC1768">
        <v>1</v>
      </c>
      <c r="AD1768">
        <v>0.75</v>
      </c>
      <c r="AE1768">
        <v>0.71430000000000005</v>
      </c>
      <c r="AF1768" t="s">
        <v>3922</v>
      </c>
      <c r="AG1768" s="2">
        <v>3.472222222222222E-3</v>
      </c>
      <c r="AH1768" t="s">
        <v>3911</v>
      </c>
      <c r="AI1768">
        <v>3</v>
      </c>
      <c r="AJ1768" t="s">
        <v>3914</v>
      </c>
      <c r="AK1768" s="3">
        <v>39634</v>
      </c>
      <c r="AL1768" s="10">
        <f>YEAR(ufc_fights_2[[#This Row],[date]])</f>
        <v>2008</v>
      </c>
      <c r="AM1768" t="s">
        <v>3977</v>
      </c>
      <c r="AN1768">
        <v>1</v>
      </c>
      <c r="AO1768" t="s">
        <v>3913</v>
      </c>
      <c r="AP1768">
        <f>IF(ufc_fights_2[[#This Row],[winner]]="Red",ufc_fights_2[[#This Row],[r_fighter_id]],ufc_fights_2[[#This Row],[b_fighter_id]])</f>
        <v>633</v>
      </c>
      <c r="AQ1768" t="str">
        <f>_xlfn.XLOOKUP(ufc_fights_2[[#This Row],[winnerID]],ufc_fighters[id],ufc_fighters[fighter_name],"xxx",0,1)</f>
        <v>Patrick Cote</v>
      </c>
    </row>
    <row r="1769" spans="1:43">
      <c r="A1769">
        <v>633</v>
      </c>
      <c r="B1769">
        <v>1214</v>
      </c>
      <c r="C1769">
        <f>_xlfn.XLOOKUP(ufc_fights_2[[#This Row],[r_fighter_id]],ufc_fighters[id],ufc_fighters[year],"xxx",0,1)</f>
        <v>1980</v>
      </c>
      <c r="D1769">
        <f>_xlfn.XLOOKUP(ufc_fights_2[[#This Row],[b_fighter_id]],ufc_fighters[id],ufc_fighters[year],"Prázdné",0,1)</f>
        <v>1982</v>
      </c>
      <c r="E1769" s="10">
        <f>YEAR(ufc_fights_2[[#This Row],[date]])-ufc_fights_2[[#This Row],[r_year]]</f>
        <v>27</v>
      </c>
      <c r="F1769" s="10">
        <f>YEAR(ufc_fights_2[[#This Row],[date]])-ufc_fights_2[[#This Row],[b_year]]</f>
        <v>25</v>
      </c>
      <c r="G1769">
        <v>1</v>
      </c>
      <c r="H1769">
        <v>0</v>
      </c>
      <c r="I1769">
        <v>0.6452</v>
      </c>
      <c r="J1769">
        <v>0.44440000000000002</v>
      </c>
      <c r="K1769">
        <v>0.72729999999999995</v>
      </c>
      <c r="L1769">
        <v>0.625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 s="2">
        <v>1.8634259259259259E-3</v>
      </c>
      <c r="T1769" s="2">
        <v>6.9444444444444444E-5</v>
      </c>
      <c r="U1769">
        <v>0.6</v>
      </c>
      <c r="V1769">
        <v>0.2</v>
      </c>
      <c r="W1769">
        <v>0.5</v>
      </c>
      <c r="X1769">
        <v>1</v>
      </c>
      <c r="Y1769">
        <v>0.4</v>
      </c>
      <c r="Z1769">
        <v>0.5</v>
      </c>
      <c r="AA1769">
        <v>0.1875</v>
      </c>
      <c r="AB1769">
        <v>0.66669999999999996</v>
      </c>
      <c r="AC1769">
        <v>0.81820000000000004</v>
      </c>
      <c r="AD1769">
        <v>0.78569999999999995</v>
      </c>
      <c r="AE1769">
        <v>0</v>
      </c>
      <c r="AF1769" t="s">
        <v>3910</v>
      </c>
      <c r="AG1769" s="2">
        <v>3.2986111111111111E-3</v>
      </c>
      <c r="AH1769" t="s">
        <v>3911</v>
      </c>
      <c r="AI1769">
        <v>3</v>
      </c>
      <c r="AJ1769" t="s">
        <v>3914</v>
      </c>
      <c r="AK1769" s="3">
        <v>39319</v>
      </c>
      <c r="AL1769" s="10">
        <f>YEAR(ufc_fights_2[[#This Row],[date]])</f>
        <v>2007</v>
      </c>
      <c r="AM1769" t="s">
        <v>3977</v>
      </c>
      <c r="AN1769">
        <v>1</v>
      </c>
      <c r="AO1769" t="s">
        <v>3913</v>
      </c>
      <c r="AP1769">
        <f>IF(ufc_fights_2[[#This Row],[winner]]="Red",ufc_fights_2[[#This Row],[r_fighter_id]],ufc_fights_2[[#This Row],[b_fighter_id]])</f>
        <v>633</v>
      </c>
      <c r="AQ1769" t="str">
        <f>_xlfn.XLOOKUP(ufc_fights_2[[#This Row],[winnerID]],ufc_fighters[id],ufc_fighters[fighter_name],"xxx",0,1)</f>
        <v>Patrick Cote</v>
      </c>
    </row>
    <row r="1770" spans="1:43">
      <c r="A1770">
        <v>513</v>
      </c>
      <c r="B1770">
        <v>3444</v>
      </c>
      <c r="C1770">
        <f>_xlfn.XLOOKUP(ufc_fights_2[[#This Row],[r_fighter_id]],ufc_fighters[id],ufc_fighters[year],"xxx",0,1)</f>
        <v>1981</v>
      </c>
      <c r="D1770">
        <f>_xlfn.XLOOKUP(ufc_fights_2[[#This Row],[b_fighter_id]],ufc_fighters[id],ufc_fighters[year],"Prázdné",0,1)</f>
        <v>1982</v>
      </c>
      <c r="E1770" s="10">
        <f>YEAR(ufc_fights_2[[#This Row],[date]])-ufc_fights_2[[#This Row],[r_year]]</f>
        <v>33</v>
      </c>
      <c r="F1770" s="10">
        <f>YEAR(ufc_fights_2[[#This Row],[date]])-ufc_fights_2[[#This Row],[b_year]]</f>
        <v>32</v>
      </c>
      <c r="G1770">
        <v>0</v>
      </c>
      <c r="H1770">
        <v>0</v>
      </c>
      <c r="I1770">
        <v>0.4133</v>
      </c>
      <c r="J1770">
        <v>0.33560000000000001</v>
      </c>
      <c r="K1770">
        <v>0.43590000000000001</v>
      </c>
      <c r="L1770">
        <v>0.35060000000000002</v>
      </c>
      <c r="M1770">
        <v>0.45450000000000002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2.9050925925925928E-3</v>
      </c>
      <c r="T1770" s="2">
        <v>4.6296296296296294E-5</v>
      </c>
      <c r="U1770">
        <v>0.27589999999999998</v>
      </c>
      <c r="V1770">
        <v>0.18870000000000001</v>
      </c>
      <c r="W1770">
        <v>0.33329999999999999</v>
      </c>
      <c r="X1770">
        <v>1</v>
      </c>
      <c r="Y1770">
        <v>0.89290000000000003</v>
      </c>
      <c r="Z1770">
        <v>0.32790000000000002</v>
      </c>
      <c r="AA1770">
        <v>0.30659999999999998</v>
      </c>
      <c r="AB1770">
        <v>0.57140000000000002</v>
      </c>
      <c r="AC1770">
        <v>0.66669999999999996</v>
      </c>
      <c r="AD1770">
        <v>1</v>
      </c>
      <c r="AE1770">
        <v>0.66669999999999996</v>
      </c>
      <c r="AF1770" t="s">
        <v>3922</v>
      </c>
      <c r="AG1770" s="2">
        <v>3.472222222222222E-3</v>
      </c>
      <c r="AH1770" t="s">
        <v>3911</v>
      </c>
      <c r="AI1770">
        <v>3</v>
      </c>
      <c r="AJ1770" t="s">
        <v>3914</v>
      </c>
      <c r="AK1770" s="3">
        <v>41671</v>
      </c>
      <c r="AL1770" s="10">
        <f>YEAR(ufc_fights_2[[#This Row],[date]])</f>
        <v>2014</v>
      </c>
      <c r="AM1770" t="s">
        <v>3977</v>
      </c>
      <c r="AN1770">
        <v>9</v>
      </c>
      <c r="AO1770" t="s">
        <v>3913</v>
      </c>
      <c r="AP1770">
        <f>IF(ufc_fights_2[[#This Row],[winner]]="Red",ufc_fights_2[[#This Row],[r_fighter_id]],ufc_fights_2[[#This Row],[b_fighter_id]])</f>
        <v>513</v>
      </c>
      <c r="AQ1770" t="str">
        <f>_xlfn.XLOOKUP(ufc_fights_2[[#This Row],[winnerID]],ufc_fighters[id],ufc_fighters[fighter_name],"xxx",0,1)</f>
        <v>Nick Catone</v>
      </c>
    </row>
    <row r="1771" spans="1:43">
      <c r="A1771">
        <v>797</v>
      </c>
      <c r="B1771">
        <v>3213</v>
      </c>
      <c r="C1771">
        <f>_xlfn.XLOOKUP(ufc_fights_2[[#This Row],[r_fighter_id]],ufc_fighters[id],ufc_fighters[year],"xxx",0,1)</f>
        <v>1983</v>
      </c>
      <c r="D1771">
        <f>_xlfn.XLOOKUP(ufc_fights_2[[#This Row],[b_fighter_id]],ufc_fighters[id],ufc_fighters[year],"Prázdné",0,1)</f>
        <v>1983</v>
      </c>
      <c r="E1771" s="10">
        <f>YEAR(ufc_fights_2[[#This Row],[date]])-ufc_fights_2[[#This Row],[r_year]]</f>
        <v>25</v>
      </c>
      <c r="F1771" s="10">
        <f>YEAR(ufc_fights_2[[#This Row],[date]])-ufc_fights_2[[#This Row],[b_year]]</f>
        <v>25</v>
      </c>
      <c r="G1771">
        <v>0</v>
      </c>
      <c r="H1771">
        <v>0</v>
      </c>
      <c r="I1771">
        <v>0.57140000000000002</v>
      </c>
      <c r="J1771">
        <v>0.30769999999999997</v>
      </c>
      <c r="K1771">
        <v>0.75</v>
      </c>
      <c r="L1771">
        <v>0.625</v>
      </c>
      <c r="M1771">
        <v>0</v>
      </c>
      <c r="N1771">
        <v>0.33329999999999999</v>
      </c>
      <c r="O1771">
        <v>2</v>
      </c>
      <c r="P1771">
        <v>0</v>
      </c>
      <c r="Q1771">
        <v>1</v>
      </c>
      <c r="R1771">
        <v>0</v>
      </c>
      <c r="S1771" s="2">
        <v>9.1435185185185185E-4</v>
      </c>
      <c r="T1771" s="2">
        <v>1.6087962962962963E-3</v>
      </c>
      <c r="U1771">
        <v>0.4</v>
      </c>
      <c r="V1771">
        <v>0.18179999999999999</v>
      </c>
      <c r="W1771">
        <v>1</v>
      </c>
      <c r="X1771">
        <v>1</v>
      </c>
      <c r="Y1771">
        <v>1</v>
      </c>
      <c r="Z1771">
        <v>0</v>
      </c>
      <c r="AA1771">
        <v>0</v>
      </c>
      <c r="AB1771">
        <v>1</v>
      </c>
      <c r="AC1771">
        <v>0.75</v>
      </c>
      <c r="AD1771">
        <v>0.5</v>
      </c>
      <c r="AE1771">
        <v>0.1429</v>
      </c>
      <c r="AF1771" t="s">
        <v>3933</v>
      </c>
      <c r="AG1771" s="2">
        <v>2.7546296296296294E-3</v>
      </c>
      <c r="AH1771" t="s">
        <v>3911</v>
      </c>
      <c r="AI1771">
        <v>3</v>
      </c>
      <c r="AJ1771" t="s">
        <v>3949</v>
      </c>
      <c r="AK1771" s="3">
        <v>39648</v>
      </c>
      <c r="AL1771" s="10">
        <f>YEAR(ufc_fights_2[[#This Row],[date]])</f>
        <v>2008</v>
      </c>
      <c r="AM1771" t="s">
        <v>3977</v>
      </c>
      <c r="AN1771">
        <v>1</v>
      </c>
      <c r="AO1771" t="s">
        <v>3913</v>
      </c>
      <c r="AP1771">
        <f>IF(ufc_fights_2[[#This Row],[winner]]="Red",ufc_fights_2[[#This Row],[r_fighter_id]],ufc_fights_2[[#This Row],[b_fighter_id]])</f>
        <v>797</v>
      </c>
      <c r="AQ1771" t="str">
        <f>_xlfn.XLOOKUP(ufc_fights_2[[#This Row],[winnerID]],ufc_fighters[id],ufc_fighters[fighter_name],"xxx",0,1)</f>
        <v>CB Dollaway</v>
      </c>
    </row>
    <row r="1772" spans="1:43">
      <c r="A1772">
        <v>2915</v>
      </c>
      <c r="B1772">
        <v>2987</v>
      </c>
      <c r="C1772">
        <f>_xlfn.XLOOKUP(ufc_fights_2[[#This Row],[r_fighter_id]],ufc_fighters[id],ufc_fighters[year],"xxx",0,1)</f>
        <v>1989</v>
      </c>
      <c r="D1772">
        <f>_xlfn.XLOOKUP(ufc_fights_2[[#This Row],[b_fighter_id]],ufc_fighters[id],ufc_fighters[year],"Prázdné",0,1)</f>
        <v>1982</v>
      </c>
      <c r="E1772" s="10">
        <f>YEAR(ufc_fights_2[[#This Row],[date]])-ufc_fights_2[[#This Row],[r_year]]</f>
        <v>25</v>
      </c>
      <c r="F1772" s="10">
        <f>YEAR(ufc_fights_2[[#This Row],[date]])-ufc_fights_2[[#This Row],[b_year]]</f>
        <v>32</v>
      </c>
      <c r="G1772">
        <v>0</v>
      </c>
      <c r="H1772">
        <v>0</v>
      </c>
      <c r="I1772">
        <v>0.54669999999999996</v>
      </c>
      <c r="J1772">
        <v>0.49320000000000003</v>
      </c>
      <c r="K1772">
        <v>0.63539999999999996</v>
      </c>
      <c r="L1772">
        <v>0.72150000000000003</v>
      </c>
      <c r="M1772">
        <v>0</v>
      </c>
      <c r="N1772">
        <v>0.2</v>
      </c>
      <c r="O1772">
        <v>0</v>
      </c>
      <c r="P1772">
        <v>0</v>
      </c>
      <c r="Q1772">
        <v>0</v>
      </c>
      <c r="R1772">
        <v>0</v>
      </c>
      <c r="S1772" s="2">
        <v>7.8703703703703705E-4</v>
      </c>
      <c r="T1772" s="2">
        <v>3.6805555555555554E-3</v>
      </c>
      <c r="U1772">
        <v>0.43330000000000002</v>
      </c>
      <c r="V1772">
        <v>0.41820000000000002</v>
      </c>
      <c r="W1772">
        <v>1</v>
      </c>
      <c r="X1772">
        <v>1</v>
      </c>
      <c r="Y1772">
        <v>0.69230000000000003</v>
      </c>
      <c r="Z1772">
        <v>0.52859999999999996</v>
      </c>
      <c r="AA1772">
        <v>0.49249999999999999</v>
      </c>
      <c r="AB1772">
        <v>0.8</v>
      </c>
      <c r="AC1772">
        <v>0.25</v>
      </c>
      <c r="AD1772">
        <v>0</v>
      </c>
      <c r="AE1772">
        <v>1</v>
      </c>
      <c r="AF1772" t="s">
        <v>3915</v>
      </c>
      <c r="AG1772" s="2">
        <v>3.472222222222222E-3</v>
      </c>
      <c r="AH1772" t="s">
        <v>3911</v>
      </c>
      <c r="AI1772">
        <v>3</v>
      </c>
      <c r="AJ1772" t="s">
        <v>4007</v>
      </c>
      <c r="AK1772" s="3">
        <v>41706</v>
      </c>
      <c r="AL1772" s="10">
        <f>YEAR(ufc_fights_2[[#This Row],[date]])</f>
        <v>2014</v>
      </c>
      <c r="AM1772" t="s">
        <v>3977</v>
      </c>
      <c r="AN1772">
        <v>70</v>
      </c>
      <c r="AO1772" t="s">
        <v>3918</v>
      </c>
      <c r="AP1772">
        <f>IF(ufc_fights_2[[#This Row],[winner]]="Red",ufc_fights_2[[#This Row],[r_fighter_id]],ufc_fights_2[[#This Row],[b_fighter_id]])</f>
        <v>2987</v>
      </c>
      <c r="AQ1772" t="str">
        <f>_xlfn.XLOOKUP(ufc_fights_2[[#This Row],[winnerID]],ufc_fighters[id],ufc_fighters[fighter_name],"xxx",0,1)</f>
        <v>Claudio Silva</v>
      </c>
    </row>
    <row r="1773" spans="1:43">
      <c r="A1773">
        <v>797</v>
      </c>
      <c r="B1773">
        <v>1991</v>
      </c>
      <c r="C1773">
        <f>_xlfn.XLOOKUP(ufc_fights_2[[#This Row],[r_fighter_id]],ufc_fighters[id],ufc_fighters[year],"xxx",0,1)</f>
        <v>1983</v>
      </c>
      <c r="D1773">
        <f>_xlfn.XLOOKUP(ufc_fights_2[[#This Row],[b_fighter_id]],ufc_fighters[id],ufc_fighters[year],"Prázdné",0,1)</f>
        <v>1982</v>
      </c>
      <c r="E1773" s="10">
        <f>YEAR(ufc_fights_2[[#This Row],[date]])-ufc_fights_2[[#This Row],[r_year]]</f>
        <v>25</v>
      </c>
      <c r="F1773" s="10">
        <f>YEAR(ufc_fights_2[[#This Row],[date]])-ufc_fights_2[[#This Row],[b_year]]</f>
        <v>26</v>
      </c>
      <c r="G1773">
        <v>0</v>
      </c>
      <c r="H1773">
        <v>1</v>
      </c>
      <c r="I1773">
        <v>0.47370000000000001</v>
      </c>
      <c r="J1773">
        <v>0.5</v>
      </c>
      <c r="K1773">
        <v>0.72499999999999998</v>
      </c>
      <c r="L1773">
        <v>0.66669999999999996</v>
      </c>
      <c r="M1773">
        <v>1</v>
      </c>
      <c r="N1773">
        <v>0</v>
      </c>
      <c r="O1773">
        <v>0</v>
      </c>
      <c r="P1773">
        <v>2</v>
      </c>
      <c r="Q1773">
        <v>0</v>
      </c>
      <c r="R1773">
        <v>0</v>
      </c>
      <c r="S1773" s="2">
        <v>1.3888888888888889E-3</v>
      </c>
      <c r="T1773" s="2">
        <v>4.6296296296296294E-5</v>
      </c>
      <c r="U1773">
        <v>0.5</v>
      </c>
      <c r="V1773">
        <v>0.5</v>
      </c>
      <c r="W1773">
        <v>0.33329999999999999</v>
      </c>
      <c r="X1773">
        <v>0</v>
      </c>
      <c r="Y1773">
        <v>0</v>
      </c>
      <c r="Z1773">
        <v>0.375</v>
      </c>
      <c r="AA1773">
        <v>0.5</v>
      </c>
      <c r="AB1773">
        <v>0</v>
      </c>
      <c r="AC1773">
        <v>0</v>
      </c>
      <c r="AD1773">
        <v>0.66669999999999996</v>
      </c>
      <c r="AE1773">
        <v>0</v>
      </c>
      <c r="AF1773" t="s">
        <v>3910</v>
      </c>
      <c r="AG1773" s="2">
        <v>2.0949074074074073E-3</v>
      </c>
      <c r="AH1773" t="s">
        <v>3911</v>
      </c>
      <c r="AI1773">
        <v>3</v>
      </c>
      <c r="AJ1773" t="s">
        <v>3949</v>
      </c>
      <c r="AK1773" s="3">
        <v>39809</v>
      </c>
      <c r="AL1773" s="10">
        <f>YEAR(ufc_fights_2[[#This Row],[date]])</f>
        <v>2008</v>
      </c>
      <c r="AM1773" t="s">
        <v>3977</v>
      </c>
      <c r="AN1773">
        <v>1</v>
      </c>
      <c r="AO1773" t="s">
        <v>3913</v>
      </c>
      <c r="AP1773">
        <f>IF(ufc_fights_2[[#This Row],[winner]]="Red",ufc_fights_2[[#This Row],[r_fighter_id]],ufc_fights_2[[#This Row],[b_fighter_id]])</f>
        <v>797</v>
      </c>
      <c r="AQ1773" t="str">
        <f>_xlfn.XLOOKUP(ufc_fights_2[[#This Row],[winnerID]],ufc_fighters[id],ufc_fighters[fighter_name],"xxx",0,1)</f>
        <v>CB Dollaway</v>
      </c>
    </row>
    <row r="1774" spans="1:43">
      <c r="A1774">
        <v>797</v>
      </c>
      <c r="B1774">
        <v>2984</v>
      </c>
      <c r="C1774">
        <f>_xlfn.XLOOKUP(ufc_fights_2[[#This Row],[r_fighter_id]],ufc_fighters[id],ufc_fighters[year],"xxx",0,1)</f>
        <v>1983</v>
      </c>
      <c r="D1774">
        <f>_xlfn.XLOOKUP(ufc_fights_2[[#This Row],[b_fighter_id]],ufc_fighters[id],ufc_fighters[year],"Prázdné",0,1)</f>
        <v>0</v>
      </c>
      <c r="E1774" s="10">
        <f>YEAR(ufc_fights_2[[#This Row],[date]])-ufc_fights_2[[#This Row],[r_year]]</f>
        <v>26</v>
      </c>
      <c r="F1774" s="10">
        <f>YEAR(ufc_fights_2[[#This Row],[date]])-ufc_fights_2[[#This Row],[b_year]]</f>
        <v>2009</v>
      </c>
      <c r="G1774">
        <v>0</v>
      </c>
      <c r="H1774">
        <v>0</v>
      </c>
      <c r="I1774">
        <v>0.58179999999999998</v>
      </c>
      <c r="J1774">
        <v>0.43180000000000002</v>
      </c>
      <c r="K1774">
        <v>0.72040000000000004</v>
      </c>
      <c r="L1774">
        <v>0.67030000000000001</v>
      </c>
      <c r="M1774">
        <v>0.6</v>
      </c>
      <c r="N1774">
        <v>0</v>
      </c>
      <c r="O1774">
        <v>2</v>
      </c>
      <c r="P1774">
        <v>2</v>
      </c>
      <c r="Q1774">
        <v>0</v>
      </c>
      <c r="R1774">
        <v>1</v>
      </c>
      <c r="S1774" s="2">
        <v>7.1643518518518514E-3</v>
      </c>
      <c r="T1774" s="2">
        <v>9.1435185185185185E-4</v>
      </c>
      <c r="U1774">
        <v>0.54049999999999998</v>
      </c>
      <c r="V1774">
        <v>0.37840000000000001</v>
      </c>
      <c r="W1774">
        <v>0.75</v>
      </c>
      <c r="X1774">
        <v>0</v>
      </c>
      <c r="Y1774">
        <v>0</v>
      </c>
      <c r="Z1774">
        <v>0.46150000000000002</v>
      </c>
      <c r="AA1774">
        <v>0.4194</v>
      </c>
      <c r="AB1774">
        <v>0.7</v>
      </c>
      <c r="AC1774">
        <v>0.33329999999999999</v>
      </c>
      <c r="AD1774">
        <v>0.59379999999999999</v>
      </c>
      <c r="AE1774">
        <v>0.75</v>
      </c>
      <c r="AF1774" t="s">
        <v>3915</v>
      </c>
      <c r="AG1774" s="2">
        <v>3.472222222222222E-3</v>
      </c>
      <c r="AH1774" t="s">
        <v>3911</v>
      </c>
      <c r="AI1774">
        <v>3</v>
      </c>
      <c r="AJ1774" t="s">
        <v>3961</v>
      </c>
      <c r="AK1774" s="3">
        <v>40072</v>
      </c>
      <c r="AL1774" s="10">
        <f>YEAR(ufc_fights_2[[#This Row],[date]])</f>
        <v>2009</v>
      </c>
      <c r="AM1774" t="s">
        <v>3977</v>
      </c>
      <c r="AN1774">
        <v>35</v>
      </c>
      <c r="AO1774" t="s">
        <v>3913</v>
      </c>
      <c r="AP1774">
        <f>IF(ufc_fights_2[[#This Row],[winner]]="Red",ufc_fights_2[[#This Row],[r_fighter_id]],ufc_fights_2[[#This Row],[b_fighter_id]])</f>
        <v>797</v>
      </c>
      <c r="AQ1774" t="str">
        <f>_xlfn.XLOOKUP(ufc_fights_2[[#This Row],[winnerID]],ufc_fighters[id],ufc_fighters[fighter_name],"xxx",0,1)</f>
        <v>CB Dollaway</v>
      </c>
    </row>
    <row r="1775" spans="1:43">
      <c r="A1775">
        <v>633</v>
      </c>
      <c r="B1775">
        <v>2806</v>
      </c>
      <c r="C1775">
        <f>_xlfn.XLOOKUP(ufc_fights_2[[#This Row],[r_fighter_id]],ufc_fighters[id],ufc_fighters[year],"xxx",0,1)</f>
        <v>1980</v>
      </c>
      <c r="D1775">
        <f>_xlfn.XLOOKUP(ufc_fights_2[[#This Row],[b_fighter_id]],ufc_fighters[id],ufc_fighters[year],"Prázdné",0,1)</f>
        <v>1981</v>
      </c>
      <c r="E1775" s="10">
        <f>YEAR(ufc_fights_2[[#This Row],[date]])-ufc_fights_2[[#This Row],[r_year]]</f>
        <v>32</v>
      </c>
      <c r="F1775" s="10">
        <f>YEAR(ufc_fights_2[[#This Row],[date]])-ufc_fights_2[[#This Row],[b_year]]</f>
        <v>31</v>
      </c>
      <c r="G1775">
        <v>0</v>
      </c>
      <c r="H1775">
        <v>1</v>
      </c>
      <c r="I1775">
        <v>0.42420000000000002</v>
      </c>
      <c r="J1775">
        <v>0.70589999999999997</v>
      </c>
      <c r="K1775">
        <v>0.42420000000000002</v>
      </c>
      <c r="L1775">
        <v>0.70589999999999997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0</v>
      </c>
      <c r="T1775" s="2">
        <v>1.5046296296296297E-4</v>
      </c>
      <c r="U1775">
        <v>0.33329999999999999</v>
      </c>
      <c r="V1775">
        <v>0.73080000000000001</v>
      </c>
      <c r="W1775">
        <v>1</v>
      </c>
      <c r="X1775">
        <v>0.66669999999999996</v>
      </c>
      <c r="Y1775">
        <v>0</v>
      </c>
      <c r="Z1775">
        <v>0.3478</v>
      </c>
      <c r="AA1775">
        <v>0.3</v>
      </c>
      <c r="AB1775">
        <v>0.6</v>
      </c>
      <c r="AC1775">
        <v>0.85709999999999997</v>
      </c>
      <c r="AD1775">
        <v>0</v>
      </c>
      <c r="AE1775">
        <v>0.9</v>
      </c>
      <c r="AF1775" t="s">
        <v>4025</v>
      </c>
      <c r="AG1775" s="2">
        <v>9.9537037037037042E-4</v>
      </c>
      <c r="AH1775" t="s">
        <v>3911</v>
      </c>
      <c r="AI1775">
        <v>3</v>
      </c>
      <c r="AJ1775" t="s">
        <v>3928</v>
      </c>
      <c r="AK1775" s="3">
        <v>41230</v>
      </c>
      <c r="AL1775" s="10">
        <f>YEAR(ufc_fights_2[[#This Row],[date]])</f>
        <v>2012</v>
      </c>
      <c r="AM1775" t="s">
        <v>3977</v>
      </c>
      <c r="AN1775">
        <v>92</v>
      </c>
      <c r="AO1775" t="s">
        <v>3913</v>
      </c>
      <c r="AP1775">
        <f>IF(ufc_fights_2[[#This Row],[winner]]="Red",ufc_fights_2[[#This Row],[r_fighter_id]],ufc_fights_2[[#This Row],[b_fighter_id]])</f>
        <v>633</v>
      </c>
      <c r="AQ1775" t="str">
        <f>_xlfn.XLOOKUP(ufc_fights_2[[#This Row],[winnerID]],ufc_fighters[id],ufc_fighters[fighter_name],"xxx",0,1)</f>
        <v>Patrick Cote</v>
      </c>
    </row>
    <row r="1776" spans="1:43">
      <c r="A1776">
        <v>2126</v>
      </c>
      <c r="B1776">
        <v>3022</v>
      </c>
      <c r="C1776">
        <f>_xlfn.XLOOKUP(ufc_fights_2[[#This Row],[r_fighter_id]],ufc_fighters[id],ufc_fighters[year],"xxx",0,1)</f>
        <v>1976</v>
      </c>
      <c r="D1776">
        <f>_xlfn.XLOOKUP(ufc_fights_2[[#This Row],[b_fighter_id]],ufc_fighters[id],ufc_fighters[year],"Prázdné",0,1)</f>
        <v>1977</v>
      </c>
      <c r="E1776" s="10">
        <f>YEAR(ufc_fights_2[[#This Row],[date]])-ufc_fights_2[[#This Row],[r_year]]</f>
        <v>24</v>
      </c>
      <c r="F1776" s="10">
        <f>YEAR(ufc_fights_2[[#This Row],[date]])-ufc_fights_2[[#This Row],[b_year]]</f>
        <v>23</v>
      </c>
      <c r="G1776">
        <v>0</v>
      </c>
      <c r="H1776">
        <v>0</v>
      </c>
      <c r="I1776">
        <v>0.15790000000000001</v>
      </c>
      <c r="J1776">
        <v>0.5</v>
      </c>
      <c r="K1776">
        <v>0.57450000000000001</v>
      </c>
      <c r="L1776">
        <v>0.72409999999999997</v>
      </c>
      <c r="M1776">
        <v>0.375</v>
      </c>
      <c r="N1776">
        <v>0</v>
      </c>
      <c r="O1776">
        <v>0</v>
      </c>
      <c r="P1776">
        <v>4</v>
      </c>
      <c r="Q1776">
        <v>0</v>
      </c>
      <c r="R1776">
        <v>1</v>
      </c>
      <c r="S1776" s="2">
        <v>5.1736111111111115E-3</v>
      </c>
      <c r="T1776" s="2">
        <v>1.5625000000000001E-3</v>
      </c>
      <c r="U1776">
        <v>0.15790000000000001</v>
      </c>
      <c r="V1776">
        <v>0.42859999999999998</v>
      </c>
      <c r="W1776">
        <v>0</v>
      </c>
      <c r="X1776">
        <v>0</v>
      </c>
      <c r="Y1776">
        <v>0</v>
      </c>
      <c r="Z1776">
        <v>0.1176</v>
      </c>
      <c r="AA1776">
        <v>0.25</v>
      </c>
      <c r="AB1776">
        <v>0</v>
      </c>
      <c r="AC1776">
        <v>1</v>
      </c>
      <c r="AD1776">
        <v>1</v>
      </c>
      <c r="AE1776">
        <v>0.66669999999999996</v>
      </c>
      <c r="AF1776" t="s">
        <v>3926</v>
      </c>
      <c r="AG1776" s="2">
        <v>1.3194444444444445E-3</v>
      </c>
      <c r="AH1776" t="s">
        <v>3911</v>
      </c>
      <c r="AI1776">
        <v>3</v>
      </c>
      <c r="AJ1776" t="s">
        <v>3925</v>
      </c>
      <c r="AK1776" s="3">
        <v>36630</v>
      </c>
      <c r="AL1776" s="10">
        <f>YEAR(ufc_fights_2[[#This Row],[date]])</f>
        <v>2000</v>
      </c>
      <c r="AM1776" t="s">
        <v>3977</v>
      </c>
      <c r="AN1776">
        <v>160</v>
      </c>
      <c r="AO1776" t="s">
        <v>3913</v>
      </c>
      <c r="AP1776">
        <f>IF(ufc_fights_2[[#This Row],[winner]]="Red",ufc_fights_2[[#This Row],[r_fighter_id]],ufc_fights_2[[#This Row],[b_fighter_id]])</f>
        <v>2126</v>
      </c>
      <c r="AQ1776" t="str">
        <f>_xlfn.XLOOKUP(ufc_fights_2[[#This Row],[winnerID]],ufc_fighters[id],ufc_fighters[fighter_name],"xxx",0,1)</f>
        <v>Ikuhisa Minowa</v>
      </c>
    </row>
    <row r="1777" spans="1:43">
      <c r="A1777">
        <v>2538</v>
      </c>
      <c r="B1777">
        <v>3485</v>
      </c>
      <c r="C1777">
        <f>_xlfn.XLOOKUP(ufc_fights_2[[#This Row],[r_fighter_id]],ufc_fighters[id],ufc_fighters[year],"xxx",0,1)</f>
        <v>1990</v>
      </c>
      <c r="D1777">
        <f>_xlfn.XLOOKUP(ufc_fights_2[[#This Row],[b_fighter_id]],ufc_fighters[id],ufc_fighters[year],"Prázdné",0,1)</f>
        <v>1986</v>
      </c>
      <c r="E1777" s="10">
        <f>YEAR(ufc_fights_2[[#This Row],[date]])-ufc_fights_2[[#This Row],[r_year]]</f>
        <v>28</v>
      </c>
      <c r="F1777" s="10">
        <f>YEAR(ufc_fights_2[[#This Row],[date]])-ufc_fights_2[[#This Row],[b_year]]</f>
        <v>32</v>
      </c>
      <c r="G1777">
        <v>1</v>
      </c>
      <c r="H1777">
        <v>0</v>
      </c>
      <c r="I1777">
        <v>0.77270000000000005</v>
      </c>
      <c r="J1777">
        <v>0.44440000000000002</v>
      </c>
      <c r="K1777">
        <v>0.77270000000000005</v>
      </c>
      <c r="L1777">
        <v>0.44440000000000002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4.6296296296296294E-5</v>
      </c>
      <c r="T1777" s="2">
        <v>0</v>
      </c>
      <c r="U1777">
        <v>0.72219999999999995</v>
      </c>
      <c r="V1777">
        <v>0.33329999999999999</v>
      </c>
      <c r="W1777">
        <v>1</v>
      </c>
      <c r="X1777">
        <v>1</v>
      </c>
      <c r="Y1777">
        <v>0.66669999999999996</v>
      </c>
      <c r="Z1777">
        <v>0.71430000000000005</v>
      </c>
      <c r="AA1777">
        <v>0.44440000000000002</v>
      </c>
      <c r="AB1777">
        <v>0</v>
      </c>
      <c r="AC1777">
        <v>0</v>
      </c>
      <c r="AD1777">
        <v>0.875</v>
      </c>
      <c r="AE1777">
        <v>0</v>
      </c>
      <c r="AF1777" t="s">
        <v>3910</v>
      </c>
      <c r="AG1777" s="2">
        <v>1.3194444444444445E-3</v>
      </c>
      <c r="AH1777" t="s">
        <v>3911</v>
      </c>
      <c r="AI1777">
        <v>3</v>
      </c>
      <c r="AJ1777" t="s">
        <v>3956</v>
      </c>
      <c r="AK1777" s="3">
        <v>43149</v>
      </c>
      <c r="AL1777" s="10">
        <f>YEAR(ufc_fights_2[[#This Row],[date]])</f>
        <v>2018</v>
      </c>
      <c r="AM1777" t="s">
        <v>3977</v>
      </c>
      <c r="AN1777">
        <v>55</v>
      </c>
      <c r="AO1777" t="s">
        <v>3913</v>
      </c>
      <c r="AP1777">
        <f>IF(ufc_fights_2[[#This Row],[winner]]="Red",ufc_fights_2[[#This Row],[r_fighter_id]],ufc_fights_2[[#This Row],[b_fighter_id]])</f>
        <v>2538</v>
      </c>
      <c r="AQ1777" t="str">
        <f>_xlfn.XLOOKUP(ufc_fights_2[[#This Row],[winnerID]],ufc_fighters[id],ufc_fighters[fighter_name],"xxx",0,1)</f>
        <v>Oskar Piechota</v>
      </c>
    </row>
    <row r="1778" spans="1:43">
      <c r="A1778">
        <v>1105</v>
      </c>
      <c r="B1778">
        <v>1695</v>
      </c>
      <c r="C1778">
        <f>_xlfn.XLOOKUP(ufc_fights_2[[#This Row],[r_fighter_id]],ufc_fighters[id],ufc_fighters[year],"xxx",0,1)</f>
        <v>1992</v>
      </c>
      <c r="D1778">
        <f>_xlfn.XLOOKUP(ufc_fights_2[[#This Row],[b_fighter_id]],ufc_fighters[id],ufc_fighters[year],"Prázdné",0,1)</f>
        <v>1986</v>
      </c>
      <c r="E1778" s="10">
        <f>YEAR(ufc_fights_2[[#This Row],[date]])-ufc_fights_2[[#This Row],[r_year]]</f>
        <v>28</v>
      </c>
      <c r="F1778" s="10">
        <f>YEAR(ufc_fights_2[[#This Row],[date]])-ufc_fights_2[[#This Row],[b_year]]</f>
        <v>34</v>
      </c>
      <c r="G1778">
        <v>0</v>
      </c>
      <c r="H1778">
        <v>0</v>
      </c>
      <c r="I1778">
        <v>0.47970000000000002</v>
      </c>
      <c r="J1778">
        <v>0.55000000000000004</v>
      </c>
      <c r="K1778">
        <v>0.52690000000000003</v>
      </c>
      <c r="L1778">
        <v>0.60199999999999998</v>
      </c>
      <c r="M1778">
        <v>0</v>
      </c>
      <c r="N1778">
        <v>0.25</v>
      </c>
      <c r="O1778">
        <v>1</v>
      </c>
      <c r="P1778">
        <v>4</v>
      </c>
      <c r="Q1778">
        <v>1</v>
      </c>
      <c r="R1778">
        <v>0</v>
      </c>
      <c r="S1778" s="2">
        <v>2.5347222222222221E-3</v>
      </c>
      <c r="T1778" s="2">
        <v>2.685185185185185E-3</v>
      </c>
      <c r="U1778">
        <v>0.45319999999999999</v>
      </c>
      <c r="V1778">
        <v>0.36730000000000002</v>
      </c>
      <c r="W1778">
        <v>0.85709999999999997</v>
      </c>
      <c r="X1778">
        <v>1</v>
      </c>
      <c r="Y1778">
        <v>0.94740000000000002</v>
      </c>
      <c r="Z1778">
        <v>0.39129999999999998</v>
      </c>
      <c r="AA1778">
        <v>0.52700000000000002</v>
      </c>
      <c r="AB1778">
        <v>0.4375</v>
      </c>
      <c r="AC1778">
        <v>0.83330000000000004</v>
      </c>
      <c r="AD1778">
        <v>0.7</v>
      </c>
      <c r="AE1778">
        <v>0</v>
      </c>
      <c r="AF1778" t="s">
        <v>3922</v>
      </c>
      <c r="AG1778" s="2">
        <v>3.472222222222222E-3</v>
      </c>
      <c r="AH1778" t="s">
        <v>3911</v>
      </c>
      <c r="AI1778">
        <v>3</v>
      </c>
      <c r="AJ1778" t="s">
        <v>3923</v>
      </c>
      <c r="AK1778" s="3">
        <v>43869</v>
      </c>
      <c r="AL1778" s="10">
        <f>YEAR(ufc_fights_2[[#This Row],[date]])</f>
        <v>2020</v>
      </c>
      <c r="AM1778" t="s">
        <v>3977</v>
      </c>
      <c r="AN1778">
        <v>3</v>
      </c>
      <c r="AO1778" t="s">
        <v>3913</v>
      </c>
      <c r="AP1778">
        <f>IF(ufc_fights_2[[#This Row],[winner]]="Red",ufc_fights_2[[#This Row],[r_fighter_id]],ufc_fights_2[[#This Row],[b_fighter_id]])</f>
        <v>1105</v>
      </c>
      <c r="AQ1778" t="str">
        <f>_xlfn.XLOOKUP(ufc_fights_2[[#This Row],[winnerID]],ufc_fighters[id],ufc_fighters[fighter_name],"xxx",0,1)</f>
        <v>Trevin Giles</v>
      </c>
    </row>
    <row r="1779" spans="1:43">
      <c r="A1779">
        <v>389</v>
      </c>
      <c r="B1779">
        <v>1370</v>
      </c>
      <c r="C1779">
        <f>_xlfn.XLOOKUP(ufc_fights_2[[#This Row],[r_fighter_id]],ufc_fighters[id],ufc_fighters[year],"xxx",0,1)</f>
        <v>1984</v>
      </c>
      <c r="D1779">
        <f>_xlfn.XLOOKUP(ufc_fights_2[[#This Row],[b_fighter_id]],ufc_fighters[id],ufc_fighters[year],"Prázdné",0,1)</f>
        <v>1992</v>
      </c>
      <c r="E1779" s="10">
        <f>YEAR(ufc_fights_2[[#This Row],[date]])-ufc_fights_2[[#This Row],[r_year]]</f>
        <v>37</v>
      </c>
      <c r="F1779" s="10">
        <f>YEAR(ufc_fights_2[[#This Row],[date]])-ufc_fights_2[[#This Row],[b_year]]</f>
        <v>29</v>
      </c>
      <c r="G1779">
        <v>0</v>
      </c>
      <c r="H1779">
        <v>0</v>
      </c>
      <c r="I1779">
        <v>0.46239999999999998</v>
      </c>
      <c r="J1779">
        <v>0.48649999999999999</v>
      </c>
      <c r="K1779">
        <v>0.69969999999999999</v>
      </c>
      <c r="L1779">
        <v>0.80510000000000004</v>
      </c>
      <c r="M1779">
        <v>0.5</v>
      </c>
      <c r="N1779">
        <v>1</v>
      </c>
      <c r="O1779">
        <v>1</v>
      </c>
      <c r="P1779">
        <v>0</v>
      </c>
      <c r="Q1779">
        <v>0</v>
      </c>
      <c r="R1779">
        <v>0</v>
      </c>
      <c r="S1779" s="2">
        <v>1.1747685185185186E-2</v>
      </c>
      <c r="T1779" s="2">
        <v>1.238425925925926E-3</v>
      </c>
      <c r="U1779">
        <v>0.37840000000000001</v>
      </c>
      <c r="V1779">
        <v>0.4375</v>
      </c>
      <c r="W1779">
        <v>0.7</v>
      </c>
      <c r="X1779">
        <v>0.88890000000000002</v>
      </c>
      <c r="Y1779">
        <v>1</v>
      </c>
      <c r="Z1779">
        <v>0.3256</v>
      </c>
      <c r="AA1779">
        <v>0.4531</v>
      </c>
      <c r="AB1779">
        <v>1</v>
      </c>
      <c r="AC1779">
        <v>0.71430000000000005</v>
      </c>
      <c r="AD1779">
        <v>0.47499999999999998</v>
      </c>
      <c r="AE1779">
        <v>0.66669999999999996</v>
      </c>
      <c r="AF1779" t="s">
        <v>3915</v>
      </c>
      <c r="AG1779" s="2">
        <v>3.472222222222222E-3</v>
      </c>
      <c r="AH1779" t="s">
        <v>3927</v>
      </c>
      <c r="AI1779">
        <v>5</v>
      </c>
      <c r="AJ1779" t="s">
        <v>3914</v>
      </c>
      <c r="AK1779" s="3">
        <v>44275</v>
      </c>
      <c r="AL1779" s="10">
        <f>YEAR(ufc_fights_2[[#This Row],[date]])</f>
        <v>2021</v>
      </c>
      <c r="AM1779" t="s">
        <v>3977</v>
      </c>
      <c r="AN1779">
        <v>1</v>
      </c>
      <c r="AO1779" t="s">
        <v>3913</v>
      </c>
      <c r="AP1779">
        <f>IF(ufc_fights_2[[#This Row],[winner]]="Red",ufc_fights_2[[#This Row],[r_fighter_id]],ufc_fights_2[[#This Row],[b_fighter_id]])</f>
        <v>389</v>
      </c>
      <c r="AQ1779" t="str">
        <f>_xlfn.XLOOKUP(ufc_fights_2[[#This Row],[winnerID]],ufc_fighters[id],ufc_fighters[fighter_name],"xxx",0,1)</f>
        <v>Derek Brunson</v>
      </c>
    </row>
    <row r="1780" spans="1:43">
      <c r="A1780">
        <v>389</v>
      </c>
      <c r="B1780">
        <v>2944</v>
      </c>
      <c r="C1780">
        <f>_xlfn.XLOOKUP(ufc_fights_2[[#This Row],[r_fighter_id]],ufc_fighters[id],ufc_fighters[year],"xxx",0,1)</f>
        <v>1984</v>
      </c>
      <c r="D1780">
        <f>_xlfn.XLOOKUP(ufc_fights_2[[#This Row],[b_fighter_id]],ufc_fighters[id],ufc_fighters[year],"Prázdné",0,1)</f>
        <v>1997</v>
      </c>
      <c r="E1780" s="10">
        <f>YEAR(ufc_fights_2[[#This Row],[date]])-ufc_fights_2[[#This Row],[r_year]]</f>
        <v>36</v>
      </c>
      <c r="F1780" s="10">
        <f>YEAR(ufc_fights_2[[#This Row],[date]])-ufc_fights_2[[#This Row],[b_year]]</f>
        <v>23</v>
      </c>
      <c r="G1780">
        <v>0</v>
      </c>
      <c r="H1780">
        <v>0</v>
      </c>
      <c r="I1780">
        <v>0.6069</v>
      </c>
      <c r="J1780">
        <v>0.48609999999999998</v>
      </c>
      <c r="K1780">
        <v>0.65239999999999998</v>
      </c>
      <c r="L1780">
        <v>0.50670000000000004</v>
      </c>
      <c r="M1780">
        <v>0.5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2.1527777777777778E-3</v>
      </c>
      <c r="T1780" s="2">
        <v>3.4722222222222222E-5</v>
      </c>
      <c r="U1780">
        <v>0.54720000000000002</v>
      </c>
      <c r="V1780">
        <v>0.34</v>
      </c>
      <c r="W1780">
        <v>0.71430000000000005</v>
      </c>
      <c r="X1780">
        <v>0.83330000000000004</v>
      </c>
      <c r="Y1780">
        <v>0</v>
      </c>
      <c r="Z1780">
        <v>0.55789999999999995</v>
      </c>
      <c r="AA1780">
        <v>0.41270000000000001</v>
      </c>
      <c r="AB1780">
        <v>0.52939999999999998</v>
      </c>
      <c r="AC1780">
        <v>1</v>
      </c>
      <c r="AD1780">
        <v>0.78790000000000004</v>
      </c>
      <c r="AE1780">
        <v>0</v>
      </c>
      <c r="AF1780" t="s">
        <v>3910</v>
      </c>
      <c r="AG1780" s="2">
        <v>3.0092592592592595E-4</v>
      </c>
      <c r="AH1780" t="s">
        <v>3911</v>
      </c>
      <c r="AI1780">
        <v>3</v>
      </c>
      <c r="AJ1780" t="s">
        <v>3914</v>
      </c>
      <c r="AK1780" s="3">
        <v>44044</v>
      </c>
      <c r="AL1780" s="10">
        <f>YEAR(ufc_fights_2[[#This Row],[date]])</f>
        <v>2020</v>
      </c>
      <c r="AM1780" t="s">
        <v>3977</v>
      </c>
      <c r="AN1780">
        <v>1</v>
      </c>
      <c r="AO1780" t="s">
        <v>3913</v>
      </c>
      <c r="AP1780">
        <f>IF(ufc_fights_2[[#This Row],[winner]]="Red",ufc_fights_2[[#This Row],[r_fighter_id]],ufc_fights_2[[#This Row],[b_fighter_id]])</f>
        <v>389</v>
      </c>
      <c r="AQ1780" t="str">
        <f>_xlfn.XLOOKUP(ufc_fights_2[[#This Row],[winnerID]],ufc_fighters[id],ufc_fighters[fighter_name],"xxx",0,1)</f>
        <v>Derek Brunson</v>
      </c>
    </row>
    <row r="1781" spans="1:43">
      <c r="A1781">
        <v>2298</v>
      </c>
      <c r="B1781">
        <v>1105</v>
      </c>
      <c r="C1781">
        <f>_xlfn.XLOOKUP(ufc_fights_2[[#This Row],[r_fighter_id]],ufc_fighters[id],ufc_fighters[year],"xxx",0,1)</f>
        <v>1987</v>
      </c>
      <c r="D1781">
        <f>_xlfn.XLOOKUP(ufc_fights_2[[#This Row],[b_fighter_id]],ufc_fighters[id],ufc_fighters[year],"Prázdné",0,1)</f>
        <v>1992</v>
      </c>
      <c r="E1781" s="10">
        <f>YEAR(ufc_fights_2[[#This Row],[date]])-ufc_fights_2[[#This Row],[r_year]]</f>
        <v>30</v>
      </c>
      <c r="F1781" s="10">
        <f>YEAR(ufc_fights_2[[#This Row],[date]])-ufc_fights_2[[#This Row],[b_year]]</f>
        <v>25</v>
      </c>
      <c r="G1781">
        <v>0</v>
      </c>
      <c r="H1781">
        <v>1</v>
      </c>
      <c r="I1781">
        <v>0.24660000000000001</v>
      </c>
      <c r="J1781">
        <v>0.61950000000000005</v>
      </c>
      <c r="K1781">
        <v>0.30230000000000001</v>
      </c>
      <c r="L1781">
        <v>0.64170000000000005</v>
      </c>
      <c r="M1781">
        <v>0.4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2.2453703703703702E-3</v>
      </c>
      <c r="T1781" s="2">
        <v>2.7777777777777778E-4</v>
      </c>
      <c r="U1781">
        <v>0.16669999999999999</v>
      </c>
      <c r="V1781">
        <v>0.59619999999999995</v>
      </c>
      <c r="W1781">
        <v>0.625</v>
      </c>
      <c r="X1781">
        <v>0.6</v>
      </c>
      <c r="Y1781">
        <v>1</v>
      </c>
      <c r="Z1781">
        <v>0.22539999999999999</v>
      </c>
      <c r="AA1781">
        <v>0.61260000000000003</v>
      </c>
      <c r="AB1781">
        <v>0</v>
      </c>
      <c r="AC1781">
        <v>1</v>
      </c>
      <c r="AD1781">
        <v>1</v>
      </c>
      <c r="AE1781">
        <v>0</v>
      </c>
      <c r="AF1781" t="s">
        <v>3910</v>
      </c>
      <c r="AG1781" s="2">
        <v>1.7013888888888888E-3</v>
      </c>
      <c r="AH1781" t="s">
        <v>3911</v>
      </c>
      <c r="AI1781">
        <v>3</v>
      </c>
      <c r="AJ1781" t="s">
        <v>3289</v>
      </c>
      <c r="AK1781" s="3">
        <v>43078</v>
      </c>
      <c r="AL1781" s="10">
        <f>YEAR(ufc_fights_2[[#This Row],[date]])</f>
        <v>2017</v>
      </c>
      <c r="AM1781" t="s">
        <v>3977</v>
      </c>
      <c r="AN1781">
        <v>79</v>
      </c>
      <c r="AO1781" t="s">
        <v>3918</v>
      </c>
      <c r="AP1781">
        <f>IF(ufc_fights_2[[#This Row],[winner]]="Red",ufc_fights_2[[#This Row],[r_fighter_id]],ufc_fights_2[[#This Row],[b_fighter_id]])</f>
        <v>1105</v>
      </c>
      <c r="AQ1781" t="str">
        <f>_xlfn.XLOOKUP(ufc_fights_2[[#This Row],[winnerID]],ufc_fighters[id],ufc_fighters[fighter_name],"xxx",0,1)</f>
        <v>Trevin Giles</v>
      </c>
    </row>
    <row r="1782" spans="1:43">
      <c r="A1782">
        <v>1327</v>
      </c>
      <c r="B1782">
        <v>389</v>
      </c>
      <c r="C1782">
        <f>_xlfn.XLOOKUP(ufc_fights_2[[#This Row],[r_fighter_id]],ufc_fighters[id],ufc_fighters[year],"xxx",0,1)</f>
        <v>1980</v>
      </c>
      <c r="D1782">
        <f>_xlfn.XLOOKUP(ufc_fights_2[[#This Row],[b_fighter_id]],ufc_fighters[id],ufc_fighters[year],"Prázdné",0,1)</f>
        <v>1984</v>
      </c>
      <c r="E1782" s="10">
        <f>YEAR(ufc_fights_2[[#This Row],[date]])-ufc_fights_2[[#This Row],[r_year]]</f>
        <v>35</v>
      </c>
      <c r="F1782" s="10">
        <f>YEAR(ufc_fights_2[[#This Row],[date]])-ufc_fights_2[[#This Row],[b_year]]</f>
        <v>31</v>
      </c>
      <c r="G1782">
        <v>0</v>
      </c>
      <c r="H1782">
        <v>1</v>
      </c>
      <c r="I1782">
        <v>0</v>
      </c>
      <c r="J1782">
        <v>0.61109999999999998</v>
      </c>
      <c r="K1782">
        <v>0</v>
      </c>
      <c r="L1782">
        <v>0.61109999999999998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0</v>
      </c>
      <c r="T1782" s="2">
        <v>5.7870370370370373E-5</v>
      </c>
      <c r="U1782">
        <v>0</v>
      </c>
      <c r="V1782">
        <v>0.58819999999999995</v>
      </c>
      <c r="W1782">
        <v>0</v>
      </c>
      <c r="X1782">
        <v>0</v>
      </c>
      <c r="Y1782">
        <v>1</v>
      </c>
      <c r="Z1782">
        <v>0</v>
      </c>
      <c r="AA1782">
        <v>0.66669999999999996</v>
      </c>
      <c r="AB1782">
        <v>0</v>
      </c>
      <c r="AC1782">
        <v>0</v>
      </c>
      <c r="AD1782">
        <v>0</v>
      </c>
      <c r="AE1782">
        <v>0.58330000000000004</v>
      </c>
      <c r="AF1782" t="s">
        <v>3910</v>
      </c>
      <c r="AG1782" s="2">
        <v>4.1666666666666669E-4</v>
      </c>
      <c r="AH1782" t="s">
        <v>3911</v>
      </c>
      <c r="AI1782">
        <v>3</v>
      </c>
      <c r="AJ1782" t="s">
        <v>3916</v>
      </c>
      <c r="AK1782" s="3">
        <v>42035</v>
      </c>
      <c r="AL1782" s="10">
        <f>YEAR(ufc_fights_2[[#This Row],[date]])</f>
        <v>2015</v>
      </c>
      <c r="AM1782" t="s">
        <v>3977</v>
      </c>
      <c r="AN1782">
        <v>1</v>
      </c>
      <c r="AO1782" t="s">
        <v>3918</v>
      </c>
      <c r="AP1782">
        <f>IF(ufc_fights_2[[#This Row],[winner]]="Red",ufc_fights_2[[#This Row],[r_fighter_id]],ufc_fights_2[[#This Row],[b_fighter_id]])</f>
        <v>389</v>
      </c>
      <c r="AQ1782" t="str">
        <f>_xlfn.XLOOKUP(ufc_fights_2[[#This Row],[winnerID]],ufc_fighters[id],ufc_fighters[fighter_name],"xxx",0,1)</f>
        <v>Derek Brunson</v>
      </c>
    </row>
    <row r="1783" spans="1:43">
      <c r="A1783">
        <v>1772</v>
      </c>
      <c r="B1783">
        <v>389</v>
      </c>
      <c r="C1783">
        <f>_xlfn.XLOOKUP(ufc_fights_2[[#This Row],[r_fighter_id]],ufc_fighters[id],ufc_fighters[year],"xxx",0,1)</f>
        <v>1980</v>
      </c>
      <c r="D1783">
        <f>_xlfn.XLOOKUP(ufc_fights_2[[#This Row],[b_fighter_id]],ufc_fighters[id],ufc_fighters[year],"Prázdné",0,1)</f>
        <v>1984</v>
      </c>
      <c r="E1783" s="10">
        <f>YEAR(ufc_fights_2[[#This Row],[date]])-ufc_fights_2[[#This Row],[r_year]]</f>
        <v>32</v>
      </c>
      <c r="F1783" s="10">
        <f>YEAR(ufc_fights_2[[#This Row],[date]])-ufc_fights_2[[#This Row],[b_year]]</f>
        <v>28</v>
      </c>
      <c r="G1783">
        <v>0</v>
      </c>
      <c r="H1783">
        <v>0</v>
      </c>
      <c r="I1783">
        <v>0.42549999999999999</v>
      </c>
      <c r="J1783">
        <v>0.31540000000000001</v>
      </c>
      <c r="K1783">
        <v>0.628</v>
      </c>
      <c r="L1783">
        <v>0.43680000000000002</v>
      </c>
      <c r="M1783">
        <v>0</v>
      </c>
      <c r="N1783">
        <v>0.30769999999999997</v>
      </c>
      <c r="O1783">
        <v>0</v>
      </c>
      <c r="P1783">
        <v>1</v>
      </c>
      <c r="Q1783">
        <v>0</v>
      </c>
      <c r="R1783">
        <v>0</v>
      </c>
      <c r="S1783" s="2">
        <v>0</v>
      </c>
      <c r="T1783" s="2">
        <v>5.1041666666666666E-3</v>
      </c>
      <c r="U1783">
        <v>0.28989999999999999</v>
      </c>
      <c r="V1783">
        <v>0.2752</v>
      </c>
      <c r="W1783">
        <v>1</v>
      </c>
      <c r="X1783">
        <v>0.78259999999999996</v>
      </c>
      <c r="Y1783">
        <v>0.5</v>
      </c>
      <c r="Z1783">
        <v>0.40450000000000003</v>
      </c>
      <c r="AA1783">
        <v>0.2762</v>
      </c>
      <c r="AB1783">
        <v>0.8</v>
      </c>
      <c r="AC1783">
        <v>0.5</v>
      </c>
      <c r="AD1783">
        <v>0</v>
      </c>
      <c r="AE1783">
        <v>0.47620000000000001</v>
      </c>
      <c r="AF1783" t="s">
        <v>3915</v>
      </c>
      <c r="AG1783" s="2">
        <v>3.472222222222222E-3</v>
      </c>
      <c r="AH1783" t="s">
        <v>3911</v>
      </c>
      <c r="AI1783">
        <v>3</v>
      </c>
      <c r="AJ1783" t="s">
        <v>3914</v>
      </c>
      <c r="AK1783" s="3">
        <v>41272</v>
      </c>
      <c r="AL1783" s="10">
        <f>YEAR(ufc_fights_2[[#This Row],[date]])</f>
        <v>2012</v>
      </c>
      <c r="AM1783" t="s">
        <v>3977</v>
      </c>
      <c r="AN1783">
        <v>1</v>
      </c>
      <c r="AO1783" t="s">
        <v>3918</v>
      </c>
      <c r="AP1783">
        <f>IF(ufc_fights_2[[#This Row],[winner]]="Red",ufc_fights_2[[#This Row],[r_fighter_id]],ufc_fights_2[[#This Row],[b_fighter_id]])</f>
        <v>389</v>
      </c>
      <c r="AQ1783" t="str">
        <f>_xlfn.XLOOKUP(ufc_fights_2[[#This Row],[winnerID]],ufc_fighters[id],ufc_fighters[fighter_name],"xxx",0,1)</f>
        <v>Derek Brunson</v>
      </c>
    </row>
    <row r="1784" spans="1:43">
      <c r="A1784">
        <v>2683</v>
      </c>
      <c r="B1784">
        <v>1304</v>
      </c>
      <c r="C1784">
        <f>_xlfn.XLOOKUP(ufc_fights_2[[#This Row],[r_fighter_id]],ufc_fighters[id],ufc_fighters[year],"xxx",0,1)</f>
        <v>1979</v>
      </c>
      <c r="D1784">
        <f>_xlfn.XLOOKUP(ufc_fights_2[[#This Row],[b_fighter_id]],ufc_fighters[id],ufc_fighters[year],"Prázdné",0,1)</f>
        <v>1984</v>
      </c>
      <c r="E1784" s="10">
        <f>YEAR(ufc_fights_2[[#This Row],[date]])-ufc_fights_2[[#This Row],[r_year]]</f>
        <v>32</v>
      </c>
      <c r="F1784" s="10">
        <f>YEAR(ufc_fights_2[[#This Row],[date]])-ufc_fights_2[[#This Row],[b_year]]</f>
        <v>27</v>
      </c>
      <c r="G1784">
        <v>0</v>
      </c>
      <c r="H1784">
        <v>1</v>
      </c>
      <c r="I1784">
        <v>0.59179999999999999</v>
      </c>
      <c r="J1784">
        <v>0.53569999999999995</v>
      </c>
      <c r="K1784">
        <v>0.69230000000000003</v>
      </c>
      <c r="L1784">
        <v>0.62319999999999998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 s="2">
        <v>6.2384259259259259E-3</v>
      </c>
      <c r="T1784" s="2">
        <v>2.6620370370370372E-4</v>
      </c>
      <c r="U1784">
        <v>0.46970000000000001</v>
      </c>
      <c r="V1784">
        <v>0.44679999999999997</v>
      </c>
      <c r="W1784">
        <v>0.83330000000000004</v>
      </c>
      <c r="X1784">
        <v>0.85</v>
      </c>
      <c r="Y1784">
        <v>1</v>
      </c>
      <c r="Z1784">
        <v>0.46879999999999999</v>
      </c>
      <c r="AA1784">
        <v>0.4667</v>
      </c>
      <c r="AB1784">
        <v>0.83330000000000004</v>
      </c>
      <c r="AC1784">
        <v>0.8</v>
      </c>
      <c r="AD1784">
        <v>0.82140000000000002</v>
      </c>
      <c r="AE1784">
        <v>1</v>
      </c>
      <c r="AF1784" t="s">
        <v>3933</v>
      </c>
      <c r="AG1784" s="2">
        <v>2.4652777777777776E-3</v>
      </c>
      <c r="AH1784" t="s">
        <v>3911</v>
      </c>
      <c r="AI1784">
        <v>3</v>
      </c>
      <c r="AJ1784" t="s">
        <v>3914</v>
      </c>
      <c r="AK1784" s="3">
        <v>40705</v>
      </c>
      <c r="AL1784" s="10">
        <f>YEAR(ufc_fights_2[[#This Row],[date]])</f>
        <v>2011</v>
      </c>
      <c r="AM1784" t="s">
        <v>3977</v>
      </c>
      <c r="AN1784">
        <v>80</v>
      </c>
      <c r="AO1784" t="s">
        <v>3913</v>
      </c>
      <c r="AP1784">
        <f>IF(ufc_fights_2[[#This Row],[winner]]="Red",ufc_fights_2[[#This Row],[r_fighter_id]],ufc_fights_2[[#This Row],[b_fighter_id]])</f>
        <v>2683</v>
      </c>
      <c r="AQ1784" t="str">
        <f>_xlfn.XLOOKUP(ufc_fights_2[[#This Row],[winnerID]],ufc_fighters[id],ufc_fighters[fighter_name],"xxx",0,1)</f>
        <v>Nick Ring</v>
      </c>
    </row>
    <row r="1785" spans="1:43">
      <c r="A1785">
        <v>389</v>
      </c>
      <c r="B1785">
        <v>1408</v>
      </c>
      <c r="C1785">
        <f>_xlfn.XLOOKUP(ufc_fights_2[[#This Row],[r_fighter_id]],ufc_fighters[id],ufc_fighters[year],"xxx",0,1)</f>
        <v>1984</v>
      </c>
      <c r="D1785">
        <f>_xlfn.XLOOKUP(ufc_fights_2[[#This Row],[b_fighter_id]],ufc_fighters[id],ufc_fighters[year],"Prázdné",0,1)</f>
        <v>1981</v>
      </c>
      <c r="E1785" s="10">
        <f>YEAR(ufc_fights_2[[#This Row],[date]])-ufc_fights_2[[#This Row],[r_year]]</f>
        <v>29</v>
      </c>
      <c r="F1785" s="10">
        <f>YEAR(ufc_fights_2[[#This Row],[date]])-ufc_fights_2[[#This Row],[b_year]]</f>
        <v>32</v>
      </c>
      <c r="G1785">
        <v>1</v>
      </c>
      <c r="H1785">
        <v>0</v>
      </c>
      <c r="I1785">
        <v>0.5</v>
      </c>
      <c r="J1785">
        <v>0</v>
      </c>
      <c r="K1785">
        <v>0.5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 s="2">
        <v>3.4722222222222224E-4</v>
      </c>
      <c r="T1785" s="2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0.5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3933</v>
      </c>
      <c r="AG1785" s="2">
        <v>5.5555555555555556E-4</v>
      </c>
      <c r="AH1785" t="s">
        <v>3911</v>
      </c>
      <c r="AI1785">
        <v>3</v>
      </c>
      <c r="AJ1785" t="s">
        <v>3972</v>
      </c>
      <c r="AK1785" s="3">
        <v>41584</v>
      </c>
      <c r="AL1785" s="10">
        <f>YEAR(ufc_fights_2[[#This Row],[date]])</f>
        <v>2013</v>
      </c>
      <c r="AM1785" t="s">
        <v>3977</v>
      </c>
      <c r="AN1785">
        <v>4</v>
      </c>
      <c r="AO1785" t="s">
        <v>3913</v>
      </c>
      <c r="AP1785">
        <f>IF(ufc_fights_2[[#This Row],[winner]]="Red",ufc_fights_2[[#This Row],[r_fighter_id]],ufc_fights_2[[#This Row],[b_fighter_id]])</f>
        <v>389</v>
      </c>
      <c r="AQ1785" t="str">
        <f>_xlfn.XLOOKUP(ufc_fights_2[[#This Row],[winnerID]],ufc_fighters[id],ufc_fighters[fighter_name],"xxx",0,1)</f>
        <v>Derek Brunson</v>
      </c>
    </row>
    <row r="1786" spans="1:43">
      <c r="A1786">
        <v>389</v>
      </c>
      <c r="B1786">
        <v>1898</v>
      </c>
      <c r="C1786">
        <f>_xlfn.XLOOKUP(ufc_fights_2[[#This Row],[r_fighter_id]],ufc_fighters[id],ufc_fighters[year],"xxx",0,1)</f>
        <v>1984</v>
      </c>
      <c r="D1786">
        <f>_xlfn.XLOOKUP(ufc_fights_2[[#This Row],[b_fighter_id]],ufc_fighters[id],ufc_fighters[year],"Prázdné",0,1)</f>
        <v>1978</v>
      </c>
      <c r="E1786" s="10">
        <f>YEAR(ufc_fights_2[[#This Row],[date]])-ufc_fights_2[[#This Row],[r_year]]</f>
        <v>33</v>
      </c>
      <c r="F1786" s="10">
        <f>YEAR(ufc_fights_2[[#This Row],[date]])-ufc_fights_2[[#This Row],[b_year]]</f>
        <v>39</v>
      </c>
      <c r="G1786">
        <v>1</v>
      </c>
      <c r="H1786">
        <v>0</v>
      </c>
      <c r="I1786">
        <v>0.41670000000000001</v>
      </c>
      <c r="J1786">
        <v>0.3</v>
      </c>
      <c r="K1786">
        <v>0.41670000000000001</v>
      </c>
      <c r="L1786">
        <v>0.3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3.4722222222222222E-5</v>
      </c>
      <c r="T1786" s="2">
        <v>0</v>
      </c>
      <c r="U1786">
        <v>0.47060000000000002</v>
      </c>
      <c r="V1786">
        <v>0.33329999999999999</v>
      </c>
      <c r="W1786">
        <v>0</v>
      </c>
      <c r="X1786">
        <v>0.33329999999999999</v>
      </c>
      <c r="Y1786">
        <v>0</v>
      </c>
      <c r="Z1786">
        <v>0.26319999999999999</v>
      </c>
      <c r="AA1786">
        <v>0.3</v>
      </c>
      <c r="AB1786">
        <v>0</v>
      </c>
      <c r="AC1786">
        <v>0</v>
      </c>
      <c r="AD1786">
        <v>1</v>
      </c>
      <c r="AE1786">
        <v>0</v>
      </c>
      <c r="AF1786" t="s">
        <v>3910</v>
      </c>
      <c r="AG1786" s="2">
        <v>1.736111111111111E-3</v>
      </c>
      <c r="AH1786" t="s">
        <v>3927</v>
      </c>
      <c r="AI1786">
        <v>5</v>
      </c>
      <c r="AJ1786" t="s">
        <v>3973</v>
      </c>
      <c r="AK1786" s="3">
        <v>43036</v>
      </c>
      <c r="AL1786" s="10">
        <f>YEAR(ufc_fights_2[[#This Row],[date]])</f>
        <v>2017</v>
      </c>
      <c r="AM1786" t="s">
        <v>3977</v>
      </c>
      <c r="AN1786">
        <v>6</v>
      </c>
      <c r="AO1786" t="s">
        <v>3913</v>
      </c>
      <c r="AP1786">
        <f>IF(ufc_fights_2[[#This Row],[winner]]="Red",ufc_fights_2[[#This Row],[r_fighter_id]],ufc_fights_2[[#This Row],[b_fighter_id]])</f>
        <v>389</v>
      </c>
      <c r="AQ1786" t="str">
        <f>_xlfn.XLOOKUP(ufc_fights_2[[#This Row],[winnerID]],ufc_fighters[id],ufc_fighters[fighter_name],"xxx",0,1)</f>
        <v>Derek Brunson</v>
      </c>
    </row>
    <row r="1787" spans="1:43">
      <c r="A1787">
        <v>513</v>
      </c>
      <c r="B1787">
        <v>812</v>
      </c>
      <c r="C1787">
        <f>_xlfn.XLOOKUP(ufc_fights_2[[#This Row],[r_fighter_id]],ufc_fighters[id],ufc_fighters[year],"xxx",0,1)</f>
        <v>1981</v>
      </c>
      <c r="D1787">
        <f>_xlfn.XLOOKUP(ufc_fights_2[[#This Row],[b_fighter_id]],ufc_fighters[id],ufc_fighters[year],"Prázdné",0,1)</f>
        <v>1980</v>
      </c>
      <c r="E1787" s="10">
        <f>YEAR(ufc_fights_2[[#This Row],[date]])-ufc_fights_2[[#This Row],[r_year]]</f>
        <v>28</v>
      </c>
      <c r="F1787" s="10">
        <f>YEAR(ufc_fights_2[[#This Row],[date]])-ufc_fights_2[[#This Row],[b_year]]</f>
        <v>29</v>
      </c>
      <c r="G1787">
        <v>0</v>
      </c>
      <c r="H1787">
        <v>0</v>
      </c>
      <c r="I1787">
        <v>0.875</v>
      </c>
      <c r="J1787">
        <v>1</v>
      </c>
      <c r="K1787">
        <v>0.9254</v>
      </c>
      <c r="L1787">
        <v>1</v>
      </c>
      <c r="M1787">
        <v>1</v>
      </c>
      <c r="N1787">
        <v>0.16669999999999999</v>
      </c>
      <c r="O1787">
        <v>2</v>
      </c>
      <c r="P1787">
        <v>0</v>
      </c>
      <c r="Q1787">
        <v>0</v>
      </c>
      <c r="R1787">
        <v>0</v>
      </c>
      <c r="S1787" s="2">
        <v>3.2060185185185186E-3</v>
      </c>
      <c r="T1787" s="2">
        <v>7.1759259259259259E-4</v>
      </c>
      <c r="U1787">
        <v>0.875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0.75</v>
      </c>
      <c r="AC1787">
        <v>1</v>
      </c>
      <c r="AD1787">
        <v>0.89470000000000005</v>
      </c>
      <c r="AE1787">
        <v>0</v>
      </c>
      <c r="AF1787" t="s">
        <v>3933</v>
      </c>
      <c r="AG1787" s="2">
        <v>8.6805555555555551E-4</v>
      </c>
      <c r="AH1787" t="s">
        <v>3911</v>
      </c>
      <c r="AI1787">
        <v>3</v>
      </c>
      <c r="AJ1787" t="s">
        <v>3930</v>
      </c>
      <c r="AK1787" s="3">
        <v>39851</v>
      </c>
      <c r="AL1787" s="10">
        <f>YEAR(ufc_fights_2[[#This Row],[date]])</f>
        <v>2009</v>
      </c>
      <c r="AM1787" t="s">
        <v>3977</v>
      </c>
      <c r="AN1787">
        <v>10</v>
      </c>
      <c r="AO1787" t="s">
        <v>3913</v>
      </c>
      <c r="AP1787">
        <f>IF(ufc_fights_2[[#This Row],[winner]]="Red",ufc_fights_2[[#This Row],[r_fighter_id]],ufc_fights_2[[#This Row],[b_fighter_id]])</f>
        <v>513</v>
      </c>
      <c r="AQ1787" t="str">
        <f>_xlfn.XLOOKUP(ufc_fights_2[[#This Row],[winnerID]],ufc_fighters[id],ufc_fighters[fighter_name],"xxx",0,1)</f>
        <v>Nick Catone</v>
      </c>
    </row>
    <row r="1788" spans="1:43">
      <c r="A1788">
        <v>286</v>
      </c>
      <c r="B1788">
        <v>241</v>
      </c>
      <c r="C1788">
        <f>_xlfn.XLOOKUP(ufc_fights_2[[#This Row],[r_fighter_id]],ufc_fighters[id],ufc_fighters[year],"xxx",0,1)</f>
        <v>1979</v>
      </c>
      <c r="D1788">
        <f>_xlfn.XLOOKUP(ufc_fights_2[[#This Row],[b_fighter_id]],ufc_fighters[id],ufc_fighters[year],"Prázdné",0,1)</f>
        <v>1984</v>
      </c>
      <c r="E1788" s="10">
        <f>YEAR(ufc_fights_2[[#This Row],[date]])-ufc_fights_2[[#This Row],[r_year]]</f>
        <v>34</v>
      </c>
      <c r="F1788" s="10">
        <f>YEAR(ufc_fights_2[[#This Row],[date]])-ufc_fights_2[[#This Row],[b_year]]</f>
        <v>29</v>
      </c>
      <c r="G1788">
        <v>0</v>
      </c>
      <c r="H1788">
        <v>0</v>
      </c>
      <c r="I1788">
        <v>0.4133</v>
      </c>
      <c r="J1788">
        <v>0.1933</v>
      </c>
      <c r="K1788">
        <v>0.41589999999999999</v>
      </c>
      <c r="L1788">
        <v>0.1933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9.2592592592592588E-5</v>
      </c>
      <c r="T1788" s="2">
        <v>0</v>
      </c>
      <c r="U1788">
        <v>0.3422</v>
      </c>
      <c r="V1788">
        <v>9.9099999999999994E-2</v>
      </c>
      <c r="W1788">
        <v>0.42859999999999998</v>
      </c>
      <c r="X1788">
        <v>0.8387</v>
      </c>
      <c r="Y1788">
        <v>0.55000000000000004</v>
      </c>
      <c r="Z1788">
        <v>0.4163</v>
      </c>
      <c r="AA1788">
        <v>0.1933</v>
      </c>
      <c r="AB1788">
        <v>0.25</v>
      </c>
      <c r="AC1788">
        <v>0</v>
      </c>
      <c r="AD1788">
        <v>0</v>
      </c>
      <c r="AE1788">
        <v>0</v>
      </c>
      <c r="AF1788" t="s">
        <v>3915</v>
      </c>
      <c r="AG1788" s="2">
        <v>3.1365740740740742E-3</v>
      </c>
      <c r="AH1788" t="s">
        <v>3911</v>
      </c>
      <c r="AI1788">
        <v>3</v>
      </c>
      <c r="AJ1788" t="s">
        <v>3914</v>
      </c>
      <c r="AK1788" s="3">
        <v>41391</v>
      </c>
      <c r="AL1788" s="10">
        <f>YEAR(ufc_fights_2[[#This Row],[date]])</f>
        <v>2013</v>
      </c>
      <c r="AM1788" t="s">
        <v>3977</v>
      </c>
      <c r="AN1788">
        <v>9</v>
      </c>
      <c r="AO1788" t="s">
        <v>3913</v>
      </c>
      <c r="AP1788">
        <f>IF(ufc_fights_2[[#This Row],[winner]]="Red",ufc_fights_2[[#This Row],[r_fighter_id]],ufc_fights_2[[#This Row],[b_fighter_id]])</f>
        <v>286</v>
      </c>
      <c r="AQ1788" t="str">
        <f>_xlfn.XLOOKUP(ufc_fights_2[[#This Row],[winnerID]],ufc_fighters[id],ufc_fighters[fighter_name],"xxx",0,1)</f>
        <v>Michael Bisping</v>
      </c>
    </row>
    <row r="1789" spans="1:43">
      <c r="A1789">
        <v>2806</v>
      </c>
      <c r="B1789">
        <v>2243</v>
      </c>
      <c r="C1789">
        <f>_xlfn.XLOOKUP(ufc_fights_2[[#This Row],[r_fighter_id]],ufc_fighters[id],ufc_fighters[year],"xxx",0,1)</f>
        <v>1981</v>
      </c>
      <c r="D1789">
        <f>_xlfn.XLOOKUP(ufc_fights_2[[#This Row],[b_fighter_id]],ufc_fighters[id],ufc_fighters[year],"Prázdné",0,1)</f>
        <v>1986</v>
      </c>
      <c r="E1789" s="10">
        <f>YEAR(ufc_fights_2[[#This Row],[date]])-ufc_fights_2[[#This Row],[r_year]]</f>
        <v>32</v>
      </c>
      <c r="F1789" s="10">
        <f>YEAR(ufc_fights_2[[#This Row],[date]])-ufc_fights_2[[#This Row],[b_year]]</f>
        <v>27</v>
      </c>
      <c r="G1789">
        <v>0</v>
      </c>
      <c r="H1789">
        <v>0</v>
      </c>
      <c r="I1789">
        <v>0.74070000000000003</v>
      </c>
      <c r="J1789">
        <v>0.5</v>
      </c>
      <c r="K1789">
        <v>0.8</v>
      </c>
      <c r="L1789">
        <v>0.6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 s="2">
        <v>5.4398148148148144E-4</v>
      </c>
      <c r="T1789" s="2">
        <v>1.238425925925926E-3</v>
      </c>
      <c r="U1789">
        <v>0.70830000000000004</v>
      </c>
      <c r="V1789">
        <v>0.42859999999999998</v>
      </c>
      <c r="W1789">
        <v>1</v>
      </c>
      <c r="X1789">
        <v>0</v>
      </c>
      <c r="Y1789">
        <v>1</v>
      </c>
      <c r="Z1789">
        <v>0.69230000000000003</v>
      </c>
      <c r="AA1789">
        <v>0.375</v>
      </c>
      <c r="AB1789">
        <v>1</v>
      </c>
      <c r="AC1789">
        <v>0.71430000000000005</v>
      </c>
      <c r="AD1789">
        <v>0.7</v>
      </c>
      <c r="AE1789">
        <v>1</v>
      </c>
      <c r="AF1789" t="s">
        <v>3933</v>
      </c>
      <c r="AG1789" s="2">
        <v>2.1643518518518518E-3</v>
      </c>
      <c r="AH1789" t="s">
        <v>3911</v>
      </c>
      <c r="AI1789">
        <v>3</v>
      </c>
      <c r="AJ1789" t="s">
        <v>3931</v>
      </c>
      <c r="AK1789" s="3">
        <v>41573</v>
      </c>
      <c r="AL1789" s="10">
        <f>YEAR(ufc_fights_2[[#This Row],[date]])</f>
        <v>2013</v>
      </c>
      <c r="AM1789" t="s">
        <v>3977</v>
      </c>
      <c r="AN1789">
        <v>33</v>
      </c>
      <c r="AO1789" t="s">
        <v>3918</v>
      </c>
      <c r="AP1789">
        <f>IF(ufc_fights_2[[#This Row],[winner]]="Red",ufc_fights_2[[#This Row],[r_fighter_id]],ufc_fights_2[[#This Row],[b_fighter_id]])</f>
        <v>2243</v>
      </c>
      <c r="AQ1789" t="str">
        <f>_xlfn.XLOOKUP(ufc_fights_2[[#This Row],[winnerID]],ufc_fighters[id],ufc_fighters[fighter_name],"xxx",0,1)</f>
        <v>Nicholas Musoke</v>
      </c>
    </row>
    <row r="1790" spans="1:43">
      <c r="A1790">
        <v>286</v>
      </c>
      <c r="B1790">
        <v>1320</v>
      </c>
      <c r="C1790">
        <f>_xlfn.XLOOKUP(ufc_fights_2[[#This Row],[r_fighter_id]],ufc_fighters[id],ufc_fighters[year],"xxx",0,1)</f>
        <v>1979</v>
      </c>
      <c r="D1790">
        <f>_xlfn.XLOOKUP(ufc_fights_2[[#This Row],[b_fighter_id]],ufc_fighters[id],ufc_fighters[year],"Prázdné",0,1)</f>
        <v>1970</v>
      </c>
      <c r="E1790" s="10">
        <f>YEAR(ufc_fights_2[[#This Row],[date]])-ufc_fights_2[[#This Row],[r_year]]</f>
        <v>37</v>
      </c>
      <c r="F1790" s="10">
        <f>YEAR(ufc_fights_2[[#This Row],[date]])-ufc_fights_2[[#This Row],[b_year]]</f>
        <v>46</v>
      </c>
      <c r="G1790">
        <v>0</v>
      </c>
      <c r="H1790">
        <v>2</v>
      </c>
      <c r="I1790">
        <v>0.35520000000000002</v>
      </c>
      <c r="J1790">
        <v>0.36820000000000003</v>
      </c>
      <c r="K1790">
        <v>0.37359999999999999</v>
      </c>
      <c r="L1790">
        <v>0.38329999999999997</v>
      </c>
      <c r="M1790">
        <v>0</v>
      </c>
      <c r="N1790">
        <v>0.25</v>
      </c>
      <c r="O1790">
        <v>0</v>
      </c>
      <c r="P1790">
        <v>0</v>
      </c>
      <c r="Q1790">
        <v>0</v>
      </c>
      <c r="R1790">
        <v>0</v>
      </c>
      <c r="S1790" s="2">
        <v>1.1574074074074073E-5</v>
      </c>
      <c r="T1790" s="2">
        <v>1.1921296296296296E-3</v>
      </c>
      <c r="U1790">
        <v>0.30719999999999997</v>
      </c>
      <c r="V1790">
        <v>0.25269999999999998</v>
      </c>
      <c r="W1790">
        <v>0.58819999999999995</v>
      </c>
      <c r="X1790">
        <v>0.76</v>
      </c>
      <c r="Y1790">
        <v>0.9355</v>
      </c>
      <c r="Z1790">
        <v>0.35580000000000001</v>
      </c>
      <c r="AA1790">
        <v>0.36599999999999999</v>
      </c>
      <c r="AB1790">
        <v>0.2</v>
      </c>
      <c r="AC1790">
        <v>0.33329999999999999</v>
      </c>
      <c r="AD1790">
        <v>0.5</v>
      </c>
      <c r="AE1790">
        <v>0.4</v>
      </c>
      <c r="AF1790" t="s">
        <v>3915</v>
      </c>
      <c r="AG1790" s="2">
        <v>3.472222222222222E-3</v>
      </c>
      <c r="AH1790" t="s">
        <v>3927</v>
      </c>
      <c r="AI1790">
        <v>5</v>
      </c>
      <c r="AJ1790" t="s">
        <v>3949</v>
      </c>
      <c r="AK1790" s="3">
        <v>42651</v>
      </c>
      <c r="AL1790" s="10">
        <f>YEAR(ufc_fights_2[[#This Row],[date]])</f>
        <v>2016</v>
      </c>
      <c r="AM1790" t="s">
        <v>3977</v>
      </c>
      <c r="AN1790">
        <v>33</v>
      </c>
      <c r="AO1790" t="s">
        <v>3913</v>
      </c>
      <c r="AP1790">
        <f>IF(ufc_fights_2[[#This Row],[winner]]="Red",ufc_fights_2[[#This Row],[r_fighter_id]],ufc_fights_2[[#This Row],[b_fighter_id]])</f>
        <v>286</v>
      </c>
      <c r="AQ1790" t="str">
        <f>_xlfn.XLOOKUP(ufc_fights_2[[#This Row],[winnerID]],ufc_fighters[id],ufc_fighters[fighter_name],"xxx",0,1)</f>
        <v>Michael Bisping</v>
      </c>
    </row>
    <row r="1791" spans="1:43">
      <c r="A1791">
        <v>2277</v>
      </c>
      <c r="B1791">
        <v>644</v>
      </c>
      <c r="C1791">
        <f>_xlfn.XLOOKUP(ufc_fights_2[[#This Row],[r_fighter_id]],ufc_fighters[id],ufc_fighters[year],"xxx",0,1)</f>
        <v>1982</v>
      </c>
      <c r="D1791">
        <f>_xlfn.XLOOKUP(ufc_fights_2[[#This Row],[b_fighter_id]],ufc_fighters[id],ufc_fighters[year],"Prázdné",0,1)</f>
        <v>1986</v>
      </c>
      <c r="E1791" s="10">
        <f>YEAR(ufc_fights_2[[#This Row],[date]])-ufc_fights_2[[#This Row],[r_year]]</f>
        <v>30</v>
      </c>
      <c r="F1791" s="10">
        <f>YEAR(ufc_fights_2[[#This Row],[date]])-ufc_fights_2[[#This Row],[b_year]]</f>
        <v>26</v>
      </c>
      <c r="G1791">
        <v>2</v>
      </c>
      <c r="H1791">
        <v>1</v>
      </c>
      <c r="I1791">
        <v>0.66969999999999996</v>
      </c>
      <c r="J1791">
        <v>0.31940000000000002</v>
      </c>
      <c r="K1791">
        <v>0.68700000000000006</v>
      </c>
      <c r="L1791">
        <v>0.375</v>
      </c>
      <c r="M1791">
        <v>0.4</v>
      </c>
      <c r="N1791">
        <v>0</v>
      </c>
      <c r="O1791">
        <v>0</v>
      </c>
      <c r="P1791">
        <v>0</v>
      </c>
      <c r="Q1791">
        <v>0</v>
      </c>
      <c r="R1791">
        <v>1</v>
      </c>
      <c r="S1791" s="2">
        <v>1.0416666666666667E-3</v>
      </c>
      <c r="T1791" s="2">
        <v>5.7870370370370367E-4</v>
      </c>
      <c r="U1791">
        <v>0.60260000000000002</v>
      </c>
      <c r="V1791">
        <v>0.1724</v>
      </c>
      <c r="W1791">
        <v>0.71430000000000005</v>
      </c>
      <c r="X1791">
        <v>0.94120000000000004</v>
      </c>
      <c r="Y1791">
        <v>1</v>
      </c>
      <c r="Z1791">
        <v>0.60489999999999999</v>
      </c>
      <c r="AA1791">
        <v>0.30430000000000001</v>
      </c>
      <c r="AB1791">
        <v>0.91669999999999996</v>
      </c>
      <c r="AC1791">
        <v>0</v>
      </c>
      <c r="AD1791">
        <v>0.8125</v>
      </c>
      <c r="AE1791">
        <v>1</v>
      </c>
      <c r="AF1791" t="s">
        <v>3910</v>
      </c>
      <c r="AG1791" s="2">
        <v>3.3796296296296296E-3</v>
      </c>
      <c r="AH1791" t="s">
        <v>3911</v>
      </c>
      <c r="AI1791">
        <v>3</v>
      </c>
      <c r="AJ1791" t="s">
        <v>4055</v>
      </c>
      <c r="AK1791" s="3">
        <v>41101</v>
      </c>
      <c r="AL1791" s="10">
        <f>YEAR(ufc_fights_2[[#This Row],[date]])</f>
        <v>2012</v>
      </c>
      <c r="AM1791" t="s">
        <v>3977</v>
      </c>
      <c r="AN1791">
        <v>83</v>
      </c>
      <c r="AO1791" t="s">
        <v>3918</v>
      </c>
      <c r="AP1791">
        <f>IF(ufc_fights_2[[#This Row],[winner]]="Red",ufc_fights_2[[#This Row],[r_fighter_id]],ufc_fights_2[[#This Row],[b_fighter_id]])</f>
        <v>644</v>
      </c>
      <c r="AQ1791" t="str">
        <f>_xlfn.XLOOKUP(ufc_fights_2[[#This Row],[winnerID]],ufc_fighters[id],ufc_fighters[fighter_name],"xxx",0,1)</f>
        <v>Andrew Craig</v>
      </c>
    </row>
    <row r="1792" spans="1:43">
      <c r="A1792">
        <v>2331</v>
      </c>
      <c r="B1792">
        <v>644</v>
      </c>
      <c r="C1792">
        <f>_xlfn.XLOOKUP(ufc_fights_2[[#This Row],[r_fighter_id]],ufc_fighters[id],ufc_fighters[year],"xxx",0,1)</f>
        <v>1980</v>
      </c>
      <c r="D1792">
        <f>_xlfn.XLOOKUP(ufc_fights_2[[#This Row],[b_fighter_id]],ufc_fighters[id],ufc_fighters[year],"Prázdné",0,1)</f>
        <v>1986</v>
      </c>
      <c r="E1792" s="10">
        <f>YEAR(ufc_fights_2[[#This Row],[date]])-ufc_fights_2[[#This Row],[r_year]]</f>
        <v>32</v>
      </c>
      <c r="F1792" s="10">
        <f>YEAR(ufc_fights_2[[#This Row],[date]])-ufc_fights_2[[#This Row],[b_year]]</f>
        <v>26</v>
      </c>
      <c r="G1792">
        <v>0</v>
      </c>
      <c r="H1792">
        <v>0</v>
      </c>
      <c r="I1792">
        <v>0.57140000000000002</v>
      </c>
      <c r="J1792">
        <v>0.45569999999999999</v>
      </c>
      <c r="K1792">
        <v>0.59699999999999998</v>
      </c>
      <c r="L1792">
        <v>0.65820000000000001</v>
      </c>
      <c r="M1792">
        <v>0.42859999999999998</v>
      </c>
      <c r="N1792">
        <v>0.5</v>
      </c>
      <c r="O1792">
        <v>1</v>
      </c>
      <c r="P1792">
        <v>0</v>
      </c>
      <c r="Q1792">
        <v>0</v>
      </c>
      <c r="R1792">
        <v>0</v>
      </c>
      <c r="S1792" s="2">
        <v>2.4189814814814816E-3</v>
      </c>
      <c r="T1792" s="2">
        <v>2.7314814814814814E-3</v>
      </c>
      <c r="U1792">
        <v>0.5</v>
      </c>
      <c r="V1792">
        <v>0.44119999999999998</v>
      </c>
      <c r="W1792">
        <v>0.6</v>
      </c>
      <c r="X1792">
        <v>0.875</v>
      </c>
      <c r="Y1792">
        <v>0.5</v>
      </c>
      <c r="Z1792">
        <v>0.51790000000000003</v>
      </c>
      <c r="AA1792">
        <v>0.36359999999999998</v>
      </c>
      <c r="AB1792">
        <v>1</v>
      </c>
      <c r="AC1792">
        <v>1</v>
      </c>
      <c r="AD1792">
        <v>1</v>
      </c>
      <c r="AE1792">
        <v>0.9</v>
      </c>
      <c r="AF1792" t="s">
        <v>3915</v>
      </c>
      <c r="AG1792" s="2">
        <v>3.472222222222222E-3</v>
      </c>
      <c r="AH1792" t="s">
        <v>3911</v>
      </c>
      <c r="AI1792">
        <v>3</v>
      </c>
      <c r="AJ1792" t="s">
        <v>3914</v>
      </c>
      <c r="AK1792" s="3">
        <v>40970</v>
      </c>
      <c r="AL1792" s="10">
        <f>YEAR(ufc_fights_2[[#This Row],[date]])</f>
        <v>2012</v>
      </c>
      <c r="AM1792" t="s">
        <v>3977</v>
      </c>
      <c r="AN1792">
        <v>68</v>
      </c>
      <c r="AO1792" t="s">
        <v>3918</v>
      </c>
      <c r="AP1792">
        <f>IF(ufc_fights_2[[#This Row],[winner]]="Red",ufc_fights_2[[#This Row],[r_fighter_id]],ufc_fights_2[[#This Row],[b_fighter_id]])</f>
        <v>644</v>
      </c>
      <c r="AQ1792" t="str">
        <f>_xlfn.XLOOKUP(ufc_fights_2[[#This Row],[winnerID]],ufc_fighters[id],ufc_fighters[fighter_name],"xxx",0,1)</f>
        <v>Andrew Craig</v>
      </c>
    </row>
    <row r="1793" spans="1:43">
      <c r="A1793">
        <v>1772</v>
      </c>
      <c r="B1793">
        <v>644</v>
      </c>
      <c r="C1793">
        <f>_xlfn.XLOOKUP(ufc_fights_2[[#This Row],[r_fighter_id]],ufc_fighters[id],ufc_fighters[year],"xxx",0,1)</f>
        <v>1980</v>
      </c>
      <c r="D1793">
        <f>_xlfn.XLOOKUP(ufc_fights_2[[#This Row],[b_fighter_id]],ufc_fighters[id],ufc_fighters[year],"Prázdné",0,1)</f>
        <v>1986</v>
      </c>
      <c r="E1793" s="10">
        <f>YEAR(ufc_fights_2[[#This Row],[date]])-ufc_fights_2[[#This Row],[r_year]]</f>
        <v>33</v>
      </c>
      <c r="F1793" s="10">
        <f>YEAR(ufc_fights_2[[#This Row],[date]])-ufc_fights_2[[#This Row],[b_year]]</f>
        <v>27</v>
      </c>
      <c r="G1793">
        <v>0</v>
      </c>
      <c r="H1793">
        <v>0</v>
      </c>
      <c r="I1793">
        <v>0.45450000000000002</v>
      </c>
      <c r="J1793">
        <v>0.63370000000000004</v>
      </c>
      <c r="K1793">
        <v>0.73839999999999995</v>
      </c>
      <c r="L1793">
        <v>0.75</v>
      </c>
      <c r="M1793">
        <v>0</v>
      </c>
      <c r="N1793">
        <v>0.66669999999999996</v>
      </c>
      <c r="O1793">
        <v>0</v>
      </c>
      <c r="P1793">
        <v>0</v>
      </c>
      <c r="Q1793">
        <v>0</v>
      </c>
      <c r="R1793">
        <v>0</v>
      </c>
      <c r="S1793" s="2">
        <v>3.4837962962962965E-3</v>
      </c>
      <c r="T1793" s="2">
        <v>2.3726851851851851E-3</v>
      </c>
      <c r="U1793">
        <v>0.37780000000000002</v>
      </c>
      <c r="V1793">
        <v>0.57469999999999999</v>
      </c>
      <c r="W1793">
        <v>0.7</v>
      </c>
      <c r="X1793">
        <v>0.54549999999999998</v>
      </c>
      <c r="Y1793">
        <v>1</v>
      </c>
      <c r="Z1793">
        <v>0.4138</v>
      </c>
      <c r="AA1793">
        <v>0.5897</v>
      </c>
      <c r="AB1793">
        <v>0.75</v>
      </c>
      <c r="AC1793">
        <v>0.85709999999999997</v>
      </c>
      <c r="AD1793">
        <v>0</v>
      </c>
      <c r="AE1793">
        <v>0.66669999999999996</v>
      </c>
      <c r="AF1793" t="s">
        <v>3922</v>
      </c>
      <c r="AG1793" s="2">
        <v>3.472222222222222E-3</v>
      </c>
      <c r="AH1793" t="s">
        <v>3911</v>
      </c>
      <c r="AI1793">
        <v>3</v>
      </c>
      <c r="AJ1793" t="s">
        <v>3949</v>
      </c>
      <c r="AK1793" s="3">
        <v>41461</v>
      </c>
      <c r="AL1793" s="10">
        <f>YEAR(ufc_fights_2[[#This Row],[date]])</f>
        <v>2013</v>
      </c>
      <c r="AM1793" t="s">
        <v>3977</v>
      </c>
      <c r="AN1793">
        <v>1</v>
      </c>
      <c r="AO1793" t="s">
        <v>3918</v>
      </c>
      <c r="AP1793">
        <f>IF(ufc_fights_2[[#This Row],[winner]]="Red",ufc_fights_2[[#This Row],[r_fighter_id]],ufc_fights_2[[#This Row],[b_fighter_id]])</f>
        <v>644</v>
      </c>
      <c r="AQ1793" t="str">
        <f>_xlfn.XLOOKUP(ufc_fights_2[[#This Row],[winnerID]],ufc_fighters[id],ufc_fighters[fighter_name],"xxx",0,1)</f>
        <v>Andrew Craig</v>
      </c>
    </row>
    <row r="1794" spans="1:43">
      <c r="A1794">
        <v>1848</v>
      </c>
      <c r="B1794">
        <v>3453</v>
      </c>
      <c r="C1794">
        <f>_xlfn.XLOOKUP(ufc_fights_2[[#This Row],[r_fighter_id]],ufc_fighters[id],ufc_fighters[year],"xxx",0,1)</f>
        <v>1979</v>
      </c>
      <c r="D1794">
        <f>_xlfn.XLOOKUP(ufc_fights_2[[#This Row],[b_fighter_id]],ufc_fighters[id],ufc_fighters[year],"Prázdné",0,1)</f>
        <v>1967</v>
      </c>
      <c r="E1794" s="10">
        <f>YEAR(ufc_fights_2[[#This Row],[date]])-ufc_fights_2[[#This Row],[r_year]]</f>
        <v>24</v>
      </c>
      <c r="F1794" s="10">
        <f>YEAR(ufc_fights_2[[#This Row],[date]])-ufc_fights_2[[#This Row],[b_year]]</f>
        <v>36</v>
      </c>
      <c r="G1794">
        <v>0</v>
      </c>
      <c r="H1794">
        <v>0</v>
      </c>
      <c r="I1794">
        <v>0.8</v>
      </c>
      <c r="J1794">
        <v>1</v>
      </c>
      <c r="K1794">
        <v>0.79169999999999996</v>
      </c>
      <c r="L1794">
        <v>1</v>
      </c>
      <c r="M1794">
        <v>0.5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2.4537037037037036E-3</v>
      </c>
      <c r="T1794" s="2">
        <v>0</v>
      </c>
      <c r="U1794">
        <v>0.78949999999999998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1</v>
      </c>
      <c r="AD1794">
        <v>0.78949999999999998</v>
      </c>
      <c r="AE1794">
        <v>0</v>
      </c>
      <c r="AF1794" t="s">
        <v>3910</v>
      </c>
      <c r="AG1794" s="2">
        <v>2.7199074074074074E-3</v>
      </c>
      <c r="AH1794" t="s">
        <v>3911</v>
      </c>
      <c r="AI1794">
        <v>3</v>
      </c>
      <c r="AJ1794" t="s">
        <v>3925</v>
      </c>
      <c r="AK1794" s="3">
        <v>37736</v>
      </c>
      <c r="AL1794" s="10">
        <f>YEAR(ufc_fights_2[[#This Row],[date]])</f>
        <v>2003</v>
      </c>
      <c r="AM1794" t="s">
        <v>3977</v>
      </c>
      <c r="AN1794">
        <v>158</v>
      </c>
      <c r="AO1794" t="s">
        <v>3913</v>
      </c>
      <c r="AP1794">
        <f>IF(ufc_fights_2[[#This Row],[winner]]="Red",ufc_fights_2[[#This Row],[r_fighter_id]],ufc_fights_2[[#This Row],[b_fighter_id]])</f>
        <v>1848</v>
      </c>
      <c r="AQ1794" t="str">
        <f>_xlfn.XLOOKUP(ufc_fights_2[[#This Row],[winnerID]],ufc_fighters[id],ufc_fighters[fighter_name],"xxx",0,1)</f>
        <v>David Loiseau</v>
      </c>
    </row>
    <row r="1795" spans="1:43">
      <c r="A1795">
        <v>1848</v>
      </c>
      <c r="B1795">
        <v>2023</v>
      </c>
      <c r="C1795">
        <f>_xlfn.XLOOKUP(ufc_fights_2[[#This Row],[r_fighter_id]],ufc_fighters[id],ufc_fighters[year],"xxx",0,1)</f>
        <v>1979</v>
      </c>
      <c r="D1795">
        <f>_xlfn.XLOOKUP(ufc_fights_2[[#This Row],[b_fighter_id]],ufc_fighters[id],ufc_fighters[year],"Prázdné",0,1)</f>
        <v>1980</v>
      </c>
      <c r="E1795" s="10">
        <f>YEAR(ufc_fights_2[[#This Row],[date]])-ufc_fights_2[[#This Row],[r_year]]</f>
        <v>26</v>
      </c>
      <c r="F1795" s="10">
        <f>YEAR(ufc_fights_2[[#This Row],[date]])-ufc_fights_2[[#This Row],[b_year]]</f>
        <v>25</v>
      </c>
      <c r="G1795">
        <v>1</v>
      </c>
      <c r="H1795">
        <v>0</v>
      </c>
      <c r="I1795">
        <v>0.5</v>
      </c>
      <c r="J1795">
        <v>0</v>
      </c>
      <c r="K1795">
        <v>0.6</v>
      </c>
      <c r="L1795">
        <v>0.4</v>
      </c>
      <c r="M1795">
        <v>0</v>
      </c>
      <c r="N1795">
        <v>0.33329999999999999</v>
      </c>
      <c r="O1795">
        <v>0</v>
      </c>
      <c r="P1795">
        <v>1</v>
      </c>
      <c r="Q1795">
        <v>0</v>
      </c>
      <c r="R1795">
        <v>0</v>
      </c>
      <c r="S1795" s="2">
        <v>2.0023148148148148E-3</v>
      </c>
      <c r="T1795" s="2">
        <v>1.9097222222222222E-3</v>
      </c>
      <c r="U1795">
        <v>0.44119999999999998</v>
      </c>
      <c r="V1795">
        <v>0</v>
      </c>
      <c r="W1795">
        <v>0.83330000000000004</v>
      </c>
      <c r="X1795">
        <v>0</v>
      </c>
      <c r="Y1795">
        <v>0</v>
      </c>
      <c r="Z1795">
        <v>0.3846</v>
      </c>
      <c r="AA1795">
        <v>0</v>
      </c>
      <c r="AB1795">
        <v>1</v>
      </c>
      <c r="AC1795">
        <v>0</v>
      </c>
      <c r="AD1795">
        <v>0.53849999999999998</v>
      </c>
      <c r="AE1795">
        <v>0</v>
      </c>
      <c r="AF1795" t="s">
        <v>3910</v>
      </c>
      <c r="AG1795" s="2">
        <v>1.5046296296296296E-3</v>
      </c>
      <c r="AH1795" t="s">
        <v>3911</v>
      </c>
      <c r="AI1795">
        <v>3</v>
      </c>
      <c r="AJ1795" t="s">
        <v>3925</v>
      </c>
      <c r="AK1795" s="3">
        <v>38507</v>
      </c>
      <c r="AL1795" s="10">
        <f>YEAR(ufc_fights_2[[#This Row],[date]])</f>
        <v>2005</v>
      </c>
      <c r="AM1795" t="s">
        <v>3977</v>
      </c>
      <c r="AN1795">
        <v>36</v>
      </c>
      <c r="AO1795" t="s">
        <v>3913</v>
      </c>
      <c r="AP1795">
        <f>IF(ufc_fights_2[[#This Row],[winner]]="Red",ufc_fights_2[[#This Row],[r_fighter_id]],ufc_fights_2[[#This Row],[b_fighter_id]])</f>
        <v>1848</v>
      </c>
      <c r="AQ1795" t="str">
        <f>_xlfn.XLOOKUP(ufc_fights_2[[#This Row],[winnerID]],ufc_fighters[id],ufc_fighters[fighter_name],"xxx",0,1)</f>
        <v>David Loiseau</v>
      </c>
    </row>
    <row r="1796" spans="1:43">
      <c r="A1796">
        <v>1848</v>
      </c>
      <c r="B1796">
        <v>2629</v>
      </c>
      <c r="C1796">
        <f>_xlfn.XLOOKUP(ufc_fights_2[[#This Row],[r_fighter_id]],ufc_fighters[id],ufc_fighters[year],"xxx",0,1)</f>
        <v>1979</v>
      </c>
      <c r="D1796">
        <f>_xlfn.XLOOKUP(ufc_fights_2[[#This Row],[b_fighter_id]],ufc_fighters[id],ufc_fighters[year],"Prázdné",0,1)</f>
        <v>1973</v>
      </c>
      <c r="E1796" s="10">
        <f>YEAR(ufc_fights_2[[#This Row],[date]])-ufc_fights_2[[#This Row],[r_year]]</f>
        <v>26</v>
      </c>
      <c r="F1796" s="10">
        <f>YEAR(ufc_fights_2[[#This Row],[date]])-ufc_fights_2[[#This Row],[b_year]]</f>
        <v>32</v>
      </c>
      <c r="G1796">
        <v>2</v>
      </c>
      <c r="H1796">
        <v>0</v>
      </c>
      <c r="I1796">
        <v>0.5</v>
      </c>
      <c r="J1796">
        <v>0.4783</v>
      </c>
      <c r="K1796">
        <v>0.58140000000000003</v>
      </c>
      <c r="L1796">
        <v>0.5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 s="2">
        <v>1.8402777777777777E-3</v>
      </c>
      <c r="T1796" s="2">
        <v>4.0509259259259258E-4</v>
      </c>
      <c r="U1796">
        <v>0.5161</v>
      </c>
      <c r="V1796">
        <v>0.16669999999999999</v>
      </c>
      <c r="W1796">
        <v>0.5</v>
      </c>
      <c r="X1796">
        <v>0</v>
      </c>
      <c r="Y1796">
        <v>0.83330000000000004</v>
      </c>
      <c r="Z1796">
        <v>0.18179999999999999</v>
      </c>
      <c r="AA1796">
        <v>0.25</v>
      </c>
      <c r="AB1796">
        <v>1</v>
      </c>
      <c r="AC1796">
        <v>1</v>
      </c>
      <c r="AD1796">
        <v>0.6</v>
      </c>
      <c r="AE1796">
        <v>1</v>
      </c>
      <c r="AF1796" t="s">
        <v>3926</v>
      </c>
      <c r="AG1796" s="2">
        <v>3.472222222222222E-3</v>
      </c>
      <c r="AH1796" t="s">
        <v>3911</v>
      </c>
      <c r="AI1796">
        <v>3</v>
      </c>
      <c r="AJ1796" t="s">
        <v>3967</v>
      </c>
      <c r="AK1796" s="3">
        <v>38388</v>
      </c>
      <c r="AL1796" s="10">
        <f>YEAR(ufc_fights_2[[#This Row],[date]])</f>
        <v>2005</v>
      </c>
      <c r="AM1796" t="s">
        <v>3977</v>
      </c>
      <c r="AN1796">
        <v>1</v>
      </c>
      <c r="AO1796" t="s">
        <v>3913</v>
      </c>
      <c r="AP1796">
        <f>IF(ufc_fights_2[[#This Row],[winner]]="Red",ufc_fights_2[[#This Row],[r_fighter_id]],ufc_fights_2[[#This Row],[b_fighter_id]])</f>
        <v>1848</v>
      </c>
      <c r="AQ1796" t="str">
        <f>_xlfn.XLOOKUP(ufc_fights_2[[#This Row],[winnerID]],ufc_fighters[id],ufc_fighters[fighter_name],"xxx",0,1)</f>
        <v>David Loiseau</v>
      </c>
    </row>
    <row r="1797" spans="1:43">
      <c r="A1797">
        <v>1848</v>
      </c>
      <c r="B1797">
        <v>3203</v>
      </c>
      <c r="C1797">
        <f>_xlfn.XLOOKUP(ufc_fights_2[[#This Row],[r_fighter_id]],ufc_fighters[id],ufc_fighters[year],"xxx",0,1)</f>
        <v>1979</v>
      </c>
      <c r="D1797">
        <f>_xlfn.XLOOKUP(ufc_fights_2[[#This Row],[b_fighter_id]],ufc_fighters[id],ufc_fighters[year],"Prázdné",0,1)</f>
        <v>1971</v>
      </c>
      <c r="E1797" s="10">
        <f>YEAR(ufc_fights_2[[#This Row],[date]])-ufc_fights_2[[#This Row],[r_year]]</f>
        <v>26</v>
      </c>
      <c r="F1797" s="10">
        <f>YEAR(ufc_fights_2[[#This Row],[date]])-ufc_fights_2[[#This Row],[b_year]]</f>
        <v>34</v>
      </c>
      <c r="G1797">
        <v>0</v>
      </c>
      <c r="H1797">
        <v>0</v>
      </c>
      <c r="I1797">
        <v>0.38240000000000002</v>
      </c>
      <c r="J1797">
        <v>0.625</v>
      </c>
      <c r="K1797">
        <v>0.43240000000000001</v>
      </c>
      <c r="L1797">
        <v>0.70930000000000004</v>
      </c>
      <c r="M1797">
        <v>0</v>
      </c>
      <c r="N1797">
        <v>0.75</v>
      </c>
      <c r="O1797">
        <v>0</v>
      </c>
      <c r="P1797">
        <v>2</v>
      </c>
      <c r="Q1797">
        <v>2</v>
      </c>
      <c r="R1797">
        <v>0</v>
      </c>
      <c r="S1797" s="2">
        <v>5.5555555555555556E-4</v>
      </c>
      <c r="T1797" s="2">
        <v>4.1666666666666666E-3</v>
      </c>
      <c r="U1797">
        <v>0.38240000000000002</v>
      </c>
      <c r="V1797">
        <v>0.2727</v>
      </c>
      <c r="W1797">
        <v>0</v>
      </c>
      <c r="X1797">
        <v>0</v>
      </c>
      <c r="Y1797">
        <v>1</v>
      </c>
      <c r="Z1797">
        <v>4.7600000000000003E-2</v>
      </c>
      <c r="AA1797">
        <v>0.45450000000000002</v>
      </c>
      <c r="AB1797">
        <v>1</v>
      </c>
      <c r="AC1797">
        <v>1</v>
      </c>
      <c r="AD1797">
        <v>0.91669999999999996</v>
      </c>
      <c r="AE1797">
        <v>0.72729999999999995</v>
      </c>
      <c r="AF1797" t="s">
        <v>3926</v>
      </c>
      <c r="AG1797" s="2">
        <v>2.9513888888888888E-3</v>
      </c>
      <c r="AH1797" t="s">
        <v>3911</v>
      </c>
      <c r="AI1797">
        <v>3</v>
      </c>
      <c r="AJ1797" t="s">
        <v>3925</v>
      </c>
      <c r="AK1797" s="3">
        <v>38628</v>
      </c>
      <c r="AL1797" s="10">
        <f>YEAR(ufc_fights_2[[#This Row],[date]])</f>
        <v>2005</v>
      </c>
      <c r="AM1797" t="s">
        <v>3977</v>
      </c>
      <c r="AN1797">
        <v>1</v>
      </c>
      <c r="AO1797" t="s">
        <v>3913</v>
      </c>
      <c r="AP1797">
        <f>IF(ufc_fights_2[[#This Row],[winner]]="Red",ufc_fights_2[[#This Row],[r_fighter_id]],ufc_fights_2[[#This Row],[b_fighter_id]])</f>
        <v>1848</v>
      </c>
      <c r="AQ1797" t="str">
        <f>_xlfn.XLOOKUP(ufc_fights_2[[#This Row],[winnerID]],ufc_fighters[id],ufc_fighters[fighter_name],"xxx",0,1)</f>
        <v>David Loiseau</v>
      </c>
    </row>
    <row r="1798" spans="1:43">
      <c r="A1798">
        <v>3092</v>
      </c>
      <c r="B1798">
        <v>758</v>
      </c>
      <c r="C1798">
        <f>_xlfn.XLOOKUP(ufc_fights_2[[#This Row],[r_fighter_id]],ufc_fighters[id],ufc_fighters[year],"xxx",0,1)</f>
        <v>1986</v>
      </c>
      <c r="D1798">
        <f>_xlfn.XLOOKUP(ufc_fights_2[[#This Row],[b_fighter_id]],ufc_fighters[id],ufc_fighters[year],"Prázdné",0,1)</f>
        <v>1989</v>
      </c>
      <c r="E1798" s="10">
        <f>YEAR(ufc_fights_2[[#This Row],[date]])-ufc_fights_2[[#This Row],[r_year]]</f>
        <v>31</v>
      </c>
      <c r="F1798" s="10">
        <f>YEAR(ufc_fights_2[[#This Row],[date]])-ufc_fights_2[[#This Row],[b_year]]</f>
        <v>28</v>
      </c>
      <c r="G1798">
        <v>0</v>
      </c>
      <c r="H1798">
        <v>0</v>
      </c>
      <c r="I1798">
        <v>0.33329999999999999</v>
      </c>
      <c r="J1798">
        <v>0.5</v>
      </c>
      <c r="K1798">
        <v>0.71430000000000005</v>
      </c>
      <c r="L1798">
        <v>0.5</v>
      </c>
      <c r="M1798">
        <v>0.33329999999999999</v>
      </c>
      <c r="N1798">
        <v>0</v>
      </c>
      <c r="O1798">
        <v>1</v>
      </c>
      <c r="P1798">
        <v>0</v>
      </c>
      <c r="Q1798">
        <v>0</v>
      </c>
      <c r="R1798">
        <v>0</v>
      </c>
      <c r="S1798" s="2">
        <v>5.9027777777777778E-4</v>
      </c>
      <c r="T1798" s="2">
        <v>5.3240740740740744E-4</v>
      </c>
      <c r="U1798">
        <v>0.33329999999999999</v>
      </c>
      <c r="V1798">
        <v>0.5</v>
      </c>
      <c r="W1798">
        <v>0</v>
      </c>
      <c r="X1798">
        <v>0</v>
      </c>
      <c r="Y1798">
        <v>0</v>
      </c>
      <c r="Z1798">
        <v>0</v>
      </c>
      <c r="AA1798">
        <v>0.5</v>
      </c>
      <c r="AB1798">
        <v>0</v>
      </c>
      <c r="AC1798">
        <v>0</v>
      </c>
      <c r="AD1798">
        <v>1</v>
      </c>
      <c r="AE1798">
        <v>0</v>
      </c>
      <c r="AF1798" t="s">
        <v>3933</v>
      </c>
      <c r="AG1798" s="2">
        <v>1.5509259259259259E-3</v>
      </c>
      <c r="AH1798" t="s">
        <v>3911</v>
      </c>
      <c r="AI1798">
        <v>3</v>
      </c>
      <c r="AJ1798" t="s">
        <v>3958</v>
      </c>
      <c r="AK1798" s="3">
        <v>42763</v>
      </c>
      <c r="AL1798" s="10">
        <f>YEAR(ufc_fights_2[[#This Row],[date]])</f>
        <v>2017</v>
      </c>
      <c r="AM1798" t="s">
        <v>3977</v>
      </c>
      <c r="AN1798">
        <v>74</v>
      </c>
      <c r="AO1798" t="s">
        <v>3913</v>
      </c>
      <c r="AP1798">
        <f>IF(ufc_fights_2[[#This Row],[winner]]="Red",ufc_fights_2[[#This Row],[r_fighter_id]],ufc_fights_2[[#This Row],[b_fighter_id]])</f>
        <v>3092</v>
      </c>
      <c r="AQ1798" t="str">
        <f>_xlfn.XLOOKUP(ufc_fights_2[[#This Row],[winnerID]],ufc_fighters[id],ufc_fighters[fighter_name],"xxx",0,1)</f>
        <v>Eric Spicely</v>
      </c>
    </row>
    <row r="1799" spans="1:43">
      <c r="A1799">
        <v>30</v>
      </c>
      <c r="B1799">
        <v>241</v>
      </c>
      <c r="C1799">
        <f>_xlfn.XLOOKUP(ufc_fights_2[[#This Row],[r_fighter_id]],ufc_fighters[id],ufc_fighters[year],"xxx",0,1)</f>
        <v>1975</v>
      </c>
      <c r="D1799">
        <f>_xlfn.XLOOKUP(ufc_fights_2[[#This Row],[b_fighter_id]],ufc_fighters[id],ufc_fighters[year],"Prázdné",0,1)</f>
        <v>1984</v>
      </c>
      <c r="E1799" s="10">
        <f>YEAR(ufc_fights_2[[#This Row],[date]])-ufc_fights_2[[#This Row],[r_year]]</f>
        <v>34</v>
      </c>
      <c r="F1799" s="10">
        <f>YEAR(ufc_fights_2[[#This Row],[date]])-ufc_fights_2[[#This Row],[b_year]]</f>
        <v>25</v>
      </c>
      <c r="G1799">
        <v>0</v>
      </c>
      <c r="H1799">
        <v>1</v>
      </c>
      <c r="I1799">
        <v>0.35260000000000002</v>
      </c>
      <c r="J1799">
        <v>0.48720000000000002</v>
      </c>
      <c r="K1799">
        <v>0.40460000000000002</v>
      </c>
      <c r="L1799">
        <v>0.48720000000000002</v>
      </c>
      <c r="M1799">
        <v>0.75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2.2106481481481482E-3</v>
      </c>
      <c r="T1799" s="2">
        <v>5.0925925925925921E-4</v>
      </c>
      <c r="U1799">
        <v>0.33560000000000001</v>
      </c>
      <c r="V1799">
        <v>0.36109999999999998</v>
      </c>
      <c r="W1799">
        <v>0.5</v>
      </c>
      <c r="X1799">
        <v>1</v>
      </c>
      <c r="Y1799">
        <v>0.78790000000000004</v>
      </c>
      <c r="Z1799">
        <v>0.34289999999999998</v>
      </c>
      <c r="AA1799">
        <v>0.46529999999999999</v>
      </c>
      <c r="AB1799">
        <v>1</v>
      </c>
      <c r="AC1799">
        <v>0.77780000000000005</v>
      </c>
      <c r="AD1799">
        <v>0.4</v>
      </c>
      <c r="AE1799">
        <v>0.66669999999999996</v>
      </c>
      <c r="AF1799" t="s">
        <v>3922</v>
      </c>
      <c r="AG1799" s="2">
        <v>3.472222222222222E-3</v>
      </c>
      <c r="AH1799" t="s">
        <v>3911</v>
      </c>
      <c r="AI1799">
        <v>3</v>
      </c>
      <c r="AJ1799" t="s">
        <v>3939</v>
      </c>
      <c r="AK1799" s="3">
        <v>40005</v>
      </c>
      <c r="AL1799" s="10">
        <f>YEAR(ufc_fights_2[[#This Row],[date]])</f>
        <v>2009</v>
      </c>
      <c r="AM1799" t="s">
        <v>3977</v>
      </c>
      <c r="AN1799">
        <v>1</v>
      </c>
      <c r="AO1799" t="s">
        <v>3913</v>
      </c>
      <c r="AP1799">
        <f>IF(ufc_fights_2[[#This Row],[winner]]="Red",ufc_fights_2[[#This Row],[r_fighter_id]],ufc_fights_2[[#This Row],[b_fighter_id]])</f>
        <v>30</v>
      </c>
      <c r="AQ1799" t="str">
        <f>_xlfn.XLOOKUP(ufc_fights_2[[#This Row],[winnerID]],ufc_fighters[id],ufc_fighters[fighter_name],"xxx",0,1)</f>
        <v>Yoshihiro Akiyama</v>
      </c>
    </row>
    <row r="1800" spans="1:43">
      <c r="A1800">
        <v>2369</v>
      </c>
      <c r="B1800">
        <v>3203</v>
      </c>
      <c r="C1800">
        <f>_xlfn.XLOOKUP(ufc_fights_2[[#This Row],[r_fighter_id]],ufc_fighters[id],ufc_fighters[year],"xxx",0,1)</f>
        <v>1981</v>
      </c>
      <c r="D1800">
        <f>_xlfn.XLOOKUP(ufc_fights_2[[#This Row],[b_fighter_id]],ufc_fighters[id],ufc_fighters[year],"Prázdné",0,1)</f>
        <v>1971</v>
      </c>
      <c r="E1800" s="10">
        <f>YEAR(ufc_fights_2[[#This Row],[date]])-ufc_fights_2[[#This Row],[r_year]]</f>
        <v>27</v>
      </c>
      <c r="F1800" s="10">
        <f>YEAR(ufc_fights_2[[#This Row],[date]])-ufc_fights_2[[#This Row],[b_year]]</f>
        <v>37</v>
      </c>
      <c r="G1800">
        <v>2</v>
      </c>
      <c r="H1800">
        <v>0</v>
      </c>
      <c r="I1800">
        <v>0.44829999999999998</v>
      </c>
      <c r="J1800">
        <v>0.43180000000000002</v>
      </c>
      <c r="K1800">
        <v>0.49209999999999998</v>
      </c>
      <c r="L1800">
        <v>0.5</v>
      </c>
      <c r="M1800">
        <v>0</v>
      </c>
      <c r="N1800">
        <v>0.33329999999999999</v>
      </c>
      <c r="O1800">
        <v>0</v>
      </c>
      <c r="P1800">
        <v>0</v>
      </c>
      <c r="Q1800">
        <v>0</v>
      </c>
      <c r="R1800">
        <v>0</v>
      </c>
      <c r="S1800" s="2">
        <v>4.2824074074074075E-4</v>
      </c>
      <c r="T1800" s="2">
        <v>1.3541666666666667E-3</v>
      </c>
      <c r="U1800">
        <v>0.31109999999999999</v>
      </c>
      <c r="V1800">
        <v>0.23080000000000001</v>
      </c>
      <c r="W1800">
        <v>0.88890000000000002</v>
      </c>
      <c r="X1800">
        <v>1</v>
      </c>
      <c r="Y1800">
        <v>0.91669999999999996</v>
      </c>
      <c r="Z1800">
        <v>0.31909999999999999</v>
      </c>
      <c r="AA1800">
        <v>0.33329999999999999</v>
      </c>
      <c r="AB1800">
        <v>1</v>
      </c>
      <c r="AC1800">
        <v>0.875</v>
      </c>
      <c r="AD1800">
        <v>0</v>
      </c>
      <c r="AE1800">
        <v>0</v>
      </c>
      <c r="AF1800" t="s">
        <v>3910</v>
      </c>
      <c r="AG1800" s="2">
        <v>2.0833333333333333E-3</v>
      </c>
      <c r="AH1800" t="s">
        <v>3911</v>
      </c>
      <c r="AI1800">
        <v>3</v>
      </c>
      <c r="AJ1800" t="s">
        <v>4053</v>
      </c>
      <c r="AK1800" s="3">
        <v>39508</v>
      </c>
      <c r="AL1800" s="10">
        <f>YEAR(ufc_fights_2[[#This Row],[date]])</f>
        <v>2008</v>
      </c>
      <c r="AM1800" t="s">
        <v>3977</v>
      </c>
      <c r="AN1800">
        <v>143</v>
      </c>
      <c r="AO1800" t="s">
        <v>3913</v>
      </c>
      <c r="AP1800">
        <f>IF(ufc_fights_2[[#This Row],[winner]]="Red",ufc_fights_2[[#This Row],[r_fighter_id]],ufc_fights_2[[#This Row],[b_fighter_id]])</f>
        <v>2369</v>
      </c>
      <c r="AQ1800" t="str">
        <f>_xlfn.XLOOKUP(ufc_fights_2[[#This Row],[winnerID]],ufc_fighters[id],ufc_fighters[fighter_name],"xxx",0,1)</f>
        <v>Yushin Okami</v>
      </c>
    </row>
    <row r="1801" spans="1:43">
      <c r="A1801">
        <v>2860</v>
      </c>
      <c r="B1801">
        <v>3092</v>
      </c>
      <c r="C1801">
        <f>_xlfn.XLOOKUP(ufc_fights_2[[#This Row],[r_fighter_id]],ufc_fighters[id],ufc_fighters[year],"xxx",0,1)</f>
        <v>1984</v>
      </c>
      <c r="D1801">
        <f>_xlfn.XLOOKUP(ufc_fights_2[[#This Row],[b_fighter_id]],ufc_fighters[id],ufc_fighters[year],"Prázdné",0,1)</f>
        <v>1986</v>
      </c>
      <c r="E1801" s="10">
        <f>YEAR(ufc_fights_2[[#This Row],[date]])-ufc_fights_2[[#This Row],[r_year]]</f>
        <v>32</v>
      </c>
      <c r="F1801" s="10">
        <f>YEAR(ufc_fights_2[[#This Row],[date]])-ufc_fights_2[[#This Row],[b_year]]</f>
        <v>30</v>
      </c>
      <c r="G1801">
        <v>0</v>
      </c>
      <c r="H1801">
        <v>0</v>
      </c>
      <c r="I1801">
        <v>0.22220000000000001</v>
      </c>
      <c r="J1801">
        <v>0.625</v>
      </c>
      <c r="K1801">
        <v>0.36359999999999998</v>
      </c>
      <c r="L1801">
        <v>0.7</v>
      </c>
      <c r="M1801">
        <v>0</v>
      </c>
      <c r="N1801">
        <v>0.5</v>
      </c>
      <c r="O1801">
        <v>0</v>
      </c>
      <c r="P1801">
        <v>1</v>
      </c>
      <c r="Q1801">
        <v>0</v>
      </c>
      <c r="R1801">
        <v>0</v>
      </c>
      <c r="S1801" s="2">
        <v>7.5231481481481482E-4</v>
      </c>
      <c r="T1801" s="2">
        <v>9.4907407407407408E-4</v>
      </c>
      <c r="U1801">
        <v>0.125</v>
      </c>
      <c r="V1801">
        <v>0.625</v>
      </c>
      <c r="W1801">
        <v>1</v>
      </c>
      <c r="X1801">
        <v>0</v>
      </c>
      <c r="Y1801">
        <v>0</v>
      </c>
      <c r="Z1801">
        <v>0.125</v>
      </c>
      <c r="AA1801">
        <v>0.33329999999999999</v>
      </c>
      <c r="AB1801">
        <v>0</v>
      </c>
      <c r="AC1801">
        <v>0.66669999999999996</v>
      </c>
      <c r="AD1801">
        <v>1</v>
      </c>
      <c r="AE1801">
        <v>1</v>
      </c>
      <c r="AF1801" t="s">
        <v>3933</v>
      </c>
      <c r="AG1801" s="2">
        <v>2.0601851851851853E-3</v>
      </c>
      <c r="AH1801" t="s">
        <v>3911</v>
      </c>
      <c r="AI1801">
        <v>3</v>
      </c>
      <c r="AJ1801" t="s">
        <v>3925</v>
      </c>
      <c r="AK1801" s="3">
        <v>42637</v>
      </c>
      <c r="AL1801" s="10">
        <f>YEAR(ufc_fights_2[[#This Row],[date]])</f>
        <v>2016</v>
      </c>
      <c r="AM1801" t="s">
        <v>3977</v>
      </c>
      <c r="AN1801">
        <v>44</v>
      </c>
      <c r="AO1801" t="s">
        <v>3918</v>
      </c>
      <c r="AP1801">
        <f>IF(ufc_fights_2[[#This Row],[winner]]="Red",ufc_fights_2[[#This Row],[r_fighter_id]],ufc_fights_2[[#This Row],[b_fighter_id]])</f>
        <v>3092</v>
      </c>
      <c r="AQ1801" t="str">
        <f>_xlfn.XLOOKUP(ufc_fights_2[[#This Row],[winnerID]],ufc_fighters[id],ufc_fighters[fighter_name],"xxx",0,1)</f>
        <v>Eric Spicely</v>
      </c>
    </row>
    <row r="1802" spans="1:43">
      <c r="A1802">
        <v>2369</v>
      </c>
      <c r="B1802">
        <v>1850</v>
      </c>
      <c r="C1802">
        <f>_xlfn.XLOOKUP(ufc_fights_2[[#This Row],[r_fighter_id]],ufc_fighters[id],ufc_fighters[year],"xxx",0,1)</f>
        <v>1981</v>
      </c>
      <c r="D1802">
        <f>_xlfn.XLOOKUP(ufc_fights_2[[#This Row],[b_fighter_id]],ufc_fighters[id],ufc_fighters[year],"Prázdné",0,1)</f>
        <v>1978</v>
      </c>
      <c r="E1802" s="10">
        <f>YEAR(ufc_fights_2[[#This Row],[date]])-ufc_fights_2[[#This Row],[r_year]]</f>
        <v>32</v>
      </c>
      <c r="F1802" s="10">
        <f>YEAR(ufc_fights_2[[#This Row],[date]])-ufc_fights_2[[#This Row],[b_year]]</f>
        <v>35</v>
      </c>
      <c r="G1802">
        <v>0</v>
      </c>
      <c r="H1802">
        <v>0</v>
      </c>
      <c r="I1802">
        <v>0.41570000000000001</v>
      </c>
      <c r="J1802">
        <v>0.50560000000000005</v>
      </c>
      <c r="K1802">
        <v>0.54169999999999996</v>
      </c>
      <c r="L1802">
        <v>0.68989999999999996</v>
      </c>
      <c r="M1802">
        <v>0.6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3.0208333333333333E-3</v>
      </c>
      <c r="T1802" s="2">
        <v>2.662037037037037E-3</v>
      </c>
      <c r="U1802">
        <v>0.32429999999999998</v>
      </c>
      <c r="V1802">
        <v>0.42249999999999999</v>
      </c>
      <c r="W1802">
        <v>1</v>
      </c>
      <c r="X1802">
        <v>0.66669999999999996</v>
      </c>
      <c r="Y1802">
        <v>0.75</v>
      </c>
      <c r="Z1802">
        <v>0.33329999999999999</v>
      </c>
      <c r="AA1802">
        <v>0.49380000000000002</v>
      </c>
      <c r="AB1802">
        <v>1</v>
      </c>
      <c r="AC1802">
        <v>0.66669999999999996</v>
      </c>
      <c r="AD1802">
        <v>0.66669999999999996</v>
      </c>
      <c r="AE1802">
        <v>0.5</v>
      </c>
      <c r="AF1802" t="s">
        <v>3922</v>
      </c>
      <c r="AG1802" s="2">
        <v>3.472222222222222E-3</v>
      </c>
      <c r="AH1802" t="s">
        <v>3911</v>
      </c>
      <c r="AI1802">
        <v>3</v>
      </c>
      <c r="AJ1802" t="s">
        <v>3914</v>
      </c>
      <c r="AK1802" s="3">
        <v>41335</v>
      </c>
      <c r="AL1802" s="10">
        <f>YEAR(ufc_fights_2[[#This Row],[date]])</f>
        <v>2013</v>
      </c>
      <c r="AM1802" t="s">
        <v>3977</v>
      </c>
      <c r="AN1802">
        <v>117</v>
      </c>
      <c r="AO1802" t="s">
        <v>3913</v>
      </c>
      <c r="AP1802">
        <f>IF(ufc_fights_2[[#This Row],[winner]]="Red",ufc_fights_2[[#This Row],[r_fighter_id]],ufc_fights_2[[#This Row],[b_fighter_id]])</f>
        <v>2369</v>
      </c>
      <c r="AQ1802" t="str">
        <f>_xlfn.XLOOKUP(ufc_fights_2[[#This Row],[winnerID]],ufc_fighters[id],ufc_fighters[fighter_name],"xxx",0,1)</f>
        <v>Yushin Okami</v>
      </c>
    </row>
    <row r="1803" spans="1:43">
      <c r="A1803">
        <v>2226</v>
      </c>
      <c r="B1803">
        <v>2369</v>
      </c>
      <c r="C1803">
        <f>_xlfn.XLOOKUP(ufc_fights_2[[#This Row],[r_fighter_id]],ufc_fighters[id],ufc_fighters[year],"xxx",0,1)</f>
        <v>1978</v>
      </c>
      <c r="D1803">
        <f>_xlfn.XLOOKUP(ufc_fights_2[[#This Row],[b_fighter_id]],ufc_fighters[id],ufc_fighters[year],"Prázdné",0,1)</f>
        <v>1981</v>
      </c>
      <c r="E1803" s="10">
        <f>YEAR(ufc_fights_2[[#This Row],[date]])-ufc_fights_2[[#This Row],[r_year]]</f>
        <v>32</v>
      </c>
      <c r="F1803" s="10">
        <f>YEAR(ufc_fights_2[[#This Row],[date]])-ufc_fights_2[[#This Row],[b_year]]</f>
        <v>29</v>
      </c>
      <c r="G1803">
        <v>1</v>
      </c>
      <c r="H1803">
        <v>1</v>
      </c>
      <c r="I1803">
        <v>0.36359999999999998</v>
      </c>
      <c r="J1803">
        <v>0.2651</v>
      </c>
      <c r="K1803">
        <v>0.39579999999999999</v>
      </c>
      <c r="L1803">
        <v>0.62350000000000005</v>
      </c>
      <c r="M1803">
        <v>6.6699999999999995E-2</v>
      </c>
      <c r="N1803">
        <v>1</v>
      </c>
      <c r="O1803">
        <v>0</v>
      </c>
      <c r="P1803">
        <v>0</v>
      </c>
      <c r="Q1803">
        <v>0</v>
      </c>
      <c r="R1803">
        <v>0</v>
      </c>
      <c r="S1803" s="2">
        <v>1.0185185185185184E-3</v>
      </c>
      <c r="T1803" s="2">
        <v>3.4953703703703705E-3</v>
      </c>
      <c r="U1803">
        <v>0.31709999999999999</v>
      </c>
      <c r="V1803">
        <v>0.20780000000000001</v>
      </c>
      <c r="W1803">
        <v>1</v>
      </c>
      <c r="X1803">
        <v>1</v>
      </c>
      <c r="Y1803">
        <v>0</v>
      </c>
      <c r="Z1803">
        <v>0.37140000000000001</v>
      </c>
      <c r="AA1803">
        <v>0.24</v>
      </c>
      <c r="AB1803">
        <v>0.5</v>
      </c>
      <c r="AC1803">
        <v>0.5</v>
      </c>
      <c r="AD1803">
        <v>0</v>
      </c>
      <c r="AE1803">
        <v>0.5</v>
      </c>
      <c r="AF1803" t="s">
        <v>3922</v>
      </c>
      <c r="AG1803" s="2">
        <v>3.472222222222222E-3</v>
      </c>
      <c r="AH1803" t="s">
        <v>3911</v>
      </c>
      <c r="AI1803">
        <v>3</v>
      </c>
      <c r="AJ1803" t="s">
        <v>3925</v>
      </c>
      <c r="AK1803" s="3">
        <v>40391</v>
      </c>
      <c r="AL1803" s="10">
        <f>YEAR(ufc_fights_2[[#This Row],[date]])</f>
        <v>2010</v>
      </c>
      <c r="AM1803" t="s">
        <v>3977</v>
      </c>
      <c r="AN1803">
        <v>116</v>
      </c>
      <c r="AO1803" t="s">
        <v>3918</v>
      </c>
      <c r="AP1803">
        <f>IF(ufc_fights_2[[#This Row],[winner]]="Red",ufc_fights_2[[#This Row],[r_fighter_id]],ufc_fights_2[[#This Row],[b_fighter_id]])</f>
        <v>2369</v>
      </c>
      <c r="AQ1803" t="str">
        <f>_xlfn.XLOOKUP(ufc_fights_2[[#This Row],[winnerID]],ufc_fighters[id],ufc_fighters[fighter_name],"xxx",0,1)</f>
        <v>Yushin Okami</v>
      </c>
    </row>
    <row r="1804" spans="1:43">
      <c r="A1804">
        <v>3022</v>
      </c>
      <c r="B1804">
        <v>745</v>
      </c>
      <c r="C1804">
        <f>_xlfn.XLOOKUP(ufc_fights_2[[#This Row],[r_fighter_id]],ufc_fighters[id],ufc_fighters[year],"xxx",0,1)</f>
        <v>1977</v>
      </c>
      <c r="D1804">
        <f>_xlfn.XLOOKUP(ufc_fights_2[[#This Row],[b_fighter_id]],ufc_fighters[id],ufc_fighters[year],"Prázdné",0,1)</f>
        <v>1969</v>
      </c>
      <c r="E1804" s="10">
        <f>YEAR(ufc_fights_2[[#This Row],[date]])-ufc_fights_2[[#This Row],[r_year]]</f>
        <v>22</v>
      </c>
      <c r="F1804" s="10">
        <f>YEAR(ufc_fights_2[[#This Row],[date]])-ufc_fights_2[[#This Row],[b_year]]</f>
        <v>30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0.5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3.8194444444444446E-4</v>
      </c>
      <c r="T1804" s="2">
        <v>1.0416666666666667E-4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 t="s">
        <v>3910</v>
      </c>
      <c r="AG1804" s="2">
        <v>1.0185185185185184E-3</v>
      </c>
      <c r="AH1804" t="s">
        <v>3911</v>
      </c>
      <c r="AI1804">
        <v>3</v>
      </c>
      <c r="AJ1804" t="s">
        <v>3925</v>
      </c>
      <c r="AK1804" s="3">
        <v>36483</v>
      </c>
      <c r="AL1804" s="10">
        <f>YEAR(ufc_fights_2[[#This Row],[date]])</f>
        <v>1999</v>
      </c>
      <c r="AM1804" t="s">
        <v>3977</v>
      </c>
      <c r="AN1804">
        <v>166</v>
      </c>
      <c r="AO1804" t="s">
        <v>3913</v>
      </c>
      <c r="AP1804">
        <f>IF(ufc_fights_2[[#This Row],[winner]]="Red",ufc_fights_2[[#This Row],[r_fighter_id]],ufc_fights_2[[#This Row],[b_fighter_id]])</f>
        <v>3022</v>
      </c>
      <c r="AQ1804" t="str">
        <f>_xlfn.XLOOKUP(ufc_fights_2[[#This Row],[winnerID]],ufc_fighters[id],ufc_fighters[fighter_name],"xxx",0,1)</f>
        <v>Joe Slick</v>
      </c>
    </row>
    <row r="1805" spans="1:43">
      <c r="A1805">
        <v>2369</v>
      </c>
      <c r="B1805">
        <v>1836</v>
      </c>
      <c r="C1805">
        <f>_xlfn.XLOOKUP(ufc_fights_2[[#This Row],[r_fighter_id]],ufc_fighters[id],ufc_fighters[year],"xxx",0,1)</f>
        <v>1981</v>
      </c>
      <c r="D1805">
        <f>_xlfn.XLOOKUP(ufc_fights_2[[#This Row],[b_fighter_id]],ufc_fighters[id],ufc_fighters[year],"Prázdné",0,1)</f>
        <v>1973</v>
      </c>
      <c r="E1805" s="10">
        <f>YEAR(ufc_fights_2[[#This Row],[date]])-ufc_fights_2[[#This Row],[r_year]]</f>
        <v>29</v>
      </c>
      <c r="F1805" s="10">
        <f>YEAR(ufc_fights_2[[#This Row],[date]])-ufc_fights_2[[#This Row],[b_year]]</f>
        <v>37</v>
      </c>
      <c r="G1805">
        <v>1</v>
      </c>
      <c r="H1805">
        <v>0</v>
      </c>
      <c r="I1805">
        <v>0.69440000000000002</v>
      </c>
      <c r="J1805">
        <v>0.18179999999999999</v>
      </c>
      <c r="K1805">
        <v>0.71250000000000002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1.7476851851851852E-3</v>
      </c>
      <c r="T1805" s="2">
        <v>0</v>
      </c>
      <c r="U1805">
        <v>0.68569999999999998</v>
      </c>
      <c r="V1805">
        <v>8.3299999999999999E-2</v>
      </c>
      <c r="W1805">
        <v>1</v>
      </c>
      <c r="X1805">
        <v>0</v>
      </c>
      <c r="Y1805">
        <v>0.625</v>
      </c>
      <c r="Z1805">
        <v>0.68330000000000002</v>
      </c>
      <c r="AA1805">
        <v>0.18179999999999999</v>
      </c>
      <c r="AB1805">
        <v>0</v>
      </c>
      <c r="AC1805">
        <v>0</v>
      </c>
      <c r="AD1805">
        <v>0.75</v>
      </c>
      <c r="AE1805">
        <v>0</v>
      </c>
      <c r="AF1805" t="s">
        <v>3926</v>
      </c>
      <c r="AG1805" s="2">
        <v>1.9328703703703704E-3</v>
      </c>
      <c r="AH1805" t="s">
        <v>3911</v>
      </c>
      <c r="AI1805">
        <v>3</v>
      </c>
      <c r="AJ1805" t="s">
        <v>4104</v>
      </c>
      <c r="AK1805" s="3">
        <v>40268</v>
      </c>
      <c r="AL1805" s="10">
        <f>YEAR(ufc_fights_2[[#This Row],[date]])</f>
        <v>2010</v>
      </c>
      <c r="AM1805" t="s">
        <v>3977</v>
      </c>
      <c r="AN1805">
        <v>112</v>
      </c>
      <c r="AO1805" t="s">
        <v>3913</v>
      </c>
      <c r="AP1805">
        <f>IF(ufc_fights_2[[#This Row],[winner]]="Red",ufc_fights_2[[#This Row],[r_fighter_id]],ufc_fights_2[[#This Row],[b_fighter_id]])</f>
        <v>2369</v>
      </c>
      <c r="AQ1805" t="str">
        <f>_xlfn.XLOOKUP(ufc_fights_2[[#This Row],[winnerID]],ufc_fighters[id],ufc_fighters[fighter_name],"xxx",0,1)</f>
        <v>Yushin Okami</v>
      </c>
    </row>
    <row r="1806" spans="1:43">
      <c r="A1806">
        <v>1958</v>
      </c>
      <c r="B1806">
        <v>2369</v>
      </c>
      <c r="C1806">
        <f>_xlfn.XLOOKUP(ufc_fights_2[[#This Row],[r_fighter_id]],ufc_fighters[id],ufc_fighters[year],"xxx",0,1)</f>
        <v>1979</v>
      </c>
      <c r="D1806">
        <f>_xlfn.XLOOKUP(ufc_fights_2[[#This Row],[b_fighter_id]],ufc_fighters[id],ufc_fighters[year],"Prázdné",0,1)</f>
        <v>1981</v>
      </c>
      <c r="E1806" s="10">
        <f>YEAR(ufc_fights_2[[#This Row],[date]])-ufc_fights_2[[#This Row],[r_year]]</f>
        <v>31</v>
      </c>
      <c r="F1806" s="10">
        <f>YEAR(ufc_fights_2[[#This Row],[date]])-ufc_fights_2[[#This Row],[b_year]]</f>
        <v>29</v>
      </c>
      <c r="G1806">
        <v>0</v>
      </c>
      <c r="H1806">
        <v>0</v>
      </c>
      <c r="I1806">
        <v>0.34429999999999999</v>
      </c>
      <c r="J1806">
        <v>0.30120000000000002</v>
      </c>
      <c r="K1806">
        <v>0.39710000000000001</v>
      </c>
      <c r="L1806">
        <v>0.40820000000000001</v>
      </c>
      <c r="M1806">
        <v>0.75</v>
      </c>
      <c r="N1806">
        <v>0.1111</v>
      </c>
      <c r="O1806">
        <v>2</v>
      </c>
      <c r="P1806">
        <v>0</v>
      </c>
      <c r="Q1806">
        <v>0</v>
      </c>
      <c r="R1806">
        <v>0</v>
      </c>
      <c r="S1806" s="2">
        <v>1.9907407407407408E-3</v>
      </c>
      <c r="T1806" s="2">
        <v>2.8819444444444444E-3</v>
      </c>
      <c r="U1806">
        <v>0.26090000000000002</v>
      </c>
      <c r="V1806">
        <v>0.28749999999999998</v>
      </c>
      <c r="W1806">
        <v>0.5</v>
      </c>
      <c r="X1806">
        <v>0.8</v>
      </c>
      <c r="Y1806">
        <v>0</v>
      </c>
      <c r="Z1806">
        <v>0.31369999999999998</v>
      </c>
      <c r="AA1806">
        <v>0.27500000000000002</v>
      </c>
      <c r="AB1806">
        <v>0.625</v>
      </c>
      <c r="AC1806">
        <v>1</v>
      </c>
      <c r="AD1806">
        <v>0</v>
      </c>
      <c r="AE1806">
        <v>1</v>
      </c>
      <c r="AF1806" t="s">
        <v>3915</v>
      </c>
      <c r="AG1806" s="2">
        <v>3.472222222222222E-3</v>
      </c>
      <c r="AH1806" t="s">
        <v>3911</v>
      </c>
      <c r="AI1806">
        <v>3</v>
      </c>
      <c r="AJ1806" t="s">
        <v>3961</v>
      </c>
      <c r="AK1806" s="3">
        <v>40495</v>
      </c>
      <c r="AL1806" s="10">
        <f>YEAR(ufc_fights_2[[#This Row],[date]])</f>
        <v>2010</v>
      </c>
      <c r="AM1806" t="s">
        <v>3977</v>
      </c>
      <c r="AN1806">
        <v>90</v>
      </c>
      <c r="AO1806" t="s">
        <v>3918</v>
      </c>
      <c r="AP1806">
        <f>IF(ufc_fights_2[[#This Row],[winner]]="Red",ufc_fights_2[[#This Row],[r_fighter_id]],ufc_fights_2[[#This Row],[b_fighter_id]])</f>
        <v>2369</v>
      </c>
      <c r="AQ1806" t="str">
        <f>_xlfn.XLOOKUP(ufc_fights_2[[#This Row],[winnerID]],ufc_fighters[id],ufc_fighters[fighter_name],"xxx",0,1)</f>
        <v>Yushin Okami</v>
      </c>
    </row>
    <row r="1807" spans="1:43">
      <c r="A1807">
        <v>2369</v>
      </c>
      <c r="B1807">
        <v>2709</v>
      </c>
      <c r="C1807">
        <f>_xlfn.XLOOKUP(ufc_fights_2[[#This Row],[r_fighter_id]],ufc_fighters[id],ufc_fighters[year],"xxx",0,1)</f>
        <v>1981</v>
      </c>
      <c r="D1807">
        <f>_xlfn.XLOOKUP(ufc_fights_2[[#This Row],[b_fighter_id]],ufc_fighters[id],ufc_fighters[year],"Prázdné",0,1)</f>
        <v>1982</v>
      </c>
      <c r="E1807" s="10">
        <f>YEAR(ufc_fights_2[[#This Row],[date]])-ufc_fights_2[[#This Row],[r_year]]</f>
        <v>31</v>
      </c>
      <c r="F1807" s="10">
        <f>YEAR(ufc_fights_2[[#This Row],[date]])-ufc_fights_2[[#This Row],[b_year]]</f>
        <v>30</v>
      </c>
      <c r="G1807">
        <v>0</v>
      </c>
      <c r="H1807">
        <v>0</v>
      </c>
      <c r="I1807">
        <v>0.38240000000000002</v>
      </c>
      <c r="J1807">
        <v>0.42859999999999998</v>
      </c>
      <c r="K1807">
        <v>0.46550000000000002</v>
      </c>
      <c r="L1807">
        <v>0.5</v>
      </c>
      <c r="M1807">
        <v>0.5</v>
      </c>
      <c r="N1807">
        <v>0</v>
      </c>
      <c r="O1807">
        <v>0</v>
      </c>
      <c r="P1807">
        <v>1</v>
      </c>
      <c r="Q1807">
        <v>0</v>
      </c>
      <c r="R1807">
        <v>0</v>
      </c>
      <c r="S1807" s="2">
        <v>3.7962962962962963E-3</v>
      </c>
      <c r="T1807" s="2">
        <v>3.4722222222222222E-5</v>
      </c>
      <c r="U1807">
        <v>0.3538</v>
      </c>
      <c r="V1807">
        <v>0.35709999999999997</v>
      </c>
      <c r="W1807">
        <v>1</v>
      </c>
      <c r="X1807">
        <v>1</v>
      </c>
      <c r="Y1807">
        <v>0.66669999999999996</v>
      </c>
      <c r="Z1807">
        <v>0.28570000000000001</v>
      </c>
      <c r="AA1807">
        <v>0.4118</v>
      </c>
      <c r="AB1807">
        <v>1</v>
      </c>
      <c r="AC1807">
        <v>1</v>
      </c>
      <c r="AD1807">
        <v>0.41299999999999998</v>
      </c>
      <c r="AE1807">
        <v>0</v>
      </c>
      <c r="AF1807" t="s">
        <v>3910</v>
      </c>
      <c r="AG1807" s="2">
        <v>2.1412037037037038E-3</v>
      </c>
      <c r="AH1807" t="s">
        <v>3911</v>
      </c>
      <c r="AI1807">
        <v>3</v>
      </c>
      <c r="AJ1807" t="s">
        <v>3914</v>
      </c>
      <c r="AK1807" s="3">
        <v>41132</v>
      </c>
      <c r="AL1807" s="10">
        <f>YEAR(ufc_fights_2[[#This Row],[date]])</f>
        <v>2012</v>
      </c>
      <c r="AM1807" t="s">
        <v>3977</v>
      </c>
      <c r="AN1807">
        <v>74</v>
      </c>
      <c r="AO1807" t="s">
        <v>3913</v>
      </c>
      <c r="AP1807">
        <f>IF(ufc_fights_2[[#This Row],[winner]]="Red",ufc_fights_2[[#This Row],[r_fighter_id]],ufc_fights_2[[#This Row],[b_fighter_id]])</f>
        <v>2369</v>
      </c>
      <c r="AQ1807" t="str">
        <f>_xlfn.XLOOKUP(ufc_fights_2[[#This Row],[winnerID]],ufc_fighters[id],ufc_fighters[fighter_name],"xxx",0,1)</f>
        <v>Yushin Okami</v>
      </c>
    </row>
    <row r="1808" spans="1:43">
      <c r="A1808">
        <v>2369</v>
      </c>
      <c r="B1808">
        <v>3176</v>
      </c>
      <c r="C1808">
        <f>_xlfn.XLOOKUP(ufc_fights_2[[#This Row],[r_fighter_id]],ufc_fighters[id],ufc_fighters[year],"xxx",0,1)</f>
        <v>1981</v>
      </c>
      <c r="D1808">
        <f>_xlfn.XLOOKUP(ufc_fights_2[[#This Row],[b_fighter_id]],ufc_fighters[id],ufc_fighters[year],"Prázdné",0,1)</f>
        <v>1979</v>
      </c>
      <c r="E1808" s="10">
        <f>YEAR(ufc_fights_2[[#This Row],[date]])-ufc_fights_2[[#This Row],[r_year]]</f>
        <v>26</v>
      </c>
      <c r="F1808" s="10">
        <f>YEAR(ufc_fights_2[[#This Row],[date]])-ufc_fights_2[[#This Row],[b_year]]</f>
        <v>28</v>
      </c>
      <c r="G1808">
        <v>0</v>
      </c>
      <c r="H1808">
        <v>0</v>
      </c>
      <c r="I1808">
        <v>0.5091</v>
      </c>
      <c r="J1808">
        <v>0.2828</v>
      </c>
      <c r="K1808">
        <v>0.75880000000000003</v>
      </c>
      <c r="L1808">
        <v>0.3967</v>
      </c>
      <c r="M1808">
        <v>0.44440000000000002</v>
      </c>
      <c r="N1808">
        <v>0</v>
      </c>
      <c r="O1808">
        <v>2</v>
      </c>
      <c r="P1808">
        <v>0</v>
      </c>
      <c r="Q1808">
        <v>0</v>
      </c>
      <c r="R1808">
        <v>1</v>
      </c>
      <c r="S1808" s="2">
        <v>5.0231481481481481E-3</v>
      </c>
      <c r="T1808" s="2">
        <v>6.8287037037037036E-4</v>
      </c>
      <c r="U1808">
        <v>0.48</v>
      </c>
      <c r="V1808">
        <v>0.18179999999999999</v>
      </c>
      <c r="W1808">
        <v>1</v>
      </c>
      <c r="X1808">
        <v>0.66669999999999996</v>
      </c>
      <c r="Y1808">
        <v>0.6875</v>
      </c>
      <c r="Z1808">
        <v>0.35289999999999999</v>
      </c>
      <c r="AA1808">
        <v>0.1928</v>
      </c>
      <c r="AB1808">
        <v>1</v>
      </c>
      <c r="AC1808">
        <v>0.73329999999999995</v>
      </c>
      <c r="AD1808">
        <v>0.70589999999999997</v>
      </c>
      <c r="AE1808">
        <v>1</v>
      </c>
      <c r="AF1808" t="s">
        <v>3915</v>
      </c>
      <c r="AG1808" s="2">
        <v>3.472222222222222E-3</v>
      </c>
      <c r="AH1808" t="s">
        <v>3911</v>
      </c>
      <c r="AI1808">
        <v>3</v>
      </c>
      <c r="AJ1808" t="s">
        <v>3939</v>
      </c>
      <c r="AK1808" s="3">
        <v>39179</v>
      </c>
      <c r="AL1808" s="10">
        <f>YEAR(ufc_fights_2[[#This Row],[date]])</f>
        <v>2007</v>
      </c>
      <c r="AM1808" t="s">
        <v>3977</v>
      </c>
      <c r="AN1808">
        <v>3</v>
      </c>
      <c r="AO1808" t="s">
        <v>3913</v>
      </c>
      <c r="AP1808">
        <f>IF(ufc_fights_2[[#This Row],[winner]]="Red",ufc_fights_2[[#This Row],[r_fighter_id]],ufc_fights_2[[#This Row],[b_fighter_id]])</f>
        <v>2369</v>
      </c>
      <c r="AQ1808" t="str">
        <f>_xlfn.XLOOKUP(ufc_fights_2[[#This Row],[winnerID]],ufc_fighters[id],ufc_fighters[fighter_name],"xxx",0,1)</f>
        <v>Yushin Okami</v>
      </c>
    </row>
    <row r="1809" spans="1:43">
      <c r="A1809">
        <v>2369</v>
      </c>
      <c r="B1809">
        <v>3107</v>
      </c>
      <c r="C1809">
        <f>_xlfn.XLOOKUP(ufc_fights_2[[#This Row],[r_fighter_id]],ufc_fighters[id],ufc_fighters[year],"xxx",0,1)</f>
        <v>1981</v>
      </c>
      <c r="D1809">
        <f>_xlfn.XLOOKUP(ufc_fights_2[[#This Row],[b_fighter_id]],ufc_fighters[id],ufc_fighters[year],"Prázdné",0,1)</f>
        <v>1975</v>
      </c>
      <c r="E1809" s="10">
        <f>YEAR(ufc_fights_2[[#This Row],[date]])-ufc_fights_2[[#This Row],[r_year]]</f>
        <v>25</v>
      </c>
      <c r="F1809" s="10">
        <f>YEAR(ufc_fights_2[[#This Row],[date]])-ufc_fights_2[[#This Row],[b_year]]</f>
        <v>31</v>
      </c>
      <c r="G1809">
        <v>0</v>
      </c>
      <c r="H1809">
        <v>0</v>
      </c>
      <c r="I1809">
        <v>0.51319999999999999</v>
      </c>
      <c r="J1809">
        <v>0.52780000000000005</v>
      </c>
      <c r="K1809">
        <v>0.56989999999999996</v>
      </c>
      <c r="L1809">
        <v>0.61360000000000003</v>
      </c>
      <c r="M1809">
        <v>0.75</v>
      </c>
      <c r="N1809">
        <v>0</v>
      </c>
      <c r="O1809">
        <v>1</v>
      </c>
      <c r="P1809">
        <v>1</v>
      </c>
      <c r="Q1809">
        <v>0</v>
      </c>
      <c r="R1809">
        <v>0</v>
      </c>
      <c r="S1809" s="2">
        <v>2.8472222222222223E-3</v>
      </c>
      <c r="T1809" s="2">
        <v>1.4236111111111112E-3</v>
      </c>
      <c r="U1809">
        <v>0.44779999999999998</v>
      </c>
      <c r="V1809">
        <v>0.23530000000000001</v>
      </c>
      <c r="W1809">
        <v>1</v>
      </c>
      <c r="X1809">
        <v>1</v>
      </c>
      <c r="Y1809">
        <v>0.875</v>
      </c>
      <c r="Z1809">
        <v>0.36959999999999998</v>
      </c>
      <c r="AA1809">
        <v>0.32</v>
      </c>
      <c r="AB1809">
        <v>0.9</v>
      </c>
      <c r="AC1809">
        <v>1</v>
      </c>
      <c r="AD1809">
        <v>0.65</v>
      </c>
      <c r="AE1809">
        <v>0</v>
      </c>
      <c r="AF1809" t="s">
        <v>3910</v>
      </c>
      <c r="AG1809" s="2">
        <v>1.1574074074074073E-3</v>
      </c>
      <c r="AH1809" t="s">
        <v>3911</v>
      </c>
      <c r="AI1809">
        <v>3</v>
      </c>
      <c r="AJ1809" t="s">
        <v>3949</v>
      </c>
      <c r="AK1809" s="3">
        <v>39004</v>
      </c>
      <c r="AL1809" s="10">
        <f>YEAR(ufc_fights_2[[#This Row],[date]])</f>
        <v>2006</v>
      </c>
      <c r="AM1809" t="s">
        <v>3977</v>
      </c>
      <c r="AN1809">
        <v>1</v>
      </c>
      <c r="AO1809" t="s">
        <v>3913</v>
      </c>
      <c r="AP1809">
        <f>IF(ufc_fights_2[[#This Row],[winner]]="Red",ufc_fights_2[[#This Row],[r_fighter_id]],ufc_fights_2[[#This Row],[b_fighter_id]])</f>
        <v>2369</v>
      </c>
      <c r="AQ1809" t="str">
        <f>_xlfn.XLOOKUP(ufc_fights_2[[#This Row],[winnerID]],ufc_fighters[id],ufc_fighters[fighter_name],"xxx",0,1)</f>
        <v>Yushin Okami</v>
      </c>
    </row>
    <row r="1810" spans="1:43">
      <c r="A1810">
        <v>2369</v>
      </c>
      <c r="B1810">
        <v>3014</v>
      </c>
      <c r="C1810">
        <f>_xlfn.XLOOKUP(ufc_fights_2[[#This Row],[r_fighter_id]],ufc_fighters[id],ufc_fighters[year],"xxx",0,1)</f>
        <v>1981</v>
      </c>
      <c r="D1810">
        <f>_xlfn.XLOOKUP(ufc_fights_2[[#This Row],[b_fighter_id]],ufc_fighters[id],ufc_fighters[year],"Prázdné",0,1)</f>
        <v>1976</v>
      </c>
      <c r="E1810" s="10">
        <f>YEAR(ufc_fights_2[[#This Row],[date]])-ufc_fights_2[[#This Row],[r_year]]</f>
        <v>25</v>
      </c>
      <c r="F1810" s="10">
        <f>YEAR(ufc_fights_2[[#This Row],[date]])-ufc_fights_2[[#This Row],[b_year]]</f>
        <v>30</v>
      </c>
      <c r="G1810">
        <v>0</v>
      </c>
      <c r="H1810">
        <v>0</v>
      </c>
      <c r="I1810">
        <v>0.42170000000000002</v>
      </c>
      <c r="J1810">
        <v>0.30109999999999998</v>
      </c>
      <c r="K1810">
        <v>0.59199999999999997</v>
      </c>
      <c r="L1810">
        <v>0.34649999999999997</v>
      </c>
      <c r="M1810">
        <v>0.75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4.7222222222222223E-3</v>
      </c>
      <c r="T1810" s="2">
        <v>3.4722222222222224E-4</v>
      </c>
      <c r="U1810">
        <v>0.34289999999999998</v>
      </c>
      <c r="V1810">
        <v>7.3499999999999996E-2</v>
      </c>
      <c r="W1810">
        <v>1</v>
      </c>
      <c r="X1810">
        <v>0.75</v>
      </c>
      <c r="Y1810">
        <v>0.9</v>
      </c>
      <c r="Z1810">
        <v>0.1923</v>
      </c>
      <c r="AA1810">
        <v>0.1389</v>
      </c>
      <c r="AB1810">
        <v>1</v>
      </c>
      <c r="AC1810">
        <v>0.85709999999999997</v>
      </c>
      <c r="AD1810">
        <v>0.75</v>
      </c>
      <c r="AE1810">
        <v>0</v>
      </c>
      <c r="AF1810" t="s">
        <v>3910</v>
      </c>
      <c r="AG1810" s="2">
        <v>2.8124999999999999E-3</v>
      </c>
      <c r="AH1810" t="s">
        <v>3911</v>
      </c>
      <c r="AI1810">
        <v>3</v>
      </c>
      <c r="AJ1810" t="s">
        <v>3967</v>
      </c>
      <c r="AK1810" s="3">
        <v>39081</v>
      </c>
      <c r="AL1810" s="10">
        <f>YEAR(ufc_fights_2[[#This Row],[date]])</f>
        <v>2006</v>
      </c>
      <c r="AM1810" t="s">
        <v>3977</v>
      </c>
      <c r="AN1810">
        <v>1</v>
      </c>
      <c r="AO1810" t="s">
        <v>3913</v>
      </c>
      <c r="AP1810">
        <f>IF(ufc_fights_2[[#This Row],[winner]]="Red",ufc_fights_2[[#This Row],[r_fighter_id]],ufc_fights_2[[#This Row],[b_fighter_id]])</f>
        <v>2369</v>
      </c>
      <c r="AQ1810" t="str">
        <f>_xlfn.XLOOKUP(ufc_fights_2[[#This Row],[winnerID]],ufc_fighters[id],ufc_fighters[fighter_name],"xxx",0,1)</f>
        <v>Yushin Okami</v>
      </c>
    </row>
    <row r="1811" spans="1:43">
      <c r="A1811">
        <v>2369</v>
      </c>
      <c r="B1811">
        <v>1842</v>
      </c>
      <c r="C1811">
        <f>_xlfn.XLOOKUP(ufc_fights_2[[#This Row],[r_fighter_id]],ufc_fighters[id],ufc_fighters[year],"xxx",0,1)</f>
        <v>1981</v>
      </c>
      <c r="D1811">
        <f>_xlfn.XLOOKUP(ufc_fights_2[[#This Row],[b_fighter_id]],ufc_fighters[id],ufc_fighters[year],"Prázdné",0,1)</f>
        <v>1976</v>
      </c>
      <c r="E1811" s="10">
        <f>YEAR(ufc_fights_2[[#This Row],[date]])-ufc_fights_2[[#This Row],[r_year]]</f>
        <v>27</v>
      </c>
      <c r="F1811" s="10">
        <f>YEAR(ufc_fights_2[[#This Row],[date]])-ufc_fights_2[[#This Row],[b_year]]</f>
        <v>32</v>
      </c>
      <c r="G1811">
        <v>0</v>
      </c>
      <c r="H1811">
        <v>0</v>
      </c>
      <c r="I1811">
        <v>0.50649999999999995</v>
      </c>
      <c r="J1811">
        <v>0.15379999999999999</v>
      </c>
      <c r="K1811">
        <v>0.65810000000000002</v>
      </c>
      <c r="L1811">
        <v>0.32690000000000002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6.2037037037037035E-3</v>
      </c>
      <c r="T1811" s="2">
        <v>1.7361111111111112E-4</v>
      </c>
      <c r="U1811">
        <v>0.45710000000000001</v>
      </c>
      <c r="V1811">
        <v>6.0600000000000001E-2</v>
      </c>
      <c r="W1811">
        <v>1</v>
      </c>
      <c r="X1811">
        <v>1</v>
      </c>
      <c r="Y1811">
        <v>0.8</v>
      </c>
      <c r="Z1811">
        <v>0.36359999999999998</v>
      </c>
      <c r="AA1811">
        <v>0.16669999999999999</v>
      </c>
      <c r="AB1811">
        <v>1</v>
      </c>
      <c r="AC1811">
        <v>0</v>
      </c>
      <c r="AD1811">
        <v>0.62960000000000005</v>
      </c>
      <c r="AE1811">
        <v>0</v>
      </c>
      <c r="AF1811" t="s">
        <v>3915</v>
      </c>
      <c r="AG1811" s="2">
        <v>3.472222222222222E-3</v>
      </c>
      <c r="AH1811" t="s">
        <v>3911</v>
      </c>
      <c r="AI1811">
        <v>3</v>
      </c>
      <c r="AJ1811" t="s">
        <v>3914</v>
      </c>
      <c r="AK1811" s="3">
        <v>39809</v>
      </c>
      <c r="AL1811" s="10">
        <f>YEAR(ufc_fights_2[[#This Row],[date]])</f>
        <v>2008</v>
      </c>
      <c r="AM1811" t="s">
        <v>3977</v>
      </c>
      <c r="AN1811">
        <v>1</v>
      </c>
      <c r="AO1811" t="s">
        <v>3913</v>
      </c>
      <c r="AP1811">
        <f>IF(ufc_fights_2[[#This Row],[winner]]="Red",ufc_fights_2[[#This Row],[r_fighter_id]],ufc_fights_2[[#This Row],[b_fighter_id]])</f>
        <v>2369</v>
      </c>
      <c r="AQ1811" t="str">
        <f>_xlfn.XLOOKUP(ufc_fights_2[[#This Row],[winnerID]],ufc_fighters[id],ufc_fighters[fighter_name],"xxx",0,1)</f>
        <v>Yushin Okami</v>
      </c>
    </row>
    <row r="1812" spans="1:43">
      <c r="A1812">
        <v>2369</v>
      </c>
      <c r="B1812">
        <v>241</v>
      </c>
      <c r="C1812">
        <f>_xlfn.XLOOKUP(ufc_fights_2[[#This Row],[r_fighter_id]],ufc_fighters[id],ufc_fighters[year],"xxx",0,1)</f>
        <v>1981</v>
      </c>
      <c r="D1812">
        <f>_xlfn.XLOOKUP(ufc_fights_2[[#This Row],[b_fighter_id]],ufc_fighters[id],ufc_fighters[year],"Prázdné",0,1)</f>
        <v>1984</v>
      </c>
      <c r="E1812" s="10">
        <f>YEAR(ufc_fights_2[[#This Row],[date]])-ufc_fights_2[[#This Row],[r_year]]</f>
        <v>25</v>
      </c>
      <c r="F1812" s="10">
        <f>YEAR(ufc_fights_2[[#This Row],[date]])-ufc_fights_2[[#This Row],[b_year]]</f>
        <v>22</v>
      </c>
      <c r="G1812">
        <v>0</v>
      </c>
      <c r="H1812">
        <v>0</v>
      </c>
      <c r="I1812">
        <v>0.25530000000000003</v>
      </c>
      <c r="J1812">
        <v>0.14549999999999999</v>
      </c>
      <c r="K1812">
        <v>0.60819999999999996</v>
      </c>
      <c r="L1812">
        <v>0.2727</v>
      </c>
      <c r="M1812">
        <v>0.55559999999999998</v>
      </c>
      <c r="N1812">
        <v>0</v>
      </c>
      <c r="O1812">
        <v>0</v>
      </c>
      <c r="P1812">
        <v>0</v>
      </c>
      <c r="Q1812">
        <v>0</v>
      </c>
      <c r="R1812">
        <v>1</v>
      </c>
      <c r="S1812" s="2">
        <v>4.4560185185185189E-3</v>
      </c>
      <c r="T1812" s="2">
        <v>1.1574074074074073E-3</v>
      </c>
      <c r="U1812">
        <v>0.20449999999999999</v>
      </c>
      <c r="V1812">
        <v>0.1042</v>
      </c>
      <c r="W1812">
        <v>0</v>
      </c>
      <c r="X1812">
        <v>1</v>
      </c>
      <c r="Y1812">
        <v>0.6</v>
      </c>
      <c r="Z1812">
        <v>0.1842</v>
      </c>
      <c r="AA1812">
        <v>0.12959999999999999</v>
      </c>
      <c r="AB1812">
        <v>0</v>
      </c>
      <c r="AC1812">
        <v>1</v>
      </c>
      <c r="AD1812">
        <v>0.55559999999999998</v>
      </c>
      <c r="AE1812">
        <v>0</v>
      </c>
      <c r="AF1812" t="s">
        <v>3915</v>
      </c>
      <c r="AG1812" s="2">
        <v>3.472222222222222E-3</v>
      </c>
      <c r="AH1812" t="s">
        <v>3911</v>
      </c>
      <c r="AI1812">
        <v>3</v>
      </c>
      <c r="AJ1812" t="s">
        <v>3914</v>
      </c>
      <c r="AK1812" s="3">
        <v>38955</v>
      </c>
      <c r="AL1812" s="10">
        <f>YEAR(ufc_fights_2[[#This Row],[date]])</f>
        <v>2006</v>
      </c>
      <c r="AM1812" t="s">
        <v>3977</v>
      </c>
      <c r="AN1812">
        <v>1</v>
      </c>
      <c r="AO1812" t="s">
        <v>3913</v>
      </c>
      <c r="AP1812">
        <f>IF(ufc_fights_2[[#This Row],[winner]]="Red",ufc_fights_2[[#This Row],[r_fighter_id]],ufc_fights_2[[#This Row],[b_fighter_id]])</f>
        <v>2369</v>
      </c>
      <c r="AQ1812" t="str">
        <f>_xlfn.XLOOKUP(ufc_fights_2[[#This Row],[winnerID]],ufc_fighters[id],ufc_fighters[fighter_name],"xxx",0,1)</f>
        <v>Yushin Okami</v>
      </c>
    </row>
    <row r="1813" spans="1:43">
      <c r="A1813">
        <v>2369</v>
      </c>
      <c r="B1813">
        <v>241</v>
      </c>
      <c r="C1813">
        <f>_xlfn.XLOOKUP(ufc_fights_2[[#This Row],[r_fighter_id]],ufc_fighters[id],ufc_fighters[year],"xxx",0,1)</f>
        <v>1981</v>
      </c>
      <c r="D1813">
        <f>_xlfn.XLOOKUP(ufc_fights_2[[#This Row],[b_fighter_id]],ufc_fighters[id],ufc_fighters[year],"Prázdné",0,1)</f>
        <v>1984</v>
      </c>
      <c r="E1813" s="10">
        <f>YEAR(ufc_fights_2[[#This Row],[date]])-ufc_fights_2[[#This Row],[r_year]]</f>
        <v>31</v>
      </c>
      <c r="F1813" s="10">
        <f>YEAR(ufc_fights_2[[#This Row],[date]])-ufc_fights_2[[#This Row],[b_year]]</f>
        <v>28</v>
      </c>
      <c r="G1813">
        <v>0</v>
      </c>
      <c r="H1813">
        <v>0</v>
      </c>
      <c r="I1813">
        <v>0.45450000000000002</v>
      </c>
      <c r="J1813">
        <v>0.21429999999999999</v>
      </c>
      <c r="K1813">
        <v>0.70430000000000004</v>
      </c>
      <c r="L1813">
        <v>0.3846</v>
      </c>
      <c r="M1813">
        <v>0.2</v>
      </c>
      <c r="N1813">
        <v>0</v>
      </c>
      <c r="O1813">
        <v>0</v>
      </c>
      <c r="P1813">
        <v>2</v>
      </c>
      <c r="Q1813">
        <v>0</v>
      </c>
      <c r="R1813">
        <v>0</v>
      </c>
      <c r="S1813" s="2">
        <v>5.5671296296296293E-3</v>
      </c>
      <c r="T1813" s="2">
        <v>2.3495370370370371E-3</v>
      </c>
      <c r="U1813">
        <v>0.36840000000000001</v>
      </c>
      <c r="V1813">
        <v>0.15379999999999999</v>
      </c>
      <c r="W1813">
        <v>1</v>
      </c>
      <c r="X1813">
        <v>1</v>
      </c>
      <c r="Y1813">
        <v>1</v>
      </c>
      <c r="Z1813">
        <v>0.1923</v>
      </c>
      <c r="AA1813">
        <v>0.21429999999999999</v>
      </c>
      <c r="AB1813">
        <v>0.66669999999999996</v>
      </c>
      <c r="AC1813">
        <v>0</v>
      </c>
      <c r="AD1813">
        <v>0.86670000000000003</v>
      </c>
      <c r="AE1813">
        <v>0</v>
      </c>
      <c r="AF1813" t="s">
        <v>3915</v>
      </c>
      <c r="AG1813" s="2">
        <v>3.472222222222222E-3</v>
      </c>
      <c r="AH1813" t="s">
        <v>3911</v>
      </c>
      <c r="AI1813">
        <v>3</v>
      </c>
      <c r="AJ1813" t="s">
        <v>3912</v>
      </c>
      <c r="AK1813" s="3">
        <v>41272</v>
      </c>
      <c r="AL1813" s="10">
        <f>YEAR(ufc_fights_2[[#This Row],[date]])</f>
        <v>2012</v>
      </c>
      <c r="AM1813" t="s">
        <v>3977</v>
      </c>
      <c r="AN1813">
        <v>1</v>
      </c>
      <c r="AO1813" t="s">
        <v>3913</v>
      </c>
      <c r="AP1813">
        <f>IF(ufc_fights_2[[#This Row],[winner]]="Red",ufc_fights_2[[#This Row],[r_fighter_id]],ufc_fights_2[[#This Row],[b_fighter_id]])</f>
        <v>2369</v>
      </c>
      <c r="AQ1813" t="str">
        <f>_xlfn.XLOOKUP(ufc_fights_2[[#This Row],[winnerID]],ufc_fighters[id],ufc_fighters[fighter_name],"xxx",0,1)</f>
        <v>Yushin Okami</v>
      </c>
    </row>
    <row r="1814" spans="1:43">
      <c r="A1814">
        <v>447</v>
      </c>
      <c r="B1814">
        <v>2863</v>
      </c>
      <c r="C1814">
        <f>_xlfn.XLOOKUP(ufc_fights_2[[#This Row],[r_fighter_id]],ufc_fighters[id],ufc_fighters[year],"xxx",0,1)</f>
        <v>1986</v>
      </c>
      <c r="D1814">
        <f>_xlfn.XLOOKUP(ufc_fights_2[[#This Row],[b_fighter_id]],ufc_fighters[id],ufc_fighters[year],"Prázdné",0,1)</f>
        <v>1987</v>
      </c>
      <c r="E1814" s="10">
        <f>YEAR(ufc_fights_2[[#This Row],[date]])-ufc_fights_2[[#This Row],[r_year]]</f>
        <v>28</v>
      </c>
      <c r="F1814" s="10">
        <f>YEAR(ufc_fights_2[[#This Row],[date]])-ufc_fights_2[[#This Row],[b_year]]</f>
        <v>27</v>
      </c>
      <c r="G1814">
        <v>0</v>
      </c>
      <c r="H1814">
        <v>0</v>
      </c>
      <c r="I1814">
        <v>0.49409999999999998</v>
      </c>
      <c r="J1814">
        <v>0.49020000000000002</v>
      </c>
      <c r="K1814">
        <v>0.60360000000000003</v>
      </c>
      <c r="L1814">
        <v>0.54879999999999995</v>
      </c>
      <c r="M1814">
        <v>0</v>
      </c>
      <c r="N1814">
        <v>0.66669999999999996</v>
      </c>
      <c r="O1814">
        <v>1</v>
      </c>
      <c r="P1814">
        <v>0</v>
      </c>
      <c r="Q1814">
        <v>0</v>
      </c>
      <c r="R1814">
        <v>0</v>
      </c>
      <c r="S1814" s="2">
        <v>2.3148148148148147E-5</v>
      </c>
      <c r="T1814" s="2">
        <v>6.3078703703703708E-3</v>
      </c>
      <c r="U1814">
        <v>0.3846</v>
      </c>
      <c r="V1814">
        <v>0.36109999999999998</v>
      </c>
      <c r="W1814">
        <v>0.81820000000000004</v>
      </c>
      <c r="X1814">
        <v>0.88890000000000002</v>
      </c>
      <c r="Y1814">
        <v>1</v>
      </c>
      <c r="Z1814">
        <v>0.40910000000000002</v>
      </c>
      <c r="AA1814">
        <v>0.33329999999999999</v>
      </c>
      <c r="AB1814">
        <v>0.66669999999999996</v>
      </c>
      <c r="AC1814">
        <v>1</v>
      </c>
      <c r="AD1814">
        <v>0.84619999999999995</v>
      </c>
      <c r="AE1814">
        <v>0.42859999999999998</v>
      </c>
      <c r="AF1814" t="s">
        <v>3922</v>
      </c>
      <c r="AG1814" s="2">
        <v>3.472222222222222E-3</v>
      </c>
      <c r="AH1814" t="s">
        <v>3911</v>
      </c>
      <c r="AI1814">
        <v>3</v>
      </c>
      <c r="AJ1814" t="s">
        <v>3939</v>
      </c>
      <c r="AK1814" s="3">
        <v>41825</v>
      </c>
      <c r="AL1814" s="10">
        <f>YEAR(ufc_fights_2[[#This Row],[date]])</f>
        <v>2014</v>
      </c>
      <c r="AM1814" t="s">
        <v>3977</v>
      </c>
      <c r="AN1814">
        <v>1</v>
      </c>
      <c r="AO1814" t="s">
        <v>3918</v>
      </c>
      <c r="AP1814">
        <f>IF(ufc_fights_2[[#This Row],[winner]]="Red",ufc_fights_2[[#This Row],[r_fighter_id]],ufc_fights_2[[#This Row],[b_fighter_id]])</f>
        <v>2863</v>
      </c>
      <c r="AQ1814" t="str">
        <f>_xlfn.XLOOKUP(ufc_fights_2[[#This Row],[winnerID]],ufc_fighters[id],ufc_fighters[fighter_name],"xxx",0,1)</f>
        <v>Bruno Santos</v>
      </c>
    </row>
    <row r="1815" spans="1:43">
      <c r="A1815">
        <v>3539</v>
      </c>
      <c r="B1815">
        <v>1531</v>
      </c>
      <c r="C1815">
        <f>_xlfn.XLOOKUP(ufc_fights_2[[#This Row],[r_fighter_id]],ufc_fighters[id],ufc_fighters[year],"xxx",0,1)</f>
        <v>1988</v>
      </c>
      <c r="D1815">
        <f>_xlfn.XLOOKUP(ufc_fights_2[[#This Row],[b_fighter_id]],ufc_fighters[id],ufc_fighters[year],"Prázdné",0,1)</f>
        <v>1988</v>
      </c>
      <c r="E1815" s="10">
        <f>YEAR(ufc_fights_2[[#This Row],[date]])-ufc_fights_2[[#This Row],[r_year]]</f>
        <v>30</v>
      </c>
      <c r="F1815" s="10">
        <f>YEAR(ufc_fights_2[[#This Row],[date]])-ufc_fights_2[[#This Row],[b_year]]</f>
        <v>30</v>
      </c>
      <c r="G1815">
        <v>0</v>
      </c>
      <c r="H1815">
        <v>0</v>
      </c>
      <c r="I1815">
        <v>8.3299999999999999E-2</v>
      </c>
      <c r="J1815">
        <v>0.63639999999999997</v>
      </c>
      <c r="K1815">
        <v>8.3299999999999999E-2</v>
      </c>
      <c r="L1815">
        <v>0.67069999999999996</v>
      </c>
      <c r="M1815">
        <v>0</v>
      </c>
      <c r="N1815">
        <v>0.75</v>
      </c>
      <c r="O1815">
        <v>0</v>
      </c>
      <c r="P1815">
        <v>2</v>
      </c>
      <c r="Q1815">
        <v>0</v>
      </c>
      <c r="R1815">
        <v>0</v>
      </c>
      <c r="S1815" s="2">
        <v>0</v>
      </c>
      <c r="T1815" s="2">
        <v>2.488425925925926E-3</v>
      </c>
      <c r="U1815">
        <v>0</v>
      </c>
      <c r="V1815">
        <v>0.63460000000000005</v>
      </c>
      <c r="W1815">
        <v>0</v>
      </c>
      <c r="X1815">
        <v>1</v>
      </c>
      <c r="Y1815">
        <v>1</v>
      </c>
      <c r="Z1815">
        <v>0.1</v>
      </c>
      <c r="AA1815">
        <v>0.2</v>
      </c>
      <c r="AB1815">
        <v>0</v>
      </c>
      <c r="AC1815">
        <v>1</v>
      </c>
      <c r="AD1815">
        <v>0</v>
      </c>
      <c r="AE1815">
        <v>0.78949999999999998</v>
      </c>
      <c r="AF1815" t="s">
        <v>3933</v>
      </c>
      <c r="AG1815" s="2">
        <v>4.861111111111111E-4</v>
      </c>
      <c r="AH1815" t="s">
        <v>3911</v>
      </c>
      <c r="AI1815">
        <v>3</v>
      </c>
      <c r="AJ1815" t="s">
        <v>3931</v>
      </c>
      <c r="AK1815" s="3">
        <v>43358</v>
      </c>
      <c r="AL1815" s="10">
        <f>YEAR(ufc_fights_2[[#This Row],[date]])</f>
        <v>2018</v>
      </c>
      <c r="AM1815" t="s">
        <v>3977</v>
      </c>
      <c r="AN1815">
        <v>41</v>
      </c>
      <c r="AO1815" t="s">
        <v>3918</v>
      </c>
      <c r="AP1815">
        <f>IF(ufc_fights_2[[#This Row],[winner]]="Red",ufc_fights_2[[#This Row],[r_fighter_id]],ufc_fights_2[[#This Row],[b_fighter_id]])</f>
        <v>1531</v>
      </c>
      <c r="AQ1815" t="str">
        <f>_xlfn.XLOOKUP(ufc_fights_2[[#This Row],[winnerID]],ufc_fighters[id],ufc_fighters[fighter_name],"xxx",0,1)</f>
        <v>Jordan Johnson</v>
      </c>
    </row>
    <row r="1816" spans="1:43">
      <c r="A1816">
        <v>2925</v>
      </c>
      <c r="B1816">
        <v>208</v>
      </c>
      <c r="C1816">
        <f>_xlfn.XLOOKUP(ufc_fights_2[[#This Row],[r_fighter_id]],ufc_fighters[id],ufc_fighters[year],"xxx",0,1)</f>
        <v>1982</v>
      </c>
      <c r="D1816">
        <f>_xlfn.XLOOKUP(ufc_fights_2[[#This Row],[b_fighter_id]],ufc_fighters[id],ufc_fighters[year],"Prázdné",0,1)</f>
        <v>1976</v>
      </c>
      <c r="E1816" s="10">
        <f>YEAR(ufc_fights_2[[#This Row],[date]])-ufc_fights_2[[#This Row],[r_year]]</f>
        <v>23</v>
      </c>
      <c r="F1816" s="10">
        <f>YEAR(ufc_fights_2[[#This Row],[date]])-ufc_fights_2[[#This Row],[b_year]]</f>
        <v>29</v>
      </c>
      <c r="G1816">
        <v>0</v>
      </c>
      <c r="H1816">
        <v>0</v>
      </c>
      <c r="I1816">
        <v>0.32650000000000001</v>
      </c>
      <c r="J1816">
        <v>0.42499999999999999</v>
      </c>
      <c r="K1816">
        <v>0.66180000000000005</v>
      </c>
      <c r="L1816">
        <v>0.7157</v>
      </c>
      <c r="M1816">
        <v>0.25</v>
      </c>
      <c r="N1816">
        <v>0.66669999999999996</v>
      </c>
      <c r="O1816">
        <v>1</v>
      </c>
      <c r="P1816">
        <v>0</v>
      </c>
      <c r="Q1816">
        <v>1</v>
      </c>
      <c r="R1816">
        <v>0</v>
      </c>
      <c r="S1816" s="2">
        <v>3.0324074074074073E-3</v>
      </c>
      <c r="T1816" s="2">
        <v>4.3518518518518515E-3</v>
      </c>
      <c r="U1816">
        <v>0.2326</v>
      </c>
      <c r="V1816">
        <v>0.40539999999999998</v>
      </c>
      <c r="W1816">
        <v>1</v>
      </c>
      <c r="X1816">
        <v>1</v>
      </c>
      <c r="Y1816">
        <v>0</v>
      </c>
      <c r="Z1816">
        <v>0.2059</v>
      </c>
      <c r="AA1816">
        <v>0.25</v>
      </c>
      <c r="AB1816">
        <v>1</v>
      </c>
      <c r="AC1816">
        <v>1</v>
      </c>
      <c r="AD1816">
        <v>0.4</v>
      </c>
      <c r="AE1816">
        <v>0.77780000000000005</v>
      </c>
      <c r="AF1816" t="s">
        <v>3933</v>
      </c>
      <c r="AG1816" s="2">
        <v>2.9976851851851853E-3</v>
      </c>
      <c r="AH1816" t="s">
        <v>3911</v>
      </c>
      <c r="AI1816">
        <v>3</v>
      </c>
      <c r="AJ1816" t="s">
        <v>3939</v>
      </c>
      <c r="AK1816" s="3">
        <v>38388</v>
      </c>
      <c r="AL1816" s="10">
        <f>YEAR(ufc_fights_2[[#This Row],[date]])</f>
        <v>2005</v>
      </c>
      <c r="AM1816" t="s">
        <v>3977</v>
      </c>
      <c r="AN1816">
        <v>1</v>
      </c>
      <c r="AO1816" t="s">
        <v>3913</v>
      </c>
      <c r="AP1816">
        <f>IF(ufc_fights_2[[#This Row],[winner]]="Red",ufc_fights_2[[#This Row],[r_fighter_id]],ufc_fights_2[[#This Row],[b_fighter_id]])</f>
        <v>2925</v>
      </c>
      <c r="AQ1816" t="str">
        <f>_xlfn.XLOOKUP(ufc_fights_2[[#This Row],[winnerID]],ufc_fighters[id],ufc_fighters[fighter_name],"xxx",0,1)</f>
        <v>Pete Sell</v>
      </c>
    </row>
    <row r="1817" spans="1:43">
      <c r="A1817">
        <v>3176</v>
      </c>
      <c r="B1817">
        <v>1848</v>
      </c>
      <c r="C1817">
        <f>_xlfn.XLOOKUP(ufc_fights_2[[#This Row],[r_fighter_id]],ufc_fighters[id],ufc_fighters[year],"xxx",0,1)</f>
        <v>1979</v>
      </c>
      <c r="D1817">
        <f>_xlfn.XLOOKUP(ufc_fights_2[[#This Row],[b_fighter_id]],ufc_fighters[id],ufc_fighters[year],"Prázdné",0,1)</f>
        <v>1979</v>
      </c>
      <c r="E1817" s="10">
        <f>YEAR(ufc_fights_2[[#This Row],[date]])-ufc_fights_2[[#This Row],[r_year]]</f>
        <v>27</v>
      </c>
      <c r="F1817" s="10">
        <f>YEAR(ufc_fights_2[[#This Row],[date]])-ufc_fights_2[[#This Row],[b_year]]</f>
        <v>27</v>
      </c>
      <c r="G1817">
        <v>0</v>
      </c>
      <c r="H1817">
        <v>0</v>
      </c>
      <c r="I1817">
        <v>0.34410000000000002</v>
      </c>
      <c r="J1817">
        <v>0.52939999999999998</v>
      </c>
      <c r="K1817">
        <v>0.504</v>
      </c>
      <c r="L1817">
        <v>0.57889999999999997</v>
      </c>
      <c r="M1817">
        <v>0.42859999999999998</v>
      </c>
      <c r="N1817">
        <v>1</v>
      </c>
      <c r="O1817">
        <v>0</v>
      </c>
      <c r="P1817">
        <v>0</v>
      </c>
      <c r="Q1817">
        <v>0</v>
      </c>
      <c r="R1817">
        <v>0</v>
      </c>
      <c r="S1817" s="2">
        <v>2.4189814814814816E-3</v>
      </c>
      <c r="T1817" s="2">
        <v>1.8749999999999999E-3</v>
      </c>
      <c r="U1817">
        <v>0.18179999999999999</v>
      </c>
      <c r="V1817">
        <v>0.44679999999999997</v>
      </c>
      <c r="W1817">
        <v>0.69230000000000003</v>
      </c>
      <c r="X1817">
        <v>0.78569999999999995</v>
      </c>
      <c r="Y1817">
        <v>0.84619999999999995</v>
      </c>
      <c r="Z1817">
        <v>0.2361</v>
      </c>
      <c r="AA1817">
        <v>0.3</v>
      </c>
      <c r="AB1817">
        <v>0.72219999999999995</v>
      </c>
      <c r="AC1817">
        <v>0.86360000000000003</v>
      </c>
      <c r="AD1817">
        <v>0.66669999999999996</v>
      </c>
      <c r="AE1817">
        <v>0.83330000000000004</v>
      </c>
      <c r="AF1817" t="s">
        <v>3915</v>
      </c>
      <c r="AG1817" s="2">
        <v>3.472222222222222E-3</v>
      </c>
      <c r="AH1817" t="s">
        <v>3911</v>
      </c>
      <c r="AI1817">
        <v>3</v>
      </c>
      <c r="AJ1817" t="s">
        <v>3967</v>
      </c>
      <c r="AK1817" s="3">
        <v>38983</v>
      </c>
      <c r="AL1817" s="10">
        <f>YEAR(ufc_fights_2[[#This Row],[date]])</f>
        <v>2006</v>
      </c>
      <c r="AM1817" t="s">
        <v>3977</v>
      </c>
      <c r="AN1817">
        <v>63</v>
      </c>
      <c r="AO1817" t="s">
        <v>3913</v>
      </c>
      <c r="AP1817">
        <f>IF(ufc_fights_2[[#This Row],[winner]]="Red",ufc_fights_2[[#This Row],[r_fighter_id]],ufc_fights_2[[#This Row],[b_fighter_id]])</f>
        <v>3176</v>
      </c>
      <c r="AQ1817" t="str">
        <f>_xlfn.XLOOKUP(ufc_fights_2[[#This Row],[winnerID]],ufc_fighters[id],ufc_fighters[fighter_name],"xxx",0,1)</f>
        <v>Mike Swick</v>
      </c>
    </row>
    <row r="1818" spans="1:43">
      <c r="A1818">
        <v>3176</v>
      </c>
      <c r="B1818">
        <v>2679</v>
      </c>
      <c r="C1818">
        <f>_xlfn.XLOOKUP(ufc_fights_2[[#This Row],[r_fighter_id]],ufc_fighters[id],ufc_fighters[year],"xxx",0,1)</f>
        <v>1979</v>
      </c>
      <c r="D1818">
        <f>_xlfn.XLOOKUP(ufc_fights_2[[#This Row],[b_fighter_id]],ufc_fighters[id],ufc_fighters[year],"Prázdné",0,1)</f>
        <v>1982</v>
      </c>
      <c r="E1818" s="10">
        <f>YEAR(ufc_fights_2[[#This Row],[date]])-ufc_fights_2[[#This Row],[r_year]]</f>
        <v>27</v>
      </c>
      <c r="F1818" s="10">
        <f>YEAR(ufc_fights_2[[#This Row],[date]])-ufc_fights_2[[#This Row],[b_year]]</f>
        <v>24</v>
      </c>
      <c r="G1818">
        <v>0</v>
      </c>
      <c r="H1818">
        <v>0</v>
      </c>
      <c r="I1818">
        <v>0.41670000000000001</v>
      </c>
      <c r="J1818">
        <v>0.25</v>
      </c>
      <c r="K1818">
        <v>0.46150000000000002</v>
      </c>
      <c r="L1818">
        <v>0.4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 s="2">
        <v>1.1574074074074075E-4</v>
      </c>
      <c r="T1818" s="2">
        <v>3.1250000000000001E-4</v>
      </c>
      <c r="U1818">
        <v>0.1429</v>
      </c>
      <c r="V1818">
        <v>0</v>
      </c>
      <c r="W1818">
        <v>1</v>
      </c>
      <c r="X1818">
        <v>0.66669999999999996</v>
      </c>
      <c r="Y1818">
        <v>1</v>
      </c>
      <c r="Z1818">
        <v>0.22220000000000001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 t="s">
        <v>3933</v>
      </c>
      <c r="AG1818" s="2">
        <v>1.6087962962962963E-3</v>
      </c>
      <c r="AH1818" t="s">
        <v>3911</v>
      </c>
      <c r="AI1818">
        <v>3</v>
      </c>
      <c r="AJ1818" t="s">
        <v>3939</v>
      </c>
      <c r="AK1818" s="3">
        <v>38864</v>
      </c>
      <c r="AL1818" s="10">
        <f>YEAR(ufc_fights_2[[#This Row],[date]])</f>
        <v>2006</v>
      </c>
      <c r="AM1818" t="s">
        <v>3977</v>
      </c>
      <c r="AN1818">
        <v>2</v>
      </c>
      <c r="AO1818" t="s">
        <v>3913</v>
      </c>
      <c r="AP1818">
        <f>IF(ufc_fights_2[[#This Row],[winner]]="Red",ufc_fights_2[[#This Row],[r_fighter_id]],ufc_fights_2[[#This Row],[b_fighter_id]])</f>
        <v>3176</v>
      </c>
      <c r="AQ1818" t="str">
        <f>_xlfn.XLOOKUP(ufc_fights_2[[#This Row],[winnerID]],ufc_fighters[id],ufc_fighters[fighter_name],"xxx",0,1)</f>
        <v>Mike Swick</v>
      </c>
    </row>
    <row r="1819" spans="1:43">
      <c r="A1819">
        <v>2369</v>
      </c>
      <c r="B1819">
        <v>1890</v>
      </c>
      <c r="C1819">
        <f>_xlfn.XLOOKUP(ufc_fights_2[[#This Row],[r_fighter_id]],ufc_fighters[id],ufc_fighters[year],"xxx",0,1)</f>
        <v>1981</v>
      </c>
      <c r="D1819">
        <f>_xlfn.XLOOKUP(ufc_fights_2[[#This Row],[b_fighter_id]],ufc_fighters[id],ufc_fighters[year],"Prázdné",0,1)</f>
        <v>1975</v>
      </c>
      <c r="E1819" s="10">
        <f>YEAR(ufc_fights_2[[#This Row],[date]])-ufc_fights_2[[#This Row],[r_year]]</f>
        <v>26</v>
      </c>
      <c r="F1819" s="10">
        <f>YEAR(ufc_fights_2[[#This Row],[date]])-ufc_fights_2[[#This Row],[b_year]]</f>
        <v>32</v>
      </c>
      <c r="G1819">
        <v>0</v>
      </c>
      <c r="H1819">
        <v>0</v>
      </c>
      <c r="I1819">
        <v>0.5</v>
      </c>
      <c r="J1819">
        <v>0.51019999999999999</v>
      </c>
      <c r="K1819">
        <v>0.6341</v>
      </c>
      <c r="L1819">
        <v>0.72629999999999995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 s="2">
        <v>6.1574074074074074E-3</v>
      </c>
      <c r="T1819" s="2">
        <v>1.5393518518518519E-3</v>
      </c>
      <c r="U1819">
        <v>0.45829999999999999</v>
      </c>
      <c r="V1819">
        <v>0</v>
      </c>
      <c r="W1819">
        <v>0.75</v>
      </c>
      <c r="X1819">
        <v>1</v>
      </c>
      <c r="Y1819">
        <v>0.95830000000000004</v>
      </c>
      <c r="Z1819">
        <v>0.35289999999999999</v>
      </c>
      <c r="AA1819">
        <v>9.0899999999999995E-2</v>
      </c>
      <c r="AB1819">
        <v>0.76919999999999999</v>
      </c>
      <c r="AC1819">
        <v>0.85189999999999999</v>
      </c>
      <c r="AD1819">
        <v>0.54290000000000005</v>
      </c>
      <c r="AE1819">
        <v>0</v>
      </c>
      <c r="AF1819" t="s">
        <v>3915</v>
      </c>
      <c r="AG1819" s="2">
        <v>3.472222222222222E-3</v>
      </c>
      <c r="AH1819" t="s">
        <v>3911</v>
      </c>
      <c r="AI1819">
        <v>3</v>
      </c>
      <c r="AJ1819" t="s">
        <v>4053</v>
      </c>
      <c r="AK1819" s="3">
        <v>39375</v>
      </c>
      <c r="AL1819" s="10">
        <f>YEAR(ufc_fights_2[[#This Row],[date]])</f>
        <v>2007</v>
      </c>
      <c r="AM1819" t="s">
        <v>3977</v>
      </c>
      <c r="AN1819">
        <v>94</v>
      </c>
      <c r="AO1819" t="s">
        <v>3913</v>
      </c>
      <c r="AP1819">
        <f>IF(ufc_fights_2[[#This Row],[winner]]="Red",ufc_fights_2[[#This Row],[r_fighter_id]],ufc_fights_2[[#This Row],[b_fighter_id]])</f>
        <v>2369</v>
      </c>
      <c r="AQ1819" t="str">
        <f>_xlfn.XLOOKUP(ufc_fights_2[[#This Row],[winnerID]],ufc_fighters[id],ufc_fighters[fighter_name],"xxx",0,1)</f>
        <v>Yushin Okami</v>
      </c>
    </row>
    <row r="1820" spans="1:43">
      <c r="A1820">
        <v>3176</v>
      </c>
      <c r="B1820">
        <v>2906</v>
      </c>
      <c r="C1820">
        <f>_xlfn.XLOOKUP(ufc_fights_2[[#This Row],[r_fighter_id]],ufc_fighters[id],ufc_fighters[year],"xxx",0,1)</f>
        <v>1979</v>
      </c>
      <c r="D1820">
        <f>_xlfn.XLOOKUP(ufc_fights_2[[#This Row],[b_fighter_id]],ufc_fighters[id],ufc_fighters[year],"Prázdné",0,1)</f>
        <v>1976</v>
      </c>
      <c r="E1820" s="10">
        <f>YEAR(ufc_fights_2[[#This Row],[date]])-ufc_fights_2[[#This Row],[r_year]]</f>
        <v>26</v>
      </c>
      <c r="F1820" s="10">
        <f>YEAR(ufc_fights_2[[#This Row],[date]])-ufc_fights_2[[#This Row],[b_year]]</f>
        <v>29</v>
      </c>
      <c r="G1820">
        <v>1</v>
      </c>
      <c r="H1820">
        <v>0</v>
      </c>
      <c r="I1820">
        <v>0.53849999999999998</v>
      </c>
      <c r="J1820">
        <v>0.25</v>
      </c>
      <c r="K1820">
        <v>0.53849999999999998</v>
      </c>
      <c r="L1820">
        <v>0.25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0</v>
      </c>
      <c r="T1820" s="2">
        <v>0</v>
      </c>
      <c r="U1820">
        <v>0.5</v>
      </c>
      <c r="V1820">
        <v>0</v>
      </c>
      <c r="W1820">
        <v>0</v>
      </c>
      <c r="X1820">
        <v>1</v>
      </c>
      <c r="Y1820">
        <v>1</v>
      </c>
      <c r="Z1820">
        <v>0.53849999999999998</v>
      </c>
      <c r="AA1820">
        <v>0.25</v>
      </c>
      <c r="AB1820">
        <v>0</v>
      </c>
      <c r="AC1820">
        <v>0</v>
      </c>
      <c r="AD1820">
        <v>0</v>
      </c>
      <c r="AE1820">
        <v>0</v>
      </c>
      <c r="AF1820" t="s">
        <v>3910</v>
      </c>
      <c r="AG1820" s="2">
        <v>2.3148148148148149E-4</v>
      </c>
      <c r="AH1820" t="s">
        <v>3911</v>
      </c>
      <c r="AI1820">
        <v>3</v>
      </c>
      <c r="AJ1820" t="s">
        <v>3914</v>
      </c>
      <c r="AK1820" s="3">
        <v>38451</v>
      </c>
      <c r="AL1820" s="10">
        <f>YEAR(ufc_fights_2[[#This Row],[date]])</f>
        <v>2005</v>
      </c>
      <c r="AM1820" t="s">
        <v>3977</v>
      </c>
      <c r="AN1820">
        <v>1</v>
      </c>
      <c r="AO1820" t="s">
        <v>3913</v>
      </c>
      <c r="AP1820">
        <f>IF(ufc_fights_2[[#This Row],[winner]]="Red",ufc_fights_2[[#This Row],[r_fighter_id]],ufc_fights_2[[#This Row],[b_fighter_id]])</f>
        <v>3176</v>
      </c>
      <c r="AQ1820" t="str">
        <f>_xlfn.XLOOKUP(ufc_fights_2[[#This Row],[winnerID]],ufc_fighters[id],ufc_fighters[fighter_name],"xxx",0,1)</f>
        <v>Mike Swick</v>
      </c>
    </row>
    <row r="1821" spans="1:43">
      <c r="A1821">
        <v>2108</v>
      </c>
      <c r="B1821">
        <v>1655</v>
      </c>
      <c r="C1821">
        <f>_xlfn.XLOOKUP(ufc_fights_2[[#This Row],[r_fighter_id]],ufc_fighters[id],ufc_fighters[year],"xxx",0,1)</f>
        <v>1981</v>
      </c>
      <c r="D1821">
        <f>_xlfn.XLOOKUP(ufc_fights_2[[#This Row],[b_fighter_id]],ufc_fighters[id],ufc_fighters[year],"Prázdné",0,1)</f>
        <v>1981</v>
      </c>
      <c r="E1821" s="10">
        <f>YEAR(ufc_fights_2[[#This Row],[date]])-ufc_fights_2[[#This Row],[r_year]]</f>
        <v>27</v>
      </c>
      <c r="F1821" s="10">
        <f>YEAR(ufc_fights_2[[#This Row],[date]])-ufc_fights_2[[#This Row],[b_year]]</f>
        <v>27</v>
      </c>
      <c r="G1821">
        <v>0</v>
      </c>
      <c r="H1821">
        <v>0</v>
      </c>
      <c r="I1821">
        <v>0</v>
      </c>
      <c r="J1821">
        <v>0</v>
      </c>
      <c r="K1821">
        <v>0.72729999999999995</v>
      </c>
      <c r="L1821">
        <v>0.5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0</v>
      </c>
      <c r="S1821" s="2">
        <v>7.1759259259259259E-4</v>
      </c>
      <c r="T1821" s="2">
        <v>9.2592592592592588E-5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3933</v>
      </c>
      <c r="AG1821" s="2">
        <v>1.0069444444444444E-3</v>
      </c>
      <c r="AH1821" t="s">
        <v>3911</v>
      </c>
      <c r="AI1821">
        <v>3</v>
      </c>
      <c r="AJ1821" t="s">
        <v>4085</v>
      </c>
      <c r="AK1821" s="3">
        <v>39708</v>
      </c>
      <c r="AL1821" s="10">
        <f>YEAR(ufc_fights_2[[#This Row],[date]])</f>
        <v>2008</v>
      </c>
      <c r="AM1821" t="s">
        <v>3977</v>
      </c>
      <c r="AN1821">
        <v>137</v>
      </c>
      <c r="AO1821" t="s">
        <v>3913</v>
      </c>
      <c r="AP1821">
        <f>IF(ufc_fights_2[[#This Row],[winner]]="Red",ufc_fights_2[[#This Row],[r_fighter_id]],ufc_fights_2[[#This Row],[b_fighter_id]])</f>
        <v>2108</v>
      </c>
      <c r="AQ1821" t="str">
        <f>_xlfn.XLOOKUP(ufc_fights_2[[#This Row],[winnerID]],ufc_fighters[id],ufc_fighters[fighter_name],"xxx",0,1)</f>
        <v>Dan Miller</v>
      </c>
    </row>
    <row r="1822" spans="1:43">
      <c r="A1822">
        <v>285</v>
      </c>
      <c r="B1822">
        <v>106</v>
      </c>
      <c r="C1822">
        <f>_xlfn.XLOOKUP(ufc_fights_2[[#This Row],[r_fighter_id]],ufc_fighters[id],ufc_fighters[year],"xxx",0,1)</f>
        <v>0</v>
      </c>
      <c r="D1822">
        <f>_xlfn.XLOOKUP(ufc_fights_2[[#This Row],[b_fighter_id]],ufc_fighters[id],ufc_fighters[year],"Prázdné",0,1)</f>
        <v>1974</v>
      </c>
      <c r="E1822" s="10">
        <f>YEAR(ufc_fights_2[[#This Row],[date]])-ufc_fights_2[[#This Row],[r_year]]</f>
        <v>2000</v>
      </c>
      <c r="F1822" s="10">
        <f>YEAR(ufc_fights_2[[#This Row],[date]])-ufc_fights_2[[#This Row],[b_year]]</f>
        <v>26</v>
      </c>
      <c r="G1822">
        <v>0</v>
      </c>
      <c r="H1822">
        <v>1</v>
      </c>
      <c r="I1822">
        <v>0.6</v>
      </c>
      <c r="J1822">
        <v>0.44440000000000002</v>
      </c>
      <c r="K1822">
        <v>0.8</v>
      </c>
      <c r="L1822">
        <v>0.66669999999999996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1.6203703703703703E-4</v>
      </c>
      <c r="T1822" s="2">
        <v>1.0648148148148149E-3</v>
      </c>
      <c r="U1822">
        <v>0.5</v>
      </c>
      <c r="V1822">
        <v>0.3478</v>
      </c>
      <c r="W1822">
        <v>1</v>
      </c>
      <c r="X1822">
        <v>1</v>
      </c>
      <c r="Y1822">
        <v>1</v>
      </c>
      <c r="Z1822">
        <v>0.5</v>
      </c>
      <c r="AA1822">
        <v>0.33329999999999999</v>
      </c>
      <c r="AB1822">
        <v>0.66669999999999996</v>
      </c>
      <c r="AC1822">
        <v>0.66669999999999996</v>
      </c>
      <c r="AD1822">
        <v>0</v>
      </c>
      <c r="AE1822">
        <v>0</v>
      </c>
      <c r="AF1822" t="s">
        <v>4025</v>
      </c>
      <c r="AG1822" s="2">
        <v>4.9768518518518521E-4</v>
      </c>
      <c r="AH1822" t="s">
        <v>3911</v>
      </c>
      <c r="AI1822">
        <v>3</v>
      </c>
      <c r="AJ1822" t="s">
        <v>3925</v>
      </c>
      <c r="AK1822" s="3">
        <v>36686</v>
      </c>
      <c r="AL1822" s="10">
        <f>YEAR(ufc_fights_2[[#This Row],[date]])</f>
        <v>2000</v>
      </c>
      <c r="AM1822" t="s">
        <v>3977</v>
      </c>
      <c r="AN1822">
        <v>157</v>
      </c>
      <c r="AO1822" t="s">
        <v>3913</v>
      </c>
      <c r="AP1822">
        <f>IF(ufc_fights_2[[#This Row],[winner]]="Red",ufc_fights_2[[#This Row],[r_fighter_id]],ufc_fights_2[[#This Row],[b_fighter_id]])</f>
        <v>285</v>
      </c>
      <c r="AQ1822" t="str">
        <f>_xlfn.XLOOKUP(ufc_fights_2[[#This Row],[winnerID]],ufc_fighters[id],ufc_fighters[fighter_name],"xxx",0,1)</f>
        <v>Amaury Bitetti</v>
      </c>
    </row>
    <row r="1823" spans="1:43">
      <c r="A1823">
        <v>243</v>
      </c>
      <c r="B1823">
        <v>30</v>
      </c>
      <c r="C1823">
        <f>_xlfn.XLOOKUP(ufc_fights_2[[#This Row],[r_fighter_id]],ufc_fighters[id],ufc_fighters[year],"xxx",0,1)</f>
        <v>1977</v>
      </c>
      <c r="D1823">
        <f>_xlfn.XLOOKUP(ufc_fights_2[[#This Row],[b_fighter_id]],ufc_fighters[id],ufc_fighters[year],"Prázdné",0,1)</f>
        <v>1975</v>
      </c>
      <c r="E1823" s="10">
        <f>YEAR(ufc_fights_2[[#This Row],[date]])-ufc_fights_2[[#This Row],[r_year]]</f>
        <v>34</v>
      </c>
      <c r="F1823" s="10">
        <f>YEAR(ufc_fights_2[[#This Row],[date]])-ufc_fights_2[[#This Row],[b_year]]</f>
        <v>36</v>
      </c>
      <c r="G1823">
        <v>2</v>
      </c>
      <c r="H1823">
        <v>0</v>
      </c>
      <c r="I1823">
        <v>0.48</v>
      </c>
      <c r="J1823">
        <v>0.1111</v>
      </c>
      <c r="K1823">
        <v>0.48</v>
      </c>
      <c r="L1823">
        <v>0.1111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1.0416666666666667E-4</v>
      </c>
      <c r="T1823" s="2">
        <v>0</v>
      </c>
      <c r="U1823">
        <v>0.5</v>
      </c>
      <c r="V1823">
        <v>0</v>
      </c>
      <c r="W1823">
        <v>0</v>
      </c>
      <c r="X1823">
        <v>0.33329999999999999</v>
      </c>
      <c r="Y1823">
        <v>0.33329999999999999</v>
      </c>
      <c r="Z1823">
        <v>0.3</v>
      </c>
      <c r="AA1823">
        <v>0.1111</v>
      </c>
      <c r="AB1823">
        <v>0.6</v>
      </c>
      <c r="AC1823">
        <v>0</v>
      </c>
      <c r="AD1823">
        <v>0.6</v>
      </c>
      <c r="AE1823">
        <v>0</v>
      </c>
      <c r="AF1823" t="s">
        <v>3910</v>
      </c>
      <c r="AG1823" s="2">
        <v>1.2962962962962963E-3</v>
      </c>
      <c r="AH1823" t="s">
        <v>3911</v>
      </c>
      <c r="AI1823">
        <v>3</v>
      </c>
      <c r="AJ1823" t="s">
        <v>3939</v>
      </c>
      <c r="AK1823" s="3">
        <v>40761</v>
      </c>
      <c r="AL1823" s="10">
        <f>YEAR(ufc_fights_2[[#This Row],[date]])</f>
        <v>2011</v>
      </c>
      <c r="AM1823" t="s">
        <v>3977</v>
      </c>
      <c r="AN1823">
        <v>11</v>
      </c>
      <c r="AO1823" t="s">
        <v>3913</v>
      </c>
      <c r="AP1823">
        <f>IF(ufc_fights_2[[#This Row],[winner]]="Red",ufc_fights_2[[#This Row],[r_fighter_id]],ufc_fights_2[[#This Row],[b_fighter_id]])</f>
        <v>243</v>
      </c>
      <c r="AQ1823" t="str">
        <f>_xlfn.XLOOKUP(ufc_fights_2[[#This Row],[winnerID]],ufc_fighters[id],ufc_fighters[fighter_name],"xxx",0,1)</f>
        <v>Vitor Belfort</v>
      </c>
    </row>
    <row r="1824" spans="1:43">
      <c r="A1824">
        <v>243</v>
      </c>
      <c r="B1824">
        <v>1320</v>
      </c>
      <c r="C1824">
        <f>_xlfn.XLOOKUP(ufc_fights_2[[#This Row],[r_fighter_id]],ufc_fighters[id],ufc_fighters[year],"xxx",0,1)</f>
        <v>1977</v>
      </c>
      <c r="D1824">
        <f>_xlfn.XLOOKUP(ufc_fights_2[[#This Row],[b_fighter_id]],ufc_fighters[id],ufc_fighters[year],"Prázdné",0,1)</f>
        <v>1970</v>
      </c>
      <c r="E1824" s="10">
        <f>YEAR(ufc_fights_2[[#This Row],[date]])-ufc_fights_2[[#This Row],[r_year]]</f>
        <v>38</v>
      </c>
      <c r="F1824" s="10">
        <f>YEAR(ufc_fights_2[[#This Row],[date]])-ufc_fights_2[[#This Row],[b_year]]</f>
        <v>45</v>
      </c>
      <c r="G1824">
        <v>1</v>
      </c>
      <c r="H1824">
        <v>0</v>
      </c>
      <c r="I1824">
        <v>0.54549999999999998</v>
      </c>
      <c r="J1824">
        <v>1</v>
      </c>
      <c r="K1824">
        <v>0.54549999999999998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8.1018518518518516E-5</v>
      </c>
      <c r="T1824" s="2">
        <v>0</v>
      </c>
      <c r="U1824">
        <v>0.5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1</v>
      </c>
      <c r="AB1824">
        <v>0.66669999999999996</v>
      </c>
      <c r="AC1824">
        <v>0</v>
      </c>
      <c r="AD1824">
        <v>0.42859999999999998</v>
      </c>
      <c r="AE1824">
        <v>0</v>
      </c>
      <c r="AF1824" t="s">
        <v>3910</v>
      </c>
      <c r="AG1824" s="2">
        <v>1.4699074074074074E-3</v>
      </c>
      <c r="AH1824" t="s">
        <v>3927</v>
      </c>
      <c r="AI1824">
        <v>5</v>
      </c>
      <c r="AJ1824" t="s">
        <v>3939</v>
      </c>
      <c r="AK1824" s="3">
        <v>42315</v>
      </c>
      <c r="AL1824" s="10">
        <f>YEAR(ufc_fights_2[[#This Row],[date]])</f>
        <v>2015</v>
      </c>
      <c r="AM1824" t="s">
        <v>3977</v>
      </c>
      <c r="AN1824">
        <v>6</v>
      </c>
      <c r="AO1824" t="s">
        <v>3913</v>
      </c>
      <c r="AP1824">
        <f>IF(ufc_fights_2[[#This Row],[winner]]="Red",ufc_fights_2[[#This Row],[r_fighter_id]],ufc_fights_2[[#This Row],[b_fighter_id]])</f>
        <v>243</v>
      </c>
      <c r="AQ1824" t="str">
        <f>_xlfn.XLOOKUP(ufc_fights_2[[#This Row],[winnerID]],ufc_fighters[id],ufc_fighters[fighter_name],"xxx",0,1)</f>
        <v>Vitor Belfort</v>
      </c>
    </row>
    <row r="1825" spans="1:43">
      <c r="A1825">
        <v>241</v>
      </c>
      <c r="B1825">
        <v>1890</v>
      </c>
      <c r="C1825">
        <f>_xlfn.XLOOKUP(ufc_fights_2[[#This Row],[r_fighter_id]],ufc_fighters[id],ufc_fighters[year],"xxx",0,1)</f>
        <v>1984</v>
      </c>
      <c r="D1825">
        <f>_xlfn.XLOOKUP(ufc_fights_2[[#This Row],[b_fighter_id]],ufc_fighters[id],ufc_fighters[year],"Prázdné",0,1)</f>
        <v>1975</v>
      </c>
      <c r="E1825" s="10">
        <f>YEAR(ufc_fights_2[[#This Row],[date]])-ufc_fights_2[[#This Row],[r_year]]</f>
        <v>27</v>
      </c>
      <c r="F1825" s="10">
        <f>YEAR(ufc_fights_2[[#This Row],[date]])-ufc_fights_2[[#This Row],[b_year]]</f>
        <v>36</v>
      </c>
      <c r="G1825">
        <v>0</v>
      </c>
      <c r="H1825">
        <v>0</v>
      </c>
      <c r="I1825">
        <v>0.64100000000000001</v>
      </c>
      <c r="J1825">
        <v>0.28570000000000001</v>
      </c>
      <c r="K1825">
        <v>0.76470000000000005</v>
      </c>
      <c r="L1825">
        <v>0.5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2.0486111111111113E-3</v>
      </c>
      <c r="T1825" s="2">
        <v>2.8935185185185184E-4</v>
      </c>
      <c r="U1825">
        <v>0.63160000000000005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0.66669999999999996</v>
      </c>
      <c r="AD1825">
        <v>0.70589999999999997</v>
      </c>
      <c r="AE1825">
        <v>0</v>
      </c>
      <c r="AF1825" t="s">
        <v>3910</v>
      </c>
      <c r="AG1825" s="2">
        <v>2.638888888888889E-3</v>
      </c>
      <c r="AH1825" t="s">
        <v>3911</v>
      </c>
      <c r="AI1825">
        <v>3</v>
      </c>
      <c r="AJ1825" t="s">
        <v>3928</v>
      </c>
      <c r="AK1825" s="3">
        <v>40803</v>
      </c>
      <c r="AL1825" s="10">
        <f>YEAR(ufc_fights_2[[#This Row],[date]])</f>
        <v>2011</v>
      </c>
      <c r="AM1825" t="s">
        <v>3977</v>
      </c>
      <c r="AN1825">
        <v>141</v>
      </c>
      <c r="AO1825" t="s">
        <v>3913</v>
      </c>
      <c r="AP1825">
        <f>IF(ufc_fights_2[[#This Row],[winner]]="Red",ufc_fights_2[[#This Row],[r_fighter_id]],ufc_fights_2[[#This Row],[b_fighter_id]])</f>
        <v>241</v>
      </c>
      <c r="AQ1825" t="str">
        <f>_xlfn.XLOOKUP(ufc_fights_2[[#This Row],[winnerID]],ufc_fighters[id],ufc_fighters[fighter_name],"xxx",0,1)</f>
        <v>Alan Belcher</v>
      </c>
    </row>
    <row r="1826" spans="1:43">
      <c r="A1826">
        <v>241</v>
      </c>
      <c r="B1826">
        <v>1327</v>
      </c>
      <c r="C1826">
        <f>_xlfn.XLOOKUP(ufc_fights_2[[#This Row],[r_fighter_id]],ufc_fighters[id],ufc_fighters[year],"xxx",0,1)</f>
        <v>1984</v>
      </c>
      <c r="D1826">
        <f>_xlfn.XLOOKUP(ufc_fights_2[[#This Row],[b_fighter_id]],ufc_fighters[id],ufc_fighters[year],"Prázdné",0,1)</f>
        <v>1980</v>
      </c>
      <c r="E1826" s="10">
        <f>YEAR(ufc_fights_2[[#This Row],[date]])-ufc_fights_2[[#This Row],[r_year]]</f>
        <v>24</v>
      </c>
      <c r="F1826" s="10">
        <f>YEAR(ufc_fights_2[[#This Row],[date]])-ufc_fights_2[[#This Row],[b_year]]</f>
        <v>28</v>
      </c>
      <c r="G1826">
        <v>0</v>
      </c>
      <c r="H1826">
        <v>0</v>
      </c>
      <c r="I1826">
        <v>0.6</v>
      </c>
      <c r="J1826">
        <v>0.33079999999999998</v>
      </c>
      <c r="K1826">
        <v>0.65049999999999997</v>
      </c>
      <c r="L1826">
        <v>0.4914</v>
      </c>
      <c r="M1826">
        <v>0</v>
      </c>
      <c r="N1826">
        <v>0.41670000000000001</v>
      </c>
      <c r="O1826">
        <v>0</v>
      </c>
      <c r="P1826">
        <v>2</v>
      </c>
      <c r="Q1826">
        <v>0</v>
      </c>
      <c r="R1826">
        <v>0</v>
      </c>
      <c r="S1826" s="2">
        <v>1.6666666666666668E-3</v>
      </c>
      <c r="T1826" s="2">
        <v>3.3449074074074076E-3</v>
      </c>
      <c r="U1826">
        <v>0.48330000000000001</v>
      </c>
      <c r="V1826">
        <v>0.3</v>
      </c>
      <c r="W1826">
        <v>0.66669999999999996</v>
      </c>
      <c r="X1826">
        <v>0.94440000000000002</v>
      </c>
      <c r="Y1826">
        <v>0.25</v>
      </c>
      <c r="Z1826">
        <v>0.54930000000000001</v>
      </c>
      <c r="AA1826">
        <v>0.25</v>
      </c>
      <c r="AB1826">
        <v>0.78949999999999998</v>
      </c>
      <c r="AC1826">
        <v>0.47370000000000001</v>
      </c>
      <c r="AD1826">
        <v>0</v>
      </c>
      <c r="AE1826">
        <v>0.66669999999999996</v>
      </c>
      <c r="AF1826" t="s">
        <v>3922</v>
      </c>
      <c r="AG1826" s="2">
        <v>3.472222222222222E-3</v>
      </c>
      <c r="AH1826" t="s">
        <v>3911</v>
      </c>
      <c r="AI1826">
        <v>3</v>
      </c>
      <c r="AJ1826" t="s">
        <v>3928</v>
      </c>
      <c r="AK1826" s="3">
        <v>39708</v>
      </c>
      <c r="AL1826" s="10">
        <f>YEAR(ufc_fights_2[[#This Row],[date]])</f>
        <v>2008</v>
      </c>
      <c r="AM1826" t="s">
        <v>3977</v>
      </c>
      <c r="AN1826">
        <v>137</v>
      </c>
      <c r="AO1826" t="s">
        <v>3913</v>
      </c>
      <c r="AP1826">
        <f>IF(ufc_fights_2[[#This Row],[winner]]="Red",ufc_fights_2[[#This Row],[r_fighter_id]],ufc_fights_2[[#This Row],[b_fighter_id]])</f>
        <v>241</v>
      </c>
      <c r="AQ1826" t="str">
        <f>_xlfn.XLOOKUP(ufc_fights_2[[#This Row],[winnerID]],ufc_fighters[id],ufc_fighters[fighter_name],"xxx",0,1)</f>
        <v>Alan Belcher</v>
      </c>
    </row>
    <row r="1827" spans="1:43">
      <c r="A1827">
        <v>2434</v>
      </c>
      <c r="B1827">
        <v>241</v>
      </c>
      <c r="C1827">
        <f>_xlfn.XLOOKUP(ufc_fights_2[[#This Row],[r_fighter_id]],ufc_fighters[id],ufc_fighters[year],"xxx",0,1)</f>
        <v>1980</v>
      </c>
      <c r="D1827">
        <f>_xlfn.XLOOKUP(ufc_fights_2[[#This Row],[b_fighter_id]],ufc_fighters[id],ufc_fighters[year],"Prázdné",0,1)</f>
        <v>1984</v>
      </c>
      <c r="E1827" s="10">
        <f>YEAR(ufc_fights_2[[#This Row],[date]])-ufc_fights_2[[#This Row],[r_year]]</f>
        <v>32</v>
      </c>
      <c r="F1827" s="10">
        <f>YEAR(ufc_fights_2[[#This Row],[date]])-ufc_fights_2[[#This Row],[b_year]]</f>
        <v>28</v>
      </c>
      <c r="G1827">
        <v>0</v>
      </c>
      <c r="H1827">
        <v>0</v>
      </c>
      <c r="I1827">
        <v>0</v>
      </c>
      <c r="J1827">
        <v>0.54049999999999998</v>
      </c>
      <c r="K1827">
        <v>0.5</v>
      </c>
      <c r="L1827">
        <v>0.63039999999999996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 s="2">
        <v>8.1018518518518516E-5</v>
      </c>
      <c r="T1827" s="2">
        <v>1.5509259259259259E-3</v>
      </c>
      <c r="U1827">
        <v>0</v>
      </c>
      <c r="V1827">
        <v>0.52780000000000005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0.58819999999999995</v>
      </c>
      <c r="AF1827" t="s">
        <v>3910</v>
      </c>
      <c r="AG1827" s="2">
        <v>2.9861111111111113E-3</v>
      </c>
      <c r="AH1827" t="s">
        <v>3911</v>
      </c>
      <c r="AI1827">
        <v>3</v>
      </c>
      <c r="AJ1827" t="s">
        <v>3928</v>
      </c>
      <c r="AK1827" s="3">
        <v>41034</v>
      </c>
      <c r="AL1827" s="10">
        <f>YEAR(ufc_fights_2[[#This Row],[date]])</f>
        <v>2012</v>
      </c>
      <c r="AM1827" t="s">
        <v>3977</v>
      </c>
      <c r="AN1827">
        <v>130</v>
      </c>
      <c r="AO1827" t="s">
        <v>3918</v>
      </c>
      <c r="AP1827">
        <f>IF(ufc_fights_2[[#This Row],[winner]]="Red",ufc_fights_2[[#This Row],[r_fighter_id]],ufc_fights_2[[#This Row],[b_fighter_id]])</f>
        <v>241</v>
      </c>
      <c r="AQ1827" t="str">
        <f>_xlfn.XLOOKUP(ufc_fights_2[[#This Row],[winnerID]],ufc_fighters[id],ufc_fighters[fighter_name],"xxx",0,1)</f>
        <v>Alan Belcher</v>
      </c>
    </row>
    <row r="1828" spans="1:43">
      <c r="A1828">
        <v>241</v>
      </c>
      <c r="B1828">
        <v>2852</v>
      </c>
      <c r="C1828">
        <f>_xlfn.XLOOKUP(ufc_fights_2[[#This Row],[r_fighter_id]],ufc_fighters[id],ufc_fighters[year],"xxx",0,1)</f>
        <v>1984</v>
      </c>
      <c r="D1828">
        <f>_xlfn.XLOOKUP(ufc_fights_2[[#This Row],[b_fighter_id]],ufc_fighters[id],ufc_fighters[year],"Prázdné",0,1)</f>
        <v>1980</v>
      </c>
      <c r="E1828" s="10">
        <f>YEAR(ufc_fights_2[[#This Row],[date]])-ufc_fights_2[[#This Row],[r_year]]</f>
        <v>22</v>
      </c>
      <c r="F1828" s="10">
        <f>YEAR(ufc_fights_2[[#This Row],[date]])-ufc_fights_2[[#This Row],[b_year]]</f>
        <v>26</v>
      </c>
      <c r="G1828">
        <v>1</v>
      </c>
      <c r="H1828">
        <v>0</v>
      </c>
      <c r="I1828">
        <v>0.38159999999999999</v>
      </c>
      <c r="J1828">
        <v>0.23730000000000001</v>
      </c>
      <c r="K1828">
        <v>0.58199999999999996</v>
      </c>
      <c r="L1828">
        <v>0.3478</v>
      </c>
      <c r="M1828">
        <v>0.5</v>
      </c>
      <c r="N1828">
        <v>0</v>
      </c>
      <c r="O1828">
        <v>2</v>
      </c>
      <c r="P1828">
        <v>3</v>
      </c>
      <c r="Q1828">
        <v>0</v>
      </c>
      <c r="R1828">
        <v>1</v>
      </c>
      <c r="S1828" s="2">
        <v>2.9976851851851853E-3</v>
      </c>
      <c r="T1828" s="2">
        <v>1.6782407407407408E-3</v>
      </c>
      <c r="U1828">
        <v>0.20369999999999999</v>
      </c>
      <c r="V1828">
        <v>0.20749999999999999</v>
      </c>
      <c r="W1828">
        <v>0.5</v>
      </c>
      <c r="X1828">
        <v>0.85</v>
      </c>
      <c r="Y1828">
        <v>0.66669999999999996</v>
      </c>
      <c r="Z1828">
        <v>0.28000000000000003</v>
      </c>
      <c r="AA1828">
        <v>0.22220000000000001</v>
      </c>
      <c r="AB1828">
        <v>1</v>
      </c>
      <c r="AC1828">
        <v>0.5</v>
      </c>
      <c r="AD1828">
        <v>0.47620000000000001</v>
      </c>
      <c r="AE1828">
        <v>0.33329999999999999</v>
      </c>
      <c r="AF1828" t="s">
        <v>3910</v>
      </c>
      <c r="AG1828" s="2">
        <v>1.9097222222222222E-3</v>
      </c>
      <c r="AH1828" t="s">
        <v>3911</v>
      </c>
      <c r="AI1828">
        <v>3</v>
      </c>
      <c r="AJ1828" t="s">
        <v>3967</v>
      </c>
      <c r="AK1828" s="3">
        <v>39064</v>
      </c>
      <c r="AL1828" s="10">
        <f>YEAR(ufc_fights_2[[#This Row],[date]])</f>
        <v>2006</v>
      </c>
      <c r="AM1828" t="s">
        <v>3977</v>
      </c>
      <c r="AN1828">
        <v>116</v>
      </c>
      <c r="AO1828" t="s">
        <v>3913</v>
      </c>
      <c r="AP1828">
        <f>IF(ufc_fights_2[[#This Row],[winner]]="Red",ufc_fights_2[[#This Row],[r_fighter_id]],ufc_fights_2[[#This Row],[b_fighter_id]])</f>
        <v>241</v>
      </c>
      <c r="AQ1828" t="str">
        <f>_xlfn.XLOOKUP(ufc_fights_2[[#This Row],[winnerID]],ufc_fighters[id],ufc_fighters[fighter_name],"xxx",0,1)</f>
        <v>Alan Belcher</v>
      </c>
    </row>
    <row r="1829" spans="1:43">
      <c r="A1829">
        <v>149</v>
      </c>
      <c r="B1829">
        <v>804</v>
      </c>
      <c r="C1829">
        <f>_xlfn.XLOOKUP(ufc_fights_2[[#This Row],[r_fighter_id]],ufc_fighters[id],ufc_fighters[year],"xxx",0,1)</f>
        <v>1988</v>
      </c>
      <c r="D1829">
        <f>_xlfn.XLOOKUP(ufc_fights_2[[#This Row],[b_fighter_id]],ufc_fighters[id],ufc_fighters[year],"Prázdné",0,1)</f>
        <v>1988</v>
      </c>
      <c r="E1829" s="10">
        <f>YEAR(ufc_fights_2[[#This Row],[date]])-ufc_fights_2[[#This Row],[r_year]]</f>
        <v>27</v>
      </c>
      <c r="F1829" s="10">
        <f>YEAR(ufc_fights_2[[#This Row],[date]])-ufc_fights_2[[#This Row],[b_year]]</f>
        <v>27</v>
      </c>
      <c r="G1829">
        <v>2</v>
      </c>
      <c r="H1829">
        <v>0</v>
      </c>
      <c r="I1829">
        <v>0.6875</v>
      </c>
      <c r="J1829">
        <v>0.52380000000000004</v>
      </c>
      <c r="K1829">
        <v>0.70589999999999997</v>
      </c>
      <c r="L1829">
        <v>0.54169999999999996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5.7870370370370373E-5</v>
      </c>
      <c r="T1829" s="2">
        <v>8.7962962962962962E-4</v>
      </c>
      <c r="U1829">
        <v>0.63639999999999997</v>
      </c>
      <c r="V1829">
        <v>0.5</v>
      </c>
      <c r="W1829">
        <v>0.66669999999999996</v>
      </c>
      <c r="X1829">
        <v>1</v>
      </c>
      <c r="Y1829">
        <v>1</v>
      </c>
      <c r="Z1829">
        <v>0.875</v>
      </c>
      <c r="AA1829">
        <v>0.5</v>
      </c>
      <c r="AB1829">
        <v>0.42859999999999998</v>
      </c>
      <c r="AC1829">
        <v>0.55559999999999998</v>
      </c>
      <c r="AD1829">
        <v>1</v>
      </c>
      <c r="AE1829">
        <v>0</v>
      </c>
      <c r="AF1829" t="s">
        <v>3910</v>
      </c>
      <c r="AG1829" s="2">
        <v>1.9907407407407408E-3</v>
      </c>
      <c r="AH1829" t="s">
        <v>3911</v>
      </c>
      <c r="AI1829">
        <v>3</v>
      </c>
      <c r="AJ1829" t="s">
        <v>3961</v>
      </c>
      <c r="AK1829" s="3">
        <v>42175</v>
      </c>
      <c r="AL1829" s="10">
        <f>YEAR(ufc_fights_2[[#This Row],[date]])</f>
        <v>2015</v>
      </c>
      <c r="AM1829" t="s">
        <v>3977</v>
      </c>
      <c r="AN1829">
        <v>136</v>
      </c>
      <c r="AO1829" t="s">
        <v>3913</v>
      </c>
      <c r="AP1829">
        <f>IF(ufc_fights_2[[#This Row],[winner]]="Red",ufc_fights_2[[#This Row],[r_fighter_id]],ufc_fights_2[[#This Row],[b_fighter_id]])</f>
        <v>149</v>
      </c>
      <c r="AQ1829" t="str">
        <f>_xlfn.XLOOKUP(ufc_fights_2[[#This Row],[winnerID]],ufc_fighters[id],ufc_fighters[fighter_name],"xxx",0,1)</f>
        <v>Scott Askham</v>
      </c>
    </row>
    <row r="1830" spans="1:43">
      <c r="A1830">
        <v>3078</v>
      </c>
      <c r="B1830">
        <v>243</v>
      </c>
      <c r="C1830">
        <f>_xlfn.XLOOKUP(ufc_fights_2[[#This Row],[r_fighter_id]],ufc_fighters[id],ufc_fighters[year],"xxx",0,1)</f>
        <v>1979</v>
      </c>
      <c r="D1830">
        <f>_xlfn.XLOOKUP(ufc_fights_2[[#This Row],[b_fighter_id]],ufc_fighters[id],ufc_fighters[year],"Prázdné",0,1)</f>
        <v>1977</v>
      </c>
      <c r="E1830" s="10">
        <f>YEAR(ufc_fights_2[[#This Row],[date]])-ufc_fights_2[[#This Row],[r_year]]</f>
        <v>37</v>
      </c>
      <c r="F1830" s="10">
        <f>YEAR(ufc_fights_2[[#This Row],[date]])-ufc_fights_2[[#This Row],[b_year]]</f>
        <v>39</v>
      </c>
      <c r="G1830">
        <v>0</v>
      </c>
      <c r="H1830">
        <v>0</v>
      </c>
      <c r="I1830">
        <v>0.70909999999999995</v>
      </c>
      <c r="J1830">
        <v>0.8</v>
      </c>
      <c r="K1830">
        <v>0.75</v>
      </c>
      <c r="L1830">
        <v>0.83330000000000004</v>
      </c>
      <c r="M1830">
        <v>0.33329999999999999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2.2106481481481482E-3</v>
      </c>
      <c r="T1830" s="2">
        <v>2.3148148148148147E-5</v>
      </c>
      <c r="U1830">
        <v>0.71699999999999997</v>
      </c>
      <c r="V1830">
        <v>0.75</v>
      </c>
      <c r="W1830">
        <v>0.5</v>
      </c>
      <c r="X1830">
        <v>0</v>
      </c>
      <c r="Y1830">
        <v>0</v>
      </c>
      <c r="Z1830">
        <v>0.33329999999999999</v>
      </c>
      <c r="AA1830">
        <v>0</v>
      </c>
      <c r="AB1830">
        <v>0.5</v>
      </c>
      <c r="AC1830">
        <v>1</v>
      </c>
      <c r="AD1830">
        <v>0.75</v>
      </c>
      <c r="AE1830">
        <v>1</v>
      </c>
      <c r="AF1830" t="s">
        <v>3910</v>
      </c>
      <c r="AG1830" s="2">
        <v>3.2175925925925926E-3</v>
      </c>
      <c r="AH1830" t="s">
        <v>3911</v>
      </c>
      <c r="AI1830">
        <v>3</v>
      </c>
      <c r="AJ1830" t="s">
        <v>3973</v>
      </c>
      <c r="AK1830" s="3">
        <v>42504</v>
      </c>
      <c r="AL1830" s="10">
        <f>YEAR(ufc_fights_2[[#This Row],[date]])</f>
        <v>2016</v>
      </c>
      <c r="AM1830" t="s">
        <v>3977</v>
      </c>
      <c r="AN1830">
        <v>82</v>
      </c>
      <c r="AO1830" t="s">
        <v>3913</v>
      </c>
      <c r="AP1830">
        <f>IF(ufc_fights_2[[#This Row],[winner]]="Red",ufc_fights_2[[#This Row],[r_fighter_id]],ufc_fights_2[[#This Row],[b_fighter_id]])</f>
        <v>3078</v>
      </c>
      <c r="AQ1830" t="str">
        <f>_xlfn.XLOOKUP(ufc_fights_2[[#This Row],[winnerID]],ufc_fighters[id],ufc_fighters[fighter_name],"xxx",0,1)</f>
        <v>Jacare Souza</v>
      </c>
    </row>
    <row r="1831" spans="1:43">
      <c r="A1831">
        <v>241</v>
      </c>
      <c r="B1831">
        <v>3107</v>
      </c>
      <c r="C1831">
        <f>_xlfn.XLOOKUP(ufc_fights_2[[#This Row],[r_fighter_id]],ufc_fighters[id],ufc_fighters[year],"xxx",0,1)</f>
        <v>1984</v>
      </c>
      <c r="D1831">
        <f>_xlfn.XLOOKUP(ufc_fights_2[[#This Row],[b_fighter_id]],ufc_fighters[id],ufc_fighters[year],"Prázdné",0,1)</f>
        <v>1975</v>
      </c>
      <c r="E1831" s="10">
        <f>YEAR(ufc_fights_2[[#This Row],[date]])-ufc_fights_2[[#This Row],[r_year]]</f>
        <v>23</v>
      </c>
      <c r="F1831" s="10">
        <f>YEAR(ufc_fights_2[[#This Row],[date]])-ufc_fights_2[[#This Row],[b_year]]</f>
        <v>32</v>
      </c>
      <c r="G1831">
        <v>0</v>
      </c>
      <c r="H1831">
        <v>0</v>
      </c>
      <c r="I1831">
        <v>0.56999999999999995</v>
      </c>
      <c r="J1831">
        <v>0.44940000000000002</v>
      </c>
      <c r="K1831">
        <v>0.58650000000000002</v>
      </c>
      <c r="L1831">
        <v>0.47870000000000001</v>
      </c>
      <c r="M1831">
        <v>0</v>
      </c>
      <c r="N1831">
        <v>0.33329999999999999</v>
      </c>
      <c r="O1831">
        <v>0</v>
      </c>
      <c r="P1831">
        <v>0</v>
      </c>
      <c r="Q1831">
        <v>0</v>
      </c>
      <c r="R1831">
        <v>0</v>
      </c>
      <c r="S1831" s="2">
        <v>5.9027777777777778E-4</v>
      </c>
      <c r="T1831" s="2">
        <v>3.2407407407407406E-4</v>
      </c>
      <c r="U1831">
        <v>0.48049999999999998</v>
      </c>
      <c r="V1831">
        <v>0.4304</v>
      </c>
      <c r="W1831">
        <v>0.72729999999999995</v>
      </c>
      <c r="X1831">
        <v>1</v>
      </c>
      <c r="Y1831">
        <v>1</v>
      </c>
      <c r="Z1831">
        <v>0.51519999999999999</v>
      </c>
      <c r="AA1831">
        <v>0.38669999999999999</v>
      </c>
      <c r="AB1831">
        <v>0.67649999999999999</v>
      </c>
      <c r="AC1831">
        <v>0.78569999999999995</v>
      </c>
      <c r="AD1831">
        <v>0</v>
      </c>
      <c r="AE1831">
        <v>0</v>
      </c>
      <c r="AF1831" t="s">
        <v>3926</v>
      </c>
      <c r="AG1831" s="2">
        <v>1.1458333333333333E-3</v>
      </c>
      <c r="AH1831" t="s">
        <v>3911</v>
      </c>
      <c r="AI1831">
        <v>3</v>
      </c>
      <c r="AJ1831" t="s">
        <v>3949</v>
      </c>
      <c r="AK1831" s="3">
        <v>39375</v>
      </c>
      <c r="AL1831" s="10">
        <f>YEAR(ufc_fights_2[[#This Row],[date]])</f>
        <v>2007</v>
      </c>
      <c r="AM1831" t="s">
        <v>3977</v>
      </c>
      <c r="AN1831">
        <v>94</v>
      </c>
      <c r="AO1831" t="s">
        <v>3913</v>
      </c>
      <c r="AP1831">
        <f>IF(ufc_fights_2[[#This Row],[winner]]="Red",ufc_fights_2[[#This Row],[r_fighter_id]],ufc_fights_2[[#This Row],[b_fighter_id]])</f>
        <v>241</v>
      </c>
      <c r="AQ1831" t="str">
        <f>_xlfn.XLOOKUP(ufc_fights_2[[#This Row],[winnerID]],ufc_fighters[id],ufc_fighters[fighter_name],"xxx",0,1)</f>
        <v>Alan Belcher</v>
      </c>
    </row>
    <row r="1832" spans="1:43">
      <c r="A1832">
        <v>633</v>
      </c>
      <c r="B1832">
        <v>241</v>
      </c>
      <c r="C1832">
        <f>_xlfn.XLOOKUP(ufc_fights_2[[#This Row],[r_fighter_id]],ufc_fighters[id],ufc_fighters[year],"xxx",0,1)</f>
        <v>1980</v>
      </c>
      <c r="D1832">
        <f>_xlfn.XLOOKUP(ufc_fights_2[[#This Row],[b_fighter_id]],ufc_fighters[id],ufc_fighters[year],"Prázdné",0,1)</f>
        <v>1984</v>
      </c>
      <c r="E1832" s="10">
        <f>YEAR(ufc_fights_2[[#This Row],[date]])-ufc_fights_2[[#This Row],[r_year]]</f>
        <v>30</v>
      </c>
      <c r="F1832" s="10">
        <f>YEAR(ufc_fights_2[[#This Row],[date]])-ufc_fights_2[[#This Row],[b_year]]</f>
        <v>26</v>
      </c>
      <c r="G1832">
        <v>0</v>
      </c>
      <c r="H1832">
        <v>0</v>
      </c>
      <c r="I1832">
        <v>0.59460000000000002</v>
      </c>
      <c r="J1832">
        <v>0.52939999999999998</v>
      </c>
      <c r="K1832">
        <v>0.7</v>
      </c>
      <c r="L1832">
        <v>0.64710000000000001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1</v>
      </c>
      <c r="S1832" s="2">
        <v>1.1458333333333333E-3</v>
      </c>
      <c r="T1832" s="2">
        <v>1.7013888888888888E-3</v>
      </c>
      <c r="U1832">
        <v>0.6129</v>
      </c>
      <c r="V1832">
        <v>0.3</v>
      </c>
      <c r="W1832">
        <v>0</v>
      </c>
      <c r="X1832">
        <v>0.6</v>
      </c>
      <c r="Y1832">
        <v>0.83330000000000004</v>
      </c>
      <c r="Z1832">
        <v>0.57579999999999998</v>
      </c>
      <c r="AA1832">
        <v>0.51160000000000005</v>
      </c>
      <c r="AB1832">
        <v>0.66669999999999996</v>
      </c>
      <c r="AC1832">
        <v>0.5</v>
      </c>
      <c r="AD1832">
        <v>1</v>
      </c>
      <c r="AE1832">
        <v>1</v>
      </c>
      <c r="AF1832" t="s">
        <v>3933</v>
      </c>
      <c r="AG1832" s="2">
        <v>2.3726851851851851E-3</v>
      </c>
      <c r="AH1832" t="s">
        <v>3911</v>
      </c>
      <c r="AI1832">
        <v>3</v>
      </c>
      <c r="AJ1832" t="s">
        <v>3939</v>
      </c>
      <c r="AK1832" s="3">
        <v>40306</v>
      </c>
      <c r="AL1832" s="10">
        <f>YEAR(ufc_fights_2[[#This Row],[date]])</f>
        <v>2010</v>
      </c>
      <c r="AM1832" t="s">
        <v>3977</v>
      </c>
      <c r="AN1832">
        <v>92</v>
      </c>
      <c r="AO1832" t="s">
        <v>3918</v>
      </c>
      <c r="AP1832">
        <f>IF(ufc_fights_2[[#This Row],[winner]]="Red",ufc_fights_2[[#This Row],[r_fighter_id]],ufc_fights_2[[#This Row],[b_fighter_id]])</f>
        <v>241</v>
      </c>
      <c r="AQ1832" t="str">
        <f>_xlfn.XLOOKUP(ufc_fights_2[[#This Row],[winnerID]],ufc_fighters[id],ufc_fighters[fighter_name],"xxx",0,1)</f>
        <v>Alan Belcher</v>
      </c>
    </row>
    <row r="1833" spans="1:43">
      <c r="A1833">
        <v>1320</v>
      </c>
      <c r="B1833">
        <v>1127</v>
      </c>
      <c r="C1833">
        <f>_xlfn.XLOOKUP(ufc_fights_2[[#This Row],[r_fighter_id]],ufc_fighters[id],ufc_fighters[year],"xxx",0,1)</f>
        <v>1970</v>
      </c>
      <c r="D1833">
        <f>_xlfn.XLOOKUP(ufc_fights_2[[#This Row],[b_fighter_id]],ufc_fighters[id],ufc_fighters[year],"Prázdné",0,1)</f>
        <v>1971</v>
      </c>
      <c r="E1833" s="10">
        <f>YEAR(ufc_fights_2[[#This Row],[date]])-ufc_fights_2[[#This Row],[r_year]]</f>
        <v>28</v>
      </c>
      <c r="F1833" s="10">
        <f>YEAR(ufc_fights_2[[#This Row],[date]])-ufc_fights_2[[#This Row],[b_year]]</f>
        <v>27</v>
      </c>
      <c r="G1833">
        <v>1</v>
      </c>
      <c r="H1833">
        <v>1</v>
      </c>
      <c r="I1833">
        <v>0.57410000000000005</v>
      </c>
      <c r="J1833">
        <v>0.73470000000000002</v>
      </c>
      <c r="K1833">
        <v>0.68830000000000002</v>
      </c>
      <c r="L1833">
        <v>0.76790000000000003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 s="2">
        <v>0</v>
      </c>
      <c r="T1833" s="2">
        <v>0</v>
      </c>
      <c r="U1833">
        <v>0.4884</v>
      </c>
      <c r="V1833">
        <v>0.59260000000000002</v>
      </c>
      <c r="W1833">
        <v>0.9</v>
      </c>
      <c r="X1833">
        <v>1</v>
      </c>
      <c r="Y1833">
        <v>0.88890000000000002</v>
      </c>
      <c r="Z1833">
        <v>0.1875</v>
      </c>
      <c r="AA1833">
        <v>0.6905</v>
      </c>
      <c r="AB1833">
        <v>0.72</v>
      </c>
      <c r="AC1833">
        <v>1</v>
      </c>
      <c r="AD1833">
        <v>0.76919999999999999</v>
      </c>
      <c r="AE1833">
        <v>1</v>
      </c>
      <c r="AF1833" t="s">
        <v>3915</v>
      </c>
      <c r="AG1833" s="2">
        <v>2.0833333333333333E-3</v>
      </c>
      <c r="AH1833" t="s">
        <v>4057</v>
      </c>
      <c r="AI1833">
        <v>1</v>
      </c>
      <c r="AJ1833" t="s">
        <v>4058</v>
      </c>
      <c r="AK1833" s="3">
        <v>35930</v>
      </c>
      <c r="AL1833" s="10">
        <f>YEAR(ufc_fights_2[[#This Row],[date]])</f>
        <v>1998</v>
      </c>
      <c r="AM1833" t="s">
        <v>3977</v>
      </c>
      <c r="AN1833">
        <v>156</v>
      </c>
      <c r="AO1833" t="s">
        <v>3913</v>
      </c>
      <c r="AP1833">
        <f>IF(ufc_fights_2[[#This Row],[winner]]="Red",ufc_fights_2[[#This Row],[r_fighter_id]],ufc_fights_2[[#This Row],[b_fighter_id]])</f>
        <v>1320</v>
      </c>
      <c r="AQ1833" t="str">
        <f>_xlfn.XLOOKUP(ufc_fights_2[[#This Row],[winnerID]],ufc_fighters[id],ufc_fighters[fighter_name],"xxx",0,1)</f>
        <v>Dan Henderson</v>
      </c>
    </row>
    <row r="1834" spans="1:43">
      <c r="A1834">
        <v>3453</v>
      </c>
      <c r="B1834">
        <v>1476</v>
      </c>
      <c r="C1834">
        <f>_xlfn.XLOOKUP(ufc_fights_2[[#This Row],[r_fighter_id]],ufc_fighters[id],ufc_fighters[year],"xxx",0,1)</f>
        <v>1967</v>
      </c>
      <c r="D1834">
        <f>_xlfn.XLOOKUP(ufc_fights_2[[#This Row],[b_fighter_id]],ufc_fighters[id],ufc_fighters[year],"Prázdné",0,1)</f>
        <v>1966</v>
      </c>
      <c r="E1834" s="10">
        <f>YEAR(ufc_fights_2[[#This Row],[date]])-ufc_fights_2[[#This Row],[r_year]]</f>
        <v>35</v>
      </c>
      <c r="F1834" s="10">
        <f>YEAR(ufc_fights_2[[#This Row],[date]])-ufc_fights_2[[#This Row],[b_year]]</f>
        <v>36</v>
      </c>
      <c r="G1834">
        <v>1</v>
      </c>
      <c r="H1834">
        <v>0</v>
      </c>
      <c r="I1834">
        <v>0.66669999999999996</v>
      </c>
      <c r="J1834">
        <v>0</v>
      </c>
      <c r="K1834">
        <v>0.66669999999999996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1.1574074074074073E-5</v>
      </c>
      <c r="T1834" s="2">
        <v>0</v>
      </c>
      <c r="U1834">
        <v>0.66669999999999996</v>
      </c>
      <c r="V1834">
        <v>0</v>
      </c>
      <c r="W1834">
        <v>0</v>
      </c>
      <c r="X1834">
        <v>0</v>
      </c>
      <c r="Y1834">
        <v>0</v>
      </c>
      <c r="Z1834">
        <v>0.5</v>
      </c>
      <c r="AA1834">
        <v>0</v>
      </c>
      <c r="AB1834">
        <v>0</v>
      </c>
      <c r="AC1834">
        <v>0</v>
      </c>
      <c r="AD1834">
        <v>0.75</v>
      </c>
      <c r="AE1834">
        <v>0</v>
      </c>
      <c r="AF1834" t="s">
        <v>3910</v>
      </c>
      <c r="AG1834" s="2">
        <v>1.1574074074074075E-4</v>
      </c>
      <c r="AH1834" t="s">
        <v>3911</v>
      </c>
      <c r="AI1834">
        <v>3</v>
      </c>
      <c r="AJ1834" t="s">
        <v>4052</v>
      </c>
      <c r="AK1834" s="3">
        <v>37450</v>
      </c>
      <c r="AL1834" s="10">
        <f>YEAR(ufc_fights_2[[#This Row],[date]])</f>
        <v>2002</v>
      </c>
      <c r="AM1834" t="s">
        <v>3977</v>
      </c>
      <c r="AN1834">
        <v>70</v>
      </c>
      <c r="AO1834" t="s">
        <v>3913</v>
      </c>
      <c r="AP1834">
        <f>IF(ufc_fights_2[[#This Row],[winner]]="Red",ufc_fights_2[[#This Row],[r_fighter_id]],ufc_fights_2[[#This Row],[b_fighter_id]])</f>
        <v>3453</v>
      </c>
      <c r="AQ1834" t="str">
        <f>_xlfn.XLOOKUP(ufc_fights_2[[#This Row],[winnerID]],ufc_fighters[id],ufc_fighters[fighter_name],"xxx",0,1)</f>
        <v>Mark Weir</v>
      </c>
    </row>
    <row r="1835" spans="1:43">
      <c r="A1835">
        <v>306</v>
      </c>
      <c r="B1835">
        <v>1320</v>
      </c>
      <c r="C1835">
        <f>_xlfn.XLOOKUP(ufc_fights_2[[#This Row],[r_fighter_id]],ufc_fighters[id],ufc_fighters[year],"xxx",0,1)</f>
        <v>1981</v>
      </c>
      <c r="D1835">
        <f>_xlfn.XLOOKUP(ufc_fights_2[[#This Row],[b_fighter_id]],ufc_fighters[id],ufc_fighters[year],"Prázdné",0,1)</f>
        <v>1970</v>
      </c>
      <c r="E1835" s="10">
        <f>YEAR(ufc_fights_2[[#This Row],[date]])-ufc_fights_2[[#This Row],[r_year]]</f>
        <v>34</v>
      </c>
      <c r="F1835" s="10">
        <f>YEAR(ufc_fights_2[[#This Row],[date]])-ufc_fights_2[[#This Row],[b_year]]</f>
        <v>45</v>
      </c>
      <c r="G1835">
        <v>0</v>
      </c>
      <c r="H1835">
        <v>1</v>
      </c>
      <c r="I1835">
        <v>0.5</v>
      </c>
      <c r="J1835">
        <v>0.8</v>
      </c>
      <c r="K1835">
        <v>0.5</v>
      </c>
      <c r="L1835">
        <v>0.8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0</v>
      </c>
      <c r="T1835" s="2">
        <v>5.7870370370370373E-5</v>
      </c>
      <c r="U1835">
        <v>0.6</v>
      </c>
      <c r="V1835">
        <v>0.8</v>
      </c>
      <c r="W1835">
        <v>0</v>
      </c>
      <c r="X1835">
        <v>0</v>
      </c>
      <c r="Y1835">
        <v>0</v>
      </c>
      <c r="Z1835">
        <v>0.5</v>
      </c>
      <c r="AA1835">
        <v>0.75</v>
      </c>
      <c r="AB1835">
        <v>0</v>
      </c>
      <c r="AC1835">
        <v>0.5</v>
      </c>
      <c r="AD1835">
        <v>0</v>
      </c>
      <c r="AE1835">
        <v>0.88890000000000002</v>
      </c>
      <c r="AF1835" t="s">
        <v>3910</v>
      </c>
      <c r="AG1835" s="2">
        <v>3.2407407407407406E-4</v>
      </c>
      <c r="AH1835" t="s">
        <v>3927</v>
      </c>
      <c r="AI1835">
        <v>5</v>
      </c>
      <c r="AJ1835" t="s">
        <v>3925</v>
      </c>
      <c r="AK1835" s="3">
        <v>42161</v>
      </c>
      <c r="AL1835" s="10">
        <f>YEAR(ufc_fights_2[[#This Row],[date]])</f>
        <v>2015</v>
      </c>
      <c r="AM1835" t="s">
        <v>3977</v>
      </c>
      <c r="AN1835">
        <v>141</v>
      </c>
      <c r="AO1835" t="s">
        <v>3918</v>
      </c>
      <c r="AP1835">
        <f>IF(ufc_fights_2[[#This Row],[winner]]="Red",ufc_fights_2[[#This Row],[r_fighter_id]],ufc_fights_2[[#This Row],[b_fighter_id]])</f>
        <v>1320</v>
      </c>
      <c r="AQ1835" t="str">
        <f>_xlfn.XLOOKUP(ufc_fights_2[[#This Row],[winnerID]],ufc_fighters[id],ufc_fighters[fighter_name],"xxx",0,1)</f>
        <v>Dan Henderson</v>
      </c>
    </row>
    <row r="1836" spans="1:43">
      <c r="A1836">
        <v>2108</v>
      </c>
      <c r="B1836">
        <v>1401</v>
      </c>
      <c r="C1836">
        <f>_xlfn.XLOOKUP(ufc_fights_2[[#This Row],[r_fighter_id]],ufc_fighters[id],ufc_fighters[year],"xxx",0,1)</f>
        <v>1981</v>
      </c>
      <c r="D1836">
        <f>_xlfn.XLOOKUP(ufc_fights_2[[#This Row],[b_fighter_id]],ufc_fighters[id],ufc_fighters[year],"Prázdné",0,1)</f>
        <v>1978</v>
      </c>
      <c r="E1836" s="10">
        <f>YEAR(ufc_fights_2[[#This Row],[date]])-ufc_fights_2[[#This Row],[r_year]]</f>
        <v>27</v>
      </c>
      <c r="F1836" s="10">
        <f>YEAR(ufc_fights_2[[#This Row],[date]])-ufc_fights_2[[#This Row],[b_year]]</f>
        <v>30</v>
      </c>
      <c r="G1836">
        <v>0</v>
      </c>
      <c r="H1836">
        <v>0</v>
      </c>
      <c r="I1836">
        <v>0.63270000000000004</v>
      </c>
      <c r="J1836">
        <v>0.625</v>
      </c>
      <c r="K1836">
        <v>0.86060000000000003</v>
      </c>
      <c r="L1836">
        <v>0.87319999999999998</v>
      </c>
      <c r="M1836">
        <v>0.85709999999999997</v>
      </c>
      <c r="N1836">
        <v>0</v>
      </c>
      <c r="O1836">
        <v>0</v>
      </c>
      <c r="P1836">
        <v>5</v>
      </c>
      <c r="Q1836">
        <v>0</v>
      </c>
      <c r="R1836">
        <v>2</v>
      </c>
      <c r="S1836" s="2">
        <v>7.2569444444444443E-3</v>
      </c>
      <c r="T1836" s="2">
        <v>2.5694444444444445E-3</v>
      </c>
      <c r="U1836">
        <v>0.59089999999999998</v>
      </c>
      <c r="V1836">
        <v>0.52629999999999999</v>
      </c>
      <c r="W1836">
        <v>1</v>
      </c>
      <c r="X1836">
        <v>1</v>
      </c>
      <c r="Y1836">
        <v>0</v>
      </c>
      <c r="Z1836">
        <v>0.53849999999999998</v>
      </c>
      <c r="AA1836">
        <v>0.5</v>
      </c>
      <c r="AB1836">
        <v>1</v>
      </c>
      <c r="AC1836">
        <v>0.44440000000000002</v>
      </c>
      <c r="AD1836">
        <v>0.6129</v>
      </c>
      <c r="AE1836">
        <v>1</v>
      </c>
      <c r="AF1836" t="s">
        <v>3915</v>
      </c>
      <c r="AG1836" s="2">
        <v>3.472222222222222E-3</v>
      </c>
      <c r="AH1836" t="s">
        <v>3911</v>
      </c>
      <c r="AI1836">
        <v>3</v>
      </c>
      <c r="AJ1836" t="s">
        <v>4119</v>
      </c>
      <c r="AK1836" s="3">
        <v>39746</v>
      </c>
      <c r="AL1836" s="10">
        <f>YEAR(ufc_fights_2[[#This Row],[date]])</f>
        <v>2008</v>
      </c>
      <c r="AM1836" t="s">
        <v>3977</v>
      </c>
      <c r="AN1836">
        <v>139</v>
      </c>
      <c r="AO1836" t="s">
        <v>3913</v>
      </c>
      <c r="AP1836">
        <f>IF(ufc_fights_2[[#This Row],[winner]]="Red",ufc_fights_2[[#This Row],[r_fighter_id]],ufc_fights_2[[#This Row],[b_fighter_id]])</f>
        <v>2108</v>
      </c>
      <c r="AQ1836" t="str">
        <f>_xlfn.XLOOKUP(ufc_fights_2[[#This Row],[winnerID]],ufc_fighters[id],ufc_fighters[fighter_name],"xxx",0,1)</f>
        <v>Dan Miller</v>
      </c>
    </row>
    <row r="1837" spans="1:43">
      <c r="A1837">
        <v>1320</v>
      </c>
      <c r="B1837">
        <v>2434</v>
      </c>
      <c r="C1837">
        <f>_xlfn.XLOOKUP(ufc_fights_2[[#This Row],[r_fighter_id]],ufc_fighters[id],ufc_fighters[year],"xxx",0,1)</f>
        <v>1970</v>
      </c>
      <c r="D1837">
        <f>_xlfn.XLOOKUP(ufc_fights_2[[#This Row],[b_fighter_id]],ufc_fighters[id],ufc_fighters[year],"Prázdné",0,1)</f>
        <v>1980</v>
      </c>
      <c r="E1837" s="10">
        <f>YEAR(ufc_fights_2[[#This Row],[date]])-ufc_fights_2[[#This Row],[r_year]]</f>
        <v>38</v>
      </c>
      <c r="F1837" s="10">
        <f>YEAR(ufc_fights_2[[#This Row],[date]])-ufc_fights_2[[#This Row],[b_year]]</f>
        <v>28</v>
      </c>
      <c r="G1837">
        <v>1</v>
      </c>
      <c r="H1837">
        <v>0</v>
      </c>
      <c r="I1837">
        <v>0.51219999999999999</v>
      </c>
      <c r="J1837">
        <v>0.42859999999999998</v>
      </c>
      <c r="K1837">
        <v>0.55059999999999998</v>
      </c>
      <c r="L1837">
        <v>0.44619999999999999</v>
      </c>
      <c r="M1837">
        <v>0</v>
      </c>
      <c r="N1837">
        <v>0.125</v>
      </c>
      <c r="O1837">
        <v>0</v>
      </c>
      <c r="P1837">
        <v>1</v>
      </c>
      <c r="Q1837">
        <v>0</v>
      </c>
      <c r="R1837">
        <v>0</v>
      </c>
      <c r="S1837" s="2">
        <v>1.7013888888888888E-3</v>
      </c>
      <c r="T1837" s="2">
        <v>1.0185185185185184E-3</v>
      </c>
      <c r="U1837">
        <v>0.51849999999999996</v>
      </c>
      <c r="V1837">
        <v>0.40350000000000003</v>
      </c>
      <c r="W1837">
        <v>0</v>
      </c>
      <c r="X1837">
        <v>0</v>
      </c>
      <c r="Y1837">
        <v>0.66669999999999996</v>
      </c>
      <c r="Z1837">
        <v>0.48</v>
      </c>
      <c r="AA1837">
        <v>0.41510000000000002</v>
      </c>
      <c r="AB1837">
        <v>0.44440000000000002</v>
      </c>
      <c r="AC1837">
        <v>0.5</v>
      </c>
      <c r="AD1837">
        <v>0.60870000000000002</v>
      </c>
      <c r="AE1837">
        <v>0.5</v>
      </c>
      <c r="AF1837" t="s">
        <v>3915</v>
      </c>
      <c r="AG1837" s="2">
        <v>3.472222222222222E-3</v>
      </c>
      <c r="AH1837" t="s">
        <v>3911</v>
      </c>
      <c r="AI1837">
        <v>3</v>
      </c>
      <c r="AJ1837" t="s">
        <v>3914</v>
      </c>
      <c r="AK1837" s="3">
        <v>39697</v>
      </c>
      <c r="AL1837" s="10">
        <f>YEAR(ufc_fights_2[[#This Row],[date]])</f>
        <v>2008</v>
      </c>
      <c r="AM1837" t="s">
        <v>3977</v>
      </c>
      <c r="AN1837">
        <v>45</v>
      </c>
      <c r="AO1837" t="s">
        <v>3913</v>
      </c>
      <c r="AP1837">
        <f>IF(ufc_fights_2[[#This Row],[winner]]="Red",ufc_fights_2[[#This Row],[r_fighter_id]],ufc_fights_2[[#This Row],[b_fighter_id]])</f>
        <v>1320</v>
      </c>
      <c r="AQ1837" t="str">
        <f>_xlfn.XLOOKUP(ufc_fights_2[[#This Row],[winnerID]],ufc_fighters[id],ufc_fighters[fighter_name],"xxx",0,1)</f>
        <v>Dan Henderson</v>
      </c>
    </row>
    <row r="1838" spans="1:43">
      <c r="A1838">
        <v>1320</v>
      </c>
      <c r="B1838">
        <v>286</v>
      </c>
      <c r="C1838">
        <f>_xlfn.XLOOKUP(ufc_fights_2[[#This Row],[r_fighter_id]],ufc_fighters[id],ufc_fighters[year],"xxx",0,1)</f>
        <v>1970</v>
      </c>
      <c r="D1838">
        <f>_xlfn.XLOOKUP(ufc_fights_2[[#This Row],[b_fighter_id]],ufc_fighters[id],ufc_fighters[year],"Prázdné",0,1)</f>
        <v>1979</v>
      </c>
      <c r="E1838" s="10">
        <f>YEAR(ufc_fights_2[[#This Row],[date]])-ufc_fights_2[[#This Row],[r_year]]</f>
        <v>39</v>
      </c>
      <c r="F1838" s="10">
        <f>YEAR(ufc_fights_2[[#This Row],[date]])-ufc_fights_2[[#This Row],[b_year]]</f>
        <v>30</v>
      </c>
      <c r="G1838">
        <v>1</v>
      </c>
      <c r="H1838">
        <v>0</v>
      </c>
      <c r="I1838">
        <v>0.2959</v>
      </c>
      <c r="J1838">
        <v>0.20180000000000001</v>
      </c>
      <c r="K1838">
        <v>0.2959</v>
      </c>
      <c r="L1838">
        <v>0.20180000000000001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3.1250000000000001E-4</v>
      </c>
      <c r="T1838" s="2">
        <v>6.9444444444444444E-5</v>
      </c>
      <c r="U1838">
        <v>0.20480000000000001</v>
      </c>
      <c r="V1838">
        <v>0.16</v>
      </c>
      <c r="W1838">
        <v>0.7</v>
      </c>
      <c r="X1838">
        <v>1</v>
      </c>
      <c r="Y1838">
        <v>1</v>
      </c>
      <c r="Z1838">
        <v>0.23810000000000001</v>
      </c>
      <c r="AA1838">
        <v>0.1905</v>
      </c>
      <c r="AB1838">
        <v>0.61539999999999995</v>
      </c>
      <c r="AC1838">
        <v>0.5</v>
      </c>
      <c r="AD1838">
        <v>1</v>
      </c>
      <c r="AE1838">
        <v>0</v>
      </c>
      <c r="AF1838" t="s">
        <v>3910</v>
      </c>
      <c r="AG1838" s="2">
        <v>2.3148148148148147E-3</v>
      </c>
      <c r="AH1838" t="s">
        <v>3911</v>
      </c>
      <c r="AI1838">
        <v>3</v>
      </c>
      <c r="AJ1838" t="s">
        <v>3939</v>
      </c>
      <c r="AK1838" s="3">
        <v>40005</v>
      </c>
      <c r="AL1838" s="10">
        <f>YEAR(ufc_fights_2[[#This Row],[date]])</f>
        <v>2009</v>
      </c>
      <c r="AM1838" t="s">
        <v>3977</v>
      </c>
      <c r="AN1838">
        <v>1</v>
      </c>
      <c r="AO1838" t="s">
        <v>3913</v>
      </c>
      <c r="AP1838">
        <f>IF(ufc_fights_2[[#This Row],[winner]]="Red",ufc_fights_2[[#This Row],[r_fighter_id]],ufc_fights_2[[#This Row],[b_fighter_id]])</f>
        <v>1320</v>
      </c>
      <c r="AQ1838" t="str">
        <f>_xlfn.XLOOKUP(ufc_fights_2[[#This Row],[winnerID]],ufc_fighters[id],ufc_fighters[fighter_name],"xxx",0,1)</f>
        <v>Dan Henderson</v>
      </c>
    </row>
    <row r="1839" spans="1:43">
      <c r="A1839">
        <v>205</v>
      </c>
      <c r="B1839">
        <v>1278</v>
      </c>
      <c r="C1839">
        <f>_xlfn.XLOOKUP(ufc_fights_2[[#This Row],[r_fighter_id]],ufc_fighters[id],ufc_fighters[year],"xxx",0,1)</f>
        <v>1988</v>
      </c>
      <c r="D1839">
        <f>_xlfn.XLOOKUP(ufc_fights_2[[#This Row],[b_fighter_id]],ufc_fighters[id],ufc_fighters[year],"Prázdné",0,1)</f>
        <v>1989</v>
      </c>
      <c r="E1839" s="10">
        <f>YEAR(ufc_fights_2[[#This Row],[date]])-ufc_fights_2[[#This Row],[r_year]]</f>
        <v>25</v>
      </c>
      <c r="F1839" s="10">
        <f>YEAR(ufc_fights_2[[#This Row],[date]])-ufc_fights_2[[#This Row],[b_year]]</f>
        <v>24</v>
      </c>
      <c r="G1839">
        <v>0</v>
      </c>
      <c r="H1839">
        <v>0</v>
      </c>
      <c r="I1839">
        <v>0.48709999999999998</v>
      </c>
      <c r="J1839">
        <v>0.4481</v>
      </c>
      <c r="K1839">
        <v>0.5</v>
      </c>
      <c r="L1839">
        <v>0.46639999999999998</v>
      </c>
      <c r="M1839">
        <v>0.5</v>
      </c>
      <c r="N1839">
        <v>0.16669999999999999</v>
      </c>
      <c r="O1839">
        <v>1</v>
      </c>
      <c r="P1839">
        <v>0</v>
      </c>
      <c r="Q1839">
        <v>0</v>
      </c>
      <c r="R1839">
        <v>0</v>
      </c>
      <c r="S1839" s="2">
        <v>4.861111111111111E-4</v>
      </c>
      <c r="T1839" s="2">
        <v>2.4652777777777776E-3</v>
      </c>
      <c r="U1839">
        <v>0.45810000000000001</v>
      </c>
      <c r="V1839">
        <v>0.41099999999999998</v>
      </c>
      <c r="W1839">
        <v>0.68420000000000003</v>
      </c>
      <c r="X1839">
        <v>0.7</v>
      </c>
      <c r="Y1839">
        <v>0.5484</v>
      </c>
      <c r="Z1839">
        <v>0.45629999999999998</v>
      </c>
      <c r="AA1839">
        <v>0.42370000000000002</v>
      </c>
      <c r="AB1839">
        <v>0.73909999999999998</v>
      </c>
      <c r="AC1839">
        <v>0.57140000000000002</v>
      </c>
      <c r="AD1839">
        <v>0.66669999999999996</v>
      </c>
      <c r="AE1839">
        <v>0</v>
      </c>
      <c r="AF1839" t="s">
        <v>3915</v>
      </c>
      <c r="AG1839" s="2">
        <v>3.472222222222222E-3</v>
      </c>
      <c r="AH1839" t="s">
        <v>3911</v>
      </c>
      <c r="AI1839">
        <v>3</v>
      </c>
      <c r="AJ1839" t="s">
        <v>3985</v>
      </c>
      <c r="AK1839" s="3">
        <v>41377</v>
      </c>
      <c r="AL1839" s="10">
        <f>YEAR(ufc_fights_2[[#This Row],[date]])</f>
        <v>2013</v>
      </c>
      <c r="AM1839" t="s">
        <v>3977</v>
      </c>
      <c r="AN1839">
        <v>1</v>
      </c>
      <c r="AO1839" t="s">
        <v>3913</v>
      </c>
      <c r="AP1839">
        <f>IF(ufc_fights_2[[#This Row],[winner]]="Red",ufc_fights_2[[#This Row],[r_fighter_id]],ufc_fights_2[[#This Row],[b_fighter_id]])</f>
        <v>205</v>
      </c>
      <c r="AQ1839" t="str">
        <f>_xlfn.XLOOKUP(ufc_fights_2[[#This Row],[winnerID]],ufc_fighters[id],ufc_fighters[fighter_name],"xxx",0,1)</f>
        <v>Luke Barnatt</v>
      </c>
    </row>
    <row r="1840" spans="1:43">
      <c r="A1840">
        <v>2131</v>
      </c>
      <c r="B1840">
        <v>593</v>
      </c>
      <c r="C1840">
        <f>_xlfn.XLOOKUP(ufc_fights_2[[#This Row],[r_fighter_id]],ufc_fighters[id],ufc_fighters[year],"xxx",0,1)</f>
        <v>1979</v>
      </c>
      <c r="D1840">
        <f>_xlfn.XLOOKUP(ufc_fights_2[[#This Row],[b_fighter_id]],ufc_fighters[id],ufc_fighters[year],"Prázdné",0,1)</f>
        <v>1988</v>
      </c>
      <c r="E1840" s="10">
        <f>YEAR(ufc_fights_2[[#This Row],[date]])-ufc_fights_2[[#This Row],[r_year]]</f>
        <v>35</v>
      </c>
      <c r="F1840" s="10">
        <f>YEAR(ufc_fights_2[[#This Row],[date]])-ufc_fights_2[[#This Row],[b_year]]</f>
        <v>26</v>
      </c>
      <c r="G1840">
        <v>0</v>
      </c>
      <c r="H1840">
        <v>0</v>
      </c>
      <c r="I1840">
        <v>0.66669999999999996</v>
      </c>
      <c r="J1840">
        <v>0.42859999999999998</v>
      </c>
      <c r="K1840">
        <v>0.73080000000000001</v>
      </c>
      <c r="L1840">
        <v>0.5</v>
      </c>
      <c r="M1840">
        <v>0</v>
      </c>
      <c r="N1840">
        <v>0.66669999999999996</v>
      </c>
      <c r="O1840">
        <v>0</v>
      </c>
      <c r="P1840">
        <v>1</v>
      </c>
      <c r="Q1840">
        <v>0</v>
      </c>
      <c r="R1840">
        <v>0</v>
      </c>
      <c r="S1840" s="2">
        <v>1.1574074074074073E-5</v>
      </c>
      <c r="T1840" s="2">
        <v>2.1296296296296298E-3</v>
      </c>
      <c r="U1840">
        <v>0.5</v>
      </c>
      <c r="V1840">
        <v>0.36670000000000003</v>
      </c>
      <c r="W1840">
        <v>0.8</v>
      </c>
      <c r="X1840">
        <v>1</v>
      </c>
      <c r="Y1840">
        <v>0</v>
      </c>
      <c r="Z1840">
        <v>0.63160000000000005</v>
      </c>
      <c r="AA1840">
        <v>0.39389999999999997</v>
      </c>
      <c r="AB1840">
        <v>1</v>
      </c>
      <c r="AC1840">
        <v>1</v>
      </c>
      <c r="AD1840">
        <v>0</v>
      </c>
      <c r="AE1840">
        <v>0</v>
      </c>
      <c r="AF1840" t="s">
        <v>3910</v>
      </c>
      <c r="AG1840" s="2">
        <v>3.460648148148148E-3</v>
      </c>
      <c r="AH1840" t="s">
        <v>3911</v>
      </c>
      <c r="AI1840">
        <v>3</v>
      </c>
      <c r="AJ1840" t="s">
        <v>3988</v>
      </c>
      <c r="AK1840" s="3">
        <v>41993</v>
      </c>
      <c r="AL1840" s="10">
        <f>YEAR(ufc_fights_2[[#This Row],[date]])</f>
        <v>2014</v>
      </c>
      <c r="AM1840" t="s">
        <v>3977</v>
      </c>
      <c r="AN1840">
        <v>81</v>
      </c>
      <c r="AO1840" t="s">
        <v>3913</v>
      </c>
      <c r="AP1840">
        <f>IF(ufc_fights_2[[#This Row],[winner]]="Red",ufc_fights_2[[#This Row],[r_fighter_id]],ufc_fights_2[[#This Row],[b_fighter_id]])</f>
        <v>2131</v>
      </c>
      <c r="AQ1840" t="str">
        <f>_xlfn.XLOOKUP(ufc_fights_2[[#This Row],[winnerID]],ufc_fighters[id],ufc_fighters[fighter_name],"xxx",0,1)</f>
        <v>Vitor Miranda</v>
      </c>
    </row>
    <row r="1841" spans="1:43">
      <c r="A1841">
        <v>2131</v>
      </c>
      <c r="B1841">
        <v>1344</v>
      </c>
      <c r="C1841">
        <f>_xlfn.XLOOKUP(ufc_fights_2[[#This Row],[r_fighter_id]],ufc_fighters[id],ufc_fighters[year],"xxx",0,1)</f>
        <v>1979</v>
      </c>
      <c r="D1841">
        <f>_xlfn.XLOOKUP(ufc_fights_2[[#This Row],[b_fighter_id]],ufc_fighters[id],ufc_fighters[year],"Prázdné",0,1)</f>
        <v>1986</v>
      </c>
      <c r="E1841" s="10">
        <f>YEAR(ufc_fights_2[[#This Row],[date]])-ufc_fights_2[[#This Row],[r_year]]</f>
        <v>36</v>
      </c>
      <c r="F1841" s="10">
        <f>YEAR(ufc_fights_2[[#This Row],[date]])-ufc_fights_2[[#This Row],[b_year]]</f>
        <v>29</v>
      </c>
      <c r="G1841">
        <v>0</v>
      </c>
      <c r="H1841">
        <v>0</v>
      </c>
      <c r="I1841">
        <v>0.76</v>
      </c>
      <c r="J1841">
        <v>0.44119999999999998</v>
      </c>
      <c r="K1841">
        <v>0.83330000000000004</v>
      </c>
      <c r="L1841">
        <v>0.51280000000000003</v>
      </c>
      <c r="M1841">
        <v>1</v>
      </c>
      <c r="N1841">
        <v>0.2</v>
      </c>
      <c r="O1841">
        <v>0</v>
      </c>
      <c r="P1841">
        <v>0</v>
      </c>
      <c r="Q1841">
        <v>0</v>
      </c>
      <c r="R1841">
        <v>0</v>
      </c>
      <c r="S1841" s="2">
        <v>2.3726851851851851E-3</v>
      </c>
      <c r="T1841" s="2">
        <v>2.0833333333333333E-3</v>
      </c>
      <c r="U1841">
        <v>0.78790000000000004</v>
      </c>
      <c r="V1841">
        <v>0.36670000000000003</v>
      </c>
      <c r="W1841">
        <v>0.25</v>
      </c>
      <c r="X1841">
        <v>0.8</v>
      </c>
      <c r="Y1841">
        <v>1</v>
      </c>
      <c r="Z1841">
        <v>0.5</v>
      </c>
      <c r="AA1841">
        <v>0.36</v>
      </c>
      <c r="AB1841">
        <v>0.5</v>
      </c>
      <c r="AC1841">
        <v>0</v>
      </c>
      <c r="AD1841">
        <v>0.83050000000000002</v>
      </c>
      <c r="AE1841">
        <v>0.75</v>
      </c>
      <c r="AF1841" t="s">
        <v>3910</v>
      </c>
      <c r="AG1841" s="2">
        <v>1.8287037037037037E-3</v>
      </c>
      <c r="AH1841" t="s">
        <v>3911</v>
      </c>
      <c r="AI1841">
        <v>3</v>
      </c>
      <c r="AJ1841" t="s">
        <v>3914</v>
      </c>
      <c r="AK1841" s="3">
        <v>42217</v>
      </c>
      <c r="AL1841" s="10">
        <f>YEAR(ufc_fights_2[[#This Row],[date]])</f>
        <v>2015</v>
      </c>
      <c r="AM1841" t="s">
        <v>3977</v>
      </c>
      <c r="AN1841">
        <v>13</v>
      </c>
      <c r="AO1841" t="s">
        <v>3913</v>
      </c>
      <c r="AP1841">
        <f>IF(ufc_fights_2[[#This Row],[winner]]="Red",ufc_fights_2[[#This Row],[r_fighter_id]],ufc_fights_2[[#This Row],[b_fighter_id]])</f>
        <v>2131</v>
      </c>
      <c r="AQ1841" t="str">
        <f>_xlfn.XLOOKUP(ufc_fights_2[[#This Row],[winnerID]],ufc_fighters[id],ufc_fighters[fighter_name],"xxx",0,1)</f>
        <v>Vitor Miranda</v>
      </c>
    </row>
    <row r="1842" spans="1:43">
      <c r="A1842">
        <v>2131</v>
      </c>
      <c r="B1842">
        <v>1228</v>
      </c>
      <c r="C1842">
        <f>_xlfn.XLOOKUP(ufc_fights_2[[#This Row],[r_fighter_id]],ufc_fighters[id],ufc_fighters[year],"xxx",0,1)</f>
        <v>1979</v>
      </c>
      <c r="D1842">
        <f>_xlfn.XLOOKUP(ufc_fights_2[[#This Row],[b_fighter_id]],ufc_fighters[id],ufc_fighters[year],"Prázdné",0,1)</f>
        <v>1983</v>
      </c>
      <c r="E1842" s="10">
        <f>YEAR(ufc_fights_2[[#This Row],[date]])-ufc_fights_2[[#This Row],[r_year]]</f>
        <v>37</v>
      </c>
      <c r="F1842" s="10">
        <f>YEAR(ufc_fights_2[[#This Row],[date]])-ufc_fights_2[[#This Row],[b_year]]</f>
        <v>33</v>
      </c>
      <c r="G1842">
        <v>0</v>
      </c>
      <c r="H1842">
        <v>0</v>
      </c>
      <c r="I1842">
        <v>0.64790000000000003</v>
      </c>
      <c r="J1842">
        <v>0.52270000000000005</v>
      </c>
      <c r="K1842">
        <v>0.70109999999999995</v>
      </c>
      <c r="L1842">
        <v>0.58489999999999998</v>
      </c>
      <c r="M1842">
        <v>0</v>
      </c>
      <c r="N1842">
        <v>0.2</v>
      </c>
      <c r="O1842">
        <v>0</v>
      </c>
      <c r="P1842">
        <v>0</v>
      </c>
      <c r="Q1842">
        <v>0</v>
      </c>
      <c r="R1842">
        <v>0</v>
      </c>
      <c r="S1842" s="2">
        <v>2.3148148148148147E-5</v>
      </c>
      <c r="T1842" s="2">
        <v>2.7430555555555554E-3</v>
      </c>
      <c r="U1842">
        <v>0.6552</v>
      </c>
      <c r="V1842">
        <v>0.2727</v>
      </c>
      <c r="W1842">
        <v>0.6</v>
      </c>
      <c r="X1842">
        <v>0.66669999999999996</v>
      </c>
      <c r="Y1842">
        <v>0.92859999999999998</v>
      </c>
      <c r="Z1842">
        <v>0.4667</v>
      </c>
      <c r="AA1842">
        <v>0.51349999999999996</v>
      </c>
      <c r="AB1842">
        <v>0.96150000000000002</v>
      </c>
      <c r="AC1842">
        <v>0.5</v>
      </c>
      <c r="AD1842">
        <v>0</v>
      </c>
      <c r="AE1842">
        <v>1</v>
      </c>
      <c r="AF1842" t="s">
        <v>3910</v>
      </c>
      <c r="AG1842" s="2">
        <v>7.9861111111111116E-4</v>
      </c>
      <c r="AH1842" t="s">
        <v>3911</v>
      </c>
      <c r="AI1842">
        <v>3</v>
      </c>
      <c r="AJ1842" t="s">
        <v>3912</v>
      </c>
      <c r="AK1842" s="3">
        <v>42434</v>
      </c>
      <c r="AL1842" s="10">
        <f>YEAR(ufc_fights_2[[#This Row],[date]])</f>
        <v>2016</v>
      </c>
      <c r="AM1842" t="s">
        <v>3977</v>
      </c>
      <c r="AN1842">
        <v>1</v>
      </c>
      <c r="AO1842" t="s">
        <v>3913</v>
      </c>
      <c r="AP1842">
        <f>IF(ufc_fights_2[[#This Row],[winner]]="Red",ufc_fights_2[[#This Row],[r_fighter_id]],ufc_fights_2[[#This Row],[b_fighter_id]])</f>
        <v>2131</v>
      </c>
      <c r="AQ1842" t="str">
        <f>_xlfn.XLOOKUP(ufc_fights_2[[#This Row],[winnerID]],ufc_fighters[id],ufc_fighters[fighter_name],"xxx",0,1)</f>
        <v>Vitor Miranda</v>
      </c>
    </row>
    <row r="1843" spans="1:43">
      <c r="A1843">
        <v>3099</v>
      </c>
      <c r="B1843">
        <v>1547</v>
      </c>
      <c r="C1843">
        <f>_xlfn.XLOOKUP(ufc_fights_2[[#This Row],[r_fighter_id]],ufc_fighters[id],ufc_fighters[year],"xxx",0,1)</f>
        <v>1983</v>
      </c>
      <c r="D1843">
        <f>_xlfn.XLOOKUP(ufc_fights_2[[#This Row],[b_fighter_id]],ufc_fighters[id],ufc_fighters[year],"Prázdné",0,1)</f>
        <v>1987</v>
      </c>
      <c r="E1843" s="10">
        <f>YEAR(ufc_fights_2[[#This Row],[date]])-ufc_fights_2[[#This Row],[r_year]]</f>
        <v>32</v>
      </c>
      <c r="F1843" s="10">
        <f>YEAR(ufc_fights_2[[#This Row],[date]])-ufc_fights_2[[#This Row],[b_year]]</f>
        <v>28</v>
      </c>
      <c r="G1843">
        <v>0</v>
      </c>
      <c r="H1843">
        <v>0</v>
      </c>
      <c r="I1843">
        <v>0.59519999999999995</v>
      </c>
      <c r="J1843">
        <v>0.31940000000000002</v>
      </c>
      <c r="K1843">
        <v>0.68500000000000005</v>
      </c>
      <c r="L1843">
        <v>0.6069</v>
      </c>
      <c r="M1843">
        <v>0</v>
      </c>
      <c r="N1843">
        <v>0.16669999999999999</v>
      </c>
      <c r="O1843">
        <v>0</v>
      </c>
      <c r="P1843">
        <v>0</v>
      </c>
      <c r="Q1843">
        <v>0</v>
      </c>
      <c r="R1843">
        <v>0</v>
      </c>
      <c r="S1843" s="2">
        <v>5.5555555555555556E-4</v>
      </c>
      <c r="T1843" s="2">
        <v>6.5162037037037037E-3</v>
      </c>
      <c r="U1843">
        <v>0.51670000000000005</v>
      </c>
      <c r="V1843">
        <v>0.2034</v>
      </c>
      <c r="W1843">
        <v>0.8095</v>
      </c>
      <c r="X1843">
        <v>0.66669999999999996</v>
      </c>
      <c r="Y1843">
        <v>0.8</v>
      </c>
      <c r="Z1843">
        <v>0.58179999999999998</v>
      </c>
      <c r="AA1843">
        <v>0.1351</v>
      </c>
      <c r="AB1843">
        <v>0.64290000000000003</v>
      </c>
      <c r="AC1843">
        <v>0.4667</v>
      </c>
      <c r="AD1843">
        <v>0</v>
      </c>
      <c r="AE1843">
        <v>0.8</v>
      </c>
      <c r="AF1843" t="s">
        <v>3915</v>
      </c>
      <c r="AG1843" s="2">
        <v>3.472222222222222E-3</v>
      </c>
      <c r="AH1843" t="s">
        <v>3911</v>
      </c>
      <c r="AI1843">
        <v>3</v>
      </c>
      <c r="AJ1843" t="s">
        <v>4070</v>
      </c>
      <c r="AK1843" s="3">
        <v>42098</v>
      </c>
      <c r="AL1843" s="10">
        <f>YEAR(ufc_fights_2[[#This Row],[date]])</f>
        <v>2015</v>
      </c>
      <c r="AM1843" t="s">
        <v>3977</v>
      </c>
      <c r="AN1843">
        <v>27</v>
      </c>
      <c r="AO1843" t="s">
        <v>3913</v>
      </c>
      <c r="AP1843">
        <f>IF(ufc_fights_2[[#This Row],[winner]]="Red",ufc_fights_2[[#This Row],[r_fighter_id]],ufc_fights_2[[#This Row],[b_fighter_id]])</f>
        <v>3099</v>
      </c>
      <c r="AQ1843" t="str">
        <f>_xlfn.XLOOKUP(ufc_fights_2[[#This Row],[winnerID]],ufc_fighters[id],ufc_fighters[fighter_name],"xxx",0,1)</f>
        <v>Ron Stallings</v>
      </c>
    </row>
    <row r="1844" spans="1:43">
      <c r="A1844">
        <v>205</v>
      </c>
      <c r="B1844">
        <v>644</v>
      </c>
      <c r="C1844">
        <f>_xlfn.XLOOKUP(ufc_fights_2[[#This Row],[r_fighter_id]],ufc_fighters[id],ufc_fighters[year],"xxx",0,1)</f>
        <v>1988</v>
      </c>
      <c r="D1844">
        <f>_xlfn.XLOOKUP(ufc_fights_2[[#This Row],[b_fighter_id]],ufc_fighters[id],ufc_fighters[year],"Prázdné",0,1)</f>
        <v>1986</v>
      </c>
      <c r="E1844" s="10">
        <f>YEAR(ufc_fights_2[[#This Row],[date]])-ufc_fights_2[[#This Row],[r_year]]</f>
        <v>25</v>
      </c>
      <c r="F1844" s="10">
        <f>YEAR(ufc_fights_2[[#This Row],[date]])-ufc_fights_2[[#This Row],[b_year]]</f>
        <v>27</v>
      </c>
      <c r="G1844">
        <v>2</v>
      </c>
      <c r="H1844">
        <v>0</v>
      </c>
      <c r="I1844">
        <v>0.36109999999999998</v>
      </c>
      <c r="J1844">
        <v>0.3881</v>
      </c>
      <c r="K1844">
        <v>0.37840000000000001</v>
      </c>
      <c r="L1844">
        <v>0.3881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 s="2">
        <v>5.3240740740740744E-4</v>
      </c>
      <c r="T1844" s="2">
        <v>0</v>
      </c>
      <c r="U1844">
        <v>0.3226</v>
      </c>
      <c r="V1844">
        <v>0.29630000000000001</v>
      </c>
      <c r="W1844">
        <v>0.75</v>
      </c>
      <c r="X1844">
        <v>0.42859999999999998</v>
      </c>
      <c r="Y1844">
        <v>0.8</v>
      </c>
      <c r="Z1844">
        <v>0.28720000000000001</v>
      </c>
      <c r="AA1844">
        <v>0.3881</v>
      </c>
      <c r="AB1844">
        <v>1</v>
      </c>
      <c r="AC1844">
        <v>0</v>
      </c>
      <c r="AD1844">
        <v>0.8</v>
      </c>
      <c r="AE1844">
        <v>0</v>
      </c>
      <c r="AF1844" t="s">
        <v>3933</v>
      </c>
      <c r="AG1844" s="2">
        <v>1.5277777777777779E-3</v>
      </c>
      <c r="AH1844" t="s">
        <v>3911</v>
      </c>
      <c r="AI1844">
        <v>3</v>
      </c>
      <c r="AJ1844" t="s">
        <v>3931</v>
      </c>
      <c r="AK1844" s="3">
        <v>41573</v>
      </c>
      <c r="AL1844" s="10">
        <f>YEAR(ufc_fights_2[[#This Row],[date]])</f>
        <v>2013</v>
      </c>
      <c r="AM1844" t="s">
        <v>3977</v>
      </c>
      <c r="AN1844">
        <v>33</v>
      </c>
      <c r="AO1844" t="s">
        <v>3913</v>
      </c>
      <c r="AP1844">
        <f>IF(ufc_fights_2[[#This Row],[winner]]="Red",ufc_fights_2[[#This Row],[r_fighter_id]],ufc_fights_2[[#This Row],[b_fighter_id]])</f>
        <v>205</v>
      </c>
      <c r="AQ1844" t="str">
        <f>_xlfn.XLOOKUP(ufc_fights_2[[#This Row],[winnerID]],ufc_fighters[id],ufc_fighters[fighter_name],"xxx",0,1)</f>
        <v>Luke Barnatt</v>
      </c>
    </row>
    <row r="1845" spans="1:43">
      <c r="A1845">
        <v>205</v>
      </c>
      <c r="B1845">
        <v>2316</v>
      </c>
      <c r="C1845">
        <f>_xlfn.XLOOKUP(ufc_fights_2[[#This Row],[r_fighter_id]],ufc_fighters[id],ufc_fighters[year],"xxx",0,1)</f>
        <v>1988</v>
      </c>
      <c r="D1845">
        <f>_xlfn.XLOOKUP(ufc_fights_2[[#This Row],[b_fighter_id]],ufc_fighters[id],ufc_fighters[year],"Prázdné",0,1)</f>
        <v>1983</v>
      </c>
      <c r="E1845" s="10">
        <f>YEAR(ufc_fights_2[[#This Row],[date]])-ufc_fights_2[[#This Row],[r_year]]</f>
        <v>26</v>
      </c>
      <c r="F1845" s="10">
        <f>YEAR(ufc_fights_2[[#This Row],[date]])-ufc_fights_2[[#This Row],[b_year]]</f>
        <v>31</v>
      </c>
      <c r="G1845">
        <v>0</v>
      </c>
      <c r="H1845">
        <v>0</v>
      </c>
      <c r="I1845">
        <v>0.3846</v>
      </c>
      <c r="J1845">
        <v>0.44640000000000002</v>
      </c>
      <c r="K1845">
        <v>0.3846</v>
      </c>
      <c r="L1845">
        <v>0.5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1.1574074074074073E-5</v>
      </c>
      <c r="T1845" s="2">
        <v>2.3148148148148147E-5</v>
      </c>
      <c r="U1845">
        <v>0.32</v>
      </c>
      <c r="V1845">
        <v>0.34089999999999998</v>
      </c>
      <c r="W1845">
        <v>0.71430000000000005</v>
      </c>
      <c r="X1845">
        <v>1</v>
      </c>
      <c r="Y1845">
        <v>0.85709999999999997</v>
      </c>
      <c r="Z1845">
        <v>0.36280000000000001</v>
      </c>
      <c r="AA1845">
        <v>0.45450000000000002</v>
      </c>
      <c r="AB1845">
        <v>1</v>
      </c>
      <c r="AC1845">
        <v>0</v>
      </c>
      <c r="AD1845">
        <v>0</v>
      </c>
      <c r="AE1845">
        <v>0</v>
      </c>
      <c r="AF1845" t="s">
        <v>3910</v>
      </c>
      <c r="AG1845" s="2">
        <v>3.0555555555555557E-3</v>
      </c>
      <c r="AH1845" t="s">
        <v>3911</v>
      </c>
      <c r="AI1845">
        <v>3</v>
      </c>
      <c r="AJ1845" t="s">
        <v>3931</v>
      </c>
      <c r="AK1845" s="3">
        <v>41706</v>
      </c>
      <c r="AL1845" s="10">
        <f>YEAR(ufc_fights_2[[#This Row],[date]])</f>
        <v>2014</v>
      </c>
      <c r="AM1845" t="s">
        <v>3977</v>
      </c>
      <c r="AN1845">
        <v>70</v>
      </c>
      <c r="AO1845" t="s">
        <v>3913</v>
      </c>
      <c r="AP1845">
        <f>IF(ufc_fights_2[[#This Row],[winner]]="Red",ufc_fights_2[[#This Row],[r_fighter_id]],ufc_fights_2[[#This Row],[b_fighter_id]])</f>
        <v>205</v>
      </c>
      <c r="AQ1845" t="str">
        <f>_xlfn.XLOOKUP(ufc_fights_2[[#This Row],[winnerID]],ufc_fighters[id],ufc_fighters[fighter_name],"xxx",0,1)</f>
        <v>Luke Barnatt</v>
      </c>
    </row>
    <row r="1846" spans="1:43">
      <c r="A1846">
        <v>3568</v>
      </c>
      <c r="B1846">
        <v>3348</v>
      </c>
      <c r="C1846">
        <f>_xlfn.XLOOKUP(ufc_fights_2[[#This Row],[r_fighter_id]],ufc_fighters[id],ufc_fighters[year],"xxx",0,1)</f>
        <v>1981</v>
      </c>
      <c r="D1846">
        <f>_xlfn.XLOOKUP(ufc_fights_2[[#This Row],[b_fighter_id]],ufc_fighters[id],ufc_fighters[year],"Prázdné",0,1)</f>
        <v>1986</v>
      </c>
      <c r="E1846" s="10">
        <f>YEAR(ufc_fights_2[[#This Row],[date]])-ufc_fights_2[[#This Row],[r_year]]</f>
        <v>33</v>
      </c>
      <c r="F1846" s="10">
        <f>YEAR(ufc_fights_2[[#This Row],[date]])-ufc_fights_2[[#This Row],[b_year]]</f>
        <v>28</v>
      </c>
      <c r="G1846">
        <v>0</v>
      </c>
      <c r="H1846">
        <v>0</v>
      </c>
      <c r="I1846">
        <v>0.29199999999999998</v>
      </c>
      <c r="J1846">
        <v>0.29520000000000002</v>
      </c>
      <c r="K1846">
        <v>0.29199999999999998</v>
      </c>
      <c r="L1846">
        <v>0.29520000000000002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1.1574074074074073E-5</v>
      </c>
      <c r="T1846" s="2">
        <v>0</v>
      </c>
      <c r="U1846">
        <v>0.23899999999999999</v>
      </c>
      <c r="V1846">
        <v>0.21479999999999999</v>
      </c>
      <c r="W1846">
        <v>0.72729999999999995</v>
      </c>
      <c r="X1846">
        <v>0.9</v>
      </c>
      <c r="Y1846">
        <v>0.91669999999999996</v>
      </c>
      <c r="Z1846">
        <v>0.29599999999999999</v>
      </c>
      <c r="AA1846">
        <v>0.29270000000000002</v>
      </c>
      <c r="AB1846">
        <v>0</v>
      </c>
      <c r="AC1846">
        <v>0.5</v>
      </c>
      <c r="AD1846">
        <v>0</v>
      </c>
      <c r="AE1846">
        <v>0</v>
      </c>
      <c r="AF1846" t="s">
        <v>3915</v>
      </c>
      <c r="AG1846" s="2">
        <v>3.472222222222222E-3</v>
      </c>
      <c r="AH1846" t="s">
        <v>3911</v>
      </c>
      <c r="AI1846">
        <v>3</v>
      </c>
      <c r="AJ1846" t="s">
        <v>3939</v>
      </c>
      <c r="AK1846" s="3">
        <v>41825</v>
      </c>
      <c r="AL1846" s="10">
        <f>YEAR(ufc_fights_2[[#This Row],[date]])</f>
        <v>2014</v>
      </c>
      <c r="AM1846" t="s">
        <v>3977</v>
      </c>
      <c r="AN1846">
        <v>1</v>
      </c>
      <c r="AO1846" t="s">
        <v>3913</v>
      </c>
      <c r="AP1846">
        <f>IF(ufc_fights_2[[#This Row],[winner]]="Red",ufc_fights_2[[#This Row],[r_fighter_id]],ufc_fights_2[[#This Row],[b_fighter_id]])</f>
        <v>3568</v>
      </c>
      <c r="AQ1846" t="str">
        <f>_xlfn.XLOOKUP(ufc_fights_2[[#This Row],[winnerID]],ufc_fighters[id],ufc_fighters[fighter_name],"xxx",0,1)</f>
        <v>Luke Zachrich</v>
      </c>
    </row>
    <row r="1847" spans="1:43">
      <c r="A1847">
        <v>631</v>
      </c>
      <c r="B1847">
        <v>189</v>
      </c>
      <c r="C1847">
        <f>_xlfn.XLOOKUP(ufc_fights_2[[#This Row],[r_fighter_id]],ufc_fighters[id],ufc_fighters[year],"xxx",0,1)</f>
        <v>1991</v>
      </c>
      <c r="D1847">
        <f>_xlfn.XLOOKUP(ufc_fights_2[[#This Row],[b_fighter_id]],ufc_fighters[id],ufc_fighters[year],"Prázdné",0,1)</f>
        <v>1987</v>
      </c>
      <c r="E1847" s="10">
        <f>YEAR(ufc_fights_2[[#This Row],[date]])-ufc_fights_2[[#This Row],[r_year]]</f>
        <v>26</v>
      </c>
      <c r="F1847" s="10">
        <f>YEAR(ufc_fights_2[[#This Row],[date]])-ufc_fights_2[[#This Row],[b_year]]</f>
        <v>30</v>
      </c>
      <c r="G1847">
        <v>0</v>
      </c>
      <c r="H1847">
        <v>0</v>
      </c>
      <c r="I1847">
        <v>0.53749999999999998</v>
      </c>
      <c r="J1847">
        <v>0.5323</v>
      </c>
      <c r="K1847">
        <v>0.56820000000000004</v>
      </c>
      <c r="L1847">
        <v>0.57969999999999999</v>
      </c>
      <c r="M1847">
        <v>0</v>
      </c>
      <c r="N1847">
        <v>0.4</v>
      </c>
      <c r="O1847">
        <v>0</v>
      </c>
      <c r="P1847">
        <v>0</v>
      </c>
      <c r="Q1847">
        <v>0</v>
      </c>
      <c r="R1847">
        <v>0</v>
      </c>
      <c r="S1847" s="2">
        <v>1.7361111111111112E-4</v>
      </c>
      <c r="T1847" s="2">
        <v>9.4907407407407408E-4</v>
      </c>
      <c r="U1847">
        <v>0.42109999999999997</v>
      </c>
      <c r="V1847">
        <v>0.35289999999999999</v>
      </c>
      <c r="W1847">
        <v>0.81820000000000004</v>
      </c>
      <c r="X1847">
        <v>1</v>
      </c>
      <c r="Y1847">
        <v>1</v>
      </c>
      <c r="Z1847">
        <v>0.42859999999999998</v>
      </c>
      <c r="AA1847">
        <v>0.41299999999999998</v>
      </c>
      <c r="AB1847">
        <v>0.625</v>
      </c>
      <c r="AC1847">
        <v>0.875</v>
      </c>
      <c r="AD1847">
        <v>0.61899999999999999</v>
      </c>
      <c r="AE1847">
        <v>0</v>
      </c>
      <c r="AF1847" t="s">
        <v>3910</v>
      </c>
      <c r="AG1847" s="2">
        <v>7.6388888888888893E-4</v>
      </c>
      <c r="AH1847" t="s">
        <v>3911</v>
      </c>
      <c r="AI1847">
        <v>3</v>
      </c>
      <c r="AJ1847" t="s">
        <v>3925</v>
      </c>
      <c r="AK1847" s="3">
        <v>42889</v>
      </c>
      <c r="AL1847" s="10">
        <f>YEAR(ufc_fights_2[[#This Row],[date]])</f>
        <v>2017</v>
      </c>
      <c r="AM1847" t="s">
        <v>3977</v>
      </c>
      <c r="AN1847">
        <v>13</v>
      </c>
      <c r="AO1847" t="s">
        <v>3913</v>
      </c>
      <c r="AP1847">
        <f>IF(ufc_fights_2[[#This Row],[winner]]="Red",ufc_fights_2[[#This Row],[r_fighter_id]],ufc_fights_2[[#This Row],[b_fighter_id]])</f>
        <v>631</v>
      </c>
      <c r="AQ1847" t="str">
        <f>_xlfn.XLOOKUP(ufc_fights_2[[#This Row],[winnerID]],ufc_fighters[id],ufc_fighters[fighter_name],"xxx",0,1)</f>
        <v>Paulo Costa</v>
      </c>
    </row>
    <row r="1848" spans="1:43">
      <c r="A1848">
        <v>1252</v>
      </c>
      <c r="B1848">
        <v>631</v>
      </c>
      <c r="C1848">
        <f>_xlfn.XLOOKUP(ufc_fights_2[[#This Row],[r_fighter_id]],ufc_fighters[id],ufc_fighters[year],"xxx",0,1)</f>
        <v>1984</v>
      </c>
      <c r="D1848">
        <f>_xlfn.XLOOKUP(ufc_fights_2[[#This Row],[b_fighter_id]],ufc_fighters[id],ufc_fighters[year],"Prázdné",0,1)</f>
        <v>1991</v>
      </c>
      <c r="E1848" s="10">
        <f>YEAR(ufc_fights_2[[#This Row],[date]])-ufc_fights_2[[#This Row],[r_year]]</f>
        <v>34</v>
      </c>
      <c r="F1848" s="10">
        <f>YEAR(ufc_fights_2[[#This Row],[date]])-ufc_fights_2[[#This Row],[b_year]]</f>
        <v>27</v>
      </c>
      <c r="G1848">
        <v>0</v>
      </c>
      <c r="H1848">
        <v>1</v>
      </c>
      <c r="I1848">
        <v>0.47539999999999999</v>
      </c>
      <c r="J1848">
        <v>0.64659999999999995</v>
      </c>
      <c r="K1848">
        <v>0.47539999999999999</v>
      </c>
      <c r="L1848">
        <v>0.64959999999999996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3.4722222222222222E-5</v>
      </c>
      <c r="T1848" s="2">
        <v>9.2592592592592588E-5</v>
      </c>
      <c r="U1848">
        <v>0.44119999999999998</v>
      </c>
      <c r="V1848">
        <v>0.53420000000000001</v>
      </c>
      <c r="W1848">
        <v>0.5333</v>
      </c>
      <c r="X1848">
        <v>1</v>
      </c>
      <c r="Y1848">
        <v>1</v>
      </c>
      <c r="Z1848">
        <v>0.45760000000000001</v>
      </c>
      <c r="AA1848">
        <v>0.62860000000000005</v>
      </c>
      <c r="AB1848">
        <v>1</v>
      </c>
      <c r="AC1848">
        <v>0.88890000000000002</v>
      </c>
      <c r="AD1848">
        <v>0</v>
      </c>
      <c r="AE1848">
        <v>0.5</v>
      </c>
      <c r="AF1848" t="s">
        <v>3910</v>
      </c>
      <c r="AG1848" s="2">
        <v>1.8287037037037037E-3</v>
      </c>
      <c r="AH1848" t="s">
        <v>3911</v>
      </c>
      <c r="AI1848">
        <v>3</v>
      </c>
      <c r="AJ1848" t="s">
        <v>3916</v>
      </c>
      <c r="AK1848" s="3">
        <v>43288</v>
      </c>
      <c r="AL1848" s="10">
        <f>YEAR(ufc_fights_2[[#This Row],[date]])</f>
        <v>2018</v>
      </c>
      <c r="AM1848" t="s">
        <v>3977</v>
      </c>
      <c r="AN1848">
        <v>1</v>
      </c>
      <c r="AO1848" t="s">
        <v>3918</v>
      </c>
      <c r="AP1848">
        <f>IF(ufc_fights_2[[#This Row],[winner]]="Red",ufc_fights_2[[#This Row],[r_fighter_id]],ufc_fights_2[[#This Row],[b_fighter_id]])</f>
        <v>631</v>
      </c>
      <c r="AQ1848" t="str">
        <f>_xlfn.XLOOKUP(ufc_fights_2[[#This Row],[winnerID]],ufc_fighters[id],ufc_fighters[fighter_name],"xxx",0,1)</f>
        <v>Paulo Costa</v>
      </c>
    </row>
    <row r="1849" spans="1:43">
      <c r="A1849">
        <v>2030</v>
      </c>
      <c r="B1849">
        <v>3037</v>
      </c>
      <c r="C1849">
        <f>_xlfn.XLOOKUP(ufc_fights_2[[#This Row],[r_fighter_id]],ufc_fighters[id],ufc_fighters[year],"xxx",0,1)</f>
        <v>1983</v>
      </c>
      <c r="D1849">
        <f>_xlfn.XLOOKUP(ufc_fights_2[[#This Row],[b_fighter_id]],ufc_fighters[id],ufc_fighters[year],"Prázdné",0,1)</f>
        <v>1981</v>
      </c>
      <c r="E1849" s="10">
        <f>YEAR(ufc_fights_2[[#This Row],[date]])-ufc_fights_2[[#This Row],[r_year]]</f>
        <v>30</v>
      </c>
      <c r="F1849" s="10">
        <f>YEAR(ufc_fights_2[[#This Row],[date]])-ufc_fights_2[[#This Row],[b_year]]</f>
        <v>32</v>
      </c>
      <c r="G1849">
        <v>0</v>
      </c>
      <c r="H1849">
        <v>0</v>
      </c>
      <c r="I1849">
        <v>0.64810000000000001</v>
      </c>
      <c r="J1849">
        <v>0.4118</v>
      </c>
      <c r="K1849">
        <v>0.82909999999999995</v>
      </c>
      <c r="L1849">
        <v>0.5333</v>
      </c>
      <c r="M1849">
        <v>0</v>
      </c>
      <c r="N1849">
        <v>0.6</v>
      </c>
      <c r="O1849">
        <v>3</v>
      </c>
      <c r="P1849">
        <v>1</v>
      </c>
      <c r="Q1849">
        <v>2</v>
      </c>
      <c r="R1849">
        <v>1</v>
      </c>
      <c r="S1849" s="2">
        <v>4.363425925925926E-3</v>
      </c>
      <c r="T1849" s="2">
        <v>2.662037037037037E-3</v>
      </c>
      <c r="U1849">
        <v>0.60470000000000002</v>
      </c>
      <c r="V1849">
        <v>0.25</v>
      </c>
      <c r="W1849">
        <v>0.71430000000000005</v>
      </c>
      <c r="X1849">
        <v>1</v>
      </c>
      <c r="Y1849">
        <v>1</v>
      </c>
      <c r="Z1849">
        <v>0.52939999999999998</v>
      </c>
      <c r="AA1849">
        <v>0.4138</v>
      </c>
      <c r="AB1849">
        <v>0.75</v>
      </c>
      <c r="AC1849">
        <v>0.4</v>
      </c>
      <c r="AD1849">
        <v>0.91669999999999996</v>
      </c>
      <c r="AE1849">
        <v>0</v>
      </c>
      <c r="AF1849" t="s">
        <v>3933</v>
      </c>
      <c r="AG1849" s="2">
        <v>1.9560185185185184E-3</v>
      </c>
      <c r="AH1849" t="s">
        <v>3911</v>
      </c>
      <c r="AI1849">
        <v>3</v>
      </c>
      <c r="AJ1849" t="s">
        <v>3967</v>
      </c>
      <c r="AK1849" s="3">
        <v>41377</v>
      </c>
      <c r="AL1849" s="10">
        <f>YEAR(ufc_fights_2[[#This Row],[date]])</f>
        <v>2013</v>
      </c>
      <c r="AM1849" t="s">
        <v>3977</v>
      </c>
      <c r="AN1849">
        <v>1</v>
      </c>
      <c r="AO1849" t="s">
        <v>3913</v>
      </c>
      <c r="AP1849">
        <f>IF(ufc_fights_2[[#This Row],[winner]]="Red",ufc_fights_2[[#This Row],[r_fighter_id]],ufc_fights_2[[#This Row],[b_fighter_id]])</f>
        <v>2030</v>
      </c>
      <c r="AQ1849" t="str">
        <f>_xlfn.XLOOKUP(ufc_fights_2[[#This Row],[winnerID]],ufc_fighters[id],ufc_fighters[fighter_name],"xxx",0,1)</f>
        <v>Robert McDaniel</v>
      </c>
    </row>
    <row r="1850" spans="1:43">
      <c r="A1850">
        <v>848</v>
      </c>
      <c r="B1850">
        <v>1969</v>
      </c>
      <c r="C1850">
        <f>_xlfn.XLOOKUP(ufc_fights_2[[#This Row],[r_fighter_id]],ufc_fighters[id],ufc_fighters[year],"xxx",0,1)</f>
        <v>1971</v>
      </c>
      <c r="D1850">
        <f>_xlfn.XLOOKUP(ufc_fights_2[[#This Row],[b_fighter_id]],ufc_fighters[id],ufc_fighters[year],"Prázdné",0,1)</f>
        <v>1980</v>
      </c>
      <c r="E1850" s="10">
        <f>YEAR(ufc_fights_2[[#This Row],[date]])-ufc_fights_2[[#This Row],[r_year]]</f>
        <v>37</v>
      </c>
      <c r="F1850" s="10">
        <f>YEAR(ufc_fights_2[[#This Row],[date]])-ufc_fights_2[[#This Row],[b_year]]</f>
        <v>28</v>
      </c>
      <c r="G1850">
        <v>0</v>
      </c>
      <c r="H1850">
        <v>0</v>
      </c>
      <c r="I1850">
        <v>0.44940000000000002</v>
      </c>
      <c r="J1850">
        <v>0.58819999999999995</v>
      </c>
      <c r="K1850">
        <v>0.59499999999999997</v>
      </c>
      <c r="L1850">
        <v>0.67889999999999995</v>
      </c>
      <c r="M1850">
        <v>0.33329999999999999</v>
      </c>
      <c r="N1850">
        <v>0.125</v>
      </c>
      <c r="O1850">
        <v>0</v>
      </c>
      <c r="P1850">
        <v>0</v>
      </c>
      <c r="Q1850">
        <v>0</v>
      </c>
      <c r="R1850">
        <v>0</v>
      </c>
      <c r="S1850" s="2">
        <v>2.9398148148148148E-3</v>
      </c>
      <c r="T1850" s="2">
        <v>3.8657407407407408E-3</v>
      </c>
      <c r="U1850">
        <v>0.25</v>
      </c>
      <c r="V1850">
        <v>0.25580000000000003</v>
      </c>
      <c r="W1850">
        <v>0.9375</v>
      </c>
      <c r="X1850">
        <v>1</v>
      </c>
      <c r="Y1850">
        <v>1</v>
      </c>
      <c r="Z1850">
        <v>0.1111</v>
      </c>
      <c r="AA1850">
        <v>0.17499999999999999</v>
      </c>
      <c r="AB1850">
        <v>0.79549999999999998</v>
      </c>
      <c r="AC1850">
        <v>0.9556</v>
      </c>
      <c r="AD1850">
        <v>0</v>
      </c>
      <c r="AE1850">
        <v>0</v>
      </c>
      <c r="AF1850" t="s">
        <v>3915</v>
      </c>
      <c r="AG1850" s="2">
        <v>3.472222222222222E-3</v>
      </c>
      <c r="AH1850" t="s">
        <v>3911</v>
      </c>
      <c r="AI1850">
        <v>3</v>
      </c>
      <c r="AJ1850" t="s">
        <v>3949</v>
      </c>
      <c r="AK1850" s="3">
        <v>39480</v>
      </c>
      <c r="AL1850" s="10">
        <f>YEAR(ufc_fights_2[[#This Row],[date]])</f>
        <v>2008</v>
      </c>
      <c r="AM1850" t="s">
        <v>3977</v>
      </c>
      <c r="AN1850">
        <v>1</v>
      </c>
      <c r="AO1850" t="s">
        <v>3913</v>
      </c>
      <c r="AP1850">
        <f>IF(ufc_fights_2[[#This Row],[winner]]="Red",ufc_fights_2[[#This Row],[r_fighter_id]],ufc_fights_2[[#This Row],[b_fighter_id]])</f>
        <v>848</v>
      </c>
      <c r="AQ1850" t="str">
        <f>_xlfn.XLOOKUP(ufc_fights_2[[#This Row],[winnerID]],ufc_fighters[id],ufc_fighters[fighter_name],"xxx",0,1)</f>
        <v>Marvin Eastman</v>
      </c>
    </row>
    <row r="1851" spans="1:43">
      <c r="A1851">
        <v>1320</v>
      </c>
      <c r="B1851">
        <v>1850</v>
      </c>
      <c r="C1851">
        <f>_xlfn.XLOOKUP(ufc_fights_2[[#This Row],[r_fighter_id]],ufc_fighters[id],ufc_fighters[year],"xxx",0,1)</f>
        <v>1970</v>
      </c>
      <c r="D1851">
        <f>_xlfn.XLOOKUP(ufc_fights_2[[#This Row],[b_fighter_id]],ufc_fighters[id],ufc_fighters[year],"Prázdné",0,1)</f>
        <v>1978</v>
      </c>
      <c r="E1851" s="10">
        <f>YEAR(ufc_fights_2[[#This Row],[date]])-ufc_fights_2[[#This Row],[r_year]]</f>
        <v>46</v>
      </c>
      <c r="F1851" s="10">
        <f>YEAR(ufc_fights_2[[#This Row],[date]])-ufc_fights_2[[#This Row],[b_year]]</f>
        <v>38</v>
      </c>
      <c r="G1851">
        <v>1</v>
      </c>
      <c r="H1851">
        <v>1</v>
      </c>
      <c r="I1851">
        <v>0.4194</v>
      </c>
      <c r="J1851">
        <v>0.56100000000000005</v>
      </c>
      <c r="K1851">
        <v>0.56100000000000005</v>
      </c>
      <c r="L1851">
        <v>0.71430000000000005</v>
      </c>
      <c r="M1851">
        <v>0</v>
      </c>
      <c r="N1851">
        <v>1</v>
      </c>
      <c r="O1851">
        <v>0</v>
      </c>
      <c r="P1851">
        <v>2</v>
      </c>
      <c r="Q1851">
        <v>0</v>
      </c>
      <c r="R1851">
        <v>0</v>
      </c>
      <c r="S1851" s="2">
        <v>2.3148148148148147E-5</v>
      </c>
      <c r="T1851" s="2">
        <v>1.5740740740740741E-3</v>
      </c>
      <c r="U1851">
        <v>0.36</v>
      </c>
      <c r="V1851">
        <v>0.57889999999999997</v>
      </c>
      <c r="W1851">
        <v>0</v>
      </c>
      <c r="X1851">
        <v>0.8</v>
      </c>
      <c r="Y1851">
        <v>0</v>
      </c>
      <c r="Z1851">
        <v>0.34620000000000001</v>
      </c>
      <c r="AA1851">
        <v>0.52</v>
      </c>
      <c r="AB1851">
        <v>0.66669999999999996</v>
      </c>
      <c r="AC1851">
        <v>0.6</v>
      </c>
      <c r="AD1851">
        <v>1</v>
      </c>
      <c r="AE1851">
        <v>0.66669999999999996</v>
      </c>
      <c r="AF1851" t="s">
        <v>3910</v>
      </c>
      <c r="AG1851" s="2">
        <v>1.0069444444444444E-3</v>
      </c>
      <c r="AH1851" t="s">
        <v>3911</v>
      </c>
      <c r="AI1851">
        <v>3</v>
      </c>
      <c r="AJ1851" t="s">
        <v>3914</v>
      </c>
      <c r="AK1851" s="3">
        <v>42525</v>
      </c>
      <c r="AL1851" s="10">
        <f>YEAR(ufc_fights_2[[#This Row],[date]])</f>
        <v>2016</v>
      </c>
      <c r="AM1851" t="s">
        <v>3977</v>
      </c>
      <c r="AN1851">
        <v>2</v>
      </c>
      <c r="AO1851" t="s">
        <v>3913</v>
      </c>
      <c r="AP1851">
        <f>IF(ufc_fights_2[[#This Row],[winner]]="Red",ufc_fights_2[[#This Row],[r_fighter_id]],ufc_fights_2[[#This Row],[b_fighter_id]])</f>
        <v>1320</v>
      </c>
      <c r="AQ1851" t="str">
        <f>_xlfn.XLOOKUP(ufc_fights_2[[#This Row],[winnerID]],ufc_fighters[id],ufc_fighters[fighter_name],"xxx",0,1)</f>
        <v>Dan Henderson</v>
      </c>
    </row>
    <row r="1852" spans="1:43">
      <c r="A1852">
        <v>3176</v>
      </c>
      <c r="B1852">
        <v>2629</v>
      </c>
      <c r="C1852">
        <f>_xlfn.XLOOKUP(ufc_fights_2[[#This Row],[r_fighter_id]],ufc_fighters[id],ufc_fighters[year],"xxx",0,1)</f>
        <v>1979</v>
      </c>
      <c r="D1852">
        <f>_xlfn.XLOOKUP(ufc_fights_2[[#This Row],[b_fighter_id]],ufc_fighters[id],ufc_fighters[year],"Prázdné",0,1)</f>
        <v>1973</v>
      </c>
      <c r="E1852" s="10">
        <f>YEAR(ufc_fights_2[[#This Row],[date]])-ufc_fights_2[[#This Row],[r_year]]</f>
        <v>26</v>
      </c>
      <c r="F1852" s="10">
        <f>YEAR(ufc_fights_2[[#This Row],[date]])-ufc_fights_2[[#This Row],[b_year]]</f>
        <v>32</v>
      </c>
      <c r="G1852">
        <v>1</v>
      </c>
      <c r="H1852">
        <v>0</v>
      </c>
      <c r="I1852">
        <v>0.7</v>
      </c>
      <c r="J1852">
        <v>0.33329999999999999</v>
      </c>
      <c r="K1852">
        <v>0.7</v>
      </c>
      <c r="L1852">
        <v>0.33329999999999999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3.4722222222222222E-5</v>
      </c>
      <c r="T1852" s="2">
        <v>0</v>
      </c>
      <c r="U1852">
        <v>0.66669999999999996</v>
      </c>
      <c r="V1852">
        <v>0</v>
      </c>
      <c r="W1852">
        <v>0</v>
      </c>
      <c r="X1852">
        <v>1</v>
      </c>
      <c r="Y1852">
        <v>1</v>
      </c>
      <c r="Z1852">
        <v>0.66669999999999996</v>
      </c>
      <c r="AA1852">
        <v>0.33329999999999999</v>
      </c>
      <c r="AB1852">
        <v>0</v>
      </c>
      <c r="AC1852">
        <v>0</v>
      </c>
      <c r="AD1852">
        <v>0.75</v>
      </c>
      <c r="AE1852">
        <v>0</v>
      </c>
      <c r="AF1852" t="s">
        <v>3910</v>
      </c>
      <c r="AG1852" s="2">
        <v>2.5462962962962961E-4</v>
      </c>
      <c r="AH1852" t="s">
        <v>3911</v>
      </c>
      <c r="AI1852">
        <v>3</v>
      </c>
      <c r="AJ1852" t="s">
        <v>3914</v>
      </c>
      <c r="AK1852" s="3">
        <v>38570</v>
      </c>
      <c r="AL1852" s="10">
        <f>YEAR(ufc_fights_2[[#This Row],[date]])</f>
        <v>2005</v>
      </c>
      <c r="AM1852" t="s">
        <v>3977</v>
      </c>
      <c r="AN1852">
        <v>1</v>
      </c>
      <c r="AO1852" t="s">
        <v>3913</v>
      </c>
      <c r="AP1852">
        <f>IF(ufc_fights_2[[#This Row],[winner]]="Red",ufc_fights_2[[#This Row],[r_fighter_id]],ufc_fights_2[[#This Row],[b_fighter_id]])</f>
        <v>3176</v>
      </c>
      <c r="AQ1852" t="str">
        <f>_xlfn.XLOOKUP(ufc_fights_2[[#This Row],[winnerID]],ufc_fighters[id],ufc_fighters[fighter_name],"xxx",0,1)</f>
        <v>Mike Swick</v>
      </c>
    </row>
    <row r="1853" spans="1:43">
      <c r="A1853">
        <v>3176</v>
      </c>
      <c r="B1853">
        <v>3379</v>
      </c>
      <c r="C1853">
        <f>_xlfn.XLOOKUP(ufc_fights_2[[#This Row],[r_fighter_id]],ufc_fighters[id],ufc_fighters[year],"xxx",0,1)</f>
        <v>1979</v>
      </c>
      <c r="D1853">
        <f>_xlfn.XLOOKUP(ufc_fights_2[[#This Row],[b_fighter_id]],ufc_fighters[id],ufc_fighters[year],"Prázdné",0,1)</f>
        <v>1978</v>
      </c>
      <c r="E1853" s="10">
        <f>YEAR(ufc_fights_2[[#This Row],[date]])-ufc_fights_2[[#This Row],[r_year]]</f>
        <v>27</v>
      </c>
      <c r="F1853" s="10">
        <f>YEAR(ufc_fights_2[[#This Row],[date]])-ufc_fights_2[[#This Row],[b_year]]</f>
        <v>28</v>
      </c>
      <c r="G1853">
        <v>0</v>
      </c>
      <c r="H1853">
        <v>0</v>
      </c>
      <c r="I1853">
        <v>0.59089999999999998</v>
      </c>
      <c r="J1853">
        <v>0.46150000000000002</v>
      </c>
      <c r="K1853">
        <v>0.59089999999999998</v>
      </c>
      <c r="L1853">
        <v>0.5333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 s="2">
        <v>5.6712962962962967E-4</v>
      </c>
      <c r="T1853" s="2">
        <v>1.5046296296296297E-4</v>
      </c>
      <c r="U1853">
        <v>0.33329999999999999</v>
      </c>
      <c r="V1853">
        <v>0.1429</v>
      </c>
      <c r="W1853">
        <v>0</v>
      </c>
      <c r="X1853">
        <v>0.9</v>
      </c>
      <c r="Y1853">
        <v>1</v>
      </c>
      <c r="Z1853">
        <v>0.33329999999999999</v>
      </c>
      <c r="AA1853">
        <v>0.1429</v>
      </c>
      <c r="AB1853">
        <v>0.9</v>
      </c>
      <c r="AC1853">
        <v>0.83330000000000004</v>
      </c>
      <c r="AD1853">
        <v>0</v>
      </c>
      <c r="AE1853">
        <v>0</v>
      </c>
      <c r="AF1853" t="s">
        <v>3933</v>
      </c>
      <c r="AG1853" s="2">
        <v>1.4930555555555556E-3</v>
      </c>
      <c r="AH1853" t="s">
        <v>3911</v>
      </c>
      <c r="AI1853">
        <v>3</v>
      </c>
      <c r="AJ1853" t="s">
        <v>3967</v>
      </c>
      <c r="AK1853" s="3">
        <v>38780</v>
      </c>
      <c r="AL1853" s="10">
        <f>YEAR(ufc_fights_2[[#This Row],[date]])</f>
        <v>2006</v>
      </c>
      <c r="AM1853" t="s">
        <v>3977</v>
      </c>
      <c r="AN1853">
        <v>1</v>
      </c>
      <c r="AO1853" t="s">
        <v>3913</v>
      </c>
      <c r="AP1853">
        <f>IF(ufc_fights_2[[#This Row],[winner]]="Red",ufc_fights_2[[#This Row],[r_fighter_id]],ufc_fights_2[[#This Row],[b_fighter_id]])</f>
        <v>3176</v>
      </c>
      <c r="AQ1853" t="str">
        <f>_xlfn.XLOOKUP(ufc_fights_2[[#This Row],[winnerID]],ufc_fighters[id],ufc_fighters[fighter_name],"xxx",0,1)</f>
        <v>Mike Swick</v>
      </c>
    </row>
    <row r="1854" spans="1:43">
      <c r="A1854">
        <v>67</v>
      </c>
      <c r="B1854">
        <v>702</v>
      </c>
      <c r="C1854">
        <f>_xlfn.XLOOKUP(ufc_fights_2[[#This Row],[r_fighter_id]],ufc_fighters[id],ufc_fighters[year],"xxx",0,1)</f>
        <v>1995</v>
      </c>
      <c r="D1854">
        <f>_xlfn.XLOOKUP(ufc_fights_2[[#This Row],[b_fighter_id]],ufc_fighters[id],ufc_fighters[year],"Prázdné",0,1)</f>
        <v>1993</v>
      </c>
      <c r="E1854" s="10">
        <f>YEAR(ufc_fights_2[[#This Row],[date]])-ufc_fights_2[[#This Row],[r_year]]</f>
        <v>25</v>
      </c>
      <c r="F1854" s="10">
        <f>YEAR(ufc_fights_2[[#This Row],[date]])-ufc_fights_2[[#This Row],[b_year]]</f>
        <v>27</v>
      </c>
      <c r="G1854">
        <v>1</v>
      </c>
      <c r="H1854">
        <v>0</v>
      </c>
      <c r="I1854">
        <v>0.62119999999999997</v>
      </c>
      <c r="J1854">
        <v>0.58620000000000005</v>
      </c>
      <c r="K1854">
        <v>0.7248</v>
      </c>
      <c r="L1854">
        <v>0.72440000000000004</v>
      </c>
      <c r="M1854">
        <v>0</v>
      </c>
      <c r="N1854">
        <v>0.6</v>
      </c>
      <c r="O1854">
        <v>0</v>
      </c>
      <c r="P1854">
        <v>0</v>
      </c>
      <c r="Q1854">
        <v>4</v>
      </c>
      <c r="R1854">
        <v>1</v>
      </c>
      <c r="S1854" s="2">
        <v>3.9004629629629628E-3</v>
      </c>
      <c r="T1854" s="2">
        <v>5.37037037037037E-3</v>
      </c>
      <c r="U1854">
        <v>0.56359999999999999</v>
      </c>
      <c r="V1854">
        <v>0.56859999999999999</v>
      </c>
      <c r="W1854">
        <v>0.9</v>
      </c>
      <c r="X1854">
        <v>1</v>
      </c>
      <c r="Y1854">
        <v>1</v>
      </c>
      <c r="Z1854">
        <v>0.5</v>
      </c>
      <c r="AA1854">
        <v>0.54290000000000005</v>
      </c>
      <c r="AB1854">
        <v>1</v>
      </c>
      <c r="AC1854">
        <v>0.66669999999999996</v>
      </c>
      <c r="AD1854">
        <v>0.67569999999999997</v>
      </c>
      <c r="AE1854">
        <v>0.65</v>
      </c>
      <c r="AF1854" t="s">
        <v>3915</v>
      </c>
      <c r="AG1854" s="2">
        <v>3.472222222222222E-3</v>
      </c>
      <c r="AH1854" t="s">
        <v>3911</v>
      </c>
      <c r="AI1854">
        <v>3</v>
      </c>
      <c r="AJ1854" t="s">
        <v>3912</v>
      </c>
      <c r="AK1854" s="3">
        <v>44009</v>
      </c>
      <c r="AL1854" s="10">
        <f>YEAR(ufc_fights_2[[#This Row],[date]])</f>
        <v>2020</v>
      </c>
      <c r="AM1854" t="s">
        <v>3977</v>
      </c>
      <c r="AN1854">
        <v>1</v>
      </c>
      <c r="AO1854" t="s">
        <v>3913</v>
      </c>
      <c r="AP1854">
        <f>IF(ufc_fights_2[[#This Row],[winner]]="Red",ufc_fights_2[[#This Row],[r_fighter_id]],ufc_fights_2[[#This Row],[b_fighter_id]])</f>
        <v>67</v>
      </c>
      <c r="AQ1854" t="str">
        <f>_xlfn.XLOOKUP(ufc_fights_2[[#This Row],[winnerID]],ufc_fighters[id],ufc_fighters[fighter_name],"xxx",0,1)</f>
        <v>Brendan Allen</v>
      </c>
    </row>
    <row r="1855" spans="1:43">
      <c r="A1855">
        <v>306</v>
      </c>
      <c r="B1855">
        <v>797</v>
      </c>
      <c r="C1855">
        <f>_xlfn.XLOOKUP(ufc_fights_2[[#This Row],[r_fighter_id]],ufc_fighters[id],ufc_fighters[year],"xxx",0,1)</f>
        <v>1981</v>
      </c>
      <c r="D1855">
        <f>_xlfn.XLOOKUP(ufc_fights_2[[#This Row],[b_fighter_id]],ufc_fighters[id],ufc_fighters[year],"Prázdné",0,1)</f>
        <v>1983</v>
      </c>
      <c r="E1855" s="10">
        <f>YEAR(ufc_fights_2[[#This Row],[date]])-ufc_fights_2[[#This Row],[r_year]]</f>
        <v>32</v>
      </c>
      <c r="F1855" s="10">
        <f>YEAR(ufc_fights_2[[#This Row],[date]])-ufc_fights_2[[#This Row],[b_year]]</f>
        <v>30</v>
      </c>
      <c r="G1855">
        <v>0</v>
      </c>
      <c r="H1855">
        <v>0</v>
      </c>
      <c r="I1855">
        <v>0.53949999999999998</v>
      </c>
      <c r="J1855">
        <v>0.48309999999999997</v>
      </c>
      <c r="K1855">
        <v>0.60189999999999999</v>
      </c>
      <c r="L1855">
        <v>0.57930000000000004</v>
      </c>
      <c r="M1855">
        <v>0</v>
      </c>
      <c r="N1855">
        <v>0.375</v>
      </c>
      <c r="O1855">
        <v>3</v>
      </c>
      <c r="P1855">
        <v>0</v>
      </c>
      <c r="Q1855">
        <v>0</v>
      </c>
      <c r="R1855">
        <v>0</v>
      </c>
      <c r="S1855" s="2">
        <v>1.3773148148148147E-3</v>
      </c>
      <c r="T1855" s="2">
        <v>2.7430555555555554E-3</v>
      </c>
      <c r="U1855">
        <v>0.45760000000000001</v>
      </c>
      <c r="V1855">
        <v>0.35870000000000002</v>
      </c>
      <c r="W1855">
        <v>0.66669999999999996</v>
      </c>
      <c r="X1855">
        <v>0.90910000000000002</v>
      </c>
      <c r="Y1855">
        <v>1</v>
      </c>
      <c r="Z1855">
        <v>0.50770000000000004</v>
      </c>
      <c r="AA1855">
        <v>0.44569999999999999</v>
      </c>
      <c r="AB1855">
        <v>0.66669999999999996</v>
      </c>
      <c r="AC1855">
        <v>0.61899999999999999</v>
      </c>
      <c r="AD1855">
        <v>1</v>
      </c>
      <c r="AE1855">
        <v>0.6</v>
      </c>
      <c r="AF1855" t="s">
        <v>3922</v>
      </c>
      <c r="AG1855" s="2">
        <v>3.472222222222222E-3</v>
      </c>
      <c r="AH1855" t="s">
        <v>3911</v>
      </c>
      <c r="AI1855">
        <v>3</v>
      </c>
      <c r="AJ1855" t="s">
        <v>3956</v>
      </c>
      <c r="AK1855" s="3">
        <v>41566</v>
      </c>
      <c r="AL1855" s="10">
        <f>YEAR(ufc_fights_2[[#This Row],[date]])</f>
        <v>2013</v>
      </c>
      <c r="AM1855" t="s">
        <v>3977</v>
      </c>
      <c r="AN1855">
        <v>3</v>
      </c>
      <c r="AO1855" t="s">
        <v>3913</v>
      </c>
      <c r="AP1855">
        <f>IF(ufc_fights_2[[#This Row],[winner]]="Red",ufc_fights_2[[#This Row],[r_fighter_id]],ufc_fights_2[[#This Row],[b_fighter_id]])</f>
        <v>306</v>
      </c>
      <c r="AQ1855" t="str">
        <f>_xlfn.XLOOKUP(ufc_fights_2[[#This Row],[winnerID]],ufc_fighters[id],ufc_fighters[fighter_name],"xxx",0,1)</f>
        <v>Tim Boetsch</v>
      </c>
    </row>
    <row r="1856" spans="1:43">
      <c r="A1856">
        <v>1214</v>
      </c>
      <c r="B1856">
        <v>306</v>
      </c>
      <c r="C1856">
        <f>_xlfn.XLOOKUP(ufc_fights_2[[#This Row],[r_fighter_id]],ufc_fighters[id],ufc_fighters[year],"xxx",0,1)</f>
        <v>1982</v>
      </c>
      <c r="D1856">
        <f>_xlfn.XLOOKUP(ufc_fights_2[[#This Row],[b_fighter_id]],ufc_fighters[id],ufc_fighters[year],"Prázdné",0,1)</f>
        <v>1981</v>
      </c>
      <c r="E1856" s="10">
        <f>YEAR(ufc_fights_2[[#This Row],[date]])-ufc_fights_2[[#This Row],[r_year]]</f>
        <v>29</v>
      </c>
      <c r="F1856" s="10">
        <f>YEAR(ufc_fights_2[[#This Row],[date]])-ufc_fights_2[[#This Row],[b_year]]</f>
        <v>30</v>
      </c>
      <c r="G1856">
        <v>0</v>
      </c>
      <c r="H1856">
        <v>0</v>
      </c>
      <c r="I1856">
        <v>0.44440000000000002</v>
      </c>
      <c r="J1856">
        <v>0.77270000000000005</v>
      </c>
      <c r="K1856">
        <v>0.71579999999999999</v>
      </c>
      <c r="L1856">
        <v>0.81079999999999997</v>
      </c>
      <c r="M1856">
        <v>0.33329999999999999</v>
      </c>
      <c r="N1856">
        <v>0.5</v>
      </c>
      <c r="O1856">
        <v>0</v>
      </c>
      <c r="P1856">
        <v>0</v>
      </c>
      <c r="Q1856">
        <v>0</v>
      </c>
      <c r="R1856">
        <v>1</v>
      </c>
      <c r="S1856" s="2">
        <v>1.25E-3</v>
      </c>
      <c r="T1856" s="2">
        <v>6.9444444444444441E-3</v>
      </c>
      <c r="U1856">
        <v>4.7600000000000003E-2</v>
      </c>
      <c r="V1856">
        <v>0.57140000000000002</v>
      </c>
      <c r="W1856">
        <v>1</v>
      </c>
      <c r="X1856">
        <v>0.58330000000000004</v>
      </c>
      <c r="Y1856">
        <v>1</v>
      </c>
      <c r="Z1856">
        <v>0.21879999999999999</v>
      </c>
      <c r="AA1856">
        <v>0.54549999999999998</v>
      </c>
      <c r="AB1856">
        <v>1</v>
      </c>
      <c r="AC1856">
        <v>1</v>
      </c>
      <c r="AD1856">
        <v>1</v>
      </c>
      <c r="AE1856">
        <v>1</v>
      </c>
      <c r="AF1856" t="s">
        <v>3915</v>
      </c>
      <c r="AG1856" s="2">
        <v>3.472222222222222E-3</v>
      </c>
      <c r="AH1856" t="s">
        <v>3911</v>
      </c>
      <c r="AI1856">
        <v>3</v>
      </c>
      <c r="AJ1856" t="s">
        <v>3967</v>
      </c>
      <c r="AK1856" s="3">
        <v>40691</v>
      </c>
      <c r="AL1856" s="10">
        <f>YEAR(ufc_fights_2[[#This Row],[date]])</f>
        <v>2011</v>
      </c>
      <c r="AM1856" t="s">
        <v>3977</v>
      </c>
      <c r="AN1856">
        <v>1</v>
      </c>
      <c r="AO1856" t="s">
        <v>3918</v>
      </c>
      <c r="AP1856">
        <f>IF(ufc_fights_2[[#This Row],[winner]]="Red",ufc_fights_2[[#This Row],[r_fighter_id]],ufc_fights_2[[#This Row],[b_fighter_id]])</f>
        <v>306</v>
      </c>
      <c r="AQ1856" t="str">
        <f>_xlfn.XLOOKUP(ufc_fights_2[[#This Row],[winnerID]],ufc_fighters[id],ufc_fighters[fighter_name],"xxx",0,1)</f>
        <v>Tim Boetsch</v>
      </c>
    </row>
    <row r="1857" spans="1:43">
      <c r="A1857">
        <v>1033</v>
      </c>
      <c r="B1857">
        <v>734</v>
      </c>
      <c r="C1857">
        <f>_xlfn.XLOOKUP(ufc_fights_2[[#This Row],[r_fighter_id]],ufc_fighters[id],ufc_fighters[year],"xxx",0,1)</f>
        <v>1981</v>
      </c>
      <c r="D1857">
        <f>_xlfn.XLOOKUP(ufc_fights_2[[#This Row],[b_fighter_id]],ufc_fighters[id],ufc_fighters[year],"Prázdné",0,1)</f>
        <v>1982</v>
      </c>
      <c r="E1857" s="10">
        <f>YEAR(ufc_fights_2[[#This Row],[date]])-ufc_fights_2[[#This Row],[r_year]]</f>
        <v>31</v>
      </c>
      <c r="F1857" s="10">
        <f>YEAR(ufc_fights_2[[#This Row],[date]])-ufc_fights_2[[#This Row],[b_year]]</f>
        <v>30</v>
      </c>
      <c r="G1857">
        <v>0</v>
      </c>
      <c r="H1857">
        <v>0</v>
      </c>
      <c r="I1857">
        <v>0.51829999999999998</v>
      </c>
      <c r="J1857">
        <v>0.36670000000000003</v>
      </c>
      <c r="K1857">
        <v>0.7046</v>
      </c>
      <c r="L1857">
        <v>0.46529999999999999</v>
      </c>
      <c r="M1857">
        <v>0.6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4.8379629629629632E-3</v>
      </c>
      <c r="T1857" s="2">
        <v>0</v>
      </c>
      <c r="U1857">
        <v>0.34310000000000002</v>
      </c>
      <c r="V1857">
        <v>0.26529999999999998</v>
      </c>
      <c r="W1857">
        <v>0.69230000000000003</v>
      </c>
      <c r="X1857">
        <v>0.88890000000000002</v>
      </c>
      <c r="Y1857">
        <v>0.81820000000000004</v>
      </c>
      <c r="Z1857">
        <v>0.36890000000000001</v>
      </c>
      <c r="AA1857">
        <v>0.31530000000000002</v>
      </c>
      <c r="AB1857">
        <v>0.94120000000000004</v>
      </c>
      <c r="AC1857">
        <v>1</v>
      </c>
      <c r="AD1857">
        <v>1</v>
      </c>
      <c r="AE1857">
        <v>0</v>
      </c>
      <c r="AF1857" t="s">
        <v>3915</v>
      </c>
      <c r="AG1857" s="2">
        <v>3.472222222222222E-3</v>
      </c>
      <c r="AH1857" t="s">
        <v>3911</v>
      </c>
      <c r="AI1857">
        <v>3</v>
      </c>
      <c r="AJ1857" t="s">
        <v>3931</v>
      </c>
      <c r="AK1857" s="3">
        <v>41223</v>
      </c>
      <c r="AL1857" s="10">
        <f>YEAR(ufc_fights_2[[#This Row],[date]])</f>
        <v>2012</v>
      </c>
      <c r="AM1857" t="s">
        <v>3977</v>
      </c>
      <c r="AN1857">
        <v>28</v>
      </c>
      <c r="AO1857" t="s">
        <v>3913</v>
      </c>
      <c r="AP1857">
        <f>IF(ufc_fights_2[[#This Row],[winner]]="Red",ufc_fights_2[[#This Row],[r_fighter_id]],ufc_fights_2[[#This Row],[b_fighter_id]])</f>
        <v>1033</v>
      </c>
      <c r="AQ1857" t="str">
        <f>_xlfn.XLOOKUP(ufc_fights_2[[#This Row],[winnerID]],ufc_fighters[id],ufc_fighters[fighter_name],"xxx",0,1)</f>
        <v>Riki Fukuda</v>
      </c>
    </row>
    <row r="1858" spans="1:43">
      <c r="A1858">
        <v>68</v>
      </c>
      <c r="B1858">
        <v>1476</v>
      </c>
      <c r="C1858">
        <f>_xlfn.XLOOKUP(ufc_fights_2[[#This Row],[r_fighter_id]],ufc_fighters[id],ufc_fighters[year],"xxx",0,1)</f>
        <v>1976</v>
      </c>
      <c r="D1858">
        <f>_xlfn.XLOOKUP(ufc_fights_2[[#This Row],[b_fighter_id]],ufc_fighters[id],ufc_fighters[year],"Prázdné",0,1)</f>
        <v>1966</v>
      </c>
      <c r="E1858" s="10">
        <f>YEAR(ufc_fights_2[[#This Row],[date]])-ufc_fights_2[[#This Row],[r_year]]</f>
        <v>25</v>
      </c>
      <c r="F1858" s="10">
        <f>YEAR(ufc_fights_2[[#This Row],[date]])-ufc_fights_2[[#This Row],[b_year]]</f>
        <v>35</v>
      </c>
      <c r="G1858">
        <v>0</v>
      </c>
      <c r="H1858">
        <v>0</v>
      </c>
      <c r="I1858">
        <v>1</v>
      </c>
      <c r="J1858">
        <v>0.25</v>
      </c>
      <c r="K1858">
        <v>0.94120000000000004</v>
      </c>
      <c r="L1858">
        <v>0.78259999999999996</v>
      </c>
      <c r="M1858">
        <v>1</v>
      </c>
      <c r="N1858">
        <v>1</v>
      </c>
      <c r="O1858">
        <v>1</v>
      </c>
      <c r="P1858">
        <v>2</v>
      </c>
      <c r="Q1858">
        <v>0</v>
      </c>
      <c r="R1858">
        <v>0</v>
      </c>
      <c r="S1858" s="2">
        <v>2.1643518518518518E-3</v>
      </c>
      <c r="T1858" s="2">
        <v>4.3981481481481481E-4</v>
      </c>
      <c r="U1858">
        <v>0</v>
      </c>
      <c r="V1858">
        <v>0.25</v>
      </c>
      <c r="W1858">
        <v>1</v>
      </c>
      <c r="X1858">
        <v>1</v>
      </c>
      <c r="Y1858">
        <v>0</v>
      </c>
      <c r="Z1858">
        <v>1</v>
      </c>
      <c r="AA1858">
        <v>0.33329999999999999</v>
      </c>
      <c r="AB1858">
        <v>0</v>
      </c>
      <c r="AC1858">
        <v>0</v>
      </c>
      <c r="AD1858">
        <v>0</v>
      </c>
      <c r="AE1858">
        <v>0</v>
      </c>
      <c r="AF1858" t="s">
        <v>3933</v>
      </c>
      <c r="AG1858" s="2">
        <v>2.8472222222222223E-3</v>
      </c>
      <c r="AH1858" t="s">
        <v>3911</v>
      </c>
      <c r="AI1858">
        <v>3</v>
      </c>
      <c r="AJ1858" t="s">
        <v>4080</v>
      </c>
      <c r="AK1858" s="3">
        <v>37162</v>
      </c>
      <c r="AL1858" s="10">
        <f>YEAR(ufc_fights_2[[#This Row],[date]])</f>
        <v>2001</v>
      </c>
      <c r="AM1858" t="s">
        <v>3977</v>
      </c>
      <c r="AN1858">
        <v>1</v>
      </c>
      <c r="AO1858" t="s">
        <v>3913</v>
      </c>
      <c r="AP1858">
        <f>IF(ufc_fights_2[[#This Row],[winner]]="Red",ufc_fights_2[[#This Row],[r_fighter_id]],ufc_fights_2[[#This Row],[b_fighter_id]])</f>
        <v>68</v>
      </c>
      <c r="AQ1858" t="str">
        <f>_xlfn.XLOOKUP(ufc_fights_2[[#This Row],[winnerID]],ufc_fighters[id],ufc_fighters[fighter_name],"xxx",0,1)</f>
        <v>Ricardo Almeida</v>
      </c>
    </row>
    <row r="1859" spans="1:43">
      <c r="A1859">
        <v>68</v>
      </c>
      <c r="B1859">
        <v>1214</v>
      </c>
      <c r="C1859">
        <f>_xlfn.XLOOKUP(ufc_fights_2[[#This Row],[r_fighter_id]],ufc_fighters[id],ufc_fighters[year],"xxx",0,1)</f>
        <v>1976</v>
      </c>
      <c r="D1859">
        <f>_xlfn.XLOOKUP(ufc_fights_2[[#This Row],[b_fighter_id]],ufc_fighters[id],ufc_fighters[year],"Prázdné",0,1)</f>
        <v>1982</v>
      </c>
      <c r="E1859" s="10">
        <f>YEAR(ufc_fights_2[[#This Row],[date]])-ufc_fights_2[[#This Row],[r_year]]</f>
        <v>33</v>
      </c>
      <c r="F1859" s="10">
        <f>YEAR(ufc_fights_2[[#This Row],[date]])-ufc_fights_2[[#This Row],[b_year]]</f>
        <v>27</v>
      </c>
      <c r="G1859">
        <v>0</v>
      </c>
      <c r="H1859">
        <v>0</v>
      </c>
      <c r="I1859">
        <v>0.6129</v>
      </c>
      <c r="J1859">
        <v>0.4032</v>
      </c>
      <c r="K1859">
        <v>0.68630000000000002</v>
      </c>
      <c r="L1859">
        <v>0.66930000000000001</v>
      </c>
      <c r="M1859">
        <v>0.42859999999999998</v>
      </c>
      <c r="N1859">
        <v>0</v>
      </c>
      <c r="O1859">
        <v>0</v>
      </c>
      <c r="P1859">
        <v>2</v>
      </c>
      <c r="Q1859">
        <v>0</v>
      </c>
      <c r="R1859">
        <v>0</v>
      </c>
      <c r="S1859" s="2">
        <v>7.789351851851852E-3</v>
      </c>
      <c r="T1859" s="2">
        <v>6.5972222222222224E-4</v>
      </c>
      <c r="U1859">
        <v>0.5111</v>
      </c>
      <c r="V1859">
        <v>0.26</v>
      </c>
      <c r="W1859">
        <v>0.90910000000000002</v>
      </c>
      <c r="X1859">
        <v>0.83330000000000004</v>
      </c>
      <c r="Y1859">
        <v>1</v>
      </c>
      <c r="Z1859">
        <v>0.63160000000000005</v>
      </c>
      <c r="AA1859">
        <v>0.125</v>
      </c>
      <c r="AB1859">
        <v>1</v>
      </c>
      <c r="AC1859">
        <v>0.7</v>
      </c>
      <c r="AD1859">
        <v>0.56410000000000005</v>
      </c>
      <c r="AE1859">
        <v>0.7</v>
      </c>
      <c r="AF1859" t="s">
        <v>3915</v>
      </c>
      <c r="AG1859" s="2">
        <v>3.472222222222222E-3</v>
      </c>
      <c r="AH1859" t="s">
        <v>3911</v>
      </c>
      <c r="AI1859">
        <v>3</v>
      </c>
      <c r="AJ1859" t="s">
        <v>3939</v>
      </c>
      <c r="AK1859" s="3">
        <v>40033</v>
      </c>
      <c r="AL1859" s="10">
        <f>YEAR(ufc_fights_2[[#This Row],[date]])</f>
        <v>2009</v>
      </c>
      <c r="AM1859" t="s">
        <v>3977</v>
      </c>
      <c r="AN1859">
        <v>11</v>
      </c>
      <c r="AO1859" t="s">
        <v>3913</v>
      </c>
      <c r="AP1859">
        <f>IF(ufc_fights_2[[#This Row],[winner]]="Red",ufc_fights_2[[#This Row],[r_fighter_id]],ufc_fights_2[[#This Row],[b_fighter_id]])</f>
        <v>68</v>
      </c>
      <c r="AQ1859" t="str">
        <f>_xlfn.XLOOKUP(ufc_fights_2[[#This Row],[winnerID]],ufc_fighters[id],ufc_fighters[fighter_name],"xxx",0,1)</f>
        <v>Ricardo Almeida</v>
      </c>
    </row>
    <row r="1860" spans="1:43">
      <c r="A1860">
        <v>68</v>
      </c>
      <c r="B1860">
        <v>1401</v>
      </c>
      <c r="C1860">
        <f>_xlfn.XLOOKUP(ufc_fights_2[[#This Row],[r_fighter_id]],ufc_fighters[id],ufc_fighters[year],"xxx",0,1)</f>
        <v>1976</v>
      </c>
      <c r="D1860">
        <f>_xlfn.XLOOKUP(ufc_fights_2[[#This Row],[b_fighter_id]],ufc_fighters[id],ufc_fighters[year],"Prázdné",0,1)</f>
        <v>1978</v>
      </c>
      <c r="E1860" s="10">
        <f>YEAR(ufc_fights_2[[#This Row],[date]])-ufc_fights_2[[#This Row],[r_year]]</f>
        <v>33</v>
      </c>
      <c r="F1860" s="10">
        <f>YEAR(ufc_fights_2[[#This Row],[date]])-ufc_fights_2[[#This Row],[b_year]]</f>
        <v>31</v>
      </c>
      <c r="G1860">
        <v>0</v>
      </c>
      <c r="H1860">
        <v>0</v>
      </c>
      <c r="I1860">
        <v>0.6119</v>
      </c>
      <c r="J1860">
        <v>0.64100000000000001</v>
      </c>
      <c r="K1860">
        <v>0.73829999999999996</v>
      </c>
      <c r="L1860">
        <v>0.78790000000000004</v>
      </c>
      <c r="M1860">
        <v>0.6</v>
      </c>
      <c r="N1860">
        <v>0</v>
      </c>
      <c r="O1860">
        <v>1</v>
      </c>
      <c r="P1860">
        <v>3</v>
      </c>
      <c r="Q1860">
        <v>0</v>
      </c>
      <c r="R1860">
        <v>0</v>
      </c>
      <c r="S1860" s="2">
        <v>5.7986111111111112E-3</v>
      </c>
      <c r="T1860" s="2">
        <v>1.4351851851851852E-3</v>
      </c>
      <c r="U1860">
        <v>0.57140000000000002</v>
      </c>
      <c r="V1860">
        <v>0.21429999999999999</v>
      </c>
      <c r="W1860">
        <v>0.9</v>
      </c>
      <c r="X1860">
        <v>0</v>
      </c>
      <c r="Y1860">
        <v>0.81820000000000004</v>
      </c>
      <c r="Z1860">
        <v>0.58140000000000003</v>
      </c>
      <c r="AA1860">
        <v>0.57889999999999997</v>
      </c>
      <c r="AB1860">
        <v>0.625</v>
      </c>
      <c r="AC1860">
        <v>0.7</v>
      </c>
      <c r="AD1860">
        <v>0.6875</v>
      </c>
      <c r="AE1860">
        <v>0</v>
      </c>
      <c r="AF1860" t="s">
        <v>3915</v>
      </c>
      <c r="AG1860" s="2">
        <v>3.472222222222222E-3</v>
      </c>
      <c r="AH1860" t="s">
        <v>3911</v>
      </c>
      <c r="AI1860">
        <v>3</v>
      </c>
      <c r="AJ1860" t="s">
        <v>3928</v>
      </c>
      <c r="AK1860" s="3">
        <v>39904</v>
      </c>
      <c r="AL1860" s="10">
        <f>YEAR(ufc_fights_2[[#This Row],[date]])</f>
        <v>2009</v>
      </c>
      <c r="AM1860" t="s">
        <v>3977</v>
      </c>
      <c r="AN1860">
        <v>71</v>
      </c>
      <c r="AO1860" t="s">
        <v>3913</v>
      </c>
      <c r="AP1860">
        <f>IF(ufc_fights_2[[#This Row],[winner]]="Red",ufc_fights_2[[#This Row],[r_fighter_id]],ufc_fights_2[[#This Row],[b_fighter_id]])</f>
        <v>68</v>
      </c>
      <c r="AQ1860" t="str">
        <f>_xlfn.XLOOKUP(ufc_fights_2[[#This Row],[winnerID]],ufc_fighters[id],ufc_fighters[fighter_name],"xxx",0,1)</f>
        <v>Ricardo Almeida</v>
      </c>
    </row>
    <row r="1861" spans="1:43">
      <c r="A1861">
        <v>1655</v>
      </c>
      <c r="B1861">
        <v>3564</v>
      </c>
      <c r="C1861">
        <f>_xlfn.XLOOKUP(ufc_fights_2[[#This Row],[r_fighter_id]],ufc_fighters[id],ufc_fighters[year],"xxx",0,1)</f>
        <v>1981</v>
      </c>
      <c r="D1861">
        <f>_xlfn.XLOOKUP(ufc_fights_2[[#This Row],[b_fighter_id]],ufc_fighters[id],ufc_fighters[year],"Prázdné",0,1)</f>
        <v>1980</v>
      </c>
      <c r="E1861" s="10">
        <f>YEAR(ufc_fights_2[[#This Row],[date]])-ufc_fights_2[[#This Row],[r_year]]</f>
        <v>27</v>
      </c>
      <c r="F1861" s="10">
        <f>YEAR(ufc_fights_2[[#This Row],[date]])-ufc_fights_2[[#This Row],[b_year]]</f>
        <v>28</v>
      </c>
      <c r="G1861">
        <v>0</v>
      </c>
      <c r="H1861">
        <v>0</v>
      </c>
      <c r="I1861">
        <v>0.69230000000000003</v>
      </c>
      <c r="J1861">
        <v>0.83330000000000004</v>
      </c>
      <c r="K1861">
        <v>0.86209999999999998</v>
      </c>
      <c r="L1861">
        <v>0.97829999999999995</v>
      </c>
      <c r="M1861">
        <v>1</v>
      </c>
      <c r="N1861">
        <v>1</v>
      </c>
      <c r="O1861">
        <v>4</v>
      </c>
      <c r="P1861">
        <v>0</v>
      </c>
      <c r="Q1861">
        <v>0</v>
      </c>
      <c r="R1861">
        <v>0</v>
      </c>
      <c r="S1861" s="2">
        <v>1.0763888888888889E-3</v>
      </c>
      <c r="T1861" s="2">
        <v>1.5277777777777779E-3</v>
      </c>
      <c r="U1861">
        <v>0.69230000000000003</v>
      </c>
      <c r="V1861">
        <v>0</v>
      </c>
      <c r="W1861">
        <v>0</v>
      </c>
      <c r="X1861">
        <v>0</v>
      </c>
      <c r="Y1861">
        <v>0</v>
      </c>
      <c r="Z1861">
        <v>0.5</v>
      </c>
      <c r="AA1861">
        <v>1</v>
      </c>
      <c r="AB1861">
        <v>0</v>
      </c>
      <c r="AC1861">
        <v>0</v>
      </c>
      <c r="AD1861">
        <v>0.72729999999999995</v>
      </c>
      <c r="AE1861">
        <v>0.8</v>
      </c>
      <c r="AF1861" t="s">
        <v>3933</v>
      </c>
      <c r="AG1861" s="2">
        <v>2.7546296296296294E-3</v>
      </c>
      <c r="AH1861" t="s">
        <v>3911</v>
      </c>
      <c r="AI1861">
        <v>3</v>
      </c>
      <c r="AJ1861" t="s">
        <v>3914</v>
      </c>
      <c r="AK1861" s="3">
        <v>39620</v>
      </c>
      <c r="AL1861" s="10">
        <f>YEAR(ufc_fights_2[[#This Row],[date]])</f>
        <v>2008</v>
      </c>
      <c r="AM1861" t="s">
        <v>3977</v>
      </c>
      <c r="AN1861">
        <v>1</v>
      </c>
      <c r="AO1861" t="s">
        <v>3913</v>
      </c>
      <c r="AP1861">
        <f>IF(ufc_fights_2[[#This Row],[winner]]="Red",ufc_fights_2[[#This Row],[r_fighter_id]],ufc_fights_2[[#This Row],[b_fighter_id]])</f>
        <v>1655</v>
      </c>
      <c r="AQ1861" t="str">
        <f>_xlfn.XLOOKUP(ufc_fights_2[[#This Row],[winnerID]],ufc_fighters[id],ufc_fighters[fighter_name],"xxx",0,1)</f>
        <v>Rob Kimmons</v>
      </c>
    </row>
    <row r="1862" spans="1:43">
      <c r="A1862">
        <v>1033</v>
      </c>
      <c r="B1862">
        <v>468</v>
      </c>
      <c r="C1862">
        <f>_xlfn.XLOOKUP(ufc_fights_2[[#This Row],[r_fighter_id]],ufc_fighters[id],ufc_fighters[year],"xxx",0,1)</f>
        <v>1981</v>
      </c>
      <c r="D1862">
        <f>_xlfn.XLOOKUP(ufc_fights_2[[#This Row],[b_fighter_id]],ufc_fighters[id],ufc_fighters[year],"Prázdné",0,1)</f>
        <v>1986</v>
      </c>
      <c r="E1862" s="10">
        <f>YEAR(ufc_fights_2[[#This Row],[date]])-ufc_fights_2[[#This Row],[r_year]]</f>
        <v>31</v>
      </c>
      <c r="F1862" s="10">
        <f>YEAR(ufc_fights_2[[#This Row],[date]])-ufc_fights_2[[#This Row],[b_year]]</f>
        <v>26</v>
      </c>
      <c r="G1862">
        <v>0</v>
      </c>
      <c r="H1862">
        <v>0</v>
      </c>
      <c r="I1862">
        <v>0.51239999999999997</v>
      </c>
      <c r="J1862">
        <v>0.31759999999999999</v>
      </c>
      <c r="K1862">
        <v>0.60319999999999996</v>
      </c>
      <c r="L1862">
        <v>0.32450000000000001</v>
      </c>
      <c r="M1862">
        <v>0.5</v>
      </c>
      <c r="N1862">
        <v>1</v>
      </c>
      <c r="O1862">
        <v>0</v>
      </c>
      <c r="P1862">
        <v>1</v>
      </c>
      <c r="Q1862">
        <v>0</v>
      </c>
      <c r="R1862">
        <v>0</v>
      </c>
      <c r="S1862" s="2">
        <v>2.5000000000000001E-3</v>
      </c>
      <c r="T1862" s="2">
        <v>1.3888888888888889E-4</v>
      </c>
      <c r="U1862">
        <v>0.4526</v>
      </c>
      <c r="V1862">
        <v>0.25890000000000002</v>
      </c>
      <c r="W1862">
        <v>0.71430000000000005</v>
      </c>
      <c r="X1862">
        <v>0.7419</v>
      </c>
      <c r="Y1862">
        <v>0.75</v>
      </c>
      <c r="Z1862">
        <v>0.51300000000000001</v>
      </c>
      <c r="AA1862">
        <v>0.26400000000000001</v>
      </c>
      <c r="AB1862">
        <v>0.51349999999999996</v>
      </c>
      <c r="AC1862">
        <v>0.60870000000000002</v>
      </c>
      <c r="AD1862">
        <v>0.5</v>
      </c>
      <c r="AE1862">
        <v>0</v>
      </c>
      <c r="AF1862" t="s">
        <v>3915</v>
      </c>
      <c r="AG1862" s="2">
        <v>3.472222222222222E-3</v>
      </c>
      <c r="AH1862" t="s">
        <v>3911</v>
      </c>
      <c r="AI1862">
        <v>3</v>
      </c>
      <c r="AJ1862" t="s">
        <v>3931</v>
      </c>
      <c r="AK1862" s="3">
        <v>40964</v>
      </c>
      <c r="AL1862" s="10">
        <f>YEAR(ufc_fights_2[[#This Row],[date]])</f>
        <v>2012</v>
      </c>
      <c r="AM1862" t="s">
        <v>3977</v>
      </c>
      <c r="AN1862">
        <v>117</v>
      </c>
      <c r="AO1862" t="s">
        <v>3913</v>
      </c>
      <c r="AP1862">
        <f>IF(ufc_fights_2[[#This Row],[winner]]="Red",ufc_fights_2[[#This Row],[r_fighter_id]],ufc_fights_2[[#This Row],[b_fighter_id]])</f>
        <v>1033</v>
      </c>
      <c r="AQ1862" t="str">
        <f>_xlfn.XLOOKUP(ufc_fights_2[[#This Row],[winnerID]],ufc_fighters[id],ufc_fighters[fighter_name],"xxx",0,1)</f>
        <v>Riki Fukuda</v>
      </c>
    </row>
    <row r="1863" spans="1:43">
      <c r="A1863">
        <v>286</v>
      </c>
      <c r="B1863">
        <v>1766</v>
      </c>
      <c r="C1863">
        <f>_xlfn.XLOOKUP(ufc_fights_2[[#This Row],[r_fighter_id]],ufc_fighters[id],ufc_fighters[year],"xxx",0,1)</f>
        <v>1979</v>
      </c>
      <c r="D1863">
        <f>_xlfn.XLOOKUP(ufc_fights_2[[#This Row],[b_fighter_id]],ufc_fighters[id],ufc_fighters[year],"Prázdné",0,1)</f>
        <v>1972</v>
      </c>
      <c r="E1863" s="10">
        <f>YEAR(ufc_fights_2[[#This Row],[date]])-ufc_fights_2[[#This Row],[r_year]]</f>
        <v>35</v>
      </c>
      <c r="F1863" s="10">
        <f>YEAR(ufc_fights_2[[#This Row],[date]])-ufc_fights_2[[#This Row],[b_year]]</f>
        <v>42</v>
      </c>
      <c r="G1863">
        <v>1</v>
      </c>
      <c r="H1863">
        <v>0</v>
      </c>
      <c r="I1863">
        <v>0.3407</v>
      </c>
      <c r="J1863">
        <v>0.34549999999999997</v>
      </c>
      <c r="K1863">
        <v>0.3407</v>
      </c>
      <c r="L1863">
        <v>0.34549999999999997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3.4722222222222222E-5</v>
      </c>
      <c r="T1863" s="2">
        <v>0</v>
      </c>
      <c r="U1863">
        <v>0.28810000000000002</v>
      </c>
      <c r="V1863">
        <v>0.1343</v>
      </c>
      <c r="W1863">
        <v>0.66669999999999996</v>
      </c>
      <c r="X1863">
        <v>0.8</v>
      </c>
      <c r="Y1863">
        <v>1</v>
      </c>
      <c r="Z1863">
        <v>0.33210000000000001</v>
      </c>
      <c r="AA1863">
        <v>0.34549999999999997</v>
      </c>
      <c r="AB1863">
        <v>1</v>
      </c>
      <c r="AC1863">
        <v>0</v>
      </c>
      <c r="AD1863">
        <v>0.66669999999999996</v>
      </c>
      <c r="AE1863">
        <v>0</v>
      </c>
      <c r="AF1863" t="s">
        <v>3910</v>
      </c>
      <c r="AG1863" s="2">
        <v>6.5972222222222224E-4</v>
      </c>
      <c r="AH1863" t="s">
        <v>3927</v>
      </c>
      <c r="AI1863">
        <v>5</v>
      </c>
      <c r="AJ1863" t="s">
        <v>3946</v>
      </c>
      <c r="AK1863" s="3">
        <v>41874</v>
      </c>
      <c r="AL1863" s="10">
        <f>YEAR(ufc_fights_2[[#This Row],[date]])</f>
        <v>2014</v>
      </c>
      <c r="AM1863" t="s">
        <v>3977</v>
      </c>
      <c r="AN1863">
        <v>28</v>
      </c>
      <c r="AO1863" t="s">
        <v>3913</v>
      </c>
      <c r="AP1863">
        <f>IF(ufc_fights_2[[#This Row],[winner]]="Red",ufc_fights_2[[#This Row],[r_fighter_id]],ufc_fights_2[[#This Row],[b_fighter_id]])</f>
        <v>286</v>
      </c>
      <c r="AQ1863" t="str">
        <f>_xlfn.XLOOKUP(ufc_fights_2[[#This Row],[winnerID]],ufc_fighters[id],ufc_fighters[fighter_name],"xxx",0,1)</f>
        <v>Michael Bisping</v>
      </c>
    </row>
    <row r="1864" spans="1:43">
      <c r="A1864">
        <v>1655</v>
      </c>
      <c r="B1864">
        <v>3116</v>
      </c>
      <c r="C1864">
        <f>_xlfn.XLOOKUP(ufc_fights_2[[#This Row],[r_fighter_id]],ufc_fighters[id],ufc_fighters[year],"xxx",0,1)</f>
        <v>1981</v>
      </c>
      <c r="D1864">
        <f>_xlfn.XLOOKUP(ufc_fights_2[[#This Row],[b_fighter_id]],ufc_fighters[id],ufc_fighters[year],"Prázdné",0,1)</f>
        <v>1981</v>
      </c>
      <c r="E1864" s="10">
        <f>YEAR(ufc_fights_2[[#This Row],[date]])-ufc_fights_2[[#This Row],[r_year]]</f>
        <v>29</v>
      </c>
      <c r="F1864" s="10">
        <f>YEAR(ufc_fights_2[[#This Row],[date]])-ufc_fights_2[[#This Row],[b_year]]</f>
        <v>29</v>
      </c>
      <c r="G1864">
        <v>0</v>
      </c>
      <c r="H1864">
        <v>0</v>
      </c>
      <c r="I1864">
        <v>0.58460000000000001</v>
      </c>
      <c r="J1864">
        <v>0.65890000000000004</v>
      </c>
      <c r="K1864">
        <v>0.75449999999999995</v>
      </c>
      <c r="L1864">
        <v>0.76680000000000004</v>
      </c>
      <c r="M1864">
        <v>0.5</v>
      </c>
      <c r="N1864">
        <v>0</v>
      </c>
      <c r="O1864">
        <v>2</v>
      </c>
      <c r="P1864">
        <v>0</v>
      </c>
      <c r="Q1864">
        <v>0</v>
      </c>
      <c r="R1864">
        <v>0</v>
      </c>
      <c r="S1864" s="2">
        <v>4.7337962962962967E-3</v>
      </c>
      <c r="T1864" s="2">
        <v>3.5069444444444445E-3</v>
      </c>
      <c r="U1864">
        <v>0.51280000000000003</v>
      </c>
      <c r="V1864">
        <v>0.33329999999999999</v>
      </c>
      <c r="W1864">
        <v>0.6522</v>
      </c>
      <c r="X1864">
        <v>1</v>
      </c>
      <c r="Y1864">
        <v>0.9</v>
      </c>
      <c r="Z1864">
        <v>0.2727</v>
      </c>
      <c r="AA1864">
        <v>0.39219999999999999</v>
      </c>
      <c r="AB1864">
        <v>0.7</v>
      </c>
      <c r="AC1864">
        <v>0.83330000000000004</v>
      </c>
      <c r="AD1864">
        <v>0.84619999999999995</v>
      </c>
      <c r="AE1864">
        <v>0</v>
      </c>
      <c r="AF1864" t="s">
        <v>3915</v>
      </c>
      <c r="AG1864" s="2">
        <v>3.472222222222222E-3</v>
      </c>
      <c r="AH1864" t="s">
        <v>3911</v>
      </c>
      <c r="AI1864">
        <v>3</v>
      </c>
      <c r="AJ1864" t="s">
        <v>3924</v>
      </c>
      <c r="AK1864" s="3">
        <v>40391</v>
      </c>
      <c r="AL1864" s="10">
        <f>YEAR(ufc_fights_2[[#This Row],[date]])</f>
        <v>2010</v>
      </c>
      <c r="AM1864" t="s">
        <v>3977</v>
      </c>
      <c r="AN1864">
        <v>116</v>
      </c>
      <c r="AO1864" t="s">
        <v>3913</v>
      </c>
      <c r="AP1864">
        <f>IF(ufc_fights_2[[#This Row],[winner]]="Red",ufc_fights_2[[#This Row],[r_fighter_id]],ufc_fights_2[[#This Row],[b_fighter_id]])</f>
        <v>1655</v>
      </c>
      <c r="AQ1864" t="str">
        <f>_xlfn.XLOOKUP(ufc_fights_2[[#This Row],[winnerID]],ufc_fighters[id],ufc_fighters[fighter_name],"xxx",0,1)</f>
        <v>Rob Kimmons</v>
      </c>
    </row>
    <row r="1865" spans="1:43">
      <c r="A1865">
        <v>820</v>
      </c>
      <c r="B1865">
        <v>2035</v>
      </c>
      <c r="C1865">
        <f>_xlfn.XLOOKUP(ufc_fights_2[[#This Row],[r_fighter_id]],ufc_fighters[id],ufc_fighters[year],"xxx",0,1)</f>
        <v>1982</v>
      </c>
      <c r="D1865">
        <f>_xlfn.XLOOKUP(ufc_fights_2[[#This Row],[b_fighter_id]],ufc_fighters[id],ufc_fighters[year],"Prázdné",0,1)</f>
        <v>1978</v>
      </c>
      <c r="E1865" s="10">
        <f>YEAR(ufc_fights_2[[#This Row],[date]])-ufc_fights_2[[#This Row],[r_year]]</f>
        <v>27</v>
      </c>
      <c r="F1865" s="10">
        <f>YEAR(ufc_fights_2[[#This Row],[date]])-ufc_fights_2[[#This Row],[b_year]]</f>
        <v>31</v>
      </c>
      <c r="G1865">
        <v>0</v>
      </c>
      <c r="H1865">
        <v>0</v>
      </c>
      <c r="I1865">
        <v>0.42470000000000002</v>
      </c>
      <c r="J1865">
        <v>0.36959999999999998</v>
      </c>
      <c r="K1865">
        <v>0.45</v>
      </c>
      <c r="L1865">
        <v>0.36959999999999998</v>
      </c>
      <c r="M1865">
        <v>0.42859999999999998</v>
      </c>
      <c r="N1865">
        <v>0</v>
      </c>
      <c r="O1865">
        <v>1</v>
      </c>
      <c r="P1865">
        <v>0</v>
      </c>
      <c r="Q1865">
        <v>0</v>
      </c>
      <c r="R1865">
        <v>0</v>
      </c>
      <c r="S1865" s="2">
        <v>1.7939814814814815E-3</v>
      </c>
      <c r="T1865" s="2">
        <v>0</v>
      </c>
      <c r="U1865">
        <v>0.36359999999999998</v>
      </c>
      <c r="V1865">
        <v>0.3</v>
      </c>
      <c r="W1865">
        <v>0</v>
      </c>
      <c r="X1865">
        <v>1</v>
      </c>
      <c r="Y1865">
        <v>0.75</v>
      </c>
      <c r="Z1865">
        <v>0.39290000000000003</v>
      </c>
      <c r="AA1865">
        <v>0.35560000000000003</v>
      </c>
      <c r="AB1865">
        <v>0.6</v>
      </c>
      <c r="AC1865">
        <v>1</v>
      </c>
      <c r="AD1865">
        <v>0.42859999999999998</v>
      </c>
      <c r="AE1865">
        <v>0</v>
      </c>
      <c r="AF1865" t="s">
        <v>3933</v>
      </c>
      <c r="AG1865" s="2">
        <v>7.291666666666667E-4</v>
      </c>
      <c r="AH1865" t="s">
        <v>3911</v>
      </c>
      <c r="AI1865">
        <v>3</v>
      </c>
      <c r="AJ1865" t="s">
        <v>3961</v>
      </c>
      <c r="AK1865" s="3">
        <v>40075</v>
      </c>
      <c r="AL1865" s="10">
        <f>YEAR(ufc_fights_2[[#This Row],[date]])</f>
        <v>2009</v>
      </c>
      <c r="AM1865" t="s">
        <v>3977</v>
      </c>
      <c r="AN1865">
        <v>98</v>
      </c>
      <c r="AO1865" t="s">
        <v>3913</v>
      </c>
      <c r="AP1865">
        <f>IF(ufc_fights_2[[#This Row],[winner]]="Red",ufc_fights_2[[#This Row],[r_fighter_id]],ufc_fights_2[[#This Row],[b_fighter_id]])</f>
        <v>820</v>
      </c>
      <c r="AQ1865" t="str">
        <f>_xlfn.XLOOKUP(ufc_fights_2[[#This Row],[winnerID]],ufc_fighters[id],ufc_fighters[fighter_name],"xxx",0,1)</f>
        <v>Tomasz Drwal</v>
      </c>
    </row>
    <row r="1866" spans="1:43">
      <c r="A1866">
        <v>2106</v>
      </c>
      <c r="B1866">
        <v>3453</v>
      </c>
      <c r="C1866">
        <f>_xlfn.XLOOKUP(ufc_fights_2[[#This Row],[r_fighter_id]],ufc_fighters[id],ufc_fighters[year],"xxx",0,1)</f>
        <v>1979</v>
      </c>
      <c r="D1866">
        <f>_xlfn.XLOOKUP(ufc_fights_2[[#This Row],[b_fighter_id]],ufc_fighters[id],ufc_fighters[year],"Prázdné",0,1)</f>
        <v>1967</v>
      </c>
      <c r="E1866" s="10">
        <f>YEAR(ufc_fights_2[[#This Row],[date]])-ufc_fights_2[[#This Row],[r_year]]</f>
        <v>23</v>
      </c>
      <c r="F1866" s="10">
        <f>YEAR(ufc_fights_2[[#This Row],[date]])-ufc_fights_2[[#This Row],[b_year]]</f>
        <v>35</v>
      </c>
      <c r="G1866">
        <v>0</v>
      </c>
      <c r="H1866">
        <v>1</v>
      </c>
      <c r="I1866">
        <v>0.47620000000000001</v>
      </c>
      <c r="J1866">
        <v>0.6129</v>
      </c>
      <c r="K1866">
        <v>0.60609999999999997</v>
      </c>
      <c r="L1866">
        <v>0.68420000000000003</v>
      </c>
      <c r="M1866">
        <v>1</v>
      </c>
      <c r="N1866">
        <v>0</v>
      </c>
      <c r="O1866">
        <v>1</v>
      </c>
      <c r="P1866">
        <v>3</v>
      </c>
      <c r="Q1866">
        <v>1</v>
      </c>
      <c r="R1866">
        <v>1</v>
      </c>
      <c r="S1866" s="2">
        <v>4.5486111111111109E-3</v>
      </c>
      <c r="T1866" s="2">
        <v>1.8865740740740742E-3</v>
      </c>
      <c r="U1866">
        <v>0.35289999999999999</v>
      </c>
      <c r="V1866">
        <v>0.6129</v>
      </c>
      <c r="W1866">
        <v>1</v>
      </c>
      <c r="X1866">
        <v>0</v>
      </c>
      <c r="Y1866">
        <v>0</v>
      </c>
      <c r="Z1866">
        <v>0</v>
      </c>
      <c r="AA1866">
        <v>0.5</v>
      </c>
      <c r="AB1866">
        <v>0</v>
      </c>
      <c r="AC1866">
        <v>0</v>
      </c>
      <c r="AD1866">
        <v>0.47620000000000001</v>
      </c>
      <c r="AE1866">
        <v>0.64</v>
      </c>
      <c r="AF1866" t="s">
        <v>3933</v>
      </c>
      <c r="AG1866" s="2">
        <v>3.3564814814814816E-3</v>
      </c>
      <c r="AH1866" t="s">
        <v>3911</v>
      </c>
      <c r="AI1866">
        <v>3</v>
      </c>
      <c r="AJ1866" t="s">
        <v>4056</v>
      </c>
      <c r="AK1866" s="3">
        <v>37582</v>
      </c>
      <c r="AL1866" s="10">
        <f>YEAR(ufc_fights_2[[#This Row],[date]])</f>
        <v>2002</v>
      </c>
      <c r="AM1866" t="s">
        <v>3977</v>
      </c>
      <c r="AN1866">
        <v>1</v>
      </c>
      <c r="AO1866" t="s">
        <v>3913</v>
      </c>
      <c r="AP1866">
        <f>IF(ufc_fights_2[[#This Row],[winner]]="Red",ufc_fights_2[[#This Row],[r_fighter_id]],ufc_fights_2[[#This Row],[b_fighter_id]])</f>
        <v>2106</v>
      </c>
      <c r="AQ1866" t="str">
        <f>_xlfn.XLOOKUP(ufc_fights_2[[#This Row],[winnerID]],ufc_fighters[id],ufc_fighters[fighter_name],"xxx",0,1)</f>
        <v>Phillip Miller</v>
      </c>
    </row>
    <row r="1867" spans="1:43">
      <c r="A1867">
        <v>2871</v>
      </c>
      <c r="B1867">
        <v>189</v>
      </c>
      <c r="C1867">
        <f>_xlfn.XLOOKUP(ufc_fights_2[[#This Row],[r_fighter_id]],ufc_fighters[id],ufc_fighters[year],"xxx",0,1)</f>
        <v>1982</v>
      </c>
      <c r="D1867">
        <f>_xlfn.XLOOKUP(ufc_fights_2[[#This Row],[b_fighter_id]],ufc_fighters[id],ufc_fighters[year],"Prázdné",0,1)</f>
        <v>1987</v>
      </c>
      <c r="E1867" s="10">
        <f>YEAR(ufc_fights_2[[#This Row],[date]])-ufc_fights_2[[#This Row],[r_year]]</f>
        <v>34</v>
      </c>
      <c r="F1867" s="10">
        <f>YEAR(ufc_fights_2[[#This Row],[date]])-ufc_fights_2[[#This Row],[b_year]]</f>
        <v>29</v>
      </c>
      <c r="G1867">
        <v>0</v>
      </c>
      <c r="H1867">
        <v>1</v>
      </c>
      <c r="I1867">
        <v>0</v>
      </c>
      <c r="J1867">
        <v>0.4</v>
      </c>
      <c r="K1867">
        <v>0</v>
      </c>
      <c r="L1867">
        <v>0.4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0</v>
      </c>
      <c r="T1867" s="2">
        <v>5.7870370370370373E-5</v>
      </c>
      <c r="U1867">
        <v>0</v>
      </c>
      <c r="V1867">
        <v>0.4</v>
      </c>
      <c r="W1867">
        <v>0</v>
      </c>
      <c r="X1867">
        <v>0</v>
      </c>
      <c r="Y1867">
        <v>0.5</v>
      </c>
      <c r="Z1867">
        <v>0</v>
      </c>
      <c r="AA1867">
        <v>0.23080000000000001</v>
      </c>
      <c r="AB1867">
        <v>0</v>
      </c>
      <c r="AC1867">
        <v>0</v>
      </c>
      <c r="AD1867">
        <v>0</v>
      </c>
      <c r="AE1867">
        <v>0.71430000000000005</v>
      </c>
      <c r="AF1867" t="s">
        <v>3910</v>
      </c>
      <c r="AG1867" s="2">
        <v>6.9444444444444447E-4</v>
      </c>
      <c r="AH1867" t="s">
        <v>3911</v>
      </c>
      <c r="AI1867">
        <v>3</v>
      </c>
      <c r="AJ1867" t="s">
        <v>4018</v>
      </c>
      <c r="AK1867" s="3">
        <v>42421</v>
      </c>
      <c r="AL1867" s="10">
        <f>YEAR(ufc_fights_2[[#This Row],[date]])</f>
        <v>2016</v>
      </c>
      <c r="AM1867" t="s">
        <v>3977</v>
      </c>
      <c r="AN1867">
        <v>29</v>
      </c>
      <c r="AO1867" t="s">
        <v>3918</v>
      </c>
      <c r="AP1867">
        <f>IF(ufc_fights_2[[#This Row],[winner]]="Red",ufc_fights_2[[#This Row],[r_fighter_id]],ufc_fights_2[[#This Row],[b_fighter_id]])</f>
        <v>189</v>
      </c>
      <c r="AQ1867" t="str">
        <f>_xlfn.XLOOKUP(ufc_fights_2[[#This Row],[winnerID]],ufc_fighters[id],ufc_fighters[fighter_name],"xxx",0,1)</f>
        <v>Oluwale Bamgbose</v>
      </c>
    </row>
    <row r="1868" spans="1:43">
      <c r="A1868">
        <v>2277</v>
      </c>
      <c r="B1868">
        <v>306</v>
      </c>
      <c r="C1868">
        <f>_xlfn.XLOOKUP(ufc_fights_2[[#This Row],[r_fighter_id]],ufc_fighters[id],ufc_fighters[year],"xxx",0,1)</f>
        <v>1982</v>
      </c>
      <c r="D1868">
        <f>_xlfn.XLOOKUP(ufc_fights_2[[#This Row],[b_fighter_id]],ufc_fighters[id],ufc_fighters[year],"Prázdné",0,1)</f>
        <v>1981</v>
      </c>
      <c r="E1868" s="10">
        <f>YEAR(ufc_fights_2[[#This Row],[date]])-ufc_fights_2[[#This Row],[r_year]]</f>
        <v>34</v>
      </c>
      <c r="F1868" s="10">
        <f>YEAR(ufc_fights_2[[#This Row],[date]])-ufc_fights_2[[#This Row],[b_year]]</f>
        <v>35</v>
      </c>
      <c r="G1868">
        <v>0</v>
      </c>
      <c r="H1868">
        <v>1</v>
      </c>
      <c r="I1868">
        <v>0.27779999999999999</v>
      </c>
      <c r="J1868">
        <v>0.56000000000000005</v>
      </c>
      <c r="K1868">
        <v>0.27779999999999999</v>
      </c>
      <c r="L1868">
        <v>0.56000000000000005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0</v>
      </c>
      <c r="T1868" s="2">
        <v>4.6296296296296294E-5</v>
      </c>
      <c r="U1868">
        <v>0.15379999999999999</v>
      </c>
      <c r="V1868">
        <v>0.52939999999999998</v>
      </c>
      <c r="W1868">
        <v>0.5</v>
      </c>
      <c r="X1868">
        <v>0.66669999999999996</v>
      </c>
      <c r="Y1868">
        <v>1</v>
      </c>
      <c r="Z1868">
        <v>0.27779999999999999</v>
      </c>
      <c r="AA1868">
        <v>0.5</v>
      </c>
      <c r="AB1868">
        <v>0</v>
      </c>
      <c r="AC1868">
        <v>0</v>
      </c>
      <c r="AD1868">
        <v>0</v>
      </c>
      <c r="AE1868">
        <v>1</v>
      </c>
      <c r="AF1868" t="s">
        <v>3910</v>
      </c>
      <c r="AG1868" s="2">
        <v>2.3379629629629631E-3</v>
      </c>
      <c r="AH1868" t="s">
        <v>3911</v>
      </c>
      <c r="AI1868">
        <v>3</v>
      </c>
      <c r="AJ1868" t="s">
        <v>3928</v>
      </c>
      <c r="AK1868" s="3">
        <v>42686</v>
      </c>
      <c r="AL1868" s="10">
        <f>YEAR(ufc_fights_2[[#This Row],[date]])</f>
        <v>2016</v>
      </c>
      <c r="AM1868" t="s">
        <v>3977</v>
      </c>
      <c r="AN1868">
        <v>18</v>
      </c>
      <c r="AO1868" t="s">
        <v>3918</v>
      </c>
      <c r="AP1868">
        <f>IF(ufc_fights_2[[#This Row],[winner]]="Red",ufc_fights_2[[#This Row],[r_fighter_id]],ufc_fights_2[[#This Row],[b_fighter_id]])</f>
        <v>306</v>
      </c>
      <c r="AQ1868" t="str">
        <f>_xlfn.XLOOKUP(ufc_fights_2[[#This Row],[winnerID]],ufc_fighters[id],ufc_fighters[fighter_name],"xxx",0,1)</f>
        <v>Tim Boetsch</v>
      </c>
    </row>
    <row r="1869" spans="1:43">
      <c r="A1869">
        <v>67</v>
      </c>
      <c r="B1869">
        <v>351</v>
      </c>
      <c r="C1869">
        <f>_xlfn.XLOOKUP(ufc_fights_2[[#This Row],[r_fighter_id]],ufc_fighters[id],ufc_fighters[year],"xxx",0,1)</f>
        <v>1995</v>
      </c>
      <c r="D1869">
        <f>_xlfn.XLOOKUP(ufc_fights_2[[#This Row],[b_fighter_id]],ufc_fighters[id],ufc_fighters[year],"Prázdné",0,1)</f>
        <v>1991</v>
      </c>
      <c r="E1869" s="10">
        <f>YEAR(ufc_fights_2[[#This Row],[date]])-ufc_fights_2[[#This Row],[r_year]]</f>
        <v>25</v>
      </c>
      <c r="F1869" s="10">
        <f>YEAR(ufc_fights_2[[#This Row],[date]])-ufc_fights_2[[#This Row],[b_year]]</f>
        <v>29</v>
      </c>
      <c r="G1869">
        <v>0</v>
      </c>
      <c r="H1869">
        <v>0</v>
      </c>
      <c r="I1869">
        <v>0.68969999999999998</v>
      </c>
      <c r="J1869">
        <v>0.8</v>
      </c>
      <c r="K1869">
        <v>0.73080000000000001</v>
      </c>
      <c r="L1869">
        <v>0.83330000000000004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2.9398148148148148E-3</v>
      </c>
      <c r="T1869" s="2">
        <v>1.3888888888888889E-4</v>
      </c>
      <c r="U1869">
        <v>0.65380000000000005</v>
      </c>
      <c r="V1869">
        <v>0</v>
      </c>
      <c r="W1869">
        <v>1</v>
      </c>
      <c r="X1869">
        <v>0</v>
      </c>
      <c r="Y1869">
        <v>0</v>
      </c>
      <c r="Z1869">
        <v>0.66669999999999996</v>
      </c>
      <c r="AA1869">
        <v>0</v>
      </c>
      <c r="AB1869">
        <v>0.66669999999999996</v>
      </c>
      <c r="AC1869">
        <v>1</v>
      </c>
      <c r="AD1869">
        <v>0.69569999999999999</v>
      </c>
      <c r="AE1869">
        <v>0</v>
      </c>
      <c r="AF1869" t="s">
        <v>3910</v>
      </c>
      <c r="AG1869" s="2">
        <v>3.3217592592592591E-3</v>
      </c>
      <c r="AH1869" t="s">
        <v>3911</v>
      </c>
      <c r="AI1869">
        <v>3</v>
      </c>
      <c r="AJ1869" t="s">
        <v>4001</v>
      </c>
      <c r="AK1869" s="3">
        <v>43890</v>
      </c>
      <c r="AL1869" s="10">
        <f>YEAR(ufc_fights_2[[#This Row],[date]])</f>
        <v>2020</v>
      </c>
      <c r="AM1869" t="s">
        <v>3977</v>
      </c>
      <c r="AN1869">
        <v>15</v>
      </c>
      <c r="AO1869" t="s">
        <v>3913</v>
      </c>
      <c r="AP1869">
        <f>IF(ufc_fights_2[[#This Row],[winner]]="Red",ufc_fights_2[[#This Row],[r_fighter_id]],ufc_fights_2[[#This Row],[b_fighter_id]])</f>
        <v>67</v>
      </c>
      <c r="AQ1869" t="str">
        <f>_xlfn.XLOOKUP(ufc_fights_2[[#This Row],[winnerID]],ufc_fighters[id],ufc_fighters[fighter_name],"xxx",0,1)</f>
        <v>Brendan Allen</v>
      </c>
    </row>
    <row r="1870" spans="1:43">
      <c r="A1870">
        <v>1118</v>
      </c>
      <c r="B1870">
        <v>2069</v>
      </c>
      <c r="C1870">
        <f>_xlfn.XLOOKUP(ufc_fights_2[[#This Row],[r_fighter_id]],ufc_fighters[id],ufc_fighters[year],"xxx",0,1)</f>
        <v>1993</v>
      </c>
      <c r="D1870">
        <f>_xlfn.XLOOKUP(ufc_fights_2[[#This Row],[b_fighter_id]],ufc_fighters[id],ufc_fighters[year],"Prázdné",0,1)</f>
        <v>1987</v>
      </c>
      <c r="E1870" s="10">
        <f>YEAR(ufc_fights_2[[#This Row],[date]])-ufc_fights_2[[#This Row],[r_year]]</f>
        <v>23</v>
      </c>
      <c r="F1870" s="10">
        <f>YEAR(ufc_fights_2[[#This Row],[date]])-ufc_fights_2[[#This Row],[b_year]]</f>
        <v>29</v>
      </c>
      <c r="G1870">
        <v>0</v>
      </c>
      <c r="H1870">
        <v>0</v>
      </c>
      <c r="I1870">
        <v>0.25</v>
      </c>
      <c r="J1870">
        <v>0.4118</v>
      </c>
      <c r="K1870">
        <v>0.28570000000000001</v>
      </c>
      <c r="L1870">
        <v>0.46150000000000002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 s="2">
        <v>4.5138888888888887E-4</v>
      </c>
      <c r="T1870" s="2">
        <v>7.5231481481481482E-4</v>
      </c>
      <c r="U1870">
        <v>0.125</v>
      </c>
      <c r="V1870">
        <v>0.39389999999999997</v>
      </c>
      <c r="W1870">
        <v>1</v>
      </c>
      <c r="X1870">
        <v>0.66669999999999996</v>
      </c>
      <c r="Y1870">
        <v>0</v>
      </c>
      <c r="Z1870">
        <v>0.25</v>
      </c>
      <c r="AA1870">
        <v>0.33329999999999999</v>
      </c>
      <c r="AB1870">
        <v>0</v>
      </c>
      <c r="AC1870">
        <v>0.42859999999999998</v>
      </c>
      <c r="AD1870">
        <v>0</v>
      </c>
      <c r="AE1870">
        <v>1</v>
      </c>
      <c r="AF1870" t="s">
        <v>3933</v>
      </c>
      <c r="AG1870" s="2">
        <v>2.9166666666666668E-3</v>
      </c>
      <c r="AH1870" t="s">
        <v>3911</v>
      </c>
      <c r="AI1870">
        <v>3</v>
      </c>
      <c r="AJ1870" t="s">
        <v>3941</v>
      </c>
      <c r="AK1870" s="3">
        <v>42713</v>
      </c>
      <c r="AL1870" s="10">
        <f>YEAR(ufc_fights_2[[#This Row],[date]])</f>
        <v>2016</v>
      </c>
      <c r="AM1870" t="s">
        <v>3977</v>
      </c>
      <c r="AN1870">
        <v>12</v>
      </c>
      <c r="AO1870" t="s">
        <v>3918</v>
      </c>
      <c r="AP1870">
        <f>IF(ufc_fights_2[[#This Row],[winner]]="Red",ufc_fights_2[[#This Row],[r_fighter_id]],ufc_fights_2[[#This Row],[b_fighter_id]])</f>
        <v>2069</v>
      </c>
      <c r="AQ1870" t="str">
        <f>_xlfn.XLOOKUP(ufc_fights_2[[#This Row],[winnerID]],ufc_fighters[id],ufc_fighters[fighter_name],"xxx",0,1)</f>
        <v>Gerald Meerschaert</v>
      </c>
    </row>
    <row r="1871" spans="1:43">
      <c r="A1871">
        <v>1105</v>
      </c>
      <c r="B1871">
        <v>2069</v>
      </c>
      <c r="C1871">
        <f>_xlfn.XLOOKUP(ufc_fights_2[[#This Row],[r_fighter_id]],ufc_fighters[id],ufc_fighters[year],"xxx",0,1)</f>
        <v>1992</v>
      </c>
      <c r="D1871">
        <f>_xlfn.XLOOKUP(ufc_fights_2[[#This Row],[b_fighter_id]],ufc_fighters[id],ufc_fighters[year],"Prázdné",0,1)</f>
        <v>1987</v>
      </c>
      <c r="E1871" s="10">
        <f>YEAR(ufc_fights_2[[#This Row],[date]])-ufc_fights_2[[#This Row],[r_year]]</f>
        <v>27</v>
      </c>
      <c r="F1871" s="10">
        <f>YEAR(ufc_fights_2[[#This Row],[date]])-ufc_fights_2[[#This Row],[b_year]]</f>
        <v>32</v>
      </c>
      <c r="G1871">
        <v>0</v>
      </c>
      <c r="H1871">
        <v>0</v>
      </c>
      <c r="I1871">
        <v>0.5333</v>
      </c>
      <c r="J1871">
        <v>0.31580000000000003</v>
      </c>
      <c r="K1871">
        <v>0.71050000000000002</v>
      </c>
      <c r="L1871">
        <v>0.56359999999999999</v>
      </c>
      <c r="M1871">
        <v>1</v>
      </c>
      <c r="N1871">
        <v>0.33329999999999999</v>
      </c>
      <c r="O1871">
        <v>0</v>
      </c>
      <c r="P1871">
        <v>1</v>
      </c>
      <c r="Q1871">
        <v>1</v>
      </c>
      <c r="R1871">
        <v>2</v>
      </c>
      <c r="S1871" s="2">
        <v>2.9629629629629628E-3</v>
      </c>
      <c r="T1871" s="2">
        <v>3.8194444444444443E-3</v>
      </c>
      <c r="U1871">
        <v>0.61539999999999995</v>
      </c>
      <c r="V1871">
        <v>0.1875</v>
      </c>
      <c r="W1871">
        <v>0</v>
      </c>
      <c r="X1871">
        <v>0</v>
      </c>
      <c r="Y1871">
        <v>1</v>
      </c>
      <c r="Z1871">
        <v>0.22220000000000001</v>
      </c>
      <c r="AA1871">
        <v>0.30769999999999997</v>
      </c>
      <c r="AB1871">
        <v>1</v>
      </c>
      <c r="AC1871">
        <v>0</v>
      </c>
      <c r="AD1871">
        <v>1</v>
      </c>
      <c r="AE1871">
        <v>0.33329999999999999</v>
      </c>
      <c r="AF1871" t="s">
        <v>3933</v>
      </c>
      <c r="AG1871" s="2">
        <v>1.261574074074074E-3</v>
      </c>
      <c r="AH1871" t="s">
        <v>3911</v>
      </c>
      <c r="AI1871">
        <v>3</v>
      </c>
      <c r="AJ1871" t="s">
        <v>3914</v>
      </c>
      <c r="AK1871" s="3">
        <v>43680</v>
      </c>
      <c r="AL1871" s="10">
        <f>YEAR(ufc_fights_2[[#This Row],[date]])</f>
        <v>2019</v>
      </c>
      <c r="AM1871" t="s">
        <v>3977</v>
      </c>
      <c r="AN1871">
        <v>9</v>
      </c>
      <c r="AO1871" t="s">
        <v>3918</v>
      </c>
      <c r="AP1871">
        <f>IF(ufc_fights_2[[#This Row],[winner]]="Red",ufc_fights_2[[#This Row],[r_fighter_id]],ufc_fights_2[[#This Row],[b_fighter_id]])</f>
        <v>2069</v>
      </c>
      <c r="AQ1871" t="str">
        <f>_xlfn.XLOOKUP(ufc_fights_2[[#This Row],[winnerID]],ufc_fighters[id],ufc_fighters[fighter_name],"xxx",0,1)</f>
        <v>Gerald Meerschaert</v>
      </c>
    </row>
    <row r="1872" spans="1:43">
      <c r="A1872">
        <v>2069</v>
      </c>
      <c r="B1872">
        <v>3498</v>
      </c>
      <c r="C1872">
        <f>_xlfn.XLOOKUP(ufc_fights_2[[#This Row],[r_fighter_id]],ufc_fighters[id],ufc_fighters[year],"xxx",0,1)</f>
        <v>1987</v>
      </c>
      <c r="D1872">
        <f>_xlfn.XLOOKUP(ufc_fights_2[[#This Row],[b_fighter_id]],ufc_fighters[id],ufc_fighters[year],"Prázdné",0,1)</f>
        <v>1989</v>
      </c>
      <c r="E1872" s="10">
        <f>YEAR(ufc_fights_2[[#This Row],[date]])-ufc_fights_2[[#This Row],[r_year]]</f>
        <v>33</v>
      </c>
      <c r="F1872" s="10">
        <f>YEAR(ufc_fights_2[[#This Row],[date]])-ufc_fights_2[[#This Row],[b_year]]</f>
        <v>31</v>
      </c>
      <c r="G1872">
        <v>1</v>
      </c>
      <c r="H1872">
        <v>0</v>
      </c>
      <c r="I1872">
        <v>0.45989999999999998</v>
      </c>
      <c r="J1872">
        <v>0.47749999999999998</v>
      </c>
      <c r="K1872">
        <v>0.45739999999999997</v>
      </c>
      <c r="L1872">
        <v>0.47749999999999998</v>
      </c>
      <c r="M1872">
        <v>1</v>
      </c>
      <c r="N1872">
        <v>0.5</v>
      </c>
      <c r="O1872">
        <v>1</v>
      </c>
      <c r="P1872">
        <v>0</v>
      </c>
      <c r="Q1872">
        <v>0</v>
      </c>
      <c r="R1872">
        <v>0</v>
      </c>
      <c r="S1872" s="2">
        <v>2.4305555555555555E-4</v>
      </c>
      <c r="T1872" s="2">
        <v>1.273148148148148E-4</v>
      </c>
      <c r="U1872">
        <v>0.39760000000000001</v>
      </c>
      <c r="V1872">
        <v>0.39779999999999999</v>
      </c>
      <c r="W1872">
        <v>0.95240000000000002</v>
      </c>
      <c r="X1872">
        <v>0</v>
      </c>
      <c r="Y1872">
        <v>1</v>
      </c>
      <c r="Z1872">
        <v>0.45760000000000001</v>
      </c>
      <c r="AA1872">
        <v>0.45629999999999998</v>
      </c>
      <c r="AB1872">
        <v>0.5</v>
      </c>
      <c r="AC1872">
        <v>0.75</v>
      </c>
      <c r="AD1872">
        <v>0</v>
      </c>
      <c r="AE1872">
        <v>0</v>
      </c>
      <c r="AF1872" t="s">
        <v>3933</v>
      </c>
      <c r="AG1872" s="2">
        <v>1.5393518518518519E-3</v>
      </c>
      <c r="AH1872" t="s">
        <v>3911</v>
      </c>
      <c r="AI1872">
        <v>3</v>
      </c>
      <c r="AJ1872" t="s">
        <v>3938</v>
      </c>
      <c r="AK1872" s="3">
        <v>43897</v>
      </c>
      <c r="AL1872" s="10">
        <f>YEAR(ufc_fights_2[[#This Row],[date]])</f>
        <v>2020</v>
      </c>
      <c r="AM1872" t="s">
        <v>3977</v>
      </c>
      <c r="AN1872">
        <v>1</v>
      </c>
      <c r="AO1872" t="s">
        <v>3913</v>
      </c>
      <c r="AP1872">
        <f>IF(ufc_fights_2[[#This Row],[winner]]="Red",ufc_fights_2[[#This Row],[r_fighter_id]],ufc_fights_2[[#This Row],[b_fighter_id]])</f>
        <v>2069</v>
      </c>
      <c r="AQ1872" t="str">
        <f>_xlfn.XLOOKUP(ufc_fights_2[[#This Row],[winnerID]],ufc_fighters[id],ufc_fighters[fighter_name],"xxx",0,1)</f>
        <v>Gerald Meerschaert</v>
      </c>
    </row>
    <row r="1873" spans="1:43">
      <c r="A1873">
        <v>2069</v>
      </c>
      <c r="B1873">
        <v>2538</v>
      </c>
      <c r="C1873">
        <f>_xlfn.XLOOKUP(ufc_fights_2[[#This Row],[r_fighter_id]],ufc_fighters[id],ufc_fighters[year],"xxx",0,1)</f>
        <v>1987</v>
      </c>
      <c r="D1873">
        <f>_xlfn.XLOOKUP(ufc_fights_2[[#This Row],[b_fighter_id]],ufc_fighters[id],ufc_fighters[year],"Prázdné",0,1)</f>
        <v>1990</v>
      </c>
      <c r="E1873" s="10">
        <f>YEAR(ufc_fights_2[[#This Row],[date]])-ufc_fights_2[[#This Row],[r_year]]</f>
        <v>31</v>
      </c>
      <c r="F1873" s="10">
        <f>YEAR(ufc_fights_2[[#This Row],[date]])-ufc_fights_2[[#This Row],[b_year]]</f>
        <v>28</v>
      </c>
      <c r="G1873">
        <v>0</v>
      </c>
      <c r="H1873">
        <v>1</v>
      </c>
      <c r="I1873">
        <v>0.4904</v>
      </c>
      <c r="J1873">
        <v>0.434</v>
      </c>
      <c r="K1873">
        <v>0.61639999999999995</v>
      </c>
      <c r="L1873">
        <v>0.49209999999999998</v>
      </c>
      <c r="M1873">
        <v>0.75</v>
      </c>
      <c r="N1873">
        <v>1</v>
      </c>
      <c r="O1873">
        <v>2</v>
      </c>
      <c r="P1873">
        <v>2</v>
      </c>
      <c r="Q1873">
        <v>1</v>
      </c>
      <c r="R1873">
        <v>0</v>
      </c>
      <c r="S1873" s="2">
        <v>1.736111111111111E-3</v>
      </c>
      <c r="T1873" s="2">
        <v>2.3263888888888887E-3</v>
      </c>
      <c r="U1873">
        <v>0.4526</v>
      </c>
      <c r="V1873">
        <v>0.36959999999999998</v>
      </c>
      <c r="W1873">
        <v>0.85709999999999997</v>
      </c>
      <c r="X1873">
        <v>1</v>
      </c>
      <c r="Y1873">
        <v>1</v>
      </c>
      <c r="Z1873">
        <v>0.20930000000000001</v>
      </c>
      <c r="AA1873">
        <v>0.42859999999999998</v>
      </c>
      <c r="AB1873">
        <v>0.71430000000000005</v>
      </c>
      <c r="AC1873">
        <v>0.42859999999999998</v>
      </c>
      <c r="AD1873">
        <v>0.66669999999999996</v>
      </c>
      <c r="AE1873">
        <v>0.5</v>
      </c>
      <c r="AF1873" t="s">
        <v>3933</v>
      </c>
      <c r="AG1873" s="2">
        <v>3.414351851851852E-3</v>
      </c>
      <c r="AH1873" t="s">
        <v>3911</v>
      </c>
      <c r="AI1873">
        <v>3</v>
      </c>
      <c r="AJ1873" t="s">
        <v>3912</v>
      </c>
      <c r="AK1873" s="3">
        <v>43287</v>
      </c>
      <c r="AL1873" s="10">
        <f>YEAR(ufc_fights_2[[#This Row],[date]])</f>
        <v>2018</v>
      </c>
      <c r="AM1873" t="s">
        <v>3977</v>
      </c>
      <c r="AN1873">
        <v>1</v>
      </c>
      <c r="AO1873" t="s">
        <v>3913</v>
      </c>
      <c r="AP1873">
        <f>IF(ufc_fights_2[[#This Row],[winner]]="Red",ufc_fights_2[[#This Row],[r_fighter_id]],ufc_fights_2[[#This Row],[b_fighter_id]])</f>
        <v>2069</v>
      </c>
      <c r="AQ1873" t="str">
        <f>_xlfn.XLOOKUP(ufc_fights_2[[#This Row],[winnerID]],ufc_fighters[id],ufc_fighters[fighter_name],"xxx",0,1)</f>
        <v>Gerald Meerschaert</v>
      </c>
    </row>
    <row r="1874" spans="1:43">
      <c r="A1874">
        <v>3092</v>
      </c>
      <c r="B1874">
        <v>2069</v>
      </c>
      <c r="C1874">
        <f>_xlfn.XLOOKUP(ufc_fights_2[[#This Row],[r_fighter_id]],ufc_fighters[id],ufc_fighters[year],"xxx",0,1)</f>
        <v>1986</v>
      </c>
      <c r="D1874">
        <f>_xlfn.XLOOKUP(ufc_fights_2[[#This Row],[b_fighter_id]],ufc_fighters[id],ufc_fighters[year],"Prázdné",0,1)</f>
        <v>1987</v>
      </c>
      <c r="E1874" s="10">
        <f>YEAR(ufc_fights_2[[#This Row],[date]])-ufc_fights_2[[#This Row],[r_year]]</f>
        <v>31</v>
      </c>
      <c r="F1874" s="10">
        <f>YEAR(ufc_fights_2[[#This Row],[date]])-ufc_fights_2[[#This Row],[b_year]]</f>
        <v>30</v>
      </c>
      <c r="G1874">
        <v>0</v>
      </c>
      <c r="H1874">
        <v>1</v>
      </c>
      <c r="I1874">
        <v>0.5484</v>
      </c>
      <c r="J1874">
        <v>0.42349999999999999</v>
      </c>
      <c r="K1874">
        <v>0.72840000000000005</v>
      </c>
      <c r="L1874">
        <v>0.47370000000000001</v>
      </c>
      <c r="M1874">
        <v>0.2</v>
      </c>
      <c r="N1874">
        <v>0</v>
      </c>
      <c r="O1874">
        <v>1</v>
      </c>
      <c r="P1874">
        <v>0</v>
      </c>
      <c r="Q1874">
        <v>0</v>
      </c>
      <c r="R1874">
        <v>1</v>
      </c>
      <c r="S1874" s="2">
        <v>2.5462962962962965E-3</v>
      </c>
      <c r="T1874" s="2">
        <v>2.5462962962962961E-4</v>
      </c>
      <c r="U1874">
        <v>0.53569999999999995</v>
      </c>
      <c r="V1874">
        <v>0.3896</v>
      </c>
      <c r="W1874">
        <v>0.66669999999999996</v>
      </c>
      <c r="X1874">
        <v>0</v>
      </c>
      <c r="Y1874">
        <v>0</v>
      </c>
      <c r="Z1874">
        <v>0.45829999999999999</v>
      </c>
      <c r="AA1874">
        <v>0.40239999999999998</v>
      </c>
      <c r="AB1874">
        <v>1</v>
      </c>
      <c r="AC1874">
        <v>1</v>
      </c>
      <c r="AD1874">
        <v>0.83330000000000004</v>
      </c>
      <c r="AE1874">
        <v>1</v>
      </c>
      <c r="AF1874" t="s">
        <v>3910</v>
      </c>
      <c r="AG1874" s="2">
        <v>1.5972222222222223E-3</v>
      </c>
      <c r="AH1874" t="s">
        <v>3911</v>
      </c>
      <c r="AI1874">
        <v>3</v>
      </c>
      <c r="AJ1874" t="s">
        <v>3914</v>
      </c>
      <c r="AK1874" s="3">
        <v>43070</v>
      </c>
      <c r="AL1874" s="10">
        <f>YEAR(ufc_fights_2[[#This Row],[date]])</f>
        <v>2017</v>
      </c>
      <c r="AM1874" t="s">
        <v>3977</v>
      </c>
      <c r="AN1874">
        <v>1</v>
      </c>
      <c r="AO1874" t="s">
        <v>3918</v>
      </c>
      <c r="AP1874">
        <f>IF(ufc_fights_2[[#This Row],[winner]]="Red",ufc_fights_2[[#This Row],[r_fighter_id]],ufc_fights_2[[#This Row],[b_fighter_id]])</f>
        <v>2069</v>
      </c>
      <c r="AQ1874" t="str">
        <f>_xlfn.XLOOKUP(ufc_fights_2[[#This Row],[winnerID]],ufc_fighters[id],ufc_fighters[fighter_name],"xxx",0,1)</f>
        <v>Gerald Meerschaert</v>
      </c>
    </row>
    <row r="1875" spans="1:43">
      <c r="A1875">
        <v>952</v>
      </c>
      <c r="B1875">
        <v>1313</v>
      </c>
      <c r="C1875">
        <f>_xlfn.XLOOKUP(ufc_fights_2[[#This Row],[r_fighter_id]],ufc_fighters[id],ufc_fighters[year],"xxx",0,1)</f>
        <v>1985</v>
      </c>
      <c r="D1875">
        <f>_xlfn.XLOOKUP(ufc_fights_2[[#This Row],[b_fighter_id]],ufc_fighters[id],ufc_fighters[year],"Prázdné",0,1)</f>
        <v>1988</v>
      </c>
      <c r="E1875" s="10">
        <f>YEAR(ufc_fights_2[[#This Row],[date]])-ufc_fights_2[[#This Row],[r_year]]</f>
        <v>33</v>
      </c>
      <c r="F1875" s="10">
        <f>YEAR(ufc_fights_2[[#This Row],[date]])-ufc_fights_2[[#This Row],[b_year]]</f>
        <v>30</v>
      </c>
      <c r="G1875">
        <v>0</v>
      </c>
      <c r="H1875">
        <v>1</v>
      </c>
      <c r="I1875">
        <v>0.47270000000000001</v>
      </c>
      <c r="J1875">
        <v>0.57889999999999997</v>
      </c>
      <c r="K1875">
        <v>0.55879999999999996</v>
      </c>
      <c r="L1875">
        <v>0.67669999999999997</v>
      </c>
      <c r="M1875">
        <v>0.45450000000000002</v>
      </c>
      <c r="N1875">
        <v>0.1429</v>
      </c>
      <c r="O1875">
        <v>0</v>
      </c>
      <c r="P1875">
        <v>2</v>
      </c>
      <c r="Q1875">
        <v>0</v>
      </c>
      <c r="R1875">
        <v>0</v>
      </c>
      <c r="S1875" s="2">
        <v>3.7037037037037038E-3</v>
      </c>
      <c r="T1875" s="2">
        <v>1.0416666666666667E-3</v>
      </c>
      <c r="U1875">
        <v>0.43590000000000001</v>
      </c>
      <c r="V1875">
        <v>0.51349999999999996</v>
      </c>
      <c r="W1875">
        <v>0.33329999999999999</v>
      </c>
      <c r="X1875">
        <v>0.85709999999999997</v>
      </c>
      <c r="Y1875">
        <v>0.63639999999999997</v>
      </c>
      <c r="Z1875">
        <v>0.46810000000000002</v>
      </c>
      <c r="AA1875">
        <v>0.50849999999999995</v>
      </c>
      <c r="AB1875">
        <v>0.5</v>
      </c>
      <c r="AC1875">
        <v>0.66669999999999996</v>
      </c>
      <c r="AD1875">
        <v>0</v>
      </c>
      <c r="AE1875">
        <v>0.73329999999999995</v>
      </c>
      <c r="AF1875" t="s">
        <v>3915</v>
      </c>
      <c r="AG1875" s="2">
        <v>3.472222222222222E-3</v>
      </c>
      <c r="AH1875" t="s">
        <v>3911</v>
      </c>
      <c r="AI1875">
        <v>3</v>
      </c>
      <c r="AJ1875" t="s">
        <v>3938</v>
      </c>
      <c r="AK1875" s="3">
        <v>43421</v>
      </c>
      <c r="AL1875" s="10">
        <f>YEAR(ufc_fights_2[[#This Row],[date]])</f>
        <v>2018</v>
      </c>
      <c r="AM1875" t="s">
        <v>3977</v>
      </c>
      <c r="AN1875">
        <v>58</v>
      </c>
      <c r="AO1875" t="s">
        <v>3918</v>
      </c>
      <c r="AP1875">
        <f>IF(ufc_fights_2[[#This Row],[winner]]="Red",ufc_fights_2[[#This Row],[r_fighter_id]],ufc_fights_2[[#This Row],[b_fighter_id]])</f>
        <v>1313</v>
      </c>
      <c r="AQ1875" t="str">
        <f>_xlfn.XLOOKUP(ufc_fights_2[[#This Row],[winnerID]],ufc_fighters[id],ufc_fighters[fighter_name],"xxx",0,1)</f>
        <v>Ian Heinisch</v>
      </c>
    </row>
    <row r="1876" spans="1:43">
      <c r="A1876">
        <v>1313</v>
      </c>
      <c r="B1876">
        <v>2069</v>
      </c>
      <c r="C1876">
        <f>_xlfn.XLOOKUP(ufc_fights_2[[#This Row],[r_fighter_id]],ufc_fighters[id],ufc_fighters[year],"xxx",0,1)</f>
        <v>1988</v>
      </c>
      <c r="D1876">
        <f>_xlfn.XLOOKUP(ufc_fights_2[[#This Row],[b_fighter_id]],ufc_fighters[id],ufc_fighters[year],"Prázdné",0,1)</f>
        <v>1987</v>
      </c>
      <c r="E1876" s="10">
        <f>YEAR(ufc_fights_2[[#This Row],[date]])-ufc_fights_2[[#This Row],[r_year]]</f>
        <v>32</v>
      </c>
      <c r="F1876" s="10">
        <f>YEAR(ufc_fights_2[[#This Row],[date]])-ufc_fights_2[[#This Row],[b_year]]</f>
        <v>33</v>
      </c>
      <c r="G1876">
        <v>1</v>
      </c>
      <c r="H1876">
        <v>0</v>
      </c>
      <c r="I1876">
        <v>0.8</v>
      </c>
      <c r="J1876">
        <v>0.3</v>
      </c>
      <c r="K1876">
        <v>0.81479999999999997</v>
      </c>
      <c r="L1876">
        <v>0.3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1.5046296296296297E-4</v>
      </c>
      <c r="T1876" s="2">
        <v>0</v>
      </c>
      <c r="U1876">
        <v>0.77270000000000005</v>
      </c>
      <c r="V1876">
        <v>0.125</v>
      </c>
      <c r="W1876">
        <v>1</v>
      </c>
      <c r="X1876">
        <v>1</v>
      </c>
      <c r="Y1876">
        <v>0</v>
      </c>
      <c r="Z1876">
        <v>1</v>
      </c>
      <c r="AA1876">
        <v>0.3</v>
      </c>
      <c r="AB1876">
        <v>0</v>
      </c>
      <c r="AC1876">
        <v>0</v>
      </c>
      <c r="AD1876">
        <v>0.75</v>
      </c>
      <c r="AE1876">
        <v>0</v>
      </c>
      <c r="AF1876" t="s">
        <v>3910</v>
      </c>
      <c r="AG1876" s="2">
        <v>8.564814814814815E-4</v>
      </c>
      <c r="AH1876" t="s">
        <v>3911</v>
      </c>
      <c r="AI1876">
        <v>3</v>
      </c>
      <c r="AJ1876" t="s">
        <v>3912</v>
      </c>
      <c r="AK1876" s="3">
        <v>43988</v>
      </c>
      <c r="AL1876" s="10">
        <f>YEAR(ufc_fights_2[[#This Row],[date]])</f>
        <v>2020</v>
      </c>
      <c r="AM1876" t="s">
        <v>3977</v>
      </c>
      <c r="AN1876">
        <v>1</v>
      </c>
      <c r="AO1876" t="s">
        <v>3913</v>
      </c>
      <c r="AP1876">
        <f>IF(ufc_fights_2[[#This Row],[winner]]="Red",ufc_fights_2[[#This Row],[r_fighter_id]],ufc_fights_2[[#This Row],[b_fighter_id]])</f>
        <v>1313</v>
      </c>
      <c r="AQ1876" t="str">
        <f>_xlfn.XLOOKUP(ufc_fights_2[[#This Row],[winnerID]],ufc_fighters[id],ufc_fighters[fighter_name],"xxx",0,1)</f>
        <v>Ian Heinisch</v>
      </c>
    </row>
    <row r="1877" spans="1:43">
      <c r="A1877">
        <v>1083</v>
      </c>
      <c r="B1877">
        <v>3256</v>
      </c>
      <c r="C1877">
        <f>_xlfn.XLOOKUP(ufc_fights_2[[#This Row],[r_fighter_id]],ufc_fighters[id],ufc_fighters[year],"xxx",0,1)</f>
        <v>1991</v>
      </c>
      <c r="D1877">
        <f>_xlfn.XLOOKUP(ufc_fights_2[[#This Row],[b_fighter_id]],ufc_fighters[id],ufc_fighters[year],"Prázdné",0,1)</f>
        <v>1992</v>
      </c>
      <c r="E1877" s="10">
        <f>YEAR(ufc_fights_2[[#This Row],[date]])-ufc_fights_2[[#This Row],[r_year]]</f>
        <v>28</v>
      </c>
      <c r="F1877" s="10">
        <f>YEAR(ufc_fights_2[[#This Row],[date]])-ufc_fights_2[[#This Row],[b_year]]</f>
        <v>27</v>
      </c>
      <c r="G1877">
        <v>0</v>
      </c>
      <c r="H1877">
        <v>0</v>
      </c>
      <c r="I1877">
        <v>0.49380000000000002</v>
      </c>
      <c r="J1877">
        <v>0.5373</v>
      </c>
      <c r="K1877">
        <v>0.52080000000000004</v>
      </c>
      <c r="L1877">
        <v>0.53620000000000001</v>
      </c>
      <c r="M1877">
        <v>0.25</v>
      </c>
      <c r="N1877">
        <v>0.5</v>
      </c>
      <c r="O1877">
        <v>0</v>
      </c>
      <c r="P1877">
        <v>0</v>
      </c>
      <c r="Q1877">
        <v>0</v>
      </c>
      <c r="R1877">
        <v>0</v>
      </c>
      <c r="S1877" s="2">
        <v>1.8865740740740742E-3</v>
      </c>
      <c r="T1877" s="2">
        <v>4.3981481481481481E-4</v>
      </c>
      <c r="U1877">
        <v>0.1951</v>
      </c>
      <c r="V1877">
        <v>0.39579999999999999</v>
      </c>
      <c r="W1877">
        <v>0.78569999999999995</v>
      </c>
      <c r="X1877">
        <v>0.80769999999999997</v>
      </c>
      <c r="Y1877">
        <v>0.88239999999999996</v>
      </c>
      <c r="Z1877">
        <v>0.41270000000000001</v>
      </c>
      <c r="AA1877">
        <v>0.55740000000000001</v>
      </c>
      <c r="AB1877">
        <v>0.77780000000000005</v>
      </c>
      <c r="AC1877">
        <v>0.33329999999999999</v>
      </c>
      <c r="AD1877">
        <v>0</v>
      </c>
      <c r="AE1877">
        <v>0</v>
      </c>
      <c r="AF1877" t="s">
        <v>3922</v>
      </c>
      <c r="AG1877" s="2">
        <v>3.472222222222222E-3</v>
      </c>
      <c r="AH1877" t="s">
        <v>3911</v>
      </c>
      <c r="AI1877">
        <v>3</v>
      </c>
      <c r="AJ1877" t="s">
        <v>3919</v>
      </c>
      <c r="AK1877" s="3">
        <v>43771</v>
      </c>
      <c r="AL1877" s="10">
        <f>YEAR(ufc_fights_2[[#This Row],[date]])</f>
        <v>2019</v>
      </c>
      <c r="AM1877" t="s">
        <v>3977</v>
      </c>
      <c r="AN1877">
        <v>18</v>
      </c>
      <c r="AO1877" t="s">
        <v>3918</v>
      </c>
      <c r="AP1877">
        <f>IF(ufc_fights_2[[#This Row],[winner]]="Red",ufc_fights_2[[#This Row],[r_fighter_id]],ufc_fights_2[[#This Row],[b_fighter_id]])</f>
        <v>3256</v>
      </c>
      <c r="AQ1877" t="str">
        <f>_xlfn.XLOOKUP(ufc_fights_2[[#This Row],[winnerID]],ufc_fighters[id],ufc_fighters[fighter_name],"xxx",0,1)</f>
        <v>Darren Till</v>
      </c>
    </row>
    <row r="1878" spans="1:43">
      <c r="A1878">
        <v>2981</v>
      </c>
      <c r="B1878">
        <v>3056</v>
      </c>
      <c r="C1878">
        <f>_xlfn.XLOOKUP(ufc_fights_2[[#This Row],[r_fighter_id]],ufc_fighters[id],ufc_fighters[year],"xxx",0,1)</f>
        <v>1975</v>
      </c>
      <c r="D1878">
        <f>_xlfn.XLOOKUP(ufc_fights_2[[#This Row],[b_fighter_id]],ufc_fighters[id],ufc_fighters[year],"Prázdné",0,1)</f>
        <v>1977</v>
      </c>
      <c r="E1878" s="10">
        <f>YEAR(ufc_fights_2[[#This Row],[date]])-ufc_fights_2[[#This Row],[r_year]]</f>
        <v>37</v>
      </c>
      <c r="F1878" s="10">
        <f>YEAR(ufc_fights_2[[#This Row],[date]])-ufc_fights_2[[#This Row],[b_year]]</f>
        <v>35</v>
      </c>
      <c r="G1878">
        <v>1</v>
      </c>
      <c r="H1878">
        <v>0</v>
      </c>
      <c r="I1878">
        <v>0.5</v>
      </c>
      <c r="J1878">
        <v>0.61109999999999998</v>
      </c>
      <c r="K1878">
        <v>0.5161</v>
      </c>
      <c r="L1878">
        <v>0.8286</v>
      </c>
      <c r="M1878">
        <v>0</v>
      </c>
      <c r="N1878">
        <v>0.25</v>
      </c>
      <c r="O1878">
        <v>0</v>
      </c>
      <c r="P1878">
        <v>0</v>
      </c>
      <c r="Q1878">
        <v>0</v>
      </c>
      <c r="R1878">
        <v>0</v>
      </c>
      <c r="S1878" s="2">
        <v>2.199074074074074E-4</v>
      </c>
      <c r="T1878" s="2">
        <v>4.0972222222222226E-3</v>
      </c>
      <c r="U1878">
        <v>0.44</v>
      </c>
      <c r="V1878">
        <v>0.55169999999999997</v>
      </c>
      <c r="W1878">
        <v>0.8</v>
      </c>
      <c r="X1878">
        <v>0</v>
      </c>
      <c r="Y1878">
        <v>0</v>
      </c>
      <c r="Z1878">
        <v>0.25</v>
      </c>
      <c r="AA1878">
        <v>0.44440000000000002</v>
      </c>
      <c r="AB1878">
        <v>0.6</v>
      </c>
      <c r="AC1878">
        <v>0.57140000000000002</v>
      </c>
      <c r="AD1878">
        <v>0.69230000000000003</v>
      </c>
      <c r="AE1878">
        <v>0.7</v>
      </c>
      <c r="AF1878" t="s">
        <v>3910</v>
      </c>
      <c r="AG1878" s="2">
        <v>1.3310185185185185E-3</v>
      </c>
      <c r="AH1878" t="s">
        <v>3927</v>
      </c>
      <c r="AI1878">
        <v>5</v>
      </c>
      <c r="AJ1878" t="s">
        <v>3949</v>
      </c>
      <c r="AK1878" s="3">
        <v>41097</v>
      </c>
      <c r="AL1878" s="10">
        <f>YEAR(ufc_fights_2[[#This Row],[date]])</f>
        <v>2012</v>
      </c>
      <c r="AM1878" t="s">
        <v>3977</v>
      </c>
      <c r="AN1878">
        <v>1</v>
      </c>
      <c r="AO1878" t="s">
        <v>3913</v>
      </c>
      <c r="AP1878">
        <f>IF(ufc_fights_2[[#This Row],[winner]]="Red",ufc_fights_2[[#This Row],[r_fighter_id]],ufc_fights_2[[#This Row],[b_fighter_id]])</f>
        <v>2981</v>
      </c>
      <c r="AQ1878" t="str">
        <f>_xlfn.XLOOKUP(ufc_fights_2[[#This Row],[winnerID]],ufc_fighters[id],ufc_fighters[fighter_name],"xxx",0,1)</f>
        <v>Anderson Silva</v>
      </c>
    </row>
    <row r="1879" spans="1:43">
      <c r="A1879">
        <v>650</v>
      </c>
      <c r="B1879">
        <v>3543</v>
      </c>
      <c r="C1879">
        <f>_xlfn.XLOOKUP(ufc_fights_2[[#This Row],[r_fighter_id]],ufc_fighters[id],ufc_fighters[year],"xxx",0,1)</f>
        <v>1977</v>
      </c>
      <c r="D1879">
        <f>_xlfn.XLOOKUP(ufc_fights_2[[#This Row],[b_fighter_id]],ufc_fighters[id],ufc_fighters[year],"Prázdné",0,1)</f>
        <v>1986</v>
      </c>
      <c r="E1879" s="10">
        <f>YEAR(ufc_fights_2[[#This Row],[date]])-ufc_fights_2[[#This Row],[r_year]]</f>
        <v>31</v>
      </c>
      <c r="F1879" s="10">
        <f>YEAR(ufc_fights_2[[#This Row],[date]])-ufc_fights_2[[#This Row],[b_year]]</f>
        <v>22</v>
      </c>
      <c r="G1879">
        <v>1</v>
      </c>
      <c r="H1879">
        <v>0</v>
      </c>
      <c r="I1879">
        <v>0.27939999999999998</v>
      </c>
      <c r="J1879">
        <v>0.2727</v>
      </c>
      <c r="K1879">
        <v>0.27939999999999998</v>
      </c>
      <c r="L1879">
        <v>0.2727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2.3148148148148147E-5</v>
      </c>
      <c r="T1879" s="2">
        <v>0</v>
      </c>
      <c r="U1879">
        <v>0.28789999999999999</v>
      </c>
      <c r="V1879">
        <v>0.1176</v>
      </c>
      <c r="W1879">
        <v>0</v>
      </c>
      <c r="X1879">
        <v>0</v>
      </c>
      <c r="Y1879">
        <v>0.66669999999999996</v>
      </c>
      <c r="Z1879">
        <v>0.2576</v>
      </c>
      <c r="AA1879">
        <v>0.2727</v>
      </c>
      <c r="AB1879">
        <v>0</v>
      </c>
      <c r="AC1879">
        <v>0</v>
      </c>
      <c r="AD1879">
        <v>1</v>
      </c>
      <c r="AE1879">
        <v>0</v>
      </c>
      <c r="AF1879" t="s">
        <v>3910</v>
      </c>
      <c r="AG1879" s="2">
        <v>1.3194444444444445E-3</v>
      </c>
      <c r="AH1879" t="s">
        <v>3911</v>
      </c>
      <c r="AI1879">
        <v>3</v>
      </c>
      <c r="AJ1879" t="s">
        <v>3939</v>
      </c>
      <c r="AK1879" s="3">
        <v>39648</v>
      </c>
      <c r="AL1879" s="10">
        <f>YEAR(ufc_fights_2[[#This Row],[date]])</f>
        <v>2008</v>
      </c>
      <c r="AM1879" t="s">
        <v>3977</v>
      </c>
      <c r="AN1879">
        <v>1</v>
      </c>
      <c r="AO1879" t="s">
        <v>3913</v>
      </c>
      <c r="AP1879">
        <f>IF(ufc_fights_2[[#This Row],[winner]]="Red",ufc_fights_2[[#This Row],[r_fighter_id]],ufc_fights_2[[#This Row],[b_fighter_id]])</f>
        <v>650</v>
      </c>
      <c r="AQ1879" t="str">
        <f>_xlfn.XLOOKUP(ufc_fights_2[[#This Row],[winnerID]],ufc_fighters[id],ufc_fighters[fighter_name],"xxx",0,1)</f>
        <v>Tim Credeur</v>
      </c>
    </row>
    <row r="1880" spans="1:43">
      <c r="A1880">
        <v>567</v>
      </c>
      <c r="B1880">
        <v>2306</v>
      </c>
      <c r="C1880">
        <f>_xlfn.XLOOKUP(ufc_fights_2[[#This Row],[r_fighter_id]],ufc_fighters[id],ufc_fighters[year],"xxx",0,1)</f>
        <v>1990</v>
      </c>
      <c r="D1880">
        <f>_xlfn.XLOOKUP(ufc_fights_2[[#This Row],[b_fighter_id]],ufc_fighters[id],ufc_fighters[year],"Prázdné",0,1)</f>
        <v>1990</v>
      </c>
      <c r="E1880" s="10">
        <f>YEAR(ufc_fights_2[[#This Row],[date]])-ufc_fights_2[[#This Row],[r_year]]</f>
        <v>26</v>
      </c>
      <c r="F1880" s="10">
        <f>YEAR(ufc_fights_2[[#This Row],[date]])-ufc_fights_2[[#This Row],[b_year]]</f>
        <v>26</v>
      </c>
      <c r="G1880">
        <v>1</v>
      </c>
      <c r="H1880">
        <v>1</v>
      </c>
      <c r="I1880">
        <v>0.7</v>
      </c>
      <c r="J1880">
        <v>0.5806</v>
      </c>
      <c r="K1880">
        <v>0.81079999999999997</v>
      </c>
      <c r="L1880">
        <v>0.60609999999999997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 s="2">
        <v>1.9097222222222222E-3</v>
      </c>
      <c r="T1880" s="2">
        <v>1.1574074074074073E-5</v>
      </c>
      <c r="U1880">
        <v>0.53849999999999998</v>
      </c>
      <c r="V1880">
        <v>0.33329999999999999</v>
      </c>
      <c r="W1880">
        <v>1</v>
      </c>
      <c r="X1880">
        <v>0</v>
      </c>
      <c r="Y1880">
        <v>0.875</v>
      </c>
      <c r="Z1880">
        <v>0.66669999999999996</v>
      </c>
      <c r="AA1880">
        <v>0.5</v>
      </c>
      <c r="AB1880">
        <v>0.75</v>
      </c>
      <c r="AC1880">
        <v>0.75</v>
      </c>
      <c r="AD1880">
        <v>0.75</v>
      </c>
      <c r="AE1880">
        <v>1</v>
      </c>
      <c r="AF1880" t="s">
        <v>3910</v>
      </c>
      <c r="AG1880" s="2">
        <v>3.4375E-3</v>
      </c>
      <c r="AH1880" t="s">
        <v>3911</v>
      </c>
      <c r="AI1880">
        <v>3</v>
      </c>
      <c r="AJ1880" t="s">
        <v>4013</v>
      </c>
      <c r="AK1880" s="3">
        <v>42564</v>
      </c>
      <c r="AL1880" s="10">
        <f>YEAR(ufc_fights_2[[#This Row],[date]])</f>
        <v>2016</v>
      </c>
      <c r="AM1880" t="s">
        <v>3977</v>
      </c>
      <c r="AN1880">
        <v>73</v>
      </c>
      <c r="AO1880" t="s">
        <v>3918</v>
      </c>
      <c r="AP1880">
        <f>IF(ufc_fights_2[[#This Row],[winner]]="Red",ufc_fights_2[[#This Row],[r_fighter_id]],ufc_fights_2[[#This Row],[b_fighter_id]])</f>
        <v>2306</v>
      </c>
      <c r="AQ1880" t="str">
        <f>_xlfn.XLOOKUP(ufc_fights_2[[#This Row],[winnerID]],ufc_fighters[id],ufc_fighters[fighter_name],"xxx",0,1)</f>
        <v>Alex Nicholson</v>
      </c>
    </row>
    <row r="1881" spans="1:43">
      <c r="A1881">
        <v>650</v>
      </c>
      <c r="B1881">
        <v>513</v>
      </c>
      <c r="C1881">
        <f>_xlfn.XLOOKUP(ufc_fights_2[[#This Row],[r_fighter_id]],ufc_fighters[id],ufc_fighters[year],"xxx",0,1)</f>
        <v>1977</v>
      </c>
      <c r="D1881">
        <f>_xlfn.XLOOKUP(ufc_fights_2[[#This Row],[b_fighter_id]],ufc_fighters[id],ufc_fighters[year],"Prázdné",0,1)</f>
        <v>1981</v>
      </c>
      <c r="E1881" s="10">
        <f>YEAR(ufc_fights_2[[#This Row],[date]])-ufc_fights_2[[#This Row],[r_year]]</f>
        <v>32</v>
      </c>
      <c r="F1881" s="10">
        <f>YEAR(ufc_fights_2[[#This Row],[date]])-ufc_fights_2[[#This Row],[b_year]]</f>
        <v>28</v>
      </c>
      <c r="G1881">
        <v>0</v>
      </c>
      <c r="H1881">
        <v>0</v>
      </c>
      <c r="I1881">
        <v>0.23080000000000001</v>
      </c>
      <c r="J1881">
        <v>0.51349999999999996</v>
      </c>
      <c r="K1881">
        <v>0.25</v>
      </c>
      <c r="L1881">
        <v>0.66069999999999995</v>
      </c>
      <c r="M1881">
        <v>0</v>
      </c>
      <c r="N1881">
        <v>1</v>
      </c>
      <c r="O1881">
        <v>7</v>
      </c>
      <c r="P1881">
        <v>0</v>
      </c>
      <c r="Q1881">
        <v>0</v>
      </c>
      <c r="R1881">
        <v>0</v>
      </c>
      <c r="S1881" s="2">
        <v>2.7777777777777778E-4</v>
      </c>
      <c r="T1881" s="2">
        <v>3.8310185185185183E-3</v>
      </c>
      <c r="U1881">
        <v>0.17649999999999999</v>
      </c>
      <c r="V1881">
        <v>0.48280000000000001</v>
      </c>
      <c r="W1881">
        <v>0.5</v>
      </c>
      <c r="X1881">
        <v>1</v>
      </c>
      <c r="Y1881">
        <v>1</v>
      </c>
      <c r="Z1881">
        <v>0.19439999999999999</v>
      </c>
      <c r="AA1881">
        <v>0.36359999999999998</v>
      </c>
      <c r="AB1881">
        <v>0.66669999999999996</v>
      </c>
      <c r="AC1881">
        <v>0</v>
      </c>
      <c r="AD1881">
        <v>0</v>
      </c>
      <c r="AE1881">
        <v>0.73329999999999995</v>
      </c>
      <c r="AF1881" t="s">
        <v>3933</v>
      </c>
      <c r="AG1881" s="2">
        <v>2.6041666666666665E-3</v>
      </c>
      <c r="AH1881" t="s">
        <v>3911</v>
      </c>
      <c r="AI1881">
        <v>3</v>
      </c>
      <c r="AJ1881" t="s">
        <v>3939</v>
      </c>
      <c r="AK1881" s="3">
        <v>39904</v>
      </c>
      <c r="AL1881" s="10">
        <f>YEAR(ufc_fights_2[[#This Row],[date]])</f>
        <v>2009</v>
      </c>
      <c r="AM1881" t="s">
        <v>3977</v>
      </c>
      <c r="AN1881">
        <v>71</v>
      </c>
      <c r="AO1881" t="s">
        <v>3913</v>
      </c>
      <c r="AP1881">
        <f>IF(ufc_fights_2[[#This Row],[winner]]="Red",ufc_fights_2[[#This Row],[r_fighter_id]],ufc_fights_2[[#This Row],[b_fighter_id]])</f>
        <v>650</v>
      </c>
      <c r="AQ1881" t="str">
        <f>_xlfn.XLOOKUP(ufc_fights_2[[#This Row],[winnerID]],ufc_fighters[id],ufc_fighters[fighter_name],"xxx",0,1)</f>
        <v>Tim Credeur</v>
      </c>
    </row>
    <row r="1882" spans="1:43">
      <c r="A1882">
        <v>1264</v>
      </c>
      <c r="B1882">
        <v>1705</v>
      </c>
      <c r="C1882">
        <f>_xlfn.XLOOKUP(ufc_fights_2[[#This Row],[r_fighter_id]],ufc_fighters[id],ufc_fighters[year],"xxx",0,1)</f>
        <v>1982</v>
      </c>
      <c r="D1882">
        <f>_xlfn.XLOOKUP(ufc_fights_2[[#This Row],[b_fighter_id]],ufc_fighters[id],ufc_fighters[year],"Prázdné",0,1)</f>
        <v>1989</v>
      </c>
      <c r="E1882" s="10">
        <f>YEAR(ufc_fights_2[[#This Row],[date]])-ufc_fights_2[[#This Row],[r_year]]</f>
        <v>30</v>
      </c>
      <c r="F1882" s="10">
        <f>YEAR(ufc_fights_2[[#This Row],[date]])-ufc_fights_2[[#This Row],[b_year]]</f>
        <v>23</v>
      </c>
      <c r="G1882">
        <v>0</v>
      </c>
      <c r="H1882">
        <v>2</v>
      </c>
      <c r="I1882">
        <v>0.40939999999999999</v>
      </c>
      <c r="J1882">
        <v>0.58950000000000002</v>
      </c>
      <c r="K1882">
        <v>0.41830000000000001</v>
      </c>
      <c r="L1882">
        <v>0.61319999999999997</v>
      </c>
      <c r="M1882">
        <v>0</v>
      </c>
      <c r="N1882">
        <v>0.5</v>
      </c>
      <c r="O1882">
        <v>0</v>
      </c>
      <c r="P1882">
        <v>0</v>
      </c>
      <c r="Q1882">
        <v>0</v>
      </c>
      <c r="R1882">
        <v>0</v>
      </c>
      <c r="S1882" s="2">
        <v>6.9444444444444444E-5</v>
      </c>
      <c r="T1882" s="2">
        <v>8.6805555555555551E-4</v>
      </c>
      <c r="U1882">
        <v>0.36570000000000003</v>
      </c>
      <c r="V1882">
        <v>0.53090000000000004</v>
      </c>
      <c r="W1882">
        <v>0.72729999999999995</v>
      </c>
      <c r="X1882">
        <v>1</v>
      </c>
      <c r="Y1882">
        <v>1</v>
      </c>
      <c r="Z1882">
        <v>0.4138</v>
      </c>
      <c r="AA1882">
        <v>0.58750000000000002</v>
      </c>
      <c r="AB1882">
        <v>0.25</v>
      </c>
      <c r="AC1882">
        <v>0.64290000000000003</v>
      </c>
      <c r="AD1882">
        <v>0</v>
      </c>
      <c r="AE1882">
        <v>0</v>
      </c>
      <c r="AF1882" t="s">
        <v>3910</v>
      </c>
      <c r="AG1882" s="2">
        <v>1.5740740740740741E-3</v>
      </c>
      <c r="AH1882" t="s">
        <v>3911</v>
      </c>
      <c r="AI1882">
        <v>3</v>
      </c>
      <c r="AJ1882" t="s">
        <v>4040</v>
      </c>
      <c r="AK1882" s="3">
        <v>41132</v>
      </c>
      <c r="AL1882" s="10">
        <f>YEAR(ufc_fights_2[[#This Row],[date]])</f>
        <v>2012</v>
      </c>
      <c r="AM1882" t="s">
        <v>3977</v>
      </c>
      <c r="AN1882">
        <v>74</v>
      </c>
      <c r="AO1882" t="s">
        <v>3918</v>
      </c>
      <c r="AP1882">
        <f>IF(ufc_fights_2[[#This Row],[winner]]="Red",ufc_fights_2[[#This Row],[r_fighter_id]],ufc_fights_2[[#This Row],[b_fighter_id]])</f>
        <v>1705</v>
      </c>
      <c r="AQ1882" t="str">
        <f>_xlfn.XLOOKUP(ufc_fights_2[[#This Row],[winnerID]],ufc_fighters[id],ufc_fighters[fighter_name],"xxx",0,1)</f>
        <v>Michael Kuiper</v>
      </c>
    </row>
    <row r="1883" spans="1:43">
      <c r="A1883">
        <v>2069</v>
      </c>
      <c r="B1883">
        <v>1488</v>
      </c>
      <c r="C1883">
        <f>_xlfn.XLOOKUP(ufc_fights_2[[#This Row],[r_fighter_id]],ufc_fighters[id],ufc_fighters[year],"xxx",0,1)</f>
        <v>1987</v>
      </c>
      <c r="D1883">
        <f>_xlfn.XLOOKUP(ufc_fights_2[[#This Row],[b_fighter_id]],ufc_fighters[id],ufc_fighters[year],"Prázdné",0,1)</f>
        <v>1981</v>
      </c>
      <c r="E1883" s="10">
        <f>YEAR(ufc_fights_2[[#This Row],[date]])-ufc_fights_2[[#This Row],[r_year]]</f>
        <v>30</v>
      </c>
      <c r="F1883" s="10">
        <f>YEAR(ufc_fights_2[[#This Row],[date]])-ufc_fights_2[[#This Row],[b_year]]</f>
        <v>36</v>
      </c>
      <c r="G1883">
        <v>0</v>
      </c>
      <c r="H1883">
        <v>0</v>
      </c>
      <c r="I1883">
        <v>0.5</v>
      </c>
      <c r="J1883">
        <v>0.375</v>
      </c>
      <c r="K1883">
        <v>0.55559999999999998</v>
      </c>
      <c r="L1883">
        <v>0.625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 s="2">
        <v>0</v>
      </c>
      <c r="T1883" s="2">
        <v>9.0277777777777774E-4</v>
      </c>
      <c r="U1883">
        <v>0.4</v>
      </c>
      <c r="V1883">
        <v>0.375</v>
      </c>
      <c r="W1883">
        <v>0</v>
      </c>
      <c r="X1883">
        <v>1</v>
      </c>
      <c r="Y1883">
        <v>0</v>
      </c>
      <c r="Z1883">
        <v>0.5</v>
      </c>
      <c r="AA1883">
        <v>0.42859999999999998</v>
      </c>
      <c r="AB1883">
        <v>0</v>
      </c>
      <c r="AC1883">
        <v>0</v>
      </c>
      <c r="AD1883">
        <v>0</v>
      </c>
      <c r="AE1883">
        <v>0</v>
      </c>
      <c r="AF1883" t="s">
        <v>3933</v>
      </c>
      <c r="AG1883" s="2">
        <v>1.0879629629629629E-3</v>
      </c>
      <c r="AH1883" t="s">
        <v>3911</v>
      </c>
      <c r="AI1883">
        <v>3</v>
      </c>
      <c r="AJ1883" t="s">
        <v>3938</v>
      </c>
      <c r="AK1883" s="3">
        <v>42785</v>
      </c>
      <c r="AL1883" s="10">
        <f>YEAR(ufc_fights_2[[#This Row],[date]])</f>
        <v>2017</v>
      </c>
      <c r="AM1883" t="s">
        <v>3977</v>
      </c>
      <c r="AN1883">
        <v>105</v>
      </c>
      <c r="AO1883" t="s">
        <v>3913</v>
      </c>
      <c r="AP1883">
        <f>IF(ufc_fights_2[[#This Row],[winner]]="Red",ufc_fights_2[[#This Row],[r_fighter_id]],ufc_fights_2[[#This Row],[b_fighter_id]])</f>
        <v>2069</v>
      </c>
      <c r="AQ1883" t="str">
        <f>_xlfn.XLOOKUP(ufc_fights_2[[#This Row],[winnerID]],ufc_fighters[id],ufc_fighters[fighter_name],"xxx",0,1)</f>
        <v>Gerald Meerschaert</v>
      </c>
    </row>
    <row r="1884" spans="1:43">
      <c r="A1884">
        <v>306</v>
      </c>
      <c r="B1884">
        <v>1319</v>
      </c>
      <c r="C1884">
        <f>_xlfn.XLOOKUP(ufc_fights_2[[#This Row],[r_fighter_id]],ufc_fighters[id],ufc_fighters[year],"xxx",0,1)</f>
        <v>1981</v>
      </c>
      <c r="D1884">
        <f>_xlfn.XLOOKUP(ufc_fights_2[[#This Row],[b_fighter_id]],ufc_fighters[id],ufc_fighters[year],"Prázdné",0,1)</f>
        <v>1983</v>
      </c>
      <c r="E1884" s="10">
        <f>YEAR(ufc_fights_2[[#This Row],[date]])-ufc_fights_2[[#This Row],[r_year]]</f>
        <v>36</v>
      </c>
      <c r="F1884" s="10">
        <f>YEAR(ufc_fights_2[[#This Row],[date]])-ufc_fights_2[[#This Row],[b_year]]</f>
        <v>34</v>
      </c>
      <c r="G1884">
        <v>0</v>
      </c>
      <c r="H1884">
        <v>0</v>
      </c>
      <c r="I1884">
        <v>0.60289999999999999</v>
      </c>
      <c r="J1884">
        <v>0.22220000000000001</v>
      </c>
      <c r="K1884">
        <v>0.60870000000000002</v>
      </c>
      <c r="L1884">
        <v>0.22220000000000001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1.1574074074074073E-5</v>
      </c>
      <c r="T1884" s="2">
        <v>0</v>
      </c>
      <c r="U1884">
        <v>0.46339999999999998</v>
      </c>
      <c r="V1884">
        <v>5.5599999999999997E-2</v>
      </c>
      <c r="W1884">
        <v>0.8</v>
      </c>
      <c r="X1884">
        <v>0.85709999999999997</v>
      </c>
      <c r="Y1884">
        <v>0.85709999999999997</v>
      </c>
      <c r="Z1884">
        <v>0.55559999999999998</v>
      </c>
      <c r="AA1884">
        <v>0.2273</v>
      </c>
      <c r="AB1884">
        <v>0.76919999999999999</v>
      </c>
      <c r="AC1884">
        <v>0</v>
      </c>
      <c r="AD1884">
        <v>1</v>
      </c>
      <c r="AE1884">
        <v>0</v>
      </c>
      <c r="AF1884" t="s">
        <v>3910</v>
      </c>
      <c r="AG1884" s="2">
        <v>5.3240740740740744E-4</v>
      </c>
      <c r="AH1884" t="s">
        <v>3911</v>
      </c>
      <c r="AI1884">
        <v>3</v>
      </c>
      <c r="AJ1884" t="s">
        <v>3919</v>
      </c>
      <c r="AK1884" s="3">
        <v>42911</v>
      </c>
      <c r="AL1884" s="10">
        <f>YEAR(ufc_fights_2[[#This Row],[date]])</f>
        <v>2017</v>
      </c>
      <c r="AM1884" t="s">
        <v>3977</v>
      </c>
      <c r="AN1884">
        <v>35</v>
      </c>
      <c r="AO1884" t="s">
        <v>3913</v>
      </c>
      <c r="AP1884">
        <f>IF(ufc_fights_2[[#This Row],[winner]]="Red",ufc_fights_2[[#This Row],[r_fighter_id]],ufc_fights_2[[#This Row],[b_fighter_id]])</f>
        <v>306</v>
      </c>
      <c r="AQ1884" t="str">
        <f>_xlfn.XLOOKUP(ufc_fights_2[[#This Row],[winnerID]],ufc_fighters[id],ufc_fighters[fighter_name],"xxx",0,1)</f>
        <v>Tim Boetsch</v>
      </c>
    </row>
    <row r="1885" spans="1:43">
      <c r="A1885">
        <v>68</v>
      </c>
      <c r="B1885">
        <v>3564</v>
      </c>
      <c r="C1885">
        <f>_xlfn.XLOOKUP(ufc_fights_2[[#This Row],[r_fighter_id]],ufc_fighters[id],ufc_fighters[year],"xxx",0,1)</f>
        <v>1976</v>
      </c>
      <c r="D1885">
        <f>_xlfn.XLOOKUP(ufc_fights_2[[#This Row],[b_fighter_id]],ufc_fighters[id],ufc_fighters[year],"Prázdné",0,1)</f>
        <v>1980</v>
      </c>
      <c r="E1885" s="10">
        <f>YEAR(ufc_fights_2[[#This Row],[date]])-ufc_fights_2[[#This Row],[r_year]]</f>
        <v>32</v>
      </c>
      <c r="F1885" s="10">
        <f>YEAR(ufc_fights_2[[#This Row],[date]])-ufc_fights_2[[#This Row],[b_year]]</f>
        <v>28</v>
      </c>
      <c r="G1885">
        <v>0</v>
      </c>
      <c r="H1885">
        <v>0</v>
      </c>
      <c r="I1885">
        <v>0.66669999999999996</v>
      </c>
      <c r="J1885">
        <v>0.18179999999999999</v>
      </c>
      <c r="K1885">
        <v>0.66669999999999996</v>
      </c>
      <c r="L1885">
        <v>0.52629999999999999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 s="2">
        <v>2.199074074074074E-4</v>
      </c>
      <c r="T1885" s="2">
        <v>5.7870370370370373E-5</v>
      </c>
      <c r="U1885">
        <v>0.5</v>
      </c>
      <c r="V1885">
        <v>0.18179999999999999</v>
      </c>
      <c r="W1885">
        <v>1</v>
      </c>
      <c r="X1885">
        <v>0</v>
      </c>
      <c r="Y1885">
        <v>0</v>
      </c>
      <c r="Z1885">
        <v>0.6</v>
      </c>
      <c r="AA1885">
        <v>0.1</v>
      </c>
      <c r="AB1885">
        <v>0</v>
      </c>
      <c r="AC1885">
        <v>0</v>
      </c>
      <c r="AD1885">
        <v>1</v>
      </c>
      <c r="AE1885">
        <v>1</v>
      </c>
      <c r="AF1885" t="s">
        <v>3933</v>
      </c>
      <c r="AG1885" s="2">
        <v>7.8703703703703705E-4</v>
      </c>
      <c r="AH1885" t="s">
        <v>3911</v>
      </c>
      <c r="AI1885">
        <v>3</v>
      </c>
      <c r="AJ1885" t="s">
        <v>3914</v>
      </c>
      <c r="AK1885" s="3">
        <v>39480</v>
      </c>
      <c r="AL1885" s="10">
        <f>YEAR(ufc_fights_2[[#This Row],[date]])</f>
        <v>2008</v>
      </c>
      <c r="AM1885" t="s">
        <v>3977</v>
      </c>
      <c r="AN1885">
        <v>1</v>
      </c>
      <c r="AO1885" t="s">
        <v>3913</v>
      </c>
      <c r="AP1885">
        <f>IF(ufc_fights_2[[#This Row],[winner]]="Red",ufc_fights_2[[#This Row],[r_fighter_id]],ufc_fights_2[[#This Row],[b_fighter_id]])</f>
        <v>68</v>
      </c>
      <c r="AQ1885" t="str">
        <f>_xlfn.XLOOKUP(ufc_fights_2[[#This Row],[winnerID]],ufc_fighters[id],ufc_fighters[fighter_name],"xxx",0,1)</f>
        <v>Ricardo Almeida</v>
      </c>
    </row>
    <row r="1886" spans="1:43">
      <c r="A1886">
        <v>1850</v>
      </c>
      <c r="B1886">
        <v>306</v>
      </c>
      <c r="C1886">
        <f>_xlfn.XLOOKUP(ufc_fights_2[[#This Row],[r_fighter_id]],ufc_fighters[id],ufc_fighters[year],"xxx",0,1)</f>
        <v>1978</v>
      </c>
      <c r="D1886">
        <f>_xlfn.XLOOKUP(ufc_fights_2[[#This Row],[b_fighter_id]],ufc_fighters[id],ufc_fighters[year],"Prázdné",0,1)</f>
        <v>1981</v>
      </c>
      <c r="E1886" s="10">
        <f>YEAR(ufc_fights_2[[#This Row],[date]])-ufc_fights_2[[#This Row],[r_year]]</f>
        <v>34</v>
      </c>
      <c r="F1886" s="10">
        <f>YEAR(ufc_fights_2[[#This Row],[date]])-ufc_fights_2[[#This Row],[b_year]]</f>
        <v>31</v>
      </c>
      <c r="G1886">
        <v>0</v>
      </c>
      <c r="H1886">
        <v>0</v>
      </c>
      <c r="I1886">
        <v>0.3377</v>
      </c>
      <c r="J1886">
        <v>0.55100000000000005</v>
      </c>
      <c r="K1886">
        <v>0.47470000000000001</v>
      </c>
      <c r="L1886">
        <v>0.56440000000000001</v>
      </c>
      <c r="M1886">
        <v>0.5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1.6550925925925926E-3</v>
      </c>
      <c r="T1886" s="2">
        <v>8.1018518518518516E-5</v>
      </c>
      <c r="U1886">
        <v>0.27689999999999998</v>
      </c>
      <c r="V1886">
        <v>0.28210000000000002</v>
      </c>
      <c r="W1886">
        <v>1</v>
      </c>
      <c r="X1886">
        <v>0.33329999999999999</v>
      </c>
      <c r="Y1886">
        <v>0.85189999999999999</v>
      </c>
      <c r="Z1886">
        <v>0.31430000000000002</v>
      </c>
      <c r="AA1886">
        <v>0.53849999999999998</v>
      </c>
      <c r="AB1886">
        <v>0.4</v>
      </c>
      <c r="AC1886">
        <v>0.6</v>
      </c>
      <c r="AD1886">
        <v>1</v>
      </c>
      <c r="AE1886">
        <v>0</v>
      </c>
      <c r="AF1886" t="s">
        <v>3922</v>
      </c>
      <c r="AG1886" s="2">
        <v>3.472222222222222E-3</v>
      </c>
      <c r="AH1886" t="s">
        <v>3911</v>
      </c>
      <c r="AI1886">
        <v>3</v>
      </c>
      <c r="AJ1886" t="s">
        <v>3974</v>
      </c>
      <c r="AK1886" s="3">
        <v>41111</v>
      </c>
      <c r="AL1886" s="10">
        <f>YEAR(ufc_fights_2[[#This Row],[date]])</f>
        <v>2012</v>
      </c>
      <c r="AM1886" t="s">
        <v>3977</v>
      </c>
      <c r="AN1886">
        <v>54</v>
      </c>
      <c r="AO1886" t="s">
        <v>3918</v>
      </c>
      <c r="AP1886">
        <f>IF(ufc_fights_2[[#This Row],[winner]]="Red",ufc_fights_2[[#This Row],[r_fighter_id]],ufc_fights_2[[#This Row],[b_fighter_id]])</f>
        <v>306</v>
      </c>
      <c r="AQ1886" t="str">
        <f>_xlfn.XLOOKUP(ufc_fights_2[[#This Row],[winnerID]],ufc_fighters[id],ufc_fighters[fighter_name],"xxx",0,1)</f>
        <v>Tim Boetsch</v>
      </c>
    </row>
    <row r="1887" spans="1:43">
      <c r="A1887">
        <v>1399</v>
      </c>
      <c r="B1887">
        <v>2569</v>
      </c>
      <c r="C1887">
        <f>_xlfn.XLOOKUP(ufc_fights_2[[#This Row],[r_fighter_id]],ufc_fighters[id],ufc_fighters[year],"xxx",0,1)</f>
        <v>1975</v>
      </c>
      <c r="D1887">
        <f>_xlfn.XLOOKUP(ufc_fights_2[[#This Row],[b_fighter_id]],ufc_fighters[id],ufc_fighters[year],"Prázdné",0,1)</f>
        <v>1972</v>
      </c>
      <c r="E1887" s="10">
        <f>YEAR(ufc_fights_2[[#This Row],[date]])-ufc_fights_2[[#This Row],[r_year]]</f>
        <v>30</v>
      </c>
      <c r="F1887" s="10">
        <f>YEAR(ufc_fights_2[[#This Row],[date]])-ufc_fights_2[[#This Row],[b_year]]</f>
        <v>33</v>
      </c>
      <c r="G1887">
        <v>0</v>
      </c>
      <c r="H1887">
        <v>0</v>
      </c>
      <c r="I1887">
        <v>0.53520000000000001</v>
      </c>
      <c r="J1887">
        <v>0.48720000000000002</v>
      </c>
      <c r="K1887">
        <v>0.65690000000000004</v>
      </c>
      <c r="L1887">
        <v>0.63109999999999999</v>
      </c>
      <c r="M1887">
        <v>0</v>
      </c>
      <c r="N1887">
        <v>0.7</v>
      </c>
      <c r="O1887">
        <v>1</v>
      </c>
      <c r="P1887">
        <v>0</v>
      </c>
      <c r="Q1887">
        <v>0</v>
      </c>
      <c r="R1887">
        <v>0</v>
      </c>
      <c r="S1887" s="2">
        <v>1.261574074074074E-3</v>
      </c>
      <c r="T1887" s="2">
        <v>6.4120370370370373E-3</v>
      </c>
      <c r="U1887">
        <v>0.38779999999999998</v>
      </c>
      <c r="V1887">
        <v>0.30359999999999998</v>
      </c>
      <c r="W1887">
        <v>0.8</v>
      </c>
      <c r="X1887">
        <v>1</v>
      </c>
      <c r="Y1887">
        <v>1</v>
      </c>
      <c r="Z1887">
        <v>0.54549999999999998</v>
      </c>
      <c r="AA1887">
        <v>0.27500000000000002</v>
      </c>
      <c r="AB1887">
        <v>0.52780000000000005</v>
      </c>
      <c r="AC1887">
        <v>0.80769999999999997</v>
      </c>
      <c r="AD1887">
        <v>0.5</v>
      </c>
      <c r="AE1887">
        <v>0.5</v>
      </c>
      <c r="AF1887" t="s">
        <v>3915</v>
      </c>
      <c r="AG1887" s="2">
        <v>3.472222222222222E-3</v>
      </c>
      <c r="AH1887" t="s">
        <v>3911</v>
      </c>
      <c r="AI1887">
        <v>3</v>
      </c>
      <c r="AJ1887" t="s">
        <v>3939</v>
      </c>
      <c r="AK1887" s="3">
        <v>38675</v>
      </c>
      <c r="AL1887" s="10">
        <f>YEAR(ufc_fights_2[[#This Row],[date]])</f>
        <v>2005</v>
      </c>
      <c r="AM1887" t="s">
        <v>3977</v>
      </c>
      <c r="AN1887">
        <v>1</v>
      </c>
      <c r="AO1887" t="s">
        <v>3913</v>
      </c>
      <c r="AP1887">
        <f>IF(ufc_fights_2[[#This Row],[winner]]="Red",ufc_fights_2[[#This Row],[r_fighter_id]],ufc_fights_2[[#This Row],[b_fighter_id]])</f>
        <v>1399</v>
      </c>
      <c r="AQ1887" t="str">
        <f>_xlfn.XLOOKUP(ufc_fights_2[[#This Row],[winnerID]],ufc_fighters[id],ufc_fighters[fighter_name],"xxx",0,1)</f>
        <v>Jeremy Horn</v>
      </c>
    </row>
    <row r="1888" spans="1:43">
      <c r="A1888">
        <v>1399</v>
      </c>
      <c r="B1888">
        <v>3056</v>
      </c>
      <c r="C1888">
        <f>_xlfn.XLOOKUP(ufc_fights_2[[#This Row],[r_fighter_id]],ufc_fighters[id],ufc_fighters[year],"xxx",0,1)</f>
        <v>1975</v>
      </c>
      <c r="D1888">
        <f>_xlfn.XLOOKUP(ufc_fights_2[[#This Row],[b_fighter_id]],ufc_fighters[id],ufc_fighters[year],"Prázdné",0,1)</f>
        <v>1977</v>
      </c>
      <c r="E1888" s="10">
        <f>YEAR(ufc_fights_2[[#This Row],[date]])-ufc_fights_2[[#This Row],[r_year]]</f>
        <v>31</v>
      </c>
      <c r="F1888" s="10">
        <f>YEAR(ufc_fights_2[[#This Row],[date]])-ufc_fights_2[[#This Row],[b_year]]</f>
        <v>29</v>
      </c>
      <c r="G1888">
        <v>0</v>
      </c>
      <c r="H1888">
        <v>0</v>
      </c>
      <c r="I1888">
        <v>0.6</v>
      </c>
      <c r="J1888">
        <v>0.33329999999999999</v>
      </c>
      <c r="K1888">
        <v>0.71430000000000005</v>
      </c>
      <c r="L1888">
        <v>0.65380000000000005</v>
      </c>
      <c r="M1888">
        <v>0</v>
      </c>
      <c r="N1888">
        <v>1</v>
      </c>
      <c r="O1888">
        <v>4</v>
      </c>
      <c r="P1888">
        <v>0</v>
      </c>
      <c r="Q1888">
        <v>0</v>
      </c>
      <c r="R1888">
        <v>0</v>
      </c>
      <c r="S1888" s="2">
        <v>0</v>
      </c>
      <c r="T1888" s="2">
        <v>4.0162037037037041E-3</v>
      </c>
      <c r="U1888">
        <v>0.6</v>
      </c>
      <c r="V1888">
        <v>0.29409999999999997</v>
      </c>
      <c r="W1888">
        <v>0</v>
      </c>
      <c r="X1888">
        <v>0</v>
      </c>
      <c r="Y1888">
        <v>0</v>
      </c>
      <c r="Z1888">
        <v>0.33329999999999999</v>
      </c>
      <c r="AA1888">
        <v>0.5</v>
      </c>
      <c r="AB1888">
        <v>0</v>
      </c>
      <c r="AC1888">
        <v>0</v>
      </c>
      <c r="AD1888">
        <v>1</v>
      </c>
      <c r="AE1888">
        <v>0.3125</v>
      </c>
      <c r="AF1888" t="s">
        <v>3933</v>
      </c>
      <c r="AG1888" s="2">
        <v>8.9120370370370373E-4</v>
      </c>
      <c r="AH1888" t="s">
        <v>3911</v>
      </c>
      <c r="AI1888">
        <v>3</v>
      </c>
      <c r="AJ1888" t="s">
        <v>3914</v>
      </c>
      <c r="AK1888" s="3">
        <v>38864</v>
      </c>
      <c r="AL1888" s="10">
        <f>YEAR(ufc_fights_2[[#This Row],[date]])</f>
        <v>2006</v>
      </c>
      <c r="AM1888" t="s">
        <v>3977</v>
      </c>
      <c r="AN1888">
        <v>2</v>
      </c>
      <c r="AO1888" t="s">
        <v>3913</v>
      </c>
      <c r="AP1888">
        <f>IF(ufc_fights_2[[#This Row],[winner]]="Red",ufc_fights_2[[#This Row],[r_fighter_id]],ufc_fights_2[[#This Row],[b_fighter_id]])</f>
        <v>1399</v>
      </c>
      <c r="AQ1888" t="str">
        <f>_xlfn.XLOOKUP(ufc_fights_2[[#This Row],[winnerID]],ufc_fighters[id],ufc_fighters[fighter_name],"xxx",0,1)</f>
        <v>Jeremy Horn</v>
      </c>
    </row>
    <row r="1889" spans="1:43">
      <c r="A1889">
        <v>1399</v>
      </c>
      <c r="B1889">
        <v>1476</v>
      </c>
      <c r="C1889">
        <f>_xlfn.XLOOKUP(ufc_fights_2[[#This Row],[r_fighter_id]],ufc_fighters[id],ufc_fighters[year],"xxx",0,1)</f>
        <v>1975</v>
      </c>
      <c r="D1889">
        <f>_xlfn.XLOOKUP(ufc_fights_2[[#This Row],[b_fighter_id]],ufc_fighters[id],ufc_fighters[year],"Prázdné",0,1)</f>
        <v>1966</v>
      </c>
      <c r="E1889" s="10">
        <f>YEAR(ufc_fights_2[[#This Row],[date]])-ufc_fights_2[[#This Row],[r_year]]</f>
        <v>25</v>
      </c>
      <c r="F1889" s="10">
        <f>YEAR(ufc_fights_2[[#This Row],[date]])-ufc_fights_2[[#This Row],[b_year]]</f>
        <v>34</v>
      </c>
      <c r="G1889">
        <v>0</v>
      </c>
      <c r="H1889">
        <v>0</v>
      </c>
      <c r="I1889">
        <v>0.33329999999999999</v>
      </c>
      <c r="J1889">
        <v>0.22220000000000001</v>
      </c>
      <c r="K1889">
        <v>0.79310000000000003</v>
      </c>
      <c r="L1889">
        <v>0.61109999999999998</v>
      </c>
      <c r="M1889">
        <v>0.5</v>
      </c>
      <c r="N1889">
        <v>0</v>
      </c>
      <c r="O1889">
        <v>1</v>
      </c>
      <c r="P1889">
        <v>0</v>
      </c>
      <c r="Q1889">
        <v>0</v>
      </c>
      <c r="R1889">
        <v>0</v>
      </c>
      <c r="S1889" s="2">
        <v>2.488425925925926E-3</v>
      </c>
      <c r="T1889" s="2">
        <v>0</v>
      </c>
      <c r="U1889">
        <v>0</v>
      </c>
      <c r="V1889">
        <v>0.1429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0.66669999999999996</v>
      </c>
      <c r="AE1889">
        <v>1</v>
      </c>
      <c r="AF1889" t="s">
        <v>3933</v>
      </c>
      <c r="AG1889" s="2">
        <v>3.1481481481481482E-3</v>
      </c>
      <c r="AH1889" t="s">
        <v>3911</v>
      </c>
      <c r="AI1889">
        <v>3</v>
      </c>
      <c r="AJ1889" t="s">
        <v>3939</v>
      </c>
      <c r="AK1889" s="3">
        <v>36791</v>
      </c>
      <c r="AL1889" s="10">
        <f>YEAR(ufc_fights_2[[#This Row],[date]])</f>
        <v>2000</v>
      </c>
      <c r="AM1889" t="s">
        <v>3977</v>
      </c>
      <c r="AN1889">
        <v>141</v>
      </c>
      <c r="AO1889" t="s">
        <v>3913</v>
      </c>
      <c r="AP1889">
        <f>IF(ufc_fights_2[[#This Row],[winner]]="Red",ufc_fights_2[[#This Row],[r_fighter_id]],ufc_fights_2[[#This Row],[b_fighter_id]])</f>
        <v>1399</v>
      </c>
      <c r="AQ1889" t="str">
        <f>_xlfn.XLOOKUP(ufc_fights_2[[#This Row],[winnerID]],ufc_fighters[id],ufc_fighters[fighter_name],"xxx",0,1)</f>
        <v>Jeremy Horn</v>
      </c>
    </row>
    <row r="1890" spans="1:43">
      <c r="A1890">
        <v>1399</v>
      </c>
      <c r="B1890">
        <v>1821</v>
      </c>
      <c r="C1890">
        <f>_xlfn.XLOOKUP(ufc_fights_2[[#This Row],[r_fighter_id]],ufc_fighters[id],ufc_fighters[year],"xxx",0,1)</f>
        <v>1975</v>
      </c>
      <c r="D1890">
        <f>_xlfn.XLOOKUP(ufc_fights_2[[#This Row],[b_fighter_id]],ufc_fighters[id],ufc_fighters[year],"Prázdné",0,1)</f>
        <v>1969</v>
      </c>
      <c r="E1890" s="10">
        <f>YEAR(ufc_fights_2[[#This Row],[date]])-ufc_fights_2[[#This Row],[r_year]]</f>
        <v>24</v>
      </c>
      <c r="F1890" s="10">
        <f>YEAR(ufc_fights_2[[#This Row],[date]])-ufc_fights_2[[#This Row],[b_year]]</f>
        <v>30</v>
      </c>
      <c r="G1890">
        <v>0</v>
      </c>
      <c r="H1890">
        <v>0</v>
      </c>
      <c r="I1890">
        <v>0.72729999999999995</v>
      </c>
      <c r="J1890">
        <v>0.5</v>
      </c>
      <c r="K1890">
        <v>0.8125</v>
      </c>
      <c r="L1890">
        <v>0.8286</v>
      </c>
      <c r="M1890">
        <v>0.42859999999999998</v>
      </c>
      <c r="N1890">
        <v>0</v>
      </c>
      <c r="O1890">
        <v>3</v>
      </c>
      <c r="P1890">
        <v>0</v>
      </c>
      <c r="Q1890">
        <v>0</v>
      </c>
      <c r="R1890">
        <v>1</v>
      </c>
      <c r="S1890" s="2">
        <v>0</v>
      </c>
      <c r="T1890" s="2">
        <v>0</v>
      </c>
      <c r="U1890">
        <v>0.33329999999999999</v>
      </c>
      <c r="V1890">
        <v>0.57140000000000002</v>
      </c>
      <c r="W1890">
        <v>0.8</v>
      </c>
      <c r="X1890">
        <v>1</v>
      </c>
      <c r="Y1890">
        <v>0</v>
      </c>
      <c r="Z1890">
        <v>0.71430000000000005</v>
      </c>
      <c r="AA1890">
        <v>0.2727</v>
      </c>
      <c r="AB1890">
        <v>0.75</v>
      </c>
      <c r="AC1890">
        <v>0.5</v>
      </c>
      <c r="AD1890">
        <v>0</v>
      </c>
      <c r="AE1890">
        <v>0.72729999999999995</v>
      </c>
      <c r="AF1890" t="s">
        <v>3933</v>
      </c>
      <c r="AG1890" s="2">
        <v>8.3333333333333332E-3</v>
      </c>
      <c r="AH1890" t="s">
        <v>4057</v>
      </c>
      <c r="AI1890">
        <v>1</v>
      </c>
      <c r="AJ1890" t="s">
        <v>3925</v>
      </c>
      <c r="AK1890" s="3">
        <v>36224</v>
      </c>
      <c r="AL1890" s="10">
        <f>YEAR(ufc_fights_2[[#This Row],[date]])</f>
        <v>1999</v>
      </c>
      <c r="AM1890" t="s">
        <v>3977</v>
      </c>
      <c r="AN1890">
        <v>154</v>
      </c>
      <c r="AO1890" t="s">
        <v>3913</v>
      </c>
      <c r="AP1890">
        <f>IF(ufc_fights_2[[#This Row],[winner]]="Red",ufc_fights_2[[#This Row],[r_fighter_id]],ufc_fights_2[[#This Row],[b_fighter_id]])</f>
        <v>1399</v>
      </c>
      <c r="AQ1890" t="str">
        <f>_xlfn.XLOOKUP(ufc_fights_2[[#This Row],[winnerID]],ufc_fighters[id],ufc_fighters[fighter_name],"xxx",0,1)</f>
        <v>Jeremy Horn</v>
      </c>
    </row>
    <row r="1891" spans="1:43">
      <c r="A1891">
        <v>1399</v>
      </c>
      <c r="B1891">
        <v>3190</v>
      </c>
      <c r="C1891">
        <f>_xlfn.XLOOKUP(ufc_fights_2[[#This Row],[r_fighter_id]],ufc_fighters[id],ufc_fighters[year],"xxx",0,1)</f>
        <v>1975</v>
      </c>
      <c r="D1891">
        <f>_xlfn.XLOOKUP(ufc_fights_2[[#This Row],[b_fighter_id]],ufc_fighters[id],ufc_fighters[year],"Prázdné",0,1)</f>
        <v>1978</v>
      </c>
      <c r="E1891" s="10">
        <f>YEAR(ufc_fights_2[[#This Row],[date]])-ufc_fights_2[[#This Row],[r_year]]</f>
        <v>24</v>
      </c>
      <c r="F1891" s="10">
        <f>YEAR(ufc_fights_2[[#This Row],[date]])-ufc_fights_2[[#This Row],[b_year]]</f>
        <v>21</v>
      </c>
      <c r="G1891">
        <v>0</v>
      </c>
      <c r="H1891">
        <v>0</v>
      </c>
      <c r="I1891">
        <v>0.59319999999999995</v>
      </c>
      <c r="J1891">
        <v>0</v>
      </c>
      <c r="K1891">
        <v>0.67110000000000003</v>
      </c>
      <c r="L1891">
        <v>6.6699999999999995E-2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2.0486111111111113E-3</v>
      </c>
      <c r="T1891" s="2">
        <v>0</v>
      </c>
      <c r="U1891">
        <v>0.54</v>
      </c>
      <c r="V1891">
        <v>0</v>
      </c>
      <c r="W1891">
        <v>1</v>
      </c>
      <c r="X1891">
        <v>0.83330000000000004</v>
      </c>
      <c r="Y1891">
        <v>0</v>
      </c>
      <c r="Z1891">
        <v>0.47060000000000002</v>
      </c>
      <c r="AA1891">
        <v>0</v>
      </c>
      <c r="AB1891">
        <v>0.6</v>
      </c>
      <c r="AC1891">
        <v>0</v>
      </c>
      <c r="AD1891">
        <v>0.64859999999999995</v>
      </c>
      <c r="AE1891">
        <v>0</v>
      </c>
      <c r="AF1891" t="s">
        <v>3910</v>
      </c>
      <c r="AG1891" s="2">
        <v>3.2523148148148147E-3</v>
      </c>
      <c r="AH1891" t="s">
        <v>3911</v>
      </c>
      <c r="AI1891">
        <v>3</v>
      </c>
      <c r="AJ1891" t="s">
        <v>3939</v>
      </c>
      <c r="AK1891" s="3">
        <v>36357</v>
      </c>
      <c r="AL1891" s="10">
        <f>YEAR(ufc_fights_2[[#This Row],[date]])</f>
        <v>1999</v>
      </c>
      <c r="AM1891" t="s">
        <v>3977</v>
      </c>
      <c r="AN1891">
        <v>157</v>
      </c>
      <c r="AO1891" t="s">
        <v>3913</v>
      </c>
      <c r="AP1891">
        <f>IF(ufc_fights_2[[#This Row],[winner]]="Red",ufc_fights_2[[#This Row],[r_fighter_id]],ufc_fights_2[[#This Row],[b_fighter_id]])</f>
        <v>1399</v>
      </c>
      <c r="AQ1891" t="str">
        <f>_xlfn.XLOOKUP(ufc_fights_2[[#This Row],[winnerID]],ufc_fighters[id],ufc_fighters[fighter_name],"xxx",0,1)</f>
        <v>Jeremy Horn</v>
      </c>
    </row>
    <row r="1892" spans="1:43">
      <c r="A1892">
        <v>184</v>
      </c>
      <c r="B1892">
        <v>3479</v>
      </c>
      <c r="C1892">
        <f>_xlfn.XLOOKUP(ufc_fights_2[[#This Row],[r_fighter_id]],ufc_fighters[id],ufc_fighters[year],"xxx",0,1)</f>
        <v>1984</v>
      </c>
      <c r="D1892">
        <f>_xlfn.XLOOKUP(ufc_fights_2[[#This Row],[b_fighter_id]],ufc_fighters[id],ufc_fighters[year],"Prázdné",0,1)</f>
        <v>1992</v>
      </c>
      <c r="E1892" s="10">
        <f>YEAR(ufc_fights_2[[#This Row],[date]])-ufc_fights_2[[#This Row],[r_year]]</f>
        <v>33</v>
      </c>
      <c r="F1892" s="10">
        <f>YEAR(ufc_fights_2[[#This Row],[date]])-ufc_fights_2[[#This Row],[b_year]]</f>
        <v>25</v>
      </c>
      <c r="G1892">
        <v>3</v>
      </c>
      <c r="H1892">
        <v>0</v>
      </c>
      <c r="I1892">
        <v>0.53090000000000004</v>
      </c>
      <c r="J1892">
        <v>0.52170000000000005</v>
      </c>
      <c r="K1892">
        <v>0.53659999999999997</v>
      </c>
      <c r="L1892">
        <v>0.58620000000000005</v>
      </c>
      <c r="M1892">
        <v>0</v>
      </c>
      <c r="N1892">
        <v>0.4</v>
      </c>
      <c r="O1892">
        <v>1</v>
      </c>
      <c r="P1892">
        <v>0</v>
      </c>
      <c r="Q1892">
        <v>0</v>
      </c>
      <c r="R1892">
        <v>0</v>
      </c>
      <c r="S1892" s="2">
        <v>3.3564814814814812E-4</v>
      </c>
      <c r="T1892" s="2">
        <v>1.5972222222222223E-3</v>
      </c>
      <c r="U1892">
        <v>0.48649999999999999</v>
      </c>
      <c r="V1892">
        <v>0.36670000000000003</v>
      </c>
      <c r="W1892">
        <v>1</v>
      </c>
      <c r="X1892">
        <v>0</v>
      </c>
      <c r="Y1892">
        <v>0.9</v>
      </c>
      <c r="Z1892">
        <v>0.41860000000000003</v>
      </c>
      <c r="AA1892">
        <v>0.51160000000000005</v>
      </c>
      <c r="AB1892">
        <v>0.875</v>
      </c>
      <c r="AC1892">
        <v>0.66669999999999996</v>
      </c>
      <c r="AD1892">
        <v>0.5</v>
      </c>
      <c r="AE1892">
        <v>0</v>
      </c>
      <c r="AF1892" t="s">
        <v>3910</v>
      </c>
      <c r="AG1892" s="2">
        <v>2.1990740740740742E-3</v>
      </c>
      <c r="AH1892" t="s">
        <v>3911</v>
      </c>
      <c r="AI1892">
        <v>3</v>
      </c>
      <c r="AJ1892" t="s">
        <v>3961</v>
      </c>
      <c r="AK1892" s="3">
        <v>42980</v>
      </c>
      <c r="AL1892" s="10">
        <f>YEAR(ufc_fights_2[[#This Row],[date]])</f>
        <v>2017</v>
      </c>
      <c r="AM1892" t="s">
        <v>3977</v>
      </c>
      <c r="AN1892">
        <v>24</v>
      </c>
      <c r="AO1892" t="s">
        <v>3913</v>
      </c>
      <c r="AP1892">
        <f>IF(ufc_fights_2[[#This Row],[winner]]="Red",ufc_fights_2[[#This Row],[r_fighter_id]],ufc_fights_2[[#This Row],[b_fighter_id]])</f>
        <v>184</v>
      </c>
      <c r="AQ1892" t="str">
        <f>_xlfn.XLOOKUP(ufc_fights_2[[#This Row],[winnerID]],ufc_fighters[id],ufc_fighters[fighter_name],"xxx",0,1)</f>
        <v>Siyar Bahadurzada</v>
      </c>
    </row>
    <row r="1893" spans="1:43">
      <c r="A1893">
        <v>2088</v>
      </c>
      <c r="B1893">
        <v>508</v>
      </c>
      <c r="C1893">
        <f>_xlfn.XLOOKUP(ufc_fights_2[[#This Row],[r_fighter_id]],ufc_fighters[id],ufc_fighters[year],"xxx",0,1)</f>
        <v>1974</v>
      </c>
      <c r="D1893">
        <f>_xlfn.XLOOKUP(ufc_fights_2[[#This Row],[b_fighter_id]],ufc_fighters[id],ufc_fighters[year],"Prázdné",0,1)</f>
        <v>1965</v>
      </c>
      <c r="E1893" s="10">
        <f>YEAR(ufc_fights_2[[#This Row],[date]])-ufc_fights_2[[#This Row],[r_year]]</f>
        <v>27</v>
      </c>
      <c r="F1893" s="10">
        <f>YEAR(ufc_fights_2[[#This Row],[date]])-ufc_fights_2[[#This Row],[b_year]]</f>
        <v>36</v>
      </c>
      <c r="G1893">
        <v>0</v>
      </c>
      <c r="H1893">
        <v>0</v>
      </c>
      <c r="I1893">
        <v>0.56000000000000005</v>
      </c>
      <c r="J1893">
        <v>0.36</v>
      </c>
      <c r="K1893">
        <v>0.74690000000000001</v>
      </c>
      <c r="L1893">
        <v>0.873</v>
      </c>
      <c r="M1893">
        <v>1</v>
      </c>
      <c r="N1893">
        <v>0.36840000000000001</v>
      </c>
      <c r="O1893">
        <v>4</v>
      </c>
      <c r="P1893">
        <v>0</v>
      </c>
      <c r="Q1893">
        <v>2</v>
      </c>
      <c r="R1893">
        <v>0</v>
      </c>
      <c r="S1893" s="2">
        <v>5.4976851851851853E-3</v>
      </c>
      <c r="T1893" s="2">
        <v>8.0555555555555554E-3</v>
      </c>
      <c r="U1893">
        <v>0.44190000000000002</v>
      </c>
      <c r="V1893">
        <v>0.25</v>
      </c>
      <c r="W1893">
        <v>0.88890000000000002</v>
      </c>
      <c r="X1893">
        <v>0.76190000000000002</v>
      </c>
      <c r="Y1893">
        <v>1</v>
      </c>
      <c r="Z1893">
        <v>0.40679999999999999</v>
      </c>
      <c r="AA1893">
        <v>0.30430000000000001</v>
      </c>
      <c r="AB1893">
        <v>0.71430000000000005</v>
      </c>
      <c r="AC1893">
        <v>1</v>
      </c>
      <c r="AD1893">
        <v>0.66669999999999996</v>
      </c>
      <c r="AE1893">
        <v>0</v>
      </c>
      <c r="AF1893" t="s">
        <v>3915</v>
      </c>
      <c r="AG1893" s="2">
        <v>3.472222222222222E-3</v>
      </c>
      <c r="AH1893" t="s">
        <v>3927</v>
      </c>
      <c r="AI1893">
        <v>5</v>
      </c>
      <c r="AJ1893" t="s">
        <v>3925</v>
      </c>
      <c r="AK1893" s="3">
        <v>37162</v>
      </c>
      <c r="AL1893" s="10">
        <f>YEAR(ufc_fights_2[[#This Row],[date]])</f>
        <v>2001</v>
      </c>
      <c r="AM1893" t="s">
        <v>3977</v>
      </c>
      <c r="AN1893">
        <v>1</v>
      </c>
      <c r="AO1893" t="s">
        <v>3913</v>
      </c>
      <c r="AP1893">
        <f>IF(ufc_fights_2[[#This Row],[winner]]="Red",ufc_fights_2[[#This Row],[r_fighter_id]],ufc_fights_2[[#This Row],[b_fighter_id]])</f>
        <v>2088</v>
      </c>
      <c r="AQ1893" t="str">
        <f>_xlfn.XLOOKUP(ufc_fights_2[[#This Row],[winnerID]],ufc_fighters[id],ufc_fighters[fighter_name],"xxx",0,1)</f>
        <v>Dave Menne</v>
      </c>
    </row>
    <row r="1894" spans="1:43">
      <c r="A1894">
        <v>1283</v>
      </c>
      <c r="B1894">
        <v>2128</v>
      </c>
      <c r="C1894">
        <f>_xlfn.XLOOKUP(ufc_fights_2[[#This Row],[r_fighter_id]],ufc_fighters[id],ufc_fighters[year],"xxx",0,1)</f>
        <v>1979</v>
      </c>
      <c r="D1894">
        <f>_xlfn.XLOOKUP(ufc_fights_2[[#This Row],[b_fighter_id]],ufc_fighters[id],ufc_fighters[year],"Prázdné",0,1)</f>
        <v>1979</v>
      </c>
      <c r="E1894" s="10">
        <f>YEAR(ufc_fights_2[[#This Row],[date]])-ufc_fights_2[[#This Row],[r_year]]</f>
        <v>31</v>
      </c>
      <c r="F1894" s="10">
        <f>YEAR(ufc_fights_2[[#This Row],[date]])-ufc_fights_2[[#This Row],[b_year]]</f>
        <v>31</v>
      </c>
      <c r="G1894">
        <v>2</v>
      </c>
      <c r="H1894">
        <v>1</v>
      </c>
      <c r="I1894">
        <v>0.45950000000000002</v>
      </c>
      <c r="J1894">
        <v>0.4</v>
      </c>
      <c r="K1894">
        <v>0.45950000000000002</v>
      </c>
      <c r="L1894">
        <v>0.52380000000000004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8.1018518518518516E-5</v>
      </c>
      <c r="T1894" s="2">
        <v>4.6296296296296298E-4</v>
      </c>
      <c r="U1894">
        <v>0.47220000000000001</v>
      </c>
      <c r="V1894">
        <v>0.28570000000000001</v>
      </c>
      <c r="W1894">
        <v>0</v>
      </c>
      <c r="X1894">
        <v>0</v>
      </c>
      <c r="Y1894">
        <v>0.77780000000000005</v>
      </c>
      <c r="Z1894">
        <v>0.4516</v>
      </c>
      <c r="AA1894">
        <v>0.36359999999999998</v>
      </c>
      <c r="AB1894">
        <v>0</v>
      </c>
      <c r="AC1894">
        <v>0.25</v>
      </c>
      <c r="AD1894">
        <v>0.5</v>
      </c>
      <c r="AE1894">
        <v>1</v>
      </c>
      <c r="AF1894" t="s">
        <v>3910</v>
      </c>
      <c r="AG1894" s="2">
        <v>3.3449074074074076E-3</v>
      </c>
      <c r="AH1894" t="s">
        <v>3911</v>
      </c>
      <c r="AI1894">
        <v>3</v>
      </c>
      <c r="AJ1894" t="s">
        <v>3968</v>
      </c>
      <c r="AK1894" s="3">
        <v>40268</v>
      </c>
      <c r="AL1894" s="10">
        <f>YEAR(ufc_fights_2[[#This Row],[date]])</f>
        <v>2010</v>
      </c>
      <c r="AM1894" t="s">
        <v>3977</v>
      </c>
      <c r="AN1894">
        <v>112</v>
      </c>
      <c r="AO1894" t="s">
        <v>3913</v>
      </c>
      <c r="AP1894">
        <f>IF(ufc_fights_2[[#This Row],[winner]]="Red",ufc_fights_2[[#This Row],[r_fighter_id]],ufc_fights_2[[#This Row],[b_fighter_id]])</f>
        <v>1283</v>
      </c>
      <c r="AQ1894" t="str">
        <f>_xlfn.XLOOKUP(ufc_fights_2[[#This Row],[winnerID]],ufc_fighters[id],ufc_fighters[fighter_name],"xxx",0,1)</f>
        <v>Gerald Harris</v>
      </c>
    </row>
    <row r="1895" spans="1:43">
      <c r="A1895">
        <v>1283</v>
      </c>
      <c r="B1895">
        <v>2821</v>
      </c>
      <c r="C1895">
        <f>_xlfn.XLOOKUP(ufc_fights_2[[#This Row],[r_fighter_id]],ufc_fighters[id],ufc_fighters[year],"xxx",0,1)</f>
        <v>1979</v>
      </c>
      <c r="D1895">
        <f>_xlfn.XLOOKUP(ufc_fights_2[[#This Row],[b_fighter_id]],ufc_fighters[id],ufc_fighters[year],"Prázdné",0,1)</f>
        <v>1985</v>
      </c>
      <c r="E1895" s="10">
        <f>YEAR(ufc_fights_2[[#This Row],[date]])-ufc_fights_2[[#This Row],[r_year]]</f>
        <v>31</v>
      </c>
      <c r="F1895" s="10">
        <f>YEAR(ufc_fights_2[[#This Row],[date]])-ufc_fights_2[[#This Row],[b_year]]</f>
        <v>25</v>
      </c>
      <c r="G1895">
        <v>0</v>
      </c>
      <c r="H1895">
        <v>0</v>
      </c>
      <c r="I1895">
        <v>0.25929999999999997</v>
      </c>
      <c r="J1895">
        <v>9.7199999999999995E-2</v>
      </c>
      <c r="K1895">
        <v>0.35420000000000001</v>
      </c>
      <c r="L1895">
        <v>0.2959</v>
      </c>
      <c r="M1895">
        <v>0.5</v>
      </c>
      <c r="N1895">
        <v>0.25</v>
      </c>
      <c r="O1895">
        <v>0</v>
      </c>
      <c r="P1895">
        <v>0</v>
      </c>
      <c r="Q1895">
        <v>1</v>
      </c>
      <c r="R1895">
        <v>0</v>
      </c>
      <c r="S1895" s="2">
        <v>1.5277777777777779E-3</v>
      </c>
      <c r="T1895" s="2">
        <v>1.0185185185185184E-3</v>
      </c>
      <c r="U1895">
        <v>0.25</v>
      </c>
      <c r="V1895">
        <v>9.7199999999999995E-2</v>
      </c>
      <c r="W1895">
        <v>0.25</v>
      </c>
      <c r="X1895">
        <v>1</v>
      </c>
      <c r="Y1895">
        <v>0</v>
      </c>
      <c r="Z1895">
        <v>0.2097</v>
      </c>
      <c r="AA1895">
        <v>0.1</v>
      </c>
      <c r="AB1895">
        <v>1</v>
      </c>
      <c r="AC1895">
        <v>0</v>
      </c>
      <c r="AD1895">
        <v>0.38890000000000002</v>
      </c>
      <c r="AE1895">
        <v>0</v>
      </c>
      <c r="AF1895" t="s">
        <v>3910</v>
      </c>
      <c r="AG1895" s="2">
        <v>2.3611111111111111E-3</v>
      </c>
      <c r="AH1895" t="s">
        <v>3911</v>
      </c>
      <c r="AI1895">
        <v>3</v>
      </c>
      <c r="AJ1895" t="s">
        <v>4070</v>
      </c>
      <c r="AK1895" s="3">
        <v>40189</v>
      </c>
      <c r="AL1895" s="10">
        <f>YEAR(ufc_fights_2[[#This Row],[date]])</f>
        <v>2010</v>
      </c>
      <c r="AM1895" t="s">
        <v>3977</v>
      </c>
      <c r="AN1895">
        <v>27</v>
      </c>
      <c r="AO1895" t="s">
        <v>3913</v>
      </c>
      <c r="AP1895">
        <f>IF(ufc_fights_2[[#This Row],[winner]]="Red",ufc_fights_2[[#This Row],[r_fighter_id]],ufc_fights_2[[#This Row],[b_fighter_id]])</f>
        <v>1283</v>
      </c>
      <c r="AQ1895" t="str">
        <f>_xlfn.XLOOKUP(ufc_fights_2[[#This Row],[winnerID]],ufc_fighters[id],ufc_fighters[fighter_name],"xxx",0,1)</f>
        <v>Gerald Harris</v>
      </c>
    </row>
    <row r="1896" spans="1:43">
      <c r="A1896">
        <v>1283</v>
      </c>
      <c r="B1896">
        <v>347</v>
      </c>
      <c r="C1896">
        <f>_xlfn.XLOOKUP(ufc_fights_2[[#This Row],[r_fighter_id]],ufc_fighters[id],ufc_fighters[year],"xxx",0,1)</f>
        <v>1979</v>
      </c>
      <c r="D1896">
        <f>_xlfn.XLOOKUP(ufc_fights_2[[#This Row],[b_fighter_id]],ufc_fighters[id],ufc_fighters[year],"Prázdné",0,1)</f>
        <v>1981</v>
      </c>
      <c r="E1896" s="10">
        <f>YEAR(ufc_fights_2[[#This Row],[date]])-ufc_fights_2[[#This Row],[r_year]]</f>
        <v>31</v>
      </c>
      <c r="F1896" s="10">
        <f>YEAR(ufc_fights_2[[#This Row],[date]])-ufc_fights_2[[#This Row],[b_year]]</f>
        <v>29</v>
      </c>
      <c r="G1896">
        <v>0</v>
      </c>
      <c r="H1896">
        <v>0</v>
      </c>
      <c r="I1896">
        <v>0.27029999999999998</v>
      </c>
      <c r="J1896">
        <v>0.51280000000000003</v>
      </c>
      <c r="K1896">
        <v>0.28210000000000002</v>
      </c>
      <c r="L1896">
        <v>0.66669999999999996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3.3333333333333335E-3</v>
      </c>
      <c r="T1896" s="2">
        <v>1.0185185185185184E-3</v>
      </c>
      <c r="U1896">
        <v>0.27029999999999998</v>
      </c>
      <c r="V1896">
        <v>0.35709999999999997</v>
      </c>
      <c r="W1896">
        <v>0</v>
      </c>
      <c r="X1896">
        <v>0</v>
      </c>
      <c r="Y1896">
        <v>0.8</v>
      </c>
      <c r="Z1896">
        <v>0.17860000000000001</v>
      </c>
      <c r="AA1896">
        <v>0.29630000000000001</v>
      </c>
      <c r="AB1896">
        <v>0.66669999999999996</v>
      </c>
      <c r="AC1896">
        <v>1</v>
      </c>
      <c r="AD1896">
        <v>0.5</v>
      </c>
      <c r="AE1896">
        <v>0</v>
      </c>
      <c r="AF1896" t="s">
        <v>3910</v>
      </c>
      <c r="AG1896" s="2">
        <v>1.7939814814814815E-3</v>
      </c>
      <c r="AH1896" t="s">
        <v>3911</v>
      </c>
      <c r="AI1896">
        <v>3</v>
      </c>
      <c r="AJ1896" t="s">
        <v>3914</v>
      </c>
      <c r="AK1896" s="3">
        <v>40362</v>
      </c>
      <c r="AL1896" s="10">
        <f>YEAR(ufc_fights_2[[#This Row],[date]])</f>
        <v>2010</v>
      </c>
      <c r="AM1896" t="s">
        <v>3977</v>
      </c>
      <c r="AN1896">
        <v>1</v>
      </c>
      <c r="AO1896" t="s">
        <v>3913</v>
      </c>
      <c r="AP1896">
        <f>IF(ufc_fights_2[[#This Row],[winner]]="Red",ufc_fights_2[[#This Row],[r_fighter_id]],ufc_fights_2[[#This Row],[b_fighter_id]])</f>
        <v>1283</v>
      </c>
      <c r="AQ1896" t="str">
        <f>_xlfn.XLOOKUP(ufc_fights_2[[#This Row],[winnerID]],ufc_fighters[id],ufc_fighters[fighter_name],"xxx",0,1)</f>
        <v>Gerald Harris</v>
      </c>
    </row>
    <row r="1897" spans="1:43">
      <c r="A1897">
        <v>1565</v>
      </c>
      <c r="B1897">
        <v>347</v>
      </c>
      <c r="C1897">
        <f>_xlfn.XLOOKUP(ufc_fights_2[[#This Row],[r_fighter_id]],ufc_fighters[id],ufc_fighters[year],"xxx",0,1)</f>
        <v>1989</v>
      </c>
      <c r="D1897">
        <f>_xlfn.XLOOKUP(ufc_fights_2[[#This Row],[b_fighter_id]],ufc_fighters[id],ufc_fighters[year],"Prázdné",0,1)</f>
        <v>1981</v>
      </c>
      <c r="E1897" s="10">
        <f>YEAR(ufc_fights_2[[#This Row],[date]])-ufc_fights_2[[#This Row],[r_year]]</f>
        <v>28</v>
      </c>
      <c r="F1897" s="10">
        <f>YEAR(ufc_fights_2[[#This Row],[date]])-ufc_fights_2[[#This Row],[b_year]]</f>
        <v>36</v>
      </c>
      <c r="G1897">
        <v>0</v>
      </c>
      <c r="H1897">
        <v>0</v>
      </c>
      <c r="I1897">
        <v>0.32940000000000003</v>
      </c>
      <c r="J1897">
        <v>0.31969999999999998</v>
      </c>
      <c r="K1897">
        <v>0.44550000000000001</v>
      </c>
      <c r="L1897">
        <v>0.51380000000000003</v>
      </c>
      <c r="M1897">
        <v>0.5</v>
      </c>
      <c r="N1897">
        <v>0.28570000000000001</v>
      </c>
      <c r="O1897">
        <v>0</v>
      </c>
      <c r="P1897">
        <v>0</v>
      </c>
      <c r="Q1897">
        <v>0</v>
      </c>
      <c r="R1897">
        <v>0</v>
      </c>
      <c r="S1897" s="2">
        <v>6.5972222222222224E-4</v>
      </c>
      <c r="T1897" s="2">
        <v>3.6111111111111109E-3</v>
      </c>
      <c r="U1897">
        <v>0.24640000000000001</v>
      </c>
      <c r="V1897">
        <v>0.17780000000000001</v>
      </c>
      <c r="W1897">
        <v>0.6875</v>
      </c>
      <c r="X1897">
        <v>0</v>
      </c>
      <c r="Y1897">
        <v>0.90910000000000002</v>
      </c>
      <c r="Z1897">
        <v>0.2031</v>
      </c>
      <c r="AA1897">
        <v>0.23710000000000001</v>
      </c>
      <c r="AB1897">
        <v>0.75</v>
      </c>
      <c r="AC1897">
        <v>0.61109999999999998</v>
      </c>
      <c r="AD1897">
        <v>0</v>
      </c>
      <c r="AE1897">
        <v>0.71430000000000005</v>
      </c>
      <c r="AF1897" t="s">
        <v>3922</v>
      </c>
      <c r="AG1897" s="2">
        <v>3.472222222222222E-3</v>
      </c>
      <c r="AH1897" t="s">
        <v>3911</v>
      </c>
      <c r="AI1897">
        <v>3</v>
      </c>
      <c r="AJ1897" t="s">
        <v>4067</v>
      </c>
      <c r="AK1897" s="3">
        <v>42868</v>
      </c>
      <c r="AL1897" s="10">
        <f>YEAR(ufc_fights_2[[#This Row],[date]])</f>
        <v>2017</v>
      </c>
      <c r="AM1897" t="s">
        <v>3977</v>
      </c>
      <c r="AN1897">
        <v>98</v>
      </c>
      <c r="AO1897" t="s">
        <v>3918</v>
      </c>
      <c r="AP1897">
        <f>IF(ufc_fights_2[[#This Row],[winner]]="Red",ufc_fights_2[[#This Row],[r_fighter_id]],ufc_fights_2[[#This Row],[b_fighter_id]])</f>
        <v>347</v>
      </c>
      <c r="AQ1897" t="str">
        <f>_xlfn.XLOOKUP(ufc_fights_2[[#This Row],[winnerID]],ufc_fighters[id],ufc_fighters[fighter_name],"xxx",0,1)</f>
        <v>David Branch</v>
      </c>
    </row>
    <row r="1898" spans="1:43">
      <c r="A1898">
        <v>820</v>
      </c>
      <c r="B1898">
        <v>347</v>
      </c>
      <c r="C1898">
        <f>_xlfn.XLOOKUP(ufc_fights_2[[#This Row],[r_fighter_id]],ufc_fighters[id],ufc_fighters[year],"xxx",0,1)</f>
        <v>1982</v>
      </c>
      <c r="D1898">
        <f>_xlfn.XLOOKUP(ufc_fights_2[[#This Row],[b_fighter_id]],ufc_fighters[id],ufc_fighters[year],"Prázdné",0,1)</f>
        <v>1981</v>
      </c>
      <c r="E1898" s="10">
        <f>YEAR(ufc_fights_2[[#This Row],[date]])-ufc_fights_2[[#This Row],[r_year]]</f>
        <v>28</v>
      </c>
      <c r="F1898" s="10">
        <f>YEAR(ufc_fights_2[[#This Row],[date]])-ufc_fights_2[[#This Row],[b_year]]</f>
        <v>29</v>
      </c>
      <c r="G1898">
        <v>0</v>
      </c>
      <c r="H1898">
        <v>0</v>
      </c>
      <c r="I1898">
        <v>0.2326</v>
      </c>
      <c r="J1898">
        <v>0.4839</v>
      </c>
      <c r="K1898">
        <v>0.34549999999999997</v>
      </c>
      <c r="L1898">
        <v>0.72940000000000005</v>
      </c>
      <c r="M1898">
        <v>0</v>
      </c>
      <c r="N1898">
        <v>0.3</v>
      </c>
      <c r="O1898">
        <v>0</v>
      </c>
      <c r="P1898">
        <v>0</v>
      </c>
      <c r="Q1898">
        <v>0</v>
      </c>
      <c r="R1898">
        <v>0</v>
      </c>
      <c r="S1898" s="2">
        <v>9.6064814814814819E-4</v>
      </c>
      <c r="T1898" s="2">
        <v>5.3125000000000004E-3</v>
      </c>
      <c r="U1898">
        <v>0.18920000000000001</v>
      </c>
      <c r="V1898">
        <v>0.42109999999999997</v>
      </c>
      <c r="W1898">
        <v>0.66669999999999996</v>
      </c>
      <c r="X1898">
        <v>0.33329999999999999</v>
      </c>
      <c r="Y1898">
        <v>0.42859999999999998</v>
      </c>
      <c r="Z1898">
        <v>0.23680000000000001</v>
      </c>
      <c r="AA1898">
        <v>0.36840000000000001</v>
      </c>
      <c r="AB1898">
        <v>0.2</v>
      </c>
      <c r="AC1898">
        <v>0.5</v>
      </c>
      <c r="AD1898">
        <v>0</v>
      </c>
      <c r="AE1898">
        <v>0.75</v>
      </c>
      <c r="AF1898" t="s">
        <v>3915</v>
      </c>
      <c r="AG1898" s="2">
        <v>3.472222222222222E-3</v>
      </c>
      <c r="AH1898" t="s">
        <v>3911</v>
      </c>
      <c r="AI1898">
        <v>3</v>
      </c>
      <c r="AJ1898" t="s">
        <v>3914</v>
      </c>
      <c r="AK1898" s="3">
        <v>40436</v>
      </c>
      <c r="AL1898" s="10">
        <f>YEAR(ufc_fights_2[[#This Row],[date]])</f>
        <v>2010</v>
      </c>
      <c r="AM1898" t="s">
        <v>3977</v>
      </c>
      <c r="AN1898">
        <v>55</v>
      </c>
      <c r="AO1898" t="s">
        <v>3918</v>
      </c>
      <c r="AP1898">
        <f>IF(ufc_fights_2[[#This Row],[winner]]="Red",ufc_fights_2[[#This Row],[r_fighter_id]],ufc_fights_2[[#This Row],[b_fighter_id]])</f>
        <v>347</v>
      </c>
      <c r="AQ1898" t="str">
        <f>_xlfn.XLOOKUP(ufc_fights_2[[#This Row],[winnerID]],ufc_fighters[id],ufc_fighters[fighter_name],"xxx",0,1)</f>
        <v>David Branch</v>
      </c>
    </row>
    <row r="1899" spans="1:43">
      <c r="A1899">
        <v>347</v>
      </c>
      <c r="B1899">
        <v>2860</v>
      </c>
      <c r="C1899">
        <f>_xlfn.XLOOKUP(ufc_fights_2[[#This Row],[r_fighter_id]],ufc_fighters[id],ufc_fighters[year],"xxx",0,1)</f>
        <v>1981</v>
      </c>
      <c r="D1899">
        <f>_xlfn.XLOOKUP(ufc_fights_2[[#This Row],[b_fighter_id]],ufc_fighters[id],ufc_fighters[year],"Prázdné",0,1)</f>
        <v>1984</v>
      </c>
      <c r="E1899" s="10">
        <f>YEAR(ufc_fights_2[[#This Row],[date]])-ufc_fights_2[[#This Row],[r_year]]</f>
        <v>37</v>
      </c>
      <c r="F1899" s="10">
        <f>YEAR(ufc_fights_2[[#This Row],[date]])-ufc_fights_2[[#This Row],[b_year]]</f>
        <v>34</v>
      </c>
      <c r="G1899">
        <v>1</v>
      </c>
      <c r="H1899">
        <v>0</v>
      </c>
      <c r="I1899">
        <v>0.33329999999999999</v>
      </c>
      <c r="J1899">
        <v>0.48280000000000001</v>
      </c>
      <c r="K1899">
        <v>0.33329999999999999</v>
      </c>
      <c r="L1899">
        <v>0.48280000000000001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2.3148148148148147E-5</v>
      </c>
      <c r="T1899" s="2">
        <v>0</v>
      </c>
      <c r="U1899">
        <v>0.35709999999999997</v>
      </c>
      <c r="V1899">
        <v>0.23530000000000001</v>
      </c>
      <c r="W1899">
        <v>0</v>
      </c>
      <c r="X1899">
        <v>0</v>
      </c>
      <c r="Y1899">
        <v>0.88890000000000002</v>
      </c>
      <c r="Z1899">
        <v>9.0899999999999995E-2</v>
      </c>
      <c r="AA1899">
        <v>0.48280000000000001</v>
      </c>
      <c r="AB1899">
        <v>0</v>
      </c>
      <c r="AC1899">
        <v>0</v>
      </c>
      <c r="AD1899">
        <v>1</v>
      </c>
      <c r="AE1899">
        <v>0</v>
      </c>
      <c r="AF1899" t="s">
        <v>3910</v>
      </c>
      <c r="AG1899" s="2">
        <v>1.736111111111111E-3</v>
      </c>
      <c r="AH1899" t="s">
        <v>3911</v>
      </c>
      <c r="AI1899">
        <v>3</v>
      </c>
      <c r="AJ1899" t="s">
        <v>3972</v>
      </c>
      <c r="AK1899" s="3">
        <v>43211</v>
      </c>
      <c r="AL1899" s="10">
        <f>YEAR(ufc_fights_2[[#This Row],[date]])</f>
        <v>2018</v>
      </c>
      <c r="AM1899" t="s">
        <v>3977</v>
      </c>
      <c r="AN1899">
        <v>36</v>
      </c>
      <c r="AO1899" t="s">
        <v>3913</v>
      </c>
      <c r="AP1899">
        <f>IF(ufc_fights_2[[#This Row],[winner]]="Red",ufc_fights_2[[#This Row],[r_fighter_id]],ufc_fights_2[[#This Row],[b_fighter_id]])</f>
        <v>347</v>
      </c>
      <c r="AQ1899" t="str">
        <f>_xlfn.XLOOKUP(ufc_fights_2[[#This Row],[winnerID]],ufc_fighters[id],ufc_fighters[fighter_name],"xxx",0,1)</f>
        <v>David Branch</v>
      </c>
    </row>
    <row r="1900" spans="1:43">
      <c r="A1900">
        <v>157</v>
      </c>
      <c r="B1900">
        <v>347</v>
      </c>
      <c r="C1900">
        <f>_xlfn.XLOOKUP(ufc_fights_2[[#This Row],[r_fighter_id]],ufc_fighters[id],ufc_fighters[year],"xxx",0,1)</f>
        <v>1977</v>
      </c>
      <c r="D1900">
        <f>_xlfn.XLOOKUP(ufc_fights_2[[#This Row],[b_fighter_id]],ufc_fighters[id],ufc_fighters[year],"Prázdné",0,1)</f>
        <v>1981</v>
      </c>
      <c r="E1900" s="10">
        <f>YEAR(ufc_fights_2[[#This Row],[date]])-ufc_fights_2[[#This Row],[r_year]]</f>
        <v>33</v>
      </c>
      <c r="F1900" s="10">
        <f>YEAR(ufc_fights_2[[#This Row],[date]])-ufc_fights_2[[#This Row],[b_year]]</f>
        <v>29</v>
      </c>
      <c r="G1900">
        <v>0</v>
      </c>
      <c r="H1900">
        <v>0</v>
      </c>
      <c r="I1900">
        <v>0.4</v>
      </c>
      <c r="J1900">
        <v>0.59260000000000002</v>
      </c>
      <c r="K1900">
        <v>0.53120000000000001</v>
      </c>
      <c r="L1900">
        <v>0.67090000000000005</v>
      </c>
      <c r="M1900">
        <v>0</v>
      </c>
      <c r="N1900">
        <v>0.4</v>
      </c>
      <c r="O1900">
        <v>0</v>
      </c>
      <c r="P1900">
        <v>0</v>
      </c>
      <c r="Q1900">
        <v>0</v>
      </c>
      <c r="R1900">
        <v>0</v>
      </c>
      <c r="S1900" s="2">
        <v>3.2407407407407406E-4</v>
      </c>
      <c r="T1900" s="2">
        <v>8.5532407407407415E-3</v>
      </c>
      <c r="U1900">
        <v>0.18179999999999999</v>
      </c>
      <c r="V1900">
        <v>0.15379999999999999</v>
      </c>
      <c r="W1900">
        <v>1</v>
      </c>
      <c r="X1900">
        <v>0</v>
      </c>
      <c r="Y1900">
        <v>1</v>
      </c>
      <c r="Z1900">
        <v>0.22220000000000001</v>
      </c>
      <c r="AA1900">
        <v>0</v>
      </c>
      <c r="AB1900">
        <v>0.8</v>
      </c>
      <c r="AC1900">
        <v>1</v>
      </c>
      <c r="AD1900">
        <v>0</v>
      </c>
      <c r="AE1900">
        <v>0.4</v>
      </c>
      <c r="AF1900" t="s">
        <v>3915</v>
      </c>
      <c r="AG1900" s="2">
        <v>3.472222222222222E-3</v>
      </c>
      <c r="AH1900" t="s">
        <v>3911</v>
      </c>
      <c r="AI1900">
        <v>3</v>
      </c>
      <c r="AJ1900" t="s">
        <v>3974</v>
      </c>
      <c r="AK1900" s="3">
        <v>40516</v>
      </c>
      <c r="AL1900" s="10">
        <f>YEAR(ufc_fights_2[[#This Row],[date]])</f>
        <v>2010</v>
      </c>
      <c r="AM1900" t="s">
        <v>3977</v>
      </c>
      <c r="AN1900">
        <v>1</v>
      </c>
      <c r="AO1900" t="s">
        <v>3918</v>
      </c>
      <c r="AP1900">
        <f>IF(ufc_fights_2[[#This Row],[winner]]="Red",ufc_fights_2[[#This Row],[r_fighter_id]],ufc_fights_2[[#This Row],[b_fighter_id]])</f>
        <v>347</v>
      </c>
      <c r="AQ1900" t="str">
        <f>_xlfn.XLOOKUP(ufc_fights_2[[#This Row],[winnerID]],ufc_fighters[id],ufc_fighters[fighter_name],"xxx",0,1)</f>
        <v>David Branch</v>
      </c>
    </row>
    <row r="1901" spans="1:43">
      <c r="A1901">
        <v>3521</v>
      </c>
      <c r="B1901">
        <v>157</v>
      </c>
      <c r="C1901">
        <f>_xlfn.XLOOKUP(ufc_fights_2[[#This Row],[r_fighter_id]],ufc_fighters[id],ufc_fighters[year],"xxx",0,1)</f>
        <v>1983</v>
      </c>
      <c r="D1901">
        <f>_xlfn.XLOOKUP(ufc_fights_2[[#This Row],[b_fighter_id]],ufc_fighters[id],ufc_fighters[year],"Prázdné",0,1)</f>
        <v>1977</v>
      </c>
      <c r="E1901" s="10">
        <f>YEAR(ufc_fights_2[[#This Row],[date]])-ufc_fights_2[[#This Row],[r_year]]</f>
        <v>27</v>
      </c>
      <c r="F1901" s="10">
        <f>YEAR(ufc_fights_2[[#This Row],[date]])-ufc_fights_2[[#This Row],[b_year]]</f>
        <v>33</v>
      </c>
      <c r="G1901">
        <v>0</v>
      </c>
      <c r="H1901">
        <v>0</v>
      </c>
      <c r="I1901">
        <v>0.39190000000000003</v>
      </c>
      <c r="J1901">
        <v>0.36919999999999997</v>
      </c>
      <c r="K1901">
        <v>0.40789999999999998</v>
      </c>
      <c r="L1901">
        <v>0.48099999999999998</v>
      </c>
      <c r="M1901">
        <v>0</v>
      </c>
      <c r="N1901">
        <v>0.33329999999999999</v>
      </c>
      <c r="O1901">
        <v>0</v>
      </c>
      <c r="P1901">
        <v>0</v>
      </c>
      <c r="Q1901">
        <v>0</v>
      </c>
      <c r="R1901">
        <v>0</v>
      </c>
      <c r="S1901" s="2">
        <v>0</v>
      </c>
      <c r="T1901" s="2">
        <v>1.3425925925925925E-3</v>
      </c>
      <c r="U1901">
        <v>0.29820000000000002</v>
      </c>
      <c r="V1901">
        <v>0.35</v>
      </c>
      <c r="W1901">
        <v>0.2</v>
      </c>
      <c r="X1901">
        <v>0.91669999999999996</v>
      </c>
      <c r="Y1901">
        <v>0.66669999999999996</v>
      </c>
      <c r="Z1901">
        <v>0.35289999999999999</v>
      </c>
      <c r="AA1901">
        <v>0.24490000000000001</v>
      </c>
      <c r="AB1901">
        <v>0.8</v>
      </c>
      <c r="AC1901">
        <v>1</v>
      </c>
      <c r="AD1901">
        <v>1</v>
      </c>
      <c r="AE1901">
        <v>0.73329999999999995</v>
      </c>
      <c r="AF1901" t="s">
        <v>3910</v>
      </c>
      <c r="AG1901" s="2">
        <v>3.0671296296296297E-3</v>
      </c>
      <c r="AH1901" t="s">
        <v>3911</v>
      </c>
      <c r="AI1901">
        <v>3</v>
      </c>
      <c r="AJ1901" t="s">
        <v>3967</v>
      </c>
      <c r="AK1901" s="3">
        <v>40348</v>
      </c>
      <c r="AL1901" s="10">
        <f>YEAR(ufc_fights_2[[#This Row],[date]])</f>
        <v>2010</v>
      </c>
      <c r="AM1901" t="s">
        <v>3977</v>
      </c>
      <c r="AN1901">
        <v>1</v>
      </c>
      <c r="AO1901" t="s">
        <v>3918</v>
      </c>
      <c r="AP1901">
        <f>IF(ufc_fights_2[[#This Row],[winner]]="Red",ufc_fights_2[[#This Row],[r_fighter_id]],ufc_fights_2[[#This Row],[b_fighter_id]])</f>
        <v>157</v>
      </c>
      <c r="AQ1901" t="str">
        <f>_xlfn.XLOOKUP(ufc_fights_2[[#This Row],[winnerID]],ufc_fighters[id],ufc_fighters[fighter_name],"xxx",0,1)</f>
        <v>Rich Attonito</v>
      </c>
    </row>
    <row r="1902" spans="1:43">
      <c r="A1902">
        <v>2683</v>
      </c>
      <c r="B1902">
        <v>1910</v>
      </c>
      <c r="C1902">
        <f>_xlfn.XLOOKUP(ufc_fights_2[[#This Row],[r_fighter_id]],ufc_fighters[id],ufc_fighters[year],"xxx",0,1)</f>
        <v>1979</v>
      </c>
      <c r="D1902">
        <f>_xlfn.XLOOKUP(ufc_fights_2[[#This Row],[b_fighter_id]],ufc_fighters[id],ufc_fighters[year],"Prázdné",0,1)</f>
        <v>1987</v>
      </c>
      <c r="E1902" s="10">
        <f>YEAR(ufc_fights_2[[#This Row],[date]])-ufc_fights_2[[#This Row],[r_year]]</f>
        <v>34</v>
      </c>
      <c r="F1902" s="10">
        <f>YEAR(ufc_fights_2[[#This Row],[date]])-ufc_fights_2[[#This Row],[b_year]]</f>
        <v>26</v>
      </c>
      <c r="G1902">
        <v>0</v>
      </c>
      <c r="H1902">
        <v>0</v>
      </c>
      <c r="I1902">
        <v>0.46879999999999999</v>
      </c>
      <c r="J1902">
        <v>0.50790000000000002</v>
      </c>
      <c r="K1902">
        <v>0.625</v>
      </c>
      <c r="L1902">
        <v>0.72030000000000005</v>
      </c>
      <c r="M1902">
        <v>0.5</v>
      </c>
      <c r="N1902">
        <v>0</v>
      </c>
      <c r="O1902">
        <v>1</v>
      </c>
      <c r="P1902">
        <v>0</v>
      </c>
      <c r="Q1902">
        <v>0</v>
      </c>
      <c r="R1902">
        <v>1</v>
      </c>
      <c r="S1902" s="2">
        <v>1.9791666666666668E-3</v>
      </c>
      <c r="T1902" s="2">
        <v>3.9814814814814817E-3</v>
      </c>
      <c r="U1902">
        <v>0.24390000000000001</v>
      </c>
      <c r="V1902">
        <v>0.35139999999999999</v>
      </c>
      <c r="W1902">
        <v>0.91669999999999996</v>
      </c>
      <c r="X1902">
        <v>0.81820000000000004</v>
      </c>
      <c r="Y1902">
        <v>0.75</v>
      </c>
      <c r="Z1902">
        <v>0.3125</v>
      </c>
      <c r="AA1902">
        <v>0.44230000000000003</v>
      </c>
      <c r="AB1902">
        <v>0.9375</v>
      </c>
      <c r="AC1902">
        <v>0.8</v>
      </c>
      <c r="AD1902">
        <v>0</v>
      </c>
      <c r="AE1902">
        <v>1</v>
      </c>
      <c r="AF1902" t="s">
        <v>3915</v>
      </c>
      <c r="AG1902" s="2">
        <v>3.472222222222222E-3</v>
      </c>
      <c r="AH1902" t="s">
        <v>3911</v>
      </c>
      <c r="AI1902">
        <v>3</v>
      </c>
      <c r="AJ1902" t="s">
        <v>4096</v>
      </c>
      <c r="AK1902" s="3">
        <v>41614</v>
      </c>
      <c r="AL1902" s="10">
        <f>YEAR(ufc_fights_2[[#This Row],[date]])</f>
        <v>2013</v>
      </c>
      <c r="AM1902" t="s">
        <v>3977</v>
      </c>
      <c r="AN1902">
        <v>101</v>
      </c>
      <c r="AO1902" t="s">
        <v>3918</v>
      </c>
      <c r="AP1902">
        <f>IF(ufc_fights_2[[#This Row],[winner]]="Red",ufc_fights_2[[#This Row],[r_fighter_id]],ufc_fights_2[[#This Row],[b_fighter_id]])</f>
        <v>1910</v>
      </c>
      <c r="AQ1902" t="str">
        <f>_xlfn.XLOOKUP(ufc_fights_2[[#This Row],[winnerID]],ufc_fighters[id],ufc_fighters[fighter_name],"xxx",0,1)</f>
        <v>Caio Magalhaes</v>
      </c>
    </row>
    <row r="1903" spans="1:43">
      <c r="A1903">
        <v>157</v>
      </c>
      <c r="B1903">
        <v>2277</v>
      </c>
      <c r="C1903">
        <f>_xlfn.XLOOKUP(ufc_fights_2[[#This Row],[r_fighter_id]],ufc_fighters[id],ufc_fighters[year],"xxx",0,1)</f>
        <v>1977</v>
      </c>
      <c r="D1903">
        <f>_xlfn.XLOOKUP(ufc_fights_2[[#This Row],[b_fighter_id]],ufc_fighters[id],ufc_fighters[year],"Prázdné",0,1)</f>
        <v>1982</v>
      </c>
      <c r="E1903" s="10">
        <f>YEAR(ufc_fights_2[[#This Row],[date]])-ufc_fights_2[[#This Row],[r_year]]</f>
        <v>33</v>
      </c>
      <c r="F1903" s="10">
        <f>YEAR(ufc_fights_2[[#This Row],[date]])-ufc_fights_2[[#This Row],[b_year]]</f>
        <v>28</v>
      </c>
      <c r="G1903">
        <v>1</v>
      </c>
      <c r="H1903">
        <v>0</v>
      </c>
      <c r="I1903">
        <v>0.3125</v>
      </c>
      <c r="J1903">
        <v>0.27450000000000002</v>
      </c>
      <c r="K1903">
        <v>0.4466</v>
      </c>
      <c r="L1903">
        <v>0.38640000000000002</v>
      </c>
      <c r="M1903">
        <v>0</v>
      </c>
      <c r="N1903">
        <v>0.22220000000000001</v>
      </c>
      <c r="O1903">
        <v>0</v>
      </c>
      <c r="P1903">
        <v>0</v>
      </c>
      <c r="Q1903">
        <v>0</v>
      </c>
      <c r="R1903">
        <v>0</v>
      </c>
      <c r="S1903" s="2">
        <v>2.2569444444444442E-3</v>
      </c>
      <c r="T1903" s="2">
        <v>1.1111111111111111E-3</v>
      </c>
      <c r="U1903">
        <v>0.22389999999999999</v>
      </c>
      <c r="V1903">
        <v>0.2029</v>
      </c>
      <c r="W1903">
        <v>0.5</v>
      </c>
      <c r="X1903">
        <v>0.88890000000000002</v>
      </c>
      <c r="Y1903">
        <v>0.75</v>
      </c>
      <c r="Z1903">
        <v>0.23730000000000001</v>
      </c>
      <c r="AA1903">
        <v>0.26529999999999998</v>
      </c>
      <c r="AB1903">
        <v>0.5</v>
      </c>
      <c r="AC1903">
        <v>0.5</v>
      </c>
      <c r="AD1903">
        <v>0.52629999999999999</v>
      </c>
      <c r="AE1903">
        <v>0.5</v>
      </c>
      <c r="AF1903" t="s">
        <v>3915</v>
      </c>
      <c r="AG1903" s="2">
        <v>3.472222222222222E-3</v>
      </c>
      <c r="AH1903" t="s">
        <v>3911</v>
      </c>
      <c r="AI1903">
        <v>3</v>
      </c>
      <c r="AJ1903" t="s">
        <v>3956</v>
      </c>
      <c r="AK1903" s="3">
        <v>40436</v>
      </c>
      <c r="AL1903" s="10">
        <f>YEAR(ufc_fights_2[[#This Row],[date]])</f>
        <v>2010</v>
      </c>
      <c r="AM1903" t="s">
        <v>3977</v>
      </c>
      <c r="AN1903">
        <v>55</v>
      </c>
      <c r="AO1903" t="s">
        <v>3913</v>
      </c>
      <c r="AP1903">
        <f>IF(ufc_fights_2[[#This Row],[winner]]="Red",ufc_fights_2[[#This Row],[r_fighter_id]],ufc_fights_2[[#This Row],[b_fighter_id]])</f>
        <v>157</v>
      </c>
      <c r="AQ1903" t="str">
        <f>_xlfn.XLOOKUP(ufc_fights_2[[#This Row],[winnerID]],ufc_fighters[id],ufc_fighters[fighter_name],"xxx",0,1)</f>
        <v>Rich Attonito</v>
      </c>
    </row>
    <row r="1904" spans="1:43">
      <c r="A1904">
        <v>482</v>
      </c>
      <c r="B1904">
        <v>1757</v>
      </c>
      <c r="C1904">
        <f>_xlfn.XLOOKUP(ufc_fights_2[[#This Row],[r_fighter_id]],ufc_fighters[id],ufc_fighters[year],"xxx",0,1)</f>
        <v>1981</v>
      </c>
      <c r="D1904">
        <f>_xlfn.XLOOKUP(ufc_fights_2[[#This Row],[b_fighter_id]],ufc_fighters[id],ufc_fighters[year],"Prázdné",0,1)</f>
        <v>1983</v>
      </c>
      <c r="E1904" s="10">
        <f>YEAR(ufc_fights_2[[#This Row],[date]])-ufc_fights_2[[#This Row],[r_year]]</f>
        <v>31</v>
      </c>
      <c r="F1904" s="10">
        <f>YEAR(ufc_fights_2[[#This Row],[date]])-ufc_fights_2[[#This Row],[b_year]]</f>
        <v>29</v>
      </c>
      <c r="G1904">
        <v>0</v>
      </c>
      <c r="H1904">
        <v>0</v>
      </c>
      <c r="I1904">
        <v>0.40479999999999999</v>
      </c>
      <c r="J1904">
        <v>0.26669999999999999</v>
      </c>
      <c r="K1904">
        <v>0.46810000000000002</v>
      </c>
      <c r="L1904">
        <v>0.3483</v>
      </c>
      <c r="M1904">
        <v>0</v>
      </c>
      <c r="N1904">
        <v>0.25</v>
      </c>
      <c r="O1904">
        <v>1</v>
      </c>
      <c r="P1904">
        <v>2</v>
      </c>
      <c r="Q1904">
        <v>0</v>
      </c>
      <c r="R1904">
        <v>0</v>
      </c>
      <c r="S1904" s="2">
        <v>1.0648148148148149E-3</v>
      </c>
      <c r="T1904" s="2">
        <v>4.7106481481481478E-3</v>
      </c>
      <c r="U1904">
        <v>0.26319999999999999</v>
      </c>
      <c r="V1904">
        <v>0.20899999999999999</v>
      </c>
      <c r="W1904">
        <v>0.68179999999999996</v>
      </c>
      <c r="X1904">
        <v>0.8</v>
      </c>
      <c r="Y1904">
        <v>1</v>
      </c>
      <c r="Z1904">
        <v>0.28570000000000001</v>
      </c>
      <c r="AA1904">
        <v>0.26469999999999999</v>
      </c>
      <c r="AB1904">
        <v>0.70830000000000004</v>
      </c>
      <c r="AC1904">
        <v>0.33329999999999999</v>
      </c>
      <c r="AD1904">
        <v>0.25</v>
      </c>
      <c r="AE1904">
        <v>0</v>
      </c>
      <c r="AF1904" t="s">
        <v>3922</v>
      </c>
      <c r="AG1904" s="2">
        <v>3.472222222222222E-3</v>
      </c>
      <c r="AH1904" t="s">
        <v>3911</v>
      </c>
      <c r="AI1904">
        <v>3</v>
      </c>
      <c r="AJ1904" t="s">
        <v>3987</v>
      </c>
      <c r="AK1904" s="3">
        <v>41230</v>
      </c>
      <c r="AL1904" s="10">
        <f>YEAR(ufc_fights_2[[#This Row],[date]])</f>
        <v>2012</v>
      </c>
      <c r="AM1904" t="s">
        <v>3977</v>
      </c>
      <c r="AN1904">
        <v>92</v>
      </c>
      <c r="AO1904" t="s">
        <v>3913</v>
      </c>
      <c r="AP1904">
        <f>IF(ufc_fights_2[[#This Row],[winner]]="Red",ufc_fights_2[[#This Row],[r_fighter_id]],ufc_fights_2[[#This Row],[b_fighter_id]])</f>
        <v>482</v>
      </c>
      <c r="AQ1904" t="str">
        <f>_xlfn.XLOOKUP(ufc_fights_2[[#This Row],[winnerID]],ufc_fighters[id],ufc_fighters[fighter_name],"xxx",0,1)</f>
        <v>Francis Carmont</v>
      </c>
    </row>
    <row r="1905" spans="1:43">
      <c r="A1905">
        <v>482</v>
      </c>
      <c r="B1905">
        <v>520</v>
      </c>
      <c r="C1905">
        <f>_xlfn.XLOOKUP(ufc_fights_2[[#This Row],[r_fighter_id]],ufc_fighters[id],ufc_fighters[year],"xxx",0,1)</f>
        <v>1981</v>
      </c>
      <c r="D1905">
        <f>_xlfn.XLOOKUP(ufc_fights_2[[#This Row],[b_fighter_id]],ufc_fighters[id],ufc_fighters[year],"Prázdné",0,1)</f>
        <v>1982</v>
      </c>
      <c r="E1905" s="10">
        <f>YEAR(ufc_fights_2[[#This Row],[date]])-ufc_fights_2[[#This Row],[r_year]]</f>
        <v>31</v>
      </c>
      <c r="F1905" s="10">
        <f>YEAR(ufc_fights_2[[#This Row],[date]])-ufc_fights_2[[#This Row],[b_year]]</f>
        <v>30</v>
      </c>
      <c r="G1905">
        <v>0</v>
      </c>
      <c r="H1905">
        <v>0</v>
      </c>
      <c r="I1905">
        <v>0.93330000000000002</v>
      </c>
      <c r="J1905">
        <v>0.78569999999999995</v>
      </c>
      <c r="K1905">
        <v>0.92979999999999996</v>
      </c>
      <c r="L1905">
        <v>0.92859999999999998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1</v>
      </c>
      <c r="S1905" s="2">
        <v>2.5231481481481481E-3</v>
      </c>
      <c r="T1905" s="2">
        <v>1.5393518518518519E-3</v>
      </c>
      <c r="U1905">
        <v>0.93100000000000005</v>
      </c>
      <c r="V1905">
        <v>0.90910000000000002</v>
      </c>
      <c r="W1905">
        <v>1</v>
      </c>
      <c r="X1905">
        <v>0</v>
      </c>
      <c r="Y1905">
        <v>0.5</v>
      </c>
      <c r="Z1905">
        <v>0.66669999999999996</v>
      </c>
      <c r="AA1905">
        <v>0.57140000000000002</v>
      </c>
      <c r="AB1905">
        <v>0</v>
      </c>
      <c r="AC1905">
        <v>0</v>
      </c>
      <c r="AD1905">
        <v>0.96299999999999997</v>
      </c>
      <c r="AE1905">
        <v>1</v>
      </c>
      <c r="AF1905" t="s">
        <v>3933</v>
      </c>
      <c r="AG1905" s="2">
        <v>1.1805555555555556E-3</v>
      </c>
      <c r="AH1905" t="s">
        <v>3911</v>
      </c>
      <c r="AI1905">
        <v>3</v>
      </c>
      <c r="AJ1905" t="s">
        <v>4071</v>
      </c>
      <c r="AK1905" s="3">
        <v>41013</v>
      </c>
      <c r="AL1905" s="10">
        <f>YEAR(ufc_fights_2[[#This Row],[date]])</f>
        <v>2012</v>
      </c>
      <c r="AM1905" t="s">
        <v>3977</v>
      </c>
      <c r="AN1905">
        <v>86</v>
      </c>
      <c r="AO1905" t="s">
        <v>3913</v>
      </c>
      <c r="AP1905">
        <f>IF(ufc_fights_2[[#This Row],[winner]]="Red",ufc_fights_2[[#This Row],[r_fighter_id]],ufc_fights_2[[#This Row],[b_fighter_id]])</f>
        <v>482</v>
      </c>
      <c r="AQ1905" t="str">
        <f>_xlfn.XLOOKUP(ufc_fights_2[[#This Row],[winnerID]],ufc_fighters[id],ufc_fighters[fighter_name],"xxx",0,1)</f>
        <v>Francis Carmont</v>
      </c>
    </row>
    <row r="1906" spans="1:43">
      <c r="A1906">
        <v>3360</v>
      </c>
      <c r="B1906">
        <v>482</v>
      </c>
      <c r="C1906">
        <f>_xlfn.XLOOKUP(ufc_fights_2[[#This Row],[r_fighter_id]],ufc_fighters[id],ufc_fighters[year],"xxx",0,1)</f>
        <v>1985</v>
      </c>
      <c r="D1906">
        <f>_xlfn.XLOOKUP(ufc_fights_2[[#This Row],[b_fighter_id]],ufc_fighters[id],ufc_fighters[year],"Prázdné",0,1)</f>
        <v>1981</v>
      </c>
      <c r="E1906" s="10">
        <f>YEAR(ufc_fights_2[[#This Row],[date]])-ufc_fights_2[[#This Row],[r_year]]</f>
        <v>27</v>
      </c>
      <c r="F1906" s="10">
        <f>YEAR(ufc_fights_2[[#This Row],[date]])-ufc_fights_2[[#This Row],[b_year]]</f>
        <v>31</v>
      </c>
      <c r="G1906">
        <v>0</v>
      </c>
      <c r="H1906">
        <v>0</v>
      </c>
      <c r="I1906">
        <v>0.42859999999999998</v>
      </c>
      <c r="J1906">
        <v>0.5</v>
      </c>
      <c r="K1906">
        <v>0.6</v>
      </c>
      <c r="L1906">
        <v>0.625</v>
      </c>
      <c r="M1906">
        <v>0.125</v>
      </c>
      <c r="N1906">
        <v>0</v>
      </c>
      <c r="O1906">
        <v>2</v>
      </c>
      <c r="P1906">
        <v>2</v>
      </c>
      <c r="Q1906">
        <v>1</v>
      </c>
      <c r="R1906">
        <v>0</v>
      </c>
      <c r="S1906" s="2">
        <v>1.4583333333333334E-3</v>
      </c>
      <c r="T1906" s="2">
        <v>2.5231481481481481E-3</v>
      </c>
      <c r="U1906">
        <v>0</v>
      </c>
      <c r="V1906">
        <v>0.33329999999999999</v>
      </c>
      <c r="W1906">
        <v>0</v>
      </c>
      <c r="X1906">
        <v>1</v>
      </c>
      <c r="Y1906">
        <v>0</v>
      </c>
      <c r="Z1906">
        <v>0.6</v>
      </c>
      <c r="AA1906">
        <v>0.5</v>
      </c>
      <c r="AB1906">
        <v>0</v>
      </c>
      <c r="AC1906">
        <v>1</v>
      </c>
      <c r="AD1906">
        <v>0</v>
      </c>
      <c r="AE1906">
        <v>0.4</v>
      </c>
      <c r="AF1906" t="s">
        <v>3933</v>
      </c>
      <c r="AG1906" s="2">
        <v>1.1458333333333333E-3</v>
      </c>
      <c r="AH1906" t="s">
        <v>3911</v>
      </c>
      <c r="AI1906">
        <v>3</v>
      </c>
      <c r="AJ1906" t="s">
        <v>3974</v>
      </c>
      <c r="AK1906" s="3">
        <v>41101</v>
      </c>
      <c r="AL1906" s="10">
        <f>YEAR(ufc_fights_2[[#This Row],[date]])</f>
        <v>2012</v>
      </c>
      <c r="AM1906" t="s">
        <v>3977</v>
      </c>
      <c r="AN1906">
        <v>83</v>
      </c>
      <c r="AO1906" t="s">
        <v>3918</v>
      </c>
      <c r="AP1906">
        <f>IF(ufc_fights_2[[#This Row],[winner]]="Red",ufc_fights_2[[#This Row],[r_fighter_id]],ufc_fights_2[[#This Row],[b_fighter_id]])</f>
        <v>482</v>
      </c>
      <c r="AQ1906" t="str">
        <f>_xlfn.XLOOKUP(ufc_fights_2[[#This Row],[winnerID]],ufc_fighters[id],ufc_fighters[fighter_name],"xxx",0,1)</f>
        <v>Francis Carmont</v>
      </c>
    </row>
    <row r="1907" spans="1:43">
      <c r="A1907">
        <v>2395</v>
      </c>
      <c r="B1907">
        <v>309</v>
      </c>
      <c r="C1907">
        <f>_xlfn.XLOOKUP(ufc_fights_2[[#This Row],[r_fighter_id]],ufc_fighters[id],ufc_fighters[year],"xxx",0,1)</f>
        <v>1975</v>
      </c>
      <c r="D1907">
        <f>_xlfn.XLOOKUP(ufc_fights_2[[#This Row],[b_fighter_id]],ufc_fighters[id],ufc_fighters[year],"Prázdné",0,1)</f>
        <v>1974</v>
      </c>
      <c r="E1907" s="10">
        <f>YEAR(ufc_fights_2[[#This Row],[date]])-ufc_fights_2[[#This Row],[r_year]]</f>
        <v>24</v>
      </c>
      <c r="F1907" s="10">
        <f>YEAR(ufc_fights_2[[#This Row],[date]])-ufc_fights_2[[#This Row],[b_year]]</f>
        <v>25</v>
      </c>
      <c r="G1907">
        <v>0</v>
      </c>
      <c r="H1907">
        <v>0</v>
      </c>
      <c r="I1907">
        <v>0.48680000000000001</v>
      </c>
      <c r="J1907">
        <v>0.36</v>
      </c>
      <c r="K1907">
        <v>0.59</v>
      </c>
      <c r="L1907">
        <v>0.70909999999999995</v>
      </c>
      <c r="M1907">
        <v>0.85709999999999997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0</v>
      </c>
      <c r="T1907" s="2">
        <v>0</v>
      </c>
      <c r="U1907">
        <v>0.47949999999999998</v>
      </c>
      <c r="V1907">
        <v>0.29409999999999997</v>
      </c>
      <c r="W1907">
        <v>0.66669999999999996</v>
      </c>
      <c r="X1907">
        <v>0</v>
      </c>
      <c r="Y1907">
        <v>0.5</v>
      </c>
      <c r="Z1907">
        <v>0.4138</v>
      </c>
      <c r="AA1907">
        <v>0.35</v>
      </c>
      <c r="AB1907">
        <v>0.58330000000000004</v>
      </c>
      <c r="AC1907">
        <v>0.25</v>
      </c>
      <c r="AD1907">
        <v>0.51429999999999998</v>
      </c>
      <c r="AE1907">
        <v>1</v>
      </c>
      <c r="AF1907" t="s">
        <v>3926</v>
      </c>
      <c r="AG1907" s="2">
        <v>1.7476851851851852E-3</v>
      </c>
      <c r="AH1907" t="s">
        <v>4057</v>
      </c>
      <c r="AI1907">
        <v>1</v>
      </c>
      <c r="AJ1907" t="s">
        <v>3925</v>
      </c>
      <c r="AK1907" s="3">
        <v>36168</v>
      </c>
      <c r="AL1907" s="10">
        <f>YEAR(ufc_fights_2[[#This Row],[date]])</f>
        <v>1999</v>
      </c>
      <c r="AM1907" t="s">
        <v>3977</v>
      </c>
      <c r="AN1907">
        <v>141</v>
      </c>
      <c r="AO1907" t="s">
        <v>3913</v>
      </c>
      <c r="AP1907">
        <f>IF(ufc_fights_2[[#This Row],[winner]]="Red",ufc_fights_2[[#This Row],[r_fighter_id]],ufc_fights_2[[#This Row],[b_fighter_id]])</f>
        <v>2395</v>
      </c>
      <c r="AQ1907" t="str">
        <f>_xlfn.XLOOKUP(ufc_fights_2[[#This Row],[winnerID]],ufc_fighters[id],ufc_fighters[fighter_name],"xxx",0,1)</f>
        <v>Tito Ortiz</v>
      </c>
    </row>
    <row r="1908" spans="1:43">
      <c r="A1908">
        <v>2395</v>
      </c>
      <c r="B1908">
        <v>2096</v>
      </c>
      <c r="C1908">
        <f>_xlfn.XLOOKUP(ufc_fights_2[[#This Row],[r_fighter_id]],ufc_fighters[id],ufc_fighters[year],"xxx",0,1)</f>
        <v>1975</v>
      </c>
      <c r="D1908">
        <f>_xlfn.XLOOKUP(ufc_fights_2[[#This Row],[b_fighter_id]],ufc_fighters[id],ufc_fighters[year],"Prázdné",0,1)</f>
        <v>1968</v>
      </c>
      <c r="E1908" s="10">
        <f>YEAR(ufc_fights_2[[#This Row],[date]])-ufc_fights_2[[#This Row],[r_year]]</f>
        <v>24</v>
      </c>
      <c r="F1908" s="10">
        <f>YEAR(ufc_fights_2[[#This Row],[date]])-ufc_fights_2[[#This Row],[b_year]]</f>
        <v>31</v>
      </c>
      <c r="G1908">
        <v>0</v>
      </c>
      <c r="H1908">
        <v>0</v>
      </c>
      <c r="I1908">
        <v>0.61899999999999999</v>
      </c>
      <c r="J1908">
        <v>0.5</v>
      </c>
      <c r="K1908">
        <v>0.82879999999999998</v>
      </c>
      <c r="L1908">
        <v>0.81820000000000004</v>
      </c>
      <c r="M1908">
        <v>0.4</v>
      </c>
      <c r="N1908">
        <v>0</v>
      </c>
      <c r="O1908">
        <v>0</v>
      </c>
      <c r="P1908">
        <v>3</v>
      </c>
      <c r="Q1908">
        <v>0</v>
      </c>
      <c r="R1908">
        <v>0</v>
      </c>
      <c r="S1908" s="2">
        <v>0</v>
      </c>
      <c r="T1908" s="2">
        <v>0</v>
      </c>
      <c r="U1908">
        <v>0.61109999999999998</v>
      </c>
      <c r="V1908">
        <v>0.33329999999999999</v>
      </c>
      <c r="W1908">
        <v>0.66669999999999996</v>
      </c>
      <c r="X1908">
        <v>0</v>
      </c>
      <c r="Y1908">
        <v>1</v>
      </c>
      <c r="Z1908">
        <v>0</v>
      </c>
      <c r="AA1908">
        <v>0.33329999999999999</v>
      </c>
      <c r="AB1908">
        <v>0.33329999999999999</v>
      </c>
      <c r="AC1908">
        <v>1</v>
      </c>
      <c r="AD1908">
        <v>0.70589999999999997</v>
      </c>
      <c r="AE1908">
        <v>0</v>
      </c>
      <c r="AF1908" t="s">
        <v>3910</v>
      </c>
      <c r="AG1908" s="2">
        <v>6.898148148148148E-3</v>
      </c>
      <c r="AH1908" t="s">
        <v>4057</v>
      </c>
      <c r="AI1908">
        <v>1</v>
      </c>
      <c r="AJ1908" t="s">
        <v>3925</v>
      </c>
      <c r="AK1908" s="3">
        <v>36224</v>
      </c>
      <c r="AL1908" s="10">
        <f>YEAR(ufc_fights_2[[#This Row],[date]])</f>
        <v>1999</v>
      </c>
      <c r="AM1908" t="s">
        <v>3977</v>
      </c>
      <c r="AN1908">
        <v>154</v>
      </c>
      <c r="AO1908" t="s">
        <v>3913</v>
      </c>
      <c r="AP1908">
        <f>IF(ufc_fights_2[[#This Row],[winner]]="Red",ufc_fights_2[[#This Row],[r_fighter_id]],ufc_fights_2[[#This Row],[b_fighter_id]])</f>
        <v>2395</v>
      </c>
      <c r="AQ1908" t="str">
        <f>_xlfn.XLOOKUP(ufc_fights_2[[#This Row],[winnerID]],ufc_fighters[id],ufc_fighters[fighter_name],"xxx",0,1)</f>
        <v>Tito Ortiz</v>
      </c>
    </row>
    <row r="1909" spans="1:43">
      <c r="A1909">
        <v>482</v>
      </c>
      <c r="B1909">
        <v>1761</v>
      </c>
      <c r="C1909">
        <f>_xlfn.XLOOKUP(ufc_fights_2[[#This Row],[r_fighter_id]],ufc_fighters[id],ufc_fighters[year],"xxx",0,1)</f>
        <v>1981</v>
      </c>
      <c r="D1909">
        <f>_xlfn.XLOOKUP(ufc_fights_2[[#This Row],[b_fighter_id]],ufc_fighters[id],ufc_fighters[year],"Prázdné",0,1)</f>
        <v>1986</v>
      </c>
      <c r="E1909" s="10">
        <f>YEAR(ufc_fights_2[[#This Row],[date]])-ufc_fights_2[[#This Row],[r_year]]</f>
        <v>32</v>
      </c>
      <c r="F1909" s="10">
        <f>YEAR(ufc_fights_2[[#This Row],[date]])-ufc_fights_2[[#This Row],[b_year]]</f>
        <v>27</v>
      </c>
      <c r="G1909">
        <v>0</v>
      </c>
      <c r="H1909">
        <v>0</v>
      </c>
      <c r="I1909">
        <v>0.16</v>
      </c>
      <c r="J1909">
        <v>0.39019999999999999</v>
      </c>
      <c r="K1909">
        <v>0.16669999999999999</v>
      </c>
      <c r="L1909">
        <v>0.40910000000000002</v>
      </c>
      <c r="M1909">
        <v>0.18179999999999999</v>
      </c>
      <c r="N1909">
        <v>0</v>
      </c>
      <c r="O1909">
        <v>0</v>
      </c>
      <c r="P1909">
        <v>0</v>
      </c>
      <c r="Q1909">
        <v>0</v>
      </c>
      <c r="R1909">
        <v>1</v>
      </c>
      <c r="S1909" s="2">
        <v>3.6689814814814814E-3</v>
      </c>
      <c r="T1909" s="2">
        <v>9.2592592592592588E-5</v>
      </c>
      <c r="U1909">
        <v>0.13789999999999999</v>
      </c>
      <c r="V1909">
        <v>0.23910000000000001</v>
      </c>
      <c r="W1909">
        <v>8.3299999999999999E-2</v>
      </c>
      <c r="X1909">
        <v>0.6</v>
      </c>
      <c r="Y1909">
        <v>0.71430000000000005</v>
      </c>
      <c r="Z1909">
        <v>0.15279999999999999</v>
      </c>
      <c r="AA1909">
        <v>0.33850000000000002</v>
      </c>
      <c r="AB1909">
        <v>0.33329999999999999</v>
      </c>
      <c r="AC1909">
        <v>0.5625</v>
      </c>
      <c r="AD1909">
        <v>0</v>
      </c>
      <c r="AE1909">
        <v>1</v>
      </c>
      <c r="AF1909" t="s">
        <v>3915</v>
      </c>
      <c r="AG1909" s="2">
        <v>3.472222222222222E-3</v>
      </c>
      <c r="AH1909" t="s">
        <v>3911</v>
      </c>
      <c r="AI1909">
        <v>3</v>
      </c>
      <c r="AJ1909" t="s">
        <v>3932</v>
      </c>
      <c r="AK1909" s="3">
        <v>41384</v>
      </c>
      <c r="AL1909" s="10">
        <f>YEAR(ufc_fights_2[[#This Row],[date]])</f>
        <v>2013</v>
      </c>
      <c r="AM1909" t="s">
        <v>3977</v>
      </c>
      <c r="AN1909">
        <v>83</v>
      </c>
      <c r="AO1909" t="s">
        <v>3913</v>
      </c>
      <c r="AP1909">
        <f>IF(ufc_fights_2[[#This Row],[winner]]="Red",ufc_fights_2[[#This Row],[r_fighter_id]],ufc_fights_2[[#This Row],[b_fighter_id]])</f>
        <v>482</v>
      </c>
      <c r="AQ1909" t="str">
        <f>_xlfn.XLOOKUP(ufc_fights_2[[#This Row],[winnerID]],ufc_fighters[id],ufc_fighters[fighter_name],"xxx",0,1)</f>
        <v>Francis Carmont</v>
      </c>
    </row>
    <row r="1910" spans="1:43">
      <c r="A1910">
        <v>2529</v>
      </c>
      <c r="B1910">
        <v>482</v>
      </c>
      <c r="C1910">
        <f>_xlfn.XLOOKUP(ufc_fights_2[[#This Row],[r_fighter_id]],ufc_fighters[id],ufc_fighters[year],"xxx",0,1)</f>
        <v>1979</v>
      </c>
      <c r="D1910">
        <f>_xlfn.XLOOKUP(ufc_fights_2[[#This Row],[b_fighter_id]],ufc_fighters[id],ufc_fighters[year],"Prázdné",0,1)</f>
        <v>1981</v>
      </c>
      <c r="E1910" s="10">
        <f>YEAR(ufc_fights_2[[#This Row],[date]])-ufc_fights_2[[#This Row],[r_year]]</f>
        <v>34</v>
      </c>
      <c r="F1910" s="10">
        <f>YEAR(ufc_fights_2[[#This Row],[date]])-ufc_fights_2[[#This Row],[b_year]]</f>
        <v>32</v>
      </c>
      <c r="G1910">
        <v>0</v>
      </c>
      <c r="H1910">
        <v>0</v>
      </c>
      <c r="I1910">
        <v>0.28000000000000003</v>
      </c>
      <c r="J1910">
        <v>0.4531</v>
      </c>
      <c r="K1910">
        <v>0.44119999999999998</v>
      </c>
      <c r="L1910">
        <v>0.66420000000000001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 s="2">
        <v>0</v>
      </c>
      <c r="T1910" s="2">
        <v>8.6805555555555559E-3</v>
      </c>
      <c r="U1910">
        <v>0.1053</v>
      </c>
      <c r="V1910">
        <v>0.35189999999999999</v>
      </c>
      <c r="W1910">
        <v>1</v>
      </c>
      <c r="X1910">
        <v>0.8</v>
      </c>
      <c r="Y1910">
        <v>1</v>
      </c>
      <c r="Z1910">
        <v>0.28000000000000003</v>
      </c>
      <c r="AA1910">
        <v>0.26669999999999999</v>
      </c>
      <c r="AB1910">
        <v>0</v>
      </c>
      <c r="AC1910">
        <v>0</v>
      </c>
      <c r="AD1910">
        <v>0</v>
      </c>
      <c r="AE1910">
        <v>0.61760000000000004</v>
      </c>
      <c r="AF1910" t="s">
        <v>3915</v>
      </c>
      <c r="AG1910" s="2">
        <v>3.472222222222222E-3</v>
      </c>
      <c r="AH1910" t="s">
        <v>3911</v>
      </c>
      <c r="AI1910">
        <v>3</v>
      </c>
      <c r="AJ1910" t="s">
        <v>3925</v>
      </c>
      <c r="AK1910" s="3">
        <v>41538</v>
      </c>
      <c r="AL1910" s="10">
        <f>YEAR(ufc_fights_2[[#This Row],[date]])</f>
        <v>2013</v>
      </c>
      <c r="AM1910" t="s">
        <v>3977</v>
      </c>
      <c r="AN1910">
        <v>65</v>
      </c>
      <c r="AO1910" t="s">
        <v>3918</v>
      </c>
      <c r="AP1910">
        <f>IF(ufc_fights_2[[#This Row],[winner]]="Red",ufc_fights_2[[#This Row],[r_fighter_id]],ufc_fights_2[[#This Row],[b_fighter_id]])</f>
        <v>482</v>
      </c>
      <c r="AQ1910" t="str">
        <f>_xlfn.XLOOKUP(ufc_fights_2[[#This Row],[winnerID]],ufc_fighters[id],ufc_fighters[fighter_name],"xxx",0,1)</f>
        <v>Francis Carmont</v>
      </c>
    </row>
    <row r="1911" spans="1:43">
      <c r="A1911">
        <v>447</v>
      </c>
      <c r="B1911">
        <v>482</v>
      </c>
      <c r="C1911">
        <f>_xlfn.XLOOKUP(ufc_fights_2[[#This Row],[r_fighter_id]],ufc_fighters[id],ufc_fighters[year],"xxx",0,1)</f>
        <v>1986</v>
      </c>
      <c r="D1911">
        <f>_xlfn.XLOOKUP(ufc_fights_2[[#This Row],[b_fighter_id]],ufc_fighters[id],ufc_fighters[year],"Prázdné",0,1)</f>
        <v>1981</v>
      </c>
      <c r="E1911" s="10">
        <f>YEAR(ufc_fights_2[[#This Row],[date]])-ufc_fights_2[[#This Row],[r_year]]</f>
        <v>25</v>
      </c>
      <c r="F1911" s="10">
        <f>YEAR(ufc_fights_2[[#This Row],[date]])-ufc_fights_2[[#This Row],[b_year]]</f>
        <v>30</v>
      </c>
      <c r="G1911">
        <v>0</v>
      </c>
      <c r="H1911">
        <v>1</v>
      </c>
      <c r="I1911">
        <v>0.46810000000000002</v>
      </c>
      <c r="J1911">
        <v>0.68920000000000003</v>
      </c>
      <c r="K1911">
        <v>0.65880000000000005</v>
      </c>
      <c r="L1911">
        <v>0.76639999999999997</v>
      </c>
      <c r="M1911">
        <v>0</v>
      </c>
      <c r="N1911">
        <v>0.5</v>
      </c>
      <c r="O1911">
        <v>1</v>
      </c>
      <c r="P1911">
        <v>0</v>
      </c>
      <c r="Q1911">
        <v>0</v>
      </c>
      <c r="R1911">
        <v>0</v>
      </c>
      <c r="S1911" s="2">
        <v>4.1666666666666666E-3</v>
      </c>
      <c r="T1911" s="2">
        <v>3.2870370370370371E-3</v>
      </c>
      <c r="U1911">
        <v>0.33329999999999999</v>
      </c>
      <c r="V1911">
        <v>0.56100000000000005</v>
      </c>
      <c r="W1911">
        <v>0.8</v>
      </c>
      <c r="X1911">
        <v>0.6</v>
      </c>
      <c r="Y1911">
        <v>1</v>
      </c>
      <c r="Z1911">
        <v>0.37140000000000001</v>
      </c>
      <c r="AA1911">
        <v>0.48480000000000001</v>
      </c>
      <c r="AB1911">
        <v>0.75</v>
      </c>
      <c r="AC1911">
        <v>0.92</v>
      </c>
      <c r="AD1911">
        <v>0</v>
      </c>
      <c r="AE1911">
        <v>0.75</v>
      </c>
      <c r="AF1911" t="s">
        <v>3915</v>
      </c>
      <c r="AG1911" s="2">
        <v>3.472222222222222E-3</v>
      </c>
      <c r="AH1911" t="s">
        <v>3911</v>
      </c>
      <c r="AI1911">
        <v>3</v>
      </c>
      <c r="AJ1911" t="s">
        <v>3914</v>
      </c>
      <c r="AK1911" s="3">
        <v>40845</v>
      </c>
      <c r="AL1911" s="10">
        <f>YEAR(ufc_fights_2[[#This Row],[date]])</f>
        <v>2011</v>
      </c>
      <c r="AM1911" t="s">
        <v>3977</v>
      </c>
      <c r="AN1911">
        <v>1</v>
      </c>
      <c r="AO1911" t="s">
        <v>3918</v>
      </c>
      <c r="AP1911">
        <f>IF(ufc_fights_2[[#This Row],[winner]]="Red",ufc_fights_2[[#This Row],[r_fighter_id]],ufc_fights_2[[#This Row],[b_fighter_id]])</f>
        <v>482</v>
      </c>
      <c r="AQ1911" t="str">
        <f>_xlfn.XLOOKUP(ufc_fights_2[[#This Row],[winnerID]],ufc_fighters[id],ufc_fighters[fighter_name],"xxx",0,1)</f>
        <v>Francis Carmont</v>
      </c>
    </row>
    <row r="1912" spans="1:43">
      <c r="A1912">
        <v>2369</v>
      </c>
      <c r="B1912">
        <v>306</v>
      </c>
      <c r="C1912">
        <f>_xlfn.XLOOKUP(ufc_fights_2[[#This Row],[r_fighter_id]],ufc_fighters[id],ufc_fighters[year],"xxx",0,1)</f>
        <v>1981</v>
      </c>
      <c r="D1912">
        <f>_xlfn.XLOOKUP(ufc_fights_2[[#This Row],[b_fighter_id]],ufc_fighters[id],ufc_fighters[year],"Prázdné",0,1)</f>
        <v>1981</v>
      </c>
      <c r="E1912" s="10">
        <f>YEAR(ufc_fights_2[[#This Row],[date]])-ufc_fights_2[[#This Row],[r_year]]</f>
        <v>31</v>
      </c>
      <c r="F1912" s="10">
        <f>YEAR(ufc_fights_2[[#This Row],[date]])-ufc_fights_2[[#This Row],[b_year]]</f>
        <v>31</v>
      </c>
      <c r="G1912">
        <v>0</v>
      </c>
      <c r="H1912">
        <v>1</v>
      </c>
      <c r="I1912">
        <v>0.38669999999999999</v>
      </c>
      <c r="J1912">
        <v>0.4516</v>
      </c>
      <c r="K1912">
        <v>0.47249999999999998</v>
      </c>
      <c r="L1912">
        <v>0.47470000000000001</v>
      </c>
      <c r="M1912">
        <v>0.5</v>
      </c>
      <c r="N1912">
        <v>0</v>
      </c>
      <c r="O1912">
        <v>0</v>
      </c>
      <c r="P1912">
        <v>1</v>
      </c>
      <c r="Q1912">
        <v>0</v>
      </c>
      <c r="R1912">
        <v>0</v>
      </c>
      <c r="S1912" s="2">
        <v>2.7893518518518519E-3</v>
      </c>
      <c r="T1912" s="2">
        <v>8.1018518518518516E-5</v>
      </c>
      <c r="U1912">
        <v>0.36109999999999998</v>
      </c>
      <c r="V1912">
        <v>0.45569999999999999</v>
      </c>
      <c r="W1912">
        <v>1</v>
      </c>
      <c r="X1912">
        <v>1</v>
      </c>
      <c r="Y1912">
        <v>0.6</v>
      </c>
      <c r="Z1912">
        <v>0.3276</v>
      </c>
      <c r="AA1912">
        <v>0.34210000000000002</v>
      </c>
      <c r="AB1912">
        <v>0</v>
      </c>
      <c r="AC1912">
        <v>0.91669999999999996</v>
      </c>
      <c r="AD1912">
        <v>0.58819999999999995</v>
      </c>
      <c r="AE1912">
        <v>1</v>
      </c>
      <c r="AF1912" t="s">
        <v>3910</v>
      </c>
      <c r="AG1912" s="2">
        <v>6.2500000000000001E-4</v>
      </c>
      <c r="AH1912" t="s">
        <v>3911</v>
      </c>
      <c r="AI1912">
        <v>3</v>
      </c>
      <c r="AJ1912" t="s">
        <v>3961</v>
      </c>
      <c r="AK1912" s="3">
        <v>40964</v>
      </c>
      <c r="AL1912" s="10">
        <f>YEAR(ufc_fights_2[[#This Row],[date]])</f>
        <v>2012</v>
      </c>
      <c r="AM1912" t="s">
        <v>3977</v>
      </c>
      <c r="AN1912">
        <v>117</v>
      </c>
      <c r="AO1912" t="s">
        <v>3918</v>
      </c>
      <c r="AP1912">
        <f>IF(ufc_fights_2[[#This Row],[winner]]="Red",ufc_fights_2[[#This Row],[r_fighter_id]],ufc_fights_2[[#This Row],[b_fighter_id]])</f>
        <v>306</v>
      </c>
      <c r="AQ1912" t="str">
        <f>_xlfn.XLOOKUP(ufc_fights_2[[#This Row],[winnerID]],ufc_fighters[id],ufc_fighters[fighter_name],"xxx",0,1)</f>
        <v>Tim Boetsch</v>
      </c>
    </row>
    <row r="1913" spans="1:43">
      <c r="A1913">
        <v>306</v>
      </c>
      <c r="B1913">
        <v>3211</v>
      </c>
      <c r="C1913">
        <f>_xlfn.XLOOKUP(ufc_fights_2[[#This Row],[r_fighter_id]],ufc_fighters[id],ufc_fighters[year],"xxx",0,1)</f>
        <v>1981</v>
      </c>
      <c r="D1913">
        <f>_xlfn.XLOOKUP(ufc_fights_2[[#This Row],[b_fighter_id]],ufc_fighters[id],ufc_fighters[year],"Prázdné",0,1)</f>
        <v>1987</v>
      </c>
      <c r="E1913" s="10">
        <f>YEAR(ufc_fights_2[[#This Row],[date]])-ufc_fights_2[[#This Row],[r_year]]</f>
        <v>33</v>
      </c>
      <c r="F1913" s="10">
        <f>YEAR(ufc_fights_2[[#This Row],[date]])-ufc_fights_2[[#This Row],[b_year]]</f>
        <v>27</v>
      </c>
      <c r="G1913">
        <v>2</v>
      </c>
      <c r="H1913">
        <v>0</v>
      </c>
      <c r="I1913">
        <v>0.5</v>
      </c>
      <c r="J1913">
        <v>0.42859999999999998</v>
      </c>
      <c r="K1913">
        <v>0.71430000000000005</v>
      </c>
      <c r="L1913">
        <v>0.52859999999999996</v>
      </c>
      <c r="M1913">
        <v>0.2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4.0509259259259258E-4</v>
      </c>
      <c r="T1913" s="2">
        <v>2.9745370370370373E-3</v>
      </c>
      <c r="U1913">
        <v>0.43480000000000002</v>
      </c>
      <c r="V1913">
        <v>0.34689999999999999</v>
      </c>
      <c r="W1913">
        <v>0.8</v>
      </c>
      <c r="X1913">
        <v>0</v>
      </c>
      <c r="Y1913">
        <v>0</v>
      </c>
      <c r="Z1913">
        <v>0.3846</v>
      </c>
      <c r="AA1913">
        <v>0.26919999999999999</v>
      </c>
      <c r="AB1913">
        <v>0.5</v>
      </c>
      <c r="AC1913">
        <v>0.56669999999999998</v>
      </c>
      <c r="AD1913">
        <v>0.8</v>
      </c>
      <c r="AE1913">
        <v>0</v>
      </c>
      <c r="AF1913" t="s">
        <v>3910</v>
      </c>
      <c r="AG1913" s="2">
        <v>2.2916666666666667E-3</v>
      </c>
      <c r="AH1913" t="s">
        <v>3911</v>
      </c>
      <c r="AI1913">
        <v>3</v>
      </c>
      <c r="AJ1913" t="s">
        <v>3919</v>
      </c>
      <c r="AK1913" s="3">
        <v>41867</v>
      </c>
      <c r="AL1913" s="10">
        <f>YEAR(ufc_fights_2[[#This Row],[date]])</f>
        <v>2014</v>
      </c>
      <c r="AM1913" t="s">
        <v>3977</v>
      </c>
      <c r="AN1913">
        <v>75</v>
      </c>
      <c r="AO1913" t="s">
        <v>3913</v>
      </c>
      <c r="AP1913">
        <f>IF(ufc_fights_2[[#This Row],[winner]]="Red",ufc_fights_2[[#This Row],[r_fighter_id]],ufc_fights_2[[#This Row],[b_fighter_id]])</f>
        <v>306</v>
      </c>
      <c r="AQ1913" t="str">
        <f>_xlfn.XLOOKUP(ufc_fights_2[[#This Row],[winnerID]],ufc_fighters[id],ufc_fighters[fighter_name],"xxx",0,1)</f>
        <v>Tim Boetsch</v>
      </c>
    </row>
    <row r="1914" spans="1:43">
      <c r="A1914">
        <v>2683</v>
      </c>
      <c r="B1914">
        <v>306</v>
      </c>
      <c r="C1914">
        <f>_xlfn.XLOOKUP(ufc_fights_2[[#This Row],[r_fighter_id]],ufc_fighters[id],ufc_fighters[year],"xxx",0,1)</f>
        <v>1979</v>
      </c>
      <c r="D1914">
        <f>_xlfn.XLOOKUP(ufc_fights_2[[#This Row],[b_fighter_id]],ufc_fighters[id],ufc_fighters[year],"Prázdné",0,1)</f>
        <v>1981</v>
      </c>
      <c r="E1914" s="10">
        <f>YEAR(ufc_fights_2[[#This Row],[date]])-ufc_fights_2[[#This Row],[r_year]]</f>
        <v>32</v>
      </c>
      <c r="F1914" s="10">
        <f>YEAR(ufc_fights_2[[#This Row],[date]])-ufc_fights_2[[#This Row],[b_year]]</f>
        <v>30</v>
      </c>
      <c r="G1914">
        <v>0</v>
      </c>
      <c r="H1914">
        <v>0</v>
      </c>
      <c r="I1914">
        <v>0.35370000000000001</v>
      </c>
      <c r="J1914">
        <v>0.54759999999999998</v>
      </c>
      <c r="K1914">
        <v>0.41489999999999999</v>
      </c>
      <c r="L1914">
        <v>0.66669999999999996</v>
      </c>
      <c r="M1914">
        <v>0</v>
      </c>
      <c r="N1914">
        <v>0.66669999999999996</v>
      </c>
      <c r="O1914">
        <v>0</v>
      </c>
      <c r="P1914">
        <v>2</v>
      </c>
      <c r="Q1914">
        <v>0</v>
      </c>
      <c r="R1914">
        <v>0</v>
      </c>
      <c r="S1914" s="2">
        <v>2.1759259259259258E-3</v>
      </c>
      <c r="T1914" s="2">
        <v>2.1412037037037038E-3</v>
      </c>
      <c r="U1914">
        <v>0.2203</v>
      </c>
      <c r="V1914">
        <v>0.5</v>
      </c>
      <c r="W1914">
        <v>0.68420000000000003</v>
      </c>
      <c r="X1914">
        <v>0.75</v>
      </c>
      <c r="Y1914">
        <v>0.71430000000000005</v>
      </c>
      <c r="Z1914">
        <v>0.2419</v>
      </c>
      <c r="AA1914">
        <v>0.39219999999999999</v>
      </c>
      <c r="AB1914">
        <v>0.53849999999999998</v>
      </c>
      <c r="AC1914">
        <v>0.85</v>
      </c>
      <c r="AD1914">
        <v>1</v>
      </c>
      <c r="AE1914">
        <v>0.69230000000000003</v>
      </c>
      <c r="AF1914" t="s">
        <v>3915</v>
      </c>
      <c r="AG1914" s="2">
        <v>3.472222222222222E-3</v>
      </c>
      <c r="AH1914" t="s">
        <v>3911</v>
      </c>
      <c r="AI1914">
        <v>3</v>
      </c>
      <c r="AJ1914" t="s">
        <v>3939</v>
      </c>
      <c r="AK1914" s="3">
        <v>40810</v>
      </c>
      <c r="AL1914" s="10">
        <f>YEAR(ufc_fights_2[[#This Row],[date]])</f>
        <v>2011</v>
      </c>
      <c r="AM1914" t="s">
        <v>3977</v>
      </c>
      <c r="AN1914">
        <v>74</v>
      </c>
      <c r="AO1914" t="s">
        <v>3918</v>
      </c>
      <c r="AP1914">
        <f>IF(ufc_fights_2[[#This Row],[winner]]="Red",ufc_fights_2[[#This Row],[r_fighter_id]],ufc_fights_2[[#This Row],[b_fighter_id]])</f>
        <v>306</v>
      </c>
      <c r="AQ1914" t="str">
        <f>_xlfn.XLOOKUP(ufc_fights_2[[#This Row],[winnerID]],ufc_fighters[id],ufc_fighters[fighter_name],"xxx",0,1)</f>
        <v>Tim Boetsch</v>
      </c>
    </row>
    <row r="1915" spans="1:43">
      <c r="A1915">
        <v>306</v>
      </c>
      <c r="B1915">
        <v>2822</v>
      </c>
      <c r="C1915">
        <f>_xlfn.XLOOKUP(ufc_fights_2[[#This Row],[r_fighter_id]],ufc_fighters[id],ufc_fighters[year],"xxx",0,1)</f>
        <v>1981</v>
      </c>
      <c r="D1915">
        <f>_xlfn.XLOOKUP(ufc_fights_2[[#This Row],[b_fighter_id]],ufc_fighters[id],ufc_fighters[year],"Prázdné",0,1)</f>
        <v>1988</v>
      </c>
      <c r="E1915" s="10">
        <f>YEAR(ufc_fights_2[[#This Row],[date]])-ufc_fights_2[[#This Row],[r_year]]</f>
        <v>35</v>
      </c>
      <c r="F1915" s="10">
        <f>YEAR(ufc_fights_2[[#This Row],[date]])-ufc_fights_2[[#This Row],[b_year]]</f>
        <v>28</v>
      </c>
      <c r="G1915">
        <v>0</v>
      </c>
      <c r="H1915">
        <v>0</v>
      </c>
      <c r="I1915">
        <v>0.6552</v>
      </c>
      <c r="J1915">
        <v>0.43590000000000001</v>
      </c>
      <c r="K1915">
        <v>0.82350000000000001</v>
      </c>
      <c r="L1915">
        <v>0.4894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3.0208333333333333E-3</v>
      </c>
      <c r="T1915" s="2">
        <v>1.4699074074074074E-3</v>
      </c>
      <c r="U1915">
        <v>0.60870000000000002</v>
      </c>
      <c r="V1915">
        <v>0.30430000000000001</v>
      </c>
      <c r="W1915">
        <v>0.81820000000000004</v>
      </c>
      <c r="X1915">
        <v>1</v>
      </c>
      <c r="Y1915">
        <v>1</v>
      </c>
      <c r="Z1915">
        <v>0.375</v>
      </c>
      <c r="AA1915">
        <v>0.5</v>
      </c>
      <c r="AB1915">
        <v>0.72729999999999995</v>
      </c>
      <c r="AC1915">
        <v>0.30769999999999997</v>
      </c>
      <c r="AD1915">
        <v>0.7742</v>
      </c>
      <c r="AE1915">
        <v>0</v>
      </c>
      <c r="AF1915" t="s">
        <v>3910</v>
      </c>
      <c r="AG1915" s="2">
        <v>2.650462962962963E-3</v>
      </c>
      <c r="AH1915" t="s">
        <v>3911</v>
      </c>
      <c r="AI1915">
        <v>3</v>
      </c>
      <c r="AJ1915" t="s">
        <v>3925</v>
      </c>
      <c r="AK1915" s="3">
        <v>42564</v>
      </c>
      <c r="AL1915" s="10">
        <f>YEAR(ufc_fights_2[[#This Row],[date]])</f>
        <v>2016</v>
      </c>
      <c r="AM1915" t="s">
        <v>3977</v>
      </c>
      <c r="AN1915">
        <v>73</v>
      </c>
      <c r="AO1915" t="s">
        <v>3913</v>
      </c>
      <c r="AP1915">
        <f>IF(ufc_fights_2[[#This Row],[winner]]="Red",ufc_fights_2[[#This Row],[r_fighter_id]],ufc_fights_2[[#This Row],[b_fighter_id]])</f>
        <v>306</v>
      </c>
      <c r="AQ1915" t="str">
        <f>_xlfn.XLOOKUP(ufc_fights_2[[#This Row],[winnerID]],ufc_fighters[id],ufc_fighters[fighter_name],"xxx",0,1)</f>
        <v>Tim Boetsch</v>
      </c>
    </row>
    <row r="1916" spans="1:43">
      <c r="A1916">
        <v>243</v>
      </c>
      <c r="B1916">
        <v>1958</v>
      </c>
      <c r="C1916">
        <f>_xlfn.XLOOKUP(ufc_fights_2[[#This Row],[r_fighter_id]],ufc_fighters[id],ufc_fighters[year],"xxx",0,1)</f>
        <v>1977</v>
      </c>
      <c r="D1916">
        <f>_xlfn.XLOOKUP(ufc_fights_2[[#This Row],[b_fighter_id]],ufc_fighters[id],ufc_fighters[year],"Prázdné",0,1)</f>
        <v>1979</v>
      </c>
      <c r="E1916" s="10">
        <f>YEAR(ufc_fights_2[[#This Row],[date]])-ufc_fights_2[[#This Row],[r_year]]</f>
        <v>40</v>
      </c>
      <c r="F1916" s="10">
        <f>YEAR(ufc_fights_2[[#This Row],[date]])-ufc_fights_2[[#This Row],[b_year]]</f>
        <v>38</v>
      </c>
      <c r="G1916">
        <v>0</v>
      </c>
      <c r="H1916">
        <v>0</v>
      </c>
      <c r="I1916">
        <v>0.47439999999999999</v>
      </c>
      <c r="J1916">
        <v>0.50439999999999996</v>
      </c>
      <c r="K1916">
        <v>0.47499999999999998</v>
      </c>
      <c r="L1916">
        <v>0.5484</v>
      </c>
      <c r="M1916">
        <v>0</v>
      </c>
      <c r="N1916">
        <v>0.5</v>
      </c>
      <c r="O1916">
        <v>0</v>
      </c>
      <c r="P1916">
        <v>0</v>
      </c>
      <c r="Q1916">
        <v>0</v>
      </c>
      <c r="R1916">
        <v>0</v>
      </c>
      <c r="S1916" s="2">
        <v>0</v>
      </c>
      <c r="T1916" s="2">
        <v>7.291666666666667E-4</v>
      </c>
      <c r="U1916">
        <v>0.43480000000000002</v>
      </c>
      <c r="V1916">
        <v>0.2838</v>
      </c>
      <c r="W1916">
        <v>0.75</v>
      </c>
      <c r="X1916">
        <v>1</v>
      </c>
      <c r="Y1916">
        <v>0.95240000000000002</v>
      </c>
      <c r="Z1916">
        <v>0.43099999999999999</v>
      </c>
      <c r="AA1916">
        <v>0.48149999999999998</v>
      </c>
      <c r="AB1916">
        <v>0.57889999999999997</v>
      </c>
      <c r="AC1916">
        <v>1</v>
      </c>
      <c r="AD1916">
        <v>1</v>
      </c>
      <c r="AE1916">
        <v>0</v>
      </c>
      <c r="AF1916" t="s">
        <v>3915</v>
      </c>
      <c r="AG1916" s="2">
        <v>3.472222222222222E-3</v>
      </c>
      <c r="AH1916" t="s">
        <v>3911</v>
      </c>
      <c r="AI1916">
        <v>3</v>
      </c>
      <c r="AJ1916" t="s">
        <v>3973</v>
      </c>
      <c r="AK1916" s="3">
        <v>42889</v>
      </c>
      <c r="AL1916" s="10">
        <f>YEAR(ufc_fights_2[[#This Row],[date]])</f>
        <v>2017</v>
      </c>
      <c r="AM1916" t="s">
        <v>3977</v>
      </c>
      <c r="AN1916">
        <v>13</v>
      </c>
      <c r="AO1916" t="s">
        <v>3913</v>
      </c>
      <c r="AP1916">
        <f>IF(ufc_fights_2[[#This Row],[winner]]="Red",ufc_fights_2[[#This Row],[r_fighter_id]],ufc_fights_2[[#This Row],[b_fighter_id]])</f>
        <v>243</v>
      </c>
      <c r="AQ1916" t="str">
        <f>_xlfn.XLOOKUP(ufc_fights_2[[#This Row],[winnerID]],ufc_fighters[id],ufc_fighters[fighter_name],"xxx",0,1)</f>
        <v>Vitor Belfort</v>
      </c>
    </row>
    <row r="1917" spans="1:43">
      <c r="A1917">
        <v>243</v>
      </c>
      <c r="B1917">
        <v>1533</v>
      </c>
      <c r="C1917">
        <f>_xlfn.XLOOKUP(ufc_fights_2[[#This Row],[r_fighter_id]],ufc_fighters[id],ufc_fighters[year],"xxx",0,1)</f>
        <v>1977</v>
      </c>
      <c r="D1917">
        <f>_xlfn.XLOOKUP(ufc_fights_2[[#This Row],[b_fighter_id]],ufc_fighters[id],ufc_fighters[year],"Prázdné",0,1)</f>
        <v>1984</v>
      </c>
      <c r="E1917" s="10">
        <f>YEAR(ufc_fights_2[[#This Row],[date]])-ufc_fights_2[[#This Row],[r_year]]</f>
        <v>35</v>
      </c>
      <c r="F1917" s="10">
        <f>YEAR(ufc_fights_2[[#This Row],[date]])-ufc_fights_2[[#This Row],[b_year]]</f>
        <v>28</v>
      </c>
      <c r="G1917">
        <v>0</v>
      </c>
      <c r="H1917">
        <v>0</v>
      </c>
      <c r="I1917">
        <v>0.48280000000000001</v>
      </c>
      <c r="J1917">
        <v>0.25</v>
      </c>
      <c r="K1917">
        <v>0.68520000000000003</v>
      </c>
      <c r="L1917">
        <v>0.5</v>
      </c>
      <c r="M1917">
        <v>0</v>
      </c>
      <c r="N1917">
        <v>0.25</v>
      </c>
      <c r="O1917">
        <v>1</v>
      </c>
      <c r="P1917">
        <v>0</v>
      </c>
      <c r="Q1917">
        <v>0</v>
      </c>
      <c r="R1917">
        <v>0</v>
      </c>
      <c r="S1917" s="2">
        <v>8.3333333333333339E-4</v>
      </c>
      <c r="T1917" s="2">
        <v>1.5277777777777779E-3</v>
      </c>
      <c r="U1917">
        <v>0.5</v>
      </c>
      <c r="V1917">
        <v>0.21429999999999999</v>
      </c>
      <c r="W1917">
        <v>0</v>
      </c>
      <c r="X1917">
        <v>0</v>
      </c>
      <c r="Y1917">
        <v>0</v>
      </c>
      <c r="Z1917">
        <v>0.2</v>
      </c>
      <c r="AA1917">
        <v>0.2727</v>
      </c>
      <c r="AB1917">
        <v>0.16669999999999999</v>
      </c>
      <c r="AC1917">
        <v>0</v>
      </c>
      <c r="AD1917">
        <v>0.84619999999999995</v>
      </c>
      <c r="AE1917">
        <v>0.25</v>
      </c>
      <c r="AF1917" t="s">
        <v>3933</v>
      </c>
      <c r="AG1917" s="2">
        <v>3.3449074074074076E-3</v>
      </c>
      <c r="AH1917" t="s">
        <v>3911</v>
      </c>
      <c r="AI1917">
        <v>3</v>
      </c>
      <c r="AJ1917" t="s">
        <v>3928</v>
      </c>
      <c r="AK1917" s="3">
        <v>40922</v>
      </c>
      <c r="AL1917" s="10">
        <f>YEAR(ufc_fights_2[[#This Row],[date]])</f>
        <v>2012</v>
      </c>
      <c r="AM1917" t="s">
        <v>3977</v>
      </c>
      <c r="AN1917">
        <v>39</v>
      </c>
      <c r="AO1917" t="s">
        <v>3913</v>
      </c>
      <c r="AP1917">
        <f>IF(ufc_fights_2[[#This Row],[winner]]="Red",ufc_fights_2[[#This Row],[r_fighter_id]],ufc_fights_2[[#This Row],[b_fighter_id]])</f>
        <v>243</v>
      </c>
      <c r="AQ1917" t="str">
        <f>_xlfn.XLOOKUP(ufc_fights_2[[#This Row],[winnerID]],ufc_fighters[id],ufc_fighters[fighter_name],"xxx",0,1)</f>
        <v>Vitor Belfort</v>
      </c>
    </row>
    <row r="1918" spans="1:43">
      <c r="A1918">
        <v>1967</v>
      </c>
      <c r="B1918">
        <v>2530</v>
      </c>
      <c r="C1918">
        <f>_xlfn.XLOOKUP(ufc_fights_2[[#This Row],[r_fighter_id]],ufc_fighters[id],ufc_fighters[year],"xxx",0,1)</f>
        <v>1989</v>
      </c>
      <c r="D1918">
        <f>_xlfn.XLOOKUP(ufc_fights_2[[#This Row],[b_fighter_id]],ufc_fighters[id],ufc_fighters[year],"Prázdné",0,1)</f>
        <v>1985</v>
      </c>
      <c r="E1918" s="10">
        <f>YEAR(ufc_fights_2[[#This Row],[date]])-ufc_fights_2[[#This Row],[r_year]]</f>
        <v>30</v>
      </c>
      <c r="F1918" s="10">
        <f>YEAR(ufc_fights_2[[#This Row],[date]])-ufc_fights_2[[#This Row],[b_year]]</f>
        <v>34</v>
      </c>
      <c r="G1918">
        <v>0</v>
      </c>
      <c r="H1918">
        <v>1</v>
      </c>
      <c r="I1918">
        <v>0.20810000000000001</v>
      </c>
      <c r="J1918">
        <v>0.33679999999999999</v>
      </c>
      <c r="K1918">
        <v>0.20810000000000001</v>
      </c>
      <c r="L1918">
        <v>0.35349999999999998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0</v>
      </c>
      <c r="T1918" s="2">
        <v>4.1666666666666669E-4</v>
      </c>
      <c r="U1918">
        <v>0.14069999999999999</v>
      </c>
      <c r="V1918">
        <v>0.21429999999999999</v>
      </c>
      <c r="W1918">
        <v>0.90910000000000002</v>
      </c>
      <c r="X1918">
        <v>0.66669999999999996</v>
      </c>
      <c r="Y1918">
        <v>0.9</v>
      </c>
      <c r="Z1918">
        <v>0.20810000000000001</v>
      </c>
      <c r="AA1918">
        <v>0.32219999999999999</v>
      </c>
      <c r="AB1918">
        <v>0</v>
      </c>
      <c r="AC1918">
        <v>0.6</v>
      </c>
      <c r="AD1918">
        <v>0</v>
      </c>
      <c r="AE1918">
        <v>0</v>
      </c>
      <c r="AF1918" t="s">
        <v>3922</v>
      </c>
      <c r="AG1918" s="2">
        <v>3.472222222222222E-3</v>
      </c>
      <c r="AH1918" t="s">
        <v>3911</v>
      </c>
      <c r="AI1918">
        <v>3</v>
      </c>
      <c r="AJ1918" t="s">
        <v>3931</v>
      </c>
      <c r="AK1918" s="3">
        <v>43540</v>
      </c>
      <c r="AL1918" s="10">
        <f>YEAR(ufc_fights_2[[#This Row],[date]])</f>
        <v>2019</v>
      </c>
      <c r="AM1918" t="s">
        <v>3977</v>
      </c>
      <c r="AN1918">
        <v>70</v>
      </c>
      <c r="AO1918" t="s">
        <v>3913</v>
      </c>
      <c r="AP1918">
        <f>IF(ufc_fights_2[[#This Row],[winner]]="Red",ufc_fights_2[[#This Row],[r_fighter_id]],ufc_fights_2[[#This Row],[b_fighter_id]])</f>
        <v>1967</v>
      </c>
      <c r="AQ1918" t="str">
        <f>_xlfn.XLOOKUP(ufc_fights_2[[#This Row],[winnerID]],ufc_fighters[id],ufc_fighters[fighter_name],"xxx",0,1)</f>
        <v>Jack Marshman</v>
      </c>
    </row>
    <row r="1919" spans="1:43">
      <c r="A1919">
        <v>243</v>
      </c>
      <c r="B1919">
        <v>2723</v>
      </c>
      <c r="C1919">
        <f>_xlfn.XLOOKUP(ufc_fights_2[[#This Row],[r_fighter_id]],ufc_fighters[id],ufc_fighters[year],"xxx",0,1)</f>
        <v>1977</v>
      </c>
      <c r="D1919">
        <f>_xlfn.XLOOKUP(ufc_fights_2[[#This Row],[b_fighter_id]],ufc_fighters[id],ufc_fighters[year],"Prázdné",0,1)</f>
        <v>1984</v>
      </c>
      <c r="E1919" s="10">
        <f>YEAR(ufc_fights_2[[#This Row],[date]])-ufc_fights_2[[#This Row],[r_year]]</f>
        <v>36</v>
      </c>
      <c r="F1919" s="10">
        <f>YEAR(ufc_fights_2[[#This Row],[date]])-ufc_fights_2[[#This Row],[b_year]]</f>
        <v>29</v>
      </c>
      <c r="G1919">
        <v>1</v>
      </c>
      <c r="H1919">
        <v>0</v>
      </c>
      <c r="I1919">
        <v>0.45</v>
      </c>
      <c r="J1919">
        <v>0.4</v>
      </c>
      <c r="K1919">
        <v>0.47620000000000001</v>
      </c>
      <c r="L1919">
        <v>0.4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1.5046296296296297E-4</v>
      </c>
      <c r="T1919" s="2">
        <v>0</v>
      </c>
      <c r="U1919">
        <v>0.44440000000000002</v>
      </c>
      <c r="V1919">
        <v>0.25</v>
      </c>
      <c r="W1919">
        <v>0</v>
      </c>
      <c r="X1919">
        <v>1</v>
      </c>
      <c r="Y1919">
        <v>0.8</v>
      </c>
      <c r="Z1919">
        <v>0.28570000000000001</v>
      </c>
      <c r="AA1919">
        <v>0.4</v>
      </c>
      <c r="AB1919">
        <v>0</v>
      </c>
      <c r="AC1919">
        <v>0</v>
      </c>
      <c r="AD1919">
        <v>0.83330000000000004</v>
      </c>
      <c r="AE1919">
        <v>0</v>
      </c>
      <c r="AF1919" t="s">
        <v>3910</v>
      </c>
      <c r="AG1919" s="2">
        <v>1.7592592592592592E-3</v>
      </c>
      <c r="AH1919" t="s">
        <v>3927</v>
      </c>
      <c r="AI1919">
        <v>5</v>
      </c>
      <c r="AJ1919" t="s">
        <v>3961</v>
      </c>
      <c r="AK1919" s="3">
        <v>41412</v>
      </c>
      <c r="AL1919" s="10">
        <f>YEAR(ufc_fights_2[[#This Row],[date]])</f>
        <v>2013</v>
      </c>
      <c r="AM1919" t="s">
        <v>3977</v>
      </c>
      <c r="AN1919">
        <v>95</v>
      </c>
      <c r="AO1919" t="s">
        <v>3913</v>
      </c>
      <c r="AP1919">
        <f>IF(ufc_fights_2[[#This Row],[winner]]="Red",ufc_fights_2[[#This Row],[r_fighter_id]],ufc_fights_2[[#This Row],[b_fighter_id]])</f>
        <v>243</v>
      </c>
      <c r="AQ1919" t="str">
        <f>_xlfn.XLOOKUP(ufc_fights_2[[#This Row],[winnerID]],ufc_fighters[id],ufc_fighters[fighter_name],"xxx",0,1)</f>
        <v>Vitor Belfort</v>
      </c>
    </row>
    <row r="1920" spans="1:43">
      <c r="A1920">
        <v>1910</v>
      </c>
      <c r="B1920">
        <v>3033</v>
      </c>
      <c r="C1920">
        <f>_xlfn.XLOOKUP(ufc_fights_2[[#This Row],[r_fighter_id]],ufc_fighters[id],ufc_fighters[year],"xxx",0,1)</f>
        <v>1987</v>
      </c>
      <c r="D1920">
        <f>_xlfn.XLOOKUP(ufc_fights_2[[#This Row],[b_fighter_id]],ufc_fighters[id],ufc_fighters[year],"Prázdné",0,1)</f>
        <v>1981</v>
      </c>
      <c r="E1920" s="10">
        <f>YEAR(ufc_fights_2[[#This Row],[date]])-ufc_fights_2[[#This Row],[r_year]]</f>
        <v>27</v>
      </c>
      <c r="F1920" s="10">
        <f>YEAR(ufc_fights_2[[#This Row],[date]])-ufc_fights_2[[#This Row],[b_year]]</f>
        <v>33</v>
      </c>
      <c r="G1920">
        <v>1</v>
      </c>
      <c r="H1920">
        <v>0</v>
      </c>
      <c r="I1920">
        <v>0.64290000000000003</v>
      </c>
      <c r="J1920">
        <v>0.4</v>
      </c>
      <c r="K1920">
        <v>0.66669999999999996</v>
      </c>
      <c r="L1920">
        <v>0.4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3.4722222222222222E-5</v>
      </c>
      <c r="T1920" s="2">
        <v>0</v>
      </c>
      <c r="U1920">
        <v>0.64290000000000003</v>
      </c>
      <c r="V1920">
        <v>0.4</v>
      </c>
      <c r="W1920">
        <v>0</v>
      </c>
      <c r="X1920">
        <v>0</v>
      </c>
      <c r="Y1920">
        <v>0</v>
      </c>
      <c r="Z1920">
        <v>0.42859999999999998</v>
      </c>
      <c r="AA1920">
        <v>0.5</v>
      </c>
      <c r="AB1920">
        <v>0.75</v>
      </c>
      <c r="AC1920">
        <v>0</v>
      </c>
      <c r="AD1920">
        <v>1</v>
      </c>
      <c r="AE1920">
        <v>0</v>
      </c>
      <c r="AF1920" t="s">
        <v>3910</v>
      </c>
      <c r="AG1920" s="2">
        <v>3.5879629629629629E-4</v>
      </c>
      <c r="AH1920" t="s">
        <v>3911</v>
      </c>
      <c r="AI1920">
        <v>3</v>
      </c>
      <c r="AJ1920" t="s">
        <v>3938</v>
      </c>
      <c r="AK1920" s="3">
        <v>41951</v>
      </c>
      <c r="AL1920" s="10">
        <f>YEAR(ufc_fights_2[[#This Row],[date]])</f>
        <v>2014</v>
      </c>
      <c r="AM1920" t="s">
        <v>3977</v>
      </c>
      <c r="AN1920">
        <v>104</v>
      </c>
      <c r="AO1920" t="s">
        <v>3913</v>
      </c>
      <c r="AP1920">
        <f>IF(ufc_fights_2[[#This Row],[winner]]="Red",ufc_fights_2[[#This Row],[r_fighter_id]],ufc_fights_2[[#This Row],[b_fighter_id]])</f>
        <v>1910</v>
      </c>
      <c r="AQ1920" t="str">
        <f>_xlfn.XLOOKUP(ufc_fights_2[[#This Row],[winnerID]],ufc_fighters[id],ufc_fighters[fighter_name],"xxx",0,1)</f>
        <v>Caio Magalhaes</v>
      </c>
    </row>
    <row r="1921" spans="1:43">
      <c r="A1921">
        <v>2569</v>
      </c>
      <c r="B1921">
        <v>3140</v>
      </c>
      <c r="C1921">
        <f>_xlfn.XLOOKUP(ufc_fights_2[[#This Row],[r_fighter_id]],ufc_fighters[id],ufc_fighters[year],"xxx",0,1)</f>
        <v>1972</v>
      </c>
      <c r="D1921">
        <f>_xlfn.XLOOKUP(ufc_fights_2[[#This Row],[b_fighter_id]],ufc_fighters[id],ufc_fighters[year],"Prázdné",0,1)</f>
        <v>1973</v>
      </c>
      <c r="E1921" s="10">
        <f>YEAR(ufc_fights_2[[#This Row],[date]])-ufc_fights_2[[#This Row],[r_year]]</f>
        <v>32</v>
      </c>
      <c r="F1921" s="10">
        <f>YEAR(ufc_fights_2[[#This Row],[date]])-ufc_fights_2[[#This Row],[b_year]]</f>
        <v>31</v>
      </c>
      <c r="G1921">
        <v>0</v>
      </c>
      <c r="H1921">
        <v>0</v>
      </c>
      <c r="I1921">
        <v>0.66669999999999996</v>
      </c>
      <c r="J1921">
        <v>0.71430000000000005</v>
      </c>
      <c r="K1921">
        <v>0.78949999999999998</v>
      </c>
      <c r="L1921">
        <v>0.85189999999999999</v>
      </c>
      <c r="M1921">
        <v>0.5</v>
      </c>
      <c r="N1921">
        <v>0</v>
      </c>
      <c r="O1921">
        <v>2</v>
      </c>
      <c r="P1921">
        <v>0</v>
      </c>
      <c r="Q1921">
        <v>0</v>
      </c>
      <c r="R1921">
        <v>0</v>
      </c>
      <c r="S1921" s="2">
        <v>3.5763888888888889E-3</v>
      </c>
      <c r="T1921" s="2">
        <v>4.6296296296296294E-5</v>
      </c>
      <c r="U1921">
        <v>0.25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0.8</v>
      </c>
      <c r="AB1921">
        <v>0</v>
      </c>
      <c r="AC1921">
        <v>0</v>
      </c>
      <c r="AD1921">
        <v>0.70589999999999997</v>
      </c>
      <c r="AE1921">
        <v>0.5</v>
      </c>
      <c r="AF1921" t="s">
        <v>3933</v>
      </c>
      <c r="AG1921" s="2">
        <v>7.5231481481481482E-4</v>
      </c>
      <c r="AH1921" t="s">
        <v>3911</v>
      </c>
      <c r="AI1921">
        <v>3</v>
      </c>
      <c r="AJ1921" t="s">
        <v>3914</v>
      </c>
      <c r="AK1921" s="3">
        <v>38157</v>
      </c>
      <c r="AL1921" s="10">
        <f>YEAR(ufc_fights_2[[#This Row],[date]])</f>
        <v>2004</v>
      </c>
      <c r="AM1921" t="s">
        <v>3977</v>
      </c>
      <c r="AN1921">
        <v>1</v>
      </c>
      <c r="AO1921" t="s">
        <v>3913</v>
      </c>
      <c r="AP1921">
        <f>IF(ufc_fights_2[[#This Row],[winner]]="Red",ufc_fights_2[[#This Row],[r_fighter_id]],ufc_fights_2[[#This Row],[b_fighter_id]])</f>
        <v>2569</v>
      </c>
      <c r="AQ1921" t="str">
        <f>_xlfn.XLOOKUP(ufc_fights_2[[#This Row],[winnerID]],ufc_fighters[id],ufc_fighters[fighter_name],"xxx",0,1)</f>
        <v>Trevor Prangley</v>
      </c>
    </row>
    <row r="1922" spans="1:43">
      <c r="A1922">
        <v>2569</v>
      </c>
      <c r="B1922">
        <v>1881</v>
      </c>
      <c r="C1922">
        <f>_xlfn.XLOOKUP(ufc_fights_2[[#This Row],[r_fighter_id]],ufc_fighters[id],ufc_fighters[year],"xxx",0,1)</f>
        <v>1972</v>
      </c>
      <c r="D1922">
        <f>_xlfn.XLOOKUP(ufc_fights_2[[#This Row],[b_fighter_id]],ufc_fighters[id],ufc_fighters[year],"Prázdné",0,1)</f>
        <v>1973</v>
      </c>
      <c r="E1922" s="10">
        <f>YEAR(ufc_fights_2[[#This Row],[date]])-ufc_fights_2[[#This Row],[r_year]]</f>
        <v>33</v>
      </c>
      <c r="F1922" s="10">
        <f>YEAR(ufc_fights_2[[#This Row],[date]])-ufc_fights_2[[#This Row],[b_year]]</f>
        <v>32</v>
      </c>
      <c r="G1922">
        <v>0</v>
      </c>
      <c r="H1922">
        <v>0</v>
      </c>
      <c r="I1922">
        <v>0.77139999999999997</v>
      </c>
      <c r="J1922">
        <v>0.47370000000000001</v>
      </c>
      <c r="K1922">
        <v>0.875</v>
      </c>
      <c r="L1922">
        <v>0.61539999999999995</v>
      </c>
      <c r="M1922">
        <v>0.83330000000000004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7.5347222222222222E-3</v>
      </c>
      <c r="T1922" s="2">
        <v>1.1689814814814816E-3</v>
      </c>
      <c r="U1922">
        <v>0.58330000000000004</v>
      </c>
      <c r="V1922">
        <v>0.30769999999999997</v>
      </c>
      <c r="W1922">
        <v>0.91669999999999996</v>
      </c>
      <c r="X1922">
        <v>1</v>
      </c>
      <c r="Y1922">
        <v>0</v>
      </c>
      <c r="Z1922">
        <v>0.42859999999999998</v>
      </c>
      <c r="AA1922">
        <v>0.30769999999999997</v>
      </c>
      <c r="AB1922">
        <v>0.94740000000000002</v>
      </c>
      <c r="AC1922">
        <v>0.83330000000000004</v>
      </c>
      <c r="AD1922">
        <v>0.66669999999999996</v>
      </c>
      <c r="AE1922">
        <v>0</v>
      </c>
      <c r="AF1922" t="s">
        <v>3915</v>
      </c>
      <c r="AG1922" s="2">
        <v>3.472222222222222E-3</v>
      </c>
      <c r="AH1922" t="s">
        <v>3911</v>
      </c>
      <c r="AI1922">
        <v>3</v>
      </c>
      <c r="AJ1922" t="s">
        <v>3914</v>
      </c>
      <c r="AK1922" s="3">
        <v>38584</v>
      </c>
      <c r="AL1922" s="10">
        <f>YEAR(ufc_fights_2[[#This Row],[date]])</f>
        <v>2005</v>
      </c>
      <c r="AM1922" t="s">
        <v>3977</v>
      </c>
      <c r="AN1922">
        <v>1</v>
      </c>
      <c r="AO1922" t="s">
        <v>3913</v>
      </c>
      <c r="AP1922">
        <f>IF(ufc_fights_2[[#This Row],[winner]]="Red",ufc_fights_2[[#This Row],[r_fighter_id]],ufc_fights_2[[#This Row],[b_fighter_id]])</f>
        <v>2569</v>
      </c>
      <c r="AQ1922" t="str">
        <f>_xlfn.XLOOKUP(ufc_fights_2[[#This Row],[winnerID]],ufc_fighters[id],ufc_fighters[fighter_name],"xxx",0,1)</f>
        <v>Trevor Prangley</v>
      </c>
    </row>
    <row r="1923" spans="1:43">
      <c r="A1923">
        <v>2677</v>
      </c>
      <c r="B1923">
        <v>2691</v>
      </c>
      <c r="C1923">
        <f>_xlfn.XLOOKUP(ufc_fights_2[[#This Row],[r_fighter_id]],ufc_fighters[id],ufc_fighters[year],"xxx",0,1)</f>
        <v>1986</v>
      </c>
      <c r="D1923">
        <f>_xlfn.XLOOKUP(ufc_fights_2[[#This Row],[b_fighter_id]],ufc_fighters[id],ufc_fighters[year],"Prázdné",0,1)</f>
        <v>1974</v>
      </c>
      <c r="E1923" s="10">
        <f>YEAR(ufc_fights_2[[#This Row],[date]])-ufc_fights_2[[#This Row],[r_year]]</f>
        <v>22</v>
      </c>
      <c r="F1923" s="10">
        <f>YEAR(ufc_fights_2[[#This Row],[date]])-ufc_fights_2[[#This Row],[b_year]]</f>
        <v>34</v>
      </c>
      <c r="G1923">
        <v>0</v>
      </c>
      <c r="H1923">
        <v>0</v>
      </c>
      <c r="I1923">
        <v>0.75</v>
      </c>
      <c r="J1923">
        <v>0.53120000000000001</v>
      </c>
      <c r="K1923">
        <v>0.85429999999999995</v>
      </c>
      <c r="L1923">
        <v>0.67369999999999997</v>
      </c>
      <c r="M1923">
        <v>0.83330000000000004</v>
      </c>
      <c r="N1923">
        <v>0</v>
      </c>
      <c r="O1923">
        <v>2</v>
      </c>
      <c r="P1923">
        <v>0</v>
      </c>
      <c r="Q1923">
        <v>0</v>
      </c>
      <c r="R1923">
        <v>0</v>
      </c>
      <c r="S1923" s="2">
        <v>6.3541666666666668E-3</v>
      </c>
      <c r="T1923" s="2">
        <v>1.724537037037037E-3</v>
      </c>
      <c r="U1923">
        <v>0.6</v>
      </c>
      <c r="V1923">
        <v>0.42309999999999998</v>
      </c>
      <c r="W1923">
        <v>0.76470000000000005</v>
      </c>
      <c r="X1923">
        <v>0.90480000000000005</v>
      </c>
      <c r="Y1923">
        <v>1</v>
      </c>
      <c r="Z1923">
        <v>0.1</v>
      </c>
      <c r="AA1923">
        <v>0.5</v>
      </c>
      <c r="AB1923">
        <v>0.82350000000000001</v>
      </c>
      <c r="AC1923">
        <v>0.55810000000000004</v>
      </c>
      <c r="AD1923">
        <v>0.89470000000000005</v>
      </c>
      <c r="AE1923">
        <v>0.33329999999999999</v>
      </c>
      <c r="AF1923" t="s">
        <v>3915</v>
      </c>
      <c r="AG1923" s="2">
        <v>3.472222222222222E-3</v>
      </c>
      <c r="AH1923" t="s">
        <v>3911</v>
      </c>
      <c r="AI1923">
        <v>3</v>
      </c>
      <c r="AJ1923" t="s">
        <v>3914</v>
      </c>
      <c r="AK1923" s="3">
        <v>39620</v>
      </c>
      <c r="AL1923" s="10">
        <f>YEAR(ufc_fights_2[[#This Row],[date]])</f>
        <v>2008</v>
      </c>
      <c r="AM1923" t="s">
        <v>3977</v>
      </c>
      <c r="AN1923">
        <v>1</v>
      </c>
      <c r="AO1923" t="s">
        <v>3913</v>
      </c>
      <c r="AP1923">
        <f>IF(ufc_fights_2[[#This Row],[winner]]="Red",ufc_fights_2[[#This Row],[r_fighter_id]],ufc_fights_2[[#This Row],[b_fighter_id]])</f>
        <v>2677</v>
      </c>
      <c r="AQ1923" t="str">
        <f>_xlfn.XLOOKUP(ufc_fights_2[[#This Row],[winnerID]],ufc_fighters[id],ufc_fighters[fighter_name],"xxx",0,1)</f>
        <v>Matthew Riddle</v>
      </c>
    </row>
    <row r="1924" spans="1:43">
      <c r="A1924">
        <v>2277</v>
      </c>
      <c r="B1924">
        <v>3286</v>
      </c>
      <c r="C1924">
        <f>_xlfn.XLOOKUP(ufc_fights_2[[#This Row],[r_fighter_id]],ufc_fighters[id],ufc_fighters[year],"xxx",0,1)</f>
        <v>1982</v>
      </c>
      <c r="D1924">
        <f>_xlfn.XLOOKUP(ufc_fights_2[[#This Row],[b_fighter_id]],ufc_fighters[id],ufc_fighters[year],"Prázdné",0,1)</f>
        <v>1983</v>
      </c>
      <c r="E1924" s="10">
        <f>YEAR(ufc_fights_2[[#This Row],[date]])-ufc_fights_2[[#This Row],[r_year]]</f>
        <v>31</v>
      </c>
      <c r="F1924" s="10">
        <f>YEAR(ufc_fights_2[[#This Row],[date]])-ufc_fights_2[[#This Row],[b_year]]</f>
        <v>30</v>
      </c>
      <c r="G1924">
        <v>2</v>
      </c>
      <c r="H1924">
        <v>0</v>
      </c>
      <c r="I1924">
        <v>0.629</v>
      </c>
      <c r="J1924">
        <v>0.52939999999999998</v>
      </c>
      <c r="K1924">
        <v>0.70369999999999999</v>
      </c>
      <c r="L1924">
        <v>0.81820000000000004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3</v>
      </c>
      <c r="S1924" s="2">
        <v>5.6018518518518518E-3</v>
      </c>
      <c r="T1924" s="2">
        <v>3.5300925925925925E-3</v>
      </c>
      <c r="U1924">
        <v>0.56859999999999999</v>
      </c>
      <c r="V1924">
        <v>0.42859999999999998</v>
      </c>
      <c r="W1924">
        <v>0.83330000000000004</v>
      </c>
      <c r="X1924">
        <v>1</v>
      </c>
      <c r="Y1924">
        <v>1</v>
      </c>
      <c r="Z1924">
        <v>0.4667</v>
      </c>
      <c r="AA1924">
        <v>0.3</v>
      </c>
      <c r="AB1924">
        <v>1</v>
      </c>
      <c r="AC1924">
        <v>1</v>
      </c>
      <c r="AD1924">
        <v>0.67390000000000005</v>
      </c>
      <c r="AE1924">
        <v>0.8</v>
      </c>
      <c r="AF1924" t="s">
        <v>3915</v>
      </c>
      <c r="AG1924" s="2">
        <v>3.472222222222222E-3</v>
      </c>
      <c r="AH1924" t="s">
        <v>3911</v>
      </c>
      <c r="AI1924">
        <v>3</v>
      </c>
      <c r="AJ1924" t="s">
        <v>3961</v>
      </c>
      <c r="AK1924" s="3">
        <v>41521</v>
      </c>
      <c r="AL1924" s="10">
        <f>YEAR(ufc_fights_2[[#This Row],[date]])</f>
        <v>2013</v>
      </c>
      <c r="AM1924" t="s">
        <v>3977</v>
      </c>
      <c r="AN1924">
        <v>123</v>
      </c>
      <c r="AO1924" t="s">
        <v>3913</v>
      </c>
      <c r="AP1924">
        <f>IF(ufc_fights_2[[#This Row],[winner]]="Red",ufc_fights_2[[#This Row],[r_fighter_id]],ufc_fights_2[[#This Row],[b_fighter_id]])</f>
        <v>2277</v>
      </c>
      <c r="AQ1924" t="str">
        <f>_xlfn.XLOOKUP(ufc_fights_2[[#This Row],[winnerID]],ufc_fighters[id],ufc_fighters[fighter_name],"xxx",0,1)</f>
        <v>Rafael Natal</v>
      </c>
    </row>
    <row r="1925" spans="1:43">
      <c r="A1925">
        <v>2277</v>
      </c>
      <c r="B1925">
        <v>3588</v>
      </c>
      <c r="C1925">
        <f>_xlfn.XLOOKUP(ufc_fights_2[[#This Row],[r_fighter_id]],ufc_fighters[id],ufc_fighters[year],"xxx",0,1)</f>
        <v>1982</v>
      </c>
      <c r="D1925">
        <f>_xlfn.XLOOKUP(ufc_fights_2[[#This Row],[b_fighter_id]],ufc_fighters[id],ufc_fighters[year],"Prázdné",0,1)</f>
        <v>1986</v>
      </c>
      <c r="E1925" s="10">
        <f>YEAR(ufc_fights_2[[#This Row],[date]])-ufc_fights_2[[#This Row],[r_year]]</f>
        <v>31</v>
      </c>
      <c r="F1925" s="10">
        <f>YEAR(ufc_fights_2[[#This Row],[date]])-ufc_fights_2[[#This Row],[b_year]]</f>
        <v>27</v>
      </c>
      <c r="G1925">
        <v>0</v>
      </c>
      <c r="H1925">
        <v>0</v>
      </c>
      <c r="I1925">
        <v>0.43280000000000002</v>
      </c>
      <c r="J1925">
        <v>0.35</v>
      </c>
      <c r="K1925">
        <v>0.69140000000000001</v>
      </c>
      <c r="L1925">
        <v>0.44</v>
      </c>
      <c r="M1925">
        <v>0.5</v>
      </c>
      <c r="N1925">
        <v>0</v>
      </c>
      <c r="O1925">
        <v>0</v>
      </c>
      <c r="P1925">
        <v>2</v>
      </c>
      <c r="Q1925">
        <v>0</v>
      </c>
      <c r="R1925">
        <v>0</v>
      </c>
      <c r="S1925" s="2">
        <v>3.3796296296296296E-3</v>
      </c>
      <c r="T1925" s="2">
        <v>2.4305555555555555E-4</v>
      </c>
      <c r="U1925">
        <v>0.36959999999999998</v>
      </c>
      <c r="V1925">
        <v>0.36359999999999998</v>
      </c>
      <c r="W1925">
        <v>0.71430000000000005</v>
      </c>
      <c r="X1925">
        <v>0.5</v>
      </c>
      <c r="Y1925">
        <v>0.25</v>
      </c>
      <c r="Z1925">
        <v>0.2051</v>
      </c>
      <c r="AA1925">
        <v>0.35</v>
      </c>
      <c r="AB1925">
        <v>1</v>
      </c>
      <c r="AC1925">
        <v>0</v>
      </c>
      <c r="AD1925">
        <v>0.69569999999999999</v>
      </c>
      <c r="AE1925">
        <v>0</v>
      </c>
      <c r="AF1925" t="s">
        <v>3915</v>
      </c>
      <c r="AG1925" s="2">
        <v>3.472222222222222E-3</v>
      </c>
      <c r="AH1925" t="s">
        <v>3911</v>
      </c>
      <c r="AI1925">
        <v>3</v>
      </c>
      <c r="AJ1925" t="s">
        <v>3961</v>
      </c>
      <c r="AK1925" s="3">
        <v>41412</v>
      </c>
      <c r="AL1925" s="10">
        <f>YEAR(ufc_fights_2[[#This Row],[date]])</f>
        <v>2013</v>
      </c>
      <c r="AM1925" t="s">
        <v>3977</v>
      </c>
      <c r="AN1925">
        <v>95</v>
      </c>
      <c r="AO1925" t="s">
        <v>3913</v>
      </c>
      <c r="AP1925">
        <f>IF(ufc_fights_2[[#This Row],[winner]]="Red",ufc_fights_2[[#This Row],[r_fighter_id]],ufc_fights_2[[#This Row],[b_fighter_id]])</f>
        <v>2277</v>
      </c>
      <c r="AQ1925" t="str">
        <f>_xlfn.XLOOKUP(ufc_fights_2[[#This Row],[winnerID]],ufc_fighters[id],ufc_fighters[fighter_name],"xxx",0,1)</f>
        <v>Rafael Natal</v>
      </c>
    </row>
    <row r="1926" spans="1:43">
      <c r="A1926">
        <v>2277</v>
      </c>
      <c r="B1926">
        <v>342</v>
      </c>
      <c r="C1926">
        <f>_xlfn.XLOOKUP(ufc_fights_2[[#This Row],[r_fighter_id]],ufc_fighters[id],ufc_fighters[year],"xxx",0,1)</f>
        <v>1982</v>
      </c>
      <c r="D1926">
        <f>_xlfn.XLOOKUP(ufc_fights_2[[#This Row],[b_fighter_id]],ufc_fighters[id],ufc_fighters[year],"Prázdné",0,1)</f>
        <v>1983</v>
      </c>
      <c r="E1926" s="10">
        <f>YEAR(ufc_fights_2[[#This Row],[date]])-ufc_fights_2[[#This Row],[r_year]]</f>
        <v>29</v>
      </c>
      <c r="F1926" s="10">
        <f>YEAR(ufc_fights_2[[#This Row],[date]])-ufc_fights_2[[#This Row],[b_year]]</f>
        <v>28</v>
      </c>
      <c r="G1926">
        <v>0</v>
      </c>
      <c r="H1926">
        <v>0</v>
      </c>
      <c r="I1926">
        <v>0.34960000000000002</v>
      </c>
      <c r="J1926">
        <v>0.19400000000000001</v>
      </c>
      <c r="K1926">
        <v>0.40739999999999998</v>
      </c>
      <c r="L1926">
        <v>0.25330000000000003</v>
      </c>
      <c r="M1926">
        <v>0</v>
      </c>
      <c r="N1926">
        <v>0.25</v>
      </c>
      <c r="O1926">
        <v>0</v>
      </c>
      <c r="P1926">
        <v>0</v>
      </c>
      <c r="Q1926">
        <v>0</v>
      </c>
      <c r="R1926">
        <v>0</v>
      </c>
      <c r="S1926" s="2">
        <v>4.6296296296296294E-5</v>
      </c>
      <c r="T1926" s="2">
        <v>1.7939814814814815E-3</v>
      </c>
      <c r="U1926">
        <v>0.20730000000000001</v>
      </c>
      <c r="V1926">
        <v>0.1774</v>
      </c>
      <c r="W1926">
        <v>0.54549999999999998</v>
      </c>
      <c r="X1926">
        <v>0.66669999999999996</v>
      </c>
      <c r="Y1926">
        <v>1</v>
      </c>
      <c r="Z1926">
        <v>0.33329999999999999</v>
      </c>
      <c r="AA1926">
        <v>0.16950000000000001</v>
      </c>
      <c r="AB1926">
        <v>0.55559999999999998</v>
      </c>
      <c r="AC1926">
        <v>0.33329999999999999</v>
      </c>
      <c r="AD1926">
        <v>0</v>
      </c>
      <c r="AE1926">
        <v>0.5</v>
      </c>
      <c r="AF1926" t="s">
        <v>3915</v>
      </c>
      <c r="AG1926" s="2">
        <v>3.472222222222222E-3</v>
      </c>
      <c r="AH1926" t="s">
        <v>3911</v>
      </c>
      <c r="AI1926">
        <v>3</v>
      </c>
      <c r="AJ1926" t="s">
        <v>4016</v>
      </c>
      <c r="AK1926" s="3">
        <v>40761</v>
      </c>
      <c r="AL1926" s="10">
        <f>YEAR(ufc_fights_2[[#This Row],[date]])</f>
        <v>2011</v>
      </c>
      <c r="AM1926" t="s">
        <v>3977</v>
      </c>
      <c r="AN1926">
        <v>11</v>
      </c>
      <c r="AO1926" t="s">
        <v>3913</v>
      </c>
      <c r="AP1926">
        <f>IF(ufc_fights_2[[#This Row],[winner]]="Red",ufc_fights_2[[#This Row],[r_fighter_id]],ufc_fights_2[[#This Row],[b_fighter_id]])</f>
        <v>2277</v>
      </c>
      <c r="AQ1926" t="str">
        <f>_xlfn.XLOOKUP(ufc_fights_2[[#This Row],[winnerID]],ufc_fighters[id],ufc_fighters[fighter_name],"xxx",0,1)</f>
        <v>Rafael Natal</v>
      </c>
    </row>
    <row r="1927" spans="1:43">
      <c r="A1927">
        <v>2277</v>
      </c>
      <c r="B1927">
        <v>500</v>
      </c>
      <c r="C1927">
        <f>_xlfn.XLOOKUP(ufc_fights_2[[#This Row],[r_fighter_id]],ufc_fighters[id],ufc_fighters[year],"xxx",0,1)</f>
        <v>1982</v>
      </c>
      <c r="D1927">
        <f>_xlfn.XLOOKUP(ufc_fights_2[[#This Row],[b_fighter_id]],ufc_fighters[id],ufc_fighters[year],"Prázdné",0,1)</f>
        <v>1981</v>
      </c>
      <c r="E1927" s="10">
        <f>YEAR(ufc_fights_2[[#This Row],[date]])-ufc_fights_2[[#This Row],[r_year]]</f>
        <v>34</v>
      </c>
      <c r="F1927" s="10">
        <f>YEAR(ufc_fights_2[[#This Row],[date]])-ufc_fights_2[[#This Row],[b_year]]</f>
        <v>35</v>
      </c>
      <c r="G1927">
        <v>1</v>
      </c>
      <c r="H1927">
        <v>0</v>
      </c>
      <c r="I1927">
        <v>0.62070000000000003</v>
      </c>
      <c r="J1927">
        <v>0.32650000000000001</v>
      </c>
      <c r="K1927">
        <v>0.73209999999999997</v>
      </c>
      <c r="L1927">
        <v>0.46879999999999999</v>
      </c>
      <c r="M1927">
        <v>0.57140000000000002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3.8425925925925928E-3</v>
      </c>
      <c r="T1927" s="2">
        <v>1.5046296296296296E-3</v>
      </c>
      <c r="U1927">
        <v>0.58109999999999995</v>
      </c>
      <c r="V1927">
        <v>0.24390000000000001</v>
      </c>
      <c r="W1927">
        <v>0.71430000000000005</v>
      </c>
      <c r="X1927">
        <v>1</v>
      </c>
      <c r="Y1927">
        <v>0.5</v>
      </c>
      <c r="Z1927">
        <v>0.45710000000000001</v>
      </c>
      <c r="AA1927">
        <v>0.26669999999999999</v>
      </c>
      <c r="AB1927">
        <v>0.77780000000000005</v>
      </c>
      <c r="AC1927">
        <v>1</v>
      </c>
      <c r="AD1927">
        <v>0.72089999999999999</v>
      </c>
      <c r="AE1927">
        <v>0</v>
      </c>
      <c r="AF1927" t="s">
        <v>3910</v>
      </c>
      <c r="AG1927" s="2">
        <v>2.5115740740740741E-3</v>
      </c>
      <c r="AH1927" t="s">
        <v>3911</v>
      </c>
      <c r="AI1927">
        <v>3</v>
      </c>
      <c r="AJ1927" t="s">
        <v>3972</v>
      </c>
      <c r="AK1927" s="3">
        <v>42399</v>
      </c>
      <c r="AL1927" s="10">
        <f>YEAR(ufc_fights_2[[#This Row],[date]])</f>
        <v>2016</v>
      </c>
      <c r="AM1927" t="s">
        <v>3977</v>
      </c>
      <c r="AN1927">
        <v>9</v>
      </c>
      <c r="AO1927" t="s">
        <v>3913</v>
      </c>
      <c r="AP1927">
        <f>IF(ufc_fights_2[[#This Row],[winner]]="Red",ufc_fights_2[[#This Row],[r_fighter_id]],ufc_fights_2[[#This Row],[b_fighter_id]])</f>
        <v>2277</v>
      </c>
      <c r="AQ1927" t="str">
        <f>_xlfn.XLOOKUP(ufc_fights_2[[#This Row],[winnerID]],ufc_fighters[id],ufc_fighters[fighter_name],"xxx",0,1)</f>
        <v>Rafael Natal</v>
      </c>
    </row>
    <row r="1928" spans="1:43">
      <c r="A1928">
        <v>2277</v>
      </c>
      <c r="B1928">
        <v>3085</v>
      </c>
      <c r="C1928">
        <f>_xlfn.XLOOKUP(ufc_fights_2[[#This Row],[r_fighter_id]],ufc_fighters[id],ufc_fighters[year],"xxx",0,1)</f>
        <v>1982</v>
      </c>
      <c r="D1928">
        <f>_xlfn.XLOOKUP(ufc_fights_2[[#This Row],[b_fighter_id]],ufc_fighters[id],ufc_fighters[year],"Prázdné",0,1)</f>
        <v>1987</v>
      </c>
      <c r="E1928" s="10">
        <f>YEAR(ufc_fights_2[[#This Row],[date]])-ufc_fights_2[[#This Row],[r_year]]</f>
        <v>31</v>
      </c>
      <c r="F1928" s="10">
        <f>YEAR(ufc_fights_2[[#This Row],[date]])-ufc_fights_2[[#This Row],[b_year]]</f>
        <v>26</v>
      </c>
      <c r="G1928">
        <v>0</v>
      </c>
      <c r="H1928">
        <v>0</v>
      </c>
      <c r="I1928">
        <v>0.5766</v>
      </c>
      <c r="J1928">
        <v>0.1429</v>
      </c>
      <c r="K1928">
        <v>0.71760000000000002</v>
      </c>
      <c r="L1928">
        <v>0.1628</v>
      </c>
      <c r="M1928">
        <v>0.66669999999999996</v>
      </c>
      <c r="N1928">
        <v>0</v>
      </c>
      <c r="O1928">
        <v>4</v>
      </c>
      <c r="P1928">
        <v>0</v>
      </c>
      <c r="Q1928">
        <v>0</v>
      </c>
      <c r="R1928">
        <v>0</v>
      </c>
      <c r="S1928" s="2">
        <v>3.9583333333333337E-3</v>
      </c>
      <c r="T1928" s="2">
        <v>1.273148148148148E-4</v>
      </c>
      <c r="U1928">
        <v>0.51090000000000002</v>
      </c>
      <c r="V1928">
        <v>0.14099999999999999</v>
      </c>
      <c r="W1928">
        <v>0.75</v>
      </c>
      <c r="X1928">
        <v>1</v>
      </c>
      <c r="Y1928">
        <v>0</v>
      </c>
      <c r="Z1928">
        <v>0.41670000000000001</v>
      </c>
      <c r="AA1928">
        <v>0.1341</v>
      </c>
      <c r="AB1928">
        <v>0.5</v>
      </c>
      <c r="AC1928">
        <v>0.5</v>
      </c>
      <c r="AD1928">
        <v>0.77549999999999997</v>
      </c>
      <c r="AE1928">
        <v>0</v>
      </c>
      <c r="AF1928" t="s">
        <v>3933</v>
      </c>
      <c r="AG1928" s="2">
        <v>1.5393518518518519E-3</v>
      </c>
      <c r="AH1928" t="s">
        <v>3911</v>
      </c>
      <c r="AI1928">
        <v>3</v>
      </c>
      <c r="AJ1928" t="s">
        <v>3937</v>
      </c>
      <c r="AK1928" s="3">
        <v>41300</v>
      </c>
      <c r="AL1928" s="10">
        <f>YEAR(ufc_fights_2[[#This Row],[date]])</f>
        <v>2013</v>
      </c>
      <c r="AM1928" t="s">
        <v>3977</v>
      </c>
      <c r="AN1928">
        <v>8</v>
      </c>
      <c r="AO1928" t="s">
        <v>3913</v>
      </c>
      <c r="AP1928">
        <f>IF(ufc_fights_2[[#This Row],[winner]]="Red",ufc_fights_2[[#This Row],[r_fighter_id]],ufc_fights_2[[#This Row],[b_fighter_id]])</f>
        <v>2277</v>
      </c>
      <c r="AQ1928" t="str">
        <f>_xlfn.XLOOKUP(ufc_fights_2[[#This Row],[winnerID]],ufc_fighters[id],ufc_fighters[fighter_name],"xxx",0,1)</f>
        <v>Rafael Natal</v>
      </c>
    </row>
    <row r="1929" spans="1:43">
      <c r="A1929">
        <v>2277</v>
      </c>
      <c r="B1929">
        <v>1705</v>
      </c>
      <c r="C1929">
        <f>_xlfn.XLOOKUP(ufc_fights_2[[#This Row],[r_fighter_id]],ufc_fighters[id],ufc_fighters[year],"xxx",0,1)</f>
        <v>1982</v>
      </c>
      <c r="D1929">
        <f>_xlfn.XLOOKUP(ufc_fights_2[[#This Row],[b_fighter_id]],ufc_fighters[id],ufc_fighters[year],"Prázdné",0,1)</f>
        <v>1989</v>
      </c>
      <c r="E1929" s="10">
        <f>YEAR(ufc_fights_2[[#This Row],[date]])-ufc_fights_2[[#This Row],[r_year]]</f>
        <v>30</v>
      </c>
      <c r="F1929" s="10">
        <f>YEAR(ufc_fights_2[[#This Row],[date]])-ufc_fights_2[[#This Row],[b_year]]</f>
        <v>23</v>
      </c>
      <c r="G1929">
        <v>0</v>
      </c>
      <c r="H1929">
        <v>1</v>
      </c>
      <c r="I1929">
        <v>0.5</v>
      </c>
      <c r="J1929">
        <v>0.4839</v>
      </c>
      <c r="K1929">
        <v>0.62239999999999995</v>
      </c>
      <c r="L1929">
        <v>0.68</v>
      </c>
      <c r="M1929">
        <v>0.375</v>
      </c>
      <c r="N1929">
        <v>0</v>
      </c>
      <c r="O1929">
        <v>2</v>
      </c>
      <c r="P1929">
        <v>0</v>
      </c>
      <c r="Q1929">
        <v>0</v>
      </c>
      <c r="R1929">
        <v>1</v>
      </c>
      <c r="S1929" s="2">
        <v>4.4444444444444444E-3</v>
      </c>
      <c r="T1929" s="2">
        <v>2.5810185185185185E-3</v>
      </c>
      <c r="U1929">
        <v>0.44640000000000002</v>
      </c>
      <c r="V1929">
        <v>0.46150000000000002</v>
      </c>
      <c r="W1929">
        <v>0.625</v>
      </c>
      <c r="X1929">
        <v>0.75</v>
      </c>
      <c r="Y1929">
        <v>0.5</v>
      </c>
      <c r="Z1929">
        <v>0.47060000000000002</v>
      </c>
      <c r="AA1929">
        <v>0.30769999999999997</v>
      </c>
      <c r="AB1929">
        <v>0.57889999999999997</v>
      </c>
      <c r="AC1929">
        <v>0.33329999999999999</v>
      </c>
      <c r="AD1929">
        <v>0.5</v>
      </c>
      <c r="AE1929">
        <v>0.75</v>
      </c>
      <c r="AF1929" t="s">
        <v>3915</v>
      </c>
      <c r="AG1929" s="2">
        <v>3.472222222222222E-3</v>
      </c>
      <c r="AH1929" t="s">
        <v>3911</v>
      </c>
      <c r="AI1929">
        <v>3</v>
      </c>
      <c r="AJ1929" t="s">
        <v>3967</v>
      </c>
      <c r="AK1929" s="3">
        <v>40943</v>
      </c>
      <c r="AL1929" s="10">
        <f>YEAR(ufc_fights_2[[#This Row],[date]])</f>
        <v>2012</v>
      </c>
      <c r="AM1929" t="s">
        <v>3977</v>
      </c>
      <c r="AN1929">
        <v>1</v>
      </c>
      <c r="AO1929" t="s">
        <v>3913</v>
      </c>
      <c r="AP1929">
        <f>IF(ufc_fights_2[[#This Row],[winner]]="Red",ufc_fights_2[[#This Row],[r_fighter_id]],ufc_fights_2[[#This Row],[b_fighter_id]])</f>
        <v>2277</v>
      </c>
      <c r="AQ1929" t="str">
        <f>_xlfn.XLOOKUP(ufc_fights_2[[#This Row],[winnerID]],ufc_fighters[id],ufc_fighters[fighter_name],"xxx",0,1)</f>
        <v>Rafael Natal</v>
      </c>
    </row>
    <row r="1930" spans="1:43">
      <c r="A1930">
        <v>2277</v>
      </c>
      <c r="B1930">
        <v>3444</v>
      </c>
      <c r="C1930">
        <f>_xlfn.XLOOKUP(ufc_fights_2[[#This Row],[r_fighter_id]],ufc_fighters[id],ufc_fighters[year],"xxx",0,1)</f>
        <v>1982</v>
      </c>
      <c r="D1930">
        <f>_xlfn.XLOOKUP(ufc_fights_2[[#This Row],[b_fighter_id]],ufc_fighters[id],ufc_fighters[year],"Prázdné",0,1)</f>
        <v>1982</v>
      </c>
      <c r="E1930" s="10">
        <f>YEAR(ufc_fights_2[[#This Row],[date]])-ufc_fights_2[[#This Row],[r_year]]</f>
        <v>33</v>
      </c>
      <c r="F1930" s="10">
        <f>YEAR(ufc_fights_2[[#This Row],[date]])-ufc_fights_2[[#This Row],[b_year]]</f>
        <v>33</v>
      </c>
      <c r="G1930">
        <v>0</v>
      </c>
      <c r="H1930">
        <v>0</v>
      </c>
      <c r="I1930">
        <v>0.44080000000000003</v>
      </c>
      <c r="J1930">
        <v>0.1933</v>
      </c>
      <c r="K1930">
        <v>0.46539999999999998</v>
      </c>
      <c r="L1930">
        <v>0.21149999999999999</v>
      </c>
      <c r="M1930">
        <v>0.61539999999999995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2.4305555555555556E-3</v>
      </c>
      <c r="T1930" s="2">
        <v>0</v>
      </c>
      <c r="U1930">
        <v>0.34399999999999997</v>
      </c>
      <c r="V1930">
        <v>0.1226</v>
      </c>
      <c r="W1930">
        <v>0.75</v>
      </c>
      <c r="X1930">
        <v>0.94740000000000002</v>
      </c>
      <c r="Y1930">
        <v>0.625</v>
      </c>
      <c r="Z1930">
        <v>0.45140000000000002</v>
      </c>
      <c r="AA1930">
        <v>0.18920000000000001</v>
      </c>
      <c r="AB1930">
        <v>0.5</v>
      </c>
      <c r="AC1930">
        <v>0.5</v>
      </c>
      <c r="AD1930">
        <v>0.16669999999999999</v>
      </c>
      <c r="AE1930">
        <v>0</v>
      </c>
      <c r="AF1930" t="s">
        <v>3915</v>
      </c>
      <c r="AG1930" s="2">
        <v>3.472222222222222E-3</v>
      </c>
      <c r="AH1930" t="s">
        <v>3911</v>
      </c>
      <c r="AI1930">
        <v>3</v>
      </c>
      <c r="AJ1930" t="s">
        <v>3916</v>
      </c>
      <c r="AK1930" s="3">
        <v>42035</v>
      </c>
      <c r="AL1930" s="10">
        <f>YEAR(ufc_fights_2[[#This Row],[date]])</f>
        <v>2015</v>
      </c>
      <c r="AM1930" t="s">
        <v>3977</v>
      </c>
      <c r="AN1930">
        <v>1</v>
      </c>
      <c r="AO1930" t="s">
        <v>3913</v>
      </c>
      <c r="AP1930">
        <f>IF(ufc_fights_2[[#This Row],[winner]]="Red",ufc_fights_2[[#This Row],[r_fighter_id]],ufc_fights_2[[#This Row],[b_fighter_id]])</f>
        <v>2277</v>
      </c>
      <c r="AQ1930" t="str">
        <f>_xlfn.XLOOKUP(ufc_fights_2[[#This Row],[winnerID]],ufc_fighters[id],ufc_fighters[fighter_name],"xxx",0,1)</f>
        <v>Rafael Natal</v>
      </c>
    </row>
    <row r="1931" spans="1:43">
      <c r="A1931">
        <v>1252</v>
      </c>
      <c r="B1931">
        <v>2277</v>
      </c>
      <c r="C1931">
        <f>_xlfn.XLOOKUP(ufc_fights_2[[#This Row],[r_fighter_id]],ufc_fighters[id],ufc_fighters[year],"xxx",0,1)</f>
        <v>1984</v>
      </c>
      <c r="D1931">
        <f>_xlfn.XLOOKUP(ufc_fights_2[[#This Row],[b_fighter_id]],ufc_fighters[id],ufc_fighters[year],"Prázdné",0,1)</f>
        <v>1982</v>
      </c>
      <c r="E1931" s="10">
        <f>YEAR(ufc_fights_2[[#This Row],[date]])-ufc_fights_2[[#This Row],[r_year]]</f>
        <v>31</v>
      </c>
      <c r="F1931" s="10">
        <f>YEAR(ufc_fights_2[[#This Row],[date]])-ufc_fights_2[[#This Row],[b_year]]</f>
        <v>33</v>
      </c>
      <c r="G1931">
        <v>0</v>
      </c>
      <c r="H1931">
        <v>0</v>
      </c>
      <c r="I1931">
        <v>0.58109999999999995</v>
      </c>
      <c r="J1931">
        <v>0.43690000000000001</v>
      </c>
      <c r="K1931">
        <v>0.60260000000000002</v>
      </c>
      <c r="L1931">
        <v>0.504</v>
      </c>
      <c r="M1931">
        <v>0.33329999999999999</v>
      </c>
      <c r="N1931">
        <v>9.0899999999999995E-2</v>
      </c>
      <c r="O1931">
        <v>0</v>
      </c>
      <c r="P1931">
        <v>0</v>
      </c>
      <c r="Q1931">
        <v>0</v>
      </c>
      <c r="R1931">
        <v>0</v>
      </c>
      <c r="S1931" s="2">
        <v>6.018518518518519E-4</v>
      </c>
      <c r="T1931" s="2">
        <v>2.0254629629629629E-3</v>
      </c>
      <c r="U1931">
        <v>0.375</v>
      </c>
      <c r="V1931">
        <v>0.2419</v>
      </c>
      <c r="W1931">
        <v>0.71430000000000005</v>
      </c>
      <c r="X1931">
        <v>1</v>
      </c>
      <c r="Y1931">
        <v>0.88890000000000002</v>
      </c>
      <c r="Z1931">
        <v>0.5857</v>
      </c>
      <c r="AA1931">
        <v>0.36470000000000002</v>
      </c>
      <c r="AB1931">
        <v>0.5</v>
      </c>
      <c r="AC1931">
        <v>0.82350000000000001</v>
      </c>
      <c r="AD1931">
        <v>0</v>
      </c>
      <c r="AE1931">
        <v>0</v>
      </c>
      <c r="AF1931" t="s">
        <v>3922</v>
      </c>
      <c r="AG1931" s="2">
        <v>3.472222222222222E-3</v>
      </c>
      <c r="AH1931" t="s">
        <v>3911</v>
      </c>
      <c r="AI1931">
        <v>3</v>
      </c>
      <c r="AJ1931" t="s">
        <v>3916</v>
      </c>
      <c r="AK1931" s="3">
        <v>42147</v>
      </c>
      <c r="AL1931" s="10">
        <f>YEAR(ufc_fights_2[[#This Row],[date]])</f>
        <v>2015</v>
      </c>
      <c r="AM1931" t="s">
        <v>3977</v>
      </c>
      <c r="AN1931">
        <v>1</v>
      </c>
      <c r="AO1931" t="s">
        <v>3918</v>
      </c>
      <c r="AP1931">
        <f>IF(ufc_fights_2[[#This Row],[winner]]="Red",ufc_fights_2[[#This Row],[r_fighter_id]],ufc_fights_2[[#This Row],[b_fighter_id]])</f>
        <v>2277</v>
      </c>
      <c r="AQ1931" t="str">
        <f>_xlfn.XLOOKUP(ufc_fights_2[[#This Row],[winnerID]],ufc_fighters[id],ufc_fighters[fighter_name],"xxx",0,1)</f>
        <v>Rafael Natal</v>
      </c>
    </row>
    <row r="1932" spans="1:43">
      <c r="A1932">
        <v>2750</v>
      </c>
      <c r="B1932">
        <v>631</v>
      </c>
      <c r="C1932">
        <f>_xlfn.XLOOKUP(ufc_fights_2[[#This Row],[r_fighter_id]],ufc_fighters[id],ufc_fighters[year],"xxx",0,1)</f>
        <v>1977</v>
      </c>
      <c r="D1932">
        <f>_xlfn.XLOOKUP(ufc_fights_2[[#This Row],[b_fighter_id]],ufc_fighters[id],ufc_fighters[year],"Prázdné",0,1)</f>
        <v>1991</v>
      </c>
      <c r="E1932" s="10">
        <f>YEAR(ufc_fights_2[[#This Row],[date]])-ufc_fights_2[[#This Row],[r_year]]</f>
        <v>42</v>
      </c>
      <c r="F1932" s="10">
        <f>YEAR(ufc_fights_2[[#This Row],[date]])-ufc_fights_2[[#This Row],[b_year]]</f>
        <v>28</v>
      </c>
      <c r="G1932">
        <v>1</v>
      </c>
      <c r="H1932">
        <v>1</v>
      </c>
      <c r="I1932">
        <v>0.44009999999999999</v>
      </c>
      <c r="J1932">
        <v>0.55400000000000005</v>
      </c>
      <c r="K1932">
        <v>0.44009999999999999</v>
      </c>
      <c r="L1932">
        <v>0.55400000000000005</v>
      </c>
      <c r="M1932">
        <v>0.25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1.5046296296296297E-4</v>
      </c>
      <c r="T1932" s="2">
        <v>6.9444444444444444E-5</v>
      </c>
      <c r="U1932">
        <v>0.39340000000000003</v>
      </c>
      <c r="V1932">
        <v>0.45269999999999999</v>
      </c>
      <c r="W1932">
        <v>0.55000000000000004</v>
      </c>
      <c r="X1932">
        <v>0.9</v>
      </c>
      <c r="Y1932">
        <v>0.71430000000000005</v>
      </c>
      <c r="Z1932">
        <v>0.42749999999999999</v>
      </c>
      <c r="AA1932">
        <v>0.54459999999999997</v>
      </c>
      <c r="AB1932">
        <v>0.875</v>
      </c>
      <c r="AC1932">
        <v>1</v>
      </c>
      <c r="AD1932">
        <v>0</v>
      </c>
      <c r="AE1932">
        <v>0.5</v>
      </c>
      <c r="AF1932" t="s">
        <v>3915</v>
      </c>
      <c r="AG1932" s="2">
        <v>3.472222222222222E-3</v>
      </c>
      <c r="AH1932" t="s">
        <v>3911</v>
      </c>
      <c r="AI1932">
        <v>3</v>
      </c>
      <c r="AJ1932" t="s">
        <v>3924</v>
      </c>
      <c r="AK1932" s="3">
        <v>43694</v>
      </c>
      <c r="AL1932" s="10">
        <f>YEAR(ufc_fights_2[[#This Row],[date]])</f>
        <v>2019</v>
      </c>
      <c r="AM1932" t="s">
        <v>3977</v>
      </c>
      <c r="AN1932">
        <v>63</v>
      </c>
      <c r="AO1932" t="s">
        <v>3918</v>
      </c>
      <c r="AP1932">
        <f>IF(ufc_fights_2[[#This Row],[winner]]="Red",ufc_fights_2[[#This Row],[r_fighter_id]],ufc_fights_2[[#This Row],[b_fighter_id]])</f>
        <v>631</v>
      </c>
      <c r="AQ1932" t="str">
        <f>_xlfn.XLOOKUP(ufc_fights_2[[#This Row],[winnerID]],ufc_fighters[id],ufc_fighters[fighter_name],"xxx",0,1)</f>
        <v>Paulo Costa</v>
      </c>
    </row>
    <row r="1933" spans="1:43">
      <c r="A1933">
        <v>2277</v>
      </c>
      <c r="B1933">
        <v>447</v>
      </c>
      <c r="C1933">
        <f>_xlfn.XLOOKUP(ufc_fights_2[[#This Row],[r_fighter_id]],ufc_fighters[id],ufc_fighters[year],"xxx",0,1)</f>
        <v>1982</v>
      </c>
      <c r="D1933">
        <f>_xlfn.XLOOKUP(ufc_fights_2[[#This Row],[b_fighter_id]],ufc_fighters[id],ufc_fighters[year],"Prázdné",0,1)</f>
        <v>1986</v>
      </c>
      <c r="E1933" s="10">
        <f>YEAR(ufc_fights_2[[#This Row],[date]])-ufc_fights_2[[#This Row],[r_year]]</f>
        <v>32</v>
      </c>
      <c r="F1933" s="10">
        <f>YEAR(ufc_fights_2[[#This Row],[date]])-ufc_fights_2[[#This Row],[b_year]]</f>
        <v>28</v>
      </c>
      <c r="G1933">
        <v>0</v>
      </c>
      <c r="H1933">
        <v>0</v>
      </c>
      <c r="I1933">
        <v>0.49320000000000003</v>
      </c>
      <c r="J1933">
        <v>0.59819999999999995</v>
      </c>
      <c r="K1933">
        <v>0.54759999999999998</v>
      </c>
      <c r="L1933">
        <v>0.64180000000000004</v>
      </c>
      <c r="M1933">
        <v>0.16669999999999999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1.8981481481481482E-3</v>
      </c>
      <c r="T1933" s="2">
        <v>1.9097222222222222E-3</v>
      </c>
      <c r="U1933">
        <v>0.16669999999999999</v>
      </c>
      <c r="V1933">
        <v>0.47560000000000002</v>
      </c>
      <c r="W1933">
        <v>0.72729999999999995</v>
      </c>
      <c r="X1933">
        <v>0.93330000000000002</v>
      </c>
      <c r="Y1933">
        <v>0.9</v>
      </c>
      <c r="Z1933">
        <v>0.46150000000000002</v>
      </c>
      <c r="AA1933">
        <v>0.56999999999999995</v>
      </c>
      <c r="AB1933">
        <v>0.75</v>
      </c>
      <c r="AC1933">
        <v>0.83330000000000004</v>
      </c>
      <c r="AD1933">
        <v>0</v>
      </c>
      <c r="AE1933">
        <v>0</v>
      </c>
      <c r="AF1933" t="s">
        <v>3922</v>
      </c>
      <c r="AG1933" s="2">
        <v>3.472222222222222E-3</v>
      </c>
      <c r="AH1933" t="s">
        <v>3911</v>
      </c>
      <c r="AI1933">
        <v>3</v>
      </c>
      <c r="AJ1933" t="s">
        <v>3938</v>
      </c>
      <c r="AK1933" s="3">
        <v>41887</v>
      </c>
      <c r="AL1933" s="10">
        <f>YEAR(ufc_fights_2[[#This Row],[date]])</f>
        <v>2014</v>
      </c>
      <c r="AM1933" t="s">
        <v>3977</v>
      </c>
      <c r="AN1933">
        <v>134</v>
      </c>
      <c r="AO1933" t="s">
        <v>3913</v>
      </c>
      <c r="AP1933">
        <f>IF(ufc_fights_2[[#This Row],[winner]]="Red",ufc_fights_2[[#This Row],[r_fighter_id]],ufc_fights_2[[#This Row],[b_fighter_id]])</f>
        <v>2277</v>
      </c>
      <c r="AQ1933" t="str">
        <f>_xlfn.XLOOKUP(ufc_fights_2[[#This Row],[winnerID]],ufc_fighters[id],ufc_fighters[fighter_name],"xxx",0,1)</f>
        <v>Rafael Natal</v>
      </c>
    </row>
    <row r="1934" spans="1:43">
      <c r="A1934">
        <v>306</v>
      </c>
      <c r="B1934">
        <v>480</v>
      </c>
      <c r="C1934">
        <f>_xlfn.XLOOKUP(ufc_fights_2[[#This Row],[r_fighter_id]],ufc_fighters[id],ufc_fighters[year],"xxx",0,1)</f>
        <v>1981</v>
      </c>
      <c r="D1934">
        <f>_xlfn.XLOOKUP(ufc_fights_2[[#This Row],[b_fighter_id]],ufc_fighters[id],ufc_fighters[year],"Prázdné",0,1)</f>
        <v>1990</v>
      </c>
      <c r="E1934" s="10">
        <f>YEAR(ufc_fights_2[[#This Row],[date]])-ufc_fights_2[[#This Row],[r_year]]</f>
        <v>37</v>
      </c>
      <c r="F1934" s="10">
        <f>YEAR(ufc_fights_2[[#This Row],[date]])-ufc_fights_2[[#This Row],[b_year]]</f>
        <v>28</v>
      </c>
      <c r="G1934">
        <v>0</v>
      </c>
      <c r="H1934">
        <v>0</v>
      </c>
      <c r="I1934">
        <v>0.38890000000000002</v>
      </c>
      <c r="J1934">
        <v>0.64580000000000004</v>
      </c>
      <c r="K1934">
        <v>0.54169999999999996</v>
      </c>
      <c r="L1934">
        <v>0.67310000000000003</v>
      </c>
      <c r="M1934">
        <v>0</v>
      </c>
      <c r="N1934">
        <v>0.5</v>
      </c>
      <c r="O1934">
        <v>0</v>
      </c>
      <c r="P1934">
        <v>1</v>
      </c>
      <c r="Q1934">
        <v>0</v>
      </c>
      <c r="R1934">
        <v>0</v>
      </c>
      <c r="S1934" s="2">
        <v>5.7870370370370373E-5</v>
      </c>
      <c r="T1934" s="2">
        <v>1.0416666666666667E-3</v>
      </c>
      <c r="U1934">
        <v>0.28570000000000001</v>
      </c>
      <c r="V1934">
        <v>0.57499999999999996</v>
      </c>
      <c r="W1934">
        <v>0.5</v>
      </c>
      <c r="X1934">
        <v>1</v>
      </c>
      <c r="Y1934">
        <v>1</v>
      </c>
      <c r="Z1934">
        <v>0.38890000000000002</v>
      </c>
      <c r="AA1934">
        <v>0.58819999999999995</v>
      </c>
      <c r="AB1934">
        <v>0</v>
      </c>
      <c r="AC1934">
        <v>1</v>
      </c>
      <c r="AD1934">
        <v>0</v>
      </c>
      <c r="AE1934">
        <v>0.75</v>
      </c>
      <c r="AF1934" t="s">
        <v>3933</v>
      </c>
      <c r="AG1934" s="2">
        <v>3.1018518518518517E-3</v>
      </c>
      <c r="AH1934" t="s">
        <v>3911</v>
      </c>
      <c r="AI1934">
        <v>3</v>
      </c>
      <c r="AJ1934" t="s">
        <v>3914</v>
      </c>
      <c r="AK1934" s="3">
        <v>43204</v>
      </c>
      <c r="AL1934" s="10">
        <f>YEAR(ufc_fights_2[[#This Row],[date]])</f>
        <v>2018</v>
      </c>
      <c r="AM1934" t="s">
        <v>3977</v>
      </c>
      <c r="AN1934">
        <v>127</v>
      </c>
      <c r="AO1934" t="s">
        <v>3918</v>
      </c>
      <c r="AP1934">
        <f>IF(ufc_fights_2[[#This Row],[winner]]="Red",ufc_fights_2[[#This Row],[r_fighter_id]],ufc_fights_2[[#This Row],[b_fighter_id]])</f>
        <v>480</v>
      </c>
      <c r="AQ1934" t="str">
        <f>_xlfn.XLOOKUP(ufc_fights_2[[#This Row],[winnerID]],ufc_fighters[id],ufc_fighters[fighter_name],"xxx",0,1)</f>
        <v>Antonio Carlos Junior</v>
      </c>
    </row>
    <row r="1935" spans="1:43">
      <c r="A1935">
        <v>1214</v>
      </c>
      <c r="B1935">
        <v>3203</v>
      </c>
      <c r="C1935">
        <f>_xlfn.XLOOKUP(ufc_fights_2[[#This Row],[r_fighter_id]],ufc_fighters[id],ufc_fighters[year],"xxx",0,1)</f>
        <v>1982</v>
      </c>
      <c r="D1935">
        <f>_xlfn.XLOOKUP(ufc_fights_2[[#This Row],[b_fighter_id]],ufc_fighters[id],ufc_fighters[year],"Prázdné",0,1)</f>
        <v>1971</v>
      </c>
      <c r="E1935" s="10">
        <f>YEAR(ufc_fights_2[[#This Row],[date]])-ufc_fights_2[[#This Row],[r_year]]</f>
        <v>26</v>
      </c>
      <c r="F1935" s="10">
        <f>YEAR(ufc_fights_2[[#This Row],[date]])-ufc_fights_2[[#This Row],[b_year]]</f>
        <v>37</v>
      </c>
      <c r="G1935">
        <v>0</v>
      </c>
      <c r="H1935">
        <v>0</v>
      </c>
      <c r="I1935">
        <v>0.61460000000000004</v>
      </c>
      <c r="J1935">
        <v>0.57450000000000001</v>
      </c>
      <c r="K1935">
        <v>0.7087</v>
      </c>
      <c r="L1935">
        <v>0.61399999999999999</v>
      </c>
      <c r="M1935">
        <v>0</v>
      </c>
      <c r="N1935">
        <v>0.375</v>
      </c>
      <c r="O1935">
        <v>1</v>
      </c>
      <c r="P1935">
        <v>0</v>
      </c>
      <c r="Q1935">
        <v>0</v>
      </c>
      <c r="R1935">
        <v>0</v>
      </c>
      <c r="S1935" s="2">
        <v>9.4907407407407408E-4</v>
      </c>
      <c r="T1935" s="2">
        <v>6.2384259259259259E-3</v>
      </c>
      <c r="U1935">
        <v>0.5595</v>
      </c>
      <c r="V1935">
        <v>0.42859999999999998</v>
      </c>
      <c r="W1935">
        <v>1</v>
      </c>
      <c r="X1935">
        <v>1</v>
      </c>
      <c r="Y1935">
        <v>1</v>
      </c>
      <c r="Z1935">
        <v>0.41510000000000002</v>
      </c>
      <c r="AA1935">
        <v>0.375</v>
      </c>
      <c r="AB1935">
        <v>0.86050000000000004</v>
      </c>
      <c r="AC1935">
        <v>0.88239999999999996</v>
      </c>
      <c r="AD1935">
        <v>0</v>
      </c>
      <c r="AE1935">
        <v>0.5</v>
      </c>
      <c r="AF1935" t="s">
        <v>3922</v>
      </c>
      <c r="AG1935" s="2">
        <v>3.472222222222222E-3</v>
      </c>
      <c r="AH1935" t="s">
        <v>3911</v>
      </c>
      <c r="AI1935">
        <v>3</v>
      </c>
      <c r="AJ1935" t="s">
        <v>3967</v>
      </c>
      <c r="AK1935" s="3">
        <v>39620</v>
      </c>
      <c r="AL1935" s="10">
        <f>YEAR(ufc_fights_2[[#This Row],[date]])</f>
        <v>2008</v>
      </c>
      <c r="AM1935" t="s">
        <v>3977</v>
      </c>
      <c r="AN1935">
        <v>1</v>
      </c>
      <c r="AO1935" t="s">
        <v>3913</v>
      </c>
      <c r="AP1935">
        <f>IF(ufc_fights_2[[#This Row],[winner]]="Red",ufc_fights_2[[#This Row],[r_fighter_id]],ufc_fights_2[[#This Row],[b_fighter_id]])</f>
        <v>1214</v>
      </c>
      <c r="AQ1935" t="str">
        <f>_xlfn.XLOOKUP(ufc_fights_2[[#This Row],[winnerID]],ufc_fighters[id],ufc_fighters[fighter_name],"xxx",0,1)</f>
        <v>Kendall Grove</v>
      </c>
    </row>
    <row r="1936" spans="1:43">
      <c r="A1936">
        <v>1214</v>
      </c>
      <c r="B1936">
        <v>2648</v>
      </c>
      <c r="C1936">
        <f>_xlfn.XLOOKUP(ufc_fights_2[[#This Row],[r_fighter_id]],ufc_fighters[id],ufc_fighters[year],"xxx",0,1)</f>
        <v>1982</v>
      </c>
      <c r="D1936">
        <f>_xlfn.XLOOKUP(ufc_fights_2[[#This Row],[b_fighter_id]],ufc_fighters[id],ufc_fighters[year],"Prázdné",0,1)</f>
        <v>1984</v>
      </c>
      <c r="E1936" s="10">
        <f>YEAR(ufc_fights_2[[#This Row],[date]])-ufc_fights_2[[#This Row],[r_year]]</f>
        <v>28</v>
      </c>
      <c r="F1936" s="10">
        <f>YEAR(ufc_fights_2[[#This Row],[date]])-ufc_fights_2[[#This Row],[b_year]]</f>
        <v>26</v>
      </c>
      <c r="G1936">
        <v>0</v>
      </c>
      <c r="H1936">
        <v>0</v>
      </c>
      <c r="I1936">
        <v>0.31459999999999999</v>
      </c>
      <c r="J1936">
        <v>0.25</v>
      </c>
      <c r="K1936">
        <v>0.56850000000000001</v>
      </c>
      <c r="L1936">
        <v>0.36990000000000001</v>
      </c>
      <c r="M1936">
        <v>1</v>
      </c>
      <c r="N1936">
        <v>0.6</v>
      </c>
      <c r="O1936">
        <v>1</v>
      </c>
      <c r="P1936">
        <v>1</v>
      </c>
      <c r="Q1936">
        <v>0</v>
      </c>
      <c r="R1936">
        <v>1</v>
      </c>
      <c r="S1936" s="2">
        <v>3.1250000000000001E-4</v>
      </c>
      <c r="T1936" s="2">
        <v>4.6759259259259263E-3</v>
      </c>
      <c r="U1936">
        <v>0.22670000000000001</v>
      </c>
      <c r="V1936">
        <v>5.4100000000000002E-2</v>
      </c>
      <c r="W1936">
        <v>0.8</v>
      </c>
      <c r="X1936">
        <v>0.75</v>
      </c>
      <c r="Y1936">
        <v>0.6</v>
      </c>
      <c r="Z1936">
        <v>0.1452</v>
      </c>
      <c r="AA1936">
        <v>0.21429999999999999</v>
      </c>
      <c r="AB1936">
        <v>0.78949999999999998</v>
      </c>
      <c r="AC1936">
        <v>0.6</v>
      </c>
      <c r="AD1936">
        <v>0.5</v>
      </c>
      <c r="AE1936">
        <v>0.22220000000000001</v>
      </c>
      <c r="AF1936" t="s">
        <v>3922</v>
      </c>
      <c r="AG1936" s="2">
        <v>3.472222222222222E-3</v>
      </c>
      <c r="AH1936" t="s">
        <v>3911</v>
      </c>
      <c r="AI1936">
        <v>3</v>
      </c>
      <c r="AJ1936" t="s">
        <v>3939</v>
      </c>
      <c r="AK1936" s="3">
        <v>40362</v>
      </c>
      <c r="AL1936" s="10">
        <f>YEAR(ufc_fights_2[[#This Row],[date]])</f>
        <v>2010</v>
      </c>
      <c r="AM1936" t="s">
        <v>3977</v>
      </c>
      <c r="AN1936">
        <v>1</v>
      </c>
      <c r="AO1936" t="s">
        <v>3913</v>
      </c>
      <c r="AP1936">
        <f>IF(ufc_fights_2[[#This Row],[winner]]="Red",ufc_fights_2[[#This Row],[r_fighter_id]],ufc_fights_2[[#This Row],[b_fighter_id]])</f>
        <v>1214</v>
      </c>
      <c r="AQ1936" t="str">
        <f>_xlfn.XLOOKUP(ufc_fights_2[[#This Row],[winnerID]],ufc_fighters[id],ufc_fighters[fighter_name],"xxx",0,1)</f>
        <v>Kendall Grove</v>
      </c>
    </row>
    <row r="1937" spans="1:43">
      <c r="A1937">
        <v>1214</v>
      </c>
      <c r="B1937">
        <v>2762</v>
      </c>
      <c r="C1937">
        <f>_xlfn.XLOOKUP(ufc_fights_2[[#This Row],[r_fighter_id]],ufc_fighters[id],ufc_fighters[year],"xxx",0,1)</f>
        <v>1982</v>
      </c>
      <c r="D1937">
        <f>_xlfn.XLOOKUP(ufc_fights_2[[#This Row],[b_fighter_id]],ufc_fighters[id],ufc_fighters[year],"Prázdné",0,1)</f>
        <v>1982</v>
      </c>
      <c r="E1937" s="10">
        <f>YEAR(ufc_fights_2[[#This Row],[date]])-ufc_fights_2[[#This Row],[r_year]]</f>
        <v>27</v>
      </c>
      <c r="F1937" s="10">
        <f>YEAR(ufc_fights_2[[#This Row],[date]])-ufc_fights_2[[#This Row],[b_year]]</f>
        <v>27</v>
      </c>
      <c r="G1937">
        <v>0</v>
      </c>
      <c r="H1937">
        <v>0</v>
      </c>
      <c r="I1937">
        <v>0.375</v>
      </c>
      <c r="J1937">
        <v>0.41670000000000001</v>
      </c>
      <c r="K1937">
        <v>0.66669999999999996</v>
      </c>
      <c r="L1937">
        <v>0.4375</v>
      </c>
      <c r="M1937">
        <v>1</v>
      </c>
      <c r="N1937">
        <v>0.75</v>
      </c>
      <c r="O1937">
        <v>1</v>
      </c>
      <c r="P1937">
        <v>1</v>
      </c>
      <c r="Q1937">
        <v>0</v>
      </c>
      <c r="R1937">
        <v>0</v>
      </c>
      <c r="S1937" s="2">
        <v>7.0601851851851847E-4</v>
      </c>
      <c r="T1937" s="2">
        <v>1.4467592592592592E-3</v>
      </c>
      <c r="U1937">
        <v>0.16669999999999999</v>
      </c>
      <c r="V1937">
        <v>0.25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0.8</v>
      </c>
      <c r="AD1937">
        <v>1</v>
      </c>
      <c r="AE1937">
        <v>0.33329999999999999</v>
      </c>
      <c r="AF1937" t="s">
        <v>3933</v>
      </c>
      <c r="AG1937" s="2">
        <v>2.7662037037037039E-3</v>
      </c>
      <c r="AH1937" t="s">
        <v>3911</v>
      </c>
      <c r="AI1937">
        <v>3</v>
      </c>
      <c r="AJ1937" t="s">
        <v>3939</v>
      </c>
      <c r="AK1937" s="3">
        <v>40138</v>
      </c>
      <c r="AL1937" s="10">
        <f>YEAR(ufc_fights_2[[#This Row],[date]])</f>
        <v>2009</v>
      </c>
      <c r="AM1937" t="s">
        <v>3977</v>
      </c>
      <c r="AN1937">
        <v>1</v>
      </c>
      <c r="AO1937" t="s">
        <v>3913</v>
      </c>
      <c r="AP1937">
        <f>IF(ufc_fights_2[[#This Row],[winner]]="Red",ufc_fights_2[[#This Row],[r_fighter_id]],ufc_fights_2[[#This Row],[b_fighter_id]])</f>
        <v>1214</v>
      </c>
      <c r="AQ1937" t="str">
        <f>_xlfn.XLOOKUP(ufc_fights_2[[#This Row],[winnerID]],ufc_fighters[id],ufc_fighters[fighter_name],"xxx",0,1)</f>
        <v>Kendall Grove</v>
      </c>
    </row>
    <row r="1938" spans="1:43">
      <c r="A1938">
        <v>1214</v>
      </c>
      <c r="B1938">
        <v>241</v>
      </c>
      <c r="C1938">
        <f>_xlfn.XLOOKUP(ufc_fights_2[[#This Row],[r_fighter_id]],ufc_fighters[id],ufc_fighters[year],"xxx",0,1)</f>
        <v>1982</v>
      </c>
      <c r="D1938">
        <f>_xlfn.XLOOKUP(ufc_fights_2[[#This Row],[b_fighter_id]],ufc_fighters[id],ufc_fighters[year],"Prázdné",0,1)</f>
        <v>1984</v>
      </c>
      <c r="E1938" s="10">
        <f>YEAR(ufc_fights_2[[#This Row],[date]])-ufc_fights_2[[#This Row],[r_year]]</f>
        <v>25</v>
      </c>
      <c r="F1938" s="10">
        <f>YEAR(ufc_fights_2[[#This Row],[date]])-ufc_fights_2[[#This Row],[b_year]]</f>
        <v>23</v>
      </c>
      <c r="G1938">
        <v>0</v>
      </c>
      <c r="H1938">
        <v>0</v>
      </c>
      <c r="I1938">
        <v>0.55410000000000004</v>
      </c>
      <c r="J1938">
        <v>0.61539999999999995</v>
      </c>
      <c r="K1938">
        <v>0.74219999999999997</v>
      </c>
      <c r="L1938">
        <v>0.66669999999999996</v>
      </c>
      <c r="M1938">
        <v>1</v>
      </c>
      <c r="N1938">
        <v>0.1429</v>
      </c>
      <c r="O1938">
        <v>2</v>
      </c>
      <c r="P1938">
        <v>0</v>
      </c>
      <c r="Q1938">
        <v>0</v>
      </c>
      <c r="R1938">
        <v>0</v>
      </c>
      <c r="S1938" s="2">
        <v>3.2870370370370371E-3</v>
      </c>
      <c r="T1938" s="2">
        <v>1.5277777777777779E-3</v>
      </c>
      <c r="U1938">
        <v>0.48080000000000001</v>
      </c>
      <c r="V1938">
        <v>0</v>
      </c>
      <c r="W1938">
        <v>0.625</v>
      </c>
      <c r="X1938">
        <v>1</v>
      </c>
      <c r="Y1938">
        <v>1</v>
      </c>
      <c r="Z1938">
        <v>0.40620000000000001</v>
      </c>
      <c r="AA1938">
        <v>0.63639999999999997</v>
      </c>
      <c r="AB1938">
        <v>0.68969999999999998</v>
      </c>
      <c r="AC1938">
        <v>0</v>
      </c>
      <c r="AD1938">
        <v>0.61539999999999995</v>
      </c>
      <c r="AE1938">
        <v>1</v>
      </c>
      <c r="AF1938" t="s">
        <v>3933</v>
      </c>
      <c r="AG1938" s="2">
        <v>3.2638888888888891E-3</v>
      </c>
      <c r="AH1938" t="s">
        <v>3911</v>
      </c>
      <c r="AI1938">
        <v>3</v>
      </c>
      <c r="AJ1938" t="s">
        <v>3925</v>
      </c>
      <c r="AK1938" s="3">
        <v>39179</v>
      </c>
      <c r="AL1938" s="10">
        <f>YEAR(ufc_fights_2[[#This Row],[date]])</f>
        <v>2007</v>
      </c>
      <c r="AM1938" t="s">
        <v>3977</v>
      </c>
      <c r="AN1938">
        <v>3</v>
      </c>
      <c r="AO1938" t="s">
        <v>3913</v>
      </c>
      <c r="AP1938">
        <f>IF(ufc_fights_2[[#This Row],[winner]]="Red",ufc_fights_2[[#This Row],[r_fighter_id]],ufc_fights_2[[#This Row],[b_fighter_id]])</f>
        <v>1214</v>
      </c>
      <c r="AQ1938" t="str">
        <f>_xlfn.XLOOKUP(ufc_fights_2[[#This Row],[winnerID]],ufc_fighters[id],ufc_fighters[fighter_name],"xxx",0,1)</f>
        <v>Kendall Grove</v>
      </c>
    </row>
    <row r="1939" spans="1:43">
      <c r="A1939">
        <v>1214</v>
      </c>
      <c r="B1939">
        <v>2575</v>
      </c>
      <c r="C1939">
        <f>_xlfn.XLOOKUP(ufc_fights_2[[#This Row],[r_fighter_id]],ufc_fighters[id],ufc_fighters[year],"xxx",0,1)</f>
        <v>1982</v>
      </c>
      <c r="D1939">
        <f>_xlfn.XLOOKUP(ufc_fights_2[[#This Row],[b_fighter_id]],ufc_fighters[id],ufc_fighters[year],"Prázdné",0,1)</f>
        <v>1982</v>
      </c>
      <c r="E1939" s="10">
        <f>YEAR(ufc_fights_2[[#This Row],[date]])-ufc_fights_2[[#This Row],[r_year]]</f>
        <v>24</v>
      </c>
      <c r="F1939" s="10">
        <f>YEAR(ufc_fights_2[[#This Row],[date]])-ufc_fights_2[[#This Row],[b_year]]</f>
        <v>24</v>
      </c>
      <c r="G1939">
        <v>0</v>
      </c>
      <c r="H1939">
        <v>0</v>
      </c>
      <c r="I1939">
        <v>0.5</v>
      </c>
      <c r="J1939">
        <v>0.5</v>
      </c>
      <c r="K1939">
        <v>0.61109999999999998</v>
      </c>
      <c r="L1939">
        <v>0.58330000000000004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1</v>
      </c>
      <c r="S1939" s="2">
        <v>1.8865740740740742E-3</v>
      </c>
      <c r="T1939" s="2">
        <v>4.1666666666666669E-4</v>
      </c>
      <c r="U1939">
        <v>0.48</v>
      </c>
      <c r="V1939">
        <v>0.28570000000000001</v>
      </c>
      <c r="W1939">
        <v>1</v>
      </c>
      <c r="X1939">
        <v>0</v>
      </c>
      <c r="Y1939">
        <v>0</v>
      </c>
      <c r="Z1939">
        <v>0.25</v>
      </c>
      <c r="AA1939">
        <v>0.4</v>
      </c>
      <c r="AB1939">
        <v>1</v>
      </c>
      <c r="AC1939">
        <v>1</v>
      </c>
      <c r="AD1939">
        <v>0.52380000000000004</v>
      </c>
      <c r="AE1939">
        <v>0</v>
      </c>
      <c r="AF1939" t="s">
        <v>3910</v>
      </c>
      <c r="AG1939" s="2">
        <v>2.7662037037037039E-3</v>
      </c>
      <c r="AH1939" t="s">
        <v>3911</v>
      </c>
      <c r="AI1939">
        <v>3</v>
      </c>
      <c r="AJ1939" t="s">
        <v>4021</v>
      </c>
      <c r="AK1939" s="3">
        <v>39000</v>
      </c>
      <c r="AL1939" s="10">
        <f>YEAR(ufc_fights_2[[#This Row],[date]])</f>
        <v>2006</v>
      </c>
      <c r="AM1939" t="s">
        <v>3977</v>
      </c>
      <c r="AN1939">
        <v>69</v>
      </c>
      <c r="AO1939" t="s">
        <v>3913</v>
      </c>
      <c r="AP1939">
        <f>IF(ufc_fights_2[[#This Row],[winner]]="Red",ufc_fights_2[[#This Row],[r_fighter_id]],ufc_fights_2[[#This Row],[b_fighter_id]])</f>
        <v>1214</v>
      </c>
      <c r="AQ1939" t="str">
        <f>_xlfn.XLOOKUP(ufc_fights_2[[#This Row],[winnerID]],ufc_fighters[id],ufc_fighters[fighter_name],"xxx",0,1)</f>
        <v>Kendall Grove</v>
      </c>
    </row>
    <row r="1940" spans="1:43">
      <c r="A1940">
        <v>1214</v>
      </c>
      <c r="B1940">
        <v>717</v>
      </c>
      <c r="C1940">
        <f>_xlfn.XLOOKUP(ufc_fights_2[[#This Row],[r_fighter_id]],ufc_fighters[id],ufc_fighters[year],"xxx",0,1)</f>
        <v>1982</v>
      </c>
      <c r="D1940">
        <f>_xlfn.XLOOKUP(ufc_fights_2[[#This Row],[b_fighter_id]],ufc_fighters[id],ufc_fighters[year],"Prázdné",0,1)</f>
        <v>1981</v>
      </c>
      <c r="E1940" s="10">
        <f>YEAR(ufc_fights_2[[#This Row],[date]])-ufc_fights_2[[#This Row],[r_year]]</f>
        <v>27</v>
      </c>
      <c r="F1940" s="10">
        <f>YEAR(ufc_fights_2[[#This Row],[date]])-ufc_fights_2[[#This Row],[b_year]]</f>
        <v>28</v>
      </c>
      <c r="G1940">
        <v>1</v>
      </c>
      <c r="H1940">
        <v>0</v>
      </c>
      <c r="I1940">
        <v>0.4</v>
      </c>
      <c r="J1940">
        <v>0.24</v>
      </c>
      <c r="K1940">
        <v>0.42309999999999998</v>
      </c>
      <c r="L1940">
        <v>0.24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3.4722222222222222E-5</v>
      </c>
      <c r="T1940" s="2">
        <v>0</v>
      </c>
      <c r="U1940">
        <v>0.4</v>
      </c>
      <c r="V1940">
        <v>0.18179999999999999</v>
      </c>
      <c r="W1940">
        <v>0.33329999999999999</v>
      </c>
      <c r="X1940">
        <v>0.5</v>
      </c>
      <c r="Y1940">
        <v>1</v>
      </c>
      <c r="Z1940">
        <v>0.29409999999999997</v>
      </c>
      <c r="AA1940">
        <v>0.2</v>
      </c>
      <c r="AB1940">
        <v>0.25</v>
      </c>
      <c r="AC1940">
        <v>0.3</v>
      </c>
      <c r="AD1940">
        <v>1</v>
      </c>
      <c r="AE1940">
        <v>0</v>
      </c>
      <c r="AF1940" t="s">
        <v>3910</v>
      </c>
      <c r="AG1940" s="2">
        <v>1.0648148148148149E-3</v>
      </c>
      <c r="AH1940" t="s">
        <v>3911</v>
      </c>
      <c r="AI1940">
        <v>3</v>
      </c>
      <c r="AJ1940" t="s">
        <v>4050</v>
      </c>
      <c r="AK1940" s="3">
        <v>39879</v>
      </c>
      <c r="AL1940" s="10">
        <f>YEAR(ufc_fights_2[[#This Row],[date]])</f>
        <v>2009</v>
      </c>
      <c r="AM1940" t="s">
        <v>3977</v>
      </c>
      <c r="AN1940">
        <v>143</v>
      </c>
      <c r="AO1940" t="s">
        <v>3913</v>
      </c>
      <c r="AP1940">
        <f>IF(ufc_fights_2[[#This Row],[winner]]="Red",ufc_fights_2[[#This Row],[r_fighter_id]],ufc_fights_2[[#This Row],[b_fighter_id]])</f>
        <v>1214</v>
      </c>
      <c r="AQ1940" t="str">
        <f>_xlfn.XLOOKUP(ufc_fights_2[[#This Row],[winnerID]],ufc_fighters[id],ufc_fighters[fighter_name],"xxx",0,1)</f>
        <v>Kendall Grove</v>
      </c>
    </row>
    <row r="1941" spans="1:43">
      <c r="A1941">
        <v>1485</v>
      </c>
      <c r="B1941">
        <v>3108</v>
      </c>
      <c r="C1941">
        <f>_xlfn.XLOOKUP(ufc_fights_2[[#This Row],[r_fighter_id]],ufc_fighters[id],ufc_fighters[year],"xxx",0,1)</f>
        <v>1988</v>
      </c>
      <c r="D1941">
        <f>_xlfn.XLOOKUP(ufc_fights_2[[#This Row],[b_fighter_id]],ufc_fighters[id],ufc_fighters[year],"Prázdné",0,1)</f>
        <v>1981</v>
      </c>
      <c r="E1941" s="10">
        <f>YEAR(ufc_fights_2[[#This Row],[date]])-ufc_fights_2[[#This Row],[r_year]]</f>
        <v>23</v>
      </c>
      <c r="F1941" s="10">
        <f>YEAR(ufc_fights_2[[#This Row],[date]])-ufc_fights_2[[#This Row],[b_year]]</f>
        <v>30</v>
      </c>
      <c r="G1941">
        <v>0</v>
      </c>
      <c r="H1941">
        <v>0</v>
      </c>
      <c r="I1941">
        <v>0.25</v>
      </c>
      <c r="J1941">
        <v>0.31709999999999999</v>
      </c>
      <c r="K1941">
        <v>0.39329999999999998</v>
      </c>
      <c r="L1941">
        <v>0.55100000000000005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 s="2">
        <v>0</v>
      </c>
      <c r="T1941" s="2">
        <v>4.0740740740740737E-3</v>
      </c>
      <c r="U1941">
        <v>0.20899999999999999</v>
      </c>
      <c r="V1941">
        <v>0.30259999999999998</v>
      </c>
      <c r="W1941">
        <v>1</v>
      </c>
      <c r="X1941">
        <v>0</v>
      </c>
      <c r="Y1941">
        <v>0</v>
      </c>
      <c r="Z1941">
        <v>0.2394</v>
      </c>
      <c r="AA1941">
        <v>0.2923</v>
      </c>
      <c r="AB1941">
        <v>1</v>
      </c>
      <c r="AC1941">
        <v>0</v>
      </c>
      <c r="AD1941">
        <v>0</v>
      </c>
      <c r="AE1941">
        <v>0.4375</v>
      </c>
      <c r="AF1941" t="s">
        <v>3915</v>
      </c>
      <c r="AG1941" s="2">
        <v>3.472222222222222E-3</v>
      </c>
      <c r="AH1941" t="s">
        <v>3911</v>
      </c>
      <c r="AI1941">
        <v>3</v>
      </c>
      <c r="AJ1941" t="s">
        <v>3967</v>
      </c>
      <c r="AK1941" s="3">
        <v>40845</v>
      </c>
      <c r="AL1941" s="10">
        <f>YEAR(ufc_fights_2[[#This Row],[date]])</f>
        <v>2011</v>
      </c>
      <c r="AM1941" t="s">
        <v>3977</v>
      </c>
      <c r="AN1941">
        <v>1</v>
      </c>
      <c r="AO1941" t="s">
        <v>3918</v>
      </c>
      <c r="AP1941">
        <f>IF(ufc_fights_2[[#This Row],[winner]]="Red",ufc_fights_2[[#This Row],[r_fighter_id]],ufc_fights_2[[#This Row],[b_fighter_id]])</f>
        <v>3108</v>
      </c>
      <c r="AQ1941" t="str">
        <f>_xlfn.XLOOKUP(ufc_fights_2[[#This Row],[winnerID]],ufc_fighters[id],ufc_fighters[fighter_name],"xxx",0,1)</f>
        <v>Clifford Starks</v>
      </c>
    </row>
    <row r="1942" spans="1:43">
      <c r="A1942">
        <v>1327</v>
      </c>
      <c r="B1942">
        <v>3108</v>
      </c>
      <c r="C1942">
        <f>_xlfn.XLOOKUP(ufc_fights_2[[#This Row],[r_fighter_id]],ufc_fighters[id],ufc_fighters[year],"xxx",0,1)</f>
        <v>1980</v>
      </c>
      <c r="D1942">
        <f>_xlfn.XLOOKUP(ufc_fights_2[[#This Row],[b_fighter_id]],ufc_fighters[id],ufc_fighters[year],"Prázdné",0,1)</f>
        <v>1981</v>
      </c>
      <c r="E1942" s="10">
        <f>YEAR(ufc_fights_2[[#This Row],[date]])-ufc_fights_2[[#This Row],[r_year]]</f>
        <v>32</v>
      </c>
      <c r="F1942" s="10">
        <f>YEAR(ufc_fights_2[[#This Row],[date]])-ufc_fights_2[[#This Row],[b_year]]</f>
        <v>31</v>
      </c>
      <c r="G1942">
        <v>0</v>
      </c>
      <c r="H1942">
        <v>0</v>
      </c>
      <c r="I1942">
        <v>0.49120000000000003</v>
      </c>
      <c r="J1942">
        <v>0.44440000000000002</v>
      </c>
      <c r="K1942">
        <v>0.60229999999999995</v>
      </c>
      <c r="L1942">
        <v>0.57379999999999998</v>
      </c>
      <c r="M1942">
        <v>0.5</v>
      </c>
      <c r="N1942">
        <v>0</v>
      </c>
      <c r="O1942">
        <v>2</v>
      </c>
      <c r="P1942">
        <v>0</v>
      </c>
      <c r="Q1942">
        <v>0</v>
      </c>
      <c r="R1942">
        <v>1</v>
      </c>
      <c r="S1942" s="2">
        <v>9.6064814814814819E-4</v>
      </c>
      <c r="T1942" s="2">
        <v>2.0717592592592593E-3</v>
      </c>
      <c r="U1942">
        <v>0.27779999999999999</v>
      </c>
      <c r="V1942">
        <v>0.44440000000000002</v>
      </c>
      <c r="W1942">
        <v>0.93330000000000002</v>
      </c>
      <c r="X1942">
        <v>0.66669999999999996</v>
      </c>
      <c r="Y1942">
        <v>0</v>
      </c>
      <c r="Z1942">
        <v>0.31709999999999999</v>
      </c>
      <c r="AA1942">
        <v>0.40620000000000001</v>
      </c>
      <c r="AB1942">
        <v>0.9375</v>
      </c>
      <c r="AC1942">
        <v>0.75</v>
      </c>
      <c r="AD1942">
        <v>0</v>
      </c>
      <c r="AE1942">
        <v>0</v>
      </c>
      <c r="AF1942" t="s">
        <v>3933</v>
      </c>
      <c r="AG1942" s="2">
        <v>1.1921296296296296E-3</v>
      </c>
      <c r="AH1942" t="s">
        <v>3911</v>
      </c>
      <c r="AI1942">
        <v>3</v>
      </c>
      <c r="AJ1942" t="s">
        <v>3974</v>
      </c>
      <c r="AK1942" s="3">
        <v>40943</v>
      </c>
      <c r="AL1942" s="10">
        <f>YEAR(ufc_fights_2[[#This Row],[date]])</f>
        <v>2012</v>
      </c>
      <c r="AM1942" t="s">
        <v>3977</v>
      </c>
      <c r="AN1942">
        <v>1</v>
      </c>
      <c r="AO1942" t="s">
        <v>3913</v>
      </c>
      <c r="AP1942">
        <f>IF(ufc_fights_2[[#This Row],[winner]]="Red",ufc_fights_2[[#This Row],[r_fighter_id]],ufc_fights_2[[#This Row],[b_fighter_id]])</f>
        <v>1327</v>
      </c>
      <c r="AQ1942" t="str">
        <f>_xlfn.XLOOKUP(ufc_fights_2[[#This Row],[winnerID]],ufc_fighters[id],ufc_fighters[fighter_name],"xxx",0,1)</f>
        <v>Ed Herman</v>
      </c>
    </row>
    <row r="1943" spans="1:43">
      <c r="A1943">
        <v>480</v>
      </c>
      <c r="B1943">
        <v>1223</v>
      </c>
      <c r="C1943">
        <f>_xlfn.XLOOKUP(ufc_fights_2[[#This Row],[r_fighter_id]],ufc_fighters[id],ufc_fighters[year],"xxx",0,1)</f>
        <v>1990</v>
      </c>
      <c r="D1943">
        <f>_xlfn.XLOOKUP(ufc_fights_2[[#This Row],[b_fighter_id]],ufc_fighters[id],ufc_fighters[year],"Prázdné",0,1)</f>
        <v>1982</v>
      </c>
      <c r="E1943" s="10">
        <f>YEAR(ufc_fights_2[[#This Row],[date]])-ufc_fights_2[[#This Row],[r_year]]</f>
        <v>26</v>
      </c>
      <c r="F1943" s="10">
        <f>YEAR(ufc_fights_2[[#This Row],[date]])-ufc_fights_2[[#This Row],[b_year]]</f>
        <v>34</v>
      </c>
      <c r="G1943">
        <v>0</v>
      </c>
      <c r="H1943">
        <v>0</v>
      </c>
      <c r="I1943">
        <v>0.5333</v>
      </c>
      <c r="J1943">
        <v>0.35289999999999999</v>
      </c>
      <c r="K1943">
        <v>0.66200000000000003</v>
      </c>
      <c r="L1943">
        <v>0.57689999999999997</v>
      </c>
      <c r="M1943">
        <v>0.5</v>
      </c>
      <c r="N1943">
        <v>0</v>
      </c>
      <c r="O1943">
        <v>1</v>
      </c>
      <c r="P1943">
        <v>2</v>
      </c>
      <c r="Q1943">
        <v>1</v>
      </c>
      <c r="R1943">
        <v>0</v>
      </c>
      <c r="S1943" s="2">
        <v>7.0949074074074074E-3</v>
      </c>
      <c r="T1943" s="2">
        <v>1.273148148148148E-4</v>
      </c>
      <c r="U1943">
        <v>0.51060000000000005</v>
      </c>
      <c r="V1943">
        <v>0.1111</v>
      </c>
      <c r="W1943">
        <v>0.54549999999999998</v>
      </c>
      <c r="X1943">
        <v>1</v>
      </c>
      <c r="Y1943">
        <v>0</v>
      </c>
      <c r="Z1943">
        <v>0.34210000000000002</v>
      </c>
      <c r="AA1943">
        <v>0.26669999999999999</v>
      </c>
      <c r="AB1943">
        <v>0.5</v>
      </c>
      <c r="AC1943">
        <v>1</v>
      </c>
      <c r="AD1943">
        <v>0.9</v>
      </c>
      <c r="AE1943">
        <v>0</v>
      </c>
      <c r="AF1943" t="s">
        <v>3933</v>
      </c>
      <c r="AG1943" s="2">
        <v>3.3101851851851851E-3</v>
      </c>
      <c r="AH1943" t="s">
        <v>3911</v>
      </c>
      <c r="AI1943">
        <v>3</v>
      </c>
      <c r="AJ1943" t="s">
        <v>3923</v>
      </c>
      <c r="AK1943" s="3">
        <v>42630</v>
      </c>
      <c r="AL1943" s="10">
        <f>YEAR(ufc_fights_2[[#This Row],[date]])</f>
        <v>2016</v>
      </c>
      <c r="AM1943" t="s">
        <v>3977</v>
      </c>
      <c r="AN1943">
        <v>88</v>
      </c>
      <c r="AO1943" t="s">
        <v>3913</v>
      </c>
      <c r="AP1943">
        <f>IF(ufc_fights_2[[#This Row],[winner]]="Red",ufc_fights_2[[#This Row],[r_fighter_id]],ufc_fights_2[[#This Row],[b_fighter_id]])</f>
        <v>480</v>
      </c>
      <c r="AQ1943" t="str">
        <f>_xlfn.XLOOKUP(ufc_fights_2[[#This Row],[winnerID]],ufc_fighters[id],ufc_fighters[fighter_name],"xxx",0,1)</f>
        <v>Antonio Carlos Junior</v>
      </c>
    </row>
    <row r="1944" spans="1:43">
      <c r="A1944">
        <v>1327</v>
      </c>
      <c r="B1944">
        <v>650</v>
      </c>
      <c r="C1944">
        <f>_xlfn.XLOOKUP(ufc_fights_2[[#This Row],[r_fighter_id]],ufc_fighters[id],ufc_fighters[year],"xxx",0,1)</f>
        <v>1980</v>
      </c>
      <c r="D1944">
        <f>_xlfn.XLOOKUP(ufc_fights_2[[#This Row],[b_fighter_id]],ufc_fighters[id],ufc_fighters[year],"Prázdné",0,1)</f>
        <v>1977</v>
      </c>
      <c r="E1944" s="10">
        <f>YEAR(ufc_fights_2[[#This Row],[date]])-ufc_fights_2[[#This Row],[r_year]]</f>
        <v>31</v>
      </c>
      <c r="F1944" s="10">
        <f>YEAR(ufc_fights_2[[#This Row],[date]])-ufc_fights_2[[#This Row],[b_year]]</f>
        <v>34</v>
      </c>
      <c r="G1944">
        <v>1</v>
      </c>
      <c r="H1944">
        <v>0</v>
      </c>
      <c r="I1944">
        <v>0.57889999999999997</v>
      </c>
      <c r="J1944">
        <v>0.45829999999999999</v>
      </c>
      <c r="K1944">
        <v>0.57889999999999997</v>
      </c>
      <c r="L1944">
        <v>0.45829999999999999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3.4722222222222222E-5</v>
      </c>
      <c r="T1944" s="2">
        <v>0</v>
      </c>
      <c r="U1944">
        <v>0.61109999999999998</v>
      </c>
      <c r="V1944">
        <v>0.40910000000000002</v>
      </c>
      <c r="W1944">
        <v>0</v>
      </c>
      <c r="X1944">
        <v>0</v>
      </c>
      <c r="Y1944">
        <v>1</v>
      </c>
      <c r="Z1944">
        <v>0.42859999999999998</v>
      </c>
      <c r="AA1944">
        <v>0.45829999999999999</v>
      </c>
      <c r="AB1944">
        <v>1</v>
      </c>
      <c r="AC1944">
        <v>0</v>
      </c>
      <c r="AD1944">
        <v>1</v>
      </c>
      <c r="AE1944">
        <v>0</v>
      </c>
      <c r="AF1944" t="s">
        <v>3910</v>
      </c>
      <c r="AG1944" s="2">
        <v>5.5555555555555556E-4</v>
      </c>
      <c r="AH1944" t="s">
        <v>3911</v>
      </c>
      <c r="AI1944">
        <v>3</v>
      </c>
      <c r="AJ1944" t="s">
        <v>3914</v>
      </c>
      <c r="AK1944" s="3">
        <v>40698</v>
      </c>
      <c r="AL1944" s="10">
        <f>YEAR(ufc_fights_2[[#This Row],[date]])</f>
        <v>2011</v>
      </c>
      <c r="AM1944" t="s">
        <v>3977</v>
      </c>
      <c r="AN1944">
        <v>1</v>
      </c>
      <c r="AO1944" t="s">
        <v>3913</v>
      </c>
      <c r="AP1944">
        <f>IF(ufc_fights_2[[#This Row],[winner]]="Red",ufc_fights_2[[#This Row],[r_fighter_id]],ufc_fights_2[[#This Row],[b_fighter_id]])</f>
        <v>1327</v>
      </c>
      <c r="AQ1944" t="str">
        <f>_xlfn.XLOOKUP(ufc_fights_2[[#This Row],[winnerID]],ufc_fighters[id],ufc_fighters[fighter_name],"xxx",0,1)</f>
        <v>Ed Herman</v>
      </c>
    </row>
    <row r="1945" spans="1:43">
      <c r="A1945">
        <v>1327</v>
      </c>
      <c r="B1945">
        <v>791</v>
      </c>
      <c r="C1945">
        <f>_xlfn.XLOOKUP(ufc_fights_2[[#This Row],[r_fighter_id]],ufc_fighters[id],ufc_fighters[year],"xxx",0,1)</f>
        <v>1980</v>
      </c>
      <c r="D1945">
        <f>_xlfn.XLOOKUP(ufc_fights_2[[#This Row],[b_fighter_id]],ufc_fighters[id],ufc_fighters[year],"Prázdné",0,1)</f>
        <v>1977</v>
      </c>
      <c r="E1945" s="10">
        <f>YEAR(ufc_fights_2[[#This Row],[date]])-ufc_fights_2[[#This Row],[r_year]]</f>
        <v>27</v>
      </c>
      <c r="F1945" s="10">
        <f>YEAR(ufc_fights_2[[#This Row],[date]])-ufc_fights_2[[#This Row],[b_year]]</f>
        <v>30</v>
      </c>
      <c r="G1945">
        <v>1</v>
      </c>
      <c r="H1945">
        <v>0</v>
      </c>
      <c r="I1945">
        <v>0.58109999999999995</v>
      </c>
      <c r="J1945">
        <v>0.47370000000000001</v>
      </c>
      <c r="K1945">
        <v>0.72950000000000004</v>
      </c>
      <c r="L1945">
        <v>0.61539999999999995</v>
      </c>
      <c r="M1945">
        <v>0.66669999999999996</v>
      </c>
      <c r="N1945">
        <v>0.2</v>
      </c>
      <c r="O1945">
        <v>0</v>
      </c>
      <c r="P1945">
        <v>3</v>
      </c>
      <c r="Q1945">
        <v>1</v>
      </c>
      <c r="R1945">
        <v>0</v>
      </c>
      <c r="S1945" s="2">
        <v>4.5601851851851853E-3</v>
      </c>
      <c r="T1945" s="2">
        <v>1.3194444444444445E-3</v>
      </c>
      <c r="U1945">
        <v>0.50819999999999999</v>
      </c>
      <c r="V1945">
        <v>0.33329999999999999</v>
      </c>
      <c r="W1945">
        <v>0.92310000000000003</v>
      </c>
      <c r="X1945">
        <v>0</v>
      </c>
      <c r="Y1945">
        <v>1</v>
      </c>
      <c r="Z1945">
        <v>0.28570000000000001</v>
      </c>
      <c r="AA1945">
        <v>0.4667</v>
      </c>
      <c r="AB1945">
        <v>0.69230000000000003</v>
      </c>
      <c r="AC1945">
        <v>0.5</v>
      </c>
      <c r="AD1945">
        <v>0.7</v>
      </c>
      <c r="AE1945">
        <v>0</v>
      </c>
      <c r="AF1945" t="s">
        <v>3910</v>
      </c>
      <c r="AG1945" s="2">
        <v>4.5138888888888887E-4</v>
      </c>
      <c r="AH1945" t="s">
        <v>3911</v>
      </c>
      <c r="AI1945">
        <v>3</v>
      </c>
      <c r="AJ1945" t="s">
        <v>4016</v>
      </c>
      <c r="AK1945" s="3">
        <v>39403</v>
      </c>
      <c r="AL1945" s="10">
        <f>YEAR(ufc_fights_2[[#This Row],[date]])</f>
        <v>2007</v>
      </c>
      <c r="AM1945" t="s">
        <v>3977</v>
      </c>
      <c r="AN1945">
        <v>9</v>
      </c>
      <c r="AO1945" t="s">
        <v>3913</v>
      </c>
      <c r="AP1945">
        <f>IF(ufc_fights_2[[#This Row],[winner]]="Red",ufc_fights_2[[#This Row],[r_fighter_id]],ufc_fights_2[[#This Row],[b_fighter_id]])</f>
        <v>1327</v>
      </c>
      <c r="AQ1945" t="str">
        <f>_xlfn.XLOOKUP(ufc_fights_2[[#This Row],[winnerID]],ufc_fighters[id],ufc_fighters[fighter_name],"xxx",0,1)</f>
        <v>Ed Herman</v>
      </c>
    </row>
    <row r="1946" spans="1:43">
      <c r="A1946">
        <v>1327</v>
      </c>
      <c r="B1946">
        <v>3026</v>
      </c>
      <c r="C1946">
        <f>_xlfn.XLOOKUP(ufc_fights_2[[#This Row],[r_fighter_id]],ufc_fighters[id],ufc_fighters[year],"xxx",0,1)</f>
        <v>1980</v>
      </c>
      <c r="D1946">
        <f>_xlfn.XLOOKUP(ufc_fights_2[[#This Row],[b_fighter_id]],ufc_fighters[id],ufc_fighters[year],"Prázdné",0,1)</f>
        <v>1979</v>
      </c>
      <c r="E1946" s="10">
        <f>YEAR(ufc_fights_2[[#This Row],[date]])-ufc_fights_2[[#This Row],[r_year]]</f>
        <v>27</v>
      </c>
      <c r="F1946" s="10">
        <f>YEAR(ufc_fights_2[[#This Row],[date]])-ufc_fights_2[[#This Row],[b_year]]</f>
        <v>28</v>
      </c>
      <c r="G1946">
        <v>0</v>
      </c>
      <c r="H1946">
        <v>0</v>
      </c>
      <c r="I1946">
        <v>0.55810000000000004</v>
      </c>
      <c r="J1946">
        <v>0.5</v>
      </c>
      <c r="K1946">
        <v>0.67949999999999999</v>
      </c>
      <c r="L1946">
        <v>0.75</v>
      </c>
      <c r="M1946">
        <v>0.6</v>
      </c>
      <c r="N1946">
        <v>0</v>
      </c>
      <c r="O1946">
        <v>2</v>
      </c>
      <c r="P1946">
        <v>2</v>
      </c>
      <c r="Q1946">
        <v>0</v>
      </c>
      <c r="R1946">
        <v>0</v>
      </c>
      <c r="S1946" s="2">
        <v>4.43287037037037E-3</v>
      </c>
      <c r="T1946" s="2">
        <v>1.8518518518518518E-4</v>
      </c>
      <c r="U1946">
        <v>0.57140000000000002</v>
      </c>
      <c r="V1946">
        <v>0.5</v>
      </c>
      <c r="W1946">
        <v>0</v>
      </c>
      <c r="X1946">
        <v>0</v>
      </c>
      <c r="Y1946">
        <v>0</v>
      </c>
      <c r="Z1946">
        <v>0.33329999999999999</v>
      </c>
      <c r="AA1946">
        <v>0</v>
      </c>
      <c r="AB1946">
        <v>0.36359999999999998</v>
      </c>
      <c r="AC1946">
        <v>0</v>
      </c>
      <c r="AD1946">
        <v>0.6552</v>
      </c>
      <c r="AE1946">
        <v>1</v>
      </c>
      <c r="AF1946" t="s">
        <v>3933</v>
      </c>
      <c r="AG1946" s="2">
        <v>1.6782407407407408E-3</v>
      </c>
      <c r="AH1946" t="s">
        <v>3911</v>
      </c>
      <c r="AI1946">
        <v>3</v>
      </c>
      <c r="AJ1946" t="s">
        <v>3914</v>
      </c>
      <c r="AK1946" s="3">
        <v>39249</v>
      </c>
      <c r="AL1946" s="10">
        <f>YEAR(ufc_fights_2[[#This Row],[date]])</f>
        <v>2007</v>
      </c>
      <c r="AM1946" t="s">
        <v>3977</v>
      </c>
      <c r="AN1946">
        <v>26</v>
      </c>
      <c r="AO1946" t="s">
        <v>3913</v>
      </c>
      <c r="AP1946">
        <f>IF(ufc_fights_2[[#This Row],[winner]]="Red",ufc_fights_2[[#This Row],[r_fighter_id]],ufc_fights_2[[#This Row],[b_fighter_id]])</f>
        <v>1327</v>
      </c>
      <c r="AQ1946" t="str">
        <f>_xlfn.XLOOKUP(ufc_fights_2[[#This Row],[winnerID]],ufc_fighters[id],ufc_fighters[fighter_name],"xxx",0,1)</f>
        <v>Ed Herman</v>
      </c>
    </row>
    <row r="1947" spans="1:43">
      <c r="A1947">
        <v>1319</v>
      </c>
      <c r="B1947">
        <v>631</v>
      </c>
      <c r="C1947">
        <f>_xlfn.XLOOKUP(ufc_fights_2[[#This Row],[r_fighter_id]],ufc_fighters[id],ufc_fighters[year],"xxx",0,1)</f>
        <v>1983</v>
      </c>
      <c r="D1947">
        <f>_xlfn.XLOOKUP(ufc_fights_2[[#This Row],[b_fighter_id]],ufc_fighters[id],ufc_fighters[year],"Prázdné",0,1)</f>
        <v>1991</v>
      </c>
      <c r="E1947" s="10">
        <f>YEAR(ufc_fights_2[[#This Row],[date]])-ufc_fights_2[[#This Row],[r_year]]</f>
        <v>34</v>
      </c>
      <c r="F1947" s="10">
        <f>YEAR(ufc_fights_2[[#This Row],[date]])-ufc_fights_2[[#This Row],[b_year]]</f>
        <v>26</v>
      </c>
      <c r="G1947">
        <v>0</v>
      </c>
      <c r="H1947">
        <v>1</v>
      </c>
      <c r="I1947">
        <v>0.5</v>
      </c>
      <c r="J1947">
        <v>0.5444</v>
      </c>
      <c r="K1947">
        <v>0.5</v>
      </c>
      <c r="L1947">
        <v>0.5444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0</v>
      </c>
      <c r="T1947" s="2">
        <v>1.1574074074074073E-5</v>
      </c>
      <c r="U1947">
        <v>0.3125</v>
      </c>
      <c r="V1947">
        <v>0.4032</v>
      </c>
      <c r="W1947">
        <v>1</v>
      </c>
      <c r="X1947">
        <v>0.75</v>
      </c>
      <c r="Y1947">
        <v>0.5</v>
      </c>
      <c r="Z1947">
        <v>0.51919999999999999</v>
      </c>
      <c r="AA1947">
        <v>0.53569999999999995</v>
      </c>
      <c r="AB1947">
        <v>0</v>
      </c>
      <c r="AC1947">
        <v>0.75</v>
      </c>
      <c r="AD1947">
        <v>0</v>
      </c>
      <c r="AE1947">
        <v>0.5</v>
      </c>
      <c r="AF1947" t="s">
        <v>3910</v>
      </c>
      <c r="AG1947" s="2">
        <v>9.6064814814814819E-4</v>
      </c>
      <c r="AH1947" t="s">
        <v>3911</v>
      </c>
      <c r="AI1947">
        <v>3</v>
      </c>
      <c r="AJ1947" t="s">
        <v>3925</v>
      </c>
      <c r="AK1947" s="3">
        <v>43043</v>
      </c>
      <c r="AL1947" s="10">
        <f>YEAR(ufc_fights_2[[#This Row],[date]])</f>
        <v>2017</v>
      </c>
      <c r="AM1947" t="s">
        <v>3977</v>
      </c>
      <c r="AN1947">
        <v>18</v>
      </c>
      <c r="AO1947" t="s">
        <v>3918</v>
      </c>
      <c r="AP1947">
        <f>IF(ufc_fights_2[[#This Row],[winner]]="Red",ufc_fights_2[[#This Row],[r_fighter_id]],ufc_fights_2[[#This Row],[b_fighter_id]])</f>
        <v>631</v>
      </c>
      <c r="AQ1947" t="str">
        <f>_xlfn.XLOOKUP(ufc_fights_2[[#This Row],[winnerID]],ufc_fighters[id],ufc_fighters[fighter_name],"xxx",0,1)</f>
        <v>Paulo Costa</v>
      </c>
    </row>
    <row r="1948" spans="1:43">
      <c r="A1948">
        <v>2053</v>
      </c>
      <c r="B1948">
        <v>631</v>
      </c>
      <c r="C1948">
        <f>_xlfn.XLOOKUP(ufc_fights_2[[#This Row],[r_fighter_id]],ufc_fighters[id],ufc_fighters[year],"xxx",0,1)</f>
        <v>1982</v>
      </c>
      <c r="D1948">
        <f>_xlfn.XLOOKUP(ufc_fights_2[[#This Row],[b_fighter_id]],ufc_fighters[id],ufc_fighters[year],"Prázdné",0,1)</f>
        <v>1991</v>
      </c>
      <c r="E1948" s="10">
        <f>YEAR(ufc_fights_2[[#This Row],[date]])-ufc_fights_2[[#This Row],[r_year]]</f>
        <v>35</v>
      </c>
      <c r="F1948" s="10">
        <f>YEAR(ufc_fights_2[[#This Row],[date]])-ufc_fights_2[[#This Row],[b_year]]</f>
        <v>26</v>
      </c>
      <c r="G1948">
        <v>0</v>
      </c>
      <c r="H1948">
        <v>1</v>
      </c>
      <c r="I1948">
        <v>0.42859999999999998</v>
      </c>
      <c r="J1948">
        <v>0.6875</v>
      </c>
      <c r="K1948">
        <v>0.42859999999999998</v>
      </c>
      <c r="L1948">
        <v>0.69699999999999995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5.7870370370370373E-5</v>
      </c>
      <c r="U1948">
        <v>0.2</v>
      </c>
      <c r="V1948">
        <v>0.64290000000000003</v>
      </c>
      <c r="W1948">
        <v>1</v>
      </c>
      <c r="X1948">
        <v>0</v>
      </c>
      <c r="Y1948">
        <v>1</v>
      </c>
      <c r="Z1948">
        <v>0.45450000000000002</v>
      </c>
      <c r="AA1948">
        <v>0.61539999999999995</v>
      </c>
      <c r="AB1948">
        <v>0.33329999999999999</v>
      </c>
      <c r="AC1948">
        <v>0</v>
      </c>
      <c r="AD1948">
        <v>0</v>
      </c>
      <c r="AE1948">
        <v>1</v>
      </c>
      <c r="AF1948" t="s">
        <v>3910</v>
      </c>
      <c r="AG1948" s="2">
        <v>8.9120370370370373E-4</v>
      </c>
      <c r="AH1948" t="s">
        <v>3911</v>
      </c>
      <c r="AI1948">
        <v>3</v>
      </c>
      <c r="AJ1948" t="s">
        <v>3973</v>
      </c>
      <c r="AK1948" s="3">
        <v>42805</v>
      </c>
      <c r="AL1948" s="10">
        <f>YEAR(ufc_fights_2[[#This Row],[date]])</f>
        <v>2017</v>
      </c>
      <c r="AM1948" t="s">
        <v>3977</v>
      </c>
      <c r="AN1948">
        <v>37</v>
      </c>
      <c r="AO1948" t="s">
        <v>3918</v>
      </c>
      <c r="AP1948">
        <f>IF(ufc_fights_2[[#This Row],[winner]]="Red",ufc_fights_2[[#This Row],[r_fighter_id]],ufc_fights_2[[#This Row],[b_fighter_id]])</f>
        <v>631</v>
      </c>
      <c r="AQ1948" t="str">
        <f>_xlfn.XLOOKUP(ufc_fights_2[[#This Row],[winnerID]],ufc_fighters[id],ufc_fighters[fighter_name],"xxx",0,1)</f>
        <v>Paulo Costa</v>
      </c>
    </row>
    <row r="1949" spans="1:43">
      <c r="A1949">
        <v>465</v>
      </c>
      <c r="B1949">
        <v>2981</v>
      </c>
      <c r="C1949">
        <f>_xlfn.XLOOKUP(ufc_fights_2[[#This Row],[r_fighter_id]],ufc_fighters[id],ufc_fighters[year],"xxx",0,1)</f>
        <v>1984</v>
      </c>
      <c r="D1949">
        <f>_xlfn.XLOOKUP(ufc_fights_2[[#This Row],[b_fighter_id]],ufc_fighters[id],ufc_fighters[year],"Prázdné",0,1)</f>
        <v>1975</v>
      </c>
      <c r="E1949" s="10">
        <f>YEAR(ufc_fights_2[[#This Row],[date]])-ufc_fights_2[[#This Row],[r_year]]</f>
        <v>35</v>
      </c>
      <c r="F1949" s="10">
        <f>YEAR(ufc_fights_2[[#This Row],[date]])-ufc_fights_2[[#This Row],[b_year]]</f>
        <v>44</v>
      </c>
      <c r="G1949">
        <v>1</v>
      </c>
      <c r="H1949">
        <v>0</v>
      </c>
      <c r="I1949">
        <v>0.5484</v>
      </c>
      <c r="J1949">
        <v>0.5333</v>
      </c>
      <c r="K1949">
        <v>0.5625</v>
      </c>
      <c r="L1949">
        <v>0.5333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1.0416666666666667E-4</v>
      </c>
      <c r="T1949" s="2">
        <v>0</v>
      </c>
      <c r="U1949">
        <v>0.3125</v>
      </c>
      <c r="V1949">
        <v>0.16669999999999999</v>
      </c>
      <c r="W1949">
        <v>0.66669999999999996</v>
      </c>
      <c r="X1949">
        <v>0.83330000000000004</v>
      </c>
      <c r="Y1949">
        <v>0.8</v>
      </c>
      <c r="Z1949">
        <v>0.51849999999999996</v>
      </c>
      <c r="AA1949">
        <v>0.5</v>
      </c>
      <c r="AB1949">
        <v>0.75</v>
      </c>
      <c r="AC1949">
        <v>1</v>
      </c>
      <c r="AD1949">
        <v>0</v>
      </c>
      <c r="AE1949">
        <v>0</v>
      </c>
      <c r="AF1949" t="s">
        <v>3910</v>
      </c>
      <c r="AG1949" s="2">
        <v>3.3217592592592591E-3</v>
      </c>
      <c r="AH1949" t="s">
        <v>3911</v>
      </c>
      <c r="AI1949">
        <v>3</v>
      </c>
      <c r="AJ1949" t="s">
        <v>3914</v>
      </c>
      <c r="AK1949" s="3">
        <v>43596</v>
      </c>
      <c r="AL1949" s="10">
        <f>YEAR(ufc_fights_2[[#This Row],[date]])</f>
        <v>2019</v>
      </c>
      <c r="AM1949" t="s">
        <v>3977</v>
      </c>
      <c r="AN1949">
        <v>13</v>
      </c>
      <c r="AO1949" t="s">
        <v>3913</v>
      </c>
      <c r="AP1949">
        <f>IF(ufc_fights_2[[#This Row],[winner]]="Red",ufc_fights_2[[#This Row],[r_fighter_id]],ufc_fights_2[[#This Row],[b_fighter_id]])</f>
        <v>465</v>
      </c>
      <c r="AQ1949" t="str">
        <f>_xlfn.XLOOKUP(ufc_fights_2[[#This Row],[winnerID]],ufc_fighters[id],ufc_fighters[fighter_name],"xxx",0,1)</f>
        <v>Jared Cannonier</v>
      </c>
    </row>
    <row r="1950" spans="1:43">
      <c r="A1950">
        <v>347</v>
      </c>
      <c r="B1950">
        <v>465</v>
      </c>
      <c r="C1950">
        <f>_xlfn.XLOOKUP(ufc_fights_2[[#This Row],[r_fighter_id]],ufc_fighters[id],ufc_fighters[year],"xxx",0,1)</f>
        <v>1981</v>
      </c>
      <c r="D1950">
        <f>_xlfn.XLOOKUP(ufc_fights_2[[#This Row],[b_fighter_id]],ufc_fighters[id],ufc_fighters[year],"Prázdné",0,1)</f>
        <v>1984</v>
      </c>
      <c r="E1950" s="10">
        <f>YEAR(ufc_fights_2[[#This Row],[date]])-ufc_fights_2[[#This Row],[r_year]]</f>
        <v>37</v>
      </c>
      <c r="F1950" s="10">
        <f>YEAR(ufc_fights_2[[#This Row],[date]])-ufc_fights_2[[#This Row],[b_year]]</f>
        <v>34</v>
      </c>
      <c r="G1950">
        <v>0</v>
      </c>
      <c r="H1950">
        <v>1</v>
      </c>
      <c r="I1950">
        <v>0.4</v>
      </c>
      <c r="J1950">
        <v>0.46429999999999999</v>
      </c>
      <c r="K1950">
        <v>0.46429999999999999</v>
      </c>
      <c r="L1950">
        <v>0.50819999999999999</v>
      </c>
      <c r="M1950">
        <v>0.3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1.3773148148148147E-3</v>
      </c>
      <c r="T1950" s="2">
        <v>4.861111111111111E-4</v>
      </c>
      <c r="U1950">
        <v>0.38100000000000001</v>
      </c>
      <c r="V1950">
        <v>0.42309999999999998</v>
      </c>
      <c r="W1950">
        <v>0</v>
      </c>
      <c r="X1950">
        <v>0.66669999999999996</v>
      </c>
      <c r="Y1950">
        <v>1</v>
      </c>
      <c r="Z1950">
        <v>0.38100000000000001</v>
      </c>
      <c r="AA1950">
        <v>0.17860000000000001</v>
      </c>
      <c r="AB1950">
        <v>1</v>
      </c>
      <c r="AC1950">
        <v>0.78569999999999995</v>
      </c>
      <c r="AD1950">
        <v>0.33329999999999999</v>
      </c>
      <c r="AE1950">
        <v>0.71430000000000005</v>
      </c>
      <c r="AF1950" t="s">
        <v>3910</v>
      </c>
      <c r="AG1950" s="2">
        <v>4.5138888888888887E-4</v>
      </c>
      <c r="AH1950" t="s">
        <v>3911</v>
      </c>
      <c r="AI1950">
        <v>3</v>
      </c>
      <c r="AJ1950" t="s">
        <v>3938</v>
      </c>
      <c r="AK1950" s="3">
        <v>43407</v>
      </c>
      <c r="AL1950" s="10">
        <f>YEAR(ufc_fights_2[[#This Row],[date]])</f>
        <v>2018</v>
      </c>
      <c r="AM1950" t="s">
        <v>3977</v>
      </c>
      <c r="AN1950">
        <v>18</v>
      </c>
      <c r="AO1950" t="s">
        <v>3918</v>
      </c>
      <c r="AP1950">
        <f>IF(ufc_fights_2[[#This Row],[winner]]="Red",ufc_fights_2[[#This Row],[r_fighter_id]],ufc_fights_2[[#This Row],[b_fighter_id]])</f>
        <v>465</v>
      </c>
      <c r="AQ1950" t="str">
        <f>_xlfn.XLOOKUP(ufc_fights_2[[#This Row],[winnerID]],ufc_fighters[id],ufc_fighters[fighter_name],"xxx",0,1)</f>
        <v>Jared Cannonier</v>
      </c>
    </row>
    <row r="1951" spans="1:43">
      <c r="A1951">
        <v>1626</v>
      </c>
      <c r="B1951">
        <v>1182</v>
      </c>
      <c r="C1951">
        <f>_xlfn.XLOOKUP(ufc_fights_2[[#This Row],[r_fighter_id]],ufc_fighters[id],ufc_fighters[year],"xxx",0,1)</f>
        <v>1979</v>
      </c>
      <c r="D1951">
        <f>_xlfn.XLOOKUP(ufc_fights_2[[#This Row],[b_fighter_id]],ufc_fighters[id],ufc_fighters[year],"Prázdné",0,1)</f>
        <v>1981</v>
      </c>
      <c r="E1951" s="10">
        <f>YEAR(ufc_fights_2[[#This Row],[date]])-ufc_fights_2[[#This Row],[r_year]]</f>
        <v>34</v>
      </c>
      <c r="F1951" s="10">
        <f>YEAR(ufc_fights_2[[#This Row],[date]])-ufc_fights_2[[#This Row],[b_year]]</f>
        <v>32</v>
      </c>
      <c r="G1951">
        <v>0</v>
      </c>
      <c r="H1951">
        <v>0</v>
      </c>
      <c r="I1951">
        <v>0.58699999999999997</v>
      </c>
      <c r="J1951">
        <v>0.4138</v>
      </c>
      <c r="K1951">
        <v>0.6966</v>
      </c>
      <c r="L1951">
        <v>0.4516</v>
      </c>
      <c r="M1951">
        <v>0.5</v>
      </c>
      <c r="N1951">
        <v>0.5</v>
      </c>
      <c r="O1951">
        <v>0</v>
      </c>
      <c r="P1951">
        <v>0</v>
      </c>
      <c r="Q1951">
        <v>1</v>
      </c>
      <c r="R1951">
        <v>0</v>
      </c>
      <c r="S1951" s="2">
        <v>4.2939814814814811E-3</v>
      </c>
      <c r="T1951" s="2">
        <v>2.3842592592592591E-3</v>
      </c>
      <c r="U1951">
        <v>0.42859999999999998</v>
      </c>
      <c r="V1951">
        <v>0.36359999999999998</v>
      </c>
      <c r="W1951">
        <v>0.76919999999999999</v>
      </c>
      <c r="X1951">
        <v>0.76670000000000005</v>
      </c>
      <c r="Y1951">
        <v>0.5</v>
      </c>
      <c r="Z1951">
        <v>0.45450000000000002</v>
      </c>
      <c r="AA1951">
        <v>0.2273</v>
      </c>
      <c r="AB1951">
        <v>0.9</v>
      </c>
      <c r="AC1951">
        <v>1</v>
      </c>
      <c r="AD1951">
        <v>0.64710000000000001</v>
      </c>
      <c r="AE1951">
        <v>1</v>
      </c>
      <c r="AF1951" t="s">
        <v>3915</v>
      </c>
      <c r="AG1951" s="2">
        <v>3.472222222222222E-3</v>
      </c>
      <c r="AH1951" t="s">
        <v>3911</v>
      </c>
      <c r="AI1951">
        <v>3</v>
      </c>
      <c r="AJ1951" t="s">
        <v>3985</v>
      </c>
      <c r="AK1951" s="3">
        <v>41461</v>
      </c>
      <c r="AL1951" s="10">
        <f>YEAR(ufc_fights_2[[#This Row],[date]])</f>
        <v>2013</v>
      </c>
      <c r="AM1951" t="s">
        <v>3977</v>
      </c>
      <c r="AN1951">
        <v>1</v>
      </c>
      <c r="AO1951" t="s">
        <v>3913</v>
      </c>
      <c r="AP1951">
        <f>IF(ufc_fights_2[[#This Row],[winner]]="Red",ufc_fights_2[[#This Row],[r_fighter_id]],ufc_fights_2[[#This Row],[b_fighter_id]])</f>
        <v>1626</v>
      </c>
      <c r="AQ1951" t="str">
        <f>_xlfn.XLOOKUP(ufc_fights_2[[#This Row],[winnerID]],ufc_fighters[id],ufc_fighters[fighter_name],"xxx",0,1)</f>
        <v>Tim Kennedy</v>
      </c>
    </row>
    <row r="1952" spans="1:43">
      <c r="A1952">
        <v>2304</v>
      </c>
      <c r="B1952">
        <v>1112</v>
      </c>
      <c r="C1952">
        <f>_xlfn.XLOOKUP(ufc_fights_2[[#This Row],[r_fighter_id]],ufc_fighters[id],ufc_fighters[year],"xxx",0,1)</f>
        <v>1976</v>
      </c>
      <c r="D1952">
        <f>_xlfn.XLOOKUP(ufc_fights_2[[#This Row],[b_fighter_id]],ufc_fighters[id],ufc_fighters[year],"Prázdné",0,1)</f>
        <v>0</v>
      </c>
      <c r="E1952" s="10">
        <f>YEAR(ufc_fights_2[[#This Row],[date]])-ufc_fights_2[[#This Row],[r_year]]</f>
        <v>22</v>
      </c>
      <c r="F1952" s="10">
        <f>YEAR(ufc_fights_2[[#This Row],[date]])-ufc_fights_2[[#This Row],[b_year]]</f>
        <v>1998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3</v>
      </c>
      <c r="P1952">
        <v>0</v>
      </c>
      <c r="Q1952">
        <v>0</v>
      </c>
      <c r="R1952">
        <v>0</v>
      </c>
      <c r="S1952" s="2">
        <v>0</v>
      </c>
      <c r="T1952" s="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 t="s">
        <v>3933</v>
      </c>
      <c r="AG1952" s="2">
        <v>6.018518518518519E-4</v>
      </c>
      <c r="AH1952" t="s">
        <v>4057</v>
      </c>
      <c r="AI1952">
        <v>1</v>
      </c>
      <c r="AJ1952" t="s">
        <v>4058</v>
      </c>
      <c r="AK1952" s="3">
        <v>35930</v>
      </c>
      <c r="AL1952" s="10">
        <f>YEAR(ufc_fights_2[[#This Row],[date]])</f>
        <v>1998</v>
      </c>
      <c r="AM1952" t="s">
        <v>3977</v>
      </c>
      <c r="AN1952">
        <v>156</v>
      </c>
      <c r="AO1952" t="s">
        <v>3913</v>
      </c>
      <c r="AP1952">
        <f>IF(ufc_fights_2[[#This Row],[winner]]="Red",ufc_fights_2[[#This Row],[r_fighter_id]],ufc_fights_2[[#This Row],[b_fighter_id]])</f>
        <v>2304</v>
      </c>
      <c r="AQ1952" t="str">
        <f>_xlfn.XLOOKUP(ufc_fights_2[[#This Row],[winnerID]],ufc_fighters[id],ufc_fighters[fighter_name],"xxx",0,1)</f>
        <v>Carlos Newton</v>
      </c>
    </row>
    <row r="1953" spans="1:43">
      <c r="A1953">
        <v>2191</v>
      </c>
      <c r="B1953">
        <v>43</v>
      </c>
      <c r="C1953">
        <f>_xlfn.XLOOKUP(ufc_fights_2[[#This Row],[r_fighter_id]],ufc_fighters[id],ufc_fighters[year],"xxx",0,1)</f>
        <v>1984</v>
      </c>
      <c r="D1953">
        <f>_xlfn.XLOOKUP(ufc_fights_2[[#This Row],[b_fighter_id]],ufc_fighters[id],ufc_fighters[year],"Prázdné",0,1)</f>
        <v>1982</v>
      </c>
      <c r="E1953" s="10">
        <f>YEAR(ufc_fights_2[[#This Row],[date]])-ufc_fights_2[[#This Row],[r_year]]</f>
        <v>31</v>
      </c>
      <c r="F1953" s="10">
        <f>YEAR(ufc_fights_2[[#This Row],[date]])-ufc_fights_2[[#This Row],[b_year]]</f>
        <v>33</v>
      </c>
      <c r="G1953">
        <v>0</v>
      </c>
      <c r="H1953">
        <v>0</v>
      </c>
      <c r="I1953">
        <v>0.25419999999999998</v>
      </c>
      <c r="J1953">
        <v>0.28000000000000003</v>
      </c>
      <c r="K1953">
        <v>0.40789999999999998</v>
      </c>
      <c r="L1953">
        <v>0.36049999999999999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 s="2">
        <v>1.8287037037037037E-3</v>
      </c>
      <c r="T1953" s="2">
        <v>7.0601851851851847E-4</v>
      </c>
      <c r="U1953">
        <v>0.23080000000000001</v>
      </c>
      <c r="V1953">
        <v>0.19670000000000001</v>
      </c>
      <c r="W1953">
        <v>0.2</v>
      </c>
      <c r="X1953">
        <v>1</v>
      </c>
      <c r="Y1953">
        <v>1</v>
      </c>
      <c r="Z1953">
        <v>0.24490000000000001</v>
      </c>
      <c r="AA1953">
        <v>0.27139999999999997</v>
      </c>
      <c r="AB1953">
        <v>0.75</v>
      </c>
      <c r="AC1953">
        <v>0.5</v>
      </c>
      <c r="AD1953">
        <v>0</v>
      </c>
      <c r="AE1953">
        <v>0</v>
      </c>
      <c r="AF1953" t="s">
        <v>3922</v>
      </c>
      <c r="AG1953" s="2">
        <v>3.472222222222222E-3</v>
      </c>
      <c r="AH1953" t="s">
        <v>3911</v>
      </c>
      <c r="AI1953">
        <v>3</v>
      </c>
      <c r="AJ1953" t="s">
        <v>3931</v>
      </c>
      <c r="AK1953" s="3">
        <v>42035</v>
      </c>
      <c r="AL1953" s="10">
        <f>YEAR(ufc_fights_2[[#This Row],[date]])</f>
        <v>2015</v>
      </c>
      <c r="AM1953" t="s">
        <v>3977</v>
      </c>
      <c r="AN1953">
        <v>1</v>
      </c>
      <c r="AO1953" t="s">
        <v>3918</v>
      </c>
      <c r="AP1953">
        <f>IF(ufc_fights_2[[#This Row],[winner]]="Red",ufc_fights_2[[#This Row],[r_fighter_id]],ufc_fights_2[[#This Row],[b_fighter_id]])</f>
        <v>43</v>
      </c>
      <c r="AQ1953" t="str">
        <f>_xlfn.XLOOKUP(ufc_fights_2[[#This Row],[winnerID]],ufc_fighters[id],ufc_fighters[fighter_name],"xxx",0,1)</f>
        <v>Ildemar Alcantara</v>
      </c>
    </row>
    <row r="1954" spans="1:43">
      <c r="A1954">
        <v>3444</v>
      </c>
      <c r="B1954">
        <v>90</v>
      </c>
      <c r="C1954">
        <f>_xlfn.XLOOKUP(ufc_fights_2[[#This Row],[r_fighter_id]],ufc_fighters[id],ufc_fighters[year],"xxx",0,1)</f>
        <v>1982</v>
      </c>
      <c r="D1954">
        <f>_xlfn.XLOOKUP(ufc_fights_2[[#This Row],[b_fighter_id]],ufc_fighters[id],ufc_fighters[year],"Prázdné",0,1)</f>
        <v>1986</v>
      </c>
      <c r="E1954" s="10">
        <f>YEAR(ufc_fights_2[[#This Row],[date]])-ufc_fights_2[[#This Row],[r_year]]</f>
        <v>32</v>
      </c>
      <c r="F1954" s="10">
        <f>YEAR(ufc_fights_2[[#This Row],[date]])-ufc_fights_2[[#This Row],[b_year]]</f>
        <v>28</v>
      </c>
      <c r="G1954">
        <v>0</v>
      </c>
      <c r="H1954">
        <v>0</v>
      </c>
      <c r="I1954">
        <v>0.50900000000000001</v>
      </c>
      <c r="J1954">
        <v>0.48809999999999998</v>
      </c>
      <c r="K1954">
        <v>0.51190000000000002</v>
      </c>
      <c r="L1954">
        <v>0.5141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1.0300925925925926E-3</v>
      </c>
      <c r="T1954" s="2">
        <v>3.0092592592592595E-4</v>
      </c>
      <c r="U1954">
        <v>0.32379999999999998</v>
      </c>
      <c r="V1954">
        <v>0.4733</v>
      </c>
      <c r="W1954">
        <v>0.61539999999999995</v>
      </c>
      <c r="X1954">
        <v>0.87760000000000005</v>
      </c>
      <c r="Y1954">
        <v>1</v>
      </c>
      <c r="Z1954">
        <v>0.50970000000000004</v>
      </c>
      <c r="AA1954">
        <v>0.38829999999999998</v>
      </c>
      <c r="AB1954">
        <v>0.5</v>
      </c>
      <c r="AC1954">
        <v>0.6452</v>
      </c>
      <c r="AD1954">
        <v>0</v>
      </c>
      <c r="AE1954">
        <v>0.66669999999999996</v>
      </c>
      <c r="AF1954" t="s">
        <v>3915</v>
      </c>
      <c r="AG1954" s="2">
        <v>3.472222222222222E-3</v>
      </c>
      <c r="AH1954" t="s">
        <v>3911</v>
      </c>
      <c r="AI1954">
        <v>3</v>
      </c>
      <c r="AJ1954" t="s">
        <v>3928</v>
      </c>
      <c r="AK1954" s="3">
        <v>41867</v>
      </c>
      <c r="AL1954" s="10">
        <f>YEAR(ufc_fights_2[[#This Row],[date]])</f>
        <v>2014</v>
      </c>
      <c r="AM1954" t="s">
        <v>3977</v>
      </c>
      <c r="AN1954">
        <v>75</v>
      </c>
      <c r="AO1954" t="s">
        <v>3913</v>
      </c>
      <c r="AP1954">
        <f>IF(ufc_fights_2[[#This Row],[winner]]="Red",ufc_fights_2[[#This Row],[r_fighter_id]],ufc_fights_2[[#This Row],[b_fighter_id]])</f>
        <v>3444</v>
      </c>
      <c r="AQ1954" t="str">
        <f>_xlfn.XLOOKUP(ufc_fights_2[[#This Row],[winnerID]],ufc_fighters[id],ufc_fighters[fighter_name],"xxx",0,1)</f>
        <v>Tom Watson</v>
      </c>
    </row>
    <row r="1955" spans="1:43">
      <c r="A1955">
        <v>3444</v>
      </c>
      <c r="B1955">
        <v>2288</v>
      </c>
      <c r="C1955">
        <f>_xlfn.XLOOKUP(ufc_fights_2[[#This Row],[r_fighter_id]],ufc_fighters[id],ufc_fighters[year],"xxx",0,1)</f>
        <v>1982</v>
      </c>
      <c r="D1955">
        <f>_xlfn.XLOOKUP(ufc_fights_2[[#This Row],[b_fighter_id]],ufc_fighters[id],ufc_fighters[year],"Prázdné",0,1)</f>
        <v>1981</v>
      </c>
      <c r="E1955" s="10">
        <f>YEAR(ufc_fights_2[[#This Row],[date]])-ufc_fights_2[[#This Row],[r_year]]</f>
        <v>31</v>
      </c>
      <c r="F1955" s="10">
        <f>YEAR(ufc_fights_2[[#This Row],[date]])-ufc_fights_2[[#This Row],[b_year]]</f>
        <v>32</v>
      </c>
      <c r="G1955">
        <v>1</v>
      </c>
      <c r="H1955">
        <v>0</v>
      </c>
      <c r="I1955">
        <v>0.54900000000000004</v>
      </c>
      <c r="J1955">
        <v>0.5</v>
      </c>
      <c r="K1955">
        <v>0.61019999999999996</v>
      </c>
      <c r="L1955">
        <v>0.59799999999999998</v>
      </c>
      <c r="M1955">
        <v>0</v>
      </c>
      <c r="N1955">
        <v>0.83330000000000004</v>
      </c>
      <c r="O1955">
        <v>0</v>
      </c>
      <c r="P1955">
        <v>0</v>
      </c>
      <c r="Q1955">
        <v>0</v>
      </c>
      <c r="R1955">
        <v>0</v>
      </c>
      <c r="S1955" s="2">
        <v>3.0555555555555557E-3</v>
      </c>
      <c r="T1955" s="2">
        <v>1.8518518518518519E-3</v>
      </c>
      <c r="U1955">
        <v>0.46970000000000001</v>
      </c>
      <c r="V1955">
        <v>0.4194</v>
      </c>
      <c r="W1955">
        <v>0.67649999999999999</v>
      </c>
      <c r="X1955">
        <v>1</v>
      </c>
      <c r="Y1955">
        <v>0</v>
      </c>
      <c r="Z1955">
        <v>0.1875</v>
      </c>
      <c r="AA1955">
        <v>0.27779999999999999</v>
      </c>
      <c r="AB1955">
        <v>0.61729999999999996</v>
      </c>
      <c r="AC1955">
        <v>0.6552</v>
      </c>
      <c r="AD1955">
        <v>0.6</v>
      </c>
      <c r="AE1955">
        <v>0.4839</v>
      </c>
      <c r="AF1955" t="s">
        <v>3910</v>
      </c>
      <c r="AG1955" s="2">
        <v>3.2638888888888891E-3</v>
      </c>
      <c r="AH1955" t="s">
        <v>3911</v>
      </c>
      <c r="AI1955">
        <v>3</v>
      </c>
      <c r="AJ1955" t="s">
        <v>4016</v>
      </c>
      <c r="AK1955" s="3">
        <v>41321</v>
      </c>
      <c r="AL1955" s="10">
        <f>YEAR(ufc_fights_2[[#This Row],[date]])</f>
        <v>2013</v>
      </c>
      <c r="AM1955" t="s">
        <v>3977</v>
      </c>
      <c r="AN1955">
        <v>70</v>
      </c>
      <c r="AO1955" t="s">
        <v>3913</v>
      </c>
      <c r="AP1955">
        <f>IF(ufc_fights_2[[#This Row],[winner]]="Red",ufc_fights_2[[#This Row],[r_fighter_id]],ufc_fights_2[[#This Row],[b_fighter_id]])</f>
        <v>3444</v>
      </c>
      <c r="AQ1955" t="str">
        <f>_xlfn.XLOOKUP(ufc_fights_2[[#This Row],[winnerID]],ufc_fighters[id],ufc_fighters[fighter_name],"xxx",0,1)</f>
        <v>Tom Watson</v>
      </c>
    </row>
    <row r="1956" spans="1:43">
      <c r="A1956">
        <v>447</v>
      </c>
      <c r="B1956">
        <v>2131</v>
      </c>
      <c r="C1956">
        <f>_xlfn.XLOOKUP(ufc_fights_2[[#This Row],[r_fighter_id]],ufc_fighters[id],ufc_fighters[year],"xxx",0,1)</f>
        <v>1986</v>
      </c>
      <c r="D1956">
        <f>_xlfn.XLOOKUP(ufc_fights_2[[#This Row],[b_fighter_id]],ufc_fighters[id],ufc_fighters[year],"Prázdné",0,1)</f>
        <v>1979</v>
      </c>
      <c r="E1956" s="10">
        <f>YEAR(ufc_fights_2[[#This Row],[date]])-ufc_fights_2[[#This Row],[r_year]]</f>
        <v>30</v>
      </c>
      <c r="F1956" s="10">
        <f>YEAR(ufc_fights_2[[#This Row],[date]])-ufc_fights_2[[#This Row],[b_year]]</f>
        <v>37</v>
      </c>
      <c r="G1956">
        <v>0</v>
      </c>
      <c r="H1956">
        <v>0</v>
      </c>
      <c r="I1956">
        <v>0.46239999999999998</v>
      </c>
      <c r="J1956">
        <v>0.29349999999999998</v>
      </c>
      <c r="K1956">
        <v>0.53520000000000001</v>
      </c>
      <c r="L1956">
        <v>0.4224</v>
      </c>
      <c r="M1956">
        <v>1</v>
      </c>
      <c r="N1956">
        <v>0.5</v>
      </c>
      <c r="O1956">
        <v>0</v>
      </c>
      <c r="P1956">
        <v>0</v>
      </c>
      <c r="Q1956">
        <v>0</v>
      </c>
      <c r="R1956">
        <v>0</v>
      </c>
      <c r="S1956" s="2">
        <v>3.9004629629629628E-3</v>
      </c>
      <c r="T1956" s="2">
        <v>1.6203703703703703E-4</v>
      </c>
      <c r="U1956">
        <v>0.41249999999999998</v>
      </c>
      <c r="V1956">
        <v>0.1636</v>
      </c>
      <c r="W1956">
        <v>0.66669999999999996</v>
      </c>
      <c r="X1956">
        <v>0.8</v>
      </c>
      <c r="Y1956">
        <v>0.73680000000000001</v>
      </c>
      <c r="Z1956">
        <v>0.40510000000000002</v>
      </c>
      <c r="AA1956">
        <v>0.25879999999999997</v>
      </c>
      <c r="AB1956">
        <v>1</v>
      </c>
      <c r="AC1956">
        <v>1</v>
      </c>
      <c r="AD1956">
        <v>0.66669999999999996</v>
      </c>
      <c r="AE1956">
        <v>0.5</v>
      </c>
      <c r="AF1956" t="s">
        <v>3915</v>
      </c>
      <c r="AG1956" s="2">
        <v>3.472222222222222E-3</v>
      </c>
      <c r="AH1956" t="s">
        <v>3911</v>
      </c>
      <c r="AI1956">
        <v>3</v>
      </c>
      <c r="AJ1956" t="s">
        <v>3914</v>
      </c>
      <c r="AK1956" s="3">
        <v>42519</v>
      </c>
      <c r="AL1956" s="10">
        <f>YEAR(ufc_fights_2[[#This Row],[date]])</f>
        <v>2016</v>
      </c>
      <c r="AM1956" t="s">
        <v>3977</v>
      </c>
      <c r="AN1956">
        <v>1</v>
      </c>
      <c r="AO1956" t="s">
        <v>3913</v>
      </c>
      <c r="AP1956">
        <f>IF(ufc_fights_2[[#This Row],[winner]]="Red",ufc_fights_2[[#This Row],[r_fighter_id]],ufc_fights_2[[#This Row],[b_fighter_id]])</f>
        <v>447</v>
      </c>
      <c r="AQ1956" t="str">
        <f>_xlfn.XLOOKUP(ufc_fights_2[[#This Row],[winnerID]],ufc_fighters[id],ufc_fighters[fighter_name],"xxx",0,1)</f>
        <v>Chris Camozzi</v>
      </c>
    </row>
    <row r="1957" spans="1:43">
      <c r="A1957">
        <v>447</v>
      </c>
      <c r="B1957">
        <v>1263</v>
      </c>
      <c r="C1957">
        <f>_xlfn.XLOOKUP(ufc_fights_2[[#This Row],[r_fighter_id]],ufc_fighters[id],ufc_fighters[year],"xxx",0,1)</f>
        <v>1986</v>
      </c>
      <c r="D1957">
        <f>_xlfn.XLOOKUP(ufc_fights_2[[#This Row],[b_fighter_id]],ufc_fighters[id],ufc_fighters[year],"Prázdné",0,1)</f>
        <v>1983</v>
      </c>
      <c r="E1957" s="10">
        <f>YEAR(ufc_fights_2[[#This Row],[date]])-ufc_fights_2[[#This Row],[r_year]]</f>
        <v>24</v>
      </c>
      <c r="F1957" s="10">
        <f>YEAR(ufc_fights_2[[#This Row],[date]])-ufc_fights_2[[#This Row],[b_year]]</f>
        <v>27</v>
      </c>
      <c r="G1957">
        <v>0</v>
      </c>
      <c r="H1957">
        <v>0</v>
      </c>
      <c r="I1957">
        <v>0.55859999999999999</v>
      </c>
      <c r="J1957">
        <v>0.30530000000000002</v>
      </c>
      <c r="K1957">
        <v>0.57720000000000005</v>
      </c>
      <c r="L1957">
        <v>0.37380000000000002</v>
      </c>
      <c r="M1957">
        <v>0</v>
      </c>
      <c r="N1957">
        <v>0.5</v>
      </c>
      <c r="O1957">
        <v>0</v>
      </c>
      <c r="P1957">
        <v>1</v>
      </c>
      <c r="Q1957">
        <v>0</v>
      </c>
      <c r="R1957">
        <v>0</v>
      </c>
      <c r="S1957" s="2">
        <v>2.5925925925925925E-3</v>
      </c>
      <c r="T1957" s="2">
        <v>1.6550925925925926E-3</v>
      </c>
      <c r="U1957">
        <v>0.31480000000000002</v>
      </c>
      <c r="V1957">
        <v>0.25</v>
      </c>
      <c r="W1957">
        <v>0.72409999999999997</v>
      </c>
      <c r="X1957">
        <v>0.85709999999999997</v>
      </c>
      <c r="Y1957">
        <v>0.75</v>
      </c>
      <c r="Z1957">
        <v>0.52700000000000002</v>
      </c>
      <c r="AA1957">
        <v>0.25</v>
      </c>
      <c r="AB1957">
        <v>0.62160000000000004</v>
      </c>
      <c r="AC1957">
        <v>0.38240000000000002</v>
      </c>
      <c r="AD1957">
        <v>0</v>
      </c>
      <c r="AE1957">
        <v>0.4</v>
      </c>
      <c r="AF1957" t="s">
        <v>3915</v>
      </c>
      <c r="AG1957" s="2">
        <v>3.472222222222222E-3</v>
      </c>
      <c r="AH1957" t="s">
        <v>3911</v>
      </c>
      <c r="AI1957">
        <v>3</v>
      </c>
      <c r="AJ1957" t="s">
        <v>3974</v>
      </c>
      <c r="AK1957" s="3">
        <v>40348</v>
      </c>
      <c r="AL1957" s="10">
        <f>YEAR(ufc_fights_2[[#This Row],[date]])</f>
        <v>2010</v>
      </c>
      <c r="AM1957" t="s">
        <v>3977</v>
      </c>
      <c r="AN1957">
        <v>1</v>
      </c>
      <c r="AO1957" t="s">
        <v>3913</v>
      </c>
      <c r="AP1957">
        <f>IF(ufc_fights_2[[#This Row],[winner]]="Red",ufc_fights_2[[#This Row],[r_fighter_id]],ufc_fights_2[[#This Row],[b_fighter_id]])</f>
        <v>447</v>
      </c>
      <c r="AQ1957" t="str">
        <f>_xlfn.XLOOKUP(ufc_fights_2[[#This Row],[winnerID]],ufc_fighters[id],ufc_fighters[fighter_name],"xxx",0,1)</f>
        <v>Chris Camozzi</v>
      </c>
    </row>
    <row r="1958" spans="1:43">
      <c r="A1958">
        <v>447</v>
      </c>
      <c r="B1958">
        <v>1485</v>
      </c>
      <c r="C1958">
        <f>_xlfn.XLOOKUP(ufc_fights_2[[#This Row],[r_fighter_id]],ufc_fighters[id],ufc_fighters[year],"xxx",0,1)</f>
        <v>1986</v>
      </c>
      <c r="D1958">
        <f>_xlfn.XLOOKUP(ufc_fights_2[[#This Row],[b_fighter_id]],ufc_fighters[id],ufc_fighters[year],"Prázdné",0,1)</f>
        <v>1988</v>
      </c>
      <c r="E1958" s="10">
        <f>YEAR(ufc_fights_2[[#This Row],[date]])-ufc_fights_2[[#This Row],[r_year]]</f>
        <v>26</v>
      </c>
      <c r="F1958" s="10">
        <f>YEAR(ufc_fights_2[[#This Row],[date]])-ufc_fights_2[[#This Row],[b_year]]</f>
        <v>24</v>
      </c>
      <c r="G1958">
        <v>0</v>
      </c>
      <c r="H1958">
        <v>0</v>
      </c>
      <c r="I1958">
        <v>0.34379999999999999</v>
      </c>
      <c r="J1958">
        <v>0.23810000000000001</v>
      </c>
      <c r="K1958">
        <v>0.34379999999999999</v>
      </c>
      <c r="L1958">
        <v>0.24410000000000001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0</v>
      </c>
      <c r="S1958" s="2">
        <v>6.9444444444444444E-5</v>
      </c>
      <c r="T1958" s="2">
        <v>0</v>
      </c>
      <c r="U1958">
        <v>0.23300000000000001</v>
      </c>
      <c r="V1958">
        <v>0.16</v>
      </c>
      <c r="W1958">
        <v>0.5</v>
      </c>
      <c r="X1958">
        <v>0.94120000000000004</v>
      </c>
      <c r="Y1958">
        <v>0.7</v>
      </c>
      <c r="Z1958">
        <v>0.34429999999999999</v>
      </c>
      <c r="AA1958">
        <v>0.2339</v>
      </c>
      <c r="AB1958">
        <v>0.4</v>
      </c>
      <c r="AC1958">
        <v>0.5</v>
      </c>
      <c r="AD1958">
        <v>0</v>
      </c>
      <c r="AE1958">
        <v>0</v>
      </c>
      <c r="AF1958" t="s">
        <v>3933</v>
      </c>
      <c r="AG1958" s="2">
        <v>7.8703703703703705E-4</v>
      </c>
      <c r="AH1958" t="s">
        <v>3911</v>
      </c>
      <c r="AI1958">
        <v>3</v>
      </c>
      <c r="AJ1958" t="s">
        <v>3937</v>
      </c>
      <c r="AK1958" s="3">
        <v>40936</v>
      </c>
      <c r="AL1958" s="10">
        <f>YEAR(ufc_fights_2[[#This Row],[date]])</f>
        <v>2012</v>
      </c>
      <c r="AM1958" t="s">
        <v>3977</v>
      </c>
      <c r="AN1958">
        <v>8</v>
      </c>
      <c r="AO1958" t="s">
        <v>3913</v>
      </c>
      <c r="AP1958">
        <f>IF(ufc_fights_2[[#This Row],[winner]]="Red",ufc_fights_2[[#This Row],[r_fighter_id]],ufc_fights_2[[#This Row],[b_fighter_id]])</f>
        <v>447</v>
      </c>
      <c r="AQ1958" t="str">
        <f>_xlfn.XLOOKUP(ufc_fights_2[[#This Row],[winnerID]],ufc_fighters[id],ufc_fighters[fighter_name],"xxx",0,1)</f>
        <v>Chris Camozzi</v>
      </c>
    </row>
    <row r="1959" spans="1:43">
      <c r="A1959">
        <v>447</v>
      </c>
      <c r="B1959">
        <v>2679</v>
      </c>
      <c r="C1959">
        <f>_xlfn.XLOOKUP(ufc_fights_2[[#This Row],[r_fighter_id]],ufc_fighters[id],ufc_fighters[year],"xxx",0,1)</f>
        <v>1986</v>
      </c>
      <c r="D1959">
        <f>_xlfn.XLOOKUP(ufc_fights_2[[#This Row],[b_fighter_id]],ufc_fighters[id],ufc_fighters[year],"Prázdné",0,1)</f>
        <v>1982</v>
      </c>
      <c r="E1959" s="10">
        <f>YEAR(ufc_fights_2[[#This Row],[date]])-ufc_fights_2[[#This Row],[r_year]]</f>
        <v>30</v>
      </c>
      <c r="F1959" s="10">
        <f>YEAR(ufc_fights_2[[#This Row],[date]])-ufc_fights_2[[#This Row],[b_year]]</f>
        <v>34</v>
      </c>
      <c r="G1959">
        <v>1</v>
      </c>
      <c r="H1959">
        <v>0</v>
      </c>
      <c r="I1959">
        <v>0.84619999999999995</v>
      </c>
      <c r="J1959">
        <v>0</v>
      </c>
      <c r="K1959">
        <v>0.84619999999999995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1.1574074074074073E-5</v>
      </c>
      <c r="T1959" s="2">
        <v>0</v>
      </c>
      <c r="U1959">
        <v>0.8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0.77780000000000005</v>
      </c>
      <c r="AC1959">
        <v>0</v>
      </c>
      <c r="AD1959">
        <v>0</v>
      </c>
      <c r="AE1959">
        <v>0</v>
      </c>
      <c r="AF1959" t="s">
        <v>3910</v>
      </c>
      <c r="AG1959" s="2">
        <v>3.0092592592592595E-4</v>
      </c>
      <c r="AH1959" t="s">
        <v>3911</v>
      </c>
      <c r="AI1959">
        <v>3</v>
      </c>
      <c r="AJ1959" t="s">
        <v>3939</v>
      </c>
      <c r="AK1959" s="3">
        <v>42421</v>
      </c>
      <c r="AL1959" s="10">
        <f>YEAR(ufc_fights_2[[#This Row],[date]])</f>
        <v>2016</v>
      </c>
      <c r="AM1959" t="s">
        <v>3977</v>
      </c>
      <c r="AN1959">
        <v>29</v>
      </c>
      <c r="AO1959" t="s">
        <v>3913</v>
      </c>
      <c r="AP1959">
        <f>IF(ufc_fights_2[[#This Row],[winner]]="Red",ufc_fights_2[[#This Row],[r_fighter_id]],ufc_fights_2[[#This Row],[b_fighter_id]])</f>
        <v>447</v>
      </c>
      <c r="AQ1959" t="str">
        <f>_xlfn.XLOOKUP(ufc_fights_2[[#This Row],[winnerID]],ufc_fighters[id],ufc_fighters[fighter_name],"xxx",0,1)</f>
        <v>Chris Camozzi</v>
      </c>
    </row>
    <row r="1960" spans="1:43">
      <c r="A1960">
        <v>1344</v>
      </c>
      <c r="B1960">
        <v>894</v>
      </c>
      <c r="C1960">
        <f>_xlfn.XLOOKUP(ufc_fights_2[[#This Row],[r_fighter_id]],ufc_fighters[id],ufc_fighters[year],"xxx",0,1)</f>
        <v>1986</v>
      </c>
      <c r="D1960">
        <f>_xlfn.XLOOKUP(ufc_fights_2[[#This Row],[b_fighter_id]],ufc_fighters[id],ufc_fighters[year],"Prázdné",0,1)</f>
        <v>1991</v>
      </c>
      <c r="E1960" s="10">
        <f>YEAR(ufc_fights_2[[#This Row],[date]])-ufc_fights_2[[#This Row],[r_year]]</f>
        <v>28</v>
      </c>
      <c r="F1960" s="10">
        <f>YEAR(ufc_fights_2[[#This Row],[date]])-ufc_fights_2[[#This Row],[b_year]]</f>
        <v>23</v>
      </c>
      <c r="G1960">
        <v>1</v>
      </c>
      <c r="H1960">
        <v>0</v>
      </c>
      <c r="I1960">
        <v>0.36</v>
      </c>
      <c r="J1960">
        <v>0.30669999999999997</v>
      </c>
      <c r="K1960">
        <v>0.36630000000000001</v>
      </c>
      <c r="L1960">
        <v>0.30669999999999997</v>
      </c>
      <c r="M1960">
        <v>0.66669999999999996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8.2175925925925927E-4</v>
      </c>
      <c r="T1960" s="2">
        <v>0</v>
      </c>
      <c r="U1960">
        <v>0.29139999999999999</v>
      </c>
      <c r="V1960">
        <v>0.23080000000000001</v>
      </c>
      <c r="W1960">
        <v>0.78569999999999995</v>
      </c>
      <c r="X1960">
        <v>0.90910000000000002</v>
      </c>
      <c r="Y1960">
        <v>0.58330000000000004</v>
      </c>
      <c r="Z1960">
        <v>0.34720000000000001</v>
      </c>
      <c r="AA1960">
        <v>0.308</v>
      </c>
      <c r="AB1960">
        <v>1</v>
      </c>
      <c r="AC1960">
        <v>0</v>
      </c>
      <c r="AD1960">
        <v>0.6</v>
      </c>
      <c r="AE1960">
        <v>0</v>
      </c>
      <c r="AF1960" t="s">
        <v>3915</v>
      </c>
      <c r="AG1960" s="2">
        <v>3.472222222222222E-3</v>
      </c>
      <c r="AH1960" t="s">
        <v>3911</v>
      </c>
      <c r="AI1960">
        <v>3</v>
      </c>
      <c r="AJ1960" t="s">
        <v>3959</v>
      </c>
      <c r="AK1960" s="3">
        <v>41671</v>
      </c>
      <c r="AL1960" s="10">
        <f>YEAR(ufc_fights_2[[#This Row],[date]])</f>
        <v>2014</v>
      </c>
      <c r="AM1960" t="s">
        <v>3977</v>
      </c>
      <c r="AN1960">
        <v>9</v>
      </c>
      <c r="AO1960" t="s">
        <v>3913</v>
      </c>
      <c r="AP1960">
        <f>IF(ufc_fights_2[[#This Row],[winner]]="Red",ufc_fights_2[[#This Row],[r_fighter_id]],ufc_fights_2[[#This Row],[b_fighter_id]])</f>
        <v>1344</v>
      </c>
      <c r="AQ1960" t="str">
        <f>_xlfn.XLOOKUP(ufc_fights_2[[#This Row],[winnerID]],ufc_fighters[id],ufc_fighters[fighter_name],"xxx",0,1)</f>
        <v>Clint Hester</v>
      </c>
    </row>
    <row r="1961" spans="1:43">
      <c r="A1961">
        <v>1344</v>
      </c>
      <c r="B1961">
        <v>2298</v>
      </c>
      <c r="C1961">
        <f>_xlfn.XLOOKUP(ufc_fights_2[[#This Row],[r_fighter_id]],ufc_fighters[id],ufc_fighters[year],"xxx",0,1)</f>
        <v>1986</v>
      </c>
      <c r="D1961">
        <f>_xlfn.XLOOKUP(ufc_fights_2[[#This Row],[b_fighter_id]],ufc_fighters[id],ufc_fighters[year],"Prázdné",0,1)</f>
        <v>1987</v>
      </c>
      <c r="E1961" s="10">
        <f>YEAR(ufc_fights_2[[#This Row],[date]])-ufc_fights_2[[#This Row],[r_year]]</f>
        <v>28</v>
      </c>
      <c r="F1961" s="10">
        <f>YEAR(ufc_fights_2[[#This Row],[date]])-ufc_fights_2[[#This Row],[b_year]]</f>
        <v>27</v>
      </c>
      <c r="G1961">
        <v>0</v>
      </c>
      <c r="H1961">
        <v>0</v>
      </c>
      <c r="I1961">
        <v>0.51280000000000003</v>
      </c>
      <c r="J1961">
        <v>0.5</v>
      </c>
      <c r="K1961">
        <v>0.56820000000000004</v>
      </c>
      <c r="L1961">
        <v>0.76839999999999997</v>
      </c>
      <c r="M1961">
        <v>1</v>
      </c>
      <c r="N1961">
        <v>0.375</v>
      </c>
      <c r="O1961">
        <v>0</v>
      </c>
      <c r="P1961">
        <v>0</v>
      </c>
      <c r="Q1961">
        <v>1</v>
      </c>
      <c r="R1961">
        <v>1</v>
      </c>
      <c r="S1961" s="2">
        <v>1.7013888888888888E-3</v>
      </c>
      <c r="T1961" s="2">
        <v>5.4629629629629629E-3</v>
      </c>
      <c r="U1961">
        <v>0.44259999999999999</v>
      </c>
      <c r="V1961">
        <v>0.4839</v>
      </c>
      <c r="W1961">
        <v>0.85709999999999997</v>
      </c>
      <c r="X1961">
        <v>0.33329999999999999</v>
      </c>
      <c r="Y1961">
        <v>0</v>
      </c>
      <c r="Z1961">
        <v>0.51429999999999998</v>
      </c>
      <c r="AA1961">
        <v>0.25</v>
      </c>
      <c r="AB1961">
        <v>0</v>
      </c>
      <c r="AC1961">
        <v>1</v>
      </c>
      <c r="AD1961">
        <v>0.57140000000000002</v>
      </c>
      <c r="AE1961">
        <v>0.90910000000000002</v>
      </c>
      <c r="AF1961" t="s">
        <v>3922</v>
      </c>
      <c r="AG1961" s="2">
        <v>3.472222222222222E-3</v>
      </c>
      <c r="AH1961" t="s">
        <v>3911</v>
      </c>
      <c r="AI1961">
        <v>3</v>
      </c>
      <c r="AJ1961" t="s">
        <v>3914</v>
      </c>
      <c r="AK1961" s="3">
        <v>41818</v>
      </c>
      <c r="AL1961" s="10">
        <f>YEAR(ufc_fights_2[[#This Row],[date]])</f>
        <v>2014</v>
      </c>
      <c r="AM1961" t="s">
        <v>3977</v>
      </c>
      <c r="AN1961">
        <v>78</v>
      </c>
      <c r="AO1961" t="s">
        <v>3913</v>
      </c>
      <c r="AP1961">
        <f>IF(ufc_fights_2[[#This Row],[winner]]="Red",ufc_fights_2[[#This Row],[r_fighter_id]],ufc_fights_2[[#This Row],[b_fighter_id]])</f>
        <v>1344</v>
      </c>
      <c r="AQ1961" t="str">
        <f>_xlfn.XLOOKUP(ufc_fights_2[[#This Row],[winnerID]],ufc_fighters[id],ufc_fighters[fighter_name],"xxx",0,1)</f>
        <v>Clint Hester</v>
      </c>
    </row>
    <row r="1962" spans="1:43">
      <c r="A1962">
        <v>513</v>
      </c>
      <c r="B1962">
        <v>447</v>
      </c>
      <c r="C1962">
        <f>_xlfn.XLOOKUP(ufc_fights_2[[#This Row],[r_fighter_id]],ufc_fighters[id],ufc_fighters[year],"xxx",0,1)</f>
        <v>1981</v>
      </c>
      <c r="D1962">
        <f>_xlfn.XLOOKUP(ufc_fights_2[[#This Row],[b_fighter_id]],ufc_fighters[id],ufc_fighters[year],"Prázdné",0,1)</f>
        <v>1986</v>
      </c>
      <c r="E1962" s="10">
        <f>YEAR(ufc_fights_2[[#This Row],[date]])-ufc_fights_2[[#This Row],[r_year]]</f>
        <v>31</v>
      </c>
      <c r="F1962" s="10">
        <f>YEAR(ufc_fights_2[[#This Row],[date]])-ufc_fights_2[[#This Row],[b_year]]</f>
        <v>26</v>
      </c>
      <c r="G1962">
        <v>0</v>
      </c>
      <c r="H1962">
        <v>0</v>
      </c>
      <c r="I1962">
        <v>0.3256</v>
      </c>
      <c r="J1962">
        <v>0.49280000000000002</v>
      </c>
      <c r="K1962">
        <v>0.49230000000000002</v>
      </c>
      <c r="L1962">
        <v>0.58509999999999995</v>
      </c>
      <c r="M1962">
        <v>0.22220000000000001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1.8171296296296297E-3</v>
      </c>
      <c r="T1962" s="2">
        <v>5.5555555555555556E-4</v>
      </c>
      <c r="U1962">
        <v>0.29409999999999997</v>
      </c>
      <c r="V1962">
        <v>0.35849999999999999</v>
      </c>
      <c r="W1962">
        <v>0.28570000000000001</v>
      </c>
      <c r="X1962">
        <v>1</v>
      </c>
      <c r="Y1962">
        <v>0.91669999999999996</v>
      </c>
      <c r="Z1962">
        <v>0.2581</v>
      </c>
      <c r="AA1962">
        <v>0.43330000000000002</v>
      </c>
      <c r="AB1962">
        <v>0.5</v>
      </c>
      <c r="AC1962">
        <v>0.88890000000000002</v>
      </c>
      <c r="AD1962">
        <v>0.5</v>
      </c>
      <c r="AE1962">
        <v>0</v>
      </c>
      <c r="AF1962" t="s">
        <v>3926</v>
      </c>
      <c r="AG1962" s="2">
        <v>1.2847222222222223E-3</v>
      </c>
      <c r="AH1962" t="s">
        <v>3911</v>
      </c>
      <c r="AI1962">
        <v>3</v>
      </c>
      <c r="AJ1962" t="s">
        <v>3928</v>
      </c>
      <c r="AK1962" s="3">
        <v>41082</v>
      </c>
      <c r="AL1962" s="10">
        <f>YEAR(ufc_fights_2[[#This Row],[date]])</f>
        <v>2012</v>
      </c>
      <c r="AM1962" t="s">
        <v>3977</v>
      </c>
      <c r="AN1962">
        <v>36</v>
      </c>
      <c r="AO1962" t="s">
        <v>3918</v>
      </c>
      <c r="AP1962">
        <f>IF(ufc_fights_2[[#This Row],[winner]]="Red",ufc_fights_2[[#This Row],[r_fighter_id]],ufc_fights_2[[#This Row],[b_fighter_id]])</f>
        <v>447</v>
      </c>
      <c r="AQ1962" t="str">
        <f>_xlfn.XLOOKUP(ufc_fights_2[[#This Row],[winnerID]],ufc_fighters[id],ufc_fighters[fighter_name],"xxx",0,1)</f>
        <v>Chris Camozzi</v>
      </c>
    </row>
    <row r="1963" spans="1:43">
      <c r="A1963">
        <v>110</v>
      </c>
      <c r="B1963">
        <v>1344</v>
      </c>
      <c r="C1963">
        <f>_xlfn.XLOOKUP(ufc_fights_2[[#This Row],[r_fighter_id]],ufc_fighters[id],ufc_fighters[year],"xxx",0,1)</f>
        <v>1979</v>
      </c>
      <c r="D1963">
        <f>_xlfn.XLOOKUP(ufc_fights_2[[#This Row],[b_fighter_id]],ufc_fighters[id],ufc_fighters[year],"Prázdné",0,1)</f>
        <v>1986</v>
      </c>
      <c r="E1963" s="10">
        <f>YEAR(ufc_fights_2[[#This Row],[date]])-ufc_fights_2[[#This Row],[r_year]]</f>
        <v>34</v>
      </c>
      <c r="F1963" s="10">
        <f>YEAR(ufc_fights_2[[#This Row],[date]])-ufc_fights_2[[#This Row],[b_year]]</f>
        <v>27</v>
      </c>
      <c r="G1963">
        <v>0</v>
      </c>
      <c r="H1963">
        <v>0</v>
      </c>
      <c r="I1963">
        <v>0.4194</v>
      </c>
      <c r="J1963">
        <v>0.46550000000000002</v>
      </c>
      <c r="K1963">
        <v>0.5</v>
      </c>
      <c r="L1963">
        <v>0.5867</v>
      </c>
      <c r="M1963">
        <v>0.5</v>
      </c>
      <c r="N1963">
        <v>1</v>
      </c>
      <c r="O1963">
        <v>0</v>
      </c>
      <c r="P1963">
        <v>0</v>
      </c>
      <c r="Q1963">
        <v>0</v>
      </c>
      <c r="R1963">
        <v>0</v>
      </c>
      <c r="S1963" s="2">
        <v>1.6898148148148148E-3</v>
      </c>
      <c r="T1963" s="2">
        <v>2.4305555555555556E-3</v>
      </c>
      <c r="U1963">
        <v>0.3</v>
      </c>
      <c r="V1963">
        <v>0.38779999999999998</v>
      </c>
      <c r="W1963">
        <v>0.6</v>
      </c>
      <c r="X1963">
        <v>0.66669999999999996</v>
      </c>
      <c r="Y1963">
        <v>0.8</v>
      </c>
      <c r="Z1963">
        <v>0.4194</v>
      </c>
      <c r="AA1963">
        <v>0.375</v>
      </c>
      <c r="AB1963">
        <v>0</v>
      </c>
      <c r="AC1963">
        <v>0.8</v>
      </c>
      <c r="AD1963">
        <v>0</v>
      </c>
      <c r="AE1963">
        <v>1</v>
      </c>
      <c r="AF1963" t="s">
        <v>3926</v>
      </c>
      <c r="AG1963" s="2">
        <v>3.472222222222222E-3</v>
      </c>
      <c r="AH1963" t="s">
        <v>3911</v>
      </c>
      <c r="AI1963">
        <v>3</v>
      </c>
      <c r="AJ1963" t="s">
        <v>4096</v>
      </c>
      <c r="AK1963" s="3">
        <v>41614</v>
      </c>
      <c r="AL1963" s="10">
        <f>YEAR(ufc_fights_2[[#This Row],[date]])</f>
        <v>2013</v>
      </c>
      <c r="AM1963" t="s">
        <v>3977</v>
      </c>
      <c r="AN1963">
        <v>101</v>
      </c>
      <c r="AO1963" t="s">
        <v>3918</v>
      </c>
      <c r="AP1963">
        <f>IF(ufc_fights_2[[#This Row],[winner]]="Red",ufc_fights_2[[#This Row],[r_fighter_id]],ufc_fights_2[[#This Row],[b_fighter_id]])</f>
        <v>1344</v>
      </c>
      <c r="AQ1963" t="str">
        <f>_xlfn.XLOOKUP(ufc_fights_2[[#This Row],[winnerID]],ufc_fighters[id],ufc_fighters[fighter_name],"xxx",0,1)</f>
        <v>Clint Hester</v>
      </c>
    </row>
    <row r="1964" spans="1:43">
      <c r="A1964">
        <v>462</v>
      </c>
      <c r="B1964">
        <v>447</v>
      </c>
      <c r="C1964">
        <f>_xlfn.XLOOKUP(ufc_fights_2[[#This Row],[r_fighter_id]],ufc_fighters[id],ufc_fighters[year],"xxx",0,1)</f>
        <v>1981</v>
      </c>
      <c r="D1964">
        <f>_xlfn.XLOOKUP(ufc_fights_2[[#This Row],[b_fighter_id]],ufc_fighters[id],ufc_fighters[year],"Prázdné",0,1)</f>
        <v>1986</v>
      </c>
      <c r="E1964" s="10">
        <f>YEAR(ufc_fights_2[[#This Row],[date]])-ufc_fights_2[[#This Row],[r_year]]</f>
        <v>31</v>
      </c>
      <c r="F1964" s="10">
        <f>YEAR(ufc_fights_2[[#This Row],[date]])-ufc_fights_2[[#This Row],[b_year]]</f>
        <v>26</v>
      </c>
      <c r="G1964">
        <v>0</v>
      </c>
      <c r="H1964">
        <v>0</v>
      </c>
      <c r="I1964">
        <v>0.41349999999999998</v>
      </c>
      <c r="J1964">
        <v>0.36059999999999998</v>
      </c>
      <c r="K1964">
        <v>0.45069999999999999</v>
      </c>
      <c r="L1964">
        <v>0.36059999999999998</v>
      </c>
      <c r="M1964">
        <v>0.33329999999999999</v>
      </c>
      <c r="N1964">
        <v>0</v>
      </c>
      <c r="O1964">
        <v>1</v>
      </c>
      <c r="P1964">
        <v>0</v>
      </c>
      <c r="Q1964">
        <v>0</v>
      </c>
      <c r="R1964">
        <v>0</v>
      </c>
      <c r="S1964" s="2">
        <v>8.3333333333333339E-4</v>
      </c>
      <c r="T1964" s="2">
        <v>0</v>
      </c>
      <c r="U1964">
        <v>0.36520000000000002</v>
      </c>
      <c r="V1964">
        <v>0.29649999999999999</v>
      </c>
      <c r="W1964">
        <v>0.54549999999999998</v>
      </c>
      <c r="X1964">
        <v>1</v>
      </c>
      <c r="Y1964">
        <v>0.79169999999999996</v>
      </c>
      <c r="Z1964">
        <v>0.39839999999999998</v>
      </c>
      <c r="AA1964">
        <v>0.35360000000000003</v>
      </c>
      <c r="AB1964">
        <v>0.5</v>
      </c>
      <c r="AC1964">
        <v>0.66669999999999996</v>
      </c>
      <c r="AD1964">
        <v>1</v>
      </c>
      <c r="AE1964">
        <v>0</v>
      </c>
      <c r="AF1964" t="s">
        <v>3915</v>
      </c>
      <c r="AG1964" s="2">
        <v>3.472222222222222E-3</v>
      </c>
      <c r="AH1964" t="s">
        <v>3911</v>
      </c>
      <c r="AI1964">
        <v>3</v>
      </c>
      <c r="AJ1964" t="s">
        <v>3931</v>
      </c>
      <c r="AK1964" s="3">
        <v>41195</v>
      </c>
      <c r="AL1964" s="10">
        <f>YEAR(ufc_fights_2[[#This Row],[date]])</f>
        <v>2012</v>
      </c>
      <c r="AM1964" t="s">
        <v>3977</v>
      </c>
      <c r="AN1964">
        <v>39</v>
      </c>
      <c r="AO1964" t="s">
        <v>3918</v>
      </c>
      <c r="AP1964">
        <f>IF(ufc_fights_2[[#This Row],[winner]]="Red",ufc_fights_2[[#This Row],[r_fighter_id]],ufc_fights_2[[#This Row],[b_fighter_id]])</f>
        <v>447</v>
      </c>
      <c r="AQ1964" t="str">
        <f>_xlfn.XLOOKUP(ufc_fights_2[[#This Row],[winnerID]],ufc_fighters[id],ufc_fighters[fighter_name],"xxx",0,1)</f>
        <v>Chris Camozzi</v>
      </c>
    </row>
    <row r="1965" spans="1:43">
      <c r="A1965">
        <v>447</v>
      </c>
      <c r="B1965">
        <v>3538</v>
      </c>
      <c r="C1965">
        <f>_xlfn.XLOOKUP(ufc_fights_2[[#This Row],[r_fighter_id]],ufc_fighters[id],ufc_fighters[year],"xxx",0,1)</f>
        <v>1986</v>
      </c>
      <c r="D1965">
        <f>_xlfn.XLOOKUP(ufc_fights_2[[#This Row],[b_fighter_id]],ufc_fighters[id],ufc_fighters[year],"Prázdné",0,1)</f>
        <v>1984</v>
      </c>
      <c r="E1965" s="10">
        <f>YEAR(ufc_fights_2[[#This Row],[date]])-ufc_fights_2[[#This Row],[r_year]]</f>
        <v>24</v>
      </c>
      <c r="F1965" s="10">
        <f>YEAR(ufc_fights_2[[#This Row],[date]])-ufc_fights_2[[#This Row],[b_year]]</f>
        <v>26</v>
      </c>
      <c r="G1965">
        <v>0</v>
      </c>
      <c r="H1965">
        <v>0</v>
      </c>
      <c r="I1965">
        <v>0.56920000000000004</v>
      </c>
      <c r="J1965">
        <v>0.52039999999999997</v>
      </c>
      <c r="K1965">
        <v>0.58620000000000005</v>
      </c>
      <c r="L1965">
        <v>0.51280000000000003</v>
      </c>
      <c r="M1965">
        <v>0</v>
      </c>
      <c r="N1965">
        <v>0.6</v>
      </c>
      <c r="O1965">
        <v>0</v>
      </c>
      <c r="P1965">
        <v>0</v>
      </c>
      <c r="Q1965">
        <v>1</v>
      </c>
      <c r="R1965">
        <v>0</v>
      </c>
      <c r="S1965" s="2">
        <v>4.2824074074074075E-4</v>
      </c>
      <c r="T1965" s="2">
        <v>1.4699074074074074E-3</v>
      </c>
      <c r="U1965">
        <v>0.39019999999999999</v>
      </c>
      <c r="V1965">
        <v>0.439</v>
      </c>
      <c r="W1965">
        <v>0.86209999999999998</v>
      </c>
      <c r="X1965">
        <v>0.89470000000000005</v>
      </c>
      <c r="Y1965">
        <v>1</v>
      </c>
      <c r="Z1965">
        <v>0.54210000000000003</v>
      </c>
      <c r="AA1965">
        <v>0.48909999999999998</v>
      </c>
      <c r="AB1965">
        <v>0.69569999999999999</v>
      </c>
      <c r="AC1965">
        <v>1</v>
      </c>
      <c r="AD1965">
        <v>0</v>
      </c>
      <c r="AE1965">
        <v>1</v>
      </c>
      <c r="AF1965" t="s">
        <v>3922</v>
      </c>
      <c r="AG1965" s="2">
        <v>3.472222222222222E-3</v>
      </c>
      <c r="AH1965" t="s">
        <v>3911</v>
      </c>
      <c r="AI1965">
        <v>3</v>
      </c>
      <c r="AJ1965" t="s">
        <v>3924</v>
      </c>
      <c r="AK1965" s="3">
        <v>40474</v>
      </c>
      <c r="AL1965" s="10">
        <f>YEAR(ufc_fights_2[[#This Row],[date]])</f>
        <v>2010</v>
      </c>
      <c r="AM1965" t="s">
        <v>3977</v>
      </c>
      <c r="AN1965">
        <v>63</v>
      </c>
      <c r="AO1965" t="s">
        <v>3913</v>
      </c>
      <c r="AP1965">
        <f>IF(ufc_fights_2[[#This Row],[winner]]="Red",ufc_fights_2[[#This Row],[r_fighter_id]],ufc_fights_2[[#This Row],[b_fighter_id]])</f>
        <v>447</v>
      </c>
      <c r="AQ1965" t="str">
        <f>_xlfn.XLOOKUP(ufc_fights_2[[#This Row],[winnerID]],ufc_fighters[id],ufc_fighters[fighter_name],"xxx",0,1)</f>
        <v>Chris Camozzi</v>
      </c>
    </row>
    <row r="1966" spans="1:43">
      <c r="A1966">
        <v>1330</v>
      </c>
      <c r="B1966">
        <v>465</v>
      </c>
      <c r="C1966">
        <f>_xlfn.XLOOKUP(ufc_fights_2[[#This Row],[r_fighter_id]],ufc_fighters[id],ufc_fighters[year],"xxx",0,1)</f>
        <v>1988</v>
      </c>
      <c r="D1966">
        <f>_xlfn.XLOOKUP(ufc_fights_2[[#This Row],[b_fighter_id]],ufc_fighters[id],ufc_fighters[year],"Prázdné",0,1)</f>
        <v>1984</v>
      </c>
      <c r="E1966" s="10">
        <f>YEAR(ufc_fights_2[[#This Row],[date]])-ufc_fights_2[[#This Row],[r_year]]</f>
        <v>31</v>
      </c>
      <c r="F1966" s="10">
        <f>YEAR(ufc_fights_2[[#This Row],[date]])-ufc_fights_2[[#This Row],[b_year]]</f>
        <v>35</v>
      </c>
      <c r="G1966">
        <v>0</v>
      </c>
      <c r="H1966">
        <v>1</v>
      </c>
      <c r="I1966">
        <v>0.47620000000000001</v>
      </c>
      <c r="J1966">
        <v>0.52829999999999999</v>
      </c>
      <c r="K1966">
        <v>0.4889</v>
      </c>
      <c r="L1966">
        <v>0.53700000000000003</v>
      </c>
      <c r="M1966">
        <v>0.16669999999999999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5.2083333333333333E-4</v>
      </c>
      <c r="T1966" s="2">
        <v>2.5462962962962961E-4</v>
      </c>
      <c r="U1966">
        <v>0.23810000000000001</v>
      </c>
      <c r="V1966">
        <v>0.4884</v>
      </c>
      <c r="W1966">
        <v>0.4</v>
      </c>
      <c r="X1966">
        <v>0.8125</v>
      </c>
      <c r="Y1966">
        <v>0.71430000000000005</v>
      </c>
      <c r="Z1966">
        <v>0.46339999999999998</v>
      </c>
      <c r="AA1966">
        <v>0.29409999999999997</v>
      </c>
      <c r="AB1966">
        <v>1</v>
      </c>
      <c r="AC1966">
        <v>0.5</v>
      </c>
      <c r="AD1966">
        <v>0</v>
      </c>
      <c r="AE1966">
        <v>1</v>
      </c>
      <c r="AF1966" t="s">
        <v>3910</v>
      </c>
      <c r="AG1966" s="2">
        <v>3.1250000000000001E-4</v>
      </c>
      <c r="AH1966" t="s">
        <v>3927</v>
      </c>
      <c r="AI1966">
        <v>5</v>
      </c>
      <c r="AJ1966" t="s">
        <v>3931</v>
      </c>
      <c r="AK1966" s="3">
        <v>43736</v>
      </c>
      <c r="AL1966" s="10">
        <f>YEAR(ufc_fights_2[[#This Row],[date]])</f>
        <v>2019</v>
      </c>
      <c r="AM1966" t="s">
        <v>3977</v>
      </c>
      <c r="AN1966">
        <v>102</v>
      </c>
      <c r="AO1966" t="s">
        <v>3918</v>
      </c>
      <c r="AP1966">
        <f>IF(ufc_fights_2[[#This Row],[winner]]="Red",ufc_fights_2[[#This Row],[r_fighter_id]],ufc_fights_2[[#This Row],[b_fighter_id]])</f>
        <v>465</v>
      </c>
      <c r="AQ1966" t="str">
        <f>_xlfn.XLOOKUP(ufc_fights_2[[#This Row],[winnerID]],ufc_fighters[id],ufc_fighters[fighter_name],"xxx",0,1)</f>
        <v>Jared Cannonier</v>
      </c>
    </row>
    <row r="1967" spans="1:43">
      <c r="A1967">
        <v>447</v>
      </c>
      <c r="B1967">
        <v>3444</v>
      </c>
      <c r="C1967">
        <f>_xlfn.XLOOKUP(ufc_fights_2[[#This Row],[r_fighter_id]],ufc_fighters[id],ufc_fighters[year],"xxx",0,1)</f>
        <v>1986</v>
      </c>
      <c r="D1967">
        <f>_xlfn.XLOOKUP(ufc_fights_2[[#This Row],[b_fighter_id]],ufc_fighters[id],ufc_fighters[year],"Prázdné",0,1)</f>
        <v>1982</v>
      </c>
      <c r="E1967" s="10">
        <f>YEAR(ufc_fights_2[[#This Row],[date]])-ufc_fights_2[[#This Row],[r_year]]</f>
        <v>29</v>
      </c>
      <c r="F1967" s="10">
        <f>YEAR(ufc_fights_2[[#This Row],[date]])-ufc_fights_2[[#This Row],[b_year]]</f>
        <v>33</v>
      </c>
      <c r="G1967">
        <v>0</v>
      </c>
      <c r="H1967">
        <v>0</v>
      </c>
      <c r="I1967">
        <v>0.59589999999999999</v>
      </c>
      <c r="J1967">
        <v>0.5857</v>
      </c>
      <c r="K1967">
        <v>0.64370000000000005</v>
      </c>
      <c r="L1967">
        <v>0.6341</v>
      </c>
      <c r="M1967">
        <v>0.75</v>
      </c>
      <c r="N1967">
        <v>0.125</v>
      </c>
      <c r="O1967">
        <v>2</v>
      </c>
      <c r="P1967">
        <v>0</v>
      </c>
      <c r="Q1967">
        <v>0</v>
      </c>
      <c r="R1967">
        <v>0</v>
      </c>
      <c r="S1967" s="2">
        <v>3.0555555555555557E-3</v>
      </c>
      <c r="T1967" s="2">
        <v>1.25E-3</v>
      </c>
      <c r="U1967">
        <v>0.55559999999999998</v>
      </c>
      <c r="V1967">
        <v>0.39240000000000003</v>
      </c>
      <c r="W1967">
        <v>0.7</v>
      </c>
      <c r="X1967">
        <v>0.88890000000000002</v>
      </c>
      <c r="Y1967">
        <v>0.91669999999999996</v>
      </c>
      <c r="Z1967">
        <v>0.57020000000000004</v>
      </c>
      <c r="AA1967">
        <v>0.5524</v>
      </c>
      <c r="AB1967">
        <v>0.72</v>
      </c>
      <c r="AC1967">
        <v>0.68569999999999998</v>
      </c>
      <c r="AD1967">
        <v>0</v>
      </c>
      <c r="AE1967">
        <v>0</v>
      </c>
      <c r="AF1967" t="s">
        <v>3915</v>
      </c>
      <c r="AG1967" s="2">
        <v>3.472222222222222E-3</v>
      </c>
      <c r="AH1967" t="s">
        <v>3911</v>
      </c>
      <c r="AI1967">
        <v>3</v>
      </c>
      <c r="AJ1967" t="s">
        <v>3925</v>
      </c>
      <c r="AK1967" s="3">
        <v>42224</v>
      </c>
      <c r="AL1967" s="10">
        <f>YEAR(ufc_fights_2[[#This Row],[date]])</f>
        <v>2015</v>
      </c>
      <c r="AM1967" t="s">
        <v>3977</v>
      </c>
      <c r="AN1967">
        <v>71</v>
      </c>
      <c r="AO1967" t="s">
        <v>3913</v>
      </c>
      <c r="AP1967">
        <f>IF(ufc_fights_2[[#This Row],[winner]]="Red",ufc_fights_2[[#This Row],[r_fighter_id]],ufc_fights_2[[#This Row],[b_fighter_id]])</f>
        <v>447</v>
      </c>
      <c r="AQ1967" t="str">
        <f>_xlfn.XLOOKUP(ufc_fights_2[[#This Row],[winnerID]],ufc_fighters[id],ufc_fighters[fighter_name],"xxx",0,1)</f>
        <v>Chris Camozzi</v>
      </c>
    </row>
    <row r="1968" spans="1:43">
      <c r="A1968">
        <v>2683</v>
      </c>
      <c r="B1968">
        <v>447</v>
      </c>
      <c r="C1968">
        <f>_xlfn.XLOOKUP(ufc_fights_2[[#This Row],[r_fighter_id]],ufc_fighters[id],ufc_fighters[year],"xxx",0,1)</f>
        <v>1979</v>
      </c>
      <c r="D1968">
        <f>_xlfn.XLOOKUP(ufc_fights_2[[#This Row],[b_fighter_id]],ufc_fighters[id],ufc_fighters[year],"Prázdné",0,1)</f>
        <v>1986</v>
      </c>
      <c r="E1968" s="10">
        <f>YEAR(ufc_fights_2[[#This Row],[date]])-ufc_fights_2[[#This Row],[r_year]]</f>
        <v>34</v>
      </c>
      <c r="F1968" s="10">
        <f>YEAR(ufc_fights_2[[#This Row],[date]])-ufc_fights_2[[#This Row],[b_year]]</f>
        <v>27</v>
      </c>
      <c r="G1968">
        <v>0</v>
      </c>
      <c r="H1968">
        <v>0</v>
      </c>
      <c r="I1968">
        <v>0.38219999999999998</v>
      </c>
      <c r="J1968">
        <v>0.2591</v>
      </c>
      <c r="K1968">
        <v>0.38219999999999998</v>
      </c>
      <c r="L1968">
        <v>0.26800000000000002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0</v>
      </c>
      <c r="T1968" s="2">
        <v>2.3148148148148149E-4</v>
      </c>
      <c r="U1968">
        <v>0.223</v>
      </c>
      <c r="V1968">
        <v>0.21329999999999999</v>
      </c>
      <c r="W1968">
        <v>0.4</v>
      </c>
      <c r="X1968">
        <v>0.82689999999999997</v>
      </c>
      <c r="Y1968">
        <v>0.78569999999999995</v>
      </c>
      <c r="Z1968">
        <v>0.37669999999999998</v>
      </c>
      <c r="AA1968">
        <v>0.251</v>
      </c>
      <c r="AB1968">
        <v>1</v>
      </c>
      <c r="AC1968">
        <v>0.5</v>
      </c>
      <c r="AD1968">
        <v>0</v>
      </c>
      <c r="AE1968">
        <v>0</v>
      </c>
      <c r="AF1968" t="s">
        <v>3922</v>
      </c>
      <c r="AG1968" s="2">
        <v>3.472222222222222E-3</v>
      </c>
      <c r="AH1968" t="s">
        <v>3911</v>
      </c>
      <c r="AI1968">
        <v>3</v>
      </c>
      <c r="AJ1968" t="s">
        <v>4064</v>
      </c>
      <c r="AK1968" s="3">
        <v>41349</v>
      </c>
      <c r="AL1968" s="10">
        <f>YEAR(ufc_fights_2[[#This Row],[date]])</f>
        <v>2013</v>
      </c>
      <c r="AM1968" t="s">
        <v>3977</v>
      </c>
      <c r="AN1968">
        <v>92</v>
      </c>
      <c r="AO1968" t="s">
        <v>3918</v>
      </c>
      <c r="AP1968">
        <f>IF(ufc_fights_2[[#This Row],[winner]]="Red",ufc_fights_2[[#This Row],[r_fighter_id]],ufc_fights_2[[#This Row],[b_fighter_id]])</f>
        <v>447</v>
      </c>
      <c r="AQ1968" t="str">
        <f>_xlfn.XLOOKUP(ufc_fights_2[[#This Row],[winnerID]],ufc_fighters[id],ufc_fighters[fighter_name],"xxx",0,1)</f>
        <v>Chris Camozzi</v>
      </c>
    </row>
    <row r="1969" spans="1:43">
      <c r="A1969">
        <v>758</v>
      </c>
      <c r="B1969">
        <v>3358</v>
      </c>
      <c r="C1969">
        <f>_xlfn.XLOOKUP(ufc_fights_2[[#This Row],[r_fighter_id]],ufc_fighters[id],ufc_fighters[year],"xxx",0,1)</f>
        <v>1989</v>
      </c>
      <c r="D1969">
        <f>_xlfn.XLOOKUP(ufc_fights_2[[#This Row],[b_fighter_id]],ufc_fighters[id],ufc_fighters[year],"Prázdné",0,1)</f>
        <v>1988</v>
      </c>
      <c r="E1969" s="10">
        <f>YEAR(ufc_fights_2[[#This Row],[date]])-ufc_fights_2[[#This Row],[r_year]]</f>
        <v>27</v>
      </c>
      <c r="F1969" s="10">
        <f>YEAR(ufc_fights_2[[#This Row],[date]])-ufc_fights_2[[#This Row],[b_year]]</f>
        <v>28</v>
      </c>
      <c r="G1969">
        <v>0</v>
      </c>
      <c r="H1969">
        <v>0</v>
      </c>
      <c r="I1969">
        <v>0.43919999999999998</v>
      </c>
      <c r="J1969">
        <v>0.33329999999999999</v>
      </c>
      <c r="K1969">
        <v>0.48449999999999999</v>
      </c>
      <c r="L1969">
        <v>0.37840000000000001</v>
      </c>
      <c r="M1969">
        <v>0.66669999999999996</v>
      </c>
      <c r="N1969">
        <v>0.2</v>
      </c>
      <c r="O1969">
        <v>0</v>
      </c>
      <c r="P1969">
        <v>1</v>
      </c>
      <c r="Q1969">
        <v>0</v>
      </c>
      <c r="R1969">
        <v>1</v>
      </c>
      <c r="S1969" s="2">
        <v>3.1250000000000001E-4</v>
      </c>
      <c r="T1969" s="2">
        <v>5.3240740740740744E-4</v>
      </c>
      <c r="U1969">
        <v>0.3604</v>
      </c>
      <c r="V1969">
        <v>0.17979999999999999</v>
      </c>
      <c r="W1969">
        <v>0.64</v>
      </c>
      <c r="X1969">
        <v>0.75</v>
      </c>
      <c r="Y1969">
        <v>0.68969999999999998</v>
      </c>
      <c r="Z1969">
        <v>0.42959999999999998</v>
      </c>
      <c r="AA1969">
        <v>0.32819999999999999</v>
      </c>
      <c r="AB1969">
        <v>0.66669999999999996</v>
      </c>
      <c r="AC1969">
        <v>0.5</v>
      </c>
      <c r="AD1969">
        <v>0.66669999999999996</v>
      </c>
      <c r="AE1969">
        <v>0</v>
      </c>
      <c r="AF1969" t="s">
        <v>3915</v>
      </c>
      <c r="AG1969" s="2">
        <v>3.472222222222222E-3</v>
      </c>
      <c r="AH1969" t="s">
        <v>3911</v>
      </c>
      <c r="AI1969">
        <v>3</v>
      </c>
      <c r="AJ1969" t="s">
        <v>3955</v>
      </c>
      <c r="AK1969" s="3">
        <v>42470</v>
      </c>
      <c r="AL1969" s="10">
        <f>YEAR(ufc_fights_2[[#This Row],[date]])</f>
        <v>2016</v>
      </c>
      <c r="AM1969" t="s">
        <v>3977</v>
      </c>
      <c r="AN1969">
        <v>20</v>
      </c>
      <c r="AO1969" t="s">
        <v>3918</v>
      </c>
      <c r="AP1969">
        <f>IF(ufc_fights_2[[#This Row],[winner]]="Red",ufc_fights_2[[#This Row],[r_fighter_id]],ufc_fights_2[[#This Row],[b_fighter_id]])</f>
        <v>3358</v>
      </c>
      <c r="AQ1969" t="str">
        <f>_xlfn.XLOOKUP(ufc_fights_2[[#This Row],[winnerID]],ufc_fighters[id],ufc_fighters[fighter_name],"xxx",0,1)</f>
        <v>Bojan Velickovic</v>
      </c>
    </row>
    <row r="1970" spans="1:43">
      <c r="A1970">
        <v>1994</v>
      </c>
      <c r="B1970">
        <v>1344</v>
      </c>
      <c r="C1970">
        <f>_xlfn.XLOOKUP(ufc_fights_2[[#This Row],[r_fighter_id]],ufc_fighters[id],ufc_fighters[year],"xxx",0,1)</f>
        <v>1982</v>
      </c>
      <c r="D1970">
        <f>_xlfn.XLOOKUP(ufc_fights_2[[#This Row],[b_fighter_id]],ufc_fighters[id],ufc_fighters[year],"Prázdné",0,1)</f>
        <v>1986</v>
      </c>
      <c r="E1970" s="10">
        <f>YEAR(ufc_fights_2[[#This Row],[date]])-ufc_fights_2[[#This Row],[r_year]]</f>
        <v>31</v>
      </c>
      <c r="F1970" s="10">
        <f>YEAR(ufc_fights_2[[#This Row],[date]])-ufc_fights_2[[#This Row],[b_year]]</f>
        <v>27</v>
      </c>
      <c r="G1970">
        <v>0</v>
      </c>
      <c r="H1970">
        <v>2</v>
      </c>
      <c r="I1970">
        <v>0.25929999999999997</v>
      </c>
      <c r="J1970">
        <v>0.46150000000000002</v>
      </c>
      <c r="K1970">
        <v>0.31180000000000002</v>
      </c>
      <c r="L1970">
        <v>0.5</v>
      </c>
      <c r="M1970">
        <v>0.33329999999999999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1.6666666666666668E-3</v>
      </c>
      <c r="T1970" s="2">
        <v>1.3657407407407407E-3</v>
      </c>
      <c r="U1970">
        <v>0.2208</v>
      </c>
      <c r="V1970">
        <v>0.42370000000000002</v>
      </c>
      <c r="W1970">
        <v>1</v>
      </c>
      <c r="X1970">
        <v>1</v>
      </c>
      <c r="Y1970">
        <v>0.7</v>
      </c>
      <c r="Z1970">
        <v>0.2361</v>
      </c>
      <c r="AA1970">
        <v>0.38100000000000001</v>
      </c>
      <c r="AB1970">
        <v>0.44440000000000002</v>
      </c>
      <c r="AC1970">
        <v>0.65</v>
      </c>
      <c r="AD1970">
        <v>0</v>
      </c>
      <c r="AE1970">
        <v>0.72219999999999995</v>
      </c>
      <c r="AF1970" t="s">
        <v>3910</v>
      </c>
      <c r="AG1970" s="2">
        <v>2.6967592592592594E-3</v>
      </c>
      <c r="AH1970" t="s">
        <v>3911</v>
      </c>
      <c r="AI1970">
        <v>3</v>
      </c>
      <c r="AJ1970" t="s">
        <v>3967</v>
      </c>
      <c r="AK1970" s="3">
        <v>41377</v>
      </c>
      <c r="AL1970" s="10">
        <f>YEAR(ufc_fights_2[[#This Row],[date]])</f>
        <v>2013</v>
      </c>
      <c r="AM1970" t="s">
        <v>3977</v>
      </c>
      <c r="AN1970">
        <v>1</v>
      </c>
      <c r="AO1970" t="s">
        <v>3918</v>
      </c>
      <c r="AP1970">
        <f>IF(ufc_fights_2[[#This Row],[winner]]="Red",ufc_fights_2[[#This Row],[r_fighter_id]],ufc_fights_2[[#This Row],[b_fighter_id]])</f>
        <v>1344</v>
      </c>
      <c r="AQ1970" t="str">
        <f>_xlfn.XLOOKUP(ufc_fights_2[[#This Row],[winnerID]],ufc_fighters[id],ufc_fighters[fighter_name],"xxx",0,1)</f>
        <v>Clint Hester</v>
      </c>
    </row>
    <row r="1971" spans="1:43">
      <c r="A1971">
        <v>1252</v>
      </c>
      <c r="B1971">
        <v>1409</v>
      </c>
      <c r="C1971">
        <f>_xlfn.XLOOKUP(ufc_fights_2[[#This Row],[r_fighter_id]],ufc_fighters[id],ufc_fighters[year],"xxx",0,1)</f>
        <v>1984</v>
      </c>
      <c r="D1971">
        <f>_xlfn.XLOOKUP(ufc_fights_2[[#This Row],[b_fighter_id]],ufc_fighters[id],ufc_fighters[year],"Prázdné",0,1)</f>
        <v>1983</v>
      </c>
      <c r="E1971" s="10">
        <f>YEAR(ufc_fights_2[[#This Row],[date]])-ufc_fights_2[[#This Row],[r_year]]</f>
        <v>29</v>
      </c>
      <c r="F1971" s="10">
        <f>YEAR(ufc_fights_2[[#This Row],[date]])-ufc_fights_2[[#This Row],[b_year]]</f>
        <v>30</v>
      </c>
      <c r="G1971">
        <v>0</v>
      </c>
      <c r="H1971">
        <v>0</v>
      </c>
      <c r="I1971">
        <v>0.6613</v>
      </c>
      <c r="J1971">
        <v>0.54100000000000004</v>
      </c>
      <c r="K1971">
        <v>0.71950000000000003</v>
      </c>
      <c r="L1971">
        <v>0.73019999999999996</v>
      </c>
      <c r="M1971">
        <v>0.25</v>
      </c>
      <c r="N1971">
        <v>0.33329999999999999</v>
      </c>
      <c r="O1971">
        <v>0</v>
      </c>
      <c r="P1971">
        <v>1</v>
      </c>
      <c r="Q1971">
        <v>0</v>
      </c>
      <c r="R1971">
        <v>0</v>
      </c>
      <c r="S1971" s="2">
        <v>3.3912037037037036E-3</v>
      </c>
      <c r="T1971" s="2">
        <v>2.627314814814815E-3</v>
      </c>
      <c r="U1971">
        <v>0.48570000000000002</v>
      </c>
      <c r="V1971">
        <v>0.3226</v>
      </c>
      <c r="W1971">
        <v>0.88890000000000002</v>
      </c>
      <c r="X1971">
        <v>0.88890000000000002</v>
      </c>
      <c r="Y1971">
        <v>0.94440000000000002</v>
      </c>
      <c r="Z1971">
        <v>0.51349999999999996</v>
      </c>
      <c r="AA1971">
        <v>0.439</v>
      </c>
      <c r="AB1971">
        <v>0.9375</v>
      </c>
      <c r="AC1971">
        <v>0.71430000000000005</v>
      </c>
      <c r="AD1971">
        <v>0.77780000000000005</v>
      </c>
      <c r="AE1971">
        <v>0.83330000000000004</v>
      </c>
      <c r="AF1971" t="s">
        <v>3922</v>
      </c>
      <c r="AG1971" s="2">
        <v>3.472222222222222E-3</v>
      </c>
      <c r="AH1971" t="s">
        <v>3911</v>
      </c>
      <c r="AI1971">
        <v>3</v>
      </c>
      <c r="AJ1971" t="s">
        <v>3939</v>
      </c>
      <c r="AK1971" s="3">
        <v>41503</v>
      </c>
      <c r="AL1971" s="10">
        <f>YEAR(ufc_fights_2[[#This Row],[date]])</f>
        <v>2013</v>
      </c>
      <c r="AM1971" t="s">
        <v>3977</v>
      </c>
      <c r="AN1971">
        <v>61</v>
      </c>
      <c r="AO1971" t="s">
        <v>3918</v>
      </c>
      <c r="AP1971">
        <f>IF(ufc_fights_2[[#This Row],[winner]]="Red",ufc_fights_2[[#This Row],[r_fighter_id]],ufc_fights_2[[#This Row],[b_fighter_id]])</f>
        <v>1409</v>
      </c>
      <c r="AQ1971" t="str">
        <f>_xlfn.XLOOKUP(ufc_fights_2[[#This Row],[winnerID]],ufc_fighters[id],ufc_fighters[fighter_name],"xxx",0,1)</f>
        <v>John Howard</v>
      </c>
    </row>
    <row r="1972" spans="1:43">
      <c r="A1972">
        <v>1539</v>
      </c>
      <c r="B1972">
        <v>2210</v>
      </c>
      <c r="C1972">
        <f>_xlfn.XLOOKUP(ufc_fights_2[[#This Row],[r_fighter_id]],ufc_fighters[id],ufc_fighters[year],"xxx",0,1)</f>
        <v>1963</v>
      </c>
      <c r="D1972">
        <f>_xlfn.XLOOKUP(ufc_fights_2[[#This Row],[b_fighter_id]],ufc_fighters[id],ufc_fighters[year],"Prázdné",0,1)</f>
        <v>0</v>
      </c>
      <c r="E1972" s="10">
        <f>YEAR(ufc_fights_2[[#This Row],[date]])-ufc_fights_2[[#This Row],[r_year]]</f>
        <v>36</v>
      </c>
      <c r="F1972" s="10">
        <f>YEAR(ufc_fights_2[[#This Row],[date]])-ufc_fights_2[[#This Row],[b_year]]</f>
        <v>1999</v>
      </c>
      <c r="G1972">
        <v>0</v>
      </c>
      <c r="H1972">
        <v>1</v>
      </c>
      <c r="I1972">
        <v>0.6</v>
      </c>
      <c r="J1972">
        <v>0.5</v>
      </c>
      <c r="K1972">
        <v>0.81079999999999997</v>
      </c>
      <c r="L1972">
        <v>0.83330000000000004</v>
      </c>
      <c r="M1972">
        <v>0</v>
      </c>
      <c r="N1972">
        <v>0</v>
      </c>
      <c r="O1972">
        <v>2</v>
      </c>
      <c r="P1972">
        <v>0</v>
      </c>
      <c r="Q1972">
        <v>1</v>
      </c>
      <c r="R1972">
        <v>0</v>
      </c>
      <c r="S1972" s="2">
        <v>2.7430555555555554E-3</v>
      </c>
      <c r="T1972" s="2">
        <v>1.6203703703703703E-4</v>
      </c>
      <c r="U1972">
        <v>0.58819999999999995</v>
      </c>
      <c r="V1972">
        <v>0.5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0.63639999999999997</v>
      </c>
      <c r="AE1972">
        <v>0</v>
      </c>
      <c r="AF1972" t="s">
        <v>3933</v>
      </c>
      <c r="AG1972" s="2">
        <v>3.0092592592592593E-3</v>
      </c>
      <c r="AH1972" t="s">
        <v>3911</v>
      </c>
      <c r="AI1972">
        <v>3</v>
      </c>
      <c r="AJ1972" t="s">
        <v>3939</v>
      </c>
      <c r="AK1972" s="3">
        <v>36357</v>
      </c>
      <c r="AL1972" s="10">
        <f>YEAR(ufc_fights_2[[#This Row],[date]])</f>
        <v>1999</v>
      </c>
      <c r="AM1972" t="s">
        <v>3977</v>
      </c>
      <c r="AN1972">
        <v>157</v>
      </c>
      <c r="AO1972" t="s">
        <v>3913</v>
      </c>
      <c r="AP1972">
        <f>IF(ufc_fights_2[[#This Row],[winner]]="Red",ufc_fights_2[[#This Row],[r_fighter_id]],ufc_fights_2[[#This Row],[b_fighter_id]])</f>
        <v>1539</v>
      </c>
      <c r="AQ1972" t="str">
        <f>_xlfn.XLOOKUP(ufc_fights_2[[#This Row],[winnerID]],ufc_fighters[id],ufc_fighters[fighter_name],"xxx",0,1)</f>
        <v>Paul Jones</v>
      </c>
    </row>
    <row r="1973" spans="1:43">
      <c r="A1973">
        <v>1283</v>
      </c>
      <c r="B1973">
        <v>934</v>
      </c>
      <c r="C1973">
        <f>_xlfn.XLOOKUP(ufc_fights_2[[#This Row],[r_fighter_id]],ufc_fighters[id],ufc_fighters[year],"xxx",0,1)</f>
        <v>1979</v>
      </c>
      <c r="D1973">
        <f>_xlfn.XLOOKUP(ufc_fights_2[[#This Row],[b_fighter_id]],ufc_fighters[id],ufc_fighters[year],"Prázdné",0,1)</f>
        <v>1981</v>
      </c>
      <c r="E1973" s="10">
        <f>YEAR(ufc_fights_2[[#This Row],[date]])-ufc_fights_2[[#This Row],[r_year]]</f>
        <v>31</v>
      </c>
      <c r="F1973" s="10">
        <f>YEAR(ufc_fights_2[[#This Row],[date]])-ufc_fights_2[[#This Row],[b_year]]</f>
        <v>29</v>
      </c>
      <c r="G1973">
        <v>0</v>
      </c>
      <c r="H1973">
        <v>1</v>
      </c>
      <c r="I1973">
        <v>0.13109999999999999</v>
      </c>
      <c r="J1973">
        <v>0.55559999999999998</v>
      </c>
      <c r="K1973">
        <v>0.13109999999999999</v>
      </c>
      <c r="L1973">
        <v>0.70130000000000003</v>
      </c>
      <c r="M1973">
        <v>0.28570000000000001</v>
      </c>
      <c r="N1973">
        <v>1</v>
      </c>
      <c r="O1973">
        <v>0</v>
      </c>
      <c r="P1973">
        <v>3</v>
      </c>
      <c r="Q1973">
        <v>0</v>
      </c>
      <c r="R1973">
        <v>0</v>
      </c>
      <c r="S1973" s="2">
        <v>6.7129629629629625E-4</v>
      </c>
      <c r="T1973" s="2">
        <v>2.8240740740740739E-3</v>
      </c>
      <c r="U1973">
        <v>8.77E-2</v>
      </c>
      <c r="V1973">
        <v>0.48649999999999999</v>
      </c>
      <c r="W1973">
        <v>0.75</v>
      </c>
      <c r="X1973">
        <v>0</v>
      </c>
      <c r="Y1973">
        <v>0.5</v>
      </c>
      <c r="Z1973">
        <v>0.1091</v>
      </c>
      <c r="AA1973">
        <v>0.40910000000000002</v>
      </c>
      <c r="AB1973">
        <v>0.33329999999999999</v>
      </c>
      <c r="AC1973">
        <v>0.55559999999999998</v>
      </c>
      <c r="AD1973">
        <v>0</v>
      </c>
      <c r="AE1973">
        <v>0.78569999999999995</v>
      </c>
      <c r="AF1973" t="s">
        <v>3915</v>
      </c>
      <c r="AG1973" s="2">
        <v>3.472222222222222E-3</v>
      </c>
      <c r="AH1973" t="s">
        <v>3911</v>
      </c>
      <c r="AI1973">
        <v>3</v>
      </c>
      <c r="AJ1973" t="s">
        <v>3928</v>
      </c>
      <c r="AK1973" s="3">
        <v>40502</v>
      </c>
      <c r="AL1973" s="10">
        <f>YEAR(ufc_fights_2[[#This Row],[date]])</f>
        <v>2010</v>
      </c>
      <c r="AM1973" t="s">
        <v>3977</v>
      </c>
      <c r="AN1973">
        <v>66</v>
      </c>
      <c r="AO1973" t="s">
        <v>3918</v>
      </c>
      <c r="AP1973">
        <f>IF(ufc_fights_2[[#This Row],[winner]]="Red",ufc_fights_2[[#This Row],[r_fighter_id]],ufc_fights_2[[#This Row],[b_fighter_id]])</f>
        <v>934</v>
      </c>
      <c r="AQ1973" t="str">
        <f>_xlfn.XLOOKUP(ufc_fights_2[[#This Row],[winnerID]],ufc_fighters[id],ufc_fighters[fighter_name],"xxx",0,1)</f>
        <v>Maiquel Falcao</v>
      </c>
    </row>
    <row r="1974" spans="1:43">
      <c r="A1974">
        <v>2679</v>
      </c>
      <c r="B1974">
        <v>791</v>
      </c>
      <c r="C1974">
        <f>_xlfn.XLOOKUP(ufc_fights_2[[#This Row],[r_fighter_id]],ufc_fighters[id],ufc_fighters[year],"xxx",0,1)</f>
        <v>1982</v>
      </c>
      <c r="D1974">
        <f>_xlfn.XLOOKUP(ufc_fights_2[[#This Row],[b_fighter_id]],ufc_fighters[id],ufc_fighters[year],"Prázdné",0,1)</f>
        <v>1977</v>
      </c>
      <c r="E1974" s="10">
        <f>YEAR(ufc_fights_2[[#This Row],[date]])-ufc_fights_2[[#This Row],[r_year]]</f>
        <v>22</v>
      </c>
      <c r="F1974" s="10">
        <f>YEAR(ufc_fights_2[[#This Row],[date]])-ufc_fights_2[[#This Row],[b_year]]</f>
        <v>27</v>
      </c>
      <c r="G1974">
        <v>0</v>
      </c>
      <c r="H1974">
        <v>0</v>
      </c>
      <c r="I1974">
        <v>0.52729999999999999</v>
      </c>
      <c r="J1974">
        <v>0.85709999999999997</v>
      </c>
      <c r="K1974">
        <v>0.61970000000000003</v>
      </c>
      <c r="L1974">
        <v>0.91669999999999996</v>
      </c>
      <c r="M1974">
        <v>0.66669999999999996</v>
      </c>
      <c r="N1974">
        <v>0.28570000000000001</v>
      </c>
      <c r="O1974">
        <v>0</v>
      </c>
      <c r="P1974">
        <v>0</v>
      </c>
      <c r="Q1974">
        <v>1</v>
      </c>
      <c r="R1974">
        <v>1</v>
      </c>
      <c r="S1974" s="2">
        <v>4.2129629629629626E-3</v>
      </c>
      <c r="T1974" s="2">
        <v>5.0925925925925921E-4</v>
      </c>
      <c r="U1974">
        <v>0.48980000000000001</v>
      </c>
      <c r="V1974">
        <v>0.66669999999999996</v>
      </c>
      <c r="W1974">
        <v>0.75</v>
      </c>
      <c r="X1974">
        <v>1</v>
      </c>
      <c r="Y1974">
        <v>1</v>
      </c>
      <c r="Z1974">
        <v>0.28570000000000001</v>
      </c>
      <c r="AA1974">
        <v>0.8</v>
      </c>
      <c r="AB1974">
        <v>0.66669999999999996</v>
      </c>
      <c r="AC1974">
        <v>1</v>
      </c>
      <c r="AD1974">
        <v>0.55559999999999998</v>
      </c>
      <c r="AE1974">
        <v>0</v>
      </c>
      <c r="AF1974" t="s">
        <v>3910</v>
      </c>
      <c r="AG1974" s="2">
        <v>2.5347222222222221E-3</v>
      </c>
      <c r="AH1974" t="s">
        <v>3911</v>
      </c>
      <c r="AI1974">
        <v>3</v>
      </c>
      <c r="AJ1974" t="s">
        <v>3967</v>
      </c>
      <c r="AK1974" s="3">
        <v>38220</v>
      </c>
      <c r="AL1974" s="10">
        <f>YEAR(ufc_fights_2[[#This Row],[date]])</f>
        <v>2004</v>
      </c>
      <c r="AM1974" t="s">
        <v>3977</v>
      </c>
      <c r="AN1974">
        <v>1</v>
      </c>
      <c r="AO1974" t="s">
        <v>3913</v>
      </c>
      <c r="AP1974">
        <f>IF(ufc_fights_2[[#This Row],[winner]]="Red",ufc_fights_2[[#This Row],[r_fighter_id]],ufc_fights_2[[#This Row],[b_fighter_id]])</f>
        <v>2679</v>
      </c>
      <c r="AQ1974" t="str">
        <f>_xlfn.XLOOKUP(ufc_fights_2[[#This Row],[winnerID]],ufc_fighters[id],ufc_fighters[fighter_name],"xxx",0,1)</f>
        <v>Joe Riggs</v>
      </c>
    </row>
    <row r="1975" spans="1:43">
      <c r="A1975">
        <v>2982</v>
      </c>
      <c r="B1975">
        <v>2510</v>
      </c>
      <c r="C1975">
        <f>_xlfn.XLOOKUP(ufc_fights_2[[#This Row],[r_fighter_id]],ufc_fighters[id],ufc_fighters[year],"xxx",0,1)</f>
        <v>1976</v>
      </c>
      <c r="D1975">
        <f>_xlfn.XLOOKUP(ufc_fights_2[[#This Row],[b_fighter_id]],ufc_fighters[id],ufc_fighters[year],"Prázdné",0,1)</f>
        <v>0</v>
      </c>
      <c r="E1975" s="10">
        <f>YEAR(ufc_fights_2[[#This Row],[date]])-ufc_fights_2[[#This Row],[r_year]]</f>
        <v>23</v>
      </c>
      <c r="F1975" s="10">
        <f>YEAR(ufc_fights_2[[#This Row],[date]])-ufc_fights_2[[#This Row],[b_year]]</f>
        <v>1999</v>
      </c>
      <c r="G1975">
        <v>1</v>
      </c>
      <c r="H1975">
        <v>0</v>
      </c>
      <c r="I1975">
        <v>0.78120000000000001</v>
      </c>
      <c r="J1975">
        <v>0.8</v>
      </c>
      <c r="K1975">
        <v>0.82050000000000001</v>
      </c>
      <c r="L1975">
        <v>0.85709999999999997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0</v>
      </c>
      <c r="T1975" s="2">
        <v>0</v>
      </c>
      <c r="U1975">
        <v>0.66669999999999996</v>
      </c>
      <c r="V1975">
        <v>1</v>
      </c>
      <c r="W1975">
        <v>0.92859999999999998</v>
      </c>
      <c r="X1975">
        <v>0</v>
      </c>
      <c r="Y1975">
        <v>1</v>
      </c>
      <c r="Z1975">
        <v>0</v>
      </c>
      <c r="AA1975">
        <v>0</v>
      </c>
      <c r="AB1975">
        <v>0.8276</v>
      </c>
      <c r="AC1975">
        <v>0.8</v>
      </c>
      <c r="AD1975">
        <v>1</v>
      </c>
      <c r="AE1975">
        <v>0</v>
      </c>
      <c r="AF1975" t="s">
        <v>3910</v>
      </c>
      <c r="AG1975" s="2">
        <v>2.0023148148148148E-3</v>
      </c>
      <c r="AH1975" t="s">
        <v>4057</v>
      </c>
      <c r="AI1975">
        <v>1</v>
      </c>
      <c r="AJ1975" t="s">
        <v>3939</v>
      </c>
      <c r="AK1975" s="3">
        <v>36287</v>
      </c>
      <c r="AL1975" s="10">
        <f>YEAR(ufc_fights_2[[#This Row],[date]])</f>
        <v>1999</v>
      </c>
      <c r="AM1975" t="s">
        <v>3977</v>
      </c>
      <c r="AN1975">
        <v>155</v>
      </c>
      <c r="AO1975" t="s">
        <v>3913</v>
      </c>
      <c r="AP1975">
        <f>IF(ufc_fights_2[[#This Row],[winner]]="Red",ufc_fights_2[[#This Row],[r_fighter_id]],ufc_fights_2[[#This Row],[b_fighter_id]])</f>
        <v>2982</v>
      </c>
      <c r="AQ1975" t="str">
        <f>_xlfn.XLOOKUP(ufc_fights_2[[#This Row],[winnerID]],ufc_fighters[id],ufc_fighters[fighter_name],"xxx",0,1)</f>
        <v>Wanderlei Silva</v>
      </c>
    </row>
    <row r="1976" spans="1:43">
      <c r="A1976">
        <v>2679</v>
      </c>
      <c r="B1976">
        <v>3099</v>
      </c>
      <c r="C1976">
        <f>_xlfn.XLOOKUP(ufc_fights_2[[#This Row],[r_fighter_id]],ufc_fighters[id],ufc_fighters[year],"xxx",0,1)</f>
        <v>1982</v>
      </c>
      <c r="D1976">
        <f>_xlfn.XLOOKUP(ufc_fights_2[[#This Row],[b_fighter_id]],ufc_fighters[id],ufc_fighters[year],"Prázdné",0,1)</f>
        <v>1983</v>
      </c>
      <c r="E1976" s="10">
        <f>YEAR(ufc_fights_2[[#This Row],[date]])-ufc_fights_2[[#This Row],[r_year]]</f>
        <v>33</v>
      </c>
      <c r="F1976" s="10">
        <f>YEAR(ufc_fights_2[[#This Row],[date]])-ufc_fights_2[[#This Row],[b_year]]</f>
        <v>32</v>
      </c>
      <c r="G1976">
        <v>1</v>
      </c>
      <c r="H1976">
        <v>0</v>
      </c>
      <c r="I1976">
        <v>0.57379999999999998</v>
      </c>
      <c r="J1976">
        <v>0.66669999999999996</v>
      </c>
      <c r="K1976">
        <v>0.6351</v>
      </c>
      <c r="L1976">
        <v>0.69569999999999999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2.7662037037037039E-3</v>
      </c>
      <c r="T1976" s="2">
        <v>3.0092592592592595E-4</v>
      </c>
      <c r="U1976">
        <v>0.56359999999999999</v>
      </c>
      <c r="V1976">
        <v>0.62070000000000003</v>
      </c>
      <c r="W1976">
        <v>0.5</v>
      </c>
      <c r="X1976">
        <v>1</v>
      </c>
      <c r="Y1976">
        <v>1</v>
      </c>
      <c r="Z1976">
        <v>0.51719999999999999</v>
      </c>
      <c r="AA1976">
        <v>0.60709999999999997</v>
      </c>
      <c r="AB1976">
        <v>0</v>
      </c>
      <c r="AC1976">
        <v>0.8</v>
      </c>
      <c r="AD1976">
        <v>0.66669999999999996</v>
      </c>
      <c r="AE1976">
        <v>1</v>
      </c>
      <c r="AF1976" t="s">
        <v>4025</v>
      </c>
      <c r="AG1976" s="2">
        <v>1.712962962962963E-3</v>
      </c>
      <c r="AH1976" t="s">
        <v>3911</v>
      </c>
      <c r="AI1976">
        <v>3</v>
      </c>
      <c r="AJ1976" t="s">
        <v>3924</v>
      </c>
      <c r="AK1976" s="3">
        <v>42252</v>
      </c>
      <c r="AL1976" s="10">
        <f>YEAR(ufc_fights_2[[#This Row],[date]])</f>
        <v>2015</v>
      </c>
      <c r="AM1976" t="s">
        <v>3977</v>
      </c>
      <c r="AN1976">
        <v>1</v>
      </c>
      <c r="AO1976" t="s">
        <v>3913</v>
      </c>
      <c r="AP1976">
        <f>IF(ufc_fights_2[[#This Row],[winner]]="Red",ufc_fights_2[[#This Row],[r_fighter_id]],ufc_fights_2[[#This Row],[b_fighter_id]])</f>
        <v>2679</v>
      </c>
      <c r="AQ1976" t="str">
        <f>_xlfn.XLOOKUP(ufc_fights_2[[#This Row],[winnerID]],ufc_fighters[id],ufc_fighters[fighter_name],"xxx",0,1)</f>
        <v>Joe Riggs</v>
      </c>
    </row>
    <row r="1977" spans="1:43">
      <c r="A1977">
        <v>2982</v>
      </c>
      <c r="B1977">
        <v>1766</v>
      </c>
      <c r="C1977">
        <f>_xlfn.XLOOKUP(ufc_fights_2[[#This Row],[r_fighter_id]],ufc_fighters[id],ufc_fighters[year],"xxx",0,1)</f>
        <v>1976</v>
      </c>
      <c r="D1977">
        <f>_xlfn.XLOOKUP(ufc_fights_2[[#This Row],[b_fighter_id]],ufc_fighters[id],ufc_fighters[year],"Prázdné",0,1)</f>
        <v>1972</v>
      </c>
      <c r="E1977" s="10">
        <f>YEAR(ufc_fights_2[[#This Row],[date]])-ufc_fights_2[[#This Row],[r_year]]</f>
        <v>35</v>
      </c>
      <c r="F1977" s="10">
        <f>YEAR(ufc_fights_2[[#This Row],[date]])-ufc_fights_2[[#This Row],[b_year]]</f>
        <v>39</v>
      </c>
      <c r="G1977">
        <v>1</v>
      </c>
      <c r="H1977">
        <v>0</v>
      </c>
      <c r="I1977">
        <v>0.41349999999999998</v>
      </c>
      <c r="J1977">
        <v>0.39510000000000001</v>
      </c>
      <c r="K1977">
        <v>0.45540000000000003</v>
      </c>
      <c r="L1977">
        <v>0.39510000000000001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1.5046296296296297E-4</v>
      </c>
      <c r="T1977" s="2">
        <v>0</v>
      </c>
      <c r="U1977">
        <v>0.3523</v>
      </c>
      <c r="V1977">
        <v>0.2407</v>
      </c>
      <c r="W1977">
        <v>0.8</v>
      </c>
      <c r="X1977">
        <v>0.66669999999999996</v>
      </c>
      <c r="Y1977">
        <v>0.875</v>
      </c>
      <c r="Z1977">
        <v>0.3614</v>
      </c>
      <c r="AA1977">
        <v>0.40510000000000002</v>
      </c>
      <c r="AB1977">
        <v>0.65</v>
      </c>
      <c r="AC1977">
        <v>0</v>
      </c>
      <c r="AD1977">
        <v>0</v>
      </c>
      <c r="AE1977">
        <v>0</v>
      </c>
      <c r="AF1977" t="s">
        <v>3910</v>
      </c>
      <c r="AG1977" s="2">
        <v>3.3449074074074076E-3</v>
      </c>
      <c r="AH1977" t="s">
        <v>3911</v>
      </c>
      <c r="AI1977">
        <v>3</v>
      </c>
      <c r="AJ1977" t="s">
        <v>3978</v>
      </c>
      <c r="AK1977" s="3">
        <v>40866</v>
      </c>
      <c r="AL1977" s="10">
        <f>YEAR(ufc_fights_2[[#This Row],[date]])</f>
        <v>2011</v>
      </c>
      <c r="AM1977" t="s">
        <v>3977</v>
      </c>
      <c r="AN1977">
        <v>83</v>
      </c>
      <c r="AO1977" t="s">
        <v>3913</v>
      </c>
      <c r="AP1977">
        <f>IF(ufc_fights_2[[#This Row],[winner]]="Red",ufc_fights_2[[#This Row],[r_fighter_id]],ufc_fights_2[[#This Row],[b_fighter_id]])</f>
        <v>2982</v>
      </c>
      <c r="AQ1977" t="str">
        <f>_xlfn.XLOOKUP(ufc_fights_2[[#This Row],[winnerID]],ufc_fighters[id],ufc_fighters[fighter_name],"xxx",0,1)</f>
        <v>Wanderlei Silva</v>
      </c>
    </row>
    <row r="1978" spans="1:43">
      <c r="A1978">
        <v>2982</v>
      </c>
      <c r="B1978">
        <v>286</v>
      </c>
      <c r="C1978">
        <f>_xlfn.XLOOKUP(ufc_fights_2[[#This Row],[r_fighter_id]],ufc_fighters[id],ufc_fighters[year],"xxx",0,1)</f>
        <v>1976</v>
      </c>
      <c r="D1978">
        <f>_xlfn.XLOOKUP(ufc_fights_2[[#This Row],[b_fighter_id]],ufc_fighters[id],ufc_fighters[year],"Prázdné",0,1)</f>
        <v>1979</v>
      </c>
      <c r="E1978" s="10">
        <f>YEAR(ufc_fights_2[[#This Row],[date]])-ufc_fights_2[[#This Row],[r_year]]</f>
        <v>34</v>
      </c>
      <c r="F1978" s="10">
        <f>YEAR(ufc_fights_2[[#This Row],[date]])-ufc_fights_2[[#This Row],[b_year]]</f>
        <v>31</v>
      </c>
      <c r="G1978">
        <v>1</v>
      </c>
      <c r="H1978">
        <v>0</v>
      </c>
      <c r="I1978">
        <v>0.2545</v>
      </c>
      <c r="J1978">
        <v>0.2336</v>
      </c>
      <c r="K1978">
        <v>0.27489999999999998</v>
      </c>
      <c r="L1978">
        <v>0.26390000000000002</v>
      </c>
      <c r="M1978">
        <v>1</v>
      </c>
      <c r="N1978">
        <v>0.55559999999999998</v>
      </c>
      <c r="O1978">
        <v>1</v>
      </c>
      <c r="P1978">
        <v>0</v>
      </c>
      <c r="Q1978">
        <v>0</v>
      </c>
      <c r="R1978">
        <v>0</v>
      </c>
      <c r="S1978" s="2">
        <v>7.0601851851851847E-4</v>
      </c>
      <c r="T1978" s="2">
        <v>4.9768518518518521E-4</v>
      </c>
      <c r="U1978">
        <v>0.127</v>
      </c>
      <c r="V1978">
        <v>0.1736</v>
      </c>
      <c r="W1978">
        <v>0.66669999999999996</v>
      </c>
      <c r="X1978">
        <v>0.66669999999999996</v>
      </c>
      <c r="Y1978">
        <v>0.66669999999999996</v>
      </c>
      <c r="Z1978">
        <v>0.2409</v>
      </c>
      <c r="AA1978">
        <v>0.2283</v>
      </c>
      <c r="AB1978">
        <v>0.1429</v>
      </c>
      <c r="AC1978">
        <v>0.3</v>
      </c>
      <c r="AD1978">
        <v>0.5</v>
      </c>
      <c r="AE1978">
        <v>0</v>
      </c>
      <c r="AF1978" t="s">
        <v>3915</v>
      </c>
      <c r="AG1978" s="2">
        <v>3.472222222222222E-3</v>
      </c>
      <c r="AH1978" t="s">
        <v>3911</v>
      </c>
      <c r="AI1978">
        <v>3</v>
      </c>
      <c r="AJ1978" t="s">
        <v>3974</v>
      </c>
      <c r="AK1978" s="3">
        <v>40229</v>
      </c>
      <c r="AL1978" s="10">
        <f>YEAR(ufc_fights_2[[#This Row],[date]])</f>
        <v>2010</v>
      </c>
      <c r="AM1978" t="s">
        <v>3977</v>
      </c>
      <c r="AN1978">
        <v>68</v>
      </c>
      <c r="AO1978" t="s">
        <v>3913</v>
      </c>
      <c r="AP1978">
        <f>IF(ufc_fights_2[[#This Row],[winner]]="Red",ufc_fights_2[[#This Row],[r_fighter_id]],ufc_fights_2[[#This Row],[b_fighter_id]])</f>
        <v>2982</v>
      </c>
      <c r="AQ1978" t="str">
        <f>_xlfn.XLOOKUP(ufc_fights_2[[#This Row],[winnerID]],ufc_fighters[id],ufc_fighters[fighter_name],"xxx",0,1)</f>
        <v>Wanderlei Silva</v>
      </c>
    </row>
    <row r="1979" spans="1:43">
      <c r="A1979">
        <v>286</v>
      </c>
      <c r="B1979">
        <v>1626</v>
      </c>
      <c r="C1979">
        <f>_xlfn.XLOOKUP(ufc_fights_2[[#This Row],[r_fighter_id]],ufc_fighters[id],ufc_fighters[year],"xxx",0,1)</f>
        <v>1979</v>
      </c>
      <c r="D1979">
        <f>_xlfn.XLOOKUP(ufc_fights_2[[#This Row],[b_fighter_id]],ufc_fighters[id],ufc_fighters[year],"Prázdné",0,1)</f>
        <v>1979</v>
      </c>
      <c r="E1979" s="10">
        <f>YEAR(ufc_fights_2[[#This Row],[date]])-ufc_fights_2[[#This Row],[r_year]]</f>
        <v>35</v>
      </c>
      <c r="F1979" s="10">
        <f>YEAR(ufc_fights_2[[#This Row],[date]])-ufc_fights_2[[#This Row],[b_year]]</f>
        <v>35</v>
      </c>
      <c r="G1979">
        <v>0</v>
      </c>
      <c r="H1979">
        <v>0</v>
      </c>
      <c r="I1979">
        <v>0.29199999999999998</v>
      </c>
      <c r="J1979">
        <v>0.48110000000000003</v>
      </c>
      <c r="K1979">
        <v>0.35099999999999998</v>
      </c>
      <c r="L1979">
        <v>0.53900000000000003</v>
      </c>
      <c r="M1979">
        <v>0</v>
      </c>
      <c r="N1979">
        <v>0.45450000000000002</v>
      </c>
      <c r="O1979">
        <v>0</v>
      </c>
      <c r="P1979">
        <v>0</v>
      </c>
      <c r="Q1979">
        <v>0</v>
      </c>
      <c r="R1979">
        <v>0</v>
      </c>
      <c r="S1979" s="2">
        <v>3.4722222222222222E-5</v>
      </c>
      <c r="T1979" s="2">
        <v>8.3449074074074068E-3</v>
      </c>
      <c r="U1979">
        <v>0.27339999999999998</v>
      </c>
      <c r="V1979">
        <v>0.4103</v>
      </c>
      <c r="W1979">
        <v>0.5</v>
      </c>
      <c r="X1979">
        <v>1</v>
      </c>
      <c r="Y1979">
        <v>0.77780000000000005</v>
      </c>
      <c r="Z1979">
        <v>0.28149999999999997</v>
      </c>
      <c r="AA1979">
        <v>0.439</v>
      </c>
      <c r="AB1979">
        <v>1</v>
      </c>
      <c r="AC1979">
        <v>0.85709999999999997</v>
      </c>
      <c r="AD1979">
        <v>0</v>
      </c>
      <c r="AE1979">
        <v>0.52939999999999998</v>
      </c>
      <c r="AF1979" t="s">
        <v>3915</v>
      </c>
      <c r="AG1979" s="2">
        <v>3.472222222222222E-3</v>
      </c>
      <c r="AH1979" t="s">
        <v>3927</v>
      </c>
      <c r="AI1979">
        <v>5</v>
      </c>
      <c r="AJ1979" t="s">
        <v>3949</v>
      </c>
      <c r="AK1979" s="3">
        <v>41745</v>
      </c>
      <c r="AL1979" s="10">
        <f>YEAR(ufc_fights_2[[#This Row],[date]])</f>
        <v>2014</v>
      </c>
      <c r="AM1979" t="s">
        <v>3977</v>
      </c>
      <c r="AN1979">
        <v>64</v>
      </c>
      <c r="AO1979" t="s">
        <v>3918</v>
      </c>
      <c r="AP1979">
        <f>IF(ufc_fights_2[[#This Row],[winner]]="Red",ufc_fights_2[[#This Row],[r_fighter_id]],ufc_fights_2[[#This Row],[b_fighter_id]])</f>
        <v>1626</v>
      </c>
      <c r="AQ1979" t="str">
        <f>_xlfn.XLOOKUP(ufc_fights_2[[#This Row],[winnerID]],ufc_fighters[id],ufc_fighters[fighter_name],"xxx",0,1)</f>
        <v>Tim Kennedy</v>
      </c>
    </row>
    <row r="1980" spans="1:43">
      <c r="A1980">
        <v>1626</v>
      </c>
      <c r="B1980">
        <v>2277</v>
      </c>
      <c r="C1980">
        <f>_xlfn.XLOOKUP(ufc_fights_2[[#This Row],[r_fighter_id]],ufc_fighters[id],ufc_fighters[year],"xxx",0,1)</f>
        <v>1979</v>
      </c>
      <c r="D1980">
        <f>_xlfn.XLOOKUP(ufc_fights_2[[#This Row],[b_fighter_id]],ufc_fighters[id],ufc_fighters[year],"Prázdné",0,1)</f>
        <v>1982</v>
      </c>
      <c r="E1980" s="10">
        <f>YEAR(ufc_fights_2[[#This Row],[date]])-ufc_fights_2[[#This Row],[r_year]]</f>
        <v>34</v>
      </c>
      <c r="F1980" s="10">
        <f>YEAR(ufc_fights_2[[#This Row],[date]])-ufc_fights_2[[#This Row],[b_year]]</f>
        <v>31</v>
      </c>
      <c r="G1980">
        <v>1</v>
      </c>
      <c r="H1980">
        <v>0</v>
      </c>
      <c r="I1980">
        <v>0.4194</v>
      </c>
      <c r="J1980">
        <v>0.37140000000000001</v>
      </c>
      <c r="K1980">
        <v>0.4194</v>
      </c>
      <c r="L1980">
        <v>0.37140000000000001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2.3148148148148147E-5</v>
      </c>
      <c r="T1980" s="2">
        <v>0</v>
      </c>
      <c r="U1980">
        <v>0.29170000000000001</v>
      </c>
      <c r="V1980">
        <v>0.23810000000000001</v>
      </c>
      <c r="W1980">
        <v>0.5</v>
      </c>
      <c r="X1980">
        <v>1</v>
      </c>
      <c r="Y1980">
        <v>0.75</v>
      </c>
      <c r="Z1980">
        <v>0.33329999999999999</v>
      </c>
      <c r="AA1980">
        <v>0.37140000000000001</v>
      </c>
      <c r="AB1980">
        <v>0</v>
      </c>
      <c r="AC1980">
        <v>0</v>
      </c>
      <c r="AD1980">
        <v>1</v>
      </c>
      <c r="AE1980">
        <v>0</v>
      </c>
      <c r="AF1980" t="s">
        <v>3910</v>
      </c>
      <c r="AG1980" s="2">
        <v>3.2407407407407406E-3</v>
      </c>
      <c r="AH1980" t="s">
        <v>3927</v>
      </c>
      <c r="AI1980">
        <v>5</v>
      </c>
      <c r="AJ1980" t="s">
        <v>3914</v>
      </c>
      <c r="AK1980" s="3">
        <v>41584</v>
      </c>
      <c r="AL1980" s="10">
        <f>YEAR(ufc_fights_2[[#This Row],[date]])</f>
        <v>2013</v>
      </c>
      <c r="AM1980" t="s">
        <v>3977</v>
      </c>
      <c r="AN1980">
        <v>4</v>
      </c>
      <c r="AO1980" t="s">
        <v>3913</v>
      </c>
      <c r="AP1980">
        <f>IF(ufc_fights_2[[#This Row],[winner]]="Red",ufc_fights_2[[#This Row],[r_fighter_id]],ufc_fights_2[[#This Row],[b_fighter_id]])</f>
        <v>1626</v>
      </c>
      <c r="AQ1980" t="str">
        <f>_xlfn.XLOOKUP(ufc_fights_2[[#This Row],[winnerID]],ufc_fighters[id],ufc_fighters[fighter_name],"xxx",0,1)</f>
        <v>Tim Kennedy</v>
      </c>
    </row>
    <row r="1981" spans="1:43">
      <c r="A1981">
        <v>2023</v>
      </c>
      <c r="B1981">
        <v>2629</v>
      </c>
      <c r="C1981">
        <f>_xlfn.XLOOKUP(ufc_fights_2[[#This Row],[r_fighter_id]],ufc_fighters[id],ufc_fighters[year],"xxx",0,1)</f>
        <v>1980</v>
      </c>
      <c r="D1981">
        <f>_xlfn.XLOOKUP(ufc_fights_2[[#This Row],[b_fighter_id]],ufc_fighters[id],ufc_fighters[year],"Prázdné",0,1)</f>
        <v>1973</v>
      </c>
      <c r="E1981" s="10">
        <f>YEAR(ufc_fights_2[[#This Row],[date]])-ufc_fights_2[[#This Row],[r_year]]</f>
        <v>26</v>
      </c>
      <c r="F1981" s="10">
        <f>YEAR(ufc_fights_2[[#This Row],[date]])-ufc_fights_2[[#This Row],[b_year]]</f>
        <v>33</v>
      </c>
      <c r="G1981">
        <v>0</v>
      </c>
      <c r="H1981">
        <v>0</v>
      </c>
      <c r="I1981">
        <v>0.16669999999999999</v>
      </c>
      <c r="J1981">
        <v>0.34620000000000001</v>
      </c>
      <c r="K1981">
        <v>0.16669999999999999</v>
      </c>
      <c r="L1981">
        <v>0.34620000000000001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 s="2">
        <v>4.3981481481481481E-4</v>
      </c>
      <c r="T1981" s="2">
        <v>0</v>
      </c>
      <c r="U1981">
        <v>9.0899999999999995E-2</v>
      </c>
      <c r="V1981">
        <v>0.22220000000000001</v>
      </c>
      <c r="W1981">
        <v>1</v>
      </c>
      <c r="X1981">
        <v>0</v>
      </c>
      <c r="Y1981">
        <v>0.57140000000000002</v>
      </c>
      <c r="Z1981">
        <v>9.0899999999999995E-2</v>
      </c>
      <c r="AA1981">
        <v>0.34620000000000001</v>
      </c>
      <c r="AB1981">
        <v>1</v>
      </c>
      <c r="AC1981">
        <v>0</v>
      </c>
      <c r="AD1981">
        <v>0</v>
      </c>
      <c r="AE1981">
        <v>0</v>
      </c>
      <c r="AF1981" t="s">
        <v>3933</v>
      </c>
      <c r="AG1981" s="2">
        <v>3.2754629629629631E-3</v>
      </c>
      <c r="AH1981" t="s">
        <v>3911</v>
      </c>
      <c r="AI1981">
        <v>3</v>
      </c>
      <c r="AJ1981" t="s">
        <v>3967</v>
      </c>
      <c r="AK1981" s="3">
        <v>39032</v>
      </c>
      <c r="AL1981" s="10">
        <f>YEAR(ufc_fights_2[[#This Row],[date]])</f>
        <v>2006</v>
      </c>
      <c r="AM1981" t="s">
        <v>3977</v>
      </c>
      <c r="AN1981">
        <v>1</v>
      </c>
      <c r="AO1981" t="s">
        <v>3913</v>
      </c>
      <c r="AP1981">
        <f>IF(ufc_fights_2[[#This Row],[winner]]="Red",ufc_fights_2[[#This Row],[r_fighter_id]],ufc_fights_2[[#This Row],[b_fighter_id]])</f>
        <v>2023</v>
      </c>
      <c r="AQ1981" t="str">
        <f>_xlfn.XLOOKUP(ufc_fights_2[[#This Row],[winnerID]],ufc_fighters[id],ufc_fighters[fighter_name],"xxx",0,1)</f>
        <v>Charles McCarthy</v>
      </c>
    </row>
    <row r="1982" spans="1:43">
      <c r="A1982">
        <v>650</v>
      </c>
      <c r="B1982">
        <v>1864</v>
      </c>
      <c r="C1982">
        <f>_xlfn.XLOOKUP(ufc_fights_2[[#This Row],[r_fighter_id]],ufc_fighters[id],ufc_fighters[year],"xxx",0,1)</f>
        <v>1977</v>
      </c>
      <c r="D1982">
        <f>_xlfn.XLOOKUP(ufc_fights_2[[#This Row],[b_fighter_id]],ufc_fighters[id],ufc_fighters[year],"Prázdné",0,1)</f>
        <v>1980</v>
      </c>
      <c r="E1982" s="10">
        <f>YEAR(ufc_fights_2[[#This Row],[date]])-ufc_fights_2[[#This Row],[r_year]]</f>
        <v>31</v>
      </c>
      <c r="F1982" s="10">
        <f>YEAR(ufc_fights_2[[#This Row],[date]])-ufc_fights_2[[#This Row],[b_year]]</f>
        <v>28</v>
      </c>
      <c r="G1982">
        <v>0</v>
      </c>
      <c r="H1982">
        <v>0</v>
      </c>
      <c r="I1982">
        <v>0.39689999999999998</v>
      </c>
      <c r="J1982">
        <v>0.4032</v>
      </c>
      <c r="K1982">
        <v>0.42859999999999998</v>
      </c>
      <c r="L1982">
        <v>0.43080000000000002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2.4537037037037036E-3</v>
      </c>
      <c r="T1982" s="2">
        <v>0</v>
      </c>
      <c r="U1982">
        <v>0.33910000000000001</v>
      </c>
      <c r="V1982">
        <v>0.19350000000000001</v>
      </c>
      <c r="W1982">
        <v>0.76919999999999999</v>
      </c>
      <c r="X1982">
        <v>1</v>
      </c>
      <c r="Y1982">
        <v>0.58330000000000004</v>
      </c>
      <c r="Z1982">
        <v>0.37930000000000003</v>
      </c>
      <c r="AA1982">
        <v>0.4</v>
      </c>
      <c r="AB1982">
        <v>0.75</v>
      </c>
      <c r="AC1982">
        <v>0.5</v>
      </c>
      <c r="AD1982">
        <v>0.28570000000000001</v>
      </c>
      <c r="AE1982">
        <v>0</v>
      </c>
      <c r="AF1982" t="s">
        <v>3910</v>
      </c>
      <c r="AG1982" s="2">
        <v>3.472222222222222E-3</v>
      </c>
      <c r="AH1982" t="s">
        <v>3911</v>
      </c>
      <c r="AI1982">
        <v>3</v>
      </c>
      <c r="AJ1982" t="s">
        <v>3928</v>
      </c>
      <c r="AK1982" s="3">
        <v>39792</v>
      </c>
      <c r="AL1982" s="10">
        <f>YEAR(ufc_fights_2[[#This Row],[date]])</f>
        <v>2008</v>
      </c>
      <c r="AM1982" t="s">
        <v>3977</v>
      </c>
      <c r="AN1982">
        <v>159</v>
      </c>
      <c r="AO1982" t="s">
        <v>3913</v>
      </c>
      <c r="AP1982">
        <f>IF(ufc_fights_2[[#This Row],[winner]]="Red",ufc_fights_2[[#This Row],[r_fighter_id]],ufc_fights_2[[#This Row],[b_fighter_id]])</f>
        <v>650</v>
      </c>
      <c r="AQ1982" t="str">
        <f>_xlfn.XLOOKUP(ufc_fights_2[[#This Row],[winnerID]],ufc_fighters[id],ufc_fighters[fighter_name],"xxx",0,1)</f>
        <v>Tim Credeur</v>
      </c>
    </row>
    <row r="1983" spans="1:43">
      <c r="A1983">
        <v>2530</v>
      </c>
      <c r="B1983">
        <v>430</v>
      </c>
      <c r="C1983">
        <f>_xlfn.XLOOKUP(ufc_fights_2[[#This Row],[r_fighter_id]],ufc_fighters[id],ufc_fighters[year],"xxx",0,1)</f>
        <v>1985</v>
      </c>
      <c r="D1983">
        <f>_xlfn.XLOOKUP(ufc_fights_2[[#This Row],[b_fighter_id]],ufc_fighters[id],ufc_fighters[year],"Prázdné",0,1)</f>
        <v>1983</v>
      </c>
      <c r="E1983" s="10">
        <f>YEAR(ufc_fights_2[[#This Row],[date]])-ufc_fights_2[[#This Row],[r_year]]</f>
        <v>33</v>
      </c>
      <c r="F1983" s="10">
        <f>YEAR(ufc_fights_2[[#This Row],[date]])-ufc_fights_2[[#This Row],[b_year]]</f>
        <v>35</v>
      </c>
      <c r="G1983">
        <v>0</v>
      </c>
      <c r="H1983">
        <v>0</v>
      </c>
      <c r="I1983">
        <v>0</v>
      </c>
      <c r="J1983">
        <v>0.78569999999999995</v>
      </c>
      <c r="K1983">
        <v>0.5</v>
      </c>
      <c r="L1983">
        <v>0.82930000000000004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 s="2">
        <v>0</v>
      </c>
      <c r="T1983" s="2">
        <v>2.6967592592592594E-3</v>
      </c>
      <c r="U1983">
        <v>0</v>
      </c>
      <c r="V1983">
        <v>0.78569999999999995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0.84619999999999995</v>
      </c>
      <c r="AF1983" t="s">
        <v>3933</v>
      </c>
      <c r="AG1983" s="2">
        <v>2.7546296296296294E-3</v>
      </c>
      <c r="AH1983" t="s">
        <v>3911</v>
      </c>
      <c r="AI1983">
        <v>3</v>
      </c>
      <c r="AJ1983" t="s">
        <v>3931</v>
      </c>
      <c r="AK1983" s="3">
        <v>43176</v>
      </c>
      <c r="AL1983" s="10">
        <f>YEAR(ufc_fights_2[[#This Row],[date]])</f>
        <v>2018</v>
      </c>
      <c r="AM1983" t="s">
        <v>3977</v>
      </c>
      <c r="AN1983">
        <v>70</v>
      </c>
      <c r="AO1983" t="s">
        <v>3918</v>
      </c>
      <c r="AP1983">
        <f>IF(ufc_fights_2[[#This Row],[winner]]="Red",ufc_fights_2[[#This Row],[r_fighter_id]],ufc_fights_2[[#This Row],[b_fighter_id]])</f>
        <v>430</v>
      </c>
      <c r="AQ1983" t="str">
        <f>_xlfn.XLOOKUP(ufc_fights_2[[#This Row],[winnerID]],ufc_fighters[id],ufc_fighters[fighter_name],"xxx",0,1)</f>
        <v>Charles Byrd</v>
      </c>
    </row>
    <row r="1984" spans="1:43">
      <c r="A1984">
        <v>1327</v>
      </c>
      <c r="B1984">
        <v>1848</v>
      </c>
      <c r="C1984">
        <f>_xlfn.XLOOKUP(ufc_fights_2[[#This Row],[r_fighter_id]],ufc_fighters[id],ufc_fighters[year],"xxx",0,1)</f>
        <v>1980</v>
      </c>
      <c r="D1984">
        <f>_xlfn.XLOOKUP(ufc_fights_2[[#This Row],[b_fighter_id]],ufc_fighters[id],ufc_fighters[year],"Prázdné",0,1)</f>
        <v>1979</v>
      </c>
      <c r="E1984" s="10">
        <f>YEAR(ufc_fights_2[[#This Row],[date]])-ufc_fights_2[[#This Row],[r_year]]</f>
        <v>29</v>
      </c>
      <c r="F1984" s="10">
        <f>YEAR(ufc_fights_2[[#This Row],[date]])-ufc_fights_2[[#This Row],[b_year]]</f>
        <v>30</v>
      </c>
      <c r="G1984">
        <v>0</v>
      </c>
      <c r="H1984">
        <v>0</v>
      </c>
      <c r="I1984">
        <v>0.84519999999999995</v>
      </c>
      <c r="J1984">
        <v>0.375</v>
      </c>
      <c r="K1984">
        <v>0.9</v>
      </c>
      <c r="L1984">
        <v>0.44440000000000002</v>
      </c>
      <c r="M1984">
        <v>0.55559999999999998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8.2754629629629636E-3</v>
      </c>
      <c r="T1984" s="2">
        <v>3.9351851851851852E-4</v>
      </c>
      <c r="U1984">
        <v>0.69440000000000002</v>
      </c>
      <c r="V1984">
        <v>0.28570000000000001</v>
      </c>
      <c r="W1984">
        <v>0.95830000000000004</v>
      </c>
      <c r="X1984">
        <v>0</v>
      </c>
      <c r="Y1984">
        <v>0</v>
      </c>
      <c r="Z1984">
        <v>0</v>
      </c>
      <c r="AA1984">
        <v>0.41670000000000001</v>
      </c>
      <c r="AB1984">
        <v>1</v>
      </c>
      <c r="AC1984">
        <v>0.33329999999999999</v>
      </c>
      <c r="AD1984">
        <v>0.82809999999999995</v>
      </c>
      <c r="AE1984">
        <v>0</v>
      </c>
      <c r="AF1984" t="s">
        <v>3915</v>
      </c>
      <c r="AG1984" s="2">
        <v>3.472222222222222E-3</v>
      </c>
      <c r="AH1984" t="s">
        <v>3911</v>
      </c>
      <c r="AI1984">
        <v>3</v>
      </c>
      <c r="AJ1984" t="s">
        <v>3987</v>
      </c>
      <c r="AK1984" s="3">
        <v>39921</v>
      </c>
      <c r="AL1984" s="10">
        <f>YEAR(ufc_fights_2[[#This Row],[date]])</f>
        <v>2009</v>
      </c>
      <c r="AM1984" t="s">
        <v>3977</v>
      </c>
      <c r="AN1984">
        <v>92</v>
      </c>
      <c r="AO1984" t="s">
        <v>3913</v>
      </c>
      <c r="AP1984">
        <f>IF(ufc_fights_2[[#This Row],[winner]]="Red",ufc_fights_2[[#This Row],[r_fighter_id]],ufc_fights_2[[#This Row],[b_fighter_id]])</f>
        <v>1327</v>
      </c>
      <c r="AQ1984" t="str">
        <f>_xlfn.XLOOKUP(ufc_fights_2[[#This Row],[winnerID]],ufc_fighters[id],ufc_fighters[fighter_name],"xxx",0,1)</f>
        <v>Ed Herman</v>
      </c>
    </row>
    <row r="1985" spans="1:43">
      <c r="A1985">
        <v>1890</v>
      </c>
      <c r="B1985">
        <v>1506</v>
      </c>
      <c r="C1985">
        <f>_xlfn.XLOOKUP(ufc_fights_2[[#This Row],[r_fighter_id]],ufc_fighters[id],ufc_fighters[year],"xxx",0,1)</f>
        <v>1975</v>
      </c>
      <c r="D1985">
        <f>_xlfn.XLOOKUP(ufc_fights_2[[#This Row],[b_fighter_id]],ufc_fighters[id],ufc_fighters[year],"Prázdné",0,1)</f>
        <v>1977</v>
      </c>
      <c r="E1985" s="10">
        <f>YEAR(ufc_fights_2[[#This Row],[date]])-ufc_fights_2[[#This Row],[r_year]]</f>
        <v>36</v>
      </c>
      <c r="F1985" s="10">
        <f>YEAR(ufc_fights_2[[#This Row],[date]])-ufc_fights_2[[#This Row],[b_year]]</f>
        <v>34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0.5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 s="2">
        <v>4.5138888888888887E-4</v>
      </c>
      <c r="T1985" s="2">
        <v>5.2083333333333333E-4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3933</v>
      </c>
      <c r="AG1985" s="2">
        <v>1.1226851851851851E-3</v>
      </c>
      <c r="AH1985" t="s">
        <v>3911</v>
      </c>
      <c r="AI1985">
        <v>3</v>
      </c>
      <c r="AJ1985" t="s">
        <v>3914</v>
      </c>
      <c r="AK1985" s="3">
        <v>40663</v>
      </c>
      <c r="AL1985" s="10">
        <f>YEAR(ufc_fights_2[[#This Row],[date]])</f>
        <v>2011</v>
      </c>
      <c r="AM1985" t="s">
        <v>3977</v>
      </c>
      <c r="AN1985">
        <v>65</v>
      </c>
      <c r="AO1985" t="s">
        <v>3913</v>
      </c>
      <c r="AP1985">
        <f>IF(ufc_fights_2[[#This Row],[winner]]="Red",ufc_fights_2[[#This Row],[r_fighter_id]],ufc_fights_2[[#This Row],[b_fighter_id]])</f>
        <v>1890</v>
      </c>
      <c r="AQ1985" t="str">
        <f>_xlfn.XLOOKUP(ufc_fights_2[[#This Row],[winnerID]],ufc_fighters[id],ufc_fighters[fighter_name],"xxx",0,1)</f>
        <v>Jason MacDonald</v>
      </c>
    </row>
    <row r="1986" spans="1:43">
      <c r="A1986">
        <v>1890</v>
      </c>
      <c r="B1986">
        <v>1732</v>
      </c>
      <c r="C1986">
        <f>_xlfn.XLOOKUP(ufc_fights_2[[#This Row],[r_fighter_id]],ufc_fighters[id],ufc_fighters[year],"xxx",0,1)</f>
        <v>1975</v>
      </c>
      <c r="D1986">
        <f>_xlfn.XLOOKUP(ufc_fights_2[[#This Row],[b_fighter_id]],ufc_fighters[id],ufc_fighters[year],"Prázdné",0,1)</f>
        <v>1975</v>
      </c>
      <c r="E1986" s="10">
        <f>YEAR(ufc_fights_2[[#This Row],[date]])-ufc_fights_2[[#This Row],[r_year]]</f>
        <v>33</v>
      </c>
      <c r="F1986" s="10">
        <f>YEAR(ufc_fights_2[[#This Row],[date]])-ufc_fights_2[[#This Row],[b_year]]</f>
        <v>33</v>
      </c>
      <c r="G1986">
        <v>0</v>
      </c>
      <c r="H1986">
        <v>0</v>
      </c>
      <c r="I1986">
        <v>0.55559999999999998</v>
      </c>
      <c r="J1986">
        <v>0.2</v>
      </c>
      <c r="K1986">
        <v>0.79730000000000001</v>
      </c>
      <c r="L1986">
        <v>0.33329999999999999</v>
      </c>
      <c r="M1986">
        <v>1</v>
      </c>
      <c r="N1986">
        <v>0</v>
      </c>
      <c r="O1986">
        <v>1</v>
      </c>
      <c r="P1986">
        <v>2</v>
      </c>
      <c r="Q1986">
        <v>0</v>
      </c>
      <c r="R1986">
        <v>0</v>
      </c>
      <c r="S1986" s="2">
        <v>4.1203703703703706E-3</v>
      </c>
      <c r="T1986" s="2">
        <v>0</v>
      </c>
      <c r="U1986">
        <v>0.55559999999999998</v>
      </c>
      <c r="V1986">
        <v>0.2</v>
      </c>
      <c r="W1986">
        <v>0</v>
      </c>
      <c r="X1986">
        <v>0</v>
      </c>
      <c r="Y1986">
        <v>0</v>
      </c>
      <c r="Z1986">
        <v>0.375</v>
      </c>
      <c r="AA1986">
        <v>0.33329999999999999</v>
      </c>
      <c r="AB1986">
        <v>0.5</v>
      </c>
      <c r="AC1986">
        <v>0</v>
      </c>
      <c r="AD1986">
        <v>0.75</v>
      </c>
      <c r="AE1986">
        <v>0</v>
      </c>
      <c r="AF1986" t="s">
        <v>3933</v>
      </c>
      <c r="AG1986" s="2">
        <v>9.2592592592592596E-4</v>
      </c>
      <c r="AH1986" t="s">
        <v>3911</v>
      </c>
      <c r="AI1986">
        <v>3</v>
      </c>
      <c r="AJ1986" t="s">
        <v>3949</v>
      </c>
      <c r="AK1986" s="3">
        <v>39697</v>
      </c>
      <c r="AL1986" s="10">
        <f>YEAR(ufc_fights_2[[#This Row],[date]])</f>
        <v>2008</v>
      </c>
      <c r="AM1986" t="s">
        <v>3977</v>
      </c>
      <c r="AN1986">
        <v>45</v>
      </c>
      <c r="AO1986" t="s">
        <v>3913</v>
      </c>
      <c r="AP1986">
        <f>IF(ufc_fights_2[[#This Row],[winner]]="Red",ufc_fights_2[[#This Row],[r_fighter_id]],ufc_fights_2[[#This Row],[b_fighter_id]])</f>
        <v>1890</v>
      </c>
      <c r="AQ1986" t="str">
        <f>_xlfn.XLOOKUP(ufc_fights_2[[#This Row],[winnerID]],ufc_fighters[id],ufc_fighters[fighter_name],"xxx",0,1)</f>
        <v>Jason MacDonald</v>
      </c>
    </row>
    <row r="1987" spans="1:43">
      <c r="A1987">
        <v>1890</v>
      </c>
      <c r="B1987">
        <v>3014</v>
      </c>
      <c r="C1987">
        <f>_xlfn.XLOOKUP(ufc_fights_2[[#This Row],[r_fighter_id]],ufc_fighters[id],ufc_fighters[year],"xxx",0,1)</f>
        <v>1975</v>
      </c>
      <c r="D1987">
        <f>_xlfn.XLOOKUP(ufc_fights_2[[#This Row],[b_fighter_id]],ufc_fighters[id],ufc_fighters[year],"Prázdné",0,1)</f>
        <v>1976</v>
      </c>
      <c r="E1987" s="10">
        <f>YEAR(ufc_fights_2[[#This Row],[date]])-ufc_fights_2[[#This Row],[r_year]]</f>
        <v>32</v>
      </c>
      <c r="F1987" s="10">
        <f>YEAR(ufc_fights_2[[#This Row],[date]])-ufc_fights_2[[#This Row],[b_year]]</f>
        <v>31</v>
      </c>
      <c r="G1987">
        <v>0</v>
      </c>
      <c r="H1987">
        <v>0</v>
      </c>
      <c r="I1987">
        <v>0.61219999999999997</v>
      </c>
      <c r="J1987">
        <v>0.68</v>
      </c>
      <c r="K1987">
        <v>0.75700000000000001</v>
      </c>
      <c r="L1987">
        <v>0.76319999999999999</v>
      </c>
      <c r="M1987">
        <v>0.28570000000000001</v>
      </c>
      <c r="N1987">
        <v>0.5</v>
      </c>
      <c r="O1987">
        <v>0</v>
      </c>
      <c r="P1987">
        <v>1</v>
      </c>
      <c r="Q1987">
        <v>1</v>
      </c>
      <c r="R1987">
        <v>0</v>
      </c>
      <c r="S1987" s="2">
        <v>4.386574074074074E-3</v>
      </c>
      <c r="T1987" s="2">
        <v>5.5555555555555556E-4</v>
      </c>
      <c r="U1987">
        <v>0.51349999999999996</v>
      </c>
      <c r="V1987">
        <v>0.55559999999999998</v>
      </c>
      <c r="W1987">
        <v>1</v>
      </c>
      <c r="X1987">
        <v>0.88890000000000002</v>
      </c>
      <c r="Y1987">
        <v>1</v>
      </c>
      <c r="Z1987">
        <v>0.4</v>
      </c>
      <c r="AA1987">
        <v>0</v>
      </c>
      <c r="AB1987">
        <v>0.8</v>
      </c>
      <c r="AC1987">
        <v>0.71430000000000005</v>
      </c>
      <c r="AD1987">
        <v>0.58819999999999995</v>
      </c>
      <c r="AE1987">
        <v>0.5</v>
      </c>
      <c r="AF1987" t="s">
        <v>3910</v>
      </c>
      <c r="AG1987" s="2">
        <v>2.2916666666666667E-3</v>
      </c>
      <c r="AH1987" t="s">
        <v>3911</v>
      </c>
      <c r="AI1987">
        <v>3</v>
      </c>
      <c r="AJ1987" t="s">
        <v>3914</v>
      </c>
      <c r="AK1987" s="3">
        <v>39249</v>
      </c>
      <c r="AL1987" s="10">
        <f>YEAR(ufc_fights_2[[#This Row],[date]])</f>
        <v>2007</v>
      </c>
      <c r="AM1987" t="s">
        <v>3977</v>
      </c>
      <c r="AN1987">
        <v>26</v>
      </c>
      <c r="AO1987" t="s">
        <v>3913</v>
      </c>
      <c r="AP1987">
        <f>IF(ufc_fights_2[[#This Row],[winner]]="Red",ufc_fights_2[[#This Row],[r_fighter_id]],ufc_fights_2[[#This Row],[b_fighter_id]])</f>
        <v>1890</v>
      </c>
      <c r="AQ1987" t="str">
        <f>_xlfn.XLOOKUP(ufc_fights_2[[#This Row],[winnerID]],ufc_fighters[id],ufc_fighters[fighter_name],"xxx",0,1)</f>
        <v>Jason MacDonald</v>
      </c>
    </row>
    <row r="1988" spans="1:43">
      <c r="A1988">
        <v>1890</v>
      </c>
      <c r="B1988">
        <v>1772</v>
      </c>
      <c r="C1988">
        <f>_xlfn.XLOOKUP(ufc_fights_2[[#This Row],[r_fighter_id]],ufc_fighters[id],ufc_fighters[year],"xxx",0,1)</f>
        <v>1975</v>
      </c>
      <c r="D1988">
        <f>_xlfn.XLOOKUP(ufc_fights_2[[#This Row],[b_fighter_id]],ufc_fighters[id],ufc_fighters[year],"Prázdné",0,1)</f>
        <v>1980</v>
      </c>
      <c r="E1988" s="10">
        <f>YEAR(ufc_fights_2[[#This Row],[date]])-ufc_fights_2[[#This Row],[r_year]]</f>
        <v>31</v>
      </c>
      <c r="F1988" s="10">
        <f>YEAR(ufc_fights_2[[#This Row],[date]])-ufc_fights_2[[#This Row],[b_year]]</f>
        <v>26</v>
      </c>
      <c r="G1988">
        <v>0</v>
      </c>
      <c r="H1988">
        <v>0</v>
      </c>
      <c r="I1988">
        <v>0.33329999999999999</v>
      </c>
      <c r="J1988">
        <v>0.44119999999999998</v>
      </c>
      <c r="K1988">
        <v>0.66039999999999999</v>
      </c>
      <c r="L1988">
        <v>0.73240000000000005</v>
      </c>
      <c r="M1988">
        <v>0.2</v>
      </c>
      <c r="N1988">
        <v>1</v>
      </c>
      <c r="O1988">
        <v>1</v>
      </c>
      <c r="P1988">
        <v>0</v>
      </c>
      <c r="Q1988">
        <v>0</v>
      </c>
      <c r="R1988">
        <v>0</v>
      </c>
      <c r="S1988" s="2">
        <v>3.3217592592592591E-3</v>
      </c>
      <c r="T1988" s="2">
        <v>1.25E-3</v>
      </c>
      <c r="U1988">
        <v>0.1429</v>
      </c>
      <c r="V1988">
        <v>0.43330000000000002</v>
      </c>
      <c r="W1988">
        <v>0.66669999999999996</v>
      </c>
      <c r="X1988">
        <v>0.42859999999999998</v>
      </c>
      <c r="Y1988">
        <v>0</v>
      </c>
      <c r="Z1988">
        <v>0.23530000000000001</v>
      </c>
      <c r="AA1988">
        <v>0.2727</v>
      </c>
      <c r="AB1988">
        <v>0.5</v>
      </c>
      <c r="AC1988">
        <v>0.55559999999999998</v>
      </c>
      <c r="AD1988">
        <v>0</v>
      </c>
      <c r="AE1988">
        <v>0.4</v>
      </c>
      <c r="AF1988" t="s">
        <v>3933</v>
      </c>
      <c r="AG1988" s="2">
        <v>2.8124999999999999E-3</v>
      </c>
      <c r="AH1988" t="s">
        <v>3911</v>
      </c>
      <c r="AI1988">
        <v>3</v>
      </c>
      <c r="AJ1988" t="s">
        <v>3967</v>
      </c>
      <c r="AK1988" s="3">
        <v>39081</v>
      </c>
      <c r="AL1988" s="10">
        <f>YEAR(ufc_fights_2[[#This Row],[date]])</f>
        <v>2006</v>
      </c>
      <c r="AM1988" t="s">
        <v>3977</v>
      </c>
      <c r="AN1988">
        <v>1</v>
      </c>
      <c r="AO1988" t="s">
        <v>3913</v>
      </c>
      <c r="AP1988">
        <f>IF(ufc_fights_2[[#This Row],[winner]]="Red",ufc_fights_2[[#This Row],[r_fighter_id]],ufc_fights_2[[#This Row],[b_fighter_id]])</f>
        <v>1890</v>
      </c>
      <c r="AQ1988" t="str">
        <f>_xlfn.XLOOKUP(ufc_fights_2[[#This Row],[winnerID]],ufc_fighters[id],ufc_fighters[fighter_name],"xxx",0,1)</f>
        <v>Jason MacDonald</v>
      </c>
    </row>
    <row r="1989" spans="1:43">
      <c r="A1989">
        <v>2240</v>
      </c>
      <c r="B1989">
        <v>2690</v>
      </c>
      <c r="C1989">
        <f>_xlfn.XLOOKUP(ufc_fights_2[[#This Row],[r_fighter_id]],ufc_fighters[id],ufc_fighters[year],"xxx",0,1)</f>
        <v>1977</v>
      </c>
      <c r="D1989">
        <f>_xlfn.XLOOKUP(ufc_fights_2[[#This Row],[b_fighter_id]],ufc_fighters[id],ufc_fighters[year],"Prázdné",0,1)</f>
        <v>1972</v>
      </c>
      <c r="E1989" s="10">
        <f>YEAR(ufc_fights_2[[#This Row],[date]])-ufc_fights_2[[#This Row],[r_year]]</f>
        <v>27</v>
      </c>
      <c r="F1989" s="10">
        <f>YEAR(ufc_fights_2[[#This Row],[date]])-ufc_fights_2[[#This Row],[b_year]]</f>
        <v>32</v>
      </c>
      <c r="G1989">
        <v>0</v>
      </c>
      <c r="H1989">
        <v>0</v>
      </c>
      <c r="I1989">
        <v>0</v>
      </c>
      <c r="J1989">
        <v>0.5</v>
      </c>
      <c r="K1989">
        <v>0.5</v>
      </c>
      <c r="L1989">
        <v>0.5</v>
      </c>
      <c r="M1989">
        <v>0</v>
      </c>
      <c r="N1989">
        <v>0.5</v>
      </c>
      <c r="O1989">
        <v>2</v>
      </c>
      <c r="P1989">
        <v>0</v>
      </c>
      <c r="Q1989">
        <v>0</v>
      </c>
      <c r="R1989">
        <v>0</v>
      </c>
      <c r="S1989" s="2">
        <v>0</v>
      </c>
      <c r="T1989" s="2">
        <v>1.0069444444444444E-3</v>
      </c>
      <c r="U1989">
        <v>0</v>
      </c>
      <c r="V1989">
        <v>0.33329999999999999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0.5</v>
      </c>
      <c r="AF1989" t="s">
        <v>3933</v>
      </c>
      <c r="AG1989" s="2">
        <v>1.2152777777777778E-3</v>
      </c>
      <c r="AH1989" t="s">
        <v>3911</v>
      </c>
      <c r="AI1989">
        <v>3</v>
      </c>
      <c r="AJ1989" t="s">
        <v>3939</v>
      </c>
      <c r="AK1989" s="3">
        <v>38017</v>
      </c>
      <c r="AL1989" s="10">
        <f>YEAR(ufc_fights_2[[#This Row],[date]])</f>
        <v>2004</v>
      </c>
      <c r="AM1989" t="s">
        <v>3977</v>
      </c>
      <c r="AN1989">
        <v>1</v>
      </c>
      <c r="AO1989" t="s">
        <v>3913</v>
      </c>
      <c r="AP1989">
        <f>IF(ufc_fights_2[[#This Row],[winner]]="Red",ufc_fights_2[[#This Row],[r_fighter_id]],ufc_fights_2[[#This Row],[b_fighter_id]])</f>
        <v>2240</v>
      </c>
      <c r="AQ1989" t="str">
        <f>_xlfn.XLOOKUP(ufc_fights_2[[#This Row],[winnerID]],ufc_fighters[id],ufc_fighters[fighter_name],"xxx",0,1)</f>
        <v>Lee Murray</v>
      </c>
    </row>
    <row r="1990" spans="1:43">
      <c r="A1990">
        <v>1969</v>
      </c>
      <c r="B1990">
        <v>2812</v>
      </c>
      <c r="C1990">
        <f>_xlfn.XLOOKUP(ufc_fights_2[[#This Row],[r_fighter_id]],ufc_fighters[id],ufc_fighters[year],"xxx",0,1)</f>
        <v>1980</v>
      </c>
      <c r="D1990">
        <f>_xlfn.XLOOKUP(ufc_fights_2[[#This Row],[b_fighter_id]],ufc_fighters[id],ufc_fighters[year],"Prázdné",0,1)</f>
        <v>1971</v>
      </c>
      <c r="E1990" s="10">
        <f>YEAR(ufc_fights_2[[#This Row],[date]])-ufc_fights_2[[#This Row],[r_year]]</f>
        <v>27</v>
      </c>
      <c r="F1990" s="10">
        <f>YEAR(ufc_fights_2[[#This Row],[date]])-ufc_fights_2[[#This Row],[b_year]]</f>
        <v>36</v>
      </c>
      <c r="G1990">
        <v>0</v>
      </c>
      <c r="H1990">
        <v>0</v>
      </c>
      <c r="I1990">
        <v>0.35</v>
      </c>
      <c r="J1990">
        <v>0.55559999999999998</v>
      </c>
      <c r="K1990">
        <v>0.35</v>
      </c>
      <c r="L1990">
        <v>0.55559999999999998</v>
      </c>
      <c r="M1990">
        <v>0.33329999999999999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5.2083333333333333E-4</v>
      </c>
      <c r="T1990" s="2">
        <v>0</v>
      </c>
      <c r="U1990">
        <v>0.3125</v>
      </c>
      <c r="V1990">
        <v>0</v>
      </c>
      <c r="W1990">
        <v>0</v>
      </c>
      <c r="X1990">
        <v>0.66669999999999996</v>
      </c>
      <c r="Y1990">
        <v>1</v>
      </c>
      <c r="Z1990">
        <v>7.6899999999999996E-2</v>
      </c>
      <c r="AA1990">
        <v>0.55559999999999998</v>
      </c>
      <c r="AB1990">
        <v>0.66669999999999996</v>
      </c>
      <c r="AC1990">
        <v>0</v>
      </c>
      <c r="AD1990">
        <v>1</v>
      </c>
      <c r="AE1990">
        <v>0</v>
      </c>
      <c r="AF1990" t="s">
        <v>3910</v>
      </c>
      <c r="AG1990" s="2">
        <v>1.4351851851851852E-3</v>
      </c>
      <c r="AH1990" t="s">
        <v>3911</v>
      </c>
      <c r="AI1990">
        <v>3</v>
      </c>
      <c r="AJ1990" t="s">
        <v>3939</v>
      </c>
      <c r="AK1990" s="3">
        <v>39228</v>
      </c>
      <c r="AL1990" s="10">
        <f>YEAR(ufc_fights_2[[#This Row],[date]])</f>
        <v>2007</v>
      </c>
      <c r="AM1990" t="s">
        <v>3977</v>
      </c>
      <c r="AN1990">
        <v>1</v>
      </c>
      <c r="AO1990" t="s">
        <v>3913</v>
      </c>
      <c r="AP1990">
        <f>IF(ufc_fights_2[[#This Row],[winner]]="Red",ufc_fights_2[[#This Row],[r_fighter_id]],ufc_fights_2[[#This Row],[b_fighter_id]])</f>
        <v>1969</v>
      </c>
      <c r="AQ1990" t="str">
        <f>_xlfn.XLOOKUP(ufc_fights_2[[#This Row],[winnerID]],ufc_fighters[id],ufc_fighters[fighter_name],"xxx",0,1)</f>
        <v>Terry Martin</v>
      </c>
    </row>
    <row r="1991" spans="1:43">
      <c r="A1991">
        <v>1969</v>
      </c>
      <c r="B1991">
        <v>2690</v>
      </c>
      <c r="C1991">
        <f>_xlfn.XLOOKUP(ufc_fights_2[[#This Row],[r_fighter_id]],ufc_fighters[id],ufc_fighters[year],"xxx",0,1)</f>
        <v>1980</v>
      </c>
      <c r="D1991">
        <f>_xlfn.XLOOKUP(ufc_fights_2[[#This Row],[b_fighter_id]],ufc_fighters[id],ufc_fighters[year],"Prázdné",0,1)</f>
        <v>1972</v>
      </c>
      <c r="E1991" s="10">
        <f>YEAR(ufc_fights_2[[#This Row],[date]])-ufc_fights_2[[#This Row],[r_year]]</f>
        <v>27</v>
      </c>
      <c r="F1991" s="10">
        <f>YEAR(ufc_fights_2[[#This Row],[date]])-ufc_fights_2[[#This Row],[b_year]]</f>
        <v>35</v>
      </c>
      <c r="G1991">
        <v>1</v>
      </c>
      <c r="H1991">
        <v>0</v>
      </c>
      <c r="I1991">
        <v>1</v>
      </c>
      <c r="J1991">
        <v>0.5</v>
      </c>
      <c r="K1991">
        <v>1</v>
      </c>
      <c r="L1991">
        <v>0.5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5.7870370370370373E-5</v>
      </c>
      <c r="T1991" s="2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0.5</v>
      </c>
      <c r="AB1991">
        <v>0</v>
      </c>
      <c r="AC1991">
        <v>0</v>
      </c>
      <c r="AD1991">
        <v>1</v>
      </c>
      <c r="AE1991">
        <v>0</v>
      </c>
      <c r="AF1991" t="s">
        <v>3910</v>
      </c>
      <c r="AG1991" s="2">
        <v>1.6203703703703703E-4</v>
      </c>
      <c r="AH1991" t="s">
        <v>3911</v>
      </c>
      <c r="AI1991">
        <v>3</v>
      </c>
      <c r="AJ1991" t="s">
        <v>3914</v>
      </c>
      <c r="AK1991" s="3">
        <v>39116</v>
      </c>
      <c r="AL1991" s="10">
        <f>YEAR(ufc_fights_2[[#This Row],[date]])</f>
        <v>2007</v>
      </c>
      <c r="AM1991" t="s">
        <v>3977</v>
      </c>
      <c r="AN1991">
        <v>1</v>
      </c>
      <c r="AO1991" t="s">
        <v>3913</v>
      </c>
      <c r="AP1991">
        <f>IF(ufc_fights_2[[#This Row],[winner]]="Red",ufc_fights_2[[#This Row],[r_fighter_id]],ufc_fights_2[[#This Row],[b_fighter_id]])</f>
        <v>1969</v>
      </c>
      <c r="AQ1991" t="str">
        <f>_xlfn.XLOOKUP(ufc_fights_2[[#This Row],[winnerID]],ufc_fighters[id],ufc_fighters[fighter_name],"xxx",0,1)</f>
        <v>Terry Martin</v>
      </c>
    </row>
    <row r="1992" spans="1:43">
      <c r="A1992">
        <v>520</v>
      </c>
      <c r="B1992">
        <v>1565</v>
      </c>
      <c r="C1992">
        <f>_xlfn.XLOOKUP(ufc_fights_2[[#This Row],[r_fighter_id]],ufc_fighters[id],ufc_fighters[year],"xxx",0,1)</f>
        <v>1982</v>
      </c>
      <c r="D1992">
        <f>_xlfn.XLOOKUP(ufc_fights_2[[#This Row],[b_fighter_id]],ufc_fighters[id],ufc_fighters[year],"Prázdné",0,1)</f>
        <v>1989</v>
      </c>
      <c r="E1992" s="10">
        <f>YEAR(ufc_fights_2[[#This Row],[date]])-ufc_fights_2[[#This Row],[r_year]]</f>
        <v>32</v>
      </c>
      <c r="F1992" s="10">
        <f>YEAR(ufc_fights_2[[#This Row],[date]])-ufc_fights_2[[#This Row],[b_year]]</f>
        <v>25</v>
      </c>
      <c r="G1992">
        <v>0</v>
      </c>
      <c r="H1992">
        <v>0</v>
      </c>
      <c r="I1992">
        <v>0.5484</v>
      </c>
      <c r="J1992">
        <v>0.6</v>
      </c>
      <c r="K1992">
        <v>0.69879999999999998</v>
      </c>
      <c r="L1992">
        <v>0.81820000000000004</v>
      </c>
      <c r="M1992">
        <v>0.6</v>
      </c>
      <c r="N1992">
        <v>0</v>
      </c>
      <c r="O1992">
        <v>1</v>
      </c>
      <c r="P1992">
        <v>0</v>
      </c>
      <c r="Q1992">
        <v>1</v>
      </c>
      <c r="R1992">
        <v>1</v>
      </c>
      <c r="S1992" s="2">
        <v>4.4791666666666669E-3</v>
      </c>
      <c r="T1992" s="2">
        <v>1.3425925925925925E-3</v>
      </c>
      <c r="U1992">
        <v>0.35289999999999999</v>
      </c>
      <c r="V1992">
        <v>0.5</v>
      </c>
      <c r="W1992">
        <v>0.72729999999999995</v>
      </c>
      <c r="X1992">
        <v>1</v>
      </c>
      <c r="Y1992">
        <v>1</v>
      </c>
      <c r="Z1992">
        <v>0.4</v>
      </c>
      <c r="AA1992">
        <v>0.5</v>
      </c>
      <c r="AB1992">
        <v>0.875</v>
      </c>
      <c r="AC1992">
        <v>1</v>
      </c>
      <c r="AD1992">
        <v>0.66669999999999996</v>
      </c>
      <c r="AE1992">
        <v>0</v>
      </c>
      <c r="AF1992" t="s">
        <v>3933</v>
      </c>
      <c r="AG1992" s="2">
        <v>3.460648148148148E-3</v>
      </c>
      <c r="AH1992" t="s">
        <v>3911</v>
      </c>
      <c r="AI1992">
        <v>3</v>
      </c>
      <c r="AJ1992" t="s">
        <v>4111</v>
      </c>
      <c r="AK1992" s="3">
        <v>41790</v>
      </c>
      <c r="AL1992" s="10">
        <f>YEAR(ufc_fights_2[[#This Row],[date]])</f>
        <v>2014</v>
      </c>
      <c r="AM1992" t="s">
        <v>3977</v>
      </c>
      <c r="AN1992">
        <v>97</v>
      </c>
      <c r="AO1992" t="s">
        <v>3913</v>
      </c>
      <c r="AP1992">
        <f>IF(ufc_fights_2[[#This Row],[winner]]="Red",ufc_fights_2[[#This Row],[r_fighter_id]],ufc_fights_2[[#This Row],[b_fighter_id]])</f>
        <v>520</v>
      </c>
      <c r="AQ1992" t="str">
        <f>_xlfn.XLOOKUP(ufc_fights_2[[#This Row],[winnerID]],ufc_fighters[id],ufc_fighters[fighter_name],"xxx",0,1)</f>
        <v>Magnus Cedenblad</v>
      </c>
    </row>
    <row r="1993" spans="1:43">
      <c r="A1993">
        <v>1264</v>
      </c>
      <c r="B1993">
        <v>520</v>
      </c>
      <c r="C1993">
        <f>_xlfn.XLOOKUP(ufc_fights_2[[#This Row],[r_fighter_id]],ufc_fighters[id],ufc_fighters[year],"xxx",0,1)</f>
        <v>1982</v>
      </c>
      <c r="D1993">
        <f>_xlfn.XLOOKUP(ufc_fights_2[[#This Row],[b_fighter_id]],ufc_fighters[id],ufc_fighters[year],"Prázdné",0,1)</f>
        <v>1982</v>
      </c>
      <c r="E1993" s="10">
        <f>YEAR(ufc_fights_2[[#This Row],[date]])-ufc_fights_2[[#This Row],[r_year]]</f>
        <v>31</v>
      </c>
      <c r="F1993" s="10">
        <f>YEAR(ufc_fights_2[[#This Row],[date]])-ufc_fights_2[[#This Row],[b_year]]</f>
        <v>31</v>
      </c>
      <c r="G1993">
        <v>0</v>
      </c>
      <c r="H1993">
        <v>0</v>
      </c>
      <c r="I1993">
        <v>0.375</v>
      </c>
      <c r="J1993">
        <v>0.30769999999999997</v>
      </c>
      <c r="K1993">
        <v>0.375</v>
      </c>
      <c r="L1993">
        <v>0.30769999999999997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 s="2">
        <v>1.1574074074074073E-5</v>
      </c>
      <c r="T1993" s="2">
        <v>9.2592592592592588E-5</v>
      </c>
      <c r="U1993">
        <v>0</v>
      </c>
      <c r="V1993">
        <v>0.3</v>
      </c>
      <c r="W1993">
        <v>0</v>
      </c>
      <c r="X1993">
        <v>0.75</v>
      </c>
      <c r="Y1993">
        <v>0</v>
      </c>
      <c r="Z1993">
        <v>0.375</v>
      </c>
      <c r="AA1993">
        <v>0.33329999999999999</v>
      </c>
      <c r="AB1993">
        <v>0</v>
      </c>
      <c r="AC1993">
        <v>0</v>
      </c>
      <c r="AD1993">
        <v>0</v>
      </c>
      <c r="AE1993">
        <v>0</v>
      </c>
      <c r="AF1993" t="s">
        <v>3933</v>
      </c>
      <c r="AG1993" s="2">
        <v>6.5972222222222224E-4</v>
      </c>
      <c r="AH1993" t="s">
        <v>3911</v>
      </c>
      <c r="AI1993">
        <v>3</v>
      </c>
      <c r="AJ1993" t="s">
        <v>4132</v>
      </c>
      <c r="AK1993" s="3">
        <v>41517</v>
      </c>
      <c r="AL1993" s="10">
        <f>YEAR(ufc_fights_2[[#This Row],[date]])</f>
        <v>2013</v>
      </c>
      <c r="AM1993" t="s">
        <v>3977</v>
      </c>
      <c r="AN1993">
        <v>107</v>
      </c>
      <c r="AO1993" t="s">
        <v>3918</v>
      </c>
      <c r="AP1993">
        <f>IF(ufc_fights_2[[#This Row],[winner]]="Red",ufc_fights_2[[#This Row],[r_fighter_id]],ufc_fights_2[[#This Row],[b_fighter_id]])</f>
        <v>520</v>
      </c>
      <c r="AQ1993" t="str">
        <f>_xlfn.XLOOKUP(ufc_fights_2[[#This Row],[winnerID]],ufc_fighters[id],ufc_fighters[fighter_name],"xxx",0,1)</f>
        <v>Magnus Cedenblad</v>
      </c>
    </row>
    <row r="1994" spans="1:43">
      <c r="A1994">
        <v>110</v>
      </c>
      <c r="B1994">
        <v>2600</v>
      </c>
      <c r="C1994">
        <f>_xlfn.XLOOKUP(ufc_fights_2[[#This Row],[r_fighter_id]],ufc_fighters[id],ufc_fighters[year],"xxx",0,1)</f>
        <v>1979</v>
      </c>
      <c r="D1994">
        <f>_xlfn.XLOOKUP(ufc_fights_2[[#This Row],[b_fighter_id]],ufc_fighters[id],ufc_fighters[year],"Prázdné",0,1)</f>
        <v>1986</v>
      </c>
      <c r="E1994" s="10">
        <f>YEAR(ufc_fights_2[[#This Row],[date]])-ufc_fights_2[[#This Row],[r_year]]</f>
        <v>34</v>
      </c>
      <c r="F1994" s="10">
        <f>YEAR(ufc_fights_2[[#This Row],[date]])-ufc_fights_2[[#This Row],[b_year]]</f>
        <v>27</v>
      </c>
      <c r="G1994">
        <v>1</v>
      </c>
      <c r="H1994">
        <v>0</v>
      </c>
      <c r="I1994">
        <v>0.83330000000000004</v>
      </c>
      <c r="J1994">
        <v>0.7</v>
      </c>
      <c r="K1994">
        <v>0.82499999999999996</v>
      </c>
      <c r="L1994">
        <v>0.7</v>
      </c>
      <c r="M1994">
        <v>0</v>
      </c>
      <c r="N1994">
        <v>0.25</v>
      </c>
      <c r="O1994">
        <v>0</v>
      </c>
      <c r="P1994">
        <v>0</v>
      </c>
      <c r="Q1994">
        <v>0</v>
      </c>
      <c r="R1994">
        <v>0</v>
      </c>
      <c r="S1994" s="2">
        <v>9.2592592592592588E-5</v>
      </c>
      <c r="T1994" s="2">
        <v>1.9328703703703704E-3</v>
      </c>
      <c r="U1994">
        <v>0.83330000000000004</v>
      </c>
      <c r="V1994">
        <v>0.625</v>
      </c>
      <c r="W1994">
        <v>0</v>
      </c>
      <c r="X1994">
        <v>0</v>
      </c>
      <c r="Y1994">
        <v>0</v>
      </c>
      <c r="Z1994">
        <v>0.8</v>
      </c>
      <c r="AA1994">
        <v>0.7</v>
      </c>
      <c r="AB1994">
        <v>1</v>
      </c>
      <c r="AC1994">
        <v>0</v>
      </c>
      <c r="AD1994">
        <v>0.8</v>
      </c>
      <c r="AE1994">
        <v>0</v>
      </c>
      <c r="AF1994" t="s">
        <v>3910</v>
      </c>
      <c r="AG1994" s="2">
        <v>2.3379629629629631E-3</v>
      </c>
      <c r="AH1994" t="s">
        <v>3911</v>
      </c>
      <c r="AI1994">
        <v>3</v>
      </c>
      <c r="AJ1994" t="s">
        <v>3912</v>
      </c>
      <c r="AK1994" s="3">
        <v>41377</v>
      </c>
      <c r="AL1994" s="10">
        <f>YEAR(ufc_fights_2[[#This Row],[date]])</f>
        <v>2013</v>
      </c>
      <c r="AM1994" t="s">
        <v>3977</v>
      </c>
      <c r="AN1994">
        <v>1</v>
      </c>
      <c r="AO1994" t="s">
        <v>3913</v>
      </c>
      <c r="AP1994">
        <f>IF(ufc_fights_2[[#This Row],[winner]]="Red",ufc_fights_2[[#This Row],[r_fighter_id]],ufc_fights_2[[#This Row],[b_fighter_id]])</f>
        <v>110</v>
      </c>
      <c r="AQ1994" t="str">
        <f>_xlfn.XLOOKUP(ufc_fights_2[[#This Row],[winnerID]],ufc_fighters[id],ufc_fighters[fighter_name],"xxx",0,1)</f>
        <v>Dylan Andrews</v>
      </c>
    </row>
    <row r="1995" spans="1:43">
      <c r="A1995">
        <v>480</v>
      </c>
      <c r="B1995">
        <v>3370</v>
      </c>
      <c r="C1995">
        <f>_xlfn.XLOOKUP(ufc_fights_2[[#This Row],[r_fighter_id]],ufc_fighters[id],ufc_fighters[year],"xxx",0,1)</f>
        <v>1990</v>
      </c>
      <c r="D1995">
        <f>_xlfn.XLOOKUP(ufc_fights_2[[#This Row],[b_fighter_id]],ufc_fighters[id],ufc_fighters[year],"Prázdné",0,1)</f>
        <v>1993</v>
      </c>
      <c r="E1995" s="10">
        <f>YEAR(ufc_fights_2[[#This Row],[date]])-ufc_fights_2[[#This Row],[r_year]]</f>
        <v>26</v>
      </c>
      <c r="F1995" s="10">
        <f>YEAR(ufc_fights_2[[#This Row],[date]])-ufc_fights_2[[#This Row],[b_year]]</f>
        <v>23</v>
      </c>
      <c r="G1995">
        <v>0</v>
      </c>
      <c r="H1995">
        <v>0</v>
      </c>
      <c r="I1995">
        <v>0.37330000000000002</v>
      </c>
      <c r="J1995">
        <v>0.4143</v>
      </c>
      <c r="K1995">
        <v>0.46810000000000002</v>
      </c>
      <c r="L1995">
        <v>0.6875</v>
      </c>
      <c r="M1995">
        <v>0.30769999999999997</v>
      </c>
      <c r="N1995">
        <v>1</v>
      </c>
      <c r="O1995">
        <v>0</v>
      </c>
      <c r="P1995">
        <v>1</v>
      </c>
      <c r="Q1995">
        <v>0</v>
      </c>
      <c r="R1995">
        <v>0</v>
      </c>
      <c r="S1995" s="2">
        <v>3.8657407407407408E-3</v>
      </c>
      <c r="T1995" s="2">
        <v>2.0717592592592593E-3</v>
      </c>
      <c r="U1995">
        <v>0.22220000000000001</v>
      </c>
      <c r="V1995">
        <v>0.34429999999999999</v>
      </c>
      <c r="W1995">
        <v>0.5</v>
      </c>
      <c r="X1995">
        <v>0.92310000000000003</v>
      </c>
      <c r="Y1995">
        <v>1</v>
      </c>
      <c r="Z1995">
        <v>0.31030000000000002</v>
      </c>
      <c r="AA1995">
        <v>0.23910000000000001</v>
      </c>
      <c r="AB1995">
        <v>0.66669999999999996</v>
      </c>
      <c r="AC1995">
        <v>0.66669999999999996</v>
      </c>
      <c r="AD1995">
        <v>0.5</v>
      </c>
      <c r="AE1995">
        <v>0.76190000000000002</v>
      </c>
      <c r="AF1995" t="s">
        <v>3915</v>
      </c>
      <c r="AG1995" s="2">
        <v>3.472222222222222E-3</v>
      </c>
      <c r="AH1995" t="s">
        <v>3911</v>
      </c>
      <c r="AI1995">
        <v>3</v>
      </c>
      <c r="AJ1995" t="s">
        <v>3916</v>
      </c>
      <c r="AK1995" s="3">
        <v>42734</v>
      </c>
      <c r="AL1995" s="10">
        <f>YEAR(ufc_fights_2[[#This Row],[date]])</f>
        <v>2016</v>
      </c>
      <c r="AM1995" t="s">
        <v>3977</v>
      </c>
      <c r="AN1995">
        <v>1</v>
      </c>
      <c r="AO1995" t="s">
        <v>3913</v>
      </c>
      <c r="AP1995">
        <f>IF(ufc_fights_2[[#This Row],[winner]]="Red",ufc_fights_2[[#This Row],[r_fighter_id]],ufc_fights_2[[#This Row],[b_fighter_id]])</f>
        <v>480</v>
      </c>
      <c r="AQ1995" t="str">
        <f>_xlfn.XLOOKUP(ufc_fights_2[[#This Row],[winnerID]],ufc_fighters[id],ufc_fighters[fighter_name],"xxx",0,1)</f>
        <v>Antonio Carlos Junior</v>
      </c>
    </row>
    <row r="1996" spans="1:43">
      <c r="A1996">
        <v>3370</v>
      </c>
      <c r="B1996">
        <v>952</v>
      </c>
      <c r="C1996">
        <f>_xlfn.XLOOKUP(ufc_fights_2[[#This Row],[r_fighter_id]],ufc_fighters[id],ufc_fighters[year],"xxx",0,1)</f>
        <v>1993</v>
      </c>
      <c r="D1996">
        <f>_xlfn.XLOOKUP(ufc_fights_2[[#This Row],[b_fighter_id]],ufc_fighters[id],ufc_fighters[year],"Prázdné",0,1)</f>
        <v>1985</v>
      </c>
      <c r="E1996" s="10">
        <f>YEAR(ufc_fights_2[[#This Row],[date]])-ufc_fights_2[[#This Row],[r_year]]</f>
        <v>26</v>
      </c>
      <c r="F1996" s="10">
        <f>YEAR(ufc_fights_2[[#This Row],[date]])-ufc_fights_2[[#This Row],[b_year]]</f>
        <v>34</v>
      </c>
      <c r="G1996">
        <v>0</v>
      </c>
      <c r="H1996">
        <v>0</v>
      </c>
      <c r="I1996">
        <v>0.52700000000000002</v>
      </c>
      <c r="J1996">
        <v>0.44319999999999998</v>
      </c>
      <c r="K1996">
        <v>0.60229999999999995</v>
      </c>
      <c r="L1996">
        <v>0.4556</v>
      </c>
      <c r="M1996">
        <v>0.5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1.7824074074074075E-3</v>
      </c>
      <c r="T1996" s="2">
        <v>1.0416666666666667E-4</v>
      </c>
      <c r="U1996">
        <v>0.50360000000000005</v>
      </c>
      <c r="V1996">
        <v>0.31480000000000002</v>
      </c>
      <c r="W1996">
        <v>0.77780000000000005</v>
      </c>
      <c r="X1996">
        <v>1</v>
      </c>
      <c r="Y1996">
        <v>0.71430000000000005</v>
      </c>
      <c r="Z1996">
        <v>0.46729999999999999</v>
      </c>
      <c r="AA1996">
        <v>0.40739999999999998</v>
      </c>
      <c r="AB1996">
        <v>0.66669999999999996</v>
      </c>
      <c r="AC1996">
        <v>0.85709999999999997</v>
      </c>
      <c r="AD1996">
        <v>0.72729999999999995</v>
      </c>
      <c r="AE1996">
        <v>0</v>
      </c>
      <c r="AF1996" t="s">
        <v>3915</v>
      </c>
      <c r="AG1996" s="2">
        <v>3.472222222222222E-3</v>
      </c>
      <c r="AH1996" t="s">
        <v>3911</v>
      </c>
      <c r="AI1996">
        <v>3</v>
      </c>
      <c r="AJ1996" t="s">
        <v>3914</v>
      </c>
      <c r="AK1996" s="3">
        <v>43659</v>
      </c>
      <c r="AL1996" s="10">
        <f>YEAR(ufc_fights_2[[#This Row],[date]])</f>
        <v>2019</v>
      </c>
      <c r="AM1996" t="s">
        <v>3977</v>
      </c>
      <c r="AN1996">
        <v>56</v>
      </c>
      <c r="AO1996" t="s">
        <v>3913</v>
      </c>
      <c r="AP1996">
        <f>IF(ufc_fights_2[[#This Row],[winner]]="Red",ufc_fights_2[[#This Row],[r_fighter_id]],ufc_fights_2[[#This Row],[b_fighter_id]])</f>
        <v>3370</v>
      </c>
      <c r="AQ1996" t="str">
        <f>_xlfn.XLOOKUP(ufc_fights_2[[#This Row],[winnerID]],ufc_fighters[id],ufc_fighters[fighter_name],"xxx",0,1)</f>
        <v>Marvin Vettori</v>
      </c>
    </row>
    <row r="1997" spans="1:43">
      <c r="A1997">
        <v>1298</v>
      </c>
      <c r="B1997">
        <v>1443</v>
      </c>
      <c r="C1997">
        <f>_xlfn.XLOOKUP(ufc_fights_2[[#This Row],[r_fighter_id]],ufc_fighters[id],ufc_fighters[year],"xxx",0,1)</f>
        <v>1989</v>
      </c>
      <c r="D1997">
        <f>_xlfn.XLOOKUP(ufc_fights_2[[#This Row],[b_fighter_id]],ufc_fighters[id],ufc_fighters[year],"Prázdné",0,1)</f>
        <v>1995</v>
      </c>
      <c r="E1997" s="10">
        <f>YEAR(ufc_fights_2[[#This Row],[date]])-ufc_fights_2[[#This Row],[r_year]]</f>
        <v>32</v>
      </c>
      <c r="F1997" s="10">
        <f>YEAR(ufc_fights_2[[#This Row],[date]])-ufc_fights_2[[#This Row],[b_year]]</f>
        <v>26</v>
      </c>
      <c r="G1997">
        <v>0</v>
      </c>
      <c r="H1997">
        <v>0</v>
      </c>
      <c r="I1997">
        <v>0.57410000000000005</v>
      </c>
      <c r="J1997">
        <v>0.6129</v>
      </c>
      <c r="K1997">
        <v>0.78910000000000002</v>
      </c>
      <c r="L1997">
        <v>0.7016</v>
      </c>
      <c r="M1997">
        <v>0.57140000000000002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7.7083333333333335E-3</v>
      </c>
      <c r="T1997" s="2">
        <v>8.1018518518518516E-5</v>
      </c>
      <c r="U1997">
        <v>0.4194</v>
      </c>
      <c r="V1997">
        <v>0.54930000000000001</v>
      </c>
      <c r="W1997">
        <v>0.77780000000000005</v>
      </c>
      <c r="X1997">
        <v>0.78569999999999995</v>
      </c>
      <c r="Y1997">
        <v>0.8</v>
      </c>
      <c r="Z1997">
        <v>0.54759999999999998</v>
      </c>
      <c r="AA1997">
        <v>0.4677</v>
      </c>
      <c r="AB1997">
        <v>0.63639999999999997</v>
      </c>
      <c r="AC1997">
        <v>0.9</v>
      </c>
      <c r="AD1997">
        <v>1</v>
      </c>
      <c r="AE1997">
        <v>1</v>
      </c>
      <c r="AF1997" t="s">
        <v>3969</v>
      </c>
      <c r="AG1997" s="2">
        <v>3.472222222222222E-3</v>
      </c>
      <c r="AH1997" t="s">
        <v>3911</v>
      </c>
      <c r="AI1997">
        <v>3</v>
      </c>
      <c r="AJ1997" t="s">
        <v>3912</v>
      </c>
      <c r="AK1997" s="3">
        <v>44247</v>
      </c>
      <c r="AL1997" s="10">
        <f>YEAR(ufc_fights_2[[#This Row],[date]])</f>
        <v>2021</v>
      </c>
      <c r="AM1997" t="s">
        <v>3977</v>
      </c>
      <c r="AN1997">
        <v>1</v>
      </c>
      <c r="AO1997" t="s">
        <v>3913</v>
      </c>
      <c r="AP1997">
        <f>IF(ufc_fights_2[[#This Row],[winner]]="Red",ufc_fights_2[[#This Row],[r_fighter_id]],ufc_fights_2[[#This Row],[b_fighter_id]])</f>
        <v>1298</v>
      </c>
      <c r="AQ1997" t="str">
        <f>_xlfn.XLOOKUP(ufc_fights_2[[#This Row],[winnerID]],ufc_fighters[id],ufc_fighters[fighter_name],"xxx",0,1)</f>
        <v>Phil Hawes</v>
      </c>
    </row>
    <row r="1998" spans="1:43">
      <c r="A1998">
        <v>1890</v>
      </c>
      <c r="B1998">
        <v>1327</v>
      </c>
      <c r="C1998">
        <f>_xlfn.XLOOKUP(ufc_fights_2[[#This Row],[r_fighter_id]],ufc_fighters[id],ufc_fighters[year],"xxx",0,1)</f>
        <v>1975</v>
      </c>
      <c r="D1998">
        <f>_xlfn.XLOOKUP(ufc_fights_2[[#This Row],[b_fighter_id]],ufc_fighters[id],ufc_fighters[year],"Prázdné",0,1)</f>
        <v>1980</v>
      </c>
      <c r="E1998" s="10">
        <f>YEAR(ufc_fights_2[[#This Row],[date]])-ufc_fights_2[[#This Row],[r_year]]</f>
        <v>31</v>
      </c>
      <c r="F1998" s="10">
        <f>YEAR(ufc_fights_2[[#This Row],[date]])-ufc_fights_2[[#This Row],[b_year]]</f>
        <v>26</v>
      </c>
      <c r="G1998">
        <v>0</v>
      </c>
      <c r="H1998">
        <v>0</v>
      </c>
      <c r="I1998">
        <v>0.71430000000000005</v>
      </c>
      <c r="J1998">
        <v>1</v>
      </c>
      <c r="K1998">
        <v>0.875</v>
      </c>
      <c r="L1998">
        <v>1</v>
      </c>
      <c r="M1998">
        <v>0</v>
      </c>
      <c r="N1998">
        <v>0.5</v>
      </c>
      <c r="O1998">
        <v>2</v>
      </c>
      <c r="P1998">
        <v>0</v>
      </c>
      <c r="Q1998">
        <v>1</v>
      </c>
      <c r="R1998">
        <v>1</v>
      </c>
      <c r="S1998" s="2">
        <v>6.5972222222222224E-4</v>
      </c>
      <c r="T1998" s="2">
        <v>9.0277777777777774E-4</v>
      </c>
      <c r="U1998">
        <v>0.8</v>
      </c>
      <c r="V1998">
        <v>0</v>
      </c>
      <c r="W1998">
        <v>0</v>
      </c>
      <c r="X1998">
        <v>0.5</v>
      </c>
      <c r="Y1998">
        <v>1</v>
      </c>
      <c r="Z1998">
        <v>0.5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 t="s">
        <v>3933</v>
      </c>
      <c r="AG1998" s="2">
        <v>1.8865740740740742E-3</v>
      </c>
      <c r="AH1998" t="s">
        <v>3911</v>
      </c>
      <c r="AI1998">
        <v>3</v>
      </c>
      <c r="AJ1998" t="s">
        <v>3930</v>
      </c>
      <c r="AK1998" s="3">
        <v>39000</v>
      </c>
      <c r="AL1998" s="10">
        <f>YEAR(ufc_fights_2[[#This Row],[date]])</f>
        <v>2006</v>
      </c>
      <c r="AM1998" t="s">
        <v>3977</v>
      </c>
      <c r="AN1998">
        <v>69</v>
      </c>
      <c r="AO1998" t="s">
        <v>3913</v>
      </c>
      <c r="AP1998">
        <f>IF(ufc_fights_2[[#This Row],[winner]]="Red",ufc_fights_2[[#This Row],[r_fighter_id]],ufc_fights_2[[#This Row],[b_fighter_id]])</f>
        <v>1890</v>
      </c>
      <c r="AQ1998" t="str">
        <f>_xlfn.XLOOKUP(ufc_fights_2[[#This Row],[winnerID]],ufc_fighters[id],ufc_fighters[fighter_name],"xxx",0,1)</f>
        <v>Jason MacDonald</v>
      </c>
    </row>
    <row r="1999" spans="1:43">
      <c r="A1999">
        <v>1938</v>
      </c>
      <c r="B1999">
        <v>1298</v>
      </c>
      <c r="C1999">
        <f>_xlfn.XLOOKUP(ufc_fights_2[[#This Row],[r_fighter_id]],ufc_fighters[id],ufc_fighters[year],"xxx",0,1)</f>
        <v>1995</v>
      </c>
      <c r="D1999">
        <f>_xlfn.XLOOKUP(ufc_fights_2[[#This Row],[b_fighter_id]],ufc_fighters[id],ufc_fighters[year],"Prázdné",0,1)</f>
        <v>1989</v>
      </c>
      <c r="E1999" s="10">
        <f>YEAR(ufc_fights_2[[#This Row],[date]])-ufc_fights_2[[#This Row],[r_year]]</f>
        <v>25</v>
      </c>
      <c r="F1999" s="10">
        <f>YEAR(ufc_fights_2[[#This Row],[date]])-ufc_fights_2[[#This Row],[b_year]]</f>
        <v>31</v>
      </c>
      <c r="G1999">
        <v>0</v>
      </c>
      <c r="H1999">
        <v>1</v>
      </c>
      <c r="I1999">
        <v>0</v>
      </c>
      <c r="J1999">
        <v>0.63639999999999997</v>
      </c>
      <c r="K1999">
        <v>0</v>
      </c>
      <c r="L1999">
        <v>0.63639999999999997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0</v>
      </c>
      <c r="T1999" s="2">
        <v>1.1574074074074073E-5</v>
      </c>
      <c r="U1999">
        <v>0</v>
      </c>
      <c r="V1999">
        <v>0.63639999999999997</v>
      </c>
      <c r="W1999">
        <v>0</v>
      </c>
      <c r="X1999">
        <v>0</v>
      </c>
      <c r="Y1999">
        <v>0</v>
      </c>
      <c r="Z1999">
        <v>0</v>
      </c>
      <c r="AA1999">
        <v>0.55559999999999998</v>
      </c>
      <c r="AB1999">
        <v>0</v>
      </c>
      <c r="AC1999">
        <v>0</v>
      </c>
      <c r="AD1999">
        <v>0</v>
      </c>
      <c r="AE1999">
        <v>1</v>
      </c>
      <c r="AF1999" t="s">
        <v>3910</v>
      </c>
      <c r="AG1999" s="2">
        <v>2.0833333333333335E-4</v>
      </c>
      <c r="AH1999" t="s">
        <v>3911</v>
      </c>
      <c r="AI1999">
        <v>3</v>
      </c>
      <c r="AJ1999" t="s">
        <v>3924</v>
      </c>
      <c r="AK1999" s="3">
        <v>44128</v>
      </c>
      <c r="AL1999" s="10">
        <f>YEAR(ufc_fights_2[[#This Row],[date]])</f>
        <v>2020</v>
      </c>
      <c r="AM1999" t="s">
        <v>3977</v>
      </c>
      <c r="AN1999">
        <v>5</v>
      </c>
      <c r="AO1999" t="s">
        <v>3918</v>
      </c>
      <c r="AP1999">
        <f>IF(ufc_fights_2[[#This Row],[winner]]="Red",ufc_fights_2[[#This Row],[r_fighter_id]],ufc_fights_2[[#This Row],[b_fighter_id]])</f>
        <v>1298</v>
      </c>
      <c r="AQ1999" t="str">
        <f>_xlfn.XLOOKUP(ufc_fights_2[[#This Row],[winnerID]],ufc_fighters[id],ufc_fighters[fighter_name],"xxx",0,1)</f>
        <v>Phil Hawes</v>
      </c>
    </row>
    <row r="2000" spans="1:43">
      <c r="A2000">
        <v>3370</v>
      </c>
      <c r="B2000">
        <v>2834</v>
      </c>
      <c r="C2000">
        <f>_xlfn.XLOOKUP(ufc_fights_2[[#This Row],[r_fighter_id]],ufc_fighters[id],ufc_fighters[year],"xxx",0,1)</f>
        <v>1993</v>
      </c>
      <c r="D2000">
        <f>_xlfn.XLOOKUP(ufc_fights_2[[#This Row],[b_fighter_id]],ufc_fighters[id],ufc_fighters[year],"Prázdné",0,1)</f>
        <v>1988</v>
      </c>
      <c r="E2000" s="10">
        <f>YEAR(ufc_fights_2[[#This Row],[date]])-ufc_fights_2[[#This Row],[r_year]]</f>
        <v>26</v>
      </c>
      <c r="F2000" s="10">
        <f>YEAR(ufc_fights_2[[#This Row],[date]])-ufc_fights_2[[#This Row],[b_year]]</f>
        <v>31</v>
      </c>
      <c r="G2000">
        <v>0</v>
      </c>
      <c r="H2000">
        <v>0</v>
      </c>
      <c r="I2000">
        <v>0.41460000000000002</v>
      </c>
      <c r="J2000">
        <v>0.21079999999999999</v>
      </c>
      <c r="K2000">
        <v>0.41749999999999998</v>
      </c>
      <c r="L2000">
        <v>0.21079999999999999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2.3148148148148149E-4</v>
      </c>
      <c r="T2000" s="2">
        <v>0</v>
      </c>
      <c r="U2000">
        <v>0.38500000000000001</v>
      </c>
      <c r="V2000">
        <v>0.14380000000000001</v>
      </c>
      <c r="W2000">
        <v>0.71430000000000005</v>
      </c>
      <c r="X2000">
        <v>0.75</v>
      </c>
      <c r="Y2000">
        <v>0.54549999999999998</v>
      </c>
      <c r="Z2000">
        <v>0.39360000000000001</v>
      </c>
      <c r="AA2000">
        <v>0.2077</v>
      </c>
      <c r="AB2000">
        <v>0.64710000000000001</v>
      </c>
      <c r="AC2000">
        <v>0.5</v>
      </c>
      <c r="AD2000">
        <v>0</v>
      </c>
      <c r="AE2000">
        <v>0</v>
      </c>
      <c r="AF2000" t="s">
        <v>3915</v>
      </c>
      <c r="AG2000" s="2">
        <v>3.472222222222222E-3</v>
      </c>
      <c r="AH2000" t="s">
        <v>3911</v>
      </c>
      <c r="AI2000">
        <v>3</v>
      </c>
      <c r="AJ2000" t="s">
        <v>3914</v>
      </c>
      <c r="AK2000" s="3">
        <v>43750</v>
      </c>
      <c r="AL2000" s="10">
        <f>YEAR(ufc_fights_2[[#This Row],[date]])</f>
        <v>2019</v>
      </c>
      <c r="AM2000" t="s">
        <v>3977</v>
      </c>
      <c r="AN2000">
        <v>10</v>
      </c>
      <c r="AO2000" t="s">
        <v>3913</v>
      </c>
      <c r="AP2000">
        <f>IF(ufc_fights_2[[#This Row],[winner]]="Red",ufc_fights_2[[#This Row],[r_fighter_id]],ufc_fights_2[[#This Row],[b_fighter_id]])</f>
        <v>3370</v>
      </c>
      <c r="AQ2000" t="str">
        <f>_xlfn.XLOOKUP(ufc_fights_2[[#This Row],[winnerID]],ufc_fighters[id],ufc_fighters[fighter_name],"xxx",0,1)</f>
        <v>Marvin Vettori</v>
      </c>
    </row>
    <row r="2001" spans="1:43">
      <c r="A2001">
        <v>3307</v>
      </c>
      <c r="B2001">
        <v>3370</v>
      </c>
      <c r="C2001">
        <f>_xlfn.XLOOKUP(ufc_fights_2[[#This Row],[r_fighter_id]],ufc_fighters[id],ufc_fighters[year],"xxx",0,1)</f>
        <v>1984</v>
      </c>
      <c r="D2001">
        <f>_xlfn.XLOOKUP(ufc_fights_2[[#This Row],[b_fighter_id]],ufc_fighters[id],ufc_fighters[year],"Prázdné",0,1)</f>
        <v>1993</v>
      </c>
      <c r="E2001" s="10">
        <f>YEAR(ufc_fights_2[[#This Row],[date]])-ufc_fights_2[[#This Row],[r_year]]</f>
        <v>32</v>
      </c>
      <c r="F2001" s="10">
        <f>YEAR(ufc_fights_2[[#This Row],[date]])-ufc_fights_2[[#This Row],[b_year]]</f>
        <v>23</v>
      </c>
      <c r="G2001">
        <v>0</v>
      </c>
      <c r="H2001">
        <v>0</v>
      </c>
      <c r="I2001">
        <v>0.44440000000000002</v>
      </c>
      <c r="J2001">
        <v>0.71430000000000005</v>
      </c>
      <c r="K2001">
        <v>0.77780000000000005</v>
      </c>
      <c r="L2001">
        <v>0.73529999999999995</v>
      </c>
      <c r="M2001">
        <v>0.5</v>
      </c>
      <c r="N2001">
        <v>1</v>
      </c>
      <c r="O2001">
        <v>0</v>
      </c>
      <c r="P2001">
        <v>1</v>
      </c>
      <c r="Q2001">
        <v>0</v>
      </c>
      <c r="R2001">
        <v>0</v>
      </c>
      <c r="S2001" s="2">
        <v>2.4537037037037036E-3</v>
      </c>
      <c r="T2001" s="2">
        <v>3.0092592592592595E-4</v>
      </c>
      <c r="U2001">
        <v>0.375</v>
      </c>
      <c r="V2001">
        <v>0.71430000000000005</v>
      </c>
      <c r="W2001">
        <v>1</v>
      </c>
      <c r="X2001">
        <v>0</v>
      </c>
      <c r="Y2001">
        <v>0</v>
      </c>
      <c r="Z2001">
        <v>0.2</v>
      </c>
      <c r="AA2001">
        <v>0.5</v>
      </c>
      <c r="AB2001">
        <v>0</v>
      </c>
      <c r="AC2001">
        <v>0</v>
      </c>
      <c r="AD2001">
        <v>0.75</v>
      </c>
      <c r="AE2001">
        <v>0.8</v>
      </c>
      <c r="AF2001" t="s">
        <v>3933</v>
      </c>
      <c r="AG2001" s="2">
        <v>3.1250000000000002E-3</v>
      </c>
      <c r="AH2001" t="s">
        <v>3911</v>
      </c>
      <c r="AI2001">
        <v>3</v>
      </c>
      <c r="AJ2001" t="s">
        <v>3928</v>
      </c>
      <c r="AK2001" s="3">
        <v>42602</v>
      </c>
      <c r="AL2001" s="10">
        <f>YEAR(ufc_fights_2[[#This Row],[date]])</f>
        <v>2016</v>
      </c>
      <c r="AM2001" t="s">
        <v>3977</v>
      </c>
      <c r="AN2001">
        <v>1</v>
      </c>
      <c r="AO2001" t="s">
        <v>3918</v>
      </c>
      <c r="AP2001">
        <f>IF(ufc_fights_2[[#This Row],[winner]]="Red",ufc_fights_2[[#This Row],[r_fighter_id]],ufc_fights_2[[#This Row],[b_fighter_id]])</f>
        <v>3370</v>
      </c>
      <c r="AQ2001" t="str">
        <f>_xlfn.XLOOKUP(ufc_fights_2[[#This Row],[winnerID]],ufc_fighters[id],ufc_fighters[fighter_name],"xxx",0,1)</f>
        <v>Marvin Vettori</v>
      </c>
    </row>
    <row r="2002" spans="1:43">
      <c r="A2002">
        <v>2702</v>
      </c>
      <c r="B2002">
        <v>3370</v>
      </c>
      <c r="C2002">
        <f>_xlfn.XLOOKUP(ufc_fights_2[[#This Row],[r_fighter_id]],ufc_fighters[id],ufc_fighters[year],"xxx",0,1)</f>
        <v>1990</v>
      </c>
      <c r="D2002">
        <f>_xlfn.XLOOKUP(ufc_fights_2[[#This Row],[b_fighter_id]],ufc_fighters[id],ufc_fighters[year],"Prázdné",0,1)</f>
        <v>1993</v>
      </c>
      <c r="E2002" s="10">
        <f>YEAR(ufc_fights_2[[#This Row],[date]])-ufc_fights_2[[#This Row],[r_year]]</f>
        <v>30</v>
      </c>
      <c r="F2002" s="10">
        <f>YEAR(ufc_fights_2[[#This Row],[date]])-ufc_fights_2[[#This Row],[b_year]]</f>
        <v>27</v>
      </c>
      <c r="G2002">
        <v>0</v>
      </c>
      <c r="H2002">
        <v>0</v>
      </c>
      <c r="I2002">
        <v>0.25</v>
      </c>
      <c r="J2002">
        <v>0.70309999999999995</v>
      </c>
      <c r="K2002">
        <v>0.25</v>
      </c>
      <c r="L2002">
        <v>0.75949999999999995</v>
      </c>
      <c r="M2002">
        <v>0</v>
      </c>
      <c r="N2002">
        <v>0.66669999999999996</v>
      </c>
      <c r="O2002">
        <v>0</v>
      </c>
      <c r="P2002">
        <v>2</v>
      </c>
      <c r="Q2002">
        <v>0</v>
      </c>
      <c r="R2002">
        <v>0</v>
      </c>
      <c r="S2002" s="2">
        <v>2.199074074074074E-4</v>
      </c>
      <c r="T2002" s="2">
        <v>1.4467592592592592E-3</v>
      </c>
      <c r="U2002">
        <v>0.25</v>
      </c>
      <c r="V2002">
        <v>0.70309999999999995</v>
      </c>
      <c r="W2002">
        <v>0</v>
      </c>
      <c r="X2002">
        <v>0</v>
      </c>
      <c r="Y2002">
        <v>0</v>
      </c>
      <c r="Z2002">
        <v>0.25</v>
      </c>
      <c r="AA2002">
        <v>0.16669999999999999</v>
      </c>
      <c r="AB2002">
        <v>0</v>
      </c>
      <c r="AC2002">
        <v>0</v>
      </c>
      <c r="AD2002">
        <v>0</v>
      </c>
      <c r="AE2002">
        <v>0.82689999999999997</v>
      </c>
      <c r="AF2002" t="s">
        <v>3933</v>
      </c>
      <c r="AG2002" s="2">
        <v>2.9745370370370373E-3</v>
      </c>
      <c r="AH2002" t="s">
        <v>3911</v>
      </c>
      <c r="AI2002">
        <v>3</v>
      </c>
      <c r="AJ2002" t="s">
        <v>3928</v>
      </c>
      <c r="AK2002" s="3">
        <v>43995</v>
      </c>
      <c r="AL2002" s="10">
        <f>YEAR(ufc_fights_2[[#This Row],[date]])</f>
        <v>2020</v>
      </c>
      <c r="AM2002" t="s">
        <v>3977</v>
      </c>
      <c r="AN2002">
        <v>1</v>
      </c>
      <c r="AO2002" t="s">
        <v>3918</v>
      </c>
      <c r="AP2002">
        <f>IF(ufc_fights_2[[#This Row],[winner]]="Red",ufc_fights_2[[#This Row],[r_fighter_id]],ufc_fights_2[[#This Row],[b_fighter_id]])</f>
        <v>3370</v>
      </c>
      <c r="AQ2002" t="str">
        <f>_xlfn.XLOOKUP(ufc_fights_2[[#This Row],[winnerID]],ufc_fighters[id],ufc_fighters[fighter_name],"xxx",0,1)</f>
        <v>Marvin Vettori</v>
      </c>
    </row>
    <row r="2003" spans="1:43">
      <c r="A2003">
        <v>1330</v>
      </c>
      <c r="B2003">
        <v>3370</v>
      </c>
      <c r="C2003">
        <f>_xlfn.XLOOKUP(ufc_fights_2[[#This Row],[r_fighter_id]],ufc_fighters[id],ufc_fighters[year],"xxx",0,1)</f>
        <v>1988</v>
      </c>
      <c r="D2003">
        <f>_xlfn.XLOOKUP(ufc_fights_2[[#This Row],[b_fighter_id]],ufc_fighters[id],ufc_fighters[year],"Prázdné",0,1)</f>
        <v>1993</v>
      </c>
      <c r="E2003" s="10">
        <f>YEAR(ufc_fights_2[[#This Row],[date]])-ufc_fights_2[[#This Row],[r_year]]</f>
        <v>32</v>
      </c>
      <c r="F2003" s="10">
        <f>YEAR(ufc_fights_2[[#This Row],[date]])-ufc_fights_2[[#This Row],[b_year]]</f>
        <v>27</v>
      </c>
      <c r="G2003">
        <v>0</v>
      </c>
      <c r="H2003">
        <v>1</v>
      </c>
      <c r="I2003">
        <v>0.35260000000000002</v>
      </c>
      <c r="J2003">
        <v>0.49099999999999999</v>
      </c>
      <c r="K2003">
        <v>0.38080000000000003</v>
      </c>
      <c r="L2003">
        <v>0.53720000000000001</v>
      </c>
      <c r="M2003">
        <v>0.28570000000000001</v>
      </c>
      <c r="N2003">
        <v>0</v>
      </c>
      <c r="O2003">
        <v>0</v>
      </c>
      <c r="P2003">
        <v>1</v>
      </c>
      <c r="Q2003">
        <v>0</v>
      </c>
      <c r="R2003">
        <v>1</v>
      </c>
      <c r="S2003" s="2">
        <v>3.2407407407407406E-4</v>
      </c>
      <c r="T2003" s="2">
        <v>4.0162037037037041E-3</v>
      </c>
      <c r="U2003">
        <v>0.28100000000000003</v>
      </c>
      <c r="V2003">
        <v>0.45829999999999999</v>
      </c>
      <c r="W2003">
        <v>0.81820000000000004</v>
      </c>
      <c r="X2003">
        <v>1</v>
      </c>
      <c r="Y2003">
        <v>1</v>
      </c>
      <c r="Z2003">
        <v>0.34810000000000002</v>
      </c>
      <c r="AA2003">
        <v>0.48749999999999999</v>
      </c>
      <c r="AB2003">
        <v>0.57140000000000002</v>
      </c>
      <c r="AC2003">
        <v>0</v>
      </c>
      <c r="AD2003">
        <v>0</v>
      </c>
      <c r="AE2003">
        <v>0.61539999999999995</v>
      </c>
      <c r="AF2003" t="s">
        <v>3915</v>
      </c>
      <c r="AG2003" s="2">
        <v>3.472222222222222E-3</v>
      </c>
      <c r="AH2003" t="s">
        <v>3927</v>
      </c>
      <c r="AI2003">
        <v>5</v>
      </c>
      <c r="AJ2003" t="s">
        <v>3914</v>
      </c>
      <c r="AK2003" s="3">
        <v>44170</v>
      </c>
      <c r="AL2003" s="10">
        <f>YEAR(ufc_fights_2[[#This Row],[date]])</f>
        <v>2020</v>
      </c>
      <c r="AM2003" t="s">
        <v>3977</v>
      </c>
      <c r="AN2003">
        <v>1</v>
      </c>
      <c r="AO2003" t="s">
        <v>3918</v>
      </c>
      <c r="AP2003">
        <f>IF(ufc_fights_2[[#This Row],[winner]]="Red",ufc_fights_2[[#This Row],[r_fighter_id]],ufc_fights_2[[#This Row],[b_fighter_id]])</f>
        <v>3370</v>
      </c>
      <c r="AQ2003" t="str">
        <f>_xlfn.XLOOKUP(ufc_fights_2[[#This Row],[winnerID]],ufc_fighters[id],ufc_fighters[fighter_name],"xxx",0,1)</f>
        <v>Marvin Vettori</v>
      </c>
    </row>
    <row r="2004" spans="1:43">
      <c r="A2004">
        <v>110</v>
      </c>
      <c r="B2004">
        <v>2</v>
      </c>
      <c r="C2004">
        <f>_xlfn.XLOOKUP(ufc_fights_2[[#This Row],[r_fighter_id]],ufc_fighters[id],ufc_fighters[year],"xxx",0,1)</f>
        <v>1979</v>
      </c>
      <c r="D2004">
        <f>_xlfn.XLOOKUP(ufc_fights_2[[#This Row],[b_fighter_id]],ufc_fighters[id],ufc_fighters[year],"Prázdné",0,1)</f>
        <v>1978</v>
      </c>
      <c r="E2004" s="10">
        <f>YEAR(ufc_fights_2[[#This Row],[date]])-ufc_fights_2[[#This Row],[r_year]]</f>
        <v>34</v>
      </c>
      <c r="F2004" s="10">
        <f>YEAR(ufc_fights_2[[#This Row],[date]])-ufc_fights_2[[#This Row],[b_year]]</f>
        <v>35</v>
      </c>
      <c r="G2004">
        <v>0</v>
      </c>
      <c r="H2004">
        <v>0</v>
      </c>
      <c r="I2004">
        <v>0.44440000000000002</v>
      </c>
      <c r="J2004">
        <v>0.47499999999999998</v>
      </c>
      <c r="K2004">
        <v>0.45650000000000002</v>
      </c>
      <c r="L2004">
        <v>0.5625</v>
      </c>
      <c r="M2004">
        <v>0.4</v>
      </c>
      <c r="N2004">
        <v>0.6</v>
      </c>
      <c r="O2004">
        <v>0</v>
      </c>
      <c r="P2004">
        <v>3</v>
      </c>
      <c r="Q2004">
        <v>0</v>
      </c>
      <c r="R2004">
        <v>0</v>
      </c>
      <c r="S2004" s="2">
        <v>7.9861111111111116E-4</v>
      </c>
      <c r="T2004" s="2">
        <v>3.6111111111111109E-3</v>
      </c>
      <c r="U2004">
        <v>0.34289999999999998</v>
      </c>
      <c r="V2004">
        <v>0.42859999999999998</v>
      </c>
      <c r="W2004">
        <v>1</v>
      </c>
      <c r="X2004">
        <v>0.66669999999999996</v>
      </c>
      <c r="Y2004">
        <v>0.66669999999999996</v>
      </c>
      <c r="Z2004">
        <v>0.37140000000000001</v>
      </c>
      <c r="AA2004">
        <v>0.36670000000000003</v>
      </c>
      <c r="AB2004">
        <v>0.75</v>
      </c>
      <c r="AC2004">
        <v>0</v>
      </c>
      <c r="AD2004">
        <v>0.66669999999999996</v>
      </c>
      <c r="AE2004">
        <v>0.8</v>
      </c>
      <c r="AF2004" t="s">
        <v>3910</v>
      </c>
      <c r="AG2004" s="2">
        <v>1.0648148148148149E-3</v>
      </c>
      <c r="AH2004" t="s">
        <v>3911</v>
      </c>
      <c r="AI2004">
        <v>3</v>
      </c>
      <c r="AJ2004" t="s">
        <v>3914</v>
      </c>
      <c r="AK2004" s="3">
        <v>41514</v>
      </c>
      <c r="AL2004" s="10">
        <f>YEAR(ufc_fights_2[[#This Row],[date]])</f>
        <v>2013</v>
      </c>
      <c r="AM2004" t="s">
        <v>3977</v>
      </c>
      <c r="AN2004">
        <v>148</v>
      </c>
      <c r="AO2004" t="s">
        <v>3913</v>
      </c>
      <c r="AP2004">
        <f>IF(ufc_fights_2[[#This Row],[winner]]="Red",ufc_fights_2[[#This Row],[r_fighter_id]],ufc_fights_2[[#This Row],[b_fighter_id]])</f>
        <v>110</v>
      </c>
      <c r="AQ2004" t="str">
        <f>_xlfn.XLOOKUP(ufc_fights_2[[#This Row],[winnerID]],ufc_fighters[id],ufc_fighters[fighter_name],"xxx",0,1)</f>
        <v>Dylan Andrews</v>
      </c>
    </row>
    <row r="2005" spans="1:43">
      <c r="A2005">
        <v>2035</v>
      </c>
      <c r="B2005">
        <v>2606</v>
      </c>
      <c r="C2005">
        <f>_xlfn.XLOOKUP(ufc_fights_2[[#This Row],[r_fighter_id]],ufc_fighters[id],ufc_fighters[year],"xxx",0,1)</f>
        <v>1978</v>
      </c>
      <c r="D2005">
        <f>_xlfn.XLOOKUP(ufc_fights_2[[#This Row],[b_fighter_id]],ufc_fighters[id],ufc_fighters[year],"Prázdné",0,1)</f>
        <v>1976</v>
      </c>
      <c r="E2005" s="10">
        <f>YEAR(ufc_fights_2[[#This Row],[date]])-ufc_fights_2[[#This Row],[r_year]]</f>
        <v>29</v>
      </c>
      <c r="F2005" s="10">
        <f>YEAR(ufc_fights_2[[#This Row],[date]])-ufc_fights_2[[#This Row],[b_year]]</f>
        <v>31</v>
      </c>
      <c r="G2005">
        <v>1</v>
      </c>
      <c r="H2005">
        <v>0</v>
      </c>
      <c r="I2005">
        <v>0.6</v>
      </c>
      <c r="J2005">
        <v>0.5</v>
      </c>
      <c r="K2005">
        <v>0.6</v>
      </c>
      <c r="L2005">
        <v>0.5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3.4722222222222222E-5</v>
      </c>
      <c r="T2005" s="2">
        <v>0</v>
      </c>
      <c r="U2005">
        <v>0.6</v>
      </c>
      <c r="V2005">
        <v>0</v>
      </c>
      <c r="W2005">
        <v>0</v>
      </c>
      <c r="X2005">
        <v>0</v>
      </c>
      <c r="Y2005">
        <v>1</v>
      </c>
      <c r="Z2005">
        <v>0.5</v>
      </c>
      <c r="AA2005">
        <v>0.5</v>
      </c>
      <c r="AB2005">
        <v>0</v>
      </c>
      <c r="AC2005">
        <v>0</v>
      </c>
      <c r="AD2005">
        <v>1</v>
      </c>
      <c r="AE2005">
        <v>0</v>
      </c>
      <c r="AF2005" t="s">
        <v>3910</v>
      </c>
      <c r="AG2005" s="2">
        <v>3.8194444444444446E-4</v>
      </c>
      <c r="AH2005" t="s">
        <v>3911</v>
      </c>
      <c r="AI2005">
        <v>3</v>
      </c>
      <c r="AJ2005" t="s">
        <v>3930</v>
      </c>
      <c r="AK2005" s="3">
        <v>39245</v>
      </c>
      <c r="AL2005" s="10">
        <f>YEAR(ufc_fights_2[[#This Row],[date]])</f>
        <v>2007</v>
      </c>
      <c r="AM2005" t="s">
        <v>3977</v>
      </c>
      <c r="AN2005">
        <v>69</v>
      </c>
      <c r="AO2005" t="s">
        <v>3913</v>
      </c>
      <c r="AP2005">
        <f>IF(ufc_fights_2[[#This Row],[winner]]="Red",ufc_fights_2[[#This Row],[r_fighter_id]],ufc_fights_2[[#This Row],[b_fighter_id]])</f>
        <v>2035</v>
      </c>
      <c r="AQ2005" t="str">
        <f>_xlfn.XLOOKUP(ufc_fights_2[[#This Row],[winnerID]],ufc_fighters[id],ufc_fighters[fighter_name],"xxx",0,1)</f>
        <v>Drew McFedries</v>
      </c>
    </row>
    <row r="2006" spans="1:43">
      <c r="A2006">
        <v>149</v>
      </c>
      <c r="B2006">
        <v>749</v>
      </c>
      <c r="C2006">
        <f>_xlfn.XLOOKUP(ufc_fights_2[[#This Row],[r_fighter_id]],ufc_fighters[id],ufc_fighters[year],"xxx",0,1)</f>
        <v>1988</v>
      </c>
      <c r="D2006">
        <f>_xlfn.XLOOKUP(ufc_fights_2[[#This Row],[b_fighter_id]],ufc_fighters[id],ufc_fighters[year],"Prázdné",0,1)</f>
        <v>1987</v>
      </c>
      <c r="E2006" s="10">
        <f>YEAR(ufc_fights_2[[#This Row],[date]])-ufc_fights_2[[#This Row],[r_year]]</f>
        <v>28</v>
      </c>
      <c r="F2006" s="10">
        <f>YEAR(ufc_fights_2[[#This Row],[date]])-ufc_fights_2[[#This Row],[b_year]]</f>
        <v>29</v>
      </c>
      <c r="G2006">
        <v>1</v>
      </c>
      <c r="H2006">
        <v>0</v>
      </c>
      <c r="I2006">
        <v>0.77780000000000005</v>
      </c>
      <c r="J2006">
        <v>0.6</v>
      </c>
      <c r="K2006">
        <v>0.86670000000000003</v>
      </c>
      <c r="L2006">
        <v>0.83330000000000004</v>
      </c>
      <c r="M2006">
        <v>0.5</v>
      </c>
      <c r="N2006">
        <v>0.25</v>
      </c>
      <c r="O2006">
        <v>0</v>
      </c>
      <c r="P2006">
        <v>0</v>
      </c>
      <c r="Q2006">
        <v>1</v>
      </c>
      <c r="R2006">
        <v>0</v>
      </c>
      <c r="S2006" s="2">
        <v>4.9768518518518521E-4</v>
      </c>
      <c r="T2006" s="2">
        <v>2.3032407407407407E-3</v>
      </c>
      <c r="U2006">
        <v>1</v>
      </c>
      <c r="V2006">
        <v>0.4</v>
      </c>
      <c r="W2006">
        <v>0.33329999999999999</v>
      </c>
      <c r="X2006">
        <v>0</v>
      </c>
      <c r="Y2006">
        <v>1</v>
      </c>
      <c r="Z2006">
        <v>0.75</v>
      </c>
      <c r="AA2006">
        <v>0</v>
      </c>
      <c r="AB2006">
        <v>0.5</v>
      </c>
      <c r="AC2006">
        <v>0.55559999999999998</v>
      </c>
      <c r="AD2006">
        <v>1</v>
      </c>
      <c r="AE2006">
        <v>1</v>
      </c>
      <c r="AF2006" t="s">
        <v>3910</v>
      </c>
      <c r="AG2006" s="2">
        <v>3.2986111111111111E-3</v>
      </c>
      <c r="AH2006" t="s">
        <v>3911</v>
      </c>
      <c r="AI2006">
        <v>3</v>
      </c>
      <c r="AJ2006" t="s">
        <v>3961</v>
      </c>
      <c r="AK2006" s="3">
        <v>42427</v>
      </c>
      <c r="AL2006" s="10">
        <f>YEAR(ufc_fights_2[[#This Row],[date]])</f>
        <v>2016</v>
      </c>
      <c r="AM2006" t="s">
        <v>3977</v>
      </c>
      <c r="AN2006">
        <v>70</v>
      </c>
      <c r="AO2006" t="s">
        <v>3913</v>
      </c>
      <c r="AP2006">
        <f>IF(ufc_fights_2[[#This Row],[winner]]="Red",ufc_fights_2[[#This Row],[r_fighter_id]],ufc_fights_2[[#This Row],[b_fighter_id]])</f>
        <v>149</v>
      </c>
      <c r="AQ2006" t="str">
        <f>_xlfn.XLOOKUP(ufc_fights_2[[#This Row],[winnerID]],ufc_fighters[id],ufc_fighters[fighter_name],"xxx",0,1)</f>
        <v>Scott Askham</v>
      </c>
    </row>
    <row r="2007" spans="1:43">
      <c r="A2007">
        <v>2035</v>
      </c>
      <c r="B2007">
        <v>1005</v>
      </c>
      <c r="C2007">
        <f>_xlfn.XLOOKUP(ufc_fights_2[[#This Row],[r_fighter_id]],ufc_fighters[id],ufc_fighters[year],"xxx",0,1)</f>
        <v>1978</v>
      </c>
      <c r="D2007">
        <f>_xlfn.XLOOKUP(ufc_fights_2[[#This Row],[b_fighter_id]],ufc_fighters[id],ufc_fighters[year],"Prázdné",0,1)</f>
        <v>1982</v>
      </c>
      <c r="E2007" s="10">
        <f>YEAR(ufc_fights_2[[#This Row],[date]])-ufc_fights_2[[#This Row],[r_year]]</f>
        <v>31</v>
      </c>
      <c r="F2007" s="10">
        <f>YEAR(ufc_fights_2[[#This Row],[date]])-ufc_fights_2[[#This Row],[b_year]]</f>
        <v>27</v>
      </c>
      <c r="G2007">
        <v>2</v>
      </c>
      <c r="H2007">
        <v>0</v>
      </c>
      <c r="I2007">
        <v>0.66669999999999996</v>
      </c>
      <c r="J2007">
        <v>0</v>
      </c>
      <c r="K2007">
        <v>0.66669999999999996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1.1574074074074075E-4</v>
      </c>
      <c r="T2007" s="2">
        <v>0</v>
      </c>
      <c r="U2007">
        <v>0.66669999999999996</v>
      </c>
      <c r="V2007">
        <v>0</v>
      </c>
      <c r="W2007">
        <v>0</v>
      </c>
      <c r="X2007">
        <v>0</v>
      </c>
      <c r="Y2007">
        <v>0</v>
      </c>
      <c r="Z2007">
        <v>0.66669999999999996</v>
      </c>
      <c r="AA2007">
        <v>0</v>
      </c>
      <c r="AB2007">
        <v>1</v>
      </c>
      <c r="AC2007">
        <v>0</v>
      </c>
      <c r="AD2007">
        <v>0.5</v>
      </c>
      <c r="AE2007">
        <v>0</v>
      </c>
      <c r="AF2007" t="s">
        <v>3910</v>
      </c>
      <c r="AG2007" s="2">
        <v>4.2824074074074075E-4</v>
      </c>
      <c r="AH2007" t="s">
        <v>3911</v>
      </c>
      <c r="AI2007">
        <v>3</v>
      </c>
      <c r="AJ2007" t="s">
        <v>3949</v>
      </c>
      <c r="AK2007" s="3">
        <v>39956</v>
      </c>
      <c r="AL2007" s="10">
        <f>YEAR(ufc_fights_2[[#This Row],[date]])</f>
        <v>2009</v>
      </c>
      <c r="AM2007" t="s">
        <v>3977</v>
      </c>
      <c r="AN2007">
        <v>1</v>
      </c>
      <c r="AO2007" t="s">
        <v>3913</v>
      </c>
      <c r="AP2007">
        <f>IF(ufc_fights_2[[#This Row],[winner]]="Red",ufc_fights_2[[#This Row],[r_fighter_id]],ufc_fights_2[[#This Row],[b_fighter_id]])</f>
        <v>2035</v>
      </c>
      <c r="AQ2007" t="str">
        <f>_xlfn.XLOOKUP(ufc_fights_2[[#This Row],[winnerID]],ufc_fighters[id],ufc_fighters[fighter_name],"xxx",0,1)</f>
        <v>Drew McFedries</v>
      </c>
    </row>
    <row r="2008" spans="1:43">
      <c r="A2008">
        <v>2035</v>
      </c>
      <c r="B2008">
        <v>848</v>
      </c>
      <c r="C2008">
        <f>_xlfn.XLOOKUP(ufc_fights_2[[#This Row],[r_fighter_id]],ufc_fighters[id],ufc_fighters[year],"xxx",0,1)</f>
        <v>1978</v>
      </c>
      <c r="D2008">
        <f>_xlfn.XLOOKUP(ufc_fights_2[[#This Row],[b_fighter_id]],ufc_fighters[id],ufc_fighters[year],"Prázdné",0,1)</f>
        <v>1971</v>
      </c>
      <c r="E2008" s="10">
        <f>YEAR(ufc_fights_2[[#This Row],[date]])-ufc_fights_2[[#This Row],[r_year]]</f>
        <v>30</v>
      </c>
      <c r="F2008" s="10">
        <f>YEAR(ufc_fights_2[[#This Row],[date]])-ufc_fights_2[[#This Row],[b_year]]</f>
        <v>37</v>
      </c>
      <c r="G2008">
        <v>1</v>
      </c>
      <c r="H2008">
        <v>0</v>
      </c>
      <c r="I2008">
        <v>0.59379999999999999</v>
      </c>
      <c r="J2008">
        <v>0.5</v>
      </c>
      <c r="K2008">
        <v>0.62860000000000005</v>
      </c>
      <c r="L2008">
        <v>0.7</v>
      </c>
      <c r="M2008">
        <v>1</v>
      </c>
      <c r="N2008">
        <v>0.33329999999999999</v>
      </c>
      <c r="O2008">
        <v>0</v>
      </c>
      <c r="P2008">
        <v>0</v>
      </c>
      <c r="Q2008">
        <v>0</v>
      </c>
      <c r="R2008">
        <v>0</v>
      </c>
      <c r="S2008" s="2">
        <v>5.7870370370370373E-5</v>
      </c>
      <c r="T2008" s="2">
        <v>1.3888888888888889E-4</v>
      </c>
      <c r="U2008">
        <v>0.55559999999999998</v>
      </c>
      <c r="V2008">
        <v>0.5</v>
      </c>
      <c r="W2008">
        <v>1</v>
      </c>
      <c r="X2008">
        <v>0.5</v>
      </c>
      <c r="Y2008">
        <v>0</v>
      </c>
      <c r="Z2008">
        <v>0.375</v>
      </c>
      <c r="AA2008">
        <v>0</v>
      </c>
      <c r="AB2008">
        <v>0.6522</v>
      </c>
      <c r="AC2008">
        <v>0.6</v>
      </c>
      <c r="AD2008">
        <v>1</v>
      </c>
      <c r="AE2008">
        <v>0</v>
      </c>
      <c r="AF2008" t="s">
        <v>3910</v>
      </c>
      <c r="AG2008" s="2">
        <v>7.8703703703703705E-4</v>
      </c>
      <c r="AH2008" t="s">
        <v>3911</v>
      </c>
      <c r="AI2008">
        <v>3</v>
      </c>
      <c r="AJ2008" t="s">
        <v>3967</v>
      </c>
      <c r="AK2008" s="3">
        <v>39620</v>
      </c>
      <c r="AL2008" s="10">
        <f>YEAR(ufc_fights_2[[#This Row],[date]])</f>
        <v>2008</v>
      </c>
      <c r="AM2008" t="s">
        <v>3977</v>
      </c>
      <c r="AN2008">
        <v>1</v>
      </c>
      <c r="AO2008" t="s">
        <v>3913</v>
      </c>
      <c r="AP2008">
        <f>IF(ufc_fights_2[[#This Row],[winner]]="Red",ufc_fights_2[[#This Row],[r_fighter_id]],ufc_fights_2[[#This Row],[b_fighter_id]])</f>
        <v>2035</v>
      </c>
      <c r="AQ2008" t="str">
        <f>_xlfn.XLOOKUP(ufc_fights_2[[#This Row],[winnerID]],ufc_fighters[id],ufc_fighters[fighter_name],"xxx",0,1)</f>
        <v>Drew McFedries</v>
      </c>
    </row>
    <row r="2009" spans="1:43">
      <c r="A2009">
        <v>520</v>
      </c>
      <c r="B2009">
        <v>1967</v>
      </c>
      <c r="C2009">
        <f>_xlfn.XLOOKUP(ufc_fights_2[[#This Row],[r_fighter_id]],ufc_fighters[id],ufc_fighters[year],"xxx",0,1)</f>
        <v>1982</v>
      </c>
      <c r="D2009">
        <f>_xlfn.XLOOKUP(ufc_fights_2[[#This Row],[b_fighter_id]],ufc_fighters[id],ufc_fighters[year],"Prázdné",0,1)</f>
        <v>1989</v>
      </c>
      <c r="E2009" s="10">
        <f>YEAR(ufc_fights_2[[#This Row],[date]])-ufc_fights_2[[#This Row],[r_year]]</f>
        <v>34</v>
      </c>
      <c r="F2009" s="10">
        <f>YEAR(ufc_fights_2[[#This Row],[date]])-ufc_fights_2[[#This Row],[b_year]]</f>
        <v>27</v>
      </c>
      <c r="G2009">
        <v>0</v>
      </c>
      <c r="H2009">
        <v>2</v>
      </c>
      <c r="I2009">
        <v>0.43369999999999997</v>
      </c>
      <c r="J2009">
        <v>0.46150000000000002</v>
      </c>
      <c r="K2009">
        <v>0.57350000000000001</v>
      </c>
      <c r="L2009">
        <v>0.46729999999999999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3.1250000000000002E-3</v>
      </c>
      <c r="T2009" s="2">
        <v>1.5046296296296297E-4</v>
      </c>
      <c r="U2009">
        <v>0.36759999999999998</v>
      </c>
      <c r="V2009">
        <v>0.44</v>
      </c>
      <c r="W2009">
        <v>0.66669999999999996</v>
      </c>
      <c r="X2009">
        <v>0.83330000000000004</v>
      </c>
      <c r="Y2009">
        <v>0.4</v>
      </c>
      <c r="Z2009">
        <v>0.3846</v>
      </c>
      <c r="AA2009">
        <v>0.43240000000000001</v>
      </c>
      <c r="AB2009">
        <v>0</v>
      </c>
      <c r="AC2009">
        <v>0</v>
      </c>
      <c r="AD2009">
        <v>0.61109999999999998</v>
      </c>
      <c r="AE2009">
        <v>0.58819999999999995</v>
      </c>
      <c r="AF2009" t="s">
        <v>3910</v>
      </c>
      <c r="AG2009" s="2">
        <v>2.5462962962962965E-3</v>
      </c>
      <c r="AH2009" t="s">
        <v>3911</v>
      </c>
      <c r="AI2009">
        <v>3</v>
      </c>
      <c r="AJ2009" t="s">
        <v>3961</v>
      </c>
      <c r="AK2009" s="3">
        <v>42693</v>
      </c>
      <c r="AL2009" s="10">
        <f>YEAR(ufc_fights_2[[#This Row],[date]])</f>
        <v>2016</v>
      </c>
      <c r="AM2009" t="s">
        <v>3977</v>
      </c>
      <c r="AN2009">
        <v>26</v>
      </c>
      <c r="AO2009" t="s">
        <v>3918</v>
      </c>
      <c r="AP2009">
        <f>IF(ufc_fights_2[[#This Row],[winner]]="Red",ufc_fights_2[[#This Row],[r_fighter_id]],ufc_fights_2[[#This Row],[b_fighter_id]])</f>
        <v>1967</v>
      </c>
      <c r="AQ2009" t="str">
        <f>_xlfn.XLOOKUP(ufc_fights_2[[#This Row],[winnerID]],ufc_fighters[id],ufc_fighters[fighter_name],"xxx",0,1)</f>
        <v>Jack Marshman</v>
      </c>
    </row>
    <row r="2010" spans="1:43">
      <c r="A2010">
        <v>243</v>
      </c>
      <c r="B2010">
        <v>2982</v>
      </c>
      <c r="C2010">
        <f>_xlfn.XLOOKUP(ufc_fights_2[[#This Row],[r_fighter_id]],ufc_fighters[id],ufc_fighters[year],"xxx",0,1)</f>
        <v>1977</v>
      </c>
      <c r="D2010">
        <f>_xlfn.XLOOKUP(ufc_fights_2[[#This Row],[b_fighter_id]],ufc_fighters[id],ufc_fighters[year],"Prázdné",0,1)</f>
        <v>1976</v>
      </c>
      <c r="E2010" s="10">
        <f>YEAR(ufc_fights_2[[#This Row],[date]])-ufc_fights_2[[#This Row],[r_year]]</f>
        <v>21</v>
      </c>
      <c r="F2010" s="10">
        <f>YEAR(ufc_fights_2[[#This Row],[date]])-ufc_fights_2[[#This Row],[b_year]]</f>
        <v>22</v>
      </c>
      <c r="G2010">
        <v>1</v>
      </c>
      <c r="H2010">
        <v>0</v>
      </c>
      <c r="I2010">
        <v>0.53849999999999998</v>
      </c>
      <c r="J2010">
        <v>0.5</v>
      </c>
      <c r="K2010">
        <v>0.53849999999999998</v>
      </c>
      <c r="L2010">
        <v>0.5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0</v>
      </c>
      <c r="T2010" s="2">
        <v>0</v>
      </c>
      <c r="U2010">
        <v>0.53849999999999998</v>
      </c>
      <c r="V2010">
        <v>0</v>
      </c>
      <c r="W2010">
        <v>0</v>
      </c>
      <c r="X2010">
        <v>0</v>
      </c>
      <c r="Y2010">
        <v>0.5</v>
      </c>
      <c r="Z2010">
        <v>0.53849999999999998</v>
      </c>
      <c r="AA2010">
        <v>0.5</v>
      </c>
      <c r="AB2010">
        <v>0</v>
      </c>
      <c r="AC2010">
        <v>0</v>
      </c>
      <c r="AD2010">
        <v>0</v>
      </c>
      <c r="AE2010">
        <v>0</v>
      </c>
      <c r="AF2010" t="s">
        <v>3910</v>
      </c>
      <c r="AG2010" s="2">
        <v>5.0925925925925921E-4</v>
      </c>
      <c r="AH2010" t="s">
        <v>4057</v>
      </c>
      <c r="AI2010">
        <v>1</v>
      </c>
      <c r="AJ2010" t="s">
        <v>3925</v>
      </c>
      <c r="AK2010" s="3">
        <v>36084</v>
      </c>
      <c r="AL2010" s="10">
        <f>YEAR(ufc_fights_2[[#This Row],[date]])</f>
        <v>1998</v>
      </c>
      <c r="AM2010" t="s">
        <v>3977</v>
      </c>
      <c r="AN2010">
        <v>135</v>
      </c>
      <c r="AO2010" t="s">
        <v>3913</v>
      </c>
      <c r="AP2010">
        <f>IF(ufc_fights_2[[#This Row],[winner]]="Red",ufc_fights_2[[#This Row],[r_fighter_id]],ufc_fights_2[[#This Row],[b_fighter_id]])</f>
        <v>243</v>
      </c>
      <c r="AQ2010" t="str">
        <f>_xlfn.XLOOKUP(ufc_fights_2[[#This Row],[winnerID]],ufc_fighters[id],ufc_fighters[fighter_name],"xxx",0,1)</f>
        <v>Vitor Belfort</v>
      </c>
    </row>
    <row r="2011" spans="1:43">
      <c r="A2011">
        <v>243</v>
      </c>
      <c r="B2011">
        <v>286</v>
      </c>
      <c r="C2011">
        <f>_xlfn.XLOOKUP(ufc_fights_2[[#This Row],[r_fighter_id]],ufc_fighters[id],ufc_fighters[year],"xxx",0,1)</f>
        <v>1977</v>
      </c>
      <c r="D2011">
        <f>_xlfn.XLOOKUP(ufc_fights_2[[#This Row],[b_fighter_id]],ufc_fighters[id],ufc_fighters[year],"Prázdné",0,1)</f>
        <v>1979</v>
      </c>
      <c r="E2011" s="10">
        <f>YEAR(ufc_fights_2[[#This Row],[date]])-ufc_fights_2[[#This Row],[r_year]]</f>
        <v>36</v>
      </c>
      <c r="F2011" s="10">
        <f>YEAR(ufc_fights_2[[#This Row],[date]])-ufc_fights_2[[#This Row],[b_year]]</f>
        <v>34</v>
      </c>
      <c r="G2011">
        <v>1</v>
      </c>
      <c r="H2011">
        <v>0</v>
      </c>
      <c r="I2011">
        <v>0.33960000000000001</v>
      </c>
      <c r="J2011">
        <v>0.21210000000000001</v>
      </c>
      <c r="K2011">
        <v>0.35189999999999999</v>
      </c>
      <c r="L2011">
        <v>0.21210000000000001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6.9444444444444444E-5</v>
      </c>
      <c r="T2011" s="2">
        <v>0</v>
      </c>
      <c r="U2011">
        <v>0.26090000000000002</v>
      </c>
      <c r="V2011">
        <v>0.1404</v>
      </c>
      <c r="W2011">
        <v>0.85709999999999997</v>
      </c>
      <c r="X2011">
        <v>0</v>
      </c>
      <c r="Y2011">
        <v>0.85709999999999997</v>
      </c>
      <c r="Z2011">
        <v>0.2727</v>
      </c>
      <c r="AA2011">
        <v>0.21540000000000001</v>
      </c>
      <c r="AB2011">
        <v>0.5</v>
      </c>
      <c r="AC2011">
        <v>0</v>
      </c>
      <c r="AD2011">
        <v>0.71430000000000005</v>
      </c>
      <c r="AE2011">
        <v>0</v>
      </c>
      <c r="AF2011" t="s">
        <v>3910</v>
      </c>
      <c r="AG2011" s="2">
        <v>1.0069444444444444E-3</v>
      </c>
      <c r="AH2011" t="s">
        <v>3927</v>
      </c>
      <c r="AI2011">
        <v>5</v>
      </c>
      <c r="AJ2011" t="s">
        <v>3928</v>
      </c>
      <c r="AK2011" s="3">
        <v>41293</v>
      </c>
      <c r="AL2011" s="10">
        <f>YEAR(ufc_fights_2[[#This Row],[date]])</f>
        <v>2013</v>
      </c>
      <c r="AM2011" t="s">
        <v>3977</v>
      </c>
      <c r="AN2011">
        <v>135</v>
      </c>
      <c r="AO2011" t="s">
        <v>3913</v>
      </c>
      <c r="AP2011">
        <f>IF(ufc_fights_2[[#This Row],[winner]]="Red",ufc_fights_2[[#This Row],[r_fighter_id]],ufc_fights_2[[#This Row],[b_fighter_id]])</f>
        <v>243</v>
      </c>
      <c r="AQ2011" t="str">
        <f>_xlfn.XLOOKUP(ufc_fights_2[[#This Row],[winnerID]],ufc_fighters[id],ufc_fighters[fighter_name],"xxx",0,1)</f>
        <v>Vitor Belfort</v>
      </c>
    </row>
    <row r="2012" spans="1:43">
      <c r="A2012">
        <v>1967</v>
      </c>
      <c r="B2012">
        <v>1488</v>
      </c>
      <c r="C2012">
        <f>_xlfn.XLOOKUP(ufc_fights_2[[#This Row],[r_fighter_id]],ufc_fighters[id],ufc_fighters[year],"xxx",0,1)</f>
        <v>1989</v>
      </c>
      <c r="D2012">
        <f>_xlfn.XLOOKUP(ufc_fights_2[[#This Row],[b_fighter_id]],ufc_fighters[id],ufc_fighters[year],"Prázdné",0,1)</f>
        <v>1981</v>
      </c>
      <c r="E2012" s="10">
        <f>YEAR(ufc_fights_2[[#This Row],[date]])-ufc_fights_2[[#This Row],[r_year]]</f>
        <v>28</v>
      </c>
      <c r="F2012" s="10">
        <f>YEAR(ufc_fights_2[[#This Row],[date]])-ufc_fights_2[[#This Row],[b_year]]</f>
        <v>36</v>
      </c>
      <c r="G2012">
        <v>0</v>
      </c>
      <c r="H2012">
        <v>0</v>
      </c>
      <c r="I2012">
        <v>0.34560000000000002</v>
      </c>
      <c r="J2012">
        <v>0.43919999999999998</v>
      </c>
      <c r="K2012">
        <v>0.36890000000000001</v>
      </c>
      <c r="L2012">
        <v>0.5242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0</v>
      </c>
      <c r="T2012" s="2">
        <v>1.2037037037037038E-3</v>
      </c>
      <c r="U2012">
        <v>0.309</v>
      </c>
      <c r="V2012">
        <v>0.38159999999999999</v>
      </c>
      <c r="W2012">
        <v>0.37930000000000003</v>
      </c>
      <c r="X2012">
        <v>0.9</v>
      </c>
      <c r="Y2012">
        <v>0.8</v>
      </c>
      <c r="Z2012">
        <v>0.34110000000000001</v>
      </c>
      <c r="AA2012">
        <v>0.3977</v>
      </c>
      <c r="AB2012">
        <v>0.66669999999999996</v>
      </c>
      <c r="AC2012">
        <v>0.83330000000000004</v>
      </c>
      <c r="AD2012">
        <v>0</v>
      </c>
      <c r="AE2012">
        <v>0</v>
      </c>
      <c r="AF2012" t="s">
        <v>3915</v>
      </c>
      <c r="AG2012" s="2">
        <v>3.472222222222222E-3</v>
      </c>
      <c r="AH2012" t="s">
        <v>3911</v>
      </c>
      <c r="AI2012">
        <v>3</v>
      </c>
      <c r="AJ2012" t="s">
        <v>3944</v>
      </c>
      <c r="AK2012" s="3">
        <v>42932</v>
      </c>
      <c r="AL2012" s="10">
        <f>YEAR(ufc_fights_2[[#This Row],[date]])</f>
        <v>2017</v>
      </c>
      <c r="AM2012" t="s">
        <v>3977</v>
      </c>
      <c r="AN2012">
        <v>60</v>
      </c>
      <c r="AO2012" t="s">
        <v>3913</v>
      </c>
      <c r="AP2012">
        <f>IF(ufc_fights_2[[#This Row],[winner]]="Red",ufc_fights_2[[#This Row],[r_fighter_id]],ufc_fights_2[[#This Row],[b_fighter_id]])</f>
        <v>1967</v>
      </c>
      <c r="AQ2012" t="str">
        <f>_xlfn.XLOOKUP(ufc_fights_2[[#This Row],[winnerID]],ufc_fighters[id],ufc_fighters[fighter_name],"xxx",0,1)</f>
        <v>Jack Marshman</v>
      </c>
    </row>
    <row r="2013" spans="1:43">
      <c r="A2013">
        <v>2131</v>
      </c>
      <c r="B2013">
        <v>3370</v>
      </c>
      <c r="C2013">
        <f>_xlfn.XLOOKUP(ufc_fights_2[[#This Row],[r_fighter_id]],ufc_fighters[id],ufc_fighters[year],"xxx",0,1)</f>
        <v>1979</v>
      </c>
      <c r="D2013">
        <f>_xlfn.XLOOKUP(ufc_fights_2[[#This Row],[b_fighter_id]],ufc_fighters[id],ufc_fighters[year],"Prázdné",0,1)</f>
        <v>1993</v>
      </c>
      <c r="E2013" s="10">
        <f>YEAR(ufc_fights_2[[#This Row],[date]])-ufc_fights_2[[#This Row],[r_year]]</f>
        <v>38</v>
      </c>
      <c r="F2013" s="10">
        <f>YEAR(ufc_fights_2[[#This Row],[date]])-ufc_fights_2[[#This Row],[b_year]]</f>
        <v>24</v>
      </c>
      <c r="G2013">
        <v>0</v>
      </c>
      <c r="H2013">
        <v>0</v>
      </c>
      <c r="I2013">
        <v>0.31680000000000003</v>
      </c>
      <c r="J2013">
        <v>0.42859999999999998</v>
      </c>
      <c r="K2013">
        <v>0.39779999999999999</v>
      </c>
      <c r="L2013">
        <v>0.4602</v>
      </c>
      <c r="M2013">
        <v>0</v>
      </c>
      <c r="N2013">
        <v>0.42859999999999998</v>
      </c>
      <c r="O2013">
        <v>0</v>
      </c>
      <c r="P2013">
        <v>0</v>
      </c>
      <c r="Q2013">
        <v>0</v>
      </c>
      <c r="R2013">
        <v>0</v>
      </c>
      <c r="S2013" s="2">
        <v>1.5046296296296297E-4</v>
      </c>
      <c r="T2013" s="2">
        <v>2.6041666666666665E-3</v>
      </c>
      <c r="U2013">
        <v>0.14130000000000001</v>
      </c>
      <c r="V2013">
        <v>0.36230000000000001</v>
      </c>
      <c r="W2013">
        <v>0.46429999999999999</v>
      </c>
      <c r="X2013">
        <v>0.60980000000000001</v>
      </c>
      <c r="Y2013">
        <v>0.92859999999999998</v>
      </c>
      <c r="Z2013">
        <v>0.2949</v>
      </c>
      <c r="AA2013">
        <v>0.41770000000000002</v>
      </c>
      <c r="AB2013">
        <v>1</v>
      </c>
      <c r="AC2013">
        <v>1</v>
      </c>
      <c r="AD2013">
        <v>0</v>
      </c>
      <c r="AE2013">
        <v>1</v>
      </c>
      <c r="AF2013" t="s">
        <v>3915</v>
      </c>
      <c r="AG2013" s="2">
        <v>3.472222222222222E-3</v>
      </c>
      <c r="AH2013" t="s">
        <v>3911</v>
      </c>
      <c r="AI2013">
        <v>3</v>
      </c>
      <c r="AJ2013" t="s">
        <v>3965</v>
      </c>
      <c r="AK2013" s="3">
        <v>42911</v>
      </c>
      <c r="AL2013" s="10">
        <f>YEAR(ufc_fights_2[[#This Row],[date]])</f>
        <v>2017</v>
      </c>
      <c r="AM2013" t="s">
        <v>3977</v>
      </c>
      <c r="AN2013">
        <v>35</v>
      </c>
      <c r="AO2013" t="s">
        <v>3918</v>
      </c>
      <c r="AP2013">
        <f>IF(ufc_fights_2[[#This Row],[winner]]="Red",ufc_fights_2[[#This Row],[r_fighter_id]],ufc_fights_2[[#This Row],[b_fighter_id]])</f>
        <v>3370</v>
      </c>
      <c r="AQ2013" t="str">
        <f>_xlfn.XLOOKUP(ufc_fights_2[[#This Row],[winnerID]],ufc_fighters[id],ufc_fighters[fighter_name],"xxx",0,1)</f>
        <v>Marvin Vettori</v>
      </c>
    </row>
    <row r="2014" spans="1:43">
      <c r="A2014">
        <v>1890</v>
      </c>
      <c r="B2014">
        <v>791</v>
      </c>
      <c r="C2014">
        <f>_xlfn.XLOOKUP(ufc_fights_2[[#This Row],[r_fighter_id]],ufc_fighters[id],ufc_fighters[year],"xxx",0,1)</f>
        <v>1975</v>
      </c>
      <c r="D2014">
        <f>_xlfn.XLOOKUP(ufc_fights_2[[#This Row],[b_fighter_id]],ufc_fighters[id],ufc_fighters[year],"Prázdné",0,1)</f>
        <v>1977</v>
      </c>
      <c r="E2014" s="10">
        <f>YEAR(ufc_fights_2[[#This Row],[date]])-ufc_fights_2[[#This Row],[r_year]]</f>
        <v>33</v>
      </c>
      <c r="F2014" s="10">
        <f>YEAR(ufc_fights_2[[#This Row],[date]])-ufc_fights_2[[#This Row],[b_year]]</f>
        <v>31</v>
      </c>
      <c r="G2014">
        <v>0</v>
      </c>
      <c r="H2014">
        <v>0</v>
      </c>
      <c r="I2014">
        <v>0.76470000000000005</v>
      </c>
      <c r="J2014">
        <v>0.66669999999999996</v>
      </c>
      <c r="K2014">
        <v>0.86209999999999998</v>
      </c>
      <c r="L2014">
        <v>0.84619999999999995</v>
      </c>
      <c r="M2014">
        <v>0.5</v>
      </c>
      <c r="N2014">
        <v>1</v>
      </c>
      <c r="O2014">
        <v>2</v>
      </c>
      <c r="P2014">
        <v>3</v>
      </c>
      <c r="Q2014">
        <v>1</v>
      </c>
      <c r="R2014">
        <v>0</v>
      </c>
      <c r="S2014" s="2">
        <v>1.0532407407407407E-3</v>
      </c>
      <c r="T2014" s="2">
        <v>2.627314814814815E-3</v>
      </c>
      <c r="U2014">
        <v>0.69230000000000003</v>
      </c>
      <c r="V2014">
        <v>0.33329999999999999</v>
      </c>
      <c r="W2014">
        <v>1</v>
      </c>
      <c r="X2014">
        <v>1</v>
      </c>
      <c r="Y2014">
        <v>1</v>
      </c>
      <c r="Z2014">
        <v>0</v>
      </c>
      <c r="AA2014">
        <v>0.5</v>
      </c>
      <c r="AB2014">
        <v>1</v>
      </c>
      <c r="AC2014">
        <v>0</v>
      </c>
      <c r="AD2014">
        <v>1</v>
      </c>
      <c r="AE2014">
        <v>1</v>
      </c>
      <c r="AF2014" t="s">
        <v>3910</v>
      </c>
      <c r="AG2014" s="2">
        <v>6.2500000000000001E-4</v>
      </c>
      <c r="AH2014" t="s">
        <v>3911</v>
      </c>
      <c r="AI2014">
        <v>3</v>
      </c>
      <c r="AJ2014" t="s">
        <v>3967</v>
      </c>
      <c r="AK2014" s="3">
        <v>39557</v>
      </c>
      <c r="AL2014" s="10">
        <f>YEAR(ufc_fights_2[[#This Row],[date]])</f>
        <v>2008</v>
      </c>
      <c r="AM2014" t="s">
        <v>3977</v>
      </c>
      <c r="AN2014">
        <v>92</v>
      </c>
      <c r="AO2014" t="s">
        <v>3913</v>
      </c>
      <c r="AP2014">
        <f>IF(ufc_fights_2[[#This Row],[winner]]="Red",ufc_fights_2[[#This Row],[r_fighter_id]],ufc_fights_2[[#This Row],[b_fighter_id]])</f>
        <v>1890</v>
      </c>
      <c r="AQ2014" t="str">
        <f>_xlfn.XLOOKUP(ufc_fights_2[[#This Row],[winnerID]],ufc_fighters[id],ufc_fighters[fighter_name],"xxx",0,1)</f>
        <v>Jason MacDonald</v>
      </c>
    </row>
    <row r="2015" spans="1:43">
      <c r="A2015">
        <v>3107</v>
      </c>
      <c r="B2015">
        <v>1772</v>
      </c>
      <c r="C2015">
        <f>_xlfn.XLOOKUP(ufc_fights_2[[#This Row],[r_fighter_id]],ufc_fighters[id],ufc_fighters[year],"xxx",0,1)</f>
        <v>1975</v>
      </c>
      <c r="D2015">
        <f>_xlfn.XLOOKUP(ufc_fights_2[[#This Row],[b_fighter_id]],ufc_fighters[id],ufc_fighters[year],"Prázdné",0,1)</f>
        <v>1980</v>
      </c>
      <c r="E2015" s="10">
        <f>YEAR(ufc_fights_2[[#This Row],[date]])-ufc_fights_2[[#This Row],[r_year]]</f>
        <v>32</v>
      </c>
      <c r="F2015" s="10">
        <f>YEAR(ufc_fights_2[[#This Row],[date]])-ufc_fights_2[[#This Row],[b_year]]</f>
        <v>27</v>
      </c>
      <c r="G2015">
        <v>0</v>
      </c>
      <c r="H2015">
        <v>0</v>
      </c>
      <c r="I2015">
        <v>0.59489999999999998</v>
      </c>
      <c r="J2015">
        <v>0.32590000000000002</v>
      </c>
      <c r="K2015">
        <v>0.7087</v>
      </c>
      <c r="L2015">
        <v>0.6008</v>
      </c>
      <c r="M2015">
        <v>0.66669999999999996</v>
      </c>
      <c r="N2015">
        <v>0</v>
      </c>
      <c r="O2015">
        <v>0</v>
      </c>
      <c r="P2015">
        <v>0</v>
      </c>
      <c r="Q2015">
        <v>1</v>
      </c>
      <c r="R2015">
        <v>0</v>
      </c>
      <c r="S2015" s="2">
        <v>3.5648148148148149E-3</v>
      </c>
      <c r="T2015" s="2">
        <v>9.0277777777777774E-4</v>
      </c>
      <c r="U2015">
        <v>0.45650000000000002</v>
      </c>
      <c r="V2015">
        <v>0.21279999999999999</v>
      </c>
      <c r="W2015">
        <v>0.75</v>
      </c>
      <c r="X2015">
        <v>1</v>
      </c>
      <c r="Y2015">
        <v>0.76470000000000005</v>
      </c>
      <c r="Z2015">
        <v>0.56410000000000005</v>
      </c>
      <c r="AA2015">
        <v>0.26529999999999998</v>
      </c>
      <c r="AB2015">
        <v>0.8</v>
      </c>
      <c r="AC2015">
        <v>0.45450000000000002</v>
      </c>
      <c r="AD2015">
        <v>0.52</v>
      </c>
      <c r="AE2015">
        <v>0.75</v>
      </c>
      <c r="AF2015" t="s">
        <v>3915</v>
      </c>
      <c r="AG2015" s="2">
        <v>3.472222222222222E-3</v>
      </c>
      <c r="AH2015" t="s">
        <v>3911</v>
      </c>
      <c r="AI2015">
        <v>3</v>
      </c>
      <c r="AJ2015" t="s">
        <v>3939</v>
      </c>
      <c r="AK2015" s="3">
        <v>39228</v>
      </c>
      <c r="AL2015" s="10">
        <f>YEAR(ufc_fights_2[[#This Row],[date]])</f>
        <v>2007</v>
      </c>
      <c r="AM2015" t="s">
        <v>3977</v>
      </c>
      <c r="AN2015">
        <v>1</v>
      </c>
      <c r="AO2015" t="s">
        <v>3913</v>
      </c>
      <c r="AP2015">
        <f>IF(ufc_fights_2[[#This Row],[winner]]="Red",ufc_fights_2[[#This Row],[r_fighter_id]],ufc_fights_2[[#This Row],[b_fighter_id]])</f>
        <v>3107</v>
      </c>
      <c r="AQ2015" t="str">
        <f>_xlfn.XLOOKUP(ufc_fights_2[[#This Row],[winnerID]],ufc_fighters[id],ufc_fighters[fighter_name],"xxx",0,1)</f>
        <v>Kalib Starnes</v>
      </c>
    </row>
    <row r="2016" spans="1:43">
      <c r="A2016">
        <v>3107</v>
      </c>
      <c r="B2016">
        <v>4</v>
      </c>
      <c r="C2016">
        <f>_xlfn.XLOOKUP(ufc_fights_2[[#This Row],[r_fighter_id]],ufc_fighters[id],ufc_fighters[year],"xxx",0,1)</f>
        <v>1975</v>
      </c>
      <c r="D2016">
        <f>_xlfn.XLOOKUP(ufc_fights_2[[#This Row],[b_fighter_id]],ufc_fighters[id],ufc_fighters[year],"Prázdné",0,1)</f>
        <v>1983</v>
      </c>
      <c r="E2016" s="10">
        <f>YEAR(ufc_fights_2[[#This Row],[date]])-ufc_fights_2[[#This Row],[r_year]]</f>
        <v>31</v>
      </c>
      <c r="F2016" s="10">
        <f>YEAR(ufc_fights_2[[#This Row],[date]])-ufc_fights_2[[#This Row],[b_year]]</f>
        <v>23</v>
      </c>
      <c r="G2016">
        <v>0</v>
      </c>
      <c r="H2016">
        <v>0</v>
      </c>
      <c r="I2016">
        <v>0.72409999999999997</v>
      </c>
      <c r="J2016">
        <v>0.33329999999999999</v>
      </c>
      <c r="K2016">
        <v>0.75760000000000005</v>
      </c>
      <c r="L2016">
        <v>0.5</v>
      </c>
      <c r="M2016">
        <v>0.5</v>
      </c>
      <c r="N2016">
        <v>0</v>
      </c>
      <c r="O2016">
        <v>1</v>
      </c>
      <c r="P2016">
        <v>0</v>
      </c>
      <c r="Q2016">
        <v>0</v>
      </c>
      <c r="R2016">
        <v>0</v>
      </c>
      <c r="S2016" s="2">
        <v>1.1689814814814816E-3</v>
      </c>
      <c r="T2016" s="2">
        <v>0</v>
      </c>
      <c r="U2016">
        <v>0.58819999999999995</v>
      </c>
      <c r="V2016">
        <v>0.25</v>
      </c>
      <c r="W2016">
        <v>0.91669999999999996</v>
      </c>
      <c r="X2016">
        <v>0</v>
      </c>
      <c r="Y2016">
        <v>0</v>
      </c>
      <c r="Z2016">
        <v>0.4</v>
      </c>
      <c r="AA2016">
        <v>0.2</v>
      </c>
      <c r="AB2016">
        <v>1</v>
      </c>
      <c r="AC2016">
        <v>0.5</v>
      </c>
      <c r="AD2016">
        <v>0.73680000000000001</v>
      </c>
      <c r="AE2016">
        <v>0</v>
      </c>
      <c r="AF2016" t="s">
        <v>3933</v>
      </c>
      <c r="AG2016" s="2">
        <v>2.0370370370370369E-3</v>
      </c>
      <c r="AH2016" t="s">
        <v>3911</v>
      </c>
      <c r="AI2016">
        <v>3</v>
      </c>
      <c r="AJ2016" t="s">
        <v>3939</v>
      </c>
      <c r="AK2016" s="3">
        <v>38892</v>
      </c>
      <c r="AL2016" s="10">
        <f>YEAR(ufc_fights_2[[#This Row],[date]])</f>
        <v>2006</v>
      </c>
      <c r="AM2016" t="s">
        <v>3977</v>
      </c>
      <c r="AN2016">
        <v>1</v>
      </c>
      <c r="AO2016" t="s">
        <v>3913</v>
      </c>
      <c r="AP2016">
        <f>IF(ufc_fights_2[[#This Row],[winner]]="Red",ufc_fights_2[[#This Row],[r_fighter_id]],ufc_fights_2[[#This Row],[b_fighter_id]])</f>
        <v>3107</v>
      </c>
      <c r="AQ2016" t="str">
        <f>_xlfn.XLOOKUP(ufc_fights_2[[#This Row],[winnerID]],ufc_fighters[id],ufc_fighters[fighter_name],"xxx",0,1)</f>
        <v>Kalib Starnes</v>
      </c>
    </row>
    <row r="2017" spans="1:43">
      <c r="A2017">
        <v>1327</v>
      </c>
      <c r="B2017">
        <v>2277</v>
      </c>
      <c r="C2017">
        <f>_xlfn.XLOOKUP(ufc_fights_2[[#This Row],[r_fighter_id]],ufc_fighters[id],ufc_fighters[year],"xxx",0,1)</f>
        <v>1980</v>
      </c>
      <c r="D2017">
        <f>_xlfn.XLOOKUP(ufc_fights_2[[#This Row],[b_fighter_id]],ufc_fighters[id],ufc_fighters[year],"Prázdné",0,1)</f>
        <v>1982</v>
      </c>
      <c r="E2017" s="10">
        <f>YEAR(ufc_fights_2[[#This Row],[date]])-ufc_fights_2[[#This Row],[r_year]]</f>
        <v>34</v>
      </c>
      <c r="F2017" s="10">
        <f>YEAR(ufc_fights_2[[#This Row],[date]])-ufc_fights_2[[#This Row],[b_year]]</f>
        <v>32</v>
      </c>
      <c r="G2017">
        <v>0</v>
      </c>
      <c r="H2017">
        <v>0</v>
      </c>
      <c r="I2017">
        <v>0.58620000000000005</v>
      </c>
      <c r="J2017">
        <v>0.47949999999999998</v>
      </c>
      <c r="K2017">
        <v>0.66669999999999996</v>
      </c>
      <c r="L2017">
        <v>0.62280000000000002</v>
      </c>
      <c r="M2017">
        <v>0.25</v>
      </c>
      <c r="N2017">
        <v>0.16669999999999999</v>
      </c>
      <c r="O2017">
        <v>0</v>
      </c>
      <c r="P2017">
        <v>0</v>
      </c>
      <c r="Q2017">
        <v>0</v>
      </c>
      <c r="R2017">
        <v>0</v>
      </c>
      <c r="S2017" s="2">
        <v>2.0601851851851853E-3</v>
      </c>
      <c r="T2017" s="2">
        <v>3.3101851851851851E-3</v>
      </c>
      <c r="U2017">
        <v>0.40739999999999998</v>
      </c>
      <c r="V2017">
        <v>0.3659</v>
      </c>
      <c r="W2017">
        <v>1</v>
      </c>
      <c r="X2017">
        <v>0.83330000000000004</v>
      </c>
      <c r="Y2017">
        <v>0.8</v>
      </c>
      <c r="Z2017">
        <v>0.47060000000000002</v>
      </c>
      <c r="AA2017">
        <v>0.41299999999999998</v>
      </c>
      <c r="AB2017">
        <v>0.72409999999999997</v>
      </c>
      <c r="AC2017">
        <v>0.72729999999999995</v>
      </c>
      <c r="AD2017">
        <v>0.85709999999999997</v>
      </c>
      <c r="AE2017">
        <v>0.5</v>
      </c>
      <c r="AF2017" t="s">
        <v>3915</v>
      </c>
      <c r="AG2017" s="2">
        <v>3.472222222222222E-3</v>
      </c>
      <c r="AH2017" t="s">
        <v>3911</v>
      </c>
      <c r="AI2017">
        <v>3</v>
      </c>
      <c r="AJ2017" t="s">
        <v>3960</v>
      </c>
      <c r="AK2017" s="3">
        <v>41769</v>
      </c>
      <c r="AL2017" s="10">
        <f>YEAR(ufc_fights_2[[#This Row],[date]])</f>
        <v>2014</v>
      </c>
      <c r="AM2017" t="s">
        <v>3977</v>
      </c>
      <c r="AN2017">
        <v>94</v>
      </c>
      <c r="AO2017" t="s">
        <v>3913</v>
      </c>
      <c r="AP2017">
        <f>IF(ufc_fights_2[[#This Row],[winner]]="Red",ufc_fights_2[[#This Row],[r_fighter_id]],ufc_fights_2[[#This Row],[b_fighter_id]])</f>
        <v>1327</v>
      </c>
      <c r="AQ2017" t="str">
        <f>_xlfn.XLOOKUP(ufc_fights_2[[#This Row],[winnerID]],ufc_fighters[id],ufc_fighters[fighter_name],"xxx",0,1)</f>
        <v>Ed Herman</v>
      </c>
    </row>
    <row r="2018" spans="1:43">
      <c r="A2018">
        <v>1327</v>
      </c>
      <c r="B2018">
        <v>2331</v>
      </c>
      <c r="C2018">
        <f>_xlfn.XLOOKUP(ufc_fights_2[[#This Row],[r_fighter_id]],ufc_fighters[id],ufc_fighters[year],"xxx",0,1)</f>
        <v>1980</v>
      </c>
      <c r="D2018">
        <f>_xlfn.XLOOKUP(ufc_fights_2[[#This Row],[b_fighter_id]],ufc_fighters[id],ufc_fighters[year],"Prázdné",0,1)</f>
        <v>1980</v>
      </c>
      <c r="E2018" s="10">
        <f>YEAR(ufc_fights_2[[#This Row],[date]])-ufc_fights_2[[#This Row],[r_year]]</f>
        <v>31</v>
      </c>
      <c r="F2018" s="10">
        <f>YEAR(ufc_fights_2[[#This Row],[date]])-ufc_fights_2[[#This Row],[b_year]]</f>
        <v>31</v>
      </c>
      <c r="G2018">
        <v>0</v>
      </c>
      <c r="H2018">
        <v>0</v>
      </c>
      <c r="I2018">
        <v>0.33329999999999999</v>
      </c>
      <c r="J2018">
        <v>0.92310000000000003</v>
      </c>
      <c r="K2018">
        <v>0.5</v>
      </c>
      <c r="L2018">
        <v>0.95</v>
      </c>
      <c r="M2018">
        <v>1</v>
      </c>
      <c r="N2018">
        <v>0.33329999999999999</v>
      </c>
      <c r="O2018">
        <v>3</v>
      </c>
      <c r="P2018">
        <v>0</v>
      </c>
      <c r="Q2018">
        <v>0</v>
      </c>
      <c r="R2018">
        <v>0</v>
      </c>
      <c r="S2018" s="2">
        <v>1.3888888888888889E-4</v>
      </c>
      <c r="T2018" s="2">
        <v>2.3726851851851851E-3</v>
      </c>
      <c r="U2018">
        <v>0.33329999999999999</v>
      </c>
      <c r="V2018">
        <v>0.85709999999999997</v>
      </c>
      <c r="W2018">
        <v>0</v>
      </c>
      <c r="X2018">
        <v>0</v>
      </c>
      <c r="Y2018">
        <v>1</v>
      </c>
      <c r="Z2018">
        <v>0.25</v>
      </c>
      <c r="AA2018">
        <v>1</v>
      </c>
      <c r="AB2018">
        <v>0</v>
      </c>
      <c r="AC2018">
        <v>0</v>
      </c>
      <c r="AD2018">
        <v>1</v>
      </c>
      <c r="AE2018">
        <v>0.9</v>
      </c>
      <c r="AF2018" t="s">
        <v>3933</v>
      </c>
      <c r="AG2018" s="2">
        <v>2.9513888888888888E-3</v>
      </c>
      <c r="AH2018" t="s">
        <v>3911</v>
      </c>
      <c r="AI2018">
        <v>3</v>
      </c>
      <c r="AJ2018" t="s">
        <v>3939</v>
      </c>
      <c r="AK2018" s="3">
        <v>40769</v>
      </c>
      <c r="AL2018" s="10">
        <f>YEAR(ufc_fights_2[[#This Row],[date]])</f>
        <v>2011</v>
      </c>
      <c r="AM2018" t="s">
        <v>3977</v>
      </c>
      <c r="AN2018">
        <v>107</v>
      </c>
      <c r="AO2018" t="s">
        <v>3913</v>
      </c>
      <c r="AP2018">
        <f>IF(ufc_fights_2[[#This Row],[winner]]="Red",ufc_fights_2[[#This Row],[r_fighter_id]],ufc_fights_2[[#This Row],[b_fighter_id]])</f>
        <v>1327</v>
      </c>
      <c r="AQ2018" t="str">
        <f>_xlfn.XLOOKUP(ufc_fights_2[[#This Row],[winnerID]],ufc_fighters[id],ufc_fighters[fighter_name],"xxx",0,1)</f>
        <v>Ed Herman</v>
      </c>
    </row>
    <row r="2019" spans="1:43">
      <c r="A2019">
        <v>1327</v>
      </c>
      <c r="B2019">
        <v>3033</v>
      </c>
      <c r="C2019">
        <f>_xlfn.XLOOKUP(ufc_fights_2[[#This Row],[r_fighter_id]],ufc_fighters[id],ufc_fighters[year],"xxx",0,1)</f>
        <v>1980</v>
      </c>
      <c r="D2019">
        <f>_xlfn.XLOOKUP(ufc_fights_2[[#This Row],[b_fighter_id]],ufc_fighters[id],ufc_fighters[year],"Prázdné",0,1)</f>
        <v>1981</v>
      </c>
      <c r="E2019" s="10">
        <f>YEAR(ufc_fights_2[[#This Row],[date]])-ufc_fights_2[[#This Row],[r_year]]</f>
        <v>33</v>
      </c>
      <c r="F2019" s="10">
        <f>YEAR(ufc_fights_2[[#This Row],[date]])-ufc_fights_2[[#This Row],[b_year]]</f>
        <v>32</v>
      </c>
      <c r="G2019">
        <v>0</v>
      </c>
      <c r="H2019">
        <v>0</v>
      </c>
      <c r="I2019">
        <v>0.56589999999999996</v>
      </c>
      <c r="J2019">
        <v>0.80559999999999998</v>
      </c>
      <c r="K2019">
        <v>0.67910000000000004</v>
      </c>
      <c r="L2019">
        <v>0.82350000000000001</v>
      </c>
      <c r="M2019">
        <v>0.4</v>
      </c>
      <c r="N2019">
        <v>0.2</v>
      </c>
      <c r="O2019">
        <v>1</v>
      </c>
      <c r="P2019">
        <v>1</v>
      </c>
      <c r="Q2019">
        <v>0</v>
      </c>
      <c r="R2019">
        <v>0</v>
      </c>
      <c r="S2019" s="2">
        <v>2.2916666666666667E-3</v>
      </c>
      <c r="T2019" s="2">
        <v>2.3148148148148147E-3</v>
      </c>
      <c r="U2019">
        <v>0.46460000000000001</v>
      </c>
      <c r="V2019">
        <v>0.66069999999999995</v>
      </c>
      <c r="W2019">
        <v>0.9</v>
      </c>
      <c r="X2019">
        <v>0</v>
      </c>
      <c r="Y2019">
        <v>0.96</v>
      </c>
      <c r="Z2019">
        <v>0.43619999999999998</v>
      </c>
      <c r="AA2019">
        <v>0.75680000000000003</v>
      </c>
      <c r="AB2019">
        <v>0.9143</v>
      </c>
      <c r="AC2019">
        <v>0.91180000000000005</v>
      </c>
      <c r="AD2019">
        <v>0</v>
      </c>
      <c r="AE2019">
        <v>0</v>
      </c>
      <c r="AF2019" t="s">
        <v>3922</v>
      </c>
      <c r="AG2019" s="2">
        <v>3.472222222222222E-3</v>
      </c>
      <c r="AH2019" t="s">
        <v>3911</v>
      </c>
      <c r="AI2019">
        <v>3</v>
      </c>
      <c r="AJ2019" t="s">
        <v>3914</v>
      </c>
      <c r="AK2019" s="3">
        <v>41482</v>
      </c>
      <c r="AL2019" s="10">
        <f>YEAR(ufc_fights_2[[#This Row],[date]])</f>
        <v>2013</v>
      </c>
      <c r="AM2019" t="s">
        <v>3977</v>
      </c>
      <c r="AN2019">
        <v>128</v>
      </c>
      <c r="AO2019" t="s">
        <v>3913</v>
      </c>
      <c r="AP2019">
        <f>IF(ufc_fights_2[[#This Row],[winner]]="Red",ufc_fights_2[[#This Row],[r_fighter_id]],ufc_fights_2[[#This Row],[b_fighter_id]])</f>
        <v>1327</v>
      </c>
      <c r="AQ2019" t="str">
        <f>_xlfn.XLOOKUP(ufc_fights_2[[#This Row],[winnerID]],ufc_fighters[id],ufc_fighters[fighter_name],"xxx",0,1)</f>
        <v>Ed Herman</v>
      </c>
    </row>
    <row r="2020" spans="1:43">
      <c r="A2020">
        <v>480</v>
      </c>
      <c r="B2020">
        <v>1157</v>
      </c>
      <c r="C2020">
        <f>_xlfn.XLOOKUP(ufc_fights_2[[#This Row],[r_fighter_id]],ufc_fighters[id],ufc_fighters[year],"xxx",0,1)</f>
        <v>1990</v>
      </c>
      <c r="D2020">
        <f>_xlfn.XLOOKUP(ufc_fights_2[[#This Row],[b_fighter_id]],ufc_fighters[id],ufc_fighters[year],"Prázdné",0,1)</f>
        <v>1983</v>
      </c>
      <c r="E2020" s="10">
        <f>YEAR(ufc_fights_2[[#This Row],[date]])-ufc_fights_2[[#This Row],[r_year]]</f>
        <v>25</v>
      </c>
      <c r="F2020" s="10">
        <f>YEAR(ufc_fights_2[[#This Row],[date]])-ufc_fights_2[[#This Row],[b_year]]</f>
        <v>32</v>
      </c>
      <c r="G2020">
        <v>0</v>
      </c>
      <c r="H2020">
        <v>0</v>
      </c>
      <c r="I2020">
        <v>0.51280000000000003</v>
      </c>
      <c r="J2020">
        <v>0.26669999999999999</v>
      </c>
      <c r="K2020">
        <v>0.63870000000000005</v>
      </c>
      <c r="L2020">
        <v>0.52</v>
      </c>
      <c r="M2020">
        <v>0.5</v>
      </c>
      <c r="N2020">
        <v>0</v>
      </c>
      <c r="O2020">
        <v>1</v>
      </c>
      <c r="P2020">
        <v>0</v>
      </c>
      <c r="Q2020">
        <v>0</v>
      </c>
      <c r="R2020">
        <v>0</v>
      </c>
      <c r="S2020" s="2">
        <v>5.1041666666666666E-3</v>
      </c>
      <c r="T2020" s="2">
        <v>1.724537037037037E-3</v>
      </c>
      <c r="U2020">
        <v>0.4355</v>
      </c>
      <c r="V2020">
        <v>0.23810000000000001</v>
      </c>
      <c r="W2020">
        <v>0.8</v>
      </c>
      <c r="X2020">
        <v>1</v>
      </c>
      <c r="Y2020">
        <v>1</v>
      </c>
      <c r="Z2020">
        <v>0.39340000000000003</v>
      </c>
      <c r="AA2020">
        <v>0.25</v>
      </c>
      <c r="AB2020">
        <v>1</v>
      </c>
      <c r="AC2020">
        <v>0</v>
      </c>
      <c r="AD2020">
        <v>0.90910000000000002</v>
      </c>
      <c r="AE2020">
        <v>1</v>
      </c>
      <c r="AF2020" t="s">
        <v>3933</v>
      </c>
      <c r="AG2020" s="2">
        <v>3.2060185185185186E-3</v>
      </c>
      <c r="AH2020" t="s">
        <v>3911</v>
      </c>
      <c r="AI2020">
        <v>3</v>
      </c>
      <c r="AJ2020" t="s">
        <v>3930</v>
      </c>
      <c r="AK2020" s="3">
        <v>42182</v>
      </c>
      <c r="AL2020" s="10">
        <f>YEAR(ufc_fights_2[[#This Row],[date]])</f>
        <v>2015</v>
      </c>
      <c r="AM2020" t="s">
        <v>3977</v>
      </c>
      <c r="AN2020">
        <v>69</v>
      </c>
      <c r="AO2020" t="s">
        <v>3913</v>
      </c>
      <c r="AP2020">
        <f>IF(ufc_fights_2[[#This Row],[winner]]="Red",ufc_fights_2[[#This Row],[r_fighter_id]],ufc_fights_2[[#This Row],[b_fighter_id]])</f>
        <v>480</v>
      </c>
      <c r="AQ2020" t="str">
        <f>_xlfn.XLOOKUP(ufc_fights_2[[#This Row],[winnerID]],ufc_fighters[id],ufc_fighters[fighter_name],"xxx",0,1)</f>
        <v>Antonio Carlos Junior</v>
      </c>
    </row>
    <row r="2021" spans="1:43">
      <c r="A2021">
        <v>480</v>
      </c>
      <c r="B2021">
        <v>3092</v>
      </c>
      <c r="C2021">
        <f>_xlfn.XLOOKUP(ufc_fights_2[[#This Row],[r_fighter_id]],ufc_fighters[id],ufc_fighters[year],"xxx",0,1)</f>
        <v>1990</v>
      </c>
      <c r="D2021">
        <f>_xlfn.XLOOKUP(ufc_fights_2[[#This Row],[b_fighter_id]],ufc_fighters[id],ufc_fighters[year],"Prázdné",0,1)</f>
        <v>1986</v>
      </c>
      <c r="E2021" s="10">
        <f>YEAR(ufc_fights_2[[#This Row],[date]])-ufc_fights_2[[#This Row],[r_year]]</f>
        <v>27</v>
      </c>
      <c r="F2021" s="10">
        <f>YEAR(ufc_fights_2[[#This Row],[date]])-ufc_fights_2[[#This Row],[b_year]]</f>
        <v>31</v>
      </c>
      <c r="G2021">
        <v>0</v>
      </c>
      <c r="H2021">
        <v>0</v>
      </c>
      <c r="I2021">
        <v>0.52170000000000005</v>
      </c>
      <c r="J2021">
        <v>0.65380000000000005</v>
      </c>
      <c r="K2021">
        <v>0.66069999999999995</v>
      </c>
      <c r="L2021">
        <v>0.79590000000000005</v>
      </c>
      <c r="M2021">
        <v>1</v>
      </c>
      <c r="N2021">
        <v>0.5</v>
      </c>
      <c r="O2021">
        <v>2</v>
      </c>
      <c r="P2021">
        <v>0</v>
      </c>
      <c r="Q2021">
        <v>0</v>
      </c>
      <c r="R2021">
        <v>0</v>
      </c>
      <c r="S2021" s="2">
        <v>3.3333333333333335E-3</v>
      </c>
      <c r="T2021" s="2">
        <v>4.0509259259259258E-4</v>
      </c>
      <c r="U2021">
        <v>0.47370000000000001</v>
      </c>
      <c r="V2021">
        <v>0.65380000000000005</v>
      </c>
      <c r="W2021">
        <v>0.66669999999999996</v>
      </c>
      <c r="X2021">
        <v>1</v>
      </c>
      <c r="Y2021">
        <v>0</v>
      </c>
      <c r="Z2021">
        <v>0.1429</v>
      </c>
      <c r="AA2021">
        <v>0.16669999999999999</v>
      </c>
      <c r="AB2021">
        <v>0</v>
      </c>
      <c r="AC2021">
        <v>0</v>
      </c>
      <c r="AD2021">
        <v>0.73329999999999995</v>
      </c>
      <c r="AE2021">
        <v>0.8</v>
      </c>
      <c r="AF2021" t="s">
        <v>3933</v>
      </c>
      <c r="AG2021" s="2">
        <v>2.650462962962963E-3</v>
      </c>
      <c r="AH2021" t="s">
        <v>3911</v>
      </c>
      <c r="AI2021">
        <v>3</v>
      </c>
      <c r="AJ2021" t="s">
        <v>3925</v>
      </c>
      <c r="AK2021" s="3">
        <v>42889</v>
      </c>
      <c r="AL2021" s="10">
        <f>YEAR(ufc_fights_2[[#This Row],[date]])</f>
        <v>2017</v>
      </c>
      <c r="AM2021" t="s">
        <v>3977</v>
      </c>
      <c r="AN2021">
        <v>13</v>
      </c>
      <c r="AO2021" t="s">
        <v>3913</v>
      </c>
      <c r="AP2021">
        <f>IF(ufc_fights_2[[#This Row],[winner]]="Red",ufc_fights_2[[#This Row],[r_fighter_id]],ufc_fights_2[[#This Row],[b_fighter_id]])</f>
        <v>480</v>
      </c>
      <c r="AQ2021" t="str">
        <f>_xlfn.XLOOKUP(ufc_fights_2[[#This Row],[winnerID]],ufc_fighters[id],ufc_fighters[fighter_name],"xxx",0,1)</f>
        <v>Antonio Carlos Junior</v>
      </c>
    </row>
    <row r="2022" spans="1:43">
      <c r="A2022">
        <v>347</v>
      </c>
      <c r="B2022">
        <v>2434</v>
      </c>
      <c r="C2022">
        <f>_xlfn.XLOOKUP(ufc_fights_2[[#This Row],[r_fighter_id]],ufc_fighters[id],ufc_fighters[year],"xxx",0,1)</f>
        <v>1981</v>
      </c>
      <c r="D2022">
        <f>_xlfn.XLOOKUP(ufc_fights_2[[#This Row],[b_fighter_id]],ufc_fighters[id],ufc_fighters[year],"Prázdné",0,1)</f>
        <v>1980</v>
      </c>
      <c r="E2022" s="10">
        <f>YEAR(ufc_fights_2[[#This Row],[date]])-ufc_fights_2[[#This Row],[r_year]]</f>
        <v>30</v>
      </c>
      <c r="F2022" s="10">
        <f>YEAR(ufc_fights_2[[#This Row],[date]])-ufc_fights_2[[#This Row],[b_year]]</f>
        <v>31</v>
      </c>
      <c r="G2022">
        <v>0</v>
      </c>
      <c r="H2022">
        <v>0</v>
      </c>
      <c r="I2022">
        <v>0.26090000000000002</v>
      </c>
      <c r="J2022">
        <v>0.66669999999999996</v>
      </c>
      <c r="K2022">
        <v>0.48570000000000002</v>
      </c>
      <c r="L2022">
        <v>0.8</v>
      </c>
      <c r="M2022">
        <v>1</v>
      </c>
      <c r="N2022">
        <v>0</v>
      </c>
      <c r="O2022">
        <v>0</v>
      </c>
      <c r="P2022">
        <v>3</v>
      </c>
      <c r="Q2022">
        <v>0</v>
      </c>
      <c r="R2022">
        <v>0</v>
      </c>
      <c r="S2022" s="2">
        <v>2.3032407407407407E-3</v>
      </c>
      <c r="T2022" s="2">
        <v>3.0092592592592595E-4</v>
      </c>
      <c r="U2022">
        <v>0.1111</v>
      </c>
      <c r="V2022">
        <v>1</v>
      </c>
      <c r="W2022">
        <v>0.66669999999999996</v>
      </c>
      <c r="X2022">
        <v>1</v>
      </c>
      <c r="Y2022">
        <v>0</v>
      </c>
      <c r="Z2022">
        <v>0.1875</v>
      </c>
      <c r="AA2022">
        <v>0.66669999999999996</v>
      </c>
      <c r="AB2022">
        <v>0</v>
      </c>
      <c r="AC2022">
        <v>0</v>
      </c>
      <c r="AD2022">
        <v>0.42859999999999998</v>
      </c>
      <c r="AE2022">
        <v>0</v>
      </c>
      <c r="AF2022" t="s">
        <v>3933</v>
      </c>
      <c r="AG2022" s="2">
        <v>1.2037037037037038E-3</v>
      </c>
      <c r="AH2022" t="s">
        <v>3911</v>
      </c>
      <c r="AI2022">
        <v>3</v>
      </c>
      <c r="AJ2022" t="s">
        <v>3939</v>
      </c>
      <c r="AK2022" s="3">
        <v>40605</v>
      </c>
      <c r="AL2022" s="10">
        <f>YEAR(ufc_fights_2[[#This Row],[date]])</f>
        <v>2011</v>
      </c>
      <c r="AM2022" t="s">
        <v>3977</v>
      </c>
      <c r="AN2022">
        <v>149</v>
      </c>
      <c r="AO2022" t="s">
        <v>3918</v>
      </c>
      <c r="AP2022">
        <f>IF(ufc_fights_2[[#This Row],[winner]]="Red",ufc_fights_2[[#This Row],[r_fighter_id]],ufc_fights_2[[#This Row],[b_fighter_id]])</f>
        <v>2434</v>
      </c>
      <c r="AQ2022" t="str">
        <f>_xlfn.XLOOKUP(ufc_fights_2[[#This Row],[winnerID]],ufc_fighters[id],ufc_fighters[fighter_name],"xxx",0,1)</f>
        <v>Rousimar Palhares</v>
      </c>
    </row>
    <row r="2023" spans="1:43">
      <c r="A2023">
        <v>2434</v>
      </c>
      <c r="B2023">
        <v>1836</v>
      </c>
      <c r="C2023">
        <f>_xlfn.XLOOKUP(ufc_fights_2[[#This Row],[r_fighter_id]],ufc_fighters[id],ufc_fighters[year],"xxx",0,1)</f>
        <v>1980</v>
      </c>
      <c r="D2023">
        <f>_xlfn.XLOOKUP(ufc_fights_2[[#This Row],[b_fighter_id]],ufc_fighters[id],ufc_fighters[year],"Prázdné",0,1)</f>
        <v>1973</v>
      </c>
      <c r="E2023" s="10">
        <f>YEAR(ufc_fights_2[[#This Row],[date]])-ufc_fights_2[[#This Row],[r_year]]</f>
        <v>29</v>
      </c>
      <c r="F2023" s="10">
        <f>YEAR(ufc_fights_2[[#This Row],[date]])-ufc_fights_2[[#This Row],[b_year]]</f>
        <v>36</v>
      </c>
      <c r="G2023">
        <v>0</v>
      </c>
      <c r="H2023">
        <v>0</v>
      </c>
      <c r="I2023">
        <v>0.42859999999999998</v>
      </c>
      <c r="J2023">
        <v>0.29630000000000001</v>
      </c>
      <c r="K2023">
        <v>0.65620000000000001</v>
      </c>
      <c r="L2023">
        <v>0.60780000000000001</v>
      </c>
      <c r="M2023">
        <v>0.5</v>
      </c>
      <c r="N2023">
        <v>1</v>
      </c>
      <c r="O2023">
        <v>3</v>
      </c>
      <c r="P2023">
        <v>2</v>
      </c>
      <c r="Q2023">
        <v>3</v>
      </c>
      <c r="R2023">
        <v>0</v>
      </c>
      <c r="S2023" s="2">
        <v>2.8356481481481483E-3</v>
      </c>
      <c r="T2023" s="2">
        <v>1.2847222222222223E-3</v>
      </c>
      <c r="U2023">
        <v>0.3846</v>
      </c>
      <c r="V2023">
        <v>0.32</v>
      </c>
      <c r="W2023">
        <v>1</v>
      </c>
      <c r="X2023">
        <v>0</v>
      </c>
      <c r="Y2023">
        <v>0</v>
      </c>
      <c r="Z2023">
        <v>0.4</v>
      </c>
      <c r="AA2023">
        <v>0</v>
      </c>
      <c r="AB2023">
        <v>0</v>
      </c>
      <c r="AC2023">
        <v>0</v>
      </c>
      <c r="AD2023">
        <v>0.44440000000000002</v>
      </c>
      <c r="AE2023">
        <v>0.42109999999999997</v>
      </c>
      <c r="AF2023" t="s">
        <v>3933</v>
      </c>
      <c r="AG2023" s="2">
        <v>2.3263888888888887E-3</v>
      </c>
      <c r="AH2023" t="s">
        <v>3911</v>
      </c>
      <c r="AI2023">
        <v>3</v>
      </c>
      <c r="AJ2023" t="s">
        <v>4114</v>
      </c>
      <c r="AK2023" s="3">
        <v>40159</v>
      </c>
      <c r="AL2023" s="10">
        <f>YEAR(ufc_fights_2[[#This Row],[date]])</f>
        <v>2009</v>
      </c>
      <c r="AM2023" t="s">
        <v>3977</v>
      </c>
      <c r="AN2023">
        <v>145</v>
      </c>
      <c r="AO2023" t="s">
        <v>3913</v>
      </c>
      <c r="AP2023">
        <f>IF(ufc_fights_2[[#This Row],[winner]]="Red",ufc_fights_2[[#This Row],[r_fighter_id]],ufc_fights_2[[#This Row],[b_fighter_id]])</f>
        <v>2434</v>
      </c>
      <c r="AQ2023" t="str">
        <f>_xlfn.XLOOKUP(ufc_fights_2[[#This Row],[winnerID]],ufc_fighters[id],ufc_fighters[fighter_name],"xxx",0,1)</f>
        <v>Rousimar Palhares</v>
      </c>
    </row>
    <row r="2024" spans="1:43">
      <c r="A2024">
        <v>2434</v>
      </c>
      <c r="B2024">
        <v>1399</v>
      </c>
      <c r="C2024">
        <f>_xlfn.XLOOKUP(ufc_fights_2[[#This Row],[r_fighter_id]],ufc_fighters[id],ufc_fighters[year],"xxx",0,1)</f>
        <v>1980</v>
      </c>
      <c r="D2024">
        <f>_xlfn.XLOOKUP(ufc_fights_2[[#This Row],[b_fighter_id]],ufc_fighters[id],ufc_fighters[year],"Prázdné",0,1)</f>
        <v>1975</v>
      </c>
      <c r="E2024" s="10">
        <f>YEAR(ufc_fights_2[[#This Row],[date]])-ufc_fights_2[[#This Row],[r_year]]</f>
        <v>29</v>
      </c>
      <c r="F2024" s="10">
        <f>YEAR(ufc_fights_2[[#This Row],[date]])-ufc_fights_2[[#This Row],[b_year]]</f>
        <v>34</v>
      </c>
      <c r="G2024">
        <v>0</v>
      </c>
      <c r="H2024">
        <v>0</v>
      </c>
      <c r="I2024">
        <v>0.51429999999999998</v>
      </c>
      <c r="J2024">
        <v>0.19439999999999999</v>
      </c>
      <c r="K2024">
        <v>0.73809999999999998</v>
      </c>
      <c r="L2024">
        <v>0.43140000000000001</v>
      </c>
      <c r="M2024">
        <v>0.7</v>
      </c>
      <c r="N2024">
        <v>1</v>
      </c>
      <c r="O2024">
        <v>0</v>
      </c>
      <c r="P2024">
        <v>1</v>
      </c>
      <c r="Q2024">
        <v>0</v>
      </c>
      <c r="R2024">
        <v>0</v>
      </c>
      <c r="S2024" s="2">
        <v>7.6736111111111111E-3</v>
      </c>
      <c r="T2024" s="2">
        <v>6.5972222222222224E-4</v>
      </c>
      <c r="U2024">
        <v>0.53120000000000001</v>
      </c>
      <c r="V2024">
        <v>0.14710000000000001</v>
      </c>
      <c r="W2024">
        <v>0.33329999999999999</v>
      </c>
      <c r="X2024">
        <v>0</v>
      </c>
      <c r="Y2024">
        <v>1</v>
      </c>
      <c r="Z2024">
        <v>0.35709999999999997</v>
      </c>
      <c r="AA2024">
        <v>0.19350000000000001</v>
      </c>
      <c r="AB2024">
        <v>0.5</v>
      </c>
      <c r="AC2024">
        <v>0</v>
      </c>
      <c r="AD2024">
        <v>0.63160000000000005</v>
      </c>
      <c r="AE2024">
        <v>0.5</v>
      </c>
      <c r="AF2024" t="s">
        <v>3915</v>
      </c>
      <c r="AG2024" s="2">
        <v>3.472222222222222E-3</v>
      </c>
      <c r="AH2024" t="s">
        <v>3911</v>
      </c>
      <c r="AI2024">
        <v>3</v>
      </c>
      <c r="AJ2024" t="s">
        <v>3961</v>
      </c>
      <c r="AK2024" s="3">
        <v>39830</v>
      </c>
      <c r="AL2024" s="10">
        <f>YEAR(ufc_fights_2[[#This Row],[date]])</f>
        <v>2009</v>
      </c>
      <c r="AM2024" t="s">
        <v>3977</v>
      </c>
      <c r="AN2024">
        <v>100</v>
      </c>
      <c r="AO2024" t="s">
        <v>3913</v>
      </c>
      <c r="AP2024">
        <f>IF(ufc_fights_2[[#This Row],[winner]]="Red",ufc_fights_2[[#This Row],[r_fighter_id]],ufc_fights_2[[#This Row],[b_fighter_id]])</f>
        <v>2434</v>
      </c>
      <c r="AQ2024" t="str">
        <f>_xlfn.XLOOKUP(ufc_fights_2[[#This Row],[winnerID]],ufc_fighters[id],ufc_fighters[fighter_name],"xxx",0,1)</f>
        <v>Rousimar Palhares</v>
      </c>
    </row>
    <row r="2025" spans="1:43">
      <c r="A2025">
        <v>2434</v>
      </c>
      <c r="B2025">
        <v>1991</v>
      </c>
      <c r="C2025">
        <f>_xlfn.XLOOKUP(ufc_fights_2[[#This Row],[r_fighter_id]],ufc_fighters[id],ufc_fighters[year],"xxx",0,1)</f>
        <v>1980</v>
      </c>
      <c r="D2025">
        <f>_xlfn.XLOOKUP(ufc_fights_2[[#This Row],[b_fighter_id]],ufc_fighters[id],ufc_fighters[year],"Prázdné",0,1)</f>
        <v>1982</v>
      </c>
      <c r="E2025" s="10">
        <f>YEAR(ufc_fights_2[[#This Row],[date]])-ufc_fights_2[[#This Row],[r_year]]</f>
        <v>32</v>
      </c>
      <c r="F2025" s="10">
        <f>YEAR(ufc_fights_2[[#This Row],[date]])-ufc_fights_2[[#This Row],[b_year]]</f>
        <v>30</v>
      </c>
      <c r="G2025">
        <v>0</v>
      </c>
      <c r="H2025">
        <v>0</v>
      </c>
      <c r="I2025">
        <v>0.5</v>
      </c>
      <c r="J2025">
        <v>0</v>
      </c>
      <c r="K2025">
        <v>0.5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 s="2">
        <v>1.1574074074074073E-5</v>
      </c>
      <c r="T2025" s="2">
        <v>2.3148148148148147E-5</v>
      </c>
      <c r="U2025">
        <v>0</v>
      </c>
      <c r="V2025">
        <v>0</v>
      </c>
      <c r="W2025">
        <v>0</v>
      </c>
      <c r="X2025">
        <v>0.8</v>
      </c>
      <c r="Y2025">
        <v>0</v>
      </c>
      <c r="Z2025">
        <v>0.57140000000000002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3933</v>
      </c>
      <c r="AG2025" s="2">
        <v>7.291666666666667E-4</v>
      </c>
      <c r="AH2025" t="s">
        <v>3911</v>
      </c>
      <c r="AI2025">
        <v>3</v>
      </c>
      <c r="AJ2025" t="s">
        <v>3961</v>
      </c>
      <c r="AK2025" s="3">
        <v>40922</v>
      </c>
      <c r="AL2025" s="10">
        <f>YEAR(ufc_fights_2[[#This Row],[date]])</f>
        <v>2012</v>
      </c>
      <c r="AM2025" t="s">
        <v>3977</v>
      </c>
      <c r="AN2025">
        <v>39</v>
      </c>
      <c r="AO2025" t="s">
        <v>3913</v>
      </c>
      <c r="AP2025">
        <f>IF(ufc_fights_2[[#This Row],[winner]]="Red",ufc_fights_2[[#This Row],[r_fighter_id]],ufc_fights_2[[#This Row],[b_fighter_id]])</f>
        <v>2434</v>
      </c>
      <c r="AQ2025" t="str">
        <f>_xlfn.XLOOKUP(ufc_fights_2[[#This Row],[winnerID]],ufc_fighters[id],ufc_fighters[fighter_name],"xxx",0,1)</f>
        <v>Rousimar Palhares</v>
      </c>
    </row>
    <row r="2026" spans="1:43">
      <c r="A2026">
        <v>2434</v>
      </c>
      <c r="B2026">
        <v>2108</v>
      </c>
      <c r="C2026">
        <f>_xlfn.XLOOKUP(ufc_fights_2[[#This Row],[r_fighter_id]],ufc_fighters[id],ufc_fighters[year],"xxx",0,1)</f>
        <v>1980</v>
      </c>
      <c r="D2026">
        <f>_xlfn.XLOOKUP(ufc_fights_2[[#This Row],[b_fighter_id]],ufc_fighters[id],ufc_fighters[year],"Prázdné",0,1)</f>
        <v>1981</v>
      </c>
      <c r="E2026" s="10">
        <f>YEAR(ufc_fights_2[[#This Row],[date]])-ufc_fights_2[[#This Row],[r_year]]</f>
        <v>31</v>
      </c>
      <c r="F2026" s="10">
        <f>YEAR(ufc_fights_2[[#This Row],[date]])-ufc_fights_2[[#This Row],[b_year]]</f>
        <v>30</v>
      </c>
      <c r="G2026">
        <v>1</v>
      </c>
      <c r="H2026">
        <v>1</v>
      </c>
      <c r="I2026">
        <v>0.60360000000000003</v>
      </c>
      <c r="J2026">
        <v>0.433</v>
      </c>
      <c r="K2026">
        <v>0.71360000000000001</v>
      </c>
      <c r="L2026">
        <v>0.46150000000000002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1</v>
      </c>
      <c r="S2026" s="2">
        <v>3.7384259259259259E-3</v>
      </c>
      <c r="T2026" s="2">
        <v>4.3981481481481481E-4</v>
      </c>
      <c r="U2026">
        <v>0.51139999999999997</v>
      </c>
      <c r="V2026">
        <v>0.4022</v>
      </c>
      <c r="W2026">
        <v>0.875</v>
      </c>
      <c r="X2026">
        <v>1</v>
      </c>
      <c r="Y2026">
        <v>1</v>
      </c>
      <c r="Z2026">
        <v>0.5897</v>
      </c>
      <c r="AA2026">
        <v>0.433</v>
      </c>
      <c r="AB2026">
        <v>1</v>
      </c>
      <c r="AC2026">
        <v>0</v>
      </c>
      <c r="AD2026">
        <v>0.58620000000000005</v>
      </c>
      <c r="AE2026">
        <v>0</v>
      </c>
      <c r="AF2026" t="s">
        <v>3915</v>
      </c>
      <c r="AG2026" s="2">
        <v>3.472222222222222E-3</v>
      </c>
      <c r="AH2026" t="s">
        <v>3911</v>
      </c>
      <c r="AI2026">
        <v>3</v>
      </c>
      <c r="AJ2026" t="s">
        <v>3914</v>
      </c>
      <c r="AK2026" s="3">
        <v>40782</v>
      </c>
      <c r="AL2026" s="10">
        <f>YEAR(ufc_fights_2[[#This Row],[date]])</f>
        <v>2011</v>
      </c>
      <c r="AM2026" t="s">
        <v>3977</v>
      </c>
      <c r="AN2026">
        <v>39</v>
      </c>
      <c r="AO2026" t="s">
        <v>3913</v>
      </c>
      <c r="AP2026">
        <f>IF(ufc_fights_2[[#This Row],[winner]]="Red",ufc_fights_2[[#This Row],[r_fighter_id]],ufc_fights_2[[#This Row],[b_fighter_id]])</f>
        <v>2434</v>
      </c>
      <c r="AQ2026" t="str">
        <f>_xlfn.XLOOKUP(ufc_fights_2[[#This Row],[winnerID]],ufc_fighters[id],ufc_fighters[fighter_name],"xxx",0,1)</f>
        <v>Rousimar Palhares</v>
      </c>
    </row>
    <row r="2027" spans="1:43">
      <c r="A2027">
        <v>2434</v>
      </c>
      <c r="B2027">
        <v>820</v>
      </c>
      <c r="C2027">
        <f>_xlfn.XLOOKUP(ufc_fights_2[[#This Row],[r_fighter_id]],ufc_fighters[id],ufc_fighters[year],"xxx",0,1)</f>
        <v>1980</v>
      </c>
      <c r="D2027">
        <f>_xlfn.XLOOKUP(ufc_fights_2[[#This Row],[b_fighter_id]],ufc_fighters[id],ufc_fighters[year],"Prázdné",0,1)</f>
        <v>1982</v>
      </c>
      <c r="E2027" s="10">
        <f>YEAR(ufc_fights_2[[#This Row],[date]])-ufc_fights_2[[#This Row],[r_year]]</f>
        <v>30</v>
      </c>
      <c r="F2027" s="10">
        <f>YEAR(ufc_fights_2[[#This Row],[date]])-ufc_fights_2[[#This Row],[b_year]]</f>
        <v>28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 s="2">
        <v>8.1018518518518516E-5</v>
      </c>
      <c r="T2027" s="2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3933</v>
      </c>
      <c r="AG2027" s="2">
        <v>5.2083333333333333E-4</v>
      </c>
      <c r="AH2027" t="s">
        <v>3911</v>
      </c>
      <c r="AI2027">
        <v>3</v>
      </c>
      <c r="AJ2027" t="s">
        <v>4016</v>
      </c>
      <c r="AK2027" s="3">
        <v>40264</v>
      </c>
      <c r="AL2027" s="10">
        <f>YEAR(ufc_fights_2[[#This Row],[date]])</f>
        <v>2010</v>
      </c>
      <c r="AM2027" t="s">
        <v>3977</v>
      </c>
      <c r="AN2027">
        <v>9</v>
      </c>
      <c r="AO2027" t="s">
        <v>3913</v>
      </c>
      <c r="AP2027">
        <f>IF(ufc_fights_2[[#This Row],[winner]]="Red",ufc_fights_2[[#This Row],[r_fighter_id]],ufc_fights_2[[#This Row],[b_fighter_id]])</f>
        <v>2434</v>
      </c>
      <c r="AQ2027" t="str">
        <f>_xlfn.XLOOKUP(ufc_fights_2[[#This Row],[winnerID]],ufc_fighters[id],ufc_fighters[fighter_name],"xxx",0,1)</f>
        <v>Rousimar Palhares</v>
      </c>
    </row>
    <row r="2028" spans="1:43">
      <c r="A2028">
        <v>2434</v>
      </c>
      <c r="B2028">
        <v>2812</v>
      </c>
      <c r="C2028">
        <f>_xlfn.XLOOKUP(ufc_fights_2[[#This Row],[r_fighter_id]],ufc_fighters[id],ufc_fighters[year],"xxx",0,1)</f>
        <v>1980</v>
      </c>
      <c r="D2028">
        <f>_xlfn.XLOOKUP(ufc_fights_2[[#This Row],[b_fighter_id]],ufc_fighters[id],ufc_fighters[year],"Prázdné",0,1)</f>
        <v>1971</v>
      </c>
      <c r="E2028" s="10">
        <f>YEAR(ufc_fights_2[[#This Row],[date]])-ufc_fights_2[[#This Row],[r_year]]</f>
        <v>28</v>
      </c>
      <c r="F2028" s="10">
        <f>YEAR(ufc_fights_2[[#This Row],[date]])-ufc_fights_2[[#This Row],[b_year]]</f>
        <v>37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3</v>
      </c>
      <c r="P2028">
        <v>0</v>
      </c>
      <c r="Q2028">
        <v>0</v>
      </c>
      <c r="R2028">
        <v>0</v>
      </c>
      <c r="S2028" s="2">
        <v>1.5856481481481481E-3</v>
      </c>
      <c r="T2028" s="2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 t="s">
        <v>3933</v>
      </c>
      <c r="AG2028" s="2">
        <v>1.8055555555555555E-3</v>
      </c>
      <c r="AH2028" t="s">
        <v>3911</v>
      </c>
      <c r="AI2028">
        <v>3</v>
      </c>
      <c r="AJ2028" t="s">
        <v>3939</v>
      </c>
      <c r="AK2028" s="3">
        <v>39592</v>
      </c>
      <c r="AL2028" s="10">
        <f>YEAR(ufc_fights_2[[#This Row],[date]])</f>
        <v>2008</v>
      </c>
      <c r="AM2028" t="s">
        <v>3977</v>
      </c>
      <c r="AN2028">
        <v>1</v>
      </c>
      <c r="AO2028" t="s">
        <v>3913</v>
      </c>
      <c r="AP2028">
        <f>IF(ufc_fights_2[[#This Row],[winner]]="Red",ufc_fights_2[[#This Row],[r_fighter_id]],ufc_fights_2[[#This Row],[b_fighter_id]])</f>
        <v>2434</v>
      </c>
      <c r="AQ2028" t="str">
        <f>_xlfn.XLOOKUP(ufc_fights_2[[#This Row],[winnerID]],ufc_fighters[id],ufc_fighters[fighter_name],"xxx",0,1)</f>
        <v>Rousimar Palhares</v>
      </c>
    </row>
    <row r="2029" spans="1:43">
      <c r="A2029">
        <v>1842</v>
      </c>
      <c r="B2029">
        <v>2874</v>
      </c>
      <c r="C2029">
        <f>_xlfn.XLOOKUP(ufc_fights_2[[#This Row],[r_fighter_id]],ufc_fighters[id],ufc_fighters[year],"xxx",0,1)</f>
        <v>1976</v>
      </c>
      <c r="D2029">
        <f>_xlfn.XLOOKUP(ufc_fights_2[[#This Row],[b_fighter_id]],ufc_fighters[id],ufc_fighters[year],"Prázdné",0,1)</f>
        <v>1976</v>
      </c>
      <c r="E2029" s="10">
        <f>YEAR(ufc_fights_2[[#This Row],[date]])-ufc_fights_2[[#This Row],[r_year]]</f>
        <v>30</v>
      </c>
      <c r="F2029" s="10">
        <f>YEAR(ufc_fights_2[[#This Row],[date]])-ufc_fights_2[[#This Row],[b_year]]</f>
        <v>30</v>
      </c>
      <c r="G2029">
        <v>0</v>
      </c>
      <c r="H2029">
        <v>0</v>
      </c>
      <c r="I2029">
        <v>0.47060000000000002</v>
      </c>
      <c r="J2029">
        <v>0.39389999999999997</v>
      </c>
      <c r="K2029">
        <v>0.66279999999999994</v>
      </c>
      <c r="L2029">
        <v>0.44440000000000002</v>
      </c>
      <c r="M2029">
        <v>0.29409999999999997</v>
      </c>
      <c r="N2029">
        <v>0</v>
      </c>
      <c r="O2029">
        <v>2</v>
      </c>
      <c r="P2029">
        <v>0</v>
      </c>
      <c r="Q2029">
        <v>1</v>
      </c>
      <c r="R2029">
        <v>0</v>
      </c>
      <c r="S2029" s="2">
        <v>4.0277777777777777E-3</v>
      </c>
      <c r="T2029" s="2">
        <v>3.2060185185185186E-3</v>
      </c>
      <c r="U2029">
        <v>0.43180000000000002</v>
      </c>
      <c r="V2029">
        <v>0.33329999999999999</v>
      </c>
      <c r="W2029">
        <v>0.66669999999999996</v>
      </c>
      <c r="X2029">
        <v>0.75</v>
      </c>
      <c r="Y2029">
        <v>1</v>
      </c>
      <c r="Z2029">
        <v>0.40620000000000001</v>
      </c>
      <c r="AA2029">
        <v>0.39290000000000003</v>
      </c>
      <c r="AB2029">
        <v>0.33329999999999999</v>
      </c>
      <c r="AC2029">
        <v>0.4</v>
      </c>
      <c r="AD2029">
        <v>0.8</v>
      </c>
      <c r="AE2029">
        <v>0</v>
      </c>
      <c r="AF2029" t="s">
        <v>3915</v>
      </c>
      <c r="AG2029" s="2">
        <v>3.472222222222222E-3</v>
      </c>
      <c r="AH2029" t="s">
        <v>3911</v>
      </c>
      <c r="AI2029">
        <v>3</v>
      </c>
      <c r="AJ2029" t="s">
        <v>3967</v>
      </c>
      <c r="AK2029" s="3">
        <v>38946</v>
      </c>
      <c r="AL2029" s="10">
        <f>YEAR(ufc_fights_2[[#This Row],[date]])</f>
        <v>2006</v>
      </c>
      <c r="AM2029" t="s">
        <v>3977</v>
      </c>
      <c r="AN2029">
        <v>1</v>
      </c>
      <c r="AO2029" t="s">
        <v>3913</v>
      </c>
      <c r="AP2029">
        <f>IF(ufc_fights_2[[#This Row],[winner]]="Red",ufc_fights_2[[#This Row],[r_fighter_id]],ufc_fights_2[[#This Row],[b_fighter_id]])</f>
        <v>1842</v>
      </c>
      <c r="AQ2029" t="str">
        <f>_xlfn.XLOOKUP(ufc_fights_2[[#This Row],[winnerID]],ufc_fighters[id],ufc_fighters[fighter_name],"xxx",0,1)</f>
        <v>Dean Lister</v>
      </c>
    </row>
    <row r="2030" spans="1:43">
      <c r="A2030">
        <v>1842</v>
      </c>
      <c r="B2030">
        <v>2606</v>
      </c>
      <c r="C2030">
        <f>_xlfn.XLOOKUP(ufc_fights_2[[#This Row],[r_fighter_id]],ufc_fighters[id],ufc_fighters[year],"xxx",0,1)</f>
        <v>1976</v>
      </c>
      <c r="D2030">
        <f>_xlfn.XLOOKUP(ufc_fights_2[[#This Row],[b_fighter_id]],ufc_fighters[id],ufc_fighters[year],"Prázdné",0,1)</f>
        <v>1976</v>
      </c>
      <c r="E2030" s="10">
        <f>YEAR(ufc_fights_2[[#This Row],[date]])-ufc_fights_2[[#This Row],[r_year]]</f>
        <v>31</v>
      </c>
      <c r="F2030" s="10">
        <f>YEAR(ufc_fights_2[[#This Row],[date]])-ufc_fights_2[[#This Row],[b_year]]</f>
        <v>31</v>
      </c>
      <c r="G2030">
        <v>0</v>
      </c>
      <c r="H2030">
        <v>0</v>
      </c>
      <c r="I2030">
        <v>0.31309999999999999</v>
      </c>
      <c r="J2030">
        <v>0.22470000000000001</v>
      </c>
      <c r="K2030">
        <v>0.34860000000000002</v>
      </c>
      <c r="L2030">
        <v>0.4153</v>
      </c>
      <c r="M2030">
        <v>0.2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1.8171296296296297E-3</v>
      </c>
      <c r="T2030" s="2">
        <v>5.3240740740740744E-4</v>
      </c>
      <c r="U2030">
        <v>0.2394</v>
      </c>
      <c r="V2030">
        <v>0.16220000000000001</v>
      </c>
      <c r="W2030">
        <v>0.45</v>
      </c>
      <c r="X2030">
        <v>0.625</v>
      </c>
      <c r="Y2030">
        <v>0.46150000000000002</v>
      </c>
      <c r="Z2030">
        <v>0.28239999999999998</v>
      </c>
      <c r="AA2030">
        <v>0.21329999999999999</v>
      </c>
      <c r="AB2030">
        <v>0.16669999999999999</v>
      </c>
      <c r="AC2030">
        <v>0.33329999999999999</v>
      </c>
      <c r="AD2030">
        <v>0.75</v>
      </c>
      <c r="AE2030">
        <v>0.2</v>
      </c>
      <c r="AF2030" t="s">
        <v>3915</v>
      </c>
      <c r="AG2030" s="2">
        <v>3.472222222222222E-3</v>
      </c>
      <c r="AH2030" t="s">
        <v>3911</v>
      </c>
      <c r="AI2030">
        <v>3</v>
      </c>
      <c r="AJ2030" t="s">
        <v>3939</v>
      </c>
      <c r="AK2030" s="3">
        <v>39445</v>
      </c>
      <c r="AL2030" s="10">
        <f>YEAR(ufc_fights_2[[#This Row],[date]])</f>
        <v>2007</v>
      </c>
      <c r="AM2030" t="s">
        <v>3977</v>
      </c>
      <c r="AN2030">
        <v>1</v>
      </c>
      <c r="AO2030" t="s">
        <v>3913</v>
      </c>
      <c r="AP2030">
        <f>IF(ufc_fights_2[[#This Row],[winner]]="Red",ufc_fights_2[[#This Row],[r_fighter_id]],ufc_fights_2[[#This Row],[b_fighter_id]])</f>
        <v>1842</v>
      </c>
      <c r="AQ2030" t="str">
        <f>_xlfn.XLOOKUP(ufc_fights_2[[#This Row],[winnerID]],ufc_fighters[id],ufc_fighters[fighter_name],"xxx",0,1)</f>
        <v>Dean Lister</v>
      </c>
    </row>
    <row r="2031" spans="1:43">
      <c r="A2031">
        <v>1842</v>
      </c>
      <c r="B2031">
        <v>1399</v>
      </c>
      <c r="C2031">
        <f>_xlfn.XLOOKUP(ufc_fights_2[[#This Row],[r_fighter_id]],ufc_fighters[id],ufc_fighters[year],"xxx",0,1)</f>
        <v>1976</v>
      </c>
      <c r="D2031">
        <f>_xlfn.XLOOKUP(ufc_fights_2[[#This Row],[b_fighter_id]],ufc_fighters[id],ufc_fighters[year],"Prázdné",0,1)</f>
        <v>1975</v>
      </c>
      <c r="E2031" s="10">
        <f>YEAR(ufc_fights_2[[#This Row],[date]])-ufc_fights_2[[#This Row],[r_year]]</f>
        <v>32</v>
      </c>
      <c r="F2031" s="10">
        <f>YEAR(ufc_fights_2[[#This Row],[date]])-ufc_fights_2[[#This Row],[b_year]]</f>
        <v>33</v>
      </c>
      <c r="G2031">
        <v>0</v>
      </c>
      <c r="H2031">
        <v>0</v>
      </c>
      <c r="I2031">
        <v>0.2727</v>
      </c>
      <c r="J2031">
        <v>7.1400000000000005E-2</v>
      </c>
      <c r="K2031">
        <v>0.36</v>
      </c>
      <c r="L2031">
        <v>0.3659</v>
      </c>
      <c r="M2031">
        <v>0.25</v>
      </c>
      <c r="N2031">
        <v>0</v>
      </c>
      <c r="O2031">
        <v>1</v>
      </c>
      <c r="P2031">
        <v>0</v>
      </c>
      <c r="Q2031">
        <v>0</v>
      </c>
      <c r="R2031">
        <v>0</v>
      </c>
      <c r="S2031" s="2">
        <v>4.6296296296296298E-4</v>
      </c>
      <c r="T2031" s="2">
        <v>8.6805555555555551E-4</v>
      </c>
      <c r="U2031">
        <v>0.23810000000000001</v>
      </c>
      <c r="V2031">
        <v>7.4099999999999999E-2</v>
      </c>
      <c r="W2031">
        <v>0</v>
      </c>
      <c r="X2031">
        <v>1</v>
      </c>
      <c r="Y2031">
        <v>0</v>
      </c>
      <c r="Z2031">
        <v>0.27779999999999999</v>
      </c>
      <c r="AA2031">
        <v>7.1400000000000005E-2</v>
      </c>
      <c r="AB2031">
        <v>0</v>
      </c>
      <c r="AC2031">
        <v>0</v>
      </c>
      <c r="AD2031">
        <v>0.5</v>
      </c>
      <c r="AE2031">
        <v>0</v>
      </c>
      <c r="AF2031" t="s">
        <v>3933</v>
      </c>
      <c r="AG2031" s="2">
        <v>2.685185185185185E-3</v>
      </c>
      <c r="AH2031" t="s">
        <v>3911</v>
      </c>
      <c r="AI2031">
        <v>3</v>
      </c>
      <c r="AJ2031" t="s">
        <v>3974</v>
      </c>
      <c r="AK2031" s="3">
        <v>39620</v>
      </c>
      <c r="AL2031" s="10">
        <f>YEAR(ufc_fights_2[[#This Row],[date]])</f>
        <v>2008</v>
      </c>
      <c r="AM2031" t="s">
        <v>3977</v>
      </c>
      <c r="AN2031">
        <v>1</v>
      </c>
      <c r="AO2031" t="s">
        <v>3913</v>
      </c>
      <c r="AP2031">
        <f>IF(ufc_fights_2[[#This Row],[winner]]="Red",ufc_fights_2[[#This Row],[r_fighter_id]],ufc_fights_2[[#This Row],[b_fighter_id]])</f>
        <v>1842</v>
      </c>
      <c r="AQ2031" t="str">
        <f>_xlfn.XLOOKUP(ufc_fights_2[[#This Row],[winnerID]],ufc_fighters[id],ufc_fighters[fighter_name],"xxx",0,1)</f>
        <v>Dean Lister</v>
      </c>
    </row>
    <row r="2032" spans="1:43">
      <c r="A2032">
        <v>480</v>
      </c>
      <c r="B2032">
        <v>1967</v>
      </c>
      <c r="C2032">
        <f>_xlfn.XLOOKUP(ufc_fights_2[[#This Row],[r_fighter_id]],ufc_fighters[id],ufc_fighters[year],"xxx",0,1)</f>
        <v>1990</v>
      </c>
      <c r="D2032">
        <f>_xlfn.XLOOKUP(ufc_fights_2[[#This Row],[b_fighter_id]],ufc_fighters[id],ufc_fighters[year],"Prázdné",0,1)</f>
        <v>1989</v>
      </c>
      <c r="E2032" s="10">
        <f>YEAR(ufc_fights_2[[#This Row],[date]])-ufc_fights_2[[#This Row],[r_year]]</f>
        <v>27</v>
      </c>
      <c r="F2032" s="10">
        <f>YEAR(ufc_fights_2[[#This Row],[date]])-ufc_fights_2[[#This Row],[b_year]]</f>
        <v>28</v>
      </c>
      <c r="G2032">
        <v>0</v>
      </c>
      <c r="H2032">
        <v>0</v>
      </c>
      <c r="I2032">
        <v>0.40739999999999998</v>
      </c>
      <c r="J2032">
        <v>6.6699999999999995E-2</v>
      </c>
      <c r="K2032">
        <v>0.68630000000000002</v>
      </c>
      <c r="L2032">
        <v>0.22220000000000001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 s="2">
        <v>2.1875000000000002E-3</v>
      </c>
      <c r="T2032" s="2">
        <v>0</v>
      </c>
      <c r="U2032">
        <v>0.39129999999999998</v>
      </c>
      <c r="V2032">
        <v>0</v>
      </c>
      <c r="W2032">
        <v>0</v>
      </c>
      <c r="X2032">
        <v>1</v>
      </c>
      <c r="Y2032">
        <v>0</v>
      </c>
      <c r="Z2032">
        <v>0.3125</v>
      </c>
      <c r="AA2032">
        <v>6.6699999999999995E-2</v>
      </c>
      <c r="AB2032">
        <v>0</v>
      </c>
      <c r="AC2032">
        <v>0</v>
      </c>
      <c r="AD2032">
        <v>0.6</v>
      </c>
      <c r="AE2032">
        <v>0</v>
      </c>
      <c r="AF2032" t="s">
        <v>3933</v>
      </c>
      <c r="AG2032" s="2">
        <v>3.1250000000000002E-3</v>
      </c>
      <c r="AH2032" t="s">
        <v>3911</v>
      </c>
      <c r="AI2032">
        <v>3</v>
      </c>
      <c r="AJ2032" t="s">
        <v>3973</v>
      </c>
      <c r="AK2032" s="3">
        <v>43036</v>
      </c>
      <c r="AL2032" s="10">
        <f>YEAR(ufc_fights_2[[#This Row],[date]])</f>
        <v>2017</v>
      </c>
      <c r="AM2032" t="s">
        <v>3977</v>
      </c>
      <c r="AN2032">
        <v>6</v>
      </c>
      <c r="AO2032" t="s">
        <v>3913</v>
      </c>
      <c r="AP2032">
        <f>IF(ufc_fights_2[[#This Row],[winner]]="Red",ufc_fights_2[[#This Row],[r_fighter_id]],ufc_fights_2[[#This Row],[b_fighter_id]])</f>
        <v>480</v>
      </c>
      <c r="AQ2032" t="str">
        <f>_xlfn.XLOOKUP(ufc_fights_2[[#This Row],[winnerID]],ufc_fighters[id],ufc_fighters[fighter_name],"xxx",0,1)</f>
        <v>Antonio Carlos Junior</v>
      </c>
    </row>
    <row r="2033" spans="1:43">
      <c r="A2033">
        <v>3203</v>
      </c>
      <c r="B2033">
        <v>1098</v>
      </c>
      <c r="C2033">
        <f>_xlfn.XLOOKUP(ufc_fights_2[[#This Row],[r_fighter_id]],ufc_fighters[id],ufc_fighters[year],"xxx",0,1)</f>
        <v>1971</v>
      </c>
      <c r="D2033">
        <f>_xlfn.XLOOKUP(ufc_fights_2[[#This Row],[b_fighter_id]],ufc_fighters[id],ufc_fighters[year],"Prázdné",0,1)</f>
        <v>1970</v>
      </c>
      <c r="E2033" s="10">
        <f>YEAR(ufc_fights_2[[#This Row],[date]])-ufc_fights_2[[#This Row],[r_year]]</f>
        <v>29</v>
      </c>
      <c r="F2033" s="10">
        <f>YEAR(ufc_fights_2[[#This Row],[date]])-ufc_fights_2[[#This Row],[b_year]]</f>
        <v>30</v>
      </c>
      <c r="G2033">
        <v>0</v>
      </c>
      <c r="H2033">
        <v>0</v>
      </c>
      <c r="I2033">
        <v>0.8</v>
      </c>
      <c r="J2033">
        <v>0.75</v>
      </c>
      <c r="K2033">
        <v>0.85450000000000004</v>
      </c>
      <c r="L2033">
        <v>0.85709999999999997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2.9050925925925928E-3</v>
      </c>
      <c r="T2033" s="2">
        <v>0</v>
      </c>
      <c r="U2033">
        <v>0.73080000000000001</v>
      </c>
      <c r="V2033">
        <v>0.75</v>
      </c>
      <c r="W2033">
        <v>0.91669999999999996</v>
      </c>
      <c r="X2033">
        <v>1</v>
      </c>
      <c r="Y2033">
        <v>0</v>
      </c>
      <c r="Z2033">
        <v>1</v>
      </c>
      <c r="AA2033">
        <v>1</v>
      </c>
      <c r="AB2033">
        <v>0.71430000000000005</v>
      </c>
      <c r="AC2033">
        <v>0.8</v>
      </c>
      <c r="AD2033">
        <v>0.80649999999999999</v>
      </c>
      <c r="AE2033">
        <v>0.5</v>
      </c>
      <c r="AF2033" t="s">
        <v>3910</v>
      </c>
      <c r="AG2033" s="2">
        <v>3.449074074074074E-3</v>
      </c>
      <c r="AH2033" t="s">
        <v>3911</v>
      </c>
      <c r="AI2033">
        <v>3</v>
      </c>
      <c r="AJ2033" t="s">
        <v>3939</v>
      </c>
      <c r="AK2033" s="3">
        <v>36876</v>
      </c>
      <c r="AL2033" s="10">
        <f>YEAR(ufc_fights_2[[#This Row],[date]])</f>
        <v>2000</v>
      </c>
      <c r="AM2033" t="s">
        <v>3977</v>
      </c>
      <c r="AN2033">
        <v>160</v>
      </c>
      <c r="AO2033" t="s">
        <v>3913</v>
      </c>
      <c r="AP2033">
        <f>IF(ufc_fights_2[[#This Row],[winner]]="Red",ufc_fights_2[[#This Row],[r_fighter_id]],ufc_fights_2[[#This Row],[b_fighter_id]])</f>
        <v>3203</v>
      </c>
      <c r="AQ2033" t="str">
        <f>_xlfn.XLOOKUP(ufc_fights_2[[#This Row],[winnerID]],ufc_fighters[id],ufc_fighters[fighter_name],"xxx",0,1)</f>
        <v>Evan Tanner</v>
      </c>
    </row>
    <row r="2034" spans="1:43">
      <c r="A2034">
        <v>3203</v>
      </c>
      <c r="B2034">
        <v>1433</v>
      </c>
      <c r="C2034">
        <f>_xlfn.XLOOKUP(ufc_fights_2[[#This Row],[r_fighter_id]],ufc_fighters[id],ufc_fighters[year],"xxx",0,1)</f>
        <v>1971</v>
      </c>
      <c r="D2034">
        <f>_xlfn.XLOOKUP(ufc_fights_2[[#This Row],[b_fighter_id]],ufc_fighters[id],ufc_fighters[year],"Prázdné",0,1)</f>
        <v>0</v>
      </c>
      <c r="E2034" s="10">
        <f>YEAR(ufc_fights_2[[#This Row],[date]])-ufc_fights_2[[#This Row],[r_year]]</f>
        <v>28</v>
      </c>
      <c r="F2034" s="10">
        <f>YEAR(ufc_fights_2[[#This Row],[date]])-ufc_fights_2[[#This Row],[b_year]]</f>
        <v>1999</v>
      </c>
      <c r="G2034">
        <v>0</v>
      </c>
      <c r="H2034">
        <v>0</v>
      </c>
      <c r="I2034">
        <v>0.71879999999999999</v>
      </c>
      <c r="J2034">
        <v>0.25</v>
      </c>
      <c r="K2034">
        <v>0.71430000000000005</v>
      </c>
      <c r="L2034">
        <v>0.5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 s="2">
        <v>0</v>
      </c>
      <c r="T2034" s="2">
        <v>0</v>
      </c>
      <c r="U2034">
        <v>0.69230000000000003</v>
      </c>
      <c r="V2034">
        <v>0.25</v>
      </c>
      <c r="W2034">
        <v>0.8</v>
      </c>
      <c r="X2034">
        <v>1</v>
      </c>
      <c r="Y2034">
        <v>0</v>
      </c>
      <c r="Z2034">
        <v>0.375</v>
      </c>
      <c r="AA2034">
        <v>0.1429</v>
      </c>
      <c r="AB2034">
        <v>1</v>
      </c>
      <c r="AC2034">
        <v>1</v>
      </c>
      <c r="AD2034">
        <v>0.81820000000000004</v>
      </c>
      <c r="AE2034">
        <v>0</v>
      </c>
      <c r="AF2034" t="s">
        <v>3910</v>
      </c>
      <c r="AG2034" s="2">
        <v>2.0601851851851853E-3</v>
      </c>
      <c r="AH2034" t="s">
        <v>4057</v>
      </c>
      <c r="AI2034">
        <v>1</v>
      </c>
      <c r="AJ2034" t="s">
        <v>3925</v>
      </c>
      <c r="AK2034" s="3">
        <v>36224</v>
      </c>
      <c r="AL2034" s="10">
        <f>YEAR(ufc_fights_2[[#This Row],[date]])</f>
        <v>1999</v>
      </c>
      <c r="AM2034" t="s">
        <v>3977</v>
      </c>
      <c r="AN2034">
        <v>154</v>
      </c>
      <c r="AO2034" t="s">
        <v>3913</v>
      </c>
      <c r="AP2034">
        <f>IF(ufc_fights_2[[#This Row],[winner]]="Red",ufc_fights_2[[#This Row],[r_fighter_id]],ufc_fights_2[[#This Row],[b_fighter_id]])</f>
        <v>3203</v>
      </c>
      <c r="AQ2034" t="str">
        <f>_xlfn.XLOOKUP(ufc_fights_2[[#This Row],[winnerID]],ufc_fighters[id],ufc_fighters[fighter_name],"xxx",0,1)</f>
        <v>Evan Tanner</v>
      </c>
    </row>
    <row r="2035" spans="1:43">
      <c r="A2035">
        <v>3203</v>
      </c>
      <c r="B2035">
        <v>208</v>
      </c>
      <c r="C2035">
        <f>_xlfn.XLOOKUP(ufc_fights_2[[#This Row],[r_fighter_id]],ufc_fighters[id],ufc_fighters[year],"xxx",0,1)</f>
        <v>1971</v>
      </c>
      <c r="D2035">
        <f>_xlfn.XLOOKUP(ufc_fights_2[[#This Row],[b_fighter_id]],ufc_fighters[id],ufc_fighters[year],"Prázdné",0,1)</f>
        <v>1976</v>
      </c>
      <c r="E2035" s="10">
        <f>YEAR(ufc_fights_2[[#This Row],[date]])-ufc_fights_2[[#This Row],[r_year]]</f>
        <v>32</v>
      </c>
      <c r="F2035" s="10">
        <f>YEAR(ufc_fights_2[[#This Row],[date]])-ufc_fights_2[[#This Row],[b_year]]</f>
        <v>27</v>
      </c>
      <c r="G2035">
        <v>0</v>
      </c>
      <c r="H2035">
        <v>2</v>
      </c>
      <c r="I2035">
        <v>0.82350000000000001</v>
      </c>
      <c r="J2035">
        <v>0.53120000000000001</v>
      </c>
      <c r="K2035">
        <v>0.86960000000000004</v>
      </c>
      <c r="L2035">
        <v>0.64439999999999997</v>
      </c>
      <c r="M2035">
        <v>0.25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1.7013888888888888E-3</v>
      </c>
      <c r="T2035" s="2">
        <v>1.6203703703703703E-4</v>
      </c>
      <c r="U2035">
        <v>0.8</v>
      </c>
      <c r="V2035">
        <v>0.5</v>
      </c>
      <c r="W2035">
        <v>0.75</v>
      </c>
      <c r="X2035">
        <v>1</v>
      </c>
      <c r="Y2035">
        <v>0</v>
      </c>
      <c r="Z2035">
        <v>0.85709999999999997</v>
      </c>
      <c r="AA2035">
        <v>0.4</v>
      </c>
      <c r="AB2035">
        <v>0.9</v>
      </c>
      <c r="AC2035">
        <v>0.73329999999999995</v>
      </c>
      <c r="AD2035">
        <v>0.76470000000000005</v>
      </c>
      <c r="AE2035">
        <v>0</v>
      </c>
      <c r="AF2035" t="s">
        <v>3910</v>
      </c>
      <c r="AG2035" s="2">
        <v>3.2638888888888891E-3</v>
      </c>
      <c r="AH2035" t="s">
        <v>3911</v>
      </c>
      <c r="AI2035">
        <v>3</v>
      </c>
      <c r="AJ2035" t="s">
        <v>4052</v>
      </c>
      <c r="AK2035" s="3">
        <v>37946</v>
      </c>
      <c r="AL2035" s="10">
        <f>YEAR(ufc_fights_2[[#This Row],[date]])</f>
        <v>2003</v>
      </c>
      <c r="AM2035" t="s">
        <v>3977</v>
      </c>
      <c r="AN2035">
        <v>144</v>
      </c>
      <c r="AO2035" t="s">
        <v>3913</v>
      </c>
      <c r="AP2035">
        <f>IF(ufc_fights_2[[#This Row],[winner]]="Red",ufc_fights_2[[#This Row],[r_fighter_id]],ufc_fights_2[[#This Row],[b_fighter_id]])</f>
        <v>3203</v>
      </c>
      <c r="AQ2035" t="str">
        <f>_xlfn.XLOOKUP(ufc_fights_2[[#This Row],[winnerID]],ufc_fighters[id],ufc_fighters[fighter_name],"xxx",0,1)</f>
        <v>Evan Tanner</v>
      </c>
    </row>
    <row r="2036" spans="1:43">
      <c r="A2036">
        <v>3203</v>
      </c>
      <c r="B2036">
        <v>1093</v>
      </c>
      <c r="C2036">
        <f>_xlfn.XLOOKUP(ufc_fights_2[[#This Row],[r_fighter_id]],ufc_fighters[id],ufc_fighters[year],"xxx",0,1)</f>
        <v>1971</v>
      </c>
      <c r="D2036">
        <f>_xlfn.XLOOKUP(ufc_fights_2[[#This Row],[b_fighter_id]],ufc_fighters[id],ufc_fighters[year],"Prázdné",0,1)</f>
        <v>0</v>
      </c>
      <c r="E2036" s="10">
        <f>YEAR(ufc_fights_2[[#This Row],[date]])-ufc_fights_2[[#This Row],[r_year]]</f>
        <v>28</v>
      </c>
      <c r="F2036" s="10">
        <f>YEAR(ufc_fights_2[[#This Row],[date]])-ufc_fights_2[[#This Row],[b_year]]</f>
        <v>1999</v>
      </c>
      <c r="G2036">
        <v>0</v>
      </c>
      <c r="H2036">
        <v>0</v>
      </c>
      <c r="I2036">
        <v>0.64859999999999995</v>
      </c>
      <c r="J2036">
        <v>0.15379999999999999</v>
      </c>
      <c r="K2036">
        <v>0.64100000000000001</v>
      </c>
      <c r="L2036">
        <v>0.50849999999999995</v>
      </c>
      <c r="M2036">
        <v>1</v>
      </c>
      <c r="N2036">
        <v>1</v>
      </c>
      <c r="O2036">
        <v>4</v>
      </c>
      <c r="P2036">
        <v>0</v>
      </c>
      <c r="Q2036">
        <v>0</v>
      </c>
      <c r="R2036">
        <v>0</v>
      </c>
      <c r="S2036" s="2">
        <v>0</v>
      </c>
      <c r="T2036" s="2">
        <v>0</v>
      </c>
      <c r="U2036">
        <v>0.5</v>
      </c>
      <c r="V2036">
        <v>0.12</v>
      </c>
      <c r="W2036">
        <v>0.83330000000000004</v>
      </c>
      <c r="X2036">
        <v>0.81820000000000004</v>
      </c>
      <c r="Y2036">
        <v>0</v>
      </c>
      <c r="Z2036">
        <v>0.625</v>
      </c>
      <c r="AA2036">
        <v>0</v>
      </c>
      <c r="AB2036">
        <v>0.66669999999999996</v>
      </c>
      <c r="AC2036">
        <v>0</v>
      </c>
      <c r="AD2036">
        <v>0</v>
      </c>
      <c r="AE2036">
        <v>0.33329999999999999</v>
      </c>
      <c r="AF2036" t="s">
        <v>3933</v>
      </c>
      <c r="AG2036" s="2">
        <v>5.5208333333333333E-3</v>
      </c>
      <c r="AH2036" t="s">
        <v>4057</v>
      </c>
      <c r="AI2036">
        <v>1</v>
      </c>
      <c r="AJ2036" t="s">
        <v>3925</v>
      </c>
      <c r="AK2036" s="3">
        <v>36168</v>
      </c>
      <c r="AL2036" s="10">
        <f>YEAR(ufc_fights_2[[#This Row],[date]])</f>
        <v>1999</v>
      </c>
      <c r="AM2036" t="s">
        <v>3977</v>
      </c>
      <c r="AN2036">
        <v>141</v>
      </c>
      <c r="AO2036" t="s">
        <v>3913</v>
      </c>
      <c r="AP2036">
        <f>IF(ufc_fights_2[[#This Row],[winner]]="Red",ufc_fights_2[[#This Row],[r_fighter_id]],ufc_fights_2[[#This Row],[b_fighter_id]])</f>
        <v>3203</v>
      </c>
      <c r="AQ2036" t="str">
        <f>_xlfn.XLOOKUP(ufc_fights_2[[#This Row],[winnerID]],ufc_fighters[id],ufc_fighters[fighter_name],"xxx",0,1)</f>
        <v>Evan Tanner</v>
      </c>
    </row>
    <row r="2037" spans="1:43">
      <c r="A2037">
        <v>3203</v>
      </c>
      <c r="B2037">
        <v>1807</v>
      </c>
      <c r="C2037">
        <f>_xlfn.XLOOKUP(ufc_fights_2[[#This Row],[r_fighter_id]],ufc_fighters[id],ufc_fighters[year],"xxx",0,1)</f>
        <v>1971</v>
      </c>
      <c r="D2037">
        <f>_xlfn.XLOOKUP(ufc_fights_2[[#This Row],[b_fighter_id]],ufc_fighters[id],ufc_fighters[year],"Prázdné",0,1)</f>
        <v>1980</v>
      </c>
      <c r="E2037" s="10">
        <f>YEAR(ufc_fights_2[[#This Row],[date]])-ufc_fights_2[[#This Row],[r_year]]</f>
        <v>35</v>
      </c>
      <c r="F2037" s="10">
        <f>YEAR(ufc_fights_2[[#This Row],[date]])-ufc_fights_2[[#This Row],[b_year]]</f>
        <v>26</v>
      </c>
      <c r="G2037">
        <v>0</v>
      </c>
      <c r="H2037">
        <v>0</v>
      </c>
      <c r="I2037">
        <v>0.58819999999999995</v>
      </c>
      <c r="J2037">
        <v>0.5</v>
      </c>
      <c r="K2037">
        <v>0.66669999999999996</v>
      </c>
      <c r="L2037">
        <v>0.75</v>
      </c>
      <c r="M2037">
        <v>0.5</v>
      </c>
      <c r="N2037">
        <v>0</v>
      </c>
      <c r="O2037">
        <v>2</v>
      </c>
      <c r="P2037">
        <v>1</v>
      </c>
      <c r="Q2037">
        <v>0</v>
      </c>
      <c r="R2037">
        <v>0</v>
      </c>
      <c r="S2037" s="2">
        <v>1.5277777777777779E-3</v>
      </c>
      <c r="T2037" s="2">
        <v>2.199074074074074E-4</v>
      </c>
      <c r="U2037">
        <v>0.54549999999999998</v>
      </c>
      <c r="V2037">
        <v>0</v>
      </c>
      <c r="W2037">
        <v>0.66669999999999996</v>
      </c>
      <c r="X2037">
        <v>0.66669999999999996</v>
      </c>
      <c r="Y2037">
        <v>1</v>
      </c>
      <c r="Z2037">
        <v>1</v>
      </c>
      <c r="AA2037">
        <v>0.5</v>
      </c>
      <c r="AB2037">
        <v>0.42859999999999998</v>
      </c>
      <c r="AC2037">
        <v>0.5</v>
      </c>
      <c r="AD2037">
        <v>0.66669999999999996</v>
      </c>
      <c r="AE2037">
        <v>0</v>
      </c>
      <c r="AF2037" t="s">
        <v>3933</v>
      </c>
      <c r="AG2037" s="2">
        <v>2.2453703703703702E-3</v>
      </c>
      <c r="AH2037" t="s">
        <v>3911</v>
      </c>
      <c r="AI2037">
        <v>3</v>
      </c>
      <c r="AJ2037" t="s">
        <v>3914</v>
      </c>
      <c r="AK2037" s="3">
        <v>38822</v>
      </c>
      <c r="AL2037" s="10">
        <f>YEAR(ufc_fights_2[[#This Row],[date]])</f>
        <v>2006</v>
      </c>
      <c r="AM2037" t="s">
        <v>3977</v>
      </c>
      <c r="AN2037">
        <v>63</v>
      </c>
      <c r="AO2037" t="s">
        <v>3913</v>
      </c>
      <c r="AP2037">
        <f>IF(ufc_fights_2[[#This Row],[winner]]="Red",ufc_fights_2[[#This Row],[r_fighter_id]],ufc_fights_2[[#This Row],[b_fighter_id]])</f>
        <v>3203</v>
      </c>
      <c r="AQ2037" t="str">
        <f>_xlfn.XLOOKUP(ufc_fights_2[[#This Row],[winnerID]],ufc_fighters[id],ufc_fighters[fighter_name],"xxx",0,1)</f>
        <v>Evan Tanner</v>
      </c>
    </row>
    <row r="2038" spans="1:43">
      <c r="A2038">
        <v>3203</v>
      </c>
      <c r="B2038">
        <v>1760</v>
      </c>
      <c r="C2038">
        <f>_xlfn.XLOOKUP(ufc_fights_2[[#This Row],[r_fighter_id]],ufc_fighters[id],ufc_fighters[year],"xxx",0,1)</f>
        <v>1971</v>
      </c>
      <c r="D2038">
        <f>_xlfn.XLOOKUP(ufc_fights_2[[#This Row],[b_fighter_id]],ufc_fighters[id],ufc_fighters[year],"Prázdné",0,1)</f>
        <v>1982</v>
      </c>
      <c r="E2038" s="10">
        <f>YEAR(ufc_fights_2[[#This Row],[date]])-ufc_fights_2[[#This Row],[r_year]]</f>
        <v>33</v>
      </c>
      <c r="F2038" s="10">
        <f>YEAR(ufc_fights_2[[#This Row],[date]])-ufc_fights_2[[#This Row],[b_year]]</f>
        <v>22</v>
      </c>
      <c r="G2038">
        <v>0</v>
      </c>
      <c r="H2038">
        <v>0</v>
      </c>
      <c r="I2038">
        <v>0.35289999999999999</v>
      </c>
      <c r="J2038">
        <v>0.21429999999999999</v>
      </c>
      <c r="K2038">
        <v>0.35289999999999999</v>
      </c>
      <c r="L2038">
        <v>0.26669999999999999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 s="2">
        <v>0</v>
      </c>
      <c r="T2038" s="2">
        <v>3.8194444444444446E-4</v>
      </c>
      <c r="U2038">
        <v>0.16669999999999999</v>
      </c>
      <c r="V2038">
        <v>0.15379999999999999</v>
      </c>
      <c r="W2038">
        <v>1</v>
      </c>
      <c r="X2038">
        <v>0.75</v>
      </c>
      <c r="Y2038">
        <v>0</v>
      </c>
      <c r="Z2038">
        <v>0.35289999999999999</v>
      </c>
      <c r="AA2038">
        <v>9.0899999999999995E-2</v>
      </c>
      <c r="AB2038">
        <v>0</v>
      </c>
      <c r="AC2038">
        <v>1</v>
      </c>
      <c r="AD2038">
        <v>0</v>
      </c>
      <c r="AE2038">
        <v>0.5</v>
      </c>
      <c r="AF2038" t="s">
        <v>3933</v>
      </c>
      <c r="AG2038" s="2">
        <v>1.6435185185185185E-3</v>
      </c>
      <c r="AH2038" t="s">
        <v>3911</v>
      </c>
      <c r="AI2038">
        <v>3</v>
      </c>
      <c r="AJ2038" t="s">
        <v>3925</v>
      </c>
      <c r="AK2038" s="3">
        <v>38282</v>
      </c>
      <c r="AL2038" s="10">
        <f>YEAR(ufc_fights_2[[#This Row],[date]])</f>
        <v>2004</v>
      </c>
      <c r="AM2038" t="s">
        <v>3977</v>
      </c>
      <c r="AN2038">
        <v>36</v>
      </c>
      <c r="AO2038" t="s">
        <v>3913</v>
      </c>
      <c r="AP2038">
        <f>IF(ufc_fights_2[[#This Row],[winner]]="Red",ufc_fights_2[[#This Row],[r_fighter_id]],ufc_fights_2[[#This Row],[b_fighter_id]])</f>
        <v>3203</v>
      </c>
      <c r="AQ2038" t="str">
        <f>_xlfn.XLOOKUP(ufc_fights_2[[#This Row],[winnerID]],ufc_fighters[id],ufc_fighters[fighter_name],"xxx",0,1)</f>
        <v>Evan Tanner</v>
      </c>
    </row>
    <row r="2039" spans="1:43">
      <c r="A2039">
        <v>3203</v>
      </c>
      <c r="B2039">
        <v>3227</v>
      </c>
      <c r="C2039">
        <f>_xlfn.XLOOKUP(ufc_fights_2[[#This Row],[r_fighter_id]],ufc_fighters[id],ufc_fighters[year],"xxx",0,1)</f>
        <v>1971</v>
      </c>
      <c r="D2039">
        <f>_xlfn.XLOOKUP(ufc_fights_2[[#This Row],[b_fighter_id]],ufc_fighters[id],ufc_fighters[year],"Prázdné",0,1)</f>
        <v>1978</v>
      </c>
      <c r="E2039" s="10">
        <f>YEAR(ufc_fights_2[[#This Row],[date]])-ufc_fights_2[[#This Row],[r_year]]</f>
        <v>34</v>
      </c>
      <c r="F2039" s="10">
        <f>YEAR(ufc_fights_2[[#This Row],[date]])-ufc_fights_2[[#This Row],[b_year]]</f>
        <v>27</v>
      </c>
      <c r="G2039">
        <v>0</v>
      </c>
      <c r="H2039">
        <v>0</v>
      </c>
      <c r="I2039">
        <v>0.67859999999999998</v>
      </c>
      <c r="J2039">
        <v>0.44440000000000002</v>
      </c>
      <c r="K2039">
        <v>0.80520000000000003</v>
      </c>
      <c r="L2039">
        <v>0.36359999999999998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 s="2">
        <v>2.1875000000000002E-3</v>
      </c>
      <c r="T2039" s="2">
        <v>2.4305555555555555E-4</v>
      </c>
      <c r="U2039">
        <v>0.66669999999999996</v>
      </c>
      <c r="V2039">
        <v>0.42859999999999998</v>
      </c>
      <c r="W2039">
        <v>1</v>
      </c>
      <c r="X2039">
        <v>0</v>
      </c>
      <c r="Y2039">
        <v>0.5</v>
      </c>
      <c r="Z2039">
        <v>0</v>
      </c>
      <c r="AA2039">
        <v>0.25</v>
      </c>
      <c r="AB2039">
        <v>1</v>
      </c>
      <c r="AC2039">
        <v>0.6</v>
      </c>
      <c r="AD2039">
        <v>0.66669999999999996</v>
      </c>
      <c r="AE2039">
        <v>0</v>
      </c>
      <c r="AF2039" t="s">
        <v>3910</v>
      </c>
      <c r="AG2039" s="2">
        <v>3.1828703703703702E-3</v>
      </c>
      <c r="AH2039" t="s">
        <v>3927</v>
      </c>
      <c r="AI2039">
        <v>5</v>
      </c>
      <c r="AJ2039" t="s">
        <v>3914</v>
      </c>
      <c r="AK2039" s="3">
        <v>38388</v>
      </c>
      <c r="AL2039" s="10">
        <f>YEAR(ufc_fights_2[[#This Row],[date]])</f>
        <v>2005</v>
      </c>
      <c r="AM2039" t="s">
        <v>3977</v>
      </c>
      <c r="AN2039">
        <v>1</v>
      </c>
      <c r="AO2039" t="s">
        <v>3913</v>
      </c>
      <c r="AP2039">
        <f>IF(ufc_fights_2[[#This Row],[winner]]="Red",ufc_fights_2[[#This Row],[r_fighter_id]],ufc_fights_2[[#This Row],[b_fighter_id]])</f>
        <v>3203</v>
      </c>
      <c r="AQ2039" t="str">
        <f>_xlfn.XLOOKUP(ufc_fights_2[[#This Row],[winnerID]],ufc_fighters[id],ufc_fighters[fighter_name],"xxx",0,1)</f>
        <v>Evan Tanner</v>
      </c>
    </row>
    <row r="2040" spans="1:43">
      <c r="A2040">
        <v>3203</v>
      </c>
      <c r="B2040">
        <v>208</v>
      </c>
      <c r="C2040">
        <f>_xlfn.XLOOKUP(ufc_fights_2[[#This Row],[r_fighter_id]],ufc_fighters[id],ufc_fighters[year],"xxx",0,1)</f>
        <v>1971</v>
      </c>
      <c r="D2040">
        <f>_xlfn.XLOOKUP(ufc_fights_2[[#This Row],[b_fighter_id]],ufc_fighters[id],ufc_fighters[year],"Prázdné",0,1)</f>
        <v>1976</v>
      </c>
      <c r="E2040" s="10">
        <f>YEAR(ufc_fights_2[[#This Row],[date]])-ufc_fights_2[[#This Row],[r_year]]</f>
        <v>33</v>
      </c>
      <c r="F2040" s="10">
        <f>YEAR(ufc_fights_2[[#This Row],[date]])-ufc_fights_2[[#This Row],[b_year]]</f>
        <v>28</v>
      </c>
      <c r="G2040">
        <v>0</v>
      </c>
      <c r="H2040">
        <v>0</v>
      </c>
      <c r="I2040">
        <v>0.7157</v>
      </c>
      <c r="J2040">
        <v>0.34329999999999999</v>
      </c>
      <c r="K2040">
        <v>0.79730000000000001</v>
      </c>
      <c r="L2040">
        <v>0.57689999999999997</v>
      </c>
      <c r="M2040">
        <v>0.41670000000000001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4.2245370370370371E-3</v>
      </c>
      <c r="T2040" s="2">
        <v>3.4722222222222222E-5</v>
      </c>
      <c r="U2040">
        <v>0.67069999999999996</v>
      </c>
      <c r="V2040">
        <v>0.26669999999999999</v>
      </c>
      <c r="W2040">
        <v>0.88239999999999996</v>
      </c>
      <c r="X2040">
        <v>1</v>
      </c>
      <c r="Y2040">
        <v>1</v>
      </c>
      <c r="Z2040">
        <v>0.61899999999999999</v>
      </c>
      <c r="AA2040">
        <v>0.28570000000000001</v>
      </c>
      <c r="AB2040">
        <v>0.90480000000000005</v>
      </c>
      <c r="AC2040">
        <v>0.63639999999999997</v>
      </c>
      <c r="AD2040">
        <v>0.83330000000000004</v>
      </c>
      <c r="AE2040">
        <v>0</v>
      </c>
      <c r="AF2040" t="s">
        <v>3915</v>
      </c>
      <c r="AG2040" s="2">
        <v>3.472222222222222E-3</v>
      </c>
      <c r="AH2040" t="s">
        <v>3911</v>
      </c>
      <c r="AI2040">
        <v>3</v>
      </c>
      <c r="AJ2040" t="s">
        <v>3925</v>
      </c>
      <c r="AK2040" s="3">
        <v>38157</v>
      </c>
      <c r="AL2040" s="10">
        <f>YEAR(ufc_fights_2[[#This Row],[date]])</f>
        <v>2004</v>
      </c>
      <c r="AM2040" t="s">
        <v>3977</v>
      </c>
      <c r="AN2040">
        <v>1</v>
      </c>
      <c r="AO2040" t="s">
        <v>3913</v>
      </c>
      <c r="AP2040">
        <f>IF(ufc_fights_2[[#This Row],[winner]]="Red",ufc_fights_2[[#This Row],[r_fighter_id]],ufc_fights_2[[#This Row],[b_fighter_id]])</f>
        <v>3203</v>
      </c>
      <c r="AQ2040" t="str">
        <f>_xlfn.XLOOKUP(ufc_fights_2[[#This Row],[winnerID]],ufc_fighters[id],ufc_fighters[fighter_name],"xxx",0,1)</f>
        <v>Evan Tanner</v>
      </c>
    </row>
    <row r="2041" spans="1:43">
      <c r="A2041">
        <v>2806</v>
      </c>
      <c r="B2041">
        <v>3354</v>
      </c>
      <c r="C2041">
        <f>_xlfn.XLOOKUP(ufc_fights_2[[#This Row],[r_fighter_id]],ufc_fighters[id],ufc_fighters[year],"xxx",0,1)</f>
        <v>1981</v>
      </c>
      <c r="D2041">
        <f>_xlfn.XLOOKUP(ufc_fights_2[[#This Row],[b_fighter_id]],ufc_fighters[id],ufc_fighters[year],"Prázdné",0,1)</f>
        <v>0</v>
      </c>
      <c r="E2041" s="10">
        <f>YEAR(ufc_fights_2[[#This Row],[date]])-ufc_fights_2[[#This Row],[r_year]]</f>
        <v>27</v>
      </c>
      <c r="F2041" s="10">
        <f>YEAR(ufc_fights_2[[#This Row],[date]])-ufc_fights_2[[#This Row],[b_year]]</f>
        <v>2008</v>
      </c>
      <c r="G2041">
        <v>1</v>
      </c>
      <c r="H2041">
        <v>0</v>
      </c>
      <c r="I2041">
        <v>0.7</v>
      </c>
      <c r="J2041">
        <v>0.77780000000000005</v>
      </c>
      <c r="K2041">
        <v>0.7</v>
      </c>
      <c r="L2041">
        <v>0.8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0</v>
      </c>
      <c r="T2041" s="2">
        <v>2.6620370370370372E-4</v>
      </c>
      <c r="U2041">
        <v>0.5</v>
      </c>
      <c r="V2041">
        <v>0.71430000000000005</v>
      </c>
      <c r="W2041">
        <v>1</v>
      </c>
      <c r="X2041">
        <v>1</v>
      </c>
      <c r="Y2041">
        <v>0</v>
      </c>
      <c r="Z2041">
        <v>0.57140000000000002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 t="s">
        <v>3910</v>
      </c>
      <c r="AG2041" s="2">
        <v>1.0069444444444444E-3</v>
      </c>
      <c r="AH2041" t="s">
        <v>3911</v>
      </c>
      <c r="AI2041">
        <v>3</v>
      </c>
      <c r="AJ2041" t="s">
        <v>3949</v>
      </c>
      <c r="AK2041" s="3">
        <v>39708</v>
      </c>
      <c r="AL2041" s="10">
        <f>YEAR(ufc_fights_2[[#This Row],[date]])</f>
        <v>2008</v>
      </c>
      <c r="AM2041" t="s">
        <v>3977</v>
      </c>
      <c r="AN2041">
        <v>137</v>
      </c>
      <c r="AO2041" t="s">
        <v>3913</v>
      </c>
      <c r="AP2041">
        <f>IF(ufc_fights_2[[#This Row],[winner]]="Red",ufc_fights_2[[#This Row],[r_fighter_id]],ufc_fights_2[[#This Row],[b_fighter_id]])</f>
        <v>2806</v>
      </c>
      <c r="AQ2041" t="str">
        <f>_xlfn.XLOOKUP(ufc_fights_2[[#This Row],[winnerID]],ufc_fighters[id],ufc_fighters[fighter_name],"xxx",0,1)</f>
        <v>Alessio Sakara</v>
      </c>
    </row>
    <row r="2042" spans="1:43">
      <c r="A2042">
        <v>2806</v>
      </c>
      <c r="B2042">
        <v>1458</v>
      </c>
      <c r="C2042">
        <f>_xlfn.XLOOKUP(ufc_fights_2[[#This Row],[r_fighter_id]],ufc_fighters[id],ufc_fighters[year],"xxx",0,1)</f>
        <v>1981</v>
      </c>
      <c r="D2042">
        <f>_xlfn.XLOOKUP(ufc_fights_2[[#This Row],[b_fighter_id]],ufc_fighters[id],ufc_fighters[year],"Prázdné",0,1)</f>
        <v>1978</v>
      </c>
      <c r="E2042" s="10">
        <f>YEAR(ufc_fights_2[[#This Row],[date]])-ufc_fights_2[[#This Row],[r_year]]</f>
        <v>29</v>
      </c>
      <c r="F2042" s="10">
        <f>YEAR(ufc_fights_2[[#This Row],[date]])-ufc_fights_2[[#This Row],[b_year]]</f>
        <v>32</v>
      </c>
      <c r="G2042">
        <v>1</v>
      </c>
      <c r="H2042">
        <v>0</v>
      </c>
      <c r="I2042">
        <v>0.44829999999999998</v>
      </c>
      <c r="J2042">
        <v>0.375</v>
      </c>
      <c r="K2042">
        <v>0.44829999999999998</v>
      </c>
      <c r="L2042">
        <v>0.375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1.1574074074074073E-5</v>
      </c>
      <c r="T2042" s="2">
        <v>0</v>
      </c>
      <c r="U2042">
        <v>0.31819999999999998</v>
      </c>
      <c r="V2042">
        <v>0.18179999999999999</v>
      </c>
      <c r="W2042">
        <v>0.8</v>
      </c>
      <c r="X2042">
        <v>1</v>
      </c>
      <c r="Y2042">
        <v>0.8</v>
      </c>
      <c r="Z2042">
        <v>0.42859999999999998</v>
      </c>
      <c r="AA2042">
        <v>0.375</v>
      </c>
      <c r="AB2042">
        <v>0</v>
      </c>
      <c r="AC2042">
        <v>0</v>
      </c>
      <c r="AD2042">
        <v>1</v>
      </c>
      <c r="AE2042">
        <v>0</v>
      </c>
      <c r="AF2042" t="s">
        <v>3910</v>
      </c>
      <c r="AG2042" s="2">
        <v>2.0949074074074073E-3</v>
      </c>
      <c r="AH2042" t="s">
        <v>3911</v>
      </c>
      <c r="AI2042">
        <v>3</v>
      </c>
      <c r="AJ2042" t="s">
        <v>3974</v>
      </c>
      <c r="AK2042" s="3">
        <v>40258</v>
      </c>
      <c r="AL2042" s="10">
        <f>YEAR(ufc_fights_2[[#This Row],[date]])</f>
        <v>2010</v>
      </c>
      <c r="AM2042" t="s">
        <v>3977</v>
      </c>
      <c r="AN2042">
        <v>38</v>
      </c>
      <c r="AO2042" t="s">
        <v>3913</v>
      </c>
      <c r="AP2042">
        <f>IF(ufc_fights_2[[#This Row],[winner]]="Red",ufc_fights_2[[#This Row],[r_fighter_id]],ufc_fights_2[[#This Row],[b_fighter_id]])</f>
        <v>2806</v>
      </c>
      <c r="AQ2042" t="str">
        <f>_xlfn.XLOOKUP(ufc_fights_2[[#This Row],[winnerID]],ufc_fighters[id],ufc_fighters[fighter_name],"xxx",0,1)</f>
        <v>Alessio Sakara</v>
      </c>
    </row>
    <row r="2043" spans="1:43">
      <c r="A2043">
        <v>520</v>
      </c>
      <c r="B2043">
        <v>2053</v>
      </c>
      <c r="C2043">
        <f>_xlfn.XLOOKUP(ufc_fights_2[[#This Row],[r_fighter_id]],ufc_fighters[id],ufc_fighters[year],"xxx",0,1)</f>
        <v>1982</v>
      </c>
      <c r="D2043">
        <f>_xlfn.XLOOKUP(ufc_fights_2[[#This Row],[b_fighter_id]],ufc_fighters[id],ufc_fighters[year],"Prázdné",0,1)</f>
        <v>1982</v>
      </c>
      <c r="E2043" s="10">
        <f>YEAR(ufc_fights_2[[#This Row],[date]])-ufc_fights_2[[#This Row],[r_year]]</f>
        <v>34</v>
      </c>
      <c r="F2043" s="10">
        <f>YEAR(ufc_fights_2[[#This Row],[date]])-ufc_fights_2[[#This Row],[b_year]]</f>
        <v>34</v>
      </c>
      <c r="G2043">
        <v>1</v>
      </c>
      <c r="H2043">
        <v>0</v>
      </c>
      <c r="I2043">
        <v>0.4773</v>
      </c>
      <c r="J2043">
        <v>0.36359999999999998</v>
      </c>
      <c r="K2043">
        <v>0.4773</v>
      </c>
      <c r="L2043">
        <v>0.36359999999999998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1.1574074074074073E-5</v>
      </c>
      <c r="T2043" s="2">
        <v>0</v>
      </c>
      <c r="U2043">
        <v>0.44440000000000002</v>
      </c>
      <c r="V2043">
        <v>0.1176</v>
      </c>
      <c r="W2043">
        <v>0.625</v>
      </c>
      <c r="X2043">
        <v>0</v>
      </c>
      <c r="Y2043">
        <v>0.75</v>
      </c>
      <c r="Z2043">
        <v>0.45710000000000001</v>
      </c>
      <c r="AA2043">
        <v>0.36359999999999998</v>
      </c>
      <c r="AB2043">
        <v>0.55559999999999998</v>
      </c>
      <c r="AC2043">
        <v>0</v>
      </c>
      <c r="AD2043">
        <v>0</v>
      </c>
      <c r="AE2043">
        <v>0</v>
      </c>
      <c r="AF2043" t="s">
        <v>3910</v>
      </c>
      <c r="AG2043" s="2">
        <v>5.4398148148148144E-4</v>
      </c>
      <c r="AH2043" t="s">
        <v>3911</v>
      </c>
      <c r="AI2043">
        <v>3</v>
      </c>
      <c r="AJ2043" t="s">
        <v>3934</v>
      </c>
      <c r="AK2043" s="3">
        <v>42498</v>
      </c>
      <c r="AL2043" s="10">
        <f>YEAR(ufc_fights_2[[#This Row],[date]])</f>
        <v>2016</v>
      </c>
      <c r="AM2043" t="s">
        <v>3977</v>
      </c>
      <c r="AN2043">
        <v>24</v>
      </c>
      <c r="AO2043" t="s">
        <v>3913</v>
      </c>
      <c r="AP2043">
        <f>IF(ufc_fights_2[[#This Row],[winner]]="Red",ufc_fights_2[[#This Row],[r_fighter_id]],ufc_fights_2[[#This Row],[b_fighter_id]])</f>
        <v>520</v>
      </c>
      <c r="AQ2043" t="str">
        <f>_xlfn.XLOOKUP(ufc_fights_2[[#This Row],[winnerID]],ufc_fighters[id],ufc_fighters[fighter_name],"xxx",0,1)</f>
        <v>Magnus Cedenblad</v>
      </c>
    </row>
    <row r="2044" spans="1:43">
      <c r="A2044">
        <v>2806</v>
      </c>
      <c r="B2044">
        <v>1790</v>
      </c>
      <c r="C2044">
        <f>_xlfn.XLOOKUP(ufc_fights_2[[#This Row],[r_fighter_id]],ufc_fighters[id],ufc_fighters[year],"xxx",0,1)</f>
        <v>1981</v>
      </c>
      <c r="D2044">
        <f>_xlfn.XLOOKUP(ufc_fights_2[[#This Row],[b_fighter_id]],ufc_fighters[id],ufc_fighters[year],"Prázdné",0,1)</f>
        <v>1981</v>
      </c>
      <c r="E2044" s="10">
        <f>YEAR(ufc_fights_2[[#This Row],[date]])-ufc_fights_2[[#This Row],[r_year]]</f>
        <v>28</v>
      </c>
      <c r="F2044" s="10">
        <f>YEAR(ufc_fights_2[[#This Row],[date]])-ufc_fights_2[[#This Row],[b_year]]</f>
        <v>28</v>
      </c>
      <c r="G2044">
        <v>0</v>
      </c>
      <c r="H2044">
        <v>0</v>
      </c>
      <c r="I2044">
        <v>0.28920000000000001</v>
      </c>
      <c r="J2044">
        <v>0.2157</v>
      </c>
      <c r="K2044">
        <v>0.29759999999999998</v>
      </c>
      <c r="L2044">
        <v>0.29170000000000001</v>
      </c>
      <c r="M2044">
        <v>0</v>
      </c>
      <c r="N2044">
        <v>0.33329999999999999</v>
      </c>
      <c r="O2044">
        <v>0</v>
      </c>
      <c r="P2044">
        <v>0</v>
      </c>
      <c r="Q2044">
        <v>1</v>
      </c>
      <c r="R2044">
        <v>0</v>
      </c>
      <c r="S2044" s="2">
        <v>3.8194444444444446E-4</v>
      </c>
      <c r="T2044" s="2">
        <v>1.8634259259259259E-3</v>
      </c>
      <c r="U2044">
        <v>0.24</v>
      </c>
      <c r="V2044">
        <v>0.15790000000000001</v>
      </c>
      <c r="W2044">
        <v>0.75</v>
      </c>
      <c r="X2044">
        <v>0</v>
      </c>
      <c r="Y2044">
        <v>1</v>
      </c>
      <c r="Z2044">
        <v>0.28210000000000002</v>
      </c>
      <c r="AA2044">
        <v>0.17280000000000001</v>
      </c>
      <c r="AB2044">
        <v>0</v>
      </c>
      <c r="AC2044">
        <v>0</v>
      </c>
      <c r="AD2044">
        <v>0.4</v>
      </c>
      <c r="AE2044">
        <v>0.42109999999999997</v>
      </c>
      <c r="AF2044" t="s">
        <v>3922</v>
      </c>
      <c r="AG2044" s="2">
        <v>3.472222222222222E-3</v>
      </c>
      <c r="AH2044" t="s">
        <v>3911</v>
      </c>
      <c r="AI2044">
        <v>3</v>
      </c>
      <c r="AJ2044" t="s">
        <v>3931</v>
      </c>
      <c r="AK2044" s="3">
        <v>40033</v>
      </c>
      <c r="AL2044" s="10">
        <f>YEAR(ufc_fights_2[[#This Row],[date]])</f>
        <v>2009</v>
      </c>
      <c r="AM2044" t="s">
        <v>3977</v>
      </c>
      <c r="AN2044">
        <v>11</v>
      </c>
      <c r="AO2044" t="s">
        <v>3913</v>
      </c>
      <c r="AP2044">
        <f>IF(ufc_fights_2[[#This Row],[winner]]="Red",ufc_fights_2[[#This Row],[r_fighter_id]],ufc_fights_2[[#This Row],[b_fighter_id]])</f>
        <v>2806</v>
      </c>
      <c r="AQ2044" t="str">
        <f>_xlfn.XLOOKUP(ufc_fights_2[[#This Row],[winnerID]],ufc_fighters[id],ufc_fighters[fighter_name],"xxx",0,1)</f>
        <v>Alessio Sakara</v>
      </c>
    </row>
    <row r="2045" spans="1:43">
      <c r="A2045">
        <v>520</v>
      </c>
      <c r="B2045">
        <v>149</v>
      </c>
      <c r="C2045">
        <f>_xlfn.XLOOKUP(ufc_fights_2[[#This Row],[r_fighter_id]],ufc_fighters[id],ufc_fighters[year],"xxx",0,1)</f>
        <v>1982</v>
      </c>
      <c r="D2045">
        <f>_xlfn.XLOOKUP(ufc_fights_2[[#This Row],[b_fighter_id]],ufc_fighters[id],ufc_fighters[year],"Prázdné",0,1)</f>
        <v>1988</v>
      </c>
      <c r="E2045" s="10">
        <f>YEAR(ufc_fights_2[[#This Row],[date]])-ufc_fights_2[[#This Row],[r_year]]</f>
        <v>32</v>
      </c>
      <c r="F2045" s="10">
        <f>YEAR(ufc_fights_2[[#This Row],[date]])-ufc_fights_2[[#This Row],[b_year]]</f>
        <v>26</v>
      </c>
      <c r="G2045">
        <v>0</v>
      </c>
      <c r="H2045">
        <v>1</v>
      </c>
      <c r="I2045">
        <v>0.67649999999999999</v>
      </c>
      <c r="J2045">
        <v>0.82350000000000001</v>
      </c>
      <c r="K2045">
        <v>0.92749999999999999</v>
      </c>
      <c r="L2045">
        <v>0.90529999999999999</v>
      </c>
      <c r="M2045">
        <v>0.5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6.8055555555555551E-3</v>
      </c>
      <c r="T2045" s="2">
        <v>1.7476851851851852E-3</v>
      </c>
      <c r="U2045">
        <v>0.52629999999999999</v>
      </c>
      <c r="V2045">
        <v>0.72729999999999995</v>
      </c>
      <c r="W2045">
        <v>0.71430000000000005</v>
      </c>
      <c r="X2045">
        <v>1</v>
      </c>
      <c r="Y2045">
        <v>0.93330000000000002</v>
      </c>
      <c r="Z2045">
        <v>0.55559999999999998</v>
      </c>
      <c r="AA2045">
        <v>0.69569999999999999</v>
      </c>
      <c r="AB2045">
        <v>0.84619999999999995</v>
      </c>
      <c r="AC2045">
        <v>0.92310000000000003</v>
      </c>
      <c r="AD2045">
        <v>0.66669999999999996</v>
      </c>
      <c r="AE2045">
        <v>1</v>
      </c>
      <c r="AF2045" t="s">
        <v>3915</v>
      </c>
      <c r="AG2045" s="2">
        <v>3.472222222222222E-3</v>
      </c>
      <c r="AH2045" t="s">
        <v>3911</v>
      </c>
      <c r="AI2045">
        <v>3</v>
      </c>
      <c r="AJ2045" t="s">
        <v>3931</v>
      </c>
      <c r="AK2045" s="3">
        <v>41916</v>
      </c>
      <c r="AL2045" s="10">
        <f>YEAR(ufc_fights_2[[#This Row],[date]])</f>
        <v>2014</v>
      </c>
      <c r="AM2045" t="s">
        <v>3977</v>
      </c>
      <c r="AN2045">
        <v>86</v>
      </c>
      <c r="AO2045" t="s">
        <v>3913</v>
      </c>
      <c r="AP2045">
        <f>IF(ufc_fights_2[[#This Row],[winner]]="Red",ufc_fights_2[[#This Row],[r_fighter_id]],ufc_fights_2[[#This Row],[b_fighter_id]])</f>
        <v>520</v>
      </c>
      <c r="AQ2045" t="str">
        <f>_xlfn.XLOOKUP(ufc_fights_2[[#This Row],[winnerID]],ufc_fighters[id],ufc_fighters[fighter_name],"xxx",0,1)</f>
        <v>Magnus Cedenblad</v>
      </c>
    </row>
    <row r="2046" spans="1:43">
      <c r="A2046">
        <v>1327</v>
      </c>
      <c r="B2046">
        <v>2575</v>
      </c>
      <c r="C2046">
        <f>_xlfn.XLOOKUP(ufc_fights_2[[#This Row],[r_fighter_id]],ufc_fighters[id],ufc_fighters[year],"xxx",0,1)</f>
        <v>1980</v>
      </c>
      <c r="D2046">
        <f>_xlfn.XLOOKUP(ufc_fights_2[[#This Row],[b_fighter_id]],ufc_fighters[id],ufc_fighters[year],"Prázdné",0,1)</f>
        <v>1982</v>
      </c>
      <c r="E2046" s="10">
        <f>YEAR(ufc_fights_2[[#This Row],[date]])-ufc_fights_2[[#This Row],[r_year]]</f>
        <v>27</v>
      </c>
      <c r="F2046" s="10">
        <f>YEAR(ufc_fights_2[[#This Row],[date]])-ufc_fights_2[[#This Row],[b_year]]</f>
        <v>25</v>
      </c>
      <c r="G2046">
        <v>0</v>
      </c>
      <c r="H2046">
        <v>0</v>
      </c>
      <c r="I2046">
        <v>0.55559999999999998</v>
      </c>
      <c r="J2046">
        <v>1</v>
      </c>
      <c r="K2046">
        <v>0.59089999999999998</v>
      </c>
      <c r="L2046">
        <v>0.88890000000000002</v>
      </c>
      <c r="M2046">
        <v>0.5</v>
      </c>
      <c r="N2046">
        <v>0</v>
      </c>
      <c r="O2046">
        <v>1</v>
      </c>
      <c r="P2046">
        <v>1</v>
      </c>
      <c r="Q2046">
        <v>0</v>
      </c>
      <c r="R2046">
        <v>0</v>
      </c>
      <c r="S2046" s="2">
        <v>1.8865740740740742E-3</v>
      </c>
      <c r="T2046" s="2">
        <v>3.4722222222222222E-5</v>
      </c>
      <c r="U2046">
        <v>0.55559999999999998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0.57140000000000002</v>
      </c>
      <c r="AE2046">
        <v>0</v>
      </c>
      <c r="AF2046" t="s">
        <v>3933</v>
      </c>
      <c r="AG2046" s="2">
        <v>2.0601851851851853E-3</v>
      </c>
      <c r="AH2046" t="s">
        <v>3911</v>
      </c>
      <c r="AI2046">
        <v>3</v>
      </c>
      <c r="AJ2046" t="s">
        <v>3930</v>
      </c>
      <c r="AK2046" s="3">
        <v>39107</v>
      </c>
      <c r="AL2046" s="10">
        <f>YEAR(ufc_fights_2[[#This Row],[date]])</f>
        <v>2007</v>
      </c>
      <c r="AM2046" t="s">
        <v>3977</v>
      </c>
      <c r="AN2046">
        <v>69</v>
      </c>
      <c r="AO2046" t="s">
        <v>3913</v>
      </c>
      <c r="AP2046">
        <f>IF(ufc_fights_2[[#This Row],[winner]]="Red",ufc_fights_2[[#This Row],[r_fighter_id]],ufc_fights_2[[#This Row],[b_fighter_id]])</f>
        <v>1327</v>
      </c>
      <c r="AQ2046" t="str">
        <f>_xlfn.XLOOKUP(ufc_fights_2[[#This Row],[winnerID]],ufc_fighters[id],ufc_fighters[fighter_name],"xxx",0,1)</f>
        <v>Ed Herman</v>
      </c>
    </row>
    <row r="2047" spans="1:43">
      <c r="A2047">
        <v>2981</v>
      </c>
      <c r="B2047">
        <v>243</v>
      </c>
      <c r="C2047">
        <f>_xlfn.XLOOKUP(ufc_fights_2[[#This Row],[r_fighter_id]],ufc_fighters[id],ufc_fighters[year],"xxx",0,1)</f>
        <v>1975</v>
      </c>
      <c r="D2047">
        <f>_xlfn.XLOOKUP(ufc_fights_2[[#This Row],[b_fighter_id]],ufc_fighters[id],ufc_fighters[year],"Prázdné",0,1)</f>
        <v>1977</v>
      </c>
      <c r="E2047" s="10">
        <f>YEAR(ufc_fights_2[[#This Row],[date]])-ufc_fights_2[[#This Row],[r_year]]</f>
        <v>36</v>
      </c>
      <c r="F2047" s="10">
        <f>YEAR(ufc_fights_2[[#This Row],[date]])-ufc_fights_2[[#This Row],[b_year]]</f>
        <v>34</v>
      </c>
      <c r="G2047">
        <v>1</v>
      </c>
      <c r="H2047">
        <v>0</v>
      </c>
      <c r="I2047">
        <v>0.6</v>
      </c>
      <c r="J2047">
        <v>0.4</v>
      </c>
      <c r="K2047">
        <v>0.6</v>
      </c>
      <c r="L2047">
        <v>0.4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5.7870370370370373E-5</v>
      </c>
      <c r="T2047" s="2">
        <v>3.4722222222222222E-5</v>
      </c>
      <c r="U2047">
        <v>0.5</v>
      </c>
      <c r="V2047">
        <v>0.30769999999999997</v>
      </c>
      <c r="W2047">
        <v>0</v>
      </c>
      <c r="X2047">
        <v>1</v>
      </c>
      <c r="Y2047">
        <v>1</v>
      </c>
      <c r="Z2047">
        <v>0.42859999999999998</v>
      </c>
      <c r="AA2047">
        <v>0.41670000000000001</v>
      </c>
      <c r="AB2047">
        <v>1</v>
      </c>
      <c r="AC2047">
        <v>0.5</v>
      </c>
      <c r="AD2047">
        <v>1</v>
      </c>
      <c r="AE2047">
        <v>0</v>
      </c>
      <c r="AF2047" t="s">
        <v>3910</v>
      </c>
      <c r="AG2047" s="2">
        <v>2.3726851851851851E-3</v>
      </c>
      <c r="AH2047" t="s">
        <v>3927</v>
      </c>
      <c r="AI2047">
        <v>5</v>
      </c>
      <c r="AJ2047" t="s">
        <v>3939</v>
      </c>
      <c r="AK2047" s="3">
        <v>40579</v>
      </c>
      <c r="AL2047" s="10">
        <f>YEAR(ufc_fights_2[[#This Row],[date]])</f>
        <v>2011</v>
      </c>
      <c r="AM2047" t="s">
        <v>3977</v>
      </c>
      <c r="AN2047">
        <v>1</v>
      </c>
      <c r="AO2047" t="s">
        <v>3913</v>
      </c>
      <c r="AP2047">
        <f>IF(ufc_fights_2[[#This Row],[winner]]="Red",ufc_fights_2[[#This Row],[r_fighter_id]],ufc_fights_2[[#This Row],[b_fighter_id]])</f>
        <v>2981</v>
      </c>
      <c r="AQ2047" t="str">
        <f>_xlfn.XLOOKUP(ufc_fights_2[[#This Row],[winnerID]],ufc_fighters[id],ufc_fighters[fighter_name],"xxx",0,1)</f>
        <v>Anderson Silva</v>
      </c>
    </row>
    <row r="2048" spans="1:43">
      <c r="A2048">
        <v>1655</v>
      </c>
      <c r="B2048">
        <v>3354</v>
      </c>
      <c r="C2048">
        <f>_xlfn.XLOOKUP(ufc_fights_2[[#This Row],[r_fighter_id]],ufc_fighters[id],ufc_fighters[year],"xxx",0,1)</f>
        <v>1981</v>
      </c>
      <c r="D2048">
        <f>_xlfn.XLOOKUP(ufc_fights_2[[#This Row],[b_fighter_id]],ufc_fighters[id],ufc_fighters[year],"Prázdné",0,1)</f>
        <v>0</v>
      </c>
      <c r="E2048" s="10">
        <f>YEAR(ufc_fights_2[[#This Row],[date]])-ufc_fights_2[[#This Row],[r_year]]</f>
        <v>28</v>
      </c>
      <c r="F2048" s="10">
        <f>YEAR(ufc_fights_2[[#This Row],[date]])-ufc_fights_2[[#This Row],[b_year]]</f>
        <v>2009</v>
      </c>
      <c r="G2048">
        <v>0</v>
      </c>
      <c r="H2048">
        <v>0</v>
      </c>
      <c r="I2048">
        <v>0.4667</v>
      </c>
      <c r="J2048">
        <v>0.33329999999999999</v>
      </c>
      <c r="K2048">
        <v>0.61899999999999999</v>
      </c>
      <c r="L2048">
        <v>0.6</v>
      </c>
      <c r="M2048">
        <v>0</v>
      </c>
      <c r="N2048">
        <v>1</v>
      </c>
      <c r="O2048">
        <v>2</v>
      </c>
      <c r="P2048">
        <v>0</v>
      </c>
      <c r="Q2048">
        <v>0</v>
      </c>
      <c r="R2048">
        <v>0</v>
      </c>
      <c r="S2048" s="2">
        <v>1.1574074074074075E-4</v>
      </c>
      <c r="T2048" s="2">
        <v>7.291666666666667E-4</v>
      </c>
      <c r="U2048">
        <v>0.41670000000000001</v>
      </c>
      <c r="V2048">
        <v>0.36359999999999998</v>
      </c>
      <c r="W2048">
        <v>0.5</v>
      </c>
      <c r="X2048">
        <v>1</v>
      </c>
      <c r="Y2048">
        <v>0</v>
      </c>
      <c r="Z2048">
        <v>0.44440000000000002</v>
      </c>
      <c r="AA2048">
        <v>0.33329999999999999</v>
      </c>
      <c r="AB2048">
        <v>0.5</v>
      </c>
      <c r="AC2048">
        <v>0.33329999999999999</v>
      </c>
      <c r="AD2048">
        <v>0</v>
      </c>
      <c r="AE2048">
        <v>0</v>
      </c>
      <c r="AF2048" t="s">
        <v>3933</v>
      </c>
      <c r="AG2048" s="2">
        <v>1.3194444444444445E-3</v>
      </c>
      <c r="AH2048" t="s">
        <v>3911</v>
      </c>
      <c r="AI2048">
        <v>3</v>
      </c>
      <c r="AJ2048" t="s">
        <v>3914</v>
      </c>
      <c r="AK2048" s="3">
        <v>39904</v>
      </c>
      <c r="AL2048" s="10">
        <f>YEAR(ufc_fights_2[[#This Row],[date]])</f>
        <v>2009</v>
      </c>
      <c r="AM2048" t="s">
        <v>3977</v>
      </c>
      <c r="AN2048">
        <v>71</v>
      </c>
      <c r="AO2048" t="s">
        <v>3913</v>
      </c>
      <c r="AP2048">
        <f>IF(ufc_fights_2[[#This Row],[winner]]="Red",ufc_fights_2[[#This Row],[r_fighter_id]],ufc_fights_2[[#This Row],[b_fighter_id]])</f>
        <v>1655</v>
      </c>
      <c r="AQ2048" t="str">
        <f>_xlfn.XLOOKUP(ufc_fights_2[[#This Row],[winnerID]],ufc_fighters[id],ufc_fighters[fighter_name],"xxx",0,1)</f>
        <v>Rob Kimmons</v>
      </c>
    </row>
    <row r="2049" spans="1:43">
      <c r="A2049">
        <v>969</v>
      </c>
      <c r="B2049">
        <v>1444</v>
      </c>
      <c r="C2049">
        <f>_xlfn.XLOOKUP(ufc_fights_2[[#This Row],[r_fighter_id]],ufc_fighters[id],ufc_fighters[year],"xxx",0,1)</f>
        <v>1981</v>
      </c>
      <c r="D2049">
        <f>_xlfn.XLOOKUP(ufc_fights_2[[#This Row],[b_fighter_id]],ufc_fighters[id],ufc_fighters[year],"Prázdné",0,1)</f>
        <v>1972</v>
      </c>
      <c r="E2049" s="10">
        <f>YEAR(ufc_fights_2[[#This Row],[date]])-ufc_fights_2[[#This Row],[r_year]]</f>
        <v>25</v>
      </c>
      <c r="F2049" s="10">
        <f>YEAR(ufc_fights_2[[#This Row],[date]])-ufc_fights_2[[#This Row],[b_year]]</f>
        <v>34</v>
      </c>
      <c r="G2049">
        <v>1</v>
      </c>
      <c r="H2049">
        <v>0</v>
      </c>
      <c r="I2049">
        <v>0.3548</v>
      </c>
      <c r="J2049">
        <v>0.39290000000000003</v>
      </c>
      <c r="K2049">
        <v>0.46339999999999998</v>
      </c>
      <c r="L2049">
        <v>0.56820000000000004</v>
      </c>
      <c r="M2049">
        <v>1</v>
      </c>
      <c r="N2049">
        <v>1</v>
      </c>
      <c r="O2049">
        <v>0</v>
      </c>
      <c r="P2049">
        <v>0</v>
      </c>
      <c r="Q2049">
        <v>1</v>
      </c>
      <c r="R2049">
        <v>1</v>
      </c>
      <c r="S2049" s="2">
        <v>5.4398148148148144E-4</v>
      </c>
      <c r="T2049" s="2">
        <v>1.1458333333333333E-3</v>
      </c>
      <c r="U2049">
        <v>0.31819999999999998</v>
      </c>
      <c r="V2049">
        <v>0.27779999999999999</v>
      </c>
      <c r="W2049">
        <v>0.42859999999999998</v>
      </c>
      <c r="X2049">
        <v>0.5</v>
      </c>
      <c r="Y2049">
        <v>1</v>
      </c>
      <c r="Z2049">
        <v>0.33329999999999999</v>
      </c>
      <c r="AA2049">
        <v>0.29409999999999997</v>
      </c>
      <c r="AB2049">
        <v>0.29409999999999997</v>
      </c>
      <c r="AC2049">
        <v>0.54549999999999998</v>
      </c>
      <c r="AD2049">
        <v>1</v>
      </c>
      <c r="AE2049">
        <v>0</v>
      </c>
      <c r="AF2049" t="s">
        <v>3910</v>
      </c>
      <c r="AG2049" s="2">
        <v>2.9513888888888888E-3</v>
      </c>
      <c r="AH2049" t="s">
        <v>3911</v>
      </c>
      <c r="AI2049">
        <v>3</v>
      </c>
      <c r="AJ2049" t="s">
        <v>3967</v>
      </c>
      <c r="AK2049" s="3">
        <v>38892</v>
      </c>
      <c r="AL2049" s="10">
        <f>YEAR(ufc_fights_2[[#This Row],[date]])</f>
        <v>2006</v>
      </c>
      <c r="AM2049" t="s">
        <v>3977</v>
      </c>
      <c r="AN2049">
        <v>1</v>
      </c>
      <c r="AO2049" t="s">
        <v>3913</v>
      </c>
      <c r="AP2049">
        <f>IF(ufc_fights_2[[#This Row],[winner]]="Red",ufc_fights_2[[#This Row],[r_fighter_id]],ufc_fights_2[[#This Row],[b_fighter_id]])</f>
        <v>969</v>
      </c>
      <c r="AQ2049" t="str">
        <f>_xlfn.XLOOKUP(ufc_fights_2[[#This Row],[winnerID]],ufc_fighters[id],ufc_fighters[fighter_name],"xxx",0,1)</f>
        <v>Luigi Fioravanti</v>
      </c>
    </row>
    <row r="2050" spans="1:43">
      <c r="A2050">
        <v>1252</v>
      </c>
      <c r="B2050">
        <v>1817</v>
      </c>
      <c r="C2050">
        <f>_xlfn.XLOOKUP(ufc_fights_2[[#This Row],[r_fighter_id]],ufc_fighters[id],ufc_fighters[year],"xxx",0,1)</f>
        <v>1984</v>
      </c>
      <c r="D2050">
        <f>_xlfn.XLOOKUP(ufc_fights_2[[#This Row],[b_fighter_id]],ufc_fighters[id],ufc_fighters[year],"Prázdné",0,1)</f>
        <v>1991</v>
      </c>
      <c r="E2050" s="10">
        <f>YEAR(ufc_fights_2[[#This Row],[date]])-ufc_fights_2[[#This Row],[r_year]]</f>
        <v>34</v>
      </c>
      <c r="F2050" s="10">
        <f>YEAR(ufc_fights_2[[#This Row],[date]])-ufc_fights_2[[#This Row],[b_year]]</f>
        <v>27</v>
      </c>
      <c r="G2050">
        <v>1</v>
      </c>
      <c r="H2050">
        <v>0</v>
      </c>
      <c r="I2050">
        <v>0.44319999999999998</v>
      </c>
      <c r="J2050">
        <v>0.43309999999999998</v>
      </c>
      <c r="K2050">
        <v>0.46150000000000002</v>
      </c>
      <c r="L2050">
        <v>0.45829999999999999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1.1574074074074073E-5</v>
      </c>
      <c r="T2050" s="2">
        <v>1.4930555555555556E-3</v>
      </c>
      <c r="U2050">
        <v>0.27079999999999999</v>
      </c>
      <c r="V2050">
        <v>0.27</v>
      </c>
      <c r="W2050">
        <v>0.3846</v>
      </c>
      <c r="X2050">
        <v>0.77780000000000005</v>
      </c>
      <c r="Y2050">
        <v>0.77080000000000004</v>
      </c>
      <c r="Z2050">
        <v>0.44319999999999998</v>
      </c>
      <c r="AA2050">
        <v>0.40289999999999998</v>
      </c>
      <c r="AB2050">
        <v>0</v>
      </c>
      <c r="AC2050">
        <v>0.66669999999999996</v>
      </c>
      <c r="AD2050">
        <v>0</v>
      </c>
      <c r="AE2050">
        <v>0</v>
      </c>
      <c r="AF2050" t="s">
        <v>3910</v>
      </c>
      <c r="AG2050" s="2">
        <v>1.0648148148148149E-3</v>
      </c>
      <c r="AH2050" t="s">
        <v>3911</v>
      </c>
      <c r="AI2050">
        <v>3</v>
      </c>
      <c r="AJ2050" t="s">
        <v>3931</v>
      </c>
      <c r="AK2050" s="3">
        <v>43463</v>
      </c>
      <c r="AL2050" s="10">
        <f>YEAR(ufc_fights_2[[#This Row],[date]])</f>
        <v>2018</v>
      </c>
      <c r="AM2050" t="s">
        <v>3977</v>
      </c>
      <c r="AN2050">
        <v>2</v>
      </c>
      <c r="AO2050" t="s">
        <v>3913</v>
      </c>
      <c r="AP2050">
        <f>IF(ufc_fights_2[[#This Row],[winner]]="Red",ufc_fights_2[[#This Row],[r_fighter_id]],ufc_fights_2[[#This Row],[b_fighter_id]])</f>
        <v>1252</v>
      </c>
      <c r="AQ2050" t="str">
        <f>_xlfn.XLOOKUP(ufc_fights_2[[#This Row],[winnerID]],ufc_fighters[id],ufc_fighters[fighter_name],"xxx",0,1)</f>
        <v>Uriah Hall</v>
      </c>
    </row>
    <row r="2051" spans="1:43">
      <c r="A2051">
        <v>1772</v>
      </c>
      <c r="B2051">
        <v>1252</v>
      </c>
      <c r="C2051">
        <f>_xlfn.XLOOKUP(ufc_fights_2[[#This Row],[r_fighter_id]],ufc_fighters[id],ufc_fighters[year],"xxx",0,1)</f>
        <v>1980</v>
      </c>
      <c r="D2051">
        <f>_xlfn.XLOOKUP(ufc_fights_2[[#This Row],[b_fighter_id]],ufc_fighters[id],ufc_fighters[year],"Prázdné",0,1)</f>
        <v>1984</v>
      </c>
      <c r="E2051" s="10">
        <f>YEAR(ufc_fights_2[[#This Row],[date]])-ufc_fights_2[[#This Row],[r_year]]</f>
        <v>33</v>
      </c>
      <c r="F2051" s="10">
        <f>YEAR(ufc_fights_2[[#This Row],[date]])-ufc_fights_2[[#This Row],[b_year]]</f>
        <v>29</v>
      </c>
      <c r="G2051">
        <v>0</v>
      </c>
      <c r="H2051">
        <v>1</v>
      </c>
      <c r="I2051">
        <v>0.33329999999999999</v>
      </c>
      <c r="J2051">
        <v>0.43480000000000002</v>
      </c>
      <c r="K2051">
        <v>0.33329999999999999</v>
      </c>
      <c r="L2051">
        <v>0.44900000000000001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0</v>
      </c>
      <c r="T2051" s="2">
        <v>6.9444444444444444E-5</v>
      </c>
      <c r="U2051">
        <v>5.8799999999999998E-2</v>
      </c>
      <c r="V2051">
        <v>0.40539999999999998</v>
      </c>
      <c r="W2051">
        <v>0.75</v>
      </c>
      <c r="X2051">
        <v>0.58330000000000004</v>
      </c>
      <c r="Y2051">
        <v>0.5</v>
      </c>
      <c r="Z2051">
        <v>0.3125</v>
      </c>
      <c r="AA2051">
        <v>0.42109999999999997</v>
      </c>
      <c r="AB2051">
        <v>1</v>
      </c>
      <c r="AC2051">
        <v>0.5</v>
      </c>
      <c r="AD2051">
        <v>0</v>
      </c>
      <c r="AE2051">
        <v>0.5</v>
      </c>
      <c r="AF2051" t="s">
        <v>3926</v>
      </c>
      <c r="AG2051" s="2">
        <v>3.472222222222222E-3</v>
      </c>
      <c r="AH2051" t="s">
        <v>3911</v>
      </c>
      <c r="AI2051">
        <v>3</v>
      </c>
      <c r="AJ2051" t="s">
        <v>3967</v>
      </c>
      <c r="AK2051" s="3">
        <v>41636</v>
      </c>
      <c r="AL2051" s="10">
        <f>YEAR(ufc_fights_2[[#This Row],[date]])</f>
        <v>2013</v>
      </c>
      <c r="AM2051" t="s">
        <v>3977</v>
      </c>
      <c r="AN2051">
        <v>1</v>
      </c>
      <c r="AO2051" t="s">
        <v>3918</v>
      </c>
      <c r="AP2051">
        <f>IF(ufc_fights_2[[#This Row],[winner]]="Red",ufc_fights_2[[#This Row],[r_fighter_id]],ufc_fights_2[[#This Row],[b_fighter_id]])</f>
        <v>1252</v>
      </c>
      <c r="AQ2051" t="str">
        <f>_xlfn.XLOOKUP(ufc_fights_2[[#This Row],[winnerID]],ufc_fighters[id],ufc_fighters[fighter_name],"xxx",0,1)</f>
        <v>Uriah Hall</v>
      </c>
    </row>
    <row r="2052" spans="1:43">
      <c r="A2052">
        <v>1252</v>
      </c>
      <c r="B2052">
        <v>2981</v>
      </c>
      <c r="C2052">
        <f>_xlfn.XLOOKUP(ufc_fights_2[[#This Row],[r_fighter_id]],ufc_fighters[id],ufc_fighters[year],"xxx",0,1)</f>
        <v>1984</v>
      </c>
      <c r="D2052">
        <f>_xlfn.XLOOKUP(ufc_fights_2[[#This Row],[b_fighter_id]],ufc_fighters[id],ufc_fighters[year],"Prázdné",0,1)</f>
        <v>1975</v>
      </c>
      <c r="E2052" s="10">
        <f>YEAR(ufc_fights_2[[#This Row],[date]])-ufc_fights_2[[#This Row],[r_year]]</f>
        <v>36</v>
      </c>
      <c r="F2052" s="10">
        <f>YEAR(ufc_fights_2[[#This Row],[date]])-ufc_fights_2[[#This Row],[b_year]]</f>
        <v>45</v>
      </c>
      <c r="G2052">
        <v>2</v>
      </c>
      <c r="H2052">
        <v>0</v>
      </c>
      <c r="I2052">
        <v>0.54049999999999998</v>
      </c>
      <c r="J2052">
        <v>0.48180000000000001</v>
      </c>
      <c r="K2052">
        <v>0.54459999999999997</v>
      </c>
      <c r="L2052">
        <v>0.5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1.7361111111111112E-4</v>
      </c>
      <c r="T2052" s="2">
        <v>3.5879629629629629E-4</v>
      </c>
      <c r="U2052">
        <v>0.4556</v>
      </c>
      <c r="V2052">
        <v>0.26229999999999998</v>
      </c>
      <c r="W2052">
        <v>0.83330000000000004</v>
      </c>
      <c r="X2052">
        <v>1</v>
      </c>
      <c r="Y2052">
        <v>0.90480000000000005</v>
      </c>
      <c r="Z2052">
        <v>0.51719999999999999</v>
      </c>
      <c r="AA2052">
        <v>0.47660000000000002</v>
      </c>
      <c r="AB2052">
        <v>0</v>
      </c>
      <c r="AC2052">
        <v>0.66669999999999996</v>
      </c>
      <c r="AD2052">
        <v>0.625</v>
      </c>
      <c r="AE2052">
        <v>0</v>
      </c>
      <c r="AF2052" t="s">
        <v>3910</v>
      </c>
      <c r="AG2052" s="2">
        <v>9.7222222222222219E-4</v>
      </c>
      <c r="AH2052" t="s">
        <v>3927</v>
      </c>
      <c r="AI2052">
        <v>5</v>
      </c>
      <c r="AJ2052" t="s">
        <v>3914</v>
      </c>
      <c r="AK2052" s="3">
        <v>44135</v>
      </c>
      <c r="AL2052" s="10">
        <f>YEAR(ufc_fights_2[[#This Row],[date]])</f>
        <v>2020</v>
      </c>
      <c r="AM2052" t="s">
        <v>3977</v>
      </c>
      <c r="AN2052">
        <v>1</v>
      </c>
      <c r="AO2052" t="s">
        <v>3913</v>
      </c>
      <c r="AP2052">
        <f>IF(ufc_fights_2[[#This Row],[winner]]="Red",ufc_fights_2[[#This Row],[r_fighter_id]],ufc_fights_2[[#This Row],[b_fighter_id]])</f>
        <v>1252</v>
      </c>
      <c r="AQ2052" t="str">
        <f>_xlfn.XLOOKUP(ufc_fights_2[[#This Row],[winnerID]],ufc_fighters[id],ufc_fighters[fighter_name],"xxx",0,1)</f>
        <v>Uriah Hall</v>
      </c>
    </row>
    <row r="2053" spans="1:43">
      <c r="A2053">
        <v>1910</v>
      </c>
      <c r="B2053">
        <v>3568</v>
      </c>
      <c r="C2053">
        <f>_xlfn.XLOOKUP(ufc_fights_2[[#This Row],[r_fighter_id]],ufc_fighters[id],ufc_fighters[year],"xxx",0,1)</f>
        <v>1987</v>
      </c>
      <c r="D2053">
        <f>_xlfn.XLOOKUP(ufc_fights_2[[#This Row],[b_fighter_id]],ufc_fighters[id],ufc_fighters[year],"Prázdné",0,1)</f>
        <v>1981</v>
      </c>
      <c r="E2053" s="10">
        <f>YEAR(ufc_fights_2[[#This Row],[date]])-ufc_fights_2[[#This Row],[r_year]]</f>
        <v>27</v>
      </c>
      <c r="F2053" s="10">
        <f>YEAR(ufc_fights_2[[#This Row],[date]])-ufc_fights_2[[#This Row],[b_year]]</f>
        <v>33</v>
      </c>
      <c r="G2053">
        <v>1</v>
      </c>
      <c r="H2053">
        <v>0</v>
      </c>
      <c r="I2053">
        <v>0.61539999999999995</v>
      </c>
      <c r="J2053">
        <v>0.2727</v>
      </c>
      <c r="K2053">
        <v>0.64290000000000003</v>
      </c>
      <c r="L2053">
        <v>0.2727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3.4722222222222222E-5</v>
      </c>
      <c r="T2053" s="2">
        <v>0</v>
      </c>
      <c r="U2053">
        <v>0.59089999999999998</v>
      </c>
      <c r="V2053">
        <v>0.125</v>
      </c>
      <c r="W2053">
        <v>0.75</v>
      </c>
      <c r="X2053">
        <v>0</v>
      </c>
      <c r="Y2053">
        <v>0.66669999999999996</v>
      </c>
      <c r="Z2053">
        <v>0.4667</v>
      </c>
      <c r="AA2053">
        <v>0.3</v>
      </c>
      <c r="AB2053">
        <v>0.66669999999999996</v>
      </c>
      <c r="AC2053">
        <v>0</v>
      </c>
      <c r="AD2053">
        <v>1</v>
      </c>
      <c r="AE2053">
        <v>0</v>
      </c>
      <c r="AF2053" t="s">
        <v>3910</v>
      </c>
      <c r="AG2053" s="2">
        <v>5.0925925925925921E-4</v>
      </c>
      <c r="AH2053" t="s">
        <v>3911</v>
      </c>
      <c r="AI2053">
        <v>3</v>
      </c>
      <c r="AJ2053" t="s">
        <v>3925</v>
      </c>
      <c r="AK2053" s="3">
        <v>41748</v>
      </c>
      <c r="AL2053" s="10">
        <f>YEAR(ufc_fights_2[[#This Row],[date]])</f>
        <v>2014</v>
      </c>
      <c r="AM2053" t="s">
        <v>3977</v>
      </c>
      <c r="AN2053">
        <v>49</v>
      </c>
      <c r="AO2053" t="s">
        <v>3913</v>
      </c>
      <c r="AP2053">
        <f>IF(ufc_fights_2[[#This Row],[winner]]="Red",ufc_fights_2[[#This Row],[r_fighter_id]],ufc_fights_2[[#This Row],[b_fighter_id]])</f>
        <v>1910</v>
      </c>
      <c r="AQ2053" t="str">
        <f>_xlfn.XLOOKUP(ufc_fights_2[[#This Row],[winnerID]],ufc_fighters[id],ufc_fighters[fighter_name],"xxx",0,1)</f>
        <v>Caio Magalhaes</v>
      </c>
    </row>
    <row r="2054" spans="1:43">
      <c r="A2054">
        <v>1252</v>
      </c>
      <c r="B2054">
        <v>2860</v>
      </c>
      <c r="C2054">
        <f>_xlfn.XLOOKUP(ufc_fights_2[[#This Row],[r_fighter_id]],ufc_fighters[id],ufc_fighters[year],"xxx",0,1)</f>
        <v>1984</v>
      </c>
      <c r="D2054">
        <f>_xlfn.XLOOKUP(ufc_fights_2[[#This Row],[b_fighter_id]],ufc_fighters[id],ufc_fighters[year],"Prázdné",0,1)</f>
        <v>1984</v>
      </c>
      <c r="E2054" s="10">
        <f>YEAR(ufc_fights_2[[#This Row],[date]])-ufc_fights_2[[#This Row],[r_year]]</f>
        <v>30</v>
      </c>
      <c r="F2054" s="10">
        <f>YEAR(ufc_fights_2[[#This Row],[date]])-ufc_fights_2[[#This Row],[b_year]]</f>
        <v>30</v>
      </c>
      <c r="G2054">
        <v>0</v>
      </c>
      <c r="H2054">
        <v>0</v>
      </c>
      <c r="I2054">
        <v>0.37169999999999997</v>
      </c>
      <c r="J2054">
        <v>0.34110000000000001</v>
      </c>
      <c r="K2054">
        <v>0.37169999999999997</v>
      </c>
      <c r="L2054">
        <v>0.3609</v>
      </c>
      <c r="M2054">
        <v>1</v>
      </c>
      <c r="N2054">
        <v>0</v>
      </c>
      <c r="O2054">
        <v>1</v>
      </c>
      <c r="P2054">
        <v>0</v>
      </c>
      <c r="Q2054">
        <v>0</v>
      </c>
      <c r="R2054">
        <v>0</v>
      </c>
      <c r="S2054" s="2">
        <v>5.7870370370370373E-5</v>
      </c>
      <c r="T2054" s="2">
        <v>6.8287037037037036E-4</v>
      </c>
      <c r="U2054">
        <v>0.27500000000000002</v>
      </c>
      <c r="V2054">
        <v>0.11269999999999999</v>
      </c>
      <c r="W2054">
        <v>0.26669999999999999</v>
      </c>
      <c r="X2054">
        <v>0.88890000000000002</v>
      </c>
      <c r="Y2054">
        <v>0.78049999999999997</v>
      </c>
      <c r="Z2054">
        <v>0.37380000000000002</v>
      </c>
      <c r="AA2054">
        <v>0.3</v>
      </c>
      <c r="AB2054">
        <v>0.5</v>
      </c>
      <c r="AC2054">
        <v>1</v>
      </c>
      <c r="AD2054">
        <v>0.25</v>
      </c>
      <c r="AE2054">
        <v>0.75</v>
      </c>
      <c r="AF2054" t="s">
        <v>3915</v>
      </c>
      <c r="AG2054" s="2">
        <v>3.472222222222222E-3</v>
      </c>
      <c r="AH2054" t="s">
        <v>3911</v>
      </c>
      <c r="AI2054">
        <v>3</v>
      </c>
      <c r="AJ2054" t="s">
        <v>3949</v>
      </c>
      <c r="AK2054" s="3">
        <v>41825</v>
      </c>
      <c r="AL2054" s="10">
        <f>YEAR(ufc_fights_2[[#This Row],[date]])</f>
        <v>2014</v>
      </c>
      <c r="AM2054" t="s">
        <v>3977</v>
      </c>
      <c r="AN2054">
        <v>1</v>
      </c>
      <c r="AO2054" t="s">
        <v>3913</v>
      </c>
      <c r="AP2054">
        <f>IF(ufc_fights_2[[#This Row],[winner]]="Red",ufc_fights_2[[#This Row],[r_fighter_id]],ufc_fights_2[[#This Row],[b_fighter_id]])</f>
        <v>1252</v>
      </c>
      <c r="AQ2054" t="str">
        <f>_xlfn.XLOOKUP(ufc_fights_2[[#This Row],[winnerID]],ufc_fighters[id],ufc_fighters[fighter_name],"xxx",0,1)</f>
        <v>Uriah Hall</v>
      </c>
    </row>
    <row r="2055" spans="1:43">
      <c r="A2055">
        <v>2723</v>
      </c>
      <c r="B2055">
        <v>306</v>
      </c>
      <c r="C2055">
        <f>_xlfn.XLOOKUP(ufc_fights_2[[#This Row],[r_fighter_id]],ufc_fighters[id],ufc_fighters[year],"xxx",0,1)</f>
        <v>1984</v>
      </c>
      <c r="D2055">
        <f>_xlfn.XLOOKUP(ufc_fights_2[[#This Row],[b_fighter_id]],ufc_fighters[id],ufc_fighters[year],"Prázdné",0,1)</f>
        <v>1981</v>
      </c>
      <c r="E2055" s="10">
        <f>YEAR(ufc_fights_2[[#This Row],[date]])-ufc_fights_2[[#This Row],[r_year]]</f>
        <v>30</v>
      </c>
      <c r="F2055" s="10">
        <f>YEAR(ufc_fights_2[[#This Row],[date]])-ufc_fights_2[[#This Row],[b_year]]</f>
        <v>33</v>
      </c>
      <c r="G2055">
        <v>0</v>
      </c>
      <c r="H2055">
        <v>0</v>
      </c>
      <c r="I2055">
        <v>1</v>
      </c>
      <c r="J2055">
        <v>0.5</v>
      </c>
      <c r="K2055">
        <v>1</v>
      </c>
      <c r="L2055">
        <v>0.5</v>
      </c>
      <c r="M2055">
        <v>0</v>
      </c>
      <c r="N2055">
        <v>0</v>
      </c>
      <c r="O2055">
        <v>2</v>
      </c>
      <c r="P2055">
        <v>0</v>
      </c>
      <c r="Q2055">
        <v>0</v>
      </c>
      <c r="R2055">
        <v>0</v>
      </c>
      <c r="S2055" s="2">
        <v>1.0995370370370371E-3</v>
      </c>
      <c r="T2055" s="2">
        <v>4.6296296296296294E-5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1</v>
      </c>
      <c r="AA2055">
        <v>0.5</v>
      </c>
      <c r="AB2055">
        <v>0</v>
      </c>
      <c r="AC2055">
        <v>0</v>
      </c>
      <c r="AD2055">
        <v>1</v>
      </c>
      <c r="AE2055">
        <v>0</v>
      </c>
      <c r="AF2055" t="s">
        <v>3933</v>
      </c>
      <c r="AG2055" s="2">
        <v>1.4814814814814814E-3</v>
      </c>
      <c r="AH2055" t="s">
        <v>3911</v>
      </c>
      <c r="AI2055">
        <v>3</v>
      </c>
      <c r="AJ2055" t="s">
        <v>3939</v>
      </c>
      <c r="AK2055" s="3">
        <v>41755</v>
      </c>
      <c r="AL2055" s="10">
        <f>YEAR(ufc_fights_2[[#This Row],[date]])</f>
        <v>2014</v>
      </c>
      <c r="AM2055" t="s">
        <v>3977</v>
      </c>
      <c r="AN2055">
        <v>125</v>
      </c>
      <c r="AO2055" t="s">
        <v>3913</v>
      </c>
      <c r="AP2055">
        <f>IF(ufc_fights_2[[#This Row],[winner]]="Red",ufc_fights_2[[#This Row],[r_fighter_id]],ufc_fights_2[[#This Row],[b_fighter_id]])</f>
        <v>2723</v>
      </c>
      <c r="AQ2055" t="str">
        <f>_xlfn.XLOOKUP(ufc_fights_2[[#This Row],[winnerID]],ufc_fighters[id],ufc_fighters[fighter_name],"xxx",0,1)</f>
        <v>Luke Rockhold</v>
      </c>
    </row>
    <row r="2056" spans="1:43">
      <c r="A2056">
        <v>2723</v>
      </c>
      <c r="B2056">
        <v>2529</v>
      </c>
      <c r="C2056">
        <f>_xlfn.XLOOKUP(ufc_fights_2[[#This Row],[r_fighter_id]],ufc_fighters[id],ufc_fighters[year],"xxx",0,1)</f>
        <v>1984</v>
      </c>
      <c r="D2056">
        <f>_xlfn.XLOOKUP(ufc_fights_2[[#This Row],[b_fighter_id]],ufc_fighters[id],ufc_fighters[year],"Prázdné",0,1)</f>
        <v>1979</v>
      </c>
      <c r="E2056" s="10">
        <f>YEAR(ufc_fights_2[[#This Row],[date]])-ufc_fights_2[[#This Row],[r_year]]</f>
        <v>30</v>
      </c>
      <c r="F2056" s="10">
        <f>YEAR(ufc_fights_2[[#This Row],[date]])-ufc_fights_2[[#This Row],[b_year]]</f>
        <v>35</v>
      </c>
      <c r="G2056">
        <v>1</v>
      </c>
      <c r="H2056">
        <v>0</v>
      </c>
      <c r="I2056">
        <v>0.63160000000000005</v>
      </c>
      <c r="J2056">
        <v>0.21049999999999999</v>
      </c>
      <c r="K2056">
        <v>0.63160000000000005</v>
      </c>
      <c r="L2056">
        <v>0.21049999999999999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1.8518518518518518E-4</v>
      </c>
      <c r="T2056" s="2">
        <v>0</v>
      </c>
      <c r="U2056">
        <v>0.36359999999999998</v>
      </c>
      <c r="V2056">
        <v>6.6699999999999995E-2</v>
      </c>
      <c r="W2056">
        <v>1</v>
      </c>
      <c r="X2056">
        <v>1</v>
      </c>
      <c r="Y2056">
        <v>1</v>
      </c>
      <c r="Z2056">
        <v>0.5333</v>
      </c>
      <c r="AA2056">
        <v>0.16669999999999999</v>
      </c>
      <c r="AB2056">
        <v>1</v>
      </c>
      <c r="AC2056">
        <v>1</v>
      </c>
      <c r="AD2056">
        <v>1</v>
      </c>
      <c r="AE2056">
        <v>0</v>
      </c>
      <c r="AF2056" t="s">
        <v>3910</v>
      </c>
      <c r="AG2056" s="2">
        <v>1.7476851851851852E-3</v>
      </c>
      <c r="AH2056" t="s">
        <v>3927</v>
      </c>
      <c r="AI2056">
        <v>5</v>
      </c>
      <c r="AJ2056" t="s">
        <v>3914</v>
      </c>
      <c r="AK2056" s="3">
        <v>41654</v>
      </c>
      <c r="AL2056" s="10">
        <f>YEAR(ufc_fights_2[[#This Row],[date]])</f>
        <v>2014</v>
      </c>
      <c r="AM2056" t="s">
        <v>3977</v>
      </c>
      <c r="AN2056">
        <v>76</v>
      </c>
      <c r="AO2056" t="s">
        <v>3913</v>
      </c>
      <c r="AP2056">
        <f>IF(ufc_fights_2[[#This Row],[winner]]="Red",ufc_fights_2[[#This Row],[r_fighter_id]],ufc_fights_2[[#This Row],[b_fighter_id]])</f>
        <v>2723</v>
      </c>
      <c r="AQ2056" t="str">
        <f>_xlfn.XLOOKUP(ufc_fights_2[[#This Row],[winnerID]],ufc_fighters[id],ufc_fighters[fighter_name],"xxx",0,1)</f>
        <v>Luke Rockhold</v>
      </c>
    </row>
    <row r="2057" spans="1:43">
      <c r="A2057">
        <v>2723</v>
      </c>
      <c r="B2057">
        <v>286</v>
      </c>
      <c r="C2057">
        <f>_xlfn.XLOOKUP(ufc_fights_2[[#This Row],[r_fighter_id]],ufc_fighters[id],ufc_fighters[year],"xxx",0,1)</f>
        <v>1984</v>
      </c>
      <c r="D2057">
        <f>_xlfn.XLOOKUP(ufc_fights_2[[#This Row],[b_fighter_id]],ufc_fighters[id],ufc_fighters[year],"Prázdné",0,1)</f>
        <v>1979</v>
      </c>
      <c r="E2057" s="10">
        <f>YEAR(ufc_fights_2[[#This Row],[date]])-ufc_fights_2[[#This Row],[r_year]]</f>
        <v>30</v>
      </c>
      <c r="F2057" s="10">
        <f>YEAR(ufc_fights_2[[#This Row],[date]])-ufc_fights_2[[#This Row],[b_year]]</f>
        <v>35</v>
      </c>
      <c r="G2057">
        <v>1</v>
      </c>
      <c r="H2057">
        <v>0</v>
      </c>
      <c r="I2057">
        <v>0.48780000000000001</v>
      </c>
      <c r="J2057">
        <v>0.2462</v>
      </c>
      <c r="K2057">
        <v>0.48780000000000001</v>
      </c>
      <c r="L2057">
        <v>0.2462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 s="2">
        <v>1.9675925925925926E-4</v>
      </c>
      <c r="T2057" s="2">
        <v>1.273148148148148E-4</v>
      </c>
      <c r="U2057">
        <v>0.37040000000000001</v>
      </c>
      <c r="V2057">
        <v>0.18870000000000001</v>
      </c>
      <c r="W2057">
        <v>0.63639999999999997</v>
      </c>
      <c r="X2057">
        <v>1</v>
      </c>
      <c r="Y2057">
        <v>1</v>
      </c>
      <c r="Z2057">
        <v>0.45450000000000002</v>
      </c>
      <c r="AA2057">
        <v>0.2344</v>
      </c>
      <c r="AB2057">
        <v>0.5</v>
      </c>
      <c r="AC2057">
        <v>1</v>
      </c>
      <c r="AD2057">
        <v>0.66669999999999996</v>
      </c>
      <c r="AE2057">
        <v>0</v>
      </c>
      <c r="AF2057" t="s">
        <v>3933</v>
      </c>
      <c r="AG2057" s="2">
        <v>6.5972222222222224E-4</v>
      </c>
      <c r="AH2057" t="s">
        <v>3927</v>
      </c>
      <c r="AI2057">
        <v>5</v>
      </c>
      <c r="AJ2057" t="s">
        <v>3914</v>
      </c>
      <c r="AK2057" s="3">
        <v>41950</v>
      </c>
      <c r="AL2057" s="10">
        <f>YEAR(ufc_fights_2[[#This Row],[date]])</f>
        <v>2014</v>
      </c>
      <c r="AM2057" t="s">
        <v>3977</v>
      </c>
      <c r="AN2057">
        <v>68</v>
      </c>
      <c r="AO2057" t="s">
        <v>3913</v>
      </c>
      <c r="AP2057">
        <f>IF(ufc_fights_2[[#This Row],[winner]]="Red",ufc_fights_2[[#This Row],[r_fighter_id]],ufc_fights_2[[#This Row],[b_fighter_id]])</f>
        <v>2723</v>
      </c>
      <c r="AQ2057" t="str">
        <f>_xlfn.XLOOKUP(ufc_fights_2[[#This Row],[winnerID]],ufc_fighters[id],ufc_fighters[fighter_name],"xxx",0,1)</f>
        <v>Luke Rockhold</v>
      </c>
    </row>
    <row r="2058" spans="1:43">
      <c r="A2058">
        <v>2723</v>
      </c>
      <c r="B2058">
        <v>347</v>
      </c>
      <c r="C2058">
        <f>_xlfn.XLOOKUP(ufc_fights_2[[#This Row],[r_fighter_id]],ufc_fighters[id],ufc_fighters[year],"xxx",0,1)</f>
        <v>1984</v>
      </c>
      <c r="D2058">
        <f>_xlfn.XLOOKUP(ufc_fights_2[[#This Row],[b_fighter_id]],ufc_fighters[id],ufc_fighters[year],"Prázdné",0,1)</f>
        <v>1981</v>
      </c>
      <c r="E2058" s="10">
        <f>YEAR(ufc_fights_2[[#This Row],[date]])-ufc_fights_2[[#This Row],[r_year]]</f>
        <v>33</v>
      </c>
      <c r="F2058" s="10">
        <f>YEAR(ufc_fights_2[[#This Row],[date]])-ufc_fights_2[[#This Row],[b_year]]</f>
        <v>36</v>
      </c>
      <c r="G2058">
        <v>0</v>
      </c>
      <c r="H2058">
        <v>0</v>
      </c>
      <c r="I2058">
        <v>0.68240000000000001</v>
      </c>
      <c r="J2058">
        <v>0.44640000000000002</v>
      </c>
      <c r="K2058">
        <v>0.70099999999999996</v>
      </c>
      <c r="L2058">
        <v>0.622</v>
      </c>
      <c r="M2058">
        <v>0.4</v>
      </c>
      <c r="N2058">
        <v>0.5</v>
      </c>
      <c r="O2058">
        <v>0</v>
      </c>
      <c r="P2058">
        <v>0</v>
      </c>
      <c r="Q2058">
        <v>0</v>
      </c>
      <c r="R2058">
        <v>0</v>
      </c>
      <c r="S2058" s="2">
        <v>2.5694444444444445E-3</v>
      </c>
      <c r="T2058" s="2">
        <v>1.5972222222222223E-3</v>
      </c>
      <c r="U2058">
        <v>0.65569999999999995</v>
      </c>
      <c r="V2058">
        <v>0.3095</v>
      </c>
      <c r="W2058">
        <v>0.61539999999999995</v>
      </c>
      <c r="X2058">
        <v>0.90910000000000002</v>
      </c>
      <c r="Y2058">
        <v>1</v>
      </c>
      <c r="Z2058">
        <v>0.65620000000000001</v>
      </c>
      <c r="AA2058">
        <v>0.36959999999999998</v>
      </c>
      <c r="AB2058">
        <v>0.42859999999999998</v>
      </c>
      <c r="AC2058">
        <v>0.8</v>
      </c>
      <c r="AD2058">
        <v>0.73909999999999998</v>
      </c>
      <c r="AE2058">
        <v>0</v>
      </c>
      <c r="AF2058" t="s">
        <v>3910</v>
      </c>
      <c r="AG2058" s="2">
        <v>2.8356481481481483E-3</v>
      </c>
      <c r="AH2058" t="s">
        <v>3927</v>
      </c>
      <c r="AI2058">
        <v>5</v>
      </c>
      <c r="AJ2058" t="s">
        <v>3928</v>
      </c>
      <c r="AK2058" s="3">
        <v>42994</v>
      </c>
      <c r="AL2058" s="10">
        <f>YEAR(ufc_fights_2[[#This Row],[date]])</f>
        <v>2017</v>
      </c>
      <c r="AM2058" t="s">
        <v>3977</v>
      </c>
      <c r="AN2058">
        <v>29</v>
      </c>
      <c r="AO2058" t="s">
        <v>3913</v>
      </c>
      <c r="AP2058">
        <f>IF(ufc_fights_2[[#This Row],[winner]]="Red",ufc_fights_2[[#This Row],[r_fighter_id]],ufc_fights_2[[#This Row],[b_fighter_id]])</f>
        <v>2723</v>
      </c>
      <c r="AQ2058" t="str">
        <f>_xlfn.XLOOKUP(ufc_fights_2[[#This Row],[winnerID]],ufc_fighters[id],ufc_fighters[fighter_name],"xxx",0,1)</f>
        <v>Luke Rockhold</v>
      </c>
    </row>
    <row r="2059" spans="1:43">
      <c r="A2059">
        <v>1898</v>
      </c>
      <c r="B2059">
        <v>2723</v>
      </c>
      <c r="C2059">
        <f>_xlfn.XLOOKUP(ufc_fights_2[[#This Row],[r_fighter_id]],ufc_fighters[id],ufc_fighters[year],"xxx",0,1)</f>
        <v>1978</v>
      </c>
      <c r="D2059">
        <f>_xlfn.XLOOKUP(ufc_fights_2[[#This Row],[b_fighter_id]],ufc_fighters[id],ufc_fighters[year],"Prázdné",0,1)</f>
        <v>1984</v>
      </c>
      <c r="E2059" s="10">
        <f>YEAR(ufc_fights_2[[#This Row],[date]])-ufc_fights_2[[#This Row],[r_year]]</f>
        <v>37</v>
      </c>
      <c r="F2059" s="10">
        <f>YEAR(ufc_fights_2[[#This Row],[date]])-ufc_fights_2[[#This Row],[b_year]]</f>
        <v>31</v>
      </c>
      <c r="G2059">
        <v>0</v>
      </c>
      <c r="H2059">
        <v>0</v>
      </c>
      <c r="I2059">
        <v>0.48149999999999998</v>
      </c>
      <c r="J2059">
        <v>0.52270000000000005</v>
      </c>
      <c r="K2059">
        <v>0.57579999999999998</v>
      </c>
      <c r="L2059">
        <v>0.61899999999999999</v>
      </c>
      <c r="M2059">
        <v>0</v>
      </c>
      <c r="N2059">
        <v>1</v>
      </c>
      <c r="O2059">
        <v>0</v>
      </c>
      <c r="P2059">
        <v>2</v>
      </c>
      <c r="Q2059">
        <v>0</v>
      </c>
      <c r="R2059">
        <v>0</v>
      </c>
      <c r="S2059" s="2">
        <v>9.837962962962962E-4</v>
      </c>
      <c r="T2059" s="2">
        <v>2.1990740740740742E-3</v>
      </c>
      <c r="U2059">
        <v>0.35</v>
      </c>
      <c r="V2059">
        <v>0.4118</v>
      </c>
      <c r="W2059">
        <v>0</v>
      </c>
      <c r="X2059">
        <v>1</v>
      </c>
      <c r="Y2059">
        <v>0.83330000000000004</v>
      </c>
      <c r="Z2059">
        <v>0.48</v>
      </c>
      <c r="AA2059">
        <v>0.4783</v>
      </c>
      <c r="AB2059">
        <v>0</v>
      </c>
      <c r="AC2059">
        <v>1</v>
      </c>
      <c r="AD2059">
        <v>0.5</v>
      </c>
      <c r="AE2059">
        <v>0.55000000000000004</v>
      </c>
      <c r="AF2059" t="s">
        <v>3933</v>
      </c>
      <c r="AG2059" s="2">
        <v>1.7476851851851852E-3</v>
      </c>
      <c r="AH2059" t="s">
        <v>3927</v>
      </c>
      <c r="AI2059">
        <v>5</v>
      </c>
      <c r="AJ2059" t="s">
        <v>3938</v>
      </c>
      <c r="AK2059" s="3">
        <v>42112</v>
      </c>
      <c r="AL2059" s="10">
        <f>YEAR(ufc_fights_2[[#This Row],[date]])</f>
        <v>2015</v>
      </c>
      <c r="AM2059" t="s">
        <v>3977</v>
      </c>
      <c r="AN2059">
        <v>9</v>
      </c>
      <c r="AO2059" t="s">
        <v>3918</v>
      </c>
      <c r="AP2059">
        <f>IF(ufc_fights_2[[#This Row],[winner]]="Red",ufc_fights_2[[#This Row],[r_fighter_id]],ufc_fights_2[[#This Row],[b_fighter_id]])</f>
        <v>2723</v>
      </c>
      <c r="AQ2059" t="str">
        <f>_xlfn.XLOOKUP(ufc_fights_2[[#This Row],[winnerID]],ufc_fighters[id],ufc_fighters[fighter_name],"xxx",0,1)</f>
        <v>Luke Rockhold</v>
      </c>
    </row>
    <row r="2060" spans="1:43">
      <c r="A2060">
        <v>3452</v>
      </c>
      <c r="B2060">
        <v>2723</v>
      </c>
      <c r="C2060">
        <f>_xlfn.XLOOKUP(ufc_fights_2[[#This Row],[r_fighter_id]],ufc_fighters[id],ufc_fighters[year],"xxx",0,1)</f>
        <v>1984</v>
      </c>
      <c r="D2060">
        <f>_xlfn.XLOOKUP(ufc_fights_2[[#This Row],[b_fighter_id]],ufc_fighters[id],ufc_fighters[year],"Prázdné",0,1)</f>
        <v>1984</v>
      </c>
      <c r="E2060" s="10">
        <f>YEAR(ufc_fights_2[[#This Row],[date]])-ufc_fights_2[[#This Row],[r_year]]</f>
        <v>31</v>
      </c>
      <c r="F2060" s="10">
        <f>YEAR(ufc_fights_2[[#This Row],[date]])-ufc_fights_2[[#This Row],[b_year]]</f>
        <v>31</v>
      </c>
      <c r="G2060">
        <v>0</v>
      </c>
      <c r="H2060">
        <v>0</v>
      </c>
      <c r="I2060">
        <v>0.64</v>
      </c>
      <c r="J2060">
        <v>0.65969999999999995</v>
      </c>
      <c r="K2060">
        <v>0.67390000000000005</v>
      </c>
      <c r="L2060">
        <v>0.70309999999999995</v>
      </c>
      <c r="M2060">
        <v>0.5</v>
      </c>
      <c r="N2060">
        <v>0.5</v>
      </c>
      <c r="O2060">
        <v>0</v>
      </c>
      <c r="P2060">
        <v>1</v>
      </c>
      <c r="Q2060">
        <v>0</v>
      </c>
      <c r="R2060">
        <v>0</v>
      </c>
      <c r="S2060" s="2">
        <v>3.0902777777777777E-3</v>
      </c>
      <c r="T2060" s="2">
        <v>3.8425925925925928E-3</v>
      </c>
      <c r="U2060">
        <v>0.49020000000000002</v>
      </c>
      <c r="V2060">
        <v>0.61150000000000004</v>
      </c>
      <c r="W2060">
        <v>0.94740000000000002</v>
      </c>
      <c r="X2060">
        <v>1</v>
      </c>
      <c r="Y2060">
        <v>1</v>
      </c>
      <c r="Z2060">
        <v>0.59699999999999998</v>
      </c>
      <c r="AA2060">
        <v>0.53010000000000002</v>
      </c>
      <c r="AB2060">
        <v>1</v>
      </c>
      <c r="AC2060">
        <v>0.69230000000000003</v>
      </c>
      <c r="AD2060">
        <v>1</v>
      </c>
      <c r="AE2060">
        <v>0.76839999999999997</v>
      </c>
      <c r="AF2060" t="s">
        <v>3910</v>
      </c>
      <c r="AG2060" s="2">
        <v>2.2222222222222222E-3</v>
      </c>
      <c r="AH2060" t="s">
        <v>3927</v>
      </c>
      <c r="AI2060">
        <v>5</v>
      </c>
      <c r="AJ2060" t="s">
        <v>3914</v>
      </c>
      <c r="AK2060" s="3">
        <v>42350</v>
      </c>
      <c r="AL2060" s="10">
        <f>YEAR(ufc_fights_2[[#This Row],[date]])</f>
        <v>2015</v>
      </c>
      <c r="AM2060" t="s">
        <v>3977</v>
      </c>
      <c r="AN2060">
        <v>1</v>
      </c>
      <c r="AO2060" t="s">
        <v>3918</v>
      </c>
      <c r="AP2060">
        <f>IF(ufc_fights_2[[#This Row],[winner]]="Red",ufc_fights_2[[#This Row],[r_fighter_id]],ufc_fights_2[[#This Row],[b_fighter_id]])</f>
        <v>2723</v>
      </c>
      <c r="AQ2060" t="str">
        <f>_xlfn.XLOOKUP(ufc_fights_2[[#This Row],[winnerID]],ufc_fighters[id],ufc_fighters[fighter_name],"xxx",0,1)</f>
        <v>Luke Rockhold</v>
      </c>
    </row>
    <row r="2061" spans="1:43">
      <c r="A2061">
        <v>97</v>
      </c>
      <c r="B2061">
        <v>2503</v>
      </c>
      <c r="C2061">
        <f>_xlfn.XLOOKUP(ufc_fights_2[[#This Row],[r_fighter_id]],ufc_fighters[id],ufc_fighters[year],"xxx",0,1)</f>
        <v>1987</v>
      </c>
      <c r="D2061">
        <f>_xlfn.XLOOKUP(ufc_fights_2[[#This Row],[b_fighter_id]],ufc_fighters[id],ufc_fighters[year],"Prázdné",0,1)</f>
        <v>1988</v>
      </c>
      <c r="E2061" s="10">
        <f>YEAR(ufc_fights_2[[#This Row],[date]])-ufc_fights_2[[#This Row],[r_year]]</f>
        <v>30</v>
      </c>
      <c r="F2061" s="10">
        <f>YEAR(ufc_fights_2[[#This Row],[date]])-ufc_fights_2[[#This Row],[b_year]]</f>
        <v>29</v>
      </c>
      <c r="G2061">
        <v>0</v>
      </c>
      <c r="H2061">
        <v>0</v>
      </c>
      <c r="I2061">
        <v>0.56030000000000002</v>
      </c>
      <c r="J2061">
        <v>0.5</v>
      </c>
      <c r="K2061">
        <v>0.60819999999999996</v>
      </c>
      <c r="L2061">
        <v>0.56940000000000002</v>
      </c>
      <c r="M2061">
        <v>0.5</v>
      </c>
      <c r="N2061">
        <v>0.4</v>
      </c>
      <c r="O2061">
        <v>0</v>
      </c>
      <c r="P2061">
        <v>1</v>
      </c>
      <c r="Q2061">
        <v>0</v>
      </c>
      <c r="R2061">
        <v>0</v>
      </c>
      <c r="S2061" s="2">
        <v>5.4629629629629629E-3</v>
      </c>
      <c r="T2061" s="2">
        <v>5.6712962962962967E-4</v>
      </c>
      <c r="U2061">
        <v>0.52990000000000004</v>
      </c>
      <c r="V2061">
        <v>0.30769999999999997</v>
      </c>
      <c r="W2061">
        <v>0.72729999999999995</v>
      </c>
      <c r="X2061">
        <v>0.5</v>
      </c>
      <c r="Y2061">
        <v>1</v>
      </c>
      <c r="Z2061">
        <v>0.45610000000000001</v>
      </c>
      <c r="AA2061">
        <v>0.3846</v>
      </c>
      <c r="AB2061">
        <v>0.61539999999999995</v>
      </c>
      <c r="AC2061">
        <v>0.78569999999999995</v>
      </c>
      <c r="AD2061">
        <v>0.64439999999999997</v>
      </c>
      <c r="AE2061">
        <v>0.57140000000000002</v>
      </c>
      <c r="AF2061" t="s">
        <v>3915</v>
      </c>
      <c r="AG2061" s="2">
        <v>3.472222222222222E-3</v>
      </c>
      <c r="AH2061" t="s">
        <v>3911</v>
      </c>
      <c r="AI2061">
        <v>3</v>
      </c>
      <c r="AJ2061" t="s">
        <v>3916</v>
      </c>
      <c r="AK2061" s="3">
        <v>43078</v>
      </c>
      <c r="AL2061" s="10">
        <f>YEAR(ufc_fights_2[[#This Row],[date]])</f>
        <v>2017</v>
      </c>
      <c r="AM2061" t="s">
        <v>3977</v>
      </c>
      <c r="AN2061">
        <v>79</v>
      </c>
      <c r="AO2061" t="s">
        <v>3913</v>
      </c>
      <c r="AP2061">
        <f>IF(ufc_fights_2[[#This Row],[winner]]="Red",ufc_fights_2[[#This Row],[r_fighter_id]],ufc_fights_2[[#This Row],[b_fighter_id]])</f>
        <v>97</v>
      </c>
      <c r="AQ2061" t="str">
        <f>_xlfn.XLOOKUP(ufc_fights_2[[#This Row],[winnerID]],ufc_fighters[id],ufc_fighters[fighter_name],"xxx",0,1)</f>
        <v>Eryk Anders</v>
      </c>
    </row>
    <row r="2062" spans="1:43">
      <c r="A2062">
        <v>2834</v>
      </c>
      <c r="B2062">
        <v>2230</v>
      </c>
      <c r="C2062">
        <f>_xlfn.XLOOKUP(ufc_fights_2[[#This Row],[r_fighter_id]],ufc_fighters[id],ufc_fighters[year],"xxx",0,1)</f>
        <v>1988</v>
      </c>
      <c r="D2062">
        <f>_xlfn.XLOOKUP(ufc_fights_2[[#This Row],[b_fighter_id]],ufc_fighters[id],ufc_fighters[year],"Prázdné",0,1)</f>
        <v>1990</v>
      </c>
      <c r="E2062" s="10">
        <f>YEAR(ufc_fights_2[[#This Row],[date]])-ufc_fights_2[[#This Row],[r_year]]</f>
        <v>33</v>
      </c>
      <c r="F2062" s="10">
        <f>YEAR(ufc_fights_2[[#This Row],[date]])-ufc_fights_2[[#This Row],[b_year]]</f>
        <v>31</v>
      </c>
      <c r="G2062">
        <v>0</v>
      </c>
      <c r="H2062">
        <v>0</v>
      </c>
      <c r="I2062">
        <v>0.34039999999999998</v>
      </c>
      <c r="J2062">
        <v>0.45400000000000001</v>
      </c>
      <c r="K2062">
        <v>0.34720000000000001</v>
      </c>
      <c r="L2062">
        <v>0.46329999999999999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2.5462962962962961E-4</v>
      </c>
      <c r="T2062" s="2">
        <v>1.8518518518518518E-4</v>
      </c>
      <c r="U2062">
        <v>0.28810000000000002</v>
      </c>
      <c r="V2062">
        <v>0.37409999999999999</v>
      </c>
      <c r="W2062">
        <v>0.5333</v>
      </c>
      <c r="X2062">
        <v>0.75</v>
      </c>
      <c r="Y2062">
        <v>0.84619999999999995</v>
      </c>
      <c r="Z2062">
        <v>0.34039999999999998</v>
      </c>
      <c r="AA2062">
        <v>0.43640000000000001</v>
      </c>
      <c r="AB2062">
        <v>0</v>
      </c>
      <c r="AC2062">
        <v>0.71430000000000005</v>
      </c>
      <c r="AD2062">
        <v>0</v>
      </c>
      <c r="AE2062">
        <v>1</v>
      </c>
      <c r="AF2062" t="s">
        <v>3910</v>
      </c>
      <c r="AG2062" s="2">
        <v>2.0717592592592593E-3</v>
      </c>
      <c r="AH2062" t="s">
        <v>3911</v>
      </c>
      <c r="AI2062">
        <v>3</v>
      </c>
      <c r="AJ2062" t="s">
        <v>3924</v>
      </c>
      <c r="AK2062" s="3">
        <v>44219</v>
      </c>
      <c r="AL2062" s="10">
        <f>YEAR(ufc_fights_2[[#This Row],[date]])</f>
        <v>2021</v>
      </c>
      <c r="AM2062" t="s">
        <v>3977</v>
      </c>
      <c r="AN2062">
        <v>5</v>
      </c>
      <c r="AO2062" t="s">
        <v>3918</v>
      </c>
      <c r="AP2062">
        <f>IF(ufc_fights_2[[#This Row],[winner]]="Red",ufc_fights_2[[#This Row],[r_fighter_id]],ufc_fights_2[[#This Row],[b_fighter_id]])</f>
        <v>2230</v>
      </c>
      <c r="AQ2062" t="str">
        <f>_xlfn.XLOOKUP(ufc_fights_2[[#This Row],[winnerID]],ufc_fighters[id],ufc_fighters[fighter_name],"xxx",0,1)</f>
        <v>Makhmud Muradov</v>
      </c>
    </row>
    <row r="2063" spans="1:43">
      <c r="A2063">
        <v>1565</v>
      </c>
      <c r="B2063">
        <v>1252</v>
      </c>
      <c r="C2063">
        <f>_xlfn.XLOOKUP(ufc_fights_2[[#This Row],[r_fighter_id]],ufc_fighters[id],ufc_fighters[year],"xxx",0,1)</f>
        <v>1989</v>
      </c>
      <c r="D2063">
        <f>_xlfn.XLOOKUP(ufc_fights_2[[#This Row],[b_fighter_id]],ufc_fighters[id],ufc_fighters[year],"Prázdné",0,1)</f>
        <v>1984</v>
      </c>
      <c r="E2063" s="10">
        <f>YEAR(ufc_fights_2[[#This Row],[date]])-ufc_fights_2[[#This Row],[r_year]]</f>
        <v>28</v>
      </c>
      <c r="F2063" s="10">
        <f>YEAR(ufc_fights_2[[#This Row],[date]])-ufc_fights_2[[#This Row],[b_year]]</f>
        <v>33</v>
      </c>
      <c r="G2063">
        <v>1</v>
      </c>
      <c r="H2063">
        <v>1</v>
      </c>
      <c r="I2063">
        <v>0.4889</v>
      </c>
      <c r="J2063">
        <v>0.59089999999999998</v>
      </c>
      <c r="K2063">
        <v>0.55559999999999998</v>
      </c>
      <c r="L2063">
        <v>0.59089999999999998</v>
      </c>
      <c r="M2063">
        <v>0.5</v>
      </c>
      <c r="N2063">
        <v>0</v>
      </c>
      <c r="O2063">
        <v>1</v>
      </c>
      <c r="P2063">
        <v>0</v>
      </c>
      <c r="Q2063">
        <v>0</v>
      </c>
      <c r="R2063">
        <v>0</v>
      </c>
      <c r="S2063" s="2">
        <v>1.5972222222222223E-3</v>
      </c>
      <c r="T2063" s="2">
        <v>6.9444444444444444E-5</v>
      </c>
      <c r="U2063">
        <v>0.47060000000000002</v>
      </c>
      <c r="V2063">
        <v>0.46879999999999999</v>
      </c>
      <c r="W2063">
        <v>0.75</v>
      </c>
      <c r="X2063">
        <v>1</v>
      </c>
      <c r="Y2063">
        <v>1</v>
      </c>
      <c r="Z2063">
        <v>0.35709999999999997</v>
      </c>
      <c r="AA2063">
        <v>0.57579999999999998</v>
      </c>
      <c r="AB2063">
        <v>0.55559999999999998</v>
      </c>
      <c r="AC2063">
        <v>0</v>
      </c>
      <c r="AD2063">
        <v>0.66669999999999996</v>
      </c>
      <c r="AE2063">
        <v>0.63639999999999997</v>
      </c>
      <c r="AF2063" t="s">
        <v>3910</v>
      </c>
      <c r="AG2063" s="2">
        <v>1.6782407407407408E-3</v>
      </c>
      <c r="AH2063" t="s">
        <v>3911</v>
      </c>
      <c r="AI2063">
        <v>3</v>
      </c>
      <c r="AJ2063" t="s">
        <v>3964</v>
      </c>
      <c r="AK2063" s="3">
        <v>42994</v>
      </c>
      <c r="AL2063" s="10">
        <f>YEAR(ufc_fights_2[[#This Row],[date]])</f>
        <v>2017</v>
      </c>
      <c r="AM2063" t="s">
        <v>3977</v>
      </c>
      <c r="AN2063">
        <v>29</v>
      </c>
      <c r="AO2063" t="s">
        <v>3918</v>
      </c>
      <c r="AP2063">
        <f>IF(ufc_fights_2[[#This Row],[winner]]="Red",ufc_fights_2[[#This Row],[r_fighter_id]],ufc_fights_2[[#This Row],[b_fighter_id]])</f>
        <v>1252</v>
      </c>
      <c r="AQ2063" t="str">
        <f>_xlfn.XLOOKUP(ufc_fights_2[[#This Row],[winnerID]],ufc_fighters[id],ufc_fighters[fighter_name],"xxx",0,1)</f>
        <v>Uriah Hall</v>
      </c>
    </row>
    <row r="2064" spans="1:43">
      <c r="A2064">
        <v>2230</v>
      </c>
      <c r="B2064">
        <v>3033</v>
      </c>
      <c r="C2064">
        <f>_xlfn.XLOOKUP(ufc_fights_2[[#This Row],[r_fighter_id]],ufc_fighters[id],ufc_fighters[year],"xxx",0,1)</f>
        <v>1990</v>
      </c>
      <c r="D2064">
        <f>_xlfn.XLOOKUP(ufc_fights_2[[#This Row],[b_fighter_id]],ufc_fighters[id],ufc_fighters[year],"Prázdné",0,1)</f>
        <v>1981</v>
      </c>
      <c r="E2064" s="10">
        <f>YEAR(ufc_fights_2[[#This Row],[date]])-ufc_fights_2[[#This Row],[r_year]]</f>
        <v>29</v>
      </c>
      <c r="F2064" s="10">
        <f>YEAR(ufc_fights_2[[#This Row],[date]])-ufc_fights_2[[#This Row],[b_year]]</f>
        <v>38</v>
      </c>
      <c r="G2064">
        <v>1</v>
      </c>
      <c r="H2064">
        <v>0</v>
      </c>
      <c r="I2064">
        <v>0.49730000000000002</v>
      </c>
      <c r="J2064">
        <v>0.40620000000000001</v>
      </c>
      <c r="K2064">
        <v>0.49730000000000002</v>
      </c>
      <c r="L2064">
        <v>0.40620000000000001</v>
      </c>
      <c r="M2064">
        <v>1</v>
      </c>
      <c r="N2064">
        <v>0</v>
      </c>
      <c r="O2064">
        <v>1</v>
      </c>
      <c r="P2064">
        <v>0</v>
      </c>
      <c r="Q2064">
        <v>0</v>
      </c>
      <c r="R2064">
        <v>0</v>
      </c>
      <c r="S2064" s="2">
        <v>8.1018518518518516E-5</v>
      </c>
      <c r="T2064" s="2">
        <v>6.9444444444444444E-5</v>
      </c>
      <c r="U2064">
        <v>0.41260000000000002</v>
      </c>
      <c r="V2064">
        <v>0.28170000000000001</v>
      </c>
      <c r="W2064">
        <v>0.8</v>
      </c>
      <c r="X2064">
        <v>0</v>
      </c>
      <c r="Y2064">
        <v>0.82350000000000001</v>
      </c>
      <c r="Z2064">
        <v>0.5</v>
      </c>
      <c r="AA2064">
        <v>0.4</v>
      </c>
      <c r="AB2064">
        <v>0</v>
      </c>
      <c r="AC2064">
        <v>1</v>
      </c>
      <c r="AD2064">
        <v>0</v>
      </c>
      <c r="AE2064">
        <v>0</v>
      </c>
      <c r="AF2064" t="s">
        <v>3910</v>
      </c>
      <c r="AG2064" s="2">
        <v>2.8819444444444444E-3</v>
      </c>
      <c r="AH2064" t="s">
        <v>3911</v>
      </c>
      <c r="AI2064">
        <v>3</v>
      </c>
      <c r="AJ2064" t="s">
        <v>4016</v>
      </c>
      <c r="AK2064" s="3">
        <v>43806</v>
      </c>
      <c r="AL2064" s="10">
        <f>YEAR(ufc_fights_2[[#This Row],[date]])</f>
        <v>2019</v>
      </c>
      <c r="AM2064" t="s">
        <v>3977</v>
      </c>
      <c r="AN2064">
        <v>23</v>
      </c>
      <c r="AO2064" t="s">
        <v>3913</v>
      </c>
      <c r="AP2064">
        <f>IF(ufc_fights_2[[#This Row],[winner]]="Red",ufc_fights_2[[#This Row],[r_fighter_id]],ufc_fights_2[[#This Row],[b_fighter_id]])</f>
        <v>2230</v>
      </c>
      <c r="AQ2064" t="str">
        <f>_xlfn.XLOOKUP(ufc_fights_2[[#This Row],[winnerID]],ufc_fighters[id],ufc_fighters[fighter_name],"xxx",0,1)</f>
        <v>Makhmud Muradov</v>
      </c>
    </row>
    <row r="2065" spans="1:43">
      <c r="A2065">
        <v>94</v>
      </c>
      <c r="B2065">
        <v>2530</v>
      </c>
      <c r="C2065">
        <f>_xlfn.XLOOKUP(ufc_fights_2[[#This Row],[r_fighter_id]],ufc_fighters[id],ufc_fighters[year],"xxx",0,1)</f>
        <v>1988</v>
      </c>
      <c r="D2065">
        <f>_xlfn.XLOOKUP(ufc_fights_2[[#This Row],[b_fighter_id]],ufc_fighters[id],ufc_fighters[year],"Prázdné",0,1)</f>
        <v>1985</v>
      </c>
      <c r="E2065" s="10">
        <f>YEAR(ufc_fights_2[[#This Row],[date]])-ufc_fights_2[[#This Row],[r_year]]</f>
        <v>31</v>
      </c>
      <c r="F2065" s="10">
        <f>YEAR(ufc_fights_2[[#This Row],[date]])-ufc_fights_2[[#This Row],[b_year]]</f>
        <v>34</v>
      </c>
      <c r="G2065">
        <v>0</v>
      </c>
      <c r="H2065">
        <v>1</v>
      </c>
      <c r="I2065">
        <v>0.18179999999999999</v>
      </c>
      <c r="J2065">
        <v>0.625</v>
      </c>
      <c r="K2065">
        <v>0.18179999999999999</v>
      </c>
      <c r="L2065">
        <v>0.625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0</v>
      </c>
      <c r="T2065" s="2">
        <v>2.3148148148148147E-5</v>
      </c>
      <c r="U2065">
        <v>0.18179999999999999</v>
      </c>
      <c r="V2065">
        <v>0.57140000000000002</v>
      </c>
      <c r="W2065">
        <v>0</v>
      </c>
      <c r="X2065">
        <v>0</v>
      </c>
      <c r="Y2065">
        <v>0</v>
      </c>
      <c r="Z2065">
        <v>0.18179999999999999</v>
      </c>
      <c r="AA2065">
        <v>0.5</v>
      </c>
      <c r="AB2065">
        <v>0</v>
      </c>
      <c r="AC2065">
        <v>0</v>
      </c>
      <c r="AD2065">
        <v>0</v>
      </c>
      <c r="AE2065">
        <v>1</v>
      </c>
      <c r="AF2065" t="s">
        <v>3910</v>
      </c>
      <c r="AG2065" s="2">
        <v>1.9675925925925926E-4</v>
      </c>
      <c r="AH2065" t="s">
        <v>3911</v>
      </c>
      <c r="AI2065">
        <v>3</v>
      </c>
      <c r="AJ2065" t="s">
        <v>4007</v>
      </c>
      <c r="AK2065" s="3">
        <v>43736</v>
      </c>
      <c r="AL2065" s="10">
        <f>YEAR(ufc_fights_2[[#This Row],[date]])</f>
        <v>2019</v>
      </c>
      <c r="AM2065" t="s">
        <v>3977</v>
      </c>
      <c r="AN2065">
        <v>102</v>
      </c>
      <c r="AO2065" t="s">
        <v>3918</v>
      </c>
      <c r="AP2065">
        <f>IF(ufc_fights_2[[#This Row],[winner]]="Red",ufc_fights_2[[#This Row],[r_fighter_id]],ufc_fights_2[[#This Row],[b_fighter_id]])</f>
        <v>2530</v>
      </c>
      <c r="AQ2065" t="str">
        <f>_xlfn.XLOOKUP(ufc_fights_2[[#This Row],[winnerID]],ufc_fighters[id],ufc_fighters[fighter_name],"xxx",0,1)</f>
        <v>John Phillips</v>
      </c>
    </row>
    <row r="2066" spans="1:43">
      <c r="A2066">
        <v>758</v>
      </c>
      <c r="B2066">
        <v>2230</v>
      </c>
      <c r="C2066">
        <f>_xlfn.XLOOKUP(ufc_fights_2[[#This Row],[r_fighter_id]],ufc_fighters[id],ufc_fighters[year],"xxx",0,1)</f>
        <v>1989</v>
      </c>
      <c r="D2066">
        <f>_xlfn.XLOOKUP(ufc_fights_2[[#This Row],[b_fighter_id]],ufc_fighters[id],ufc_fighters[year],"Prázdné",0,1)</f>
        <v>1990</v>
      </c>
      <c r="E2066" s="10">
        <f>YEAR(ufc_fights_2[[#This Row],[date]])-ufc_fights_2[[#This Row],[r_year]]</f>
        <v>30</v>
      </c>
      <c r="F2066" s="10">
        <f>YEAR(ufc_fights_2[[#This Row],[date]])-ufc_fights_2[[#This Row],[b_year]]</f>
        <v>29</v>
      </c>
      <c r="G2066">
        <v>0</v>
      </c>
      <c r="H2066">
        <v>0</v>
      </c>
      <c r="I2066">
        <v>0.31859999999999999</v>
      </c>
      <c r="J2066">
        <v>0.31950000000000001</v>
      </c>
      <c r="K2066">
        <v>0.3246</v>
      </c>
      <c r="L2066">
        <v>0.32750000000000001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4.9768518518518521E-4</v>
      </c>
      <c r="T2066" s="2">
        <v>4.3981481481481481E-4</v>
      </c>
      <c r="U2066">
        <v>0.31</v>
      </c>
      <c r="V2066">
        <v>0.24060000000000001</v>
      </c>
      <c r="W2066">
        <v>0</v>
      </c>
      <c r="X2066">
        <v>0.55559999999999998</v>
      </c>
      <c r="Y2066">
        <v>0.75</v>
      </c>
      <c r="Z2066">
        <v>0.28849999999999998</v>
      </c>
      <c r="AA2066">
        <v>0.30630000000000002</v>
      </c>
      <c r="AB2066">
        <v>0.66669999999999996</v>
      </c>
      <c r="AC2066">
        <v>0.55559999999999998</v>
      </c>
      <c r="AD2066">
        <v>0</v>
      </c>
      <c r="AE2066">
        <v>0</v>
      </c>
      <c r="AF2066" t="s">
        <v>3915</v>
      </c>
      <c r="AG2066" s="2">
        <v>3.472222222222222E-3</v>
      </c>
      <c r="AH2066" t="s">
        <v>3911</v>
      </c>
      <c r="AI2066">
        <v>3</v>
      </c>
      <c r="AJ2066" t="s">
        <v>4123</v>
      </c>
      <c r="AK2066" s="3">
        <v>43736</v>
      </c>
      <c r="AL2066" s="10">
        <f>YEAR(ufc_fights_2[[#This Row],[date]])</f>
        <v>2019</v>
      </c>
      <c r="AM2066" t="s">
        <v>3977</v>
      </c>
      <c r="AN2066">
        <v>102</v>
      </c>
      <c r="AO2066" t="s">
        <v>3918</v>
      </c>
      <c r="AP2066">
        <f>IF(ufc_fights_2[[#This Row],[winner]]="Red",ufc_fights_2[[#This Row],[r_fighter_id]],ufc_fights_2[[#This Row],[b_fighter_id]])</f>
        <v>2230</v>
      </c>
      <c r="AQ2066" t="str">
        <f>_xlfn.XLOOKUP(ufc_fights_2[[#This Row],[winnerID]],ufc_fighters[id],ufc_fighters[fighter_name],"xxx",0,1)</f>
        <v>Makhmud Muradov</v>
      </c>
    </row>
    <row r="2067" spans="1:43">
      <c r="A2067">
        <v>2812</v>
      </c>
      <c r="B2067">
        <v>2679</v>
      </c>
      <c r="C2067">
        <f>_xlfn.XLOOKUP(ufc_fights_2[[#This Row],[r_fighter_id]],ufc_fighters[id],ufc_fighters[year],"xxx",0,1)</f>
        <v>1971</v>
      </c>
      <c r="D2067">
        <f>_xlfn.XLOOKUP(ufc_fights_2[[#This Row],[b_fighter_id]],ufc_fighters[id],ufc_fighters[year],"Prázdné",0,1)</f>
        <v>1982</v>
      </c>
      <c r="E2067" s="10">
        <f>YEAR(ufc_fights_2[[#This Row],[date]])-ufc_fights_2[[#This Row],[r_year]]</f>
        <v>34</v>
      </c>
      <c r="F2067" s="10">
        <f>YEAR(ufc_fights_2[[#This Row],[date]])-ufc_fights_2[[#This Row],[b_year]]</f>
        <v>23</v>
      </c>
      <c r="G2067">
        <v>0</v>
      </c>
      <c r="H2067">
        <v>0</v>
      </c>
      <c r="I2067">
        <v>0.28570000000000001</v>
      </c>
      <c r="J2067">
        <v>0.54549999999999998</v>
      </c>
      <c r="K2067">
        <v>0.45450000000000002</v>
      </c>
      <c r="L2067">
        <v>0.58330000000000004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0</v>
      </c>
      <c r="S2067" s="2">
        <v>0</v>
      </c>
      <c r="T2067" s="2">
        <v>9.3749999999999997E-4</v>
      </c>
      <c r="U2067">
        <v>0.4</v>
      </c>
      <c r="V2067">
        <v>0.44440000000000002</v>
      </c>
      <c r="W2067">
        <v>0</v>
      </c>
      <c r="X2067">
        <v>0</v>
      </c>
      <c r="Y2067">
        <v>1</v>
      </c>
      <c r="Z2067">
        <v>0</v>
      </c>
      <c r="AA2067">
        <v>0.33329999999999999</v>
      </c>
      <c r="AB2067">
        <v>1</v>
      </c>
      <c r="AC2067">
        <v>1</v>
      </c>
      <c r="AD2067">
        <v>0</v>
      </c>
      <c r="AE2067">
        <v>0.5</v>
      </c>
      <c r="AF2067" t="s">
        <v>3933</v>
      </c>
      <c r="AG2067" s="2">
        <v>1.8749999999999999E-3</v>
      </c>
      <c r="AH2067" t="s">
        <v>3911</v>
      </c>
      <c r="AI2067">
        <v>3</v>
      </c>
      <c r="AJ2067" t="s">
        <v>3939</v>
      </c>
      <c r="AK2067" s="3">
        <v>38458</v>
      </c>
      <c r="AL2067" s="10">
        <f>YEAR(ufc_fights_2[[#This Row],[date]])</f>
        <v>2005</v>
      </c>
      <c r="AM2067" t="s">
        <v>3977</v>
      </c>
      <c r="AN2067">
        <v>1</v>
      </c>
      <c r="AO2067" t="s">
        <v>3913</v>
      </c>
      <c r="AP2067">
        <f>IF(ufc_fights_2[[#This Row],[winner]]="Red",ufc_fights_2[[#This Row],[r_fighter_id]],ufc_fights_2[[#This Row],[b_fighter_id]])</f>
        <v>2812</v>
      </c>
      <c r="AQ2067" t="str">
        <f>_xlfn.XLOOKUP(ufc_fights_2[[#This Row],[winnerID]],ufc_fighters[id],ufc_fighters[fighter_name],"xxx",0,1)</f>
        <v>Ivan Salaverry</v>
      </c>
    </row>
    <row r="2068" spans="1:43">
      <c r="A2068">
        <v>2812</v>
      </c>
      <c r="B2068">
        <v>1028</v>
      </c>
      <c r="C2068">
        <f>_xlfn.XLOOKUP(ufc_fights_2[[#This Row],[r_fighter_id]],ufc_fighters[id],ufc_fighters[year],"xxx",0,1)</f>
        <v>1971</v>
      </c>
      <c r="D2068">
        <f>_xlfn.XLOOKUP(ufc_fights_2[[#This Row],[b_fighter_id]],ufc_fighters[id],ufc_fighters[year],"Prázdné",0,1)</f>
        <v>1971</v>
      </c>
      <c r="E2068" s="10">
        <f>YEAR(ufc_fights_2[[#This Row],[date]])-ufc_fights_2[[#This Row],[r_year]]</f>
        <v>33</v>
      </c>
      <c r="F2068" s="10">
        <f>YEAR(ufc_fights_2[[#This Row],[date]])-ufc_fights_2[[#This Row],[b_year]]</f>
        <v>33</v>
      </c>
      <c r="G2068">
        <v>1</v>
      </c>
      <c r="H2068">
        <v>0</v>
      </c>
      <c r="I2068">
        <v>0.6</v>
      </c>
      <c r="J2068">
        <v>0.66669999999999996</v>
      </c>
      <c r="K2068">
        <v>0.68969999999999998</v>
      </c>
      <c r="L2068">
        <v>0.66669999999999996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 s="2">
        <v>6.9444444444444447E-4</v>
      </c>
      <c r="T2068" s="2">
        <v>2.3148148148148147E-5</v>
      </c>
      <c r="U2068">
        <v>0.54549999999999998</v>
      </c>
      <c r="V2068">
        <v>0.5</v>
      </c>
      <c r="W2068">
        <v>1</v>
      </c>
      <c r="X2068">
        <v>0.5</v>
      </c>
      <c r="Y2068">
        <v>0.66669999999999996</v>
      </c>
      <c r="Z2068">
        <v>0</v>
      </c>
      <c r="AA2068">
        <v>0.5</v>
      </c>
      <c r="AB2068">
        <v>0.66669999999999996</v>
      </c>
      <c r="AC2068">
        <v>0.75</v>
      </c>
      <c r="AD2068">
        <v>1</v>
      </c>
      <c r="AE2068">
        <v>0</v>
      </c>
      <c r="AF2068" t="s">
        <v>3933</v>
      </c>
      <c r="AG2068" s="2">
        <v>1.1111111111111111E-3</v>
      </c>
      <c r="AH2068" t="s">
        <v>3911</v>
      </c>
      <c r="AI2068">
        <v>3</v>
      </c>
      <c r="AJ2068" t="s">
        <v>3914</v>
      </c>
      <c r="AK2068" s="3">
        <v>38282</v>
      </c>
      <c r="AL2068" s="10">
        <f>YEAR(ufc_fights_2[[#This Row],[date]])</f>
        <v>2004</v>
      </c>
      <c r="AM2068" t="s">
        <v>3977</v>
      </c>
      <c r="AN2068">
        <v>36</v>
      </c>
      <c r="AO2068" t="s">
        <v>3913</v>
      </c>
      <c r="AP2068">
        <f>IF(ufc_fights_2[[#This Row],[winner]]="Red",ufc_fights_2[[#This Row],[r_fighter_id]],ufc_fights_2[[#This Row],[b_fighter_id]])</f>
        <v>2812</v>
      </c>
      <c r="AQ2068" t="str">
        <f>_xlfn.XLOOKUP(ufc_fights_2[[#This Row],[winnerID]],ufc_fighters[id],ufc_fighters[fighter_name],"xxx",0,1)</f>
        <v>Ivan Salaverry</v>
      </c>
    </row>
    <row r="2069" spans="1:43">
      <c r="A2069">
        <v>2812</v>
      </c>
      <c r="B2069">
        <v>2926</v>
      </c>
      <c r="C2069">
        <f>_xlfn.XLOOKUP(ufc_fights_2[[#This Row],[r_fighter_id]],ufc_fighters[id],ufc_fighters[year],"xxx",0,1)</f>
        <v>1971</v>
      </c>
      <c r="D2069">
        <f>_xlfn.XLOOKUP(ufc_fights_2[[#This Row],[b_fighter_id]],ufc_fighters[id],ufc_fighters[year],"Prázdné",0,1)</f>
        <v>1977</v>
      </c>
      <c r="E2069" s="10">
        <f>YEAR(ufc_fights_2[[#This Row],[date]])-ufc_fights_2[[#This Row],[r_year]]</f>
        <v>31</v>
      </c>
      <c r="F2069" s="10">
        <f>YEAR(ufc_fights_2[[#This Row],[date]])-ufc_fights_2[[#This Row],[b_year]]</f>
        <v>25</v>
      </c>
      <c r="G2069">
        <v>0</v>
      </c>
      <c r="H2069">
        <v>0</v>
      </c>
      <c r="I2069">
        <v>0.59719999999999995</v>
      </c>
      <c r="J2069">
        <v>0.1087</v>
      </c>
      <c r="K2069">
        <v>0.82110000000000005</v>
      </c>
      <c r="L2069">
        <v>0.1087</v>
      </c>
      <c r="M2069">
        <v>1</v>
      </c>
      <c r="N2069">
        <v>0.5</v>
      </c>
      <c r="O2069">
        <v>8</v>
      </c>
      <c r="P2069">
        <v>1</v>
      </c>
      <c r="Q2069">
        <v>0</v>
      </c>
      <c r="R2069">
        <v>0</v>
      </c>
      <c r="S2069" s="2">
        <v>4.1087962962962962E-3</v>
      </c>
      <c r="T2069" s="2">
        <v>1.2152777777777778E-3</v>
      </c>
      <c r="U2069">
        <v>0.51280000000000003</v>
      </c>
      <c r="V2069">
        <v>7.4999999999999997E-2</v>
      </c>
      <c r="W2069">
        <v>0.66669999999999996</v>
      </c>
      <c r="X2069">
        <v>0.70830000000000004</v>
      </c>
      <c r="Y2069">
        <v>0.4</v>
      </c>
      <c r="Z2069">
        <v>0.57779999999999998</v>
      </c>
      <c r="AA2069">
        <v>0.11360000000000001</v>
      </c>
      <c r="AB2069">
        <v>0.57140000000000002</v>
      </c>
      <c r="AC2069">
        <v>0</v>
      </c>
      <c r="AD2069">
        <v>0.65</v>
      </c>
      <c r="AE2069">
        <v>0</v>
      </c>
      <c r="AF2069" t="s">
        <v>3910</v>
      </c>
      <c r="AG2069" s="2">
        <v>1.7013888888888888E-3</v>
      </c>
      <c r="AH2069" t="s">
        <v>3911</v>
      </c>
      <c r="AI2069">
        <v>3</v>
      </c>
      <c r="AJ2069" t="s">
        <v>4080</v>
      </c>
      <c r="AK2069" s="3">
        <v>37386</v>
      </c>
      <c r="AL2069" s="10">
        <f>YEAR(ufc_fights_2[[#This Row],[date]])</f>
        <v>2002</v>
      </c>
      <c r="AM2069" t="s">
        <v>3977</v>
      </c>
      <c r="AN2069">
        <v>152</v>
      </c>
      <c r="AO2069" t="s">
        <v>3913</v>
      </c>
      <c r="AP2069">
        <f>IF(ufc_fights_2[[#This Row],[winner]]="Red",ufc_fights_2[[#This Row],[r_fighter_id]],ufc_fights_2[[#This Row],[b_fighter_id]])</f>
        <v>2812</v>
      </c>
      <c r="AQ2069" t="str">
        <f>_xlfn.XLOOKUP(ufc_fights_2[[#This Row],[winnerID]],ufc_fighters[id],ufc_fighters[fighter_name],"xxx",0,1)</f>
        <v>Ivan Salaverry</v>
      </c>
    </row>
    <row r="2070" spans="1:43">
      <c r="A2070">
        <v>1954</v>
      </c>
      <c r="B2070">
        <v>644</v>
      </c>
      <c r="C2070">
        <f>_xlfn.XLOOKUP(ufc_fights_2[[#This Row],[r_fighter_id]],ufc_fighters[id],ufc_fighters[year],"xxx",0,1)</f>
        <v>1988</v>
      </c>
      <c r="D2070">
        <f>_xlfn.XLOOKUP(ufc_fights_2[[#This Row],[b_fighter_id]],ufc_fighters[id],ufc_fighters[year],"Prázdné",0,1)</f>
        <v>1986</v>
      </c>
      <c r="E2070" s="10">
        <f>YEAR(ufc_fights_2[[#This Row],[date]])-ufc_fights_2[[#This Row],[r_year]]</f>
        <v>25</v>
      </c>
      <c r="F2070" s="10">
        <f>YEAR(ufc_fights_2[[#This Row],[date]])-ufc_fights_2[[#This Row],[b_year]]</f>
        <v>27</v>
      </c>
      <c r="G2070">
        <v>0</v>
      </c>
      <c r="H2070">
        <v>0</v>
      </c>
      <c r="I2070">
        <v>0.55559999999999998</v>
      </c>
      <c r="J2070">
        <v>0.68969999999999998</v>
      </c>
      <c r="K2070">
        <v>0.875</v>
      </c>
      <c r="L2070">
        <v>0.84909999999999997</v>
      </c>
      <c r="M2070">
        <v>0.16669999999999999</v>
      </c>
      <c r="N2070">
        <v>0</v>
      </c>
      <c r="O2070">
        <v>2</v>
      </c>
      <c r="P2070">
        <v>0</v>
      </c>
      <c r="Q2070">
        <v>0</v>
      </c>
      <c r="R2070">
        <v>1</v>
      </c>
      <c r="S2070" s="2">
        <v>6.122685185185185E-3</v>
      </c>
      <c r="T2070" s="2">
        <v>2.0717592592592593E-3</v>
      </c>
      <c r="U2070">
        <v>0.42859999999999998</v>
      </c>
      <c r="V2070">
        <v>0.57140000000000002</v>
      </c>
      <c r="W2070">
        <v>1</v>
      </c>
      <c r="X2070">
        <v>1</v>
      </c>
      <c r="Y2070">
        <v>1</v>
      </c>
      <c r="Z2070">
        <v>0.42859999999999998</v>
      </c>
      <c r="AA2070">
        <v>0.3846</v>
      </c>
      <c r="AB2070">
        <v>1</v>
      </c>
      <c r="AC2070">
        <v>1</v>
      </c>
      <c r="AD2070">
        <v>1</v>
      </c>
      <c r="AE2070">
        <v>0.9</v>
      </c>
      <c r="AF2070" t="s">
        <v>3915</v>
      </c>
      <c r="AG2070" s="2">
        <v>3.472222222222222E-3</v>
      </c>
      <c r="AH2070" t="s">
        <v>3911</v>
      </c>
      <c r="AI2070">
        <v>3</v>
      </c>
      <c r="AJ2070" t="s">
        <v>3931</v>
      </c>
      <c r="AK2070" s="3">
        <v>41293</v>
      </c>
      <c r="AL2070" s="10">
        <f>YEAR(ufc_fights_2[[#This Row],[date]])</f>
        <v>2013</v>
      </c>
      <c r="AM2070" t="s">
        <v>3977</v>
      </c>
      <c r="AN2070">
        <v>135</v>
      </c>
      <c r="AO2070" t="s">
        <v>3913</v>
      </c>
      <c r="AP2070">
        <f>IF(ufc_fights_2[[#This Row],[winner]]="Red",ufc_fights_2[[#This Row],[r_fighter_id]],ufc_fights_2[[#This Row],[b_fighter_id]])</f>
        <v>1954</v>
      </c>
      <c r="AQ2070" t="str">
        <f>_xlfn.XLOOKUP(ufc_fights_2[[#This Row],[winnerID]],ufc_fighters[id],ufc_fighters[fighter_name],"xxx",0,1)</f>
        <v>Ronny Markes</v>
      </c>
    </row>
    <row r="2071" spans="1:43">
      <c r="A2071">
        <v>3004</v>
      </c>
      <c r="B2071">
        <v>1954</v>
      </c>
      <c r="C2071">
        <f>_xlfn.XLOOKUP(ufc_fights_2[[#This Row],[r_fighter_id]],ufc_fighters[id],ufc_fighters[year],"xxx",0,1)</f>
        <v>1974</v>
      </c>
      <c r="D2071">
        <f>_xlfn.XLOOKUP(ufc_fights_2[[#This Row],[b_fighter_id]],ufc_fighters[id],ufc_fighters[year],"Prázdné",0,1)</f>
        <v>1988</v>
      </c>
      <c r="E2071" s="10">
        <f>YEAR(ufc_fights_2[[#This Row],[date]])-ufc_fights_2[[#This Row],[r_year]]</f>
        <v>38</v>
      </c>
      <c r="F2071" s="10">
        <f>YEAR(ufc_fights_2[[#This Row],[date]])-ufc_fights_2[[#This Row],[b_year]]</f>
        <v>24</v>
      </c>
      <c r="G2071">
        <v>1</v>
      </c>
      <c r="H2071">
        <v>0</v>
      </c>
      <c r="I2071">
        <v>0.65480000000000005</v>
      </c>
      <c r="J2071">
        <v>0.63919999999999999</v>
      </c>
      <c r="K2071">
        <v>0.72119999999999995</v>
      </c>
      <c r="L2071">
        <v>0.67830000000000001</v>
      </c>
      <c r="M2071">
        <v>0</v>
      </c>
      <c r="N2071">
        <v>0.33329999999999999</v>
      </c>
      <c r="O2071">
        <v>0</v>
      </c>
      <c r="P2071">
        <v>0</v>
      </c>
      <c r="Q2071">
        <v>0</v>
      </c>
      <c r="R2071">
        <v>0</v>
      </c>
      <c r="S2071" s="2">
        <v>1.712962962962963E-3</v>
      </c>
      <c r="T2071" s="2">
        <v>3.6921296296296298E-3</v>
      </c>
      <c r="U2071">
        <v>0.55740000000000001</v>
      </c>
      <c r="V2071">
        <v>0.45900000000000002</v>
      </c>
      <c r="W2071">
        <v>0.84619999999999995</v>
      </c>
      <c r="X2071">
        <v>1</v>
      </c>
      <c r="Y2071">
        <v>0.9677</v>
      </c>
      <c r="Z2071">
        <v>0.51060000000000005</v>
      </c>
      <c r="AA2071">
        <v>0.51429999999999998</v>
      </c>
      <c r="AB2071">
        <v>0.92859999999999998</v>
      </c>
      <c r="AC2071">
        <v>1</v>
      </c>
      <c r="AD2071">
        <v>0.78259999999999996</v>
      </c>
      <c r="AE2071">
        <v>0.92310000000000003</v>
      </c>
      <c r="AF2071" t="s">
        <v>3922</v>
      </c>
      <c r="AG2071" s="2">
        <v>3.472222222222222E-3</v>
      </c>
      <c r="AH2071" t="s">
        <v>3911</v>
      </c>
      <c r="AI2071">
        <v>3</v>
      </c>
      <c r="AJ2071" t="s">
        <v>4121</v>
      </c>
      <c r="AK2071" s="3">
        <v>40954</v>
      </c>
      <c r="AL2071" s="10">
        <f>YEAR(ufc_fights_2[[#This Row],[date]])</f>
        <v>2012</v>
      </c>
      <c r="AM2071" t="s">
        <v>3977</v>
      </c>
      <c r="AN2071">
        <v>137</v>
      </c>
      <c r="AO2071" t="s">
        <v>3918</v>
      </c>
      <c r="AP2071">
        <f>IF(ufc_fights_2[[#This Row],[winner]]="Red",ufc_fights_2[[#This Row],[r_fighter_id]],ufc_fights_2[[#This Row],[b_fighter_id]])</f>
        <v>1954</v>
      </c>
      <c r="AQ2071" t="str">
        <f>_xlfn.XLOOKUP(ufc_fights_2[[#This Row],[winnerID]],ufc_fighters[id],ufc_fighters[fighter_name],"xxx",0,1)</f>
        <v>Ronny Markes</v>
      </c>
    </row>
    <row r="2072" spans="1:43">
      <c r="A2072">
        <v>931</v>
      </c>
      <c r="B2072">
        <v>2053</v>
      </c>
      <c r="C2072">
        <f>_xlfn.XLOOKUP(ufc_fights_2[[#This Row],[r_fighter_id]],ufc_fighters[id],ufc_fighters[year],"xxx",0,1)</f>
        <v>1986</v>
      </c>
      <c r="D2072">
        <f>_xlfn.XLOOKUP(ufc_fights_2[[#This Row],[b_fighter_id]],ufc_fighters[id],ufc_fighters[year],"Prázdné",0,1)</f>
        <v>1982</v>
      </c>
      <c r="E2072" s="10">
        <f>YEAR(ufc_fights_2[[#This Row],[date]])-ufc_fights_2[[#This Row],[r_year]]</f>
        <v>29</v>
      </c>
      <c r="F2072" s="10">
        <f>YEAR(ufc_fights_2[[#This Row],[date]])-ufc_fights_2[[#This Row],[b_year]]</f>
        <v>33</v>
      </c>
      <c r="G2072">
        <v>0</v>
      </c>
      <c r="H2072">
        <v>0</v>
      </c>
      <c r="I2072">
        <v>0.77359999999999995</v>
      </c>
      <c r="J2072">
        <v>0.61899999999999999</v>
      </c>
      <c r="K2072">
        <v>0.87880000000000003</v>
      </c>
      <c r="L2072">
        <v>0.86439999999999995</v>
      </c>
      <c r="M2072">
        <v>0.90910000000000002</v>
      </c>
      <c r="N2072">
        <v>0</v>
      </c>
      <c r="O2072">
        <v>0</v>
      </c>
      <c r="P2072">
        <v>2</v>
      </c>
      <c r="Q2072">
        <v>0</v>
      </c>
      <c r="R2072">
        <v>0</v>
      </c>
      <c r="S2072" s="2">
        <v>7.5925925925925926E-3</v>
      </c>
      <c r="T2072" s="2">
        <v>1.8865740740740742E-3</v>
      </c>
      <c r="U2072">
        <v>0.52170000000000005</v>
      </c>
      <c r="V2072">
        <v>0.2</v>
      </c>
      <c r="W2072">
        <v>0.95650000000000002</v>
      </c>
      <c r="X2072">
        <v>1</v>
      </c>
      <c r="Y2072">
        <v>1</v>
      </c>
      <c r="Z2072">
        <v>0.4</v>
      </c>
      <c r="AA2072">
        <v>0.2</v>
      </c>
      <c r="AB2072">
        <v>0.94869999999999999</v>
      </c>
      <c r="AC2072">
        <v>1</v>
      </c>
      <c r="AD2072">
        <v>0</v>
      </c>
      <c r="AE2072">
        <v>0</v>
      </c>
      <c r="AF2072" t="s">
        <v>3915</v>
      </c>
      <c r="AG2072" s="2">
        <v>3.472222222222222E-3</v>
      </c>
      <c r="AH2072" t="s">
        <v>3911</v>
      </c>
      <c r="AI2072">
        <v>3</v>
      </c>
      <c r="AJ2072" t="s">
        <v>3931</v>
      </c>
      <c r="AK2072" s="3">
        <v>42105</v>
      </c>
      <c r="AL2072" s="10">
        <f>YEAR(ufc_fights_2[[#This Row],[date]])</f>
        <v>2015</v>
      </c>
      <c r="AM2072" t="s">
        <v>3977</v>
      </c>
      <c r="AN2072">
        <v>140</v>
      </c>
      <c r="AO2072" t="s">
        <v>3913</v>
      </c>
      <c r="AP2072">
        <f>IF(ufc_fights_2[[#This Row],[winner]]="Red",ufc_fights_2[[#This Row],[r_fighter_id]],ufc_fights_2[[#This Row],[b_fighter_id]])</f>
        <v>931</v>
      </c>
      <c r="AQ2072" t="str">
        <f>_xlfn.XLOOKUP(ufc_fights_2[[#This Row],[winnerID]],ufc_fighters[id],ufc_fighters[fighter_name],"xxx",0,1)</f>
        <v>Bartosz Fabinski</v>
      </c>
    </row>
    <row r="2073" spans="1:43">
      <c r="A2073">
        <v>2131</v>
      </c>
      <c r="B2073">
        <v>169</v>
      </c>
      <c r="C2073">
        <f>_xlfn.XLOOKUP(ufc_fights_2[[#This Row],[r_fighter_id]],ufc_fighters[id],ufc_fighters[year],"xxx",0,1)</f>
        <v>1979</v>
      </c>
      <c r="D2073">
        <f>_xlfn.XLOOKUP(ufc_fights_2[[#This Row],[b_fighter_id]],ufc_fighters[id],ufc_fighters[year],"Prázdné",0,1)</f>
        <v>1986</v>
      </c>
      <c r="E2073" s="10">
        <f>YEAR(ufc_fights_2[[#This Row],[date]])-ufc_fights_2[[#This Row],[r_year]]</f>
        <v>39</v>
      </c>
      <c r="F2073" s="10">
        <f>YEAR(ufc_fights_2[[#This Row],[date]])-ufc_fights_2[[#This Row],[b_year]]</f>
        <v>32</v>
      </c>
      <c r="G2073">
        <v>0</v>
      </c>
      <c r="H2073">
        <v>0</v>
      </c>
      <c r="I2073">
        <v>0.42220000000000002</v>
      </c>
      <c r="J2073">
        <v>0.375</v>
      </c>
      <c r="K2073">
        <v>0.69230000000000003</v>
      </c>
      <c r="L2073">
        <v>0.59730000000000005</v>
      </c>
      <c r="M2073">
        <v>0.75</v>
      </c>
      <c r="N2073">
        <v>1</v>
      </c>
      <c r="O2073">
        <v>1</v>
      </c>
      <c r="P2073">
        <v>0</v>
      </c>
      <c r="Q2073">
        <v>1</v>
      </c>
      <c r="R2073">
        <v>1</v>
      </c>
      <c r="S2073" s="2">
        <v>3.4375E-3</v>
      </c>
      <c r="T2073" s="2">
        <v>2.2916666666666667E-3</v>
      </c>
      <c r="U2073">
        <v>0.3125</v>
      </c>
      <c r="V2073">
        <v>0.30280000000000001</v>
      </c>
      <c r="W2073">
        <v>0.5</v>
      </c>
      <c r="X2073">
        <v>0.85709999999999997</v>
      </c>
      <c r="Y2073">
        <v>1</v>
      </c>
      <c r="Z2073">
        <v>0.35289999999999999</v>
      </c>
      <c r="AA2073">
        <v>0.28849999999999998</v>
      </c>
      <c r="AB2073">
        <v>1</v>
      </c>
      <c r="AC2073">
        <v>0.625</v>
      </c>
      <c r="AD2073">
        <v>0.5</v>
      </c>
      <c r="AE2073">
        <v>0.8125</v>
      </c>
      <c r="AF2073" t="s">
        <v>3915</v>
      </c>
      <c r="AG2073" s="2">
        <v>3.472222222222222E-3</v>
      </c>
      <c r="AH2073" t="s">
        <v>3911</v>
      </c>
      <c r="AI2073">
        <v>3</v>
      </c>
      <c r="AJ2073" t="s">
        <v>3955</v>
      </c>
      <c r="AK2073" s="3">
        <v>43303</v>
      </c>
      <c r="AL2073" s="10">
        <f>YEAR(ufc_fights_2[[#This Row],[date]])</f>
        <v>2018</v>
      </c>
      <c r="AM2073" t="s">
        <v>3977</v>
      </c>
      <c r="AN2073">
        <v>108</v>
      </c>
      <c r="AO2073" t="s">
        <v>3918</v>
      </c>
      <c r="AP2073">
        <f>IF(ufc_fights_2[[#This Row],[winner]]="Red",ufc_fights_2[[#This Row],[r_fighter_id]],ufc_fights_2[[#This Row],[b_fighter_id]])</f>
        <v>169</v>
      </c>
      <c r="AQ2073" t="str">
        <f>_xlfn.XLOOKUP(ufc_fights_2[[#This Row],[winnerID]],ufc_fighters[id],ufc_fighters[fighter_name],"xxx",0,1)</f>
        <v>Abu Azaitar</v>
      </c>
    </row>
    <row r="2074" spans="1:43">
      <c r="A2074">
        <v>97</v>
      </c>
      <c r="B2074">
        <v>2069</v>
      </c>
      <c r="C2074">
        <f>_xlfn.XLOOKUP(ufc_fights_2[[#This Row],[r_fighter_id]],ufc_fighters[id],ufc_fighters[year],"xxx",0,1)</f>
        <v>1987</v>
      </c>
      <c r="D2074">
        <f>_xlfn.XLOOKUP(ufc_fights_2[[#This Row],[b_fighter_id]],ufc_fighters[id],ufc_fighters[year],"Prázdné",0,1)</f>
        <v>1987</v>
      </c>
      <c r="E2074" s="10">
        <f>YEAR(ufc_fights_2[[#This Row],[date]])-ufc_fights_2[[#This Row],[r_year]]</f>
        <v>32</v>
      </c>
      <c r="F2074" s="10">
        <f>YEAR(ufc_fights_2[[#This Row],[date]])-ufc_fights_2[[#This Row],[b_year]]</f>
        <v>32</v>
      </c>
      <c r="G2074">
        <v>0</v>
      </c>
      <c r="H2074">
        <v>0</v>
      </c>
      <c r="I2074">
        <v>0.35959999999999998</v>
      </c>
      <c r="J2074">
        <v>0.35639999999999999</v>
      </c>
      <c r="K2074">
        <v>0.35959999999999998</v>
      </c>
      <c r="L2074">
        <v>0.35639999999999999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1.0416666666666667E-4</v>
      </c>
      <c r="T2074" s="2">
        <v>0</v>
      </c>
      <c r="U2074">
        <v>0.23480000000000001</v>
      </c>
      <c r="V2074">
        <v>0.30270000000000002</v>
      </c>
      <c r="W2074">
        <v>0.63639999999999997</v>
      </c>
      <c r="X2074">
        <v>0.79169999999999996</v>
      </c>
      <c r="Y2074">
        <v>1</v>
      </c>
      <c r="Z2074">
        <v>0.35260000000000002</v>
      </c>
      <c r="AA2074">
        <v>0.35320000000000001</v>
      </c>
      <c r="AB2074">
        <v>1</v>
      </c>
      <c r="AC2074">
        <v>1</v>
      </c>
      <c r="AD2074">
        <v>0.33329999999999999</v>
      </c>
      <c r="AE2074">
        <v>0</v>
      </c>
      <c r="AF2074" t="s">
        <v>3922</v>
      </c>
      <c r="AG2074" s="2">
        <v>3.472222222222222E-3</v>
      </c>
      <c r="AH2074" t="s">
        <v>3911</v>
      </c>
      <c r="AI2074">
        <v>3</v>
      </c>
      <c r="AJ2074" t="s">
        <v>3919</v>
      </c>
      <c r="AK2074" s="3">
        <v>43750</v>
      </c>
      <c r="AL2074" s="10">
        <f>YEAR(ufc_fights_2[[#This Row],[date]])</f>
        <v>2019</v>
      </c>
      <c r="AM2074" t="s">
        <v>3977</v>
      </c>
      <c r="AN2074">
        <v>10</v>
      </c>
      <c r="AO2074" t="s">
        <v>3913</v>
      </c>
      <c r="AP2074">
        <f>IF(ufc_fights_2[[#This Row],[winner]]="Red",ufc_fights_2[[#This Row],[r_fighter_id]],ufc_fights_2[[#This Row],[b_fighter_id]])</f>
        <v>97</v>
      </c>
      <c r="AQ2074" t="str">
        <f>_xlfn.XLOOKUP(ufc_fights_2[[#This Row],[winnerID]],ufc_fighters[id],ufc_fighters[fighter_name],"xxx",0,1)</f>
        <v>Eryk Anders</v>
      </c>
    </row>
    <row r="2075" spans="1:43">
      <c r="A2075">
        <v>3235</v>
      </c>
      <c r="B2075">
        <v>3033</v>
      </c>
      <c r="C2075">
        <f>_xlfn.XLOOKUP(ufc_fights_2[[#This Row],[r_fighter_id]],ufc_fighters[id],ufc_fighters[year],"xxx",0,1)</f>
        <v>1988</v>
      </c>
      <c r="D2075">
        <f>_xlfn.XLOOKUP(ufc_fights_2[[#This Row],[b_fighter_id]],ufc_fighters[id],ufc_fighters[year],"Prázdné",0,1)</f>
        <v>1981</v>
      </c>
      <c r="E2075" s="10">
        <f>YEAR(ufc_fights_2[[#This Row],[date]])-ufc_fights_2[[#This Row],[r_year]]</f>
        <v>30</v>
      </c>
      <c r="F2075" s="10">
        <f>YEAR(ufc_fights_2[[#This Row],[date]])-ufc_fights_2[[#This Row],[b_year]]</f>
        <v>37</v>
      </c>
      <c r="G2075">
        <v>0</v>
      </c>
      <c r="H2075">
        <v>0</v>
      </c>
      <c r="I2075">
        <v>0.55800000000000005</v>
      </c>
      <c r="J2075">
        <v>0.50619999999999998</v>
      </c>
      <c r="K2075">
        <v>0.68969999999999998</v>
      </c>
      <c r="L2075">
        <v>0.66669999999999996</v>
      </c>
      <c r="M2075">
        <v>0</v>
      </c>
      <c r="N2075">
        <v>0.2727</v>
      </c>
      <c r="O2075">
        <v>0</v>
      </c>
      <c r="P2075">
        <v>0</v>
      </c>
      <c r="Q2075">
        <v>0</v>
      </c>
      <c r="R2075">
        <v>0</v>
      </c>
      <c r="S2075" s="2">
        <v>2.7893518518518519E-3</v>
      </c>
      <c r="T2075" s="2">
        <v>3.0324074074074073E-3</v>
      </c>
      <c r="U2075">
        <v>0.44579999999999997</v>
      </c>
      <c r="V2075">
        <v>0.29170000000000001</v>
      </c>
      <c r="W2075">
        <v>0.70209999999999995</v>
      </c>
      <c r="X2075">
        <v>0.875</v>
      </c>
      <c r="Y2075">
        <v>1</v>
      </c>
      <c r="Z2075">
        <v>0.434</v>
      </c>
      <c r="AA2075">
        <v>0.31819999999999998</v>
      </c>
      <c r="AB2075">
        <v>0.62960000000000005</v>
      </c>
      <c r="AC2075">
        <v>0.75</v>
      </c>
      <c r="AD2075">
        <v>0.75</v>
      </c>
      <c r="AE2075">
        <v>0.6</v>
      </c>
      <c r="AF2075" t="s">
        <v>3915</v>
      </c>
      <c r="AG2075" s="2">
        <v>3.472222222222222E-3</v>
      </c>
      <c r="AH2075" t="s">
        <v>3911</v>
      </c>
      <c r="AI2075">
        <v>3</v>
      </c>
      <c r="AJ2075" t="s">
        <v>3954</v>
      </c>
      <c r="AK2075" s="3">
        <v>43247</v>
      </c>
      <c r="AL2075" s="10">
        <f>YEAR(ufc_fights_2[[#This Row],[date]])</f>
        <v>2018</v>
      </c>
      <c r="AM2075" t="s">
        <v>3977</v>
      </c>
      <c r="AN2075">
        <v>99</v>
      </c>
      <c r="AO2075" t="s">
        <v>3913</v>
      </c>
      <c r="AP2075">
        <f>IF(ufc_fights_2[[#This Row],[winner]]="Red",ufc_fights_2[[#This Row],[r_fighter_id]],ufc_fights_2[[#This Row],[b_fighter_id]])</f>
        <v>3235</v>
      </c>
      <c r="AQ2075" t="str">
        <f>_xlfn.XLOOKUP(ufc_fights_2[[#This Row],[winnerID]],ufc_fighters[id],ufc_fighters[fighter_name],"xxx",0,1)</f>
        <v>Elias Theodorou</v>
      </c>
    </row>
    <row r="2076" spans="1:43">
      <c r="A2076">
        <v>2915</v>
      </c>
      <c r="B2076">
        <v>1705</v>
      </c>
      <c r="C2076">
        <f>_xlfn.XLOOKUP(ufc_fights_2[[#This Row],[r_fighter_id]],ufc_fighters[id],ufc_fighters[year],"xxx",0,1)</f>
        <v>1989</v>
      </c>
      <c r="D2076">
        <f>_xlfn.XLOOKUP(ufc_fights_2[[#This Row],[b_fighter_id]],ufc_fighters[id],ufc_fighters[year],"Prázdné",0,1)</f>
        <v>1989</v>
      </c>
      <c r="E2076" s="10">
        <f>YEAR(ufc_fights_2[[#This Row],[date]])-ufc_fights_2[[#This Row],[r_year]]</f>
        <v>24</v>
      </c>
      <c r="F2076" s="10">
        <f>YEAR(ufc_fights_2[[#This Row],[date]])-ufc_fights_2[[#This Row],[b_year]]</f>
        <v>24</v>
      </c>
      <c r="G2076">
        <v>0</v>
      </c>
      <c r="H2076">
        <v>0</v>
      </c>
      <c r="I2076">
        <v>0.60870000000000002</v>
      </c>
      <c r="J2076">
        <v>0.77780000000000005</v>
      </c>
      <c r="K2076">
        <v>0.71879999999999999</v>
      </c>
      <c r="L2076">
        <v>0.8</v>
      </c>
      <c r="M2076">
        <v>0</v>
      </c>
      <c r="N2076">
        <v>0.25</v>
      </c>
      <c r="O2076">
        <v>2</v>
      </c>
      <c r="P2076">
        <v>0</v>
      </c>
      <c r="Q2076">
        <v>0</v>
      </c>
      <c r="R2076">
        <v>0</v>
      </c>
      <c r="S2076" s="2">
        <v>1.8634259259259259E-3</v>
      </c>
      <c r="T2076" s="2">
        <v>6.9444444444444444E-5</v>
      </c>
      <c r="U2076">
        <v>0.42859999999999998</v>
      </c>
      <c r="V2076">
        <v>0</v>
      </c>
      <c r="W2076">
        <v>1</v>
      </c>
      <c r="X2076">
        <v>0.83330000000000004</v>
      </c>
      <c r="Y2076">
        <v>0.8</v>
      </c>
      <c r="Z2076">
        <v>0.4</v>
      </c>
      <c r="AA2076">
        <v>0.66669999999999996</v>
      </c>
      <c r="AB2076">
        <v>1</v>
      </c>
      <c r="AC2076">
        <v>1</v>
      </c>
      <c r="AD2076">
        <v>0</v>
      </c>
      <c r="AE2076">
        <v>0</v>
      </c>
      <c r="AF2076" t="s">
        <v>3933</v>
      </c>
      <c r="AG2076" s="2">
        <v>2.9745370370370373E-3</v>
      </c>
      <c r="AH2076" t="s">
        <v>3911</v>
      </c>
      <c r="AI2076">
        <v>3</v>
      </c>
      <c r="AJ2076" t="s">
        <v>3931</v>
      </c>
      <c r="AK2076" s="3">
        <v>41573</v>
      </c>
      <c r="AL2076" s="10">
        <f>YEAR(ufc_fights_2[[#This Row],[date]])</f>
        <v>2013</v>
      </c>
      <c r="AM2076" t="s">
        <v>3977</v>
      </c>
      <c r="AN2076">
        <v>33</v>
      </c>
      <c r="AO2076" t="s">
        <v>3913</v>
      </c>
      <c r="AP2076">
        <f>IF(ufc_fights_2[[#This Row],[winner]]="Red",ufc_fights_2[[#This Row],[r_fighter_id]],ufc_fights_2[[#This Row],[b_fighter_id]])</f>
        <v>2915</v>
      </c>
      <c r="AQ2076" t="str">
        <f>_xlfn.XLOOKUP(ufc_fights_2[[#This Row],[winnerID]],ufc_fighters[id],ufc_fighters[fighter_name],"xxx",0,1)</f>
        <v>Brad Scott</v>
      </c>
    </row>
    <row r="2077" spans="1:43">
      <c r="A2077">
        <v>110</v>
      </c>
      <c r="B2077">
        <v>2915</v>
      </c>
      <c r="C2077">
        <f>_xlfn.XLOOKUP(ufc_fights_2[[#This Row],[r_fighter_id]],ufc_fighters[id],ufc_fighters[year],"xxx",0,1)</f>
        <v>1979</v>
      </c>
      <c r="D2077">
        <f>_xlfn.XLOOKUP(ufc_fights_2[[#This Row],[b_fighter_id]],ufc_fighters[id],ufc_fighters[year],"Prázdné",0,1)</f>
        <v>1989</v>
      </c>
      <c r="E2077" s="10">
        <f>YEAR(ufc_fights_2[[#This Row],[date]])-ufc_fights_2[[#This Row],[r_year]]</f>
        <v>36</v>
      </c>
      <c r="F2077" s="10">
        <f>YEAR(ufc_fights_2[[#This Row],[date]])-ufc_fights_2[[#This Row],[b_year]]</f>
        <v>26</v>
      </c>
      <c r="G2077">
        <v>2</v>
      </c>
      <c r="H2077">
        <v>0</v>
      </c>
      <c r="I2077">
        <v>0.44640000000000002</v>
      </c>
      <c r="J2077">
        <v>0.56000000000000005</v>
      </c>
      <c r="K2077">
        <v>0.50790000000000002</v>
      </c>
      <c r="L2077">
        <v>0.64</v>
      </c>
      <c r="M2077">
        <v>0.5</v>
      </c>
      <c r="N2077">
        <v>0.25</v>
      </c>
      <c r="O2077">
        <v>1</v>
      </c>
      <c r="P2077">
        <v>1</v>
      </c>
      <c r="Q2077">
        <v>0</v>
      </c>
      <c r="R2077">
        <v>1</v>
      </c>
      <c r="S2077" s="2">
        <v>4.9768518518518521E-4</v>
      </c>
      <c r="T2077" s="2">
        <v>3.5300925925925925E-3</v>
      </c>
      <c r="U2077">
        <v>0.27779999999999999</v>
      </c>
      <c r="V2077">
        <v>0.53029999999999999</v>
      </c>
      <c r="W2077">
        <v>0.78569999999999995</v>
      </c>
      <c r="X2077">
        <v>0.66669999999999996</v>
      </c>
      <c r="Y2077">
        <v>0</v>
      </c>
      <c r="Z2077">
        <v>0.29730000000000001</v>
      </c>
      <c r="AA2077">
        <v>0.42499999999999999</v>
      </c>
      <c r="AB2077">
        <v>0.70589999999999997</v>
      </c>
      <c r="AC2077">
        <v>0.65380000000000005</v>
      </c>
      <c r="AD2077">
        <v>1</v>
      </c>
      <c r="AE2077">
        <v>0.88890000000000002</v>
      </c>
      <c r="AF2077" t="s">
        <v>3933</v>
      </c>
      <c r="AG2077" s="2">
        <v>3.4027777777777776E-3</v>
      </c>
      <c r="AH2077" t="s">
        <v>3911</v>
      </c>
      <c r="AI2077">
        <v>3</v>
      </c>
      <c r="AJ2077" t="s">
        <v>3979</v>
      </c>
      <c r="AK2077" s="3">
        <v>42133</v>
      </c>
      <c r="AL2077" s="10">
        <f>YEAR(ufc_fights_2[[#This Row],[date]])</f>
        <v>2015</v>
      </c>
      <c r="AM2077" t="s">
        <v>3977</v>
      </c>
      <c r="AN2077">
        <v>43</v>
      </c>
      <c r="AO2077" t="s">
        <v>3918</v>
      </c>
      <c r="AP2077">
        <f>IF(ufc_fights_2[[#This Row],[winner]]="Red",ufc_fights_2[[#This Row],[r_fighter_id]],ufc_fights_2[[#This Row],[b_fighter_id]])</f>
        <v>2915</v>
      </c>
      <c r="AQ2077" t="str">
        <f>_xlfn.XLOOKUP(ufc_fights_2[[#This Row],[winnerID]],ufc_fighters[id],ufc_fighters[fighter_name],"xxx",0,1)</f>
        <v>Brad Scott</v>
      </c>
    </row>
    <row r="2078" spans="1:43">
      <c r="A2078">
        <v>417</v>
      </c>
      <c r="B2078">
        <v>2053</v>
      </c>
      <c r="C2078">
        <f>_xlfn.XLOOKUP(ufc_fights_2[[#This Row],[r_fighter_id]],ufc_fighters[id],ufc_fighters[year],"xxx",0,1)</f>
        <v>1985</v>
      </c>
      <c r="D2078">
        <f>_xlfn.XLOOKUP(ufc_fights_2[[#This Row],[b_fighter_id]],ufc_fighters[id],ufc_fighters[year],"Prázdné",0,1)</f>
        <v>1982</v>
      </c>
      <c r="E2078" s="10">
        <f>YEAR(ufc_fights_2[[#This Row],[date]])-ufc_fights_2[[#This Row],[r_year]]</f>
        <v>30</v>
      </c>
      <c r="F2078" s="10">
        <f>YEAR(ufc_fights_2[[#This Row],[date]])-ufc_fights_2[[#This Row],[b_year]]</f>
        <v>33</v>
      </c>
      <c r="G2078">
        <v>0</v>
      </c>
      <c r="H2078">
        <v>0</v>
      </c>
      <c r="I2078">
        <v>0.57140000000000002</v>
      </c>
      <c r="J2078">
        <v>0.72929999999999995</v>
      </c>
      <c r="K2078">
        <v>0.75609999999999999</v>
      </c>
      <c r="L2078">
        <v>0.7913</v>
      </c>
      <c r="M2078">
        <v>0.5</v>
      </c>
      <c r="N2078">
        <v>0.4</v>
      </c>
      <c r="O2078">
        <v>0</v>
      </c>
      <c r="P2078">
        <v>1</v>
      </c>
      <c r="Q2078">
        <v>0</v>
      </c>
      <c r="R2078">
        <v>0</v>
      </c>
      <c r="S2078" s="2">
        <v>4.1435185185185186E-3</v>
      </c>
      <c r="T2078" s="2">
        <v>5.4050925925925924E-3</v>
      </c>
      <c r="U2078">
        <v>0.375</v>
      </c>
      <c r="V2078">
        <v>0.71309999999999996</v>
      </c>
      <c r="W2078">
        <v>1</v>
      </c>
      <c r="X2078">
        <v>0.8</v>
      </c>
      <c r="Y2078">
        <v>0.5</v>
      </c>
      <c r="Z2078">
        <v>0.6</v>
      </c>
      <c r="AA2078">
        <v>0.21429999999999999</v>
      </c>
      <c r="AB2078">
        <v>1</v>
      </c>
      <c r="AC2078">
        <v>0</v>
      </c>
      <c r="AD2078">
        <v>0.5</v>
      </c>
      <c r="AE2078">
        <v>0.78990000000000005</v>
      </c>
      <c r="AF2078" t="s">
        <v>3910</v>
      </c>
      <c r="AG2078" s="2">
        <v>3.449074074074074E-3</v>
      </c>
      <c r="AH2078" t="s">
        <v>3911</v>
      </c>
      <c r="AI2078">
        <v>3</v>
      </c>
      <c r="AJ2078" t="s">
        <v>4014</v>
      </c>
      <c r="AK2078" s="3">
        <v>42301</v>
      </c>
      <c r="AL2078" s="10">
        <f>YEAR(ufc_fights_2[[#This Row],[date]])</f>
        <v>2015</v>
      </c>
      <c r="AM2078" t="s">
        <v>3977</v>
      </c>
      <c r="AN2078">
        <v>100</v>
      </c>
      <c r="AO2078" t="s">
        <v>3918</v>
      </c>
      <c r="AP2078">
        <f>IF(ufc_fights_2[[#This Row],[winner]]="Red",ufc_fights_2[[#This Row],[r_fighter_id]],ufc_fights_2[[#This Row],[b_fighter_id]])</f>
        <v>2053</v>
      </c>
      <c r="AQ2078" t="str">
        <f>_xlfn.XLOOKUP(ufc_fights_2[[#This Row],[winnerID]],ufc_fighters[id],ufc_fighters[fighter_name],"xxx",0,1)</f>
        <v>Garreth McLellan</v>
      </c>
    </row>
    <row r="2079" spans="1:43">
      <c r="A2079">
        <v>1252</v>
      </c>
      <c r="B2079">
        <v>3099</v>
      </c>
      <c r="C2079">
        <f>_xlfn.XLOOKUP(ufc_fights_2[[#This Row],[r_fighter_id]],ufc_fighters[id],ufc_fighters[year],"xxx",0,1)</f>
        <v>1984</v>
      </c>
      <c r="D2079">
        <f>_xlfn.XLOOKUP(ufc_fights_2[[#This Row],[b_fighter_id]],ufc_fighters[id],ufc_fighters[year],"Prázdné",0,1)</f>
        <v>1983</v>
      </c>
      <c r="E2079" s="10">
        <f>YEAR(ufc_fights_2[[#This Row],[date]])-ufc_fights_2[[#This Row],[r_year]]</f>
        <v>31</v>
      </c>
      <c r="F2079" s="10">
        <f>YEAR(ufc_fights_2[[#This Row],[date]])-ufc_fights_2[[#This Row],[b_year]]</f>
        <v>32</v>
      </c>
      <c r="G2079">
        <v>1</v>
      </c>
      <c r="H2079">
        <v>0</v>
      </c>
      <c r="I2079">
        <v>0.65849999999999997</v>
      </c>
      <c r="J2079">
        <v>0.55559999999999998</v>
      </c>
      <c r="K2079">
        <v>0.70209999999999995</v>
      </c>
      <c r="L2079">
        <v>0.55559999999999998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3.7037037037037035E-4</v>
      </c>
      <c r="T2079" s="2">
        <v>0</v>
      </c>
      <c r="U2079">
        <v>0.52</v>
      </c>
      <c r="V2079">
        <v>0.3</v>
      </c>
      <c r="W2079">
        <v>0.71430000000000005</v>
      </c>
      <c r="X2079">
        <v>1</v>
      </c>
      <c r="Y2079">
        <v>1</v>
      </c>
      <c r="Z2079">
        <v>0.64290000000000003</v>
      </c>
      <c r="AA2079">
        <v>0.58819999999999995</v>
      </c>
      <c r="AB2079">
        <v>0</v>
      </c>
      <c r="AC2079">
        <v>0</v>
      </c>
      <c r="AD2079">
        <v>0.75</v>
      </c>
      <c r="AE2079">
        <v>0</v>
      </c>
      <c r="AF2079" t="s">
        <v>3926</v>
      </c>
      <c r="AG2079" s="2">
        <v>2.5115740740740741E-3</v>
      </c>
      <c r="AH2079" t="s">
        <v>3911</v>
      </c>
      <c r="AI2079">
        <v>3</v>
      </c>
      <c r="AJ2079" t="s">
        <v>3914</v>
      </c>
      <c r="AK2079" s="3">
        <v>42022</v>
      </c>
      <c r="AL2079" s="10">
        <f>YEAR(ufc_fights_2[[#This Row],[date]])</f>
        <v>2015</v>
      </c>
      <c r="AM2079" t="s">
        <v>3977</v>
      </c>
      <c r="AN2079">
        <v>61</v>
      </c>
      <c r="AO2079" t="s">
        <v>3913</v>
      </c>
      <c r="AP2079">
        <f>IF(ufc_fights_2[[#This Row],[winner]]="Red",ufc_fights_2[[#This Row],[r_fighter_id]],ufc_fights_2[[#This Row],[b_fighter_id]])</f>
        <v>1252</v>
      </c>
      <c r="AQ2079" t="str">
        <f>_xlfn.XLOOKUP(ufc_fights_2[[#This Row],[winnerID]],ufc_fighters[id],ufc_fighters[fighter_name],"xxx",0,1)</f>
        <v>Uriah Hall</v>
      </c>
    </row>
    <row r="2080" spans="1:43">
      <c r="A2080">
        <v>1252</v>
      </c>
      <c r="B2080">
        <v>189</v>
      </c>
      <c r="C2080">
        <f>_xlfn.XLOOKUP(ufc_fights_2[[#This Row],[r_fighter_id]],ufc_fighters[id],ufc_fighters[year],"xxx",0,1)</f>
        <v>1984</v>
      </c>
      <c r="D2080">
        <f>_xlfn.XLOOKUP(ufc_fights_2[[#This Row],[b_fighter_id]],ufc_fighters[id],ufc_fighters[year],"Prázdné",0,1)</f>
        <v>1987</v>
      </c>
      <c r="E2080" s="10">
        <f>YEAR(ufc_fights_2[[#This Row],[date]])-ufc_fights_2[[#This Row],[r_year]]</f>
        <v>31</v>
      </c>
      <c r="F2080" s="10">
        <f>YEAR(ufc_fights_2[[#This Row],[date]])-ufc_fights_2[[#This Row],[b_year]]</f>
        <v>28</v>
      </c>
      <c r="G2080">
        <v>0</v>
      </c>
      <c r="H2080">
        <v>0</v>
      </c>
      <c r="I2080">
        <v>0.61109999999999998</v>
      </c>
      <c r="J2080">
        <v>0.58330000000000004</v>
      </c>
      <c r="K2080">
        <v>0.74070000000000003</v>
      </c>
      <c r="L2080">
        <v>0.79310000000000003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1.1111111111111111E-3</v>
      </c>
      <c r="T2080" s="2">
        <v>0</v>
      </c>
      <c r="U2080">
        <v>0.61109999999999998</v>
      </c>
      <c r="V2080">
        <v>0.16669999999999999</v>
      </c>
      <c r="W2080">
        <v>0</v>
      </c>
      <c r="X2080">
        <v>0</v>
      </c>
      <c r="Y2080">
        <v>1</v>
      </c>
      <c r="Z2080">
        <v>0</v>
      </c>
      <c r="AA2080">
        <v>0.63639999999999997</v>
      </c>
      <c r="AB2080">
        <v>0</v>
      </c>
      <c r="AC2080">
        <v>0</v>
      </c>
      <c r="AD2080">
        <v>0.73329999999999995</v>
      </c>
      <c r="AE2080">
        <v>0</v>
      </c>
      <c r="AF2080" t="s">
        <v>3910</v>
      </c>
      <c r="AG2080" s="2">
        <v>1.7592592592592592E-3</v>
      </c>
      <c r="AH2080" t="s">
        <v>3911</v>
      </c>
      <c r="AI2080">
        <v>3</v>
      </c>
      <c r="AJ2080" t="s">
        <v>3914</v>
      </c>
      <c r="AK2080" s="3">
        <v>42224</v>
      </c>
      <c r="AL2080" s="10">
        <f>YEAR(ufc_fights_2[[#This Row],[date]])</f>
        <v>2015</v>
      </c>
      <c r="AM2080" t="s">
        <v>3977</v>
      </c>
      <c r="AN2080">
        <v>71</v>
      </c>
      <c r="AO2080" t="s">
        <v>3913</v>
      </c>
      <c r="AP2080">
        <f>IF(ufc_fights_2[[#This Row],[winner]]="Red",ufc_fights_2[[#This Row],[r_fighter_id]],ufc_fights_2[[#This Row],[b_fighter_id]])</f>
        <v>1252</v>
      </c>
      <c r="AQ2080" t="str">
        <f>_xlfn.XLOOKUP(ufc_fights_2[[#This Row],[winnerID]],ufc_fighters[id],ufc_fighters[fighter_name],"xxx",0,1)</f>
        <v>Uriah Hall</v>
      </c>
    </row>
    <row r="2081" spans="1:43">
      <c r="A2081">
        <v>1252</v>
      </c>
      <c r="B2081">
        <v>480</v>
      </c>
      <c r="C2081">
        <f>_xlfn.XLOOKUP(ufc_fights_2[[#This Row],[r_fighter_id]],ufc_fighters[id],ufc_fighters[year],"xxx",0,1)</f>
        <v>1984</v>
      </c>
      <c r="D2081">
        <f>_xlfn.XLOOKUP(ufc_fights_2[[#This Row],[b_fighter_id]],ufc_fighters[id],ufc_fighters[year],"Prázdné",0,1)</f>
        <v>1990</v>
      </c>
      <c r="E2081" s="10">
        <f>YEAR(ufc_fights_2[[#This Row],[date]])-ufc_fights_2[[#This Row],[r_year]]</f>
        <v>35</v>
      </c>
      <c r="F2081" s="10">
        <f>YEAR(ufc_fights_2[[#This Row],[date]])-ufc_fights_2[[#This Row],[b_year]]</f>
        <v>29</v>
      </c>
      <c r="G2081">
        <v>1</v>
      </c>
      <c r="H2081">
        <v>0</v>
      </c>
      <c r="I2081">
        <v>0.4304</v>
      </c>
      <c r="J2081">
        <v>0.31879999999999997</v>
      </c>
      <c r="K2081">
        <v>0.47670000000000001</v>
      </c>
      <c r="L2081">
        <v>0.54730000000000001</v>
      </c>
      <c r="M2081">
        <v>0</v>
      </c>
      <c r="N2081">
        <v>0.375</v>
      </c>
      <c r="O2081">
        <v>0</v>
      </c>
      <c r="P2081">
        <v>0</v>
      </c>
      <c r="Q2081">
        <v>0</v>
      </c>
      <c r="R2081">
        <v>0</v>
      </c>
      <c r="S2081" s="2">
        <v>2.8935185185185184E-4</v>
      </c>
      <c r="T2081" s="2">
        <v>7.4305555555555557E-3</v>
      </c>
      <c r="U2081">
        <v>0.4133</v>
      </c>
      <c r="V2081">
        <v>0.254</v>
      </c>
      <c r="W2081">
        <v>0.75</v>
      </c>
      <c r="X2081">
        <v>0</v>
      </c>
      <c r="Y2081">
        <v>1</v>
      </c>
      <c r="Z2081">
        <v>0.36070000000000002</v>
      </c>
      <c r="AA2081">
        <v>0.27689999999999998</v>
      </c>
      <c r="AB2081">
        <v>1</v>
      </c>
      <c r="AC2081">
        <v>1</v>
      </c>
      <c r="AD2081">
        <v>0.64710000000000001</v>
      </c>
      <c r="AE2081">
        <v>1</v>
      </c>
      <c r="AF2081" t="s">
        <v>3922</v>
      </c>
      <c r="AG2081" s="2">
        <v>3.472222222222222E-3</v>
      </c>
      <c r="AH2081" t="s">
        <v>3911</v>
      </c>
      <c r="AI2081">
        <v>3</v>
      </c>
      <c r="AJ2081" t="s">
        <v>3940</v>
      </c>
      <c r="AK2081" s="3">
        <v>43722</v>
      </c>
      <c r="AL2081" s="10">
        <f>YEAR(ufc_fights_2[[#This Row],[date]])</f>
        <v>2019</v>
      </c>
      <c r="AM2081" t="s">
        <v>3977</v>
      </c>
      <c r="AN2081">
        <v>80</v>
      </c>
      <c r="AO2081" t="s">
        <v>3913</v>
      </c>
      <c r="AP2081">
        <f>IF(ufc_fights_2[[#This Row],[winner]]="Red",ufc_fights_2[[#This Row],[r_fighter_id]],ufc_fights_2[[#This Row],[b_fighter_id]])</f>
        <v>1252</v>
      </c>
      <c r="AQ2081" t="str">
        <f>_xlfn.XLOOKUP(ufc_fights_2[[#This Row],[winnerID]],ufc_fighters[id],ufc_fighters[fighter_name],"xxx",0,1)</f>
        <v>Uriah Hall</v>
      </c>
    </row>
    <row r="2082" spans="1:43">
      <c r="A2082">
        <v>1991</v>
      </c>
      <c r="B2082">
        <v>3360</v>
      </c>
      <c r="C2082">
        <f>_xlfn.XLOOKUP(ufc_fights_2[[#This Row],[r_fighter_id]],ufc_fighters[id],ufc_fighters[year],"xxx",0,1)</f>
        <v>1982</v>
      </c>
      <c r="D2082">
        <f>_xlfn.XLOOKUP(ufc_fights_2[[#This Row],[b_fighter_id]],ufc_fighters[id],ufc_fighters[year],"Prázdné",0,1)</f>
        <v>1985</v>
      </c>
      <c r="E2082" s="10">
        <f>YEAR(ufc_fights_2[[#This Row],[date]])-ufc_fights_2[[#This Row],[r_year]]</f>
        <v>30</v>
      </c>
      <c r="F2082" s="10">
        <f>YEAR(ufc_fights_2[[#This Row],[date]])-ufc_fights_2[[#This Row],[b_year]]</f>
        <v>27</v>
      </c>
      <c r="G2082">
        <v>0</v>
      </c>
      <c r="H2082">
        <v>0</v>
      </c>
      <c r="I2082">
        <v>0.40739999999999998</v>
      </c>
      <c r="J2082">
        <v>0.4103</v>
      </c>
      <c r="K2082">
        <v>0.4667</v>
      </c>
      <c r="L2082">
        <v>0.4</v>
      </c>
      <c r="M2082">
        <v>0.33329999999999999</v>
      </c>
      <c r="N2082">
        <v>0.5</v>
      </c>
      <c r="O2082">
        <v>0</v>
      </c>
      <c r="P2082">
        <v>2</v>
      </c>
      <c r="Q2082">
        <v>0</v>
      </c>
      <c r="R2082">
        <v>0</v>
      </c>
      <c r="S2082" s="2">
        <v>1.8171296296296297E-3</v>
      </c>
      <c r="T2082" s="2">
        <v>7.5231481481481482E-4</v>
      </c>
      <c r="U2082">
        <v>0.39129999999999998</v>
      </c>
      <c r="V2082">
        <v>0.40620000000000001</v>
      </c>
      <c r="W2082">
        <v>0.5</v>
      </c>
      <c r="X2082">
        <v>0</v>
      </c>
      <c r="Y2082">
        <v>0.5</v>
      </c>
      <c r="Z2082">
        <v>0.35</v>
      </c>
      <c r="AA2082">
        <v>0.30769999999999997</v>
      </c>
      <c r="AB2082">
        <v>0.57140000000000002</v>
      </c>
      <c r="AC2082">
        <v>0.33329999999999999</v>
      </c>
      <c r="AD2082">
        <v>0</v>
      </c>
      <c r="AE2082">
        <v>0.85709999999999997</v>
      </c>
      <c r="AF2082" t="s">
        <v>3933</v>
      </c>
      <c r="AG2082" s="2">
        <v>7.7546296296296293E-4</v>
      </c>
      <c r="AH2082" t="s">
        <v>3911</v>
      </c>
      <c r="AI2082">
        <v>3</v>
      </c>
      <c r="AJ2082" t="s">
        <v>3928</v>
      </c>
      <c r="AK2082" s="3">
        <v>41034</v>
      </c>
      <c r="AL2082" s="10">
        <f>YEAR(ufc_fights_2[[#This Row],[date]])</f>
        <v>2012</v>
      </c>
      <c r="AM2082" t="s">
        <v>3977</v>
      </c>
      <c r="AN2082">
        <v>130</v>
      </c>
      <c r="AO2082" t="s">
        <v>3918</v>
      </c>
      <c r="AP2082">
        <f>IF(ufc_fights_2[[#This Row],[winner]]="Red",ufc_fights_2[[#This Row],[r_fighter_id]],ufc_fights_2[[#This Row],[b_fighter_id]])</f>
        <v>3360</v>
      </c>
      <c r="AQ2082" t="str">
        <f>_xlfn.XLOOKUP(ufc_fights_2[[#This Row],[winnerID]],ufc_fighters[id],ufc_fighters[fighter_name],"xxx",0,1)</f>
        <v>Karlos Vemola</v>
      </c>
    </row>
    <row r="2083" spans="1:43">
      <c r="A2083">
        <v>3034</v>
      </c>
      <c r="B2083">
        <v>2834</v>
      </c>
      <c r="C2083">
        <f>_xlfn.XLOOKUP(ufc_fights_2[[#This Row],[r_fighter_id]],ufc_fighters[id],ufc_fighters[year],"xxx",0,1)</f>
        <v>1988</v>
      </c>
      <c r="D2083">
        <f>_xlfn.XLOOKUP(ufc_fights_2[[#This Row],[b_fighter_id]],ufc_fighters[id],ufc_fighters[year],"Prázdné",0,1)</f>
        <v>1988</v>
      </c>
      <c r="E2083" s="10">
        <f>YEAR(ufc_fights_2[[#This Row],[date]])-ufc_fights_2[[#This Row],[r_year]]</f>
        <v>29</v>
      </c>
      <c r="F2083" s="10">
        <f>YEAR(ufc_fights_2[[#This Row],[date]])-ufc_fights_2[[#This Row],[b_year]]</f>
        <v>29</v>
      </c>
      <c r="G2083">
        <v>1</v>
      </c>
      <c r="H2083">
        <v>0</v>
      </c>
      <c r="I2083">
        <v>0.49</v>
      </c>
      <c r="J2083">
        <v>0.60580000000000001</v>
      </c>
      <c r="K2083">
        <v>0.52249999999999996</v>
      </c>
      <c r="L2083">
        <v>0.68869999999999998</v>
      </c>
      <c r="M2083">
        <v>0</v>
      </c>
      <c r="N2083">
        <v>0.4</v>
      </c>
      <c r="O2083">
        <v>0</v>
      </c>
      <c r="P2083">
        <v>0</v>
      </c>
      <c r="Q2083">
        <v>1</v>
      </c>
      <c r="R2083">
        <v>0</v>
      </c>
      <c r="S2083" s="2">
        <v>7.7546296296296293E-4</v>
      </c>
      <c r="T2083" s="2">
        <v>3.1712962962962962E-3</v>
      </c>
      <c r="U2083">
        <v>0.39290000000000003</v>
      </c>
      <c r="V2083">
        <v>0.57140000000000002</v>
      </c>
      <c r="W2083">
        <v>1</v>
      </c>
      <c r="X2083">
        <v>1</v>
      </c>
      <c r="Y2083">
        <v>1</v>
      </c>
      <c r="Z2083">
        <v>0.4118</v>
      </c>
      <c r="AA2083">
        <v>0.48</v>
      </c>
      <c r="AB2083">
        <v>0.88890000000000002</v>
      </c>
      <c r="AC2083">
        <v>0.6</v>
      </c>
      <c r="AD2083">
        <v>1</v>
      </c>
      <c r="AE2083">
        <v>1</v>
      </c>
      <c r="AF2083" t="s">
        <v>3910</v>
      </c>
      <c r="AG2083" s="2">
        <v>2.685185185185185E-3</v>
      </c>
      <c r="AH2083" t="s">
        <v>3911</v>
      </c>
      <c r="AI2083">
        <v>3</v>
      </c>
      <c r="AJ2083" t="s">
        <v>3938</v>
      </c>
      <c r="AK2083" s="3">
        <v>42840</v>
      </c>
      <c r="AL2083" s="10">
        <f>YEAR(ufc_fights_2[[#This Row],[date]])</f>
        <v>2017</v>
      </c>
      <c r="AM2083" t="s">
        <v>3977</v>
      </c>
      <c r="AN2083">
        <v>129</v>
      </c>
      <c r="AO2083" t="s">
        <v>3913</v>
      </c>
      <c r="AP2083">
        <f>IF(ufc_fights_2[[#This Row],[winner]]="Red",ufc_fights_2[[#This Row],[r_fighter_id]],ufc_fights_2[[#This Row],[b_fighter_id]])</f>
        <v>3034</v>
      </c>
      <c r="AQ2083" t="str">
        <f>_xlfn.XLOOKUP(ufc_fights_2[[#This Row],[winnerID]],ufc_fighters[id],ufc_fighters[fighter_name],"xxx",0,1)</f>
        <v>Anthony Smith</v>
      </c>
    </row>
    <row r="2084" spans="1:43">
      <c r="A2084">
        <v>717</v>
      </c>
      <c r="B2084">
        <v>241</v>
      </c>
      <c r="C2084">
        <f>_xlfn.XLOOKUP(ufc_fights_2[[#This Row],[r_fighter_id]],ufc_fighters[id],ufc_fighters[year],"xxx",0,1)</f>
        <v>1981</v>
      </c>
      <c r="D2084">
        <f>_xlfn.XLOOKUP(ufc_fights_2[[#This Row],[b_fighter_id]],ufc_fighters[id],ufc_fighters[year],"Prázdné",0,1)</f>
        <v>1984</v>
      </c>
      <c r="E2084" s="10">
        <f>YEAR(ufc_fights_2[[#This Row],[date]])-ufc_fights_2[[#This Row],[r_year]]</f>
        <v>27</v>
      </c>
      <c r="F2084" s="10">
        <f>YEAR(ufc_fights_2[[#This Row],[date]])-ufc_fights_2[[#This Row],[b_year]]</f>
        <v>24</v>
      </c>
      <c r="G2084">
        <v>0</v>
      </c>
      <c r="H2084">
        <v>0</v>
      </c>
      <c r="I2084">
        <v>0.6744</v>
      </c>
      <c r="J2084">
        <v>0.375</v>
      </c>
      <c r="K2084">
        <v>0.81710000000000005</v>
      </c>
      <c r="L2084">
        <v>0.54549999999999998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 s="2">
        <v>0</v>
      </c>
      <c r="T2084" s="2">
        <v>1.8749999999999999E-3</v>
      </c>
      <c r="U2084">
        <v>0.63160000000000005</v>
      </c>
      <c r="V2084">
        <v>0.2</v>
      </c>
      <c r="W2084">
        <v>1</v>
      </c>
      <c r="X2084">
        <v>1</v>
      </c>
      <c r="Y2084">
        <v>0</v>
      </c>
      <c r="Z2084">
        <v>0.57140000000000002</v>
      </c>
      <c r="AA2084">
        <v>0.4</v>
      </c>
      <c r="AB2084">
        <v>0.77270000000000005</v>
      </c>
      <c r="AC2084">
        <v>0</v>
      </c>
      <c r="AD2084">
        <v>0</v>
      </c>
      <c r="AE2084">
        <v>0.33329999999999999</v>
      </c>
      <c r="AF2084" t="s">
        <v>3910</v>
      </c>
      <c r="AG2084" s="2">
        <v>2.7546296296296294E-3</v>
      </c>
      <c r="AH2084" t="s">
        <v>3911</v>
      </c>
      <c r="AI2084">
        <v>3</v>
      </c>
      <c r="AJ2084" t="s">
        <v>3928</v>
      </c>
      <c r="AK2084" s="3">
        <v>39557</v>
      </c>
      <c r="AL2084" s="10">
        <f>YEAR(ufc_fights_2[[#This Row],[date]])</f>
        <v>2008</v>
      </c>
      <c r="AM2084" t="s">
        <v>3977</v>
      </c>
      <c r="AN2084">
        <v>92</v>
      </c>
      <c r="AO2084" t="s">
        <v>3913</v>
      </c>
      <c r="AP2084">
        <f>IF(ufc_fights_2[[#This Row],[winner]]="Red",ufc_fights_2[[#This Row],[r_fighter_id]],ufc_fights_2[[#This Row],[b_fighter_id]])</f>
        <v>717</v>
      </c>
      <c r="AQ2084" t="str">
        <f>_xlfn.XLOOKUP(ufc_fights_2[[#This Row],[winnerID]],ufc_fighters[id],ufc_fighters[fighter_name],"xxx",0,1)</f>
        <v>Jason Day</v>
      </c>
    </row>
    <row r="2085" spans="1:43">
      <c r="A2085">
        <v>3034</v>
      </c>
      <c r="B2085">
        <v>1223</v>
      </c>
      <c r="C2085">
        <f>_xlfn.XLOOKUP(ufc_fights_2[[#This Row],[r_fighter_id]],ufc_fighters[id],ufc_fighters[year],"xxx",0,1)</f>
        <v>1988</v>
      </c>
      <c r="D2085">
        <f>_xlfn.XLOOKUP(ufc_fights_2[[#This Row],[b_fighter_id]],ufc_fighters[id],ufc_fighters[year],"Prázdné",0,1)</f>
        <v>1982</v>
      </c>
      <c r="E2085" s="10">
        <f>YEAR(ufc_fights_2[[#This Row],[date]])-ufc_fights_2[[#This Row],[r_year]]</f>
        <v>28</v>
      </c>
      <c r="F2085" s="10">
        <f>YEAR(ufc_fights_2[[#This Row],[date]])-ufc_fights_2[[#This Row],[b_year]]</f>
        <v>34</v>
      </c>
      <c r="G2085">
        <v>0</v>
      </c>
      <c r="H2085">
        <v>0</v>
      </c>
      <c r="I2085">
        <v>0.56440000000000001</v>
      </c>
      <c r="J2085">
        <v>0.59260000000000002</v>
      </c>
      <c r="K2085">
        <v>0.59460000000000002</v>
      </c>
      <c r="L2085">
        <v>0.71599999999999997</v>
      </c>
      <c r="M2085">
        <v>0.4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2.7430555555555554E-3</v>
      </c>
      <c r="T2085" s="2">
        <v>2.488425925925926E-3</v>
      </c>
      <c r="U2085">
        <v>0.51280000000000003</v>
      </c>
      <c r="V2085">
        <v>0.54759999999999998</v>
      </c>
      <c r="W2085">
        <v>0.72219999999999995</v>
      </c>
      <c r="X2085">
        <v>0.8</v>
      </c>
      <c r="Y2085">
        <v>1</v>
      </c>
      <c r="Z2085">
        <v>0.50629999999999997</v>
      </c>
      <c r="AA2085">
        <v>0.48609999999999998</v>
      </c>
      <c r="AB2085">
        <v>0.69230000000000003</v>
      </c>
      <c r="AC2085">
        <v>0.58819999999999995</v>
      </c>
      <c r="AD2085">
        <v>0.88890000000000002</v>
      </c>
      <c r="AE2085">
        <v>1</v>
      </c>
      <c r="AF2085" t="s">
        <v>3915</v>
      </c>
      <c r="AG2085" s="2">
        <v>3.472222222222222E-3</v>
      </c>
      <c r="AH2085" t="s">
        <v>3911</v>
      </c>
      <c r="AI2085">
        <v>3</v>
      </c>
      <c r="AJ2085" t="s">
        <v>4029</v>
      </c>
      <c r="AK2085" s="3">
        <v>42421</v>
      </c>
      <c r="AL2085" s="10">
        <f>YEAR(ufc_fights_2[[#This Row],[date]])</f>
        <v>2016</v>
      </c>
      <c r="AM2085" t="s">
        <v>3977</v>
      </c>
      <c r="AN2085">
        <v>29</v>
      </c>
      <c r="AO2085" t="s">
        <v>3913</v>
      </c>
      <c r="AP2085">
        <f>IF(ufc_fights_2[[#This Row],[winner]]="Red",ufc_fights_2[[#This Row],[r_fighter_id]],ufc_fights_2[[#This Row],[b_fighter_id]])</f>
        <v>3034</v>
      </c>
      <c r="AQ2085" t="str">
        <f>_xlfn.XLOOKUP(ufc_fights_2[[#This Row],[winnerID]],ufc_fighters[id],ufc_fighters[fighter_name],"xxx",0,1)</f>
        <v>Anthony Smith</v>
      </c>
    </row>
    <row r="2086" spans="1:43">
      <c r="A2086">
        <v>1850</v>
      </c>
      <c r="B2086">
        <v>3034</v>
      </c>
      <c r="C2086">
        <f>_xlfn.XLOOKUP(ufc_fights_2[[#This Row],[r_fighter_id]],ufc_fighters[id],ufc_fighters[year],"xxx",0,1)</f>
        <v>1978</v>
      </c>
      <c r="D2086">
        <f>_xlfn.XLOOKUP(ufc_fights_2[[#This Row],[b_fighter_id]],ufc_fighters[id],ufc_fighters[year],"Prázdné",0,1)</f>
        <v>1988</v>
      </c>
      <c r="E2086" s="10">
        <f>YEAR(ufc_fights_2[[#This Row],[date]])-ufc_fights_2[[#This Row],[r_year]]</f>
        <v>39</v>
      </c>
      <c r="F2086" s="10">
        <f>YEAR(ufc_fights_2[[#This Row],[date]])-ufc_fights_2[[#This Row],[b_year]]</f>
        <v>29</v>
      </c>
      <c r="G2086">
        <v>0</v>
      </c>
      <c r="H2086">
        <v>1</v>
      </c>
      <c r="I2086">
        <v>0.48509999999999998</v>
      </c>
      <c r="J2086">
        <v>0.30430000000000001</v>
      </c>
      <c r="K2086">
        <v>0.49640000000000001</v>
      </c>
      <c r="L2086">
        <v>0.32200000000000001</v>
      </c>
      <c r="M2086">
        <v>0.5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1.1111111111111111E-3</v>
      </c>
      <c r="T2086" s="2">
        <v>3.4722222222222222E-5</v>
      </c>
      <c r="U2086">
        <v>0.28889999999999999</v>
      </c>
      <c r="V2086">
        <v>0.26469999999999999</v>
      </c>
      <c r="W2086">
        <v>0.875</v>
      </c>
      <c r="X2086">
        <v>0.88890000000000002</v>
      </c>
      <c r="Y2086">
        <v>0.66669999999999996</v>
      </c>
      <c r="Z2086">
        <v>0.48149999999999998</v>
      </c>
      <c r="AA2086">
        <v>0.26729999999999998</v>
      </c>
      <c r="AB2086">
        <v>0.5</v>
      </c>
      <c r="AC2086">
        <v>0.66669999999999996</v>
      </c>
      <c r="AD2086">
        <v>0.5</v>
      </c>
      <c r="AE2086">
        <v>0.4</v>
      </c>
      <c r="AF2086" t="s">
        <v>3910</v>
      </c>
      <c r="AG2086" s="2">
        <v>1.7708333333333332E-3</v>
      </c>
      <c r="AH2086" t="s">
        <v>3911</v>
      </c>
      <c r="AI2086">
        <v>3</v>
      </c>
      <c r="AJ2086" t="s">
        <v>3928</v>
      </c>
      <c r="AK2086" s="3">
        <v>42994</v>
      </c>
      <c r="AL2086" s="10">
        <f>YEAR(ufc_fights_2[[#This Row],[date]])</f>
        <v>2017</v>
      </c>
      <c r="AM2086" t="s">
        <v>3977</v>
      </c>
      <c r="AN2086">
        <v>29</v>
      </c>
      <c r="AO2086" t="s">
        <v>3918</v>
      </c>
      <c r="AP2086">
        <f>IF(ufc_fights_2[[#This Row],[winner]]="Red",ufc_fights_2[[#This Row],[r_fighter_id]],ufc_fights_2[[#This Row],[b_fighter_id]])</f>
        <v>3034</v>
      </c>
      <c r="AQ2086" t="str">
        <f>_xlfn.XLOOKUP(ufc_fights_2[[#This Row],[winnerID]],ufc_fighters[id],ufc_fighters[fighter_name],"xxx",0,1)</f>
        <v>Anthony Smith</v>
      </c>
    </row>
    <row r="2087" spans="1:43">
      <c r="A2087">
        <v>1890</v>
      </c>
      <c r="B2087">
        <v>2821</v>
      </c>
      <c r="C2087">
        <f>_xlfn.XLOOKUP(ufc_fights_2[[#This Row],[r_fighter_id]],ufc_fighters[id],ufc_fighters[year],"xxx",0,1)</f>
        <v>1975</v>
      </c>
      <c r="D2087">
        <f>_xlfn.XLOOKUP(ufc_fights_2[[#This Row],[b_fighter_id]],ufc_fighters[id],ufc_fighters[year],"Prázdné",0,1)</f>
        <v>1985</v>
      </c>
      <c r="E2087" s="10">
        <f>YEAR(ufc_fights_2[[#This Row],[date]])-ufc_fights_2[[#This Row],[r_year]]</f>
        <v>35</v>
      </c>
      <c r="F2087" s="10">
        <f>YEAR(ufc_fights_2[[#This Row],[date]])-ufc_fights_2[[#This Row],[b_year]]</f>
        <v>25</v>
      </c>
      <c r="G2087">
        <v>0</v>
      </c>
      <c r="H2087">
        <v>0</v>
      </c>
      <c r="I2087">
        <v>0.71430000000000005</v>
      </c>
      <c r="J2087">
        <v>0.42859999999999998</v>
      </c>
      <c r="K2087">
        <v>0.83330000000000004</v>
      </c>
      <c r="L2087">
        <v>0.55559999999999998</v>
      </c>
      <c r="M2087">
        <v>0</v>
      </c>
      <c r="N2087">
        <v>0.33329999999999999</v>
      </c>
      <c r="O2087">
        <v>0</v>
      </c>
      <c r="P2087">
        <v>0</v>
      </c>
      <c r="Q2087">
        <v>0</v>
      </c>
      <c r="R2087">
        <v>0</v>
      </c>
      <c r="S2087" s="2">
        <v>0</v>
      </c>
      <c r="T2087" s="2">
        <v>8.3333333333333339E-4</v>
      </c>
      <c r="U2087">
        <v>0.33329999999999999</v>
      </c>
      <c r="V2087">
        <v>0.5</v>
      </c>
      <c r="W2087">
        <v>1</v>
      </c>
      <c r="X2087">
        <v>1</v>
      </c>
      <c r="Y2087">
        <v>0</v>
      </c>
      <c r="Z2087">
        <v>0.5</v>
      </c>
      <c r="AA2087">
        <v>0.25</v>
      </c>
      <c r="AB2087">
        <v>1</v>
      </c>
      <c r="AC2087">
        <v>0.66669999999999996</v>
      </c>
      <c r="AD2087">
        <v>0</v>
      </c>
      <c r="AE2087">
        <v>0</v>
      </c>
      <c r="AF2087" t="s">
        <v>3910</v>
      </c>
      <c r="AG2087" s="2">
        <v>1.8749999999999999E-3</v>
      </c>
      <c r="AH2087" t="s">
        <v>3911</v>
      </c>
      <c r="AI2087">
        <v>3</v>
      </c>
      <c r="AJ2087" t="s">
        <v>3928</v>
      </c>
      <c r="AK2087" s="3">
        <v>40306</v>
      </c>
      <c r="AL2087" s="10">
        <f>YEAR(ufc_fights_2[[#This Row],[date]])</f>
        <v>2010</v>
      </c>
      <c r="AM2087" t="s">
        <v>3977</v>
      </c>
      <c r="AN2087">
        <v>92</v>
      </c>
      <c r="AO2087" t="s">
        <v>3918</v>
      </c>
      <c r="AP2087">
        <f>IF(ufc_fights_2[[#This Row],[winner]]="Red",ufc_fights_2[[#This Row],[r_fighter_id]],ufc_fights_2[[#This Row],[b_fighter_id]])</f>
        <v>2821</v>
      </c>
      <c r="AQ2087" t="str">
        <f>_xlfn.XLOOKUP(ufc_fights_2[[#This Row],[winnerID]],ufc_fighters[id],ufc_fighters[fighter_name],"xxx",0,1)</f>
        <v>John Salter</v>
      </c>
    </row>
    <row r="2088" spans="1:43">
      <c r="A2088">
        <v>1864</v>
      </c>
      <c r="B2088">
        <v>2645</v>
      </c>
      <c r="C2088">
        <f>_xlfn.XLOOKUP(ufc_fights_2[[#This Row],[r_fighter_id]],ufc_fighters[id],ufc_fighters[year],"xxx",0,1)</f>
        <v>1980</v>
      </c>
      <c r="D2088">
        <f>_xlfn.XLOOKUP(ufc_fights_2[[#This Row],[b_fighter_id]],ufc_fighters[id],ufc_fighters[year],"Prázdné",0,1)</f>
        <v>1982</v>
      </c>
      <c r="E2088" s="10">
        <f>YEAR(ufc_fights_2[[#This Row],[date]])-ufc_fights_2[[#This Row],[r_year]]</f>
        <v>28</v>
      </c>
      <c r="F2088" s="10">
        <f>YEAR(ufc_fights_2[[#This Row],[date]])-ufc_fights_2[[#This Row],[b_year]]</f>
        <v>26</v>
      </c>
      <c r="G2088">
        <v>0</v>
      </c>
      <c r="H2088">
        <v>0</v>
      </c>
      <c r="I2088">
        <v>0.33329999999999999</v>
      </c>
      <c r="J2088">
        <v>0.4667</v>
      </c>
      <c r="K2088">
        <v>0.83330000000000004</v>
      </c>
      <c r="L2088">
        <v>0.52629999999999999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0</v>
      </c>
      <c r="S2088" s="2">
        <v>0</v>
      </c>
      <c r="T2088" s="2">
        <v>2.8472222222222223E-3</v>
      </c>
      <c r="U2088">
        <v>0</v>
      </c>
      <c r="V2088">
        <v>0.42859999999999998</v>
      </c>
      <c r="W2088">
        <v>0</v>
      </c>
      <c r="X2088">
        <v>1</v>
      </c>
      <c r="Y2088">
        <v>0</v>
      </c>
      <c r="Z2088">
        <v>0.33329999999999999</v>
      </c>
      <c r="AA2088">
        <v>0.33329999999999999</v>
      </c>
      <c r="AB2088">
        <v>0</v>
      </c>
      <c r="AC2088">
        <v>0</v>
      </c>
      <c r="AD2088">
        <v>0</v>
      </c>
      <c r="AE2088">
        <v>0.55559999999999998</v>
      </c>
      <c r="AF2088" t="s">
        <v>3933</v>
      </c>
      <c r="AG2088" s="2">
        <v>3.0208333333333333E-3</v>
      </c>
      <c r="AH2088" t="s">
        <v>3911</v>
      </c>
      <c r="AI2088">
        <v>3</v>
      </c>
      <c r="AJ2088" t="s">
        <v>3949</v>
      </c>
      <c r="AK2088" s="3">
        <v>39648</v>
      </c>
      <c r="AL2088" s="10">
        <f>YEAR(ufc_fights_2[[#This Row],[date]])</f>
        <v>2008</v>
      </c>
      <c r="AM2088" t="s">
        <v>3977</v>
      </c>
      <c r="AN2088">
        <v>1</v>
      </c>
      <c r="AO2088" t="s">
        <v>3913</v>
      </c>
      <c r="AP2088">
        <f>IF(ufc_fights_2[[#This Row],[winner]]="Red",ufc_fights_2[[#This Row],[r_fighter_id]],ufc_fights_2[[#This Row],[b_fighter_id]])</f>
        <v>1864</v>
      </c>
      <c r="AQ2088" t="str">
        <f>_xlfn.XLOOKUP(ufc_fights_2[[#This Row],[winnerID]],ufc_fighters[id],ufc_fighters[fighter_name],"xxx",0,1)</f>
        <v>Nate Loughran</v>
      </c>
    </row>
    <row r="2089" spans="1:43">
      <c r="A2089">
        <v>2248</v>
      </c>
      <c r="B2089">
        <v>3034</v>
      </c>
      <c r="C2089">
        <f>_xlfn.XLOOKUP(ufc_fights_2[[#This Row],[r_fighter_id]],ufc_fighters[id],ufc_fighters[year],"xxx",0,1)</f>
        <v>1986</v>
      </c>
      <c r="D2089">
        <f>_xlfn.XLOOKUP(ufc_fights_2[[#This Row],[b_fighter_id]],ufc_fighters[id],ufc_fighters[year],"Prázdné",0,1)</f>
        <v>1988</v>
      </c>
      <c r="E2089" s="10">
        <f>YEAR(ufc_fights_2[[#This Row],[date]])-ufc_fights_2[[#This Row],[r_year]]</f>
        <v>30</v>
      </c>
      <c r="F2089" s="10">
        <f>YEAR(ufc_fights_2[[#This Row],[date]])-ufc_fights_2[[#This Row],[b_year]]</f>
        <v>28</v>
      </c>
      <c r="G2089">
        <v>0</v>
      </c>
      <c r="H2089">
        <v>1</v>
      </c>
      <c r="I2089">
        <v>0.35799999999999998</v>
      </c>
      <c r="J2089">
        <v>0.5333</v>
      </c>
      <c r="K2089">
        <v>0.4194</v>
      </c>
      <c r="L2089">
        <v>0.55320000000000003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 s="2">
        <v>2.9861111111111113E-3</v>
      </c>
      <c r="T2089" s="2">
        <v>3.4722222222222222E-5</v>
      </c>
      <c r="U2089">
        <v>0.32350000000000001</v>
      </c>
      <c r="V2089">
        <v>0.52559999999999996</v>
      </c>
      <c r="W2089">
        <v>0.2</v>
      </c>
      <c r="X2089">
        <v>0.75</v>
      </c>
      <c r="Y2089">
        <v>0.75</v>
      </c>
      <c r="Z2089">
        <v>0.2545</v>
      </c>
      <c r="AA2089">
        <v>0.51849999999999996</v>
      </c>
      <c r="AB2089">
        <v>1</v>
      </c>
      <c r="AC2089">
        <v>0.83330000000000004</v>
      </c>
      <c r="AD2089">
        <v>0.56000000000000005</v>
      </c>
      <c r="AE2089">
        <v>0.33329999999999999</v>
      </c>
      <c r="AF2089" t="s">
        <v>3910</v>
      </c>
      <c r="AG2089" s="2">
        <v>2.3958333333333331E-3</v>
      </c>
      <c r="AH2089" t="s">
        <v>3911</v>
      </c>
      <c r="AI2089">
        <v>3</v>
      </c>
      <c r="AJ2089" t="s">
        <v>3916</v>
      </c>
      <c r="AK2089" s="3">
        <v>42707</v>
      </c>
      <c r="AL2089" s="10">
        <f>YEAR(ufc_fights_2[[#This Row],[date]])</f>
        <v>2016</v>
      </c>
      <c r="AM2089" t="s">
        <v>3977</v>
      </c>
      <c r="AN2089">
        <v>1</v>
      </c>
      <c r="AO2089" t="s">
        <v>3918</v>
      </c>
      <c r="AP2089">
        <f>IF(ufc_fights_2[[#This Row],[winner]]="Red",ufc_fights_2[[#This Row],[r_fighter_id]],ufc_fights_2[[#This Row],[b_fighter_id]])</f>
        <v>3034</v>
      </c>
      <c r="AQ2089" t="str">
        <f>_xlfn.XLOOKUP(ufc_fights_2[[#This Row],[winnerID]],ufc_fighters[id],ufc_fighters[fighter_name],"xxx",0,1)</f>
        <v>Anthony Smith</v>
      </c>
    </row>
    <row r="2090" spans="1:43">
      <c r="A2090">
        <v>1594</v>
      </c>
      <c r="B2090">
        <v>1005</v>
      </c>
      <c r="C2090">
        <f>_xlfn.XLOOKUP(ufc_fights_2[[#This Row],[r_fighter_id]],ufc_fighters[id],ufc_fighters[year],"xxx",0,1)</f>
        <v>1977</v>
      </c>
      <c r="D2090">
        <f>_xlfn.XLOOKUP(ufc_fights_2[[#This Row],[b_fighter_id]],ufc_fighters[id],ufc_fighters[year],"Prázdné",0,1)</f>
        <v>1982</v>
      </c>
      <c r="E2090" s="10">
        <f>YEAR(ufc_fights_2[[#This Row],[date]])-ufc_fights_2[[#This Row],[r_year]]</f>
        <v>32</v>
      </c>
      <c r="F2090" s="10">
        <f>YEAR(ufc_fights_2[[#This Row],[date]])-ufc_fights_2[[#This Row],[b_year]]</f>
        <v>27</v>
      </c>
      <c r="G2090">
        <v>0</v>
      </c>
      <c r="H2090">
        <v>0</v>
      </c>
      <c r="I2090">
        <v>0.47689999999999999</v>
      </c>
      <c r="J2090">
        <v>0.434</v>
      </c>
      <c r="K2090">
        <v>0.73050000000000004</v>
      </c>
      <c r="L2090">
        <v>0.5161</v>
      </c>
      <c r="M2090">
        <v>0.83330000000000004</v>
      </c>
      <c r="N2090">
        <v>0</v>
      </c>
      <c r="O2090">
        <v>1</v>
      </c>
      <c r="P2090">
        <v>0</v>
      </c>
      <c r="Q2090">
        <v>0</v>
      </c>
      <c r="R2090">
        <v>1</v>
      </c>
      <c r="S2090" s="2">
        <v>5.5555555555555558E-3</v>
      </c>
      <c r="T2090" s="2">
        <v>6.9444444444444444E-5</v>
      </c>
      <c r="U2090">
        <v>0.45450000000000002</v>
      </c>
      <c r="V2090">
        <v>0.23530000000000001</v>
      </c>
      <c r="W2090">
        <v>0.6</v>
      </c>
      <c r="X2090">
        <v>0</v>
      </c>
      <c r="Y2090">
        <v>0.75</v>
      </c>
      <c r="Z2090">
        <v>0.26469999999999999</v>
      </c>
      <c r="AA2090">
        <v>0.4</v>
      </c>
      <c r="AB2090">
        <v>0.42859999999999998</v>
      </c>
      <c r="AC2090">
        <v>0.66669999999999996</v>
      </c>
      <c r="AD2090">
        <v>0.79169999999999996</v>
      </c>
      <c r="AE2090">
        <v>0.5</v>
      </c>
      <c r="AF2090" t="s">
        <v>3915</v>
      </c>
      <c r="AG2090" s="2">
        <v>3.472222222222222E-3</v>
      </c>
      <c r="AH2090" t="s">
        <v>3911</v>
      </c>
      <c r="AI2090">
        <v>3</v>
      </c>
      <c r="AJ2090" t="s">
        <v>3987</v>
      </c>
      <c r="AK2090" s="3">
        <v>39921</v>
      </c>
      <c r="AL2090" s="10">
        <f>YEAR(ufc_fights_2[[#This Row],[date]])</f>
        <v>2009</v>
      </c>
      <c r="AM2090" t="s">
        <v>3977</v>
      </c>
      <c r="AN2090">
        <v>92</v>
      </c>
      <c r="AO2090" t="s">
        <v>3913</v>
      </c>
      <c r="AP2090">
        <f>IF(ufc_fights_2[[#This Row],[winner]]="Red",ufc_fights_2[[#This Row],[r_fighter_id]],ufc_fights_2[[#This Row],[b_fighter_id]])</f>
        <v>1594</v>
      </c>
      <c r="AQ2090" t="str">
        <f>_xlfn.XLOOKUP(ufc_fights_2[[#This Row],[winnerID]],ufc_fighters[id],ufc_fighters[fighter_name],"xxx",0,1)</f>
        <v>Denis Kang</v>
      </c>
    </row>
    <row r="2091" spans="1:43">
      <c r="A2091">
        <v>3452</v>
      </c>
      <c r="B2091">
        <v>2213</v>
      </c>
      <c r="C2091">
        <f>_xlfn.XLOOKUP(ufc_fights_2[[#This Row],[r_fighter_id]],ufc_fighters[id],ufc_fighters[year],"xxx",0,1)</f>
        <v>1984</v>
      </c>
      <c r="D2091">
        <f>_xlfn.XLOOKUP(ufc_fights_2[[#This Row],[b_fighter_id]],ufc_fighters[id],ufc_fighters[year],"Prázdné",0,1)</f>
        <v>1985</v>
      </c>
      <c r="E2091" s="10">
        <f>YEAR(ufc_fights_2[[#This Row],[date]])-ufc_fights_2[[#This Row],[r_year]]</f>
        <v>33</v>
      </c>
      <c r="F2091" s="10">
        <f>YEAR(ufc_fights_2[[#This Row],[date]])-ufc_fights_2[[#This Row],[b_year]]</f>
        <v>32</v>
      </c>
      <c r="G2091">
        <v>0</v>
      </c>
      <c r="H2091">
        <v>0</v>
      </c>
      <c r="I2091">
        <v>0.44829999999999998</v>
      </c>
      <c r="J2091">
        <v>0.52690000000000003</v>
      </c>
      <c r="K2091">
        <v>0.52939999999999998</v>
      </c>
      <c r="L2091">
        <v>0.55559999999999998</v>
      </c>
      <c r="M2091">
        <v>0.66669999999999996</v>
      </c>
      <c r="N2091">
        <v>0</v>
      </c>
      <c r="O2091">
        <v>1</v>
      </c>
      <c r="P2091">
        <v>0</v>
      </c>
      <c r="Q2091">
        <v>0</v>
      </c>
      <c r="R2091">
        <v>0</v>
      </c>
      <c r="S2091" s="2">
        <v>2.3263888888888887E-3</v>
      </c>
      <c r="T2091" s="2">
        <v>4.3981481481481481E-4</v>
      </c>
      <c r="U2091">
        <v>0.36</v>
      </c>
      <c r="V2091">
        <v>0.44740000000000002</v>
      </c>
      <c r="W2091">
        <v>1</v>
      </c>
      <c r="X2091">
        <v>1</v>
      </c>
      <c r="Y2091">
        <v>0.90910000000000002</v>
      </c>
      <c r="Z2091">
        <v>0.46429999999999999</v>
      </c>
      <c r="AA2091">
        <v>0.45069999999999999</v>
      </c>
      <c r="AB2091">
        <v>0</v>
      </c>
      <c r="AC2091">
        <v>0.75</v>
      </c>
      <c r="AD2091">
        <v>0</v>
      </c>
      <c r="AE2091">
        <v>1</v>
      </c>
      <c r="AF2091" t="s">
        <v>3910</v>
      </c>
      <c r="AG2091" s="2">
        <v>2.2337962962962962E-3</v>
      </c>
      <c r="AH2091" t="s">
        <v>3911</v>
      </c>
      <c r="AI2091">
        <v>3</v>
      </c>
      <c r="AJ2091" t="s">
        <v>3928</v>
      </c>
      <c r="AK2091" s="3">
        <v>42833</v>
      </c>
      <c r="AL2091" s="10">
        <f>YEAR(ufc_fights_2[[#This Row],[date]])</f>
        <v>2017</v>
      </c>
      <c r="AM2091" t="s">
        <v>3977</v>
      </c>
      <c r="AN2091">
        <v>147</v>
      </c>
      <c r="AO2091" t="s">
        <v>3918</v>
      </c>
      <c r="AP2091">
        <f>IF(ufc_fights_2[[#This Row],[winner]]="Red",ufc_fights_2[[#This Row],[r_fighter_id]],ufc_fights_2[[#This Row],[b_fighter_id]])</f>
        <v>2213</v>
      </c>
      <c r="AQ2091" t="str">
        <f>_xlfn.XLOOKUP(ufc_fights_2[[#This Row],[winnerID]],ufc_fighters[id],ufc_fighters[fighter_name],"xxx",0,1)</f>
        <v>Gegard Mousasi</v>
      </c>
    </row>
    <row r="2092" spans="1:43">
      <c r="A2092">
        <v>108</v>
      </c>
      <c r="B2092">
        <v>2654</v>
      </c>
      <c r="C2092">
        <f>_xlfn.XLOOKUP(ufc_fights_2[[#This Row],[r_fighter_id]],ufc_fighters[id],ufc_fighters[year],"xxx",0,1)</f>
        <v>1991</v>
      </c>
      <c r="D2092">
        <f>_xlfn.XLOOKUP(ufc_fights_2[[#This Row],[b_fighter_id]],ufc_fighters[id],ufc_fighters[year],"Prázdné",0,1)</f>
        <v>1977</v>
      </c>
      <c r="E2092" s="10">
        <f>YEAR(ufc_fights_2[[#This Row],[date]])-ufc_fights_2[[#This Row],[r_year]]</f>
        <v>24</v>
      </c>
      <c r="F2092" s="10">
        <f>YEAR(ufc_fights_2[[#This Row],[date]])-ufc_fights_2[[#This Row],[b_year]]</f>
        <v>38</v>
      </c>
      <c r="G2092">
        <v>1</v>
      </c>
      <c r="H2092">
        <v>0</v>
      </c>
      <c r="I2092">
        <v>0.4</v>
      </c>
      <c r="J2092">
        <v>0.375</v>
      </c>
      <c r="K2092">
        <v>0.38100000000000001</v>
      </c>
      <c r="L2092">
        <v>0.45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 s="2">
        <v>7.1759259259259259E-4</v>
      </c>
      <c r="T2092" s="2">
        <v>0</v>
      </c>
      <c r="U2092">
        <v>0.35709999999999997</v>
      </c>
      <c r="V2092">
        <v>0.33329999999999999</v>
      </c>
      <c r="W2092">
        <v>1</v>
      </c>
      <c r="X2092">
        <v>0</v>
      </c>
      <c r="Y2092">
        <v>0</v>
      </c>
      <c r="Z2092">
        <v>0.2727</v>
      </c>
      <c r="AA2092">
        <v>0.35709999999999997</v>
      </c>
      <c r="AB2092">
        <v>0.75</v>
      </c>
      <c r="AC2092">
        <v>0.5</v>
      </c>
      <c r="AD2092">
        <v>0</v>
      </c>
      <c r="AE2092">
        <v>0</v>
      </c>
      <c r="AF2092" t="s">
        <v>3933</v>
      </c>
      <c r="AG2092" s="2">
        <v>1.3194444444444445E-3</v>
      </c>
      <c r="AH2092" t="s">
        <v>3911</v>
      </c>
      <c r="AI2092">
        <v>3</v>
      </c>
      <c r="AJ2092" t="s">
        <v>4009</v>
      </c>
      <c r="AK2092" s="3">
        <v>42057</v>
      </c>
      <c r="AL2092" s="10">
        <f>YEAR(ufc_fights_2[[#This Row],[date]])</f>
        <v>2015</v>
      </c>
      <c r="AM2092" t="s">
        <v>3948</v>
      </c>
      <c r="AN2092">
        <v>34</v>
      </c>
      <c r="AO2092" t="s">
        <v>3918</v>
      </c>
      <c r="AP2092">
        <f>IF(ufc_fights_2[[#This Row],[winner]]="Red",ufc_fights_2[[#This Row],[r_fighter_id]],ufc_fights_2[[#This Row],[b_fighter_id]])</f>
        <v>2654</v>
      </c>
      <c r="AQ2092" t="str">
        <f>_xlfn.XLOOKUP(ufc_fights_2[[#This Row],[winnerID]],ufc_fighters[id],ufc_fighters[fighter_name],"xxx",0,1)</f>
        <v>Marion Reneau</v>
      </c>
    </row>
    <row r="2093" spans="1:43">
      <c r="A2093">
        <v>2213</v>
      </c>
      <c r="B2093">
        <v>2529</v>
      </c>
      <c r="C2093">
        <f>_xlfn.XLOOKUP(ufc_fights_2[[#This Row],[r_fighter_id]],ufc_fighters[id],ufc_fighters[year],"xxx",0,1)</f>
        <v>1985</v>
      </c>
      <c r="D2093">
        <f>_xlfn.XLOOKUP(ufc_fights_2[[#This Row],[b_fighter_id]],ufc_fighters[id],ufc_fighters[year],"Prázdné",0,1)</f>
        <v>1979</v>
      </c>
      <c r="E2093" s="10">
        <f>YEAR(ufc_fights_2[[#This Row],[date]])-ufc_fights_2[[#This Row],[r_year]]</f>
        <v>30</v>
      </c>
      <c r="F2093" s="10">
        <f>YEAR(ufc_fights_2[[#This Row],[date]])-ufc_fights_2[[#This Row],[b_year]]</f>
        <v>36</v>
      </c>
      <c r="G2093">
        <v>0</v>
      </c>
      <c r="H2093">
        <v>0</v>
      </c>
      <c r="I2093">
        <v>0.65880000000000005</v>
      </c>
      <c r="J2093">
        <v>0.19570000000000001</v>
      </c>
      <c r="K2093">
        <v>0.75270000000000004</v>
      </c>
      <c r="L2093">
        <v>0.24490000000000001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7.5462962962962966E-3</v>
      </c>
      <c r="T2093" s="2">
        <v>0</v>
      </c>
      <c r="U2093">
        <v>0.57579999999999998</v>
      </c>
      <c r="V2093">
        <v>0.1071</v>
      </c>
      <c r="W2093">
        <v>0.9</v>
      </c>
      <c r="X2093">
        <v>1</v>
      </c>
      <c r="Y2093">
        <v>0.5</v>
      </c>
      <c r="Z2093">
        <v>0.46810000000000002</v>
      </c>
      <c r="AA2093">
        <v>0.19570000000000001</v>
      </c>
      <c r="AB2093">
        <v>0</v>
      </c>
      <c r="AC2093">
        <v>0</v>
      </c>
      <c r="AD2093">
        <v>0.89470000000000005</v>
      </c>
      <c r="AE2093">
        <v>0</v>
      </c>
      <c r="AF2093" t="s">
        <v>3915</v>
      </c>
      <c r="AG2093" s="2">
        <v>3.472222222222222E-3</v>
      </c>
      <c r="AH2093" t="s">
        <v>3911</v>
      </c>
      <c r="AI2093">
        <v>3</v>
      </c>
      <c r="AJ2093" t="s">
        <v>3979</v>
      </c>
      <c r="AK2093" s="3">
        <v>42140</v>
      </c>
      <c r="AL2093" s="10">
        <f>YEAR(ufc_fights_2[[#This Row],[date]])</f>
        <v>2015</v>
      </c>
      <c r="AM2093" t="s">
        <v>3977</v>
      </c>
      <c r="AN2093">
        <v>120</v>
      </c>
      <c r="AO2093" t="s">
        <v>3913</v>
      </c>
      <c r="AP2093">
        <f>IF(ufc_fights_2[[#This Row],[winner]]="Red",ufc_fights_2[[#This Row],[r_fighter_id]],ufc_fights_2[[#This Row],[b_fighter_id]])</f>
        <v>2213</v>
      </c>
      <c r="AQ2093" t="str">
        <f>_xlfn.XLOOKUP(ufc_fights_2[[#This Row],[winnerID]],ufc_fighters[id],ufc_fighters[fighter_name],"xxx",0,1)</f>
        <v>Gegard Mousasi</v>
      </c>
    </row>
    <row r="2094" spans="1:43">
      <c r="A2094">
        <v>2226</v>
      </c>
      <c r="B2094">
        <v>2213</v>
      </c>
      <c r="C2094">
        <f>_xlfn.XLOOKUP(ufc_fights_2[[#This Row],[r_fighter_id]],ufc_fighters[id],ufc_fighters[year],"xxx",0,1)</f>
        <v>1978</v>
      </c>
      <c r="D2094">
        <f>_xlfn.XLOOKUP(ufc_fights_2[[#This Row],[b_fighter_id]],ufc_fighters[id],ufc_fighters[year],"Prázdné",0,1)</f>
        <v>1985</v>
      </c>
      <c r="E2094" s="10">
        <f>YEAR(ufc_fights_2[[#This Row],[date]])-ufc_fights_2[[#This Row],[r_year]]</f>
        <v>36</v>
      </c>
      <c r="F2094" s="10">
        <f>YEAR(ufc_fights_2[[#This Row],[date]])-ufc_fights_2[[#This Row],[b_year]]</f>
        <v>29</v>
      </c>
      <c r="G2094">
        <v>0</v>
      </c>
      <c r="H2094">
        <v>0</v>
      </c>
      <c r="I2094">
        <v>0.33329999999999999</v>
      </c>
      <c r="J2094">
        <v>0.62070000000000003</v>
      </c>
      <c r="K2094">
        <v>0.33329999999999999</v>
      </c>
      <c r="L2094">
        <v>0.63829999999999998</v>
      </c>
      <c r="M2094">
        <v>0</v>
      </c>
      <c r="N2094">
        <v>0</v>
      </c>
      <c r="O2094">
        <v>0</v>
      </c>
      <c r="P2094">
        <v>2</v>
      </c>
      <c r="Q2094">
        <v>0</v>
      </c>
      <c r="R2094">
        <v>0</v>
      </c>
      <c r="S2094" s="2">
        <v>1.3888888888888889E-4</v>
      </c>
      <c r="T2094" s="2">
        <v>1.0648148148148149E-3</v>
      </c>
      <c r="U2094">
        <v>0.25</v>
      </c>
      <c r="V2094">
        <v>0.54169999999999996</v>
      </c>
      <c r="W2094">
        <v>0</v>
      </c>
      <c r="X2094">
        <v>1</v>
      </c>
      <c r="Y2094">
        <v>1</v>
      </c>
      <c r="Z2094">
        <v>0.33329999999999999</v>
      </c>
      <c r="AA2094">
        <v>0.63639999999999997</v>
      </c>
      <c r="AB2094">
        <v>0</v>
      </c>
      <c r="AC2094">
        <v>1</v>
      </c>
      <c r="AD2094">
        <v>0</v>
      </c>
      <c r="AE2094">
        <v>0.5625</v>
      </c>
      <c r="AF2094" t="s">
        <v>3933</v>
      </c>
      <c r="AG2094" s="2">
        <v>2.7430555555555554E-3</v>
      </c>
      <c r="AH2094" t="s">
        <v>3927</v>
      </c>
      <c r="AI2094">
        <v>5</v>
      </c>
      <c r="AJ2094" t="s">
        <v>3931</v>
      </c>
      <c r="AK2094" s="3">
        <v>41790</v>
      </c>
      <c r="AL2094" s="10">
        <f>YEAR(ufc_fights_2[[#This Row],[date]])</f>
        <v>2014</v>
      </c>
      <c r="AM2094" t="s">
        <v>3977</v>
      </c>
      <c r="AN2094">
        <v>97</v>
      </c>
      <c r="AO2094" t="s">
        <v>3918</v>
      </c>
      <c r="AP2094">
        <f>IF(ufc_fights_2[[#This Row],[winner]]="Red",ufc_fights_2[[#This Row],[r_fighter_id]],ufc_fights_2[[#This Row],[b_fighter_id]])</f>
        <v>2213</v>
      </c>
      <c r="AQ2094" t="str">
        <f>_xlfn.XLOOKUP(ufc_fights_2[[#This Row],[winnerID]],ufc_fighters[id],ufc_fighters[fighter_name],"xxx",0,1)</f>
        <v>Gegard Mousasi</v>
      </c>
    </row>
    <row r="2095" spans="1:43">
      <c r="A2095">
        <v>1320</v>
      </c>
      <c r="B2095">
        <v>2213</v>
      </c>
      <c r="C2095">
        <f>_xlfn.XLOOKUP(ufc_fights_2[[#This Row],[r_fighter_id]],ufc_fighters[id],ufc_fighters[year],"xxx",0,1)</f>
        <v>1970</v>
      </c>
      <c r="D2095">
        <f>_xlfn.XLOOKUP(ufc_fights_2[[#This Row],[b_fighter_id]],ufc_fighters[id],ufc_fighters[year],"Prázdné",0,1)</f>
        <v>1985</v>
      </c>
      <c r="E2095" s="10">
        <f>YEAR(ufc_fights_2[[#This Row],[date]])-ufc_fights_2[[#This Row],[r_year]]</f>
        <v>45</v>
      </c>
      <c r="F2095" s="10">
        <f>YEAR(ufc_fights_2[[#This Row],[date]])-ufc_fights_2[[#This Row],[b_year]]</f>
        <v>30</v>
      </c>
      <c r="G2095">
        <v>0</v>
      </c>
      <c r="H2095">
        <v>1</v>
      </c>
      <c r="I2095">
        <v>0.36359999999999998</v>
      </c>
      <c r="J2095">
        <v>0.18179999999999999</v>
      </c>
      <c r="K2095">
        <v>0.36359999999999998</v>
      </c>
      <c r="L2095">
        <v>0.20830000000000001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0</v>
      </c>
      <c r="T2095" s="2">
        <v>2.3148148148148147E-5</v>
      </c>
      <c r="U2095">
        <v>0.125</v>
      </c>
      <c r="V2095">
        <v>0.1429</v>
      </c>
      <c r="W2095">
        <v>0</v>
      </c>
      <c r="X2095">
        <v>1</v>
      </c>
      <c r="Y2095">
        <v>1</v>
      </c>
      <c r="Z2095">
        <v>0.36359999999999998</v>
      </c>
      <c r="AA2095">
        <v>0.1429</v>
      </c>
      <c r="AB2095">
        <v>0</v>
      </c>
      <c r="AC2095">
        <v>0</v>
      </c>
      <c r="AD2095">
        <v>0</v>
      </c>
      <c r="AE2095">
        <v>1</v>
      </c>
      <c r="AF2095" t="s">
        <v>3910</v>
      </c>
      <c r="AG2095" s="2">
        <v>8.1018518518518516E-4</v>
      </c>
      <c r="AH2095" t="s">
        <v>3911</v>
      </c>
      <c r="AI2095">
        <v>3</v>
      </c>
      <c r="AJ2095" t="s">
        <v>3961</v>
      </c>
      <c r="AK2095" s="3">
        <v>42028</v>
      </c>
      <c r="AL2095" s="10">
        <f>YEAR(ufc_fights_2[[#This Row],[date]])</f>
        <v>2015</v>
      </c>
      <c r="AM2095" t="s">
        <v>3977</v>
      </c>
      <c r="AN2095">
        <v>86</v>
      </c>
      <c r="AO2095" t="s">
        <v>3918</v>
      </c>
      <c r="AP2095">
        <f>IF(ufc_fights_2[[#This Row],[winner]]="Red",ufc_fights_2[[#This Row],[r_fighter_id]],ufc_fights_2[[#This Row],[b_fighter_id]])</f>
        <v>2213</v>
      </c>
      <c r="AQ2095" t="str">
        <f>_xlfn.XLOOKUP(ufc_fights_2[[#This Row],[winnerID]],ufc_fighters[id],ufc_fighters[fighter_name],"xxx",0,1)</f>
        <v>Gegard Mousasi</v>
      </c>
    </row>
    <row r="2096" spans="1:43">
      <c r="A2096">
        <v>3235</v>
      </c>
      <c r="B2096">
        <v>952</v>
      </c>
      <c r="C2096">
        <f>_xlfn.XLOOKUP(ufc_fights_2[[#This Row],[r_fighter_id]],ufc_fighters[id],ufc_fighters[year],"xxx",0,1)</f>
        <v>1988</v>
      </c>
      <c r="D2096">
        <f>_xlfn.XLOOKUP(ufc_fights_2[[#This Row],[b_fighter_id]],ufc_fighters[id],ufc_fighters[year],"Prázdné",0,1)</f>
        <v>1985</v>
      </c>
      <c r="E2096" s="10">
        <f>YEAR(ufc_fights_2[[#This Row],[date]])-ufc_fights_2[[#This Row],[r_year]]</f>
        <v>29</v>
      </c>
      <c r="F2096" s="10">
        <f>YEAR(ufc_fights_2[[#This Row],[date]])-ufc_fights_2[[#This Row],[b_year]]</f>
        <v>32</v>
      </c>
      <c r="G2096">
        <v>0</v>
      </c>
      <c r="H2096">
        <v>0</v>
      </c>
      <c r="I2096">
        <v>0.3276</v>
      </c>
      <c r="J2096">
        <v>0.28949999999999998</v>
      </c>
      <c r="K2096">
        <v>0.4516</v>
      </c>
      <c r="L2096">
        <v>0.28949999999999998</v>
      </c>
      <c r="M2096">
        <v>0.25</v>
      </c>
      <c r="N2096">
        <v>0.5</v>
      </c>
      <c r="O2096">
        <v>0</v>
      </c>
      <c r="P2096">
        <v>2</v>
      </c>
      <c r="Q2096">
        <v>2</v>
      </c>
      <c r="R2096">
        <v>0</v>
      </c>
      <c r="S2096" s="2">
        <v>1.8749999999999999E-3</v>
      </c>
      <c r="T2096" s="2">
        <v>1.2152777777777778E-3</v>
      </c>
      <c r="U2096">
        <v>0.22500000000000001</v>
      </c>
      <c r="V2096">
        <v>0.15379999999999999</v>
      </c>
      <c r="W2096">
        <v>0.5</v>
      </c>
      <c r="X2096">
        <v>0.6</v>
      </c>
      <c r="Y2096">
        <v>0.66669999999999996</v>
      </c>
      <c r="Z2096">
        <v>0.26919999999999999</v>
      </c>
      <c r="AA2096">
        <v>0.30559999999999998</v>
      </c>
      <c r="AB2096">
        <v>1</v>
      </c>
      <c r="AC2096">
        <v>0</v>
      </c>
      <c r="AD2096">
        <v>0.77780000000000005</v>
      </c>
      <c r="AE2096">
        <v>0</v>
      </c>
      <c r="AF2096" t="s">
        <v>3915</v>
      </c>
      <c r="AG2096" s="2">
        <v>3.472222222222222E-3</v>
      </c>
      <c r="AH2096" t="s">
        <v>3911</v>
      </c>
      <c r="AI2096">
        <v>3</v>
      </c>
      <c r="AJ2096" t="s">
        <v>3938</v>
      </c>
      <c r="AK2096" s="3">
        <v>42785</v>
      </c>
      <c r="AL2096" s="10">
        <f>YEAR(ufc_fights_2[[#This Row],[date]])</f>
        <v>2017</v>
      </c>
      <c r="AM2096" t="s">
        <v>3977</v>
      </c>
      <c r="AN2096">
        <v>105</v>
      </c>
      <c r="AO2096" t="s">
        <v>3913</v>
      </c>
      <c r="AP2096">
        <f>IF(ufc_fights_2[[#This Row],[winner]]="Red",ufc_fights_2[[#This Row],[r_fighter_id]],ufc_fights_2[[#This Row],[b_fighter_id]])</f>
        <v>3235</v>
      </c>
      <c r="AQ2096" t="str">
        <f>_xlfn.XLOOKUP(ufc_fights_2[[#This Row],[winnerID]],ufc_fighters[id],ufc_fighters[fighter_name],"xxx",0,1)</f>
        <v>Elias Theodorou</v>
      </c>
    </row>
    <row r="2097" spans="1:43">
      <c r="A2097">
        <v>2213</v>
      </c>
      <c r="B2097">
        <v>1790</v>
      </c>
      <c r="C2097">
        <f>_xlfn.XLOOKUP(ufc_fights_2[[#This Row],[r_fighter_id]],ufc_fighters[id],ufc_fighters[year],"xxx",0,1)</f>
        <v>1985</v>
      </c>
      <c r="D2097">
        <f>_xlfn.XLOOKUP(ufc_fights_2[[#This Row],[b_fighter_id]],ufc_fighters[id],ufc_fighters[year],"Prázdné",0,1)</f>
        <v>1981</v>
      </c>
      <c r="E2097" s="10">
        <f>YEAR(ufc_fights_2[[#This Row],[date]])-ufc_fights_2[[#This Row],[r_year]]</f>
        <v>31</v>
      </c>
      <c r="F2097" s="10">
        <f>YEAR(ufc_fights_2[[#This Row],[date]])-ufc_fights_2[[#This Row],[b_year]]</f>
        <v>35</v>
      </c>
      <c r="G2097">
        <v>0</v>
      </c>
      <c r="H2097">
        <v>0</v>
      </c>
      <c r="I2097">
        <v>0.47370000000000001</v>
      </c>
      <c r="J2097">
        <v>0.2429</v>
      </c>
      <c r="K2097">
        <v>0.50800000000000001</v>
      </c>
      <c r="L2097">
        <v>0.26390000000000002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2.5694444444444445E-3</v>
      </c>
      <c r="T2097" s="2">
        <v>1.0532407407407407E-3</v>
      </c>
      <c r="U2097">
        <v>0.3901</v>
      </c>
      <c r="V2097">
        <v>0.2</v>
      </c>
      <c r="W2097">
        <v>1</v>
      </c>
      <c r="X2097">
        <v>0.78949999999999998</v>
      </c>
      <c r="Y2097">
        <v>0.71430000000000005</v>
      </c>
      <c r="Z2097">
        <v>0.42859999999999998</v>
      </c>
      <c r="AA2097">
        <v>0.24640000000000001</v>
      </c>
      <c r="AB2097">
        <v>1</v>
      </c>
      <c r="AC2097">
        <v>0</v>
      </c>
      <c r="AD2097">
        <v>0.75</v>
      </c>
      <c r="AE2097">
        <v>0</v>
      </c>
      <c r="AF2097" t="s">
        <v>3915</v>
      </c>
      <c r="AG2097" s="2">
        <v>3.472222222222222E-3</v>
      </c>
      <c r="AH2097" t="s">
        <v>3911</v>
      </c>
      <c r="AI2097">
        <v>3</v>
      </c>
      <c r="AJ2097" t="s">
        <v>3931</v>
      </c>
      <c r="AK2097" s="3">
        <v>42427</v>
      </c>
      <c r="AL2097" s="10">
        <f>YEAR(ufc_fights_2[[#This Row],[date]])</f>
        <v>2016</v>
      </c>
      <c r="AM2097" t="s">
        <v>3977</v>
      </c>
      <c r="AN2097">
        <v>70</v>
      </c>
      <c r="AO2097" t="s">
        <v>3913</v>
      </c>
      <c r="AP2097">
        <f>IF(ufc_fights_2[[#This Row],[winner]]="Red",ufc_fights_2[[#This Row],[r_fighter_id]],ufc_fights_2[[#This Row],[b_fighter_id]])</f>
        <v>2213</v>
      </c>
      <c r="AQ2097" t="str">
        <f>_xlfn.XLOOKUP(ufc_fights_2[[#This Row],[winnerID]],ufc_fighters[id],ufc_fighters[fighter_name],"xxx",0,1)</f>
        <v>Gegard Mousasi</v>
      </c>
    </row>
    <row r="2098" spans="1:43">
      <c r="A2098">
        <v>243</v>
      </c>
      <c r="B2098">
        <v>2213</v>
      </c>
      <c r="C2098">
        <f>_xlfn.XLOOKUP(ufc_fights_2[[#This Row],[r_fighter_id]],ufc_fighters[id],ufc_fighters[year],"xxx",0,1)</f>
        <v>1977</v>
      </c>
      <c r="D2098">
        <f>_xlfn.XLOOKUP(ufc_fights_2[[#This Row],[b_fighter_id]],ufc_fighters[id],ufc_fighters[year],"Prázdné",0,1)</f>
        <v>1985</v>
      </c>
      <c r="E2098" s="10">
        <f>YEAR(ufc_fights_2[[#This Row],[date]])-ufc_fights_2[[#This Row],[r_year]]</f>
        <v>39</v>
      </c>
      <c r="F2098" s="10">
        <f>YEAR(ufc_fights_2[[#This Row],[date]])-ufc_fights_2[[#This Row],[b_year]]</f>
        <v>31</v>
      </c>
      <c r="G2098">
        <v>0</v>
      </c>
      <c r="H2098">
        <v>0</v>
      </c>
      <c r="I2098">
        <v>0.30769999999999997</v>
      </c>
      <c r="J2098">
        <v>0.5</v>
      </c>
      <c r="K2098">
        <v>0.33329999999999999</v>
      </c>
      <c r="L2098">
        <v>0.5242</v>
      </c>
      <c r="M2098">
        <v>0</v>
      </c>
      <c r="N2098">
        <v>0.25</v>
      </c>
      <c r="O2098">
        <v>0</v>
      </c>
      <c r="P2098">
        <v>0</v>
      </c>
      <c r="Q2098">
        <v>0</v>
      </c>
      <c r="R2098">
        <v>0</v>
      </c>
      <c r="S2098" s="2">
        <v>0</v>
      </c>
      <c r="T2098" s="2">
        <v>1.0648148148148149E-3</v>
      </c>
      <c r="U2098">
        <v>0.23810000000000001</v>
      </c>
      <c r="V2098">
        <v>0.43159999999999998</v>
      </c>
      <c r="W2098">
        <v>0.6</v>
      </c>
      <c r="X2098">
        <v>0</v>
      </c>
      <c r="Y2098">
        <v>1</v>
      </c>
      <c r="Z2098">
        <v>0.26090000000000002</v>
      </c>
      <c r="AA2098">
        <v>0.50880000000000003</v>
      </c>
      <c r="AB2098">
        <v>0.66669999999999996</v>
      </c>
      <c r="AC2098">
        <v>0.4667</v>
      </c>
      <c r="AD2098">
        <v>0</v>
      </c>
      <c r="AE2098">
        <v>0.51849999999999996</v>
      </c>
      <c r="AF2098" t="s">
        <v>3910</v>
      </c>
      <c r="AG2098" s="2">
        <v>1.8865740740740742E-3</v>
      </c>
      <c r="AH2098" t="s">
        <v>3911</v>
      </c>
      <c r="AI2098">
        <v>3</v>
      </c>
      <c r="AJ2098" t="s">
        <v>3931</v>
      </c>
      <c r="AK2098" s="3">
        <v>42651</v>
      </c>
      <c r="AL2098" s="10">
        <f>YEAR(ufc_fights_2[[#This Row],[date]])</f>
        <v>2016</v>
      </c>
      <c r="AM2098" t="s">
        <v>3977</v>
      </c>
      <c r="AN2098">
        <v>33</v>
      </c>
      <c r="AO2098" t="s">
        <v>3918</v>
      </c>
      <c r="AP2098">
        <f>IF(ufc_fights_2[[#This Row],[winner]]="Red",ufc_fights_2[[#This Row],[r_fighter_id]],ufc_fights_2[[#This Row],[b_fighter_id]])</f>
        <v>2213</v>
      </c>
      <c r="AQ2098" t="str">
        <f>_xlfn.XLOOKUP(ufc_fights_2[[#This Row],[winnerID]],ufc_fighters[id],ufc_fighters[fighter_name],"xxx",0,1)</f>
        <v>Gegard Mousasi</v>
      </c>
    </row>
    <row r="2099" spans="1:43">
      <c r="A2099">
        <v>2213</v>
      </c>
      <c r="B2099">
        <v>1252</v>
      </c>
      <c r="C2099">
        <f>_xlfn.XLOOKUP(ufc_fights_2[[#This Row],[r_fighter_id]],ufc_fighters[id],ufc_fighters[year],"xxx",0,1)</f>
        <v>1985</v>
      </c>
      <c r="D2099">
        <f>_xlfn.XLOOKUP(ufc_fights_2[[#This Row],[b_fighter_id]],ufc_fighters[id],ufc_fighters[year],"Prázdné",0,1)</f>
        <v>1984</v>
      </c>
      <c r="E2099" s="10">
        <f>YEAR(ufc_fights_2[[#This Row],[date]])-ufc_fights_2[[#This Row],[r_year]]</f>
        <v>31</v>
      </c>
      <c r="F2099" s="10">
        <f>YEAR(ufc_fights_2[[#This Row],[date]])-ufc_fights_2[[#This Row],[b_year]]</f>
        <v>32</v>
      </c>
      <c r="G2099">
        <v>0</v>
      </c>
      <c r="H2099">
        <v>0</v>
      </c>
      <c r="I2099">
        <v>0.5</v>
      </c>
      <c r="J2099">
        <v>0.48</v>
      </c>
      <c r="K2099">
        <v>0.5</v>
      </c>
      <c r="L2099">
        <v>0.48</v>
      </c>
      <c r="M2099">
        <v>0.5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5.0925925925925921E-4</v>
      </c>
      <c r="T2099" s="2">
        <v>0</v>
      </c>
      <c r="U2099">
        <v>0.4118</v>
      </c>
      <c r="V2099">
        <v>0.2</v>
      </c>
      <c r="W2099">
        <v>1</v>
      </c>
      <c r="X2099">
        <v>1</v>
      </c>
      <c r="Y2099">
        <v>0.69230000000000003</v>
      </c>
      <c r="Z2099">
        <v>0.44440000000000002</v>
      </c>
      <c r="AA2099">
        <v>0.48</v>
      </c>
      <c r="AB2099">
        <v>0</v>
      </c>
      <c r="AC2099">
        <v>0</v>
      </c>
      <c r="AD2099">
        <v>0.54549999999999998</v>
      </c>
      <c r="AE2099">
        <v>0</v>
      </c>
      <c r="AF2099" t="s">
        <v>3910</v>
      </c>
      <c r="AG2099" s="2">
        <v>3.2060185185185186E-3</v>
      </c>
      <c r="AH2099" t="s">
        <v>3927</v>
      </c>
      <c r="AI2099">
        <v>5</v>
      </c>
      <c r="AJ2099" t="s">
        <v>3931</v>
      </c>
      <c r="AK2099" s="3">
        <v>42693</v>
      </c>
      <c r="AL2099" s="10">
        <f>YEAR(ufc_fights_2[[#This Row],[date]])</f>
        <v>2016</v>
      </c>
      <c r="AM2099" t="s">
        <v>3977</v>
      </c>
      <c r="AN2099">
        <v>26</v>
      </c>
      <c r="AO2099" t="s">
        <v>3913</v>
      </c>
      <c r="AP2099">
        <f>IF(ufc_fights_2[[#This Row],[winner]]="Red",ufc_fights_2[[#This Row],[r_fighter_id]],ufc_fights_2[[#This Row],[b_fighter_id]])</f>
        <v>2213</v>
      </c>
      <c r="AQ2099" t="str">
        <f>_xlfn.XLOOKUP(ufc_fights_2[[#This Row],[winnerID]],ufc_fighters[id],ufc_fighters[fighter_name],"xxx",0,1)</f>
        <v>Gegard Mousasi</v>
      </c>
    </row>
    <row r="2100" spans="1:43">
      <c r="A2100">
        <v>2213</v>
      </c>
      <c r="B2100">
        <v>2860</v>
      </c>
      <c r="C2100">
        <f>_xlfn.XLOOKUP(ufc_fights_2[[#This Row],[r_fighter_id]],ufc_fighters[id],ufc_fighters[year],"xxx",0,1)</f>
        <v>1985</v>
      </c>
      <c r="D2100">
        <f>_xlfn.XLOOKUP(ufc_fights_2[[#This Row],[b_fighter_id]],ufc_fighters[id],ufc_fighters[year],"Prázdné",0,1)</f>
        <v>1984</v>
      </c>
      <c r="E2100" s="10">
        <f>YEAR(ufc_fights_2[[#This Row],[date]])-ufc_fights_2[[#This Row],[r_year]]</f>
        <v>31</v>
      </c>
      <c r="F2100" s="10">
        <f>YEAR(ufc_fights_2[[#This Row],[date]])-ufc_fights_2[[#This Row],[b_year]]</f>
        <v>32</v>
      </c>
      <c r="G2100">
        <v>1</v>
      </c>
      <c r="H2100">
        <v>0</v>
      </c>
      <c r="I2100">
        <v>0.61760000000000004</v>
      </c>
      <c r="J2100">
        <v>0.3846</v>
      </c>
      <c r="K2100">
        <v>0.70909999999999995</v>
      </c>
      <c r="L2100">
        <v>0.3846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1.4930555555555556E-3</v>
      </c>
      <c r="T2100" s="2">
        <v>0</v>
      </c>
      <c r="U2100">
        <v>0.57140000000000002</v>
      </c>
      <c r="V2100">
        <v>0.42859999999999998</v>
      </c>
      <c r="W2100">
        <v>1</v>
      </c>
      <c r="X2100">
        <v>0.66669999999999996</v>
      </c>
      <c r="Y2100">
        <v>0.5</v>
      </c>
      <c r="Z2100">
        <v>0.42109999999999997</v>
      </c>
      <c r="AA2100">
        <v>0.33329999999999999</v>
      </c>
      <c r="AB2100">
        <v>0.75</v>
      </c>
      <c r="AC2100">
        <v>0</v>
      </c>
      <c r="AD2100">
        <v>0.90910000000000002</v>
      </c>
      <c r="AE2100">
        <v>1</v>
      </c>
      <c r="AF2100" t="s">
        <v>3910</v>
      </c>
      <c r="AG2100" s="2">
        <v>3.1481481481481482E-3</v>
      </c>
      <c r="AH2100" t="s">
        <v>3911</v>
      </c>
      <c r="AI2100">
        <v>3</v>
      </c>
      <c r="AJ2100" t="s">
        <v>3931</v>
      </c>
      <c r="AK2100" s="3">
        <v>42560</v>
      </c>
      <c r="AL2100" s="10">
        <f>YEAR(ufc_fights_2[[#This Row],[date]])</f>
        <v>2016</v>
      </c>
      <c r="AM2100" t="s">
        <v>3977</v>
      </c>
      <c r="AN2100">
        <v>1</v>
      </c>
      <c r="AO2100" t="s">
        <v>3913</v>
      </c>
      <c r="AP2100">
        <f>IF(ufc_fights_2[[#This Row],[winner]]="Red",ufc_fights_2[[#This Row],[r_fighter_id]],ufc_fights_2[[#This Row],[b_fighter_id]])</f>
        <v>2213</v>
      </c>
      <c r="AQ2100" t="str">
        <f>_xlfn.XLOOKUP(ufc_fights_2[[#This Row],[winnerID]],ufc_fighters[id],ufc_fighters[fighter_name],"xxx",0,1)</f>
        <v>Gegard Mousasi</v>
      </c>
    </row>
    <row r="2101" spans="1:43">
      <c r="A2101">
        <v>3486</v>
      </c>
      <c r="B2101">
        <v>1443</v>
      </c>
      <c r="C2101">
        <f>_xlfn.XLOOKUP(ufc_fights_2[[#This Row],[r_fighter_id]],ufc_fighters[id],ufc_fighters[year],"xxx",0,1)</f>
        <v>1990</v>
      </c>
      <c r="D2101">
        <f>_xlfn.XLOOKUP(ufc_fights_2[[#This Row],[b_fighter_id]],ufc_fighters[id],ufc_fighters[year],"Prázdné",0,1)</f>
        <v>1995</v>
      </c>
      <c r="E2101" s="10">
        <f>YEAR(ufc_fights_2[[#This Row],[date]])-ufc_fights_2[[#This Row],[r_year]]</f>
        <v>30</v>
      </c>
      <c r="F2101" s="10">
        <f>YEAR(ufc_fights_2[[#This Row],[date]])-ufc_fights_2[[#This Row],[b_year]]</f>
        <v>25</v>
      </c>
      <c r="G2101">
        <v>0</v>
      </c>
      <c r="H2101">
        <v>0</v>
      </c>
      <c r="I2101">
        <v>0.30609999999999998</v>
      </c>
      <c r="J2101">
        <v>0.61819999999999997</v>
      </c>
      <c r="K2101">
        <v>0.4526</v>
      </c>
      <c r="L2101">
        <v>0.64290000000000003</v>
      </c>
      <c r="M2101">
        <v>0</v>
      </c>
      <c r="N2101">
        <v>0.125</v>
      </c>
      <c r="O2101">
        <v>0</v>
      </c>
      <c r="P2101">
        <v>4</v>
      </c>
      <c r="Q2101">
        <v>0</v>
      </c>
      <c r="R2101">
        <v>0</v>
      </c>
      <c r="S2101" s="2">
        <v>1.6666666666666668E-3</v>
      </c>
      <c r="T2101" s="2">
        <v>3.3680555555555556E-3</v>
      </c>
      <c r="U2101">
        <v>0.28410000000000002</v>
      </c>
      <c r="V2101">
        <v>0.55559999999999998</v>
      </c>
      <c r="W2101">
        <v>0.44440000000000002</v>
      </c>
      <c r="X2101">
        <v>1</v>
      </c>
      <c r="Y2101">
        <v>0.83330000000000004</v>
      </c>
      <c r="Z2101">
        <v>0.26140000000000002</v>
      </c>
      <c r="AA2101">
        <v>0.57830000000000004</v>
      </c>
      <c r="AB2101">
        <v>0.7</v>
      </c>
      <c r="AC2101">
        <v>0.92310000000000003</v>
      </c>
      <c r="AD2101">
        <v>0</v>
      </c>
      <c r="AE2101">
        <v>0.57140000000000002</v>
      </c>
      <c r="AF2101" t="s">
        <v>3915</v>
      </c>
      <c r="AG2101" s="2">
        <v>3.472222222222222E-3</v>
      </c>
      <c r="AH2101" t="s">
        <v>3911</v>
      </c>
      <c r="AI2101">
        <v>3</v>
      </c>
      <c r="AJ2101" t="s">
        <v>3955</v>
      </c>
      <c r="AK2101" s="3">
        <v>44107</v>
      </c>
      <c r="AL2101" s="10">
        <f>YEAR(ufc_fights_2[[#This Row],[date]])</f>
        <v>2020</v>
      </c>
      <c r="AM2101" t="s">
        <v>3977</v>
      </c>
      <c r="AN2101">
        <v>5</v>
      </c>
      <c r="AO2101" t="s">
        <v>3918</v>
      </c>
      <c r="AP2101">
        <f>IF(ufc_fights_2[[#This Row],[winner]]="Red",ufc_fights_2[[#This Row],[r_fighter_id]],ufc_fights_2[[#This Row],[b_fighter_id]])</f>
        <v>1443</v>
      </c>
      <c r="AQ2101" t="str">
        <f>_xlfn.XLOOKUP(ufc_fights_2[[#This Row],[winnerID]],ufc_fighters[id],ufc_fighters[fighter_name],"xxx",0,1)</f>
        <v>Nassourdine Imavov</v>
      </c>
    </row>
    <row r="2102" spans="1:43">
      <c r="A2102">
        <v>2860</v>
      </c>
      <c r="B2102">
        <v>1330</v>
      </c>
      <c r="C2102">
        <f>_xlfn.XLOOKUP(ufc_fights_2[[#This Row],[r_fighter_id]],ufc_fighters[id],ufc_fighters[year],"xxx",0,1)</f>
        <v>1984</v>
      </c>
      <c r="D2102">
        <f>_xlfn.XLOOKUP(ufc_fights_2[[#This Row],[b_fighter_id]],ufc_fighters[id],ufc_fighters[year],"Prázdné",0,1)</f>
        <v>1988</v>
      </c>
      <c r="E2102" s="10">
        <f>YEAR(ufc_fights_2[[#This Row],[date]])-ufc_fights_2[[#This Row],[r_year]]</f>
        <v>33</v>
      </c>
      <c r="F2102" s="10">
        <f>YEAR(ufc_fights_2[[#This Row],[date]])-ufc_fights_2[[#This Row],[b_year]]</f>
        <v>29</v>
      </c>
      <c r="G2102">
        <v>1</v>
      </c>
      <c r="H2102">
        <v>0</v>
      </c>
      <c r="I2102">
        <v>0.35439999999999999</v>
      </c>
      <c r="J2102">
        <v>0.17860000000000001</v>
      </c>
      <c r="K2102">
        <v>0.36249999999999999</v>
      </c>
      <c r="L2102">
        <v>0.17860000000000001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3.4722222222222222E-5</v>
      </c>
      <c r="T2102" s="2">
        <v>4.0509259259259258E-4</v>
      </c>
      <c r="U2102">
        <v>0.33329999999999999</v>
      </c>
      <c r="V2102">
        <v>0.1905</v>
      </c>
      <c r="W2102">
        <v>0.55559999999999998</v>
      </c>
      <c r="X2102">
        <v>0.25</v>
      </c>
      <c r="Y2102">
        <v>0.25</v>
      </c>
      <c r="Z2102">
        <v>0.30359999999999998</v>
      </c>
      <c r="AA2102">
        <v>0.17860000000000001</v>
      </c>
      <c r="AB2102">
        <v>0.57140000000000002</v>
      </c>
      <c r="AC2102">
        <v>0</v>
      </c>
      <c r="AD2102">
        <v>0.4375</v>
      </c>
      <c r="AE2102">
        <v>0</v>
      </c>
      <c r="AF2102" t="s">
        <v>3910</v>
      </c>
      <c r="AG2102" s="2">
        <v>3.460648148148148E-3</v>
      </c>
      <c r="AH2102" t="s">
        <v>3911</v>
      </c>
      <c r="AI2102">
        <v>3</v>
      </c>
      <c r="AJ2102" t="s">
        <v>3940</v>
      </c>
      <c r="AK2102" s="3">
        <v>43036</v>
      </c>
      <c r="AL2102" s="10">
        <f>YEAR(ufc_fights_2[[#This Row],[date]])</f>
        <v>2017</v>
      </c>
      <c r="AM2102" t="s">
        <v>3977</v>
      </c>
      <c r="AN2102">
        <v>6</v>
      </c>
      <c r="AO2102" t="s">
        <v>3913</v>
      </c>
      <c r="AP2102">
        <f>IF(ufc_fights_2[[#This Row],[winner]]="Red",ufc_fights_2[[#This Row],[r_fighter_id]],ufc_fights_2[[#This Row],[b_fighter_id]])</f>
        <v>2860</v>
      </c>
      <c r="AQ2102" t="str">
        <f>_xlfn.XLOOKUP(ufc_fights_2[[#This Row],[winnerID]],ufc_fighters[id],ufc_fighters[fighter_name],"xxx",0,1)</f>
        <v>Thiago Santos</v>
      </c>
    </row>
    <row r="2103" spans="1:43">
      <c r="A2103">
        <v>1638</v>
      </c>
      <c r="B2103">
        <v>1476</v>
      </c>
      <c r="C2103">
        <f>_xlfn.XLOOKUP(ufc_fights_2[[#This Row],[r_fighter_id]],ufc_fighters[id],ufc_fighters[year],"xxx",0,1)</f>
        <v>1971</v>
      </c>
      <c r="D2103">
        <f>_xlfn.XLOOKUP(ufc_fights_2[[#This Row],[b_fighter_id]],ufc_fighters[id],ufc_fighters[year],"Prázdné",0,1)</f>
        <v>1966</v>
      </c>
      <c r="E2103" s="10">
        <f>YEAR(ufc_fights_2[[#This Row],[date]])-ufc_fights_2[[#This Row],[r_year]]</f>
        <v>29</v>
      </c>
      <c r="F2103" s="10">
        <f>YEAR(ufc_fights_2[[#This Row],[date]])-ufc_fights_2[[#This Row],[b_year]]</f>
        <v>34</v>
      </c>
      <c r="G2103">
        <v>0</v>
      </c>
      <c r="H2103">
        <v>0</v>
      </c>
      <c r="I2103">
        <v>0.5</v>
      </c>
      <c r="J2103">
        <v>0.8</v>
      </c>
      <c r="K2103">
        <v>0.60609999999999997</v>
      </c>
      <c r="L2103">
        <v>0.78790000000000004</v>
      </c>
      <c r="M2103">
        <v>1</v>
      </c>
      <c r="N2103">
        <v>0</v>
      </c>
      <c r="O2103">
        <v>2</v>
      </c>
      <c r="P2103">
        <v>1</v>
      </c>
      <c r="Q2103">
        <v>0</v>
      </c>
      <c r="R2103">
        <v>0</v>
      </c>
      <c r="S2103" s="2">
        <v>2.5115740740740741E-3</v>
      </c>
      <c r="T2103" s="2">
        <v>0</v>
      </c>
      <c r="U2103">
        <v>0.4667</v>
      </c>
      <c r="V2103">
        <v>0.8</v>
      </c>
      <c r="W2103">
        <v>0</v>
      </c>
      <c r="X2103">
        <v>1</v>
      </c>
      <c r="Y2103">
        <v>0</v>
      </c>
      <c r="Z2103">
        <v>1</v>
      </c>
      <c r="AA2103">
        <v>0.75</v>
      </c>
      <c r="AB2103">
        <v>0</v>
      </c>
      <c r="AC2103">
        <v>1</v>
      </c>
      <c r="AD2103">
        <v>0.4667</v>
      </c>
      <c r="AE2103">
        <v>0</v>
      </c>
      <c r="AF2103" t="s">
        <v>3933</v>
      </c>
      <c r="AG2103" s="2">
        <v>3.2175925925925926E-3</v>
      </c>
      <c r="AH2103" t="s">
        <v>3911</v>
      </c>
      <c r="AI2103">
        <v>3</v>
      </c>
      <c r="AJ2103" t="s">
        <v>3925</v>
      </c>
      <c r="AK2103" s="3">
        <v>36630</v>
      </c>
      <c r="AL2103" s="10">
        <f>YEAR(ufc_fights_2[[#This Row],[date]])</f>
        <v>2000</v>
      </c>
      <c r="AM2103" t="s">
        <v>3977</v>
      </c>
      <c r="AN2103">
        <v>160</v>
      </c>
      <c r="AO2103" t="s">
        <v>3913</v>
      </c>
      <c r="AP2103">
        <f>IF(ufc_fights_2[[#This Row],[winner]]="Red",ufc_fights_2[[#This Row],[r_fighter_id]],ufc_fights_2[[#This Row],[b_fighter_id]])</f>
        <v>1638</v>
      </c>
      <c r="AQ2103" t="str">
        <f>_xlfn.XLOOKUP(ufc_fights_2[[#This Row],[winnerID]],ufc_fighters[id],ufc_fighters[fighter_name],"xxx",0,1)</f>
        <v>Sanae Kikuta</v>
      </c>
    </row>
    <row r="2104" spans="1:43">
      <c r="A2104">
        <v>2860</v>
      </c>
      <c r="B2104">
        <v>1370</v>
      </c>
      <c r="C2104">
        <f>_xlfn.XLOOKUP(ufc_fights_2[[#This Row],[r_fighter_id]],ufc_fighters[id],ufc_fighters[year],"xxx",0,1)</f>
        <v>1984</v>
      </c>
      <c r="D2104">
        <f>_xlfn.XLOOKUP(ufc_fights_2[[#This Row],[b_fighter_id]],ufc_fighters[id],ufc_fighters[year],"Prázdné",0,1)</f>
        <v>1992</v>
      </c>
      <c r="E2104" s="10">
        <f>YEAR(ufc_fights_2[[#This Row],[date]])-ufc_fights_2[[#This Row],[r_year]]</f>
        <v>34</v>
      </c>
      <c r="F2104" s="10">
        <f>YEAR(ufc_fights_2[[#This Row],[date]])-ufc_fights_2[[#This Row],[b_year]]</f>
        <v>26</v>
      </c>
      <c r="G2104">
        <v>0</v>
      </c>
      <c r="H2104">
        <v>0</v>
      </c>
      <c r="I2104">
        <v>0.45100000000000001</v>
      </c>
      <c r="J2104">
        <v>0.56359999999999999</v>
      </c>
      <c r="K2104">
        <v>0.48499999999999999</v>
      </c>
      <c r="L2104">
        <v>0.73640000000000005</v>
      </c>
      <c r="M2104">
        <v>0.42859999999999998</v>
      </c>
      <c r="N2104">
        <v>0</v>
      </c>
      <c r="O2104">
        <v>1</v>
      </c>
      <c r="P2104">
        <v>1</v>
      </c>
      <c r="Q2104">
        <v>0</v>
      </c>
      <c r="R2104">
        <v>0</v>
      </c>
      <c r="S2104" s="2">
        <v>6.6782407407407407E-3</v>
      </c>
      <c r="T2104" s="2">
        <v>8.1018518518518516E-4</v>
      </c>
      <c r="U2104">
        <v>0.38169999999999998</v>
      </c>
      <c r="V2104">
        <v>0.48780000000000001</v>
      </c>
      <c r="W2104">
        <v>0.82350000000000001</v>
      </c>
      <c r="X2104">
        <v>1</v>
      </c>
      <c r="Y2104">
        <v>1</v>
      </c>
      <c r="Z2104">
        <v>0.45450000000000002</v>
      </c>
      <c r="AA2104">
        <v>0.43590000000000001</v>
      </c>
      <c r="AB2104">
        <v>0.4</v>
      </c>
      <c r="AC2104">
        <v>1</v>
      </c>
      <c r="AD2104">
        <v>0.45190000000000002</v>
      </c>
      <c r="AE2104">
        <v>0.86670000000000003</v>
      </c>
      <c r="AF2104" t="s">
        <v>3915</v>
      </c>
      <c r="AG2104" s="2">
        <v>3.472222222222222E-3</v>
      </c>
      <c r="AH2104" t="s">
        <v>3911</v>
      </c>
      <c r="AI2104">
        <v>3</v>
      </c>
      <c r="AJ2104" t="s">
        <v>3932</v>
      </c>
      <c r="AK2104" s="3">
        <v>43316</v>
      </c>
      <c r="AL2104" s="10">
        <f>YEAR(ufc_fights_2[[#This Row],[date]])</f>
        <v>2018</v>
      </c>
      <c r="AM2104" t="s">
        <v>3977</v>
      </c>
      <c r="AN2104">
        <v>2</v>
      </c>
      <c r="AO2104" t="s">
        <v>3913</v>
      </c>
      <c r="AP2104">
        <f>IF(ufc_fights_2[[#This Row],[winner]]="Red",ufc_fights_2[[#This Row],[r_fighter_id]],ufc_fights_2[[#This Row],[b_fighter_id]])</f>
        <v>2860</v>
      </c>
      <c r="AQ2104" t="str">
        <f>_xlfn.XLOOKUP(ufc_fights_2[[#This Row],[winnerID]],ufc_fighters[id],ufc_fighters[fighter_name],"xxx",0,1)</f>
        <v>Thiago Santos</v>
      </c>
    </row>
    <row r="2105" spans="1:43">
      <c r="A2105">
        <v>2860</v>
      </c>
      <c r="B2105">
        <v>894</v>
      </c>
      <c r="C2105">
        <f>_xlfn.XLOOKUP(ufc_fights_2[[#This Row],[r_fighter_id]],ufc_fighters[id],ufc_fighters[year],"xxx",0,1)</f>
        <v>1984</v>
      </c>
      <c r="D2105">
        <f>_xlfn.XLOOKUP(ufc_fights_2[[#This Row],[b_fighter_id]],ufc_fighters[id],ufc_fighters[year],"Prázdné",0,1)</f>
        <v>1991</v>
      </c>
      <c r="E2105" s="10">
        <f>YEAR(ufc_fights_2[[#This Row],[date]])-ufc_fights_2[[#This Row],[r_year]]</f>
        <v>31</v>
      </c>
      <c r="F2105" s="10">
        <f>YEAR(ufc_fights_2[[#This Row],[date]])-ufc_fights_2[[#This Row],[b_year]]</f>
        <v>24</v>
      </c>
      <c r="G2105">
        <v>1</v>
      </c>
      <c r="H2105">
        <v>0</v>
      </c>
      <c r="I2105">
        <v>0.52629999999999999</v>
      </c>
      <c r="J2105">
        <v>3.5700000000000003E-2</v>
      </c>
      <c r="K2105">
        <v>0.53849999999999998</v>
      </c>
      <c r="L2105">
        <v>3.5700000000000003E-2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8.1018518518518516E-5</v>
      </c>
      <c r="T2105" s="2">
        <v>0</v>
      </c>
      <c r="U2105">
        <v>0.46879999999999999</v>
      </c>
      <c r="V2105">
        <v>3.5700000000000003E-2</v>
      </c>
      <c r="W2105">
        <v>0.75</v>
      </c>
      <c r="X2105">
        <v>1</v>
      </c>
      <c r="Y2105">
        <v>0</v>
      </c>
      <c r="Z2105">
        <v>0.28570000000000001</v>
      </c>
      <c r="AA2105">
        <v>3.5700000000000003E-2</v>
      </c>
      <c r="AB2105">
        <v>1</v>
      </c>
      <c r="AC2105">
        <v>0</v>
      </c>
      <c r="AD2105">
        <v>0.72729999999999995</v>
      </c>
      <c r="AE2105">
        <v>0</v>
      </c>
      <c r="AF2105" t="s">
        <v>3910</v>
      </c>
      <c r="AG2105" s="2">
        <v>1.3425925925925925E-3</v>
      </c>
      <c r="AH2105" t="s">
        <v>3911</v>
      </c>
      <c r="AI2105">
        <v>3</v>
      </c>
      <c r="AJ2105" t="s">
        <v>3916</v>
      </c>
      <c r="AK2105" s="3">
        <v>42035</v>
      </c>
      <c r="AL2105" s="10">
        <f>YEAR(ufc_fights_2[[#This Row],[date]])</f>
        <v>2015</v>
      </c>
      <c r="AM2105" t="s">
        <v>3977</v>
      </c>
      <c r="AN2105">
        <v>1</v>
      </c>
      <c r="AO2105" t="s">
        <v>3913</v>
      </c>
      <c r="AP2105">
        <f>IF(ufc_fights_2[[#This Row],[winner]]="Red",ufc_fights_2[[#This Row],[r_fighter_id]],ufc_fights_2[[#This Row],[b_fighter_id]])</f>
        <v>2860</v>
      </c>
      <c r="AQ2105" t="str">
        <f>_xlfn.XLOOKUP(ufc_fights_2[[#This Row],[winnerID]],ufc_fighters[id],ufc_fighters[fighter_name],"xxx",0,1)</f>
        <v>Thiago Santos</v>
      </c>
    </row>
    <row r="2106" spans="1:43">
      <c r="A2106">
        <v>3235</v>
      </c>
      <c r="B2106">
        <v>2860</v>
      </c>
      <c r="C2106">
        <f>_xlfn.XLOOKUP(ufc_fights_2[[#This Row],[r_fighter_id]],ufc_fighters[id],ufc_fighters[year],"xxx",0,1)</f>
        <v>1988</v>
      </c>
      <c r="D2106">
        <f>_xlfn.XLOOKUP(ufc_fights_2[[#This Row],[b_fighter_id]],ufc_fighters[id],ufc_fighters[year],"Prázdné",0,1)</f>
        <v>1984</v>
      </c>
      <c r="E2106" s="10">
        <f>YEAR(ufc_fights_2[[#This Row],[date]])-ufc_fights_2[[#This Row],[r_year]]</f>
        <v>27</v>
      </c>
      <c r="F2106" s="10">
        <f>YEAR(ufc_fights_2[[#This Row],[date]])-ufc_fights_2[[#This Row],[b_year]]</f>
        <v>31</v>
      </c>
      <c r="G2106">
        <v>0</v>
      </c>
      <c r="H2106">
        <v>0</v>
      </c>
      <c r="I2106">
        <v>0.2979</v>
      </c>
      <c r="J2106">
        <v>0.64200000000000002</v>
      </c>
      <c r="K2106">
        <v>0.36359999999999998</v>
      </c>
      <c r="L2106">
        <v>0.74109999999999998</v>
      </c>
      <c r="M2106">
        <v>7.6899999999999996E-2</v>
      </c>
      <c r="N2106">
        <v>0.5</v>
      </c>
      <c r="O2106">
        <v>0</v>
      </c>
      <c r="P2106">
        <v>0</v>
      </c>
      <c r="Q2106">
        <v>0</v>
      </c>
      <c r="R2106">
        <v>0</v>
      </c>
      <c r="S2106" s="2">
        <v>4.7337962962962967E-3</v>
      </c>
      <c r="T2106" s="2">
        <v>6.134259259259259E-4</v>
      </c>
      <c r="U2106">
        <v>6.1199999999999997E-2</v>
      </c>
      <c r="V2106">
        <v>0.52270000000000005</v>
      </c>
      <c r="W2106">
        <v>0.62070000000000003</v>
      </c>
      <c r="X2106">
        <v>0.4375</v>
      </c>
      <c r="Y2106">
        <v>0.73329999999999995</v>
      </c>
      <c r="Z2106">
        <v>0.26440000000000002</v>
      </c>
      <c r="AA2106">
        <v>0.46510000000000001</v>
      </c>
      <c r="AB2106">
        <v>0.71430000000000005</v>
      </c>
      <c r="AC2106">
        <v>0.83330000000000004</v>
      </c>
      <c r="AD2106">
        <v>0</v>
      </c>
      <c r="AE2106">
        <v>1</v>
      </c>
      <c r="AF2106" t="s">
        <v>3915</v>
      </c>
      <c r="AG2106" s="2">
        <v>3.472222222222222E-3</v>
      </c>
      <c r="AH2106" t="s">
        <v>3911</v>
      </c>
      <c r="AI2106">
        <v>3</v>
      </c>
      <c r="AJ2106" t="s">
        <v>3931</v>
      </c>
      <c r="AK2106" s="3">
        <v>42348</v>
      </c>
      <c r="AL2106" s="10">
        <f>YEAR(ufc_fights_2[[#This Row],[date]])</f>
        <v>2015</v>
      </c>
      <c r="AM2106" t="s">
        <v>3977</v>
      </c>
      <c r="AN2106">
        <v>1</v>
      </c>
      <c r="AO2106" t="s">
        <v>3918</v>
      </c>
      <c r="AP2106">
        <f>IF(ufc_fights_2[[#This Row],[winner]]="Red",ufc_fights_2[[#This Row],[r_fighter_id]],ufc_fights_2[[#This Row],[b_fighter_id]])</f>
        <v>2860</v>
      </c>
      <c r="AQ2106" t="str">
        <f>_xlfn.XLOOKUP(ufc_fights_2[[#This Row],[winnerID]],ufc_fighters[id],ufc_fighters[fighter_name],"xxx",0,1)</f>
        <v>Thiago Santos</v>
      </c>
    </row>
    <row r="2107" spans="1:43">
      <c r="A2107">
        <v>2860</v>
      </c>
      <c r="B2107">
        <v>2069</v>
      </c>
      <c r="C2107">
        <f>_xlfn.XLOOKUP(ufc_fights_2[[#This Row],[r_fighter_id]],ufc_fighters[id],ufc_fighters[year],"xxx",0,1)</f>
        <v>1984</v>
      </c>
      <c r="D2107">
        <f>_xlfn.XLOOKUP(ufc_fights_2[[#This Row],[b_fighter_id]],ufc_fighters[id],ufc_fighters[year],"Prázdné",0,1)</f>
        <v>1987</v>
      </c>
      <c r="E2107" s="10">
        <f>YEAR(ufc_fights_2[[#This Row],[date]])-ufc_fights_2[[#This Row],[r_year]]</f>
        <v>33</v>
      </c>
      <c r="F2107" s="10">
        <f>YEAR(ufc_fights_2[[#This Row],[date]])-ufc_fights_2[[#This Row],[b_year]]</f>
        <v>30</v>
      </c>
      <c r="G2107">
        <v>0</v>
      </c>
      <c r="H2107">
        <v>0</v>
      </c>
      <c r="I2107">
        <v>0.52170000000000005</v>
      </c>
      <c r="J2107">
        <v>0.51719999999999999</v>
      </c>
      <c r="K2107">
        <v>0.53720000000000001</v>
      </c>
      <c r="L2107">
        <v>0.51719999999999999</v>
      </c>
      <c r="M2107">
        <v>0</v>
      </c>
      <c r="N2107">
        <v>0.375</v>
      </c>
      <c r="O2107">
        <v>0</v>
      </c>
      <c r="P2107">
        <v>0</v>
      </c>
      <c r="Q2107">
        <v>0</v>
      </c>
      <c r="R2107">
        <v>0</v>
      </c>
      <c r="S2107" s="2">
        <v>1.5393518518518519E-3</v>
      </c>
      <c r="T2107" s="2">
        <v>8.1018518518518516E-4</v>
      </c>
      <c r="U2107">
        <v>0.47060000000000002</v>
      </c>
      <c r="V2107">
        <v>0.54169999999999996</v>
      </c>
      <c r="W2107">
        <v>1</v>
      </c>
      <c r="X2107">
        <v>0.83330000000000004</v>
      </c>
      <c r="Y2107">
        <v>0</v>
      </c>
      <c r="Z2107">
        <v>0.40910000000000002</v>
      </c>
      <c r="AA2107">
        <v>0.36840000000000001</v>
      </c>
      <c r="AB2107">
        <v>0.75</v>
      </c>
      <c r="AC2107">
        <v>0.66669999999999996</v>
      </c>
      <c r="AD2107">
        <v>0.58209999999999995</v>
      </c>
      <c r="AE2107">
        <v>1</v>
      </c>
      <c r="AF2107" t="s">
        <v>3910</v>
      </c>
      <c r="AG2107" s="2">
        <v>1.4351851851851852E-3</v>
      </c>
      <c r="AH2107" t="s">
        <v>3911</v>
      </c>
      <c r="AI2107">
        <v>3</v>
      </c>
      <c r="AJ2107" t="s">
        <v>3931</v>
      </c>
      <c r="AK2107" s="3">
        <v>42924</v>
      </c>
      <c r="AL2107" s="10">
        <f>YEAR(ufc_fights_2[[#This Row],[date]])</f>
        <v>2017</v>
      </c>
      <c r="AM2107" t="s">
        <v>3977</v>
      </c>
      <c r="AN2107">
        <v>1</v>
      </c>
      <c r="AO2107" t="s">
        <v>3913</v>
      </c>
      <c r="AP2107">
        <f>IF(ufc_fights_2[[#This Row],[winner]]="Red",ufc_fights_2[[#This Row],[r_fighter_id]],ufc_fights_2[[#This Row],[b_fighter_id]])</f>
        <v>2860</v>
      </c>
      <c r="AQ2107" t="str">
        <f>_xlfn.XLOOKUP(ufc_fights_2[[#This Row],[winnerID]],ufc_fighters[id],ufc_fighters[fighter_name],"xxx",0,1)</f>
        <v>Thiago Santos</v>
      </c>
    </row>
    <row r="2108" spans="1:43">
      <c r="A2108">
        <v>3538</v>
      </c>
      <c r="B2108">
        <v>593</v>
      </c>
      <c r="C2108">
        <f>_xlfn.XLOOKUP(ufc_fights_2[[#This Row],[r_fighter_id]],ufc_fighters[id],ufc_fighters[year],"xxx",0,1)</f>
        <v>1984</v>
      </c>
      <c r="D2108">
        <f>_xlfn.XLOOKUP(ufc_fights_2[[#This Row],[b_fighter_id]],ufc_fighters[id],ufc_fighters[year],"Prázdné",0,1)</f>
        <v>1988</v>
      </c>
      <c r="E2108" s="10">
        <f>YEAR(ufc_fights_2[[#This Row],[date]])-ufc_fights_2[[#This Row],[r_year]]</f>
        <v>31</v>
      </c>
      <c r="F2108" s="10">
        <f>YEAR(ufc_fights_2[[#This Row],[date]])-ufc_fights_2[[#This Row],[b_year]]</f>
        <v>27</v>
      </c>
      <c r="G2108">
        <v>0</v>
      </c>
      <c r="H2108">
        <v>1</v>
      </c>
      <c r="I2108">
        <v>0.6905</v>
      </c>
      <c r="J2108">
        <v>0.53659999999999997</v>
      </c>
      <c r="K2108">
        <v>0.71050000000000002</v>
      </c>
      <c r="L2108">
        <v>0.60419999999999996</v>
      </c>
      <c r="M2108">
        <v>0.16669999999999999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1.3541666666666667E-3</v>
      </c>
      <c r="T2108" s="2">
        <v>1.238425925925926E-3</v>
      </c>
      <c r="U2108">
        <v>0.63890000000000002</v>
      </c>
      <c r="V2108">
        <v>0.36359999999999998</v>
      </c>
      <c r="W2108">
        <v>1</v>
      </c>
      <c r="X2108">
        <v>1</v>
      </c>
      <c r="Y2108">
        <v>0.83330000000000004</v>
      </c>
      <c r="Z2108">
        <v>0.68179999999999996</v>
      </c>
      <c r="AA2108">
        <v>0.52629999999999999</v>
      </c>
      <c r="AB2108">
        <v>1</v>
      </c>
      <c r="AC2108">
        <v>0.66669999999999996</v>
      </c>
      <c r="AD2108">
        <v>0.66669999999999996</v>
      </c>
      <c r="AE2108">
        <v>0</v>
      </c>
      <c r="AF2108" t="s">
        <v>3910</v>
      </c>
      <c r="AG2108" s="2">
        <v>1.2731481481481483E-3</v>
      </c>
      <c r="AH2108" t="s">
        <v>3911</v>
      </c>
      <c r="AI2108">
        <v>3</v>
      </c>
      <c r="AJ2108" t="s">
        <v>3914</v>
      </c>
      <c r="AK2108" s="3">
        <v>42336</v>
      </c>
      <c r="AL2108" s="10">
        <f>YEAR(ufc_fights_2[[#This Row],[date]])</f>
        <v>2015</v>
      </c>
      <c r="AM2108" t="s">
        <v>3977</v>
      </c>
      <c r="AN2108">
        <v>96</v>
      </c>
      <c r="AO2108" t="s">
        <v>3913</v>
      </c>
      <c r="AP2108">
        <f>IF(ufc_fights_2[[#This Row],[winner]]="Red",ufc_fights_2[[#This Row],[r_fighter_id]],ufc_fights_2[[#This Row],[b_fighter_id]])</f>
        <v>3538</v>
      </c>
      <c r="AQ2108" t="str">
        <f>_xlfn.XLOOKUP(ufc_fights_2[[#This Row],[winnerID]],ufc_fighters[id],ufc_fighters[fighter_name],"xxx",0,1)</f>
        <v>Dongi Yang</v>
      </c>
    </row>
    <row r="2109" spans="1:43">
      <c r="A2109">
        <v>1655</v>
      </c>
      <c r="B2109">
        <v>3538</v>
      </c>
      <c r="C2109">
        <f>_xlfn.XLOOKUP(ufc_fights_2[[#This Row],[r_fighter_id]],ufc_fighters[id],ufc_fighters[year],"xxx",0,1)</f>
        <v>1981</v>
      </c>
      <c r="D2109">
        <f>_xlfn.XLOOKUP(ufc_fights_2[[#This Row],[b_fighter_id]],ufc_fighters[id],ufc_fighters[year],"Prázdné",0,1)</f>
        <v>1984</v>
      </c>
      <c r="E2109" s="10">
        <f>YEAR(ufc_fights_2[[#This Row],[date]])-ufc_fights_2[[#This Row],[r_year]]</f>
        <v>30</v>
      </c>
      <c r="F2109" s="10">
        <f>YEAR(ufc_fights_2[[#This Row],[date]])-ufc_fights_2[[#This Row],[b_year]]</f>
        <v>27</v>
      </c>
      <c r="G2109">
        <v>0</v>
      </c>
      <c r="H2109">
        <v>1</v>
      </c>
      <c r="I2109">
        <v>6.6699999999999995E-2</v>
      </c>
      <c r="J2109">
        <v>0.80279999999999996</v>
      </c>
      <c r="K2109">
        <v>0.57579999999999998</v>
      </c>
      <c r="L2109">
        <v>0.80110000000000003</v>
      </c>
      <c r="M2109">
        <v>1</v>
      </c>
      <c r="N2109">
        <v>1</v>
      </c>
      <c r="O2109">
        <v>0</v>
      </c>
      <c r="P2109">
        <v>2</v>
      </c>
      <c r="Q2109">
        <v>0</v>
      </c>
      <c r="R2109">
        <v>1</v>
      </c>
      <c r="S2109" s="2">
        <v>2.3148148148148149E-4</v>
      </c>
      <c r="T2109" s="2">
        <v>5.7523148148148151E-3</v>
      </c>
      <c r="U2109">
        <v>6.6699999999999995E-2</v>
      </c>
      <c r="V2109">
        <v>0.76670000000000005</v>
      </c>
      <c r="W2109">
        <v>0</v>
      </c>
      <c r="X2109">
        <v>0</v>
      </c>
      <c r="Y2109">
        <v>1</v>
      </c>
      <c r="Z2109">
        <v>8.3299999999999999E-2</v>
      </c>
      <c r="AA2109">
        <v>0.57140000000000002</v>
      </c>
      <c r="AB2109">
        <v>0</v>
      </c>
      <c r="AC2109">
        <v>0</v>
      </c>
      <c r="AD2109">
        <v>0</v>
      </c>
      <c r="AE2109">
        <v>0.85960000000000003</v>
      </c>
      <c r="AF2109" t="s">
        <v>3910</v>
      </c>
      <c r="AG2109" s="2">
        <v>3.3217592592592591E-3</v>
      </c>
      <c r="AH2109" t="s">
        <v>3911</v>
      </c>
      <c r="AI2109">
        <v>3</v>
      </c>
      <c r="AJ2109" t="s">
        <v>3972</v>
      </c>
      <c r="AK2109" s="3">
        <v>40605</v>
      </c>
      <c r="AL2109" s="10">
        <f>YEAR(ufc_fights_2[[#This Row],[date]])</f>
        <v>2011</v>
      </c>
      <c r="AM2109" t="s">
        <v>3977</v>
      </c>
      <c r="AN2109">
        <v>149</v>
      </c>
      <c r="AO2109" t="s">
        <v>3918</v>
      </c>
      <c r="AP2109">
        <f>IF(ufc_fights_2[[#This Row],[winner]]="Red",ufc_fights_2[[#This Row],[r_fighter_id]],ufc_fights_2[[#This Row],[b_fighter_id]])</f>
        <v>3538</v>
      </c>
      <c r="AQ2109" t="str">
        <f>_xlfn.XLOOKUP(ufc_fights_2[[#This Row],[winnerID]],ufc_fighters[id],ufc_fighters[fighter_name],"xxx",0,1)</f>
        <v>Dongi Yang</v>
      </c>
    </row>
    <row r="2110" spans="1:43">
      <c r="A2110">
        <v>2213</v>
      </c>
      <c r="B2110">
        <v>1252</v>
      </c>
      <c r="C2110">
        <f>_xlfn.XLOOKUP(ufc_fights_2[[#This Row],[r_fighter_id]],ufc_fighters[id],ufc_fighters[year],"xxx",0,1)</f>
        <v>1985</v>
      </c>
      <c r="D2110">
        <f>_xlfn.XLOOKUP(ufc_fights_2[[#This Row],[b_fighter_id]],ufc_fighters[id],ufc_fighters[year],"Prázdné",0,1)</f>
        <v>1984</v>
      </c>
      <c r="E2110" s="10">
        <f>YEAR(ufc_fights_2[[#This Row],[date]])-ufc_fights_2[[#This Row],[r_year]]</f>
        <v>30</v>
      </c>
      <c r="F2110" s="10">
        <f>YEAR(ufc_fights_2[[#This Row],[date]])-ufc_fights_2[[#This Row],[b_year]]</f>
        <v>31</v>
      </c>
      <c r="G2110">
        <v>0</v>
      </c>
      <c r="H2110">
        <v>1</v>
      </c>
      <c r="I2110">
        <v>0.70830000000000004</v>
      </c>
      <c r="J2110">
        <v>0.75</v>
      </c>
      <c r="K2110">
        <v>0.71430000000000005</v>
      </c>
      <c r="L2110">
        <v>0.78569999999999995</v>
      </c>
      <c r="M2110">
        <v>1</v>
      </c>
      <c r="N2110">
        <v>0</v>
      </c>
      <c r="O2110">
        <v>1</v>
      </c>
      <c r="P2110">
        <v>1</v>
      </c>
      <c r="Q2110">
        <v>0</v>
      </c>
      <c r="R2110">
        <v>0</v>
      </c>
      <c r="S2110" s="2">
        <v>3.3101851851851851E-3</v>
      </c>
      <c r="T2110" s="2">
        <v>1.3888888888888889E-4</v>
      </c>
      <c r="U2110">
        <v>0.66669999999999996</v>
      </c>
      <c r="V2110">
        <v>0.73909999999999998</v>
      </c>
      <c r="W2110">
        <v>1</v>
      </c>
      <c r="X2110">
        <v>1</v>
      </c>
      <c r="Y2110">
        <v>1</v>
      </c>
      <c r="Z2110">
        <v>0.5</v>
      </c>
      <c r="AA2110">
        <v>1</v>
      </c>
      <c r="AB2110">
        <v>0</v>
      </c>
      <c r="AC2110">
        <v>0</v>
      </c>
      <c r="AD2110">
        <v>0.75</v>
      </c>
      <c r="AE2110">
        <v>0.7</v>
      </c>
      <c r="AF2110" t="s">
        <v>3910</v>
      </c>
      <c r="AG2110" s="2">
        <v>2.8935185185185184E-4</v>
      </c>
      <c r="AH2110" t="s">
        <v>3911</v>
      </c>
      <c r="AI2110">
        <v>3</v>
      </c>
      <c r="AJ2110" t="s">
        <v>3979</v>
      </c>
      <c r="AK2110" s="3">
        <v>42273</v>
      </c>
      <c r="AL2110" s="10">
        <f>YEAR(ufc_fights_2[[#This Row],[date]])</f>
        <v>2015</v>
      </c>
      <c r="AM2110" t="s">
        <v>3977</v>
      </c>
      <c r="AN2110">
        <v>117</v>
      </c>
      <c r="AO2110" t="s">
        <v>3918</v>
      </c>
      <c r="AP2110">
        <f>IF(ufc_fights_2[[#This Row],[winner]]="Red",ufc_fights_2[[#This Row],[r_fighter_id]],ufc_fights_2[[#This Row],[b_fighter_id]])</f>
        <v>1252</v>
      </c>
      <c r="AQ2110" t="str">
        <f>_xlfn.XLOOKUP(ufc_fights_2[[#This Row],[winnerID]],ufc_fighters[id],ufc_fighters[fighter_name],"xxx",0,1)</f>
        <v>Uriah Hall</v>
      </c>
    </row>
    <row r="2111" spans="1:43">
      <c r="A2111">
        <v>2915</v>
      </c>
      <c r="B2111">
        <v>149</v>
      </c>
      <c r="C2111">
        <f>_xlfn.XLOOKUP(ufc_fights_2[[#This Row],[r_fighter_id]],ufc_fighters[id],ufc_fighters[year],"xxx",0,1)</f>
        <v>1989</v>
      </c>
      <c r="D2111">
        <f>_xlfn.XLOOKUP(ufc_fights_2[[#This Row],[b_fighter_id]],ufc_fighters[id],ufc_fighters[year],"Prázdné",0,1)</f>
        <v>1988</v>
      </c>
      <c r="E2111" s="10">
        <f>YEAR(ufc_fights_2[[#This Row],[date]])-ufc_fights_2[[#This Row],[r_year]]</f>
        <v>28</v>
      </c>
      <c r="F2111" s="10">
        <f>YEAR(ufc_fights_2[[#This Row],[date]])-ufc_fights_2[[#This Row],[b_year]]</f>
        <v>29</v>
      </c>
      <c r="G2111">
        <v>1</v>
      </c>
      <c r="H2111">
        <v>0</v>
      </c>
      <c r="I2111">
        <v>0.41139999999999999</v>
      </c>
      <c r="J2111">
        <v>0.441</v>
      </c>
      <c r="K2111">
        <v>0.41810000000000003</v>
      </c>
      <c r="L2111">
        <v>0.441</v>
      </c>
      <c r="M2111">
        <v>0</v>
      </c>
      <c r="N2111">
        <v>0.33329999999999999</v>
      </c>
      <c r="O2111">
        <v>0</v>
      </c>
      <c r="P2111">
        <v>0</v>
      </c>
      <c r="Q2111">
        <v>0</v>
      </c>
      <c r="R2111">
        <v>0</v>
      </c>
      <c r="S2111" s="2">
        <v>8.9120370370370373E-4</v>
      </c>
      <c r="T2111" s="2">
        <v>2.8935185185185184E-4</v>
      </c>
      <c r="U2111">
        <v>0.33329999999999999</v>
      </c>
      <c r="V2111">
        <v>0.3624</v>
      </c>
      <c r="W2111">
        <v>0.57140000000000002</v>
      </c>
      <c r="X2111">
        <v>0.64290000000000003</v>
      </c>
      <c r="Y2111">
        <v>0.78569999999999995</v>
      </c>
      <c r="Z2111">
        <v>0.3916</v>
      </c>
      <c r="AA2111">
        <v>0.43980000000000002</v>
      </c>
      <c r="AB2111">
        <v>0.71430000000000005</v>
      </c>
      <c r="AC2111">
        <v>0.5</v>
      </c>
      <c r="AD2111">
        <v>1</v>
      </c>
      <c r="AE2111">
        <v>0</v>
      </c>
      <c r="AF2111" t="s">
        <v>3922</v>
      </c>
      <c r="AG2111" s="2">
        <v>3.472222222222222E-3</v>
      </c>
      <c r="AH2111" t="s">
        <v>3911</v>
      </c>
      <c r="AI2111">
        <v>3</v>
      </c>
      <c r="AJ2111" t="s">
        <v>3976</v>
      </c>
      <c r="AK2111" s="3">
        <v>42812</v>
      </c>
      <c r="AL2111" s="10">
        <f>YEAR(ufc_fights_2[[#This Row],[date]])</f>
        <v>2017</v>
      </c>
      <c r="AM2111" t="s">
        <v>3977</v>
      </c>
      <c r="AN2111">
        <v>70</v>
      </c>
      <c r="AO2111" t="s">
        <v>3913</v>
      </c>
      <c r="AP2111">
        <f>IF(ufc_fights_2[[#This Row],[winner]]="Red",ufc_fights_2[[#This Row],[r_fighter_id]],ufc_fights_2[[#This Row],[b_fighter_id]])</f>
        <v>2915</v>
      </c>
      <c r="AQ2111" t="str">
        <f>_xlfn.XLOOKUP(ufc_fights_2[[#This Row],[winnerID]],ufc_fighters[id],ufc_fighters[fighter_name],"xxx",0,1)</f>
        <v>Brad Scott</v>
      </c>
    </row>
    <row r="2112" spans="1:43">
      <c r="A2112">
        <v>3235</v>
      </c>
      <c r="B2112">
        <v>2267</v>
      </c>
      <c r="C2112">
        <f>_xlfn.XLOOKUP(ufc_fights_2[[#This Row],[r_fighter_id]],ufc_fighters[id],ufc_fighters[year],"xxx",0,1)</f>
        <v>1988</v>
      </c>
      <c r="D2112">
        <f>_xlfn.XLOOKUP(ufc_fights_2[[#This Row],[b_fighter_id]],ufc_fighters[id],ufc_fighters[year],"Prázdné",0,1)</f>
        <v>1983</v>
      </c>
      <c r="E2112" s="10">
        <f>YEAR(ufc_fights_2[[#This Row],[date]])-ufc_fights_2[[#This Row],[r_year]]</f>
        <v>27</v>
      </c>
      <c r="F2112" s="10">
        <f>YEAR(ufc_fights_2[[#This Row],[date]])-ufc_fights_2[[#This Row],[b_year]]</f>
        <v>32</v>
      </c>
      <c r="G2112">
        <v>0</v>
      </c>
      <c r="H2112">
        <v>0</v>
      </c>
      <c r="I2112">
        <v>0.34510000000000002</v>
      </c>
      <c r="J2112">
        <v>0.32650000000000001</v>
      </c>
      <c r="K2112">
        <v>0.40739999999999998</v>
      </c>
      <c r="L2112">
        <v>0.34</v>
      </c>
      <c r="M2112">
        <v>0.5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1.5509259259259259E-3</v>
      </c>
      <c r="T2112" s="2">
        <v>0</v>
      </c>
      <c r="U2112">
        <v>0.29270000000000002</v>
      </c>
      <c r="V2112">
        <v>0.2059</v>
      </c>
      <c r="W2112">
        <v>0.47060000000000002</v>
      </c>
      <c r="X2112">
        <v>0.5</v>
      </c>
      <c r="Y2112">
        <v>0.6</v>
      </c>
      <c r="Z2112">
        <v>0.2442</v>
      </c>
      <c r="AA2112">
        <v>0.32650000000000001</v>
      </c>
      <c r="AB2112">
        <v>0.66669999999999996</v>
      </c>
      <c r="AC2112">
        <v>0</v>
      </c>
      <c r="AD2112">
        <v>0.66669999999999996</v>
      </c>
      <c r="AE2112">
        <v>0</v>
      </c>
      <c r="AF2112" t="s">
        <v>3910</v>
      </c>
      <c r="AG2112" s="2">
        <v>2.8587962962962963E-3</v>
      </c>
      <c r="AH2112" t="s">
        <v>3911</v>
      </c>
      <c r="AI2112">
        <v>3</v>
      </c>
      <c r="AJ2112" t="s">
        <v>3956</v>
      </c>
      <c r="AK2112" s="3">
        <v>42077</v>
      </c>
      <c r="AL2112" s="10">
        <f>YEAR(ufc_fights_2[[#This Row],[date]])</f>
        <v>2015</v>
      </c>
      <c r="AM2112" t="s">
        <v>3977</v>
      </c>
      <c r="AN2112">
        <v>98</v>
      </c>
      <c r="AO2112" t="s">
        <v>3913</v>
      </c>
      <c r="AP2112">
        <f>IF(ufc_fights_2[[#This Row],[winner]]="Red",ufc_fights_2[[#This Row],[r_fighter_id]],ufc_fights_2[[#This Row],[b_fighter_id]])</f>
        <v>3235</v>
      </c>
      <c r="AQ2112" t="str">
        <f>_xlfn.XLOOKUP(ufc_fights_2[[#This Row],[winnerID]],ufc_fighters[id],ufc_fighters[fighter_name],"xxx",0,1)</f>
        <v>Elias Theodorou</v>
      </c>
    </row>
    <row r="2113" spans="1:43">
      <c r="A2113">
        <v>3235</v>
      </c>
      <c r="B2113">
        <v>1623</v>
      </c>
      <c r="C2113">
        <f>_xlfn.XLOOKUP(ufc_fights_2[[#This Row],[r_fighter_id]],ufc_fighters[id],ufc_fighters[year],"xxx",0,1)</f>
        <v>1988</v>
      </c>
      <c r="D2113">
        <f>_xlfn.XLOOKUP(ufc_fights_2[[#This Row],[b_fighter_id]],ufc_fighters[id],ufc_fighters[year],"Prázdné",0,1)</f>
        <v>1977</v>
      </c>
      <c r="E2113" s="10">
        <f>YEAR(ufc_fights_2[[#This Row],[date]])-ufc_fights_2[[#This Row],[r_year]]</f>
        <v>29</v>
      </c>
      <c r="F2113" s="10">
        <f>YEAR(ufc_fights_2[[#This Row],[date]])-ufc_fights_2[[#This Row],[b_year]]</f>
        <v>40</v>
      </c>
      <c r="G2113">
        <v>0</v>
      </c>
      <c r="H2113">
        <v>0</v>
      </c>
      <c r="I2113">
        <v>0.47199999999999998</v>
      </c>
      <c r="J2113">
        <v>0.35</v>
      </c>
      <c r="K2113">
        <v>0.4904</v>
      </c>
      <c r="L2113">
        <v>0.40600000000000003</v>
      </c>
      <c r="M2113">
        <v>0</v>
      </c>
      <c r="N2113">
        <v>0.28570000000000001</v>
      </c>
      <c r="O2113">
        <v>0</v>
      </c>
      <c r="P2113">
        <v>1</v>
      </c>
      <c r="Q2113">
        <v>1</v>
      </c>
      <c r="R2113">
        <v>0</v>
      </c>
      <c r="S2113" s="2">
        <v>6.2500000000000001E-4</v>
      </c>
      <c r="T2113" s="2">
        <v>6.7129629629629625E-4</v>
      </c>
      <c r="U2113">
        <v>0.34029999999999999</v>
      </c>
      <c r="V2113">
        <v>0.33040000000000003</v>
      </c>
      <c r="W2113">
        <v>0.61109999999999998</v>
      </c>
      <c r="X2113">
        <v>0.69230000000000003</v>
      </c>
      <c r="Y2113">
        <v>1</v>
      </c>
      <c r="Z2113">
        <v>0.44679999999999997</v>
      </c>
      <c r="AA2113">
        <v>0.28089999999999998</v>
      </c>
      <c r="AB2113">
        <v>0.86670000000000003</v>
      </c>
      <c r="AC2113">
        <v>0.5484</v>
      </c>
      <c r="AD2113">
        <v>0</v>
      </c>
      <c r="AE2113">
        <v>0</v>
      </c>
      <c r="AF2113" t="s">
        <v>3915</v>
      </c>
      <c r="AG2113" s="2">
        <v>3.472222222222222E-3</v>
      </c>
      <c r="AH2113" t="s">
        <v>3911</v>
      </c>
      <c r="AI2113">
        <v>3</v>
      </c>
      <c r="AJ2113" t="s">
        <v>3961</v>
      </c>
      <c r="AK2113" s="3">
        <v>43057</v>
      </c>
      <c r="AL2113" s="10">
        <f>YEAR(ufc_fights_2[[#This Row],[date]])</f>
        <v>2017</v>
      </c>
      <c r="AM2113" t="s">
        <v>3977</v>
      </c>
      <c r="AN2113">
        <v>68</v>
      </c>
      <c r="AO2113" t="s">
        <v>3913</v>
      </c>
      <c r="AP2113">
        <f>IF(ufc_fights_2[[#This Row],[winner]]="Red",ufc_fights_2[[#This Row],[r_fighter_id]],ufc_fights_2[[#This Row],[b_fighter_id]])</f>
        <v>3235</v>
      </c>
      <c r="AQ2113" t="str">
        <f>_xlfn.XLOOKUP(ufc_fights_2[[#This Row],[winnerID]],ufc_fighters[id],ufc_fighters[fighter_name],"xxx",0,1)</f>
        <v>Elias Theodorou</v>
      </c>
    </row>
    <row r="2114" spans="1:43">
      <c r="A2114">
        <v>1898</v>
      </c>
      <c r="B2114">
        <v>97</v>
      </c>
      <c r="C2114">
        <f>_xlfn.XLOOKUP(ufc_fights_2[[#This Row],[r_fighter_id]],ufc_fighters[id],ufc_fighters[year],"xxx",0,1)</f>
        <v>1978</v>
      </c>
      <c r="D2114">
        <f>_xlfn.XLOOKUP(ufc_fights_2[[#This Row],[b_fighter_id]],ufc_fighters[id],ufc_fighters[year],"Prázdné",0,1)</f>
        <v>1987</v>
      </c>
      <c r="E2114" s="10">
        <f>YEAR(ufc_fights_2[[#This Row],[date]])-ufc_fights_2[[#This Row],[r_year]]</f>
        <v>40</v>
      </c>
      <c r="F2114" s="10">
        <f>YEAR(ufc_fights_2[[#This Row],[date]])-ufc_fights_2[[#This Row],[b_year]]</f>
        <v>31</v>
      </c>
      <c r="G2114">
        <v>0</v>
      </c>
      <c r="H2114">
        <v>0</v>
      </c>
      <c r="I2114">
        <v>0.55359999999999998</v>
      </c>
      <c r="J2114">
        <v>0.41560000000000002</v>
      </c>
      <c r="K2114">
        <v>0.56899999999999995</v>
      </c>
      <c r="L2114">
        <v>0.4894</v>
      </c>
      <c r="M2114">
        <v>0</v>
      </c>
      <c r="N2114">
        <v>0.2727</v>
      </c>
      <c r="O2114">
        <v>0</v>
      </c>
      <c r="P2114">
        <v>0</v>
      </c>
      <c r="Q2114">
        <v>0</v>
      </c>
      <c r="R2114">
        <v>0</v>
      </c>
      <c r="S2114" s="2">
        <v>1.5856481481481481E-3</v>
      </c>
      <c r="T2114" s="2">
        <v>2.627314814814815E-3</v>
      </c>
      <c r="U2114">
        <v>0.31580000000000003</v>
      </c>
      <c r="V2114">
        <v>0.28570000000000001</v>
      </c>
      <c r="W2114">
        <v>0.7419</v>
      </c>
      <c r="X2114">
        <v>0.875</v>
      </c>
      <c r="Y2114">
        <v>1</v>
      </c>
      <c r="Z2114">
        <v>0.52129999999999999</v>
      </c>
      <c r="AA2114">
        <v>0.31669999999999998</v>
      </c>
      <c r="AB2114">
        <v>0.85709999999999997</v>
      </c>
      <c r="AC2114">
        <v>0.8</v>
      </c>
      <c r="AD2114">
        <v>0.63639999999999997</v>
      </c>
      <c r="AE2114">
        <v>0.5</v>
      </c>
      <c r="AF2114" t="s">
        <v>3922</v>
      </c>
      <c r="AG2114" s="2">
        <v>3.472222222222222E-3</v>
      </c>
      <c r="AH2114" t="s">
        <v>3927</v>
      </c>
      <c r="AI2114">
        <v>5</v>
      </c>
      <c r="AJ2114" t="s">
        <v>3931</v>
      </c>
      <c r="AK2114" s="3">
        <v>43134</v>
      </c>
      <c r="AL2114" s="10">
        <f>YEAR(ufc_fights_2[[#This Row],[date]])</f>
        <v>2018</v>
      </c>
      <c r="AM2114" t="s">
        <v>3977</v>
      </c>
      <c r="AN2114">
        <v>115</v>
      </c>
      <c r="AO2114" t="s">
        <v>3913</v>
      </c>
      <c r="AP2114">
        <f>IF(ufc_fights_2[[#This Row],[winner]]="Red",ufc_fights_2[[#This Row],[r_fighter_id]],ufc_fights_2[[#This Row],[b_fighter_id]])</f>
        <v>1898</v>
      </c>
      <c r="AQ2114" t="str">
        <f>_xlfn.XLOOKUP(ufc_fights_2[[#This Row],[winnerID]],ufc_fighters[id],ufc_fighters[fighter_name],"xxx",0,1)</f>
        <v>Lyoto Machida</v>
      </c>
    </row>
    <row r="2115" spans="1:43">
      <c r="A2115">
        <v>286</v>
      </c>
      <c r="B2115">
        <v>1772</v>
      </c>
      <c r="C2115">
        <f>_xlfn.XLOOKUP(ufc_fights_2[[#This Row],[r_fighter_id]],ufc_fighters[id],ufc_fighters[year],"xxx",0,1)</f>
        <v>1979</v>
      </c>
      <c r="D2115">
        <f>_xlfn.XLOOKUP(ufc_fights_2[[#This Row],[b_fighter_id]],ufc_fighters[id],ufc_fighters[year],"Prázdné",0,1)</f>
        <v>1980</v>
      </c>
      <c r="E2115" s="10">
        <f>YEAR(ufc_fights_2[[#This Row],[date]])-ufc_fights_2[[#This Row],[r_year]]</f>
        <v>29</v>
      </c>
      <c r="F2115" s="10">
        <f>YEAR(ufc_fights_2[[#This Row],[date]])-ufc_fights_2[[#This Row],[b_year]]</f>
        <v>28</v>
      </c>
      <c r="G2115">
        <v>0</v>
      </c>
      <c r="H2115">
        <v>0</v>
      </c>
      <c r="I2115">
        <v>0.4375</v>
      </c>
      <c r="J2115">
        <v>0.311</v>
      </c>
      <c r="K2115">
        <v>0.46110000000000001</v>
      </c>
      <c r="L2115">
        <v>0.3523</v>
      </c>
      <c r="M2115">
        <v>0.33329999999999999</v>
      </c>
      <c r="N2115">
        <v>0.5</v>
      </c>
      <c r="O2115">
        <v>0</v>
      </c>
      <c r="P2115">
        <v>0</v>
      </c>
      <c r="Q2115">
        <v>0</v>
      </c>
      <c r="R2115">
        <v>0</v>
      </c>
      <c r="S2115" s="2">
        <v>3.4722222222222224E-4</v>
      </c>
      <c r="T2115" s="2">
        <v>5.4398148148148144E-4</v>
      </c>
      <c r="U2115">
        <v>0.39100000000000001</v>
      </c>
      <c r="V2115">
        <v>0.188</v>
      </c>
      <c r="W2115">
        <v>0.66669999999999996</v>
      </c>
      <c r="X2115">
        <v>0.66669999999999996</v>
      </c>
      <c r="Y2115">
        <v>0.73909999999999998</v>
      </c>
      <c r="Z2115">
        <v>0.44829999999999998</v>
      </c>
      <c r="AA2115">
        <v>0.30280000000000001</v>
      </c>
      <c r="AB2115">
        <v>0.33329999999999999</v>
      </c>
      <c r="AC2115">
        <v>0.36359999999999998</v>
      </c>
      <c r="AD2115">
        <v>0</v>
      </c>
      <c r="AE2115">
        <v>0</v>
      </c>
      <c r="AF2115" t="s">
        <v>3915</v>
      </c>
      <c r="AG2115" s="2">
        <v>3.472222222222222E-3</v>
      </c>
      <c r="AH2115" t="s">
        <v>3911</v>
      </c>
      <c r="AI2115">
        <v>3</v>
      </c>
      <c r="AJ2115" t="s">
        <v>3928</v>
      </c>
      <c r="AK2115" s="3">
        <v>39739</v>
      </c>
      <c r="AL2115" s="10">
        <f>YEAR(ufc_fights_2[[#This Row],[date]])</f>
        <v>2008</v>
      </c>
      <c r="AM2115" t="s">
        <v>3977</v>
      </c>
      <c r="AN2115">
        <v>150</v>
      </c>
      <c r="AO2115" t="s">
        <v>3913</v>
      </c>
      <c r="AP2115">
        <f>IF(ufc_fights_2[[#This Row],[winner]]="Red",ufc_fights_2[[#This Row],[r_fighter_id]],ufc_fights_2[[#This Row],[b_fighter_id]])</f>
        <v>286</v>
      </c>
      <c r="AQ2115" t="str">
        <f>_xlfn.XLOOKUP(ufc_fights_2[[#This Row],[winnerID]],ufc_fighters[id],ufc_fighters[fighter_name],"xxx",0,1)</f>
        <v>Michael Bisping</v>
      </c>
    </row>
    <row r="2116" spans="1:43">
      <c r="A2116">
        <v>2447</v>
      </c>
      <c r="B2116">
        <v>2530</v>
      </c>
      <c r="C2116">
        <f>_xlfn.XLOOKUP(ufc_fights_2[[#This Row],[r_fighter_id]],ufc_fighters[id],ufc_fighters[year],"xxx",0,1)</f>
        <v>1991</v>
      </c>
      <c r="D2116">
        <f>_xlfn.XLOOKUP(ufc_fights_2[[#This Row],[b_fighter_id]],ufc_fighters[id],ufc_fighters[year],"Prázdné",0,1)</f>
        <v>1985</v>
      </c>
      <c r="E2116" s="10">
        <f>YEAR(ufc_fights_2[[#This Row],[date]])-ufc_fights_2[[#This Row],[r_year]]</f>
        <v>29</v>
      </c>
      <c r="F2116" s="10">
        <f>YEAR(ufc_fights_2[[#This Row],[date]])-ufc_fights_2[[#This Row],[b_year]]</f>
        <v>35</v>
      </c>
      <c r="G2116">
        <v>0</v>
      </c>
      <c r="H2116">
        <v>0</v>
      </c>
      <c r="I2116">
        <v>0.47620000000000001</v>
      </c>
      <c r="J2116">
        <v>0.35709999999999997</v>
      </c>
      <c r="K2116">
        <v>0.7429</v>
      </c>
      <c r="L2116">
        <v>0.52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9.1550925925925931E-3</v>
      </c>
      <c r="T2116" s="2">
        <v>0</v>
      </c>
      <c r="U2116">
        <v>0.47620000000000001</v>
      </c>
      <c r="V2116">
        <v>0.1</v>
      </c>
      <c r="W2116">
        <v>0</v>
      </c>
      <c r="X2116">
        <v>0</v>
      </c>
      <c r="Y2116">
        <v>1</v>
      </c>
      <c r="Z2116">
        <v>1</v>
      </c>
      <c r="AA2116">
        <v>0.35709999999999997</v>
      </c>
      <c r="AB2116">
        <v>0</v>
      </c>
      <c r="AC2116">
        <v>0</v>
      </c>
      <c r="AD2116">
        <v>0.42109999999999997</v>
      </c>
      <c r="AE2116">
        <v>0</v>
      </c>
      <c r="AF2116" t="s">
        <v>3915</v>
      </c>
      <c r="AG2116" s="2">
        <v>3.472222222222222E-3</v>
      </c>
      <c r="AH2116" t="s">
        <v>3911</v>
      </c>
      <c r="AI2116">
        <v>3</v>
      </c>
      <c r="AJ2116" t="s">
        <v>3934</v>
      </c>
      <c r="AK2116" s="3">
        <v>44121</v>
      </c>
      <c r="AL2116" s="10">
        <f>YEAR(ufc_fights_2[[#This Row],[date]])</f>
        <v>2020</v>
      </c>
      <c r="AM2116" t="s">
        <v>3977</v>
      </c>
      <c r="AN2116">
        <v>5</v>
      </c>
      <c r="AO2116" t="s">
        <v>3913</v>
      </c>
      <c r="AP2116">
        <f>IF(ufc_fights_2[[#This Row],[winner]]="Red",ufc_fights_2[[#This Row],[r_fighter_id]],ufc_fights_2[[#This Row],[b_fighter_id]])</f>
        <v>2447</v>
      </c>
      <c r="AQ2116" t="str">
        <f>_xlfn.XLOOKUP(ufc_fights_2[[#This Row],[winnerID]],ufc_fighters[id],ufc_fighters[fighter_name],"xxx",0,1)</f>
        <v>Junyong Park</v>
      </c>
    </row>
    <row r="2117" spans="1:43">
      <c r="A2117">
        <v>2447</v>
      </c>
      <c r="B2117">
        <v>215</v>
      </c>
      <c r="C2117">
        <f>_xlfn.XLOOKUP(ufc_fights_2[[#This Row],[r_fighter_id]],ufc_fighters[id],ufc_fighters[year],"xxx",0,1)</f>
        <v>1991</v>
      </c>
      <c r="D2117">
        <f>_xlfn.XLOOKUP(ufc_fights_2[[#This Row],[b_fighter_id]],ufc_fighters[id],ufc_fighters[year],"Prázdné",0,1)</f>
        <v>1990</v>
      </c>
      <c r="E2117" s="10">
        <f>YEAR(ufc_fights_2[[#This Row],[date]])-ufc_fights_2[[#This Row],[r_year]]</f>
        <v>28</v>
      </c>
      <c r="F2117" s="10">
        <f>YEAR(ufc_fights_2[[#This Row],[date]])-ufc_fights_2[[#This Row],[b_year]]</f>
        <v>29</v>
      </c>
      <c r="G2117">
        <v>0</v>
      </c>
      <c r="H2117">
        <v>0</v>
      </c>
      <c r="I2117">
        <v>0.4118</v>
      </c>
      <c r="J2117">
        <v>0.31869999999999998</v>
      </c>
      <c r="K2117">
        <v>0.43009999999999998</v>
      </c>
      <c r="L2117">
        <v>0.34339999999999998</v>
      </c>
      <c r="M2117">
        <v>0.5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2.4074074074074076E-3</v>
      </c>
      <c r="T2117" s="2">
        <v>8.1018518518518516E-5</v>
      </c>
      <c r="U2117">
        <v>0.35539999999999999</v>
      </c>
      <c r="V2117">
        <v>0.18490000000000001</v>
      </c>
      <c r="W2117">
        <v>0.8</v>
      </c>
      <c r="X2117">
        <v>1</v>
      </c>
      <c r="Y2117">
        <v>0.7</v>
      </c>
      <c r="Z2117">
        <v>0.39660000000000001</v>
      </c>
      <c r="AA2117">
        <v>0.31609999999999999</v>
      </c>
      <c r="AB2117">
        <v>0.61539999999999995</v>
      </c>
      <c r="AC2117">
        <v>0.4</v>
      </c>
      <c r="AD2117">
        <v>0</v>
      </c>
      <c r="AE2117">
        <v>0</v>
      </c>
      <c r="AF2117" t="s">
        <v>3915</v>
      </c>
      <c r="AG2117" s="2">
        <v>3.472222222222222E-3</v>
      </c>
      <c r="AH2117" t="s">
        <v>3911</v>
      </c>
      <c r="AI2117">
        <v>3</v>
      </c>
      <c r="AJ2117" t="s">
        <v>3975</v>
      </c>
      <c r="AK2117" s="3">
        <v>43820</v>
      </c>
      <c r="AL2117" s="10">
        <f>YEAR(ufc_fights_2[[#This Row],[date]])</f>
        <v>2019</v>
      </c>
      <c r="AM2117" t="s">
        <v>3977</v>
      </c>
      <c r="AN2117">
        <v>124</v>
      </c>
      <c r="AO2117" t="s">
        <v>3913</v>
      </c>
      <c r="AP2117">
        <f>IF(ufc_fights_2[[#This Row],[winner]]="Red",ufc_fights_2[[#This Row],[r_fighter_id]],ufc_fights_2[[#This Row],[b_fighter_id]])</f>
        <v>2447</v>
      </c>
      <c r="AQ2117" t="str">
        <f>_xlfn.XLOOKUP(ufc_fights_2[[#This Row],[winnerID]],ufc_fighters[id],ufc_fighters[fighter_name],"xxx",0,1)</f>
        <v>Junyong Park</v>
      </c>
    </row>
    <row r="2118" spans="1:43">
      <c r="A2118">
        <v>286</v>
      </c>
      <c r="B2118">
        <v>2023</v>
      </c>
      <c r="C2118">
        <f>_xlfn.XLOOKUP(ufc_fights_2[[#This Row],[r_fighter_id]],ufc_fighters[id],ufc_fighters[year],"xxx",0,1)</f>
        <v>1979</v>
      </c>
      <c r="D2118">
        <f>_xlfn.XLOOKUP(ufc_fights_2[[#This Row],[b_fighter_id]],ufc_fighters[id],ufc_fighters[year],"Prázdné",0,1)</f>
        <v>1980</v>
      </c>
      <c r="E2118" s="10">
        <f>YEAR(ufc_fights_2[[#This Row],[date]])-ufc_fights_2[[#This Row],[r_year]]</f>
        <v>29</v>
      </c>
      <c r="F2118" s="10">
        <f>YEAR(ufc_fights_2[[#This Row],[date]])-ufc_fights_2[[#This Row],[b_year]]</f>
        <v>28</v>
      </c>
      <c r="G2118">
        <v>1</v>
      </c>
      <c r="H2118">
        <v>0</v>
      </c>
      <c r="I2118">
        <v>0.43330000000000002</v>
      </c>
      <c r="J2118">
        <v>8.3299999999999999E-2</v>
      </c>
      <c r="K2118">
        <v>0.47570000000000001</v>
      </c>
      <c r="L2118">
        <v>0.15379999999999999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0</v>
      </c>
      <c r="S2118" s="2">
        <v>8.3333333333333339E-4</v>
      </c>
      <c r="T2118" s="2">
        <v>7.1759259259259259E-4</v>
      </c>
      <c r="U2118">
        <v>0.2923</v>
      </c>
      <c r="V2118">
        <v>0</v>
      </c>
      <c r="W2118">
        <v>0.8</v>
      </c>
      <c r="X2118">
        <v>0</v>
      </c>
      <c r="Y2118">
        <v>1</v>
      </c>
      <c r="Z2118">
        <v>0.2727</v>
      </c>
      <c r="AA2118">
        <v>8.3299999999999999E-2</v>
      </c>
      <c r="AB2118">
        <v>0.58140000000000003</v>
      </c>
      <c r="AC2118">
        <v>0</v>
      </c>
      <c r="AD2118">
        <v>0.66669999999999996</v>
      </c>
      <c r="AE2118">
        <v>0</v>
      </c>
      <c r="AF2118" t="s">
        <v>3910</v>
      </c>
      <c r="AG2118" s="2">
        <v>3.472222222222222E-3</v>
      </c>
      <c r="AH2118" t="s">
        <v>3911</v>
      </c>
      <c r="AI2118">
        <v>3</v>
      </c>
      <c r="AJ2118" t="s">
        <v>3987</v>
      </c>
      <c r="AK2118" s="3">
        <v>39557</v>
      </c>
      <c r="AL2118" s="10">
        <f>YEAR(ufc_fights_2[[#This Row],[date]])</f>
        <v>2008</v>
      </c>
      <c r="AM2118" t="s">
        <v>3977</v>
      </c>
      <c r="AN2118">
        <v>92</v>
      </c>
      <c r="AO2118" t="s">
        <v>3913</v>
      </c>
      <c r="AP2118">
        <f>IF(ufc_fights_2[[#This Row],[winner]]="Red",ufc_fights_2[[#This Row],[r_fighter_id]],ufc_fights_2[[#This Row],[b_fighter_id]])</f>
        <v>286</v>
      </c>
      <c r="AQ2118" t="str">
        <f>_xlfn.XLOOKUP(ufc_fights_2[[#This Row],[winnerID]],ufc_fighters[id],ufc_fighters[fighter_name],"xxx",0,1)</f>
        <v>Michael Bisping</v>
      </c>
    </row>
    <row r="2119" spans="1:43">
      <c r="A2119">
        <v>2834</v>
      </c>
      <c r="B2119">
        <v>1488</v>
      </c>
      <c r="C2119">
        <f>_xlfn.XLOOKUP(ufc_fights_2[[#This Row],[r_fighter_id]],ufc_fighters[id],ufc_fighters[year],"xxx",0,1)</f>
        <v>1988</v>
      </c>
      <c r="D2119">
        <f>_xlfn.XLOOKUP(ufc_fights_2[[#This Row],[b_fighter_id]],ufc_fighters[id],ufc_fighters[year],"Prázdné",0,1)</f>
        <v>1981</v>
      </c>
      <c r="E2119" s="10">
        <f>YEAR(ufc_fights_2[[#This Row],[date]])-ufc_fights_2[[#This Row],[r_year]]</f>
        <v>29</v>
      </c>
      <c r="F2119" s="10">
        <f>YEAR(ufc_fights_2[[#This Row],[date]])-ufc_fights_2[[#This Row],[b_year]]</f>
        <v>36</v>
      </c>
      <c r="G2119">
        <v>2</v>
      </c>
      <c r="H2119">
        <v>0</v>
      </c>
      <c r="I2119">
        <v>0.52459999999999996</v>
      </c>
      <c r="J2119">
        <v>0.59550000000000003</v>
      </c>
      <c r="K2119">
        <v>0.56499999999999995</v>
      </c>
      <c r="L2119">
        <v>0.64100000000000001</v>
      </c>
      <c r="M2119">
        <v>0.42859999999999998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1.4699074074074074E-3</v>
      </c>
      <c r="T2119" s="2">
        <v>1.6203703703703703E-4</v>
      </c>
      <c r="U2119">
        <v>0.5202</v>
      </c>
      <c r="V2119">
        <v>0.53539999999999999</v>
      </c>
      <c r="W2119">
        <v>0.6</v>
      </c>
      <c r="X2119">
        <v>0</v>
      </c>
      <c r="Y2119">
        <v>1</v>
      </c>
      <c r="Z2119">
        <v>0.5</v>
      </c>
      <c r="AA2119">
        <v>0.56469999999999998</v>
      </c>
      <c r="AB2119">
        <v>0.64290000000000003</v>
      </c>
      <c r="AC2119">
        <v>0.8</v>
      </c>
      <c r="AD2119">
        <v>0.77780000000000005</v>
      </c>
      <c r="AE2119">
        <v>0</v>
      </c>
      <c r="AF2119" t="s">
        <v>3910</v>
      </c>
      <c r="AG2119" s="2">
        <v>6.7129629629629625E-4</v>
      </c>
      <c r="AH2119" t="s">
        <v>3911</v>
      </c>
      <c r="AI2119">
        <v>3</v>
      </c>
      <c r="AJ2119" t="s">
        <v>3916</v>
      </c>
      <c r="AK2119" s="3">
        <v>43070</v>
      </c>
      <c r="AL2119" s="10">
        <f>YEAR(ufc_fights_2[[#This Row],[date]])</f>
        <v>2017</v>
      </c>
      <c r="AM2119" t="s">
        <v>3977</v>
      </c>
      <c r="AN2119">
        <v>1</v>
      </c>
      <c r="AO2119" t="s">
        <v>3918</v>
      </c>
      <c r="AP2119">
        <f>IF(ufc_fights_2[[#This Row],[winner]]="Red",ufc_fights_2[[#This Row],[r_fighter_id]],ufc_fights_2[[#This Row],[b_fighter_id]])</f>
        <v>1488</v>
      </c>
      <c r="AQ2119" t="str">
        <f>_xlfn.XLOOKUP(ufc_fights_2[[#This Row],[winnerID]],ufc_fighters[id],ufc_fighters[fighter_name],"xxx",0,1)</f>
        <v>Ryan Janes</v>
      </c>
    </row>
    <row r="2120" spans="1:43">
      <c r="A2120">
        <v>262</v>
      </c>
      <c r="B2120">
        <v>1488</v>
      </c>
      <c r="C2120">
        <f>_xlfn.XLOOKUP(ufc_fights_2[[#This Row],[r_fighter_id]],ufc_fighters[id],ufc_fighters[year],"xxx",0,1)</f>
        <v>1985</v>
      </c>
      <c r="D2120">
        <f>_xlfn.XLOOKUP(ufc_fights_2[[#This Row],[b_fighter_id]],ufc_fighters[id],ufc_fighters[year],"Prázdné",0,1)</f>
        <v>1981</v>
      </c>
      <c r="E2120" s="10">
        <f>YEAR(ufc_fights_2[[#This Row],[date]])-ufc_fights_2[[#This Row],[r_year]]</f>
        <v>31</v>
      </c>
      <c r="F2120" s="10">
        <f>YEAR(ufc_fights_2[[#This Row],[date]])-ufc_fights_2[[#This Row],[b_year]]</f>
        <v>35</v>
      </c>
      <c r="G2120">
        <v>0</v>
      </c>
      <c r="H2120">
        <v>0</v>
      </c>
      <c r="I2120">
        <v>0.36309999999999998</v>
      </c>
      <c r="J2120">
        <v>0.38319999999999999</v>
      </c>
      <c r="K2120">
        <v>0.3886</v>
      </c>
      <c r="L2120">
        <v>0.41770000000000002</v>
      </c>
      <c r="M2120">
        <v>0.4</v>
      </c>
      <c r="N2120">
        <v>0</v>
      </c>
      <c r="O2120">
        <v>0</v>
      </c>
      <c r="P2120">
        <v>0</v>
      </c>
      <c r="Q2120">
        <v>0</v>
      </c>
      <c r="R2120">
        <v>1</v>
      </c>
      <c r="S2120" s="2">
        <v>6.018518518518519E-4</v>
      </c>
      <c r="T2120" s="2">
        <v>2.0601851851851853E-3</v>
      </c>
      <c r="U2120">
        <v>0.2868</v>
      </c>
      <c r="V2120">
        <v>0.30559999999999998</v>
      </c>
      <c r="W2120">
        <v>0.46150000000000002</v>
      </c>
      <c r="X2120">
        <v>0.84209999999999996</v>
      </c>
      <c r="Y2120">
        <v>0.92310000000000003</v>
      </c>
      <c r="Z2120">
        <v>0.35630000000000001</v>
      </c>
      <c r="AA2120">
        <v>0.37130000000000002</v>
      </c>
      <c r="AB2120">
        <v>0.6</v>
      </c>
      <c r="AC2120">
        <v>0.625</v>
      </c>
      <c r="AD2120">
        <v>0.33329999999999999</v>
      </c>
      <c r="AE2120">
        <v>0.5</v>
      </c>
      <c r="AF2120" t="s">
        <v>3915</v>
      </c>
      <c r="AG2120" s="2">
        <v>3.472222222222222E-3</v>
      </c>
      <c r="AH2120" t="s">
        <v>3911</v>
      </c>
      <c r="AI2120">
        <v>3</v>
      </c>
      <c r="AJ2120" t="s">
        <v>3941</v>
      </c>
      <c r="AK2120" s="3">
        <v>42713</v>
      </c>
      <c r="AL2120" s="10">
        <f>YEAR(ufc_fights_2[[#This Row],[date]])</f>
        <v>2016</v>
      </c>
      <c r="AM2120" t="s">
        <v>3977</v>
      </c>
      <c r="AN2120">
        <v>12</v>
      </c>
      <c r="AO2120" t="s">
        <v>3918</v>
      </c>
      <c r="AP2120">
        <f>IF(ufc_fights_2[[#This Row],[winner]]="Red",ufc_fights_2[[#This Row],[r_fighter_id]],ufc_fights_2[[#This Row],[b_fighter_id]])</f>
        <v>1488</v>
      </c>
      <c r="AQ2120" t="str">
        <f>_xlfn.XLOOKUP(ufc_fights_2[[#This Row],[winnerID]],ufc_fighters[id],ufc_fighters[fighter_name],"xxx",0,1)</f>
        <v>Ryan Janes</v>
      </c>
    </row>
    <row r="2121" spans="1:43">
      <c r="A2121">
        <v>2108</v>
      </c>
      <c r="B2121">
        <v>3033</v>
      </c>
      <c r="C2121">
        <f>_xlfn.XLOOKUP(ufc_fights_2[[#This Row],[r_fighter_id]],ufc_fighters[id],ufc_fighters[year],"xxx",0,1)</f>
        <v>1981</v>
      </c>
      <c r="D2121">
        <f>_xlfn.XLOOKUP(ufc_fights_2[[#This Row],[b_fighter_id]],ufc_fighters[id],ufc_fighters[year],"Prázdné",0,1)</f>
        <v>1981</v>
      </c>
      <c r="E2121" s="10">
        <f>YEAR(ufc_fights_2[[#This Row],[date]])-ufc_fights_2[[#This Row],[r_year]]</f>
        <v>34</v>
      </c>
      <c r="F2121" s="10">
        <f>YEAR(ufc_fights_2[[#This Row],[date]])-ufc_fights_2[[#This Row],[b_year]]</f>
        <v>34</v>
      </c>
      <c r="G2121">
        <v>0</v>
      </c>
      <c r="H2121">
        <v>0</v>
      </c>
      <c r="I2121">
        <v>0.42370000000000002</v>
      </c>
      <c r="J2121">
        <v>0.67110000000000003</v>
      </c>
      <c r="K2121">
        <v>0.46029999999999999</v>
      </c>
      <c r="L2121">
        <v>0.82779999999999998</v>
      </c>
      <c r="M2121">
        <v>0</v>
      </c>
      <c r="N2121">
        <v>0.33329999999999999</v>
      </c>
      <c r="O2121">
        <v>1</v>
      </c>
      <c r="P2121">
        <v>0</v>
      </c>
      <c r="Q2121">
        <v>0</v>
      </c>
      <c r="R2121">
        <v>0</v>
      </c>
      <c r="S2121" s="2">
        <v>5.7870370370370373E-5</v>
      </c>
      <c r="T2121" s="2">
        <v>8.2870370370370372E-3</v>
      </c>
      <c r="U2121">
        <v>0.2326</v>
      </c>
      <c r="V2121">
        <v>0.62119999999999997</v>
      </c>
      <c r="W2121">
        <v>0.92859999999999998</v>
      </c>
      <c r="X2121">
        <v>1</v>
      </c>
      <c r="Y2121">
        <v>1</v>
      </c>
      <c r="Z2121">
        <v>0.28260000000000002</v>
      </c>
      <c r="AA2121">
        <v>0.45450000000000002</v>
      </c>
      <c r="AB2121">
        <v>0.92310000000000003</v>
      </c>
      <c r="AC2121">
        <v>0.81820000000000004</v>
      </c>
      <c r="AD2121">
        <v>0</v>
      </c>
      <c r="AE2121">
        <v>0.84379999999999999</v>
      </c>
      <c r="AF2121" t="s">
        <v>3915</v>
      </c>
      <c r="AG2121" s="2">
        <v>3.472222222222222E-3</v>
      </c>
      <c r="AH2121" t="s">
        <v>3911</v>
      </c>
      <c r="AI2121">
        <v>3</v>
      </c>
      <c r="AJ2121" t="s">
        <v>3985</v>
      </c>
      <c r="AK2121" s="3">
        <v>42197</v>
      </c>
      <c r="AL2121" s="10">
        <f>YEAR(ufc_fights_2[[#This Row],[date]])</f>
        <v>2015</v>
      </c>
      <c r="AM2121" t="s">
        <v>3977</v>
      </c>
      <c r="AN2121">
        <v>1</v>
      </c>
      <c r="AO2121" t="s">
        <v>3918</v>
      </c>
      <c r="AP2121">
        <f>IF(ufc_fights_2[[#This Row],[winner]]="Red",ufc_fights_2[[#This Row],[r_fighter_id]],ufc_fights_2[[#This Row],[b_fighter_id]])</f>
        <v>3033</v>
      </c>
      <c r="AQ2121" t="str">
        <f>_xlfn.XLOOKUP(ufc_fights_2[[#This Row],[winnerID]],ufc_fighters[id],ufc_fighters[fighter_name],"xxx",0,1)</f>
        <v>Trevor Smith</v>
      </c>
    </row>
    <row r="2122" spans="1:43">
      <c r="A2122">
        <v>3033</v>
      </c>
      <c r="B2122">
        <v>1408</v>
      </c>
      <c r="C2122">
        <f>_xlfn.XLOOKUP(ufc_fights_2[[#This Row],[r_fighter_id]],ufc_fighters[id],ufc_fighters[year],"xxx",0,1)</f>
        <v>1981</v>
      </c>
      <c r="D2122">
        <f>_xlfn.XLOOKUP(ufc_fights_2[[#This Row],[b_fighter_id]],ufc_fighters[id],ufc_fighters[year],"Prázdné",0,1)</f>
        <v>1981</v>
      </c>
      <c r="E2122" s="10">
        <f>YEAR(ufc_fights_2[[#This Row],[date]])-ufc_fights_2[[#This Row],[r_year]]</f>
        <v>33</v>
      </c>
      <c r="F2122" s="10">
        <f>YEAR(ufc_fights_2[[#This Row],[date]])-ufc_fights_2[[#This Row],[b_year]]</f>
        <v>33</v>
      </c>
      <c r="G2122">
        <v>0</v>
      </c>
      <c r="H2122">
        <v>0</v>
      </c>
      <c r="I2122">
        <v>0.4672</v>
      </c>
      <c r="J2122">
        <v>0.3614</v>
      </c>
      <c r="K2122">
        <v>0.48409999999999997</v>
      </c>
      <c r="L2122">
        <v>0.39079999999999998</v>
      </c>
      <c r="M2122">
        <v>0.125</v>
      </c>
      <c r="N2122">
        <v>1</v>
      </c>
      <c r="O2122">
        <v>1</v>
      </c>
      <c r="P2122">
        <v>0</v>
      </c>
      <c r="Q2122">
        <v>0</v>
      </c>
      <c r="R2122">
        <v>0</v>
      </c>
      <c r="S2122" s="2">
        <v>1.0648148148148149E-3</v>
      </c>
      <c r="T2122" s="2">
        <v>1.0300925925925926E-3</v>
      </c>
      <c r="U2122">
        <v>0.31030000000000002</v>
      </c>
      <c r="V2122">
        <v>0.28170000000000001</v>
      </c>
      <c r="W2122">
        <v>0.73329999999999995</v>
      </c>
      <c r="X2122">
        <v>0.95</v>
      </c>
      <c r="Y2122">
        <v>1</v>
      </c>
      <c r="Z2122">
        <v>0.4158</v>
      </c>
      <c r="AA2122">
        <v>0.31169999999999998</v>
      </c>
      <c r="AB2122">
        <v>0.81820000000000004</v>
      </c>
      <c r="AC2122">
        <v>1</v>
      </c>
      <c r="AD2122">
        <v>0.6</v>
      </c>
      <c r="AE2122">
        <v>0</v>
      </c>
      <c r="AF2122" t="s">
        <v>3922</v>
      </c>
      <c r="AG2122" s="2">
        <v>3.472222222222222E-3</v>
      </c>
      <c r="AH2122" t="s">
        <v>3911</v>
      </c>
      <c r="AI2122">
        <v>3</v>
      </c>
      <c r="AJ2122" t="s">
        <v>3929</v>
      </c>
      <c r="AK2122" s="3">
        <v>41654</v>
      </c>
      <c r="AL2122" s="10">
        <f>YEAR(ufc_fights_2[[#This Row],[date]])</f>
        <v>2014</v>
      </c>
      <c r="AM2122" t="s">
        <v>3977</v>
      </c>
      <c r="AN2122">
        <v>76</v>
      </c>
      <c r="AO2122" t="s">
        <v>3913</v>
      </c>
      <c r="AP2122">
        <f>IF(ufc_fights_2[[#This Row],[winner]]="Red",ufc_fights_2[[#This Row],[r_fighter_id]],ufc_fights_2[[#This Row],[b_fighter_id]])</f>
        <v>3033</v>
      </c>
      <c r="AQ2122" t="str">
        <f>_xlfn.XLOOKUP(ufc_fights_2[[#This Row],[winnerID]],ufc_fighters[id],ufc_fighters[fighter_name],"xxx",0,1)</f>
        <v>Trevor Smith</v>
      </c>
    </row>
    <row r="2123" spans="1:43">
      <c r="A2123">
        <v>3033</v>
      </c>
      <c r="B2123">
        <v>447</v>
      </c>
      <c r="C2123">
        <f>_xlfn.XLOOKUP(ufc_fights_2[[#This Row],[r_fighter_id]],ufc_fighters[id],ufc_fighters[year],"xxx",0,1)</f>
        <v>1981</v>
      </c>
      <c r="D2123">
        <f>_xlfn.XLOOKUP(ufc_fights_2[[#This Row],[b_fighter_id]],ufc_fighters[id],ufc_fighters[year],"Prázdné",0,1)</f>
        <v>1986</v>
      </c>
      <c r="E2123" s="10">
        <f>YEAR(ufc_fights_2[[#This Row],[date]])-ufc_fights_2[[#This Row],[r_year]]</f>
        <v>36</v>
      </c>
      <c r="F2123" s="10">
        <f>YEAR(ufc_fights_2[[#This Row],[date]])-ufc_fights_2[[#This Row],[b_year]]</f>
        <v>31</v>
      </c>
      <c r="G2123">
        <v>1</v>
      </c>
      <c r="H2123">
        <v>0</v>
      </c>
      <c r="I2123">
        <v>0.65</v>
      </c>
      <c r="J2123">
        <v>0.55559999999999998</v>
      </c>
      <c r="K2123">
        <v>0.748</v>
      </c>
      <c r="L2123">
        <v>0.77080000000000004</v>
      </c>
      <c r="M2123">
        <v>0.57140000000000002</v>
      </c>
      <c r="N2123">
        <v>0</v>
      </c>
      <c r="O2123">
        <v>0</v>
      </c>
      <c r="P2123">
        <v>1</v>
      </c>
      <c r="Q2123">
        <v>0</v>
      </c>
      <c r="R2123">
        <v>0</v>
      </c>
      <c r="S2123" s="2">
        <v>9.3055555555555548E-3</v>
      </c>
      <c r="T2123" s="2">
        <v>0</v>
      </c>
      <c r="U2123">
        <v>0.56410000000000005</v>
      </c>
      <c r="V2123">
        <v>0.46150000000000002</v>
      </c>
      <c r="W2123">
        <v>1</v>
      </c>
      <c r="X2123">
        <v>0.42859999999999998</v>
      </c>
      <c r="Y2123">
        <v>1</v>
      </c>
      <c r="Z2123">
        <v>0.5</v>
      </c>
      <c r="AA2123">
        <v>0.33329999999999999</v>
      </c>
      <c r="AB2123">
        <v>0.6</v>
      </c>
      <c r="AC2123">
        <v>0.85709999999999997</v>
      </c>
      <c r="AD2123">
        <v>0.7</v>
      </c>
      <c r="AE2123">
        <v>0.5</v>
      </c>
      <c r="AF2123" t="s">
        <v>3915</v>
      </c>
      <c r="AG2123" s="2">
        <v>3.472222222222222E-3</v>
      </c>
      <c r="AH2123" t="s">
        <v>3911</v>
      </c>
      <c r="AI2123">
        <v>3</v>
      </c>
      <c r="AJ2123" t="s">
        <v>3955</v>
      </c>
      <c r="AK2123" s="3">
        <v>42883</v>
      </c>
      <c r="AL2123" s="10">
        <f>YEAR(ufc_fights_2[[#This Row],[date]])</f>
        <v>2017</v>
      </c>
      <c r="AM2123" t="s">
        <v>3977</v>
      </c>
      <c r="AN2123">
        <v>86</v>
      </c>
      <c r="AO2123" t="s">
        <v>3913</v>
      </c>
      <c r="AP2123">
        <f>IF(ufc_fights_2[[#This Row],[winner]]="Red",ufc_fights_2[[#This Row],[r_fighter_id]],ufc_fights_2[[#This Row],[b_fighter_id]])</f>
        <v>3033</v>
      </c>
      <c r="AQ2123" t="str">
        <f>_xlfn.XLOOKUP(ufc_fights_2[[#This Row],[winnerID]],ufc_fighters[id],ufc_fighters[fighter_name],"xxx",0,1)</f>
        <v>Trevor Smith</v>
      </c>
    </row>
    <row r="2124" spans="1:43">
      <c r="A2124">
        <v>3286</v>
      </c>
      <c r="B2124">
        <v>3033</v>
      </c>
      <c r="C2124">
        <f>_xlfn.XLOOKUP(ufc_fights_2[[#This Row],[r_fighter_id]],ufc_fighters[id],ufc_fighters[year],"xxx",0,1)</f>
        <v>1983</v>
      </c>
      <c r="D2124">
        <f>_xlfn.XLOOKUP(ufc_fights_2[[#This Row],[b_fighter_id]],ufc_fighters[id],ufc_fighters[year],"Prázdné",0,1)</f>
        <v>1981</v>
      </c>
      <c r="E2124" s="10">
        <f>YEAR(ufc_fights_2[[#This Row],[date]])-ufc_fights_2[[#This Row],[r_year]]</f>
        <v>31</v>
      </c>
      <c r="F2124" s="10">
        <f>YEAR(ufc_fights_2[[#This Row],[date]])-ufc_fights_2[[#This Row],[b_year]]</f>
        <v>33</v>
      </c>
      <c r="G2124">
        <v>0</v>
      </c>
      <c r="H2124">
        <v>0</v>
      </c>
      <c r="I2124">
        <v>0.57779999999999998</v>
      </c>
      <c r="J2124">
        <v>0.71189999999999998</v>
      </c>
      <c r="K2124">
        <v>0.66669999999999996</v>
      </c>
      <c r="L2124">
        <v>0.80910000000000004</v>
      </c>
      <c r="M2124">
        <v>0.2</v>
      </c>
      <c r="N2124">
        <v>0.4</v>
      </c>
      <c r="O2124">
        <v>0</v>
      </c>
      <c r="P2124">
        <v>2</v>
      </c>
      <c r="Q2124">
        <v>0</v>
      </c>
      <c r="R2124">
        <v>2</v>
      </c>
      <c r="S2124" s="2">
        <v>3.0671296296296297E-3</v>
      </c>
      <c r="T2124" s="2">
        <v>4.9884259259259257E-3</v>
      </c>
      <c r="U2124">
        <v>0.4194</v>
      </c>
      <c r="V2124">
        <v>0.56669999999999998</v>
      </c>
      <c r="W2124">
        <v>0.91669999999999996</v>
      </c>
      <c r="X2124">
        <v>1</v>
      </c>
      <c r="Y2124">
        <v>1</v>
      </c>
      <c r="Z2124">
        <v>0.4375</v>
      </c>
      <c r="AA2124">
        <v>0.53569999999999995</v>
      </c>
      <c r="AB2124">
        <v>0.92310000000000003</v>
      </c>
      <c r="AC2124">
        <v>0.78569999999999995</v>
      </c>
      <c r="AD2124">
        <v>0</v>
      </c>
      <c r="AE2124">
        <v>0.94120000000000004</v>
      </c>
      <c r="AF2124" t="s">
        <v>3915</v>
      </c>
      <c r="AG2124" s="2">
        <v>3.472222222222222E-3</v>
      </c>
      <c r="AH2124" t="s">
        <v>3911</v>
      </c>
      <c r="AI2124">
        <v>3</v>
      </c>
      <c r="AJ2124" t="s">
        <v>3961</v>
      </c>
      <c r="AK2124" s="3">
        <v>41839</v>
      </c>
      <c r="AL2124" s="10">
        <f>YEAR(ufc_fights_2[[#This Row],[date]])</f>
        <v>2014</v>
      </c>
      <c r="AM2124" t="s">
        <v>3977</v>
      </c>
      <c r="AN2124">
        <v>100</v>
      </c>
      <c r="AO2124" t="s">
        <v>3918</v>
      </c>
      <c r="AP2124">
        <f>IF(ufc_fights_2[[#This Row],[winner]]="Red",ufc_fights_2[[#This Row],[r_fighter_id]],ufc_fights_2[[#This Row],[b_fighter_id]])</f>
        <v>3033</v>
      </c>
      <c r="AQ2124" t="str">
        <f>_xlfn.XLOOKUP(ufc_fights_2[[#This Row],[winnerID]],ufc_fighters[id],ufc_fighters[fighter_name],"xxx",0,1)</f>
        <v>Trevor Smith</v>
      </c>
    </row>
    <row r="2125" spans="1:43">
      <c r="A2125">
        <v>3033</v>
      </c>
      <c r="B2125">
        <v>1118</v>
      </c>
      <c r="C2125">
        <f>_xlfn.XLOOKUP(ufc_fights_2[[#This Row],[r_fighter_id]],ufc_fighters[id],ufc_fighters[year],"xxx",0,1)</f>
        <v>1981</v>
      </c>
      <c r="D2125">
        <f>_xlfn.XLOOKUP(ufc_fights_2[[#This Row],[b_fighter_id]],ufc_fighters[id],ufc_fighters[year],"Prázdné",0,1)</f>
        <v>1993</v>
      </c>
      <c r="E2125" s="10">
        <f>YEAR(ufc_fights_2[[#This Row],[date]])-ufc_fights_2[[#This Row],[r_year]]</f>
        <v>35</v>
      </c>
      <c r="F2125" s="10">
        <f>YEAR(ufc_fights_2[[#This Row],[date]])-ufc_fights_2[[#This Row],[b_year]]</f>
        <v>23</v>
      </c>
      <c r="G2125">
        <v>1</v>
      </c>
      <c r="H2125">
        <v>0</v>
      </c>
      <c r="I2125">
        <v>0.60870000000000002</v>
      </c>
      <c r="J2125">
        <v>0.4839</v>
      </c>
      <c r="K2125">
        <v>0.76639999999999997</v>
      </c>
      <c r="L2125">
        <v>0.6</v>
      </c>
      <c r="M2125">
        <v>0.66669999999999996</v>
      </c>
      <c r="N2125">
        <v>1</v>
      </c>
      <c r="O2125">
        <v>2</v>
      </c>
      <c r="P2125">
        <v>1</v>
      </c>
      <c r="Q2125">
        <v>0</v>
      </c>
      <c r="R2125">
        <v>0</v>
      </c>
      <c r="S2125" s="2">
        <v>8.86574074074074E-3</v>
      </c>
      <c r="T2125" s="2">
        <v>6.7129629629629625E-4</v>
      </c>
      <c r="U2125">
        <v>0.60319999999999996</v>
      </c>
      <c r="V2125">
        <v>0.3846</v>
      </c>
      <c r="W2125">
        <v>0.5</v>
      </c>
      <c r="X2125">
        <v>1</v>
      </c>
      <c r="Y2125">
        <v>0</v>
      </c>
      <c r="Z2125">
        <v>0.17649999999999999</v>
      </c>
      <c r="AA2125">
        <v>0.31580000000000003</v>
      </c>
      <c r="AB2125">
        <v>0.76919999999999999</v>
      </c>
      <c r="AC2125">
        <v>0.8</v>
      </c>
      <c r="AD2125">
        <v>0.74360000000000004</v>
      </c>
      <c r="AE2125">
        <v>0.5</v>
      </c>
      <c r="AF2125" t="s">
        <v>3915</v>
      </c>
      <c r="AG2125" s="2">
        <v>3.472222222222222E-3</v>
      </c>
      <c r="AH2125" t="s">
        <v>3911</v>
      </c>
      <c r="AI2125">
        <v>3</v>
      </c>
      <c r="AJ2125" t="s">
        <v>3928</v>
      </c>
      <c r="AK2125" s="3">
        <v>42588</v>
      </c>
      <c r="AL2125" s="10">
        <f>YEAR(ufc_fights_2[[#This Row],[date]])</f>
        <v>2016</v>
      </c>
      <c r="AM2125" t="s">
        <v>3977</v>
      </c>
      <c r="AN2125">
        <v>138</v>
      </c>
      <c r="AO2125" t="s">
        <v>3913</v>
      </c>
      <c r="AP2125">
        <f>IF(ufc_fights_2[[#This Row],[winner]]="Red",ufc_fights_2[[#This Row],[r_fighter_id]],ufc_fights_2[[#This Row],[b_fighter_id]])</f>
        <v>3033</v>
      </c>
      <c r="AQ2125" t="str">
        <f>_xlfn.XLOOKUP(ufc_fights_2[[#This Row],[winnerID]],ufc_fighters[id],ufc_fighters[fighter_name],"xxx",0,1)</f>
        <v>Trevor Smith</v>
      </c>
    </row>
    <row r="2126" spans="1:43">
      <c r="A2126">
        <v>1330</v>
      </c>
      <c r="B2126">
        <v>1083</v>
      </c>
      <c r="C2126">
        <f>_xlfn.XLOOKUP(ufc_fights_2[[#This Row],[r_fighter_id]],ufc_fighters[id],ufc_fighters[year],"xxx",0,1)</f>
        <v>1988</v>
      </c>
      <c r="D2126">
        <f>_xlfn.XLOOKUP(ufc_fights_2[[#This Row],[b_fighter_id]],ufc_fighters[id],ufc_fighters[year],"Prázdné",0,1)</f>
        <v>1991</v>
      </c>
      <c r="E2126" s="10">
        <f>YEAR(ufc_fights_2[[#This Row],[date]])-ufc_fights_2[[#This Row],[r_year]]</f>
        <v>32</v>
      </c>
      <c r="F2126" s="10">
        <f>YEAR(ufc_fights_2[[#This Row],[date]])-ufc_fights_2[[#This Row],[b_year]]</f>
        <v>29</v>
      </c>
      <c r="G2126">
        <v>0</v>
      </c>
      <c r="H2126">
        <v>0</v>
      </c>
      <c r="I2126">
        <v>0.5</v>
      </c>
      <c r="J2126">
        <v>0</v>
      </c>
      <c r="K2126">
        <v>0.5</v>
      </c>
      <c r="L2126">
        <v>0.2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 s="2">
        <v>0</v>
      </c>
      <c r="T2126" s="2">
        <v>3.8194444444444446E-4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0.5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3933</v>
      </c>
      <c r="AG2126" s="2">
        <v>9.0277777777777774E-4</v>
      </c>
      <c r="AH2126" t="s">
        <v>3911</v>
      </c>
      <c r="AI2126">
        <v>3</v>
      </c>
      <c r="AJ2126" t="s">
        <v>3914</v>
      </c>
      <c r="AK2126" s="3">
        <v>44030</v>
      </c>
      <c r="AL2126" s="10">
        <f>YEAR(ufc_fights_2[[#This Row],[date]])</f>
        <v>2020</v>
      </c>
      <c r="AM2126" t="s">
        <v>3977</v>
      </c>
      <c r="AN2126">
        <v>5</v>
      </c>
      <c r="AO2126" t="s">
        <v>3913</v>
      </c>
      <c r="AP2126">
        <f>IF(ufc_fights_2[[#This Row],[winner]]="Red",ufc_fights_2[[#This Row],[r_fighter_id]],ufc_fights_2[[#This Row],[b_fighter_id]])</f>
        <v>1330</v>
      </c>
      <c r="AQ2126" t="str">
        <f>_xlfn.XLOOKUP(ufc_fights_2[[#This Row],[winnerID]],ufc_fighters[id],ufc_fighters[fighter_name],"xxx",0,1)</f>
        <v>Jack Hermansson</v>
      </c>
    </row>
    <row r="2127" spans="1:43">
      <c r="A2127">
        <v>347</v>
      </c>
      <c r="B2127">
        <v>1330</v>
      </c>
      <c r="C2127">
        <f>_xlfn.XLOOKUP(ufc_fights_2[[#This Row],[r_fighter_id]],ufc_fighters[id],ufc_fighters[year],"xxx",0,1)</f>
        <v>1981</v>
      </c>
      <c r="D2127">
        <f>_xlfn.XLOOKUP(ufc_fights_2[[#This Row],[b_fighter_id]],ufc_fighters[id],ufc_fighters[year],"Prázdné",0,1)</f>
        <v>1988</v>
      </c>
      <c r="E2127" s="10">
        <f>YEAR(ufc_fights_2[[#This Row],[date]])-ufc_fights_2[[#This Row],[r_year]]</f>
        <v>38</v>
      </c>
      <c r="F2127" s="10">
        <f>YEAR(ufc_fights_2[[#This Row],[date]])-ufc_fights_2[[#This Row],[b_year]]</f>
        <v>31</v>
      </c>
      <c r="G2127">
        <v>0</v>
      </c>
      <c r="H2127">
        <v>0</v>
      </c>
      <c r="I2127">
        <v>0.16669999999999999</v>
      </c>
      <c r="J2127">
        <v>0.3</v>
      </c>
      <c r="K2127">
        <v>0.16669999999999999</v>
      </c>
      <c r="L2127">
        <v>0.3</v>
      </c>
      <c r="M2127">
        <v>0</v>
      </c>
      <c r="N2127">
        <v>0.5</v>
      </c>
      <c r="O2127">
        <v>0</v>
      </c>
      <c r="P2127">
        <v>1</v>
      </c>
      <c r="Q2127">
        <v>0</v>
      </c>
      <c r="R2127">
        <v>0</v>
      </c>
      <c r="S2127" s="2">
        <v>4.6296296296296294E-5</v>
      </c>
      <c r="T2127" s="2">
        <v>1.1574074074074075E-4</v>
      </c>
      <c r="U2127">
        <v>0.16669999999999999</v>
      </c>
      <c r="V2127">
        <v>0.16669999999999999</v>
      </c>
      <c r="W2127">
        <v>0</v>
      </c>
      <c r="X2127">
        <v>0</v>
      </c>
      <c r="Y2127">
        <v>1</v>
      </c>
      <c r="Z2127">
        <v>0.16669999999999999</v>
      </c>
      <c r="AA2127">
        <v>0.3</v>
      </c>
      <c r="AB2127">
        <v>0</v>
      </c>
      <c r="AC2127">
        <v>0</v>
      </c>
      <c r="AD2127">
        <v>0</v>
      </c>
      <c r="AE2127">
        <v>0</v>
      </c>
      <c r="AF2127" t="s">
        <v>3933</v>
      </c>
      <c r="AG2127" s="2">
        <v>5.6712962962962967E-4</v>
      </c>
      <c r="AH2127" t="s">
        <v>3911</v>
      </c>
      <c r="AI2127">
        <v>3</v>
      </c>
      <c r="AJ2127" t="s">
        <v>3928</v>
      </c>
      <c r="AK2127" s="3">
        <v>43554</v>
      </c>
      <c r="AL2127" s="10">
        <f>YEAR(ufc_fights_2[[#This Row],[date]])</f>
        <v>2019</v>
      </c>
      <c r="AM2127" t="s">
        <v>3977</v>
      </c>
      <c r="AN2127">
        <v>11</v>
      </c>
      <c r="AO2127" t="s">
        <v>3918</v>
      </c>
      <c r="AP2127">
        <f>IF(ufc_fights_2[[#This Row],[winner]]="Red",ufc_fights_2[[#This Row],[r_fighter_id]],ufc_fights_2[[#This Row],[b_fighter_id]])</f>
        <v>1330</v>
      </c>
      <c r="AQ2127" t="str">
        <f>_xlfn.XLOOKUP(ufc_fights_2[[#This Row],[winnerID]],ufc_fighters[id],ufc_fighters[fighter_name],"xxx",0,1)</f>
        <v>Jack Hermansson</v>
      </c>
    </row>
    <row r="2128" spans="1:43">
      <c r="A2128">
        <v>1790</v>
      </c>
      <c r="B2128">
        <v>1330</v>
      </c>
      <c r="C2128">
        <f>_xlfn.XLOOKUP(ufc_fights_2[[#This Row],[r_fighter_id]],ufc_fighters[id],ufc_fighters[year],"xxx",0,1)</f>
        <v>1981</v>
      </c>
      <c r="D2128">
        <f>_xlfn.XLOOKUP(ufc_fights_2[[#This Row],[b_fighter_id]],ufc_fighters[id],ufc_fighters[year],"Prázdné",0,1)</f>
        <v>1988</v>
      </c>
      <c r="E2128" s="10">
        <f>YEAR(ufc_fights_2[[#This Row],[date]])-ufc_fights_2[[#This Row],[r_year]]</f>
        <v>37</v>
      </c>
      <c r="F2128" s="10">
        <f>YEAR(ufc_fights_2[[#This Row],[date]])-ufc_fights_2[[#This Row],[b_year]]</f>
        <v>30</v>
      </c>
      <c r="G2128">
        <v>0</v>
      </c>
      <c r="H2128">
        <v>0</v>
      </c>
      <c r="I2128">
        <v>0.64710000000000001</v>
      </c>
      <c r="J2128">
        <v>0.625</v>
      </c>
      <c r="K2128">
        <v>0.74070000000000003</v>
      </c>
      <c r="L2128">
        <v>0.69010000000000005</v>
      </c>
      <c r="M2128">
        <v>0.33329999999999999</v>
      </c>
      <c r="N2128">
        <v>1</v>
      </c>
      <c r="O2128">
        <v>3</v>
      </c>
      <c r="P2128">
        <v>1</v>
      </c>
      <c r="Q2128">
        <v>0</v>
      </c>
      <c r="R2128">
        <v>0</v>
      </c>
      <c r="S2128" s="2">
        <v>5.3356481481481484E-3</v>
      </c>
      <c r="T2128" s="2">
        <v>1.4583333333333334E-3</v>
      </c>
      <c r="U2128">
        <v>0.45450000000000002</v>
      </c>
      <c r="V2128">
        <v>0.58140000000000003</v>
      </c>
      <c r="W2128">
        <v>1</v>
      </c>
      <c r="X2128">
        <v>1</v>
      </c>
      <c r="Y2128">
        <v>0.85709999999999997</v>
      </c>
      <c r="Z2128">
        <v>0.66669999999999996</v>
      </c>
      <c r="AA2128">
        <v>0.4667</v>
      </c>
      <c r="AB2128">
        <v>1</v>
      </c>
      <c r="AC2128">
        <v>1</v>
      </c>
      <c r="AD2128">
        <v>0.57140000000000002</v>
      </c>
      <c r="AE2128">
        <v>0.79169999999999996</v>
      </c>
      <c r="AF2128" t="s">
        <v>3910</v>
      </c>
      <c r="AG2128" s="2">
        <v>1.5046296296296296E-3</v>
      </c>
      <c r="AH2128" t="s">
        <v>3911</v>
      </c>
      <c r="AI2128">
        <v>3</v>
      </c>
      <c r="AJ2128" t="s">
        <v>3931</v>
      </c>
      <c r="AK2128" s="3">
        <v>43232</v>
      </c>
      <c r="AL2128" s="10">
        <f>YEAR(ufc_fights_2[[#This Row],[date]])</f>
        <v>2018</v>
      </c>
      <c r="AM2128" t="s">
        <v>3977</v>
      </c>
      <c r="AN2128">
        <v>13</v>
      </c>
      <c r="AO2128" t="s">
        <v>3918</v>
      </c>
      <c r="AP2128">
        <f>IF(ufc_fights_2[[#This Row],[winner]]="Red",ufc_fights_2[[#This Row],[r_fighter_id]],ufc_fights_2[[#This Row],[b_fighter_id]])</f>
        <v>1330</v>
      </c>
      <c r="AQ2128" t="str">
        <f>_xlfn.XLOOKUP(ufc_fights_2[[#This Row],[winnerID]],ufc_fighters[id],ufc_fighters[fighter_name],"xxx",0,1)</f>
        <v>Jack Hermansson</v>
      </c>
    </row>
    <row r="2129" spans="1:43">
      <c r="A2129">
        <v>2915</v>
      </c>
      <c r="B2129">
        <v>1330</v>
      </c>
      <c r="C2129">
        <f>_xlfn.XLOOKUP(ufc_fights_2[[#This Row],[r_fighter_id]],ufc_fighters[id],ufc_fighters[year],"xxx",0,1)</f>
        <v>1989</v>
      </c>
      <c r="D2129">
        <f>_xlfn.XLOOKUP(ufc_fights_2[[#This Row],[b_fighter_id]],ufc_fighters[id],ufc_fighters[year],"Prázdné",0,1)</f>
        <v>1988</v>
      </c>
      <c r="E2129" s="10">
        <f>YEAR(ufc_fights_2[[#This Row],[date]])-ufc_fights_2[[#This Row],[r_year]]</f>
        <v>28</v>
      </c>
      <c r="F2129" s="10">
        <f>YEAR(ufc_fights_2[[#This Row],[date]])-ufc_fights_2[[#This Row],[b_year]]</f>
        <v>29</v>
      </c>
      <c r="G2129">
        <v>0</v>
      </c>
      <c r="H2129">
        <v>0</v>
      </c>
      <c r="I2129">
        <v>0</v>
      </c>
      <c r="J2129">
        <v>0.70369999999999999</v>
      </c>
      <c r="K2129">
        <v>0</v>
      </c>
      <c r="L2129">
        <v>0.75380000000000003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0</v>
      </c>
      <c r="S2129" s="2">
        <v>0</v>
      </c>
      <c r="T2129" s="2">
        <v>1.7592592592592592E-3</v>
      </c>
      <c r="U2129">
        <v>0</v>
      </c>
      <c r="V2129">
        <v>0.71430000000000005</v>
      </c>
      <c r="W2129">
        <v>0</v>
      </c>
      <c r="X2129">
        <v>0</v>
      </c>
      <c r="Y2129">
        <v>0.75</v>
      </c>
      <c r="Z2129">
        <v>0</v>
      </c>
      <c r="AA2129">
        <v>0.66669999999999996</v>
      </c>
      <c r="AB2129">
        <v>0</v>
      </c>
      <c r="AC2129">
        <v>0</v>
      </c>
      <c r="AD2129">
        <v>0</v>
      </c>
      <c r="AE2129">
        <v>0.70830000000000004</v>
      </c>
      <c r="AF2129" t="s">
        <v>3910</v>
      </c>
      <c r="AG2129" s="2">
        <v>2.662037037037037E-3</v>
      </c>
      <c r="AH2129" t="s">
        <v>3911</v>
      </c>
      <c r="AI2129">
        <v>3</v>
      </c>
      <c r="AJ2129" t="s">
        <v>4125</v>
      </c>
      <c r="AK2129" s="3">
        <v>42952</v>
      </c>
      <c r="AL2129" s="10">
        <f>YEAR(ufc_fights_2[[#This Row],[date]])</f>
        <v>2017</v>
      </c>
      <c r="AM2129" t="s">
        <v>3977</v>
      </c>
      <c r="AN2129">
        <v>50</v>
      </c>
      <c r="AO2129" t="s">
        <v>3918</v>
      </c>
      <c r="AP2129">
        <f>IF(ufc_fights_2[[#This Row],[winner]]="Red",ufc_fights_2[[#This Row],[r_fighter_id]],ufc_fights_2[[#This Row],[b_fighter_id]])</f>
        <v>1330</v>
      </c>
      <c r="AQ2129" t="str">
        <f>_xlfn.XLOOKUP(ufc_fights_2[[#This Row],[winnerID]],ufc_fighters[id],ufc_fighters[fighter_name],"xxx",0,1)</f>
        <v>Jack Hermansson</v>
      </c>
    </row>
    <row r="2130" spans="1:43">
      <c r="A2130">
        <v>3078</v>
      </c>
      <c r="B2130">
        <v>1330</v>
      </c>
      <c r="C2130">
        <f>_xlfn.XLOOKUP(ufc_fights_2[[#This Row],[r_fighter_id]],ufc_fighters[id],ufc_fighters[year],"xxx",0,1)</f>
        <v>1979</v>
      </c>
      <c r="D2130">
        <f>_xlfn.XLOOKUP(ufc_fights_2[[#This Row],[b_fighter_id]],ufc_fighters[id],ufc_fighters[year],"Prázdné",0,1)</f>
        <v>1988</v>
      </c>
      <c r="E2130" s="10">
        <f>YEAR(ufc_fights_2[[#This Row],[date]])-ufc_fights_2[[#This Row],[r_year]]</f>
        <v>40</v>
      </c>
      <c r="F2130" s="10">
        <f>YEAR(ufc_fights_2[[#This Row],[date]])-ufc_fights_2[[#This Row],[b_year]]</f>
        <v>31</v>
      </c>
      <c r="G2130">
        <v>0</v>
      </c>
      <c r="H2130">
        <v>0</v>
      </c>
      <c r="I2130">
        <v>0.51429999999999998</v>
      </c>
      <c r="J2130">
        <v>0.39779999999999999</v>
      </c>
      <c r="K2130">
        <v>0.58540000000000003</v>
      </c>
      <c r="L2130">
        <v>0.5161</v>
      </c>
      <c r="M2130">
        <v>0</v>
      </c>
      <c r="N2130">
        <v>0.3</v>
      </c>
      <c r="O2130">
        <v>0</v>
      </c>
      <c r="P2130">
        <v>1</v>
      </c>
      <c r="Q2130">
        <v>0</v>
      </c>
      <c r="R2130">
        <v>0</v>
      </c>
      <c r="S2130" s="2">
        <v>3.3564814814814812E-4</v>
      </c>
      <c r="T2130" s="2">
        <v>4.7685185185185183E-3</v>
      </c>
      <c r="U2130">
        <v>0.46100000000000002</v>
      </c>
      <c r="V2130">
        <v>0.30669999999999997</v>
      </c>
      <c r="W2130">
        <v>0.72729999999999995</v>
      </c>
      <c r="X2130">
        <v>1</v>
      </c>
      <c r="Y2130">
        <v>0.86960000000000004</v>
      </c>
      <c r="Z2130">
        <v>0.48049999999999998</v>
      </c>
      <c r="AA2130">
        <v>0.35399999999999998</v>
      </c>
      <c r="AB2130">
        <v>0.75</v>
      </c>
      <c r="AC2130">
        <v>0.8276</v>
      </c>
      <c r="AD2130">
        <v>1</v>
      </c>
      <c r="AE2130">
        <v>1</v>
      </c>
      <c r="AF2130" t="s">
        <v>3915</v>
      </c>
      <c r="AG2130" s="2">
        <v>3.472222222222222E-3</v>
      </c>
      <c r="AH2130" t="s">
        <v>3927</v>
      </c>
      <c r="AI2130">
        <v>5</v>
      </c>
      <c r="AJ2130" t="s">
        <v>3928</v>
      </c>
      <c r="AK2130" s="3">
        <v>43582</v>
      </c>
      <c r="AL2130" s="10">
        <f>YEAR(ufc_fights_2[[#This Row],[date]])</f>
        <v>2019</v>
      </c>
      <c r="AM2130" t="s">
        <v>3977</v>
      </c>
      <c r="AN2130">
        <v>84</v>
      </c>
      <c r="AO2130" t="s">
        <v>3918</v>
      </c>
      <c r="AP2130">
        <f>IF(ufc_fights_2[[#This Row],[winner]]="Red",ufc_fights_2[[#This Row],[r_fighter_id]],ufc_fights_2[[#This Row],[b_fighter_id]])</f>
        <v>1330</v>
      </c>
      <c r="AQ2130" t="str">
        <f>_xlfn.XLOOKUP(ufc_fights_2[[#This Row],[winnerID]],ufc_fighters[id],ufc_fighters[fighter_name],"xxx",0,1)</f>
        <v>Jack Hermansson</v>
      </c>
    </row>
    <row r="2131" spans="1:43">
      <c r="A2131">
        <v>1330</v>
      </c>
      <c r="B2131">
        <v>2306</v>
      </c>
      <c r="C2131">
        <f>_xlfn.XLOOKUP(ufc_fights_2[[#This Row],[r_fighter_id]],ufc_fighters[id],ufc_fighters[year],"xxx",0,1)</f>
        <v>1988</v>
      </c>
      <c r="D2131">
        <f>_xlfn.XLOOKUP(ufc_fights_2[[#This Row],[b_fighter_id]],ufc_fighters[id],ufc_fighters[year],"Prázdné",0,1)</f>
        <v>1990</v>
      </c>
      <c r="E2131" s="10">
        <f>YEAR(ufc_fights_2[[#This Row],[date]])-ufc_fights_2[[#This Row],[r_year]]</f>
        <v>29</v>
      </c>
      <c r="F2131" s="10">
        <f>YEAR(ufc_fights_2[[#This Row],[date]])-ufc_fights_2[[#This Row],[b_year]]</f>
        <v>27</v>
      </c>
      <c r="G2131">
        <v>0</v>
      </c>
      <c r="H2131">
        <v>0</v>
      </c>
      <c r="I2131">
        <v>0.79310000000000003</v>
      </c>
      <c r="J2131">
        <v>0.25</v>
      </c>
      <c r="K2131">
        <v>0.82979999999999998</v>
      </c>
      <c r="L2131">
        <v>0.5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 s="2">
        <v>1.1342592592592593E-3</v>
      </c>
      <c r="T2131" s="2">
        <v>0</v>
      </c>
      <c r="U2131">
        <v>0.79310000000000003</v>
      </c>
      <c r="V2131">
        <v>0</v>
      </c>
      <c r="W2131">
        <v>0</v>
      </c>
      <c r="X2131">
        <v>0</v>
      </c>
      <c r="Y2131">
        <v>0</v>
      </c>
      <c r="Z2131">
        <v>0.5</v>
      </c>
      <c r="AA2131">
        <v>0.25</v>
      </c>
      <c r="AB2131">
        <v>0</v>
      </c>
      <c r="AC2131">
        <v>0</v>
      </c>
      <c r="AD2131">
        <v>0.81479999999999997</v>
      </c>
      <c r="AE2131">
        <v>0</v>
      </c>
      <c r="AF2131" t="s">
        <v>3910</v>
      </c>
      <c r="AG2131" s="2">
        <v>1.3888888888888889E-3</v>
      </c>
      <c r="AH2131" t="s">
        <v>3911</v>
      </c>
      <c r="AI2131">
        <v>3</v>
      </c>
      <c r="AJ2131" t="s">
        <v>4074</v>
      </c>
      <c r="AK2131" s="3">
        <v>42883</v>
      </c>
      <c r="AL2131" s="10">
        <f>YEAR(ufc_fights_2[[#This Row],[date]])</f>
        <v>2017</v>
      </c>
      <c r="AM2131" t="s">
        <v>3977</v>
      </c>
      <c r="AN2131">
        <v>86</v>
      </c>
      <c r="AO2131" t="s">
        <v>3913</v>
      </c>
      <c r="AP2131">
        <f>IF(ufc_fights_2[[#This Row],[winner]]="Red",ufc_fights_2[[#This Row],[r_fighter_id]],ufc_fights_2[[#This Row],[b_fighter_id]])</f>
        <v>1330</v>
      </c>
      <c r="AQ2131" t="str">
        <f>_xlfn.XLOOKUP(ufc_fights_2[[#This Row],[winnerID]],ufc_fighters[id],ufc_fighters[fighter_name],"xxx",0,1)</f>
        <v>Jack Hermansson</v>
      </c>
    </row>
    <row r="2132" spans="1:43">
      <c r="A2132">
        <v>2069</v>
      </c>
      <c r="B2132">
        <v>1330</v>
      </c>
      <c r="C2132">
        <f>_xlfn.XLOOKUP(ufc_fights_2[[#This Row],[r_fighter_id]],ufc_fighters[id],ufc_fighters[year],"xxx",0,1)</f>
        <v>1987</v>
      </c>
      <c r="D2132">
        <f>_xlfn.XLOOKUP(ufc_fights_2[[#This Row],[b_fighter_id]],ufc_fighters[id],ufc_fighters[year],"Prázdné",0,1)</f>
        <v>1988</v>
      </c>
      <c r="E2132" s="10">
        <f>YEAR(ufc_fights_2[[#This Row],[date]])-ufc_fights_2[[#This Row],[r_year]]</f>
        <v>31</v>
      </c>
      <c r="F2132" s="10">
        <f>YEAR(ufc_fights_2[[#This Row],[date]])-ufc_fights_2[[#This Row],[b_year]]</f>
        <v>30</v>
      </c>
      <c r="G2132">
        <v>0</v>
      </c>
      <c r="H2132">
        <v>0</v>
      </c>
      <c r="I2132">
        <v>0.5</v>
      </c>
      <c r="J2132">
        <v>0.69489999999999996</v>
      </c>
      <c r="K2132">
        <v>0.5</v>
      </c>
      <c r="L2132">
        <v>0.72599999999999998</v>
      </c>
      <c r="M2132">
        <v>0</v>
      </c>
      <c r="N2132">
        <v>0.5</v>
      </c>
      <c r="O2132">
        <v>0</v>
      </c>
      <c r="P2132">
        <v>1</v>
      </c>
      <c r="Q2132">
        <v>1</v>
      </c>
      <c r="R2132">
        <v>0</v>
      </c>
      <c r="S2132" s="2">
        <v>1.7361111111111112E-4</v>
      </c>
      <c r="T2132" s="2">
        <v>2.7546296296296294E-3</v>
      </c>
      <c r="U2132">
        <v>0</v>
      </c>
      <c r="V2132">
        <v>0.68520000000000003</v>
      </c>
      <c r="W2132">
        <v>1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0.66669999999999996</v>
      </c>
      <c r="AD2132">
        <v>0</v>
      </c>
      <c r="AE2132">
        <v>0.69089999999999996</v>
      </c>
      <c r="AF2132" t="s">
        <v>3933</v>
      </c>
      <c r="AG2132" s="2">
        <v>3.0671296296296297E-3</v>
      </c>
      <c r="AH2132" t="s">
        <v>3911</v>
      </c>
      <c r="AI2132">
        <v>3</v>
      </c>
      <c r="AJ2132" t="s">
        <v>3937</v>
      </c>
      <c r="AK2132" s="3">
        <v>43449</v>
      </c>
      <c r="AL2132" s="10">
        <f>YEAR(ufc_fights_2[[#This Row],[date]])</f>
        <v>2018</v>
      </c>
      <c r="AM2132" t="s">
        <v>3977</v>
      </c>
      <c r="AN2132">
        <v>107</v>
      </c>
      <c r="AO2132" t="s">
        <v>3918</v>
      </c>
      <c r="AP2132">
        <f>IF(ufc_fights_2[[#This Row],[winner]]="Red",ufc_fights_2[[#This Row],[r_fighter_id]],ufc_fights_2[[#This Row],[b_fighter_id]])</f>
        <v>1330</v>
      </c>
      <c r="AQ2132" t="str">
        <f>_xlfn.XLOOKUP(ufc_fights_2[[#This Row],[winnerID]],ufc_fighters[id],ufc_fighters[fighter_name],"xxx",0,1)</f>
        <v>Jack Hermansson</v>
      </c>
    </row>
    <row r="2133" spans="1:43">
      <c r="A2133">
        <v>149</v>
      </c>
      <c r="B2133">
        <v>1330</v>
      </c>
      <c r="C2133">
        <f>_xlfn.XLOOKUP(ufc_fights_2[[#This Row],[r_fighter_id]],ufc_fighters[id],ufc_fighters[year],"xxx",0,1)</f>
        <v>1988</v>
      </c>
      <c r="D2133">
        <f>_xlfn.XLOOKUP(ufc_fights_2[[#This Row],[b_fighter_id]],ufc_fighters[id],ufc_fighters[year],"Prázdné",0,1)</f>
        <v>1988</v>
      </c>
      <c r="E2133" s="10">
        <f>YEAR(ufc_fights_2[[#This Row],[date]])-ufc_fights_2[[#This Row],[r_year]]</f>
        <v>28</v>
      </c>
      <c r="F2133" s="10">
        <f>YEAR(ufc_fights_2[[#This Row],[date]])-ufc_fights_2[[#This Row],[b_year]]</f>
        <v>28</v>
      </c>
      <c r="G2133">
        <v>0</v>
      </c>
      <c r="H2133">
        <v>0</v>
      </c>
      <c r="I2133">
        <v>0.34910000000000002</v>
      </c>
      <c r="J2133">
        <v>0.56410000000000005</v>
      </c>
      <c r="K2133">
        <v>0.4083</v>
      </c>
      <c r="L2133">
        <v>0.63680000000000003</v>
      </c>
      <c r="M2133">
        <v>0</v>
      </c>
      <c r="N2133">
        <v>0.16669999999999999</v>
      </c>
      <c r="O2133">
        <v>2</v>
      </c>
      <c r="P2133">
        <v>0</v>
      </c>
      <c r="Q2133">
        <v>0</v>
      </c>
      <c r="R2133">
        <v>0</v>
      </c>
      <c r="S2133" s="2">
        <v>1.2152777777777778E-3</v>
      </c>
      <c r="T2133" s="2">
        <v>2.2685185185185187E-3</v>
      </c>
      <c r="U2133">
        <v>0.129</v>
      </c>
      <c r="V2133">
        <v>0.39800000000000002</v>
      </c>
      <c r="W2133">
        <v>0.63639999999999997</v>
      </c>
      <c r="X2133">
        <v>0.72729999999999995</v>
      </c>
      <c r="Y2133">
        <v>0.77780000000000005</v>
      </c>
      <c r="Z2133">
        <v>0.27710000000000001</v>
      </c>
      <c r="AA2133">
        <v>0.5</v>
      </c>
      <c r="AB2133">
        <v>0.59089999999999998</v>
      </c>
      <c r="AC2133">
        <v>0.75</v>
      </c>
      <c r="AD2133">
        <v>1</v>
      </c>
      <c r="AE2133">
        <v>0.5</v>
      </c>
      <c r="AF2133" t="s">
        <v>3915</v>
      </c>
      <c r="AG2133" s="2">
        <v>3.472222222222222E-3</v>
      </c>
      <c r="AH2133" t="s">
        <v>3911</v>
      </c>
      <c r="AI2133">
        <v>3</v>
      </c>
      <c r="AJ2133" t="s">
        <v>3961</v>
      </c>
      <c r="AK2133" s="3">
        <v>42616</v>
      </c>
      <c r="AL2133" s="10">
        <f>YEAR(ufc_fights_2[[#This Row],[date]])</f>
        <v>2016</v>
      </c>
      <c r="AM2133" t="s">
        <v>3977</v>
      </c>
      <c r="AN2133">
        <v>108</v>
      </c>
      <c r="AO2133" t="s">
        <v>3918</v>
      </c>
      <c r="AP2133">
        <f>IF(ufc_fights_2[[#This Row],[winner]]="Red",ufc_fights_2[[#This Row],[r_fighter_id]],ufc_fights_2[[#This Row],[b_fighter_id]])</f>
        <v>1330</v>
      </c>
      <c r="AQ2133" t="str">
        <f>_xlfn.XLOOKUP(ufc_fights_2[[#This Row],[winnerID]],ufc_fighters[id],ufc_fighters[fighter_name],"xxx",0,1)</f>
        <v>Jack Hermansson</v>
      </c>
    </row>
    <row r="2134" spans="1:43">
      <c r="A2134">
        <v>500</v>
      </c>
      <c r="B2134">
        <v>43</v>
      </c>
      <c r="C2134">
        <f>_xlfn.XLOOKUP(ufc_fights_2[[#This Row],[r_fighter_id]],ufc_fighters[id],ufc_fighters[year],"xxx",0,1)</f>
        <v>1981</v>
      </c>
      <c r="D2134">
        <f>_xlfn.XLOOKUP(ufc_fights_2[[#This Row],[b_fighter_id]],ufc_fighters[id],ufc_fighters[year],"Prázdné",0,1)</f>
        <v>1982</v>
      </c>
      <c r="E2134" s="10">
        <f>YEAR(ufc_fights_2[[#This Row],[date]])-ufc_fights_2[[#This Row],[r_year]]</f>
        <v>34</v>
      </c>
      <c r="F2134" s="10">
        <f>YEAR(ufc_fights_2[[#This Row],[date]])-ufc_fights_2[[#This Row],[b_year]]</f>
        <v>33</v>
      </c>
      <c r="G2134">
        <v>0</v>
      </c>
      <c r="H2134">
        <v>0</v>
      </c>
      <c r="I2134">
        <v>0.47670000000000001</v>
      </c>
      <c r="J2134">
        <v>0.30299999999999999</v>
      </c>
      <c r="K2134">
        <v>0.5766</v>
      </c>
      <c r="L2134">
        <v>0.29849999999999999</v>
      </c>
      <c r="M2134">
        <v>0.33329999999999999</v>
      </c>
      <c r="N2134">
        <v>0</v>
      </c>
      <c r="O2134">
        <v>0</v>
      </c>
      <c r="P2134">
        <v>0</v>
      </c>
      <c r="Q2134">
        <v>1</v>
      </c>
      <c r="R2134">
        <v>0</v>
      </c>
      <c r="S2134" s="2">
        <v>2.7546296296296294E-3</v>
      </c>
      <c r="T2134" s="2">
        <v>2.3148148148148149E-4</v>
      </c>
      <c r="U2134">
        <v>0.43330000000000002</v>
      </c>
      <c r="V2134">
        <v>0.2</v>
      </c>
      <c r="W2134">
        <v>0.35709999999999997</v>
      </c>
      <c r="X2134">
        <v>0.83330000000000004</v>
      </c>
      <c r="Y2134">
        <v>0</v>
      </c>
      <c r="Z2134">
        <v>0.37309999999999999</v>
      </c>
      <c r="AA2134">
        <v>0.26979999999999998</v>
      </c>
      <c r="AB2134">
        <v>1</v>
      </c>
      <c r="AC2134">
        <v>1</v>
      </c>
      <c r="AD2134">
        <v>0.83330000000000004</v>
      </c>
      <c r="AE2134">
        <v>1</v>
      </c>
      <c r="AF2134" t="s">
        <v>3915</v>
      </c>
      <c r="AG2134" s="2">
        <v>3.472222222222222E-3</v>
      </c>
      <c r="AH2134" t="s">
        <v>3911</v>
      </c>
      <c r="AI2134">
        <v>3</v>
      </c>
      <c r="AJ2134" t="s">
        <v>3914</v>
      </c>
      <c r="AK2134" s="3">
        <v>42200</v>
      </c>
      <c r="AL2134" s="10">
        <f>YEAR(ufc_fights_2[[#This Row],[date]])</f>
        <v>2015</v>
      </c>
      <c r="AM2134" t="s">
        <v>3977</v>
      </c>
      <c r="AN2134">
        <v>116</v>
      </c>
      <c r="AO2134" t="s">
        <v>3913</v>
      </c>
      <c r="AP2134">
        <f>IF(ufc_fights_2[[#This Row],[winner]]="Red",ufc_fights_2[[#This Row],[r_fighter_id]],ufc_fights_2[[#This Row],[b_fighter_id]])</f>
        <v>500</v>
      </c>
      <c r="AQ2134" t="str">
        <f>_xlfn.XLOOKUP(ufc_fights_2[[#This Row],[winnerID]],ufc_fighters[id],ufc_fighters[fighter_name],"xxx",0,1)</f>
        <v>Kevin Casey</v>
      </c>
    </row>
    <row r="2135" spans="1:43">
      <c r="A2135">
        <v>286</v>
      </c>
      <c r="B2135">
        <v>797</v>
      </c>
      <c r="C2135">
        <f>_xlfn.XLOOKUP(ufc_fights_2[[#This Row],[r_fighter_id]],ufc_fighters[id],ufc_fighters[year],"xxx",0,1)</f>
        <v>1979</v>
      </c>
      <c r="D2135">
        <f>_xlfn.XLOOKUP(ufc_fights_2[[#This Row],[b_fighter_id]],ufc_fighters[id],ufc_fighters[year],"Prázdné",0,1)</f>
        <v>1983</v>
      </c>
      <c r="E2135" s="10">
        <f>YEAR(ufc_fights_2[[#This Row],[date]])-ufc_fights_2[[#This Row],[r_year]]</f>
        <v>36</v>
      </c>
      <c r="F2135" s="10">
        <f>YEAR(ufc_fights_2[[#This Row],[date]])-ufc_fights_2[[#This Row],[b_year]]</f>
        <v>32</v>
      </c>
      <c r="G2135">
        <v>0</v>
      </c>
      <c r="H2135">
        <v>1</v>
      </c>
      <c r="I2135">
        <v>0.37130000000000002</v>
      </c>
      <c r="J2135">
        <v>0.35880000000000001</v>
      </c>
      <c r="K2135">
        <v>0.38650000000000001</v>
      </c>
      <c r="L2135">
        <v>0.36570000000000003</v>
      </c>
      <c r="M2135">
        <v>0</v>
      </c>
      <c r="N2135">
        <v>0.25</v>
      </c>
      <c r="O2135">
        <v>0</v>
      </c>
      <c r="P2135">
        <v>0</v>
      </c>
      <c r="Q2135">
        <v>0</v>
      </c>
      <c r="R2135">
        <v>0</v>
      </c>
      <c r="S2135" s="2">
        <v>2.6620370370370372E-4</v>
      </c>
      <c r="T2135" s="2">
        <v>8.6805555555555551E-4</v>
      </c>
      <c r="U2135">
        <v>0.31819999999999998</v>
      </c>
      <c r="V2135">
        <v>0.313</v>
      </c>
      <c r="W2135">
        <v>0.5</v>
      </c>
      <c r="X2135">
        <v>0.83330000000000004</v>
      </c>
      <c r="Y2135">
        <v>0.875</v>
      </c>
      <c r="Z2135">
        <v>0.35749999999999998</v>
      </c>
      <c r="AA2135">
        <v>0.35089999999999999</v>
      </c>
      <c r="AB2135">
        <v>1</v>
      </c>
      <c r="AC2135">
        <v>0.33329999999999999</v>
      </c>
      <c r="AD2135">
        <v>0.625</v>
      </c>
      <c r="AE2135">
        <v>0.42859999999999998</v>
      </c>
      <c r="AF2135" t="s">
        <v>3915</v>
      </c>
      <c r="AG2135" s="2">
        <v>3.472222222222222E-3</v>
      </c>
      <c r="AH2135" t="s">
        <v>3911</v>
      </c>
      <c r="AI2135">
        <v>3</v>
      </c>
      <c r="AJ2135" t="s">
        <v>3940</v>
      </c>
      <c r="AK2135" s="3">
        <v>42119</v>
      </c>
      <c r="AL2135" s="10">
        <f>YEAR(ufc_fights_2[[#This Row],[date]])</f>
        <v>2015</v>
      </c>
      <c r="AM2135" t="s">
        <v>3977</v>
      </c>
      <c r="AN2135">
        <v>92</v>
      </c>
      <c r="AO2135" t="s">
        <v>3913</v>
      </c>
      <c r="AP2135">
        <f>IF(ufc_fights_2[[#This Row],[winner]]="Red",ufc_fights_2[[#This Row],[r_fighter_id]],ufc_fights_2[[#This Row],[b_fighter_id]])</f>
        <v>286</v>
      </c>
      <c r="AQ2135" t="str">
        <f>_xlfn.XLOOKUP(ufc_fights_2[[#This Row],[winnerID]],ufc_fighters[id],ufc_fighters[fighter_name],"xxx",0,1)</f>
        <v>Michael Bisping</v>
      </c>
    </row>
    <row r="2136" spans="1:43">
      <c r="A2136">
        <v>564</v>
      </c>
      <c r="B2136">
        <v>431</v>
      </c>
      <c r="C2136">
        <f>_xlfn.XLOOKUP(ufc_fights_2[[#This Row],[r_fighter_id]],ufc_fighters[id],ufc_fighters[year],"xxx",0,1)</f>
        <v>1985</v>
      </c>
      <c r="D2136">
        <f>_xlfn.XLOOKUP(ufc_fights_2[[#This Row],[b_fighter_id]],ufc_fighters[id],ufc_fighters[year],"Prázdné",0,1)</f>
        <v>0</v>
      </c>
      <c r="E2136" s="10">
        <f>YEAR(ufc_fights_2[[#This Row],[date]])-ufc_fights_2[[#This Row],[r_year]]</f>
        <v>21</v>
      </c>
      <c r="F2136" s="10">
        <f>YEAR(ufc_fights_2[[#This Row],[date]])-ufc_fights_2[[#This Row],[b_year]]</f>
        <v>2006</v>
      </c>
      <c r="G2136">
        <v>0</v>
      </c>
      <c r="H2136">
        <v>0</v>
      </c>
      <c r="I2136">
        <v>0.72729999999999995</v>
      </c>
      <c r="J2136">
        <v>0.51429999999999998</v>
      </c>
      <c r="K2136">
        <v>0.83560000000000001</v>
      </c>
      <c r="L2136">
        <v>0.70309999999999995</v>
      </c>
      <c r="M2136">
        <v>0</v>
      </c>
      <c r="N2136">
        <v>0.6</v>
      </c>
      <c r="O2136">
        <v>2</v>
      </c>
      <c r="P2136">
        <v>4</v>
      </c>
      <c r="Q2136">
        <v>1</v>
      </c>
      <c r="R2136">
        <v>1</v>
      </c>
      <c r="S2136" s="2">
        <v>2.650462962962963E-3</v>
      </c>
      <c r="T2136" s="2">
        <v>6.2268518518518515E-3</v>
      </c>
      <c r="U2136">
        <v>0.67500000000000004</v>
      </c>
      <c r="V2136">
        <v>0.48480000000000001</v>
      </c>
      <c r="W2136">
        <v>0.84619999999999995</v>
      </c>
      <c r="X2136">
        <v>1</v>
      </c>
      <c r="Y2136">
        <v>0</v>
      </c>
      <c r="Z2136">
        <v>0.33329999999999999</v>
      </c>
      <c r="AA2136">
        <v>0.33329999999999999</v>
      </c>
      <c r="AB2136">
        <v>0.63639999999999997</v>
      </c>
      <c r="AC2136">
        <v>1</v>
      </c>
      <c r="AD2136">
        <v>0.88890000000000002</v>
      </c>
      <c r="AE2136">
        <v>0.48280000000000001</v>
      </c>
      <c r="AF2136" t="s">
        <v>3915</v>
      </c>
      <c r="AG2136" s="2">
        <v>3.472222222222222E-3</v>
      </c>
      <c r="AH2136" t="s">
        <v>3911</v>
      </c>
      <c r="AI2136">
        <v>3</v>
      </c>
      <c r="AJ2136" t="s">
        <v>3967</v>
      </c>
      <c r="AK2136" s="3">
        <v>39064</v>
      </c>
      <c r="AL2136" s="10">
        <f>YEAR(ufc_fights_2[[#This Row],[date]])</f>
        <v>2006</v>
      </c>
      <c r="AM2136" t="s">
        <v>3977</v>
      </c>
      <c r="AN2136">
        <v>116</v>
      </c>
      <c r="AO2136" t="s">
        <v>3913</v>
      </c>
      <c r="AP2136">
        <f>IF(ufc_fights_2[[#This Row],[winner]]="Red",ufc_fights_2[[#This Row],[r_fighter_id]],ufc_fights_2[[#This Row],[b_fighter_id]])</f>
        <v>564</v>
      </c>
      <c r="AQ2136" t="str">
        <f>_xlfn.XLOOKUP(ufc_fights_2[[#This Row],[winnerID]],ufc_fighters[id],ufc_fighters[fighter_name],"xxx",0,1)</f>
        <v>Logan Clark</v>
      </c>
    </row>
    <row r="2137" spans="1:43">
      <c r="A2137">
        <v>286</v>
      </c>
      <c r="B2137">
        <v>717</v>
      </c>
      <c r="C2137">
        <f>_xlfn.XLOOKUP(ufc_fights_2[[#This Row],[r_fighter_id]],ufc_fighters[id],ufc_fighters[year],"xxx",0,1)</f>
        <v>1979</v>
      </c>
      <c r="D2137">
        <f>_xlfn.XLOOKUP(ufc_fights_2[[#This Row],[b_fighter_id]],ufc_fighters[id],ufc_fighters[year],"Prázdné",0,1)</f>
        <v>1981</v>
      </c>
      <c r="E2137" s="10">
        <f>YEAR(ufc_fights_2[[#This Row],[date]])-ufc_fights_2[[#This Row],[r_year]]</f>
        <v>29</v>
      </c>
      <c r="F2137" s="10">
        <f>YEAR(ufc_fights_2[[#This Row],[date]])-ufc_fights_2[[#This Row],[b_year]]</f>
        <v>27</v>
      </c>
      <c r="G2137">
        <v>0</v>
      </c>
      <c r="H2137">
        <v>0</v>
      </c>
      <c r="I2137">
        <v>0.58140000000000003</v>
      </c>
      <c r="J2137">
        <v>0.58330000000000004</v>
      </c>
      <c r="K2137">
        <v>0.65569999999999995</v>
      </c>
      <c r="L2137">
        <v>0.61539999999999995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1.6435185185185185E-3</v>
      </c>
      <c r="T2137" s="2">
        <v>3.4722222222222222E-5</v>
      </c>
      <c r="U2137">
        <v>0.5</v>
      </c>
      <c r="V2137">
        <v>0.42859999999999998</v>
      </c>
      <c r="W2137">
        <v>1</v>
      </c>
      <c r="X2137">
        <v>1</v>
      </c>
      <c r="Y2137">
        <v>1</v>
      </c>
      <c r="Z2137">
        <v>0.30769999999999997</v>
      </c>
      <c r="AA2137">
        <v>0.58330000000000004</v>
      </c>
      <c r="AB2137">
        <v>0.8</v>
      </c>
      <c r="AC2137">
        <v>0</v>
      </c>
      <c r="AD2137">
        <v>0.68</v>
      </c>
      <c r="AE2137">
        <v>0</v>
      </c>
      <c r="AF2137" t="s">
        <v>3910</v>
      </c>
      <c r="AG2137" s="2">
        <v>2.5694444444444445E-3</v>
      </c>
      <c r="AH2137" t="s">
        <v>3911</v>
      </c>
      <c r="AI2137">
        <v>3</v>
      </c>
      <c r="AJ2137" t="s">
        <v>3928</v>
      </c>
      <c r="AK2137" s="3">
        <v>39606</v>
      </c>
      <c r="AL2137" s="10">
        <f>YEAR(ufc_fights_2[[#This Row],[date]])</f>
        <v>2008</v>
      </c>
      <c r="AM2137" t="s">
        <v>3977</v>
      </c>
      <c r="AN2137">
        <v>70</v>
      </c>
      <c r="AO2137" t="s">
        <v>3913</v>
      </c>
      <c r="AP2137">
        <f>IF(ufc_fights_2[[#This Row],[winner]]="Red",ufc_fights_2[[#This Row],[r_fighter_id]],ufc_fights_2[[#This Row],[b_fighter_id]])</f>
        <v>286</v>
      </c>
      <c r="AQ2137" t="str">
        <f>_xlfn.XLOOKUP(ufc_fights_2[[#This Row],[winnerID]],ufc_fighters[id],ufc_fighters[fighter_name],"xxx",0,1)</f>
        <v>Michael Bisping</v>
      </c>
    </row>
    <row r="2138" spans="1:43">
      <c r="A2138">
        <v>286</v>
      </c>
      <c r="B2138">
        <v>30</v>
      </c>
      <c r="C2138">
        <f>_xlfn.XLOOKUP(ufc_fights_2[[#This Row],[r_fighter_id]],ufc_fighters[id],ufc_fighters[year],"xxx",0,1)</f>
        <v>1979</v>
      </c>
      <c r="D2138">
        <f>_xlfn.XLOOKUP(ufc_fights_2[[#This Row],[b_fighter_id]],ufc_fighters[id],ufc_fighters[year],"Prázdné",0,1)</f>
        <v>1975</v>
      </c>
      <c r="E2138" s="10">
        <f>YEAR(ufc_fights_2[[#This Row],[date]])-ufc_fights_2[[#This Row],[r_year]]</f>
        <v>31</v>
      </c>
      <c r="F2138" s="10">
        <f>YEAR(ufc_fights_2[[#This Row],[date]])-ufc_fights_2[[#This Row],[b_year]]</f>
        <v>35</v>
      </c>
      <c r="G2138">
        <v>0</v>
      </c>
      <c r="H2138">
        <v>0</v>
      </c>
      <c r="I2138">
        <v>0.44190000000000002</v>
      </c>
      <c r="J2138">
        <v>0.28249999999999997</v>
      </c>
      <c r="K2138">
        <v>0.44400000000000001</v>
      </c>
      <c r="L2138">
        <v>0.28249999999999997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2.3148148148148147E-5</v>
      </c>
      <c r="T2138" s="2">
        <v>0</v>
      </c>
      <c r="U2138">
        <v>0.3836</v>
      </c>
      <c r="V2138">
        <v>0.22289999999999999</v>
      </c>
      <c r="W2138">
        <v>0.73329999999999995</v>
      </c>
      <c r="X2138">
        <v>0.9</v>
      </c>
      <c r="Y2138">
        <v>0.72729999999999995</v>
      </c>
      <c r="Z2138">
        <v>0.44059999999999999</v>
      </c>
      <c r="AA2138">
        <v>0.28320000000000001</v>
      </c>
      <c r="AB2138">
        <v>0.5</v>
      </c>
      <c r="AC2138">
        <v>0.25</v>
      </c>
      <c r="AD2138">
        <v>0</v>
      </c>
      <c r="AE2138">
        <v>0</v>
      </c>
      <c r="AF2138" t="s">
        <v>3915</v>
      </c>
      <c r="AG2138" s="2">
        <v>3.472222222222222E-3</v>
      </c>
      <c r="AH2138" t="s">
        <v>3911</v>
      </c>
      <c r="AI2138">
        <v>3</v>
      </c>
      <c r="AJ2138" t="s">
        <v>3931</v>
      </c>
      <c r="AK2138" s="3">
        <v>40467</v>
      </c>
      <c r="AL2138" s="10">
        <f>YEAR(ufc_fights_2[[#This Row],[date]])</f>
        <v>2010</v>
      </c>
      <c r="AM2138" t="s">
        <v>3977</v>
      </c>
      <c r="AN2138">
        <v>70</v>
      </c>
      <c r="AO2138" t="s">
        <v>3913</v>
      </c>
      <c r="AP2138">
        <f>IF(ufc_fights_2[[#This Row],[winner]]="Red",ufc_fights_2[[#This Row],[r_fighter_id]],ufc_fights_2[[#This Row],[b_fighter_id]])</f>
        <v>286</v>
      </c>
      <c r="AQ2138" t="str">
        <f>_xlfn.XLOOKUP(ufc_fights_2[[#This Row],[winnerID]],ufc_fighters[id],ufc_fighters[fighter_name],"xxx",0,1)</f>
        <v>Michael Bisping</v>
      </c>
    </row>
    <row r="2139" spans="1:43">
      <c r="A2139">
        <v>2981</v>
      </c>
      <c r="B2139">
        <v>286</v>
      </c>
      <c r="C2139">
        <f>_xlfn.XLOOKUP(ufc_fights_2[[#This Row],[r_fighter_id]],ufc_fighters[id],ufc_fighters[year],"xxx",0,1)</f>
        <v>1975</v>
      </c>
      <c r="D2139">
        <f>_xlfn.XLOOKUP(ufc_fights_2[[#This Row],[b_fighter_id]],ufc_fighters[id],ufc_fighters[year],"Prázdné",0,1)</f>
        <v>1979</v>
      </c>
      <c r="E2139" s="10">
        <f>YEAR(ufc_fights_2[[#This Row],[date]])-ufc_fights_2[[#This Row],[r_year]]</f>
        <v>41</v>
      </c>
      <c r="F2139" s="10">
        <f>YEAR(ufc_fights_2[[#This Row],[date]])-ufc_fights_2[[#This Row],[b_year]]</f>
        <v>37</v>
      </c>
      <c r="G2139">
        <v>1</v>
      </c>
      <c r="H2139">
        <v>1</v>
      </c>
      <c r="I2139">
        <v>0.55559999999999998</v>
      </c>
      <c r="J2139">
        <v>0.34179999999999999</v>
      </c>
      <c r="K2139">
        <v>0.55559999999999998</v>
      </c>
      <c r="L2139">
        <v>0.35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5.7870370370370373E-5</v>
      </c>
      <c r="T2139" s="2">
        <v>5.0925925925925921E-4</v>
      </c>
      <c r="U2139">
        <v>0.45190000000000002</v>
      </c>
      <c r="V2139">
        <v>0.2311</v>
      </c>
      <c r="W2139">
        <v>0.83330000000000004</v>
      </c>
      <c r="X2139">
        <v>1</v>
      </c>
      <c r="Y2139">
        <v>0.84440000000000004</v>
      </c>
      <c r="Z2139">
        <v>0.54759999999999998</v>
      </c>
      <c r="AA2139">
        <v>0.32779999999999998</v>
      </c>
      <c r="AB2139">
        <v>0.8</v>
      </c>
      <c r="AC2139">
        <v>0.66669999999999996</v>
      </c>
      <c r="AD2139">
        <v>0.5</v>
      </c>
      <c r="AE2139">
        <v>0.54549999999999998</v>
      </c>
      <c r="AF2139" t="s">
        <v>3915</v>
      </c>
      <c r="AG2139" s="2">
        <v>3.472222222222222E-3</v>
      </c>
      <c r="AH2139" t="s">
        <v>3927</v>
      </c>
      <c r="AI2139">
        <v>5</v>
      </c>
      <c r="AJ2139" t="s">
        <v>3914</v>
      </c>
      <c r="AK2139" s="3">
        <v>42427</v>
      </c>
      <c r="AL2139" s="10">
        <f>YEAR(ufc_fights_2[[#This Row],[date]])</f>
        <v>2016</v>
      </c>
      <c r="AM2139" t="s">
        <v>3977</v>
      </c>
      <c r="AN2139">
        <v>70</v>
      </c>
      <c r="AO2139" t="s">
        <v>3918</v>
      </c>
      <c r="AP2139">
        <f>IF(ufc_fights_2[[#This Row],[winner]]="Red",ufc_fights_2[[#This Row],[r_fighter_id]],ufc_fights_2[[#This Row],[b_fighter_id]])</f>
        <v>286</v>
      </c>
      <c r="AQ2139" t="str">
        <f>_xlfn.XLOOKUP(ufc_fights_2[[#This Row],[winnerID]],ufc_fighters[id],ufc_fighters[fighter_name],"xxx",0,1)</f>
        <v>Michael Bisping</v>
      </c>
    </row>
    <row r="2140" spans="1:43">
      <c r="A2140">
        <v>286</v>
      </c>
      <c r="B2140">
        <v>2690</v>
      </c>
      <c r="C2140">
        <f>_xlfn.XLOOKUP(ufc_fights_2[[#This Row],[r_fighter_id]],ufc_fighters[id],ufc_fighters[year],"xxx",0,1)</f>
        <v>1979</v>
      </c>
      <c r="D2140">
        <f>_xlfn.XLOOKUP(ufc_fights_2[[#This Row],[b_fighter_id]],ufc_fighters[id],ufc_fighters[year],"Prázdné",0,1)</f>
        <v>1972</v>
      </c>
      <c r="E2140" s="10">
        <f>YEAR(ufc_fights_2[[#This Row],[date]])-ufc_fights_2[[#This Row],[r_year]]</f>
        <v>32</v>
      </c>
      <c r="F2140" s="10">
        <f>YEAR(ufc_fights_2[[#This Row],[date]])-ufc_fights_2[[#This Row],[b_year]]</f>
        <v>39</v>
      </c>
      <c r="G2140">
        <v>1</v>
      </c>
      <c r="H2140">
        <v>0</v>
      </c>
      <c r="I2140">
        <v>0.40649999999999997</v>
      </c>
      <c r="J2140">
        <v>0.15090000000000001</v>
      </c>
      <c r="K2140">
        <v>0.43180000000000002</v>
      </c>
      <c r="L2140">
        <v>0.16669999999999999</v>
      </c>
      <c r="M2140">
        <v>0.375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8.9120370370370373E-4</v>
      </c>
      <c r="T2140" s="2">
        <v>0</v>
      </c>
      <c r="U2140">
        <v>0.35399999999999998</v>
      </c>
      <c r="V2140">
        <v>0.125</v>
      </c>
      <c r="W2140">
        <v>1</v>
      </c>
      <c r="X2140">
        <v>1</v>
      </c>
      <c r="Y2140">
        <v>1</v>
      </c>
      <c r="Z2140">
        <v>0.31459999999999999</v>
      </c>
      <c r="AA2140">
        <v>0.15379999999999999</v>
      </c>
      <c r="AB2140">
        <v>0.6522</v>
      </c>
      <c r="AC2140">
        <v>0</v>
      </c>
      <c r="AD2140">
        <v>0.63639999999999997</v>
      </c>
      <c r="AE2140">
        <v>0</v>
      </c>
      <c r="AF2140" t="s">
        <v>3910</v>
      </c>
      <c r="AG2140" s="2">
        <v>1.3194444444444445E-3</v>
      </c>
      <c r="AH2140" t="s">
        <v>3911</v>
      </c>
      <c r="AI2140">
        <v>3</v>
      </c>
      <c r="AJ2140" t="s">
        <v>3931</v>
      </c>
      <c r="AK2140" s="3">
        <v>40600</v>
      </c>
      <c r="AL2140" s="10">
        <f>YEAR(ufc_fights_2[[#This Row],[date]])</f>
        <v>2011</v>
      </c>
      <c r="AM2140" t="s">
        <v>3977</v>
      </c>
      <c r="AN2140">
        <v>68</v>
      </c>
      <c r="AO2140" t="s">
        <v>3913</v>
      </c>
      <c r="AP2140">
        <f>IF(ufc_fights_2[[#This Row],[winner]]="Red",ufc_fights_2[[#This Row],[r_fighter_id]],ufc_fights_2[[#This Row],[b_fighter_id]])</f>
        <v>286</v>
      </c>
      <c r="AQ2140" t="str">
        <f>_xlfn.XLOOKUP(ufc_fights_2[[#This Row],[winnerID]],ufc_fighters[id],ufc_fighters[fighter_name],"xxx",0,1)</f>
        <v>Michael Bisping</v>
      </c>
    </row>
    <row r="2141" spans="1:43">
      <c r="A2141">
        <v>286</v>
      </c>
      <c r="B2141">
        <v>3103</v>
      </c>
      <c r="C2141">
        <f>_xlfn.XLOOKUP(ufc_fights_2[[#This Row],[r_fighter_id]],ufc_fighters[id],ufc_fighters[year],"xxx",0,1)</f>
        <v>1979</v>
      </c>
      <c r="D2141">
        <f>_xlfn.XLOOKUP(ufc_fights_2[[#This Row],[b_fighter_id]],ufc_fighters[id],ufc_fighters[year],"Prázdné",0,1)</f>
        <v>1980</v>
      </c>
      <c r="E2141" s="10">
        <f>YEAR(ufc_fights_2[[#This Row],[date]])-ufc_fights_2[[#This Row],[r_year]]</f>
        <v>33</v>
      </c>
      <c r="F2141" s="10">
        <f>YEAR(ufc_fights_2[[#This Row],[date]])-ufc_fights_2[[#This Row],[b_year]]</f>
        <v>32</v>
      </c>
      <c r="G2141">
        <v>0</v>
      </c>
      <c r="H2141">
        <v>0</v>
      </c>
      <c r="I2141">
        <v>0.45390000000000003</v>
      </c>
      <c r="J2141">
        <v>0.40429999999999999</v>
      </c>
      <c r="K2141">
        <v>0.52380000000000004</v>
      </c>
      <c r="L2141">
        <v>0.45569999999999999</v>
      </c>
      <c r="M2141">
        <v>0.30769999999999997</v>
      </c>
      <c r="N2141">
        <v>0</v>
      </c>
      <c r="O2141">
        <v>0</v>
      </c>
      <c r="P2141">
        <v>0</v>
      </c>
      <c r="Q2141">
        <v>0</v>
      </c>
      <c r="R2141">
        <v>1</v>
      </c>
      <c r="S2141" s="2">
        <v>3.1481481481481482E-3</v>
      </c>
      <c r="T2141" s="2">
        <v>7.6388888888888893E-4</v>
      </c>
      <c r="U2141">
        <v>0.3866</v>
      </c>
      <c r="V2141">
        <v>0.26469999999999999</v>
      </c>
      <c r="W2141">
        <v>0.7</v>
      </c>
      <c r="X2141">
        <v>0.91669999999999996</v>
      </c>
      <c r="Y2141">
        <v>0.90910000000000002</v>
      </c>
      <c r="Z2141">
        <v>0.43480000000000002</v>
      </c>
      <c r="AA2141">
        <v>0.371</v>
      </c>
      <c r="AB2141">
        <v>0.61899999999999999</v>
      </c>
      <c r="AC2141">
        <v>0.64290000000000003</v>
      </c>
      <c r="AD2141">
        <v>0.2</v>
      </c>
      <c r="AE2141">
        <v>0.66669999999999996</v>
      </c>
      <c r="AF2141" t="s">
        <v>3915</v>
      </c>
      <c r="AG2141" s="2">
        <v>3.472222222222222E-3</v>
      </c>
      <c r="AH2141" t="s">
        <v>3911</v>
      </c>
      <c r="AI2141">
        <v>3</v>
      </c>
      <c r="AJ2141" t="s">
        <v>3974</v>
      </c>
      <c r="AK2141" s="3">
        <v>41174</v>
      </c>
      <c r="AL2141" s="10">
        <f>YEAR(ufc_fights_2[[#This Row],[date]])</f>
        <v>2012</v>
      </c>
      <c r="AM2141" t="s">
        <v>3977</v>
      </c>
      <c r="AN2141">
        <v>65</v>
      </c>
      <c r="AO2141" t="s">
        <v>3913</v>
      </c>
      <c r="AP2141">
        <f>IF(ufc_fights_2[[#This Row],[winner]]="Red",ufc_fights_2[[#This Row],[r_fighter_id]],ufc_fights_2[[#This Row],[b_fighter_id]])</f>
        <v>286</v>
      </c>
      <c r="AQ2141" t="str">
        <f>_xlfn.XLOOKUP(ufc_fights_2[[#This Row],[winnerID]],ufc_fighters[id],ufc_fighters[fighter_name],"xxx",0,1)</f>
        <v>Michael Bisping</v>
      </c>
    </row>
    <row r="2142" spans="1:43">
      <c r="A2142">
        <v>286</v>
      </c>
      <c r="B2142">
        <v>1790</v>
      </c>
      <c r="C2142">
        <f>_xlfn.XLOOKUP(ufc_fights_2[[#This Row],[r_fighter_id]],ufc_fighters[id],ufc_fighters[year],"xxx",0,1)</f>
        <v>1979</v>
      </c>
      <c r="D2142">
        <f>_xlfn.XLOOKUP(ufc_fights_2[[#This Row],[b_fighter_id]],ufc_fighters[id],ufc_fighters[year],"Prázdné",0,1)</f>
        <v>1981</v>
      </c>
      <c r="E2142" s="10">
        <f>YEAR(ufc_fights_2[[#This Row],[date]])-ufc_fights_2[[#This Row],[r_year]]</f>
        <v>36</v>
      </c>
      <c r="F2142" s="10">
        <f>YEAR(ufc_fights_2[[#This Row],[date]])-ufc_fights_2[[#This Row],[b_year]]</f>
        <v>34</v>
      </c>
      <c r="G2142">
        <v>0</v>
      </c>
      <c r="H2142">
        <v>0</v>
      </c>
      <c r="I2142">
        <v>0.41520000000000001</v>
      </c>
      <c r="J2142">
        <v>0.40720000000000001</v>
      </c>
      <c r="K2142">
        <v>0.41639999999999999</v>
      </c>
      <c r="L2142">
        <v>0.40610000000000002</v>
      </c>
      <c r="M2142">
        <v>0</v>
      </c>
      <c r="N2142">
        <v>0.25</v>
      </c>
      <c r="O2142">
        <v>0</v>
      </c>
      <c r="P2142">
        <v>0</v>
      </c>
      <c r="Q2142">
        <v>0</v>
      </c>
      <c r="R2142">
        <v>0</v>
      </c>
      <c r="S2142" s="2">
        <v>4.0509259259259258E-4</v>
      </c>
      <c r="T2142" s="2">
        <v>6.7129629629629625E-4</v>
      </c>
      <c r="U2142">
        <v>0.31879999999999997</v>
      </c>
      <c r="V2142">
        <v>0.31409999999999999</v>
      </c>
      <c r="W2142">
        <v>0.6</v>
      </c>
      <c r="X2142">
        <v>0.94740000000000002</v>
      </c>
      <c r="Y2142">
        <v>0.91300000000000003</v>
      </c>
      <c r="Z2142">
        <v>0.4</v>
      </c>
      <c r="AA2142">
        <v>0.4078</v>
      </c>
      <c r="AB2142">
        <v>1</v>
      </c>
      <c r="AC2142">
        <v>0.4</v>
      </c>
      <c r="AD2142">
        <v>1</v>
      </c>
      <c r="AE2142">
        <v>0</v>
      </c>
      <c r="AF2142" t="s">
        <v>3922</v>
      </c>
      <c r="AG2142" s="2">
        <v>3.472222222222222E-3</v>
      </c>
      <c r="AH2142" t="s">
        <v>3927</v>
      </c>
      <c r="AI2142">
        <v>5</v>
      </c>
      <c r="AJ2142" t="s">
        <v>3961</v>
      </c>
      <c r="AK2142" s="3">
        <v>42203</v>
      </c>
      <c r="AL2142" s="10">
        <f>YEAR(ufc_fights_2[[#This Row],[date]])</f>
        <v>2015</v>
      </c>
      <c r="AM2142" t="s">
        <v>3977</v>
      </c>
      <c r="AN2142">
        <v>60</v>
      </c>
      <c r="AO2142" t="s">
        <v>3913</v>
      </c>
      <c r="AP2142">
        <f>IF(ufc_fights_2[[#This Row],[winner]]="Red",ufc_fights_2[[#This Row],[r_fighter_id]],ufc_fights_2[[#This Row],[b_fighter_id]])</f>
        <v>286</v>
      </c>
      <c r="AQ2142" t="str">
        <f>_xlfn.XLOOKUP(ufc_fights_2[[#This Row],[winnerID]],ufc_fighters[id],ufc_fighters[fighter_name],"xxx",0,1)</f>
        <v>Michael Bisping</v>
      </c>
    </row>
    <row r="2143" spans="1:43">
      <c r="A2143">
        <v>286</v>
      </c>
      <c r="B2143">
        <v>1594</v>
      </c>
      <c r="C2143">
        <f>_xlfn.XLOOKUP(ufc_fights_2[[#This Row],[r_fighter_id]],ufc_fighters[id],ufc_fighters[year],"xxx",0,1)</f>
        <v>1979</v>
      </c>
      <c r="D2143">
        <f>_xlfn.XLOOKUP(ufc_fights_2[[#This Row],[b_fighter_id]],ufc_fighters[id],ufc_fighters[year],"Prázdné",0,1)</f>
        <v>1977</v>
      </c>
      <c r="E2143" s="10">
        <f>YEAR(ufc_fights_2[[#This Row],[date]])-ufc_fights_2[[#This Row],[r_year]]</f>
        <v>30</v>
      </c>
      <c r="F2143" s="10">
        <f>YEAR(ufc_fights_2[[#This Row],[date]])-ufc_fights_2[[#This Row],[b_year]]</f>
        <v>32</v>
      </c>
      <c r="G2143">
        <v>0</v>
      </c>
      <c r="H2143">
        <v>1</v>
      </c>
      <c r="I2143">
        <v>0.3412</v>
      </c>
      <c r="J2143">
        <v>0.20749999999999999</v>
      </c>
      <c r="K2143">
        <v>0.45450000000000002</v>
      </c>
      <c r="L2143">
        <v>0.36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0</v>
      </c>
      <c r="S2143" s="2">
        <v>9.837962962962962E-4</v>
      </c>
      <c r="T2143" s="2">
        <v>2.5925925925925925E-3</v>
      </c>
      <c r="U2143">
        <v>0.30380000000000001</v>
      </c>
      <c r="V2143">
        <v>0.1739</v>
      </c>
      <c r="W2143">
        <v>0.75</v>
      </c>
      <c r="X2143">
        <v>1</v>
      </c>
      <c r="Y2143">
        <v>0.33329999999999999</v>
      </c>
      <c r="Z2143">
        <v>0.29270000000000002</v>
      </c>
      <c r="AA2143">
        <v>0.15</v>
      </c>
      <c r="AB2143">
        <v>0.66669999999999996</v>
      </c>
      <c r="AC2143">
        <v>0</v>
      </c>
      <c r="AD2143">
        <v>0.3659</v>
      </c>
      <c r="AE2143">
        <v>0.45450000000000002</v>
      </c>
      <c r="AF2143" t="s">
        <v>3910</v>
      </c>
      <c r="AG2143" s="2">
        <v>3.0555555555555557E-3</v>
      </c>
      <c r="AH2143" t="s">
        <v>3911</v>
      </c>
      <c r="AI2143">
        <v>3</v>
      </c>
      <c r="AJ2143" t="s">
        <v>3928</v>
      </c>
      <c r="AK2143" s="3">
        <v>40131</v>
      </c>
      <c r="AL2143" s="10">
        <f>YEAR(ufc_fights_2[[#This Row],[date]])</f>
        <v>2009</v>
      </c>
      <c r="AM2143" t="s">
        <v>3977</v>
      </c>
      <c r="AN2143">
        <v>33</v>
      </c>
      <c r="AO2143" t="s">
        <v>3913</v>
      </c>
      <c r="AP2143">
        <f>IF(ufc_fights_2[[#This Row],[winner]]="Red",ufc_fights_2[[#This Row],[r_fighter_id]],ufc_fights_2[[#This Row],[b_fighter_id]])</f>
        <v>286</v>
      </c>
      <c r="AQ2143" t="str">
        <f>_xlfn.XLOOKUP(ufc_fights_2[[#This Row],[winnerID]],ufc_fighters[id],ufc_fighters[fighter_name],"xxx",0,1)</f>
        <v>Michael Bisping</v>
      </c>
    </row>
    <row r="2144" spans="1:43">
      <c r="A2144">
        <v>1166</v>
      </c>
      <c r="B2144">
        <v>1890</v>
      </c>
      <c r="C2144">
        <f>_xlfn.XLOOKUP(ufc_fights_2[[#This Row],[r_fighter_id]],ufc_fighters[id],ufc_fighters[year],"xxx",0,1)</f>
        <v>1978</v>
      </c>
      <c r="D2144">
        <f>_xlfn.XLOOKUP(ufc_fights_2[[#This Row],[b_fighter_id]],ufc_fighters[id],ufc_fighters[year],"Prázdné",0,1)</f>
        <v>1975</v>
      </c>
      <c r="E2144" s="10">
        <f>YEAR(ufc_fights_2[[#This Row],[date]])-ufc_fights_2[[#This Row],[r_year]]</f>
        <v>30</v>
      </c>
      <c r="F2144" s="10">
        <f>YEAR(ufc_fights_2[[#This Row],[date]])-ufc_fights_2[[#This Row],[b_year]]</f>
        <v>33</v>
      </c>
      <c r="G2144">
        <v>1</v>
      </c>
      <c r="H2144">
        <v>0</v>
      </c>
      <c r="I2144">
        <v>0.64290000000000003</v>
      </c>
      <c r="J2144">
        <v>0.46150000000000002</v>
      </c>
      <c r="K2144">
        <v>0.61539999999999995</v>
      </c>
      <c r="L2144">
        <v>0.5625</v>
      </c>
      <c r="M2144">
        <v>0</v>
      </c>
      <c r="N2144">
        <v>0.25</v>
      </c>
      <c r="O2144">
        <v>0</v>
      </c>
      <c r="P2144">
        <v>0</v>
      </c>
      <c r="Q2144">
        <v>0</v>
      </c>
      <c r="R2144">
        <v>0</v>
      </c>
      <c r="S2144" s="2">
        <v>5.2083333333333333E-4</v>
      </c>
      <c r="T2144" s="2">
        <v>4.2824074074074075E-4</v>
      </c>
      <c r="U2144">
        <v>0.65380000000000005</v>
      </c>
      <c r="V2144">
        <v>0</v>
      </c>
      <c r="W2144">
        <v>0</v>
      </c>
      <c r="X2144">
        <v>0.5</v>
      </c>
      <c r="Y2144">
        <v>1</v>
      </c>
      <c r="Z2144">
        <v>0.4</v>
      </c>
      <c r="AA2144">
        <v>0.22220000000000001</v>
      </c>
      <c r="AB2144">
        <v>0</v>
      </c>
      <c r="AC2144">
        <v>1</v>
      </c>
      <c r="AD2144">
        <v>0.77780000000000005</v>
      </c>
      <c r="AE2144">
        <v>0</v>
      </c>
      <c r="AF2144" t="s">
        <v>3910</v>
      </c>
      <c r="AG2144" s="2">
        <v>1.5972222222222223E-3</v>
      </c>
      <c r="AH2144" t="s">
        <v>3911</v>
      </c>
      <c r="AI2144">
        <v>3</v>
      </c>
      <c r="AJ2144" t="s">
        <v>3974</v>
      </c>
      <c r="AK2144" s="3">
        <v>39795</v>
      </c>
      <c r="AL2144" s="10">
        <f>YEAR(ufc_fights_2[[#This Row],[date]])</f>
        <v>2008</v>
      </c>
      <c r="AM2144" t="s">
        <v>3977</v>
      </c>
      <c r="AN2144">
        <v>1</v>
      </c>
      <c r="AO2144" t="s">
        <v>3913</v>
      </c>
      <c r="AP2144">
        <f>IF(ufc_fights_2[[#This Row],[winner]]="Red",ufc_fights_2[[#This Row],[r_fighter_id]],ufc_fights_2[[#This Row],[b_fighter_id]])</f>
        <v>1166</v>
      </c>
      <c r="AQ2144" t="str">
        <f>_xlfn.XLOOKUP(ufc_fights_2[[#This Row],[winnerID]],ufc_fighters[id],ufc_fighters[fighter_name],"xxx",0,1)</f>
        <v>Wilson Gouveia</v>
      </c>
    </row>
    <row r="2145" spans="1:43">
      <c r="A2145">
        <v>3286</v>
      </c>
      <c r="B2145">
        <v>517</v>
      </c>
      <c r="C2145">
        <f>_xlfn.XLOOKUP(ufc_fights_2[[#This Row],[r_fighter_id]],ufc_fighters[id],ufc_fighters[year],"xxx",0,1)</f>
        <v>1983</v>
      </c>
      <c r="D2145">
        <f>_xlfn.XLOOKUP(ufc_fights_2[[#This Row],[b_fighter_id]],ufc_fighters[id],ufc_fighters[year],"Prázdné",0,1)</f>
        <v>1985</v>
      </c>
      <c r="E2145" s="10">
        <f>YEAR(ufc_fights_2[[#This Row],[date]])-ufc_fights_2[[#This Row],[r_year]]</f>
        <v>30</v>
      </c>
      <c r="F2145" s="10">
        <f>YEAR(ufc_fights_2[[#This Row],[date]])-ufc_fights_2[[#This Row],[b_year]]</f>
        <v>28</v>
      </c>
      <c r="G2145">
        <v>0</v>
      </c>
      <c r="H2145">
        <v>0</v>
      </c>
      <c r="I2145">
        <v>0.54549999999999998</v>
      </c>
      <c r="J2145">
        <v>0.16669999999999999</v>
      </c>
      <c r="K2145">
        <v>0.69569999999999999</v>
      </c>
      <c r="L2145">
        <v>0.28570000000000001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  <c r="S2145" s="2">
        <v>1.6319444444444445E-3</v>
      </c>
      <c r="T2145" s="2">
        <v>0</v>
      </c>
      <c r="U2145">
        <v>0.625</v>
      </c>
      <c r="V2145">
        <v>0.125</v>
      </c>
      <c r="W2145">
        <v>0</v>
      </c>
      <c r="X2145">
        <v>0.5</v>
      </c>
      <c r="Y2145">
        <v>0.5</v>
      </c>
      <c r="Z2145">
        <v>0.28570000000000001</v>
      </c>
      <c r="AA2145">
        <v>0.16669999999999999</v>
      </c>
      <c r="AB2145">
        <v>0</v>
      </c>
      <c r="AC2145">
        <v>0</v>
      </c>
      <c r="AD2145">
        <v>1</v>
      </c>
      <c r="AE2145">
        <v>0</v>
      </c>
      <c r="AF2145" t="s">
        <v>3933</v>
      </c>
      <c r="AG2145" s="2">
        <v>2.2106481481481482E-3</v>
      </c>
      <c r="AH2145" t="s">
        <v>3911</v>
      </c>
      <c r="AI2145">
        <v>3</v>
      </c>
      <c r="AJ2145" t="s">
        <v>3931</v>
      </c>
      <c r="AK2145" s="3">
        <v>41370</v>
      </c>
      <c r="AL2145" s="10">
        <f>YEAR(ufc_fights_2[[#This Row],[date]])</f>
        <v>2013</v>
      </c>
      <c r="AM2145" t="s">
        <v>3977</v>
      </c>
      <c r="AN2145">
        <v>86</v>
      </c>
      <c r="AO2145" t="s">
        <v>3913</v>
      </c>
      <c r="AP2145">
        <f>IF(ufc_fights_2[[#This Row],[winner]]="Red",ufc_fights_2[[#This Row],[r_fighter_id]],ufc_fights_2[[#This Row],[b_fighter_id]])</f>
        <v>3286</v>
      </c>
      <c r="AQ2145" t="str">
        <f>_xlfn.XLOOKUP(ufc_fights_2[[#This Row],[winnerID]],ufc_fighters[id],ufc_fighters[fighter_name],"xxx",0,1)</f>
        <v>Tor Troeng</v>
      </c>
    </row>
    <row r="2146" spans="1:43">
      <c r="A2146">
        <v>90</v>
      </c>
      <c r="B2146">
        <v>883</v>
      </c>
      <c r="C2146">
        <f>_xlfn.XLOOKUP(ufc_fights_2[[#This Row],[r_fighter_id]],ufc_fighters[id],ufc_fighters[year],"xxx",0,1)</f>
        <v>1986</v>
      </c>
      <c r="D2146">
        <f>_xlfn.XLOOKUP(ufc_fights_2[[#This Row],[b_fighter_id]],ufc_fighters[id],ufc_fighters[year],"Prázdné",0,1)</f>
        <v>1987</v>
      </c>
      <c r="E2146" s="10">
        <f>YEAR(ufc_fights_2[[#This Row],[date]])-ufc_fights_2[[#This Row],[r_year]]</f>
        <v>31</v>
      </c>
      <c r="F2146" s="10">
        <f>YEAR(ufc_fights_2[[#This Row],[date]])-ufc_fights_2[[#This Row],[b_year]]</f>
        <v>30</v>
      </c>
      <c r="G2146">
        <v>0</v>
      </c>
      <c r="H2146">
        <v>0</v>
      </c>
      <c r="I2146">
        <v>0.4143</v>
      </c>
      <c r="J2146">
        <v>0.53520000000000001</v>
      </c>
      <c r="K2146">
        <v>0.56569999999999998</v>
      </c>
      <c r="L2146">
        <v>0.60709999999999997</v>
      </c>
      <c r="M2146">
        <v>0</v>
      </c>
      <c r="N2146">
        <v>0.1111</v>
      </c>
      <c r="O2146">
        <v>0</v>
      </c>
      <c r="P2146">
        <v>0</v>
      </c>
      <c r="Q2146">
        <v>0</v>
      </c>
      <c r="R2146">
        <v>0</v>
      </c>
      <c r="S2146" s="2">
        <v>2.3148148148148147E-5</v>
      </c>
      <c r="T2146" s="2">
        <v>2.9166666666666668E-3</v>
      </c>
      <c r="U2146">
        <v>0.26669999999999999</v>
      </c>
      <c r="V2146">
        <v>0.4667</v>
      </c>
      <c r="W2146">
        <v>0.875</v>
      </c>
      <c r="X2146">
        <v>0.58819999999999995</v>
      </c>
      <c r="Y2146">
        <v>1</v>
      </c>
      <c r="Z2146">
        <v>0.26919999999999999</v>
      </c>
      <c r="AA2146">
        <v>0.44900000000000001</v>
      </c>
      <c r="AB2146">
        <v>0.82350000000000001</v>
      </c>
      <c r="AC2146">
        <v>0.72729999999999995</v>
      </c>
      <c r="AD2146">
        <v>1</v>
      </c>
      <c r="AE2146">
        <v>0</v>
      </c>
      <c r="AF2146" t="s">
        <v>3915</v>
      </c>
      <c r="AG2146" s="2">
        <v>3.472222222222222E-3</v>
      </c>
      <c r="AH2146" t="s">
        <v>3911</v>
      </c>
      <c r="AI2146">
        <v>3</v>
      </c>
      <c r="AJ2146" t="s">
        <v>3934</v>
      </c>
      <c r="AK2146" s="3">
        <v>43029</v>
      </c>
      <c r="AL2146" s="10">
        <f>YEAR(ufc_fights_2[[#This Row],[date]])</f>
        <v>2017</v>
      </c>
      <c r="AM2146" t="s">
        <v>3977</v>
      </c>
      <c r="AN2146">
        <v>103</v>
      </c>
      <c r="AO2146" t="s">
        <v>3918</v>
      </c>
      <c r="AP2146">
        <f>IF(ufc_fights_2[[#This Row],[winner]]="Red",ufc_fights_2[[#This Row],[r_fighter_id]],ufc_fights_2[[#This Row],[b_fighter_id]])</f>
        <v>883</v>
      </c>
      <c r="AQ2146" t="str">
        <f>_xlfn.XLOOKUP(ufc_fights_2[[#This Row],[winnerID]],ufc_fighters[id],ufc_fighters[fighter_name],"xxx",0,1)</f>
        <v>Ramazan Emeev</v>
      </c>
    </row>
    <row r="2147" spans="1:43">
      <c r="A2147">
        <v>2226</v>
      </c>
      <c r="B2147">
        <v>1506</v>
      </c>
      <c r="C2147">
        <f>_xlfn.XLOOKUP(ufc_fights_2[[#This Row],[r_fighter_id]],ufc_fighters[id],ufc_fighters[year],"xxx",0,1)</f>
        <v>1978</v>
      </c>
      <c r="D2147">
        <f>_xlfn.XLOOKUP(ufc_fights_2[[#This Row],[b_fighter_id]],ufc_fighters[id],ufc_fighters[year],"Prázdné",0,1)</f>
        <v>1977</v>
      </c>
      <c r="E2147" s="10">
        <f>YEAR(ufc_fights_2[[#This Row],[date]])-ufc_fights_2[[#This Row],[r_year]]</f>
        <v>32</v>
      </c>
      <c r="F2147" s="10">
        <f>YEAR(ufc_fights_2[[#This Row],[date]])-ufc_fights_2[[#This Row],[b_year]]</f>
        <v>33</v>
      </c>
      <c r="G2147">
        <v>0</v>
      </c>
      <c r="H2147">
        <v>0</v>
      </c>
      <c r="I2147">
        <v>0.57140000000000002</v>
      </c>
      <c r="J2147">
        <v>0.5625</v>
      </c>
      <c r="K2147">
        <v>0.56410000000000005</v>
      </c>
      <c r="L2147">
        <v>0.58819999999999995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0</v>
      </c>
      <c r="S2147" s="2">
        <v>9.6064814814814819E-4</v>
      </c>
      <c r="T2147" s="2">
        <v>2.4305555555555555E-4</v>
      </c>
      <c r="U2147">
        <v>0.42109999999999997</v>
      </c>
      <c r="V2147">
        <v>0.45450000000000002</v>
      </c>
      <c r="W2147">
        <v>0.88890000000000002</v>
      </c>
      <c r="X2147">
        <v>0</v>
      </c>
      <c r="Y2147">
        <v>1</v>
      </c>
      <c r="Z2147">
        <v>0</v>
      </c>
      <c r="AA2147">
        <v>0.58330000000000004</v>
      </c>
      <c r="AB2147">
        <v>0</v>
      </c>
      <c r="AC2147">
        <v>0.5</v>
      </c>
      <c r="AD2147">
        <v>0.69569999999999999</v>
      </c>
      <c r="AE2147">
        <v>0</v>
      </c>
      <c r="AF2147" t="s">
        <v>3910</v>
      </c>
      <c r="AG2147" s="2">
        <v>1.736111111111111E-3</v>
      </c>
      <c r="AH2147" t="s">
        <v>3911</v>
      </c>
      <c r="AI2147">
        <v>3</v>
      </c>
      <c r="AJ2147" t="s">
        <v>3939</v>
      </c>
      <c r="AK2147" s="3">
        <v>40180</v>
      </c>
      <c r="AL2147" s="10">
        <f>YEAR(ufc_fights_2[[#This Row],[date]])</f>
        <v>2010</v>
      </c>
      <c r="AM2147" t="s">
        <v>3977</v>
      </c>
      <c r="AN2147">
        <v>1</v>
      </c>
      <c r="AO2147" t="s">
        <v>3913</v>
      </c>
      <c r="AP2147">
        <f>IF(ufc_fights_2[[#This Row],[winner]]="Red",ufc_fights_2[[#This Row],[r_fighter_id]],ufc_fights_2[[#This Row],[b_fighter_id]])</f>
        <v>2226</v>
      </c>
      <c r="AQ2147" t="str">
        <f>_xlfn.XLOOKUP(ufc_fights_2[[#This Row],[winnerID]],ufc_fighters[id],ufc_fighters[fighter_name],"xxx",0,1)</f>
        <v>Mark Munoz</v>
      </c>
    </row>
    <row r="2148" spans="1:43">
      <c r="A2148">
        <v>1898</v>
      </c>
      <c r="B2148">
        <v>2213</v>
      </c>
      <c r="C2148">
        <f>_xlfn.XLOOKUP(ufc_fights_2[[#This Row],[r_fighter_id]],ufc_fighters[id],ufc_fighters[year],"xxx",0,1)</f>
        <v>1978</v>
      </c>
      <c r="D2148">
        <f>_xlfn.XLOOKUP(ufc_fights_2[[#This Row],[b_fighter_id]],ufc_fighters[id],ufc_fighters[year],"Prázdné",0,1)</f>
        <v>1985</v>
      </c>
      <c r="E2148" s="10">
        <f>YEAR(ufc_fights_2[[#This Row],[date]])-ufc_fights_2[[#This Row],[r_year]]</f>
        <v>36</v>
      </c>
      <c r="F2148" s="10">
        <f>YEAR(ufc_fights_2[[#This Row],[date]])-ufc_fights_2[[#This Row],[b_year]]</f>
        <v>29</v>
      </c>
      <c r="G2148">
        <v>0</v>
      </c>
      <c r="H2148">
        <v>0</v>
      </c>
      <c r="I2148">
        <v>0.2772</v>
      </c>
      <c r="J2148">
        <v>0.33960000000000001</v>
      </c>
      <c r="K2148">
        <v>0.3241</v>
      </c>
      <c r="L2148">
        <v>0.4783</v>
      </c>
      <c r="M2148">
        <v>0.5</v>
      </c>
      <c r="N2148">
        <v>0</v>
      </c>
      <c r="O2148">
        <v>0</v>
      </c>
      <c r="P2148">
        <v>0</v>
      </c>
      <c r="Q2148">
        <v>0</v>
      </c>
      <c r="R2148">
        <v>1</v>
      </c>
      <c r="S2148" s="2">
        <v>2.1990740740740742E-3</v>
      </c>
      <c r="T2148" s="2">
        <v>1.1805555555555556E-3</v>
      </c>
      <c r="U2148">
        <v>0.21329999999999999</v>
      </c>
      <c r="V2148">
        <v>0.23749999999999999</v>
      </c>
      <c r="W2148">
        <v>0.35289999999999999</v>
      </c>
      <c r="X2148">
        <v>0.66669999999999996</v>
      </c>
      <c r="Y2148">
        <v>0.76470000000000005</v>
      </c>
      <c r="Z2148">
        <v>0.25769999999999998</v>
      </c>
      <c r="AA2148">
        <v>0.31109999999999999</v>
      </c>
      <c r="AB2148">
        <v>0</v>
      </c>
      <c r="AC2148">
        <v>0.375</v>
      </c>
      <c r="AD2148">
        <v>1</v>
      </c>
      <c r="AE2148">
        <v>0.625</v>
      </c>
      <c r="AF2148" t="s">
        <v>3915</v>
      </c>
      <c r="AG2148" s="2">
        <v>3.472222222222222E-3</v>
      </c>
      <c r="AH2148" t="s">
        <v>3927</v>
      </c>
      <c r="AI2148">
        <v>5</v>
      </c>
      <c r="AJ2148" t="s">
        <v>3939</v>
      </c>
      <c r="AK2148" s="3">
        <v>41685</v>
      </c>
      <c r="AL2148" s="10">
        <f>YEAR(ufc_fights_2[[#This Row],[date]])</f>
        <v>2014</v>
      </c>
      <c r="AM2148" t="s">
        <v>3977</v>
      </c>
      <c r="AN2148">
        <v>95</v>
      </c>
      <c r="AO2148" t="s">
        <v>3913</v>
      </c>
      <c r="AP2148">
        <f>IF(ufc_fights_2[[#This Row],[winner]]="Red",ufc_fights_2[[#This Row],[r_fighter_id]],ufc_fights_2[[#This Row],[b_fighter_id]])</f>
        <v>1898</v>
      </c>
      <c r="AQ2148" t="str">
        <f>_xlfn.XLOOKUP(ufc_fights_2[[#This Row],[winnerID]],ufc_fighters[id],ufc_fighters[fighter_name],"xxx",0,1)</f>
        <v>Lyoto Machida</v>
      </c>
    </row>
    <row r="2149" spans="1:43">
      <c r="A2149">
        <v>1898</v>
      </c>
      <c r="B2149">
        <v>797</v>
      </c>
      <c r="C2149">
        <f>_xlfn.XLOOKUP(ufc_fights_2[[#This Row],[r_fighter_id]],ufc_fighters[id],ufc_fighters[year],"xxx",0,1)</f>
        <v>1978</v>
      </c>
      <c r="D2149">
        <f>_xlfn.XLOOKUP(ufc_fights_2[[#This Row],[b_fighter_id]],ufc_fighters[id],ufc_fighters[year],"Prázdné",0,1)</f>
        <v>1983</v>
      </c>
      <c r="E2149" s="10">
        <f>YEAR(ufc_fights_2[[#This Row],[date]])-ufc_fights_2[[#This Row],[r_year]]</f>
        <v>36</v>
      </c>
      <c r="F2149" s="10">
        <f>YEAR(ufc_fights_2[[#This Row],[date]])-ufc_fights_2[[#This Row],[b_year]]</f>
        <v>31</v>
      </c>
      <c r="G2149">
        <v>1</v>
      </c>
      <c r="H2149">
        <v>0</v>
      </c>
      <c r="I2149">
        <v>0.63160000000000005</v>
      </c>
      <c r="J2149">
        <v>0</v>
      </c>
      <c r="K2149">
        <v>0.63160000000000005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4.6296296296296294E-5</v>
      </c>
      <c r="T2149" s="2">
        <v>0</v>
      </c>
      <c r="U2149">
        <v>0.58819999999999995</v>
      </c>
      <c r="V2149">
        <v>0</v>
      </c>
      <c r="W2149">
        <v>1</v>
      </c>
      <c r="X2149">
        <v>1</v>
      </c>
      <c r="Y2149">
        <v>0</v>
      </c>
      <c r="Z2149">
        <v>0.66669999999999996</v>
      </c>
      <c r="AA2149">
        <v>0</v>
      </c>
      <c r="AB2149">
        <v>0.5</v>
      </c>
      <c r="AC2149">
        <v>0</v>
      </c>
      <c r="AD2149">
        <v>0.66669999999999996</v>
      </c>
      <c r="AE2149">
        <v>0</v>
      </c>
      <c r="AF2149" t="s">
        <v>3910</v>
      </c>
      <c r="AG2149" s="2">
        <v>7.1759259259259259E-4</v>
      </c>
      <c r="AH2149" t="s">
        <v>3927</v>
      </c>
      <c r="AI2149">
        <v>5</v>
      </c>
      <c r="AJ2149" t="s">
        <v>3940</v>
      </c>
      <c r="AK2149" s="3">
        <v>41993</v>
      </c>
      <c r="AL2149" s="10">
        <f>YEAR(ufc_fights_2[[#This Row],[date]])</f>
        <v>2014</v>
      </c>
      <c r="AM2149" t="s">
        <v>3977</v>
      </c>
      <c r="AN2149">
        <v>81</v>
      </c>
      <c r="AO2149" t="s">
        <v>3913</v>
      </c>
      <c r="AP2149">
        <f>IF(ufc_fights_2[[#This Row],[winner]]="Red",ufc_fights_2[[#This Row],[r_fighter_id]],ufc_fights_2[[#This Row],[b_fighter_id]])</f>
        <v>1898</v>
      </c>
      <c r="AQ2149" t="str">
        <f>_xlfn.XLOOKUP(ufc_fights_2[[#This Row],[winnerID]],ufc_fighters[id],ufc_fighters[fighter_name],"xxx",0,1)</f>
        <v>Lyoto Machida</v>
      </c>
    </row>
    <row r="2150" spans="1:43">
      <c r="A2150">
        <v>2558</v>
      </c>
      <c r="B2150">
        <v>3148</v>
      </c>
      <c r="C2150">
        <f>_xlfn.XLOOKUP(ufc_fights_2[[#This Row],[r_fighter_id]],ufc_fighters[id],ufc_fighters[year],"xxx",0,1)</f>
        <v>1986</v>
      </c>
      <c r="D2150">
        <f>_xlfn.XLOOKUP(ufc_fights_2[[#This Row],[b_fighter_id]],ufc_fighters[id],ufc_fighters[year],"Prázdné",0,1)</f>
        <v>1991</v>
      </c>
      <c r="E2150" s="10">
        <f>YEAR(ufc_fights_2[[#This Row],[date]])-ufc_fights_2[[#This Row],[r_year]]</f>
        <v>29</v>
      </c>
      <c r="F2150" s="10">
        <f>YEAR(ufc_fights_2[[#This Row],[date]])-ufc_fights_2[[#This Row],[b_year]]</f>
        <v>24</v>
      </c>
      <c r="G2150">
        <v>0</v>
      </c>
      <c r="H2150">
        <v>0</v>
      </c>
      <c r="I2150">
        <v>0.30859999999999999</v>
      </c>
      <c r="J2150">
        <v>0.26350000000000001</v>
      </c>
      <c r="K2150">
        <v>0.32529999999999998</v>
      </c>
      <c r="L2150">
        <v>0.2722</v>
      </c>
      <c r="M2150">
        <v>0.33329999999999999</v>
      </c>
      <c r="N2150">
        <v>0.5</v>
      </c>
      <c r="O2150">
        <v>0</v>
      </c>
      <c r="P2150">
        <v>0</v>
      </c>
      <c r="Q2150">
        <v>0</v>
      </c>
      <c r="R2150">
        <v>0</v>
      </c>
      <c r="S2150" s="2">
        <v>3.2407407407407406E-4</v>
      </c>
      <c r="T2150" s="2">
        <v>9.4907407407407408E-4</v>
      </c>
      <c r="U2150">
        <v>0.29770000000000002</v>
      </c>
      <c r="V2150">
        <v>0.25319999999999998</v>
      </c>
      <c r="W2150">
        <v>0.28570000000000001</v>
      </c>
      <c r="X2150">
        <v>0.5</v>
      </c>
      <c r="Y2150">
        <v>0.5</v>
      </c>
      <c r="Z2150">
        <v>0.29870000000000002</v>
      </c>
      <c r="AA2150">
        <v>0.26090000000000002</v>
      </c>
      <c r="AB2150">
        <v>0.42859999999999998</v>
      </c>
      <c r="AC2150">
        <v>0.2</v>
      </c>
      <c r="AD2150">
        <v>1</v>
      </c>
      <c r="AE2150">
        <v>1</v>
      </c>
      <c r="AF2150" t="s">
        <v>3915</v>
      </c>
      <c r="AG2150" s="2">
        <v>3.472222222222222E-3</v>
      </c>
      <c r="AH2150" t="s">
        <v>3911</v>
      </c>
      <c r="AI2150">
        <v>3</v>
      </c>
      <c r="AJ2150" t="s">
        <v>4036</v>
      </c>
      <c r="AK2150" s="3">
        <v>42057</v>
      </c>
      <c r="AL2150" s="10">
        <f>YEAR(ufc_fights_2[[#This Row],[date]])</f>
        <v>2015</v>
      </c>
      <c r="AM2150" t="s">
        <v>4061</v>
      </c>
      <c r="AN2150">
        <v>34</v>
      </c>
      <c r="AO2150" t="s">
        <v>3913</v>
      </c>
      <c r="AP2150">
        <f>IF(ufc_fights_2[[#This Row],[winner]]="Red",ufc_fights_2[[#This Row],[r_fighter_id]],ufc_fights_2[[#This Row],[b_fighter_id]])</f>
        <v>2558</v>
      </c>
      <c r="AQ2150" t="str">
        <f>_xlfn.XLOOKUP(ufc_fights_2[[#This Row],[winnerID]],ufc_fighters[id],ufc_fighters[fighter_name],"xxx",0,1)</f>
        <v>Santiago Ponzinibbio</v>
      </c>
    </row>
    <row r="2151" spans="1:43">
      <c r="A2151">
        <v>1623</v>
      </c>
      <c r="B2151">
        <v>90</v>
      </c>
      <c r="C2151">
        <f>_xlfn.XLOOKUP(ufc_fights_2[[#This Row],[r_fighter_id]],ufc_fighters[id],ufc_fighters[year],"xxx",0,1)</f>
        <v>1977</v>
      </c>
      <c r="D2151">
        <f>_xlfn.XLOOKUP(ufc_fights_2[[#This Row],[b_fighter_id]],ufc_fighters[id],ufc_fighters[year],"Prázdné",0,1)</f>
        <v>1986</v>
      </c>
      <c r="E2151" s="10">
        <f>YEAR(ufc_fights_2[[#This Row],[date]])-ufc_fights_2[[#This Row],[r_year]]</f>
        <v>38</v>
      </c>
      <c r="F2151" s="10">
        <f>YEAR(ufc_fights_2[[#This Row],[date]])-ufc_fights_2[[#This Row],[b_year]]</f>
        <v>29</v>
      </c>
      <c r="G2151">
        <v>0</v>
      </c>
      <c r="H2151">
        <v>1</v>
      </c>
      <c r="I2151">
        <v>0.25</v>
      </c>
      <c r="J2151">
        <v>0.61539999999999995</v>
      </c>
      <c r="K2151">
        <v>0.25</v>
      </c>
      <c r="L2151">
        <v>0.61539999999999995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</v>
      </c>
      <c r="T2151" s="2">
        <v>4.6296296296296294E-5</v>
      </c>
      <c r="U2151">
        <v>0.1429</v>
      </c>
      <c r="V2151">
        <v>0.61539999999999995</v>
      </c>
      <c r="W2151">
        <v>0</v>
      </c>
      <c r="X2151">
        <v>1</v>
      </c>
      <c r="Y2151">
        <v>0</v>
      </c>
      <c r="Z2151">
        <v>0.25</v>
      </c>
      <c r="AA2151">
        <v>0.54549999999999998</v>
      </c>
      <c r="AB2151">
        <v>0</v>
      </c>
      <c r="AC2151">
        <v>0</v>
      </c>
      <c r="AD2151">
        <v>0</v>
      </c>
      <c r="AE2151">
        <v>1</v>
      </c>
      <c r="AF2151" t="s">
        <v>3910</v>
      </c>
      <c r="AG2151" s="2">
        <v>5.6712962962962967E-4</v>
      </c>
      <c r="AH2151" t="s">
        <v>3911</v>
      </c>
      <c r="AI2151">
        <v>3</v>
      </c>
      <c r="AJ2151" t="s">
        <v>3945</v>
      </c>
      <c r="AK2151" s="3">
        <v>42133</v>
      </c>
      <c r="AL2151" s="10">
        <f>YEAR(ufc_fights_2[[#This Row],[date]])</f>
        <v>2015</v>
      </c>
      <c r="AM2151" t="s">
        <v>3977</v>
      </c>
      <c r="AN2151">
        <v>43</v>
      </c>
      <c r="AO2151" t="s">
        <v>3918</v>
      </c>
      <c r="AP2151">
        <f>IF(ufc_fights_2[[#This Row],[winner]]="Red",ufc_fights_2[[#This Row],[r_fighter_id]],ufc_fights_2[[#This Row],[b_fighter_id]])</f>
        <v>90</v>
      </c>
      <c r="AQ2151" t="str">
        <f>_xlfn.XLOOKUP(ufc_fights_2[[#This Row],[winnerID]],ufc_fighters[id],ufc_fighters[fighter_name],"xxx",0,1)</f>
        <v>Sam Alvey</v>
      </c>
    </row>
    <row r="2152" spans="1:43">
      <c r="A2152">
        <v>90</v>
      </c>
      <c r="B2152">
        <v>2306</v>
      </c>
      <c r="C2152">
        <f>_xlfn.XLOOKUP(ufc_fights_2[[#This Row],[r_fighter_id]],ufc_fighters[id],ufc_fighters[year],"xxx",0,1)</f>
        <v>1986</v>
      </c>
      <c r="D2152">
        <f>_xlfn.XLOOKUP(ufc_fights_2[[#This Row],[b_fighter_id]],ufc_fighters[id],ufc_fighters[year],"Prázdné",0,1)</f>
        <v>1990</v>
      </c>
      <c r="E2152" s="10">
        <f>YEAR(ufc_fights_2[[#This Row],[date]])-ufc_fights_2[[#This Row],[r_year]]</f>
        <v>30</v>
      </c>
      <c r="F2152" s="10">
        <f>YEAR(ufc_fights_2[[#This Row],[date]])-ufc_fights_2[[#This Row],[b_year]]</f>
        <v>26</v>
      </c>
      <c r="G2152">
        <v>0</v>
      </c>
      <c r="H2152">
        <v>0</v>
      </c>
      <c r="I2152">
        <v>0.45650000000000002</v>
      </c>
      <c r="J2152">
        <v>0.45050000000000001</v>
      </c>
      <c r="K2152">
        <v>0.46429999999999999</v>
      </c>
      <c r="L2152">
        <v>0.45050000000000001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4.6296296296296298E-4</v>
      </c>
      <c r="T2152" s="2">
        <v>0</v>
      </c>
      <c r="U2152">
        <v>0.35449999999999998</v>
      </c>
      <c r="V2152">
        <v>0.36170000000000002</v>
      </c>
      <c r="W2152">
        <v>0.86670000000000003</v>
      </c>
      <c r="X2152">
        <v>0.84619999999999995</v>
      </c>
      <c r="Y2152">
        <v>0.9375</v>
      </c>
      <c r="Z2152">
        <v>0.45590000000000003</v>
      </c>
      <c r="AA2152">
        <v>0.45</v>
      </c>
      <c r="AB2152">
        <v>0.5</v>
      </c>
      <c r="AC2152">
        <v>0.5</v>
      </c>
      <c r="AD2152">
        <v>0</v>
      </c>
      <c r="AE2152">
        <v>0</v>
      </c>
      <c r="AF2152" t="s">
        <v>3915</v>
      </c>
      <c r="AG2152" s="2">
        <v>3.472222222222222E-3</v>
      </c>
      <c r="AH2152" t="s">
        <v>3911</v>
      </c>
      <c r="AI2152">
        <v>3</v>
      </c>
      <c r="AJ2152" t="s">
        <v>3914</v>
      </c>
      <c r="AK2152" s="3">
        <v>42679</v>
      </c>
      <c r="AL2152" s="10">
        <f>YEAR(ufc_fights_2[[#This Row],[date]])</f>
        <v>2016</v>
      </c>
      <c r="AM2152" t="s">
        <v>3977</v>
      </c>
      <c r="AN2152">
        <v>50</v>
      </c>
      <c r="AO2152" t="s">
        <v>3913</v>
      </c>
      <c r="AP2152">
        <f>IF(ufc_fights_2[[#This Row],[winner]]="Red",ufc_fights_2[[#This Row],[r_fighter_id]],ufc_fights_2[[#This Row],[b_fighter_id]])</f>
        <v>90</v>
      </c>
      <c r="AQ2152" t="str">
        <f>_xlfn.XLOOKUP(ufc_fights_2[[#This Row],[winnerID]],ufc_fighters[id],ufc_fighters[fighter_name],"xxx",0,1)</f>
        <v>Sam Alvey</v>
      </c>
    </row>
    <row r="2153" spans="1:43">
      <c r="A2153">
        <v>1898</v>
      </c>
      <c r="B2153">
        <v>2226</v>
      </c>
      <c r="C2153">
        <f>_xlfn.XLOOKUP(ufc_fights_2[[#This Row],[r_fighter_id]],ufc_fighters[id],ufc_fighters[year],"xxx",0,1)</f>
        <v>1978</v>
      </c>
      <c r="D2153">
        <f>_xlfn.XLOOKUP(ufc_fights_2[[#This Row],[b_fighter_id]],ufc_fighters[id],ufc_fighters[year],"Prázdné",0,1)</f>
        <v>1978</v>
      </c>
      <c r="E2153" s="10">
        <f>YEAR(ufc_fights_2[[#This Row],[date]])-ufc_fights_2[[#This Row],[r_year]]</f>
        <v>35</v>
      </c>
      <c r="F2153" s="10">
        <f>YEAR(ufc_fights_2[[#This Row],[date]])-ufc_fights_2[[#This Row],[b_year]]</f>
        <v>35</v>
      </c>
      <c r="G2153">
        <v>1</v>
      </c>
      <c r="H2153">
        <v>0</v>
      </c>
      <c r="I2153">
        <v>0.5</v>
      </c>
      <c r="J2153">
        <v>0</v>
      </c>
      <c r="K2153">
        <v>0.5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1.1574074074074073E-5</v>
      </c>
      <c r="T2153" s="2">
        <v>0</v>
      </c>
      <c r="U2153">
        <v>0.4</v>
      </c>
      <c r="V2153">
        <v>0</v>
      </c>
      <c r="W2153">
        <v>1</v>
      </c>
      <c r="X2153">
        <v>0.33329999999999999</v>
      </c>
      <c r="Y2153">
        <v>0</v>
      </c>
      <c r="Z2153">
        <v>0.5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3910</v>
      </c>
      <c r="AG2153" s="2">
        <v>2.1990740740740742E-3</v>
      </c>
      <c r="AH2153" t="s">
        <v>3927</v>
      </c>
      <c r="AI2153">
        <v>5</v>
      </c>
      <c r="AJ2153" t="s">
        <v>3961</v>
      </c>
      <c r="AK2153" s="3">
        <v>41573</v>
      </c>
      <c r="AL2153" s="10">
        <f>YEAR(ufc_fights_2[[#This Row],[date]])</f>
        <v>2013</v>
      </c>
      <c r="AM2153" t="s">
        <v>3977</v>
      </c>
      <c r="AN2153">
        <v>33</v>
      </c>
      <c r="AO2153" t="s">
        <v>3913</v>
      </c>
      <c r="AP2153">
        <f>IF(ufc_fights_2[[#This Row],[winner]]="Red",ufc_fights_2[[#This Row],[r_fighter_id]],ufc_fights_2[[#This Row],[b_fighter_id]])</f>
        <v>1898</v>
      </c>
      <c r="AQ2153" t="str">
        <f>_xlfn.XLOOKUP(ufc_fights_2[[#This Row],[winnerID]],ufc_fighters[id],ufc_fighters[fighter_name],"xxx",0,1)</f>
        <v>Lyoto Machida</v>
      </c>
    </row>
    <row r="2154" spans="1:43">
      <c r="A2154">
        <v>90</v>
      </c>
      <c r="B2154">
        <v>916</v>
      </c>
      <c r="C2154">
        <f>_xlfn.XLOOKUP(ufc_fights_2[[#This Row],[r_fighter_id]],ufc_fighters[id],ufc_fighters[year],"xxx",0,1)</f>
        <v>1986</v>
      </c>
      <c r="D2154">
        <f>_xlfn.XLOOKUP(ufc_fights_2[[#This Row],[b_fighter_id]],ufc_fighters[id],ufc_fighters[year],"Prázdné",0,1)</f>
        <v>1979</v>
      </c>
      <c r="E2154" s="10">
        <f>YEAR(ufc_fights_2[[#This Row],[date]])-ufc_fights_2[[#This Row],[r_year]]</f>
        <v>31</v>
      </c>
      <c r="F2154" s="10">
        <f>YEAR(ufc_fights_2[[#This Row],[date]])-ufc_fights_2[[#This Row],[b_year]]</f>
        <v>38</v>
      </c>
      <c r="G2154">
        <v>0</v>
      </c>
      <c r="H2154">
        <v>0</v>
      </c>
      <c r="I2154">
        <v>0.45979999999999999</v>
      </c>
      <c r="J2154">
        <v>0.37780000000000002</v>
      </c>
      <c r="K2154">
        <v>0.51519999999999999</v>
      </c>
      <c r="L2154">
        <v>0.48280000000000001</v>
      </c>
      <c r="M2154">
        <v>0</v>
      </c>
      <c r="N2154">
        <v>0.25</v>
      </c>
      <c r="O2154">
        <v>0</v>
      </c>
      <c r="P2154">
        <v>0</v>
      </c>
      <c r="Q2154">
        <v>0</v>
      </c>
      <c r="R2154">
        <v>0</v>
      </c>
      <c r="S2154" s="2">
        <v>5.7870370370370373E-5</v>
      </c>
      <c r="T2154" s="2">
        <v>3.1134259259259257E-3</v>
      </c>
      <c r="U2154">
        <v>0.3478</v>
      </c>
      <c r="V2154">
        <v>0.25</v>
      </c>
      <c r="W2154">
        <v>0.88890000000000002</v>
      </c>
      <c r="X2154">
        <v>0</v>
      </c>
      <c r="Y2154">
        <v>1</v>
      </c>
      <c r="Z2154">
        <v>0.3226</v>
      </c>
      <c r="AA2154">
        <v>0.3488</v>
      </c>
      <c r="AB2154">
        <v>0.8</v>
      </c>
      <c r="AC2154">
        <v>1</v>
      </c>
      <c r="AD2154">
        <v>0</v>
      </c>
      <c r="AE2154">
        <v>0</v>
      </c>
      <c r="AF2154" t="s">
        <v>3922</v>
      </c>
      <c r="AG2154" s="2">
        <v>3.472222222222222E-3</v>
      </c>
      <c r="AH2154" t="s">
        <v>3911</v>
      </c>
      <c r="AI2154">
        <v>3</v>
      </c>
      <c r="AJ2154" t="s">
        <v>3925</v>
      </c>
      <c r="AK2154" s="3">
        <v>42952</v>
      </c>
      <c r="AL2154" s="10">
        <f>YEAR(ufc_fights_2[[#This Row],[date]])</f>
        <v>2017</v>
      </c>
      <c r="AM2154" t="s">
        <v>3977</v>
      </c>
      <c r="AN2154">
        <v>50</v>
      </c>
      <c r="AO2154" t="s">
        <v>3913</v>
      </c>
      <c r="AP2154">
        <f>IF(ufc_fights_2[[#This Row],[winner]]="Red",ufc_fights_2[[#This Row],[r_fighter_id]],ufc_fights_2[[#This Row],[b_fighter_id]])</f>
        <v>90</v>
      </c>
      <c r="AQ2154" t="str">
        <f>_xlfn.XLOOKUP(ufc_fights_2[[#This Row],[winnerID]],ufc_fighters[id],ufc_fighters[fighter_name],"xxx",0,1)</f>
        <v>Sam Alvey</v>
      </c>
    </row>
    <row r="2155" spans="1:43">
      <c r="A2155">
        <v>243</v>
      </c>
      <c r="B2155">
        <v>1898</v>
      </c>
      <c r="C2155">
        <f>_xlfn.XLOOKUP(ufc_fights_2[[#This Row],[r_fighter_id]],ufc_fighters[id],ufc_fighters[year],"xxx",0,1)</f>
        <v>1977</v>
      </c>
      <c r="D2155">
        <f>_xlfn.XLOOKUP(ufc_fights_2[[#This Row],[b_fighter_id]],ufc_fighters[id],ufc_fighters[year],"Prázdné",0,1)</f>
        <v>1978</v>
      </c>
      <c r="E2155" s="10">
        <f>YEAR(ufc_fights_2[[#This Row],[date]])-ufc_fights_2[[#This Row],[r_year]]</f>
        <v>41</v>
      </c>
      <c r="F2155" s="10">
        <f>YEAR(ufc_fights_2[[#This Row],[date]])-ufc_fights_2[[#This Row],[b_year]]</f>
        <v>40</v>
      </c>
      <c r="G2155">
        <v>0</v>
      </c>
      <c r="H2155">
        <v>1</v>
      </c>
      <c r="I2155">
        <v>0.16669999999999999</v>
      </c>
      <c r="J2155">
        <v>0.5</v>
      </c>
      <c r="K2155">
        <v>0.16669999999999999</v>
      </c>
      <c r="L2155">
        <v>0.5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</v>
      </c>
      <c r="T2155" s="2">
        <v>0</v>
      </c>
      <c r="U2155">
        <v>0.18179999999999999</v>
      </c>
      <c r="V2155">
        <v>0.25</v>
      </c>
      <c r="W2155">
        <v>0</v>
      </c>
      <c r="X2155">
        <v>0</v>
      </c>
      <c r="Y2155">
        <v>0.66669999999999996</v>
      </c>
      <c r="Z2155">
        <v>0.16669999999999999</v>
      </c>
      <c r="AA2155">
        <v>0.5</v>
      </c>
      <c r="AB2155">
        <v>0</v>
      </c>
      <c r="AC2155">
        <v>0</v>
      </c>
      <c r="AD2155">
        <v>0</v>
      </c>
      <c r="AE2155">
        <v>0</v>
      </c>
      <c r="AF2155" t="s">
        <v>3910</v>
      </c>
      <c r="AG2155" s="2">
        <v>6.9444444444444447E-4</v>
      </c>
      <c r="AH2155" t="s">
        <v>3911</v>
      </c>
      <c r="AI2155">
        <v>3</v>
      </c>
      <c r="AJ2155" t="s">
        <v>3931</v>
      </c>
      <c r="AK2155" s="3">
        <v>43232</v>
      </c>
      <c r="AL2155" s="10">
        <f>YEAR(ufc_fights_2[[#This Row],[date]])</f>
        <v>2018</v>
      </c>
      <c r="AM2155" t="s">
        <v>3977</v>
      </c>
      <c r="AN2155">
        <v>13</v>
      </c>
      <c r="AO2155" t="s">
        <v>3918</v>
      </c>
      <c r="AP2155">
        <f>IF(ufc_fights_2[[#This Row],[winner]]="Red",ufc_fights_2[[#This Row],[r_fighter_id]],ufc_fights_2[[#This Row],[b_fighter_id]])</f>
        <v>1898</v>
      </c>
      <c r="AQ2155" t="str">
        <f>_xlfn.XLOOKUP(ufc_fights_2[[#This Row],[winnerID]],ufc_fighters[id],ufc_fighters[fighter_name],"xxx",0,1)</f>
        <v>Lyoto Machida</v>
      </c>
    </row>
    <row r="2156" spans="1:43">
      <c r="A2156">
        <v>110</v>
      </c>
      <c r="B2156">
        <v>90</v>
      </c>
      <c r="C2156">
        <f>_xlfn.XLOOKUP(ufc_fights_2[[#This Row],[r_fighter_id]],ufc_fighters[id],ufc_fighters[year],"xxx",0,1)</f>
        <v>1979</v>
      </c>
      <c r="D2156">
        <f>_xlfn.XLOOKUP(ufc_fights_2[[#This Row],[b_fighter_id]],ufc_fighters[id],ufc_fighters[year],"Prázdné",0,1)</f>
        <v>1986</v>
      </c>
      <c r="E2156" s="10">
        <f>YEAR(ufc_fights_2[[#This Row],[date]])-ufc_fights_2[[#This Row],[r_year]]</f>
        <v>35</v>
      </c>
      <c r="F2156" s="10">
        <f>YEAR(ufc_fights_2[[#This Row],[date]])-ufc_fights_2[[#This Row],[b_year]]</f>
        <v>28</v>
      </c>
      <c r="G2156">
        <v>0</v>
      </c>
      <c r="H2156">
        <v>0</v>
      </c>
      <c r="I2156">
        <v>0.57140000000000002</v>
      </c>
      <c r="J2156">
        <v>0.85709999999999997</v>
      </c>
      <c r="K2156">
        <v>0.8</v>
      </c>
      <c r="L2156">
        <v>0.9</v>
      </c>
      <c r="M2156">
        <v>0.66669999999999996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9.3749999999999997E-4</v>
      </c>
      <c r="T2156" s="2">
        <v>2.3148148148148147E-5</v>
      </c>
      <c r="U2156">
        <v>0</v>
      </c>
      <c r="V2156">
        <v>0.85709999999999997</v>
      </c>
      <c r="W2156">
        <v>0.5</v>
      </c>
      <c r="X2156">
        <v>0.6</v>
      </c>
      <c r="Y2156">
        <v>0</v>
      </c>
      <c r="Z2156">
        <v>0.57140000000000002</v>
      </c>
      <c r="AA2156">
        <v>0.5</v>
      </c>
      <c r="AB2156">
        <v>0</v>
      </c>
      <c r="AC2156">
        <v>0</v>
      </c>
      <c r="AD2156">
        <v>0</v>
      </c>
      <c r="AE2156">
        <v>1</v>
      </c>
      <c r="AF2156" t="s">
        <v>3910</v>
      </c>
      <c r="AG2156" s="2">
        <v>1.5740740740740741E-3</v>
      </c>
      <c r="AH2156" t="s">
        <v>3911</v>
      </c>
      <c r="AI2156">
        <v>3</v>
      </c>
      <c r="AJ2156" t="s">
        <v>3961</v>
      </c>
      <c r="AK2156" s="3">
        <v>41950</v>
      </c>
      <c r="AL2156" s="10">
        <f>YEAR(ufc_fights_2[[#This Row],[date]])</f>
        <v>2014</v>
      </c>
      <c r="AM2156" t="s">
        <v>3977</v>
      </c>
      <c r="AN2156">
        <v>68</v>
      </c>
      <c r="AO2156" t="s">
        <v>3918</v>
      </c>
      <c r="AP2156">
        <f>IF(ufc_fights_2[[#This Row],[winner]]="Red",ufc_fights_2[[#This Row],[r_fighter_id]],ufc_fights_2[[#This Row],[b_fighter_id]])</f>
        <v>90</v>
      </c>
      <c r="AQ2156" t="str">
        <f>_xlfn.XLOOKUP(ufc_fights_2[[#This Row],[winnerID]],ufc_fighters[id],ufc_fighters[fighter_name],"xxx",0,1)</f>
        <v>Sam Alvey</v>
      </c>
    </row>
    <row r="2157" spans="1:43">
      <c r="A2157">
        <v>3092</v>
      </c>
      <c r="B2157">
        <v>90</v>
      </c>
      <c r="C2157">
        <f>_xlfn.XLOOKUP(ufc_fights_2[[#This Row],[r_fighter_id]],ufc_fighters[id],ufc_fighters[year],"xxx",0,1)</f>
        <v>1986</v>
      </c>
      <c r="D2157">
        <f>_xlfn.XLOOKUP(ufc_fights_2[[#This Row],[b_fighter_id]],ufc_fighters[id],ufc_fighters[year],"Prázdné",0,1)</f>
        <v>1986</v>
      </c>
      <c r="E2157" s="10">
        <f>YEAR(ufc_fights_2[[#This Row],[date]])-ufc_fights_2[[#This Row],[r_year]]</f>
        <v>30</v>
      </c>
      <c r="F2157" s="10">
        <f>YEAR(ufc_fights_2[[#This Row],[date]])-ufc_fights_2[[#This Row],[b_year]]</f>
        <v>30</v>
      </c>
      <c r="G2157">
        <v>0</v>
      </c>
      <c r="H2157">
        <v>0</v>
      </c>
      <c r="I2157">
        <v>0.77780000000000005</v>
      </c>
      <c r="J2157">
        <v>0.5333</v>
      </c>
      <c r="K2157">
        <v>0.8</v>
      </c>
      <c r="L2157">
        <v>0.65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 s="2">
        <v>8.564814814814815E-4</v>
      </c>
      <c r="T2157" s="2">
        <v>2.3148148148148149E-4</v>
      </c>
      <c r="U2157">
        <v>0.8</v>
      </c>
      <c r="V2157">
        <v>0.46150000000000002</v>
      </c>
      <c r="W2157">
        <v>0.66669999999999996</v>
      </c>
      <c r="X2157">
        <v>1</v>
      </c>
      <c r="Y2157">
        <v>0</v>
      </c>
      <c r="Z2157">
        <v>0.75</v>
      </c>
      <c r="AA2157">
        <v>0.5</v>
      </c>
      <c r="AB2157">
        <v>1</v>
      </c>
      <c r="AC2157">
        <v>0.75</v>
      </c>
      <c r="AD2157">
        <v>0</v>
      </c>
      <c r="AE2157">
        <v>0</v>
      </c>
      <c r="AF2157" t="s">
        <v>3933</v>
      </c>
      <c r="AG2157" s="2">
        <v>1.8865740740740742E-3</v>
      </c>
      <c r="AH2157" t="s">
        <v>3911</v>
      </c>
      <c r="AI2157">
        <v>3</v>
      </c>
      <c r="AJ2157" t="s">
        <v>3925</v>
      </c>
      <c r="AK2157" s="3">
        <v>42564</v>
      </c>
      <c r="AL2157" s="10">
        <f>YEAR(ufc_fights_2[[#This Row],[date]])</f>
        <v>2016</v>
      </c>
      <c r="AM2157" t="s">
        <v>3977</v>
      </c>
      <c r="AN2157">
        <v>73</v>
      </c>
      <c r="AO2157" t="s">
        <v>3918</v>
      </c>
      <c r="AP2157">
        <f>IF(ufc_fights_2[[#This Row],[winner]]="Red",ufc_fights_2[[#This Row],[r_fighter_id]],ufc_fights_2[[#This Row],[b_fighter_id]])</f>
        <v>90</v>
      </c>
      <c r="AQ2157" t="str">
        <f>_xlfn.XLOOKUP(ufc_fights_2[[#This Row],[winnerID]],ufc_fighters[id],ufc_fighters[fighter_name],"xxx",0,1)</f>
        <v>Sam Alvey</v>
      </c>
    </row>
    <row r="2158" spans="1:43">
      <c r="A2158">
        <v>1958</v>
      </c>
      <c r="B2158">
        <v>90</v>
      </c>
      <c r="C2158">
        <f>_xlfn.XLOOKUP(ufc_fights_2[[#This Row],[r_fighter_id]],ufc_fighters[id],ufc_fighters[year],"xxx",0,1)</f>
        <v>1979</v>
      </c>
      <c r="D2158">
        <f>_xlfn.XLOOKUP(ufc_fights_2[[#This Row],[b_fighter_id]],ufc_fighters[id],ufc_fighters[year],"Prázdné",0,1)</f>
        <v>1986</v>
      </c>
      <c r="E2158" s="10">
        <f>YEAR(ufc_fights_2[[#This Row],[date]])-ufc_fights_2[[#This Row],[r_year]]</f>
        <v>38</v>
      </c>
      <c r="F2158" s="10">
        <f>YEAR(ufc_fights_2[[#This Row],[date]])-ufc_fights_2[[#This Row],[b_year]]</f>
        <v>31</v>
      </c>
      <c r="G2158">
        <v>0</v>
      </c>
      <c r="H2158">
        <v>0</v>
      </c>
      <c r="I2158">
        <v>0.43080000000000002</v>
      </c>
      <c r="J2158">
        <v>0.42859999999999998</v>
      </c>
      <c r="K2158">
        <v>0.57779999999999998</v>
      </c>
      <c r="L2158">
        <v>0.47370000000000001</v>
      </c>
      <c r="M2158">
        <v>0.5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1.2962962962962963E-3</v>
      </c>
      <c r="T2158" s="2">
        <v>1.4004629629629629E-3</v>
      </c>
      <c r="U2158">
        <v>0.31709999999999999</v>
      </c>
      <c r="V2158">
        <v>0.34849999999999998</v>
      </c>
      <c r="W2158">
        <v>0.5</v>
      </c>
      <c r="X2158">
        <v>0.8</v>
      </c>
      <c r="Y2158">
        <v>0.72729999999999995</v>
      </c>
      <c r="Z2158">
        <v>0.41510000000000002</v>
      </c>
      <c r="AA2158">
        <v>0.4133</v>
      </c>
      <c r="AB2158">
        <v>0.5</v>
      </c>
      <c r="AC2158">
        <v>0.5</v>
      </c>
      <c r="AD2158">
        <v>0</v>
      </c>
      <c r="AE2158">
        <v>1</v>
      </c>
      <c r="AF2158" t="s">
        <v>3915</v>
      </c>
      <c r="AG2158" s="2">
        <v>3.472222222222222E-3</v>
      </c>
      <c r="AH2158" t="s">
        <v>3911</v>
      </c>
      <c r="AI2158">
        <v>3</v>
      </c>
      <c r="AJ2158" t="s">
        <v>3914</v>
      </c>
      <c r="AK2158" s="3">
        <v>42763</v>
      </c>
      <c r="AL2158" s="10">
        <f>YEAR(ufc_fights_2[[#This Row],[date]])</f>
        <v>2017</v>
      </c>
      <c r="AM2158" t="s">
        <v>3977</v>
      </c>
      <c r="AN2158">
        <v>74</v>
      </c>
      <c r="AO2158" t="s">
        <v>3918</v>
      </c>
      <c r="AP2158">
        <f>IF(ufc_fights_2[[#This Row],[winner]]="Red",ufc_fights_2[[#This Row],[r_fighter_id]],ufc_fights_2[[#This Row],[b_fighter_id]])</f>
        <v>90</v>
      </c>
      <c r="AQ2158" t="str">
        <f>_xlfn.XLOOKUP(ufc_fights_2[[#This Row],[winnerID]],ufc_fighters[id],ufc_fighters[fighter_name],"xxx",0,1)</f>
        <v>Sam Alvey</v>
      </c>
    </row>
    <row r="2159" spans="1:43">
      <c r="A2159">
        <v>90</v>
      </c>
      <c r="B2159">
        <v>500</v>
      </c>
      <c r="C2159">
        <f>_xlfn.XLOOKUP(ufc_fights_2[[#This Row],[r_fighter_id]],ufc_fighters[id],ufc_fighters[year],"xxx",0,1)</f>
        <v>1986</v>
      </c>
      <c r="D2159">
        <f>_xlfn.XLOOKUP(ufc_fights_2[[#This Row],[b_fighter_id]],ufc_fighters[id],ufc_fighters[year],"Prázdné",0,1)</f>
        <v>1981</v>
      </c>
      <c r="E2159" s="10">
        <f>YEAR(ufc_fights_2[[#This Row],[date]])-ufc_fights_2[[#This Row],[r_year]]</f>
        <v>30</v>
      </c>
      <c r="F2159" s="10">
        <f>YEAR(ufc_fights_2[[#This Row],[date]])-ufc_fights_2[[#This Row],[b_year]]</f>
        <v>35</v>
      </c>
      <c r="G2159">
        <v>2</v>
      </c>
      <c r="H2159">
        <v>0</v>
      </c>
      <c r="I2159">
        <v>0.51749999999999996</v>
      </c>
      <c r="J2159">
        <v>0.49020000000000002</v>
      </c>
      <c r="K2159">
        <v>0.56000000000000005</v>
      </c>
      <c r="L2159">
        <v>0.53449999999999998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3.5879629629629629E-4</v>
      </c>
      <c r="T2159" s="2">
        <v>1.8055555555555555E-3</v>
      </c>
      <c r="U2159">
        <v>0.40910000000000002</v>
      </c>
      <c r="V2159">
        <v>0.31430000000000002</v>
      </c>
      <c r="W2159">
        <v>0.86670000000000003</v>
      </c>
      <c r="X2159">
        <v>0.90910000000000002</v>
      </c>
      <c r="Y2159">
        <v>1</v>
      </c>
      <c r="Z2159">
        <v>0.40279999999999999</v>
      </c>
      <c r="AA2159">
        <v>0.44679999999999997</v>
      </c>
      <c r="AB2159">
        <v>0.89470000000000005</v>
      </c>
      <c r="AC2159">
        <v>1</v>
      </c>
      <c r="AD2159">
        <v>0.56520000000000004</v>
      </c>
      <c r="AE2159">
        <v>0</v>
      </c>
      <c r="AF2159" t="s">
        <v>3910</v>
      </c>
      <c r="AG2159" s="2">
        <v>3.425925925925926E-3</v>
      </c>
      <c r="AH2159" t="s">
        <v>3911</v>
      </c>
      <c r="AI2159">
        <v>3</v>
      </c>
      <c r="AJ2159" t="s">
        <v>3949</v>
      </c>
      <c r="AK2159" s="3">
        <v>42609</v>
      </c>
      <c r="AL2159" s="10">
        <f>YEAR(ufc_fights_2[[#This Row],[date]])</f>
        <v>2016</v>
      </c>
      <c r="AM2159" t="s">
        <v>3977</v>
      </c>
      <c r="AN2159">
        <v>80</v>
      </c>
      <c r="AO2159" t="s">
        <v>3913</v>
      </c>
      <c r="AP2159">
        <f>IF(ufc_fights_2[[#This Row],[winner]]="Red",ufc_fights_2[[#This Row],[r_fighter_id]],ufc_fights_2[[#This Row],[b_fighter_id]])</f>
        <v>90</v>
      </c>
      <c r="AQ2159" t="str">
        <f>_xlfn.XLOOKUP(ufc_fights_2[[#This Row],[winnerID]],ufc_fighters[id],ufc_fighters[fighter_name],"xxx",0,1)</f>
        <v>Sam Alvey</v>
      </c>
    </row>
    <row r="2160" spans="1:43">
      <c r="A2160">
        <v>1821</v>
      </c>
      <c r="B2160">
        <v>2163</v>
      </c>
      <c r="C2160">
        <f>_xlfn.XLOOKUP(ufc_fights_2[[#This Row],[r_fighter_id]],ufc_fighters[id],ufc_fighters[year],"xxx",0,1)</f>
        <v>1969</v>
      </c>
      <c r="D2160">
        <f>_xlfn.XLOOKUP(ufc_fights_2[[#This Row],[b_fighter_id]],ufc_fighters[id],ufc_fighters[year],"Prázdné",0,1)</f>
        <v>1971</v>
      </c>
      <c r="E2160" s="10">
        <f>YEAR(ufc_fights_2[[#This Row],[date]])-ufc_fights_2[[#This Row],[r_year]]</f>
        <v>31</v>
      </c>
      <c r="F2160" s="10">
        <f>YEAR(ufc_fights_2[[#This Row],[date]])-ufc_fights_2[[#This Row],[b_year]]</f>
        <v>29</v>
      </c>
      <c r="G2160">
        <v>0</v>
      </c>
      <c r="H2160">
        <v>0</v>
      </c>
      <c r="I2160">
        <v>0.54549999999999998</v>
      </c>
      <c r="J2160">
        <v>0.3</v>
      </c>
      <c r="K2160">
        <v>0.5625</v>
      </c>
      <c r="L2160">
        <v>0.5625</v>
      </c>
      <c r="M2160">
        <v>0</v>
      </c>
      <c r="N2160">
        <v>5.8799999999999998E-2</v>
      </c>
      <c r="O2160">
        <v>0</v>
      </c>
      <c r="P2160">
        <v>0</v>
      </c>
      <c r="Q2160">
        <v>0</v>
      </c>
      <c r="R2160">
        <v>0</v>
      </c>
      <c r="S2160" s="2">
        <v>1.1458333333333333E-3</v>
      </c>
      <c r="T2160" s="2">
        <v>7.291666666666667E-4</v>
      </c>
      <c r="U2160">
        <v>0.375</v>
      </c>
      <c r="V2160">
        <v>0.26319999999999999</v>
      </c>
      <c r="W2160">
        <v>1</v>
      </c>
      <c r="X2160">
        <v>0.79169999999999996</v>
      </c>
      <c r="Y2160">
        <v>0</v>
      </c>
      <c r="Z2160">
        <v>0.5</v>
      </c>
      <c r="AA2160">
        <v>0.25</v>
      </c>
      <c r="AB2160">
        <v>0.55559999999999998</v>
      </c>
      <c r="AC2160">
        <v>0.5</v>
      </c>
      <c r="AD2160">
        <v>1</v>
      </c>
      <c r="AE2160">
        <v>0</v>
      </c>
      <c r="AF2160" t="s">
        <v>3915</v>
      </c>
      <c r="AG2160" s="2">
        <v>3.472222222222222E-3</v>
      </c>
      <c r="AH2160" t="s">
        <v>3911</v>
      </c>
      <c r="AI2160">
        <v>3</v>
      </c>
      <c r="AJ2160" t="s">
        <v>3939</v>
      </c>
      <c r="AK2160" s="3">
        <v>36876</v>
      </c>
      <c r="AL2160" s="10">
        <f>YEAR(ufc_fights_2[[#This Row],[date]])</f>
        <v>2000</v>
      </c>
      <c r="AM2160" t="s">
        <v>3977</v>
      </c>
      <c r="AN2160">
        <v>160</v>
      </c>
      <c r="AO2160" t="s">
        <v>3913</v>
      </c>
      <c r="AP2160">
        <f>IF(ufc_fights_2[[#This Row],[winner]]="Red",ufc_fights_2[[#This Row],[r_fighter_id]],ufc_fights_2[[#This Row],[b_fighter_id]])</f>
        <v>1821</v>
      </c>
      <c r="AQ2160" t="str">
        <f>_xlfn.XLOOKUP(ufc_fights_2[[#This Row],[winnerID]],ufc_fighters[id],ufc_fighters[fighter_name],"xxx",0,1)</f>
        <v>Chuck Liddell</v>
      </c>
    </row>
    <row r="2161" spans="1:43">
      <c r="A2161">
        <v>1821</v>
      </c>
      <c r="B2161">
        <v>1329</v>
      </c>
      <c r="C2161">
        <f>_xlfn.XLOOKUP(ufc_fights_2[[#This Row],[r_fighter_id]],ufc_fighters[id],ufc_fighters[year],"xxx",0,1)</f>
        <v>1969</v>
      </c>
      <c r="D2161">
        <f>_xlfn.XLOOKUP(ufc_fights_2[[#This Row],[b_fighter_id]],ufc_fighters[id],ufc_fighters[year],"Prázdné",0,1)</f>
        <v>0</v>
      </c>
      <c r="E2161" s="10">
        <f>YEAR(ufc_fights_2[[#This Row],[date]])-ufc_fights_2[[#This Row],[r_year]]</f>
        <v>29</v>
      </c>
      <c r="F2161" s="10">
        <f>YEAR(ufc_fights_2[[#This Row],[date]])-ufc_fights_2[[#This Row],[b_year]]</f>
        <v>1998</v>
      </c>
      <c r="G2161">
        <v>0</v>
      </c>
      <c r="H2161">
        <v>0</v>
      </c>
      <c r="I2161">
        <v>0.46939999999999998</v>
      </c>
      <c r="J2161">
        <v>0.23680000000000001</v>
      </c>
      <c r="K2161">
        <v>0.52139999999999997</v>
      </c>
      <c r="L2161">
        <v>0.27500000000000002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 s="2">
        <v>0</v>
      </c>
      <c r="T2161" s="2">
        <v>0</v>
      </c>
      <c r="U2161">
        <v>0.27660000000000001</v>
      </c>
      <c r="V2161">
        <v>0.2162</v>
      </c>
      <c r="W2161">
        <v>0.66669999999999996</v>
      </c>
      <c r="X2161">
        <v>0.64290000000000003</v>
      </c>
      <c r="Y2161">
        <v>1</v>
      </c>
      <c r="Z2161">
        <v>0.3846</v>
      </c>
      <c r="AA2161">
        <v>0.2</v>
      </c>
      <c r="AB2161">
        <v>0.58330000000000004</v>
      </c>
      <c r="AC2161">
        <v>0.25</v>
      </c>
      <c r="AD2161">
        <v>0.5</v>
      </c>
      <c r="AE2161">
        <v>1</v>
      </c>
      <c r="AF2161" t="s">
        <v>3915</v>
      </c>
      <c r="AG2161" s="2">
        <v>8.3333333333333332E-3</v>
      </c>
      <c r="AH2161" t="s">
        <v>4106</v>
      </c>
      <c r="AI2161">
        <v>1</v>
      </c>
      <c r="AJ2161" t="s">
        <v>4058</v>
      </c>
      <c r="AK2161" s="3">
        <v>35930</v>
      </c>
      <c r="AL2161" s="10">
        <f>YEAR(ufc_fights_2[[#This Row],[date]])</f>
        <v>1998</v>
      </c>
      <c r="AM2161" t="s">
        <v>3977</v>
      </c>
      <c r="AN2161">
        <v>156</v>
      </c>
      <c r="AO2161" t="s">
        <v>3913</v>
      </c>
      <c r="AP2161">
        <f>IF(ufc_fights_2[[#This Row],[winner]]="Red",ufc_fights_2[[#This Row],[r_fighter_id]],ufc_fights_2[[#This Row],[b_fighter_id]])</f>
        <v>1821</v>
      </c>
      <c r="AQ2161" t="str">
        <f>_xlfn.XLOOKUP(ufc_fights_2[[#This Row],[winnerID]],ufc_fighters[id],ufc_fighters[fighter_name],"xxx",0,1)</f>
        <v>Chuck Liddell</v>
      </c>
    </row>
    <row r="2162" spans="1:43">
      <c r="A2162">
        <v>1821</v>
      </c>
      <c r="B2162">
        <v>1539</v>
      </c>
      <c r="C2162">
        <f>_xlfn.XLOOKUP(ufc_fights_2[[#This Row],[r_fighter_id]],ufc_fighters[id],ufc_fighters[year],"xxx",0,1)</f>
        <v>1969</v>
      </c>
      <c r="D2162">
        <f>_xlfn.XLOOKUP(ufc_fights_2[[#This Row],[b_fighter_id]],ufc_fighters[id],ufc_fighters[year],"Prázdné",0,1)</f>
        <v>1963</v>
      </c>
      <c r="E2162" s="10">
        <f>YEAR(ufc_fights_2[[#This Row],[date]])-ufc_fights_2[[#This Row],[r_year]]</f>
        <v>30</v>
      </c>
      <c r="F2162" s="10">
        <f>YEAR(ufc_fights_2[[#This Row],[date]])-ufc_fights_2[[#This Row],[b_year]]</f>
        <v>36</v>
      </c>
      <c r="G2162">
        <v>0</v>
      </c>
      <c r="H2162">
        <v>0</v>
      </c>
      <c r="I2162">
        <v>0.46429999999999999</v>
      </c>
      <c r="J2162">
        <v>0.71430000000000005</v>
      </c>
      <c r="K2162">
        <v>0.55879999999999996</v>
      </c>
      <c r="L2162">
        <v>0.75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1.4351851851851852E-3</v>
      </c>
      <c r="T2162" s="2">
        <v>4.6296296296296298E-4</v>
      </c>
      <c r="U2162">
        <v>0.46429999999999999</v>
      </c>
      <c r="V2162">
        <v>0</v>
      </c>
      <c r="W2162">
        <v>0</v>
      </c>
      <c r="X2162">
        <v>0</v>
      </c>
      <c r="Y2162">
        <v>1</v>
      </c>
      <c r="Z2162">
        <v>0.25</v>
      </c>
      <c r="AA2162">
        <v>0.75</v>
      </c>
      <c r="AB2162">
        <v>0.5</v>
      </c>
      <c r="AC2162">
        <v>0.66669999999999996</v>
      </c>
      <c r="AD2162">
        <v>1</v>
      </c>
      <c r="AE2162">
        <v>0</v>
      </c>
      <c r="AF2162" t="s">
        <v>3926</v>
      </c>
      <c r="AG2162" s="2">
        <v>2.6967592592592594E-3</v>
      </c>
      <c r="AH2162" t="s">
        <v>3911</v>
      </c>
      <c r="AI2162">
        <v>3</v>
      </c>
      <c r="AJ2162" t="s">
        <v>3925</v>
      </c>
      <c r="AK2162" s="3">
        <v>36427</v>
      </c>
      <c r="AL2162" s="10">
        <f>YEAR(ufc_fights_2[[#This Row],[date]])</f>
        <v>1999</v>
      </c>
      <c r="AM2162" t="s">
        <v>3977</v>
      </c>
      <c r="AN2162">
        <v>146</v>
      </c>
      <c r="AO2162" t="s">
        <v>3913</v>
      </c>
      <c r="AP2162">
        <f>IF(ufc_fights_2[[#This Row],[winner]]="Red",ufc_fights_2[[#This Row],[r_fighter_id]],ufc_fights_2[[#This Row],[b_fighter_id]])</f>
        <v>1821</v>
      </c>
      <c r="AQ2162" t="str">
        <f>_xlfn.XLOOKUP(ufc_fights_2[[#This Row],[winnerID]],ufc_fighters[id],ufc_fighters[fighter_name],"xxx",0,1)</f>
        <v>Chuck Liddell</v>
      </c>
    </row>
    <row r="2163" spans="1:43">
      <c r="A2163">
        <v>2822</v>
      </c>
      <c r="B2163">
        <v>2026</v>
      </c>
      <c r="C2163">
        <f>_xlfn.XLOOKUP(ufc_fights_2[[#This Row],[r_fighter_id]],ufc_fighters[id],ufc_fighters[year],"xxx",0,1)</f>
        <v>1988</v>
      </c>
      <c r="D2163">
        <f>_xlfn.XLOOKUP(ufc_fights_2[[#This Row],[b_fighter_id]],ufc_fighters[id],ufc_fighters[year],"Prázdné",0,1)</f>
        <v>1986</v>
      </c>
      <c r="E2163" s="10">
        <f>YEAR(ufc_fights_2[[#This Row],[date]])-ufc_fights_2[[#This Row],[r_year]]</f>
        <v>27</v>
      </c>
      <c r="F2163" s="10">
        <f>YEAR(ufc_fights_2[[#This Row],[date]])-ufc_fights_2[[#This Row],[b_year]]</f>
        <v>29</v>
      </c>
      <c r="G2163">
        <v>0</v>
      </c>
      <c r="H2163">
        <v>0</v>
      </c>
      <c r="I2163">
        <v>0.52629999999999999</v>
      </c>
      <c r="J2163">
        <v>0.73580000000000001</v>
      </c>
      <c r="K2163">
        <v>0.7571</v>
      </c>
      <c r="L2163">
        <v>0.82469999999999999</v>
      </c>
      <c r="M2163">
        <v>0.5</v>
      </c>
      <c r="N2163">
        <v>0.5</v>
      </c>
      <c r="O2163">
        <v>0</v>
      </c>
      <c r="P2163">
        <v>1</v>
      </c>
      <c r="Q2163">
        <v>1</v>
      </c>
      <c r="R2163">
        <v>1</v>
      </c>
      <c r="S2163" s="2">
        <v>4.3981481481481484E-3</v>
      </c>
      <c r="T2163" s="2">
        <v>5.0694444444444441E-3</v>
      </c>
      <c r="U2163">
        <v>0.4</v>
      </c>
      <c r="V2163">
        <v>0.73470000000000002</v>
      </c>
      <c r="W2163">
        <v>1</v>
      </c>
      <c r="X2163">
        <v>1</v>
      </c>
      <c r="Y2163">
        <v>0</v>
      </c>
      <c r="Z2163">
        <v>0.1429</v>
      </c>
      <c r="AA2163">
        <v>0.66669999999999996</v>
      </c>
      <c r="AB2163">
        <v>0</v>
      </c>
      <c r="AC2163">
        <v>0.75</v>
      </c>
      <c r="AD2163">
        <v>0.75</v>
      </c>
      <c r="AE2163">
        <v>0.73909999999999998</v>
      </c>
      <c r="AF2163" t="s">
        <v>3933</v>
      </c>
      <c r="AG2163" s="2">
        <v>2.8935185185185184E-3</v>
      </c>
      <c r="AH2163" t="s">
        <v>3911</v>
      </c>
      <c r="AI2163">
        <v>3</v>
      </c>
      <c r="AJ2163" t="s">
        <v>3930</v>
      </c>
      <c r="AK2163" s="3">
        <v>42357</v>
      </c>
      <c r="AL2163" s="10">
        <f>YEAR(ufc_fights_2[[#This Row],[date]])</f>
        <v>2015</v>
      </c>
      <c r="AM2163" t="s">
        <v>3977</v>
      </c>
      <c r="AN2163">
        <v>49</v>
      </c>
      <c r="AO2163" t="s">
        <v>3918</v>
      </c>
      <c r="AP2163">
        <f>IF(ufc_fights_2[[#This Row],[winner]]="Red",ufc_fights_2[[#This Row],[r_fighter_id]],ufc_fights_2[[#This Row],[b_fighter_id]])</f>
        <v>2026</v>
      </c>
      <c r="AQ2163" t="str">
        <f>_xlfn.XLOOKUP(ufc_fights_2[[#This Row],[winnerID]],ufc_fighters[id],ufc_fighters[fighter_name],"xxx",0,1)</f>
        <v>Tamdan McCrory</v>
      </c>
    </row>
    <row r="2164" spans="1:43">
      <c r="A2164">
        <v>3235</v>
      </c>
      <c r="B2164">
        <v>97</v>
      </c>
      <c r="C2164">
        <f>_xlfn.XLOOKUP(ufc_fights_2[[#This Row],[r_fighter_id]],ufc_fighters[id],ufc_fighters[year],"xxx",0,1)</f>
        <v>1988</v>
      </c>
      <c r="D2164">
        <f>_xlfn.XLOOKUP(ufc_fights_2[[#This Row],[b_fighter_id]],ufc_fighters[id],ufc_fighters[year],"Prázdné",0,1)</f>
        <v>1987</v>
      </c>
      <c r="E2164" s="10">
        <f>YEAR(ufc_fights_2[[#This Row],[date]])-ufc_fights_2[[#This Row],[r_year]]</f>
        <v>30</v>
      </c>
      <c r="F2164" s="10">
        <f>YEAR(ufc_fights_2[[#This Row],[date]])-ufc_fights_2[[#This Row],[b_year]]</f>
        <v>31</v>
      </c>
      <c r="G2164">
        <v>0</v>
      </c>
      <c r="H2164">
        <v>1</v>
      </c>
      <c r="I2164">
        <v>0.436</v>
      </c>
      <c r="J2164">
        <v>0.48870000000000002</v>
      </c>
      <c r="K2164">
        <v>0.46150000000000002</v>
      </c>
      <c r="L2164">
        <v>0.49249999999999999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4.1666666666666669E-4</v>
      </c>
      <c r="T2164" s="2">
        <v>2.6620370370370372E-4</v>
      </c>
      <c r="U2164">
        <v>0.24410000000000001</v>
      </c>
      <c r="V2164">
        <v>0.46550000000000002</v>
      </c>
      <c r="W2164">
        <v>0.73809999999999998</v>
      </c>
      <c r="X2164">
        <v>0.71430000000000005</v>
      </c>
      <c r="Y2164">
        <v>1</v>
      </c>
      <c r="Z2164">
        <v>0.37430000000000002</v>
      </c>
      <c r="AA2164">
        <v>0.45710000000000001</v>
      </c>
      <c r="AB2164">
        <v>0.7</v>
      </c>
      <c r="AC2164">
        <v>0.60709999999999997</v>
      </c>
      <c r="AD2164">
        <v>0</v>
      </c>
      <c r="AE2164">
        <v>0</v>
      </c>
      <c r="AF2164" t="s">
        <v>3922</v>
      </c>
      <c r="AG2164" s="2">
        <v>3.472222222222222E-3</v>
      </c>
      <c r="AH2164" t="s">
        <v>3911</v>
      </c>
      <c r="AI2164">
        <v>3</v>
      </c>
      <c r="AJ2164" t="s">
        <v>3940</v>
      </c>
      <c r="AK2164" s="3">
        <v>43442</v>
      </c>
      <c r="AL2164" s="10">
        <f>YEAR(ufc_fights_2[[#This Row],[date]])</f>
        <v>2018</v>
      </c>
      <c r="AM2164" t="s">
        <v>3977</v>
      </c>
      <c r="AN2164">
        <v>65</v>
      </c>
      <c r="AO2164" t="s">
        <v>3913</v>
      </c>
      <c r="AP2164">
        <f>IF(ufc_fights_2[[#This Row],[winner]]="Red",ufc_fights_2[[#This Row],[r_fighter_id]],ufc_fights_2[[#This Row],[b_fighter_id]])</f>
        <v>3235</v>
      </c>
      <c r="AQ2164" t="str">
        <f>_xlfn.XLOOKUP(ufc_fights_2[[#This Row],[winnerID]],ufc_fighters[id],ufc_fighters[fighter_name],"xxx",0,1)</f>
        <v>Elias Theodorou</v>
      </c>
    </row>
    <row r="2165" spans="1:43">
      <c r="A2165">
        <v>3279</v>
      </c>
      <c r="B2165">
        <v>3257</v>
      </c>
      <c r="C2165">
        <f>_xlfn.XLOOKUP(ufc_fights_2[[#This Row],[r_fighter_id]],ufc_fighters[id],ufc_fighters[year],"xxx",0,1)</f>
        <v>1986</v>
      </c>
      <c r="D2165">
        <f>_xlfn.XLOOKUP(ufc_fights_2[[#This Row],[b_fighter_id]],ufc_fighters[id],ufc_fighters[year],"Prázdné",0,1)</f>
        <v>1994</v>
      </c>
      <c r="E2165" s="10">
        <f>YEAR(ufc_fights_2[[#This Row],[date]])-ufc_fights_2[[#This Row],[r_year]]</f>
        <v>34</v>
      </c>
      <c r="F2165" s="10">
        <f>YEAR(ufc_fights_2[[#This Row],[date]])-ufc_fights_2[[#This Row],[b_year]]</f>
        <v>26</v>
      </c>
      <c r="G2165">
        <v>0</v>
      </c>
      <c r="H2165">
        <v>0</v>
      </c>
      <c r="I2165">
        <v>0.31709999999999999</v>
      </c>
      <c r="J2165">
        <v>0.63429999999999997</v>
      </c>
      <c r="K2165">
        <v>0.42859999999999998</v>
      </c>
      <c r="L2165">
        <v>0.65269999999999995</v>
      </c>
      <c r="M2165">
        <v>0</v>
      </c>
      <c r="N2165">
        <v>0.5</v>
      </c>
      <c r="O2165">
        <v>0</v>
      </c>
      <c r="P2165">
        <v>0</v>
      </c>
      <c r="Q2165">
        <v>0</v>
      </c>
      <c r="R2165">
        <v>0</v>
      </c>
      <c r="S2165" s="2">
        <v>2.0833333333333335E-4</v>
      </c>
      <c r="T2165" s="2">
        <v>2.3726851851851851E-3</v>
      </c>
      <c r="U2165">
        <v>0.17860000000000001</v>
      </c>
      <c r="V2165">
        <v>0.57889999999999997</v>
      </c>
      <c r="W2165">
        <v>0.54549999999999998</v>
      </c>
      <c r="X2165">
        <v>1</v>
      </c>
      <c r="Y2165">
        <v>1</v>
      </c>
      <c r="Z2165">
        <v>0.26319999999999999</v>
      </c>
      <c r="AA2165">
        <v>0.58209999999999995</v>
      </c>
      <c r="AB2165">
        <v>1</v>
      </c>
      <c r="AC2165">
        <v>0.85</v>
      </c>
      <c r="AD2165">
        <v>0</v>
      </c>
      <c r="AE2165">
        <v>0.61699999999999999</v>
      </c>
      <c r="AF2165" t="s">
        <v>3910</v>
      </c>
      <c r="AG2165" s="2">
        <v>2.2569444444444442E-3</v>
      </c>
      <c r="AH2165" t="s">
        <v>3911</v>
      </c>
      <c r="AI2165">
        <v>3</v>
      </c>
      <c r="AJ2165" t="s">
        <v>3924</v>
      </c>
      <c r="AK2165" s="3">
        <v>44107</v>
      </c>
      <c r="AL2165" s="10">
        <f>YEAR(ufc_fights_2[[#This Row],[date]])</f>
        <v>2020</v>
      </c>
      <c r="AM2165" t="s">
        <v>3977</v>
      </c>
      <c r="AN2165">
        <v>5</v>
      </c>
      <c r="AO2165" t="s">
        <v>3918</v>
      </c>
      <c r="AP2165">
        <f>IF(ufc_fights_2[[#This Row],[winner]]="Red",ufc_fights_2[[#This Row],[r_fighter_id]],ufc_fights_2[[#This Row],[b_fighter_id]])</f>
        <v>3257</v>
      </c>
      <c r="AQ2165" t="str">
        <f>_xlfn.XLOOKUP(ufc_fights_2[[#This Row],[winnerID]],ufc_fighters[id],ufc_fighters[fighter_name],"xxx",0,1)</f>
        <v>Dusko Todorovic</v>
      </c>
    </row>
    <row r="2166" spans="1:43">
      <c r="A2166">
        <v>1506</v>
      </c>
      <c r="B2166">
        <v>3116</v>
      </c>
      <c r="C2166">
        <f>_xlfn.XLOOKUP(ufc_fights_2[[#This Row],[r_fighter_id]],ufc_fighters[id],ufc_fighters[year],"xxx",0,1)</f>
        <v>1977</v>
      </c>
      <c r="D2166">
        <f>_xlfn.XLOOKUP(ufc_fights_2[[#This Row],[b_fighter_id]],ufc_fighters[id],ufc_fighters[year],"Prázdné",0,1)</f>
        <v>1981</v>
      </c>
      <c r="E2166" s="10">
        <f>YEAR(ufc_fights_2[[#This Row],[date]])-ufc_fights_2[[#This Row],[r_year]]</f>
        <v>32</v>
      </c>
      <c r="F2166" s="10">
        <f>YEAR(ufc_fights_2[[#This Row],[date]])-ufc_fights_2[[#This Row],[b_year]]</f>
        <v>28</v>
      </c>
      <c r="G2166">
        <v>0</v>
      </c>
      <c r="H2166">
        <v>0</v>
      </c>
      <c r="I2166">
        <v>0.52939999999999998</v>
      </c>
      <c r="J2166">
        <v>0.36840000000000001</v>
      </c>
      <c r="K2166">
        <v>0.73329999999999995</v>
      </c>
      <c r="L2166">
        <v>0.53849999999999998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0</v>
      </c>
      <c r="S2166" s="2">
        <v>1.5046296296296296E-3</v>
      </c>
      <c r="T2166" s="2">
        <v>2.199074074074074E-4</v>
      </c>
      <c r="U2166">
        <v>0.4667</v>
      </c>
      <c r="V2166">
        <v>0.33329999999999999</v>
      </c>
      <c r="W2166">
        <v>1</v>
      </c>
      <c r="X2166">
        <v>1</v>
      </c>
      <c r="Y2166">
        <v>0</v>
      </c>
      <c r="Z2166">
        <v>0.5</v>
      </c>
      <c r="AA2166">
        <v>0.36840000000000001</v>
      </c>
      <c r="AB2166">
        <v>0</v>
      </c>
      <c r="AC2166">
        <v>0</v>
      </c>
      <c r="AD2166">
        <v>0.55559999999999998</v>
      </c>
      <c r="AE2166">
        <v>0</v>
      </c>
      <c r="AF2166" t="s">
        <v>3933</v>
      </c>
      <c r="AG2166" s="2">
        <v>2.7314814814814814E-3</v>
      </c>
      <c r="AH2166" t="s">
        <v>3911</v>
      </c>
      <c r="AI2166">
        <v>3</v>
      </c>
      <c r="AJ2166" t="s">
        <v>3965</v>
      </c>
      <c r="AK2166" s="3">
        <v>40072</v>
      </c>
      <c r="AL2166" s="10">
        <f>YEAR(ufc_fights_2[[#This Row],[date]])</f>
        <v>2009</v>
      </c>
      <c r="AM2166" t="s">
        <v>3977</v>
      </c>
      <c r="AN2166">
        <v>35</v>
      </c>
      <c r="AO2166" t="s">
        <v>3913</v>
      </c>
      <c r="AP2166">
        <f>IF(ufc_fights_2[[#This Row],[winner]]="Red",ufc_fights_2[[#This Row],[r_fighter_id]],ufc_fights_2[[#This Row],[b_fighter_id]])</f>
        <v>1506</v>
      </c>
      <c r="AQ2166" t="str">
        <f>_xlfn.XLOOKUP(ufc_fights_2[[#This Row],[winnerID]],ufc_fighters[id],ufc_fighters[fighter_name],"xxx",0,1)</f>
        <v>Ryan Jensen</v>
      </c>
    </row>
    <row r="2167" spans="1:43">
      <c r="A2167">
        <v>991</v>
      </c>
      <c r="B2167">
        <v>1506</v>
      </c>
      <c r="C2167">
        <f>_xlfn.XLOOKUP(ufc_fights_2[[#This Row],[r_fighter_id]],ufc_fighters[id],ufc_fighters[year],"xxx",0,1)</f>
        <v>1984</v>
      </c>
      <c r="D2167">
        <f>_xlfn.XLOOKUP(ufc_fights_2[[#This Row],[b_fighter_id]],ufc_fighters[id],ufc_fighters[year],"Prázdné",0,1)</f>
        <v>1977</v>
      </c>
      <c r="E2167" s="10">
        <f>YEAR(ufc_fights_2[[#This Row],[date]])-ufc_fights_2[[#This Row],[r_year]]</f>
        <v>26</v>
      </c>
      <c r="F2167" s="10">
        <f>YEAR(ufc_fights_2[[#This Row],[date]])-ufc_fights_2[[#This Row],[b_year]]</f>
        <v>33</v>
      </c>
      <c r="G2167">
        <v>1</v>
      </c>
      <c r="H2167">
        <v>0</v>
      </c>
      <c r="I2167">
        <v>0.33329999999999999</v>
      </c>
      <c r="J2167">
        <v>0.5</v>
      </c>
      <c r="K2167">
        <v>0.33329999999999999</v>
      </c>
      <c r="L2167">
        <v>0.5</v>
      </c>
      <c r="M2167">
        <v>1</v>
      </c>
      <c r="N2167">
        <v>0</v>
      </c>
      <c r="O2167">
        <v>1</v>
      </c>
      <c r="P2167">
        <v>1</v>
      </c>
      <c r="Q2167">
        <v>0</v>
      </c>
      <c r="R2167">
        <v>0</v>
      </c>
      <c r="S2167" s="2">
        <v>4.0509259259259258E-4</v>
      </c>
      <c r="T2167" s="2">
        <v>1.1574074074074073E-5</v>
      </c>
      <c r="U2167">
        <v>0.375</v>
      </c>
      <c r="V2167">
        <v>0.5</v>
      </c>
      <c r="W2167">
        <v>0</v>
      </c>
      <c r="X2167">
        <v>0</v>
      </c>
      <c r="Y2167">
        <v>0</v>
      </c>
      <c r="Z2167">
        <v>0.33329999999999999</v>
      </c>
      <c r="AA2167">
        <v>0.5</v>
      </c>
      <c r="AB2167">
        <v>0</v>
      </c>
      <c r="AC2167">
        <v>0</v>
      </c>
      <c r="AD2167">
        <v>0.33329999999999999</v>
      </c>
      <c r="AE2167">
        <v>0</v>
      </c>
      <c r="AF2167" t="s">
        <v>3933</v>
      </c>
      <c r="AG2167" s="2">
        <v>7.6388888888888893E-4</v>
      </c>
      <c r="AH2167" t="s">
        <v>3911</v>
      </c>
      <c r="AI2167">
        <v>3</v>
      </c>
      <c r="AJ2167" t="s">
        <v>3974</v>
      </c>
      <c r="AK2167" s="3">
        <v>40327</v>
      </c>
      <c r="AL2167" s="10">
        <f>YEAR(ufc_fights_2[[#This Row],[date]])</f>
        <v>2010</v>
      </c>
      <c r="AM2167" t="s">
        <v>3977</v>
      </c>
      <c r="AN2167">
        <v>1</v>
      </c>
      <c r="AO2167" t="s">
        <v>3918</v>
      </c>
      <c r="AP2167">
        <f>IF(ufc_fights_2[[#This Row],[winner]]="Red",ufc_fights_2[[#This Row],[r_fighter_id]],ufc_fights_2[[#This Row],[b_fighter_id]])</f>
        <v>1506</v>
      </c>
      <c r="AQ2167" t="str">
        <f>_xlfn.XLOOKUP(ufc_fights_2[[#This Row],[winnerID]],ufc_fighters[id],ufc_fighters[fighter_name],"xxx",0,1)</f>
        <v>Ryan Jensen</v>
      </c>
    </row>
    <row r="2168" spans="1:43">
      <c r="A2168">
        <v>1772</v>
      </c>
      <c r="B2168">
        <v>2226</v>
      </c>
      <c r="C2168">
        <f>_xlfn.XLOOKUP(ufc_fights_2[[#This Row],[r_fighter_id]],ufc_fighters[id],ufc_fighters[year],"xxx",0,1)</f>
        <v>1980</v>
      </c>
      <c r="D2168">
        <f>_xlfn.XLOOKUP(ufc_fights_2[[#This Row],[b_fighter_id]],ufc_fighters[id],ufc_fighters[year],"Prázdné",0,1)</f>
        <v>1978</v>
      </c>
      <c r="E2168" s="10">
        <f>YEAR(ufc_fights_2[[#This Row],[date]])-ufc_fights_2[[#This Row],[r_year]]</f>
        <v>31</v>
      </c>
      <c r="F2168" s="10">
        <f>YEAR(ufc_fights_2[[#This Row],[date]])-ufc_fights_2[[#This Row],[b_year]]</f>
        <v>33</v>
      </c>
      <c r="G2168">
        <v>0</v>
      </c>
      <c r="H2168">
        <v>0</v>
      </c>
      <c r="I2168">
        <v>0.34289999999999998</v>
      </c>
      <c r="J2168">
        <v>0.52700000000000002</v>
      </c>
      <c r="K2168">
        <v>0.69320000000000004</v>
      </c>
      <c r="L2168">
        <v>0.5978</v>
      </c>
      <c r="M2168">
        <v>1</v>
      </c>
      <c r="N2168">
        <v>0.55559999999999998</v>
      </c>
      <c r="O2168">
        <v>2</v>
      </c>
      <c r="P2168">
        <v>0</v>
      </c>
      <c r="Q2168">
        <v>0</v>
      </c>
      <c r="R2168">
        <v>0</v>
      </c>
      <c r="S2168" s="2">
        <v>9.9537037037037042E-4</v>
      </c>
      <c r="T2168" s="2">
        <v>4.3518518518518515E-3</v>
      </c>
      <c r="U2168">
        <v>0.26669999999999999</v>
      </c>
      <c r="V2168">
        <v>0.39290000000000003</v>
      </c>
      <c r="W2168">
        <v>1</v>
      </c>
      <c r="X2168">
        <v>0.5</v>
      </c>
      <c r="Y2168">
        <v>1</v>
      </c>
      <c r="Z2168">
        <v>0.23530000000000001</v>
      </c>
      <c r="AA2168">
        <v>0.45450000000000002</v>
      </c>
      <c r="AB2168">
        <v>0.54549999999999998</v>
      </c>
      <c r="AC2168">
        <v>0.55559999999999998</v>
      </c>
      <c r="AD2168">
        <v>0.28570000000000001</v>
      </c>
      <c r="AE2168">
        <v>0.53700000000000003</v>
      </c>
      <c r="AF2168" t="s">
        <v>3910</v>
      </c>
      <c r="AG2168" s="2">
        <v>3.472222222222222E-3</v>
      </c>
      <c r="AH2168" t="s">
        <v>3927</v>
      </c>
      <c r="AI2168">
        <v>5</v>
      </c>
      <c r="AJ2168" t="s">
        <v>3931</v>
      </c>
      <c r="AK2168" s="3">
        <v>40852</v>
      </c>
      <c r="AL2168" s="10">
        <f>YEAR(ufc_fights_2[[#This Row],[date]])</f>
        <v>2011</v>
      </c>
      <c r="AM2168" t="s">
        <v>3977</v>
      </c>
      <c r="AN2168">
        <v>150</v>
      </c>
      <c r="AO2168" t="s">
        <v>3918</v>
      </c>
      <c r="AP2168">
        <f>IF(ufc_fights_2[[#This Row],[winner]]="Red",ufc_fights_2[[#This Row],[r_fighter_id]],ufc_fights_2[[#This Row],[b_fighter_id]])</f>
        <v>2226</v>
      </c>
      <c r="AQ2168" t="str">
        <f>_xlfn.XLOOKUP(ufc_fights_2[[#This Row],[winnerID]],ufc_fighters[id],ufc_fighters[fighter_name],"xxx",0,1)</f>
        <v>Mark Munoz</v>
      </c>
    </row>
    <row r="2169" spans="1:43">
      <c r="A2169">
        <v>797</v>
      </c>
      <c r="B2169">
        <v>2226</v>
      </c>
      <c r="C2169">
        <f>_xlfn.XLOOKUP(ufc_fights_2[[#This Row],[r_fighter_id]],ufc_fighters[id],ufc_fighters[year],"xxx",0,1)</f>
        <v>1983</v>
      </c>
      <c r="D2169">
        <f>_xlfn.XLOOKUP(ufc_fights_2[[#This Row],[b_fighter_id]],ufc_fighters[id],ufc_fighters[year],"Prázdné",0,1)</f>
        <v>1978</v>
      </c>
      <c r="E2169" s="10">
        <f>YEAR(ufc_fights_2[[#This Row],[date]])-ufc_fights_2[[#This Row],[r_year]]</f>
        <v>28</v>
      </c>
      <c r="F2169" s="10">
        <f>YEAR(ufc_fights_2[[#This Row],[date]])-ufc_fights_2[[#This Row],[b_year]]</f>
        <v>33</v>
      </c>
      <c r="G2169">
        <v>0</v>
      </c>
      <c r="H2169">
        <v>1</v>
      </c>
      <c r="I2169">
        <v>0.4</v>
      </c>
      <c r="J2169">
        <v>0.57140000000000002</v>
      </c>
      <c r="K2169">
        <v>0.4</v>
      </c>
      <c r="L2169">
        <v>0.57140000000000002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1.3888888888888889E-4</v>
      </c>
      <c r="T2169" s="2">
        <v>5.7870370370370373E-5</v>
      </c>
      <c r="U2169">
        <v>0</v>
      </c>
      <c r="V2169">
        <v>0.57140000000000002</v>
      </c>
      <c r="W2169">
        <v>0.5</v>
      </c>
      <c r="X2169">
        <v>1</v>
      </c>
      <c r="Y2169">
        <v>0</v>
      </c>
      <c r="Z2169">
        <v>0.25</v>
      </c>
      <c r="AA2169">
        <v>0.33329999999999999</v>
      </c>
      <c r="AB2169">
        <v>0</v>
      </c>
      <c r="AC2169">
        <v>0.5</v>
      </c>
      <c r="AD2169">
        <v>1</v>
      </c>
      <c r="AE2169">
        <v>1</v>
      </c>
      <c r="AF2169" t="s">
        <v>3910</v>
      </c>
      <c r="AG2169" s="2">
        <v>6.2500000000000001E-4</v>
      </c>
      <c r="AH2169" t="s">
        <v>3911</v>
      </c>
      <c r="AI2169">
        <v>3</v>
      </c>
      <c r="AJ2169" t="s">
        <v>3939</v>
      </c>
      <c r="AK2169" s="3">
        <v>40605</v>
      </c>
      <c r="AL2169" s="10">
        <f>YEAR(ufc_fights_2[[#This Row],[date]])</f>
        <v>2011</v>
      </c>
      <c r="AM2169" t="s">
        <v>3977</v>
      </c>
      <c r="AN2169">
        <v>149</v>
      </c>
      <c r="AO2169" t="s">
        <v>3918</v>
      </c>
      <c r="AP2169">
        <f>IF(ufc_fights_2[[#This Row],[winner]]="Red",ufc_fights_2[[#This Row],[r_fighter_id]],ufc_fights_2[[#This Row],[b_fighter_id]])</f>
        <v>2226</v>
      </c>
      <c r="AQ2169" t="str">
        <f>_xlfn.XLOOKUP(ufc_fights_2[[#This Row],[winnerID]],ufc_fighters[id],ufc_fighters[fighter_name],"xxx",0,1)</f>
        <v>Mark Munoz</v>
      </c>
    </row>
    <row r="2170" spans="1:43">
      <c r="A2170">
        <v>2226</v>
      </c>
      <c r="B2170">
        <v>205</v>
      </c>
      <c r="C2170">
        <f>_xlfn.XLOOKUP(ufc_fights_2[[#This Row],[r_fighter_id]],ufc_fighters[id],ufc_fighters[year],"xxx",0,1)</f>
        <v>1978</v>
      </c>
      <c r="D2170">
        <f>_xlfn.XLOOKUP(ufc_fights_2[[#This Row],[b_fighter_id]],ufc_fighters[id],ufc_fighters[year],"Prázdné",0,1)</f>
        <v>1988</v>
      </c>
      <c r="E2170" s="10">
        <f>YEAR(ufc_fights_2[[#This Row],[date]])-ufc_fights_2[[#This Row],[r_year]]</f>
        <v>37</v>
      </c>
      <c r="F2170" s="10">
        <f>YEAR(ufc_fights_2[[#This Row],[date]])-ufc_fights_2[[#This Row],[b_year]]</f>
        <v>27</v>
      </c>
      <c r="G2170">
        <v>0</v>
      </c>
      <c r="H2170">
        <v>0</v>
      </c>
      <c r="I2170">
        <v>0.49299999999999999</v>
      </c>
      <c r="J2170">
        <v>0.4375</v>
      </c>
      <c r="K2170">
        <v>0.54430000000000001</v>
      </c>
      <c r="L2170">
        <v>0.63639999999999997</v>
      </c>
      <c r="M2170">
        <v>0.5625</v>
      </c>
      <c r="N2170">
        <v>0.5</v>
      </c>
      <c r="O2170">
        <v>0</v>
      </c>
      <c r="P2170">
        <v>0</v>
      </c>
      <c r="Q2170">
        <v>0</v>
      </c>
      <c r="R2170">
        <v>0</v>
      </c>
      <c r="S2170" s="2">
        <v>5.4976851851851853E-3</v>
      </c>
      <c r="T2170" s="2">
        <v>5.7870370370370373E-5</v>
      </c>
      <c r="U2170">
        <v>0.49180000000000001</v>
      </c>
      <c r="V2170">
        <v>0.3649</v>
      </c>
      <c r="W2170">
        <v>0.44440000000000002</v>
      </c>
      <c r="X2170">
        <v>1</v>
      </c>
      <c r="Y2170">
        <v>1</v>
      </c>
      <c r="Z2170">
        <v>0.439</v>
      </c>
      <c r="AA2170">
        <v>0.30769999999999997</v>
      </c>
      <c r="AB2170">
        <v>0.55559999999999998</v>
      </c>
      <c r="AC2170">
        <v>0.71430000000000005</v>
      </c>
      <c r="AD2170">
        <v>0.57140000000000002</v>
      </c>
      <c r="AE2170">
        <v>0.66669999999999996</v>
      </c>
      <c r="AF2170" t="s">
        <v>3915</v>
      </c>
      <c r="AG2170" s="2">
        <v>3.472222222222222E-3</v>
      </c>
      <c r="AH2170" t="s">
        <v>3911</v>
      </c>
      <c r="AI2170">
        <v>3</v>
      </c>
      <c r="AJ2170" t="s">
        <v>4078</v>
      </c>
      <c r="AK2170" s="3">
        <v>42140</v>
      </c>
      <c r="AL2170" s="10">
        <f>YEAR(ufc_fights_2[[#This Row],[date]])</f>
        <v>2015</v>
      </c>
      <c r="AM2170" t="s">
        <v>3977</v>
      </c>
      <c r="AN2170">
        <v>120</v>
      </c>
      <c r="AO2170" t="s">
        <v>3913</v>
      </c>
      <c r="AP2170">
        <f>IF(ufc_fights_2[[#This Row],[winner]]="Red",ufc_fights_2[[#This Row],[r_fighter_id]],ufc_fights_2[[#This Row],[b_fighter_id]])</f>
        <v>2226</v>
      </c>
      <c r="AQ2170" t="str">
        <f>_xlfn.XLOOKUP(ufc_fights_2[[#This Row],[winnerID]],ufc_fighters[id],ufc_fighters[fighter_name],"xxx",0,1)</f>
        <v>Mark Munoz</v>
      </c>
    </row>
    <row r="2171" spans="1:43">
      <c r="A2171">
        <v>1214</v>
      </c>
      <c r="B2171">
        <v>2226</v>
      </c>
      <c r="C2171">
        <f>_xlfn.XLOOKUP(ufc_fights_2[[#This Row],[r_fighter_id]],ufc_fighters[id],ufc_fighters[year],"xxx",0,1)</f>
        <v>1982</v>
      </c>
      <c r="D2171">
        <f>_xlfn.XLOOKUP(ufc_fights_2[[#This Row],[b_fighter_id]],ufc_fighters[id],ufc_fighters[year],"Prázdné",0,1)</f>
        <v>1978</v>
      </c>
      <c r="E2171" s="10">
        <f>YEAR(ufc_fights_2[[#This Row],[date]])-ufc_fights_2[[#This Row],[r_year]]</f>
        <v>28</v>
      </c>
      <c r="F2171" s="10">
        <f>YEAR(ufc_fights_2[[#This Row],[date]])-ufc_fights_2[[#This Row],[b_year]]</f>
        <v>32</v>
      </c>
      <c r="G2171">
        <v>1</v>
      </c>
      <c r="H2171">
        <v>0</v>
      </c>
      <c r="I2171">
        <v>0.34620000000000001</v>
      </c>
      <c r="J2171">
        <v>0.41670000000000001</v>
      </c>
      <c r="K2171">
        <v>0.65449999999999997</v>
      </c>
      <c r="L2171">
        <v>0.50670000000000004</v>
      </c>
      <c r="M2171">
        <v>0</v>
      </c>
      <c r="N2171">
        <v>0.125</v>
      </c>
      <c r="O2171">
        <v>3</v>
      </c>
      <c r="P2171">
        <v>0</v>
      </c>
      <c r="Q2171">
        <v>1</v>
      </c>
      <c r="R2171">
        <v>1</v>
      </c>
      <c r="S2171" s="2">
        <v>1.238425925925926E-3</v>
      </c>
      <c r="T2171" s="2">
        <v>2.5694444444444445E-3</v>
      </c>
      <c r="U2171">
        <v>0.29170000000000001</v>
      </c>
      <c r="V2171">
        <v>0.32690000000000002</v>
      </c>
      <c r="W2171">
        <v>1</v>
      </c>
      <c r="X2171">
        <v>0</v>
      </c>
      <c r="Y2171">
        <v>0</v>
      </c>
      <c r="Z2171">
        <v>0.1875</v>
      </c>
      <c r="AA2171">
        <v>0.2727</v>
      </c>
      <c r="AB2171">
        <v>0.42859999999999998</v>
      </c>
      <c r="AC2171">
        <v>0.33329999999999999</v>
      </c>
      <c r="AD2171">
        <v>1</v>
      </c>
      <c r="AE2171">
        <v>0.45650000000000002</v>
      </c>
      <c r="AF2171" t="s">
        <v>3910</v>
      </c>
      <c r="AG2171" s="2">
        <v>1.9675925925925924E-3</v>
      </c>
      <c r="AH2171" t="s">
        <v>3911</v>
      </c>
      <c r="AI2171">
        <v>3</v>
      </c>
      <c r="AJ2171" t="s">
        <v>3931</v>
      </c>
      <c r="AK2171" s="3">
        <v>40278</v>
      </c>
      <c r="AL2171" s="10">
        <f>YEAR(ufc_fights_2[[#This Row],[date]])</f>
        <v>2010</v>
      </c>
      <c r="AM2171" t="s">
        <v>3977</v>
      </c>
      <c r="AN2171">
        <v>118</v>
      </c>
      <c r="AO2171" t="s">
        <v>3918</v>
      </c>
      <c r="AP2171">
        <f>IF(ufc_fights_2[[#This Row],[winner]]="Red",ufc_fights_2[[#This Row],[r_fighter_id]],ufc_fights_2[[#This Row],[b_fighter_id]])</f>
        <v>2226</v>
      </c>
      <c r="AQ2171" t="str">
        <f>_xlfn.XLOOKUP(ufc_fights_2[[#This Row],[winnerID]],ufc_fighters[id],ufc_fighters[fighter_name],"xxx",0,1)</f>
        <v>Mark Munoz</v>
      </c>
    </row>
    <row r="2172" spans="1:43">
      <c r="A2172">
        <v>2226</v>
      </c>
      <c r="B2172">
        <v>513</v>
      </c>
      <c r="C2172">
        <f>_xlfn.XLOOKUP(ufc_fights_2[[#This Row],[r_fighter_id]],ufc_fighters[id],ufc_fighters[year],"xxx",0,1)</f>
        <v>1978</v>
      </c>
      <c r="D2172">
        <f>_xlfn.XLOOKUP(ufc_fights_2[[#This Row],[b_fighter_id]],ufc_fighters[id],ufc_fighters[year],"Prázdné",0,1)</f>
        <v>1981</v>
      </c>
      <c r="E2172" s="10">
        <f>YEAR(ufc_fights_2[[#This Row],[date]])-ufc_fights_2[[#This Row],[r_year]]</f>
        <v>31</v>
      </c>
      <c r="F2172" s="10">
        <f>YEAR(ufc_fights_2[[#This Row],[date]])-ufc_fights_2[[#This Row],[b_year]]</f>
        <v>28</v>
      </c>
      <c r="G2172">
        <v>0</v>
      </c>
      <c r="H2172">
        <v>0</v>
      </c>
      <c r="I2172">
        <v>0.51959999999999995</v>
      </c>
      <c r="J2172">
        <v>0.46339999999999998</v>
      </c>
      <c r="K2172">
        <v>0.59060000000000001</v>
      </c>
      <c r="L2172">
        <v>0.55559999999999998</v>
      </c>
      <c r="M2172">
        <v>0.16669999999999999</v>
      </c>
      <c r="N2172">
        <v>0.5</v>
      </c>
      <c r="O2172">
        <v>2</v>
      </c>
      <c r="P2172">
        <v>1</v>
      </c>
      <c r="Q2172">
        <v>1</v>
      </c>
      <c r="R2172">
        <v>0</v>
      </c>
      <c r="S2172" s="2">
        <v>2.8703703703703703E-3</v>
      </c>
      <c r="T2172" s="2">
        <v>2.1990740740740742E-3</v>
      </c>
      <c r="U2172">
        <v>0.41980000000000001</v>
      </c>
      <c r="V2172">
        <v>0.33329999999999999</v>
      </c>
      <c r="W2172">
        <v>0.91669999999999996</v>
      </c>
      <c r="X2172">
        <v>0.88890000000000002</v>
      </c>
      <c r="Y2172">
        <v>1</v>
      </c>
      <c r="Z2172">
        <v>0.33929999999999999</v>
      </c>
      <c r="AA2172">
        <v>0.27450000000000002</v>
      </c>
      <c r="AB2172">
        <v>0.80769999999999997</v>
      </c>
      <c r="AC2172">
        <v>0.64710000000000001</v>
      </c>
      <c r="AD2172">
        <v>0.65</v>
      </c>
      <c r="AE2172">
        <v>0.92859999999999998</v>
      </c>
      <c r="AF2172" t="s">
        <v>3922</v>
      </c>
      <c r="AG2172" s="2">
        <v>3.472222222222222E-3</v>
      </c>
      <c r="AH2172" t="s">
        <v>3911</v>
      </c>
      <c r="AI2172">
        <v>3</v>
      </c>
      <c r="AJ2172" t="s">
        <v>3949</v>
      </c>
      <c r="AK2172" s="3">
        <v>40054</v>
      </c>
      <c r="AL2172" s="10">
        <f>YEAR(ufc_fights_2[[#This Row],[date]])</f>
        <v>2009</v>
      </c>
      <c r="AM2172" t="s">
        <v>3977</v>
      </c>
      <c r="AN2172">
        <v>85</v>
      </c>
      <c r="AO2172" t="s">
        <v>3913</v>
      </c>
      <c r="AP2172">
        <f>IF(ufc_fights_2[[#This Row],[winner]]="Red",ufc_fights_2[[#This Row],[r_fighter_id]],ufc_fights_2[[#This Row],[b_fighter_id]])</f>
        <v>2226</v>
      </c>
      <c r="AQ2172" t="str">
        <f>_xlfn.XLOOKUP(ufc_fights_2[[#This Row],[winnerID]],ufc_fighters[id],ufc_fighters[fighter_name],"xxx",0,1)</f>
        <v>Mark Munoz</v>
      </c>
    </row>
    <row r="2173" spans="1:43">
      <c r="A2173">
        <v>205</v>
      </c>
      <c r="B2173">
        <v>2267</v>
      </c>
      <c r="C2173">
        <f>_xlfn.XLOOKUP(ufc_fights_2[[#This Row],[r_fighter_id]],ufc_fighters[id],ufc_fighters[year],"xxx",0,1)</f>
        <v>1988</v>
      </c>
      <c r="D2173">
        <f>_xlfn.XLOOKUP(ufc_fights_2[[#This Row],[b_fighter_id]],ufc_fighters[id],ufc_fighters[year],"Prázdné",0,1)</f>
        <v>1983</v>
      </c>
      <c r="E2173" s="10">
        <f>YEAR(ufc_fights_2[[#This Row],[date]])-ufc_fights_2[[#This Row],[r_year]]</f>
        <v>26</v>
      </c>
      <c r="F2173" s="10">
        <f>YEAR(ufc_fights_2[[#This Row],[date]])-ufc_fights_2[[#This Row],[b_year]]</f>
        <v>31</v>
      </c>
      <c r="G2173">
        <v>0</v>
      </c>
      <c r="H2173">
        <v>1</v>
      </c>
      <c r="I2173">
        <v>0.26150000000000001</v>
      </c>
      <c r="J2173">
        <v>0.43640000000000001</v>
      </c>
      <c r="K2173">
        <v>0.29930000000000001</v>
      </c>
      <c r="L2173">
        <v>0.48820000000000002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 s="2">
        <v>1.0416666666666667E-4</v>
      </c>
      <c r="T2173" s="2">
        <v>2.5578703703703705E-3</v>
      </c>
      <c r="U2173">
        <v>0.15790000000000001</v>
      </c>
      <c r="V2173">
        <v>0.36359999999999998</v>
      </c>
      <c r="W2173">
        <v>0.39129999999999998</v>
      </c>
      <c r="X2173">
        <v>0.83330000000000004</v>
      </c>
      <c r="Y2173">
        <v>0.66669999999999996</v>
      </c>
      <c r="Z2173">
        <v>0.246</v>
      </c>
      <c r="AA2173">
        <v>0.39560000000000001</v>
      </c>
      <c r="AB2173">
        <v>0.66669999999999996</v>
      </c>
      <c r="AC2173">
        <v>1</v>
      </c>
      <c r="AD2173">
        <v>1</v>
      </c>
      <c r="AE2173">
        <v>0.5625</v>
      </c>
      <c r="AF2173" t="s">
        <v>3922</v>
      </c>
      <c r="AG2173" s="2">
        <v>3.472222222222222E-3</v>
      </c>
      <c r="AH2173" t="s">
        <v>3911</v>
      </c>
      <c r="AI2173">
        <v>3</v>
      </c>
      <c r="AJ2173" t="s">
        <v>3928</v>
      </c>
      <c r="AK2173" s="3">
        <v>41965</v>
      </c>
      <c r="AL2173" s="10">
        <f>YEAR(ufc_fights_2[[#This Row],[date]])</f>
        <v>2014</v>
      </c>
      <c r="AM2173" t="s">
        <v>3977</v>
      </c>
      <c r="AN2173">
        <v>55</v>
      </c>
      <c r="AO2173" t="s">
        <v>3918</v>
      </c>
      <c r="AP2173">
        <f>IF(ufc_fights_2[[#This Row],[winner]]="Red",ufc_fights_2[[#This Row],[r_fighter_id]],ufc_fights_2[[#This Row],[b_fighter_id]])</f>
        <v>2267</v>
      </c>
      <c r="AQ2173" t="str">
        <f>_xlfn.XLOOKUP(ufc_fights_2[[#This Row],[winnerID]],ufc_fighters[id],ufc_fighters[fighter_name],"xxx",0,1)</f>
        <v>Roger Narvaez</v>
      </c>
    </row>
    <row r="2174" spans="1:43">
      <c r="A2174">
        <v>2226</v>
      </c>
      <c r="B2174">
        <v>1928</v>
      </c>
      <c r="C2174">
        <f>_xlfn.XLOOKUP(ufc_fights_2[[#This Row],[r_fighter_id]],ufc_fighters[id],ufc_fighters[year],"xxx",0,1)</f>
        <v>1978</v>
      </c>
      <c r="D2174">
        <f>_xlfn.XLOOKUP(ufc_fights_2[[#This Row],[b_fighter_id]],ufc_fighters[id],ufc_fighters[year],"Prázdné",0,1)</f>
        <v>1977</v>
      </c>
      <c r="E2174" s="10">
        <f>YEAR(ufc_fights_2[[#This Row],[date]])-ufc_fights_2[[#This Row],[r_year]]</f>
        <v>33</v>
      </c>
      <c r="F2174" s="10">
        <f>YEAR(ufc_fights_2[[#This Row],[date]])-ufc_fights_2[[#This Row],[b_year]]</f>
        <v>34</v>
      </c>
      <c r="G2174">
        <v>0</v>
      </c>
      <c r="H2174">
        <v>0</v>
      </c>
      <c r="I2174">
        <v>0.54320000000000002</v>
      </c>
      <c r="J2174">
        <v>0.4103</v>
      </c>
      <c r="K2174">
        <v>0.6522</v>
      </c>
      <c r="L2174">
        <v>0.45979999999999999</v>
      </c>
      <c r="M2174">
        <v>0.42859999999999998</v>
      </c>
      <c r="N2174">
        <v>0</v>
      </c>
      <c r="O2174">
        <v>1</v>
      </c>
      <c r="P2174">
        <v>2</v>
      </c>
      <c r="Q2174">
        <v>0</v>
      </c>
      <c r="R2174">
        <v>0</v>
      </c>
      <c r="S2174" s="2">
        <v>3.7268518518518519E-3</v>
      </c>
      <c r="T2174" s="2">
        <v>1.3078703703703703E-3</v>
      </c>
      <c r="U2174">
        <v>0.35189999999999999</v>
      </c>
      <c r="V2174">
        <v>0.3115</v>
      </c>
      <c r="W2174">
        <v>0.85709999999999997</v>
      </c>
      <c r="X2174">
        <v>1</v>
      </c>
      <c r="Y2174">
        <v>0.83330000000000004</v>
      </c>
      <c r="Z2174">
        <v>0.36</v>
      </c>
      <c r="AA2174">
        <v>0.3125</v>
      </c>
      <c r="AB2174">
        <v>0.75</v>
      </c>
      <c r="AC2174">
        <v>0.85709999999999997</v>
      </c>
      <c r="AD2174">
        <v>0.85189999999999999</v>
      </c>
      <c r="AE2174">
        <v>0</v>
      </c>
      <c r="AF2174" t="s">
        <v>3915</v>
      </c>
      <c r="AG2174" s="2">
        <v>3.472222222222222E-3</v>
      </c>
      <c r="AH2174" t="s">
        <v>3911</v>
      </c>
      <c r="AI2174">
        <v>3</v>
      </c>
      <c r="AJ2174" t="s">
        <v>3940</v>
      </c>
      <c r="AK2174" s="3">
        <v>40705</v>
      </c>
      <c r="AL2174" s="10">
        <f>YEAR(ufc_fights_2[[#This Row],[date]])</f>
        <v>2011</v>
      </c>
      <c r="AM2174" t="s">
        <v>3977</v>
      </c>
      <c r="AN2174">
        <v>80</v>
      </c>
      <c r="AO2174" t="s">
        <v>3913</v>
      </c>
      <c r="AP2174">
        <f>IF(ufc_fights_2[[#This Row],[winner]]="Red",ufc_fights_2[[#This Row],[r_fighter_id]],ufc_fights_2[[#This Row],[b_fighter_id]])</f>
        <v>2226</v>
      </c>
      <c r="AQ2174" t="str">
        <f>_xlfn.XLOOKUP(ufc_fights_2[[#This Row],[winnerID]],ufc_fighters[id],ufc_fighters[fighter_name],"xxx",0,1)</f>
        <v>Mark Munoz</v>
      </c>
    </row>
    <row r="2175" spans="1:43">
      <c r="A2175">
        <v>3004</v>
      </c>
      <c r="B2175">
        <v>2226</v>
      </c>
      <c r="C2175">
        <f>_xlfn.XLOOKUP(ufc_fights_2[[#This Row],[r_fighter_id]],ufc_fighters[id],ufc_fighters[year],"xxx",0,1)</f>
        <v>1974</v>
      </c>
      <c r="D2175">
        <f>_xlfn.XLOOKUP(ufc_fights_2[[#This Row],[b_fighter_id]],ufc_fighters[id],ufc_fighters[year],"Prázdné",0,1)</f>
        <v>1978</v>
      </c>
      <c r="E2175" s="10">
        <f>YEAR(ufc_fights_2[[#This Row],[date]])-ufc_fights_2[[#This Row],[r_year]]</f>
        <v>36</v>
      </c>
      <c r="F2175" s="10">
        <f>YEAR(ufc_fights_2[[#This Row],[date]])-ufc_fights_2[[#This Row],[b_year]]</f>
        <v>32</v>
      </c>
      <c r="G2175">
        <v>0</v>
      </c>
      <c r="H2175">
        <v>0</v>
      </c>
      <c r="I2175">
        <v>0.3644</v>
      </c>
      <c r="J2175">
        <v>0.48720000000000002</v>
      </c>
      <c r="K2175">
        <v>0.47949999999999998</v>
      </c>
      <c r="L2175">
        <v>0.52869999999999995</v>
      </c>
      <c r="M2175">
        <v>0.45450000000000002</v>
      </c>
      <c r="N2175">
        <v>0.25</v>
      </c>
      <c r="O2175">
        <v>0</v>
      </c>
      <c r="P2175">
        <v>0</v>
      </c>
      <c r="Q2175">
        <v>0</v>
      </c>
      <c r="R2175">
        <v>1</v>
      </c>
      <c r="S2175" s="2">
        <v>2.2453703703703702E-3</v>
      </c>
      <c r="T2175" s="2">
        <v>2.0486111111111113E-3</v>
      </c>
      <c r="U2175">
        <v>0.23330000000000001</v>
      </c>
      <c r="V2175">
        <v>0.33650000000000002</v>
      </c>
      <c r="W2175">
        <v>0.75</v>
      </c>
      <c r="X2175">
        <v>1</v>
      </c>
      <c r="Y2175">
        <v>0.75860000000000005</v>
      </c>
      <c r="Z2175">
        <v>0.31759999999999999</v>
      </c>
      <c r="AA2175">
        <v>0.37659999999999999</v>
      </c>
      <c r="AB2175">
        <v>0.4667</v>
      </c>
      <c r="AC2175">
        <v>0.58109999999999995</v>
      </c>
      <c r="AD2175">
        <v>0.66669999999999996</v>
      </c>
      <c r="AE2175">
        <v>0.8</v>
      </c>
      <c r="AF2175" t="s">
        <v>3915</v>
      </c>
      <c r="AG2175" s="2">
        <v>3.472222222222222E-3</v>
      </c>
      <c r="AH2175" t="s">
        <v>3911</v>
      </c>
      <c r="AI2175">
        <v>3</v>
      </c>
      <c r="AJ2175" t="s">
        <v>3999</v>
      </c>
      <c r="AK2175" s="3">
        <v>40502</v>
      </c>
      <c r="AL2175" s="10">
        <f>YEAR(ufc_fights_2[[#This Row],[date]])</f>
        <v>2010</v>
      </c>
      <c r="AM2175" t="s">
        <v>3977</v>
      </c>
      <c r="AN2175">
        <v>66</v>
      </c>
      <c r="AO2175" t="s">
        <v>3918</v>
      </c>
      <c r="AP2175">
        <f>IF(ufc_fights_2[[#This Row],[winner]]="Red",ufc_fights_2[[#This Row],[r_fighter_id]],ufc_fights_2[[#This Row],[b_fighter_id]])</f>
        <v>2226</v>
      </c>
      <c r="AQ2175" t="str">
        <f>_xlfn.XLOOKUP(ufc_fights_2[[#This Row],[winnerID]],ufc_fighters[id],ufc_fighters[fighter_name],"xxx",0,1)</f>
        <v>Mark Munoz</v>
      </c>
    </row>
    <row r="2176" spans="1:43">
      <c r="A2176">
        <v>2226</v>
      </c>
      <c r="B2176">
        <v>306</v>
      </c>
      <c r="C2176">
        <f>_xlfn.XLOOKUP(ufc_fights_2[[#This Row],[r_fighter_id]],ufc_fighters[id],ufc_fighters[year],"xxx",0,1)</f>
        <v>1978</v>
      </c>
      <c r="D2176">
        <f>_xlfn.XLOOKUP(ufc_fights_2[[#This Row],[b_fighter_id]],ufc_fighters[id],ufc_fighters[year],"Prázdné",0,1)</f>
        <v>1981</v>
      </c>
      <c r="E2176" s="10">
        <f>YEAR(ufc_fights_2[[#This Row],[date]])-ufc_fights_2[[#This Row],[r_year]]</f>
        <v>35</v>
      </c>
      <c r="F2176" s="10">
        <f>YEAR(ufc_fights_2[[#This Row],[date]])-ufc_fights_2[[#This Row],[b_year]]</f>
        <v>32</v>
      </c>
      <c r="G2176">
        <v>0</v>
      </c>
      <c r="H2176">
        <v>0</v>
      </c>
      <c r="I2176">
        <v>0.67649999999999999</v>
      </c>
      <c r="J2176">
        <v>0.56100000000000005</v>
      </c>
      <c r="K2176">
        <v>0.77190000000000003</v>
      </c>
      <c r="L2176">
        <v>0.72460000000000002</v>
      </c>
      <c r="M2176">
        <v>0.5</v>
      </c>
      <c r="N2176">
        <v>0.33329999999999999</v>
      </c>
      <c r="O2176">
        <v>2</v>
      </c>
      <c r="P2176">
        <v>3</v>
      </c>
      <c r="Q2176">
        <v>0</v>
      </c>
      <c r="R2176">
        <v>1</v>
      </c>
      <c r="S2176" s="2">
        <v>6.5509259259259262E-3</v>
      </c>
      <c r="T2176" s="2">
        <v>2.0717592592592593E-3</v>
      </c>
      <c r="U2176">
        <v>0.5625</v>
      </c>
      <c r="V2176">
        <v>0.45</v>
      </c>
      <c r="W2176">
        <v>0.88570000000000004</v>
      </c>
      <c r="X2176">
        <v>0.66669999999999996</v>
      </c>
      <c r="Y2176">
        <v>1</v>
      </c>
      <c r="Z2176">
        <v>0.33329999999999999</v>
      </c>
      <c r="AA2176">
        <v>0.5</v>
      </c>
      <c r="AB2176">
        <v>0.52170000000000005</v>
      </c>
      <c r="AC2176">
        <v>0.625</v>
      </c>
      <c r="AD2176">
        <v>0.8125</v>
      </c>
      <c r="AE2176">
        <v>0.66669999999999996</v>
      </c>
      <c r="AF2176" t="s">
        <v>3915</v>
      </c>
      <c r="AG2176" s="2">
        <v>3.472222222222222E-3</v>
      </c>
      <c r="AH2176" t="s">
        <v>3911</v>
      </c>
      <c r="AI2176">
        <v>3</v>
      </c>
      <c r="AJ2176" t="s">
        <v>3967</v>
      </c>
      <c r="AK2176" s="3">
        <v>41461</v>
      </c>
      <c r="AL2176" s="10">
        <f>YEAR(ufc_fights_2[[#This Row],[date]])</f>
        <v>2013</v>
      </c>
      <c r="AM2176" t="s">
        <v>3977</v>
      </c>
      <c r="AN2176">
        <v>1</v>
      </c>
      <c r="AO2176" t="s">
        <v>3913</v>
      </c>
      <c r="AP2176">
        <f>IF(ufc_fights_2[[#This Row],[winner]]="Red",ufc_fights_2[[#This Row],[r_fighter_id]],ufc_fights_2[[#This Row],[b_fighter_id]])</f>
        <v>2226</v>
      </c>
      <c r="AQ2176" t="str">
        <f>_xlfn.XLOOKUP(ufc_fights_2[[#This Row],[winnerID]],ufc_fighters[id],ufc_fighters[fighter_name],"xxx",0,1)</f>
        <v>Mark Munoz</v>
      </c>
    </row>
    <row r="2177" spans="1:43">
      <c r="A2177">
        <v>1166</v>
      </c>
      <c r="B2177">
        <v>1506</v>
      </c>
      <c r="C2177">
        <f>_xlfn.XLOOKUP(ufc_fights_2[[#This Row],[r_fighter_id]],ufc_fighters[id],ufc_fighters[year],"xxx",0,1)</f>
        <v>1978</v>
      </c>
      <c r="D2177">
        <f>_xlfn.XLOOKUP(ufc_fights_2[[#This Row],[b_fighter_id]],ufc_fighters[id],ufc_fighters[year],"Prázdné",0,1)</f>
        <v>1977</v>
      </c>
      <c r="E2177" s="10">
        <f>YEAR(ufc_fights_2[[#This Row],[date]])-ufc_fights_2[[#This Row],[r_year]]</f>
        <v>30</v>
      </c>
      <c r="F2177" s="10">
        <f>YEAR(ufc_fights_2[[#This Row],[date]])-ufc_fights_2[[#This Row],[b_year]]</f>
        <v>31</v>
      </c>
      <c r="G2177">
        <v>0</v>
      </c>
      <c r="H2177">
        <v>0</v>
      </c>
      <c r="I2177">
        <v>0.42109999999999997</v>
      </c>
      <c r="J2177">
        <v>0.41670000000000001</v>
      </c>
      <c r="K2177">
        <v>0.42109999999999997</v>
      </c>
      <c r="L2177">
        <v>0.5</v>
      </c>
      <c r="M2177">
        <v>1</v>
      </c>
      <c r="N2177">
        <v>1</v>
      </c>
      <c r="O2177">
        <v>2</v>
      </c>
      <c r="P2177">
        <v>0</v>
      </c>
      <c r="Q2177">
        <v>0</v>
      </c>
      <c r="R2177">
        <v>1</v>
      </c>
      <c r="S2177" s="2">
        <v>1.6203703703703703E-4</v>
      </c>
      <c r="T2177" s="2">
        <v>2.5462962962962965E-3</v>
      </c>
      <c r="U2177">
        <v>0.23080000000000001</v>
      </c>
      <c r="V2177">
        <v>0.40579999999999999</v>
      </c>
      <c r="W2177">
        <v>1</v>
      </c>
      <c r="X2177">
        <v>0.8</v>
      </c>
      <c r="Y2177">
        <v>1</v>
      </c>
      <c r="Z2177">
        <v>0.38890000000000002</v>
      </c>
      <c r="AA2177">
        <v>0.29409999999999997</v>
      </c>
      <c r="AB2177">
        <v>1</v>
      </c>
      <c r="AC2177">
        <v>1</v>
      </c>
      <c r="AD2177">
        <v>0</v>
      </c>
      <c r="AE2177">
        <v>0.44440000000000002</v>
      </c>
      <c r="AF2177" t="s">
        <v>3933</v>
      </c>
      <c r="AG2177" s="2">
        <v>1.4351851851851852E-3</v>
      </c>
      <c r="AH2177" t="s">
        <v>3911</v>
      </c>
      <c r="AI2177">
        <v>3</v>
      </c>
      <c r="AJ2177" t="s">
        <v>3928</v>
      </c>
      <c r="AK2177" s="3">
        <v>39708</v>
      </c>
      <c r="AL2177" s="10">
        <f>YEAR(ufc_fights_2[[#This Row],[date]])</f>
        <v>2008</v>
      </c>
      <c r="AM2177" t="s">
        <v>3977</v>
      </c>
      <c r="AN2177">
        <v>137</v>
      </c>
      <c r="AO2177" t="s">
        <v>3913</v>
      </c>
      <c r="AP2177">
        <f>IF(ufc_fights_2[[#This Row],[winner]]="Red",ufc_fights_2[[#This Row],[r_fighter_id]],ufc_fights_2[[#This Row],[b_fighter_id]])</f>
        <v>1166</v>
      </c>
      <c r="AQ2177" t="str">
        <f>_xlfn.XLOOKUP(ufc_fights_2[[#This Row],[winnerID]],ufc_fighters[id],ufc_fighters[fighter_name],"xxx",0,1)</f>
        <v>Wilson Gouveia</v>
      </c>
    </row>
    <row r="2178" spans="1:43">
      <c r="A2178">
        <v>593</v>
      </c>
      <c r="B2178">
        <v>3307</v>
      </c>
      <c r="C2178">
        <f>_xlfn.XLOOKUP(ufc_fights_2[[#This Row],[r_fighter_id]],ufc_fighters[id],ufc_fighters[year],"xxx",0,1)</f>
        <v>1988</v>
      </c>
      <c r="D2178">
        <f>_xlfn.XLOOKUP(ufc_fights_2[[#This Row],[b_fighter_id]],ufc_fighters[id],ufc_fighters[year],"Prázdné",0,1)</f>
        <v>1984</v>
      </c>
      <c r="E2178" s="10">
        <f>YEAR(ufc_fights_2[[#This Row],[date]])-ufc_fights_2[[#This Row],[r_year]]</f>
        <v>28</v>
      </c>
      <c r="F2178" s="10">
        <f>YEAR(ufc_fights_2[[#This Row],[date]])-ufc_fights_2[[#This Row],[b_year]]</f>
        <v>32</v>
      </c>
      <c r="G2178">
        <v>1</v>
      </c>
      <c r="H2178">
        <v>0</v>
      </c>
      <c r="I2178">
        <v>0.5</v>
      </c>
      <c r="J2178">
        <v>0.55559999999999998</v>
      </c>
      <c r="K2178">
        <v>0.55740000000000001</v>
      </c>
      <c r="L2178">
        <v>0.7</v>
      </c>
      <c r="M2178">
        <v>0.2</v>
      </c>
      <c r="N2178">
        <v>0.5</v>
      </c>
      <c r="O2178">
        <v>0</v>
      </c>
      <c r="P2178">
        <v>0</v>
      </c>
      <c r="Q2178">
        <v>0</v>
      </c>
      <c r="R2178">
        <v>1</v>
      </c>
      <c r="S2178" s="2">
        <v>1.8055555555555555E-3</v>
      </c>
      <c r="T2178" s="2">
        <v>9.6064814814814819E-4</v>
      </c>
      <c r="U2178">
        <v>0.4667</v>
      </c>
      <c r="V2178">
        <v>0.63160000000000005</v>
      </c>
      <c r="W2178">
        <v>0.66669999999999996</v>
      </c>
      <c r="X2178">
        <v>0</v>
      </c>
      <c r="Y2178">
        <v>0</v>
      </c>
      <c r="Z2178">
        <v>0.48</v>
      </c>
      <c r="AA2178">
        <v>0.25</v>
      </c>
      <c r="AB2178">
        <v>0.52629999999999999</v>
      </c>
      <c r="AC2178">
        <v>0.84619999999999995</v>
      </c>
      <c r="AD2178">
        <v>0.5</v>
      </c>
      <c r="AE2178">
        <v>0.5</v>
      </c>
      <c r="AF2178" t="s">
        <v>3910</v>
      </c>
      <c r="AG2178" s="2">
        <v>7.6388888888888893E-4</v>
      </c>
      <c r="AH2178" t="s">
        <v>3911</v>
      </c>
      <c r="AI2178">
        <v>3</v>
      </c>
      <c r="AJ2178" t="s">
        <v>3924</v>
      </c>
      <c r="AK2178" s="3">
        <v>42519</v>
      </c>
      <c r="AL2178" s="10">
        <f>YEAR(ufc_fights_2[[#This Row],[date]])</f>
        <v>2016</v>
      </c>
      <c r="AM2178" t="s">
        <v>3977</v>
      </c>
      <c r="AN2178">
        <v>1</v>
      </c>
      <c r="AO2178" t="s">
        <v>3913</v>
      </c>
      <c r="AP2178">
        <f>IF(ufc_fights_2[[#This Row],[winner]]="Red",ufc_fights_2[[#This Row],[r_fighter_id]],ufc_fights_2[[#This Row],[b_fighter_id]])</f>
        <v>593</v>
      </c>
      <c r="AQ2178" t="str">
        <f>_xlfn.XLOOKUP(ufc_fights_2[[#This Row],[winnerID]],ufc_fighters[id],ufc_fighters[fighter_name],"xxx",0,1)</f>
        <v>Jake Collier</v>
      </c>
    </row>
    <row r="2179" spans="1:43">
      <c r="A2179">
        <v>241</v>
      </c>
      <c r="B2179">
        <v>1594</v>
      </c>
      <c r="C2179">
        <f>_xlfn.XLOOKUP(ufc_fights_2[[#This Row],[r_fighter_id]],ufc_fighters[id],ufc_fighters[year],"xxx",0,1)</f>
        <v>1984</v>
      </c>
      <c r="D2179">
        <f>_xlfn.XLOOKUP(ufc_fights_2[[#This Row],[b_fighter_id]],ufc_fighters[id],ufc_fighters[year],"Prázdné",0,1)</f>
        <v>1977</v>
      </c>
      <c r="E2179" s="10">
        <f>YEAR(ufc_fights_2[[#This Row],[date]])-ufc_fights_2[[#This Row],[r_year]]</f>
        <v>25</v>
      </c>
      <c r="F2179" s="10">
        <f>YEAR(ufc_fights_2[[#This Row],[date]])-ufc_fights_2[[#This Row],[b_year]]</f>
        <v>32</v>
      </c>
      <c r="G2179">
        <v>0</v>
      </c>
      <c r="H2179">
        <v>0</v>
      </c>
      <c r="I2179">
        <v>0.32140000000000002</v>
      </c>
      <c r="J2179">
        <v>0.47270000000000001</v>
      </c>
      <c r="K2179">
        <v>0.32140000000000002</v>
      </c>
      <c r="L2179">
        <v>0.63529999999999998</v>
      </c>
      <c r="M2179">
        <v>0</v>
      </c>
      <c r="N2179">
        <v>0.6</v>
      </c>
      <c r="O2179">
        <v>1</v>
      </c>
      <c r="P2179">
        <v>1</v>
      </c>
      <c r="Q2179">
        <v>0</v>
      </c>
      <c r="R2179">
        <v>0</v>
      </c>
      <c r="S2179" s="2">
        <v>2.3148148148148149E-4</v>
      </c>
      <c r="T2179" s="2">
        <v>3.9699074074074072E-3</v>
      </c>
      <c r="U2179">
        <v>0.15790000000000001</v>
      </c>
      <c r="V2179">
        <v>0.37780000000000002</v>
      </c>
      <c r="W2179">
        <v>0.4</v>
      </c>
      <c r="X2179">
        <v>1</v>
      </c>
      <c r="Y2179">
        <v>1</v>
      </c>
      <c r="Z2179">
        <v>0.29630000000000001</v>
      </c>
      <c r="AA2179">
        <v>0.4103</v>
      </c>
      <c r="AB2179">
        <v>1</v>
      </c>
      <c r="AC2179">
        <v>0.75</v>
      </c>
      <c r="AD2179">
        <v>0</v>
      </c>
      <c r="AE2179">
        <v>0.58330000000000004</v>
      </c>
      <c r="AF2179" t="s">
        <v>3933</v>
      </c>
      <c r="AG2179" s="2">
        <v>3.1944444444444446E-3</v>
      </c>
      <c r="AH2179" t="s">
        <v>3911</v>
      </c>
      <c r="AI2179">
        <v>3</v>
      </c>
      <c r="AJ2179" t="s">
        <v>3928</v>
      </c>
      <c r="AK2179" s="3">
        <v>39830</v>
      </c>
      <c r="AL2179" s="10">
        <f>YEAR(ufc_fights_2[[#This Row],[date]])</f>
        <v>2009</v>
      </c>
      <c r="AM2179" t="s">
        <v>3977</v>
      </c>
      <c r="AN2179">
        <v>100</v>
      </c>
      <c r="AO2179" t="s">
        <v>3913</v>
      </c>
      <c r="AP2179">
        <f>IF(ufc_fights_2[[#This Row],[winner]]="Red",ufc_fights_2[[#This Row],[r_fighter_id]],ufc_fights_2[[#This Row],[b_fighter_id]])</f>
        <v>241</v>
      </c>
      <c r="AQ2179" t="str">
        <f>_xlfn.XLOOKUP(ufc_fights_2[[#This Row],[winnerID]],ufc_fighters[id],ufc_fighters[fighter_name],"xxx",0,1)</f>
        <v>Alan Belcher</v>
      </c>
    </row>
    <row r="2180" spans="1:43">
      <c r="A2180">
        <v>2277</v>
      </c>
      <c r="B2180">
        <v>97</v>
      </c>
      <c r="C2180">
        <f>_xlfn.XLOOKUP(ufc_fights_2[[#This Row],[r_fighter_id]],ufc_fighters[id],ufc_fighters[year],"xxx",0,1)</f>
        <v>1982</v>
      </c>
      <c r="D2180">
        <f>_xlfn.XLOOKUP(ufc_fights_2[[#This Row],[b_fighter_id]],ufc_fighters[id],ufc_fighters[year],"Prázdné",0,1)</f>
        <v>1987</v>
      </c>
      <c r="E2180" s="10">
        <f>YEAR(ufc_fights_2[[#This Row],[date]])-ufc_fights_2[[#This Row],[r_year]]</f>
        <v>35</v>
      </c>
      <c r="F2180" s="10">
        <f>YEAR(ufc_fights_2[[#This Row],[date]])-ufc_fights_2[[#This Row],[b_year]]</f>
        <v>30</v>
      </c>
      <c r="G2180">
        <v>0</v>
      </c>
      <c r="H2180">
        <v>1</v>
      </c>
      <c r="I2180">
        <v>0.60870000000000002</v>
      </c>
      <c r="J2180">
        <v>0.79310000000000003</v>
      </c>
      <c r="K2180">
        <v>0.625</v>
      </c>
      <c r="L2180">
        <v>0.79310000000000003</v>
      </c>
      <c r="M2180">
        <v>0</v>
      </c>
      <c r="N2180">
        <v>0.5</v>
      </c>
      <c r="O2180">
        <v>0</v>
      </c>
      <c r="P2180">
        <v>0</v>
      </c>
      <c r="Q2180">
        <v>0</v>
      </c>
      <c r="R2180">
        <v>0</v>
      </c>
      <c r="S2180" s="2">
        <v>0</v>
      </c>
      <c r="T2180" s="2">
        <v>5.3240740740740744E-4</v>
      </c>
      <c r="U2180">
        <v>0.5</v>
      </c>
      <c r="V2180">
        <v>0.78569999999999995</v>
      </c>
      <c r="W2180">
        <v>0.66669999999999996</v>
      </c>
      <c r="X2180">
        <v>1</v>
      </c>
      <c r="Y2180">
        <v>0</v>
      </c>
      <c r="Z2180">
        <v>0.65</v>
      </c>
      <c r="AA2180">
        <v>0.76919999999999999</v>
      </c>
      <c r="AB2180">
        <v>0.33329999999999999</v>
      </c>
      <c r="AC2180">
        <v>1</v>
      </c>
      <c r="AD2180">
        <v>0</v>
      </c>
      <c r="AE2180">
        <v>0.78569999999999995</v>
      </c>
      <c r="AF2180" t="s">
        <v>3910</v>
      </c>
      <c r="AG2180" s="2">
        <v>2.0138888888888888E-3</v>
      </c>
      <c r="AH2180" t="s">
        <v>3911</v>
      </c>
      <c r="AI2180">
        <v>3</v>
      </c>
      <c r="AJ2180" t="s">
        <v>3938</v>
      </c>
      <c r="AK2180" s="3">
        <v>42938</v>
      </c>
      <c r="AL2180" s="10">
        <f>YEAR(ufc_fights_2[[#This Row],[date]])</f>
        <v>2017</v>
      </c>
      <c r="AM2180" t="s">
        <v>3977</v>
      </c>
      <c r="AN2180">
        <v>121</v>
      </c>
      <c r="AO2180" t="s">
        <v>3918</v>
      </c>
      <c r="AP2180">
        <f>IF(ufc_fights_2[[#This Row],[winner]]="Red",ufc_fights_2[[#This Row],[r_fighter_id]],ufc_fights_2[[#This Row],[b_fighter_id]])</f>
        <v>97</v>
      </c>
      <c r="AQ2180" t="str">
        <f>_xlfn.XLOOKUP(ufc_fights_2[[#This Row],[winnerID]],ufc_fighters[id],ufc_fighters[fighter_name],"xxx",0,1)</f>
        <v>Eryk Anders</v>
      </c>
    </row>
    <row r="2181" spans="1:43">
      <c r="A2181">
        <v>541</v>
      </c>
      <c r="B2181">
        <v>2069</v>
      </c>
      <c r="C2181">
        <f>_xlfn.XLOOKUP(ufc_fights_2[[#This Row],[r_fighter_id]],ufc_fighters[id],ufc_fighters[year],"xxx",0,1)</f>
        <v>1994</v>
      </c>
      <c r="D2181">
        <f>_xlfn.XLOOKUP(ufc_fights_2[[#This Row],[b_fighter_id]],ufc_fighters[id],ufc_fighters[year],"Prázdné",0,1)</f>
        <v>1987</v>
      </c>
      <c r="E2181" s="10">
        <f>YEAR(ufc_fights_2[[#This Row],[date]])-ufc_fights_2[[#This Row],[r_year]]</f>
        <v>26</v>
      </c>
      <c r="F2181" s="10">
        <f>YEAR(ufc_fights_2[[#This Row],[date]])-ufc_fights_2[[#This Row],[b_year]]</f>
        <v>33</v>
      </c>
      <c r="G2181">
        <v>1</v>
      </c>
      <c r="H2181">
        <v>0</v>
      </c>
      <c r="I2181">
        <v>0.66669999999999996</v>
      </c>
      <c r="J2181">
        <v>0</v>
      </c>
      <c r="K2181">
        <v>0.66669999999999996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2.3148148148148147E-5</v>
      </c>
      <c r="T2181" s="2">
        <v>0</v>
      </c>
      <c r="U2181">
        <v>0.6</v>
      </c>
      <c r="V2181">
        <v>0</v>
      </c>
      <c r="W2181">
        <v>1</v>
      </c>
      <c r="X2181">
        <v>0</v>
      </c>
      <c r="Y2181">
        <v>0</v>
      </c>
      <c r="Z2181">
        <v>0.66669999999999996</v>
      </c>
      <c r="AA2181">
        <v>0</v>
      </c>
      <c r="AB2181">
        <v>0</v>
      </c>
      <c r="AC2181">
        <v>0</v>
      </c>
      <c r="AD2181">
        <v>0.66669999999999996</v>
      </c>
      <c r="AE2181">
        <v>0</v>
      </c>
      <c r="AF2181" t="s">
        <v>3910</v>
      </c>
      <c r="AG2181" s="2">
        <v>1.9675925925925926E-4</v>
      </c>
      <c r="AH2181" t="s">
        <v>3911</v>
      </c>
      <c r="AI2181">
        <v>3</v>
      </c>
      <c r="AJ2181" t="s">
        <v>3916</v>
      </c>
      <c r="AK2181" s="3">
        <v>44093</v>
      </c>
      <c r="AL2181" s="10">
        <f>YEAR(ufc_fights_2[[#This Row],[date]])</f>
        <v>2020</v>
      </c>
      <c r="AM2181" t="s">
        <v>3977</v>
      </c>
      <c r="AN2181">
        <v>1</v>
      </c>
      <c r="AO2181" t="s">
        <v>3913</v>
      </c>
      <c r="AP2181">
        <f>IF(ufc_fights_2[[#This Row],[winner]]="Red",ufc_fights_2[[#This Row],[r_fighter_id]],ufc_fights_2[[#This Row],[b_fighter_id]])</f>
        <v>541</v>
      </c>
      <c r="AQ2181" t="str">
        <f>_xlfn.XLOOKUP(ufc_fights_2[[#This Row],[winnerID]],ufc_fighters[id],ufc_fighters[fighter_name],"xxx",0,1)</f>
        <v>Khamzat Chimaev</v>
      </c>
    </row>
    <row r="2182" spans="1:43">
      <c r="A2182">
        <v>2981</v>
      </c>
      <c r="B2182">
        <v>1790</v>
      </c>
      <c r="C2182">
        <f>_xlfn.XLOOKUP(ufc_fights_2[[#This Row],[r_fighter_id]],ufc_fighters[id],ufc_fighters[year],"xxx",0,1)</f>
        <v>1975</v>
      </c>
      <c r="D2182">
        <f>_xlfn.XLOOKUP(ufc_fights_2[[#This Row],[b_fighter_id]],ufc_fighters[id],ufc_fighters[year],"Prázdné",0,1)</f>
        <v>1981</v>
      </c>
      <c r="E2182" s="10">
        <f>YEAR(ufc_fights_2[[#This Row],[date]])-ufc_fights_2[[#This Row],[r_year]]</f>
        <v>34</v>
      </c>
      <c r="F2182" s="10">
        <f>YEAR(ufc_fights_2[[#This Row],[date]])-ufc_fights_2[[#This Row],[b_year]]</f>
        <v>28</v>
      </c>
      <c r="G2182">
        <v>0</v>
      </c>
      <c r="H2182">
        <v>0</v>
      </c>
      <c r="I2182">
        <v>0.67630000000000001</v>
      </c>
      <c r="J2182">
        <v>0.1852</v>
      </c>
      <c r="K2182">
        <v>0.68389999999999995</v>
      </c>
      <c r="L2182">
        <v>0.28120000000000001</v>
      </c>
      <c r="M2182">
        <v>0</v>
      </c>
      <c r="N2182">
        <v>7.1400000000000005E-2</v>
      </c>
      <c r="O2182">
        <v>0</v>
      </c>
      <c r="P2182">
        <v>0</v>
      </c>
      <c r="Q2182">
        <v>0</v>
      </c>
      <c r="R2182">
        <v>0</v>
      </c>
      <c r="S2182" s="2">
        <v>1.9097222222222222E-3</v>
      </c>
      <c r="T2182" s="2">
        <v>1.8287037037037037E-3</v>
      </c>
      <c r="U2182">
        <v>0.49299999999999999</v>
      </c>
      <c r="V2182">
        <v>7.1400000000000005E-2</v>
      </c>
      <c r="W2182">
        <v>0.72729999999999995</v>
      </c>
      <c r="X2182">
        <v>0.89470000000000005</v>
      </c>
      <c r="Y2182">
        <v>0.85709999999999997</v>
      </c>
      <c r="Z2182">
        <v>0.62260000000000004</v>
      </c>
      <c r="AA2182">
        <v>0.1961</v>
      </c>
      <c r="AB2182">
        <v>1</v>
      </c>
      <c r="AC2182">
        <v>0</v>
      </c>
      <c r="AD2182">
        <v>0.8276</v>
      </c>
      <c r="AE2182">
        <v>0</v>
      </c>
      <c r="AF2182" t="s">
        <v>3915</v>
      </c>
      <c r="AG2182" s="2">
        <v>3.472222222222222E-3</v>
      </c>
      <c r="AH2182" t="s">
        <v>3927</v>
      </c>
      <c r="AI2182">
        <v>5</v>
      </c>
      <c r="AJ2182" t="s">
        <v>3949</v>
      </c>
      <c r="AK2182" s="3">
        <v>39921</v>
      </c>
      <c r="AL2182" s="10">
        <f>YEAR(ufc_fights_2[[#This Row],[date]])</f>
        <v>2009</v>
      </c>
      <c r="AM2182" t="s">
        <v>3977</v>
      </c>
      <c r="AN2182">
        <v>92</v>
      </c>
      <c r="AO2182" t="s">
        <v>3913</v>
      </c>
      <c r="AP2182">
        <f>IF(ufc_fights_2[[#This Row],[winner]]="Red",ufc_fights_2[[#This Row],[r_fighter_id]],ufc_fights_2[[#This Row],[b_fighter_id]])</f>
        <v>2981</v>
      </c>
      <c r="AQ2182" t="str">
        <f>_xlfn.XLOOKUP(ufc_fights_2[[#This Row],[winnerID]],ufc_fighters[id],ufc_fighters[fighter_name],"xxx",0,1)</f>
        <v>Anderson Silva</v>
      </c>
    </row>
    <row r="2183" spans="1:43">
      <c r="A2183">
        <v>2981</v>
      </c>
      <c r="B2183">
        <v>1958</v>
      </c>
      <c r="C2183">
        <f>_xlfn.XLOOKUP(ufc_fights_2[[#This Row],[r_fighter_id]],ufc_fighters[id],ufc_fighters[year],"xxx",0,1)</f>
        <v>1975</v>
      </c>
      <c r="D2183">
        <f>_xlfn.XLOOKUP(ufc_fights_2[[#This Row],[b_fighter_id]],ufc_fighters[id],ufc_fighters[year],"Prázdné",0,1)</f>
        <v>1979</v>
      </c>
      <c r="E2183" s="10">
        <f>YEAR(ufc_fights_2[[#This Row],[date]])-ufc_fights_2[[#This Row],[r_year]]</f>
        <v>32</v>
      </c>
      <c r="F2183" s="10">
        <f>YEAR(ufc_fights_2[[#This Row],[date]])-ufc_fights_2[[#This Row],[b_year]]</f>
        <v>28</v>
      </c>
      <c r="G2183">
        <v>1</v>
      </c>
      <c r="H2183">
        <v>0</v>
      </c>
      <c r="I2183">
        <v>0.66669999999999996</v>
      </c>
      <c r="J2183">
        <v>0.2727</v>
      </c>
      <c r="K2183">
        <v>0.85709999999999997</v>
      </c>
      <c r="L2183">
        <v>0.52170000000000005</v>
      </c>
      <c r="M2183">
        <v>1</v>
      </c>
      <c r="N2183">
        <v>0.5</v>
      </c>
      <c r="O2183">
        <v>0</v>
      </c>
      <c r="P2183">
        <v>0</v>
      </c>
      <c r="Q2183">
        <v>0</v>
      </c>
      <c r="R2183">
        <v>0</v>
      </c>
      <c r="S2183" s="2">
        <v>4.9768518518518521E-4</v>
      </c>
      <c r="T2183" s="2">
        <v>1.6666666666666668E-3</v>
      </c>
      <c r="U2183">
        <v>0.64290000000000003</v>
      </c>
      <c r="V2183">
        <v>0.1111</v>
      </c>
      <c r="W2183">
        <v>1</v>
      </c>
      <c r="X2183">
        <v>0</v>
      </c>
      <c r="Y2183">
        <v>1</v>
      </c>
      <c r="Z2183">
        <v>0.8</v>
      </c>
      <c r="AA2183">
        <v>0.33329999999999999</v>
      </c>
      <c r="AB2183">
        <v>0</v>
      </c>
      <c r="AC2183">
        <v>0</v>
      </c>
      <c r="AD2183">
        <v>0.6</v>
      </c>
      <c r="AE2183">
        <v>0.2</v>
      </c>
      <c r="AF2183" t="s">
        <v>3910</v>
      </c>
      <c r="AG2183" s="2">
        <v>3.3564814814814816E-3</v>
      </c>
      <c r="AH2183" t="s">
        <v>3927</v>
      </c>
      <c r="AI2183">
        <v>5</v>
      </c>
      <c r="AJ2183" t="s">
        <v>3925</v>
      </c>
      <c r="AK2183" s="3">
        <v>39270</v>
      </c>
      <c r="AL2183" s="10">
        <f>YEAR(ufc_fights_2[[#This Row],[date]])</f>
        <v>2007</v>
      </c>
      <c r="AM2183" t="s">
        <v>3977</v>
      </c>
      <c r="AN2183">
        <v>56</v>
      </c>
      <c r="AO2183" t="s">
        <v>3913</v>
      </c>
      <c r="AP2183">
        <f>IF(ufc_fights_2[[#This Row],[winner]]="Red",ufc_fights_2[[#This Row],[r_fighter_id]],ufc_fights_2[[#This Row],[b_fighter_id]])</f>
        <v>2981</v>
      </c>
      <c r="AQ2183" t="str">
        <f>_xlfn.XLOOKUP(ufc_fights_2[[#This Row],[winnerID]],ufc_fighters[id],ufc_fighters[fighter_name],"xxx",0,1)</f>
        <v>Anderson Silva</v>
      </c>
    </row>
    <row r="2184" spans="1:43">
      <c r="A2184">
        <v>2860</v>
      </c>
      <c r="B2184">
        <v>3034</v>
      </c>
      <c r="C2184">
        <f>_xlfn.XLOOKUP(ufc_fights_2[[#This Row],[r_fighter_id]],ufc_fighters[id],ufc_fighters[year],"xxx",0,1)</f>
        <v>1984</v>
      </c>
      <c r="D2184">
        <f>_xlfn.XLOOKUP(ufc_fights_2[[#This Row],[b_fighter_id]],ufc_fighters[id],ufc_fighters[year],"Prázdné",0,1)</f>
        <v>1988</v>
      </c>
      <c r="E2184" s="10">
        <f>YEAR(ufc_fights_2[[#This Row],[date]])-ufc_fights_2[[#This Row],[r_year]]</f>
        <v>34</v>
      </c>
      <c r="F2184" s="10">
        <f>YEAR(ufc_fights_2[[#This Row],[date]])-ufc_fights_2[[#This Row],[b_year]]</f>
        <v>30</v>
      </c>
      <c r="G2184">
        <v>2</v>
      </c>
      <c r="H2184">
        <v>0</v>
      </c>
      <c r="I2184">
        <v>0.70730000000000004</v>
      </c>
      <c r="J2184">
        <v>0.45450000000000002</v>
      </c>
      <c r="K2184">
        <v>0.75470000000000004</v>
      </c>
      <c r="L2184">
        <v>0.5</v>
      </c>
      <c r="M2184">
        <v>0</v>
      </c>
      <c r="N2184">
        <v>0.33329999999999999</v>
      </c>
      <c r="O2184">
        <v>0</v>
      </c>
      <c r="P2184">
        <v>0</v>
      </c>
      <c r="Q2184">
        <v>1</v>
      </c>
      <c r="R2184">
        <v>0</v>
      </c>
      <c r="S2184" s="2">
        <v>2.3032407407407407E-3</v>
      </c>
      <c r="T2184" s="2">
        <v>5.7870370370370367E-4</v>
      </c>
      <c r="U2184">
        <v>0.58930000000000005</v>
      </c>
      <c r="V2184">
        <v>0.45450000000000002</v>
      </c>
      <c r="W2184">
        <v>0.95240000000000002</v>
      </c>
      <c r="X2184">
        <v>1</v>
      </c>
      <c r="Y2184">
        <v>0</v>
      </c>
      <c r="Z2184">
        <v>0.54169999999999996</v>
      </c>
      <c r="AA2184">
        <v>0.4</v>
      </c>
      <c r="AB2184">
        <v>0.75</v>
      </c>
      <c r="AC2184">
        <v>1</v>
      </c>
      <c r="AD2184">
        <v>0.77780000000000005</v>
      </c>
      <c r="AE2184">
        <v>1</v>
      </c>
      <c r="AF2184" t="s">
        <v>3910</v>
      </c>
      <c r="AG2184" s="2">
        <v>7.291666666666667E-4</v>
      </c>
      <c r="AH2184" t="s">
        <v>3911</v>
      </c>
      <c r="AI2184">
        <v>3</v>
      </c>
      <c r="AJ2184" t="s">
        <v>3931</v>
      </c>
      <c r="AK2184" s="3">
        <v>43134</v>
      </c>
      <c r="AL2184" s="10">
        <f>YEAR(ufc_fights_2[[#This Row],[date]])</f>
        <v>2018</v>
      </c>
      <c r="AM2184" t="s">
        <v>3977</v>
      </c>
      <c r="AN2184">
        <v>115</v>
      </c>
      <c r="AO2184" t="s">
        <v>3913</v>
      </c>
      <c r="AP2184">
        <f>IF(ufc_fights_2[[#This Row],[winner]]="Red",ufc_fights_2[[#This Row],[r_fighter_id]],ufc_fights_2[[#This Row],[b_fighter_id]])</f>
        <v>2860</v>
      </c>
      <c r="AQ2184" t="str">
        <f>_xlfn.XLOOKUP(ufc_fights_2[[#This Row],[winnerID]],ufc_fighters[id],ufc_fighters[fighter_name],"xxx",0,1)</f>
        <v>Thiago Santos</v>
      </c>
    </row>
    <row r="2185" spans="1:43">
      <c r="A2185">
        <v>1958</v>
      </c>
      <c r="B2185">
        <v>952</v>
      </c>
      <c r="C2185">
        <f>_xlfn.XLOOKUP(ufc_fights_2[[#This Row],[r_fighter_id]],ufc_fighters[id],ufc_fighters[year],"xxx",0,1)</f>
        <v>1979</v>
      </c>
      <c r="D2185">
        <f>_xlfn.XLOOKUP(ufc_fights_2[[#This Row],[b_fighter_id]],ufc_fighters[id],ufc_fighters[year],"Prázdné",0,1)</f>
        <v>1985</v>
      </c>
      <c r="E2185" s="10">
        <f>YEAR(ufc_fights_2[[#This Row],[date]])-ufc_fights_2[[#This Row],[r_year]]</f>
        <v>38</v>
      </c>
      <c r="F2185" s="10">
        <f>YEAR(ufc_fights_2[[#This Row],[date]])-ufc_fights_2[[#This Row],[b_year]]</f>
        <v>32</v>
      </c>
      <c r="G2185">
        <v>1</v>
      </c>
      <c r="H2185">
        <v>0</v>
      </c>
      <c r="I2185">
        <v>0.55379999999999996</v>
      </c>
      <c r="J2185">
        <v>0.58020000000000005</v>
      </c>
      <c r="K2185">
        <v>0.622</v>
      </c>
      <c r="L2185">
        <v>0.71109999999999995</v>
      </c>
      <c r="M2185">
        <v>0</v>
      </c>
      <c r="N2185">
        <v>0.5</v>
      </c>
      <c r="O2185">
        <v>0</v>
      </c>
      <c r="P2185">
        <v>0</v>
      </c>
      <c r="Q2185">
        <v>0</v>
      </c>
      <c r="R2185">
        <v>0</v>
      </c>
      <c r="S2185" s="2">
        <v>4.7453703703703704E-4</v>
      </c>
      <c r="T2185" s="2">
        <v>3.2870370370370371E-3</v>
      </c>
      <c r="U2185">
        <v>0.44900000000000001</v>
      </c>
      <c r="V2185">
        <v>0.34150000000000003</v>
      </c>
      <c r="W2185">
        <v>0.88890000000000002</v>
      </c>
      <c r="X2185">
        <v>0.85709999999999997</v>
      </c>
      <c r="Y2185">
        <v>0.94740000000000002</v>
      </c>
      <c r="Z2185">
        <v>0.45100000000000001</v>
      </c>
      <c r="AA2185">
        <v>0.51470000000000005</v>
      </c>
      <c r="AB2185">
        <v>0.875</v>
      </c>
      <c r="AC2185">
        <v>0.5</v>
      </c>
      <c r="AD2185">
        <v>1</v>
      </c>
      <c r="AE2185">
        <v>1</v>
      </c>
      <c r="AF2185" t="s">
        <v>3922</v>
      </c>
      <c r="AG2185" s="2">
        <v>3.472222222222222E-3</v>
      </c>
      <c r="AH2185" t="s">
        <v>3911</v>
      </c>
      <c r="AI2185">
        <v>3</v>
      </c>
      <c r="AJ2185" t="s">
        <v>3928</v>
      </c>
      <c r="AK2185" s="3">
        <v>43050</v>
      </c>
      <c r="AL2185" s="10">
        <f>YEAR(ufc_fights_2[[#This Row],[date]])</f>
        <v>2017</v>
      </c>
      <c r="AM2185" t="s">
        <v>3977</v>
      </c>
      <c r="AN2185">
        <v>15</v>
      </c>
      <c r="AO2185" t="s">
        <v>3918</v>
      </c>
      <c r="AP2185">
        <f>IF(ufc_fights_2[[#This Row],[winner]]="Red",ufc_fights_2[[#This Row],[r_fighter_id]],ufc_fights_2[[#This Row],[b_fighter_id]])</f>
        <v>952</v>
      </c>
      <c r="AQ2185" t="str">
        <f>_xlfn.XLOOKUP(ufc_fights_2[[#This Row],[winnerID]],ufc_fighters[id],ufc_fighters[fighter_name],"xxx",0,1)</f>
        <v>Cezar Ferreira</v>
      </c>
    </row>
    <row r="2186" spans="1:43">
      <c r="A2186">
        <v>3380</v>
      </c>
      <c r="B2186">
        <v>1334</v>
      </c>
      <c r="C2186">
        <f>_xlfn.XLOOKUP(ufc_fights_2[[#This Row],[r_fighter_id]],ufc_fighters[id],ufc_fighters[year],"xxx",0,1)</f>
        <v>1989</v>
      </c>
      <c r="D2186">
        <f>_xlfn.XLOOKUP(ufc_fights_2[[#This Row],[b_fighter_id]],ufc_fighters[id],ufc_fighters[year],"Prázdné",0,1)</f>
        <v>1993</v>
      </c>
      <c r="E2186" s="10">
        <f>YEAR(ufc_fights_2[[#This Row],[date]])-ufc_fights_2[[#This Row],[r_year]]</f>
        <v>32</v>
      </c>
      <c r="F2186" s="10">
        <f>YEAR(ufc_fights_2[[#This Row],[date]])-ufc_fights_2[[#This Row],[b_year]]</f>
        <v>28</v>
      </c>
      <c r="G2186">
        <v>0</v>
      </c>
      <c r="H2186">
        <v>0</v>
      </c>
      <c r="I2186">
        <v>0.34620000000000001</v>
      </c>
      <c r="J2186">
        <v>0.64</v>
      </c>
      <c r="K2186">
        <v>0.4375</v>
      </c>
      <c r="L2186">
        <v>0.68489999999999995</v>
      </c>
      <c r="M2186">
        <v>0.4</v>
      </c>
      <c r="N2186">
        <v>0</v>
      </c>
      <c r="O2186">
        <v>0</v>
      </c>
      <c r="P2186">
        <v>2</v>
      </c>
      <c r="Q2186">
        <v>0</v>
      </c>
      <c r="R2186">
        <v>1</v>
      </c>
      <c r="S2186" s="2">
        <v>2.7777777777777779E-3</v>
      </c>
      <c r="T2186" s="2">
        <v>9.837962962962962E-4</v>
      </c>
      <c r="U2186">
        <v>0.34620000000000001</v>
      </c>
      <c r="V2186">
        <v>0.62219999999999998</v>
      </c>
      <c r="W2186">
        <v>0</v>
      </c>
      <c r="X2186">
        <v>0</v>
      </c>
      <c r="Y2186">
        <v>0</v>
      </c>
      <c r="Z2186">
        <v>0.33329999999999999</v>
      </c>
      <c r="AA2186">
        <v>0.60870000000000002</v>
      </c>
      <c r="AB2186">
        <v>1</v>
      </c>
      <c r="AC2186">
        <v>1</v>
      </c>
      <c r="AD2186">
        <v>0</v>
      </c>
      <c r="AE2186">
        <v>0</v>
      </c>
      <c r="AF2186" t="s">
        <v>3933</v>
      </c>
      <c r="AG2186" s="2">
        <v>1.3078703703703703E-3</v>
      </c>
      <c r="AH2186" t="s">
        <v>3911</v>
      </c>
      <c r="AI2186">
        <v>3</v>
      </c>
      <c r="AJ2186" t="s">
        <v>3938</v>
      </c>
      <c r="AK2186" s="3">
        <v>44240</v>
      </c>
      <c r="AL2186" s="10">
        <f>YEAR(ufc_fights_2[[#This Row],[date]])</f>
        <v>2021</v>
      </c>
      <c r="AM2186" t="s">
        <v>3977</v>
      </c>
      <c r="AN2186">
        <v>1</v>
      </c>
      <c r="AO2186" t="s">
        <v>3918</v>
      </c>
      <c r="AP2186">
        <f>IF(ufc_fights_2[[#This Row],[winner]]="Red",ufc_fights_2[[#This Row],[r_fighter_id]],ufc_fights_2[[#This Row],[b_fighter_id]])</f>
        <v>1334</v>
      </c>
      <c r="AQ2186" t="str">
        <f>_xlfn.XLOOKUP(ufc_fights_2[[#This Row],[winnerID]],ufc_fighters[id],ufc_fighters[fighter_name],"xxx",0,1)</f>
        <v>Anthony Hernandez</v>
      </c>
    </row>
    <row r="2187" spans="1:43">
      <c r="A2187">
        <v>2447</v>
      </c>
      <c r="B2187">
        <v>1334</v>
      </c>
      <c r="C2187">
        <f>_xlfn.XLOOKUP(ufc_fights_2[[#This Row],[r_fighter_id]],ufc_fighters[id],ufc_fighters[year],"xxx",0,1)</f>
        <v>1991</v>
      </c>
      <c r="D2187">
        <f>_xlfn.XLOOKUP(ufc_fights_2[[#This Row],[b_fighter_id]],ufc_fighters[id],ufc_fighters[year],"Prázdné",0,1)</f>
        <v>1993</v>
      </c>
      <c r="E2187" s="10">
        <f>YEAR(ufc_fights_2[[#This Row],[date]])-ufc_fights_2[[#This Row],[r_year]]</f>
        <v>28</v>
      </c>
      <c r="F2187" s="10">
        <f>YEAR(ufc_fights_2[[#This Row],[date]])-ufc_fights_2[[#This Row],[b_year]]</f>
        <v>26</v>
      </c>
      <c r="G2187">
        <v>0</v>
      </c>
      <c r="H2187">
        <v>0</v>
      </c>
      <c r="I2187">
        <v>0.54730000000000001</v>
      </c>
      <c r="J2187">
        <v>0.53639999999999999</v>
      </c>
      <c r="K2187">
        <v>0.55259999999999998</v>
      </c>
      <c r="L2187">
        <v>0.5736</v>
      </c>
      <c r="M2187">
        <v>0</v>
      </c>
      <c r="N2187">
        <v>0.66669999999999996</v>
      </c>
      <c r="O2187">
        <v>0</v>
      </c>
      <c r="P2187">
        <v>1</v>
      </c>
      <c r="Q2187">
        <v>0</v>
      </c>
      <c r="R2187">
        <v>0</v>
      </c>
      <c r="S2187" s="2">
        <v>1.8518518518518518E-4</v>
      </c>
      <c r="T2187" s="2">
        <v>3.1481481481481482E-3</v>
      </c>
      <c r="U2187">
        <v>0.53520000000000001</v>
      </c>
      <c r="V2187">
        <v>0.5</v>
      </c>
      <c r="W2187">
        <v>0.83330000000000004</v>
      </c>
      <c r="X2187">
        <v>0</v>
      </c>
      <c r="Y2187">
        <v>1</v>
      </c>
      <c r="Z2187">
        <v>0.53680000000000005</v>
      </c>
      <c r="AA2187">
        <v>0.50519999999999998</v>
      </c>
      <c r="AB2187">
        <v>0.66669999999999996</v>
      </c>
      <c r="AC2187">
        <v>0.5</v>
      </c>
      <c r="AD2187">
        <v>0</v>
      </c>
      <c r="AE2187">
        <v>1</v>
      </c>
      <c r="AF2187" t="s">
        <v>3933</v>
      </c>
      <c r="AG2187" s="2">
        <v>3.2291666666666666E-3</v>
      </c>
      <c r="AH2187" t="s">
        <v>3911</v>
      </c>
      <c r="AI2187">
        <v>3</v>
      </c>
      <c r="AJ2187" t="s">
        <v>3945</v>
      </c>
      <c r="AK2187" s="3">
        <v>43708</v>
      </c>
      <c r="AL2187" s="10">
        <f>YEAR(ufc_fights_2[[#This Row],[date]])</f>
        <v>2019</v>
      </c>
      <c r="AM2187" t="s">
        <v>3977</v>
      </c>
      <c r="AN2187">
        <v>51</v>
      </c>
      <c r="AO2187" t="s">
        <v>3918</v>
      </c>
      <c r="AP2187">
        <f>IF(ufc_fights_2[[#This Row],[winner]]="Red",ufc_fights_2[[#This Row],[r_fighter_id]],ufc_fights_2[[#This Row],[b_fighter_id]])</f>
        <v>1334</v>
      </c>
      <c r="AQ2187" t="str">
        <f>_xlfn.XLOOKUP(ufc_fights_2[[#This Row],[winnerID]],ufc_fighters[id],ufc_fighters[fighter_name],"xxx",0,1)</f>
        <v>Anthony Hernandez</v>
      </c>
    </row>
    <row r="2188" spans="1:43">
      <c r="A2188">
        <v>3380</v>
      </c>
      <c r="B2188">
        <v>2795</v>
      </c>
      <c r="C2188">
        <f>_xlfn.XLOOKUP(ufc_fights_2[[#This Row],[r_fighter_id]],ufc_fighters[id],ufc_fighters[year],"xxx",0,1)</f>
        <v>1989</v>
      </c>
      <c r="D2188">
        <f>_xlfn.XLOOKUP(ufc_fights_2[[#This Row],[b_fighter_id]],ufc_fighters[id],ufc_fighters[year],"Prázdné",0,1)</f>
        <v>1986</v>
      </c>
      <c r="E2188" s="10">
        <f>YEAR(ufc_fights_2[[#This Row],[date]])-ufc_fights_2[[#This Row],[r_year]]</f>
        <v>31</v>
      </c>
      <c r="F2188" s="10">
        <f>YEAR(ufc_fights_2[[#This Row],[date]])-ufc_fights_2[[#This Row],[b_year]]</f>
        <v>34</v>
      </c>
      <c r="G2188">
        <v>0</v>
      </c>
      <c r="H2188">
        <v>0</v>
      </c>
      <c r="I2188">
        <v>0.5</v>
      </c>
      <c r="J2188">
        <v>0.5</v>
      </c>
      <c r="K2188">
        <v>0.66669999999999996</v>
      </c>
      <c r="L2188">
        <v>0.58330000000000004</v>
      </c>
      <c r="M2188">
        <v>1</v>
      </c>
      <c r="N2188">
        <v>0</v>
      </c>
      <c r="O2188">
        <v>1</v>
      </c>
      <c r="P2188">
        <v>0</v>
      </c>
      <c r="Q2188">
        <v>0</v>
      </c>
      <c r="R2188">
        <v>0</v>
      </c>
      <c r="S2188" s="2">
        <v>1.3194444444444445E-3</v>
      </c>
      <c r="T2188" s="2">
        <v>0</v>
      </c>
      <c r="U2188">
        <v>0.5</v>
      </c>
      <c r="V2188">
        <v>0.28570000000000001</v>
      </c>
      <c r="W2188">
        <v>0</v>
      </c>
      <c r="X2188">
        <v>0</v>
      </c>
      <c r="Y2188">
        <v>1</v>
      </c>
      <c r="Z2188">
        <v>0</v>
      </c>
      <c r="AA2188">
        <v>0.5</v>
      </c>
      <c r="AB2188">
        <v>0</v>
      </c>
      <c r="AC2188">
        <v>0</v>
      </c>
      <c r="AD2188">
        <v>0.71430000000000005</v>
      </c>
      <c r="AE2188">
        <v>0</v>
      </c>
      <c r="AF2188" t="s">
        <v>3933</v>
      </c>
      <c r="AG2188" s="2">
        <v>2.0601851851851853E-3</v>
      </c>
      <c r="AH2188" t="s">
        <v>3911</v>
      </c>
      <c r="AI2188">
        <v>3</v>
      </c>
      <c r="AJ2188" t="s">
        <v>3924</v>
      </c>
      <c r="AK2188" s="3">
        <v>43897</v>
      </c>
      <c r="AL2188" s="10">
        <f>YEAR(ufc_fights_2[[#This Row],[date]])</f>
        <v>2020</v>
      </c>
      <c r="AM2188" t="s">
        <v>3977</v>
      </c>
      <c r="AN2188">
        <v>1</v>
      </c>
      <c r="AO2188" t="s">
        <v>3913</v>
      </c>
      <c r="AP2188">
        <f>IF(ufc_fights_2[[#This Row],[winner]]="Red",ufc_fights_2[[#This Row],[r_fighter_id]],ufc_fights_2[[#This Row],[b_fighter_id]])</f>
        <v>3380</v>
      </c>
      <c r="AQ2188" t="str">
        <f>_xlfn.XLOOKUP(ufc_fights_2[[#This Row],[winnerID]],ufc_fighters[id],ufc_fighters[fighter_name],"xxx",0,1)</f>
        <v>Rodolfo Vieira</v>
      </c>
    </row>
    <row r="2189" spans="1:43">
      <c r="A2189">
        <v>3380</v>
      </c>
      <c r="B2189">
        <v>2538</v>
      </c>
      <c r="C2189">
        <f>_xlfn.XLOOKUP(ufc_fights_2[[#This Row],[r_fighter_id]],ufc_fighters[id],ufc_fighters[year],"xxx",0,1)</f>
        <v>1989</v>
      </c>
      <c r="D2189">
        <f>_xlfn.XLOOKUP(ufc_fights_2[[#This Row],[b_fighter_id]],ufc_fighters[id],ufc_fighters[year],"Prázdné",0,1)</f>
        <v>1990</v>
      </c>
      <c r="E2189" s="10">
        <f>YEAR(ufc_fights_2[[#This Row],[date]])-ufc_fights_2[[#This Row],[r_year]]</f>
        <v>30</v>
      </c>
      <c r="F2189" s="10">
        <f>YEAR(ufc_fights_2[[#This Row],[date]])-ufc_fights_2[[#This Row],[b_year]]</f>
        <v>29</v>
      </c>
      <c r="G2189">
        <v>0</v>
      </c>
      <c r="H2189">
        <v>0</v>
      </c>
      <c r="I2189">
        <v>0.46150000000000002</v>
      </c>
      <c r="J2189">
        <v>0.51160000000000005</v>
      </c>
      <c r="K2189">
        <v>0.5968</v>
      </c>
      <c r="L2189">
        <v>0.67110000000000003</v>
      </c>
      <c r="M2189">
        <v>0.42859999999999998</v>
      </c>
      <c r="N2189">
        <v>0</v>
      </c>
      <c r="O2189">
        <v>1</v>
      </c>
      <c r="P2189">
        <v>0</v>
      </c>
      <c r="Q2189">
        <v>0</v>
      </c>
      <c r="R2189">
        <v>0</v>
      </c>
      <c r="S2189" s="2">
        <v>3.8194444444444443E-3</v>
      </c>
      <c r="T2189" s="2">
        <v>0</v>
      </c>
      <c r="U2189">
        <v>0.44440000000000002</v>
      </c>
      <c r="V2189">
        <v>0.52780000000000005</v>
      </c>
      <c r="W2189">
        <v>0.5</v>
      </c>
      <c r="X2189">
        <v>1</v>
      </c>
      <c r="Y2189">
        <v>0</v>
      </c>
      <c r="Z2189">
        <v>0.3125</v>
      </c>
      <c r="AA2189">
        <v>0.29630000000000001</v>
      </c>
      <c r="AB2189">
        <v>1</v>
      </c>
      <c r="AC2189">
        <v>0.85709999999999997</v>
      </c>
      <c r="AD2189">
        <v>0.54549999999999998</v>
      </c>
      <c r="AE2189">
        <v>1</v>
      </c>
      <c r="AF2189" t="s">
        <v>3933</v>
      </c>
      <c r="AG2189" s="2">
        <v>3.0787037037037037E-3</v>
      </c>
      <c r="AH2189" t="s">
        <v>3911</v>
      </c>
      <c r="AI2189">
        <v>3</v>
      </c>
      <c r="AJ2189" t="s">
        <v>3973</v>
      </c>
      <c r="AK2189" s="3">
        <v>43687</v>
      </c>
      <c r="AL2189" s="10">
        <f>YEAR(ufc_fights_2[[#This Row],[date]])</f>
        <v>2019</v>
      </c>
      <c r="AM2189" t="s">
        <v>3977</v>
      </c>
      <c r="AN2189">
        <v>132</v>
      </c>
      <c r="AO2189" t="s">
        <v>3913</v>
      </c>
      <c r="AP2189">
        <f>IF(ufc_fights_2[[#This Row],[winner]]="Red",ufc_fights_2[[#This Row],[r_fighter_id]],ufc_fights_2[[#This Row],[b_fighter_id]])</f>
        <v>3380</v>
      </c>
      <c r="AQ2189" t="str">
        <f>_xlfn.XLOOKUP(ufc_fights_2[[#This Row],[winnerID]],ufc_fighters[id],ufc_fighters[fighter_name],"xxx",0,1)</f>
        <v>Rodolfo Vieira</v>
      </c>
    </row>
    <row r="2190" spans="1:43">
      <c r="A2190">
        <v>2108</v>
      </c>
      <c r="B2190">
        <v>2821</v>
      </c>
      <c r="C2190">
        <f>_xlfn.XLOOKUP(ufc_fights_2[[#This Row],[r_fighter_id]],ufc_fighters[id],ufc_fighters[year],"xxx",0,1)</f>
        <v>1981</v>
      </c>
      <c r="D2190">
        <f>_xlfn.XLOOKUP(ufc_fights_2[[#This Row],[b_fighter_id]],ufc_fighters[id],ufc_fighters[year],"Prázdné",0,1)</f>
        <v>1985</v>
      </c>
      <c r="E2190" s="10">
        <f>YEAR(ufc_fights_2[[#This Row],[date]])-ufc_fights_2[[#This Row],[r_year]]</f>
        <v>29</v>
      </c>
      <c r="F2190" s="10">
        <f>YEAR(ufc_fights_2[[#This Row],[date]])-ufc_fights_2[[#This Row],[b_year]]</f>
        <v>25</v>
      </c>
      <c r="G2190">
        <v>0</v>
      </c>
      <c r="H2190">
        <v>0</v>
      </c>
      <c r="I2190">
        <v>0.31080000000000002</v>
      </c>
      <c r="J2190">
        <v>0.40379999999999999</v>
      </c>
      <c r="K2190">
        <v>0.31080000000000002</v>
      </c>
      <c r="L2190">
        <v>0.4677</v>
      </c>
      <c r="M2190">
        <v>0</v>
      </c>
      <c r="N2190">
        <v>0.66669999999999996</v>
      </c>
      <c r="O2190">
        <v>2</v>
      </c>
      <c r="P2190">
        <v>0</v>
      </c>
      <c r="Q2190">
        <v>0</v>
      </c>
      <c r="R2190">
        <v>0</v>
      </c>
      <c r="S2190" s="2">
        <v>9.2592592592592588E-5</v>
      </c>
      <c r="T2190" s="2">
        <v>1.1458333333333333E-3</v>
      </c>
      <c r="U2190">
        <v>0.25369999999999998</v>
      </c>
      <c r="V2190">
        <v>0.36730000000000002</v>
      </c>
      <c r="W2190">
        <v>0.75</v>
      </c>
      <c r="X2190">
        <v>1</v>
      </c>
      <c r="Y2190">
        <v>1</v>
      </c>
      <c r="Z2190">
        <v>0.31509999999999999</v>
      </c>
      <c r="AA2190">
        <v>0.36959999999999998</v>
      </c>
      <c r="AB2190">
        <v>0</v>
      </c>
      <c r="AC2190">
        <v>0.6</v>
      </c>
      <c r="AD2190">
        <v>0</v>
      </c>
      <c r="AE2190">
        <v>1</v>
      </c>
      <c r="AF2190" t="s">
        <v>3933</v>
      </c>
      <c r="AG2190" s="2">
        <v>1.3078703703703703E-3</v>
      </c>
      <c r="AH2190" t="s">
        <v>3911</v>
      </c>
      <c r="AI2190">
        <v>3</v>
      </c>
      <c r="AJ2190" t="s">
        <v>3939</v>
      </c>
      <c r="AK2190" s="3">
        <v>40418</v>
      </c>
      <c r="AL2190" s="10">
        <f>YEAR(ufc_fights_2[[#This Row],[date]])</f>
        <v>2010</v>
      </c>
      <c r="AM2190" t="s">
        <v>3977</v>
      </c>
      <c r="AN2190">
        <v>61</v>
      </c>
      <c r="AO2190" t="s">
        <v>3913</v>
      </c>
      <c r="AP2190">
        <f>IF(ufc_fights_2[[#This Row],[winner]]="Red",ufc_fights_2[[#This Row],[r_fighter_id]],ufc_fights_2[[#This Row],[b_fighter_id]])</f>
        <v>2108</v>
      </c>
      <c r="AQ2190" t="str">
        <f>_xlfn.XLOOKUP(ufc_fights_2[[#This Row],[winnerID]],ufc_fighters[id],ufc_fighters[fighter_name],"xxx",0,1)</f>
        <v>Dan Miller</v>
      </c>
    </row>
    <row r="2191" spans="1:43">
      <c r="A2191">
        <v>3062</v>
      </c>
      <c r="B2191">
        <v>2538</v>
      </c>
      <c r="C2191">
        <f>_xlfn.XLOOKUP(ufc_fights_2[[#This Row],[r_fighter_id]],ufc_fighters[id],ufc_fighters[year],"xxx",0,1)</f>
        <v>1992</v>
      </c>
      <c r="D2191">
        <f>_xlfn.XLOOKUP(ufc_fights_2[[#This Row],[b_fighter_id]],ufc_fighters[id],ufc_fighters[year],"Prázdné",0,1)</f>
        <v>1990</v>
      </c>
      <c r="E2191" s="10">
        <f>YEAR(ufc_fights_2[[#This Row],[date]])-ufc_fights_2[[#This Row],[r_year]]</f>
        <v>27</v>
      </c>
      <c r="F2191" s="10">
        <f>YEAR(ufc_fights_2[[#This Row],[date]])-ufc_fights_2[[#This Row],[b_year]]</f>
        <v>29</v>
      </c>
      <c r="G2191">
        <v>2</v>
      </c>
      <c r="H2191">
        <v>0</v>
      </c>
      <c r="I2191">
        <v>0.59089999999999998</v>
      </c>
      <c r="J2191">
        <v>0.47060000000000002</v>
      </c>
      <c r="K2191">
        <v>0.56520000000000004</v>
      </c>
      <c r="L2191">
        <v>0.55000000000000004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 s="2">
        <v>8.564814814814815E-4</v>
      </c>
      <c r="T2191" s="2">
        <v>2.0833333333333335E-4</v>
      </c>
      <c r="U2191">
        <v>0.54049999999999998</v>
      </c>
      <c r="V2191">
        <v>0.36359999999999998</v>
      </c>
      <c r="W2191">
        <v>0.85709999999999997</v>
      </c>
      <c r="X2191">
        <v>0</v>
      </c>
      <c r="Y2191">
        <v>0.5</v>
      </c>
      <c r="Z2191">
        <v>0.52629999999999999</v>
      </c>
      <c r="AA2191">
        <v>0.25</v>
      </c>
      <c r="AB2191">
        <v>0.66669999999999996</v>
      </c>
      <c r="AC2191">
        <v>1</v>
      </c>
      <c r="AD2191">
        <v>0.63639999999999997</v>
      </c>
      <c r="AE2191">
        <v>1</v>
      </c>
      <c r="AF2191" t="s">
        <v>3910</v>
      </c>
      <c r="AG2191" s="2">
        <v>2.2800925925925927E-3</v>
      </c>
      <c r="AH2191" t="s">
        <v>3911</v>
      </c>
      <c r="AI2191">
        <v>3</v>
      </c>
      <c r="AJ2191" t="s">
        <v>3912</v>
      </c>
      <c r="AK2191" s="3">
        <v>43813</v>
      </c>
      <c r="AL2191" s="10">
        <f>YEAR(ufc_fights_2[[#This Row],[date]])</f>
        <v>2019</v>
      </c>
      <c r="AM2191" t="s">
        <v>3977</v>
      </c>
      <c r="AN2191">
        <v>1</v>
      </c>
      <c r="AO2191" t="s">
        <v>3913</v>
      </c>
      <c r="AP2191">
        <f>IF(ufc_fights_2[[#This Row],[winner]]="Red",ufc_fights_2[[#This Row],[r_fighter_id]],ufc_fights_2[[#This Row],[b_fighter_id]])</f>
        <v>3062</v>
      </c>
      <c r="AQ2191" t="str">
        <f>_xlfn.XLOOKUP(ufc_fights_2[[#This Row],[winnerID]],ufc_fighters[id],ufc_fighters[fighter_name],"xxx",0,1)</f>
        <v>Punahele Soriano</v>
      </c>
    </row>
    <row r="2192" spans="1:43">
      <c r="A2192">
        <v>3062</v>
      </c>
      <c r="B2192">
        <v>3257</v>
      </c>
      <c r="C2192">
        <f>_xlfn.XLOOKUP(ufc_fights_2[[#This Row],[r_fighter_id]],ufc_fighters[id],ufc_fighters[year],"xxx",0,1)</f>
        <v>1992</v>
      </c>
      <c r="D2192">
        <f>_xlfn.XLOOKUP(ufc_fights_2[[#This Row],[b_fighter_id]],ufc_fighters[id],ufc_fighters[year],"Prázdné",0,1)</f>
        <v>1994</v>
      </c>
      <c r="E2192" s="10">
        <f>YEAR(ufc_fights_2[[#This Row],[date]])-ufc_fights_2[[#This Row],[r_year]]</f>
        <v>29</v>
      </c>
      <c r="F2192" s="10">
        <f>YEAR(ufc_fights_2[[#This Row],[date]])-ufc_fights_2[[#This Row],[b_year]]</f>
        <v>27</v>
      </c>
      <c r="G2192">
        <v>2</v>
      </c>
      <c r="H2192">
        <v>0</v>
      </c>
      <c r="I2192">
        <v>0.45450000000000002</v>
      </c>
      <c r="J2192">
        <v>0.38600000000000001</v>
      </c>
      <c r="K2192">
        <v>0.46379999999999999</v>
      </c>
      <c r="L2192">
        <v>0.38979999999999998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4.3981481481481481E-4</v>
      </c>
      <c r="T2192" s="2">
        <v>4.6296296296296294E-5</v>
      </c>
      <c r="U2192">
        <v>0.41670000000000001</v>
      </c>
      <c r="V2192">
        <v>0.30609999999999998</v>
      </c>
      <c r="W2192">
        <v>0.8</v>
      </c>
      <c r="X2192">
        <v>1</v>
      </c>
      <c r="Y2192">
        <v>0</v>
      </c>
      <c r="Z2192">
        <v>0.4118</v>
      </c>
      <c r="AA2192">
        <v>0.33960000000000001</v>
      </c>
      <c r="AB2192">
        <v>0.8</v>
      </c>
      <c r="AC2192">
        <v>1</v>
      </c>
      <c r="AD2192">
        <v>0.5</v>
      </c>
      <c r="AE2192">
        <v>0</v>
      </c>
      <c r="AF2192" t="s">
        <v>3910</v>
      </c>
      <c r="AG2192" s="2">
        <v>3.3333333333333335E-3</v>
      </c>
      <c r="AH2192" t="s">
        <v>3911</v>
      </c>
      <c r="AI2192">
        <v>3</v>
      </c>
      <c r="AJ2192" t="s">
        <v>3914</v>
      </c>
      <c r="AK2192" s="3">
        <v>44212</v>
      </c>
      <c r="AL2192" s="10">
        <f>YEAR(ufc_fights_2[[#This Row],[date]])</f>
        <v>2021</v>
      </c>
      <c r="AM2192" t="s">
        <v>3977</v>
      </c>
      <c r="AN2192">
        <v>5</v>
      </c>
      <c r="AO2192" t="s">
        <v>3913</v>
      </c>
      <c r="AP2192">
        <f>IF(ufc_fights_2[[#This Row],[winner]]="Red",ufc_fights_2[[#This Row],[r_fighter_id]],ufc_fights_2[[#This Row],[b_fighter_id]])</f>
        <v>3062</v>
      </c>
      <c r="AQ2192" t="str">
        <f>_xlfn.XLOOKUP(ufc_fights_2[[#This Row],[winnerID]],ufc_fighters[id],ufc_fighters[fighter_name],"xxx",0,1)</f>
        <v>Punahele Soriano</v>
      </c>
    </row>
    <row r="2193" spans="1:43">
      <c r="A2193">
        <v>2981</v>
      </c>
      <c r="B2193">
        <v>2369</v>
      </c>
      <c r="C2193">
        <f>_xlfn.XLOOKUP(ufc_fights_2[[#This Row],[r_fighter_id]],ufc_fighters[id],ufc_fighters[year],"xxx",0,1)</f>
        <v>1975</v>
      </c>
      <c r="D2193">
        <f>_xlfn.XLOOKUP(ufc_fights_2[[#This Row],[b_fighter_id]],ufc_fighters[id],ufc_fighters[year],"Prázdné",0,1)</f>
        <v>1981</v>
      </c>
      <c r="E2193" s="10">
        <f>YEAR(ufc_fights_2[[#This Row],[date]])-ufc_fights_2[[#This Row],[r_year]]</f>
        <v>36</v>
      </c>
      <c r="F2193" s="10">
        <f>YEAR(ufc_fights_2[[#This Row],[date]])-ufc_fights_2[[#This Row],[b_year]]</f>
        <v>30</v>
      </c>
      <c r="G2193">
        <v>2</v>
      </c>
      <c r="H2193">
        <v>0</v>
      </c>
      <c r="I2193">
        <v>0.70489999999999997</v>
      </c>
      <c r="J2193">
        <v>0.37209999999999999</v>
      </c>
      <c r="K2193">
        <v>0.73240000000000005</v>
      </c>
      <c r="L2193">
        <v>0.5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3.8194444444444446E-4</v>
      </c>
      <c r="T2193" s="2">
        <v>1.2847222222222223E-3</v>
      </c>
      <c r="U2193">
        <v>0.65910000000000002</v>
      </c>
      <c r="V2193">
        <v>0.28949999999999998</v>
      </c>
      <c r="W2193">
        <v>0.91669999999999996</v>
      </c>
      <c r="X2193">
        <v>0.6</v>
      </c>
      <c r="Y2193">
        <v>0</v>
      </c>
      <c r="Z2193">
        <v>0.61760000000000004</v>
      </c>
      <c r="AA2193">
        <v>0.28570000000000001</v>
      </c>
      <c r="AB2193">
        <v>0.88890000000000002</v>
      </c>
      <c r="AC2193">
        <v>0.75</v>
      </c>
      <c r="AD2193">
        <v>0.77780000000000005</v>
      </c>
      <c r="AE2193">
        <v>0</v>
      </c>
      <c r="AF2193" t="s">
        <v>3910</v>
      </c>
      <c r="AG2193" s="2">
        <v>1.4351851851851852E-3</v>
      </c>
      <c r="AH2193" t="s">
        <v>3927</v>
      </c>
      <c r="AI2193">
        <v>5</v>
      </c>
      <c r="AJ2193" t="s">
        <v>3914</v>
      </c>
      <c r="AK2193" s="3">
        <v>40782</v>
      </c>
      <c r="AL2193" s="10">
        <f>YEAR(ufc_fights_2[[#This Row],[date]])</f>
        <v>2011</v>
      </c>
      <c r="AM2193" t="s">
        <v>3977</v>
      </c>
      <c r="AN2193">
        <v>39</v>
      </c>
      <c r="AO2193" t="s">
        <v>3913</v>
      </c>
      <c r="AP2193">
        <f>IF(ufc_fights_2[[#This Row],[winner]]="Red",ufc_fights_2[[#This Row],[r_fighter_id]],ufc_fights_2[[#This Row],[b_fighter_id]])</f>
        <v>2981</v>
      </c>
      <c r="AQ2193" t="str">
        <f>_xlfn.XLOOKUP(ufc_fights_2[[#This Row],[winnerID]],ufc_fighters[id],ufc_fighters[fighter_name],"xxx",0,1)</f>
        <v>Anderson Silva</v>
      </c>
    </row>
    <row r="2194" spans="1:43">
      <c r="A2194">
        <v>952</v>
      </c>
      <c r="B2194">
        <v>2702</v>
      </c>
      <c r="C2194">
        <f>_xlfn.XLOOKUP(ufc_fights_2[[#This Row],[r_fighter_id]],ufc_fighters[id],ufc_fighters[year],"xxx",0,1)</f>
        <v>1985</v>
      </c>
      <c r="D2194">
        <f>_xlfn.XLOOKUP(ufc_fights_2[[#This Row],[b_fighter_id]],ufc_fighters[id],ufc_fighters[year],"Prázdné",0,1)</f>
        <v>1990</v>
      </c>
      <c r="E2194" s="10">
        <f>YEAR(ufc_fights_2[[#This Row],[date]])-ufc_fights_2[[#This Row],[r_year]]</f>
        <v>33</v>
      </c>
      <c r="F2194" s="10">
        <f>YEAR(ufc_fights_2[[#This Row],[date]])-ufc_fights_2[[#This Row],[b_year]]</f>
        <v>28</v>
      </c>
      <c r="G2194">
        <v>0</v>
      </c>
      <c r="H2194">
        <v>0</v>
      </c>
      <c r="I2194">
        <v>0.83330000000000004</v>
      </c>
      <c r="J2194">
        <v>0.66669999999999996</v>
      </c>
      <c r="K2194">
        <v>0.875</v>
      </c>
      <c r="L2194">
        <v>0.76919999999999999</v>
      </c>
      <c r="M2194">
        <v>0.66669999999999996</v>
      </c>
      <c r="N2194">
        <v>0</v>
      </c>
      <c r="O2194">
        <v>1</v>
      </c>
      <c r="P2194">
        <v>0</v>
      </c>
      <c r="Q2194">
        <v>0</v>
      </c>
      <c r="R2194">
        <v>0</v>
      </c>
      <c r="S2194" s="2">
        <v>3.0092592592592593E-3</v>
      </c>
      <c r="T2194" s="2">
        <v>0</v>
      </c>
      <c r="U2194">
        <v>0.8</v>
      </c>
      <c r="V2194">
        <v>0.6</v>
      </c>
      <c r="W2194">
        <v>1</v>
      </c>
      <c r="X2194">
        <v>0</v>
      </c>
      <c r="Y2194">
        <v>1</v>
      </c>
      <c r="Z2194">
        <v>1</v>
      </c>
      <c r="AA2194">
        <v>0.33329999999999999</v>
      </c>
      <c r="AB2194">
        <v>0</v>
      </c>
      <c r="AC2194">
        <v>1</v>
      </c>
      <c r="AD2194">
        <v>0.8</v>
      </c>
      <c r="AE2194">
        <v>1</v>
      </c>
      <c r="AF2194" t="s">
        <v>3933</v>
      </c>
      <c r="AG2194" s="2">
        <v>3.2986111111111111E-3</v>
      </c>
      <c r="AH2194" t="s">
        <v>3911</v>
      </c>
      <c r="AI2194">
        <v>3</v>
      </c>
      <c r="AJ2194" t="s">
        <v>3935</v>
      </c>
      <c r="AK2194" s="3">
        <v>43232</v>
      </c>
      <c r="AL2194" s="10">
        <f>YEAR(ufc_fights_2[[#This Row],[date]])</f>
        <v>2018</v>
      </c>
      <c r="AM2194" t="s">
        <v>3977</v>
      </c>
      <c r="AN2194">
        <v>13</v>
      </c>
      <c r="AO2194" t="s">
        <v>3913</v>
      </c>
      <c r="AP2194">
        <f>IF(ufc_fights_2[[#This Row],[winner]]="Red",ufc_fights_2[[#This Row],[r_fighter_id]],ufc_fights_2[[#This Row],[b_fighter_id]])</f>
        <v>952</v>
      </c>
      <c r="AQ2194" t="str">
        <f>_xlfn.XLOOKUP(ufc_fights_2[[#This Row],[winnerID]],ufc_fighters[id],ufc_fighters[fighter_name],"xxx",0,1)</f>
        <v>Cezar Ferreira</v>
      </c>
    </row>
    <row r="2195" spans="1:43">
      <c r="A2195">
        <v>2484</v>
      </c>
      <c r="B2195">
        <v>1653</v>
      </c>
      <c r="C2195">
        <f>_xlfn.XLOOKUP(ufc_fights_2[[#This Row],[r_fighter_id]],ufc_fighters[id],ufc_fighters[year],"xxx",0,1)</f>
        <v>1987</v>
      </c>
      <c r="D2195">
        <f>_xlfn.XLOOKUP(ufc_fights_2[[#This Row],[b_fighter_id]],ufc_fighters[id],ufc_fighters[year],"Prázdné",0,1)</f>
        <v>1983</v>
      </c>
      <c r="E2195" s="10">
        <f>YEAR(ufc_fights_2[[#This Row],[date]])-ufc_fights_2[[#This Row],[r_year]]</f>
        <v>27</v>
      </c>
      <c r="F2195" s="10">
        <f>YEAR(ufc_fights_2[[#This Row],[date]])-ufc_fights_2[[#This Row],[b_year]]</f>
        <v>31</v>
      </c>
      <c r="G2195">
        <v>0</v>
      </c>
      <c r="H2195">
        <v>1</v>
      </c>
      <c r="I2195">
        <v>0.27500000000000002</v>
      </c>
      <c r="J2195">
        <v>0.58460000000000001</v>
      </c>
      <c r="K2195">
        <v>0.3478</v>
      </c>
      <c r="L2195">
        <v>0.58250000000000002</v>
      </c>
      <c r="M2195">
        <v>0.6</v>
      </c>
      <c r="N2195">
        <v>0.25</v>
      </c>
      <c r="O2195">
        <v>1</v>
      </c>
      <c r="P2195">
        <v>2</v>
      </c>
      <c r="Q2195">
        <v>0</v>
      </c>
      <c r="R2195">
        <v>0</v>
      </c>
      <c r="S2195" s="2">
        <v>1.4120370370370369E-3</v>
      </c>
      <c r="T2195" s="2">
        <v>1.6319444444444445E-3</v>
      </c>
      <c r="U2195">
        <v>0.21210000000000001</v>
      </c>
      <c r="V2195">
        <v>0.55930000000000002</v>
      </c>
      <c r="W2195">
        <v>0.6</v>
      </c>
      <c r="X2195">
        <v>0.5</v>
      </c>
      <c r="Y2195">
        <v>1</v>
      </c>
      <c r="Z2195">
        <v>0.2432</v>
      </c>
      <c r="AA2195">
        <v>0.47220000000000001</v>
      </c>
      <c r="AB2195">
        <v>0.5</v>
      </c>
      <c r="AC2195">
        <v>1</v>
      </c>
      <c r="AD2195">
        <v>1</v>
      </c>
      <c r="AE2195">
        <v>0.66669999999999996</v>
      </c>
      <c r="AF2195" t="s">
        <v>3933</v>
      </c>
      <c r="AG2195" s="2">
        <v>2.4652777777777776E-3</v>
      </c>
      <c r="AH2195" t="s">
        <v>3911</v>
      </c>
      <c r="AI2195">
        <v>3</v>
      </c>
      <c r="AJ2195" t="s">
        <v>3931</v>
      </c>
      <c r="AK2195" s="3">
        <v>41839</v>
      </c>
      <c r="AL2195" s="10">
        <f>YEAR(ufc_fights_2[[#This Row],[date]])</f>
        <v>2014</v>
      </c>
      <c r="AM2195" t="s">
        <v>3977</v>
      </c>
      <c r="AN2195">
        <v>100</v>
      </c>
      <c r="AO2195" t="s">
        <v>3913</v>
      </c>
      <c r="AP2195">
        <f>IF(ufc_fights_2[[#This Row],[winner]]="Red",ufc_fights_2[[#This Row],[r_fighter_id]],ufc_fights_2[[#This Row],[b_fighter_id]])</f>
        <v>2484</v>
      </c>
      <c r="AQ2195" t="str">
        <f>_xlfn.XLOOKUP(ufc_fights_2[[#This Row],[winnerID]],ufc_fighters[id],ufc_fighters[fighter_name],"xxx",0,1)</f>
        <v>Cathal Pendred</v>
      </c>
    </row>
    <row r="2196" spans="1:43">
      <c r="A2196">
        <v>189</v>
      </c>
      <c r="B2196">
        <v>952</v>
      </c>
      <c r="C2196">
        <f>_xlfn.XLOOKUP(ufc_fights_2[[#This Row],[r_fighter_id]],ufc_fighters[id],ufc_fighters[year],"xxx",0,1)</f>
        <v>1987</v>
      </c>
      <c r="D2196">
        <f>_xlfn.XLOOKUP(ufc_fights_2[[#This Row],[b_fighter_id]],ufc_fighters[id],ufc_fighters[year],"Prázdné",0,1)</f>
        <v>1985</v>
      </c>
      <c r="E2196" s="10">
        <f>YEAR(ufc_fights_2[[#This Row],[date]])-ufc_fights_2[[#This Row],[r_year]]</f>
        <v>29</v>
      </c>
      <c r="F2196" s="10">
        <f>YEAR(ufc_fights_2[[#This Row],[date]])-ufc_fights_2[[#This Row],[b_year]]</f>
        <v>31</v>
      </c>
      <c r="G2196">
        <v>1</v>
      </c>
      <c r="H2196">
        <v>0</v>
      </c>
      <c r="I2196">
        <v>0.39219999999999999</v>
      </c>
      <c r="J2196">
        <v>0.44829999999999998</v>
      </c>
      <c r="K2196">
        <v>0.61680000000000001</v>
      </c>
      <c r="L2196">
        <v>0.62629999999999997</v>
      </c>
      <c r="M2196">
        <v>0</v>
      </c>
      <c r="N2196">
        <v>0.6</v>
      </c>
      <c r="O2196">
        <v>0</v>
      </c>
      <c r="P2196">
        <v>0</v>
      </c>
      <c r="Q2196">
        <v>0</v>
      </c>
      <c r="R2196">
        <v>0</v>
      </c>
      <c r="S2196" s="2">
        <v>6.2500000000000001E-4</v>
      </c>
      <c r="T2196" s="2">
        <v>4.7569444444444447E-3</v>
      </c>
      <c r="U2196">
        <v>0.31709999999999999</v>
      </c>
      <c r="V2196">
        <v>0.44679999999999997</v>
      </c>
      <c r="W2196">
        <v>0.6</v>
      </c>
      <c r="X2196">
        <v>0.8</v>
      </c>
      <c r="Y2196">
        <v>0.57140000000000002</v>
      </c>
      <c r="Z2196">
        <v>0.33329999999999999</v>
      </c>
      <c r="AA2196">
        <v>0.29630000000000001</v>
      </c>
      <c r="AB2196">
        <v>0</v>
      </c>
      <c r="AC2196">
        <v>0</v>
      </c>
      <c r="AD2196">
        <v>0.5333</v>
      </c>
      <c r="AE2196">
        <v>0.5806</v>
      </c>
      <c r="AF2196" t="s">
        <v>3915</v>
      </c>
      <c r="AG2196" s="2">
        <v>3.472222222222222E-3</v>
      </c>
      <c r="AH2196" t="s">
        <v>3911</v>
      </c>
      <c r="AI2196">
        <v>3</v>
      </c>
      <c r="AJ2196" t="s">
        <v>3914</v>
      </c>
      <c r="AK2196" s="3">
        <v>42476</v>
      </c>
      <c r="AL2196" s="10">
        <f>YEAR(ufc_fights_2[[#This Row],[date]])</f>
        <v>2016</v>
      </c>
      <c r="AM2196" t="s">
        <v>3977</v>
      </c>
      <c r="AN2196">
        <v>10</v>
      </c>
      <c r="AO2196" t="s">
        <v>3918</v>
      </c>
      <c r="AP2196">
        <f>IF(ufc_fights_2[[#This Row],[winner]]="Red",ufc_fights_2[[#This Row],[r_fighter_id]],ufc_fights_2[[#This Row],[b_fighter_id]])</f>
        <v>952</v>
      </c>
      <c r="AQ2196" t="str">
        <f>_xlfn.XLOOKUP(ufc_fights_2[[#This Row],[winnerID]],ufc_fighters[id],ufc_fighters[fighter_name],"xxx",0,1)</f>
        <v>Cezar Ferreira</v>
      </c>
    </row>
    <row r="2197" spans="1:43">
      <c r="A2197">
        <v>1228</v>
      </c>
      <c r="B2197">
        <v>894</v>
      </c>
      <c r="C2197">
        <f>_xlfn.XLOOKUP(ufc_fights_2[[#This Row],[r_fighter_id]],ufc_fighters[id],ufc_fighters[year],"xxx",0,1)</f>
        <v>1983</v>
      </c>
      <c r="D2197">
        <f>_xlfn.XLOOKUP(ufc_fights_2[[#This Row],[b_fighter_id]],ufc_fighters[id],ufc_fighters[year],"Prázdné",0,1)</f>
        <v>1991</v>
      </c>
      <c r="E2197" s="10">
        <f>YEAR(ufc_fights_2[[#This Row],[date]])-ufc_fights_2[[#This Row],[r_year]]</f>
        <v>31</v>
      </c>
      <c r="F2197" s="10">
        <f>YEAR(ufc_fights_2[[#This Row],[date]])-ufc_fights_2[[#This Row],[b_year]]</f>
        <v>23</v>
      </c>
      <c r="G2197">
        <v>0</v>
      </c>
      <c r="H2197">
        <v>0</v>
      </c>
      <c r="I2197">
        <v>0.46989999999999998</v>
      </c>
      <c r="J2197">
        <v>0.18340000000000001</v>
      </c>
      <c r="K2197">
        <v>0.48849999999999999</v>
      </c>
      <c r="L2197">
        <v>0.21340000000000001</v>
      </c>
      <c r="M2197">
        <v>0.33329999999999999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2.0601851851851853E-3</v>
      </c>
      <c r="T2197" s="2">
        <v>0</v>
      </c>
      <c r="U2197">
        <v>0.2525</v>
      </c>
      <c r="V2197">
        <v>0.13589999999999999</v>
      </c>
      <c r="W2197">
        <v>0.625</v>
      </c>
      <c r="X2197">
        <v>0.88370000000000004</v>
      </c>
      <c r="Y2197">
        <v>0.9</v>
      </c>
      <c r="Z2197">
        <v>0.46050000000000002</v>
      </c>
      <c r="AA2197">
        <v>0.17699999999999999</v>
      </c>
      <c r="AB2197">
        <v>0.57140000000000002</v>
      </c>
      <c r="AC2197">
        <v>0.66669999999999996</v>
      </c>
      <c r="AD2197">
        <v>0</v>
      </c>
      <c r="AE2197">
        <v>0</v>
      </c>
      <c r="AF2197" t="s">
        <v>3922</v>
      </c>
      <c r="AG2197" s="2">
        <v>3.472222222222222E-3</v>
      </c>
      <c r="AH2197" t="s">
        <v>3911</v>
      </c>
      <c r="AI2197">
        <v>3</v>
      </c>
      <c r="AJ2197" t="s">
        <v>3953</v>
      </c>
      <c r="AK2197" s="3">
        <v>41818</v>
      </c>
      <c r="AL2197" s="10">
        <f>YEAR(ufc_fights_2[[#This Row],[date]])</f>
        <v>2014</v>
      </c>
      <c r="AM2197" t="s">
        <v>3977</v>
      </c>
      <c r="AN2197">
        <v>78</v>
      </c>
      <c r="AO2197" t="s">
        <v>3913</v>
      </c>
      <c r="AP2197">
        <f>IF(ufc_fights_2[[#This Row],[winner]]="Red",ufc_fights_2[[#This Row],[r_fighter_id]],ufc_fights_2[[#This Row],[b_fighter_id]])</f>
        <v>1228</v>
      </c>
      <c r="AQ2197" t="str">
        <f>_xlfn.XLOOKUP(ufc_fights_2[[#This Row],[winnerID]],ufc_fighters[id],ufc_fighters[fighter_name],"xxx",0,1)</f>
        <v>Marcelo Guimaraes</v>
      </c>
    </row>
    <row r="2198" spans="1:43">
      <c r="A2198">
        <v>952</v>
      </c>
      <c r="B2198">
        <v>1330</v>
      </c>
      <c r="C2198">
        <f>_xlfn.XLOOKUP(ufc_fights_2[[#This Row],[r_fighter_id]],ufc_fighters[id],ufc_fighters[year],"xxx",0,1)</f>
        <v>1985</v>
      </c>
      <c r="D2198">
        <f>_xlfn.XLOOKUP(ufc_fights_2[[#This Row],[b_fighter_id]],ufc_fighters[id],ufc_fighters[year],"Prázdné",0,1)</f>
        <v>1988</v>
      </c>
      <c r="E2198" s="10">
        <f>YEAR(ufc_fights_2[[#This Row],[date]])-ufc_fights_2[[#This Row],[r_year]]</f>
        <v>31</v>
      </c>
      <c r="F2198" s="10">
        <f>YEAR(ufc_fights_2[[#This Row],[date]])-ufc_fights_2[[#This Row],[b_year]]</f>
        <v>28</v>
      </c>
      <c r="G2198">
        <v>0</v>
      </c>
      <c r="H2198">
        <v>0</v>
      </c>
      <c r="I2198">
        <v>0.33329999999999999</v>
      </c>
      <c r="J2198">
        <v>0.28570000000000001</v>
      </c>
      <c r="K2198">
        <v>0.33329999999999999</v>
      </c>
      <c r="L2198">
        <v>0.28570000000000001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 s="2">
        <v>9.3749999999999997E-4</v>
      </c>
      <c r="T2198" s="2">
        <v>2.3148148148148147E-5</v>
      </c>
      <c r="U2198">
        <v>0.15</v>
      </c>
      <c r="V2198">
        <v>0.1429</v>
      </c>
      <c r="W2198">
        <v>0.83330000000000004</v>
      </c>
      <c r="X2198">
        <v>0.5</v>
      </c>
      <c r="Y2198">
        <v>0.42109999999999997</v>
      </c>
      <c r="Z2198">
        <v>0.33329999999999999</v>
      </c>
      <c r="AA2198">
        <v>0.29170000000000001</v>
      </c>
      <c r="AB2198">
        <v>0</v>
      </c>
      <c r="AC2198">
        <v>0</v>
      </c>
      <c r="AD2198">
        <v>0</v>
      </c>
      <c r="AE2198">
        <v>0</v>
      </c>
      <c r="AF2198" t="s">
        <v>3933</v>
      </c>
      <c r="AG2198" s="2">
        <v>1.5162037037037036E-3</v>
      </c>
      <c r="AH2198" t="s">
        <v>3911</v>
      </c>
      <c r="AI2198">
        <v>3</v>
      </c>
      <c r="AJ2198" t="s">
        <v>3935</v>
      </c>
      <c r="AK2198" s="3">
        <v>42693</v>
      </c>
      <c r="AL2198" s="10">
        <f>YEAR(ufc_fights_2[[#This Row],[date]])</f>
        <v>2016</v>
      </c>
      <c r="AM2198" t="s">
        <v>3977</v>
      </c>
      <c r="AN2198">
        <v>6</v>
      </c>
      <c r="AO2198" t="s">
        <v>3913</v>
      </c>
      <c r="AP2198">
        <f>IF(ufc_fights_2[[#This Row],[winner]]="Red",ufc_fights_2[[#This Row],[r_fighter_id]],ufc_fights_2[[#This Row],[b_fighter_id]])</f>
        <v>952</v>
      </c>
      <c r="AQ2198" t="str">
        <f>_xlfn.XLOOKUP(ufc_fights_2[[#This Row],[winnerID]],ufc_fighters[id],ufc_fighters[fighter_name],"xxx",0,1)</f>
        <v>Cezar Ferreira</v>
      </c>
    </row>
    <row r="2199" spans="1:43">
      <c r="A2199">
        <v>952</v>
      </c>
      <c r="B2199">
        <v>3034</v>
      </c>
      <c r="C2199">
        <f>_xlfn.XLOOKUP(ufc_fights_2[[#This Row],[r_fighter_id]],ufc_fighters[id],ufc_fighters[year],"xxx",0,1)</f>
        <v>1985</v>
      </c>
      <c r="D2199">
        <f>_xlfn.XLOOKUP(ufc_fights_2[[#This Row],[b_fighter_id]],ufc_fighters[id],ufc_fighters[year],"Prázdné",0,1)</f>
        <v>1988</v>
      </c>
      <c r="E2199" s="10">
        <f>YEAR(ufc_fights_2[[#This Row],[date]])-ufc_fights_2[[#This Row],[r_year]]</f>
        <v>31</v>
      </c>
      <c r="F2199" s="10">
        <f>YEAR(ufc_fights_2[[#This Row],[date]])-ufc_fights_2[[#This Row],[b_year]]</f>
        <v>28</v>
      </c>
      <c r="G2199">
        <v>0</v>
      </c>
      <c r="H2199">
        <v>0</v>
      </c>
      <c r="I2199">
        <v>0.58819999999999995</v>
      </c>
      <c r="J2199">
        <v>0.52380000000000004</v>
      </c>
      <c r="K2199">
        <v>0.81079999999999997</v>
      </c>
      <c r="L2199">
        <v>0.57750000000000001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 s="2">
        <v>6.0185185185185185E-3</v>
      </c>
      <c r="T2199" s="2">
        <v>3.4722222222222222E-5</v>
      </c>
      <c r="U2199">
        <v>0.48570000000000002</v>
      </c>
      <c r="V2199">
        <v>0.4889</v>
      </c>
      <c r="W2199">
        <v>0.75</v>
      </c>
      <c r="X2199">
        <v>0.875</v>
      </c>
      <c r="Y2199">
        <v>1</v>
      </c>
      <c r="Z2199">
        <v>0.56100000000000005</v>
      </c>
      <c r="AA2199">
        <v>0.48149999999999998</v>
      </c>
      <c r="AB2199">
        <v>1</v>
      </c>
      <c r="AC2199">
        <v>0.85709999999999997</v>
      </c>
      <c r="AD2199">
        <v>0.66669999999999996</v>
      </c>
      <c r="AE2199">
        <v>0.5</v>
      </c>
      <c r="AF2199" t="s">
        <v>3915</v>
      </c>
      <c r="AG2199" s="2">
        <v>3.472222222222222E-3</v>
      </c>
      <c r="AH2199" t="s">
        <v>3911</v>
      </c>
      <c r="AI2199">
        <v>3</v>
      </c>
      <c r="AJ2199" t="s">
        <v>3912</v>
      </c>
      <c r="AK2199" s="3">
        <v>42559</v>
      </c>
      <c r="AL2199" s="10">
        <f>YEAR(ufc_fights_2[[#This Row],[date]])</f>
        <v>2016</v>
      </c>
      <c r="AM2199" t="s">
        <v>3977</v>
      </c>
      <c r="AN2199">
        <v>1</v>
      </c>
      <c r="AO2199" t="s">
        <v>3913</v>
      </c>
      <c r="AP2199">
        <f>IF(ufc_fights_2[[#This Row],[winner]]="Red",ufc_fights_2[[#This Row],[r_fighter_id]],ufc_fights_2[[#This Row],[b_fighter_id]])</f>
        <v>952</v>
      </c>
      <c r="AQ2199" t="str">
        <f>_xlfn.XLOOKUP(ufc_fights_2[[#This Row],[winnerID]],ufc_fighters[id],ufc_fighters[fighter_name],"xxx",0,1)</f>
        <v>Cezar Ferreira</v>
      </c>
    </row>
    <row r="2200" spans="1:43">
      <c r="A2200">
        <v>2981</v>
      </c>
      <c r="B2200">
        <v>1006</v>
      </c>
      <c r="C2200">
        <f>_xlfn.XLOOKUP(ufc_fights_2[[#This Row],[r_fighter_id]],ufc_fighters[id],ufc_fighters[year],"xxx",0,1)</f>
        <v>1975</v>
      </c>
      <c r="D2200">
        <f>_xlfn.XLOOKUP(ufc_fights_2[[#This Row],[b_fighter_id]],ufc_fighters[id],ufc_fighters[year],"Prázdné",0,1)</f>
        <v>1974</v>
      </c>
      <c r="E2200" s="10">
        <f>YEAR(ufc_fights_2[[#This Row],[date]])-ufc_fights_2[[#This Row],[r_year]]</f>
        <v>32</v>
      </c>
      <c r="F2200" s="10">
        <f>YEAR(ufc_fights_2[[#This Row],[date]])-ufc_fights_2[[#This Row],[b_year]]</f>
        <v>33</v>
      </c>
      <c r="G2200">
        <v>3</v>
      </c>
      <c r="H2200">
        <v>0</v>
      </c>
      <c r="I2200">
        <v>0.82979999999999998</v>
      </c>
      <c r="J2200">
        <v>0.39290000000000003</v>
      </c>
      <c r="K2200">
        <v>0.81630000000000003</v>
      </c>
      <c r="L2200">
        <v>0.39660000000000001</v>
      </c>
      <c r="M2200">
        <v>0</v>
      </c>
      <c r="N2200">
        <v>0.5</v>
      </c>
      <c r="O2200">
        <v>0</v>
      </c>
      <c r="P2200">
        <v>0</v>
      </c>
      <c r="Q2200">
        <v>0</v>
      </c>
      <c r="R2200">
        <v>0</v>
      </c>
      <c r="S2200" s="2">
        <v>6.018518518518519E-4</v>
      </c>
      <c r="T2200" s="2">
        <v>1.0532407407407407E-3</v>
      </c>
      <c r="U2200">
        <v>0.7742</v>
      </c>
      <c r="V2200">
        <v>0.1951</v>
      </c>
      <c r="W2200">
        <v>0.91669999999999996</v>
      </c>
      <c r="X2200">
        <v>1</v>
      </c>
      <c r="Y2200">
        <v>0.875</v>
      </c>
      <c r="Z2200">
        <v>0.75</v>
      </c>
      <c r="AA2200">
        <v>0.33329999999999999</v>
      </c>
      <c r="AB2200">
        <v>0.93100000000000005</v>
      </c>
      <c r="AC2200">
        <v>1</v>
      </c>
      <c r="AD2200">
        <v>0</v>
      </c>
      <c r="AE2200">
        <v>0</v>
      </c>
      <c r="AF2200" t="s">
        <v>3910</v>
      </c>
      <c r="AG2200" s="2">
        <v>7.7546296296296293E-4</v>
      </c>
      <c r="AH2200" t="s">
        <v>3927</v>
      </c>
      <c r="AI2200">
        <v>5</v>
      </c>
      <c r="AJ2200" t="s">
        <v>3925</v>
      </c>
      <c r="AK2200" s="3">
        <v>39375</v>
      </c>
      <c r="AL2200" s="10">
        <f>YEAR(ufc_fights_2[[#This Row],[date]])</f>
        <v>2007</v>
      </c>
      <c r="AM2200" t="s">
        <v>3977</v>
      </c>
      <c r="AN2200">
        <v>94</v>
      </c>
      <c r="AO2200" t="s">
        <v>3913</v>
      </c>
      <c r="AP2200">
        <f>IF(ufc_fights_2[[#This Row],[winner]]="Red",ufc_fights_2[[#This Row],[r_fighter_id]],ufc_fights_2[[#This Row],[b_fighter_id]])</f>
        <v>2981</v>
      </c>
      <c r="AQ2200" t="str">
        <f>_xlfn.XLOOKUP(ufc_fights_2[[#This Row],[winnerID]],ufc_fighters[id],ufc_fighters[fighter_name],"xxx",0,1)</f>
        <v>Anderson Silva</v>
      </c>
    </row>
    <row r="2201" spans="1:43">
      <c r="A2201">
        <v>1848</v>
      </c>
      <c r="B2201">
        <v>2128</v>
      </c>
      <c r="C2201">
        <f>_xlfn.XLOOKUP(ufc_fights_2[[#This Row],[r_fighter_id]],ufc_fighters[id],ufc_fighters[year],"xxx",0,1)</f>
        <v>1979</v>
      </c>
      <c r="D2201">
        <f>_xlfn.XLOOKUP(ufc_fights_2[[#This Row],[b_fighter_id]],ufc_fighters[id],ufc_fighters[year],"Prázdné",0,1)</f>
        <v>1979</v>
      </c>
      <c r="E2201" s="10">
        <f>YEAR(ufc_fights_2[[#This Row],[date]])-ufc_fights_2[[#This Row],[r_year]]</f>
        <v>31</v>
      </c>
      <c r="F2201" s="10">
        <f>YEAR(ufc_fights_2[[#This Row],[date]])-ufc_fights_2[[#This Row],[b_year]]</f>
        <v>31</v>
      </c>
      <c r="G2201">
        <v>0</v>
      </c>
      <c r="H2201">
        <v>0</v>
      </c>
      <c r="I2201">
        <v>0.2</v>
      </c>
      <c r="J2201">
        <v>0.66669999999999996</v>
      </c>
      <c r="K2201">
        <v>0.2727</v>
      </c>
      <c r="L2201">
        <v>0.67530000000000001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 s="2">
        <v>4.6296296296296298E-4</v>
      </c>
      <c r="T2201" s="2">
        <v>5.1041666666666666E-3</v>
      </c>
      <c r="U2201">
        <v>0.125</v>
      </c>
      <c r="V2201">
        <v>0.64810000000000001</v>
      </c>
      <c r="W2201">
        <v>1</v>
      </c>
      <c r="X2201">
        <v>0</v>
      </c>
      <c r="Y2201">
        <v>1</v>
      </c>
      <c r="Z2201">
        <v>0.125</v>
      </c>
      <c r="AA2201">
        <v>0.4</v>
      </c>
      <c r="AB2201">
        <v>0.5</v>
      </c>
      <c r="AC2201">
        <v>0.66669999999999996</v>
      </c>
      <c r="AD2201">
        <v>0</v>
      </c>
      <c r="AE2201">
        <v>0.69230000000000003</v>
      </c>
      <c r="AF2201" t="s">
        <v>3910</v>
      </c>
      <c r="AG2201" s="2">
        <v>2.8587962962962963E-3</v>
      </c>
      <c r="AH2201" t="s">
        <v>3911</v>
      </c>
      <c r="AI2201">
        <v>3</v>
      </c>
      <c r="AJ2201" t="s">
        <v>4138</v>
      </c>
      <c r="AK2201" s="3">
        <v>40341</v>
      </c>
      <c r="AL2201" s="10">
        <f>YEAR(ufc_fights_2[[#This Row],[date]])</f>
        <v>2010</v>
      </c>
      <c r="AM2201" t="s">
        <v>3977</v>
      </c>
      <c r="AN2201">
        <v>80</v>
      </c>
      <c r="AO2201" t="s">
        <v>3918</v>
      </c>
      <c r="AP2201">
        <f>IF(ufc_fights_2[[#This Row],[winner]]="Red",ufc_fights_2[[#This Row],[r_fighter_id]],ufc_fights_2[[#This Row],[b_fighter_id]])</f>
        <v>2128</v>
      </c>
      <c r="AQ2201" t="str">
        <f>_xlfn.XLOOKUP(ufc_fights_2[[#This Row],[winnerID]],ufc_fighters[id],ufc_fighters[fighter_name],"xxx",0,1)</f>
        <v>Mario Miranda</v>
      </c>
    </row>
    <row r="2202" spans="1:43">
      <c r="A2202">
        <v>2981</v>
      </c>
      <c r="B2202">
        <v>1928</v>
      </c>
      <c r="C2202">
        <f>_xlfn.XLOOKUP(ufc_fights_2[[#This Row],[r_fighter_id]],ufc_fighters[id],ufc_fighters[year],"xxx",0,1)</f>
        <v>1975</v>
      </c>
      <c r="D2202">
        <f>_xlfn.XLOOKUP(ufc_fights_2[[#This Row],[b_fighter_id]],ufc_fighters[id],ufc_fighters[year],"Prázdné",0,1)</f>
        <v>1977</v>
      </c>
      <c r="E2202" s="10">
        <f>YEAR(ufc_fights_2[[#This Row],[date]])-ufc_fights_2[[#This Row],[r_year]]</f>
        <v>35</v>
      </c>
      <c r="F2202" s="10">
        <f>YEAR(ufc_fights_2[[#This Row],[date]])-ufc_fights_2[[#This Row],[b_year]]</f>
        <v>33</v>
      </c>
      <c r="G2202">
        <v>1</v>
      </c>
      <c r="H2202">
        <v>0</v>
      </c>
      <c r="I2202">
        <v>0.54949999999999999</v>
      </c>
      <c r="J2202">
        <v>0.1923</v>
      </c>
      <c r="K2202">
        <v>0.55359999999999998</v>
      </c>
      <c r="L2202">
        <v>0.20749999999999999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9.4907407407407408E-4</v>
      </c>
      <c r="T2202" s="2">
        <v>4.6296296296296294E-5</v>
      </c>
      <c r="U2202">
        <v>0.4531</v>
      </c>
      <c r="V2202">
        <v>0.19570000000000001</v>
      </c>
      <c r="W2202">
        <v>0.6</v>
      </c>
      <c r="X2202">
        <v>0.70269999999999999</v>
      </c>
      <c r="Y2202">
        <v>0.33329999999999999</v>
      </c>
      <c r="Z2202">
        <v>0.55879999999999996</v>
      </c>
      <c r="AA2202">
        <v>0.16669999999999999</v>
      </c>
      <c r="AB2202">
        <v>0</v>
      </c>
      <c r="AC2202">
        <v>0.5</v>
      </c>
      <c r="AD2202">
        <v>0.44440000000000002</v>
      </c>
      <c r="AE2202">
        <v>0</v>
      </c>
      <c r="AF2202" t="s">
        <v>3915</v>
      </c>
      <c r="AG2202" s="2">
        <v>3.472222222222222E-3</v>
      </c>
      <c r="AH2202" t="s">
        <v>3927</v>
      </c>
      <c r="AI2202">
        <v>5</v>
      </c>
      <c r="AJ2202" t="s">
        <v>3928</v>
      </c>
      <c r="AK2202" s="3">
        <v>40278</v>
      </c>
      <c r="AL2202" s="10">
        <f>YEAR(ufc_fights_2[[#This Row],[date]])</f>
        <v>2010</v>
      </c>
      <c r="AM2202" t="s">
        <v>3977</v>
      </c>
      <c r="AN2202">
        <v>118</v>
      </c>
      <c r="AO2202" t="s">
        <v>3913</v>
      </c>
      <c r="AP2202">
        <f>IF(ufc_fights_2[[#This Row],[winner]]="Red",ufc_fights_2[[#This Row],[r_fighter_id]],ufc_fights_2[[#This Row],[b_fighter_id]])</f>
        <v>2981</v>
      </c>
      <c r="AQ2202" t="str">
        <f>_xlfn.XLOOKUP(ufc_fights_2[[#This Row],[winnerID]],ufc_fighters[id],ufc_fighters[fighter_name],"xxx",0,1)</f>
        <v>Anderson Silva</v>
      </c>
    </row>
    <row r="2203" spans="1:43">
      <c r="A2203">
        <v>2981</v>
      </c>
      <c r="B2203">
        <v>3056</v>
      </c>
      <c r="C2203">
        <f>_xlfn.XLOOKUP(ufc_fights_2[[#This Row],[r_fighter_id]],ufc_fighters[id],ufc_fighters[year],"xxx",0,1)</f>
        <v>1975</v>
      </c>
      <c r="D2203">
        <f>_xlfn.XLOOKUP(ufc_fights_2[[#This Row],[b_fighter_id]],ufc_fighters[id],ufc_fighters[year],"Prázdné",0,1)</f>
        <v>1977</v>
      </c>
      <c r="E2203" s="10">
        <f>YEAR(ufc_fights_2[[#This Row],[date]])-ufc_fights_2[[#This Row],[r_year]]</f>
        <v>35</v>
      </c>
      <c r="F2203" s="10">
        <f>YEAR(ufc_fights_2[[#This Row],[date]])-ufc_fights_2[[#This Row],[b_year]]</f>
        <v>33</v>
      </c>
      <c r="G2203">
        <v>0</v>
      </c>
      <c r="H2203">
        <v>0</v>
      </c>
      <c r="I2203">
        <v>0.50880000000000003</v>
      </c>
      <c r="J2203">
        <v>0.52980000000000005</v>
      </c>
      <c r="K2203">
        <v>0.67369999999999997</v>
      </c>
      <c r="L2203">
        <v>0.73729999999999996</v>
      </c>
      <c r="M2203">
        <v>1</v>
      </c>
      <c r="N2203">
        <v>0.42859999999999998</v>
      </c>
      <c r="O2203">
        <v>3</v>
      </c>
      <c r="P2203">
        <v>1</v>
      </c>
      <c r="Q2203">
        <v>0</v>
      </c>
      <c r="R2203">
        <v>1</v>
      </c>
      <c r="S2203" s="2">
        <v>3.3564814814814812E-4</v>
      </c>
      <c r="T2203" s="2">
        <v>1.380787037037037E-2</v>
      </c>
      <c r="U2203">
        <v>0.4667</v>
      </c>
      <c r="V2203">
        <v>0.47889999999999999</v>
      </c>
      <c r="W2203">
        <v>0.7</v>
      </c>
      <c r="X2203">
        <v>0.5</v>
      </c>
      <c r="Y2203">
        <v>0.76470000000000005</v>
      </c>
      <c r="Z2203">
        <v>0.33329999999999999</v>
      </c>
      <c r="AA2203">
        <v>0.29170000000000001</v>
      </c>
      <c r="AB2203">
        <v>0</v>
      </c>
      <c r="AC2203">
        <v>0.75</v>
      </c>
      <c r="AD2203">
        <v>0.8095</v>
      </c>
      <c r="AE2203">
        <v>0.62070000000000003</v>
      </c>
      <c r="AF2203" t="s">
        <v>3933</v>
      </c>
      <c r="AG2203" s="2">
        <v>2.1990740740740742E-3</v>
      </c>
      <c r="AH2203" t="s">
        <v>3927</v>
      </c>
      <c r="AI2203">
        <v>5</v>
      </c>
      <c r="AJ2203" t="s">
        <v>3974</v>
      </c>
      <c r="AK2203" s="3">
        <v>40397</v>
      </c>
      <c r="AL2203" s="10">
        <f>YEAR(ufc_fights_2[[#This Row],[date]])</f>
        <v>2010</v>
      </c>
      <c r="AM2203" t="s">
        <v>3977</v>
      </c>
      <c r="AN2203">
        <v>142</v>
      </c>
      <c r="AO2203" t="s">
        <v>3913</v>
      </c>
      <c r="AP2203">
        <f>IF(ufc_fights_2[[#This Row],[winner]]="Red",ufc_fights_2[[#This Row],[r_fighter_id]],ufc_fights_2[[#This Row],[b_fighter_id]])</f>
        <v>2981</v>
      </c>
      <c r="AQ2203" t="str">
        <f>_xlfn.XLOOKUP(ufc_fights_2[[#This Row],[winnerID]],ufc_fighters[id],ufc_fighters[fighter_name],"xxx",0,1)</f>
        <v>Anderson Silva</v>
      </c>
    </row>
    <row r="2204" spans="1:43">
      <c r="A2204">
        <v>2108</v>
      </c>
      <c r="B2204">
        <v>2762</v>
      </c>
      <c r="C2204">
        <f>_xlfn.XLOOKUP(ufc_fights_2[[#This Row],[r_fighter_id]],ufc_fighters[id],ufc_fighters[year],"xxx",0,1)</f>
        <v>1981</v>
      </c>
      <c r="D2204">
        <f>_xlfn.XLOOKUP(ufc_fights_2[[#This Row],[b_fighter_id]],ufc_fighters[id],ufc_fighters[year],"Prázdné",0,1)</f>
        <v>1982</v>
      </c>
      <c r="E2204" s="10">
        <f>YEAR(ufc_fights_2[[#This Row],[date]])-ufc_fights_2[[#This Row],[r_year]]</f>
        <v>28</v>
      </c>
      <c r="F2204" s="10">
        <f>YEAR(ufc_fights_2[[#This Row],[date]])-ufc_fights_2[[#This Row],[b_year]]</f>
        <v>27</v>
      </c>
      <c r="G2204">
        <v>0</v>
      </c>
      <c r="H2204">
        <v>0</v>
      </c>
      <c r="I2204">
        <v>0.33329999999999999</v>
      </c>
      <c r="J2204">
        <v>0.5</v>
      </c>
      <c r="K2204">
        <v>0.5</v>
      </c>
      <c r="L2204">
        <v>0.71430000000000005</v>
      </c>
      <c r="M2204">
        <v>0</v>
      </c>
      <c r="N2204">
        <v>0.5</v>
      </c>
      <c r="O2204">
        <v>2</v>
      </c>
      <c r="P2204">
        <v>0</v>
      </c>
      <c r="Q2204">
        <v>1</v>
      </c>
      <c r="R2204">
        <v>0</v>
      </c>
      <c r="S2204" s="2">
        <v>2.5462962962962961E-4</v>
      </c>
      <c r="T2204" s="2">
        <v>3.0092592592592595E-4</v>
      </c>
      <c r="U2204">
        <v>0.33329999999999999</v>
      </c>
      <c r="V2204">
        <v>0.5</v>
      </c>
      <c r="W2204">
        <v>0</v>
      </c>
      <c r="X2204">
        <v>0</v>
      </c>
      <c r="Y2204">
        <v>0</v>
      </c>
      <c r="Z2204">
        <v>0</v>
      </c>
      <c r="AA2204">
        <v>0.5</v>
      </c>
      <c r="AB2204">
        <v>1</v>
      </c>
      <c r="AC2204">
        <v>0</v>
      </c>
      <c r="AD2204">
        <v>1</v>
      </c>
      <c r="AE2204">
        <v>0.5</v>
      </c>
      <c r="AF2204" t="s">
        <v>3933</v>
      </c>
      <c r="AG2204" s="2">
        <v>7.291666666666667E-4</v>
      </c>
      <c r="AH2204" t="s">
        <v>3911</v>
      </c>
      <c r="AI2204">
        <v>3</v>
      </c>
      <c r="AJ2204" t="s">
        <v>3930</v>
      </c>
      <c r="AK2204" s="3">
        <v>39851</v>
      </c>
      <c r="AL2204" s="10">
        <f>YEAR(ufc_fights_2[[#This Row],[date]])</f>
        <v>2009</v>
      </c>
      <c r="AM2204" t="s">
        <v>3977</v>
      </c>
      <c r="AN2204">
        <v>10</v>
      </c>
      <c r="AO2204" t="s">
        <v>3913</v>
      </c>
      <c r="AP2204">
        <f>IF(ufc_fights_2[[#This Row],[winner]]="Red",ufc_fights_2[[#This Row],[r_fighter_id]],ufc_fights_2[[#This Row],[b_fighter_id]])</f>
        <v>2108</v>
      </c>
      <c r="AQ2204" t="str">
        <f>_xlfn.XLOOKUP(ufc_fights_2[[#This Row],[winnerID]],ufc_fighters[id],ufc_fighters[fighter_name],"xxx",0,1)</f>
        <v>Dan Miller</v>
      </c>
    </row>
    <row r="2205" spans="1:43">
      <c r="A2205">
        <v>2030</v>
      </c>
      <c r="B2205">
        <v>3148</v>
      </c>
      <c r="C2205">
        <f>_xlfn.XLOOKUP(ufc_fights_2[[#This Row],[r_fighter_id]],ufc_fighters[id],ufc_fighters[year],"xxx",0,1)</f>
        <v>1983</v>
      </c>
      <c r="D2205">
        <f>_xlfn.XLOOKUP(ufc_fights_2[[#This Row],[b_fighter_id]],ufc_fighters[id],ufc_fighters[year],"Prázdné",0,1)</f>
        <v>1991</v>
      </c>
      <c r="E2205" s="10">
        <f>YEAR(ufc_fights_2[[#This Row],[date]])-ufc_fights_2[[#This Row],[r_year]]</f>
        <v>31</v>
      </c>
      <c r="F2205" s="10">
        <f>YEAR(ufc_fights_2[[#This Row],[date]])-ufc_fights_2[[#This Row],[b_year]]</f>
        <v>23</v>
      </c>
      <c r="G2205">
        <v>0</v>
      </c>
      <c r="H2205">
        <v>0</v>
      </c>
      <c r="I2205">
        <v>0.4</v>
      </c>
      <c r="J2205">
        <v>0.57140000000000002</v>
      </c>
      <c r="K2205">
        <v>0.4</v>
      </c>
      <c r="L2205">
        <v>0.61539999999999995</v>
      </c>
      <c r="M2205">
        <v>1</v>
      </c>
      <c r="N2205">
        <v>0.5</v>
      </c>
      <c r="O2205">
        <v>0</v>
      </c>
      <c r="P2205">
        <v>1</v>
      </c>
      <c r="Q2205">
        <v>0</v>
      </c>
      <c r="R2205">
        <v>0</v>
      </c>
      <c r="S2205" s="2">
        <v>3.0092592592592595E-4</v>
      </c>
      <c r="T2205" s="2">
        <v>1.7939814814814815E-3</v>
      </c>
      <c r="U2205">
        <v>0.2</v>
      </c>
      <c r="V2205">
        <v>0.58620000000000005</v>
      </c>
      <c r="W2205">
        <v>0.5</v>
      </c>
      <c r="X2205">
        <v>1</v>
      </c>
      <c r="Y2205">
        <v>1</v>
      </c>
      <c r="Z2205">
        <v>0.4</v>
      </c>
      <c r="AA2205">
        <v>0.4375</v>
      </c>
      <c r="AB2205">
        <v>0</v>
      </c>
      <c r="AC2205">
        <v>1</v>
      </c>
      <c r="AD2205">
        <v>0</v>
      </c>
      <c r="AE2205">
        <v>0.64710000000000001</v>
      </c>
      <c r="AF2205" t="s">
        <v>3933</v>
      </c>
      <c r="AG2205" s="2">
        <v>3.1597222222222222E-3</v>
      </c>
      <c r="AH2205" t="s">
        <v>3911</v>
      </c>
      <c r="AI2205">
        <v>3</v>
      </c>
      <c r="AK2205" s="3">
        <v>41713</v>
      </c>
      <c r="AL2205" s="10">
        <f>YEAR(ufc_fights_2[[#This Row],[date]])</f>
        <v>2014</v>
      </c>
      <c r="AM2205" t="s">
        <v>3977</v>
      </c>
      <c r="AN2205">
        <v>98</v>
      </c>
      <c r="AO2205" t="s">
        <v>3918</v>
      </c>
      <c r="AP2205">
        <f>IF(ufc_fights_2[[#This Row],[winner]]="Red",ufc_fights_2[[#This Row],[r_fighter_id]],ufc_fights_2[[#This Row],[b_fighter_id]])</f>
        <v>3148</v>
      </c>
      <c r="AQ2205" t="str">
        <f>_xlfn.XLOOKUP(ufc_fights_2[[#This Row],[winnerID]],ufc_fighters[id],ufc_fighters[fighter_name],"xxx",0,1)</f>
        <v>Sean Strickland</v>
      </c>
    </row>
    <row r="2206" spans="1:43">
      <c r="A2206">
        <v>205</v>
      </c>
      <c r="B2206">
        <v>3148</v>
      </c>
      <c r="C2206">
        <f>_xlfn.XLOOKUP(ufc_fights_2[[#This Row],[r_fighter_id]],ufc_fighters[id],ufc_fighters[year],"xxx",0,1)</f>
        <v>1988</v>
      </c>
      <c r="D2206">
        <f>_xlfn.XLOOKUP(ufc_fights_2[[#This Row],[b_fighter_id]],ufc_fighters[id],ufc_fighters[year],"Prázdné",0,1)</f>
        <v>1991</v>
      </c>
      <c r="E2206" s="10">
        <f>YEAR(ufc_fights_2[[#This Row],[date]])-ufc_fights_2[[#This Row],[r_year]]</f>
        <v>26</v>
      </c>
      <c r="F2206" s="10">
        <f>YEAR(ufc_fights_2[[#This Row],[date]])-ufc_fights_2[[#This Row],[b_year]]</f>
        <v>23</v>
      </c>
      <c r="G2206">
        <v>0</v>
      </c>
      <c r="H2206">
        <v>0</v>
      </c>
      <c r="I2206">
        <v>0.23530000000000001</v>
      </c>
      <c r="J2206">
        <v>0.29809999999999998</v>
      </c>
      <c r="K2206">
        <v>0.23530000000000001</v>
      </c>
      <c r="L2206">
        <v>0.29520000000000002</v>
      </c>
      <c r="M2206">
        <v>0</v>
      </c>
      <c r="N2206">
        <v>0.33329999999999999</v>
      </c>
      <c r="O2206">
        <v>0</v>
      </c>
      <c r="P2206">
        <v>0</v>
      </c>
      <c r="Q2206">
        <v>0</v>
      </c>
      <c r="R2206">
        <v>0</v>
      </c>
      <c r="S2206" s="2">
        <v>3.4722222222222224E-4</v>
      </c>
      <c r="T2206" s="2">
        <v>4.7453703703703704E-4</v>
      </c>
      <c r="U2206">
        <v>0.1729</v>
      </c>
      <c r="V2206">
        <v>0.25929999999999997</v>
      </c>
      <c r="W2206">
        <v>0.42420000000000002</v>
      </c>
      <c r="X2206">
        <v>0.33329999999999999</v>
      </c>
      <c r="Y2206">
        <v>0.57140000000000002</v>
      </c>
      <c r="Z2206">
        <v>0.23630000000000001</v>
      </c>
      <c r="AA2206">
        <v>0.29220000000000002</v>
      </c>
      <c r="AB2206">
        <v>0.33329999999999999</v>
      </c>
      <c r="AC2206">
        <v>0.66669999999999996</v>
      </c>
      <c r="AD2206">
        <v>0</v>
      </c>
      <c r="AE2206">
        <v>0.25</v>
      </c>
      <c r="AF2206" t="s">
        <v>3922</v>
      </c>
      <c r="AG2206" s="2">
        <v>3.472222222222222E-3</v>
      </c>
      <c r="AH2206" t="s">
        <v>3911</v>
      </c>
      <c r="AI2206">
        <v>3</v>
      </c>
      <c r="AJ2206" t="s">
        <v>3976</v>
      </c>
      <c r="AK2206" s="3">
        <v>41790</v>
      </c>
      <c r="AL2206" s="10">
        <f>YEAR(ufc_fights_2[[#This Row],[date]])</f>
        <v>2014</v>
      </c>
      <c r="AM2206" t="s">
        <v>3977</v>
      </c>
      <c r="AN2206">
        <v>97</v>
      </c>
      <c r="AO2206" t="s">
        <v>3918</v>
      </c>
      <c r="AP2206">
        <f>IF(ufc_fights_2[[#This Row],[winner]]="Red",ufc_fights_2[[#This Row],[r_fighter_id]],ufc_fights_2[[#This Row],[b_fighter_id]])</f>
        <v>3148</v>
      </c>
      <c r="AQ2206" t="str">
        <f>_xlfn.XLOOKUP(ufc_fights_2[[#This Row],[winnerID]],ufc_fighters[id],ufc_fighters[fighter_name],"xxx",0,1)</f>
        <v>Sean Strickland</v>
      </c>
    </row>
    <row r="2207" spans="1:43">
      <c r="A2207">
        <v>1850</v>
      </c>
      <c r="B2207">
        <v>2434</v>
      </c>
      <c r="C2207">
        <f>_xlfn.XLOOKUP(ufc_fights_2[[#This Row],[r_fighter_id]],ufc_fighters[id],ufc_fighters[year],"xxx",0,1)</f>
        <v>1978</v>
      </c>
      <c r="D2207">
        <f>_xlfn.XLOOKUP(ufc_fights_2[[#This Row],[b_fighter_id]],ufc_fighters[id],ufc_fighters[year],"Prázdné",0,1)</f>
        <v>1980</v>
      </c>
      <c r="E2207" s="10">
        <f>YEAR(ufc_fights_2[[#This Row],[date]])-ufc_fights_2[[#This Row],[r_year]]</f>
        <v>34</v>
      </c>
      <c r="F2207" s="10">
        <f>YEAR(ufc_fights_2[[#This Row],[date]])-ufc_fights_2[[#This Row],[b_year]]</f>
        <v>32</v>
      </c>
      <c r="G2207">
        <v>2</v>
      </c>
      <c r="H2207">
        <v>0</v>
      </c>
      <c r="I2207">
        <v>0.52170000000000005</v>
      </c>
      <c r="J2207">
        <v>0.46150000000000002</v>
      </c>
      <c r="K2207">
        <v>0.54169999999999996</v>
      </c>
      <c r="L2207">
        <v>0.46150000000000002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5.2083333333333333E-4</v>
      </c>
      <c r="T2207" s="2">
        <v>0</v>
      </c>
      <c r="U2207">
        <v>0.53490000000000004</v>
      </c>
      <c r="V2207">
        <v>0</v>
      </c>
      <c r="W2207">
        <v>0.33329999999999999</v>
      </c>
      <c r="X2207">
        <v>0</v>
      </c>
      <c r="Y2207">
        <v>0.8</v>
      </c>
      <c r="Z2207">
        <v>0.45450000000000002</v>
      </c>
      <c r="AA2207">
        <v>0.46150000000000002</v>
      </c>
      <c r="AB2207">
        <v>0.66669999999999996</v>
      </c>
      <c r="AC2207">
        <v>0</v>
      </c>
      <c r="AD2207">
        <v>0.7</v>
      </c>
      <c r="AE2207">
        <v>0</v>
      </c>
      <c r="AF2207" t="s">
        <v>3910</v>
      </c>
      <c r="AG2207" s="2">
        <v>2.5231481481481481E-3</v>
      </c>
      <c r="AH2207" t="s">
        <v>3911</v>
      </c>
      <c r="AI2207">
        <v>3</v>
      </c>
      <c r="AJ2207" t="s">
        <v>3931</v>
      </c>
      <c r="AK2207" s="3">
        <v>41257</v>
      </c>
      <c r="AL2207" s="10">
        <f>YEAR(ufc_fights_2[[#This Row],[date]])</f>
        <v>2012</v>
      </c>
      <c r="AM2207" t="s">
        <v>3977</v>
      </c>
      <c r="AN2207">
        <v>48</v>
      </c>
      <c r="AO2207" t="s">
        <v>3913</v>
      </c>
      <c r="AP2207">
        <f>IF(ufc_fights_2[[#This Row],[winner]]="Red",ufc_fights_2[[#This Row],[r_fighter_id]],ufc_fights_2[[#This Row],[b_fighter_id]])</f>
        <v>1850</v>
      </c>
      <c r="AQ2207" t="str">
        <f>_xlfn.XLOOKUP(ufc_fights_2[[#This Row],[winnerID]],ufc_fighters[id],ufc_fighters[fighter_name],"xxx",0,1)</f>
        <v>Hector Lombard</v>
      </c>
    </row>
    <row r="2208" spans="1:43">
      <c r="A2208">
        <v>468</v>
      </c>
      <c r="B2208">
        <v>1991</v>
      </c>
      <c r="C2208">
        <f>_xlfn.XLOOKUP(ufc_fights_2[[#This Row],[r_fighter_id]],ufc_fighters[id],ufc_fighters[year],"xxx",0,1)</f>
        <v>1986</v>
      </c>
      <c r="D2208">
        <f>_xlfn.XLOOKUP(ufc_fights_2[[#This Row],[b_fighter_id]],ufc_fighters[id],ufc_fighters[year],"Prázdné",0,1)</f>
        <v>1982</v>
      </c>
      <c r="E2208" s="10">
        <f>YEAR(ufc_fights_2[[#This Row],[date]])-ufc_fights_2[[#This Row],[r_year]]</f>
        <v>25</v>
      </c>
      <c r="F2208" s="10">
        <f>YEAR(ufc_fights_2[[#This Row],[date]])-ufc_fights_2[[#This Row],[b_year]]</f>
        <v>29</v>
      </c>
      <c r="G2208">
        <v>0</v>
      </c>
      <c r="H2208">
        <v>0</v>
      </c>
      <c r="I2208">
        <v>0.34150000000000003</v>
      </c>
      <c r="J2208">
        <v>0.47560000000000002</v>
      </c>
      <c r="K2208">
        <v>0.41299999999999998</v>
      </c>
      <c r="L2208">
        <v>0.47899999999999998</v>
      </c>
      <c r="M2208">
        <v>0</v>
      </c>
      <c r="N2208">
        <v>9.0899999999999995E-2</v>
      </c>
      <c r="O2208">
        <v>1</v>
      </c>
      <c r="P2208">
        <v>0</v>
      </c>
      <c r="Q2208">
        <v>0</v>
      </c>
      <c r="R2208">
        <v>0</v>
      </c>
      <c r="S2208" s="2">
        <v>1.1574074074074075E-4</v>
      </c>
      <c r="T2208" s="2">
        <v>2.4074074074074076E-3</v>
      </c>
      <c r="U2208">
        <v>0.19089999999999999</v>
      </c>
      <c r="V2208">
        <v>0.45390000000000003</v>
      </c>
      <c r="W2208">
        <v>0.70209999999999995</v>
      </c>
      <c r="X2208">
        <v>0.28570000000000001</v>
      </c>
      <c r="Y2208">
        <v>1</v>
      </c>
      <c r="Z2208">
        <v>0.26390000000000002</v>
      </c>
      <c r="AA2208">
        <v>0.4803</v>
      </c>
      <c r="AB2208">
        <v>0.83330000000000004</v>
      </c>
      <c r="AC2208">
        <v>0.45450000000000002</v>
      </c>
      <c r="AD2208">
        <v>1</v>
      </c>
      <c r="AE2208">
        <v>0</v>
      </c>
      <c r="AF2208" t="s">
        <v>3915</v>
      </c>
      <c r="AG2208" s="2">
        <v>3.472222222222222E-3</v>
      </c>
      <c r="AH2208" t="s">
        <v>3911</v>
      </c>
      <c r="AI2208">
        <v>3</v>
      </c>
      <c r="AJ2208" t="s">
        <v>3956</v>
      </c>
      <c r="AK2208" s="3">
        <v>40824</v>
      </c>
      <c r="AL2208" s="10">
        <f>YEAR(ufc_fights_2[[#This Row],[date]])</f>
        <v>2011</v>
      </c>
      <c r="AM2208" t="s">
        <v>3977</v>
      </c>
      <c r="AN2208">
        <v>3</v>
      </c>
      <c r="AO2208" t="s">
        <v>3918</v>
      </c>
      <c r="AP2208">
        <f>IF(ufc_fights_2[[#This Row],[winner]]="Red",ufc_fights_2[[#This Row],[r_fighter_id]],ufc_fights_2[[#This Row],[b_fighter_id]])</f>
        <v>1991</v>
      </c>
      <c r="AQ2208" t="str">
        <f>_xlfn.XLOOKUP(ufc_fights_2[[#This Row],[winnerID]],ufc_fighters[id],ufc_fighters[fighter_name],"xxx",0,1)</f>
        <v>Mike Massenzio</v>
      </c>
    </row>
    <row r="2209" spans="1:43">
      <c r="A2209">
        <v>1991</v>
      </c>
      <c r="B2209">
        <v>2035</v>
      </c>
      <c r="C2209">
        <f>_xlfn.XLOOKUP(ufc_fights_2[[#This Row],[r_fighter_id]],ufc_fighters[id],ufc_fighters[year],"xxx",0,1)</f>
        <v>1982</v>
      </c>
      <c r="D2209">
        <f>_xlfn.XLOOKUP(ufc_fights_2[[#This Row],[b_fighter_id]],ufc_fighters[id],ufc_fighters[year],"Prázdné",0,1)</f>
        <v>1978</v>
      </c>
      <c r="E2209" s="10">
        <f>YEAR(ufc_fights_2[[#This Row],[date]])-ufc_fights_2[[#This Row],[r_year]]</f>
        <v>26</v>
      </c>
      <c r="F2209" s="10">
        <f>YEAR(ufc_fights_2[[#This Row],[date]])-ufc_fights_2[[#This Row],[b_year]]</f>
        <v>30</v>
      </c>
      <c r="G2209">
        <v>0</v>
      </c>
      <c r="H2209">
        <v>0</v>
      </c>
      <c r="I2209">
        <v>0</v>
      </c>
      <c r="J2209">
        <v>0.75</v>
      </c>
      <c r="K2209">
        <v>0.7</v>
      </c>
      <c r="L2209">
        <v>0.9</v>
      </c>
      <c r="M2209">
        <v>1</v>
      </c>
      <c r="N2209">
        <v>0</v>
      </c>
      <c r="O2209">
        <v>1</v>
      </c>
      <c r="P2209">
        <v>1</v>
      </c>
      <c r="Q2209">
        <v>0</v>
      </c>
      <c r="R2209">
        <v>0</v>
      </c>
      <c r="S2209" s="2">
        <v>9.3749999999999997E-4</v>
      </c>
      <c r="T2209" s="2">
        <v>0</v>
      </c>
      <c r="U2209">
        <v>0</v>
      </c>
      <c r="V2209">
        <v>0.75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 t="s">
        <v>3933</v>
      </c>
      <c r="AG2209" s="2">
        <v>1.0185185185185184E-3</v>
      </c>
      <c r="AH2209" t="s">
        <v>3911</v>
      </c>
      <c r="AI2209">
        <v>3</v>
      </c>
      <c r="AJ2209" t="s">
        <v>4121</v>
      </c>
      <c r="AK2209" s="3">
        <v>39708</v>
      </c>
      <c r="AL2209" s="10">
        <f>YEAR(ufc_fights_2[[#This Row],[date]])</f>
        <v>2008</v>
      </c>
      <c r="AM2209" t="s">
        <v>3977</v>
      </c>
      <c r="AN2209">
        <v>137</v>
      </c>
      <c r="AO2209" t="s">
        <v>3913</v>
      </c>
      <c r="AP2209">
        <f>IF(ufc_fights_2[[#This Row],[winner]]="Red",ufc_fights_2[[#This Row],[r_fighter_id]],ufc_fights_2[[#This Row],[b_fighter_id]])</f>
        <v>1991</v>
      </c>
      <c r="AQ2209" t="str">
        <f>_xlfn.XLOOKUP(ufc_fights_2[[#This Row],[winnerID]],ufc_fighters[id],ufc_fighters[fighter_name],"xxx",0,1)</f>
        <v>Mike Massenzio</v>
      </c>
    </row>
    <row r="2210" spans="1:43">
      <c r="A2210">
        <v>3056</v>
      </c>
      <c r="B2210">
        <v>286</v>
      </c>
      <c r="C2210">
        <f>_xlfn.XLOOKUP(ufc_fights_2[[#This Row],[r_fighter_id]],ufc_fighters[id],ufc_fighters[year],"xxx",0,1)</f>
        <v>1977</v>
      </c>
      <c r="D2210">
        <f>_xlfn.XLOOKUP(ufc_fights_2[[#This Row],[b_fighter_id]],ufc_fighters[id],ufc_fighters[year],"Prázdné",0,1)</f>
        <v>1979</v>
      </c>
      <c r="E2210" s="10">
        <f>YEAR(ufc_fights_2[[#This Row],[date]])-ufc_fights_2[[#This Row],[r_year]]</f>
        <v>35</v>
      </c>
      <c r="F2210" s="10">
        <f>YEAR(ufc_fights_2[[#This Row],[date]])-ufc_fights_2[[#This Row],[b_year]]</f>
        <v>33</v>
      </c>
      <c r="G2210">
        <v>0</v>
      </c>
      <c r="H2210">
        <v>0</v>
      </c>
      <c r="I2210">
        <v>0.41239999999999999</v>
      </c>
      <c r="J2210">
        <v>0.3488</v>
      </c>
      <c r="K2210">
        <v>0.66500000000000004</v>
      </c>
      <c r="L2210">
        <v>0.62580000000000002</v>
      </c>
      <c r="M2210">
        <v>0.57140000000000002</v>
      </c>
      <c r="N2210">
        <v>0.33329999999999999</v>
      </c>
      <c r="O2210">
        <v>0</v>
      </c>
      <c r="P2210">
        <v>0</v>
      </c>
      <c r="Q2210">
        <v>0</v>
      </c>
      <c r="R2210">
        <v>0</v>
      </c>
      <c r="S2210" s="2">
        <v>5.2199074074074075E-3</v>
      </c>
      <c r="T2210" s="2">
        <v>2.9166666666666668E-3</v>
      </c>
      <c r="U2210">
        <v>0.31580000000000003</v>
      </c>
      <c r="V2210">
        <v>0.25</v>
      </c>
      <c r="W2210">
        <v>0.75</v>
      </c>
      <c r="X2210">
        <v>0.8</v>
      </c>
      <c r="Y2210">
        <v>1</v>
      </c>
      <c r="Z2210">
        <v>0.25</v>
      </c>
      <c r="AA2210">
        <v>0.21879999999999999</v>
      </c>
      <c r="AB2210">
        <v>0.71430000000000005</v>
      </c>
      <c r="AC2210">
        <v>0.73680000000000001</v>
      </c>
      <c r="AD2210">
        <v>0.55000000000000004</v>
      </c>
      <c r="AE2210">
        <v>0.66669999999999996</v>
      </c>
      <c r="AF2210" t="s">
        <v>3915</v>
      </c>
      <c r="AG2210" s="2">
        <v>3.472222222222222E-3</v>
      </c>
      <c r="AH2210" t="s">
        <v>3911</v>
      </c>
      <c r="AI2210">
        <v>3</v>
      </c>
      <c r="AJ2210" t="s">
        <v>3925</v>
      </c>
      <c r="AK2210" s="3">
        <v>40936</v>
      </c>
      <c r="AL2210" s="10">
        <f>YEAR(ufc_fights_2[[#This Row],[date]])</f>
        <v>2012</v>
      </c>
      <c r="AM2210" t="s">
        <v>3977</v>
      </c>
      <c r="AN2210">
        <v>8</v>
      </c>
      <c r="AO2210" t="s">
        <v>3913</v>
      </c>
      <c r="AP2210">
        <f>IF(ufc_fights_2[[#This Row],[winner]]="Red",ufc_fights_2[[#This Row],[r_fighter_id]],ufc_fights_2[[#This Row],[b_fighter_id]])</f>
        <v>3056</v>
      </c>
      <c r="AQ2210" t="str">
        <f>_xlfn.XLOOKUP(ufc_fights_2[[#This Row],[winnerID]],ufc_fighters[id],ufc_fighters[fighter_name],"xxx",0,1)</f>
        <v>Chael Sonnen</v>
      </c>
    </row>
    <row r="2211" spans="1:43">
      <c r="A2211">
        <v>3056</v>
      </c>
      <c r="B2211">
        <v>3103</v>
      </c>
      <c r="C2211">
        <f>_xlfn.XLOOKUP(ufc_fights_2[[#This Row],[r_fighter_id]],ufc_fighters[id],ufc_fighters[year],"xxx",0,1)</f>
        <v>1977</v>
      </c>
      <c r="D2211">
        <f>_xlfn.XLOOKUP(ufc_fights_2[[#This Row],[b_fighter_id]],ufc_fighters[id],ufc_fighters[year],"Prázdné",0,1)</f>
        <v>1980</v>
      </c>
      <c r="E2211" s="10">
        <f>YEAR(ufc_fights_2[[#This Row],[date]])-ufc_fights_2[[#This Row],[r_year]]</f>
        <v>34</v>
      </c>
      <c r="F2211" s="10">
        <f>YEAR(ufc_fights_2[[#This Row],[date]])-ufc_fights_2[[#This Row],[b_year]]</f>
        <v>31</v>
      </c>
      <c r="G2211">
        <v>0</v>
      </c>
      <c r="H2211">
        <v>0</v>
      </c>
      <c r="I2211">
        <v>0.73680000000000001</v>
      </c>
      <c r="J2211">
        <v>0.25</v>
      </c>
      <c r="K2211">
        <v>0.84799999999999998</v>
      </c>
      <c r="L2211">
        <v>0.72729999999999995</v>
      </c>
      <c r="M2211">
        <v>0.66669999999999996</v>
      </c>
      <c r="N2211">
        <v>0</v>
      </c>
      <c r="O2211">
        <v>1</v>
      </c>
      <c r="P2211">
        <v>0</v>
      </c>
      <c r="Q2211">
        <v>0</v>
      </c>
      <c r="R2211">
        <v>0</v>
      </c>
      <c r="S2211" s="2">
        <v>5.4629629629629629E-3</v>
      </c>
      <c r="T2211" s="2">
        <v>2.0833333333333335E-4</v>
      </c>
      <c r="U2211">
        <v>0.66669999999999996</v>
      </c>
      <c r="V2211">
        <v>0</v>
      </c>
      <c r="W2211">
        <v>0.875</v>
      </c>
      <c r="X2211">
        <v>0</v>
      </c>
      <c r="Y2211">
        <v>1</v>
      </c>
      <c r="Z2211">
        <v>0</v>
      </c>
      <c r="AA2211">
        <v>0.2</v>
      </c>
      <c r="AB2211">
        <v>0.85709999999999997</v>
      </c>
      <c r="AC2211">
        <v>0.33329999999999999</v>
      </c>
      <c r="AD2211">
        <v>0.78569999999999995</v>
      </c>
      <c r="AE2211">
        <v>0</v>
      </c>
      <c r="AF2211" t="s">
        <v>3933</v>
      </c>
      <c r="AG2211" s="2">
        <v>2.673611111111111E-3</v>
      </c>
      <c r="AH2211" t="s">
        <v>3911</v>
      </c>
      <c r="AI2211">
        <v>3</v>
      </c>
      <c r="AJ2211" t="s">
        <v>3956</v>
      </c>
      <c r="AK2211" s="3">
        <v>40824</v>
      </c>
      <c r="AL2211" s="10">
        <f>YEAR(ufc_fights_2[[#This Row],[date]])</f>
        <v>2011</v>
      </c>
      <c r="AM2211" t="s">
        <v>3977</v>
      </c>
      <c r="AN2211">
        <v>3</v>
      </c>
      <c r="AO2211" t="s">
        <v>3913</v>
      </c>
      <c r="AP2211">
        <f>IF(ufc_fights_2[[#This Row],[winner]]="Red",ufc_fights_2[[#This Row],[r_fighter_id]],ufc_fights_2[[#This Row],[b_fighter_id]])</f>
        <v>3056</v>
      </c>
      <c r="AQ2211" t="str">
        <f>_xlfn.XLOOKUP(ufc_fights_2[[#This Row],[winnerID]],ufc_fighters[id],ufc_fighters[fighter_name],"xxx",0,1)</f>
        <v>Chael Sonnen</v>
      </c>
    </row>
    <row r="2212" spans="1:43">
      <c r="A2212">
        <v>3056</v>
      </c>
      <c r="B2212">
        <v>2369</v>
      </c>
      <c r="C2212">
        <f>_xlfn.XLOOKUP(ufc_fights_2[[#This Row],[r_fighter_id]],ufc_fighters[id],ufc_fighters[year],"xxx",0,1)</f>
        <v>1977</v>
      </c>
      <c r="D2212">
        <f>_xlfn.XLOOKUP(ufc_fights_2[[#This Row],[b_fighter_id]],ufc_fighters[id],ufc_fighters[year],"Prázdné",0,1)</f>
        <v>1981</v>
      </c>
      <c r="E2212" s="10">
        <f>YEAR(ufc_fights_2[[#This Row],[date]])-ufc_fights_2[[#This Row],[r_year]]</f>
        <v>32</v>
      </c>
      <c r="F2212" s="10">
        <f>YEAR(ufc_fights_2[[#This Row],[date]])-ufc_fights_2[[#This Row],[b_year]]</f>
        <v>28</v>
      </c>
      <c r="G2212">
        <v>0</v>
      </c>
      <c r="H2212">
        <v>0</v>
      </c>
      <c r="I2212">
        <v>0.32379999999999998</v>
      </c>
      <c r="J2212">
        <v>0.1623</v>
      </c>
      <c r="K2212">
        <v>0.42730000000000001</v>
      </c>
      <c r="L2212">
        <v>0.1835</v>
      </c>
      <c r="M2212">
        <v>0.57140000000000002</v>
      </c>
      <c r="N2212">
        <v>0</v>
      </c>
      <c r="O2212">
        <v>0</v>
      </c>
      <c r="P2212">
        <v>1</v>
      </c>
      <c r="Q2212">
        <v>0</v>
      </c>
      <c r="R2212">
        <v>0</v>
      </c>
      <c r="S2212" s="2">
        <v>3.5995370370370369E-3</v>
      </c>
      <c r="T2212" s="2">
        <v>2.199074074074074E-4</v>
      </c>
      <c r="U2212">
        <v>0.18629999999999999</v>
      </c>
      <c r="V2212">
        <v>0.15229999999999999</v>
      </c>
      <c r="W2212">
        <v>0.3</v>
      </c>
      <c r="X2212">
        <v>0.8246</v>
      </c>
      <c r="Y2212">
        <v>1</v>
      </c>
      <c r="Z2212">
        <v>0.2581</v>
      </c>
      <c r="AA2212">
        <v>0.1623</v>
      </c>
      <c r="AB2212">
        <v>0.86209999999999998</v>
      </c>
      <c r="AC2212">
        <v>0</v>
      </c>
      <c r="AD2212">
        <v>0.5</v>
      </c>
      <c r="AE2212">
        <v>0</v>
      </c>
      <c r="AF2212" t="s">
        <v>3915</v>
      </c>
      <c r="AG2212" s="2">
        <v>3.472222222222222E-3</v>
      </c>
      <c r="AH2212" t="s">
        <v>3911</v>
      </c>
      <c r="AI2212">
        <v>3</v>
      </c>
      <c r="AJ2212" t="s">
        <v>3967</v>
      </c>
      <c r="AK2212" s="3">
        <v>40110</v>
      </c>
      <c r="AL2212" s="10">
        <f>YEAR(ufc_fights_2[[#This Row],[date]])</f>
        <v>2009</v>
      </c>
      <c r="AM2212" t="s">
        <v>3977</v>
      </c>
      <c r="AN2212">
        <v>2</v>
      </c>
      <c r="AO2212" t="s">
        <v>3913</v>
      </c>
      <c r="AP2212">
        <f>IF(ufc_fights_2[[#This Row],[winner]]="Red",ufc_fights_2[[#This Row],[r_fighter_id]],ufc_fights_2[[#This Row],[b_fighter_id]])</f>
        <v>3056</v>
      </c>
      <c r="AQ2212" t="str">
        <f>_xlfn.XLOOKUP(ufc_fights_2[[#This Row],[winnerID]],ufc_fighters[id],ufc_fighters[fighter_name],"xxx",0,1)</f>
        <v>Chael Sonnen</v>
      </c>
    </row>
    <row r="2213" spans="1:43">
      <c r="A2213">
        <v>3056</v>
      </c>
      <c r="B2213">
        <v>2569</v>
      </c>
      <c r="C2213">
        <f>_xlfn.XLOOKUP(ufc_fights_2[[#This Row],[r_fighter_id]],ufc_fighters[id],ufc_fighters[year],"xxx",0,1)</f>
        <v>1977</v>
      </c>
      <c r="D2213">
        <f>_xlfn.XLOOKUP(ufc_fights_2[[#This Row],[b_fighter_id]],ufc_fighters[id],ufc_fighters[year],"Prázdné",0,1)</f>
        <v>1972</v>
      </c>
      <c r="E2213" s="10">
        <f>YEAR(ufc_fights_2[[#This Row],[date]])-ufc_fights_2[[#This Row],[r_year]]</f>
        <v>29</v>
      </c>
      <c r="F2213" s="10">
        <f>YEAR(ufc_fights_2[[#This Row],[date]])-ufc_fights_2[[#This Row],[b_year]]</f>
        <v>34</v>
      </c>
      <c r="G2213">
        <v>0</v>
      </c>
      <c r="H2213">
        <v>0</v>
      </c>
      <c r="I2213">
        <v>0.42370000000000002</v>
      </c>
      <c r="J2213">
        <v>0.31819999999999998</v>
      </c>
      <c r="K2213">
        <v>0.62639999999999996</v>
      </c>
      <c r="L2213">
        <v>0.64439999999999997</v>
      </c>
      <c r="M2213">
        <v>0.4118</v>
      </c>
      <c r="N2213">
        <v>0</v>
      </c>
      <c r="O2213">
        <v>0</v>
      </c>
      <c r="P2213">
        <v>2</v>
      </c>
      <c r="Q2213">
        <v>0</v>
      </c>
      <c r="R2213">
        <v>0</v>
      </c>
      <c r="S2213" s="2">
        <v>7.6620370370370366E-3</v>
      </c>
      <c r="T2213" s="2">
        <v>8.1018518518518516E-4</v>
      </c>
      <c r="U2213">
        <v>0.36170000000000002</v>
      </c>
      <c r="V2213">
        <v>0.25</v>
      </c>
      <c r="W2213">
        <v>0.6</v>
      </c>
      <c r="X2213">
        <v>1</v>
      </c>
      <c r="Y2213">
        <v>0</v>
      </c>
      <c r="Z2213">
        <v>0.2727</v>
      </c>
      <c r="AA2213">
        <v>0.29409999999999997</v>
      </c>
      <c r="AB2213">
        <v>0.55559999999999998</v>
      </c>
      <c r="AC2213">
        <v>0.5</v>
      </c>
      <c r="AD2213">
        <v>0.43590000000000001</v>
      </c>
      <c r="AE2213">
        <v>0.33329999999999999</v>
      </c>
      <c r="AF2213" t="s">
        <v>3915</v>
      </c>
      <c r="AG2213" s="2">
        <v>3.472222222222222E-3</v>
      </c>
      <c r="AH2213" t="s">
        <v>3911</v>
      </c>
      <c r="AI2213">
        <v>3</v>
      </c>
      <c r="AJ2213" t="s">
        <v>3967</v>
      </c>
      <c r="AK2213" s="3">
        <v>38813</v>
      </c>
      <c r="AL2213" s="10">
        <f>YEAR(ufc_fights_2[[#This Row],[date]])</f>
        <v>2006</v>
      </c>
      <c r="AM2213" t="s">
        <v>3977</v>
      </c>
      <c r="AN2213">
        <v>1</v>
      </c>
      <c r="AO2213" t="s">
        <v>3913</v>
      </c>
      <c r="AP2213">
        <f>IF(ufc_fights_2[[#This Row],[winner]]="Red",ufc_fights_2[[#This Row],[r_fighter_id]],ufc_fights_2[[#This Row],[b_fighter_id]])</f>
        <v>3056</v>
      </c>
      <c r="AQ2213" t="str">
        <f>_xlfn.XLOOKUP(ufc_fights_2[[#This Row],[winnerID]],ufc_fighters[id],ufc_fighters[fighter_name],"xxx",0,1)</f>
        <v>Chael Sonnen</v>
      </c>
    </row>
    <row r="2214" spans="1:43">
      <c r="A2214">
        <v>3056</v>
      </c>
      <c r="B2214">
        <v>2108</v>
      </c>
      <c r="C2214">
        <f>_xlfn.XLOOKUP(ufc_fights_2[[#This Row],[r_fighter_id]],ufc_fighters[id],ufc_fighters[year],"xxx",0,1)</f>
        <v>1977</v>
      </c>
      <c r="D2214">
        <f>_xlfn.XLOOKUP(ufc_fights_2[[#This Row],[b_fighter_id]],ufc_fighters[id],ufc_fighters[year],"Prázdné",0,1)</f>
        <v>1981</v>
      </c>
      <c r="E2214" s="10">
        <f>YEAR(ufc_fights_2[[#This Row],[date]])-ufc_fights_2[[#This Row],[r_year]]</f>
        <v>32</v>
      </c>
      <c r="F2214" s="10">
        <f>YEAR(ufc_fights_2[[#This Row],[date]])-ufc_fights_2[[#This Row],[b_year]]</f>
        <v>28</v>
      </c>
      <c r="G2214">
        <v>0</v>
      </c>
      <c r="H2214">
        <v>0</v>
      </c>
      <c r="I2214">
        <v>0.59019999999999995</v>
      </c>
      <c r="J2214">
        <v>0.42859999999999998</v>
      </c>
      <c r="K2214">
        <v>0.80120000000000002</v>
      </c>
      <c r="L2214">
        <v>0.69569999999999999</v>
      </c>
      <c r="M2214">
        <v>0.6</v>
      </c>
      <c r="N2214">
        <v>0</v>
      </c>
      <c r="O2214">
        <v>0</v>
      </c>
      <c r="P2214">
        <v>2</v>
      </c>
      <c r="Q2214">
        <v>0</v>
      </c>
      <c r="R2214">
        <v>0</v>
      </c>
      <c r="S2214" s="2">
        <v>9.6296296296296303E-3</v>
      </c>
      <c r="T2214" s="2">
        <v>1.1574074074074073E-5</v>
      </c>
      <c r="U2214">
        <v>0.50980000000000003</v>
      </c>
      <c r="V2214">
        <v>0.375</v>
      </c>
      <c r="W2214">
        <v>1</v>
      </c>
      <c r="X2214">
        <v>1</v>
      </c>
      <c r="Y2214">
        <v>0.5</v>
      </c>
      <c r="Z2214">
        <v>0.66669999999999996</v>
      </c>
      <c r="AA2214">
        <v>0.375</v>
      </c>
      <c r="AB2214">
        <v>0</v>
      </c>
      <c r="AC2214">
        <v>0.6</v>
      </c>
      <c r="AD2214">
        <v>0.57140000000000002</v>
      </c>
      <c r="AE2214">
        <v>0</v>
      </c>
      <c r="AF2214" t="s">
        <v>3915</v>
      </c>
      <c r="AG2214" s="2">
        <v>3.472222222222222E-3</v>
      </c>
      <c r="AH2214" t="s">
        <v>3911</v>
      </c>
      <c r="AI2214">
        <v>3</v>
      </c>
      <c r="AJ2214" t="s">
        <v>3949</v>
      </c>
      <c r="AK2214" s="3">
        <v>39956</v>
      </c>
      <c r="AL2214" s="10">
        <f>YEAR(ufc_fights_2[[#This Row],[date]])</f>
        <v>2009</v>
      </c>
      <c r="AM2214" t="s">
        <v>3977</v>
      </c>
      <c r="AN2214">
        <v>1</v>
      </c>
      <c r="AO2214" t="s">
        <v>3913</v>
      </c>
      <c r="AP2214">
        <f>IF(ufc_fights_2[[#This Row],[winner]]="Red",ufc_fights_2[[#This Row],[r_fighter_id]],ufc_fights_2[[#This Row],[b_fighter_id]])</f>
        <v>3056</v>
      </c>
      <c r="AQ2214" t="str">
        <f>_xlfn.XLOOKUP(ufc_fights_2[[#This Row],[winnerID]],ufc_fighters[id],ufc_fighters[fighter_name],"xxx",0,1)</f>
        <v>Chael Sonnen</v>
      </c>
    </row>
    <row r="2215" spans="1:43">
      <c r="A2215">
        <v>3056</v>
      </c>
      <c r="B2215">
        <v>1958</v>
      </c>
      <c r="C2215">
        <f>_xlfn.XLOOKUP(ufc_fights_2[[#This Row],[r_fighter_id]],ufc_fighters[id],ufc_fighters[year],"xxx",0,1)</f>
        <v>1977</v>
      </c>
      <c r="D2215">
        <f>_xlfn.XLOOKUP(ufc_fights_2[[#This Row],[b_fighter_id]],ufc_fighters[id],ufc_fighters[year],"Prázdné",0,1)</f>
        <v>1979</v>
      </c>
      <c r="E2215" s="10">
        <f>YEAR(ufc_fights_2[[#This Row],[date]])-ufc_fights_2[[#This Row],[r_year]]</f>
        <v>33</v>
      </c>
      <c r="F2215" s="10">
        <f>YEAR(ufc_fights_2[[#This Row],[date]])-ufc_fights_2[[#This Row],[b_year]]</f>
        <v>31</v>
      </c>
      <c r="G2215">
        <v>0</v>
      </c>
      <c r="H2215">
        <v>0</v>
      </c>
      <c r="I2215">
        <v>0.69640000000000002</v>
      </c>
      <c r="J2215">
        <v>0.45829999999999999</v>
      </c>
      <c r="K2215">
        <v>0.82950000000000002</v>
      </c>
      <c r="L2215">
        <v>0.74</v>
      </c>
      <c r="M2215">
        <v>1</v>
      </c>
      <c r="N2215">
        <v>0</v>
      </c>
      <c r="O2215">
        <v>0</v>
      </c>
      <c r="P2215">
        <v>2</v>
      </c>
      <c r="Q2215">
        <v>0</v>
      </c>
      <c r="R2215">
        <v>1</v>
      </c>
      <c r="S2215" s="2">
        <v>9.0393518518518522E-3</v>
      </c>
      <c r="T2215" s="2">
        <v>6.5972222222222224E-4</v>
      </c>
      <c r="U2215">
        <v>0.65959999999999996</v>
      </c>
      <c r="V2215">
        <v>0.36840000000000001</v>
      </c>
      <c r="W2215">
        <v>0.66669999999999996</v>
      </c>
      <c r="X2215">
        <v>1</v>
      </c>
      <c r="Y2215">
        <v>0</v>
      </c>
      <c r="Z2215">
        <v>0.6</v>
      </c>
      <c r="AA2215">
        <v>0.42859999999999998</v>
      </c>
      <c r="AB2215">
        <v>0.57140000000000002</v>
      </c>
      <c r="AC2215">
        <v>0.33329999999999999</v>
      </c>
      <c r="AD2215">
        <v>0.74360000000000004</v>
      </c>
      <c r="AE2215">
        <v>0.57140000000000002</v>
      </c>
      <c r="AF2215" t="s">
        <v>3915</v>
      </c>
      <c r="AG2215" s="2">
        <v>3.472222222222222E-3</v>
      </c>
      <c r="AH2215" t="s">
        <v>3911</v>
      </c>
      <c r="AI2215">
        <v>3</v>
      </c>
      <c r="AJ2215" t="s">
        <v>3974</v>
      </c>
      <c r="AK2215" s="3">
        <v>40215</v>
      </c>
      <c r="AL2215" s="10">
        <f>YEAR(ufc_fights_2[[#This Row],[date]])</f>
        <v>2010</v>
      </c>
      <c r="AM2215" t="s">
        <v>3977</v>
      </c>
      <c r="AN2215">
        <v>1</v>
      </c>
      <c r="AO2215" t="s">
        <v>3913</v>
      </c>
      <c r="AP2215">
        <f>IF(ufc_fights_2[[#This Row],[winner]]="Red",ufc_fights_2[[#This Row],[r_fighter_id]],ufc_fights_2[[#This Row],[b_fighter_id]])</f>
        <v>3056</v>
      </c>
      <c r="AQ2215" t="str">
        <f>_xlfn.XLOOKUP(ufc_fights_2[[#This Row],[winnerID]],ufc_fighters[id],ufc_fighters[fighter_name],"xxx",0,1)</f>
        <v>Chael Sonnen</v>
      </c>
    </row>
    <row r="2216" spans="1:43">
      <c r="A2216">
        <v>952</v>
      </c>
      <c r="B2216">
        <v>644</v>
      </c>
      <c r="C2216">
        <f>_xlfn.XLOOKUP(ufc_fights_2[[#This Row],[r_fighter_id]],ufc_fighters[id],ufc_fighters[year],"xxx",0,1)</f>
        <v>1985</v>
      </c>
      <c r="D2216">
        <f>_xlfn.XLOOKUP(ufc_fights_2[[#This Row],[b_fighter_id]],ufc_fighters[id],ufc_fighters[year],"Prázdné",0,1)</f>
        <v>1986</v>
      </c>
      <c r="E2216" s="10">
        <f>YEAR(ufc_fights_2[[#This Row],[date]])-ufc_fights_2[[#This Row],[r_year]]</f>
        <v>29</v>
      </c>
      <c r="F2216" s="10">
        <f>YEAR(ufc_fights_2[[#This Row],[date]])-ufc_fights_2[[#This Row],[b_year]]</f>
        <v>28</v>
      </c>
      <c r="G2216">
        <v>0</v>
      </c>
      <c r="H2216">
        <v>1</v>
      </c>
      <c r="I2216">
        <v>0.32790000000000002</v>
      </c>
      <c r="J2216">
        <v>0.23880000000000001</v>
      </c>
      <c r="K2216">
        <v>0.43059999999999998</v>
      </c>
      <c r="L2216">
        <v>0.49120000000000003</v>
      </c>
      <c r="M2216">
        <v>0.5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3.7731481481481483E-3</v>
      </c>
      <c r="T2216" s="2">
        <v>3.8194444444444446E-4</v>
      </c>
      <c r="U2216">
        <v>0.15379999999999999</v>
      </c>
      <c r="V2216">
        <v>0.2034</v>
      </c>
      <c r="W2216">
        <v>0.57889999999999997</v>
      </c>
      <c r="X2216">
        <v>1</v>
      </c>
      <c r="Y2216">
        <v>0.4</v>
      </c>
      <c r="Z2216">
        <v>0.28070000000000001</v>
      </c>
      <c r="AA2216">
        <v>0.21310000000000001</v>
      </c>
      <c r="AB2216">
        <v>1</v>
      </c>
      <c r="AC2216">
        <v>0</v>
      </c>
      <c r="AD2216">
        <v>1</v>
      </c>
      <c r="AE2216">
        <v>1</v>
      </c>
      <c r="AF2216" t="s">
        <v>3915</v>
      </c>
      <c r="AG2216" s="2">
        <v>3.472222222222222E-3</v>
      </c>
      <c r="AH2216" t="s">
        <v>3911</v>
      </c>
      <c r="AI2216">
        <v>3</v>
      </c>
      <c r="AJ2216" t="s">
        <v>3923</v>
      </c>
      <c r="AK2216" s="3">
        <v>41818</v>
      </c>
      <c r="AL2216" s="10">
        <f>YEAR(ufc_fights_2[[#This Row],[date]])</f>
        <v>2014</v>
      </c>
      <c r="AM2216" t="s">
        <v>3977</v>
      </c>
      <c r="AN2216">
        <v>78</v>
      </c>
      <c r="AO2216" t="s">
        <v>3913</v>
      </c>
      <c r="AP2216">
        <f>IF(ufc_fights_2[[#This Row],[winner]]="Red",ufc_fights_2[[#This Row],[r_fighter_id]],ufc_fights_2[[#This Row],[b_fighter_id]])</f>
        <v>952</v>
      </c>
      <c r="AQ2216" t="str">
        <f>_xlfn.XLOOKUP(ufc_fights_2[[#This Row],[winnerID]],ufc_fighters[id],ufc_fighters[fighter_name],"xxx",0,1)</f>
        <v>Cezar Ferreira</v>
      </c>
    </row>
    <row r="2217" spans="1:43">
      <c r="A2217">
        <v>952</v>
      </c>
      <c r="B2217">
        <v>2871</v>
      </c>
      <c r="C2217">
        <f>_xlfn.XLOOKUP(ufc_fights_2[[#This Row],[r_fighter_id]],ufc_fighters[id],ufc_fighters[year],"xxx",0,1)</f>
        <v>1985</v>
      </c>
      <c r="D2217">
        <f>_xlfn.XLOOKUP(ufc_fights_2[[#This Row],[b_fighter_id]],ufc_fighters[id],ufc_fighters[year],"Prázdné",0,1)</f>
        <v>1982</v>
      </c>
      <c r="E2217" s="10">
        <f>YEAR(ufc_fights_2[[#This Row],[date]])-ufc_fights_2[[#This Row],[r_year]]</f>
        <v>28</v>
      </c>
      <c r="F2217" s="10">
        <f>YEAR(ufc_fights_2[[#This Row],[date]])-ufc_fights_2[[#This Row],[b_year]]</f>
        <v>31</v>
      </c>
      <c r="G2217">
        <v>0</v>
      </c>
      <c r="H2217">
        <v>0</v>
      </c>
      <c r="I2217">
        <v>0.31909999999999999</v>
      </c>
      <c r="J2217">
        <v>0.4773</v>
      </c>
      <c r="K2217">
        <v>0.56569999999999998</v>
      </c>
      <c r="L2217">
        <v>0.57410000000000005</v>
      </c>
      <c r="M2217">
        <v>0.75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5.8680555555555552E-3</v>
      </c>
      <c r="T2217" s="2">
        <v>1.3773148148148147E-3</v>
      </c>
      <c r="U2217">
        <v>0.26319999999999999</v>
      </c>
      <c r="V2217">
        <v>0.34379999999999999</v>
      </c>
      <c r="W2217">
        <v>0.42859999999999998</v>
      </c>
      <c r="X2217">
        <v>1</v>
      </c>
      <c r="Y2217">
        <v>0.88890000000000002</v>
      </c>
      <c r="Z2217">
        <v>0.31819999999999998</v>
      </c>
      <c r="AA2217">
        <v>0.48720000000000002</v>
      </c>
      <c r="AB2217">
        <v>0.33329999999999999</v>
      </c>
      <c r="AC2217">
        <v>0.4</v>
      </c>
      <c r="AD2217">
        <v>0</v>
      </c>
      <c r="AE2217">
        <v>0</v>
      </c>
      <c r="AF2217" t="s">
        <v>3922</v>
      </c>
      <c r="AG2217" s="2">
        <v>3.472222222222222E-3</v>
      </c>
      <c r="AH2217" t="s">
        <v>3911</v>
      </c>
      <c r="AI2217">
        <v>3</v>
      </c>
      <c r="AJ2217" t="s">
        <v>3939</v>
      </c>
      <c r="AK2217" s="3">
        <v>41587</v>
      </c>
      <c r="AL2217" s="10">
        <f>YEAR(ufc_fights_2[[#This Row],[date]])</f>
        <v>2013</v>
      </c>
      <c r="AM2217" t="s">
        <v>3977</v>
      </c>
      <c r="AN2217">
        <v>47</v>
      </c>
      <c r="AO2217" t="s">
        <v>3913</v>
      </c>
      <c r="AP2217">
        <f>IF(ufc_fights_2[[#This Row],[winner]]="Red",ufc_fights_2[[#This Row],[r_fighter_id]],ufc_fights_2[[#This Row],[b_fighter_id]])</f>
        <v>952</v>
      </c>
      <c r="AQ2217" t="str">
        <f>_xlfn.XLOOKUP(ufc_fights_2[[#This Row],[winnerID]],ufc_fighters[id],ufc_fighters[fighter_name],"xxx",0,1)</f>
        <v>Cezar Ferreira</v>
      </c>
    </row>
    <row r="2218" spans="1:43">
      <c r="A2218">
        <v>2530</v>
      </c>
      <c r="B2218">
        <v>541</v>
      </c>
      <c r="C2218">
        <f>_xlfn.XLOOKUP(ufc_fights_2[[#This Row],[r_fighter_id]],ufc_fighters[id],ufc_fighters[year],"xxx",0,1)</f>
        <v>1985</v>
      </c>
      <c r="D2218">
        <f>_xlfn.XLOOKUP(ufc_fights_2[[#This Row],[b_fighter_id]],ufc_fighters[id],ufc_fighters[year],"Prázdné",0,1)</f>
        <v>1994</v>
      </c>
      <c r="E2218" s="10">
        <f>YEAR(ufc_fights_2[[#This Row],[date]])-ufc_fights_2[[#This Row],[r_year]]</f>
        <v>35</v>
      </c>
      <c r="F2218" s="10">
        <f>YEAR(ufc_fights_2[[#This Row],[date]])-ufc_fights_2[[#This Row],[b_year]]</f>
        <v>26</v>
      </c>
      <c r="G2218">
        <v>0</v>
      </c>
      <c r="H2218">
        <v>0</v>
      </c>
      <c r="I2218">
        <v>0.5</v>
      </c>
      <c r="J2218">
        <v>0.82689999999999997</v>
      </c>
      <c r="K2218">
        <v>0.66669999999999996</v>
      </c>
      <c r="L2218">
        <v>0.88570000000000004</v>
      </c>
      <c r="M2218">
        <v>0</v>
      </c>
      <c r="N2218">
        <v>1</v>
      </c>
      <c r="O2218">
        <v>0</v>
      </c>
      <c r="P2218">
        <v>1</v>
      </c>
      <c r="Q2218">
        <v>0</v>
      </c>
      <c r="R2218">
        <v>0</v>
      </c>
      <c r="S2218" s="2">
        <v>0</v>
      </c>
      <c r="T2218" s="2">
        <v>4.0972222222222226E-3</v>
      </c>
      <c r="U2218">
        <v>0.5</v>
      </c>
      <c r="V2218">
        <v>0.81630000000000003</v>
      </c>
      <c r="W2218">
        <v>0</v>
      </c>
      <c r="X2218">
        <v>0</v>
      </c>
      <c r="Y2218">
        <v>1</v>
      </c>
      <c r="Z2218">
        <v>0.5</v>
      </c>
      <c r="AA2218">
        <v>1</v>
      </c>
      <c r="AB2218">
        <v>0</v>
      </c>
      <c r="AC2218">
        <v>0</v>
      </c>
      <c r="AD2218">
        <v>0</v>
      </c>
      <c r="AE2218">
        <v>0.82350000000000001</v>
      </c>
      <c r="AF2218" t="s">
        <v>3933</v>
      </c>
      <c r="AG2218" s="2">
        <v>8.3333333333333339E-4</v>
      </c>
      <c r="AH2218" t="s">
        <v>3911</v>
      </c>
      <c r="AI2218">
        <v>3</v>
      </c>
      <c r="AJ2218" t="s">
        <v>3914</v>
      </c>
      <c r="AK2218" s="3">
        <v>44027</v>
      </c>
      <c r="AL2218" s="10">
        <f>YEAR(ufc_fights_2[[#This Row],[date]])</f>
        <v>2020</v>
      </c>
      <c r="AM2218" t="s">
        <v>3977</v>
      </c>
      <c r="AN2218">
        <v>5</v>
      </c>
      <c r="AO2218" t="s">
        <v>3918</v>
      </c>
      <c r="AP2218">
        <f>IF(ufc_fights_2[[#This Row],[winner]]="Red",ufc_fights_2[[#This Row],[r_fighter_id]],ufc_fights_2[[#This Row],[b_fighter_id]])</f>
        <v>541</v>
      </c>
      <c r="AQ2218" t="str">
        <f>_xlfn.XLOOKUP(ufc_fights_2[[#This Row],[winnerID]],ufc_fighters[id],ufc_fighters[fighter_name],"xxx",0,1)</f>
        <v>Khamzat Chimaev</v>
      </c>
    </row>
    <row r="2219" spans="1:43">
      <c r="A2219">
        <v>97</v>
      </c>
      <c r="B2219">
        <v>3485</v>
      </c>
      <c r="C2219">
        <f>_xlfn.XLOOKUP(ufc_fights_2[[#This Row],[r_fighter_id]],ufc_fighters[id],ufc_fighters[year],"xxx",0,1)</f>
        <v>1987</v>
      </c>
      <c r="D2219">
        <f>_xlfn.XLOOKUP(ufc_fights_2[[#This Row],[b_fighter_id]],ufc_fighters[id],ufc_fighters[year],"Prázdné",0,1)</f>
        <v>1986</v>
      </c>
      <c r="E2219" s="10">
        <f>YEAR(ufc_fights_2[[#This Row],[date]])-ufc_fights_2[[#This Row],[r_year]]</f>
        <v>31</v>
      </c>
      <c r="F2219" s="10">
        <f>YEAR(ufc_fights_2[[#This Row],[date]])-ufc_fights_2[[#This Row],[b_year]]</f>
        <v>32</v>
      </c>
      <c r="G2219">
        <v>2</v>
      </c>
      <c r="H2219">
        <v>0</v>
      </c>
      <c r="I2219">
        <v>0.4516</v>
      </c>
      <c r="J2219">
        <v>0.3805</v>
      </c>
      <c r="K2219">
        <v>0.47420000000000001</v>
      </c>
      <c r="L2219">
        <v>0.41270000000000001</v>
      </c>
      <c r="M2219">
        <v>0</v>
      </c>
      <c r="N2219">
        <v>0.4</v>
      </c>
      <c r="O2219">
        <v>0</v>
      </c>
      <c r="P2219">
        <v>0</v>
      </c>
      <c r="Q2219">
        <v>0</v>
      </c>
      <c r="R2219">
        <v>0</v>
      </c>
      <c r="S2219" s="2">
        <v>8.2175925925925927E-4</v>
      </c>
      <c r="T2219" s="2">
        <v>1.0532407407407407E-3</v>
      </c>
      <c r="U2219">
        <v>0.375</v>
      </c>
      <c r="V2219">
        <v>0.32579999999999998</v>
      </c>
      <c r="W2219">
        <v>0.92310000000000003</v>
      </c>
      <c r="X2219">
        <v>0</v>
      </c>
      <c r="Y2219">
        <v>0.81820000000000004</v>
      </c>
      <c r="Z2219">
        <v>0.45240000000000002</v>
      </c>
      <c r="AA2219">
        <v>0.37619999999999998</v>
      </c>
      <c r="AB2219">
        <v>0.57140000000000002</v>
      </c>
      <c r="AC2219">
        <v>0.375</v>
      </c>
      <c r="AD2219">
        <v>0</v>
      </c>
      <c r="AE2219">
        <v>0.5</v>
      </c>
      <c r="AF2219" t="s">
        <v>3910</v>
      </c>
      <c r="AG2219" s="2">
        <v>3.2638888888888891E-3</v>
      </c>
      <c r="AH2219" t="s">
        <v>3911</v>
      </c>
      <c r="AI2219">
        <v>3</v>
      </c>
      <c r="AJ2219" t="s">
        <v>3929</v>
      </c>
      <c r="AK2219" s="3">
        <v>43337</v>
      </c>
      <c r="AL2219" s="10">
        <f>YEAR(ufc_fights_2[[#This Row],[date]])</f>
        <v>2018</v>
      </c>
      <c r="AM2219" t="s">
        <v>3977</v>
      </c>
      <c r="AN2219">
        <v>93</v>
      </c>
      <c r="AO2219" t="s">
        <v>3913</v>
      </c>
      <c r="AP2219">
        <f>IF(ufc_fights_2[[#This Row],[winner]]="Red",ufc_fights_2[[#This Row],[r_fighter_id]],ufc_fights_2[[#This Row],[b_fighter_id]])</f>
        <v>97</v>
      </c>
      <c r="AQ2219" t="str">
        <f>_xlfn.XLOOKUP(ufc_fights_2[[#This Row],[winnerID]],ufc_fighters[id],ufc_fighters[fighter_name],"xxx",0,1)</f>
        <v>Eryk Anders</v>
      </c>
    </row>
    <row r="2220" spans="1:43">
      <c r="A2220">
        <v>2981</v>
      </c>
      <c r="B2220">
        <v>1320</v>
      </c>
      <c r="C2220">
        <f>_xlfn.XLOOKUP(ufc_fights_2[[#This Row],[r_fighter_id]],ufc_fighters[id],ufc_fighters[year],"xxx",0,1)</f>
        <v>1975</v>
      </c>
      <c r="D2220">
        <f>_xlfn.XLOOKUP(ufc_fights_2[[#This Row],[b_fighter_id]],ufc_fighters[id],ufc_fighters[year],"Prázdné",0,1)</f>
        <v>1970</v>
      </c>
      <c r="E2220" s="10">
        <f>YEAR(ufc_fights_2[[#This Row],[date]])-ufc_fights_2[[#This Row],[r_year]]</f>
        <v>33</v>
      </c>
      <c r="F2220" s="10">
        <f>YEAR(ufc_fights_2[[#This Row],[date]])-ufc_fights_2[[#This Row],[b_year]]</f>
        <v>38</v>
      </c>
      <c r="G2220">
        <v>0</v>
      </c>
      <c r="H2220">
        <v>0</v>
      </c>
      <c r="I2220">
        <v>0.79659999999999997</v>
      </c>
      <c r="J2220">
        <v>0.5</v>
      </c>
      <c r="K2220">
        <v>0.84089999999999998</v>
      </c>
      <c r="L2220">
        <v>0.69330000000000003</v>
      </c>
      <c r="M2220">
        <v>0</v>
      </c>
      <c r="N2220">
        <v>0.33329999999999999</v>
      </c>
      <c r="O2220">
        <v>1</v>
      </c>
      <c r="P2220">
        <v>0</v>
      </c>
      <c r="Q2220">
        <v>0</v>
      </c>
      <c r="R2220">
        <v>0</v>
      </c>
      <c r="S2220" s="2">
        <v>1.8055555555555555E-3</v>
      </c>
      <c r="T2220" s="2">
        <v>2.6041666666666665E-3</v>
      </c>
      <c r="U2220">
        <v>0.7</v>
      </c>
      <c r="V2220">
        <v>0.36670000000000003</v>
      </c>
      <c r="W2220">
        <v>1</v>
      </c>
      <c r="X2220">
        <v>1</v>
      </c>
      <c r="Y2220">
        <v>0.88890000000000002</v>
      </c>
      <c r="Z2220">
        <v>0.63639999999999997</v>
      </c>
      <c r="AA2220">
        <v>0.35289999999999999</v>
      </c>
      <c r="AB2220">
        <v>0.83330000000000004</v>
      </c>
      <c r="AC2220">
        <v>0.63639999999999997</v>
      </c>
      <c r="AD2220">
        <v>0.9032</v>
      </c>
      <c r="AE2220">
        <v>0.58330000000000004</v>
      </c>
      <c r="AF2220" t="s">
        <v>3933</v>
      </c>
      <c r="AG2220" s="2">
        <v>3.3796296296296296E-3</v>
      </c>
      <c r="AH2220" t="s">
        <v>3927</v>
      </c>
      <c r="AI2220">
        <v>5</v>
      </c>
      <c r="AJ2220" t="s">
        <v>3914</v>
      </c>
      <c r="AK2220" s="3">
        <v>39508</v>
      </c>
      <c r="AL2220" s="10">
        <f>YEAR(ufc_fights_2[[#This Row],[date]])</f>
        <v>2008</v>
      </c>
      <c r="AM2220" t="s">
        <v>3977</v>
      </c>
      <c r="AN2220">
        <v>143</v>
      </c>
      <c r="AO2220" t="s">
        <v>3913</v>
      </c>
      <c r="AP2220">
        <f>IF(ufc_fights_2[[#This Row],[winner]]="Red",ufc_fights_2[[#This Row],[r_fighter_id]],ufc_fights_2[[#This Row],[b_fighter_id]])</f>
        <v>2981</v>
      </c>
      <c r="AQ2220" t="str">
        <f>_xlfn.XLOOKUP(ufc_fights_2[[#This Row],[winnerID]],ufc_fighters[id],ufc_fighters[fighter_name],"xxx",0,1)</f>
        <v>Anderson Silva</v>
      </c>
    </row>
    <row r="2221" spans="1:43">
      <c r="A2221">
        <v>3148</v>
      </c>
      <c r="B2221">
        <v>1967</v>
      </c>
      <c r="C2221">
        <f>_xlfn.XLOOKUP(ufc_fights_2[[#This Row],[r_fighter_id]],ufc_fighters[id],ufc_fighters[year],"xxx",0,1)</f>
        <v>1991</v>
      </c>
      <c r="D2221">
        <f>_xlfn.XLOOKUP(ufc_fights_2[[#This Row],[b_fighter_id]],ufc_fighters[id],ufc_fighters[year],"Prázdné",0,1)</f>
        <v>1989</v>
      </c>
      <c r="E2221" s="10">
        <f>YEAR(ufc_fights_2[[#This Row],[date]])-ufc_fights_2[[#This Row],[r_year]]</f>
        <v>29</v>
      </c>
      <c r="F2221" s="10">
        <f>YEAR(ufc_fights_2[[#This Row],[date]])-ufc_fights_2[[#This Row],[b_year]]</f>
        <v>31</v>
      </c>
      <c r="G2221">
        <v>0</v>
      </c>
      <c r="H2221">
        <v>0</v>
      </c>
      <c r="I2221">
        <v>0.46700000000000003</v>
      </c>
      <c r="J2221">
        <v>0.1905</v>
      </c>
      <c r="K2221">
        <v>0.46700000000000003</v>
      </c>
      <c r="L2221">
        <v>0.1905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</v>
      </c>
      <c r="T2221" s="2">
        <v>0</v>
      </c>
      <c r="U2221">
        <v>0.4335</v>
      </c>
      <c r="V2221">
        <v>0.108</v>
      </c>
      <c r="W2221">
        <v>0.71430000000000005</v>
      </c>
      <c r="X2221">
        <v>1</v>
      </c>
      <c r="Y2221">
        <v>0.64710000000000001</v>
      </c>
      <c r="Z2221">
        <v>0.46700000000000003</v>
      </c>
      <c r="AA2221">
        <v>0.1905</v>
      </c>
      <c r="AB2221">
        <v>0</v>
      </c>
      <c r="AC2221">
        <v>0</v>
      </c>
      <c r="AD2221">
        <v>0</v>
      </c>
      <c r="AE2221">
        <v>0</v>
      </c>
      <c r="AF2221" t="s">
        <v>3915</v>
      </c>
      <c r="AG2221" s="2">
        <v>3.472222222222222E-3</v>
      </c>
      <c r="AH2221" t="s">
        <v>3911</v>
      </c>
      <c r="AI2221">
        <v>3</v>
      </c>
      <c r="AJ2221" t="s">
        <v>3938</v>
      </c>
      <c r="AK2221" s="3">
        <v>44135</v>
      </c>
      <c r="AL2221" s="10">
        <f>YEAR(ufc_fights_2[[#This Row],[date]])</f>
        <v>2020</v>
      </c>
      <c r="AM2221" t="s">
        <v>3977</v>
      </c>
      <c r="AN2221">
        <v>1</v>
      </c>
      <c r="AO2221" t="s">
        <v>3913</v>
      </c>
      <c r="AP2221">
        <f>IF(ufc_fights_2[[#This Row],[winner]]="Red",ufc_fights_2[[#This Row],[r_fighter_id]],ufc_fights_2[[#This Row],[b_fighter_id]])</f>
        <v>3148</v>
      </c>
      <c r="AQ2221" t="str">
        <f>_xlfn.XLOOKUP(ufc_fights_2[[#This Row],[winnerID]],ufc_fighters[id],ufc_fighters[fighter_name],"xxx",0,1)</f>
        <v>Sean Strickland</v>
      </c>
    </row>
    <row r="2222" spans="1:43">
      <c r="A2222">
        <v>952</v>
      </c>
      <c r="B2222">
        <v>2860</v>
      </c>
      <c r="C2222">
        <f>_xlfn.XLOOKUP(ufc_fights_2[[#This Row],[r_fighter_id]],ufc_fighters[id],ufc_fighters[year],"xxx",0,1)</f>
        <v>1985</v>
      </c>
      <c r="D2222">
        <f>_xlfn.XLOOKUP(ufc_fights_2[[#This Row],[b_fighter_id]],ufc_fighters[id],ufc_fighters[year],"Prázdné",0,1)</f>
        <v>1984</v>
      </c>
      <c r="E2222" s="10">
        <f>YEAR(ufc_fights_2[[#This Row],[date]])-ufc_fights_2[[#This Row],[r_year]]</f>
        <v>28</v>
      </c>
      <c r="F2222" s="10">
        <f>YEAR(ufc_fights_2[[#This Row],[date]])-ufc_fights_2[[#This Row],[b_year]]</f>
        <v>29</v>
      </c>
      <c r="G2222">
        <v>0</v>
      </c>
      <c r="H2222">
        <v>0</v>
      </c>
      <c r="I2222">
        <v>0.6</v>
      </c>
      <c r="J2222">
        <v>0</v>
      </c>
      <c r="K2222">
        <v>0.6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 s="2">
        <v>8.1018518518518516E-5</v>
      </c>
      <c r="T2222" s="2">
        <v>4.6296296296296294E-5</v>
      </c>
      <c r="U2222">
        <v>0.75</v>
      </c>
      <c r="V2222">
        <v>0</v>
      </c>
      <c r="W2222">
        <v>0</v>
      </c>
      <c r="X2222">
        <v>0</v>
      </c>
      <c r="Y2222">
        <v>0</v>
      </c>
      <c r="Z2222">
        <v>0.6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3933</v>
      </c>
      <c r="AG2222" s="2">
        <v>5.4398148148148144E-4</v>
      </c>
      <c r="AH2222" t="s">
        <v>3911</v>
      </c>
      <c r="AI2222">
        <v>3</v>
      </c>
      <c r="AJ2222" t="s">
        <v>3939</v>
      </c>
      <c r="AK2222" s="3">
        <v>41489</v>
      </c>
      <c r="AL2222" s="10">
        <f>YEAR(ufc_fights_2[[#This Row],[date]])</f>
        <v>2013</v>
      </c>
      <c r="AM2222" t="s">
        <v>3977</v>
      </c>
      <c r="AN2222">
        <v>39</v>
      </c>
      <c r="AO2222" t="s">
        <v>3913</v>
      </c>
      <c r="AP2222">
        <f>IF(ufc_fights_2[[#This Row],[winner]]="Red",ufc_fights_2[[#This Row],[r_fighter_id]],ufc_fights_2[[#This Row],[b_fighter_id]])</f>
        <v>952</v>
      </c>
      <c r="AQ2222" t="str">
        <f>_xlfn.XLOOKUP(ufc_fights_2[[#This Row],[winnerID]],ufc_fighters[id],ufc_fighters[fighter_name],"xxx",0,1)</f>
        <v>Cezar Ferreira</v>
      </c>
    </row>
    <row r="2223" spans="1:43">
      <c r="A2223">
        <v>2981</v>
      </c>
      <c r="B2223">
        <v>633</v>
      </c>
      <c r="C2223">
        <f>_xlfn.XLOOKUP(ufc_fights_2[[#This Row],[r_fighter_id]],ufc_fighters[id],ufc_fighters[year],"xxx",0,1)</f>
        <v>1975</v>
      </c>
      <c r="D2223">
        <f>_xlfn.XLOOKUP(ufc_fights_2[[#This Row],[b_fighter_id]],ufc_fighters[id],ufc_fighters[year],"Prázdné",0,1)</f>
        <v>1980</v>
      </c>
      <c r="E2223" s="10">
        <f>YEAR(ufc_fights_2[[#This Row],[date]])-ufc_fights_2[[#This Row],[r_year]]</f>
        <v>33</v>
      </c>
      <c r="F2223" s="10">
        <f>YEAR(ufc_fights_2[[#This Row],[date]])-ufc_fights_2[[#This Row],[b_year]]</f>
        <v>28</v>
      </c>
      <c r="G2223">
        <v>0</v>
      </c>
      <c r="H2223">
        <v>0</v>
      </c>
      <c r="I2223">
        <v>0.72499999999999998</v>
      </c>
      <c r="J2223">
        <v>0.32650000000000001</v>
      </c>
      <c r="K2223">
        <v>0.69569999999999999</v>
      </c>
      <c r="L2223">
        <v>0.35289999999999999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1.1226851851851851E-3</v>
      </c>
      <c r="T2223" s="2">
        <v>3.2407407407407406E-4</v>
      </c>
      <c r="U2223">
        <v>0.52380000000000004</v>
      </c>
      <c r="V2223">
        <v>0.1111</v>
      </c>
      <c r="W2223">
        <v>0.9</v>
      </c>
      <c r="X2223">
        <v>1</v>
      </c>
      <c r="Y2223">
        <v>0.55000000000000004</v>
      </c>
      <c r="Z2223">
        <v>0.72409999999999997</v>
      </c>
      <c r="AA2223">
        <v>0.30230000000000001</v>
      </c>
      <c r="AB2223">
        <v>0.7</v>
      </c>
      <c r="AC2223">
        <v>0.25</v>
      </c>
      <c r="AD2223">
        <v>1</v>
      </c>
      <c r="AE2223">
        <v>1</v>
      </c>
      <c r="AF2223" t="s">
        <v>3910</v>
      </c>
      <c r="AG2223" s="2">
        <v>4.5138888888888887E-4</v>
      </c>
      <c r="AH2223" t="s">
        <v>3927</v>
      </c>
      <c r="AI2223">
        <v>5</v>
      </c>
      <c r="AJ2223" t="s">
        <v>3914</v>
      </c>
      <c r="AK2223" s="3">
        <v>39746</v>
      </c>
      <c r="AL2223" s="10">
        <f>YEAR(ufc_fights_2[[#This Row],[date]])</f>
        <v>2008</v>
      </c>
      <c r="AM2223" t="s">
        <v>3977</v>
      </c>
      <c r="AN2223">
        <v>139</v>
      </c>
      <c r="AO2223" t="s">
        <v>3913</v>
      </c>
      <c r="AP2223">
        <f>IF(ufc_fights_2[[#This Row],[winner]]="Red",ufc_fights_2[[#This Row],[r_fighter_id]],ufc_fights_2[[#This Row],[b_fighter_id]])</f>
        <v>2981</v>
      </c>
      <c r="AQ2223" t="str">
        <f>_xlfn.XLOOKUP(ufc_fights_2[[#This Row],[winnerID]],ufc_fighters[id],ufc_fighters[fighter_name],"xxx",0,1)</f>
        <v>Anderson Silva</v>
      </c>
    </row>
    <row r="2224" spans="1:43">
      <c r="A2224">
        <v>1967</v>
      </c>
      <c r="B2224">
        <v>2860</v>
      </c>
      <c r="C2224">
        <f>_xlfn.XLOOKUP(ufc_fights_2[[#This Row],[r_fighter_id]],ufc_fighters[id],ufc_fighters[year],"xxx",0,1)</f>
        <v>1989</v>
      </c>
      <c r="D2224">
        <f>_xlfn.XLOOKUP(ufc_fights_2[[#This Row],[b_fighter_id]],ufc_fighters[id],ufc_fighters[year],"Prázdné",0,1)</f>
        <v>1984</v>
      </c>
      <c r="E2224" s="10">
        <f>YEAR(ufc_fights_2[[#This Row],[date]])-ufc_fights_2[[#This Row],[r_year]]</f>
        <v>28</v>
      </c>
      <c r="F2224" s="10">
        <f>YEAR(ufc_fights_2[[#This Row],[date]])-ufc_fights_2[[#This Row],[b_year]]</f>
        <v>33</v>
      </c>
      <c r="G2224">
        <v>1</v>
      </c>
      <c r="H2224">
        <v>1</v>
      </c>
      <c r="I2224">
        <v>0.13039999999999999</v>
      </c>
      <c r="J2224">
        <v>0.38030000000000003</v>
      </c>
      <c r="K2224">
        <v>0.2157</v>
      </c>
      <c r="L2224">
        <v>0.42109999999999997</v>
      </c>
      <c r="M2224">
        <v>0</v>
      </c>
      <c r="N2224">
        <v>0.5</v>
      </c>
      <c r="O2224">
        <v>0</v>
      </c>
      <c r="P2224">
        <v>0</v>
      </c>
      <c r="Q2224">
        <v>0</v>
      </c>
      <c r="R2224">
        <v>0</v>
      </c>
      <c r="S2224" s="2">
        <v>4.6296296296296294E-5</v>
      </c>
      <c r="T2224" s="2">
        <v>1.1574074074074073E-3</v>
      </c>
      <c r="U2224">
        <v>0.13639999999999999</v>
      </c>
      <c r="V2224">
        <v>0.28000000000000003</v>
      </c>
      <c r="W2224">
        <v>0</v>
      </c>
      <c r="X2224">
        <v>0</v>
      </c>
      <c r="Y2224">
        <v>1</v>
      </c>
      <c r="Z2224">
        <v>0.11899999999999999</v>
      </c>
      <c r="AA2224">
        <v>0.32729999999999998</v>
      </c>
      <c r="AB2224">
        <v>0.25</v>
      </c>
      <c r="AC2224">
        <v>1</v>
      </c>
      <c r="AD2224">
        <v>0</v>
      </c>
      <c r="AE2224">
        <v>0.5333</v>
      </c>
      <c r="AF2224" t="s">
        <v>3910</v>
      </c>
      <c r="AG2224" s="2">
        <v>1.6319444444444445E-3</v>
      </c>
      <c r="AH2224" t="s">
        <v>3911</v>
      </c>
      <c r="AI2224">
        <v>3</v>
      </c>
      <c r="AJ2224" t="s">
        <v>3943</v>
      </c>
      <c r="AK2224" s="3">
        <v>42785</v>
      </c>
      <c r="AL2224" s="10">
        <f>YEAR(ufc_fights_2[[#This Row],[date]])</f>
        <v>2017</v>
      </c>
      <c r="AM2224" t="s">
        <v>3977</v>
      </c>
      <c r="AN2224">
        <v>105</v>
      </c>
      <c r="AO2224" t="s">
        <v>3918</v>
      </c>
      <c r="AP2224">
        <f>IF(ufc_fights_2[[#This Row],[winner]]="Red",ufc_fights_2[[#This Row],[r_fighter_id]],ufc_fights_2[[#This Row],[b_fighter_id]])</f>
        <v>2860</v>
      </c>
      <c r="AQ2224" t="str">
        <f>_xlfn.XLOOKUP(ufc_fights_2[[#This Row],[winnerID]],ufc_fighters[id],ufc_fighters[fighter_name],"xxx",0,1)</f>
        <v>Thiago Santos</v>
      </c>
    </row>
    <row r="2225" spans="1:43">
      <c r="A2225">
        <v>791</v>
      </c>
      <c r="B2225">
        <v>2108</v>
      </c>
      <c r="C2225">
        <f>_xlfn.XLOOKUP(ufc_fights_2[[#This Row],[r_fighter_id]],ufc_fighters[id],ufc_fighters[year],"xxx",0,1)</f>
        <v>1977</v>
      </c>
      <c r="D2225">
        <f>_xlfn.XLOOKUP(ufc_fights_2[[#This Row],[b_fighter_id]],ufc_fighters[id],ufc_fighters[year],"Prázdné",0,1)</f>
        <v>1981</v>
      </c>
      <c r="E2225" s="10">
        <f>YEAR(ufc_fights_2[[#This Row],[date]])-ufc_fights_2[[#This Row],[r_year]]</f>
        <v>33</v>
      </c>
      <c r="F2225" s="10">
        <f>YEAR(ufc_fights_2[[#This Row],[date]])-ufc_fights_2[[#This Row],[b_year]]</f>
        <v>29</v>
      </c>
      <c r="G2225">
        <v>0</v>
      </c>
      <c r="H2225">
        <v>0</v>
      </c>
      <c r="I2225">
        <v>0.4138</v>
      </c>
      <c r="J2225">
        <v>0.38300000000000001</v>
      </c>
      <c r="K2225">
        <v>0.83330000000000004</v>
      </c>
      <c r="L2225">
        <v>0.65049999999999997</v>
      </c>
      <c r="M2225">
        <v>0</v>
      </c>
      <c r="N2225">
        <v>1</v>
      </c>
      <c r="O2225">
        <v>2</v>
      </c>
      <c r="P2225">
        <v>1</v>
      </c>
      <c r="Q2225">
        <v>1</v>
      </c>
      <c r="R2225">
        <v>0</v>
      </c>
      <c r="S2225" s="2">
        <v>8.9120370370370373E-4</v>
      </c>
      <c r="T2225" s="2">
        <v>8.2754629629629636E-3</v>
      </c>
      <c r="U2225">
        <v>0.34620000000000001</v>
      </c>
      <c r="V2225">
        <v>0.37780000000000002</v>
      </c>
      <c r="W2225">
        <v>1</v>
      </c>
      <c r="X2225">
        <v>1</v>
      </c>
      <c r="Y2225">
        <v>0</v>
      </c>
      <c r="Z2225">
        <v>0.4118</v>
      </c>
      <c r="AA2225">
        <v>0.1176</v>
      </c>
      <c r="AB2225">
        <v>0</v>
      </c>
      <c r="AC2225">
        <v>0</v>
      </c>
      <c r="AD2225">
        <v>0.5</v>
      </c>
      <c r="AE2225">
        <v>0.5333</v>
      </c>
      <c r="AF2225" t="s">
        <v>3922</v>
      </c>
      <c r="AG2225" s="2">
        <v>3.472222222222222E-3</v>
      </c>
      <c r="AH2225" t="s">
        <v>3911</v>
      </c>
      <c r="AI2225">
        <v>3</v>
      </c>
      <c r="AJ2225" t="s">
        <v>4064</v>
      </c>
      <c r="AK2225" s="3">
        <v>40523</v>
      </c>
      <c r="AL2225" s="10">
        <f>YEAR(ufc_fights_2[[#This Row],[date]])</f>
        <v>2010</v>
      </c>
      <c r="AM2225" t="s">
        <v>3977</v>
      </c>
      <c r="AN2225">
        <v>92</v>
      </c>
      <c r="AO2225" t="s">
        <v>3918</v>
      </c>
      <c r="AP2225">
        <f>IF(ufc_fights_2[[#This Row],[winner]]="Red",ufc_fights_2[[#This Row],[r_fighter_id]],ufc_fights_2[[#This Row],[b_fighter_id]])</f>
        <v>2108</v>
      </c>
      <c r="AQ2225" t="str">
        <f>_xlfn.XLOOKUP(ufc_fights_2[[#This Row],[winnerID]],ufc_fighters[id],ufc_fighters[fighter_name],"xxx",0,1)</f>
        <v>Dan Miller</v>
      </c>
    </row>
    <row r="2226" spans="1:43">
      <c r="A2226">
        <v>2709</v>
      </c>
      <c r="B2226">
        <v>1910</v>
      </c>
      <c r="C2226">
        <f>_xlfn.XLOOKUP(ufc_fights_2[[#This Row],[r_fighter_id]],ufc_fighters[id],ufc_fighters[year],"xxx",0,1)</f>
        <v>1982</v>
      </c>
      <c r="D2226">
        <f>_xlfn.XLOOKUP(ufc_fights_2[[#This Row],[b_fighter_id]],ufc_fighters[id],ufc_fighters[year],"Prázdné",0,1)</f>
        <v>1987</v>
      </c>
      <c r="E2226" s="10">
        <f>YEAR(ufc_fights_2[[#This Row],[date]])-ufc_fights_2[[#This Row],[r_year]]</f>
        <v>30</v>
      </c>
      <c r="F2226" s="10">
        <f>YEAR(ufc_fights_2[[#This Row],[date]])-ufc_fights_2[[#This Row],[b_year]]</f>
        <v>25</v>
      </c>
      <c r="G2226">
        <v>0</v>
      </c>
      <c r="H2226">
        <v>0</v>
      </c>
      <c r="I2226">
        <v>0.31530000000000002</v>
      </c>
      <c r="J2226">
        <v>0.23910000000000001</v>
      </c>
      <c r="K2226">
        <v>0.51270000000000004</v>
      </c>
      <c r="L2226">
        <v>0.27550000000000002</v>
      </c>
      <c r="M2226">
        <v>0</v>
      </c>
      <c r="N2226">
        <v>0.1333</v>
      </c>
      <c r="O2226">
        <v>0</v>
      </c>
      <c r="P2226">
        <v>0</v>
      </c>
      <c r="Q2226">
        <v>0</v>
      </c>
      <c r="R2226">
        <v>0</v>
      </c>
      <c r="S2226" s="2">
        <v>6.9444444444444444E-5</v>
      </c>
      <c r="T2226" s="2">
        <v>2.627314814814815E-3</v>
      </c>
      <c r="U2226">
        <v>0.27660000000000001</v>
      </c>
      <c r="V2226">
        <v>0.13789999999999999</v>
      </c>
      <c r="W2226">
        <v>0.58330000000000004</v>
      </c>
      <c r="X2226">
        <v>0.4</v>
      </c>
      <c r="Y2226">
        <v>0.42859999999999998</v>
      </c>
      <c r="Z2226">
        <v>0.27179999999999999</v>
      </c>
      <c r="AA2226">
        <v>0.22220000000000001</v>
      </c>
      <c r="AB2226">
        <v>0.85709999999999997</v>
      </c>
      <c r="AC2226">
        <v>1</v>
      </c>
      <c r="AD2226">
        <v>1</v>
      </c>
      <c r="AE2226">
        <v>1</v>
      </c>
      <c r="AF2226" t="s">
        <v>3915</v>
      </c>
      <c r="AG2226" s="2">
        <v>3.472222222222222E-3</v>
      </c>
      <c r="AH2226" t="s">
        <v>3911</v>
      </c>
      <c r="AI2226">
        <v>3</v>
      </c>
      <c r="AJ2226" t="s">
        <v>4021</v>
      </c>
      <c r="AK2226" s="3">
        <v>41068</v>
      </c>
      <c r="AL2226" s="10">
        <f>YEAR(ufc_fights_2[[#This Row],[date]])</f>
        <v>2012</v>
      </c>
      <c r="AM2226" t="s">
        <v>3977</v>
      </c>
      <c r="AN2226">
        <v>84</v>
      </c>
      <c r="AO2226" t="s">
        <v>3913</v>
      </c>
      <c r="AP2226">
        <f>IF(ufc_fights_2[[#This Row],[winner]]="Red",ufc_fights_2[[#This Row],[r_fighter_id]],ufc_fights_2[[#This Row],[b_fighter_id]])</f>
        <v>2709</v>
      </c>
      <c r="AQ2226" t="str">
        <f>_xlfn.XLOOKUP(ufc_fights_2[[#This Row],[winnerID]],ufc_fighters[id],ufc_fighters[fighter_name],"xxx",0,1)</f>
        <v>Buddy Roberts</v>
      </c>
    </row>
    <row r="2227" spans="1:43">
      <c r="A2227">
        <v>306</v>
      </c>
      <c r="B2227">
        <v>2529</v>
      </c>
      <c r="C2227">
        <f>_xlfn.XLOOKUP(ufc_fights_2[[#This Row],[r_fighter_id]],ufc_fighters[id],ufc_fighters[year],"xxx",0,1)</f>
        <v>1981</v>
      </c>
      <c r="D2227">
        <f>_xlfn.XLOOKUP(ufc_fights_2[[#This Row],[b_fighter_id]],ufc_fighters[id],ufc_fighters[year],"Prázdné",0,1)</f>
        <v>1979</v>
      </c>
      <c r="E2227" s="10">
        <f>YEAR(ufc_fights_2[[#This Row],[date]])-ufc_fights_2[[#This Row],[r_year]]</f>
        <v>31</v>
      </c>
      <c r="F2227" s="10">
        <f>YEAR(ufc_fights_2[[#This Row],[date]])-ufc_fights_2[[#This Row],[b_year]]</f>
        <v>33</v>
      </c>
      <c r="G2227">
        <v>1</v>
      </c>
      <c r="H2227">
        <v>0</v>
      </c>
      <c r="I2227">
        <v>0.47170000000000001</v>
      </c>
      <c r="J2227">
        <v>0.37840000000000001</v>
      </c>
      <c r="K2227">
        <v>0.55410000000000004</v>
      </c>
      <c r="L2227">
        <v>0.51849999999999996</v>
      </c>
      <c r="M2227">
        <v>0.25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2.1875000000000002E-3</v>
      </c>
      <c r="T2227" s="2">
        <v>1.9560185185185184E-3</v>
      </c>
      <c r="U2227">
        <v>0.28570000000000001</v>
      </c>
      <c r="V2227">
        <v>0.38569999999999999</v>
      </c>
      <c r="W2227">
        <v>0.61899999999999999</v>
      </c>
      <c r="X2227">
        <v>1</v>
      </c>
      <c r="Y2227">
        <v>0</v>
      </c>
      <c r="Z2227">
        <v>0.35139999999999999</v>
      </c>
      <c r="AA2227">
        <v>0.14710000000000001</v>
      </c>
      <c r="AB2227">
        <v>0.78569999999999995</v>
      </c>
      <c r="AC2227">
        <v>0.66669999999999996</v>
      </c>
      <c r="AD2227">
        <v>0.5</v>
      </c>
      <c r="AE2227">
        <v>0.5484</v>
      </c>
      <c r="AF2227" t="s">
        <v>3910</v>
      </c>
      <c r="AG2227" s="2">
        <v>1.5162037037037036E-3</v>
      </c>
      <c r="AH2227" t="s">
        <v>3911</v>
      </c>
      <c r="AI2227">
        <v>3</v>
      </c>
      <c r="AJ2227" t="s">
        <v>3985</v>
      </c>
      <c r="AK2227" s="3">
        <v>41272</v>
      </c>
      <c r="AL2227" s="10">
        <f>YEAR(ufc_fights_2[[#This Row],[date]])</f>
        <v>2012</v>
      </c>
      <c r="AM2227" t="s">
        <v>3977</v>
      </c>
      <c r="AN2227">
        <v>1</v>
      </c>
      <c r="AO2227" t="s">
        <v>3918</v>
      </c>
      <c r="AP2227">
        <f>IF(ufc_fights_2[[#This Row],[winner]]="Red",ufc_fights_2[[#This Row],[r_fighter_id]],ufc_fights_2[[#This Row],[b_fighter_id]])</f>
        <v>2529</v>
      </c>
      <c r="AQ2227" t="str">
        <f>_xlfn.XLOOKUP(ufc_fights_2[[#This Row],[winnerID]],ufc_fighters[id],ufc_fighters[fighter_name],"xxx",0,1)</f>
        <v>Constantinos Philippou</v>
      </c>
    </row>
    <row r="2228" spans="1:43">
      <c r="A2228">
        <v>3235</v>
      </c>
      <c r="B2228">
        <v>2863</v>
      </c>
      <c r="C2228">
        <f>_xlfn.XLOOKUP(ufc_fights_2[[#This Row],[r_fighter_id]],ufc_fighters[id],ufc_fighters[year],"xxx",0,1)</f>
        <v>1988</v>
      </c>
      <c r="D2228">
        <f>_xlfn.XLOOKUP(ufc_fights_2[[#This Row],[b_fighter_id]],ufc_fighters[id],ufc_fighters[year],"Prázdné",0,1)</f>
        <v>1987</v>
      </c>
      <c r="E2228" s="10">
        <f>YEAR(ufc_fights_2[[#This Row],[date]])-ufc_fights_2[[#This Row],[r_year]]</f>
        <v>26</v>
      </c>
      <c r="F2228" s="10">
        <f>YEAR(ufc_fights_2[[#This Row],[date]])-ufc_fights_2[[#This Row],[b_year]]</f>
        <v>27</v>
      </c>
      <c r="G2228">
        <v>0</v>
      </c>
      <c r="H2228">
        <v>0</v>
      </c>
      <c r="I2228">
        <v>0.40570000000000001</v>
      </c>
      <c r="J2228">
        <v>0.4</v>
      </c>
      <c r="K2228">
        <v>0.58430000000000004</v>
      </c>
      <c r="L2228">
        <v>0.53700000000000003</v>
      </c>
      <c r="M2228">
        <v>0.42859999999999998</v>
      </c>
      <c r="N2228">
        <v>0.66669999999999996</v>
      </c>
      <c r="O2228">
        <v>0</v>
      </c>
      <c r="P2228">
        <v>0</v>
      </c>
      <c r="Q2228">
        <v>0</v>
      </c>
      <c r="R2228">
        <v>0</v>
      </c>
      <c r="S2228" s="2">
        <v>4.5486111111111109E-3</v>
      </c>
      <c r="T2228" s="2">
        <v>1.736111111111111E-3</v>
      </c>
      <c r="U2228">
        <v>0.24</v>
      </c>
      <c r="V2228">
        <v>0.29409999999999997</v>
      </c>
      <c r="W2228">
        <v>0.77780000000000005</v>
      </c>
      <c r="X2228">
        <v>1</v>
      </c>
      <c r="Y2228">
        <v>1</v>
      </c>
      <c r="Z2228">
        <v>0.27629999999999999</v>
      </c>
      <c r="AA2228">
        <v>0.2903</v>
      </c>
      <c r="AB2228">
        <v>0.66669999999999996</v>
      </c>
      <c r="AC2228">
        <v>0.77780000000000005</v>
      </c>
      <c r="AD2228">
        <v>1</v>
      </c>
      <c r="AE2228">
        <v>0</v>
      </c>
      <c r="AF2228" t="s">
        <v>3915</v>
      </c>
      <c r="AG2228" s="2">
        <v>3.472222222222222E-3</v>
      </c>
      <c r="AH2228" t="s">
        <v>3911</v>
      </c>
      <c r="AI2228">
        <v>3</v>
      </c>
      <c r="AJ2228" t="s">
        <v>3943</v>
      </c>
      <c r="AK2228" s="3">
        <v>41916</v>
      </c>
      <c r="AL2228" s="10">
        <f>YEAR(ufc_fights_2[[#This Row],[date]])</f>
        <v>2014</v>
      </c>
      <c r="AM2228" t="s">
        <v>3977</v>
      </c>
      <c r="AN2228">
        <v>105</v>
      </c>
      <c r="AO2228" t="s">
        <v>3913</v>
      </c>
      <c r="AP2228">
        <f>IF(ufc_fights_2[[#This Row],[winner]]="Red",ufc_fights_2[[#This Row],[r_fighter_id]],ufc_fights_2[[#This Row],[b_fighter_id]])</f>
        <v>3235</v>
      </c>
      <c r="AQ2228" t="str">
        <f>_xlfn.XLOOKUP(ufc_fights_2[[#This Row],[winnerID]],ufc_fighters[id],ufc_fighters[fighter_name],"xxx",0,1)</f>
        <v>Elias Theodorou</v>
      </c>
    </row>
    <row r="2229" spans="1:43">
      <c r="A2229">
        <v>2038</v>
      </c>
      <c r="B2229">
        <v>3538</v>
      </c>
      <c r="C2229">
        <f>_xlfn.XLOOKUP(ufc_fights_2[[#This Row],[r_fighter_id]],ufc_fighters[id],ufc_fighters[year],"xxx",0,1)</f>
        <v>1984</v>
      </c>
      <c r="D2229">
        <f>_xlfn.XLOOKUP(ufc_fights_2[[#This Row],[b_fighter_id]],ufc_fighters[id],ufc_fighters[year],"Prázdné",0,1)</f>
        <v>1984</v>
      </c>
      <c r="E2229" s="10">
        <f>YEAR(ufc_fights_2[[#This Row],[date]])-ufc_fights_2[[#This Row],[r_year]]</f>
        <v>27</v>
      </c>
      <c r="F2229" s="10">
        <f>YEAR(ufc_fights_2[[#This Row],[date]])-ufc_fights_2[[#This Row],[b_year]]</f>
        <v>27</v>
      </c>
      <c r="G2229">
        <v>0</v>
      </c>
      <c r="H2229">
        <v>1</v>
      </c>
      <c r="I2229">
        <v>0.3085</v>
      </c>
      <c r="J2229">
        <v>0.37309999999999999</v>
      </c>
      <c r="K2229">
        <v>0.32200000000000001</v>
      </c>
      <c r="L2229">
        <v>0.37780000000000002</v>
      </c>
      <c r="M2229">
        <v>0.28570000000000001</v>
      </c>
      <c r="N2229">
        <v>0.5</v>
      </c>
      <c r="O2229">
        <v>1</v>
      </c>
      <c r="P2229">
        <v>0</v>
      </c>
      <c r="Q2229">
        <v>0</v>
      </c>
      <c r="R2229">
        <v>0</v>
      </c>
      <c r="S2229" s="2">
        <v>6.5972222222222224E-4</v>
      </c>
      <c r="T2229" s="2">
        <v>2.3148148148148149E-4</v>
      </c>
      <c r="U2229">
        <v>0.2278</v>
      </c>
      <c r="V2229">
        <v>0.29659999999999997</v>
      </c>
      <c r="W2229">
        <v>0.31580000000000003</v>
      </c>
      <c r="X2229">
        <v>0.83330000000000004</v>
      </c>
      <c r="Y2229">
        <v>0.9</v>
      </c>
      <c r="Z2229">
        <v>0.28649999999999998</v>
      </c>
      <c r="AA2229">
        <v>0.36840000000000001</v>
      </c>
      <c r="AB2229">
        <v>0.45450000000000002</v>
      </c>
      <c r="AC2229">
        <v>1</v>
      </c>
      <c r="AD2229">
        <v>0.8</v>
      </c>
      <c r="AE2229">
        <v>0</v>
      </c>
      <c r="AF2229" t="s">
        <v>3915</v>
      </c>
      <c r="AG2229" s="2">
        <v>3.472222222222222E-3</v>
      </c>
      <c r="AH2229" t="s">
        <v>3911</v>
      </c>
      <c r="AI2229">
        <v>3</v>
      </c>
      <c r="AJ2229" t="s">
        <v>3949</v>
      </c>
      <c r="AK2229" s="3">
        <v>40803</v>
      </c>
      <c r="AL2229" s="10">
        <f>YEAR(ufc_fights_2[[#This Row],[date]])</f>
        <v>2011</v>
      </c>
      <c r="AM2229" t="s">
        <v>3977</v>
      </c>
      <c r="AN2229">
        <v>141</v>
      </c>
      <c r="AO2229" t="s">
        <v>3913</v>
      </c>
      <c r="AP2229">
        <f>IF(ufc_fights_2[[#This Row],[winner]]="Red",ufc_fights_2[[#This Row],[r_fighter_id]],ufc_fights_2[[#This Row],[b_fighter_id]])</f>
        <v>2038</v>
      </c>
      <c r="AQ2229" t="str">
        <f>_xlfn.XLOOKUP(ufc_fights_2[[#This Row],[winnerID]],ufc_fighters[id],ufc_fighters[fighter_name],"xxx",0,1)</f>
        <v>Court McGee</v>
      </c>
    </row>
    <row r="2230" spans="1:43">
      <c r="A2230">
        <v>2762</v>
      </c>
      <c r="B2230">
        <v>1772</v>
      </c>
      <c r="C2230">
        <f>_xlfn.XLOOKUP(ufc_fights_2[[#This Row],[r_fighter_id]],ufc_fighters[id],ufc_fighters[year],"xxx",0,1)</f>
        <v>1982</v>
      </c>
      <c r="D2230">
        <f>_xlfn.XLOOKUP(ufc_fights_2[[#This Row],[b_fighter_id]],ufc_fighters[id],ufc_fighters[year],"Prázdné",0,1)</f>
        <v>1980</v>
      </c>
      <c r="E2230" s="10">
        <f>YEAR(ufc_fights_2[[#This Row],[date]])-ufc_fights_2[[#This Row],[r_year]]</f>
        <v>27</v>
      </c>
      <c r="F2230" s="10">
        <f>YEAR(ufc_fights_2[[#This Row],[date]])-ufc_fights_2[[#This Row],[b_year]]</f>
        <v>29</v>
      </c>
      <c r="G2230">
        <v>0</v>
      </c>
      <c r="H2230">
        <v>0</v>
      </c>
      <c r="I2230">
        <v>0.5</v>
      </c>
      <c r="J2230">
        <v>0.3256</v>
      </c>
      <c r="K2230">
        <v>0.63329999999999997</v>
      </c>
      <c r="L2230">
        <v>0.6875</v>
      </c>
      <c r="M2230">
        <v>0.75</v>
      </c>
      <c r="N2230">
        <v>1</v>
      </c>
      <c r="O2230">
        <v>1</v>
      </c>
      <c r="P2230">
        <v>0</v>
      </c>
      <c r="Q2230">
        <v>0</v>
      </c>
      <c r="R2230">
        <v>0</v>
      </c>
      <c r="S2230" s="2">
        <v>1.6666666666666668E-3</v>
      </c>
      <c r="T2230" s="2">
        <v>2.4189814814814816E-3</v>
      </c>
      <c r="U2230">
        <v>0.44440000000000002</v>
      </c>
      <c r="V2230">
        <v>0.2069</v>
      </c>
      <c r="W2230">
        <v>0</v>
      </c>
      <c r="X2230">
        <v>0.83330000000000004</v>
      </c>
      <c r="Y2230">
        <v>0.61539999999999995</v>
      </c>
      <c r="Z2230">
        <v>0.42309999999999998</v>
      </c>
      <c r="AA2230">
        <v>0.3</v>
      </c>
      <c r="AB2230">
        <v>0.33329999999999999</v>
      </c>
      <c r="AC2230">
        <v>0</v>
      </c>
      <c r="AD2230">
        <v>0.69230000000000003</v>
      </c>
      <c r="AE2230">
        <v>0.66669999999999996</v>
      </c>
      <c r="AF2230" t="s">
        <v>3933</v>
      </c>
      <c r="AG2230" s="2">
        <v>1.0416666666666667E-3</v>
      </c>
      <c r="AH2230" t="s">
        <v>3911</v>
      </c>
      <c r="AI2230">
        <v>3</v>
      </c>
      <c r="AJ2230" t="s">
        <v>3949</v>
      </c>
      <c r="AK2230" s="3">
        <v>40054</v>
      </c>
      <c r="AL2230" s="10">
        <f>YEAR(ufc_fights_2[[#This Row],[date]])</f>
        <v>2009</v>
      </c>
      <c r="AM2230" t="s">
        <v>3977</v>
      </c>
      <c r="AN2230">
        <v>85</v>
      </c>
      <c r="AO2230" t="s">
        <v>3913</v>
      </c>
      <c r="AP2230">
        <f>IF(ufc_fights_2[[#This Row],[winner]]="Red",ufc_fights_2[[#This Row],[r_fighter_id]],ufc_fights_2[[#This Row],[b_fighter_id]])</f>
        <v>2762</v>
      </c>
      <c r="AQ2230" t="str">
        <f>_xlfn.XLOOKUP(ufc_fights_2[[#This Row],[winnerID]],ufc_fighters[id],ufc_fighters[fighter_name],"xxx",0,1)</f>
        <v>Jake Rosholt</v>
      </c>
    </row>
    <row r="2231" spans="1:43">
      <c r="A2231">
        <v>6</v>
      </c>
      <c r="B2231">
        <v>593</v>
      </c>
      <c r="C2231">
        <f>_xlfn.XLOOKUP(ufc_fights_2[[#This Row],[r_fighter_id]],ufc_fighters[id],ufc_fighters[year],"xxx",0,1)</f>
        <v>1984</v>
      </c>
      <c r="D2231">
        <f>_xlfn.XLOOKUP(ufc_fights_2[[#This Row],[b_fighter_id]],ufc_fighters[id],ufc_fighters[year],"Prázdné",0,1)</f>
        <v>1988</v>
      </c>
      <c r="E2231" s="10">
        <f>YEAR(ufc_fights_2[[#This Row],[date]])-ufc_fights_2[[#This Row],[r_year]]</f>
        <v>31</v>
      </c>
      <c r="F2231" s="10">
        <f>YEAR(ufc_fights_2[[#This Row],[date]])-ufc_fights_2[[#This Row],[b_year]]</f>
        <v>27</v>
      </c>
      <c r="G2231">
        <v>0</v>
      </c>
      <c r="H2231">
        <v>0</v>
      </c>
      <c r="I2231">
        <v>0.31130000000000002</v>
      </c>
      <c r="J2231">
        <v>0.3175</v>
      </c>
      <c r="K2231">
        <v>0.39660000000000001</v>
      </c>
      <c r="L2231">
        <v>0.36209999999999998</v>
      </c>
      <c r="M2231">
        <v>0.42859999999999998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2.1527777777777778E-3</v>
      </c>
      <c r="T2231" s="2">
        <v>1.6203703703703703E-4</v>
      </c>
      <c r="U2231">
        <v>0.27939999999999998</v>
      </c>
      <c r="V2231">
        <v>0.22639999999999999</v>
      </c>
      <c r="W2231">
        <v>0.71430000000000005</v>
      </c>
      <c r="X2231">
        <v>0.5</v>
      </c>
      <c r="Y2231">
        <v>0.61899999999999999</v>
      </c>
      <c r="Z2231">
        <v>0.28570000000000001</v>
      </c>
      <c r="AA2231">
        <v>0.31769999999999998</v>
      </c>
      <c r="AB2231">
        <v>0.5</v>
      </c>
      <c r="AC2231">
        <v>0.31580000000000003</v>
      </c>
      <c r="AD2231">
        <v>0</v>
      </c>
      <c r="AE2231">
        <v>0</v>
      </c>
      <c r="AF2231" t="s">
        <v>3922</v>
      </c>
      <c r="AG2231" s="2">
        <v>3.472222222222222E-3</v>
      </c>
      <c r="AH2231" t="s">
        <v>3911</v>
      </c>
      <c r="AI2231">
        <v>3</v>
      </c>
      <c r="AJ2231" t="s">
        <v>4075</v>
      </c>
      <c r="AK2231" s="3">
        <v>42161</v>
      </c>
      <c r="AL2231" s="10">
        <f>YEAR(ufc_fights_2[[#This Row],[date]])</f>
        <v>2015</v>
      </c>
      <c r="AM2231" t="s">
        <v>3977</v>
      </c>
      <c r="AN2231">
        <v>141</v>
      </c>
      <c r="AO2231" t="s">
        <v>3918</v>
      </c>
      <c r="AP2231">
        <f>IF(ufc_fights_2[[#This Row],[winner]]="Red",ufc_fights_2[[#This Row],[r_fighter_id]],ufc_fights_2[[#This Row],[b_fighter_id]])</f>
        <v>593</v>
      </c>
      <c r="AQ2231" t="str">
        <f>_xlfn.XLOOKUP(ufc_fights_2[[#This Row],[winnerID]],ufc_fighters[id],ufc_fighters[fighter_name],"xxx",0,1)</f>
        <v>Jake Collier</v>
      </c>
    </row>
    <row r="2232" spans="1:43">
      <c r="A2232">
        <v>2038</v>
      </c>
      <c r="B2232">
        <v>1506</v>
      </c>
      <c r="C2232">
        <f>_xlfn.XLOOKUP(ufc_fights_2[[#This Row],[r_fighter_id]],ufc_fighters[id],ufc_fighters[year],"xxx",0,1)</f>
        <v>1984</v>
      </c>
      <c r="D2232">
        <f>_xlfn.XLOOKUP(ufc_fights_2[[#This Row],[b_fighter_id]],ufc_fighters[id],ufc_fighters[year],"Prázdné",0,1)</f>
        <v>1977</v>
      </c>
      <c r="E2232" s="10">
        <f>YEAR(ufc_fights_2[[#This Row],[date]])-ufc_fights_2[[#This Row],[r_year]]</f>
        <v>26</v>
      </c>
      <c r="F2232" s="10">
        <f>YEAR(ufc_fights_2[[#This Row],[date]])-ufc_fights_2[[#This Row],[b_year]]</f>
        <v>33</v>
      </c>
      <c r="G2232">
        <v>0</v>
      </c>
      <c r="H2232">
        <v>1</v>
      </c>
      <c r="I2232">
        <v>0.36359999999999998</v>
      </c>
      <c r="J2232">
        <v>0.34949999999999998</v>
      </c>
      <c r="K2232">
        <v>0.39660000000000001</v>
      </c>
      <c r="L2232">
        <v>0.39639999999999997</v>
      </c>
      <c r="M2232">
        <v>0.5</v>
      </c>
      <c r="N2232">
        <v>0.33329999999999999</v>
      </c>
      <c r="O2232">
        <v>1</v>
      </c>
      <c r="P2232">
        <v>0</v>
      </c>
      <c r="Q2232">
        <v>0</v>
      </c>
      <c r="R2232">
        <v>0</v>
      </c>
      <c r="S2232" s="2">
        <v>6.5972222222222224E-4</v>
      </c>
      <c r="T2232" s="2">
        <v>4.3981481481481481E-4</v>
      </c>
      <c r="U2232">
        <v>0.27200000000000002</v>
      </c>
      <c r="V2232">
        <v>0.3034</v>
      </c>
      <c r="W2232">
        <v>0.5</v>
      </c>
      <c r="X2232">
        <v>0.83330000000000004</v>
      </c>
      <c r="Y2232">
        <v>0.5</v>
      </c>
      <c r="Z2232">
        <v>0.33789999999999998</v>
      </c>
      <c r="AA2232">
        <v>0.33329999999999999</v>
      </c>
      <c r="AB2232">
        <v>0</v>
      </c>
      <c r="AC2232">
        <v>0.66669999999999996</v>
      </c>
      <c r="AD2232">
        <v>0.64710000000000001</v>
      </c>
      <c r="AE2232">
        <v>0.5</v>
      </c>
      <c r="AF2232" t="s">
        <v>3933</v>
      </c>
      <c r="AG2232" s="2">
        <v>9.3749999999999997E-4</v>
      </c>
      <c r="AH2232" t="s">
        <v>3911</v>
      </c>
      <c r="AI2232">
        <v>3</v>
      </c>
      <c r="AJ2232" t="s">
        <v>3914</v>
      </c>
      <c r="AK2232" s="3">
        <v>40474</v>
      </c>
      <c r="AL2232" s="10">
        <f>YEAR(ufc_fights_2[[#This Row],[date]])</f>
        <v>2010</v>
      </c>
      <c r="AM2232" t="s">
        <v>3977</v>
      </c>
      <c r="AN2232">
        <v>63</v>
      </c>
      <c r="AO2232" t="s">
        <v>3913</v>
      </c>
      <c r="AP2232">
        <f>IF(ufc_fights_2[[#This Row],[winner]]="Red",ufc_fights_2[[#This Row],[r_fighter_id]],ufc_fights_2[[#This Row],[b_fighter_id]])</f>
        <v>2038</v>
      </c>
      <c r="AQ2232" t="str">
        <f>_xlfn.XLOOKUP(ufc_fights_2[[#This Row],[winnerID]],ufc_fighters[id],ufc_fighters[fighter_name],"xxx",0,1)</f>
        <v>Court McGee</v>
      </c>
    </row>
    <row r="2233" spans="1:43">
      <c r="A2233">
        <v>3227</v>
      </c>
      <c r="B2233">
        <v>3026</v>
      </c>
      <c r="C2233">
        <f>_xlfn.XLOOKUP(ufc_fights_2[[#This Row],[r_fighter_id]],ufc_fighters[id],ufc_fighters[year],"xxx",0,1)</f>
        <v>1978</v>
      </c>
      <c r="D2233">
        <f>_xlfn.XLOOKUP(ufc_fights_2[[#This Row],[b_fighter_id]],ufc_fighters[id],ufc_fighters[year],"Prázdné",0,1)</f>
        <v>1979</v>
      </c>
      <c r="E2233" s="10">
        <f>YEAR(ufc_fights_2[[#This Row],[date]])-ufc_fights_2[[#This Row],[r_year]]</f>
        <v>28</v>
      </c>
      <c r="F2233" s="10">
        <f>YEAR(ufc_fights_2[[#This Row],[date]])-ufc_fights_2[[#This Row],[b_year]]</f>
        <v>27</v>
      </c>
      <c r="G2233">
        <v>0</v>
      </c>
      <c r="H2233">
        <v>0</v>
      </c>
      <c r="I2233">
        <v>0.71430000000000005</v>
      </c>
      <c r="J2233">
        <v>0.5</v>
      </c>
      <c r="K2233">
        <v>0.84</v>
      </c>
      <c r="L2233">
        <v>0.57140000000000002</v>
      </c>
      <c r="M2233">
        <v>0.25</v>
      </c>
      <c r="N2233">
        <v>0</v>
      </c>
      <c r="O2233">
        <v>2</v>
      </c>
      <c r="P2233">
        <v>0</v>
      </c>
      <c r="Q2233">
        <v>0</v>
      </c>
      <c r="R2233">
        <v>0</v>
      </c>
      <c r="S2233" s="2">
        <v>8.6805555555555551E-4</v>
      </c>
      <c r="T2233" s="2">
        <v>9.6064814814814819E-4</v>
      </c>
      <c r="U2233">
        <v>0.66669999999999996</v>
      </c>
      <c r="V2233">
        <v>0.33329999999999999</v>
      </c>
      <c r="W2233">
        <v>1</v>
      </c>
      <c r="X2233">
        <v>0.75</v>
      </c>
      <c r="Y2233">
        <v>0.5</v>
      </c>
      <c r="Z2233">
        <v>0.33329999999999999</v>
      </c>
      <c r="AA2233">
        <v>0.66669999999999996</v>
      </c>
      <c r="AB2233">
        <v>1</v>
      </c>
      <c r="AC2233">
        <v>0</v>
      </c>
      <c r="AD2233">
        <v>0.71430000000000005</v>
      </c>
      <c r="AE2233">
        <v>0.33329999999999999</v>
      </c>
      <c r="AF2233" t="s">
        <v>3933</v>
      </c>
      <c r="AG2233" s="2">
        <v>2.1759259259259258E-3</v>
      </c>
      <c r="AH2233" t="s">
        <v>3911</v>
      </c>
      <c r="AI2233">
        <v>3</v>
      </c>
      <c r="AJ2233" t="s">
        <v>4082</v>
      </c>
      <c r="AK2233" s="3">
        <v>38822</v>
      </c>
      <c r="AL2233" s="10">
        <f>YEAR(ufc_fights_2[[#This Row],[date]])</f>
        <v>2006</v>
      </c>
      <c r="AM2233" t="s">
        <v>3977</v>
      </c>
      <c r="AN2233">
        <v>63</v>
      </c>
      <c r="AO2233" t="s">
        <v>3913</v>
      </c>
      <c r="AP2233">
        <f>IF(ufc_fights_2[[#This Row],[winner]]="Red",ufc_fights_2[[#This Row],[r_fighter_id]],ufc_fights_2[[#This Row],[b_fighter_id]])</f>
        <v>3227</v>
      </c>
      <c r="AQ2233" t="str">
        <f>_xlfn.XLOOKUP(ufc_fights_2[[#This Row],[winnerID]],ufc_fighters[id],ufc_fighters[fighter_name],"xxx",0,1)</f>
        <v>David Terrell</v>
      </c>
    </row>
    <row r="2234" spans="1:43">
      <c r="A2234">
        <v>3227</v>
      </c>
      <c r="B2234">
        <v>1833</v>
      </c>
      <c r="C2234">
        <f>_xlfn.XLOOKUP(ufc_fights_2[[#This Row],[r_fighter_id]],ufc_fighters[id],ufc_fighters[year],"xxx",0,1)</f>
        <v>1978</v>
      </c>
      <c r="D2234">
        <f>_xlfn.XLOOKUP(ufc_fights_2[[#This Row],[b_fighter_id]],ufc_fighters[id],ufc_fighters[year],"Prázdné",0,1)</f>
        <v>1970</v>
      </c>
      <c r="E2234" s="10">
        <f>YEAR(ufc_fights_2[[#This Row],[date]])-ufc_fights_2[[#This Row],[r_year]]</f>
        <v>26</v>
      </c>
      <c r="F2234" s="10">
        <f>YEAR(ufc_fights_2[[#This Row],[date]])-ufc_fights_2[[#This Row],[b_year]]</f>
        <v>34</v>
      </c>
      <c r="G2234">
        <v>1</v>
      </c>
      <c r="H2234">
        <v>0</v>
      </c>
      <c r="I2234">
        <v>0.71430000000000005</v>
      </c>
      <c r="J2234">
        <v>0</v>
      </c>
      <c r="K2234">
        <v>0.71430000000000005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9.2592592592592588E-5</v>
      </c>
      <c r="T2234" s="2">
        <v>0</v>
      </c>
      <c r="U2234">
        <v>0.71430000000000005</v>
      </c>
      <c r="V2234">
        <v>0</v>
      </c>
      <c r="W2234">
        <v>0</v>
      </c>
      <c r="X2234">
        <v>0</v>
      </c>
      <c r="Y2234">
        <v>0</v>
      </c>
      <c r="Z2234">
        <v>0.5</v>
      </c>
      <c r="AA2234">
        <v>0</v>
      </c>
      <c r="AB2234">
        <v>0</v>
      </c>
      <c r="AC2234">
        <v>0</v>
      </c>
      <c r="AD2234">
        <v>0.8</v>
      </c>
      <c r="AE2234">
        <v>0</v>
      </c>
      <c r="AF2234" t="s">
        <v>3910</v>
      </c>
      <c r="AG2234" s="2">
        <v>2.7777777777777778E-4</v>
      </c>
      <c r="AH2234" t="s">
        <v>3911</v>
      </c>
      <c r="AI2234">
        <v>3</v>
      </c>
      <c r="AJ2234" t="s">
        <v>3914</v>
      </c>
      <c r="AK2234" s="3">
        <v>38220</v>
      </c>
      <c r="AL2234" s="10">
        <f>YEAR(ufc_fights_2[[#This Row],[date]])</f>
        <v>2004</v>
      </c>
      <c r="AM2234" t="s">
        <v>3977</v>
      </c>
      <c r="AN2234">
        <v>1</v>
      </c>
      <c r="AO2234" t="s">
        <v>3913</v>
      </c>
      <c r="AP2234">
        <f>IF(ufc_fights_2[[#This Row],[winner]]="Red",ufc_fights_2[[#This Row],[r_fighter_id]],ufc_fights_2[[#This Row],[b_fighter_id]])</f>
        <v>3227</v>
      </c>
      <c r="AQ2234" t="str">
        <f>_xlfn.XLOOKUP(ufc_fights_2[[#This Row],[winnerID]],ufc_fighters[id],ufc_fighters[fighter_name],"xxx",0,1)</f>
        <v>David Terrell</v>
      </c>
    </row>
    <row r="2235" spans="1:43">
      <c r="A2235">
        <v>2852</v>
      </c>
      <c r="B2235">
        <v>1807</v>
      </c>
      <c r="C2235">
        <f>_xlfn.XLOOKUP(ufc_fights_2[[#This Row],[r_fighter_id]],ufc_fighters[id],ufc_fighters[year],"xxx",0,1)</f>
        <v>1980</v>
      </c>
      <c r="D2235">
        <f>_xlfn.XLOOKUP(ufc_fights_2[[#This Row],[b_fighter_id]],ufc_fighters[id],ufc_fighters[year],"Prázdné",0,1)</f>
        <v>1980</v>
      </c>
      <c r="E2235" s="10">
        <f>YEAR(ufc_fights_2[[#This Row],[date]])-ufc_fights_2[[#This Row],[r_year]]</f>
        <v>26</v>
      </c>
      <c r="F2235" s="10">
        <f>YEAR(ufc_fights_2[[#This Row],[date]])-ufc_fights_2[[#This Row],[b_year]]</f>
        <v>26</v>
      </c>
      <c r="G2235">
        <v>1</v>
      </c>
      <c r="H2235">
        <v>0</v>
      </c>
      <c r="I2235">
        <v>0.6</v>
      </c>
      <c r="J2235">
        <v>0</v>
      </c>
      <c r="K2235">
        <v>0.7</v>
      </c>
      <c r="L2235">
        <v>0.1429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8.1018518518518516E-4</v>
      </c>
      <c r="T2235" s="2">
        <v>1.1574074074074075E-4</v>
      </c>
      <c r="U2235">
        <v>0.57140000000000002</v>
      </c>
      <c r="V2235">
        <v>0</v>
      </c>
      <c r="W2235">
        <v>1</v>
      </c>
      <c r="X2235">
        <v>0</v>
      </c>
      <c r="Y2235">
        <v>0</v>
      </c>
      <c r="Z2235">
        <v>0.5</v>
      </c>
      <c r="AA2235">
        <v>0</v>
      </c>
      <c r="AB2235">
        <v>1</v>
      </c>
      <c r="AC2235">
        <v>0</v>
      </c>
      <c r="AD2235">
        <v>0.5</v>
      </c>
      <c r="AE2235">
        <v>0</v>
      </c>
      <c r="AF2235" t="s">
        <v>3910</v>
      </c>
      <c r="AG2235" s="2">
        <v>1.5393518518518519E-3</v>
      </c>
      <c r="AH2235" t="s">
        <v>3911</v>
      </c>
      <c r="AI2235">
        <v>3</v>
      </c>
      <c r="AJ2235" t="s">
        <v>3939</v>
      </c>
      <c r="AK2235" s="3">
        <v>38896</v>
      </c>
      <c r="AL2235" s="10">
        <f>YEAR(ufc_fights_2[[#This Row],[date]])</f>
        <v>2006</v>
      </c>
      <c r="AM2235" t="s">
        <v>3977</v>
      </c>
      <c r="AN2235">
        <v>1</v>
      </c>
      <c r="AO2235" t="s">
        <v>3913</v>
      </c>
      <c r="AP2235">
        <f>IF(ufc_fights_2[[#This Row],[winner]]="Red",ufc_fights_2[[#This Row],[r_fighter_id]],ufc_fights_2[[#This Row],[b_fighter_id]])</f>
        <v>2852</v>
      </c>
      <c r="AQ2235" t="str">
        <f>_xlfn.XLOOKUP(ufc_fights_2[[#This Row],[winnerID]],ufc_fighters[id],ufc_fighters[fighter_name],"xxx",0,1)</f>
        <v>Jorge Santiago</v>
      </c>
    </row>
    <row r="2236" spans="1:43">
      <c r="A2236">
        <v>3014</v>
      </c>
      <c r="B2236">
        <v>1302</v>
      </c>
      <c r="C2236">
        <f>_xlfn.XLOOKUP(ufc_fights_2[[#This Row],[r_fighter_id]],ufc_fighters[id],ufc_fighters[year],"xxx",0,1)</f>
        <v>1976</v>
      </c>
      <c r="D2236">
        <f>_xlfn.XLOOKUP(ufc_fights_2[[#This Row],[b_fighter_id]],ufc_fighters[id],ufc_fighters[year],"Prázdné",0,1)</f>
        <v>1977</v>
      </c>
      <c r="E2236" s="10">
        <f>YEAR(ufc_fights_2[[#This Row],[date]])-ufc_fights_2[[#This Row],[r_year]]</f>
        <v>30</v>
      </c>
      <c r="F2236" s="10">
        <f>YEAR(ufc_fights_2[[#This Row],[date]])-ufc_fights_2[[#This Row],[b_year]]</f>
        <v>29</v>
      </c>
      <c r="G2236">
        <v>0</v>
      </c>
      <c r="H2236">
        <v>1</v>
      </c>
      <c r="I2236">
        <v>0.40649999999999997</v>
      </c>
      <c r="J2236">
        <v>0.22770000000000001</v>
      </c>
      <c r="K2236">
        <v>0.4385</v>
      </c>
      <c r="L2236">
        <v>0.28320000000000001</v>
      </c>
      <c r="M2236">
        <v>0</v>
      </c>
      <c r="N2236">
        <v>0.16669999999999999</v>
      </c>
      <c r="O2236">
        <v>0</v>
      </c>
      <c r="P2236">
        <v>0</v>
      </c>
      <c r="Q2236">
        <v>0</v>
      </c>
      <c r="R2236">
        <v>0</v>
      </c>
      <c r="S2236" s="2">
        <v>8.7962962962962962E-4</v>
      </c>
      <c r="T2236" s="2">
        <v>2.0138888888888888E-3</v>
      </c>
      <c r="U2236">
        <v>0.37609999999999999</v>
      </c>
      <c r="V2236">
        <v>0.1724</v>
      </c>
      <c r="W2236">
        <v>1</v>
      </c>
      <c r="X2236">
        <v>1</v>
      </c>
      <c r="Y2236">
        <v>0.8</v>
      </c>
      <c r="Z2236">
        <v>0.38</v>
      </c>
      <c r="AA2236">
        <v>0.16220000000000001</v>
      </c>
      <c r="AB2236">
        <v>0.54549999999999998</v>
      </c>
      <c r="AC2236">
        <v>0.28570000000000001</v>
      </c>
      <c r="AD2236">
        <v>0</v>
      </c>
      <c r="AE2236">
        <v>0.45</v>
      </c>
      <c r="AF2236" t="s">
        <v>3915</v>
      </c>
      <c r="AG2236" s="2">
        <v>3.472222222222222E-3</v>
      </c>
      <c r="AH2236" t="s">
        <v>3911</v>
      </c>
      <c r="AI2236">
        <v>3</v>
      </c>
      <c r="AJ2236" t="s">
        <v>3925</v>
      </c>
      <c r="AK2236" s="3">
        <v>39000</v>
      </c>
      <c r="AL2236" s="10">
        <f>YEAR(ufc_fights_2[[#This Row],[date]])</f>
        <v>2006</v>
      </c>
      <c r="AM2236" t="s">
        <v>3977</v>
      </c>
      <c r="AN2236">
        <v>69</v>
      </c>
      <c r="AO2236" t="s">
        <v>3913</v>
      </c>
      <c r="AP2236">
        <f>IF(ufc_fights_2[[#This Row],[winner]]="Red",ufc_fights_2[[#This Row],[r_fighter_id]],ufc_fights_2[[#This Row],[b_fighter_id]])</f>
        <v>3014</v>
      </c>
      <c r="AQ2236" t="str">
        <f>_xlfn.XLOOKUP(ufc_fights_2[[#This Row],[winnerID]],ufc_fighters[id],ufc_fighters[fighter_name],"xxx",0,1)</f>
        <v>Rory Singer</v>
      </c>
    </row>
    <row r="2237" spans="1:43">
      <c r="A2237">
        <v>3014</v>
      </c>
      <c r="B2237">
        <v>2552</v>
      </c>
      <c r="C2237">
        <f>_xlfn.XLOOKUP(ufc_fights_2[[#This Row],[r_fighter_id]],ufc_fighters[id],ufc_fighters[year],"xxx",0,1)</f>
        <v>1976</v>
      </c>
      <c r="D2237">
        <f>_xlfn.XLOOKUP(ufc_fights_2[[#This Row],[b_fighter_id]],ufc_fighters[id],ufc_fighters[year],"Prázdné",0,1)</f>
        <v>1980</v>
      </c>
      <c r="E2237" s="10">
        <f>YEAR(ufc_fights_2[[#This Row],[date]])-ufc_fights_2[[#This Row],[r_year]]</f>
        <v>30</v>
      </c>
      <c r="F2237" s="10">
        <f>YEAR(ufc_fights_2[[#This Row],[date]])-ufc_fights_2[[#This Row],[b_year]]</f>
        <v>26</v>
      </c>
      <c r="G2237">
        <v>0</v>
      </c>
      <c r="H2237">
        <v>1</v>
      </c>
      <c r="I2237">
        <v>0.5</v>
      </c>
      <c r="J2237">
        <v>0.2</v>
      </c>
      <c r="K2237">
        <v>0.5</v>
      </c>
      <c r="L2237">
        <v>0.30430000000000001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 s="2">
        <v>0</v>
      </c>
      <c r="T2237" s="2">
        <v>2.3148148148148149E-4</v>
      </c>
      <c r="U2237">
        <v>0.33329999999999999</v>
      </c>
      <c r="V2237">
        <v>0.21049999999999999</v>
      </c>
      <c r="W2237">
        <v>1</v>
      </c>
      <c r="X2237">
        <v>0</v>
      </c>
      <c r="Y2237">
        <v>0</v>
      </c>
      <c r="Z2237">
        <v>0.5</v>
      </c>
      <c r="AA2237">
        <v>0.22220000000000001</v>
      </c>
      <c r="AB2237">
        <v>0</v>
      </c>
      <c r="AC2237">
        <v>0</v>
      </c>
      <c r="AD2237">
        <v>0</v>
      </c>
      <c r="AE2237">
        <v>0</v>
      </c>
      <c r="AF2237" t="s">
        <v>3933</v>
      </c>
      <c r="AG2237" s="2">
        <v>5.0925925925925921E-4</v>
      </c>
      <c r="AH2237" t="s">
        <v>3911</v>
      </c>
      <c r="AI2237">
        <v>3</v>
      </c>
      <c r="AJ2237" t="s">
        <v>3949</v>
      </c>
      <c r="AK2237" s="3">
        <v>38892</v>
      </c>
      <c r="AL2237" s="10">
        <f>YEAR(ufc_fights_2[[#This Row],[date]])</f>
        <v>2006</v>
      </c>
      <c r="AM2237" t="s">
        <v>3977</v>
      </c>
      <c r="AN2237">
        <v>1</v>
      </c>
      <c r="AO2237" t="s">
        <v>3913</v>
      </c>
      <c r="AP2237">
        <f>IF(ufc_fights_2[[#This Row],[winner]]="Red",ufc_fights_2[[#This Row],[r_fighter_id]],ufc_fights_2[[#This Row],[b_fighter_id]])</f>
        <v>3014</v>
      </c>
      <c r="AQ2237" t="str">
        <f>_xlfn.XLOOKUP(ufc_fights_2[[#This Row],[winnerID]],ufc_fighters[id],ufc_fighters[fighter_name],"xxx",0,1)</f>
        <v>Rory Singer</v>
      </c>
    </row>
    <row r="2238" spans="1:43">
      <c r="A2238">
        <v>2549</v>
      </c>
      <c r="B2238">
        <v>1600</v>
      </c>
      <c r="C2238">
        <f>_xlfn.XLOOKUP(ufc_fights_2[[#This Row],[r_fighter_id]],ufc_fighters[id],ufc_fighters[year],"xxx",0,1)</f>
        <v>1990</v>
      </c>
      <c r="D2238">
        <f>_xlfn.XLOOKUP(ufc_fights_2[[#This Row],[b_fighter_id]],ufc_fighters[id],ufc_fighters[year],"Prázdné",0,1)</f>
        <v>1994</v>
      </c>
      <c r="E2238" s="10">
        <f>YEAR(ufc_fights_2[[#This Row],[date]])-ufc_fights_2[[#This Row],[r_year]]</f>
        <v>30</v>
      </c>
      <c r="F2238" s="10">
        <f>YEAR(ufc_fights_2[[#This Row],[date]])-ufc_fights_2[[#This Row],[b_year]]</f>
        <v>26</v>
      </c>
      <c r="G2238">
        <v>0</v>
      </c>
      <c r="H2238">
        <v>0</v>
      </c>
      <c r="I2238">
        <v>0.41039999999999999</v>
      </c>
      <c r="J2238">
        <v>0.42930000000000001</v>
      </c>
      <c r="K2238">
        <v>0.4138</v>
      </c>
      <c r="L2238">
        <v>0.43219999999999997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1.8518518518518518E-4</v>
      </c>
      <c r="T2238" s="2">
        <v>1.7361111111111112E-4</v>
      </c>
      <c r="U2238">
        <v>0.38300000000000001</v>
      </c>
      <c r="V2238">
        <v>0.41460000000000002</v>
      </c>
      <c r="W2238">
        <v>0.48149999999999998</v>
      </c>
      <c r="X2238">
        <v>0.8</v>
      </c>
      <c r="Y2238">
        <v>1</v>
      </c>
      <c r="Z2238">
        <v>0.4128</v>
      </c>
      <c r="AA2238">
        <v>0.43159999999999998</v>
      </c>
      <c r="AB2238">
        <v>0</v>
      </c>
      <c r="AC2238">
        <v>0.375</v>
      </c>
      <c r="AD2238">
        <v>0</v>
      </c>
      <c r="AE2238">
        <v>0</v>
      </c>
      <c r="AF2238" t="s">
        <v>3915</v>
      </c>
      <c r="AG2238" s="2">
        <v>3.472222222222222E-3</v>
      </c>
      <c r="AH2238" t="s">
        <v>3911</v>
      </c>
      <c r="AI2238">
        <v>3</v>
      </c>
      <c r="AJ2238" t="s">
        <v>3924</v>
      </c>
      <c r="AK2238" s="3">
        <v>44072</v>
      </c>
      <c r="AL2238" s="10">
        <f>YEAR(ufc_fights_2[[#This Row],[date]])</f>
        <v>2020</v>
      </c>
      <c r="AM2238" t="s">
        <v>3977</v>
      </c>
      <c r="AN2238">
        <v>1</v>
      </c>
      <c r="AO2238" t="s">
        <v>3918</v>
      </c>
      <c r="AP2238">
        <f>IF(ufc_fights_2[[#This Row],[winner]]="Red",ufc_fights_2[[#This Row],[r_fighter_id]],ufc_fights_2[[#This Row],[b_fighter_id]])</f>
        <v>1600</v>
      </c>
      <c r="AQ2238" t="str">
        <f>_xlfn.XLOOKUP(ufc_fights_2[[#This Row],[winnerID]],ufc_fighters[id],ufc_fighters[fighter_name],"xxx",0,1)</f>
        <v>Impa Kasanganay</v>
      </c>
    </row>
    <row r="2239" spans="1:43">
      <c r="A2239">
        <v>2053</v>
      </c>
      <c r="B2239">
        <v>758</v>
      </c>
      <c r="C2239">
        <f>_xlfn.XLOOKUP(ufc_fights_2[[#This Row],[r_fighter_id]],ufc_fighters[id],ufc_fighters[year],"xxx",0,1)</f>
        <v>1982</v>
      </c>
      <c r="D2239">
        <f>_xlfn.XLOOKUP(ufc_fights_2[[#This Row],[b_fighter_id]],ufc_fighters[id],ufc_fighters[year],"Prázdné",0,1)</f>
        <v>1989</v>
      </c>
      <c r="E2239" s="10">
        <f>YEAR(ufc_fights_2[[#This Row],[date]])-ufc_fights_2[[#This Row],[r_year]]</f>
        <v>34</v>
      </c>
      <c r="F2239" s="10">
        <f>YEAR(ufc_fights_2[[#This Row],[date]])-ufc_fights_2[[#This Row],[b_year]]</f>
        <v>27</v>
      </c>
      <c r="G2239">
        <v>0</v>
      </c>
      <c r="H2239">
        <v>1</v>
      </c>
      <c r="I2239">
        <v>0.41010000000000002</v>
      </c>
      <c r="J2239">
        <v>0.44850000000000001</v>
      </c>
      <c r="K2239">
        <v>0.49159999999999998</v>
      </c>
      <c r="L2239">
        <v>0.57579999999999998</v>
      </c>
      <c r="M2239">
        <v>0.25</v>
      </c>
      <c r="N2239">
        <v>0.33329999999999999</v>
      </c>
      <c r="O2239">
        <v>0</v>
      </c>
      <c r="P2239">
        <v>0</v>
      </c>
      <c r="Q2239">
        <v>0</v>
      </c>
      <c r="R2239">
        <v>0</v>
      </c>
      <c r="S2239" s="2">
        <v>2.5810185185185185E-3</v>
      </c>
      <c r="T2239" s="2">
        <v>2.1527777777777778E-3</v>
      </c>
      <c r="U2239">
        <v>0.3034</v>
      </c>
      <c r="V2239">
        <v>0.41799999999999998</v>
      </c>
      <c r="W2239">
        <v>0.57499999999999996</v>
      </c>
      <c r="X2239">
        <v>0.7</v>
      </c>
      <c r="Y2239">
        <v>1</v>
      </c>
      <c r="Z2239">
        <v>0.32140000000000002</v>
      </c>
      <c r="AA2239">
        <v>0.4</v>
      </c>
      <c r="AB2239">
        <v>0.77780000000000005</v>
      </c>
      <c r="AC2239">
        <v>0.55169999999999997</v>
      </c>
      <c r="AD2239">
        <v>0</v>
      </c>
      <c r="AE2239">
        <v>0.52939999999999998</v>
      </c>
      <c r="AF2239" t="s">
        <v>3922</v>
      </c>
      <c r="AG2239" s="2">
        <v>3.472222222222222E-3</v>
      </c>
      <c r="AH2239" t="s">
        <v>3911</v>
      </c>
      <c r="AI2239">
        <v>3</v>
      </c>
      <c r="AJ2239" t="s">
        <v>4060</v>
      </c>
      <c r="AK2239" s="3">
        <v>42609</v>
      </c>
      <c r="AL2239" s="10">
        <f>YEAR(ufc_fights_2[[#This Row],[date]])</f>
        <v>2016</v>
      </c>
      <c r="AM2239" t="s">
        <v>3977</v>
      </c>
      <c r="AN2239">
        <v>80</v>
      </c>
      <c r="AO2239" t="s">
        <v>3918</v>
      </c>
      <c r="AP2239">
        <f>IF(ufc_fights_2[[#This Row],[winner]]="Red",ufc_fights_2[[#This Row],[r_fighter_id]],ufc_fights_2[[#This Row],[b_fighter_id]])</f>
        <v>758</v>
      </c>
      <c r="AQ2239" t="str">
        <f>_xlfn.XLOOKUP(ufc_fights_2[[#This Row],[winnerID]],ufc_fighters[id],ufc_fighters[fighter_name],"xxx",0,1)</f>
        <v>Alessio Di Chirico</v>
      </c>
    </row>
    <row r="2240" spans="1:43">
      <c r="A2240">
        <v>758</v>
      </c>
      <c r="B2240">
        <v>189</v>
      </c>
      <c r="C2240">
        <f>_xlfn.XLOOKUP(ufc_fights_2[[#This Row],[r_fighter_id]],ufc_fighters[id],ufc_fighters[year],"xxx",0,1)</f>
        <v>1989</v>
      </c>
      <c r="D2240">
        <f>_xlfn.XLOOKUP(ufc_fights_2[[#This Row],[b_fighter_id]],ufc_fighters[id],ufc_fighters[year],"Prázdné",0,1)</f>
        <v>1987</v>
      </c>
      <c r="E2240" s="10">
        <f>YEAR(ufc_fights_2[[#This Row],[date]])-ufc_fights_2[[#This Row],[r_year]]</f>
        <v>28</v>
      </c>
      <c r="F2240" s="10">
        <f>YEAR(ufc_fights_2[[#This Row],[date]])-ufc_fights_2[[#This Row],[b_year]]</f>
        <v>30</v>
      </c>
      <c r="G2240">
        <v>1</v>
      </c>
      <c r="H2240">
        <v>0</v>
      </c>
      <c r="I2240">
        <v>0.16220000000000001</v>
      </c>
      <c r="J2240">
        <v>0.58819999999999995</v>
      </c>
      <c r="K2240">
        <v>0.16220000000000001</v>
      </c>
      <c r="L2240">
        <v>0.52629999999999999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2.3148148148148147E-5</v>
      </c>
      <c r="T2240" s="2">
        <v>0</v>
      </c>
      <c r="U2240">
        <v>0.1333</v>
      </c>
      <c r="V2240">
        <v>0.45450000000000002</v>
      </c>
      <c r="W2240">
        <v>0.25</v>
      </c>
      <c r="X2240">
        <v>0.33329999999999999</v>
      </c>
      <c r="Y2240">
        <v>1</v>
      </c>
      <c r="Z2240">
        <v>9.3799999999999994E-2</v>
      </c>
      <c r="AA2240">
        <v>0.5625</v>
      </c>
      <c r="AB2240">
        <v>0.6</v>
      </c>
      <c r="AC2240">
        <v>1</v>
      </c>
      <c r="AD2240">
        <v>0</v>
      </c>
      <c r="AE2240">
        <v>0</v>
      </c>
      <c r="AF2240" t="s">
        <v>3910</v>
      </c>
      <c r="AG2240" s="2">
        <v>1.5509259259259259E-3</v>
      </c>
      <c r="AH2240" t="s">
        <v>3911</v>
      </c>
      <c r="AI2240">
        <v>3</v>
      </c>
      <c r="AJ2240" t="s">
        <v>3914</v>
      </c>
      <c r="AK2240" s="3">
        <v>43085</v>
      </c>
      <c r="AL2240" s="10">
        <f>YEAR(ufc_fights_2[[#This Row],[date]])</f>
        <v>2017</v>
      </c>
      <c r="AM2240" t="s">
        <v>3977</v>
      </c>
      <c r="AN2240">
        <v>7</v>
      </c>
      <c r="AO2240" t="s">
        <v>3913</v>
      </c>
      <c r="AP2240">
        <f>IF(ufc_fights_2[[#This Row],[winner]]="Red",ufc_fights_2[[#This Row],[r_fighter_id]],ufc_fights_2[[#This Row],[b_fighter_id]])</f>
        <v>758</v>
      </c>
      <c r="AQ2240" t="str">
        <f>_xlfn.XLOOKUP(ufc_fights_2[[#This Row],[winnerID]],ufc_fighters[id],ufc_fighters[fighter_name],"xxx",0,1)</f>
        <v>Alessio Di Chirico</v>
      </c>
    </row>
    <row r="2241" spans="1:43">
      <c r="A2241">
        <v>396</v>
      </c>
      <c r="B2241">
        <v>758</v>
      </c>
      <c r="C2241">
        <f>_xlfn.XLOOKUP(ufc_fights_2[[#This Row],[r_fighter_id]],ufc_fighters[id],ufc_fighters[year],"xxx",0,1)</f>
        <v>1994</v>
      </c>
      <c r="D2241">
        <f>_xlfn.XLOOKUP(ufc_fights_2[[#This Row],[b_fighter_id]],ufc_fighters[id],ufc_fighters[year],"Prázdné",0,1)</f>
        <v>1989</v>
      </c>
      <c r="E2241" s="10">
        <f>YEAR(ufc_fights_2[[#This Row],[date]])-ufc_fights_2[[#This Row],[r_year]]</f>
        <v>27</v>
      </c>
      <c r="F2241" s="10">
        <f>YEAR(ufc_fights_2[[#This Row],[date]])-ufc_fights_2[[#This Row],[b_year]]</f>
        <v>32</v>
      </c>
      <c r="G2241">
        <v>0</v>
      </c>
      <c r="H2241">
        <v>1</v>
      </c>
      <c r="I2241">
        <v>0.13639999999999999</v>
      </c>
      <c r="J2241">
        <v>0.52170000000000005</v>
      </c>
      <c r="K2241">
        <v>0.13639999999999999</v>
      </c>
      <c r="L2241">
        <v>0.52170000000000005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</v>
      </c>
      <c r="T2241" s="2">
        <v>1.1574074074074073E-5</v>
      </c>
      <c r="U2241">
        <v>0.1053</v>
      </c>
      <c r="V2241">
        <v>0.35289999999999999</v>
      </c>
      <c r="W2241">
        <v>0.33329999999999999</v>
      </c>
      <c r="X2241">
        <v>0</v>
      </c>
      <c r="Y2241">
        <v>1</v>
      </c>
      <c r="Z2241">
        <v>0.13639999999999999</v>
      </c>
      <c r="AA2241">
        <v>0.45</v>
      </c>
      <c r="AB2241">
        <v>0</v>
      </c>
      <c r="AC2241">
        <v>0</v>
      </c>
      <c r="AD2241">
        <v>0</v>
      </c>
      <c r="AE2241">
        <v>1</v>
      </c>
      <c r="AF2241" t="s">
        <v>3910</v>
      </c>
      <c r="AG2241" s="2">
        <v>1.5277777777777779E-3</v>
      </c>
      <c r="AH2241" t="s">
        <v>3911</v>
      </c>
      <c r="AI2241">
        <v>3</v>
      </c>
      <c r="AJ2241" t="s">
        <v>3938</v>
      </c>
      <c r="AK2241" s="3">
        <v>44212</v>
      </c>
      <c r="AL2241" s="10">
        <f>YEAR(ufc_fights_2[[#This Row],[date]])</f>
        <v>2021</v>
      </c>
      <c r="AM2241" t="s">
        <v>3977</v>
      </c>
      <c r="AN2241">
        <v>5</v>
      </c>
      <c r="AO2241" t="s">
        <v>3918</v>
      </c>
      <c r="AP2241">
        <f>IF(ufc_fights_2[[#This Row],[winner]]="Red",ufc_fights_2[[#This Row],[r_fighter_id]],ufc_fights_2[[#This Row],[b_fighter_id]])</f>
        <v>758</v>
      </c>
      <c r="AQ2241" t="str">
        <f>_xlfn.XLOOKUP(ufc_fights_2[[#This Row],[winnerID]],ufc_fighters[id],ufc_fighters[fighter_name],"xxx",0,1)</f>
        <v>Alessio Di Chirico</v>
      </c>
    </row>
    <row r="2242" spans="1:43">
      <c r="A2242">
        <v>758</v>
      </c>
      <c r="B2242">
        <v>1961</v>
      </c>
      <c r="C2242">
        <f>_xlfn.XLOOKUP(ufc_fights_2[[#This Row],[r_fighter_id]],ufc_fighters[id],ufc_fighters[year],"xxx",0,1)</f>
        <v>1989</v>
      </c>
      <c r="D2242">
        <f>_xlfn.XLOOKUP(ufc_fights_2[[#This Row],[b_fighter_id]],ufc_fighters[id],ufc_fighters[year],"Prázdné",0,1)</f>
        <v>1990</v>
      </c>
      <c r="E2242" s="10">
        <f>YEAR(ufc_fights_2[[#This Row],[date]])-ufc_fights_2[[#This Row],[r_year]]</f>
        <v>29</v>
      </c>
      <c r="F2242" s="10">
        <f>YEAR(ufc_fights_2[[#This Row],[date]])-ufc_fights_2[[#This Row],[b_year]]</f>
        <v>28</v>
      </c>
      <c r="G2242">
        <v>0</v>
      </c>
      <c r="H2242">
        <v>0</v>
      </c>
      <c r="I2242">
        <v>0.43099999999999999</v>
      </c>
      <c r="J2242">
        <v>0.31969999999999998</v>
      </c>
      <c r="K2242">
        <v>0.45079999999999998</v>
      </c>
      <c r="L2242">
        <v>0.32890000000000003</v>
      </c>
      <c r="M2242">
        <v>0.66669999999999996</v>
      </c>
      <c r="N2242">
        <v>0</v>
      </c>
      <c r="O2242">
        <v>0</v>
      </c>
      <c r="P2242">
        <v>2</v>
      </c>
      <c r="Q2242">
        <v>0</v>
      </c>
      <c r="R2242">
        <v>0</v>
      </c>
      <c r="S2242" s="2">
        <v>2.7546296296296294E-3</v>
      </c>
      <c r="T2242" s="2">
        <v>3.4722222222222222E-5</v>
      </c>
      <c r="U2242">
        <v>0.33329999999999999</v>
      </c>
      <c r="V2242">
        <v>0.23330000000000001</v>
      </c>
      <c r="W2242">
        <v>0.73680000000000001</v>
      </c>
      <c r="X2242">
        <v>0.85709999999999997</v>
      </c>
      <c r="Y2242">
        <v>0.5</v>
      </c>
      <c r="Z2242">
        <v>0.4486</v>
      </c>
      <c r="AA2242">
        <v>0.2979</v>
      </c>
      <c r="AB2242">
        <v>0.5</v>
      </c>
      <c r="AC2242">
        <v>0.83330000000000004</v>
      </c>
      <c r="AD2242">
        <v>0.1429</v>
      </c>
      <c r="AE2242">
        <v>0</v>
      </c>
      <c r="AF2242" t="s">
        <v>3922</v>
      </c>
      <c r="AG2242" s="2">
        <v>3.472222222222222E-3</v>
      </c>
      <c r="AH2242" t="s">
        <v>3911</v>
      </c>
      <c r="AI2242">
        <v>3</v>
      </c>
      <c r="AJ2242" t="s">
        <v>3912</v>
      </c>
      <c r="AK2242" s="3">
        <v>43287</v>
      </c>
      <c r="AL2242" s="10">
        <f>YEAR(ufc_fights_2[[#This Row],[date]])</f>
        <v>2018</v>
      </c>
      <c r="AM2242" t="s">
        <v>3977</v>
      </c>
      <c r="AN2242">
        <v>1</v>
      </c>
      <c r="AO2242" t="s">
        <v>3913</v>
      </c>
      <c r="AP2242">
        <f>IF(ufc_fights_2[[#This Row],[winner]]="Red",ufc_fights_2[[#This Row],[r_fighter_id]],ufc_fights_2[[#This Row],[b_fighter_id]])</f>
        <v>758</v>
      </c>
      <c r="AQ2242" t="str">
        <f>_xlfn.XLOOKUP(ufc_fights_2[[#This Row],[winnerID]],ufc_fighters[id],ufc_fighters[fighter_name],"xxx",0,1)</f>
        <v>Alessio Di Chirico</v>
      </c>
    </row>
    <row r="2243" spans="1:43">
      <c r="A2243">
        <v>1961</v>
      </c>
      <c r="B2243">
        <v>3124</v>
      </c>
      <c r="C2243">
        <f>_xlfn.XLOOKUP(ufc_fights_2[[#This Row],[r_fighter_id]],ufc_fighters[id],ufc_fighters[year],"xxx",0,1)</f>
        <v>1990</v>
      </c>
      <c r="D2243">
        <f>_xlfn.XLOOKUP(ufc_fights_2[[#This Row],[b_fighter_id]],ufc_fighters[id],ufc_fighters[year],"Prázdné",0,1)</f>
        <v>1990</v>
      </c>
      <c r="E2243" s="10">
        <f>YEAR(ufc_fights_2[[#This Row],[date]])-ufc_fights_2[[#This Row],[r_year]]</f>
        <v>27</v>
      </c>
      <c r="F2243" s="10">
        <f>YEAR(ufc_fights_2[[#This Row],[date]])-ufc_fights_2[[#This Row],[b_year]]</f>
        <v>27</v>
      </c>
      <c r="G2243">
        <v>0</v>
      </c>
      <c r="H2243">
        <v>0</v>
      </c>
      <c r="I2243">
        <v>0.5</v>
      </c>
      <c r="J2243">
        <v>0.56899999999999995</v>
      </c>
      <c r="K2243">
        <v>0.53620000000000001</v>
      </c>
      <c r="L2243">
        <v>0.56059999999999999</v>
      </c>
      <c r="M2243">
        <v>0</v>
      </c>
      <c r="N2243">
        <v>0.66669999999999996</v>
      </c>
      <c r="O2243">
        <v>3</v>
      </c>
      <c r="P2243">
        <v>0</v>
      </c>
      <c r="Q2243">
        <v>0</v>
      </c>
      <c r="R2243">
        <v>0</v>
      </c>
      <c r="S2243" s="2">
        <v>6.018518518518519E-4</v>
      </c>
      <c r="T2243" s="2">
        <v>2.3726851851851851E-3</v>
      </c>
      <c r="U2243">
        <v>0.48330000000000001</v>
      </c>
      <c r="V2243">
        <v>0.52829999999999999</v>
      </c>
      <c r="W2243">
        <v>0.75</v>
      </c>
      <c r="X2243">
        <v>0</v>
      </c>
      <c r="Y2243">
        <v>1</v>
      </c>
      <c r="Z2243">
        <v>0.26669999999999999</v>
      </c>
      <c r="AA2243">
        <v>0.47060000000000002</v>
      </c>
      <c r="AB2243">
        <v>0.70830000000000004</v>
      </c>
      <c r="AC2243">
        <v>0.73909999999999998</v>
      </c>
      <c r="AD2243">
        <v>0.7</v>
      </c>
      <c r="AE2243">
        <v>0</v>
      </c>
      <c r="AF2243" t="s">
        <v>3933</v>
      </c>
      <c r="AG2243" s="2">
        <v>1.8749999999999999E-3</v>
      </c>
      <c r="AH2243" t="s">
        <v>3911</v>
      </c>
      <c r="AI2243">
        <v>3</v>
      </c>
      <c r="AJ2243" t="s">
        <v>3940</v>
      </c>
      <c r="AK2243" s="3">
        <v>43085</v>
      </c>
      <c r="AL2243" s="10">
        <f>YEAR(ufc_fights_2[[#This Row],[date]])</f>
        <v>2017</v>
      </c>
      <c r="AM2243" t="s">
        <v>3977</v>
      </c>
      <c r="AN2243">
        <v>7</v>
      </c>
      <c r="AO2243" t="s">
        <v>3913</v>
      </c>
      <c r="AP2243">
        <f>IF(ufc_fights_2[[#This Row],[winner]]="Red",ufc_fights_2[[#This Row],[r_fighter_id]],ufc_fights_2[[#This Row],[b_fighter_id]])</f>
        <v>1961</v>
      </c>
      <c r="AQ2243" t="str">
        <f>_xlfn.XLOOKUP(ufc_fights_2[[#This Row],[winnerID]],ufc_fighters[id],ufc_fighters[fighter_name],"xxx",0,1)</f>
        <v>Julian Marquez</v>
      </c>
    </row>
    <row r="2244" spans="1:43">
      <c r="A2244">
        <v>2549</v>
      </c>
      <c r="B2244">
        <v>1961</v>
      </c>
      <c r="C2244">
        <f>_xlfn.XLOOKUP(ufc_fights_2[[#This Row],[r_fighter_id]],ufc_fighters[id],ufc_fighters[year],"xxx",0,1)</f>
        <v>1990</v>
      </c>
      <c r="D2244">
        <f>_xlfn.XLOOKUP(ufc_fights_2[[#This Row],[b_fighter_id]],ufc_fighters[id],ufc_fighters[year],"Prázdné",0,1)</f>
        <v>1990</v>
      </c>
      <c r="E2244" s="10">
        <f>YEAR(ufc_fights_2[[#This Row],[date]])-ufc_fights_2[[#This Row],[r_year]]</f>
        <v>31</v>
      </c>
      <c r="F2244" s="10">
        <f>YEAR(ufc_fights_2[[#This Row],[date]])-ufc_fights_2[[#This Row],[b_year]]</f>
        <v>31</v>
      </c>
      <c r="G2244">
        <v>0</v>
      </c>
      <c r="H2244">
        <v>0</v>
      </c>
      <c r="I2244">
        <v>0.49230000000000002</v>
      </c>
      <c r="J2244">
        <v>0.41</v>
      </c>
      <c r="K2244">
        <v>0.63639999999999997</v>
      </c>
      <c r="L2244">
        <v>0.47289999999999999</v>
      </c>
      <c r="M2244">
        <v>0.45450000000000002</v>
      </c>
      <c r="N2244">
        <v>0</v>
      </c>
      <c r="O2244">
        <v>1</v>
      </c>
      <c r="P2244">
        <v>4</v>
      </c>
      <c r="Q2244">
        <v>1</v>
      </c>
      <c r="R2244">
        <v>1</v>
      </c>
      <c r="S2244" s="2">
        <v>6.3310185185185188E-3</v>
      </c>
      <c r="T2244" s="2">
        <v>1.3194444444444445E-3</v>
      </c>
      <c r="U2244">
        <v>0.3478</v>
      </c>
      <c r="V2244">
        <v>0.39360000000000001</v>
      </c>
      <c r="W2244">
        <v>0.85709999999999997</v>
      </c>
      <c r="X2244">
        <v>0.8</v>
      </c>
      <c r="Y2244">
        <v>0.5</v>
      </c>
      <c r="Z2244">
        <v>0.42309999999999998</v>
      </c>
      <c r="AA2244">
        <v>0.25</v>
      </c>
      <c r="AB2244">
        <v>0.875</v>
      </c>
      <c r="AC2244">
        <v>0.9375</v>
      </c>
      <c r="AD2244">
        <v>0.6</v>
      </c>
      <c r="AE2244">
        <v>0.66669999999999996</v>
      </c>
      <c r="AF2244" t="s">
        <v>3933</v>
      </c>
      <c r="AG2244" s="2">
        <v>2.9745370370370373E-3</v>
      </c>
      <c r="AH2244" t="s">
        <v>3911</v>
      </c>
      <c r="AI2244">
        <v>3</v>
      </c>
      <c r="AJ2244" t="s">
        <v>3916</v>
      </c>
      <c r="AK2244" s="3">
        <v>44240</v>
      </c>
      <c r="AL2244" s="10">
        <f>YEAR(ufc_fights_2[[#This Row],[date]])</f>
        <v>2021</v>
      </c>
      <c r="AM2244" t="s">
        <v>3977</v>
      </c>
      <c r="AN2244">
        <v>1</v>
      </c>
      <c r="AO2244" t="s">
        <v>3918</v>
      </c>
      <c r="AP2244">
        <f>IF(ufc_fights_2[[#This Row],[winner]]="Red",ufc_fights_2[[#This Row],[r_fighter_id]],ufc_fights_2[[#This Row],[b_fighter_id]])</f>
        <v>1961</v>
      </c>
      <c r="AQ2244" t="str">
        <f>_xlfn.XLOOKUP(ufc_fights_2[[#This Row],[winnerID]],ufc_fighters[id],ufc_fighters[fighter_name],"xxx",0,1)</f>
        <v>Julian Marquez</v>
      </c>
    </row>
    <row r="2245" spans="1:43">
      <c r="A2245">
        <v>2981</v>
      </c>
      <c r="B2245">
        <v>1006</v>
      </c>
      <c r="C2245">
        <f>_xlfn.XLOOKUP(ufc_fights_2[[#This Row],[r_fighter_id]],ufc_fighters[id],ufc_fighters[year],"xxx",0,1)</f>
        <v>1975</v>
      </c>
      <c r="D2245">
        <f>_xlfn.XLOOKUP(ufc_fights_2[[#This Row],[b_fighter_id]],ufc_fighters[id],ufc_fighters[year],"Prázdné",0,1)</f>
        <v>1974</v>
      </c>
      <c r="E2245" s="10">
        <f>YEAR(ufc_fights_2[[#This Row],[date]])-ufc_fights_2[[#This Row],[r_year]]</f>
        <v>31</v>
      </c>
      <c r="F2245" s="10">
        <f>YEAR(ufc_fights_2[[#This Row],[date]])-ufc_fights_2[[#This Row],[b_year]]</f>
        <v>32</v>
      </c>
      <c r="G2245">
        <v>1</v>
      </c>
      <c r="H2245">
        <v>0</v>
      </c>
      <c r="I2245">
        <v>0.86109999999999998</v>
      </c>
      <c r="J2245">
        <v>0.43480000000000002</v>
      </c>
      <c r="K2245">
        <v>0.86109999999999998</v>
      </c>
      <c r="L2245">
        <v>0.5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2.5462962962962961E-4</v>
      </c>
      <c r="T2245" s="2">
        <v>0</v>
      </c>
      <c r="U2245">
        <v>0.55559999999999998</v>
      </c>
      <c r="V2245">
        <v>0.25</v>
      </c>
      <c r="W2245">
        <v>0.95830000000000004</v>
      </c>
      <c r="X2245">
        <v>1</v>
      </c>
      <c r="Y2245">
        <v>1</v>
      </c>
      <c r="Z2245">
        <v>0.625</v>
      </c>
      <c r="AA2245">
        <v>0.42109999999999997</v>
      </c>
      <c r="AB2245">
        <v>0.92859999999999998</v>
      </c>
      <c r="AC2245">
        <v>0.5</v>
      </c>
      <c r="AD2245">
        <v>0</v>
      </c>
      <c r="AE2245">
        <v>0</v>
      </c>
      <c r="AF2245" t="s">
        <v>3910</v>
      </c>
      <c r="AG2245" s="2">
        <v>2.0717592592592593E-3</v>
      </c>
      <c r="AH2245" t="s">
        <v>3927</v>
      </c>
      <c r="AI2245">
        <v>5</v>
      </c>
      <c r="AJ2245" t="s">
        <v>3925</v>
      </c>
      <c r="AK2245" s="3">
        <v>39004</v>
      </c>
      <c r="AL2245" s="10">
        <f>YEAR(ufc_fights_2[[#This Row],[date]])</f>
        <v>2006</v>
      </c>
      <c r="AM2245" t="s">
        <v>3977</v>
      </c>
      <c r="AN2245">
        <v>1</v>
      </c>
      <c r="AO2245" t="s">
        <v>3913</v>
      </c>
      <c r="AP2245">
        <f>IF(ufc_fights_2[[#This Row],[winner]]="Red",ufc_fights_2[[#This Row],[r_fighter_id]],ufc_fights_2[[#This Row],[b_fighter_id]])</f>
        <v>2981</v>
      </c>
      <c r="AQ2245" t="str">
        <f>_xlfn.XLOOKUP(ufc_fights_2[[#This Row],[winnerID]],ufc_fighters[id],ufc_fighters[fighter_name],"xxx",0,1)</f>
        <v>Anderson Silva</v>
      </c>
    </row>
    <row r="2246" spans="1:43">
      <c r="A2246">
        <v>2529</v>
      </c>
      <c r="B2246">
        <v>1033</v>
      </c>
      <c r="C2246">
        <f>_xlfn.XLOOKUP(ufc_fights_2[[#This Row],[r_fighter_id]],ufc_fighters[id],ufc_fighters[year],"xxx",0,1)</f>
        <v>1979</v>
      </c>
      <c r="D2246">
        <f>_xlfn.XLOOKUP(ufc_fights_2[[#This Row],[b_fighter_id]],ufc_fighters[id],ufc_fighters[year],"Prázdné",0,1)</f>
        <v>1981</v>
      </c>
      <c r="E2246" s="10">
        <f>YEAR(ufc_fights_2[[#This Row],[date]])-ufc_fights_2[[#This Row],[r_year]]</f>
        <v>33</v>
      </c>
      <c r="F2246" s="10">
        <f>YEAR(ufc_fights_2[[#This Row],[date]])-ufc_fights_2[[#This Row],[b_year]]</f>
        <v>31</v>
      </c>
      <c r="G2246">
        <v>0</v>
      </c>
      <c r="H2246">
        <v>0</v>
      </c>
      <c r="I2246">
        <v>0.25929999999999997</v>
      </c>
      <c r="J2246">
        <v>0.4536</v>
      </c>
      <c r="K2246">
        <v>0.30640000000000001</v>
      </c>
      <c r="L2246">
        <v>0.53510000000000002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8.1018518518518516E-5</v>
      </c>
      <c r="T2246" s="2">
        <v>1.3425925925925925E-3</v>
      </c>
      <c r="U2246">
        <v>0.24030000000000001</v>
      </c>
      <c r="V2246">
        <v>0.29409999999999997</v>
      </c>
      <c r="W2246">
        <v>0.625</v>
      </c>
      <c r="X2246">
        <v>0</v>
      </c>
      <c r="Y2246">
        <v>0.9</v>
      </c>
      <c r="Z2246">
        <v>0.25319999999999998</v>
      </c>
      <c r="AA2246">
        <v>0.45739999999999997</v>
      </c>
      <c r="AB2246">
        <v>0.5</v>
      </c>
      <c r="AC2246">
        <v>0.33329999999999999</v>
      </c>
      <c r="AD2246">
        <v>0</v>
      </c>
      <c r="AE2246">
        <v>0</v>
      </c>
      <c r="AF2246" t="s">
        <v>3915</v>
      </c>
      <c r="AG2246" s="2">
        <v>3.472222222222222E-3</v>
      </c>
      <c r="AH2246" t="s">
        <v>3911</v>
      </c>
      <c r="AI2246">
        <v>3</v>
      </c>
      <c r="AJ2246" t="s">
        <v>3967</v>
      </c>
      <c r="AK2246" s="3">
        <v>41097</v>
      </c>
      <c r="AL2246" s="10">
        <f>YEAR(ufc_fights_2[[#This Row],[date]])</f>
        <v>2012</v>
      </c>
      <c r="AM2246" t="s">
        <v>3977</v>
      </c>
      <c r="AN2246">
        <v>1</v>
      </c>
      <c r="AO2246" t="s">
        <v>3913</v>
      </c>
      <c r="AP2246">
        <f>IF(ufc_fights_2[[#This Row],[winner]]="Red",ufc_fights_2[[#This Row],[r_fighter_id]],ufc_fights_2[[#This Row],[b_fighter_id]])</f>
        <v>2529</v>
      </c>
      <c r="AQ2246" t="str">
        <f>_xlfn.XLOOKUP(ufc_fights_2[[#This Row],[winnerID]],ufc_fighters[id],ufc_fighters[fighter_name],"xxx",0,1)</f>
        <v>Constantinos Philippou</v>
      </c>
    </row>
    <row r="2247" spans="1:43">
      <c r="A2247">
        <v>2690</v>
      </c>
      <c r="B2247">
        <v>2529</v>
      </c>
      <c r="C2247">
        <f>_xlfn.XLOOKUP(ufc_fights_2[[#This Row],[r_fighter_id]],ufc_fighters[id],ufc_fighters[year],"xxx",0,1)</f>
        <v>1972</v>
      </c>
      <c r="D2247">
        <f>_xlfn.XLOOKUP(ufc_fights_2[[#This Row],[b_fighter_id]],ufc_fighters[id],ufc_fighters[year],"Prázdné",0,1)</f>
        <v>1979</v>
      </c>
      <c r="E2247" s="10">
        <f>YEAR(ufc_fights_2[[#This Row],[date]])-ufc_fights_2[[#This Row],[r_year]]</f>
        <v>39</v>
      </c>
      <c r="F2247" s="10">
        <f>YEAR(ufc_fights_2[[#This Row],[date]])-ufc_fights_2[[#This Row],[b_year]]</f>
        <v>32</v>
      </c>
      <c r="G2247">
        <v>0</v>
      </c>
      <c r="H2247">
        <v>1</v>
      </c>
      <c r="I2247">
        <v>0.35709999999999997</v>
      </c>
      <c r="J2247">
        <v>0.39329999999999998</v>
      </c>
      <c r="K2247">
        <v>0.52669999999999995</v>
      </c>
      <c r="L2247">
        <v>0.54859999999999998</v>
      </c>
      <c r="M2247">
        <v>0.5</v>
      </c>
      <c r="N2247">
        <v>0.66669999999999996</v>
      </c>
      <c r="O2247">
        <v>0</v>
      </c>
      <c r="P2247">
        <v>1</v>
      </c>
      <c r="Q2247">
        <v>1</v>
      </c>
      <c r="R2247">
        <v>1</v>
      </c>
      <c r="S2247" s="2">
        <v>3.5416666666666665E-3</v>
      </c>
      <c r="T2247" s="2">
        <v>3.8773148148148148E-3</v>
      </c>
      <c r="U2247">
        <v>0.2586</v>
      </c>
      <c r="V2247">
        <v>0.36709999999999998</v>
      </c>
      <c r="W2247">
        <v>0.75</v>
      </c>
      <c r="X2247">
        <v>1</v>
      </c>
      <c r="Y2247">
        <v>0.5</v>
      </c>
      <c r="Z2247">
        <v>0.22919999999999999</v>
      </c>
      <c r="AA2247">
        <v>0.25530000000000003</v>
      </c>
      <c r="AB2247">
        <v>0.58330000000000004</v>
      </c>
      <c r="AC2247">
        <v>0.5625</v>
      </c>
      <c r="AD2247">
        <v>0.7</v>
      </c>
      <c r="AE2247">
        <v>0.53849999999999998</v>
      </c>
      <c r="AF2247" t="s">
        <v>3922</v>
      </c>
      <c r="AG2247" s="2">
        <v>3.472222222222222E-3</v>
      </c>
      <c r="AH2247" t="s">
        <v>3911</v>
      </c>
      <c r="AI2247">
        <v>3</v>
      </c>
      <c r="AJ2247" t="s">
        <v>3939</v>
      </c>
      <c r="AK2247" s="3">
        <v>40761</v>
      </c>
      <c r="AL2247" s="10">
        <f>YEAR(ufc_fights_2[[#This Row],[date]])</f>
        <v>2011</v>
      </c>
      <c r="AM2247" t="s">
        <v>3977</v>
      </c>
      <c r="AN2247">
        <v>11</v>
      </c>
      <c r="AO2247" t="s">
        <v>3918</v>
      </c>
      <c r="AP2247">
        <f>IF(ufc_fights_2[[#This Row],[winner]]="Red",ufc_fights_2[[#This Row],[r_fighter_id]],ufc_fights_2[[#This Row],[b_fighter_id]])</f>
        <v>2529</v>
      </c>
      <c r="AQ2247" t="str">
        <f>_xlfn.XLOOKUP(ufc_fights_2[[#This Row],[winnerID]],ufc_fighters[id],ufc_fighters[fighter_name],"xxx",0,1)</f>
        <v>Constantinos Philippou</v>
      </c>
    </row>
    <row r="2248" spans="1:43">
      <c r="A2248">
        <v>3393</v>
      </c>
      <c r="B2248">
        <v>1833</v>
      </c>
      <c r="C2248">
        <f>_xlfn.XLOOKUP(ufc_fights_2[[#This Row],[r_fighter_id]],ufc_fighters[id],ufc_fighters[year],"xxx",0,1)</f>
        <v>1974</v>
      </c>
      <c r="D2248">
        <f>_xlfn.XLOOKUP(ufc_fights_2[[#This Row],[b_fighter_id]],ufc_fighters[id],ufc_fighters[year],"Prázdné",0,1)</f>
        <v>1970</v>
      </c>
      <c r="E2248" s="10">
        <f>YEAR(ufc_fights_2[[#This Row],[date]])-ufc_fights_2[[#This Row],[r_year]]</f>
        <v>29</v>
      </c>
      <c r="F2248" s="10">
        <f>YEAR(ufc_fights_2[[#This Row],[date]])-ufc_fights_2[[#This Row],[b_year]]</f>
        <v>33</v>
      </c>
      <c r="G2248">
        <v>0</v>
      </c>
      <c r="H2248">
        <v>0</v>
      </c>
      <c r="I2248">
        <v>0.28570000000000001</v>
      </c>
      <c r="J2248">
        <v>0.22220000000000001</v>
      </c>
      <c r="K2248">
        <v>0.54549999999999998</v>
      </c>
      <c r="L2248">
        <v>0.46150000000000002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3.1250000000000001E-4</v>
      </c>
      <c r="T2248" s="2">
        <v>6.3657407407407413E-4</v>
      </c>
      <c r="U2248">
        <v>0.2</v>
      </c>
      <c r="V2248">
        <v>0</v>
      </c>
      <c r="W2248">
        <v>0</v>
      </c>
      <c r="X2248">
        <v>1</v>
      </c>
      <c r="Y2248">
        <v>0.5</v>
      </c>
      <c r="Z2248">
        <v>0</v>
      </c>
      <c r="AA2248">
        <v>0</v>
      </c>
      <c r="AB2248">
        <v>0.5</v>
      </c>
      <c r="AC2248">
        <v>0.66669999999999996</v>
      </c>
      <c r="AD2248">
        <v>1</v>
      </c>
      <c r="AE2248">
        <v>0</v>
      </c>
      <c r="AF2248" t="s">
        <v>3910</v>
      </c>
      <c r="AG2248" s="2">
        <v>1.3425925925925925E-3</v>
      </c>
      <c r="AH2248" t="s">
        <v>3911</v>
      </c>
      <c r="AI2248">
        <v>3</v>
      </c>
      <c r="AJ2248" t="s">
        <v>3925</v>
      </c>
      <c r="AK2248" s="3">
        <v>37778</v>
      </c>
      <c r="AL2248" s="10">
        <f>YEAR(ufc_fights_2[[#This Row],[date]])</f>
        <v>2003</v>
      </c>
      <c r="AM2248" t="s">
        <v>3977</v>
      </c>
      <c r="AN2248">
        <v>1</v>
      </c>
      <c r="AO2248" t="s">
        <v>3913</v>
      </c>
      <c r="AP2248">
        <f>IF(ufc_fights_2[[#This Row],[winner]]="Red",ufc_fights_2[[#This Row],[r_fighter_id]],ufc_fights_2[[#This Row],[b_fighter_id]])</f>
        <v>3393</v>
      </c>
      <c r="AQ2248" t="str">
        <f>_xlfn.XLOOKUP(ufc_fights_2[[#This Row],[winnerID]],ufc_fighters[id],ufc_fighters[fighter_name],"xxx",0,1)</f>
        <v>Falaniko Vitale</v>
      </c>
    </row>
    <row r="2249" spans="1:43">
      <c r="A2249">
        <v>2529</v>
      </c>
      <c r="B2249">
        <v>1761</v>
      </c>
      <c r="C2249">
        <f>_xlfn.XLOOKUP(ufc_fights_2[[#This Row],[r_fighter_id]],ufc_fighters[id],ufc_fighters[year],"xxx",0,1)</f>
        <v>1979</v>
      </c>
      <c r="D2249">
        <f>_xlfn.XLOOKUP(ufc_fights_2[[#This Row],[b_fighter_id]],ufc_fighters[id],ufc_fighters[year],"Prázdné",0,1)</f>
        <v>1986</v>
      </c>
      <c r="E2249" s="10">
        <f>YEAR(ufc_fights_2[[#This Row],[date]])-ufc_fights_2[[#This Row],[r_year]]</f>
        <v>35</v>
      </c>
      <c r="F2249" s="10">
        <f>YEAR(ufc_fights_2[[#This Row],[date]])-ufc_fights_2[[#This Row],[b_year]]</f>
        <v>28</v>
      </c>
      <c r="G2249">
        <v>1</v>
      </c>
      <c r="H2249">
        <v>0</v>
      </c>
      <c r="I2249">
        <v>0.34089999999999998</v>
      </c>
      <c r="J2249">
        <v>0.5333</v>
      </c>
      <c r="K2249">
        <v>0.49209999999999998</v>
      </c>
      <c r="L2249">
        <v>0.55879999999999996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8.7962962962962962E-4</v>
      </c>
      <c r="T2249" s="2">
        <v>0</v>
      </c>
      <c r="U2249">
        <v>0.3</v>
      </c>
      <c r="V2249">
        <v>0.38100000000000001</v>
      </c>
      <c r="W2249">
        <v>0.28570000000000001</v>
      </c>
      <c r="X2249">
        <v>0.57140000000000002</v>
      </c>
      <c r="Y2249">
        <v>1</v>
      </c>
      <c r="Z2249">
        <v>0.28210000000000002</v>
      </c>
      <c r="AA2249">
        <v>0.4783</v>
      </c>
      <c r="AB2249">
        <v>0.75</v>
      </c>
      <c r="AC2249">
        <v>0.71430000000000005</v>
      </c>
      <c r="AD2249">
        <v>1</v>
      </c>
      <c r="AE2249">
        <v>0</v>
      </c>
      <c r="AF2249" t="s">
        <v>3910</v>
      </c>
      <c r="AG2249" s="2">
        <v>2.627314814814815E-3</v>
      </c>
      <c r="AH2249" t="s">
        <v>3911</v>
      </c>
      <c r="AI2249">
        <v>3</v>
      </c>
      <c r="AJ2249" t="s">
        <v>3938</v>
      </c>
      <c r="AK2249" s="3">
        <v>41769</v>
      </c>
      <c r="AL2249" s="10">
        <f>YEAR(ufc_fights_2[[#This Row],[date]])</f>
        <v>2014</v>
      </c>
      <c r="AM2249" t="s">
        <v>3977</v>
      </c>
      <c r="AN2249">
        <v>94</v>
      </c>
      <c r="AO2249" t="s">
        <v>3913</v>
      </c>
      <c r="AP2249">
        <f>IF(ufc_fights_2[[#This Row],[winner]]="Red",ufc_fights_2[[#This Row],[r_fighter_id]],ufc_fights_2[[#This Row],[b_fighter_id]])</f>
        <v>2529</v>
      </c>
      <c r="AQ2249" t="str">
        <f>_xlfn.XLOOKUP(ufc_fights_2[[#This Row],[winnerID]],ufc_fighters[id],ufc_fighters[fighter_name],"xxx",0,1)</f>
        <v>Constantinos Philippou</v>
      </c>
    </row>
    <row r="2250" spans="1:43">
      <c r="A2250">
        <v>67</v>
      </c>
      <c r="B2250">
        <v>1370</v>
      </c>
      <c r="C2250">
        <f>_xlfn.XLOOKUP(ufc_fights_2[[#This Row],[r_fighter_id]],ufc_fighters[id],ufc_fighters[year],"xxx",0,1)</f>
        <v>1995</v>
      </c>
      <c r="D2250">
        <f>_xlfn.XLOOKUP(ufc_fights_2[[#This Row],[b_fighter_id]],ufc_fighters[id],ufc_fighters[year],"Prázdné",0,1)</f>
        <v>1992</v>
      </c>
      <c r="E2250" s="10">
        <f>YEAR(ufc_fights_2[[#This Row],[date]])-ufc_fights_2[[#This Row],[r_year]]</f>
        <v>24</v>
      </c>
      <c r="F2250" s="10">
        <f>YEAR(ufc_fights_2[[#This Row],[date]])-ufc_fights_2[[#This Row],[b_year]]</f>
        <v>27</v>
      </c>
      <c r="G2250">
        <v>0</v>
      </c>
      <c r="H2250">
        <v>0</v>
      </c>
      <c r="I2250">
        <v>0.45450000000000002</v>
      </c>
      <c r="J2250">
        <v>0.57889999999999997</v>
      </c>
      <c r="K2250">
        <v>0.56100000000000005</v>
      </c>
      <c r="L2250">
        <v>0.67269999999999996</v>
      </c>
      <c r="M2250">
        <v>0.66669999999999996</v>
      </c>
      <c r="N2250">
        <v>1</v>
      </c>
      <c r="O2250">
        <v>4</v>
      </c>
      <c r="P2250">
        <v>1</v>
      </c>
      <c r="Q2250">
        <v>2</v>
      </c>
      <c r="R2250">
        <v>1</v>
      </c>
      <c r="S2250" s="2">
        <v>2.0023148148148148E-3</v>
      </c>
      <c r="T2250" s="2">
        <v>3.2754629629629631E-3</v>
      </c>
      <c r="U2250">
        <v>0.36840000000000001</v>
      </c>
      <c r="V2250">
        <v>0.51849999999999996</v>
      </c>
      <c r="W2250">
        <v>1</v>
      </c>
      <c r="X2250">
        <v>1</v>
      </c>
      <c r="Y2250">
        <v>0.6</v>
      </c>
      <c r="Z2250">
        <v>0.35709999999999997</v>
      </c>
      <c r="AA2250">
        <v>0.46150000000000002</v>
      </c>
      <c r="AB2250">
        <v>1</v>
      </c>
      <c r="AC2250">
        <v>0</v>
      </c>
      <c r="AD2250">
        <v>0.57140000000000002</v>
      </c>
      <c r="AE2250">
        <v>0.83330000000000004</v>
      </c>
      <c r="AF2250" t="s">
        <v>3933</v>
      </c>
      <c r="AG2250" s="2">
        <v>2.5231481481481481E-3</v>
      </c>
      <c r="AH2250" t="s">
        <v>3911</v>
      </c>
      <c r="AI2250">
        <v>3</v>
      </c>
      <c r="AJ2250" t="s">
        <v>3990</v>
      </c>
      <c r="AK2250" s="3">
        <v>43756</v>
      </c>
      <c r="AL2250" s="10">
        <f>YEAR(ufc_fights_2[[#This Row],[date]])</f>
        <v>2019</v>
      </c>
      <c r="AM2250" t="s">
        <v>3977</v>
      </c>
      <c r="AN2250">
        <v>61</v>
      </c>
      <c r="AO2250" t="s">
        <v>3913</v>
      </c>
      <c r="AP2250">
        <f>IF(ufc_fights_2[[#This Row],[winner]]="Red",ufc_fights_2[[#This Row],[r_fighter_id]],ufc_fights_2[[#This Row],[b_fighter_id]])</f>
        <v>67</v>
      </c>
      <c r="AQ2250" t="str">
        <f>_xlfn.XLOOKUP(ufc_fights_2[[#This Row],[winnerID]],ufc_fighters[id],ufc_fighters[fighter_name],"xxx",0,1)</f>
        <v>Brendan Allen</v>
      </c>
    </row>
    <row r="2251" spans="1:43">
      <c r="A2251">
        <v>1954</v>
      </c>
      <c r="B2251">
        <v>2860</v>
      </c>
      <c r="C2251">
        <f>_xlfn.XLOOKUP(ufc_fights_2[[#This Row],[r_fighter_id]],ufc_fighters[id],ufc_fighters[year],"xxx",0,1)</f>
        <v>1988</v>
      </c>
      <c r="D2251">
        <f>_xlfn.XLOOKUP(ufc_fights_2[[#This Row],[b_fighter_id]],ufc_fighters[id],ufc_fighters[year],"Prázdné",0,1)</f>
        <v>1984</v>
      </c>
      <c r="E2251" s="10">
        <f>YEAR(ufc_fights_2[[#This Row],[date]])-ufc_fights_2[[#This Row],[r_year]]</f>
        <v>26</v>
      </c>
      <c r="F2251" s="10">
        <f>YEAR(ufc_fights_2[[#This Row],[date]])-ufc_fights_2[[#This Row],[b_year]]</f>
        <v>30</v>
      </c>
      <c r="G2251">
        <v>0</v>
      </c>
      <c r="H2251">
        <v>1</v>
      </c>
      <c r="I2251">
        <v>0</v>
      </c>
      <c r="J2251">
        <v>0.4375</v>
      </c>
      <c r="K2251">
        <v>0</v>
      </c>
      <c r="L2251">
        <v>0.47060000000000002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</v>
      </c>
      <c r="T2251" s="2">
        <v>1.6203703703703703E-4</v>
      </c>
      <c r="U2251">
        <v>0</v>
      </c>
      <c r="V2251">
        <v>0.42859999999999998</v>
      </c>
      <c r="W2251">
        <v>0</v>
      </c>
      <c r="X2251">
        <v>0</v>
      </c>
      <c r="Y2251">
        <v>0</v>
      </c>
      <c r="Z2251">
        <v>0</v>
      </c>
      <c r="AA2251">
        <v>0.2</v>
      </c>
      <c r="AB2251">
        <v>0</v>
      </c>
      <c r="AC2251">
        <v>0</v>
      </c>
      <c r="AD2251">
        <v>0</v>
      </c>
      <c r="AE2251">
        <v>0.54549999999999998</v>
      </c>
      <c r="AF2251" t="s">
        <v>3910</v>
      </c>
      <c r="AG2251" s="2">
        <v>6.134259259259259E-4</v>
      </c>
      <c r="AH2251" t="s">
        <v>3911</v>
      </c>
      <c r="AI2251">
        <v>3</v>
      </c>
      <c r="AJ2251" t="s">
        <v>3939</v>
      </c>
      <c r="AK2251" s="3">
        <v>41721</v>
      </c>
      <c r="AL2251" s="10">
        <f>YEAR(ufc_fights_2[[#This Row],[date]])</f>
        <v>2014</v>
      </c>
      <c r="AM2251" t="s">
        <v>3977</v>
      </c>
      <c r="AN2251">
        <v>46</v>
      </c>
      <c r="AO2251" t="s">
        <v>3918</v>
      </c>
      <c r="AP2251">
        <f>IF(ufc_fights_2[[#This Row],[winner]]="Red",ufc_fights_2[[#This Row],[r_fighter_id]],ufc_fights_2[[#This Row],[b_fighter_id]])</f>
        <v>2860</v>
      </c>
      <c r="AQ2251" t="str">
        <f>_xlfn.XLOOKUP(ufc_fights_2[[#This Row],[winnerID]],ufc_fighters[id],ufc_fighters[fighter_name],"xxx",0,1)</f>
        <v>Thiago Santos</v>
      </c>
    </row>
    <row r="2252" spans="1:43">
      <c r="A2252">
        <v>2981</v>
      </c>
      <c r="B2252">
        <v>1881</v>
      </c>
      <c r="C2252">
        <f>_xlfn.XLOOKUP(ufc_fights_2[[#This Row],[r_fighter_id]],ufc_fighters[id],ufc_fighters[year],"xxx",0,1)</f>
        <v>1975</v>
      </c>
      <c r="D2252">
        <f>_xlfn.XLOOKUP(ufc_fights_2[[#This Row],[b_fighter_id]],ufc_fighters[id],ufc_fighters[year],"Prázdné",0,1)</f>
        <v>1973</v>
      </c>
      <c r="E2252" s="10">
        <f>YEAR(ufc_fights_2[[#This Row],[date]])-ufc_fights_2[[#This Row],[r_year]]</f>
        <v>32</v>
      </c>
      <c r="F2252" s="10">
        <f>YEAR(ufc_fights_2[[#This Row],[date]])-ufc_fights_2[[#This Row],[b_year]]</f>
        <v>34</v>
      </c>
      <c r="G2252">
        <v>0</v>
      </c>
      <c r="H2252">
        <v>0</v>
      </c>
      <c r="I2252">
        <v>0.81820000000000004</v>
      </c>
      <c r="J2252">
        <v>0.5</v>
      </c>
      <c r="K2252">
        <v>0.84850000000000003</v>
      </c>
      <c r="L2252">
        <v>0.63639999999999997</v>
      </c>
      <c r="M2252">
        <v>0</v>
      </c>
      <c r="N2252">
        <v>0.6</v>
      </c>
      <c r="O2252">
        <v>2</v>
      </c>
      <c r="P2252">
        <v>0</v>
      </c>
      <c r="Q2252">
        <v>1</v>
      </c>
      <c r="R2252">
        <v>0</v>
      </c>
      <c r="S2252" s="2">
        <v>3.0092592592592595E-4</v>
      </c>
      <c r="T2252" s="2">
        <v>3.414351851851852E-3</v>
      </c>
      <c r="U2252">
        <v>0.88890000000000002</v>
      </c>
      <c r="V2252">
        <v>0.4667</v>
      </c>
      <c r="W2252">
        <v>0</v>
      </c>
      <c r="X2252">
        <v>1</v>
      </c>
      <c r="Y2252">
        <v>0</v>
      </c>
      <c r="Z2252">
        <v>0.66669999999999996</v>
      </c>
      <c r="AA2252">
        <v>0</v>
      </c>
      <c r="AB2252">
        <v>0</v>
      </c>
      <c r="AC2252">
        <v>0</v>
      </c>
      <c r="AD2252">
        <v>0.875</v>
      </c>
      <c r="AE2252">
        <v>0.57140000000000002</v>
      </c>
      <c r="AF2252" t="s">
        <v>3933</v>
      </c>
      <c r="AG2252" s="2">
        <v>1.5162037037037036E-3</v>
      </c>
      <c r="AH2252" t="s">
        <v>3911</v>
      </c>
      <c r="AI2252">
        <v>3</v>
      </c>
      <c r="AJ2252" t="s">
        <v>3914</v>
      </c>
      <c r="AK2252" s="3">
        <v>39116</v>
      </c>
      <c r="AL2252" s="10">
        <f>YEAR(ufc_fights_2[[#This Row],[date]])</f>
        <v>2007</v>
      </c>
      <c r="AM2252" t="s">
        <v>3977</v>
      </c>
      <c r="AN2252">
        <v>1</v>
      </c>
      <c r="AO2252" t="s">
        <v>3913</v>
      </c>
      <c r="AP2252">
        <f>IF(ufc_fights_2[[#This Row],[winner]]="Red",ufc_fights_2[[#This Row],[r_fighter_id]],ufc_fights_2[[#This Row],[b_fighter_id]])</f>
        <v>2981</v>
      </c>
      <c r="AQ2252" t="str">
        <f>_xlfn.XLOOKUP(ufc_fights_2[[#This Row],[winnerID]],ufc_fighters[id],ufc_fighters[fighter_name],"xxx",0,1)</f>
        <v>Anderson Silva</v>
      </c>
    </row>
    <row r="2253" spans="1:43">
      <c r="A2253">
        <v>2860</v>
      </c>
      <c r="B2253">
        <v>323</v>
      </c>
      <c r="C2253">
        <f>_xlfn.XLOOKUP(ufc_fights_2[[#This Row],[r_fighter_id]],ufc_fighters[id],ufc_fighters[year],"xxx",0,1)</f>
        <v>1984</v>
      </c>
      <c r="D2253">
        <f>_xlfn.XLOOKUP(ufc_fights_2[[#This Row],[b_fighter_id]],ufc_fighters[id],ufc_fighters[year],"Prázdné",0,1)</f>
        <v>1981</v>
      </c>
      <c r="E2253" s="10">
        <f>YEAR(ufc_fights_2[[#This Row],[date]])-ufc_fights_2[[#This Row],[r_year]]</f>
        <v>31</v>
      </c>
      <c r="F2253" s="10">
        <f>YEAR(ufc_fights_2[[#This Row],[date]])-ufc_fights_2[[#This Row],[b_year]]</f>
        <v>34</v>
      </c>
      <c r="G2253">
        <v>1</v>
      </c>
      <c r="H2253">
        <v>0</v>
      </c>
      <c r="I2253">
        <v>0.75</v>
      </c>
      <c r="J2253">
        <v>0</v>
      </c>
      <c r="K2253">
        <v>0.75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1.1574074074074073E-5</v>
      </c>
      <c r="T2253" s="2">
        <v>0</v>
      </c>
      <c r="U2253">
        <v>0.5</v>
      </c>
      <c r="V2253">
        <v>0</v>
      </c>
      <c r="W2253">
        <v>1</v>
      </c>
      <c r="X2253">
        <v>1</v>
      </c>
      <c r="Y2253">
        <v>0</v>
      </c>
      <c r="Z2253">
        <v>0.75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3910</v>
      </c>
      <c r="AG2253" s="2">
        <v>3.3564814814814812E-4</v>
      </c>
      <c r="AH2253" t="s">
        <v>3911</v>
      </c>
      <c r="AI2253">
        <v>3</v>
      </c>
      <c r="AJ2253" t="s">
        <v>3942</v>
      </c>
      <c r="AK2253" s="3">
        <v>42182</v>
      </c>
      <c r="AL2253" s="10">
        <f>YEAR(ufc_fights_2[[#This Row],[date]])</f>
        <v>2015</v>
      </c>
      <c r="AM2253" t="s">
        <v>3977</v>
      </c>
      <c r="AN2253">
        <v>69</v>
      </c>
      <c r="AO2253" t="s">
        <v>3913</v>
      </c>
      <c r="AP2253">
        <f>IF(ufc_fights_2[[#This Row],[winner]]="Red",ufc_fights_2[[#This Row],[r_fighter_id]],ufc_fights_2[[#This Row],[b_fighter_id]])</f>
        <v>2860</v>
      </c>
      <c r="AQ2253" t="str">
        <f>_xlfn.XLOOKUP(ufc_fights_2[[#This Row],[winnerID]],ufc_fighters[id],ufc_fighters[fighter_name],"xxx",0,1)</f>
        <v>Thiago Santos</v>
      </c>
    </row>
    <row r="2254" spans="1:43">
      <c r="A2254">
        <v>2038</v>
      </c>
      <c r="B2254">
        <v>2529</v>
      </c>
      <c r="C2254">
        <f>_xlfn.XLOOKUP(ufc_fights_2[[#This Row],[r_fighter_id]],ufc_fighters[id],ufc_fighters[year],"xxx",0,1)</f>
        <v>1984</v>
      </c>
      <c r="D2254">
        <f>_xlfn.XLOOKUP(ufc_fights_2[[#This Row],[b_fighter_id]],ufc_fighters[id],ufc_fighters[year],"Prázdné",0,1)</f>
        <v>1979</v>
      </c>
      <c r="E2254" s="10">
        <f>YEAR(ufc_fights_2[[#This Row],[date]])-ufc_fights_2[[#This Row],[r_year]]</f>
        <v>28</v>
      </c>
      <c r="F2254" s="10">
        <f>YEAR(ufc_fights_2[[#This Row],[date]])-ufc_fights_2[[#This Row],[b_year]]</f>
        <v>33</v>
      </c>
      <c r="G2254">
        <v>0</v>
      </c>
      <c r="H2254">
        <v>0</v>
      </c>
      <c r="I2254">
        <v>0.3473</v>
      </c>
      <c r="J2254">
        <v>0.3871</v>
      </c>
      <c r="K2254">
        <v>0.38669999999999999</v>
      </c>
      <c r="L2254">
        <v>0.39489999999999997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4.3981481481481481E-4</v>
      </c>
      <c r="T2254" s="2">
        <v>2.3148148148148147E-5</v>
      </c>
      <c r="U2254">
        <v>0.24030000000000001</v>
      </c>
      <c r="V2254">
        <v>0.37409999999999999</v>
      </c>
      <c r="W2254">
        <v>0.68179999999999996</v>
      </c>
      <c r="X2254">
        <v>0.75</v>
      </c>
      <c r="Y2254">
        <v>1</v>
      </c>
      <c r="Z2254">
        <v>0.33960000000000001</v>
      </c>
      <c r="AA2254">
        <v>0.3871</v>
      </c>
      <c r="AB2254">
        <v>0.5</v>
      </c>
      <c r="AC2254">
        <v>0</v>
      </c>
      <c r="AD2254">
        <v>0</v>
      </c>
      <c r="AE2254">
        <v>0</v>
      </c>
      <c r="AF2254" t="s">
        <v>3915</v>
      </c>
      <c r="AG2254" s="2">
        <v>3.472222222222222E-3</v>
      </c>
      <c r="AH2254" t="s">
        <v>3911</v>
      </c>
      <c r="AI2254">
        <v>3</v>
      </c>
      <c r="AJ2254" t="s">
        <v>3946</v>
      </c>
      <c r="AK2254" s="3">
        <v>40970</v>
      </c>
      <c r="AL2254" s="10">
        <f>YEAR(ufc_fights_2[[#This Row],[date]])</f>
        <v>2012</v>
      </c>
      <c r="AM2254" t="s">
        <v>3977</v>
      </c>
      <c r="AN2254">
        <v>68</v>
      </c>
      <c r="AO2254" t="s">
        <v>3918</v>
      </c>
      <c r="AP2254">
        <f>IF(ufc_fights_2[[#This Row],[winner]]="Red",ufc_fights_2[[#This Row],[r_fighter_id]],ufc_fights_2[[#This Row],[b_fighter_id]])</f>
        <v>2529</v>
      </c>
      <c r="AQ2254" t="str">
        <f>_xlfn.XLOOKUP(ufc_fights_2[[#This Row],[winnerID]],ufc_fighters[id],ufc_fighters[fighter_name],"xxx",0,1)</f>
        <v>Constantinos Philippou</v>
      </c>
    </row>
    <row r="2255" spans="1:43">
      <c r="A2255">
        <v>2860</v>
      </c>
      <c r="B2255">
        <v>1958</v>
      </c>
      <c r="C2255">
        <f>_xlfn.XLOOKUP(ufc_fights_2[[#This Row],[r_fighter_id]],ufc_fighters[id],ufc_fighters[year],"xxx",0,1)</f>
        <v>1984</v>
      </c>
      <c r="D2255">
        <f>_xlfn.XLOOKUP(ufc_fights_2[[#This Row],[b_fighter_id]],ufc_fighters[id],ufc_fighters[year],"Prázdné",0,1)</f>
        <v>1979</v>
      </c>
      <c r="E2255" s="10">
        <f>YEAR(ufc_fights_2[[#This Row],[date]])-ufc_fights_2[[#This Row],[r_year]]</f>
        <v>32</v>
      </c>
      <c r="F2255" s="10">
        <f>YEAR(ufc_fights_2[[#This Row],[date]])-ufc_fights_2[[#This Row],[b_year]]</f>
        <v>37</v>
      </c>
      <c r="G2255">
        <v>2</v>
      </c>
      <c r="H2255">
        <v>0</v>
      </c>
      <c r="I2255">
        <v>0.5333</v>
      </c>
      <c r="J2255">
        <v>0.53849999999999998</v>
      </c>
      <c r="K2255">
        <v>0.57140000000000002</v>
      </c>
      <c r="L2255">
        <v>0.53849999999999998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3.1250000000000001E-4</v>
      </c>
      <c r="T2255" s="2">
        <v>0</v>
      </c>
      <c r="U2255">
        <v>0.33329999999999999</v>
      </c>
      <c r="V2255">
        <v>0.1429</v>
      </c>
      <c r="W2255">
        <v>0.85709999999999997</v>
      </c>
      <c r="X2255">
        <v>0.8</v>
      </c>
      <c r="Y2255">
        <v>1</v>
      </c>
      <c r="Z2255">
        <v>0.48</v>
      </c>
      <c r="AA2255">
        <v>0.54549999999999998</v>
      </c>
      <c r="AB2255">
        <v>0.5</v>
      </c>
      <c r="AC2255">
        <v>0.5</v>
      </c>
      <c r="AD2255">
        <v>1</v>
      </c>
      <c r="AE2255">
        <v>0</v>
      </c>
      <c r="AF2255" t="s">
        <v>3910</v>
      </c>
      <c r="AG2255" s="2">
        <v>2.5347222222222221E-3</v>
      </c>
      <c r="AH2255" t="s">
        <v>3911</v>
      </c>
      <c r="AI2255">
        <v>3</v>
      </c>
      <c r="AJ2255" t="s">
        <v>3919</v>
      </c>
      <c r="AK2255" s="3">
        <v>42504</v>
      </c>
      <c r="AL2255" s="10">
        <f>YEAR(ufc_fights_2[[#This Row],[date]])</f>
        <v>2016</v>
      </c>
      <c r="AM2255" t="s">
        <v>3977</v>
      </c>
      <c r="AN2255">
        <v>82</v>
      </c>
      <c r="AO2255" t="s">
        <v>3913</v>
      </c>
      <c r="AP2255">
        <f>IF(ufc_fights_2[[#This Row],[winner]]="Red",ufc_fights_2[[#This Row],[r_fighter_id]],ufc_fights_2[[#This Row],[b_fighter_id]])</f>
        <v>2860</v>
      </c>
      <c r="AQ2255" t="str">
        <f>_xlfn.XLOOKUP(ufc_fights_2[[#This Row],[winnerID]],ufc_fighters[id],ufc_fighters[fighter_name],"xxx",0,1)</f>
        <v>Thiago Santos</v>
      </c>
    </row>
    <row r="2256" spans="1:43">
      <c r="A2256">
        <v>2981</v>
      </c>
      <c r="B2256">
        <v>389</v>
      </c>
      <c r="C2256">
        <f>_xlfn.XLOOKUP(ufc_fights_2[[#This Row],[r_fighter_id]],ufc_fighters[id],ufc_fighters[year],"xxx",0,1)</f>
        <v>1975</v>
      </c>
      <c r="D2256">
        <f>_xlfn.XLOOKUP(ufc_fights_2[[#This Row],[b_fighter_id]],ufc_fighters[id],ufc_fighters[year],"Prázdné",0,1)</f>
        <v>1984</v>
      </c>
      <c r="E2256" s="10">
        <f>YEAR(ufc_fights_2[[#This Row],[date]])-ufc_fights_2[[#This Row],[r_year]]</f>
        <v>42</v>
      </c>
      <c r="F2256" s="10">
        <f>YEAR(ufc_fights_2[[#This Row],[date]])-ufc_fights_2[[#This Row],[b_year]]</f>
        <v>33</v>
      </c>
      <c r="G2256">
        <v>0</v>
      </c>
      <c r="H2256">
        <v>0</v>
      </c>
      <c r="I2256">
        <v>0.55130000000000001</v>
      </c>
      <c r="J2256">
        <v>0.53469999999999995</v>
      </c>
      <c r="K2256">
        <v>0.60670000000000002</v>
      </c>
      <c r="L2256">
        <v>0.64129999999999998</v>
      </c>
      <c r="M2256">
        <v>0</v>
      </c>
      <c r="N2256">
        <v>0.2</v>
      </c>
      <c r="O2256">
        <v>0</v>
      </c>
      <c r="P2256">
        <v>0</v>
      </c>
      <c r="Q2256">
        <v>0</v>
      </c>
      <c r="R2256">
        <v>0</v>
      </c>
      <c r="S2256" s="2">
        <v>0</v>
      </c>
      <c r="T2256" s="2">
        <v>2.638888888888889E-3</v>
      </c>
      <c r="U2256">
        <v>0.5</v>
      </c>
      <c r="V2256">
        <v>0.45</v>
      </c>
      <c r="W2256">
        <v>0.68420000000000003</v>
      </c>
      <c r="X2256">
        <v>0.66669999999999996</v>
      </c>
      <c r="Y2256">
        <v>0.8125</v>
      </c>
      <c r="Z2256">
        <v>0.49180000000000001</v>
      </c>
      <c r="AA2256">
        <v>0.48530000000000001</v>
      </c>
      <c r="AB2256">
        <v>0.66669999999999996</v>
      </c>
      <c r="AC2256">
        <v>0.63329999999999997</v>
      </c>
      <c r="AD2256">
        <v>1</v>
      </c>
      <c r="AE2256">
        <v>0.66669999999999996</v>
      </c>
      <c r="AF2256" t="s">
        <v>3915</v>
      </c>
      <c r="AG2256" s="2">
        <v>3.472222222222222E-3</v>
      </c>
      <c r="AH2256" t="s">
        <v>3911</v>
      </c>
      <c r="AI2256">
        <v>3</v>
      </c>
      <c r="AJ2256" t="s">
        <v>3949</v>
      </c>
      <c r="AK2256" s="3">
        <v>42777</v>
      </c>
      <c r="AL2256" s="10">
        <f>YEAR(ufc_fights_2[[#This Row],[date]])</f>
        <v>2017</v>
      </c>
      <c r="AM2256" t="s">
        <v>3977</v>
      </c>
      <c r="AN2256">
        <v>31</v>
      </c>
      <c r="AO2256" t="s">
        <v>3913</v>
      </c>
      <c r="AP2256">
        <f>IF(ufc_fights_2[[#This Row],[winner]]="Red",ufc_fights_2[[#This Row],[r_fighter_id]],ufc_fights_2[[#This Row],[b_fighter_id]])</f>
        <v>2981</v>
      </c>
      <c r="AQ2256" t="str">
        <f>_xlfn.XLOOKUP(ufc_fights_2[[#This Row],[winnerID]],ufc_fighters[id],ufc_fighters[fighter_name],"xxx",0,1)</f>
        <v>Anderson Silva</v>
      </c>
    </row>
    <row r="2257" spans="1:43">
      <c r="A2257">
        <v>1879</v>
      </c>
      <c r="B2257">
        <v>2503</v>
      </c>
      <c r="C2257">
        <f>_xlfn.XLOOKUP(ufc_fights_2[[#This Row],[r_fighter_id]],ufc_fighters[id],ufc_fighters[year],"xxx",0,1)</f>
        <v>1987</v>
      </c>
      <c r="D2257">
        <f>_xlfn.XLOOKUP(ufc_fights_2[[#This Row],[b_fighter_id]],ufc_fighters[id],ufc_fighters[year],"Prázdné",0,1)</f>
        <v>1988</v>
      </c>
      <c r="E2257" s="10">
        <f>YEAR(ufc_fights_2[[#This Row],[date]])-ufc_fights_2[[#This Row],[r_year]]</f>
        <v>34</v>
      </c>
      <c r="F2257" s="10">
        <f>YEAR(ufc_fights_2[[#This Row],[date]])-ufc_fights_2[[#This Row],[b_year]]</f>
        <v>33</v>
      </c>
      <c r="G2257">
        <v>0</v>
      </c>
      <c r="H2257">
        <v>0</v>
      </c>
      <c r="I2257">
        <v>0.44619999999999999</v>
      </c>
      <c r="J2257">
        <v>0.51019999999999999</v>
      </c>
      <c r="K2257">
        <v>0.62239999999999995</v>
      </c>
      <c r="L2257">
        <v>0.66669999999999996</v>
      </c>
      <c r="M2257">
        <v>0.5</v>
      </c>
      <c r="N2257">
        <v>0</v>
      </c>
      <c r="O2257">
        <v>0</v>
      </c>
      <c r="P2257">
        <v>1</v>
      </c>
      <c r="Q2257">
        <v>0</v>
      </c>
      <c r="R2257">
        <v>0</v>
      </c>
      <c r="S2257" s="2">
        <v>4.6990740740740743E-3</v>
      </c>
      <c r="T2257" s="2">
        <v>3.0208333333333333E-3</v>
      </c>
      <c r="U2257">
        <v>0.36170000000000002</v>
      </c>
      <c r="V2257">
        <v>0.26919999999999999</v>
      </c>
      <c r="W2257">
        <v>0.70589999999999997</v>
      </c>
      <c r="X2257">
        <v>0</v>
      </c>
      <c r="Y2257">
        <v>0.6</v>
      </c>
      <c r="Z2257">
        <v>0.14710000000000001</v>
      </c>
      <c r="AA2257">
        <v>0.48649999999999999</v>
      </c>
      <c r="AB2257">
        <v>0.625</v>
      </c>
      <c r="AC2257">
        <v>0.58330000000000004</v>
      </c>
      <c r="AD2257">
        <v>0.82609999999999995</v>
      </c>
      <c r="AE2257">
        <v>0</v>
      </c>
      <c r="AF2257" t="s">
        <v>3915</v>
      </c>
      <c r="AG2257" s="2">
        <v>3.472222222222222E-3</v>
      </c>
      <c r="AH2257" t="s">
        <v>3911</v>
      </c>
      <c r="AI2257">
        <v>3</v>
      </c>
      <c r="AJ2257" t="s">
        <v>3914</v>
      </c>
      <c r="AK2257" s="3">
        <v>44216</v>
      </c>
      <c r="AL2257" s="10">
        <f>YEAR(ufc_fights_2[[#This Row],[date]])</f>
        <v>2021</v>
      </c>
      <c r="AM2257" t="s">
        <v>3977</v>
      </c>
      <c r="AN2257">
        <v>5</v>
      </c>
      <c r="AO2257" t="s">
        <v>3913</v>
      </c>
      <c r="AP2257">
        <f>IF(ufc_fights_2[[#This Row],[winner]]="Red",ufc_fights_2[[#This Row],[r_fighter_id]],ufc_fights_2[[#This Row],[b_fighter_id]])</f>
        <v>1879</v>
      </c>
      <c r="AQ2257" t="str">
        <f>_xlfn.XLOOKUP(ufc_fights_2[[#This Row],[winnerID]],ufc_fighters[id],ufc_fighters[fighter_name],"xxx",0,1)</f>
        <v>Dalcha Lungiambula</v>
      </c>
    </row>
    <row r="2258" spans="1:43">
      <c r="A2258">
        <v>1264</v>
      </c>
      <c r="B2258">
        <v>2529</v>
      </c>
      <c r="C2258">
        <f>_xlfn.XLOOKUP(ufc_fights_2[[#This Row],[r_fighter_id]],ufc_fighters[id],ufc_fighters[year],"xxx",0,1)</f>
        <v>1982</v>
      </c>
      <c r="D2258">
        <f>_xlfn.XLOOKUP(ufc_fights_2[[#This Row],[b_fighter_id]],ufc_fighters[id],ufc_fighters[year],"Prázdné",0,1)</f>
        <v>1979</v>
      </c>
      <c r="E2258" s="10">
        <f>YEAR(ufc_fights_2[[#This Row],[date]])-ufc_fights_2[[#This Row],[r_year]]</f>
        <v>29</v>
      </c>
      <c r="F2258" s="10">
        <f>YEAR(ufc_fights_2[[#This Row],[date]])-ufc_fights_2[[#This Row],[b_year]]</f>
        <v>32</v>
      </c>
      <c r="G2258">
        <v>0</v>
      </c>
      <c r="H2258">
        <v>3</v>
      </c>
      <c r="I2258">
        <v>0.36</v>
      </c>
      <c r="J2258">
        <v>0.65620000000000001</v>
      </c>
      <c r="K2258">
        <v>0.36</v>
      </c>
      <c r="L2258">
        <v>0.67649999999999999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0</v>
      </c>
      <c r="S2258" s="2">
        <v>5.7870370370370373E-5</v>
      </c>
      <c r="T2258" s="2">
        <v>5.3240740740740744E-4</v>
      </c>
      <c r="U2258">
        <v>0</v>
      </c>
      <c r="V2258">
        <v>0.6452</v>
      </c>
      <c r="W2258">
        <v>1</v>
      </c>
      <c r="X2258">
        <v>0.63639999999999997</v>
      </c>
      <c r="Y2258">
        <v>0</v>
      </c>
      <c r="Z2258">
        <v>0.33329999999999999</v>
      </c>
      <c r="AA2258">
        <v>0.58330000000000004</v>
      </c>
      <c r="AB2258">
        <v>1</v>
      </c>
      <c r="AC2258">
        <v>1</v>
      </c>
      <c r="AD2258">
        <v>0</v>
      </c>
      <c r="AE2258">
        <v>0.8</v>
      </c>
      <c r="AF2258" t="s">
        <v>3910</v>
      </c>
      <c r="AG2258" s="2">
        <v>2.2106481481481482E-3</v>
      </c>
      <c r="AH2258" t="s">
        <v>3911</v>
      </c>
      <c r="AI2258">
        <v>3</v>
      </c>
      <c r="AJ2258" t="s">
        <v>3925</v>
      </c>
      <c r="AK2258" s="3">
        <v>40887</v>
      </c>
      <c r="AL2258" s="10">
        <f>YEAR(ufc_fights_2[[#This Row],[date]])</f>
        <v>2011</v>
      </c>
      <c r="AM2258" t="s">
        <v>3977</v>
      </c>
      <c r="AN2258">
        <v>65</v>
      </c>
      <c r="AO2258" t="s">
        <v>3918</v>
      </c>
      <c r="AP2258">
        <f>IF(ufc_fights_2[[#This Row],[winner]]="Red",ufc_fights_2[[#This Row],[r_fighter_id]],ufc_fights_2[[#This Row],[b_fighter_id]])</f>
        <v>2529</v>
      </c>
      <c r="AQ2258" t="str">
        <f>_xlfn.XLOOKUP(ufc_fights_2[[#This Row],[winnerID]],ufc_fighters[id],ufc_fighters[fighter_name],"xxx",0,1)</f>
        <v>Constantinos Philippou</v>
      </c>
    </row>
    <row r="2259" spans="1:43">
      <c r="A2259">
        <v>1817</v>
      </c>
      <c r="B2259">
        <v>3279</v>
      </c>
      <c r="C2259">
        <f>_xlfn.XLOOKUP(ufc_fights_2[[#This Row],[r_fighter_id]],ufc_fighters[id],ufc_fighters[year],"xxx",0,1)</f>
        <v>1991</v>
      </c>
      <c r="D2259">
        <f>_xlfn.XLOOKUP(ufc_fights_2[[#This Row],[b_fighter_id]],ufc_fighters[id],ufc_fighters[year],"Prázdné",0,1)</f>
        <v>1986</v>
      </c>
      <c r="E2259" s="10">
        <f>YEAR(ufc_fights_2[[#This Row],[date]])-ufc_fights_2[[#This Row],[r_year]]</f>
        <v>29</v>
      </c>
      <c r="F2259" s="10">
        <f>YEAR(ufc_fights_2[[#This Row],[date]])-ufc_fights_2[[#This Row],[b_year]]</f>
        <v>34</v>
      </c>
      <c r="G2259">
        <v>0</v>
      </c>
      <c r="H2259">
        <v>0</v>
      </c>
      <c r="I2259">
        <v>0.439</v>
      </c>
      <c r="J2259">
        <v>0.43080000000000002</v>
      </c>
      <c r="K2259">
        <v>0.64380000000000004</v>
      </c>
      <c r="L2259">
        <v>0.55559999999999998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5.8101851851851856E-3</v>
      </c>
      <c r="T2259" s="2">
        <v>4.6296296296296294E-5</v>
      </c>
      <c r="U2259">
        <v>0.28570000000000001</v>
      </c>
      <c r="V2259">
        <v>0.16669999999999999</v>
      </c>
      <c r="W2259">
        <v>0.7</v>
      </c>
      <c r="X2259">
        <v>1</v>
      </c>
      <c r="Y2259">
        <v>0.75</v>
      </c>
      <c r="Z2259">
        <v>0.37930000000000003</v>
      </c>
      <c r="AA2259">
        <v>0.32</v>
      </c>
      <c r="AB2259">
        <v>0.58330000000000004</v>
      </c>
      <c r="AC2259">
        <v>0.8</v>
      </c>
      <c r="AD2259">
        <v>0</v>
      </c>
      <c r="AE2259">
        <v>0</v>
      </c>
      <c r="AF2259" t="s">
        <v>3915</v>
      </c>
      <c r="AG2259" s="2">
        <v>3.472222222222222E-3</v>
      </c>
      <c r="AH2259" t="s">
        <v>3911</v>
      </c>
      <c r="AI2259">
        <v>3</v>
      </c>
      <c r="AJ2259" t="s">
        <v>3919</v>
      </c>
      <c r="AK2259" s="3">
        <v>43855</v>
      </c>
      <c r="AL2259" s="10">
        <f>YEAR(ufc_fights_2[[#This Row],[date]])</f>
        <v>2020</v>
      </c>
      <c r="AM2259" t="s">
        <v>3977</v>
      </c>
      <c r="AN2259">
        <v>77</v>
      </c>
      <c r="AO2259" t="s">
        <v>3913</v>
      </c>
      <c r="AP2259">
        <f>IF(ufc_fights_2[[#This Row],[winner]]="Red",ufc_fights_2[[#This Row],[r_fighter_id]],ufc_fights_2[[#This Row],[b_fighter_id]])</f>
        <v>1817</v>
      </c>
      <c r="AQ2259" t="str">
        <f>_xlfn.XLOOKUP(ufc_fights_2[[#This Row],[winnerID]],ufc_fighters[id],ufc_fighters[fighter_name],"xxx",0,1)</f>
        <v>Bevon Lewis</v>
      </c>
    </row>
    <row r="2260" spans="1:43">
      <c r="A2260">
        <v>2981</v>
      </c>
      <c r="B2260">
        <v>1772</v>
      </c>
      <c r="C2260">
        <f>_xlfn.XLOOKUP(ufc_fights_2[[#This Row],[r_fighter_id]],ufc_fighters[id],ufc_fighters[year],"xxx",0,1)</f>
        <v>1975</v>
      </c>
      <c r="D2260">
        <f>_xlfn.XLOOKUP(ufc_fights_2[[#This Row],[b_fighter_id]],ufc_fighters[id],ufc_fighters[year],"Prázdné",0,1)</f>
        <v>1980</v>
      </c>
      <c r="E2260" s="10">
        <f>YEAR(ufc_fights_2[[#This Row],[date]])-ufc_fights_2[[#This Row],[r_year]]</f>
        <v>31</v>
      </c>
      <c r="F2260" s="10">
        <f>YEAR(ufc_fights_2[[#This Row],[date]])-ufc_fights_2[[#This Row],[b_year]]</f>
        <v>26</v>
      </c>
      <c r="G2260">
        <v>2</v>
      </c>
      <c r="H2260">
        <v>0</v>
      </c>
      <c r="I2260">
        <v>0.85</v>
      </c>
      <c r="J2260">
        <v>0.125</v>
      </c>
      <c r="K2260">
        <v>0.85</v>
      </c>
      <c r="L2260">
        <v>0.125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1.0416666666666667E-4</v>
      </c>
      <c r="T2260" s="2">
        <v>0</v>
      </c>
      <c r="U2260">
        <v>0.85</v>
      </c>
      <c r="V2260">
        <v>0.125</v>
      </c>
      <c r="W2260">
        <v>0</v>
      </c>
      <c r="X2260">
        <v>0</v>
      </c>
      <c r="Y2260">
        <v>0</v>
      </c>
      <c r="Z2260">
        <v>0.92859999999999998</v>
      </c>
      <c r="AA2260">
        <v>0.125</v>
      </c>
      <c r="AB2260">
        <v>1</v>
      </c>
      <c r="AC2260">
        <v>0</v>
      </c>
      <c r="AD2260">
        <v>0.6</v>
      </c>
      <c r="AE2260">
        <v>0</v>
      </c>
      <c r="AF2260" t="s">
        <v>3910</v>
      </c>
      <c r="AG2260" s="2">
        <v>5.6712962962962967E-4</v>
      </c>
      <c r="AH2260" t="s">
        <v>3911</v>
      </c>
      <c r="AI2260">
        <v>3</v>
      </c>
      <c r="AJ2260" t="s">
        <v>3925</v>
      </c>
      <c r="AK2260" s="3">
        <v>38896</v>
      </c>
      <c r="AL2260" s="10">
        <f>YEAR(ufc_fights_2[[#This Row],[date]])</f>
        <v>2006</v>
      </c>
      <c r="AM2260" t="s">
        <v>3977</v>
      </c>
      <c r="AN2260">
        <v>1</v>
      </c>
      <c r="AO2260" t="s">
        <v>3913</v>
      </c>
      <c r="AP2260">
        <f>IF(ufc_fights_2[[#This Row],[winner]]="Red",ufc_fights_2[[#This Row],[r_fighter_id]],ufc_fights_2[[#This Row],[b_fighter_id]])</f>
        <v>2981</v>
      </c>
      <c r="AQ2260" t="str">
        <f>_xlfn.XLOOKUP(ufc_fights_2[[#This Row],[winnerID]],ufc_fighters[id],ufc_fighters[fighter_name],"xxx",0,1)</f>
        <v>Anderson Silva</v>
      </c>
    </row>
    <row r="2261" spans="1:43">
      <c r="A2261">
        <v>1028</v>
      </c>
      <c r="B2261">
        <v>2780</v>
      </c>
      <c r="C2261">
        <f>_xlfn.XLOOKUP(ufc_fights_2[[#This Row],[r_fighter_id]],ufc_fighters[id],ufc_fighters[year],"xxx",0,1)</f>
        <v>1971</v>
      </c>
      <c r="D2261">
        <f>_xlfn.XLOOKUP(ufc_fights_2[[#This Row],[b_fighter_id]],ufc_fighters[id],ufc_fighters[year],"Prázdné",0,1)</f>
        <v>1977</v>
      </c>
      <c r="E2261" s="10">
        <f>YEAR(ufc_fights_2[[#This Row],[date]])-ufc_fights_2[[#This Row],[r_year]]</f>
        <v>31</v>
      </c>
      <c r="F2261" s="10">
        <f>YEAR(ufc_fights_2[[#This Row],[date]])-ufc_fights_2[[#This Row],[b_year]]</f>
        <v>25</v>
      </c>
      <c r="G2261">
        <v>1</v>
      </c>
      <c r="H2261">
        <v>0</v>
      </c>
      <c r="I2261">
        <v>0.58819999999999995</v>
      </c>
      <c r="J2261">
        <v>0.3548</v>
      </c>
      <c r="K2261">
        <v>0.72989999999999999</v>
      </c>
      <c r="L2261">
        <v>0.45240000000000002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 s="2">
        <v>4.8032407407407407E-3</v>
      </c>
      <c r="T2261" s="2">
        <v>4.6296296296296294E-5</v>
      </c>
      <c r="U2261">
        <v>0.55910000000000004</v>
      </c>
      <c r="V2261">
        <v>0.2</v>
      </c>
      <c r="W2261">
        <v>1</v>
      </c>
      <c r="X2261">
        <v>0.66669999999999996</v>
      </c>
      <c r="Y2261">
        <v>1</v>
      </c>
      <c r="Z2261">
        <v>0.35289999999999999</v>
      </c>
      <c r="AA2261">
        <v>0.375</v>
      </c>
      <c r="AB2261">
        <v>0.71430000000000005</v>
      </c>
      <c r="AC2261">
        <v>0.28570000000000001</v>
      </c>
      <c r="AD2261">
        <v>0.62819999999999998</v>
      </c>
      <c r="AE2261">
        <v>0</v>
      </c>
      <c r="AF2261" t="s">
        <v>3910</v>
      </c>
      <c r="AG2261" s="2">
        <v>2.476851851851852E-3</v>
      </c>
      <c r="AH2261" t="s">
        <v>3911</v>
      </c>
      <c r="AI2261">
        <v>3</v>
      </c>
      <c r="AJ2261" t="s">
        <v>4068</v>
      </c>
      <c r="AK2261" s="3">
        <v>37429</v>
      </c>
      <c r="AL2261" s="10">
        <f>YEAR(ufc_fights_2[[#This Row],[date]])</f>
        <v>2002</v>
      </c>
      <c r="AM2261" t="s">
        <v>3977</v>
      </c>
      <c r="AN2261">
        <v>1</v>
      </c>
      <c r="AO2261" t="s">
        <v>3913</v>
      </c>
      <c r="AP2261">
        <f>IF(ufc_fights_2[[#This Row],[winner]]="Red",ufc_fights_2[[#This Row],[r_fighter_id]],ufc_fights_2[[#This Row],[b_fighter_id]])</f>
        <v>1028</v>
      </c>
      <c r="AQ2261" t="str">
        <f>_xlfn.XLOOKUP(ufc_fights_2[[#This Row],[winnerID]],ufc_fighters[id],ufc_fighters[fighter_name],"xxx",0,1)</f>
        <v>Tony Fryklund</v>
      </c>
    </row>
    <row r="2262" spans="1:43">
      <c r="A2262">
        <v>948</v>
      </c>
      <c r="B2262">
        <v>523</v>
      </c>
      <c r="C2262">
        <f>_xlfn.XLOOKUP(ufc_fights_2[[#This Row],[r_fighter_id]],ufc_fighters[id],ufc_fighters[year],"xxx",0,1)</f>
        <v>1984</v>
      </c>
      <c r="D2262">
        <f>_xlfn.XLOOKUP(ufc_fights_2[[#This Row],[b_fighter_id]],ufc_fighters[id],ufc_fighters[year],"Prázdné",0,1)</f>
        <v>1983</v>
      </c>
      <c r="E2262" s="10">
        <f>YEAR(ufc_fights_2[[#This Row],[date]])-ufc_fights_2[[#This Row],[r_year]]</f>
        <v>35</v>
      </c>
      <c r="F2262" s="10">
        <f>YEAR(ufc_fights_2[[#This Row],[date]])-ufc_fights_2[[#This Row],[b_year]]</f>
        <v>36</v>
      </c>
      <c r="G2262">
        <v>0</v>
      </c>
      <c r="H2262">
        <v>0</v>
      </c>
      <c r="I2262">
        <v>0.52</v>
      </c>
      <c r="J2262">
        <v>0.36759999999999998</v>
      </c>
      <c r="K2262">
        <v>0.52</v>
      </c>
      <c r="L2262">
        <v>0.36759999999999998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 s="2">
        <v>0</v>
      </c>
      <c r="T2262" s="2">
        <v>8.1018518518518516E-5</v>
      </c>
      <c r="U2262">
        <v>0.45140000000000002</v>
      </c>
      <c r="V2262">
        <v>0.28289999999999998</v>
      </c>
      <c r="W2262">
        <v>0.67569999999999997</v>
      </c>
      <c r="X2262">
        <v>0.73680000000000001</v>
      </c>
      <c r="Y2262">
        <v>1</v>
      </c>
      <c r="Z2262">
        <v>0.5202</v>
      </c>
      <c r="AA2262">
        <v>0.36959999999999998</v>
      </c>
      <c r="AB2262">
        <v>0.5</v>
      </c>
      <c r="AC2262">
        <v>0</v>
      </c>
      <c r="AD2262">
        <v>0</v>
      </c>
      <c r="AE2262">
        <v>0</v>
      </c>
      <c r="AF2262" t="s">
        <v>3926</v>
      </c>
      <c r="AG2262" s="2">
        <v>3.472222222222222E-3</v>
      </c>
      <c r="AH2262" t="s">
        <v>3911</v>
      </c>
      <c r="AI2262">
        <v>3</v>
      </c>
      <c r="AJ2262" t="s">
        <v>3928</v>
      </c>
      <c r="AK2262" s="3">
        <v>43624</v>
      </c>
      <c r="AL2262" s="10">
        <f>YEAR(ufc_fights_2[[#This Row],[date]])</f>
        <v>2019</v>
      </c>
      <c r="AM2262" t="s">
        <v>3971</v>
      </c>
      <c r="AN2262">
        <v>8</v>
      </c>
      <c r="AO2262" t="s">
        <v>3913</v>
      </c>
      <c r="AP2262">
        <f>IF(ufc_fights_2[[#This Row],[winner]]="Red",ufc_fights_2[[#This Row],[r_fighter_id]],ufc_fights_2[[#This Row],[b_fighter_id]])</f>
        <v>948</v>
      </c>
      <c r="AQ2262" t="str">
        <f>_xlfn.XLOOKUP(ufc_fights_2[[#This Row],[winnerID]],ufc_fighters[id],ufc_fighters[fighter_name],"xxx",0,1)</f>
        <v>Tony Ferguson</v>
      </c>
    </row>
    <row r="2263" spans="1:43">
      <c r="A2263">
        <v>948</v>
      </c>
      <c r="B2263">
        <v>2685</v>
      </c>
      <c r="C2263">
        <f>_xlfn.XLOOKUP(ufc_fights_2[[#This Row],[r_fighter_id]],ufc_fighters[id],ufc_fighters[year],"xxx",0,1)</f>
        <v>1984</v>
      </c>
      <c r="D2263">
        <f>_xlfn.XLOOKUP(ufc_fights_2[[#This Row],[b_fighter_id]],ufc_fighters[id],ufc_fighters[year],"Prázdné",0,1)</f>
        <v>1981</v>
      </c>
      <c r="E2263" s="10">
        <f>YEAR(ufc_fights_2[[#This Row],[date]])-ufc_fights_2[[#This Row],[r_year]]</f>
        <v>29</v>
      </c>
      <c r="F2263" s="10">
        <f>YEAR(ufc_fights_2[[#This Row],[date]])-ufc_fights_2[[#This Row],[b_year]]</f>
        <v>32</v>
      </c>
      <c r="G2263">
        <v>0</v>
      </c>
      <c r="H2263">
        <v>0</v>
      </c>
      <c r="I2263">
        <v>0.33329999999999999</v>
      </c>
      <c r="J2263">
        <v>0.5</v>
      </c>
      <c r="K2263">
        <v>0.38890000000000002</v>
      </c>
      <c r="L2263">
        <v>0.5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 s="2">
        <v>1.9675925925925926E-4</v>
      </c>
      <c r="T2263" s="2">
        <v>1.9675925925925926E-4</v>
      </c>
      <c r="U2263">
        <v>0.23080000000000001</v>
      </c>
      <c r="V2263">
        <v>0.42859999999999998</v>
      </c>
      <c r="W2263">
        <v>1</v>
      </c>
      <c r="X2263">
        <v>1</v>
      </c>
      <c r="Y2263">
        <v>0</v>
      </c>
      <c r="Z2263">
        <v>0.28570000000000001</v>
      </c>
      <c r="AA2263">
        <v>0.42859999999999998</v>
      </c>
      <c r="AB2263">
        <v>0</v>
      </c>
      <c r="AC2263">
        <v>1</v>
      </c>
      <c r="AD2263">
        <v>1</v>
      </c>
      <c r="AE2263">
        <v>0</v>
      </c>
      <c r="AF2263" t="s">
        <v>3933</v>
      </c>
      <c r="AG2263" s="2">
        <v>1.2962962962962963E-3</v>
      </c>
      <c r="AH2263" t="s">
        <v>3911</v>
      </c>
      <c r="AI2263">
        <v>3</v>
      </c>
      <c r="AJ2263" t="s">
        <v>3956</v>
      </c>
      <c r="AK2263" s="3">
        <v>41566</v>
      </c>
      <c r="AL2263" s="10">
        <f>YEAR(ufc_fights_2[[#This Row],[date]])</f>
        <v>2013</v>
      </c>
      <c r="AM2263" t="s">
        <v>3971</v>
      </c>
      <c r="AN2263">
        <v>3</v>
      </c>
      <c r="AO2263" t="s">
        <v>3913</v>
      </c>
      <c r="AP2263">
        <f>IF(ufc_fights_2[[#This Row],[winner]]="Red",ufc_fights_2[[#This Row],[r_fighter_id]],ufc_fights_2[[#This Row],[b_fighter_id]])</f>
        <v>948</v>
      </c>
      <c r="AQ2263" t="str">
        <f>_xlfn.XLOOKUP(ufc_fights_2[[#This Row],[winnerID]],ufc_fighters[id],ufc_fighters[fighter_name],"xxx",0,1)</f>
        <v>Tony Ferguson</v>
      </c>
    </row>
    <row r="2264" spans="1:43">
      <c r="A2264">
        <v>948</v>
      </c>
      <c r="B2264">
        <v>1640</v>
      </c>
      <c r="C2264">
        <f>_xlfn.XLOOKUP(ufc_fights_2[[#This Row],[r_fighter_id]],ufc_fighters[id],ufc_fighters[year],"xxx",0,1)</f>
        <v>1984</v>
      </c>
      <c r="D2264">
        <f>_xlfn.XLOOKUP(ufc_fights_2[[#This Row],[b_fighter_id]],ufc_fighters[id],ufc_fighters[year],"Prázdné",0,1)</f>
        <v>1981</v>
      </c>
      <c r="E2264" s="10">
        <f>YEAR(ufc_fights_2[[#This Row],[date]])-ufc_fights_2[[#This Row],[r_year]]</f>
        <v>30</v>
      </c>
      <c r="F2264" s="10">
        <f>YEAR(ufc_fights_2[[#This Row],[date]])-ufc_fights_2[[#This Row],[b_year]]</f>
        <v>33</v>
      </c>
      <c r="G2264">
        <v>1</v>
      </c>
      <c r="H2264">
        <v>0</v>
      </c>
      <c r="I2264">
        <v>0.56720000000000004</v>
      </c>
      <c r="J2264">
        <v>0.5</v>
      </c>
      <c r="K2264">
        <v>0.57969999999999999</v>
      </c>
      <c r="L2264">
        <v>0.5</v>
      </c>
      <c r="M2264">
        <v>0.5</v>
      </c>
      <c r="N2264">
        <v>0</v>
      </c>
      <c r="O2264">
        <v>1</v>
      </c>
      <c r="P2264">
        <v>0</v>
      </c>
      <c r="Q2264">
        <v>0</v>
      </c>
      <c r="R2264">
        <v>1</v>
      </c>
      <c r="S2264" s="2">
        <v>4.2824074074074075E-4</v>
      </c>
      <c r="T2264" s="2">
        <v>2.6620370370370372E-4</v>
      </c>
      <c r="U2264">
        <v>0.55559999999999998</v>
      </c>
      <c r="V2264">
        <v>0.45950000000000002</v>
      </c>
      <c r="W2264">
        <v>0.5</v>
      </c>
      <c r="X2264">
        <v>1</v>
      </c>
      <c r="Y2264">
        <v>0.5</v>
      </c>
      <c r="Z2264">
        <v>0.56059999999999999</v>
      </c>
      <c r="AA2264">
        <v>0.5</v>
      </c>
      <c r="AB2264">
        <v>1</v>
      </c>
      <c r="AC2264">
        <v>0</v>
      </c>
      <c r="AD2264">
        <v>0</v>
      </c>
      <c r="AE2264">
        <v>0</v>
      </c>
      <c r="AF2264" t="s">
        <v>3910</v>
      </c>
      <c r="AG2264" s="2">
        <v>2.8472222222222223E-3</v>
      </c>
      <c r="AH2264" t="s">
        <v>3911</v>
      </c>
      <c r="AI2264">
        <v>3</v>
      </c>
      <c r="AJ2264" t="s">
        <v>3949</v>
      </c>
      <c r="AK2264" s="3">
        <v>41783</v>
      </c>
      <c r="AL2264" s="10">
        <f>YEAR(ufc_fights_2[[#This Row],[date]])</f>
        <v>2014</v>
      </c>
      <c r="AM2264" t="s">
        <v>3971</v>
      </c>
      <c r="AN2264">
        <v>1</v>
      </c>
      <c r="AO2264" t="s">
        <v>3913</v>
      </c>
      <c r="AP2264">
        <f>IF(ufc_fights_2[[#This Row],[winner]]="Red",ufc_fights_2[[#This Row],[r_fighter_id]],ufc_fights_2[[#This Row],[b_fighter_id]])</f>
        <v>948</v>
      </c>
      <c r="AQ2264" t="str">
        <f>_xlfn.XLOOKUP(ufc_fights_2[[#This Row],[winnerID]],ufc_fighters[id],ufc_fighters[fighter_name],"xxx",0,1)</f>
        <v>Tony Ferguson</v>
      </c>
    </row>
    <row r="2265" spans="1:43">
      <c r="A2265">
        <v>948</v>
      </c>
      <c r="B2265">
        <v>3294</v>
      </c>
      <c r="C2265">
        <f>_xlfn.XLOOKUP(ufc_fights_2[[#This Row],[r_fighter_id]],ufc_fighters[id],ufc_fighters[year],"xxx",0,1)</f>
        <v>1984</v>
      </c>
      <c r="D2265">
        <f>_xlfn.XLOOKUP(ufc_fights_2[[#This Row],[b_fighter_id]],ufc_fighters[id],ufc_fighters[year],"Prázdné",0,1)</f>
        <v>1983</v>
      </c>
      <c r="E2265" s="10">
        <f>YEAR(ufc_fights_2[[#This Row],[date]])-ufc_fights_2[[#This Row],[r_year]]</f>
        <v>30</v>
      </c>
      <c r="F2265" s="10">
        <f>YEAR(ufc_fights_2[[#This Row],[date]])-ufc_fights_2[[#This Row],[b_year]]</f>
        <v>31</v>
      </c>
      <c r="G2265">
        <v>0</v>
      </c>
      <c r="H2265">
        <v>1</v>
      </c>
      <c r="I2265">
        <v>0.36359999999999998</v>
      </c>
      <c r="J2265">
        <v>0.19739999999999999</v>
      </c>
      <c r="K2265">
        <v>0.5</v>
      </c>
      <c r="L2265">
        <v>0.20780000000000001</v>
      </c>
      <c r="M2265">
        <v>1</v>
      </c>
      <c r="N2265">
        <v>0.4</v>
      </c>
      <c r="O2265">
        <v>1</v>
      </c>
      <c r="P2265">
        <v>0</v>
      </c>
      <c r="Q2265">
        <v>0</v>
      </c>
      <c r="R2265">
        <v>0</v>
      </c>
      <c r="S2265" s="2">
        <v>1.4120370370370369E-3</v>
      </c>
      <c r="T2265" s="2">
        <v>1.4120370370370369E-3</v>
      </c>
      <c r="U2265">
        <v>0.27910000000000001</v>
      </c>
      <c r="V2265">
        <v>0.1867</v>
      </c>
      <c r="W2265">
        <v>1</v>
      </c>
      <c r="X2265">
        <v>0.42859999999999998</v>
      </c>
      <c r="Y2265">
        <v>0</v>
      </c>
      <c r="Z2265">
        <v>0.34620000000000001</v>
      </c>
      <c r="AA2265">
        <v>0.18329999999999999</v>
      </c>
      <c r="AB2265">
        <v>0.5</v>
      </c>
      <c r="AC2265">
        <v>0.1111</v>
      </c>
      <c r="AD2265">
        <v>1</v>
      </c>
      <c r="AE2265">
        <v>0.42859999999999998</v>
      </c>
      <c r="AF2265" t="s">
        <v>3933</v>
      </c>
      <c r="AG2265" s="2">
        <v>2.9976851851851853E-3</v>
      </c>
      <c r="AH2265" t="s">
        <v>3911</v>
      </c>
      <c r="AI2265">
        <v>3</v>
      </c>
      <c r="AJ2265" t="s">
        <v>3925</v>
      </c>
      <c r="AK2265" s="3">
        <v>41979</v>
      </c>
      <c r="AL2265" s="10">
        <f>YEAR(ufc_fights_2[[#This Row],[date]])</f>
        <v>2014</v>
      </c>
      <c r="AM2265" t="s">
        <v>3971</v>
      </c>
      <c r="AN2265">
        <v>1</v>
      </c>
      <c r="AO2265" t="s">
        <v>3913</v>
      </c>
      <c r="AP2265">
        <f>IF(ufc_fights_2[[#This Row],[winner]]="Red",ufc_fights_2[[#This Row],[r_fighter_id]],ufc_fights_2[[#This Row],[b_fighter_id]])</f>
        <v>948</v>
      </c>
      <c r="AQ2265" t="str">
        <f>_xlfn.XLOOKUP(ufc_fights_2[[#This Row],[winnerID]],ufc_fighters[id],ufc_fighters[fighter_name],"xxx",0,1)</f>
        <v>Tony Ferguson</v>
      </c>
    </row>
    <row r="2266" spans="1:43">
      <c r="A2266">
        <v>948</v>
      </c>
      <c r="B2266">
        <v>864</v>
      </c>
      <c r="C2266">
        <f>_xlfn.XLOOKUP(ufc_fights_2[[#This Row],[r_fighter_id]],ufc_fighters[id],ufc_fighters[year],"xxx",0,1)</f>
        <v>1984</v>
      </c>
      <c r="D2266">
        <f>_xlfn.XLOOKUP(ufc_fights_2[[#This Row],[b_fighter_id]],ufc_fighters[id],ufc_fighters[year],"Prázdné",0,1)</f>
        <v>1976</v>
      </c>
      <c r="E2266" s="10">
        <f>YEAR(ufc_fights_2[[#This Row],[date]])-ufc_fights_2[[#This Row],[r_year]]</f>
        <v>27</v>
      </c>
      <c r="F2266" s="10">
        <f>YEAR(ufc_fights_2[[#This Row],[date]])-ufc_fights_2[[#This Row],[b_year]]</f>
        <v>35</v>
      </c>
      <c r="G2266">
        <v>0</v>
      </c>
      <c r="H2266">
        <v>0</v>
      </c>
      <c r="I2266">
        <v>0.26290000000000002</v>
      </c>
      <c r="J2266">
        <v>0.3</v>
      </c>
      <c r="K2266">
        <v>0.26500000000000001</v>
      </c>
      <c r="L2266">
        <v>0.3</v>
      </c>
      <c r="M2266">
        <v>1</v>
      </c>
      <c r="N2266">
        <v>0</v>
      </c>
      <c r="O2266">
        <v>1</v>
      </c>
      <c r="P2266">
        <v>0</v>
      </c>
      <c r="Q2266">
        <v>0</v>
      </c>
      <c r="R2266">
        <v>0</v>
      </c>
      <c r="S2266" s="2">
        <v>1.1574074074074075E-4</v>
      </c>
      <c r="T2266" s="2">
        <v>3.4722222222222222E-5</v>
      </c>
      <c r="U2266">
        <v>0.191</v>
      </c>
      <c r="V2266">
        <v>0.24560000000000001</v>
      </c>
      <c r="W2266">
        <v>0.6</v>
      </c>
      <c r="X2266">
        <v>0.73909999999999998</v>
      </c>
      <c r="Y2266">
        <v>0.76919999999999999</v>
      </c>
      <c r="Z2266">
        <v>0.24660000000000001</v>
      </c>
      <c r="AA2266">
        <v>0.30609999999999998</v>
      </c>
      <c r="AB2266">
        <v>0.53849999999999998</v>
      </c>
      <c r="AC2266">
        <v>0</v>
      </c>
      <c r="AD2266">
        <v>0</v>
      </c>
      <c r="AE2266">
        <v>0</v>
      </c>
      <c r="AF2266" t="s">
        <v>3915</v>
      </c>
      <c r="AG2266" s="2">
        <v>3.472222222222222E-3</v>
      </c>
      <c r="AH2266" t="s">
        <v>3911</v>
      </c>
      <c r="AI2266">
        <v>3</v>
      </c>
      <c r="AJ2266" t="s">
        <v>3912</v>
      </c>
      <c r="AK2266" s="3">
        <v>40880</v>
      </c>
      <c r="AL2266" s="10">
        <f>YEAR(ufc_fights_2[[#This Row],[date]])</f>
        <v>2011</v>
      </c>
      <c r="AM2266" t="s">
        <v>3971</v>
      </c>
      <c r="AN2266">
        <v>1</v>
      </c>
      <c r="AO2266" t="s">
        <v>3913</v>
      </c>
      <c r="AP2266">
        <f>IF(ufc_fights_2[[#This Row],[winner]]="Red",ufc_fights_2[[#This Row],[r_fighter_id]],ufc_fights_2[[#This Row],[b_fighter_id]])</f>
        <v>948</v>
      </c>
      <c r="AQ2266" t="str">
        <f>_xlfn.XLOOKUP(ufc_fights_2[[#This Row],[winnerID]],ufc_fighters[id],ufc_fighters[fighter_name],"xxx",0,1)</f>
        <v>Tony Ferguson</v>
      </c>
    </row>
    <row r="2267" spans="1:43">
      <c r="A2267">
        <v>948</v>
      </c>
      <c r="B2267">
        <v>512</v>
      </c>
      <c r="C2267">
        <f>_xlfn.XLOOKUP(ufc_fights_2[[#This Row],[r_fighter_id]],ufc_fighters[id],ufc_fighters[year],"xxx",0,1)</f>
        <v>1984</v>
      </c>
      <c r="D2267">
        <f>_xlfn.XLOOKUP(ufc_fights_2[[#This Row],[b_fighter_id]],ufc_fighters[id],ufc_fighters[year],"Prázdné",0,1)</f>
        <v>1979</v>
      </c>
      <c r="E2267" s="10">
        <f>YEAR(ufc_fights_2[[#This Row],[date]])-ufc_fights_2[[#This Row],[r_year]]</f>
        <v>30</v>
      </c>
      <c r="F2267" s="10">
        <f>YEAR(ufc_fights_2[[#This Row],[date]])-ufc_fights_2[[#This Row],[b_year]]</f>
        <v>35</v>
      </c>
      <c r="G2267">
        <v>0</v>
      </c>
      <c r="H2267">
        <v>0</v>
      </c>
      <c r="I2267">
        <v>0.28749999999999998</v>
      </c>
      <c r="J2267">
        <v>0.219</v>
      </c>
      <c r="K2267">
        <v>0.54620000000000002</v>
      </c>
      <c r="L2267">
        <v>0.26319999999999999</v>
      </c>
      <c r="M2267">
        <v>0</v>
      </c>
      <c r="N2267">
        <v>0.25</v>
      </c>
      <c r="O2267">
        <v>1</v>
      </c>
      <c r="P2267">
        <v>1</v>
      </c>
      <c r="Q2267">
        <v>1</v>
      </c>
      <c r="R2267">
        <v>1</v>
      </c>
      <c r="S2267" s="2">
        <v>8.1018518518518516E-5</v>
      </c>
      <c r="T2267" s="2">
        <v>6.5856481481481478E-3</v>
      </c>
      <c r="U2267">
        <v>0.1613</v>
      </c>
      <c r="V2267">
        <v>0.22550000000000001</v>
      </c>
      <c r="W2267">
        <v>1</v>
      </c>
      <c r="X2267">
        <v>0.66669999999999996</v>
      </c>
      <c r="Y2267">
        <v>0</v>
      </c>
      <c r="Z2267">
        <v>0.28949999999999998</v>
      </c>
      <c r="AA2267">
        <v>0.22109999999999999</v>
      </c>
      <c r="AB2267">
        <v>0</v>
      </c>
      <c r="AC2267">
        <v>0</v>
      </c>
      <c r="AD2267">
        <v>1</v>
      </c>
      <c r="AE2267">
        <v>0.2</v>
      </c>
      <c r="AF2267" t="s">
        <v>3922</v>
      </c>
      <c r="AG2267" s="2">
        <v>3.472222222222222E-3</v>
      </c>
      <c r="AH2267" t="s">
        <v>3911</v>
      </c>
      <c r="AI2267">
        <v>3</v>
      </c>
      <c r="AJ2267" t="s">
        <v>3914</v>
      </c>
      <c r="AK2267" s="3">
        <v>41881</v>
      </c>
      <c r="AL2267" s="10">
        <f>YEAR(ufc_fights_2[[#This Row],[date]])</f>
        <v>2014</v>
      </c>
      <c r="AM2267" t="s">
        <v>3971</v>
      </c>
      <c r="AN2267">
        <v>56</v>
      </c>
      <c r="AO2267" t="s">
        <v>3913</v>
      </c>
      <c r="AP2267">
        <f>IF(ufc_fights_2[[#This Row],[winner]]="Red",ufc_fights_2[[#This Row],[r_fighter_id]],ufc_fights_2[[#This Row],[b_fighter_id]])</f>
        <v>948</v>
      </c>
      <c r="AQ2267" t="str">
        <f>_xlfn.XLOOKUP(ufc_fights_2[[#This Row],[winnerID]],ufc_fighters[id],ufc_fighters[fighter_name],"xxx",0,1)</f>
        <v>Tony Ferguson</v>
      </c>
    </row>
    <row r="2268" spans="1:43">
      <c r="A2268">
        <v>948</v>
      </c>
      <c r="B2268">
        <v>2520</v>
      </c>
      <c r="C2268">
        <f>_xlfn.XLOOKUP(ufc_fights_2[[#This Row],[r_fighter_id]],ufc_fighters[id],ufc_fighters[year],"xxx",0,1)</f>
        <v>1984</v>
      </c>
      <c r="D2268">
        <f>_xlfn.XLOOKUP(ufc_fights_2[[#This Row],[b_fighter_id]],ufc_fighters[id],ufc_fighters[year],"Prázdné",0,1)</f>
        <v>1987</v>
      </c>
      <c r="E2268" s="10">
        <f>YEAR(ufc_fights_2[[#This Row],[date]])-ufc_fights_2[[#This Row],[r_year]]</f>
        <v>34</v>
      </c>
      <c r="F2268" s="10">
        <f>YEAR(ufc_fights_2[[#This Row],[date]])-ufc_fights_2[[#This Row],[b_year]]</f>
        <v>31</v>
      </c>
      <c r="G2268">
        <v>0</v>
      </c>
      <c r="H2268">
        <v>1</v>
      </c>
      <c r="I2268">
        <v>0.58760000000000001</v>
      </c>
      <c r="J2268">
        <v>0.45450000000000002</v>
      </c>
      <c r="K2268">
        <v>0.5897</v>
      </c>
      <c r="L2268">
        <v>0.47120000000000001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4.6296296296296294E-5</v>
      </c>
      <c r="T2268" s="2">
        <v>8.2175925925925927E-4</v>
      </c>
      <c r="U2268">
        <v>0.50380000000000003</v>
      </c>
      <c r="V2268">
        <v>0.4</v>
      </c>
      <c r="W2268">
        <v>0.65620000000000001</v>
      </c>
      <c r="X2268">
        <v>0.871</v>
      </c>
      <c r="Y2268">
        <v>0.66669999999999996</v>
      </c>
      <c r="Z2268">
        <v>0.58560000000000001</v>
      </c>
      <c r="AA2268">
        <v>0.42220000000000002</v>
      </c>
      <c r="AB2268">
        <v>0.57140000000000002</v>
      </c>
      <c r="AC2268">
        <v>0.66669999999999996</v>
      </c>
      <c r="AD2268">
        <v>0.66669999999999996</v>
      </c>
      <c r="AE2268">
        <v>0.83330000000000004</v>
      </c>
      <c r="AF2268" t="s">
        <v>3910</v>
      </c>
      <c r="AG2268" s="2">
        <v>3.472222222222222E-3</v>
      </c>
      <c r="AH2268" t="s">
        <v>3911</v>
      </c>
      <c r="AI2268">
        <v>3</v>
      </c>
      <c r="AJ2268" t="s">
        <v>3924</v>
      </c>
      <c r="AK2268" s="3">
        <v>43379</v>
      </c>
      <c r="AL2268" s="10">
        <f>YEAR(ufc_fights_2[[#This Row],[date]])</f>
        <v>2018</v>
      </c>
      <c r="AM2268" t="s">
        <v>3971</v>
      </c>
      <c r="AN2268">
        <v>1</v>
      </c>
      <c r="AO2268" t="s">
        <v>3913</v>
      </c>
      <c r="AP2268">
        <f>IF(ufc_fights_2[[#This Row],[winner]]="Red",ufc_fights_2[[#This Row],[r_fighter_id]],ufc_fights_2[[#This Row],[b_fighter_id]])</f>
        <v>948</v>
      </c>
      <c r="AQ2268" t="str">
        <f>_xlfn.XLOOKUP(ufc_fights_2[[#This Row],[winnerID]],ufc_fighters[id],ufc_fighters[fighter_name],"xxx",0,1)</f>
        <v>Tony Ferguson</v>
      </c>
    </row>
    <row r="2269" spans="1:43">
      <c r="A2269">
        <v>1889</v>
      </c>
      <c r="B2269">
        <v>842</v>
      </c>
      <c r="C2269">
        <f>_xlfn.XLOOKUP(ufc_fights_2[[#This Row],[r_fighter_id]],ufc_fighters[id],ufc_fighters[year],"xxx",0,1)</f>
        <v>1991</v>
      </c>
      <c r="D2269">
        <f>_xlfn.XLOOKUP(ufc_fights_2[[#This Row],[b_fighter_id]],ufc_fighters[id],ufc_fighters[year],"Prázdné",0,1)</f>
        <v>1989</v>
      </c>
      <c r="E2269" s="10">
        <f>YEAR(ufc_fights_2[[#This Row],[date]])-ufc_fights_2[[#This Row],[r_year]]</f>
        <v>24</v>
      </c>
      <c r="F2269" s="10">
        <f>YEAR(ufc_fights_2[[#This Row],[date]])-ufc_fights_2[[#This Row],[b_year]]</f>
        <v>26</v>
      </c>
      <c r="G2269">
        <v>0</v>
      </c>
      <c r="H2269">
        <v>1</v>
      </c>
      <c r="I2269">
        <v>0.4</v>
      </c>
      <c r="J2269">
        <v>0.35139999999999999</v>
      </c>
      <c r="K2269">
        <v>0.4</v>
      </c>
      <c r="L2269">
        <v>0.35139999999999999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</v>
      </c>
      <c r="T2269" s="2">
        <v>3.4722222222222222E-5</v>
      </c>
      <c r="U2269">
        <v>0.1111</v>
      </c>
      <c r="V2269">
        <v>0.3846</v>
      </c>
      <c r="W2269">
        <v>0</v>
      </c>
      <c r="X2269">
        <v>0.77780000000000005</v>
      </c>
      <c r="Y2269">
        <v>0.2</v>
      </c>
      <c r="Z2269">
        <v>0.4</v>
      </c>
      <c r="AA2269">
        <v>0.28120000000000001</v>
      </c>
      <c r="AB2269">
        <v>0</v>
      </c>
      <c r="AC2269">
        <v>0</v>
      </c>
      <c r="AD2269">
        <v>0</v>
      </c>
      <c r="AE2269">
        <v>0.8</v>
      </c>
      <c r="AF2269" t="s">
        <v>3910</v>
      </c>
      <c r="AG2269" s="2">
        <v>2.2453703703703702E-3</v>
      </c>
      <c r="AH2269" t="s">
        <v>3911</v>
      </c>
      <c r="AI2269">
        <v>3</v>
      </c>
      <c r="AJ2269" t="s">
        <v>4036</v>
      </c>
      <c r="AK2269" s="3">
        <v>42057</v>
      </c>
      <c r="AL2269" s="10">
        <f>YEAR(ufc_fights_2[[#This Row],[date]])</f>
        <v>2015</v>
      </c>
      <c r="AM2269" t="s">
        <v>4061</v>
      </c>
      <c r="AN2269">
        <v>34</v>
      </c>
      <c r="AO2269" t="s">
        <v>3918</v>
      </c>
      <c r="AP2269">
        <f>IF(ufc_fights_2[[#This Row],[winner]]="Red",ufc_fights_2[[#This Row],[r_fighter_id]],ufc_fights_2[[#This Row],[b_fighter_id]])</f>
        <v>842</v>
      </c>
      <c r="AQ2269" t="str">
        <f>_xlfn.XLOOKUP(ufc_fights_2[[#This Row],[winnerID]],ufc_fighters[id],ufc_fighters[fighter_name],"xxx",0,1)</f>
        <v>Matt Dwyer</v>
      </c>
    </row>
    <row r="2270" spans="1:43">
      <c r="A2270">
        <v>948</v>
      </c>
      <c r="B2270">
        <v>3342</v>
      </c>
      <c r="C2270">
        <f>_xlfn.XLOOKUP(ufc_fights_2[[#This Row],[r_fighter_id]],ufc_fighters[id],ufc_fighters[year],"xxx",0,1)</f>
        <v>1984</v>
      </c>
      <c r="D2270">
        <f>_xlfn.XLOOKUP(ufc_fights_2[[#This Row],[b_fighter_id]],ufc_fighters[id],ufc_fighters[year],"Prázdné",0,1)</f>
        <v>1992</v>
      </c>
      <c r="E2270" s="10">
        <f>YEAR(ufc_fights_2[[#This Row],[date]])-ufc_fights_2[[#This Row],[r_year]]</f>
        <v>32</v>
      </c>
      <c r="F2270" s="10">
        <f>YEAR(ufc_fights_2[[#This Row],[date]])-ufc_fights_2[[#This Row],[b_year]]</f>
        <v>24</v>
      </c>
      <c r="G2270">
        <v>0</v>
      </c>
      <c r="H2270">
        <v>1</v>
      </c>
      <c r="I2270">
        <v>0.55459999999999998</v>
      </c>
      <c r="J2270">
        <v>0.36359999999999998</v>
      </c>
      <c r="K2270">
        <v>0.56559999999999999</v>
      </c>
      <c r="L2270">
        <v>0.375</v>
      </c>
      <c r="M2270">
        <v>0</v>
      </c>
      <c r="N2270">
        <v>0</v>
      </c>
      <c r="O2270">
        <v>3</v>
      </c>
      <c r="P2270">
        <v>0</v>
      </c>
      <c r="Q2270">
        <v>0</v>
      </c>
      <c r="R2270">
        <v>0</v>
      </c>
      <c r="S2270" s="2">
        <v>0</v>
      </c>
      <c r="T2270" s="2">
        <v>8.1018518518518516E-4</v>
      </c>
      <c r="U2270">
        <v>0.45650000000000002</v>
      </c>
      <c r="V2270">
        <v>0.31709999999999999</v>
      </c>
      <c r="W2270">
        <v>0.85</v>
      </c>
      <c r="X2270">
        <v>1</v>
      </c>
      <c r="Y2270">
        <v>0.5</v>
      </c>
      <c r="Z2270">
        <v>0.55459999999999998</v>
      </c>
      <c r="AA2270">
        <v>0.35420000000000001</v>
      </c>
      <c r="AB2270">
        <v>0</v>
      </c>
      <c r="AC2270">
        <v>0.33329999999999999</v>
      </c>
      <c r="AD2270">
        <v>0</v>
      </c>
      <c r="AE2270">
        <v>0.5</v>
      </c>
      <c r="AF2270" t="s">
        <v>3933</v>
      </c>
      <c r="AG2270" s="2">
        <v>1.6435185185185185E-3</v>
      </c>
      <c r="AH2270" t="s">
        <v>3911</v>
      </c>
      <c r="AI2270">
        <v>3</v>
      </c>
      <c r="AJ2270" t="s">
        <v>3925</v>
      </c>
      <c r="AK2270" s="3">
        <v>42564</v>
      </c>
      <c r="AL2270" s="10">
        <f>YEAR(ufc_fights_2[[#This Row],[date]])</f>
        <v>2016</v>
      </c>
      <c r="AM2270" t="s">
        <v>3971</v>
      </c>
      <c r="AN2270">
        <v>73</v>
      </c>
      <c r="AO2270" t="s">
        <v>3913</v>
      </c>
      <c r="AP2270">
        <f>IF(ufc_fights_2[[#This Row],[winner]]="Red",ufc_fights_2[[#This Row],[r_fighter_id]],ufc_fights_2[[#This Row],[b_fighter_id]])</f>
        <v>948</v>
      </c>
      <c r="AQ2270" t="str">
        <f>_xlfn.XLOOKUP(ufc_fights_2[[#This Row],[winnerID]],ufc_fighters[id],ufc_fighters[fighter_name],"xxx",0,1)</f>
        <v>Tony Ferguson</v>
      </c>
    </row>
    <row r="2271" spans="1:43">
      <c r="A2271">
        <v>201</v>
      </c>
      <c r="B2271">
        <v>948</v>
      </c>
      <c r="C2271">
        <f>_xlfn.XLOOKUP(ufc_fights_2[[#This Row],[r_fighter_id]],ufc_fighters[id],ufc_fighters[year],"xxx",0,1)</f>
        <v>1986</v>
      </c>
      <c r="D2271">
        <f>_xlfn.XLOOKUP(ufc_fights_2[[#This Row],[b_fighter_id]],ufc_fighters[id],ufc_fighters[year],"Prázdné",0,1)</f>
        <v>1984</v>
      </c>
      <c r="E2271" s="10">
        <f>YEAR(ufc_fights_2[[#This Row],[date]])-ufc_fights_2[[#This Row],[r_year]]</f>
        <v>29</v>
      </c>
      <c r="F2271" s="10">
        <f>YEAR(ufc_fights_2[[#This Row],[date]])-ufc_fights_2[[#This Row],[b_year]]</f>
        <v>31</v>
      </c>
      <c r="G2271">
        <v>0</v>
      </c>
      <c r="H2271">
        <v>0</v>
      </c>
      <c r="I2271">
        <v>0.4824</v>
      </c>
      <c r="J2271">
        <v>0.52590000000000003</v>
      </c>
      <c r="K2271">
        <v>0.4945</v>
      </c>
      <c r="L2271">
        <v>0.54330000000000001</v>
      </c>
      <c r="M2271">
        <v>0.66669999999999996</v>
      </c>
      <c r="N2271">
        <v>0</v>
      </c>
      <c r="O2271">
        <v>0</v>
      </c>
      <c r="P2271">
        <v>1</v>
      </c>
      <c r="Q2271">
        <v>0</v>
      </c>
      <c r="R2271">
        <v>0</v>
      </c>
      <c r="S2271" s="2">
        <v>1.3541666666666667E-3</v>
      </c>
      <c r="T2271" s="2">
        <v>2.4305555555555555E-4</v>
      </c>
      <c r="U2271">
        <v>0.37740000000000001</v>
      </c>
      <c r="V2271">
        <v>0.44209999999999999</v>
      </c>
      <c r="W2271">
        <v>0.63329999999999997</v>
      </c>
      <c r="X2271">
        <v>1</v>
      </c>
      <c r="Y2271">
        <v>0.9</v>
      </c>
      <c r="Z2271">
        <v>0.46250000000000002</v>
      </c>
      <c r="AA2271">
        <v>0.45450000000000002</v>
      </c>
      <c r="AB2271">
        <v>0</v>
      </c>
      <c r="AC2271">
        <v>1</v>
      </c>
      <c r="AD2271">
        <v>0.8</v>
      </c>
      <c r="AE2271">
        <v>0.9375</v>
      </c>
      <c r="AF2271" t="s">
        <v>3933</v>
      </c>
      <c r="AG2271" s="2">
        <v>2.0138888888888888E-3</v>
      </c>
      <c r="AH2271" t="s">
        <v>3911</v>
      </c>
      <c r="AI2271">
        <v>3</v>
      </c>
      <c r="AJ2271" t="s">
        <v>3925</v>
      </c>
      <c r="AK2271" s="3">
        <v>42349</v>
      </c>
      <c r="AL2271" s="10">
        <f>YEAR(ufc_fights_2[[#This Row],[date]])</f>
        <v>2015</v>
      </c>
      <c r="AM2271" t="s">
        <v>3971</v>
      </c>
      <c r="AN2271">
        <v>1</v>
      </c>
      <c r="AO2271" t="s">
        <v>3918</v>
      </c>
      <c r="AP2271">
        <f>IF(ufc_fights_2[[#This Row],[winner]]="Red",ufc_fights_2[[#This Row],[r_fighter_id]],ufc_fights_2[[#This Row],[b_fighter_id]])</f>
        <v>948</v>
      </c>
      <c r="AQ2271" t="str">
        <f>_xlfn.XLOOKUP(ufc_fights_2[[#This Row],[winnerID]],ufc_fighters[id],ufc_fighters[fighter_name],"xxx",0,1)</f>
        <v>Tony Ferguson</v>
      </c>
    </row>
    <row r="2272" spans="1:43">
      <c r="A2272">
        <v>808</v>
      </c>
      <c r="B2272">
        <v>948</v>
      </c>
      <c r="C2272">
        <f>_xlfn.XLOOKUP(ufc_fights_2[[#This Row],[r_fighter_id]],ufc_fighters[id],ufc_fighters[year],"xxx",0,1)</f>
        <v>1984</v>
      </c>
      <c r="D2272">
        <f>_xlfn.XLOOKUP(ufc_fights_2[[#This Row],[b_fighter_id]],ufc_fighters[id],ufc_fighters[year],"Prázdné",0,1)</f>
        <v>1984</v>
      </c>
      <c r="E2272" s="10">
        <f>YEAR(ufc_fights_2[[#This Row],[date]])-ufc_fights_2[[#This Row],[r_year]]</f>
        <v>32</v>
      </c>
      <c r="F2272" s="10">
        <f>YEAR(ufc_fights_2[[#This Row],[date]])-ufc_fights_2[[#This Row],[b_year]]</f>
        <v>32</v>
      </c>
      <c r="G2272">
        <v>0</v>
      </c>
      <c r="H2272">
        <v>0</v>
      </c>
      <c r="I2272">
        <v>0.43840000000000001</v>
      </c>
      <c r="J2272">
        <v>0.49630000000000002</v>
      </c>
      <c r="K2272">
        <v>0.44840000000000002</v>
      </c>
      <c r="L2272">
        <v>0.4975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3.4722222222222224E-4</v>
      </c>
      <c r="T2272" s="2">
        <v>0</v>
      </c>
      <c r="U2272">
        <v>0.37669999999999998</v>
      </c>
      <c r="V2272">
        <v>0.40379999999999999</v>
      </c>
      <c r="W2272">
        <v>0.54549999999999998</v>
      </c>
      <c r="X2272">
        <v>0.95</v>
      </c>
      <c r="Y2272">
        <v>0.95740000000000003</v>
      </c>
      <c r="Z2272">
        <v>0.43909999999999999</v>
      </c>
      <c r="AA2272">
        <v>0.49370000000000003</v>
      </c>
      <c r="AB2272">
        <v>1</v>
      </c>
      <c r="AC2272">
        <v>0.75</v>
      </c>
      <c r="AD2272">
        <v>0.25</v>
      </c>
      <c r="AE2272">
        <v>0</v>
      </c>
      <c r="AF2272" t="s">
        <v>3915</v>
      </c>
      <c r="AG2272" s="2">
        <v>3.472222222222222E-3</v>
      </c>
      <c r="AH2272" t="s">
        <v>3927</v>
      </c>
      <c r="AI2272">
        <v>5</v>
      </c>
      <c r="AJ2272" t="s">
        <v>3914</v>
      </c>
      <c r="AK2272" s="3">
        <v>42679</v>
      </c>
      <c r="AL2272" s="10">
        <f>YEAR(ufc_fights_2[[#This Row],[date]])</f>
        <v>2016</v>
      </c>
      <c r="AM2272" t="s">
        <v>3971</v>
      </c>
      <c r="AN2272">
        <v>50</v>
      </c>
      <c r="AO2272" t="s">
        <v>3918</v>
      </c>
      <c r="AP2272">
        <f>IF(ufc_fights_2[[#This Row],[winner]]="Red",ufc_fights_2[[#This Row],[r_fighter_id]],ufc_fights_2[[#This Row],[b_fighter_id]])</f>
        <v>948</v>
      </c>
      <c r="AQ2272" t="str">
        <f>_xlfn.XLOOKUP(ufc_fights_2[[#This Row],[winnerID]],ufc_fighters[id],ufc_fighters[fighter_name],"xxx",0,1)</f>
        <v>Tony Ferguson</v>
      </c>
    </row>
    <row r="2273" spans="1:43">
      <c r="A2273">
        <v>1217</v>
      </c>
      <c r="B2273">
        <v>1840</v>
      </c>
      <c r="C2273">
        <f>_xlfn.XLOOKUP(ufc_fights_2[[#This Row],[r_fighter_id]],ufc_fighters[id],ufc_fighters[year],"xxx",0,1)</f>
        <v>1986</v>
      </c>
      <c r="D2273">
        <f>_xlfn.XLOOKUP(ufc_fights_2[[#This Row],[b_fighter_id]],ufc_fighters[id],ufc_fighters[year],"Prázdné",0,1)</f>
        <v>1982</v>
      </c>
      <c r="E2273" s="10">
        <f>YEAR(ufc_fights_2[[#This Row],[date]])-ufc_fights_2[[#This Row],[r_year]]</f>
        <v>29</v>
      </c>
      <c r="F2273" s="10">
        <f>YEAR(ufc_fights_2[[#This Row],[date]])-ufc_fights_2[[#This Row],[b_year]]</f>
        <v>33</v>
      </c>
      <c r="G2273">
        <v>0</v>
      </c>
      <c r="H2273">
        <v>0</v>
      </c>
      <c r="I2273">
        <v>0.56589999999999996</v>
      </c>
      <c r="J2273">
        <v>0.49740000000000001</v>
      </c>
      <c r="K2273">
        <v>0.62209999999999999</v>
      </c>
      <c r="L2273">
        <v>0.51029999999999998</v>
      </c>
      <c r="M2273">
        <v>0</v>
      </c>
      <c r="N2273">
        <v>0.2</v>
      </c>
      <c r="O2273">
        <v>0</v>
      </c>
      <c r="P2273">
        <v>0</v>
      </c>
      <c r="Q2273">
        <v>0</v>
      </c>
      <c r="R2273">
        <v>0</v>
      </c>
      <c r="S2273" s="2">
        <v>3.4722222222222224E-4</v>
      </c>
      <c r="T2273" s="2">
        <v>1.9791666666666668E-3</v>
      </c>
      <c r="U2273">
        <v>0.37840000000000001</v>
      </c>
      <c r="V2273">
        <v>0.3846</v>
      </c>
      <c r="W2273">
        <v>0.73329999999999995</v>
      </c>
      <c r="X2273">
        <v>0.95120000000000005</v>
      </c>
      <c r="Y2273">
        <v>1</v>
      </c>
      <c r="Z2273">
        <v>0.54359999999999997</v>
      </c>
      <c r="AA2273">
        <v>0.46910000000000002</v>
      </c>
      <c r="AB2273">
        <v>0.7097</v>
      </c>
      <c r="AC2273">
        <v>0.66669999999999996</v>
      </c>
      <c r="AD2273">
        <v>0</v>
      </c>
      <c r="AE2273">
        <v>0</v>
      </c>
      <c r="AF2273" t="s">
        <v>3915</v>
      </c>
      <c r="AG2273" s="2">
        <v>3.472222222222222E-3</v>
      </c>
      <c r="AH2273" t="s">
        <v>3911</v>
      </c>
      <c r="AI2273">
        <v>3</v>
      </c>
      <c r="AJ2273" t="s">
        <v>3924</v>
      </c>
      <c r="AK2273" s="3">
        <v>42349</v>
      </c>
      <c r="AL2273" s="10">
        <f>YEAR(ufc_fights_2[[#This Row],[date]])</f>
        <v>2015</v>
      </c>
      <c r="AM2273" t="s">
        <v>3971</v>
      </c>
      <c r="AN2273">
        <v>1</v>
      </c>
      <c r="AO2273" t="s">
        <v>3913</v>
      </c>
      <c r="AP2273">
        <f>IF(ufc_fights_2[[#This Row],[winner]]="Red",ufc_fights_2[[#This Row],[r_fighter_id]],ufc_fights_2[[#This Row],[b_fighter_id]])</f>
        <v>1217</v>
      </c>
      <c r="AQ2273" t="str">
        <f>_xlfn.XLOOKUP(ufc_fights_2[[#This Row],[winnerID]],ufc_fighters[id],ufc_fighters[fighter_name],"xxx",0,1)</f>
        <v>Chris Gruetzemacher</v>
      </c>
    </row>
    <row r="2274" spans="1:43">
      <c r="A2274">
        <v>2712</v>
      </c>
      <c r="B2274">
        <v>1103</v>
      </c>
      <c r="C2274">
        <f>_xlfn.XLOOKUP(ufc_fights_2[[#This Row],[r_fighter_id]],ufc_fighters[id],ufc_fighters[year],"xxx",0,1)</f>
        <v>1994</v>
      </c>
      <c r="D2274">
        <f>_xlfn.XLOOKUP(ufc_fights_2[[#This Row],[b_fighter_id]],ufc_fighters[id],ufc_fighters[year],"Prázdné",0,1)</f>
        <v>1992</v>
      </c>
      <c r="E2274" s="10">
        <f>YEAR(ufc_fights_2[[#This Row],[date]])-ufc_fights_2[[#This Row],[r_year]]</f>
        <v>25</v>
      </c>
      <c r="F2274" s="10">
        <f>YEAR(ufc_fights_2[[#This Row],[date]])-ufc_fights_2[[#This Row],[b_year]]</f>
        <v>27</v>
      </c>
      <c r="G2274">
        <v>0</v>
      </c>
      <c r="H2274">
        <v>0</v>
      </c>
      <c r="I2274">
        <v>0.62350000000000005</v>
      </c>
      <c r="J2274">
        <v>0.42859999999999998</v>
      </c>
      <c r="K2274">
        <v>0.71970000000000001</v>
      </c>
      <c r="L2274">
        <v>0.66149999999999998</v>
      </c>
      <c r="M2274">
        <v>0.5</v>
      </c>
      <c r="N2274">
        <v>1</v>
      </c>
      <c r="O2274">
        <v>0</v>
      </c>
      <c r="P2274">
        <v>0</v>
      </c>
      <c r="Q2274">
        <v>0</v>
      </c>
      <c r="R2274">
        <v>0</v>
      </c>
      <c r="S2274" s="2">
        <v>6.3773148148148148E-3</v>
      </c>
      <c r="T2274" s="2">
        <v>1.1689814814814816E-3</v>
      </c>
      <c r="U2274">
        <v>0.56159999999999999</v>
      </c>
      <c r="V2274">
        <v>0.3019</v>
      </c>
      <c r="W2274">
        <v>1</v>
      </c>
      <c r="X2274">
        <v>1</v>
      </c>
      <c r="Y2274">
        <v>0.9</v>
      </c>
      <c r="Z2274">
        <v>0.52539999999999998</v>
      </c>
      <c r="AA2274">
        <v>0.38100000000000001</v>
      </c>
      <c r="AB2274">
        <v>1</v>
      </c>
      <c r="AC2274">
        <v>0.8</v>
      </c>
      <c r="AD2274">
        <v>0.82609999999999995</v>
      </c>
      <c r="AE2274">
        <v>1</v>
      </c>
      <c r="AF2274" t="s">
        <v>3915</v>
      </c>
      <c r="AG2274" s="2">
        <v>3.472222222222222E-3</v>
      </c>
      <c r="AH2274" t="s">
        <v>3911</v>
      </c>
      <c r="AI2274">
        <v>3</v>
      </c>
      <c r="AJ2274" t="s">
        <v>3938</v>
      </c>
      <c r="AK2274" s="3">
        <v>43582</v>
      </c>
      <c r="AL2274" s="10">
        <f>YEAR(ufc_fights_2[[#This Row],[date]])</f>
        <v>2019</v>
      </c>
      <c r="AM2274" t="s">
        <v>3971</v>
      </c>
      <c r="AN2274">
        <v>84</v>
      </c>
      <c r="AO2274" t="s">
        <v>3913</v>
      </c>
      <c r="AP2274">
        <f>IF(ufc_fights_2[[#This Row],[winner]]="Red",ufc_fights_2[[#This Row],[r_fighter_id]],ufc_fights_2[[#This Row],[b_fighter_id]])</f>
        <v>2712</v>
      </c>
      <c r="AQ2274" t="str">
        <f>_xlfn.XLOOKUP(ufc_fights_2[[#This Row],[winnerID]],ufc_fighters[id],ufc_fighters[fighter_name],"xxx",0,1)</f>
        <v>Roosevelt Roberts</v>
      </c>
    </row>
    <row r="2275" spans="1:43">
      <c r="A2275">
        <v>1333</v>
      </c>
      <c r="B2275">
        <v>159</v>
      </c>
      <c r="C2275">
        <f>_xlfn.XLOOKUP(ufc_fights_2[[#This Row],[r_fighter_id]],ufc_fighters[id],ufc_fighters[year],"xxx",0,1)</f>
        <v>1992</v>
      </c>
      <c r="D2275">
        <f>_xlfn.XLOOKUP(ufc_fights_2[[#This Row],[b_fighter_id]],ufc_fighters[id],ufc_fighters[year],"Prázdné",0,1)</f>
        <v>1989</v>
      </c>
      <c r="E2275" s="10">
        <f>YEAR(ufc_fights_2[[#This Row],[date]])-ufc_fights_2[[#This Row],[r_year]]</f>
        <v>26</v>
      </c>
      <c r="F2275" s="10">
        <f>YEAR(ufc_fights_2[[#This Row],[date]])-ufc_fights_2[[#This Row],[b_year]]</f>
        <v>29</v>
      </c>
      <c r="G2275">
        <v>0</v>
      </c>
      <c r="H2275">
        <v>0</v>
      </c>
      <c r="I2275">
        <v>0.48149999999999998</v>
      </c>
      <c r="J2275">
        <v>0.59379999999999999</v>
      </c>
      <c r="K2275">
        <v>0.62770000000000004</v>
      </c>
      <c r="L2275">
        <v>0.74</v>
      </c>
      <c r="M2275">
        <v>0.4</v>
      </c>
      <c r="N2275">
        <v>0.33329999999999999</v>
      </c>
      <c r="O2275">
        <v>0</v>
      </c>
      <c r="P2275">
        <v>1</v>
      </c>
      <c r="Q2275">
        <v>1</v>
      </c>
      <c r="R2275">
        <v>0</v>
      </c>
      <c r="S2275" s="2">
        <v>4.9884259259259257E-3</v>
      </c>
      <c r="T2275" s="2">
        <v>2.7199074074074074E-3</v>
      </c>
      <c r="U2275">
        <v>0.43640000000000001</v>
      </c>
      <c r="V2275">
        <v>0.44440000000000002</v>
      </c>
      <c r="W2275">
        <v>0.625</v>
      </c>
      <c r="X2275">
        <v>0</v>
      </c>
      <c r="Y2275">
        <v>0.66669999999999996</v>
      </c>
      <c r="Z2275">
        <v>0.27029999999999998</v>
      </c>
      <c r="AA2275">
        <v>0.42859999999999998</v>
      </c>
      <c r="AB2275">
        <v>0.68</v>
      </c>
      <c r="AC2275">
        <v>0.9</v>
      </c>
      <c r="AD2275">
        <v>0.63160000000000005</v>
      </c>
      <c r="AE2275">
        <v>1</v>
      </c>
      <c r="AF2275" t="s">
        <v>3915</v>
      </c>
      <c r="AG2275" s="2">
        <v>3.472222222222222E-3</v>
      </c>
      <c r="AH2275" t="s">
        <v>3911</v>
      </c>
      <c r="AI2275">
        <v>3</v>
      </c>
      <c r="AK2275" s="3">
        <v>43309</v>
      </c>
      <c r="AL2275" s="10">
        <f>YEAR(ufc_fights_2[[#This Row],[date]])</f>
        <v>2018</v>
      </c>
      <c r="AM2275" t="s">
        <v>3971</v>
      </c>
      <c r="AN2275">
        <v>54</v>
      </c>
      <c r="AO2275" t="s">
        <v>3913</v>
      </c>
      <c r="AP2275">
        <f>IF(ufc_fights_2[[#This Row],[winner]]="Red",ufc_fights_2[[#This Row],[r_fighter_id]],ufc_fights_2[[#This Row],[b_fighter_id]])</f>
        <v>1333</v>
      </c>
      <c r="AQ2275" t="str">
        <f>_xlfn.XLOOKUP(ufc_fights_2[[#This Row],[winnerID]],ufc_fighters[id],ufc_fighters[fighter_name],"xxx",0,1)</f>
        <v>Alexander Hernandez</v>
      </c>
    </row>
    <row r="2276" spans="1:43">
      <c r="A2276">
        <v>1333</v>
      </c>
      <c r="B2276">
        <v>3289</v>
      </c>
      <c r="C2276">
        <f>_xlfn.XLOOKUP(ufc_fights_2[[#This Row],[r_fighter_id]],ufc_fighters[id],ufc_fighters[year],"xxx",0,1)</f>
        <v>1992</v>
      </c>
      <c r="D2276">
        <f>_xlfn.XLOOKUP(ufc_fights_2[[#This Row],[b_fighter_id]],ufc_fighters[id],ufc_fighters[year],"Prázdné",0,1)</f>
        <v>1978</v>
      </c>
      <c r="E2276" s="10">
        <f>YEAR(ufc_fights_2[[#This Row],[date]])-ufc_fights_2[[#This Row],[r_year]]</f>
        <v>27</v>
      </c>
      <c r="F2276" s="10">
        <f>YEAR(ufc_fights_2[[#This Row],[date]])-ufc_fights_2[[#This Row],[b_year]]</f>
        <v>41</v>
      </c>
      <c r="G2276">
        <v>0</v>
      </c>
      <c r="H2276">
        <v>0</v>
      </c>
      <c r="I2276">
        <v>0.2747</v>
      </c>
      <c r="J2276">
        <v>0.48080000000000001</v>
      </c>
      <c r="K2276">
        <v>0.28260000000000002</v>
      </c>
      <c r="L2276">
        <v>0.5091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2.3148148148148149E-4</v>
      </c>
      <c r="T2276" s="2">
        <v>0</v>
      </c>
      <c r="U2276">
        <v>0.16980000000000001</v>
      </c>
      <c r="V2276">
        <v>0.39389999999999997</v>
      </c>
      <c r="W2276">
        <v>0.39389999999999997</v>
      </c>
      <c r="X2276">
        <v>0.6</v>
      </c>
      <c r="Y2276">
        <v>1</v>
      </c>
      <c r="Z2276">
        <v>0.27779999999999999</v>
      </c>
      <c r="AA2276">
        <v>0.47060000000000002</v>
      </c>
      <c r="AB2276">
        <v>0</v>
      </c>
      <c r="AC2276">
        <v>1</v>
      </c>
      <c r="AD2276">
        <v>0</v>
      </c>
      <c r="AE2276">
        <v>0</v>
      </c>
      <c r="AF2276" t="s">
        <v>3915</v>
      </c>
      <c r="AG2276" s="2">
        <v>3.472222222222222E-3</v>
      </c>
      <c r="AH2276" t="s">
        <v>3911</v>
      </c>
      <c r="AI2276">
        <v>3</v>
      </c>
      <c r="AJ2276" t="s">
        <v>3953</v>
      </c>
      <c r="AK2276" s="3">
        <v>43666</v>
      </c>
      <c r="AL2276" s="10">
        <f>YEAR(ufc_fights_2[[#This Row],[date]])</f>
        <v>2019</v>
      </c>
      <c r="AM2276" t="s">
        <v>3971</v>
      </c>
      <c r="AN2276">
        <v>78</v>
      </c>
      <c r="AO2276" t="s">
        <v>3913</v>
      </c>
      <c r="AP2276">
        <f>IF(ufc_fights_2[[#This Row],[winner]]="Red",ufc_fights_2[[#This Row],[r_fighter_id]],ufc_fights_2[[#This Row],[b_fighter_id]])</f>
        <v>1333</v>
      </c>
      <c r="AQ2276" t="str">
        <f>_xlfn.XLOOKUP(ufc_fights_2[[#This Row],[winnerID]],ufc_fighters[id],ufc_fighters[fighter_name],"xxx",0,1)</f>
        <v>Alexander Hernandez</v>
      </c>
    </row>
    <row r="2277" spans="1:43">
      <c r="A2277">
        <v>1003</v>
      </c>
      <c r="B2277">
        <v>656</v>
      </c>
      <c r="C2277">
        <f>_xlfn.XLOOKUP(ufc_fights_2[[#This Row],[r_fighter_id]],ufc_fighters[id],ufc_fighters[year],"xxx",0,1)</f>
        <v>1974</v>
      </c>
      <c r="D2277">
        <f>_xlfn.XLOOKUP(ufc_fights_2[[#This Row],[b_fighter_id]],ufc_fighters[id],ufc_fighters[year],"Prázdné",0,1)</f>
        <v>1979</v>
      </c>
      <c r="E2277" s="10">
        <f>YEAR(ufc_fights_2[[#This Row],[date]])-ufc_fights_2[[#This Row],[r_year]]</f>
        <v>29</v>
      </c>
      <c r="F2277" s="10">
        <f>YEAR(ufc_fights_2[[#This Row],[date]])-ufc_fights_2[[#This Row],[b_year]]</f>
        <v>24</v>
      </c>
      <c r="G2277">
        <v>1</v>
      </c>
      <c r="H2277">
        <v>0</v>
      </c>
      <c r="I2277">
        <v>0.5</v>
      </c>
      <c r="J2277">
        <v>0.32579999999999998</v>
      </c>
      <c r="K2277">
        <v>0.77600000000000002</v>
      </c>
      <c r="L2277">
        <v>0.52029999999999998</v>
      </c>
      <c r="M2277">
        <v>0.18179999999999999</v>
      </c>
      <c r="N2277">
        <v>0.57140000000000002</v>
      </c>
      <c r="O2277">
        <v>9</v>
      </c>
      <c r="P2277">
        <v>0</v>
      </c>
      <c r="Q2277">
        <v>0</v>
      </c>
      <c r="R2277">
        <v>0</v>
      </c>
      <c r="S2277" s="2">
        <v>4.9768518518518521E-4</v>
      </c>
      <c r="T2277" s="2">
        <v>5.1041666666666666E-3</v>
      </c>
      <c r="U2277">
        <v>0.42549999999999999</v>
      </c>
      <c r="V2277">
        <v>0.28210000000000002</v>
      </c>
      <c r="W2277">
        <v>1</v>
      </c>
      <c r="X2277">
        <v>1</v>
      </c>
      <c r="Y2277">
        <v>0.71430000000000005</v>
      </c>
      <c r="Z2277">
        <v>0.46510000000000001</v>
      </c>
      <c r="AA2277">
        <v>0.26229999999999998</v>
      </c>
      <c r="AB2277">
        <v>0.7</v>
      </c>
      <c r="AC2277">
        <v>0.16669999999999999</v>
      </c>
      <c r="AD2277">
        <v>0</v>
      </c>
      <c r="AE2277">
        <v>0.54549999999999998</v>
      </c>
      <c r="AF2277" t="s">
        <v>3915</v>
      </c>
      <c r="AG2277" s="2">
        <v>3.472222222222222E-3</v>
      </c>
      <c r="AH2277" t="s">
        <v>3911</v>
      </c>
      <c r="AI2277">
        <v>3</v>
      </c>
      <c r="AJ2277" t="s">
        <v>3942</v>
      </c>
      <c r="AK2277" s="3">
        <v>37736</v>
      </c>
      <c r="AL2277" s="10">
        <f>YEAR(ufc_fights_2[[#This Row],[date]])</f>
        <v>2003</v>
      </c>
      <c r="AM2277" t="s">
        <v>3971</v>
      </c>
      <c r="AN2277">
        <v>158</v>
      </c>
      <c r="AO2277" t="s">
        <v>3913</v>
      </c>
      <c r="AP2277">
        <f>IF(ufc_fights_2[[#This Row],[winner]]="Red",ufc_fights_2[[#This Row],[r_fighter_id]],ufc_fights_2[[#This Row],[b_fighter_id]])</f>
        <v>1003</v>
      </c>
      <c r="AQ2277" t="str">
        <f>_xlfn.XLOOKUP(ufc_fights_2[[#This Row],[winnerID]],ufc_fighters[id],ufc_fighters[fighter_name],"xxx",0,1)</f>
        <v>Hermes Franca</v>
      </c>
    </row>
    <row r="2278" spans="1:43">
      <c r="A2278">
        <v>2712</v>
      </c>
      <c r="B2278">
        <v>1407</v>
      </c>
      <c r="C2278">
        <f>_xlfn.XLOOKUP(ufc_fights_2[[#This Row],[r_fighter_id]],ufc_fighters[id],ufc_fighters[year],"xxx",0,1)</f>
        <v>1994</v>
      </c>
      <c r="D2278">
        <f>_xlfn.XLOOKUP(ufc_fights_2[[#This Row],[b_fighter_id]],ufc_fighters[id],ufc_fighters[year],"Prázdné",0,1)</f>
        <v>1987</v>
      </c>
      <c r="E2278" s="10">
        <f>YEAR(ufc_fights_2[[#This Row],[date]])-ufc_fights_2[[#This Row],[r_year]]</f>
        <v>24</v>
      </c>
      <c r="F2278" s="10">
        <f>YEAR(ufc_fights_2[[#This Row],[date]])-ufc_fights_2[[#This Row],[b_year]]</f>
        <v>31</v>
      </c>
      <c r="G2278">
        <v>0</v>
      </c>
      <c r="H2278">
        <v>0</v>
      </c>
      <c r="I2278">
        <v>0.45710000000000001</v>
      </c>
      <c r="J2278">
        <v>0.30299999999999999</v>
      </c>
      <c r="K2278">
        <v>0.54759999999999998</v>
      </c>
      <c r="L2278">
        <v>0.44190000000000002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 s="2">
        <v>5.7870370370370373E-5</v>
      </c>
      <c r="T2278" s="2">
        <v>6.4814814814814813E-4</v>
      </c>
      <c r="U2278">
        <v>0.35709999999999997</v>
      </c>
      <c r="V2278">
        <v>0.2</v>
      </c>
      <c r="W2278">
        <v>0.8</v>
      </c>
      <c r="X2278">
        <v>1</v>
      </c>
      <c r="Y2278">
        <v>0</v>
      </c>
      <c r="Z2278">
        <v>0.45450000000000002</v>
      </c>
      <c r="AA2278">
        <v>0.2581</v>
      </c>
      <c r="AB2278">
        <v>0.5</v>
      </c>
      <c r="AC2278">
        <v>1</v>
      </c>
      <c r="AD2278">
        <v>0</v>
      </c>
      <c r="AE2278">
        <v>0</v>
      </c>
      <c r="AF2278" t="s">
        <v>3933</v>
      </c>
      <c r="AG2278" s="2">
        <v>3.3564814814814816E-3</v>
      </c>
      <c r="AH2278" t="s">
        <v>3911</v>
      </c>
      <c r="AI2278">
        <v>3</v>
      </c>
      <c r="AJ2278" t="s">
        <v>3949</v>
      </c>
      <c r="AK2278" s="3">
        <v>43434</v>
      </c>
      <c r="AL2278" s="10">
        <f>YEAR(ufc_fights_2[[#This Row],[date]])</f>
        <v>2018</v>
      </c>
      <c r="AM2278" t="s">
        <v>3971</v>
      </c>
      <c r="AN2278">
        <v>1</v>
      </c>
      <c r="AO2278" t="s">
        <v>3913</v>
      </c>
      <c r="AP2278">
        <f>IF(ufc_fights_2[[#This Row],[winner]]="Red",ufc_fights_2[[#This Row],[r_fighter_id]],ufc_fights_2[[#This Row],[b_fighter_id]])</f>
        <v>2712</v>
      </c>
      <c r="AQ2278" t="str">
        <f>_xlfn.XLOOKUP(ufc_fights_2[[#This Row],[winnerID]],ufc_fighters[id],ufc_fighters[fighter_name],"xxx",0,1)</f>
        <v>Roosevelt Roberts</v>
      </c>
    </row>
    <row r="2279" spans="1:43">
      <c r="A2279">
        <v>2712</v>
      </c>
      <c r="B2279">
        <v>3446</v>
      </c>
      <c r="C2279">
        <f>_xlfn.XLOOKUP(ufc_fights_2[[#This Row],[r_fighter_id]],ufc_fighters[id],ufc_fighters[year],"xxx",0,1)</f>
        <v>1994</v>
      </c>
      <c r="D2279">
        <f>_xlfn.XLOOKUP(ufc_fights_2[[#This Row],[b_fighter_id]],ufc_fighters[id],ufc_fighters[year],"Prázdné",0,1)</f>
        <v>1991</v>
      </c>
      <c r="E2279" s="10">
        <f>YEAR(ufc_fights_2[[#This Row],[date]])-ufc_fights_2[[#This Row],[r_year]]</f>
        <v>26</v>
      </c>
      <c r="F2279" s="10">
        <f>YEAR(ufc_fights_2[[#This Row],[date]])-ufc_fights_2[[#This Row],[b_year]]</f>
        <v>29</v>
      </c>
      <c r="G2279">
        <v>0</v>
      </c>
      <c r="H2279">
        <v>0</v>
      </c>
      <c r="I2279">
        <v>0.65569999999999995</v>
      </c>
      <c r="J2279">
        <v>0.29170000000000001</v>
      </c>
      <c r="K2279">
        <v>0.71050000000000002</v>
      </c>
      <c r="L2279">
        <v>0.4194</v>
      </c>
      <c r="M2279">
        <v>0.33329999999999999</v>
      </c>
      <c r="N2279">
        <v>0</v>
      </c>
      <c r="O2279">
        <v>3</v>
      </c>
      <c r="P2279">
        <v>0</v>
      </c>
      <c r="Q2279">
        <v>0</v>
      </c>
      <c r="R2279">
        <v>0</v>
      </c>
      <c r="S2279" s="2">
        <v>2.1296296296296298E-3</v>
      </c>
      <c r="T2279" s="2">
        <v>1.6203703703703703E-3</v>
      </c>
      <c r="U2279">
        <v>0.6</v>
      </c>
      <c r="V2279">
        <v>0.1429</v>
      </c>
      <c r="W2279">
        <v>0.7</v>
      </c>
      <c r="X2279">
        <v>1</v>
      </c>
      <c r="Y2279">
        <v>0</v>
      </c>
      <c r="Z2279">
        <v>0.54349999999999998</v>
      </c>
      <c r="AA2279">
        <v>0.24390000000000001</v>
      </c>
      <c r="AB2279">
        <v>1</v>
      </c>
      <c r="AC2279">
        <v>0.57140000000000002</v>
      </c>
      <c r="AD2279">
        <v>1</v>
      </c>
      <c r="AE2279">
        <v>0</v>
      </c>
      <c r="AF2279" t="s">
        <v>3933</v>
      </c>
      <c r="AG2279" s="2">
        <v>2.3842592592592591E-3</v>
      </c>
      <c r="AH2279" t="s">
        <v>3911</v>
      </c>
      <c r="AI2279">
        <v>3</v>
      </c>
      <c r="AJ2279" t="s">
        <v>3914</v>
      </c>
      <c r="AK2279" s="3">
        <v>43981</v>
      </c>
      <c r="AL2279" s="10">
        <f>YEAR(ufc_fights_2[[#This Row],[date]])</f>
        <v>2020</v>
      </c>
      <c r="AM2279" t="s">
        <v>3971</v>
      </c>
      <c r="AN2279">
        <v>1</v>
      </c>
      <c r="AO2279" t="s">
        <v>3913</v>
      </c>
      <c r="AP2279">
        <f>IF(ufc_fights_2[[#This Row],[winner]]="Red",ufc_fights_2[[#This Row],[r_fighter_id]],ufc_fights_2[[#This Row],[b_fighter_id]])</f>
        <v>2712</v>
      </c>
      <c r="AQ2279" t="str">
        <f>_xlfn.XLOOKUP(ufc_fights_2[[#This Row],[winnerID]],ufc_fighters[id],ufc_fighters[fighter_name],"xxx",0,1)</f>
        <v>Roosevelt Roberts</v>
      </c>
    </row>
    <row r="2280" spans="1:43">
      <c r="A2280">
        <v>1384</v>
      </c>
      <c r="B2280">
        <v>1407</v>
      </c>
      <c r="C2280">
        <f>_xlfn.XLOOKUP(ufc_fights_2[[#This Row],[r_fighter_id]],ufc_fighters[id],ufc_fighters[year],"xxx",0,1)</f>
        <v>1983</v>
      </c>
      <c r="D2280">
        <f>_xlfn.XLOOKUP(ufc_fights_2[[#This Row],[b_fighter_id]],ufc_fighters[id],ufc_fighters[year],"Prázdné",0,1)</f>
        <v>1987</v>
      </c>
      <c r="E2280" s="10">
        <f>YEAR(ufc_fights_2[[#This Row],[date]])-ufc_fights_2[[#This Row],[r_year]]</f>
        <v>34</v>
      </c>
      <c r="F2280" s="10">
        <f>YEAR(ufc_fights_2[[#This Row],[date]])-ufc_fights_2[[#This Row],[b_year]]</f>
        <v>30</v>
      </c>
      <c r="G2280">
        <v>0</v>
      </c>
      <c r="H2280">
        <v>0</v>
      </c>
      <c r="I2280">
        <v>0.59760000000000002</v>
      </c>
      <c r="J2280">
        <v>0.57140000000000002</v>
      </c>
      <c r="K2280">
        <v>0.81599999999999995</v>
      </c>
      <c r="L2280">
        <v>0.68969999999999998</v>
      </c>
      <c r="M2280">
        <v>0.63639999999999997</v>
      </c>
      <c r="N2280">
        <v>1</v>
      </c>
      <c r="O2280">
        <v>0</v>
      </c>
      <c r="P2280">
        <v>0</v>
      </c>
      <c r="Q2280">
        <v>0</v>
      </c>
      <c r="R2280">
        <v>0</v>
      </c>
      <c r="S2280" s="2">
        <v>6.8171296296296296E-3</v>
      </c>
      <c r="T2280" s="2">
        <v>1.1574074074074073E-3</v>
      </c>
      <c r="U2280">
        <v>0.4667</v>
      </c>
      <c r="V2280">
        <v>0.51849999999999996</v>
      </c>
      <c r="W2280">
        <v>0.95240000000000002</v>
      </c>
      <c r="X2280">
        <v>1</v>
      </c>
      <c r="Y2280">
        <v>1</v>
      </c>
      <c r="Z2280">
        <v>0.32429999999999998</v>
      </c>
      <c r="AA2280">
        <v>0.40620000000000001</v>
      </c>
      <c r="AB2280">
        <v>0.86670000000000003</v>
      </c>
      <c r="AC2280">
        <v>0.71430000000000005</v>
      </c>
      <c r="AD2280">
        <v>0.8</v>
      </c>
      <c r="AE2280">
        <v>0.8</v>
      </c>
      <c r="AF2280" t="s">
        <v>3915</v>
      </c>
      <c r="AG2280" s="2">
        <v>3.472222222222222E-3</v>
      </c>
      <c r="AH2280" t="s">
        <v>3911</v>
      </c>
      <c r="AI2280">
        <v>3</v>
      </c>
      <c r="AJ2280" t="s">
        <v>3932</v>
      </c>
      <c r="AK2280" s="3">
        <v>43078</v>
      </c>
      <c r="AL2280" s="10">
        <f>YEAR(ufc_fights_2[[#This Row],[date]])</f>
        <v>2017</v>
      </c>
      <c r="AM2280" t="s">
        <v>3971</v>
      </c>
      <c r="AN2280">
        <v>79</v>
      </c>
      <c r="AO2280" t="s">
        <v>3913</v>
      </c>
      <c r="AP2280">
        <f>IF(ufc_fights_2[[#This Row],[winner]]="Red",ufc_fights_2[[#This Row],[r_fighter_id]],ufc_fights_2[[#This Row],[b_fighter_id]])</f>
        <v>1384</v>
      </c>
      <c r="AQ2280" t="str">
        <f>_xlfn.XLOOKUP(ufc_fights_2[[#This Row],[winnerID]],ufc_fighters[id],ufc_fighters[fighter_name],"xxx",0,1)</f>
        <v>Scott Holtzman</v>
      </c>
    </row>
    <row r="2281" spans="1:43">
      <c r="A2281">
        <v>3526</v>
      </c>
      <c r="B2281">
        <v>2712</v>
      </c>
      <c r="C2281">
        <f>_xlfn.XLOOKUP(ufc_fights_2[[#This Row],[r_fighter_id]],ufc_fighters[id],ufc_fighters[year],"xxx",0,1)</f>
        <v>1984</v>
      </c>
      <c r="D2281">
        <f>_xlfn.XLOOKUP(ufc_fights_2[[#This Row],[b_fighter_id]],ufc_fighters[id],ufc_fighters[year],"Prázdné",0,1)</f>
        <v>1994</v>
      </c>
      <c r="E2281" s="10">
        <f>YEAR(ufc_fights_2[[#This Row],[date]])-ufc_fights_2[[#This Row],[r_year]]</f>
        <v>35</v>
      </c>
      <c r="F2281" s="10">
        <f>YEAR(ufc_fights_2[[#This Row],[date]])-ufc_fights_2[[#This Row],[b_year]]</f>
        <v>25</v>
      </c>
      <c r="G2281">
        <v>0</v>
      </c>
      <c r="H2281">
        <v>0</v>
      </c>
      <c r="I2281">
        <v>0.40820000000000001</v>
      </c>
      <c r="J2281">
        <v>0.28570000000000001</v>
      </c>
      <c r="K2281">
        <v>0.53520000000000001</v>
      </c>
      <c r="L2281">
        <v>0.4375</v>
      </c>
      <c r="M2281">
        <v>0.375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4.386574074074074E-3</v>
      </c>
      <c r="T2281" s="2">
        <v>1.3310185185185185E-3</v>
      </c>
      <c r="U2281">
        <v>0.23530000000000001</v>
      </c>
      <c r="V2281">
        <v>0.24440000000000001</v>
      </c>
      <c r="W2281">
        <v>0.66669999999999996</v>
      </c>
      <c r="X2281">
        <v>1</v>
      </c>
      <c r="Y2281">
        <v>1</v>
      </c>
      <c r="Z2281">
        <v>0.31580000000000003</v>
      </c>
      <c r="AA2281">
        <v>0.28120000000000001</v>
      </c>
      <c r="AB2281">
        <v>1</v>
      </c>
      <c r="AC2281">
        <v>0.5</v>
      </c>
      <c r="AD2281">
        <v>0.7</v>
      </c>
      <c r="AE2281">
        <v>0</v>
      </c>
      <c r="AF2281" t="s">
        <v>3915</v>
      </c>
      <c r="AG2281" s="2">
        <v>3.472222222222222E-3</v>
      </c>
      <c r="AH2281" t="s">
        <v>3911</v>
      </c>
      <c r="AI2281">
        <v>3</v>
      </c>
      <c r="AJ2281" t="s">
        <v>3961</v>
      </c>
      <c r="AK2281" s="3">
        <v>43778</v>
      </c>
      <c r="AL2281" s="10">
        <f>YEAR(ufc_fights_2[[#This Row],[date]])</f>
        <v>2019</v>
      </c>
      <c r="AM2281" t="s">
        <v>3971</v>
      </c>
      <c r="AN2281">
        <v>41</v>
      </c>
      <c r="AO2281" t="s">
        <v>3918</v>
      </c>
      <c r="AP2281">
        <f>IF(ufc_fights_2[[#This Row],[winner]]="Red",ufc_fights_2[[#This Row],[r_fighter_id]],ufc_fights_2[[#This Row],[b_fighter_id]])</f>
        <v>2712</v>
      </c>
      <c r="AQ2281" t="str">
        <f>_xlfn.XLOOKUP(ufc_fights_2[[#This Row],[winnerID]],ufc_fighters[id],ufc_fighters[fighter_name],"xxx",0,1)</f>
        <v>Roosevelt Roberts</v>
      </c>
    </row>
    <row r="2282" spans="1:43">
      <c r="A2282">
        <v>1384</v>
      </c>
      <c r="B2282">
        <v>1888</v>
      </c>
      <c r="C2282">
        <f>_xlfn.XLOOKUP(ufc_fights_2[[#This Row],[r_fighter_id]],ufc_fighters[id],ufc_fighters[year],"xxx",0,1)</f>
        <v>1983</v>
      </c>
      <c r="D2282">
        <f>_xlfn.XLOOKUP(ufc_fights_2[[#This Row],[b_fighter_id]],ufc_fighters[id],ufc_fighters[year],"Prázdné",0,1)</f>
        <v>1988</v>
      </c>
      <c r="E2282" s="10">
        <f>YEAR(ufc_fights_2[[#This Row],[date]])-ufc_fights_2[[#This Row],[r_year]]</f>
        <v>36</v>
      </c>
      <c r="F2282" s="10">
        <f>YEAR(ufc_fights_2[[#This Row],[date]])-ufc_fights_2[[#This Row],[b_year]]</f>
        <v>31</v>
      </c>
      <c r="G2282">
        <v>1</v>
      </c>
      <c r="H2282">
        <v>0</v>
      </c>
      <c r="I2282">
        <v>0.4783</v>
      </c>
      <c r="J2282">
        <v>0.27589999999999998</v>
      </c>
      <c r="K2282">
        <v>0.50929999999999997</v>
      </c>
      <c r="L2282">
        <v>0.3226</v>
      </c>
      <c r="M2282">
        <v>0.5</v>
      </c>
      <c r="N2282">
        <v>0.33329999999999999</v>
      </c>
      <c r="O2282">
        <v>0</v>
      </c>
      <c r="P2282">
        <v>0</v>
      </c>
      <c r="Q2282">
        <v>0</v>
      </c>
      <c r="R2282">
        <v>0</v>
      </c>
      <c r="S2282" s="2">
        <v>3.4027777777777776E-3</v>
      </c>
      <c r="T2282" s="2">
        <v>4.0509259259259258E-4</v>
      </c>
      <c r="U2282">
        <v>0.48049999999999998</v>
      </c>
      <c r="V2282">
        <v>0.2407</v>
      </c>
      <c r="W2282">
        <v>1</v>
      </c>
      <c r="X2282">
        <v>0.3846</v>
      </c>
      <c r="Y2282">
        <v>0.5</v>
      </c>
      <c r="Z2282">
        <v>0.45829999999999999</v>
      </c>
      <c r="AA2282">
        <v>0.26319999999999999</v>
      </c>
      <c r="AB2282">
        <v>1</v>
      </c>
      <c r="AC2282">
        <v>1</v>
      </c>
      <c r="AD2282">
        <v>0.4</v>
      </c>
      <c r="AE2282">
        <v>0</v>
      </c>
      <c r="AF2282" t="s">
        <v>3926</v>
      </c>
      <c r="AG2282" s="2">
        <v>3.472222222222222E-3</v>
      </c>
      <c r="AH2282" t="s">
        <v>3911</v>
      </c>
      <c r="AI2282">
        <v>3</v>
      </c>
      <c r="AJ2282" t="s">
        <v>3959</v>
      </c>
      <c r="AK2282" s="3">
        <v>43680</v>
      </c>
      <c r="AL2282" s="10">
        <f>YEAR(ufc_fights_2[[#This Row],[date]])</f>
        <v>2019</v>
      </c>
      <c r="AM2282" t="s">
        <v>3971</v>
      </c>
      <c r="AN2282">
        <v>9</v>
      </c>
      <c r="AO2282" t="s">
        <v>3913</v>
      </c>
      <c r="AP2282">
        <f>IF(ufc_fights_2[[#This Row],[winner]]="Red",ufc_fights_2[[#This Row],[r_fighter_id]],ufc_fights_2[[#This Row],[b_fighter_id]])</f>
        <v>1384</v>
      </c>
      <c r="AQ2282" t="str">
        <f>_xlfn.XLOOKUP(ufc_fights_2[[#This Row],[winnerID]],ufc_fighters[id],ufc_fighters[fighter_name],"xxx",0,1)</f>
        <v>Scott Holtzman</v>
      </c>
    </row>
    <row r="2283" spans="1:43">
      <c r="A2283">
        <v>1753</v>
      </c>
      <c r="B2283">
        <v>1217</v>
      </c>
      <c r="C2283">
        <f>_xlfn.XLOOKUP(ufc_fights_2[[#This Row],[r_fighter_id]],ufc_fighters[id],ufc_fighters[year],"xxx",0,1)</f>
        <v>1984</v>
      </c>
      <c r="D2283">
        <f>_xlfn.XLOOKUP(ufc_fights_2[[#This Row],[b_fighter_id]],ufc_fighters[id],ufc_fighters[year],"Prázdné",0,1)</f>
        <v>1986</v>
      </c>
      <c r="E2283" s="10">
        <f>YEAR(ufc_fights_2[[#This Row],[date]])-ufc_fights_2[[#This Row],[r_year]]</f>
        <v>34</v>
      </c>
      <c r="F2283" s="10">
        <f>YEAR(ufc_fights_2[[#This Row],[date]])-ufc_fights_2[[#This Row],[b_year]]</f>
        <v>32</v>
      </c>
      <c r="G2283">
        <v>0</v>
      </c>
      <c r="H2283">
        <v>0</v>
      </c>
      <c r="I2283">
        <v>0.35039999999999999</v>
      </c>
      <c r="J2283">
        <v>0.65310000000000001</v>
      </c>
      <c r="K2283">
        <v>0.35510000000000003</v>
      </c>
      <c r="L2283">
        <v>0.66500000000000004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</v>
      </c>
      <c r="T2283" s="2">
        <v>1.1342592592592593E-3</v>
      </c>
      <c r="U2283">
        <v>0.32</v>
      </c>
      <c r="V2283">
        <v>0.5333</v>
      </c>
      <c r="W2283">
        <v>0.7</v>
      </c>
      <c r="X2283">
        <v>0.5</v>
      </c>
      <c r="Y2283">
        <v>1</v>
      </c>
      <c r="Z2283">
        <v>0.30969999999999998</v>
      </c>
      <c r="AA2283">
        <v>0.57630000000000003</v>
      </c>
      <c r="AB2283">
        <v>0.5</v>
      </c>
      <c r="AC2283">
        <v>0.78459999999999996</v>
      </c>
      <c r="AD2283">
        <v>1</v>
      </c>
      <c r="AE2283">
        <v>0.69230000000000003</v>
      </c>
      <c r="AF2283" t="s">
        <v>3910</v>
      </c>
      <c r="AG2283" s="2">
        <v>3.472222222222222E-3</v>
      </c>
      <c r="AH2283" t="s">
        <v>3911</v>
      </c>
      <c r="AI2283">
        <v>3</v>
      </c>
      <c r="AJ2283" t="s">
        <v>3928</v>
      </c>
      <c r="AK2283" s="3">
        <v>43197</v>
      </c>
      <c r="AL2283" s="10">
        <f>YEAR(ufc_fights_2[[#This Row],[date]])</f>
        <v>2018</v>
      </c>
      <c r="AM2283" t="s">
        <v>3971</v>
      </c>
      <c r="AN2283">
        <v>31</v>
      </c>
      <c r="AO2283" t="s">
        <v>3918</v>
      </c>
      <c r="AP2283">
        <f>IF(ufc_fights_2[[#This Row],[winner]]="Red",ufc_fights_2[[#This Row],[r_fighter_id]],ufc_fights_2[[#This Row],[b_fighter_id]])</f>
        <v>1217</v>
      </c>
      <c r="AQ2283" t="str">
        <f>_xlfn.XLOOKUP(ufc_fights_2[[#This Row],[winnerID]],ufc_fighters[id],ufc_fighters[fighter_name],"xxx",0,1)</f>
        <v>Chris Gruetzemacher</v>
      </c>
    </row>
    <row r="2284" spans="1:43">
      <c r="A2284">
        <v>1384</v>
      </c>
      <c r="B2284">
        <v>2460</v>
      </c>
      <c r="C2284">
        <f>_xlfn.XLOOKUP(ufc_fights_2[[#This Row],[r_fighter_id]],ufc_fighters[id],ufc_fighters[year],"xxx",0,1)</f>
        <v>1983</v>
      </c>
      <c r="D2284">
        <f>_xlfn.XLOOKUP(ufc_fights_2[[#This Row],[b_fighter_id]],ufc_fighters[id],ufc_fighters[year],"Prázdné",0,1)</f>
        <v>1983</v>
      </c>
      <c r="E2284" s="10">
        <f>YEAR(ufc_fights_2[[#This Row],[date]])-ufc_fights_2[[#This Row],[r_year]]</f>
        <v>35</v>
      </c>
      <c r="F2284" s="10">
        <f>YEAR(ufc_fights_2[[#This Row],[date]])-ufc_fights_2[[#This Row],[b_year]]</f>
        <v>35</v>
      </c>
      <c r="G2284">
        <v>1</v>
      </c>
      <c r="H2284">
        <v>0</v>
      </c>
      <c r="I2284">
        <v>0.65769999999999995</v>
      </c>
      <c r="J2284">
        <v>0.4032</v>
      </c>
      <c r="K2284">
        <v>0.69569999999999999</v>
      </c>
      <c r="L2284">
        <v>0.41539999999999999</v>
      </c>
      <c r="M2284">
        <v>0.5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3.8888888888888888E-3</v>
      </c>
      <c r="T2284" s="2">
        <v>1.5046296296296297E-4</v>
      </c>
      <c r="U2284">
        <v>0.60440000000000005</v>
      </c>
      <c r="V2284">
        <v>0.35560000000000003</v>
      </c>
      <c r="W2284">
        <v>0.8</v>
      </c>
      <c r="X2284">
        <v>1</v>
      </c>
      <c r="Y2284">
        <v>0.33329999999999999</v>
      </c>
      <c r="Z2284">
        <v>0.48209999999999997</v>
      </c>
      <c r="AA2284">
        <v>0.37930000000000003</v>
      </c>
      <c r="AB2284">
        <v>1</v>
      </c>
      <c r="AC2284">
        <v>1</v>
      </c>
      <c r="AD2284">
        <v>0.81630000000000003</v>
      </c>
      <c r="AE2284">
        <v>0</v>
      </c>
      <c r="AF2284" t="s">
        <v>3910</v>
      </c>
      <c r="AG2284" s="2">
        <v>2.5694444444444445E-3</v>
      </c>
      <c r="AH2284" t="s">
        <v>3911</v>
      </c>
      <c r="AI2284">
        <v>3</v>
      </c>
      <c r="AJ2284" t="s">
        <v>3924</v>
      </c>
      <c r="AK2284" s="3">
        <v>43379</v>
      </c>
      <c r="AL2284" s="10">
        <f>YEAR(ufc_fights_2[[#This Row],[date]])</f>
        <v>2018</v>
      </c>
      <c r="AM2284" t="s">
        <v>3971</v>
      </c>
      <c r="AN2284">
        <v>1</v>
      </c>
      <c r="AO2284" t="s">
        <v>3913</v>
      </c>
      <c r="AP2284">
        <f>IF(ufc_fights_2[[#This Row],[winner]]="Red",ufc_fights_2[[#This Row],[r_fighter_id]],ufc_fights_2[[#This Row],[b_fighter_id]])</f>
        <v>1384</v>
      </c>
      <c r="AQ2284" t="str">
        <f>_xlfn.XLOOKUP(ufc_fights_2[[#This Row],[winnerID]],ufc_fighters[id],ufc_fighters[fighter_name],"xxx",0,1)</f>
        <v>Scott Holtzman</v>
      </c>
    </row>
    <row r="2285" spans="1:43">
      <c r="A2285">
        <v>2113</v>
      </c>
      <c r="B2285">
        <v>1384</v>
      </c>
      <c r="C2285">
        <f>_xlfn.XLOOKUP(ufc_fights_2[[#This Row],[r_fighter_id]],ufc_fighters[id],ufc_fighters[year],"xxx",0,1)</f>
        <v>1983</v>
      </c>
      <c r="D2285">
        <f>_xlfn.XLOOKUP(ufc_fights_2[[#This Row],[b_fighter_id]],ufc_fighters[id],ufc_fighters[year],"Prázdné",0,1)</f>
        <v>1983</v>
      </c>
      <c r="E2285" s="10">
        <f>YEAR(ufc_fights_2[[#This Row],[date]])-ufc_fights_2[[#This Row],[r_year]]</f>
        <v>37</v>
      </c>
      <c r="F2285" s="10">
        <f>YEAR(ufc_fights_2[[#This Row],[date]])-ufc_fights_2[[#This Row],[b_year]]</f>
        <v>37</v>
      </c>
      <c r="G2285">
        <v>0</v>
      </c>
      <c r="H2285">
        <v>0</v>
      </c>
      <c r="I2285">
        <v>0.4793</v>
      </c>
      <c r="J2285">
        <v>0.44669999999999999</v>
      </c>
      <c r="K2285">
        <v>0.50380000000000003</v>
      </c>
      <c r="L2285">
        <v>0.51949999999999996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 s="2">
        <v>3.1250000000000001E-4</v>
      </c>
      <c r="T2285" s="2">
        <v>3.4375E-3</v>
      </c>
      <c r="U2285">
        <v>0.3548</v>
      </c>
      <c r="V2285">
        <v>0.42780000000000001</v>
      </c>
      <c r="W2285">
        <v>0.86670000000000003</v>
      </c>
      <c r="X2285">
        <v>0.92310000000000003</v>
      </c>
      <c r="Y2285">
        <v>0.66669999999999996</v>
      </c>
      <c r="Z2285">
        <v>0.42309999999999998</v>
      </c>
      <c r="AA2285">
        <v>0.41420000000000001</v>
      </c>
      <c r="AB2285">
        <v>0.78569999999999995</v>
      </c>
      <c r="AC2285">
        <v>0.625</v>
      </c>
      <c r="AD2285">
        <v>1</v>
      </c>
      <c r="AE2285">
        <v>0.66669999999999996</v>
      </c>
      <c r="AF2285" t="s">
        <v>3915</v>
      </c>
      <c r="AG2285" s="2">
        <v>3.472222222222222E-3</v>
      </c>
      <c r="AH2285" t="s">
        <v>3911</v>
      </c>
      <c r="AI2285">
        <v>3</v>
      </c>
      <c r="AJ2285" t="s">
        <v>4094</v>
      </c>
      <c r="AK2285" s="3">
        <v>43876</v>
      </c>
      <c r="AL2285" s="10">
        <f>YEAR(ufc_fights_2[[#This Row],[date]])</f>
        <v>2020</v>
      </c>
      <c r="AM2285" t="s">
        <v>3971</v>
      </c>
      <c r="AN2285">
        <v>111</v>
      </c>
      <c r="AO2285" t="s">
        <v>3918</v>
      </c>
      <c r="AP2285">
        <f>IF(ufc_fights_2[[#This Row],[winner]]="Red",ufc_fights_2[[#This Row],[r_fighter_id]],ufc_fights_2[[#This Row],[b_fighter_id]])</f>
        <v>1384</v>
      </c>
      <c r="AQ2285" t="str">
        <f>_xlfn.XLOOKUP(ufc_fights_2[[#This Row],[winnerID]],ufc_fighters[id],ufc_fighters[fighter_name],"xxx",0,1)</f>
        <v>Scott Holtzman</v>
      </c>
    </row>
    <row r="2286" spans="1:43">
      <c r="A2286">
        <v>2581</v>
      </c>
      <c r="B2286">
        <v>2246</v>
      </c>
      <c r="C2286">
        <f>_xlfn.XLOOKUP(ufc_fights_2[[#This Row],[r_fighter_id]],ufc_fighters[id],ufc_fighters[year],"xxx",0,1)</f>
        <v>1985</v>
      </c>
      <c r="D2286">
        <f>_xlfn.XLOOKUP(ufc_fights_2[[#This Row],[b_fighter_id]],ufc_fighters[id],ufc_fighters[year],"Prázdné",0,1)</f>
        <v>1988</v>
      </c>
      <c r="E2286" s="10">
        <f>YEAR(ufc_fights_2[[#This Row],[date]])-ufc_fights_2[[#This Row],[r_year]]</f>
        <v>30</v>
      </c>
      <c r="F2286" s="10">
        <f>YEAR(ufc_fights_2[[#This Row],[date]])-ufc_fights_2[[#This Row],[b_year]]</f>
        <v>27</v>
      </c>
      <c r="G2286">
        <v>0</v>
      </c>
      <c r="H2286">
        <v>1</v>
      </c>
      <c r="I2286">
        <v>0.69230000000000003</v>
      </c>
      <c r="J2286">
        <v>0.66669999999999996</v>
      </c>
      <c r="K2286">
        <v>0.69230000000000003</v>
      </c>
      <c r="L2286">
        <v>0.7097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</v>
      </c>
      <c r="T2286" s="2">
        <v>6.9444444444444444E-5</v>
      </c>
      <c r="U2286">
        <v>0.42859999999999998</v>
      </c>
      <c r="V2286">
        <v>0.59089999999999998</v>
      </c>
      <c r="W2286">
        <v>1</v>
      </c>
      <c r="X2286">
        <v>1</v>
      </c>
      <c r="Y2286">
        <v>1</v>
      </c>
      <c r="Z2286">
        <v>0.66669999999999996</v>
      </c>
      <c r="AA2286">
        <v>0.5</v>
      </c>
      <c r="AB2286">
        <v>1</v>
      </c>
      <c r="AC2286">
        <v>1</v>
      </c>
      <c r="AD2286">
        <v>0</v>
      </c>
      <c r="AE2286">
        <v>1</v>
      </c>
      <c r="AF2286" t="s">
        <v>3910</v>
      </c>
      <c r="AG2286" s="2">
        <v>1.3194444444444445E-3</v>
      </c>
      <c r="AH2286" t="s">
        <v>3911</v>
      </c>
      <c r="AI2286">
        <v>3</v>
      </c>
      <c r="AJ2286" t="s">
        <v>3916</v>
      </c>
      <c r="AK2286" s="3">
        <v>42350</v>
      </c>
      <c r="AL2286" s="10">
        <f>YEAR(ufc_fights_2[[#This Row],[date]])</f>
        <v>2015</v>
      </c>
      <c r="AM2286" t="s">
        <v>3971</v>
      </c>
      <c r="AN2286">
        <v>1</v>
      </c>
      <c r="AO2286" t="s">
        <v>3918</v>
      </c>
      <c r="AP2286">
        <f>IF(ufc_fights_2[[#This Row],[winner]]="Red",ufc_fights_2[[#This Row],[r_fighter_id]],ufc_fights_2[[#This Row],[b_fighter_id]])</f>
        <v>2246</v>
      </c>
      <c r="AQ2286" t="str">
        <f>_xlfn.XLOOKUP(ufc_fights_2[[#This Row],[winnerID]],ufc_fighters[id],ufc_fighters[fighter_name],"xxx",0,1)</f>
        <v>Magomed Mustafaev</v>
      </c>
    </row>
    <row r="2287" spans="1:43">
      <c r="A2287">
        <v>2246</v>
      </c>
      <c r="B2287">
        <v>980</v>
      </c>
      <c r="C2287">
        <f>_xlfn.XLOOKUP(ufc_fights_2[[#This Row],[r_fighter_id]],ufc_fighters[id],ufc_fighters[year],"xxx",0,1)</f>
        <v>1988</v>
      </c>
      <c r="D2287">
        <f>_xlfn.XLOOKUP(ufc_fights_2[[#This Row],[b_fighter_id]],ufc_fighters[id],ufc_fighters[year],"Prázdné",0,1)</f>
        <v>1993</v>
      </c>
      <c r="E2287" s="10">
        <f>YEAR(ufc_fights_2[[#This Row],[date]])-ufc_fights_2[[#This Row],[r_year]]</f>
        <v>31</v>
      </c>
      <c r="F2287" s="10">
        <f>YEAR(ufc_fights_2[[#This Row],[date]])-ufc_fights_2[[#This Row],[b_year]]</f>
        <v>26</v>
      </c>
      <c r="G2287">
        <v>1</v>
      </c>
      <c r="H2287">
        <v>0</v>
      </c>
      <c r="I2287">
        <v>0.83330000000000004</v>
      </c>
      <c r="J2287">
        <v>1</v>
      </c>
      <c r="K2287">
        <v>0.84619999999999995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3.4722222222222222E-5</v>
      </c>
      <c r="T2287" s="2">
        <v>0</v>
      </c>
      <c r="U2287">
        <v>0.77780000000000005</v>
      </c>
      <c r="V2287">
        <v>0</v>
      </c>
      <c r="W2287">
        <v>1</v>
      </c>
      <c r="X2287">
        <v>1</v>
      </c>
      <c r="Y2287">
        <v>1</v>
      </c>
      <c r="Z2287">
        <v>0.66669999999999996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 t="s">
        <v>3910</v>
      </c>
      <c r="AG2287" s="2">
        <v>9.9537037037037042E-4</v>
      </c>
      <c r="AH2287" t="s">
        <v>3911</v>
      </c>
      <c r="AI2287">
        <v>3</v>
      </c>
      <c r="AJ2287" t="s">
        <v>3984</v>
      </c>
      <c r="AK2287" s="3">
        <v>43575</v>
      </c>
      <c r="AL2287" s="10">
        <f>YEAR(ufc_fights_2[[#This Row],[date]])</f>
        <v>2019</v>
      </c>
      <c r="AM2287" t="s">
        <v>3971</v>
      </c>
      <c r="AN2287">
        <v>131</v>
      </c>
      <c r="AO2287" t="s">
        <v>3913</v>
      </c>
      <c r="AP2287">
        <f>IF(ufc_fights_2[[#This Row],[winner]]="Red",ufc_fights_2[[#This Row],[r_fighter_id]],ufc_fights_2[[#This Row],[b_fighter_id]])</f>
        <v>2246</v>
      </c>
      <c r="AQ2287" t="str">
        <f>_xlfn.XLOOKUP(ufc_fights_2[[#This Row],[winnerID]],ufc_fighters[id],ufc_fighters[fighter_name],"xxx",0,1)</f>
        <v>Magomed Mustafaev</v>
      </c>
    </row>
    <row r="2288" spans="1:43">
      <c r="A2288">
        <v>1253</v>
      </c>
      <c r="B2288">
        <v>2246</v>
      </c>
      <c r="C2288">
        <f>_xlfn.XLOOKUP(ufc_fights_2[[#This Row],[r_fighter_id]],ufc_fighters[id],ufc_fighters[year],"xxx",0,1)</f>
        <v>1987</v>
      </c>
      <c r="D2288">
        <f>_xlfn.XLOOKUP(ufc_fights_2[[#This Row],[b_fighter_id]],ufc_fighters[id],ufc_fighters[year],"Prázdné",0,1)</f>
        <v>1988</v>
      </c>
      <c r="E2288" s="10">
        <f>YEAR(ufc_fights_2[[#This Row],[date]])-ufc_fights_2[[#This Row],[r_year]]</f>
        <v>28</v>
      </c>
      <c r="F2288" s="10">
        <f>YEAR(ufc_fights_2[[#This Row],[date]])-ufc_fights_2[[#This Row],[b_year]]</f>
        <v>27</v>
      </c>
      <c r="G2288">
        <v>0</v>
      </c>
      <c r="H2288">
        <v>0</v>
      </c>
      <c r="I2288">
        <v>0.56859999999999999</v>
      </c>
      <c r="J2288">
        <v>0.439</v>
      </c>
      <c r="K2288">
        <v>0.77949999999999997</v>
      </c>
      <c r="L2288">
        <v>0.4894</v>
      </c>
      <c r="M2288">
        <v>0.66669999999999996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3.3333333333333335E-3</v>
      </c>
      <c r="T2288" s="2">
        <v>9.9537037037037042E-4</v>
      </c>
      <c r="U2288">
        <v>0.5</v>
      </c>
      <c r="V2288">
        <v>0.37140000000000001</v>
      </c>
      <c r="W2288">
        <v>0.58330000000000004</v>
      </c>
      <c r="X2288">
        <v>0.85709999999999997</v>
      </c>
      <c r="Y2288">
        <v>1</v>
      </c>
      <c r="Z2288">
        <v>0.58330000000000004</v>
      </c>
      <c r="AA2288">
        <v>0.42859999999999998</v>
      </c>
      <c r="AB2288">
        <v>0.47370000000000001</v>
      </c>
      <c r="AC2288">
        <v>0.46150000000000002</v>
      </c>
      <c r="AD2288">
        <v>0.75</v>
      </c>
      <c r="AE2288">
        <v>0</v>
      </c>
      <c r="AF2288" t="s">
        <v>3926</v>
      </c>
      <c r="AG2288" s="2">
        <v>2.3611111111111111E-3</v>
      </c>
      <c r="AH2288" t="s">
        <v>3911</v>
      </c>
      <c r="AI2288">
        <v>3</v>
      </c>
      <c r="AJ2288" t="s">
        <v>3955</v>
      </c>
      <c r="AK2288" s="3">
        <v>42175</v>
      </c>
      <c r="AL2288" s="10">
        <f>YEAR(ufc_fights_2[[#This Row],[date]])</f>
        <v>2015</v>
      </c>
      <c r="AM2288" t="s">
        <v>3971</v>
      </c>
      <c r="AN2288">
        <v>136</v>
      </c>
      <c r="AO2288" t="s">
        <v>3918</v>
      </c>
      <c r="AP2288">
        <f>IF(ufc_fights_2[[#This Row],[winner]]="Red",ufc_fights_2[[#This Row],[r_fighter_id]],ufc_fights_2[[#This Row],[b_fighter_id]])</f>
        <v>2246</v>
      </c>
      <c r="AQ2288" t="str">
        <f>_xlfn.XLOOKUP(ufc_fights_2[[#This Row],[winnerID]],ufc_fighters[id],ufc_fighters[fighter_name],"xxx",0,1)</f>
        <v>Magomed Mustafaev</v>
      </c>
    </row>
    <row r="2289" spans="1:43">
      <c r="A2289">
        <v>700</v>
      </c>
      <c r="B2289">
        <v>1333</v>
      </c>
      <c r="C2289">
        <f>_xlfn.XLOOKUP(ufc_fights_2[[#This Row],[r_fighter_id]],ufc_fighters[id],ufc_fighters[year],"xxx",0,1)</f>
        <v>1989</v>
      </c>
      <c r="D2289">
        <f>_xlfn.XLOOKUP(ufc_fights_2[[#This Row],[b_fighter_id]],ufc_fighters[id],ufc_fighters[year],"Prázdné",0,1)</f>
        <v>1992</v>
      </c>
      <c r="E2289" s="10">
        <f>YEAR(ufc_fights_2[[#This Row],[date]])-ufc_fights_2[[#This Row],[r_year]]</f>
        <v>29</v>
      </c>
      <c r="F2289" s="10">
        <f>YEAR(ufc_fights_2[[#This Row],[date]])-ufc_fights_2[[#This Row],[b_year]]</f>
        <v>26</v>
      </c>
      <c r="G2289">
        <v>0</v>
      </c>
      <c r="H2289">
        <v>1</v>
      </c>
      <c r="I2289">
        <v>0.36359999999999998</v>
      </c>
      <c r="J2289">
        <v>0.61539999999999995</v>
      </c>
      <c r="K2289">
        <v>0.36359999999999998</v>
      </c>
      <c r="L2289">
        <v>0.64290000000000003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</v>
      </c>
      <c r="T2289" s="2">
        <v>1.1574074074074073E-5</v>
      </c>
      <c r="U2289">
        <v>0.28570000000000001</v>
      </c>
      <c r="V2289">
        <v>0.5</v>
      </c>
      <c r="W2289">
        <v>0.33329999999999999</v>
      </c>
      <c r="X2289">
        <v>1</v>
      </c>
      <c r="Y2289">
        <v>0</v>
      </c>
      <c r="Z2289">
        <v>0.36359999999999998</v>
      </c>
      <c r="AA2289">
        <v>0.54549999999999998</v>
      </c>
      <c r="AB2289">
        <v>0</v>
      </c>
      <c r="AC2289">
        <v>0</v>
      </c>
      <c r="AD2289">
        <v>0</v>
      </c>
      <c r="AE2289">
        <v>1</v>
      </c>
      <c r="AF2289" t="s">
        <v>3910</v>
      </c>
      <c r="AG2289" s="2">
        <v>4.861111111111111E-4</v>
      </c>
      <c r="AH2289" t="s">
        <v>3911</v>
      </c>
      <c r="AI2289">
        <v>3</v>
      </c>
      <c r="AJ2289" t="s">
        <v>3924</v>
      </c>
      <c r="AK2289" s="3">
        <v>43162</v>
      </c>
      <c r="AL2289" s="10">
        <f>YEAR(ufc_fights_2[[#This Row],[date]])</f>
        <v>2018</v>
      </c>
      <c r="AM2289" t="s">
        <v>3971</v>
      </c>
      <c r="AN2289">
        <v>1</v>
      </c>
      <c r="AO2289" t="s">
        <v>3918</v>
      </c>
      <c r="AP2289">
        <f>IF(ufc_fights_2[[#This Row],[winner]]="Red",ufc_fights_2[[#This Row],[r_fighter_id]],ufc_fights_2[[#This Row],[b_fighter_id]])</f>
        <v>1333</v>
      </c>
      <c r="AQ2289" t="str">
        <f>_xlfn.XLOOKUP(ufc_fights_2[[#This Row],[winnerID]],ufc_fighters[id],ufc_fighters[fighter_name],"xxx",0,1)</f>
        <v>Alexander Hernandez</v>
      </c>
    </row>
    <row r="2290" spans="1:43">
      <c r="A2290">
        <v>3346</v>
      </c>
      <c r="B2290">
        <v>1109</v>
      </c>
      <c r="C2290">
        <f>_xlfn.XLOOKUP(ufc_fights_2[[#This Row],[r_fighter_id]],ufc_fighters[id],ufc_fighters[year],"xxx",0,1)</f>
        <v>1984</v>
      </c>
      <c r="D2290">
        <f>_xlfn.XLOOKUP(ufc_fights_2[[#This Row],[b_fighter_id]],ufc_fighters[id],ufc_fighters[year],"Prázdné",0,1)</f>
        <v>0</v>
      </c>
      <c r="E2290" s="10">
        <f>YEAR(ufc_fights_2[[#This Row],[date]])-ufc_fights_2[[#This Row],[r_year]]</f>
        <v>23</v>
      </c>
      <c r="F2290" s="10">
        <f>YEAR(ufc_fights_2[[#This Row],[date]])-ufc_fights_2[[#This Row],[b_year]]</f>
        <v>2007</v>
      </c>
      <c r="G2290">
        <v>0</v>
      </c>
      <c r="H2290">
        <v>0</v>
      </c>
      <c r="I2290">
        <v>0.53849999999999998</v>
      </c>
      <c r="J2290">
        <v>0</v>
      </c>
      <c r="K2290">
        <v>0.625</v>
      </c>
      <c r="L2290">
        <v>0.33329999999999999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 s="2">
        <v>9.2592592592592596E-4</v>
      </c>
      <c r="T2290" s="2">
        <v>0</v>
      </c>
      <c r="U2290">
        <v>0.5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0.5</v>
      </c>
      <c r="AE2290">
        <v>0</v>
      </c>
      <c r="AF2290" t="s">
        <v>3933</v>
      </c>
      <c r="AG2290" s="2">
        <v>1.0879629629629629E-3</v>
      </c>
      <c r="AH2290" t="s">
        <v>3911</v>
      </c>
      <c r="AI2290">
        <v>3</v>
      </c>
      <c r="AJ2290" t="s">
        <v>4053</v>
      </c>
      <c r="AK2290" s="3">
        <v>39144</v>
      </c>
      <c r="AL2290" s="10">
        <f>YEAR(ufc_fights_2[[#This Row],[date]])</f>
        <v>2007</v>
      </c>
      <c r="AM2290" t="s">
        <v>3971</v>
      </c>
      <c r="AN2290">
        <v>143</v>
      </c>
      <c r="AO2290" t="s">
        <v>3913</v>
      </c>
      <c r="AP2290">
        <f>IF(ufc_fights_2[[#This Row],[winner]]="Red",ufc_fights_2[[#This Row],[r_fighter_id]],ufc_fights_2[[#This Row],[b_fighter_id]])</f>
        <v>3346</v>
      </c>
      <c r="AQ2290" t="str">
        <f>_xlfn.XLOOKUP(ufc_fights_2[[#This Row],[winnerID]],ufc_fighters[id],ufc_fighters[fighter_name],"xxx",0,1)</f>
        <v>Jamie Varner</v>
      </c>
    </row>
    <row r="2291" spans="1:43">
      <c r="A2291">
        <v>1003</v>
      </c>
      <c r="B2291">
        <v>161</v>
      </c>
      <c r="C2291">
        <f>_xlfn.XLOOKUP(ufc_fights_2[[#This Row],[r_fighter_id]],ufc_fighters[id],ufc_fighters[year],"xxx",0,1)</f>
        <v>1974</v>
      </c>
      <c r="D2291">
        <f>_xlfn.XLOOKUP(ufc_fights_2[[#This Row],[b_fighter_id]],ufc_fighters[id],ufc_fighters[year],"Prázdné",0,1)</f>
        <v>1973</v>
      </c>
      <c r="E2291" s="10">
        <f>YEAR(ufc_fights_2[[#This Row],[date]])-ufc_fights_2[[#This Row],[r_year]]</f>
        <v>34</v>
      </c>
      <c r="F2291" s="10">
        <f>YEAR(ufc_fights_2[[#This Row],[date]])-ufc_fights_2[[#This Row],[b_year]]</f>
        <v>35</v>
      </c>
      <c r="G2291">
        <v>0</v>
      </c>
      <c r="H2291">
        <v>0</v>
      </c>
      <c r="I2291">
        <v>0.49180000000000001</v>
      </c>
      <c r="J2291">
        <v>0.3846</v>
      </c>
      <c r="K2291">
        <v>0.51180000000000003</v>
      </c>
      <c r="L2291">
        <v>0.45829999999999999</v>
      </c>
      <c r="M2291">
        <v>0</v>
      </c>
      <c r="N2291">
        <v>0.1111</v>
      </c>
      <c r="O2291">
        <v>0</v>
      </c>
      <c r="P2291">
        <v>0</v>
      </c>
      <c r="Q2291">
        <v>0</v>
      </c>
      <c r="R2291">
        <v>0</v>
      </c>
      <c r="S2291" s="2">
        <v>2.3148148148148147E-5</v>
      </c>
      <c r="T2291" s="2">
        <v>1.2731481481481483E-3</v>
      </c>
      <c r="U2291">
        <v>0.33800000000000002</v>
      </c>
      <c r="V2291">
        <v>0.35049999999999998</v>
      </c>
      <c r="W2291">
        <v>0.25</v>
      </c>
      <c r="X2291">
        <v>0.74470000000000003</v>
      </c>
      <c r="Y2291">
        <v>1</v>
      </c>
      <c r="Z2291">
        <v>0.49590000000000001</v>
      </c>
      <c r="AA2291">
        <v>0.37</v>
      </c>
      <c r="AB2291">
        <v>0</v>
      </c>
      <c r="AC2291">
        <v>0.5</v>
      </c>
      <c r="AD2291">
        <v>0</v>
      </c>
      <c r="AE2291">
        <v>1</v>
      </c>
      <c r="AF2291" t="s">
        <v>3915</v>
      </c>
      <c r="AG2291" s="2">
        <v>3.472222222222222E-3</v>
      </c>
      <c r="AH2291" t="s">
        <v>3911</v>
      </c>
      <c r="AI2291">
        <v>3</v>
      </c>
      <c r="AJ2291" t="s">
        <v>4087</v>
      </c>
      <c r="AK2291" s="3">
        <v>39746</v>
      </c>
      <c r="AL2291" s="10">
        <f>YEAR(ufc_fights_2[[#This Row],[date]])</f>
        <v>2008</v>
      </c>
      <c r="AM2291" t="s">
        <v>3971</v>
      </c>
      <c r="AN2291">
        <v>139</v>
      </c>
      <c r="AO2291" t="s">
        <v>3913</v>
      </c>
      <c r="AP2291">
        <f>IF(ufc_fights_2[[#This Row],[winner]]="Red",ufc_fights_2[[#This Row],[r_fighter_id]],ufc_fights_2[[#This Row],[b_fighter_id]])</f>
        <v>1003</v>
      </c>
      <c r="AQ2291" t="str">
        <f>_xlfn.XLOOKUP(ufc_fights_2[[#This Row],[winnerID]],ufc_fighters[id],ufc_fighters[fighter_name],"xxx",0,1)</f>
        <v>Hermes Franca</v>
      </c>
    </row>
    <row r="2292" spans="1:43">
      <c r="A2292">
        <v>986</v>
      </c>
      <c r="B2292">
        <v>1139</v>
      </c>
      <c r="C2292">
        <f>_xlfn.XLOOKUP(ufc_fights_2[[#This Row],[r_fighter_id]],ufc_fighters[id],ufc_fighters[year],"xxx",0,1)</f>
        <v>1976</v>
      </c>
      <c r="D2292">
        <f>_xlfn.XLOOKUP(ufc_fights_2[[#This Row],[b_fighter_id]],ufc_fighters[id],ufc_fighters[year],"Prázdné",0,1)</f>
        <v>1978</v>
      </c>
      <c r="E2292" s="10">
        <f>YEAR(ufc_fights_2[[#This Row],[date]])-ufc_fights_2[[#This Row],[r_year]]</f>
        <v>34</v>
      </c>
      <c r="F2292" s="10">
        <f>YEAR(ufc_fights_2[[#This Row],[date]])-ufc_fights_2[[#This Row],[b_year]]</f>
        <v>32</v>
      </c>
      <c r="G2292">
        <v>0</v>
      </c>
      <c r="H2292">
        <v>0</v>
      </c>
      <c r="I2292">
        <v>0.2742</v>
      </c>
      <c r="J2292">
        <v>0.1724</v>
      </c>
      <c r="K2292">
        <v>0.35239999999999999</v>
      </c>
      <c r="L2292">
        <v>0.1724</v>
      </c>
      <c r="M2292">
        <v>0.5</v>
      </c>
      <c r="N2292">
        <v>0</v>
      </c>
      <c r="O2292">
        <v>1</v>
      </c>
      <c r="P2292">
        <v>0</v>
      </c>
      <c r="Q2292">
        <v>0</v>
      </c>
      <c r="R2292">
        <v>0</v>
      </c>
      <c r="S2292" s="2">
        <v>1.2152777777777778E-3</v>
      </c>
      <c r="T2292" s="2">
        <v>9.2592592592592588E-5</v>
      </c>
      <c r="U2292">
        <v>0.2326</v>
      </c>
      <c r="V2292">
        <v>0.13100000000000001</v>
      </c>
      <c r="W2292">
        <v>0.85709999999999997</v>
      </c>
      <c r="X2292">
        <v>0.71430000000000005</v>
      </c>
      <c r="Y2292">
        <v>0</v>
      </c>
      <c r="Z2292">
        <v>0.2442</v>
      </c>
      <c r="AA2292">
        <v>0.1739</v>
      </c>
      <c r="AB2292">
        <v>0.6</v>
      </c>
      <c r="AC2292">
        <v>0</v>
      </c>
      <c r="AD2292">
        <v>0.66669999999999996</v>
      </c>
      <c r="AE2292">
        <v>0</v>
      </c>
      <c r="AF2292" t="s">
        <v>3933</v>
      </c>
      <c r="AG2292" s="2">
        <v>1.9907407407407408E-3</v>
      </c>
      <c r="AH2292" t="s">
        <v>3911</v>
      </c>
      <c r="AI2292">
        <v>3</v>
      </c>
      <c r="AJ2292" t="s">
        <v>3939</v>
      </c>
      <c r="AK2292" s="3">
        <v>40268</v>
      </c>
      <c r="AL2292" s="10">
        <f>YEAR(ufc_fights_2[[#This Row],[date]])</f>
        <v>2010</v>
      </c>
      <c r="AM2292" t="s">
        <v>3971</v>
      </c>
      <c r="AN2292">
        <v>112</v>
      </c>
      <c r="AO2292" t="s">
        <v>3913</v>
      </c>
      <c r="AP2292">
        <f>IF(ufc_fights_2[[#This Row],[winner]]="Red",ufc_fights_2[[#This Row],[r_fighter_id]],ufc_fights_2[[#This Row],[b_fighter_id]])</f>
        <v>986</v>
      </c>
      <c r="AQ2292" t="str">
        <f>_xlfn.XLOOKUP(ufc_fights_2[[#This Row],[winnerID]],ufc_fighters[id],ufc_fighters[fighter_name],"xxx",0,1)</f>
        <v>Kenny Florian</v>
      </c>
    </row>
    <row r="2293" spans="1:43">
      <c r="A2293">
        <v>986</v>
      </c>
      <c r="B2293">
        <v>2718</v>
      </c>
      <c r="C2293">
        <f>_xlfn.XLOOKUP(ufc_fights_2[[#This Row],[r_fighter_id]],ufc_fighters[id],ufc_fighters[year],"xxx",0,1)</f>
        <v>1976</v>
      </c>
      <c r="D2293">
        <f>_xlfn.XLOOKUP(ufc_fights_2[[#This Row],[b_fighter_id]],ufc_fighters[id],ufc_fighters[year],"Prázdné",0,1)</f>
        <v>1982</v>
      </c>
      <c r="E2293" s="10">
        <f>YEAR(ufc_fights_2[[#This Row],[date]])-ufc_fights_2[[#This Row],[r_year]]</f>
        <v>31</v>
      </c>
      <c r="F2293" s="10">
        <f>YEAR(ufc_fights_2[[#This Row],[date]])-ufc_fights_2[[#This Row],[b_year]]</f>
        <v>25</v>
      </c>
      <c r="G2293">
        <v>0</v>
      </c>
      <c r="H2293">
        <v>0</v>
      </c>
      <c r="I2293">
        <v>0.625</v>
      </c>
      <c r="J2293">
        <v>0.375</v>
      </c>
      <c r="K2293">
        <v>0.76119999999999999</v>
      </c>
      <c r="L2293">
        <v>0.55559999999999998</v>
      </c>
      <c r="M2293">
        <v>0.6</v>
      </c>
      <c r="N2293">
        <v>1</v>
      </c>
      <c r="O2293">
        <v>0</v>
      </c>
      <c r="P2293">
        <v>0</v>
      </c>
      <c r="Q2293">
        <v>0</v>
      </c>
      <c r="R2293">
        <v>0</v>
      </c>
      <c r="S2293" s="2">
        <v>1.6435185185185185E-3</v>
      </c>
      <c r="T2293" s="2">
        <v>8.6805555555555551E-4</v>
      </c>
      <c r="U2293">
        <v>0.57140000000000002</v>
      </c>
      <c r="V2293">
        <v>0.28570000000000001</v>
      </c>
      <c r="W2293">
        <v>1</v>
      </c>
      <c r="X2293">
        <v>1</v>
      </c>
      <c r="Y2293">
        <v>0</v>
      </c>
      <c r="Z2293">
        <v>0.2</v>
      </c>
      <c r="AA2293">
        <v>0.33329999999999999</v>
      </c>
      <c r="AB2293">
        <v>1</v>
      </c>
      <c r="AC2293">
        <v>0.5</v>
      </c>
      <c r="AD2293">
        <v>0.68</v>
      </c>
      <c r="AE2293">
        <v>0</v>
      </c>
      <c r="AF2293" t="s">
        <v>3910</v>
      </c>
      <c r="AG2293" s="2">
        <v>3.1250000000000002E-3</v>
      </c>
      <c r="AH2293" t="s">
        <v>3911</v>
      </c>
      <c r="AI2293">
        <v>3</v>
      </c>
      <c r="AJ2293" t="s">
        <v>3949</v>
      </c>
      <c r="AK2293" s="3">
        <v>39270</v>
      </c>
      <c r="AL2293" s="10">
        <f>YEAR(ufc_fights_2[[#This Row],[date]])</f>
        <v>2007</v>
      </c>
      <c r="AM2293" t="s">
        <v>3971</v>
      </c>
      <c r="AN2293">
        <v>56</v>
      </c>
      <c r="AO2293" t="s">
        <v>3913</v>
      </c>
      <c r="AP2293">
        <f>IF(ufc_fights_2[[#This Row],[winner]]="Red",ufc_fights_2[[#This Row],[r_fighter_id]],ufc_fights_2[[#This Row],[b_fighter_id]])</f>
        <v>986</v>
      </c>
      <c r="AQ2293" t="str">
        <f>_xlfn.XLOOKUP(ufc_fights_2[[#This Row],[winnerID]],ufc_fighters[id],ufc_fighters[fighter_name],"xxx",0,1)</f>
        <v>Kenny Florian</v>
      </c>
    </row>
    <row r="2294" spans="1:43">
      <c r="A2294">
        <v>986</v>
      </c>
      <c r="B2294">
        <v>1420</v>
      </c>
      <c r="C2294">
        <f>_xlfn.XLOOKUP(ufc_fights_2[[#This Row],[r_fighter_id]],ufc_fighters[id],ufc_fighters[year],"xxx",0,1)</f>
        <v>1976</v>
      </c>
      <c r="D2294">
        <f>_xlfn.XLOOKUP(ufc_fights_2[[#This Row],[b_fighter_id]],ufc_fighters[id],ufc_fighters[year],"Prázdné",0,1)</f>
        <v>1983</v>
      </c>
      <c r="E2294" s="10">
        <f>YEAR(ufc_fights_2[[#This Row],[date]])-ufc_fights_2[[#This Row],[r_year]]</f>
        <v>32</v>
      </c>
      <c r="F2294" s="10">
        <f>YEAR(ufc_fights_2[[#This Row],[date]])-ufc_fights_2[[#This Row],[b_year]]</f>
        <v>25</v>
      </c>
      <c r="G2294">
        <v>0</v>
      </c>
      <c r="H2294">
        <v>0</v>
      </c>
      <c r="I2294">
        <v>0.51519999999999999</v>
      </c>
      <c r="J2294">
        <v>0.32040000000000002</v>
      </c>
      <c r="K2294">
        <v>0.57520000000000004</v>
      </c>
      <c r="L2294">
        <v>0.45450000000000002</v>
      </c>
      <c r="M2294">
        <v>0.71430000000000005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1.7013888888888888E-3</v>
      </c>
      <c r="T2294" s="2">
        <v>9.0277777777777774E-4</v>
      </c>
      <c r="U2294">
        <v>0.49349999999999999</v>
      </c>
      <c r="V2294">
        <v>0.25330000000000003</v>
      </c>
      <c r="W2294">
        <v>0.46150000000000002</v>
      </c>
      <c r="X2294">
        <v>0.77780000000000005</v>
      </c>
      <c r="Y2294">
        <v>0.63160000000000005</v>
      </c>
      <c r="Z2294">
        <v>0.42030000000000001</v>
      </c>
      <c r="AA2294">
        <v>0.26140000000000002</v>
      </c>
      <c r="AB2294">
        <v>0.625</v>
      </c>
      <c r="AC2294">
        <v>0.5</v>
      </c>
      <c r="AD2294">
        <v>0.85709999999999997</v>
      </c>
      <c r="AE2294">
        <v>1</v>
      </c>
      <c r="AF2294" t="s">
        <v>3915</v>
      </c>
      <c r="AG2294" s="2">
        <v>3.472222222222222E-3</v>
      </c>
      <c r="AH2294" t="s">
        <v>3911</v>
      </c>
      <c r="AI2294">
        <v>3</v>
      </c>
      <c r="AJ2294" t="s">
        <v>3928</v>
      </c>
      <c r="AK2294" s="3">
        <v>39669</v>
      </c>
      <c r="AL2294" s="10">
        <f>YEAR(ufc_fights_2[[#This Row],[date]])</f>
        <v>2008</v>
      </c>
      <c r="AM2294" t="s">
        <v>3971</v>
      </c>
      <c r="AN2294">
        <v>42</v>
      </c>
      <c r="AO2294" t="s">
        <v>3913</v>
      </c>
      <c r="AP2294">
        <f>IF(ufc_fights_2[[#This Row],[winner]]="Red",ufc_fights_2[[#This Row],[r_fighter_id]],ufc_fights_2[[#This Row],[b_fighter_id]])</f>
        <v>986</v>
      </c>
      <c r="AQ2294" t="str">
        <f>_xlfn.XLOOKUP(ufc_fights_2[[#This Row],[winnerID]],ufc_fighters[id],ufc_fighters[fighter_name],"xxx",0,1)</f>
        <v>Kenny Florian</v>
      </c>
    </row>
    <row r="2295" spans="1:43">
      <c r="A2295">
        <v>986</v>
      </c>
      <c r="B2295">
        <v>1753</v>
      </c>
      <c r="C2295">
        <f>_xlfn.XLOOKUP(ufc_fights_2[[#This Row],[r_fighter_id]],ufc_fighters[id],ufc_fighters[year],"xxx",0,1)</f>
        <v>1976</v>
      </c>
      <c r="D2295">
        <f>_xlfn.XLOOKUP(ufc_fights_2[[#This Row],[b_fighter_id]],ufc_fighters[id],ufc_fighters[year],"Prázdné",0,1)</f>
        <v>1984</v>
      </c>
      <c r="E2295" s="10">
        <f>YEAR(ufc_fights_2[[#This Row],[date]])-ufc_fights_2[[#This Row],[r_year]]</f>
        <v>32</v>
      </c>
      <c r="F2295" s="10">
        <f>YEAR(ufc_fights_2[[#This Row],[date]])-ufc_fights_2[[#This Row],[b_year]]</f>
        <v>24</v>
      </c>
      <c r="G2295">
        <v>0</v>
      </c>
      <c r="H2295">
        <v>0</v>
      </c>
      <c r="I2295">
        <v>0.47299999999999998</v>
      </c>
      <c r="J2295">
        <v>0.41670000000000001</v>
      </c>
      <c r="K2295">
        <v>0.69699999999999995</v>
      </c>
      <c r="L2295">
        <v>0.5625</v>
      </c>
      <c r="M2295">
        <v>0.5</v>
      </c>
      <c r="N2295">
        <v>0.66669999999999996</v>
      </c>
      <c r="O2295">
        <v>0</v>
      </c>
      <c r="P2295">
        <v>2</v>
      </c>
      <c r="Q2295">
        <v>0</v>
      </c>
      <c r="R2295">
        <v>0</v>
      </c>
      <c r="S2295" s="2">
        <v>2.5925925925925925E-3</v>
      </c>
      <c r="T2295" s="2">
        <v>1.2847222222222223E-3</v>
      </c>
      <c r="U2295">
        <v>0.4</v>
      </c>
      <c r="V2295">
        <v>0.45450000000000002</v>
      </c>
      <c r="W2295">
        <v>1</v>
      </c>
      <c r="X2295">
        <v>1</v>
      </c>
      <c r="Y2295">
        <v>0</v>
      </c>
      <c r="Z2295">
        <v>0.5</v>
      </c>
      <c r="AA2295">
        <v>0.375</v>
      </c>
      <c r="AB2295">
        <v>0</v>
      </c>
      <c r="AC2295">
        <v>0</v>
      </c>
      <c r="AD2295">
        <v>0.4677</v>
      </c>
      <c r="AE2295">
        <v>0.5</v>
      </c>
      <c r="AF2295" t="s">
        <v>3910</v>
      </c>
      <c r="AG2295" s="2">
        <v>2.4074074074074076E-3</v>
      </c>
      <c r="AH2295" t="s">
        <v>3911</v>
      </c>
      <c r="AI2295">
        <v>3</v>
      </c>
      <c r="AJ2295" t="s">
        <v>3914</v>
      </c>
      <c r="AK2295" s="3">
        <v>39540</v>
      </c>
      <c r="AL2295" s="10">
        <f>YEAR(ufc_fights_2[[#This Row],[date]])</f>
        <v>2008</v>
      </c>
      <c r="AM2295" t="s">
        <v>3971</v>
      </c>
      <c r="AN2295">
        <v>38</v>
      </c>
      <c r="AO2295" t="s">
        <v>3913</v>
      </c>
      <c r="AP2295">
        <f>IF(ufc_fights_2[[#This Row],[winner]]="Red",ufc_fights_2[[#This Row],[r_fighter_id]],ufc_fights_2[[#This Row],[b_fighter_id]])</f>
        <v>986</v>
      </c>
      <c r="AQ2295" t="str">
        <f>_xlfn.XLOOKUP(ufc_fights_2[[#This Row],[winnerID]],ufc_fighters[id],ufc_fighters[fighter_name],"xxx",0,1)</f>
        <v>Kenny Florian</v>
      </c>
    </row>
    <row r="2296" spans="1:43">
      <c r="A2296">
        <v>2113</v>
      </c>
      <c r="B2296">
        <v>2533</v>
      </c>
      <c r="C2296">
        <f>_xlfn.XLOOKUP(ufc_fights_2[[#This Row],[r_fighter_id]],ufc_fighters[id],ufc_fighters[year],"xxx",0,1)</f>
        <v>1983</v>
      </c>
      <c r="D2296">
        <f>_xlfn.XLOOKUP(ufc_fights_2[[#This Row],[b_fighter_id]],ufc_fighters[id],ufc_fighters[year],"Prázdné",0,1)</f>
        <v>1982</v>
      </c>
      <c r="E2296" s="10">
        <f>YEAR(ufc_fights_2[[#This Row],[date]])-ufc_fights_2[[#This Row],[r_year]]</f>
        <v>37</v>
      </c>
      <c r="F2296" s="10">
        <f>YEAR(ufc_fights_2[[#This Row],[date]])-ufc_fights_2[[#This Row],[b_year]]</f>
        <v>38</v>
      </c>
      <c r="G2296">
        <v>0</v>
      </c>
      <c r="H2296">
        <v>0</v>
      </c>
      <c r="I2296">
        <v>0.35899999999999999</v>
      </c>
      <c r="J2296">
        <v>0.52559999999999996</v>
      </c>
      <c r="K2296">
        <v>0.45610000000000001</v>
      </c>
      <c r="L2296">
        <v>0.6774</v>
      </c>
      <c r="M2296">
        <v>1</v>
      </c>
      <c r="N2296">
        <v>0.6</v>
      </c>
      <c r="O2296">
        <v>2</v>
      </c>
      <c r="P2296">
        <v>0</v>
      </c>
      <c r="Q2296">
        <v>1</v>
      </c>
      <c r="R2296">
        <v>0</v>
      </c>
      <c r="S2296" s="2">
        <v>3.5879629629629629E-3</v>
      </c>
      <c r="T2296" s="2">
        <v>4.5601851851851853E-3</v>
      </c>
      <c r="U2296">
        <v>0.2</v>
      </c>
      <c r="V2296">
        <v>0.4219</v>
      </c>
      <c r="W2296">
        <v>0.83330000000000004</v>
      </c>
      <c r="X2296">
        <v>1</v>
      </c>
      <c r="Y2296">
        <v>1</v>
      </c>
      <c r="Z2296">
        <v>0.25929999999999997</v>
      </c>
      <c r="AA2296">
        <v>0.42859999999999998</v>
      </c>
      <c r="AB2296">
        <v>0.66669999999999996</v>
      </c>
      <c r="AC2296">
        <v>0.81820000000000004</v>
      </c>
      <c r="AD2296">
        <v>0.5</v>
      </c>
      <c r="AE2296">
        <v>0.53120000000000001</v>
      </c>
      <c r="AF2296" t="s">
        <v>3915</v>
      </c>
      <c r="AG2296" s="2">
        <v>3.472222222222222E-3</v>
      </c>
      <c r="AH2296" t="s">
        <v>3911</v>
      </c>
      <c r="AI2296">
        <v>3</v>
      </c>
      <c r="AJ2296" t="s">
        <v>3914</v>
      </c>
      <c r="AK2296" s="3">
        <v>44058</v>
      </c>
      <c r="AL2296" s="10">
        <f>YEAR(ufc_fights_2[[#This Row],[date]])</f>
        <v>2020</v>
      </c>
      <c r="AM2296" t="s">
        <v>3971</v>
      </c>
      <c r="AN2296">
        <v>1</v>
      </c>
      <c r="AO2296" t="s">
        <v>3918</v>
      </c>
      <c r="AP2296">
        <f>IF(ufc_fights_2[[#This Row],[winner]]="Red",ufc_fights_2[[#This Row],[r_fighter_id]],ufc_fights_2[[#This Row],[b_fighter_id]])</f>
        <v>2533</v>
      </c>
      <c r="AQ2296" t="str">
        <f>_xlfn.XLOOKUP(ufc_fights_2[[#This Row],[winnerID]],ufc_fighters[id],ufc_fighters[fighter_name],"xxx",0,1)</f>
        <v>Vinc Pichel</v>
      </c>
    </row>
    <row r="2297" spans="1:43">
      <c r="A2297">
        <v>2323</v>
      </c>
      <c r="B2297">
        <v>2533</v>
      </c>
      <c r="C2297">
        <f>_xlfn.XLOOKUP(ufc_fights_2[[#This Row],[r_fighter_id]],ufc_fighters[id],ufc_fighters[year],"xxx",0,1)</f>
        <v>1980</v>
      </c>
      <c r="D2297">
        <f>_xlfn.XLOOKUP(ufc_fights_2[[#This Row],[b_fighter_id]],ufc_fighters[id],ufc_fighters[year],"Prázdné",0,1)</f>
        <v>1982</v>
      </c>
      <c r="E2297" s="10">
        <f>YEAR(ufc_fights_2[[#This Row],[date]])-ufc_fights_2[[#This Row],[r_year]]</f>
        <v>34</v>
      </c>
      <c r="F2297" s="10">
        <f>YEAR(ufc_fights_2[[#This Row],[date]])-ufc_fights_2[[#This Row],[b_year]]</f>
        <v>32</v>
      </c>
      <c r="G2297">
        <v>0</v>
      </c>
      <c r="H2297">
        <v>0</v>
      </c>
      <c r="I2297">
        <v>0.31169999999999998</v>
      </c>
      <c r="J2297">
        <v>0.50439999999999996</v>
      </c>
      <c r="K2297">
        <v>0.35709999999999997</v>
      </c>
      <c r="L2297">
        <v>0.61639999999999995</v>
      </c>
      <c r="M2297">
        <v>0</v>
      </c>
      <c r="N2297">
        <v>0.72729999999999995</v>
      </c>
      <c r="O2297">
        <v>0</v>
      </c>
      <c r="P2297">
        <v>0</v>
      </c>
      <c r="Q2297">
        <v>0</v>
      </c>
      <c r="R2297">
        <v>0</v>
      </c>
      <c r="S2297" s="2">
        <v>6.9444444444444444E-5</v>
      </c>
      <c r="T2297" s="2">
        <v>5.9259259259259256E-3</v>
      </c>
      <c r="U2297">
        <v>0.254</v>
      </c>
      <c r="V2297">
        <v>0.32350000000000001</v>
      </c>
      <c r="W2297">
        <v>0.61539999999999995</v>
      </c>
      <c r="X2297">
        <v>0</v>
      </c>
      <c r="Y2297">
        <v>0.81479999999999997</v>
      </c>
      <c r="Z2297">
        <v>0.28170000000000001</v>
      </c>
      <c r="AA2297">
        <v>0.2281</v>
      </c>
      <c r="AB2297">
        <v>0.6</v>
      </c>
      <c r="AC2297">
        <v>0.80649999999999999</v>
      </c>
      <c r="AD2297">
        <v>1</v>
      </c>
      <c r="AE2297">
        <v>0.76</v>
      </c>
      <c r="AF2297" t="s">
        <v>3915</v>
      </c>
      <c r="AG2297" s="2">
        <v>3.472222222222222E-3</v>
      </c>
      <c r="AH2297" t="s">
        <v>3911</v>
      </c>
      <c r="AI2297">
        <v>3</v>
      </c>
      <c r="AJ2297" t="s">
        <v>3916</v>
      </c>
      <c r="AK2297" s="3">
        <v>41783</v>
      </c>
      <c r="AL2297" s="10">
        <f>YEAR(ufc_fights_2[[#This Row],[date]])</f>
        <v>2014</v>
      </c>
      <c r="AM2297" t="s">
        <v>3971</v>
      </c>
      <c r="AN2297">
        <v>1</v>
      </c>
      <c r="AO2297" t="s">
        <v>3918</v>
      </c>
      <c r="AP2297">
        <f>IF(ufc_fights_2[[#This Row],[winner]]="Red",ufc_fights_2[[#This Row],[r_fighter_id]],ufc_fights_2[[#This Row],[b_fighter_id]])</f>
        <v>2533</v>
      </c>
      <c r="AQ2297" t="str">
        <f>_xlfn.XLOOKUP(ufc_fights_2[[#This Row],[winnerID]],ufc_fighters[id],ufc_fighters[fighter_name],"xxx",0,1)</f>
        <v>Vinc Pichel</v>
      </c>
    </row>
    <row r="2298" spans="1:43">
      <c r="A2298">
        <v>2712</v>
      </c>
      <c r="B2298">
        <v>2533</v>
      </c>
      <c r="C2298">
        <f>_xlfn.XLOOKUP(ufc_fights_2[[#This Row],[r_fighter_id]],ufc_fighters[id],ufc_fighters[year],"xxx",0,1)</f>
        <v>1994</v>
      </c>
      <c r="D2298">
        <f>_xlfn.XLOOKUP(ufc_fights_2[[#This Row],[b_fighter_id]],ufc_fighters[id],ufc_fighters[year],"Prázdné",0,1)</f>
        <v>1982</v>
      </c>
      <c r="E2298" s="10">
        <f>YEAR(ufc_fights_2[[#This Row],[date]])-ufc_fights_2[[#This Row],[r_year]]</f>
        <v>25</v>
      </c>
      <c r="F2298" s="10">
        <f>YEAR(ufc_fights_2[[#This Row],[date]])-ufc_fights_2[[#This Row],[b_year]]</f>
        <v>37</v>
      </c>
      <c r="G2298">
        <v>0</v>
      </c>
      <c r="H2298">
        <v>0</v>
      </c>
      <c r="I2298">
        <v>0.35630000000000001</v>
      </c>
      <c r="J2298">
        <v>0.59409999999999996</v>
      </c>
      <c r="K2298">
        <v>0.37780000000000002</v>
      </c>
      <c r="L2298">
        <v>0.66390000000000005</v>
      </c>
      <c r="M2298">
        <v>0.66669999999999996</v>
      </c>
      <c r="N2298">
        <v>0.5</v>
      </c>
      <c r="O2298">
        <v>0</v>
      </c>
      <c r="P2298">
        <v>1</v>
      </c>
      <c r="Q2298">
        <v>0</v>
      </c>
      <c r="R2298">
        <v>1</v>
      </c>
      <c r="S2298" s="2">
        <v>1.7939814814814815E-3</v>
      </c>
      <c r="T2298" s="2">
        <v>4.178240740740741E-3</v>
      </c>
      <c r="U2298">
        <v>0.29330000000000001</v>
      </c>
      <c r="V2298">
        <v>0.52729999999999999</v>
      </c>
      <c r="W2298">
        <v>0.75</v>
      </c>
      <c r="X2298">
        <v>0.75</v>
      </c>
      <c r="Y2298">
        <v>0.75</v>
      </c>
      <c r="Z2298">
        <v>0.32500000000000001</v>
      </c>
      <c r="AA2298">
        <v>0.4194</v>
      </c>
      <c r="AB2298">
        <v>0.83330000000000004</v>
      </c>
      <c r="AC2298">
        <v>0.875</v>
      </c>
      <c r="AD2298">
        <v>0</v>
      </c>
      <c r="AE2298">
        <v>0.86960000000000004</v>
      </c>
      <c r="AF2298" t="s">
        <v>3915</v>
      </c>
      <c r="AG2298" s="2">
        <v>3.472222222222222E-3</v>
      </c>
      <c r="AH2298" t="s">
        <v>3911</v>
      </c>
      <c r="AI2298">
        <v>3</v>
      </c>
      <c r="AJ2298" t="s">
        <v>4100</v>
      </c>
      <c r="AK2298" s="3">
        <v>43645</v>
      </c>
      <c r="AL2298" s="10">
        <f>YEAR(ufc_fights_2[[#This Row],[date]])</f>
        <v>2019</v>
      </c>
      <c r="AM2298" t="s">
        <v>3971</v>
      </c>
      <c r="AN2298">
        <v>42</v>
      </c>
      <c r="AO2298" t="s">
        <v>3918</v>
      </c>
      <c r="AP2298">
        <f>IF(ufc_fights_2[[#This Row],[winner]]="Red",ufc_fights_2[[#This Row],[r_fighter_id]],ufc_fights_2[[#This Row],[b_fighter_id]])</f>
        <v>2533</v>
      </c>
      <c r="AQ2298" t="str">
        <f>_xlfn.XLOOKUP(ufc_fights_2[[#This Row],[winnerID]],ufc_fighters[id],ufc_fighters[fighter_name],"xxx",0,1)</f>
        <v>Vinc Pichel</v>
      </c>
    </row>
    <row r="2299" spans="1:43">
      <c r="A2299">
        <v>378</v>
      </c>
      <c r="B2299">
        <v>2533</v>
      </c>
      <c r="C2299">
        <f>_xlfn.XLOOKUP(ufc_fights_2[[#This Row],[r_fighter_id]],ufc_fighters[id],ufc_fighters[year],"xxx",0,1)</f>
        <v>1984</v>
      </c>
      <c r="D2299">
        <f>_xlfn.XLOOKUP(ufc_fights_2[[#This Row],[b_fighter_id]],ufc_fighters[id],ufc_fighters[year],"Prázdné",0,1)</f>
        <v>1982</v>
      </c>
      <c r="E2299" s="10">
        <f>YEAR(ufc_fights_2[[#This Row],[date]])-ufc_fights_2[[#This Row],[r_year]]</f>
        <v>33</v>
      </c>
      <c r="F2299" s="10">
        <f>YEAR(ufc_fights_2[[#This Row],[date]])-ufc_fights_2[[#This Row],[b_year]]</f>
        <v>35</v>
      </c>
      <c r="G2299">
        <v>0</v>
      </c>
      <c r="H2299">
        <v>1</v>
      </c>
      <c r="I2299">
        <v>0.375</v>
      </c>
      <c r="J2299">
        <v>0.5</v>
      </c>
      <c r="K2299">
        <v>0.375</v>
      </c>
      <c r="L2299">
        <v>0.5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</v>
      </c>
      <c r="T2299" s="2">
        <v>2.3148148148148147E-5</v>
      </c>
      <c r="U2299">
        <v>0.31369999999999998</v>
      </c>
      <c r="V2299">
        <v>0.44829999999999998</v>
      </c>
      <c r="W2299">
        <v>1</v>
      </c>
      <c r="X2299">
        <v>1</v>
      </c>
      <c r="Y2299">
        <v>0.4</v>
      </c>
      <c r="Z2299">
        <v>0.33960000000000001</v>
      </c>
      <c r="AA2299">
        <v>0.4516</v>
      </c>
      <c r="AB2299">
        <v>1</v>
      </c>
      <c r="AC2299">
        <v>1</v>
      </c>
      <c r="AD2299">
        <v>0</v>
      </c>
      <c r="AE2299">
        <v>0.6</v>
      </c>
      <c r="AF2299" t="s">
        <v>3910</v>
      </c>
      <c r="AG2299" s="2">
        <v>2.5115740740740741E-3</v>
      </c>
      <c r="AH2299" t="s">
        <v>3911</v>
      </c>
      <c r="AI2299">
        <v>3</v>
      </c>
      <c r="AJ2299" t="s">
        <v>4092</v>
      </c>
      <c r="AK2299" s="3">
        <v>42896</v>
      </c>
      <c r="AL2299" s="10">
        <f>YEAR(ufc_fights_2[[#This Row],[date]])</f>
        <v>2017</v>
      </c>
      <c r="AM2299" t="s">
        <v>3971</v>
      </c>
      <c r="AN2299">
        <v>67</v>
      </c>
      <c r="AO2299" t="s">
        <v>3918</v>
      </c>
      <c r="AP2299">
        <f>IF(ufc_fights_2[[#This Row],[winner]]="Red",ufc_fights_2[[#This Row],[r_fighter_id]],ufc_fights_2[[#This Row],[b_fighter_id]])</f>
        <v>2533</v>
      </c>
      <c r="AQ2299" t="str">
        <f>_xlfn.XLOOKUP(ufc_fights_2[[#This Row],[winnerID]],ufc_fighters[id],ufc_fighters[fighter_name],"xxx",0,1)</f>
        <v>Vinc Pichel</v>
      </c>
    </row>
    <row r="2300" spans="1:43">
      <c r="A2300">
        <v>512</v>
      </c>
      <c r="B2300">
        <v>943</v>
      </c>
      <c r="C2300">
        <f>_xlfn.XLOOKUP(ufc_fights_2[[#This Row],[r_fighter_id]],ufc_fighters[id],ufc_fighters[year],"xxx",0,1)</f>
        <v>1979</v>
      </c>
      <c r="D2300">
        <f>_xlfn.XLOOKUP(ufc_fights_2[[#This Row],[b_fighter_id]],ufc_fighters[id],ufc_fighters[year],"Prázdné",0,1)</f>
        <v>1984</v>
      </c>
      <c r="E2300" s="10">
        <f>YEAR(ufc_fights_2[[#This Row],[date]])-ufc_fights_2[[#This Row],[r_year]]</f>
        <v>36</v>
      </c>
      <c r="F2300" s="10">
        <f>YEAR(ufc_fights_2[[#This Row],[date]])-ufc_fights_2[[#This Row],[b_year]]</f>
        <v>31</v>
      </c>
      <c r="G2300">
        <v>0</v>
      </c>
      <c r="H2300">
        <v>1</v>
      </c>
      <c r="I2300">
        <v>0.40379999999999999</v>
      </c>
      <c r="J2300">
        <v>0.35110000000000002</v>
      </c>
      <c r="K2300">
        <v>0.40379999999999999</v>
      </c>
      <c r="L2300">
        <v>0.35110000000000002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</v>
      </c>
      <c r="T2300" s="2">
        <v>2.3148148148148147E-5</v>
      </c>
      <c r="U2300">
        <v>0.23680000000000001</v>
      </c>
      <c r="V2300">
        <v>0.15379999999999999</v>
      </c>
      <c r="W2300">
        <v>0.88890000000000002</v>
      </c>
      <c r="X2300">
        <v>0.8</v>
      </c>
      <c r="Y2300">
        <v>1</v>
      </c>
      <c r="Z2300">
        <v>0.40379999999999999</v>
      </c>
      <c r="AA2300">
        <v>0.34439999999999998</v>
      </c>
      <c r="AB2300">
        <v>0</v>
      </c>
      <c r="AC2300">
        <v>0.5</v>
      </c>
      <c r="AD2300">
        <v>0</v>
      </c>
      <c r="AE2300">
        <v>0.5</v>
      </c>
      <c r="AF2300" t="s">
        <v>3910</v>
      </c>
      <c r="AG2300" s="2">
        <v>1.4930555555555556E-3</v>
      </c>
      <c r="AH2300" t="s">
        <v>3911</v>
      </c>
      <c r="AI2300">
        <v>3</v>
      </c>
      <c r="AJ2300" t="s">
        <v>3949</v>
      </c>
      <c r="AK2300" s="3">
        <v>42007</v>
      </c>
      <c r="AL2300" s="10">
        <f>YEAR(ufc_fights_2[[#This Row],[date]])</f>
        <v>2015</v>
      </c>
      <c r="AM2300" t="s">
        <v>3971</v>
      </c>
      <c r="AN2300">
        <v>1</v>
      </c>
      <c r="AO2300" t="s">
        <v>3918</v>
      </c>
      <c r="AP2300">
        <f>IF(ufc_fights_2[[#This Row],[winner]]="Red",ufc_fights_2[[#This Row],[r_fighter_id]],ufc_fights_2[[#This Row],[b_fighter_id]])</f>
        <v>943</v>
      </c>
      <c r="AQ2300" t="str">
        <f>_xlfn.XLOOKUP(ufc_fights_2[[#This Row],[winnerID]],ufc_fighters[id],ufc_fighters[fighter_name],"xxx",0,1)</f>
        <v>Paul Felder</v>
      </c>
    </row>
    <row r="2301" spans="1:43">
      <c r="A2301">
        <v>882</v>
      </c>
      <c r="B2301">
        <v>2259</v>
      </c>
      <c r="C2301">
        <f>_xlfn.XLOOKUP(ufc_fights_2[[#This Row],[r_fighter_id]],ufc_fighters[id],ufc_fighters[year],"xxx",0,1)</f>
        <v>1981</v>
      </c>
      <c r="D2301">
        <f>_xlfn.XLOOKUP(ufc_fights_2[[#This Row],[b_fighter_id]],ufc_fighters[id],ufc_fighters[year],"Prázdné",0,1)</f>
        <v>1984</v>
      </c>
      <c r="E2301" s="10">
        <f>YEAR(ufc_fights_2[[#This Row],[date]])-ufc_fights_2[[#This Row],[r_year]]</f>
        <v>27</v>
      </c>
      <c r="F2301" s="10">
        <f>YEAR(ufc_fights_2[[#This Row],[date]])-ufc_fights_2[[#This Row],[b_year]]</f>
        <v>24</v>
      </c>
      <c r="G2301">
        <v>0</v>
      </c>
      <c r="H2301">
        <v>1</v>
      </c>
      <c r="I2301">
        <v>0.3821</v>
      </c>
      <c r="J2301">
        <v>0.2984</v>
      </c>
      <c r="K2301">
        <v>0.40450000000000003</v>
      </c>
      <c r="L2301">
        <v>0.3251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 s="2">
        <v>0</v>
      </c>
      <c r="T2301" s="2">
        <v>1.0185185185185184E-3</v>
      </c>
      <c r="U2301">
        <v>0.25290000000000001</v>
      </c>
      <c r="V2301">
        <v>0.28489999999999999</v>
      </c>
      <c r="W2301">
        <v>0.9</v>
      </c>
      <c r="X2301">
        <v>1</v>
      </c>
      <c r="Y2301">
        <v>0</v>
      </c>
      <c r="Z2301">
        <v>0.3659</v>
      </c>
      <c r="AA2301">
        <v>0.26700000000000002</v>
      </c>
      <c r="AB2301">
        <v>0.8</v>
      </c>
      <c r="AC2301">
        <v>0.76919999999999999</v>
      </c>
      <c r="AD2301">
        <v>1</v>
      </c>
      <c r="AE2301">
        <v>0</v>
      </c>
      <c r="AF2301" t="s">
        <v>3922</v>
      </c>
      <c r="AG2301" s="2">
        <v>3.472222222222222E-3</v>
      </c>
      <c r="AH2301" t="s">
        <v>3911</v>
      </c>
      <c r="AI2301">
        <v>3</v>
      </c>
      <c r="AJ2301" t="s">
        <v>3967</v>
      </c>
      <c r="AK2301" s="3">
        <v>39480</v>
      </c>
      <c r="AL2301" s="10">
        <f>YEAR(ufc_fights_2[[#This Row],[date]])</f>
        <v>2008</v>
      </c>
      <c r="AM2301" t="s">
        <v>3971</v>
      </c>
      <c r="AN2301">
        <v>1</v>
      </c>
      <c r="AO2301" t="s">
        <v>3913</v>
      </c>
      <c r="AP2301">
        <f>IF(ufc_fights_2[[#This Row],[winner]]="Red",ufc_fights_2[[#This Row],[r_fighter_id]],ufc_fights_2[[#This Row],[b_fighter_id]])</f>
        <v>882</v>
      </c>
      <c r="AQ2301" t="str">
        <f>_xlfn.XLOOKUP(ufc_fights_2[[#This Row],[winnerID]],ufc_fighters[id],ufc_fighters[fighter_name],"xxx",0,1)</f>
        <v>Rob Emerson</v>
      </c>
    </row>
    <row r="2302" spans="1:43">
      <c r="A2302">
        <v>986</v>
      </c>
      <c r="B2302">
        <v>2134</v>
      </c>
      <c r="C2302">
        <f>_xlfn.XLOOKUP(ufc_fights_2[[#This Row],[r_fighter_id]],ufc_fighters[id],ufc_fighters[year],"xxx",0,1)</f>
        <v>1976</v>
      </c>
      <c r="D2302">
        <f>_xlfn.XLOOKUP(ufc_fights_2[[#This Row],[b_fighter_id]],ufc_fighters[id],ufc_fighters[year],"Prázdné",0,1)</f>
        <v>1972</v>
      </c>
      <c r="E2302" s="10">
        <f>YEAR(ufc_fights_2[[#This Row],[date]])-ufc_fights_2[[#This Row],[r_year]]</f>
        <v>31</v>
      </c>
      <c r="F2302" s="10">
        <f>YEAR(ufc_fights_2[[#This Row],[date]])-ufc_fights_2[[#This Row],[b_year]]</f>
        <v>35</v>
      </c>
      <c r="G2302">
        <v>0</v>
      </c>
      <c r="H2302">
        <v>0</v>
      </c>
      <c r="I2302">
        <v>0.52780000000000005</v>
      </c>
      <c r="J2302">
        <v>0.16669999999999999</v>
      </c>
      <c r="K2302">
        <v>0.71209999999999996</v>
      </c>
      <c r="L2302">
        <v>0.48280000000000001</v>
      </c>
      <c r="M2302">
        <v>1</v>
      </c>
      <c r="N2302">
        <v>0.1</v>
      </c>
      <c r="O2302">
        <v>1</v>
      </c>
      <c r="P2302">
        <v>2</v>
      </c>
      <c r="Q2302">
        <v>0</v>
      </c>
      <c r="R2302">
        <v>0</v>
      </c>
      <c r="S2302" s="2">
        <v>5.0578703703703706E-3</v>
      </c>
      <c r="T2302" s="2">
        <v>1.0300925925925926E-3</v>
      </c>
      <c r="U2302">
        <v>0.43859999999999999</v>
      </c>
      <c r="V2302">
        <v>0.1333</v>
      </c>
      <c r="W2302">
        <v>0.66669999999999996</v>
      </c>
      <c r="X2302">
        <v>0.91669999999999996</v>
      </c>
      <c r="Y2302">
        <v>0.5</v>
      </c>
      <c r="Z2302">
        <v>0.5</v>
      </c>
      <c r="AA2302">
        <v>0.1154</v>
      </c>
      <c r="AB2302">
        <v>0.8</v>
      </c>
      <c r="AC2302">
        <v>0.4</v>
      </c>
      <c r="AD2302">
        <v>0.51349999999999996</v>
      </c>
      <c r="AE2302">
        <v>0.2</v>
      </c>
      <c r="AF2302" t="s">
        <v>3933</v>
      </c>
      <c r="AG2302" s="2">
        <v>2.7430555555555554E-3</v>
      </c>
      <c r="AH2302" t="s">
        <v>3911</v>
      </c>
      <c r="AI2302">
        <v>3</v>
      </c>
      <c r="AJ2302" t="s">
        <v>3925</v>
      </c>
      <c r="AK2302" s="3">
        <v>39177</v>
      </c>
      <c r="AL2302" s="10">
        <f>YEAR(ufc_fights_2[[#This Row],[date]])</f>
        <v>2007</v>
      </c>
      <c r="AM2302" t="s">
        <v>3971</v>
      </c>
      <c r="AN2302">
        <v>1</v>
      </c>
      <c r="AO2302" t="s">
        <v>3913</v>
      </c>
      <c r="AP2302">
        <f>IF(ufc_fights_2[[#This Row],[winner]]="Red",ufc_fights_2[[#This Row],[r_fighter_id]],ufc_fights_2[[#This Row],[b_fighter_id]])</f>
        <v>986</v>
      </c>
      <c r="AQ2302" t="str">
        <f>_xlfn.XLOOKUP(ufc_fights_2[[#This Row],[winnerID]],ufc_fighters[id],ufc_fighters[fighter_name],"xxx",0,1)</f>
        <v>Kenny Florian</v>
      </c>
    </row>
    <row r="2303" spans="1:43">
      <c r="A2303">
        <v>2473</v>
      </c>
      <c r="B2303">
        <v>3018</v>
      </c>
      <c r="C2303">
        <f>_xlfn.XLOOKUP(ufc_fights_2[[#This Row],[r_fighter_id]],ufc_fighters[id],ufc_fighters[year],"xxx",0,1)</f>
        <v>1984</v>
      </c>
      <c r="D2303">
        <f>_xlfn.XLOOKUP(ufc_fights_2[[#This Row],[b_fighter_id]],ufc_fighters[id],ufc_fighters[year],"Prázdné",0,1)</f>
        <v>1979</v>
      </c>
      <c r="E2303" s="10">
        <f>YEAR(ufc_fights_2[[#This Row],[date]])-ufc_fights_2[[#This Row],[r_year]]</f>
        <v>26</v>
      </c>
      <c r="F2303" s="10">
        <f>YEAR(ufc_fights_2[[#This Row],[date]])-ufc_fights_2[[#This Row],[b_year]]</f>
        <v>31</v>
      </c>
      <c r="G2303">
        <v>0</v>
      </c>
      <c r="H2303">
        <v>0</v>
      </c>
      <c r="I2303">
        <v>0.33960000000000001</v>
      </c>
      <c r="J2303">
        <v>0.17330000000000001</v>
      </c>
      <c r="K2303">
        <v>0.3765</v>
      </c>
      <c r="L2303">
        <v>0.1711</v>
      </c>
      <c r="M2303">
        <v>1</v>
      </c>
      <c r="N2303">
        <v>0.4</v>
      </c>
      <c r="O2303">
        <v>0</v>
      </c>
      <c r="P2303">
        <v>0</v>
      </c>
      <c r="Q2303">
        <v>1</v>
      </c>
      <c r="R2303">
        <v>1</v>
      </c>
      <c r="S2303" s="2">
        <v>6.9444444444444447E-4</v>
      </c>
      <c r="T2303" s="2">
        <v>8.1018518518518516E-4</v>
      </c>
      <c r="U2303">
        <v>0.26869999999999999</v>
      </c>
      <c r="V2303">
        <v>0.13730000000000001</v>
      </c>
      <c r="W2303">
        <v>0.66669999999999996</v>
      </c>
      <c r="X2303">
        <v>0.73680000000000001</v>
      </c>
      <c r="Y2303">
        <v>0.46150000000000002</v>
      </c>
      <c r="Z2303">
        <v>0.32240000000000002</v>
      </c>
      <c r="AA2303">
        <v>0.16750000000000001</v>
      </c>
      <c r="AB2303">
        <v>1</v>
      </c>
      <c r="AC2303">
        <v>0.23080000000000001</v>
      </c>
      <c r="AD2303">
        <v>0.5</v>
      </c>
      <c r="AE2303">
        <v>0.33329999999999999</v>
      </c>
      <c r="AF2303" t="s">
        <v>3915</v>
      </c>
      <c r="AG2303" s="2">
        <v>3.472222222222222E-3</v>
      </c>
      <c r="AH2303" t="s">
        <v>3911</v>
      </c>
      <c r="AI2303">
        <v>3</v>
      </c>
      <c r="AJ2303" t="s">
        <v>3928</v>
      </c>
      <c r="AK2303" s="3">
        <v>40268</v>
      </c>
      <c r="AL2303" s="10">
        <f>YEAR(ufc_fights_2[[#This Row],[date]])</f>
        <v>2010</v>
      </c>
      <c r="AM2303" t="s">
        <v>3971</v>
      </c>
      <c r="AN2303">
        <v>112</v>
      </c>
      <c r="AO2303" t="s">
        <v>3913</v>
      </c>
      <c r="AP2303">
        <f>IF(ufc_fights_2[[#This Row],[winner]]="Red",ufc_fights_2[[#This Row],[r_fighter_id]],ufc_fights_2[[#This Row],[b_fighter_id]])</f>
        <v>2473</v>
      </c>
      <c r="AQ2303" t="str">
        <f>_xlfn.XLOOKUP(ufc_fights_2[[#This Row],[winnerID]],ufc_fighters[id],ufc_fighters[fighter_name],"xxx",0,1)</f>
        <v>Ross Pearson</v>
      </c>
    </row>
    <row r="2304" spans="1:43">
      <c r="A2304">
        <v>2473</v>
      </c>
      <c r="B2304">
        <v>1741</v>
      </c>
      <c r="C2304">
        <f>_xlfn.XLOOKUP(ufc_fights_2[[#This Row],[r_fighter_id]],ufc_fighters[id],ufc_fighters[year],"xxx",0,1)</f>
        <v>1984</v>
      </c>
      <c r="D2304">
        <f>_xlfn.XLOOKUP(ufc_fights_2[[#This Row],[b_fighter_id]],ufc_fighters[id],ufc_fighters[year],"Prázdné",0,1)</f>
        <v>1986</v>
      </c>
      <c r="E2304" s="10">
        <f>YEAR(ufc_fights_2[[#This Row],[date]])-ufc_fights_2[[#This Row],[r_year]]</f>
        <v>32</v>
      </c>
      <c r="F2304" s="10">
        <f>YEAR(ufc_fights_2[[#This Row],[date]])-ufc_fights_2[[#This Row],[b_year]]</f>
        <v>30</v>
      </c>
      <c r="G2304">
        <v>0</v>
      </c>
      <c r="H2304">
        <v>0</v>
      </c>
      <c r="I2304">
        <v>0.33550000000000002</v>
      </c>
      <c r="J2304">
        <v>0.36449999999999999</v>
      </c>
      <c r="K2304">
        <v>0.33329999999999999</v>
      </c>
      <c r="L2304">
        <v>0.36449999999999999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</v>
      </c>
      <c r="T2304" s="2">
        <v>1.1574074074074073E-5</v>
      </c>
      <c r="U2304">
        <v>0.19439999999999999</v>
      </c>
      <c r="V2304">
        <v>0.32469999999999999</v>
      </c>
      <c r="W2304">
        <v>0.45450000000000002</v>
      </c>
      <c r="X2304">
        <v>0.84</v>
      </c>
      <c r="Y2304">
        <v>1</v>
      </c>
      <c r="Z2304">
        <v>0.33550000000000002</v>
      </c>
      <c r="AA2304">
        <v>0.3679</v>
      </c>
      <c r="AB2304">
        <v>0</v>
      </c>
      <c r="AC2304">
        <v>0</v>
      </c>
      <c r="AD2304">
        <v>0</v>
      </c>
      <c r="AE2304">
        <v>0</v>
      </c>
      <c r="AF2304" t="s">
        <v>3922</v>
      </c>
      <c r="AG2304" s="2">
        <v>3.472222222222222E-3</v>
      </c>
      <c r="AH2304" t="s">
        <v>3911</v>
      </c>
      <c r="AI2304">
        <v>3</v>
      </c>
      <c r="AJ2304" t="s">
        <v>3945</v>
      </c>
      <c r="AK2304" s="3">
        <v>42448</v>
      </c>
      <c r="AL2304" s="10">
        <f>YEAR(ufc_fights_2[[#This Row],[date]])</f>
        <v>2016</v>
      </c>
      <c r="AM2304" t="s">
        <v>3971</v>
      </c>
      <c r="AN2304">
        <v>101</v>
      </c>
      <c r="AO2304" t="s">
        <v>3913</v>
      </c>
      <c r="AP2304">
        <f>IF(ufc_fights_2[[#This Row],[winner]]="Red",ufc_fights_2[[#This Row],[r_fighter_id]],ufc_fights_2[[#This Row],[b_fighter_id]])</f>
        <v>2473</v>
      </c>
      <c r="AQ2304" t="str">
        <f>_xlfn.XLOOKUP(ufc_fights_2[[#This Row],[winnerID]],ufc_fighters[id],ufc_fighters[fighter_name],"xxx",0,1)</f>
        <v>Ross Pearson</v>
      </c>
    </row>
    <row r="2305" spans="1:43">
      <c r="A2305">
        <v>2473</v>
      </c>
      <c r="B2305">
        <v>3142</v>
      </c>
      <c r="C2305">
        <f>_xlfn.XLOOKUP(ufc_fights_2[[#This Row],[r_fighter_id]],ufc_fighters[id],ufc_fighters[year],"xxx",0,1)</f>
        <v>1984</v>
      </c>
      <c r="D2305">
        <f>_xlfn.XLOOKUP(ufc_fights_2[[#This Row],[b_fighter_id]],ufc_fighters[id],ufc_fighters[year],"Prázdné",0,1)</f>
        <v>1984</v>
      </c>
      <c r="E2305" s="10">
        <f>YEAR(ufc_fights_2[[#This Row],[date]])-ufc_fights_2[[#This Row],[r_year]]</f>
        <v>31</v>
      </c>
      <c r="F2305" s="10">
        <f>YEAR(ufc_fights_2[[#This Row],[date]])-ufc_fights_2[[#This Row],[b_year]]</f>
        <v>31</v>
      </c>
      <c r="G2305">
        <v>1</v>
      </c>
      <c r="H2305">
        <v>0</v>
      </c>
      <c r="I2305">
        <v>0.33329999999999999</v>
      </c>
      <c r="J2305">
        <v>0.2072</v>
      </c>
      <c r="K2305">
        <v>0.33329999999999999</v>
      </c>
      <c r="L2305">
        <v>0.2072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2.3148148148148147E-5</v>
      </c>
      <c r="T2305" s="2">
        <v>1.1574074074074073E-5</v>
      </c>
      <c r="U2305">
        <v>0.2712</v>
      </c>
      <c r="V2305">
        <v>0.13189999999999999</v>
      </c>
      <c r="W2305">
        <v>0.45450000000000002</v>
      </c>
      <c r="X2305">
        <v>0.8</v>
      </c>
      <c r="Y2305">
        <v>0.75</v>
      </c>
      <c r="Z2305">
        <v>0.31509999999999999</v>
      </c>
      <c r="AA2305">
        <v>0.2</v>
      </c>
      <c r="AB2305">
        <v>0</v>
      </c>
      <c r="AC2305">
        <v>1</v>
      </c>
      <c r="AD2305">
        <v>1</v>
      </c>
      <c r="AE2305">
        <v>0</v>
      </c>
      <c r="AF2305" t="s">
        <v>3910</v>
      </c>
      <c r="AG2305" s="2">
        <v>1.0763888888888889E-3</v>
      </c>
      <c r="AH2305" t="s">
        <v>3911</v>
      </c>
      <c r="AI2305">
        <v>3</v>
      </c>
      <c r="AJ2305" t="s">
        <v>3928</v>
      </c>
      <c r="AK2305" s="3">
        <v>42077</v>
      </c>
      <c r="AL2305" s="10">
        <f>YEAR(ufc_fights_2[[#This Row],[date]])</f>
        <v>2015</v>
      </c>
      <c r="AM2305" t="s">
        <v>3971</v>
      </c>
      <c r="AN2305">
        <v>98</v>
      </c>
      <c r="AO2305" t="s">
        <v>3913</v>
      </c>
      <c r="AP2305">
        <f>IF(ufc_fights_2[[#This Row],[winner]]="Red",ufc_fights_2[[#This Row],[r_fighter_id]],ufc_fights_2[[#This Row],[b_fighter_id]])</f>
        <v>2473</v>
      </c>
      <c r="AQ2305" t="str">
        <f>_xlfn.XLOOKUP(ufc_fights_2[[#This Row],[winnerID]],ufc_fighters[id],ufc_fighters[fighter_name],"xxx",0,1)</f>
        <v>Ross Pearson</v>
      </c>
    </row>
    <row r="2306" spans="1:43">
      <c r="A2306">
        <v>639</v>
      </c>
      <c r="B2306">
        <v>2473</v>
      </c>
      <c r="C2306">
        <f>_xlfn.XLOOKUP(ufc_fights_2[[#This Row],[r_fighter_id]],ufc_fighters[id],ufc_fighters[year],"xxx",0,1)</f>
        <v>1982</v>
      </c>
      <c r="D2306">
        <f>_xlfn.XLOOKUP(ufc_fights_2[[#This Row],[b_fighter_id]],ufc_fighters[id],ufc_fighters[year],"Prázdné",0,1)</f>
        <v>1984</v>
      </c>
      <c r="E2306" s="10">
        <f>YEAR(ufc_fights_2[[#This Row],[date]])-ufc_fights_2[[#This Row],[r_year]]</f>
        <v>31</v>
      </c>
      <c r="F2306" s="10">
        <f>YEAR(ufc_fights_2[[#This Row],[date]])-ufc_fights_2[[#This Row],[b_year]]</f>
        <v>29</v>
      </c>
      <c r="G2306">
        <v>0</v>
      </c>
      <c r="H2306">
        <v>1</v>
      </c>
      <c r="I2306">
        <v>0.37659999999999999</v>
      </c>
      <c r="J2306">
        <v>0.68289999999999995</v>
      </c>
      <c r="K2306">
        <v>0.42170000000000002</v>
      </c>
      <c r="L2306">
        <v>0.7742</v>
      </c>
      <c r="M2306">
        <v>0.1429</v>
      </c>
      <c r="N2306">
        <v>1</v>
      </c>
      <c r="O2306">
        <v>0</v>
      </c>
      <c r="P2306">
        <v>0</v>
      </c>
      <c r="Q2306">
        <v>0</v>
      </c>
      <c r="R2306">
        <v>0</v>
      </c>
      <c r="S2306" s="2">
        <v>2.1759259259259258E-3</v>
      </c>
      <c r="T2306" s="2">
        <v>1.1574074074074075E-4</v>
      </c>
      <c r="U2306">
        <v>0.1842</v>
      </c>
      <c r="V2306">
        <v>0.62860000000000005</v>
      </c>
      <c r="W2306">
        <v>0.66669999999999996</v>
      </c>
      <c r="X2306">
        <v>0.47620000000000001</v>
      </c>
      <c r="Y2306">
        <v>0</v>
      </c>
      <c r="Z2306">
        <v>0.27779999999999999</v>
      </c>
      <c r="AA2306">
        <v>0.6875</v>
      </c>
      <c r="AB2306">
        <v>0.60870000000000002</v>
      </c>
      <c r="AC2306">
        <v>1</v>
      </c>
      <c r="AD2306">
        <v>0</v>
      </c>
      <c r="AE2306">
        <v>0.5</v>
      </c>
      <c r="AF2306" t="s">
        <v>3910</v>
      </c>
      <c r="AG2306" s="2">
        <v>2.6041666666666665E-3</v>
      </c>
      <c r="AH2306" t="s">
        <v>3911</v>
      </c>
      <c r="AI2306">
        <v>3</v>
      </c>
      <c r="AJ2306" t="s">
        <v>3961</v>
      </c>
      <c r="AK2306" s="3">
        <v>41370</v>
      </c>
      <c r="AL2306" s="10">
        <f>YEAR(ufc_fights_2[[#This Row],[date]])</f>
        <v>2013</v>
      </c>
      <c r="AM2306" t="s">
        <v>3971</v>
      </c>
      <c r="AN2306">
        <v>86</v>
      </c>
      <c r="AO2306" t="s">
        <v>3918</v>
      </c>
      <c r="AP2306">
        <f>IF(ufc_fights_2[[#This Row],[winner]]="Red",ufc_fights_2[[#This Row],[r_fighter_id]],ufc_fights_2[[#This Row],[b_fighter_id]])</f>
        <v>2473</v>
      </c>
      <c r="AQ2306" t="str">
        <f>_xlfn.XLOOKUP(ufc_fights_2[[#This Row],[winnerID]],ufc_fighters[id],ufc_fighters[fighter_name],"xxx",0,1)</f>
        <v>Ross Pearson</v>
      </c>
    </row>
    <row r="2307" spans="1:43">
      <c r="A2307">
        <v>882</v>
      </c>
      <c r="B2307">
        <v>2338</v>
      </c>
      <c r="C2307">
        <f>_xlfn.XLOOKUP(ufc_fights_2[[#This Row],[r_fighter_id]],ufc_fighters[id],ufc_fighters[year],"xxx",0,1)</f>
        <v>1981</v>
      </c>
      <c r="D2307">
        <f>_xlfn.XLOOKUP(ufc_fights_2[[#This Row],[b_fighter_id]],ufc_fighters[id],ufc_fighters[year],"Prázdné",0,1)</f>
        <v>1984</v>
      </c>
      <c r="E2307" s="10">
        <f>YEAR(ufc_fights_2[[#This Row],[date]])-ufc_fights_2[[#This Row],[r_year]]</f>
        <v>29</v>
      </c>
      <c r="F2307" s="10">
        <f>YEAR(ufc_fights_2[[#This Row],[date]])-ufc_fights_2[[#This Row],[b_year]]</f>
        <v>26</v>
      </c>
      <c r="G2307">
        <v>0</v>
      </c>
      <c r="H2307">
        <v>0</v>
      </c>
      <c r="I2307">
        <v>0.49059999999999998</v>
      </c>
      <c r="J2307">
        <v>0.39579999999999999</v>
      </c>
      <c r="K2307">
        <v>0.56340000000000001</v>
      </c>
      <c r="L2307">
        <v>0.54549999999999998</v>
      </c>
      <c r="M2307">
        <v>0.63639999999999997</v>
      </c>
      <c r="N2307">
        <v>0</v>
      </c>
      <c r="O2307">
        <v>0</v>
      </c>
      <c r="P2307">
        <v>2</v>
      </c>
      <c r="Q2307">
        <v>0</v>
      </c>
      <c r="R2307">
        <v>1</v>
      </c>
      <c r="S2307" s="2">
        <v>6.3425925925925924E-3</v>
      </c>
      <c r="T2307" s="2">
        <v>9.3749999999999997E-4</v>
      </c>
      <c r="U2307">
        <v>0.28120000000000001</v>
      </c>
      <c r="V2307">
        <v>0.2258</v>
      </c>
      <c r="W2307">
        <v>0.88890000000000002</v>
      </c>
      <c r="X2307">
        <v>0.75</v>
      </c>
      <c r="Y2307">
        <v>0.66669999999999996</v>
      </c>
      <c r="Z2307">
        <v>0.30769999999999997</v>
      </c>
      <c r="AA2307">
        <v>0.34289999999999998</v>
      </c>
      <c r="AB2307">
        <v>0.77780000000000005</v>
      </c>
      <c r="AC2307">
        <v>1</v>
      </c>
      <c r="AD2307">
        <v>0.61109999999999998</v>
      </c>
      <c r="AE2307">
        <v>0</v>
      </c>
      <c r="AF2307" t="s">
        <v>3915</v>
      </c>
      <c r="AG2307" s="2">
        <v>3.472222222222222E-3</v>
      </c>
      <c r="AH2307" t="s">
        <v>3911</v>
      </c>
      <c r="AI2307">
        <v>3</v>
      </c>
      <c r="AJ2307" t="s">
        <v>3914</v>
      </c>
      <c r="AK2307" s="3">
        <v>40215</v>
      </c>
      <c r="AL2307" s="10">
        <f>YEAR(ufc_fights_2[[#This Row],[date]])</f>
        <v>2010</v>
      </c>
      <c r="AM2307" t="s">
        <v>3971</v>
      </c>
      <c r="AN2307">
        <v>1</v>
      </c>
      <c r="AO2307" t="s">
        <v>3913</v>
      </c>
      <c r="AP2307">
        <f>IF(ufc_fights_2[[#This Row],[winner]]="Red",ufc_fights_2[[#This Row],[r_fighter_id]],ufc_fights_2[[#This Row],[b_fighter_id]])</f>
        <v>882</v>
      </c>
      <c r="AQ2307" t="str">
        <f>_xlfn.XLOOKUP(ufc_fights_2[[#This Row],[winnerID]],ufc_fighters[id],ufc_fighters[fighter_name],"xxx",0,1)</f>
        <v>Rob Emerson</v>
      </c>
    </row>
    <row r="2308" spans="1:43">
      <c r="A2308">
        <v>882</v>
      </c>
      <c r="B2308">
        <v>1063</v>
      </c>
      <c r="C2308">
        <f>_xlfn.XLOOKUP(ufc_fights_2[[#This Row],[r_fighter_id]],ufc_fighters[id],ufc_fighters[year],"xxx",0,1)</f>
        <v>1981</v>
      </c>
      <c r="D2308">
        <f>_xlfn.XLOOKUP(ufc_fights_2[[#This Row],[b_fighter_id]],ufc_fighters[id],ufc_fighters[year],"Prázdné",0,1)</f>
        <v>1981</v>
      </c>
      <c r="E2308" s="10">
        <f>YEAR(ufc_fights_2[[#This Row],[date]])-ufc_fights_2[[#This Row],[r_year]]</f>
        <v>27</v>
      </c>
      <c r="F2308" s="10">
        <f>YEAR(ufc_fights_2[[#This Row],[date]])-ufc_fights_2[[#This Row],[b_year]]</f>
        <v>27</v>
      </c>
      <c r="G2308">
        <v>1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3.4722222222222222E-5</v>
      </c>
      <c r="T2308" s="2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 t="s">
        <v>3910</v>
      </c>
      <c r="AG2308" s="2">
        <v>1.3888888888888889E-4</v>
      </c>
      <c r="AH2308" t="s">
        <v>3911</v>
      </c>
      <c r="AI2308">
        <v>3</v>
      </c>
      <c r="AJ2308" t="s">
        <v>3949</v>
      </c>
      <c r="AK2308" s="3">
        <v>39669</v>
      </c>
      <c r="AL2308" s="10">
        <f>YEAR(ufc_fights_2[[#This Row],[date]])</f>
        <v>2008</v>
      </c>
      <c r="AM2308" t="s">
        <v>3971</v>
      </c>
      <c r="AN2308">
        <v>42</v>
      </c>
      <c r="AO2308" t="s">
        <v>3913</v>
      </c>
      <c r="AP2308">
        <f>IF(ufc_fights_2[[#This Row],[winner]]="Red",ufc_fights_2[[#This Row],[r_fighter_id]],ufc_fights_2[[#This Row],[b_fighter_id]])</f>
        <v>882</v>
      </c>
      <c r="AQ2308" t="str">
        <f>_xlfn.XLOOKUP(ufc_fights_2[[#This Row],[winnerID]],ufc_fighters[id],ufc_fighters[fighter_name],"xxx",0,1)</f>
        <v>Rob Emerson</v>
      </c>
    </row>
    <row r="2309" spans="1:43">
      <c r="A2309">
        <v>986</v>
      </c>
      <c r="B2309">
        <v>3142</v>
      </c>
      <c r="C2309">
        <f>_xlfn.XLOOKUP(ufc_fights_2[[#This Row],[r_fighter_id]],ufc_fighters[id],ufc_fighters[year],"xxx",0,1)</f>
        <v>1976</v>
      </c>
      <c r="D2309">
        <f>_xlfn.XLOOKUP(ufc_fights_2[[#This Row],[b_fighter_id]],ufc_fighters[id],ufc_fighters[year],"Prázdné",0,1)</f>
        <v>1984</v>
      </c>
      <c r="E2309" s="10">
        <f>YEAR(ufc_fights_2[[#This Row],[date]])-ufc_fights_2[[#This Row],[r_year]]</f>
        <v>30</v>
      </c>
      <c r="F2309" s="10">
        <f>YEAR(ufc_fights_2[[#This Row],[date]])-ufc_fights_2[[#This Row],[b_year]]</f>
        <v>22</v>
      </c>
      <c r="G2309">
        <v>0</v>
      </c>
      <c r="H2309">
        <v>0</v>
      </c>
      <c r="I2309">
        <v>0.625</v>
      </c>
      <c r="J2309">
        <v>0</v>
      </c>
      <c r="K2309">
        <v>0.86360000000000003</v>
      </c>
      <c r="L2309">
        <v>0</v>
      </c>
      <c r="M2309">
        <v>0.5</v>
      </c>
      <c r="N2309">
        <v>0</v>
      </c>
      <c r="O2309">
        <v>1</v>
      </c>
      <c r="P2309">
        <v>0</v>
      </c>
      <c r="Q2309">
        <v>0</v>
      </c>
      <c r="R2309">
        <v>0</v>
      </c>
      <c r="S2309" s="2">
        <v>1.1226851851851851E-3</v>
      </c>
      <c r="T2309" s="2">
        <v>0</v>
      </c>
      <c r="U2309">
        <v>0.625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0.625</v>
      </c>
      <c r="AE2309">
        <v>0</v>
      </c>
      <c r="AF2309" t="s">
        <v>3933</v>
      </c>
      <c r="AG2309" s="2">
        <v>1.2268518518518518E-3</v>
      </c>
      <c r="AH2309" t="s">
        <v>3911</v>
      </c>
      <c r="AI2309">
        <v>3</v>
      </c>
      <c r="AJ2309" t="s">
        <v>3925</v>
      </c>
      <c r="AK2309" s="3">
        <v>38892</v>
      </c>
      <c r="AL2309" s="10">
        <f>YEAR(ufc_fights_2[[#This Row],[date]])</f>
        <v>2006</v>
      </c>
      <c r="AM2309" t="s">
        <v>3971</v>
      </c>
      <c r="AN2309">
        <v>1</v>
      </c>
      <c r="AO2309" t="s">
        <v>3913</v>
      </c>
      <c r="AP2309">
        <f>IF(ufc_fights_2[[#This Row],[winner]]="Red",ufc_fights_2[[#This Row],[r_fighter_id]],ufc_fights_2[[#This Row],[b_fighter_id]])</f>
        <v>986</v>
      </c>
      <c r="AQ2309" t="str">
        <f>_xlfn.XLOOKUP(ufc_fights_2[[#This Row],[winnerID]],ufc_fighters[id],ufc_fighters[fighter_name],"xxx",0,1)</f>
        <v>Kenny Florian</v>
      </c>
    </row>
    <row r="2310" spans="1:43">
      <c r="A2310">
        <v>2016</v>
      </c>
      <c r="B2310">
        <v>2473</v>
      </c>
      <c r="C2310">
        <f>_xlfn.XLOOKUP(ufc_fights_2[[#This Row],[r_fighter_id]],ufc_fighters[id],ufc_fighters[year],"xxx",0,1)</f>
        <v>1979</v>
      </c>
      <c r="D2310">
        <f>_xlfn.XLOOKUP(ufc_fights_2[[#This Row],[b_fighter_id]],ufc_fighters[id],ufc_fighters[year],"Prázdné",0,1)</f>
        <v>1984</v>
      </c>
      <c r="E2310" s="10">
        <f>YEAR(ufc_fights_2[[#This Row],[date]])-ufc_fights_2[[#This Row],[r_year]]</f>
        <v>35</v>
      </c>
      <c r="F2310" s="10">
        <f>YEAR(ufc_fights_2[[#This Row],[date]])-ufc_fights_2[[#This Row],[b_year]]</f>
        <v>30</v>
      </c>
      <c r="G2310">
        <v>0</v>
      </c>
      <c r="H2310">
        <v>1</v>
      </c>
      <c r="I2310">
        <v>0.31909999999999999</v>
      </c>
      <c r="J2310">
        <v>0.47270000000000001</v>
      </c>
      <c r="K2310">
        <v>0.43099999999999999</v>
      </c>
      <c r="L2310">
        <v>0.54690000000000005</v>
      </c>
      <c r="M2310">
        <v>0.5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8.4490740740740739E-4</v>
      </c>
      <c r="T2310" s="2">
        <v>9.2592592592592588E-5</v>
      </c>
      <c r="U2310">
        <v>0.22500000000000001</v>
      </c>
      <c r="V2310">
        <v>0.44440000000000002</v>
      </c>
      <c r="W2310">
        <v>0.85709999999999997</v>
      </c>
      <c r="X2310">
        <v>0</v>
      </c>
      <c r="Y2310">
        <v>1</v>
      </c>
      <c r="Z2310">
        <v>0.2727</v>
      </c>
      <c r="AA2310">
        <v>0.36359999999999998</v>
      </c>
      <c r="AB2310">
        <v>1</v>
      </c>
      <c r="AC2310">
        <v>0.85709999999999997</v>
      </c>
      <c r="AD2310">
        <v>0</v>
      </c>
      <c r="AE2310">
        <v>1</v>
      </c>
      <c r="AF2310" t="s">
        <v>3910</v>
      </c>
      <c r="AG2310" s="2">
        <v>1.0995370370370371E-3</v>
      </c>
      <c r="AH2310" t="s">
        <v>3911</v>
      </c>
      <c r="AI2310">
        <v>3</v>
      </c>
      <c r="AJ2310" t="s">
        <v>3938</v>
      </c>
      <c r="AK2310" s="3">
        <v>41867</v>
      </c>
      <c r="AL2310" s="10">
        <f>YEAR(ufc_fights_2[[#This Row],[date]])</f>
        <v>2014</v>
      </c>
      <c r="AM2310" t="s">
        <v>3971</v>
      </c>
      <c r="AN2310">
        <v>75</v>
      </c>
      <c r="AO2310" t="s">
        <v>3918</v>
      </c>
      <c r="AP2310">
        <f>IF(ufc_fights_2[[#This Row],[winner]]="Red",ufc_fights_2[[#This Row],[r_fighter_id]],ufc_fights_2[[#This Row],[b_fighter_id]])</f>
        <v>2473</v>
      </c>
      <c r="AQ2310" t="str">
        <f>_xlfn.XLOOKUP(ufc_fights_2[[#This Row],[winnerID]],ufc_fighters[id],ufc_fighters[fighter_name],"xxx",0,1)</f>
        <v>Ross Pearson</v>
      </c>
    </row>
    <row r="2311" spans="1:43">
      <c r="A2311">
        <v>1384</v>
      </c>
      <c r="B2311">
        <v>2523</v>
      </c>
      <c r="C2311">
        <f>_xlfn.XLOOKUP(ufc_fights_2[[#This Row],[r_fighter_id]],ufc_fighters[id],ufc_fighters[year],"xxx",0,1)</f>
        <v>1983</v>
      </c>
      <c r="D2311">
        <f>_xlfn.XLOOKUP(ufc_fights_2[[#This Row],[b_fighter_id]],ufc_fighters[id],ufc_fighters[year],"Prázdné",0,1)</f>
        <v>1990</v>
      </c>
      <c r="E2311" s="10">
        <f>YEAR(ufc_fights_2[[#This Row],[date]])-ufc_fights_2[[#This Row],[r_year]]</f>
        <v>33</v>
      </c>
      <c r="F2311" s="10">
        <f>YEAR(ufc_fights_2[[#This Row],[date]])-ufc_fights_2[[#This Row],[b_year]]</f>
        <v>26</v>
      </c>
      <c r="G2311">
        <v>1</v>
      </c>
      <c r="H2311">
        <v>0</v>
      </c>
      <c r="I2311">
        <v>0.53539999999999999</v>
      </c>
      <c r="J2311">
        <v>0.30109999999999998</v>
      </c>
      <c r="K2311">
        <v>0.67800000000000005</v>
      </c>
      <c r="L2311">
        <v>0.44350000000000001</v>
      </c>
      <c r="M2311">
        <v>1</v>
      </c>
      <c r="N2311">
        <v>0.1111</v>
      </c>
      <c r="O2311">
        <v>1</v>
      </c>
      <c r="P2311">
        <v>0</v>
      </c>
      <c r="Q2311">
        <v>1</v>
      </c>
      <c r="R2311">
        <v>2</v>
      </c>
      <c r="S2311" s="2">
        <v>4.409722222222222E-3</v>
      </c>
      <c r="T2311" s="2">
        <v>2.4537037037037036E-3</v>
      </c>
      <c r="U2311">
        <v>0.43590000000000001</v>
      </c>
      <c r="V2311">
        <v>0.2727</v>
      </c>
      <c r="W2311">
        <v>0.86670000000000003</v>
      </c>
      <c r="X2311">
        <v>1</v>
      </c>
      <c r="Y2311">
        <v>0</v>
      </c>
      <c r="Z2311">
        <v>0.42030000000000001</v>
      </c>
      <c r="AA2311">
        <v>0.22670000000000001</v>
      </c>
      <c r="AB2311">
        <v>0.85709999999999997</v>
      </c>
      <c r="AC2311">
        <v>0.58330000000000004</v>
      </c>
      <c r="AD2311">
        <v>0.75</v>
      </c>
      <c r="AE2311">
        <v>0.66669999999999996</v>
      </c>
      <c r="AF2311" t="s">
        <v>3915</v>
      </c>
      <c r="AG2311" s="2">
        <v>3.472222222222222E-3</v>
      </c>
      <c r="AH2311" t="s">
        <v>3911</v>
      </c>
      <c r="AI2311">
        <v>3</v>
      </c>
      <c r="AJ2311" t="s">
        <v>3919</v>
      </c>
      <c r="AK2311" s="3">
        <v>42564</v>
      </c>
      <c r="AL2311" s="10">
        <f>YEAR(ufc_fights_2[[#This Row],[date]])</f>
        <v>2016</v>
      </c>
      <c r="AM2311" t="s">
        <v>3971</v>
      </c>
      <c r="AN2311">
        <v>73</v>
      </c>
      <c r="AO2311" t="s">
        <v>3913</v>
      </c>
      <c r="AP2311">
        <f>IF(ufc_fights_2[[#This Row],[winner]]="Red",ufc_fights_2[[#This Row],[r_fighter_id]],ufc_fights_2[[#This Row],[b_fighter_id]])</f>
        <v>1384</v>
      </c>
      <c r="AQ2311" t="str">
        <f>_xlfn.XLOOKUP(ufc_fights_2[[#This Row],[winnerID]],ufc_fighters[id],ufc_fighters[fighter_name],"xxx",0,1)</f>
        <v>Scott Holtzman</v>
      </c>
    </row>
    <row r="2312" spans="1:43">
      <c r="A2312">
        <v>986</v>
      </c>
      <c r="B2312">
        <v>3237</v>
      </c>
      <c r="C2312">
        <f>_xlfn.XLOOKUP(ufc_fights_2[[#This Row],[r_fighter_id]],ufc_fighters[id],ufc_fighters[year],"xxx",0,1)</f>
        <v>1976</v>
      </c>
      <c r="D2312">
        <f>_xlfn.XLOOKUP(ufc_fights_2[[#This Row],[b_fighter_id]],ufc_fighters[id],ufc_fighters[year],"Prázdné",0,1)</f>
        <v>1976</v>
      </c>
      <c r="E2312" s="10">
        <f>YEAR(ufc_fights_2[[#This Row],[date]])-ufc_fights_2[[#This Row],[r_year]]</f>
        <v>31</v>
      </c>
      <c r="F2312" s="10">
        <f>YEAR(ufc_fights_2[[#This Row],[date]])-ufc_fights_2[[#This Row],[b_year]]</f>
        <v>31</v>
      </c>
      <c r="G2312">
        <v>0</v>
      </c>
      <c r="H2312">
        <v>0</v>
      </c>
      <c r="I2312">
        <v>0.47370000000000001</v>
      </c>
      <c r="J2312">
        <v>0.2</v>
      </c>
      <c r="K2312">
        <v>0.60980000000000001</v>
      </c>
      <c r="L2312">
        <v>0.2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 s="2">
        <v>1.1805555555555556E-3</v>
      </c>
      <c r="T2312" s="2">
        <v>2.4305555555555555E-4</v>
      </c>
      <c r="U2312">
        <v>0.42</v>
      </c>
      <c r="V2312">
        <v>0.21429999999999999</v>
      </c>
      <c r="W2312">
        <v>1</v>
      </c>
      <c r="X2312">
        <v>0.66669999999999996</v>
      </c>
      <c r="Y2312">
        <v>0</v>
      </c>
      <c r="Z2312">
        <v>0.29409999999999997</v>
      </c>
      <c r="AA2312">
        <v>0</v>
      </c>
      <c r="AB2312">
        <v>0</v>
      </c>
      <c r="AC2312">
        <v>0.33329999999999999</v>
      </c>
      <c r="AD2312">
        <v>0.55000000000000004</v>
      </c>
      <c r="AE2312">
        <v>0.5</v>
      </c>
      <c r="AF2312" t="s">
        <v>3933</v>
      </c>
      <c r="AG2312" s="2">
        <v>3.1365740740740742E-3</v>
      </c>
      <c r="AH2312" t="s">
        <v>3911</v>
      </c>
      <c r="AI2312">
        <v>3</v>
      </c>
      <c r="AJ2312" t="s">
        <v>3939</v>
      </c>
      <c r="AK2312" s="3">
        <v>39344</v>
      </c>
      <c r="AL2312" s="10">
        <f>YEAR(ufc_fights_2[[#This Row],[date]])</f>
        <v>2007</v>
      </c>
      <c r="AM2312" t="s">
        <v>3971</v>
      </c>
      <c r="AN2312">
        <v>1</v>
      </c>
      <c r="AO2312" t="s">
        <v>3913</v>
      </c>
      <c r="AP2312">
        <f>IF(ufc_fights_2[[#This Row],[winner]]="Red",ufc_fights_2[[#This Row],[r_fighter_id]],ufc_fights_2[[#This Row],[b_fighter_id]])</f>
        <v>986</v>
      </c>
      <c r="AQ2312" t="str">
        <f>_xlfn.XLOOKUP(ufc_fights_2[[#This Row],[winnerID]],ufc_fighters[id],ufc_fighters[fighter_name],"xxx",0,1)</f>
        <v>Kenny Florian</v>
      </c>
    </row>
    <row r="2313" spans="1:43">
      <c r="A2313">
        <v>986</v>
      </c>
      <c r="B2313">
        <v>3121</v>
      </c>
      <c r="C2313">
        <f>_xlfn.XLOOKUP(ufc_fights_2[[#This Row],[r_fighter_id]],ufc_fighters[id],ufc_fighters[year],"xxx",0,1)</f>
        <v>1976</v>
      </c>
      <c r="D2313">
        <f>_xlfn.XLOOKUP(ufc_fights_2[[#This Row],[b_fighter_id]],ufc_fighters[id],ufc_fighters[year],"Prázdné",0,1)</f>
        <v>1982</v>
      </c>
      <c r="E2313" s="10">
        <f>YEAR(ufc_fights_2[[#This Row],[date]])-ufc_fights_2[[#This Row],[r_year]]</f>
        <v>32</v>
      </c>
      <c r="F2313" s="10">
        <f>YEAR(ufc_fights_2[[#This Row],[date]])-ufc_fights_2[[#This Row],[b_year]]</f>
        <v>26</v>
      </c>
      <c r="G2313">
        <v>0</v>
      </c>
      <c r="H2313">
        <v>0</v>
      </c>
      <c r="I2313">
        <v>0.45950000000000002</v>
      </c>
      <c r="J2313">
        <v>0.33329999999999999</v>
      </c>
      <c r="K2313">
        <v>0.54549999999999998</v>
      </c>
      <c r="L2313">
        <v>0.42859999999999998</v>
      </c>
      <c r="M2313">
        <v>0.5</v>
      </c>
      <c r="N2313">
        <v>0.33329999999999999</v>
      </c>
      <c r="O2313">
        <v>1</v>
      </c>
      <c r="P2313">
        <v>0</v>
      </c>
      <c r="Q2313">
        <v>0</v>
      </c>
      <c r="R2313">
        <v>0</v>
      </c>
      <c r="S2313" s="2">
        <v>7.6388888888888893E-4</v>
      </c>
      <c r="T2313" s="2">
        <v>8.9120370370370373E-4</v>
      </c>
      <c r="U2313">
        <v>0.40620000000000001</v>
      </c>
      <c r="V2313">
        <v>0.23080000000000001</v>
      </c>
      <c r="W2313">
        <v>0.75</v>
      </c>
      <c r="X2313">
        <v>1</v>
      </c>
      <c r="Y2313">
        <v>1</v>
      </c>
      <c r="Z2313">
        <v>0.4</v>
      </c>
      <c r="AA2313">
        <v>0.2</v>
      </c>
      <c r="AB2313">
        <v>0.66669999999999996</v>
      </c>
      <c r="AC2313">
        <v>1</v>
      </c>
      <c r="AD2313">
        <v>0.55559999999999998</v>
      </c>
      <c r="AE2313">
        <v>0</v>
      </c>
      <c r="AF2313" t="s">
        <v>3933</v>
      </c>
      <c r="AG2313" s="2">
        <v>2.8124999999999999E-3</v>
      </c>
      <c r="AH2313" t="s">
        <v>3911</v>
      </c>
      <c r="AI2313">
        <v>3</v>
      </c>
      <c r="AJ2313" t="s">
        <v>3914</v>
      </c>
      <c r="AK2313" s="3">
        <v>39767</v>
      </c>
      <c r="AL2313" s="10">
        <f>YEAR(ufc_fights_2[[#This Row],[date]])</f>
        <v>2008</v>
      </c>
      <c r="AM2313" t="s">
        <v>3971</v>
      </c>
      <c r="AN2313">
        <v>1</v>
      </c>
      <c r="AO2313" t="s">
        <v>3913</v>
      </c>
      <c r="AP2313">
        <f>IF(ufc_fights_2[[#This Row],[winner]]="Red",ufc_fights_2[[#This Row],[r_fighter_id]],ufc_fights_2[[#This Row],[b_fighter_id]])</f>
        <v>986</v>
      </c>
      <c r="AQ2313" t="str">
        <f>_xlfn.XLOOKUP(ufc_fights_2[[#This Row],[winnerID]],ufc_fighters[id],ufc_fighters[fighter_name],"xxx",0,1)</f>
        <v>Kenny Florian</v>
      </c>
    </row>
    <row r="2314" spans="1:43">
      <c r="A2314">
        <v>2473</v>
      </c>
      <c r="B2314">
        <v>943</v>
      </c>
      <c r="C2314">
        <f>_xlfn.XLOOKUP(ufc_fights_2[[#This Row],[r_fighter_id]],ufc_fighters[id],ufc_fighters[year],"xxx",0,1)</f>
        <v>1984</v>
      </c>
      <c r="D2314">
        <f>_xlfn.XLOOKUP(ufc_fights_2[[#This Row],[b_fighter_id]],ufc_fighters[id],ufc_fighters[year],"Prázdné",0,1)</f>
        <v>1984</v>
      </c>
      <c r="E2314" s="10">
        <f>YEAR(ufc_fights_2[[#This Row],[date]])-ufc_fights_2[[#This Row],[r_year]]</f>
        <v>31</v>
      </c>
      <c r="F2314" s="10">
        <f>YEAR(ufc_fights_2[[#This Row],[date]])-ufc_fights_2[[#This Row],[b_year]]</f>
        <v>31</v>
      </c>
      <c r="G2314">
        <v>0</v>
      </c>
      <c r="H2314">
        <v>0</v>
      </c>
      <c r="I2314">
        <v>0.53449999999999998</v>
      </c>
      <c r="J2314">
        <v>0.39739999999999998</v>
      </c>
      <c r="K2314">
        <v>0.61429999999999996</v>
      </c>
      <c r="L2314">
        <v>0.44169999999999998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2.1180555555555558E-3</v>
      </c>
      <c r="T2314" s="2">
        <v>1.3541666666666667E-3</v>
      </c>
      <c r="U2314">
        <v>0.3836</v>
      </c>
      <c r="V2314">
        <v>0.28689999999999999</v>
      </c>
      <c r="W2314">
        <v>0.75860000000000005</v>
      </c>
      <c r="X2314">
        <v>0.85709999999999997</v>
      </c>
      <c r="Y2314">
        <v>0.83330000000000004</v>
      </c>
      <c r="Z2314">
        <v>0.56000000000000005</v>
      </c>
      <c r="AA2314">
        <v>0.314</v>
      </c>
      <c r="AB2314">
        <v>0.54549999999999998</v>
      </c>
      <c r="AC2314">
        <v>0.70830000000000004</v>
      </c>
      <c r="AD2314">
        <v>0</v>
      </c>
      <c r="AE2314">
        <v>0.83330000000000004</v>
      </c>
      <c r="AF2314" t="s">
        <v>3922</v>
      </c>
      <c r="AG2314" s="2">
        <v>3.472222222222222E-3</v>
      </c>
      <c r="AH2314" t="s">
        <v>3911</v>
      </c>
      <c r="AI2314">
        <v>3</v>
      </c>
      <c r="AJ2314" t="s">
        <v>3924</v>
      </c>
      <c r="AK2314" s="3">
        <v>42252</v>
      </c>
      <c r="AL2314" s="10">
        <f>YEAR(ufc_fights_2[[#This Row],[date]])</f>
        <v>2015</v>
      </c>
      <c r="AM2314" t="s">
        <v>3971</v>
      </c>
      <c r="AN2314">
        <v>1</v>
      </c>
      <c r="AO2314" t="s">
        <v>3913</v>
      </c>
      <c r="AP2314">
        <f>IF(ufc_fights_2[[#This Row],[winner]]="Red",ufc_fights_2[[#This Row],[r_fighter_id]],ufc_fights_2[[#This Row],[b_fighter_id]])</f>
        <v>2473</v>
      </c>
      <c r="AQ2314" t="str">
        <f>_xlfn.XLOOKUP(ufc_fights_2[[#This Row],[winnerID]],ufc_fighters[id],ufc_fighters[fighter_name],"xxx",0,1)</f>
        <v>Ross Pearson</v>
      </c>
    </row>
    <row r="2315" spans="1:43">
      <c r="A2315">
        <v>2473</v>
      </c>
      <c r="B2315">
        <v>1362</v>
      </c>
      <c r="C2315">
        <f>_xlfn.XLOOKUP(ufc_fights_2[[#This Row],[r_fighter_id]],ufc_fighters[id],ufc_fighters[year],"xxx",0,1)</f>
        <v>1984</v>
      </c>
      <c r="D2315">
        <f>_xlfn.XLOOKUP(ufc_fights_2[[#This Row],[b_fighter_id]],ufc_fighters[id],ufc_fighters[year],"Prázdné",0,1)</f>
        <v>1981</v>
      </c>
      <c r="E2315" s="10">
        <f>YEAR(ufc_fights_2[[#This Row],[date]])-ufc_fights_2[[#This Row],[r_year]]</f>
        <v>34</v>
      </c>
      <c r="F2315" s="10">
        <f>YEAR(ufc_fights_2[[#This Row],[date]])-ufc_fights_2[[#This Row],[b_year]]</f>
        <v>37</v>
      </c>
      <c r="G2315">
        <v>0</v>
      </c>
      <c r="H2315">
        <v>0</v>
      </c>
      <c r="I2315">
        <v>0.32950000000000002</v>
      </c>
      <c r="J2315">
        <v>0.36149999999999999</v>
      </c>
      <c r="K2315">
        <v>0.33329999999999999</v>
      </c>
      <c r="L2315">
        <v>0.36149999999999999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</v>
      </c>
      <c r="T2315" s="2">
        <v>6.9444444444444444E-5</v>
      </c>
      <c r="U2315">
        <v>0.23130000000000001</v>
      </c>
      <c r="V2315">
        <v>0.27839999999999998</v>
      </c>
      <c r="W2315">
        <v>0.5333</v>
      </c>
      <c r="X2315">
        <v>0.91669999999999996</v>
      </c>
      <c r="Y2315">
        <v>0.92589999999999995</v>
      </c>
      <c r="Z2315">
        <v>0.3276</v>
      </c>
      <c r="AA2315">
        <v>0.35099999999999998</v>
      </c>
      <c r="AB2315">
        <v>0.5</v>
      </c>
      <c r="AC2315">
        <v>0.8</v>
      </c>
      <c r="AD2315">
        <v>0</v>
      </c>
      <c r="AE2315">
        <v>0</v>
      </c>
      <c r="AF2315" t="s">
        <v>3915</v>
      </c>
      <c r="AG2315" s="2">
        <v>3.472222222222222E-3</v>
      </c>
      <c r="AH2315" t="s">
        <v>3911</v>
      </c>
      <c r="AI2315">
        <v>3</v>
      </c>
      <c r="AJ2315" t="s">
        <v>3946</v>
      </c>
      <c r="AK2315" s="3">
        <v>43141</v>
      </c>
      <c r="AL2315" s="10">
        <f>YEAR(ufc_fights_2[[#This Row],[date]])</f>
        <v>2018</v>
      </c>
      <c r="AM2315" t="s">
        <v>3971</v>
      </c>
      <c r="AN2315">
        <v>19</v>
      </c>
      <c r="AO2315" t="s">
        <v>3913</v>
      </c>
      <c r="AP2315">
        <f>IF(ufc_fights_2[[#This Row],[winner]]="Red",ufc_fights_2[[#This Row],[r_fighter_id]],ufc_fights_2[[#This Row],[b_fighter_id]])</f>
        <v>2473</v>
      </c>
      <c r="AQ2315" t="str">
        <f>_xlfn.XLOOKUP(ufc_fights_2[[#This Row],[winnerID]],ufc_fighters[id],ufc_fighters[fighter_name],"xxx",0,1)</f>
        <v>Ross Pearson</v>
      </c>
    </row>
    <row r="2316" spans="1:43">
      <c r="A2316">
        <v>2473</v>
      </c>
      <c r="B2316">
        <v>2680</v>
      </c>
      <c r="C2316">
        <f>_xlfn.XLOOKUP(ufc_fights_2[[#This Row],[r_fighter_id]],ufc_fighters[id],ufc_fighters[year],"xxx",0,1)</f>
        <v>1984</v>
      </c>
      <c r="D2316">
        <f>_xlfn.XLOOKUP(ufc_fights_2[[#This Row],[b_fighter_id]],ufc_fighters[id],ufc_fighters[year],"Prázdné",0,1)</f>
        <v>1980</v>
      </c>
      <c r="E2316" s="10">
        <f>YEAR(ufc_fights_2[[#This Row],[date]])-ufc_fights_2[[#This Row],[r_year]]</f>
        <v>25</v>
      </c>
      <c r="F2316" s="10">
        <f>YEAR(ufc_fights_2[[#This Row],[date]])-ufc_fights_2[[#This Row],[b_year]]</f>
        <v>29</v>
      </c>
      <c r="G2316">
        <v>0</v>
      </c>
      <c r="H2316">
        <v>0</v>
      </c>
      <c r="I2316">
        <v>0.48359999999999997</v>
      </c>
      <c r="J2316">
        <v>0.20549999999999999</v>
      </c>
      <c r="K2316">
        <v>0.51849999999999996</v>
      </c>
      <c r="L2316">
        <v>0.24679999999999999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6.134259259259259E-4</v>
      </c>
      <c r="T2316" s="2">
        <v>2.199074074074074E-4</v>
      </c>
      <c r="U2316">
        <v>0.38779999999999998</v>
      </c>
      <c r="V2316">
        <v>0.1071</v>
      </c>
      <c r="W2316">
        <v>0.89470000000000005</v>
      </c>
      <c r="X2316">
        <v>0.8</v>
      </c>
      <c r="Y2316">
        <v>0.33329999999999999</v>
      </c>
      <c r="Z2316">
        <v>0.39510000000000001</v>
      </c>
      <c r="AA2316">
        <v>0.14549999999999999</v>
      </c>
      <c r="AB2316">
        <v>0.65849999999999997</v>
      </c>
      <c r="AC2316">
        <v>0.38890000000000002</v>
      </c>
      <c r="AD2316">
        <v>0</v>
      </c>
      <c r="AE2316">
        <v>0</v>
      </c>
      <c r="AF2316" t="s">
        <v>3926</v>
      </c>
      <c r="AG2316" s="2">
        <v>3.2175925925925926E-3</v>
      </c>
      <c r="AH2316" t="s">
        <v>3911</v>
      </c>
      <c r="AI2316">
        <v>3</v>
      </c>
      <c r="AJ2316" t="s">
        <v>3931</v>
      </c>
      <c r="AK2316" s="3">
        <v>40131</v>
      </c>
      <c r="AL2316" s="10">
        <f>YEAR(ufc_fights_2[[#This Row],[date]])</f>
        <v>2009</v>
      </c>
      <c r="AM2316" t="s">
        <v>3971</v>
      </c>
      <c r="AN2316">
        <v>33</v>
      </c>
      <c r="AO2316" t="s">
        <v>3913</v>
      </c>
      <c r="AP2316">
        <f>IF(ufc_fights_2[[#This Row],[winner]]="Red",ufc_fights_2[[#This Row],[r_fighter_id]],ufc_fights_2[[#This Row],[b_fighter_id]])</f>
        <v>2473</v>
      </c>
      <c r="AQ2316" t="str">
        <f>_xlfn.XLOOKUP(ufc_fights_2[[#This Row],[winnerID]],ufc_fighters[id],ufc_fighters[fighter_name],"xxx",0,1)</f>
        <v>Ross Pearson</v>
      </c>
    </row>
    <row r="2317" spans="1:43">
      <c r="A2317">
        <v>3067</v>
      </c>
      <c r="B2317">
        <v>2473</v>
      </c>
      <c r="C2317">
        <f>_xlfn.XLOOKUP(ufc_fights_2[[#This Row],[r_fighter_id]],ufc_fighters[id],ufc_fighters[year],"xxx",0,1)</f>
        <v>1977</v>
      </c>
      <c r="D2317">
        <f>_xlfn.XLOOKUP(ufc_fights_2[[#This Row],[b_fighter_id]],ufc_fighters[id],ufc_fighters[year],"Prázdné",0,1)</f>
        <v>1984</v>
      </c>
      <c r="E2317" s="10">
        <f>YEAR(ufc_fights_2[[#This Row],[date]])-ufc_fights_2[[#This Row],[r_year]]</f>
        <v>35</v>
      </c>
      <c r="F2317" s="10">
        <f>YEAR(ufc_fights_2[[#This Row],[date]])-ufc_fights_2[[#This Row],[b_year]]</f>
        <v>28</v>
      </c>
      <c r="G2317">
        <v>0</v>
      </c>
      <c r="H2317">
        <v>2</v>
      </c>
      <c r="I2317">
        <v>0.3009</v>
      </c>
      <c r="J2317">
        <v>0.5</v>
      </c>
      <c r="K2317">
        <v>0.307</v>
      </c>
      <c r="L2317">
        <v>0.51459999999999995</v>
      </c>
      <c r="M2317">
        <v>0.16669999999999999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1.0532407407407407E-3</v>
      </c>
      <c r="T2317" s="2">
        <v>2.0833333333333335E-4</v>
      </c>
      <c r="U2317">
        <v>0.27550000000000002</v>
      </c>
      <c r="V2317">
        <v>0.39510000000000001</v>
      </c>
      <c r="W2317">
        <v>0.42859999999999998</v>
      </c>
      <c r="X2317">
        <v>1</v>
      </c>
      <c r="Y2317">
        <v>1</v>
      </c>
      <c r="Z2317">
        <v>0.29249999999999998</v>
      </c>
      <c r="AA2317">
        <v>0.45450000000000002</v>
      </c>
      <c r="AB2317">
        <v>0.42859999999999998</v>
      </c>
      <c r="AC2317">
        <v>0.81820000000000004</v>
      </c>
      <c r="AD2317">
        <v>0</v>
      </c>
      <c r="AE2317">
        <v>1</v>
      </c>
      <c r="AF2317" t="s">
        <v>3910</v>
      </c>
      <c r="AG2317" s="2">
        <v>4.7453703703703704E-4</v>
      </c>
      <c r="AH2317" t="s">
        <v>3927</v>
      </c>
      <c r="AI2317">
        <v>5</v>
      </c>
      <c r="AJ2317" t="s">
        <v>3931</v>
      </c>
      <c r="AK2317" s="3">
        <v>41257</v>
      </c>
      <c r="AL2317" s="10">
        <f>YEAR(ufc_fights_2[[#This Row],[date]])</f>
        <v>2012</v>
      </c>
      <c r="AM2317" t="s">
        <v>3971</v>
      </c>
      <c r="AN2317">
        <v>48</v>
      </c>
      <c r="AO2317" t="s">
        <v>3918</v>
      </c>
      <c r="AP2317">
        <f>IF(ufc_fights_2[[#This Row],[winner]]="Red",ufc_fights_2[[#This Row],[r_fighter_id]],ufc_fights_2[[#This Row],[b_fighter_id]])</f>
        <v>2473</v>
      </c>
      <c r="AQ2317" t="str">
        <f>_xlfn.XLOOKUP(ufc_fights_2[[#This Row],[winnerID]],ufc_fighters[id],ufc_fighters[fighter_name],"xxx",0,1)</f>
        <v>Ross Pearson</v>
      </c>
    </row>
    <row r="2318" spans="1:43">
      <c r="A2318">
        <v>2473</v>
      </c>
      <c r="B2318">
        <v>972</v>
      </c>
      <c r="C2318">
        <f>_xlfn.XLOOKUP(ufc_fights_2[[#This Row],[r_fighter_id]],ufc_fighters[id],ufc_fighters[year],"xxx",0,1)</f>
        <v>1984</v>
      </c>
      <c r="D2318">
        <f>_xlfn.XLOOKUP(ufc_fights_2[[#This Row],[b_fighter_id]],ufc_fighters[id],ufc_fighters[year],"Prázdné",0,1)</f>
        <v>1976</v>
      </c>
      <c r="E2318" s="10">
        <f>YEAR(ufc_fights_2[[#This Row],[date]])-ufc_fights_2[[#This Row],[r_year]]</f>
        <v>27</v>
      </c>
      <c r="F2318" s="10">
        <f>YEAR(ufc_fights_2[[#This Row],[date]])-ufc_fights_2[[#This Row],[b_year]]</f>
        <v>35</v>
      </c>
      <c r="G2318">
        <v>0</v>
      </c>
      <c r="H2318">
        <v>0</v>
      </c>
      <c r="I2318">
        <v>0.29799999999999999</v>
      </c>
      <c r="J2318">
        <v>0.25169999999999998</v>
      </c>
      <c r="K2318">
        <v>0.3286</v>
      </c>
      <c r="L2318">
        <v>0.27560000000000001</v>
      </c>
      <c r="M2318">
        <v>0.5</v>
      </c>
      <c r="N2318">
        <v>1</v>
      </c>
      <c r="O2318">
        <v>0</v>
      </c>
      <c r="P2318">
        <v>0</v>
      </c>
      <c r="Q2318">
        <v>0</v>
      </c>
      <c r="R2318">
        <v>0</v>
      </c>
      <c r="S2318" s="2">
        <v>1.3425925925925925E-3</v>
      </c>
      <c r="T2318" s="2">
        <v>3.7037037037037035E-4</v>
      </c>
      <c r="U2318">
        <v>0.24049999999999999</v>
      </c>
      <c r="V2318">
        <v>0.1641</v>
      </c>
      <c r="W2318">
        <v>0.43480000000000002</v>
      </c>
      <c r="X2318">
        <v>0.64710000000000001</v>
      </c>
      <c r="Y2318">
        <v>0.86670000000000003</v>
      </c>
      <c r="Z2318">
        <v>0.27779999999999999</v>
      </c>
      <c r="AA2318">
        <v>0.2324</v>
      </c>
      <c r="AB2318">
        <v>0.66669999999999996</v>
      </c>
      <c r="AC2318">
        <v>0.5</v>
      </c>
      <c r="AD2318">
        <v>0.16669999999999999</v>
      </c>
      <c r="AE2318">
        <v>1</v>
      </c>
      <c r="AF2318" t="s">
        <v>3915</v>
      </c>
      <c r="AG2318" s="2">
        <v>3.472222222222222E-3</v>
      </c>
      <c r="AH2318" t="s">
        <v>3911</v>
      </c>
      <c r="AI2318">
        <v>3</v>
      </c>
      <c r="AJ2318" t="s">
        <v>3914</v>
      </c>
      <c r="AK2318" s="3">
        <v>40600</v>
      </c>
      <c r="AL2318" s="10">
        <f>YEAR(ufc_fights_2[[#This Row],[date]])</f>
        <v>2011</v>
      </c>
      <c r="AM2318" t="s">
        <v>3971</v>
      </c>
      <c r="AN2318">
        <v>68</v>
      </c>
      <c r="AO2318" t="s">
        <v>3913</v>
      </c>
      <c r="AP2318">
        <f>IF(ufc_fights_2[[#This Row],[winner]]="Red",ufc_fights_2[[#This Row],[r_fighter_id]],ufc_fights_2[[#This Row],[b_fighter_id]])</f>
        <v>2473</v>
      </c>
      <c r="AQ2318" t="str">
        <f>_xlfn.XLOOKUP(ufc_fights_2[[#This Row],[winnerID]],ufc_fighters[id],ufc_fighters[fighter_name],"xxx",0,1)</f>
        <v>Ross Pearson</v>
      </c>
    </row>
    <row r="2319" spans="1:43">
      <c r="A2319">
        <v>986</v>
      </c>
      <c r="B2319">
        <v>1226</v>
      </c>
      <c r="C2319">
        <f>_xlfn.XLOOKUP(ufc_fights_2[[#This Row],[r_fighter_id]],ufc_fighters[id],ufc_fighters[year],"xxx",0,1)</f>
        <v>1976</v>
      </c>
      <c r="D2319">
        <f>_xlfn.XLOOKUP(ufc_fights_2[[#This Row],[b_fighter_id]],ufc_fighters[id],ufc_fighters[year],"Prázdné",0,1)</f>
        <v>1981</v>
      </c>
      <c r="E2319" s="10">
        <f>YEAR(ufc_fights_2[[#This Row],[date]])-ufc_fights_2[[#This Row],[r_year]]</f>
        <v>33</v>
      </c>
      <c r="F2319" s="10">
        <f>YEAR(ufc_fights_2[[#This Row],[date]])-ufc_fights_2[[#This Row],[b_year]]</f>
        <v>28</v>
      </c>
      <c r="G2319">
        <v>1</v>
      </c>
      <c r="H2319">
        <v>0</v>
      </c>
      <c r="I2319">
        <v>0.28210000000000002</v>
      </c>
      <c r="J2319">
        <v>0.18840000000000001</v>
      </c>
      <c r="K2319">
        <v>0.42159999999999997</v>
      </c>
      <c r="L2319">
        <v>0.19719999999999999</v>
      </c>
      <c r="M2319">
        <v>0.5</v>
      </c>
      <c r="N2319">
        <v>0</v>
      </c>
      <c r="O2319">
        <v>1</v>
      </c>
      <c r="P2319">
        <v>0</v>
      </c>
      <c r="Q2319">
        <v>0</v>
      </c>
      <c r="R2319">
        <v>0</v>
      </c>
      <c r="S2319" s="2">
        <v>7.5231481481481482E-4</v>
      </c>
      <c r="T2319" s="2">
        <v>4.9768518518518521E-4</v>
      </c>
      <c r="U2319">
        <v>0.27400000000000002</v>
      </c>
      <c r="V2319">
        <v>0.1273</v>
      </c>
      <c r="W2319">
        <v>0.5</v>
      </c>
      <c r="X2319">
        <v>0</v>
      </c>
      <c r="Y2319">
        <v>0.6</v>
      </c>
      <c r="Z2319">
        <v>0.22059999999999999</v>
      </c>
      <c r="AA2319">
        <v>0.16669999999999999</v>
      </c>
      <c r="AB2319">
        <v>0.625</v>
      </c>
      <c r="AC2319">
        <v>0.28570000000000001</v>
      </c>
      <c r="AD2319">
        <v>1</v>
      </c>
      <c r="AE2319">
        <v>0.25</v>
      </c>
      <c r="AF2319" t="s">
        <v>3933</v>
      </c>
      <c r="AG2319" s="2">
        <v>1.6087962962962963E-3</v>
      </c>
      <c r="AH2319" t="s">
        <v>3911</v>
      </c>
      <c r="AI2319">
        <v>3</v>
      </c>
      <c r="AJ2319" t="s">
        <v>3939</v>
      </c>
      <c r="AK2319" s="3">
        <v>40159</v>
      </c>
      <c r="AL2319" s="10">
        <f>YEAR(ufc_fights_2[[#This Row],[date]])</f>
        <v>2009</v>
      </c>
      <c r="AM2319" t="s">
        <v>3971</v>
      </c>
      <c r="AN2319">
        <v>145</v>
      </c>
      <c r="AO2319" t="s">
        <v>3913</v>
      </c>
      <c r="AP2319">
        <f>IF(ufc_fights_2[[#This Row],[winner]]="Red",ufc_fights_2[[#This Row],[r_fighter_id]],ufc_fights_2[[#This Row],[b_fighter_id]])</f>
        <v>986</v>
      </c>
      <c r="AQ2319" t="str">
        <f>_xlfn.XLOOKUP(ufc_fights_2[[#This Row],[winnerID]],ufc_fighters[id],ufc_fighters[fighter_name],"xxx",0,1)</f>
        <v>Kenny Florian</v>
      </c>
    </row>
    <row r="2320" spans="1:43">
      <c r="A2320">
        <v>1217</v>
      </c>
      <c r="B2320">
        <v>1333</v>
      </c>
      <c r="C2320">
        <f>_xlfn.XLOOKUP(ufc_fights_2[[#This Row],[r_fighter_id]],ufc_fighters[id],ufc_fighters[year],"xxx",0,1)</f>
        <v>1986</v>
      </c>
      <c r="D2320">
        <f>_xlfn.XLOOKUP(ufc_fights_2[[#This Row],[b_fighter_id]],ufc_fighters[id],ufc_fighters[year],"Prázdné",0,1)</f>
        <v>1992</v>
      </c>
      <c r="E2320" s="10">
        <f>YEAR(ufc_fights_2[[#This Row],[date]])-ufc_fights_2[[#This Row],[r_year]]</f>
        <v>34</v>
      </c>
      <c r="F2320" s="10">
        <f>YEAR(ufc_fights_2[[#This Row],[date]])-ufc_fights_2[[#This Row],[b_year]]</f>
        <v>28</v>
      </c>
      <c r="G2320">
        <v>0</v>
      </c>
      <c r="H2320">
        <v>1</v>
      </c>
      <c r="I2320">
        <v>0.29630000000000001</v>
      </c>
      <c r="J2320">
        <v>0.55769999999999997</v>
      </c>
      <c r="K2320">
        <v>0.29630000000000001</v>
      </c>
      <c r="L2320">
        <v>0.55769999999999997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</v>
      </c>
      <c r="T2320" s="2">
        <v>0</v>
      </c>
      <c r="U2320">
        <v>0.2</v>
      </c>
      <c r="V2320">
        <v>0.47060000000000002</v>
      </c>
      <c r="W2320">
        <v>0</v>
      </c>
      <c r="X2320">
        <v>0.8</v>
      </c>
      <c r="Y2320">
        <v>1</v>
      </c>
      <c r="Z2320">
        <v>0.30769999999999997</v>
      </c>
      <c r="AA2320">
        <v>0.54900000000000004</v>
      </c>
      <c r="AB2320">
        <v>0</v>
      </c>
      <c r="AC2320">
        <v>1</v>
      </c>
      <c r="AD2320">
        <v>0</v>
      </c>
      <c r="AE2320">
        <v>0</v>
      </c>
      <c r="AF2320" t="s">
        <v>3910</v>
      </c>
      <c r="AG2320" s="2">
        <v>1.2268518518518518E-3</v>
      </c>
      <c r="AH2320" t="s">
        <v>3911</v>
      </c>
      <c r="AI2320">
        <v>3</v>
      </c>
      <c r="AJ2320" t="s">
        <v>3916</v>
      </c>
      <c r="AK2320" s="3">
        <v>44135</v>
      </c>
      <c r="AL2320" s="10">
        <f>YEAR(ufc_fights_2[[#This Row],[date]])</f>
        <v>2020</v>
      </c>
      <c r="AM2320" t="s">
        <v>3971</v>
      </c>
      <c r="AN2320">
        <v>1</v>
      </c>
      <c r="AO2320" t="s">
        <v>3918</v>
      </c>
      <c r="AP2320">
        <f>IF(ufc_fights_2[[#This Row],[winner]]="Red",ufc_fights_2[[#This Row],[r_fighter_id]],ufc_fights_2[[#This Row],[b_fighter_id]])</f>
        <v>1333</v>
      </c>
      <c r="AQ2320" t="str">
        <f>_xlfn.XLOOKUP(ufc_fights_2[[#This Row],[winnerID]],ufc_fighters[id],ufc_fighters[fighter_name],"xxx",0,1)</f>
        <v>Alexander Hernandez</v>
      </c>
    </row>
    <row r="2321" spans="1:43">
      <c r="A2321">
        <v>407</v>
      </c>
      <c r="B2321">
        <v>2332</v>
      </c>
      <c r="C2321">
        <f>_xlfn.XLOOKUP(ufc_fights_2[[#This Row],[r_fighter_id]],ufc_fighters[id],ufc_fighters[year],"xxx",0,1)</f>
        <v>1980</v>
      </c>
      <c r="D2321">
        <f>_xlfn.XLOOKUP(ufc_fights_2[[#This Row],[b_fighter_id]],ufc_fighters[id],ufc_fighters[year],"Prázdné",0,1)</f>
        <v>1982</v>
      </c>
      <c r="E2321" s="10">
        <f>YEAR(ufc_fights_2[[#This Row],[date]])-ufc_fights_2[[#This Row],[r_year]]</f>
        <v>36</v>
      </c>
      <c r="F2321" s="10">
        <f>YEAR(ufc_fights_2[[#This Row],[date]])-ufc_fights_2[[#This Row],[b_year]]</f>
        <v>34</v>
      </c>
      <c r="G2321">
        <v>0</v>
      </c>
      <c r="H2321">
        <v>0</v>
      </c>
      <c r="I2321">
        <v>0.52780000000000005</v>
      </c>
      <c r="J2321">
        <v>0.52380000000000004</v>
      </c>
      <c r="K2321">
        <v>0.54390000000000005</v>
      </c>
      <c r="L2321">
        <v>0.59209999999999996</v>
      </c>
      <c r="M2321">
        <v>0.3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2.1180555555555558E-3</v>
      </c>
      <c r="T2321" s="2">
        <v>0</v>
      </c>
      <c r="U2321">
        <v>0.2712</v>
      </c>
      <c r="V2321">
        <v>0.52</v>
      </c>
      <c r="W2321">
        <v>0.84619999999999995</v>
      </c>
      <c r="X2321">
        <v>0.83330000000000004</v>
      </c>
      <c r="Y2321">
        <v>0</v>
      </c>
      <c r="Z2321">
        <v>0.51519999999999999</v>
      </c>
      <c r="AA2321">
        <v>0.41670000000000001</v>
      </c>
      <c r="AB2321">
        <v>0.75</v>
      </c>
      <c r="AC2321">
        <v>0.86670000000000003</v>
      </c>
      <c r="AD2321">
        <v>0.6</v>
      </c>
      <c r="AE2321">
        <v>0</v>
      </c>
      <c r="AF2321" t="s">
        <v>3915</v>
      </c>
      <c r="AG2321" s="2">
        <v>3.472222222222222E-3</v>
      </c>
      <c r="AH2321" t="s">
        <v>3911</v>
      </c>
      <c r="AI2321">
        <v>3</v>
      </c>
      <c r="AJ2321" t="s">
        <v>3925</v>
      </c>
      <c r="AK2321" s="3">
        <v>42406</v>
      </c>
      <c r="AL2321" s="10">
        <f>YEAR(ufc_fights_2[[#This Row],[date]])</f>
        <v>2016</v>
      </c>
      <c r="AM2321" t="s">
        <v>3971</v>
      </c>
      <c r="AN2321">
        <v>1</v>
      </c>
      <c r="AO2321" t="s">
        <v>3913</v>
      </c>
      <c r="AP2321">
        <f>IF(ufc_fights_2[[#This Row],[winner]]="Red",ufc_fights_2[[#This Row],[r_fighter_id]],ufc_fights_2[[#This Row],[b_fighter_id]])</f>
        <v>407</v>
      </c>
      <c r="AQ2321" t="str">
        <f>_xlfn.XLOOKUP(ufc_fights_2[[#This Row],[winnerID]],ufc_fighters[id],ufc_fighters[fighter_name],"xxx",0,1)</f>
        <v>Joshua Burkman</v>
      </c>
    </row>
    <row r="2322" spans="1:43">
      <c r="A2322">
        <v>3375</v>
      </c>
      <c r="B2322">
        <v>943</v>
      </c>
      <c r="C2322">
        <f>_xlfn.XLOOKUP(ufc_fights_2[[#This Row],[r_fighter_id]],ufc_fighters[id],ufc_fighters[year],"xxx",0,1)</f>
        <v>1987</v>
      </c>
      <c r="D2322">
        <f>_xlfn.XLOOKUP(ufc_fights_2[[#This Row],[b_fighter_id]],ufc_fighters[id],ufc_fighters[year],"Prázdné",0,1)</f>
        <v>1984</v>
      </c>
      <c r="E2322" s="10">
        <f>YEAR(ufc_fights_2[[#This Row],[date]])-ufc_fights_2[[#This Row],[r_year]]</f>
        <v>32</v>
      </c>
      <c r="F2322" s="10">
        <f>YEAR(ufc_fights_2[[#This Row],[date]])-ufc_fights_2[[#This Row],[b_year]]</f>
        <v>35</v>
      </c>
      <c r="G2322">
        <v>0</v>
      </c>
      <c r="H2322">
        <v>0</v>
      </c>
      <c r="I2322">
        <v>0.50409999999999999</v>
      </c>
      <c r="J2322">
        <v>0.4622</v>
      </c>
      <c r="K2322">
        <v>0.53490000000000004</v>
      </c>
      <c r="L2322">
        <v>0.52239999999999998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1.5509259259259259E-3</v>
      </c>
      <c r="T2322" s="2">
        <v>8.4490740740740739E-4</v>
      </c>
      <c r="U2322">
        <v>0.32</v>
      </c>
      <c r="V2322">
        <v>0.39240000000000003</v>
      </c>
      <c r="W2322">
        <v>0.76190000000000002</v>
      </c>
      <c r="X2322">
        <v>0.84</v>
      </c>
      <c r="Y2322">
        <v>0.625</v>
      </c>
      <c r="Z2322">
        <v>0.50890000000000002</v>
      </c>
      <c r="AA2322">
        <v>0.44040000000000001</v>
      </c>
      <c r="AB2322">
        <v>0.44440000000000002</v>
      </c>
      <c r="AC2322">
        <v>0.7</v>
      </c>
      <c r="AD2322">
        <v>0</v>
      </c>
      <c r="AE2322">
        <v>0</v>
      </c>
      <c r="AF2322" t="s">
        <v>3915</v>
      </c>
      <c r="AG2322" s="2">
        <v>3.472222222222222E-3</v>
      </c>
      <c r="AH2322" t="s">
        <v>3911</v>
      </c>
      <c r="AI2322">
        <v>3</v>
      </c>
      <c r="AJ2322" t="s">
        <v>3938</v>
      </c>
      <c r="AK2322" s="3">
        <v>43513</v>
      </c>
      <c r="AL2322" s="10">
        <f>YEAR(ufc_fights_2[[#This Row],[date]])</f>
        <v>2019</v>
      </c>
      <c r="AM2322" t="s">
        <v>3971</v>
      </c>
      <c r="AN2322">
        <v>21</v>
      </c>
      <c r="AO2322" t="s">
        <v>3918</v>
      </c>
      <c r="AP2322">
        <f>IF(ufc_fights_2[[#This Row],[winner]]="Red",ufc_fights_2[[#This Row],[r_fighter_id]],ufc_fights_2[[#This Row],[b_fighter_id]])</f>
        <v>943</v>
      </c>
      <c r="AQ2322" t="str">
        <f>_xlfn.XLOOKUP(ufc_fights_2[[#This Row],[winnerID]],ufc_fighters[id],ufc_fighters[fighter_name],"xxx",0,1)</f>
        <v>Paul Felder</v>
      </c>
    </row>
    <row r="2323" spans="1:43">
      <c r="A2323">
        <v>2485</v>
      </c>
      <c r="B2323">
        <v>1248</v>
      </c>
      <c r="C2323">
        <f>_xlfn.XLOOKUP(ufc_fights_2[[#This Row],[r_fighter_id]],ufc_fighters[id],ufc_fighters[year],"xxx",0,1)</f>
        <v>1978</v>
      </c>
      <c r="D2323">
        <f>_xlfn.XLOOKUP(ufc_fights_2[[#This Row],[b_fighter_id]],ufc_fighters[id],ufc_fighters[year],"Prázdné",0,1)</f>
        <v>1985</v>
      </c>
      <c r="E2323" s="10">
        <f>YEAR(ufc_fights_2[[#This Row],[date]])-ufc_fights_2[[#This Row],[r_year]]</f>
        <v>40</v>
      </c>
      <c r="F2323" s="10">
        <f>YEAR(ufc_fights_2[[#This Row],[date]])-ufc_fights_2[[#This Row],[b_year]]</f>
        <v>33</v>
      </c>
      <c r="G2323">
        <v>0</v>
      </c>
      <c r="H2323">
        <v>0</v>
      </c>
      <c r="I2323">
        <v>0.375</v>
      </c>
      <c r="J2323">
        <v>0.4</v>
      </c>
      <c r="K2323">
        <v>0.5333</v>
      </c>
      <c r="L2323">
        <v>0.42109999999999997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 s="2">
        <v>1.0879629629629629E-3</v>
      </c>
      <c r="T2323" s="2">
        <v>0</v>
      </c>
      <c r="U2323">
        <v>0.2</v>
      </c>
      <c r="V2323">
        <v>0</v>
      </c>
      <c r="W2323">
        <v>1</v>
      </c>
      <c r="X2323">
        <v>0.5</v>
      </c>
      <c r="Y2323">
        <v>0.83330000000000004</v>
      </c>
      <c r="Z2323">
        <v>0.4</v>
      </c>
      <c r="AA2323">
        <v>0.42859999999999998</v>
      </c>
      <c r="AB2323">
        <v>0</v>
      </c>
      <c r="AC2323">
        <v>0</v>
      </c>
      <c r="AD2323">
        <v>0.33329999999999999</v>
      </c>
      <c r="AE2323">
        <v>0</v>
      </c>
      <c r="AF2323" t="s">
        <v>3933</v>
      </c>
      <c r="AG2323" s="2">
        <v>1.9212962962962964E-3</v>
      </c>
      <c r="AH2323" t="s">
        <v>3911</v>
      </c>
      <c r="AI2323">
        <v>3</v>
      </c>
      <c r="AJ2323" t="s">
        <v>3980</v>
      </c>
      <c r="AK2323" s="3">
        <v>43463</v>
      </c>
      <c r="AL2323" s="10">
        <f>YEAR(ufc_fights_2[[#This Row],[date]])</f>
        <v>2018</v>
      </c>
      <c r="AM2323" t="s">
        <v>3971</v>
      </c>
      <c r="AN2323">
        <v>2</v>
      </c>
      <c r="AO2323" t="s">
        <v>3918</v>
      </c>
      <c r="AP2323">
        <f>IF(ufc_fights_2[[#This Row],[winner]]="Red",ufc_fights_2[[#This Row],[r_fighter_id]],ufc_fights_2[[#This Row],[b_fighter_id]])</f>
        <v>1248</v>
      </c>
      <c r="AQ2323" t="str">
        <f>_xlfn.XLOOKUP(ufc_fights_2[[#This Row],[winnerID]],ufc_fighters[id],ufc_fighters[fighter_name],"xxx",0,1)</f>
        <v>Ryan Hall</v>
      </c>
    </row>
    <row r="2324" spans="1:43">
      <c r="A2324">
        <v>1876</v>
      </c>
      <c r="B2324">
        <v>872</v>
      </c>
      <c r="C2324">
        <f>_xlfn.XLOOKUP(ufc_fights_2[[#This Row],[r_fighter_id]],ufc_fighters[id],ufc_fighters[year],"xxx",0,1)</f>
        <v>1978</v>
      </c>
      <c r="D2324">
        <f>_xlfn.XLOOKUP(ufc_fights_2[[#This Row],[b_fighter_id]],ufc_fighters[id],ufc_fighters[year],"Prázdné",0,1)</f>
        <v>1984</v>
      </c>
      <c r="E2324" s="10">
        <f>YEAR(ufc_fights_2[[#This Row],[date]])-ufc_fights_2[[#This Row],[r_year]]</f>
        <v>32</v>
      </c>
      <c r="F2324" s="10">
        <f>YEAR(ufc_fights_2[[#This Row],[date]])-ufc_fights_2[[#This Row],[b_year]]</f>
        <v>26</v>
      </c>
      <c r="G2324">
        <v>0</v>
      </c>
      <c r="H2324">
        <v>0</v>
      </c>
      <c r="I2324">
        <v>0.2</v>
      </c>
      <c r="J2324">
        <v>0</v>
      </c>
      <c r="K2324">
        <v>0.2</v>
      </c>
      <c r="L2324">
        <v>0</v>
      </c>
      <c r="M2324">
        <v>0</v>
      </c>
      <c r="N2324">
        <v>0.5</v>
      </c>
      <c r="O2324">
        <v>0</v>
      </c>
      <c r="P2324">
        <v>0</v>
      </c>
      <c r="Q2324">
        <v>0</v>
      </c>
      <c r="R2324">
        <v>0</v>
      </c>
      <c r="S2324" s="2">
        <v>3.4722222222222222E-5</v>
      </c>
      <c r="T2324" s="2">
        <v>1.1574074074074075E-4</v>
      </c>
      <c r="U2324">
        <v>0.2</v>
      </c>
      <c r="V2324">
        <v>0</v>
      </c>
      <c r="W2324">
        <v>0</v>
      </c>
      <c r="X2324">
        <v>0</v>
      </c>
      <c r="Y2324">
        <v>0</v>
      </c>
      <c r="Z2324">
        <v>0.2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3910</v>
      </c>
      <c r="AG2324" s="2">
        <v>5.0925925925925921E-4</v>
      </c>
      <c r="AH2324" t="s">
        <v>3911</v>
      </c>
      <c r="AI2324">
        <v>3</v>
      </c>
      <c r="AJ2324" t="s">
        <v>3958</v>
      </c>
      <c r="AK2324" s="3">
        <v>40258</v>
      </c>
      <c r="AL2324" s="10">
        <f>YEAR(ufc_fights_2[[#This Row],[date]])</f>
        <v>2010</v>
      </c>
      <c r="AM2324" t="s">
        <v>3971</v>
      </c>
      <c r="AN2324">
        <v>38</v>
      </c>
      <c r="AO2324" t="s">
        <v>3918</v>
      </c>
      <c r="AP2324">
        <f>IF(ufc_fights_2[[#This Row],[winner]]="Red",ufc_fights_2[[#This Row],[r_fighter_id]],ufc_fights_2[[#This Row],[b_fighter_id]])</f>
        <v>872</v>
      </c>
      <c r="AQ2324" t="str">
        <f>_xlfn.XLOOKUP(ufc_fights_2[[#This Row],[winnerID]],ufc_fighters[id],ufc_fighters[fighter_name],"xxx",0,1)</f>
        <v>Darren Elkins</v>
      </c>
    </row>
    <row r="2325" spans="1:43">
      <c r="A2325">
        <v>1003</v>
      </c>
      <c r="B2325">
        <v>972</v>
      </c>
      <c r="C2325">
        <f>_xlfn.XLOOKUP(ufc_fights_2[[#This Row],[r_fighter_id]],ufc_fighters[id],ufc_fighters[year],"xxx",0,1)</f>
        <v>1974</v>
      </c>
      <c r="D2325">
        <f>_xlfn.XLOOKUP(ufc_fights_2[[#This Row],[b_fighter_id]],ufc_fighters[id],ufc_fighters[year],"Prázdné",0,1)</f>
        <v>1976</v>
      </c>
      <c r="E2325" s="10">
        <f>YEAR(ufc_fights_2[[#This Row],[date]])-ufc_fights_2[[#This Row],[r_year]]</f>
        <v>33</v>
      </c>
      <c r="F2325" s="10">
        <f>YEAR(ufc_fights_2[[#This Row],[date]])-ufc_fights_2[[#This Row],[b_year]]</f>
        <v>31</v>
      </c>
      <c r="G2325">
        <v>0</v>
      </c>
      <c r="H2325">
        <v>0</v>
      </c>
      <c r="I2325">
        <v>0.3125</v>
      </c>
      <c r="J2325">
        <v>0.39340000000000003</v>
      </c>
      <c r="K2325">
        <v>0.48309999999999997</v>
      </c>
      <c r="L2325">
        <v>0.57779999999999998</v>
      </c>
      <c r="M2325">
        <v>0.4</v>
      </c>
      <c r="N2325">
        <v>0</v>
      </c>
      <c r="O2325">
        <v>2</v>
      </c>
      <c r="P2325">
        <v>0</v>
      </c>
      <c r="Q2325">
        <v>1</v>
      </c>
      <c r="R2325">
        <v>0</v>
      </c>
      <c r="S2325" s="2">
        <v>2.6967592592592594E-3</v>
      </c>
      <c r="T2325" s="2">
        <v>4.6296296296296294E-5</v>
      </c>
      <c r="U2325">
        <v>0.30259999999999998</v>
      </c>
      <c r="V2325">
        <v>0.2326</v>
      </c>
      <c r="W2325">
        <v>0.5</v>
      </c>
      <c r="X2325">
        <v>0</v>
      </c>
      <c r="Y2325">
        <v>0.85709999999999997</v>
      </c>
      <c r="Z2325">
        <v>0.27910000000000001</v>
      </c>
      <c r="AA2325">
        <v>0.41510000000000002</v>
      </c>
      <c r="AB2325">
        <v>0.5</v>
      </c>
      <c r="AC2325">
        <v>0.1429</v>
      </c>
      <c r="AD2325">
        <v>0.29630000000000001</v>
      </c>
      <c r="AE2325">
        <v>1</v>
      </c>
      <c r="AF2325" t="s">
        <v>3910</v>
      </c>
      <c r="AG2325" s="2">
        <v>2.8124999999999999E-3</v>
      </c>
      <c r="AH2325" t="s">
        <v>3911</v>
      </c>
      <c r="AI2325">
        <v>3</v>
      </c>
      <c r="AJ2325" t="s">
        <v>3930</v>
      </c>
      <c r="AK2325" s="3">
        <v>39107</v>
      </c>
      <c r="AL2325" s="10">
        <f>YEAR(ufc_fights_2[[#This Row],[date]])</f>
        <v>2007</v>
      </c>
      <c r="AM2325" t="s">
        <v>3971</v>
      </c>
      <c r="AN2325">
        <v>69</v>
      </c>
      <c r="AO2325" t="s">
        <v>3913</v>
      </c>
      <c r="AP2325">
        <f>IF(ufc_fights_2[[#This Row],[winner]]="Red",ufc_fights_2[[#This Row],[r_fighter_id]],ufc_fights_2[[#This Row],[b_fighter_id]])</f>
        <v>1003</v>
      </c>
      <c r="AQ2325" t="str">
        <f>_xlfn.XLOOKUP(ufc_fights_2[[#This Row],[winnerID]],ufc_fighters[id],ufc_fighters[fighter_name],"xxx",0,1)</f>
        <v>Hermes Franca</v>
      </c>
    </row>
    <row r="2326" spans="1:43">
      <c r="A2326">
        <v>1384</v>
      </c>
      <c r="B2326">
        <v>2019</v>
      </c>
      <c r="C2326">
        <f>_xlfn.XLOOKUP(ufc_fights_2[[#This Row],[r_fighter_id]],ufc_fighters[id],ufc_fighters[year],"xxx",0,1)</f>
        <v>1983</v>
      </c>
      <c r="D2326">
        <f>_xlfn.XLOOKUP(ufc_fights_2[[#This Row],[b_fighter_id]],ufc_fighters[id],ufc_fighters[year],"Prázdné",0,1)</f>
        <v>1986</v>
      </c>
      <c r="E2326" s="10">
        <f>YEAR(ufc_fights_2[[#This Row],[date]])-ufc_fights_2[[#This Row],[r_year]]</f>
        <v>34</v>
      </c>
      <c r="F2326" s="10">
        <f>YEAR(ufc_fights_2[[#This Row],[date]])-ufc_fights_2[[#This Row],[b_year]]</f>
        <v>31</v>
      </c>
      <c r="G2326">
        <v>1</v>
      </c>
      <c r="H2326">
        <v>0</v>
      </c>
      <c r="I2326">
        <v>0.5474</v>
      </c>
      <c r="J2326">
        <v>0.48259999999999997</v>
      </c>
      <c r="K2326">
        <v>0.55049999999999999</v>
      </c>
      <c r="L2326">
        <v>0.59319999999999995</v>
      </c>
      <c r="M2326">
        <v>0.5</v>
      </c>
      <c r="N2326">
        <v>0.5</v>
      </c>
      <c r="O2326">
        <v>0</v>
      </c>
      <c r="P2326">
        <v>2</v>
      </c>
      <c r="Q2326">
        <v>2</v>
      </c>
      <c r="R2326">
        <v>1</v>
      </c>
      <c r="S2326" s="2">
        <v>4.6412037037037038E-3</v>
      </c>
      <c r="T2326" s="2">
        <v>6.4814814814814813E-4</v>
      </c>
      <c r="U2326">
        <v>0.51470000000000005</v>
      </c>
      <c r="V2326">
        <v>0.39369999999999999</v>
      </c>
      <c r="W2326">
        <v>0.36359999999999998</v>
      </c>
      <c r="X2326">
        <v>0.8125</v>
      </c>
      <c r="Y2326">
        <v>0.875</v>
      </c>
      <c r="Z2326">
        <v>0.50390000000000001</v>
      </c>
      <c r="AA2326">
        <v>0.4899</v>
      </c>
      <c r="AB2326">
        <v>0.66669999999999996</v>
      </c>
      <c r="AC2326">
        <v>0.375</v>
      </c>
      <c r="AD2326">
        <v>0.63160000000000005</v>
      </c>
      <c r="AE2326">
        <v>0.4667</v>
      </c>
      <c r="AF2326" t="s">
        <v>3915</v>
      </c>
      <c r="AG2326" s="2">
        <v>3.472222222222222E-3</v>
      </c>
      <c r="AH2326" t="s">
        <v>3911</v>
      </c>
      <c r="AI2326">
        <v>3</v>
      </c>
      <c r="AJ2326" t="s">
        <v>3914</v>
      </c>
      <c r="AK2326" s="3">
        <v>42847</v>
      </c>
      <c r="AL2326" s="10">
        <f>YEAR(ufc_fights_2[[#This Row],[date]])</f>
        <v>2017</v>
      </c>
      <c r="AM2326" t="s">
        <v>3971</v>
      </c>
      <c r="AN2326">
        <v>71</v>
      </c>
      <c r="AO2326" t="s">
        <v>3913</v>
      </c>
      <c r="AP2326">
        <f>IF(ufc_fights_2[[#This Row],[winner]]="Red",ufc_fights_2[[#This Row],[r_fighter_id]],ufc_fights_2[[#This Row],[b_fighter_id]])</f>
        <v>1384</v>
      </c>
      <c r="AQ2326" t="str">
        <f>_xlfn.XLOOKUP(ufc_fights_2[[#This Row],[winnerID]],ufc_fighters[id],ufc_fighters[fighter_name],"xxx",0,1)</f>
        <v>Scott Holtzman</v>
      </c>
    </row>
    <row r="2327" spans="1:43">
      <c r="A2327">
        <v>1003</v>
      </c>
      <c r="B2327">
        <v>3318</v>
      </c>
      <c r="C2327">
        <f>_xlfn.XLOOKUP(ufc_fights_2[[#This Row],[r_fighter_id]],ufc_fighters[id],ufc_fighters[year],"xxx",0,1)</f>
        <v>1974</v>
      </c>
      <c r="D2327">
        <f>_xlfn.XLOOKUP(ufc_fights_2[[#This Row],[b_fighter_id]],ufc_fighters[id],ufc_fighters[year],"Prázdné",0,1)</f>
        <v>1975</v>
      </c>
      <c r="E2327" s="10">
        <f>YEAR(ufc_fights_2[[#This Row],[date]])-ufc_fights_2[[#This Row],[r_year]]</f>
        <v>29</v>
      </c>
      <c r="F2327" s="10">
        <f>YEAR(ufc_fights_2[[#This Row],[date]])-ufc_fights_2[[#This Row],[b_year]]</f>
        <v>28</v>
      </c>
      <c r="G2327">
        <v>1</v>
      </c>
      <c r="H2327">
        <v>0</v>
      </c>
      <c r="I2327">
        <v>0.59089999999999998</v>
      </c>
      <c r="J2327">
        <v>0.65310000000000001</v>
      </c>
      <c r="K2327">
        <v>0.79549999999999998</v>
      </c>
      <c r="L2327">
        <v>0.73240000000000005</v>
      </c>
      <c r="M2327">
        <v>1</v>
      </c>
      <c r="N2327">
        <v>0.25</v>
      </c>
      <c r="O2327">
        <v>1</v>
      </c>
      <c r="P2327">
        <v>0</v>
      </c>
      <c r="Q2327">
        <v>0</v>
      </c>
      <c r="R2327">
        <v>0</v>
      </c>
      <c r="S2327" s="2">
        <v>9.7222222222222219E-4</v>
      </c>
      <c r="T2327" s="2">
        <v>3.2523148148148147E-3</v>
      </c>
      <c r="U2327">
        <v>0.57140000000000002</v>
      </c>
      <c r="V2327">
        <v>0.3478</v>
      </c>
      <c r="W2327">
        <v>1</v>
      </c>
      <c r="X2327">
        <v>0</v>
      </c>
      <c r="Y2327">
        <v>0.90480000000000005</v>
      </c>
      <c r="Z2327">
        <v>0.5</v>
      </c>
      <c r="AA2327">
        <v>0.75</v>
      </c>
      <c r="AB2327">
        <v>0.6</v>
      </c>
      <c r="AC2327">
        <v>0.91669999999999996</v>
      </c>
      <c r="AD2327">
        <v>0.66669999999999996</v>
      </c>
      <c r="AE2327">
        <v>0.54549999999999998</v>
      </c>
      <c r="AF2327" t="s">
        <v>3910</v>
      </c>
      <c r="AG2327" s="2">
        <v>1.9212962962962964E-3</v>
      </c>
      <c r="AH2327" t="s">
        <v>3911</v>
      </c>
      <c r="AI2327">
        <v>3</v>
      </c>
      <c r="AJ2327" t="s">
        <v>4098</v>
      </c>
      <c r="AK2327" s="3">
        <v>37890</v>
      </c>
      <c r="AL2327" s="10">
        <f>YEAR(ufc_fights_2[[#This Row],[date]])</f>
        <v>2003</v>
      </c>
      <c r="AM2327" t="s">
        <v>3971</v>
      </c>
      <c r="AN2327">
        <v>1</v>
      </c>
      <c r="AO2327" t="s">
        <v>3913</v>
      </c>
      <c r="AP2327">
        <f>IF(ufc_fights_2[[#This Row],[winner]]="Red",ufc_fights_2[[#This Row],[r_fighter_id]],ufc_fights_2[[#This Row],[b_fighter_id]])</f>
        <v>1003</v>
      </c>
      <c r="AQ2327" t="str">
        <f>_xlfn.XLOOKUP(ufc_fights_2[[#This Row],[winnerID]],ufc_fighters[id],ufc_fighters[fighter_name],"xxx",0,1)</f>
        <v>Hermes Franca</v>
      </c>
    </row>
    <row r="2328" spans="1:43">
      <c r="A2328">
        <v>1003</v>
      </c>
      <c r="B2328">
        <v>3346</v>
      </c>
      <c r="C2328">
        <f>_xlfn.XLOOKUP(ufc_fights_2[[#This Row],[r_fighter_id]],ufc_fighters[id],ufc_fighters[year],"xxx",0,1)</f>
        <v>1974</v>
      </c>
      <c r="D2328">
        <f>_xlfn.XLOOKUP(ufc_fights_2[[#This Row],[b_fighter_id]],ufc_fighters[id],ufc_fighters[year],"Prázdné",0,1)</f>
        <v>1984</v>
      </c>
      <c r="E2328" s="10">
        <f>YEAR(ufc_fights_2[[#This Row],[date]])-ufc_fights_2[[#This Row],[r_year]]</f>
        <v>32</v>
      </c>
      <c r="F2328" s="10">
        <f>YEAR(ufc_fights_2[[#This Row],[date]])-ufc_fights_2[[#This Row],[b_year]]</f>
        <v>22</v>
      </c>
      <c r="G2328">
        <v>0</v>
      </c>
      <c r="H2328">
        <v>0</v>
      </c>
      <c r="I2328">
        <v>0.4783</v>
      </c>
      <c r="J2328">
        <v>0.16980000000000001</v>
      </c>
      <c r="K2328">
        <v>0.77600000000000002</v>
      </c>
      <c r="L2328">
        <v>0.31780000000000003</v>
      </c>
      <c r="M2328">
        <v>0.5</v>
      </c>
      <c r="N2328">
        <v>0.6</v>
      </c>
      <c r="O2328">
        <v>3</v>
      </c>
      <c r="P2328">
        <v>0</v>
      </c>
      <c r="Q2328">
        <v>2</v>
      </c>
      <c r="R2328">
        <v>0</v>
      </c>
      <c r="S2328" s="2">
        <v>7.9861111111111116E-4</v>
      </c>
      <c r="T2328" s="2">
        <v>4.9768518518518521E-3</v>
      </c>
      <c r="U2328">
        <v>0.35139999999999999</v>
      </c>
      <c r="V2328">
        <v>0.1386</v>
      </c>
      <c r="W2328">
        <v>1</v>
      </c>
      <c r="X2328">
        <v>1</v>
      </c>
      <c r="Y2328">
        <v>0.75</v>
      </c>
      <c r="Z2328">
        <v>0.5</v>
      </c>
      <c r="AA2328">
        <v>2.7E-2</v>
      </c>
      <c r="AB2328">
        <v>0.6</v>
      </c>
      <c r="AC2328">
        <v>0.33329999999999999</v>
      </c>
      <c r="AD2328">
        <v>0.25</v>
      </c>
      <c r="AE2328">
        <v>0.2424</v>
      </c>
      <c r="AF2328" t="s">
        <v>3933</v>
      </c>
      <c r="AG2328" s="2">
        <v>2.4421296296296296E-3</v>
      </c>
      <c r="AH2328" t="s">
        <v>3911</v>
      </c>
      <c r="AI2328">
        <v>3</v>
      </c>
      <c r="AJ2328" t="s">
        <v>3925</v>
      </c>
      <c r="AK2328" s="3">
        <v>38955</v>
      </c>
      <c r="AL2328" s="10">
        <f>YEAR(ufc_fights_2[[#This Row],[date]])</f>
        <v>2006</v>
      </c>
      <c r="AM2328" t="s">
        <v>3971</v>
      </c>
      <c r="AN2328">
        <v>1</v>
      </c>
      <c r="AO2328" t="s">
        <v>3913</v>
      </c>
      <c r="AP2328">
        <f>IF(ufc_fights_2[[#This Row],[winner]]="Red",ufc_fights_2[[#This Row],[r_fighter_id]],ufc_fights_2[[#This Row],[b_fighter_id]])</f>
        <v>1003</v>
      </c>
      <c r="AQ2328" t="str">
        <f>_xlfn.XLOOKUP(ufc_fights_2[[#This Row],[winnerID]],ufc_fighters[id],ufc_fighters[fighter_name],"xxx",0,1)</f>
        <v>Hermes Franca</v>
      </c>
    </row>
    <row r="2329" spans="1:43">
      <c r="A2329">
        <v>2533</v>
      </c>
      <c r="B2329">
        <v>2992</v>
      </c>
      <c r="C2329">
        <f>_xlfn.XLOOKUP(ufc_fights_2[[#This Row],[r_fighter_id]],ufc_fighters[id],ufc_fighters[year],"xxx",0,1)</f>
        <v>1982</v>
      </c>
      <c r="D2329">
        <f>_xlfn.XLOOKUP(ufc_fights_2[[#This Row],[b_fighter_id]],ufc_fighters[id],ufc_fighters[year],"Prázdné",0,1)</f>
        <v>1989</v>
      </c>
      <c r="E2329" s="10">
        <f>YEAR(ufc_fights_2[[#This Row],[date]])-ufc_fights_2[[#This Row],[r_year]]</f>
        <v>36</v>
      </c>
      <c r="F2329" s="10">
        <f>YEAR(ufc_fights_2[[#This Row],[date]])-ufc_fights_2[[#This Row],[b_year]]</f>
        <v>29</v>
      </c>
      <c r="G2329">
        <v>0</v>
      </c>
      <c r="H2329">
        <v>0</v>
      </c>
      <c r="I2329">
        <v>0.3226</v>
      </c>
      <c r="J2329">
        <v>0.45</v>
      </c>
      <c r="K2329">
        <v>0.32979999999999998</v>
      </c>
      <c r="L2329">
        <v>0.49540000000000001</v>
      </c>
      <c r="M2329">
        <v>0.25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5.6712962962962967E-4</v>
      </c>
      <c r="T2329" s="2">
        <v>0</v>
      </c>
      <c r="U2329">
        <v>0.17780000000000001</v>
      </c>
      <c r="V2329">
        <v>0.37969999999999998</v>
      </c>
      <c r="W2329">
        <v>0.71430000000000005</v>
      </c>
      <c r="X2329">
        <v>0.7</v>
      </c>
      <c r="Y2329">
        <v>0.83330000000000004</v>
      </c>
      <c r="Z2329">
        <v>0.28739999999999999</v>
      </c>
      <c r="AA2329">
        <v>0.4536</v>
      </c>
      <c r="AB2329">
        <v>0.83330000000000004</v>
      </c>
      <c r="AC2329">
        <v>0.33329999999999999</v>
      </c>
      <c r="AD2329">
        <v>0</v>
      </c>
      <c r="AE2329">
        <v>0</v>
      </c>
      <c r="AF2329" t="s">
        <v>3915</v>
      </c>
      <c r="AG2329" s="2">
        <v>3.472222222222222E-3</v>
      </c>
      <c r="AH2329" t="s">
        <v>3911</v>
      </c>
      <c r="AI2329">
        <v>3</v>
      </c>
      <c r="AJ2329" t="s">
        <v>3919</v>
      </c>
      <c r="AK2329" s="3">
        <v>43127</v>
      </c>
      <c r="AL2329" s="10">
        <f>YEAR(ufc_fights_2[[#This Row],[date]])</f>
        <v>2018</v>
      </c>
      <c r="AM2329" t="s">
        <v>3971</v>
      </c>
      <c r="AN2329">
        <v>112</v>
      </c>
      <c r="AO2329" t="s">
        <v>3913</v>
      </c>
      <c r="AP2329">
        <f>IF(ufc_fights_2[[#This Row],[winner]]="Red",ufc_fights_2[[#This Row],[r_fighter_id]],ufc_fights_2[[#This Row],[b_fighter_id]])</f>
        <v>2533</v>
      </c>
      <c r="AQ2329" t="str">
        <f>_xlfn.XLOOKUP(ufc_fights_2[[#This Row],[winnerID]],ufc_fighters[id],ufc_fighters[fighter_name],"xxx",0,1)</f>
        <v>Vinc Pichel</v>
      </c>
    </row>
    <row r="2330" spans="1:43">
      <c r="A2330">
        <v>2533</v>
      </c>
      <c r="B2330">
        <v>3468</v>
      </c>
      <c r="C2330">
        <f>_xlfn.XLOOKUP(ufc_fights_2[[#This Row],[r_fighter_id]],ufc_fighters[id],ufc_fighters[year],"xxx",0,1)</f>
        <v>1982</v>
      </c>
      <c r="D2330">
        <f>_xlfn.XLOOKUP(ufc_fights_2[[#This Row],[b_fighter_id]],ufc_fighters[id],ufc_fighters[year],"Prázdné",0,1)</f>
        <v>1980</v>
      </c>
      <c r="E2330" s="10">
        <f>YEAR(ufc_fights_2[[#This Row],[date]])-ufc_fights_2[[#This Row],[r_year]]</f>
        <v>32</v>
      </c>
      <c r="F2330" s="10">
        <f>YEAR(ufc_fights_2[[#This Row],[date]])-ufc_fights_2[[#This Row],[b_year]]</f>
        <v>34</v>
      </c>
      <c r="G2330">
        <v>0</v>
      </c>
      <c r="H2330">
        <v>0</v>
      </c>
      <c r="I2330">
        <v>0.54320000000000002</v>
      </c>
      <c r="J2330">
        <v>0.61109999999999998</v>
      </c>
      <c r="K2330">
        <v>0.67479999999999996</v>
      </c>
      <c r="L2330">
        <v>0.6512</v>
      </c>
      <c r="M2330">
        <v>0.66669999999999996</v>
      </c>
      <c r="N2330">
        <v>0</v>
      </c>
      <c r="O2330">
        <v>1</v>
      </c>
      <c r="P2330">
        <v>2</v>
      </c>
      <c r="Q2330">
        <v>0</v>
      </c>
      <c r="R2330">
        <v>0</v>
      </c>
      <c r="S2330" s="2">
        <v>7.5578703703703702E-3</v>
      </c>
      <c r="T2330" s="2">
        <v>4.6296296296296298E-4</v>
      </c>
      <c r="U2330">
        <v>0.35709999999999997</v>
      </c>
      <c r="V2330">
        <v>0.42109999999999997</v>
      </c>
      <c r="W2330">
        <v>1</v>
      </c>
      <c r="X2330">
        <v>0.94440000000000002</v>
      </c>
      <c r="Y2330">
        <v>0.9</v>
      </c>
      <c r="Z2330">
        <v>0.30769999999999997</v>
      </c>
      <c r="AA2330">
        <v>0.39389999999999997</v>
      </c>
      <c r="AB2330">
        <v>1</v>
      </c>
      <c r="AC2330">
        <v>0.9</v>
      </c>
      <c r="AD2330">
        <v>0.62960000000000005</v>
      </c>
      <c r="AE2330">
        <v>0.68420000000000003</v>
      </c>
      <c r="AF2330" t="s">
        <v>3915</v>
      </c>
      <c r="AG2330" s="2">
        <v>3.472222222222222E-3</v>
      </c>
      <c r="AH2330" t="s">
        <v>3911</v>
      </c>
      <c r="AI2330">
        <v>3</v>
      </c>
      <c r="AJ2330" t="s">
        <v>70</v>
      </c>
      <c r="AK2330" s="3">
        <v>41654</v>
      </c>
      <c r="AL2330" s="10">
        <f>YEAR(ufc_fights_2[[#This Row],[date]])</f>
        <v>2014</v>
      </c>
      <c r="AM2330" t="s">
        <v>3971</v>
      </c>
      <c r="AN2330">
        <v>76</v>
      </c>
      <c r="AO2330" t="s">
        <v>3913</v>
      </c>
      <c r="AP2330">
        <f>IF(ufc_fights_2[[#This Row],[winner]]="Red",ufc_fights_2[[#This Row],[r_fighter_id]],ufc_fights_2[[#This Row],[b_fighter_id]])</f>
        <v>2533</v>
      </c>
      <c r="AQ2330" t="str">
        <f>_xlfn.XLOOKUP(ufc_fights_2[[#This Row],[winnerID]],ufc_fighters[id],ufc_fighters[fighter_name],"xxx",0,1)</f>
        <v>Vinc Pichel</v>
      </c>
    </row>
    <row r="2331" spans="1:43">
      <c r="A2331">
        <v>1227</v>
      </c>
      <c r="B2331">
        <v>3346</v>
      </c>
      <c r="C2331">
        <f>_xlfn.XLOOKUP(ufc_fights_2[[#This Row],[r_fighter_id]],ufc_fighters[id],ufc_fighters[year],"xxx",0,1)</f>
        <v>1983</v>
      </c>
      <c r="D2331">
        <f>_xlfn.XLOOKUP(ufc_fights_2[[#This Row],[b_fighter_id]],ufc_fighters[id],ufc_fighters[year],"Prázdné",0,1)</f>
        <v>1984</v>
      </c>
      <c r="E2331" s="10">
        <f>YEAR(ufc_fights_2[[#This Row],[date]])-ufc_fights_2[[#This Row],[r_year]]</f>
        <v>29</v>
      </c>
      <c r="F2331" s="10">
        <f>YEAR(ufc_fights_2[[#This Row],[date]])-ufc_fights_2[[#This Row],[b_year]]</f>
        <v>28</v>
      </c>
      <c r="G2331">
        <v>0</v>
      </c>
      <c r="H2331">
        <v>0</v>
      </c>
      <c r="I2331">
        <v>0.50890000000000002</v>
      </c>
      <c r="J2331">
        <v>0.32990000000000003</v>
      </c>
      <c r="K2331">
        <v>0.52990000000000004</v>
      </c>
      <c r="L2331">
        <v>0.44590000000000002</v>
      </c>
      <c r="M2331">
        <v>0</v>
      </c>
      <c r="N2331">
        <v>0.7</v>
      </c>
      <c r="O2331">
        <v>1</v>
      </c>
      <c r="P2331">
        <v>1</v>
      </c>
      <c r="Q2331">
        <v>0</v>
      </c>
      <c r="R2331">
        <v>0</v>
      </c>
      <c r="S2331" s="2">
        <v>6.8287037037037036E-4</v>
      </c>
      <c r="T2331" s="2">
        <v>2.7199074074074074E-3</v>
      </c>
      <c r="U2331">
        <v>0.36470000000000002</v>
      </c>
      <c r="V2331">
        <v>0.27710000000000001</v>
      </c>
      <c r="W2331">
        <v>0.90910000000000002</v>
      </c>
      <c r="X2331">
        <v>1</v>
      </c>
      <c r="Y2331">
        <v>1</v>
      </c>
      <c r="Z2331">
        <v>0.48509999999999998</v>
      </c>
      <c r="AA2331">
        <v>0.314</v>
      </c>
      <c r="AB2331">
        <v>1</v>
      </c>
      <c r="AC2331">
        <v>0.45450000000000002</v>
      </c>
      <c r="AD2331">
        <v>0.625</v>
      </c>
      <c r="AE2331">
        <v>0</v>
      </c>
      <c r="AF2331" t="s">
        <v>3922</v>
      </c>
      <c r="AG2331" s="2">
        <v>3.472222222222222E-3</v>
      </c>
      <c r="AH2331" t="s">
        <v>3911</v>
      </c>
      <c r="AI2331">
        <v>3</v>
      </c>
      <c r="AJ2331" t="s">
        <v>3912</v>
      </c>
      <c r="AK2331" s="3">
        <v>41272</v>
      </c>
      <c r="AL2331" s="10">
        <f>YEAR(ufc_fights_2[[#This Row],[date]])</f>
        <v>2012</v>
      </c>
      <c r="AM2331" t="s">
        <v>3971</v>
      </c>
      <c r="AN2331">
        <v>1</v>
      </c>
      <c r="AO2331" t="s">
        <v>3918</v>
      </c>
      <c r="AP2331">
        <f>IF(ufc_fights_2[[#This Row],[winner]]="Red",ufc_fights_2[[#This Row],[r_fighter_id]],ufc_fights_2[[#This Row],[b_fighter_id]])</f>
        <v>3346</v>
      </c>
      <c r="AQ2331" t="str">
        <f>_xlfn.XLOOKUP(ufc_fights_2[[#This Row],[winnerID]],ufc_fighters[id],ufc_fighters[fighter_name],"xxx",0,1)</f>
        <v>Jamie Varner</v>
      </c>
    </row>
    <row r="2332" spans="1:43">
      <c r="A2332">
        <v>201</v>
      </c>
      <c r="B2332">
        <v>3346</v>
      </c>
      <c r="C2332">
        <f>_xlfn.XLOOKUP(ufc_fights_2[[#This Row],[r_fighter_id]],ufc_fighters[id],ufc_fighters[year],"xxx",0,1)</f>
        <v>1986</v>
      </c>
      <c r="D2332">
        <f>_xlfn.XLOOKUP(ufc_fights_2[[#This Row],[b_fighter_id]],ufc_fighters[id],ufc_fighters[year],"Prázdné",0,1)</f>
        <v>1984</v>
      </c>
      <c r="E2332" s="10">
        <f>YEAR(ufc_fights_2[[#This Row],[date]])-ufc_fights_2[[#This Row],[r_year]]</f>
        <v>26</v>
      </c>
      <c r="F2332" s="10">
        <f>YEAR(ufc_fights_2[[#This Row],[date]])-ufc_fights_2[[#This Row],[b_year]]</f>
        <v>28</v>
      </c>
      <c r="G2332">
        <v>0</v>
      </c>
      <c r="H2332">
        <v>1</v>
      </c>
      <c r="I2332">
        <v>0.64710000000000001</v>
      </c>
      <c r="J2332">
        <v>0.57140000000000002</v>
      </c>
      <c r="K2332">
        <v>0.64710000000000001</v>
      </c>
      <c r="L2332">
        <v>0.57889999999999997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 s="2">
        <v>0</v>
      </c>
      <c r="T2332" s="2">
        <v>8.2175925925925927E-4</v>
      </c>
      <c r="U2332">
        <v>0.16669999999999999</v>
      </c>
      <c r="V2332">
        <v>0.53120000000000001</v>
      </c>
      <c r="W2332">
        <v>0</v>
      </c>
      <c r="X2332">
        <v>1</v>
      </c>
      <c r="Y2332">
        <v>0</v>
      </c>
      <c r="Z2332">
        <v>0.64710000000000001</v>
      </c>
      <c r="AA2332">
        <v>0.61109999999999998</v>
      </c>
      <c r="AB2332">
        <v>0</v>
      </c>
      <c r="AC2332">
        <v>0</v>
      </c>
      <c r="AD2332">
        <v>0</v>
      </c>
      <c r="AE2332">
        <v>0.52939999999999998</v>
      </c>
      <c r="AF2332" t="s">
        <v>3910</v>
      </c>
      <c r="AG2332" s="2">
        <v>2.3495370370370371E-3</v>
      </c>
      <c r="AH2332" t="s">
        <v>3911</v>
      </c>
      <c r="AI2332">
        <v>3</v>
      </c>
      <c r="AJ2332" t="s">
        <v>3967</v>
      </c>
      <c r="AK2332" s="3">
        <v>41055</v>
      </c>
      <c r="AL2332" s="10">
        <f>YEAR(ufc_fights_2[[#This Row],[date]])</f>
        <v>2012</v>
      </c>
      <c r="AM2332" t="s">
        <v>3971</v>
      </c>
      <c r="AN2332">
        <v>1</v>
      </c>
      <c r="AO2332" t="s">
        <v>3918</v>
      </c>
      <c r="AP2332">
        <f>IF(ufc_fights_2[[#This Row],[winner]]="Red",ufc_fights_2[[#This Row],[r_fighter_id]],ufc_fights_2[[#This Row],[b_fighter_id]])</f>
        <v>3346</v>
      </c>
      <c r="AQ2332" t="str">
        <f>_xlfn.XLOOKUP(ufc_fights_2[[#This Row],[winnerID]],ufc_fighters[id],ufc_fighters[fighter_name],"xxx",0,1)</f>
        <v>Jamie Varner</v>
      </c>
    </row>
    <row r="2333" spans="1:43">
      <c r="A2333">
        <v>839</v>
      </c>
      <c r="B2333">
        <v>190</v>
      </c>
      <c r="C2333">
        <f>_xlfn.XLOOKUP(ufc_fights_2[[#This Row],[r_fighter_id]],ufc_fighters[id],ufc_fighters[year],"xxx",0,1)</f>
        <v>1981</v>
      </c>
      <c r="D2333">
        <f>_xlfn.XLOOKUP(ufc_fights_2[[#This Row],[b_fighter_id]],ufc_fighters[id],ufc_fighters[year],"Prázdné",0,1)</f>
        <v>1982</v>
      </c>
      <c r="E2333" s="10">
        <f>YEAR(ufc_fights_2[[#This Row],[date]])-ufc_fights_2[[#This Row],[r_year]]</f>
        <v>30</v>
      </c>
      <c r="F2333" s="10">
        <f>YEAR(ufc_fights_2[[#This Row],[date]])-ufc_fights_2[[#This Row],[b_year]]</f>
        <v>29</v>
      </c>
      <c r="G2333">
        <v>0</v>
      </c>
      <c r="H2333">
        <v>0</v>
      </c>
      <c r="I2333">
        <v>0.2621</v>
      </c>
      <c r="J2333">
        <v>0.1699</v>
      </c>
      <c r="K2333">
        <v>0.26629999999999998</v>
      </c>
      <c r="L2333">
        <v>0.1699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 s="2">
        <v>1.3888888888888889E-4</v>
      </c>
      <c r="T2333" s="2">
        <v>1.3888888888888889E-4</v>
      </c>
      <c r="U2333">
        <v>0.25890000000000002</v>
      </c>
      <c r="V2333">
        <v>0.1124</v>
      </c>
      <c r="W2333">
        <v>0.25</v>
      </c>
      <c r="X2333">
        <v>0.66669999999999996</v>
      </c>
      <c r="Y2333">
        <v>0.5</v>
      </c>
      <c r="Z2333">
        <v>0.2601</v>
      </c>
      <c r="AA2333">
        <v>0.1618</v>
      </c>
      <c r="AB2333">
        <v>0.4</v>
      </c>
      <c r="AC2333">
        <v>1</v>
      </c>
      <c r="AD2333">
        <v>0</v>
      </c>
      <c r="AE2333">
        <v>0</v>
      </c>
      <c r="AF2333" t="s">
        <v>3915</v>
      </c>
      <c r="AG2333" s="2">
        <v>3.472222222222222E-3</v>
      </c>
      <c r="AH2333" t="s">
        <v>3911</v>
      </c>
      <c r="AI2333">
        <v>3</v>
      </c>
      <c r="AJ2333" t="s">
        <v>4016</v>
      </c>
      <c r="AK2333" s="3">
        <v>40803</v>
      </c>
      <c r="AL2333" s="10">
        <f>YEAR(ufc_fights_2[[#This Row],[date]])</f>
        <v>2011</v>
      </c>
      <c r="AM2333" t="s">
        <v>3971</v>
      </c>
      <c r="AN2333">
        <v>141</v>
      </c>
      <c r="AO2333" t="s">
        <v>3913</v>
      </c>
      <c r="AP2333">
        <f>IF(ufc_fights_2[[#This Row],[winner]]="Red",ufc_fights_2[[#This Row],[r_fighter_id]],ufc_fights_2[[#This Row],[b_fighter_id]])</f>
        <v>839</v>
      </c>
      <c r="AQ2333" t="str">
        <f>_xlfn.XLOOKUP(ufc_fights_2[[#This Row],[winnerID]],ufc_fighters[id],ufc_fighters[fighter_name],"xxx",0,1)</f>
        <v>Evan Dunham</v>
      </c>
    </row>
    <row r="2334" spans="1:43">
      <c r="A2334">
        <v>839</v>
      </c>
      <c r="B2334">
        <v>1121</v>
      </c>
      <c r="C2334">
        <f>_xlfn.XLOOKUP(ufc_fights_2[[#This Row],[r_fighter_id]],ufc_fighters[id],ufc_fighters[year],"xxx",0,1)</f>
        <v>1981</v>
      </c>
      <c r="D2334">
        <f>_xlfn.XLOOKUP(ufc_fights_2[[#This Row],[b_fighter_id]],ufc_fighters[id],ufc_fighters[year],"Prázdné",0,1)</f>
        <v>1989</v>
      </c>
      <c r="E2334" s="10">
        <f>YEAR(ufc_fights_2[[#This Row],[date]])-ufc_fights_2[[#This Row],[r_year]]</f>
        <v>35</v>
      </c>
      <c r="F2334" s="10">
        <f>YEAR(ufc_fights_2[[#This Row],[date]])-ufc_fights_2[[#This Row],[b_year]]</f>
        <v>27</v>
      </c>
      <c r="G2334">
        <v>0</v>
      </c>
      <c r="H2334">
        <v>0</v>
      </c>
      <c r="I2334">
        <v>0.5161</v>
      </c>
      <c r="J2334">
        <v>0.37180000000000002</v>
      </c>
      <c r="K2334">
        <v>0.56059999999999999</v>
      </c>
      <c r="L2334">
        <v>0.39129999999999998</v>
      </c>
      <c r="M2334">
        <v>0.33329999999999999</v>
      </c>
      <c r="N2334">
        <v>0</v>
      </c>
      <c r="O2334">
        <v>2</v>
      </c>
      <c r="P2334">
        <v>0</v>
      </c>
      <c r="Q2334">
        <v>0</v>
      </c>
      <c r="R2334">
        <v>0</v>
      </c>
      <c r="S2334" s="2">
        <v>4.8958333333333336E-3</v>
      </c>
      <c r="T2334" s="2">
        <v>0</v>
      </c>
      <c r="U2334">
        <v>0.50380000000000003</v>
      </c>
      <c r="V2334">
        <v>0.33079999999999998</v>
      </c>
      <c r="W2334">
        <v>0.70589999999999997</v>
      </c>
      <c r="X2334">
        <v>0</v>
      </c>
      <c r="Y2334">
        <v>1</v>
      </c>
      <c r="Z2334">
        <v>0.4793</v>
      </c>
      <c r="AA2334">
        <v>0.34289999999999998</v>
      </c>
      <c r="AB2334">
        <v>0.875</v>
      </c>
      <c r="AC2334">
        <v>0.66669999999999996</v>
      </c>
      <c r="AD2334">
        <v>0.66669999999999996</v>
      </c>
      <c r="AE2334">
        <v>0.57140000000000002</v>
      </c>
      <c r="AF2334" t="s">
        <v>3915</v>
      </c>
      <c r="AG2334" s="2">
        <v>3.472222222222222E-3</v>
      </c>
      <c r="AH2334" t="s">
        <v>3911</v>
      </c>
      <c r="AI2334">
        <v>3</v>
      </c>
      <c r="AJ2334" t="s">
        <v>3923</v>
      </c>
      <c r="AK2334" s="3">
        <v>42630</v>
      </c>
      <c r="AL2334" s="10">
        <f>YEAR(ufc_fights_2[[#This Row],[date]])</f>
        <v>2016</v>
      </c>
      <c r="AM2334" t="s">
        <v>3971</v>
      </c>
      <c r="AN2334">
        <v>88</v>
      </c>
      <c r="AO2334" t="s">
        <v>3913</v>
      </c>
      <c r="AP2334">
        <f>IF(ufc_fights_2[[#This Row],[winner]]="Red",ufc_fights_2[[#This Row],[r_fighter_id]],ufc_fights_2[[#This Row],[b_fighter_id]])</f>
        <v>839</v>
      </c>
      <c r="AQ2334" t="str">
        <f>_xlfn.XLOOKUP(ufc_fights_2[[#This Row],[winnerID]],ufc_fighters[id],ufc_fighters[fighter_name],"xxx",0,1)</f>
        <v>Evan Dunham</v>
      </c>
    </row>
    <row r="2335" spans="1:43">
      <c r="A2335">
        <v>839</v>
      </c>
      <c r="B2335">
        <v>161</v>
      </c>
      <c r="C2335">
        <f>_xlfn.XLOOKUP(ufc_fights_2[[#This Row],[r_fighter_id]],ufc_fighters[id],ufc_fighters[year],"xxx",0,1)</f>
        <v>1981</v>
      </c>
      <c r="D2335">
        <f>_xlfn.XLOOKUP(ufc_fights_2[[#This Row],[b_fighter_id]],ufc_fighters[id],ufc_fighters[year],"Prázdné",0,1)</f>
        <v>1973</v>
      </c>
      <c r="E2335" s="10">
        <f>YEAR(ufc_fights_2[[#This Row],[date]])-ufc_fights_2[[#This Row],[r_year]]</f>
        <v>28</v>
      </c>
      <c r="F2335" s="10">
        <f>YEAR(ufc_fights_2[[#This Row],[date]])-ufc_fights_2[[#This Row],[b_year]]</f>
        <v>36</v>
      </c>
      <c r="G2335">
        <v>1</v>
      </c>
      <c r="H2335">
        <v>0</v>
      </c>
      <c r="I2335">
        <v>0.36020000000000002</v>
      </c>
      <c r="J2335">
        <v>0.26469999999999999</v>
      </c>
      <c r="K2335">
        <v>0.4</v>
      </c>
      <c r="L2335">
        <v>0.42859999999999998</v>
      </c>
      <c r="M2335">
        <v>1</v>
      </c>
      <c r="N2335">
        <v>0.2</v>
      </c>
      <c r="O2335">
        <v>0</v>
      </c>
      <c r="P2335">
        <v>1</v>
      </c>
      <c r="Q2335">
        <v>0</v>
      </c>
      <c r="R2335">
        <v>0</v>
      </c>
      <c r="S2335" s="2">
        <v>7.0601851851851847E-4</v>
      </c>
      <c r="T2335" s="2">
        <v>2.9282407407407408E-3</v>
      </c>
      <c r="U2335">
        <v>0.3377</v>
      </c>
      <c r="V2335">
        <v>0.2424</v>
      </c>
      <c r="W2335">
        <v>1</v>
      </c>
      <c r="X2335">
        <v>0.8</v>
      </c>
      <c r="Y2335">
        <v>1</v>
      </c>
      <c r="Z2335">
        <v>0.36170000000000002</v>
      </c>
      <c r="AA2335">
        <v>0.26190000000000002</v>
      </c>
      <c r="AB2335">
        <v>0.25</v>
      </c>
      <c r="AC2335">
        <v>0.2727</v>
      </c>
      <c r="AD2335">
        <v>0.41670000000000001</v>
      </c>
      <c r="AE2335">
        <v>0.28570000000000001</v>
      </c>
      <c r="AF2335" t="s">
        <v>3922</v>
      </c>
      <c r="AG2335" s="2">
        <v>3.472222222222222E-3</v>
      </c>
      <c r="AH2335" t="s">
        <v>3911</v>
      </c>
      <c r="AI2335">
        <v>3</v>
      </c>
      <c r="AJ2335" t="s">
        <v>4097</v>
      </c>
      <c r="AK2335" s="3">
        <v>40054</v>
      </c>
      <c r="AL2335" s="10">
        <f>YEAR(ufc_fights_2[[#This Row],[date]])</f>
        <v>2009</v>
      </c>
      <c r="AM2335" t="s">
        <v>3971</v>
      </c>
      <c r="AN2335">
        <v>85</v>
      </c>
      <c r="AO2335" t="s">
        <v>3913</v>
      </c>
      <c r="AP2335">
        <f>IF(ufc_fights_2[[#This Row],[winner]]="Red",ufc_fights_2[[#This Row],[r_fighter_id]],ufc_fights_2[[#This Row],[b_fighter_id]])</f>
        <v>839</v>
      </c>
      <c r="AQ2335" t="str">
        <f>_xlfn.XLOOKUP(ufc_fights_2[[#This Row],[winnerID]],ufc_fighters[id],ufc_fighters[fighter_name],"xxx",0,1)</f>
        <v>Evan Dunham</v>
      </c>
    </row>
    <row r="2336" spans="1:43">
      <c r="A2336">
        <v>1200</v>
      </c>
      <c r="B2336">
        <v>839</v>
      </c>
      <c r="C2336">
        <f>_xlfn.XLOOKUP(ufc_fights_2[[#This Row],[r_fighter_id]],ufc_fighters[id],ufc_fighters[year],"xxx",0,1)</f>
        <v>1984</v>
      </c>
      <c r="D2336">
        <f>_xlfn.XLOOKUP(ufc_fights_2[[#This Row],[b_fighter_id]],ufc_fighters[id],ufc_fighters[year],"Prázdné",0,1)</f>
        <v>1981</v>
      </c>
      <c r="E2336" s="10">
        <f>YEAR(ufc_fights_2[[#This Row],[date]])-ufc_fights_2[[#This Row],[r_year]]</f>
        <v>26</v>
      </c>
      <c r="F2336" s="10">
        <f>YEAR(ufc_fights_2[[#This Row],[date]])-ufc_fights_2[[#This Row],[b_year]]</f>
        <v>29</v>
      </c>
      <c r="G2336">
        <v>0</v>
      </c>
      <c r="H2336">
        <v>0</v>
      </c>
      <c r="I2336">
        <v>0.37140000000000001</v>
      </c>
      <c r="J2336">
        <v>0.3836</v>
      </c>
      <c r="K2336">
        <v>0.52990000000000004</v>
      </c>
      <c r="L2336">
        <v>0.48599999999999999</v>
      </c>
      <c r="M2336">
        <v>0</v>
      </c>
      <c r="N2336">
        <v>0.5</v>
      </c>
      <c r="O2336">
        <v>1</v>
      </c>
      <c r="P2336">
        <v>1</v>
      </c>
      <c r="Q2336">
        <v>0</v>
      </c>
      <c r="R2336">
        <v>0</v>
      </c>
      <c r="S2336" s="2">
        <v>2.0833333333333335E-4</v>
      </c>
      <c r="T2336" s="2">
        <v>6.1921296296296299E-3</v>
      </c>
      <c r="U2336">
        <v>0.2273</v>
      </c>
      <c r="V2336">
        <v>0.2787</v>
      </c>
      <c r="W2336">
        <v>0</v>
      </c>
      <c r="X2336">
        <v>0.66669999999999996</v>
      </c>
      <c r="Y2336">
        <v>0.66669999999999996</v>
      </c>
      <c r="Z2336">
        <v>0.37309999999999999</v>
      </c>
      <c r="AA2336">
        <v>0.35820000000000002</v>
      </c>
      <c r="AB2336">
        <v>0.33329999999999999</v>
      </c>
      <c r="AC2336">
        <v>0.8</v>
      </c>
      <c r="AD2336">
        <v>0</v>
      </c>
      <c r="AE2336">
        <v>0</v>
      </c>
      <c r="AF2336" t="s">
        <v>3922</v>
      </c>
      <c r="AG2336" s="2">
        <v>3.472222222222222E-3</v>
      </c>
      <c r="AH2336" t="s">
        <v>3911</v>
      </c>
      <c r="AI2336">
        <v>3</v>
      </c>
      <c r="AJ2336" t="s">
        <v>3914</v>
      </c>
      <c r="AK2336" s="3">
        <v>40341</v>
      </c>
      <c r="AL2336" s="10">
        <f>YEAR(ufc_fights_2[[#This Row],[date]])</f>
        <v>2010</v>
      </c>
      <c r="AM2336" t="s">
        <v>3971</v>
      </c>
      <c r="AN2336">
        <v>80</v>
      </c>
      <c r="AO2336" t="s">
        <v>3918</v>
      </c>
      <c r="AP2336">
        <f>IF(ufc_fights_2[[#This Row],[winner]]="Red",ufc_fights_2[[#This Row],[r_fighter_id]],ufc_fights_2[[#This Row],[b_fighter_id]])</f>
        <v>839</v>
      </c>
      <c r="AQ2336" t="str">
        <f>_xlfn.XLOOKUP(ufc_fights_2[[#This Row],[winnerID]],ufc_fighters[id],ufc_fighters[fighter_name],"xxx",0,1)</f>
        <v>Evan Dunham</v>
      </c>
    </row>
    <row r="2337" spans="1:43">
      <c r="A2337">
        <v>839</v>
      </c>
      <c r="B2337">
        <v>868</v>
      </c>
      <c r="C2337">
        <f>_xlfn.XLOOKUP(ufc_fights_2[[#This Row],[r_fighter_id]],ufc_fighters[id],ufc_fighters[year],"xxx",0,1)</f>
        <v>1981</v>
      </c>
      <c r="D2337">
        <f>_xlfn.XLOOKUP(ufc_fights_2[[#This Row],[b_fighter_id]],ufc_fighters[id],ufc_fighters[year],"Prázdné",0,1)</f>
        <v>0</v>
      </c>
      <c r="E2337" s="10">
        <f>YEAR(ufc_fights_2[[#This Row],[date]])-ufc_fights_2[[#This Row],[r_year]]</f>
        <v>28</v>
      </c>
      <c r="F2337" s="10">
        <f>YEAR(ufc_fights_2[[#This Row],[date]])-ufc_fights_2[[#This Row],[b_year]]</f>
        <v>2009</v>
      </c>
      <c r="G2337">
        <v>1</v>
      </c>
      <c r="H2337">
        <v>0</v>
      </c>
      <c r="I2337">
        <v>0.48149999999999998</v>
      </c>
      <c r="J2337">
        <v>0.69230000000000003</v>
      </c>
      <c r="K2337">
        <v>0.5</v>
      </c>
      <c r="L2337">
        <v>0.77780000000000005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 s="2">
        <v>3.5879629629629629E-4</v>
      </c>
      <c r="T2337" s="2">
        <v>3.7037037037037035E-4</v>
      </c>
      <c r="U2337">
        <v>0.48149999999999998</v>
      </c>
      <c r="V2337">
        <v>0.55559999999999998</v>
      </c>
      <c r="W2337">
        <v>0</v>
      </c>
      <c r="X2337">
        <v>0</v>
      </c>
      <c r="Y2337">
        <v>1</v>
      </c>
      <c r="Z2337">
        <v>0.38890000000000002</v>
      </c>
      <c r="AA2337">
        <v>0.66669999999999996</v>
      </c>
      <c r="AB2337">
        <v>0</v>
      </c>
      <c r="AC2337">
        <v>0</v>
      </c>
      <c r="AD2337">
        <v>0.66669999999999996</v>
      </c>
      <c r="AE2337">
        <v>1</v>
      </c>
      <c r="AF2337" t="s">
        <v>3910</v>
      </c>
      <c r="AG2337" s="2">
        <v>1.5393518518518519E-3</v>
      </c>
      <c r="AH2337" t="s">
        <v>3911</v>
      </c>
      <c r="AI2337">
        <v>3</v>
      </c>
      <c r="AJ2337" t="s">
        <v>3931</v>
      </c>
      <c r="AK2337" s="3">
        <v>39865</v>
      </c>
      <c r="AL2337" s="10">
        <f>YEAR(ufc_fights_2[[#This Row],[date]])</f>
        <v>2009</v>
      </c>
      <c r="AM2337" t="s">
        <v>3971</v>
      </c>
      <c r="AN2337">
        <v>70</v>
      </c>
      <c r="AO2337" t="s">
        <v>3913</v>
      </c>
      <c r="AP2337">
        <f>IF(ufc_fights_2[[#This Row],[winner]]="Red",ufc_fights_2[[#This Row],[r_fighter_id]],ufc_fights_2[[#This Row],[b_fighter_id]])</f>
        <v>839</v>
      </c>
      <c r="AQ2337" t="str">
        <f>_xlfn.XLOOKUP(ufc_fights_2[[#This Row],[winnerID]],ufc_fighters[id],ufc_fighters[fighter_name],"xxx",0,1)</f>
        <v>Evan Dunham</v>
      </c>
    </row>
    <row r="2338" spans="1:43">
      <c r="A2338">
        <v>2473</v>
      </c>
      <c r="B2338">
        <v>839</v>
      </c>
      <c r="C2338">
        <f>_xlfn.XLOOKUP(ufc_fights_2[[#This Row],[r_fighter_id]],ufc_fighters[id],ufc_fighters[year],"xxx",0,1)</f>
        <v>1984</v>
      </c>
      <c r="D2338">
        <f>_xlfn.XLOOKUP(ufc_fights_2[[#This Row],[b_fighter_id]],ufc_fighters[id],ufc_fighters[year],"Prázdné",0,1)</f>
        <v>1981</v>
      </c>
      <c r="E2338" s="10">
        <f>YEAR(ufc_fights_2[[#This Row],[date]])-ufc_fights_2[[#This Row],[r_year]]</f>
        <v>31</v>
      </c>
      <c r="F2338" s="10">
        <f>YEAR(ufc_fights_2[[#This Row],[date]])-ufc_fights_2[[#This Row],[b_year]]</f>
        <v>34</v>
      </c>
      <c r="G2338">
        <v>0</v>
      </c>
      <c r="H2338">
        <v>0</v>
      </c>
      <c r="I2338">
        <v>0.57140000000000002</v>
      </c>
      <c r="J2338">
        <v>0.54169999999999996</v>
      </c>
      <c r="K2338">
        <v>0.70150000000000001</v>
      </c>
      <c r="L2338">
        <v>0.73950000000000005</v>
      </c>
      <c r="M2338">
        <v>0</v>
      </c>
      <c r="N2338">
        <v>0.3846</v>
      </c>
      <c r="O2338">
        <v>0</v>
      </c>
      <c r="P2338">
        <v>1</v>
      </c>
      <c r="Q2338">
        <v>0</v>
      </c>
      <c r="R2338">
        <v>0</v>
      </c>
      <c r="S2338" s="2">
        <v>1.1574074074074075E-4</v>
      </c>
      <c r="T2338" s="2">
        <v>7.6388888888888886E-3</v>
      </c>
      <c r="U2338">
        <v>0.5</v>
      </c>
      <c r="V2338">
        <v>0.48720000000000002</v>
      </c>
      <c r="W2338">
        <v>0.71430000000000005</v>
      </c>
      <c r="X2338">
        <v>1</v>
      </c>
      <c r="Y2338">
        <v>0.85709999999999997</v>
      </c>
      <c r="Z2338">
        <v>0.375</v>
      </c>
      <c r="AA2338">
        <v>0.30430000000000001</v>
      </c>
      <c r="AB2338">
        <v>0.8</v>
      </c>
      <c r="AC2338">
        <v>0.69230000000000003</v>
      </c>
      <c r="AD2338">
        <v>1</v>
      </c>
      <c r="AE2338">
        <v>0.83330000000000004</v>
      </c>
      <c r="AF2338" t="s">
        <v>3915</v>
      </c>
      <c r="AG2338" s="2">
        <v>3.472222222222222E-3</v>
      </c>
      <c r="AH2338" t="s">
        <v>3911</v>
      </c>
      <c r="AI2338">
        <v>3</v>
      </c>
      <c r="AJ2338" t="s">
        <v>3931</v>
      </c>
      <c r="AK2338" s="3">
        <v>42203</v>
      </c>
      <c r="AL2338" s="10">
        <f>YEAR(ufc_fights_2[[#This Row],[date]])</f>
        <v>2015</v>
      </c>
      <c r="AM2338" t="s">
        <v>3971</v>
      </c>
      <c r="AN2338">
        <v>60</v>
      </c>
      <c r="AO2338" t="s">
        <v>3918</v>
      </c>
      <c r="AP2338">
        <f>IF(ufc_fights_2[[#This Row],[winner]]="Red",ufc_fights_2[[#This Row],[r_fighter_id]],ufc_fights_2[[#This Row],[b_fighter_id]])</f>
        <v>839</v>
      </c>
      <c r="AQ2338" t="str">
        <f>_xlfn.XLOOKUP(ufc_fights_2[[#This Row],[winnerID]],ufc_fighters[id],ufc_fighters[fighter_name],"xxx",0,1)</f>
        <v>Evan Dunham</v>
      </c>
    </row>
    <row r="2339" spans="1:43">
      <c r="A2339">
        <v>839</v>
      </c>
      <c r="B2339">
        <v>906</v>
      </c>
      <c r="C2339">
        <f>_xlfn.XLOOKUP(ufc_fights_2[[#This Row],[r_fighter_id]],ufc_fighters[id],ufc_fighters[year],"xxx",0,1)</f>
        <v>1981</v>
      </c>
      <c r="D2339">
        <f>_xlfn.XLOOKUP(ufc_fights_2[[#This Row],[b_fighter_id]],ufc_fighters[id],ufc_fighters[year],"Prázdné",0,1)</f>
        <v>1986</v>
      </c>
      <c r="E2339" s="10">
        <f>YEAR(ufc_fights_2[[#This Row],[date]])-ufc_fights_2[[#This Row],[r_year]]</f>
        <v>29</v>
      </c>
      <c r="F2339" s="10">
        <f>YEAR(ufc_fights_2[[#This Row],[date]])-ufc_fights_2[[#This Row],[b_year]]</f>
        <v>24</v>
      </c>
      <c r="G2339">
        <v>0</v>
      </c>
      <c r="H2339">
        <v>1</v>
      </c>
      <c r="I2339">
        <v>0.27500000000000002</v>
      </c>
      <c r="J2339">
        <v>0.35139999999999999</v>
      </c>
      <c r="K2339">
        <v>0.44040000000000001</v>
      </c>
      <c r="L2339">
        <v>0.44190000000000002</v>
      </c>
      <c r="M2339">
        <v>0.75</v>
      </c>
      <c r="N2339">
        <v>0</v>
      </c>
      <c r="O2339">
        <v>1</v>
      </c>
      <c r="P2339">
        <v>2</v>
      </c>
      <c r="Q2339">
        <v>0</v>
      </c>
      <c r="R2339">
        <v>1</v>
      </c>
      <c r="S2339" s="2">
        <v>2.4305555555555556E-3</v>
      </c>
      <c r="T2339" s="2">
        <v>1.9907407407407408E-3</v>
      </c>
      <c r="U2339">
        <v>0.25330000000000003</v>
      </c>
      <c r="V2339">
        <v>0.29849999999999999</v>
      </c>
      <c r="W2339">
        <v>0.6</v>
      </c>
      <c r="X2339">
        <v>0</v>
      </c>
      <c r="Y2339">
        <v>0.75</v>
      </c>
      <c r="Z2339">
        <v>0.1724</v>
      </c>
      <c r="AA2339">
        <v>0.35709999999999997</v>
      </c>
      <c r="AB2339">
        <v>0</v>
      </c>
      <c r="AC2339">
        <v>0.41670000000000001</v>
      </c>
      <c r="AD2339">
        <v>0.57140000000000002</v>
      </c>
      <c r="AE2339">
        <v>0.16669999999999999</v>
      </c>
      <c r="AF2339" t="s">
        <v>3933</v>
      </c>
      <c r="AG2339" s="2">
        <v>1.3773148148148147E-3</v>
      </c>
      <c r="AH2339" t="s">
        <v>3911</v>
      </c>
      <c r="AI2339">
        <v>3</v>
      </c>
      <c r="AJ2339" t="s">
        <v>3928</v>
      </c>
      <c r="AK2339" s="3">
        <v>40189</v>
      </c>
      <c r="AL2339" s="10">
        <f>YEAR(ufc_fights_2[[#This Row],[date]])</f>
        <v>2010</v>
      </c>
      <c r="AM2339" t="s">
        <v>3971</v>
      </c>
      <c r="AN2339">
        <v>27</v>
      </c>
      <c r="AO2339" t="s">
        <v>3913</v>
      </c>
      <c r="AP2339">
        <f>IF(ufc_fights_2[[#This Row],[winner]]="Red",ufc_fights_2[[#This Row],[r_fighter_id]],ufc_fights_2[[#This Row],[b_fighter_id]])</f>
        <v>839</v>
      </c>
      <c r="AQ2339" t="str">
        <f>_xlfn.XLOOKUP(ufc_fights_2[[#This Row],[winnerID]],ufc_fighters[id],ufc_fighters[fighter_name],"xxx",0,1)</f>
        <v>Evan Dunham</v>
      </c>
    </row>
    <row r="2340" spans="1:43">
      <c r="A2340">
        <v>839</v>
      </c>
      <c r="B2340">
        <v>1798</v>
      </c>
      <c r="C2340">
        <f>_xlfn.XLOOKUP(ufc_fights_2[[#This Row],[r_fighter_id]],ufc_fighters[id],ufc_fighters[year],"xxx",0,1)</f>
        <v>1981</v>
      </c>
      <c r="D2340">
        <f>_xlfn.XLOOKUP(ufc_fights_2[[#This Row],[b_fighter_id]],ufc_fighters[id],ufc_fighters[year],"Prázdné",0,1)</f>
        <v>1984</v>
      </c>
      <c r="E2340" s="10">
        <f>YEAR(ufc_fights_2[[#This Row],[date]])-ufc_fights_2[[#This Row],[r_year]]</f>
        <v>31</v>
      </c>
      <c r="F2340" s="10">
        <f>YEAR(ufc_fights_2[[#This Row],[date]])-ufc_fights_2[[#This Row],[b_year]]</f>
        <v>28</v>
      </c>
      <c r="G2340">
        <v>0</v>
      </c>
      <c r="H2340">
        <v>0</v>
      </c>
      <c r="I2340">
        <v>0.70099999999999996</v>
      </c>
      <c r="J2340">
        <v>0.51319999999999999</v>
      </c>
      <c r="K2340">
        <v>0.7752</v>
      </c>
      <c r="L2340">
        <v>0.59379999999999999</v>
      </c>
      <c r="M2340">
        <v>1</v>
      </c>
      <c r="N2340">
        <v>0.25</v>
      </c>
      <c r="O2340">
        <v>1</v>
      </c>
      <c r="P2340">
        <v>0</v>
      </c>
      <c r="Q2340">
        <v>0</v>
      </c>
      <c r="R2340">
        <v>0</v>
      </c>
      <c r="S2340" s="2">
        <v>3.3680555555555556E-3</v>
      </c>
      <c r="T2340" s="2">
        <v>6.9444444444444447E-4</v>
      </c>
      <c r="U2340">
        <v>0.6915</v>
      </c>
      <c r="V2340">
        <v>0.45900000000000002</v>
      </c>
      <c r="W2340">
        <v>1</v>
      </c>
      <c r="X2340">
        <v>0</v>
      </c>
      <c r="Y2340">
        <v>1</v>
      </c>
      <c r="Z2340">
        <v>0.63639999999999997</v>
      </c>
      <c r="AA2340">
        <v>0.49020000000000002</v>
      </c>
      <c r="AB2340">
        <v>0.85</v>
      </c>
      <c r="AC2340">
        <v>0.56000000000000005</v>
      </c>
      <c r="AD2340">
        <v>0.81820000000000004</v>
      </c>
      <c r="AE2340">
        <v>0</v>
      </c>
      <c r="AF2340" t="s">
        <v>3926</v>
      </c>
      <c r="AG2340" s="2">
        <v>3.472222222222222E-3</v>
      </c>
      <c r="AH2340" t="s">
        <v>3911</v>
      </c>
      <c r="AI2340">
        <v>3</v>
      </c>
      <c r="AJ2340" t="s">
        <v>3925</v>
      </c>
      <c r="AK2340" s="3">
        <v>40936</v>
      </c>
      <c r="AL2340" s="10">
        <f>YEAR(ufc_fights_2[[#This Row],[date]])</f>
        <v>2012</v>
      </c>
      <c r="AM2340" t="s">
        <v>3971</v>
      </c>
      <c r="AN2340">
        <v>8</v>
      </c>
      <c r="AO2340" t="s">
        <v>3913</v>
      </c>
      <c r="AP2340">
        <f>IF(ufc_fights_2[[#This Row],[winner]]="Red",ufc_fights_2[[#This Row],[r_fighter_id]],ufc_fights_2[[#This Row],[b_fighter_id]])</f>
        <v>839</v>
      </c>
      <c r="AQ2340" t="str">
        <f>_xlfn.XLOOKUP(ufc_fights_2[[#This Row],[winnerID]],ufc_fighters[id],ufc_fighters[fighter_name],"xxx",0,1)</f>
        <v>Evan Dunham</v>
      </c>
    </row>
    <row r="2341" spans="1:43">
      <c r="A2341">
        <v>1419</v>
      </c>
      <c r="B2341">
        <v>1433</v>
      </c>
      <c r="C2341">
        <f>_xlfn.XLOOKUP(ufc_fights_2[[#This Row],[r_fighter_id]],ufc_fighters[id],ufc_fighters[year],"xxx",0,1)</f>
        <v>1973</v>
      </c>
      <c r="D2341">
        <f>_xlfn.XLOOKUP(ufc_fights_2[[#This Row],[b_fighter_id]],ufc_fighters[id],ufc_fighters[year],"Prázdné",0,1)</f>
        <v>0</v>
      </c>
      <c r="E2341" s="10">
        <f>YEAR(ufc_fights_2[[#This Row],[date]])-ufc_fights_2[[#This Row],[r_year]]</f>
        <v>26</v>
      </c>
      <c r="F2341" s="10">
        <f>YEAR(ufc_fights_2[[#This Row],[date]])-ufc_fights_2[[#This Row],[b_year]]</f>
        <v>1999</v>
      </c>
      <c r="G2341">
        <v>0</v>
      </c>
      <c r="H2341">
        <v>0</v>
      </c>
      <c r="I2341">
        <v>0.65810000000000002</v>
      </c>
      <c r="J2341">
        <v>0.28000000000000003</v>
      </c>
      <c r="K2341">
        <v>0.75609999999999999</v>
      </c>
      <c r="L2341">
        <v>0.70309999999999995</v>
      </c>
      <c r="M2341">
        <v>0.55559999999999998</v>
      </c>
      <c r="N2341">
        <v>0</v>
      </c>
      <c r="O2341">
        <v>0</v>
      </c>
      <c r="P2341">
        <v>1</v>
      </c>
      <c r="Q2341">
        <v>0</v>
      </c>
      <c r="R2341">
        <v>0</v>
      </c>
      <c r="S2341" s="2">
        <v>0</v>
      </c>
      <c r="T2341" s="2">
        <v>0</v>
      </c>
      <c r="U2341">
        <v>0.54549999999999998</v>
      </c>
      <c r="V2341">
        <v>0.21740000000000001</v>
      </c>
      <c r="W2341">
        <v>1</v>
      </c>
      <c r="X2341">
        <v>0</v>
      </c>
      <c r="Y2341">
        <v>0</v>
      </c>
      <c r="Z2341">
        <v>0.48149999999999998</v>
      </c>
      <c r="AA2341">
        <v>0.2273</v>
      </c>
      <c r="AB2341">
        <v>0.4</v>
      </c>
      <c r="AC2341">
        <v>1</v>
      </c>
      <c r="AD2341">
        <v>0.72940000000000005</v>
      </c>
      <c r="AE2341">
        <v>0</v>
      </c>
      <c r="AF2341" t="s">
        <v>3915</v>
      </c>
      <c r="AG2341" s="2">
        <v>3.472222222222222E-3</v>
      </c>
      <c r="AH2341" t="s">
        <v>3911</v>
      </c>
      <c r="AI2341">
        <v>3</v>
      </c>
      <c r="AJ2341" t="s">
        <v>3925</v>
      </c>
      <c r="AK2341" s="3">
        <v>36427</v>
      </c>
      <c r="AL2341" s="10">
        <f>YEAR(ufc_fights_2[[#This Row],[date]])</f>
        <v>1999</v>
      </c>
      <c r="AM2341" t="s">
        <v>3971</v>
      </c>
      <c r="AN2341">
        <v>146</v>
      </c>
      <c r="AO2341" t="s">
        <v>3913</v>
      </c>
      <c r="AP2341">
        <f>IF(ufc_fights_2[[#This Row],[winner]]="Red",ufc_fights_2[[#This Row],[r_fighter_id]],ufc_fights_2[[#This Row],[b_fighter_id]])</f>
        <v>1419</v>
      </c>
      <c r="AQ2341" t="str">
        <f>_xlfn.XLOOKUP(ufc_fights_2[[#This Row],[winnerID]],ufc_fighters[id],ufc_fighters[fighter_name],"xxx",0,1)</f>
        <v>Matt Hughes</v>
      </c>
    </row>
    <row r="2342" spans="1:43">
      <c r="A2342">
        <v>839</v>
      </c>
      <c r="B2342">
        <v>691</v>
      </c>
      <c r="C2342">
        <f>_xlfn.XLOOKUP(ufc_fights_2[[#This Row],[r_fighter_id]],ufc_fighters[id],ufc_fighters[year],"xxx",0,1)</f>
        <v>1981</v>
      </c>
      <c r="D2342">
        <f>_xlfn.XLOOKUP(ufc_fights_2[[#This Row],[b_fighter_id]],ufc_fighters[id],ufc_fighters[year],"Prázdné",0,1)</f>
        <v>1980</v>
      </c>
      <c r="E2342" s="10">
        <f>YEAR(ufc_fights_2[[#This Row],[date]])-ufc_fights_2[[#This Row],[r_year]]</f>
        <v>34</v>
      </c>
      <c r="F2342" s="10">
        <f>YEAR(ufc_fights_2[[#This Row],[date]])-ufc_fights_2[[#This Row],[b_year]]</f>
        <v>35</v>
      </c>
      <c r="G2342">
        <v>0</v>
      </c>
      <c r="H2342">
        <v>0</v>
      </c>
      <c r="I2342">
        <v>0.44190000000000002</v>
      </c>
      <c r="J2342">
        <v>0.30719999999999997</v>
      </c>
      <c r="K2342">
        <v>0.44569999999999999</v>
      </c>
      <c r="L2342">
        <v>0.30719999999999997</v>
      </c>
      <c r="M2342">
        <v>0.5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3.9351851851851852E-4</v>
      </c>
      <c r="T2342" s="2">
        <v>0</v>
      </c>
      <c r="U2342">
        <v>0.41120000000000001</v>
      </c>
      <c r="V2342">
        <v>0.26619999999999999</v>
      </c>
      <c r="W2342">
        <v>0.62860000000000005</v>
      </c>
      <c r="X2342">
        <v>1</v>
      </c>
      <c r="Y2342">
        <v>1</v>
      </c>
      <c r="Z2342">
        <v>0.4375</v>
      </c>
      <c r="AA2342">
        <v>0.30259999999999998</v>
      </c>
      <c r="AB2342">
        <v>0.625</v>
      </c>
      <c r="AC2342">
        <v>1</v>
      </c>
      <c r="AD2342">
        <v>0</v>
      </c>
      <c r="AE2342">
        <v>0</v>
      </c>
      <c r="AF2342" t="s">
        <v>3915</v>
      </c>
      <c r="AG2342" s="2">
        <v>3.472222222222222E-3</v>
      </c>
      <c r="AH2342" t="s">
        <v>3911</v>
      </c>
      <c r="AI2342">
        <v>3</v>
      </c>
      <c r="AJ2342" t="s">
        <v>3912</v>
      </c>
      <c r="AK2342" s="3">
        <v>42007</v>
      </c>
      <c r="AL2342" s="10">
        <f>YEAR(ufc_fights_2[[#This Row],[date]])</f>
        <v>2015</v>
      </c>
      <c r="AM2342" t="s">
        <v>3971</v>
      </c>
      <c r="AN2342">
        <v>1</v>
      </c>
      <c r="AO2342" t="s">
        <v>3913</v>
      </c>
      <c r="AP2342">
        <f>IF(ufc_fights_2[[#This Row],[winner]]="Red",ufc_fights_2[[#This Row],[r_fighter_id]],ufc_fights_2[[#This Row],[b_fighter_id]])</f>
        <v>839</v>
      </c>
      <c r="AQ2342" t="str">
        <f>_xlfn.XLOOKUP(ufc_fights_2[[#This Row],[winnerID]],ufc_fighters[id],ufc_fighters[fighter_name],"xxx",0,1)</f>
        <v>Evan Dunham</v>
      </c>
    </row>
    <row r="2343" spans="1:43">
      <c r="A2343">
        <v>3250</v>
      </c>
      <c r="B2343">
        <v>839</v>
      </c>
      <c r="C2343">
        <f>_xlfn.XLOOKUP(ufc_fights_2[[#This Row],[r_fighter_id]],ufc_fighters[id],ufc_fighters[year],"xxx",0,1)</f>
        <v>1983</v>
      </c>
      <c r="D2343">
        <f>_xlfn.XLOOKUP(ufc_fights_2[[#This Row],[b_fighter_id]],ufc_fighters[id],ufc_fighters[year],"Prázdné",0,1)</f>
        <v>1981</v>
      </c>
      <c r="E2343" s="10">
        <f>YEAR(ufc_fights_2[[#This Row],[date]])-ufc_fights_2[[#This Row],[r_year]]</f>
        <v>30</v>
      </c>
      <c r="F2343" s="10">
        <f>YEAR(ufc_fights_2[[#This Row],[date]])-ufc_fights_2[[#This Row],[b_year]]</f>
        <v>32</v>
      </c>
      <c r="G2343">
        <v>0</v>
      </c>
      <c r="H2343">
        <v>0</v>
      </c>
      <c r="I2343">
        <v>0.21890000000000001</v>
      </c>
      <c r="J2343">
        <v>0.38400000000000001</v>
      </c>
      <c r="K2343">
        <v>0.21890000000000001</v>
      </c>
      <c r="L2343">
        <v>0.4</v>
      </c>
      <c r="M2343">
        <v>0.22220000000000001</v>
      </c>
      <c r="N2343">
        <v>0</v>
      </c>
      <c r="O2343">
        <v>1</v>
      </c>
      <c r="P2343">
        <v>0</v>
      </c>
      <c r="Q2343">
        <v>0</v>
      </c>
      <c r="R2343">
        <v>0</v>
      </c>
      <c r="S2343" s="2">
        <v>1.2731481481481483E-3</v>
      </c>
      <c r="T2343" s="2">
        <v>1.0648148148148149E-3</v>
      </c>
      <c r="U2343">
        <v>0.17949999999999999</v>
      </c>
      <c r="V2343">
        <v>0.3619</v>
      </c>
      <c r="W2343">
        <v>0.6</v>
      </c>
      <c r="X2343">
        <v>1</v>
      </c>
      <c r="Y2343">
        <v>0.83330000000000004</v>
      </c>
      <c r="Z2343">
        <v>0.20130000000000001</v>
      </c>
      <c r="AA2343">
        <v>0.3493</v>
      </c>
      <c r="AB2343">
        <v>0.4</v>
      </c>
      <c r="AC2343">
        <v>0.64290000000000003</v>
      </c>
      <c r="AD2343">
        <v>0</v>
      </c>
      <c r="AE2343">
        <v>0</v>
      </c>
      <c r="AF2343" t="s">
        <v>3922</v>
      </c>
      <c r="AG2343" s="2">
        <v>3.472222222222222E-3</v>
      </c>
      <c r="AH2343" t="s">
        <v>3911</v>
      </c>
      <c r="AI2343">
        <v>3</v>
      </c>
      <c r="AJ2343" t="s">
        <v>3949</v>
      </c>
      <c r="AK2343" s="3">
        <v>41307</v>
      </c>
      <c r="AL2343" s="10">
        <f>YEAR(ufc_fights_2[[#This Row],[date]])</f>
        <v>2013</v>
      </c>
      <c r="AM2343" t="s">
        <v>3971</v>
      </c>
      <c r="AN2343">
        <v>1</v>
      </c>
      <c r="AO2343" t="s">
        <v>3918</v>
      </c>
      <c r="AP2343">
        <f>IF(ufc_fights_2[[#This Row],[winner]]="Red",ufc_fights_2[[#This Row],[r_fighter_id]],ufc_fights_2[[#This Row],[b_fighter_id]])</f>
        <v>839</v>
      </c>
      <c r="AQ2343" t="str">
        <f>_xlfn.XLOOKUP(ufc_fights_2[[#This Row],[winnerID]],ufc_fighters[id],ufc_fighters[fighter_name],"xxx",0,1)</f>
        <v>Evan Dunham</v>
      </c>
    </row>
    <row r="2344" spans="1:43">
      <c r="A2344">
        <v>1753</v>
      </c>
      <c r="B2344">
        <v>839</v>
      </c>
      <c r="C2344">
        <f>_xlfn.XLOOKUP(ufc_fights_2[[#This Row],[r_fighter_id]],ufc_fighters[id],ufc_fighters[year],"xxx",0,1)</f>
        <v>1984</v>
      </c>
      <c r="D2344">
        <f>_xlfn.XLOOKUP(ufc_fights_2[[#This Row],[b_fighter_id]],ufc_fighters[id],ufc_fighters[year],"Prázdné",0,1)</f>
        <v>1981</v>
      </c>
      <c r="E2344" s="10">
        <f>YEAR(ufc_fights_2[[#This Row],[date]])-ufc_fights_2[[#This Row],[r_year]]</f>
        <v>31</v>
      </c>
      <c r="F2344" s="10">
        <f>YEAR(ufc_fights_2[[#This Row],[date]])-ufc_fights_2[[#This Row],[b_year]]</f>
        <v>34</v>
      </c>
      <c r="G2344">
        <v>0</v>
      </c>
      <c r="H2344">
        <v>0</v>
      </c>
      <c r="I2344">
        <v>0.37169999999999997</v>
      </c>
      <c r="J2344">
        <v>0.43640000000000001</v>
      </c>
      <c r="K2344">
        <v>0.3826</v>
      </c>
      <c r="L2344">
        <v>0.46229999999999999</v>
      </c>
      <c r="M2344">
        <v>0</v>
      </c>
      <c r="N2344">
        <v>0.33329999999999999</v>
      </c>
      <c r="O2344">
        <v>0</v>
      </c>
      <c r="P2344">
        <v>0</v>
      </c>
      <c r="Q2344">
        <v>0</v>
      </c>
      <c r="R2344">
        <v>0</v>
      </c>
      <c r="S2344" s="2">
        <v>1.7361111111111112E-4</v>
      </c>
      <c r="T2344" s="2">
        <v>1.2731481481481483E-3</v>
      </c>
      <c r="U2344">
        <v>0.35239999999999999</v>
      </c>
      <c r="V2344">
        <v>0.38100000000000001</v>
      </c>
      <c r="W2344">
        <v>0.5</v>
      </c>
      <c r="X2344">
        <v>1</v>
      </c>
      <c r="Y2344">
        <v>1</v>
      </c>
      <c r="Z2344">
        <v>0.33</v>
      </c>
      <c r="AA2344">
        <v>0.40589999999999998</v>
      </c>
      <c r="AB2344">
        <v>0.69230000000000003</v>
      </c>
      <c r="AC2344">
        <v>0.57689999999999997</v>
      </c>
      <c r="AD2344">
        <v>0</v>
      </c>
      <c r="AE2344">
        <v>0</v>
      </c>
      <c r="AF2344" t="s">
        <v>3915</v>
      </c>
      <c r="AG2344" s="2">
        <v>3.472222222222222E-3</v>
      </c>
      <c r="AH2344" t="s">
        <v>3911</v>
      </c>
      <c r="AI2344">
        <v>3</v>
      </c>
      <c r="AJ2344" t="s">
        <v>3914</v>
      </c>
      <c r="AK2344" s="3">
        <v>42349</v>
      </c>
      <c r="AL2344" s="10">
        <f>YEAR(ufc_fights_2[[#This Row],[date]])</f>
        <v>2015</v>
      </c>
      <c r="AM2344" t="s">
        <v>3971</v>
      </c>
      <c r="AN2344">
        <v>1</v>
      </c>
      <c r="AO2344" t="s">
        <v>3918</v>
      </c>
      <c r="AP2344">
        <f>IF(ufc_fights_2[[#This Row],[winner]]="Red",ufc_fights_2[[#This Row],[r_fighter_id]],ufc_fights_2[[#This Row],[b_fighter_id]])</f>
        <v>839</v>
      </c>
      <c r="AQ2344" t="str">
        <f>_xlfn.XLOOKUP(ufc_fights_2[[#This Row],[winnerID]],ufc_fighters[id],ufc_fighters[fighter_name],"xxx",0,1)</f>
        <v>Evan Dunham</v>
      </c>
    </row>
    <row r="2345" spans="1:43">
      <c r="A2345">
        <v>2376</v>
      </c>
      <c r="B2345">
        <v>943</v>
      </c>
      <c r="C2345">
        <f>_xlfn.XLOOKUP(ufc_fights_2[[#This Row],[r_fighter_id]],ufc_fighters[id],ufc_fighters[year],"xxx",0,1)</f>
        <v>1989</v>
      </c>
      <c r="D2345">
        <f>_xlfn.XLOOKUP(ufc_fights_2[[#This Row],[b_fighter_id]],ufc_fighters[id],ufc_fighters[year],"Prázdné",0,1)</f>
        <v>1984</v>
      </c>
      <c r="E2345" s="10">
        <f>YEAR(ufc_fights_2[[#This Row],[date]])-ufc_fights_2[[#This Row],[r_year]]</f>
        <v>28</v>
      </c>
      <c r="F2345" s="10">
        <f>YEAR(ufc_fights_2[[#This Row],[date]])-ufc_fights_2[[#This Row],[b_year]]</f>
        <v>33</v>
      </c>
      <c r="G2345">
        <v>0</v>
      </c>
      <c r="H2345">
        <v>0</v>
      </c>
      <c r="I2345">
        <v>0.46150000000000002</v>
      </c>
      <c r="J2345">
        <v>0.67390000000000005</v>
      </c>
      <c r="K2345">
        <v>0.6</v>
      </c>
      <c r="L2345">
        <v>0.71150000000000002</v>
      </c>
      <c r="M2345">
        <v>0.66669999999999996</v>
      </c>
      <c r="N2345">
        <v>0</v>
      </c>
      <c r="O2345">
        <v>2</v>
      </c>
      <c r="P2345">
        <v>0</v>
      </c>
      <c r="Q2345">
        <v>1</v>
      </c>
      <c r="R2345">
        <v>0</v>
      </c>
      <c r="S2345" s="2">
        <v>1.9907407407407408E-3</v>
      </c>
      <c r="T2345" s="2">
        <v>3.3680555555555556E-3</v>
      </c>
      <c r="U2345">
        <v>0.375</v>
      </c>
      <c r="V2345">
        <v>0.65</v>
      </c>
      <c r="W2345">
        <v>0</v>
      </c>
      <c r="X2345">
        <v>0.75</v>
      </c>
      <c r="Y2345">
        <v>1</v>
      </c>
      <c r="Z2345">
        <v>0.6</v>
      </c>
      <c r="AA2345">
        <v>0.25</v>
      </c>
      <c r="AB2345">
        <v>0.5</v>
      </c>
      <c r="AC2345">
        <v>1</v>
      </c>
      <c r="AD2345">
        <v>0.33329999999999999</v>
      </c>
      <c r="AE2345">
        <v>0.68420000000000003</v>
      </c>
      <c r="AF2345" t="s">
        <v>3910</v>
      </c>
      <c r="AG2345" s="2">
        <v>2.8472222222222223E-3</v>
      </c>
      <c r="AH2345" t="s">
        <v>3911</v>
      </c>
      <c r="AI2345">
        <v>3</v>
      </c>
      <c r="AJ2345" t="s">
        <v>3928</v>
      </c>
      <c r="AK2345" s="3">
        <v>43071</v>
      </c>
      <c r="AL2345" s="10">
        <f>YEAR(ufc_fights_2[[#This Row],[date]])</f>
        <v>2017</v>
      </c>
      <c r="AM2345" t="s">
        <v>3971</v>
      </c>
      <c r="AN2345">
        <v>122</v>
      </c>
      <c r="AO2345" t="s">
        <v>3918</v>
      </c>
      <c r="AP2345">
        <f>IF(ufc_fights_2[[#This Row],[winner]]="Red",ufc_fights_2[[#This Row],[r_fighter_id]],ufc_fights_2[[#This Row],[b_fighter_id]])</f>
        <v>943</v>
      </c>
      <c r="AQ2345" t="str">
        <f>_xlfn.XLOOKUP(ufc_fights_2[[#This Row],[winnerID]],ufc_fighters[id],ufc_fighters[fighter_name],"xxx",0,1)</f>
        <v>Paul Felder</v>
      </c>
    </row>
    <row r="2346" spans="1:43">
      <c r="A2346">
        <v>2797</v>
      </c>
      <c r="B2346">
        <v>943</v>
      </c>
      <c r="C2346">
        <f>_xlfn.XLOOKUP(ufc_fights_2[[#This Row],[r_fighter_id]],ufc_fighters[id],ufc_fighters[year],"xxx",0,1)</f>
        <v>1985</v>
      </c>
      <c r="D2346">
        <f>_xlfn.XLOOKUP(ufc_fights_2[[#This Row],[b_fighter_id]],ufc_fighters[id],ufc_fighters[year],"Prázdné",0,1)</f>
        <v>1984</v>
      </c>
      <c r="E2346" s="10">
        <f>YEAR(ufc_fights_2[[#This Row],[date]])-ufc_fights_2[[#This Row],[r_year]]</f>
        <v>29</v>
      </c>
      <c r="F2346" s="10">
        <f>YEAR(ufc_fights_2[[#This Row],[date]])-ufc_fights_2[[#This Row],[b_year]]</f>
        <v>30</v>
      </c>
      <c r="G2346">
        <v>1</v>
      </c>
      <c r="H2346">
        <v>0</v>
      </c>
      <c r="I2346">
        <v>0.57999999999999996</v>
      </c>
      <c r="J2346">
        <v>0.60709999999999997</v>
      </c>
      <c r="K2346">
        <v>0.58440000000000003</v>
      </c>
      <c r="L2346">
        <v>0.66059999999999997</v>
      </c>
      <c r="M2346">
        <v>0.375</v>
      </c>
      <c r="N2346">
        <v>1</v>
      </c>
      <c r="O2346">
        <v>0</v>
      </c>
      <c r="P2346">
        <v>0</v>
      </c>
      <c r="Q2346">
        <v>1</v>
      </c>
      <c r="R2346">
        <v>0</v>
      </c>
      <c r="S2346" s="2">
        <v>5.0810185185185186E-3</v>
      </c>
      <c r="T2346" s="2">
        <v>2.5578703703703705E-3</v>
      </c>
      <c r="U2346">
        <v>0.55259999999999998</v>
      </c>
      <c r="V2346">
        <v>0.57140000000000002</v>
      </c>
      <c r="W2346">
        <v>0.6</v>
      </c>
      <c r="X2346">
        <v>0.71430000000000005</v>
      </c>
      <c r="Y2346">
        <v>1</v>
      </c>
      <c r="Z2346">
        <v>0.48280000000000001</v>
      </c>
      <c r="AA2346">
        <v>0.46150000000000002</v>
      </c>
      <c r="AB2346">
        <v>0.8</v>
      </c>
      <c r="AC2346">
        <v>0.71430000000000005</v>
      </c>
      <c r="AD2346">
        <v>0.6875</v>
      </c>
      <c r="AE2346">
        <v>0.64859999999999995</v>
      </c>
      <c r="AF2346" t="s">
        <v>3922</v>
      </c>
      <c r="AG2346" s="2">
        <v>3.472222222222222E-3</v>
      </c>
      <c r="AH2346" t="s">
        <v>3911</v>
      </c>
      <c r="AI2346">
        <v>3</v>
      </c>
      <c r="AJ2346" t="s">
        <v>3914</v>
      </c>
      <c r="AK2346" s="3">
        <v>41916</v>
      </c>
      <c r="AL2346" s="10">
        <f>YEAR(ufc_fights_2[[#This Row],[date]])</f>
        <v>2014</v>
      </c>
      <c r="AM2346" t="s">
        <v>3971</v>
      </c>
      <c r="AN2346">
        <v>105</v>
      </c>
      <c r="AO2346" t="s">
        <v>3918</v>
      </c>
      <c r="AP2346">
        <f>IF(ufc_fights_2[[#This Row],[winner]]="Red",ufc_fights_2[[#This Row],[r_fighter_id]],ufc_fights_2[[#This Row],[b_fighter_id]])</f>
        <v>943</v>
      </c>
      <c r="AQ2346" t="str">
        <f>_xlfn.XLOOKUP(ufc_fights_2[[#This Row],[winnerID]],ufc_fighters[id],ufc_fighters[fighter_name],"xxx",0,1)</f>
        <v>Paul Felder</v>
      </c>
    </row>
    <row r="2347" spans="1:43">
      <c r="A2347">
        <v>943</v>
      </c>
      <c r="B2347">
        <v>2669</v>
      </c>
      <c r="C2347">
        <f>_xlfn.XLOOKUP(ufc_fights_2[[#This Row],[r_fighter_id]],ufc_fighters[id],ufc_fighters[year],"xxx",0,1)</f>
        <v>1984</v>
      </c>
      <c r="D2347">
        <f>_xlfn.XLOOKUP(ufc_fights_2[[#This Row],[b_fighter_id]],ufc_fighters[id],ufc_fighters[year],"Prázdné",0,1)</f>
        <v>1982</v>
      </c>
      <c r="E2347" s="10">
        <f>YEAR(ufc_fights_2[[#This Row],[date]])-ufc_fights_2[[#This Row],[r_year]]</f>
        <v>33</v>
      </c>
      <c r="F2347" s="10">
        <f>YEAR(ufc_fights_2[[#This Row],[date]])-ufc_fights_2[[#This Row],[b_year]]</f>
        <v>35</v>
      </c>
      <c r="G2347">
        <v>1</v>
      </c>
      <c r="H2347">
        <v>0</v>
      </c>
      <c r="I2347">
        <v>0.32390000000000002</v>
      </c>
      <c r="J2347">
        <v>0.35589999999999999</v>
      </c>
      <c r="K2347">
        <v>0.32390000000000002</v>
      </c>
      <c r="L2347">
        <v>0.35589999999999999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3.4722222222222222E-5</v>
      </c>
      <c r="T2347" s="2">
        <v>0</v>
      </c>
      <c r="U2347">
        <v>0.24560000000000001</v>
      </c>
      <c r="V2347">
        <v>0.29270000000000002</v>
      </c>
      <c r="W2347">
        <v>0.57140000000000002</v>
      </c>
      <c r="X2347">
        <v>0.71430000000000005</v>
      </c>
      <c r="Y2347">
        <v>0.75</v>
      </c>
      <c r="Z2347">
        <v>0.34849999999999998</v>
      </c>
      <c r="AA2347">
        <v>0.35589999999999999</v>
      </c>
      <c r="AB2347">
        <v>0</v>
      </c>
      <c r="AC2347">
        <v>0</v>
      </c>
      <c r="AD2347">
        <v>0</v>
      </c>
      <c r="AE2347">
        <v>0</v>
      </c>
      <c r="AF2347" t="s">
        <v>3910</v>
      </c>
      <c r="AG2347" s="2">
        <v>3.2870370370370371E-3</v>
      </c>
      <c r="AH2347" t="s">
        <v>3911</v>
      </c>
      <c r="AI2347">
        <v>3</v>
      </c>
      <c r="AJ2347" t="s">
        <v>3943</v>
      </c>
      <c r="AK2347" s="3">
        <v>42785</v>
      </c>
      <c r="AL2347" s="10">
        <f>YEAR(ufc_fights_2[[#This Row],[date]])</f>
        <v>2017</v>
      </c>
      <c r="AM2347" t="s">
        <v>3971</v>
      </c>
      <c r="AN2347">
        <v>105</v>
      </c>
      <c r="AO2347" t="s">
        <v>3913</v>
      </c>
      <c r="AP2347">
        <f>IF(ufc_fights_2[[#This Row],[winner]]="Red",ufc_fights_2[[#This Row],[r_fighter_id]],ufc_fights_2[[#This Row],[b_fighter_id]])</f>
        <v>943</v>
      </c>
      <c r="AQ2347" t="str">
        <f>_xlfn.XLOOKUP(ufc_fights_2[[#This Row],[winnerID]],ufc_fighters[id],ufc_fighters[fighter_name],"xxx",0,1)</f>
        <v>Paul Felder</v>
      </c>
    </row>
    <row r="2348" spans="1:43">
      <c r="A2348">
        <v>943</v>
      </c>
      <c r="B2348">
        <v>675</v>
      </c>
      <c r="C2348">
        <f>_xlfn.XLOOKUP(ufc_fights_2[[#This Row],[r_fighter_id]],ufc_fighters[id],ufc_fighters[year],"xxx",0,1)</f>
        <v>1984</v>
      </c>
      <c r="D2348">
        <f>_xlfn.XLOOKUP(ufc_fights_2[[#This Row],[b_fighter_id]],ufc_fighters[id],ufc_fighters[year],"Prázdné",0,1)</f>
        <v>1985</v>
      </c>
      <c r="E2348" s="10">
        <f>YEAR(ufc_fights_2[[#This Row],[date]])-ufc_fights_2[[#This Row],[r_year]]</f>
        <v>32</v>
      </c>
      <c r="F2348" s="10">
        <f>YEAR(ufc_fights_2[[#This Row],[date]])-ufc_fights_2[[#This Row],[b_year]]</f>
        <v>31</v>
      </c>
      <c r="G2348">
        <v>0</v>
      </c>
      <c r="H2348">
        <v>0</v>
      </c>
      <c r="I2348">
        <v>0.52869999999999995</v>
      </c>
      <c r="J2348">
        <v>0.55169999999999997</v>
      </c>
      <c r="K2348">
        <v>0.62729999999999997</v>
      </c>
      <c r="L2348">
        <v>0.65849999999999997</v>
      </c>
      <c r="M2348">
        <v>0.5</v>
      </c>
      <c r="N2348">
        <v>0.375</v>
      </c>
      <c r="O2348">
        <v>3</v>
      </c>
      <c r="P2348">
        <v>0</v>
      </c>
      <c r="Q2348">
        <v>0</v>
      </c>
      <c r="R2348">
        <v>0</v>
      </c>
      <c r="S2348" s="2">
        <v>4.3055555555555555E-3</v>
      </c>
      <c r="T2348" s="2">
        <v>2.0486111111111113E-3</v>
      </c>
      <c r="U2348">
        <v>0.47060000000000002</v>
      </c>
      <c r="V2348">
        <v>0.46150000000000002</v>
      </c>
      <c r="W2348">
        <v>0.66669999999999996</v>
      </c>
      <c r="X2348">
        <v>0.85709999999999997</v>
      </c>
      <c r="Y2348">
        <v>0.75</v>
      </c>
      <c r="Z2348">
        <v>0.29730000000000001</v>
      </c>
      <c r="AA2348">
        <v>0.53659999999999997</v>
      </c>
      <c r="AB2348">
        <v>0.56000000000000005</v>
      </c>
      <c r="AC2348">
        <v>0.6</v>
      </c>
      <c r="AD2348">
        <v>0.84</v>
      </c>
      <c r="AE2348">
        <v>0.5</v>
      </c>
      <c r="AF2348" t="s">
        <v>3933</v>
      </c>
      <c r="AG2348" s="2">
        <v>2.7314814814814814E-3</v>
      </c>
      <c r="AH2348" t="s">
        <v>3911</v>
      </c>
      <c r="AI2348">
        <v>3</v>
      </c>
      <c r="AJ2348" t="s">
        <v>3990</v>
      </c>
      <c r="AK2348" s="3">
        <v>42386</v>
      </c>
      <c r="AL2348" s="10">
        <f>YEAR(ufc_fights_2[[#This Row],[date]])</f>
        <v>2016</v>
      </c>
      <c r="AM2348" t="s">
        <v>3971</v>
      </c>
      <c r="AN2348">
        <v>61</v>
      </c>
      <c r="AO2348" t="s">
        <v>3913</v>
      </c>
      <c r="AP2348">
        <f>IF(ufc_fights_2[[#This Row],[winner]]="Red",ufc_fights_2[[#This Row],[r_fighter_id]],ufc_fights_2[[#This Row],[b_fighter_id]])</f>
        <v>943</v>
      </c>
      <c r="AQ2348" t="str">
        <f>_xlfn.XLOOKUP(ufc_fights_2[[#This Row],[winnerID]],ufc_fighters[id],ufc_fighters[fighter_name],"xxx",0,1)</f>
        <v>Paul Felder</v>
      </c>
    </row>
    <row r="2349" spans="1:43">
      <c r="A2349">
        <v>2631</v>
      </c>
      <c r="B2349">
        <v>943</v>
      </c>
      <c r="C2349">
        <f>_xlfn.XLOOKUP(ufc_fights_2[[#This Row],[r_fighter_id]],ufc_fighters[id],ufc_fighters[year],"xxx",0,1)</f>
        <v>1990</v>
      </c>
      <c r="D2349">
        <f>_xlfn.XLOOKUP(ufc_fights_2[[#This Row],[b_fighter_id]],ufc_fighters[id],ufc_fighters[year],"Prázdné",0,1)</f>
        <v>1984</v>
      </c>
      <c r="E2349" s="10">
        <f>YEAR(ufc_fights_2[[#This Row],[date]])-ufc_fights_2[[#This Row],[r_year]]</f>
        <v>27</v>
      </c>
      <c r="F2349" s="10">
        <f>YEAR(ufc_fights_2[[#This Row],[date]])-ufc_fights_2[[#This Row],[b_year]]</f>
        <v>33</v>
      </c>
      <c r="G2349">
        <v>0</v>
      </c>
      <c r="H2349">
        <v>1</v>
      </c>
      <c r="I2349">
        <v>0.55559999999999998</v>
      </c>
      <c r="J2349">
        <v>0.65710000000000002</v>
      </c>
      <c r="K2349">
        <v>0.73329999999999995</v>
      </c>
      <c r="L2349">
        <v>0.68289999999999995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1.2152777777777778E-3</v>
      </c>
      <c r="T2349" s="2">
        <v>7.6388888888888893E-4</v>
      </c>
      <c r="U2349">
        <v>0.33329999999999999</v>
      </c>
      <c r="V2349">
        <v>0.58330000000000004</v>
      </c>
      <c r="W2349">
        <v>1</v>
      </c>
      <c r="X2349">
        <v>1</v>
      </c>
      <c r="Y2349">
        <v>1</v>
      </c>
      <c r="Z2349">
        <v>0.5</v>
      </c>
      <c r="AA2349">
        <v>0.57140000000000002</v>
      </c>
      <c r="AB2349">
        <v>0.6</v>
      </c>
      <c r="AC2349">
        <v>0.7</v>
      </c>
      <c r="AD2349">
        <v>0</v>
      </c>
      <c r="AE2349">
        <v>0.66669999999999996</v>
      </c>
      <c r="AF2349" t="s">
        <v>3910</v>
      </c>
      <c r="AG2349" s="2">
        <v>2.7430555555555554E-3</v>
      </c>
      <c r="AH2349" t="s">
        <v>3911</v>
      </c>
      <c r="AI2349">
        <v>3</v>
      </c>
      <c r="AJ2349" t="s">
        <v>3976</v>
      </c>
      <c r="AK2349" s="3">
        <v>42932</v>
      </c>
      <c r="AL2349" s="10">
        <f>YEAR(ufc_fights_2[[#This Row],[date]])</f>
        <v>2017</v>
      </c>
      <c r="AM2349" t="s">
        <v>3971</v>
      </c>
      <c r="AN2349">
        <v>60</v>
      </c>
      <c r="AO2349" t="s">
        <v>3918</v>
      </c>
      <c r="AP2349">
        <f>IF(ufc_fights_2[[#This Row],[winner]]="Red",ufc_fights_2[[#This Row],[r_fighter_id]],ufc_fights_2[[#This Row],[b_fighter_id]])</f>
        <v>943</v>
      </c>
      <c r="AQ2349" t="str">
        <f>_xlfn.XLOOKUP(ufc_fights_2[[#This Row],[winnerID]],ufc_fighters[id],ufc_fighters[fighter_name],"xxx",0,1)</f>
        <v>Paul Felder</v>
      </c>
    </row>
    <row r="2350" spans="1:43">
      <c r="A2350">
        <v>201</v>
      </c>
      <c r="B2350">
        <v>943</v>
      </c>
      <c r="C2350">
        <f>_xlfn.XLOOKUP(ufc_fights_2[[#This Row],[r_fighter_id]],ufc_fighters[id],ufc_fighters[year],"xxx",0,1)</f>
        <v>1986</v>
      </c>
      <c r="D2350">
        <f>_xlfn.XLOOKUP(ufc_fights_2[[#This Row],[b_fighter_id]],ufc_fighters[id],ufc_fighters[year],"Prázdné",0,1)</f>
        <v>1984</v>
      </c>
      <c r="E2350" s="10">
        <f>YEAR(ufc_fights_2[[#This Row],[date]])-ufc_fights_2[[#This Row],[r_year]]</f>
        <v>33</v>
      </c>
      <c r="F2350" s="10">
        <f>YEAR(ufc_fights_2[[#This Row],[date]])-ufc_fights_2[[#This Row],[b_year]]</f>
        <v>35</v>
      </c>
      <c r="G2350">
        <v>0</v>
      </c>
      <c r="H2350">
        <v>0</v>
      </c>
      <c r="I2350">
        <v>0.52629999999999999</v>
      </c>
      <c r="J2350">
        <v>0.36359999999999998</v>
      </c>
      <c r="K2350">
        <v>0.57889999999999997</v>
      </c>
      <c r="L2350">
        <v>0.43099999999999999</v>
      </c>
      <c r="M2350">
        <v>0.33329999999999999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1.261574074074074E-3</v>
      </c>
      <c r="T2350" s="2">
        <v>1.4236111111111112E-3</v>
      </c>
      <c r="U2350">
        <v>0.3649</v>
      </c>
      <c r="V2350">
        <v>0.29930000000000001</v>
      </c>
      <c r="W2350">
        <v>0.79169999999999996</v>
      </c>
      <c r="X2350">
        <v>0.875</v>
      </c>
      <c r="Y2350">
        <v>0.85709999999999997</v>
      </c>
      <c r="Z2350">
        <v>0.50460000000000005</v>
      </c>
      <c r="AA2350">
        <v>0.34689999999999999</v>
      </c>
      <c r="AB2350">
        <v>0</v>
      </c>
      <c r="AC2350">
        <v>1</v>
      </c>
      <c r="AD2350">
        <v>1</v>
      </c>
      <c r="AE2350">
        <v>0.66669999999999996</v>
      </c>
      <c r="AF2350" t="s">
        <v>3922</v>
      </c>
      <c r="AG2350" s="2">
        <v>3.472222222222222E-3</v>
      </c>
      <c r="AH2350" t="s">
        <v>3911</v>
      </c>
      <c r="AI2350">
        <v>3</v>
      </c>
      <c r="AJ2350" t="s">
        <v>3914</v>
      </c>
      <c r="AK2350" s="3">
        <v>43715</v>
      </c>
      <c r="AL2350" s="10">
        <f>YEAR(ufc_fights_2[[#This Row],[date]])</f>
        <v>2019</v>
      </c>
      <c r="AM2350" t="s">
        <v>3971</v>
      </c>
      <c r="AN2350">
        <v>5</v>
      </c>
      <c r="AO2350" t="s">
        <v>3918</v>
      </c>
      <c r="AP2350">
        <f>IF(ufc_fights_2[[#This Row],[winner]]="Red",ufc_fights_2[[#This Row],[r_fighter_id]],ufc_fights_2[[#This Row],[b_fighter_id]])</f>
        <v>943</v>
      </c>
      <c r="AQ2350" t="str">
        <f>_xlfn.XLOOKUP(ufc_fights_2[[#This Row],[winnerID]],ufc_fighters[id],ufc_fighters[fighter_name],"xxx",0,1)</f>
        <v>Paul Felder</v>
      </c>
    </row>
    <row r="2351" spans="1:43">
      <c r="A2351">
        <v>550</v>
      </c>
      <c r="B2351">
        <v>1384</v>
      </c>
      <c r="C2351">
        <f>_xlfn.XLOOKUP(ufc_fights_2[[#This Row],[r_fighter_id]],ufc_fighters[id],ufc_fighters[year],"xxx",0,1)</f>
        <v>1987</v>
      </c>
      <c r="D2351">
        <f>_xlfn.XLOOKUP(ufc_fights_2[[#This Row],[b_fighter_id]],ufc_fighters[id],ufc_fighters[year],"Prázdné",0,1)</f>
        <v>1983</v>
      </c>
      <c r="E2351" s="10">
        <f>YEAR(ufc_fights_2[[#This Row],[date]])-ufc_fights_2[[#This Row],[r_year]]</f>
        <v>28</v>
      </c>
      <c r="F2351" s="10">
        <f>YEAR(ufc_fights_2[[#This Row],[date]])-ufc_fights_2[[#This Row],[b_year]]</f>
        <v>32</v>
      </c>
      <c r="G2351">
        <v>0</v>
      </c>
      <c r="H2351">
        <v>0</v>
      </c>
      <c r="I2351">
        <v>0.27679999999999999</v>
      </c>
      <c r="J2351">
        <v>0.51449999999999996</v>
      </c>
      <c r="K2351">
        <v>0.35199999999999998</v>
      </c>
      <c r="L2351">
        <v>0.58899999999999997</v>
      </c>
      <c r="M2351">
        <v>0</v>
      </c>
      <c r="N2351">
        <v>0.33329999999999999</v>
      </c>
      <c r="O2351">
        <v>0</v>
      </c>
      <c r="P2351">
        <v>1</v>
      </c>
      <c r="Q2351">
        <v>0</v>
      </c>
      <c r="R2351">
        <v>0</v>
      </c>
      <c r="S2351" s="2">
        <v>5.3240740740740744E-4</v>
      </c>
      <c r="T2351" s="2">
        <v>2.9398148148148148E-3</v>
      </c>
      <c r="U2351">
        <v>0.22120000000000001</v>
      </c>
      <c r="V2351">
        <v>0.43</v>
      </c>
      <c r="W2351">
        <v>1</v>
      </c>
      <c r="X2351">
        <v>1</v>
      </c>
      <c r="Y2351">
        <v>0.78569999999999995</v>
      </c>
      <c r="Z2351">
        <v>0.23760000000000001</v>
      </c>
      <c r="AA2351">
        <v>0.4602</v>
      </c>
      <c r="AB2351">
        <v>0.63639999999999997</v>
      </c>
      <c r="AC2351">
        <v>0.76</v>
      </c>
      <c r="AD2351">
        <v>0</v>
      </c>
      <c r="AE2351">
        <v>0</v>
      </c>
      <c r="AF2351" t="s">
        <v>3933</v>
      </c>
      <c r="AG2351" s="2">
        <v>1.8518518518518519E-3</v>
      </c>
      <c r="AH2351" t="s">
        <v>3911</v>
      </c>
      <c r="AI2351">
        <v>3</v>
      </c>
      <c r="AJ2351" t="s">
        <v>4093</v>
      </c>
      <c r="AK2351" s="3">
        <v>42224</v>
      </c>
      <c r="AL2351" s="10">
        <f>YEAR(ufc_fights_2[[#This Row],[date]])</f>
        <v>2015</v>
      </c>
      <c r="AM2351" t="s">
        <v>3971</v>
      </c>
      <c r="AN2351">
        <v>71</v>
      </c>
      <c r="AO2351" t="s">
        <v>3918</v>
      </c>
      <c r="AP2351">
        <f>IF(ufc_fights_2[[#This Row],[winner]]="Red",ufc_fights_2[[#This Row],[r_fighter_id]],ufc_fights_2[[#This Row],[b_fighter_id]])</f>
        <v>1384</v>
      </c>
      <c r="AQ2351" t="str">
        <f>_xlfn.XLOOKUP(ufc_fights_2[[#This Row],[winnerID]],ufc_fighters[id],ufc_fighters[fighter_name],"xxx",0,1)</f>
        <v>Scott Holtzman</v>
      </c>
    </row>
    <row r="2352" spans="1:43">
      <c r="A2352">
        <v>1927</v>
      </c>
      <c r="B2352">
        <v>2546</v>
      </c>
      <c r="C2352">
        <f>_xlfn.XLOOKUP(ufc_fights_2[[#This Row],[r_fighter_id]],ufc_fighters[id],ufc_fighters[year],"xxx",0,1)</f>
        <v>1985</v>
      </c>
      <c r="D2352">
        <f>_xlfn.XLOOKUP(ufc_fights_2[[#This Row],[b_fighter_id]],ufc_fighters[id],ufc_fighters[year],"Prázdné",0,1)</f>
        <v>1996</v>
      </c>
      <c r="E2352" s="10">
        <f>YEAR(ufc_fights_2[[#This Row],[date]])-ufc_fights_2[[#This Row],[r_year]]</f>
        <v>34</v>
      </c>
      <c r="F2352" s="10">
        <f>YEAR(ufc_fights_2[[#This Row],[date]])-ufc_fights_2[[#This Row],[b_year]]</f>
        <v>23</v>
      </c>
      <c r="G2352">
        <v>0</v>
      </c>
      <c r="H2352">
        <v>0</v>
      </c>
      <c r="I2352">
        <v>0.53280000000000005</v>
      </c>
      <c r="J2352">
        <v>0.32740000000000002</v>
      </c>
      <c r="K2352">
        <v>0.53959999999999997</v>
      </c>
      <c r="L2352">
        <v>0.3246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2.3148148148148147E-5</v>
      </c>
      <c r="T2352" s="2">
        <v>0</v>
      </c>
      <c r="U2352">
        <v>0.41670000000000001</v>
      </c>
      <c r="V2352">
        <v>0.2432</v>
      </c>
      <c r="W2352">
        <v>0.38100000000000001</v>
      </c>
      <c r="X2352">
        <v>0.71430000000000005</v>
      </c>
      <c r="Y2352">
        <v>0.42859999999999998</v>
      </c>
      <c r="Z2352">
        <v>0.53280000000000005</v>
      </c>
      <c r="AA2352">
        <v>0.32740000000000002</v>
      </c>
      <c r="AB2352">
        <v>0</v>
      </c>
      <c r="AC2352">
        <v>0</v>
      </c>
      <c r="AD2352">
        <v>0</v>
      </c>
      <c r="AE2352">
        <v>0</v>
      </c>
      <c r="AF2352" t="s">
        <v>3915</v>
      </c>
      <c r="AG2352" s="2">
        <v>3.472222222222222E-3</v>
      </c>
      <c r="AH2352" t="s">
        <v>3911</v>
      </c>
      <c r="AI2352">
        <v>3</v>
      </c>
      <c r="AJ2352" t="s">
        <v>3914</v>
      </c>
      <c r="AK2352" s="3">
        <v>43547</v>
      </c>
      <c r="AL2352" s="10">
        <f>YEAR(ufc_fights_2[[#This Row],[date]])</f>
        <v>2019</v>
      </c>
      <c r="AM2352" t="s">
        <v>3971</v>
      </c>
      <c r="AN2352">
        <v>71</v>
      </c>
      <c r="AO2352" t="s">
        <v>3913</v>
      </c>
      <c r="AP2352">
        <f>IF(ufc_fights_2[[#This Row],[winner]]="Red",ufc_fights_2[[#This Row],[r_fighter_id]],ufc_fights_2[[#This Row],[b_fighter_id]])</f>
        <v>1927</v>
      </c>
      <c r="AQ2352" t="str">
        <f>_xlfn.XLOOKUP(ufc_fights_2[[#This Row],[winnerID]],ufc_fighters[id],ufc_fighters[fighter_name],"xxx",0,1)</f>
        <v>John Makdessi</v>
      </c>
    </row>
    <row r="2353" spans="1:43">
      <c r="A2353">
        <v>3305</v>
      </c>
      <c r="B2353">
        <v>668</v>
      </c>
      <c r="C2353">
        <f>_xlfn.XLOOKUP(ufc_fights_2[[#This Row],[r_fighter_id]],ufc_fighters[id],ufc_fighters[year],"xxx",0,1)</f>
        <v>1995</v>
      </c>
      <c r="D2353">
        <f>_xlfn.XLOOKUP(ufc_fights_2[[#This Row],[b_fighter_id]],ufc_fighters[id],ufc_fighters[year],"Prázdné",0,1)</f>
        <v>1994</v>
      </c>
      <c r="E2353" s="10">
        <f>YEAR(ufc_fights_2[[#This Row],[date]])-ufc_fights_2[[#This Row],[r_year]]</f>
        <v>25</v>
      </c>
      <c r="F2353" s="10">
        <f>YEAR(ufc_fights_2[[#This Row],[date]])-ufc_fights_2[[#This Row],[b_year]]</f>
        <v>26</v>
      </c>
      <c r="G2353">
        <v>0</v>
      </c>
      <c r="H2353">
        <v>0</v>
      </c>
      <c r="I2353">
        <v>0.60440000000000005</v>
      </c>
      <c r="J2353">
        <v>0.42859999999999998</v>
      </c>
      <c r="K2353">
        <v>0.69769999999999999</v>
      </c>
      <c r="L2353">
        <v>0.4</v>
      </c>
      <c r="M2353">
        <v>0</v>
      </c>
      <c r="N2353">
        <v>0</v>
      </c>
      <c r="O2353">
        <v>3</v>
      </c>
      <c r="P2353">
        <v>0</v>
      </c>
      <c r="Q2353">
        <v>0</v>
      </c>
      <c r="R2353">
        <v>0</v>
      </c>
      <c r="S2353" s="2">
        <v>3.0208333333333333E-3</v>
      </c>
      <c r="T2353" s="2">
        <v>1.1574074074074075E-4</v>
      </c>
      <c r="U2353">
        <v>0.58460000000000001</v>
      </c>
      <c r="V2353">
        <v>0.33329999999999999</v>
      </c>
      <c r="W2353">
        <v>0.68</v>
      </c>
      <c r="X2353">
        <v>0</v>
      </c>
      <c r="Y2353">
        <v>1</v>
      </c>
      <c r="Z2353">
        <v>0.37840000000000001</v>
      </c>
      <c r="AA2353">
        <v>0.39129999999999998</v>
      </c>
      <c r="AB2353">
        <v>0.6</v>
      </c>
      <c r="AC2353">
        <v>0.6</v>
      </c>
      <c r="AD2353">
        <v>0.82050000000000001</v>
      </c>
      <c r="AE2353">
        <v>0</v>
      </c>
      <c r="AF2353" t="s">
        <v>3910</v>
      </c>
      <c r="AG2353" s="2">
        <v>2.0949074074074073E-3</v>
      </c>
      <c r="AH2353" t="s">
        <v>3911</v>
      </c>
      <c r="AI2353">
        <v>3</v>
      </c>
      <c r="AJ2353" t="s">
        <v>4092</v>
      </c>
      <c r="AK2353" s="3">
        <v>43883</v>
      </c>
      <c r="AL2353" s="10">
        <f>YEAR(ufc_fights_2[[#This Row],[date]])</f>
        <v>2020</v>
      </c>
      <c r="AM2353" t="s">
        <v>3971</v>
      </c>
      <c r="AN2353">
        <v>67</v>
      </c>
      <c r="AO2353" t="s">
        <v>3913</v>
      </c>
      <c r="AP2353">
        <f>IF(ufc_fights_2[[#This Row],[winner]]="Red",ufc_fights_2[[#This Row],[r_fighter_id]],ufc_fights_2[[#This Row],[b_fighter_id]])</f>
        <v>3305</v>
      </c>
      <c r="AQ2353" t="str">
        <f>_xlfn.XLOOKUP(ufc_fights_2[[#This Row],[winnerID]],ufc_fighters[id],ufc_fighters[fighter_name],"xxx",0,1)</f>
        <v>Jalin Turner</v>
      </c>
    </row>
    <row r="2354" spans="1:43">
      <c r="A2354">
        <v>2050</v>
      </c>
      <c r="B2354">
        <v>1810</v>
      </c>
      <c r="C2354">
        <f>_xlfn.XLOOKUP(ufc_fights_2[[#This Row],[r_fighter_id]],ufc_fighters[id],ufc_fighters[year],"xxx",0,1)</f>
        <v>1987</v>
      </c>
      <c r="D2354">
        <f>_xlfn.XLOOKUP(ufc_fights_2[[#This Row],[b_fighter_id]],ufc_fighters[id],ufc_fighters[year],"Prázdné",0,1)</f>
        <v>1982</v>
      </c>
      <c r="E2354" s="10">
        <f>YEAR(ufc_fights_2[[#This Row],[date]])-ufc_fights_2[[#This Row],[r_year]]</f>
        <v>25</v>
      </c>
      <c r="F2354" s="10">
        <f>YEAR(ufc_fights_2[[#This Row],[date]])-ufc_fights_2[[#This Row],[b_year]]</f>
        <v>30</v>
      </c>
      <c r="G2354">
        <v>0</v>
      </c>
      <c r="H2354">
        <v>0</v>
      </c>
      <c r="I2354">
        <v>0.1429</v>
      </c>
      <c r="J2354">
        <v>0.5</v>
      </c>
      <c r="K2354">
        <v>0.625</v>
      </c>
      <c r="L2354">
        <v>0.5333</v>
      </c>
      <c r="M2354">
        <v>0</v>
      </c>
      <c r="N2354">
        <v>1</v>
      </c>
      <c r="O2354">
        <v>2</v>
      </c>
      <c r="P2354">
        <v>1</v>
      </c>
      <c r="Q2354">
        <v>1</v>
      </c>
      <c r="R2354">
        <v>0</v>
      </c>
      <c r="S2354" s="2">
        <v>2.3148148148148147E-5</v>
      </c>
      <c r="T2354" s="2">
        <v>1.5046296296296296E-3</v>
      </c>
      <c r="U2354">
        <v>0.1429</v>
      </c>
      <c r="V2354">
        <v>0.54549999999999998</v>
      </c>
      <c r="W2354">
        <v>0</v>
      </c>
      <c r="X2354">
        <v>0</v>
      </c>
      <c r="Y2354">
        <v>0.5</v>
      </c>
      <c r="Z2354">
        <v>0.1429</v>
      </c>
      <c r="AA2354">
        <v>0.33329999999999999</v>
      </c>
      <c r="AB2354">
        <v>0</v>
      </c>
      <c r="AC2354">
        <v>1</v>
      </c>
      <c r="AD2354">
        <v>0</v>
      </c>
      <c r="AE2354">
        <v>0.75</v>
      </c>
      <c r="AF2354" t="s">
        <v>3933</v>
      </c>
      <c r="AG2354" s="2">
        <v>2.1412037037037038E-3</v>
      </c>
      <c r="AH2354" t="s">
        <v>3911</v>
      </c>
      <c r="AI2354">
        <v>3</v>
      </c>
      <c r="AJ2354" t="s">
        <v>3938</v>
      </c>
      <c r="AK2354" s="3">
        <v>41044</v>
      </c>
      <c r="AL2354" s="10">
        <f>YEAR(ufc_fights_2[[#This Row],[date]])</f>
        <v>2012</v>
      </c>
      <c r="AM2354" t="s">
        <v>3971</v>
      </c>
      <c r="AN2354">
        <v>27</v>
      </c>
      <c r="AO2354" t="s">
        <v>3913</v>
      </c>
      <c r="AP2354">
        <f>IF(ufc_fights_2[[#This Row],[winner]]="Red",ufc_fights_2[[#This Row],[r_fighter_id]],ufc_fights_2[[#This Row],[b_fighter_id]])</f>
        <v>2050</v>
      </c>
      <c r="AQ2354" t="str">
        <f>_xlfn.XLOOKUP(ufc_fights_2[[#This Row],[winnerID]],ufc_fighters[id],ufc_fighters[fighter_name],"xxx",0,1)</f>
        <v>Cody McKenzie</v>
      </c>
    </row>
    <row r="2355" spans="1:43">
      <c r="A2355">
        <v>2050</v>
      </c>
      <c r="B2355">
        <v>3476</v>
      </c>
      <c r="C2355">
        <f>_xlfn.XLOOKUP(ufc_fights_2[[#This Row],[r_fighter_id]],ufc_fighters[id],ufc_fighters[year],"xxx",0,1)</f>
        <v>1987</v>
      </c>
      <c r="D2355">
        <f>_xlfn.XLOOKUP(ufc_fights_2[[#This Row],[b_fighter_id]],ufc_fighters[id],ufc_fighters[year],"Prázdné",0,1)</f>
        <v>1987</v>
      </c>
      <c r="E2355" s="10">
        <f>YEAR(ufc_fights_2[[#This Row],[date]])-ufc_fights_2[[#This Row],[r_year]]</f>
        <v>23</v>
      </c>
      <c r="F2355" s="10">
        <f>YEAR(ufc_fights_2[[#This Row],[date]])-ufc_fights_2[[#This Row],[b_year]]</f>
        <v>23</v>
      </c>
      <c r="G2355">
        <v>0</v>
      </c>
      <c r="H2355">
        <v>0</v>
      </c>
      <c r="I2355">
        <v>0</v>
      </c>
      <c r="J2355">
        <v>0</v>
      </c>
      <c r="K2355">
        <v>0.8</v>
      </c>
      <c r="L2355">
        <v>0</v>
      </c>
      <c r="M2355">
        <v>1</v>
      </c>
      <c r="N2355">
        <v>1</v>
      </c>
      <c r="O2355">
        <v>2</v>
      </c>
      <c r="P2355">
        <v>0</v>
      </c>
      <c r="Q2355">
        <v>2</v>
      </c>
      <c r="R2355">
        <v>1</v>
      </c>
      <c r="S2355" s="2">
        <v>6.018518518518519E-4</v>
      </c>
      <c r="T2355" s="2">
        <v>7.407407407407407E-4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3933</v>
      </c>
      <c r="AG2355" s="2">
        <v>1.4236111111111112E-3</v>
      </c>
      <c r="AH2355" t="s">
        <v>3911</v>
      </c>
      <c r="AI2355">
        <v>3</v>
      </c>
      <c r="AJ2355" t="s">
        <v>3912</v>
      </c>
      <c r="AK2355" s="3">
        <v>40516</v>
      </c>
      <c r="AL2355" s="10">
        <f>YEAR(ufc_fights_2[[#This Row],[date]])</f>
        <v>2010</v>
      </c>
      <c r="AM2355" t="s">
        <v>3971</v>
      </c>
      <c r="AN2355">
        <v>1</v>
      </c>
      <c r="AO2355" t="s">
        <v>3913</v>
      </c>
      <c r="AP2355">
        <f>IF(ufc_fights_2[[#This Row],[winner]]="Red",ufc_fights_2[[#This Row],[r_fighter_id]],ufc_fights_2[[#This Row],[b_fighter_id]])</f>
        <v>2050</v>
      </c>
      <c r="AQ2355" t="str">
        <f>_xlfn.XLOOKUP(ufc_fights_2[[#This Row],[winnerID]],ufc_fighters[id],ufc_fighters[fighter_name],"xxx",0,1)</f>
        <v>Cody McKenzie</v>
      </c>
    </row>
    <row r="2356" spans="1:43">
      <c r="A2356">
        <v>1233</v>
      </c>
      <c r="B2356">
        <v>1383</v>
      </c>
      <c r="C2356">
        <f>_xlfn.XLOOKUP(ufc_fights_2[[#This Row],[r_fighter_id]],ufc_fighters[id],ufc_fighters[year],"xxx",0,1)</f>
        <v>1979</v>
      </c>
      <c r="D2356">
        <f>_xlfn.XLOOKUP(ufc_fights_2[[#This Row],[b_fighter_id]],ufc_fighters[id],ufc_fighters[year],"Prázdné",0,1)</f>
        <v>1985</v>
      </c>
      <c r="E2356" s="10">
        <f>YEAR(ufc_fights_2[[#This Row],[date]])-ufc_fights_2[[#This Row],[r_year]]</f>
        <v>31</v>
      </c>
      <c r="F2356" s="10">
        <f>YEAR(ufc_fights_2[[#This Row],[date]])-ufc_fights_2[[#This Row],[b_year]]</f>
        <v>25</v>
      </c>
      <c r="G2356">
        <v>0</v>
      </c>
      <c r="H2356">
        <v>0</v>
      </c>
      <c r="I2356">
        <v>0.52539999999999998</v>
      </c>
      <c r="J2356">
        <v>0.125</v>
      </c>
      <c r="K2356">
        <v>0.70940000000000003</v>
      </c>
      <c r="L2356">
        <v>0.26319999999999999</v>
      </c>
      <c r="M2356">
        <v>0.5</v>
      </c>
      <c r="N2356">
        <v>1</v>
      </c>
      <c r="O2356">
        <v>0</v>
      </c>
      <c r="P2356">
        <v>3</v>
      </c>
      <c r="Q2356">
        <v>0</v>
      </c>
      <c r="R2356">
        <v>0</v>
      </c>
      <c r="S2356" s="2">
        <v>8.6805555555555559E-3</v>
      </c>
      <c r="T2356" s="2">
        <v>6.4814814814814813E-4</v>
      </c>
      <c r="U2356">
        <v>0.47060000000000002</v>
      </c>
      <c r="V2356">
        <v>0</v>
      </c>
      <c r="W2356">
        <v>1</v>
      </c>
      <c r="X2356">
        <v>0.66669999999999996</v>
      </c>
      <c r="Y2356">
        <v>1</v>
      </c>
      <c r="Z2356">
        <v>0.38100000000000001</v>
      </c>
      <c r="AA2356">
        <v>6.6699999999999995E-2</v>
      </c>
      <c r="AB2356">
        <v>0.5</v>
      </c>
      <c r="AC2356">
        <v>1</v>
      </c>
      <c r="AD2356">
        <v>0.61109999999999998</v>
      </c>
      <c r="AE2356">
        <v>0</v>
      </c>
      <c r="AF2356" t="s">
        <v>3915</v>
      </c>
      <c r="AG2356" s="2">
        <v>3.472222222222222E-3</v>
      </c>
      <c r="AH2356" t="s">
        <v>3911</v>
      </c>
      <c r="AI2356">
        <v>3</v>
      </c>
      <c r="AJ2356" t="s">
        <v>3974</v>
      </c>
      <c r="AK2356" s="3">
        <v>40348</v>
      </c>
      <c r="AL2356" s="10">
        <f>YEAR(ufc_fights_2[[#This Row],[date]])</f>
        <v>2010</v>
      </c>
      <c r="AM2356" t="s">
        <v>3971</v>
      </c>
      <c r="AN2356">
        <v>1</v>
      </c>
      <c r="AO2356" t="s">
        <v>3913</v>
      </c>
      <c r="AP2356">
        <f>IF(ufc_fights_2[[#This Row],[winner]]="Red",ufc_fights_2[[#This Row],[r_fighter_id]],ufc_fights_2[[#This Row],[b_fighter_id]])</f>
        <v>1233</v>
      </c>
      <c r="AQ2356" t="str">
        <f>_xlfn.XLOOKUP(ufc_fights_2[[#This Row],[winnerID]],ufc_fighters[id],ufc_fighters[fighter_name],"xxx",0,1)</f>
        <v>John Gunderson</v>
      </c>
    </row>
    <row r="2357" spans="1:43">
      <c r="A2357">
        <v>2685</v>
      </c>
      <c r="B2357">
        <v>582</v>
      </c>
      <c r="C2357">
        <f>_xlfn.XLOOKUP(ufc_fights_2[[#This Row],[r_fighter_id]],ufc_fighters[id],ufc_fighters[year],"xxx",0,1)</f>
        <v>1981</v>
      </c>
      <c r="D2357">
        <f>_xlfn.XLOOKUP(ufc_fights_2[[#This Row],[b_fighter_id]],ufc_fighters[id],ufc_fighters[year],"Prázdné",0,1)</f>
        <v>1984</v>
      </c>
      <c r="E2357" s="10">
        <f>YEAR(ufc_fights_2[[#This Row],[date]])-ufc_fights_2[[#This Row],[r_year]]</f>
        <v>31</v>
      </c>
      <c r="F2357" s="10">
        <f>YEAR(ufc_fights_2[[#This Row],[date]])-ufc_fights_2[[#This Row],[b_year]]</f>
        <v>28</v>
      </c>
      <c r="G2357">
        <v>0</v>
      </c>
      <c r="H2357">
        <v>0</v>
      </c>
      <c r="I2357">
        <v>0.44779999999999998</v>
      </c>
      <c r="J2357">
        <v>0.52539999999999998</v>
      </c>
      <c r="K2357">
        <v>0.60360000000000003</v>
      </c>
      <c r="L2357">
        <v>0.6552</v>
      </c>
      <c r="M2357">
        <v>0.36359999999999998</v>
      </c>
      <c r="N2357">
        <v>0</v>
      </c>
      <c r="O2357">
        <v>1</v>
      </c>
      <c r="P2357">
        <v>0</v>
      </c>
      <c r="Q2357">
        <v>0</v>
      </c>
      <c r="R2357">
        <v>3</v>
      </c>
      <c r="S2357" s="2">
        <v>4.0740740740740737E-3</v>
      </c>
      <c r="T2357" s="2">
        <v>2.1064814814814813E-3</v>
      </c>
      <c r="U2357">
        <v>0.3</v>
      </c>
      <c r="V2357">
        <v>0.41299999999999998</v>
      </c>
      <c r="W2357">
        <v>1</v>
      </c>
      <c r="X2357">
        <v>0.83330000000000004</v>
      </c>
      <c r="Y2357">
        <v>0.75</v>
      </c>
      <c r="Z2357">
        <v>0.3654</v>
      </c>
      <c r="AA2357">
        <v>0.45450000000000002</v>
      </c>
      <c r="AB2357">
        <v>0.76919999999999999</v>
      </c>
      <c r="AC2357">
        <v>0.63639999999999997</v>
      </c>
      <c r="AD2357">
        <v>0.5</v>
      </c>
      <c r="AE2357">
        <v>1</v>
      </c>
      <c r="AF2357" t="s">
        <v>3933</v>
      </c>
      <c r="AG2357" s="2">
        <v>2.9050925925925928E-3</v>
      </c>
      <c r="AH2357" t="s">
        <v>3911</v>
      </c>
      <c r="AI2357">
        <v>3</v>
      </c>
      <c r="AJ2357" t="s">
        <v>3985</v>
      </c>
      <c r="AK2357" s="3">
        <v>41258</v>
      </c>
      <c r="AL2357" s="10">
        <f>YEAR(ufc_fights_2[[#This Row],[date]])</f>
        <v>2012</v>
      </c>
      <c r="AM2357" t="s">
        <v>3971</v>
      </c>
      <c r="AN2357">
        <v>1</v>
      </c>
      <c r="AO2357" t="s">
        <v>3913</v>
      </c>
      <c r="AP2357">
        <f>IF(ufc_fights_2[[#This Row],[winner]]="Red",ufc_fights_2[[#This Row],[r_fighter_id]],ufc_fights_2[[#This Row],[b_fighter_id]])</f>
        <v>2685</v>
      </c>
      <c r="AQ2357" t="str">
        <f>_xlfn.XLOOKUP(ufc_fights_2[[#This Row],[winnerID]],ufc_fighters[id],ufc_fighters[fighter_name],"xxx",0,1)</f>
        <v>Mike Rio</v>
      </c>
    </row>
    <row r="2358" spans="1:43">
      <c r="A2358">
        <v>1758</v>
      </c>
      <c r="B2358">
        <v>582</v>
      </c>
      <c r="C2358">
        <f>_xlfn.XLOOKUP(ufc_fights_2[[#This Row],[r_fighter_id]],ufc_fighters[id],ufc_fighters[year],"xxx",0,1)</f>
        <v>1990</v>
      </c>
      <c r="D2358">
        <f>_xlfn.XLOOKUP(ufc_fights_2[[#This Row],[b_fighter_id]],ufc_fighters[id],ufc_fighters[year],"Prázdné",0,1)</f>
        <v>1984</v>
      </c>
      <c r="E2358" s="10">
        <f>YEAR(ufc_fights_2[[#This Row],[date]])-ufc_fights_2[[#This Row],[r_year]]</f>
        <v>22</v>
      </c>
      <c r="F2358" s="10">
        <f>YEAR(ufc_fights_2[[#This Row],[date]])-ufc_fights_2[[#This Row],[b_year]]</f>
        <v>28</v>
      </c>
      <c r="G2358">
        <v>1</v>
      </c>
      <c r="H2358">
        <v>0</v>
      </c>
      <c r="I2358">
        <v>0.34839999999999999</v>
      </c>
      <c r="J2358">
        <v>0.35639999999999999</v>
      </c>
      <c r="K2358">
        <v>0.36199999999999999</v>
      </c>
      <c r="L2358">
        <v>0.36449999999999999</v>
      </c>
      <c r="M2358">
        <v>0.33329999999999999</v>
      </c>
      <c r="N2358">
        <v>0.5</v>
      </c>
      <c r="O2358">
        <v>0</v>
      </c>
      <c r="P2358">
        <v>0</v>
      </c>
      <c r="Q2358">
        <v>0</v>
      </c>
      <c r="R2358">
        <v>0</v>
      </c>
      <c r="S2358" s="2">
        <v>6.134259259259259E-4</v>
      </c>
      <c r="T2358" s="2">
        <v>6.018518518518519E-4</v>
      </c>
      <c r="U2358">
        <v>0.31879999999999997</v>
      </c>
      <c r="V2358">
        <v>0.25969999999999999</v>
      </c>
      <c r="W2358">
        <v>0.57140000000000002</v>
      </c>
      <c r="X2358">
        <v>0.66669999999999996</v>
      </c>
      <c r="Y2358">
        <v>0.83330000000000004</v>
      </c>
      <c r="Z2358">
        <v>0.3286</v>
      </c>
      <c r="AA2358">
        <v>0.33329999999999999</v>
      </c>
      <c r="AB2358">
        <v>0.71430000000000005</v>
      </c>
      <c r="AC2358">
        <v>0.625</v>
      </c>
      <c r="AD2358">
        <v>0.375</v>
      </c>
      <c r="AE2358">
        <v>0</v>
      </c>
      <c r="AF2358" t="s">
        <v>3910</v>
      </c>
      <c r="AG2358" s="2">
        <v>2.199074074074074E-4</v>
      </c>
      <c r="AH2358" t="s">
        <v>3911</v>
      </c>
      <c r="AI2358">
        <v>3</v>
      </c>
      <c r="AJ2358" t="s">
        <v>3914</v>
      </c>
      <c r="AK2358" s="3">
        <v>41061</v>
      </c>
      <c r="AL2358" s="10">
        <f>YEAR(ufc_fights_2[[#This Row],[date]])</f>
        <v>2012</v>
      </c>
      <c r="AM2358" t="s">
        <v>3971</v>
      </c>
      <c r="AN2358">
        <v>1</v>
      </c>
      <c r="AO2358" t="s">
        <v>3913</v>
      </c>
      <c r="AP2358">
        <f>IF(ufc_fights_2[[#This Row],[winner]]="Red",ufc_fights_2[[#This Row],[r_fighter_id]],ufc_fights_2[[#This Row],[b_fighter_id]])</f>
        <v>1758</v>
      </c>
      <c r="AQ2358" t="str">
        <f>_xlfn.XLOOKUP(ufc_fights_2[[#This Row],[winnerID]],ufc_fighters[id],ufc_fighters[fighter_name],"xxx",0,1)</f>
        <v>Justin Lawrence</v>
      </c>
    </row>
    <row r="2359" spans="1:43">
      <c r="A2359">
        <v>3185</v>
      </c>
      <c r="B2359">
        <v>1244</v>
      </c>
      <c r="C2359">
        <f>_xlfn.XLOOKUP(ufc_fights_2[[#This Row],[r_fighter_id]],ufc_fighters[id],ufc_fighters[year],"xxx",0,1)</f>
        <v>1988</v>
      </c>
      <c r="D2359">
        <f>_xlfn.XLOOKUP(ufc_fights_2[[#This Row],[b_fighter_id]],ufc_fighters[id],ufc_fighters[year],"Prázdné",0,1)</f>
        <v>1986</v>
      </c>
      <c r="E2359" s="10">
        <f>YEAR(ufc_fights_2[[#This Row],[date]])-ufc_fights_2[[#This Row],[r_year]]</f>
        <v>28</v>
      </c>
      <c r="F2359" s="10">
        <f>YEAR(ufc_fights_2[[#This Row],[date]])-ufc_fights_2[[#This Row],[b_year]]</f>
        <v>30</v>
      </c>
      <c r="G2359">
        <v>1</v>
      </c>
      <c r="H2359">
        <v>0</v>
      </c>
      <c r="I2359">
        <v>0.42370000000000002</v>
      </c>
      <c r="J2359">
        <v>0.25580000000000003</v>
      </c>
      <c r="K2359">
        <v>0.42370000000000002</v>
      </c>
      <c r="L2359">
        <v>0.25580000000000003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1.1574074074074073E-5</v>
      </c>
      <c r="T2359" s="2">
        <v>0</v>
      </c>
      <c r="U2359">
        <v>0.375</v>
      </c>
      <c r="V2359">
        <v>0.22500000000000001</v>
      </c>
      <c r="W2359">
        <v>0.2</v>
      </c>
      <c r="X2359">
        <v>1</v>
      </c>
      <c r="Y2359">
        <v>1</v>
      </c>
      <c r="Z2359">
        <v>0.42370000000000002</v>
      </c>
      <c r="AA2359">
        <v>0.26190000000000002</v>
      </c>
      <c r="AB2359">
        <v>0</v>
      </c>
      <c r="AC2359">
        <v>0</v>
      </c>
      <c r="AD2359">
        <v>0</v>
      </c>
      <c r="AE2359">
        <v>0</v>
      </c>
      <c r="AF2359" t="s">
        <v>3910</v>
      </c>
      <c r="AG2359" s="2">
        <v>2.5925925925925925E-3</v>
      </c>
      <c r="AH2359" t="s">
        <v>3911</v>
      </c>
      <c r="AI2359">
        <v>3</v>
      </c>
      <c r="AK2359" s="3">
        <v>42470</v>
      </c>
      <c r="AL2359" s="10">
        <f>YEAR(ufc_fights_2[[#This Row],[date]])</f>
        <v>2016</v>
      </c>
      <c r="AM2359" t="s">
        <v>3971</v>
      </c>
      <c r="AN2359">
        <v>20</v>
      </c>
      <c r="AO2359" t="s">
        <v>3913</v>
      </c>
      <c r="AP2359">
        <f>IF(ufc_fights_2[[#This Row],[winner]]="Red",ufc_fights_2[[#This Row],[r_fighter_id]],ufc_fights_2[[#This Row],[b_fighter_id]])</f>
        <v>3185</v>
      </c>
      <c r="AQ2359" t="str">
        <f>_xlfn.XLOOKUP(ufc_fights_2[[#This Row],[winnerID]],ufc_fighters[id],ufc_fighters[fighter_name],"xxx",0,1)</f>
        <v>Mairbek Taisumov</v>
      </c>
    </row>
    <row r="2360" spans="1:43">
      <c r="A2360">
        <v>3185</v>
      </c>
      <c r="B2360">
        <v>2993</v>
      </c>
      <c r="C2360">
        <f>_xlfn.XLOOKUP(ufc_fights_2[[#This Row],[r_fighter_id]],ufc_fighters[id],ufc_fighters[year],"xxx",0,1)</f>
        <v>1988</v>
      </c>
      <c r="D2360">
        <f>_xlfn.XLOOKUP(ufc_fights_2[[#This Row],[b_fighter_id]],ufc_fighters[id],ufc_fighters[year],"Prázdné",0,1)</f>
        <v>1984</v>
      </c>
      <c r="E2360" s="10">
        <f>YEAR(ufc_fights_2[[#This Row],[date]])-ufc_fights_2[[#This Row],[r_year]]</f>
        <v>29</v>
      </c>
      <c r="F2360" s="10">
        <f>YEAR(ufc_fights_2[[#This Row],[date]])-ufc_fights_2[[#This Row],[b_year]]</f>
        <v>33</v>
      </c>
      <c r="G2360">
        <v>1</v>
      </c>
      <c r="H2360">
        <v>0</v>
      </c>
      <c r="I2360">
        <v>0.5</v>
      </c>
      <c r="J2360">
        <v>0</v>
      </c>
      <c r="K2360">
        <v>0.5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1.1574074074074073E-5</v>
      </c>
      <c r="T2360" s="2">
        <v>0</v>
      </c>
      <c r="U2360">
        <v>0.5</v>
      </c>
      <c r="V2360">
        <v>0</v>
      </c>
      <c r="W2360">
        <v>0</v>
      </c>
      <c r="X2360">
        <v>1</v>
      </c>
      <c r="Y2360">
        <v>0</v>
      </c>
      <c r="Z2360">
        <v>0.5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3910</v>
      </c>
      <c r="AG2360" s="2">
        <v>9.7222222222222219E-4</v>
      </c>
      <c r="AH2360" t="s">
        <v>3911</v>
      </c>
      <c r="AI2360">
        <v>3</v>
      </c>
      <c r="AJ2360" t="s">
        <v>3961</v>
      </c>
      <c r="AK2360" s="3">
        <v>42980</v>
      </c>
      <c r="AL2360" s="10">
        <f>YEAR(ufc_fights_2[[#This Row],[date]])</f>
        <v>2017</v>
      </c>
      <c r="AM2360" t="s">
        <v>3971</v>
      </c>
      <c r="AN2360">
        <v>24</v>
      </c>
      <c r="AO2360" t="s">
        <v>3913</v>
      </c>
      <c r="AP2360">
        <f>IF(ufc_fights_2[[#This Row],[winner]]="Red",ufc_fights_2[[#This Row],[r_fighter_id]],ufc_fights_2[[#This Row],[b_fighter_id]])</f>
        <v>3185</v>
      </c>
      <c r="AQ2360" t="str">
        <f>_xlfn.XLOOKUP(ufc_fights_2[[#This Row],[winnerID]],ufc_fighters[id],ufc_fighters[fighter_name],"xxx",0,1)</f>
        <v>Mairbek Taisumov</v>
      </c>
    </row>
    <row r="2361" spans="1:43">
      <c r="A2361">
        <v>380</v>
      </c>
      <c r="B2361">
        <v>1596</v>
      </c>
      <c r="C2361">
        <f>_xlfn.XLOOKUP(ufc_fights_2[[#This Row],[r_fighter_id]],ufc_fighters[id],ufc_fighters[year],"xxx",0,1)</f>
        <v>1984</v>
      </c>
      <c r="D2361">
        <f>_xlfn.XLOOKUP(ufc_fights_2[[#This Row],[b_fighter_id]],ufc_fighters[id],ufc_fighters[year],"Prázdné",0,1)</f>
        <v>1979</v>
      </c>
      <c r="E2361" s="10">
        <f>YEAR(ufc_fights_2[[#This Row],[date]])-ufc_fights_2[[#This Row],[r_year]]</f>
        <v>24</v>
      </c>
      <c r="F2361" s="10">
        <f>YEAR(ufc_fights_2[[#This Row],[date]])-ufc_fights_2[[#This Row],[b_year]]</f>
        <v>29</v>
      </c>
      <c r="G2361">
        <v>0</v>
      </c>
      <c r="H2361">
        <v>0</v>
      </c>
      <c r="I2361">
        <v>0.49209999999999998</v>
      </c>
      <c r="J2361">
        <v>0.4138</v>
      </c>
      <c r="K2361">
        <v>0.53520000000000001</v>
      </c>
      <c r="L2361">
        <v>0.4375</v>
      </c>
      <c r="M2361">
        <v>1</v>
      </c>
      <c r="N2361">
        <v>1</v>
      </c>
      <c r="O2361">
        <v>2</v>
      </c>
      <c r="P2361">
        <v>1</v>
      </c>
      <c r="Q2361">
        <v>1</v>
      </c>
      <c r="R2361">
        <v>1</v>
      </c>
      <c r="S2361" s="2">
        <v>2.1527777777777778E-3</v>
      </c>
      <c r="T2361" s="2">
        <v>6.9444444444444447E-4</v>
      </c>
      <c r="U2361">
        <v>0.42</v>
      </c>
      <c r="V2361">
        <v>0.29409999999999997</v>
      </c>
      <c r="W2361">
        <v>0.83330000000000004</v>
      </c>
      <c r="X2361">
        <v>0.71430000000000005</v>
      </c>
      <c r="Y2361">
        <v>0.5</v>
      </c>
      <c r="Z2361">
        <v>0.52080000000000004</v>
      </c>
      <c r="AA2361">
        <v>0.36359999999999998</v>
      </c>
      <c r="AB2361">
        <v>0.42859999999999998</v>
      </c>
      <c r="AC2361">
        <v>0.57140000000000002</v>
      </c>
      <c r="AD2361">
        <v>0.375</v>
      </c>
      <c r="AE2361">
        <v>0</v>
      </c>
      <c r="AF2361" t="s">
        <v>3933</v>
      </c>
      <c r="AG2361" s="2">
        <v>1.0648148148148149E-3</v>
      </c>
      <c r="AH2361" t="s">
        <v>3911</v>
      </c>
      <c r="AI2361">
        <v>3</v>
      </c>
      <c r="AJ2361" t="s">
        <v>3967</v>
      </c>
      <c r="AK2361" s="3">
        <v>39795</v>
      </c>
      <c r="AL2361" s="10">
        <f>YEAR(ufc_fights_2[[#This Row],[date]])</f>
        <v>2008</v>
      </c>
      <c r="AM2361" t="s">
        <v>3971</v>
      </c>
      <c r="AN2361">
        <v>1</v>
      </c>
      <c r="AO2361" t="s">
        <v>3913</v>
      </c>
      <c r="AP2361">
        <f>IF(ufc_fights_2[[#This Row],[winner]]="Red",ufc_fights_2[[#This Row],[r_fighter_id]],ufc_fights_2[[#This Row],[b_fighter_id]])</f>
        <v>380</v>
      </c>
      <c r="AQ2361" t="str">
        <f>_xlfn.XLOOKUP(ufc_fights_2[[#This Row],[winnerID]],ufc_fighters[id],ufc_fighters[fighter_name],"xxx",0,1)</f>
        <v>Junie Browning</v>
      </c>
    </row>
    <row r="2362" spans="1:43">
      <c r="A2362">
        <v>2088</v>
      </c>
      <c r="B2362">
        <v>1437</v>
      </c>
      <c r="C2362">
        <f>_xlfn.XLOOKUP(ufc_fights_2[[#This Row],[r_fighter_id]],ufc_fighters[id],ufc_fighters[year],"xxx",0,1)</f>
        <v>1974</v>
      </c>
      <c r="D2362">
        <f>_xlfn.XLOOKUP(ufc_fights_2[[#This Row],[b_fighter_id]],ufc_fighters[id],ufc_fighters[year],"Prázdné",0,1)</f>
        <v>1970</v>
      </c>
      <c r="E2362" s="10">
        <f>YEAR(ufc_fights_2[[#This Row],[date]])-ufc_fights_2[[#This Row],[r_year]]</f>
        <v>26</v>
      </c>
      <c r="F2362" s="10">
        <f>YEAR(ufc_fights_2[[#This Row],[date]])-ufc_fights_2[[#This Row],[b_year]]</f>
        <v>30</v>
      </c>
      <c r="G2362">
        <v>0</v>
      </c>
      <c r="H2362">
        <v>0</v>
      </c>
      <c r="I2362">
        <v>0.37369999999999998</v>
      </c>
      <c r="J2362">
        <v>0.36359999999999998</v>
      </c>
      <c r="K2362">
        <v>0.65329999999999999</v>
      </c>
      <c r="L2362">
        <v>0.72130000000000005</v>
      </c>
      <c r="M2362">
        <v>0</v>
      </c>
      <c r="N2362">
        <v>8.3299999999999999E-2</v>
      </c>
      <c r="O2362">
        <v>1</v>
      </c>
      <c r="P2362">
        <v>0</v>
      </c>
      <c r="Q2362">
        <v>0</v>
      </c>
      <c r="R2362">
        <v>0</v>
      </c>
      <c r="S2362" s="2">
        <v>6.7476851851851856E-3</v>
      </c>
      <c r="T2362" s="2">
        <v>4.3981481481481481E-4</v>
      </c>
      <c r="U2362">
        <v>0.30590000000000001</v>
      </c>
      <c r="V2362">
        <v>0.25</v>
      </c>
      <c r="W2362">
        <v>0.8</v>
      </c>
      <c r="X2362">
        <v>0.75</v>
      </c>
      <c r="Y2362">
        <v>1</v>
      </c>
      <c r="Z2362">
        <v>0.1739</v>
      </c>
      <c r="AA2362">
        <v>0.16669999999999999</v>
      </c>
      <c r="AB2362">
        <v>0.56669999999999998</v>
      </c>
      <c r="AC2362">
        <v>0.6</v>
      </c>
      <c r="AD2362">
        <v>0.52170000000000005</v>
      </c>
      <c r="AE2362">
        <v>0</v>
      </c>
      <c r="AF2362" t="s">
        <v>3915</v>
      </c>
      <c r="AG2362" s="2">
        <v>3.472222222222222E-3</v>
      </c>
      <c r="AH2362" t="s">
        <v>3911</v>
      </c>
      <c r="AI2362">
        <v>3</v>
      </c>
      <c r="AJ2362" t="s">
        <v>3925</v>
      </c>
      <c r="AK2362" s="3">
        <v>36595</v>
      </c>
      <c r="AL2362" s="10">
        <f>YEAR(ufc_fights_2[[#This Row],[date]])</f>
        <v>2000</v>
      </c>
      <c r="AM2362" t="s">
        <v>3971</v>
      </c>
      <c r="AN2362">
        <v>146</v>
      </c>
      <c r="AO2362" t="s">
        <v>3913</v>
      </c>
      <c r="AP2362">
        <f>IF(ufc_fights_2[[#This Row],[winner]]="Red",ufc_fights_2[[#This Row],[r_fighter_id]],ufc_fights_2[[#This Row],[b_fighter_id]])</f>
        <v>2088</v>
      </c>
      <c r="AQ2362" t="str">
        <f>_xlfn.XLOOKUP(ufc_fights_2[[#This Row],[winnerID]],ufc_fighters[id],ufc_fighters[fighter_name],"xxx",0,1)</f>
        <v>Dave Menne</v>
      </c>
    </row>
    <row r="2363" spans="1:43">
      <c r="A2363">
        <v>3185</v>
      </c>
      <c r="B2363">
        <v>1205</v>
      </c>
      <c r="C2363">
        <f>_xlfn.XLOOKUP(ufc_fights_2[[#This Row],[r_fighter_id]],ufc_fighters[id],ufc_fighters[year],"xxx",0,1)</f>
        <v>1988</v>
      </c>
      <c r="D2363">
        <f>_xlfn.XLOOKUP(ufc_fights_2[[#This Row],[b_fighter_id]],ufc_fighters[id],ufc_fighters[year],"Prázdné",0,1)</f>
        <v>1989</v>
      </c>
      <c r="E2363" s="10">
        <f>YEAR(ufc_fights_2[[#This Row],[date]])-ufc_fights_2[[#This Row],[r_year]]</f>
        <v>30</v>
      </c>
      <c r="F2363" s="10">
        <f>YEAR(ufc_fights_2[[#This Row],[date]])-ufc_fights_2[[#This Row],[b_year]]</f>
        <v>29</v>
      </c>
      <c r="G2363">
        <v>0</v>
      </c>
      <c r="H2363">
        <v>0</v>
      </c>
      <c r="I2363">
        <v>0.32929999999999998</v>
      </c>
      <c r="J2363">
        <v>0.32529999999999998</v>
      </c>
      <c r="K2363">
        <v>0.33729999999999999</v>
      </c>
      <c r="L2363">
        <v>0.32529999999999998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4.6296296296296294E-5</v>
      </c>
      <c r="T2363" s="2">
        <v>0</v>
      </c>
      <c r="U2363">
        <v>0.21149999999999999</v>
      </c>
      <c r="V2363">
        <v>0.2712</v>
      </c>
      <c r="W2363">
        <v>0.3125</v>
      </c>
      <c r="X2363">
        <v>0.78569999999999995</v>
      </c>
      <c r="Y2363">
        <v>0.58330000000000004</v>
      </c>
      <c r="Z2363">
        <v>0.32500000000000001</v>
      </c>
      <c r="AA2363">
        <v>0.33329999999999999</v>
      </c>
      <c r="AB2363">
        <v>0.5</v>
      </c>
      <c r="AC2363">
        <v>0</v>
      </c>
      <c r="AD2363">
        <v>0</v>
      </c>
      <c r="AE2363">
        <v>0</v>
      </c>
      <c r="AF2363" t="s">
        <v>3915</v>
      </c>
      <c r="AG2363" s="2">
        <v>3.472222222222222E-3</v>
      </c>
      <c r="AH2363" t="s">
        <v>3911</v>
      </c>
      <c r="AI2363">
        <v>3</v>
      </c>
      <c r="AJ2363" t="s">
        <v>3920</v>
      </c>
      <c r="AK2363" s="3">
        <v>43358</v>
      </c>
      <c r="AL2363" s="10">
        <f>YEAR(ufc_fights_2[[#This Row],[date]])</f>
        <v>2018</v>
      </c>
      <c r="AM2363" t="s">
        <v>3971</v>
      </c>
      <c r="AN2363">
        <v>41</v>
      </c>
      <c r="AO2363" t="s">
        <v>3913</v>
      </c>
      <c r="AP2363">
        <f>IF(ufc_fights_2[[#This Row],[winner]]="Red",ufc_fights_2[[#This Row],[r_fighter_id]],ufc_fights_2[[#This Row],[b_fighter_id]])</f>
        <v>3185</v>
      </c>
      <c r="AQ2363" t="str">
        <f>_xlfn.XLOOKUP(ufc_fights_2[[#This Row],[winnerID]],ufc_fighters[id],ufc_fighters[fighter_name],"xxx",0,1)</f>
        <v>Mairbek Taisumov</v>
      </c>
    </row>
    <row r="2364" spans="1:43">
      <c r="A2364">
        <v>3185</v>
      </c>
      <c r="B2364">
        <v>550</v>
      </c>
      <c r="C2364">
        <f>_xlfn.XLOOKUP(ufc_fights_2[[#This Row],[r_fighter_id]],ufc_fighters[id],ufc_fighters[year],"xxx",0,1)</f>
        <v>1988</v>
      </c>
      <c r="D2364">
        <f>_xlfn.XLOOKUP(ufc_fights_2[[#This Row],[b_fighter_id]],ufc_fighters[id],ufc_fighters[year],"Prázdné",0,1)</f>
        <v>1987</v>
      </c>
      <c r="E2364" s="10">
        <f>YEAR(ufc_fights_2[[#This Row],[date]])-ufc_fights_2[[#This Row],[r_year]]</f>
        <v>27</v>
      </c>
      <c r="F2364" s="10">
        <f>YEAR(ufc_fights_2[[#This Row],[date]])-ufc_fights_2[[#This Row],[b_year]]</f>
        <v>28</v>
      </c>
      <c r="G2364">
        <v>0</v>
      </c>
      <c r="H2364">
        <v>0</v>
      </c>
      <c r="I2364">
        <v>0.62709999999999999</v>
      </c>
      <c r="J2364">
        <v>0.23680000000000001</v>
      </c>
      <c r="K2364">
        <v>0.62709999999999999</v>
      </c>
      <c r="L2364">
        <v>0.23680000000000001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7.0601851851851847E-4</v>
      </c>
      <c r="T2364" s="2">
        <v>0</v>
      </c>
      <c r="U2364">
        <v>0.59089999999999998</v>
      </c>
      <c r="V2364">
        <v>0.18179999999999999</v>
      </c>
      <c r="W2364">
        <v>0.83330000000000004</v>
      </c>
      <c r="X2364">
        <v>0.66669999999999996</v>
      </c>
      <c r="Y2364">
        <v>0.6</v>
      </c>
      <c r="Z2364">
        <v>0.63639999999999997</v>
      </c>
      <c r="AA2364">
        <v>0.25</v>
      </c>
      <c r="AB2364">
        <v>0.33329999999999999</v>
      </c>
      <c r="AC2364">
        <v>0</v>
      </c>
      <c r="AD2364">
        <v>0.66669999999999996</v>
      </c>
      <c r="AE2364">
        <v>0</v>
      </c>
      <c r="AF2364" t="s">
        <v>3910</v>
      </c>
      <c r="AG2364" s="2">
        <v>4.3981481481481481E-4</v>
      </c>
      <c r="AH2364" t="s">
        <v>3911</v>
      </c>
      <c r="AI2364">
        <v>3</v>
      </c>
      <c r="AJ2364" t="s">
        <v>3961</v>
      </c>
      <c r="AK2364" s="3">
        <v>42028</v>
      </c>
      <c r="AL2364" s="10">
        <f>YEAR(ufc_fights_2[[#This Row],[date]])</f>
        <v>2015</v>
      </c>
      <c r="AM2364" t="s">
        <v>3971</v>
      </c>
      <c r="AN2364">
        <v>86</v>
      </c>
      <c r="AO2364" t="s">
        <v>3913</v>
      </c>
      <c r="AP2364">
        <f>IF(ufc_fights_2[[#This Row],[winner]]="Red",ufc_fights_2[[#This Row],[r_fighter_id]],ufc_fights_2[[#This Row],[b_fighter_id]])</f>
        <v>3185</v>
      </c>
      <c r="AQ2364" t="str">
        <f>_xlfn.XLOOKUP(ufc_fights_2[[#This Row],[winnerID]],ufc_fighters[id],ufc_fighters[fighter_name],"xxx",0,1)</f>
        <v>Mairbek Taisumov</v>
      </c>
    </row>
    <row r="2365" spans="1:43">
      <c r="A2365">
        <v>3185</v>
      </c>
      <c r="B2365">
        <v>192</v>
      </c>
      <c r="C2365">
        <f>_xlfn.XLOOKUP(ufc_fights_2[[#This Row],[r_fighter_id]],ufc_fighters[id],ufc_fighters[year],"xxx",0,1)</f>
        <v>1988</v>
      </c>
      <c r="D2365">
        <f>_xlfn.XLOOKUP(ufc_fights_2[[#This Row],[b_fighter_id]],ufc_fighters[id],ufc_fighters[year],"Prázdné",0,1)</f>
        <v>1989</v>
      </c>
      <c r="E2365" s="10">
        <f>YEAR(ufc_fights_2[[#This Row],[date]])-ufc_fights_2[[#This Row],[r_year]]</f>
        <v>26</v>
      </c>
      <c r="F2365" s="10">
        <f>YEAR(ufc_fights_2[[#This Row],[date]])-ufc_fights_2[[#This Row],[b_year]]</f>
        <v>25</v>
      </c>
      <c r="G2365">
        <v>1</v>
      </c>
      <c r="H2365">
        <v>0</v>
      </c>
      <c r="I2365">
        <v>0.9</v>
      </c>
      <c r="J2365">
        <v>0.42859999999999998</v>
      </c>
      <c r="K2365">
        <v>0.9</v>
      </c>
      <c r="L2365">
        <v>0.42859999999999998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5.7870370370370373E-5</v>
      </c>
      <c r="T2365" s="2">
        <v>0</v>
      </c>
      <c r="U2365">
        <v>0.88890000000000002</v>
      </c>
      <c r="V2365">
        <v>0.42859999999999998</v>
      </c>
      <c r="W2365">
        <v>0</v>
      </c>
      <c r="X2365">
        <v>1</v>
      </c>
      <c r="Y2365">
        <v>0</v>
      </c>
      <c r="Z2365">
        <v>0.85709999999999997</v>
      </c>
      <c r="AA2365">
        <v>0.42859999999999998</v>
      </c>
      <c r="AB2365">
        <v>0</v>
      </c>
      <c r="AC2365">
        <v>0</v>
      </c>
      <c r="AD2365">
        <v>1</v>
      </c>
      <c r="AE2365">
        <v>0</v>
      </c>
      <c r="AF2365" t="s">
        <v>3910</v>
      </c>
      <c r="AG2365" s="2">
        <v>7.0601851851851847E-4</v>
      </c>
      <c r="AH2365" t="s">
        <v>3911</v>
      </c>
      <c r="AI2365">
        <v>3</v>
      </c>
      <c r="AJ2365" t="s">
        <v>4071</v>
      </c>
      <c r="AK2365" s="3">
        <v>41916</v>
      </c>
      <c r="AL2365" s="10">
        <f>YEAR(ufc_fights_2[[#This Row],[date]])</f>
        <v>2014</v>
      </c>
      <c r="AM2365" t="s">
        <v>3971</v>
      </c>
      <c r="AN2365">
        <v>86</v>
      </c>
      <c r="AO2365" t="s">
        <v>3913</v>
      </c>
      <c r="AP2365">
        <f>IF(ufc_fights_2[[#This Row],[winner]]="Red",ufc_fights_2[[#This Row],[r_fighter_id]],ufc_fights_2[[#This Row],[b_fighter_id]])</f>
        <v>3185</v>
      </c>
      <c r="AQ2365" t="str">
        <f>_xlfn.XLOOKUP(ufc_fights_2[[#This Row],[winnerID]],ufc_fighters[id],ufc_fighters[fighter_name],"xxx",0,1)</f>
        <v>Mairbek Taisumov</v>
      </c>
    </row>
    <row r="2366" spans="1:43">
      <c r="A2366">
        <v>3185</v>
      </c>
      <c r="B2366">
        <v>194</v>
      </c>
      <c r="C2366">
        <f>_xlfn.XLOOKUP(ufc_fights_2[[#This Row],[r_fighter_id]],ufc_fighters[id],ufc_fighters[year],"xxx",0,1)</f>
        <v>1988</v>
      </c>
      <c r="D2366">
        <f>_xlfn.XLOOKUP(ufc_fights_2[[#This Row],[b_fighter_id]],ufc_fighters[id],ufc_fighters[year],"Prázdné",0,1)</f>
        <v>1983</v>
      </c>
      <c r="E2366" s="10">
        <f>YEAR(ufc_fights_2[[#This Row],[date]])-ufc_fights_2[[#This Row],[r_year]]</f>
        <v>26</v>
      </c>
      <c r="F2366" s="10">
        <f>YEAR(ufc_fights_2[[#This Row],[date]])-ufc_fights_2[[#This Row],[b_year]]</f>
        <v>31</v>
      </c>
      <c r="G2366">
        <v>0</v>
      </c>
      <c r="H2366">
        <v>0</v>
      </c>
      <c r="I2366">
        <v>0.37930000000000003</v>
      </c>
      <c r="J2366">
        <v>0.39389999999999997</v>
      </c>
      <c r="K2366">
        <v>0.4486</v>
      </c>
      <c r="L2366">
        <v>0.43659999999999999</v>
      </c>
      <c r="M2366">
        <v>0.71430000000000005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2.650462962962963E-3</v>
      </c>
      <c r="T2366" s="2">
        <v>9.2592592592592588E-5</v>
      </c>
      <c r="U2366">
        <v>0.1923</v>
      </c>
      <c r="V2366">
        <v>0.33929999999999999</v>
      </c>
      <c r="W2366">
        <v>0.52629999999999999</v>
      </c>
      <c r="X2366">
        <v>0.8125</v>
      </c>
      <c r="Y2366">
        <v>0.75</v>
      </c>
      <c r="Z2366">
        <v>0.32840000000000003</v>
      </c>
      <c r="AA2366">
        <v>0.35089999999999999</v>
      </c>
      <c r="AB2366">
        <v>0.53849999999999998</v>
      </c>
      <c r="AC2366">
        <v>0.4</v>
      </c>
      <c r="AD2366">
        <v>0.57140000000000002</v>
      </c>
      <c r="AE2366">
        <v>1</v>
      </c>
      <c r="AF2366" t="s">
        <v>3915</v>
      </c>
      <c r="AG2366" s="2">
        <v>3.472222222222222E-3</v>
      </c>
      <c r="AH2366" t="s">
        <v>3911</v>
      </c>
      <c r="AI2366">
        <v>3</v>
      </c>
      <c r="AJ2366" t="s">
        <v>3961</v>
      </c>
      <c r="AK2366" s="3">
        <v>41643</v>
      </c>
      <c r="AL2366" s="10">
        <f>YEAR(ufc_fights_2[[#This Row],[date]])</f>
        <v>2014</v>
      </c>
      <c r="AM2366" t="s">
        <v>3971</v>
      </c>
      <c r="AN2366">
        <v>114</v>
      </c>
      <c r="AO2366" t="s">
        <v>3913</v>
      </c>
      <c r="AP2366">
        <f>IF(ufc_fights_2[[#This Row],[winner]]="Red",ufc_fights_2[[#This Row],[r_fighter_id]],ufc_fights_2[[#This Row],[b_fighter_id]])</f>
        <v>3185</v>
      </c>
      <c r="AQ2366" t="str">
        <f>_xlfn.XLOOKUP(ufc_fights_2[[#This Row],[winnerID]],ufc_fighters[id],ufc_fighters[fighter_name],"xxx",0,1)</f>
        <v>Mairbek Taisumov</v>
      </c>
    </row>
    <row r="2367" spans="1:43">
      <c r="A2367">
        <v>3185</v>
      </c>
      <c r="B2367">
        <v>2460</v>
      </c>
      <c r="C2367">
        <f>_xlfn.XLOOKUP(ufc_fights_2[[#This Row],[r_fighter_id]],ufc_fighters[id],ufc_fighters[year],"xxx",0,1)</f>
        <v>1988</v>
      </c>
      <c r="D2367">
        <f>_xlfn.XLOOKUP(ufc_fights_2[[#This Row],[b_fighter_id]],ufc_fighters[id],ufc_fighters[year],"Prázdné",0,1)</f>
        <v>1983</v>
      </c>
      <c r="E2367" s="10">
        <f>YEAR(ufc_fights_2[[#This Row],[date]])-ufc_fights_2[[#This Row],[r_year]]</f>
        <v>27</v>
      </c>
      <c r="F2367" s="10">
        <f>YEAR(ufc_fights_2[[#This Row],[date]])-ufc_fights_2[[#This Row],[b_year]]</f>
        <v>32</v>
      </c>
      <c r="G2367">
        <v>1</v>
      </c>
      <c r="H2367">
        <v>0</v>
      </c>
      <c r="I2367">
        <v>0.53490000000000004</v>
      </c>
      <c r="J2367">
        <v>0.44740000000000002</v>
      </c>
      <c r="K2367">
        <v>0.54549999999999998</v>
      </c>
      <c r="L2367">
        <v>0.44740000000000002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1.7361111111111112E-4</v>
      </c>
      <c r="T2367" s="2">
        <v>2.6620370370370372E-4</v>
      </c>
      <c r="U2367">
        <v>0.44119999999999998</v>
      </c>
      <c r="V2367">
        <v>0.20830000000000001</v>
      </c>
      <c r="W2367">
        <v>0.875</v>
      </c>
      <c r="X2367">
        <v>1</v>
      </c>
      <c r="Y2367">
        <v>1</v>
      </c>
      <c r="Z2367">
        <v>0.48280000000000001</v>
      </c>
      <c r="AA2367">
        <v>0.42859999999999998</v>
      </c>
      <c r="AB2367">
        <v>1</v>
      </c>
      <c r="AC2367">
        <v>0.66669999999999996</v>
      </c>
      <c r="AD2367">
        <v>0.61539999999999995</v>
      </c>
      <c r="AE2367">
        <v>0</v>
      </c>
      <c r="AF2367" t="s">
        <v>3910</v>
      </c>
      <c r="AG2367" s="2">
        <v>1.0416666666666667E-3</v>
      </c>
      <c r="AH2367" t="s">
        <v>3911</v>
      </c>
      <c r="AI2367">
        <v>3</v>
      </c>
      <c r="AJ2367" t="s">
        <v>3955</v>
      </c>
      <c r="AK2367" s="3">
        <v>42175</v>
      </c>
      <c r="AL2367" s="10">
        <f>YEAR(ufc_fights_2[[#This Row],[date]])</f>
        <v>2015</v>
      </c>
      <c r="AM2367" t="s">
        <v>3971</v>
      </c>
      <c r="AN2367">
        <v>136</v>
      </c>
      <c r="AO2367" t="s">
        <v>3913</v>
      </c>
      <c r="AP2367">
        <f>IF(ufc_fights_2[[#This Row],[winner]]="Red",ufc_fights_2[[#This Row],[r_fighter_id]],ufc_fights_2[[#This Row],[b_fighter_id]])</f>
        <v>3185</v>
      </c>
      <c r="AQ2367" t="str">
        <f>_xlfn.XLOOKUP(ufc_fights_2[[#This Row],[winnerID]],ufc_fighters[id],ufc_fighters[fighter_name],"xxx",0,1)</f>
        <v>Mairbek Taisumov</v>
      </c>
    </row>
    <row r="2368" spans="1:43">
      <c r="A2368">
        <v>2313</v>
      </c>
      <c r="B2368">
        <v>2581</v>
      </c>
      <c r="C2368">
        <f>_xlfn.XLOOKUP(ufc_fights_2[[#This Row],[r_fighter_id]],ufc_fighters[id],ufc_fighters[year],"xxx",0,1)</f>
        <v>1988</v>
      </c>
      <c r="D2368">
        <f>_xlfn.XLOOKUP(ufc_fights_2[[#This Row],[b_fighter_id]],ufc_fighters[id],ufc_fighters[year],"Prázdné",0,1)</f>
        <v>1985</v>
      </c>
      <c r="E2368" s="10">
        <f>YEAR(ufc_fights_2[[#This Row],[date]])-ufc_fights_2[[#This Row],[r_year]]</f>
        <v>24</v>
      </c>
      <c r="F2368" s="10">
        <f>YEAR(ufc_fights_2[[#This Row],[date]])-ufc_fights_2[[#This Row],[b_year]]</f>
        <v>27</v>
      </c>
      <c r="G2368">
        <v>1</v>
      </c>
      <c r="H2368">
        <v>0</v>
      </c>
      <c r="I2368">
        <v>0.41880000000000001</v>
      </c>
      <c r="J2368">
        <v>0.30880000000000002</v>
      </c>
      <c r="K2368">
        <v>0.57350000000000001</v>
      </c>
      <c r="L2368">
        <v>0.42859999999999998</v>
      </c>
      <c r="M2368">
        <v>0.5</v>
      </c>
      <c r="N2368">
        <v>0</v>
      </c>
      <c r="O2368">
        <v>0</v>
      </c>
      <c r="P2368">
        <v>4</v>
      </c>
      <c r="Q2368">
        <v>0</v>
      </c>
      <c r="R2368">
        <v>0</v>
      </c>
      <c r="S2368" s="2">
        <v>5.4745370370370373E-3</v>
      </c>
      <c r="T2368" s="2">
        <v>1.7013888888888888E-3</v>
      </c>
      <c r="U2368">
        <v>0.38040000000000002</v>
      </c>
      <c r="V2368">
        <v>0.2787</v>
      </c>
      <c r="W2368">
        <v>0.5</v>
      </c>
      <c r="X2368">
        <v>0.71430000000000005</v>
      </c>
      <c r="Y2368">
        <v>0.66669999999999996</v>
      </c>
      <c r="Z2368">
        <v>0.39510000000000001</v>
      </c>
      <c r="AA2368">
        <v>0.29310000000000003</v>
      </c>
      <c r="AB2368">
        <v>0.45</v>
      </c>
      <c r="AC2368">
        <v>0.33329999999999999</v>
      </c>
      <c r="AD2368">
        <v>0.5</v>
      </c>
      <c r="AE2368">
        <v>1</v>
      </c>
      <c r="AF2368" t="s">
        <v>3915</v>
      </c>
      <c r="AG2368" s="2">
        <v>3.472222222222222E-3</v>
      </c>
      <c r="AH2368" t="s">
        <v>3911</v>
      </c>
      <c r="AI2368">
        <v>3</v>
      </c>
      <c r="AJ2368" t="s">
        <v>3928</v>
      </c>
      <c r="AK2368" s="3">
        <v>41251</v>
      </c>
      <c r="AL2368" s="10">
        <f>YEAR(ufc_fights_2[[#This Row],[date]])</f>
        <v>2012</v>
      </c>
      <c r="AM2368" t="s">
        <v>3971</v>
      </c>
      <c r="AN2368">
        <v>128</v>
      </c>
      <c r="AO2368" t="s">
        <v>3913</v>
      </c>
      <c r="AP2368">
        <f>IF(ufc_fights_2[[#This Row],[winner]]="Red",ufc_fights_2[[#This Row],[r_fighter_id]],ufc_fights_2[[#This Row],[b_fighter_id]])</f>
        <v>2313</v>
      </c>
      <c r="AQ2368" t="str">
        <f>_xlfn.XLOOKUP(ufc_fights_2[[#This Row],[winnerID]],ufc_fighters[id],ufc_fighters[fighter_name],"xxx",0,1)</f>
        <v>Ramsey Nijem</v>
      </c>
    </row>
    <row r="2369" spans="1:43">
      <c r="A2369">
        <v>2313</v>
      </c>
      <c r="B2369">
        <v>700</v>
      </c>
      <c r="C2369">
        <f>_xlfn.XLOOKUP(ufc_fights_2[[#This Row],[r_fighter_id]],ufc_fighters[id],ufc_fighters[year],"xxx",0,1)</f>
        <v>1988</v>
      </c>
      <c r="D2369">
        <f>_xlfn.XLOOKUP(ufc_fights_2[[#This Row],[b_fighter_id]],ufc_fighters[id],ufc_fighters[year],"Prázdné",0,1)</f>
        <v>1989</v>
      </c>
      <c r="E2369" s="10">
        <f>YEAR(ufc_fights_2[[#This Row],[date]])-ufc_fights_2[[#This Row],[r_year]]</f>
        <v>26</v>
      </c>
      <c r="F2369" s="10">
        <f>YEAR(ufc_fights_2[[#This Row],[date]])-ufc_fights_2[[#This Row],[b_year]]</f>
        <v>25</v>
      </c>
      <c r="G2369">
        <v>2</v>
      </c>
      <c r="H2369">
        <v>0</v>
      </c>
      <c r="I2369">
        <v>0.66669999999999996</v>
      </c>
      <c r="J2369">
        <v>0.45</v>
      </c>
      <c r="K2369">
        <v>0.76029999999999998</v>
      </c>
      <c r="L2369">
        <v>0.56000000000000005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 s="2">
        <v>1.1342592592592593E-3</v>
      </c>
      <c r="T2369" s="2">
        <v>3.4722222222222224E-4</v>
      </c>
      <c r="U2369">
        <v>0.64100000000000001</v>
      </c>
      <c r="V2369">
        <v>0.42859999999999998</v>
      </c>
      <c r="W2369">
        <v>0.5</v>
      </c>
      <c r="X2369">
        <v>1</v>
      </c>
      <c r="Y2369">
        <v>0</v>
      </c>
      <c r="Z2369">
        <v>0.53569999999999995</v>
      </c>
      <c r="AA2369">
        <v>0.42859999999999998</v>
      </c>
      <c r="AB2369">
        <v>0</v>
      </c>
      <c r="AC2369">
        <v>0.5</v>
      </c>
      <c r="AD2369">
        <v>0.86360000000000003</v>
      </c>
      <c r="AE2369">
        <v>0</v>
      </c>
      <c r="AF2369" t="s">
        <v>3910</v>
      </c>
      <c r="AG2369" s="2">
        <v>3.0092592592592593E-3</v>
      </c>
      <c r="AH2369" t="s">
        <v>3911</v>
      </c>
      <c r="AI2369">
        <v>3</v>
      </c>
      <c r="AJ2369" t="s">
        <v>4007</v>
      </c>
      <c r="AK2369" s="3">
        <v>41740</v>
      </c>
      <c r="AL2369" s="10">
        <f>YEAR(ufc_fights_2[[#This Row],[date]])</f>
        <v>2014</v>
      </c>
      <c r="AM2369" t="s">
        <v>3971</v>
      </c>
      <c r="AN2369">
        <v>118</v>
      </c>
      <c r="AO2369" t="s">
        <v>3913</v>
      </c>
      <c r="AP2369">
        <f>IF(ufc_fights_2[[#This Row],[winner]]="Red",ufc_fights_2[[#This Row],[r_fighter_id]],ufc_fights_2[[#This Row],[b_fighter_id]])</f>
        <v>2313</v>
      </c>
      <c r="AQ2369" t="str">
        <f>_xlfn.XLOOKUP(ufc_fights_2[[#This Row],[winnerID]],ufc_fighters[id],ufc_fighters[fighter_name],"xxx",0,1)</f>
        <v>Ramsey Nijem</v>
      </c>
    </row>
    <row r="2370" spans="1:43">
      <c r="A2370">
        <v>2313</v>
      </c>
      <c r="B2370">
        <v>862</v>
      </c>
      <c r="C2370">
        <f>_xlfn.XLOOKUP(ufc_fights_2[[#This Row],[r_fighter_id]],ufc_fighters[id],ufc_fighters[year],"xxx",0,1)</f>
        <v>1988</v>
      </c>
      <c r="D2370">
        <f>_xlfn.XLOOKUP(ufc_fights_2[[#This Row],[b_fighter_id]],ufc_fighters[id],ufc_fighters[year],"Prázdné",0,1)</f>
        <v>1983</v>
      </c>
      <c r="E2370" s="10">
        <f>YEAR(ufc_fights_2[[#This Row],[date]])-ufc_fights_2[[#This Row],[r_year]]</f>
        <v>26</v>
      </c>
      <c r="F2370" s="10">
        <f>YEAR(ufc_fights_2[[#This Row],[date]])-ufc_fights_2[[#This Row],[b_year]]</f>
        <v>31</v>
      </c>
      <c r="G2370">
        <v>0</v>
      </c>
      <c r="H2370">
        <v>0</v>
      </c>
      <c r="I2370">
        <v>0.40710000000000002</v>
      </c>
      <c r="J2370">
        <v>0.32890000000000003</v>
      </c>
      <c r="K2370">
        <v>0.50680000000000003</v>
      </c>
      <c r="L2370">
        <v>0.3377</v>
      </c>
      <c r="M2370">
        <v>0.71430000000000005</v>
      </c>
      <c r="N2370">
        <v>0</v>
      </c>
      <c r="O2370">
        <v>1</v>
      </c>
      <c r="P2370">
        <v>1</v>
      </c>
      <c r="Q2370">
        <v>0</v>
      </c>
      <c r="R2370">
        <v>0</v>
      </c>
      <c r="S2370" s="2">
        <v>3.2986111111111111E-3</v>
      </c>
      <c r="T2370" s="2">
        <v>6.9444444444444444E-5</v>
      </c>
      <c r="U2370">
        <v>0.37890000000000001</v>
      </c>
      <c r="V2370">
        <v>0.30769999999999997</v>
      </c>
      <c r="W2370">
        <v>0.42859999999999998</v>
      </c>
      <c r="X2370">
        <v>1</v>
      </c>
      <c r="Y2370">
        <v>0.66669999999999996</v>
      </c>
      <c r="Z2370">
        <v>0.34939999999999999</v>
      </c>
      <c r="AA2370">
        <v>0.26319999999999999</v>
      </c>
      <c r="AB2370">
        <v>0.6</v>
      </c>
      <c r="AC2370">
        <v>0.5</v>
      </c>
      <c r="AD2370">
        <v>0.5333</v>
      </c>
      <c r="AE2370">
        <v>0.66669999999999996</v>
      </c>
      <c r="AF2370" t="s">
        <v>3915</v>
      </c>
      <c r="AG2370" s="2">
        <v>3.472222222222222E-3</v>
      </c>
      <c r="AH2370" t="s">
        <v>3911</v>
      </c>
      <c r="AI2370">
        <v>3</v>
      </c>
      <c r="AJ2370" t="s">
        <v>70</v>
      </c>
      <c r="AK2370" s="3">
        <v>41654</v>
      </c>
      <c r="AL2370" s="10">
        <f>YEAR(ufc_fights_2[[#This Row],[date]])</f>
        <v>2014</v>
      </c>
      <c r="AM2370" t="s">
        <v>3971</v>
      </c>
      <c r="AN2370">
        <v>76</v>
      </c>
      <c r="AO2370" t="s">
        <v>3913</v>
      </c>
      <c r="AP2370">
        <f>IF(ufc_fights_2[[#This Row],[winner]]="Red",ufc_fights_2[[#This Row],[r_fighter_id]],ufc_fights_2[[#This Row],[b_fighter_id]])</f>
        <v>2313</v>
      </c>
      <c r="AQ2370" t="str">
        <f>_xlfn.XLOOKUP(ufc_fights_2[[#This Row],[winnerID]],ufc_fighters[id],ufc_fighters[fighter_name],"xxx",0,1)</f>
        <v>Ramsey Nijem</v>
      </c>
    </row>
    <row r="2371" spans="1:43">
      <c r="A2371">
        <v>2313</v>
      </c>
      <c r="B2371">
        <v>1615</v>
      </c>
      <c r="C2371">
        <f>_xlfn.XLOOKUP(ufc_fights_2[[#This Row],[r_fighter_id]],ufc_fighters[id],ufc_fighters[year],"xxx",0,1)</f>
        <v>1988</v>
      </c>
      <c r="D2371">
        <f>_xlfn.XLOOKUP(ufc_fights_2[[#This Row],[b_fighter_id]],ufc_fighters[id],ufc_fighters[year],"Prázdné",0,1)</f>
        <v>1986</v>
      </c>
      <c r="E2371" s="10">
        <f>YEAR(ufc_fights_2[[#This Row],[date]])-ufc_fights_2[[#This Row],[r_year]]</f>
        <v>24</v>
      </c>
      <c r="F2371" s="10">
        <f>YEAR(ufc_fights_2[[#This Row],[date]])-ufc_fights_2[[#This Row],[b_year]]</f>
        <v>26</v>
      </c>
      <c r="G2371">
        <v>0</v>
      </c>
      <c r="H2371">
        <v>0</v>
      </c>
      <c r="I2371">
        <v>0.33329999999999999</v>
      </c>
      <c r="J2371">
        <v>0.71430000000000005</v>
      </c>
      <c r="K2371">
        <v>0.55879999999999996</v>
      </c>
      <c r="L2371">
        <v>0.84209999999999996</v>
      </c>
      <c r="M2371">
        <v>0.33329999999999999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7.407407407407407E-4</v>
      </c>
      <c r="T2371" s="2">
        <v>2.7777777777777778E-4</v>
      </c>
      <c r="U2371">
        <v>0.35709999999999997</v>
      </c>
      <c r="V2371">
        <v>0.6</v>
      </c>
      <c r="W2371">
        <v>0</v>
      </c>
      <c r="X2371">
        <v>0</v>
      </c>
      <c r="Y2371">
        <v>1</v>
      </c>
      <c r="Z2371">
        <v>0.22220000000000001</v>
      </c>
      <c r="AA2371">
        <v>0.5</v>
      </c>
      <c r="AB2371">
        <v>0</v>
      </c>
      <c r="AC2371">
        <v>1</v>
      </c>
      <c r="AD2371">
        <v>0.5</v>
      </c>
      <c r="AE2371">
        <v>1</v>
      </c>
      <c r="AF2371" t="s">
        <v>3910</v>
      </c>
      <c r="AG2371" s="2">
        <v>1.724537037037037E-3</v>
      </c>
      <c r="AH2371" t="s">
        <v>3911</v>
      </c>
      <c r="AI2371">
        <v>3</v>
      </c>
      <c r="AJ2371" t="s">
        <v>3949</v>
      </c>
      <c r="AK2371" s="3">
        <v>41082</v>
      </c>
      <c r="AL2371" s="10">
        <f>YEAR(ufc_fights_2[[#This Row],[date]])</f>
        <v>2012</v>
      </c>
      <c r="AM2371" t="s">
        <v>3971</v>
      </c>
      <c r="AN2371">
        <v>36</v>
      </c>
      <c r="AO2371" t="s">
        <v>3913</v>
      </c>
      <c r="AP2371">
        <f>IF(ufc_fights_2[[#This Row],[winner]]="Red",ufc_fights_2[[#This Row],[r_fighter_id]],ufc_fights_2[[#This Row],[b_fighter_id]])</f>
        <v>2313</v>
      </c>
      <c r="AQ2371" t="str">
        <f>_xlfn.XLOOKUP(ufc_fights_2[[#This Row],[winnerID]],ufc_fighters[id],ufc_fighters[fighter_name],"xxx",0,1)</f>
        <v>Ramsey Nijem</v>
      </c>
    </row>
    <row r="2372" spans="1:43">
      <c r="A2372">
        <v>1876</v>
      </c>
      <c r="B2372">
        <v>3157</v>
      </c>
      <c r="C2372">
        <f>_xlfn.XLOOKUP(ufc_fights_2[[#This Row],[r_fighter_id]],ufc_fighters[id],ufc_fighters[year],"xxx",0,1)</f>
        <v>1978</v>
      </c>
      <c r="D2372">
        <f>_xlfn.XLOOKUP(ufc_fights_2[[#This Row],[b_fighter_id]],ufc_fighters[id],ufc_fighters[year],"Prázdné",0,1)</f>
        <v>1978</v>
      </c>
      <c r="E2372" s="10">
        <f>YEAR(ufc_fights_2[[#This Row],[date]])-ufc_fights_2[[#This Row],[r_year]]</f>
        <v>25</v>
      </c>
      <c r="F2372" s="10">
        <f>YEAR(ufc_fights_2[[#This Row],[date]])-ufc_fights_2[[#This Row],[b_year]]</f>
        <v>25</v>
      </c>
      <c r="G2372">
        <v>0</v>
      </c>
      <c r="H2372">
        <v>0</v>
      </c>
      <c r="I2372">
        <v>0.66669999999999996</v>
      </c>
      <c r="J2372">
        <v>0.38100000000000001</v>
      </c>
      <c r="K2372">
        <v>0.7228</v>
      </c>
      <c r="L2372">
        <v>0.54169999999999996</v>
      </c>
      <c r="M2372">
        <v>0</v>
      </c>
      <c r="N2372">
        <v>0.5</v>
      </c>
      <c r="O2372">
        <v>0</v>
      </c>
      <c r="P2372">
        <v>0</v>
      </c>
      <c r="Q2372">
        <v>0</v>
      </c>
      <c r="R2372">
        <v>0</v>
      </c>
      <c r="S2372" s="2">
        <v>2.8587962962962963E-3</v>
      </c>
      <c r="T2372" s="2">
        <v>4.7337962962962967E-3</v>
      </c>
      <c r="U2372">
        <v>0.44829999999999998</v>
      </c>
      <c r="V2372">
        <v>0.29549999999999998</v>
      </c>
      <c r="W2372">
        <v>0.88</v>
      </c>
      <c r="X2372">
        <v>1</v>
      </c>
      <c r="Y2372">
        <v>0.72729999999999995</v>
      </c>
      <c r="Z2372">
        <v>0.5</v>
      </c>
      <c r="AA2372">
        <v>0.44</v>
      </c>
      <c r="AB2372">
        <v>0.90910000000000002</v>
      </c>
      <c r="AC2372">
        <v>0</v>
      </c>
      <c r="AD2372">
        <v>0.72729999999999995</v>
      </c>
      <c r="AE2372">
        <v>0.34210000000000002</v>
      </c>
      <c r="AF2372" t="s">
        <v>3915</v>
      </c>
      <c r="AG2372" s="2">
        <v>3.472222222222222E-3</v>
      </c>
      <c r="AH2372" t="s">
        <v>3911</v>
      </c>
      <c r="AI2372">
        <v>3</v>
      </c>
      <c r="AJ2372" t="s">
        <v>3925</v>
      </c>
      <c r="AK2372" s="3">
        <v>37736</v>
      </c>
      <c r="AL2372" s="10">
        <f>YEAR(ufc_fights_2[[#This Row],[date]])</f>
        <v>2003</v>
      </c>
      <c r="AM2372" t="s">
        <v>3971</v>
      </c>
      <c r="AN2372">
        <v>158</v>
      </c>
      <c r="AO2372" t="s">
        <v>3913</v>
      </c>
      <c r="AP2372">
        <f>IF(ufc_fights_2[[#This Row],[winner]]="Red",ufc_fights_2[[#This Row],[r_fighter_id]],ufc_fights_2[[#This Row],[b_fighter_id]])</f>
        <v>1876</v>
      </c>
      <c r="AQ2372" t="str">
        <f>_xlfn.XLOOKUP(ufc_fights_2[[#This Row],[winnerID]],ufc_fighters[id],ufc_fighters[fighter_name],"xxx",0,1)</f>
        <v>Duane Ludwig</v>
      </c>
    </row>
    <row r="2373" spans="1:43">
      <c r="A2373">
        <v>1338</v>
      </c>
      <c r="B2373">
        <v>2682</v>
      </c>
      <c r="C2373">
        <f>_xlfn.XLOOKUP(ufc_fights_2[[#This Row],[r_fighter_id]],ufc_fighters[id],ufc_fighters[year],"xxx",0,1)</f>
        <v>1990</v>
      </c>
      <c r="D2373">
        <f>_xlfn.XLOOKUP(ufc_fights_2[[#This Row],[b_fighter_id]],ufc_fighters[id],ufc_fighters[year],"Prázdné",0,1)</f>
        <v>1987</v>
      </c>
      <c r="E2373" s="10">
        <f>YEAR(ufc_fights_2[[#This Row],[date]])-ufc_fights_2[[#This Row],[r_year]]</f>
        <v>27</v>
      </c>
      <c r="F2373" s="10">
        <f>YEAR(ufc_fights_2[[#This Row],[date]])-ufc_fights_2[[#This Row],[b_year]]</f>
        <v>30</v>
      </c>
      <c r="G2373">
        <v>0</v>
      </c>
      <c r="H2373">
        <v>0</v>
      </c>
      <c r="I2373">
        <v>0.28570000000000001</v>
      </c>
      <c r="J2373">
        <v>0.5</v>
      </c>
      <c r="K2373">
        <v>0.28570000000000001</v>
      </c>
      <c r="L2373">
        <v>0.53849999999999998</v>
      </c>
      <c r="M2373">
        <v>0</v>
      </c>
      <c r="N2373">
        <v>0</v>
      </c>
      <c r="O2373">
        <v>1</v>
      </c>
      <c r="P2373">
        <v>1</v>
      </c>
      <c r="Q2373">
        <v>0</v>
      </c>
      <c r="R2373">
        <v>0</v>
      </c>
      <c r="S2373" s="2">
        <v>0</v>
      </c>
      <c r="T2373" s="2">
        <v>2.6620370370370372E-4</v>
      </c>
      <c r="U2373">
        <v>0.28570000000000001</v>
      </c>
      <c r="V2373">
        <v>0.6</v>
      </c>
      <c r="W2373">
        <v>0</v>
      </c>
      <c r="X2373">
        <v>0</v>
      </c>
      <c r="Y2373">
        <v>0.75</v>
      </c>
      <c r="Z2373">
        <v>0.28570000000000001</v>
      </c>
      <c r="AA2373">
        <v>0.5</v>
      </c>
      <c r="AB2373">
        <v>0</v>
      </c>
      <c r="AC2373">
        <v>0</v>
      </c>
      <c r="AD2373">
        <v>0</v>
      </c>
      <c r="AE2373">
        <v>0</v>
      </c>
      <c r="AF2373" t="s">
        <v>3933</v>
      </c>
      <c r="AG2373" s="2">
        <v>1.4004629629629629E-3</v>
      </c>
      <c r="AH2373" t="s">
        <v>3911</v>
      </c>
      <c r="AI2373">
        <v>3</v>
      </c>
      <c r="AJ2373" t="s">
        <v>3972</v>
      </c>
      <c r="AK2373" s="3">
        <v>42952</v>
      </c>
      <c r="AL2373" s="10">
        <f>YEAR(ufc_fights_2[[#This Row],[date]])</f>
        <v>2017</v>
      </c>
      <c r="AM2373" t="s">
        <v>3971</v>
      </c>
      <c r="AN2373">
        <v>50</v>
      </c>
      <c r="AO2373" t="s">
        <v>3918</v>
      </c>
      <c r="AP2373">
        <f>IF(ufc_fights_2[[#This Row],[winner]]="Red",ufc_fights_2[[#This Row],[r_fighter_id]],ufc_fights_2[[#This Row],[b_fighter_id]])</f>
        <v>2682</v>
      </c>
      <c r="AQ2373" t="str">
        <f>_xlfn.XLOOKUP(ufc_fights_2[[#This Row],[winnerID]],ufc_fighters[id],ufc_fighters[fighter_name],"xxx",0,1)</f>
        <v>Jordan Rinaldi</v>
      </c>
    </row>
    <row r="2374" spans="1:43">
      <c r="A2374">
        <v>753</v>
      </c>
      <c r="B2374">
        <v>794</v>
      </c>
      <c r="C2374">
        <f>_xlfn.XLOOKUP(ufc_fights_2[[#This Row],[r_fighter_id]],ufc_fighters[id],ufc_fighters[year],"xxx",0,1)</f>
        <v>1980</v>
      </c>
      <c r="D2374">
        <f>_xlfn.XLOOKUP(ufc_fights_2[[#This Row],[b_fighter_id]],ufc_fighters[id],ufc_fighters[year],"Prázdné",0,1)</f>
        <v>1987</v>
      </c>
      <c r="E2374" s="10">
        <f>YEAR(ufc_fights_2[[#This Row],[date]])-ufc_fights_2[[#This Row],[r_year]]</f>
        <v>29</v>
      </c>
      <c r="F2374" s="10">
        <f>YEAR(ufc_fights_2[[#This Row],[date]])-ufc_fights_2[[#This Row],[b_year]]</f>
        <v>22</v>
      </c>
      <c r="G2374">
        <v>0</v>
      </c>
      <c r="H2374">
        <v>0</v>
      </c>
      <c r="I2374">
        <v>0.38890000000000002</v>
      </c>
      <c r="J2374">
        <v>0.38100000000000001</v>
      </c>
      <c r="K2374">
        <v>0.38890000000000002</v>
      </c>
      <c r="L2374">
        <v>0.38100000000000001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 s="2">
        <v>3.4722222222222224E-4</v>
      </c>
      <c r="T2374" s="2">
        <v>5.7870370370370373E-5</v>
      </c>
      <c r="U2374">
        <v>0.16</v>
      </c>
      <c r="V2374">
        <v>0.32140000000000002</v>
      </c>
      <c r="W2374">
        <v>1</v>
      </c>
      <c r="X2374">
        <v>0.875</v>
      </c>
      <c r="Y2374">
        <v>0</v>
      </c>
      <c r="Z2374">
        <v>0.39389999999999997</v>
      </c>
      <c r="AA2374">
        <v>0.39340000000000003</v>
      </c>
      <c r="AB2374">
        <v>0.33329999999999999</v>
      </c>
      <c r="AC2374">
        <v>0</v>
      </c>
      <c r="AD2374">
        <v>0</v>
      </c>
      <c r="AE2374">
        <v>0</v>
      </c>
      <c r="AF2374" t="s">
        <v>3933</v>
      </c>
      <c r="AG2374" s="2">
        <v>3.3101851851851851E-3</v>
      </c>
      <c r="AH2374" t="s">
        <v>3911</v>
      </c>
      <c r="AI2374">
        <v>3</v>
      </c>
      <c r="AJ2374" t="s">
        <v>3974</v>
      </c>
      <c r="AK2374" s="3">
        <v>39984</v>
      </c>
      <c r="AL2374" s="10">
        <f>YEAR(ufc_fights_2[[#This Row],[date]])</f>
        <v>2009</v>
      </c>
      <c r="AM2374" t="s">
        <v>3971</v>
      </c>
      <c r="AN2374">
        <v>1</v>
      </c>
      <c r="AO2374" t="s">
        <v>3913</v>
      </c>
      <c r="AP2374">
        <f>IF(ufc_fights_2[[#This Row],[winner]]="Red",ufc_fights_2[[#This Row],[r_fighter_id]],ufc_fights_2[[#This Row],[b_fighter_id]])</f>
        <v>753</v>
      </c>
      <c r="AQ2374" t="str">
        <f>_xlfn.XLOOKUP(ufc_fights_2[[#This Row],[winnerID]],ufc_fighters[id],ufc_fighters[fighter_name],"xxx",0,1)</f>
        <v>Jason Dent</v>
      </c>
    </row>
    <row r="2375" spans="1:43">
      <c r="A2375">
        <v>741</v>
      </c>
      <c r="B2375">
        <v>2553</v>
      </c>
      <c r="C2375">
        <f>_xlfn.XLOOKUP(ufc_fights_2[[#This Row],[r_fighter_id]],ufc_fighters[id],ufc_fighters[year],"xxx",0,1)</f>
        <v>1981</v>
      </c>
      <c r="D2375">
        <f>_xlfn.XLOOKUP(ufc_fights_2[[#This Row],[b_fighter_id]],ufc_fighters[id],ufc_fighters[year],"Prázdné",0,1)</f>
        <v>1981</v>
      </c>
      <c r="E2375" s="10">
        <f>YEAR(ufc_fights_2[[#This Row],[date]])-ufc_fights_2[[#This Row],[r_year]]</f>
        <v>27</v>
      </c>
      <c r="F2375" s="10">
        <f>YEAR(ufc_fights_2[[#This Row],[date]])-ufc_fights_2[[#This Row],[b_year]]</f>
        <v>27</v>
      </c>
      <c r="G2375">
        <v>1</v>
      </c>
      <c r="H2375">
        <v>0</v>
      </c>
      <c r="I2375">
        <v>0.55559999999999998</v>
      </c>
      <c r="J2375">
        <v>4.3499999999999997E-2</v>
      </c>
      <c r="K2375">
        <v>0.74580000000000002</v>
      </c>
      <c r="L2375">
        <v>0.1429</v>
      </c>
      <c r="M2375">
        <v>0.25</v>
      </c>
      <c r="N2375">
        <v>0</v>
      </c>
      <c r="O2375">
        <v>3</v>
      </c>
      <c r="P2375">
        <v>1</v>
      </c>
      <c r="Q2375">
        <v>0</v>
      </c>
      <c r="R2375">
        <v>0</v>
      </c>
      <c r="S2375" s="2">
        <v>2.8472222222222223E-3</v>
      </c>
      <c r="T2375" s="2">
        <v>2.4305555555555555E-4</v>
      </c>
      <c r="U2375">
        <v>0.5</v>
      </c>
      <c r="V2375">
        <v>4.5499999999999999E-2</v>
      </c>
      <c r="W2375">
        <v>0.7</v>
      </c>
      <c r="X2375">
        <v>0</v>
      </c>
      <c r="Y2375">
        <v>0</v>
      </c>
      <c r="Z2375">
        <v>0.5</v>
      </c>
      <c r="AA2375">
        <v>4.3499999999999997E-2</v>
      </c>
      <c r="AB2375">
        <v>0</v>
      </c>
      <c r="AC2375">
        <v>0</v>
      </c>
      <c r="AD2375">
        <v>0.66669999999999996</v>
      </c>
      <c r="AE2375">
        <v>0</v>
      </c>
      <c r="AF2375" t="s">
        <v>3933</v>
      </c>
      <c r="AG2375" s="2">
        <v>1.5972222222222223E-3</v>
      </c>
      <c r="AH2375" t="s">
        <v>3911</v>
      </c>
      <c r="AI2375">
        <v>3</v>
      </c>
      <c r="AJ2375" t="s">
        <v>3974</v>
      </c>
      <c r="AK2375" s="3">
        <v>39795</v>
      </c>
      <c r="AL2375" s="10">
        <f>YEAR(ufc_fights_2[[#This Row],[date]])</f>
        <v>2008</v>
      </c>
      <c r="AM2375" t="s">
        <v>3971</v>
      </c>
      <c r="AN2375">
        <v>1</v>
      </c>
      <c r="AO2375" t="s">
        <v>3913</v>
      </c>
      <c r="AP2375">
        <f>IF(ufc_fights_2[[#This Row],[winner]]="Red",ufc_fights_2[[#This Row],[r_fighter_id]],ufc_fights_2[[#This Row],[b_fighter_id]])</f>
        <v>741</v>
      </c>
      <c r="AQ2375" t="str">
        <f>_xlfn.XLOOKUP(ufc_fights_2[[#This Row],[winnerID]],ufc_fighters[id],ufc_fighters[fighter_name],"xxx",0,1)</f>
        <v>Rolando Delgado</v>
      </c>
    </row>
    <row r="2376" spans="1:43">
      <c r="A2376">
        <v>3292</v>
      </c>
      <c r="B2376">
        <v>1022</v>
      </c>
      <c r="C2376">
        <f>_xlfn.XLOOKUP(ufc_fights_2[[#This Row],[r_fighter_id]],ufc_fighters[id],ufc_fighters[year],"xxx",0,1)</f>
        <v>1996</v>
      </c>
      <c r="D2376">
        <f>_xlfn.XLOOKUP(ufc_fights_2[[#This Row],[b_fighter_id]],ufc_fighters[id],ufc_fighters[year],"Prázdné",0,1)</f>
        <v>1990</v>
      </c>
      <c r="E2376" s="10">
        <f>YEAR(ufc_fights_2[[#This Row],[date]])-ufc_fights_2[[#This Row],[r_year]]</f>
        <v>25</v>
      </c>
      <c r="F2376" s="10">
        <f>YEAR(ufc_fights_2[[#This Row],[date]])-ufc_fights_2[[#This Row],[b_year]]</f>
        <v>31</v>
      </c>
      <c r="G2376">
        <v>0</v>
      </c>
      <c r="H2376">
        <v>0</v>
      </c>
      <c r="I2376">
        <v>0.4854</v>
      </c>
      <c r="J2376">
        <v>0.28070000000000001</v>
      </c>
      <c r="K2376">
        <v>0.57220000000000004</v>
      </c>
      <c r="L2376">
        <v>0.52580000000000005</v>
      </c>
      <c r="M2376">
        <v>0.83330000000000004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5.8333333333333336E-3</v>
      </c>
      <c r="T2376" s="2">
        <v>2.3148148148148147E-5</v>
      </c>
      <c r="U2376">
        <v>0.39019999999999999</v>
      </c>
      <c r="V2376">
        <v>0.1739</v>
      </c>
      <c r="W2376">
        <v>0.8</v>
      </c>
      <c r="X2376">
        <v>1</v>
      </c>
      <c r="Y2376">
        <v>1</v>
      </c>
      <c r="Z2376">
        <v>0.45350000000000001</v>
      </c>
      <c r="AA2376">
        <v>0.1875</v>
      </c>
      <c r="AB2376">
        <v>0.625</v>
      </c>
      <c r="AC2376">
        <v>0.77780000000000005</v>
      </c>
      <c r="AD2376">
        <v>0.66669999999999996</v>
      </c>
      <c r="AE2376">
        <v>0</v>
      </c>
      <c r="AF2376" t="s">
        <v>3915</v>
      </c>
      <c r="AG2376" s="2">
        <v>3.472222222222222E-3</v>
      </c>
      <c r="AH2376" t="s">
        <v>3911</v>
      </c>
      <c r="AI2376">
        <v>3</v>
      </c>
      <c r="AJ2376" t="s">
        <v>3934</v>
      </c>
      <c r="AK2376" s="3">
        <v>44219</v>
      </c>
      <c r="AL2376" s="10">
        <f>YEAR(ufc_fights_2[[#This Row],[date]])</f>
        <v>2021</v>
      </c>
      <c r="AM2376" t="s">
        <v>3971</v>
      </c>
      <c r="AN2376">
        <v>5</v>
      </c>
      <c r="AO2376" t="s">
        <v>3913</v>
      </c>
      <c r="AP2376">
        <f>IF(ufc_fights_2[[#This Row],[winner]]="Red",ufc_fights_2[[#This Row],[r_fighter_id]],ufc_fights_2[[#This Row],[b_fighter_id]])</f>
        <v>3292</v>
      </c>
      <c r="AQ2376" t="str">
        <f>_xlfn.XLOOKUP(ufc_fights_2[[#This Row],[winnerID]],ufc_fighters[id],ufc_fighters[fighter_name],"xxx",0,1)</f>
        <v>Arman Tsarukyan</v>
      </c>
    </row>
    <row r="2377" spans="1:43">
      <c r="A2377">
        <v>2621</v>
      </c>
      <c r="B2377">
        <v>3292</v>
      </c>
      <c r="C2377">
        <f>_xlfn.XLOOKUP(ufc_fights_2[[#This Row],[r_fighter_id]],ufc_fighters[id],ufc_fighters[year],"xxx",0,1)</f>
        <v>1986</v>
      </c>
      <c r="D2377">
        <f>_xlfn.XLOOKUP(ufc_fights_2[[#This Row],[b_fighter_id]],ufc_fighters[id],ufc_fighters[year],"Prázdné",0,1)</f>
        <v>1996</v>
      </c>
      <c r="E2377" s="10">
        <f>YEAR(ufc_fights_2[[#This Row],[date]])-ufc_fights_2[[#This Row],[r_year]]</f>
        <v>34</v>
      </c>
      <c r="F2377" s="10">
        <f>YEAR(ufc_fights_2[[#This Row],[date]])-ufc_fights_2[[#This Row],[b_year]]</f>
        <v>24</v>
      </c>
      <c r="G2377">
        <v>0</v>
      </c>
      <c r="H2377">
        <v>0</v>
      </c>
      <c r="I2377">
        <v>0.32040000000000002</v>
      </c>
      <c r="J2377">
        <v>0.46189999999999998</v>
      </c>
      <c r="K2377">
        <v>0.40160000000000001</v>
      </c>
      <c r="L2377">
        <v>0.51980000000000004</v>
      </c>
      <c r="M2377">
        <v>0</v>
      </c>
      <c r="N2377">
        <v>0.2</v>
      </c>
      <c r="O2377">
        <v>0</v>
      </c>
      <c r="P2377">
        <v>0</v>
      </c>
      <c r="Q2377">
        <v>0</v>
      </c>
      <c r="R2377">
        <v>0</v>
      </c>
      <c r="S2377" s="2">
        <v>2.0833333333333335E-4</v>
      </c>
      <c r="T2377" s="2">
        <v>2.1759259259259258E-3</v>
      </c>
      <c r="U2377">
        <v>0.24390000000000001</v>
      </c>
      <c r="V2377">
        <v>0.375</v>
      </c>
      <c r="W2377">
        <v>0.55559999999999998</v>
      </c>
      <c r="X2377">
        <v>1</v>
      </c>
      <c r="Y2377">
        <v>1</v>
      </c>
      <c r="Z2377">
        <v>0.31519999999999998</v>
      </c>
      <c r="AA2377">
        <v>0.43959999999999999</v>
      </c>
      <c r="AB2377">
        <v>0.57140000000000002</v>
      </c>
      <c r="AC2377">
        <v>0.85709999999999997</v>
      </c>
      <c r="AD2377">
        <v>0</v>
      </c>
      <c r="AE2377">
        <v>0.625</v>
      </c>
      <c r="AF2377" t="s">
        <v>3915</v>
      </c>
      <c r="AG2377" s="2">
        <v>3.472222222222222E-3</v>
      </c>
      <c r="AH2377" t="s">
        <v>3911</v>
      </c>
      <c r="AI2377">
        <v>3</v>
      </c>
      <c r="AJ2377" t="s">
        <v>3954</v>
      </c>
      <c r="AK2377" s="3">
        <v>44030</v>
      </c>
      <c r="AL2377" s="10">
        <f>YEAR(ufc_fights_2[[#This Row],[date]])</f>
        <v>2020</v>
      </c>
      <c r="AM2377" t="s">
        <v>3971</v>
      </c>
      <c r="AN2377">
        <v>5</v>
      </c>
      <c r="AO2377" t="s">
        <v>3918</v>
      </c>
      <c r="AP2377">
        <f>IF(ufc_fights_2[[#This Row],[winner]]="Red",ufc_fights_2[[#This Row],[r_fighter_id]],ufc_fights_2[[#This Row],[b_fighter_id]])</f>
        <v>3292</v>
      </c>
      <c r="AQ2377" t="str">
        <f>_xlfn.XLOOKUP(ufc_fights_2[[#This Row],[winnerID]],ufc_fighters[id],ufc_fighters[fighter_name],"xxx",0,1)</f>
        <v>Arman Tsarukyan</v>
      </c>
    </row>
    <row r="2378" spans="1:43">
      <c r="A2378">
        <v>2076</v>
      </c>
      <c r="B2378">
        <v>2829</v>
      </c>
      <c r="C2378">
        <f>_xlfn.XLOOKUP(ufc_fights_2[[#This Row],[r_fighter_id]],ufc_fighters[id],ufc_fighters[year],"xxx",0,1)</f>
        <v>1982</v>
      </c>
      <c r="D2378">
        <f>_xlfn.XLOOKUP(ufc_fights_2[[#This Row],[b_fighter_id]],ufc_fighters[id],ufc_fighters[year],"Prázdné",0,1)</f>
        <v>1981</v>
      </c>
      <c r="E2378" s="10">
        <f>YEAR(ufc_fights_2[[#This Row],[date]])-ufc_fights_2[[#This Row],[r_year]]</f>
        <v>31</v>
      </c>
      <c r="F2378" s="10">
        <f>YEAR(ufc_fights_2[[#This Row],[date]])-ufc_fights_2[[#This Row],[b_year]]</f>
        <v>32</v>
      </c>
      <c r="G2378">
        <v>0</v>
      </c>
      <c r="H2378">
        <v>1</v>
      </c>
      <c r="I2378">
        <v>0.38400000000000001</v>
      </c>
      <c r="J2378">
        <v>0.23860000000000001</v>
      </c>
      <c r="K2378">
        <v>0.38740000000000002</v>
      </c>
      <c r="L2378">
        <v>0.23860000000000001</v>
      </c>
      <c r="M2378">
        <v>1</v>
      </c>
      <c r="N2378">
        <v>0.16669999999999999</v>
      </c>
      <c r="O2378">
        <v>0</v>
      </c>
      <c r="P2378">
        <v>2</v>
      </c>
      <c r="Q2378">
        <v>0</v>
      </c>
      <c r="R2378">
        <v>0</v>
      </c>
      <c r="S2378" s="2">
        <v>3.9351851851851852E-4</v>
      </c>
      <c r="T2378" s="2">
        <v>5.6712962962962967E-4</v>
      </c>
      <c r="U2378">
        <v>0.35780000000000001</v>
      </c>
      <c r="V2378">
        <v>0.19309999999999999</v>
      </c>
      <c r="W2378">
        <v>0.75</v>
      </c>
      <c r="X2378">
        <v>0.66669999999999996</v>
      </c>
      <c r="Y2378">
        <v>1</v>
      </c>
      <c r="Z2378">
        <v>0.36859999999999998</v>
      </c>
      <c r="AA2378">
        <v>0.23699999999999999</v>
      </c>
      <c r="AB2378">
        <v>0.58330000000000004</v>
      </c>
      <c r="AC2378">
        <v>0.5</v>
      </c>
      <c r="AD2378">
        <v>1</v>
      </c>
      <c r="AE2378">
        <v>0</v>
      </c>
      <c r="AF2378" t="s">
        <v>3915</v>
      </c>
      <c r="AG2378" s="2">
        <v>3.472222222222222E-3</v>
      </c>
      <c r="AH2378" t="s">
        <v>3911</v>
      </c>
      <c r="AI2378">
        <v>3</v>
      </c>
      <c r="AJ2378" t="s">
        <v>3956</v>
      </c>
      <c r="AK2378" s="3">
        <v>41566</v>
      </c>
      <c r="AL2378" s="10">
        <f>YEAR(ufc_fights_2[[#This Row],[date]])</f>
        <v>2013</v>
      </c>
      <c r="AM2378" t="s">
        <v>3971</v>
      </c>
      <c r="AN2378">
        <v>3</v>
      </c>
      <c r="AO2378" t="s">
        <v>3913</v>
      </c>
      <c r="AP2378">
        <f>IF(ufc_fights_2[[#This Row],[winner]]="Red",ufc_fights_2[[#This Row],[r_fighter_id]],ufc_fights_2[[#This Row],[b_fighter_id]])</f>
        <v>2076</v>
      </c>
      <c r="AQ2378" t="str">
        <f>_xlfn.XLOOKUP(ufc_fights_2[[#This Row],[winnerID]],ufc_fighters[id],ufc_fighters[fighter_name],"xxx",0,1)</f>
        <v>Gilbert Melendez</v>
      </c>
    </row>
    <row r="2379" spans="1:43">
      <c r="A2379">
        <v>3067</v>
      </c>
      <c r="B2379">
        <v>2332</v>
      </c>
      <c r="C2379">
        <f>_xlfn.XLOOKUP(ufc_fights_2[[#This Row],[r_fighter_id]],ufc_fighters[id],ufc_fighters[year],"xxx",0,1)</f>
        <v>1977</v>
      </c>
      <c r="D2379">
        <f>_xlfn.XLOOKUP(ufc_fights_2[[#This Row],[b_fighter_id]],ufc_fighters[id],ufc_fighters[year],"Prázdné",0,1)</f>
        <v>1982</v>
      </c>
      <c r="E2379" s="10">
        <f>YEAR(ufc_fights_2[[#This Row],[date]])-ufc_fights_2[[#This Row],[r_year]]</f>
        <v>36</v>
      </c>
      <c r="F2379" s="10">
        <f>YEAR(ufc_fights_2[[#This Row],[date]])-ufc_fights_2[[#This Row],[b_year]]</f>
        <v>31</v>
      </c>
      <c r="G2379">
        <v>0</v>
      </c>
      <c r="H2379">
        <v>0</v>
      </c>
      <c r="I2379">
        <v>0.25130000000000002</v>
      </c>
      <c r="J2379">
        <v>0.33529999999999999</v>
      </c>
      <c r="K2379">
        <v>0.25130000000000002</v>
      </c>
      <c r="L2379">
        <v>0.33929999999999999</v>
      </c>
      <c r="M2379">
        <v>0.1429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3.0092592592592595E-4</v>
      </c>
      <c r="T2379" s="2">
        <v>0</v>
      </c>
      <c r="U2379">
        <v>0.17610000000000001</v>
      </c>
      <c r="V2379">
        <v>0.2301</v>
      </c>
      <c r="W2379">
        <v>0.66669999999999996</v>
      </c>
      <c r="X2379">
        <v>0.92859999999999998</v>
      </c>
      <c r="Y2379">
        <v>0</v>
      </c>
      <c r="Z2379">
        <v>0.25130000000000002</v>
      </c>
      <c r="AA2379">
        <v>0.33529999999999999</v>
      </c>
      <c r="AB2379">
        <v>0</v>
      </c>
      <c r="AC2379">
        <v>0</v>
      </c>
      <c r="AD2379">
        <v>0</v>
      </c>
      <c r="AE2379">
        <v>0</v>
      </c>
      <c r="AF2379" t="s">
        <v>3915</v>
      </c>
      <c r="AG2379" s="2">
        <v>3.472222222222222E-3</v>
      </c>
      <c r="AH2379" t="s">
        <v>3911</v>
      </c>
      <c r="AI2379">
        <v>3</v>
      </c>
      <c r="AJ2379" t="s">
        <v>3914</v>
      </c>
      <c r="AK2379" s="3">
        <v>41566</v>
      </c>
      <c r="AL2379" s="10">
        <f>YEAR(ufc_fights_2[[#This Row],[date]])</f>
        <v>2013</v>
      </c>
      <c r="AM2379" t="s">
        <v>3971</v>
      </c>
      <c r="AN2379">
        <v>3</v>
      </c>
      <c r="AO2379" t="s">
        <v>3918</v>
      </c>
      <c r="AP2379">
        <f>IF(ufc_fights_2[[#This Row],[winner]]="Red",ufc_fights_2[[#This Row],[r_fighter_id]],ufc_fights_2[[#This Row],[b_fighter_id]])</f>
        <v>2332</v>
      </c>
      <c r="AQ2379" t="str">
        <f>_xlfn.XLOOKUP(ufc_fights_2[[#This Row],[winnerID]],ufc_fighters[id],ufc_fighters[fighter_name],"xxx",0,1)</f>
        <v>KJ Noons</v>
      </c>
    </row>
    <row r="2380" spans="1:43">
      <c r="A2380">
        <v>952</v>
      </c>
      <c r="B2380">
        <v>90</v>
      </c>
      <c r="C2380">
        <f>_xlfn.XLOOKUP(ufc_fights_2[[#This Row],[r_fighter_id]],ufc_fighters[id],ufc_fighters[year],"xxx",0,1)</f>
        <v>1985</v>
      </c>
      <c r="D2380">
        <f>_xlfn.XLOOKUP(ufc_fights_2[[#This Row],[b_fighter_id]],ufc_fighters[id],ufc_fighters[year],"Prázdné",0,1)</f>
        <v>1986</v>
      </c>
      <c r="E2380" s="10">
        <f>YEAR(ufc_fights_2[[#This Row],[date]])-ufc_fights_2[[#This Row],[r_year]]</f>
        <v>30</v>
      </c>
      <c r="F2380" s="10">
        <f>YEAR(ufc_fights_2[[#This Row],[date]])-ufc_fights_2[[#This Row],[b_year]]</f>
        <v>29</v>
      </c>
      <c r="G2380">
        <v>0</v>
      </c>
      <c r="H2380">
        <v>1</v>
      </c>
      <c r="I2380">
        <v>0.36109999999999998</v>
      </c>
      <c r="J2380">
        <v>0.5</v>
      </c>
      <c r="K2380">
        <v>0.36109999999999998</v>
      </c>
      <c r="L2380">
        <v>0.5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</v>
      </c>
      <c r="T2380" s="2">
        <v>3.4722222222222222E-5</v>
      </c>
      <c r="U2380">
        <v>0.26090000000000002</v>
      </c>
      <c r="V2380">
        <v>0.5</v>
      </c>
      <c r="W2380">
        <v>0.44440000000000002</v>
      </c>
      <c r="X2380">
        <v>0.75</v>
      </c>
      <c r="Y2380">
        <v>0</v>
      </c>
      <c r="Z2380">
        <v>0.36109999999999998</v>
      </c>
      <c r="AA2380">
        <v>0.4</v>
      </c>
      <c r="AB2380">
        <v>0</v>
      </c>
      <c r="AC2380">
        <v>0</v>
      </c>
      <c r="AD2380">
        <v>0</v>
      </c>
      <c r="AE2380">
        <v>1</v>
      </c>
      <c r="AF2380" t="s">
        <v>3910</v>
      </c>
      <c r="AG2380" s="2">
        <v>2.476851851851852E-3</v>
      </c>
      <c r="AH2380" t="s">
        <v>3911</v>
      </c>
      <c r="AI2380">
        <v>3</v>
      </c>
      <c r="AJ2380" t="s">
        <v>3939</v>
      </c>
      <c r="AK2380" s="3">
        <v>42057</v>
      </c>
      <c r="AL2380" s="10">
        <f>YEAR(ufc_fights_2[[#This Row],[date]])</f>
        <v>2015</v>
      </c>
      <c r="AM2380" t="s">
        <v>3977</v>
      </c>
      <c r="AN2380">
        <v>34</v>
      </c>
      <c r="AO2380" t="s">
        <v>3918</v>
      </c>
      <c r="AP2380">
        <f>IF(ufc_fights_2[[#This Row],[winner]]="Red",ufc_fights_2[[#This Row],[r_fighter_id]],ufc_fights_2[[#This Row],[b_fighter_id]])</f>
        <v>90</v>
      </c>
      <c r="AQ2380" t="str">
        <f>_xlfn.XLOOKUP(ufc_fights_2[[#This Row],[winnerID]],ufc_fighters[id],ufc_fighters[fighter_name],"xxx",0,1)</f>
        <v>Sam Alvey</v>
      </c>
    </row>
    <row r="2381" spans="1:43">
      <c r="A2381">
        <v>159</v>
      </c>
      <c r="B2381">
        <v>1162</v>
      </c>
      <c r="C2381">
        <f>_xlfn.XLOOKUP(ufc_fights_2[[#This Row],[r_fighter_id]],ufc_fighters[id],ufc_fighters[year],"xxx",0,1)</f>
        <v>1989</v>
      </c>
      <c r="D2381">
        <f>_xlfn.XLOOKUP(ufc_fights_2[[#This Row],[b_fighter_id]],ufc_fighters[id],ufc_fighters[year],"Prázdné",0,1)</f>
        <v>1987</v>
      </c>
      <c r="E2381" s="10">
        <f>YEAR(ufc_fights_2[[#This Row],[date]])-ufc_fights_2[[#This Row],[r_year]]</f>
        <v>27</v>
      </c>
      <c r="F2381" s="10">
        <f>YEAR(ufc_fights_2[[#This Row],[date]])-ufc_fights_2[[#This Row],[b_year]]</f>
        <v>29</v>
      </c>
      <c r="G2381">
        <v>0</v>
      </c>
      <c r="H2381">
        <v>0</v>
      </c>
      <c r="I2381">
        <v>0.72130000000000005</v>
      </c>
      <c r="J2381">
        <v>0.42030000000000001</v>
      </c>
      <c r="K2381">
        <v>0.77890000000000004</v>
      </c>
      <c r="L2381">
        <v>0.6</v>
      </c>
      <c r="M2381">
        <v>0.375</v>
      </c>
      <c r="N2381">
        <v>0</v>
      </c>
      <c r="O2381">
        <v>1</v>
      </c>
      <c r="P2381">
        <v>0</v>
      </c>
      <c r="Q2381">
        <v>0</v>
      </c>
      <c r="R2381">
        <v>1</v>
      </c>
      <c r="S2381" s="2">
        <v>5.2546296296296299E-3</v>
      </c>
      <c r="T2381" s="2">
        <v>3.1250000000000001E-4</v>
      </c>
      <c r="U2381">
        <v>0.69089999999999996</v>
      </c>
      <c r="V2381">
        <v>0.3871</v>
      </c>
      <c r="W2381">
        <v>1</v>
      </c>
      <c r="X2381">
        <v>0</v>
      </c>
      <c r="Y2381">
        <v>1</v>
      </c>
      <c r="Z2381">
        <v>0.62860000000000005</v>
      </c>
      <c r="AA2381">
        <v>0.29170000000000001</v>
      </c>
      <c r="AB2381">
        <v>0.33329999999999999</v>
      </c>
      <c r="AC2381">
        <v>0.44440000000000002</v>
      </c>
      <c r="AD2381">
        <v>0.91300000000000003</v>
      </c>
      <c r="AE2381">
        <v>0.91669999999999996</v>
      </c>
      <c r="AF2381" t="s">
        <v>3933</v>
      </c>
      <c r="AG2381" s="2">
        <v>1.712962962962963E-3</v>
      </c>
      <c r="AH2381" t="s">
        <v>3911</v>
      </c>
      <c r="AI2381">
        <v>3</v>
      </c>
      <c r="AJ2381" t="s">
        <v>3949</v>
      </c>
      <c r="AK2381" s="3">
        <v>42539</v>
      </c>
      <c r="AL2381" s="10">
        <f>YEAR(ufc_fights_2[[#This Row],[date]])</f>
        <v>2016</v>
      </c>
      <c r="AM2381" t="s">
        <v>3971</v>
      </c>
      <c r="AN2381">
        <v>16</v>
      </c>
      <c r="AO2381" t="s">
        <v>3913</v>
      </c>
      <c r="AP2381">
        <f>IF(ufc_fights_2[[#This Row],[winner]]="Red",ufc_fights_2[[#This Row],[r_fighter_id]],ufc_fights_2[[#This Row],[b_fighter_id]])</f>
        <v>159</v>
      </c>
      <c r="AQ2381" t="str">
        <f>_xlfn.XLOOKUP(ufc_fights_2[[#This Row],[winnerID]],ufc_fighters[id],ufc_fighters[fighter_name],"xxx",0,1)</f>
        <v>Olivier Aubin-Mercier</v>
      </c>
    </row>
    <row r="2382" spans="1:43">
      <c r="A2382">
        <v>1977</v>
      </c>
      <c r="B2382">
        <v>159</v>
      </c>
      <c r="C2382">
        <f>_xlfn.XLOOKUP(ufc_fights_2[[#This Row],[r_fighter_id]],ufc_fighters[id],ufc_fighters[year],"xxx",0,1)</f>
        <v>1989</v>
      </c>
      <c r="D2382">
        <f>_xlfn.XLOOKUP(ufc_fights_2[[#This Row],[b_fighter_id]],ufc_fighters[id],ufc_fighters[year],"Prázdné",0,1)</f>
        <v>1989</v>
      </c>
      <c r="E2382" s="10">
        <f>YEAR(ufc_fights_2[[#This Row],[date]])-ufc_fights_2[[#This Row],[r_year]]</f>
        <v>28</v>
      </c>
      <c r="F2382" s="10">
        <f>YEAR(ufc_fights_2[[#This Row],[date]])-ufc_fights_2[[#This Row],[b_year]]</f>
        <v>28</v>
      </c>
      <c r="G2382">
        <v>0</v>
      </c>
      <c r="H2382">
        <v>0</v>
      </c>
      <c r="I2382">
        <v>0.3659</v>
      </c>
      <c r="J2382">
        <v>0.43480000000000002</v>
      </c>
      <c r="K2382">
        <v>0.58330000000000004</v>
      </c>
      <c r="L2382">
        <v>0.60260000000000002</v>
      </c>
      <c r="M2382">
        <v>0</v>
      </c>
      <c r="N2382">
        <v>0.57140000000000002</v>
      </c>
      <c r="O2382">
        <v>1</v>
      </c>
      <c r="P2382">
        <v>0</v>
      </c>
      <c r="Q2382">
        <v>1</v>
      </c>
      <c r="R2382">
        <v>0</v>
      </c>
      <c r="S2382" s="2">
        <v>3.5995370370370369E-3</v>
      </c>
      <c r="T2382" s="2">
        <v>3.5185185185185185E-3</v>
      </c>
      <c r="U2382">
        <v>0.35139999999999999</v>
      </c>
      <c r="V2382">
        <v>0.30299999999999999</v>
      </c>
      <c r="W2382">
        <v>0.5</v>
      </c>
      <c r="X2382">
        <v>0.5</v>
      </c>
      <c r="Y2382">
        <v>0.875</v>
      </c>
      <c r="Z2382">
        <v>0.2571</v>
      </c>
      <c r="AA2382">
        <v>0.30299999999999999</v>
      </c>
      <c r="AB2382">
        <v>1</v>
      </c>
      <c r="AC2382">
        <v>1</v>
      </c>
      <c r="AD2382">
        <v>1</v>
      </c>
      <c r="AE2382">
        <v>0.7</v>
      </c>
      <c r="AF2382" t="s">
        <v>3922</v>
      </c>
      <c r="AG2382" s="2">
        <v>3.472222222222222E-3</v>
      </c>
      <c r="AH2382" t="s">
        <v>3911</v>
      </c>
      <c r="AI2382">
        <v>3</v>
      </c>
      <c r="AJ2382" t="s">
        <v>3964</v>
      </c>
      <c r="AK2382" s="3">
        <v>42994</v>
      </c>
      <c r="AL2382" s="10">
        <f>YEAR(ufc_fights_2[[#This Row],[date]])</f>
        <v>2017</v>
      </c>
      <c r="AM2382" t="s">
        <v>3971</v>
      </c>
      <c r="AN2382">
        <v>29</v>
      </c>
      <c r="AO2382" t="s">
        <v>3918</v>
      </c>
      <c r="AP2382">
        <f>IF(ufc_fights_2[[#This Row],[winner]]="Red",ufc_fights_2[[#This Row],[r_fighter_id]],ufc_fights_2[[#This Row],[b_fighter_id]])</f>
        <v>159</v>
      </c>
      <c r="AQ2382" t="str">
        <f>_xlfn.XLOOKUP(ufc_fights_2[[#This Row],[winnerID]],ufc_fighters[id],ufc_fighters[fighter_name],"xxx",0,1)</f>
        <v>Olivier Aubin-Mercier</v>
      </c>
    </row>
    <row r="2383" spans="1:43">
      <c r="A2383">
        <v>839</v>
      </c>
      <c r="B2383">
        <v>159</v>
      </c>
      <c r="C2383">
        <f>_xlfn.XLOOKUP(ufc_fights_2[[#This Row],[r_fighter_id]],ufc_fighters[id],ufc_fighters[year],"xxx",0,1)</f>
        <v>1981</v>
      </c>
      <c r="D2383">
        <f>_xlfn.XLOOKUP(ufc_fights_2[[#This Row],[b_fighter_id]],ufc_fighters[id],ufc_fighters[year],"Prázdné",0,1)</f>
        <v>1989</v>
      </c>
      <c r="E2383" s="10">
        <f>YEAR(ufc_fights_2[[#This Row],[date]])-ufc_fights_2[[#This Row],[r_year]]</f>
        <v>37</v>
      </c>
      <c r="F2383" s="10">
        <f>YEAR(ufc_fights_2[[#This Row],[date]])-ufc_fights_2[[#This Row],[b_year]]</f>
        <v>29</v>
      </c>
      <c r="G2383">
        <v>0</v>
      </c>
      <c r="H2383">
        <v>1</v>
      </c>
      <c r="I2383">
        <v>0.28570000000000001</v>
      </c>
      <c r="J2383">
        <v>0.72219999999999995</v>
      </c>
      <c r="K2383">
        <v>0.28570000000000001</v>
      </c>
      <c r="L2383">
        <v>0.72219999999999995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</v>
      </c>
      <c r="T2383" s="2">
        <v>8.1018518518518516E-5</v>
      </c>
      <c r="U2383">
        <v>0.28570000000000001</v>
      </c>
      <c r="V2383">
        <v>0.64290000000000003</v>
      </c>
      <c r="W2383">
        <v>0</v>
      </c>
      <c r="X2383">
        <v>0</v>
      </c>
      <c r="Y2383">
        <v>0</v>
      </c>
      <c r="Z2383">
        <v>0.23080000000000001</v>
      </c>
      <c r="AA2383">
        <v>0.6</v>
      </c>
      <c r="AB2383">
        <v>1</v>
      </c>
      <c r="AC2383">
        <v>0.88890000000000002</v>
      </c>
      <c r="AD2383">
        <v>0</v>
      </c>
      <c r="AE2383">
        <v>0.5</v>
      </c>
      <c r="AF2383" t="s">
        <v>3910</v>
      </c>
      <c r="AG2383" s="2">
        <v>6.134259259259259E-4</v>
      </c>
      <c r="AH2383" t="s">
        <v>3911</v>
      </c>
      <c r="AI2383">
        <v>3</v>
      </c>
      <c r="AJ2383" t="s">
        <v>3941</v>
      </c>
      <c r="AK2383" s="3">
        <v>43197</v>
      </c>
      <c r="AL2383" s="10">
        <f>YEAR(ufc_fights_2[[#This Row],[date]])</f>
        <v>2018</v>
      </c>
      <c r="AM2383" t="s">
        <v>3971</v>
      </c>
      <c r="AN2383">
        <v>31</v>
      </c>
      <c r="AO2383" t="s">
        <v>3918</v>
      </c>
      <c r="AP2383">
        <f>IF(ufc_fights_2[[#This Row],[winner]]="Red",ufc_fights_2[[#This Row],[r_fighter_id]],ufc_fights_2[[#This Row],[b_fighter_id]])</f>
        <v>159</v>
      </c>
      <c r="AQ2383" t="str">
        <f>_xlfn.XLOOKUP(ufc_fights_2[[#This Row],[winnerID]],ufc_fighters[id],ufc_fighters[fighter_name],"xxx",0,1)</f>
        <v>Olivier Aubin-Mercier</v>
      </c>
    </row>
    <row r="2384" spans="1:43">
      <c r="A2384">
        <v>159</v>
      </c>
      <c r="B2384">
        <v>789</v>
      </c>
      <c r="C2384">
        <f>_xlfn.XLOOKUP(ufc_fights_2[[#This Row],[r_fighter_id]],ufc_fighters[id],ufc_fighters[year],"xxx",0,1)</f>
        <v>1989</v>
      </c>
      <c r="D2384">
        <f>_xlfn.XLOOKUP(ufc_fights_2[[#This Row],[b_fighter_id]],ufc_fighters[id],ufc_fighters[year],"Prázdné",0,1)</f>
        <v>1988</v>
      </c>
      <c r="E2384" s="10">
        <f>YEAR(ufc_fights_2[[#This Row],[date]])-ufc_fights_2[[#This Row],[r_year]]</f>
        <v>27</v>
      </c>
      <c r="F2384" s="10">
        <f>YEAR(ufc_fights_2[[#This Row],[date]])-ufc_fights_2[[#This Row],[b_year]]</f>
        <v>28</v>
      </c>
      <c r="G2384">
        <v>0</v>
      </c>
      <c r="H2384">
        <v>1</v>
      </c>
      <c r="I2384">
        <v>0.50939999999999996</v>
      </c>
      <c r="J2384">
        <v>0.33800000000000002</v>
      </c>
      <c r="K2384">
        <v>0.53569999999999995</v>
      </c>
      <c r="L2384">
        <v>0.41249999999999998</v>
      </c>
      <c r="M2384">
        <v>0</v>
      </c>
      <c r="N2384">
        <v>0</v>
      </c>
      <c r="O2384">
        <v>1</v>
      </c>
      <c r="P2384">
        <v>0</v>
      </c>
      <c r="Q2384">
        <v>1</v>
      </c>
      <c r="R2384">
        <v>0</v>
      </c>
      <c r="S2384" s="2">
        <v>1.0763888888888889E-3</v>
      </c>
      <c r="T2384" s="2">
        <v>8.3333333333333339E-4</v>
      </c>
      <c r="U2384">
        <v>0.4773</v>
      </c>
      <c r="V2384">
        <v>0.19570000000000001</v>
      </c>
      <c r="W2384">
        <v>0.5</v>
      </c>
      <c r="X2384">
        <v>0.8</v>
      </c>
      <c r="Y2384">
        <v>0.5</v>
      </c>
      <c r="Z2384">
        <v>0.50939999999999996</v>
      </c>
      <c r="AA2384">
        <v>0.25419999999999998</v>
      </c>
      <c r="AB2384">
        <v>0</v>
      </c>
      <c r="AC2384">
        <v>0</v>
      </c>
      <c r="AD2384">
        <v>0</v>
      </c>
      <c r="AE2384">
        <v>0.75</v>
      </c>
      <c r="AF2384" t="s">
        <v>3933</v>
      </c>
      <c r="AG2384" s="2">
        <v>2.0486111111111113E-3</v>
      </c>
      <c r="AH2384" t="s">
        <v>3911</v>
      </c>
      <c r="AI2384">
        <v>3</v>
      </c>
      <c r="AJ2384" t="s">
        <v>3928</v>
      </c>
      <c r="AK2384" s="3">
        <v>42714</v>
      </c>
      <c r="AL2384" s="10">
        <f>YEAR(ufc_fights_2[[#This Row],[date]])</f>
        <v>2016</v>
      </c>
      <c r="AM2384" t="s">
        <v>3971</v>
      </c>
      <c r="AN2384">
        <v>65</v>
      </c>
      <c r="AO2384" t="s">
        <v>3913</v>
      </c>
      <c r="AP2384">
        <f>IF(ufc_fights_2[[#This Row],[winner]]="Red",ufc_fights_2[[#This Row],[r_fighter_id]],ufc_fights_2[[#This Row],[b_fighter_id]])</f>
        <v>159</v>
      </c>
      <c r="AQ2384" t="str">
        <f>_xlfn.XLOOKUP(ufc_fights_2[[#This Row],[winnerID]],ufc_fighters[id],ufc_fighters[fighter_name],"xxx",0,1)</f>
        <v>Olivier Aubin-Mercier</v>
      </c>
    </row>
    <row r="2385" spans="1:43">
      <c r="A2385">
        <v>159</v>
      </c>
      <c r="B2385">
        <v>3008</v>
      </c>
      <c r="C2385">
        <f>_xlfn.XLOOKUP(ufc_fights_2[[#This Row],[r_fighter_id]],ufc_fighters[id],ufc_fighters[year],"xxx",0,1)</f>
        <v>1989</v>
      </c>
      <c r="D2385">
        <f>_xlfn.XLOOKUP(ufc_fights_2[[#This Row],[b_fighter_id]],ufc_fighters[id],ufc_fighters[year],"Prázdné",0,1)</f>
        <v>1985</v>
      </c>
      <c r="E2385" s="10">
        <f>YEAR(ufc_fights_2[[#This Row],[date]])-ufc_fights_2[[#This Row],[r_year]]</f>
        <v>26</v>
      </c>
      <c r="F2385" s="10">
        <f>YEAR(ufc_fights_2[[#This Row],[date]])-ufc_fights_2[[#This Row],[b_year]]</f>
        <v>30</v>
      </c>
      <c r="G2385">
        <v>0</v>
      </c>
      <c r="H2385">
        <v>0</v>
      </c>
      <c r="I2385">
        <v>0.375</v>
      </c>
      <c r="J2385">
        <v>0.79310000000000003</v>
      </c>
      <c r="K2385">
        <v>0.8</v>
      </c>
      <c r="L2385">
        <v>0.85189999999999999</v>
      </c>
      <c r="M2385">
        <v>0.6</v>
      </c>
      <c r="N2385">
        <v>0</v>
      </c>
      <c r="O2385">
        <v>0</v>
      </c>
      <c r="P2385">
        <v>1</v>
      </c>
      <c r="Q2385">
        <v>0</v>
      </c>
      <c r="R2385">
        <v>0</v>
      </c>
      <c r="S2385" s="2">
        <v>8.4027777777777781E-3</v>
      </c>
      <c r="T2385" s="2">
        <v>6.3657407407407413E-4</v>
      </c>
      <c r="U2385">
        <v>0</v>
      </c>
      <c r="V2385">
        <v>0.78569999999999995</v>
      </c>
      <c r="W2385">
        <v>0.5</v>
      </c>
      <c r="X2385">
        <v>1</v>
      </c>
      <c r="Y2385">
        <v>1</v>
      </c>
      <c r="Z2385">
        <v>0.375</v>
      </c>
      <c r="AA2385">
        <v>0.375</v>
      </c>
      <c r="AB2385">
        <v>0</v>
      </c>
      <c r="AC2385">
        <v>0</v>
      </c>
      <c r="AD2385">
        <v>0</v>
      </c>
      <c r="AE2385">
        <v>0.95240000000000002</v>
      </c>
      <c r="AF2385" t="s">
        <v>3915</v>
      </c>
      <c r="AG2385" s="2">
        <v>3.472222222222222E-3</v>
      </c>
      <c r="AH2385" t="s">
        <v>3911</v>
      </c>
      <c r="AI2385">
        <v>3</v>
      </c>
      <c r="AJ2385" t="s">
        <v>3940</v>
      </c>
      <c r="AK2385" s="3">
        <v>42239</v>
      </c>
      <c r="AL2385" s="10">
        <f>YEAR(ufc_fights_2[[#This Row],[date]])</f>
        <v>2015</v>
      </c>
      <c r="AM2385" t="s">
        <v>3971</v>
      </c>
      <c r="AN2385">
        <v>87</v>
      </c>
      <c r="AO2385" t="s">
        <v>3913</v>
      </c>
      <c r="AP2385">
        <f>IF(ufc_fights_2[[#This Row],[winner]]="Red",ufc_fights_2[[#This Row],[r_fighter_id]],ufc_fights_2[[#This Row],[b_fighter_id]])</f>
        <v>159</v>
      </c>
      <c r="AQ2385" t="str">
        <f>_xlfn.XLOOKUP(ufc_fights_2[[#This Row],[winnerID]],ufc_fighters[id],ufc_fighters[fighter_name],"xxx",0,1)</f>
        <v>Olivier Aubin-Mercier</v>
      </c>
    </row>
    <row r="2386" spans="1:43">
      <c r="A2386">
        <v>159</v>
      </c>
      <c r="B2386">
        <v>2097</v>
      </c>
      <c r="C2386">
        <f>_xlfn.XLOOKUP(ufc_fights_2[[#This Row],[r_fighter_id]],ufc_fighters[id],ufc_fighters[year],"xxx",0,1)</f>
        <v>1989</v>
      </c>
      <c r="D2386">
        <f>_xlfn.XLOOKUP(ufc_fights_2[[#This Row],[b_fighter_id]],ufc_fighters[id],ufc_fighters[year],"Prázdné",0,1)</f>
        <v>1988</v>
      </c>
      <c r="E2386" s="10">
        <f>YEAR(ufc_fights_2[[#This Row],[date]])-ufc_fights_2[[#This Row],[r_year]]</f>
        <v>26</v>
      </c>
      <c r="F2386" s="10">
        <f>YEAR(ufc_fights_2[[#This Row],[date]])-ufc_fights_2[[#This Row],[b_year]]</f>
        <v>27</v>
      </c>
      <c r="G2386">
        <v>1</v>
      </c>
      <c r="H2386">
        <v>0</v>
      </c>
      <c r="I2386">
        <v>0.56979999999999997</v>
      </c>
      <c r="J2386">
        <v>0.32690000000000002</v>
      </c>
      <c r="K2386">
        <v>0.64570000000000005</v>
      </c>
      <c r="L2386">
        <v>0.38600000000000001</v>
      </c>
      <c r="M2386">
        <v>0.2</v>
      </c>
      <c r="N2386">
        <v>0</v>
      </c>
      <c r="O2386">
        <v>1</v>
      </c>
      <c r="P2386">
        <v>0</v>
      </c>
      <c r="Q2386">
        <v>0</v>
      </c>
      <c r="R2386">
        <v>0</v>
      </c>
      <c r="S2386" s="2">
        <v>4.340277777777778E-3</v>
      </c>
      <c r="T2386" s="2">
        <v>0</v>
      </c>
      <c r="U2386">
        <v>0.4</v>
      </c>
      <c r="V2386">
        <v>0.2979</v>
      </c>
      <c r="W2386">
        <v>0.75</v>
      </c>
      <c r="X2386">
        <v>1</v>
      </c>
      <c r="Y2386">
        <v>0</v>
      </c>
      <c r="Z2386">
        <v>0.41820000000000002</v>
      </c>
      <c r="AA2386">
        <v>0.27910000000000001</v>
      </c>
      <c r="AB2386">
        <v>0.84619999999999995</v>
      </c>
      <c r="AC2386">
        <v>0.57140000000000002</v>
      </c>
      <c r="AD2386">
        <v>0.8</v>
      </c>
      <c r="AE2386">
        <v>0.5</v>
      </c>
      <c r="AF2386" t="s">
        <v>3933</v>
      </c>
      <c r="AG2386" s="2">
        <v>1.0995370370370371E-3</v>
      </c>
      <c r="AH2386" t="s">
        <v>3911</v>
      </c>
      <c r="AI2386">
        <v>3</v>
      </c>
      <c r="AJ2386" t="s">
        <v>3949</v>
      </c>
      <c r="AK2386" s="3">
        <v>42119</v>
      </c>
      <c r="AL2386" s="10">
        <f>YEAR(ufc_fights_2[[#This Row],[date]])</f>
        <v>2015</v>
      </c>
      <c r="AM2386" t="s">
        <v>3971</v>
      </c>
      <c r="AN2386">
        <v>92</v>
      </c>
      <c r="AO2386" t="s">
        <v>3913</v>
      </c>
      <c r="AP2386">
        <f>IF(ufc_fights_2[[#This Row],[winner]]="Red",ufc_fights_2[[#This Row],[r_fighter_id]],ufc_fights_2[[#This Row],[b_fighter_id]])</f>
        <v>159</v>
      </c>
      <c r="AQ2386" t="str">
        <f>_xlfn.XLOOKUP(ufc_fights_2[[#This Row],[winnerID]],ufc_fighters[id],ufc_fighters[fighter_name],"xxx",0,1)</f>
        <v>Olivier Aubin-Mercier</v>
      </c>
    </row>
    <row r="2387" spans="1:43">
      <c r="A2387">
        <v>159</v>
      </c>
      <c r="B2387">
        <v>1832</v>
      </c>
      <c r="C2387">
        <f>_xlfn.XLOOKUP(ufc_fights_2[[#This Row],[r_fighter_id]],ufc_fighters[id],ufc_fighters[year],"xxx",0,1)</f>
        <v>1989</v>
      </c>
      <c r="D2387">
        <f>_xlfn.XLOOKUP(ufc_fights_2[[#This Row],[b_fighter_id]],ufc_fighters[id],ufc_fighters[year],"Prázdné",0,1)</f>
        <v>1986</v>
      </c>
      <c r="E2387" s="10">
        <f>YEAR(ufc_fights_2[[#This Row],[date]])-ufc_fights_2[[#This Row],[r_year]]</f>
        <v>25</v>
      </c>
      <c r="F2387" s="10">
        <f>YEAR(ufc_fights_2[[#This Row],[date]])-ufc_fights_2[[#This Row],[b_year]]</f>
        <v>28</v>
      </c>
      <c r="G2387">
        <v>0</v>
      </c>
      <c r="H2387">
        <v>0</v>
      </c>
      <c r="I2387">
        <v>0.64580000000000004</v>
      </c>
      <c r="J2387">
        <v>0.46150000000000002</v>
      </c>
      <c r="K2387">
        <v>0.72130000000000005</v>
      </c>
      <c r="L2387">
        <v>0.73870000000000002</v>
      </c>
      <c r="M2387">
        <v>0.4</v>
      </c>
      <c r="N2387">
        <v>1</v>
      </c>
      <c r="O2387">
        <v>1</v>
      </c>
      <c r="P2387">
        <v>0</v>
      </c>
      <c r="Q2387">
        <v>0</v>
      </c>
      <c r="R2387">
        <v>0</v>
      </c>
      <c r="S2387" s="2">
        <v>2.1412037037037038E-3</v>
      </c>
      <c r="T2387" s="2">
        <v>4.6296296296296298E-4</v>
      </c>
      <c r="U2387">
        <v>0.57889999999999997</v>
      </c>
      <c r="V2387">
        <v>0.13639999999999999</v>
      </c>
      <c r="W2387">
        <v>0.875</v>
      </c>
      <c r="X2387">
        <v>1</v>
      </c>
      <c r="Y2387">
        <v>0.78949999999999998</v>
      </c>
      <c r="Z2387">
        <v>0.625</v>
      </c>
      <c r="AA2387">
        <v>0.43180000000000002</v>
      </c>
      <c r="AB2387">
        <v>1</v>
      </c>
      <c r="AC2387">
        <v>0.66669999999999996</v>
      </c>
      <c r="AD2387">
        <v>0.6</v>
      </c>
      <c r="AE2387">
        <v>0.5</v>
      </c>
      <c r="AF2387" t="s">
        <v>3933</v>
      </c>
      <c r="AG2387" s="2">
        <v>2.3379629629629631E-3</v>
      </c>
      <c r="AH2387" t="s">
        <v>3911</v>
      </c>
      <c r="AI2387">
        <v>3</v>
      </c>
      <c r="AJ2387" t="s">
        <v>3943</v>
      </c>
      <c r="AK2387" s="3">
        <v>41916</v>
      </c>
      <c r="AL2387" s="10">
        <f>YEAR(ufc_fights_2[[#This Row],[date]])</f>
        <v>2014</v>
      </c>
      <c r="AM2387" t="s">
        <v>3971</v>
      </c>
      <c r="AN2387">
        <v>105</v>
      </c>
      <c r="AO2387" t="s">
        <v>3913</v>
      </c>
      <c r="AP2387">
        <f>IF(ufc_fights_2[[#This Row],[winner]]="Red",ufc_fights_2[[#This Row],[r_fighter_id]],ufc_fights_2[[#This Row],[b_fighter_id]])</f>
        <v>159</v>
      </c>
      <c r="AQ2387" t="str">
        <f>_xlfn.XLOOKUP(ufc_fights_2[[#This Row],[winnerID]],ufc_fighters[id],ufc_fighters[fighter_name],"xxx",0,1)</f>
        <v>Olivier Aubin-Mercier</v>
      </c>
    </row>
    <row r="2388" spans="1:43">
      <c r="A2388">
        <v>2157</v>
      </c>
      <c r="B2388">
        <v>1244</v>
      </c>
      <c r="C2388">
        <f>_xlfn.XLOOKUP(ufc_fights_2[[#This Row],[r_fighter_id]],ufc_fighters[id],ufc_fighters[year],"xxx",0,1)</f>
        <v>1989</v>
      </c>
      <c r="D2388">
        <f>_xlfn.XLOOKUP(ufc_fights_2[[#This Row],[b_fighter_id]],ufc_fighters[id],ufc_fighters[year],"Prázdné",0,1)</f>
        <v>1986</v>
      </c>
      <c r="E2388" s="10">
        <f>YEAR(ufc_fights_2[[#This Row],[date]])-ufc_fights_2[[#This Row],[r_year]]</f>
        <v>31</v>
      </c>
      <c r="F2388" s="10">
        <f>YEAR(ufc_fights_2[[#This Row],[date]])-ufc_fights_2[[#This Row],[b_year]]</f>
        <v>34</v>
      </c>
      <c r="G2388">
        <v>0</v>
      </c>
      <c r="H2388">
        <v>0</v>
      </c>
      <c r="I2388">
        <v>0.5</v>
      </c>
      <c r="J2388">
        <v>0.2</v>
      </c>
      <c r="K2388">
        <v>0.8</v>
      </c>
      <c r="L2388">
        <v>0.2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0</v>
      </c>
      <c r="S2388" s="2">
        <v>2.8935185185185184E-4</v>
      </c>
      <c r="T2388" s="2">
        <v>0</v>
      </c>
      <c r="U2388">
        <v>0.5</v>
      </c>
      <c r="V2388">
        <v>0</v>
      </c>
      <c r="W2388">
        <v>0</v>
      </c>
      <c r="X2388">
        <v>0</v>
      </c>
      <c r="Y2388">
        <v>1</v>
      </c>
      <c r="Z2388">
        <v>0.5</v>
      </c>
      <c r="AA2388">
        <v>0.2</v>
      </c>
      <c r="AB2388">
        <v>0</v>
      </c>
      <c r="AC2388">
        <v>0</v>
      </c>
      <c r="AD2388">
        <v>0</v>
      </c>
      <c r="AE2388">
        <v>0</v>
      </c>
      <c r="AF2388" t="s">
        <v>3933</v>
      </c>
      <c r="AG2388" s="2">
        <v>5.0925925925925921E-4</v>
      </c>
      <c r="AH2388" t="s">
        <v>3911</v>
      </c>
      <c r="AI2388">
        <v>3</v>
      </c>
      <c r="AJ2388" t="s">
        <v>3952</v>
      </c>
      <c r="AK2388" s="3">
        <v>43904</v>
      </c>
      <c r="AL2388" s="10">
        <f>YEAR(ufc_fights_2[[#This Row],[date]])</f>
        <v>2020</v>
      </c>
      <c r="AM2388" t="s">
        <v>3971</v>
      </c>
      <c r="AN2388">
        <v>44</v>
      </c>
      <c r="AO2388" t="s">
        <v>3913</v>
      </c>
      <c r="AP2388">
        <f>IF(ufc_fights_2[[#This Row],[winner]]="Red",ufc_fights_2[[#This Row],[r_fighter_id]],ufc_fights_2[[#This Row],[b_fighter_id]])</f>
        <v>2157</v>
      </c>
      <c r="AQ2388" t="str">
        <f>_xlfn.XLOOKUP(ufc_fights_2[[#This Row],[winnerID]],ufc_fighters[id],ufc_fighters[fighter_name],"xxx",0,1)</f>
        <v>Renato Moicano</v>
      </c>
    </row>
    <row r="2389" spans="1:43">
      <c r="A2389">
        <v>144</v>
      </c>
      <c r="B2389">
        <v>2658</v>
      </c>
      <c r="C2389">
        <f>_xlfn.XLOOKUP(ufc_fights_2[[#This Row],[r_fighter_id]],ufc_fighters[id],ufc_fighters[year],"xxx",0,1)</f>
        <v>1991</v>
      </c>
      <c r="D2389">
        <f>_xlfn.XLOOKUP(ufc_fights_2[[#This Row],[b_fighter_id]],ufc_fighters[id],ufc_fighters[year],"Prázdné",0,1)</f>
        <v>1984</v>
      </c>
      <c r="E2389" s="10">
        <f>YEAR(ufc_fights_2[[#This Row],[date]])-ufc_fights_2[[#This Row],[r_year]]</f>
        <v>24</v>
      </c>
      <c r="F2389" s="10">
        <f>YEAR(ufc_fights_2[[#This Row],[date]])-ufc_fights_2[[#This Row],[b_year]]</f>
        <v>31</v>
      </c>
      <c r="G2389">
        <v>0</v>
      </c>
      <c r="H2389">
        <v>1</v>
      </c>
      <c r="I2389">
        <v>0.3478</v>
      </c>
      <c r="J2389">
        <v>0.3226</v>
      </c>
      <c r="K2389">
        <v>0.4259</v>
      </c>
      <c r="L2389">
        <v>0.41670000000000001</v>
      </c>
      <c r="M2389">
        <v>0.75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8.3333333333333339E-4</v>
      </c>
      <c r="T2389" s="2">
        <v>2.3148148148148147E-5</v>
      </c>
      <c r="U2389">
        <v>0.21210000000000001</v>
      </c>
      <c r="V2389">
        <v>0.33329999999999999</v>
      </c>
      <c r="W2389">
        <v>0.63639999999999997</v>
      </c>
      <c r="X2389">
        <v>1</v>
      </c>
      <c r="Y2389">
        <v>0</v>
      </c>
      <c r="Z2389">
        <v>0.28570000000000001</v>
      </c>
      <c r="AA2389">
        <v>0.23080000000000001</v>
      </c>
      <c r="AB2389">
        <v>0.66669999999999996</v>
      </c>
      <c r="AC2389">
        <v>0.66669999999999996</v>
      </c>
      <c r="AD2389">
        <v>0</v>
      </c>
      <c r="AE2389">
        <v>1</v>
      </c>
      <c r="AF2389" t="s">
        <v>3910</v>
      </c>
      <c r="AG2389" s="2">
        <v>2.5694444444444445E-3</v>
      </c>
      <c r="AH2389" t="s">
        <v>3911</v>
      </c>
      <c r="AI2389">
        <v>3</v>
      </c>
      <c r="AJ2389" t="s">
        <v>3939</v>
      </c>
      <c r="AK2389" s="3">
        <v>42329</v>
      </c>
      <c r="AL2389" s="10">
        <f>YEAR(ufc_fights_2[[#This Row],[date]])</f>
        <v>2015</v>
      </c>
      <c r="AM2389" t="s">
        <v>3971</v>
      </c>
      <c r="AN2389">
        <v>113</v>
      </c>
      <c r="AO2389" t="s">
        <v>3918</v>
      </c>
      <c r="AP2389">
        <f>IF(ufc_fights_2[[#This Row],[winner]]="Red",ufc_fights_2[[#This Row],[r_fighter_id]],ufc_fights_2[[#This Row],[b_fighter_id]])</f>
        <v>2658</v>
      </c>
      <c r="AQ2389" t="str">
        <f>_xlfn.XLOOKUP(ufc_fights_2[[#This Row],[winnerID]],ufc_fighters[id],ufc_fighters[fighter_name],"xxx",0,1)</f>
        <v>Marco Polo Reyes</v>
      </c>
    </row>
    <row r="2390" spans="1:43">
      <c r="A2390">
        <v>1022</v>
      </c>
      <c r="B2390">
        <v>2658</v>
      </c>
      <c r="C2390">
        <f>_xlfn.XLOOKUP(ufc_fights_2[[#This Row],[r_fighter_id]],ufc_fighters[id],ufc_fighters[year],"xxx",0,1)</f>
        <v>1990</v>
      </c>
      <c r="D2390">
        <f>_xlfn.XLOOKUP(ufc_fights_2[[#This Row],[b_fighter_id]],ufc_fighters[id],ufc_fighters[year],"Prázdné",0,1)</f>
        <v>1984</v>
      </c>
      <c r="E2390" s="10">
        <f>YEAR(ufc_fights_2[[#This Row],[date]])-ufc_fights_2[[#This Row],[r_year]]</f>
        <v>28</v>
      </c>
      <c r="F2390" s="10">
        <f>YEAR(ufc_fights_2[[#This Row],[date]])-ufc_fights_2[[#This Row],[b_year]]</f>
        <v>34</v>
      </c>
      <c r="G2390">
        <v>0</v>
      </c>
      <c r="H2390">
        <v>2</v>
      </c>
      <c r="I2390">
        <v>0.3</v>
      </c>
      <c r="J2390">
        <v>0.46150000000000002</v>
      </c>
      <c r="K2390">
        <v>0.3</v>
      </c>
      <c r="L2390">
        <v>0.47499999999999998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</v>
      </c>
      <c r="T2390" s="2">
        <v>0</v>
      </c>
      <c r="U2390">
        <v>0.1923</v>
      </c>
      <c r="V2390">
        <v>0.44740000000000002</v>
      </c>
      <c r="W2390">
        <v>1</v>
      </c>
      <c r="X2390">
        <v>0</v>
      </c>
      <c r="Y2390">
        <v>0</v>
      </c>
      <c r="Z2390">
        <v>0.27589999999999998</v>
      </c>
      <c r="AA2390">
        <v>0.47220000000000001</v>
      </c>
      <c r="AB2390">
        <v>1</v>
      </c>
      <c r="AC2390">
        <v>0</v>
      </c>
      <c r="AD2390">
        <v>0</v>
      </c>
      <c r="AE2390">
        <v>1</v>
      </c>
      <c r="AF2390" t="s">
        <v>3910</v>
      </c>
      <c r="AG2390" s="2">
        <v>6.9444444444444447E-4</v>
      </c>
      <c r="AH2390" t="s">
        <v>3911</v>
      </c>
      <c r="AI2390">
        <v>3</v>
      </c>
      <c r="AJ2390" t="s">
        <v>3928</v>
      </c>
      <c r="AK2390" s="3">
        <v>43114</v>
      </c>
      <c r="AL2390" s="10">
        <f>YEAR(ufc_fights_2[[#This Row],[date]])</f>
        <v>2018</v>
      </c>
      <c r="AM2390" t="s">
        <v>3971</v>
      </c>
      <c r="AN2390">
        <v>109</v>
      </c>
      <c r="AO2390" t="s">
        <v>3918</v>
      </c>
      <c r="AP2390">
        <f>IF(ufc_fights_2[[#This Row],[winner]]="Red",ufc_fights_2[[#This Row],[r_fighter_id]],ufc_fights_2[[#This Row],[b_fighter_id]])</f>
        <v>2658</v>
      </c>
      <c r="AQ2390" t="str">
        <f>_xlfn.XLOOKUP(ufc_fights_2[[#This Row],[winnerID]],ufc_fighters[id],ufc_fighters[fighter_name],"xxx",0,1)</f>
        <v>Marco Polo Reyes</v>
      </c>
    </row>
    <row r="2391" spans="1:43">
      <c r="A2391">
        <v>2658</v>
      </c>
      <c r="B2391">
        <v>2336</v>
      </c>
      <c r="C2391">
        <f>_xlfn.XLOOKUP(ufc_fights_2[[#This Row],[r_fighter_id]],ufc_fighters[id],ufc_fighters[year],"xxx",0,1)</f>
        <v>1984</v>
      </c>
      <c r="D2391">
        <f>_xlfn.XLOOKUP(ufc_fights_2[[#This Row],[b_fighter_id]],ufc_fighters[id],ufc_fighters[year],"Prázdné",0,1)</f>
        <v>1979</v>
      </c>
      <c r="E2391" s="10">
        <f>YEAR(ufc_fights_2[[#This Row],[date]])-ufc_fights_2[[#This Row],[r_year]]</f>
        <v>32</v>
      </c>
      <c r="F2391" s="10">
        <f>YEAR(ufc_fights_2[[#This Row],[date]])-ufc_fights_2[[#This Row],[b_year]]</f>
        <v>37</v>
      </c>
      <c r="G2391">
        <v>0</v>
      </c>
      <c r="H2391">
        <v>0</v>
      </c>
      <c r="I2391">
        <v>0.30120000000000002</v>
      </c>
      <c r="J2391">
        <v>0.23019999999999999</v>
      </c>
      <c r="K2391">
        <v>0.36609999999999998</v>
      </c>
      <c r="L2391">
        <v>0.3377</v>
      </c>
      <c r="M2391">
        <v>0</v>
      </c>
      <c r="N2391">
        <v>0.33329999999999999</v>
      </c>
      <c r="O2391">
        <v>0</v>
      </c>
      <c r="P2391">
        <v>0</v>
      </c>
      <c r="Q2391">
        <v>0</v>
      </c>
      <c r="R2391">
        <v>0</v>
      </c>
      <c r="S2391" s="2">
        <v>1.7708333333333332E-3</v>
      </c>
      <c r="T2391" s="2">
        <v>7.407407407407407E-4</v>
      </c>
      <c r="U2391">
        <v>0.16389999999999999</v>
      </c>
      <c r="V2391">
        <v>0.14949999999999999</v>
      </c>
      <c r="W2391">
        <v>0.64290000000000003</v>
      </c>
      <c r="X2391">
        <v>0.75</v>
      </c>
      <c r="Y2391">
        <v>0.90910000000000002</v>
      </c>
      <c r="Z2391">
        <v>0.25319999999999998</v>
      </c>
      <c r="AA2391">
        <v>0.2195</v>
      </c>
      <c r="AB2391">
        <v>0</v>
      </c>
      <c r="AC2391">
        <v>0</v>
      </c>
      <c r="AD2391">
        <v>0.91669999999999996</v>
      </c>
      <c r="AE2391">
        <v>0.66669999999999996</v>
      </c>
      <c r="AF2391" t="s">
        <v>3922</v>
      </c>
      <c r="AG2391" s="2">
        <v>3.472222222222222E-3</v>
      </c>
      <c r="AH2391" t="s">
        <v>3911</v>
      </c>
      <c r="AI2391">
        <v>3</v>
      </c>
      <c r="AJ2391" t="s">
        <v>3939</v>
      </c>
      <c r="AK2391" s="3">
        <v>42679</v>
      </c>
      <c r="AL2391" s="10">
        <f>YEAR(ufc_fights_2[[#This Row],[date]])</f>
        <v>2016</v>
      </c>
      <c r="AM2391" t="s">
        <v>3971</v>
      </c>
      <c r="AN2391">
        <v>50</v>
      </c>
      <c r="AO2391" t="s">
        <v>3913</v>
      </c>
      <c r="AP2391">
        <f>IF(ufc_fights_2[[#This Row],[winner]]="Red",ufc_fights_2[[#This Row],[r_fighter_id]],ufc_fights_2[[#This Row],[b_fighter_id]])</f>
        <v>2658</v>
      </c>
      <c r="AQ2391" t="str">
        <f>_xlfn.XLOOKUP(ufc_fights_2[[#This Row],[winnerID]],ufc_fighters[id],ufc_fighters[fighter_name],"xxx",0,1)</f>
        <v>Marco Polo Reyes</v>
      </c>
    </row>
    <row r="2392" spans="1:43">
      <c r="A2392">
        <v>2658</v>
      </c>
      <c r="B2392">
        <v>1888</v>
      </c>
      <c r="C2392">
        <f>_xlfn.XLOOKUP(ufc_fights_2[[#This Row],[r_fighter_id]],ufc_fighters[id],ufc_fighters[year],"xxx",0,1)</f>
        <v>1984</v>
      </c>
      <c r="D2392">
        <f>_xlfn.XLOOKUP(ufc_fights_2[[#This Row],[b_fighter_id]],ufc_fighters[id],ufc_fighters[year],"Prázdné",0,1)</f>
        <v>1988</v>
      </c>
      <c r="E2392" s="10">
        <f>YEAR(ufc_fights_2[[#This Row],[date]])-ufc_fights_2[[#This Row],[r_year]]</f>
        <v>32</v>
      </c>
      <c r="F2392" s="10">
        <f>YEAR(ufc_fights_2[[#This Row],[date]])-ufc_fights_2[[#This Row],[b_year]]</f>
        <v>28</v>
      </c>
      <c r="G2392">
        <v>2</v>
      </c>
      <c r="H2392">
        <v>0</v>
      </c>
      <c r="I2392">
        <v>0.45150000000000001</v>
      </c>
      <c r="J2392">
        <v>0.42130000000000001</v>
      </c>
      <c r="K2392">
        <v>0.47120000000000001</v>
      </c>
      <c r="L2392">
        <v>0.46260000000000001</v>
      </c>
      <c r="M2392">
        <v>0</v>
      </c>
      <c r="N2392">
        <v>0.66669999999999996</v>
      </c>
      <c r="O2392">
        <v>0</v>
      </c>
      <c r="P2392">
        <v>0</v>
      </c>
      <c r="Q2392">
        <v>0</v>
      </c>
      <c r="R2392">
        <v>0</v>
      </c>
      <c r="S2392" s="2">
        <v>9.7222222222222219E-4</v>
      </c>
      <c r="T2392" s="2">
        <v>1.0185185185185184E-3</v>
      </c>
      <c r="U2392">
        <v>0.39839999999999998</v>
      </c>
      <c r="V2392">
        <v>0.40639999999999998</v>
      </c>
      <c r="W2392">
        <v>0.75609999999999999</v>
      </c>
      <c r="X2392">
        <v>0.57140000000000002</v>
      </c>
      <c r="Y2392">
        <v>1</v>
      </c>
      <c r="Z2392">
        <v>0.42909999999999998</v>
      </c>
      <c r="AA2392">
        <v>0.39179999999999998</v>
      </c>
      <c r="AB2392">
        <v>0.56000000000000005</v>
      </c>
      <c r="AC2392">
        <v>0.61539999999999995</v>
      </c>
      <c r="AD2392">
        <v>0.6</v>
      </c>
      <c r="AE2392">
        <v>0</v>
      </c>
      <c r="AF2392" t="s">
        <v>3910</v>
      </c>
      <c r="AG2392" s="2">
        <v>1.2962962962962963E-3</v>
      </c>
      <c r="AH2392" t="s">
        <v>3911</v>
      </c>
      <c r="AI2392">
        <v>3</v>
      </c>
      <c r="AJ2392" t="s">
        <v>3932</v>
      </c>
      <c r="AK2392" s="3">
        <v>42525</v>
      </c>
      <c r="AL2392" s="10">
        <f>YEAR(ufc_fights_2[[#This Row],[date]])</f>
        <v>2016</v>
      </c>
      <c r="AM2392" t="s">
        <v>3971</v>
      </c>
      <c r="AN2392">
        <v>2</v>
      </c>
      <c r="AO2392" t="s">
        <v>3913</v>
      </c>
      <c r="AP2392">
        <f>IF(ufc_fights_2[[#This Row],[winner]]="Red",ufc_fights_2[[#This Row],[r_fighter_id]],ufc_fights_2[[#This Row],[b_fighter_id]])</f>
        <v>2658</v>
      </c>
      <c r="AQ2392" t="str">
        <f>_xlfn.XLOOKUP(ufc_fights_2[[#This Row],[winnerID]],ufc_fighters[id],ufc_fighters[fighter_name],"xxx",0,1)</f>
        <v>Marco Polo Reyes</v>
      </c>
    </row>
    <row r="2393" spans="1:43">
      <c r="A2393">
        <v>1028</v>
      </c>
      <c r="B2393">
        <v>525</v>
      </c>
      <c r="C2393">
        <f>_xlfn.XLOOKUP(ufc_fights_2[[#This Row],[r_fighter_id]],ufc_fighters[id],ufc_fighters[year],"xxx",0,1)</f>
        <v>1971</v>
      </c>
      <c r="D2393">
        <f>_xlfn.XLOOKUP(ufc_fights_2[[#This Row],[b_fighter_id]],ufc_fighters[id],ufc_fighters[year],"Prázdné",0,1)</f>
        <v>0</v>
      </c>
      <c r="E2393" s="10">
        <f>YEAR(ufc_fights_2[[#This Row],[date]])-ufc_fights_2[[#This Row],[r_year]]</f>
        <v>26</v>
      </c>
      <c r="F2393" s="10">
        <f>YEAR(ufc_fights_2[[#This Row],[date]])-ufc_fights_2[[#This Row],[b_year]]</f>
        <v>1997</v>
      </c>
      <c r="G2393">
        <v>0</v>
      </c>
      <c r="H2393">
        <v>0</v>
      </c>
      <c r="I2393">
        <v>0.625</v>
      </c>
      <c r="J2393">
        <v>0</v>
      </c>
      <c r="K2393">
        <v>0.73329999999999995</v>
      </c>
      <c r="L2393">
        <v>0.625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0</v>
      </c>
      <c r="S2393" s="2">
        <v>0</v>
      </c>
      <c r="T2393" s="2">
        <v>0</v>
      </c>
      <c r="U2393">
        <v>0.57140000000000002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0.625</v>
      </c>
      <c r="AE2393">
        <v>0</v>
      </c>
      <c r="AF2393" t="s">
        <v>3933</v>
      </c>
      <c r="AG2393" s="2">
        <v>1.0532407407407407E-3</v>
      </c>
      <c r="AH2393" t="s">
        <v>4057</v>
      </c>
      <c r="AI2393">
        <v>1</v>
      </c>
      <c r="AJ2393" t="s">
        <v>4058</v>
      </c>
      <c r="AK2393" s="3">
        <v>35638</v>
      </c>
      <c r="AL2393" s="10">
        <f>YEAR(ufc_fights_2[[#This Row],[date]])</f>
        <v>1997</v>
      </c>
      <c r="AM2393" t="s">
        <v>3971</v>
      </c>
      <c r="AN2393">
        <v>155</v>
      </c>
      <c r="AO2393" t="s">
        <v>3913</v>
      </c>
      <c r="AP2393">
        <f>IF(ufc_fights_2[[#This Row],[winner]]="Red",ufc_fights_2[[#This Row],[r_fighter_id]],ufc_fights_2[[#This Row],[b_fighter_id]])</f>
        <v>1028</v>
      </c>
      <c r="AQ2393" t="str">
        <f>_xlfn.XLOOKUP(ufc_fights_2[[#This Row],[winnerID]],ufc_fighters[id],ufc_fighters[fighter_name],"xxx",0,1)</f>
        <v>Tony Fryklund</v>
      </c>
    </row>
    <row r="2394" spans="1:43">
      <c r="A2394">
        <v>391</v>
      </c>
      <c r="B2394">
        <v>1364</v>
      </c>
      <c r="C2394">
        <f>_xlfn.XLOOKUP(ufc_fights_2[[#This Row],[r_fighter_id]],ufc_fighters[id],ufc_fighters[year],"xxx",0,1)</f>
        <v>1983</v>
      </c>
      <c r="D2394">
        <f>_xlfn.XLOOKUP(ufc_fights_2[[#This Row],[b_fighter_id]],ufc_fighters[id],ufc_fighters[year],"Prázdné",0,1)</f>
        <v>1978</v>
      </c>
      <c r="E2394" s="10">
        <f>YEAR(ufc_fights_2[[#This Row],[date]])-ufc_fights_2[[#This Row],[r_year]]</f>
        <v>25</v>
      </c>
      <c r="F2394" s="10">
        <f>YEAR(ufc_fights_2[[#This Row],[date]])-ufc_fights_2[[#This Row],[b_year]]</f>
        <v>30</v>
      </c>
      <c r="G2394">
        <v>0</v>
      </c>
      <c r="H2394">
        <v>0</v>
      </c>
      <c r="I2394">
        <v>0.3</v>
      </c>
      <c r="J2394">
        <v>0.38640000000000002</v>
      </c>
      <c r="K2394">
        <v>0.41670000000000001</v>
      </c>
      <c r="L2394">
        <v>0.44900000000000001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0</v>
      </c>
      <c r="S2394" s="2">
        <v>1.273148148148148E-4</v>
      </c>
      <c r="T2394" s="2">
        <v>1.7592592592592592E-3</v>
      </c>
      <c r="U2394">
        <v>0.2321</v>
      </c>
      <c r="V2394">
        <v>0.35060000000000002</v>
      </c>
      <c r="W2394">
        <v>0.61539999999999995</v>
      </c>
      <c r="X2394">
        <v>0.2727</v>
      </c>
      <c r="Y2394">
        <v>0.33329999999999999</v>
      </c>
      <c r="Z2394">
        <v>0.24590000000000001</v>
      </c>
      <c r="AA2394">
        <v>0.33329999999999999</v>
      </c>
      <c r="AB2394">
        <v>0.47370000000000001</v>
      </c>
      <c r="AC2394">
        <v>0.66669999999999996</v>
      </c>
      <c r="AD2394">
        <v>0</v>
      </c>
      <c r="AE2394">
        <v>0.1429</v>
      </c>
      <c r="AF2394" t="s">
        <v>3933</v>
      </c>
      <c r="AG2394" s="2">
        <v>2.7430555555555554E-3</v>
      </c>
      <c r="AH2394" t="s">
        <v>3911</v>
      </c>
      <c r="AI2394">
        <v>3</v>
      </c>
      <c r="AJ2394" t="s">
        <v>3967</v>
      </c>
      <c r="AK2394" s="3">
        <v>39634</v>
      </c>
      <c r="AL2394" s="10">
        <f>YEAR(ufc_fights_2[[#This Row],[date]])</f>
        <v>2008</v>
      </c>
      <c r="AM2394" t="s">
        <v>3971</v>
      </c>
      <c r="AN2394">
        <v>1</v>
      </c>
      <c r="AO2394" t="s">
        <v>3913</v>
      </c>
      <c r="AP2394">
        <f>IF(ufc_fights_2[[#This Row],[winner]]="Red",ufc_fights_2[[#This Row],[r_fighter_id]],ufc_fights_2[[#This Row],[b_fighter_id]])</f>
        <v>391</v>
      </c>
      <c r="AQ2394" t="str">
        <f>_xlfn.XLOOKUP(ufc_fights_2[[#This Row],[winnerID]],ufc_fighters[id],ufc_fighters[fighter_name],"xxx",0,1)</f>
        <v>Justin Buchholz</v>
      </c>
    </row>
    <row r="2395" spans="1:43">
      <c r="A2395">
        <v>2313</v>
      </c>
      <c r="B2395">
        <v>817</v>
      </c>
      <c r="C2395">
        <f>_xlfn.XLOOKUP(ufc_fights_2[[#This Row],[r_fighter_id]],ufc_fighters[id],ufc_fighters[year],"xxx",0,1)</f>
        <v>1988</v>
      </c>
      <c r="D2395">
        <f>_xlfn.XLOOKUP(ufc_fights_2[[#This Row],[b_fighter_id]],ufc_fighters[id],ufc_fighters[year],"Prázdné",0,1)</f>
        <v>1986</v>
      </c>
      <c r="E2395" s="10">
        <f>YEAR(ufc_fights_2[[#This Row],[date]])-ufc_fights_2[[#This Row],[r_year]]</f>
        <v>23</v>
      </c>
      <c r="F2395" s="10">
        <f>YEAR(ufc_fights_2[[#This Row],[date]])-ufc_fights_2[[#This Row],[b_year]]</f>
        <v>25</v>
      </c>
      <c r="G2395">
        <v>0</v>
      </c>
      <c r="H2395">
        <v>0</v>
      </c>
      <c r="I2395">
        <v>0.76619999999999999</v>
      </c>
      <c r="J2395">
        <v>0.22220000000000001</v>
      </c>
      <c r="K2395">
        <v>0.8579</v>
      </c>
      <c r="L2395">
        <v>0.51160000000000005</v>
      </c>
      <c r="M2395">
        <v>0.57140000000000002</v>
      </c>
      <c r="N2395">
        <v>0</v>
      </c>
      <c r="O2395">
        <v>4</v>
      </c>
      <c r="P2395">
        <v>0</v>
      </c>
      <c r="Q2395">
        <v>0</v>
      </c>
      <c r="R2395">
        <v>0</v>
      </c>
      <c r="S2395" s="2">
        <v>8.8425925925925929E-3</v>
      </c>
      <c r="T2395" s="2">
        <v>3.5879629629629629E-4</v>
      </c>
      <c r="U2395">
        <v>0.73529999999999995</v>
      </c>
      <c r="V2395">
        <v>0.16</v>
      </c>
      <c r="W2395">
        <v>1</v>
      </c>
      <c r="X2395">
        <v>1</v>
      </c>
      <c r="Y2395">
        <v>0</v>
      </c>
      <c r="Z2395">
        <v>0.6774</v>
      </c>
      <c r="AA2395">
        <v>0.1923</v>
      </c>
      <c r="AB2395">
        <v>1</v>
      </c>
      <c r="AC2395">
        <v>1</v>
      </c>
      <c r="AD2395">
        <v>0.79490000000000005</v>
      </c>
      <c r="AE2395">
        <v>0</v>
      </c>
      <c r="AF2395" t="s">
        <v>3915</v>
      </c>
      <c r="AG2395" s="2">
        <v>3.472222222222222E-3</v>
      </c>
      <c r="AH2395" t="s">
        <v>3911</v>
      </c>
      <c r="AI2395">
        <v>3</v>
      </c>
      <c r="AJ2395" t="s">
        <v>3974</v>
      </c>
      <c r="AK2395" s="3">
        <v>40845</v>
      </c>
      <c r="AL2395" s="10">
        <f>YEAR(ufc_fights_2[[#This Row],[date]])</f>
        <v>2011</v>
      </c>
      <c r="AM2395" t="s">
        <v>3971</v>
      </c>
      <c r="AN2395">
        <v>1</v>
      </c>
      <c r="AO2395" t="s">
        <v>3913</v>
      </c>
      <c r="AP2395">
        <f>IF(ufc_fights_2[[#This Row],[winner]]="Red",ufc_fights_2[[#This Row],[r_fighter_id]],ufc_fights_2[[#This Row],[b_fighter_id]])</f>
        <v>2313</v>
      </c>
      <c r="AQ2395" t="str">
        <f>_xlfn.XLOOKUP(ufc_fights_2[[#This Row],[winnerID]],ufc_fighters[id],ufc_fighters[fighter_name],"xxx",0,1)</f>
        <v>Ramsey Nijem</v>
      </c>
    </row>
    <row r="2396" spans="1:43">
      <c r="A2396">
        <v>675</v>
      </c>
      <c r="B2396">
        <v>1979</v>
      </c>
      <c r="C2396">
        <f>_xlfn.XLOOKUP(ufc_fights_2[[#This Row],[r_fighter_id]],ufc_fighters[id],ufc_fighters[year],"xxx",0,1)</f>
        <v>1985</v>
      </c>
      <c r="D2396">
        <f>_xlfn.XLOOKUP(ufc_fights_2[[#This Row],[b_fighter_id]],ufc_fighters[id],ufc_fighters[year],"Prázdné",0,1)</f>
        <v>1983</v>
      </c>
      <c r="E2396" s="10">
        <f>YEAR(ufc_fights_2[[#This Row],[date]])-ufc_fights_2[[#This Row],[r_year]]</f>
        <v>27</v>
      </c>
      <c r="F2396" s="10">
        <f>YEAR(ufc_fights_2[[#This Row],[date]])-ufc_fights_2[[#This Row],[b_year]]</f>
        <v>29</v>
      </c>
      <c r="G2396">
        <v>1</v>
      </c>
      <c r="H2396">
        <v>0</v>
      </c>
      <c r="I2396">
        <v>0.57140000000000002</v>
      </c>
      <c r="J2396">
        <v>0.2059</v>
      </c>
      <c r="K2396">
        <v>0.57889999999999997</v>
      </c>
      <c r="L2396">
        <v>0.23580000000000001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1.1574074074074073E-5</v>
      </c>
      <c r="T2396" s="2">
        <v>1.4930555555555556E-3</v>
      </c>
      <c r="U2396">
        <v>0.45900000000000002</v>
      </c>
      <c r="V2396">
        <v>0.17199999999999999</v>
      </c>
      <c r="W2396">
        <v>0.77780000000000005</v>
      </c>
      <c r="X2396">
        <v>1</v>
      </c>
      <c r="Y2396">
        <v>0.8</v>
      </c>
      <c r="Z2396">
        <v>0.52629999999999999</v>
      </c>
      <c r="AA2396">
        <v>0.19539999999999999</v>
      </c>
      <c r="AB2396">
        <v>0.64710000000000001</v>
      </c>
      <c r="AC2396">
        <v>0.26669999999999999</v>
      </c>
      <c r="AD2396">
        <v>0</v>
      </c>
      <c r="AE2396">
        <v>0</v>
      </c>
      <c r="AF2396" t="s">
        <v>3910</v>
      </c>
      <c r="AG2396" s="2">
        <v>2.0486111111111113E-3</v>
      </c>
      <c r="AH2396" t="s">
        <v>3911</v>
      </c>
      <c r="AI2396">
        <v>3</v>
      </c>
      <c r="AJ2396" t="s">
        <v>4088</v>
      </c>
      <c r="AK2396" s="3">
        <v>41251</v>
      </c>
      <c r="AL2396" s="10">
        <f>YEAR(ufc_fights_2[[#This Row],[date]])</f>
        <v>2012</v>
      </c>
      <c r="AM2396" t="s">
        <v>3971</v>
      </c>
      <c r="AN2396">
        <v>128</v>
      </c>
      <c r="AO2396" t="s">
        <v>3913</v>
      </c>
      <c r="AP2396">
        <f>IF(ufc_fights_2[[#This Row],[winner]]="Red",ufc_fights_2[[#This Row],[r_fighter_id]],ufc_fights_2[[#This Row],[b_fighter_id]])</f>
        <v>675</v>
      </c>
      <c r="AQ2396" t="str">
        <f>_xlfn.XLOOKUP(ufc_fights_2[[#This Row],[winnerID]],ufc_fighters[id],ufc_fighters[fighter_name],"xxx",0,1)</f>
        <v>Daron Cruickshank</v>
      </c>
    </row>
    <row r="2397" spans="1:43">
      <c r="A2397">
        <v>864</v>
      </c>
      <c r="B2397">
        <v>675</v>
      </c>
      <c r="C2397">
        <f>_xlfn.XLOOKUP(ufc_fights_2[[#This Row],[r_fighter_id]],ufc_fighters[id],ufc_fighters[year],"xxx",0,1)</f>
        <v>1976</v>
      </c>
      <c r="D2397">
        <f>_xlfn.XLOOKUP(ufc_fights_2[[#This Row],[b_fighter_id]],ufc_fighters[id],ufc_fighters[year],"Prázdné",0,1)</f>
        <v>1985</v>
      </c>
      <c r="E2397" s="10">
        <f>YEAR(ufc_fights_2[[#This Row],[date]])-ufc_fights_2[[#This Row],[r_year]]</f>
        <v>37</v>
      </c>
      <c r="F2397" s="10">
        <f>YEAR(ufc_fights_2[[#This Row],[date]])-ufc_fights_2[[#This Row],[b_year]]</f>
        <v>28</v>
      </c>
      <c r="G2397">
        <v>0</v>
      </c>
      <c r="H2397">
        <v>0</v>
      </c>
      <c r="I2397">
        <v>0.38100000000000001</v>
      </c>
      <c r="J2397">
        <v>0.30990000000000001</v>
      </c>
      <c r="K2397">
        <v>0.375</v>
      </c>
      <c r="L2397">
        <v>0.30990000000000001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</v>
      </c>
      <c r="T2397" s="2">
        <v>0</v>
      </c>
      <c r="U2397">
        <v>0.12659999999999999</v>
      </c>
      <c r="V2397">
        <v>0.15790000000000001</v>
      </c>
      <c r="W2397">
        <v>0.68420000000000003</v>
      </c>
      <c r="X2397">
        <v>0.89290000000000003</v>
      </c>
      <c r="Y2397">
        <v>1</v>
      </c>
      <c r="Z2397">
        <v>0.38400000000000001</v>
      </c>
      <c r="AA2397">
        <v>0.30990000000000001</v>
      </c>
      <c r="AB2397">
        <v>0</v>
      </c>
      <c r="AC2397">
        <v>0</v>
      </c>
      <c r="AD2397">
        <v>0</v>
      </c>
      <c r="AE2397">
        <v>0</v>
      </c>
      <c r="AF2397" t="s">
        <v>3922</v>
      </c>
      <c r="AG2397" s="2">
        <v>3.472222222222222E-3</v>
      </c>
      <c r="AH2397" t="s">
        <v>3911</v>
      </c>
      <c r="AI2397">
        <v>3</v>
      </c>
      <c r="AJ2397" t="s">
        <v>4039</v>
      </c>
      <c r="AK2397" s="3">
        <v>41482</v>
      </c>
      <c r="AL2397" s="10">
        <f>YEAR(ufc_fights_2[[#This Row],[date]])</f>
        <v>2013</v>
      </c>
      <c r="AM2397" t="s">
        <v>3971</v>
      </c>
      <c r="AN2397">
        <v>128</v>
      </c>
      <c r="AO2397" t="s">
        <v>3918</v>
      </c>
      <c r="AP2397">
        <f>IF(ufc_fights_2[[#This Row],[winner]]="Red",ufc_fights_2[[#This Row],[r_fighter_id]],ufc_fights_2[[#This Row],[b_fighter_id]])</f>
        <v>675</v>
      </c>
      <c r="AQ2397" t="str">
        <f>_xlfn.XLOOKUP(ufc_fights_2[[#This Row],[winnerID]],ufc_fighters[id],ufc_fighters[fighter_name],"xxx",0,1)</f>
        <v>Daron Cruickshank</v>
      </c>
    </row>
    <row r="2398" spans="1:43">
      <c r="A2398">
        <v>675</v>
      </c>
      <c r="B2398">
        <v>2323</v>
      </c>
      <c r="C2398">
        <f>_xlfn.XLOOKUP(ufc_fights_2[[#This Row],[r_fighter_id]],ufc_fighters[id],ufc_fighters[year],"xxx",0,1)</f>
        <v>1985</v>
      </c>
      <c r="D2398">
        <f>_xlfn.XLOOKUP(ufc_fights_2[[#This Row],[b_fighter_id]],ufc_fighters[id],ufc_fighters[year],"Prázdné",0,1)</f>
        <v>1980</v>
      </c>
      <c r="E2398" s="10">
        <f>YEAR(ufc_fights_2[[#This Row],[date]])-ufc_fights_2[[#This Row],[r_year]]</f>
        <v>29</v>
      </c>
      <c r="F2398" s="10">
        <f>YEAR(ufc_fights_2[[#This Row],[date]])-ufc_fights_2[[#This Row],[b_year]]</f>
        <v>34</v>
      </c>
      <c r="G2398">
        <v>0</v>
      </c>
      <c r="H2398">
        <v>0</v>
      </c>
      <c r="I2398">
        <v>0.4078</v>
      </c>
      <c r="J2398">
        <v>0.43959999999999999</v>
      </c>
      <c r="K2398">
        <v>0.46550000000000002</v>
      </c>
      <c r="L2398">
        <v>0.4632</v>
      </c>
      <c r="M2398">
        <v>0.5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2.0370370370370369E-3</v>
      </c>
      <c r="T2398" s="2">
        <v>0</v>
      </c>
      <c r="U2398">
        <v>0.35439999999999999</v>
      </c>
      <c r="V2398">
        <v>0.2041</v>
      </c>
      <c r="W2398">
        <v>0.42859999999999998</v>
      </c>
      <c r="X2398">
        <v>0.8</v>
      </c>
      <c r="Y2398">
        <v>0.83330000000000004</v>
      </c>
      <c r="Z2398">
        <v>0.3372</v>
      </c>
      <c r="AA2398">
        <v>0.43180000000000002</v>
      </c>
      <c r="AB2398">
        <v>0.5</v>
      </c>
      <c r="AC2398">
        <v>0.66669999999999996</v>
      </c>
      <c r="AD2398">
        <v>0.84619999999999995</v>
      </c>
      <c r="AE2398">
        <v>0</v>
      </c>
      <c r="AF2398" t="s">
        <v>3915</v>
      </c>
      <c r="AG2398" s="2">
        <v>3.472222222222222E-3</v>
      </c>
      <c r="AH2398" t="s">
        <v>3911</v>
      </c>
      <c r="AI2398">
        <v>3</v>
      </c>
      <c r="AJ2398" t="s">
        <v>3928</v>
      </c>
      <c r="AK2398" s="3">
        <v>41916</v>
      </c>
      <c r="AL2398" s="10">
        <f>YEAR(ufc_fights_2[[#This Row],[date]])</f>
        <v>2014</v>
      </c>
      <c r="AM2398" t="s">
        <v>3971</v>
      </c>
      <c r="AN2398">
        <v>105</v>
      </c>
      <c r="AO2398" t="s">
        <v>3913</v>
      </c>
      <c r="AP2398">
        <f>IF(ufc_fights_2[[#This Row],[winner]]="Red",ufc_fights_2[[#This Row],[r_fighter_id]],ufc_fights_2[[#This Row],[b_fighter_id]])</f>
        <v>675</v>
      </c>
      <c r="AQ2398" t="str">
        <f>_xlfn.XLOOKUP(ufc_fights_2[[#This Row],[winnerID]],ufc_fighters[id],ufc_fighters[fighter_name],"xxx",0,1)</f>
        <v>Daron Cruickshank</v>
      </c>
    </row>
    <row r="2399" spans="1:43">
      <c r="A2399">
        <v>301</v>
      </c>
      <c r="B2399">
        <v>345</v>
      </c>
      <c r="C2399">
        <f>_xlfn.XLOOKUP(ufc_fights_2[[#This Row],[r_fighter_id]],ufc_fighters[id],ufc_fighters[year],"xxx",0,1)</f>
        <v>1981</v>
      </c>
      <c r="D2399">
        <f>_xlfn.XLOOKUP(ufc_fights_2[[#This Row],[b_fighter_id]],ufc_fighters[id],ufc_fighters[year],"Prázdné",0,1)</f>
        <v>1983</v>
      </c>
      <c r="E2399" s="10">
        <f>YEAR(ufc_fights_2[[#This Row],[date]])-ufc_fights_2[[#This Row],[r_year]]</f>
        <v>28</v>
      </c>
      <c r="F2399" s="10">
        <f>YEAR(ufc_fights_2[[#This Row],[date]])-ufc_fights_2[[#This Row],[b_year]]</f>
        <v>26</v>
      </c>
      <c r="G2399">
        <v>0</v>
      </c>
      <c r="H2399">
        <v>0</v>
      </c>
      <c r="I2399">
        <v>0.375</v>
      </c>
      <c r="J2399">
        <v>0.15790000000000001</v>
      </c>
      <c r="K2399">
        <v>0.57689999999999997</v>
      </c>
      <c r="L2399">
        <v>0.23810000000000001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0</v>
      </c>
      <c r="S2399" s="2">
        <v>1.5393518518518519E-3</v>
      </c>
      <c r="T2399" s="2">
        <v>5.7870370370370373E-5</v>
      </c>
      <c r="U2399">
        <v>9.0899999999999995E-2</v>
      </c>
      <c r="V2399">
        <v>0</v>
      </c>
      <c r="W2399">
        <v>1</v>
      </c>
      <c r="X2399">
        <v>1</v>
      </c>
      <c r="Y2399">
        <v>1</v>
      </c>
      <c r="Z2399">
        <v>0.1</v>
      </c>
      <c r="AA2399">
        <v>0.15790000000000001</v>
      </c>
      <c r="AB2399">
        <v>0.83330000000000004</v>
      </c>
      <c r="AC2399">
        <v>0</v>
      </c>
      <c r="AD2399">
        <v>0</v>
      </c>
      <c r="AE2399">
        <v>0</v>
      </c>
      <c r="AF2399" t="s">
        <v>3933</v>
      </c>
      <c r="AG2399" s="2">
        <v>2.5000000000000001E-3</v>
      </c>
      <c r="AH2399" t="s">
        <v>3911</v>
      </c>
      <c r="AI2399">
        <v>3</v>
      </c>
      <c r="AJ2399" t="s">
        <v>3914</v>
      </c>
      <c r="AK2399" s="3">
        <v>40152</v>
      </c>
      <c r="AL2399" s="10">
        <f>YEAR(ufc_fights_2[[#This Row],[date]])</f>
        <v>2009</v>
      </c>
      <c r="AM2399" t="s">
        <v>3971</v>
      </c>
      <c r="AN2399">
        <v>1</v>
      </c>
      <c r="AO2399" t="s">
        <v>3913</v>
      </c>
      <c r="AP2399">
        <f>IF(ufc_fights_2[[#This Row],[winner]]="Red",ufc_fights_2[[#This Row],[r_fighter_id]],ufc_fights_2[[#This Row],[b_fighter_id]])</f>
        <v>301</v>
      </c>
      <c r="AQ2399" t="str">
        <f>_xlfn.XLOOKUP(ufc_fights_2[[#This Row],[winnerID]],ufc_fighters[id],ufc_fighters[fighter_name],"xxx",0,1)</f>
        <v>Mark Bocek</v>
      </c>
    </row>
    <row r="2400" spans="1:43">
      <c r="A2400">
        <v>301</v>
      </c>
      <c r="B2400">
        <v>2718</v>
      </c>
      <c r="C2400">
        <f>_xlfn.XLOOKUP(ufc_fights_2[[#This Row],[r_fighter_id]],ufc_fighters[id],ufc_fighters[year],"xxx",0,1)</f>
        <v>1981</v>
      </c>
      <c r="D2400">
        <f>_xlfn.XLOOKUP(ufc_fights_2[[#This Row],[b_fighter_id]],ufc_fighters[id],ufc_fighters[year],"Prázdné",0,1)</f>
        <v>1982</v>
      </c>
      <c r="E2400" s="10">
        <f>YEAR(ufc_fights_2[[#This Row],[date]])-ufc_fights_2[[#This Row],[r_year]]</f>
        <v>27</v>
      </c>
      <c r="F2400" s="10">
        <f>YEAR(ufc_fights_2[[#This Row],[date]])-ufc_fights_2[[#This Row],[b_year]]</f>
        <v>26</v>
      </c>
      <c r="G2400">
        <v>0</v>
      </c>
      <c r="H2400">
        <v>0</v>
      </c>
      <c r="I2400">
        <v>0.4773</v>
      </c>
      <c r="J2400">
        <v>0.35709999999999997</v>
      </c>
      <c r="K2400">
        <v>0.77629999999999999</v>
      </c>
      <c r="L2400">
        <v>0.77359999999999995</v>
      </c>
      <c r="M2400">
        <v>1</v>
      </c>
      <c r="N2400">
        <v>0</v>
      </c>
      <c r="O2400">
        <v>6</v>
      </c>
      <c r="P2400">
        <v>0</v>
      </c>
      <c r="Q2400">
        <v>2</v>
      </c>
      <c r="R2400">
        <v>2</v>
      </c>
      <c r="S2400" s="2">
        <v>8.0902777777777778E-3</v>
      </c>
      <c r="T2400" s="2">
        <v>6.2500000000000001E-4</v>
      </c>
      <c r="U2400">
        <v>0.3947</v>
      </c>
      <c r="V2400">
        <v>0.35709999999999997</v>
      </c>
      <c r="W2400">
        <v>1</v>
      </c>
      <c r="X2400">
        <v>0</v>
      </c>
      <c r="Y2400">
        <v>0</v>
      </c>
      <c r="Z2400">
        <v>0.25</v>
      </c>
      <c r="AA2400">
        <v>0.35709999999999997</v>
      </c>
      <c r="AB2400">
        <v>1</v>
      </c>
      <c r="AC2400">
        <v>0</v>
      </c>
      <c r="AD2400">
        <v>0.51429999999999998</v>
      </c>
      <c r="AE2400">
        <v>0</v>
      </c>
      <c r="AF2400" t="s">
        <v>3933</v>
      </c>
      <c r="AG2400" s="2">
        <v>2.2685185185185187E-3</v>
      </c>
      <c r="AH2400" t="s">
        <v>3911</v>
      </c>
      <c r="AI2400">
        <v>3</v>
      </c>
      <c r="AJ2400" t="s">
        <v>3939</v>
      </c>
      <c r="AK2400" s="3">
        <v>39767</v>
      </c>
      <c r="AL2400" s="10">
        <f>YEAR(ufc_fights_2[[#This Row],[date]])</f>
        <v>2008</v>
      </c>
      <c r="AM2400" t="s">
        <v>3971</v>
      </c>
      <c r="AN2400">
        <v>1</v>
      </c>
      <c r="AO2400" t="s">
        <v>3913</v>
      </c>
      <c r="AP2400">
        <f>IF(ufc_fights_2[[#This Row],[winner]]="Red",ufc_fights_2[[#This Row],[r_fighter_id]],ufc_fights_2[[#This Row],[b_fighter_id]])</f>
        <v>301</v>
      </c>
      <c r="AQ2400" t="str">
        <f>_xlfn.XLOOKUP(ufc_fights_2[[#This Row],[winnerID]],ufc_fighters[id],ufc_fighters[fighter_name],"xxx",0,1)</f>
        <v>Mark Bocek</v>
      </c>
    </row>
    <row r="2401" spans="1:43">
      <c r="A2401">
        <v>3067</v>
      </c>
      <c r="B2401">
        <v>3121</v>
      </c>
      <c r="C2401">
        <f>_xlfn.XLOOKUP(ufc_fights_2[[#This Row],[r_fighter_id]],ufc_fighters[id],ufc_fighters[year],"xxx",0,1)</f>
        <v>1977</v>
      </c>
      <c r="D2401">
        <f>_xlfn.XLOOKUP(ufc_fights_2[[#This Row],[b_fighter_id]],ufc_fighters[id],ufc_fighters[year],"Prázdné",0,1)</f>
        <v>1982</v>
      </c>
      <c r="E2401" s="10">
        <f>YEAR(ufc_fights_2[[#This Row],[date]])-ufc_fights_2[[#This Row],[r_year]]</f>
        <v>33</v>
      </c>
      <c r="F2401" s="10">
        <f>YEAR(ufc_fights_2[[#This Row],[date]])-ufc_fights_2[[#This Row],[b_year]]</f>
        <v>28</v>
      </c>
      <c r="G2401">
        <v>0</v>
      </c>
      <c r="H2401">
        <v>0</v>
      </c>
      <c r="I2401">
        <v>0.22989999999999999</v>
      </c>
      <c r="J2401">
        <v>0.2258</v>
      </c>
      <c r="K2401">
        <v>0.4052</v>
      </c>
      <c r="L2401">
        <v>0.2727</v>
      </c>
      <c r="M2401">
        <v>0.66669999999999996</v>
      </c>
      <c r="N2401">
        <v>0.5</v>
      </c>
      <c r="O2401">
        <v>3</v>
      </c>
      <c r="P2401">
        <v>2</v>
      </c>
      <c r="Q2401">
        <v>1</v>
      </c>
      <c r="R2401">
        <v>0</v>
      </c>
      <c r="S2401" s="2">
        <v>3.6921296296296298E-3</v>
      </c>
      <c r="T2401" s="2">
        <v>3.3449074074074076E-3</v>
      </c>
      <c r="U2401">
        <v>0.2195</v>
      </c>
      <c r="V2401">
        <v>0.16669999999999999</v>
      </c>
      <c r="W2401">
        <v>0.4</v>
      </c>
      <c r="X2401">
        <v>0</v>
      </c>
      <c r="Y2401">
        <v>0.5</v>
      </c>
      <c r="Z2401">
        <v>0.21429999999999999</v>
      </c>
      <c r="AA2401">
        <v>0.2069</v>
      </c>
      <c r="AB2401">
        <v>0.5</v>
      </c>
      <c r="AC2401">
        <v>1</v>
      </c>
      <c r="AD2401">
        <v>1</v>
      </c>
      <c r="AE2401">
        <v>0</v>
      </c>
      <c r="AF2401" t="s">
        <v>3915</v>
      </c>
      <c r="AG2401" s="2">
        <v>3.472222222222222E-3</v>
      </c>
      <c r="AH2401" t="s">
        <v>3911</v>
      </c>
      <c r="AI2401">
        <v>3</v>
      </c>
      <c r="AJ2401" t="s">
        <v>3914</v>
      </c>
      <c r="AK2401" s="3">
        <v>40229</v>
      </c>
      <c r="AL2401" s="10">
        <f>YEAR(ufc_fights_2[[#This Row],[date]])</f>
        <v>2010</v>
      </c>
      <c r="AM2401" t="s">
        <v>3971</v>
      </c>
      <c r="AN2401">
        <v>68</v>
      </c>
      <c r="AO2401" t="s">
        <v>3913</v>
      </c>
      <c r="AP2401">
        <f>IF(ufc_fights_2[[#This Row],[winner]]="Red",ufc_fights_2[[#This Row],[r_fighter_id]],ufc_fights_2[[#This Row],[b_fighter_id]])</f>
        <v>3067</v>
      </c>
      <c r="AQ2401" t="str">
        <f>_xlfn.XLOOKUP(ufc_fights_2[[#This Row],[winnerID]],ufc_fighters[id],ufc_fighters[fighter_name],"xxx",0,1)</f>
        <v>George Sotiropoulos</v>
      </c>
    </row>
    <row r="2402" spans="1:43">
      <c r="A2402">
        <v>3067</v>
      </c>
      <c r="B2402">
        <v>1753</v>
      </c>
      <c r="C2402">
        <f>_xlfn.XLOOKUP(ufc_fights_2[[#This Row],[r_fighter_id]],ufc_fighters[id],ufc_fighters[year],"xxx",0,1)</f>
        <v>1977</v>
      </c>
      <c r="D2402">
        <f>_xlfn.XLOOKUP(ufc_fights_2[[#This Row],[b_fighter_id]],ufc_fighters[id],ufc_fighters[year],"Prázdné",0,1)</f>
        <v>1984</v>
      </c>
      <c r="E2402" s="10">
        <f>YEAR(ufc_fights_2[[#This Row],[date]])-ufc_fights_2[[#This Row],[r_year]]</f>
        <v>33</v>
      </c>
      <c r="F2402" s="10">
        <f>YEAR(ufc_fights_2[[#This Row],[date]])-ufc_fights_2[[#This Row],[b_year]]</f>
        <v>26</v>
      </c>
      <c r="G2402">
        <v>0</v>
      </c>
      <c r="H2402">
        <v>0</v>
      </c>
      <c r="I2402">
        <v>0.27139999999999997</v>
      </c>
      <c r="J2402">
        <v>0.20250000000000001</v>
      </c>
      <c r="K2402">
        <v>0.31580000000000003</v>
      </c>
      <c r="L2402">
        <v>0.2697</v>
      </c>
      <c r="M2402">
        <v>0.2727</v>
      </c>
      <c r="N2402">
        <v>0</v>
      </c>
      <c r="O2402">
        <v>2</v>
      </c>
      <c r="P2402">
        <v>0</v>
      </c>
      <c r="Q2402">
        <v>0</v>
      </c>
      <c r="R2402">
        <v>1</v>
      </c>
      <c r="S2402" s="2">
        <v>2.3495370370370371E-3</v>
      </c>
      <c r="T2402" s="2">
        <v>5.2083333333333333E-4</v>
      </c>
      <c r="U2402">
        <v>0.21310000000000001</v>
      </c>
      <c r="V2402">
        <v>0.18179999999999999</v>
      </c>
      <c r="W2402">
        <v>0.66669999999999996</v>
      </c>
      <c r="X2402">
        <v>0</v>
      </c>
      <c r="Y2402">
        <v>0</v>
      </c>
      <c r="Z2402">
        <v>0.23730000000000001</v>
      </c>
      <c r="AA2402">
        <v>9.3799999999999994E-2</v>
      </c>
      <c r="AB2402">
        <v>0.33329999999999999</v>
      </c>
      <c r="AC2402">
        <v>0.85709999999999997</v>
      </c>
      <c r="AD2402">
        <v>1</v>
      </c>
      <c r="AE2402">
        <v>0.5</v>
      </c>
      <c r="AF2402" t="s">
        <v>3933</v>
      </c>
      <c r="AG2402" s="2">
        <v>1.8865740740740742E-3</v>
      </c>
      <c r="AH2402" t="s">
        <v>3911</v>
      </c>
      <c r="AI2402">
        <v>3</v>
      </c>
      <c r="AJ2402" t="s">
        <v>3999</v>
      </c>
      <c r="AK2402" s="3">
        <v>40502</v>
      </c>
      <c r="AL2402" s="10">
        <f>YEAR(ufc_fights_2[[#This Row],[date]])</f>
        <v>2010</v>
      </c>
      <c r="AM2402" t="s">
        <v>3971</v>
      </c>
      <c r="AN2402">
        <v>66</v>
      </c>
      <c r="AO2402" t="s">
        <v>3913</v>
      </c>
      <c r="AP2402">
        <f>IF(ufc_fights_2[[#This Row],[winner]]="Red",ufc_fights_2[[#This Row],[r_fighter_id]],ufc_fights_2[[#This Row],[b_fighter_id]])</f>
        <v>3067</v>
      </c>
      <c r="AQ2402" t="str">
        <f>_xlfn.XLOOKUP(ufc_fights_2[[#This Row],[winnerID]],ufc_fighters[id],ufc_fighters[fighter_name],"xxx",0,1)</f>
        <v>George Sotiropoulos</v>
      </c>
    </row>
    <row r="2403" spans="1:43">
      <c r="A2403">
        <v>3067</v>
      </c>
      <c r="B2403">
        <v>2756</v>
      </c>
      <c r="C2403">
        <f>_xlfn.XLOOKUP(ufc_fights_2[[#This Row],[r_fighter_id]],ufc_fighters[id],ufc_fighters[year],"xxx",0,1)</f>
        <v>1977</v>
      </c>
      <c r="D2403">
        <f>_xlfn.XLOOKUP(ufc_fights_2[[#This Row],[b_fighter_id]],ufc_fighters[id],ufc_fighters[year],"Prázdné",0,1)</f>
        <v>1981</v>
      </c>
      <c r="E2403" s="10">
        <f>YEAR(ufc_fights_2[[#This Row],[date]])-ufc_fights_2[[#This Row],[r_year]]</f>
        <v>32</v>
      </c>
      <c r="F2403" s="10">
        <f>YEAR(ufc_fights_2[[#This Row],[date]])-ufc_fights_2[[#This Row],[b_year]]</f>
        <v>28</v>
      </c>
      <c r="G2403">
        <v>0</v>
      </c>
      <c r="H2403">
        <v>0</v>
      </c>
      <c r="I2403">
        <v>0.42420000000000002</v>
      </c>
      <c r="J2403">
        <v>0.1087</v>
      </c>
      <c r="K2403">
        <v>0.56599999999999995</v>
      </c>
      <c r="L2403">
        <v>0.34379999999999999</v>
      </c>
      <c r="M2403">
        <v>0.6</v>
      </c>
      <c r="N2403">
        <v>0</v>
      </c>
      <c r="O2403">
        <v>1</v>
      </c>
      <c r="P2403">
        <v>0</v>
      </c>
      <c r="Q2403">
        <v>0</v>
      </c>
      <c r="R2403">
        <v>1</v>
      </c>
      <c r="S2403" s="2">
        <v>2.9861111111111113E-3</v>
      </c>
      <c r="T2403" s="2">
        <v>2.7777777777777778E-4</v>
      </c>
      <c r="U2403">
        <v>0.3448</v>
      </c>
      <c r="V2403">
        <v>4.7600000000000003E-2</v>
      </c>
      <c r="W2403">
        <v>1</v>
      </c>
      <c r="X2403">
        <v>0</v>
      </c>
      <c r="Y2403">
        <v>1</v>
      </c>
      <c r="Z2403">
        <v>0.5</v>
      </c>
      <c r="AA2403">
        <v>0.13159999999999999</v>
      </c>
      <c r="AB2403">
        <v>0.5</v>
      </c>
      <c r="AC2403">
        <v>0</v>
      </c>
      <c r="AD2403">
        <v>0.22220000000000001</v>
      </c>
      <c r="AE2403">
        <v>0</v>
      </c>
      <c r="AF2403" t="s">
        <v>3933</v>
      </c>
      <c r="AG2403" s="2">
        <v>1.3773148148148147E-3</v>
      </c>
      <c r="AH2403" t="s">
        <v>3911</v>
      </c>
      <c r="AI2403">
        <v>3</v>
      </c>
      <c r="AJ2403" t="s">
        <v>3931</v>
      </c>
      <c r="AK2403" s="3">
        <v>40033</v>
      </c>
      <c r="AL2403" s="10">
        <f>YEAR(ufc_fights_2[[#This Row],[date]])</f>
        <v>2009</v>
      </c>
      <c r="AM2403" t="s">
        <v>3971</v>
      </c>
      <c r="AN2403">
        <v>11</v>
      </c>
      <c r="AO2403" t="s">
        <v>3913</v>
      </c>
      <c r="AP2403">
        <f>IF(ufc_fights_2[[#This Row],[winner]]="Red",ufc_fights_2[[#This Row],[r_fighter_id]],ufc_fights_2[[#This Row],[b_fighter_id]])</f>
        <v>3067</v>
      </c>
      <c r="AQ2403" t="str">
        <f>_xlfn.XLOOKUP(ufc_fights_2[[#This Row],[winnerID]],ufc_fighters[id],ufc_fighters[fighter_name],"xxx",0,1)</f>
        <v>George Sotiropoulos</v>
      </c>
    </row>
    <row r="2404" spans="1:43">
      <c r="A2404">
        <v>3067</v>
      </c>
      <c r="B2404">
        <v>753</v>
      </c>
      <c r="C2404">
        <f>_xlfn.XLOOKUP(ufc_fights_2[[#This Row],[r_fighter_id]],ufc_fighters[id],ufc_fighters[year],"xxx",0,1)</f>
        <v>1977</v>
      </c>
      <c r="D2404">
        <f>_xlfn.XLOOKUP(ufc_fights_2[[#This Row],[b_fighter_id]],ufc_fighters[id],ufc_fighters[year],"Prázdné",0,1)</f>
        <v>1980</v>
      </c>
      <c r="E2404" s="10">
        <f>YEAR(ufc_fights_2[[#This Row],[date]])-ufc_fights_2[[#This Row],[r_year]]</f>
        <v>32</v>
      </c>
      <c r="F2404" s="10">
        <f>YEAR(ufc_fights_2[[#This Row],[date]])-ufc_fights_2[[#This Row],[b_year]]</f>
        <v>29</v>
      </c>
      <c r="G2404">
        <v>0</v>
      </c>
      <c r="H2404">
        <v>0</v>
      </c>
      <c r="I2404">
        <v>0.27500000000000002</v>
      </c>
      <c r="J2404">
        <v>0.36230000000000001</v>
      </c>
      <c r="K2404">
        <v>0.4118</v>
      </c>
      <c r="L2404">
        <v>0.5464</v>
      </c>
      <c r="M2404">
        <v>1</v>
      </c>
      <c r="N2404">
        <v>0</v>
      </c>
      <c r="O2404">
        <v>2</v>
      </c>
      <c r="P2404">
        <v>0</v>
      </c>
      <c r="Q2404">
        <v>0</v>
      </c>
      <c r="R2404">
        <v>0</v>
      </c>
      <c r="S2404" s="2">
        <v>3.7962962962962963E-3</v>
      </c>
      <c r="T2404" s="2">
        <v>0</v>
      </c>
      <c r="U2404">
        <v>0.25890000000000002</v>
      </c>
      <c r="V2404">
        <v>0.29509999999999997</v>
      </c>
      <c r="W2404">
        <v>0.42859999999999998</v>
      </c>
      <c r="X2404">
        <v>1</v>
      </c>
      <c r="Y2404">
        <v>1</v>
      </c>
      <c r="Z2404">
        <v>0.19570000000000001</v>
      </c>
      <c r="AA2404">
        <v>0.3175</v>
      </c>
      <c r="AB2404">
        <v>0</v>
      </c>
      <c r="AC2404">
        <v>1</v>
      </c>
      <c r="AD2404">
        <v>0.53569999999999995</v>
      </c>
      <c r="AE2404">
        <v>0.66669999999999996</v>
      </c>
      <c r="AF2404" t="s">
        <v>3933</v>
      </c>
      <c r="AG2404" s="2">
        <v>3.1944444444444446E-3</v>
      </c>
      <c r="AH2404" t="s">
        <v>3911</v>
      </c>
      <c r="AI2404">
        <v>3</v>
      </c>
      <c r="AJ2404" t="s">
        <v>3949</v>
      </c>
      <c r="AK2404" s="3">
        <v>40138</v>
      </c>
      <c r="AL2404" s="10">
        <f>YEAR(ufc_fights_2[[#This Row],[date]])</f>
        <v>2009</v>
      </c>
      <c r="AM2404" t="s">
        <v>3971</v>
      </c>
      <c r="AN2404">
        <v>1</v>
      </c>
      <c r="AO2404" t="s">
        <v>3913</v>
      </c>
      <c r="AP2404">
        <f>IF(ufc_fights_2[[#This Row],[winner]]="Red",ufc_fights_2[[#This Row],[r_fighter_id]],ufc_fights_2[[#This Row],[b_fighter_id]])</f>
        <v>3067</v>
      </c>
      <c r="AQ2404" t="str">
        <f>_xlfn.XLOOKUP(ufc_fights_2[[#This Row],[winnerID]],ufc_fighters[id],ufc_fighters[fighter_name],"xxx",0,1)</f>
        <v>George Sotiropoulos</v>
      </c>
    </row>
    <row r="2405" spans="1:43">
      <c r="A2405">
        <v>3067</v>
      </c>
      <c r="B2405">
        <v>2480</v>
      </c>
      <c r="C2405">
        <f>_xlfn.XLOOKUP(ufc_fights_2[[#This Row],[r_fighter_id]],ufc_fighters[id],ufc_fighters[year],"xxx",0,1)</f>
        <v>1977</v>
      </c>
      <c r="D2405">
        <f>_xlfn.XLOOKUP(ufc_fights_2[[#This Row],[b_fighter_id]],ufc_fighters[id],ufc_fighters[year],"Prázdné",0,1)</f>
        <v>1979</v>
      </c>
      <c r="E2405" s="10">
        <f>YEAR(ufc_fights_2[[#This Row],[date]])-ufc_fights_2[[#This Row],[r_year]]</f>
        <v>33</v>
      </c>
      <c r="F2405" s="10">
        <f>YEAR(ufc_fights_2[[#This Row],[date]])-ufc_fights_2[[#This Row],[b_year]]</f>
        <v>31</v>
      </c>
      <c r="G2405">
        <v>1</v>
      </c>
      <c r="H2405">
        <v>1</v>
      </c>
      <c r="I2405">
        <v>0.29630000000000001</v>
      </c>
      <c r="J2405">
        <v>0.36109999999999998</v>
      </c>
      <c r="K2405">
        <v>0.41210000000000002</v>
      </c>
      <c r="L2405">
        <v>0.48230000000000001</v>
      </c>
      <c r="M2405">
        <v>0.5</v>
      </c>
      <c r="N2405">
        <v>1</v>
      </c>
      <c r="O2405">
        <v>0</v>
      </c>
      <c r="P2405">
        <v>0</v>
      </c>
      <c r="Q2405">
        <v>0</v>
      </c>
      <c r="R2405">
        <v>0</v>
      </c>
      <c r="S2405" s="2">
        <v>3.3217592592592591E-3</v>
      </c>
      <c r="T2405" s="2">
        <v>2.2222222222222222E-3</v>
      </c>
      <c r="U2405">
        <v>0.30259999999999998</v>
      </c>
      <c r="V2405">
        <v>0.3367</v>
      </c>
      <c r="W2405">
        <v>0.1111</v>
      </c>
      <c r="X2405">
        <v>1</v>
      </c>
      <c r="Y2405">
        <v>0.5</v>
      </c>
      <c r="Z2405">
        <v>0.22700000000000001</v>
      </c>
      <c r="AA2405">
        <v>0.31030000000000002</v>
      </c>
      <c r="AB2405">
        <v>0.5</v>
      </c>
      <c r="AC2405">
        <v>0.72729999999999995</v>
      </c>
      <c r="AD2405">
        <v>0.86670000000000003</v>
      </c>
      <c r="AE2405">
        <v>0.4</v>
      </c>
      <c r="AF2405" t="s">
        <v>3915</v>
      </c>
      <c r="AG2405" s="2">
        <v>3.472222222222222E-3</v>
      </c>
      <c r="AH2405" t="s">
        <v>3911</v>
      </c>
      <c r="AI2405">
        <v>3</v>
      </c>
      <c r="AJ2405" t="s">
        <v>3974</v>
      </c>
      <c r="AK2405" s="3">
        <v>40362</v>
      </c>
      <c r="AL2405" s="10">
        <f>YEAR(ufc_fights_2[[#This Row],[date]])</f>
        <v>2010</v>
      </c>
      <c r="AM2405" t="s">
        <v>3971</v>
      </c>
      <c r="AN2405">
        <v>1</v>
      </c>
      <c r="AO2405" t="s">
        <v>3913</v>
      </c>
      <c r="AP2405">
        <f>IF(ufc_fights_2[[#This Row],[winner]]="Red",ufc_fights_2[[#This Row],[r_fighter_id]],ufc_fights_2[[#This Row],[b_fighter_id]])</f>
        <v>3067</v>
      </c>
      <c r="AQ2405" t="str">
        <f>_xlfn.XLOOKUP(ufc_fights_2[[#This Row],[winnerID]],ufc_fighters[id],ufc_fighters[fighter_name],"xxx",0,1)</f>
        <v>George Sotiropoulos</v>
      </c>
    </row>
    <row r="2406" spans="1:43">
      <c r="A2406">
        <v>2097</v>
      </c>
      <c r="B2406">
        <v>3468</v>
      </c>
      <c r="C2406">
        <f>_xlfn.XLOOKUP(ufc_fights_2[[#This Row],[r_fighter_id]],ufc_fighters[id],ufc_fighters[year],"xxx",0,1)</f>
        <v>1988</v>
      </c>
      <c r="D2406">
        <f>_xlfn.XLOOKUP(ufc_fights_2[[#This Row],[b_fighter_id]],ufc_fighters[id],ufc_fighters[year],"Prázdné",0,1)</f>
        <v>1980</v>
      </c>
      <c r="E2406" s="10">
        <f>YEAR(ufc_fights_2[[#This Row],[date]])-ufc_fights_2[[#This Row],[r_year]]</f>
        <v>26</v>
      </c>
      <c r="F2406" s="10">
        <f>YEAR(ufc_fights_2[[#This Row],[date]])-ufc_fights_2[[#This Row],[b_year]]</f>
        <v>34</v>
      </c>
      <c r="G2406">
        <v>0</v>
      </c>
      <c r="H2406">
        <v>0</v>
      </c>
      <c r="I2406">
        <v>0.55000000000000004</v>
      </c>
      <c r="J2406">
        <v>0.46579999999999999</v>
      </c>
      <c r="K2406">
        <v>0.60289999999999999</v>
      </c>
      <c r="L2406">
        <v>0.54110000000000003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5.2314814814814811E-3</v>
      </c>
      <c r="T2406" s="2">
        <v>0</v>
      </c>
      <c r="U2406">
        <v>0.50449999999999995</v>
      </c>
      <c r="V2406">
        <v>0.34449999999999997</v>
      </c>
      <c r="W2406">
        <v>0.77270000000000005</v>
      </c>
      <c r="X2406">
        <v>0.57140000000000002</v>
      </c>
      <c r="Y2406">
        <v>0.8</v>
      </c>
      <c r="Z2406">
        <v>0.48480000000000001</v>
      </c>
      <c r="AA2406">
        <v>0.42749999999999999</v>
      </c>
      <c r="AB2406">
        <v>0.66669999999999996</v>
      </c>
      <c r="AC2406">
        <v>0.53849999999999998</v>
      </c>
      <c r="AD2406">
        <v>0.73080000000000001</v>
      </c>
      <c r="AE2406">
        <v>0.70589999999999997</v>
      </c>
      <c r="AF2406" t="s">
        <v>3915</v>
      </c>
      <c r="AG2406" s="2">
        <v>3.472222222222222E-3</v>
      </c>
      <c r="AH2406" t="s">
        <v>3911</v>
      </c>
      <c r="AI2406">
        <v>3</v>
      </c>
      <c r="AJ2406" t="s">
        <v>3963</v>
      </c>
      <c r="AK2406" s="3">
        <v>41986</v>
      </c>
      <c r="AL2406" s="10">
        <f>YEAR(ufc_fights_2[[#This Row],[date]])</f>
        <v>2014</v>
      </c>
      <c r="AM2406" t="s">
        <v>3971</v>
      </c>
      <c r="AN2406">
        <v>21</v>
      </c>
      <c r="AO2406" t="s">
        <v>3913</v>
      </c>
      <c r="AP2406">
        <f>IF(ufc_fights_2[[#This Row],[winner]]="Red",ufc_fights_2[[#This Row],[r_fighter_id]],ufc_fights_2[[#This Row],[b_fighter_id]])</f>
        <v>2097</v>
      </c>
      <c r="AQ2406" t="str">
        <f>_xlfn.XLOOKUP(ufc_fights_2[[#This Row],[winnerID]],ufc_fighters[id],ufc_fighters[fighter_name],"xxx",0,1)</f>
        <v>David Michaud</v>
      </c>
    </row>
    <row r="2407" spans="1:43">
      <c r="A2407">
        <v>2680</v>
      </c>
      <c r="B2407">
        <v>2291</v>
      </c>
      <c r="C2407">
        <f>_xlfn.XLOOKUP(ufc_fights_2[[#This Row],[r_fighter_id]],ufc_fighters[id],ufc_fighters[year],"xxx",0,1)</f>
        <v>1980</v>
      </c>
      <c r="D2407">
        <f>_xlfn.XLOOKUP(ufc_fights_2[[#This Row],[b_fighter_id]],ufc_fighters[id],ufc_fighters[year],"Prázdné",0,1)</f>
        <v>1984</v>
      </c>
      <c r="E2407" s="10">
        <f>YEAR(ufc_fights_2[[#This Row],[date]])-ufc_fights_2[[#This Row],[r_year]]</f>
        <v>29</v>
      </c>
      <c r="F2407" s="10">
        <f>YEAR(ufc_fights_2[[#This Row],[date]])-ufc_fights_2[[#This Row],[b_year]]</f>
        <v>25</v>
      </c>
      <c r="G2407">
        <v>0</v>
      </c>
      <c r="H2407">
        <v>0</v>
      </c>
      <c r="I2407">
        <v>0.4098</v>
      </c>
      <c r="J2407">
        <v>0.37840000000000001</v>
      </c>
      <c r="K2407">
        <v>0.65249999999999997</v>
      </c>
      <c r="L2407">
        <v>0.625</v>
      </c>
      <c r="M2407">
        <v>0.4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5.4166666666666669E-3</v>
      </c>
      <c r="T2407" s="2">
        <v>1.1574074074074073E-5</v>
      </c>
      <c r="U2407">
        <v>0.29170000000000001</v>
      </c>
      <c r="V2407">
        <v>0.2203</v>
      </c>
      <c r="W2407">
        <v>0.81820000000000004</v>
      </c>
      <c r="X2407">
        <v>1</v>
      </c>
      <c r="Y2407">
        <v>1</v>
      </c>
      <c r="Z2407">
        <v>0.2162</v>
      </c>
      <c r="AA2407">
        <v>0.26319999999999999</v>
      </c>
      <c r="AB2407">
        <v>0.68569999999999998</v>
      </c>
      <c r="AC2407">
        <v>0.76470000000000005</v>
      </c>
      <c r="AD2407">
        <v>0.76919999999999999</v>
      </c>
      <c r="AE2407">
        <v>0</v>
      </c>
      <c r="AF2407" t="s">
        <v>3915</v>
      </c>
      <c r="AG2407" s="2">
        <v>3.472222222222222E-3</v>
      </c>
      <c r="AH2407" t="s">
        <v>3911</v>
      </c>
      <c r="AI2407">
        <v>3</v>
      </c>
      <c r="AJ2407" t="s">
        <v>4016</v>
      </c>
      <c r="AK2407" s="3">
        <v>40033</v>
      </c>
      <c r="AL2407" s="10">
        <f>YEAR(ufc_fights_2[[#This Row],[date]])</f>
        <v>2009</v>
      </c>
      <c r="AM2407" t="s">
        <v>3971</v>
      </c>
      <c r="AN2407">
        <v>11</v>
      </c>
      <c r="AO2407" t="s">
        <v>3913</v>
      </c>
      <c r="AP2407">
        <f>IF(ufc_fights_2[[#This Row],[winner]]="Red",ufc_fights_2[[#This Row],[r_fighter_id]],ufc_fights_2[[#This Row],[b_fighter_id]])</f>
        <v>2680</v>
      </c>
      <c r="AQ2407" t="str">
        <f>_xlfn.XLOOKUP(ufc_fights_2[[#This Row],[winnerID]],ufc_fighters[id],ufc_fighters[fighter_name],"xxx",0,1)</f>
        <v>Aaron Riley</v>
      </c>
    </row>
    <row r="2408" spans="1:43">
      <c r="A2408">
        <v>2680</v>
      </c>
      <c r="B2408">
        <v>345</v>
      </c>
      <c r="C2408">
        <f>_xlfn.XLOOKUP(ufc_fights_2[[#This Row],[r_fighter_id]],ufc_fighters[id],ufc_fighters[year],"xxx",0,1)</f>
        <v>1980</v>
      </c>
      <c r="D2408">
        <f>_xlfn.XLOOKUP(ufc_fights_2[[#This Row],[b_fighter_id]],ufc_fighters[id],ufc_fighters[year],"Prázdné",0,1)</f>
        <v>1983</v>
      </c>
      <c r="E2408" s="10">
        <f>YEAR(ufc_fights_2[[#This Row],[date]])-ufc_fights_2[[#This Row],[r_year]]</f>
        <v>30</v>
      </c>
      <c r="F2408" s="10">
        <f>YEAR(ufc_fights_2[[#This Row],[date]])-ufc_fights_2[[#This Row],[b_year]]</f>
        <v>27</v>
      </c>
      <c r="G2408">
        <v>0</v>
      </c>
      <c r="H2408">
        <v>0</v>
      </c>
      <c r="I2408">
        <v>0.44230000000000003</v>
      </c>
      <c r="J2408">
        <v>0.3458</v>
      </c>
      <c r="K2408">
        <v>0.67390000000000005</v>
      </c>
      <c r="L2408">
        <v>0.41799999999999998</v>
      </c>
      <c r="M2408">
        <v>0.375</v>
      </c>
      <c r="N2408">
        <v>0.5</v>
      </c>
      <c r="O2408">
        <v>0</v>
      </c>
      <c r="P2408">
        <v>0</v>
      </c>
      <c r="Q2408">
        <v>0</v>
      </c>
      <c r="R2408">
        <v>0</v>
      </c>
      <c r="S2408" s="2">
        <v>3.5416666666666665E-3</v>
      </c>
      <c r="T2408" s="2">
        <v>3.8194444444444446E-4</v>
      </c>
      <c r="U2408">
        <v>0.25</v>
      </c>
      <c r="V2408">
        <v>0.27400000000000002</v>
      </c>
      <c r="W2408">
        <v>0.73329999999999995</v>
      </c>
      <c r="X2408">
        <v>0.85709999999999997</v>
      </c>
      <c r="Y2408">
        <v>0.23080000000000001</v>
      </c>
      <c r="Z2408">
        <v>0.33329999999999999</v>
      </c>
      <c r="AA2408">
        <v>0.32579999999999998</v>
      </c>
      <c r="AB2408">
        <v>0.84209999999999996</v>
      </c>
      <c r="AC2408">
        <v>0.44440000000000002</v>
      </c>
      <c r="AD2408">
        <v>0.75</v>
      </c>
      <c r="AE2408">
        <v>0</v>
      </c>
      <c r="AF2408" t="s">
        <v>3915</v>
      </c>
      <c r="AG2408" s="2">
        <v>3.472222222222222E-3</v>
      </c>
      <c r="AH2408" t="s">
        <v>3911</v>
      </c>
      <c r="AI2408">
        <v>3</v>
      </c>
      <c r="AJ2408" t="s">
        <v>3967</v>
      </c>
      <c r="AK2408" s="3">
        <v>40327</v>
      </c>
      <c r="AL2408" s="10">
        <f>YEAR(ufc_fights_2[[#This Row],[date]])</f>
        <v>2010</v>
      </c>
      <c r="AM2408" t="s">
        <v>3971</v>
      </c>
      <c r="AN2408">
        <v>1</v>
      </c>
      <c r="AO2408" t="s">
        <v>3913</v>
      </c>
      <c r="AP2408">
        <f>IF(ufc_fights_2[[#This Row],[winner]]="Red",ufc_fights_2[[#This Row],[r_fighter_id]],ufc_fights_2[[#This Row],[b_fighter_id]])</f>
        <v>2680</v>
      </c>
      <c r="AQ2408" t="str">
        <f>_xlfn.XLOOKUP(ufc_fights_2[[#This Row],[winnerID]],ufc_fighters[id],ufc_fighters[fighter_name],"xxx",0,1)</f>
        <v>Aaron Riley</v>
      </c>
    </row>
    <row r="2409" spans="1:43">
      <c r="A2409">
        <v>2680</v>
      </c>
      <c r="B2409">
        <v>1232</v>
      </c>
      <c r="C2409">
        <f>_xlfn.XLOOKUP(ufc_fights_2[[#This Row],[r_fighter_id]],ufc_fighters[id],ufc_fighters[year],"xxx",0,1)</f>
        <v>1980</v>
      </c>
      <c r="D2409">
        <f>_xlfn.XLOOKUP(ufc_fights_2[[#This Row],[b_fighter_id]],ufc_fighters[id],ufc_fighters[year],"Prázdné",0,1)</f>
        <v>1977</v>
      </c>
      <c r="E2409" s="10">
        <f>YEAR(ufc_fights_2[[#This Row],[date]])-ufc_fights_2[[#This Row],[r_year]]</f>
        <v>28</v>
      </c>
      <c r="F2409" s="10">
        <f>YEAR(ufc_fights_2[[#This Row],[date]])-ufc_fights_2[[#This Row],[b_year]]</f>
        <v>31</v>
      </c>
      <c r="G2409">
        <v>0</v>
      </c>
      <c r="H2409">
        <v>0</v>
      </c>
      <c r="I2409">
        <v>0.44140000000000001</v>
      </c>
      <c r="J2409">
        <v>0.3518</v>
      </c>
      <c r="K2409">
        <v>0.50960000000000005</v>
      </c>
      <c r="L2409">
        <v>0.41360000000000002</v>
      </c>
      <c r="M2409">
        <v>1</v>
      </c>
      <c r="N2409">
        <v>0.25</v>
      </c>
      <c r="O2409">
        <v>0</v>
      </c>
      <c r="P2409">
        <v>0</v>
      </c>
      <c r="Q2409">
        <v>0</v>
      </c>
      <c r="R2409">
        <v>0</v>
      </c>
      <c r="S2409" s="2">
        <v>1.7013888888888888E-3</v>
      </c>
      <c r="T2409" s="2">
        <v>1.3888888888888889E-4</v>
      </c>
      <c r="U2409">
        <v>0.36630000000000001</v>
      </c>
      <c r="V2409">
        <v>0.27710000000000001</v>
      </c>
      <c r="W2409">
        <v>0.77780000000000005</v>
      </c>
      <c r="X2409">
        <v>0.60870000000000002</v>
      </c>
      <c r="Y2409">
        <v>0.42859999999999998</v>
      </c>
      <c r="Z2409">
        <v>0.38119999999999998</v>
      </c>
      <c r="AA2409">
        <v>0.32179999999999997</v>
      </c>
      <c r="AB2409">
        <v>0.72409999999999997</v>
      </c>
      <c r="AC2409">
        <v>0.56000000000000005</v>
      </c>
      <c r="AD2409">
        <v>0.66669999999999996</v>
      </c>
      <c r="AE2409">
        <v>0</v>
      </c>
      <c r="AF2409" t="s">
        <v>3915</v>
      </c>
      <c r="AG2409" s="2">
        <v>3.472222222222222E-3</v>
      </c>
      <c r="AH2409" t="s">
        <v>3911</v>
      </c>
      <c r="AI2409">
        <v>3</v>
      </c>
      <c r="AJ2409" t="s">
        <v>3939</v>
      </c>
      <c r="AK2409" s="3">
        <v>39767</v>
      </c>
      <c r="AL2409" s="10">
        <f>YEAR(ufc_fights_2[[#This Row],[date]])</f>
        <v>2008</v>
      </c>
      <c r="AM2409" t="s">
        <v>3971</v>
      </c>
      <c r="AN2409">
        <v>1</v>
      </c>
      <c r="AO2409" t="s">
        <v>3913</v>
      </c>
      <c r="AP2409">
        <f>IF(ufc_fights_2[[#This Row],[winner]]="Red",ufc_fights_2[[#This Row],[r_fighter_id]],ufc_fights_2[[#This Row],[b_fighter_id]])</f>
        <v>2680</v>
      </c>
      <c r="AQ2409" t="str">
        <f>_xlfn.XLOOKUP(ufc_fights_2[[#This Row],[winnerID]],ufc_fighters[id],ufc_fighters[fighter_name],"xxx",0,1)</f>
        <v>Aaron Riley</v>
      </c>
    </row>
    <row r="2410" spans="1:43">
      <c r="A2410">
        <v>434</v>
      </c>
      <c r="B2410">
        <v>1912</v>
      </c>
      <c r="C2410">
        <f>_xlfn.XLOOKUP(ufc_fights_2[[#This Row],[r_fighter_id]],ufc_fighters[id],ufc_fighters[year],"xxx",0,1)</f>
        <v>1983</v>
      </c>
      <c r="D2410">
        <f>_xlfn.XLOOKUP(ufc_fights_2[[#This Row],[b_fighter_id]],ufc_fighters[id],ufc_fighters[year],"Prázdné",0,1)</f>
        <v>1978</v>
      </c>
      <c r="E2410" s="10">
        <f>YEAR(ufc_fights_2[[#This Row],[date]])-ufc_fights_2[[#This Row],[r_year]]</f>
        <v>33</v>
      </c>
      <c r="F2410" s="10">
        <f>YEAR(ufc_fights_2[[#This Row],[date]])-ufc_fights_2[[#This Row],[b_year]]</f>
        <v>38</v>
      </c>
      <c r="G2410">
        <v>0</v>
      </c>
      <c r="H2410">
        <v>0</v>
      </c>
      <c r="I2410">
        <v>0.3765</v>
      </c>
      <c r="J2410">
        <v>0.39710000000000001</v>
      </c>
      <c r="K2410">
        <v>0.52139999999999997</v>
      </c>
      <c r="L2410">
        <v>0.46150000000000002</v>
      </c>
      <c r="M2410">
        <v>0.1</v>
      </c>
      <c r="N2410">
        <v>0.5</v>
      </c>
      <c r="O2410">
        <v>0</v>
      </c>
      <c r="P2410">
        <v>0</v>
      </c>
      <c r="Q2410">
        <v>0</v>
      </c>
      <c r="R2410">
        <v>0</v>
      </c>
      <c r="S2410" s="2">
        <v>2.1875000000000002E-3</v>
      </c>
      <c r="T2410" s="2">
        <v>2.3263888888888887E-3</v>
      </c>
      <c r="U2410">
        <v>0.27139999999999997</v>
      </c>
      <c r="V2410">
        <v>0.30509999999999998</v>
      </c>
      <c r="W2410">
        <v>0.84619999999999995</v>
      </c>
      <c r="X2410">
        <v>1</v>
      </c>
      <c r="Y2410">
        <v>1</v>
      </c>
      <c r="Z2410">
        <v>0.2258</v>
      </c>
      <c r="AA2410">
        <v>0.28570000000000001</v>
      </c>
      <c r="AB2410">
        <v>0.77270000000000005</v>
      </c>
      <c r="AC2410">
        <v>0.68420000000000003</v>
      </c>
      <c r="AD2410">
        <v>1</v>
      </c>
      <c r="AE2410">
        <v>0</v>
      </c>
      <c r="AF2410" t="s">
        <v>3910</v>
      </c>
      <c r="AG2410" s="2">
        <v>1.3425925925925925E-3</v>
      </c>
      <c r="AH2410" t="s">
        <v>3911</v>
      </c>
      <c r="AI2410">
        <v>3</v>
      </c>
      <c r="AJ2410" t="s">
        <v>3961</v>
      </c>
      <c r="AK2410" s="3">
        <v>42498</v>
      </c>
      <c r="AL2410" s="10">
        <f>YEAR(ufc_fights_2[[#This Row],[date]])</f>
        <v>2016</v>
      </c>
      <c r="AM2410" t="s">
        <v>3971</v>
      </c>
      <c r="AN2410">
        <v>24</v>
      </c>
      <c r="AO2410" t="s">
        <v>3918</v>
      </c>
      <c r="AP2410">
        <f>IF(ufc_fights_2[[#This Row],[winner]]="Red",ufc_fights_2[[#This Row],[r_fighter_id]],ufc_fights_2[[#This Row],[b_fighter_id]])</f>
        <v>1912</v>
      </c>
      <c r="AQ2410" t="str">
        <f>_xlfn.XLOOKUP(ufc_fights_2[[#This Row],[winnerID]],ufc_fighters[id],ufc_fighters[fighter_name],"xxx",0,1)</f>
        <v>Reza Madadi</v>
      </c>
    </row>
    <row r="2411" spans="1:43">
      <c r="A2411">
        <v>1912</v>
      </c>
      <c r="B2411">
        <v>1528</v>
      </c>
      <c r="C2411">
        <f>_xlfn.XLOOKUP(ufc_fights_2[[#This Row],[r_fighter_id]],ufc_fighters[id],ufc_fighters[year],"xxx",0,1)</f>
        <v>1978</v>
      </c>
      <c r="D2411">
        <f>_xlfn.XLOOKUP(ufc_fights_2[[#This Row],[b_fighter_id]],ufc_fighters[id],ufc_fighters[year],"Prázdné",0,1)</f>
        <v>1986</v>
      </c>
      <c r="E2411" s="10">
        <f>YEAR(ufc_fights_2[[#This Row],[date]])-ufc_fights_2[[#This Row],[r_year]]</f>
        <v>35</v>
      </c>
      <c r="F2411" s="10">
        <f>YEAR(ufc_fights_2[[#This Row],[date]])-ufc_fights_2[[#This Row],[b_year]]</f>
        <v>27</v>
      </c>
      <c r="G2411">
        <v>0</v>
      </c>
      <c r="H2411">
        <v>1</v>
      </c>
      <c r="I2411">
        <v>0.73909999999999998</v>
      </c>
      <c r="J2411">
        <v>0.3125</v>
      </c>
      <c r="K2411">
        <v>0.80610000000000004</v>
      </c>
      <c r="L2411">
        <v>0.31819999999999998</v>
      </c>
      <c r="M2411">
        <v>0.66669999999999996</v>
      </c>
      <c r="N2411">
        <v>0</v>
      </c>
      <c r="O2411">
        <v>2</v>
      </c>
      <c r="P2411">
        <v>0</v>
      </c>
      <c r="Q2411">
        <v>0</v>
      </c>
      <c r="R2411">
        <v>0</v>
      </c>
      <c r="S2411" s="2">
        <v>4.2476851851851851E-3</v>
      </c>
      <c r="T2411" s="2">
        <v>1.2731481481481483E-3</v>
      </c>
      <c r="U2411">
        <v>0.75</v>
      </c>
      <c r="V2411">
        <v>0.24529999999999999</v>
      </c>
      <c r="W2411">
        <v>0.5</v>
      </c>
      <c r="X2411">
        <v>0</v>
      </c>
      <c r="Y2411">
        <v>1</v>
      </c>
      <c r="Z2411">
        <v>0.22220000000000001</v>
      </c>
      <c r="AA2411">
        <v>0.21740000000000001</v>
      </c>
      <c r="AB2411">
        <v>0</v>
      </c>
      <c r="AC2411">
        <v>0.71430000000000005</v>
      </c>
      <c r="AD2411">
        <v>0.8649</v>
      </c>
      <c r="AE2411">
        <v>0.45450000000000002</v>
      </c>
      <c r="AF2411" t="s">
        <v>3933</v>
      </c>
      <c r="AG2411" s="2">
        <v>1.0763888888888889E-3</v>
      </c>
      <c r="AH2411" t="s">
        <v>3911</v>
      </c>
      <c r="AI2411">
        <v>3</v>
      </c>
      <c r="AJ2411" t="s">
        <v>4102</v>
      </c>
      <c r="AK2411" s="3">
        <v>41370</v>
      </c>
      <c r="AL2411" s="10">
        <f>YEAR(ufc_fights_2[[#This Row],[date]])</f>
        <v>2013</v>
      </c>
      <c r="AM2411" t="s">
        <v>3971</v>
      </c>
      <c r="AN2411">
        <v>86</v>
      </c>
      <c r="AO2411" t="s">
        <v>3913</v>
      </c>
      <c r="AP2411">
        <f>IF(ufc_fights_2[[#This Row],[winner]]="Red",ufc_fights_2[[#This Row],[r_fighter_id]],ufc_fights_2[[#This Row],[b_fighter_id]])</f>
        <v>1912</v>
      </c>
      <c r="AQ2411" t="str">
        <f>_xlfn.XLOOKUP(ufc_fights_2[[#This Row],[winnerID]],ufc_fighters[id],ufc_fighters[fighter_name],"xxx",0,1)</f>
        <v>Reza Madadi</v>
      </c>
    </row>
    <row r="2412" spans="1:43">
      <c r="A2412">
        <v>1912</v>
      </c>
      <c r="B2412">
        <v>1472</v>
      </c>
      <c r="C2412">
        <f>_xlfn.XLOOKUP(ufc_fights_2[[#This Row],[r_fighter_id]],ufc_fighters[id],ufc_fighters[year],"xxx",0,1)</f>
        <v>1978</v>
      </c>
      <c r="D2412">
        <f>_xlfn.XLOOKUP(ufc_fights_2[[#This Row],[b_fighter_id]],ufc_fighters[id],ufc_fighters[year],"Prázdné",0,1)</f>
        <v>1984</v>
      </c>
      <c r="E2412" s="10">
        <f>YEAR(ufc_fights_2[[#This Row],[date]])-ufc_fights_2[[#This Row],[r_year]]</f>
        <v>34</v>
      </c>
      <c r="F2412" s="10">
        <f>YEAR(ufc_fights_2[[#This Row],[date]])-ufc_fights_2[[#This Row],[b_year]]</f>
        <v>28</v>
      </c>
      <c r="G2412">
        <v>0</v>
      </c>
      <c r="H2412">
        <v>0</v>
      </c>
      <c r="I2412">
        <v>1</v>
      </c>
      <c r="J2412">
        <v>0.5625</v>
      </c>
      <c r="K2412">
        <v>1</v>
      </c>
      <c r="L2412">
        <v>0.61109999999999998</v>
      </c>
      <c r="M2412">
        <v>0.42859999999999998</v>
      </c>
      <c r="N2412">
        <v>0</v>
      </c>
      <c r="O2412">
        <v>1</v>
      </c>
      <c r="P2412">
        <v>0</v>
      </c>
      <c r="Q2412">
        <v>0</v>
      </c>
      <c r="R2412">
        <v>0</v>
      </c>
      <c r="S2412" s="2">
        <v>1.5625000000000001E-3</v>
      </c>
      <c r="T2412" s="2">
        <v>1.8518518518518518E-4</v>
      </c>
      <c r="U2412">
        <v>0</v>
      </c>
      <c r="V2412">
        <v>0.41460000000000002</v>
      </c>
      <c r="W2412">
        <v>0</v>
      </c>
      <c r="X2412">
        <v>1</v>
      </c>
      <c r="Y2412">
        <v>0.875</v>
      </c>
      <c r="Z2412">
        <v>0</v>
      </c>
      <c r="AA2412">
        <v>0.53569999999999995</v>
      </c>
      <c r="AB2412">
        <v>1</v>
      </c>
      <c r="AC2412">
        <v>0.66669999999999996</v>
      </c>
      <c r="AD2412">
        <v>0</v>
      </c>
      <c r="AE2412">
        <v>1</v>
      </c>
      <c r="AF2412" t="s">
        <v>3933</v>
      </c>
      <c r="AG2412" s="2">
        <v>1.0185185185185184E-3</v>
      </c>
      <c r="AH2412" t="s">
        <v>3911</v>
      </c>
      <c r="AI2412">
        <v>3</v>
      </c>
      <c r="AJ2412" t="s">
        <v>4102</v>
      </c>
      <c r="AK2412" s="3">
        <v>41013</v>
      </c>
      <c r="AL2412" s="10">
        <f>YEAR(ufc_fights_2[[#This Row],[date]])</f>
        <v>2012</v>
      </c>
      <c r="AM2412" t="s">
        <v>3971</v>
      </c>
      <c r="AN2412">
        <v>86</v>
      </c>
      <c r="AO2412" t="s">
        <v>3913</v>
      </c>
      <c r="AP2412">
        <f>IF(ufc_fights_2[[#This Row],[winner]]="Red",ufc_fights_2[[#This Row],[r_fighter_id]],ufc_fights_2[[#This Row],[b_fighter_id]])</f>
        <v>1912</v>
      </c>
      <c r="AQ2412" t="str">
        <f>_xlfn.XLOOKUP(ufc_fights_2[[#This Row],[winnerID]],ufc_fighters[id],ufc_fighters[fighter_name],"xxx",0,1)</f>
        <v>Reza Madadi</v>
      </c>
    </row>
    <row r="2413" spans="1:43">
      <c r="A2413">
        <v>2375</v>
      </c>
      <c r="B2413">
        <v>1233</v>
      </c>
      <c r="C2413">
        <f>_xlfn.XLOOKUP(ufc_fights_2[[#This Row],[r_fighter_id]],ufc_fighters[id],ufc_fighters[year],"xxx",0,1)</f>
        <v>1982</v>
      </c>
      <c r="D2413">
        <f>_xlfn.XLOOKUP(ufc_fights_2[[#This Row],[b_fighter_id]],ufc_fighters[id],ufc_fighters[year],"Prázdné",0,1)</f>
        <v>1979</v>
      </c>
      <c r="E2413" s="10">
        <f>YEAR(ufc_fights_2[[#This Row],[date]])-ufc_fights_2[[#This Row],[r_year]]</f>
        <v>28</v>
      </c>
      <c r="F2413" s="10">
        <f>YEAR(ufc_fights_2[[#This Row],[date]])-ufc_fights_2[[#This Row],[b_year]]</f>
        <v>31</v>
      </c>
      <c r="G2413">
        <v>0</v>
      </c>
      <c r="H2413">
        <v>0</v>
      </c>
      <c r="I2413">
        <v>0.4667</v>
      </c>
      <c r="J2413">
        <v>3.3300000000000003E-2</v>
      </c>
      <c r="K2413">
        <v>0.66269999999999996</v>
      </c>
      <c r="L2413">
        <v>0.4</v>
      </c>
      <c r="M2413">
        <v>0.85709999999999997</v>
      </c>
      <c r="N2413">
        <v>1</v>
      </c>
      <c r="O2413">
        <v>4</v>
      </c>
      <c r="P2413">
        <v>4</v>
      </c>
      <c r="Q2413">
        <v>1</v>
      </c>
      <c r="R2413">
        <v>0</v>
      </c>
      <c r="S2413" s="2">
        <v>7.8935185185185185E-3</v>
      </c>
      <c r="T2413" s="2">
        <v>2.5462962962962961E-4</v>
      </c>
      <c r="U2413">
        <v>0.47370000000000001</v>
      </c>
      <c r="V2413">
        <v>3.4500000000000003E-2</v>
      </c>
      <c r="W2413">
        <v>0</v>
      </c>
      <c r="X2413">
        <v>0.5</v>
      </c>
      <c r="Y2413">
        <v>0</v>
      </c>
      <c r="Z2413">
        <v>0.21429999999999999</v>
      </c>
      <c r="AA2413">
        <v>0</v>
      </c>
      <c r="AB2413">
        <v>0</v>
      </c>
      <c r="AC2413">
        <v>0</v>
      </c>
      <c r="AD2413">
        <v>0.64290000000000003</v>
      </c>
      <c r="AE2413">
        <v>0.25</v>
      </c>
      <c r="AF2413" t="s">
        <v>3915</v>
      </c>
      <c r="AG2413" s="2">
        <v>3.472222222222222E-3</v>
      </c>
      <c r="AH2413" t="s">
        <v>3911</v>
      </c>
      <c r="AI2413">
        <v>3</v>
      </c>
      <c r="AJ2413" t="s">
        <v>3914</v>
      </c>
      <c r="AK2413" s="3">
        <v>40180</v>
      </c>
      <c r="AL2413" s="10">
        <f>YEAR(ufc_fights_2[[#This Row],[date]])</f>
        <v>2010</v>
      </c>
      <c r="AM2413" t="s">
        <v>3971</v>
      </c>
      <c r="AN2413">
        <v>1</v>
      </c>
      <c r="AO2413" t="s">
        <v>3913</v>
      </c>
      <c r="AP2413">
        <f>IF(ufc_fights_2[[#This Row],[winner]]="Red",ufc_fights_2[[#This Row],[r_fighter_id]],ufc_fights_2[[#This Row],[b_fighter_id]])</f>
        <v>2375</v>
      </c>
      <c r="AQ2413" t="str">
        <f>_xlfn.XLOOKUP(ufc_fights_2[[#This Row],[winnerID]],ufc_fighters[id],ufc_fighters[fighter_name],"xxx",0,1)</f>
        <v>Rafaello Oliveira</v>
      </c>
    </row>
    <row r="2414" spans="1:43">
      <c r="A2414">
        <v>2375</v>
      </c>
      <c r="B2414">
        <v>1472</v>
      </c>
      <c r="C2414">
        <f>_xlfn.XLOOKUP(ufc_fights_2[[#This Row],[r_fighter_id]],ufc_fighters[id],ufc_fighters[year],"xxx",0,1)</f>
        <v>1982</v>
      </c>
      <c r="D2414">
        <f>_xlfn.XLOOKUP(ufc_fights_2[[#This Row],[b_fighter_id]],ufc_fighters[id],ufc_fighters[year],"Prázdné",0,1)</f>
        <v>1984</v>
      </c>
      <c r="E2414" s="10">
        <f>YEAR(ufc_fights_2[[#This Row],[date]])-ufc_fights_2[[#This Row],[r_year]]</f>
        <v>30</v>
      </c>
      <c r="F2414" s="10">
        <f>YEAR(ufc_fights_2[[#This Row],[date]])-ufc_fights_2[[#This Row],[b_year]]</f>
        <v>28</v>
      </c>
      <c r="G2414">
        <v>0</v>
      </c>
      <c r="H2414">
        <v>0</v>
      </c>
      <c r="I2414">
        <v>0.72499999999999998</v>
      </c>
      <c r="J2414">
        <v>0.47370000000000001</v>
      </c>
      <c r="K2414">
        <v>0.89449999999999996</v>
      </c>
      <c r="L2414">
        <v>0.57330000000000003</v>
      </c>
      <c r="M2414">
        <v>0.57140000000000002</v>
      </c>
      <c r="N2414">
        <v>0</v>
      </c>
      <c r="O2414">
        <v>5</v>
      </c>
      <c r="P2414">
        <v>0</v>
      </c>
      <c r="Q2414">
        <v>0</v>
      </c>
      <c r="R2414">
        <v>0</v>
      </c>
      <c r="S2414" s="2">
        <v>7.6504629629629631E-3</v>
      </c>
      <c r="T2414" s="2">
        <v>0</v>
      </c>
      <c r="U2414">
        <v>0.45</v>
      </c>
      <c r="V2414">
        <v>0.3256</v>
      </c>
      <c r="W2414">
        <v>1</v>
      </c>
      <c r="X2414">
        <v>1</v>
      </c>
      <c r="Y2414">
        <v>1</v>
      </c>
      <c r="Z2414">
        <v>0.6</v>
      </c>
      <c r="AA2414">
        <v>0.46150000000000002</v>
      </c>
      <c r="AB2414">
        <v>0</v>
      </c>
      <c r="AC2414">
        <v>0.6</v>
      </c>
      <c r="AD2414">
        <v>0.85</v>
      </c>
      <c r="AE2414">
        <v>0</v>
      </c>
      <c r="AF2414" t="s">
        <v>3915</v>
      </c>
      <c r="AG2414" s="2">
        <v>3.472222222222222E-3</v>
      </c>
      <c r="AH2414" t="s">
        <v>3911</v>
      </c>
      <c r="AI2414">
        <v>3</v>
      </c>
      <c r="AJ2414" t="s">
        <v>3939</v>
      </c>
      <c r="AK2414" s="3">
        <v>41097</v>
      </c>
      <c r="AL2414" s="10">
        <f>YEAR(ufc_fights_2[[#This Row],[date]])</f>
        <v>2012</v>
      </c>
      <c r="AM2414" t="s">
        <v>3971</v>
      </c>
      <c r="AN2414">
        <v>1</v>
      </c>
      <c r="AO2414" t="s">
        <v>3913</v>
      </c>
      <c r="AP2414">
        <f>IF(ufc_fights_2[[#This Row],[winner]]="Red",ufc_fights_2[[#This Row],[r_fighter_id]],ufc_fights_2[[#This Row],[b_fighter_id]])</f>
        <v>2375</v>
      </c>
      <c r="AQ2414" t="str">
        <f>_xlfn.XLOOKUP(ufc_fights_2[[#This Row],[winnerID]],ufc_fighters[id],ufc_fighters[fighter_name],"xxx",0,1)</f>
        <v>Rafaello Oliveira</v>
      </c>
    </row>
    <row r="2415" spans="1:43">
      <c r="A2415">
        <v>1162</v>
      </c>
      <c r="B2415">
        <v>1371</v>
      </c>
      <c r="C2415">
        <f>_xlfn.XLOOKUP(ufc_fights_2[[#This Row],[r_fighter_id]],ufc_fighters[id],ufc_fighters[year],"xxx",0,1)</f>
        <v>1987</v>
      </c>
      <c r="D2415">
        <f>_xlfn.XLOOKUP(ufc_fights_2[[#This Row],[b_fighter_id]],ufc_fighters[id],ufc_fighters[year],"Prázdné",0,1)</f>
        <v>1986</v>
      </c>
      <c r="E2415" s="10">
        <f>YEAR(ufc_fights_2[[#This Row],[date]])-ufc_fights_2[[#This Row],[r_year]]</f>
        <v>30</v>
      </c>
      <c r="F2415" s="10">
        <f>YEAR(ufc_fights_2[[#This Row],[date]])-ufc_fights_2[[#This Row],[b_year]]</f>
        <v>31</v>
      </c>
      <c r="G2415">
        <v>1</v>
      </c>
      <c r="H2415">
        <v>0</v>
      </c>
      <c r="I2415">
        <v>0.47670000000000001</v>
      </c>
      <c r="J2415">
        <v>0.40739999999999998</v>
      </c>
      <c r="K2415">
        <v>0.48859999999999998</v>
      </c>
      <c r="L2415">
        <v>0.40739999999999998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3.4722222222222224E-4</v>
      </c>
      <c r="T2415" s="2">
        <v>0</v>
      </c>
      <c r="U2415">
        <v>0.48049999999999998</v>
      </c>
      <c r="V2415">
        <v>0.35899999999999999</v>
      </c>
      <c r="W2415">
        <v>0.5</v>
      </c>
      <c r="X2415">
        <v>0.33329999999999999</v>
      </c>
      <c r="Y2415">
        <v>0.66669999999999996</v>
      </c>
      <c r="Z2415">
        <v>0.44440000000000002</v>
      </c>
      <c r="AA2415">
        <v>0.38779999999999998</v>
      </c>
      <c r="AB2415">
        <v>0.54169999999999996</v>
      </c>
      <c r="AC2415">
        <v>0.6</v>
      </c>
      <c r="AD2415">
        <v>0.5</v>
      </c>
      <c r="AE2415">
        <v>0</v>
      </c>
      <c r="AF2415" t="s">
        <v>3910</v>
      </c>
      <c r="AG2415" s="2">
        <v>3.1018518518518517E-3</v>
      </c>
      <c r="AH2415" t="s">
        <v>3911</v>
      </c>
      <c r="AI2415">
        <v>3</v>
      </c>
      <c r="AJ2415" t="s">
        <v>4007</v>
      </c>
      <c r="AK2415" s="3">
        <v>42980</v>
      </c>
      <c r="AL2415" s="10">
        <f>YEAR(ufc_fights_2[[#This Row],[date]])</f>
        <v>2017</v>
      </c>
      <c r="AM2415" t="s">
        <v>3971</v>
      </c>
      <c r="AN2415">
        <v>24</v>
      </c>
      <c r="AO2415" t="s">
        <v>3913</v>
      </c>
      <c r="AP2415">
        <f>IF(ufc_fights_2[[#This Row],[winner]]="Red",ufc_fights_2[[#This Row],[r_fighter_id]],ufc_fights_2[[#This Row],[b_fighter_id]])</f>
        <v>1162</v>
      </c>
      <c r="AQ2415" t="str">
        <f>_xlfn.XLOOKUP(ufc_fights_2[[#This Row],[winnerID]],ufc_fighters[id],ufc_fighters[fighter_name],"xxx",0,1)</f>
        <v>Thibault Gouti</v>
      </c>
    </row>
    <row r="2416" spans="1:43">
      <c r="A2416">
        <v>2631</v>
      </c>
      <c r="B2416">
        <v>171</v>
      </c>
      <c r="C2416">
        <f>_xlfn.XLOOKUP(ufc_fights_2[[#This Row],[r_fighter_id]],ufc_fighters[id],ufc_fighters[year],"xxx",0,1)</f>
        <v>1990</v>
      </c>
      <c r="D2416">
        <f>_xlfn.XLOOKUP(ufc_fights_2[[#This Row],[b_fighter_id]],ufc_fighters[id],ufc_fighters[year],"Prázdné",0,1)</f>
        <v>1992</v>
      </c>
      <c r="E2416" s="10">
        <f>YEAR(ufc_fights_2[[#This Row],[date]])-ufc_fights_2[[#This Row],[r_year]]</f>
        <v>28</v>
      </c>
      <c r="F2416" s="10">
        <f>YEAR(ufc_fights_2[[#This Row],[date]])-ufc_fights_2[[#This Row],[b_year]]</f>
        <v>26</v>
      </c>
      <c r="G2416">
        <v>0</v>
      </c>
      <c r="H2416">
        <v>0</v>
      </c>
      <c r="I2416">
        <v>0.43099999999999999</v>
      </c>
      <c r="J2416">
        <v>0.45650000000000002</v>
      </c>
      <c r="K2416">
        <v>0.43099999999999999</v>
      </c>
      <c r="L2416">
        <v>0.46039999999999998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</v>
      </c>
      <c r="T2416" s="2">
        <v>6.9444444444444444E-5</v>
      </c>
      <c r="U2416">
        <v>0.215</v>
      </c>
      <c r="V2416">
        <v>0.40500000000000003</v>
      </c>
      <c r="W2416">
        <v>0.54549999999999998</v>
      </c>
      <c r="X2416">
        <v>0.82140000000000002</v>
      </c>
      <c r="Y2416">
        <v>0.875</v>
      </c>
      <c r="Z2416">
        <v>0.42109999999999997</v>
      </c>
      <c r="AA2416">
        <v>0.45800000000000002</v>
      </c>
      <c r="AB2416">
        <v>1</v>
      </c>
      <c r="AC2416">
        <v>0.42859999999999998</v>
      </c>
      <c r="AD2416">
        <v>0</v>
      </c>
      <c r="AE2416">
        <v>0</v>
      </c>
      <c r="AF2416" t="s">
        <v>3915</v>
      </c>
      <c r="AG2416" s="2">
        <v>3.472222222222222E-3</v>
      </c>
      <c r="AH2416" t="s">
        <v>3911</v>
      </c>
      <c r="AI2416">
        <v>3</v>
      </c>
      <c r="AJ2416" t="s">
        <v>4002</v>
      </c>
      <c r="AK2416" s="3">
        <v>43400</v>
      </c>
      <c r="AL2416" s="10">
        <f>YEAR(ufc_fights_2[[#This Row],[date]])</f>
        <v>2018</v>
      </c>
      <c r="AM2416" t="s">
        <v>3971</v>
      </c>
      <c r="AN2416">
        <v>25</v>
      </c>
      <c r="AO2416" t="s">
        <v>3913</v>
      </c>
      <c r="AP2416">
        <f>IF(ufc_fights_2[[#This Row],[winner]]="Red",ufc_fights_2[[#This Row],[r_fighter_id]],ufc_fights_2[[#This Row],[b_fighter_id]])</f>
        <v>2631</v>
      </c>
      <c r="AQ2416" t="str">
        <f>_xlfn.XLOOKUP(ufc_fights_2[[#This Row],[winnerID]],ufc_fighters[id],ufc_fighters[fighter_name],"xxx",0,1)</f>
        <v>Stevie Ray</v>
      </c>
    </row>
    <row r="2417" spans="1:43">
      <c r="A2417">
        <v>2473</v>
      </c>
      <c r="B2417">
        <v>2631</v>
      </c>
      <c r="C2417">
        <f>_xlfn.XLOOKUP(ufc_fights_2[[#This Row],[r_fighter_id]],ufc_fighters[id],ufc_fighters[year],"xxx",0,1)</f>
        <v>1984</v>
      </c>
      <c r="D2417">
        <f>_xlfn.XLOOKUP(ufc_fights_2[[#This Row],[b_fighter_id]],ufc_fighters[id],ufc_fighters[year],"Prázdné",0,1)</f>
        <v>1990</v>
      </c>
      <c r="E2417" s="10">
        <f>YEAR(ufc_fights_2[[#This Row],[date]])-ufc_fights_2[[#This Row],[r_year]]</f>
        <v>32</v>
      </c>
      <c r="F2417" s="10">
        <f>YEAR(ufc_fights_2[[#This Row],[date]])-ufc_fights_2[[#This Row],[b_year]]</f>
        <v>26</v>
      </c>
      <c r="G2417">
        <v>0</v>
      </c>
      <c r="H2417">
        <v>0</v>
      </c>
      <c r="I2417">
        <v>0.41299999999999998</v>
      </c>
      <c r="J2417">
        <v>0.41880000000000001</v>
      </c>
      <c r="K2417">
        <v>0.46150000000000002</v>
      </c>
      <c r="L2417">
        <v>0.42020000000000002</v>
      </c>
      <c r="M2417">
        <v>0</v>
      </c>
      <c r="N2417">
        <v>0.33329999999999999</v>
      </c>
      <c r="O2417">
        <v>0</v>
      </c>
      <c r="P2417">
        <v>0</v>
      </c>
      <c r="Q2417">
        <v>0</v>
      </c>
      <c r="R2417">
        <v>0</v>
      </c>
      <c r="S2417" s="2">
        <v>9.2592592592592588E-5</v>
      </c>
      <c r="T2417" s="2">
        <v>2.2222222222222222E-3</v>
      </c>
      <c r="U2417">
        <v>0.125</v>
      </c>
      <c r="V2417">
        <v>0.18310000000000001</v>
      </c>
      <c r="W2417">
        <v>0.57779999999999998</v>
      </c>
      <c r="X2417">
        <v>1</v>
      </c>
      <c r="Y2417">
        <v>0.88</v>
      </c>
      <c r="Z2417">
        <v>0.40450000000000003</v>
      </c>
      <c r="AA2417">
        <v>0.4259</v>
      </c>
      <c r="AB2417">
        <v>0.66669999999999996</v>
      </c>
      <c r="AC2417">
        <v>0.33329999999999999</v>
      </c>
      <c r="AD2417">
        <v>0</v>
      </c>
      <c r="AE2417">
        <v>0</v>
      </c>
      <c r="AF2417" t="s">
        <v>3922</v>
      </c>
      <c r="AG2417" s="2">
        <v>3.472222222222222E-3</v>
      </c>
      <c r="AH2417" t="s">
        <v>3911</v>
      </c>
      <c r="AI2417">
        <v>3</v>
      </c>
      <c r="AJ2417" t="s">
        <v>3961</v>
      </c>
      <c r="AK2417" s="3">
        <v>42693</v>
      </c>
      <c r="AL2417" s="10">
        <f>YEAR(ufc_fights_2[[#This Row],[date]])</f>
        <v>2016</v>
      </c>
      <c r="AM2417" t="s">
        <v>3971</v>
      </c>
      <c r="AN2417">
        <v>26</v>
      </c>
      <c r="AO2417" t="s">
        <v>3918</v>
      </c>
      <c r="AP2417">
        <f>IF(ufc_fights_2[[#This Row],[winner]]="Red",ufc_fights_2[[#This Row],[r_fighter_id]],ufc_fights_2[[#This Row],[b_fighter_id]])</f>
        <v>2631</v>
      </c>
      <c r="AQ2417" t="str">
        <f>_xlfn.XLOOKUP(ufc_fights_2[[#This Row],[winnerID]],ufc_fighters[id],ufc_fighters[fighter_name],"xxx",0,1)</f>
        <v>Stevie Ray</v>
      </c>
    </row>
    <row r="2418" spans="1:43">
      <c r="A2418">
        <v>301</v>
      </c>
      <c r="B2418">
        <v>917</v>
      </c>
      <c r="C2418">
        <f>_xlfn.XLOOKUP(ufc_fights_2[[#This Row],[r_fighter_id]],ufc_fighters[id],ufc_fighters[year],"xxx",0,1)</f>
        <v>1981</v>
      </c>
      <c r="D2418">
        <f>_xlfn.XLOOKUP(ufc_fights_2[[#This Row],[b_fighter_id]],ufc_fighters[id],ufc_fighters[year],"Prázdné",0,1)</f>
        <v>1980</v>
      </c>
      <c r="E2418" s="10">
        <f>YEAR(ufc_fights_2[[#This Row],[date]])-ufc_fights_2[[#This Row],[r_year]]</f>
        <v>26</v>
      </c>
      <c r="F2418" s="10">
        <f>YEAR(ufc_fights_2[[#This Row],[date]])-ufc_fights_2[[#This Row],[b_year]]</f>
        <v>27</v>
      </c>
      <c r="G2418">
        <v>0</v>
      </c>
      <c r="H2418">
        <v>0</v>
      </c>
      <c r="I2418">
        <v>0.44829999999999998</v>
      </c>
      <c r="J2418">
        <v>0.33329999999999999</v>
      </c>
      <c r="K2418">
        <v>0.6744</v>
      </c>
      <c r="L2418">
        <v>0.53610000000000002</v>
      </c>
      <c r="M2418">
        <v>0.4118</v>
      </c>
      <c r="N2418">
        <v>1</v>
      </c>
      <c r="O2418">
        <v>0</v>
      </c>
      <c r="P2418">
        <v>1</v>
      </c>
      <c r="Q2418">
        <v>0</v>
      </c>
      <c r="R2418">
        <v>1</v>
      </c>
      <c r="S2418" s="2">
        <v>7.3842592592592597E-3</v>
      </c>
      <c r="T2418" s="2">
        <v>6.018518518518519E-4</v>
      </c>
      <c r="U2418">
        <v>0.33329999999999999</v>
      </c>
      <c r="V2418">
        <v>0.2414</v>
      </c>
      <c r="W2418">
        <v>1</v>
      </c>
      <c r="X2418">
        <v>1</v>
      </c>
      <c r="Y2418">
        <v>1</v>
      </c>
      <c r="Z2418">
        <v>0.13039999999999999</v>
      </c>
      <c r="AA2418">
        <v>0.26919999999999999</v>
      </c>
      <c r="AB2418">
        <v>0.85709999999999997</v>
      </c>
      <c r="AC2418">
        <v>0.57140000000000002</v>
      </c>
      <c r="AD2418">
        <v>0.52380000000000004</v>
      </c>
      <c r="AE2418">
        <v>0</v>
      </c>
      <c r="AF2418" t="s">
        <v>3915</v>
      </c>
      <c r="AG2418" s="2">
        <v>3.472222222222222E-3</v>
      </c>
      <c r="AH2418" t="s">
        <v>3911</v>
      </c>
      <c r="AI2418">
        <v>3</v>
      </c>
      <c r="AJ2418" t="s">
        <v>3914</v>
      </c>
      <c r="AK2418" s="3">
        <v>39445</v>
      </c>
      <c r="AL2418" s="10">
        <f>YEAR(ufc_fights_2[[#This Row],[date]])</f>
        <v>2007</v>
      </c>
      <c r="AM2418" t="s">
        <v>3971</v>
      </c>
      <c r="AN2418">
        <v>1</v>
      </c>
      <c r="AO2418" t="s">
        <v>3913</v>
      </c>
      <c r="AP2418">
        <f>IF(ufc_fights_2[[#This Row],[winner]]="Red",ufc_fights_2[[#This Row],[r_fighter_id]],ufc_fights_2[[#This Row],[b_fighter_id]])</f>
        <v>301</v>
      </c>
      <c r="AQ2418" t="str">
        <f>_xlfn.XLOOKUP(ufc_fights_2[[#This Row],[winnerID]],ufc_fighters[id],ufc_fighters[fighter_name],"xxx",0,1)</f>
        <v>Mark Bocek</v>
      </c>
    </row>
    <row r="2419" spans="1:43">
      <c r="A2419">
        <v>159</v>
      </c>
      <c r="B2419">
        <v>3292</v>
      </c>
      <c r="C2419">
        <f>_xlfn.XLOOKUP(ufc_fights_2[[#This Row],[r_fighter_id]],ufc_fighters[id],ufc_fighters[year],"xxx",0,1)</f>
        <v>1989</v>
      </c>
      <c r="D2419">
        <f>_xlfn.XLOOKUP(ufc_fights_2[[#This Row],[b_fighter_id]],ufc_fighters[id],ufc_fighters[year],"Prázdné",0,1)</f>
        <v>1996</v>
      </c>
      <c r="E2419" s="10">
        <f>YEAR(ufc_fights_2[[#This Row],[date]])-ufc_fights_2[[#This Row],[r_year]]</f>
        <v>30</v>
      </c>
      <c r="F2419" s="10">
        <f>YEAR(ufc_fights_2[[#This Row],[date]])-ufc_fights_2[[#This Row],[b_year]]</f>
        <v>23</v>
      </c>
      <c r="G2419">
        <v>0</v>
      </c>
      <c r="H2419">
        <v>0</v>
      </c>
      <c r="I2419">
        <v>0.47920000000000001</v>
      </c>
      <c r="J2419">
        <v>0.4476</v>
      </c>
      <c r="K2419">
        <v>0.59019999999999995</v>
      </c>
      <c r="L2419">
        <v>0.63219999999999998</v>
      </c>
      <c r="M2419">
        <v>0</v>
      </c>
      <c r="N2419">
        <v>0.18179999999999999</v>
      </c>
      <c r="O2419">
        <v>0</v>
      </c>
      <c r="P2419">
        <v>0</v>
      </c>
      <c r="Q2419">
        <v>0</v>
      </c>
      <c r="R2419">
        <v>0</v>
      </c>
      <c r="S2419" s="2">
        <v>7.0601851851851847E-4</v>
      </c>
      <c r="T2419" s="2">
        <v>5.4745370370370373E-3</v>
      </c>
      <c r="U2419">
        <v>0.4118</v>
      </c>
      <c r="V2419">
        <v>0.36359999999999998</v>
      </c>
      <c r="W2419">
        <v>0.66669999999999996</v>
      </c>
      <c r="X2419">
        <v>0.5</v>
      </c>
      <c r="Y2419">
        <v>0.8</v>
      </c>
      <c r="Z2419">
        <v>0.41460000000000002</v>
      </c>
      <c r="AA2419">
        <v>0.29409999999999997</v>
      </c>
      <c r="AB2419">
        <v>1</v>
      </c>
      <c r="AC2419">
        <v>0.625</v>
      </c>
      <c r="AD2419">
        <v>0.83330000000000004</v>
      </c>
      <c r="AE2419">
        <v>0.75860000000000005</v>
      </c>
      <c r="AF2419" t="s">
        <v>3915</v>
      </c>
      <c r="AG2419" s="2">
        <v>3.472222222222222E-3</v>
      </c>
      <c r="AH2419" t="s">
        <v>3911</v>
      </c>
      <c r="AI2419">
        <v>3</v>
      </c>
      <c r="AJ2419" t="s">
        <v>3931</v>
      </c>
      <c r="AK2419" s="3">
        <v>43673</v>
      </c>
      <c r="AL2419" s="10">
        <f>YEAR(ufc_fights_2[[#This Row],[date]])</f>
        <v>2019</v>
      </c>
      <c r="AM2419" t="s">
        <v>3971</v>
      </c>
      <c r="AN2419">
        <v>30</v>
      </c>
      <c r="AO2419" t="s">
        <v>3918</v>
      </c>
      <c r="AP2419">
        <f>IF(ufc_fights_2[[#This Row],[winner]]="Red",ufc_fights_2[[#This Row],[r_fighter_id]],ufc_fights_2[[#This Row],[b_fighter_id]])</f>
        <v>3292</v>
      </c>
      <c r="AQ2419" t="str">
        <f>_xlfn.XLOOKUP(ufc_fights_2[[#This Row],[winnerID]],ufc_fighters[id],ufc_fighters[fighter_name],"xxx",0,1)</f>
        <v>Arman Tsarukyan</v>
      </c>
    </row>
    <row r="2420" spans="1:43">
      <c r="A2420">
        <v>301</v>
      </c>
      <c r="B2420">
        <v>54</v>
      </c>
      <c r="C2420">
        <f>_xlfn.XLOOKUP(ufc_fights_2[[#This Row],[r_fighter_id]],ufc_fighters[id],ufc_fighters[year],"xxx",0,1)</f>
        <v>1981</v>
      </c>
      <c r="D2420">
        <f>_xlfn.XLOOKUP(ufc_fights_2[[#This Row],[b_fighter_id]],ufc_fighters[id],ufc_fighters[year],"Prázdné",0,1)</f>
        <v>1979</v>
      </c>
      <c r="E2420" s="10">
        <f>YEAR(ufc_fights_2[[#This Row],[date]])-ufc_fights_2[[#This Row],[r_year]]</f>
        <v>31</v>
      </c>
      <c r="F2420" s="10">
        <f>YEAR(ufc_fights_2[[#This Row],[date]])-ufc_fights_2[[#This Row],[b_year]]</f>
        <v>33</v>
      </c>
      <c r="G2420">
        <v>0</v>
      </c>
      <c r="H2420">
        <v>0</v>
      </c>
      <c r="I2420">
        <v>0.69159999999999999</v>
      </c>
      <c r="J2420">
        <v>0.37930000000000003</v>
      </c>
      <c r="K2420">
        <v>0.76470000000000005</v>
      </c>
      <c r="L2420">
        <v>0.5857</v>
      </c>
      <c r="M2420">
        <v>0.45450000000000002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6.7592592592592591E-3</v>
      </c>
      <c r="T2420" s="2">
        <v>1.3888888888888889E-4</v>
      </c>
      <c r="U2420">
        <v>0.625</v>
      </c>
      <c r="V2420">
        <v>0.33779999999999999</v>
      </c>
      <c r="W2420">
        <v>0.66669999999999996</v>
      </c>
      <c r="X2420">
        <v>0.91669999999999996</v>
      </c>
      <c r="Y2420">
        <v>1</v>
      </c>
      <c r="Z2420">
        <v>0.42549999999999999</v>
      </c>
      <c r="AA2420">
        <v>0.34620000000000001</v>
      </c>
      <c r="AB2420">
        <v>0.94120000000000004</v>
      </c>
      <c r="AC2420">
        <v>0.66669999999999996</v>
      </c>
      <c r="AD2420">
        <v>0.88370000000000004</v>
      </c>
      <c r="AE2420">
        <v>0</v>
      </c>
      <c r="AF2420" t="s">
        <v>3915</v>
      </c>
      <c r="AG2420" s="2">
        <v>3.472222222222222E-3</v>
      </c>
      <c r="AH2420" t="s">
        <v>3911</v>
      </c>
      <c r="AI2420">
        <v>3</v>
      </c>
      <c r="AJ2420" t="s">
        <v>3929</v>
      </c>
      <c r="AK2420" s="3">
        <v>41020</v>
      </c>
      <c r="AL2420" s="10">
        <f>YEAR(ufc_fights_2[[#This Row],[date]])</f>
        <v>2012</v>
      </c>
      <c r="AM2420" t="s">
        <v>3971</v>
      </c>
      <c r="AN2420">
        <v>45</v>
      </c>
      <c r="AO2420" t="s">
        <v>3913</v>
      </c>
      <c r="AP2420">
        <f>IF(ufc_fights_2[[#This Row],[winner]]="Red",ufc_fights_2[[#This Row],[r_fighter_id]],ufc_fights_2[[#This Row],[b_fighter_id]])</f>
        <v>301</v>
      </c>
      <c r="AQ2420" t="str">
        <f>_xlfn.XLOOKUP(ufc_fights_2[[#This Row],[winnerID]],ufc_fighters[id],ufc_fighters[fighter_name],"xxx",0,1)</f>
        <v>Mark Bocek</v>
      </c>
    </row>
    <row r="2421" spans="1:43">
      <c r="A2421">
        <v>301</v>
      </c>
      <c r="B2421">
        <v>1798</v>
      </c>
      <c r="C2421">
        <f>_xlfn.XLOOKUP(ufc_fights_2[[#This Row],[r_fighter_id]],ufc_fighters[id],ufc_fighters[year],"xxx",0,1)</f>
        <v>1981</v>
      </c>
      <c r="D2421">
        <f>_xlfn.XLOOKUP(ufc_fights_2[[#This Row],[b_fighter_id]],ufc_fighters[id],ufc_fighters[year],"Prázdné",0,1)</f>
        <v>1984</v>
      </c>
      <c r="E2421" s="10">
        <f>YEAR(ufc_fights_2[[#This Row],[date]])-ufc_fights_2[[#This Row],[r_year]]</f>
        <v>30</v>
      </c>
      <c r="F2421" s="10">
        <f>YEAR(ufc_fights_2[[#This Row],[date]])-ufc_fights_2[[#This Row],[b_year]]</f>
        <v>27</v>
      </c>
      <c r="G2421">
        <v>0</v>
      </c>
      <c r="H2421">
        <v>0</v>
      </c>
      <c r="I2421">
        <v>0.54120000000000001</v>
      </c>
      <c r="J2421">
        <v>0.3226</v>
      </c>
      <c r="K2421">
        <v>0.71330000000000005</v>
      </c>
      <c r="L2421">
        <v>0.84830000000000005</v>
      </c>
      <c r="M2421">
        <v>0.71430000000000005</v>
      </c>
      <c r="N2421">
        <v>0</v>
      </c>
      <c r="O2421">
        <v>0</v>
      </c>
      <c r="P2421">
        <v>3</v>
      </c>
      <c r="Q2421">
        <v>0</v>
      </c>
      <c r="R2421">
        <v>0</v>
      </c>
      <c r="S2421" s="2">
        <v>8.1134259259259267E-3</v>
      </c>
      <c r="T2421" s="2">
        <v>5.2083333333333333E-4</v>
      </c>
      <c r="U2421">
        <v>0.38979999999999998</v>
      </c>
      <c r="V2421">
        <v>0.33329999999999999</v>
      </c>
      <c r="W2421">
        <v>0.84209999999999996</v>
      </c>
      <c r="X2421">
        <v>1</v>
      </c>
      <c r="Y2421">
        <v>0</v>
      </c>
      <c r="Z2421">
        <v>0.48</v>
      </c>
      <c r="AA2421">
        <v>0.1923</v>
      </c>
      <c r="AB2421">
        <v>1</v>
      </c>
      <c r="AC2421">
        <v>1</v>
      </c>
      <c r="AD2421">
        <v>0.50939999999999996</v>
      </c>
      <c r="AE2421">
        <v>1</v>
      </c>
      <c r="AF2421" t="s">
        <v>3915</v>
      </c>
      <c r="AG2421" s="2">
        <v>3.472222222222222E-3</v>
      </c>
      <c r="AH2421" t="s">
        <v>3911</v>
      </c>
      <c r="AI2421">
        <v>3</v>
      </c>
      <c r="AJ2421" t="s">
        <v>3914</v>
      </c>
      <c r="AK2421" s="3">
        <v>40887</v>
      </c>
      <c r="AL2421" s="10">
        <f>YEAR(ufc_fights_2[[#This Row],[date]])</f>
        <v>2011</v>
      </c>
      <c r="AM2421" t="s">
        <v>3971</v>
      </c>
      <c r="AN2421">
        <v>65</v>
      </c>
      <c r="AO2421" t="s">
        <v>3913</v>
      </c>
      <c r="AP2421">
        <f>IF(ufc_fights_2[[#This Row],[winner]]="Red",ufc_fights_2[[#This Row],[r_fighter_id]],ufc_fights_2[[#This Row],[b_fighter_id]])</f>
        <v>301</v>
      </c>
      <c r="AQ2421" t="str">
        <f>_xlfn.XLOOKUP(ufc_fights_2[[#This Row],[winnerID]],ufc_fighters[id],ufc_fighters[fighter_name],"xxx",0,1)</f>
        <v>Mark Bocek</v>
      </c>
    </row>
    <row r="2422" spans="1:43">
      <c r="A2422">
        <v>1674</v>
      </c>
      <c r="B2422">
        <v>675</v>
      </c>
      <c r="C2422">
        <f>_xlfn.XLOOKUP(ufc_fights_2[[#This Row],[r_fighter_id]],ufc_fighters[id],ufc_fighters[year],"xxx",0,1)</f>
        <v>1988</v>
      </c>
      <c r="D2422">
        <f>_xlfn.XLOOKUP(ufc_fights_2[[#This Row],[b_fighter_id]],ufc_fighters[id],ufc_fighters[year],"Prázdné",0,1)</f>
        <v>1985</v>
      </c>
      <c r="E2422" s="10">
        <f>YEAR(ufc_fights_2[[#This Row],[date]])-ufc_fights_2[[#This Row],[r_year]]</f>
        <v>26</v>
      </c>
      <c r="F2422" s="10">
        <f>YEAR(ufc_fights_2[[#This Row],[date]])-ufc_fights_2[[#This Row],[b_year]]</f>
        <v>29</v>
      </c>
      <c r="G2422">
        <v>0</v>
      </c>
      <c r="H2422">
        <v>1</v>
      </c>
      <c r="I2422">
        <v>0.28570000000000001</v>
      </c>
      <c r="J2422">
        <v>0.5333</v>
      </c>
      <c r="K2422">
        <v>0.28570000000000001</v>
      </c>
      <c r="L2422">
        <v>0.55320000000000003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</v>
      </c>
      <c r="T2422" s="2">
        <v>1.5046296296296297E-4</v>
      </c>
      <c r="U2422">
        <v>7.1400000000000005E-2</v>
      </c>
      <c r="V2422">
        <v>0.58330000000000004</v>
      </c>
      <c r="W2422">
        <v>1</v>
      </c>
      <c r="X2422">
        <v>0.66669999999999996</v>
      </c>
      <c r="Y2422">
        <v>0</v>
      </c>
      <c r="Z2422">
        <v>0.28570000000000001</v>
      </c>
      <c r="AA2422">
        <v>0.2727</v>
      </c>
      <c r="AB2422">
        <v>0</v>
      </c>
      <c r="AC2422">
        <v>0</v>
      </c>
      <c r="AD2422">
        <v>0</v>
      </c>
      <c r="AE2422">
        <v>0.78259999999999996</v>
      </c>
      <c r="AF2422" t="s">
        <v>3910</v>
      </c>
      <c r="AG2422" s="2">
        <v>2.3263888888888887E-3</v>
      </c>
      <c r="AH2422" t="s">
        <v>3911</v>
      </c>
      <c r="AI2422">
        <v>3</v>
      </c>
      <c r="AJ2422" t="s">
        <v>3972</v>
      </c>
      <c r="AK2422" s="3">
        <v>41769</v>
      </c>
      <c r="AL2422" s="10">
        <f>YEAR(ufc_fights_2[[#This Row],[date]])</f>
        <v>2014</v>
      </c>
      <c r="AM2422" t="s">
        <v>3971</v>
      </c>
      <c r="AN2422">
        <v>94</v>
      </c>
      <c r="AO2422" t="s">
        <v>3918</v>
      </c>
      <c r="AP2422">
        <f>IF(ufc_fights_2[[#This Row],[winner]]="Red",ufc_fights_2[[#This Row],[r_fighter_id]],ufc_fights_2[[#This Row],[b_fighter_id]])</f>
        <v>675</v>
      </c>
      <c r="AQ2422" t="str">
        <f>_xlfn.XLOOKUP(ufc_fights_2[[#This Row],[winnerID]],ufc_fighters[id],ufc_fighters[fighter_name],"xxx",0,1)</f>
        <v>Daron Cruickshank</v>
      </c>
    </row>
    <row r="2423" spans="1:43">
      <c r="A2423">
        <v>675</v>
      </c>
      <c r="B2423">
        <v>2685</v>
      </c>
      <c r="C2423">
        <f>_xlfn.XLOOKUP(ufc_fights_2[[#This Row],[r_fighter_id]],ufc_fighters[id],ufc_fighters[year],"xxx",0,1)</f>
        <v>1985</v>
      </c>
      <c r="D2423">
        <f>_xlfn.XLOOKUP(ufc_fights_2[[#This Row],[b_fighter_id]],ufc_fighters[id],ufc_fighters[year],"Prázdné",0,1)</f>
        <v>1981</v>
      </c>
      <c r="E2423" s="10">
        <f>YEAR(ufc_fights_2[[#This Row],[date]])-ufc_fights_2[[#This Row],[r_year]]</f>
        <v>29</v>
      </c>
      <c r="F2423" s="10">
        <f>YEAR(ufc_fights_2[[#This Row],[date]])-ufc_fights_2[[#This Row],[b_year]]</f>
        <v>33</v>
      </c>
      <c r="G2423">
        <v>2</v>
      </c>
      <c r="H2423">
        <v>0</v>
      </c>
      <c r="I2423">
        <v>0.44230000000000003</v>
      </c>
      <c r="J2423">
        <v>0.26319999999999999</v>
      </c>
      <c r="K2423">
        <v>0.45950000000000002</v>
      </c>
      <c r="L2423">
        <v>0.33329999999999999</v>
      </c>
      <c r="M2423">
        <v>1</v>
      </c>
      <c r="N2423">
        <v>0</v>
      </c>
      <c r="O2423">
        <v>1</v>
      </c>
      <c r="P2423">
        <v>1</v>
      </c>
      <c r="Q2423">
        <v>0</v>
      </c>
      <c r="R2423">
        <v>0</v>
      </c>
      <c r="S2423" s="2">
        <v>9.9537037037037042E-4</v>
      </c>
      <c r="T2423" s="2">
        <v>2.3148148148148147E-5</v>
      </c>
      <c r="U2423">
        <v>0.37209999999999999</v>
      </c>
      <c r="V2423">
        <v>0.21879999999999999</v>
      </c>
      <c r="W2423">
        <v>0.7</v>
      </c>
      <c r="X2423">
        <v>0.875</v>
      </c>
      <c r="Y2423">
        <v>1</v>
      </c>
      <c r="Z2423">
        <v>0.34289999999999998</v>
      </c>
      <c r="AA2423">
        <v>0.22220000000000001</v>
      </c>
      <c r="AB2423">
        <v>0.65620000000000001</v>
      </c>
      <c r="AC2423">
        <v>0.36359999999999998</v>
      </c>
      <c r="AD2423">
        <v>0.5</v>
      </c>
      <c r="AE2423">
        <v>0</v>
      </c>
      <c r="AF2423" t="s">
        <v>3910</v>
      </c>
      <c r="AG2423" s="2">
        <v>3.425925925925926E-3</v>
      </c>
      <c r="AH2423" t="s">
        <v>3911</v>
      </c>
      <c r="AI2423">
        <v>3</v>
      </c>
      <c r="AJ2423" t="s">
        <v>3914</v>
      </c>
      <c r="AK2423" s="3">
        <v>41664</v>
      </c>
      <c r="AL2423" s="10">
        <f>YEAR(ufc_fights_2[[#This Row],[date]])</f>
        <v>2014</v>
      </c>
      <c r="AM2423" t="s">
        <v>3971</v>
      </c>
      <c r="AN2423">
        <v>8</v>
      </c>
      <c r="AO2423" t="s">
        <v>3913</v>
      </c>
      <c r="AP2423">
        <f>IF(ufc_fights_2[[#This Row],[winner]]="Red",ufc_fights_2[[#This Row],[r_fighter_id]],ufc_fights_2[[#This Row],[b_fighter_id]])</f>
        <v>675</v>
      </c>
      <c r="AQ2423" t="str">
        <f>_xlfn.XLOOKUP(ufc_fights_2[[#This Row],[winnerID]],ufc_fighters[id],ufc_fighters[fighter_name],"xxx",0,1)</f>
        <v>Daron Cruickshank</v>
      </c>
    </row>
    <row r="2424" spans="1:43">
      <c r="A2424">
        <v>675</v>
      </c>
      <c r="B2424">
        <v>3251</v>
      </c>
      <c r="C2424">
        <f>_xlfn.XLOOKUP(ufc_fights_2[[#This Row],[r_fighter_id]],ufc_fighters[id],ufc_fighters[year],"xxx",0,1)</f>
        <v>1985</v>
      </c>
      <c r="D2424">
        <f>_xlfn.XLOOKUP(ufc_fights_2[[#This Row],[b_fighter_id]],ufc_fighters[id],ufc_fighters[year],"Prázdné",0,1)</f>
        <v>1982</v>
      </c>
      <c r="E2424" s="10">
        <f>YEAR(ufc_fights_2[[#This Row],[date]])-ufc_fights_2[[#This Row],[r_year]]</f>
        <v>27</v>
      </c>
      <c r="F2424" s="10">
        <f>YEAR(ufc_fights_2[[#This Row],[date]])-ufc_fights_2[[#This Row],[b_year]]</f>
        <v>30</v>
      </c>
      <c r="G2424">
        <v>0</v>
      </c>
      <c r="H2424">
        <v>0</v>
      </c>
      <c r="I2424">
        <v>0.56669999999999998</v>
      </c>
      <c r="J2424">
        <v>0.4</v>
      </c>
      <c r="K2424">
        <v>0.70240000000000002</v>
      </c>
      <c r="L2424">
        <v>0.6341</v>
      </c>
      <c r="M2424">
        <v>0.8</v>
      </c>
      <c r="N2424">
        <v>0.25</v>
      </c>
      <c r="O2424">
        <v>0</v>
      </c>
      <c r="P2424">
        <v>2</v>
      </c>
      <c r="Q2424">
        <v>2</v>
      </c>
      <c r="R2424">
        <v>1</v>
      </c>
      <c r="S2424" s="2">
        <v>5.7407407407407407E-3</v>
      </c>
      <c r="T2424" s="2">
        <v>3.5069444444444445E-3</v>
      </c>
      <c r="U2424">
        <v>0.52380000000000004</v>
      </c>
      <c r="V2424">
        <v>0.32350000000000001</v>
      </c>
      <c r="W2424">
        <v>0.6</v>
      </c>
      <c r="X2424">
        <v>0.75</v>
      </c>
      <c r="Y2424">
        <v>1</v>
      </c>
      <c r="Z2424">
        <v>0.38100000000000001</v>
      </c>
      <c r="AA2424">
        <v>0.32350000000000001</v>
      </c>
      <c r="AB2424">
        <v>0</v>
      </c>
      <c r="AC2424">
        <v>1</v>
      </c>
      <c r="AD2424">
        <v>1</v>
      </c>
      <c r="AE2424">
        <v>0.8</v>
      </c>
      <c r="AF2424" t="s">
        <v>3915</v>
      </c>
      <c r="AG2424" s="2">
        <v>3.472222222222222E-3</v>
      </c>
      <c r="AH2424" t="s">
        <v>3911</v>
      </c>
      <c r="AI2424">
        <v>3</v>
      </c>
      <c r="AJ2424" t="s">
        <v>3967</v>
      </c>
      <c r="AK2424" s="3">
        <v>41061</v>
      </c>
      <c r="AL2424" s="10">
        <f>YEAR(ufc_fights_2[[#This Row],[date]])</f>
        <v>2012</v>
      </c>
      <c r="AM2424" t="s">
        <v>3971</v>
      </c>
      <c r="AN2424">
        <v>1</v>
      </c>
      <c r="AO2424" t="s">
        <v>3913</v>
      </c>
      <c r="AP2424">
        <f>IF(ufc_fights_2[[#This Row],[winner]]="Red",ufc_fights_2[[#This Row],[r_fighter_id]],ufc_fights_2[[#This Row],[b_fighter_id]])</f>
        <v>675</v>
      </c>
      <c r="AQ2424" t="str">
        <f>_xlfn.XLOOKUP(ufc_fights_2[[#This Row],[winnerID]],ufc_fighters[id],ufc_fighters[fighter_name],"xxx",0,1)</f>
        <v>Daron Cruickshank</v>
      </c>
    </row>
    <row r="2425" spans="1:43">
      <c r="A2425">
        <v>135</v>
      </c>
      <c r="B2425">
        <v>806</v>
      </c>
      <c r="C2425">
        <f>_xlfn.XLOOKUP(ufc_fights_2[[#This Row],[r_fighter_id]],ufc_fighters[id],ufc_fighters[year],"xxx",0,1)</f>
        <v>1983</v>
      </c>
      <c r="D2425">
        <f>_xlfn.XLOOKUP(ufc_fights_2[[#This Row],[b_fighter_id]],ufc_fighters[id],ufc_fighters[year],"Prázdné",0,1)</f>
        <v>1987</v>
      </c>
      <c r="E2425" s="10">
        <f>YEAR(ufc_fights_2[[#This Row],[date]])-ufc_fights_2[[#This Row],[r_year]]</f>
        <v>31</v>
      </c>
      <c r="F2425" s="10">
        <f>YEAR(ufc_fights_2[[#This Row],[date]])-ufc_fights_2[[#This Row],[b_year]]</f>
        <v>27</v>
      </c>
      <c r="G2425">
        <v>0</v>
      </c>
      <c r="H2425">
        <v>0</v>
      </c>
      <c r="I2425">
        <v>0.41099999999999998</v>
      </c>
      <c r="J2425">
        <v>0.38040000000000002</v>
      </c>
      <c r="K2425">
        <v>0.41099999999999998</v>
      </c>
      <c r="L2425">
        <v>0.45129999999999998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1.1574074074074075E-4</v>
      </c>
      <c r="T2425" s="2">
        <v>2.3726851851851851E-3</v>
      </c>
      <c r="U2425">
        <v>0.19570000000000001</v>
      </c>
      <c r="V2425">
        <v>0.1961</v>
      </c>
      <c r="W2425">
        <v>0.88890000000000002</v>
      </c>
      <c r="X2425">
        <v>0.55559999999999998</v>
      </c>
      <c r="Y2425">
        <v>0.8095</v>
      </c>
      <c r="Z2425">
        <v>0.38240000000000002</v>
      </c>
      <c r="AA2425">
        <v>0.29920000000000002</v>
      </c>
      <c r="AB2425">
        <v>0.5</v>
      </c>
      <c r="AC2425">
        <v>0.68569999999999998</v>
      </c>
      <c r="AD2425">
        <v>1</v>
      </c>
      <c r="AE2425">
        <v>0</v>
      </c>
      <c r="AF2425" t="s">
        <v>3915</v>
      </c>
      <c r="AG2425" s="2">
        <v>3.472222222222222E-3</v>
      </c>
      <c r="AH2425" t="s">
        <v>3911</v>
      </c>
      <c r="AI2425">
        <v>3</v>
      </c>
      <c r="AJ2425" t="s">
        <v>3932</v>
      </c>
      <c r="AK2425" s="3">
        <v>41846</v>
      </c>
      <c r="AL2425" s="10">
        <f>YEAR(ufc_fights_2[[#This Row],[date]])</f>
        <v>2014</v>
      </c>
      <c r="AM2425" t="s">
        <v>3971</v>
      </c>
      <c r="AN2425">
        <v>83</v>
      </c>
      <c r="AO2425" t="s">
        <v>3918</v>
      </c>
      <c r="AP2425">
        <f>IF(ufc_fights_2[[#This Row],[winner]]="Red",ufc_fights_2[[#This Row],[r_fighter_id]],ufc_fights_2[[#This Row],[b_fighter_id]])</f>
        <v>806</v>
      </c>
      <c r="AQ2425" t="str">
        <f>_xlfn.XLOOKUP(ufc_fights_2[[#This Row],[winnerID]],ufc_fighters[id],ufc_fighters[fighter_name],"xxx",0,1)</f>
        <v>Tiago dos Santos e Silva</v>
      </c>
    </row>
    <row r="2426" spans="1:43">
      <c r="A2426">
        <v>1989</v>
      </c>
      <c r="B2426">
        <v>1746</v>
      </c>
      <c r="C2426">
        <f>_xlfn.XLOOKUP(ufc_fights_2[[#This Row],[r_fighter_id]],ufc_fighters[id],ufc_fighters[year],"xxx",0,1)</f>
        <v>1988</v>
      </c>
      <c r="D2426">
        <f>_xlfn.XLOOKUP(ufc_fights_2[[#This Row],[b_fighter_id]],ufc_fighters[id],ufc_fighters[year],"Prázdné",0,1)</f>
        <v>1984</v>
      </c>
      <c r="E2426" s="10">
        <f>YEAR(ufc_fights_2[[#This Row],[date]])-ufc_fights_2[[#This Row],[r_year]]</f>
        <v>25</v>
      </c>
      <c r="F2426" s="10">
        <f>YEAR(ufc_fights_2[[#This Row],[date]])-ufc_fights_2[[#This Row],[b_year]]</f>
        <v>29</v>
      </c>
      <c r="G2426">
        <v>1</v>
      </c>
      <c r="H2426">
        <v>1</v>
      </c>
      <c r="I2426">
        <v>0.35139999999999999</v>
      </c>
      <c r="J2426">
        <v>0.48149999999999998</v>
      </c>
      <c r="K2426">
        <v>0.37930000000000003</v>
      </c>
      <c r="L2426">
        <v>0.50860000000000005</v>
      </c>
      <c r="M2426">
        <v>0</v>
      </c>
      <c r="N2426">
        <v>0.28570000000000001</v>
      </c>
      <c r="O2426">
        <v>0</v>
      </c>
      <c r="P2426">
        <v>0</v>
      </c>
      <c r="Q2426">
        <v>0</v>
      </c>
      <c r="R2426">
        <v>0</v>
      </c>
      <c r="S2426" s="2">
        <v>4.6296296296296294E-5</v>
      </c>
      <c r="T2426" s="2">
        <v>2.3726851851851851E-3</v>
      </c>
      <c r="U2426">
        <v>0.28000000000000003</v>
      </c>
      <c r="V2426">
        <v>0.47060000000000002</v>
      </c>
      <c r="W2426">
        <v>1</v>
      </c>
      <c r="X2426">
        <v>1</v>
      </c>
      <c r="Y2426">
        <v>0.75</v>
      </c>
      <c r="Z2426">
        <v>0.34379999999999999</v>
      </c>
      <c r="AA2426">
        <v>0.46910000000000002</v>
      </c>
      <c r="AB2426">
        <v>0.30769999999999997</v>
      </c>
      <c r="AC2426">
        <v>0.47620000000000001</v>
      </c>
      <c r="AD2426">
        <v>1</v>
      </c>
      <c r="AE2426">
        <v>0.66669999999999996</v>
      </c>
      <c r="AF2426" t="s">
        <v>3910</v>
      </c>
      <c r="AG2426" s="2">
        <v>1.5046296296296297E-4</v>
      </c>
      <c r="AH2426" t="s">
        <v>3911</v>
      </c>
      <c r="AI2426">
        <v>3</v>
      </c>
      <c r="AJ2426" t="s">
        <v>3939</v>
      </c>
      <c r="AK2426" s="3">
        <v>41412</v>
      </c>
      <c r="AL2426" s="10">
        <f>YEAR(ufc_fights_2[[#This Row],[date]])</f>
        <v>2013</v>
      </c>
      <c r="AM2426" t="s">
        <v>3971</v>
      </c>
      <c r="AN2426">
        <v>95</v>
      </c>
      <c r="AO2426" t="s">
        <v>3913</v>
      </c>
      <c r="AP2426">
        <f>IF(ufc_fights_2[[#This Row],[winner]]="Red",ufc_fights_2[[#This Row],[r_fighter_id]],ufc_fights_2[[#This Row],[b_fighter_id]])</f>
        <v>1989</v>
      </c>
      <c r="AQ2426" t="str">
        <f>_xlfn.XLOOKUP(ufc_fights_2[[#This Row],[winnerID]],ufc_fighters[id],ufc_fighters[fighter_name],"xxx",0,1)</f>
        <v>Lucas Martins</v>
      </c>
    </row>
    <row r="2427" spans="1:43">
      <c r="A2427">
        <v>1988</v>
      </c>
      <c r="B2427">
        <v>675</v>
      </c>
      <c r="C2427">
        <f>_xlfn.XLOOKUP(ufc_fights_2[[#This Row],[r_fighter_id]],ufc_fighters[id],ufc_fighters[year],"xxx",0,1)</f>
        <v>1982</v>
      </c>
      <c r="D2427">
        <f>_xlfn.XLOOKUP(ufc_fights_2[[#This Row],[b_fighter_id]],ufc_fighters[id],ufc_fighters[year],"Prázdné",0,1)</f>
        <v>1985</v>
      </c>
      <c r="E2427" s="10">
        <f>YEAR(ufc_fights_2[[#This Row],[date]])-ufc_fights_2[[#This Row],[r_year]]</f>
        <v>31</v>
      </c>
      <c r="F2427" s="10">
        <f>YEAR(ufc_fights_2[[#This Row],[date]])-ufc_fights_2[[#This Row],[b_year]]</f>
        <v>28</v>
      </c>
      <c r="G2427">
        <v>0</v>
      </c>
      <c r="H2427">
        <v>0</v>
      </c>
      <c r="I2427">
        <v>0.72729999999999995</v>
      </c>
      <c r="J2427">
        <v>0.30769999999999997</v>
      </c>
      <c r="K2427">
        <v>0.84440000000000004</v>
      </c>
      <c r="L2427">
        <v>0.33329999999999999</v>
      </c>
      <c r="M2427">
        <v>1</v>
      </c>
      <c r="N2427">
        <v>0</v>
      </c>
      <c r="O2427">
        <v>1</v>
      </c>
      <c r="P2427">
        <v>0</v>
      </c>
      <c r="Q2427">
        <v>0</v>
      </c>
      <c r="R2427">
        <v>0</v>
      </c>
      <c r="S2427" s="2">
        <v>2.8240740740740739E-3</v>
      </c>
      <c r="T2427" s="2">
        <v>0</v>
      </c>
      <c r="U2427">
        <v>0.64710000000000001</v>
      </c>
      <c r="V2427">
        <v>0.1</v>
      </c>
      <c r="W2427">
        <v>1</v>
      </c>
      <c r="X2427">
        <v>1</v>
      </c>
      <c r="Y2427">
        <v>0.375</v>
      </c>
      <c r="Z2427">
        <v>0.71430000000000005</v>
      </c>
      <c r="AA2427">
        <v>0.30769999999999997</v>
      </c>
      <c r="AB2427">
        <v>0</v>
      </c>
      <c r="AC2427">
        <v>0</v>
      </c>
      <c r="AD2427">
        <v>0.75</v>
      </c>
      <c r="AE2427">
        <v>0</v>
      </c>
      <c r="AF2427" t="s">
        <v>3933</v>
      </c>
      <c r="AG2427" s="2">
        <v>1.9560185185185184E-3</v>
      </c>
      <c r="AH2427" t="s">
        <v>3911</v>
      </c>
      <c r="AI2427">
        <v>3</v>
      </c>
      <c r="AJ2427" t="s">
        <v>3939</v>
      </c>
      <c r="AK2427" s="3">
        <v>41587</v>
      </c>
      <c r="AL2427" s="10">
        <f>YEAR(ufc_fights_2[[#This Row],[date]])</f>
        <v>2013</v>
      </c>
      <c r="AM2427" t="s">
        <v>3971</v>
      </c>
      <c r="AN2427">
        <v>47</v>
      </c>
      <c r="AO2427" t="s">
        <v>3913</v>
      </c>
      <c r="AP2427">
        <f>IF(ufc_fights_2[[#This Row],[winner]]="Red",ufc_fights_2[[#This Row],[r_fighter_id]],ufc_fights_2[[#This Row],[b_fighter_id]])</f>
        <v>1988</v>
      </c>
      <c r="AQ2427" t="str">
        <f>_xlfn.XLOOKUP(ufc_fights_2[[#This Row],[winnerID]],ufc_fighters[id],ufc_fighters[fighter_name],"xxx",0,1)</f>
        <v>Adriano Martins</v>
      </c>
    </row>
    <row r="2428" spans="1:43">
      <c r="A2428">
        <v>1632</v>
      </c>
      <c r="B2428">
        <v>1988</v>
      </c>
      <c r="C2428">
        <f>_xlfn.XLOOKUP(ufc_fights_2[[#This Row],[r_fighter_id]],ufc_fighters[id],ufc_fighters[year],"xxx",0,1)</f>
        <v>1986</v>
      </c>
      <c r="D2428">
        <f>_xlfn.XLOOKUP(ufc_fights_2[[#This Row],[b_fighter_id]],ufc_fighters[id],ufc_fighters[year],"Prázdné",0,1)</f>
        <v>1982</v>
      </c>
      <c r="E2428" s="10">
        <f>YEAR(ufc_fights_2[[#This Row],[date]])-ufc_fights_2[[#This Row],[r_year]]</f>
        <v>29</v>
      </c>
      <c r="F2428" s="10">
        <f>YEAR(ufc_fights_2[[#This Row],[date]])-ufc_fights_2[[#This Row],[b_year]]</f>
        <v>33</v>
      </c>
      <c r="G2428">
        <v>0</v>
      </c>
      <c r="H2428">
        <v>0</v>
      </c>
      <c r="I2428">
        <v>0.22500000000000001</v>
      </c>
      <c r="J2428">
        <v>0.31580000000000003</v>
      </c>
      <c r="K2428">
        <v>0.2346</v>
      </c>
      <c r="L2428">
        <v>0.38640000000000002</v>
      </c>
      <c r="M2428">
        <v>0</v>
      </c>
      <c r="N2428">
        <v>0.75</v>
      </c>
      <c r="O2428">
        <v>0</v>
      </c>
      <c r="P2428">
        <v>0</v>
      </c>
      <c r="Q2428">
        <v>0</v>
      </c>
      <c r="R2428">
        <v>0</v>
      </c>
      <c r="S2428" s="2">
        <v>8.1018518518518516E-5</v>
      </c>
      <c r="T2428" s="2">
        <v>1.3657407407407407E-3</v>
      </c>
      <c r="U2428">
        <v>0.15620000000000001</v>
      </c>
      <c r="V2428">
        <v>0.19350000000000001</v>
      </c>
      <c r="W2428">
        <v>0.63639999999999997</v>
      </c>
      <c r="X2428">
        <v>0.2</v>
      </c>
      <c r="Y2428">
        <v>1</v>
      </c>
      <c r="Z2428">
        <v>0.2208</v>
      </c>
      <c r="AA2428">
        <v>0.33329999999999999</v>
      </c>
      <c r="AB2428">
        <v>0.33329999999999999</v>
      </c>
      <c r="AC2428">
        <v>0</v>
      </c>
      <c r="AD2428">
        <v>0</v>
      </c>
      <c r="AE2428">
        <v>0</v>
      </c>
      <c r="AF2428" t="s">
        <v>3922</v>
      </c>
      <c r="AG2428" s="2">
        <v>3.472222222222222E-3</v>
      </c>
      <c r="AH2428" t="s">
        <v>3911</v>
      </c>
      <c r="AI2428">
        <v>3</v>
      </c>
      <c r="AJ2428" t="s">
        <v>3961</v>
      </c>
      <c r="AK2428" s="3">
        <v>42057</v>
      </c>
      <c r="AL2428" s="10">
        <f>YEAR(ufc_fights_2[[#This Row],[date]])</f>
        <v>2015</v>
      </c>
      <c r="AM2428" t="s">
        <v>3971</v>
      </c>
      <c r="AN2428">
        <v>34</v>
      </c>
      <c r="AO2428" t="s">
        <v>3918</v>
      </c>
      <c r="AP2428">
        <f>IF(ufc_fights_2[[#This Row],[winner]]="Red",ufc_fights_2[[#This Row],[r_fighter_id]],ufc_fights_2[[#This Row],[b_fighter_id]])</f>
        <v>1988</v>
      </c>
      <c r="AQ2428" t="str">
        <f>_xlfn.XLOOKUP(ufc_fights_2[[#This Row],[winnerID]],ufc_fighters[id],ufc_fighters[fighter_name],"xxx",0,1)</f>
        <v>Adriano Martins</v>
      </c>
    </row>
    <row r="2429" spans="1:43">
      <c r="A2429">
        <v>1988</v>
      </c>
      <c r="B2429">
        <v>1930</v>
      </c>
      <c r="C2429">
        <f>_xlfn.XLOOKUP(ufc_fights_2[[#This Row],[r_fighter_id]],ufc_fighters[id],ufc_fighters[year],"xxx",0,1)</f>
        <v>1982</v>
      </c>
      <c r="D2429">
        <f>_xlfn.XLOOKUP(ufc_fights_2[[#This Row],[b_fighter_id]],ufc_fighters[id],ufc_fighters[year],"Prázdné",0,1)</f>
        <v>1991</v>
      </c>
      <c r="E2429" s="10">
        <f>YEAR(ufc_fights_2[[#This Row],[date]])-ufc_fights_2[[#This Row],[r_year]]</f>
        <v>33</v>
      </c>
      <c r="F2429" s="10">
        <f>YEAR(ufc_fights_2[[#This Row],[date]])-ufc_fights_2[[#This Row],[b_year]]</f>
        <v>24</v>
      </c>
      <c r="G2429">
        <v>1</v>
      </c>
      <c r="H2429">
        <v>0</v>
      </c>
      <c r="I2429">
        <v>0.42859999999999998</v>
      </c>
      <c r="J2429">
        <v>0.26669999999999999</v>
      </c>
      <c r="K2429">
        <v>0.42859999999999998</v>
      </c>
      <c r="L2429">
        <v>0.26669999999999999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</v>
      </c>
      <c r="T2429" s="2">
        <v>2.3148148148148147E-5</v>
      </c>
      <c r="U2429">
        <v>0.33329999999999999</v>
      </c>
      <c r="V2429">
        <v>0.15379999999999999</v>
      </c>
      <c r="W2429">
        <v>0</v>
      </c>
      <c r="X2429">
        <v>1</v>
      </c>
      <c r="Y2429">
        <v>0</v>
      </c>
      <c r="Z2429">
        <v>0.33329999999999999</v>
      </c>
      <c r="AA2429">
        <v>0.26669999999999999</v>
      </c>
      <c r="AB2429">
        <v>0</v>
      </c>
      <c r="AC2429">
        <v>0</v>
      </c>
      <c r="AD2429">
        <v>1</v>
      </c>
      <c r="AE2429">
        <v>0</v>
      </c>
      <c r="AF2429" t="s">
        <v>3910</v>
      </c>
      <c r="AG2429" s="2">
        <v>1.2268518518518518E-3</v>
      </c>
      <c r="AH2429" t="s">
        <v>3911</v>
      </c>
      <c r="AI2429">
        <v>3</v>
      </c>
      <c r="AJ2429" t="s">
        <v>3953</v>
      </c>
      <c r="AK2429" s="3">
        <v>42280</v>
      </c>
      <c r="AL2429" s="10">
        <f>YEAR(ufc_fights_2[[#This Row],[date]])</f>
        <v>2015</v>
      </c>
      <c r="AM2429" t="s">
        <v>3971</v>
      </c>
      <c r="AN2429">
        <v>3</v>
      </c>
      <c r="AO2429" t="s">
        <v>3913</v>
      </c>
      <c r="AP2429">
        <f>IF(ufc_fights_2[[#This Row],[winner]]="Red",ufc_fights_2[[#This Row],[r_fighter_id]],ufc_fights_2[[#This Row],[b_fighter_id]])</f>
        <v>1988</v>
      </c>
      <c r="AQ2429" t="str">
        <f>_xlfn.XLOOKUP(ufc_fights_2[[#This Row],[winnerID]],ufc_fighters[id],ufc_fighters[fighter_name],"xxx",0,1)</f>
        <v>Adriano Martins</v>
      </c>
    </row>
    <row r="2430" spans="1:43">
      <c r="A2430">
        <v>1988</v>
      </c>
      <c r="B2430">
        <v>2587</v>
      </c>
      <c r="C2430">
        <f>_xlfn.XLOOKUP(ufc_fights_2[[#This Row],[r_fighter_id]],ufc_fighters[id],ufc_fighters[year],"xxx",0,1)</f>
        <v>1982</v>
      </c>
      <c r="D2430">
        <f>_xlfn.XLOOKUP(ufc_fights_2[[#This Row],[b_fighter_id]],ufc_fighters[id],ufc_fighters[year],"Prázdné",0,1)</f>
        <v>1989</v>
      </c>
      <c r="E2430" s="10">
        <f>YEAR(ufc_fights_2[[#This Row],[date]])-ufc_fights_2[[#This Row],[r_year]]</f>
        <v>32</v>
      </c>
      <c r="F2430" s="10">
        <f>YEAR(ufc_fights_2[[#This Row],[date]])-ufc_fights_2[[#This Row],[b_year]]</f>
        <v>25</v>
      </c>
      <c r="G2430">
        <v>1</v>
      </c>
      <c r="H2430">
        <v>0</v>
      </c>
      <c r="I2430">
        <v>0.375</v>
      </c>
      <c r="J2430">
        <v>0.25490000000000002</v>
      </c>
      <c r="K2430">
        <v>0.4</v>
      </c>
      <c r="L2430">
        <v>0.25490000000000002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3.4722222222222222E-5</v>
      </c>
      <c r="T2430" s="2">
        <v>0</v>
      </c>
      <c r="U2430">
        <v>0.375</v>
      </c>
      <c r="V2430">
        <v>0.1081</v>
      </c>
      <c r="W2430">
        <v>0</v>
      </c>
      <c r="X2430">
        <v>0</v>
      </c>
      <c r="Y2430">
        <v>0.61539999999999995</v>
      </c>
      <c r="Z2430">
        <v>0.40910000000000002</v>
      </c>
      <c r="AA2430">
        <v>0.25490000000000002</v>
      </c>
      <c r="AB2430">
        <v>0</v>
      </c>
      <c r="AC2430">
        <v>0</v>
      </c>
      <c r="AD2430">
        <v>0</v>
      </c>
      <c r="AE2430">
        <v>0</v>
      </c>
      <c r="AF2430" t="s">
        <v>3910</v>
      </c>
      <c r="AG2430" s="2">
        <v>1.6319444444444445E-3</v>
      </c>
      <c r="AH2430" t="s">
        <v>3911</v>
      </c>
      <c r="AI2430">
        <v>3</v>
      </c>
      <c r="AJ2430" t="s">
        <v>3949</v>
      </c>
      <c r="AK2430" s="3">
        <v>41826</v>
      </c>
      <c r="AL2430" s="10">
        <f>YEAR(ufc_fights_2[[#This Row],[date]])</f>
        <v>2014</v>
      </c>
      <c r="AM2430" t="s">
        <v>3971</v>
      </c>
      <c r="AN2430">
        <v>1</v>
      </c>
      <c r="AO2430" t="s">
        <v>3913</v>
      </c>
      <c r="AP2430">
        <f>IF(ufc_fights_2[[#This Row],[winner]]="Red",ufc_fights_2[[#This Row],[r_fighter_id]],ufc_fights_2[[#This Row],[b_fighter_id]])</f>
        <v>1988</v>
      </c>
      <c r="AQ2430" t="str">
        <f>_xlfn.XLOOKUP(ufc_fights_2[[#This Row],[winnerID]],ufc_fighters[id],ufc_fighters[fighter_name],"xxx",0,1)</f>
        <v>Adriano Martins</v>
      </c>
    </row>
    <row r="2431" spans="1:43">
      <c r="A2431">
        <v>2581</v>
      </c>
      <c r="B2431">
        <v>862</v>
      </c>
      <c r="C2431">
        <f>_xlfn.XLOOKUP(ufc_fights_2[[#This Row],[r_fighter_id]],ufc_fighters[id],ufc_fighters[year],"xxx",0,1)</f>
        <v>1985</v>
      </c>
      <c r="D2431">
        <f>_xlfn.XLOOKUP(ufc_fights_2[[#This Row],[b_fighter_id]],ufc_fighters[id],ufc_fighters[year],"Prázdné",0,1)</f>
        <v>1983</v>
      </c>
      <c r="E2431" s="10">
        <f>YEAR(ufc_fights_2[[#This Row],[date]])-ufc_fights_2[[#This Row],[r_year]]</f>
        <v>30</v>
      </c>
      <c r="F2431" s="10">
        <f>YEAR(ufc_fights_2[[#This Row],[date]])-ufc_fights_2[[#This Row],[b_year]]</f>
        <v>32</v>
      </c>
      <c r="G2431">
        <v>0</v>
      </c>
      <c r="H2431">
        <v>0</v>
      </c>
      <c r="I2431">
        <v>0.38290000000000002</v>
      </c>
      <c r="J2431">
        <v>0.36840000000000001</v>
      </c>
      <c r="K2431">
        <v>0.38979999999999998</v>
      </c>
      <c r="L2431">
        <v>0.39660000000000001</v>
      </c>
      <c r="M2431">
        <v>0</v>
      </c>
      <c r="N2431">
        <v>0.66669999999999996</v>
      </c>
      <c r="O2431">
        <v>3</v>
      </c>
      <c r="P2431">
        <v>0</v>
      </c>
      <c r="Q2431">
        <v>0</v>
      </c>
      <c r="R2431">
        <v>0</v>
      </c>
      <c r="S2431" s="2">
        <v>3.2407407407407406E-4</v>
      </c>
      <c r="T2431" s="2">
        <v>1.5046296296296296E-3</v>
      </c>
      <c r="U2431">
        <v>0.29370000000000002</v>
      </c>
      <c r="V2431">
        <v>0.33810000000000001</v>
      </c>
      <c r="W2431">
        <v>0.82350000000000001</v>
      </c>
      <c r="X2431">
        <v>0.73329999999999995</v>
      </c>
      <c r="Y2431">
        <v>0.4</v>
      </c>
      <c r="Z2431">
        <v>0.3503</v>
      </c>
      <c r="AA2431">
        <v>0.30499999999999999</v>
      </c>
      <c r="AB2431">
        <v>0.66669999999999996</v>
      </c>
      <c r="AC2431">
        <v>0.66669999999999996</v>
      </c>
      <c r="AD2431">
        <v>0</v>
      </c>
      <c r="AE2431">
        <v>0</v>
      </c>
      <c r="AF2431" t="s">
        <v>3933</v>
      </c>
      <c r="AG2431" s="2">
        <v>3.449074074074074E-3</v>
      </c>
      <c r="AH2431" t="s">
        <v>3911</v>
      </c>
      <c r="AI2431">
        <v>3</v>
      </c>
      <c r="AJ2431" t="s">
        <v>4103</v>
      </c>
      <c r="AK2431" s="3">
        <v>42161</v>
      </c>
      <c r="AL2431" s="10">
        <f>YEAR(ufc_fights_2[[#This Row],[date]])</f>
        <v>2015</v>
      </c>
      <c r="AM2431" t="s">
        <v>3971</v>
      </c>
      <c r="AN2431">
        <v>141</v>
      </c>
      <c r="AO2431" t="s">
        <v>3913</v>
      </c>
      <c r="AP2431">
        <f>IF(ufc_fights_2[[#This Row],[winner]]="Red",ufc_fights_2[[#This Row],[r_fighter_id]],ufc_fights_2[[#This Row],[b_fighter_id]])</f>
        <v>2581</v>
      </c>
      <c r="AQ2431" t="str">
        <f>_xlfn.XLOOKUP(ufc_fights_2[[#This Row],[winnerID]],ufc_fighters[id],ufc_fighters[fighter_name],"xxx",0,1)</f>
        <v>Joe Proctor</v>
      </c>
    </row>
    <row r="2432" spans="1:43">
      <c r="A2432">
        <v>1949</v>
      </c>
      <c r="B2432">
        <v>2581</v>
      </c>
      <c r="C2432">
        <f>_xlfn.XLOOKUP(ufc_fights_2[[#This Row],[r_fighter_id]],ufc_fighters[id],ufc_fighters[year],"xxx",0,1)</f>
        <v>1977</v>
      </c>
      <c r="D2432">
        <f>_xlfn.XLOOKUP(ufc_fights_2[[#This Row],[b_fighter_id]],ufc_fighters[id],ufc_fighters[year],"Prázdné",0,1)</f>
        <v>1985</v>
      </c>
      <c r="E2432" s="10">
        <f>YEAR(ufc_fights_2[[#This Row],[date]])-ufc_fights_2[[#This Row],[r_year]]</f>
        <v>37</v>
      </c>
      <c r="F2432" s="10">
        <f>YEAR(ufc_fights_2[[#This Row],[date]])-ufc_fights_2[[#This Row],[b_year]]</f>
        <v>29</v>
      </c>
      <c r="G2432">
        <v>0</v>
      </c>
      <c r="H2432">
        <v>0</v>
      </c>
      <c r="I2432">
        <v>0.26</v>
      </c>
      <c r="J2432">
        <v>0.3851</v>
      </c>
      <c r="K2432">
        <v>0.36359999999999998</v>
      </c>
      <c r="L2432">
        <v>0.39560000000000001</v>
      </c>
      <c r="M2432">
        <v>0.1</v>
      </c>
      <c r="N2432">
        <v>0</v>
      </c>
      <c r="O2432">
        <v>1</v>
      </c>
      <c r="P2432">
        <v>1</v>
      </c>
      <c r="Q2432">
        <v>0</v>
      </c>
      <c r="R2432">
        <v>0</v>
      </c>
      <c r="S2432" s="2">
        <v>2.3379629629629631E-3</v>
      </c>
      <c r="T2432" s="2">
        <v>4.7453703703703704E-4</v>
      </c>
      <c r="U2432">
        <v>0.18459999999999999</v>
      </c>
      <c r="V2432">
        <v>0.3503</v>
      </c>
      <c r="W2432">
        <v>0.35</v>
      </c>
      <c r="X2432">
        <v>0.4667</v>
      </c>
      <c r="Y2432">
        <v>0.75</v>
      </c>
      <c r="Z2432">
        <v>0.23530000000000001</v>
      </c>
      <c r="AA2432">
        <v>0.35260000000000002</v>
      </c>
      <c r="AB2432">
        <v>0.3846</v>
      </c>
      <c r="AC2432">
        <v>0.70589999999999997</v>
      </c>
      <c r="AD2432">
        <v>0.5</v>
      </c>
      <c r="AE2432">
        <v>0</v>
      </c>
      <c r="AF2432" t="s">
        <v>3915</v>
      </c>
      <c r="AG2432" s="2">
        <v>3.472222222222222E-3</v>
      </c>
      <c r="AH2432" t="s">
        <v>3911</v>
      </c>
      <c r="AI2432">
        <v>3</v>
      </c>
      <c r="AJ2432" t="s">
        <v>4015</v>
      </c>
      <c r="AK2432" s="3">
        <v>41685</v>
      </c>
      <c r="AL2432" s="10">
        <f>YEAR(ufc_fights_2[[#This Row],[date]])</f>
        <v>2014</v>
      </c>
      <c r="AM2432" t="s">
        <v>3971</v>
      </c>
      <c r="AN2432">
        <v>95</v>
      </c>
      <c r="AO2432" t="s">
        <v>3918</v>
      </c>
      <c r="AP2432">
        <f>IF(ufc_fights_2[[#This Row],[winner]]="Red",ufc_fights_2[[#This Row],[r_fighter_id]],ufc_fights_2[[#This Row],[b_fighter_id]])</f>
        <v>2581</v>
      </c>
      <c r="AQ2432" t="str">
        <f>_xlfn.XLOOKUP(ufc_fights_2[[#This Row],[winnerID]],ufc_fighters[id],ufc_fighters[fighter_name],"xxx",0,1)</f>
        <v>Joe Proctor</v>
      </c>
    </row>
    <row r="2433" spans="1:43">
      <c r="A2433">
        <v>2809</v>
      </c>
      <c r="B2433">
        <v>2581</v>
      </c>
      <c r="C2433">
        <f>_xlfn.XLOOKUP(ufc_fights_2[[#This Row],[r_fighter_id]],ufc_fighters[id],ufc_fighters[year],"xxx",0,1)</f>
        <v>1982</v>
      </c>
      <c r="D2433">
        <f>_xlfn.XLOOKUP(ufc_fights_2[[#This Row],[b_fighter_id]],ufc_fighters[id],ufc_fighters[year],"Prázdné",0,1)</f>
        <v>1985</v>
      </c>
      <c r="E2433" s="10">
        <f>YEAR(ufc_fights_2[[#This Row],[date]])-ufc_fights_2[[#This Row],[r_year]]</f>
        <v>32</v>
      </c>
      <c r="F2433" s="10">
        <f>YEAR(ufc_fights_2[[#This Row],[date]])-ufc_fights_2[[#This Row],[b_year]]</f>
        <v>29</v>
      </c>
      <c r="G2433">
        <v>0</v>
      </c>
      <c r="H2433">
        <v>1</v>
      </c>
      <c r="I2433">
        <v>0.40699999999999997</v>
      </c>
      <c r="J2433">
        <v>0.30859999999999999</v>
      </c>
      <c r="K2433">
        <v>0.40699999999999997</v>
      </c>
      <c r="L2433">
        <v>0.3372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4.1666666666666669E-4</v>
      </c>
      <c r="T2433" s="2">
        <v>8.1018518518518516E-5</v>
      </c>
      <c r="U2433">
        <v>0.30649999999999999</v>
      </c>
      <c r="V2433">
        <v>0.2838</v>
      </c>
      <c r="W2433">
        <v>0.54549999999999998</v>
      </c>
      <c r="X2433">
        <v>0.76919999999999999</v>
      </c>
      <c r="Y2433">
        <v>1</v>
      </c>
      <c r="Z2433">
        <v>0.34250000000000003</v>
      </c>
      <c r="AA2433">
        <v>0.2571</v>
      </c>
      <c r="AB2433">
        <v>0.76919999999999999</v>
      </c>
      <c r="AC2433">
        <v>0.33329999999999999</v>
      </c>
      <c r="AD2433">
        <v>0</v>
      </c>
      <c r="AE2433">
        <v>0.75</v>
      </c>
      <c r="AF2433" t="s">
        <v>3910</v>
      </c>
      <c r="AG2433" s="2">
        <v>2.3958333333333331E-3</v>
      </c>
      <c r="AH2433" t="s">
        <v>3911</v>
      </c>
      <c r="AI2433">
        <v>3</v>
      </c>
      <c r="AJ2433" t="s">
        <v>3959</v>
      </c>
      <c r="AK2433" s="3">
        <v>41836</v>
      </c>
      <c r="AL2433" s="10">
        <f>YEAR(ufc_fights_2[[#This Row],[date]])</f>
        <v>2014</v>
      </c>
      <c r="AM2433" t="s">
        <v>3971</v>
      </c>
      <c r="AN2433">
        <v>36</v>
      </c>
      <c r="AO2433" t="s">
        <v>3918</v>
      </c>
      <c r="AP2433">
        <f>IF(ufc_fights_2[[#This Row],[winner]]="Red",ufc_fights_2[[#This Row],[r_fighter_id]],ufc_fights_2[[#This Row],[b_fighter_id]])</f>
        <v>2581</v>
      </c>
      <c r="AQ2433" t="str">
        <f>_xlfn.XLOOKUP(ufc_fights_2[[#This Row],[winnerID]],ufc_fighters[id],ufc_fighters[fighter_name],"xxx",0,1)</f>
        <v>Joe Proctor</v>
      </c>
    </row>
    <row r="2434" spans="1:43">
      <c r="A2434">
        <v>2581</v>
      </c>
      <c r="B2434">
        <v>1746</v>
      </c>
      <c r="C2434">
        <f>_xlfn.XLOOKUP(ufc_fights_2[[#This Row],[r_fighter_id]],ufc_fighters[id],ufc_fighters[year],"xxx",0,1)</f>
        <v>1985</v>
      </c>
      <c r="D2434">
        <f>_xlfn.XLOOKUP(ufc_fights_2[[#This Row],[b_fighter_id]],ufc_fighters[id],ufc_fighters[year],"Prázdné",0,1)</f>
        <v>1984</v>
      </c>
      <c r="E2434" s="10">
        <f>YEAR(ufc_fights_2[[#This Row],[date]])-ufc_fights_2[[#This Row],[r_year]]</f>
        <v>27</v>
      </c>
      <c r="F2434" s="10">
        <f>YEAR(ufc_fights_2[[#This Row],[date]])-ufc_fights_2[[#This Row],[b_year]]</f>
        <v>28</v>
      </c>
      <c r="G2434">
        <v>1</v>
      </c>
      <c r="H2434">
        <v>0</v>
      </c>
      <c r="I2434">
        <v>0.35709999999999997</v>
      </c>
      <c r="J2434">
        <v>0.44829999999999998</v>
      </c>
      <c r="K2434">
        <v>0.4194</v>
      </c>
      <c r="L2434">
        <v>0.44829999999999998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5.7870370370370373E-5</v>
      </c>
      <c r="T2434" s="2">
        <v>0</v>
      </c>
      <c r="U2434">
        <v>0.30769999999999997</v>
      </c>
      <c r="V2434">
        <v>0.36359999999999998</v>
      </c>
      <c r="W2434">
        <v>1</v>
      </c>
      <c r="X2434">
        <v>1</v>
      </c>
      <c r="Y2434">
        <v>0</v>
      </c>
      <c r="Z2434">
        <v>0.29170000000000001</v>
      </c>
      <c r="AA2434">
        <v>0.44829999999999998</v>
      </c>
      <c r="AB2434">
        <v>0.5</v>
      </c>
      <c r="AC2434">
        <v>0</v>
      </c>
      <c r="AD2434">
        <v>1</v>
      </c>
      <c r="AE2434">
        <v>0</v>
      </c>
      <c r="AF2434" t="s">
        <v>3910</v>
      </c>
      <c r="AG2434" s="2">
        <v>1.3773148148148147E-3</v>
      </c>
      <c r="AH2434" t="s">
        <v>3911</v>
      </c>
      <c r="AI2434">
        <v>3</v>
      </c>
      <c r="AJ2434" t="s">
        <v>3914</v>
      </c>
      <c r="AK2434" s="3">
        <v>41061</v>
      </c>
      <c r="AL2434" s="10">
        <f>YEAR(ufc_fights_2[[#This Row],[date]])</f>
        <v>2012</v>
      </c>
      <c r="AM2434" t="s">
        <v>3971</v>
      </c>
      <c r="AN2434">
        <v>1</v>
      </c>
      <c r="AO2434" t="s">
        <v>3913</v>
      </c>
      <c r="AP2434">
        <f>IF(ufc_fights_2[[#This Row],[winner]]="Red",ufc_fights_2[[#This Row],[r_fighter_id]],ufc_fights_2[[#This Row],[b_fighter_id]])</f>
        <v>2581</v>
      </c>
      <c r="AQ2434" t="str">
        <f>_xlfn.XLOOKUP(ufc_fights_2[[#This Row],[winnerID]],ufc_fighters[id],ufc_fighters[fighter_name],"xxx",0,1)</f>
        <v>Joe Proctor</v>
      </c>
    </row>
    <row r="2435" spans="1:43">
      <c r="A2435">
        <v>2449</v>
      </c>
      <c r="B2435">
        <v>1688</v>
      </c>
      <c r="C2435">
        <f>_xlfn.XLOOKUP(ufc_fights_2[[#This Row],[r_fighter_id]],ufc_fighters[id],ufc_fighters[year],"xxx",0,1)</f>
        <v>1986</v>
      </c>
      <c r="D2435">
        <f>_xlfn.XLOOKUP(ufc_fights_2[[#This Row],[b_fighter_id]],ufc_fighters[id],ufc_fighters[year],"Prázdné",0,1)</f>
        <v>1981</v>
      </c>
      <c r="E2435" s="10">
        <f>YEAR(ufc_fights_2[[#This Row],[date]])-ufc_fights_2[[#This Row],[r_year]]</f>
        <v>28</v>
      </c>
      <c r="F2435" s="10">
        <f>YEAR(ufc_fights_2[[#This Row],[date]])-ufc_fights_2[[#This Row],[b_year]]</f>
        <v>33</v>
      </c>
      <c r="G2435">
        <v>0</v>
      </c>
      <c r="H2435">
        <v>0</v>
      </c>
      <c r="I2435">
        <v>0.40960000000000002</v>
      </c>
      <c r="J2435">
        <v>0.2286</v>
      </c>
      <c r="K2435">
        <v>0.45050000000000001</v>
      </c>
      <c r="L2435">
        <v>0.37209999999999999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2.4652777777777776E-3</v>
      </c>
      <c r="T2435" s="2">
        <v>7.1759259259259259E-4</v>
      </c>
      <c r="U2435">
        <v>0.36759999999999998</v>
      </c>
      <c r="V2435">
        <v>0.1923</v>
      </c>
      <c r="W2435">
        <v>0.71430000000000005</v>
      </c>
      <c r="X2435">
        <v>0.5</v>
      </c>
      <c r="Y2435">
        <v>0.33329999999999999</v>
      </c>
      <c r="Z2435">
        <v>0.1852</v>
      </c>
      <c r="AA2435">
        <v>0.21879999999999999</v>
      </c>
      <c r="AB2435">
        <v>0.55559999999999998</v>
      </c>
      <c r="AC2435">
        <v>0.33329999999999999</v>
      </c>
      <c r="AD2435">
        <v>0.51060000000000005</v>
      </c>
      <c r="AE2435">
        <v>0</v>
      </c>
      <c r="AF2435" t="s">
        <v>3910</v>
      </c>
      <c r="AG2435" s="2">
        <v>2.5578703703703705E-3</v>
      </c>
      <c r="AH2435" t="s">
        <v>3911</v>
      </c>
      <c r="AI2435">
        <v>3</v>
      </c>
      <c r="AJ2435" t="s">
        <v>3931</v>
      </c>
      <c r="AK2435" s="3">
        <v>41839</v>
      </c>
      <c r="AL2435" s="10">
        <f>YEAR(ufc_fights_2[[#This Row],[date]])</f>
        <v>2014</v>
      </c>
      <c r="AM2435" t="s">
        <v>3971</v>
      </c>
      <c r="AN2435">
        <v>100</v>
      </c>
      <c r="AO2435" t="s">
        <v>3913</v>
      </c>
      <c r="AP2435">
        <f>IF(ufc_fights_2[[#This Row],[winner]]="Red",ufc_fights_2[[#This Row],[r_fighter_id]],ufc_fights_2[[#This Row],[b_fighter_id]])</f>
        <v>2449</v>
      </c>
      <c r="AQ2435" t="str">
        <f>_xlfn.XLOOKUP(ufc_fights_2[[#This Row],[winnerID]],ufc_fighters[id],ufc_fighters[fighter_name],"xxx",0,1)</f>
        <v>Norman Parke</v>
      </c>
    </row>
    <row r="2436" spans="1:43">
      <c r="A2436">
        <v>2449</v>
      </c>
      <c r="B2436">
        <v>1912</v>
      </c>
      <c r="C2436">
        <f>_xlfn.XLOOKUP(ufc_fights_2[[#This Row],[r_fighter_id]],ufc_fighters[id],ufc_fighters[year],"xxx",0,1)</f>
        <v>1986</v>
      </c>
      <c r="D2436">
        <f>_xlfn.XLOOKUP(ufc_fights_2[[#This Row],[b_fighter_id]],ufc_fighters[id],ufc_fighters[year],"Prázdné",0,1)</f>
        <v>1978</v>
      </c>
      <c r="E2436" s="10">
        <f>YEAR(ufc_fights_2[[#This Row],[date]])-ufc_fights_2[[#This Row],[r_year]]</f>
        <v>29</v>
      </c>
      <c r="F2436" s="10">
        <f>YEAR(ufc_fights_2[[#This Row],[date]])-ufc_fights_2[[#This Row],[b_year]]</f>
        <v>37</v>
      </c>
      <c r="G2436">
        <v>0</v>
      </c>
      <c r="H2436">
        <v>0</v>
      </c>
      <c r="I2436">
        <v>0.3241</v>
      </c>
      <c r="J2436">
        <v>0.34739999999999999</v>
      </c>
      <c r="K2436">
        <v>0.36359999999999998</v>
      </c>
      <c r="L2436">
        <v>0.3846</v>
      </c>
      <c r="M2436">
        <v>0.16669999999999999</v>
      </c>
      <c r="N2436">
        <v>8.3299999999999999E-2</v>
      </c>
      <c r="O2436">
        <v>0</v>
      </c>
      <c r="P2436">
        <v>0</v>
      </c>
      <c r="Q2436">
        <v>0</v>
      </c>
      <c r="R2436">
        <v>0</v>
      </c>
      <c r="S2436" s="2">
        <v>3.0902777777777777E-3</v>
      </c>
      <c r="T2436" s="2">
        <v>1.5856481481481481E-3</v>
      </c>
      <c r="U2436">
        <v>0.26050000000000001</v>
      </c>
      <c r="V2436">
        <v>0.31030000000000002</v>
      </c>
      <c r="W2436">
        <v>0.56520000000000004</v>
      </c>
      <c r="X2436">
        <v>1</v>
      </c>
      <c r="Y2436">
        <v>1</v>
      </c>
      <c r="Z2436">
        <v>0.31850000000000001</v>
      </c>
      <c r="AA2436">
        <v>0.29630000000000001</v>
      </c>
      <c r="AB2436">
        <v>0.4</v>
      </c>
      <c r="AC2436">
        <v>0.64290000000000003</v>
      </c>
      <c r="AD2436">
        <v>0</v>
      </c>
      <c r="AE2436">
        <v>0</v>
      </c>
      <c r="AF2436" t="s">
        <v>3915</v>
      </c>
      <c r="AG2436" s="2">
        <v>3.472222222222222E-3</v>
      </c>
      <c r="AH2436" t="s">
        <v>3911</v>
      </c>
      <c r="AI2436">
        <v>3</v>
      </c>
      <c r="AJ2436" t="s">
        <v>3961</v>
      </c>
      <c r="AK2436" s="3">
        <v>42301</v>
      </c>
      <c r="AL2436" s="10">
        <f>YEAR(ufc_fights_2[[#This Row],[date]])</f>
        <v>2015</v>
      </c>
      <c r="AM2436" t="s">
        <v>3971</v>
      </c>
      <c r="AN2436">
        <v>100</v>
      </c>
      <c r="AO2436" t="s">
        <v>3913</v>
      </c>
      <c r="AP2436">
        <f>IF(ufc_fights_2[[#This Row],[winner]]="Red",ufc_fights_2[[#This Row],[r_fighter_id]],ufc_fights_2[[#This Row],[b_fighter_id]])</f>
        <v>2449</v>
      </c>
      <c r="AQ2436" t="str">
        <f>_xlfn.XLOOKUP(ufc_fights_2[[#This Row],[winnerID]],ufc_fighters[id],ufc_fighters[fighter_name],"xxx",0,1)</f>
        <v>Norman Parke</v>
      </c>
    </row>
    <row r="2437" spans="1:43">
      <c r="A2437">
        <v>2449</v>
      </c>
      <c r="B2437">
        <v>3291</v>
      </c>
      <c r="C2437">
        <f>_xlfn.XLOOKUP(ufc_fights_2[[#This Row],[r_fighter_id]],ufc_fighters[id],ufc_fighters[year],"xxx",0,1)</f>
        <v>1986</v>
      </c>
      <c r="D2437">
        <f>_xlfn.XLOOKUP(ufc_fights_2[[#This Row],[b_fighter_id]],ufc_fighters[id],ufc_fighters[year],"Prázdné",0,1)</f>
        <v>1984</v>
      </c>
      <c r="E2437" s="10">
        <f>YEAR(ufc_fights_2[[#This Row],[date]])-ufc_fights_2[[#This Row],[r_year]]</f>
        <v>27</v>
      </c>
      <c r="F2437" s="10">
        <f>YEAR(ufc_fights_2[[#This Row],[date]])-ufc_fights_2[[#This Row],[b_year]]</f>
        <v>29</v>
      </c>
      <c r="G2437">
        <v>0</v>
      </c>
      <c r="H2437">
        <v>0</v>
      </c>
      <c r="I2437">
        <v>0.32929999999999998</v>
      </c>
      <c r="J2437">
        <v>0.37640000000000001</v>
      </c>
      <c r="K2437">
        <v>0.3306</v>
      </c>
      <c r="L2437">
        <v>0.38329999999999997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9.2592592592592588E-5</v>
      </c>
      <c r="T2437" s="2">
        <v>0</v>
      </c>
      <c r="U2437">
        <v>0.29599999999999999</v>
      </c>
      <c r="V2437">
        <v>0.2555</v>
      </c>
      <c r="W2437">
        <v>0.73680000000000001</v>
      </c>
      <c r="X2437">
        <v>0.25</v>
      </c>
      <c r="Y2437">
        <v>0.82609999999999995</v>
      </c>
      <c r="Z2437">
        <v>0.3306</v>
      </c>
      <c r="AA2437">
        <v>0.37209999999999999</v>
      </c>
      <c r="AB2437">
        <v>0.25</v>
      </c>
      <c r="AC2437">
        <v>0.5</v>
      </c>
      <c r="AD2437">
        <v>0</v>
      </c>
      <c r="AE2437">
        <v>0</v>
      </c>
      <c r="AF2437" t="s">
        <v>3915</v>
      </c>
      <c r="AG2437" s="2">
        <v>3.472222222222222E-3</v>
      </c>
      <c r="AH2437" t="s">
        <v>3911</v>
      </c>
      <c r="AI2437">
        <v>3</v>
      </c>
      <c r="AJ2437" t="s">
        <v>3961</v>
      </c>
      <c r="AK2437" s="3">
        <v>41573</v>
      </c>
      <c r="AL2437" s="10">
        <f>YEAR(ufc_fights_2[[#This Row],[date]])</f>
        <v>2013</v>
      </c>
      <c r="AM2437" t="s">
        <v>3971</v>
      </c>
      <c r="AN2437">
        <v>33</v>
      </c>
      <c r="AO2437" t="s">
        <v>3913</v>
      </c>
      <c r="AP2437">
        <f>IF(ufc_fights_2[[#This Row],[winner]]="Red",ufc_fights_2[[#This Row],[r_fighter_id]],ufc_fights_2[[#This Row],[b_fighter_id]])</f>
        <v>2449</v>
      </c>
      <c r="AQ2437" t="str">
        <f>_xlfn.XLOOKUP(ufc_fights_2[[#This Row],[winnerID]],ufc_fighters[id],ufc_fighters[fighter_name],"xxx",0,1)</f>
        <v>Norman Parke</v>
      </c>
    </row>
    <row r="2438" spans="1:43">
      <c r="A2438">
        <v>2449</v>
      </c>
      <c r="B2438">
        <v>3261</v>
      </c>
      <c r="C2438">
        <f>_xlfn.XLOOKUP(ufc_fights_2[[#This Row],[r_fighter_id]],ufc_fighters[id],ufc_fighters[year],"xxx",0,1)</f>
        <v>1986</v>
      </c>
      <c r="D2438">
        <f>_xlfn.XLOOKUP(ufc_fights_2[[#This Row],[b_fighter_id]],ufc_fighters[id],ufc_fighters[year],"Prázdné",0,1)</f>
        <v>1987</v>
      </c>
      <c r="E2438" s="10">
        <f>YEAR(ufc_fights_2[[#This Row],[date]])-ufc_fights_2[[#This Row],[r_year]]</f>
        <v>27</v>
      </c>
      <c r="F2438" s="10">
        <f>YEAR(ufc_fights_2[[#This Row],[date]])-ufc_fights_2[[#This Row],[b_year]]</f>
        <v>26</v>
      </c>
      <c r="G2438">
        <v>0</v>
      </c>
      <c r="H2438">
        <v>0</v>
      </c>
      <c r="I2438">
        <v>0.53120000000000001</v>
      </c>
      <c r="J2438">
        <v>0.33589999999999998</v>
      </c>
      <c r="K2438">
        <v>0.56200000000000006</v>
      </c>
      <c r="L2438">
        <v>0.39600000000000002</v>
      </c>
      <c r="M2438">
        <v>0.15379999999999999</v>
      </c>
      <c r="N2438">
        <v>0.2</v>
      </c>
      <c r="O2438">
        <v>0</v>
      </c>
      <c r="P2438">
        <v>0</v>
      </c>
      <c r="Q2438">
        <v>1</v>
      </c>
      <c r="R2438">
        <v>0</v>
      </c>
      <c r="S2438" s="2">
        <v>3.2754629629629631E-3</v>
      </c>
      <c r="T2438" s="2">
        <v>1.8287037037037037E-3</v>
      </c>
      <c r="U2438">
        <v>0.47620000000000001</v>
      </c>
      <c r="V2438">
        <v>0.2364</v>
      </c>
      <c r="W2438">
        <v>0.81820000000000004</v>
      </c>
      <c r="X2438">
        <v>0.75</v>
      </c>
      <c r="Y2438">
        <v>1</v>
      </c>
      <c r="Z2438">
        <v>0.5</v>
      </c>
      <c r="AA2438">
        <v>0.32790000000000002</v>
      </c>
      <c r="AB2438">
        <v>1</v>
      </c>
      <c r="AC2438">
        <v>0.5</v>
      </c>
      <c r="AD2438">
        <v>1</v>
      </c>
      <c r="AE2438">
        <v>0</v>
      </c>
      <c r="AF2438" t="s">
        <v>3915</v>
      </c>
      <c r="AG2438" s="2">
        <v>3.472222222222222E-3</v>
      </c>
      <c r="AH2438" t="s">
        <v>3911</v>
      </c>
      <c r="AI2438">
        <v>3</v>
      </c>
      <c r="AJ2438" t="s">
        <v>3967</v>
      </c>
      <c r="AK2438" s="3">
        <v>41461</v>
      </c>
      <c r="AL2438" s="10">
        <f>YEAR(ufc_fights_2[[#This Row],[date]])</f>
        <v>2013</v>
      </c>
      <c r="AM2438" t="s">
        <v>3971</v>
      </c>
      <c r="AN2438">
        <v>1</v>
      </c>
      <c r="AO2438" t="s">
        <v>3913</v>
      </c>
      <c r="AP2438">
        <f>IF(ufc_fights_2[[#This Row],[winner]]="Red",ufc_fights_2[[#This Row],[r_fighter_id]],ufc_fights_2[[#This Row],[b_fighter_id]])</f>
        <v>2449</v>
      </c>
      <c r="AQ2438" t="str">
        <f>_xlfn.XLOOKUP(ufc_fights_2[[#This Row],[winnerID]],ufc_fighters[id],ufc_fighters[fighter_name],"xxx",0,1)</f>
        <v>Norman Parke</v>
      </c>
    </row>
    <row r="2439" spans="1:43">
      <c r="A2439">
        <v>301</v>
      </c>
      <c r="B2439">
        <v>1303</v>
      </c>
      <c r="C2439">
        <f>_xlfn.XLOOKUP(ufc_fights_2[[#This Row],[r_fighter_id]],ufc_fighters[id],ufc_fighters[year],"xxx",0,1)</f>
        <v>1981</v>
      </c>
      <c r="D2439">
        <f>_xlfn.XLOOKUP(ufc_fights_2[[#This Row],[b_fighter_id]],ufc_fighters[id],ufc_fighters[year],"Prázdné",0,1)</f>
        <v>1986</v>
      </c>
      <c r="E2439" s="10">
        <f>YEAR(ufc_fights_2[[#This Row],[date]])-ufc_fights_2[[#This Row],[r_year]]</f>
        <v>29</v>
      </c>
      <c r="F2439" s="10">
        <f>YEAR(ufc_fights_2[[#This Row],[date]])-ufc_fights_2[[#This Row],[b_year]]</f>
        <v>24</v>
      </c>
      <c r="G2439">
        <v>0</v>
      </c>
      <c r="H2439">
        <v>0</v>
      </c>
      <c r="I2439">
        <v>0.5</v>
      </c>
      <c r="J2439">
        <v>0</v>
      </c>
      <c r="K2439">
        <v>0.72729999999999995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 s="2">
        <v>1.25E-3</v>
      </c>
      <c r="T2439" s="2">
        <v>3.7037037037037035E-4</v>
      </c>
      <c r="U2439">
        <v>0.4375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0.64290000000000003</v>
      </c>
      <c r="AE2439">
        <v>0</v>
      </c>
      <c r="AF2439" t="s">
        <v>3933</v>
      </c>
      <c r="AG2439" s="2">
        <v>1.7708333333333332E-3</v>
      </c>
      <c r="AH2439" t="s">
        <v>3911</v>
      </c>
      <c r="AI2439">
        <v>3</v>
      </c>
      <c r="AJ2439" t="s">
        <v>3987</v>
      </c>
      <c r="AK2439" s="3">
        <v>40523</v>
      </c>
      <c r="AL2439" s="10">
        <f>YEAR(ufc_fights_2[[#This Row],[date]])</f>
        <v>2010</v>
      </c>
      <c r="AM2439" t="s">
        <v>3971</v>
      </c>
      <c r="AN2439">
        <v>92</v>
      </c>
      <c r="AO2439" t="s">
        <v>3913</v>
      </c>
      <c r="AP2439">
        <f>IF(ufc_fights_2[[#This Row],[winner]]="Red",ufc_fights_2[[#This Row],[r_fighter_id]],ufc_fights_2[[#This Row],[b_fighter_id]])</f>
        <v>301</v>
      </c>
      <c r="AQ2439" t="str">
        <f>_xlfn.XLOOKUP(ufc_fights_2[[#This Row],[winnerID]],ufc_fighters[id],ufc_fighters[fighter_name],"xxx",0,1)</f>
        <v>Mark Bocek</v>
      </c>
    </row>
    <row r="2440" spans="1:43">
      <c r="A2440">
        <v>301</v>
      </c>
      <c r="B2440">
        <v>279</v>
      </c>
      <c r="C2440">
        <f>_xlfn.XLOOKUP(ufc_fights_2[[#This Row],[r_fighter_id]],ufc_fighters[id],ufc_fighters[year],"xxx",0,1)</f>
        <v>1981</v>
      </c>
      <c r="D2440">
        <f>_xlfn.XLOOKUP(ufc_fights_2[[#This Row],[b_fighter_id]],ufc_fighters[id],ufc_fighters[year],"Prázdné",0,1)</f>
        <v>1979</v>
      </c>
      <c r="E2440" s="10">
        <f>YEAR(ufc_fights_2[[#This Row],[date]])-ufc_fights_2[[#This Row],[r_year]]</f>
        <v>28</v>
      </c>
      <c r="F2440" s="10">
        <f>YEAR(ufc_fights_2[[#This Row],[date]])-ufc_fights_2[[#This Row],[b_year]]</f>
        <v>30</v>
      </c>
      <c r="G2440">
        <v>0</v>
      </c>
      <c r="H2440">
        <v>0</v>
      </c>
      <c r="I2440">
        <v>0.46510000000000001</v>
      </c>
      <c r="J2440">
        <v>0.8</v>
      </c>
      <c r="K2440">
        <v>0.66180000000000005</v>
      </c>
      <c r="L2440">
        <v>0.83330000000000004</v>
      </c>
      <c r="M2440">
        <v>0.5</v>
      </c>
      <c r="N2440">
        <v>0</v>
      </c>
      <c r="O2440">
        <v>1</v>
      </c>
      <c r="P2440">
        <v>0</v>
      </c>
      <c r="Q2440">
        <v>0</v>
      </c>
      <c r="R2440">
        <v>0</v>
      </c>
      <c r="S2440" s="2">
        <v>2.7777777777777779E-3</v>
      </c>
      <c r="T2440" s="2">
        <v>2.5462962962962961E-4</v>
      </c>
      <c r="U2440">
        <v>0.42499999999999999</v>
      </c>
      <c r="V2440">
        <v>0</v>
      </c>
      <c r="W2440">
        <v>1</v>
      </c>
      <c r="X2440">
        <v>1</v>
      </c>
      <c r="Y2440">
        <v>1</v>
      </c>
      <c r="Z2440">
        <v>0</v>
      </c>
      <c r="AA2440">
        <v>0.5</v>
      </c>
      <c r="AB2440">
        <v>1</v>
      </c>
      <c r="AC2440">
        <v>1</v>
      </c>
      <c r="AD2440">
        <v>0.42109999999999997</v>
      </c>
      <c r="AE2440">
        <v>0</v>
      </c>
      <c r="AF2440" t="s">
        <v>3933</v>
      </c>
      <c r="AG2440" s="2">
        <v>3.4375E-3</v>
      </c>
      <c r="AH2440" t="s">
        <v>3911</v>
      </c>
      <c r="AI2440">
        <v>3</v>
      </c>
      <c r="AJ2440" t="s">
        <v>3928</v>
      </c>
      <c r="AK2440" s="3">
        <v>39921</v>
      </c>
      <c r="AL2440" s="10">
        <f>YEAR(ufc_fights_2[[#This Row],[date]])</f>
        <v>2009</v>
      </c>
      <c r="AM2440" t="s">
        <v>3971</v>
      </c>
      <c r="AN2440">
        <v>92</v>
      </c>
      <c r="AO2440" t="s">
        <v>3913</v>
      </c>
      <c r="AP2440">
        <f>IF(ufc_fights_2[[#This Row],[winner]]="Red",ufc_fights_2[[#This Row],[r_fighter_id]],ufc_fights_2[[#This Row],[b_fighter_id]])</f>
        <v>301</v>
      </c>
      <c r="AQ2440" t="str">
        <f>_xlfn.XLOOKUP(ufc_fights_2[[#This Row],[winnerID]],ufc_fighters[id],ufc_fighters[fighter_name],"xxx",0,1)</f>
        <v>Mark Bocek</v>
      </c>
    </row>
    <row r="2441" spans="1:43">
      <c r="A2441">
        <v>301</v>
      </c>
      <c r="B2441">
        <v>727</v>
      </c>
      <c r="C2441">
        <f>_xlfn.XLOOKUP(ufc_fights_2[[#This Row],[r_fighter_id]],ufc_fighters[id],ufc_fighters[year],"xxx",0,1)</f>
        <v>1981</v>
      </c>
      <c r="D2441">
        <f>_xlfn.XLOOKUP(ufc_fights_2[[#This Row],[b_fighter_id]],ufc_fighters[id],ufc_fighters[year],"Prázdné",0,1)</f>
        <v>1986</v>
      </c>
      <c r="E2441" s="10">
        <f>YEAR(ufc_fights_2[[#This Row],[date]])-ufc_fights_2[[#This Row],[r_year]]</f>
        <v>33</v>
      </c>
      <c r="F2441" s="10">
        <f>YEAR(ufc_fights_2[[#This Row],[date]])-ufc_fights_2[[#This Row],[b_year]]</f>
        <v>28</v>
      </c>
      <c r="G2441">
        <v>0</v>
      </c>
      <c r="H2441">
        <v>0</v>
      </c>
      <c r="I2441">
        <v>0.40939999999999999</v>
      </c>
      <c r="J2441">
        <v>0.32200000000000001</v>
      </c>
      <c r="K2441">
        <v>0.51670000000000005</v>
      </c>
      <c r="L2441">
        <v>0.5333</v>
      </c>
      <c r="M2441">
        <v>0.23080000000000001</v>
      </c>
      <c r="N2441">
        <v>0.5</v>
      </c>
      <c r="O2441">
        <v>0</v>
      </c>
      <c r="P2441">
        <v>0</v>
      </c>
      <c r="Q2441">
        <v>0</v>
      </c>
      <c r="R2441">
        <v>0</v>
      </c>
      <c r="S2441" s="2">
        <v>4.3287037037037035E-3</v>
      </c>
      <c r="T2441" s="2">
        <v>7.8703703703703705E-4</v>
      </c>
      <c r="U2441">
        <v>0.33090000000000003</v>
      </c>
      <c r="V2441">
        <v>0.27039999999999997</v>
      </c>
      <c r="W2441">
        <v>0.68</v>
      </c>
      <c r="X2441">
        <v>0.8</v>
      </c>
      <c r="Y2441">
        <v>1</v>
      </c>
      <c r="Z2441">
        <v>0.25619999999999998</v>
      </c>
      <c r="AA2441">
        <v>0.24199999999999999</v>
      </c>
      <c r="AB2441">
        <v>0.78</v>
      </c>
      <c r="AC2441">
        <v>0.94740000000000002</v>
      </c>
      <c r="AD2441">
        <v>0</v>
      </c>
      <c r="AE2441">
        <v>1</v>
      </c>
      <c r="AF2441" t="s">
        <v>3922</v>
      </c>
      <c r="AG2441" s="2">
        <v>3.472222222222222E-3</v>
      </c>
      <c r="AH2441" t="s">
        <v>3911</v>
      </c>
      <c r="AI2441">
        <v>3</v>
      </c>
      <c r="AJ2441" t="s">
        <v>3949</v>
      </c>
      <c r="AK2441" s="3">
        <v>41745</v>
      </c>
      <c r="AL2441" s="10">
        <f>YEAR(ufc_fights_2[[#This Row],[date]])</f>
        <v>2014</v>
      </c>
      <c r="AM2441" t="s">
        <v>3971</v>
      </c>
      <c r="AN2441">
        <v>64</v>
      </c>
      <c r="AO2441" t="s">
        <v>3913</v>
      </c>
      <c r="AP2441">
        <f>IF(ufc_fights_2[[#This Row],[winner]]="Red",ufc_fights_2[[#This Row],[r_fighter_id]],ufc_fights_2[[#This Row],[b_fighter_id]])</f>
        <v>301</v>
      </c>
      <c r="AQ2441" t="str">
        <f>_xlfn.XLOOKUP(ufc_fights_2[[#This Row],[winnerID]],ufc_fighters[id],ufc_fighters[fighter_name],"xxx",0,1)</f>
        <v>Mark Bocek</v>
      </c>
    </row>
    <row r="2442" spans="1:43">
      <c r="A2442">
        <v>2002</v>
      </c>
      <c r="B2442">
        <v>135</v>
      </c>
      <c r="C2442">
        <f>_xlfn.XLOOKUP(ufc_fights_2[[#This Row],[r_fighter_id]],ufc_fighters[id],ufc_fighters[year],"xxx",0,1)</f>
        <v>1994</v>
      </c>
      <c r="D2442">
        <f>_xlfn.XLOOKUP(ufc_fights_2[[#This Row],[b_fighter_id]],ufc_fighters[id],ufc_fighters[year],"Prázdné",0,1)</f>
        <v>1983</v>
      </c>
      <c r="E2442" s="10">
        <f>YEAR(ufc_fights_2[[#This Row],[date]])-ufc_fights_2[[#This Row],[r_year]]</f>
        <v>21</v>
      </c>
      <c r="F2442" s="10">
        <f>YEAR(ufc_fights_2[[#This Row],[date]])-ufc_fights_2[[#This Row],[b_year]]</f>
        <v>32</v>
      </c>
      <c r="G2442">
        <v>0</v>
      </c>
      <c r="H2442">
        <v>1</v>
      </c>
      <c r="I2442">
        <v>0.63270000000000004</v>
      </c>
      <c r="J2442">
        <v>0.51219999999999999</v>
      </c>
      <c r="K2442">
        <v>0.70589999999999997</v>
      </c>
      <c r="L2442">
        <v>0.6</v>
      </c>
      <c r="M2442">
        <v>0.33329999999999999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3.9236111111111112E-3</v>
      </c>
      <c r="T2442" s="2">
        <v>1.3773148148148147E-3</v>
      </c>
      <c r="U2442">
        <v>0.61360000000000003</v>
      </c>
      <c r="V2442">
        <v>0.51519999999999999</v>
      </c>
      <c r="W2442">
        <v>0.8</v>
      </c>
      <c r="X2442">
        <v>0.8</v>
      </c>
      <c r="Y2442">
        <v>0.75</v>
      </c>
      <c r="Z2442">
        <v>0.42109999999999997</v>
      </c>
      <c r="AA2442">
        <v>0.42859999999999998</v>
      </c>
      <c r="AB2442">
        <v>0.75</v>
      </c>
      <c r="AC2442">
        <v>0</v>
      </c>
      <c r="AD2442">
        <v>0.68</v>
      </c>
      <c r="AE2442">
        <v>0.63160000000000005</v>
      </c>
      <c r="AF2442" t="s">
        <v>3926</v>
      </c>
      <c r="AG2442" s="2">
        <v>3.472222222222222E-3</v>
      </c>
      <c r="AH2442" t="s">
        <v>3911</v>
      </c>
      <c r="AI2442">
        <v>3</v>
      </c>
      <c r="AJ2442" t="s">
        <v>3979</v>
      </c>
      <c r="AK2442" s="3">
        <v>42322</v>
      </c>
      <c r="AL2442" s="10">
        <f>YEAR(ufc_fights_2[[#This Row],[date]])</f>
        <v>2015</v>
      </c>
      <c r="AM2442" t="s">
        <v>3971</v>
      </c>
      <c r="AN2442">
        <v>14</v>
      </c>
      <c r="AO2442" t="s">
        <v>3913</v>
      </c>
      <c r="AP2442">
        <f>IF(ufc_fights_2[[#This Row],[winner]]="Red",ufc_fights_2[[#This Row],[r_fighter_id]],ufc_fights_2[[#This Row],[b_fighter_id]])</f>
        <v>2002</v>
      </c>
      <c r="AQ2442" t="str">
        <f>_xlfn.XLOOKUP(ufc_fights_2[[#This Row],[winnerID]],ufc_fighters[id],ufc_fighters[fighter_name],"xxx",0,1)</f>
        <v>Jake Matthews</v>
      </c>
    </row>
    <row r="2443" spans="1:43">
      <c r="A2443">
        <v>2002</v>
      </c>
      <c r="B2443">
        <v>1529</v>
      </c>
      <c r="C2443">
        <f>_xlfn.XLOOKUP(ufc_fights_2[[#This Row],[r_fighter_id]],ufc_fighters[id],ufc_fighters[year],"xxx",0,1)</f>
        <v>1994</v>
      </c>
      <c r="D2443">
        <f>_xlfn.XLOOKUP(ufc_fights_2[[#This Row],[b_fighter_id]],ufc_fighters[id],ufc_fighters[year],"Prázdné",0,1)</f>
        <v>1988</v>
      </c>
      <c r="E2443" s="10">
        <f>YEAR(ufc_fights_2[[#This Row],[date]])-ufc_fights_2[[#This Row],[r_year]]</f>
        <v>20</v>
      </c>
      <c r="F2443" s="10">
        <f>YEAR(ufc_fights_2[[#This Row],[date]])-ufc_fights_2[[#This Row],[b_year]]</f>
        <v>26</v>
      </c>
      <c r="G2443">
        <v>0</v>
      </c>
      <c r="H2443">
        <v>0</v>
      </c>
      <c r="I2443">
        <v>0.70589999999999997</v>
      </c>
      <c r="J2443">
        <v>0.73329999999999995</v>
      </c>
      <c r="K2443">
        <v>0.82040000000000002</v>
      </c>
      <c r="L2443">
        <v>0.85709999999999997</v>
      </c>
      <c r="M2443">
        <v>0.36359999999999998</v>
      </c>
      <c r="N2443">
        <v>0</v>
      </c>
      <c r="O2443">
        <v>1</v>
      </c>
      <c r="P2443">
        <v>1</v>
      </c>
      <c r="Q2443">
        <v>0</v>
      </c>
      <c r="R2443">
        <v>1</v>
      </c>
      <c r="S2443" s="2">
        <v>7.2569444444444443E-3</v>
      </c>
      <c r="T2443" s="2">
        <v>2.199074074074074E-4</v>
      </c>
      <c r="U2443">
        <v>0.67110000000000003</v>
      </c>
      <c r="V2443">
        <v>0.66669999999999996</v>
      </c>
      <c r="W2443">
        <v>1</v>
      </c>
      <c r="X2443">
        <v>1</v>
      </c>
      <c r="Y2443">
        <v>1</v>
      </c>
      <c r="Z2443">
        <v>0.18179999999999999</v>
      </c>
      <c r="AA2443">
        <v>0.55559999999999998</v>
      </c>
      <c r="AB2443">
        <v>1</v>
      </c>
      <c r="AC2443">
        <v>1</v>
      </c>
      <c r="AD2443">
        <v>0.8679</v>
      </c>
      <c r="AE2443">
        <v>0</v>
      </c>
      <c r="AF2443" t="s">
        <v>3933</v>
      </c>
      <c r="AG2443" s="2">
        <v>2.2685185185185187E-3</v>
      </c>
      <c r="AH2443" t="s">
        <v>3911</v>
      </c>
      <c r="AI2443">
        <v>3</v>
      </c>
      <c r="AJ2443" t="s">
        <v>3989</v>
      </c>
      <c r="AK2443" s="3">
        <v>41818</v>
      </c>
      <c r="AL2443" s="10">
        <f>YEAR(ufc_fights_2[[#This Row],[date]])</f>
        <v>2014</v>
      </c>
      <c r="AM2443" t="s">
        <v>3971</v>
      </c>
      <c r="AN2443">
        <v>67</v>
      </c>
      <c r="AO2443" t="s">
        <v>3913</v>
      </c>
      <c r="AP2443">
        <f>IF(ufc_fights_2[[#This Row],[winner]]="Red",ufc_fights_2[[#This Row],[r_fighter_id]],ufc_fights_2[[#This Row],[b_fighter_id]])</f>
        <v>2002</v>
      </c>
      <c r="AQ2443" t="str">
        <f>_xlfn.XLOOKUP(ufc_fights_2[[#This Row],[winnerID]],ufc_fighters[id],ufc_fighters[fighter_name],"xxx",0,1)</f>
        <v>Jake Matthews</v>
      </c>
    </row>
    <row r="2444" spans="1:43">
      <c r="A2444">
        <v>2002</v>
      </c>
      <c r="B2444">
        <v>2720</v>
      </c>
      <c r="C2444">
        <f>_xlfn.XLOOKUP(ufc_fights_2[[#This Row],[r_fighter_id]],ufc_fighters[id],ufc_fighters[year],"xxx",0,1)</f>
        <v>1994</v>
      </c>
      <c r="D2444">
        <f>_xlfn.XLOOKUP(ufc_fights_2[[#This Row],[b_fighter_id]],ufc_fighters[id],ufc_fighters[year],"Prázdné",0,1)</f>
        <v>1982</v>
      </c>
      <c r="E2444" s="10">
        <f>YEAR(ufc_fights_2[[#This Row],[date]])-ufc_fights_2[[#This Row],[r_year]]</f>
        <v>20</v>
      </c>
      <c r="F2444" s="10">
        <f>YEAR(ufc_fights_2[[#This Row],[date]])-ufc_fights_2[[#This Row],[b_year]]</f>
        <v>32</v>
      </c>
      <c r="G2444">
        <v>0</v>
      </c>
      <c r="H2444">
        <v>0</v>
      </c>
      <c r="I2444">
        <v>0.41270000000000001</v>
      </c>
      <c r="J2444">
        <v>0.4667</v>
      </c>
      <c r="K2444">
        <v>0.46379999999999999</v>
      </c>
      <c r="L2444">
        <v>0.51519999999999999</v>
      </c>
      <c r="M2444">
        <v>0.5</v>
      </c>
      <c r="N2444">
        <v>0</v>
      </c>
      <c r="O2444">
        <v>1</v>
      </c>
      <c r="P2444">
        <v>0</v>
      </c>
      <c r="Q2444">
        <v>0</v>
      </c>
      <c r="R2444">
        <v>0</v>
      </c>
      <c r="S2444" s="2">
        <v>6.4814814814814813E-4</v>
      </c>
      <c r="T2444" s="2">
        <v>3.2407407407407406E-4</v>
      </c>
      <c r="U2444">
        <v>0.32690000000000002</v>
      </c>
      <c r="V2444">
        <v>0.38890000000000002</v>
      </c>
      <c r="W2444">
        <v>0.5</v>
      </c>
      <c r="X2444">
        <v>1</v>
      </c>
      <c r="Y2444">
        <v>0.54549999999999998</v>
      </c>
      <c r="Z2444">
        <v>0.38979999999999998</v>
      </c>
      <c r="AA2444">
        <v>0.4667</v>
      </c>
      <c r="AB2444">
        <v>0</v>
      </c>
      <c r="AC2444">
        <v>0</v>
      </c>
      <c r="AD2444">
        <v>1</v>
      </c>
      <c r="AE2444">
        <v>0</v>
      </c>
      <c r="AF2444" t="s">
        <v>3933</v>
      </c>
      <c r="AG2444" s="2">
        <v>1.2962962962962963E-3</v>
      </c>
      <c r="AH2444" t="s">
        <v>3911</v>
      </c>
      <c r="AI2444">
        <v>3</v>
      </c>
      <c r="AJ2444" t="s">
        <v>3946</v>
      </c>
      <c r="AK2444" s="3">
        <v>41950</v>
      </c>
      <c r="AL2444" s="10">
        <f>YEAR(ufc_fights_2[[#This Row],[date]])</f>
        <v>2014</v>
      </c>
      <c r="AM2444" t="s">
        <v>3971</v>
      </c>
      <c r="AN2444">
        <v>68</v>
      </c>
      <c r="AO2444" t="s">
        <v>3913</v>
      </c>
      <c r="AP2444">
        <f>IF(ufc_fights_2[[#This Row],[winner]]="Red",ufc_fights_2[[#This Row],[r_fighter_id]],ufc_fights_2[[#This Row],[b_fighter_id]])</f>
        <v>2002</v>
      </c>
      <c r="AQ2444" t="str">
        <f>_xlfn.XLOOKUP(ufc_fights_2[[#This Row],[winnerID]],ufc_fighters[id],ufc_fighters[fighter_name],"xxx",0,1)</f>
        <v>Jake Matthews</v>
      </c>
    </row>
    <row r="2445" spans="1:43">
      <c r="A2445">
        <v>2016</v>
      </c>
      <c r="B2445">
        <v>3526</v>
      </c>
      <c r="C2445">
        <f>_xlfn.XLOOKUP(ufc_fights_2[[#This Row],[r_fighter_id]],ufc_fighters[id],ufc_fighters[year],"xxx",0,1)</f>
        <v>1979</v>
      </c>
      <c r="D2445">
        <f>_xlfn.XLOOKUP(ufc_fights_2[[#This Row],[b_fighter_id]],ufc_fighters[id],ufc_fighters[year],"Prázdné",0,1)</f>
        <v>1984</v>
      </c>
      <c r="E2445" s="10">
        <f>YEAR(ufc_fights_2[[#This Row],[date]])-ufc_fights_2[[#This Row],[r_year]]</f>
        <v>36</v>
      </c>
      <c r="F2445" s="10">
        <f>YEAR(ufc_fights_2[[#This Row],[date]])-ufc_fights_2[[#This Row],[b_year]]</f>
        <v>31</v>
      </c>
      <c r="G2445">
        <v>0</v>
      </c>
      <c r="H2445">
        <v>1</v>
      </c>
      <c r="I2445">
        <v>0.38179999999999997</v>
      </c>
      <c r="J2445">
        <v>0.43059999999999998</v>
      </c>
      <c r="K2445">
        <v>0.44259999999999999</v>
      </c>
      <c r="L2445">
        <v>0.5</v>
      </c>
      <c r="M2445">
        <v>0.1176</v>
      </c>
      <c r="N2445">
        <v>0.4</v>
      </c>
      <c r="O2445">
        <v>0</v>
      </c>
      <c r="P2445">
        <v>0</v>
      </c>
      <c r="Q2445">
        <v>0</v>
      </c>
      <c r="R2445">
        <v>0</v>
      </c>
      <c r="S2445" s="2">
        <v>2.0138888888888888E-3</v>
      </c>
      <c r="T2445" s="2">
        <v>2.0023148148148148E-3</v>
      </c>
      <c r="U2445">
        <v>0.39019999999999999</v>
      </c>
      <c r="V2445">
        <v>0.35589999999999999</v>
      </c>
      <c r="W2445">
        <v>0.25</v>
      </c>
      <c r="X2445">
        <v>1</v>
      </c>
      <c r="Y2445">
        <v>0.5</v>
      </c>
      <c r="Z2445">
        <v>0.375</v>
      </c>
      <c r="AA2445">
        <v>0.30609999999999998</v>
      </c>
      <c r="AB2445">
        <v>0.42859999999999998</v>
      </c>
      <c r="AC2445">
        <v>0.66669999999999996</v>
      </c>
      <c r="AD2445">
        <v>0</v>
      </c>
      <c r="AE2445">
        <v>0.72729999999999995</v>
      </c>
      <c r="AF2445" t="s">
        <v>3915</v>
      </c>
      <c r="AG2445" s="2">
        <v>3.472222222222222E-3</v>
      </c>
      <c r="AH2445" t="s">
        <v>3911</v>
      </c>
      <c r="AI2445">
        <v>3</v>
      </c>
      <c r="AJ2445" t="s">
        <v>3928</v>
      </c>
      <c r="AK2445" s="3">
        <v>42098</v>
      </c>
      <c r="AL2445" s="10">
        <f>YEAR(ufc_fights_2[[#This Row],[date]])</f>
        <v>2015</v>
      </c>
      <c r="AM2445" t="s">
        <v>3971</v>
      </c>
      <c r="AN2445">
        <v>27</v>
      </c>
      <c r="AO2445" t="s">
        <v>3918</v>
      </c>
      <c r="AP2445">
        <f>IF(ufc_fights_2[[#This Row],[winner]]="Red",ufc_fights_2[[#This Row],[r_fighter_id]],ufc_fights_2[[#This Row],[b_fighter_id]])</f>
        <v>3526</v>
      </c>
      <c r="AQ2445" t="str">
        <f>_xlfn.XLOOKUP(ufc_fights_2[[#This Row],[winnerID]],ufc_fighters[id],ufc_fighters[fighter_name],"xxx",0,1)</f>
        <v>Alexander Yakovlev</v>
      </c>
    </row>
    <row r="2446" spans="1:43">
      <c r="A2446">
        <v>1318</v>
      </c>
      <c r="B2446">
        <v>770</v>
      </c>
      <c r="C2446">
        <f>_xlfn.XLOOKUP(ufc_fights_2[[#This Row],[r_fighter_id]],ufc_fighters[id],ufc_fighters[year],"xxx",0,1)</f>
        <v>1983</v>
      </c>
      <c r="D2446">
        <f>_xlfn.XLOOKUP(ufc_fights_2[[#This Row],[b_fighter_id]],ufc_fighters[id],ufc_fighters[year],"Prázdné",0,1)</f>
        <v>1985</v>
      </c>
      <c r="E2446" s="10">
        <f>YEAR(ufc_fights_2[[#This Row],[date]])-ufc_fights_2[[#This Row],[r_year]]</f>
        <v>29</v>
      </c>
      <c r="F2446" s="10">
        <f>YEAR(ufc_fights_2[[#This Row],[date]])-ufc_fights_2[[#This Row],[b_year]]</f>
        <v>27</v>
      </c>
      <c r="G2446">
        <v>1</v>
      </c>
      <c r="H2446">
        <v>0</v>
      </c>
      <c r="I2446">
        <v>0.62629999999999997</v>
      </c>
      <c r="J2446">
        <v>0.3614</v>
      </c>
      <c r="K2446">
        <v>0.70660000000000001</v>
      </c>
      <c r="L2446">
        <v>0.59379999999999999</v>
      </c>
      <c r="M2446">
        <v>0.66669999999999996</v>
      </c>
      <c r="N2446">
        <v>0</v>
      </c>
      <c r="O2446">
        <v>0</v>
      </c>
      <c r="P2446">
        <v>2</v>
      </c>
      <c r="Q2446">
        <v>0</v>
      </c>
      <c r="R2446">
        <v>0</v>
      </c>
      <c r="S2446" s="2">
        <v>1.1805555555555555E-2</v>
      </c>
      <c r="T2446" s="2">
        <v>5.0925925925925921E-4</v>
      </c>
      <c r="U2446">
        <v>0.5</v>
      </c>
      <c r="V2446">
        <v>0.14549999999999999</v>
      </c>
      <c r="W2446">
        <v>0.87880000000000003</v>
      </c>
      <c r="X2446">
        <v>0.82050000000000001</v>
      </c>
      <c r="Y2446">
        <v>1</v>
      </c>
      <c r="Z2446">
        <v>0.50980000000000003</v>
      </c>
      <c r="AA2446">
        <v>9.6199999999999994E-2</v>
      </c>
      <c r="AB2446">
        <v>0.83779999999999999</v>
      </c>
      <c r="AC2446">
        <v>0.80649999999999999</v>
      </c>
      <c r="AD2446">
        <v>0.60909999999999997</v>
      </c>
      <c r="AE2446">
        <v>0</v>
      </c>
      <c r="AF2446" t="s">
        <v>3915</v>
      </c>
      <c r="AG2446" s="2">
        <v>3.472222222222222E-3</v>
      </c>
      <c r="AH2446" t="s">
        <v>3927</v>
      </c>
      <c r="AI2446">
        <v>5</v>
      </c>
      <c r="AJ2446" t="s">
        <v>3914</v>
      </c>
      <c r="AK2446" s="3">
        <v>41251</v>
      </c>
      <c r="AL2446" s="10">
        <f>YEAR(ufc_fights_2[[#This Row],[date]])</f>
        <v>2012</v>
      </c>
      <c r="AM2446" t="s">
        <v>3971</v>
      </c>
      <c r="AN2446">
        <v>128</v>
      </c>
      <c r="AO2446" t="s">
        <v>3913</v>
      </c>
      <c r="AP2446">
        <f>IF(ufc_fights_2[[#This Row],[winner]]="Red",ufc_fights_2[[#This Row],[r_fighter_id]],ufc_fights_2[[#This Row],[b_fighter_id]])</f>
        <v>1318</v>
      </c>
      <c r="AQ2446" t="str">
        <f>_xlfn.XLOOKUP(ufc_fights_2[[#This Row],[winnerID]],ufc_fighters[id],ufc_fighters[fighter_name],"xxx",0,1)</f>
        <v>Benson Henderson</v>
      </c>
    </row>
    <row r="2447" spans="1:43">
      <c r="A2447">
        <v>1318</v>
      </c>
      <c r="B2447">
        <v>1632</v>
      </c>
      <c r="C2447">
        <f>_xlfn.XLOOKUP(ufc_fights_2[[#This Row],[r_fighter_id]],ufc_fighters[id],ufc_fighters[year],"xxx",0,1)</f>
        <v>1983</v>
      </c>
      <c r="D2447">
        <f>_xlfn.XLOOKUP(ufc_fights_2[[#This Row],[b_fighter_id]],ufc_fighters[id],ufc_fighters[year],"Prázdné",0,1)</f>
        <v>1986</v>
      </c>
      <c r="E2447" s="10">
        <f>YEAR(ufc_fights_2[[#This Row],[date]])-ufc_fights_2[[#This Row],[r_year]]</f>
        <v>31</v>
      </c>
      <c r="F2447" s="10">
        <f>YEAR(ufc_fights_2[[#This Row],[date]])-ufc_fights_2[[#This Row],[b_year]]</f>
        <v>28</v>
      </c>
      <c r="G2447">
        <v>1</v>
      </c>
      <c r="H2447">
        <v>0</v>
      </c>
      <c r="I2447">
        <v>0.37140000000000001</v>
      </c>
      <c r="J2447">
        <v>0.23380000000000001</v>
      </c>
      <c r="K2447">
        <v>0.50529999999999997</v>
      </c>
      <c r="L2447">
        <v>0.3478</v>
      </c>
      <c r="M2447">
        <v>0.33329999999999999</v>
      </c>
      <c r="N2447">
        <v>0.6</v>
      </c>
      <c r="O2447">
        <v>2</v>
      </c>
      <c r="P2447">
        <v>0</v>
      </c>
      <c r="Q2447">
        <v>1</v>
      </c>
      <c r="R2447">
        <v>0</v>
      </c>
      <c r="S2447" s="2">
        <v>2.0023148148148148E-3</v>
      </c>
      <c r="T2447" s="2">
        <v>2.0601851851851853E-3</v>
      </c>
      <c r="U2447">
        <v>0.24440000000000001</v>
      </c>
      <c r="V2447">
        <v>0.1719</v>
      </c>
      <c r="W2447">
        <v>0.72729999999999995</v>
      </c>
      <c r="X2447">
        <v>0.5</v>
      </c>
      <c r="Y2447">
        <v>0.4</v>
      </c>
      <c r="Z2447">
        <v>0.3387</v>
      </c>
      <c r="AA2447">
        <v>0.1404</v>
      </c>
      <c r="AB2447">
        <v>0.4</v>
      </c>
      <c r="AC2447">
        <v>0.72729999999999995</v>
      </c>
      <c r="AD2447">
        <v>1</v>
      </c>
      <c r="AE2447">
        <v>0.22220000000000001</v>
      </c>
      <c r="AF2447" t="s">
        <v>3933</v>
      </c>
      <c r="AG2447" s="2">
        <v>8.7962962962962962E-4</v>
      </c>
      <c r="AH2447" t="s">
        <v>3927</v>
      </c>
      <c r="AI2447">
        <v>5</v>
      </c>
      <c r="AJ2447" t="s">
        <v>3939</v>
      </c>
      <c r="AK2447" s="3">
        <v>41797</v>
      </c>
      <c r="AL2447" s="10">
        <f>YEAR(ufc_fights_2[[#This Row],[date]])</f>
        <v>2014</v>
      </c>
      <c r="AM2447" t="s">
        <v>3971</v>
      </c>
      <c r="AN2447">
        <v>126</v>
      </c>
      <c r="AO2447" t="s">
        <v>3913</v>
      </c>
      <c r="AP2447">
        <f>IF(ufc_fights_2[[#This Row],[winner]]="Red",ufc_fights_2[[#This Row],[r_fighter_id]],ufc_fights_2[[#This Row],[b_fighter_id]])</f>
        <v>1318</v>
      </c>
      <c r="AQ2447" t="str">
        <f>_xlfn.XLOOKUP(ufc_fights_2[[#This Row],[winnerID]],ufc_fighters[id],ufc_fighters[fighter_name],"xxx",0,1)</f>
        <v>Benson Henderson</v>
      </c>
    </row>
    <row r="2448" spans="1:43">
      <c r="A2448">
        <v>856</v>
      </c>
      <c r="B2448">
        <v>1318</v>
      </c>
      <c r="C2448">
        <f>_xlfn.XLOOKUP(ufc_fights_2[[#This Row],[r_fighter_id]],ufc_fighters[id],ufc_fighters[year],"xxx",0,1)</f>
        <v>1981</v>
      </c>
      <c r="D2448">
        <f>_xlfn.XLOOKUP(ufc_fights_2[[#This Row],[b_fighter_id]],ufc_fighters[id],ufc_fighters[year],"Prázdné",0,1)</f>
        <v>1983</v>
      </c>
      <c r="E2448" s="10">
        <f>YEAR(ufc_fights_2[[#This Row],[date]])-ufc_fights_2[[#This Row],[r_year]]</f>
        <v>31</v>
      </c>
      <c r="F2448" s="10">
        <f>YEAR(ufc_fights_2[[#This Row],[date]])-ufc_fights_2[[#This Row],[b_year]]</f>
        <v>29</v>
      </c>
      <c r="G2448">
        <v>0</v>
      </c>
      <c r="H2448">
        <v>0</v>
      </c>
      <c r="I2448">
        <v>0.3579</v>
      </c>
      <c r="J2448">
        <v>0.32950000000000002</v>
      </c>
      <c r="K2448">
        <v>0.39710000000000001</v>
      </c>
      <c r="L2448">
        <v>0.36099999999999999</v>
      </c>
      <c r="M2448">
        <v>0.41670000000000001</v>
      </c>
      <c r="N2448">
        <v>1</v>
      </c>
      <c r="O2448">
        <v>0</v>
      </c>
      <c r="P2448">
        <v>3</v>
      </c>
      <c r="Q2448">
        <v>0</v>
      </c>
      <c r="R2448">
        <v>0</v>
      </c>
      <c r="S2448" s="2">
        <v>1.4814814814814814E-3</v>
      </c>
      <c r="T2448" s="2">
        <v>4.2824074074074075E-4</v>
      </c>
      <c r="U2448">
        <v>0.25</v>
      </c>
      <c r="V2448">
        <v>0.23580000000000001</v>
      </c>
      <c r="W2448">
        <v>0.48649999999999999</v>
      </c>
      <c r="X2448">
        <v>0.8095</v>
      </c>
      <c r="Y2448">
        <v>0.6</v>
      </c>
      <c r="Z2448">
        <v>0.32200000000000001</v>
      </c>
      <c r="AA2448">
        <v>0.29580000000000001</v>
      </c>
      <c r="AB2448">
        <v>1</v>
      </c>
      <c r="AC2448">
        <v>0.72729999999999995</v>
      </c>
      <c r="AD2448">
        <v>0.71430000000000005</v>
      </c>
      <c r="AE2448">
        <v>0.61539999999999995</v>
      </c>
      <c r="AF2448" t="s">
        <v>3915</v>
      </c>
      <c r="AG2448" s="2">
        <v>3.472222222222222E-3</v>
      </c>
      <c r="AH2448" t="s">
        <v>3927</v>
      </c>
      <c r="AI2448">
        <v>5</v>
      </c>
      <c r="AJ2448" t="s">
        <v>3931</v>
      </c>
      <c r="AK2448" s="3">
        <v>40964</v>
      </c>
      <c r="AL2448" s="10">
        <f>YEAR(ufc_fights_2[[#This Row],[date]])</f>
        <v>2012</v>
      </c>
      <c r="AM2448" t="s">
        <v>3971</v>
      </c>
      <c r="AN2448">
        <v>117</v>
      </c>
      <c r="AO2448" t="s">
        <v>3918</v>
      </c>
      <c r="AP2448">
        <f>IF(ufc_fights_2[[#This Row],[winner]]="Red",ufc_fights_2[[#This Row],[r_fighter_id]],ufc_fights_2[[#This Row],[b_fighter_id]])</f>
        <v>1318</v>
      </c>
      <c r="AQ2448" t="str">
        <f>_xlfn.XLOOKUP(ufc_fights_2[[#This Row],[winnerID]],ufc_fighters[id],ufc_fighters[fighter_name],"xxx",0,1)</f>
        <v>Benson Henderson</v>
      </c>
    </row>
    <row r="2449" spans="1:43">
      <c r="A2449">
        <v>2113</v>
      </c>
      <c r="B2449">
        <v>1318</v>
      </c>
      <c r="C2449">
        <f>_xlfn.XLOOKUP(ufc_fights_2[[#This Row],[r_fighter_id]],ufc_fighters[id],ufc_fighters[year],"xxx",0,1)</f>
        <v>1983</v>
      </c>
      <c r="D2449">
        <f>_xlfn.XLOOKUP(ufc_fights_2[[#This Row],[b_fighter_id]],ufc_fighters[id],ufc_fighters[year],"Prázdné",0,1)</f>
        <v>1983</v>
      </c>
      <c r="E2449" s="10">
        <f>YEAR(ufc_fights_2[[#This Row],[date]])-ufc_fights_2[[#This Row],[r_year]]</f>
        <v>28</v>
      </c>
      <c r="F2449" s="10">
        <f>YEAR(ufc_fights_2[[#This Row],[date]])-ufc_fights_2[[#This Row],[b_year]]</f>
        <v>28</v>
      </c>
      <c r="G2449">
        <v>0</v>
      </c>
      <c r="H2449">
        <v>0</v>
      </c>
      <c r="I2449">
        <v>0.31819999999999998</v>
      </c>
      <c r="J2449">
        <v>0.4924</v>
      </c>
      <c r="K2449">
        <v>0.43640000000000001</v>
      </c>
      <c r="L2449">
        <v>0.61029999999999995</v>
      </c>
      <c r="M2449">
        <v>0</v>
      </c>
      <c r="N2449">
        <v>1</v>
      </c>
      <c r="O2449">
        <v>6</v>
      </c>
      <c r="P2449">
        <v>2</v>
      </c>
      <c r="Q2449">
        <v>0</v>
      </c>
      <c r="R2449">
        <v>0</v>
      </c>
      <c r="S2449" s="2">
        <v>3.4722222222222222E-5</v>
      </c>
      <c r="T2449" s="2">
        <v>7.1990740740740739E-3</v>
      </c>
      <c r="U2449">
        <v>0.27779999999999999</v>
      </c>
      <c r="V2449">
        <v>0.4</v>
      </c>
      <c r="W2449">
        <v>0.6</v>
      </c>
      <c r="X2449">
        <v>0.33329999999999999</v>
      </c>
      <c r="Y2449">
        <v>0.85709999999999997</v>
      </c>
      <c r="Z2449">
        <v>0.27029999999999998</v>
      </c>
      <c r="AA2449">
        <v>0.35089999999999999</v>
      </c>
      <c r="AB2449">
        <v>0.5</v>
      </c>
      <c r="AC2449">
        <v>0.58330000000000004</v>
      </c>
      <c r="AD2449">
        <v>1</v>
      </c>
      <c r="AE2449">
        <v>0.60319999999999996</v>
      </c>
      <c r="AF2449" t="s">
        <v>3915</v>
      </c>
      <c r="AG2449" s="2">
        <v>3.472222222222222E-3</v>
      </c>
      <c r="AH2449" t="s">
        <v>3911</v>
      </c>
      <c r="AI2449">
        <v>3</v>
      </c>
      <c r="AJ2449" t="s">
        <v>3974</v>
      </c>
      <c r="AK2449" s="3">
        <v>40769</v>
      </c>
      <c r="AL2449" s="10">
        <f>YEAR(ufc_fights_2[[#This Row],[date]])</f>
        <v>2011</v>
      </c>
      <c r="AM2449" t="s">
        <v>3971</v>
      </c>
      <c r="AN2449">
        <v>107</v>
      </c>
      <c r="AO2449" t="s">
        <v>3918</v>
      </c>
      <c r="AP2449">
        <f>IF(ufc_fights_2[[#This Row],[winner]]="Red",ufc_fights_2[[#This Row],[r_fighter_id]],ufc_fights_2[[#This Row],[b_fighter_id]])</f>
        <v>1318</v>
      </c>
      <c r="AQ2449" t="str">
        <f>_xlfn.XLOOKUP(ufc_fights_2[[#This Row],[winnerID]],ufc_fighters[id],ufc_fighters[fighter_name],"xxx",0,1)</f>
        <v>Benson Henderson</v>
      </c>
    </row>
    <row r="2450" spans="1:43">
      <c r="A2450">
        <v>1318</v>
      </c>
      <c r="B2450">
        <v>2076</v>
      </c>
      <c r="C2450">
        <f>_xlfn.XLOOKUP(ufc_fights_2[[#This Row],[r_fighter_id]],ufc_fighters[id],ufc_fighters[year],"xxx",0,1)</f>
        <v>1983</v>
      </c>
      <c r="D2450">
        <f>_xlfn.XLOOKUP(ufc_fights_2[[#This Row],[b_fighter_id]],ufc_fighters[id],ufc_fighters[year],"Prázdné",0,1)</f>
        <v>1982</v>
      </c>
      <c r="E2450" s="10">
        <f>YEAR(ufc_fights_2[[#This Row],[date]])-ufc_fights_2[[#This Row],[r_year]]</f>
        <v>30</v>
      </c>
      <c r="F2450" s="10">
        <f>YEAR(ufc_fights_2[[#This Row],[date]])-ufc_fights_2[[#This Row],[b_year]]</f>
        <v>31</v>
      </c>
      <c r="G2450">
        <v>0</v>
      </c>
      <c r="H2450">
        <v>0</v>
      </c>
      <c r="I2450">
        <v>0.40960000000000002</v>
      </c>
      <c r="J2450">
        <v>0.22509999999999999</v>
      </c>
      <c r="K2450">
        <v>0.48170000000000002</v>
      </c>
      <c r="L2450">
        <v>0.27450000000000002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 s="2">
        <v>1.0069444444444444E-3</v>
      </c>
      <c r="T2450" s="2">
        <v>5.9027777777777778E-4</v>
      </c>
      <c r="U2450">
        <v>0.18179999999999999</v>
      </c>
      <c r="V2450">
        <v>0.1032</v>
      </c>
      <c r="W2450">
        <v>0.90910000000000002</v>
      </c>
      <c r="X2450">
        <v>0.82350000000000001</v>
      </c>
      <c r="Y2450">
        <v>0.6875</v>
      </c>
      <c r="Z2450">
        <v>0.38669999999999999</v>
      </c>
      <c r="AA2450">
        <v>0.19539999999999999</v>
      </c>
      <c r="AB2450">
        <v>0.61539999999999995</v>
      </c>
      <c r="AC2450">
        <v>0.57140000000000002</v>
      </c>
      <c r="AD2450">
        <v>0.66669999999999996</v>
      </c>
      <c r="AE2450">
        <v>0.33329999999999999</v>
      </c>
      <c r="AF2450" t="s">
        <v>3922</v>
      </c>
      <c r="AG2450" s="2">
        <v>3.472222222222222E-3</v>
      </c>
      <c r="AH2450" t="s">
        <v>3927</v>
      </c>
      <c r="AI2450">
        <v>5</v>
      </c>
      <c r="AJ2450" t="s">
        <v>3925</v>
      </c>
      <c r="AK2450" s="3">
        <v>41384</v>
      </c>
      <c r="AL2450" s="10">
        <f>YEAR(ufc_fights_2[[#This Row],[date]])</f>
        <v>2013</v>
      </c>
      <c r="AM2450" t="s">
        <v>3971</v>
      </c>
      <c r="AN2450">
        <v>83</v>
      </c>
      <c r="AO2450" t="s">
        <v>3913</v>
      </c>
      <c r="AP2450">
        <f>IF(ufc_fights_2[[#This Row],[winner]]="Red",ufc_fights_2[[#This Row],[r_fighter_id]],ufc_fights_2[[#This Row],[b_fighter_id]])</f>
        <v>1318</v>
      </c>
      <c r="AQ2450" t="str">
        <f>_xlfn.XLOOKUP(ufc_fights_2[[#This Row],[winnerID]],ufc_fighters[id],ufc_fighters[fighter_name],"xxx",0,1)</f>
        <v>Benson Henderson</v>
      </c>
    </row>
    <row r="2451" spans="1:43">
      <c r="A2451">
        <v>1318</v>
      </c>
      <c r="B2451">
        <v>856</v>
      </c>
      <c r="C2451">
        <f>_xlfn.XLOOKUP(ufc_fights_2[[#This Row],[r_fighter_id]],ufc_fighters[id],ufc_fighters[year],"xxx",0,1)</f>
        <v>1983</v>
      </c>
      <c r="D2451">
        <f>_xlfn.XLOOKUP(ufc_fights_2[[#This Row],[b_fighter_id]],ufc_fighters[id],ufc_fighters[year],"Prázdné",0,1)</f>
        <v>1981</v>
      </c>
      <c r="E2451" s="10">
        <f>YEAR(ufc_fights_2[[#This Row],[date]])-ufc_fights_2[[#This Row],[r_year]]</f>
        <v>29</v>
      </c>
      <c r="F2451" s="10">
        <f>YEAR(ufc_fights_2[[#This Row],[date]])-ufc_fights_2[[#This Row],[b_year]]</f>
        <v>31</v>
      </c>
      <c r="G2451">
        <v>0</v>
      </c>
      <c r="H2451">
        <v>1</v>
      </c>
      <c r="I2451">
        <v>0.38319999999999999</v>
      </c>
      <c r="J2451">
        <v>0.36259999999999998</v>
      </c>
      <c r="K2451">
        <v>0.39410000000000001</v>
      </c>
      <c r="L2451">
        <v>0.37630000000000002</v>
      </c>
      <c r="M2451">
        <v>0</v>
      </c>
      <c r="N2451">
        <v>0.33329999999999999</v>
      </c>
      <c r="O2451">
        <v>1</v>
      </c>
      <c r="P2451">
        <v>2</v>
      </c>
      <c r="Q2451">
        <v>0</v>
      </c>
      <c r="R2451">
        <v>0</v>
      </c>
      <c r="S2451" s="2">
        <v>8.1018518518518516E-5</v>
      </c>
      <c r="T2451" s="2">
        <v>2.0833333333333333E-3</v>
      </c>
      <c r="U2451">
        <v>0.2661</v>
      </c>
      <c r="V2451">
        <v>0.23019999999999999</v>
      </c>
      <c r="W2451">
        <v>0.73680000000000001</v>
      </c>
      <c r="X2451">
        <v>0.70830000000000004</v>
      </c>
      <c r="Y2451">
        <v>0.68969999999999998</v>
      </c>
      <c r="Z2451">
        <v>0.38040000000000002</v>
      </c>
      <c r="AA2451">
        <v>0.34660000000000002</v>
      </c>
      <c r="AB2451">
        <v>0.5</v>
      </c>
      <c r="AC2451">
        <v>0.75</v>
      </c>
      <c r="AD2451">
        <v>0</v>
      </c>
      <c r="AE2451">
        <v>1</v>
      </c>
      <c r="AF2451" t="s">
        <v>3922</v>
      </c>
      <c r="AG2451" s="2">
        <v>3.472222222222222E-3</v>
      </c>
      <c r="AH2451" t="s">
        <v>3927</v>
      </c>
      <c r="AI2451">
        <v>5</v>
      </c>
      <c r="AJ2451" t="s">
        <v>3914</v>
      </c>
      <c r="AK2451" s="3">
        <v>41132</v>
      </c>
      <c r="AL2451" s="10">
        <f>YEAR(ufc_fights_2[[#This Row],[date]])</f>
        <v>2012</v>
      </c>
      <c r="AM2451" t="s">
        <v>3971</v>
      </c>
      <c r="AN2451">
        <v>74</v>
      </c>
      <c r="AO2451" t="s">
        <v>3913</v>
      </c>
      <c r="AP2451">
        <f>IF(ufc_fights_2[[#This Row],[winner]]="Red",ufc_fights_2[[#This Row],[r_fighter_id]],ufc_fights_2[[#This Row],[b_fighter_id]])</f>
        <v>1318</v>
      </c>
      <c r="AQ2451" t="str">
        <f>_xlfn.XLOOKUP(ufc_fights_2[[#This Row],[winnerID]],ufc_fighters[id],ufc_fighters[fighter_name],"xxx",0,1)</f>
        <v>Benson Henderson</v>
      </c>
    </row>
    <row r="2452" spans="1:43">
      <c r="A2452">
        <v>301</v>
      </c>
      <c r="B2452">
        <v>1318</v>
      </c>
      <c r="C2452">
        <f>_xlfn.XLOOKUP(ufc_fights_2[[#This Row],[r_fighter_id]],ufc_fighters[id],ufc_fighters[year],"xxx",0,1)</f>
        <v>1981</v>
      </c>
      <c r="D2452">
        <f>_xlfn.XLOOKUP(ufc_fights_2[[#This Row],[b_fighter_id]],ufc_fighters[id],ufc_fighters[year],"Prázdné",0,1)</f>
        <v>1983</v>
      </c>
      <c r="E2452" s="10">
        <f>YEAR(ufc_fights_2[[#This Row],[date]])-ufc_fights_2[[#This Row],[r_year]]</f>
        <v>30</v>
      </c>
      <c r="F2452" s="10">
        <f>YEAR(ufc_fights_2[[#This Row],[date]])-ufc_fights_2[[#This Row],[b_year]]</f>
        <v>28</v>
      </c>
      <c r="G2452">
        <v>0</v>
      </c>
      <c r="H2452">
        <v>0</v>
      </c>
      <c r="I2452">
        <v>0.32350000000000001</v>
      </c>
      <c r="J2452">
        <v>0.44440000000000002</v>
      </c>
      <c r="K2452">
        <v>0.5806</v>
      </c>
      <c r="L2452">
        <v>0.6</v>
      </c>
      <c r="M2452">
        <v>0.36359999999999998</v>
      </c>
      <c r="N2452">
        <v>0.75</v>
      </c>
      <c r="O2452">
        <v>2</v>
      </c>
      <c r="P2452">
        <v>0</v>
      </c>
      <c r="Q2452">
        <v>1</v>
      </c>
      <c r="R2452">
        <v>0</v>
      </c>
      <c r="S2452" s="2">
        <v>3.0902777777777777E-3</v>
      </c>
      <c r="T2452" s="2">
        <v>3.8425925925925928E-3</v>
      </c>
      <c r="U2452">
        <v>0.23080000000000001</v>
      </c>
      <c r="V2452">
        <v>0.29549999999999998</v>
      </c>
      <c r="W2452">
        <v>0.6</v>
      </c>
      <c r="X2452">
        <v>0.66669999999999996</v>
      </c>
      <c r="Y2452">
        <v>0.84619999999999995</v>
      </c>
      <c r="Z2452">
        <v>0.2</v>
      </c>
      <c r="AA2452">
        <v>0.22409999999999999</v>
      </c>
      <c r="AB2452">
        <v>0.57140000000000002</v>
      </c>
      <c r="AC2452">
        <v>0.68179999999999996</v>
      </c>
      <c r="AD2452">
        <v>0.42859999999999998</v>
      </c>
      <c r="AE2452">
        <v>0.54169999999999996</v>
      </c>
      <c r="AF2452" t="s">
        <v>3915</v>
      </c>
      <c r="AG2452" s="2">
        <v>3.472222222222222E-3</v>
      </c>
      <c r="AH2452" t="s">
        <v>3911</v>
      </c>
      <c r="AI2452">
        <v>3</v>
      </c>
      <c r="AJ2452" t="s">
        <v>3949</v>
      </c>
      <c r="AK2452" s="3">
        <v>40663</v>
      </c>
      <c r="AL2452" s="10">
        <f>YEAR(ufc_fights_2[[#This Row],[date]])</f>
        <v>2011</v>
      </c>
      <c r="AM2452" t="s">
        <v>3971</v>
      </c>
      <c r="AN2452">
        <v>65</v>
      </c>
      <c r="AO2452" t="s">
        <v>3918</v>
      </c>
      <c r="AP2452">
        <f>IF(ufc_fights_2[[#This Row],[winner]]="Red",ufc_fights_2[[#This Row],[r_fighter_id]],ufc_fights_2[[#This Row],[b_fighter_id]])</f>
        <v>1318</v>
      </c>
      <c r="AQ2452" t="str">
        <f>_xlfn.XLOOKUP(ufc_fights_2[[#This Row],[winnerID]],ufc_fighters[id],ufc_fighters[fighter_name],"xxx",0,1)</f>
        <v>Benson Henderson</v>
      </c>
    </row>
    <row r="2453" spans="1:43">
      <c r="A2453">
        <v>1226</v>
      </c>
      <c r="B2453">
        <v>1318</v>
      </c>
      <c r="C2453">
        <f>_xlfn.XLOOKUP(ufc_fights_2[[#This Row],[r_fighter_id]],ufc_fighters[id],ufc_fighters[year],"xxx",0,1)</f>
        <v>1981</v>
      </c>
      <c r="D2453">
        <f>_xlfn.XLOOKUP(ufc_fights_2[[#This Row],[b_fighter_id]],ufc_fighters[id],ufc_fighters[year],"Prázdné",0,1)</f>
        <v>1983</v>
      </c>
      <c r="E2453" s="10">
        <f>YEAR(ufc_fights_2[[#This Row],[date]])-ufc_fights_2[[#This Row],[r_year]]</f>
        <v>30</v>
      </c>
      <c r="F2453" s="10">
        <f>YEAR(ufc_fights_2[[#This Row],[date]])-ufc_fights_2[[#This Row],[b_year]]</f>
        <v>28</v>
      </c>
      <c r="G2453">
        <v>0</v>
      </c>
      <c r="H2453">
        <v>1</v>
      </c>
      <c r="I2453">
        <v>0.27500000000000002</v>
      </c>
      <c r="J2453">
        <v>0.44940000000000002</v>
      </c>
      <c r="K2453">
        <v>0.53849999999999998</v>
      </c>
      <c r="L2453">
        <v>0.64559999999999995</v>
      </c>
      <c r="M2453">
        <v>0.22220000000000001</v>
      </c>
      <c r="N2453">
        <v>0.28570000000000001</v>
      </c>
      <c r="O2453">
        <v>4</v>
      </c>
      <c r="P2453">
        <v>0</v>
      </c>
      <c r="Q2453">
        <v>0</v>
      </c>
      <c r="R2453">
        <v>0</v>
      </c>
      <c r="S2453" s="2">
        <v>1.9560185185185184E-3</v>
      </c>
      <c r="T2453" s="2">
        <v>5.1736111111111115E-3</v>
      </c>
      <c r="U2453">
        <v>0.14810000000000001</v>
      </c>
      <c r="V2453">
        <v>0.28570000000000001</v>
      </c>
      <c r="W2453">
        <v>0.45450000000000002</v>
      </c>
      <c r="X2453">
        <v>1</v>
      </c>
      <c r="Y2453">
        <v>0.33329999999999999</v>
      </c>
      <c r="Z2453">
        <v>0.24</v>
      </c>
      <c r="AA2453">
        <v>0.18920000000000001</v>
      </c>
      <c r="AB2453">
        <v>0.33329999999999999</v>
      </c>
      <c r="AC2453">
        <v>0.55259999999999998</v>
      </c>
      <c r="AD2453">
        <v>0</v>
      </c>
      <c r="AE2453">
        <v>0.85709999999999997</v>
      </c>
      <c r="AF2453" t="s">
        <v>3915</v>
      </c>
      <c r="AG2453" s="2">
        <v>3.472222222222222E-3</v>
      </c>
      <c r="AH2453" t="s">
        <v>3911</v>
      </c>
      <c r="AI2453">
        <v>3</v>
      </c>
      <c r="AJ2453" t="s">
        <v>3914</v>
      </c>
      <c r="AK2453" s="3">
        <v>40859</v>
      </c>
      <c r="AL2453" s="10">
        <f>YEAR(ufc_fights_2[[#This Row],[date]])</f>
        <v>2011</v>
      </c>
      <c r="AM2453" t="s">
        <v>3971</v>
      </c>
      <c r="AN2453">
        <v>63</v>
      </c>
      <c r="AO2453" t="s">
        <v>3918</v>
      </c>
      <c r="AP2453">
        <f>IF(ufc_fights_2[[#This Row],[winner]]="Red",ufc_fights_2[[#This Row],[r_fighter_id]],ufc_fights_2[[#This Row],[b_fighter_id]])</f>
        <v>1318</v>
      </c>
      <c r="AQ2453" t="str">
        <f>_xlfn.XLOOKUP(ufc_fights_2[[#This Row],[winnerID]],ufc_fighters[id],ufc_fighters[fighter_name],"xxx",0,1)</f>
        <v>Benson Henderson</v>
      </c>
    </row>
    <row r="2454" spans="1:43">
      <c r="A2454">
        <v>1318</v>
      </c>
      <c r="B2454">
        <v>3244</v>
      </c>
      <c r="C2454">
        <f>_xlfn.XLOOKUP(ufc_fights_2[[#This Row],[r_fighter_id]],ufc_fighters[id],ufc_fighters[year],"xxx",0,1)</f>
        <v>1983</v>
      </c>
      <c r="D2454">
        <f>_xlfn.XLOOKUP(ufc_fights_2[[#This Row],[b_fighter_id]],ufc_fighters[id],ufc_fighters[year],"Prázdné",0,1)</f>
        <v>1978</v>
      </c>
      <c r="E2454" s="10">
        <f>YEAR(ufc_fights_2[[#This Row],[date]])-ufc_fights_2[[#This Row],[r_year]]</f>
        <v>31</v>
      </c>
      <c r="F2454" s="10">
        <f>YEAR(ufc_fights_2[[#This Row],[date]])-ufc_fights_2[[#This Row],[b_year]]</f>
        <v>36</v>
      </c>
      <c r="G2454">
        <v>0</v>
      </c>
      <c r="H2454">
        <v>0</v>
      </c>
      <c r="I2454">
        <v>0.50549999999999995</v>
      </c>
      <c r="J2454">
        <v>0.3276</v>
      </c>
      <c r="K2454">
        <v>0.68669999999999998</v>
      </c>
      <c r="L2454">
        <v>0.44</v>
      </c>
      <c r="M2454">
        <v>1</v>
      </c>
      <c r="N2454">
        <v>0.36359999999999998</v>
      </c>
      <c r="O2454">
        <v>1</v>
      </c>
      <c r="P2454">
        <v>0</v>
      </c>
      <c r="Q2454">
        <v>0</v>
      </c>
      <c r="R2454">
        <v>0</v>
      </c>
      <c r="S2454" s="2">
        <v>3.472222222222222E-3</v>
      </c>
      <c r="T2454" s="2">
        <v>5.4629629629629629E-3</v>
      </c>
      <c r="U2454">
        <v>0.32650000000000001</v>
      </c>
      <c r="V2454">
        <v>0.1515</v>
      </c>
      <c r="W2454">
        <v>0.75</v>
      </c>
      <c r="X2454">
        <v>0.64290000000000003</v>
      </c>
      <c r="Y2454">
        <v>0.75</v>
      </c>
      <c r="Z2454">
        <v>0.43840000000000001</v>
      </c>
      <c r="AA2454">
        <v>0.33329999999999999</v>
      </c>
      <c r="AB2454">
        <v>0.76470000000000005</v>
      </c>
      <c r="AC2454">
        <v>0.45450000000000002</v>
      </c>
      <c r="AD2454">
        <v>1</v>
      </c>
      <c r="AE2454">
        <v>0</v>
      </c>
      <c r="AF2454" t="s">
        <v>3922</v>
      </c>
      <c r="AG2454" s="2">
        <v>3.472222222222222E-3</v>
      </c>
      <c r="AH2454" t="s">
        <v>3927</v>
      </c>
      <c r="AI2454">
        <v>5</v>
      </c>
      <c r="AJ2454" t="s">
        <v>3925</v>
      </c>
      <c r="AK2454" s="3">
        <v>41664</v>
      </c>
      <c r="AL2454" s="10">
        <f>YEAR(ufc_fights_2[[#This Row],[date]])</f>
        <v>2014</v>
      </c>
      <c r="AM2454" t="s">
        <v>3971</v>
      </c>
      <c r="AN2454">
        <v>8</v>
      </c>
      <c r="AO2454" t="s">
        <v>3913</v>
      </c>
      <c r="AP2454">
        <f>IF(ufc_fights_2[[#This Row],[winner]]="Red",ufc_fights_2[[#This Row],[r_fighter_id]],ufc_fights_2[[#This Row],[b_fighter_id]])</f>
        <v>1318</v>
      </c>
      <c r="AQ2454" t="str">
        <f>_xlfn.XLOOKUP(ufc_fights_2[[#This Row],[winnerID]],ufc_fighters[id],ufc_fighters[fighter_name],"xxx",0,1)</f>
        <v>Benson Henderson</v>
      </c>
    </row>
    <row r="2455" spans="1:43">
      <c r="A2455">
        <v>2571</v>
      </c>
      <c r="B2455">
        <v>1205</v>
      </c>
      <c r="C2455">
        <f>_xlfn.XLOOKUP(ufc_fights_2[[#This Row],[r_fighter_id]],ufc_fighters[id],ufc_fighters[year],"xxx",0,1)</f>
        <v>1981</v>
      </c>
      <c r="D2455">
        <f>_xlfn.XLOOKUP(ufc_fights_2[[#This Row],[b_fighter_id]],ufc_fighters[id],ufc_fighters[year],"Prázdné",0,1)</f>
        <v>1989</v>
      </c>
      <c r="E2455" s="10">
        <f>YEAR(ufc_fights_2[[#This Row],[date]])-ufc_fights_2[[#This Row],[r_year]]</f>
        <v>37</v>
      </c>
      <c r="F2455" s="10">
        <f>YEAR(ufc_fights_2[[#This Row],[date]])-ufc_fights_2[[#This Row],[b_year]]</f>
        <v>29</v>
      </c>
      <c r="G2455">
        <v>0</v>
      </c>
      <c r="H2455">
        <v>0</v>
      </c>
      <c r="I2455">
        <v>0.5</v>
      </c>
      <c r="J2455">
        <v>0.54100000000000004</v>
      </c>
      <c r="K2455">
        <v>0.66039999999999999</v>
      </c>
      <c r="L2455">
        <v>0.63290000000000002</v>
      </c>
      <c r="M2455">
        <v>0.375</v>
      </c>
      <c r="N2455">
        <v>0.5</v>
      </c>
      <c r="O2455">
        <v>3</v>
      </c>
      <c r="P2455">
        <v>0</v>
      </c>
      <c r="Q2455">
        <v>0</v>
      </c>
      <c r="R2455">
        <v>0</v>
      </c>
      <c r="S2455" s="2">
        <v>2.7199074074074074E-3</v>
      </c>
      <c r="T2455" s="2">
        <v>1.9097222222222222E-3</v>
      </c>
      <c r="U2455">
        <v>0.42309999999999998</v>
      </c>
      <c r="V2455">
        <v>0.25</v>
      </c>
      <c r="W2455">
        <v>0.57140000000000002</v>
      </c>
      <c r="X2455">
        <v>1</v>
      </c>
      <c r="Y2455">
        <v>0.9</v>
      </c>
      <c r="Z2455">
        <v>0.33329999999999999</v>
      </c>
      <c r="AA2455">
        <v>0.44440000000000002</v>
      </c>
      <c r="AB2455">
        <v>0.85709999999999997</v>
      </c>
      <c r="AC2455">
        <v>0.8125</v>
      </c>
      <c r="AD2455">
        <v>0.92859999999999998</v>
      </c>
      <c r="AE2455">
        <v>0</v>
      </c>
      <c r="AF2455" t="s">
        <v>3915</v>
      </c>
      <c r="AG2455" s="2">
        <v>3.472222222222222E-3</v>
      </c>
      <c r="AH2455" t="s">
        <v>3911</v>
      </c>
      <c r="AI2455">
        <v>3</v>
      </c>
      <c r="AJ2455" t="s">
        <v>3931</v>
      </c>
      <c r="AK2455" s="3">
        <v>43134</v>
      </c>
      <c r="AL2455" s="10">
        <f>YEAR(ufc_fights_2[[#This Row],[date]])</f>
        <v>2018</v>
      </c>
      <c r="AM2455" t="s">
        <v>3971</v>
      </c>
      <c r="AN2455">
        <v>115</v>
      </c>
      <c r="AO2455" t="s">
        <v>3913</v>
      </c>
      <c r="AP2455">
        <f>IF(ufc_fights_2[[#This Row],[winner]]="Red",ufc_fights_2[[#This Row],[r_fighter_id]],ufc_fights_2[[#This Row],[b_fighter_id]])</f>
        <v>2571</v>
      </c>
      <c r="AQ2455" t="str">
        <f>_xlfn.XLOOKUP(ufc_fights_2[[#This Row],[winnerID]],ufc_fighters[id],ufc_fighters[fighter_name],"xxx",0,1)</f>
        <v>Michel Prazeres</v>
      </c>
    </row>
    <row r="2456" spans="1:43">
      <c r="A2456">
        <v>1764</v>
      </c>
      <c r="B2456">
        <v>2571</v>
      </c>
      <c r="C2456">
        <f>_xlfn.XLOOKUP(ufc_fights_2[[#This Row],[r_fighter_id]],ufc_fighters[id],ufc_fighters[year],"xxx",0,1)</f>
        <v>1985</v>
      </c>
      <c r="D2456">
        <f>_xlfn.XLOOKUP(ufc_fights_2[[#This Row],[b_fighter_id]],ufc_fighters[id],ufc_fighters[year],"Prázdné",0,1)</f>
        <v>1981</v>
      </c>
      <c r="E2456" s="10">
        <f>YEAR(ufc_fights_2[[#This Row],[date]])-ufc_fights_2[[#This Row],[r_year]]</f>
        <v>30</v>
      </c>
      <c r="F2456" s="10">
        <f>YEAR(ufc_fights_2[[#This Row],[date]])-ufc_fights_2[[#This Row],[b_year]]</f>
        <v>34</v>
      </c>
      <c r="G2456">
        <v>0</v>
      </c>
      <c r="H2456">
        <v>0</v>
      </c>
      <c r="I2456">
        <v>0.40200000000000002</v>
      </c>
      <c r="J2456">
        <v>0.37740000000000001</v>
      </c>
      <c r="K2456">
        <v>0.48780000000000001</v>
      </c>
      <c r="L2456">
        <v>0.45</v>
      </c>
      <c r="M2456">
        <v>0</v>
      </c>
      <c r="N2456">
        <v>7.1400000000000005E-2</v>
      </c>
      <c r="O2456">
        <v>0</v>
      </c>
      <c r="P2456">
        <v>0</v>
      </c>
      <c r="Q2456">
        <v>0</v>
      </c>
      <c r="R2456">
        <v>0</v>
      </c>
      <c r="S2456" s="2">
        <v>2.4189814814814816E-3</v>
      </c>
      <c r="T2456" s="2">
        <v>1.4004629629629629E-3</v>
      </c>
      <c r="U2456">
        <v>0.33329999999999999</v>
      </c>
      <c r="V2456">
        <v>0.29270000000000002</v>
      </c>
      <c r="W2456">
        <v>0.4</v>
      </c>
      <c r="X2456">
        <v>1</v>
      </c>
      <c r="Y2456">
        <v>0.85709999999999997</v>
      </c>
      <c r="Z2456">
        <v>0.40589999999999998</v>
      </c>
      <c r="AA2456">
        <v>0.37740000000000001</v>
      </c>
      <c r="AB2456">
        <v>0</v>
      </c>
      <c r="AC2456">
        <v>0</v>
      </c>
      <c r="AD2456">
        <v>0</v>
      </c>
      <c r="AE2456">
        <v>0</v>
      </c>
      <c r="AF2456" t="s">
        <v>3922</v>
      </c>
      <c r="AG2456" s="2">
        <v>3.472222222222222E-3</v>
      </c>
      <c r="AH2456" t="s">
        <v>3911</v>
      </c>
      <c r="AI2456">
        <v>3</v>
      </c>
      <c r="AJ2456" t="s">
        <v>3972</v>
      </c>
      <c r="AK2456" s="3">
        <v>42329</v>
      </c>
      <c r="AL2456" s="10">
        <f>YEAR(ufc_fights_2[[#This Row],[date]])</f>
        <v>2015</v>
      </c>
      <c r="AM2456" t="s">
        <v>3971</v>
      </c>
      <c r="AN2456">
        <v>113</v>
      </c>
      <c r="AO2456" t="s">
        <v>3918</v>
      </c>
      <c r="AP2456">
        <f>IF(ufc_fights_2[[#This Row],[winner]]="Red",ufc_fights_2[[#This Row],[r_fighter_id]],ufc_fights_2[[#This Row],[b_fighter_id]])</f>
        <v>2571</v>
      </c>
      <c r="AQ2456" t="str">
        <f>_xlfn.XLOOKUP(ufc_fights_2[[#This Row],[winnerID]],ufc_fighters[id],ufc_fighters[fighter_name],"xxx",0,1)</f>
        <v>Michel Prazeres</v>
      </c>
    </row>
    <row r="2457" spans="1:43">
      <c r="A2457">
        <v>2571</v>
      </c>
      <c r="B2457">
        <v>2754</v>
      </c>
      <c r="C2457">
        <f>_xlfn.XLOOKUP(ufc_fights_2[[#This Row],[r_fighter_id]],ufc_fighters[id],ufc_fighters[year],"xxx",0,1)</f>
        <v>1981</v>
      </c>
      <c r="D2457">
        <f>_xlfn.XLOOKUP(ufc_fights_2[[#This Row],[b_fighter_id]],ufc_fighters[id],ufc_fighters[year],"Prázdné",0,1)</f>
        <v>1985</v>
      </c>
      <c r="E2457" s="10">
        <f>YEAR(ufc_fights_2[[#This Row],[date]])-ufc_fights_2[[#This Row],[r_year]]</f>
        <v>32</v>
      </c>
      <c r="F2457" s="10">
        <f>YEAR(ufc_fights_2[[#This Row],[date]])-ufc_fights_2[[#This Row],[b_year]]</f>
        <v>28</v>
      </c>
      <c r="G2457">
        <v>0</v>
      </c>
      <c r="H2457">
        <v>0</v>
      </c>
      <c r="I2457">
        <v>0.44190000000000002</v>
      </c>
      <c r="J2457">
        <v>0.52049999999999996</v>
      </c>
      <c r="K2457">
        <v>0.64939999999999998</v>
      </c>
      <c r="L2457">
        <v>0.53949999999999998</v>
      </c>
      <c r="M2457">
        <v>0.4667</v>
      </c>
      <c r="N2457">
        <v>1</v>
      </c>
      <c r="O2457">
        <v>0</v>
      </c>
      <c r="P2457">
        <v>0</v>
      </c>
      <c r="Q2457">
        <v>0</v>
      </c>
      <c r="R2457">
        <v>0</v>
      </c>
      <c r="S2457" s="2">
        <v>5.9722222222222225E-3</v>
      </c>
      <c r="T2457" s="2">
        <v>5.3240740740740744E-4</v>
      </c>
      <c r="U2457">
        <v>0.42109999999999997</v>
      </c>
      <c r="V2457">
        <v>0.3261</v>
      </c>
      <c r="W2457">
        <v>0.33329999999999999</v>
      </c>
      <c r="X2457">
        <v>1</v>
      </c>
      <c r="Y2457">
        <v>1</v>
      </c>
      <c r="Z2457">
        <v>0.38890000000000002</v>
      </c>
      <c r="AA2457">
        <v>0.46550000000000002</v>
      </c>
      <c r="AB2457">
        <v>0.5</v>
      </c>
      <c r="AC2457">
        <v>0.75</v>
      </c>
      <c r="AD2457">
        <v>1</v>
      </c>
      <c r="AE2457">
        <v>0.72729999999999995</v>
      </c>
      <c r="AF2457" t="s">
        <v>3922</v>
      </c>
      <c r="AG2457" s="2">
        <v>3.472222222222222E-3</v>
      </c>
      <c r="AH2457" t="s">
        <v>3911</v>
      </c>
      <c r="AI2457">
        <v>3</v>
      </c>
      <c r="AJ2457" t="s">
        <v>3949</v>
      </c>
      <c r="AK2457" s="3">
        <v>41538</v>
      </c>
      <c r="AL2457" s="10">
        <f>YEAR(ufc_fights_2[[#This Row],[date]])</f>
        <v>2013</v>
      </c>
      <c r="AM2457" t="s">
        <v>3971</v>
      </c>
      <c r="AN2457">
        <v>65</v>
      </c>
      <c r="AO2457" t="s">
        <v>3913</v>
      </c>
      <c r="AP2457">
        <f>IF(ufc_fights_2[[#This Row],[winner]]="Red",ufc_fights_2[[#This Row],[r_fighter_id]],ufc_fights_2[[#This Row],[b_fighter_id]])</f>
        <v>2571</v>
      </c>
      <c r="AQ2457" t="str">
        <f>_xlfn.XLOOKUP(ufc_fights_2[[#This Row],[winnerID]],ufc_fighters[id],ufc_fighters[fighter_name],"xxx",0,1)</f>
        <v>Michel Prazeres</v>
      </c>
    </row>
    <row r="2458" spans="1:43">
      <c r="A2458">
        <v>2571</v>
      </c>
      <c r="B2458">
        <v>3185</v>
      </c>
      <c r="C2458">
        <f>_xlfn.XLOOKUP(ufc_fights_2[[#This Row],[r_fighter_id]],ufc_fighters[id],ufc_fighters[year],"xxx",0,1)</f>
        <v>1981</v>
      </c>
      <c r="D2458">
        <f>_xlfn.XLOOKUP(ufc_fights_2[[#This Row],[b_fighter_id]],ufc_fighters[id],ufc_fighters[year],"Prázdné",0,1)</f>
        <v>1988</v>
      </c>
      <c r="E2458" s="10">
        <f>YEAR(ufc_fights_2[[#This Row],[date]])-ufc_fights_2[[#This Row],[r_year]]</f>
        <v>33</v>
      </c>
      <c r="F2458" s="10">
        <f>YEAR(ufc_fights_2[[#This Row],[date]])-ufc_fights_2[[#This Row],[b_year]]</f>
        <v>26</v>
      </c>
      <c r="G2458">
        <v>1</v>
      </c>
      <c r="H2458">
        <v>0</v>
      </c>
      <c r="I2458">
        <v>0.52239999999999998</v>
      </c>
      <c r="J2458">
        <v>0.28570000000000001</v>
      </c>
      <c r="K2458">
        <v>0.62260000000000004</v>
      </c>
      <c r="L2458">
        <v>0.37740000000000001</v>
      </c>
      <c r="M2458">
        <v>0.2727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3.472222222222222E-3</v>
      </c>
      <c r="T2458" s="2">
        <v>9.2592592592592596E-4</v>
      </c>
      <c r="U2458">
        <v>0.44829999999999998</v>
      </c>
      <c r="V2458">
        <v>0.20250000000000001</v>
      </c>
      <c r="W2458">
        <v>1</v>
      </c>
      <c r="X2458">
        <v>1</v>
      </c>
      <c r="Y2458">
        <v>1</v>
      </c>
      <c r="Z2458">
        <v>0.45279999999999998</v>
      </c>
      <c r="AA2458">
        <v>0.28399999999999997</v>
      </c>
      <c r="AB2458">
        <v>0.71430000000000005</v>
      </c>
      <c r="AC2458">
        <v>0.6</v>
      </c>
      <c r="AD2458">
        <v>0.85709999999999997</v>
      </c>
      <c r="AE2458">
        <v>0</v>
      </c>
      <c r="AF2458" t="s">
        <v>3915</v>
      </c>
      <c r="AG2458" s="2">
        <v>3.472222222222222E-3</v>
      </c>
      <c r="AH2458" t="s">
        <v>3911</v>
      </c>
      <c r="AI2458">
        <v>3</v>
      </c>
      <c r="AJ2458" t="s">
        <v>3939</v>
      </c>
      <c r="AK2458" s="3">
        <v>41721</v>
      </c>
      <c r="AL2458" s="10">
        <f>YEAR(ufc_fights_2[[#This Row],[date]])</f>
        <v>2014</v>
      </c>
      <c r="AM2458" t="s">
        <v>3971</v>
      </c>
      <c r="AN2458">
        <v>46</v>
      </c>
      <c r="AO2458" t="s">
        <v>3913</v>
      </c>
      <c r="AP2458">
        <f>IF(ufc_fights_2[[#This Row],[winner]]="Red",ufc_fights_2[[#This Row],[r_fighter_id]],ufc_fights_2[[#This Row],[b_fighter_id]])</f>
        <v>2571</v>
      </c>
      <c r="AQ2458" t="str">
        <f>_xlfn.XLOOKUP(ufc_fights_2[[#This Row],[winnerID]],ufc_fighters[id],ufc_fighters[fighter_name],"xxx",0,1)</f>
        <v>Michel Prazeres</v>
      </c>
    </row>
    <row r="2459" spans="1:43">
      <c r="A2459">
        <v>413</v>
      </c>
      <c r="B2459">
        <v>2571</v>
      </c>
      <c r="C2459">
        <f>_xlfn.XLOOKUP(ufc_fights_2[[#This Row],[r_fighter_id]],ufc_fighters[id],ufc_fighters[year],"xxx",0,1)</f>
        <v>1986</v>
      </c>
      <c r="D2459">
        <f>_xlfn.XLOOKUP(ufc_fights_2[[#This Row],[b_fighter_id]],ufc_fighters[id],ufc_fighters[year],"Prázdné",0,1)</f>
        <v>1981</v>
      </c>
      <c r="E2459" s="10">
        <f>YEAR(ufc_fights_2[[#This Row],[date]])-ufc_fights_2[[#This Row],[r_year]]</f>
        <v>30</v>
      </c>
      <c r="F2459" s="10">
        <f>YEAR(ufc_fights_2[[#This Row],[date]])-ufc_fights_2[[#This Row],[b_year]]</f>
        <v>35</v>
      </c>
      <c r="G2459">
        <v>0</v>
      </c>
      <c r="H2459">
        <v>0</v>
      </c>
      <c r="I2459">
        <v>0.377</v>
      </c>
      <c r="J2459">
        <v>0.39639999999999997</v>
      </c>
      <c r="K2459">
        <v>0.377</v>
      </c>
      <c r="L2459">
        <v>0.3977</v>
      </c>
      <c r="M2459">
        <v>0.25</v>
      </c>
      <c r="N2459">
        <v>0.71430000000000005</v>
      </c>
      <c r="O2459">
        <v>0</v>
      </c>
      <c r="P2459">
        <v>0</v>
      </c>
      <c r="Q2459">
        <v>0</v>
      </c>
      <c r="R2459">
        <v>0</v>
      </c>
      <c r="S2459" s="2">
        <v>0</v>
      </c>
      <c r="T2459" s="2">
        <v>7.9861111111111116E-4</v>
      </c>
      <c r="U2459">
        <v>0.25530000000000003</v>
      </c>
      <c r="V2459">
        <v>0.26550000000000001</v>
      </c>
      <c r="W2459">
        <v>0.86670000000000003</v>
      </c>
      <c r="X2459">
        <v>0.69230000000000003</v>
      </c>
      <c r="Y2459">
        <v>0.73329999999999995</v>
      </c>
      <c r="Z2459">
        <v>0.35709999999999997</v>
      </c>
      <c r="AA2459">
        <v>0.40379999999999999</v>
      </c>
      <c r="AB2459">
        <v>0.55559999999999998</v>
      </c>
      <c r="AC2459">
        <v>0.4</v>
      </c>
      <c r="AD2459">
        <v>1</v>
      </c>
      <c r="AE2459">
        <v>0.25</v>
      </c>
      <c r="AF2459" t="s">
        <v>3915</v>
      </c>
      <c r="AG2459" s="2">
        <v>3.472222222222222E-3</v>
      </c>
      <c r="AH2459" t="s">
        <v>3911</v>
      </c>
      <c r="AI2459">
        <v>3</v>
      </c>
      <c r="AJ2459" t="s">
        <v>3973</v>
      </c>
      <c r="AK2459" s="3">
        <v>42637</v>
      </c>
      <c r="AL2459" s="10">
        <f>YEAR(ufc_fights_2[[#This Row],[date]])</f>
        <v>2016</v>
      </c>
      <c r="AM2459" t="s">
        <v>3971</v>
      </c>
      <c r="AN2459">
        <v>44</v>
      </c>
      <c r="AO2459" t="s">
        <v>3918</v>
      </c>
      <c r="AP2459">
        <f>IF(ufc_fights_2[[#This Row],[winner]]="Red",ufc_fights_2[[#This Row],[r_fighter_id]],ufc_fights_2[[#This Row],[b_fighter_id]])</f>
        <v>2571</v>
      </c>
      <c r="AQ2459" t="str">
        <f>_xlfn.XLOOKUP(ufc_fights_2[[#This Row],[winnerID]],ufc_fighters[id],ufc_fighters[fighter_name],"xxx",0,1)</f>
        <v>Michel Prazeres</v>
      </c>
    </row>
    <row r="2460" spans="1:43">
      <c r="A2460">
        <v>2571</v>
      </c>
      <c r="B2460">
        <v>407</v>
      </c>
      <c r="C2460">
        <f>_xlfn.XLOOKUP(ufc_fights_2[[#This Row],[r_fighter_id]],ufc_fighters[id],ufc_fighters[year],"xxx",0,1)</f>
        <v>1981</v>
      </c>
      <c r="D2460">
        <f>_xlfn.XLOOKUP(ufc_fights_2[[#This Row],[b_fighter_id]],ufc_fighters[id],ufc_fighters[year],"Prázdné",0,1)</f>
        <v>1980</v>
      </c>
      <c r="E2460" s="10">
        <f>YEAR(ufc_fights_2[[#This Row],[date]])-ufc_fights_2[[#This Row],[r_year]]</f>
        <v>36</v>
      </c>
      <c r="F2460" s="10">
        <f>YEAR(ufc_fights_2[[#This Row],[date]])-ufc_fights_2[[#This Row],[b_year]]</f>
        <v>37</v>
      </c>
      <c r="G2460">
        <v>0</v>
      </c>
      <c r="H2460">
        <v>0</v>
      </c>
      <c r="I2460">
        <v>0.70589999999999997</v>
      </c>
      <c r="J2460">
        <v>1</v>
      </c>
      <c r="K2460">
        <v>0.75560000000000005</v>
      </c>
      <c r="L2460">
        <v>1</v>
      </c>
      <c r="M2460">
        <v>0.66669999999999996</v>
      </c>
      <c r="N2460">
        <v>0</v>
      </c>
      <c r="O2460">
        <v>1</v>
      </c>
      <c r="P2460">
        <v>0</v>
      </c>
      <c r="Q2460">
        <v>0</v>
      </c>
      <c r="R2460">
        <v>0</v>
      </c>
      <c r="S2460" s="2">
        <v>8.3333333333333339E-4</v>
      </c>
      <c r="T2460" s="2">
        <v>0</v>
      </c>
      <c r="U2460">
        <v>0.70589999999999997</v>
      </c>
      <c r="V2460">
        <v>0</v>
      </c>
      <c r="W2460">
        <v>0</v>
      </c>
      <c r="X2460">
        <v>0</v>
      </c>
      <c r="Y2460">
        <v>1</v>
      </c>
      <c r="Z2460">
        <v>0.57140000000000002</v>
      </c>
      <c r="AA2460">
        <v>1</v>
      </c>
      <c r="AB2460">
        <v>0.63160000000000005</v>
      </c>
      <c r="AC2460">
        <v>0</v>
      </c>
      <c r="AD2460">
        <v>1</v>
      </c>
      <c r="AE2460">
        <v>0</v>
      </c>
      <c r="AF2460" t="s">
        <v>3933</v>
      </c>
      <c r="AG2460" s="2">
        <v>1.1805555555555556E-3</v>
      </c>
      <c r="AH2460" t="s">
        <v>3911</v>
      </c>
      <c r="AI2460">
        <v>3</v>
      </c>
      <c r="AJ2460" t="s">
        <v>3925</v>
      </c>
      <c r="AK2460" s="3">
        <v>42805</v>
      </c>
      <c r="AL2460" s="10">
        <f>YEAR(ufc_fights_2[[#This Row],[date]])</f>
        <v>2017</v>
      </c>
      <c r="AM2460" t="s">
        <v>3971</v>
      </c>
      <c r="AN2460">
        <v>37</v>
      </c>
      <c r="AO2460" t="s">
        <v>3913</v>
      </c>
      <c r="AP2460">
        <f>IF(ufc_fights_2[[#This Row],[winner]]="Red",ufc_fights_2[[#This Row],[r_fighter_id]],ufc_fights_2[[#This Row],[b_fighter_id]])</f>
        <v>2571</v>
      </c>
      <c r="AQ2460" t="str">
        <f>_xlfn.XLOOKUP(ufc_fights_2[[#This Row],[winnerID]],ufc_fighters[id],ufc_fighters[fighter_name],"xxx",0,1)</f>
        <v>Michel Prazeres</v>
      </c>
    </row>
    <row r="2461" spans="1:43">
      <c r="A2461">
        <v>2571</v>
      </c>
      <c r="B2461">
        <v>408</v>
      </c>
      <c r="C2461">
        <f>_xlfn.XLOOKUP(ufc_fights_2[[#This Row],[r_fighter_id]],ufc_fighters[id],ufc_fighters[year],"xxx",0,1)</f>
        <v>1981</v>
      </c>
      <c r="D2461">
        <f>_xlfn.XLOOKUP(ufc_fights_2[[#This Row],[b_fighter_id]],ufc_fighters[id],ufc_fighters[year],"Prázdné",0,1)</f>
        <v>1994</v>
      </c>
      <c r="E2461" s="10">
        <f>YEAR(ufc_fights_2[[#This Row],[date]])-ufc_fights_2[[#This Row],[r_year]]</f>
        <v>36</v>
      </c>
      <c r="F2461" s="10">
        <f>YEAR(ufc_fights_2[[#This Row],[date]])-ufc_fights_2[[#This Row],[b_year]]</f>
        <v>23</v>
      </c>
      <c r="G2461">
        <v>0</v>
      </c>
      <c r="H2461">
        <v>0</v>
      </c>
      <c r="I2461">
        <v>0.54169999999999996</v>
      </c>
      <c r="J2461">
        <v>0.33329999999999999</v>
      </c>
      <c r="K2461">
        <v>0.62319999999999998</v>
      </c>
      <c r="L2461">
        <v>0.375</v>
      </c>
      <c r="M2461">
        <v>0.66669999999999996</v>
      </c>
      <c r="N2461">
        <v>0</v>
      </c>
      <c r="O2461">
        <v>1</v>
      </c>
      <c r="P2461">
        <v>0</v>
      </c>
      <c r="Q2461">
        <v>0</v>
      </c>
      <c r="R2461">
        <v>0</v>
      </c>
      <c r="S2461" s="2">
        <v>6.145833333333333E-3</v>
      </c>
      <c r="T2461" s="2">
        <v>2.3148148148148149E-4</v>
      </c>
      <c r="U2461">
        <v>0.55259999999999998</v>
      </c>
      <c r="V2461">
        <v>0.1905</v>
      </c>
      <c r="W2461">
        <v>0.5</v>
      </c>
      <c r="X2461">
        <v>0</v>
      </c>
      <c r="Y2461">
        <v>1</v>
      </c>
      <c r="Z2461">
        <v>0.3548</v>
      </c>
      <c r="AA2461">
        <v>0.29630000000000001</v>
      </c>
      <c r="AB2461">
        <v>0.8</v>
      </c>
      <c r="AC2461">
        <v>0.66669999999999996</v>
      </c>
      <c r="AD2461">
        <v>0.91669999999999996</v>
      </c>
      <c r="AE2461">
        <v>0</v>
      </c>
      <c r="AF2461" t="s">
        <v>3933</v>
      </c>
      <c r="AG2461" s="2">
        <v>9.9537037037037042E-4</v>
      </c>
      <c r="AH2461" t="s">
        <v>3911</v>
      </c>
      <c r="AI2461">
        <v>3</v>
      </c>
      <c r="AJ2461" t="s">
        <v>3955</v>
      </c>
      <c r="AK2461" s="3">
        <v>42980</v>
      </c>
      <c r="AL2461" s="10">
        <f>YEAR(ufc_fights_2[[#This Row],[date]])</f>
        <v>2017</v>
      </c>
      <c r="AM2461" t="s">
        <v>3971</v>
      </c>
      <c r="AN2461">
        <v>24</v>
      </c>
      <c r="AO2461" t="s">
        <v>3913</v>
      </c>
      <c r="AP2461">
        <f>IF(ufc_fights_2[[#This Row],[winner]]="Red",ufc_fights_2[[#This Row],[r_fighter_id]],ufc_fights_2[[#This Row],[b_fighter_id]])</f>
        <v>2571</v>
      </c>
      <c r="AQ2461" t="str">
        <f>_xlfn.XLOOKUP(ufc_fights_2[[#This Row],[winnerID]],ufc_fighters[id],ufc_fighters[fighter_name],"xxx",0,1)</f>
        <v>Michel Prazeres</v>
      </c>
    </row>
    <row r="2462" spans="1:43">
      <c r="A2462">
        <v>2571</v>
      </c>
      <c r="B2462">
        <v>634</v>
      </c>
      <c r="C2462">
        <f>_xlfn.XLOOKUP(ufc_fights_2[[#This Row],[r_fighter_id]],ufc_fighters[id],ufc_fighters[year],"xxx",0,1)</f>
        <v>1981</v>
      </c>
      <c r="D2462">
        <f>_xlfn.XLOOKUP(ufc_fights_2[[#This Row],[b_fighter_id]],ufc_fighters[id],ufc_fighters[year],"Prázdné",0,1)</f>
        <v>1989</v>
      </c>
      <c r="E2462" s="10">
        <f>YEAR(ufc_fights_2[[#This Row],[date]])-ufc_fights_2[[#This Row],[r_year]]</f>
        <v>35</v>
      </c>
      <c r="F2462" s="10">
        <f>YEAR(ufc_fights_2[[#This Row],[date]])-ufc_fights_2[[#This Row],[b_year]]</f>
        <v>27</v>
      </c>
      <c r="G2462">
        <v>0</v>
      </c>
      <c r="H2462">
        <v>0</v>
      </c>
      <c r="I2462">
        <v>0.62339999999999995</v>
      </c>
      <c r="J2462">
        <v>0.26419999999999999</v>
      </c>
      <c r="K2462">
        <v>0.69310000000000005</v>
      </c>
      <c r="L2462">
        <v>0.5</v>
      </c>
      <c r="M2462">
        <v>0.5</v>
      </c>
      <c r="N2462">
        <v>0</v>
      </c>
      <c r="O2462">
        <v>1</v>
      </c>
      <c r="P2462">
        <v>0</v>
      </c>
      <c r="Q2462">
        <v>1</v>
      </c>
      <c r="R2462">
        <v>1</v>
      </c>
      <c r="S2462" s="2">
        <v>4.6643518518518518E-3</v>
      </c>
      <c r="T2462" s="2">
        <v>9.9537037037037042E-4</v>
      </c>
      <c r="U2462">
        <v>0.55359999999999998</v>
      </c>
      <c r="V2462">
        <v>0.1915</v>
      </c>
      <c r="W2462">
        <v>0.82350000000000001</v>
      </c>
      <c r="X2462">
        <v>0.75</v>
      </c>
      <c r="Y2462">
        <v>0.8</v>
      </c>
      <c r="Z2462">
        <v>0.59699999999999998</v>
      </c>
      <c r="AA2462">
        <v>0.26919999999999999</v>
      </c>
      <c r="AB2462">
        <v>0.5</v>
      </c>
      <c r="AC2462">
        <v>0</v>
      </c>
      <c r="AD2462">
        <v>1</v>
      </c>
      <c r="AE2462">
        <v>0</v>
      </c>
      <c r="AF2462" t="s">
        <v>3915</v>
      </c>
      <c r="AG2462" s="2">
        <v>3.472222222222222E-3</v>
      </c>
      <c r="AH2462" t="s">
        <v>3911</v>
      </c>
      <c r="AI2462">
        <v>3</v>
      </c>
      <c r="AJ2462" t="s">
        <v>3937</v>
      </c>
      <c r="AK2462" s="3">
        <v>42574</v>
      </c>
      <c r="AL2462" s="10">
        <f>YEAR(ufc_fights_2[[#This Row],[date]])</f>
        <v>2016</v>
      </c>
      <c r="AM2462" t="s">
        <v>3971</v>
      </c>
      <c r="AN2462">
        <v>8</v>
      </c>
      <c r="AO2462" t="s">
        <v>3913</v>
      </c>
      <c r="AP2462">
        <f>IF(ufc_fights_2[[#This Row],[winner]]="Red",ufc_fights_2[[#This Row],[r_fighter_id]],ufc_fights_2[[#This Row],[b_fighter_id]])</f>
        <v>2571</v>
      </c>
      <c r="AQ2462" t="str">
        <f>_xlfn.XLOOKUP(ufc_fights_2[[#This Row],[winnerID]],ufc_fighters[id],ufc_fighters[fighter_name],"xxx",0,1)</f>
        <v>Michel Prazeres</v>
      </c>
    </row>
    <row r="2463" spans="1:43">
      <c r="A2463">
        <v>2002</v>
      </c>
      <c r="B2463">
        <v>1371</v>
      </c>
      <c r="C2463">
        <f>_xlfn.XLOOKUP(ufc_fights_2[[#This Row],[r_fighter_id]],ufc_fighters[id],ufc_fighters[year],"xxx",0,1)</f>
        <v>1994</v>
      </c>
      <c r="D2463">
        <f>_xlfn.XLOOKUP(ufc_fights_2[[#This Row],[b_fighter_id]],ufc_fighters[id],ufc_fighters[year],"Prázdné",0,1)</f>
        <v>1986</v>
      </c>
      <c r="E2463" s="10">
        <f>YEAR(ufc_fights_2[[#This Row],[date]])-ufc_fights_2[[#This Row],[r_year]]</f>
        <v>22</v>
      </c>
      <c r="F2463" s="10">
        <f>YEAR(ufc_fights_2[[#This Row],[date]])-ufc_fights_2[[#This Row],[b_year]]</f>
        <v>30</v>
      </c>
      <c r="G2463">
        <v>0</v>
      </c>
      <c r="H2463">
        <v>0</v>
      </c>
      <c r="I2463">
        <v>0.3548</v>
      </c>
      <c r="J2463">
        <v>0.56599999999999995</v>
      </c>
      <c r="K2463">
        <v>0.4143</v>
      </c>
      <c r="L2463">
        <v>0.75470000000000004</v>
      </c>
      <c r="M2463">
        <v>1</v>
      </c>
      <c r="N2463">
        <v>1</v>
      </c>
      <c r="O2463">
        <v>0</v>
      </c>
      <c r="P2463">
        <v>3</v>
      </c>
      <c r="Q2463">
        <v>0</v>
      </c>
      <c r="R2463">
        <v>0</v>
      </c>
      <c r="S2463" s="2">
        <v>3.6921296296296298E-3</v>
      </c>
      <c r="T2463" s="2">
        <v>2.0023148148148148E-3</v>
      </c>
      <c r="U2463">
        <v>0.28000000000000003</v>
      </c>
      <c r="V2463">
        <v>0.44440000000000002</v>
      </c>
      <c r="W2463">
        <v>0.6</v>
      </c>
      <c r="X2463">
        <v>1</v>
      </c>
      <c r="Y2463">
        <v>0.75</v>
      </c>
      <c r="Z2463">
        <v>0.34689999999999999</v>
      </c>
      <c r="AA2463">
        <v>0.3871</v>
      </c>
      <c r="AB2463">
        <v>0.44440000000000002</v>
      </c>
      <c r="AC2463">
        <v>0.78949999999999998</v>
      </c>
      <c r="AD2463">
        <v>0.25</v>
      </c>
      <c r="AE2463">
        <v>1</v>
      </c>
      <c r="AF2463" t="s">
        <v>3922</v>
      </c>
      <c r="AG2463" s="2">
        <v>3.472222222222222E-3</v>
      </c>
      <c r="AH2463" t="s">
        <v>3911</v>
      </c>
      <c r="AI2463">
        <v>3</v>
      </c>
      <c r="AJ2463" t="s">
        <v>3946</v>
      </c>
      <c r="AK2463" s="3">
        <v>42700</v>
      </c>
      <c r="AL2463" s="10">
        <f>YEAR(ufc_fights_2[[#This Row],[date]])</f>
        <v>2016</v>
      </c>
      <c r="AM2463" t="s">
        <v>3971</v>
      </c>
      <c r="AN2463">
        <v>14</v>
      </c>
      <c r="AO2463" t="s">
        <v>3918</v>
      </c>
      <c r="AP2463">
        <f>IF(ufc_fights_2[[#This Row],[winner]]="Red",ufc_fights_2[[#This Row],[r_fighter_id]],ufc_fights_2[[#This Row],[b_fighter_id]])</f>
        <v>1371</v>
      </c>
      <c r="AQ2463" t="str">
        <f>_xlfn.XLOOKUP(ufc_fights_2[[#This Row],[winnerID]],ufc_fighters[id],ufc_fighters[fighter_name],"xxx",0,1)</f>
        <v>Andrew Holbrook</v>
      </c>
    </row>
    <row r="2464" spans="1:43">
      <c r="A2464">
        <v>3526</v>
      </c>
      <c r="B2464">
        <v>681</v>
      </c>
      <c r="C2464">
        <f>_xlfn.XLOOKUP(ufc_fights_2[[#This Row],[r_fighter_id]],ufc_fighters[id],ufc_fighters[year],"xxx",0,1)</f>
        <v>1984</v>
      </c>
      <c r="D2464">
        <f>_xlfn.XLOOKUP(ufc_fights_2[[#This Row],[b_fighter_id]],ufc_fighters[id],ufc_fighters[year],"Prázdné",0,1)</f>
        <v>1996</v>
      </c>
      <c r="E2464" s="10">
        <f>YEAR(ufc_fights_2[[#This Row],[date]])-ufc_fights_2[[#This Row],[r_year]]</f>
        <v>35</v>
      </c>
      <c r="F2464" s="10">
        <f>YEAR(ufc_fights_2[[#This Row],[date]])-ufc_fights_2[[#This Row],[b_year]]</f>
        <v>23</v>
      </c>
      <c r="G2464">
        <v>0</v>
      </c>
      <c r="H2464">
        <v>0</v>
      </c>
      <c r="I2464">
        <v>0.73680000000000001</v>
      </c>
      <c r="J2464">
        <v>0.42109999999999997</v>
      </c>
      <c r="K2464">
        <v>0.78259999999999996</v>
      </c>
      <c r="L2464">
        <v>0.43480000000000002</v>
      </c>
      <c r="M2464">
        <v>0.5</v>
      </c>
      <c r="N2464">
        <v>0.33329999999999999</v>
      </c>
      <c r="O2464">
        <v>1</v>
      </c>
      <c r="P2464">
        <v>0</v>
      </c>
      <c r="Q2464">
        <v>0</v>
      </c>
      <c r="R2464">
        <v>0</v>
      </c>
      <c r="S2464" s="2">
        <v>1.5393518518518519E-3</v>
      </c>
      <c r="T2464" s="2">
        <v>3.1134259259259257E-3</v>
      </c>
      <c r="U2464">
        <v>0.64290000000000003</v>
      </c>
      <c r="V2464">
        <v>0.21429999999999999</v>
      </c>
      <c r="W2464">
        <v>1</v>
      </c>
      <c r="X2464">
        <v>1</v>
      </c>
      <c r="Y2464">
        <v>1</v>
      </c>
      <c r="Z2464">
        <v>0.33329999999999999</v>
      </c>
      <c r="AA2464">
        <v>0.18179999999999999</v>
      </c>
      <c r="AB2464">
        <v>1</v>
      </c>
      <c r="AC2464">
        <v>1</v>
      </c>
      <c r="AD2464">
        <v>0.875</v>
      </c>
      <c r="AE2464">
        <v>0.6</v>
      </c>
      <c r="AF2464" t="s">
        <v>3933</v>
      </c>
      <c r="AG2464" s="2">
        <v>2.1990740740740742E-3</v>
      </c>
      <c r="AH2464" t="s">
        <v>3911</v>
      </c>
      <c r="AI2464">
        <v>3</v>
      </c>
      <c r="AJ2464" t="s">
        <v>3931</v>
      </c>
      <c r="AK2464" s="3">
        <v>43575</v>
      </c>
      <c r="AL2464" s="10">
        <f>YEAR(ufc_fights_2[[#This Row],[date]])</f>
        <v>2019</v>
      </c>
      <c r="AM2464" t="s">
        <v>3971</v>
      </c>
      <c r="AN2464">
        <v>131</v>
      </c>
      <c r="AO2464" t="s">
        <v>3913</v>
      </c>
      <c r="AP2464">
        <f>IF(ufc_fights_2[[#This Row],[winner]]="Red",ufc_fights_2[[#This Row],[r_fighter_id]],ufc_fights_2[[#This Row],[b_fighter_id]])</f>
        <v>3526</v>
      </c>
      <c r="AQ2464" t="str">
        <f>_xlfn.XLOOKUP(ufc_fights_2[[#This Row],[winnerID]],ufc_fighters[id],ufc_fighters[fighter_name],"xxx",0,1)</f>
        <v>Alexander Yakovlev</v>
      </c>
    </row>
    <row r="2465" spans="1:43">
      <c r="A2465">
        <v>2313</v>
      </c>
      <c r="B2465">
        <v>1371</v>
      </c>
      <c r="C2465">
        <f>_xlfn.XLOOKUP(ufc_fights_2[[#This Row],[r_fighter_id]],ufc_fighters[id],ufc_fighters[year],"xxx",0,1)</f>
        <v>1988</v>
      </c>
      <c r="D2465">
        <f>_xlfn.XLOOKUP(ufc_fights_2[[#This Row],[b_fighter_id]],ufc_fighters[id],ufc_fighters[year],"Prázdné",0,1)</f>
        <v>1986</v>
      </c>
      <c r="E2465" s="10">
        <f>YEAR(ufc_fights_2[[#This Row],[date]])-ufc_fights_2[[#This Row],[r_year]]</f>
        <v>27</v>
      </c>
      <c r="F2465" s="10">
        <f>YEAR(ufc_fights_2[[#This Row],[date]])-ufc_fights_2[[#This Row],[b_year]]</f>
        <v>29</v>
      </c>
      <c r="G2465">
        <v>0</v>
      </c>
      <c r="H2465">
        <v>0</v>
      </c>
      <c r="I2465">
        <v>0.46029999999999999</v>
      </c>
      <c r="J2465">
        <v>0.51280000000000003</v>
      </c>
      <c r="K2465">
        <v>0.63329999999999997</v>
      </c>
      <c r="L2465">
        <v>0.73740000000000006</v>
      </c>
      <c r="M2465">
        <v>1</v>
      </c>
      <c r="N2465">
        <v>0</v>
      </c>
      <c r="O2465">
        <v>0</v>
      </c>
      <c r="P2465">
        <v>2</v>
      </c>
      <c r="Q2465">
        <v>0</v>
      </c>
      <c r="R2465">
        <v>1</v>
      </c>
      <c r="S2465" s="2">
        <v>5.9953703703703705E-3</v>
      </c>
      <c r="T2465" s="2">
        <v>2.3495370370370371E-3</v>
      </c>
      <c r="U2465">
        <v>0.42859999999999998</v>
      </c>
      <c r="V2465">
        <v>0.43330000000000002</v>
      </c>
      <c r="W2465">
        <v>0.71430000000000005</v>
      </c>
      <c r="X2465">
        <v>0</v>
      </c>
      <c r="Y2465">
        <v>1</v>
      </c>
      <c r="Z2465">
        <v>0.32</v>
      </c>
      <c r="AA2465">
        <v>0.15379999999999999</v>
      </c>
      <c r="AB2465">
        <v>0.59089999999999998</v>
      </c>
      <c r="AC2465">
        <v>0.57140000000000002</v>
      </c>
      <c r="AD2465">
        <v>0.5</v>
      </c>
      <c r="AE2465">
        <v>0.83330000000000004</v>
      </c>
      <c r="AF2465" t="s">
        <v>3922</v>
      </c>
      <c r="AG2465" s="2">
        <v>3.472222222222222E-3</v>
      </c>
      <c r="AH2465" t="s">
        <v>3911</v>
      </c>
      <c r="AI2465">
        <v>3</v>
      </c>
      <c r="AJ2465" t="s">
        <v>3949</v>
      </c>
      <c r="AK2465" s="3">
        <v>42210</v>
      </c>
      <c r="AL2465" s="10">
        <f>YEAR(ufc_fights_2[[#This Row],[date]])</f>
        <v>2015</v>
      </c>
      <c r="AM2465" t="s">
        <v>3971</v>
      </c>
      <c r="AN2465">
        <v>8</v>
      </c>
      <c r="AO2465" t="s">
        <v>3918</v>
      </c>
      <c r="AP2465">
        <f>IF(ufc_fights_2[[#This Row],[winner]]="Red",ufc_fights_2[[#This Row],[r_fighter_id]],ufc_fights_2[[#This Row],[b_fighter_id]])</f>
        <v>1371</v>
      </c>
      <c r="AQ2465" t="str">
        <f>_xlfn.XLOOKUP(ufc_fights_2[[#This Row],[winnerID]],ufc_fighters[id],ufc_fighters[fighter_name],"xxx",0,1)</f>
        <v>Andrew Holbrook</v>
      </c>
    </row>
    <row r="2466" spans="1:43">
      <c r="A2466">
        <v>1927</v>
      </c>
      <c r="B2466">
        <v>2460</v>
      </c>
      <c r="C2466">
        <f>_xlfn.XLOOKUP(ufc_fights_2[[#This Row],[r_fighter_id]],ufc_fighters[id],ufc_fighters[year],"xxx",0,1)</f>
        <v>1985</v>
      </c>
      <c r="D2466">
        <f>_xlfn.XLOOKUP(ufc_fights_2[[#This Row],[b_fighter_id]],ufc_fighters[id],ufc_fighters[year],"Prázdné",0,1)</f>
        <v>1983</v>
      </c>
      <c r="E2466" s="10">
        <f>YEAR(ufc_fights_2[[#This Row],[date]])-ufc_fights_2[[#This Row],[r_year]]</f>
        <v>29</v>
      </c>
      <c r="F2466" s="10">
        <f>YEAR(ufc_fights_2[[#This Row],[date]])-ufc_fights_2[[#This Row],[b_year]]</f>
        <v>31</v>
      </c>
      <c r="G2466">
        <v>0</v>
      </c>
      <c r="H2466">
        <v>0</v>
      </c>
      <c r="I2466">
        <v>0.47289999999999999</v>
      </c>
      <c r="J2466">
        <v>0.29849999999999999</v>
      </c>
      <c r="K2466">
        <v>0.49249999999999999</v>
      </c>
      <c r="L2466">
        <v>0.30880000000000002</v>
      </c>
      <c r="M2466">
        <v>0</v>
      </c>
      <c r="N2466">
        <v>0.18179999999999999</v>
      </c>
      <c r="O2466">
        <v>0</v>
      </c>
      <c r="P2466">
        <v>0</v>
      </c>
      <c r="Q2466">
        <v>0</v>
      </c>
      <c r="R2466">
        <v>0</v>
      </c>
      <c r="S2466" s="2">
        <v>1.1574074074074073E-5</v>
      </c>
      <c r="T2466" s="2">
        <v>1.1574074074074073E-3</v>
      </c>
      <c r="U2466">
        <v>0.3896</v>
      </c>
      <c r="V2466">
        <v>0.2233</v>
      </c>
      <c r="W2466">
        <v>0.47370000000000001</v>
      </c>
      <c r="X2466">
        <v>0.92859999999999998</v>
      </c>
      <c r="Y2466">
        <v>0.77780000000000005</v>
      </c>
      <c r="Z2466">
        <v>0.47220000000000001</v>
      </c>
      <c r="AA2466">
        <v>0.26450000000000001</v>
      </c>
      <c r="AB2466">
        <v>0.47620000000000001</v>
      </c>
      <c r="AC2466">
        <v>0.61539999999999995</v>
      </c>
      <c r="AD2466">
        <v>0</v>
      </c>
      <c r="AE2466">
        <v>0</v>
      </c>
      <c r="AF2466" t="s">
        <v>3915</v>
      </c>
      <c r="AG2466" s="2">
        <v>3.472222222222222E-3</v>
      </c>
      <c r="AH2466" t="s">
        <v>3911</v>
      </c>
      <c r="AI2466">
        <v>3</v>
      </c>
      <c r="AJ2466" t="s">
        <v>3928</v>
      </c>
      <c r="AK2466" s="3">
        <v>41671</v>
      </c>
      <c r="AL2466" s="10">
        <f>YEAR(ufc_fights_2[[#This Row],[date]])</f>
        <v>2014</v>
      </c>
      <c r="AM2466" t="s">
        <v>3971</v>
      </c>
      <c r="AN2466">
        <v>9</v>
      </c>
      <c r="AO2466" t="s">
        <v>3918</v>
      </c>
      <c r="AP2466">
        <f>IF(ufc_fights_2[[#This Row],[winner]]="Red",ufc_fights_2[[#This Row],[r_fighter_id]],ufc_fights_2[[#This Row],[b_fighter_id]])</f>
        <v>2460</v>
      </c>
      <c r="AQ2466" t="str">
        <f>_xlfn.XLOOKUP(ufc_fights_2[[#This Row],[winnerID]],ufc_fighters[id],ufc_fighters[fighter_name],"xxx",0,1)</f>
        <v>Alan Patrick</v>
      </c>
    </row>
    <row r="2467" spans="1:43">
      <c r="A2467">
        <v>2460</v>
      </c>
      <c r="B2467">
        <v>3468</v>
      </c>
      <c r="C2467">
        <f>_xlfn.XLOOKUP(ufc_fights_2[[#This Row],[r_fighter_id]],ufc_fighters[id],ufc_fighters[year],"xxx",0,1)</f>
        <v>1983</v>
      </c>
      <c r="D2467">
        <f>_xlfn.XLOOKUP(ufc_fights_2[[#This Row],[b_fighter_id]],ufc_fighters[id],ufc_fighters[year],"Prázdné",0,1)</f>
        <v>1980</v>
      </c>
      <c r="E2467" s="10">
        <f>YEAR(ufc_fights_2[[#This Row],[date]])-ufc_fights_2[[#This Row],[r_year]]</f>
        <v>30</v>
      </c>
      <c r="F2467" s="10">
        <f>YEAR(ufc_fights_2[[#This Row],[date]])-ufc_fights_2[[#This Row],[b_year]]</f>
        <v>33</v>
      </c>
      <c r="G2467">
        <v>1</v>
      </c>
      <c r="H2467">
        <v>0</v>
      </c>
      <c r="I2467">
        <v>0.45710000000000001</v>
      </c>
      <c r="J2467">
        <v>0.25</v>
      </c>
      <c r="K2467">
        <v>0.45240000000000002</v>
      </c>
      <c r="L2467">
        <v>0.41670000000000001</v>
      </c>
      <c r="M2467">
        <v>0.5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6.134259259259259E-4</v>
      </c>
      <c r="T2467" s="2">
        <v>5.7870370370370373E-5</v>
      </c>
      <c r="U2467">
        <v>0.5</v>
      </c>
      <c r="V2467">
        <v>0.13039999999999999</v>
      </c>
      <c r="W2467">
        <v>0</v>
      </c>
      <c r="X2467">
        <v>1</v>
      </c>
      <c r="Y2467">
        <v>1</v>
      </c>
      <c r="Z2467">
        <v>0.32</v>
      </c>
      <c r="AA2467">
        <v>0.1905</v>
      </c>
      <c r="AB2467">
        <v>0.6</v>
      </c>
      <c r="AC2467">
        <v>0.42859999999999998</v>
      </c>
      <c r="AD2467">
        <v>1</v>
      </c>
      <c r="AE2467">
        <v>0</v>
      </c>
      <c r="AF2467" t="s">
        <v>3910</v>
      </c>
      <c r="AG2467" s="2">
        <v>2.7083333333333334E-3</v>
      </c>
      <c r="AH2467" t="s">
        <v>3911</v>
      </c>
      <c r="AI2467">
        <v>3</v>
      </c>
      <c r="AJ2467" t="s">
        <v>3931</v>
      </c>
      <c r="AK2467" s="3">
        <v>41556</v>
      </c>
      <c r="AL2467" s="10">
        <f>YEAR(ufc_fights_2[[#This Row],[date]])</f>
        <v>2013</v>
      </c>
      <c r="AM2467" t="s">
        <v>3971</v>
      </c>
      <c r="AN2467">
        <v>81</v>
      </c>
      <c r="AO2467" t="s">
        <v>3913</v>
      </c>
      <c r="AP2467">
        <f>IF(ufc_fights_2[[#This Row],[winner]]="Red",ufc_fights_2[[#This Row],[r_fighter_id]],ufc_fights_2[[#This Row],[b_fighter_id]])</f>
        <v>2460</v>
      </c>
      <c r="AQ2467" t="str">
        <f>_xlfn.XLOOKUP(ufc_fights_2[[#This Row],[winnerID]],ufc_fighters[id],ufc_fighters[fighter_name],"xxx",0,1)</f>
        <v>Alan Patrick</v>
      </c>
    </row>
    <row r="2468" spans="1:43">
      <c r="A2468">
        <v>2621</v>
      </c>
      <c r="B2468">
        <v>1416</v>
      </c>
      <c r="C2468">
        <f>_xlfn.XLOOKUP(ufc_fights_2[[#This Row],[r_fighter_id]],ufc_fighters[id],ufc_fighters[year],"xxx",0,1)</f>
        <v>1986</v>
      </c>
      <c r="D2468">
        <f>_xlfn.XLOOKUP(ufc_fights_2[[#This Row],[b_fighter_id]],ufc_fighters[id],ufc_fighters[year],"Prázdné",0,1)</f>
        <v>1991</v>
      </c>
      <c r="E2468" s="10">
        <f>YEAR(ufc_fights_2[[#This Row],[date]])-ufc_fights_2[[#This Row],[r_year]]</f>
        <v>33</v>
      </c>
      <c r="F2468" s="10">
        <f>YEAR(ufc_fights_2[[#This Row],[date]])-ufc_fights_2[[#This Row],[b_year]]</f>
        <v>28</v>
      </c>
      <c r="G2468">
        <v>0</v>
      </c>
      <c r="H2468">
        <v>0</v>
      </c>
      <c r="I2468">
        <v>0.55259999999999998</v>
      </c>
      <c r="J2468">
        <v>0.37930000000000003</v>
      </c>
      <c r="K2468">
        <v>0.59379999999999999</v>
      </c>
      <c r="L2468">
        <v>0.3866</v>
      </c>
      <c r="M2468">
        <v>0.42859999999999998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2.8472222222222223E-3</v>
      </c>
      <c r="T2468" s="2">
        <v>5.7870370370370367E-4</v>
      </c>
      <c r="U2468">
        <v>0.51160000000000005</v>
      </c>
      <c r="V2468">
        <v>0.26029999999999998</v>
      </c>
      <c r="W2468">
        <v>0.4667</v>
      </c>
      <c r="X2468">
        <v>0.92310000000000003</v>
      </c>
      <c r="Y2468">
        <v>0.89470000000000005</v>
      </c>
      <c r="Z2468">
        <v>0.44569999999999999</v>
      </c>
      <c r="AA2468">
        <v>0.3604</v>
      </c>
      <c r="AB2468">
        <v>1</v>
      </c>
      <c r="AC2468">
        <v>0.66669999999999996</v>
      </c>
      <c r="AD2468">
        <v>1</v>
      </c>
      <c r="AE2468">
        <v>1</v>
      </c>
      <c r="AF2468" t="s">
        <v>3915</v>
      </c>
      <c r="AG2468" s="2">
        <v>3.472222222222222E-3</v>
      </c>
      <c r="AH2468" t="s">
        <v>3911</v>
      </c>
      <c r="AI2468">
        <v>3</v>
      </c>
      <c r="AJ2468" t="s">
        <v>3938</v>
      </c>
      <c r="AK2468" s="3">
        <v>43603</v>
      </c>
      <c r="AL2468" s="10">
        <f>YEAR(ufc_fights_2[[#This Row],[date]])</f>
        <v>2019</v>
      </c>
      <c r="AM2468" t="s">
        <v>3971</v>
      </c>
      <c r="AN2468">
        <v>32</v>
      </c>
      <c r="AO2468" t="s">
        <v>3913</v>
      </c>
      <c r="AP2468">
        <f>IF(ufc_fights_2[[#This Row],[winner]]="Red",ufc_fights_2[[#This Row],[r_fighter_id]],ufc_fights_2[[#This Row],[b_fighter_id]])</f>
        <v>2621</v>
      </c>
      <c r="AQ2468" t="str">
        <f>_xlfn.XLOOKUP(ufc_fights_2[[#This Row],[winnerID]],ufc_fighters[id],ufc_fighters[fighter_name],"xxx",0,1)</f>
        <v>Davi Ramos</v>
      </c>
    </row>
    <row r="2469" spans="1:43">
      <c r="A2469">
        <v>2621</v>
      </c>
      <c r="B2469">
        <v>1231</v>
      </c>
      <c r="C2469">
        <f>_xlfn.XLOOKUP(ufc_fights_2[[#This Row],[r_fighter_id]],ufc_fighters[id],ufc_fighters[year],"xxx",0,1)</f>
        <v>1986</v>
      </c>
      <c r="D2469">
        <f>_xlfn.XLOOKUP(ufc_fights_2[[#This Row],[b_fighter_id]],ufc_fighters[id],ufc_fighters[year],"Prázdné",0,1)</f>
        <v>1985</v>
      </c>
      <c r="E2469" s="10">
        <f>YEAR(ufc_fights_2[[#This Row],[date]])-ufc_fights_2[[#This Row],[r_year]]</f>
        <v>32</v>
      </c>
      <c r="F2469" s="10">
        <f>YEAR(ufc_fights_2[[#This Row],[date]])-ufc_fights_2[[#This Row],[b_year]]</f>
        <v>33</v>
      </c>
      <c r="G2469">
        <v>0</v>
      </c>
      <c r="H2469">
        <v>0</v>
      </c>
      <c r="I2469">
        <v>0.8</v>
      </c>
      <c r="J2469">
        <v>0.33329999999999999</v>
      </c>
      <c r="K2469">
        <v>0.8</v>
      </c>
      <c r="L2469">
        <v>0.25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 s="2">
        <v>1.2152777777777778E-3</v>
      </c>
      <c r="T2469" s="2">
        <v>0</v>
      </c>
      <c r="U2469">
        <v>0.75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0.33329999999999999</v>
      </c>
      <c r="AB2469">
        <v>0</v>
      </c>
      <c r="AC2469">
        <v>0</v>
      </c>
      <c r="AD2469">
        <v>1</v>
      </c>
      <c r="AE2469">
        <v>0</v>
      </c>
      <c r="AF2469" t="s">
        <v>3933</v>
      </c>
      <c r="AG2469" s="2">
        <v>1.3541666666666667E-3</v>
      </c>
      <c r="AH2469" t="s">
        <v>3911</v>
      </c>
      <c r="AI2469">
        <v>3</v>
      </c>
      <c r="AJ2469" t="s">
        <v>3957</v>
      </c>
      <c r="AK2469" s="3">
        <v>43414</v>
      </c>
      <c r="AL2469" s="10">
        <f>YEAR(ufc_fights_2[[#This Row],[date]])</f>
        <v>2018</v>
      </c>
      <c r="AM2469" t="s">
        <v>3971</v>
      </c>
      <c r="AN2469">
        <v>74</v>
      </c>
      <c r="AO2469" t="s">
        <v>3913</v>
      </c>
      <c r="AP2469">
        <f>IF(ufc_fights_2[[#This Row],[winner]]="Red",ufc_fights_2[[#This Row],[r_fighter_id]],ufc_fights_2[[#This Row],[b_fighter_id]])</f>
        <v>2621</v>
      </c>
      <c r="AQ2469" t="str">
        <f>_xlfn.XLOOKUP(ufc_fights_2[[#This Row],[winnerID]],ufc_fighters[id],ufc_fighters[fighter_name],"xxx",0,1)</f>
        <v>Davi Ramos</v>
      </c>
    </row>
    <row r="2470" spans="1:43">
      <c r="A2470">
        <v>1217</v>
      </c>
      <c r="B2470">
        <v>2621</v>
      </c>
      <c r="C2470">
        <f>_xlfn.XLOOKUP(ufc_fights_2[[#This Row],[r_fighter_id]],ufc_fighters[id],ufc_fighters[year],"xxx",0,1)</f>
        <v>1986</v>
      </c>
      <c r="D2470">
        <f>_xlfn.XLOOKUP(ufc_fights_2[[#This Row],[b_fighter_id]],ufc_fighters[id],ufc_fighters[year],"Prázdné",0,1)</f>
        <v>1986</v>
      </c>
      <c r="E2470" s="10">
        <f>YEAR(ufc_fights_2[[#This Row],[date]])-ufc_fights_2[[#This Row],[r_year]]</f>
        <v>31</v>
      </c>
      <c r="F2470" s="10">
        <f>YEAR(ufc_fights_2[[#This Row],[date]])-ufc_fights_2[[#This Row],[b_year]]</f>
        <v>31</v>
      </c>
      <c r="G2470">
        <v>0</v>
      </c>
      <c r="H2470">
        <v>0</v>
      </c>
      <c r="I2470">
        <v>0.47420000000000001</v>
      </c>
      <c r="J2470">
        <v>0.44350000000000001</v>
      </c>
      <c r="K2470">
        <v>0.51819999999999999</v>
      </c>
      <c r="L2470">
        <v>0.47789999999999999</v>
      </c>
      <c r="M2470">
        <v>0</v>
      </c>
      <c r="N2470">
        <v>0.55559999999999998</v>
      </c>
      <c r="O2470">
        <v>0</v>
      </c>
      <c r="P2470">
        <v>1</v>
      </c>
      <c r="Q2470">
        <v>0</v>
      </c>
      <c r="R2470">
        <v>0</v>
      </c>
      <c r="S2470" s="2">
        <v>1.7361111111111112E-4</v>
      </c>
      <c r="T2470" s="2">
        <v>2.6967592592592594E-3</v>
      </c>
      <c r="U2470">
        <v>0.36230000000000001</v>
      </c>
      <c r="V2470">
        <v>0.41880000000000001</v>
      </c>
      <c r="W2470">
        <v>0.71430000000000005</v>
      </c>
      <c r="X2470">
        <v>0.78569999999999995</v>
      </c>
      <c r="Y2470">
        <v>1</v>
      </c>
      <c r="Z2470">
        <v>0.43819999999999998</v>
      </c>
      <c r="AA2470">
        <v>0.41899999999999998</v>
      </c>
      <c r="AB2470">
        <v>1</v>
      </c>
      <c r="AC2470">
        <v>0.69230000000000003</v>
      </c>
      <c r="AD2470">
        <v>0.75</v>
      </c>
      <c r="AE2470">
        <v>0.33329999999999999</v>
      </c>
      <c r="AF2470" t="s">
        <v>3933</v>
      </c>
      <c r="AG2470" s="2">
        <v>5.7870370370370367E-4</v>
      </c>
      <c r="AH2470" t="s">
        <v>3911</v>
      </c>
      <c r="AI2470">
        <v>3</v>
      </c>
      <c r="AJ2470" t="s">
        <v>4032</v>
      </c>
      <c r="AK2470" s="3">
        <v>43078</v>
      </c>
      <c r="AL2470" s="10">
        <f>YEAR(ufc_fights_2[[#This Row],[date]])</f>
        <v>2017</v>
      </c>
      <c r="AM2470" t="s">
        <v>3971</v>
      </c>
      <c r="AN2470">
        <v>79</v>
      </c>
      <c r="AO2470" t="s">
        <v>3918</v>
      </c>
      <c r="AP2470">
        <f>IF(ufc_fights_2[[#This Row],[winner]]="Red",ufc_fights_2[[#This Row],[r_fighter_id]],ufc_fights_2[[#This Row],[b_fighter_id]])</f>
        <v>2621</v>
      </c>
      <c r="AQ2470" t="str">
        <f>_xlfn.XLOOKUP(ufc_fights_2[[#This Row],[winnerID]],ufc_fighters[id],ufc_fighters[fighter_name],"xxx",0,1)</f>
        <v>Davi Ramos</v>
      </c>
    </row>
    <row r="2471" spans="1:43">
      <c r="A2471">
        <v>767</v>
      </c>
      <c r="B2471">
        <v>3342</v>
      </c>
      <c r="C2471">
        <f>_xlfn.XLOOKUP(ufc_fights_2[[#This Row],[r_fighter_id]],ufc_fighters[id],ufc_fighters[year],"xxx",0,1)</f>
        <v>1993</v>
      </c>
      <c r="D2471">
        <f>_xlfn.XLOOKUP(ufc_fights_2[[#This Row],[b_fighter_id]],ufc_fighters[id],ufc_fighters[year],"Prázdné",0,1)</f>
        <v>1992</v>
      </c>
      <c r="E2471" s="10">
        <f>YEAR(ufc_fights_2[[#This Row],[date]])-ufc_fights_2[[#This Row],[r_year]]</f>
        <v>26</v>
      </c>
      <c r="F2471" s="10">
        <f>YEAR(ufc_fights_2[[#This Row],[date]])-ufc_fights_2[[#This Row],[b_year]]</f>
        <v>27</v>
      </c>
      <c r="G2471">
        <v>0</v>
      </c>
      <c r="H2471">
        <v>0</v>
      </c>
      <c r="I2471">
        <v>0.40400000000000003</v>
      </c>
      <c r="J2471">
        <v>0.35709999999999997</v>
      </c>
      <c r="K2471">
        <v>0.40539999999999998</v>
      </c>
      <c r="L2471">
        <v>0.47220000000000001</v>
      </c>
      <c r="M2471">
        <v>0.57140000000000002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3.5648148148148149E-3</v>
      </c>
      <c r="T2471" s="2">
        <v>6.9444444444444444E-5</v>
      </c>
      <c r="U2471">
        <v>0.30769999999999997</v>
      </c>
      <c r="V2471">
        <v>0.1111</v>
      </c>
      <c r="W2471">
        <v>0.4</v>
      </c>
      <c r="X2471">
        <v>0.63639999999999997</v>
      </c>
      <c r="Y2471">
        <v>0.59089999999999998</v>
      </c>
      <c r="Z2471">
        <v>0.36899999999999999</v>
      </c>
      <c r="AA2471">
        <v>0.36359999999999998</v>
      </c>
      <c r="AB2471">
        <v>0.66669999999999996</v>
      </c>
      <c r="AC2471">
        <v>0.25</v>
      </c>
      <c r="AD2471">
        <v>0.58330000000000004</v>
      </c>
      <c r="AE2471">
        <v>0</v>
      </c>
      <c r="AF2471" t="s">
        <v>3915</v>
      </c>
      <c r="AG2471" s="2">
        <v>3.472222222222222E-3</v>
      </c>
      <c r="AH2471" t="s">
        <v>3911</v>
      </c>
      <c r="AI2471">
        <v>3</v>
      </c>
      <c r="AJ2471" t="s">
        <v>4007</v>
      </c>
      <c r="AK2471" s="3">
        <v>43736</v>
      </c>
      <c r="AL2471" s="10">
        <f>YEAR(ufc_fights_2[[#This Row],[date]])</f>
        <v>2019</v>
      </c>
      <c r="AM2471" t="s">
        <v>3971</v>
      </c>
      <c r="AN2471">
        <v>102</v>
      </c>
      <c r="AO2471" t="s">
        <v>3913</v>
      </c>
      <c r="AP2471">
        <f>IF(ufc_fights_2[[#This Row],[winner]]="Red",ufc_fights_2[[#This Row],[r_fighter_id]],ufc_fights_2[[#This Row],[b_fighter_id]])</f>
        <v>767</v>
      </c>
      <c r="AQ2471" t="str">
        <f>_xlfn.XLOOKUP(ufc_fights_2[[#This Row],[winnerID]],ufc_fighters[id],ufc_fighters[fighter_name],"xxx",0,1)</f>
        <v>Marc Diakiese</v>
      </c>
    </row>
    <row r="2472" spans="1:43">
      <c r="A2472">
        <v>767</v>
      </c>
      <c r="B2472">
        <v>2419</v>
      </c>
      <c r="C2472">
        <f>_xlfn.XLOOKUP(ufc_fights_2[[#This Row],[r_fighter_id]],ufc_fighters[id],ufc_fighters[year],"xxx",0,1)</f>
        <v>1993</v>
      </c>
      <c r="D2472">
        <f>_xlfn.XLOOKUP(ufc_fights_2[[#This Row],[b_fighter_id]],ufc_fighters[id],ufc_fighters[year],"Prázdné",0,1)</f>
        <v>1987</v>
      </c>
      <c r="E2472" s="10">
        <f>YEAR(ufc_fights_2[[#This Row],[date]])-ufc_fights_2[[#This Row],[r_year]]</f>
        <v>24</v>
      </c>
      <c r="F2472" s="10">
        <f>YEAR(ufc_fights_2[[#This Row],[date]])-ufc_fights_2[[#This Row],[b_year]]</f>
        <v>30</v>
      </c>
      <c r="G2472">
        <v>1</v>
      </c>
      <c r="H2472">
        <v>0</v>
      </c>
      <c r="I2472">
        <v>0.85709999999999997</v>
      </c>
      <c r="J2472">
        <v>1</v>
      </c>
      <c r="K2472">
        <v>0.85709999999999997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1.1574074074074073E-5</v>
      </c>
      <c r="T2472" s="2">
        <v>0</v>
      </c>
      <c r="U2472">
        <v>0.66669999999999996</v>
      </c>
      <c r="V2472">
        <v>0</v>
      </c>
      <c r="W2472">
        <v>1</v>
      </c>
      <c r="X2472">
        <v>1</v>
      </c>
      <c r="Y2472">
        <v>0</v>
      </c>
      <c r="Z2472">
        <v>0.85709999999999997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 t="s">
        <v>3910</v>
      </c>
      <c r="AG2472" s="2">
        <v>3.4722222222222224E-4</v>
      </c>
      <c r="AH2472" t="s">
        <v>3911</v>
      </c>
      <c r="AI2472">
        <v>3</v>
      </c>
      <c r="AK2472" s="3">
        <v>42812</v>
      </c>
      <c r="AL2472" s="10">
        <f>YEAR(ufc_fights_2[[#This Row],[date]])</f>
        <v>2017</v>
      </c>
      <c r="AM2472" t="s">
        <v>3971</v>
      </c>
      <c r="AN2472">
        <v>70</v>
      </c>
      <c r="AO2472" t="s">
        <v>3913</v>
      </c>
      <c r="AP2472">
        <f>IF(ufc_fights_2[[#This Row],[winner]]="Red",ufc_fights_2[[#This Row],[r_fighter_id]],ufc_fights_2[[#This Row],[b_fighter_id]])</f>
        <v>767</v>
      </c>
      <c r="AQ2472" t="str">
        <f>_xlfn.XLOOKUP(ufc_fights_2[[#This Row],[winnerID]],ufc_fighters[id],ufc_fighters[fighter_name],"xxx",0,1)</f>
        <v>Marc Diakiese</v>
      </c>
    </row>
    <row r="2473" spans="1:43">
      <c r="A2473">
        <v>767</v>
      </c>
      <c r="B2473">
        <v>828</v>
      </c>
      <c r="C2473">
        <f>_xlfn.XLOOKUP(ufc_fights_2[[#This Row],[r_fighter_id]],ufc_fighters[id],ufc_fighters[year],"xxx",0,1)</f>
        <v>1993</v>
      </c>
      <c r="D2473">
        <f>_xlfn.XLOOKUP(ufc_fights_2[[#This Row],[b_fighter_id]],ufc_fighters[id],ufc_fighters[year],"Prázdné",0,1)</f>
        <v>1988</v>
      </c>
      <c r="E2473" s="10">
        <f>YEAR(ufc_fights_2[[#This Row],[date]])-ufc_fights_2[[#This Row],[r_year]]</f>
        <v>26</v>
      </c>
      <c r="F2473" s="10">
        <f>YEAR(ufc_fights_2[[#This Row],[date]])-ufc_fights_2[[#This Row],[b_year]]</f>
        <v>31</v>
      </c>
      <c r="G2473">
        <v>1</v>
      </c>
      <c r="H2473">
        <v>0</v>
      </c>
      <c r="I2473">
        <v>0.59430000000000005</v>
      </c>
      <c r="J2473">
        <v>0.25</v>
      </c>
      <c r="K2473">
        <v>0.64</v>
      </c>
      <c r="L2473">
        <v>0.33800000000000002</v>
      </c>
      <c r="M2473">
        <v>0.75</v>
      </c>
      <c r="N2473">
        <v>0.33329999999999999</v>
      </c>
      <c r="O2473">
        <v>0</v>
      </c>
      <c r="P2473">
        <v>0</v>
      </c>
      <c r="Q2473">
        <v>0</v>
      </c>
      <c r="R2473">
        <v>0</v>
      </c>
      <c r="S2473" s="2">
        <v>3.0902777777777777E-3</v>
      </c>
      <c r="T2473" s="2">
        <v>4.0509259259259258E-4</v>
      </c>
      <c r="U2473">
        <v>0.33929999999999999</v>
      </c>
      <c r="V2473">
        <v>0.16</v>
      </c>
      <c r="W2473">
        <v>0.88</v>
      </c>
      <c r="X2473">
        <v>0.88</v>
      </c>
      <c r="Y2473">
        <v>1</v>
      </c>
      <c r="Z2473">
        <v>0.58509999999999995</v>
      </c>
      <c r="AA2473">
        <v>0.2414</v>
      </c>
      <c r="AB2473">
        <v>0.66669999999999996</v>
      </c>
      <c r="AC2473">
        <v>1</v>
      </c>
      <c r="AD2473">
        <v>0.66669999999999996</v>
      </c>
      <c r="AE2473">
        <v>0</v>
      </c>
      <c r="AF2473" t="s">
        <v>3915</v>
      </c>
      <c r="AG2473" s="2">
        <v>3.472222222222222E-3</v>
      </c>
      <c r="AH2473" t="s">
        <v>3911</v>
      </c>
      <c r="AI2473">
        <v>3</v>
      </c>
      <c r="AJ2473" t="s">
        <v>3954</v>
      </c>
      <c r="AK2473" s="3">
        <v>43540</v>
      </c>
      <c r="AL2473" s="10">
        <f>YEAR(ufc_fights_2[[#This Row],[date]])</f>
        <v>2019</v>
      </c>
      <c r="AM2473" t="s">
        <v>3971</v>
      </c>
      <c r="AN2473">
        <v>70</v>
      </c>
      <c r="AO2473" t="s">
        <v>3913</v>
      </c>
      <c r="AP2473">
        <f>IF(ufc_fights_2[[#This Row],[winner]]="Red",ufc_fights_2[[#This Row],[r_fighter_id]],ufc_fights_2[[#This Row],[b_fighter_id]])</f>
        <v>767</v>
      </c>
      <c r="AQ2473" t="str">
        <f>_xlfn.XLOOKUP(ufc_fights_2[[#This Row],[winnerID]],ufc_fighters[id],ufc_fighters[fighter_name],"xxx",0,1)</f>
        <v>Marc Diakiese</v>
      </c>
    </row>
    <row r="2474" spans="1:43">
      <c r="A2474">
        <v>2799</v>
      </c>
      <c r="B2474">
        <v>767</v>
      </c>
      <c r="C2474">
        <f>_xlfn.XLOOKUP(ufc_fights_2[[#This Row],[r_fighter_id]],ufc_fighters[id],ufc_fighters[year],"xxx",0,1)</f>
        <v>1990</v>
      </c>
      <c r="D2474">
        <f>_xlfn.XLOOKUP(ufc_fights_2[[#This Row],[b_fighter_id]],ufc_fighters[id],ufc_fighters[year],"Prázdné",0,1)</f>
        <v>1993</v>
      </c>
      <c r="E2474" s="10">
        <f>YEAR(ufc_fights_2[[#This Row],[date]])-ufc_fights_2[[#This Row],[r_year]]</f>
        <v>26</v>
      </c>
      <c r="F2474" s="10">
        <f>YEAR(ufc_fights_2[[#This Row],[date]])-ufc_fights_2[[#This Row],[b_year]]</f>
        <v>23</v>
      </c>
      <c r="G2474">
        <v>0</v>
      </c>
      <c r="H2474">
        <v>0</v>
      </c>
      <c r="I2474">
        <v>0.38890000000000002</v>
      </c>
      <c r="J2474">
        <v>0.4138</v>
      </c>
      <c r="K2474">
        <v>0.42370000000000002</v>
      </c>
      <c r="L2474">
        <v>0.47289999999999999</v>
      </c>
      <c r="M2474">
        <v>0.33329999999999999</v>
      </c>
      <c r="N2474">
        <v>1</v>
      </c>
      <c r="O2474">
        <v>0</v>
      </c>
      <c r="P2474">
        <v>0</v>
      </c>
      <c r="Q2474">
        <v>0</v>
      </c>
      <c r="R2474">
        <v>0</v>
      </c>
      <c r="S2474" s="2">
        <v>2.488425925925926E-3</v>
      </c>
      <c r="T2474" s="2">
        <v>8.1018518518518516E-5</v>
      </c>
      <c r="U2474">
        <v>0.2051</v>
      </c>
      <c r="V2474">
        <v>0.36359999999999998</v>
      </c>
      <c r="W2474">
        <v>0.92310000000000003</v>
      </c>
      <c r="X2474">
        <v>0.5</v>
      </c>
      <c r="Y2474">
        <v>0.875</v>
      </c>
      <c r="Z2474">
        <v>0.3095</v>
      </c>
      <c r="AA2474">
        <v>0.39529999999999998</v>
      </c>
      <c r="AB2474">
        <v>0.25</v>
      </c>
      <c r="AC2474">
        <v>0.44829999999999998</v>
      </c>
      <c r="AD2474">
        <v>0.875</v>
      </c>
      <c r="AE2474">
        <v>1</v>
      </c>
      <c r="AF2474" t="s">
        <v>3910</v>
      </c>
      <c r="AG2474" s="2">
        <v>3.2407407407407406E-3</v>
      </c>
      <c r="AH2474" t="s">
        <v>3911</v>
      </c>
      <c r="AI2474">
        <v>3</v>
      </c>
      <c r="AJ2474" t="s">
        <v>3961</v>
      </c>
      <c r="AK2474" s="3">
        <v>42651</v>
      </c>
      <c r="AL2474" s="10">
        <f>YEAR(ufc_fights_2[[#This Row],[date]])</f>
        <v>2016</v>
      </c>
      <c r="AM2474" t="s">
        <v>3971</v>
      </c>
      <c r="AN2474">
        <v>33</v>
      </c>
      <c r="AO2474" t="s">
        <v>3918</v>
      </c>
      <c r="AP2474">
        <f>IF(ufc_fights_2[[#This Row],[winner]]="Red",ufc_fights_2[[#This Row],[r_fighter_id]],ufc_fights_2[[#This Row],[b_fighter_id]])</f>
        <v>767</v>
      </c>
      <c r="AQ2474" t="str">
        <f>_xlfn.XLOOKUP(ufc_fights_2[[#This Row],[winnerID]],ufc_fighters[id],ufc_fighters[fighter_name],"xxx",0,1)</f>
        <v>Marc Diakiese</v>
      </c>
    </row>
    <row r="2475" spans="1:43">
      <c r="A2475">
        <v>2501</v>
      </c>
      <c r="B2475">
        <v>767</v>
      </c>
      <c r="C2475">
        <f>_xlfn.XLOOKUP(ufc_fights_2[[#This Row],[r_fighter_id]],ufc_fighters[id],ufc_fighters[year],"xxx",0,1)</f>
        <v>1989</v>
      </c>
      <c r="D2475">
        <f>_xlfn.XLOOKUP(ufc_fights_2[[#This Row],[b_fighter_id]],ufc_fighters[id],ufc_fighters[year],"Prázdné",0,1)</f>
        <v>1993</v>
      </c>
      <c r="E2475" s="10">
        <f>YEAR(ufc_fights_2[[#This Row],[date]])-ufc_fights_2[[#This Row],[r_year]]</f>
        <v>27</v>
      </c>
      <c r="F2475" s="10">
        <f>YEAR(ufc_fights_2[[#This Row],[date]])-ufc_fights_2[[#This Row],[b_year]]</f>
        <v>23</v>
      </c>
      <c r="G2475">
        <v>0</v>
      </c>
      <c r="H2475">
        <v>0</v>
      </c>
      <c r="I2475">
        <v>0.39219999999999999</v>
      </c>
      <c r="J2475">
        <v>0.26469999999999999</v>
      </c>
      <c r="K2475">
        <v>0.45760000000000001</v>
      </c>
      <c r="L2475">
        <v>0.57579999999999998</v>
      </c>
      <c r="M2475">
        <v>0.33329999999999999</v>
      </c>
      <c r="N2475">
        <v>0.46150000000000002</v>
      </c>
      <c r="O2475">
        <v>0</v>
      </c>
      <c r="P2475">
        <v>0</v>
      </c>
      <c r="Q2475">
        <v>0</v>
      </c>
      <c r="R2475">
        <v>0</v>
      </c>
      <c r="S2475" s="2">
        <v>2.3611111111111111E-3</v>
      </c>
      <c r="T2475" s="2">
        <v>4.9652777777777777E-3</v>
      </c>
      <c r="U2475">
        <v>0.2059</v>
      </c>
      <c r="V2475">
        <v>0.2</v>
      </c>
      <c r="W2475">
        <v>0.8</v>
      </c>
      <c r="X2475">
        <v>0.75</v>
      </c>
      <c r="Y2475">
        <v>0.33329999999999999</v>
      </c>
      <c r="Z2475">
        <v>0.32429999999999998</v>
      </c>
      <c r="AA2475">
        <v>0.14810000000000001</v>
      </c>
      <c r="AB2475">
        <v>0.33329999999999999</v>
      </c>
      <c r="AC2475">
        <v>1</v>
      </c>
      <c r="AD2475">
        <v>0.63639999999999997</v>
      </c>
      <c r="AE2475">
        <v>0.66669999999999996</v>
      </c>
      <c r="AF2475" t="s">
        <v>3915</v>
      </c>
      <c r="AG2475" s="2">
        <v>3.472222222222222E-3</v>
      </c>
      <c r="AH2475" t="s">
        <v>3911</v>
      </c>
      <c r="AI2475">
        <v>3</v>
      </c>
      <c r="AJ2475" t="s">
        <v>3925</v>
      </c>
      <c r="AK2475" s="3">
        <v>42713</v>
      </c>
      <c r="AL2475" s="10">
        <f>YEAR(ufc_fights_2[[#This Row],[date]])</f>
        <v>2016</v>
      </c>
      <c r="AM2475" t="s">
        <v>3971</v>
      </c>
      <c r="AN2475">
        <v>12</v>
      </c>
      <c r="AO2475" t="s">
        <v>3918</v>
      </c>
      <c r="AP2475">
        <f>IF(ufc_fights_2[[#This Row],[winner]]="Red",ufc_fights_2[[#This Row],[r_fighter_id]],ufc_fights_2[[#This Row],[b_fighter_id]])</f>
        <v>767</v>
      </c>
      <c r="AQ2475" t="str">
        <f>_xlfn.XLOOKUP(ufc_fights_2[[#This Row],[winnerID]],ufc_fighters[id],ufc_fighters[fighter_name],"xxx",0,1)</f>
        <v>Marc Diakiese</v>
      </c>
    </row>
    <row r="2476" spans="1:43">
      <c r="A2476">
        <v>884</v>
      </c>
      <c r="B2476">
        <v>1205</v>
      </c>
      <c r="C2476">
        <f>_xlfn.XLOOKUP(ufc_fights_2[[#This Row],[r_fighter_id]],ufc_fighters[id],ufc_fighters[year],"xxx",0,1)</f>
        <v>1985</v>
      </c>
      <c r="D2476">
        <f>_xlfn.XLOOKUP(ufc_fights_2[[#This Row],[b_fighter_id]],ufc_fighters[id],ufc_fighters[year],"Prázdné",0,1)</f>
        <v>1989</v>
      </c>
      <c r="E2476" s="10">
        <f>YEAR(ufc_fights_2[[#This Row],[date]])-ufc_fights_2[[#This Row],[r_year]]</f>
        <v>32</v>
      </c>
      <c r="F2476" s="10">
        <f>YEAR(ufc_fights_2[[#This Row],[date]])-ufc_fights_2[[#This Row],[b_year]]</f>
        <v>28</v>
      </c>
      <c r="G2476">
        <v>0</v>
      </c>
      <c r="H2476">
        <v>0</v>
      </c>
      <c r="I2476">
        <v>0.28870000000000001</v>
      </c>
      <c r="J2476">
        <v>0.4597</v>
      </c>
      <c r="K2476">
        <v>0.29859999999999998</v>
      </c>
      <c r="L2476">
        <v>0.4889</v>
      </c>
      <c r="M2476">
        <v>0</v>
      </c>
      <c r="N2476">
        <v>0.5</v>
      </c>
      <c r="O2476">
        <v>0</v>
      </c>
      <c r="P2476">
        <v>0</v>
      </c>
      <c r="Q2476">
        <v>0</v>
      </c>
      <c r="R2476">
        <v>0</v>
      </c>
      <c r="S2476" s="2">
        <v>0</v>
      </c>
      <c r="T2476" s="2">
        <v>3.8194444444444446E-4</v>
      </c>
      <c r="U2476">
        <v>0.1313</v>
      </c>
      <c r="V2476">
        <v>0.45129999999999998</v>
      </c>
      <c r="W2476">
        <v>0.5</v>
      </c>
      <c r="X2476">
        <v>0.78259999999999996</v>
      </c>
      <c r="Y2476">
        <v>0.66669999999999996</v>
      </c>
      <c r="Z2476">
        <v>0.28870000000000001</v>
      </c>
      <c r="AA2476">
        <v>0.44629999999999997</v>
      </c>
      <c r="AB2476">
        <v>0</v>
      </c>
      <c r="AC2476">
        <v>0</v>
      </c>
      <c r="AD2476">
        <v>0</v>
      </c>
      <c r="AE2476">
        <v>1</v>
      </c>
      <c r="AF2476" t="s">
        <v>3922</v>
      </c>
      <c r="AG2476" s="2">
        <v>3.472222222222222E-3</v>
      </c>
      <c r="AH2476" t="s">
        <v>3911</v>
      </c>
      <c r="AI2476">
        <v>3</v>
      </c>
      <c r="AJ2476" t="s">
        <v>3938</v>
      </c>
      <c r="AK2476" s="3">
        <v>42833</v>
      </c>
      <c r="AL2476" s="10">
        <f>YEAR(ufc_fights_2[[#This Row],[date]])</f>
        <v>2017</v>
      </c>
      <c r="AM2476" t="s">
        <v>3971</v>
      </c>
      <c r="AN2476">
        <v>147</v>
      </c>
      <c r="AO2476" t="s">
        <v>3918</v>
      </c>
      <c r="AP2476">
        <f>IF(ufc_fights_2[[#This Row],[winner]]="Red",ufc_fights_2[[#This Row],[r_fighter_id]],ufc_fights_2[[#This Row],[b_fighter_id]])</f>
        <v>1205</v>
      </c>
      <c r="AQ2476" t="str">
        <f>_xlfn.XLOOKUP(ufc_fights_2[[#This Row],[winnerID]],ufc_fighters[id],ufc_fighters[fighter_name],"xxx",0,1)</f>
        <v>Desmond Green</v>
      </c>
    </row>
    <row r="2477" spans="1:43">
      <c r="A2477">
        <v>1205</v>
      </c>
      <c r="B2477">
        <v>3250</v>
      </c>
      <c r="C2477">
        <f>_xlfn.XLOOKUP(ufc_fights_2[[#This Row],[r_fighter_id]],ufc_fighters[id],ufc_fighters[year],"xxx",0,1)</f>
        <v>1989</v>
      </c>
      <c r="D2477">
        <f>_xlfn.XLOOKUP(ufc_fights_2[[#This Row],[b_fighter_id]],ufc_fighters[id],ufc_fighters[year],"Prázdné",0,1)</f>
        <v>1983</v>
      </c>
      <c r="E2477" s="10">
        <f>YEAR(ufc_fights_2[[#This Row],[date]])-ufc_fights_2[[#This Row],[r_year]]</f>
        <v>29</v>
      </c>
      <c r="F2477" s="10">
        <f>YEAR(ufc_fights_2[[#This Row],[date]])-ufc_fights_2[[#This Row],[b_year]]</f>
        <v>35</v>
      </c>
      <c r="G2477">
        <v>0</v>
      </c>
      <c r="H2477">
        <v>0</v>
      </c>
      <c r="I2477">
        <v>0.40310000000000001</v>
      </c>
      <c r="J2477">
        <v>0.1573</v>
      </c>
      <c r="K2477">
        <v>0.40310000000000001</v>
      </c>
      <c r="L2477">
        <v>0.16200000000000001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</v>
      </c>
      <c r="T2477" s="2">
        <v>0</v>
      </c>
      <c r="U2477">
        <v>0.38119999999999998</v>
      </c>
      <c r="V2477">
        <v>0.1258</v>
      </c>
      <c r="W2477">
        <v>0.48149999999999998</v>
      </c>
      <c r="X2477">
        <v>0.75</v>
      </c>
      <c r="Y2477">
        <v>1</v>
      </c>
      <c r="Z2477">
        <v>0.40110000000000001</v>
      </c>
      <c r="AA2477">
        <v>0.15909999999999999</v>
      </c>
      <c r="AB2477">
        <v>0.5</v>
      </c>
      <c r="AC2477">
        <v>0</v>
      </c>
      <c r="AD2477">
        <v>0</v>
      </c>
      <c r="AE2477">
        <v>0</v>
      </c>
      <c r="AF2477" t="s">
        <v>3915</v>
      </c>
      <c r="AG2477" s="2">
        <v>3.472222222222222E-3</v>
      </c>
      <c r="AH2477" t="s">
        <v>3911</v>
      </c>
      <c r="AI2477">
        <v>3</v>
      </c>
      <c r="AJ2477" t="s">
        <v>3928</v>
      </c>
      <c r="AK2477" s="3">
        <v>43252</v>
      </c>
      <c r="AL2477" s="10">
        <f>YEAR(ufc_fights_2[[#This Row],[date]])</f>
        <v>2018</v>
      </c>
      <c r="AM2477" t="s">
        <v>3971</v>
      </c>
      <c r="AN2477">
        <v>72</v>
      </c>
      <c r="AO2477" t="s">
        <v>3913</v>
      </c>
      <c r="AP2477">
        <f>IF(ufc_fights_2[[#This Row],[winner]]="Red",ufc_fights_2[[#This Row],[r_fighter_id]],ufc_fights_2[[#This Row],[b_fighter_id]])</f>
        <v>1205</v>
      </c>
      <c r="AQ2477" t="str">
        <f>_xlfn.XLOOKUP(ufc_fights_2[[#This Row],[winnerID]],ufc_fighters[id],ufc_fighters[fighter_name],"xxx",0,1)</f>
        <v>Desmond Green</v>
      </c>
    </row>
    <row r="2478" spans="1:43">
      <c r="A2478">
        <v>1205</v>
      </c>
      <c r="B2478">
        <v>1567</v>
      </c>
      <c r="C2478">
        <f>_xlfn.XLOOKUP(ufc_fights_2[[#This Row],[r_fighter_id]],ufc_fighters[id],ufc_fighters[year],"xxx",0,1)</f>
        <v>1989</v>
      </c>
      <c r="D2478">
        <f>_xlfn.XLOOKUP(ufc_fights_2[[#This Row],[b_fighter_id]],ufc_fighters[id],ufc_fighters[year],"Prázdné",0,1)</f>
        <v>1995</v>
      </c>
      <c r="E2478" s="10">
        <f>YEAR(ufc_fights_2[[#This Row],[date]])-ufc_fights_2[[#This Row],[r_year]]</f>
        <v>30</v>
      </c>
      <c r="F2478" s="10">
        <f>YEAR(ufc_fights_2[[#This Row],[date]])-ufc_fights_2[[#This Row],[b_year]]</f>
        <v>24</v>
      </c>
      <c r="G2478">
        <v>0</v>
      </c>
      <c r="H2478">
        <v>0</v>
      </c>
      <c r="I2478">
        <v>0.54169999999999996</v>
      </c>
      <c r="J2478">
        <v>0.37669999999999998</v>
      </c>
      <c r="K2478">
        <v>0.55920000000000003</v>
      </c>
      <c r="L2478">
        <v>0.37669999999999998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1.4004629629629629E-3</v>
      </c>
      <c r="T2478" s="2">
        <v>0</v>
      </c>
      <c r="U2478">
        <v>0.47060000000000002</v>
      </c>
      <c r="V2478">
        <v>0.13919999999999999</v>
      </c>
      <c r="W2478">
        <v>0.88239999999999996</v>
      </c>
      <c r="X2478">
        <v>0.875</v>
      </c>
      <c r="Y2478">
        <v>0.78949999999999998</v>
      </c>
      <c r="Z2478">
        <v>0.49590000000000001</v>
      </c>
      <c r="AA2478">
        <v>0.37759999999999999</v>
      </c>
      <c r="AB2478">
        <v>1</v>
      </c>
      <c r="AC2478">
        <v>0.33329999999999999</v>
      </c>
      <c r="AD2478">
        <v>0.71430000000000005</v>
      </c>
      <c r="AE2478">
        <v>0</v>
      </c>
      <c r="AF2478" t="s">
        <v>3915</v>
      </c>
      <c r="AG2478" s="2">
        <v>3.472222222222222E-3</v>
      </c>
      <c r="AH2478" t="s">
        <v>3911</v>
      </c>
      <c r="AI2478">
        <v>3</v>
      </c>
      <c r="AJ2478" t="s">
        <v>3928</v>
      </c>
      <c r="AK2478" s="3">
        <v>43603</v>
      </c>
      <c r="AL2478" s="10">
        <f>YEAR(ufc_fights_2[[#This Row],[date]])</f>
        <v>2019</v>
      </c>
      <c r="AM2478" t="s">
        <v>3971</v>
      </c>
      <c r="AN2478">
        <v>32</v>
      </c>
      <c r="AO2478" t="s">
        <v>3913</v>
      </c>
      <c r="AP2478">
        <f>IF(ufc_fights_2[[#This Row],[winner]]="Red",ufc_fights_2[[#This Row],[r_fighter_id]],ufc_fights_2[[#This Row],[b_fighter_id]])</f>
        <v>1205</v>
      </c>
      <c r="AQ2478" t="str">
        <f>_xlfn.XLOOKUP(ufc_fights_2[[#This Row],[winnerID]],ufc_fighters[id],ufc_fighters[fighter_name],"xxx",0,1)</f>
        <v>Desmond Green</v>
      </c>
    </row>
    <row r="2479" spans="1:43">
      <c r="A2479">
        <v>2473</v>
      </c>
      <c r="B2479">
        <v>1205</v>
      </c>
      <c r="C2479">
        <f>_xlfn.XLOOKUP(ufc_fights_2[[#This Row],[r_fighter_id]],ufc_fighters[id],ufc_fighters[year],"xxx",0,1)</f>
        <v>1984</v>
      </c>
      <c r="D2479">
        <f>_xlfn.XLOOKUP(ufc_fights_2[[#This Row],[b_fighter_id]],ufc_fighters[id],ufc_fighters[year],"Prázdné",0,1)</f>
        <v>1989</v>
      </c>
      <c r="E2479" s="10">
        <f>YEAR(ufc_fights_2[[#This Row],[date]])-ufc_fights_2[[#This Row],[r_year]]</f>
        <v>35</v>
      </c>
      <c r="F2479" s="10">
        <f>YEAR(ufc_fights_2[[#This Row],[date]])-ufc_fights_2[[#This Row],[b_year]]</f>
        <v>30</v>
      </c>
      <c r="G2479">
        <v>0</v>
      </c>
      <c r="H2479">
        <v>1</v>
      </c>
      <c r="I2479">
        <v>0.5</v>
      </c>
      <c r="J2479">
        <v>0.78120000000000001</v>
      </c>
      <c r="K2479">
        <v>0.5</v>
      </c>
      <c r="L2479">
        <v>0.78120000000000001</v>
      </c>
      <c r="M2479">
        <v>0</v>
      </c>
      <c r="N2479">
        <v>0.5</v>
      </c>
      <c r="O2479">
        <v>0</v>
      </c>
      <c r="P2479">
        <v>0</v>
      </c>
      <c r="Q2479">
        <v>0</v>
      </c>
      <c r="R2479">
        <v>0</v>
      </c>
      <c r="S2479" s="2">
        <v>0</v>
      </c>
      <c r="T2479" s="2">
        <v>9.2592592592592588E-5</v>
      </c>
      <c r="U2479">
        <v>0.16669999999999999</v>
      </c>
      <c r="V2479">
        <v>0.73909999999999998</v>
      </c>
      <c r="W2479">
        <v>0.36359999999999998</v>
      </c>
      <c r="X2479">
        <v>1</v>
      </c>
      <c r="Y2479">
        <v>0.66669999999999996</v>
      </c>
      <c r="Z2479">
        <v>0.5</v>
      </c>
      <c r="AA2479">
        <v>0.625</v>
      </c>
      <c r="AB2479">
        <v>0</v>
      </c>
      <c r="AC2479">
        <v>1</v>
      </c>
      <c r="AD2479">
        <v>0</v>
      </c>
      <c r="AE2479">
        <v>0.93330000000000002</v>
      </c>
      <c r="AF2479" t="s">
        <v>3910</v>
      </c>
      <c r="AG2479" s="2">
        <v>1.9907407407407408E-3</v>
      </c>
      <c r="AH2479" t="s">
        <v>3911</v>
      </c>
      <c r="AI2479">
        <v>3</v>
      </c>
      <c r="AJ2479" t="s">
        <v>4018</v>
      </c>
      <c r="AK2479" s="3">
        <v>43554</v>
      </c>
      <c r="AL2479" s="10">
        <f>YEAR(ufc_fights_2[[#This Row],[date]])</f>
        <v>2019</v>
      </c>
      <c r="AM2479" t="s">
        <v>3971</v>
      </c>
      <c r="AN2479">
        <v>11</v>
      </c>
      <c r="AO2479" t="s">
        <v>3918</v>
      </c>
      <c r="AP2479">
        <f>IF(ufc_fights_2[[#This Row],[winner]]="Red",ufc_fights_2[[#This Row],[r_fighter_id]],ufc_fights_2[[#This Row],[b_fighter_id]])</f>
        <v>1205</v>
      </c>
      <c r="AQ2479" t="str">
        <f>_xlfn.XLOOKUP(ufc_fights_2[[#This Row],[winnerID]],ufc_fighters[id],ufc_fighters[fighter_name],"xxx",0,1)</f>
        <v>Desmond Green</v>
      </c>
    </row>
    <row r="2480" spans="1:43">
      <c r="A2480">
        <v>3353</v>
      </c>
      <c r="B2480">
        <v>1203</v>
      </c>
      <c r="C2480">
        <f>_xlfn.XLOOKUP(ufc_fights_2[[#This Row],[r_fighter_id]],ufc_fighters[id],ufc_fighters[year],"xxx",0,1)</f>
        <v>1981</v>
      </c>
      <c r="D2480">
        <f>_xlfn.XLOOKUP(ufc_fights_2[[#This Row],[b_fighter_id]],ufc_fighters[id],ufc_fighters[year],"Prázdné",0,1)</f>
        <v>1981</v>
      </c>
      <c r="E2480" s="10">
        <f>YEAR(ufc_fights_2[[#This Row],[date]])-ufc_fights_2[[#This Row],[r_year]]</f>
        <v>28</v>
      </c>
      <c r="F2480" s="10">
        <f>YEAR(ufc_fights_2[[#This Row],[date]])-ufc_fights_2[[#This Row],[b_year]]</f>
        <v>28</v>
      </c>
      <c r="G2480">
        <v>1</v>
      </c>
      <c r="H2480">
        <v>1</v>
      </c>
      <c r="I2480">
        <v>0.4138</v>
      </c>
      <c r="J2480">
        <v>0.60419999999999996</v>
      </c>
      <c r="K2480">
        <v>0.55000000000000004</v>
      </c>
      <c r="L2480">
        <v>0.70830000000000004</v>
      </c>
      <c r="M2480">
        <v>0.33329999999999999</v>
      </c>
      <c r="N2480">
        <v>0</v>
      </c>
      <c r="O2480">
        <v>0</v>
      </c>
      <c r="P2480">
        <v>1</v>
      </c>
      <c r="Q2480">
        <v>0</v>
      </c>
      <c r="R2480">
        <v>0</v>
      </c>
      <c r="S2480" s="2">
        <v>9.7222222222222219E-4</v>
      </c>
      <c r="T2480" s="2">
        <v>1.1689814814814816E-3</v>
      </c>
      <c r="U2480">
        <v>0.40739999999999998</v>
      </c>
      <c r="V2480">
        <v>0.57779999999999998</v>
      </c>
      <c r="W2480">
        <v>0</v>
      </c>
      <c r="X2480">
        <v>1</v>
      </c>
      <c r="Y2480">
        <v>1</v>
      </c>
      <c r="Z2480">
        <v>0.3846</v>
      </c>
      <c r="AA2480">
        <v>0.4</v>
      </c>
      <c r="AB2480">
        <v>0.5</v>
      </c>
      <c r="AC2480">
        <v>0.6</v>
      </c>
      <c r="AD2480">
        <v>0.33329999999999999</v>
      </c>
      <c r="AE2480">
        <v>0.77780000000000005</v>
      </c>
      <c r="AF2480" t="s">
        <v>3910</v>
      </c>
      <c r="AG2480" s="2">
        <v>3.1712962962962962E-3</v>
      </c>
      <c r="AH2480" t="s">
        <v>3911</v>
      </c>
      <c r="AI2480">
        <v>3</v>
      </c>
      <c r="AJ2480" t="s">
        <v>4021</v>
      </c>
      <c r="AK2480" s="3">
        <v>39851</v>
      </c>
      <c r="AL2480" s="10">
        <f>YEAR(ufc_fights_2[[#This Row],[date]])</f>
        <v>2009</v>
      </c>
      <c r="AM2480" t="s">
        <v>3971</v>
      </c>
      <c r="AN2480">
        <v>10</v>
      </c>
      <c r="AO2480" t="s">
        <v>3913</v>
      </c>
      <c r="AP2480">
        <f>IF(ufc_fights_2[[#This Row],[winner]]="Red",ufc_fights_2[[#This Row],[r_fighter_id]],ufc_fights_2[[#This Row],[b_fighter_id]])</f>
        <v>3353</v>
      </c>
      <c r="AQ2480" t="str">
        <f>_xlfn.XLOOKUP(ufc_fights_2[[#This Row],[winnerID]],ufc_fighters[id],ufc_fighters[fighter_name],"xxx",0,1)</f>
        <v>Matt Veach</v>
      </c>
    </row>
    <row r="2481" spans="1:43">
      <c r="A2481">
        <v>3305</v>
      </c>
      <c r="B2481">
        <v>1022</v>
      </c>
      <c r="C2481">
        <f>_xlfn.XLOOKUP(ufc_fights_2[[#This Row],[r_fighter_id]],ufc_fighters[id],ufc_fighters[year],"xxx",0,1)</f>
        <v>1995</v>
      </c>
      <c r="D2481">
        <f>_xlfn.XLOOKUP(ufc_fights_2[[#This Row],[b_fighter_id]],ufc_fighters[id],ufc_fighters[year],"Prázdné",0,1)</f>
        <v>1990</v>
      </c>
      <c r="E2481" s="10">
        <f>YEAR(ufc_fights_2[[#This Row],[date]])-ufc_fights_2[[#This Row],[r_year]]</f>
        <v>24</v>
      </c>
      <c r="F2481" s="10">
        <f>YEAR(ufc_fights_2[[#This Row],[date]])-ufc_fights_2[[#This Row],[b_year]]</f>
        <v>29</v>
      </c>
      <c r="G2481">
        <v>0</v>
      </c>
      <c r="H2481">
        <v>0</v>
      </c>
      <c r="I2481">
        <v>0.30170000000000002</v>
      </c>
      <c r="J2481">
        <v>0.40260000000000001</v>
      </c>
      <c r="K2481">
        <v>0.3387</v>
      </c>
      <c r="L2481">
        <v>0.51580000000000004</v>
      </c>
      <c r="M2481">
        <v>0</v>
      </c>
      <c r="N2481">
        <v>0.30769999999999997</v>
      </c>
      <c r="O2481">
        <v>1</v>
      </c>
      <c r="P2481">
        <v>2</v>
      </c>
      <c r="Q2481">
        <v>1</v>
      </c>
      <c r="R2481">
        <v>2</v>
      </c>
      <c r="S2481" s="2">
        <v>7.6388888888888893E-4</v>
      </c>
      <c r="T2481" s="2">
        <v>3.5532407407407409E-3</v>
      </c>
      <c r="U2481">
        <v>0.26729999999999998</v>
      </c>
      <c r="V2481">
        <v>0.36</v>
      </c>
      <c r="W2481">
        <v>0.5333</v>
      </c>
      <c r="X2481">
        <v>0</v>
      </c>
      <c r="Y2481">
        <v>0.88890000000000002</v>
      </c>
      <c r="Z2481">
        <v>0.28970000000000001</v>
      </c>
      <c r="AA2481">
        <v>0.35820000000000002</v>
      </c>
      <c r="AB2481">
        <v>0.2</v>
      </c>
      <c r="AC2481">
        <v>0</v>
      </c>
      <c r="AD2481">
        <v>0.75</v>
      </c>
      <c r="AE2481">
        <v>0.875</v>
      </c>
      <c r="AF2481" t="s">
        <v>3915</v>
      </c>
      <c r="AG2481" s="2">
        <v>3.472222222222222E-3</v>
      </c>
      <c r="AH2481" t="s">
        <v>3911</v>
      </c>
      <c r="AI2481">
        <v>3</v>
      </c>
      <c r="AJ2481" t="s">
        <v>3931</v>
      </c>
      <c r="AK2481" s="3">
        <v>43568</v>
      </c>
      <c r="AL2481" s="10">
        <f>YEAR(ufc_fights_2[[#This Row],[date]])</f>
        <v>2019</v>
      </c>
      <c r="AM2481" t="s">
        <v>3971</v>
      </c>
      <c r="AN2481">
        <v>45</v>
      </c>
      <c r="AO2481" t="s">
        <v>3918</v>
      </c>
      <c r="AP2481">
        <f>IF(ufc_fights_2[[#This Row],[winner]]="Red",ufc_fights_2[[#This Row],[r_fighter_id]],ufc_fights_2[[#This Row],[b_fighter_id]])</f>
        <v>1022</v>
      </c>
      <c r="AQ2481" t="str">
        <f>_xlfn.XLOOKUP(ufc_fights_2[[#This Row],[winnerID]],ufc_fighters[id],ufc_fighters[fighter_name],"xxx",0,1)</f>
        <v>Matt Frevola</v>
      </c>
    </row>
    <row r="2482" spans="1:43">
      <c r="A2482">
        <v>1022</v>
      </c>
      <c r="B2482">
        <v>2481</v>
      </c>
      <c r="C2482">
        <f>_xlfn.XLOOKUP(ufc_fights_2[[#This Row],[r_fighter_id]],ufc_fighters[id],ufc_fighters[year],"xxx",0,1)</f>
        <v>1990</v>
      </c>
      <c r="D2482">
        <f>_xlfn.XLOOKUP(ufc_fights_2[[#This Row],[b_fighter_id]],ufc_fighters[id],ufc_fighters[year],"Prázdné",0,1)</f>
        <v>1993</v>
      </c>
      <c r="E2482" s="10">
        <f>YEAR(ufc_fights_2[[#This Row],[date]])-ufc_fights_2[[#This Row],[r_year]]</f>
        <v>29</v>
      </c>
      <c r="F2482" s="10">
        <f>YEAR(ufc_fights_2[[#This Row],[date]])-ufc_fights_2[[#This Row],[b_year]]</f>
        <v>26</v>
      </c>
      <c r="G2482">
        <v>0</v>
      </c>
      <c r="H2482">
        <v>0</v>
      </c>
      <c r="I2482">
        <v>0.43640000000000001</v>
      </c>
      <c r="J2482">
        <v>0.42499999999999999</v>
      </c>
      <c r="K2482">
        <v>0.44350000000000001</v>
      </c>
      <c r="L2482">
        <v>0.46510000000000001</v>
      </c>
      <c r="M2482">
        <v>0.57140000000000002</v>
      </c>
      <c r="N2482">
        <v>0.5</v>
      </c>
      <c r="O2482">
        <v>0</v>
      </c>
      <c r="P2482">
        <v>2</v>
      </c>
      <c r="Q2482">
        <v>0</v>
      </c>
      <c r="R2482">
        <v>3</v>
      </c>
      <c r="S2482" s="2">
        <v>2.0023148148148148E-3</v>
      </c>
      <c r="T2482" s="2">
        <v>7.5231481481481482E-4</v>
      </c>
      <c r="U2482">
        <v>0.32929999999999998</v>
      </c>
      <c r="V2482">
        <v>0.41349999999999998</v>
      </c>
      <c r="W2482">
        <v>0.58819999999999995</v>
      </c>
      <c r="X2482">
        <v>1</v>
      </c>
      <c r="Y2482">
        <v>1</v>
      </c>
      <c r="Z2482">
        <v>0.43809999999999999</v>
      </c>
      <c r="AA2482">
        <v>0.36630000000000001</v>
      </c>
      <c r="AB2482">
        <v>0.4</v>
      </c>
      <c r="AC2482">
        <v>0.8</v>
      </c>
      <c r="AD2482">
        <v>0</v>
      </c>
      <c r="AE2482">
        <v>0.66669999999999996</v>
      </c>
      <c r="AF2482" t="s">
        <v>3922</v>
      </c>
      <c r="AG2482" s="2">
        <v>3.472222222222222E-3</v>
      </c>
      <c r="AH2482" t="s">
        <v>3911</v>
      </c>
      <c r="AI2482">
        <v>3</v>
      </c>
      <c r="AJ2482" t="s">
        <v>3914</v>
      </c>
      <c r="AK2482" s="3">
        <v>43750</v>
      </c>
      <c r="AL2482" s="10">
        <f>YEAR(ufc_fights_2[[#This Row],[date]])</f>
        <v>2019</v>
      </c>
      <c r="AM2482" t="s">
        <v>3971</v>
      </c>
      <c r="AN2482">
        <v>10</v>
      </c>
      <c r="AO2482" t="s">
        <v>3913</v>
      </c>
      <c r="AP2482">
        <f>IF(ufc_fights_2[[#This Row],[winner]]="Red",ufc_fights_2[[#This Row],[r_fighter_id]],ufc_fights_2[[#This Row],[b_fighter_id]])</f>
        <v>1022</v>
      </c>
      <c r="AQ2482" t="str">
        <f>_xlfn.XLOOKUP(ufc_fights_2[[#This Row],[winnerID]],ufc_fighters[id],ufc_fighters[fighter_name],"xxx",0,1)</f>
        <v>Matt Frevola</v>
      </c>
    </row>
    <row r="2483" spans="1:43">
      <c r="A2483">
        <v>161</v>
      </c>
      <c r="B2483">
        <v>2707</v>
      </c>
      <c r="C2483">
        <f>_xlfn.XLOOKUP(ufc_fights_2[[#This Row],[r_fighter_id]],ufc_fighters[id],ufc_fighters[year],"xxx",0,1)</f>
        <v>1973</v>
      </c>
      <c r="D2483">
        <f>_xlfn.XLOOKUP(ufc_fights_2[[#This Row],[b_fighter_id]],ufc_fighters[id],ufc_fighters[year],"Prázdné",0,1)</f>
        <v>1978</v>
      </c>
      <c r="E2483" s="10">
        <f>YEAR(ufc_fights_2[[#This Row],[date]])-ufc_fights_2[[#This Row],[r_year]]</f>
        <v>35</v>
      </c>
      <c r="F2483" s="10">
        <f>YEAR(ufc_fights_2[[#This Row],[date]])-ufc_fights_2[[#This Row],[b_year]]</f>
        <v>30</v>
      </c>
      <c r="G2483">
        <v>1</v>
      </c>
      <c r="H2483">
        <v>0</v>
      </c>
      <c r="I2483">
        <v>0.54549999999999998</v>
      </c>
      <c r="J2483">
        <v>0</v>
      </c>
      <c r="K2483">
        <v>0.54549999999999998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 s="2">
        <v>6.9444444444444444E-5</v>
      </c>
      <c r="T2483" s="2">
        <v>0</v>
      </c>
      <c r="U2483">
        <v>0.54549999999999998</v>
      </c>
      <c r="V2483">
        <v>0</v>
      </c>
      <c r="W2483">
        <v>0</v>
      </c>
      <c r="X2483">
        <v>0</v>
      </c>
      <c r="Y2483">
        <v>0</v>
      </c>
      <c r="Z2483">
        <v>0.2</v>
      </c>
      <c r="AA2483">
        <v>0</v>
      </c>
      <c r="AB2483">
        <v>0</v>
      </c>
      <c r="AC2483">
        <v>0</v>
      </c>
      <c r="AD2483">
        <v>0.83330000000000004</v>
      </c>
      <c r="AE2483">
        <v>0</v>
      </c>
      <c r="AF2483" t="s">
        <v>3933</v>
      </c>
      <c r="AG2483" s="2">
        <v>1.8518518518518518E-4</v>
      </c>
      <c r="AH2483" t="s">
        <v>3911</v>
      </c>
      <c r="AI2483">
        <v>3</v>
      </c>
      <c r="AJ2483" t="s">
        <v>3958</v>
      </c>
      <c r="AK2483" s="3">
        <v>39540</v>
      </c>
      <c r="AL2483" s="10">
        <f>YEAR(ufc_fights_2[[#This Row],[date]])</f>
        <v>2008</v>
      </c>
      <c r="AM2483" t="s">
        <v>3971</v>
      </c>
      <c r="AN2483">
        <v>38</v>
      </c>
      <c r="AO2483" t="s">
        <v>3913</v>
      </c>
      <c r="AP2483">
        <f>IF(ufc_fights_2[[#This Row],[winner]]="Red",ufc_fights_2[[#This Row],[r_fighter_id]],ufc_fights_2[[#This Row],[b_fighter_id]])</f>
        <v>161</v>
      </c>
      <c r="AQ2483" t="str">
        <f>_xlfn.XLOOKUP(ufc_fights_2[[#This Row],[winnerID]],ufc_fighters[id],ufc_fighters[fighter_name],"xxx",0,1)</f>
        <v>Marcus Aurelio</v>
      </c>
    </row>
    <row r="2484" spans="1:43">
      <c r="A2484">
        <v>161</v>
      </c>
      <c r="B2484">
        <v>514</v>
      </c>
      <c r="C2484">
        <f>_xlfn.XLOOKUP(ufc_fights_2[[#This Row],[r_fighter_id]],ufc_fighters[id],ufc_fighters[year],"xxx",0,1)</f>
        <v>1973</v>
      </c>
      <c r="D2484">
        <f>_xlfn.XLOOKUP(ufc_fights_2[[#This Row],[b_fighter_id]],ufc_fighters[id],ufc_fighters[year],"Prázdné",0,1)</f>
        <v>1980</v>
      </c>
      <c r="E2484" s="10">
        <f>YEAR(ufc_fights_2[[#This Row],[date]])-ufc_fights_2[[#This Row],[r_year]]</f>
        <v>34</v>
      </c>
      <c r="F2484" s="10">
        <f>YEAR(ufc_fights_2[[#This Row],[date]])-ufc_fights_2[[#This Row],[b_year]]</f>
        <v>27</v>
      </c>
      <c r="G2484">
        <v>0</v>
      </c>
      <c r="H2484">
        <v>0</v>
      </c>
      <c r="I2484">
        <v>0.74070000000000003</v>
      </c>
      <c r="J2484">
        <v>0.46150000000000002</v>
      </c>
      <c r="K2484">
        <v>0.87649999999999995</v>
      </c>
      <c r="L2484">
        <v>0.61109999999999998</v>
      </c>
      <c r="M2484">
        <v>0.25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1.6550925925925926E-3</v>
      </c>
      <c r="T2484" s="2">
        <v>1.7361111111111112E-4</v>
      </c>
      <c r="U2484">
        <v>0.71430000000000005</v>
      </c>
      <c r="V2484">
        <v>0.33329999999999999</v>
      </c>
      <c r="W2484">
        <v>0.83330000000000004</v>
      </c>
      <c r="X2484">
        <v>0</v>
      </c>
      <c r="Y2484">
        <v>0</v>
      </c>
      <c r="Z2484">
        <v>0.44440000000000002</v>
      </c>
      <c r="AA2484">
        <v>0.25</v>
      </c>
      <c r="AB2484">
        <v>0.8</v>
      </c>
      <c r="AC2484">
        <v>0.8</v>
      </c>
      <c r="AD2484">
        <v>0.92310000000000003</v>
      </c>
      <c r="AE2484">
        <v>0</v>
      </c>
      <c r="AF2484" t="s">
        <v>3910</v>
      </c>
      <c r="AG2484" s="2">
        <v>3.1134259259259257E-3</v>
      </c>
      <c r="AH2484" t="s">
        <v>3911</v>
      </c>
      <c r="AI2484">
        <v>3</v>
      </c>
      <c r="AJ2484" t="s">
        <v>4016</v>
      </c>
      <c r="AK2484" s="3">
        <v>39403</v>
      </c>
      <c r="AL2484" s="10">
        <f>YEAR(ufc_fights_2[[#This Row],[date]])</f>
        <v>2007</v>
      </c>
      <c r="AM2484" t="s">
        <v>3971</v>
      </c>
      <c r="AN2484">
        <v>9</v>
      </c>
      <c r="AO2484" t="s">
        <v>3913</v>
      </c>
      <c r="AP2484">
        <f>IF(ufc_fights_2[[#This Row],[winner]]="Red",ufc_fights_2[[#This Row],[r_fighter_id]],ufc_fights_2[[#This Row],[b_fighter_id]])</f>
        <v>161</v>
      </c>
      <c r="AQ2484" t="str">
        <f>_xlfn.XLOOKUP(ufc_fights_2[[#This Row],[winnerID]],ufc_fighters[id],ufc_fighters[fighter_name],"xxx",0,1)</f>
        <v>Marcus Aurelio</v>
      </c>
    </row>
    <row r="2485" spans="1:43">
      <c r="A2485">
        <v>2460</v>
      </c>
      <c r="B2485">
        <v>1244</v>
      </c>
      <c r="C2485">
        <f>_xlfn.XLOOKUP(ufc_fights_2[[#This Row],[r_fighter_id]],ufc_fighters[id],ufc_fighters[year],"xxx",0,1)</f>
        <v>1983</v>
      </c>
      <c r="D2485">
        <f>_xlfn.XLOOKUP(ufc_fights_2[[#This Row],[b_fighter_id]],ufc_fighters[id],ufc_fighters[year],"Prázdné",0,1)</f>
        <v>1986</v>
      </c>
      <c r="E2485" s="10">
        <f>YEAR(ufc_fights_2[[#This Row],[date]])-ufc_fights_2[[#This Row],[r_year]]</f>
        <v>35</v>
      </c>
      <c r="F2485" s="10">
        <f>YEAR(ufc_fights_2[[#This Row],[date]])-ufc_fights_2[[#This Row],[b_year]]</f>
        <v>32</v>
      </c>
      <c r="G2485">
        <v>0</v>
      </c>
      <c r="H2485">
        <v>0</v>
      </c>
      <c r="I2485">
        <v>0.62219999999999998</v>
      </c>
      <c r="J2485">
        <v>0.8</v>
      </c>
      <c r="K2485">
        <v>0.70540000000000003</v>
      </c>
      <c r="L2485">
        <v>0.82720000000000005</v>
      </c>
      <c r="M2485">
        <v>0.6</v>
      </c>
      <c r="N2485">
        <v>0</v>
      </c>
      <c r="O2485">
        <v>0</v>
      </c>
      <c r="P2485">
        <v>1</v>
      </c>
      <c r="Q2485">
        <v>0</v>
      </c>
      <c r="R2485">
        <v>0</v>
      </c>
      <c r="S2485" s="2">
        <v>8.6342592592592599E-3</v>
      </c>
      <c r="T2485" s="2">
        <v>5.5555555555555556E-4</v>
      </c>
      <c r="U2485">
        <v>0.57140000000000002</v>
      </c>
      <c r="V2485">
        <v>0.625</v>
      </c>
      <c r="W2485">
        <v>0.71430000000000005</v>
      </c>
      <c r="X2485">
        <v>1</v>
      </c>
      <c r="Y2485">
        <v>0</v>
      </c>
      <c r="Z2485">
        <v>0.44440000000000002</v>
      </c>
      <c r="AA2485">
        <v>0.66669999999999996</v>
      </c>
      <c r="AB2485">
        <v>0.75</v>
      </c>
      <c r="AC2485">
        <v>0.91669999999999996</v>
      </c>
      <c r="AD2485">
        <v>0.73909999999999998</v>
      </c>
      <c r="AE2485">
        <v>0.75</v>
      </c>
      <c r="AF2485" t="s">
        <v>3915</v>
      </c>
      <c r="AG2485" s="2">
        <v>3.472222222222222E-3</v>
      </c>
      <c r="AH2485" t="s">
        <v>3911</v>
      </c>
      <c r="AI2485">
        <v>3</v>
      </c>
      <c r="AJ2485" t="s">
        <v>3939</v>
      </c>
      <c r="AK2485" s="3">
        <v>43134</v>
      </c>
      <c r="AL2485" s="10">
        <f>YEAR(ufc_fights_2[[#This Row],[date]])</f>
        <v>2018</v>
      </c>
      <c r="AM2485" t="s">
        <v>3971</v>
      </c>
      <c r="AN2485">
        <v>115</v>
      </c>
      <c r="AO2485" t="s">
        <v>3913</v>
      </c>
      <c r="AP2485">
        <f>IF(ufc_fights_2[[#This Row],[winner]]="Red",ufc_fights_2[[#This Row],[r_fighter_id]],ufc_fights_2[[#This Row],[b_fighter_id]])</f>
        <v>2460</v>
      </c>
      <c r="AQ2485" t="str">
        <f>_xlfn.XLOOKUP(ufc_fights_2[[#This Row],[winnerID]],ufc_fighters[id],ufc_fighters[fighter_name],"xxx",0,1)</f>
        <v>Alan Patrick</v>
      </c>
    </row>
    <row r="2486" spans="1:43">
      <c r="A2486">
        <v>2460</v>
      </c>
      <c r="B2486">
        <v>378</v>
      </c>
      <c r="C2486">
        <f>_xlfn.XLOOKUP(ufc_fights_2[[#This Row],[r_fighter_id]],ufc_fighters[id],ufc_fighters[year],"xxx",0,1)</f>
        <v>1983</v>
      </c>
      <c r="D2486">
        <f>_xlfn.XLOOKUP(ufc_fights_2[[#This Row],[b_fighter_id]],ufc_fighters[id],ufc_fighters[year],"Prázdné",0,1)</f>
        <v>1984</v>
      </c>
      <c r="E2486" s="10">
        <f>YEAR(ufc_fights_2[[#This Row],[date]])-ufc_fights_2[[#This Row],[r_year]]</f>
        <v>33</v>
      </c>
      <c r="F2486" s="10">
        <f>YEAR(ufc_fights_2[[#This Row],[date]])-ufc_fights_2[[#This Row],[b_year]]</f>
        <v>32</v>
      </c>
      <c r="G2486">
        <v>0</v>
      </c>
      <c r="H2486">
        <v>0</v>
      </c>
      <c r="I2486">
        <v>0.64100000000000001</v>
      </c>
      <c r="J2486">
        <v>0.6</v>
      </c>
      <c r="K2486">
        <v>0.79590000000000005</v>
      </c>
      <c r="L2486">
        <v>0.79690000000000005</v>
      </c>
      <c r="M2486">
        <v>0.71430000000000005</v>
      </c>
      <c r="N2486">
        <v>0.33329999999999999</v>
      </c>
      <c r="O2486">
        <v>1</v>
      </c>
      <c r="P2486">
        <v>1</v>
      </c>
      <c r="Q2486">
        <v>0</v>
      </c>
      <c r="R2486">
        <v>0</v>
      </c>
      <c r="S2486" s="2">
        <v>8.5763888888888886E-3</v>
      </c>
      <c r="T2486" s="2">
        <v>4.1666666666666669E-4</v>
      </c>
      <c r="U2486">
        <v>0.63890000000000002</v>
      </c>
      <c r="V2486">
        <v>0.61899999999999999</v>
      </c>
      <c r="W2486">
        <v>0.5</v>
      </c>
      <c r="X2486">
        <v>1</v>
      </c>
      <c r="Y2486">
        <v>0</v>
      </c>
      <c r="Z2486">
        <v>0.58330000000000004</v>
      </c>
      <c r="AA2486">
        <v>0.54549999999999998</v>
      </c>
      <c r="AB2486">
        <v>0</v>
      </c>
      <c r="AC2486">
        <v>0.5</v>
      </c>
      <c r="AD2486">
        <v>0.66669999999999996</v>
      </c>
      <c r="AE2486">
        <v>0.66669999999999996</v>
      </c>
      <c r="AF2486" t="s">
        <v>3915</v>
      </c>
      <c r="AG2486" s="2">
        <v>3.472222222222222E-3</v>
      </c>
      <c r="AH2486" t="s">
        <v>3911</v>
      </c>
      <c r="AI2486">
        <v>3</v>
      </c>
      <c r="AJ2486" t="s">
        <v>3979</v>
      </c>
      <c r="AK2486" s="3">
        <v>42448</v>
      </c>
      <c r="AL2486" s="10">
        <f>YEAR(ufc_fights_2[[#This Row],[date]])</f>
        <v>2016</v>
      </c>
      <c r="AM2486" t="s">
        <v>3971</v>
      </c>
      <c r="AN2486">
        <v>101</v>
      </c>
      <c r="AO2486" t="s">
        <v>3913</v>
      </c>
      <c r="AP2486">
        <f>IF(ufc_fights_2[[#This Row],[winner]]="Red",ufc_fights_2[[#This Row],[r_fighter_id]],ufc_fights_2[[#This Row],[b_fighter_id]])</f>
        <v>2460</v>
      </c>
      <c r="AQ2486" t="str">
        <f>_xlfn.XLOOKUP(ufc_fights_2[[#This Row],[winnerID]],ufc_fighters[id],ufc_fighters[fighter_name],"xxx",0,1)</f>
        <v>Alan Patrick</v>
      </c>
    </row>
    <row r="2487" spans="1:43">
      <c r="A2487">
        <v>2460</v>
      </c>
      <c r="B2487">
        <v>2631</v>
      </c>
      <c r="C2487">
        <f>_xlfn.XLOOKUP(ufc_fights_2[[#This Row],[r_fighter_id]],ufc_fighters[id],ufc_fighters[year],"xxx",0,1)</f>
        <v>1983</v>
      </c>
      <c r="D2487">
        <f>_xlfn.XLOOKUP(ufc_fights_2[[#This Row],[b_fighter_id]],ufc_fighters[id],ufc_fighters[year],"Prázdné",0,1)</f>
        <v>1990</v>
      </c>
      <c r="E2487" s="10">
        <f>YEAR(ufc_fights_2[[#This Row],[date]])-ufc_fights_2[[#This Row],[r_year]]</f>
        <v>33</v>
      </c>
      <c r="F2487" s="10">
        <f>YEAR(ufc_fights_2[[#This Row],[date]])-ufc_fights_2[[#This Row],[b_year]]</f>
        <v>26</v>
      </c>
      <c r="G2487">
        <v>0</v>
      </c>
      <c r="H2487">
        <v>0</v>
      </c>
      <c r="I2487">
        <v>0.58330000000000004</v>
      </c>
      <c r="J2487">
        <v>0.22220000000000001</v>
      </c>
      <c r="K2487">
        <v>0.8</v>
      </c>
      <c r="L2487">
        <v>0.86150000000000004</v>
      </c>
      <c r="M2487">
        <v>0.625</v>
      </c>
      <c r="N2487">
        <v>0</v>
      </c>
      <c r="O2487">
        <v>1</v>
      </c>
      <c r="P2487">
        <v>1</v>
      </c>
      <c r="Q2487">
        <v>0</v>
      </c>
      <c r="R2487">
        <v>0</v>
      </c>
      <c r="S2487" s="2">
        <v>8.472222222222223E-3</v>
      </c>
      <c r="T2487" s="2">
        <v>1.0648148148148149E-3</v>
      </c>
      <c r="U2487">
        <v>0.63639999999999997</v>
      </c>
      <c r="V2487">
        <v>0.22220000000000001</v>
      </c>
      <c r="W2487">
        <v>0</v>
      </c>
      <c r="X2487">
        <v>0</v>
      </c>
      <c r="Y2487">
        <v>0</v>
      </c>
      <c r="Z2487">
        <v>0.5</v>
      </c>
      <c r="AA2487">
        <v>0</v>
      </c>
      <c r="AB2487">
        <v>0</v>
      </c>
      <c r="AC2487">
        <v>0</v>
      </c>
      <c r="AD2487">
        <v>0.66669999999999996</v>
      </c>
      <c r="AE2487">
        <v>1</v>
      </c>
      <c r="AF2487" t="s">
        <v>3915</v>
      </c>
      <c r="AG2487" s="2">
        <v>3.472222222222222E-3</v>
      </c>
      <c r="AH2487" t="s">
        <v>3911</v>
      </c>
      <c r="AI2487">
        <v>3</v>
      </c>
      <c r="AJ2487" t="s">
        <v>3939</v>
      </c>
      <c r="AK2487" s="3">
        <v>42637</v>
      </c>
      <c r="AL2487" s="10">
        <f>YEAR(ufc_fights_2[[#This Row],[date]])</f>
        <v>2016</v>
      </c>
      <c r="AM2487" t="s">
        <v>3971</v>
      </c>
      <c r="AN2487">
        <v>44</v>
      </c>
      <c r="AO2487" t="s">
        <v>3913</v>
      </c>
      <c r="AP2487">
        <f>IF(ufc_fights_2[[#This Row],[winner]]="Red",ufc_fights_2[[#This Row],[r_fighter_id]],ufc_fights_2[[#This Row],[b_fighter_id]])</f>
        <v>2460</v>
      </c>
      <c r="AQ2487" t="str">
        <f>_xlfn.XLOOKUP(ufc_fights_2[[#This Row],[winnerID]],ufc_fighters[id],ufc_fighters[fighter_name],"xxx",0,1)</f>
        <v>Alan Patrick</v>
      </c>
    </row>
    <row r="2488" spans="1:43">
      <c r="A2488">
        <v>1528</v>
      </c>
      <c r="B2488">
        <v>2631</v>
      </c>
      <c r="C2488">
        <f>_xlfn.XLOOKUP(ufc_fights_2[[#This Row],[r_fighter_id]],ufc_fighters[id],ufc_fighters[year],"xxx",0,1)</f>
        <v>1986</v>
      </c>
      <c r="D2488">
        <f>_xlfn.XLOOKUP(ufc_fights_2[[#This Row],[b_fighter_id]],ufc_fighters[id],ufc_fighters[year],"Prázdné",0,1)</f>
        <v>1990</v>
      </c>
      <c r="E2488" s="10">
        <f>YEAR(ufc_fights_2[[#This Row],[date]])-ufc_fights_2[[#This Row],[r_year]]</f>
        <v>33</v>
      </c>
      <c r="F2488" s="10">
        <f>YEAR(ufc_fights_2[[#This Row],[date]])-ufc_fights_2[[#This Row],[b_year]]</f>
        <v>29</v>
      </c>
      <c r="G2488">
        <v>0</v>
      </c>
      <c r="H2488">
        <v>0</v>
      </c>
      <c r="I2488">
        <v>0.45090000000000002</v>
      </c>
      <c r="J2488">
        <v>0.4521</v>
      </c>
      <c r="K2488">
        <v>0.4602</v>
      </c>
      <c r="L2488">
        <v>0.50239999999999996</v>
      </c>
      <c r="M2488">
        <v>0</v>
      </c>
      <c r="N2488">
        <v>0.25</v>
      </c>
      <c r="O2488">
        <v>0</v>
      </c>
      <c r="P2488">
        <v>0</v>
      </c>
      <c r="Q2488">
        <v>0</v>
      </c>
      <c r="R2488">
        <v>0</v>
      </c>
      <c r="S2488" s="2">
        <v>0</v>
      </c>
      <c r="T2488" s="2">
        <v>2.0138888888888888E-3</v>
      </c>
      <c r="U2488">
        <v>0.34329999999999999</v>
      </c>
      <c r="V2488">
        <v>0.37819999999999998</v>
      </c>
      <c r="W2488">
        <v>0.73080000000000001</v>
      </c>
      <c r="X2488">
        <v>1</v>
      </c>
      <c r="Y2488">
        <v>0.78569999999999995</v>
      </c>
      <c r="Z2488">
        <v>0.44769999999999999</v>
      </c>
      <c r="AA2488">
        <v>0.40139999999999998</v>
      </c>
      <c r="AB2488">
        <v>1</v>
      </c>
      <c r="AC2488">
        <v>0</v>
      </c>
      <c r="AD2488">
        <v>0</v>
      </c>
      <c r="AE2488">
        <v>0.60870000000000002</v>
      </c>
      <c r="AF2488" t="s">
        <v>3969</v>
      </c>
      <c r="AG2488" s="2">
        <v>3.472222222222222E-3</v>
      </c>
      <c r="AH2488" t="s">
        <v>3911</v>
      </c>
      <c r="AI2488">
        <v>3</v>
      </c>
      <c r="AJ2488" t="s">
        <v>3961</v>
      </c>
      <c r="AK2488" s="3">
        <v>43764</v>
      </c>
      <c r="AL2488" s="10">
        <f>YEAR(ufc_fights_2[[#This Row],[date]])</f>
        <v>2019</v>
      </c>
      <c r="AM2488" t="s">
        <v>3971</v>
      </c>
      <c r="AN2488">
        <v>57</v>
      </c>
      <c r="AO2488" t="s">
        <v>3918</v>
      </c>
      <c r="AP2488">
        <f>IF(ufc_fights_2[[#This Row],[winner]]="Red",ufc_fights_2[[#This Row],[r_fighter_id]],ufc_fights_2[[#This Row],[b_fighter_id]])</f>
        <v>2631</v>
      </c>
      <c r="AQ2488" t="str">
        <f>_xlfn.XLOOKUP(ufc_fights_2[[#This Row],[winnerID]],ufc_fighters[id],ufc_fighters[fighter_name],"xxx",0,1)</f>
        <v>Stevie Ray</v>
      </c>
    </row>
    <row r="2489" spans="1:43">
      <c r="A2489">
        <v>3342</v>
      </c>
      <c r="B2489">
        <v>1953</v>
      </c>
      <c r="C2489">
        <f>_xlfn.XLOOKUP(ufc_fights_2[[#This Row],[r_fighter_id]],ufc_fighters[id],ufc_fighters[year],"xxx",0,1)</f>
        <v>1992</v>
      </c>
      <c r="D2489">
        <f>_xlfn.XLOOKUP(ufc_fights_2[[#This Row],[b_fighter_id]],ufc_fighters[id],ufc_fighters[year],"Prázdné",0,1)</f>
        <v>1986</v>
      </c>
      <c r="E2489" s="10">
        <f>YEAR(ufc_fights_2[[#This Row],[date]])-ufc_fights_2[[#This Row],[r_year]]</f>
        <v>27</v>
      </c>
      <c r="F2489" s="10">
        <f>YEAR(ufc_fights_2[[#This Row],[date]])-ufc_fights_2[[#This Row],[b_year]]</f>
        <v>33</v>
      </c>
      <c r="G2489">
        <v>0</v>
      </c>
      <c r="H2489">
        <v>0</v>
      </c>
      <c r="I2489">
        <v>0.5</v>
      </c>
      <c r="J2489">
        <v>0.33329999999999999</v>
      </c>
      <c r="K2489">
        <v>0.60940000000000005</v>
      </c>
      <c r="L2489">
        <v>0.36359999999999998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 s="2">
        <v>2.488425925925926E-3</v>
      </c>
      <c r="T2489" s="2">
        <v>0</v>
      </c>
      <c r="U2489">
        <v>0.48649999999999999</v>
      </c>
      <c r="V2489">
        <v>0.28570000000000001</v>
      </c>
      <c r="W2489">
        <v>0</v>
      </c>
      <c r="X2489">
        <v>1</v>
      </c>
      <c r="Y2489">
        <v>0.5</v>
      </c>
      <c r="Z2489">
        <v>0.5</v>
      </c>
      <c r="AA2489">
        <v>0.1429</v>
      </c>
      <c r="AB2489">
        <v>0</v>
      </c>
      <c r="AC2489">
        <v>0</v>
      </c>
      <c r="AD2489">
        <v>0.5</v>
      </c>
      <c r="AE2489">
        <v>1</v>
      </c>
      <c r="AF2489" t="s">
        <v>3933</v>
      </c>
      <c r="AG2489" s="2">
        <v>3.414351851851852E-3</v>
      </c>
      <c r="AH2489" t="s">
        <v>3911</v>
      </c>
      <c r="AI2489">
        <v>3</v>
      </c>
      <c r="AJ2489" t="s">
        <v>3945</v>
      </c>
      <c r="AK2489" s="3">
        <v>43505</v>
      </c>
      <c r="AL2489" s="10">
        <f>YEAR(ufc_fights_2[[#This Row],[date]])</f>
        <v>2019</v>
      </c>
      <c r="AM2489" t="s">
        <v>3971</v>
      </c>
      <c r="AN2489">
        <v>14</v>
      </c>
      <c r="AO2489" t="s">
        <v>3913</v>
      </c>
      <c r="AP2489">
        <f>IF(ufc_fights_2[[#This Row],[winner]]="Red",ufc_fights_2[[#This Row],[r_fighter_id]],ufc_fights_2[[#This Row],[b_fighter_id]])</f>
        <v>3342</v>
      </c>
      <c r="AQ2489" t="str">
        <f>_xlfn.XLOOKUP(ufc_fights_2[[#This Row],[winnerID]],ufc_fighters[id],ufc_fighters[fighter_name],"xxx",0,1)</f>
        <v>Lando Vannata</v>
      </c>
    </row>
    <row r="2490" spans="1:43">
      <c r="A2490">
        <v>3342</v>
      </c>
      <c r="B2490">
        <v>2061</v>
      </c>
      <c r="C2490">
        <f>_xlfn.XLOOKUP(ufc_fights_2[[#This Row],[r_fighter_id]],ufc_fighters[id],ufc_fighters[year],"xxx",0,1)</f>
        <v>1992</v>
      </c>
      <c r="D2490">
        <f>_xlfn.XLOOKUP(ufc_fights_2[[#This Row],[b_fighter_id]],ufc_fighters[id],ufc_fighters[year],"Prázdné",0,1)</f>
        <v>1987</v>
      </c>
      <c r="E2490" s="10">
        <f>YEAR(ufc_fights_2[[#This Row],[date]])-ufc_fights_2[[#This Row],[r_year]]</f>
        <v>28</v>
      </c>
      <c r="F2490" s="10">
        <f>YEAR(ufc_fights_2[[#This Row],[date]])-ufc_fights_2[[#This Row],[b_year]]</f>
        <v>33</v>
      </c>
      <c r="G2490">
        <v>0</v>
      </c>
      <c r="H2490">
        <v>0</v>
      </c>
      <c r="I2490">
        <v>0.52659999999999996</v>
      </c>
      <c r="J2490">
        <v>0.3523</v>
      </c>
      <c r="K2490">
        <v>0.52910000000000001</v>
      </c>
      <c r="L2490">
        <v>0.3523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4.6296296296296294E-5</v>
      </c>
      <c r="T2490" s="2">
        <v>0</v>
      </c>
      <c r="U2490">
        <v>0.33639999999999998</v>
      </c>
      <c r="V2490">
        <v>0.25769999999999998</v>
      </c>
      <c r="W2490">
        <v>0.76319999999999999</v>
      </c>
      <c r="X2490">
        <v>0.79069999999999996</v>
      </c>
      <c r="Y2490">
        <v>0.92310000000000003</v>
      </c>
      <c r="Z2490">
        <v>0.52969999999999995</v>
      </c>
      <c r="AA2490">
        <v>0.34549999999999997</v>
      </c>
      <c r="AB2490">
        <v>0.33329999999999999</v>
      </c>
      <c r="AC2490">
        <v>1</v>
      </c>
      <c r="AD2490">
        <v>0</v>
      </c>
      <c r="AE2490">
        <v>0</v>
      </c>
      <c r="AF2490" t="s">
        <v>3915</v>
      </c>
      <c r="AG2490" s="2">
        <v>3.472222222222222E-3</v>
      </c>
      <c r="AH2490" t="s">
        <v>3911</v>
      </c>
      <c r="AI2490">
        <v>3</v>
      </c>
      <c r="AK2490" s="3">
        <v>43876</v>
      </c>
      <c r="AL2490" s="10">
        <f>YEAR(ufc_fights_2[[#This Row],[date]])</f>
        <v>2020</v>
      </c>
      <c r="AM2490" t="s">
        <v>3971</v>
      </c>
      <c r="AN2490">
        <v>111</v>
      </c>
      <c r="AO2490" t="s">
        <v>3913</v>
      </c>
      <c r="AP2490">
        <f>IF(ufc_fights_2[[#This Row],[winner]]="Red",ufc_fights_2[[#This Row],[r_fighter_id]],ufc_fights_2[[#This Row],[b_fighter_id]])</f>
        <v>3342</v>
      </c>
      <c r="AQ2490" t="str">
        <f>_xlfn.XLOOKUP(ufc_fights_2[[#This Row],[winnerID]],ufc_fighters[id],ufc_fighters[fighter_name],"xxx",0,1)</f>
        <v>Lando Vannata</v>
      </c>
    </row>
    <row r="2491" spans="1:43">
      <c r="A2491">
        <v>3289</v>
      </c>
      <c r="B2491">
        <v>839</v>
      </c>
      <c r="C2491">
        <f>_xlfn.XLOOKUP(ufc_fights_2[[#This Row],[r_fighter_id]],ufc_fighters[id],ufc_fighters[year],"xxx",0,1)</f>
        <v>1978</v>
      </c>
      <c r="D2491">
        <f>_xlfn.XLOOKUP(ufc_fights_2[[#This Row],[b_fighter_id]],ufc_fighters[id],ufc_fighters[year],"Prázdné",0,1)</f>
        <v>1981</v>
      </c>
      <c r="E2491" s="10">
        <f>YEAR(ufc_fights_2[[#This Row],[date]])-ufc_fights_2[[#This Row],[r_year]]</f>
        <v>40</v>
      </c>
      <c r="F2491" s="10">
        <f>YEAR(ufc_fights_2[[#This Row],[date]])-ufc_fights_2[[#This Row],[b_year]]</f>
        <v>37</v>
      </c>
      <c r="G2491">
        <v>1</v>
      </c>
      <c r="H2491">
        <v>0</v>
      </c>
      <c r="I2491">
        <v>0.40579999999999999</v>
      </c>
      <c r="J2491">
        <v>0.29409999999999997</v>
      </c>
      <c r="K2491">
        <v>0.40579999999999999</v>
      </c>
      <c r="L2491">
        <v>0.31819999999999998</v>
      </c>
      <c r="M2491">
        <v>0</v>
      </c>
      <c r="N2491">
        <v>0.5</v>
      </c>
      <c r="O2491">
        <v>0</v>
      </c>
      <c r="P2491">
        <v>0</v>
      </c>
      <c r="Q2491">
        <v>1</v>
      </c>
      <c r="R2491">
        <v>0</v>
      </c>
      <c r="S2491" s="2">
        <v>6.7129629629629625E-4</v>
      </c>
      <c r="T2491" s="2">
        <v>3.7037037037037035E-4</v>
      </c>
      <c r="U2491">
        <v>0.35089999999999999</v>
      </c>
      <c r="V2491">
        <v>0.2727</v>
      </c>
      <c r="W2491">
        <v>0.63639999999999997</v>
      </c>
      <c r="X2491">
        <v>1</v>
      </c>
      <c r="Y2491">
        <v>1</v>
      </c>
      <c r="Z2491">
        <v>0.36670000000000003</v>
      </c>
      <c r="AA2491">
        <v>0.24</v>
      </c>
      <c r="AB2491">
        <v>0.57140000000000002</v>
      </c>
      <c r="AC2491">
        <v>0.75</v>
      </c>
      <c r="AD2491">
        <v>1</v>
      </c>
      <c r="AE2491">
        <v>0.5</v>
      </c>
      <c r="AF2491" t="s">
        <v>3910</v>
      </c>
      <c r="AG2491" s="2">
        <v>2.8935185185185184E-3</v>
      </c>
      <c r="AH2491" t="s">
        <v>3911</v>
      </c>
      <c r="AI2491">
        <v>3</v>
      </c>
      <c r="AJ2491" t="s">
        <v>3931</v>
      </c>
      <c r="AK2491" s="3">
        <v>43365</v>
      </c>
      <c r="AL2491" s="10">
        <f>YEAR(ufc_fights_2[[#This Row],[date]])</f>
        <v>2018</v>
      </c>
      <c r="AM2491" t="s">
        <v>3971</v>
      </c>
      <c r="AN2491">
        <v>6</v>
      </c>
      <c r="AO2491" t="s">
        <v>3913</v>
      </c>
      <c r="AP2491">
        <f>IF(ufc_fights_2[[#This Row],[winner]]="Red",ufc_fights_2[[#This Row],[r_fighter_id]],ufc_fights_2[[#This Row],[b_fighter_id]])</f>
        <v>3289</v>
      </c>
      <c r="AQ2491" t="str">
        <f>_xlfn.XLOOKUP(ufc_fights_2[[#This Row],[winnerID]],ufc_fighters[id],ufc_fighters[fighter_name],"xxx",0,1)</f>
        <v>Francisco Trinaldo</v>
      </c>
    </row>
    <row r="2492" spans="1:43">
      <c r="A2492">
        <v>3289</v>
      </c>
      <c r="B2492">
        <v>1202</v>
      </c>
      <c r="C2492">
        <f>_xlfn.XLOOKUP(ufc_fights_2[[#This Row],[r_fighter_id]],ufc_fighters[id],ufc_fighters[year],"xxx",0,1)</f>
        <v>1978</v>
      </c>
      <c r="D2492">
        <f>_xlfn.XLOOKUP(ufc_fights_2[[#This Row],[b_fighter_id]],ufc_fighters[id],ufc_fighters[year],"Prázdné",0,1)</f>
        <v>1986</v>
      </c>
      <c r="E2492" s="10">
        <f>YEAR(ufc_fights_2[[#This Row],[date]])-ufc_fights_2[[#This Row],[r_year]]</f>
        <v>41</v>
      </c>
      <c r="F2492" s="10">
        <f>YEAR(ufc_fights_2[[#This Row],[date]])-ufc_fights_2[[#This Row],[b_year]]</f>
        <v>33</v>
      </c>
      <c r="G2492">
        <v>0</v>
      </c>
      <c r="H2492">
        <v>0</v>
      </c>
      <c r="I2492">
        <v>0.25409999999999999</v>
      </c>
      <c r="J2492">
        <v>0.43480000000000002</v>
      </c>
      <c r="K2492">
        <v>0.28349999999999997</v>
      </c>
      <c r="L2492">
        <v>0.49630000000000002</v>
      </c>
      <c r="M2492">
        <v>0.5</v>
      </c>
      <c r="N2492">
        <v>1</v>
      </c>
      <c r="O2492">
        <v>1</v>
      </c>
      <c r="P2492">
        <v>0</v>
      </c>
      <c r="Q2492">
        <v>0</v>
      </c>
      <c r="R2492">
        <v>0</v>
      </c>
      <c r="S2492" s="2">
        <v>7.407407407407407E-4</v>
      </c>
      <c r="T2492" s="2">
        <v>2.5810185185185185E-3</v>
      </c>
      <c r="U2492">
        <v>0.2</v>
      </c>
      <c r="V2492">
        <v>0.35060000000000002</v>
      </c>
      <c r="W2492">
        <v>0.35709999999999997</v>
      </c>
      <c r="X2492">
        <v>0.75</v>
      </c>
      <c r="Y2492">
        <v>0.71430000000000005</v>
      </c>
      <c r="Z2492">
        <v>0.23849999999999999</v>
      </c>
      <c r="AA2492">
        <v>0.40570000000000001</v>
      </c>
      <c r="AB2492">
        <v>0.3846</v>
      </c>
      <c r="AC2492">
        <v>0.5</v>
      </c>
      <c r="AD2492">
        <v>0</v>
      </c>
      <c r="AE2492">
        <v>0.85709999999999997</v>
      </c>
      <c r="AF2492" t="s">
        <v>3915</v>
      </c>
      <c r="AG2492" s="2">
        <v>3.472222222222222E-3</v>
      </c>
      <c r="AH2492" t="s">
        <v>3911</v>
      </c>
      <c r="AI2492">
        <v>3</v>
      </c>
      <c r="AJ2492" t="s">
        <v>3952</v>
      </c>
      <c r="AK2492" s="3">
        <v>43785</v>
      </c>
      <c r="AL2492" s="10">
        <f>YEAR(ufc_fights_2[[#This Row],[date]])</f>
        <v>2019</v>
      </c>
      <c r="AM2492" t="s">
        <v>3971</v>
      </c>
      <c r="AN2492">
        <v>6</v>
      </c>
      <c r="AO2492" t="s">
        <v>3913</v>
      </c>
      <c r="AP2492">
        <f>IF(ufc_fights_2[[#This Row],[winner]]="Red",ufc_fights_2[[#This Row],[r_fighter_id]],ufc_fights_2[[#This Row],[b_fighter_id]])</f>
        <v>3289</v>
      </c>
      <c r="AQ2492" t="str">
        <f>_xlfn.XLOOKUP(ufc_fights_2[[#This Row],[winnerID]],ufc_fighters[id],ufc_fighters[fighter_name],"xxx",0,1)</f>
        <v>Francisco Trinaldo</v>
      </c>
    </row>
    <row r="2493" spans="1:43">
      <c r="A2493">
        <v>3289</v>
      </c>
      <c r="B2493">
        <v>2113</v>
      </c>
      <c r="C2493">
        <f>_xlfn.XLOOKUP(ufc_fights_2[[#This Row],[r_fighter_id]],ufc_fighters[id],ufc_fighters[year],"xxx",0,1)</f>
        <v>1978</v>
      </c>
      <c r="D2493">
        <f>_xlfn.XLOOKUP(ufc_fights_2[[#This Row],[b_fighter_id]],ufc_fighters[id],ufc_fighters[year],"Prázdné",0,1)</f>
        <v>1983</v>
      </c>
      <c r="E2493" s="10">
        <f>YEAR(ufc_fights_2[[#This Row],[date]])-ufc_fights_2[[#This Row],[r_year]]</f>
        <v>39</v>
      </c>
      <c r="F2493" s="10">
        <f>YEAR(ufc_fights_2[[#This Row],[date]])-ufc_fights_2[[#This Row],[b_year]]</f>
        <v>34</v>
      </c>
      <c r="G2493">
        <v>0</v>
      </c>
      <c r="H2493">
        <v>0</v>
      </c>
      <c r="I2493">
        <v>0.45</v>
      </c>
      <c r="J2493">
        <v>0.42499999999999999</v>
      </c>
      <c r="K2493">
        <v>0.5091</v>
      </c>
      <c r="L2493">
        <v>0.55959999999999999</v>
      </c>
      <c r="M2493">
        <v>1</v>
      </c>
      <c r="N2493">
        <v>0.2</v>
      </c>
      <c r="O2493">
        <v>0</v>
      </c>
      <c r="P2493">
        <v>0</v>
      </c>
      <c r="Q2493">
        <v>0</v>
      </c>
      <c r="R2493">
        <v>0</v>
      </c>
      <c r="S2493" s="2">
        <v>3.2407407407407406E-3</v>
      </c>
      <c r="T2493" s="2">
        <v>1.6898148148148148E-3</v>
      </c>
      <c r="U2493">
        <v>0.3448</v>
      </c>
      <c r="V2493">
        <v>0.31580000000000003</v>
      </c>
      <c r="W2493">
        <v>0.94740000000000002</v>
      </c>
      <c r="X2493">
        <v>1</v>
      </c>
      <c r="Y2493">
        <v>0.72729999999999995</v>
      </c>
      <c r="Z2493">
        <v>0.37269999999999998</v>
      </c>
      <c r="AA2493">
        <v>0.37680000000000002</v>
      </c>
      <c r="AB2493">
        <v>0.81820000000000004</v>
      </c>
      <c r="AC2493">
        <v>0.6</v>
      </c>
      <c r="AD2493">
        <v>0.68420000000000003</v>
      </c>
      <c r="AE2493">
        <v>0.83330000000000004</v>
      </c>
      <c r="AF2493" t="s">
        <v>3915</v>
      </c>
      <c r="AG2493" s="2">
        <v>3.472222222222222E-3</v>
      </c>
      <c r="AH2493" t="s">
        <v>3911</v>
      </c>
      <c r="AI2493">
        <v>3</v>
      </c>
      <c r="AJ2493" t="s">
        <v>3973</v>
      </c>
      <c r="AK2493" s="3">
        <v>43036</v>
      </c>
      <c r="AL2493" s="10">
        <f>YEAR(ufc_fights_2[[#This Row],[date]])</f>
        <v>2017</v>
      </c>
      <c r="AM2493" t="s">
        <v>3971</v>
      </c>
      <c r="AN2493">
        <v>6</v>
      </c>
      <c r="AO2493" t="s">
        <v>3913</v>
      </c>
      <c r="AP2493">
        <f>IF(ufc_fights_2[[#This Row],[winner]]="Red",ufc_fights_2[[#This Row],[r_fighter_id]],ufc_fights_2[[#This Row],[b_fighter_id]])</f>
        <v>3289</v>
      </c>
      <c r="AQ2493" t="str">
        <f>_xlfn.XLOOKUP(ufc_fights_2[[#This Row],[winnerID]],ufc_fighters[id],ufc_fighters[fighter_name],"xxx",0,1)</f>
        <v>Francisco Trinaldo</v>
      </c>
    </row>
    <row r="2494" spans="1:43">
      <c r="A2494">
        <v>3289</v>
      </c>
      <c r="B2494">
        <v>1326</v>
      </c>
      <c r="C2494">
        <f>_xlfn.XLOOKUP(ufc_fights_2[[#This Row],[r_fighter_id]],ufc_fighters[id],ufc_fighters[year],"xxx",0,1)</f>
        <v>1978</v>
      </c>
      <c r="D2494">
        <f>_xlfn.XLOOKUP(ufc_fights_2[[#This Row],[b_fighter_id]],ufc_fighters[id],ufc_fighters[year],"Prázdné",0,1)</f>
        <v>1988</v>
      </c>
      <c r="E2494" s="10">
        <f>YEAR(ufc_fights_2[[#This Row],[date]])-ufc_fights_2[[#This Row],[r_year]]</f>
        <v>42</v>
      </c>
      <c r="F2494" s="10">
        <f>YEAR(ufc_fights_2[[#This Row],[date]])-ufc_fights_2[[#This Row],[b_year]]</f>
        <v>32</v>
      </c>
      <c r="G2494">
        <v>1</v>
      </c>
      <c r="H2494">
        <v>1</v>
      </c>
      <c r="I2494">
        <v>0.51719999999999999</v>
      </c>
      <c r="J2494">
        <v>0.3</v>
      </c>
      <c r="K2494">
        <v>0.56059999999999999</v>
      </c>
      <c r="L2494">
        <v>0.41110000000000002</v>
      </c>
      <c r="M2494">
        <v>0.66669999999999996</v>
      </c>
      <c r="N2494">
        <v>0</v>
      </c>
      <c r="O2494">
        <v>2</v>
      </c>
      <c r="P2494">
        <v>0</v>
      </c>
      <c r="Q2494">
        <v>1</v>
      </c>
      <c r="R2494">
        <v>0</v>
      </c>
      <c r="S2494" s="2">
        <v>2.2916666666666667E-3</v>
      </c>
      <c r="T2494" s="2">
        <v>2.3148148148148147E-3</v>
      </c>
      <c r="U2494">
        <v>0.42859999999999998</v>
      </c>
      <c r="V2494">
        <v>0.23810000000000001</v>
      </c>
      <c r="W2494">
        <v>0.5</v>
      </c>
      <c r="X2494">
        <v>0.88890000000000002</v>
      </c>
      <c r="Y2494">
        <v>1</v>
      </c>
      <c r="Z2494">
        <v>0.42220000000000002</v>
      </c>
      <c r="AA2494">
        <v>0.26229999999999998</v>
      </c>
      <c r="AB2494">
        <v>0.75</v>
      </c>
      <c r="AC2494">
        <v>0.83330000000000004</v>
      </c>
      <c r="AD2494">
        <v>0.88890000000000002</v>
      </c>
      <c r="AE2494">
        <v>0</v>
      </c>
      <c r="AF2494" t="s">
        <v>3910</v>
      </c>
      <c r="AG2494" s="2">
        <v>1.0416666666666667E-3</v>
      </c>
      <c r="AH2494" t="s">
        <v>3911</v>
      </c>
      <c r="AI2494">
        <v>3</v>
      </c>
      <c r="AJ2494" t="s">
        <v>3914</v>
      </c>
      <c r="AK2494" s="3">
        <v>44037</v>
      </c>
      <c r="AL2494" s="10">
        <f>YEAR(ufc_fights_2[[#This Row],[date]])</f>
        <v>2020</v>
      </c>
      <c r="AM2494" t="s">
        <v>3971</v>
      </c>
      <c r="AN2494">
        <v>5</v>
      </c>
      <c r="AO2494" t="s">
        <v>3913</v>
      </c>
      <c r="AP2494">
        <f>IF(ufc_fights_2[[#This Row],[winner]]="Red",ufc_fights_2[[#This Row],[r_fighter_id]],ufc_fights_2[[#This Row],[b_fighter_id]])</f>
        <v>3289</v>
      </c>
      <c r="AQ2494" t="str">
        <f>_xlfn.XLOOKUP(ufc_fights_2[[#This Row],[winnerID]],ufc_fighters[id],ufc_fighters[fighter_name],"xxx",0,1)</f>
        <v>Francisco Trinaldo</v>
      </c>
    </row>
    <row r="2495" spans="1:43">
      <c r="A2495">
        <v>2675</v>
      </c>
      <c r="B2495">
        <v>2246</v>
      </c>
      <c r="C2495">
        <f>_xlfn.XLOOKUP(ufc_fights_2[[#This Row],[r_fighter_id]],ufc_fighters[id],ufc_fighters[year],"xxx",0,1)</f>
        <v>1991</v>
      </c>
      <c r="D2495">
        <f>_xlfn.XLOOKUP(ufc_fights_2[[#This Row],[b_fighter_id]],ufc_fighters[id],ufc_fighters[year],"Prázdné",0,1)</f>
        <v>1988</v>
      </c>
      <c r="E2495" s="10">
        <f>YEAR(ufc_fights_2[[#This Row],[date]])-ufc_fights_2[[#This Row],[r_year]]</f>
        <v>29</v>
      </c>
      <c r="F2495" s="10">
        <f>YEAR(ufc_fights_2[[#This Row],[date]])-ufc_fights_2[[#This Row],[b_year]]</f>
        <v>32</v>
      </c>
      <c r="G2495">
        <v>1</v>
      </c>
      <c r="H2495">
        <v>0</v>
      </c>
      <c r="I2495">
        <v>0.52780000000000005</v>
      </c>
      <c r="J2495">
        <v>0.60870000000000002</v>
      </c>
      <c r="K2495">
        <v>0.61860000000000004</v>
      </c>
      <c r="L2495">
        <v>0.64290000000000003</v>
      </c>
      <c r="M2495">
        <v>1</v>
      </c>
      <c r="N2495">
        <v>0.72729999999999995</v>
      </c>
      <c r="O2495">
        <v>0</v>
      </c>
      <c r="P2495">
        <v>0</v>
      </c>
      <c r="Q2495">
        <v>0</v>
      </c>
      <c r="R2495">
        <v>0</v>
      </c>
      <c r="S2495" s="2">
        <v>1.4120370370370369E-3</v>
      </c>
      <c r="T2495" s="2">
        <v>4.8958333333333336E-3</v>
      </c>
      <c r="U2495">
        <v>0.42859999999999998</v>
      </c>
      <c r="V2495">
        <v>0.43480000000000002</v>
      </c>
      <c r="W2495">
        <v>0.70589999999999997</v>
      </c>
      <c r="X2495">
        <v>0.83330000000000004</v>
      </c>
      <c r="Y2495">
        <v>0.91669999999999996</v>
      </c>
      <c r="Z2495">
        <v>0.44440000000000002</v>
      </c>
      <c r="AA2495">
        <v>0.44440000000000002</v>
      </c>
      <c r="AB2495">
        <v>1</v>
      </c>
      <c r="AC2495">
        <v>0.8</v>
      </c>
      <c r="AD2495">
        <v>0.625</v>
      </c>
      <c r="AE2495">
        <v>0.88890000000000002</v>
      </c>
      <c r="AF2495" t="s">
        <v>3922</v>
      </c>
      <c r="AG2495" s="2">
        <v>3.472222222222222E-3</v>
      </c>
      <c r="AH2495" t="s">
        <v>3911</v>
      </c>
      <c r="AI2495">
        <v>3</v>
      </c>
      <c r="AJ2495" t="s">
        <v>3946</v>
      </c>
      <c r="AK2495" s="3">
        <v>43883</v>
      </c>
      <c r="AL2495" s="10">
        <f>YEAR(ufc_fights_2[[#This Row],[date]])</f>
        <v>2020</v>
      </c>
      <c r="AM2495" t="s">
        <v>3971</v>
      </c>
      <c r="AN2495">
        <v>67</v>
      </c>
      <c r="AO2495" t="s">
        <v>3913</v>
      </c>
      <c r="AP2495">
        <f>IF(ufc_fights_2[[#This Row],[winner]]="Red",ufc_fights_2[[#This Row],[r_fighter_id]],ufc_fights_2[[#This Row],[b_fighter_id]])</f>
        <v>2675</v>
      </c>
      <c r="AQ2495" t="str">
        <f>_xlfn.XLOOKUP(ufc_fights_2[[#This Row],[winnerID]],ufc_fighters[id],ufc_fighters[fighter_name],"xxx",0,1)</f>
        <v>Brad Riddell</v>
      </c>
    </row>
    <row r="2496" spans="1:43">
      <c r="A2496">
        <v>2675</v>
      </c>
      <c r="B2496">
        <v>2221</v>
      </c>
      <c r="C2496">
        <f>_xlfn.XLOOKUP(ufc_fights_2[[#This Row],[r_fighter_id]],ufc_fighters[id],ufc_fighters[year],"xxx",0,1)</f>
        <v>1991</v>
      </c>
      <c r="D2496">
        <f>_xlfn.XLOOKUP(ufc_fights_2[[#This Row],[b_fighter_id]],ufc_fighters[id],ufc_fighters[year],"Prázdné",0,1)</f>
        <v>1994</v>
      </c>
      <c r="E2496" s="10">
        <f>YEAR(ufc_fights_2[[#This Row],[date]])-ufc_fights_2[[#This Row],[r_year]]</f>
        <v>28</v>
      </c>
      <c r="F2496" s="10">
        <f>YEAR(ufc_fights_2[[#This Row],[date]])-ufc_fights_2[[#This Row],[b_year]]</f>
        <v>25</v>
      </c>
      <c r="G2496">
        <v>0</v>
      </c>
      <c r="H2496">
        <v>0</v>
      </c>
      <c r="I2496">
        <v>0.5948</v>
      </c>
      <c r="J2496">
        <v>0.37890000000000001</v>
      </c>
      <c r="K2496">
        <v>0.62280000000000002</v>
      </c>
      <c r="L2496">
        <v>0.41</v>
      </c>
      <c r="M2496">
        <v>1</v>
      </c>
      <c r="N2496">
        <v>0.2</v>
      </c>
      <c r="O2496">
        <v>0</v>
      </c>
      <c r="P2496">
        <v>1</v>
      </c>
      <c r="Q2496">
        <v>1</v>
      </c>
      <c r="R2496">
        <v>1</v>
      </c>
      <c r="S2496" s="2">
        <v>2.0717592592592593E-3</v>
      </c>
      <c r="T2496" s="2">
        <v>2.3495370370370371E-3</v>
      </c>
      <c r="U2496">
        <v>0.54259999999999997</v>
      </c>
      <c r="V2496">
        <v>0.30120000000000002</v>
      </c>
      <c r="W2496">
        <v>0.875</v>
      </c>
      <c r="X2496">
        <v>0.875</v>
      </c>
      <c r="Y2496">
        <v>0.875</v>
      </c>
      <c r="Z2496">
        <v>0.52070000000000005</v>
      </c>
      <c r="AA2496">
        <v>0.37630000000000002</v>
      </c>
      <c r="AB2496">
        <v>1</v>
      </c>
      <c r="AC2496">
        <v>0</v>
      </c>
      <c r="AD2496">
        <v>0.86209999999999998</v>
      </c>
      <c r="AE2496">
        <v>0.5</v>
      </c>
      <c r="AF2496" t="s">
        <v>3915</v>
      </c>
      <c r="AG2496" s="2">
        <v>3.472222222222222E-3</v>
      </c>
      <c r="AH2496" t="s">
        <v>3911</v>
      </c>
      <c r="AI2496">
        <v>3</v>
      </c>
      <c r="AJ2496" t="s">
        <v>3931</v>
      </c>
      <c r="AK2496" s="3">
        <v>43743</v>
      </c>
      <c r="AL2496" s="10">
        <f>YEAR(ufc_fights_2[[#This Row],[date]])</f>
        <v>2019</v>
      </c>
      <c r="AM2496" t="s">
        <v>3971</v>
      </c>
      <c r="AN2496">
        <v>14</v>
      </c>
      <c r="AO2496" t="s">
        <v>3913</v>
      </c>
      <c r="AP2496">
        <f>IF(ufc_fights_2[[#This Row],[winner]]="Red",ufc_fights_2[[#This Row],[r_fighter_id]],ufc_fights_2[[#This Row],[b_fighter_id]])</f>
        <v>2675</v>
      </c>
      <c r="AQ2496" t="str">
        <f>_xlfn.XLOOKUP(ufc_fights_2[[#This Row],[winnerID]],ufc_fighters[id],ufc_fighters[fighter_name],"xxx",0,1)</f>
        <v>Brad Riddell</v>
      </c>
    </row>
    <row r="2497" spans="1:43">
      <c r="A2497">
        <v>2675</v>
      </c>
      <c r="B2497">
        <v>681</v>
      </c>
      <c r="C2497">
        <f>_xlfn.XLOOKUP(ufc_fights_2[[#This Row],[r_fighter_id]],ufc_fighters[id],ufc_fighters[year],"xxx",0,1)</f>
        <v>1991</v>
      </c>
      <c r="D2497">
        <f>_xlfn.XLOOKUP(ufc_fights_2[[#This Row],[b_fighter_id]],ufc_fighters[id],ufc_fighters[year],"Prázdné",0,1)</f>
        <v>1996</v>
      </c>
      <c r="E2497" s="10">
        <f>YEAR(ufc_fights_2[[#This Row],[date]])-ufc_fights_2[[#This Row],[r_year]]</f>
        <v>29</v>
      </c>
      <c r="F2497" s="10">
        <f>YEAR(ufc_fights_2[[#This Row],[date]])-ufc_fights_2[[#This Row],[b_year]]</f>
        <v>24</v>
      </c>
      <c r="G2497">
        <v>0</v>
      </c>
      <c r="H2497">
        <v>0</v>
      </c>
      <c r="I2497">
        <v>0.40360000000000001</v>
      </c>
      <c r="J2497">
        <v>0.48209999999999997</v>
      </c>
      <c r="K2497">
        <v>0.46489999999999998</v>
      </c>
      <c r="L2497">
        <v>0.52629999999999999</v>
      </c>
      <c r="M2497">
        <v>0.16669999999999999</v>
      </c>
      <c r="N2497">
        <v>0.33329999999999999</v>
      </c>
      <c r="O2497">
        <v>0</v>
      </c>
      <c r="P2497">
        <v>1</v>
      </c>
      <c r="Q2497">
        <v>0</v>
      </c>
      <c r="R2497">
        <v>1</v>
      </c>
      <c r="S2497" s="2">
        <v>9.7222222222222219E-4</v>
      </c>
      <c r="T2497" s="2">
        <v>3.6689814814814814E-3</v>
      </c>
      <c r="U2497">
        <v>0.33100000000000002</v>
      </c>
      <c r="V2497">
        <v>0.3846</v>
      </c>
      <c r="W2497">
        <v>0.8125</v>
      </c>
      <c r="X2497">
        <v>0.875</v>
      </c>
      <c r="Y2497">
        <v>1</v>
      </c>
      <c r="Z2497">
        <v>0.3861</v>
      </c>
      <c r="AA2497">
        <v>0.4667</v>
      </c>
      <c r="AB2497">
        <v>0.71430000000000005</v>
      </c>
      <c r="AC2497">
        <v>0.66669999999999996</v>
      </c>
      <c r="AD2497">
        <v>1</v>
      </c>
      <c r="AE2497">
        <v>1</v>
      </c>
      <c r="AF2497" t="s">
        <v>3915</v>
      </c>
      <c r="AG2497" s="2">
        <v>3.472222222222222E-3</v>
      </c>
      <c r="AH2497" t="s">
        <v>3911</v>
      </c>
      <c r="AI2497">
        <v>3</v>
      </c>
      <c r="AJ2497" t="s">
        <v>3934</v>
      </c>
      <c r="AK2497" s="3">
        <v>44100</v>
      </c>
      <c r="AL2497" s="10">
        <f>YEAR(ufc_fights_2[[#This Row],[date]])</f>
        <v>2020</v>
      </c>
      <c r="AM2497" t="s">
        <v>3971</v>
      </c>
      <c r="AN2497">
        <v>5</v>
      </c>
      <c r="AO2497" t="s">
        <v>3913</v>
      </c>
      <c r="AP2497">
        <f>IF(ufc_fights_2[[#This Row],[winner]]="Red",ufc_fights_2[[#This Row],[r_fighter_id]],ufc_fights_2[[#This Row],[b_fighter_id]])</f>
        <v>2675</v>
      </c>
      <c r="AQ2497" t="str">
        <f>_xlfn.XLOOKUP(ufc_fights_2[[#This Row],[winnerID]],ufc_fighters[id],ufc_fighters[fighter_name],"xxx",0,1)</f>
        <v>Brad Riddell</v>
      </c>
    </row>
    <row r="2498" spans="1:43">
      <c r="A2498">
        <v>3357</v>
      </c>
      <c r="B2498">
        <v>171</v>
      </c>
      <c r="C2498">
        <f>_xlfn.XLOOKUP(ufc_fights_2[[#This Row],[r_fighter_id]],ufc_fighters[id],ufc_fighters[year],"xxx",0,1)</f>
        <v>1996</v>
      </c>
      <c r="D2498">
        <f>_xlfn.XLOOKUP(ufc_fights_2[[#This Row],[b_fighter_id]],ufc_fighters[id],ufc_fighters[year],"Prázdné",0,1)</f>
        <v>1992</v>
      </c>
      <c r="E2498" s="10">
        <f>YEAR(ufc_fights_2[[#This Row],[date]])-ufc_fights_2[[#This Row],[r_year]]</f>
        <v>24</v>
      </c>
      <c r="F2498" s="10">
        <f>YEAR(ufc_fights_2[[#This Row],[date]])-ufc_fights_2[[#This Row],[b_year]]</f>
        <v>28</v>
      </c>
      <c r="G2498">
        <v>1</v>
      </c>
      <c r="H2498">
        <v>0</v>
      </c>
      <c r="I2498">
        <v>0.56520000000000004</v>
      </c>
      <c r="J2498">
        <v>0.2</v>
      </c>
      <c r="K2498">
        <v>0.58330000000000004</v>
      </c>
      <c r="L2498">
        <v>0.2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2.3148148148148147E-5</v>
      </c>
      <c r="T2498" s="2">
        <v>0</v>
      </c>
      <c r="U2498">
        <v>0.52380000000000004</v>
      </c>
      <c r="V2498">
        <v>0.125</v>
      </c>
      <c r="W2498">
        <v>1</v>
      </c>
      <c r="X2498">
        <v>1</v>
      </c>
      <c r="Y2498">
        <v>1</v>
      </c>
      <c r="Z2498">
        <v>0.61109999999999998</v>
      </c>
      <c r="AA2498">
        <v>0.22220000000000001</v>
      </c>
      <c r="AB2498">
        <v>0</v>
      </c>
      <c r="AC2498">
        <v>0</v>
      </c>
      <c r="AD2498">
        <v>0.4</v>
      </c>
      <c r="AE2498">
        <v>0</v>
      </c>
      <c r="AF2498" t="s">
        <v>3910</v>
      </c>
      <c r="AG2498" s="2">
        <v>8.3333333333333339E-4</v>
      </c>
      <c r="AH2498" t="s">
        <v>3911</v>
      </c>
      <c r="AI2498">
        <v>3</v>
      </c>
      <c r="AJ2498" t="s">
        <v>3924</v>
      </c>
      <c r="AK2498" s="3">
        <v>44107</v>
      </c>
      <c r="AL2498" s="10">
        <f>YEAR(ufc_fights_2[[#This Row],[date]])</f>
        <v>2020</v>
      </c>
      <c r="AM2498" t="s">
        <v>3971</v>
      </c>
      <c r="AN2498">
        <v>5</v>
      </c>
      <c r="AO2498" t="s">
        <v>3913</v>
      </c>
      <c r="AP2498">
        <f>IF(ufc_fights_2[[#This Row],[winner]]="Red",ufc_fights_2[[#This Row],[r_fighter_id]],ufc_fights_2[[#This Row],[b_fighter_id]])</f>
        <v>3357</v>
      </c>
      <c r="AQ2498" t="str">
        <f>_xlfn.XLOOKUP(ufc_fights_2[[#This Row],[winnerID]],ufc_fighters[id],ufc_fighters[fighter_name],"xxx",0,1)</f>
        <v>Luigi Vendramini</v>
      </c>
    </row>
    <row r="2499" spans="1:43">
      <c r="A2499">
        <v>861</v>
      </c>
      <c r="B2499">
        <v>1901</v>
      </c>
      <c r="C2499">
        <f>_xlfn.XLOOKUP(ufc_fights_2[[#This Row],[r_fighter_id]],ufc_fighters[id],ufc_fighters[year],"xxx",0,1)</f>
        <v>1990</v>
      </c>
      <c r="D2499">
        <f>_xlfn.XLOOKUP(ufc_fights_2[[#This Row],[b_fighter_id]],ufc_fighters[id],ufc_fighters[year],"Prázdné",0,1)</f>
        <v>1990</v>
      </c>
      <c r="E2499" s="10">
        <f>YEAR(ufc_fights_2[[#This Row],[date]])-ufc_fights_2[[#This Row],[r_year]]</f>
        <v>28</v>
      </c>
      <c r="F2499" s="10">
        <f>YEAR(ufc_fights_2[[#This Row],[date]])-ufc_fights_2[[#This Row],[b_year]]</f>
        <v>28</v>
      </c>
      <c r="G2499">
        <v>0</v>
      </c>
      <c r="H2499">
        <v>2</v>
      </c>
      <c r="I2499">
        <v>0.33329999999999999</v>
      </c>
      <c r="J2499">
        <v>0.6774</v>
      </c>
      <c r="K2499">
        <v>0.375</v>
      </c>
      <c r="L2499">
        <v>0.79249999999999998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 s="2">
        <v>2.638888888888889E-3</v>
      </c>
      <c r="T2499" s="2">
        <v>3.7037037037037035E-4</v>
      </c>
      <c r="U2499">
        <v>0.28570000000000001</v>
      </c>
      <c r="V2499">
        <v>0.60870000000000002</v>
      </c>
      <c r="W2499">
        <v>1</v>
      </c>
      <c r="X2499">
        <v>0</v>
      </c>
      <c r="Y2499">
        <v>1</v>
      </c>
      <c r="Z2499">
        <v>0.3846</v>
      </c>
      <c r="AA2499">
        <v>0.54549999999999998</v>
      </c>
      <c r="AB2499">
        <v>0</v>
      </c>
      <c r="AC2499">
        <v>1</v>
      </c>
      <c r="AD2499">
        <v>0</v>
      </c>
      <c r="AE2499">
        <v>1</v>
      </c>
      <c r="AF2499" t="s">
        <v>3910</v>
      </c>
      <c r="AG2499" s="2">
        <v>1.6203703703703703E-4</v>
      </c>
      <c r="AH2499" t="s">
        <v>3911</v>
      </c>
      <c r="AI2499">
        <v>3</v>
      </c>
      <c r="AJ2499" t="s">
        <v>4002</v>
      </c>
      <c r="AK2499" s="3">
        <v>43400</v>
      </c>
      <c r="AL2499" s="10">
        <f>YEAR(ufc_fights_2[[#This Row],[date]])</f>
        <v>2018</v>
      </c>
      <c r="AM2499" t="s">
        <v>3971</v>
      </c>
      <c r="AN2499">
        <v>25</v>
      </c>
      <c r="AO2499" t="s">
        <v>3918</v>
      </c>
      <c r="AP2499">
        <f>IF(ufc_fights_2[[#This Row],[winner]]="Red",ufc_fights_2[[#This Row],[r_fighter_id]],ufc_fights_2[[#This Row],[b_fighter_id]])</f>
        <v>1901</v>
      </c>
      <c r="AQ2499" t="str">
        <f>_xlfn.XLOOKUP(ufc_fights_2[[#This Row],[winnerID]],ufc_fighters[id],ufc_fighters[fighter_name],"xxx",0,1)</f>
        <v>Don Madge</v>
      </c>
    </row>
    <row r="2500" spans="1:43">
      <c r="A2500">
        <v>1901</v>
      </c>
      <c r="B2500">
        <v>3583</v>
      </c>
      <c r="C2500">
        <f>_xlfn.XLOOKUP(ufc_fights_2[[#This Row],[r_fighter_id]],ufc_fighters[id],ufc_fighters[year],"xxx",0,1)</f>
        <v>1990</v>
      </c>
      <c r="D2500">
        <f>_xlfn.XLOOKUP(ufc_fights_2[[#This Row],[b_fighter_id]],ufc_fighters[id],ufc_fighters[year],"Prázdné",0,1)</f>
        <v>1997</v>
      </c>
      <c r="E2500" s="10">
        <f>YEAR(ufc_fights_2[[#This Row],[date]])-ufc_fights_2[[#This Row],[r_year]]</f>
        <v>29</v>
      </c>
      <c r="F2500" s="10">
        <f>YEAR(ufc_fights_2[[#This Row],[date]])-ufc_fights_2[[#This Row],[b_year]]</f>
        <v>22</v>
      </c>
      <c r="G2500">
        <v>0</v>
      </c>
      <c r="H2500">
        <v>0</v>
      </c>
      <c r="I2500">
        <v>0.42859999999999998</v>
      </c>
      <c r="J2500">
        <v>0.3226</v>
      </c>
      <c r="K2500">
        <v>0.64859999999999995</v>
      </c>
      <c r="L2500">
        <v>0.72919999999999996</v>
      </c>
      <c r="M2500">
        <v>0.25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6.6782407407407407E-3</v>
      </c>
      <c r="T2500" s="2">
        <v>1.6898148148148148E-3</v>
      </c>
      <c r="U2500">
        <v>0.30559999999999998</v>
      </c>
      <c r="V2500">
        <v>0.23080000000000001</v>
      </c>
      <c r="W2500">
        <v>0.85709999999999997</v>
      </c>
      <c r="X2500">
        <v>0.66669999999999996</v>
      </c>
      <c r="Y2500">
        <v>1</v>
      </c>
      <c r="Z2500">
        <v>0.29630000000000001</v>
      </c>
      <c r="AA2500">
        <v>0.32</v>
      </c>
      <c r="AB2500">
        <v>0.375</v>
      </c>
      <c r="AC2500">
        <v>0.5</v>
      </c>
      <c r="AD2500">
        <v>0.71430000000000005</v>
      </c>
      <c r="AE2500">
        <v>0</v>
      </c>
      <c r="AF2500" t="s">
        <v>3915</v>
      </c>
      <c r="AG2500" s="2">
        <v>3.472222222222222E-3</v>
      </c>
      <c r="AH2500" t="s">
        <v>3911</v>
      </c>
      <c r="AI2500">
        <v>3</v>
      </c>
      <c r="AJ2500" t="s">
        <v>3989</v>
      </c>
      <c r="AK2500" s="3">
        <v>43715</v>
      </c>
      <c r="AL2500" s="10">
        <f>YEAR(ufc_fights_2[[#This Row],[date]])</f>
        <v>2019</v>
      </c>
      <c r="AM2500" t="s">
        <v>3971</v>
      </c>
      <c r="AN2500">
        <v>5</v>
      </c>
      <c r="AO2500" t="s">
        <v>3913</v>
      </c>
      <c r="AP2500">
        <f>IF(ufc_fights_2[[#This Row],[winner]]="Red",ufc_fights_2[[#This Row],[r_fighter_id]],ufc_fights_2[[#This Row],[b_fighter_id]])</f>
        <v>1901</v>
      </c>
      <c r="AQ2500" t="str">
        <f>_xlfn.XLOOKUP(ufc_fights_2[[#This Row],[winnerID]],ufc_fighters[id],ufc_fighters[fighter_name],"xxx",0,1)</f>
        <v>Don Madge</v>
      </c>
    </row>
    <row r="2501" spans="1:43">
      <c r="A2501">
        <v>2221</v>
      </c>
      <c r="B2501">
        <v>3583</v>
      </c>
      <c r="C2501">
        <f>_xlfn.XLOOKUP(ufc_fights_2[[#This Row],[r_fighter_id]],ufc_fighters[id],ufc_fighters[year],"xxx",0,1)</f>
        <v>1994</v>
      </c>
      <c r="D2501">
        <f>_xlfn.XLOOKUP(ufc_fights_2[[#This Row],[b_fighter_id]],ufc_fighters[id],ufc_fighters[year],"Prázdné",0,1)</f>
        <v>1997</v>
      </c>
      <c r="E2501" s="10">
        <f>YEAR(ufc_fights_2[[#This Row],[date]])-ufc_fights_2[[#This Row],[r_year]]</f>
        <v>26</v>
      </c>
      <c r="F2501" s="10">
        <f>YEAR(ufc_fights_2[[#This Row],[date]])-ufc_fights_2[[#This Row],[b_year]]</f>
        <v>23</v>
      </c>
      <c r="G2501">
        <v>0</v>
      </c>
      <c r="H2501">
        <v>0</v>
      </c>
      <c r="I2501">
        <v>0.27779999999999999</v>
      </c>
      <c r="J2501">
        <v>0.52810000000000001</v>
      </c>
      <c r="K2501">
        <v>0.34520000000000001</v>
      </c>
      <c r="L2501">
        <v>0.55100000000000005</v>
      </c>
      <c r="M2501">
        <v>0.45450000000000002</v>
      </c>
      <c r="N2501">
        <v>0.2</v>
      </c>
      <c r="O2501">
        <v>0</v>
      </c>
      <c r="P2501">
        <v>0</v>
      </c>
      <c r="Q2501">
        <v>0</v>
      </c>
      <c r="R2501">
        <v>2</v>
      </c>
      <c r="S2501" s="2">
        <v>4.8148148148148152E-3</v>
      </c>
      <c r="T2501" s="2">
        <v>8.3333333333333339E-4</v>
      </c>
      <c r="U2501">
        <v>0.13730000000000001</v>
      </c>
      <c r="V2501">
        <v>0.44740000000000002</v>
      </c>
      <c r="W2501">
        <v>0.25</v>
      </c>
      <c r="X2501">
        <v>0.84619999999999995</v>
      </c>
      <c r="Y2501">
        <v>1</v>
      </c>
      <c r="Z2501">
        <v>0.27689999999999998</v>
      </c>
      <c r="AA2501">
        <v>0.48609999999999998</v>
      </c>
      <c r="AB2501">
        <v>0.28570000000000001</v>
      </c>
      <c r="AC2501">
        <v>0.75</v>
      </c>
      <c r="AD2501">
        <v>0</v>
      </c>
      <c r="AE2501">
        <v>0.66669999999999996</v>
      </c>
      <c r="AF2501" t="s">
        <v>3915</v>
      </c>
      <c r="AG2501" s="2">
        <v>3.472222222222222E-3</v>
      </c>
      <c r="AH2501" t="s">
        <v>3911</v>
      </c>
      <c r="AI2501">
        <v>3</v>
      </c>
      <c r="AJ2501" t="s">
        <v>3934</v>
      </c>
      <c r="AK2501" s="3">
        <v>44121</v>
      </c>
      <c r="AL2501" s="10">
        <f>YEAR(ufc_fights_2[[#This Row],[date]])</f>
        <v>2020</v>
      </c>
      <c r="AM2501" t="s">
        <v>3971</v>
      </c>
      <c r="AN2501">
        <v>5</v>
      </c>
      <c r="AO2501" t="s">
        <v>3918</v>
      </c>
      <c r="AP2501">
        <f>IF(ufc_fights_2[[#This Row],[winner]]="Red",ufc_fights_2[[#This Row],[r_fighter_id]],ufc_fights_2[[#This Row],[b_fighter_id]])</f>
        <v>3583</v>
      </c>
      <c r="AQ2501" t="str">
        <f>_xlfn.XLOOKUP(ufc_fights_2[[#This Row],[winnerID]],ufc_fighters[id],ufc_fighters[fighter_name],"xxx",0,1)</f>
        <v>Fares Ziam</v>
      </c>
    </row>
    <row r="2502" spans="1:43">
      <c r="A2502">
        <v>1061</v>
      </c>
      <c r="B2502">
        <v>1715</v>
      </c>
      <c r="C2502">
        <f>_xlfn.XLOOKUP(ufc_fights_2[[#This Row],[r_fighter_id]],ufc_fighters[id],ufc_fighters[year],"xxx",0,1)</f>
        <v>1990</v>
      </c>
      <c r="D2502">
        <f>_xlfn.XLOOKUP(ufc_fights_2[[#This Row],[b_fighter_id]],ufc_fighters[id],ufc_fighters[year],"Prázdné",0,1)</f>
        <v>1992</v>
      </c>
      <c r="E2502" s="10">
        <f>YEAR(ufc_fights_2[[#This Row],[date]])-ufc_fights_2[[#This Row],[r_year]]</f>
        <v>30</v>
      </c>
      <c r="F2502" s="10">
        <f>YEAR(ufc_fights_2[[#This Row],[date]])-ufc_fights_2[[#This Row],[b_year]]</f>
        <v>28</v>
      </c>
      <c r="G2502">
        <v>0</v>
      </c>
      <c r="H2502">
        <v>1</v>
      </c>
      <c r="I2502">
        <v>0.41270000000000001</v>
      </c>
      <c r="J2502">
        <v>0.43020000000000003</v>
      </c>
      <c r="K2502">
        <v>0.45700000000000002</v>
      </c>
      <c r="L2502">
        <v>0.46239999999999998</v>
      </c>
      <c r="M2502">
        <v>0.3125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2.4189814814814816E-3</v>
      </c>
      <c r="T2502" s="2">
        <v>1.1574074074074073E-5</v>
      </c>
      <c r="U2502">
        <v>0.375</v>
      </c>
      <c r="V2502">
        <v>0.25</v>
      </c>
      <c r="W2502">
        <v>0.6</v>
      </c>
      <c r="X2502">
        <v>1</v>
      </c>
      <c r="Y2502">
        <v>0.92859999999999998</v>
      </c>
      <c r="Z2502">
        <v>0.35920000000000002</v>
      </c>
      <c r="AA2502">
        <v>0.41670000000000001</v>
      </c>
      <c r="AB2502">
        <v>1</v>
      </c>
      <c r="AC2502">
        <v>0</v>
      </c>
      <c r="AD2502">
        <v>0.57889999999999997</v>
      </c>
      <c r="AE2502">
        <v>1</v>
      </c>
      <c r="AF2502" t="s">
        <v>3922</v>
      </c>
      <c r="AG2502" s="2">
        <v>3.472222222222222E-3</v>
      </c>
      <c r="AH2502" t="s">
        <v>3911</v>
      </c>
      <c r="AI2502">
        <v>3</v>
      </c>
      <c r="AJ2502" t="s">
        <v>3934</v>
      </c>
      <c r="AK2502" s="3">
        <v>44121</v>
      </c>
      <c r="AL2502" s="10">
        <f>YEAR(ufc_fights_2[[#This Row],[date]])</f>
        <v>2020</v>
      </c>
      <c r="AM2502" t="s">
        <v>3971</v>
      </c>
      <c r="AN2502">
        <v>5</v>
      </c>
      <c r="AO2502" t="s">
        <v>3918</v>
      </c>
      <c r="AP2502">
        <f>IF(ufc_fights_2[[#This Row],[winner]]="Red",ufc_fights_2[[#This Row],[r_fighter_id]],ufc_fights_2[[#This Row],[b_fighter_id]])</f>
        <v>1715</v>
      </c>
      <c r="AQ2502" t="str">
        <f>_xlfn.XLOOKUP(ufc_fights_2[[#This Row],[winnerID]],ufc_fighters[id],ufc_fighters[fighter_name],"xxx",0,1)</f>
        <v>Guram Kutateladze</v>
      </c>
    </row>
    <row r="2503" spans="1:43">
      <c r="A2503">
        <v>709</v>
      </c>
      <c r="B2503">
        <v>1103</v>
      </c>
      <c r="C2503">
        <f>_xlfn.XLOOKUP(ufc_fights_2[[#This Row],[r_fighter_id]],ufc_fighters[id],ufc_fighters[year],"xxx",0,1)</f>
        <v>1992</v>
      </c>
      <c r="D2503">
        <f>_xlfn.XLOOKUP(ufc_fights_2[[#This Row],[b_fighter_id]],ufc_fighters[id],ufc_fighters[year],"Prázdné",0,1)</f>
        <v>1992</v>
      </c>
      <c r="E2503" s="10">
        <f>YEAR(ufc_fights_2[[#This Row],[date]])-ufc_fights_2[[#This Row],[r_year]]</f>
        <v>27</v>
      </c>
      <c r="F2503" s="10">
        <f>YEAR(ufc_fights_2[[#This Row],[date]])-ufc_fights_2[[#This Row],[b_year]]</f>
        <v>27</v>
      </c>
      <c r="G2503">
        <v>2</v>
      </c>
      <c r="H2503">
        <v>0</v>
      </c>
      <c r="I2503">
        <v>0.62609999999999999</v>
      </c>
      <c r="J2503">
        <v>0.36359999999999998</v>
      </c>
      <c r="K2503">
        <v>0.62949999999999995</v>
      </c>
      <c r="L2503">
        <v>0.36630000000000001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1.3425925925925925E-3</v>
      </c>
      <c r="T2503" s="2">
        <v>0</v>
      </c>
      <c r="U2503">
        <v>0.57830000000000004</v>
      </c>
      <c r="V2503">
        <v>0.23810000000000001</v>
      </c>
      <c r="W2503">
        <v>0.8</v>
      </c>
      <c r="X2503">
        <v>0.6875</v>
      </c>
      <c r="Y2503">
        <v>0.83330000000000004</v>
      </c>
      <c r="Z2503">
        <v>0.5665</v>
      </c>
      <c r="AA2503">
        <v>0.3493</v>
      </c>
      <c r="AB2503">
        <v>0.94440000000000002</v>
      </c>
      <c r="AC2503">
        <v>0.72729999999999995</v>
      </c>
      <c r="AD2503">
        <v>0.7742</v>
      </c>
      <c r="AE2503">
        <v>0</v>
      </c>
      <c r="AF2503" t="s">
        <v>3910</v>
      </c>
      <c r="AG2503" s="2">
        <v>3.2986111111111111E-3</v>
      </c>
      <c r="AH2503" t="s">
        <v>3911</v>
      </c>
      <c r="AI2503">
        <v>3</v>
      </c>
      <c r="AJ2503" t="s">
        <v>3970</v>
      </c>
      <c r="AK2503" s="3">
        <v>43750</v>
      </c>
      <c r="AL2503" s="10">
        <f>YEAR(ufc_fights_2[[#This Row],[date]])</f>
        <v>2019</v>
      </c>
      <c r="AM2503" t="s">
        <v>3971</v>
      </c>
      <c r="AN2503">
        <v>10</v>
      </c>
      <c r="AO2503" t="s">
        <v>3913</v>
      </c>
      <c r="AP2503">
        <f>IF(ufc_fights_2[[#This Row],[winner]]="Red",ufc_fights_2[[#This Row],[r_fighter_id]],ufc_fights_2[[#This Row],[b_fighter_id]])</f>
        <v>709</v>
      </c>
      <c r="AQ2503" t="str">
        <f>_xlfn.XLOOKUP(ufc_fights_2[[#This Row],[winnerID]],ufc_fighters[id],ufc_fighters[fighter_name],"xxx",0,1)</f>
        <v>Mike Davis</v>
      </c>
    </row>
    <row r="2504" spans="1:43">
      <c r="A2504">
        <v>709</v>
      </c>
      <c r="B2504">
        <v>1555</v>
      </c>
      <c r="C2504">
        <f>_xlfn.XLOOKUP(ufc_fights_2[[#This Row],[r_fighter_id]],ufc_fighters[id],ufc_fighters[year],"xxx",0,1)</f>
        <v>1992</v>
      </c>
      <c r="D2504">
        <f>_xlfn.XLOOKUP(ufc_fights_2[[#This Row],[b_fighter_id]],ufc_fighters[id],ufc_fighters[year],"Prázdné",0,1)</f>
        <v>1995</v>
      </c>
      <c r="E2504" s="10">
        <f>YEAR(ufc_fights_2[[#This Row],[date]])-ufc_fights_2[[#This Row],[r_year]]</f>
        <v>29</v>
      </c>
      <c r="F2504" s="10">
        <f>YEAR(ufc_fights_2[[#This Row],[date]])-ufc_fights_2[[#This Row],[b_year]]</f>
        <v>26</v>
      </c>
      <c r="G2504">
        <v>0</v>
      </c>
      <c r="H2504">
        <v>0</v>
      </c>
      <c r="I2504">
        <v>0.52170000000000005</v>
      </c>
      <c r="J2504">
        <v>0.37380000000000002</v>
      </c>
      <c r="K2504">
        <v>0.52859999999999996</v>
      </c>
      <c r="L2504">
        <v>0.4012</v>
      </c>
      <c r="M2504">
        <v>0.33329999999999999</v>
      </c>
      <c r="N2504">
        <v>0.25</v>
      </c>
      <c r="O2504">
        <v>0</v>
      </c>
      <c r="P2504">
        <v>0</v>
      </c>
      <c r="Q2504">
        <v>0</v>
      </c>
      <c r="R2504">
        <v>0</v>
      </c>
      <c r="S2504" s="2">
        <v>5.7870370370370367E-4</v>
      </c>
      <c r="T2504" s="2">
        <v>5.9027777777777778E-4</v>
      </c>
      <c r="U2504">
        <v>0.41220000000000001</v>
      </c>
      <c r="V2504">
        <v>0.31319999999999998</v>
      </c>
      <c r="W2504">
        <v>0.6885</v>
      </c>
      <c r="X2504">
        <v>0.8</v>
      </c>
      <c r="Y2504">
        <v>0.94120000000000004</v>
      </c>
      <c r="Z2504">
        <v>0.51319999999999999</v>
      </c>
      <c r="AA2504">
        <v>0.3649</v>
      </c>
      <c r="AB2504">
        <v>0.57140000000000002</v>
      </c>
      <c r="AC2504">
        <v>0.52380000000000004</v>
      </c>
      <c r="AD2504">
        <v>0.75</v>
      </c>
      <c r="AE2504">
        <v>0.28570000000000001</v>
      </c>
      <c r="AF2504" t="s">
        <v>3915</v>
      </c>
      <c r="AG2504" s="2">
        <v>3.472222222222222E-3</v>
      </c>
      <c r="AH2504" t="s">
        <v>3911</v>
      </c>
      <c r="AI2504">
        <v>3</v>
      </c>
      <c r="AJ2504" t="s">
        <v>3938</v>
      </c>
      <c r="AK2504" s="3">
        <v>44216</v>
      </c>
      <c r="AL2504" s="10">
        <f>YEAR(ufc_fights_2[[#This Row],[date]])</f>
        <v>2021</v>
      </c>
      <c r="AM2504" t="s">
        <v>3971</v>
      </c>
      <c r="AN2504">
        <v>5</v>
      </c>
      <c r="AO2504" t="s">
        <v>3913</v>
      </c>
      <c r="AP2504">
        <f>IF(ufc_fights_2[[#This Row],[winner]]="Red",ufc_fights_2[[#This Row],[r_fighter_id]],ufc_fights_2[[#This Row],[b_fighter_id]])</f>
        <v>709</v>
      </c>
      <c r="AQ2504" t="str">
        <f>_xlfn.XLOOKUP(ufc_fights_2[[#This Row],[winnerID]],ufc_fighters[id],ufc_fighters[fighter_name],"xxx",0,1)</f>
        <v>Mike Davis</v>
      </c>
    </row>
    <row r="2505" spans="1:43">
      <c r="A2505">
        <v>1393</v>
      </c>
      <c r="B2505">
        <v>528</v>
      </c>
      <c r="C2505">
        <f>_xlfn.XLOOKUP(ufc_fights_2[[#This Row],[r_fighter_id]],ufc_fighters[id],ufc_fighters[year],"xxx",0,1)</f>
        <v>1990</v>
      </c>
      <c r="D2505">
        <f>_xlfn.XLOOKUP(ufc_fights_2[[#This Row],[b_fighter_id]],ufc_fighters[id],ufc_fighters[year],"Prázdné",0,1)</f>
        <v>1986</v>
      </c>
      <c r="E2505" s="10">
        <f>YEAR(ufc_fights_2[[#This Row],[date]])-ufc_fights_2[[#This Row],[r_year]]</f>
        <v>31</v>
      </c>
      <c r="F2505" s="10">
        <f>YEAR(ufc_fights_2[[#This Row],[date]])-ufc_fights_2[[#This Row],[b_year]]</f>
        <v>35</v>
      </c>
      <c r="G2505">
        <v>0</v>
      </c>
      <c r="H2505">
        <v>1</v>
      </c>
      <c r="I2505">
        <v>0.42109999999999997</v>
      </c>
      <c r="J2505">
        <v>0.70830000000000004</v>
      </c>
      <c r="K2505">
        <v>0.42109999999999997</v>
      </c>
      <c r="L2505">
        <v>0.70830000000000004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</v>
      </c>
      <c r="T2505" s="2">
        <v>1.0416666666666667E-4</v>
      </c>
      <c r="U2505">
        <v>0</v>
      </c>
      <c r="V2505">
        <v>0.70589999999999997</v>
      </c>
      <c r="W2505">
        <v>0</v>
      </c>
      <c r="X2505">
        <v>0.66669999999999996</v>
      </c>
      <c r="Y2505">
        <v>1</v>
      </c>
      <c r="Z2505">
        <v>0.42109999999999997</v>
      </c>
      <c r="AA2505">
        <v>0.63639999999999997</v>
      </c>
      <c r="AB2505">
        <v>0</v>
      </c>
      <c r="AC2505">
        <v>0</v>
      </c>
      <c r="AD2505">
        <v>0</v>
      </c>
      <c r="AE2505">
        <v>0.76919999999999999</v>
      </c>
      <c r="AF2505" t="s">
        <v>3910</v>
      </c>
      <c r="AG2505" s="2">
        <v>1.736111111111111E-3</v>
      </c>
      <c r="AH2505" t="s">
        <v>3911</v>
      </c>
      <c r="AI2505">
        <v>3</v>
      </c>
      <c r="AJ2505" t="s">
        <v>3931</v>
      </c>
      <c r="AK2505" s="3">
        <v>44219</v>
      </c>
      <c r="AL2505" s="10">
        <f>YEAR(ufc_fights_2[[#This Row],[date]])</f>
        <v>2021</v>
      </c>
      <c r="AM2505" t="s">
        <v>3971</v>
      </c>
      <c r="AN2505">
        <v>5</v>
      </c>
      <c r="AO2505" t="s">
        <v>3918</v>
      </c>
      <c r="AP2505">
        <f>IF(ufc_fights_2[[#This Row],[winner]]="Red",ufc_fights_2[[#This Row],[r_fighter_id]],ufc_fights_2[[#This Row],[b_fighter_id]])</f>
        <v>528</v>
      </c>
      <c r="AQ2505" t="str">
        <f>_xlfn.XLOOKUP(ufc_fights_2[[#This Row],[winnerID]],ufc_fighters[id],ufc_fighters[fighter_name],"xxx",0,1)</f>
        <v>Michael Chandler</v>
      </c>
    </row>
    <row r="2506" spans="1:43">
      <c r="A2506">
        <v>80</v>
      </c>
      <c r="B2506">
        <v>242</v>
      </c>
      <c r="C2506">
        <f>_xlfn.XLOOKUP(ufc_fights_2[[#This Row],[r_fighter_id]],ufc_fighters[id],ufc_fighters[year],"xxx",0,1)</f>
        <v>1994</v>
      </c>
      <c r="D2506">
        <f>_xlfn.XLOOKUP(ufc_fights_2[[#This Row],[b_fighter_id]],ufc_fighters[id],ufc_fighters[year],"Prázdné",0,1)</f>
        <v>1994</v>
      </c>
      <c r="E2506" s="10">
        <f>YEAR(ufc_fights_2[[#This Row],[date]])-ufc_fights_2[[#This Row],[r_year]]</f>
        <v>25</v>
      </c>
      <c r="F2506" s="10">
        <f>YEAR(ufc_fights_2[[#This Row],[date]])-ufc_fights_2[[#This Row],[b_year]]</f>
        <v>25</v>
      </c>
      <c r="G2506">
        <v>0</v>
      </c>
      <c r="H2506">
        <v>0</v>
      </c>
      <c r="I2506">
        <v>0.46339999999999998</v>
      </c>
      <c r="J2506">
        <v>0.65</v>
      </c>
      <c r="K2506">
        <v>0.76990000000000003</v>
      </c>
      <c r="L2506">
        <v>0.82350000000000001</v>
      </c>
      <c r="M2506">
        <v>0</v>
      </c>
      <c r="N2506">
        <v>1</v>
      </c>
      <c r="O2506">
        <v>0</v>
      </c>
      <c r="P2506">
        <v>0</v>
      </c>
      <c r="Q2506">
        <v>1</v>
      </c>
      <c r="R2506">
        <v>0</v>
      </c>
      <c r="S2506" s="2">
        <v>1.9675925925925926E-4</v>
      </c>
      <c r="T2506" s="2">
        <v>3.0324074074074073E-3</v>
      </c>
      <c r="U2506">
        <v>0.5</v>
      </c>
      <c r="V2506">
        <v>0.5625</v>
      </c>
      <c r="W2506">
        <v>0.25</v>
      </c>
      <c r="X2506">
        <v>0.4</v>
      </c>
      <c r="Y2506">
        <v>1</v>
      </c>
      <c r="Z2506">
        <v>0.21740000000000001</v>
      </c>
      <c r="AA2506">
        <v>0.61539999999999995</v>
      </c>
      <c r="AB2506">
        <v>1</v>
      </c>
      <c r="AC2506">
        <v>0</v>
      </c>
      <c r="AD2506">
        <v>0.76470000000000005</v>
      </c>
      <c r="AE2506">
        <v>0.71430000000000005</v>
      </c>
      <c r="AF2506" t="s">
        <v>3910</v>
      </c>
      <c r="AG2506" s="2">
        <v>1.6435185185185185E-3</v>
      </c>
      <c r="AH2506" t="s">
        <v>3911</v>
      </c>
      <c r="AI2506">
        <v>3</v>
      </c>
      <c r="AJ2506" t="s">
        <v>4091</v>
      </c>
      <c r="AK2506" s="3">
        <v>43617</v>
      </c>
      <c r="AL2506" s="10">
        <f>YEAR(ufc_fights_2[[#This Row],[date]])</f>
        <v>2019</v>
      </c>
      <c r="AM2506" t="s">
        <v>3971</v>
      </c>
      <c r="AN2506">
        <v>86</v>
      </c>
      <c r="AO2506" t="s">
        <v>3913</v>
      </c>
      <c r="AP2506">
        <f>IF(ufc_fights_2[[#This Row],[winner]]="Red",ufc_fights_2[[#This Row],[r_fighter_id]],ufc_fights_2[[#This Row],[b_fighter_id]])</f>
        <v>80</v>
      </c>
      <c r="AQ2506" t="str">
        <f>_xlfn.XLOOKUP(ufc_fights_2[[#This Row],[winnerID]],ufc_fighters[id],ufc_fighters[fighter_name],"xxx",0,1)</f>
        <v>Joel Alvarez</v>
      </c>
    </row>
    <row r="2507" spans="1:43">
      <c r="A2507">
        <v>828</v>
      </c>
      <c r="B2507">
        <v>80</v>
      </c>
      <c r="C2507">
        <f>_xlfn.XLOOKUP(ufc_fights_2[[#This Row],[r_fighter_id]],ufc_fighters[id],ufc_fighters[year],"xxx",0,1)</f>
        <v>1988</v>
      </c>
      <c r="D2507">
        <f>_xlfn.XLOOKUP(ufc_fights_2[[#This Row],[b_fighter_id]],ufc_fighters[id],ufc_fighters[year],"Prázdné",0,1)</f>
        <v>1994</v>
      </c>
      <c r="E2507" s="10">
        <f>YEAR(ufc_fights_2[[#This Row],[date]])-ufc_fights_2[[#This Row],[r_year]]</f>
        <v>32</v>
      </c>
      <c r="F2507" s="10">
        <f>YEAR(ufc_fights_2[[#This Row],[date]])-ufc_fights_2[[#This Row],[b_year]]</f>
        <v>26</v>
      </c>
      <c r="G2507">
        <v>0</v>
      </c>
      <c r="H2507">
        <v>0</v>
      </c>
      <c r="I2507">
        <v>0.53849999999999998</v>
      </c>
      <c r="J2507">
        <v>0.48649999999999999</v>
      </c>
      <c r="K2507">
        <v>0.53849999999999998</v>
      </c>
      <c r="L2507">
        <v>0.48649999999999999</v>
      </c>
      <c r="M2507">
        <v>1</v>
      </c>
      <c r="N2507">
        <v>0</v>
      </c>
      <c r="O2507">
        <v>0</v>
      </c>
      <c r="P2507">
        <v>1</v>
      </c>
      <c r="Q2507">
        <v>0</v>
      </c>
      <c r="R2507">
        <v>0</v>
      </c>
      <c r="S2507" s="2">
        <v>1.0416666666666667E-4</v>
      </c>
      <c r="T2507" s="2">
        <v>0</v>
      </c>
      <c r="U2507">
        <v>0.375</v>
      </c>
      <c r="V2507">
        <v>0.29170000000000001</v>
      </c>
      <c r="W2507">
        <v>0.8</v>
      </c>
      <c r="X2507">
        <v>0.8</v>
      </c>
      <c r="Y2507">
        <v>0.88890000000000002</v>
      </c>
      <c r="Z2507">
        <v>0.53849999999999998</v>
      </c>
      <c r="AA2507">
        <v>0.5</v>
      </c>
      <c r="AB2507">
        <v>0</v>
      </c>
      <c r="AC2507">
        <v>0</v>
      </c>
      <c r="AD2507">
        <v>0</v>
      </c>
      <c r="AE2507">
        <v>0</v>
      </c>
      <c r="AF2507" t="s">
        <v>3933</v>
      </c>
      <c r="AG2507" s="2">
        <v>1.6782407407407408E-3</v>
      </c>
      <c r="AH2507" t="s">
        <v>3911</v>
      </c>
      <c r="AI2507">
        <v>3</v>
      </c>
      <c r="AJ2507" t="s">
        <v>3931</v>
      </c>
      <c r="AK2507" s="3">
        <v>44030</v>
      </c>
      <c r="AL2507" s="10">
        <f>YEAR(ufc_fights_2[[#This Row],[date]])</f>
        <v>2020</v>
      </c>
      <c r="AM2507" t="s">
        <v>3971</v>
      </c>
      <c r="AN2507">
        <v>5</v>
      </c>
      <c r="AO2507" t="s">
        <v>3918</v>
      </c>
      <c r="AP2507">
        <f>IF(ufc_fights_2[[#This Row],[winner]]="Red",ufc_fights_2[[#This Row],[r_fighter_id]],ufc_fights_2[[#This Row],[b_fighter_id]])</f>
        <v>80</v>
      </c>
      <c r="AQ2507" t="str">
        <f>_xlfn.XLOOKUP(ufc_fights_2[[#This Row],[winnerID]],ufc_fighters[id],ufc_fighters[fighter_name],"xxx",0,1)</f>
        <v>Joel Alvarez</v>
      </c>
    </row>
    <row r="2508" spans="1:43">
      <c r="A2508">
        <v>80</v>
      </c>
      <c r="B2508">
        <v>3526</v>
      </c>
      <c r="C2508">
        <f>_xlfn.XLOOKUP(ufc_fights_2[[#This Row],[r_fighter_id]],ufc_fighters[id],ufc_fighters[year],"xxx",0,1)</f>
        <v>1994</v>
      </c>
      <c r="D2508">
        <f>_xlfn.XLOOKUP(ufc_fights_2[[#This Row],[b_fighter_id]],ufc_fighters[id],ufc_fighters[year],"Prázdné",0,1)</f>
        <v>1984</v>
      </c>
      <c r="E2508" s="10">
        <f>YEAR(ufc_fights_2[[#This Row],[date]])-ufc_fights_2[[#This Row],[r_year]]</f>
        <v>26</v>
      </c>
      <c r="F2508" s="10">
        <f>YEAR(ufc_fights_2[[#This Row],[date]])-ufc_fights_2[[#This Row],[b_year]]</f>
        <v>36</v>
      </c>
      <c r="G2508">
        <v>0</v>
      </c>
      <c r="H2508">
        <v>0</v>
      </c>
      <c r="I2508">
        <v>0.66669999999999996</v>
      </c>
      <c r="J2508">
        <v>1</v>
      </c>
      <c r="K2508">
        <v>0.76919999999999999</v>
      </c>
      <c r="L2508">
        <v>0.9375</v>
      </c>
      <c r="M2508">
        <v>0</v>
      </c>
      <c r="N2508">
        <v>1</v>
      </c>
      <c r="O2508">
        <v>2</v>
      </c>
      <c r="P2508">
        <v>0</v>
      </c>
      <c r="Q2508">
        <v>0</v>
      </c>
      <c r="R2508">
        <v>0</v>
      </c>
      <c r="S2508" s="2">
        <v>0</v>
      </c>
      <c r="T2508" s="2">
        <v>1.3541666666666667E-3</v>
      </c>
      <c r="U2508">
        <v>0.33329999999999999</v>
      </c>
      <c r="V2508">
        <v>0</v>
      </c>
      <c r="W2508">
        <v>0</v>
      </c>
      <c r="X2508">
        <v>1</v>
      </c>
      <c r="Y2508">
        <v>1</v>
      </c>
      <c r="Z2508">
        <v>0.6</v>
      </c>
      <c r="AA2508">
        <v>1</v>
      </c>
      <c r="AB2508">
        <v>0</v>
      </c>
      <c r="AC2508">
        <v>0</v>
      </c>
      <c r="AD2508">
        <v>1</v>
      </c>
      <c r="AE2508">
        <v>0</v>
      </c>
      <c r="AF2508" t="s">
        <v>3933</v>
      </c>
      <c r="AG2508" s="2">
        <v>2.0833333333333333E-3</v>
      </c>
      <c r="AH2508" t="s">
        <v>3911</v>
      </c>
      <c r="AI2508">
        <v>3</v>
      </c>
      <c r="AJ2508" t="s">
        <v>3924</v>
      </c>
      <c r="AK2508" s="3">
        <v>44128</v>
      </c>
      <c r="AL2508" s="10">
        <f>YEAR(ufc_fights_2[[#This Row],[date]])</f>
        <v>2020</v>
      </c>
      <c r="AM2508" t="s">
        <v>3971</v>
      </c>
      <c r="AN2508">
        <v>5</v>
      </c>
      <c r="AO2508" t="s">
        <v>3913</v>
      </c>
      <c r="AP2508">
        <f>IF(ufc_fights_2[[#This Row],[winner]]="Red",ufc_fights_2[[#This Row],[r_fighter_id]],ufc_fights_2[[#This Row],[b_fighter_id]])</f>
        <v>80</v>
      </c>
      <c r="AQ2508" t="str">
        <f>_xlfn.XLOOKUP(ufc_fights_2[[#This Row],[winnerID]],ufc_fighters[id],ufc_fighters[fighter_name],"xxx",0,1)</f>
        <v>Joel Alvarez</v>
      </c>
    </row>
    <row r="2509" spans="1:43">
      <c r="A2509">
        <v>2002</v>
      </c>
      <c r="B2509">
        <v>499</v>
      </c>
      <c r="C2509">
        <f>_xlfn.XLOOKUP(ufc_fights_2[[#This Row],[r_fighter_id]],ufc_fighters[id],ufc_fighters[year],"xxx",0,1)</f>
        <v>1994</v>
      </c>
      <c r="D2509">
        <f>_xlfn.XLOOKUP(ufc_fights_2[[#This Row],[b_fighter_id]],ufc_fighters[id],ufc_fighters[year],"Prázdné",0,1)</f>
        <v>1989</v>
      </c>
      <c r="E2509" s="10">
        <f>YEAR(ufc_fights_2[[#This Row],[date]])-ufc_fights_2[[#This Row],[r_year]]</f>
        <v>22</v>
      </c>
      <c r="F2509" s="10">
        <f>YEAR(ufc_fights_2[[#This Row],[date]])-ufc_fights_2[[#This Row],[b_year]]</f>
        <v>27</v>
      </c>
      <c r="G2509">
        <v>0</v>
      </c>
      <c r="H2509">
        <v>0</v>
      </c>
      <c r="I2509">
        <v>0.31580000000000003</v>
      </c>
      <c r="J2509">
        <v>0.35</v>
      </c>
      <c r="K2509">
        <v>0.3876</v>
      </c>
      <c r="L2509">
        <v>0.4224</v>
      </c>
      <c r="M2509">
        <v>0</v>
      </c>
      <c r="N2509">
        <v>0.16669999999999999</v>
      </c>
      <c r="O2509">
        <v>2</v>
      </c>
      <c r="P2509">
        <v>0</v>
      </c>
      <c r="Q2509">
        <v>0</v>
      </c>
      <c r="R2509">
        <v>0</v>
      </c>
      <c r="S2509" s="2">
        <v>8.564814814814815E-4</v>
      </c>
      <c r="T2509" s="2">
        <v>2.2685185185185187E-3</v>
      </c>
      <c r="U2509">
        <v>0.1852</v>
      </c>
      <c r="V2509">
        <v>0.2273</v>
      </c>
      <c r="W2509">
        <v>0.52629999999999999</v>
      </c>
      <c r="X2509">
        <v>0.78569999999999995</v>
      </c>
      <c r="Y2509">
        <v>0.75</v>
      </c>
      <c r="Z2509">
        <v>0.3</v>
      </c>
      <c r="AA2509">
        <v>0.314</v>
      </c>
      <c r="AB2509">
        <v>0.44440000000000002</v>
      </c>
      <c r="AC2509">
        <v>0.33329999999999999</v>
      </c>
      <c r="AD2509">
        <v>0.4</v>
      </c>
      <c r="AE2509">
        <v>0.75</v>
      </c>
      <c r="AF2509" t="s">
        <v>3933</v>
      </c>
      <c r="AG2509" s="2">
        <v>3.2986111111111111E-3</v>
      </c>
      <c r="AH2509" t="s">
        <v>3911</v>
      </c>
      <c r="AI2509">
        <v>3</v>
      </c>
      <c r="AJ2509" t="s">
        <v>3946</v>
      </c>
      <c r="AK2509" s="3">
        <v>42448</v>
      </c>
      <c r="AL2509" s="10">
        <f>YEAR(ufc_fights_2[[#This Row],[date]])</f>
        <v>2016</v>
      </c>
      <c r="AM2509" t="s">
        <v>3971</v>
      </c>
      <c r="AN2509">
        <v>101</v>
      </c>
      <c r="AO2509" t="s">
        <v>3913</v>
      </c>
      <c r="AP2509">
        <f>IF(ufc_fights_2[[#This Row],[winner]]="Red",ufc_fights_2[[#This Row],[r_fighter_id]],ufc_fights_2[[#This Row],[b_fighter_id]])</f>
        <v>2002</v>
      </c>
      <c r="AQ2509" t="str">
        <f>_xlfn.XLOOKUP(ufc_fights_2[[#This Row],[winnerID]],ufc_fighters[id],ufc_fighters[fighter_name],"xxx",0,1)</f>
        <v>Jake Matthews</v>
      </c>
    </row>
    <row r="2510" spans="1:43">
      <c r="A2510">
        <v>3289</v>
      </c>
      <c r="B2510">
        <v>135</v>
      </c>
      <c r="C2510">
        <f>_xlfn.XLOOKUP(ufc_fights_2[[#This Row],[r_fighter_id]],ufc_fighters[id],ufc_fighters[year],"xxx",0,1)</f>
        <v>1978</v>
      </c>
      <c r="D2510">
        <f>_xlfn.XLOOKUP(ufc_fights_2[[#This Row],[b_fighter_id]],ufc_fighters[id],ufc_fighters[year],"Prázdné",0,1)</f>
        <v>1983</v>
      </c>
      <c r="E2510" s="10">
        <f>YEAR(ufc_fights_2[[#This Row],[date]])-ufc_fights_2[[#This Row],[r_year]]</f>
        <v>37</v>
      </c>
      <c r="F2510" s="10">
        <f>YEAR(ufc_fights_2[[#This Row],[date]])-ufc_fights_2[[#This Row],[b_year]]</f>
        <v>32</v>
      </c>
      <c r="G2510">
        <v>0</v>
      </c>
      <c r="H2510">
        <v>0</v>
      </c>
      <c r="I2510">
        <v>0.33910000000000001</v>
      </c>
      <c r="J2510">
        <v>0.45950000000000002</v>
      </c>
      <c r="K2510">
        <v>0.53849999999999998</v>
      </c>
      <c r="L2510">
        <v>0.64570000000000005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6.4467592592592588E-3</v>
      </c>
      <c r="T2510" s="2">
        <v>0</v>
      </c>
      <c r="U2510">
        <v>0.2843</v>
      </c>
      <c r="V2510">
        <v>0.33329999999999999</v>
      </c>
      <c r="W2510">
        <v>0.85709999999999997</v>
      </c>
      <c r="X2510">
        <v>0.66669999999999996</v>
      </c>
      <c r="Y2510">
        <v>0.83330000000000004</v>
      </c>
      <c r="Z2510">
        <v>0.27139999999999997</v>
      </c>
      <c r="AA2510">
        <v>0.42420000000000002</v>
      </c>
      <c r="AB2510">
        <v>0.6</v>
      </c>
      <c r="AC2510">
        <v>1</v>
      </c>
      <c r="AD2510">
        <v>0.42499999999999999</v>
      </c>
      <c r="AE2510">
        <v>0.71430000000000005</v>
      </c>
      <c r="AF2510" t="s">
        <v>3915</v>
      </c>
      <c r="AG2510" s="2">
        <v>3.472222222222222E-3</v>
      </c>
      <c r="AH2510" t="s">
        <v>3911</v>
      </c>
      <c r="AI2510">
        <v>3</v>
      </c>
      <c r="AJ2510" t="s">
        <v>3925</v>
      </c>
      <c r="AK2510" s="3">
        <v>42084</v>
      </c>
      <c r="AL2510" s="10">
        <f>YEAR(ufc_fights_2[[#This Row],[date]])</f>
        <v>2015</v>
      </c>
      <c r="AM2510" t="s">
        <v>3971</v>
      </c>
      <c r="AN2510">
        <v>39</v>
      </c>
      <c r="AO2510" t="s">
        <v>3913</v>
      </c>
      <c r="AP2510">
        <f>IF(ufc_fights_2[[#This Row],[winner]]="Red",ufc_fights_2[[#This Row],[r_fighter_id]],ufc_fights_2[[#This Row],[b_fighter_id]])</f>
        <v>3289</v>
      </c>
      <c r="AQ2510" t="str">
        <f>_xlfn.XLOOKUP(ufc_fights_2[[#This Row],[winnerID]],ufc_fighters[id],ufc_fighters[fighter_name],"xxx",0,1)</f>
        <v>Francisco Trinaldo</v>
      </c>
    </row>
    <row r="2511" spans="1:43">
      <c r="A2511">
        <v>1927</v>
      </c>
      <c r="B2511">
        <v>3342</v>
      </c>
      <c r="C2511">
        <f>_xlfn.XLOOKUP(ufc_fights_2[[#This Row],[r_fighter_id]],ufc_fighters[id],ufc_fighters[year],"xxx",0,1)</f>
        <v>1985</v>
      </c>
      <c r="D2511">
        <f>_xlfn.XLOOKUP(ufc_fights_2[[#This Row],[b_fighter_id]],ufc_fighters[id],ufc_fighters[year],"Prázdné",0,1)</f>
        <v>1992</v>
      </c>
      <c r="E2511" s="10">
        <f>YEAR(ufc_fights_2[[#This Row],[date]])-ufc_fights_2[[#This Row],[r_year]]</f>
        <v>31</v>
      </c>
      <c r="F2511" s="10">
        <f>YEAR(ufc_fights_2[[#This Row],[date]])-ufc_fights_2[[#This Row],[b_year]]</f>
        <v>24</v>
      </c>
      <c r="G2511">
        <v>0</v>
      </c>
      <c r="H2511">
        <v>1</v>
      </c>
      <c r="I2511">
        <v>0.84619999999999995</v>
      </c>
      <c r="J2511">
        <v>0.3125</v>
      </c>
      <c r="K2511">
        <v>0.84619999999999995</v>
      </c>
      <c r="L2511">
        <v>0.3125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</v>
      </c>
      <c r="T2511" s="2">
        <v>1.1574074074074073E-5</v>
      </c>
      <c r="U2511">
        <v>0.66669999999999996</v>
      </c>
      <c r="V2511">
        <v>0.21429999999999999</v>
      </c>
      <c r="W2511">
        <v>0.83330000000000004</v>
      </c>
      <c r="X2511">
        <v>1</v>
      </c>
      <c r="Y2511">
        <v>0.28570000000000001</v>
      </c>
      <c r="Z2511">
        <v>0.84619999999999995</v>
      </c>
      <c r="AA2511">
        <v>0.3125</v>
      </c>
      <c r="AB2511">
        <v>0</v>
      </c>
      <c r="AC2511">
        <v>0</v>
      </c>
      <c r="AD2511">
        <v>0</v>
      </c>
      <c r="AE2511">
        <v>0</v>
      </c>
      <c r="AF2511" t="s">
        <v>3910</v>
      </c>
      <c r="AG2511" s="2">
        <v>1.1574074074074073E-3</v>
      </c>
      <c r="AH2511" t="s">
        <v>3911</v>
      </c>
      <c r="AI2511">
        <v>3</v>
      </c>
      <c r="AJ2511" t="s">
        <v>3941</v>
      </c>
      <c r="AK2511" s="3">
        <v>42714</v>
      </c>
      <c r="AL2511" s="10">
        <f>YEAR(ufc_fights_2[[#This Row],[date]])</f>
        <v>2016</v>
      </c>
      <c r="AM2511" t="s">
        <v>3971</v>
      </c>
      <c r="AN2511">
        <v>65</v>
      </c>
      <c r="AO2511" t="s">
        <v>3918</v>
      </c>
      <c r="AP2511">
        <f>IF(ufc_fights_2[[#This Row],[winner]]="Red",ufc_fights_2[[#This Row],[r_fighter_id]],ufc_fights_2[[#This Row],[b_fighter_id]])</f>
        <v>3342</v>
      </c>
      <c r="AQ2511" t="str">
        <f>_xlfn.XLOOKUP(ufc_fights_2[[#This Row],[winnerID]],ufc_fighters[id],ufc_fighters[fighter_name],"xxx",0,1)</f>
        <v>Lando Vannata</v>
      </c>
    </row>
    <row r="2512" spans="1:43">
      <c r="A2512">
        <v>3289</v>
      </c>
      <c r="B2512">
        <v>943</v>
      </c>
      <c r="C2512">
        <f>_xlfn.XLOOKUP(ufc_fights_2[[#This Row],[r_fighter_id]],ufc_fighters[id],ufc_fighters[year],"xxx",0,1)</f>
        <v>1978</v>
      </c>
      <c r="D2512">
        <f>_xlfn.XLOOKUP(ufc_fights_2[[#This Row],[b_fighter_id]],ufc_fighters[id],ufc_fighters[year],"Prázdné",0,1)</f>
        <v>1984</v>
      </c>
      <c r="E2512" s="10">
        <f>YEAR(ufc_fights_2[[#This Row],[date]])-ufc_fights_2[[#This Row],[r_year]]</f>
        <v>38</v>
      </c>
      <c r="F2512" s="10">
        <f>YEAR(ufc_fights_2[[#This Row],[date]])-ufc_fights_2[[#This Row],[b_year]]</f>
        <v>32</v>
      </c>
      <c r="G2512">
        <v>0</v>
      </c>
      <c r="H2512">
        <v>0</v>
      </c>
      <c r="I2512">
        <v>0.47760000000000002</v>
      </c>
      <c r="J2512">
        <v>0.39290000000000003</v>
      </c>
      <c r="K2512">
        <v>0.49409999999999998</v>
      </c>
      <c r="L2512">
        <v>0.42220000000000002</v>
      </c>
      <c r="M2512">
        <v>0.33329999999999999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3.0324074074074073E-3</v>
      </c>
      <c r="T2512" s="2">
        <v>3.1250000000000001E-4</v>
      </c>
      <c r="U2512">
        <v>0.33329999999999999</v>
      </c>
      <c r="V2512">
        <v>0.1923</v>
      </c>
      <c r="W2512">
        <v>0.8125</v>
      </c>
      <c r="X2512">
        <v>1</v>
      </c>
      <c r="Y2512">
        <v>0.92310000000000003</v>
      </c>
      <c r="Z2512">
        <v>0.39219999999999999</v>
      </c>
      <c r="AA2512">
        <v>0.37840000000000001</v>
      </c>
      <c r="AB2512">
        <v>0.63639999999999997</v>
      </c>
      <c r="AC2512">
        <v>0.44440000000000002</v>
      </c>
      <c r="AD2512">
        <v>1</v>
      </c>
      <c r="AE2512">
        <v>1</v>
      </c>
      <c r="AF2512" t="s">
        <v>3926</v>
      </c>
      <c r="AG2512" s="2">
        <v>1.6782407407407408E-3</v>
      </c>
      <c r="AH2512" t="s">
        <v>3911</v>
      </c>
      <c r="AI2512">
        <v>3</v>
      </c>
      <c r="AJ2512" t="s">
        <v>3973</v>
      </c>
      <c r="AK2512" s="3">
        <v>42637</v>
      </c>
      <c r="AL2512" s="10">
        <f>YEAR(ufc_fights_2[[#This Row],[date]])</f>
        <v>2016</v>
      </c>
      <c r="AM2512" t="s">
        <v>3971</v>
      </c>
      <c r="AN2512">
        <v>44</v>
      </c>
      <c r="AO2512" t="s">
        <v>3913</v>
      </c>
      <c r="AP2512">
        <f>IF(ufc_fights_2[[#This Row],[winner]]="Red",ufc_fights_2[[#This Row],[r_fighter_id]],ufc_fights_2[[#This Row],[b_fighter_id]])</f>
        <v>3289</v>
      </c>
      <c r="AQ2512" t="str">
        <f>_xlfn.XLOOKUP(ufc_fights_2[[#This Row],[winnerID]],ufc_fighters[id],ufc_fighters[fighter_name],"xxx",0,1)</f>
        <v>Francisco Trinaldo</v>
      </c>
    </row>
    <row r="2513" spans="1:43">
      <c r="A2513">
        <v>3289</v>
      </c>
      <c r="B2513">
        <v>2986</v>
      </c>
      <c r="C2513">
        <f>_xlfn.XLOOKUP(ufc_fights_2[[#This Row],[r_fighter_id]],ufc_fighters[id],ufc_fighters[year],"xxx",0,1)</f>
        <v>1978</v>
      </c>
      <c r="D2513">
        <f>_xlfn.XLOOKUP(ufc_fights_2[[#This Row],[b_fighter_id]],ufc_fighters[id],ufc_fighters[year],"Prázdné",0,1)</f>
        <v>1985</v>
      </c>
      <c r="E2513" s="10">
        <f>YEAR(ufc_fights_2[[#This Row],[date]])-ufc_fights_2[[#This Row],[r_year]]</f>
        <v>36</v>
      </c>
      <c r="F2513" s="10">
        <f>YEAR(ufc_fights_2[[#This Row],[date]])-ufc_fights_2[[#This Row],[b_year]]</f>
        <v>29</v>
      </c>
      <c r="G2513">
        <v>0</v>
      </c>
      <c r="H2513">
        <v>0</v>
      </c>
      <c r="I2513">
        <v>0.66669999999999996</v>
      </c>
      <c r="J2513">
        <v>0.65</v>
      </c>
      <c r="K2513">
        <v>0.77910000000000001</v>
      </c>
      <c r="L2513">
        <v>0.81820000000000004</v>
      </c>
      <c r="M2513">
        <v>0</v>
      </c>
      <c r="N2513">
        <v>0.5</v>
      </c>
      <c r="O2513">
        <v>0</v>
      </c>
      <c r="P2513">
        <v>1</v>
      </c>
      <c r="Q2513">
        <v>1</v>
      </c>
      <c r="R2513">
        <v>0</v>
      </c>
      <c r="S2513" s="2">
        <v>2.7546296296296294E-3</v>
      </c>
      <c r="T2513" s="2">
        <v>4.7337962962962967E-3</v>
      </c>
      <c r="U2513">
        <v>0.5</v>
      </c>
      <c r="V2513">
        <v>0.6</v>
      </c>
      <c r="W2513">
        <v>0.85709999999999997</v>
      </c>
      <c r="X2513">
        <v>1</v>
      </c>
      <c r="Y2513">
        <v>1</v>
      </c>
      <c r="Z2513">
        <v>0.61109999999999998</v>
      </c>
      <c r="AA2513">
        <v>0.5625</v>
      </c>
      <c r="AB2513">
        <v>0.83330000000000004</v>
      </c>
      <c r="AC2513">
        <v>1</v>
      </c>
      <c r="AD2513">
        <v>0.66669999999999996</v>
      </c>
      <c r="AE2513">
        <v>0</v>
      </c>
      <c r="AF2513" t="s">
        <v>3915</v>
      </c>
      <c r="AG2513" s="2">
        <v>3.472222222222222E-3</v>
      </c>
      <c r="AH2513" t="s">
        <v>3911</v>
      </c>
      <c r="AI2513">
        <v>3</v>
      </c>
      <c r="AJ2513" t="s">
        <v>3939</v>
      </c>
      <c r="AK2513" s="3">
        <v>41895</v>
      </c>
      <c r="AL2513" s="10">
        <f>YEAR(ufc_fights_2[[#This Row],[date]])</f>
        <v>2014</v>
      </c>
      <c r="AM2513" t="s">
        <v>3971</v>
      </c>
      <c r="AN2513">
        <v>44</v>
      </c>
      <c r="AO2513" t="s">
        <v>3913</v>
      </c>
      <c r="AP2513">
        <f>IF(ufc_fights_2[[#This Row],[winner]]="Red",ufc_fights_2[[#This Row],[r_fighter_id]],ufc_fights_2[[#This Row],[b_fighter_id]])</f>
        <v>3289</v>
      </c>
      <c r="AQ2513" t="str">
        <f>_xlfn.XLOOKUP(ufc_fights_2[[#This Row],[winnerID]],ufc_fighters[id],ufc_fighters[fighter_name],"xxx",0,1)</f>
        <v>Francisco Trinaldo</v>
      </c>
    </row>
    <row r="2514" spans="1:43">
      <c r="A2514">
        <v>3261</v>
      </c>
      <c r="B2514">
        <v>499</v>
      </c>
      <c r="C2514">
        <f>_xlfn.XLOOKUP(ufc_fights_2[[#This Row],[r_fighter_id]],ufc_fighters[id],ufc_fighters[year],"xxx",0,1)</f>
        <v>1987</v>
      </c>
      <c r="D2514">
        <f>_xlfn.XLOOKUP(ufc_fights_2[[#This Row],[b_fighter_id]],ufc_fighters[id],ufc_fighters[year],"Prázdné",0,1)</f>
        <v>1989</v>
      </c>
      <c r="E2514" s="10">
        <f>YEAR(ufc_fights_2[[#This Row],[date]])-ufc_fights_2[[#This Row],[r_year]]</f>
        <v>27</v>
      </c>
      <c r="F2514" s="10">
        <f>YEAR(ufc_fights_2[[#This Row],[date]])-ufc_fights_2[[#This Row],[b_year]]</f>
        <v>25</v>
      </c>
      <c r="G2514">
        <v>0</v>
      </c>
      <c r="H2514">
        <v>1</v>
      </c>
      <c r="I2514">
        <v>0.4138</v>
      </c>
      <c r="J2514">
        <v>0.17810000000000001</v>
      </c>
      <c r="K2514">
        <v>0.43330000000000002</v>
      </c>
      <c r="L2514">
        <v>0.25</v>
      </c>
      <c r="M2514">
        <v>0.25</v>
      </c>
      <c r="N2514">
        <v>0</v>
      </c>
      <c r="O2514">
        <v>0</v>
      </c>
      <c r="P2514">
        <v>1</v>
      </c>
      <c r="Q2514">
        <v>0</v>
      </c>
      <c r="R2514">
        <v>0</v>
      </c>
      <c r="S2514" s="2">
        <v>2.0601851851851853E-3</v>
      </c>
      <c r="T2514" s="2">
        <v>1.3888888888888889E-4</v>
      </c>
      <c r="U2514">
        <v>0.37040000000000001</v>
      </c>
      <c r="V2514">
        <v>0.16420000000000001</v>
      </c>
      <c r="W2514">
        <v>0</v>
      </c>
      <c r="X2514">
        <v>1</v>
      </c>
      <c r="Y2514">
        <v>0.5</v>
      </c>
      <c r="Z2514">
        <v>0.34620000000000001</v>
      </c>
      <c r="AA2514">
        <v>0.15939999999999999</v>
      </c>
      <c r="AB2514">
        <v>1</v>
      </c>
      <c r="AC2514">
        <v>0.33329999999999999</v>
      </c>
      <c r="AD2514">
        <v>1</v>
      </c>
      <c r="AE2514">
        <v>1</v>
      </c>
      <c r="AF2514" t="s">
        <v>3933</v>
      </c>
      <c r="AG2514" s="2">
        <v>1.7824074074074075E-3</v>
      </c>
      <c r="AH2514" t="s">
        <v>3911</v>
      </c>
      <c r="AI2514">
        <v>3</v>
      </c>
      <c r="AJ2514" t="s">
        <v>3945</v>
      </c>
      <c r="AK2514" s="3">
        <v>41902</v>
      </c>
      <c r="AL2514" s="10">
        <f>YEAR(ufc_fights_2[[#This Row],[date]])</f>
        <v>2014</v>
      </c>
      <c r="AM2514" t="s">
        <v>3971</v>
      </c>
      <c r="AN2514">
        <v>117</v>
      </c>
      <c r="AO2514" t="s">
        <v>3918</v>
      </c>
      <c r="AP2514">
        <f>IF(ufc_fights_2[[#This Row],[winner]]="Red",ufc_fights_2[[#This Row],[r_fighter_id]],ufc_fights_2[[#This Row],[b_fighter_id]])</f>
        <v>499</v>
      </c>
      <c r="AQ2514" t="str">
        <f>_xlfn.XLOOKUP(ufc_fights_2[[#This Row],[winnerID]],ufc_fighters[id],ufc_fighters[fighter_name],"xxx",0,1)</f>
        <v>Johnny Case</v>
      </c>
    </row>
    <row r="2515" spans="1:43">
      <c r="A2515">
        <v>499</v>
      </c>
      <c r="B2515">
        <v>2501</v>
      </c>
      <c r="C2515">
        <f>_xlfn.XLOOKUP(ufc_fights_2[[#This Row],[r_fighter_id]],ufc_fighters[id],ufc_fighters[year],"xxx",0,1)</f>
        <v>1989</v>
      </c>
      <c r="D2515">
        <f>_xlfn.XLOOKUP(ufc_fights_2[[#This Row],[b_fighter_id]],ufc_fighters[id],ufc_fighters[year],"Prázdné",0,1)</f>
        <v>1989</v>
      </c>
      <c r="E2515" s="10">
        <f>YEAR(ufc_fights_2[[#This Row],[date]])-ufc_fights_2[[#This Row],[r_year]]</f>
        <v>26</v>
      </c>
      <c r="F2515" s="10">
        <f>YEAR(ufc_fights_2[[#This Row],[date]])-ufc_fights_2[[#This Row],[b_year]]</f>
        <v>26</v>
      </c>
      <c r="G2515">
        <v>0</v>
      </c>
      <c r="H2515">
        <v>0</v>
      </c>
      <c r="I2515">
        <v>0.53149999999999997</v>
      </c>
      <c r="J2515">
        <v>0.4103</v>
      </c>
      <c r="K2515">
        <v>0.5766</v>
      </c>
      <c r="L2515">
        <v>0.54</v>
      </c>
      <c r="M2515">
        <v>0.8</v>
      </c>
      <c r="N2515">
        <v>0.25</v>
      </c>
      <c r="O2515">
        <v>0</v>
      </c>
      <c r="P2515">
        <v>1</v>
      </c>
      <c r="Q2515">
        <v>0</v>
      </c>
      <c r="R2515">
        <v>0</v>
      </c>
      <c r="S2515" s="2">
        <v>4.9189814814814816E-3</v>
      </c>
      <c r="T2515" s="2">
        <v>4.0509259259259258E-4</v>
      </c>
      <c r="U2515">
        <v>0.46510000000000001</v>
      </c>
      <c r="V2515">
        <v>0.23080000000000001</v>
      </c>
      <c r="W2515">
        <v>0.78569999999999995</v>
      </c>
      <c r="X2515">
        <v>0.72729999999999995</v>
      </c>
      <c r="Y2515">
        <v>1</v>
      </c>
      <c r="Z2515">
        <v>0.40379999999999999</v>
      </c>
      <c r="AA2515">
        <v>0.38890000000000002</v>
      </c>
      <c r="AB2515">
        <v>0</v>
      </c>
      <c r="AC2515">
        <v>0.5</v>
      </c>
      <c r="AD2515">
        <v>0.64410000000000001</v>
      </c>
      <c r="AE2515">
        <v>1</v>
      </c>
      <c r="AF2515" t="s">
        <v>3910</v>
      </c>
      <c r="AG2515" s="2">
        <v>1.3194444444444445E-3</v>
      </c>
      <c r="AH2515" t="s">
        <v>3911</v>
      </c>
      <c r="AI2515">
        <v>3</v>
      </c>
      <c r="AJ2515" t="s">
        <v>4042</v>
      </c>
      <c r="AK2515" s="3">
        <v>42022</v>
      </c>
      <c r="AL2515" s="10">
        <f>YEAR(ufc_fights_2[[#This Row],[date]])</f>
        <v>2015</v>
      </c>
      <c r="AM2515" t="s">
        <v>3971</v>
      </c>
      <c r="AN2515">
        <v>61</v>
      </c>
      <c r="AO2515" t="s">
        <v>3913</v>
      </c>
      <c r="AP2515">
        <f>IF(ufc_fights_2[[#This Row],[winner]]="Red",ufc_fights_2[[#This Row],[r_fighter_id]],ufc_fights_2[[#This Row],[b_fighter_id]])</f>
        <v>499</v>
      </c>
      <c r="AQ2515" t="str">
        <f>_xlfn.XLOOKUP(ufc_fights_2[[#This Row],[winnerID]],ufc_fighters[id],ufc_fighters[fighter_name],"xxx",0,1)</f>
        <v>Johnny Case</v>
      </c>
    </row>
    <row r="2516" spans="1:43">
      <c r="A2516">
        <v>3281</v>
      </c>
      <c r="B2516">
        <v>499</v>
      </c>
      <c r="C2516">
        <f>_xlfn.XLOOKUP(ufc_fights_2[[#This Row],[r_fighter_id]],ufc_fighters[id],ufc_fighters[year],"xxx",0,1)</f>
        <v>1981</v>
      </c>
      <c r="D2516">
        <f>_xlfn.XLOOKUP(ufc_fights_2[[#This Row],[b_fighter_id]],ufc_fighters[id],ufc_fighters[year],"Prázdné",0,1)</f>
        <v>1989</v>
      </c>
      <c r="E2516" s="10">
        <f>YEAR(ufc_fights_2[[#This Row],[date]])-ufc_fights_2[[#This Row],[r_year]]</f>
        <v>34</v>
      </c>
      <c r="F2516" s="10">
        <f>YEAR(ufc_fights_2[[#This Row],[date]])-ufc_fights_2[[#This Row],[b_year]]</f>
        <v>26</v>
      </c>
      <c r="G2516">
        <v>0</v>
      </c>
      <c r="H2516">
        <v>0</v>
      </c>
      <c r="I2516">
        <v>0.45950000000000002</v>
      </c>
      <c r="J2516">
        <v>0.36699999999999999</v>
      </c>
      <c r="K2516">
        <v>0.5444</v>
      </c>
      <c r="L2516">
        <v>0.4476</v>
      </c>
      <c r="M2516">
        <v>0</v>
      </c>
      <c r="N2516">
        <v>0.57140000000000002</v>
      </c>
      <c r="O2516">
        <v>0</v>
      </c>
      <c r="P2516">
        <v>0</v>
      </c>
      <c r="Q2516">
        <v>1</v>
      </c>
      <c r="R2516">
        <v>1</v>
      </c>
      <c r="S2516" s="2">
        <v>8.9120370370370373E-4</v>
      </c>
      <c r="T2516" s="2">
        <v>3.8310185185185183E-3</v>
      </c>
      <c r="U2516">
        <v>0.23080000000000001</v>
      </c>
      <c r="V2516">
        <v>0.27589999999999998</v>
      </c>
      <c r="W2516">
        <v>0.41670000000000001</v>
      </c>
      <c r="X2516">
        <v>0.86960000000000004</v>
      </c>
      <c r="Y2516">
        <v>0.875</v>
      </c>
      <c r="Z2516">
        <v>0.43280000000000002</v>
      </c>
      <c r="AA2516">
        <v>0.32290000000000002</v>
      </c>
      <c r="AB2516">
        <v>0.6</v>
      </c>
      <c r="AC2516">
        <v>0.63639999999999997</v>
      </c>
      <c r="AD2516">
        <v>1</v>
      </c>
      <c r="AE2516">
        <v>1</v>
      </c>
      <c r="AF2516" t="s">
        <v>3915</v>
      </c>
      <c r="AG2516" s="2">
        <v>3.472222222222222E-3</v>
      </c>
      <c r="AH2516" t="s">
        <v>3911</v>
      </c>
      <c r="AI2516">
        <v>3</v>
      </c>
      <c r="AJ2516" t="s">
        <v>3925</v>
      </c>
      <c r="AK2516" s="3">
        <v>42168</v>
      </c>
      <c r="AL2516" s="10">
        <f>YEAR(ufc_fights_2[[#This Row],[date]])</f>
        <v>2015</v>
      </c>
      <c r="AM2516" t="s">
        <v>3971</v>
      </c>
      <c r="AN2516">
        <v>50</v>
      </c>
      <c r="AO2516" t="s">
        <v>3918</v>
      </c>
      <c r="AP2516">
        <f>IF(ufc_fights_2[[#This Row],[winner]]="Red",ufc_fights_2[[#This Row],[r_fighter_id]],ufc_fights_2[[#This Row],[b_fighter_id]])</f>
        <v>499</v>
      </c>
      <c r="AQ2516" t="str">
        <f>_xlfn.XLOOKUP(ufc_fights_2[[#This Row],[winnerID]],ufc_fighters[id],ufc_fighters[fighter_name],"xxx",0,1)</f>
        <v>Johnny Case</v>
      </c>
    </row>
    <row r="2517" spans="1:43">
      <c r="A2517">
        <v>434</v>
      </c>
      <c r="B2517">
        <v>499</v>
      </c>
      <c r="C2517">
        <f>_xlfn.XLOOKUP(ufc_fights_2[[#This Row],[r_fighter_id]],ufc_fighters[id],ufc_fighters[year],"xxx",0,1)</f>
        <v>1983</v>
      </c>
      <c r="D2517">
        <f>_xlfn.XLOOKUP(ufc_fights_2[[#This Row],[b_fighter_id]],ufc_fighters[id],ufc_fighters[year],"Prázdné",0,1)</f>
        <v>1989</v>
      </c>
      <c r="E2517" s="10">
        <f>YEAR(ufc_fights_2[[#This Row],[date]])-ufc_fights_2[[#This Row],[r_year]]</f>
        <v>32</v>
      </c>
      <c r="F2517" s="10">
        <f>YEAR(ufc_fights_2[[#This Row],[date]])-ufc_fights_2[[#This Row],[b_year]]</f>
        <v>26</v>
      </c>
      <c r="G2517">
        <v>0</v>
      </c>
      <c r="H2517">
        <v>1</v>
      </c>
      <c r="I2517">
        <v>0.47689999999999999</v>
      </c>
      <c r="J2517">
        <v>0.46539999999999998</v>
      </c>
      <c r="K2517">
        <v>0.51900000000000002</v>
      </c>
      <c r="L2517">
        <v>0.50849999999999995</v>
      </c>
      <c r="M2517">
        <v>0.5</v>
      </c>
      <c r="N2517">
        <v>0</v>
      </c>
      <c r="O2517">
        <v>0</v>
      </c>
      <c r="P2517">
        <v>0</v>
      </c>
      <c r="Q2517">
        <v>0</v>
      </c>
      <c r="R2517">
        <v>2</v>
      </c>
      <c r="S2517" s="2">
        <v>3.6111111111111109E-3</v>
      </c>
      <c r="T2517" s="2">
        <v>1.6203703703703703E-3</v>
      </c>
      <c r="U2517">
        <v>0.3962</v>
      </c>
      <c r="V2517">
        <v>0.39319999999999999</v>
      </c>
      <c r="W2517">
        <v>0.5</v>
      </c>
      <c r="X2517">
        <v>1</v>
      </c>
      <c r="Y2517">
        <v>0.8</v>
      </c>
      <c r="Z2517">
        <v>0.4839</v>
      </c>
      <c r="AA2517">
        <v>0.39689999999999998</v>
      </c>
      <c r="AB2517">
        <v>0.33329999999999999</v>
      </c>
      <c r="AC2517">
        <v>0.8</v>
      </c>
      <c r="AD2517">
        <v>0</v>
      </c>
      <c r="AE2517">
        <v>0.77780000000000005</v>
      </c>
      <c r="AF2517" t="s">
        <v>3915</v>
      </c>
      <c r="AG2517" s="2">
        <v>3.472222222222222E-3</v>
      </c>
      <c r="AH2517" t="s">
        <v>3911</v>
      </c>
      <c r="AI2517">
        <v>3</v>
      </c>
      <c r="AJ2517" t="s">
        <v>3914</v>
      </c>
      <c r="AK2517" s="3">
        <v>42315</v>
      </c>
      <c r="AL2517" s="10">
        <f>YEAR(ufc_fights_2[[#This Row],[date]])</f>
        <v>2015</v>
      </c>
      <c r="AM2517" t="s">
        <v>3971</v>
      </c>
      <c r="AN2517">
        <v>6</v>
      </c>
      <c r="AO2517" t="s">
        <v>3918</v>
      </c>
      <c r="AP2517">
        <f>IF(ufc_fights_2[[#This Row],[winner]]="Red",ufc_fights_2[[#This Row],[r_fighter_id]],ufc_fights_2[[#This Row],[b_fighter_id]])</f>
        <v>499</v>
      </c>
      <c r="AQ2517" t="str">
        <f>_xlfn.XLOOKUP(ufc_fights_2[[#This Row],[winnerID]],ufc_fighters[id],ufc_fighters[fighter_name],"xxx",0,1)</f>
        <v>Johnny Case</v>
      </c>
    </row>
    <row r="2518" spans="1:43">
      <c r="A2518">
        <v>378</v>
      </c>
      <c r="B2518">
        <v>3291</v>
      </c>
      <c r="C2518">
        <f>_xlfn.XLOOKUP(ufc_fights_2[[#This Row],[r_fighter_id]],ufc_fighters[id],ufc_fighters[year],"xxx",0,1)</f>
        <v>1984</v>
      </c>
      <c r="D2518">
        <f>_xlfn.XLOOKUP(ufc_fights_2[[#This Row],[b_fighter_id]],ufc_fighters[id],ufc_fighters[year],"Prázdné",0,1)</f>
        <v>1984</v>
      </c>
      <c r="E2518" s="10">
        <f>YEAR(ufc_fights_2[[#This Row],[date]])-ufc_fights_2[[#This Row],[r_year]]</f>
        <v>32</v>
      </c>
      <c r="F2518" s="10">
        <f>YEAR(ufc_fights_2[[#This Row],[date]])-ufc_fights_2[[#This Row],[b_year]]</f>
        <v>32</v>
      </c>
      <c r="G2518">
        <v>0</v>
      </c>
      <c r="H2518">
        <v>1</v>
      </c>
      <c r="I2518">
        <v>0.26150000000000001</v>
      </c>
      <c r="J2518">
        <v>0.44829999999999998</v>
      </c>
      <c r="K2518">
        <v>0.29409999999999997</v>
      </c>
      <c r="L2518">
        <v>0.59840000000000004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 s="2">
        <v>0</v>
      </c>
      <c r="T2518" s="2">
        <v>2.627314814814815E-3</v>
      </c>
      <c r="U2518">
        <v>0.21360000000000001</v>
      </c>
      <c r="V2518">
        <v>0.36359999999999998</v>
      </c>
      <c r="W2518">
        <v>0.1875</v>
      </c>
      <c r="X2518">
        <v>0.81820000000000004</v>
      </c>
      <c r="Y2518">
        <v>0.8</v>
      </c>
      <c r="Z2518">
        <v>0.25</v>
      </c>
      <c r="AA2518">
        <v>0.40579999999999999</v>
      </c>
      <c r="AB2518">
        <v>0.5</v>
      </c>
      <c r="AC2518">
        <v>0.75</v>
      </c>
      <c r="AD2518">
        <v>0</v>
      </c>
      <c r="AE2518">
        <v>0.57140000000000002</v>
      </c>
      <c r="AF2518" t="s">
        <v>3922</v>
      </c>
      <c r="AG2518" s="2">
        <v>3.472222222222222E-3</v>
      </c>
      <c r="AH2518" t="s">
        <v>3911</v>
      </c>
      <c r="AI2518">
        <v>3</v>
      </c>
      <c r="AJ2518" t="s">
        <v>3979</v>
      </c>
      <c r="AK2518" s="3">
        <v>42700</v>
      </c>
      <c r="AL2518" s="10">
        <f>YEAR(ufc_fights_2[[#This Row],[date]])</f>
        <v>2016</v>
      </c>
      <c r="AM2518" t="s">
        <v>3971</v>
      </c>
      <c r="AN2518">
        <v>14</v>
      </c>
      <c r="AO2518" t="s">
        <v>3913</v>
      </c>
      <c r="AP2518">
        <f>IF(ufc_fights_2[[#This Row],[winner]]="Red",ufc_fights_2[[#This Row],[r_fighter_id]],ufc_fights_2[[#This Row],[b_fighter_id]])</f>
        <v>378</v>
      </c>
      <c r="AQ2518" t="str">
        <f>_xlfn.XLOOKUP(ufc_fights_2[[#This Row],[winnerID]],ufc_fighters[id],ufc_fighters[fighter_name],"xxx",0,1)</f>
        <v>Damien Brown</v>
      </c>
    </row>
    <row r="2519" spans="1:43">
      <c r="A2519">
        <v>144</v>
      </c>
      <c r="B2519">
        <v>378</v>
      </c>
      <c r="C2519">
        <f>_xlfn.XLOOKUP(ufc_fights_2[[#This Row],[r_fighter_id]],ufc_fighters[id],ufc_fighters[year],"xxx",0,1)</f>
        <v>1991</v>
      </c>
      <c r="D2519">
        <f>_xlfn.XLOOKUP(ufc_fights_2[[#This Row],[b_fighter_id]],ufc_fighters[id],ufc_fighters[year],"Prázdné",0,1)</f>
        <v>1984</v>
      </c>
      <c r="E2519" s="10">
        <f>YEAR(ufc_fights_2[[#This Row],[date]])-ufc_fights_2[[#This Row],[r_year]]</f>
        <v>25</v>
      </c>
      <c r="F2519" s="10">
        <f>YEAR(ufc_fights_2[[#This Row],[date]])-ufc_fights_2[[#This Row],[b_year]]</f>
        <v>32</v>
      </c>
      <c r="G2519">
        <v>0</v>
      </c>
      <c r="H2519">
        <v>2</v>
      </c>
      <c r="I2519">
        <v>0.62960000000000005</v>
      </c>
      <c r="J2519">
        <v>0.52380000000000004</v>
      </c>
      <c r="K2519">
        <v>0.62960000000000005</v>
      </c>
      <c r="L2519">
        <v>0.54349999999999998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 s="2">
        <v>3.4722222222222222E-5</v>
      </c>
      <c r="T2519" s="2">
        <v>5.9027777777777778E-4</v>
      </c>
      <c r="U2519">
        <v>0.52380000000000004</v>
      </c>
      <c r="V2519">
        <v>0.5</v>
      </c>
      <c r="W2519">
        <v>1</v>
      </c>
      <c r="X2519">
        <v>1</v>
      </c>
      <c r="Y2519">
        <v>1</v>
      </c>
      <c r="Z2519">
        <v>0.60870000000000002</v>
      </c>
      <c r="AA2519">
        <v>0.42109999999999997</v>
      </c>
      <c r="AB2519">
        <v>0.75</v>
      </c>
      <c r="AC2519">
        <v>0.5</v>
      </c>
      <c r="AD2519">
        <v>0</v>
      </c>
      <c r="AE2519">
        <v>0.63160000000000005</v>
      </c>
      <c r="AF2519" t="s">
        <v>3910</v>
      </c>
      <c r="AG2519" s="2">
        <v>1.7013888888888888E-3</v>
      </c>
      <c r="AH2519" t="s">
        <v>3911</v>
      </c>
      <c r="AI2519">
        <v>3</v>
      </c>
      <c r="AJ2519" t="s">
        <v>3931</v>
      </c>
      <c r="AK2519" s="3">
        <v>42581</v>
      </c>
      <c r="AL2519" s="10">
        <f>YEAR(ufc_fights_2[[#This Row],[date]])</f>
        <v>2016</v>
      </c>
      <c r="AM2519" t="s">
        <v>3971</v>
      </c>
      <c r="AN2519">
        <v>45</v>
      </c>
      <c r="AO2519" t="s">
        <v>3918</v>
      </c>
      <c r="AP2519">
        <f>IF(ufc_fights_2[[#This Row],[winner]]="Red",ufc_fights_2[[#This Row],[r_fighter_id]],ufc_fights_2[[#This Row],[b_fighter_id]])</f>
        <v>378</v>
      </c>
      <c r="AQ2519" t="str">
        <f>_xlfn.XLOOKUP(ufc_fights_2[[#This Row],[winnerID]],ufc_fighters[id],ufc_fighters[fighter_name],"xxx",0,1)</f>
        <v>Damien Brown</v>
      </c>
    </row>
    <row r="2520" spans="1:43">
      <c r="A2520">
        <v>1560</v>
      </c>
      <c r="B2520">
        <v>2963</v>
      </c>
      <c r="C2520">
        <f>_xlfn.XLOOKUP(ufc_fights_2[[#This Row],[r_fighter_id]],ufc_fighters[id],ufc_fighters[year],"xxx",0,1)</f>
        <v>1980</v>
      </c>
      <c r="D2520">
        <f>_xlfn.XLOOKUP(ufc_fights_2[[#This Row],[b_fighter_id]],ufc_fighters[id],ufc_fighters[year],"Prázdné",0,1)</f>
        <v>1989</v>
      </c>
      <c r="E2520" s="10">
        <f>YEAR(ufc_fights_2[[#This Row],[date]])-ufc_fights_2[[#This Row],[r_year]]</f>
        <v>35</v>
      </c>
      <c r="F2520" s="10">
        <f>YEAR(ufc_fights_2[[#This Row],[date]])-ufc_fights_2[[#This Row],[b_year]]</f>
        <v>26</v>
      </c>
      <c r="G2520">
        <v>0</v>
      </c>
      <c r="H2520">
        <v>0</v>
      </c>
      <c r="I2520">
        <v>0.3906</v>
      </c>
      <c r="J2520">
        <v>0.30559999999999998</v>
      </c>
      <c r="K2520">
        <v>0.50619999999999998</v>
      </c>
      <c r="L2520">
        <v>0.39079999999999998</v>
      </c>
      <c r="M2520">
        <v>0.3</v>
      </c>
      <c r="N2520">
        <v>0</v>
      </c>
      <c r="O2520">
        <v>1</v>
      </c>
      <c r="P2520">
        <v>0</v>
      </c>
      <c r="Q2520">
        <v>0</v>
      </c>
      <c r="R2520">
        <v>0</v>
      </c>
      <c r="S2520" s="2">
        <v>4.2476851851851851E-3</v>
      </c>
      <c r="T2520" s="2">
        <v>9.4907407407407408E-4</v>
      </c>
      <c r="U2520">
        <v>0.25640000000000002</v>
      </c>
      <c r="V2520">
        <v>0.30509999999999998</v>
      </c>
      <c r="W2520">
        <v>0.52629999999999999</v>
      </c>
      <c r="X2520">
        <v>0.83330000000000004</v>
      </c>
      <c r="Y2520">
        <v>0</v>
      </c>
      <c r="Z2520">
        <v>0.33329999999999999</v>
      </c>
      <c r="AA2520">
        <v>0.27450000000000002</v>
      </c>
      <c r="AB2520">
        <v>0.85709999999999997</v>
      </c>
      <c r="AC2520">
        <v>0.38890000000000002</v>
      </c>
      <c r="AD2520">
        <v>0</v>
      </c>
      <c r="AE2520">
        <v>0.33329999999999999</v>
      </c>
      <c r="AF2520" t="s">
        <v>3915</v>
      </c>
      <c r="AG2520" s="2">
        <v>3.472222222222222E-3</v>
      </c>
      <c r="AH2520" t="s">
        <v>3911</v>
      </c>
      <c r="AI2520">
        <v>3</v>
      </c>
      <c r="AJ2520" t="s">
        <v>3939</v>
      </c>
      <c r="AK2520" s="3">
        <v>42057</v>
      </c>
      <c r="AL2520" s="10">
        <f>YEAR(ufc_fights_2[[#This Row],[date]])</f>
        <v>2015</v>
      </c>
      <c r="AM2520" t="s">
        <v>3971</v>
      </c>
      <c r="AN2520">
        <v>34</v>
      </c>
      <c r="AO2520" t="s">
        <v>3913</v>
      </c>
      <c r="AP2520">
        <f>IF(ufc_fights_2[[#This Row],[winner]]="Red",ufc_fights_2[[#This Row],[r_fighter_id]],ufc_fights_2[[#This Row],[b_fighter_id]])</f>
        <v>1560</v>
      </c>
      <c r="AQ2520" t="str">
        <f>_xlfn.XLOOKUP(ufc_fights_2[[#This Row],[winnerID]],ufc_fighters[id],ufc_fighters[fighter_name],"xxx",0,1)</f>
        <v>Ivan Jorge</v>
      </c>
    </row>
    <row r="2521" spans="1:43">
      <c r="A2521">
        <v>691</v>
      </c>
      <c r="B2521">
        <v>1915</v>
      </c>
      <c r="C2521">
        <f>_xlfn.XLOOKUP(ufc_fights_2[[#This Row],[r_fighter_id]],ufc_fighters[id],ufc_fighters[year],"xxx",0,1)</f>
        <v>1980</v>
      </c>
      <c r="D2521">
        <f>_xlfn.XLOOKUP(ufc_fights_2[[#This Row],[b_fighter_id]],ufc_fighters[id],ufc_fighters[year],"Prázdné",0,1)</f>
        <v>1984</v>
      </c>
      <c r="E2521" s="10">
        <f>YEAR(ufc_fights_2[[#This Row],[date]])-ufc_fights_2[[#This Row],[r_year]]</f>
        <v>34</v>
      </c>
      <c r="F2521" s="10">
        <f>YEAR(ufc_fights_2[[#This Row],[date]])-ufc_fights_2[[#This Row],[b_year]]</f>
        <v>30</v>
      </c>
      <c r="G2521">
        <v>0</v>
      </c>
      <c r="H2521">
        <v>1</v>
      </c>
      <c r="I2521">
        <v>0.35580000000000001</v>
      </c>
      <c r="J2521">
        <v>0.39129999999999998</v>
      </c>
      <c r="K2521">
        <v>0.35899999999999999</v>
      </c>
      <c r="L2521">
        <v>0.40239999999999998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1.25E-3</v>
      </c>
      <c r="T2521" s="2">
        <v>4.861111111111111E-4</v>
      </c>
      <c r="U2521">
        <v>0.19719999999999999</v>
      </c>
      <c r="V2521">
        <v>0.27960000000000002</v>
      </c>
      <c r="W2521">
        <v>0.18179999999999999</v>
      </c>
      <c r="X2521">
        <v>0.95450000000000002</v>
      </c>
      <c r="Y2521">
        <v>0.69230000000000003</v>
      </c>
      <c r="Z2521">
        <v>0.33329999999999999</v>
      </c>
      <c r="AA2521">
        <v>0.37090000000000001</v>
      </c>
      <c r="AB2521">
        <v>0.625</v>
      </c>
      <c r="AC2521">
        <v>0.66669999999999996</v>
      </c>
      <c r="AD2521">
        <v>0</v>
      </c>
      <c r="AE2521">
        <v>0.71430000000000005</v>
      </c>
      <c r="AF2521" t="s">
        <v>3915</v>
      </c>
      <c r="AG2521" s="2">
        <v>3.472222222222222E-3</v>
      </c>
      <c r="AH2521" t="s">
        <v>3911</v>
      </c>
      <c r="AI2521">
        <v>3</v>
      </c>
      <c r="AJ2521" t="s">
        <v>3914</v>
      </c>
      <c r="AK2521" s="3">
        <v>41790</v>
      </c>
      <c r="AL2521" s="10">
        <f>YEAR(ufc_fights_2[[#This Row],[date]])</f>
        <v>2014</v>
      </c>
      <c r="AM2521" t="s">
        <v>3971</v>
      </c>
      <c r="AN2521">
        <v>135</v>
      </c>
      <c r="AO2521" t="s">
        <v>3918</v>
      </c>
      <c r="AP2521">
        <f>IF(ufc_fights_2[[#This Row],[winner]]="Red",ufc_fights_2[[#This Row],[r_fighter_id]],ufc_fights_2[[#This Row],[b_fighter_id]])</f>
        <v>1915</v>
      </c>
      <c r="AQ2521" t="str">
        <f>_xlfn.XLOOKUP(ufc_fights_2[[#This Row],[winnerID]],ufc_fighters[id],ufc_fighters[fighter_name],"xxx",0,1)</f>
        <v>Rashid Magomedov</v>
      </c>
    </row>
    <row r="2522" spans="1:43">
      <c r="A2522">
        <v>1202</v>
      </c>
      <c r="B2522">
        <v>1915</v>
      </c>
      <c r="C2522">
        <f>_xlfn.XLOOKUP(ufc_fights_2[[#This Row],[r_fighter_id]],ufc_fighters[id],ufc_fighters[year],"xxx",0,1)</f>
        <v>1986</v>
      </c>
      <c r="D2522">
        <f>_xlfn.XLOOKUP(ufc_fights_2[[#This Row],[b_fighter_id]],ufc_fighters[id],ufc_fighters[year],"Prázdné",0,1)</f>
        <v>1984</v>
      </c>
      <c r="E2522" s="10">
        <f>YEAR(ufc_fights_2[[#This Row],[date]])-ufc_fights_2[[#This Row],[r_year]]</f>
        <v>31</v>
      </c>
      <c r="F2522" s="10">
        <f>YEAR(ufc_fights_2[[#This Row],[date]])-ufc_fights_2[[#This Row],[b_year]]</f>
        <v>33</v>
      </c>
      <c r="G2522">
        <v>0</v>
      </c>
      <c r="H2522">
        <v>0</v>
      </c>
      <c r="I2522">
        <v>0.52449999999999997</v>
      </c>
      <c r="J2522">
        <v>0.39679999999999999</v>
      </c>
      <c r="K2522">
        <v>0.59089999999999998</v>
      </c>
      <c r="L2522">
        <v>0.43559999999999999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1.712962962962963E-3</v>
      </c>
      <c r="T2522" s="2">
        <v>0</v>
      </c>
      <c r="U2522">
        <v>0.19719999999999999</v>
      </c>
      <c r="V2522">
        <v>0.30709999999999998</v>
      </c>
      <c r="W2522">
        <v>0.81820000000000004</v>
      </c>
      <c r="X2522">
        <v>0.87180000000000002</v>
      </c>
      <c r="Y2522">
        <v>0.5</v>
      </c>
      <c r="Z2522">
        <v>0.4839</v>
      </c>
      <c r="AA2522">
        <v>0.38329999999999997</v>
      </c>
      <c r="AB2522">
        <v>0.78949999999999998</v>
      </c>
      <c r="AC2522">
        <v>0.625</v>
      </c>
      <c r="AD2522">
        <v>0</v>
      </c>
      <c r="AE2522">
        <v>1</v>
      </c>
      <c r="AF2522" t="s">
        <v>3922</v>
      </c>
      <c r="AG2522" s="2">
        <v>3.472222222222222E-3</v>
      </c>
      <c r="AH2522" t="s">
        <v>3911</v>
      </c>
      <c r="AI2522">
        <v>3</v>
      </c>
      <c r="AJ2522" t="s">
        <v>3939</v>
      </c>
      <c r="AK2522" s="3">
        <v>42840</v>
      </c>
      <c r="AL2522" s="10">
        <f>YEAR(ufc_fights_2[[#This Row],[date]])</f>
        <v>2017</v>
      </c>
      <c r="AM2522" t="s">
        <v>3971</v>
      </c>
      <c r="AN2522">
        <v>129</v>
      </c>
      <c r="AO2522" t="s">
        <v>3918</v>
      </c>
      <c r="AP2522">
        <f>IF(ufc_fights_2[[#This Row],[winner]]="Red",ufc_fights_2[[#This Row],[r_fighter_id]],ufc_fights_2[[#This Row],[b_fighter_id]])</f>
        <v>1915</v>
      </c>
      <c r="AQ2522" t="str">
        <f>_xlfn.XLOOKUP(ufc_fights_2[[#This Row],[winnerID]],ufc_fighters[id],ufc_fighters[fighter_name],"xxx",0,1)</f>
        <v>Rashid Magomedov</v>
      </c>
    </row>
    <row r="2523" spans="1:43">
      <c r="A2523">
        <v>3003</v>
      </c>
      <c r="B2523">
        <v>1915</v>
      </c>
      <c r="C2523">
        <f>_xlfn.XLOOKUP(ufc_fights_2[[#This Row],[r_fighter_id]],ufc_fighters[id],ufc_fighters[year],"xxx",0,1)</f>
        <v>1986</v>
      </c>
      <c r="D2523">
        <f>_xlfn.XLOOKUP(ufc_fights_2[[#This Row],[b_fighter_id]],ufc_fighters[id],ufc_fighters[year],"Prázdné",0,1)</f>
        <v>1984</v>
      </c>
      <c r="E2523" s="10">
        <f>YEAR(ufc_fights_2[[#This Row],[date]])-ufc_fights_2[[#This Row],[r_year]]</f>
        <v>28</v>
      </c>
      <c r="F2523" s="10">
        <f>YEAR(ufc_fights_2[[#This Row],[date]])-ufc_fights_2[[#This Row],[b_year]]</f>
        <v>30</v>
      </c>
      <c r="G2523">
        <v>0</v>
      </c>
      <c r="H2523">
        <v>2</v>
      </c>
      <c r="I2523">
        <v>0.47460000000000002</v>
      </c>
      <c r="J2523">
        <v>0.56520000000000004</v>
      </c>
      <c r="K2523">
        <v>0.47899999999999998</v>
      </c>
      <c r="L2523">
        <v>0.59299999999999997</v>
      </c>
      <c r="M2523">
        <v>0</v>
      </c>
      <c r="N2523">
        <v>0.5</v>
      </c>
      <c r="O2523">
        <v>0</v>
      </c>
      <c r="P2523">
        <v>0</v>
      </c>
      <c r="Q2523">
        <v>0</v>
      </c>
      <c r="R2523">
        <v>0</v>
      </c>
      <c r="S2523" s="2">
        <v>0</v>
      </c>
      <c r="T2523" s="2">
        <v>7.0601851851851847E-4</v>
      </c>
      <c r="U2523">
        <v>0.2321</v>
      </c>
      <c r="V2523">
        <v>0.48149999999999998</v>
      </c>
      <c r="W2523">
        <v>0.60709999999999997</v>
      </c>
      <c r="X2523">
        <v>0.76470000000000005</v>
      </c>
      <c r="Y2523">
        <v>0.86960000000000004</v>
      </c>
      <c r="Z2523">
        <v>0.46899999999999997</v>
      </c>
      <c r="AA2523">
        <v>0.52939999999999998</v>
      </c>
      <c r="AB2523">
        <v>0.6</v>
      </c>
      <c r="AC2523">
        <v>0.83330000000000004</v>
      </c>
      <c r="AD2523">
        <v>0</v>
      </c>
      <c r="AE2523">
        <v>0.69230000000000003</v>
      </c>
      <c r="AF2523" t="s">
        <v>3910</v>
      </c>
      <c r="AG2523" s="2">
        <v>3.4375E-3</v>
      </c>
      <c r="AH2523" t="s">
        <v>3911</v>
      </c>
      <c r="AI2523">
        <v>3</v>
      </c>
      <c r="AJ2523" t="s">
        <v>3940</v>
      </c>
      <c r="AK2523" s="3">
        <v>41993</v>
      </c>
      <c r="AL2523" s="10">
        <f>YEAR(ufc_fights_2[[#This Row],[date]])</f>
        <v>2014</v>
      </c>
      <c r="AM2523" t="s">
        <v>3971</v>
      </c>
      <c r="AN2523">
        <v>81</v>
      </c>
      <c r="AO2523" t="s">
        <v>3918</v>
      </c>
      <c r="AP2523">
        <f>IF(ufc_fights_2[[#This Row],[winner]]="Red",ufc_fights_2[[#This Row],[r_fighter_id]],ufc_fights_2[[#This Row],[b_fighter_id]])</f>
        <v>1915</v>
      </c>
      <c r="AQ2523" t="str">
        <f>_xlfn.XLOOKUP(ufc_fights_2[[#This Row],[winnerID]],ufc_fighters[id],ufc_fighters[fighter_name],"xxx",0,1)</f>
        <v>Rashid Magomedov</v>
      </c>
    </row>
    <row r="2524" spans="1:43">
      <c r="A2524">
        <v>1977</v>
      </c>
      <c r="B2524">
        <v>1915</v>
      </c>
      <c r="C2524">
        <f>_xlfn.XLOOKUP(ufc_fights_2[[#This Row],[r_fighter_id]],ufc_fighters[id],ufc_fighters[year],"xxx",0,1)</f>
        <v>1989</v>
      </c>
      <c r="D2524">
        <f>_xlfn.XLOOKUP(ufc_fights_2[[#This Row],[b_fighter_id]],ufc_fighters[id],ufc_fighters[year],"Prázdné",0,1)</f>
        <v>1984</v>
      </c>
      <c r="E2524" s="10">
        <f>YEAR(ufc_fights_2[[#This Row],[date]])-ufc_fights_2[[#This Row],[r_year]]</f>
        <v>25</v>
      </c>
      <c r="F2524" s="10">
        <f>YEAR(ufc_fights_2[[#This Row],[date]])-ufc_fights_2[[#This Row],[b_year]]</f>
        <v>30</v>
      </c>
      <c r="G2524">
        <v>0</v>
      </c>
      <c r="H2524">
        <v>0</v>
      </c>
      <c r="I2524">
        <v>0.42859999999999998</v>
      </c>
      <c r="J2524">
        <v>0.63009999999999999</v>
      </c>
      <c r="K2524">
        <v>0.48</v>
      </c>
      <c r="L2524">
        <v>0.72</v>
      </c>
      <c r="M2524">
        <v>0.125</v>
      </c>
      <c r="N2524">
        <v>0</v>
      </c>
      <c r="O2524">
        <v>1</v>
      </c>
      <c r="P2524">
        <v>1</v>
      </c>
      <c r="Q2524">
        <v>0</v>
      </c>
      <c r="R2524">
        <v>0</v>
      </c>
      <c r="S2524" s="2">
        <v>4.1898148148148146E-3</v>
      </c>
      <c r="T2524" s="2">
        <v>1.4814814814814814E-3</v>
      </c>
      <c r="U2524">
        <v>7.6899999999999996E-2</v>
      </c>
      <c r="V2524">
        <v>0.30769999999999997</v>
      </c>
      <c r="W2524">
        <v>1</v>
      </c>
      <c r="X2524">
        <v>1</v>
      </c>
      <c r="Y2524">
        <v>0.82350000000000001</v>
      </c>
      <c r="Z2524">
        <v>0.36359999999999998</v>
      </c>
      <c r="AA2524">
        <v>0.55930000000000002</v>
      </c>
      <c r="AB2524">
        <v>0.66669999999999996</v>
      </c>
      <c r="AC2524">
        <v>0.92310000000000003</v>
      </c>
      <c r="AD2524">
        <v>0</v>
      </c>
      <c r="AE2524">
        <v>1</v>
      </c>
      <c r="AF2524" t="s">
        <v>3915</v>
      </c>
      <c r="AG2524" s="2">
        <v>3.472222222222222E-3</v>
      </c>
      <c r="AH2524" t="s">
        <v>3911</v>
      </c>
      <c r="AI2524">
        <v>3</v>
      </c>
      <c r="AJ2524" t="s">
        <v>3959</v>
      </c>
      <c r="AK2524" s="3">
        <v>41671</v>
      </c>
      <c r="AL2524" s="10">
        <f>YEAR(ufc_fights_2[[#This Row],[date]])</f>
        <v>2014</v>
      </c>
      <c r="AM2524" t="s">
        <v>3971</v>
      </c>
      <c r="AN2524">
        <v>9</v>
      </c>
      <c r="AO2524" t="s">
        <v>3918</v>
      </c>
      <c r="AP2524">
        <f>IF(ufc_fights_2[[#This Row],[winner]]="Red",ufc_fights_2[[#This Row],[r_fighter_id]],ufc_fights_2[[#This Row],[b_fighter_id]])</f>
        <v>1915</v>
      </c>
      <c r="AQ2524" t="str">
        <f>_xlfn.XLOOKUP(ufc_fights_2[[#This Row],[winnerID]],ufc_fighters[id],ufc_fighters[fighter_name],"xxx",0,1)</f>
        <v>Rashid Magomedov</v>
      </c>
    </row>
    <row r="2525" spans="1:43">
      <c r="A2525">
        <v>413</v>
      </c>
      <c r="B2525">
        <v>1915</v>
      </c>
      <c r="C2525">
        <f>_xlfn.XLOOKUP(ufc_fights_2[[#This Row],[r_fighter_id]],ufc_fighters[id],ufc_fighters[year],"xxx",0,1)</f>
        <v>1986</v>
      </c>
      <c r="D2525">
        <f>_xlfn.XLOOKUP(ufc_fights_2[[#This Row],[b_fighter_id]],ufc_fighters[id],ufc_fighters[year],"Prázdné",0,1)</f>
        <v>1984</v>
      </c>
      <c r="E2525" s="10">
        <f>YEAR(ufc_fights_2[[#This Row],[date]])-ufc_fights_2[[#This Row],[r_year]]</f>
        <v>29</v>
      </c>
      <c r="F2525" s="10">
        <f>YEAR(ufc_fights_2[[#This Row],[date]])-ufc_fights_2[[#This Row],[b_year]]</f>
        <v>31</v>
      </c>
      <c r="G2525">
        <v>0</v>
      </c>
      <c r="H2525">
        <v>2</v>
      </c>
      <c r="I2525">
        <v>0.36359999999999998</v>
      </c>
      <c r="J2525">
        <v>0.55169999999999997</v>
      </c>
      <c r="K2525">
        <v>0.37180000000000002</v>
      </c>
      <c r="L2525">
        <v>0.58750000000000002</v>
      </c>
      <c r="M2525">
        <v>0.4</v>
      </c>
      <c r="N2525">
        <v>1</v>
      </c>
      <c r="O2525">
        <v>0</v>
      </c>
      <c r="P2525">
        <v>0</v>
      </c>
      <c r="Q2525">
        <v>0</v>
      </c>
      <c r="R2525">
        <v>0</v>
      </c>
      <c r="S2525" s="2">
        <v>1.4467592592592592E-3</v>
      </c>
      <c r="T2525" s="2">
        <v>7.9861111111111116E-4</v>
      </c>
      <c r="U2525">
        <v>0.2545</v>
      </c>
      <c r="V2525">
        <v>0.52680000000000005</v>
      </c>
      <c r="W2525">
        <v>0.45450000000000002</v>
      </c>
      <c r="X2525">
        <v>0.81820000000000004</v>
      </c>
      <c r="Y2525">
        <v>1</v>
      </c>
      <c r="Z2525">
        <v>0.38569999999999999</v>
      </c>
      <c r="AA2525">
        <v>0.52710000000000001</v>
      </c>
      <c r="AB2525">
        <v>0.2</v>
      </c>
      <c r="AC2525">
        <v>0.85709999999999997</v>
      </c>
      <c r="AD2525">
        <v>0</v>
      </c>
      <c r="AE2525">
        <v>0.66669999999999996</v>
      </c>
      <c r="AF2525" t="s">
        <v>3915</v>
      </c>
      <c r="AG2525" s="2">
        <v>3.472222222222222E-3</v>
      </c>
      <c r="AH2525" t="s">
        <v>3911</v>
      </c>
      <c r="AI2525">
        <v>3</v>
      </c>
      <c r="AJ2525" t="s">
        <v>3938</v>
      </c>
      <c r="AK2525" s="3">
        <v>42315</v>
      </c>
      <c r="AL2525" s="10">
        <f>YEAR(ufc_fights_2[[#This Row],[date]])</f>
        <v>2015</v>
      </c>
      <c r="AM2525" t="s">
        <v>3971</v>
      </c>
      <c r="AN2525">
        <v>6</v>
      </c>
      <c r="AO2525" t="s">
        <v>3918</v>
      </c>
      <c r="AP2525">
        <f>IF(ufc_fights_2[[#This Row],[winner]]="Red",ufc_fights_2[[#This Row],[r_fighter_id]],ufc_fights_2[[#This Row],[b_fighter_id]])</f>
        <v>1915</v>
      </c>
      <c r="AQ2525" t="str">
        <f>_xlfn.XLOOKUP(ufc_fights_2[[#This Row],[winnerID]],ufc_fighters[id],ufc_fighters[fighter_name],"xxx",0,1)</f>
        <v>Rashid Magomedov</v>
      </c>
    </row>
    <row r="2526" spans="1:43">
      <c r="A2526">
        <v>3289</v>
      </c>
      <c r="B2526">
        <v>1615</v>
      </c>
      <c r="C2526">
        <f>_xlfn.XLOOKUP(ufc_fights_2[[#This Row],[r_fighter_id]],ufc_fighters[id],ufc_fighters[year],"xxx",0,1)</f>
        <v>1978</v>
      </c>
      <c r="D2526">
        <f>_xlfn.XLOOKUP(ufc_fights_2[[#This Row],[b_fighter_id]],ufc_fighters[id],ufc_fighters[year],"Prázdné",0,1)</f>
        <v>1986</v>
      </c>
      <c r="E2526" s="10">
        <f>YEAR(ufc_fights_2[[#This Row],[date]])-ufc_fights_2[[#This Row],[r_year]]</f>
        <v>35</v>
      </c>
      <c r="F2526" s="10">
        <f>YEAR(ufc_fights_2[[#This Row],[date]])-ufc_fights_2[[#This Row],[b_year]]</f>
        <v>27</v>
      </c>
      <c r="G2526">
        <v>0</v>
      </c>
      <c r="H2526">
        <v>0</v>
      </c>
      <c r="I2526">
        <v>0.63160000000000005</v>
      </c>
      <c r="J2526">
        <v>0.33329999999999999</v>
      </c>
      <c r="K2526">
        <v>0.79410000000000003</v>
      </c>
      <c r="L2526">
        <v>0.45450000000000002</v>
      </c>
      <c r="M2526">
        <v>0.4</v>
      </c>
      <c r="N2526">
        <v>0</v>
      </c>
      <c r="O2526">
        <v>1</v>
      </c>
      <c r="P2526">
        <v>0</v>
      </c>
      <c r="Q2526">
        <v>0</v>
      </c>
      <c r="R2526">
        <v>1</v>
      </c>
      <c r="S2526" s="2">
        <v>2.7662037037037039E-3</v>
      </c>
      <c r="T2526" s="2">
        <v>7.7546296296296293E-4</v>
      </c>
      <c r="U2526">
        <v>0.5</v>
      </c>
      <c r="V2526">
        <v>0.33329999999999999</v>
      </c>
      <c r="W2526">
        <v>1</v>
      </c>
      <c r="X2526">
        <v>0.5</v>
      </c>
      <c r="Y2526">
        <v>0.5</v>
      </c>
      <c r="Z2526">
        <v>0.25</v>
      </c>
      <c r="AA2526">
        <v>0.1429</v>
      </c>
      <c r="AB2526">
        <v>0.66669999999999996</v>
      </c>
      <c r="AC2526">
        <v>0</v>
      </c>
      <c r="AD2526">
        <v>0.77780000000000005</v>
      </c>
      <c r="AE2526">
        <v>1</v>
      </c>
      <c r="AF2526" t="s">
        <v>3933</v>
      </c>
      <c r="AG2526" s="2">
        <v>1.2731481481481483E-3</v>
      </c>
      <c r="AH2526" t="s">
        <v>3911</v>
      </c>
      <c r="AI2526">
        <v>3</v>
      </c>
      <c r="AJ2526" t="s">
        <v>3931</v>
      </c>
      <c r="AK2526" s="3">
        <v>41293</v>
      </c>
      <c r="AL2526" s="10">
        <f>YEAR(ufc_fights_2[[#This Row],[date]])</f>
        <v>2013</v>
      </c>
      <c r="AM2526" t="s">
        <v>3971</v>
      </c>
      <c r="AN2526">
        <v>135</v>
      </c>
      <c r="AO2526" t="s">
        <v>3913</v>
      </c>
      <c r="AP2526">
        <f>IF(ufc_fights_2[[#This Row],[winner]]="Red",ufc_fights_2[[#This Row],[r_fighter_id]],ufc_fights_2[[#This Row],[b_fighter_id]])</f>
        <v>3289</v>
      </c>
      <c r="AQ2526" t="str">
        <f>_xlfn.XLOOKUP(ufc_fights_2[[#This Row],[winnerID]],ufc_fighters[id],ufc_fighters[fighter_name],"xxx",0,1)</f>
        <v>Francisco Trinaldo</v>
      </c>
    </row>
    <row r="2527" spans="1:43">
      <c r="A2527">
        <v>3289</v>
      </c>
      <c r="B2527">
        <v>2754</v>
      </c>
      <c r="C2527">
        <f>_xlfn.XLOOKUP(ufc_fights_2[[#This Row],[r_fighter_id]],ufc_fighters[id],ufc_fighters[year],"xxx",0,1)</f>
        <v>1978</v>
      </c>
      <c r="D2527">
        <f>_xlfn.XLOOKUP(ufc_fights_2[[#This Row],[b_fighter_id]],ufc_fighters[id],ufc_fighters[year],"Prázdné",0,1)</f>
        <v>1985</v>
      </c>
      <c r="E2527" s="10">
        <f>YEAR(ufc_fights_2[[#This Row],[date]])-ufc_fights_2[[#This Row],[r_year]]</f>
        <v>36</v>
      </c>
      <c r="F2527" s="10">
        <f>YEAR(ufc_fights_2[[#This Row],[date]])-ufc_fights_2[[#This Row],[b_year]]</f>
        <v>29</v>
      </c>
      <c r="G2527">
        <v>0</v>
      </c>
      <c r="H2527">
        <v>0</v>
      </c>
      <c r="I2527">
        <v>0.37159999999999999</v>
      </c>
      <c r="J2527">
        <v>0.42059999999999997</v>
      </c>
      <c r="K2527">
        <v>0.39610000000000001</v>
      </c>
      <c r="L2527">
        <v>0.43409999999999999</v>
      </c>
      <c r="M2527">
        <v>0.25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1.3657407407407407E-3</v>
      </c>
      <c r="T2527" s="2">
        <v>4.1666666666666669E-4</v>
      </c>
      <c r="U2527">
        <v>0.20910000000000001</v>
      </c>
      <c r="V2527">
        <v>0.25609999999999999</v>
      </c>
      <c r="W2527">
        <v>0.83330000000000004</v>
      </c>
      <c r="X2527">
        <v>0.85</v>
      </c>
      <c r="Y2527">
        <v>0.93330000000000002</v>
      </c>
      <c r="Z2527">
        <v>0.30159999999999998</v>
      </c>
      <c r="AA2527">
        <v>0.39319999999999999</v>
      </c>
      <c r="AB2527">
        <v>0.61539999999999995</v>
      </c>
      <c r="AC2527">
        <v>0.77780000000000005</v>
      </c>
      <c r="AD2527">
        <v>1</v>
      </c>
      <c r="AE2527">
        <v>0</v>
      </c>
      <c r="AF2527" t="s">
        <v>3922</v>
      </c>
      <c r="AG2527" s="2">
        <v>3.472222222222222E-3</v>
      </c>
      <c r="AH2527" t="s">
        <v>3911</v>
      </c>
      <c r="AI2527">
        <v>3</v>
      </c>
      <c r="AJ2527" t="s">
        <v>3938</v>
      </c>
      <c r="AK2527" s="3">
        <v>41685</v>
      </c>
      <c r="AL2527" s="10">
        <f>YEAR(ufc_fights_2[[#This Row],[date]])</f>
        <v>2014</v>
      </c>
      <c r="AM2527" t="s">
        <v>3971</v>
      </c>
      <c r="AN2527">
        <v>95</v>
      </c>
      <c r="AO2527" t="s">
        <v>3913</v>
      </c>
      <c r="AP2527">
        <f>IF(ufc_fights_2[[#This Row],[winner]]="Red",ufc_fights_2[[#This Row],[r_fighter_id]],ufc_fights_2[[#This Row],[b_fighter_id]])</f>
        <v>3289</v>
      </c>
      <c r="AQ2527" t="str">
        <f>_xlfn.XLOOKUP(ufc_fights_2[[#This Row],[winnerID]],ufc_fighters[id],ufc_fighters[fighter_name],"xxx",0,1)</f>
        <v>Francisco Trinaldo</v>
      </c>
    </row>
    <row r="2528" spans="1:43">
      <c r="A2528">
        <v>3289</v>
      </c>
      <c r="B2528">
        <v>2685</v>
      </c>
      <c r="C2528">
        <f>_xlfn.XLOOKUP(ufc_fights_2[[#This Row],[r_fighter_id]],ufc_fighters[id],ufc_fighters[year],"xxx",0,1)</f>
        <v>1978</v>
      </c>
      <c r="D2528">
        <f>_xlfn.XLOOKUP(ufc_fights_2[[#This Row],[b_fighter_id]],ufc_fighters[id],ufc_fighters[year],"Prázdné",0,1)</f>
        <v>1981</v>
      </c>
      <c r="E2528" s="10">
        <f>YEAR(ufc_fights_2[[#This Row],[date]])-ufc_fights_2[[#This Row],[r_year]]</f>
        <v>35</v>
      </c>
      <c r="F2528" s="10">
        <f>YEAR(ufc_fights_2[[#This Row],[date]])-ufc_fights_2[[#This Row],[b_year]]</f>
        <v>32</v>
      </c>
      <c r="G2528">
        <v>0</v>
      </c>
      <c r="H2528">
        <v>0</v>
      </c>
      <c r="I2528">
        <v>0.625</v>
      </c>
      <c r="J2528">
        <v>0.45450000000000002</v>
      </c>
      <c r="K2528">
        <v>0.66669999999999996</v>
      </c>
      <c r="L2528">
        <v>0.57140000000000002</v>
      </c>
      <c r="M2528">
        <v>1</v>
      </c>
      <c r="N2528">
        <v>0.33329999999999999</v>
      </c>
      <c r="O2528">
        <v>1</v>
      </c>
      <c r="P2528">
        <v>0</v>
      </c>
      <c r="Q2528">
        <v>0</v>
      </c>
      <c r="R2528">
        <v>0</v>
      </c>
      <c r="S2528" s="2">
        <v>6.5972222222222224E-4</v>
      </c>
      <c r="T2528" s="2">
        <v>6.9444444444444447E-4</v>
      </c>
      <c r="U2528">
        <v>0.75</v>
      </c>
      <c r="V2528">
        <v>0.2</v>
      </c>
      <c r="W2528">
        <v>0.5</v>
      </c>
      <c r="X2528">
        <v>0</v>
      </c>
      <c r="Y2528">
        <v>0</v>
      </c>
      <c r="Z2528">
        <v>0.75</v>
      </c>
      <c r="AA2528">
        <v>0.16669999999999999</v>
      </c>
      <c r="AB2528">
        <v>0.5</v>
      </c>
      <c r="AC2528">
        <v>0.8</v>
      </c>
      <c r="AD2528">
        <v>0</v>
      </c>
      <c r="AE2528">
        <v>0</v>
      </c>
      <c r="AF2528" t="s">
        <v>3933</v>
      </c>
      <c r="AG2528" s="2">
        <v>2.1759259259259258E-3</v>
      </c>
      <c r="AH2528" t="s">
        <v>3911</v>
      </c>
      <c r="AI2528">
        <v>3</v>
      </c>
      <c r="AJ2528" t="s">
        <v>4016</v>
      </c>
      <c r="AK2528" s="3">
        <v>41412</v>
      </c>
      <c r="AL2528" s="10">
        <f>YEAR(ufc_fights_2[[#This Row],[date]])</f>
        <v>2013</v>
      </c>
      <c r="AM2528" t="s">
        <v>3971</v>
      </c>
      <c r="AN2528">
        <v>95</v>
      </c>
      <c r="AO2528" t="s">
        <v>3913</v>
      </c>
      <c r="AP2528">
        <f>IF(ufc_fights_2[[#This Row],[winner]]="Red",ufc_fights_2[[#This Row],[r_fighter_id]],ufc_fights_2[[#This Row],[b_fighter_id]])</f>
        <v>3289</v>
      </c>
      <c r="AQ2528" t="str">
        <f>_xlfn.XLOOKUP(ufc_fights_2[[#This Row],[winnerID]],ufc_fighters[id],ufc_fighters[fighter_name],"xxx",0,1)</f>
        <v>Francisco Trinaldo</v>
      </c>
    </row>
    <row r="2529" spans="1:43">
      <c r="A2529">
        <v>1741</v>
      </c>
      <c r="B2529">
        <v>3289</v>
      </c>
      <c r="C2529">
        <f>_xlfn.XLOOKUP(ufc_fights_2[[#This Row],[r_fighter_id]],ufc_fighters[id],ufc_fighters[year],"xxx",0,1)</f>
        <v>1986</v>
      </c>
      <c r="D2529">
        <f>_xlfn.XLOOKUP(ufc_fights_2[[#This Row],[b_fighter_id]],ufc_fighters[id],ufc_fighters[year],"Prázdné",0,1)</f>
        <v>1978</v>
      </c>
      <c r="E2529" s="10">
        <f>YEAR(ufc_fights_2[[#This Row],[date]])-ufc_fights_2[[#This Row],[r_year]]</f>
        <v>29</v>
      </c>
      <c r="F2529" s="10">
        <f>YEAR(ufc_fights_2[[#This Row],[date]])-ufc_fights_2[[#This Row],[b_year]]</f>
        <v>37</v>
      </c>
      <c r="G2529">
        <v>0</v>
      </c>
      <c r="H2529">
        <v>1</v>
      </c>
      <c r="I2529">
        <v>0.47060000000000002</v>
      </c>
      <c r="J2529">
        <v>0.47220000000000001</v>
      </c>
      <c r="K2529">
        <v>0.47060000000000002</v>
      </c>
      <c r="L2529">
        <v>0.45950000000000002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</v>
      </c>
      <c r="T2529" s="2">
        <v>4.3981481481481481E-4</v>
      </c>
      <c r="U2529">
        <v>0.25</v>
      </c>
      <c r="V2529">
        <v>0.44119999999999998</v>
      </c>
      <c r="W2529">
        <v>1</v>
      </c>
      <c r="X2529">
        <v>1</v>
      </c>
      <c r="Y2529">
        <v>0</v>
      </c>
      <c r="Z2529">
        <v>0.47060000000000002</v>
      </c>
      <c r="AA2529">
        <v>0.26669999999999999</v>
      </c>
      <c r="AB2529">
        <v>0</v>
      </c>
      <c r="AC2529">
        <v>1</v>
      </c>
      <c r="AD2529">
        <v>0</v>
      </c>
      <c r="AE2529">
        <v>0.57889999999999997</v>
      </c>
      <c r="AF2529" t="s">
        <v>3910</v>
      </c>
      <c r="AG2529" s="2">
        <v>1.8865740740740742E-3</v>
      </c>
      <c r="AH2529" t="s">
        <v>3911</v>
      </c>
      <c r="AI2529">
        <v>3</v>
      </c>
      <c r="AJ2529" t="s">
        <v>3914</v>
      </c>
      <c r="AK2529" s="3">
        <v>42239</v>
      </c>
      <c r="AL2529" s="10">
        <f>YEAR(ufc_fights_2[[#This Row],[date]])</f>
        <v>2015</v>
      </c>
      <c r="AM2529" t="s">
        <v>3971</v>
      </c>
      <c r="AN2529">
        <v>87</v>
      </c>
      <c r="AO2529" t="s">
        <v>3918</v>
      </c>
      <c r="AP2529">
        <f>IF(ufc_fights_2[[#This Row],[winner]]="Red",ufc_fights_2[[#This Row],[r_fighter_id]],ufc_fights_2[[#This Row],[b_fighter_id]])</f>
        <v>3289</v>
      </c>
      <c r="AQ2529" t="str">
        <f>_xlfn.XLOOKUP(ufc_fights_2[[#This Row],[winnerID]],ufc_fighters[id],ufc_fighters[fighter_name],"xxx",0,1)</f>
        <v>Francisco Trinaldo</v>
      </c>
    </row>
    <row r="2530" spans="1:43">
      <c r="A2530">
        <v>3289</v>
      </c>
      <c r="B2530">
        <v>2061</v>
      </c>
      <c r="C2530">
        <f>_xlfn.XLOOKUP(ufc_fights_2[[#This Row],[r_fighter_id]],ufc_fighters[id],ufc_fighters[year],"xxx",0,1)</f>
        <v>1978</v>
      </c>
      <c r="D2530">
        <f>_xlfn.XLOOKUP(ufc_fights_2[[#This Row],[b_fighter_id]],ufc_fighters[id],ufc_fighters[year],"Prázdné",0,1)</f>
        <v>1987</v>
      </c>
      <c r="E2530" s="10">
        <f>YEAR(ufc_fights_2[[#This Row],[date]])-ufc_fights_2[[#This Row],[r_year]]</f>
        <v>38</v>
      </c>
      <c r="F2530" s="10">
        <f>YEAR(ufc_fights_2[[#This Row],[date]])-ufc_fights_2[[#This Row],[b_year]]</f>
        <v>29</v>
      </c>
      <c r="G2530">
        <v>0</v>
      </c>
      <c r="H2530">
        <v>1</v>
      </c>
      <c r="I2530">
        <v>0.66859999999999997</v>
      </c>
      <c r="J2530">
        <v>0.31290000000000001</v>
      </c>
      <c r="K2530">
        <v>0.70099999999999996</v>
      </c>
      <c r="L2530">
        <v>0.38590000000000002</v>
      </c>
      <c r="M2530">
        <v>0.5</v>
      </c>
      <c r="N2530">
        <v>0</v>
      </c>
      <c r="O2530">
        <v>0</v>
      </c>
      <c r="P2530">
        <v>0</v>
      </c>
      <c r="Q2530">
        <v>0</v>
      </c>
      <c r="R2530">
        <v>1</v>
      </c>
      <c r="S2530" s="2">
        <v>2.4421296296296296E-3</v>
      </c>
      <c r="T2530" s="2">
        <v>1.0995370370370371E-3</v>
      </c>
      <c r="U2530">
        <v>0.65280000000000005</v>
      </c>
      <c r="V2530">
        <v>0.26869999999999999</v>
      </c>
      <c r="W2530">
        <v>0.63639999999999997</v>
      </c>
      <c r="X2530">
        <v>1</v>
      </c>
      <c r="Y2530">
        <v>1</v>
      </c>
      <c r="Z2530">
        <v>0.6391</v>
      </c>
      <c r="AA2530">
        <v>0.26350000000000001</v>
      </c>
      <c r="AB2530">
        <v>0.73329999999999995</v>
      </c>
      <c r="AC2530">
        <v>0.66669999999999996</v>
      </c>
      <c r="AD2530">
        <v>0.83330000000000004</v>
      </c>
      <c r="AE2530">
        <v>0.88890000000000002</v>
      </c>
      <c r="AF2530" t="s">
        <v>3915</v>
      </c>
      <c r="AG2530" s="2">
        <v>3.472222222222222E-3</v>
      </c>
      <c r="AH2530" t="s">
        <v>3911</v>
      </c>
      <c r="AI2530">
        <v>3</v>
      </c>
      <c r="AJ2530" t="s">
        <v>3928</v>
      </c>
      <c r="AK2530" s="3">
        <v>42504</v>
      </c>
      <c r="AL2530" s="10">
        <f>YEAR(ufc_fights_2[[#This Row],[date]])</f>
        <v>2016</v>
      </c>
      <c r="AM2530" t="s">
        <v>3971</v>
      </c>
      <c r="AN2530">
        <v>82</v>
      </c>
      <c r="AO2530" t="s">
        <v>3913</v>
      </c>
      <c r="AP2530">
        <f>IF(ufc_fights_2[[#This Row],[winner]]="Red",ufc_fights_2[[#This Row],[r_fighter_id]],ufc_fights_2[[#This Row],[b_fighter_id]])</f>
        <v>3289</v>
      </c>
      <c r="AQ2530" t="str">
        <f>_xlfn.XLOOKUP(ufc_fights_2[[#This Row],[winnerID]],ufc_fighters[id],ufc_fighters[fighter_name],"xxx",0,1)</f>
        <v>Francisco Trinaldo</v>
      </c>
    </row>
    <row r="2531" spans="1:43">
      <c r="A2531">
        <v>2473</v>
      </c>
      <c r="B2531">
        <v>3289</v>
      </c>
      <c r="C2531">
        <f>_xlfn.XLOOKUP(ufc_fights_2[[#This Row],[r_fighter_id]],ufc_fighters[id],ufc_fighters[year],"xxx",0,1)</f>
        <v>1984</v>
      </c>
      <c r="D2531">
        <f>_xlfn.XLOOKUP(ufc_fights_2[[#This Row],[b_fighter_id]],ufc_fighters[id],ufc_fighters[year],"Prázdné",0,1)</f>
        <v>1978</v>
      </c>
      <c r="E2531" s="10">
        <f>YEAR(ufc_fights_2[[#This Row],[date]])-ufc_fights_2[[#This Row],[r_year]]</f>
        <v>32</v>
      </c>
      <c r="F2531" s="10">
        <f>YEAR(ufc_fights_2[[#This Row],[date]])-ufc_fights_2[[#This Row],[b_year]]</f>
        <v>38</v>
      </c>
      <c r="G2531">
        <v>0</v>
      </c>
      <c r="H2531">
        <v>0</v>
      </c>
      <c r="I2531">
        <v>0.32940000000000003</v>
      </c>
      <c r="J2531">
        <v>0.45540000000000003</v>
      </c>
      <c r="K2531">
        <v>0.35959999999999998</v>
      </c>
      <c r="L2531">
        <v>0.46489999999999998</v>
      </c>
      <c r="M2531">
        <v>1</v>
      </c>
      <c r="N2531">
        <v>0.33329999999999999</v>
      </c>
      <c r="O2531">
        <v>0</v>
      </c>
      <c r="P2531">
        <v>0</v>
      </c>
      <c r="Q2531">
        <v>0</v>
      </c>
      <c r="R2531">
        <v>0</v>
      </c>
      <c r="S2531" s="2">
        <v>7.1759259259259259E-4</v>
      </c>
      <c r="T2531" s="2">
        <v>7.5231481481481482E-4</v>
      </c>
      <c r="U2531">
        <v>0.15790000000000001</v>
      </c>
      <c r="V2531">
        <v>0.37780000000000002</v>
      </c>
      <c r="W2531">
        <v>0.61899999999999999</v>
      </c>
      <c r="X2531">
        <v>0.85709999999999997</v>
      </c>
      <c r="Y2531">
        <v>0.8</v>
      </c>
      <c r="Z2531">
        <v>0.30259999999999998</v>
      </c>
      <c r="AA2531">
        <v>0.3977</v>
      </c>
      <c r="AB2531">
        <v>0.4</v>
      </c>
      <c r="AC2531">
        <v>0.66669999999999996</v>
      </c>
      <c r="AD2531">
        <v>0.75</v>
      </c>
      <c r="AE2531">
        <v>0</v>
      </c>
      <c r="AF2531" t="s">
        <v>3915</v>
      </c>
      <c r="AG2531" s="2">
        <v>3.472222222222222E-3</v>
      </c>
      <c r="AH2531" t="s">
        <v>3911</v>
      </c>
      <c r="AI2531">
        <v>3</v>
      </c>
      <c r="AJ2531" t="s">
        <v>3914</v>
      </c>
      <c r="AK2531" s="3">
        <v>42386</v>
      </c>
      <c r="AL2531" s="10">
        <f>YEAR(ufc_fights_2[[#This Row],[date]])</f>
        <v>2016</v>
      </c>
      <c r="AM2531" t="s">
        <v>3971</v>
      </c>
      <c r="AN2531">
        <v>61</v>
      </c>
      <c r="AO2531" t="s">
        <v>3918</v>
      </c>
      <c r="AP2531">
        <f>IF(ufc_fights_2[[#This Row],[winner]]="Red",ufc_fights_2[[#This Row],[r_fighter_id]],ufc_fights_2[[#This Row],[b_fighter_id]])</f>
        <v>3289</v>
      </c>
      <c r="AQ2531" t="str">
        <f>_xlfn.XLOOKUP(ufc_fights_2[[#This Row],[winnerID]],ufc_fighters[id],ufc_fighters[fighter_name],"xxx",0,1)</f>
        <v>Francisco Trinaldo</v>
      </c>
    </row>
    <row r="2532" spans="1:43">
      <c r="A2532">
        <v>3289</v>
      </c>
      <c r="B2532">
        <v>2449</v>
      </c>
      <c r="C2532">
        <f>_xlfn.XLOOKUP(ufc_fights_2[[#This Row],[r_fighter_id]],ufc_fighters[id],ufc_fighters[year],"xxx",0,1)</f>
        <v>1978</v>
      </c>
      <c r="D2532">
        <f>_xlfn.XLOOKUP(ufc_fights_2[[#This Row],[b_fighter_id]],ufc_fighters[id],ufc_fighters[year],"Prázdné",0,1)</f>
        <v>1986</v>
      </c>
      <c r="E2532" s="10">
        <f>YEAR(ufc_fights_2[[#This Row],[date]])-ufc_fights_2[[#This Row],[r_year]]</f>
        <v>37</v>
      </c>
      <c r="F2532" s="10">
        <f>YEAR(ufc_fights_2[[#This Row],[date]])-ufc_fights_2[[#This Row],[b_year]]</f>
        <v>29</v>
      </c>
      <c r="G2532">
        <v>0</v>
      </c>
      <c r="H2532">
        <v>0</v>
      </c>
      <c r="I2532">
        <v>0.34549999999999997</v>
      </c>
      <c r="J2532">
        <v>0.30120000000000002</v>
      </c>
      <c r="K2532">
        <v>0.35709999999999997</v>
      </c>
      <c r="L2532">
        <v>0.3483</v>
      </c>
      <c r="M2532">
        <v>0</v>
      </c>
      <c r="N2532">
        <v>0.33329999999999999</v>
      </c>
      <c r="O2532">
        <v>0</v>
      </c>
      <c r="P2532">
        <v>0</v>
      </c>
      <c r="Q2532">
        <v>0</v>
      </c>
      <c r="R2532">
        <v>0</v>
      </c>
      <c r="S2532" s="2">
        <v>5.3240740740740744E-4</v>
      </c>
      <c r="T2532" s="2">
        <v>4.3518518518518515E-3</v>
      </c>
      <c r="U2532">
        <v>0.2162</v>
      </c>
      <c r="V2532">
        <v>0.29870000000000002</v>
      </c>
      <c r="W2532">
        <v>0.69230000000000003</v>
      </c>
      <c r="X2532">
        <v>0.94120000000000004</v>
      </c>
      <c r="Y2532">
        <v>0</v>
      </c>
      <c r="Z2532">
        <v>0.31790000000000002</v>
      </c>
      <c r="AA2532">
        <v>0.2429</v>
      </c>
      <c r="AB2532">
        <v>0.5</v>
      </c>
      <c r="AC2532">
        <v>0.7</v>
      </c>
      <c r="AD2532">
        <v>1</v>
      </c>
      <c r="AE2532">
        <v>0.33329999999999999</v>
      </c>
      <c r="AF2532" t="s">
        <v>3915</v>
      </c>
      <c r="AG2532" s="2">
        <v>3.472222222222222E-3</v>
      </c>
      <c r="AH2532" t="s">
        <v>3911</v>
      </c>
      <c r="AI2532">
        <v>3</v>
      </c>
      <c r="AJ2532" t="s">
        <v>4009</v>
      </c>
      <c r="AK2532" s="3">
        <v>42154</v>
      </c>
      <c r="AL2532" s="10">
        <f>YEAR(ufc_fights_2[[#This Row],[date]])</f>
        <v>2015</v>
      </c>
      <c r="AM2532" t="s">
        <v>3971</v>
      </c>
      <c r="AN2532">
        <v>47</v>
      </c>
      <c r="AO2532" t="s">
        <v>3913</v>
      </c>
      <c r="AP2532">
        <f>IF(ufc_fights_2[[#This Row],[winner]]="Red",ufc_fights_2[[#This Row],[r_fighter_id]],ufc_fights_2[[#This Row],[b_fighter_id]])</f>
        <v>3289</v>
      </c>
      <c r="AQ2532" t="str">
        <f>_xlfn.XLOOKUP(ufc_fights_2[[#This Row],[winnerID]],ufc_fighters[id],ufc_fighters[fighter_name],"xxx",0,1)</f>
        <v>Francisco Trinaldo</v>
      </c>
    </row>
    <row r="2533" spans="1:43">
      <c r="A2533">
        <v>3289</v>
      </c>
      <c r="B2533">
        <v>1927</v>
      </c>
      <c r="C2533">
        <f>_xlfn.XLOOKUP(ufc_fights_2[[#This Row],[r_fighter_id]],ufc_fighters[id],ufc_fighters[year],"xxx",0,1)</f>
        <v>1978</v>
      </c>
      <c r="D2533">
        <f>_xlfn.XLOOKUP(ufc_fights_2[[#This Row],[b_fighter_id]],ufc_fighters[id],ufc_fighters[year],"Prázdné",0,1)</f>
        <v>1985</v>
      </c>
      <c r="E2533" s="10">
        <f>YEAR(ufc_fights_2[[#This Row],[date]])-ufc_fights_2[[#This Row],[r_year]]</f>
        <v>42</v>
      </c>
      <c r="F2533" s="10">
        <f>YEAR(ufc_fights_2[[#This Row],[date]])-ufc_fights_2[[#This Row],[b_year]]</f>
        <v>35</v>
      </c>
      <c r="G2533">
        <v>0</v>
      </c>
      <c r="H2533">
        <v>0</v>
      </c>
      <c r="I2533">
        <v>0.4365</v>
      </c>
      <c r="J2533">
        <v>0.54469999999999996</v>
      </c>
      <c r="K2533">
        <v>0.4365</v>
      </c>
      <c r="L2533">
        <v>0.5484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0</v>
      </c>
      <c r="T2533" s="2">
        <v>0</v>
      </c>
      <c r="U2533">
        <v>0.34</v>
      </c>
      <c r="V2533">
        <v>0.27779999999999999</v>
      </c>
      <c r="W2533">
        <v>0.77270000000000005</v>
      </c>
      <c r="X2533">
        <v>1</v>
      </c>
      <c r="Y2533">
        <v>0.83720000000000006</v>
      </c>
      <c r="Z2533">
        <v>0.4274</v>
      </c>
      <c r="AA2533">
        <v>0.53720000000000001</v>
      </c>
      <c r="AB2533">
        <v>1</v>
      </c>
      <c r="AC2533">
        <v>1</v>
      </c>
      <c r="AD2533">
        <v>0</v>
      </c>
      <c r="AE2533">
        <v>0</v>
      </c>
      <c r="AF2533" t="s">
        <v>3915</v>
      </c>
      <c r="AG2533" s="2">
        <v>3.472222222222222E-3</v>
      </c>
      <c r="AH2533" t="s">
        <v>3911</v>
      </c>
      <c r="AI2533">
        <v>3</v>
      </c>
      <c r="AJ2533" t="s">
        <v>3973</v>
      </c>
      <c r="AK2533" s="3">
        <v>43904</v>
      </c>
      <c r="AL2533" s="10">
        <f>YEAR(ufc_fights_2[[#This Row],[date]])</f>
        <v>2020</v>
      </c>
      <c r="AM2533" t="s">
        <v>3971</v>
      </c>
      <c r="AN2533">
        <v>44</v>
      </c>
      <c r="AO2533" t="s">
        <v>3913</v>
      </c>
      <c r="AP2533">
        <f>IF(ufc_fights_2[[#This Row],[winner]]="Red",ufc_fights_2[[#This Row],[r_fighter_id]],ufc_fights_2[[#This Row],[b_fighter_id]])</f>
        <v>3289</v>
      </c>
      <c r="AQ2533" t="str">
        <f>_xlfn.XLOOKUP(ufc_fights_2[[#This Row],[winnerID]],ufc_fighters[id],ufc_fighters[fighter_name],"xxx",0,1)</f>
        <v>Francisco Trinaldo</v>
      </c>
    </row>
    <row r="2534" spans="1:43">
      <c r="A2534">
        <v>2631</v>
      </c>
      <c r="B2534">
        <v>1921</v>
      </c>
      <c r="C2534">
        <f>_xlfn.XLOOKUP(ufc_fights_2[[#This Row],[r_fighter_id]],ufc_fighters[id],ufc_fighters[year],"xxx",0,1)</f>
        <v>1990</v>
      </c>
      <c r="D2534">
        <f>_xlfn.XLOOKUP(ufc_fights_2[[#This Row],[b_fighter_id]],ufc_fighters[id],ufc_fighters[year],"Prázdné",0,1)</f>
        <v>1989</v>
      </c>
      <c r="E2534" s="10">
        <f>YEAR(ufc_fights_2[[#This Row],[date]])-ufc_fights_2[[#This Row],[r_year]]</f>
        <v>25</v>
      </c>
      <c r="F2534" s="10">
        <f>YEAR(ufc_fights_2[[#This Row],[date]])-ufc_fights_2[[#This Row],[b_year]]</f>
        <v>26</v>
      </c>
      <c r="G2534">
        <v>1</v>
      </c>
      <c r="H2534">
        <v>0</v>
      </c>
      <c r="I2534">
        <v>0.46339999999999998</v>
      </c>
      <c r="J2534">
        <v>0.57499999999999996</v>
      </c>
      <c r="K2534">
        <v>0.46339999999999998</v>
      </c>
      <c r="L2534">
        <v>0.58540000000000003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2.3148148148148147E-5</v>
      </c>
      <c r="T2534" s="2">
        <v>0</v>
      </c>
      <c r="U2534">
        <v>0.45710000000000001</v>
      </c>
      <c r="V2534">
        <v>0.42109999999999997</v>
      </c>
      <c r="W2534">
        <v>0.25</v>
      </c>
      <c r="X2534">
        <v>1</v>
      </c>
      <c r="Y2534">
        <v>0.85709999999999997</v>
      </c>
      <c r="Z2534">
        <v>0.42859999999999998</v>
      </c>
      <c r="AA2534">
        <v>0.59460000000000002</v>
      </c>
      <c r="AB2534">
        <v>0.5</v>
      </c>
      <c r="AC2534">
        <v>0.33329999999999999</v>
      </c>
      <c r="AD2534">
        <v>0.75</v>
      </c>
      <c r="AE2534">
        <v>0</v>
      </c>
      <c r="AF2534" t="s">
        <v>3910</v>
      </c>
      <c r="AG2534" s="2">
        <v>1.736111111111111E-3</v>
      </c>
      <c r="AH2534" t="s">
        <v>3911</v>
      </c>
      <c r="AI2534">
        <v>3</v>
      </c>
      <c r="AJ2534" t="s">
        <v>3931</v>
      </c>
      <c r="AK2534" s="3">
        <v>42203</v>
      </c>
      <c r="AL2534" s="10">
        <f>YEAR(ufc_fights_2[[#This Row],[date]])</f>
        <v>2015</v>
      </c>
      <c r="AM2534" t="s">
        <v>3971</v>
      </c>
      <c r="AN2534">
        <v>60</v>
      </c>
      <c r="AO2534" t="s">
        <v>3913</v>
      </c>
      <c r="AP2534">
        <f>IF(ufc_fights_2[[#This Row],[winner]]="Red",ufc_fights_2[[#This Row],[r_fighter_id]],ufc_fights_2[[#This Row],[b_fighter_id]])</f>
        <v>2631</v>
      </c>
      <c r="AQ2534" t="str">
        <f>_xlfn.XLOOKUP(ufc_fights_2[[#This Row],[winnerID]],ufc_fighters[id],ufc_fighters[fighter_name],"xxx",0,1)</f>
        <v>Stevie Ray</v>
      </c>
    </row>
    <row r="2535" spans="1:43">
      <c r="A2535">
        <v>1753</v>
      </c>
      <c r="B2535">
        <v>2631</v>
      </c>
      <c r="C2535">
        <f>_xlfn.XLOOKUP(ufc_fights_2[[#This Row],[r_fighter_id]],ufc_fighters[id],ufc_fighters[year],"xxx",0,1)</f>
        <v>1984</v>
      </c>
      <c r="D2535">
        <f>_xlfn.XLOOKUP(ufc_fights_2[[#This Row],[b_fighter_id]],ufc_fighters[id],ufc_fighters[year],"Prázdné",0,1)</f>
        <v>1990</v>
      </c>
      <c r="E2535" s="10">
        <f>YEAR(ufc_fights_2[[#This Row],[date]])-ufc_fights_2[[#This Row],[r_year]]</f>
        <v>33</v>
      </c>
      <c r="F2535" s="10">
        <f>YEAR(ufc_fights_2[[#This Row],[date]])-ufc_fights_2[[#This Row],[b_year]]</f>
        <v>27</v>
      </c>
      <c r="G2535">
        <v>0</v>
      </c>
      <c r="H2535">
        <v>0</v>
      </c>
      <c r="I2535">
        <v>0.60529999999999995</v>
      </c>
      <c r="J2535">
        <v>0.55610000000000004</v>
      </c>
      <c r="K2535">
        <v>0.67010000000000003</v>
      </c>
      <c r="L2535">
        <v>0.58650000000000002</v>
      </c>
      <c r="M2535">
        <v>0.71430000000000005</v>
      </c>
      <c r="N2535">
        <v>0</v>
      </c>
      <c r="O2535">
        <v>1</v>
      </c>
      <c r="P2535">
        <v>1</v>
      </c>
      <c r="Q2535">
        <v>0</v>
      </c>
      <c r="R2535">
        <v>0</v>
      </c>
      <c r="S2535" s="2">
        <v>5.6828703703703702E-3</v>
      </c>
      <c r="T2535" s="2">
        <v>4.0509259259259258E-4</v>
      </c>
      <c r="U2535">
        <v>0.58330000000000004</v>
      </c>
      <c r="V2535">
        <v>0.52510000000000001</v>
      </c>
      <c r="W2535">
        <v>1</v>
      </c>
      <c r="X2535">
        <v>0</v>
      </c>
      <c r="Y2535">
        <v>1</v>
      </c>
      <c r="Z2535">
        <v>0.46510000000000001</v>
      </c>
      <c r="AA2535">
        <v>0.47860000000000003</v>
      </c>
      <c r="AB2535">
        <v>0.25</v>
      </c>
      <c r="AC2535">
        <v>0.62070000000000003</v>
      </c>
      <c r="AD2535">
        <v>0.86209999999999998</v>
      </c>
      <c r="AE2535">
        <v>0.88890000000000002</v>
      </c>
      <c r="AF2535" t="s">
        <v>3969</v>
      </c>
      <c r="AG2535" s="2">
        <v>3.472222222222222E-3</v>
      </c>
      <c r="AH2535" t="s">
        <v>3911</v>
      </c>
      <c r="AI2535">
        <v>3</v>
      </c>
      <c r="AJ2535" t="s">
        <v>3928</v>
      </c>
      <c r="AK2535" s="3">
        <v>42847</v>
      </c>
      <c r="AL2535" s="10">
        <f>YEAR(ufc_fights_2[[#This Row],[date]])</f>
        <v>2017</v>
      </c>
      <c r="AM2535" t="s">
        <v>3971</v>
      </c>
      <c r="AN2535">
        <v>71</v>
      </c>
      <c r="AO2535" t="s">
        <v>3918</v>
      </c>
      <c r="AP2535">
        <f>IF(ufc_fights_2[[#This Row],[winner]]="Red",ufc_fights_2[[#This Row],[r_fighter_id]],ufc_fights_2[[#This Row],[b_fighter_id]])</f>
        <v>2631</v>
      </c>
      <c r="AQ2535" t="str">
        <f>_xlfn.XLOOKUP(ufc_fights_2[[#This Row],[winnerID]],ufc_fighters[id],ufc_fighters[fighter_name],"xxx",0,1)</f>
        <v>Stevie Ray</v>
      </c>
    </row>
    <row r="2536" spans="1:43">
      <c r="A2536">
        <v>2631</v>
      </c>
      <c r="B2536">
        <v>1770</v>
      </c>
      <c r="C2536">
        <f>_xlfn.XLOOKUP(ufc_fights_2[[#This Row],[r_fighter_id]],ufc_fighters[id],ufc_fighters[year],"xxx",0,1)</f>
        <v>1990</v>
      </c>
      <c r="D2536">
        <f>_xlfn.XLOOKUP(ufc_fights_2[[#This Row],[b_fighter_id]],ufc_fighters[id],ufc_fighters[year],"Prázdné",0,1)</f>
        <v>1987</v>
      </c>
      <c r="E2536" s="10">
        <f>YEAR(ufc_fights_2[[#This Row],[date]])-ufc_fights_2[[#This Row],[r_year]]</f>
        <v>25</v>
      </c>
      <c r="F2536" s="10">
        <f>YEAR(ufc_fights_2[[#This Row],[date]])-ufc_fights_2[[#This Row],[b_year]]</f>
        <v>28</v>
      </c>
      <c r="G2536">
        <v>0</v>
      </c>
      <c r="H2536">
        <v>0</v>
      </c>
      <c r="I2536">
        <v>0.32</v>
      </c>
      <c r="J2536">
        <v>0.19420000000000001</v>
      </c>
      <c r="K2536">
        <v>0.3397</v>
      </c>
      <c r="L2536">
        <v>0.20419999999999999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5.3240740740740744E-4</v>
      </c>
      <c r="T2536" s="2">
        <v>5.4398148148148144E-4</v>
      </c>
      <c r="U2536">
        <v>0.22409999999999999</v>
      </c>
      <c r="V2536">
        <v>0.1613</v>
      </c>
      <c r="W2536">
        <v>0.5</v>
      </c>
      <c r="X2536">
        <v>0.75</v>
      </c>
      <c r="Y2536">
        <v>0.85709999999999997</v>
      </c>
      <c r="Z2536">
        <v>0.31080000000000002</v>
      </c>
      <c r="AA2536">
        <v>0.19850000000000001</v>
      </c>
      <c r="AB2536">
        <v>1</v>
      </c>
      <c r="AC2536">
        <v>0</v>
      </c>
      <c r="AD2536">
        <v>1</v>
      </c>
      <c r="AE2536">
        <v>0</v>
      </c>
      <c r="AF2536" t="s">
        <v>3915</v>
      </c>
      <c r="AG2536" s="2">
        <v>3.472222222222222E-3</v>
      </c>
      <c r="AH2536" t="s">
        <v>3911</v>
      </c>
      <c r="AI2536">
        <v>3</v>
      </c>
      <c r="AJ2536" t="s">
        <v>3961</v>
      </c>
      <c r="AK2536" s="3">
        <v>42301</v>
      </c>
      <c r="AL2536" s="10">
        <f>YEAR(ufc_fights_2[[#This Row],[date]])</f>
        <v>2015</v>
      </c>
      <c r="AM2536" t="s">
        <v>3971</v>
      </c>
      <c r="AN2536">
        <v>100</v>
      </c>
      <c r="AO2536" t="s">
        <v>3913</v>
      </c>
      <c r="AP2536">
        <f>IF(ufc_fights_2[[#This Row],[winner]]="Red",ufc_fights_2[[#This Row],[r_fighter_id]],ufc_fights_2[[#This Row],[b_fighter_id]])</f>
        <v>2631</v>
      </c>
      <c r="AQ2536" t="str">
        <f>_xlfn.XLOOKUP(ufc_fights_2[[#This Row],[winnerID]],ufc_fighters[id],ufc_fighters[fighter_name],"xxx",0,1)</f>
        <v>Stevie Ray</v>
      </c>
    </row>
    <row r="2537" spans="1:43">
      <c r="A2537">
        <v>3294</v>
      </c>
      <c r="B2537">
        <v>3008</v>
      </c>
      <c r="C2537">
        <f>_xlfn.XLOOKUP(ufc_fights_2[[#This Row],[r_fighter_id]],ufc_fighters[id],ufc_fighters[year],"xxx",0,1)</f>
        <v>1983</v>
      </c>
      <c r="D2537">
        <f>_xlfn.XLOOKUP(ufc_fights_2[[#This Row],[b_fighter_id]],ufc_fighters[id],ufc_fighters[year],"Prázdné",0,1)</f>
        <v>1985</v>
      </c>
      <c r="E2537" s="10">
        <f>YEAR(ufc_fights_2[[#This Row],[date]])-ufc_fights_2[[#This Row],[r_year]]</f>
        <v>33</v>
      </c>
      <c r="F2537" s="10">
        <f>YEAR(ufc_fights_2[[#This Row],[date]])-ufc_fights_2[[#This Row],[b_year]]</f>
        <v>31</v>
      </c>
      <c r="G2537">
        <v>0</v>
      </c>
      <c r="H2537">
        <v>0</v>
      </c>
      <c r="I2537">
        <v>0.36359999999999998</v>
      </c>
      <c r="J2537">
        <v>0.41670000000000001</v>
      </c>
      <c r="K2537">
        <v>0.36359999999999998</v>
      </c>
      <c r="L2537">
        <v>0.41670000000000001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 s="2">
        <v>1.9675925925925926E-4</v>
      </c>
      <c r="T2537" s="2">
        <v>1.3888888888888889E-4</v>
      </c>
      <c r="U2537">
        <v>0.25</v>
      </c>
      <c r="V2537">
        <v>0.41670000000000001</v>
      </c>
      <c r="W2537">
        <v>0.66669999999999996</v>
      </c>
      <c r="X2537">
        <v>0</v>
      </c>
      <c r="Y2537">
        <v>0</v>
      </c>
      <c r="Z2537">
        <v>0.3</v>
      </c>
      <c r="AA2537">
        <v>0.41670000000000001</v>
      </c>
      <c r="AB2537">
        <v>1</v>
      </c>
      <c r="AC2537">
        <v>0</v>
      </c>
      <c r="AD2537">
        <v>0</v>
      </c>
      <c r="AE2537">
        <v>0</v>
      </c>
      <c r="AF2537" t="s">
        <v>3933</v>
      </c>
      <c r="AG2537" s="2">
        <v>2.2916666666666667E-3</v>
      </c>
      <c r="AH2537" t="s">
        <v>3911</v>
      </c>
      <c r="AI2537">
        <v>3</v>
      </c>
      <c r="AJ2537" t="s">
        <v>3914</v>
      </c>
      <c r="AK2537" s="3">
        <v>42371</v>
      </c>
      <c r="AL2537" s="10">
        <f>YEAR(ufc_fights_2[[#This Row],[date]])</f>
        <v>2016</v>
      </c>
      <c r="AM2537" t="s">
        <v>3971</v>
      </c>
      <c r="AN2537">
        <v>1</v>
      </c>
      <c r="AO2537" t="s">
        <v>3913</v>
      </c>
      <c r="AP2537">
        <f>IF(ufc_fights_2[[#This Row],[winner]]="Red",ufc_fights_2[[#This Row],[r_fighter_id]],ufc_fights_2[[#This Row],[b_fighter_id]])</f>
        <v>3294</v>
      </c>
      <c r="AQ2537" t="str">
        <f>_xlfn.XLOOKUP(ufc_fights_2[[#This Row],[winnerID]],ufc_fighters[id],ufc_fighters[fighter_name],"xxx",0,1)</f>
        <v>Abel Trujillo</v>
      </c>
    </row>
    <row r="2538" spans="1:43">
      <c r="A2538">
        <v>3294</v>
      </c>
      <c r="B2538">
        <v>2682</v>
      </c>
      <c r="C2538">
        <f>_xlfn.XLOOKUP(ufc_fights_2[[#This Row],[r_fighter_id]],ufc_fighters[id],ufc_fighters[year],"xxx",0,1)</f>
        <v>1983</v>
      </c>
      <c r="D2538">
        <f>_xlfn.XLOOKUP(ufc_fights_2[[#This Row],[b_fighter_id]],ufc_fighters[id],ufc_fighters[year],"Prázdné",0,1)</f>
        <v>1987</v>
      </c>
      <c r="E2538" s="10">
        <f>YEAR(ufc_fights_2[[#This Row],[date]])-ufc_fights_2[[#This Row],[r_year]]</f>
        <v>33</v>
      </c>
      <c r="F2538" s="10">
        <f>YEAR(ufc_fights_2[[#This Row],[date]])-ufc_fights_2[[#This Row],[b_year]]</f>
        <v>29</v>
      </c>
      <c r="G2538">
        <v>0</v>
      </c>
      <c r="H2538">
        <v>0</v>
      </c>
      <c r="I2538">
        <v>0.4375</v>
      </c>
      <c r="J2538">
        <v>0.31030000000000002</v>
      </c>
      <c r="K2538">
        <v>0.55879999999999996</v>
      </c>
      <c r="L2538">
        <v>0.51190000000000002</v>
      </c>
      <c r="M2538">
        <v>1</v>
      </c>
      <c r="N2538">
        <v>0.28570000000000001</v>
      </c>
      <c r="O2538">
        <v>0</v>
      </c>
      <c r="P2538">
        <v>1</v>
      </c>
      <c r="Q2538">
        <v>0</v>
      </c>
      <c r="R2538">
        <v>0</v>
      </c>
      <c r="S2538" s="2">
        <v>2.8240740740740739E-3</v>
      </c>
      <c r="T2538" s="2">
        <v>2.685185185185185E-3</v>
      </c>
      <c r="U2538">
        <v>0.40279999999999999</v>
      </c>
      <c r="V2538">
        <v>0.28570000000000001</v>
      </c>
      <c r="W2538">
        <v>0.75</v>
      </c>
      <c r="X2538">
        <v>0</v>
      </c>
      <c r="Y2538">
        <v>0.5</v>
      </c>
      <c r="Z2538">
        <v>0.39679999999999999</v>
      </c>
      <c r="AA2538">
        <v>0.29630000000000001</v>
      </c>
      <c r="AB2538">
        <v>0.57140000000000002</v>
      </c>
      <c r="AC2538">
        <v>0.33329999999999999</v>
      </c>
      <c r="AD2538">
        <v>0.6</v>
      </c>
      <c r="AE2538">
        <v>1</v>
      </c>
      <c r="AF2538" t="s">
        <v>3915</v>
      </c>
      <c r="AG2538" s="2">
        <v>3.472222222222222E-3</v>
      </c>
      <c r="AH2538" t="s">
        <v>3911</v>
      </c>
      <c r="AI2538">
        <v>3</v>
      </c>
      <c r="AJ2538" t="s">
        <v>3914</v>
      </c>
      <c r="AK2538" s="3">
        <v>42519</v>
      </c>
      <c r="AL2538" s="10">
        <f>YEAR(ufc_fights_2[[#This Row],[date]])</f>
        <v>2016</v>
      </c>
      <c r="AM2538" t="s">
        <v>3971</v>
      </c>
      <c r="AN2538">
        <v>1</v>
      </c>
      <c r="AO2538" t="s">
        <v>3913</v>
      </c>
      <c r="AP2538">
        <f>IF(ufc_fights_2[[#This Row],[winner]]="Red",ufc_fights_2[[#This Row],[r_fighter_id]],ufc_fights_2[[#This Row],[b_fighter_id]])</f>
        <v>3294</v>
      </c>
      <c r="AQ2538" t="str">
        <f>_xlfn.XLOOKUP(ufc_fights_2[[#This Row],[winnerID]],ufc_fighters[id],ufc_fighters[fighter_name],"xxx",0,1)</f>
        <v>Abel Trujillo</v>
      </c>
    </row>
    <row r="2539" spans="1:43">
      <c r="A2539">
        <v>1525</v>
      </c>
      <c r="B2539">
        <v>1988</v>
      </c>
      <c r="C2539">
        <f>_xlfn.XLOOKUP(ufc_fights_2[[#This Row],[r_fighter_id]],ufc_fighters[id],ufc_fighters[year],"xxx",0,1)</f>
        <v>1984</v>
      </c>
      <c r="D2539">
        <f>_xlfn.XLOOKUP(ufc_fights_2[[#This Row],[b_fighter_id]],ufc_fighters[id],ufc_fighters[year],"Prázdné",0,1)</f>
        <v>1982</v>
      </c>
      <c r="E2539" s="10">
        <f>YEAR(ufc_fights_2[[#This Row],[date]])-ufc_fights_2[[#This Row],[r_year]]</f>
        <v>33</v>
      </c>
      <c r="F2539" s="10">
        <f>YEAR(ufc_fights_2[[#This Row],[date]])-ufc_fights_2[[#This Row],[b_year]]</f>
        <v>35</v>
      </c>
      <c r="G2539">
        <v>1</v>
      </c>
      <c r="H2539">
        <v>0</v>
      </c>
      <c r="I2539">
        <v>0.41270000000000001</v>
      </c>
      <c r="J2539">
        <v>0.5161</v>
      </c>
      <c r="K2539">
        <v>0.41270000000000001</v>
      </c>
      <c r="L2539">
        <v>0.5161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 s="2">
        <v>1.1574074074074073E-5</v>
      </c>
      <c r="T2539" s="2">
        <v>1.1574074074074075E-4</v>
      </c>
      <c r="U2539">
        <v>0.2414</v>
      </c>
      <c r="V2539">
        <v>0.38100000000000001</v>
      </c>
      <c r="W2539">
        <v>0.57140000000000002</v>
      </c>
      <c r="X2539">
        <v>0.53849999999999998</v>
      </c>
      <c r="Y2539">
        <v>0.8</v>
      </c>
      <c r="Z2539">
        <v>0.39340000000000003</v>
      </c>
      <c r="AA2539">
        <v>0.5161</v>
      </c>
      <c r="AB2539">
        <v>0</v>
      </c>
      <c r="AC2539">
        <v>0</v>
      </c>
      <c r="AD2539">
        <v>1</v>
      </c>
      <c r="AE2539">
        <v>0</v>
      </c>
      <c r="AF2539" t="s">
        <v>3910</v>
      </c>
      <c r="AG2539" s="2">
        <v>5.6712962962962967E-4</v>
      </c>
      <c r="AH2539" t="s">
        <v>3911</v>
      </c>
      <c r="AI2539">
        <v>3</v>
      </c>
      <c r="AJ2539" t="s">
        <v>3925</v>
      </c>
      <c r="AK2539" s="3">
        <v>42987</v>
      </c>
      <c r="AL2539" s="10">
        <f>YEAR(ufc_fights_2[[#This Row],[date]])</f>
        <v>2017</v>
      </c>
      <c r="AM2539" t="s">
        <v>3971</v>
      </c>
      <c r="AN2539">
        <v>30</v>
      </c>
      <c r="AO2539" t="s">
        <v>3913</v>
      </c>
      <c r="AP2539">
        <f>IF(ufc_fights_2[[#This Row],[winner]]="Red",ufc_fights_2[[#This Row],[r_fighter_id]],ufc_fights_2[[#This Row],[b_fighter_id]])</f>
        <v>1525</v>
      </c>
      <c r="AQ2539" t="str">
        <f>_xlfn.XLOOKUP(ufc_fights_2[[#This Row],[winnerID]],ufc_fighters[id],ufc_fighters[fighter_name],"xxx",0,1)</f>
        <v>Kajan Johnson</v>
      </c>
    </row>
    <row r="2540" spans="1:43">
      <c r="A2540">
        <v>2631</v>
      </c>
      <c r="B2540">
        <v>1525</v>
      </c>
      <c r="C2540">
        <f>_xlfn.XLOOKUP(ufc_fights_2[[#This Row],[r_fighter_id]],ufc_fighters[id],ufc_fighters[year],"xxx",0,1)</f>
        <v>1990</v>
      </c>
      <c r="D2540">
        <f>_xlfn.XLOOKUP(ufc_fights_2[[#This Row],[b_fighter_id]],ufc_fighters[id],ufc_fighters[year],"Prázdné",0,1)</f>
        <v>1984</v>
      </c>
      <c r="E2540" s="10">
        <f>YEAR(ufc_fights_2[[#This Row],[date]])-ufc_fights_2[[#This Row],[r_year]]</f>
        <v>28</v>
      </c>
      <c r="F2540" s="10">
        <f>YEAR(ufc_fights_2[[#This Row],[date]])-ufc_fights_2[[#This Row],[b_year]]</f>
        <v>34</v>
      </c>
      <c r="G2540">
        <v>0</v>
      </c>
      <c r="H2540">
        <v>0</v>
      </c>
      <c r="I2540">
        <v>0.3871</v>
      </c>
      <c r="J2540">
        <v>0.61109999999999998</v>
      </c>
      <c r="K2540">
        <v>0.47439999999999999</v>
      </c>
      <c r="L2540">
        <v>0.63790000000000002</v>
      </c>
      <c r="M2540">
        <v>0.75</v>
      </c>
      <c r="N2540">
        <v>0.5</v>
      </c>
      <c r="O2540">
        <v>1</v>
      </c>
      <c r="P2540">
        <v>0</v>
      </c>
      <c r="Q2540">
        <v>0</v>
      </c>
      <c r="R2540">
        <v>0</v>
      </c>
      <c r="S2540" s="2">
        <v>1.1574074074074073E-3</v>
      </c>
      <c r="T2540" s="2">
        <v>2.9398148148148148E-3</v>
      </c>
      <c r="U2540">
        <v>0.34620000000000001</v>
      </c>
      <c r="V2540">
        <v>0.31819999999999998</v>
      </c>
      <c r="W2540">
        <v>0.33329999999999999</v>
      </c>
      <c r="X2540">
        <v>0.71430000000000005</v>
      </c>
      <c r="Y2540">
        <v>0.8125</v>
      </c>
      <c r="Z2540">
        <v>0.31369999999999998</v>
      </c>
      <c r="AA2540">
        <v>0.57140000000000002</v>
      </c>
      <c r="AB2540">
        <v>0.5</v>
      </c>
      <c r="AC2540">
        <v>0</v>
      </c>
      <c r="AD2540">
        <v>0.77780000000000005</v>
      </c>
      <c r="AE2540">
        <v>0.81820000000000004</v>
      </c>
      <c r="AF2540" t="s">
        <v>3922</v>
      </c>
      <c r="AG2540" s="2">
        <v>3.472222222222222E-3</v>
      </c>
      <c r="AH2540" t="s">
        <v>3911</v>
      </c>
      <c r="AI2540">
        <v>3</v>
      </c>
      <c r="AJ2540" t="s">
        <v>3961</v>
      </c>
      <c r="AK2540" s="3">
        <v>43176</v>
      </c>
      <c r="AL2540" s="10">
        <f>YEAR(ufc_fights_2[[#This Row],[date]])</f>
        <v>2018</v>
      </c>
      <c r="AM2540" t="s">
        <v>3971</v>
      </c>
      <c r="AN2540">
        <v>70</v>
      </c>
      <c r="AO2540" t="s">
        <v>3918</v>
      </c>
      <c r="AP2540">
        <f>IF(ufc_fights_2[[#This Row],[winner]]="Red",ufc_fights_2[[#This Row],[r_fighter_id]],ufc_fights_2[[#This Row],[b_fighter_id]])</f>
        <v>1525</v>
      </c>
      <c r="AQ2540" t="str">
        <f>_xlfn.XLOOKUP(ufc_fights_2[[#This Row],[winnerID]],ufc_fighters[id],ufc_fighters[fighter_name],"xxx",0,1)</f>
        <v>Kajan Johnson</v>
      </c>
    </row>
    <row r="2541" spans="1:43">
      <c r="A2541">
        <v>1688</v>
      </c>
      <c r="B2541">
        <v>1525</v>
      </c>
      <c r="C2541">
        <f>_xlfn.XLOOKUP(ufc_fights_2[[#This Row],[r_fighter_id]],ufc_fighters[id],ufc_fighters[year],"xxx",0,1)</f>
        <v>1981</v>
      </c>
      <c r="D2541">
        <f>_xlfn.XLOOKUP(ufc_fights_2[[#This Row],[b_fighter_id]],ufc_fighters[id],ufc_fighters[year],"Prázdné",0,1)</f>
        <v>1984</v>
      </c>
      <c r="E2541" s="10">
        <f>YEAR(ufc_fights_2[[#This Row],[date]])-ufc_fights_2[[#This Row],[r_year]]</f>
        <v>34</v>
      </c>
      <c r="F2541" s="10">
        <f>YEAR(ufc_fights_2[[#This Row],[date]])-ufc_fights_2[[#This Row],[b_year]]</f>
        <v>31</v>
      </c>
      <c r="G2541">
        <v>0</v>
      </c>
      <c r="H2541">
        <v>1</v>
      </c>
      <c r="I2541">
        <v>0.38179999999999997</v>
      </c>
      <c r="J2541">
        <v>0.54810000000000003</v>
      </c>
      <c r="K2541">
        <v>0.6421</v>
      </c>
      <c r="L2541">
        <v>0.54630000000000001</v>
      </c>
      <c r="M2541">
        <v>0.125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1.8749999999999999E-3</v>
      </c>
      <c r="T2541" s="2">
        <v>7.7546296296296293E-4</v>
      </c>
      <c r="U2541">
        <v>0.375</v>
      </c>
      <c r="V2541">
        <v>0.52629999999999999</v>
      </c>
      <c r="W2541">
        <v>0.2</v>
      </c>
      <c r="X2541">
        <v>0.8</v>
      </c>
      <c r="Y2541">
        <v>1</v>
      </c>
      <c r="Z2541">
        <v>0.28260000000000002</v>
      </c>
      <c r="AA2541">
        <v>0.4138</v>
      </c>
      <c r="AB2541">
        <v>0</v>
      </c>
      <c r="AC2541">
        <v>1</v>
      </c>
      <c r="AD2541">
        <v>0.88890000000000002</v>
      </c>
      <c r="AE2541">
        <v>0.69769999999999999</v>
      </c>
      <c r="AF2541" t="s">
        <v>3915</v>
      </c>
      <c r="AG2541" s="2">
        <v>3.472222222222222E-3</v>
      </c>
      <c r="AH2541" t="s">
        <v>3911</v>
      </c>
      <c r="AI2541">
        <v>3</v>
      </c>
      <c r="AJ2541" t="s">
        <v>3979</v>
      </c>
      <c r="AK2541" s="3">
        <v>42273</v>
      </c>
      <c r="AL2541" s="10">
        <f>YEAR(ufc_fights_2[[#This Row],[date]])</f>
        <v>2015</v>
      </c>
      <c r="AM2541" t="s">
        <v>3971</v>
      </c>
      <c r="AN2541">
        <v>117</v>
      </c>
      <c r="AO2541" t="s">
        <v>3918</v>
      </c>
      <c r="AP2541">
        <f>IF(ufc_fights_2[[#This Row],[winner]]="Red",ufc_fights_2[[#This Row],[r_fighter_id]],ufc_fights_2[[#This Row],[b_fighter_id]])</f>
        <v>1525</v>
      </c>
      <c r="AQ2541" t="str">
        <f>_xlfn.XLOOKUP(ufc_fights_2[[#This Row],[winnerID]],ufc_fighters[id],ufc_fighters[fighter_name],"xxx",0,1)</f>
        <v>Kajan Johnson</v>
      </c>
    </row>
    <row r="2542" spans="1:43">
      <c r="A2542">
        <v>3579</v>
      </c>
      <c r="B2542">
        <v>1525</v>
      </c>
      <c r="C2542">
        <f>_xlfn.XLOOKUP(ufc_fights_2[[#This Row],[r_fighter_id]],ufc_fighters[id],ufc_fighters[year],"xxx",0,1)</f>
        <v>1990</v>
      </c>
      <c r="D2542">
        <f>_xlfn.XLOOKUP(ufc_fights_2[[#This Row],[b_fighter_id]],ufc_fighters[id],ufc_fighters[year],"Prázdné",0,1)</f>
        <v>1984</v>
      </c>
      <c r="E2542" s="10">
        <f>YEAR(ufc_fights_2[[#This Row],[date]])-ufc_fights_2[[#This Row],[r_year]]</f>
        <v>25</v>
      </c>
      <c r="F2542" s="10">
        <f>YEAR(ufc_fights_2[[#This Row],[date]])-ufc_fights_2[[#This Row],[b_year]]</f>
        <v>31</v>
      </c>
      <c r="G2542">
        <v>0</v>
      </c>
      <c r="H2542">
        <v>0</v>
      </c>
      <c r="I2542">
        <v>0.42549999999999999</v>
      </c>
      <c r="J2542">
        <v>0.39219999999999999</v>
      </c>
      <c r="K2542">
        <v>0.62960000000000005</v>
      </c>
      <c r="L2542">
        <v>0.4259</v>
      </c>
      <c r="M2542">
        <v>0.5</v>
      </c>
      <c r="N2542">
        <v>0.2727</v>
      </c>
      <c r="O2542">
        <v>0</v>
      </c>
      <c r="P2542">
        <v>1</v>
      </c>
      <c r="Q2542">
        <v>0</v>
      </c>
      <c r="R2542">
        <v>0</v>
      </c>
      <c r="S2542" s="2">
        <v>1.7476851851851852E-3</v>
      </c>
      <c r="T2542" s="2">
        <v>4.4560185185185189E-3</v>
      </c>
      <c r="U2542">
        <v>0.19350000000000001</v>
      </c>
      <c r="V2542">
        <v>0.27779999999999999</v>
      </c>
      <c r="W2542">
        <v>1</v>
      </c>
      <c r="X2542">
        <v>0.83330000000000004</v>
      </c>
      <c r="Y2542">
        <v>0.88890000000000002</v>
      </c>
      <c r="Z2542">
        <v>0.40620000000000001</v>
      </c>
      <c r="AA2542">
        <v>0.23530000000000001</v>
      </c>
      <c r="AB2542">
        <v>0.75</v>
      </c>
      <c r="AC2542">
        <v>0.81820000000000004</v>
      </c>
      <c r="AD2542">
        <v>0.1429</v>
      </c>
      <c r="AE2542">
        <v>0.5</v>
      </c>
      <c r="AF2542" t="s">
        <v>3915</v>
      </c>
      <c r="AG2542" s="2">
        <v>3.472222222222222E-3</v>
      </c>
      <c r="AH2542" t="s">
        <v>3911</v>
      </c>
      <c r="AI2542">
        <v>3</v>
      </c>
      <c r="AJ2542" t="s">
        <v>3979</v>
      </c>
      <c r="AK2542" s="3">
        <v>42140</v>
      </c>
      <c r="AL2542" s="10">
        <f>YEAR(ufc_fights_2[[#This Row],[date]])</f>
        <v>2015</v>
      </c>
      <c r="AM2542" t="s">
        <v>3971</v>
      </c>
      <c r="AN2542">
        <v>120</v>
      </c>
      <c r="AO2542" t="s">
        <v>3918</v>
      </c>
      <c r="AP2542">
        <f>IF(ufc_fights_2[[#This Row],[winner]]="Red",ufc_fights_2[[#This Row],[r_fighter_id]],ufc_fights_2[[#This Row],[b_fighter_id]])</f>
        <v>1525</v>
      </c>
      <c r="AQ2542" t="str">
        <f>_xlfn.XLOOKUP(ufc_fights_2[[#This Row],[winnerID]],ufc_fighters[id],ufc_fighters[fighter_name],"xxx",0,1)</f>
        <v>Kajan Johnson</v>
      </c>
    </row>
    <row r="2543" spans="1:43">
      <c r="A2543">
        <v>912</v>
      </c>
      <c r="B2543">
        <v>1203</v>
      </c>
      <c r="C2543">
        <f>_xlfn.XLOOKUP(ufc_fights_2[[#This Row],[r_fighter_id]],ufc_fighters[id],ufc_fighters[year],"xxx",0,1)</f>
        <v>1986</v>
      </c>
      <c r="D2543">
        <f>_xlfn.XLOOKUP(ufc_fights_2[[#This Row],[b_fighter_id]],ufc_fighters[id],ufc_fighters[year],"Prázdné",0,1)</f>
        <v>1981</v>
      </c>
      <c r="E2543" s="10">
        <f>YEAR(ufc_fights_2[[#This Row],[date]])-ufc_fights_2[[#This Row],[r_year]]</f>
        <v>21</v>
      </c>
      <c r="F2543" s="10">
        <f>YEAR(ufc_fights_2[[#This Row],[date]])-ufc_fights_2[[#This Row],[b_year]]</f>
        <v>26</v>
      </c>
      <c r="G2543">
        <v>0</v>
      </c>
      <c r="H2543">
        <v>0</v>
      </c>
      <c r="I2543">
        <v>0.55559999999999998</v>
      </c>
      <c r="J2543">
        <v>0.68420000000000003</v>
      </c>
      <c r="K2543">
        <v>0.8</v>
      </c>
      <c r="L2543">
        <v>0.75</v>
      </c>
      <c r="M2543">
        <v>0</v>
      </c>
      <c r="N2543">
        <v>1</v>
      </c>
      <c r="O2543">
        <v>3</v>
      </c>
      <c r="P2543">
        <v>0</v>
      </c>
      <c r="Q2543">
        <v>0</v>
      </c>
      <c r="R2543">
        <v>0</v>
      </c>
      <c r="S2543" s="2">
        <v>3.3564814814814812E-4</v>
      </c>
      <c r="T2543" s="2">
        <v>2.627314814814815E-3</v>
      </c>
      <c r="U2543">
        <v>0.33329999999999999</v>
      </c>
      <c r="V2543">
        <v>0.625</v>
      </c>
      <c r="W2543">
        <v>1</v>
      </c>
      <c r="X2543">
        <v>1</v>
      </c>
      <c r="Y2543">
        <v>0</v>
      </c>
      <c r="Z2543">
        <v>0.5</v>
      </c>
      <c r="AA2543">
        <v>0</v>
      </c>
      <c r="AB2543">
        <v>1</v>
      </c>
      <c r="AC2543">
        <v>0</v>
      </c>
      <c r="AD2543">
        <v>0</v>
      </c>
      <c r="AE2543">
        <v>0.7429</v>
      </c>
      <c r="AF2543" t="s">
        <v>3933</v>
      </c>
      <c r="AG2543" s="2">
        <v>3.3333333333333335E-3</v>
      </c>
      <c r="AH2543" t="s">
        <v>3911</v>
      </c>
      <c r="AI2543">
        <v>3</v>
      </c>
      <c r="AJ2543" t="s">
        <v>3967</v>
      </c>
      <c r="AK2543" s="3">
        <v>39193</v>
      </c>
      <c r="AL2543" s="10">
        <f>YEAR(ufc_fights_2[[#This Row],[date]])</f>
        <v>2007</v>
      </c>
      <c r="AM2543" t="s">
        <v>3971</v>
      </c>
      <c r="AN2543">
        <v>33</v>
      </c>
      <c r="AO2543" t="s">
        <v>3913</v>
      </c>
      <c r="AP2543">
        <f>IF(ufc_fights_2[[#This Row],[winner]]="Red",ufc_fights_2[[#This Row],[r_fighter_id]],ufc_fights_2[[#This Row],[b_fighter_id]])</f>
        <v>912</v>
      </c>
      <c r="AQ2543" t="str">
        <f>_xlfn.XLOOKUP(ufc_fights_2[[#This Row],[winnerID]],ufc_fighters[id],ufc_fighters[fighter_name],"xxx",0,1)</f>
        <v>Terry Etim</v>
      </c>
    </row>
    <row r="2544" spans="1:43">
      <c r="A2544">
        <v>912</v>
      </c>
      <c r="B2544">
        <v>1225</v>
      </c>
      <c r="C2544">
        <f>_xlfn.XLOOKUP(ufc_fights_2[[#This Row],[r_fighter_id]],ufc_fighters[id],ufc_fighters[year],"xxx",0,1)</f>
        <v>1986</v>
      </c>
      <c r="D2544">
        <f>_xlfn.XLOOKUP(ufc_fights_2[[#This Row],[b_fighter_id]],ufc_fighters[id],ufc_fighters[year],"Prázdné",0,1)</f>
        <v>1981</v>
      </c>
      <c r="E2544" s="10">
        <f>YEAR(ufc_fights_2[[#This Row],[date]])-ufc_fights_2[[#This Row],[r_year]]</f>
        <v>23</v>
      </c>
      <c r="F2544" s="10">
        <f>YEAR(ufc_fights_2[[#This Row],[date]])-ufc_fights_2[[#This Row],[b_year]]</f>
        <v>28</v>
      </c>
      <c r="G2544">
        <v>0</v>
      </c>
      <c r="H2544">
        <v>0</v>
      </c>
      <c r="I2544">
        <v>0.29820000000000002</v>
      </c>
      <c r="J2544">
        <v>0.26829999999999998</v>
      </c>
      <c r="K2544">
        <v>0.29820000000000002</v>
      </c>
      <c r="L2544">
        <v>0.35420000000000001</v>
      </c>
      <c r="M2544">
        <v>0</v>
      </c>
      <c r="N2544">
        <v>0.5</v>
      </c>
      <c r="O2544">
        <v>1</v>
      </c>
      <c r="P2544">
        <v>0</v>
      </c>
      <c r="Q2544">
        <v>0</v>
      </c>
      <c r="R2544">
        <v>0</v>
      </c>
      <c r="S2544" s="2">
        <v>4.3981481481481481E-4</v>
      </c>
      <c r="T2544" s="2">
        <v>5.9027777777777778E-4</v>
      </c>
      <c r="U2544">
        <v>0.1163</v>
      </c>
      <c r="V2544">
        <v>0.1333</v>
      </c>
      <c r="W2544">
        <v>0</v>
      </c>
      <c r="X2544">
        <v>0.85709999999999997</v>
      </c>
      <c r="Y2544">
        <v>0.66669999999999996</v>
      </c>
      <c r="Z2544">
        <v>0.2727</v>
      </c>
      <c r="AA2544">
        <v>0.25</v>
      </c>
      <c r="AB2544">
        <v>1</v>
      </c>
      <c r="AC2544">
        <v>0</v>
      </c>
      <c r="AD2544">
        <v>0</v>
      </c>
      <c r="AE2544">
        <v>1</v>
      </c>
      <c r="AF2544" t="s">
        <v>3933</v>
      </c>
      <c r="AG2544" s="2">
        <v>9.7222222222222219E-4</v>
      </c>
      <c r="AH2544" t="s">
        <v>3911</v>
      </c>
      <c r="AI2544">
        <v>3</v>
      </c>
      <c r="AJ2544" t="s">
        <v>3928</v>
      </c>
      <c r="AK2544" s="3">
        <v>40131</v>
      </c>
      <c r="AL2544" s="10">
        <f>YEAR(ufc_fights_2[[#This Row],[date]])</f>
        <v>2009</v>
      </c>
      <c r="AM2544" t="s">
        <v>3971</v>
      </c>
      <c r="AN2544">
        <v>33</v>
      </c>
      <c r="AO2544" t="s">
        <v>3913</v>
      </c>
      <c r="AP2544">
        <f>IF(ufc_fights_2[[#This Row],[winner]]="Red",ufc_fights_2[[#This Row],[r_fighter_id]],ufc_fights_2[[#This Row],[b_fighter_id]])</f>
        <v>912</v>
      </c>
      <c r="AQ2544" t="str">
        <f>_xlfn.XLOOKUP(ufc_fights_2[[#This Row],[winnerID]],ufc_fighters[id],ufc_fighters[fighter_name],"xxx",0,1)</f>
        <v>Terry Etim</v>
      </c>
    </row>
    <row r="2545" spans="1:43">
      <c r="A2545">
        <v>912</v>
      </c>
      <c r="B2545">
        <v>575</v>
      </c>
      <c r="C2545">
        <f>_xlfn.XLOOKUP(ufc_fights_2[[#This Row],[r_fighter_id]],ufc_fighters[id],ufc_fighters[year],"xxx",0,1)</f>
        <v>1986</v>
      </c>
      <c r="D2545">
        <f>_xlfn.XLOOKUP(ufc_fights_2[[#This Row],[b_fighter_id]],ufc_fighters[id],ufc_fighters[year],"Prázdné",0,1)</f>
        <v>0</v>
      </c>
      <c r="E2545" s="10">
        <f>YEAR(ufc_fights_2[[#This Row],[date]])-ufc_fights_2[[#This Row],[r_year]]</f>
        <v>23</v>
      </c>
      <c r="F2545" s="10">
        <f>YEAR(ufc_fights_2[[#This Row],[date]])-ufc_fights_2[[#This Row],[b_year]]</f>
        <v>2009</v>
      </c>
      <c r="G2545">
        <v>1</v>
      </c>
      <c r="H2545">
        <v>0</v>
      </c>
      <c r="I2545">
        <v>0.44190000000000002</v>
      </c>
      <c r="J2545">
        <v>0</v>
      </c>
      <c r="K2545">
        <v>0.44190000000000002</v>
      </c>
      <c r="L2545">
        <v>0.81399999999999995</v>
      </c>
      <c r="M2545">
        <v>1</v>
      </c>
      <c r="N2545">
        <v>0.5</v>
      </c>
      <c r="O2545">
        <v>0</v>
      </c>
      <c r="P2545">
        <v>0</v>
      </c>
      <c r="Q2545">
        <v>0</v>
      </c>
      <c r="R2545">
        <v>0</v>
      </c>
      <c r="S2545" s="2">
        <v>2.7777777777777778E-4</v>
      </c>
      <c r="T2545" s="2">
        <v>1.25E-3</v>
      </c>
      <c r="U2545">
        <v>0.26669999999999999</v>
      </c>
      <c r="V2545">
        <v>0</v>
      </c>
      <c r="W2545">
        <v>0.5</v>
      </c>
      <c r="X2545">
        <v>0.90910000000000002</v>
      </c>
      <c r="Y2545">
        <v>0</v>
      </c>
      <c r="Z2545">
        <v>0.43590000000000001</v>
      </c>
      <c r="AA2545">
        <v>0</v>
      </c>
      <c r="AB2545">
        <v>0</v>
      </c>
      <c r="AC2545">
        <v>0</v>
      </c>
      <c r="AD2545">
        <v>0.5</v>
      </c>
      <c r="AE2545">
        <v>0</v>
      </c>
      <c r="AF2545" t="s">
        <v>3910</v>
      </c>
      <c r="AG2545" s="2">
        <v>1.1574074074074075E-4</v>
      </c>
      <c r="AH2545" t="s">
        <v>3911</v>
      </c>
      <c r="AI2545">
        <v>3</v>
      </c>
      <c r="AJ2545" t="s">
        <v>4016</v>
      </c>
      <c r="AK2545" s="3">
        <v>39865</v>
      </c>
      <c r="AL2545" s="10">
        <f>YEAR(ufc_fights_2[[#This Row],[date]])</f>
        <v>2009</v>
      </c>
      <c r="AM2545" t="s">
        <v>3971</v>
      </c>
      <c r="AN2545">
        <v>70</v>
      </c>
      <c r="AO2545" t="s">
        <v>3913</v>
      </c>
      <c r="AP2545">
        <f>IF(ufc_fights_2[[#This Row],[winner]]="Red",ufc_fights_2[[#This Row],[r_fighter_id]],ufc_fights_2[[#This Row],[b_fighter_id]])</f>
        <v>912</v>
      </c>
      <c r="AQ2545" t="str">
        <f>_xlfn.XLOOKUP(ufc_fights_2[[#This Row],[winnerID]],ufc_fighters[id],ufc_fighters[fighter_name],"xxx",0,1)</f>
        <v>Terry Etim</v>
      </c>
    </row>
    <row r="2546" spans="1:43">
      <c r="A2546">
        <v>912</v>
      </c>
      <c r="B2546">
        <v>391</v>
      </c>
      <c r="C2546">
        <f>_xlfn.XLOOKUP(ufc_fights_2[[#This Row],[r_fighter_id]],ufc_fighters[id],ufc_fighters[year],"xxx",0,1)</f>
        <v>1986</v>
      </c>
      <c r="D2546">
        <f>_xlfn.XLOOKUP(ufc_fights_2[[#This Row],[b_fighter_id]],ufc_fighters[id],ufc_fighters[year],"Prázdné",0,1)</f>
        <v>1983</v>
      </c>
      <c r="E2546" s="10">
        <f>YEAR(ufc_fights_2[[#This Row],[date]])-ufc_fights_2[[#This Row],[r_year]]</f>
        <v>23</v>
      </c>
      <c r="F2546" s="10">
        <f>YEAR(ufc_fights_2[[#This Row],[date]])-ufc_fights_2[[#This Row],[b_year]]</f>
        <v>26</v>
      </c>
      <c r="G2546">
        <v>0</v>
      </c>
      <c r="H2546">
        <v>1</v>
      </c>
      <c r="I2546">
        <v>0.54</v>
      </c>
      <c r="J2546">
        <v>0.34849999999999998</v>
      </c>
      <c r="K2546">
        <v>0.57410000000000005</v>
      </c>
      <c r="L2546">
        <v>0.5</v>
      </c>
      <c r="M2546">
        <v>0</v>
      </c>
      <c r="N2546">
        <v>0</v>
      </c>
      <c r="O2546">
        <v>3</v>
      </c>
      <c r="P2546">
        <v>0</v>
      </c>
      <c r="Q2546">
        <v>1</v>
      </c>
      <c r="R2546">
        <v>0</v>
      </c>
      <c r="S2546" s="2">
        <v>1.2037037037037038E-3</v>
      </c>
      <c r="T2546" s="2">
        <v>1.3425925925925925E-3</v>
      </c>
      <c r="U2546">
        <v>0.39389999999999997</v>
      </c>
      <c r="V2546">
        <v>0.32140000000000002</v>
      </c>
      <c r="W2546">
        <v>0.57140000000000002</v>
      </c>
      <c r="X2546">
        <v>1</v>
      </c>
      <c r="Y2546">
        <v>0.28570000000000001</v>
      </c>
      <c r="Z2546">
        <v>0.47060000000000002</v>
      </c>
      <c r="AA2546">
        <v>0.23680000000000001</v>
      </c>
      <c r="AB2546">
        <v>0.73329999999999995</v>
      </c>
      <c r="AC2546">
        <v>0.875</v>
      </c>
      <c r="AD2546">
        <v>0</v>
      </c>
      <c r="AE2546">
        <v>0.35</v>
      </c>
      <c r="AF2546" t="s">
        <v>3933</v>
      </c>
      <c r="AG2546" s="2">
        <v>1.8287037037037037E-3</v>
      </c>
      <c r="AH2546" t="s">
        <v>3911</v>
      </c>
      <c r="AI2546">
        <v>3</v>
      </c>
      <c r="AJ2546" t="s">
        <v>3961</v>
      </c>
      <c r="AK2546" s="3">
        <v>39977</v>
      </c>
      <c r="AL2546" s="10">
        <f>YEAR(ufc_fights_2[[#This Row],[date]])</f>
        <v>2009</v>
      </c>
      <c r="AM2546" t="s">
        <v>3971</v>
      </c>
      <c r="AN2546">
        <v>91</v>
      </c>
      <c r="AO2546" t="s">
        <v>3913</v>
      </c>
      <c r="AP2546">
        <f>IF(ufc_fights_2[[#This Row],[winner]]="Red",ufc_fights_2[[#This Row],[r_fighter_id]],ufc_fights_2[[#This Row],[b_fighter_id]])</f>
        <v>912</v>
      </c>
      <c r="AQ2546" t="str">
        <f>_xlfn.XLOOKUP(ufc_fights_2[[#This Row],[winnerID]],ufc_fighters[id],ufc_fighters[fighter_name],"xxx",0,1)</f>
        <v>Terry Etim</v>
      </c>
    </row>
    <row r="2547" spans="1:43">
      <c r="A2547">
        <v>912</v>
      </c>
      <c r="B2547">
        <v>924</v>
      </c>
      <c r="C2547">
        <f>_xlfn.XLOOKUP(ufc_fights_2[[#This Row],[r_fighter_id]],ufc_fighters[id],ufc_fighters[year],"xxx",0,1)</f>
        <v>1986</v>
      </c>
      <c r="D2547">
        <f>_xlfn.XLOOKUP(ufc_fights_2[[#This Row],[b_fighter_id]],ufc_fighters[id],ufc_fighters[year],"Prázdné",0,1)</f>
        <v>1984</v>
      </c>
      <c r="E2547" s="10">
        <f>YEAR(ufc_fights_2[[#This Row],[date]])-ufc_fights_2[[#This Row],[r_year]]</f>
        <v>25</v>
      </c>
      <c r="F2547" s="10">
        <f>YEAR(ufc_fights_2[[#This Row],[date]])-ufc_fights_2[[#This Row],[b_year]]</f>
        <v>27</v>
      </c>
      <c r="G2547">
        <v>0</v>
      </c>
      <c r="H2547">
        <v>0</v>
      </c>
      <c r="I2547">
        <v>0.83330000000000004</v>
      </c>
      <c r="J2547">
        <v>0</v>
      </c>
      <c r="K2547">
        <v>0.83330000000000004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 s="2">
        <v>0</v>
      </c>
      <c r="T2547" s="2">
        <v>9.2592592592592588E-5</v>
      </c>
      <c r="U2547">
        <v>0.75</v>
      </c>
      <c r="V2547">
        <v>0</v>
      </c>
      <c r="W2547">
        <v>1</v>
      </c>
      <c r="X2547">
        <v>1</v>
      </c>
      <c r="Y2547">
        <v>0</v>
      </c>
      <c r="Z2547">
        <v>0.83330000000000004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3933</v>
      </c>
      <c r="AG2547" s="2">
        <v>1.9675925925925926E-4</v>
      </c>
      <c r="AH2547" t="s">
        <v>3911</v>
      </c>
      <c r="AI2547">
        <v>3</v>
      </c>
      <c r="AJ2547" t="s">
        <v>3961</v>
      </c>
      <c r="AK2547" s="3">
        <v>40852</v>
      </c>
      <c r="AL2547" s="10">
        <f>YEAR(ufc_fights_2[[#This Row],[date]])</f>
        <v>2011</v>
      </c>
      <c r="AM2547" t="s">
        <v>3971</v>
      </c>
      <c r="AN2547">
        <v>150</v>
      </c>
      <c r="AO2547" t="s">
        <v>3913</v>
      </c>
      <c r="AP2547">
        <f>IF(ufc_fights_2[[#This Row],[winner]]="Red",ufc_fights_2[[#This Row],[r_fighter_id]],ufc_fights_2[[#This Row],[b_fighter_id]])</f>
        <v>912</v>
      </c>
      <c r="AQ2547" t="str">
        <f>_xlfn.XLOOKUP(ufc_fights_2[[#This Row],[winnerID]],ufc_fighters[id],ufc_fighters[fighter_name],"xxx",0,1)</f>
        <v>Terry Etim</v>
      </c>
    </row>
    <row r="2548" spans="1:43">
      <c r="A2548">
        <v>912</v>
      </c>
      <c r="B2548">
        <v>3142</v>
      </c>
      <c r="C2548">
        <f>_xlfn.XLOOKUP(ufc_fights_2[[#This Row],[r_fighter_id]],ufc_fighters[id],ufc_fighters[year],"xxx",0,1)</f>
        <v>1986</v>
      </c>
      <c r="D2548">
        <f>_xlfn.XLOOKUP(ufc_fights_2[[#This Row],[b_fighter_id]],ufc_fighters[id],ufc_fighters[year],"Prázdné",0,1)</f>
        <v>1984</v>
      </c>
      <c r="E2548" s="10">
        <f>YEAR(ufc_fights_2[[#This Row],[date]])-ufc_fights_2[[#This Row],[r_year]]</f>
        <v>22</v>
      </c>
      <c r="F2548" s="10">
        <f>YEAR(ufc_fights_2[[#This Row],[date]])-ufc_fights_2[[#This Row],[b_year]]</f>
        <v>24</v>
      </c>
      <c r="G2548">
        <v>0</v>
      </c>
      <c r="H2548">
        <v>0</v>
      </c>
      <c r="I2548">
        <v>0.3594</v>
      </c>
      <c r="J2548">
        <v>0.191</v>
      </c>
      <c r="K2548">
        <v>0.3594</v>
      </c>
      <c r="L2548">
        <v>0.1938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 s="2">
        <v>3.4722222222222222E-5</v>
      </c>
      <c r="T2548" s="2">
        <v>5.7870370370370373E-5</v>
      </c>
      <c r="U2548">
        <v>0.24479999999999999</v>
      </c>
      <c r="V2548">
        <v>6.9400000000000003E-2</v>
      </c>
      <c r="W2548">
        <v>0.5</v>
      </c>
      <c r="X2548">
        <v>0.73170000000000002</v>
      </c>
      <c r="Y2548">
        <v>0.62860000000000005</v>
      </c>
      <c r="Z2548">
        <v>0.35110000000000002</v>
      </c>
      <c r="AA2548">
        <v>0.18659999999999999</v>
      </c>
      <c r="AB2548">
        <v>0.75</v>
      </c>
      <c r="AC2548">
        <v>0.5</v>
      </c>
      <c r="AD2548">
        <v>0</v>
      </c>
      <c r="AE2548">
        <v>0</v>
      </c>
      <c r="AF2548" t="s">
        <v>3915</v>
      </c>
      <c r="AG2548" s="2">
        <v>3.472222222222222E-3</v>
      </c>
      <c r="AH2548" t="s">
        <v>3911</v>
      </c>
      <c r="AI2548">
        <v>3</v>
      </c>
      <c r="AJ2548" t="s">
        <v>3961</v>
      </c>
      <c r="AK2548" s="3">
        <v>39739</v>
      </c>
      <c r="AL2548" s="10">
        <f>YEAR(ufc_fights_2[[#This Row],[date]])</f>
        <v>2008</v>
      </c>
      <c r="AM2548" t="s">
        <v>3971</v>
      </c>
      <c r="AN2548">
        <v>150</v>
      </c>
      <c r="AO2548" t="s">
        <v>3913</v>
      </c>
      <c r="AP2548">
        <f>IF(ufc_fights_2[[#This Row],[winner]]="Red",ufc_fights_2[[#This Row],[r_fighter_id]],ufc_fights_2[[#This Row],[b_fighter_id]])</f>
        <v>912</v>
      </c>
      <c r="AQ2548" t="str">
        <f>_xlfn.XLOOKUP(ufc_fights_2[[#This Row],[winnerID]],ufc_fighters[id],ufc_fighters[fighter_name],"xxx",0,1)</f>
        <v>Terry Etim</v>
      </c>
    </row>
    <row r="2549" spans="1:43">
      <c r="A2549">
        <v>154</v>
      </c>
      <c r="B2549">
        <v>1775</v>
      </c>
      <c r="C2549">
        <f>_xlfn.XLOOKUP(ufc_fights_2[[#This Row],[r_fighter_id]],ufc_fighters[id],ufc_fighters[year],"xxx",0,1)</f>
        <v>1981</v>
      </c>
      <c r="D2549">
        <f>_xlfn.XLOOKUP(ufc_fights_2[[#This Row],[b_fighter_id]],ufc_fighters[id],ufc_fighters[year],"Prázdné",0,1)</f>
        <v>0</v>
      </c>
      <c r="E2549" s="10">
        <f>YEAR(ufc_fights_2[[#This Row],[date]])-ufc_fights_2[[#This Row],[r_year]]</f>
        <v>26</v>
      </c>
      <c r="F2549" s="10">
        <f>YEAR(ufc_fights_2[[#This Row],[date]])-ufc_fights_2[[#This Row],[b_year]]</f>
        <v>2007</v>
      </c>
      <c r="G2549">
        <v>1</v>
      </c>
      <c r="H2549">
        <v>0</v>
      </c>
      <c r="I2549">
        <v>0.59179999999999999</v>
      </c>
      <c r="J2549">
        <v>0.5</v>
      </c>
      <c r="K2549">
        <v>0.70240000000000002</v>
      </c>
      <c r="L2549">
        <v>0.63890000000000002</v>
      </c>
      <c r="M2549">
        <v>0</v>
      </c>
      <c r="N2549">
        <v>0</v>
      </c>
      <c r="O2549">
        <v>2</v>
      </c>
      <c r="P2549">
        <v>0</v>
      </c>
      <c r="Q2549">
        <v>0</v>
      </c>
      <c r="R2549">
        <v>0</v>
      </c>
      <c r="S2549" s="2">
        <v>3.5648148148148149E-3</v>
      </c>
      <c r="T2549" s="2">
        <v>2.6620370370370372E-4</v>
      </c>
      <c r="U2549">
        <v>0.51219999999999999</v>
      </c>
      <c r="V2549">
        <v>0.2727</v>
      </c>
      <c r="W2549">
        <v>1</v>
      </c>
      <c r="X2549">
        <v>1</v>
      </c>
      <c r="Y2549">
        <v>0.66669999999999996</v>
      </c>
      <c r="Z2549">
        <v>0.45</v>
      </c>
      <c r="AA2549">
        <v>0.41670000000000001</v>
      </c>
      <c r="AB2549">
        <v>0.625</v>
      </c>
      <c r="AC2549">
        <v>0.58330000000000004</v>
      </c>
      <c r="AD2549">
        <v>1</v>
      </c>
      <c r="AE2549">
        <v>0</v>
      </c>
      <c r="AF2549" t="s">
        <v>3933</v>
      </c>
      <c r="AG2549" s="2">
        <v>1.3310185185185185E-3</v>
      </c>
      <c r="AH2549" t="s">
        <v>3911</v>
      </c>
      <c r="AI2549">
        <v>3</v>
      </c>
      <c r="AJ2549" t="s">
        <v>3914</v>
      </c>
      <c r="AK2549" s="3">
        <v>39193</v>
      </c>
      <c r="AL2549" s="10">
        <f>YEAR(ufc_fights_2[[#This Row],[date]])</f>
        <v>2007</v>
      </c>
      <c r="AM2549" t="s">
        <v>3971</v>
      </c>
      <c r="AN2549">
        <v>33</v>
      </c>
      <c r="AO2549" t="s">
        <v>3913</v>
      </c>
      <c r="AP2549">
        <f>IF(ufc_fights_2[[#This Row],[winner]]="Red",ufc_fights_2[[#This Row],[r_fighter_id]],ufc_fights_2[[#This Row],[b_fighter_id]])</f>
        <v>154</v>
      </c>
      <c r="AQ2549" t="str">
        <f>_xlfn.XLOOKUP(ufc_fights_2[[#This Row],[winnerID]],ufc_fighters[id],ufc_fighters[fighter_name],"xxx",0,1)</f>
        <v>Junior Assuncao</v>
      </c>
    </row>
    <row r="2550" spans="1:43">
      <c r="A2550">
        <v>3499</v>
      </c>
      <c r="B2550">
        <v>741</v>
      </c>
      <c r="C2550">
        <f>_xlfn.XLOOKUP(ufc_fights_2[[#This Row],[r_fighter_id]],ufc_fighters[id],ufc_fighters[year],"xxx",0,1)</f>
        <v>1981</v>
      </c>
      <c r="D2550">
        <f>_xlfn.XLOOKUP(ufc_fights_2[[#This Row],[b_fighter_id]],ufc_fighters[id],ufc_fighters[year],"Prázdné",0,1)</f>
        <v>1981</v>
      </c>
      <c r="E2550" s="10">
        <f>YEAR(ufc_fights_2[[#This Row],[date]])-ufc_fights_2[[#This Row],[r_year]]</f>
        <v>28</v>
      </c>
      <c r="F2550" s="10">
        <f>YEAR(ufc_fights_2[[#This Row],[date]])-ufc_fights_2[[#This Row],[b_year]]</f>
        <v>28</v>
      </c>
      <c r="G2550">
        <v>2</v>
      </c>
      <c r="H2550">
        <v>0</v>
      </c>
      <c r="I2550">
        <v>0.5</v>
      </c>
      <c r="J2550">
        <v>0.24440000000000001</v>
      </c>
      <c r="K2550">
        <v>0.5</v>
      </c>
      <c r="L2550">
        <v>0.27660000000000001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1.5046296296296297E-4</v>
      </c>
      <c r="T2550" s="2">
        <v>1.1574074074074075E-4</v>
      </c>
      <c r="U2550">
        <v>0.42109999999999997</v>
      </c>
      <c r="V2550">
        <v>0.1389</v>
      </c>
      <c r="W2550">
        <v>0.4</v>
      </c>
      <c r="X2550">
        <v>1</v>
      </c>
      <c r="Y2550">
        <v>1</v>
      </c>
      <c r="Z2550">
        <v>0.43480000000000002</v>
      </c>
      <c r="AA2550">
        <v>0.1875</v>
      </c>
      <c r="AB2550">
        <v>1</v>
      </c>
      <c r="AC2550">
        <v>0.3846</v>
      </c>
      <c r="AD2550">
        <v>0.66669999999999996</v>
      </c>
      <c r="AE2550">
        <v>0</v>
      </c>
      <c r="AF2550" t="s">
        <v>3910</v>
      </c>
      <c r="AG2550" s="2">
        <v>2.3379629629629631E-3</v>
      </c>
      <c r="AH2550" t="s">
        <v>3911</v>
      </c>
      <c r="AI2550">
        <v>3</v>
      </c>
      <c r="AJ2550" t="s">
        <v>3961</v>
      </c>
      <c r="AK2550" s="3">
        <v>40131</v>
      </c>
      <c r="AL2550" s="10">
        <f>YEAR(ufc_fights_2[[#This Row],[date]])</f>
        <v>2009</v>
      </c>
      <c r="AM2550" t="s">
        <v>3971</v>
      </c>
      <c r="AN2550">
        <v>33</v>
      </c>
      <c r="AO2550" t="s">
        <v>3913</v>
      </c>
      <c r="AP2550">
        <f>IF(ufc_fights_2[[#This Row],[winner]]="Red",ufc_fights_2[[#This Row],[r_fighter_id]],ufc_fights_2[[#This Row],[b_fighter_id]])</f>
        <v>3499</v>
      </c>
      <c r="AQ2550" t="str">
        <f>_xlfn.XLOOKUP(ufc_fights_2[[#This Row],[winnerID]],ufc_fighters[id],ufc_fighters[fighter_name],"xxx",0,1)</f>
        <v>Andre Winner</v>
      </c>
    </row>
    <row r="2551" spans="1:43">
      <c r="A2551">
        <v>3499</v>
      </c>
      <c r="B2551">
        <v>2375</v>
      </c>
      <c r="C2551">
        <f>_xlfn.XLOOKUP(ufc_fights_2[[#This Row],[r_fighter_id]],ufc_fighters[id],ufc_fighters[year],"xxx",0,1)</f>
        <v>1981</v>
      </c>
      <c r="D2551">
        <f>_xlfn.XLOOKUP(ufc_fights_2[[#This Row],[b_fighter_id]],ufc_fighters[id],ufc_fighters[year],"Prázdné",0,1)</f>
        <v>1982</v>
      </c>
      <c r="E2551" s="10">
        <f>YEAR(ufc_fights_2[[#This Row],[date]])-ufc_fights_2[[#This Row],[r_year]]</f>
        <v>29</v>
      </c>
      <c r="F2551" s="10">
        <f>YEAR(ufc_fights_2[[#This Row],[date]])-ufc_fights_2[[#This Row],[b_year]]</f>
        <v>28</v>
      </c>
      <c r="G2551">
        <v>0</v>
      </c>
      <c r="H2551">
        <v>0</v>
      </c>
      <c r="I2551">
        <v>0.30809999999999998</v>
      </c>
      <c r="J2551">
        <v>0.35620000000000002</v>
      </c>
      <c r="K2551">
        <v>0.35070000000000001</v>
      </c>
      <c r="L2551">
        <v>0.40250000000000002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4.861111111111111E-4</v>
      </c>
      <c r="T2551" s="2">
        <v>1.1226851851851851E-3</v>
      </c>
      <c r="U2551">
        <v>0.21049999999999999</v>
      </c>
      <c r="V2551">
        <v>0.2545</v>
      </c>
      <c r="W2551">
        <v>0.44829999999999998</v>
      </c>
      <c r="X2551">
        <v>0.94120000000000004</v>
      </c>
      <c r="Y2551">
        <v>0.73080000000000001</v>
      </c>
      <c r="Z2551">
        <v>0.25540000000000002</v>
      </c>
      <c r="AA2551">
        <v>0.33829999999999999</v>
      </c>
      <c r="AB2551">
        <v>1</v>
      </c>
      <c r="AC2551">
        <v>0.53849999999999998</v>
      </c>
      <c r="AD2551">
        <v>1</v>
      </c>
      <c r="AE2551">
        <v>0</v>
      </c>
      <c r="AF2551" t="s">
        <v>3915</v>
      </c>
      <c r="AG2551" s="2">
        <v>3.472222222222222E-3</v>
      </c>
      <c r="AH2551" t="s">
        <v>3911</v>
      </c>
      <c r="AI2551">
        <v>3</v>
      </c>
      <c r="AJ2551" t="s">
        <v>4104</v>
      </c>
      <c r="AK2551" s="3">
        <v>40268</v>
      </c>
      <c r="AL2551" s="10">
        <f>YEAR(ufc_fights_2[[#This Row],[date]])</f>
        <v>2010</v>
      </c>
      <c r="AM2551" t="s">
        <v>3971</v>
      </c>
      <c r="AN2551">
        <v>112</v>
      </c>
      <c r="AO2551" t="s">
        <v>3913</v>
      </c>
      <c r="AP2551">
        <f>IF(ufc_fights_2[[#This Row],[winner]]="Red",ufc_fights_2[[#This Row],[r_fighter_id]],ufc_fights_2[[#This Row],[b_fighter_id]])</f>
        <v>3499</v>
      </c>
      <c r="AQ2551" t="str">
        <f>_xlfn.XLOOKUP(ufc_fights_2[[#This Row],[winnerID]],ufc_fighters[id],ufc_fighters[fighter_name],"xxx",0,1)</f>
        <v>Andre Winner</v>
      </c>
    </row>
    <row r="2552" spans="1:43">
      <c r="A2552">
        <v>201</v>
      </c>
      <c r="B2552">
        <v>1528</v>
      </c>
      <c r="C2552">
        <f>_xlfn.XLOOKUP(ufc_fights_2[[#This Row],[r_fighter_id]],ufc_fighters[id],ufc_fighters[year],"xxx",0,1)</f>
        <v>1986</v>
      </c>
      <c r="D2552">
        <f>_xlfn.XLOOKUP(ufc_fights_2[[#This Row],[b_fighter_id]],ufc_fighters[id],ufc_fighters[year],"Prázdné",0,1)</f>
        <v>1986</v>
      </c>
      <c r="E2552" s="10">
        <f>YEAR(ufc_fights_2[[#This Row],[date]])-ufc_fights_2[[#This Row],[r_year]]</f>
        <v>29</v>
      </c>
      <c r="F2552" s="10">
        <f>YEAR(ufc_fights_2[[#This Row],[date]])-ufc_fights_2[[#This Row],[b_year]]</f>
        <v>29</v>
      </c>
      <c r="G2552">
        <v>0</v>
      </c>
      <c r="H2552">
        <v>0</v>
      </c>
      <c r="I2552">
        <v>0.31630000000000003</v>
      </c>
      <c r="J2552">
        <v>0.20319999999999999</v>
      </c>
      <c r="K2552">
        <v>0.31630000000000003</v>
      </c>
      <c r="L2552">
        <v>0.224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 s="2">
        <v>0</v>
      </c>
      <c r="T2552" s="2">
        <v>7.0601851851851847E-4</v>
      </c>
      <c r="U2552">
        <v>0.21429999999999999</v>
      </c>
      <c r="V2552">
        <v>0.17199999999999999</v>
      </c>
      <c r="W2552">
        <v>0.64</v>
      </c>
      <c r="X2552">
        <v>0</v>
      </c>
      <c r="Y2552">
        <v>0.63639999999999997</v>
      </c>
      <c r="Z2552">
        <v>0.3196</v>
      </c>
      <c r="AA2552">
        <v>0.1978</v>
      </c>
      <c r="AB2552">
        <v>0</v>
      </c>
      <c r="AC2552">
        <v>0</v>
      </c>
      <c r="AD2552">
        <v>0</v>
      </c>
      <c r="AE2552">
        <v>0.5</v>
      </c>
      <c r="AF2552" t="s">
        <v>3915</v>
      </c>
      <c r="AG2552" s="2">
        <v>3.472222222222222E-3</v>
      </c>
      <c r="AH2552" t="s">
        <v>3911</v>
      </c>
      <c r="AI2552">
        <v>3</v>
      </c>
      <c r="AJ2552" t="s">
        <v>3961</v>
      </c>
      <c r="AK2552" s="3">
        <v>42057</v>
      </c>
      <c r="AL2552" s="10">
        <f>YEAR(ufc_fights_2[[#This Row],[date]])</f>
        <v>2015</v>
      </c>
      <c r="AM2552" t="s">
        <v>3971</v>
      </c>
      <c r="AN2552">
        <v>34</v>
      </c>
      <c r="AO2552" t="s">
        <v>3918</v>
      </c>
      <c r="AP2552">
        <f>IF(ufc_fights_2[[#This Row],[winner]]="Red",ufc_fights_2[[#This Row],[r_fighter_id]],ufc_fights_2[[#This Row],[b_fighter_id]])</f>
        <v>1528</v>
      </c>
      <c r="AQ2552" t="str">
        <f>_xlfn.XLOOKUP(ufc_fights_2[[#This Row],[winnerID]],ufc_fighters[id],ufc_fighters[fighter_name],"xxx",0,1)</f>
        <v>Michael Johnson</v>
      </c>
    </row>
    <row r="2553" spans="1:43">
      <c r="A2553">
        <v>1160</v>
      </c>
      <c r="B2553">
        <v>2992</v>
      </c>
      <c r="C2553">
        <f>_xlfn.XLOOKUP(ufc_fights_2[[#This Row],[r_fighter_id]],ufc_fighters[id],ufc_fighters[year],"xxx",0,1)</f>
        <v>1988</v>
      </c>
      <c r="D2553">
        <f>_xlfn.XLOOKUP(ufc_fights_2[[#This Row],[b_fighter_id]],ufc_fighters[id],ufc_fighters[year],"Prázdné",0,1)</f>
        <v>1989</v>
      </c>
      <c r="E2553" s="10">
        <f>YEAR(ufc_fights_2[[#This Row],[date]])-ufc_fights_2[[#This Row],[r_year]]</f>
        <v>30</v>
      </c>
      <c r="F2553" s="10">
        <f>YEAR(ufc_fights_2[[#This Row],[date]])-ufc_fights_2[[#This Row],[b_year]]</f>
        <v>29</v>
      </c>
      <c r="G2553">
        <v>0</v>
      </c>
      <c r="H2553">
        <v>0</v>
      </c>
      <c r="I2553">
        <v>0.59789999999999999</v>
      </c>
      <c r="J2553">
        <v>0.49740000000000001</v>
      </c>
      <c r="K2553">
        <v>0.65349999999999997</v>
      </c>
      <c r="L2553">
        <v>0.55500000000000005</v>
      </c>
      <c r="M2553">
        <v>0.375</v>
      </c>
      <c r="N2553">
        <v>1</v>
      </c>
      <c r="O2553">
        <v>0</v>
      </c>
      <c r="P2553">
        <v>2</v>
      </c>
      <c r="Q2553">
        <v>0</v>
      </c>
      <c r="R2553">
        <v>0</v>
      </c>
      <c r="S2553" s="2">
        <v>3.0671296296296297E-3</v>
      </c>
      <c r="T2553" s="2">
        <v>4.5138888888888887E-4</v>
      </c>
      <c r="U2553">
        <v>0.56630000000000003</v>
      </c>
      <c r="V2553">
        <v>0.39129999999999998</v>
      </c>
      <c r="W2553">
        <v>0.66669999999999996</v>
      </c>
      <c r="X2553">
        <v>0.92310000000000003</v>
      </c>
      <c r="Y2553">
        <v>1</v>
      </c>
      <c r="Z2553">
        <v>0.53990000000000005</v>
      </c>
      <c r="AA2553">
        <v>0.45350000000000001</v>
      </c>
      <c r="AB2553">
        <v>0.86670000000000003</v>
      </c>
      <c r="AC2553">
        <v>0.88239999999999996</v>
      </c>
      <c r="AD2553">
        <v>0.9375</v>
      </c>
      <c r="AE2553">
        <v>1</v>
      </c>
      <c r="AF2553" t="s">
        <v>3910</v>
      </c>
      <c r="AG2553" s="2">
        <v>1.8402777777777777E-3</v>
      </c>
      <c r="AH2553" t="s">
        <v>3911</v>
      </c>
      <c r="AI2553">
        <v>3</v>
      </c>
      <c r="AJ2553" t="s">
        <v>3964</v>
      </c>
      <c r="AK2553" s="3">
        <v>43449</v>
      </c>
      <c r="AL2553" s="10">
        <f>YEAR(ufc_fights_2[[#This Row],[date]])</f>
        <v>2018</v>
      </c>
      <c r="AM2553" t="s">
        <v>3971</v>
      </c>
      <c r="AN2553">
        <v>107</v>
      </c>
      <c r="AO2553" t="s">
        <v>3918</v>
      </c>
      <c r="AP2553">
        <f>IF(ufc_fights_2[[#This Row],[winner]]="Red",ufc_fights_2[[#This Row],[r_fighter_id]],ufc_fights_2[[#This Row],[b_fighter_id]])</f>
        <v>2992</v>
      </c>
      <c r="AQ2553" t="str">
        <f>_xlfn.XLOOKUP(ufc_fights_2[[#This Row],[winnerID]],ufc_fighters[id],ufc_fighters[fighter_name],"xxx",0,1)</f>
        <v>Joaquim Silva</v>
      </c>
    </row>
    <row r="2554" spans="1:43">
      <c r="A2554">
        <v>1912</v>
      </c>
      <c r="B2554">
        <v>2992</v>
      </c>
      <c r="C2554">
        <f>_xlfn.XLOOKUP(ufc_fights_2[[#This Row],[r_fighter_id]],ufc_fighters[id],ufc_fighters[year],"xxx",0,1)</f>
        <v>1978</v>
      </c>
      <c r="D2554">
        <f>_xlfn.XLOOKUP(ufc_fights_2[[#This Row],[b_fighter_id]],ufc_fighters[id],ufc_fighters[year],"Prázdné",0,1)</f>
        <v>1989</v>
      </c>
      <c r="E2554" s="10">
        <f>YEAR(ufc_fights_2[[#This Row],[date]])-ufc_fights_2[[#This Row],[r_year]]</f>
        <v>39</v>
      </c>
      <c r="F2554" s="10">
        <f>YEAR(ufc_fights_2[[#This Row],[date]])-ufc_fights_2[[#This Row],[b_year]]</f>
        <v>28</v>
      </c>
      <c r="G2554">
        <v>0</v>
      </c>
      <c r="H2554">
        <v>0</v>
      </c>
      <c r="I2554">
        <v>0.4194</v>
      </c>
      <c r="J2554">
        <v>0.28170000000000001</v>
      </c>
      <c r="K2554">
        <v>0.65090000000000003</v>
      </c>
      <c r="L2554">
        <v>0.371</v>
      </c>
      <c r="M2554">
        <v>0.3846</v>
      </c>
      <c r="N2554">
        <v>0</v>
      </c>
      <c r="O2554">
        <v>0</v>
      </c>
      <c r="P2554">
        <v>1</v>
      </c>
      <c r="Q2554">
        <v>0</v>
      </c>
      <c r="R2554">
        <v>0</v>
      </c>
      <c r="S2554" s="2">
        <v>3.9120370370370368E-3</v>
      </c>
      <c r="T2554" s="2">
        <v>1.4004629629629629E-3</v>
      </c>
      <c r="U2554">
        <v>0.33960000000000001</v>
      </c>
      <c r="V2554">
        <v>0.23619999999999999</v>
      </c>
      <c r="W2554">
        <v>0.88890000000000002</v>
      </c>
      <c r="X2554">
        <v>0</v>
      </c>
      <c r="Y2554">
        <v>0</v>
      </c>
      <c r="Z2554">
        <v>0.36959999999999998</v>
      </c>
      <c r="AA2554">
        <v>0.25</v>
      </c>
      <c r="AB2554">
        <v>0.58330000000000004</v>
      </c>
      <c r="AC2554">
        <v>0.36359999999999998</v>
      </c>
      <c r="AD2554">
        <v>0.5</v>
      </c>
      <c r="AE2554">
        <v>0.42109999999999997</v>
      </c>
      <c r="AF2554" t="s">
        <v>3922</v>
      </c>
      <c r="AG2554" s="2">
        <v>3.472222222222222E-3</v>
      </c>
      <c r="AH2554" t="s">
        <v>3911</v>
      </c>
      <c r="AI2554">
        <v>3</v>
      </c>
      <c r="AJ2554" t="s">
        <v>3931</v>
      </c>
      <c r="AK2554" s="3">
        <v>42883</v>
      </c>
      <c r="AL2554" s="10">
        <f>YEAR(ufc_fights_2[[#This Row],[date]])</f>
        <v>2017</v>
      </c>
      <c r="AM2554" t="s">
        <v>3971</v>
      </c>
      <c r="AN2554">
        <v>86</v>
      </c>
      <c r="AO2554" t="s">
        <v>3918</v>
      </c>
      <c r="AP2554">
        <f>IF(ufc_fights_2[[#This Row],[winner]]="Red",ufc_fights_2[[#This Row],[r_fighter_id]],ufc_fights_2[[#This Row],[b_fighter_id]])</f>
        <v>2992</v>
      </c>
      <c r="AQ2554" t="str">
        <f>_xlfn.XLOOKUP(ufc_fights_2[[#This Row],[winnerID]],ufc_fighters[id],ufc_fighters[fighter_name],"xxx",0,1)</f>
        <v>Joaquim Silva</v>
      </c>
    </row>
    <row r="2555" spans="1:43">
      <c r="A2555">
        <v>2992</v>
      </c>
      <c r="B2555">
        <v>1935</v>
      </c>
      <c r="C2555">
        <f>_xlfn.XLOOKUP(ufc_fights_2[[#This Row],[r_fighter_id]],ufc_fighters[id],ufc_fighters[year],"xxx",0,1)</f>
        <v>1989</v>
      </c>
      <c r="D2555">
        <f>_xlfn.XLOOKUP(ufc_fights_2[[#This Row],[b_fighter_id]],ufc_fighters[id],ufc_fighters[year],"Prázdné",0,1)</f>
        <v>1986</v>
      </c>
      <c r="E2555" s="10">
        <f>YEAR(ufc_fights_2[[#This Row],[date]])-ufc_fights_2[[#This Row],[r_year]]</f>
        <v>26</v>
      </c>
      <c r="F2555" s="10">
        <f>YEAR(ufc_fights_2[[#This Row],[date]])-ufc_fights_2[[#This Row],[b_year]]</f>
        <v>29</v>
      </c>
      <c r="G2555">
        <v>0</v>
      </c>
      <c r="H2555">
        <v>0</v>
      </c>
      <c r="I2555">
        <v>0.30249999999999999</v>
      </c>
      <c r="J2555">
        <v>0.34939999999999999</v>
      </c>
      <c r="K2555">
        <v>0.30249999999999999</v>
      </c>
      <c r="L2555">
        <v>0.38200000000000001</v>
      </c>
      <c r="M2555">
        <v>0</v>
      </c>
      <c r="N2555">
        <v>0.33329999999999999</v>
      </c>
      <c r="O2555">
        <v>0</v>
      </c>
      <c r="P2555">
        <v>0</v>
      </c>
      <c r="Q2555">
        <v>0</v>
      </c>
      <c r="R2555">
        <v>0</v>
      </c>
      <c r="S2555" s="2">
        <v>1.0416666666666667E-4</v>
      </c>
      <c r="T2555" s="2">
        <v>5.5555555555555556E-4</v>
      </c>
      <c r="U2555">
        <v>0.24310000000000001</v>
      </c>
      <c r="V2555">
        <v>0.34029999999999999</v>
      </c>
      <c r="W2555">
        <v>0.8125</v>
      </c>
      <c r="X2555">
        <v>0.5</v>
      </c>
      <c r="Y2555">
        <v>1</v>
      </c>
      <c r="Z2555">
        <v>0.2949</v>
      </c>
      <c r="AA2555">
        <v>0.34379999999999999</v>
      </c>
      <c r="AB2555">
        <v>0.5</v>
      </c>
      <c r="AC2555">
        <v>0.5</v>
      </c>
      <c r="AD2555">
        <v>0</v>
      </c>
      <c r="AE2555">
        <v>0</v>
      </c>
      <c r="AF2555" t="s">
        <v>3922</v>
      </c>
      <c r="AG2555" s="2">
        <v>3.472222222222222E-3</v>
      </c>
      <c r="AH2555" t="s">
        <v>3911</v>
      </c>
      <c r="AI2555">
        <v>3</v>
      </c>
      <c r="AJ2555" t="s">
        <v>3912</v>
      </c>
      <c r="AK2555" s="3">
        <v>42252</v>
      </c>
      <c r="AL2555" s="10">
        <f>YEAR(ufc_fights_2[[#This Row],[date]])</f>
        <v>2015</v>
      </c>
      <c r="AM2555" t="s">
        <v>3971</v>
      </c>
      <c r="AN2555">
        <v>1</v>
      </c>
      <c r="AO2555" t="s">
        <v>3913</v>
      </c>
      <c r="AP2555">
        <f>IF(ufc_fights_2[[#This Row],[winner]]="Red",ufc_fights_2[[#This Row],[r_fighter_id]],ufc_fights_2[[#This Row],[b_fighter_id]])</f>
        <v>2992</v>
      </c>
      <c r="AQ2555" t="str">
        <f>_xlfn.XLOOKUP(ufc_fights_2[[#This Row],[winnerID]],ufc_fighters[id],ufc_fighters[fighter_name],"xxx",0,1)</f>
        <v>Joaquim Silva</v>
      </c>
    </row>
    <row r="2556" spans="1:43">
      <c r="A2556">
        <v>3250</v>
      </c>
      <c r="B2556">
        <v>3294</v>
      </c>
      <c r="C2556">
        <f>_xlfn.XLOOKUP(ufc_fights_2[[#This Row],[r_fighter_id]],ufc_fighters[id],ufc_fighters[year],"xxx",0,1)</f>
        <v>1983</v>
      </c>
      <c r="D2556">
        <f>_xlfn.XLOOKUP(ufc_fights_2[[#This Row],[b_fighter_id]],ufc_fighters[id],ufc_fighters[year],"Prázdné",0,1)</f>
        <v>1983</v>
      </c>
      <c r="E2556" s="10">
        <f>YEAR(ufc_fights_2[[#This Row],[date]])-ufc_fights_2[[#This Row],[r_year]]</f>
        <v>32</v>
      </c>
      <c r="F2556" s="10">
        <f>YEAR(ufc_fights_2[[#This Row],[date]])-ufc_fights_2[[#This Row],[b_year]]</f>
        <v>32</v>
      </c>
      <c r="G2556">
        <v>0</v>
      </c>
      <c r="H2556">
        <v>0</v>
      </c>
      <c r="I2556">
        <v>0.6</v>
      </c>
      <c r="J2556">
        <v>0</v>
      </c>
      <c r="K2556">
        <v>0.75</v>
      </c>
      <c r="L2556">
        <v>1</v>
      </c>
      <c r="M2556">
        <v>0.66669999999999996</v>
      </c>
      <c r="N2556">
        <v>0</v>
      </c>
      <c r="O2556">
        <v>1</v>
      </c>
      <c r="P2556">
        <v>0</v>
      </c>
      <c r="Q2556">
        <v>0</v>
      </c>
      <c r="R2556">
        <v>0</v>
      </c>
      <c r="S2556" s="2">
        <v>1.0069444444444444E-3</v>
      </c>
      <c r="T2556" s="2">
        <v>2.3148148148148147E-5</v>
      </c>
      <c r="U2556">
        <v>0.6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 t="s">
        <v>4025</v>
      </c>
      <c r="AG2556" s="2">
        <v>1.2152777777777778E-3</v>
      </c>
      <c r="AH2556" t="s">
        <v>3911</v>
      </c>
      <c r="AI2556">
        <v>3</v>
      </c>
      <c r="AJ2556" t="s">
        <v>3938</v>
      </c>
      <c r="AK2556" s="3">
        <v>42315</v>
      </c>
      <c r="AL2556" s="10">
        <f>YEAR(ufc_fights_2[[#This Row],[date]])</f>
        <v>2015</v>
      </c>
      <c r="AM2556" t="s">
        <v>3971</v>
      </c>
      <c r="AN2556">
        <v>6</v>
      </c>
      <c r="AO2556" t="s">
        <v>3918</v>
      </c>
      <c r="AP2556">
        <f>IF(ufc_fights_2[[#This Row],[winner]]="Red",ufc_fights_2[[#This Row],[r_fighter_id]],ufc_fights_2[[#This Row],[b_fighter_id]])</f>
        <v>3294</v>
      </c>
      <c r="AQ2556" t="str">
        <f>_xlfn.XLOOKUP(ufc_fights_2[[#This Row],[winnerID]],ufc_fighters[id],ufc_fighters[fighter_name],"xxx",0,1)</f>
        <v>Abel Trujillo</v>
      </c>
    </row>
    <row r="2557" spans="1:43">
      <c r="A2557">
        <v>2992</v>
      </c>
      <c r="B2557">
        <v>1371</v>
      </c>
      <c r="C2557">
        <f>_xlfn.XLOOKUP(ufc_fights_2[[#This Row],[r_fighter_id]],ufc_fighters[id],ufc_fighters[year],"xxx",0,1)</f>
        <v>1989</v>
      </c>
      <c r="D2557">
        <f>_xlfn.XLOOKUP(ufc_fights_2[[#This Row],[b_fighter_id]],ufc_fighters[id],ufc_fighters[year],"Prázdné",0,1)</f>
        <v>1986</v>
      </c>
      <c r="E2557" s="10">
        <f>YEAR(ufc_fights_2[[#This Row],[date]])-ufc_fights_2[[#This Row],[r_year]]</f>
        <v>27</v>
      </c>
      <c r="F2557" s="10">
        <f>YEAR(ufc_fights_2[[#This Row],[date]])-ufc_fights_2[[#This Row],[b_year]]</f>
        <v>30</v>
      </c>
      <c r="G2557">
        <v>1</v>
      </c>
      <c r="H2557">
        <v>0</v>
      </c>
      <c r="I2557">
        <v>0.75</v>
      </c>
      <c r="J2557">
        <v>0.66669999999999996</v>
      </c>
      <c r="K2557">
        <v>0.75</v>
      </c>
      <c r="L2557">
        <v>0.66669999999999996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3.4722222222222222E-5</v>
      </c>
      <c r="T2557" s="2">
        <v>0</v>
      </c>
      <c r="U2557">
        <v>0.75</v>
      </c>
      <c r="V2557">
        <v>0.5</v>
      </c>
      <c r="W2557">
        <v>0</v>
      </c>
      <c r="X2557">
        <v>0</v>
      </c>
      <c r="Y2557">
        <v>0</v>
      </c>
      <c r="Z2557">
        <v>0.33329999999999999</v>
      </c>
      <c r="AA2557">
        <v>0.5</v>
      </c>
      <c r="AB2557">
        <v>0</v>
      </c>
      <c r="AC2557">
        <v>1</v>
      </c>
      <c r="AD2557">
        <v>1</v>
      </c>
      <c r="AE2557">
        <v>0</v>
      </c>
      <c r="AF2557" t="s">
        <v>3910</v>
      </c>
      <c r="AG2557" s="2">
        <v>3.9351851851851852E-4</v>
      </c>
      <c r="AH2557" t="s">
        <v>3911</v>
      </c>
      <c r="AI2557">
        <v>3</v>
      </c>
      <c r="AJ2557" t="s">
        <v>3928</v>
      </c>
      <c r="AK2557" s="3">
        <v>42559</v>
      </c>
      <c r="AL2557" s="10">
        <f>YEAR(ufc_fights_2[[#This Row],[date]])</f>
        <v>2016</v>
      </c>
      <c r="AM2557" t="s">
        <v>3971</v>
      </c>
      <c r="AN2557">
        <v>1</v>
      </c>
      <c r="AO2557" t="s">
        <v>3913</v>
      </c>
      <c r="AP2557">
        <f>IF(ufc_fights_2[[#This Row],[winner]]="Red",ufc_fights_2[[#This Row],[r_fighter_id]],ufc_fights_2[[#This Row],[b_fighter_id]])</f>
        <v>2992</v>
      </c>
      <c r="AQ2557" t="str">
        <f>_xlfn.XLOOKUP(ufc_fights_2[[#This Row],[winnerID]],ufc_fighters[id],ufc_fighters[fighter_name],"xxx",0,1)</f>
        <v>Joaquim Silva</v>
      </c>
    </row>
    <row r="2558" spans="1:43">
      <c r="A2558">
        <v>3346</v>
      </c>
      <c r="B2558">
        <v>3294</v>
      </c>
      <c r="C2558">
        <f>_xlfn.XLOOKUP(ufc_fights_2[[#This Row],[r_fighter_id]],ufc_fighters[id],ufc_fighters[year],"xxx",0,1)</f>
        <v>1984</v>
      </c>
      <c r="D2558">
        <f>_xlfn.XLOOKUP(ufc_fights_2[[#This Row],[b_fighter_id]],ufc_fighters[id],ufc_fighters[year],"Prázdné",0,1)</f>
        <v>1983</v>
      </c>
      <c r="E2558" s="10">
        <f>YEAR(ufc_fights_2[[#This Row],[date]])-ufc_fights_2[[#This Row],[r_year]]</f>
        <v>30</v>
      </c>
      <c r="F2558" s="10">
        <f>YEAR(ufc_fights_2[[#This Row],[date]])-ufc_fights_2[[#This Row],[b_year]]</f>
        <v>31</v>
      </c>
      <c r="G2558">
        <v>0</v>
      </c>
      <c r="H2558">
        <v>1</v>
      </c>
      <c r="I2558">
        <v>0.375</v>
      </c>
      <c r="J2558">
        <v>0.2278</v>
      </c>
      <c r="K2558">
        <v>0.41799999999999998</v>
      </c>
      <c r="L2558">
        <v>0.30680000000000002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 s="2">
        <v>1.736111111111111E-3</v>
      </c>
      <c r="T2558" s="2">
        <v>1.0416666666666667E-4</v>
      </c>
      <c r="U2558">
        <v>0.36959999999999998</v>
      </c>
      <c r="V2558">
        <v>0.22670000000000001</v>
      </c>
      <c r="W2558">
        <v>0.5</v>
      </c>
      <c r="X2558">
        <v>0</v>
      </c>
      <c r="Y2558">
        <v>0</v>
      </c>
      <c r="Z2558">
        <v>0.26790000000000003</v>
      </c>
      <c r="AA2558">
        <v>0.19350000000000001</v>
      </c>
      <c r="AB2558">
        <v>0.52780000000000005</v>
      </c>
      <c r="AC2558">
        <v>0.35289999999999999</v>
      </c>
      <c r="AD2558">
        <v>0.5</v>
      </c>
      <c r="AE2558">
        <v>0</v>
      </c>
      <c r="AF2558" t="s">
        <v>3910</v>
      </c>
      <c r="AG2558" s="2">
        <v>1.7592592592592592E-3</v>
      </c>
      <c r="AH2558" t="s">
        <v>3911</v>
      </c>
      <c r="AI2558">
        <v>3</v>
      </c>
      <c r="AJ2558" t="s">
        <v>3928</v>
      </c>
      <c r="AK2558" s="3">
        <v>41671</v>
      </c>
      <c r="AL2558" s="10">
        <f>YEAR(ufc_fights_2[[#This Row],[date]])</f>
        <v>2014</v>
      </c>
      <c r="AM2558" t="s">
        <v>3971</v>
      </c>
      <c r="AN2558">
        <v>9</v>
      </c>
      <c r="AO2558" t="s">
        <v>3918</v>
      </c>
      <c r="AP2558">
        <f>IF(ufc_fights_2[[#This Row],[winner]]="Red",ufc_fights_2[[#This Row],[r_fighter_id]],ufc_fights_2[[#This Row],[b_fighter_id]])</f>
        <v>3294</v>
      </c>
      <c r="AQ2558" t="str">
        <f>_xlfn.XLOOKUP(ufc_fights_2[[#This Row],[winnerID]],ufc_fighters[id],ufc_fighters[fighter_name],"xxx",0,1)</f>
        <v>Abel Trujillo</v>
      </c>
    </row>
    <row r="2559" spans="1:43">
      <c r="A2559">
        <v>1810</v>
      </c>
      <c r="B2559">
        <v>3294</v>
      </c>
      <c r="C2559">
        <f>_xlfn.XLOOKUP(ufc_fights_2[[#This Row],[r_fighter_id]],ufc_fighters[id],ufc_fighters[year],"xxx",0,1)</f>
        <v>1982</v>
      </c>
      <c r="D2559">
        <f>_xlfn.XLOOKUP(ufc_fights_2[[#This Row],[b_fighter_id]],ufc_fighters[id],ufc_fighters[year],"Prázdné",0,1)</f>
        <v>1983</v>
      </c>
      <c r="E2559" s="10">
        <f>YEAR(ufc_fights_2[[#This Row],[date]])-ufc_fights_2[[#This Row],[r_year]]</f>
        <v>30</v>
      </c>
      <c r="F2559" s="10">
        <f>YEAR(ufc_fights_2[[#This Row],[date]])-ufc_fights_2[[#This Row],[b_year]]</f>
        <v>29</v>
      </c>
      <c r="G2559">
        <v>0</v>
      </c>
      <c r="H2559">
        <v>1</v>
      </c>
      <c r="I2559">
        <v>0.5625</v>
      </c>
      <c r="J2559">
        <v>0.76</v>
      </c>
      <c r="K2559">
        <v>0.57889999999999997</v>
      </c>
      <c r="L2559">
        <v>0.8034</v>
      </c>
      <c r="M2559">
        <v>0.2</v>
      </c>
      <c r="N2559">
        <v>1</v>
      </c>
      <c r="O2559">
        <v>0</v>
      </c>
      <c r="P2559">
        <v>2</v>
      </c>
      <c r="Q2559">
        <v>0</v>
      </c>
      <c r="R2559">
        <v>0</v>
      </c>
      <c r="S2559" s="2">
        <v>2.8703703703703703E-3</v>
      </c>
      <c r="T2559" s="2">
        <v>2.1180555555555558E-3</v>
      </c>
      <c r="U2559">
        <v>0.42859999999999998</v>
      </c>
      <c r="V2559">
        <v>0.61109999999999998</v>
      </c>
      <c r="W2559">
        <v>1</v>
      </c>
      <c r="X2559">
        <v>0.625</v>
      </c>
      <c r="Y2559">
        <v>1</v>
      </c>
      <c r="Z2559">
        <v>0.5</v>
      </c>
      <c r="AA2559">
        <v>0.1</v>
      </c>
      <c r="AB2559">
        <v>0.6</v>
      </c>
      <c r="AC2559">
        <v>0.84850000000000003</v>
      </c>
      <c r="AD2559">
        <v>0</v>
      </c>
      <c r="AE2559">
        <v>0.875</v>
      </c>
      <c r="AF2559" t="s">
        <v>3910</v>
      </c>
      <c r="AG2559" s="2">
        <v>2.7314814814814814E-3</v>
      </c>
      <c r="AH2559" t="s">
        <v>3911</v>
      </c>
      <c r="AI2559">
        <v>3</v>
      </c>
      <c r="AJ2559" t="s">
        <v>4088</v>
      </c>
      <c r="AK2559" s="3">
        <v>41251</v>
      </c>
      <c r="AL2559" s="10">
        <f>YEAR(ufc_fights_2[[#This Row],[date]])</f>
        <v>2012</v>
      </c>
      <c r="AM2559" t="s">
        <v>3971</v>
      </c>
      <c r="AN2559">
        <v>128</v>
      </c>
      <c r="AO2559" t="s">
        <v>3918</v>
      </c>
      <c r="AP2559">
        <f>IF(ufc_fights_2[[#This Row],[winner]]="Red",ufc_fights_2[[#This Row],[r_fighter_id]],ufc_fights_2[[#This Row],[b_fighter_id]])</f>
        <v>3294</v>
      </c>
      <c r="AQ2559" t="str">
        <f>_xlfn.XLOOKUP(ufc_fights_2[[#This Row],[winnerID]],ufc_fighters[id],ufc_fighters[fighter_name],"xxx",0,1)</f>
        <v>Abel Trujillo</v>
      </c>
    </row>
    <row r="2560" spans="1:43">
      <c r="A2560">
        <v>864</v>
      </c>
      <c r="B2560">
        <v>571</v>
      </c>
      <c r="C2560">
        <f>_xlfn.XLOOKUP(ufc_fights_2[[#This Row],[r_fighter_id]],ufc_fighters[id],ufc_fighters[year],"xxx",0,1)</f>
        <v>1976</v>
      </c>
      <c r="D2560">
        <f>_xlfn.XLOOKUP(ufc_fights_2[[#This Row],[b_fighter_id]],ufc_fighters[id],ufc_fighters[year],"Prázdné",0,1)</f>
        <v>1976</v>
      </c>
      <c r="E2560" s="10">
        <f>YEAR(ufc_fights_2[[#This Row],[date]])-ufc_fights_2[[#This Row],[r_year]]</f>
        <v>27</v>
      </c>
      <c r="F2560" s="10">
        <f>YEAR(ufc_fights_2[[#This Row],[date]])-ufc_fights_2[[#This Row],[b_year]]</f>
        <v>27</v>
      </c>
      <c r="G2560">
        <v>1</v>
      </c>
      <c r="H2560">
        <v>0</v>
      </c>
      <c r="I2560">
        <v>0.53120000000000001</v>
      </c>
      <c r="J2560">
        <v>0.4844</v>
      </c>
      <c r="K2560">
        <v>0.61240000000000006</v>
      </c>
      <c r="L2560">
        <v>0.62109999999999999</v>
      </c>
      <c r="M2560">
        <v>0</v>
      </c>
      <c r="N2560">
        <v>0.25</v>
      </c>
      <c r="O2560">
        <v>1</v>
      </c>
      <c r="P2560">
        <v>0</v>
      </c>
      <c r="Q2560">
        <v>0</v>
      </c>
      <c r="R2560">
        <v>0</v>
      </c>
      <c r="S2560" s="2">
        <v>2.4537037037037036E-3</v>
      </c>
      <c r="T2560" s="2">
        <v>2.3958333333333331E-3</v>
      </c>
      <c r="U2560">
        <v>0.39729999999999999</v>
      </c>
      <c r="V2560">
        <v>0.35420000000000001</v>
      </c>
      <c r="W2560">
        <v>0.92310000000000003</v>
      </c>
      <c r="X2560">
        <v>1</v>
      </c>
      <c r="Y2560">
        <v>0.875</v>
      </c>
      <c r="Z2560">
        <v>0.45760000000000001</v>
      </c>
      <c r="AA2560">
        <v>0.33329999999999999</v>
      </c>
      <c r="AB2560">
        <v>0.75</v>
      </c>
      <c r="AC2560">
        <v>0.91669999999999996</v>
      </c>
      <c r="AD2560">
        <v>0.46150000000000002</v>
      </c>
      <c r="AE2560">
        <v>0.71430000000000005</v>
      </c>
      <c r="AF2560" t="s">
        <v>3933</v>
      </c>
      <c r="AG2560" s="2">
        <v>2.8587962962962963E-3</v>
      </c>
      <c r="AH2560" t="s">
        <v>3911</v>
      </c>
      <c r="AI2560">
        <v>3</v>
      </c>
      <c r="AJ2560" t="s">
        <v>4052</v>
      </c>
      <c r="AK2560" s="3">
        <v>37680</v>
      </c>
      <c r="AL2560" s="10">
        <f>YEAR(ufc_fights_2[[#This Row],[date]])</f>
        <v>2003</v>
      </c>
      <c r="AM2560" t="s">
        <v>3971</v>
      </c>
      <c r="AN2560">
        <v>36</v>
      </c>
      <c r="AO2560" t="s">
        <v>3913</v>
      </c>
      <c r="AP2560">
        <f>IF(ufc_fights_2[[#This Row],[winner]]="Red",ufc_fights_2[[#This Row],[r_fighter_id]],ufc_fights_2[[#This Row],[b_fighter_id]])</f>
        <v>864</v>
      </c>
      <c r="AQ2560" t="str">
        <f>_xlfn.XLOOKUP(ufc_fights_2[[#This Row],[winnerID]],ufc_fighters[id],ufc_fighters[fighter_name],"xxx",0,1)</f>
        <v>Yves Edwards</v>
      </c>
    </row>
    <row r="2561" spans="1:43">
      <c r="A2561">
        <v>864</v>
      </c>
      <c r="B2561">
        <v>2375</v>
      </c>
      <c r="C2561">
        <f>_xlfn.XLOOKUP(ufc_fights_2[[#This Row],[r_fighter_id]],ufc_fighters[id],ufc_fighters[year],"xxx",0,1)</f>
        <v>1976</v>
      </c>
      <c r="D2561">
        <f>_xlfn.XLOOKUP(ufc_fights_2[[#This Row],[b_fighter_id]],ufc_fighters[id],ufc_fighters[year],"Prázdné",0,1)</f>
        <v>1982</v>
      </c>
      <c r="E2561" s="10">
        <f>YEAR(ufc_fights_2[[#This Row],[date]])-ufc_fights_2[[#This Row],[r_year]]</f>
        <v>35</v>
      </c>
      <c r="F2561" s="10">
        <f>YEAR(ufc_fights_2[[#This Row],[date]])-ufc_fights_2[[#This Row],[b_year]]</f>
        <v>29</v>
      </c>
      <c r="G2561">
        <v>2</v>
      </c>
      <c r="H2561">
        <v>0</v>
      </c>
      <c r="I2561">
        <v>0.38890000000000002</v>
      </c>
      <c r="J2561">
        <v>0.188</v>
      </c>
      <c r="K2561">
        <v>0.45450000000000002</v>
      </c>
      <c r="L2561">
        <v>0.2258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4.0509259259259258E-4</v>
      </c>
      <c r="T2561" s="2">
        <v>4.9768518518518521E-4</v>
      </c>
      <c r="U2561">
        <v>0.32579999999999998</v>
      </c>
      <c r="V2561">
        <v>0.1522</v>
      </c>
      <c r="W2561">
        <v>0.71430000000000005</v>
      </c>
      <c r="X2561">
        <v>0.6</v>
      </c>
      <c r="Y2561">
        <v>0.57140000000000002</v>
      </c>
      <c r="Z2561">
        <v>0.25609999999999999</v>
      </c>
      <c r="AA2561">
        <v>0.18579999999999999</v>
      </c>
      <c r="AB2561">
        <v>0.69230000000000003</v>
      </c>
      <c r="AC2561">
        <v>0.25</v>
      </c>
      <c r="AD2561">
        <v>0.92310000000000003</v>
      </c>
      <c r="AE2561">
        <v>0</v>
      </c>
      <c r="AF2561" t="s">
        <v>3910</v>
      </c>
      <c r="AG2561" s="2">
        <v>1.8981481481481482E-3</v>
      </c>
      <c r="AH2561" t="s">
        <v>3911</v>
      </c>
      <c r="AI2561">
        <v>3</v>
      </c>
      <c r="AJ2561" t="s">
        <v>3939</v>
      </c>
      <c r="AK2561" s="3">
        <v>40817</v>
      </c>
      <c r="AL2561" s="10">
        <f>YEAR(ufc_fights_2[[#This Row],[date]])</f>
        <v>2011</v>
      </c>
      <c r="AM2561" t="s">
        <v>3971</v>
      </c>
      <c r="AN2561">
        <v>23</v>
      </c>
      <c r="AO2561" t="s">
        <v>3913</v>
      </c>
      <c r="AP2561">
        <f>IF(ufc_fights_2[[#This Row],[winner]]="Red",ufc_fights_2[[#This Row],[r_fighter_id]],ufc_fights_2[[#This Row],[b_fighter_id]])</f>
        <v>864</v>
      </c>
      <c r="AQ2561" t="str">
        <f>_xlfn.XLOOKUP(ufc_fights_2[[#This Row],[winnerID]],ufc_fighters[id],ufc_fighters[fighter_name],"xxx",0,1)</f>
        <v>Yves Edwards</v>
      </c>
    </row>
    <row r="2562" spans="1:43">
      <c r="A2562">
        <v>864</v>
      </c>
      <c r="B2562">
        <v>2541</v>
      </c>
      <c r="C2562">
        <f>_xlfn.XLOOKUP(ufc_fights_2[[#This Row],[r_fighter_id]],ufc_fighters[id],ufc_fighters[year],"xxx",0,1)</f>
        <v>1976</v>
      </c>
      <c r="D2562">
        <f>_xlfn.XLOOKUP(ufc_fights_2[[#This Row],[b_fighter_id]],ufc_fighters[id],ufc_fighters[year],"Prázdné",0,1)</f>
        <v>1971</v>
      </c>
      <c r="E2562" s="10">
        <f>YEAR(ufc_fights_2[[#This Row],[date]])-ufc_fights_2[[#This Row],[r_year]]</f>
        <v>26</v>
      </c>
      <c r="F2562" s="10">
        <f>YEAR(ufc_fights_2[[#This Row],[date]])-ufc_fights_2[[#This Row],[b_year]]</f>
        <v>31</v>
      </c>
      <c r="G2562">
        <v>0</v>
      </c>
      <c r="H2562">
        <v>0</v>
      </c>
      <c r="I2562">
        <v>0.66669999999999996</v>
      </c>
      <c r="J2562">
        <v>0.1429</v>
      </c>
      <c r="K2562">
        <v>0.66669999999999996</v>
      </c>
      <c r="L2562">
        <v>0.1429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1.0416666666666667E-4</v>
      </c>
      <c r="T2562" s="2">
        <v>0</v>
      </c>
      <c r="U2562">
        <v>0.5</v>
      </c>
      <c r="V2562">
        <v>0.1429</v>
      </c>
      <c r="W2562">
        <v>0</v>
      </c>
      <c r="X2562">
        <v>1</v>
      </c>
      <c r="Y2562">
        <v>0</v>
      </c>
      <c r="Z2562">
        <v>0.83330000000000004</v>
      </c>
      <c r="AA2562">
        <v>0.1429</v>
      </c>
      <c r="AB2562">
        <v>0</v>
      </c>
      <c r="AC2562">
        <v>0</v>
      </c>
      <c r="AD2562">
        <v>0.33329999999999999</v>
      </c>
      <c r="AE2562">
        <v>0</v>
      </c>
      <c r="AF2562" t="s">
        <v>3910</v>
      </c>
      <c r="AG2562" s="2">
        <v>9.1435185185185185E-4</v>
      </c>
      <c r="AH2562" t="s">
        <v>3911</v>
      </c>
      <c r="AI2562">
        <v>3</v>
      </c>
      <c r="AJ2562" t="s">
        <v>4099</v>
      </c>
      <c r="AK2562" s="3">
        <v>37429</v>
      </c>
      <c r="AL2562" s="10">
        <f>YEAR(ufc_fights_2[[#This Row],[date]])</f>
        <v>2002</v>
      </c>
      <c r="AM2562" t="s">
        <v>3971</v>
      </c>
      <c r="AN2562">
        <v>1</v>
      </c>
      <c r="AO2562" t="s">
        <v>3913</v>
      </c>
      <c r="AP2562">
        <f>IF(ufc_fights_2[[#This Row],[winner]]="Red",ufc_fights_2[[#This Row],[r_fighter_id]],ufc_fights_2[[#This Row],[b_fighter_id]])</f>
        <v>864</v>
      </c>
      <c r="AQ2562" t="str">
        <f>_xlfn.XLOOKUP(ufc_fights_2[[#This Row],[winnerID]],ufc_fighters[id],ufc_fighters[fighter_name],"xxx",0,1)</f>
        <v>Yves Edwards</v>
      </c>
    </row>
    <row r="2563" spans="1:43">
      <c r="A2563">
        <v>864</v>
      </c>
      <c r="B2563">
        <v>2785</v>
      </c>
      <c r="C2563">
        <f>_xlfn.XLOOKUP(ufc_fights_2[[#This Row],[r_fighter_id]],ufc_fighters[id],ufc_fighters[year],"xxx",0,1)</f>
        <v>1976</v>
      </c>
      <c r="D2563">
        <f>_xlfn.XLOOKUP(ufc_fights_2[[#This Row],[b_fighter_id]],ufc_fighters[id],ufc_fighters[year],"Prázdné",0,1)</f>
        <v>1967</v>
      </c>
      <c r="E2563" s="10">
        <f>YEAR(ufc_fights_2[[#This Row],[date]])-ufc_fights_2[[#This Row],[r_year]]</f>
        <v>27</v>
      </c>
      <c r="F2563" s="10">
        <f>YEAR(ufc_fights_2[[#This Row],[date]])-ufc_fights_2[[#This Row],[b_year]]</f>
        <v>36</v>
      </c>
      <c r="G2563">
        <v>1</v>
      </c>
      <c r="H2563">
        <v>0</v>
      </c>
      <c r="I2563">
        <v>0.52500000000000002</v>
      </c>
      <c r="J2563">
        <v>0.25</v>
      </c>
      <c r="K2563">
        <v>0.72150000000000003</v>
      </c>
      <c r="L2563">
        <v>0.69769999999999999</v>
      </c>
      <c r="M2563">
        <v>0</v>
      </c>
      <c r="N2563">
        <v>0.125</v>
      </c>
      <c r="O2563">
        <v>3</v>
      </c>
      <c r="P2563">
        <v>0</v>
      </c>
      <c r="Q2563">
        <v>1</v>
      </c>
      <c r="R2563">
        <v>2</v>
      </c>
      <c r="S2563" s="2">
        <v>4.8495370370370368E-3</v>
      </c>
      <c r="T2563" s="2">
        <v>3.2986111111111111E-3</v>
      </c>
      <c r="U2563">
        <v>0.3846</v>
      </c>
      <c r="V2563">
        <v>0</v>
      </c>
      <c r="W2563">
        <v>0.83330000000000004</v>
      </c>
      <c r="X2563">
        <v>0.5</v>
      </c>
      <c r="Y2563">
        <v>0.5</v>
      </c>
      <c r="Z2563">
        <v>0.21429999999999999</v>
      </c>
      <c r="AA2563">
        <v>0.22220000000000001</v>
      </c>
      <c r="AB2563">
        <v>0.82350000000000001</v>
      </c>
      <c r="AC2563">
        <v>0.5</v>
      </c>
      <c r="AD2563">
        <v>0.44440000000000002</v>
      </c>
      <c r="AE2563">
        <v>0</v>
      </c>
      <c r="AF2563" t="s">
        <v>3915</v>
      </c>
      <c r="AG2563" s="2">
        <v>3.472222222222222E-3</v>
      </c>
      <c r="AH2563" t="s">
        <v>3911</v>
      </c>
      <c r="AI2563">
        <v>3</v>
      </c>
      <c r="AJ2563" t="s">
        <v>4056</v>
      </c>
      <c r="AK2563" s="3">
        <v>37778</v>
      </c>
      <c r="AL2563" s="10">
        <f>YEAR(ufc_fights_2[[#This Row],[date]])</f>
        <v>2003</v>
      </c>
      <c r="AM2563" t="s">
        <v>3971</v>
      </c>
      <c r="AN2563">
        <v>1</v>
      </c>
      <c r="AO2563" t="s">
        <v>3913</v>
      </c>
      <c r="AP2563">
        <f>IF(ufc_fights_2[[#This Row],[winner]]="Red",ufc_fights_2[[#This Row],[r_fighter_id]],ufc_fights_2[[#This Row],[b_fighter_id]])</f>
        <v>864</v>
      </c>
      <c r="AQ2563" t="str">
        <f>_xlfn.XLOOKUP(ufc_fights_2[[#This Row],[winnerID]],ufc_fighters[id],ufc_fighters[fighter_name],"xxx",0,1)</f>
        <v>Yves Edwards</v>
      </c>
    </row>
    <row r="2564" spans="1:43">
      <c r="A2564">
        <v>864</v>
      </c>
      <c r="B2564">
        <v>3244</v>
      </c>
      <c r="C2564">
        <f>_xlfn.XLOOKUP(ufc_fights_2[[#This Row],[r_fighter_id]],ufc_fighters[id],ufc_fighters[year],"xxx",0,1)</f>
        <v>1976</v>
      </c>
      <c r="D2564">
        <f>_xlfn.XLOOKUP(ufc_fights_2[[#This Row],[b_fighter_id]],ufc_fighters[id],ufc_fighters[year],"Prázdné",0,1)</f>
        <v>1978</v>
      </c>
      <c r="E2564" s="10">
        <f>YEAR(ufc_fights_2[[#This Row],[date]])-ufc_fights_2[[#This Row],[r_year]]</f>
        <v>28</v>
      </c>
      <c r="F2564" s="10">
        <f>YEAR(ufc_fights_2[[#This Row],[date]])-ufc_fights_2[[#This Row],[b_year]]</f>
        <v>26</v>
      </c>
      <c r="G2564">
        <v>1</v>
      </c>
      <c r="H2564">
        <v>0</v>
      </c>
      <c r="I2564">
        <v>0.76190000000000002</v>
      </c>
      <c r="J2564">
        <v>0.59089999999999998</v>
      </c>
      <c r="K2564">
        <v>0.8</v>
      </c>
      <c r="L2564">
        <v>0.76739999999999997</v>
      </c>
      <c r="M2564">
        <v>0</v>
      </c>
      <c r="N2564">
        <v>0.66669999999999996</v>
      </c>
      <c r="O2564">
        <v>0</v>
      </c>
      <c r="P2564">
        <v>0</v>
      </c>
      <c r="Q2564">
        <v>0</v>
      </c>
      <c r="R2564">
        <v>0</v>
      </c>
      <c r="S2564" s="2">
        <v>4.6296296296296298E-4</v>
      </c>
      <c r="T2564" s="2">
        <v>1.1226851851851851E-3</v>
      </c>
      <c r="U2564">
        <v>0.66669999999999996</v>
      </c>
      <c r="V2564">
        <v>0.28570000000000001</v>
      </c>
      <c r="W2564">
        <v>1</v>
      </c>
      <c r="X2564">
        <v>1</v>
      </c>
      <c r="Y2564">
        <v>0.77780000000000005</v>
      </c>
      <c r="Z2564">
        <v>0.33329999999999999</v>
      </c>
      <c r="AA2564">
        <v>0.53849999999999998</v>
      </c>
      <c r="AB2564">
        <v>0.72729999999999995</v>
      </c>
      <c r="AC2564">
        <v>0.75</v>
      </c>
      <c r="AD2564">
        <v>1</v>
      </c>
      <c r="AE2564">
        <v>0</v>
      </c>
      <c r="AF2564" t="s">
        <v>3910</v>
      </c>
      <c r="AG2564" s="2">
        <v>3.1481481481481482E-3</v>
      </c>
      <c r="AH2564" t="s">
        <v>3911</v>
      </c>
      <c r="AI2564">
        <v>3</v>
      </c>
      <c r="AJ2564" t="s">
        <v>3967</v>
      </c>
      <c r="AK2564" s="3">
        <v>38220</v>
      </c>
      <c r="AL2564" s="10">
        <f>YEAR(ufc_fights_2[[#This Row],[date]])</f>
        <v>2004</v>
      </c>
      <c r="AM2564" t="s">
        <v>3971</v>
      </c>
      <c r="AN2564">
        <v>1</v>
      </c>
      <c r="AO2564" t="s">
        <v>3913</v>
      </c>
      <c r="AP2564">
        <f>IF(ufc_fights_2[[#This Row],[winner]]="Red",ufc_fights_2[[#This Row],[r_fighter_id]],ufc_fights_2[[#This Row],[b_fighter_id]])</f>
        <v>864</v>
      </c>
      <c r="AQ2564" t="str">
        <f>_xlfn.XLOOKUP(ufc_fights_2[[#This Row],[winnerID]],ufc_fighters[id],ufc_fighters[fighter_name],"xxx",0,1)</f>
        <v>Yves Edwards</v>
      </c>
    </row>
    <row r="2565" spans="1:43">
      <c r="A2565">
        <v>864</v>
      </c>
      <c r="B2565">
        <v>1003</v>
      </c>
      <c r="C2565">
        <f>_xlfn.XLOOKUP(ufc_fights_2[[#This Row],[r_fighter_id]],ufc_fighters[id],ufc_fighters[year],"xxx",0,1)</f>
        <v>1976</v>
      </c>
      <c r="D2565">
        <f>_xlfn.XLOOKUP(ufc_fights_2[[#This Row],[b_fighter_id]],ufc_fighters[id],ufc_fighters[year],"Prázdné",0,1)</f>
        <v>1974</v>
      </c>
      <c r="E2565" s="10">
        <f>YEAR(ufc_fights_2[[#This Row],[date]])-ufc_fights_2[[#This Row],[r_year]]</f>
        <v>28</v>
      </c>
      <c r="F2565" s="10">
        <f>YEAR(ufc_fights_2[[#This Row],[date]])-ufc_fights_2[[#This Row],[b_year]]</f>
        <v>30</v>
      </c>
      <c r="G2565">
        <v>0</v>
      </c>
      <c r="H2565">
        <v>0</v>
      </c>
      <c r="I2565">
        <v>0.4884</v>
      </c>
      <c r="J2565">
        <v>0.18179999999999999</v>
      </c>
      <c r="K2565">
        <v>0.71740000000000004</v>
      </c>
      <c r="L2565">
        <v>0.60580000000000001</v>
      </c>
      <c r="M2565">
        <v>0</v>
      </c>
      <c r="N2565">
        <v>0.4</v>
      </c>
      <c r="O2565">
        <v>1</v>
      </c>
      <c r="P2565">
        <v>2</v>
      </c>
      <c r="Q2565">
        <v>1</v>
      </c>
      <c r="R2565">
        <v>1</v>
      </c>
      <c r="S2565" s="2">
        <v>3.3680555555555556E-3</v>
      </c>
      <c r="T2565" s="2">
        <v>2.627314814814815E-3</v>
      </c>
      <c r="U2565">
        <v>0.31030000000000002</v>
      </c>
      <c r="V2565">
        <v>0.15379999999999999</v>
      </c>
      <c r="W2565">
        <v>1</v>
      </c>
      <c r="X2565">
        <v>0.83330000000000004</v>
      </c>
      <c r="Y2565">
        <v>0.5</v>
      </c>
      <c r="Z2565">
        <v>0.56520000000000004</v>
      </c>
      <c r="AA2565">
        <v>0.13159999999999999</v>
      </c>
      <c r="AB2565">
        <v>0</v>
      </c>
      <c r="AC2565">
        <v>0.5</v>
      </c>
      <c r="AD2565">
        <v>0.44440000000000002</v>
      </c>
      <c r="AE2565">
        <v>0.5</v>
      </c>
      <c r="AF2565" t="s">
        <v>3922</v>
      </c>
      <c r="AG2565" s="2">
        <v>3.472222222222222E-3</v>
      </c>
      <c r="AH2565" t="s">
        <v>3911</v>
      </c>
      <c r="AI2565">
        <v>3</v>
      </c>
      <c r="AJ2565" t="s">
        <v>3914</v>
      </c>
      <c r="AK2565" s="3">
        <v>38079</v>
      </c>
      <c r="AL2565" s="10">
        <f>YEAR(ufc_fights_2[[#This Row],[date]])</f>
        <v>2004</v>
      </c>
      <c r="AM2565" t="s">
        <v>3971</v>
      </c>
      <c r="AN2565">
        <v>1</v>
      </c>
      <c r="AO2565" t="s">
        <v>3913</v>
      </c>
      <c r="AP2565">
        <f>IF(ufc_fights_2[[#This Row],[winner]]="Red",ufc_fights_2[[#This Row],[r_fighter_id]],ufc_fights_2[[#This Row],[b_fighter_id]])</f>
        <v>864</v>
      </c>
      <c r="AQ2565" t="str">
        <f>_xlfn.XLOOKUP(ufc_fights_2[[#This Row],[winnerID]],ufc_fighters[id],ufc_fighters[fighter_name],"xxx",0,1)</f>
        <v>Yves Edwards</v>
      </c>
    </row>
    <row r="2566" spans="1:43">
      <c r="A2566">
        <v>770</v>
      </c>
      <c r="B2566">
        <v>3244</v>
      </c>
      <c r="C2566">
        <f>_xlfn.XLOOKUP(ufc_fights_2[[#This Row],[r_fighter_id]],ufc_fighters[id],ufc_fighters[year],"xxx",0,1)</f>
        <v>1985</v>
      </c>
      <c r="D2566">
        <f>_xlfn.XLOOKUP(ufc_fights_2[[#This Row],[b_fighter_id]],ufc_fighters[id],ufc_fighters[year],"Prázdné",0,1)</f>
        <v>1978</v>
      </c>
      <c r="E2566" s="10">
        <f>YEAR(ufc_fights_2[[#This Row],[date]])-ufc_fights_2[[#This Row],[r_year]]</f>
        <v>28</v>
      </c>
      <c r="F2566" s="10">
        <f>YEAR(ufc_fights_2[[#This Row],[date]])-ufc_fights_2[[#This Row],[b_year]]</f>
        <v>35</v>
      </c>
      <c r="G2566">
        <v>0</v>
      </c>
      <c r="H2566">
        <v>1</v>
      </c>
      <c r="I2566">
        <v>0.2838</v>
      </c>
      <c r="J2566">
        <v>0.50700000000000001</v>
      </c>
      <c r="K2566">
        <v>0.42549999999999999</v>
      </c>
      <c r="L2566">
        <v>0.55700000000000005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0</v>
      </c>
      <c r="S2566" s="2">
        <v>6.2500000000000001E-4</v>
      </c>
      <c r="T2566" s="2">
        <v>9.3749999999999997E-4</v>
      </c>
      <c r="U2566">
        <v>0.26150000000000001</v>
      </c>
      <c r="V2566">
        <v>0.46</v>
      </c>
      <c r="W2566">
        <v>0.28570000000000001</v>
      </c>
      <c r="X2566">
        <v>1</v>
      </c>
      <c r="Y2566">
        <v>0.5</v>
      </c>
      <c r="Z2566">
        <v>0.2344</v>
      </c>
      <c r="AA2566">
        <v>0.38240000000000002</v>
      </c>
      <c r="AB2566">
        <v>0.57140000000000002</v>
      </c>
      <c r="AC2566">
        <v>0.76470000000000005</v>
      </c>
      <c r="AD2566">
        <v>0.66669999999999996</v>
      </c>
      <c r="AE2566">
        <v>0.5</v>
      </c>
      <c r="AF2566" t="s">
        <v>3910</v>
      </c>
      <c r="AG2566" s="2">
        <v>2.5925925925925925E-3</v>
      </c>
      <c r="AH2566" t="s">
        <v>3911</v>
      </c>
      <c r="AI2566">
        <v>3</v>
      </c>
      <c r="AJ2566" t="s">
        <v>3932</v>
      </c>
      <c r="AK2566" s="3">
        <v>41384</v>
      </c>
      <c r="AL2566" s="10">
        <f>YEAR(ufc_fights_2[[#This Row],[date]])</f>
        <v>2013</v>
      </c>
      <c r="AM2566" t="s">
        <v>3971</v>
      </c>
      <c r="AN2566">
        <v>83</v>
      </c>
      <c r="AO2566" t="s">
        <v>3918</v>
      </c>
      <c r="AP2566">
        <f>IF(ufc_fights_2[[#This Row],[winner]]="Red",ufc_fights_2[[#This Row],[r_fighter_id]],ufc_fights_2[[#This Row],[b_fighter_id]])</f>
        <v>3244</v>
      </c>
      <c r="AQ2566" t="str">
        <f>_xlfn.XLOOKUP(ufc_fights_2[[#This Row],[winnerID]],ufc_fighters[id],ufc_fighters[fighter_name],"xxx",0,1)</f>
        <v>Josh Thomson</v>
      </c>
    </row>
    <row r="2567" spans="1:43">
      <c r="A2567">
        <v>3244</v>
      </c>
      <c r="B2567">
        <v>3145</v>
      </c>
      <c r="C2567">
        <f>_xlfn.XLOOKUP(ufc_fights_2[[#This Row],[r_fighter_id]],ufc_fighters[id],ufc_fighters[year],"xxx",0,1)</f>
        <v>1978</v>
      </c>
      <c r="D2567">
        <f>_xlfn.XLOOKUP(ufc_fights_2[[#This Row],[b_fighter_id]],ufc_fighters[id],ufc_fighters[year],"Prázdné",0,1)</f>
        <v>1979</v>
      </c>
      <c r="E2567" s="10">
        <f>YEAR(ufc_fights_2[[#This Row],[date]])-ufc_fights_2[[#This Row],[r_year]]</f>
        <v>25</v>
      </c>
      <c r="F2567" s="10">
        <f>YEAR(ufc_fights_2[[#This Row],[date]])-ufc_fights_2[[#This Row],[b_year]]</f>
        <v>24</v>
      </c>
      <c r="G2567">
        <v>1</v>
      </c>
      <c r="H2567">
        <v>0</v>
      </c>
      <c r="I2567">
        <v>0.61109999999999998</v>
      </c>
      <c r="J2567">
        <v>0</v>
      </c>
      <c r="K2567">
        <v>0.73080000000000001</v>
      </c>
      <c r="L2567">
        <v>0</v>
      </c>
      <c r="M2567">
        <v>1</v>
      </c>
      <c r="N2567">
        <v>0</v>
      </c>
      <c r="O2567">
        <v>0</v>
      </c>
      <c r="P2567">
        <v>3</v>
      </c>
      <c r="Q2567">
        <v>0</v>
      </c>
      <c r="R2567">
        <v>0</v>
      </c>
      <c r="S2567" s="2">
        <v>1.7013888888888888E-3</v>
      </c>
      <c r="T2567" s="2">
        <v>0</v>
      </c>
      <c r="U2567">
        <v>0.58819999999999995</v>
      </c>
      <c r="V2567">
        <v>0</v>
      </c>
      <c r="W2567">
        <v>1</v>
      </c>
      <c r="X2567">
        <v>0</v>
      </c>
      <c r="Y2567">
        <v>0</v>
      </c>
      <c r="Z2567">
        <v>0.5</v>
      </c>
      <c r="AA2567">
        <v>0</v>
      </c>
      <c r="AB2567">
        <v>0</v>
      </c>
      <c r="AC2567">
        <v>0</v>
      </c>
      <c r="AD2567">
        <v>0.625</v>
      </c>
      <c r="AE2567">
        <v>0</v>
      </c>
      <c r="AF2567" t="s">
        <v>3910</v>
      </c>
      <c r="AG2567" s="2">
        <v>1.9097222222222222E-3</v>
      </c>
      <c r="AH2567" t="s">
        <v>3911</v>
      </c>
      <c r="AI2567">
        <v>3</v>
      </c>
      <c r="AJ2567" t="s">
        <v>3925</v>
      </c>
      <c r="AK2567" s="3">
        <v>37890</v>
      </c>
      <c r="AL2567" s="10">
        <f>YEAR(ufc_fights_2[[#This Row],[date]])</f>
        <v>2003</v>
      </c>
      <c r="AM2567" t="s">
        <v>3971</v>
      </c>
      <c r="AN2567">
        <v>1</v>
      </c>
      <c r="AO2567" t="s">
        <v>3913</v>
      </c>
      <c r="AP2567">
        <f>IF(ufc_fights_2[[#This Row],[winner]]="Red",ufc_fights_2[[#This Row],[r_fighter_id]],ufc_fights_2[[#This Row],[b_fighter_id]])</f>
        <v>3244</v>
      </c>
      <c r="AQ2567" t="str">
        <f>_xlfn.XLOOKUP(ufc_fights_2[[#This Row],[winnerID]],ufc_fighters[id],ufc_fighters[fighter_name],"xxx",0,1)</f>
        <v>Josh Thomson</v>
      </c>
    </row>
    <row r="2568" spans="1:43">
      <c r="A2568">
        <v>3244</v>
      </c>
      <c r="B2568">
        <v>1003</v>
      </c>
      <c r="C2568">
        <f>_xlfn.XLOOKUP(ufc_fights_2[[#This Row],[r_fighter_id]],ufc_fighters[id],ufc_fighters[year],"xxx",0,1)</f>
        <v>1978</v>
      </c>
      <c r="D2568">
        <f>_xlfn.XLOOKUP(ufc_fights_2[[#This Row],[b_fighter_id]],ufc_fighters[id],ufc_fighters[year],"Prázdné",0,1)</f>
        <v>1974</v>
      </c>
      <c r="E2568" s="10">
        <f>YEAR(ufc_fights_2[[#This Row],[date]])-ufc_fights_2[[#This Row],[r_year]]</f>
        <v>26</v>
      </c>
      <c r="F2568" s="10">
        <f>YEAR(ufc_fights_2[[#This Row],[date]])-ufc_fights_2[[#This Row],[b_year]]</f>
        <v>30</v>
      </c>
      <c r="G2568">
        <v>0</v>
      </c>
      <c r="H2568">
        <v>1</v>
      </c>
      <c r="I2568">
        <v>0.58819999999999995</v>
      </c>
      <c r="J2568">
        <v>0.4783</v>
      </c>
      <c r="K2568">
        <v>0.73209999999999997</v>
      </c>
      <c r="L2568">
        <v>0.68969999999999998</v>
      </c>
      <c r="M2568">
        <v>0.66669999999999996</v>
      </c>
      <c r="N2568">
        <v>0.66669999999999996</v>
      </c>
      <c r="O2568">
        <v>0</v>
      </c>
      <c r="P2568">
        <v>1</v>
      </c>
      <c r="Q2568">
        <v>0</v>
      </c>
      <c r="R2568">
        <v>0</v>
      </c>
      <c r="S2568" s="2">
        <v>2.8356481481481483E-3</v>
      </c>
      <c r="T2568" s="2">
        <v>3.6921296296296298E-3</v>
      </c>
      <c r="U2568">
        <v>0.42109999999999997</v>
      </c>
      <c r="V2568">
        <v>0.47499999999999998</v>
      </c>
      <c r="W2568">
        <v>0.66669999999999996</v>
      </c>
      <c r="X2568">
        <v>0.83330000000000004</v>
      </c>
      <c r="Y2568">
        <v>0</v>
      </c>
      <c r="Z2568">
        <v>0.50980000000000003</v>
      </c>
      <c r="AA2568">
        <v>0.3</v>
      </c>
      <c r="AB2568">
        <v>0.88890000000000002</v>
      </c>
      <c r="AC2568">
        <v>0.8</v>
      </c>
      <c r="AD2568">
        <v>0.75</v>
      </c>
      <c r="AE2568">
        <v>0.57140000000000002</v>
      </c>
      <c r="AF2568" t="s">
        <v>3969</v>
      </c>
      <c r="AG2568" s="2">
        <v>3.472222222222222E-3</v>
      </c>
      <c r="AH2568" t="s">
        <v>3911</v>
      </c>
      <c r="AI2568">
        <v>3</v>
      </c>
      <c r="AJ2568" t="s">
        <v>4052</v>
      </c>
      <c r="AK2568" s="3">
        <v>38017</v>
      </c>
      <c r="AL2568" s="10">
        <f>YEAR(ufc_fights_2[[#This Row],[date]])</f>
        <v>2004</v>
      </c>
      <c r="AM2568" t="s">
        <v>3971</v>
      </c>
      <c r="AN2568">
        <v>1</v>
      </c>
      <c r="AO2568" t="s">
        <v>3913</v>
      </c>
      <c r="AP2568">
        <f>IF(ufc_fights_2[[#This Row],[winner]]="Red",ufc_fights_2[[#This Row],[r_fighter_id]],ufc_fights_2[[#This Row],[b_fighter_id]])</f>
        <v>3244</v>
      </c>
      <c r="AQ2568" t="str">
        <f>_xlfn.XLOOKUP(ufc_fights_2[[#This Row],[winnerID]],ufc_fighters[id],ufc_fighters[fighter_name],"xxx",0,1)</f>
        <v>Josh Thomson</v>
      </c>
    </row>
    <row r="2569" spans="1:43">
      <c r="A2569">
        <v>2485</v>
      </c>
      <c r="B2569">
        <v>3121</v>
      </c>
      <c r="C2569">
        <f>_xlfn.XLOOKUP(ufc_fights_2[[#This Row],[r_fighter_id]],ufc_fighters[id],ufc_fighters[year],"xxx",0,1)</f>
        <v>1978</v>
      </c>
      <c r="D2569">
        <f>_xlfn.XLOOKUP(ufc_fights_2[[#This Row],[b_fighter_id]],ufc_fighters[id],ufc_fighters[year],"Prázdné",0,1)</f>
        <v>1982</v>
      </c>
      <c r="E2569" s="10">
        <f>YEAR(ufc_fights_2[[#This Row],[date]])-ufc_fights_2[[#This Row],[r_year]]</f>
        <v>30</v>
      </c>
      <c r="F2569" s="10">
        <f>YEAR(ufc_fights_2[[#This Row],[date]])-ufc_fights_2[[#This Row],[b_year]]</f>
        <v>26</v>
      </c>
      <c r="G2569">
        <v>2</v>
      </c>
      <c r="H2569">
        <v>0</v>
      </c>
      <c r="I2569">
        <v>0.59419999999999995</v>
      </c>
      <c r="J2569">
        <v>0.47220000000000001</v>
      </c>
      <c r="K2569">
        <v>0.67620000000000002</v>
      </c>
      <c r="L2569">
        <v>0.57889999999999997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 s="2">
        <v>4.5486111111111109E-3</v>
      </c>
      <c r="T2569" s="2">
        <v>0</v>
      </c>
      <c r="U2569">
        <v>0.57579999999999998</v>
      </c>
      <c r="V2569">
        <v>0.37930000000000003</v>
      </c>
      <c r="W2569">
        <v>1</v>
      </c>
      <c r="X2569">
        <v>0</v>
      </c>
      <c r="Y2569">
        <v>0</v>
      </c>
      <c r="Z2569">
        <v>0.57889999999999997</v>
      </c>
      <c r="AA2569">
        <v>0.29170000000000001</v>
      </c>
      <c r="AB2569">
        <v>0.5</v>
      </c>
      <c r="AC2569">
        <v>1</v>
      </c>
      <c r="AD2569">
        <v>0.62070000000000003</v>
      </c>
      <c r="AE2569">
        <v>0.8</v>
      </c>
      <c r="AF2569" t="s">
        <v>3933</v>
      </c>
      <c r="AG2569" s="2">
        <v>2.8009259259259259E-3</v>
      </c>
      <c r="AH2569" t="s">
        <v>3927</v>
      </c>
      <c r="AI2569">
        <v>5</v>
      </c>
      <c r="AJ2569" t="s">
        <v>3914</v>
      </c>
      <c r="AK2569" s="3">
        <v>39466</v>
      </c>
      <c r="AL2569" s="10">
        <f>YEAR(ufc_fights_2[[#This Row],[date]])</f>
        <v>2008</v>
      </c>
      <c r="AM2569" t="s">
        <v>3971</v>
      </c>
      <c r="AN2569">
        <v>153</v>
      </c>
      <c r="AO2569" t="s">
        <v>3913</v>
      </c>
      <c r="AP2569">
        <f>IF(ufc_fights_2[[#This Row],[winner]]="Red",ufc_fights_2[[#This Row],[r_fighter_id]],ufc_fights_2[[#This Row],[b_fighter_id]])</f>
        <v>2485</v>
      </c>
      <c r="AQ2569" t="str">
        <f>_xlfn.XLOOKUP(ufc_fights_2[[#This Row],[winnerID]],ufc_fighters[id],ufc_fighters[fighter_name],"xxx",0,1)</f>
        <v>BJ Penn</v>
      </c>
    </row>
    <row r="2570" spans="1:43">
      <c r="A2570">
        <v>2485</v>
      </c>
      <c r="B2570">
        <v>649</v>
      </c>
      <c r="C2570">
        <f>_xlfn.XLOOKUP(ufc_fights_2[[#This Row],[r_fighter_id]],ufc_fighters[id],ufc_fighters[year],"xxx",0,1)</f>
        <v>1978</v>
      </c>
      <c r="D2570">
        <f>_xlfn.XLOOKUP(ufc_fights_2[[#This Row],[b_fighter_id]],ufc_fighters[id],ufc_fighters[year],"Prázdné",0,1)</f>
        <v>1970</v>
      </c>
      <c r="E2570" s="10">
        <f>YEAR(ufc_fights_2[[#This Row],[date]])-ufc_fights_2[[#This Row],[r_year]]</f>
        <v>24</v>
      </c>
      <c r="F2570" s="10">
        <f>YEAR(ufc_fights_2[[#This Row],[date]])-ufc_fights_2[[#This Row],[b_year]]</f>
        <v>32</v>
      </c>
      <c r="G2570">
        <v>0</v>
      </c>
      <c r="H2570">
        <v>0</v>
      </c>
      <c r="I2570">
        <v>0.69640000000000002</v>
      </c>
      <c r="J2570">
        <v>0.75</v>
      </c>
      <c r="K2570">
        <v>0.84260000000000002</v>
      </c>
      <c r="L2570">
        <v>0.8</v>
      </c>
      <c r="M2570">
        <v>0</v>
      </c>
      <c r="N2570">
        <v>0.375</v>
      </c>
      <c r="O2570">
        <v>0</v>
      </c>
      <c r="P2570">
        <v>0</v>
      </c>
      <c r="Q2570">
        <v>0</v>
      </c>
      <c r="R2570">
        <v>0</v>
      </c>
      <c r="S2570" s="2">
        <v>2.4074074074074076E-3</v>
      </c>
      <c r="T2570" s="2">
        <v>1.2268518518518518E-3</v>
      </c>
      <c r="U2570">
        <v>0.53120000000000001</v>
      </c>
      <c r="V2570">
        <v>0.5</v>
      </c>
      <c r="W2570">
        <v>1</v>
      </c>
      <c r="X2570">
        <v>0.8</v>
      </c>
      <c r="Y2570">
        <v>0</v>
      </c>
      <c r="Z2570">
        <v>0.28570000000000001</v>
      </c>
      <c r="AA2570">
        <v>0.33329999999999999</v>
      </c>
      <c r="AB2570">
        <v>0.95240000000000002</v>
      </c>
      <c r="AC2570">
        <v>1</v>
      </c>
      <c r="AD2570">
        <v>0.60709999999999997</v>
      </c>
      <c r="AE2570">
        <v>1</v>
      </c>
      <c r="AF2570" t="s">
        <v>3910</v>
      </c>
      <c r="AG2570" s="2">
        <v>2.3495370370370371E-3</v>
      </c>
      <c r="AH2570" t="s">
        <v>3911</v>
      </c>
      <c r="AI2570">
        <v>3</v>
      </c>
      <c r="AJ2570" t="s">
        <v>4052</v>
      </c>
      <c r="AK2570" s="3">
        <v>37386</v>
      </c>
      <c r="AL2570" s="10">
        <f>YEAR(ufc_fights_2[[#This Row],[date]])</f>
        <v>2002</v>
      </c>
      <c r="AM2570" t="s">
        <v>3971</v>
      </c>
      <c r="AN2570">
        <v>152</v>
      </c>
      <c r="AO2570" t="s">
        <v>3913</v>
      </c>
      <c r="AP2570">
        <f>IF(ufc_fights_2[[#This Row],[winner]]="Red",ufc_fights_2[[#This Row],[r_fighter_id]],ufc_fights_2[[#This Row],[b_fighter_id]])</f>
        <v>2485</v>
      </c>
      <c r="AQ2570" t="str">
        <f>_xlfn.XLOOKUP(ufc_fights_2[[#This Row],[winnerID]],ufc_fighters[id],ufc_fighters[fighter_name],"xxx",0,1)</f>
        <v>BJ Penn</v>
      </c>
    </row>
    <row r="2571" spans="1:43">
      <c r="A2571">
        <v>2485</v>
      </c>
      <c r="B2571">
        <v>2829</v>
      </c>
      <c r="C2571">
        <f>_xlfn.XLOOKUP(ufc_fights_2[[#This Row],[r_fighter_id]],ufc_fighters[id],ufc_fighters[year],"xxx",0,1)</f>
        <v>1978</v>
      </c>
      <c r="D2571">
        <f>_xlfn.XLOOKUP(ufc_fights_2[[#This Row],[b_fighter_id]],ufc_fighters[id],ufc_fighters[year],"Prázdné",0,1)</f>
        <v>1981</v>
      </c>
      <c r="E2571" s="10">
        <f>YEAR(ufc_fights_2[[#This Row],[date]])-ufc_fights_2[[#This Row],[r_year]]</f>
        <v>31</v>
      </c>
      <c r="F2571" s="10">
        <f>YEAR(ufc_fights_2[[#This Row],[date]])-ufc_fights_2[[#This Row],[b_year]]</f>
        <v>28</v>
      </c>
      <c r="G2571">
        <v>0</v>
      </c>
      <c r="H2571">
        <v>0</v>
      </c>
      <c r="I2571">
        <v>0.53439999999999999</v>
      </c>
      <c r="J2571">
        <v>7.4099999999999999E-2</v>
      </c>
      <c r="K2571">
        <v>0.69950000000000001</v>
      </c>
      <c r="L2571">
        <v>7.4099999999999999E-2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1.0416666666666667E-3</v>
      </c>
      <c r="T2571" s="2">
        <v>4.4212962962962964E-3</v>
      </c>
      <c r="U2571">
        <v>0.51970000000000005</v>
      </c>
      <c r="V2571">
        <v>7.0000000000000007E-2</v>
      </c>
      <c r="W2571">
        <v>1</v>
      </c>
      <c r="X2571">
        <v>1</v>
      </c>
      <c r="Y2571">
        <v>0</v>
      </c>
      <c r="Z2571">
        <v>0.45950000000000002</v>
      </c>
      <c r="AA2571">
        <v>5.8299999999999998E-2</v>
      </c>
      <c r="AB2571">
        <v>0.71050000000000002</v>
      </c>
      <c r="AC2571">
        <v>0.4</v>
      </c>
      <c r="AD2571">
        <v>0.47370000000000001</v>
      </c>
      <c r="AE2571">
        <v>0</v>
      </c>
      <c r="AF2571" t="s">
        <v>3926</v>
      </c>
      <c r="AG2571" s="2">
        <v>1.8171296296296297E-3</v>
      </c>
      <c r="AH2571" t="s">
        <v>3927</v>
      </c>
      <c r="AI2571">
        <v>5</v>
      </c>
      <c r="AJ2571" t="s">
        <v>3914</v>
      </c>
      <c r="AK2571" s="3">
        <v>40159</v>
      </c>
      <c r="AL2571" s="10">
        <f>YEAR(ufc_fights_2[[#This Row],[date]])</f>
        <v>2009</v>
      </c>
      <c r="AM2571" t="s">
        <v>3971</v>
      </c>
      <c r="AN2571">
        <v>145</v>
      </c>
      <c r="AO2571" t="s">
        <v>3913</v>
      </c>
      <c r="AP2571">
        <f>IF(ufc_fights_2[[#This Row],[winner]]="Red",ufc_fights_2[[#This Row],[r_fighter_id]],ufc_fights_2[[#This Row],[b_fighter_id]])</f>
        <v>2485</v>
      </c>
      <c r="AQ2571" t="str">
        <f>_xlfn.XLOOKUP(ufc_fights_2[[#This Row],[winnerID]],ufc_fighters[id],ufc_fighters[fighter_name],"xxx",0,1)</f>
        <v>BJ Penn</v>
      </c>
    </row>
    <row r="2572" spans="1:43">
      <c r="A2572">
        <v>2485</v>
      </c>
      <c r="B2572">
        <v>2939</v>
      </c>
      <c r="C2572">
        <f>_xlfn.XLOOKUP(ufc_fights_2[[#This Row],[r_fighter_id]],ufc_fighters[id],ufc_fighters[year],"xxx",0,1)</f>
        <v>1978</v>
      </c>
      <c r="D2572">
        <f>_xlfn.XLOOKUP(ufc_fights_2[[#This Row],[b_fighter_id]],ufc_fighters[id],ufc_fighters[year],"Prázdné",0,1)</f>
        <v>1974</v>
      </c>
      <c r="E2572" s="10">
        <f>YEAR(ufc_fights_2[[#This Row],[date]])-ufc_fights_2[[#This Row],[r_year]]</f>
        <v>24</v>
      </c>
      <c r="F2572" s="10">
        <f>YEAR(ufc_fights_2[[#This Row],[date]])-ufc_fights_2[[#This Row],[b_year]]</f>
        <v>28</v>
      </c>
      <c r="G2572">
        <v>0</v>
      </c>
      <c r="H2572">
        <v>0</v>
      </c>
      <c r="I2572">
        <v>0.61539999999999995</v>
      </c>
      <c r="J2572">
        <v>0.1633</v>
      </c>
      <c r="K2572">
        <v>0.77170000000000005</v>
      </c>
      <c r="L2572">
        <v>0.34920000000000001</v>
      </c>
      <c r="M2572">
        <v>1</v>
      </c>
      <c r="N2572">
        <v>5.8799999999999998E-2</v>
      </c>
      <c r="O2572">
        <v>0</v>
      </c>
      <c r="P2572">
        <v>1</v>
      </c>
      <c r="Q2572">
        <v>0</v>
      </c>
      <c r="R2572">
        <v>0</v>
      </c>
      <c r="S2572" s="2">
        <v>6.3657407407407413E-4</v>
      </c>
      <c r="T2572" s="2">
        <v>2.9861111111111113E-3</v>
      </c>
      <c r="U2572">
        <v>0.3871</v>
      </c>
      <c r="V2572">
        <v>9.5200000000000007E-2</v>
      </c>
      <c r="W2572">
        <v>0.90910000000000002</v>
      </c>
      <c r="X2572">
        <v>1</v>
      </c>
      <c r="Y2572">
        <v>0.4</v>
      </c>
      <c r="Z2572">
        <v>0.5</v>
      </c>
      <c r="AA2572">
        <v>8.5699999999999998E-2</v>
      </c>
      <c r="AB2572">
        <v>0.73909999999999998</v>
      </c>
      <c r="AC2572">
        <v>0.35709999999999997</v>
      </c>
      <c r="AD2572">
        <v>0.6</v>
      </c>
      <c r="AE2572">
        <v>0</v>
      </c>
      <c r="AF2572" t="s">
        <v>3915</v>
      </c>
      <c r="AG2572" s="2">
        <v>3.472222222222222E-3</v>
      </c>
      <c r="AH2572" t="s">
        <v>3911</v>
      </c>
      <c r="AI2572">
        <v>3</v>
      </c>
      <c r="AJ2572" t="s">
        <v>3925</v>
      </c>
      <c r="AK2572" s="3">
        <v>37526</v>
      </c>
      <c r="AL2572" s="10">
        <f>YEAR(ufc_fights_2[[#This Row],[date]])</f>
        <v>2002</v>
      </c>
      <c r="AM2572" t="s">
        <v>3971</v>
      </c>
      <c r="AN2572">
        <v>144</v>
      </c>
      <c r="AO2572" t="s">
        <v>3913</v>
      </c>
      <c r="AP2572">
        <f>IF(ufc_fights_2[[#This Row],[winner]]="Red",ufc_fights_2[[#This Row],[r_fighter_id]],ufc_fights_2[[#This Row],[b_fighter_id]])</f>
        <v>2485</v>
      </c>
      <c r="AQ2572" t="str">
        <f>_xlfn.XLOOKUP(ufc_fights_2[[#This Row],[winnerID]],ufc_fighters[id],ufc_fighters[fighter_name],"xxx",0,1)</f>
        <v>BJ Penn</v>
      </c>
    </row>
    <row r="2573" spans="1:43">
      <c r="A2573">
        <v>2485</v>
      </c>
      <c r="B2573">
        <v>3237</v>
      </c>
      <c r="C2573">
        <f>_xlfn.XLOOKUP(ufc_fights_2[[#This Row],[r_fighter_id]],ufc_fighters[id],ufc_fighters[year],"xxx",0,1)</f>
        <v>1978</v>
      </c>
      <c r="D2573">
        <f>_xlfn.XLOOKUP(ufc_fights_2[[#This Row],[b_fighter_id]],ufc_fighters[id],ufc_fighters[year],"Prázdné",0,1)</f>
        <v>1976</v>
      </c>
      <c r="E2573" s="10">
        <f>YEAR(ufc_fights_2[[#This Row],[date]])-ufc_fights_2[[#This Row],[r_year]]</f>
        <v>23</v>
      </c>
      <c r="F2573" s="10">
        <f>YEAR(ufc_fights_2[[#This Row],[date]])-ufc_fights_2[[#This Row],[b_year]]</f>
        <v>25</v>
      </c>
      <c r="G2573">
        <v>1</v>
      </c>
      <c r="H2573">
        <v>0</v>
      </c>
      <c r="I2573">
        <v>0.75</v>
      </c>
      <c r="J2573">
        <v>0.2</v>
      </c>
      <c r="K2573">
        <v>0.84619999999999995</v>
      </c>
      <c r="L2573">
        <v>0.86209999999999998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 s="2">
        <v>9.2592592592592588E-5</v>
      </c>
      <c r="T2573" s="2">
        <v>1.4467592592592592E-3</v>
      </c>
      <c r="U2573">
        <v>0.6</v>
      </c>
      <c r="V2573">
        <v>0.2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1</v>
      </c>
      <c r="AE2573">
        <v>0.33329999999999999</v>
      </c>
      <c r="AF2573" t="s">
        <v>3910</v>
      </c>
      <c r="AG2573" s="2">
        <v>1.8749999999999999E-3</v>
      </c>
      <c r="AH2573" t="s">
        <v>3911</v>
      </c>
      <c r="AI2573">
        <v>3</v>
      </c>
      <c r="AJ2573" t="s">
        <v>3925</v>
      </c>
      <c r="AK2573" s="3">
        <v>37071</v>
      </c>
      <c r="AL2573" s="10">
        <f>YEAR(ufc_fights_2[[#This Row],[date]])</f>
        <v>2001</v>
      </c>
      <c r="AM2573" t="s">
        <v>3971</v>
      </c>
      <c r="AN2573">
        <v>130</v>
      </c>
      <c r="AO2573" t="s">
        <v>3913</v>
      </c>
      <c r="AP2573">
        <f>IF(ufc_fights_2[[#This Row],[winner]]="Red",ufc_fights_2[[#This Row],[r_fighter_id]],ufc_fights_2[[#This Row],[b_fighter_id]])</f>
        <v>2485</v>
      </c>
      <c r="AQ2573" t="str">
        <f>_xlfn.XLOOKUP(ufc_fights_2[[#This Row],[winnerID]],ufc_fighters[id],ufc_fighters[fighter_name],"xxx",0,1)</f>
        <v>BJ Penn</v>
      </c>
    </row>
    <row r="2574" spans="1:43">
      <c r="A2574">
        <v>2485</v>
      </c>
      <c r="B2574">
        <v>1106</v>
      </c>
      <c r="C2574">
        <f>_xlfn.XLOOKUP(ufc_fights_2[[#This Row],[r_fighter_id]],ufc_fighters[id],ufc_fighters[year],"xxx",0,1)</f>
        <v>1978</v>
      </c>
      <c r="D2574">
        <f>_xlfn.XLOOKUP(ufc_fights_2[[#This Row],[b_fighter_id]],ufc_fighters[id],ufc_fighters[year],"Prázdné",0,1)</f>
        <v>1976</v>
      </c>
      <c r="E2574" s="10">
        <f>YEAR(ufc_fights_2[[#This Row],[date]])-ufc_fights_2[[#This Row],[r_year]]</f>
        <v>23</v>
      </c>
      <c r="F2574" s="10">
        <f>YEAR(ufc_fights_2[[#This Row],[date]])-ufc_fights_2[[#This Row],[b_year]]</f>
        <v>25</v>
      </c>
      <c r="G2574">
        <v>0</v>
      </c>
      <c r="H2574">
        <v>0</v>
      </c>
      <c r="I2574">
        <v>0.6875</v>
      </c>
      <c r="J2574">
        <v>0.42859999999999998</v>
      </c>
      <c r="K2574">
        <v>0.88370000000000004</v>
      </c>
      <c r="L2574">
        <v>0.73329999999999995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3.1250000000000002E-3</v>
      </c>
      <c r="T2574" s="2">
        <v>6.9444444444444444E-5</v>
      </c>
      <c r="U2574">
        <v>0.64290000000000003</v>
      </c>
      <c r="V2574">
        <v>0</v>
      </c>
      <c r="W2574">
        <v>1</v>
      </c>
      <c r="X2574">
        <v>0</v>
      </c>
      <c r="Y2574">
        <v>1</v>
      </c>
      <c r="Z2574">
        <v>0.375</v>
      </c>
      <c r="AA2574">
        <v>0.2</v>
      </c>
      <c r="AB2574">
        <v>1</v>
      </c>
      <c r="AC2574">
        <v>1</v>
      </c>
      <c r="AD2574">
        <v>0.76190000000000002</v>
      </c>
      <c r="AE2574">
        <v>0</v>
      </c>
      <c r="AF2574" t="s">
        <v>3910</v>
      </c>
      <c r="AG2574" s="2">
        <v>3.4375E-3</v>
      </c>
      <c r="AH2574" t="s">
        <v>3911</v>
      </c>
      <c r="AI2574">
        <v>3</v>
      </c>
      <c r="AJ2574" t="s">
        <v>3925</v>
      </c>
      <c r="AK2574" s="3">
        <v>37015</v>
      </c>
      <c r="AL2574" s="10">
        <f>YEAR(ufc_fights_2[[#This Row],[date]])</f>
        <v>2001</v>
      </c>
      <c r="AM2574" t="s">
        <v>3971</v>
      </c>
      <c r="AN2574">
        <v>36</v>
      </c>
      <c r="AO2574" t="s">
        <v>3913</v>
      </c>
      <c r="AP2574">
        <f>IF(ufc_fights_2[[#This Row],[winner]]="Red",ufc_fights_2[[#This Row],[r_fighter_id]],ufc_fights_2[[#This Row],[b_fighter_id]])</f>
        <v>2485</v>
      </c>
      <c r="AQ2574" t="str">
        <f>_xlfn.XLOOKUP(ufc_fights_2[[#This Row],[winnerID]],ufc_fighters[id],ufc_fighters[fighter_name],"xxx",0,1)</f>
        <v>BJ Penn</v>
      </c>
    </row>
    <row r="2575" spans="1:43">
      <c r="A2575">
        <v>2485</v>
      </c>
      <c r="B2575">
        <v>986</v>
      </c>
      <c r="C2575">
        <f>_xlfn.XLOOKUP(ufc_fights_2[[#This Row],[r_fighter_id]],ufc_fighters[id],ufc_fighters[year],"xxx",0,1)</f>
        <v>1978</v>
      </c>
      <c r="D2575">
        <f>_xlfn.XLOOKUP(ufc_fights_2[[#This Row],[b_fighter_id]],ufc_fighters[id],ufc_fighters[year],"Prázdné",0,1)</f>
        <v>1976</v>
      </c>
      <c r="E2575" s="10">
        <f>YEAR(ufc_fights_2[[#This Row],[date]])-ufc_fights_2[[#This Row],[r_year]]</f>
        <v>31</v>
      </c>
      <c r="F2575" s="10">
        <f>YEAR(ufc_fights_2[[#This Row],[date]])-ufc_fights_2[[#This Row],[b_year]]</f>
        <v>33</v>
      </c>
      <c r="G2575">
        <v>0</v>
      </c>
      <c r="H2575">
        <v>0</v>
      </c>
      <c r="I2575">
        <v>0.60640000000000005</v>
      </c>
      <c r="J2575">
        <v>0.3276</v>
      </c>
      <c r="K2575">
        <v>0.79890000000000005</v>
      </c>
      <c r="L2575">
        <v>0.68700000000000006</v>
      </c>
      <c r="M2575">
        <v>0.33329999999999999</v>
      </c>
      <c r="N2575">
        <v>0</v>
      </c>
      <c r="O2575">
        <v>1</v>
      </c>
      <c r="P2575">
        <v>0</v>
      </c>
      <c r="Q2575">
        <v>0</v>
      </c>
      <c r="R2575">
        <v>0</v>
      </c>
      <c r="S2575" s="2">
        <v>2.9050925925925928E-3</v>
      </c>
      <c r="T2575" s="2">
        <v>3.5995370370370369E-3</v>
      </c>
      <c r="U2575">
        <v>0.47760000000000002</v>
      </c>
      <c r="V2575">
        <v>0.17499999999999999</v>
      </c>
      <c r="W2575">
        <v>0.88890000000000002</v>
      </c>
      <c r="X2575">
        <v>1</v>
      </c>
      <c r="Y2575">
        <v>0.5</v>
      </c>
      <c r="Z2575">
        <v>0.34210000000000002</v>
      </c>
      <c r="AA2575">
        <v>0.21429999999999999</v>
      </c>
      <c r="AB2575">
        <v>0.76319999999999999</v>
      </c>
      <c r="AC2575">
        <v>0.57140000000000002</v>
      </c>
      <c r="AD2575">
        <v>0.83330000000000004</v>
      </c>
      <c r="AE2575">
        <v>1</v>
      </c>
      <c r="AF2575" t="s">
        <v>3933</v>
      </c>
      <c r="AG2575" s="2">
        <v>2.7083333333333334E-3</v>
      </c>
      <c r="AH2575" t="s">
        <v>3927</v>
      </c>
      <c r="AI2575">
        <v>5</v>
      </c>
      <c r="AJ2575" t="s">
        <v>3928</v>
      </c>
      <c r="AK2575" s="3">
        <v>40033</v>
      </c>
      <c r="AL2575" s="10">
        <f>YEAR(ufc_fights_2[[#This Row],[date]])</f>
        <v>2009</v>
      </c>
      <c r="AM2575" t="s">
        <v>3971</v>
      </c>
      <c r="AN2575">
        <v>11</v>
      </c>
      <c r="AO2575" t="s">
        <v>3913</v>
      </c>
      <c r="AP2575">
        <f>IF(ufc_fights_2[[#This Row],[winner]]="Red",ufc_fights_2[[#This Row],[r_fighter_id]],ufc_fights_2[[#This Row],[b_fighter_id]])</f>
        <v>2485</v>
      </c>
      <c r="AQ2575" t="str">
        <f>_xlfn.XLOOKUP(ufc_fights_2[[#This Row],[winnerID]],ufc_fighters[id],ufc_fighters[fighter_name],"xxx",0,1)</f>
        <v>BJ Penn</v>
      </c>
    </row>
    <row r="2576" spans="1:43">
      <c r="A2576">
        <v>2485</v>
      </c>
      <c r="B2576">
        <v>3318</v>
      </c>
      <c r="C2576">
        <f>_xlfn.XLOOKUP(ufc_fights_2[[#This Row],[r_fighter_id]],ufc_fighters[id],ufc_fighters[year],"xxx",0,1)</f>
        <v>1978</v>
      </c>
      <c r="D2576">
        <f>_xlfn.XLOOKUP(ufc_fights_2[[#This Row],[b_fighter_id]],ufc_fighters[id],ufc_fighters[year],"Prázdné",0,1)</f>
        <v>1975</v>
      </c>
      <c r="E2576" s="10">
        <f>YEAR(ufc_fights_2[[#This Row],[date]])-ufc_fights_2[[#This Row],[r_year]]</f>
        <v>23</v>
      </c>
      <c r="F2576" s="10">
        <f>YEAR(ufc_fights_2[[#This Row],[date]])-ufc_fights_2[[#This Row],[b_year]]</f>
        <v>26</v>
      </c>
      <c r="G2576">
        <v>1</v>
      </c>
      <c r="H2576">
        <v>0</v>
      </c>
      <c r="I2576">
        <v>0.83330000000000004</v>
      </c>
      <c r="J2576">
        <v>0</v>
      </c>
      <c r="K2576">
        <v>0.83330000000000004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2.3148148148148147E-5</v>
      </c>
      <c r="T2576" s="2">
        <v>0</v>
      </c>
      <c r="U2576">
        <v>0.83330000000000004</v>
      </c>
      <c r="V2576">
        <v>0</v>
      </c>
      <c r="W2576">
        <v>0</v>
      </c>
      <c r="X2576">
        <v>0</v>
      </c>
      <c r="Y2576">
        <v>0</v>
      </c>
      <c r="Z2576">
        <v>0.5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 t="s">
        <v>3910</v>
      </c>
      <c r="AG2576" s="2">
        <v>1.273148148148148E-4</v>
      </c>
      <c r="AH2576" t="s">
        <v>3911</v>
      </c>
      <c r="AI2576">
        <v>3</v>
      </c>
      <c r="AJ2576" t="s">
        <v>4052</v>
      </c>
      <c r="AK2576" s="3">
        <v>37197</v>
      </c>
      <c r="AL2576" s="10">
        <f>YEAR(ufc_fights_2[[#This Row],[date]])</f>
        <v>2001</v>
      </c>
      <c r="AM2576" t="s">
        <v>3971</v>
      </c>
      <c r="AN2576">
        <v>1</v>
      </c>
      <c r="AO2576" t="s">
        <v>3913</v>
      </c>
      <c r="AP2576">
        <f>IF(ufc_fights_2[[#This Row],[winner]]="Red",ufc_fights_2[[#This Row],[r_fighter_id]],ufc_fights_2[[#This Row],[b_fighter_id]])</f>
        <v>2485</v>
      </c>
      <c r="AQ2576" t="str">
        <f>_xlfn.XLOOKUP(ufc_fights_2[[#This Row],[winnerID]],ufc_fighters[id],ufc_fighters[fighter_name],"xxx",0,1)</f>
        <v>BJ Penn</v>
      </c>
    </row>
    <row r="2577" spans="1:43">
      <c r="A2577">
        <v>2485</v>
      </c>
      <c r="B2577">
        <v>2590</v>
      </c>
      <c r="C2577">
        <f>_xlfn.XLOOKUP(ufc_fights_2[[#This Row],[r_fighter_id]],ufc_fighters[id],ufc_fighters[year],"xxx",0,1)</f>
        <v>1978</v>
      </c>
      <c r="D2577">
        <f>_xlfn.XLOOKUP(ufc_fights_2[[#This Row],[b_fighter_id]],ufc_fighters[id],ufc_fighters[year],"Prázdné",0,1)</f>
        <v>1974</v>
      </c>
      <c r="E2577" s="10">
        <f>YEAR(ufc_fights_2[[#This Row],[date]])-ufc_fights_2[[#This Row],[r_year]]</f>
        <v>29</v>
      </c>
      <c r="F2577" s="10">
        <f>YEAR(ufc_fights_2[[#This Row],[date]])-ufc_fights_2[[#This Row],[b_year]]</f>
        <v>33</v>
      </c>
      <c r="G2577">
        <v>0</v>
      </c>
      <c r="H2577">
        <v>0</v>
      </c>
      <c r="I2577">
        <v>0.7419</v>
      </c>
      <c r="J2577">
        <v>0.33329999999999999</v>
      </c>
      <c r="K2577">
        <v>0.85709999999999997</v>
      </c>
      <c r="L2577">
        <v>0.6</v>
      </c>
      <c r="M2577">
        <v>1</v>
      </c>
      <c r="N2577">
        <v>0</v>
      </c>
      <c r="O2577">
        <v>3</v>
      </c>
      <c r="P2577">
        <v>0</v>
      </c>
      <c r="Q2577">
        <v>0</v>
      </c>
      <c r="R2577">
        <v>0</v>
      </c>
      <c r="S2577" s="2">
        <v>3.425925925925926E-3</v>
      </c>
      <c r="T2577" s="2">
        <v>1.3541666666666667E-3</v>
      </c>
      <c r="U2577">
        <v>0.72409999999999997</v>
      </c>
      <c r="V2577">
        <v>0.29409999999999997</v>
      </c>
      <c r="W2577">
        <v>1</v>
      </c>
      <c r="X2577">
        <v>0</v>
      </c>
      <c r="Y2577">
        <v>0</v>
      </c>
      <c r="Z2577">
        <v>0.57140000000000002</v>
      </c>
      <c r="AA2577">
        <v>0.18179999999999999</v>
      </c>
      <c r="AB2577">
        <v>1</v>
      </c>
      <c r="AC2577">
        <v>1</v>
      </c>
      <c r="AD2577">
        <v>0.86670000000000003</v>
      </c>
      <c r="AE2577">
        <v>0.4</v>
      </c>
      <c r="AF2577" t="s">
        <v>3933</v>
      </c>
      <c r="AG2577" s="2">
        <v>2.2222222222222222E-3</v>
      </c>
      <c r="AH2577" t="s">
        <v>3911</v>
      </c>
      <c r="AI2577">
        <v>3</v>
      </c>
      <c r="AJ2577" t="s">
        <v>3967</v>
      </c>
      <c r="AK2577" s="3">
        <v>39256</v>
      </c>
      <c r="AL2577" s="10">
        <f>YEAR(ufc_fights_2[[#This Row],[date]])</f>
        <v>2007</v>
      </c>
      <c r="AM2577" t="s">
        <v>3971</v>
      </c>
      <c r="AN2577">
        <v>1</v>
      </c>
      <c r="AO2577" t="s">
        <v>3913</v>
      </c>
      <c r="AP2577">
        <f>IF(ufc_fights_2[[#This Row],[winner]]="Red",ufc_fights_2[[#This Row],[r_fighter_id]],ufc_fights_2[[#This Row],[b_fighter_id]])</f>
        <v>2485</v>
      </c>
      <c r="AQ2577" t="str">
        <f>_xlfn.XLOOKUP(ufc_fights_2[[#This Row],[winnerID]],ufc_fighters[id],ufc_fighters[fighter_name],"xxx",0,1)</f>
        <v>BJ Penn</v>
      </c>
    </row>
    <row r="2578" spans="1:43">
      <c r="A2578">
        <v>2485</v>
      </c>
      <c r="B2578">
        <v>2952</v>
      </c>
      <c r="C2578">
        <f>_xlfn.XLOOKUP(ufc_fights_2[[#This Row],[r_fighter_id]],ufc_fighters[id],ufc_fighters[year],"xxx",0,1)</f>
        <v>1978</v>
      </c>
      <c r="D2578">
        <f>_xlfn.XLOOKUP(ufc_fights_2[[#This Row],[b_fighter_id]],ufc_fighters[id],ufc_fighters[year],"Prázdné",0,1)</f>
        <v>1973</v>
      </c>
      <c r="E2578" s="10">
        <f>YEAR(ufc_fights_2[[#This Row],[date]])-ufc_fights_2[[#This Row],[r_year]]</f>
        <v>30</v>
      </c>
      <c r="F2578" s="10">
        <f>YEAR(ufc_fights_2[[#This Row],[date]])-ufc_fights_2[[#This Row],[b_year]]</f>
        <v>35</v>
      </c>
      <c r="G2578">
        <v>1</v>
      </c>
      <c r="H2578">
        <v>0</v>
      </c>
      <c r="I2578">
        <v>0.69710000000000005</v>
      </c>
      <c r="J2578">
        <v>0.28399999999999997</v>
      </c>
      <c r="K2578">
        <v>0.71040000000000003</v>
      </c>
      <c r="L2578">
        <v>0.30769999999999997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8.1018518518518516E-5</v>
      </c>
      <c r="T2578" s="2">
        <v>0</v>
      </c>
      <c r="U2578">
        <v>0.67279999999999995</v>
      </c>
      <c r="V2578">
        <v>0.18310000000000001</v>
      </c>
      <c r="W2578">
        <v>1</v>
      </c>
      <c r="X2578">
        <v>1</v>
      </c>
      <c r="Y2578">
        <v>1</v>
      </c>
      <c r="Z2578">
        <v>0.67900000000000005</v>
      </c>
      <c r="AA2578">
        <v>0.27150000000000002</v>
      </c>
      <c r="AB2578">
        <v>0.9</v>
      </c>
      <c r="AC2578">
        <v>0.45450000000000002</v>
      </c>
      <c r="AD2578">
        <v>1</v>
      </c>
      <c r="AE2578">
        <v>0</v>
      </c>
      <c r="AF2578" t="s">
        <v>3910</v>
      </c>
      <c r="AG2578" s="2">
        <v>3.472222222222222E-3</v>
      </c>
      <c r="AH2578" t="s">
        <v>3927</v>
      </c>
      <c r="AI2578">
        <v>5</v>
      </c>
      <c r="AJ2578" t="s">
        <v>3939</v>
      </c>
      <c r="AK2578" s="3">
        <v>39592</v>
      </c>
      <c r="AL2578" s="10">
        <f>YEAR(ufc_fights_2[[#This Row],[date]])</f>
        <v>2008</v>
      </c>
      <c r="AM2578" t="s">
        <v>3971</v>
      </c>
      <c r="AN2578">
        <v>1</v>
      </c>
      <c r="AO2578" t="s">
        <v>3913</v>
      </c>
      <c r="AP2578">
        <f>IF(ufc_fights_2[[#This Row],[winner]]="Red",ufc_fights_2[[#This Row],[r_fighter_id]],ufc_fights_2[[#This Row],[b_fighter_id]])</f>
        <v>2485</v>
      </c>
      <c r="AQ2578" t="str">
        <f>_xlfn.XLOOKUP(ufc_fights_2[[#This Row],[winnerID]],ufc_fighters[id],ufc_fighters[fighter_name],"xxx",0,1)</f>
        <v>BJ Penn</v>
      </c>
    </row>
    <row r="2579" spans="1:43">
      <c r="A2579">
        <v>3294</v>
      </c>
      <c r="B2579">
        <v>338</v>
      </c>
      <c r="C2579">
        <f>_xlfn.XLOOKUP(ufc_fights_2[[#This Row],[r_fighter_id]],ufc_fighters[id],ufc_fighters[year],"xxx",0,1)</f>
        <v>1983</v>
      </c>
      <c r="D2579">
        <f>_xlfn.XLOOKUP(ufc_fights_2[[#This Row],[b_fighter_id]],ufc_fighters[id],ufc_fighters[year],"Prázdné",0,1)</f>
        <v>1982</v>
      </c>
      <c r="E2579" s="10">
        <f>YEAR(ufc_fights_2[[#This Row],[date]])-ufc_fights_2[[#This Row],[r_year]]</f>
        <v>30</v>
      </c>
      <c r="F2579" s="10">
        <f>YEAR(ufc_fights_2[[#This Row],[date]])-ufc_fights_2[[#This Row],[b_year]]</f>
        <v>31</v>
      </c>
      <c r="G2579">
        <v>0</v>
      </c>
      <c r="H2579">
        <v>0</v>
      </c>
      <c r="I2579">
        <v>0.67190000000000005</v>
      </c>
      <c r="J2579">
        <v>0.2727</v>
      </c>
      <c r="K2579">
        <v>0.69569999999999999</v>
      </c>
      <c r="L2579">
        <v>0.39019999999999999</v>
      </c>
      <c r="M2579">
        <v>0.83330000000000004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1.5277777777777779E-3</v>
      </c>
      <c r="T2579" s="2">
        <v>4.861111111111111E-4</v>
      </c>
      <c r="U2579">
        <v>0.60419999999999996</v>
      </c>
      <c r="V2579">
        <v>9.0899999999999995E-2</v>
      </c>
      <c r="W2579">
        <v>0.84619999999999995</v>
      </c>
      <c r="X2579">
        <v>1</v>
      </c>
      <c r="Y2579">
        <v>0.6</v>
      </c>
      <c r="Z2579">
        <v>0.45450000000000002</v>
      </c>
      <c r="AA2579">
        <v>0.2258</v>
      </c>
      <c r="AB2579">
        <v>0.91669999999999996</v>
      </c>
      <c r="AC2579">
        <v>1</v>
      </c>
      <c r="AD2579">
        <v>0.89470000000000005</v>
      </c>
      <c r="AE2579">
        <v>0</v>
      </c>
      <c r="AF2579" t="s">
        <v>3910</v>
      </c>
      <c r="AG2579" s="2">
        <v>1.0995370370370371E-3</v>
      </c>
      <c r="AH2579" t="s">
        <v>3911</v>
      </c>
      <c r="AI2579">
        <v>3</v>
      </c>
      <c r="AJ2579" t="s">
        <v>3925</v>
      </c>
      <c r="AK2579" s="3">
        <v>41622</v>
      </c>
      <c r="AL2579" s="10">
        <f>YEAR(ufc_fights_2[[#This Row],[date]])</f>
        <v>2013</v>
      </c>
      <c r="AM2579" t="s">
        <v>3971</v>
      </c>
      <c r="AN2579">
        <v>56</v>
      </c>
      <c r="AO2579" t="s">
        <v>3913</v>
      </c>
      <c r="AP2579">
        <f>IF(ufc_fights_2[[#This Row],[winner]]="Red",ufc_fights_2[[#This Row],[r_fighter_id]],ufc_fights_2[[#This Row],[b_fighter_id]])</f>
        <v>3294</v>
      </c>
      <c r="AQ2579" t="str">
        <f>_xlfn.XLOOKUP(ufc_fights_2[[#This Row],[winnerID]],ufc_fighters[id],ufc_fighters[fighter_name],"xxx",0,1)</f>
        <v>Abel Trujillo</v>
      </c>
    </row>
    <row r="2580" spans="1:43">
      <c r="A2580">
        <v>864</v>
      </c>
      <c r="B2580">
        <v>1233</v>
      </c>
      <c r="C2580">
        <f>_xlfn.XLOOKUP(ufc_fights_2[[#This Row],[r_fighter_id]],ufc_fighters[id],ufc_fighters[year],"xxx",0,1)</f>
        <v>1976</v>
      </c>
      <c r="D2580">
        <f>_xlfn.XLOOKUP(ufc_fights_2[[#This Row],[b_fighter_id]],ufc_fighters[id],ufc_fighters[year],"Prázdné",0,1)</f>
        <v>1979</v>
      </c>
      <c r="E2580" s="10">
        <f>YEAR(ufc_fights_2[[#This Row],[date]])-ufc_fights_2[[#This Row],[r_year]]</f>
        <v>34</v>
      </c>
      <c r="F2580" s="10">
        <f>YEAR(ufc_fights_2[[#This Row],[date]])-ufc_fights_2[[#This Row],[b_year]]</f>
        <v>31</v>
      </c>
      <c r="G2580">
        <v>0</v>
      </c>
      <c r="H2580">
        <v>0</v>
      </c>
      <c r="I2580">
        <v>0.432</v>
      </c>
      <c r="J2580">
        <v>0.18290000000000001</v>
      </c>
      <c r="K2580">
        <v>0.55369999999999997</v>
      </c>
      <c r="L2580">
        <v>0.26369999999999999</v>
      </c>
      <c r="M2580">
        <v>1</v>
      </c>
      <c r="N2580">
        <v>0</v>
      </c>
      <c r="O2580">
        <v>1</v>
      </c>
      <c r="P2580">
        <v>2</v>
      </c>
      <c r="Q2580">
        <v>0</v>
      </c>
      <c r="R2580">
        <v>0</v>
      </c>
      <c r="S2580" s="2">
        <v>5.5902777777777773E-3</v>
      </c>
      <c r="T2580" s="2">
        <v>5.6712962962962967E-4</v>
      </c>
      <c r="U2580">
        <v>0.38179999999999997</v>
      </c>
      <c r="V2580">
        <v>7.46E-2</v>
      </c>
      <c r="W2580">
        <v>0.81820000000000004</v>
      </c>
      <c r="X2580">
        <v>0.75</v>
      </c>
      <c r="Y2580">
        <v>0.625</v>
      </c>
      <c r="Z2580">
        <v>0.3125</v>
      </c>
      <c r="AA2580">
        <v>0.15790000000000001</v>
      </c>
      <c r="AB2580">
        <v>0.66669999999999996</v>
      </c>
      <c r="AC2580">
        <v>0.5</v>
      </c>
      <c r="AD2580">
        <v>0.54549999999999998</v>
      </c>
      <c r="AE2580">
        <v>0</v>
      </c>
      <c r="AF2580" t="s">
        <v>3915</v>
      </c>
      <c r="AG2580" s="2">
        <v>3.472222222222222E-3</v>
      </c>
      <c r="AH2580" t="s">
        <v>3911</v>
      </c>
      <c r="AI2580">
        <v>3</v>
      </c>
      <c r="AJ2580" t="s">
        <v>3956</v>
      </c>
      <c r="AK2580" s="3">
        <v>40436</v>
      </c>
      <c r="AL2580" s="10">
        <f>YEAR(ufc_fights_2[[#This Row],[date]])</f>
        <v>2010</v>
      </c>
      <c r="AM2580" t="s">
        <v>3971</v>
      </c>
      <c r="AN2580">
        <v>55</v>
      </c>
      <c r="AO2580" t="s">
        <v>3913</v>
      </c>
      <c r="AP2580">
        <f>IF(ufc_fights_2[[#This Row],[winner]]="Red",ufc_fights_2[[#This Row],[r_fighter_id]],ufc_fights_2[[#This Row],[b_fighter_id]])</f>
        <v>864</v>
      </c>
      <c r="AQ2580" t="str">
        <f>_xlfn.XLOOKUP(ufc_fights_2[[#This Row],[winnerID]],ufc_fighters[id],ufc_fighters[fighter_name],"xxx",0,1)</f>
        <v>Yves Edwards</v>
      </c>
    </row>
    <row r="2581" spans="1:43">
      <c r="A2581">
        <v>2564</v>
      </c>
      <c r="B2581">
        <v>1407</v>
      </c>
      <c r="C2581">
        <f>_xlfn.XLOOKUP(ufc_fights_2[[#This Row],[r_fighter_id]],ufc_fighters[id],ufc_fighters[year],"xxx",0,1)</f>
        <v>1988</v>
      </c>
      <c r="D2581">
        <f>_xlfn.XLOOKUP(ufc_fights_2[[#This Row],[b_fighter_id]],ufc_fighters[id],ufc_fighters[year],"Prázdné",0,1)</f>
        <v>1987</v>
      </c>
      <c r="E2581" s="10">
        <f>YEAR(ufc_fights_2[[#This Row],[date]])-ufc_fights_2[[#This Row],[r_year]]</f>
        <v>29</v>
      </c>
      <c r="F2581" s="10">
        <f>YEAR(ufc_fights_2[[#This Row],[date]])-ufc_fights_2[[#This Row],[b_year]]</f>
        <v>30</v>
      </c>
      <c r="G2581">
        <v>0</v>
      </c>
      <c r="H2581">
        <v>0</v>
      </c>
      <c r="I2581">
        <v>0.54430000000000001</v>
      </c>
      <c r="J2581">
        <v>0.48680000000000001</v>
      </c>
      <c r="K2581">
        <v>0.70799999999999996</v>
      </c>
      <c r="L2581">
        <v>0.57140000000000002</v>
      </c>
      <c r="M2581">
        <v>0</v>
      </c>
      <c r="N2581">
        <v>0</v>
      </c>
      <c r="O2581">
        <v>2</v>
      </c>
      <c r="P2581">
        <v>2</v>
      </c>
      <c r="Q2581">
        <v>1</v>
      </c>
      <c r="R2581">
        <v>1</v>
      </c>
      <c r="S2581" s="2">
        <v>1.3194444444444445E-3</v>
      </c>
      <c r="T2581" s="2">
        <v>5.0000000000000001E-3</v>
      </c>
      <c r="U2581">
        <v>0.35709999999999997</v>
      </c>
      <c r="V2581">
        <v>0.44290000000000002</v>
      </c>
      <c r="W2581">
        <v>0.88890000000000002</v>
      </c>
      <c r="X2581">
        <v>0.71430000000000005</v>
      </c>
      <c r="Y2581">
        <v>1</v>
      </c>
      <c r="Z2581">
        <v>0.44259999999999999</v>
      </c>
      <c r="AA2581">
        <v>0.30230000000000001</v>
      </c>
      <c r="AB2581">
        <v>0.8</v>
      </c>
      <c r="AC2581">
        <v>0.8</v>
      </c>
      <c r="AD2581">
        <v>0.92310000000000003</v>
      </c>
      <c r="AE2581">
        <v>0.69569999999999999</v>
      </c>
      <c r="AF2581" t="s">
        <v>3922</v>
      </c>
      <c r="AG2581" s="2">
        <v>3.472222222222222E-3</v>
      </c>
      <c r="AH2581" t="s">
        <v>3911</v>
      </c>
      <c r="AI2581">
        <v>3</v>
      </c>
      <c r="AJ2581" t="s">
        <v>3919</v>
      </c>
      <c r="AK2581" s="3">
        <v>42911</v>
      </c>
      <c r="AL2581" s="10">
        <f>YEAR(ufc_fights_2[[#This Row],[date]])</f>
        <v>2017</v>
      </c>
      <c r="AM2581" t="s">
        <v>3971</v>
      </c>
      <c r="AN2581">
        <v>35</v>
      </c>
      <c r="AO2581" t="s">
        <v>3918</v>
      </c>
      <c r="AP2581">
        <f>IF(ufc_fights_2[[#This Row],[winner]]="Red",ufc_fights_2[[#This Row],[r_fighter_id]],ufc_fights_2[[#This Row],[b_fighter_id]])</f>
        <v>1407</v>
      </c>
      <c r="AQ2581" t="str">
        <f>_xlfn.XLOOKUP(ufc_fights_2[[#This Row],[winnerID]],ufc_fighters[id],ufc_fighters[fighter_name],"xxx",0,1)</f>
        <v>Darrell Horcher</v>
      </c>
    </row>
    <row r="2582" spans="1:43">
      <c r="A2582">
        <v>754</v>
      </c>
      <c r="B2582">
        <v>2727</v>
      </c>
      <c r="C2582">
        <f>_xlfn.XLOOKUP(ufc_fights_2[[#This Row],[r_fighter_id]],ufc_fighters[id],ufc_fighters[year],"xxx",0,1)</f>
        <v>1974</v>
      </c>
      <c r="D2582">
        <f>_xlfn.XLOOKUP(ufc_fights_2[[#This Row],[b_fighter_id]],ufc_fighters[id],ufc_fighters[year],"Prázdné",0,1)</f>
        <v>0</v>
      </c>
      <c r="E2582" s="10">
        <f>YEAR(ufc_fights_2[[#This Row],[date]])-ufc_fights_2[[#This Row],[r_year]]</f>
        <v>27</v>
      </c>
      <c r="F2582" s="10">
        <f>YEAR(ufc_fights_2[[#This Row],[date]])-ufc_fights_2[[#This Row],[b_year]]</f>
        <v>2001</v>
      </c>
      <c r="G2582">
        <v>0</v>
      </c>
      <c r="H2582">
        <v>0</v>
      </c>
      <c r="I2582">
        <v>0.33329999999999999</v>
      </c>
      <c r="J2582">
        <v>1</v>
      </c>
      <c r="K2582">
        <v>0.33329999999999999</v>
      </c>
      <c r="L2582">
        <v>1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 s="2">
        <v>3.7037037037037035E-4</v>
      </c>
      <c r="T2582" s="2">
        <v>0</v>
      </c>
      <c r="U2582">
        <v>0.33329999999999999</v>
      </c>
      <c r="V2582">
        <v>0</v>
      </c>
      <c r="W2582">
        <v>0</v>
      </c>
      <c r="X2582">
        <v>0</v>
      </c>
      <c r="Y2582">
        <v>1</v>
      </c>
      <c r="Z2582">
        <v>0.33329999999999999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3933</v>
      </c>
      <c r="AG2582" s="2">
        <v>7.5231481481481482E-4</v>
      </c>
      <c r="AH2582" t="s">
        <v>3911</v>
      </c>
      <c r="AI2582">
        <v>3</v>
      </c>
      <c r="AJ2582" t="s">
        <v>3939</v>
      </c>
      <c r="AK2582" s="3">
        <v>37071</v>
      </c>
      <c r="AL2582" s="10">
        <f>YEAR(ufc_fights_2[[#This Row],[date]])</f>
        <v>2001</v>
      </c>
      <c r="AM2582" t="s">
        <v>3971</v>
      </c>
      <c r="AN2582">
        <v>130</v>
      </c>
      <c r="AO2582" t="s">
        <v>3913</v>
      </c>
      <c r="AP2582">
        <f>IF(ufc_fights_2[[#This Row],[winner]]="Red",ufc_fights_2[[#This Row],[r_fighter_id]],ufc_fights_2[[#This Row],[b_fighter_id]])</f>
        <v>754</v>
      </c>
      <c r="AQ2582" t="str">
        <f>_xlfn.XLOOKUP(ufc_fights_2[[#This Row],[winnerID]],ufc_fighters[id],ufc_fighters[fighter_name],"xxx",0,1)</f>
        <v>Tony DeSouza</v>
      </c>
    </row>
    <row r="2583" spans="1:43">
      <c r="A2583">
        <v>3375</v>
      </c>
      <c r="B2583">
        <v>3289</v>
      </c>
      <c r="C2583">
        <f>_xlfn.XLOOKUP(ufc_fights_2[[#This Row],[r_fighter_id]],ufc_fighters[id],ufc_fighters[year],"xxx",0,1)</f>
        <v>1987</v>
      </c>
      <c r="D2583">
        <f>_xlfn.XLOOKUP(ufc_fights_2[[#This Row],[b_fighter_id]],ufc_fighters[id],ufc_fighters[year],"Prázdné",0,1)</f>
        <v>1978</v>
      </c>
      <c r="E2583" s="10">
        <f>YEAR(ufc_fights_2[[#This Row],[date]])-ufc_fights_2[[#This Row],[r_year]]</f>
        <v>31</v>
      </c>
      <c r="F2583" s="10">
        <f>YEAR(ufc_fights_2[[#This Row],[date]])-ufc_fights_2[[#This Row],[b_year]]</f>
        <v>40</v>
      </c>
      <c r="G2583">
        <v>1</v>
      </c>
      <c r="H2583">
        <v>0</v>
      </c>
      <c r="I2583">
        <v>0.4304</v>
      </c>
      <c r="J2583">
        <v>0.28889999999999999</v>
      </c>
      <c r="K2583">
        <v>0.44440000000000002</v>
      </c>
      <c r="L2583">
        <v>0.29670000000000002</v>
      </c>
      <c r="M2583">
        <v>0.5</v>
      </c>
      <c r="N2583">
        <v>1</v>
      </c>
      <c r="O2583">
        <v>0</v>
      </c>
      <c r="P2583">
        <v>1</v>
      </c>
      <c r="Q2583">
        <v>0</v>
      </c>
      <c r="R2583">
        <v>0</v>
      </c>
      <c r="S2583" s="2">
        <v>3.1250000000000001E-4</v>
      </c>
      <c r="T2583" s="2">
        <v>1.1111111111111111E-3</v>
      </c>
      <c r="U2583">
        <v>0.24</v>
      </c>
      <c r="V2583">
        <v>0.14929999999999999</v>
      </c>
      <c r="W2583">
        <v>0.76</v>
      </c>
      <c r="X2583">
        <v>0.75</v>
      </c>
      <c r="Y2583">
        <v>0</v>
      </c>
      <c r="Z2583">
        <v>0.40820000000000001</v>
      </c>
      <c r="AA2583">
        <v>0.26740000000000003</v>
      </c>
      <c r="AB2583">
        <v>0.66669999999999996</v>
      </c>
      <c r="AC2583">
        <v>0.75</v>
      </c>
      <c r="AD2583">
        <v>0.8</v>
      </c>
      <c r="AE2583">
        <v>0</v>
      </c>
      <c r="AF2583" t="s">
        <v>3915</v>
      </c>
      <c r="AG2583" s="2">
        <v>3.472222222222222E-3</v>
      </c>
      <c r="AH2583" t="s">
        <v>3911</v>
      </c>
      <c r="AI2583">
        <v>3</v>
      </c>
      <c r="AJ2583" t="s">
        <v>3956</v>
      </c>
      <c r="AK2583" s="3">
        <v>43149</v>
      </c>
      <c r="AL2583" s="10">
        <f>YEAR(ufc_fights_2[[#This Row],[date]])</f>
        <v>2018</v>
      </c>
      <c r="AM2583" t="s">
        <v>3971</v>
      </c>
      <c r="AN2583">
        <v>55</v>
      </c>
      <c r="AO2583" t="s">
        <v>3913</v>
      </c>
      <c r="AP2583">
        <f>IF(ufc_fights_2[[#This Row],[winner]]="Red",ufc_fights_2[[#This Row],[r_fighter_id]],ufc_fights_2[[#This Row],[b_fighter_id]])</f>
        <v>3375</v>
      </c>
      <c r="AQ2583" t="str">
        <f>_xlfn.XLOOKUP(ufc_fights_2[[#This Row],[winnerID]],ufc_fighters[id],ufc_fighters[fighter_name],"xxx",0,1)</f>
        <v>James Vick</v>
      </c>
    </row>
    <row r="2584" spans="1:43">
      <c r="A2584">
        <v>2002</v>
      </c>
      <c r="B2584">
        <v>3375</v>
      </c>
      <c r="C2584">
        <f>_xlfn.XLOOKUP(ufc_fights_2[[#This Row],[r_fighter_id]],ufc_fighters[id],ufc_fighters[year],"xxx",0,1)</f>
        <v>1994</v>
      </c>
      <c r="D2584">
        <f>_xlfn.XLOOKUP(ufc_fights_2[[#This Row],[b_fighter_id]],ufc_fighters[id],ufc_fighters[year],"Prázdné",0,1)</f>
        <v>1987</v>
      </c>
      <c r="E2584" s="10">
        <f>YEAR(ufc_fights_2[[#This Row],[date]])-ufc_fights_2[[#This Row],[r_year]]</f>
        <v>21</v>
      </c>
      <c r="F2584" s="10">
        <f>YEAR(ufc_fights_2[[#This Row],[date]])-ufc_fights_2[[#This Row],[b_year]]</f>
        <v>28</v>
      </c>
      <c r="G2584">
        <v>0</v>
      </c>
      <c r="H2584">
        <v>0</v>
      </c>
      <c r="I2584">
        <v>0.1429</v>
      </c>
      <c r="J2584">
        <v>0.3846</v>
      </c>
      <c r="K2584">
        <v>0.1429</v>
      </c>
      <c r="L2584">
        <v>0.54290000000000005</v>
      </c>
      <c r="M2584">
        <v>0.5</v>
      </c>
      <c r="N2584">
        <v>0</v>
      </c>
      <c r="O2584">
        <v>0</v>
      </c>
      <c r="P2584">
        <v>1</v>
      </c>
      <c r="Q2584">
        <v>0</v>
      </c>
      <c r="R2584">
        <v>0</v>
      </c>
      <c r="S2584" s="2">
        <v>1.0416666666666667E-3</v>
      </c>
      <c r="T2584" s="2">
        <v>8.1018518518518516E-5</v>
      </c>
      <c r="U2584">
        <v>0.16</v>
      </c>
      <c r="V2584">
        <v>0.29409999999999997</v>
      </c>
      <c r="W2584">
        <v>0</v>
      </c>
      <c r="X2584">
        <v>0</v>
      </c>
      <c r="Y2584">
        <v>0.6</v>
      </c>
      <c r="Z2584">
        <v>0.1429</v>
      </c>
      <c r="AA2584">
        <v>0.33329999999999999</v>
      </c>
      <c r="AB2584">
        <v>0</v>
      </c>
      <c r="AC2584">
        <v>1</v>
      </c>
      <c r="AD2584">
        <v>0</v>
      </c>
      <c r="AE2584">
        <v>0</v>
      </c>
      <c r="AF2584" t="s">
        <v>3933</v>
      </c>
      <c r="AG2584" s="2">
        <v>3.3912037037037036E-3</v>
      </c>
      <c r="AH2584" t="s">
        <v>3911</v>
      </c>
      <c r="AI2584">
        <v>3</v>
      </c>
      <c r="AJ2584" t="s">
        <v>3945</v>
      </c>
      <c r="AK2584" s="3">
        <v>42133</v>
      </c>
      <c r="AL2584" s="10">
        <f>YEAR(ufc_fights_2[[#This Row],[date]])</f>
        <v>2015</v>
      </c>
      <c r="AM2584" t="s">
        <v>3971</v>
      </c>
      <c r="AN2584">
        <v>43</v>
      </c>
      <c r="AO2584" t="s">
        <v>3918</v>
      </c>
      <c r="AP2584">
        <f>IF(ufc_fights_2[[#This Row],[winner]]="Red",ufc_fights_2[[#This Row],[r_fighter_id]],ufc_fights_2[[#This Row],[b_fighter_id]])</f>
        <v>3375</v>
      </c>
      <c r="AQ2584" t="str">
        <f>_xlfn.XLOOKUP(ufc_fights_2[[#This Row],[winnerID]],ufc_fighters[id],ufc_fighters[fighter_name],"xxx",0,1)</f>
        <v>James Vick</v>
      </c>
    </row>
    <row r="2585" spans="1:43">
      <c r="A2585">
        <v>3375</v>
      </c>
      <c r="B2585">
        <v>1764</v>
      </c>
      <c r="C2585">
        <f>_xlfn.XLOOKUP(ufc_fights_2[[#This Row],[r_fighter_id]],ufc_fighters[id],ufc_fighters[year],"xxx",0,1)</f>
        <v>1987</v>
      </c>
      <c r="D2585">
        <f>_xlfn.XLOOKUP(ufc_fights_2[[#This Row],[b_fighter_id]],ufc_fighters[id],ufc_fighters[year],"Prázdné",0,1)</f>
        <v>1985</v>
      </c>
      <c r="E2585" s="10">
        <f>YEAR(ufc_fights_2[[#This Row],[date]])-ufc_fights_2[[#This Row],[r_year]]</f>
        <v>27</v>
      </c>
      <c r="F2585" s="10">
        <f>YEAR(ufc_fights_2[[#This Row],[date]])-ufc_fights_2[[#This Row],[b_year]]</f>
        <v>29</v>
      </c>
      <c r="G2585">
        <v>1</v>
      </c>
      <c r="H2585">
        <v>0</v>
      </c>
      <c r="I2585">
        <v>0.34839999999999999</v>
      </c>
      <c r="J2585">
        <v>0.39389999999999997</v>
      </c>
      <c r="K2585">
        <v>0.36559999999999998</v>
      </c>
      <c r="L2585">
        <v>0.40679999999999999</v>
      </c>
      <c r="M2585">
        <v>0</v>
      </c>
      <c r="N2585">
        <v>0.4</v>
      </c>
      <c r="O2585">
        <v>0</v>
      </c>
      <c r="P2585">
        <v>0</v>
      </c>
      <c r="Q2585">
        <v>1</v>
      </c>
      <c r="R2585">
        <v>0</v>
      </c>
      <c r="S2585" s="2">
        <v>2.6620370370370372E-4</v>
      </c>
      <c r="T2585" s="2">
        <v>6.7129629629629625E-4</v>
      </c>
      <c r="U2585">
        <v>0.26979999999999998</v>
      </c>
      <c r="V2585">
        <v>0.33679999999999999</v>
      </c>
      <c r="W2585">
        <v>0.78949999999999998</v>
      </c>
      <c r="X2585">
        <v>0.84619999999999995</v>
      </c>
      <c r="Y2585">
        <v>0.8</v>
      </c>
      <c r="Z2585">
        <v>0.32379999999999998</v>
      </c>
      <c r="AA2585">
        <v>0.378</v>
      </c>
      <c r="AB2585">
        <v>0.81820000000000004</v>
      </c>
      <c r="AC2585">
        <v>0.54549999999999998</v>
      </c>
      <c r="AD2585">
        <v>0</v>
      </c>
      <c r="AE2585">
        <v>0</v>
      </c>
      <c r="AF2585" t="s">
        <v>3915</v>
      </c>
      <c r="AG2585" s="2">
        <v>3.472222222222222E-3</v>
      </c>
      <c r="AH2585" t="s">
        <v>3911</v>
      </c>
      <c r="AI2585">
        <v>3</v>
      </c>
      <c r="AJ2585" t="s">
        <v>4079</v>
      </c>
      <c r="AK2585" s="3">
        <v>41874</v>
      </c>
      <c r="AL2585" s="10">
        <f>YEAR(ufc_fights_2[[#This Row],[date]])</f>
        <v>2014</v>
      </c>
      <c r="AM2585" t="s">
        <v>3971</v>
      </c>
      <c r="AN2585">
        <v>40</v>
      </c>
      <c r="AO2585" t="s">
        <v>3913</v>
      </c>
      <c r="AP2585">
        <f>IF(ufc_fights_2[[#This Row],[winner]]="Red",ufc_fights_2[[#This Row],[r_fighter_id]],ufc_fights_2[[#This Row],[b_fighter_id]])</f>
        <v>3375</v>
      </c>
      <c r="AQ2585" t="str">
        <f>_xlfn.XLOOKUP(ufc_fights_2[[#This Row],[winnerID]],ufc_fighters[id],ufc_fighters[fighter_name],"xxx",0,1)</f>
        <v>James Vick</v>
      </c>
    </row>
    <row r="2586" spans="1:43">
      <c r="A2586">
        <v>3375</v>
      </c>
      <c r="B2586">
        <v>828</v>
      </c>
      <c r="C2586">
        <f>_xlfn.XLOOKUP(ufc_fights_2[[#This Row],[r_fighter_id]],ufc_fighters[id],ufc_fighters[year],"xxx",0,1)</f>
        <v>1987</v>
      </c>
      <c r="D2586">
        <f>_xlfn.XLOOKUP(ufc_fights_2[[#This Row],[b_fighter_id]],ufc_fighters[id],ufc_fighters[year],"Prázdné",0,1)</f>
        <v>1988</v>
      </c>
      <c r="E2586" s="10">
        <f>YEAR(ufc_fights_2[[#This Row],[date]])-ufc_fights_2[[#This Row],[r_year]]</f>
        <v>30</v>
      </c>
      <c r="F2586" s="10">
        <f>YEAR(ufc_fights_2[[#This Row],[date]])-ufc_fights_2[[#This Row],[b_year]]</f>
        <v>29</v>
      </c>
      <c r="G2586">
        <v>1</v>
      </c>
      <c r="H2586">
        <v>0</v>
      </c>
      <c r="I2586">
        <v>0.30659999999999998</v>
      </c>
      <c r="J2586">
        <v>0.37880000000000003</v>
      </c>
      <c r="K2586">
        <v>0.31159999999999999</v>
      </c>
      <c r="L2586">
        <v>0.3881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 s="2">
        <v>4.6296296296296294E-5</v>
      </c>
      <c r="T2586" s="2">
        <v>3.4722222222222224E-4</v>
      </c>
      <c r="U2586">
        <v>0.25230000000000002</v>
      </c>
      <c r="V2586">
        <v>0.21429999999999999</v>
      </c>
      <c r="W2586">
        <v>0.47620000000000001</v>
      </c>
      <c r="X2586">
        <v>0.55559999999999998</v>
      </c>
      <c r="Y2586">
        <v>0.9</v>
      </c>
      <c r="Z2586">
        <v>0.26979999999999998</v>
      </c>
      <c r="AA2586">
        <v>0.375</v>
      </c>
      <c r="AB2586">
        <v>1</v>
      </c>
      <c r="AC2586">
        <v>0.5</v>
      </c>
      <c r="AD2586">
        <v>0.57140000000000002</v>
      </c>
      <c r="AE2586">
        <v>0</v>
      </c>
      <c r="AF2586" t="s">
        <v>3910</v>
      </c>
      <c r="AG2586" s="2">
        <v>3.460648148148148E-3</v>
      </c>
      <c r="AH2586" t="s">
        <v>3911</v>
      </c>
      <c r="AI2586">
        <v>3</v>
      </c>
      <c r="AJ2586" t="s">
        <v>3941</v>
      </c>
      <c r="AK2586" s="3">
        <v>43043</v>
      </c>
      <c r="AL2586" s="10">
        <f>YEAR(ufc_fights_2[[#This Row],[date]])</f>
        <v>2017</v>
      </c>
      <c r="AM2586" t="s">
        <v>3971</v>
      </c>
      <c r="AN2586">
        <v>18</v>
      </c>
      <c r="AO2586" t="s">
        <v>3913</v>
      </c>
      <c r="AP2586">
        <f>IF(ufc_fights_2[[#This Row],[winner]]="Red",ufc_fights_2[[#This Row],[r_fighter_id]],ufc_fights_2[[#This Row],[b_fighter_id]])</f>
        <v>3375</v>
      </c>
      <c r="AQ2586" t="str">
        <f>_xlfn.XLOOKUP(ufc_fights_2[[#This Row],[winnerID]],ufc_fighters[id],ufc_fighters[fighter_name],"xxx",0,1)</f>
        <v>James Vick</v>
      </c>
    </row>
    <row r="2587" spans="1:43">
      <c r="A2587">
        <v>3294</v>
      </c>
      <c r="B2587">
        <v>3375</v>
      </c>
      <c r="C2587">
        <f>_xlfn.XLOOKUP(ufc_fights_2[[#This Row],[r_fighter_id]],ufc_fighters[id],ufc_fighters[year],"xxx",0,1)</f>
        <v>1983</v>
      </c>
      <c r="D2587">
        <f>_xlfn.XLOOKUP(ufc_fights_2[[#This Row],[b_fighter_id]],ufc_fighters[id],ufc_fighters[year],"Prázdné",0,1)</f>
        <v>1987</v>
      </c>
      <c r="E2587" s="10">
        <f>YEAR(ufc_fights_2[[#This Row],[date]])-ufc_fights_2[[#This Row],[r_year]]</f>
        <v>34</v>
      </c>
      <c r="F2587" s="10">
        <f>YEAR(ufc_fights_2[[#This Row],[date]])-ufc_fights_2[[#This Row],[b_year]]</f>
        <v>30</v>
      </c>
      <c r="G2587">
        <v>0</v>
      </c>
      <c r="H2587">
        <v>0</v>
      </c>
      <c r="I2587">
        <v>0.33329999999999999</v>
      </c>
      <c r="J2587">
        <v>0.37309999999999999</v>
      </c>
      <c r="K2587">
        <v>0.38890000000000002</v>
      </c>
      <c r="L2587">
        <v>0.40849999999999997</v>
      </c>
      <c r="M2587">
        <v>0.2</v>
      </c>
      <c r="N2587">
        <v>0.5</v>
      </c>
      <c r="O2587">
        <v>0</v>
      </c>
      <c r="P2587">
        <v>3</v>
      </c>
      <c r="Q2587">
        <v>0</v>
      </c>
      <c r="R2587">
        <v>0</v>
      </c>
      <c r="S2587" s="2">
        <v>1.5625000000000001E-3</v>
      </c>
      <c r="T2587" s="2">
        <v>1.6319444444444445E-3</v>
      </c>
      <c r="U2587">
        <v>0.3</v>
      </c>
      <c r="V2587">
        <v>0.25490000000000002</v>
      </c>
      <c r="W2587">
        <v>0.5</v>
      </c>
      <c r="X2587">
        <v>1</v>
      </c>
      <c r="Y2587">
        <v>1</v>
      </c>
      <c r="Z2587">
        <v>0.34379999999999999</v>
      </c>
      <c r="AA2587">
        <v>0.33329999999999999</v>
      </c>
      <c r="AB2587">
        <v>0</v>
      </c>
      <c r="AC2587">
        <v>1</v>
      </c>
      <c r="AD2587">
        <v>0</v>
      </c>
      <c r="AE2587">
        <v>1</v>
      </c>
      <c r="AF2587" t="s">
        <v>3933</v>
      </c>
      <c r="AG2587" s="2">
        <v>5.6712962962962967E-4</v>
      </c>
      <c r="AH2587" t="s">
        <v>3911</v>
      </c>
      <c r="AI2587">
        <v>3</v>
      </c>
      <c r="AJ2587" t="s">
        <v>3956</v>
      </c>
      <c r="AK2587" s="3">
        <v>42770</v>
      </c>
      <c r="AL2587" s="10">
        <f>YEAR(ufc_fights_2[[#This Row],[date]])</f>
        <v>2017</v>
      </c>
      <c r="AM2587" t="s">
        <v>3971</v>
      </c>
      <c r="AN2587">
        <v>3</v>
      </c>
      <c r="AO2587" t="s">
        <v>3918</v>
      </c>
      <c r="AP2587">
        <f>IF(ufc_fights_2[[#This Row],[winner]]="Red",ufc_fights_2[[#This Row],[r_fighter_id]],ufc_fights_2[[#This Row],[b_fighter_id]])</f>
        <v>3375</v>
      </c>
      <c r="AQ2587" t="str">
        <f>_xlfn.XLOOKUP(ufc_fights_2[[#This Row],[winnerID]],ufc_fighters[id],ufc_fighters[fighter_name],"xxx",0,1)</f>
        <v>James Vick</v>
      </c>
    </row>
    <row r="2588" spans="1:43">
      <c r="A2588">
        <v>1004</v>
      </c>
      <c r="B2588">
        <v>3375</v>
      </c>
      <c r="C2588">
        <f>_xlfn.XLOOKUP(ufc_fights_2[[#This Row],[r_fighter_id]],ufc_fighters[id],ufc_fighters[year],"xxx",0,1)</f>
        <v>1991</v>
      </c>
      <c r="D2588">
        <f>_xlfn.XLOOKUP(ufc_fights_2[[#This Row],[b_fighter_id]],ufc_fighters[id],ufc_fighters[year],"Prázdné",0,1)</f>
        <v>1987</v>
      </c>
      <c r="E2588" s="10">
        <f>YEAR(ufc_fights_2[[#This Row],[date]])-ufc_fights_2[[#This Row],[r_year]]</f>
        <v>25</v>
      </c>
      <c r="F2588" s="10">
        <f>YEAR(ufc_fights_2[[#This Row],[date]])-ufc_fights_2[[#This Row],[b_year]]</f>
        <v>29</v>
      </c>
      <c r="G2588">
        <v>0</v>
      </c>
      <c r="H2588">
        <v>0</v>
      </c>
      <c r="I2588">
        <v>0.34210000000000002</v>
      </c>
      <c r="J2588">
        <v>0.54649999999999999</v>
      </c>
      <c r="K2588">
        <v>0.46210000000000001</v>
      </c>
      <c r="L2588">
        <v>0.64219999999999999</v>
      </c>
      <c r="M2588">
        <v>0.4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3.8078703703703703E-3</v>
      </c>
      <c r="T2588" s="2">
        <v>4.2824074074074075E-4</v>
      </c>
      <c r="U2588">
        <v>0.22470000000000001</v>
      </c>
      <c r="V2588">
        <v>0.52229999999999999</v>
      </c>
      <c r="W2588">
        <v>0.7</v>
      </c>
      <c r="X2588">
        <v>0.8</v>
      </c>
      <c r="Y2588">
        <v>1</v>
      </c>
      <c r="Z2588">
        <v>0.33929999999999999</v>
      </c>
      <c r="AA2588">
        <v>0.54969999999999997</v>
      </c>
      <c r="AB2588">
        <v>0</v>
      </c>
      <c r="AC2588">
        <v>0</v>
      </c>
      <c r="AD2588">
        <v>0.5</v>
      </c>
      <c r="AE2588">
        <v>0</v>
      </c>
      <c r="AF2588" t="s">
        <v>3915</v>
      </c>
      <c r="AG2588" s="2">
        <v>3.472222222222222E-3</v>
      </c>
      <c r="AH2588" t="s">
        <v>3911</v>
      </c>
      <c r="AI2588">
        <v>3</v>
      </c>
      <c r="AJ2588" t="s">
        <v>3928</v>
      </c>
      <c r="AK2588" s="3">
        <v>42483</v>
      </c>
      <c r="AL2588" s="10">
        <f>YEAR(ufc_fights_2[[#This Row],[date]])</f>
        <v>2016</v>
      </c>
      <c r="AM2588" t="s">
        <v>3971</v>
      </c>
      <c r="AN2588">
        <v>1</v>
      </c>
      <c r="AO2588" t="s">
        <v>3918</v>
      </c>
      <c r="AP2588">
        <f>IF(ufc_fights_2[[#This Row],[winner]]="Red",ufc_fights_2[[#This Row],[r_fighter_id]],ufc_fights_2[[#This Row],[b_fighter_id]])</f>
        <v>3375</v>
      </c>
      <c r="AQ2588" t="str">
        <f>_xlfn.XLOOKUP(ufc_fights_2[[#This Row],[winnerID]],ufc_fighters[id],ufc_fighters[fighter_name],"xxx",0,1)</f>
        <v>James Vick</v>
      </c>
    </row>
    <row r="2589" spans="1:43">
      <c r="A2589">
        <v>2797</v>
      </c>
      <c r="B2589">
        <v>2963</v>
      </c>
      <c r="C2589">
        <f>_xlfn.XLOOKUP(ufc_fights_2[[#This Row],[r_fighter_id]],ufc_fighters[id],ufc_fighters[year],"xxx",0,1)</f>
        <v>1985</v>
      </c>
      <c r="D2589">
        <f>_xlfn.XLOOKUP(ufc_fights_2[[#This Row],[b_fighter_id]],ufc_fighters[id],ufc_fighters[year],"Prázdné",0,1)</f>
        <v>1989</v>
      </c>
      <c r="E2589" s="10">
        <f>YEAR(ufc_fights_2[[#This Row],[date]])-ufc_fights_2[[#This Row],[r_year]]</f>
        <v>29</v>
      </c>
      <c r="F2589" s="10">
        <f>YEAR(ufc_fights_2[[#This Row],[date]])-ufc_fights_2[[#This Row],[b_year]]</f>
        <v>25</v>
      </c>
      <c r="G2589">
        <v>0</v>
      </c>
      <c r="H2589">
        <v>0</v>
      </c>
      <c r="I2589">
        <v>0.41670000000000001</v>
      </c>
      <c r="J2589">
        <v>0.5</v>
      </c>
      <c r="K2589">
        <v>0.64439999999999997</v>
      </c>
      <c r="L2589">
        <v>0.65</v>
      </c>
      <c r="M2589">
        <v>0.66669999999999996</v>
      </c>
      <c r="N2589">
        <v>0</v>
      </c>
      <c r="O2589">
        <v>0</v>
      </c>
      <c r="P2589">
        <v>1</v>
      </c>
      <c r="Q2589">
        <v>0</v>
      </c>
      <c r="R2589">
        <v>0</v>
      </c>
      <c r="S2589" s="2">
        <v>2.5578703703703705E-3</v>
      </c>
      <c r="T2589" s="2">
        <v>3.8194444444444446E-4</v>
      </c>
      <c r="U2589">
        <v>0.40910000000000002</v>
      </c>
      <c r="V2589">
        <v>0.33329999999999999</v>
      </c>
      <c r="W2589">
        <v>0</v>
      </c>
      <c r="X2589">
        <v>0.5</v>
      </c>
      <c r="Y2589">
        <v>1</v>
      </c>
      <c r="Z2589">
        <v>0.2</v>
      </c>
      <c r="AA2589">
        <v>0.42859999999999998</v>
      </c>
      <c r="AB2589">
        <v>0</v>
      </c>
      <c r="AC2589">
        <v>0.5</v>
      </c>
      <c r="AD2589">
        <v>0.47370000000000001</v>
      </c>
      <c r="AE2589">
        <v>0.66669999999999996</v>
      </c>
      <c r="AF2589" t="s">
        <v>3910</v>
      </c>
      <c r="AG2589" s="2">
        <v>3.4375E-3</v>
      </c>
      <c r="AH2589" t="s">
        <v>3911</v>
      </c>
      <c r="AI2589">
        <v>3</v>
      </c>
      <c r="AJ2589" t="s">
        <v>3940</v>
      </c>
      <c r="AK2589" s="3">
        <v>41804</v>
      </c>
      <c r="AL2589" s="10">
        <f>YEAR(ufc_fights_2[[#This Row],[date]])</f>
        <v>2014</v>
      </c>
      <c r="AM2589" t="s">
        <v>3971</v>
      </c>
      <c r="AN2589">
        <v>80</v>
      </c>
      <c r="AO2589" t="s">
        <v>3913</v>
      </c>
      <c r="AP2589">
        <f>IF(ufc_fights_2[[#This Row],[winner]]="Red",ufc_fights_2[[#This Row],[r_fighter_id]],ufc_fights_2[[#This Row],[b_fighter_id]])</f>
        <v>2797</v>
      </c>
      <c r="AQ2589" t="str">
        <f>_xlfn.XLOOKUP(ufc_fights_2[[#This Row],[winnerID]],ufc_fighters[id],ufc_fighters[fighter_name],"xxx",0,1)</f>
        <v>Jason Saggo</v>
      </c>
    </row>
    <row r="2590" spans="1:43">
      <c r="A2590">
        <v>2797</v>
      </c>
      <c r="B2590">
        <v>2986</v>
      </c>
      <c r="C2590">
        <f>_xlfn.XLOOKUP(ufc_fights_2[[#This Row],[r_fighter_id]],ufc_fighters[id],ufc_fighters[year],"xxx",0,1)</f>
        <v>1985</v>
      </c>
      <c r="D2590">
        <f>_xlfn.XLOOKUP(ufc_fights_2[[#This Row],[b_fighter_id]],ufc_fighters[id],ufc_fighters[year],"Prázdné",0,1)</f>
        <v>1985</v>
      </c>
      <c r="E2590" s="10">
        <f>YEAR(ufc_fights_2[[#This Row],[date]])-ufc_fights_2[[#This Row],[r_year]]</f>
        <v>31</v>
      </c>
      <c r="F2590" s="10">
        <f>YEAR(ufc_fights_2[[#This Row],[date]])-ufc_fights_2[[#This Row],[b_year]]</f>
        <v>31</v>
      </c>
      <c r="G2590">
        <v>0</v>
      </c>
      <c r="H2590">
        <v>0</v>
      </c>
      <c r="I2590">
        <v>0.36359999999999998</v>
      </c>
      <c r="J2590">
        <v>0.47470000000000001</v>
      </c>
      <c r="K2590">
        <v>0.46879999999999999</v>
      </c>
      <c r="L2590">
        <v>0.53039999999999998</v>
      </c>
      <c r="M2590">
        <v>0.5</v>
      </c>
      <c r="N2590">
        <v>0.66669999999999996</v>
      </c>
      <c r="O2590">
        <v>0</v>
      </c>
      <c r="P2590">
        <v>0</v>
      </c>
      <c r="Q2590">
        <v>0</v>
      </c>
      <c r="R2590">
        <v>0</v>
      </c>
      <c r="S2590" s="2">
        <v>2.3263888888888887E-3</v>
      </c>
      <c r="T2590" s="2">
        <v>8.4490740740740739E-4</v>
      </c>
      <c r="U2590">
        <v>0.3085</v>
      </c>
      <c r="V2590">
        <v>0.40260000000000001</v>
      </c>
      <c r="W2590">
        <v>0.35289999999999999</v>
      </c>
      <c r="X2590">
        <v>0.61899999999999999</v>
      </c>
      <c r="Y2590">
        <v>0.83330000000000004</v>
      </c>
      <c r="Z2590">
        <v>0.31359999999999999</v>
      </c>
      <c r="AA2590">
        <v>0.45979999999999999</v>
      </c>
      <c r="AB2590">
        <v>0</v>
      </c>
      <c r="AC2590">
        <v>0.66669999999999996</v>
      </c>
      <c r="AD2590">
        <v>0.91669999999999996</v>
      </c>
      <c r="AE2590">
        <v>0.55559999999999998</v>
      </c>
      <c r="AF2590" t="s">
        <v>3922</v>
      </c>
      <c r="AG2590" s="2">
        <v>3.472222222222222E-3</v>
      </c>
      <c r="AH2590" t="s">
        <v>3911</v>
      </c>
      <c r="AI2590">
        <v>3</v>
      </c>
      <c r="AJ2590" t="s">
        <v>3925</v>
      </c>
      <c r="AK2590" s="3">
        <v>42539</v>
      </c>
      <c r="AL2590" s="10">
        <f>YEAR(ufc_fights_2[[#This Row],[date]])</f>
        <v>2016</v>
      </c>
      <c r="AM2590" t="s">
        <v>3971</v>
      </c>
      <c r="AN2590">
        <v>16</v>
      </c>
      <c r="AO2590" t="s">
        <v>3913</v>
      </c>
      <c r="AP2590">
        <f>IF(ufc_fights_2[[#This Row],[winner]]="Red",ufc_fights_2[[#This Row],[r_fighter_id]],ufc_fights_2[[#This Row],[b_fighter_id]])</f>
        <v>2797</v>
      </c>
      <c r="AQ2590" t="str">
        <f>_xlfn.XLOOKUP(ufc_fights_2[[#This Row],[winnerID]],ufc_fighters[id],ufc_fighters[fighter_name],"xxx",0,1)</f>
        <v>Jason Saggo</v>
      </c>
    </row>
    <row r="2591" spans="1:43">
      <c r="A2591">
        <v>2797</v>
      </c>
      <c r="B2591">
        <v>2809</v>
      </c>
      <c r="C2591">
        <f>_xlfn.XLOOKUP(ufc_fights_2[[#This Row],[r_fighter_id]],ufc_fighters[id],ufc_fighters[year],"xxx",0,1)</f>
        <v>1985</v>
      </c>
      <c r="D2591">
        <f>_xlfn.XLOOKUP(ufc_fights_2[[#This Row],[b_fighter_id]],ufc_fighters[id],ufc_fighters[year],"Prázdné",0,1)</f>
        <v>1982</v>
      </c>
      <c r="E2591" s="10">
        <f>YEAR(ufc_fights_2[[#This Row],[date]])-ufc_fights_2[[#This Row],[r_year]]</f>
        <v>31</v>
      </c>
      <c r="F2591" s="10">
        <f>YEAR(ufc_fights_2[[#This Row],[date]])-ufc_fights_2[[#This Row],[b_year]]</f>
        <v>34</v>
      </c>
      <c r="G2591">
        <v>0</v>
      </c>
      <c r="H2591">
        <v>0</v>
      </c>
      <c r="I2591">
        <v>0.57140000000000002</v>
      </c>
      <c r="J2591">
        <v>0.33329999999999999</v>
      </c>
      <c r="K2591">
        <v>0.55359999999999998</v>
      </c>
      <c r="L2591">
        <v>0.5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 s="2">
        <v>1.6319444444444445E-3</v>
      </c>
      <c r="T2591" s="2">
        <v>4.7453703703703704E-4</v>
      </c>
      <c r="U2591">
        <v>0.57579999999999998</v>
      </c>
      <c r="V2591">
        <v>0</v>
      </c>
      <c r="W2591">
        <v>0</v>
      </c>
      <c r="X2591">
        <v>0.5</v>
      </c>
      <c r="Y2591">
        <v>0</v>
      </c>
      <c r="Z2591">
        <v>0.1429</v>
      </c>
      <c r="AA2591">
        <v>0.33329999999999999</v>
      </c>
      <c r="AB2591">
        <v>0</v>
      </c>
      <c r="AC2591">
        <v>0</v>
      </c>
      <c r="AD2591">
        <v>0.67859999999999998</v>
      </c>
      <c r="AE2591">
        <v>0</v>
      </c>
      <c r="AF2591" t="s">
        <v>3910</v>
      </c>
      <c r="AG2591" s="2">
        <v>3.1365740740740742E-3</v>
      </c>
      <c r="AH2591" t="s">
        <v>3911</v>
      </c>
      <c r="AI2591">
        <v>3</v>
      </c>
      <c r="AJ2591" t="s">
        <v>3949</v>
      </c>
      <c r="AK2591" s="3">
        <v>42434</v>
      </c>
      <c r="AL2591" s="10">
        <f>YEAR(ufc_fights_2[[#This Row],[date]])</f>
        <v>2016</v>
      </c>
      <c r="AM2591" t="s">
        <v>3971</v>
      </c>
      <c r="AN2591">
        <v>1</v>
      </c>
      <c r="AO2591" t="s">
        <v>3913</v>
      </c>
      <c r="AP2591">
        <f>IF(ufc_fights_2[[#This Row],[winner]]="Red",ufc_fights_2[[#This Row],[r_fighter_id]],ufc_fights_2[[#This Row],[b_fighter_id]])</f>
        <v>2797</v>
      </c>
      <c r="AQ2591" t="str">
        <f>_xlfn.XLOOKUP(ufc_fights_2[[#This Row],[winnerID]],ufc_fighters[id],ufc_fighters[fighter_name],"xxx",0,1)</f>
        <v>Jason Saggo</v>
      </c>
    </row>
    <row r="2592" spans="1:43">
      <c r="A2592">
        <v>573</v>
      </c>
      <c r="B2592">
        <v>3464</v>
      </c>
      <c r="C2592">
        <f>_xlfn.XLOOKUP(ufc_fights_2[[#This Row],[r_fighter_id]],ufc_fighters[id],ufc_fighters[year],"xxx",0,1)</f>
        <v>1985</v>
      </c>
      <c r="D2592">
        <f>_xlfn.XLOOKUP(ufc_fights_2[[#This Row],[b_fighter_id]],ufc_fighters[id],ufc_fighters[year],"Prázdné",0,1)</f>
        <v>1988</v>
      </c>
      <c r="E2592" s="10">
        <f>YEAR(ufc_fights_2[[#This Row],[date]])-ufc_fights_2[[#This Row],[r_year]]</f>
        <v>32</v>
      </c>
      <c r="F2592" s="10">
        <f>YEAR(ufc_fights_2[[#This Row],[date]])-ufc_fights_2[[#This Row],[b_year]]</f>
        <v>29</v>
      </c>
      <c r="G2592">
        <v>0</v>
      </c>
      <c r="H2592">
        <v>3</v>
      </c>
      <c r="I2592">
        <v>0.33729999999999999</v>
      </c>
      <c r="J2592">
        <v>0.49569999999999997</v>
      </c>
      <c r="K2592">
        <v>0.37780000000000002</v>
      </c>
      <c r="L2592">
        <v>0.50819999999999999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3.0092592592592595E-4</v>
      </c>
      <c r="T2592" s="2">
        <v>1.7361111111111112E-4</v>
      </c>
      <c r="U2592">
        <v>0.26829999999999998</v>
      </c>
      <c r="V2592">
        <v>0.46</v>
      </c>
      <c r="W2592">
        <v>0.42109999999999997</v>
      </c>
      <c r="X2592">
        <v>0.39129999999999998</v>
      </c>
      <c r="Y2592">
        <v>0.5</v>
      </c>
      <c r="Z2592">
        <v>0.26090000000000002</v>
      </c>
      <c r="AA2592">
        <v>0.37330000000000002</v>
      </c>
      <c r="AB2592">
        <v>0.76919999999999999</v>
      </c>
      <c r="AC2592">
        <v>0.75680000000000003</v>
      </c>
      <c r="AD2592">
        <v>0</v>
      </c>
      <c r="AE2592">
        <v>0.33329999999999999</v>
      </c>
      <c r="AF2592" t="s">
        <v>3910</v>
      </c>
      <c r="AG2592" s="2">
        <v>3.1944444444444446E-3</v>
      </c>
      <c r="AH2592" t="s">
        <v>3911</v>
      </c>
      <c r="AI2592">
        <v>3</v>
      </c>
      <c r="AJ2592" t="s">
        <v>3940</v>
      </c>
      <c r="AK2592" s="3">
        <v>42987</v>
      </c>
      <c r="AL2592" s="10">
        <f>YEAR(ufc_fights_2[[#This Row],[date]])</f>
        <v>2017</v>
      </c>
      <c r="AM2592" t="s">
        <v>3971</v>
      </c>
      <c r="AN2592">
        <v>30</v>
      </c>
      <c r="AO2592" t="s">
        <v>3918</v>
      </c>
      <c r="AP2592">
        <f>IF(ufc_fights_2[[#This Row],[winner]]="Red",ufc_fights_2[[#This Row],[r_fighter_id]],ufc_fights_2[[#This Row],[b_fighter_id]])</f>
        <v>3464</v>
      </c>
      <c r="AQ2592" t="str">
        <f>_xlfn.XLOOKUP(ufc_fights_2[[#This Row],[winnerID]],ufc_fighters[id],ufc_fighters[fighter_name],"xxx",0,1)</f>
        <v>Alex White</v>
      </c>
    </row>
    <row r="2593" spans="1:43">
      <c r="A2593">
        <v>3464</v>
      </c>
      <c r="B2593">
        <v>2197</v>
      </c>
      <c r="C2593">
        <f>_xlfn.XLOOKUP(ufc_fights_2[[#This Row],[r_fighter_id]],ufc_fighters[id],ufc_fighters[year],"xxx",0,1)</f>
        <v>1988</v>
      </c>
      <c r="D2593">
        <f>_xlfn.XLOOKUP(ufc_fights_2[[#This Row],[b_fighter_id]],ufc_fighters[id],ufc_fighters[year],"Prázdné",0,1)</f>
        <v>1986</v>
      </c>
      <c r="E2593" s="10">
        <f>YEAR(ufc_fights_2[[#This Row],[date]])-ufc_fights_2[[#This Row],[r_year]]</f>
        <v>31</v>
      </c>
      <c r="F2593" s="10">
        <f>YEAR(ufc_fights_2[[#This Row],[date]])-ufc_fights_2[[#This Row],[b_year]]</f>
        <v>33</v>
      </c>
      <c r="G2593">
        <v>0</v>
      </c>
      <c r="H2593">
        <v>0</v>
      </c>
      <c r="I2593">
        <v>0.59760000000000002</v>
      </c>
      <c r="J2593">
        <v>0.4773</v>
      </c>
      <c r="K2593">
        <v>0.67310000000000003</v>
      </c>
      <c r="L2593">
        <v>0.52080000000000004</v>
      </c>
      <c r="M2593">
        <v>0.66669999999999996</v>
      </c>
      <c r="N2593">
        <v>0.1111</v>
      </c>
      <c r="O2593">
        <v>3</v>
      </c>
      <c r="P2593">
        <v>0</v>
      </c>
      <c r="Q2593">
        <v>0</v>
      </c>
      <c r="R2593">
        <v>0</v>
      </c>
      <c r="S2593" s="2">
        <v>2.3958333333333331E-3</v>
      </c>
      <c r="T2593" s="2">
        <v>5.2662037037037035E-3</v>
      </c>
      <c r="U2593">
        <v>0.49209999999999998</v>
      </c>
      <c r="V2593">
        <v>0.40849999999999997</v>
      </c>
      <c r="W2593">
        <v>0.94440000000000002</v>
      </c>
      <c r="X2593">
        <v>1</v>
      </c>
      <c r="Y2593">
        <v>0.875</v>
      </c>
      <c r="Z2593">
        <v>0.52939999999999998</v>
      </c>
      <c r="AA2593">
        <v>0.31369999999999998</v>
      </c>
      <c r="AB2593">
        <v>0.7097</v>
      </c>
      <c r="AC2593">
        <v>0.66669999999999996</v>
      </c>
      <c r="AD2593">
        <v>0</v>
      </c>
      <c r="AE2593">
        <v>0.85709999999999997</v>
      </c>
      <c r="AF2593" t="s">
        <v>3915</v>
      </c>
      <c r="AG2593" s="2">
        <v>3.472222222222222E-3</v>
      </c>
      <c r="AH2593" t="s">
        <v>3911</v>
      </c>
      <c r="AI2593">
        <v>3</v>
      </c>
      <c r="AJ2593" t="s">
        <v>4076</v>
      </c>
      <c r="AK2593" s="3">
        <v>43533</v>
      </c>
      <c r="AL2593" s="10">
        <f>YEAR(ufc_fights_2[[#This Row],[date]])</f>
        <v>2019</v>
      </c>
      <c r="AM2593" t="s">
        <v>3971</v>
      </c>
      <c r="AN2593">
        <v>22</v>
      </c>
      <c r="AO2593" t="s">
        <v>3913</v>
      </c>
      <c r="AP2593">
        <f>IF(ufc_fights_2[[#This Row],[winner]]="Red",ufc_fights_2[[#This Row],[r_fighter_id]],ufc_fights_2[[#This Row],[b_fighter_id]])</f>
        <v>3464</v>
      </c>
      <c r="AQ2593" t="str">
        <f>_xlfn.XLOOKUP(ufc_fights_2[[#This Row],[winnerID]],ufc_fighters[id],ufc_fighters[fighter_name],"xxx",0,1)</f>
        <v>Alex White</v>
      </c>
    </row>
    <row r="2594" spans="1:43">
      <c r="A2594">
        <v>2572</v>
      </c>
      <c r="B2594">
        <v>1416</v>
      </c>
      <c r="C2594">
        <f>_xlfn.XLOOKUP(ufc_fights_2[[#This Row],[r_fighter_id]],ufc_fighters[id],ufc_fighters[year],"xxx",0,1)</f>
        <v>1989</v>
      </c>
      <c r="D2594">
        <f>_xlfn.XLOOKUP(ufc_fights_2[[#This Row],[b_fighter_id]],ufc_fighters[id],ufc_fighters[year],"Prázdné",0,1)</f>
        <v>1991</v>
      </c>
      <c r="E2594" s="10">
        <f>YEAR(ufc_fights_2[[#This Row],[date]])-ufc_fights_2[[#This Row],[r_year]]</f>
        <v>30</v>
      </c>
      <c r="F2594" s="10">
        <f>YEAR(ufc_fights_2[[#This Row],[date]])-ufc_fights_2[[#This Row],[b_year]]</f>
        <v>28</v>
      </c>
      <c r="G2594">
        <v>0</v>
      </c>
      <c r="H2594">
        <v>0</v>
      </c>
      <c r="I2594">
        <v>0.36070000000000002</v>
      </c>
      <c r="J2594">
        <v>0.45540000000000003</v>
      </c>
      <c r="K2594">
        <v>0.371</v>
      </c>
      <c r="L2594">
        <v>0.56899999999999995</v>
      </c>
      <c r="M2594">
        <v>0</v>
      </c>
      <c r="N2594">
        <v>0.6</v>
      </c>
      <c r="O2594">
        <v>0</v>
      </c>
      <c r="P2594">
        <v>0</v>
      </c>
      <c r="Q2594">
        <v>0</v>
      </c>
      <c r="R2594">
        <v>0</v>
      </c>
      <c r="S2594" s="2">
        <v>5.5555555555555556E-4</v>
      </c>
      <c r="T2594" s="2">
        <v>3.9583333333333337E-3</v>
      </c>
      <c r="U2594">
        <v>0.26140000000000002</v>
      </c>
      <c r="V2594">
        <v>0.29409999999999997</v>
      </c>
      <c r="W2594">
        <v>0.47370000000000001</v>
      </c>
      <c r="X2594">
        <v>0.8</v>
      </c>
      <c r="Y2594">
        <v>0.94440000000000002</v>
      </c>
      <c r="Z2594">
        <v>0.35</v>
      </c>
      <c r="AA2594">
        <v>0.41</v>
      </c>
      <c r="AB2594">
        <v>1</v>
      </c>
      <c r="AC2594">
        <v>0</v>
      </c>
      <c r="AD2594">
        <v>0</v>
      </c>
      <c r="AE2594">
        <v>0.83330000000000004</v>
      </c>
      <c r="AF2594" t="s">
        <v>3915</v>
      </c>
      <c r="AG2594" s="2">
        <v>3.472222222222222E-3</v>
      </c>
      <c r="AH2594" t="s">
        <v>3911</v>
      </c>
      <c r="AI2594">
        <v>3</v>
      </c>
      <c r="AJ2594" t="s">
        <v>4060</v>
      </c>
      <c r="AK2594" s="3">
        <v>43722</v>
      </c>
      <c r="AL2594" s="10">
        <f>YEAR(ufc_fights_2[[#This Row],[date]])</f>
        <v>2019</v>
      </c>
      <c r="AM2594" t="s">
        <v>3971</v>
      </c>
      <c r="AN2594">
        <v>80</v>
      </c>
      <c r="AO2594" t="s">
        <v>3918</v>
      </c>
      <c r="AP2594">
        <f>IF(ufc_fights_2[[#This Row],[winner]]="Red",ufc_fights_2[[#This Row],[r_fighter_id]],ufc_fights_2[[#This Row],[b_fighter_id]])</f>
        <v>1416</v>
      </c>
      <c r="AQ2594" t="str">
        <f>_xlfn.XLOOKUP(ufc_fights_2[[#This Row],[winnerID]],ufc_fighters[id],ufc_fighters[fighter_name],"xxx",0,1)</f>
        <v>Austin Hubbard</v>
      </c>
    </row>
    <row r="2595" spans="1:43">
      <c r="A2595">
        <v>1416</v>
      </c>
      <c r="B2595">
        <v>2740</v>
      </c>
      <c r="C2595">
        <f>_xlfn.XLOOKUP(ufc_fights_2[[#This Row],[r_fighter_id]],ufc_fighters[id],ufc_fighters[year],"xxx",0,1)</f>
        <v>1991</v>
      </c>
      <c r="D2595">
        <f>_xlfn.XLOOKUP(ufc_fights_2[[#This Row],[b_fighter_id]],ufc_fighters[id],ufc_fighters[year],"Prázdné",0,1)</f>
        <v>1994</v>
      </c>
      <c r="E2595" s="10">
        <f>YEAR(ufc_fights_2[[#This Row],[date]])-ufc_fights_2[[#This Row],[r_year]]</f>
        <v>29</v>
      </c>
      <c r="F2595" s="10">
        <f>YEAR(ufc_fights_2[[#This Row],[date]])-ufc_fights_2[[#This Row],[b_year]]</f>
        <v>26</v>
      </c>
      <c r="G2595">
        <v>0</v>
      </c>
      <c r="H2595">
        <v>0</v>
      </c>
      <c r="I2595">
        <v>0.57430000000000003</v>
      </c>
      <c r="J2595">
        <v>0.31480000000000002</v>
      </c>
      <c r="K2595">
        <v>0.57840000000000003</v>
      </c>
      <c r="L2595">
        <v>0.30909999999999999</v>
      </c>
      <c r="M2595">
        <v>0</v>
      </c>
      <c r="N2595">
        <v>0.33329999999999999</v>
      </c>
      <c r="O2595">
        <v>0</v>
      </c>
      <c r="P2595">
        <v>1</v>
      </c>
      <c r="Q2595">
        <v>0</v>
      </c>
      <c r="R2595">
        <v>0</v>
      </c>
      <c r="S2595" s="2">
        <v>0</v>
      </c>
      <c r="T2595" s="2">
        <v>7.7546296296296293E-4</v>
      </c>
      <c r="U2595">
        <v>0.51849999999999996</v>
      </c>
      <c r="V2595">
        <v>0.20449999999999999</v>
      </c>
      <c r="W2595">
        <v>0.5</v>
      </c>
      <c r="X2595">
        <v>0.88239999999999996</v>
      </c>
      <c r="Y2595">
        <v>0.77780000000000005</v>
      </c>
      <c r="Z2595">
        <v>0.57289999999999996</v>
      </c>
      <c r="AA2595">
        <v>0.31480000000000002</v>
      </c>
      <c r="AB2595">
        <v>0.6</v>
      </c>
      <c r="AC2595">
        <v>0</v>
      </c>
      <c r="AD2595">
        <v>0</v>
      </c>
      <c r="AE2595">
        <v>0</v>
      </c>
      <c r="AF2595" t="s">
        <v>3926</v>
      </c>
      <c r="AG2595" s="2">
        <v>3.472222222222222E-3</v>
      </c>
      <c r="AH2595" t="s">
        <v>3911</v>
      </c>
      <c r="AI2595">
        <v>3</v>
      </c>
      <c r="AJ2595" t="s">
        <v>3916</v>
      </c>
      <c r="AK2595" s="3">
        <v>44002</v>
      </c>
      <c r="AL2595" s="10">
        <f>YEAR(ufc_fights_2[[#This Row],[date]])</f>
        <v>2020</v>
      </c>
      <c r="AM2595" t="s">
        <v>3971</v>
      </c>
      <c r="AN2595">
        <v>1</v>
      </c>
      <c r="AO2595" t="s">
        <v>3913</v>
      </c>
      <c r="AP2595">
        <f>IF(ufc_fights_2[[#This Row],[winner]]="Red",ufc_fights_2[[#This Row],[r_fighter_id]],ufc_fights_2[[#This Row],[b_fighter_id]])</f>
        <v>1416</v>
      </c>
      <c r="AQ2595" t="str">
        <f>_xlfn.XLOOKUP(ufc_fights_2[[#This Row],[winnerID]],ufc_fighters[id],ufc_fighters[fighter_name],"xxx",0,1)</f>
        <v>Austin Hubbard</v>
      </c>
    </row>
    <row r="2596" spans="1:43">
      <c r="A2596">
        <v>3052</v>
      </c>
      <c r="B2596">
        <v>3495</v>
      </c>
      <c r="C2596">
        <f>_xlfn.XLOOKUP(ufc_fights_2[[#This Row],[r_fighter_id]],ufc_fighters[id],ufc_fighters[year],"xxx",0,1)</f>
        <v>1993</v>
      </c>
      <c r="D2596">
        <f>_xlfn.XLOOKUP(ufc_fights_2[[#This Row],[b_fighter_id]],ufc_fighters[id],ufc_fighters[year],"Prázdné",0,1)</f>
        <v>1983</v>
      </c>
      <c r="E2596" s="10">
        <f>YEAR(ufc_fights_2[[#This Row],[date]])-ufc_fights_2[[#This Row],[r_year]]</f>
        <v>26</v>
      </c>
      <c r="F2596" s="10">
        <f>YEAR(ufc_fights_2[[#This Row],[date]])-ufc_fights_2[[#This Row],[b_year]]</f>
        <v>36</v>
      </c>
      <c r="G2596">
        <v>0</v>
      </c>
      <c r="H2596">
        <v>0</v>
      </c>
      <c r="I2596">
        <v>0.8</v>
      </c>
      <c r="J2596">
        <v>0.45450000000000002</v>
      </c>
      <c r="K2596">
        <v>0.81569999999999998</v>
      </c>
      <c r="L2596">
        <v>0.60609999999999997</v>
      </c>
      <c r="M2596">
        <v>0.8</v>
      </c>
      <c r="N2596">
        <v>0</v>
      </c>
      <c r="O2596">
        <v>0</v>
      </c>
      <c r="P2596">
        <v>0</v>
      </c>
      <c r="Q2596">
        <v>0</v>
      </c>
      <c r="R2596">
        <v>1</v>
      </c>
      <c r="S2596" s="2">
        <v>8.6689814814814806E-3</v>
      </c>
      <c r="T2596" s="2">
        <v>6.9444444444444444E-5</v>
      </c>
      <c r="U2596">
        <v>0.79369999999999996</v>
      </c>
      <c r="V2596">
        <v>0.36840000000000001</v>
      </c>
      <c r="W2596">
        <v>0.8</v>
      </c>
      <c r="X2596">
        <v>1</v>
      </c>
      <c r="Y2596">
        <v>1</v>
      </c>
      <c r="Z2596">
        <v>0.875</v>
      </c>
      <c r="AA2596">
        <v>0.2</v>
      </c>
      <c r="AB2596">
        <v>1</v>
      </c>
      <c r="AC2596">
        <v>1</v>
      </c>
      <c r="AD2596">
        <v>0.78690000000000004</v>
      </c>
      <c r="AE2596">
        <v>1</v>
      </c>
      <c r="AF2596" t="s">
        <v>3915</v>
      </c>
      <c r="AG2596" s="2">
        <v>3.472222222222222E-3</v>
      </c>
      <c r="AH2596" t="s">
        <v>3911</v>
      </c>
      <c r="AI2596">
        <v>3</v>
      </c>
      <c r="AJ2596" t="s">
        <v>3988</v>
      </c>
      <c r="AK2596" s="3">
        <v>43806</v>
      </c>
      <c r="AL2596" s="10">
        <f>YEAR(ufc_fights_2[[#This Row],[date]])</f>
        <v>2019</v>
      </c>
      <c r="AM2596" t="s">
        <v>3971</v>
      </c>
      <c r="AN2596">
        <v>23</v>
      </c>
      <c r="AO2596" t="s">
        <v>3913</v>
      </c>
      <c r="AP2596">
        <f>IF(ufc_fights_2[[#This Row],[winner]]="Red",ufc_fights_2[[#This Row],[r_fighter_id]],ufc_fights_2[[#This Row],[b_fighter_id]])</f>
        <v>3052</v>
      </c>
      <c r="AQ2596" t="str">
        <f>_xlfn.XLOOKUP(ufc_fights_2[[#This Row],[winnerID]],ufc_fighters[id],ufc_fighters[fighter_name],"xxx",0,1)</f>
        <v>Joe Solecki</v>
      </c>
    </row>
    <row r="2597" spans="1:43">
      <c r="A2597">
        <v>1416</v>
      </c>
      <c r="B2597">
        <v>3052</v>
      </c>
      <c r="C2597">
        <f>_xlfn.XLOOKUP(ufc_fights_2[[#This Row],[r_fighter_id]],ufc_fighters[id],ufc_fighters[year],"xxx",0,1)</f>
        <v>1991</v>
      </c>
      <c r="D2597">
        <f>_xlfn.XLOOKUP(ufc_fights_2[[#This Row],[b_fighter_id]],ufc_fighters[id],ufc_fighters[year],"Prázdné",0,1)</f>
        <v>1993</v>
      </c>
      <c r="E2597" s="10">
        <f>YEAR(ufc_fights_2[[#This Row],[date]])-ufc_fights_2[[#This Row],[r_year]]</f>
        <v>29</v>
      </c>
      <c r="F2597" s="10">
        <f>YEAR(ufc_fights_2[[#This Row],[date]])-ufc_fights_2[[#This Row],[b_year]]</f>
        <v>27</v>
      </c>
      <c r="G2597">
        <v>0</v>
      </c>
      <c r="H2597">
        <v>0</v>
      </c>
      <c r="I2597">
        <v>0.64290000000000003</v>
      </c>
      <c r="J2597">
        <v>0.65</v>
      </c>
      <c r="K2597">
        <v>0.64290000000000003</v>
      </c>
      <c r="L2597">
        <v>0.83720000000000006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 s="2">
        <v>0</v>
      </c>
      <c r="T2597" s="2">
        <v>1.8171296296296297E-3</v>
      </c>
      <c r="U2597">
        <v>0.4</v>
      </c>
      <c r="V2597">
        <v>0.5333</v>
      </c>
      <c r="W2597">
        <v>0.8</v>
      </c>
      <c r="X2597">
        <v>0.75</v>
      </c>
      <c r="Y2597">
        <v>1</v>
      </c>
      <c r="Z2597">
        <v>0.54549999999999998</v>
      </c>
      <c r="AA2597">
        <v>0.5625</v>
      </c>
      <c r="AB2597">
        <v>1</v>
      </c>
      <c r="AC2597">
        <v>1</v>
      </c>
      <c r="AD2597">
        <v>0</v>
      </c>
      <c r="AE2597">
        <v>0</v>
      </c>
      <c r="AF2597" t="s">
        <v>3933</v>
      </c>
      <c r="AG2597" s="2">
        <v>2.673611111111111E-3</v>
      </c>
      <c r="AH2597" t="s">
        <v>3911</v>
      </c>
      <c r="AI2597">
        <v>3</v>
      </c>
      <c r="AJ2597" t="s">
        <v>3914</v>
      </c>
      <c r="AK2597" s="3">
        <v>44065</v>
      </c>
      <c r="AL2597" s="10">
        <f>YEAR(ufc_fights_2[[#This Row],[date]])</f>
        <v>2020</v>
      </c>
      <c r="AM2597" t="s">
        <v>3971</v>
      </c>
      <c r="AN2597">
        <v>1</v>
      </c>
      <c r="AO2597" t="s">
        <v>3918</v>
      </c>
      <c r="AP2597">
        <f>IF(ufc_fights_2[[#This Row],[winner]]="Red",ufc_fights_2[[#This Row],[r_fighter_id]],ufc_fights_2[[#This Row],[b_fighter_id]])</f>
        <v>3052</v>
      </c>
      <c r="AQ2597" t="str">
        <f>_xlfn.XLOOKUP(ufc_fights_2[[#This Row],[winnerID]],ufc_fighters[id],ufc_fighters[fighter_name],"xxx",0,1)</f>
        <v>Joe Solecki</v>
      </c>
    </row>
    <row r="2598" spans="1:43">
      <c r="A2598">
        <v>1225</v>
      </c>
      <c r="B2598">
        <v>1280</v>
      </c>
      <c r="C2598">
        <f>_xlfn.XLOOKUP(ufc_fights_2[[#This Row],[r_fighter_id]],ufc_fighters[id],ufc_fighters[year],"xxx",0,1)</f>
        <v>1981</v>
      </c>
      <c r="D2598">
        <f>_xlfn.XLOOKUP(ufc_fights_2[[#This Row],[b_fighter_id]],ufc_fighters[id],ufc_fighters[year],"Prázdné",0,1)</f>
        <v>1979</v>
      </c>
      <c r="E2598" s="10">
        <f>YEAR(ufc_fights_2[[#This Row],[date]])-ufc_fights_2[[#This Row],[r_year]]</f>
        <v>27</v>
      </c>
      <c r="F2598" s="10">
        <f>YEAR(ufc_fights_2[[#This Row],[date]])-ufc_fights_2[[#This Row],[b_year]]</f>
        <v>29</v>
      </c>
      <c r="G2598">
        <v>0</v>
      </c>
      <c r="H2598">
        <v>0</v>
      </c>
      <c r="I2598">
        <v>0.375</v>
      </c>
      <c r="J2598">
        <v>0.16669999999999999</v>
      </c>
      <c r="K2598">
        <v>0.69569999999999999</v>
      </c>
      <c r="L2598">
        <v>0.28570000000000001</v>
      </c>
      <c r="M2598">
        <v>1</v>
      </c>
      <c r="N2598">
        <v>0</v>
      </c>
      <c r="O2598">
        <v>2</v>
      </c>
      <c r="P2598">
        <v>2</v>
      </c>
      <c r="Q2598">
        <v>0</v>
      </c>
      <c r="R2598">
        <v>0</v>
      </c>
      <c r="S2598" s="2">
        <v>2.1990740740740742E-3</v>
      </c>
      <c r="T2598" s="2">
        <v>0</v>
      </c>
      <c r="U2598">
        <v>0.2</v>
      </c>
      <c r="V2598">
        <v>0</v>
      </c>
      <c r="W2598">
        <v>0</v>
      </c>
      <c r="X2598">
        <v>0.66669999999999996</v>
      </c>
      <c r="Y2598">
        <v>0.5</v>
      </c>
      <c r="Z2598">
        <v>0.5</v>
      </c>
      <c r="AA2598">
        <v>0.16669999999999999</v>
      </c>
      <c r="AB2598">
        <v>0</v>
      </c>
      <c r="AC2598">
        <v>0</v>
      </c>
      <c r="AD2598">
        <v>0.25</v>
      </c>
      <c r="AE2598">
        <v>0</v>
      </c>
      <c r="AF2598" t="s">
        <v>3933</v>
      </c>
      <c r="AG2598" s="2">
        <v>2.4652777777777776E-3</v>
      </c>
      <c r="AH2598" t="s">
        <v>3911</v>
      </c>
      <c r="AI2598">
        <v>3</v>
      </c>
      <c r="AJ2598" t="s">
        <v>3949</v>
      </c>
      <c r="AK2598" s="3">
        <v>39648</v>
      </c>
      <c r="AL2598" s="10">
        <f>YEAR(ufc_fights_2[[#This Row],[date]])</f>
        <v>2008</v>
      </c>
      <c r="AM2598" t="s">
        <v>3971</v>
      </c>
      <c r="AN2598">
        <v>1</v>
      </c>
      <c r="AO2598" t="s">
        <v>3913</v>
      </c>
      <c r="AP2598">
        <f>IF(ufc_fights_2[[#This Row],[winner]]="Red",ufc_fights_2[[#This Row],[r_fighter_id]],ufc_fights_2[[#This Row],[b_fighter_id]])</f>
        <v>1225</v>
      </c>
      <c r="AQ2598" t="str">
        <f>_xlfn.XLOOKUP(ufc_fights_2[[#This Row],[winnerID]],ufc_fighters[id],ufc_fighters[fighter_name],"xxx",0,1)</f>
        <v>Shannon Gugerty</v>
      </c>
    </row>
    <row r="2599" spans="1:43">
      <c r="A2599">
        <v>1225</v>
      </c>
      <c r="B2599">
        <v>1203</v>
      </c>
      <c r="C2599">
        <f>_xlfn.XLOOKUP(ufc_fights_2[[#This Row],[r_fighter_id]],ufc_fighters[id],ufc_fighters[year],"xxx",0,1)</f>
        <v>1981</v>
      </c>
      <c r="D2599">
        <f>_xlfn.XLOOKUP(ufc_fights_2[[#This Row],[b_fighter_id]],ufc_fighters[id],ufc_fighters[year],"Prázdné",0,1)</f>
        <v>1981</v>
      </c>
      <c r="E2599" s="10">
        <f>YEAR(ufc_fights_2[[#This Row],[date]])-ufc_fights_2[[#This Row],[r_year]]</f>
        <v>28</v>
      </c>
      <c r="F2599" s="10">
        <f>YEAR(ufc_fights_2[[#This Row],[date]])-ufc_fights_2[[#This Row],[b_year]]</f>
        <v>28</v>
      </c>
      <c r="G2599">
        <v>0</v>
      </c>
      <c r="H2599">
        <v>0</v>
      </c>
      <c r="I2599">
        <v>0.1</v>
      </c>
      <c r="J2599">
        <v>0.5</v>
      </c>
      <c r="K2599">
        <v>0.35</v>
      </c>
      <c r="L2599">
        <v>0.63639999999999997</v>
      </c>
      <c r="M2599">
        <v>1</v>
      </c>
      <c r="N2599">
        <v>0</v>
      </c>
      <c r="O2599">
        <v>2</v>
      </c>
      <c r="P2599">
        <v>0</v>
      </c>
      <c r="Q2599">
        <v>0</v>
      </c>
      <c r="R2599">
        <v>0</v>
      </c>
      <c r="S2599" s="2">
        <v>8.4490740740740739E-4</v>
      </c>
      <c r="T2599" s="2">
        <v>4.1666666666666669E-4</v>
      </c>
      <c r="U2599">
        <v>0.2</v>
      </c>
      <c r="V2599">
        <v>0</v>
      </c>
      <c r="W2599">
        <v>0</v>
      </c>
      <c r="X2599">
        <v>0</v>
      </c>
      <c r="Y2599">
        <v>0.66669999999999996</v>
      </c>
      <c r="Z2599">
        <v>0</v>
      </c>
      <c r="AA2599">
        <v>0.25</v>
      </c>
      <c r="AB2599">
        <v>0</v>
      </c>
      <c r="AC2599">
        <v>0.75</v>
      </c>
      <c r="AD2599">
        <v>1</v>
      </c>
      <c r="AE2599">
        <v>0</v>
      </c>
      <c r="AF2599" t="s">
        <v>3933</v>
      </c>
      <c r="AG2599" s="2">
        <v>1.8055555555555555E-3</v>
      </c>
      <c r="AH2599" t="s">
        <v>3911</v>
      </c>
      <c r="AI2599">
        <v>3</v>
      </c>
      <c r="AJ2599" t="s">
        <v>3914</v>
      </c>
      <c r="AK2599" s="3">
        <v>40005</v>
      </c>
      <c r="AL2599" s="10">
        <f>YEAR(ufc_fights_2[[#This Row],[date]])</f>
        <v>2009</v>
      </c>
      <c r="AM2599" t="s">
        <v>3971</v>
      </c>
      <c r="AN2599">
        <v>1</v>
      </c>
      <c r="AO2599" t="s">
        <v>3913</v>
      </c>
      <c r="AP2599">
        <f>IF(ufc_fights_2[[#This Row],[winner]]="Red",ufc_fights_2[[#This Row],[r_fighter_id]],ufc_fights_2[[#This Row],[b_fighter_id]])</f>
        <v>1225</v>
      </c>
      <c r="AQ2599" t="str">
        <f>_xlfn.XLOOKUP(ufc_fights_2[[#This Row],[winnerID]],ufc_fighters[id],ufc_fighters[fighter_name],"xxx",0,1)</f>
        <v>Shannon Gugerty</v>
      </c>
    </row>
    <row r="2600" spans="1:43">
      <c r="A2600">
        <v>691</v>
      </c>
      <c r="B2600">
        <v>1560</v>
      </c>
      <c r="C2600">
        <f>_xlfn.XLOOKUP(ufc_fights_2[[#This Row],[r_fighter_id]],ufc_fighters[id],ufc_fighters[year],"xxx",0,1)</f>
        <v>1980</v>
      </c>
      <c r="D2600">
        <f>_xlfn.XLOOKUP(ufc_fights_2[[#This Row],[b_fighter_id]],ufc_fighters[id],ufc_fighters[year],"Prázdné",0,1)</f>
        <v>1980</v>
      </c>
      <c r="E2600" s="10">
        <f>YEAR(ufc_fights_2[[#This Row],[date]])-ufc_fights_2[[#This Row],[r_year]]</f>
        <v>34</v>
      </c>
      <c r="F2600" s="10">
        <f>YEAR(ufc_fights_2[[#This Row],[date]])-ufc_fights_2[[#This Row],[b_year]]</f>
        <v>34</v>
      </c>
      <c r="G2600">
        <v>0</v>
      </c>
      <c r="H2600">
        <v>0</v>
      </c>
      <c r="I2600">
        <v>0.4</v>
      </c>
      <c r="J2600">
        <v>0.3962</v>
      </c>
      <c r="K2600">
        <v>0.40350000000000003</v>
      </c>
      <c r="L2600">
        <v>0.41460000000000002</v>
      </c>
      <c r="M2600">
        <v>1</v>
      </c>
      <c r="N2600">
        <v>0</v>
      </c>
      <c r="O2600">
        <v>1</v>
      </c>
      <c r="P2600">
        <v>1</v>
      </c>
      <c r="Q2600">
        <v>0</v>
      </c>
      <c r="R2600">
        <v>1</v>
      </c>
      <c r="S2600" s="2">
        <v>1.273148148148148E-4</v>
      </c>
      <c r="T2600" s="2">
        <v>1.3657407407407407E-3</v>
      </c>
      <c r="U2600">
        <v>0.37090000000000001</v>
      </c>
      <c r="V2600">
        <v>0.3281</v>
      </c>
      <c r="W2600">
        <v>0.33329999999999999</v>
      </c>
      <c r="X2600">
        <v>0.9</v>
      </c>
      <c r="Y2600">
        <v>0.75</v>
      </c>
      <c r="Z2600">
        <v>0.3861</v>
      </c>
      <c r="AA2600">
        <v>0.38890000000000002</v>
      </c>
      <c r="AB2600">
        <v>0.57140000000000002</v>
      </c>
      <c r="AC2600">
        <v>0.4667</v>
      </c>
      <c r="AD2600">
        <v>0.6</v>
      </c>
      <c r="AE2600">
        <v>0</v>
      </c>
      <c r="AF2600" t="s">
        <v>3915</v>
      </c>
      <c r="AG2600" s="2">
        <v>3.472222222222222E-3</v>
      </c>
      <c r="AH2600" t="s">
        <v>3911</v>
      </c>
      <c r="AI2600">
        <v>3</v>
      </c>
      <c r="AJ2600" t="s">
        <v>3939</v>
      </c>
      <c r="AK2600" s="3">
        <v>41685</v>
      </c>
      <c r="AL2600" s="10">
        <f>YEAR(ufc_fights_2[[#This Row],[date]])</f>
        <v>2014</v>
      </c>
      <c r="AM2600" t="s">
        <v>3971</v>
      </c>
      <c r="AN2600">
        <v>95</v>
      </c>
      <c r="AO2600" t="s">
        <v>3913</v>
      </c>
      <c r="AP2600">
        <f>IF(ufc_fights_2[[#This Row],[winner]]="Red",ufc_fights_2[[#This Row],[r_fighter_id]],ufc_fights_2[[#This Row],[b_fighter_id]])</f>
        <v>691</v>
      </c>
      <c r="AQ2600" t="str">
        <f>_xlfn.XLOOKUP(ufc_fights_2[[#This Row],[winnerID]],ufc_fighters[id],ufc_fighters[fighter_name],"xxx",0,1)</f>
        <v>Rodrigo Damm</v>
      </c>
    </row>
    <row r="2601" spans="1:43">
      <c r="A2601">
        <v>873</v>
      </c>
      <c r="B2601">
        <v>199</v>
      </c>
      <c r="C2601">
        <f>_xlfn.XLOOKUP(ufc_fights_2[[#This Row],[r_fighter_id]],ufc_fighters[id],ufc_fighters[year],"xxx",0,1)</f>
        <v>1985</v>
      </c>
      <c r="D2601">
        <f>_xlfn.XLOOKUP(ufc_fights_2[[#This Row],[b_fighter_id]],ufc_fighters[id],ufc_fighters[year],"Prázdné",0,1)</f>
        <v>1989</v>
      </c>
      <c r="E2601" s="10">
        <f>YEAR(ufc_fights_2[[#This Row],[date]])-ufc_fights_2[[#This Row],[r_year]]</f>
        <v>29</v>
      </c>
      <c r="F2601" s="10">
        <f>YEAR(ufc_fights_2[[#This Row],[date]])-ufc_fights_2[[#This Row],[b_year]]</f>
        <v>25</v>
      </c>
      <c r="G2601">
        <v>0</v>
      </c>
      <c r="H2601">
        <v>1</v>
      </c>
      <c r="I2601">
        <v>0.4</v>
      </c>
      <c r="J2601">
        <v>0.51639999999999997</v>
      </c>
      <c r="K2601">
        <v>0.49299999999999999</v>
      </c>
      <c r="L2601">
        <v>0.61629999999999996</v>
      </c>
      <c r="M2601">
        <v>0.6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1.5972222222222223E-3</v>
      </c>
      <c r="T2601" s="2">
        <v>1.6666666666666668E-3</v>
      </c>
      <c r="U2601">
        <v>0.27079999999999999</v>
      </c>
      <c r="V2601">
        <v>0.47170000000000001</v>
      </c>
      <c r="W2601">
        <v>0.88890000000000002</v>
      </c>
      <c r="X2601">
        <v>1</v>
      </c>
      <c r="Y2601">
        <v>0.66669999999999996</v>
      </c>
      <c r="Z2601">
        <v>0.33329999999999999</v>
      </c>
      <c r="AA2601">
        <v>0.44440000000000002</v>
      </c>
      <c r="AB2601">
        <v>0.47620000000000001</v>
      </c>
      <c r="AC2601">
        <v>0.45450000000000002</v>
      </c>
      <c r="AD2601">
        <v>0.66669999999999996</v>
      </c>
      <c r="AE2601">
        <v>0.75</v>
      </c>
      <c r="AF2601" t="s">
        <v>3910</v>
      </c>
      <c r="AG2601" s="2">
        <v>2.3611111111111111E-3</v>
      </c>
      <c r="AH2601" t="s">
        <v>3911</v>
      </c>
      <c r="AI2601">
        <v>3</v>
      </c>
      <c r="AJ2601" t="s">
        <v>3914</v>
      </c>
      <c r="AK2601" s="3">
        <v>41986</v>
      </c>
      <c r="AL2601" s="10">
        <f>YEAR(ufc_fights_2[[#This Row],[date]])</f>
        <v>2014</v>
      </c>
      <c r="AM2601" t="s">
        <v>3971</v>
      </c>
      <c r="AN2601">
        <v>21</v>
      </c>
      <c r="AO2601" t="s">
        <v>3918</v>
      </c>
      <c r="AP2601">
        <f>IF(ufc_fights_2[[#This Row],[winner]]="Red",ufc_fights_2[[#This Row],[r_fighter_id]],ufc_fights_2[[#This Row],[b_fighter_id]])</f>
        <v>199</v>
      </c>
      <c r="AQ2601" t="str">
        <f>_xlfn.XLOOKUP(ufc_fights_2[[#This Row],[winnerID]],ufc_fighters[id],ufc_fighters[fighter_name],"xxx",0,1)</f>
        <v>Bryan Barberena</v>
      </c>
    </row>
    <row r="2602" spans="1:43">
      <c r="A2602">
        <v>3375</v>
      </c>
      <c r="B2602">
        <v>1312</v>
      </c>
      <c r="C2602">
        <f>_xlfn.XLOOKUP(ufc_fights_2[[#This Row],[r_fighter_id]],ufc_fighters[id],ufc_fighters[year],"xxx",0,1)</f>
        <v>1987</v>
      </c>
      <c r="D2602">
        <f>_xlfn.XLOOKUP(ufc_fights_2[[#This Row],[b_fighter_id]],ufc_fighters[id],ufc_fighters[year],"Prázdné",0,1)</f>
        <v>1984</v>
      </c>
      <c r="E2602" s="10">
        <f>YEAR(ufc_fights_2[[#This Row],[date]])-ufc_fights_2[[#This Row],[r_year]]</f>
        <v>27</v>
      </c>
      <c r="F2602" s="10">
        <f>YEAR(ufc_fights_2[[#This Row],[date]])-ufc_fights_2[[#This Row],[b_year]]</f>
        <v>30</v>
      </c>
      <c r="G2602">
        <v>0</v>
      </c>
      <c r="H2602">
        <v>2</v>
      </c>
      <c r="I2602">
        <v>0.28570000000000001</v>
      </c>
      <c r="J2602">
        <v>0.29409999999999997</v>
      </c>
      <c r="K2602">
        <v>0.30070000000000002</v>
      </c>
      <c r="L2602">
        <v>0.32219999999999999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 s="2">
        <v>1.7361111111111112E-4</v>
      </c>
      <c r="T2602" s="2">
        <v>6.9444444444444447E-4</v>
      </c>
      <c r="U2602">
        <v>0.27589999999999998</v>
      </c>
      <c r="V2602">
        <v>0.193</v>
      </c>
      <c r="W2602">
        <v>0.1875</v>
      </c>
      <c r="X2602">
        <v>0.625</v>
      </c>
      <c r="Y2602">
        <v>0.83330000000000004</v>
      </c>
      <c r="Z2602">
        <v>0.28989999999999999</v>
      </c>
      <c r="AA2602">
        <v>0.27850000000000003</v>
      </c>
      <c r="AB2602">
        <v>0</v>
      </c>
      <c r="AC2602">
        <v>0.25</v>
      </c>
      <c r="AD2602">
        <v>0</v>
      </c>
      <c r="AE2602">
        <v>1</v>
      </c>
      <c r="AF2602" t="s">
        <v>3915</v>
      </c>
      <c r="AG2602" s="2">
        <v>3.472222222222222E-3</v>
      </c>
      <c r="AH2602" t="s">
        <v>3911</v>
      </c>
      <c r="AI2602">
        <v>3</v>
      </c>
      <c r="AJ2602" t="s">
        <v>3923</v>
      </c>
      <c r="AK2602" s="3">
        <v>41965</v>
      </c>
      <c r="AL2602" s="10">
        <f>YEAR(ufc_fights_2[[#This Row],[date]])</f>
        <v>2014</v>
      </c>
      <c r="AM2602" t="s">
        <v>3971</v>
      </c>
      <c r="AN2602">
        <v>55</v>
      </c>
      <c r="AO2602" t="s">
        <v>3913</v>
      </c>
      <c r="AP2602">
        <f>IF(ufc_fights_2[[#This Row],[winner]]="Red",ufc_fights_2[[#This Row],[r_fighter_id]],ufc_fights_2[[#This Row],[b_fighter_id]])</f>
        <v>3375</v>
      </c>
      <c r="AQ2602" t="str">
        <f>_xlfn.XLOOKUP(ufc_fights_2[[#This Row],[winnerID]],ufc_fighters[id],ufc_fighters[fighter_name],"xxx",0,1)</f>
        <v>James Vick</v>
      </c>
    </row>
    <row r="2603" spans="1:43">
      <c r="A2603">
        <v>519</v>
      </c>
      <c r="B2603">
        <v>2836</v>
      </c>
      <c r="C2603">
        <f>_xlfn.XLOOKUP(ufc_fights_2[[#This Row],[r_fighter_id]],ufc_fighters[id],ufc_fighters[year],"xxx",0,1)</f>
        <v>1985</v>
      </c>
      <c r="D2603">
        <f>_xlfn.XLOOKUP(ufc_fights_2[[#This Row],[b_fighter_id]],ufc_fighters[id],ufc_fighters[year],"Prázdné",0,1)</f>
        <v>1979</v>
      </c>
      <c r="E2603" s="10">
        <f>YEAR(ufc_fights_2[[#This Row],[date]])-ufc_fights_2[[#This Row],[r_year]]</f>
        <v>29</v>
      </c>
      <c r="F2603" s="10">
        <f>YEAR(ufc_fights_2[[#This Row],[date]])-ufc_fights_2[[#This Row],[b_year]]</f>
        <v>35</v>
      </c>
      <c r="G2603">
        <v>1</v>
      </c>
      <c r="H2603">
        <v>0</v>
      </c>
      <c r="I2603">
        <v>0.61899999999999999</v>
      </c>
      <c r="J2603">
        <v>0.66669999999999996</v>
      </c>
      <c r="K2603">
        <v>0.71050000000000002</v>
      </c>
      <c r="L2603">
        <v>0.6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1</v>
      </c>
      <c r="S2603" s="2">
        <v>2.1064814814814813E-3</v>
      </c>
      <c r="T2603" s="2">
        <v>6.3657407407407413E-4</v>
      </c>
      <c r="U2603">
        <v>0.5</v>
      </c>
      <c r="V2603">
        <v>0.5</v>
      </c>
      <c r="W2603">
        <v>1</v>
      </c>
      <c r="X2603">
        <v>1</v>
      </c>
      <c r="Y2603">
        <v>0</v>
      </c>
      <c r="Z2603">
        <v>1</v>
      </c>
      <c r="AA2603">
        <v>1</v>
      </c>
      <c r="AB2603">
        <v>1</v>
      </c>
      <c r="AC2603">
        <v>0</v>
      </c>
      <c r="AD2603">
        <v>0.57889999999999997</v>
      </c>
      <c r="AE2603">
        <v>0.5</v>
      </c>
      <c r="AF2603" t="s">
        <v>3926</v>
      </c>
      <c r="AG2603" s="2">
        <v>3.472222222222222E-3</v>
      </c>
      <c r="AH2603" t="s">
        <v>3911</v>
      </c>
      <c r="AI2603">
        <v>3</v>
      </c>
      <c r="AJ2603" t="s">
        <v>2670</v>
      </c>
      <c r="AK2603" s="3">
        <v>41836</v>
      </c>
      <c r="AL2603" s="10">
        <f>YEAR(ufc_fights_2[[#This Row],[date]])</f>
        <v>2014</v>
      </c>
      <c r="AM2603" t="s">
        <v>3971</v>
      </c>
      <c r="AN2603">
        <v>36</v>
      </c>
      <c r="AO2603" t="s">
        <v>3913</v>
      </c>
      <c r="AP2603">
        <f>IF(ufc_fights_2[[#This Row],[winner]]="Red",ufc_fights_2[[#This Row],[r_fighter_id]],ufc_fights_2[[#This Row],[b_fighter_id]])</f>
        <v>519</v>
      </c>
      <c r="AQ2603" t="str">
        <f>_xlfn.XLOOKUP(ufc_fights_2[[#This Row],[winnerID]],ufc_fighters[id],ufc_fighters[fighter_name],"xxx",0,1)</f>
        <v>Yosdenis Cedeno</v>
      </c>
    </row>
    <row r="2604" spans="1:43">
      <c r="A2604">
        <v>2313</v>
      </c>
      <c r="B2604">
        <v>3375</v>
      </c>
      <c r="C2604">
        <f>_xlfn.XLOOKUP(ufc_fights_2[[#This Row],[r_fighter_id]],ufc_fighters[id],ufc_fighters[year],"xxx",0,1)</f>
        <v>1988</v>
      </c>
      <c r="D2604">
        <f>_xlfn.XLOOKUP(ufc_fights_2[[#This Row],[b_fighter_id]],ufc_fighters[id],ufc_fighters[year],"Prázdné",0,1)</f>
        <v>1987</v>
      </c>
      <c r="E2604" s="10">
        <f>YEAR(ufc_fights_2[[#This Row],[date]])-ufc_fights_2[[#This Row],[r_year]]</f>
        <v>25</v>
      </c>
      <c r="F2604" s="10">
        <f>YEAR(ufc_fights_2[[#This Row],[date]])-ufc_fights_2[[#This Row],[b_year]]</f>
        <v>26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0.5</v>
      </c>
      <c r="N2604">
        <v>0</v>
      </c>
      <c r="O2604">
        <v>0</v>
      </c>
      <c r="P2604">
        <v>1</v>
      </c>
      <c r="Q2604">
        <v>0</v>
      </c>
      <c r="R2604">
        <v>0</v>
      </c>
      <c r="S2604" s="2">
        <v>2.5462962962962961E-4</v>
      </c>
      <c r="T2604" s="2">
        <v>1.9675925925925926E-4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3933</v>
      </c>
      <c r="AG2604" s="2">
        <v>6.7129629629629625E-4</v>
      </c>
      <c r="AH2604" t="s">
        <v>3911</v>
      </c>
      <c r="AI2604">
        <v>3</v>
      </c>
      <c r="AJ2604" t="s">
        <v>3919</v>
      </c>
      <c r="AK2604" s="3">
        <v>41503</v>
      </c>
      <c r="AL2604" s="10">
        <f>YEAR(ufc_fights_2[[#This Row],[date]])</f>
        <v>2013</v>
      </c>
      <c r="AM2604" t="s">
        <v>3971</v>
      </c>
      <c r="AN2604">
        <v>61</v>
      </c>
      <c r="AO2604" t="s">
        <v>3918</v>
      </c>
      <c r="AP2604">
        <f>IF(ufc_fights_2[[#This Row],[winner]]="Red",ufc_fights_2[[#This Row],[r_fighter_id]],ufc_fights_2[[#This Row],[b_fighter_id]])</f>
        <v>3375</v>
      </c>
      <c r="AQ2604" t="str">
        <f>_xlfn.XLOOKUP(ufc_fights_2[[#This Row],[winnerID]],ufc_fighters[id],ufc_fighters[fighter_name],"xxx",0,1)</f>
        <v>James Vick</v>
      </c>
    </row>
    <row r="2605" spans="1:43">
      <c r="A2605">
        <v>1903</v>
      </c>
      <c r="B2605">
        <v>1416</v>
      </c>
      <c r="C2605">
        <f>_xlfn.XLOOKUP(ufc_fights_2[[#This Row],[r_fighter_id]],ufc_fighters[id],ufc_fighters[year],"xxx",0,1)</f>
        <v>1984</v>
      </c>
      <c r="D2605">
        <f>_xlfn.XLOOKUP(ufc_fights_2[[#This Row],[b_fighter_id]],ufc_fighters[id],ufc_fighters[year],"Prázdné",0,1)</f>
        <v>1991</v>
      </c>
      <c r="E2605" s="10">
        <f>YEAR(ufc_fights_2[[#This Row],[date]])-ufc_fights_2[[#This Row],[r_year]]</f>
        <v>36</v>
      </c>
      <c r="F2605" s="10">
        <f>YEAR(ufc_fights_2[[#This Row],[date]])-ufc_fights_2[[#This Row],[b_year]]</f>
        <v>29</v>
      </c>
      <c r="G2605">
        <v>0</v>
      </c>
      <c r="H2605">
        <v>0</v>
      </c>
      <c r="I2605">
        <v>0.2586</v>
      </c>
      <c r="J2605">
        <v>0.54669999999999996</v>
      </c>
      <c r="K2605">
        <v>0.30769999999999997</v>
      </c>
      <c r="L2605">
        <v>0.5696</v>
      </c>
      <c r="M2605">
        <v>0.66669999999999996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5.5671296296296293E-3</v>
      </c>
      <c r="T2605" s="2">
        <v>0</v>
      </c>
      <c r="U2605">
        <v>0.24560000000000001</v>
      </c>
      <c r="V2605">
        <v>0.52080000000000004</v>
      </c>
      <c r="W2605">
        <v>0</v>
      </c>
      <c r="X2605">
        <v>1</v>
      </c>
      <c r="Y2605">
        <v>0.61539999999999995</v>
      </c>
      <c r="Z2605">
        <v>0.11899999999999999</v>
      </c>
      <c r="AA2605">
        <v>0.55220000000000002</v>
      </c>
      <c r="AB2605">
        <v>0.6</v>
      </c>
      <c r="AC2605">
        <v>0.5</v>
      </c>
      <c r="AD2605">
        <v>0.63639999999999997</v>
      </c>
      <c r="AE2605">
        <v>0</v>
      </c>
      <c r="AF2605" t="s">
        <v>3915</v>
      </c>
      <c r="AG2605" s="2">
        <v>3.472222222222222E-3</v>
      </c>
      <c r="AH2605" t="s">
        <v>3911</v>
      </c>
      <c r="AI2605">
        <v>3</v>
      </c>
      <c r="AJ2605" t="s">
        <v>3912</v>
      </c>
      <c r="AK2605" s="3">
        <v>43897</v>
      </c>
      <c r="AL2605" s="10">
        <f>YEAR(ufc_fights_2[[#This Row],[date]])</f>
        <v>2020</v>
      </c>
      <c r="AM2605" t="s">
        <v>3971</v>
      </c>
      <c r="AN2605">
        <v>1</v>
      </c>
      <c r="AO2605" t="s">
        <v>3913</v>
      </c>
      <c r="AP2605">
        <f>IF(ufc_fights_2[[#This Row],[winner]]="Red",ufc_fights_2[[#This Row],[r_fighter_id]],ufc_fights_2[[#This Row],[b_fighter_id]])</f>
        <v>1903</v>
      </c>
      <c r="AQ2605" t="str">
        <f>_xlfn.XLOOKUP(ufc_fights_2[[#This Row],[winnerID]],ufc_fighters[id],ufc_fighters[fighter_name],"xxx",0,1)</f>
        <v>Mark Madsen</v>
      </c>
    </row>
    <row r="2606" spans="1:43">
      <c r="A2606">
        <v>1303</v>
      </c>
      <c r="B2606">
        <v>2870</v>
      </c>
      <c r="C2606">
        <f>_xlfn.XLOOKUP(ufc_fights_2[[#This Row],[r_fighter_id]],ufc_fighters[id],ufc_fighters[year],"xxx",0,1)</f>
        <v>1986</v>
      </c>
      <c r="D2606">
        <f>_xlfn.XLOOKUP(ufc_fights_2[[#This Row],[b_fighter_id]],ufc_fighters[id],ufc_fighters[year],"Prázdné",0,1)</f>
        <v>1982</v>
      </c>
      <c r="E2606" s="10">
        <f>YEAR(ufc_fights_2[[#This Row],[date]])-ufc_fights_2[[#This Row],[r_year]]</f>
        <v>21</v>
      </c>
      <c r="F2606" s="10">
        <f>YEAR(ufc_fights_2[[#This Row],[date]])-ufc_fights_2[[#This Row],[b_year]]</f>
        <v>25</v>
      </c>
      <c r="G2606">
        <v>0</v>
      </c>
      <c r="H2606">
        <v>0</v>
      </c>
      <c r="I2606">
        <v>0.41899999999999998</v>
      </c>
      <c r="J2606">
        <v>0.4375</v>
      </c>
      <c r="K2606">
        <v>0.56459999999999999</v>
      </c>
      <c r="L2606">
        <v>0.75639999999999996</v>
      </c>
      <c r="M2606">
        <v>1</v>
      </c>
      <c r="N2606">
        <v>0.5</v>
      </c>
      <c r="O2606">
        <v>1</v>
      </c>
      <c r="P2606">
        <v>0</v>
      </c>
      <c r="Q2606">
        <v>0</v>
      </c>
      <c r="R2606">
        <v>0</v>
      </c>
      <c r="S2606" s="2">
        <v>2.9398148148148148E-3</v>
      </c>
      <c r="T2606" s="2">
        <v>3.9814814814814817E-3</v>
      </c>
      <c r="U2606">
        <v>0.40620000000000001</v>
      </c>
      <c r="V2606">
        <v>0.4138</v>
      </c>
      <c r="W2606">
        <v>1</v>
      </c>
      <c r="X2606">
        <v>0.42859999999999998</v>
      </c>
      <c r="Y2606">
        <v>0.5</v>
      </c>
      <c r="Z2606">
        <v>0.38300000000000001</v>
      </c>
      <c r="AA2606">
        <v>0.3846</v>
      </c>
      <c r="AB2606">
        <v>0.71430000000000005</v>
      </c>
      <c r="AC2606">
        <v>0</v>
      </c>
      <c r="AD2606">
        <v>0.4118</v>
      </c>
      <c r="AE2606">
        <v>0.66669999999999996</v>
      </c>
      <c r="AF2606" t="s">
        <v>3915</v>
      </c>
      <c r="AG2606" s="2">
        <v>3.472222222222222E-3</v>
      </c>
      <c r="AH2606" t="s">
        <v>3911</v>
      </c>
      <c r="AI2606">
        <v>3</v>
      </c>
      <c r="AJ2606" t="s">
        <v>3949</v>
      </c>
      <c r="AK2606" s="3">
        <v>39116</v>
      </c>
      <c r="AL2606" s="10">
        <f>YEAR(ufc_fights_2[[#This Row],[date]])</f>
        <v>2007</v>
      </c>
      <c r="AM2606" t="s">
        <v>3971</v>
      </c>
      <c r="AN2606">
        <v>1</v>
      </c>
      <c r="AO2606" t="s">
        <v>3913</v>
      </c>
      <c r="AP2606">
        <f>IF(ufc_fights_2[[#This Row],[winner]]="Red",ufc_fights_2[[#This Row],[r_fighter_id]],ufc_fights_2[[#This Row],[b_fighter_id]])</f>
        <v>1303</v>
      </c>
      <c r="AQ2606" t="str">
        <f>_xlfn.XLOOKUP(ufc_fights_2[[#This Row],[winnerID]],ufc_fighters[id],ufc_fighters[fighter_name],"xxx",0,1)</f>
        <v>Dustin Hazelett</v>
      </c>
    </row>
    <row r="2607" spans="1:43">
      <c r="A2607">
        <v>1798</v>
      </c>
      <c r="B2607">
        <v>2019</v>
      </c>
      <c r="C2607">
        <f>_xlfn.XLOOKUP(ufc_fights_2[[#This Row],[r_fighter_id]],ufc_fighters[id],ufc_fighters[year],"xxx",0,1)</f>
        <v>1984</v>
      </c>
      <c r="D2607">
        <f>_xlfn.XLOOKUP(ufc_fights_2[[#This Row],[b_fighter_id]],ufc_fighters[id],ufc_fighters[year],"Prázdné",0,1)</f>
        <v>1986</v>
      </c>
      <c r="E2607" s="10">
        <f>YEAR(ufc_fights_2[[#This Row],[date]])-ufc_fights_2[[#This Row],[r_year]]</f>
        <v>32</v>
      </c>
      <c r="F2607" s="10">
        <f>YEAR(ufc_fights_2[[#This Row],[date]])-ufc_fights_2[[#This Row],[b_year]]</f>
        <v>30</v>
      </c>
      <c r="G2607">
        <v>0</v>
      </c>
      <c r="H2607">
        <v>0</v>
      </c>
      <c r="I2607">
        <v>0.76</v>
      </c>
      <c r="J2607">
        <v>0.5161</v>
      </c>
      <c r="K2607">
        <v>0.82469999999999999</v>
      </c>
      <c r="L2607">
        <v>0.6462</v>
      </c>
      <c r="M2607">
        <v>0.83330000000000004</v>
      </c>
      <c r="N2607">
        <v>0</v>
      </c>
      <c r="O2607">
        <v>1</v>
      </c>
      <c r="P2607">
        <v>0</v>
      </c>
      <c r="Q2607">
        <v>0</v>
      </c>
      <c r="R2607">
        <v>0</v>
      </c>
      <c r="S2607" s="2">
        <v>5.0694444444444441E-3</v>
      </c>
      <c r="T2607" s="2">
        <v>3.7037037037037035E-4</v>
      </c>
      <c r="U2607">
        <v>0.74419999999999997</v>
      </c>
      <c r="V2607">
        <v>0.45450000000000002</v>
      </c>
      <c r="W2607">
        <v>1</v>
      </c>
      <c r="X2607">
        <v>0.5</v>
      </c>
      <c r="Y2607">
        <v>0.83330000000000004</v>
      </c>
      <c r="Z2607">
        <v>0.52629999999999999</v>
      </c>
      <c r="AA2607">
        <v>0.51849999999999996</v>
      </c>
      <c r="AB2607">
        <v>1</v>
      </c>
      <c r="AC2607">
        <v>0</v>
      </c>
      <c r="AD2607">
        <v>0.89659999999999995</v>
      </c>
      <c r="AE2607">
        <v>0.66669999999999996</v>
      </c>
      <c r="AF2607" t="s">
        <v>3910</v>
      </c>
      <c r="AG2607" s="2">
        <v>2.9745370370370373E-3</v>
      </c>
      <c r="AH2607" t="s">
        <v>3911</v>
      </c>
      <c r="AI2607">
        <v>3</v>
      </c>
      <c r="AJ2607" t="s">
        <v>3972</v>
      </c>
      <c r="AK2607" s="3">
        <v>42623</v>
      </c>
      <c r="AL2607" s="10">
        <f>YEAR(ufc_fights_2[[#This Row],[date]])</f>
        <v>2016</v>
      </c>
      <c r="AM2607" t="s">
        <v>3971</v>
      </c>
      <c r="AN2607">
        <v>133</v>
      </c>
      <c r="AO2607" t="s">
        <v>3913</v>
      </c>
      <c r="AP2607">
        <f>IF(ufc_fights_2[[#This Row],[winner]]="Red",ufc_fights_2[[#This Row],[r_fighter_id]],ufc_fights_2[[#This Row],[b_fighter_id]])</f>
        <v>1798</v>
      </c>
      <c r="AQ2607" t="str">
        <f>_xlfn.XLOOKUP(ufc_fights_2[[#This Row],[winnerID]],ufc_fighters[id],ufc_fighters[fighter_name],"xxx",0,1)</f>
        <v>Nik Lentz</v>
      </c>
    </row>
    <row r="2608" spans="1:43">
      <c r="A2608">
        <v>1869</v>
      </c>
      <c r="B2608">
        <v>1798</v>
      </c>
      <c r="C2608">
        <f>_xlfn.XLOOKUP(ufc_fights_2[[#This Row],[r_fighter_id]],ufc_fighters[id],ufc_fighters[year],"xxx",0,1)</f>
        <v>1980</v>
      </c>
      <c r="D2608">
        <f>_xlfn.XLOOKUP(ufc_fights_2[[#This Row],[b_fighter_id]],ufc_fighters[id],ufc_fighters[year],"Prázdné",0,1)</f>
        <v>1984</v>
      </c>
      <c r="E2608" s="10">
        <f>YEAR(ufc_fights_2[[#This Row],[date]])-ufc_fights_2[[#This Row],[r_year]]</f>
        <v>31</v>
      </c>
      <c r="F2608" s="10">
        <f>YEAR(ufc_fights_2[[#This Row],[date]])-ufc_fights_2[[#This Row],[b_year]]</f>
        <v>27</v>
      </c>
      <c r="G2608">
        <v>0</v>
      </c>
      <c r="H2608">
        <v>0</v>
      </c>
      <c r="I2608">
        <v>0.75409999999999999</v>
      </c>
      <c r="J2608">
        <v>0.56040000000000001</v>
      </c>
      <c r="K2608">
        <v>0.77939999999999998</v>
      </c>
      <c r="L2608">
        <v>0.64039999999999997</v>
      </c>
      <c r="M2608">
        <v>0.66669999999999996</v>
      </c>
      <c r="N2608">
        <v>0</v>
      </c>
      <c r="O2608">
        <v>1</v>
      </c>
      <c r="P2608">
        <v>1</v>
      </c>
      <c r="Q2608">
        <v>0</v>
      </c>
      <c r="R2608">
        <v>0</v>
      </c>
      <c r="S2608" s="2">
        <v>3.1250000000000002E-3</v>
      </c>
      <c r="T2608" s="2">
        <v>1.8518518518518518E-4</v>
      </c>
      <c r="U2608">
        <v>0.74139999999999995</v>
      </c>
      <c r="V2608">
        <v>0.45450000000000002</v>
      </c>
      <c r="W2608">
        <v>1</v>
      </c>
      <c r="X2608">
        <v>0</v>
      </c>
      <c r="Y2608">
        <v>0.8</v>
      </c>
      <c r="Z2608">
        <v>0.73580000000000001</v>
      </c>
      <c r="AA2608">
        <v>0.51849999999999996</v>
      </c>
      <c r="AB2608">
        <v>0.83330000000000004</v>
      </c>
      <c r="AC2608">
        <v>0.66669999999999996</v>
      </c>
      <c r="AD2608">
        <v>1</v>
      </c>
      <c r="AE2608">
        <v>1</v>
      </c>
      <c r="AF2608" t="s">
        <v>3933</v>
      </c>
      <c r="AG2608" s="2">
        <v>1.6666666666666668E-3</v>
      </c>
      <c r="AH2608" t="s">
        <v>3911</v>
      </c>
      <c r="AI2608">
        <v>3</v>
      </c>
      <c r="AJ2608" t="s">
        <v>4088</v>
      </c>
      <c r="AK2608" s="3">
        <v>40628</v>
      </c>
      <c r="AL2608" s="10">
        <f>YEAR(ufc_fights_2[[#This Row],[date]])</f>
        <v>2011</v>
      </c>
      <c r="AM2608" t="s">
        <v>3971</v>
      </c>
      <c r="AN2608">
        <v>128</v>
      </c>
      <c r="AO2608" t="s">
        <v>3918</v>
      </c>
      <c r="AP2608">
        <f>IF(ufc_fights_2[[#This Row],[winner]]="Red",ufc_fights_2[[#This Row],[r_fighter_id]],ufc_fights_2[[#This Row],[b_fighter_id]])</f>
        <v>1798</v>
      </c>
      <c r="AQ2608" t="str">
        <f>_xlfn.XLOOKUP(ufc_fights_2[[#This Row],[winnerID]],ufc_fighters[id],ufc_fighters[fighter_name],"xxx",0,1)</f>
        <v>Nik Lentz</v>
      </c>
    </row>
    <row r="2609" spans="1:43">
      <c r="A2609">
        <v>882</v>
      </c>
      <c r="B2609">
        <v>1798</v>
      </c>
      <c r="C2609">
        <f>_xlfn.XLOOKUP(ufc_fights_2[[#This Row],[r_fighter_id]],ufc_fighters[id],ufc_fighters[year],"xxx",0,1)</f>
        <v>1981</v>
      </c>
      <c r="D2609">
        <f>_xlfn.XLOOKUP(ufc_fights_2[[#This Row],[b_fighter_id]],ufc_fighters[id],ufc_fighters[year],"Prázdné",0,1)</f>
        <v>1984</v>
      </c>
      <c r="E2609" s="10">
        <f>YEAR(ufc_fights_2[[#This Row],[date]])-ufc_fights_2[[#This Row],[r_year]]</f>
        <v>29</v>
      </c>
      <c r="F2609" s="10">
        <f>YEAR(ufc_fights_2[[#This Row],[date]])-ufc_fights_2[[#This Row],[b_year]]</f>
        <v>26</v>
      </c>
      <c r="G2609">
        <v>1</v>
      </c>
      <c r="H2609">
        <v>0</v>
      </c>
      <c r="I2609">
        <v>0.32429999999999998</v>
      </c>
      <c r="J2609">
        <v>0.47920000000000001</v>
      </c>
      <c r="K2609">
        <v>0.46879999999999999</v>
      </c>
      <c r="L2609">
        <v>0.59399999999999997</v>
      </c>
      <c r="M2609">
        <v>0</v>
      </c>
      <c r="N2609">
        <v>0.28570000000000001</v>
      </c>
      <c r="O2609">
        <v>1</v>
      </c>
      <c r="P2609">
        <v>1</v>
      </c>
      <c r="Q2609">
        <v>0</v>
      </c>
      <c r="R2609">
        <v>0</v>
      </c>
      <c r="S2609" s="2">
        <v>2.199074074074074E-4</v>
      </c>
      <c r="T2609" s="2">
        <v>6.1689814814814819E-3</v>
      </c>
      <c r="U2609">
        <v>0.2462</v>
      </c>
      <c r="V2609">
        <v>0.36109999999999998</v>
      </c>
      <c r="W2609">
        <v>1</v>
      </c>
      <c r="X2609">
        <v>0.85709999999999997</v>
      </c>
      <c r="Y2609">
        <v>0.8</v>
      </c>
      <c r="Z2609">
        <v>0.2157</v>
      </c>
      <c r="AA2609">
        <v>0.28570000000000001</v>
      </c>
      <c r="AB2609">
        <v>0.52380000000000004</v>
      </c>
      <c r="AC2609">
        <v>0.63160000000000005</v>
      </c>
      <c r="AD2609">
        <v>1</v>
      </c>
      <c r="AE2609">
        <v>0.62860000000000005</v>
      </c>
      <c r="AF2609" t="s">
        <v>3915</v>
      </c>
      <c r="AG2609" s="2">
        <v>3.472222222222222E-3</v>
      </c>
      <c r="AH2609" t="s">
        <v>3911</v>
      </c>
      <c r="AI2609">
        <v>3</v>
      </c>
      <c r="AJ2609" t="s">
        <v>4104</v>
      </c>
      <c r="AK2609" s="3">
        <v>40268</v>
      </c>
      <c r="AL2609" s="10">
        <f>YEAR(ufc_fights_2[[#This Row],[date]])</f>
        <v>2010</v>
      </c>
      <c r="AM2609" t="s">
        <v>3971</v>
      </c>
      <c r="AN2609">
        <v>112</v>
      </c>
      <c r="AO2609" t="s">
        <v>3918</v>
      </c>
      <c r="AP2609">
        <f>IF(ufc_fights_2[[#This Row],[winner]]="Red",ufc_fights_2[[#This Row],[r_fighter_id]],ufc_fights_2[[#This Row],[b_fighter_id]])</f>
        <v>1798</v>
      </c>
      <c r="AQ2609" t="str">
        <f>_xlfn.XLOOKUP(ufc_fights_2[[#This Row],[winnerID]],ufc_fighters[id],ufc_fighters[fighter_name],"xxx",0,1)</f>
        <v>Nik Lentz</v>
      </c>
    </row>
    <row r="2610" spans="1:43">
      <c r="A2610">
        <v>1798</v>
      </c>
      <c r="B2610">
        <v>2375</v>
      </c>
      <c r="C2610">
        <f>_xlfn.XLOOKUP(ufc_fights_2[[#This Row],[r_fighter_id]],ufc_fighters[id],ufc_fighters[year],"xxx",0,1)</f>
        <v>1984</v>
      </c>
      <c r="D2610">
        <f>_xlfn.XLOOKUP(ufc_fights_2[[#This Row],[b_fighter_id]],ufc_fighters[id],ufc_fighters[year],"Prázdné",0,1)</f>
        <v>1982</v>
      </c>
      <c r="E2610" s="10">
        <f>YEAR(ufc_fights_2[[#This Row],[date]])-ufc_fights_2[[#This Row],[r_year]]</f>
        <v>25</v>
      </c>
      <c r="F2610" s="10">
        <f>YEAR(ufc_fights_2[[#This Row],[date]])-ufc_fights_2[[#This Row],[b_year]]</f>
        <v>27</v>
      </c>
      <c r="G2610">
        <v>0</v>
      </c>
      <c r="H2610">
        <v>0</v>
      </c>
      <c r="I2610">
        <v>0.49259999999999998</v>
      </c>
      <c r="J2610">
        <v>0.2636</v>
      </c>
      <c r="K2610">
        <v>0.62939999999999996</v>
      </c>
      <c r="L2610">
        <v>0.48399999999999999</v>
      </c>
      <c r="M2610">
        <v>0.8</v>
      </c>
      <c r="N2610">
        <v>0.57140000000000002</v>
      </c>
      <c r="O2610">
        <v>4</v>
      </c>
      <c r="P2610">
        <v>0</v>
      </c>
      <c r="Q2610">
        <v>0</v>
      </c>
      <c r="R2610">
        <v>1</v>
      </c>
      <c r="S2610" s="2">
        <v>2.2916666666666667E-3</v>
      </c>
      <c r="T2610" s="2">
        <v>3.9236111111111112E-3</v>
      </c>
      <c r="U2610">
        <v>0.36459999999999998</v>
      </c>
      <c r="V2610">
        <v>0.23760000000000001</v>
      </c>
      <c r="W2610">
        <v>0.88890000000000002</v>
      </c>
      <c r="X2610">
        <v>0.61539999999999995</v>
      </c>
      <c r="Y2610">
        <v>0.66669999999999996</v>
      </c>
      <c r="Z2610">
        <v>0.39560000000000001</v>
      </c>
      <c r="AA2610">
        <v>0.24</v>
      </c>
      <c r="AB2610">
        <v>0.61899999999999999</v>
      </c>
      <c r="AC2610">
        <v>0.31819999999999998</v>
      </c>
      <c r="AD2610">
        <v>0.75</v>
      </c>
      <c r="AE2610">
        <v>0.30769999999999997</v>
      </c>
      <c r="AF2610" t="s">
        <v>3915</v>
      </c>
      <c r="AG2610" s="2">
        <v>3.472222222222222E-3</v>
      </c>
      <c r="AH2610" t="s">
        <v>3911</v>
      </c>
      <c r="AI2610">
        <v>3</v>
      </c>
      <c r="AJ2610" t="s">
        <v>3956</v>
      </c>
      <c r="AK2610" s="3">
        <v>40075</v>
      </c>
      <c r="AL2610" s="10">
        <f>YEAR(ufc_fights_2[[#This Row],[date]])</f>
        <v>2009</v>
      </c>
      <c r="AM2610" t="s">
        <v>3971</v>
      </c>
      <c r="AN2610">
        <v>98</v>
      </c>
      <c r="AO2610" t="s">
        <v>3913</v>
      </c>
      <c r="AP2610">
        <f>IF(ufc_fights_2[[#This Row],[winner]]="Red",ufc_fights_2[[#This Row],[r_fighter_id]],ufc_fights_2[[#This Row],[b_fighter_id]])</f>
        <v>1798</v>
      </c>
      <c r="AQ2610" t="str">
        <f>_xlfn.XLOOKUP(ufc_fights_2[[#This Row],[winnerID]],ufc_fighters[id],ufc_fighters[fighter_name],"xxx",0,1)</f>
        <v>Nik Lentz</v>
      </c>
    </row>
    <row r="2611" spans="1:43">
      <c r="A2611">
        <v>1798</v>
      </c>
      <c r="B2611">
        <v>367</v>
      </c>
      <c r="C2611">
        <f>_xlfn.XLOOKUP(ufc_fights_2[[#This Row],[r_fighter_id]],ufc_fighters[id],ufc_fighters[year],"xxx",0,1)</f>
        <v>1984</v>
      </c>
      <c r="D2611">
        <f>_xlfn.XLOOKUP(ufc_fights_2[[#This Row],[b_fighter_id]],ufc_fighters[id],ufc_fighters[year],"Prázdné",0,1)</f>
        <v>1986</v>
      </c>
      <c r="E2611" s="10">
        <f>YEAR(ufc_fights_2[[#This Row],[date]])-ufc_fights_2[[#This Row],[r_year]]</f>
        <v>33</v>
      </c>
      <c r="F2611" s="10">
        <f>YEAR(ufc_fights_2[[#This Row],[date]])-ufc_fights_2[[#This Row],[b_year]]</f>
        <v>31</v>
      </c>
      <c r="G2611">
        <v>0</v>
      </c>
      <c r="H2611">
        <v>0</v>
      </c>
      <c r="I2611">
        <v>0.41460000000000002</v>
      </c>
      <c r="J2611">
        <v>0.62819999999999998</v>
      </c>
      <c r="K2611">
        <v>0.45450000000000002</v>
      </c>
      <c r="L2611">
        <v>0.62819999999999998</v>
      </c>
      <c r="M2611">
        <v>0</v>
      </c>
      <c r="N2611">
        <v>0.5</v>
      </c>
      <c r="O2611">
        <v>1</v>
      </c>
      <c r="P2611">
        <v>1</v>
      </c>
      <c r="Q2611">
        <v>1</v>
      </c>
      <c r="R2611">
        <v>0</v>
      </c>
      <c r="S2611" s="2">
        <v>5.3240740740740744E-4</v>
      </c>
      <c r="T2611" s="2">
        <v>5.2083333333333333E-4</v>
      </c>
      <c r="U2611">
        <v>0.2586</v>
      </c>
      <c r="V2611">
        <v>0.6</v>
      </c>
      <c r="W2611">
        <v>0.77780000000000005</v>
      </c>
      <c r="X2611">
        <v>0.8</v>
      </c>
      <c r="Y2611">
        <v>0.83330000000000004</v>
      </c>
      <c r="Z2611">
        <v>0.35210000000000002</v>
      </c>
      <c r="AA2611">
        <v>0.6</v>
      </c>
      <c r="AB2611">
        <v>0.81820000000000004</v>
      </c>
      <c r="AC2611">
        <v>0.875</v>
      </c>
      <c r="AD2611">
        <v>0</v>
      </c>
      <c r="AE2611">
        <v>0</v>
      </c>
      <c r="AF2611" t="s">
        <v>3933</v>
      </c>
      <c r="AG2611" s="2">
        <v>1.4467592592592592E-3</v>
      </c>
      <c r="AH2611" t="s">
        <v>3911</v>
      </c>
      <c r="AI2611">
        <v>3</v>
      </c>
      <c r="AJ2611" t="s">
        <v>3966</v>
      </c>
      <c r="AK2611" s="3">
        <v>43057</v>
      </c>
      <c r="AL2611" s="10">
        <f>YEAR(ufc_fights_2[[#This Row],[date]])</f>
        <v>2017</v>
      </c>
      <c r="AM2611" t="s">
        <v>3971</v>
      </c>
      <c r="AN2611">
        <v>68</v>
      </c>
      <c r="AO2611" t="s">
        <v>3913</v>
      </c>
      <c r="AP2611">
        <f>IF(ufc_fights_2[[#This Row],[winner]]="Red",ufc_fights_2[[#This Row],[r_fighter_id]],ufc_fights_2[[#This Row],[b_fighter_id]])</f>
        <v>1798</v>
      </c>
      <c r="AQ2611" t="str">
        <f>_xlfn.XLOOKUP(ufc_fights_2[[#This Row],[winnerID]],ufc_fighters[id],ufc_fighters[fighter_name],"xxx",0,1)</f>
        <v>Nik Lentz</v>
      </c>
    </row>
    <row r="2612" spans="1:43">
      <c r="A2612">
        <v>1200</v>
      </c>
      <c r="B2612">
        <v>1798</v>
      </c>
      <c r="C2612">
        <f>_xlfn.XLOOKUP(ufc_fights_2[[#This Row],[r_fighter_id]],ufc_fighters[id],ufc_fighters[year],"xxx",0,1)</f>
        <v>1984</v>
      </c>
      <c r="D2612">
        <f>_xlfn.XLOOKUP(ufc_fights_2[[#This Row],[b_fighter_id]],ufc_fighters[id],ufc_fighters[year],"Prázdné",0,1)</f>
        <v>1984</v>
      </c>
      <c r="E2612" s="10">
        <f>YEAR(ufc_fights_2[[#This Row],[date]])-ufc_fights_2[[#This Row],[r_year]]</f>
        <v>26</v>
      </c>
      <c r="F2612" s="10">
        <f>YEAR(ufc_fights_2[[#This Row],[date]])-ufc_fights_2[[#This Row],[b_year]]</f>
        <v>26</v>
      </c>
      <c r="G2612">
        <v>1</v>
      </c>
      <c r="H2612">
        <v>0</v>
      </c>
      <c r="I2612">
        <v>0.51670000000000005</v>
      </c>
      <c r="J2612">
        <v>0.57630000000000003</v>
      </c>
      <c r="K2612">
        <v>0.64710000000000001</v>
      </c>
      <c r="L2612">
        <v>0.73529999999999995</v>
      </c>
      <c r="M2612">
        <v>0.61539999999999995</v>
      </c>
      <c r="N2612">
        <v>0.5</v>
      </c>
      <c r="O2612">
        <v>1</v>
      </c>
      <c r="P2612">
        <v>3</v>
      </c>
      <c r="Q2612">
        <v>0</v>
      </c>
      <c r="R2612">
        <v>0</v>
      </c>
      <c r="S2612" s="2">
        <v>4.9421296296296297E-3</v>
      </c>
      <c r="T2612" s="2">
        <v>2.3611111111111111E-3</v>
      </c>
      <c r="U2612">
        <v>0.39579999999999999</v>
      </c>
      <c r="V2612">
        <v>0.43180000000000002</v>
      </c>
      <c r="W2612">
        <v>1</v>
      </c>
      <c r="X2612">
        <v>1</v>
      </c>
      <c r="Y2612">
        <v>1</v>
      </c>
      <c r="Z2612">
        <v>0.46939999999999998</v>
      </c>
      <c r="AA2612">
        <v>0.6</v>
      </c>
      <c r="AB2612">
        <v>0.66669999999999996</v>
      </c>
      <c r="AC2612">
        <v>0.66669999999999996</v>
      </c>
      <c r="AD2612">
        <v>1</v>
      </c>
      <c r="AE2612">
        <v>0.375</v>
      </c>
      <c r="AF2612" t="s">
        <v>3922</v>
      </c>
      <c r="AG2612" s="2">
        <v>3.472222222222222E-3</v>
      </c>
      <c r="AH2612" t="s">
        <v>3911</v>
      </c>
      <c r="AI2612">
        <v>3</v>
      </c>
      <c r="AJ2612" t="s">
        <v>3914</v>
      </c>
      <c r="AK2612" s="3">
        <v>40502</v>
      </c>
      <c r="AL2612" s="10">
        <f>YEAR(ufc_fights_2[[#This Row],[date]])</f>
        <v>2010</v>
      </c>
      <c r="AM2612" t="s">
        <v>3971</v>
      </c>
      <c r="AN2612">
        <v>66</v>
      </c>
      <c r="AO2612" t="s">
        <v>3918</v>
      </c>
      <c r="AP2612">
        <f>IF(ufc_fights_2[[#This Row],[winner]]="Red",ufc_fights_2[[#This Row],[r_fighter_id]],ufc_fights_2[[#This Row],[b_fighter_id]])</f>
        <v>1798</v>
      </c>
      <c r="AQ2612" t="str">
        <f>_xlfn.XLOOKUP(ufc_fights_2[[#This Row],[winnerID]],ufc_fighters[id],ufc_fighters[fighter_name],"xxx",0,1)</f>
        <v>Nik Lentz</v>
      </c>
    </row>
    <row r="2613" spans="1:43">
      <c r="A2613">
        <v>3499</v>
      </c>
      <c r="B2613">
        <v>1798</v>
      </c>
      <c r="C2613">
        <f>_xlfn.XLOOKUP(ufc_fights_2[[#This Row],[r_fighter_id]],ufc_fighters[id],ufc_fighters[year],"xxx",0,1)</f>
        <v>1981</v>
      </c>
      <c r="D2613">
        <f>_xlfn.XLOOKUP(ufc_fights_2[[#This Row],[b_fighter_id]],ufc_fighters[id],ufc_fighters[year],"Prázdné",0,1)</f>
        <v>1984</v>
      </c>
      <c r="E2613" s="10">
        <f>YEAR(ufc_fights_2[[#This Row],[date]])-ufc_fights_2[[#This Row],[r_year]]</f>
        <v>29</v>
      </c>
      <c r="F2613" s="10">
        <f>YEAR(ufc_fights_2[[#This Row],[date]])-ufc_fights_2[[#This Row],[b_year]]</f>
        <v>26</v>
      </c>
      <c r="G2613">
        <v>0</v>
      </c>
      <c r="H2613">
        <v>0</v>
      </c>
      <c r="I2613">
        <v>0.57140000000000002</v>
      </c>
      <c r="J2613">
        <v>0.71879999999999999</v>
      </c>
      <c r="K2613">
        <v>0.73209999999999997</v>
      </c>
      <c r="L2613">
        <v>0.84209999999999996</v>
      </c>
      <c r="M2613">
        <v>0</v>
      </c>
      <c r="N2613">
        <v>0.38890000000000002</v>
      </c>
      <c r="O2613">
        <v>0</v>
      </c>
      <c r="P2613">
        <v>1</v>
      </c>
      <c r="Q2613">
        <v>0</v>
      </c>
      <c r="R2613">
        <v>0</v>
      </c>
      <c r="S2613" s="2">
        <v>2.8935185185185184E-4</v>
      </c>
      <c r="T2613" s="2">
        <v>9.0277777777777769E-3</v>
      </c>
      <c r="U2613">
        <v>0.44</v>
      </c>
      <c r="V2613">
        <v>0.625</v>
      </c>
      <c r="W2613">
        <v>1</v>
      </c>
      <c r="X2613">
        <v>0</v>
      </c>
      <c r="Y2613">
        <v>0.66669999999999996</v>
      </c>
      <c r="Z2613">
        <v>0.3125</v>
      </c>
      <c r="AA2613">
        <v>0.64290000000000003</v>
      </c>
      <c r="AB2613">
        <v>0.78949999999999998</v>
      </c>
      <c r="AC2613">
        <v>0.73329999999999995</v>
      </c>
      <c r="AD2613">
        <v>0</v>
      </c>
      <c r="AE2613">
        <v>1</v>
      </c>
      <c r="AF2613" t="s">
        <v>3915</v>
      </c>
      <c r="AG2613" s="2">
        <v>3.472222222222222E-3</v>
      </c>
      <c r="AH2613" t="s">
        <v>3911</v>
      </c>
      <c r="AI2613">
        <v>3</v>
      </c>
      <c r="AJ2613" t="s">
        <v>3974</v>
      </c>
      <c r="AK2613" s="3">
        <v>40418</v>
      </c>
      <c r="AL2613" s="10">
        <f>YEAR(ufc_fights_2[[#This Row],[date]])</f>
        <v>2010</v>
      </c>
      <c r="AM2613" t="s">
        <v>3971</v>
      </c>
      <c r="AN2613">
        <v>61</v>
      </c>
      <c r="AO2613" t="s">
        <v>3918</v>
      </c>
      <c r="AP2613">
        <f>IF(ufc_fights_2[[#This Row],[winner]]="Red",ufc_fights_2[[#This Row],[r_fighter_id]],ufc_fights_2[[#This Row],[b_fighter_id]])</f>
        <v>1798</v>
      </c>
      <c r="AQ2613" t="str">
        <f>_xlfn.XLOOKUP(ufc_fights_2[[#This Row],[winnerID]],ufc_fighters[id],ufc_fighters[fighter_name],"xxx",0,1)</f>
        <v>Nik Lentz</v>
      </c>
    </row>
    <row r="2614" spans="1:43">
      <c r="A2614">
        <v>1798</v>
      </c>
      <c r="B2614">
        <v>512</v>
      </c>
      <c r="C2614">
        <f>_xlfn.XLOOKUP(ufc_fights_2[[#This Row],[r_fighter_id]],ufc_fighters[id],ufc_fighters[year],"xxx",0,1)</f>
        <v>1984</v>
      </c>
      <c r="D2614">
        <f>_xlfn.XLOOKUP(ufc_fights_2[[#This Row],[b_fighter_id]],ufc_fighters[id],ufc_fighters[year],"Prázdné",0,1)</f>
        <v>1979</v>
      </c>
      <c r="E2614" s="10">
        <f>YEAR(ufc_fights_2[[#This Row],[date]])-ufc_fights_2[[#This Row],[r_year]]</f>
        <v>31</v>
      </c>
      <c r="F2614" s="10">
        <f>YEAR(ufc_fights_2[[#This Row],[date]])-ufc_fights_2[[#This Row],[b_year]]</f>
        <v>36</v>
      </c>
      <c r="G2614">
        <v>0</v>
      </c>
      <c r="H2614">
        <v>0</v>
      </c>
      <c r="I2614">
        <v>0.44700000000000001</v>
      </c>
      <c r="J2614">
        <v>0.4597</v>
      </c>
      <c r="K2614">
        <v>0.48649999999999999</v>
      </c>
      <c r="L2614">
        <v>0.47239999999999999</v>
      </c>
      <c r="M2614">
        <v>0.5</v>
      </c>
      <c r="N2614">
        <v>0.33329999999999999</v>
      </c>
      <c r="O2614">
        <v>2</v>
      </c>
      <c r="P2614">
        <v>0</v>
      </c>
      <c r="Q2614">
        <v>0</v>
      </c>
      <c r="R2614">
        <v>0</v>
      </c>
      <c r="S2614" s="2">
        <v>1.0879629629629629E-3</v>
      </c>
      <c r="T2614" s="2">
        <v>2.476851851851852E-3</v>
      </c>
      <c r="U2614">
        <v>0.37619999999999998</v>
      </c>
      <c r="V2614">
        <v>0.41959999999999997</v>
      </c>
      <c r="W2614">
        <v>0.64</v>
      </c>
      <c r="X2614">
        <v>0.83330000000000004</v>
      </c>
      <c r="Y2614">
        <v>0.85709999999999997</v>
      </c>
      <c r="Z2614">
        <v>0.43480000000000002</v>
      </c>
      <c r="AA2614">
        <v>0.44350000000000001</v>
      </c>
      <c r="AB2614">
        <v>0.52939999999999998</v>
      </c>
      <c r="AC2614">
        <v>0.85709999999999997</v>
      </c>
      <c r="AD2614">
        <v>0</v>
      </c>
      <c r="AE2614">
        <v>0</v>
      </c>
      <c r="AF2614" t="s">
        <v>3922</v>
      </c>
      <c r="AG2614" s="2">
        <v>3.472222222222222E-3</v>
      </c>
      <c r="AH2614" t="s">
        <v>3911</v>
      </c>
      <c r="AI2614">
        <v>3</v>
      </c>
      <c r="AJ2614" t="s">
        <v>4072</v>
      </c>
      <c r="AK2614" s="3">
        <v>42357</v>
      </c>
      <c r="AL2614" s="10">
        <f>YEAR(ufc_fights_2[[#This Row],[date]])</f>
        <v>2015</v>
      </c>
      <c r="AM2614" t="s">
        <v>3971</v>
      </c>
      <c r="AN2614">
        <v>49</v>
      </c>
      <c r="AO2614" t="s">
        <v>3913</v>
      </c>
      <c r="AP2614">
        <f>IF(ufc_fights_2[[#This Row],[winner]]="Red",ufc_fights_2[[#This Row],[r_fighter_id]],ufc_fights_2[[#This Row],[b_fighter_id]])</f>
        <v>1798</v>
      </c>
      <c r="AQ2614" t="str">
        <f>_xlfn.XLOOKUP(ufc_fights_2[[#This Row],[winnerID]],ufc_fighters[id],ufc_fighters[fighter_name],"xxx",0,1)</f>
        <v>Nik Lentz</v>
      </c>
    </row>
    <row r="2615" spans="1:43">
      <c r="A2615">
        <v>1384</v>
      </c>
      <c r="B2615">
        <v>1798</v>
      </c>
      <c r="C2615">
        <f>_xlfn.XLOOKUP(ufc_fights_2[[#This Row],[r_fighter_id]],ufc_fighters[id],ufc_fighters[year],"xxx",0,1)</f>
        <v>1983</v>
      </c>
      <c r="D2615">
        <f>_xlfn.XLOOKUP(ufc_fights_2[[#This Row],[b_fighter_id]],ufc_fighters[id],ufc_fighters[year],"Prázdné",0,1)</f>
        <v>1984</v>
      </c>
      <c r="E2615" s="10">
        <f>YEAR(ufc_fights_2[[#This Row],[date]])-ufc_fights_2[[#This Row],[r_year]]</f>
        <v>36</v>
      </c>
      <c r="F2615" s="10">
        <f>YEAR(ufc_fights_2[[#This Row],[date]])-ufc_fights_2[[#This Row],[b_year]]</f>
        <v>35</v>
      </c>
      <c r="G2615">
        <v>0</v>
      </c>
      <c r="H2615">
        <v>0</v>
      </c>
      <c r="I2615">
        <v>0.44259999999999999</v>
      </c>
      <c r="J2615">
        <v>0.58199999999999996</v>
      </c>
      <c r="K2615">
        <v>0.54779999999999995</v>
      </c>
      <c r="L2615">
        <v>0.60770000000000002</v>
      </c>
      <c r="M2615">
        <v>0</v>
      </c>
      <c r="N2615">
        <v>0.26319999999999999</v>
      </c>
      <c r="O2615">
        <v>0</v>
      </c>
      <c r="P2615">
        <v>1</v>
      </c>
      <c r="Q2615">
        <v>0</v>
      </c>
      <c r="R2615">
        <v>0</v>
      </c>
      <c r="S2615" s="2">
        <v>1.9675925925925926E-4</v>
      </c>
      <c r="T2615" s="2">
        <v>4.7106481481481478E-3</v>
      </c>
      <c r="U2615">
        <v>0.39389999999999997</v>
      </c>
      <c r="V2615">
        <v>0.44319999999999998</v>
      </c>
      <c r="W2615">
        <v>0.61899999999999999</v>
      </c>
      <c r="X2615">
        <v>1</v>
      </c>
      <c r="Y2615">
        <v>1</v>
      </c>
      <c r="Z2615">
        <v>0.37380000000000002</v>
      </c>
      <c r="AA2615">
        <v>0.52380000000000004</v>
      </c>
      <c r="AB2615">
        <v>0.875</v>
      </c>
      <c r="AC2615">
        <v>0.94120000000000004</v>
      </c>
      <c r="AD2615">
        <v>1</v>
      </c>
      <c r="AE2615">
        <v>0</v>
      </c>
      <c r="AF2615" t="s">
        <v>3915</v>
      </c>
      <c r="AG2615" s="2">
        <v>3.472222222222222E-3</v>
      </c>
      <c r="AH2615" t="s">
        <v>3911</v>
      </c>
      <c r="AI2615">
        <v>3</v>
      </c>
      <c r="AJ2615" t="s">
        <v>3924</v>
      </c>
      <c r="AK2615" s="3">
        <v>43513</v>
      </c>
      <c r="AL2615" s="10">
        <f>YEAR(ufc_fights_2[[#This Row],[date]])</f>
        <v>2019</v>
      </c>
      <c r="AM2615" t="s">
        <v>3971</v>
      </c>
      <c r="AN2615">
        <v>21</v>
      </c>
      <c r="AO2615" t="s">
        <v>3918</v>
      </c>
      <c r="AP2615">
        <f>IF(ufc_fights_2[[#This Row],[winner]]="Red",ufc_fights_2[[#This Row],[r_fighter_id]],ufc_fights_2[[#This Row],[b_fighter_id]])</f>
        <v>1798</v>
      </c>
      <c r="AQ2615" t="str">
        <f>_xlfn.XLOOKUP(ufc_fights_2[[#This Row],[winnerID]],ufc_fighters[id],ufc_fighters[fighter_name],"xxx",0,1)</f>
        <v>Nik Lentz</v>
      </c>
    </row>
    <row r="2616" spans="1:43">
      <c r="A2616">
        <v>2016</v>
      </c>
      <c r="B2616">
        <v>1798</v>
      </c>
      <c r="C2616">
        <f>_xlfn.XLOOKUP(ufc_fights_2[[#This Row],[r_fighter_id]],ufc_fighters[id],ufc_fighters[year],"xxx",0,1)</f>
        <v>1979</v>
      </c>
      <c r="D2616">
        <f>_xlfn.XLOOKUP(ufc_fights_2[[#This Row],[b_fighter_id]],ufc_fighters[id],ufc_fighters[year],"Prázdné",0,1)</f>
        <v>1984</v>
      </c>
      <c r="E2616" s="10">
        <f>YEAR(ufc_fights_2[[#This Row],[date]])-ufc_fights_2[[#This Row],[r_year]]</f>
        <v>39</v>
      </c>
      <c r="F2616" s="10">
        <f>YEAR(ufc_fights_2[[#This Row],[date]])-ufc_fights_2[[#This Row],[b_year]]</f>
        <v>34</v>
      </c>
      <c r="G2616">
        <v>0</v>
      </c>
      <c r="H2616">
        <v>1</v>
      </c>
      <c r="I2616">
        <v>0.48149999999999998</v>
      </c>
      <c r="J2616">
        <v>0.74260000000000004</v>
      </c>
      <c r="K2616">
        <v>0.48149999999999998</v>
      </c>
      <c r="L2616">
        <v>0.76029999999999998</v>
      </c>
      <c r="M2616">
        <v>0</v>
      </c>
      <c r="N2616">
        <v>0.4</v>
      </c>
      <c r="O2616">
        <v>0</v>
      </c>
      <c r="P2616">
        <v>1</v>
      </c>
      <c r="Q2616">
        <v>0</v>
      </c>
      <c r="R2616">
        <v>0</v>
      </c>
      <c r="S2616" s="2">
        <v>9.2592592592592588E-5</v>
      </c>
      <c r="T2616" s="2">
        <v>2.476851851851852E-3</v>
      </c>
      <c r="U2616">
        <v>0.44</v>
      </c>
      <c r="V2616">
        <v>0.72040000000000004</v>
      </c>
      <c r="W2616">
        <v>1</v>
      </c>
      <c r="X2616">
        <v>0</v>
      </c>
      <c r="Y2616">
        <v>1</v>
      </c>
      <c r="Z2616">
        <v>0.4783</v>
      </c>
      <c r="AA2616">
        <v>0.67649999999999999</v>
      </c>
      <c r="AB2616">
        <v>0.5</v>
      </c>
      <c r="AC2616">
        <v>0.75</v>
      </c>
      <c r="AD2616">
        <v>0</v>
      </c>
      <c r="AE2616">
        <v>0.7843</v>
      </c>
      <c r="AF2616" t="s">
        <v>3910</v>
      </c>
      <c r="AG2616" s="2">
        <v>9.1435185185185185E-4</v>
      </c>
      <c r="AH2616" t="s">
        <v>3911</v>
      </c>
      <c r="AI2616">
        <v>3</v>
      </c>
      <c r="AJ2616" t="s">
        <v>3928</v>
      </c>
      <c r="AK2616" s="3">
        <v>43379</v>
      </c>
      <c r="AL2616" s="10">
        <f>YEAR(ufc_fights_2[[#This Row],[date]])</f>
        <v>2018</v>
      </c>
      <c r="AM2616" t="s">
        <v>3971</v>
      </c>
      <c r="AN2616">
        <v>1</v>
      </c>
      <c r="AO2616" t="s">
        <v>3918</v>
      </c>
      <c r="AP2616">
        <f>IF(ufc_fights_2[[#This Row],[winner]]="Red",ufc_fights_2[[#This Row],[r_fighter_id]],ufc_fights_2[[#This Row],[b_fighter_id]])</f>
        <v>1798</v>
      </c>
      <c r="AQ2616" t="str">
        <f>_xlfn.XLOOKUP(ufc_fights_2[[#This Row],[winnerID]],ufc_fighters[id],ufc_fighters[fighter_name],"xxx",0,1)</f>
        <v>Nik Lentz</v>
      </c>
    </row>
    <row r="2617" spans="1:43">
      <c r="A2617">
        <v>494</v>
      </c>
      <c r="B2617">
        <v>1222</v>
      </c>
      <c r="C2617">
        <f>_xlfn.XLOOKUP(ufc_fights_2[[#This Row],[r_fighter_id]],ufc_fighters[id],ufc_fighters[year],"xxx",0,1)</f>
        <v>1972</v>
      </c>
      <c r="D2617">
        <f>_xlfn.XLOOKUP(ufc_fights_2[[#This Row],[b_fighter_id]],ufc_fighters[id],ufc_fighters[year],"Prázdné",0,1)</f>
        <v>0</v>
      </c>
      <c r="E2617" s="10">
        <f>YEAR(ufc_fights_2[[#This Row],[date]])-ufc_fights_2[[#This Row],[r_year]]</f>
        <v>28</v>
      </c>
      <c r="F2617" s="10">
        <f>YEAR(ufc_fights_2[[#This Row],[date]])-ufc_fights_2[[#This Row],[b_year]]</f>
        <v>2000</v>
      </c>
      <c r="G2617">
        <v>0</v>
      </c>
      <c r="H2617">
        <v>0</v>
      </c>
      <c r="I2617">
        <v>0.55000000000000004</v>
      </c>
      <c r="J2617">
        <v>0.34289999999999998</v>
      </c>
      <c r="K2617">
        <v>0.74319999999999997</v>
      </c>
      <c r="L2617">
        <v>0.63239999999999996</v>
      </c>
      <c r="M2617">
        <v>0.83330000000000004</v>
      </c>
      <c r="N2617">
        <v>0</v>
      </c>
      <c r="O2617">
        <v>0</v>
      </c>
      <c r="P2617">
        <v>1</v>
      </c>
      <c r="Q2617">
        <v>1</v>
      </c>
      <c r="R2617">
        <v>1</v>
      </c>
      <c r="S2617" s="2">
        <v>4.7222222222222223E-3</v>
      </c>
      <c r="T2617" s="2">
        <v>3.4722222222222224E-4</v>
      </c>
      <c r="U2617">
        <v>0.44</v>
      </c>
      <c r="V2617">
        <v>0.3</v>
      </c>
      <c r="W2617">
        <v>0.66669999999999996</v>
      </c>
      <c r="X2617">
        <v>0.77780000000000005</v>
      </c>
      <c r="Y2617">
        <v>0.33329999999999999</v>
      </c>
      <c r="Z2617">
        <v>0.41670000000000001</v>
      </c>
      <c r="AA2617">
        <v>0.33329999999999999</v>
      </c>
      <c r="AB2617">
        <v>1</v>
      </c>
      <c r="AC2617">
        <v>1</v>
      </c>
      <c r="AD2617">
        <v>0.69230000000000003</v>
      </c>
      <c r="AE2617">
        <v>0</v>
      </c>
      <c r="AF2617" t="s">
        <v>3915</v>
      </c>
      <c r="AG2617" s="2">
        <v>3.472222222222222E-3</v>
      </c>
      <c r="AH2617" t="s">
        <v>4081</v>
      </c>
      <c r="AI2617">
        <v>2</v>
      </c>
      <c r="AJ2617" t="s">
        <v>2946</v>
      </c>
      <c r="AK2617" s="3">
        <v>36595</v>
      </c>
      <c r="AL2617" s="10">
        <f>YEAR(ufc_fights_2[[#This Row],[date]])</f>
        <v>2000</v>
      </c>
      <c r="AM2617" t="s">
        <v>3971</v>
      </c>
      <c r="AN2617">
        <v>146</v>
      </c>
      <c r="AO2617" t="s">
        <v>3913</v>
      </c>
      <c r="AP2617">
        <f>IF(ufc_fights_2[[#This Row],[winner]]="Red",ufc_fights_2[[#This Row],[r_fighter_id]],ufc_fights_2[[#This Row],[b_fighter_id]])</f>
        <v>494</v>
      </c>
      <c r="AQ2617" t="str">
        <f>_xlfn.XLOOKUP(ufc_fights_2[[#This Row],[winnerID]],ufc_fighters[id],ufc_fighters[fighter_name],"xxx",0,1)</f>
        <v>Shonie Carter</v>
      </c>
    </row>
    <row r="2618" spans="1:43">
      <c r="A2618">
        <v>1674</v>
      </c>
      <c r="B2618">
        <v>451</v>
      </c>
      <c r="C2618">
        <f>_xlfn.XLOOKUP(ufc_fights_2[[#This Row],[r_fighter_id]],ufc_fighters[id],ufc_fighters[year],"xxx",0,1)</f>
        <v>1988</v>
      </c>
      <c r="D2618">
        <f>_xlfn.XLOOKUP(ufc_fights_2[[#This Row],[b_fighter_id]],ufc_fighters[id],ufc_fighters[year],"Prázdné",0,1)</f>
        <v>1987</v>
      </c>
      <c r="E2618" s="10">
        <f>YEAR(ufc_fights_2[[#This Row],[date]])-ufc_fights_2[[#This Row],[r_year]]</f>
        <v>28</v>
      </c>
      <c r="F2618" s="10">
        <f>YEAR(ufc_fights_2[[#This Row],[date]])-ufc_fights_2[[#This Row],[b_year]]</f>
        <v>29</v>
      </c>
      <c r="G2618">
        <v>0</v>
      </c>
      <c r="H2618">
        <v>0</v>
      </c>
      <c r="I2618">
        <v>0.35</v>
      </c>
      <c r="J2618">
        <v>0.61539999999999995</v>
      </c>
      <c r="K2618">
        <v>0.44</v>
      </c>
      <c r="L2618">
        <v>0.73909999999999998</v>
      </c>
      <c r="M2618">
        <v>0.5</v>
      </c>
      <c r="N2618">
        <v>0</v>
      </c>
      <c r="O2618">
        <v>1</v>
      </c>
      <c r="P2618">
        <v>0</v>
      </c>
      <c r="Q2618">
        <v>0</v>
      </c>
      <c r="R2618">
        <v>0</v>
      </c>
      <c r="S2618" s="2">
        <v>2.9629629629629628E-3</v>
      </c>
      <c r="T2618" s="2">
        <v>7.5231481481481482E-4</v>
      </c>
      <c r="U2618">
        <v>0.29730000000000001</v>
      </c>
      <c r="V2618">
        <v>0.2</v>
      </c>
      <c r="W2618">
        <v>1</v>
      </c>
      <c r="X2618">
        <v>1</v>
      </c>
      <c r="Y2618">
        <v>1</v>
      </c>
      <c r="Z2618">
        <v>0.27779999999999999</v>
      </c>
      <c r="AA2618">
        <v>0.61899999999999999</v>
      </c>
      <c r="AB2618">
        <v>1</v>
      </c>
      <c r="AC2618">
        <v>0.6</v>
      </c>
      <c r="AD2618">
        <v>1</v>
      </c>
      <c r="AE2618">
        <v>0</v>
      </c>
      <c r="AF2618" t="s">
        <v>3933</v>
      </c>
      <c r="AG2618" s="2">
        <v>2.1064814814814813E-3</v>
      </c>
      <c r="AH2618" t="s">
        <v>3911</v>
      </c>
      <c r="AI2618">
        <v>3</v>
      </c>
      <c r="AJ2618" t="s">
        <v>3912</v>
      </c>
      <c r="AK2618" s="3">
        <v>42519</v>
      </c>
      <c r="AL2618" s="10">
        <f>YEAR(ufc_fights_2[[#This Row],[date]])</f>
        <v>2016</v>
      </c>
      <c r="AM2618" t="s">
        <v>3971</v>
      </c>
      <c r="AN2618">
        <v>1</v>
      </c>
      <c r="AO2618" t="s">
        <v>3913</v>
      </c>
      <c r="AP2618">
        <f>IF(ufc_fights_2[[#This Row],[winner]]="Red",ufc_fights_2[[#This Row],[r_fighter_id]],ufc_fights_2[[#This Row],[b_fighter_id]])</f>
        <v>1674</v>
      </c>
      <c r="AQ2618" t="str">
        <f>_xlfn.XLOOKUP(ufc_fights_2[[#This Row],[winnerID]],ufc_fighters[id],ufc_fighters[fighter_name],"xxx",0,1)</f>
        <v>Erik Koch</v>
      </c>
    </row>
    <row r="2619" spans="1:43">
      <c r="A2619">
        <v>2375</v>
      </c>
      <c r="B2619">
        <v>1674</v>
      </c>
      <c r="C2619">
        <f>_xlfn.XLOOKUP(ufc_fights_2[[#This Row],[r_fighter_id]],ufc_fighters[id],ufc_fighters[year],"xxx",0,1)</f>
        <v>1982</v>
      </c>
      <c r="D2619">
        <f>_xlfn.XLOOKUP(ufc_fights_2[[#This Row],[b_fighter_id]],ufc_fighters[id],ufc_fighters[year],"Prázdné",0,1)</f>
        <v>1988</v>
      </c>
      <c r="E2619" s="10">
        <f>YEAR(ufc_fights_2[[#This Row],[date]])-ufc_fights_2[[#This Row],[r_year]]</f>
        <v>32</v>
      </c>
      <c r="F2619" s="10">
        <f>YEAR(ufc_fights_2[[#This Row],[date]])-ufc_fights_2[[#This Row],[b_year]]</f>
        <v>26</v>
      </c>
      <c r="G2619">
        <v>0</v>
      </c>
      <c r="H2619">
        <v>1</v>
      </c>
      <c r="I2619">
        <v>0.16669999999999999</v>
      </c>
      <c r="J2619">
        <v>0.70369999999999999</v>
      </c>
      <c r="K2619">
        <v>0.16669999999999999</v>
      </c>
      <c r="L2619">
        <v>0.70369999999999999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0</v>
      </c>
      <c r="T2619" s="2">
        <v>2.7777777777777778E-4</v>
      </c>
      <c r="U2619">
        <v>0</v>
      </c>
      <c r="V2619">
        <v>0.70369999999999999</v>
      </c>
      <c r="W2619">
        <v>1</v>
      </c>
      <c r="X2619">
        <v>0</v>
      </c>
      <c r="Y2619">
        <v>0</v>
      </c>
      <c r="Z2619">
        <v>0.16669999999999999</v>
      </c>
      <c r="AA2619">
        <v>0.5</v>
      </c>
      <c r="AB2619">
        <v>0</v>
      </c>
      <c r="AC2619">
        <v>0</v>
      </c>
      <c r="AD2619">
        <v>0</v>
      </c>
      <c r="AE2619">
        <v>0.76190000000000002</v>
      </c>
      <c r="AF2619" t="s">
        <v>3910</v>
      </c>
      <c r="AG2619" s="2">
        <v>9.7222222222222219E-4</v>
      </c>
      <c r="AH2619" t="s">
        <v>3911</v>
      </c>
      <c r="AI2619">
        <v>3</v>
      </c>
      <c r="AJ2619" t="s">
        <v>3949</v>
      </c>
      <c r="AK2619" s="3">
        <v>41692</v>
      </c>
      <c r="AL2619" s="10">
        <f>YEAR(ufc_fights_2[[#This Row],[date]])</f>
        <v>2014</v>
      </c>
      <c r="AM2619" t="s">
        <v>3971</v>
      </c>
      <c r="AN2619">
        <v>1</v>
      </c>
      <c r="AO2619" t="s">
        <v>3918</v>
      </c>
      <c r="AP2619">
        <f>IF(ufc_fights_2[[#This Row],[winner]]="Red",ufc_fights_2[[#This Row],[r_fighter_id]],ufc_fights_2[[#This Row],[b_fighter_id]])</f>
        <v>1674</v>
      </c>
      <c r="AQ2619" t="str">
        <f>_xlfn.XLOOKUP(ufc_fights_2[[#This Row],[winnerID]],ufc_fighters[id],ufc_fighters[fighter_name],"xxx",0,1)</f>
        <v>Erik Koch</v>
      </c>
    </row>
    <row r="2620" spans="1:43">
      <c r="A2620">
        <v>3495</v>
      </c>
      <c r="B2620">
        <v>2481</v>
      </c>
      <c r="C2620">
        <f>_xlfn.XLOOKUP(ufc_fights_2[[#This Row],[r_fighter_id]],ufc_fighters[id],ufc_fighters[year],"xxx",0,1)</f>
        <v>1983</v>
      </c>
      <c r="D2620">
        <f>_xlfn.XLOOKUP(ufc_fights_2[[#This Row],[b_fighter_id]],ufc_fighters[id],ufc_fighters[year],"Prázdné",0,1)</f>
        <v>1993</v>
      </c>
      <c r="E2620" s="10">
        <f>YEAR(ufc_fights_2[[#This Row],[date]])-ufc_fights_2[[#This Row],[r_year]]</f>
        <v>36</v>
      </c>
      <c r="F2620" s="10">
        <f>YEAR(ufc_fights_2[[#This Row],[date]])-ufc_fights_2[[#This Row],[b_year]]</f>
        <v>26</v>
      </c>
      <c r="G2620">
        <v>0</v>
      </c>
      <c r="H2620">
        <v>0</v>
      </c>
      <c r="I2620">
        <v>0.57140000000000002</v>
      </c>
      <c r="J2620">
        <v>0.58779999999999999</v>
      </c>
      <c r="K2620">
        <v>0.60870000000000002</v>
      </c>
      <c r="L2620">
        <v>0.61250000000000004</v>
      </c>
      <c r="M2620">
        <v>0.33329999999999999</v>
      </c>
      <c r="N2620">
        <v>1</v>
      </c>
      <c r="O2620">
        <v>0</v>
      </c>
      <c r="P2620">
        <v>1</v>
      </c>
      <c r="Q2620">
        <v>0</v>
      </c>
      <c r="R2620">
        <v>1</v>
      </c>
      <c r="S2620" s="2">
        <v>1.6203703703703703E-4</v>
      </c>
      <c r="T2620" s="2">
        <v>5.2430555555555555E-3</v>
      </c>
      <c r="U2620">
        <v>0.1111</v>
      </c>
      <c r="V2620">
        <v>0.58330000000000004</v>
      </c>
      <c r="W2620">
        <v>0.75</v>
      </c>
      <c r="X2620">
        <v>0.95</v>
      </c>
      <c r="Y2620">
        <v>0</v>
      </c>
      <c r="Z2620">
        <v>0.66669999999999996</v>
      </c>
      <c r="AA2620">
        <v>0.4</v>
      </c>
      <c r="AB2620">
        <v>0</v>
      </c>
      <c r="AC2620">
        <v>0.75</v>
      </c>
      <c r="AD2620">
        <v>0</v>
      </c>
      <c r="AE2620">
        <v>0.6593</v>
      </c>
      <c r="AF2620" t="s">
        <v>3910</v>
      </c>
      <c r="AG2620" s="2">
        <v>8.564814814814815E-4</v>
      </c>
      <c r="AH2620" t="s">
        <v>3911</v>
      </c>
      <c r="AI2620">
        <v>3</v>
      </c>
      <c r="AJ2620" t="s">
        <v>3928</v>
      </c>
      <c r="AK2620" s="3">
        <v>43638</v>
      </c>
      <c r="AL2620" s="10">
        <f>YEAR(ufc_fights_2[[#This Row],[date]])</f>
        <v>2019</v>
      </c>
      <c r="AM2620" t="s">
        <v>3971</v>
      </c>
      <c r="AN2620">
        <v>106</v>
      </c>
      <c r="AO2620" t="s">
        <v>3918</v>
      </c>
      <c r="AP2620">
        <f>IF(ufc_fights_2[[#This Row],[winner]]="Red",ufc_fights_2[[#This Row],[r_fighter_id]],ufc_fights_2[[#This Row],[b_fighter_id]])</f>
        <v>2481</v>
      </c>
      <c r="AQ2620" t="str">
        <f>_xlfn.XLOOKUP(ufc_fights_2[[#This Row],[winnerID]],ufc_fighters[id],ufc_fighters[fighter_name],"xxx",0,1)</f>
        <v>Luis Pena</v>
      </c>
    </row>
    <row r="2621" spans="1:43">
      <c r="A2621">
        <v>2481</v>
      </c>
      <c r="B2621">
        <v>1074</v>
      </c>
      <c r="C2621">
        <f>_xlfn.XLOOKUP(ufc_fights_2[[#This Row],[r_fighter_id]],ufc_fighters[id],ufc_fighters[year],"xxx",0,1)</f>
        <v>1993</v>
      </c>
      <c r="D2621">
        <f>_xlfn.XLOOKUP(ufc_fights_2[[#This Row],[b_fighter_id]],ufc_fighters[id],ufc_fighters[year],"Prázdné",0,1)</f>
        <v>1992</v>
      </c>
      <c r="E2621" s="10">
        <f>YEAR(ufc_fights_2[[#This Row],[date]])-ufc_fights_2[[#This Row],[r_year]]</f>
        <v>27</v>
      </c>
      <c r="F2621" s="10">
        <f>YEAR(ufc_fights_2[[#This Row],[date]])-ufc_fights_2[[#This Row],[b_year]]</f>
        <v>28</v>
      </c>
      <c r="G2621">
        <v>0</v>
      </c>
      <c r="H2621">
        <v>0</v>
      </c>
      <c r="I2621">
        <v>0.64290000000000003</v>
      </c>
      <c r="J2621">
        <v>0.53849999999999998</v>
      </c>
      <c r="K2621">
        <v>0.61050000000000004</v>
      </c>
      <c r="L2621">
        <v>0.64049999999999996</v>
      </c>
      <c r="M2621">
        <v>0</v>
      </c>
      <c r="N2621">
        <v>1</v>
      </c>
      <c r="O2621">
        <v>1</v>
      </c>
      <c r="P2621">
        <v>1</v>
      </c>
      <c r="Q2621">
        <v>0</v>
      </c>
      <c r="R2621">
        <v>0</v>
      </c>
      <c r="S2621" s="2">
        <v>9.7453703703703695E-3</v>
      </c>
      <c r="T2621" s="2">
        <v>1.6203703703703703E-4</v>
      </c>
      <c r="U2621">
        <v>0.63160000000000005</v>
      </c>
      <c r="V2621">
        <v>0.46879999999999999</v>
      </c>
      <c r="W2621">
        <v>0.5</v>
      </c>
      <c r="X2621">
        <v>1</v>
      </c>
      <c r="Y2621">
        <v>1</v>
      </c>
      <c r="Z2621">
        <v>0.4</v>
      </c>
      <c r="AA2621">
        <v>0.51849999999999996</v>
      </c>
      <c r="AB2621">
        <v>0.66669999999999996</v>
      </c>
      <c r="AC2621">
        <v>1</v>
      </c>
      <c r="AD2621">
        <v>0.79169999999999996</v>
      </c>
      <c r="AE2621">
        <v>0.54549999999999998</v>
      </c>
      <c r="AF2621" t="s">
        <v>3915</v>
      </c>
      <c r="AG2621" s="2">
        <v>3.472222222222222E-3</v>
      </c>
      <c r="AH2621" t="s">
        <v>3911</v>
      </c>
      <c r="AI2621">
        <v>3</v>
      </c>
      <c r="AJ2621" t="s">
        <v>1658</v>
      </c>
      <c r="AK2621" s="3">
        <v>43890</v>
      </c>
      <c r="AL2621" s="10">
        <f>YEAR(ufc_fights_2[[#This Row],[date]])</f>
        <v>2020</v>
      </c>
      <c r="AM2621" t="s">
        <v>3971</v>
      </c>
      <c r="AN2621">
        <v>15</v>
      </c>
      <c r="AO2621" t="s">
        <v>3913</v>
      </c>
      <c r="AP2621">
        <f>IF(ufc_fights_2[[#This Row],[winner]]="Red",ufc_fights_2[[#This Row],[r_fighter_id]],ufc_fights_2[[#This Row],[b_fighter_id]])</f>
        <v>2481</v>
      </c>
      <c r="AQ2621" t="str">
        <f>_xlfn.XLOOKUP(ufc_fights_2[[#This Row],[winnerID]],ufc_fighters[id],ufc_fighters[fighter_name],"xxx",0,1)</f>
        <v>Luis Pena</v>
      </c>
    </row>
    <row r="2622" spans="1:43">
      <c r="A2622">
        <v>2481</v>
      </c>
      <c r="B2622">
        <v>3046</v>
      </c>
      <c r="C2622">
        <f>_xlfn.XLOOKUP(ufc_fights_2[[#This Row],[r_fighter_id]],ufc_fighters[id],ufc_fighters[year],"xxx",0,1)</f>
        <v>1993</v>
      </c>
      <c r="D2622">
        <f>_xlfn.XLOOKUP(ufc_fights_2[[#This Row],[b_fighter_id]],ufc_fighters[id],ufc_fighters[year],"Prázdné",0,1)</f>
        <v>1991</v>
      </c>
      <c r="E2622" s="10">
        <f>YEAR(ufc_fights_2[[#This Row],[date]])-ufc_fights_2[[#This Row],[r_year]]</f>
        <v>25</v>
      </c>
      <c r="F2622" s="10">
        <f>YEAR(ufc_fights_2[[#This Row],[date]])-ufc_fights_2[[#This Row],[b_year]]</f>
        <v>27</v>
      </c>
      <c r="G2622">
        <v>1</v>
      </c>
      <c r="H2622">
        <v>0</v>
      </c>
      <c r="I2622">
        <v>0.3478</v>
      </c>
      <c r="J2622">
        <v>0.77780000000000005</v>
      </c>
      <c r="K2622">
        <v>0.3478</v>
      </c>
      <c r="L2622">
        <v>0.88239999999999996</v>
      </c>
      <c r="M2622">
        <v>1</v>
      </c>
      <c r="N2622">
        <v>0.66669999999999996</v>
      </c>
      <c r="O2622">
        <v>1</v>
      </c>
      <c r="P2622">
        <v>0</v>
      </c>
      <c r="Q2622">
        <v>1</v>
      </c>
      <c r="R2622">
        <v>0</v>
      </c>
      <c r="S2622" s="2">
        <v>7.0601851851851847E-4</v>
      </c>
      <c r="T2622" s="2">
        <v>1.1574074074074073E-3</v>
      </c>
      <c r="U2622">
        <v>0.36359999999999998</v>
      </c>
      <c r="V2622">
        <v>0.6</v>
      </c>
      <c r="W2622">
        <v>0</v>
      </c>
      <c r="X2622">
        <v>0</v>
      </c>
      <c r="Y2622">
        <v>1</v>
      </c>
      <c r="Z2622">
        <v>0.4</v>
      </c>
      <c r="AA2622">
        <v>0.6</v>
      </c>
      <c r="AB2622">
        <v>0</v>
      </c>
      <c r="AC2622">
        <v>0</v>
      </c>
      <c r="AD2622">
        <v>0</v>
      </c>
      <c r="AE2622">
        <v>1</v>
      </c>
      <c r="AF2622" t="s">
        <v>3933</v>
      </c>
      <c r="AG2622" s="2">
        <v>2.4537037037037036E-3</v>
      </c>
      <c r="AH2622" t="s">
        <v>3911</v>
      </c>
      <c r="AI2622">
        <v>3</v>
      </c>
      <c r="AJ2622" t="s">
        <v>3914</v>
      </c>
      <c r="AK2622" s="3">
        <v>43287</v>
      </c>
      <c r="AL2622" s="10">
        <f>YEAR(ufc_fights_2[[#This Row],[date]])</f>
        <v>2018</v>
      </c>
      <c r="AM2622" t="s">
        <v>3971</v>
      </c>
      <c r="AN2622">
        <v>1</v>
      </c>
      <c r="AO2622" t="s">
        <v>3913</v>
      </c>
      <c r="AP2622">
        <f>IF(ufc_fights_2[[#This Row],[winner]]="Red",ufc_fights_2[[#This Row],[r_fighter_id]],ufc_fights_2[[#This Row],[b_fighter_id]])</f>
        <v>2481</v>
      </c>
      <c r="AQ2622" t="str">
        <f>_xlfn.XLOOKUP(ufc_fights_2[[#This Row],[winnerID]],ufc_fighters[id],ufc_fighters[fighter_name],"xxx",0,1)</f>
        <v>Luis Pena</v>
      </c>
    </row>
    <row r="2623" spans="1:43">
      <c r="A2623">
        <v>1621</v>
      </c>
      <c r="B2623">
        <v>2669</v>
      </c>
      <c r="C2623">
        <f>_xlfn.XLOOKUP(ufc_fights_2[[#This Row],[r_fighter_id]],ufc_fighters[id],ufc_fighters[year],"xxx",0,1)</f>
        <v>1992</v>
      </c>
      <c r="D2623">
        <f>_xlfn.XLOOKUP(ufc_fights_2[[#This Row],[b_fighter_id]],ufc_fighters[id],ufc_fighters[year],"Prázdné",0,1)</f>
        <v>1982</v>
      </c>
      <c r="E2623" s="10">
        <f>YEAR(ufc_fights_2[[#This Row],[date]])-ufc_fights_2[[#This Row],[r_year]]</f>
        <v>24</v>
      </c>
      <c r="F2623" s="10">
        <f>YEAR(ufc_fights_2[[#This Row],[date]])-ufc_fights_2[[#This Row],[b_year]]</f>
        <v>34</v>
      </c>
      <c r="G2623">
        <v>0</v>
      </c>
      <c r="H2623">
        <v>0</v>
      </c>
      <c r="I2623">
        <v>0.38030000000000003</v>
      </c>
      <c r="J2623">
        <v>0.4667</v>
      </c>
      <c r="K2623">
        <v>0.45739999999999997</v>
      </c>
      <c r="L2623">
        <v>0.70340000000000003</v>
      </c>
      <c r="M2623">
        <v>0.35709999999999997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7.7546296296296295E-3</v>
      </c>
      <c r="T2623" s="2">
        <v>1.0185185185185184E-3</v>
      </c>
      <c r="U2623">
        <v>0.31369999999999998</v>
      </c>
      <c r="V2623">
        <v>0.28000000000000003</v>
      </c>
      <c r="W2623">
        <v>0.5333</v>
      </c>
      <c r="X2623">
        <v>0.6</v>
      </c>
      <c r="Y2623">
        <v>0.71430000000000005</v>
      </c>
      <c r="Z2623">
        <v>0.33329999999999999</v>
      </c>
      <c r="AA2623">
        <v>0.35139999999999999</v>
      </c>
      <c r="AB2623">
        <v>0.4783</v>
      </c>
      <c r="AC2623">
        <v>0.68179999999999996</v>
      </c>
      <c r="AD2623">
        <v>0.33329999999999999</v>
      </c>
      <c r="AE2623">
        <v>0</v>
      </c>
      <c r="AF2623" t="s">
        <v>3915</v>
      </c>
      <c r="AG2623" s="2">
        <v>3.472222222222222E-3</v>
      </c>
      <c r="AH2623" t="s">
        <v>3911</v>
      </c>
      <c r="AI2623">
        <v>3</v>
      </c>
      <c r="AJ2623" t="s">
        <v>3949</v>
      </c>
      <c r="AK2623" s="3">
        <v>42609</v>
      </c>
      <c r="AL2623" s="10">
        <f>YEAR(ufc_fights_2[[#This Row],[date]])</f>
        <v>2016</v>
      </c>
      <c r="AM2623" t="s">
        <v>3971</v>
      </c>
      <c r="AN2623">
        <v>80</v>
      </c>
      <c r="AO2623" t="s">
        <v>3913</v>
      </c>
      <c r="AP2623">
        <f>IF(ufc_fights_2[[#This Row],[winner]]="Red",ufc_fights_2[[#This Row],[r_fighter_id]],ufc_fights_2[[#This Row],[b_fighter_id]])</f>
        <v>1621</v>
      </c>
      <c r="AQ2623" t="str">
        <f>_xlfn.XLOOKUP(ufc_fights_2[[#This Row],[winnerID]],ufc_fighters[id],ufc_fighters[fighter_name],"xxx",0,1)</f>
        <v>Jeremy Kennedy</v>
      </c>
    </row>
    <row r="2624" spans="1:43">
      <c r="A2624">
        <v>1903</v>
      </c>
      <c r="B2624">
        <v>242</v>
      </c>
      <c r="C2624">
        <f>_xlfn.XLOOKUP(ufc_fights_2[[#This Row],[r_fighter_id]],ufc_fighters[id],ufc_fighters[year],"xxx",0,1)</f>
        <v>1984</v>
      </c>
      <c r="D2624">
        <f>_xlfn.XLOOKUP(ufc_fights_2[[#This Row],[b_fighter_id]],ufc_fighters[id],ufc_fighters[year],"Prázdné",0,1)</f>
        <v>1994</v>
      </c>
      <c r="E2624" s="10">
        <f>YEAR(ufc_fights_2[[#This Row],[date]])-ufc_fights_2[[#This Row],[r_year]]</f>
        <v>35</v>
      </c>
      <c r="F2624" s="10">
        <f>YEAR(ufc_fights_2[[#This Row],[date]])-ufc_fights_2[[#This Row],[b_year]]</f>
        <v>25</v>
      </c>
      <c r="G2624">
        <v>0</v>
      </c>
      <c r="H2624">
        <v>0</v>
      </c>
      <c r="I2624">
        <v>0.75860000000000005</v>
      </c>
      <c r="J2624">
        <v>0</v>
      </c>
      <c r="K2624">
        <v>0.7742</v>
      </c>
      <c r="L2624">
        <v>0</v>
      </c>
      <c r="M2624">
        <v>0.5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5.9027777777777778E-4</v>
      </c>
      <c r="T2624" s="2">
        <v>0</v>
      </c>
      <c r="U2624">
        <v>0.75860000000000005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0.80769999999999997</v>
      </c>
      <c r="AE2624">
        <v>0</v>
      </c>
      <c r="AF2624" t="s">
        <v>3910</v>
      </c>
      <c r="AG2624" s="2">
        <v>8.3333333333333339E-4</v>
      </c>
      <c r="AH2624" t="s">
        <v>3911</v>
      </c>
      <c r="AI2624">
        <v>3</v>
      </c>
      <c r="AJ2624" t="s">
        <v>3961</v>
      </c>
      <c r="AK2624" s="3">
        <v>43736</v>
      </c>
      <c r="AL2624" s="10">
        <f>YEAR(ufc_fights_2[[#This Row],[date]])</f>
        <v>2019</v>
      </c>
      <c r="AM2624" t="s">
        <v>3971</v>
      </c>
      <c r="AN2624">
        <v>102</v>
      </c>
      <c r="AO2624" t="s">
        <v>3913</v>
      </c>
      <c r="AP2624">
        <f>IF(ufc_fights_2[[#This Row],[winner]]="Red",ufc_fights_2[[#This Row],[r_fighter_id]],ufc_fights_2[[#This Row],[b_fighter_id]])</f>
        <v>1903</v>
      </c>
      <c r="AQ2624" t="str">
        <f>_xlfn.XLOOKUP(ufc_fights_2[[#This Row],[winnerID]],ufc_fighters[id],ufc_fighters[fighter_name],"xxx",0,1)</f>
        <v>Mark Madsen</v>
      </c>
    </row>
    <row r="2625" spans="1:43">
      <c r="A2625">
        <v>3375</v>
      </c>
      <c r="B2625">
        <v>2658</v>
      </c>
      <c r="C2625">
        <f>_xlfn.XLOOKUP(ufc_fights_2[[#This Row],[r_fighter_id]],ufc_fighters[id],ufc_fighters[year],"xxx",0,1)</f>
        <v>1987</v>
      </c>
      <c r="D2625">
        <f>_xlfn.XLOOKUP(ufc_fights_2[[#This Row],[b_fighter_id]],ufc_fighters[id],ufc_fighters[year],"Prázdné",0,1)</f>
        <v>1984</v>
      </c>
      <c r="E2625" s="10">
        <f>YEAR(ufc_fights_2[[#This Row],[date]])-ufc_fights_2[[#This Row],[r_year]]</f>
        <v>30</v>
      </c>
      <c r="F2625" s="10">
        <f>YEAR(ufc_fights_2[[#This Row],[date]])-ufc_fights_2[[#This Row],[b_year]]</f>
        <v>33</v>
      </c>
      <c r="G2625">
        <v>1</v>
      </c>
      <c r="H2625">
        <v>0</v>
      </c>
      <c r="I2625">
        <v>0.3846</v>
      </c>
      <c r="J2625">
        <v>0.38100000000000001</v>
      </c>
      <c r="K2625">
        <v>0.3846</v>
      </c>
      <c r="L2625">
        <v>0.38100000000000001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4.6296296296296294E-5</v>
      </c>
      <c r="T2625" s="2">
        <v>0</v>
      </c>
      <c r="U2625">
        <v>0.31819999999999998</v>
      </c>
      <c r="V2625">
        <v>0.13039999999999999</v>
      </c>
      <c r="W2625">
        <v>0.71430000000000005</v>
      </c>
      <c r="X2625">
        <v>1</v>
      </c>
      <c r="Y2625">
        <v>0.7</v>
      </c>
      <c r="Z2625">
        <v>0.30230000000000001</v>
      </c>
      <c r="AA2625">
        <v>0.31580000000000003</v>
      </c>
      <c r="AB2625">
        <v>1</v>
      </c>
      <c r="AC2625">
        <v>1</v>
      </c>
      <c r="AD2625">
        <v>0.75</v>
      </c>
      <c r="AE2625">
        <v>0</v>
      </c>
      <c r="AF2625" t="s">
        <v>3910</v>
      </c>
      <c r="AG2625" s="2">
        <v>1.8402777777777777E-3</v>
      </c>
      <c r="AH2625" t="s">
        <v>3911</v>
      </c>
      <c r="AI2625">
        <v>3</v>
      </c>
      <c r="AJ2625" t="s">
        <v>4067</v>
      </c>
      <c r="AK2625" s="3">
        <v>42868</v>
      </c>
      <c r="AL2625" s="10">
        <f>YEAR(ufc_fights_2[[#This Row],[date]])</f>
        <v>2017</v>
      </c>
      <c r="AM2625" t="s">
        <v>3971</v>
      </c>
      <c r="AN2625">
        <v>98</v>
      </c>
      <c r="AO2625" t="s">
        <v>3913</v>
      </c>
      <c r="AP2625">
        <f>IF(ufc_fights_2[[#This Row],[winner]]="Red",ufc_fights_2[[#This Row],[r_fighter_id]],ufc_fights_2[[#This Row],[b_fighter_id]])</f>
        <v>3375</v>
      </c>
      <c r="AQ2625" t="str">
        <f>_xlfn.XLOOKUP(ufc_fights_2[[#This Row],[winnerID]],ufc_fighters[id],ufc_fighters[fighter_name],"xxx",0,1)</f>
        <v>James Vick</v>
      </c>
    </row>
    <row r="2626" spans="1:43">
      <c r="A2626">
        <v>2563</v>
      </c>
      <c r="B2626">
        <v>3305</v>
      </c>
      <c r="C2626">
        <f>_xlfn.XLOOKUP(ufc_fights_2[[#This Row],[r_fighter_id]],ufc_fighters[id],ufc_fighters[year],"xxx",0,1)</f>
        <v>1984</v>
      </c>
      <c r="D2626">
        <f>_xlfn.XLOOKUP(ufc_fights_2[[#This Row],[b_fighter_id]],ufc_fighters[id],ufc_fighters[year],"Prázdné",0,1)</f>
        <v>1995</v>
      </c>
      <c r="E2626" s="10">
        <f>YEAR(ufc_fights_2[[#This Row],[date]])-ufc_fights_2[[#This Row],[r_year]]</f>
        <v>35</v>
      </c>
      <c r="F2626" s="10">
        <f>YEAR(ufc_fights_2[[#This Row],[date]])-ufc_fights_2[[#This Row],[b_year]]</f>
        <v>24</v>
      </c>
      <c r="G2626">
        <v>0</v>
      </c>
      <c r="H2626">
        <v>1</v>
      </c>
      <c r="I2626">
        <v>0.75</v>
      </c>
      <c r="J2626">
        <v>0.52939999999999998</v>
      </c>
      <c r="K2626">
        <v>0.75</v>
      </c>
      <c r="L2626">
        <v>0.52939999999999998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0</v>
      </c>
      <c r="T2626" s="2">
        <v>1.5046296296296297E-4</v>
      </c>
      <c r="U2626">
        <v>0.5</v>
      </c>
      <c r="V2626">
        <v>0.42859999999999998</v>
      </c>
      <c r="W2626">
        <v>0</v>
      </c>
      <c r="X2626">
        <v>1</v>
      </c>
      <c r="Y2626">
        <v>0</v>
      </c>
      <c r="Z2626">
        <v>0.75</v>
      </c>
      <c r="AA2626">
        <v>0.41670000000000001</v>
      </c>
      <c r="AB2626">
        <v>0</v>
      </c>
      <c r="AC2626">
        <v>1</v>
      </c>
      <c r="AD2626">
        <v>0</v>
      </c>
      <c r="AE2626">
        <v>0.75</v>
      </c>
      <c r="AF2626" t="s">
        <v>3910</v>
      </c>
      <c r="AG2626" s="2">
        <v>6.134259259259259E-4</v>
      </c>
      <c r="AH2626" t="s">
        <v>3911</v>
      </c>
      <c r="AI2626">
        <v>3</v>
      </c>
      <c r="AJ2626" t="s">
        <v>3989</v>
      </c>
      <c r="AK2626" s="3">
        <v>43505</v>
      </c>
      <c r="AL2626" s="10">
        <f>YEAR(ufc_fights_2[[#This Row],[date]])</f>
        <v>2019</v>
      </c>
      <c r="AM2626" t="s">
        <v>3971</v>
      </c>
      <c r="AN2626">
        <v>14</v>
      </c>
      <c r="AO2626" t="s">
        <v>3918</v>
      </c>
      <c r="AP2626">
        <f>IF(ufc_fights_2[[#This Row],[winner]]="Red",ufc_fights_2[[#This Row],[r_fighter_id]],ufc_fights_2[[#This Row],[b_fighter_id]])</f>
        <v>3305</v>
      </c>
      <c r="AQ2626" t="str">
        <f>_xlfn.XLOOKUP(ufc_fights_2[[#This Row],[winnerID]],ufc_fighters[id],ufc_fighters[fighter_name],"xxx",0,1)</f>
        <v>Jalin Turner</v>
      </c>
    </row>
    <row r="2627" spans="1:43">
      <c r="A2627">
        <v>2050</v>
      </c>
      <c r="B2627">
        <v>864</v>
      </c>
      <c r="C2627">
        <f>_xlfn.XLOOKUP(ufc_fights_2[[#This Row],[r_fighter_id]],ufc_fighters[id],ufc_fighters[year],"xxx",0,1)</f>
        <v>1987</v>
      </c>
      <c r="D2627">
        <f>_xlfn.XLOOKUP(ufc_fights_2[[#This Row],[b_fighter_id]],ufc_fighters[id],ufc_fighters[year],"Prázdné",0,1)</f>
        <v>1976</v>
      </c>
      <c r="E2627" s="10">
        <f>YEAR(ufc_fights_2[[#This Row],[date]])-ufc_fights_2[[#This Row],[r_year]]</f>
        <v>24</v>
      </c>
      <c r="F2627" s="10">
        <f>YEAR(ufc_fights_2[[#This Row],[date]])-ufc_fights_2[[#This Row],[b_year]]</f>
        <v>35</v>
      </c>
      <c r="G2627">
        <v>0</v>
      </c>
      <c r="H2627">
        <v>0</v>
      </c>
      <c r="I2627">
        <v>0.22220000000000001</v>
      </c>
      <c r="J2627">
        <v>0.44</v>
      </c>
      <c r="K2627">
        <v>0.49109999999999998</v>
      </c>
      <c r="L2627">
        <v>0.48809999999999998</v>
      </c>
      <c r="M2627">
        <v>0.22220000000000001</v>
      </c>
      <c r="N2627">
        <v>0</v>
      </c>
      <c r="O2627">
        <v>0</v>
      </c>
      <c r="P2627">
        <v>1</v>
      </c>
      <c r="Q2627">
        <v>0</v>
      </c>
      <c r="R2627">
        <v>0</v>
      </c>
      <c r="S2627" s="2">
        <v>1.9907407407407408E-3</v>
      </c>
      <c r="T2627" s="2">
        <v>1.4004629629629629E-3</v>
      </c>
      <c r="U2627">
        <v>0.18459999999999999</v>
      </c>
      <c r="V2627">
        <v>0.2727</v>
      </c>
      <c r="W2627">
        <v>0.5</v>
      </c>
      <c r="X2627">
        <v>0.66669999999999996</v>
      </c>
      <c r="Y2627">
        <v>0.875</v>
      </c>
      <c r="Z2627">
        <v>0.18329999999999999</v>
      </c>
      <c r="AA2627">
        <v>0.41539999999999999</v>
      </c>
      <c r="AB2627">
        <v>0.2</v>
      </c>
      <c r="AC2627">
        <v>0.42859999999999998</v>
      </c>
      <c r="AD2627">
        <v>0.57140000000000002</v>
      </c>
      <c r="AE2627">
        <v>1</v>
      </c>
      <c r="AF2627" t="s">
        <v>3933</v>
      </c>
      <c r="AG2627" s="2">
        <v>3.1597222222222222E-3</v>
      </c>
      <c r="AH2627" t="s">
        <v>3911</v>
      </c>
      <c r="AI2627">
        <v>3</v>
      </c>
      <c r="AJ2627" t="s">
        <v>4044</v>
      </c>
      <c r="AK2627" s="3">
        <v>40565</v>
      </c>
      <c r="AL2627" s="10">
        <f>YEAR(ufc_fights_2[[#This Row],[date]])</f>
        <v>2011</v>
      </c>
      <c r="AM2627" t="s">
        <v>3971</v>
      </c>
      <c r="AN2627">
        <v>119</v>
      </c>
      <c r="AO2627" t="s">
        <v>3918</v>
      </c>
      <c r="AP2627">
        <f>IF(ufc_fights_2[[#This Row],[winner]]="Red",ufc_fights_2[[#This Row],[r_fighter_id]],ufc_fights_2[[#This Row],[b_fighter_id]])</f>
        <v>864</v>
      </c>
      <c r="AQ2627" t="str">
        <f>_xlfn.XLOOKUP(ufc_fights_2[[#This Row],[winnerID]],ufc_fighters[id],ufc_fighters[fighter_name],"xxx",0,1)</f>
        <v>Yves Edwards</v>
      </c>
    </row>
    <row r="2628" spans="1:43">
      <c r="A2628">
        <v>864</v>
      </c>
      <c r="B2628">
        <v>18</v>
      </c>
      <c r="C2628">
        <f>_xlfn.XLOOKUP(ufc_fights_2[[#This Row],[r_fighter_id]],ufc_fighters[id],ufc_fighters[year],"xxx",0,1)</f>
        <v>1976</v>
      </c>
      <c r="D2628">
        <f>_xlfn.XLOOKUP(ufc_fights_2[[#This Row],[b_fighter_id]],ufc_fighters[id],ufc_fighters[year],"Prázdné",0,1)</f>
        <v>1979</v>
      </c>
      <c r="E2628" s="10">
        <f>YEAR(ufc_fights_2[[#This Row],[date]])-ufc_fights_2[[#This Row],[r_year]]</f>
        <v>27</v>
      </c>
      <c r="F2628" s="10">
        <f>YEAR(ufc_fights_2[[#This Row],[date]])-ufc_fights_2[[#This Row],[b_year]]</f>
        <v>24</v>
      </c>
      <c r="G2628">
        <v>1</v>
      </c>
      <c r="H2628">
        <v>0</v>
      </c>
      <c r="I2628">
        <v>0.57889999999999997</v>
      </c>
      <c r="J2628">
        <v>0.1163</v>
      </c>
      <c r="K2628">
        <v>0.61899999999999999</v>
      </c>
      <c r="L2628">
        <v>0.20830000000000001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1.273148148148148E-4</v>
      </c>
      <c r="T2628" s="2">
        <v>7.7546296296296293E-4</v>
      </c>
      <c r="U2628">
        <v>0.4375</v>
      </c>
      <c r="V2628">
        <v>5.5599999999999997E-2</v>
      </c>
      <c r="W2628">
        <v>0.25</v>
      </c>
      <c r="X2628">
        <v>0.85709999999999997</v>
      </c>
      <c r="Y2628">
        <v>0.6</v>
      </c>
      <c r="Z2628">
        <v>0.52500000000000002</v>
      </c>
      <c r="AA2628">
        <v>9.5200000000000007E-2</v>
      </c>
      <c r="AB2628">
        <v>0.5</v>
      </c>
      <c r="AC2628">
        <v>1</v>
      </c>
      <c r="AD2628">
        <v>0.73329999999999995</v>
      </c>
      <c r="AE2628">
        <v>0</v>
      </c>
      <c r="AF2628" t="s">
        <v>3910</v>
      </c>
      <c r="AG2628" s="2">
        <v>1.5509259259259259E-3</v>
      </c>
      <c r="AH2628" t="s">
        <v>3911</v>
      </c>
      <c r="AI2628">
        <v>3</v>
      </c>
      <c r="AJ2628" t="s">
        <v>4052</v>
      </c>
      <c r="AK2628" s="3">
        <v>37946</v>
      </c>
      <c r="AL2628" s="10">
        <f>YEAR(ufc_fights_2[[#This Row],[date]])</f>
        <v>2003</v>
      </c>
      <c r="AM2628" t="s">
        <v>3971</v>
      </c>
      <c r="AN2628">
        <v>144</v>
      </c>
      <c r="AO2628" t="s">
        <v>3913</v>
      </c>
      <c r="AP2628">
        <f>IF(ufc_fights_2[[#This Row],[winner]]="Red",ufc_fights_2[[#This Row],[r_fighter_id]],ufc_fights_2[[#This Row],[b_fighter_id]])</f>
        <v>864</v>
      </c>
      <c r="AQ2628" t="str">
        <f>_xlfn.XLOOKUP(ufc_fights_2[[#This Row],[winnerID]],ufc_fighters[id],ufc_fighters[fighter_name],"xxx",0,1)</f>
        <v>Yves Edwards</v>
      </c>
    </row>
    <row r="2629" spans="1:43">
      <c r="A2629">
        <v>194</v>
      </c>
      <c r="B2629">
        <v>3291</v>
      </c>
      <c r="C2629">
        <f>_xlfn.XLOOKUP(ufc_fights_2[[#This Row],[r_fighter_id]],ufc_fighters[id],ufc_fighters[year],"xxx",0,1)</f>
        <v>1983</v>
      </c>
      <c r="D2629">
        <f>_xlfn.XLOOKUP(ufc_fights_2[[#This Row],[b_fighter_id]],ufc_fighters[id],ufc_fighters[year],"Prázdné",0,1)</f>
        <v>1984</v>
      </c>
      <c r="E2629" s="10">
        <f>YEAR(ufc_fights_2[[#This Row],[date]])-ufc_fights_2[[#This Row],[r_year]]</f>
        <v>32</v>
      </c>
      <c r="F2629" s="10">
        <f>YEAR(ufc_fights_2[[#This Row],[date]])-ufc_fights_2[[#This Row],[b_year]]</f>
        <v>31</v>
      </c>
      <c r="G2629">
        <v>0</v>
      </c>
      <c r="H2629">
        <v>1</v>
      </c>
      <c r="I2629">
        <v>0.35289999999999999</v>
      </c>
      <c r="J2629">
        <v>0.4194</v>
      </c>
      <c r="K2629">
        <v>0.35289999999999999</v>
      </c>
      <c r="L2629">
        <v>0.4194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0</v>
      </c>
      <c r="S2629" s="2">
        <v>0</v>
      </c>
      <c r="T2629" s="2">
        <v>7.1759259259259259E-4</v>
      </c>
      <c r="U2629">
        <v>0.25</v>
      </c>
      <c r="V2629">
        <v>0.30430000000000001</v>
      </c>
      <c r="W2629">
        <v>0.6</v>
      </c>
      <c r="X2629">
        <v>0.6</v>
      </c>
      <c r="Y2629">
        <v>0.5</v>
      </c>
      <c r="Z2629">
        <v>0.36359999999999998</v>
      </c>
      <c r="AA2629">
        <v>0.39129999999999998</v>
      </c>
      <c r="AB2629">
        <v>0</v>
      </c>
      <c r="AC2629">
        <v>0.5</v>
      </c>
      <c r="AD2629">
        <v>0</v>
      </c>
      <c r="AE2629">
        <v>0.5</v>
      </c>
      <c r="AF2629" t="s">
        <v>3933</v>
      </c>
      <c r="AG2629" s="2">
        <v>2.7314814814814814E-3</v>
      </c>
      <c r="AH2629" t="s">
        <v>3911</v>
      </c>
      <c r="AI2629">
        <v>3</v>
      </c>
      <c r="AK2629" s="3">
        <v>42140</v>
      </c>
      <c r="AL2629" s="10">
        <f>YEAR(ufc_fights_2[[#This Row],[date]])</f>
        <v>2015</v>
      </c>
      <c r="AM2629" t="s">
        <v>3971</v>
      </c>
      <c r="AN2629">
        <v>120</v>
      </c>
      <c r="AO2629" t="s">
        <v>3918</v>
      </c>
      <c r="AP2629">
        <f>IF(ufc_fights_2[[#This Row],[winner]]="Red",ufc_fights_2[[#This Row],[r_fighter_id]],ufc_fights_2[[#This Row],[b_fighter_id]])</f>
        <v>3291</v>
      </c>
      <c r="AQ2629" t="str">
        <f>_xlfn.XLOOKUP(ufc_fights_2[[#This Row],[winnerID]],ufc_fighters[id],ufc_fighters[fighter_name],"xxx",0,1)</f>
        <v>Jon Tuck</v>
      </c>
    </row>
    <row r="2630" spans="1:43">
      <c r="A2630">
        <v>3291</v>
      </c>
      <c r="B2630">
        <v>1832</v>
      </c>
      <c r="C2630">
        <f>_xlfn.XLOOKUP(ufc_fights_2[[#This Row],[r_fighter_id]],ufc_fighters[id],ufc_fighters[year],"xxx",0,1)</f>
        <v>1984</v>
      </c>
      <c r="D2630">
        <f>_xlfn.XLOOKUP(ufc_fights_2[[#This Row],[b_fighter_id]],ufc_fighters[id],ufc_fighters[year],"Prázdné",0,1)</f>
        <v>1986</v>
      </c>
      <c r="E2630" s="10">
        <f>YEAR(ufc_fights_2[[#This Row],[date]])-ufc_fights_2[[#This Row],[r_year]]</f>
        <v>30</v>
      </c>
      <c r="F2630" s="10">
        <f>YEAR(ufc_fights_2[[#This Row],[date]])-ufc_fights_2[[#This Row],[b_year]]</f>
        <v>28</v>
      </c>
      <c r="G2630">
        <v>0</v>
      </c>
      <c r="H2630">
        <v>0</v>
      </c>
      <c r="I2630">
        <v>0.55420000000000003</v>
      </c>
      <c r="J2630">
        <v>0.65329999999999999</v>
      </c>
      <c r="K2630">
        <v>0.6825</v>
      </c>
      <c r="L2630">
        <v>0.8125</v>
      </c>
      <c r="M2630">
        <v>0.6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4.4444444444444444E-3</v>
      </c>
      <c r="T2630" s="2">
        <v>1.712962962962963E-3</v>
      </c>
      <c r="U2630">
        <v>0.44440000000000002</v>
      </c>
      <c r="V2630">
        <v>0.45710000000000001</v>
      </c>
      <c r="W2630">
        <v>0.9375</v>
      </c>
      <c r="X2630">
        <v>0.75</v>
      </c>
      <c r="Y2630">
        <v>0.7</v>
      </c>
      <c r="Z2630">
        <v>0.39579999999999999</v>
      </c>
      <c r="AA2630">
        <v>0.55559999999999998</v>
      </c>
      <c r="AB2630">
        <v>0.84619999999999995</v>
      </c>
      <c r="AC2630">
        <v>0.8276</v>
      </c>
      <c r="AD2630">
        <v>0.72729999999999995</v>
      </c>
      <c r="AE2630">
        <v>0</v>
      </c>
      <c r="AF2630" t="s">
        <v>3910</v>
      </c>
      <c r="AG2630" s="2">
        <v>1.9328703703703704E-3</v>
      </c>
      <c r="AH2630" t="s">
        <v>3911</v>
      </c>
      <c r="AI2630">
        <v>3</v>
      </c>
      <c r="AJ2630" t="s">
        <v>4046</v>
      </c>
      <c r="AK2630" s="3">
        <v>41797</v>
      </c>
      <c r="AL2630" s="10">
        <f>YEAR(ufc_fights_2[[#This Row],[date]])</f>
        <v>2014</v>
      </c>
      <c r="AM2630" t="s">
        <v>3971</v>
      </c>
      <c r="AN2630">
        <v>126</v>
      </c>
      <c r="AO2630" t="s">
        <v>3913</v>
      </c>
      <c r="AP2630">
        <f>IF(ufc_fights_2[[#This Row],[winner]]="Red",ufc_fights_2[[#This Row],[r_fighter_id]],ufc_fights_2[[#This Row],[b_fighter_id]])</f>
        <v>3291</v>
      </c>
      <c r="AQ2630" t="str">
        <f>_xlfn.XLOOKUP(ufc_fights_2[[#This Row],[winnerID]],ufc_fighters[id],ufc_fighters[fighter_name],"xxx",0,1)</f>
        <v>Jon Tuck</v>
      </c>
    </row>
    <row r="2631" spans="1:43">
      <c r="A2631">
        <v>3579</v>
      </c>
      <c r="B2631">
        <v>2359</v>
      </c>
      <c r="C2631">
        <f>_xlfn.XLOOKUP(ufc_fights_2[[#This Row],[r_fighter_id]],ufc_fighters[id],ufc_fighters[year],"xxx",0,1)</f>
        <v>1990</v>
      </c>
      <c r="D2631">
        <f>_xlfn.XLOOKUP(ufc_fights_2[[#This Row],[b_fighter_id]],ufc_fighters[id],ufc_fighters[year],"Prázdné",0,1)</f>
        <v>1987</v>
      </c>
      <c r="E2631" s="10">
        <f>YEAR(ufc_fights_2[[#This Row],[date]])-ufc_fights_2[[#This Row],[r_year]]</f>
        <v>24</v>
      </c>
      <c r="F2631" s="10">
        <f>YEAR(ufc_fights_2[[#This Row],[date]])-ufc_fights_2[[#This Row],[b_year]]</f>
        <v>27</v>
      </c>
      <c r="G2631">
        <v>0</v>
      </c>
      <c r="H2631">
        <v>0</v>
      </c>
      <c r="I2631">
        <v>0.47499999999999998</v>
      </c>
      <c r="J2631">
        <v>0.3</v>
      </c>
      <c r="K2631">
        <v>0.72629999999999995</v>
      </c>
      <c r="L2631">
        <v>0.61160000000000003</v>
      </c>
      <c r="M2631">
        <v>0.5</v>
      </c>
      <c r="N2631">
        <v>0</v>
      </c>
      <c r="O2631">
        <v>1</v>
      </c>
      <c r="P2631">
        <v>0</v>
      </c>
      <c r="Q2631">
        <v>0</v>
      </c>
      <c r="R2631">
        <v>1</v>
      </c>
      <c r="S2631" s="2">
        <v>5.5902777777777773E-3</v>
      </c>
      <c r="T2631" s="2">
        <v>2.2685185185185187E-3</v>
      </c>
      <c r="U2631">
        <v>0.28000000000000003</v>
      </c>
      <c r="V2631">
        <v>0.2</v>
      </c>
      <c r="W2631">
        <v>0.66669999999999996</v>
      </c>
      <c r="X2631">
        <v>1</v>
      </c>
      <c r="Y2631">
        <v>0.57140000000000002</v>
      </c>
      <c r="Z2631">
        <v>0.33329999999999999</v>
      </c>
      <c r="AA2631">
        <v>0.29270000000000002</v>
      </c>
      <c r="AB2631">
        <v>0.85709999999999997</v>
      </c>
      <c r="AC2631">
        <v>0.75</v>
      </c>
      <c r="AD2631">
        <v>0.66669999999999996</v>
      </c>
      <c r="AE2631">
        <v>0</v>
      </c>
      <c r="AF2631" t="s">
        <v>3915</v>
      </c>
      <c r="AG2631" s="2">
        <v>3.472222222222222E-3</v>
      </c>
      <c r="AH2631" t="s">
        <v>3911</v>
      </c>
      <c r="AI2631">
        <v>3</v>
      </c>
      <c r="AJ2631" t="s">
        <v>3946</v>
      </c>
      <c r="AK2631" s="3">
        <v>41874</v>
      </c>
      <c r="AL2631" s="10">
        <f>YEAR(ufc_fights_2[[#This Row],[date]])</f>
        <v>2014</v>
      </c>
      <c r="AM2631" t="s">
        <v>3971</v>
      </c>
      <c r="AN2631">
        <v>28</v>
      </c>
      <c r="AO2631" t="s">
        <v>3913</v>
      </c>
      <c r="AP2631">
        <f>IF(ufc_fights_2[[#This Row],[winner]]="Red",ufc_fights_2[[#This Row],[r_fighter_id]],ufc_fights_2[[#This Row],[b_fighter_id]])</f>
        <v>3579</v>
      </c>
      <c r="AQ2631" t="str">
        <f>_xlfn.XLOOKUP(ufc_fights_2[[#This Row],[winnerID]],ufc_fighters[id],ufc_fighters[fighter_name],"xxx",0,1)</f>
        <v>Zhang Lipeng</v>
      </c>
    </row>
    <row r="2632" spans="1:43">
      <c r="A2632">
        <v>545</v>
      </c>
      <c r="B2632">
        <v>3441</v>
      </c>
      <c r="C2632">
        <f>_xlfn.XLOOKUP(ufc_fights_2[[#This Row],[r_fighter_id]],ufc_fighters[id],ufc_fighters[year],"xxx",0,1)</f>
        <v>1984</v>
      </c>
      <c r="D2632">
        <f>_xlfn.XLOOKUP(ufc_fights_2[[#This Row],[b_fighter_id]],ufc_fighters[id],ufc_fighters[year],"Prázdné",0,1)</f>
        <v>1979</v>
      </c>
      <c r="E2632" s="10">
        <f>YEAR(ufc_fights_2[[#This Row],[date]])-ufc_fights_2[[#This Row],[r_year]]</f>
        <v>26</v>
      </c>
      <c r="F2632" s="10">
        <f>YEAR(ufc_fights_2[[#This Row],[date]])-ufc_fights_2[[#This Row],[b_year]]</f>
        <v>31</v>
      </c>
      <c r="G2632">
        <v>0</v>
      </c>
      <c r="H2632">
        <v>0</v>
      </c>
      <c r="I2632">
        <v>0.2727</v>
      </c>
      <c r="J2632">
        <v>0.5333</v>
      </c>
      <c r="K2632">
        <v>0.35289999999999999</v>
      </c>
      <c r="L2632">
        <v>0.55349999999999999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2.0601851851851853E-3</v>
      </c>
      <c r="T2632" s="2">
        <v>1.7013888888888888E-3</v>
      </c>
      <c r="U2632">
        <v>0.21310000000000001</v>
      </c>
      <c r="V2632">
        <v>0.3256</v>
      </c>
      <c r="W2632">
        <v>1</v>
      </c>
      <c r="X2632">
        <v>1</v>
      </c>
      <c r="Y2632">
        <v>0.8125</v>
      </c>
      <c r="Z2632">
        <v>0.2155</v>
      </c>
      <c r="AA2632">
        <v>0.46960000000000002</v>
      </c>
      <c r="AB2632">
        <v>0.6875</v>
      </c>
      <c r="AC2632">
        <v>0.9</v>
      </c>
      <c r="AD2632">
        <v>0</v>
      </c>
      <c r="AE2632">
        <v>0</v>
      </c>
      <c r="AF2632" t="s">
        <v>3915</v>
      </c>
      <c r="AG2632" s="2">
        <v>3.472222222222222E-3</v>
      </c>
      <c r="AH2632" t="s">
        <v>3911</v>
      </c>
      <c r="AI2632">
        <v>3</v>
      </c>
      <c r="AJ2632" t="s">
        <v>3914</v>
      </c>
      <c r="AK2632" s="3">
        <v>40516</v>
      </c>
      <c r="AL2632" s="10">
        <f>YEAR(ufc_fights_2[[#This Row],[date]])</f>
        <v>2010</v>
      </c>
      <c r="AM2632" t="s">
        <v>3971</v>
      </c>
      <c r="AN2632">
        <v>1</v>
      </c>
      <c r="AO2632" t="s">
        <v>3918</v>
      </c>
      <c r="AP2632">
        <f>IF(ufc_fights_2[[#This Row],[winner]]="Red",ufc_fights_2[[#This Row],[r_fighter_id]],ufc_fights_2[[#This Row],[b_fighter_id]])</f>
        <v>3441</v>
      </c>
      <c r="AQ2632" t="str">
        <f>_xlfn.XLOOKUP(ufc_fights_2[[#This Row],[winnerID]],ufc_fighters[id],ufc_fighters[fighter_name],"xxx",0,1)</f>
        <v>Kyle Watson</v>
      </c>
    </row>
    <row r="2633" spans="1:43">
      <c r="A2633">
        <v>158</v>
      </c>
      <c r="B2633">
        <v>1927</v>
      </c>
      <c r="C2633">
        <f>_xlfn.XLOOKUP(ufc_fights_2[[#This Row],[r_fighter_id]],ufc_fighters[id],ufc_fighters[year],"xxx",0,1)</f>
        <v>1986</v>
      </c>
      <c r="D2633">
        <f>_xlfn.XLOOKUP(ufc_fights_2[[#This Row],[b_fighter_id]],ufc_fighters[id],ufc_fighters[year],"Prázdné",0,1)</f>
        <v>1985</v>
      </c>
      <c r="E2633" s="10">
        <f>YEAR(ufc_fights_2[[#This Row],[date]])-ufc_fights_2[[#This Row],[r_year]]</f>
        <v>24</v>
      </c>
      <c r="F2633" s="10">
        <f>YEAR(ufc_fights_2[[#This Row],[date]])-ufc_fights_2[[#This Row],[b_year]]</f>
        <v>25</v>
      </c>
      <c r="G2633">
        <v>0</v>
      </c>
      <c r="H2633">
        <v>1</v>
      </c>
      <c r="I2633">
        <v>0.1173</v>
      </c>
      <c r="J2633">
        <v>0.5827</v>
      </c>
      <c r="K2633">
        <v>0.1173</v>
      </c>
      <c r="L2633">
        <v>0.5746</v>
      </c>
      <c r="M2633">
        <v>0.5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4.6296296296296294E-5</v>
      </c>
      <c r="T2633" s="2">
        <v>2.199074074074074E-4</v>
      </c>
      <c r="U2633">
        <v>6.6199999999999995E-2</v>
      </c>
      <c r="V2633">
        <v>0.54549999999999998</v>
      </c>
      <c r="W2633">
        <v>0.42109999999999997</v>
      </c>
      <c r="X2633">
        <v>0.28570000000000001</v>
      </c>
      <c r="Y2633">
        <v>0.7419</v>
      </c>
      <c r="Z2633">
        <v>0.11799999999999999</v>
      </c>
      <c r="AA2633">
        <v>0.58199999999999996</v>
      </c>
      <c r="AB2633">
        <v>0</v>
      </c>
      <c r="AC2633">
        <v>1</v>
      </c>
      <c r="AD2633">
        <v>0</v>
      </c>
      <c r="AE2633">
        <v>0.33329999999999999</v>
      </c>
      <c r="AF2633" t="s">
        <v>3915</v>
      </c>
      <c r="AG2633" s="2">
        <v>3.472222222222222E-3</v>
      </c>
      <c r="AH2633" t="s">
        <v>3911</v>
      </c>
      <c r="AI2633">
        <v>3</v>
      </c>
      <c r="AJ2633" t="s">
        <v>3914</v>
      </c>
      <c r="AK2633" s="3">
        <v>40523</v>
      </c>
      <c r="AL2633" s="10">
        <f>YEAR(ufc_fights_2[[#This Row],[date]])</f>
        <v>2010</v>
      </c>
      <c r="AM2633" t="s">
        <v>3971</v>
      </c>
      <c r="AN2633">
        <v>92</v>
      </c>
      <c r="AO2633" t="s">
        <v>3918</v>
      </c>
      <c r="AP2633">
        <f>IF(ufc_fights_2[[#This Row],[winner]]="Red",ufc_fights_2[[#This Row],[r_fighter_id]],ufc_fights_2[[#This Row],[b_fighter_id]])</f>
        <v>1927</v>
      </c>
      <c r="AQ2633" t="str">
        <f>_xlfn.XLOOKUP(ufc_fights_2[[#This Row],[winnerID]],ufc_fighters[id],ufc_fighters[fighter_name],"xxx",0,1)</f>
        <v>John Makdessi</v>
      </c>
    </row>
    <row r="2634" spans="1:43">
      <c r="A2634">
        <v>3142</v>
      </c>
      <c r="B2634">
        <v>1927</v>
      </c>
      <c r="C2634">
        <f>_xlfn.XLOOKUP(ufc_fights_2[[#This Row],[r_fighter_id]],ufc_fighters[id],ufc_fighters[year],"xxx",0,1)</f>
        <v>1984</v>
      </c>
      <c r="D2634">
        <f>_xlfn.XLOOKUP(ufc_fights_2[[#This Row],[b_fighter_id]],ufc_fighters[id],ufc_fighters[year],"Prázdné",0,1)</f>
        <v>1985</v>
      </c>
      <c r="E2634" s="10">
        <f>YEAR(ufc_fights_2[[#This Row],[date]])-ufc_fights_2[[#This Row],[r_year]]</f>
        <v>28</v>
      </c>
      <c r="F2634" s="10">
        <f>YEAR(ufc_fights_2[[#This Row],[date]])-ufc_fights_2[[#This Row],[b_year]]</f>
        <v>27</v>
      </c>
      <c r="G2634">
        <v>0</v>
      </c>
      <c r="H2634">
        <v>0</v>
      </c>
      <c r="I2634">
        <v>0.17069999999999999</v>
      </c>
      <c r="J2634">
        <v>0.53500000000000003</v>
      </c>
      <c r="K2634">
        <v>0.17069999999999999</v>
      </c>
      <c r="L2634">
        <v>0.53500000000000003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0</v>
      </c>
      <c r="T2634" s="2">
        <v>0</v>
      </c>
      <c r="U2634">
        <v>9.7500000000000003E-2</v>
      </c>
      <c r="V2634">
        <v>0.52800000000000002</v>
      </c>
      <c r="W2634">
        <v>0.48480000000000001</v>
      </c>
      <c r="X2634">
        <v>0.88890000000000002</v>
      </c>
      <c r="Y2634">
        <v>0.75</v>
      </c>
      <c r="Z2634">
        <v>0.1694</v>
      </c>
      <c r="AA2634">
        <v>0.52900000000000003</v>
      </c>
      <c r="AB2634">
        <v>0</v>
      </c>
      <c r="AC2634">
        <v>1</v>
      </c>
      <c r="AD2634">
        <v>0.5</v>
      </c>
      <c r="AE2634">
        <v>0</v>
      </c>
      <c r="AF2634" t="s">
        <v>3915</v>
      </c>
      <c r="AG2634" s="2">
        <v>3.472222222222222E-3</v>
      </c>
      <c r="AH2634" t="s">
        <v>3911</v>
      </c>
      <c r="AI2634">
        <v>3</v>
      </c>
      <c r="AJ2634" t="s">
        <v>4064</v>
      </c>
      <c r="AK2634" s="3">
        <v>41230</v>
      </c>
      <c r="AL2634" s="10">
        <f>YEAR(ufc_fights_2[[#This Row],[date]])</f>
        <v>2012</v>
      </c>
      <c r="AM2634" t="s">
        <v>3971</v>
      </c>
      <c r="AN2634">
        <v>92</v>
      </c>
      <c r="AO2634" t="s">
        <v>3918</v>
      </c>
      <c r="AP2634">
        <f>IF(ufc_fights_2[[#This Row],[winner]]="Red",ufc_fights_2[[#This Row],[r_fighter_id]],ufc_fights_2[[#This Row],[b_fighter_id]])</f>
        <v>1927</v>
      </c>
      <c r="AQ2634" t="str">
        <f>_xlfn.XLOOKUP(ufc_fights_2[[#This Row],[winnerID]],ufc_fighters[id],ufc_fighters[fighter_name],"xxx",0,1)</f>
        <v>John Makdessi</v>
      </c>
    </row>
    <row r="2635" spans="1:43">
      <c r="A2635">
        <v>1927</v>
      </c>
      <c r="B2635">
        <v>675</v>
      </c>
      <c r="C2635">
        <f>_xlfn.XLOOKUP(ufc_fights_2[[#This Row],[r_fighter_id]],ufc_fighters[id],ufc_fighters[year],"xxx",0,1)</f>
        <v>1985</v>
      </c>
      <c r="D2635">
        <f>_xlfn.XLOOKUP(ufc_fights_2[[#This Row],[b_fighter_id]],ufc_fighters[id],ufc_fighters[year],"Prázdné",0,1)</f>
        <v>1985</v>
      </c>
      <c r="E2635" s="10">
        <f>YEAR(ufc_fights_2[[#This Row],[date]])-ufc_fights_2[[#This Row],[r_year]]</f>
        <v>28</v>
      </c>
      <c r="F2635" s="10">
        <f>YEAR(ufc_fights_2[[#This Row],[date]])-ufc_fights_2[[#This Row],[b_year]]</f>
        <v>28</v>
      </c>
      <c r="G2635">
        <v>0</v>
      </c>
      <c r="H2635">
        <v>0</v>
      </c>
      <c r="I2635">
        <v>0.441</v>
      </c>
      <c r="J2635">
        <v>0.2576</v>
      </c>
      <c r="K2635">
        <v>0.44669999999999999</v>
      </c>
      <c r="L2635">
        <v>0.2576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1.273148148148148E-4</v>
      </c>
      <c r="T2635" s="2">
        <v>2.3148148148148147E-5</v>
      </c>
      <c r="U2635">
        <v>0.37909999999999999</v>
      </c>
      <c r="V2635">
        <v>0.1928</v>
      </c>
      <c r="W2635">
        <v>0.56669999999999998</v>
      </c>
      <c r="X2635">
        <v>0.91669999999999996</v>
      </c>
      <c r="Y2635">
        <v>0.92310000000000003</v>
      </c>
      <c r="Z2635">
        <v>0.44969999999999999</v>
      </c>
      <c r="AA2635">
        <v>0.25380000000000003</v>
      </c>
      <c r="AB2635">
        <v>0.2</v>
      </c>
      <c r="AC2635">
        <v>0</v>
      </c>
      <c r="AD2635">
        <v>0</v>
      </c>
      <c r="AE2635">
        <v>1</v>
      </c>
      <c r="AF2635" t="s">
        <v>3915</v>
      </c>
      <c r="AG2635" s="2">
        <v>3.472222222222222E-3</v>
      </c>
      <c r="AH2635" t="s">
        <v>3911</v>
      </c>
      <c r="AI2635">
        <v>3</v>
      </c>
      <c r="AJ2635" t="s">
        <v>3931</v>
      </c>
      <c r="AK2635" s="3">
        <v>41349</v>
      </c>
      <c r="AL2635" s="10">
        <f>YEAR(ufc_fights_2[[#This Row],[date]])</f>
        <v>2013</v>
      </c>
      <c r="AM2635" t="s">
        <v>3971</v>
      </c>
      <c r="AN2635">
        <v>92</v>
      </c>
      <c r="AO2635" t="s">
        <v>3913</v>
      </c>
      <c r="AP2635">
        <f>IF(ufc_fights_2[[#This Row],[winner]]="Red",ufc_fights_2[[#This Row],[r_fighter_id]],ufc_fights_2[[#This Row],[b_fighter_id]])</f>
        <v>1927</v>
      </c>
      <c r="AQ2635" t="str">
        <f>_xlfn.XLOOKUP(ufc_fights_2[[#This Row],[winnerID]],ufc_fighters[id],ufc_fighters[fighter_name],"xxx",0,1)</f>
        <v>John Makdessi</v>
      </c>
    </row>
    <row r="2636" spans="1:43">
      <c r="A2636">
        <v>1927</v>
      </c>
      <c r="B2636">
        <v>3441</v>
      </c>
      <c r="C2636">
        <f>_xlfn.XLOOKUP(ufc_fights_2[[#This Row],[r_fighter_id]],ufc_fighters[id],ufc_fighters[year],"xxx",0,1)</f>
        <v>1985</v>
      </c>
      <c r="D2636">
        <f>_xlfn.XLOOKUP(ufc_fights_2[[#This Row],[b_fighter_id]],ufc_fighters[id],ufc_fighters[year],"Prázdné",0,1)</f>
        <v>1979</v>
      </c>
      <c r="E2636" s="10">
        <f>YEAR(ufc_fights_2[[#This Row],[date]])-ufc_fights_2[[#This Row],[r_year]]</f>
        <v>26</v>
      </c>
      <c r="F2636" s="10">
        <f>YEAR(ufc_fights_2[[#This Row],[date]])-ufc_fights_2[[#This Row],[b_year]]</f>
        <v>32</v>
      </c>
      <c r="G2636">
        <v>1</v>
      </c>
      <c r="H2636">
        <v>0</v>
      </c>
      <c r="I2636">
        <v>0.51019999999999999</v>
      </c>
      <c r="J2636">
        <v>0.17730000000000001</v>
      </c>
      <c r="K2636">
        <v>0.53400000000000003</v>
      </c>
      <c r="L2636">
        <v>0.17730000000000001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1.1574074074074073E-5</v>
      </c>
      <c r="T2636" s="2">
        <v>1.9675925925925926E-4</v>
      </c>
      <c r="U2636">
        <v>0.47689999999999999</v>
      </c>
      <c r="V2636">
        <v>0.1071</v>
      </c>
      <c r="W2636">
        <v>0.5</v>
      </c>
      <c r="X2636">
        <v>0.66669999999999996</v>
      </c>
      <c r="Y2636">
        <v>0.58330000000000004</v>
      </c>
      <c r="Z2636">
        <v>0.49430000000000002</v>
      </c>
      <c r="AA2636">
        <v>0.16420000000000001</v>
      </c>
      <c r="AB2636">
        <v>0.63639999999999997</v>
      </c>
      <c r="AC2636">
        <v>0.42859999999999998</v>
      </c>
      <c r="AD2636">
        <v>0</v>
      </c>
      <c r="AE2636">
        <v>0</v>
      </c>
      <c r="AF2636" t="s">
        <v>3910</v>
      </c>
      <c r="AG2636" s="2">
        <v>1.0069444444444444E-3</v>
      </c>
      <c r="AH2636" t="s">
        <v>3911</v>
      </c>
      <c r="AI2636">
        <v>3</v>
      </c>
      <c r="AJ2636" t="s">
        <v>3928</v>
      </c>
      <c r="AK2636" s="3">
        <v>40663</v>
      </c>
      <c r="AL2636" s="10">
        <f>YEAR(ufc_fights_2[[#This Row],[date]])</f>
        <v>2011</v>
      </c>
      <c r="AM2636" t="s">
        <v>3971</v>
      </c>
      <c r="AN2636">
        <v>65</v>
      </c>
      <c r="AO2636" t="s">
        <v>3913</v>
      </c>
      <c r="AP2636">
        <f>IF(ufc_fights_2[[#This Row],[winner]]="Red",ufc_fights_2[[#This Row],[r_fighter_id]],ufc_fights_2[[#This Row],[b_fighter_id]])</f>
        <v>1927</v>
      </c>
      <c r="AQ2636" t="str">
        <f>_xlfn.XLOOKUP(ufc_fights_2[[#This Row],[winnerID]],ufc_fighters[id],ufc_fighters[fighter_name],"xxx",0,1)</f>
        <v>John Makdessi</v>
      </c>
    </row>
    <row r="2637" spans="1:43">
      <c r="A2637">
        <v>1927</v>
      </c>
      <c r="B2637">
        <v>997</v>
      </c>
      <c r="C2637">
        <f>_xlfn.XLOOKUP(ufc_fights_2[[#This Row],[r_fighter_id]],ufc_fighters[id],ufc_fighters[year],"xxx",0,1)</f>
        <v>1985</v>
      </c>
      <c r="D2637">
        <f>_xlfn.XLOOKUP(ufc_fights_2[[#This Row],[b_fighter_id]],ufc_fighters[id],ufc_fighters[year],"Prázdné",0,1)</f>
        <v>1987</v>
      </c>
      <c r="E2637" s="10">
        <f>YEAR(ufc_fights_2[[#This Row],[date]])-ufc_fights_2[[#This Row],[r_year]]</f>
        <v>28</v>
      </c>
      <c r="F2637" s="10">
        <f>YEAR(ufc_fights_2[[#This Row],[date]])-ufc_fights_2[[#This Row],[b_year]]</f>
        <v>26</v>
      </c>
      <c r="G2637">
        <v>1</v>
      </c>
      <c r="H2637">
        <v>0</v>
      </c>
      <c r="I2637">
        <v>0.51280000000000003</v>
      </c>
      <c r="J2637">
        <v>0.25929999999999997</v>
      </c>
      <c r="K2637">
        <v>0.51280000000000003</v>
      </c>
      <c r="L2637">
        <v>0.25929999999999997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9.2592592592592588E-5</v>
      </c>
      <c r="T2637" s="2">
        <v>0</v>
      </c>
      <c r="U2637">
        <v>0.42309999999999998</v>
      </c>
      <c r="V2637">
        <v>0.1429</v>
      </c>
      <c r="W2637">
        <v>0.71430000000000005</v>
      </c>
      <c r="X2637">
        <v>0.66669999999999996</v>
      </c>
      <c r="Y2637">
        <v>1</v>
      </c>
      <c r="Z2637">
        <v>0.4783</v>
      </c>
      <c r="AA2637">
        <v>0.25929999999999997</v>
      </c>
      <c r="AB2637">
        <v>0</v>
      </c>
      <c r="AC2637">
        <v>0</v>
      </c>
      <c r="AD2637">
        <v>0.5625</v>
      </c>
      <c r="AE2637">
        <v>0</v>
      </c>
      <c r="AF2637" t="s">
        <v>3910</v>
      </c>
      <c r="AG2637" s="2">
        <v>1.4004629629629629E-3</v>
      </c>
      <c r="AH2637" t="s">
        <v>3911</v>
      </c>
      <c r="AI2637">
        <v>3</v>
      </c>
      <c r="AJ2637" t="s">
        <v>3941</v>
      </c>
      <c r="AK2637" s="3">
        <v>41538</v>
      </c>
      <c r="AL2637" s="10">
        <f>YEAR(ufc_fights_2[[#This Row],[date]])</f>
        <v>2013</v>
      </c>
      <c r="AM2637" t="s">
        <v>3971</v>
      </c>
      <c r="AN2637">
        <v>65</v>
      </c>
      <c r="AO2637" t="s">
        <v>3913</v>
      </c>
      <c r="AP2637">
        <f>IF(ufc_fights_2[[#This Row],[winner]]="Red",ufc_fights_2[[#This Row],[r_fighter_id]],ufc_fights_2[[#This Row],[b_fighter_id]])</f>
        <v>1927</v>
      </c>
      <c r="AQ2637" t="str">
        <f>_xlfn.XLOOKUP(ufc_fights_2[[#This Row],[winnerID]],ufc_fighters[id],ufc_fighters[fighter_name],"xxx",0,1)</f>
        <v>John Makdessi</v>
      </c>
    </row>
    <row r="2638" spans="1:43">
      <c r="A2638">
        <v>1927</v>
      </c>
      <c r="B2638">
        <v>2473</v>
      </c>
      <c r="C2638">
        <f>_xlfn.XLOOKUP(ufc_fights_2[[#This Row],[r_fighter_id]],ufc_fighters[id],ufc_fighters[year],"xxx",0,1)</f>
        <v>1985</v>
      </c>
      <c r="D2638">
        <f>_xlfn.XLOOKUP(ufc_fights_2[[#This Row],[b_fighter_id]],ufc_fighters[id],ufc_fighters[year],"Prázdné",0,1)</f>
        <v>1984</v>
      </c>
      <c r="E2638" s="10">
        <f>YEAR(ufc_fights_2[[#This Row],[date]])-ufc_fights_2[[#This Row],[r_year]]</f>
        <v>33</v>
      </c>
      <c r="F2638" s="10">
        <f>YEAR(ufc_fights_2[[#This Row],[date]])-ufc_fights_2[[#This Row],[b_year]]</f>
        <v>34</v>
      </c>
      <c r="G2638">
        <v>0</v>
      </c>
      <c r="H2638">
        <v>0</v>
      </c>
      <c r="I2638">
        <v>0.50190000000000001</v>
      </c>
      <c r="J2638">
        <v>0.35270000000000001</v>
      </c>
      <c r="K2638">
        <v>0.50570000000000004</v>
      </c>
      <c r="L2638">
        <v>0.3584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0</v>
      </c>
      <c r="T2638" s="2">
        <v>2.0833333333333335E-4</v>
      </c>
      <c r="U2638">
        <v>0.46920000000000001</v>
      </c>
      <c r="V2638">
        <v>0.2802</v>
      </c>
      <c r="W2638">
        <v>0.52</v>
      </c>
      <c r="X2638">
        <v>0.76</v>
      </c>
      <c r="Y2638">
        <v>0.70369999999999999</v>
      </c>
      <c r="Z2638">
        <v>0.49180000000000001</v>
      </c>
      <c r="AA2638">
        <v>0.3543</v>
      </c>
      <c r="AB2638">
        <v>0.64710000000000001</v>
      </c>
      <c r="AC2638">
        <v>0</v>
      </c>
      <c r="AD2638">
        <v>0</v>
      </c>
      <c r="AE2638">
        <v>0</v>
      </c>
      <c r="AF2638" t="s">
        <v>3915</v>
      </c>
      <c r="AG2638" s="2">
        <v>3.472222222222222E-3</v>
      </c>
      <c r="AH2638" t="s">
        <v>3911</v>
      </c>
      <c r="AI2638">
        <v>3</v>
      </c>
      <c r="AJ2638" t="s">
        <v>3949</v>
      </c>
      <c r="AK2638" s="3">
        <v>43309</v>
      </c>
      <c r="AL2638" s="10">
        <f>YEAR(ufc_fights_2[[#This Row],[date]])</f>
        <v>2018</v>
      </c>
      <c r="AM2638" t="s">
        <v>3971</v>
      </c>
      <c r="AN2638">
        <v>54</v>
      </c>
      <c r="AO2638" t="s">
        <v>3913</v>
      </c>
      <c r="AP2638">
        <f>IF(ufc_fights_2[[#This Row],[winner]]="Red",ufc_fights_2[[#This Row],[r_fighter_id]],ufc_fights_2[[#This Row],[b_fighter_id]])</f>
        <v>1927</v>
      </c>
      <c r="AQ2638" t="str">
        <f>_xlfn.XLOOKUP(ufc_fights_2[[#This Row],[winnerID]],ufc_fighters[id],ufc_fighters[fighter_name],"xxx",0,1)</f>
        <v>John Makdessi</v>
      </c>
    </row>
    <row r="2639" spans="1:43">
      <c r="A2639">
        <v>1927</v>
      </c>
      <c r="B2639">
        <v>3294</v>
      </c>
      <c r="C2639">
        <f>_xlfn.XLOOKUP(ufc_fights_2[[#This Row],[r_fighter_id]],ufc_fighters[id],ufc_fighters[year],"xxx",0,1)</f>
        <v>1985</v>
      </c>
      <c r="D2639">
        <f>_xlfn.XLOOKUP(ufc_fights_2[[#This Row],[b_fighter_id]],ufc_fighters[id],ufc_fighters[year],"Prázdné",0,1)</f>
        <v>1983</v>
      </c>
      <c r="E2639" s="10">
        <f>YEAR(ufc_fights_2[[#This Row],[date]])-ufc_fights_2[[#This Row],[r_year]]</f>
        <v>32</v>
      </c>
      <c r="F2639" s="10">
        <f>YEAR(ufc_fights_2[[#This Row],[date]])-ufc_fights_2[[#This Row],[b_year]]</f>
        <v>34</v>
      </c>
      <c r="G2639">
        <v>1</v>
      </c>
      <c r="H2639">
        <v>0</v>
      </c>
      <c r="I2639">
        <v>0.45190000000000002</v>
      </c>
      <c r="J2639">
        <v>0.31869999999999998</v>
      </c>
      <c r="K2639">
        <v>0.47899999999999998</v>
      </c>
      <c r="L2639">
        <v>0.3226</v>
      </c>
      <c r="M2639">
        <v>0</v>
      </c>
      <c r="N2639">
        <v>0.16669999999999999</v>
      </c>
      <c r="O2639">
        <v>0</v>
      </c>
      <c r="P2639">
        <v>0</v>
      </c>
      <c r="Q2639">
        <v>0</v>
      </c>
      <c r="R2639">
        <v>0</v>
      </c>
      <c r="S2639" s="2">
        <v>0</v>
      </c>
      <c r="T2639" s="2">
        <v>1.1226851851851851E-3</v>
      </c>
      <c r="U2639">
        <v>0.32079999999999997</v>
      </c>
      <c r="V2639">
        <v>0.28050000000000003</v>
      </c>
      <c r="W2639">
        <v>0.54169999999999996</v>
      </c>
      <c r="X2639">
        <v>0.62960000000000005</v>
      </c>
      <c r="Y2639">
        <v>1</v>
      </c>
      <c r="Z2639">
        <v>0.46079999999999999</v>
      </c>
      <c r="AA2639">
        <v>0.31819999999999998</v>
      </c>
      <c r="AB2639">
        <v>0</v>
      </c>
      <c r="AC2639">
        <v>0.33329999999999999</v>
      </c>
      <c r="AD2639">
        <v>0</v>
      </c>
      <c r="AE2639">
        <v>0</v>
      </c>
      <c r="AF2639" t="s">
        <v>3915</v>
      </c>
      <c r="AG2639" s="2">
        <v>3.472222222222222E-3</v>
      </c>
      <c r="AH2639" t="s">
        <v>3911</v>
      </c>
      <c r="AI2639">
        <v>3</v>
      </c>
      <c r="AJ2639" t="s">
        <v>3928</v>
      </c>
      <c r="AK2639" s="3">
        <v>43085</v>
      </c>
      <c r="AL2639" s="10">
        <f>YEAR(ufc_fights_2[[#This Row],[date]])</f>
        <v>2017</v>
      </c>
      <c r="AM2639" t="s">
        <v>3971</v>
      </c>
      <c r="AN2639">
        <v>7</v>
      </c>
      <c r="AO2639" t="s">
        <v>3913</v>
      </c>
      <c r="AP2639">
        <f>IF(ufc_fights_2[[#This Row],[winner]]="Red",ufc_fights_2[[#This Row],[r_fighter_id]],ufc_fights_2[[#This Row],[b_fighter_id]])</f>
        <v>1927</v>
      </c>
      <c r="AQ2639" t="str">
        <f>_xlfn.XLOOKUP(ufc_fights_2[[#This Row],[winnerID]],ufc_fighters[id],ufc_fighters[fighter_name],"xxx",0,1)</f>
        <v>John Makdessi</v>
      </c>
    </row>
    <row r="2640" spans="1:43">
      <c r="A2640">
        <v>1927</v>
      </c>
      <c r="B2640">
        <v>182</v>
      </c>
      <c r="C2640">
        <f>_xlfn.XLOOKUP(ufc_fights_2[[#This Row],[r_fighter_id]],ufc_fighters[id],ufc_fighters[year],"xxx",0,1)</f>
        <v>1985</v>
      </c>
      <c r="D2640">
        <f>_xlfn.XLOOKUP(ufc_fights_2[[#This Row],[b_fighter_id]],ufc_fighters[id],ufc_fighters[year],"Prázdné",0,1)</f>
        <v>1985</v>
      </c>
      <c r="E2640" s="10">
        <f>YEAR(ufc_fights_2[[#This Row],[date]])-ufc_fights_2[[#This Row],[r_year]]</f>
        <v>31</v>
      </c>
      <c r="F2640" s="10">
        <f>YEAR(ufc_fights_2[[#This Row],[date]])-ufc_fights_2[[#This Row],[b_year]]</f>
        <v>31</v>
      </c>
      <c r="G2640">
        <v>0</v>
      </c>
      <c r="H2640">
        <v>1</v>
      </c>
      <c r="I2640">
        <v>0.55259999999999998</v>
      </c>
      <c r="J2640">
        <v>0.31090000000000001</v>
      </c>
      <c r="K2640">
        <v>0.60440000000000005</v>
      </c>
      <c r="L2640">
        <v>0.32490000000000002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1.2152777777777778E-3</v>
      </c>
      <c r="T2640" s="2">
        <v>8.1018518518518516E-5</v>
      </c>
      <c r="U2640">
        <v>0.36470000000000002</v>
      </c>
      <c r="V2640">
        <v>0.21190000000000001</v>
      </c>
      <c r="W2640">
        <v>0.72970000000000002</v>
      </c>
      <c r="X2640">
        <v>0.86670000000000003</v>
      </c>
      <c r="Y2640">
        <v>0.86960000000000004</v>
      </c>
      <c r="Z2640">
        <v>0.58089999999999997</v>
      </c>
      <c r="AA2640">
        <v>0.29670000000000002</v>
      </c>
      <c r="AB2640">
        <v>0.3</v>
      </c>
      <c r="AC2640">
        <v>0.375</v>
      </c>
      <c r="AD2640">
        <v>0.33329999999999999</v>
      </c>
      <c r="AE2640">
        <v>1</v>
      </c>
      <c r="AF2640" t="s">
        <v>3922</v>
      </c>
      <c r="AG2640" s="2">
        <v>3.472222222222222E-3</v>
      </c>
      <c r="AH2640" t="s">
        <v>3911</v>
      </c>
      <c r="AI2640">
        <v>3</v>
      </c>
      <c r="AJ2640" t="s">
        <v>3916</v>
      </c>
      <c r="AK2640" s="3">
        <v>42558</v>
      </c>
      <c r="AL2640" s="10">
        <f>YEAR(ufc_fights_2[[#This Row],[date]])</f>
        <v>2016</v>
      </c>
      <c r="AM2640" t="s">
        <v>3971</v>
      </c>
      <c r="AN2640">
        <v>1</v>
      </c>
      <c r="AO2640" t="s">
        <v>3913</v>
      </c>
      <c r="AP2640">
        <f>IF(ufc_fights_2[[#This Row],[winner]]="Red",ufc_fights_2[[#This Row],[r_fighter_id]],ufc_fights_2[[#This Row],[b_fighter_id]])</f>
        <v>1927</v>
      </c>
      <c r="AQ2640" t="str">
        <f>_xlfn.XLOOKUP(ufc_fights_2[[#This Row],[winnerID]],ufc_fighters[id],ufc_fighters[fighter_name],"xxx",0,1)</f>
        <v>John Makdessi</v>
      </c>
    </row>
    <row r="2641" spans="1:43">
      <c r="A2641">
        <v>2323</v>
      </c>
      <c r="B2641">
        <v>338</v>
      </c>
      <c r="C2641">
        <f>_xlfn.XLOOKUP(ufc_fights_2[[#This Row],[r_fighter_id]],ufc_fighters[id],ufc_fighters[year],"xxx",0,1)</f>
        <v>1980</v>
      </c>
      <c r="D2641">
        <f>_xlfn.XLOOKUP(ufc_fights_2[[#This Row],[b_fighter_id]],ufc_fighters[id],ufc_fighters[year],"Prázdné",0,1)</f>
        <v>1982</v>
      </c>
      <c r="E2641" s="10">
        <f>YEAR(ufc_fights_2[[#This Row],[date]])-ufc_fights_2[[#This Row],[r_year]]</f>
        <v>33</v>
      </c>
      <c r="F2641" s="10">
        <f>YEAR(ufc_fights_2[[#This Row],[date]])-ufc_fights_2[[#This Row],[b_year]]</f>
        <v>31</v>
      </c>
      <c r="G2641">
        <v>1</v>
      </c>
      <c r="H2641">
        <v>0</v>
      </c>
      <c r="I2641">
        <v>0.56520000000000004</v>
      </c>
      <c r="J2641">
        <v>0.3553</v>
      </c>
      <c r="K2641">
        <v>0.58330000000000004</v>
      </c>
      <c r="L2641">
        <v>0.39019999999999999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 s="2">
        <v>2.3148148148148147E-5</v>
      </c>
      <c r="T2641" s="2">
        <v>6.2500000000000001E-4</v>
      </c>
      <c r="U2641">
        <v>0.45450000000000002</v>
      </c>
      <c r="V2641">
        <v>0.2727</v>
      </c>
      <c r="W2641">
        <v>0.77780000000000005</v>
      </c>
      <c r="X2641">
        <v>1</v>
      </c>
      <c r="Y2641">
        <v>0.6</v>
      </c>
      <c r="Z2641">
        <v>0.53659999999999997</v>
      </c>
      <c r="AA2641">
        <v>0.31879999999999997</v>
      </c>
      <c r="AB2641">
        <v>1</v>
      </c>
      <c r="AC2641">
        <v>0.5</v>
      </c>
      <c r="AD2641">
        <v>0</v>
      </c>
      <c r="AE2641">
        <v>1</v>
      </c>
      <c r="AF2641" t="s">
        <v>3910</v>
      </c>
      <c r="AG2641" s="2">
        <v>1.9907407407407408E-3</v>
      </c>
      <c r="AH2641" t="s">
        <v>3911</v>
      </c>
      <c r="AI2641">
        <v>3</v>
      </c>
      <c r="AJ2641" t="s">
        <v>3914</v>
      </c>
      <c r="AK2641" s="3">
        <v>41384</v>
      </c>
      <c r="AL2641" s="10">
        <f>YEAR(ufc_fights_2[[#This Row],[date]])</f>
        <v>2013</v>
      </c>
      <c r="AM2641" t="s">
        <v>3971</v>
      </c>
      <c r="AN2641">
        <v>83</v>
      </c>
      <c r="AO2641" t="s">
        <v>3913</v>
      </c>
      <c r="AP2641">
        <f>IF(ufc_fights_2[[#This Row],[winner]]="Red",ufc_fights_2[[#This Row],[r_fighter_id]],ufc_fights_2[[#This Row],[b_fighter_id]])</f>
        <v>2323</v>
      </c>
      <c r="AQ2641" t="str">
        <f>_xlfn.XLOOKUP(ufc_fights_2[[#This Row],[winnerID]],ufc_fighters[id],ufc_fighters[fighter_name],"xxx",0,1)</f>
        <v>Anthony Njokuani</v>
      </c>
    </row>
    <row r="2642" spans="1:43">
      <c r="A2642">
        <v>1927</v>
      </c>
      <c r="B2642">
        <v>2323</v>
      </c>
      <c r="C2642">
        <f>_xlfn.XLOOKUP(ufc_fights_2[[#This Row],[r_fighter_id]],ufc_fighters[id],ufc_fighters[year],"xxx",0,1)</f>
        <v>1985</v>
      </c>
      <c r="D2642">
        <f>_xlfn.XLOOKUP(ufc_fights_2[[#This Row],[b_fighter_id]],ufc_fighters[id],ufc_fighters[year],"Prázdné",0,1)</f>
        <v>1980</v>
      </c>
      <c r="E2642" s="10">
        <f>YEAR(ufc_fights_2[[#This Row],[date]])-ufc_fights_2[[#This Row],[r_year]]</f>
        <v>27</v>
      </c>
      <c r="F2642" s="10">
        <f>YEAR(ufc_fights_2[[#This Row],[date]])-ufc_fights_2[[#This Row],[b_year]]</f>
        <v>32</v>
      </c>
      <c r="G2642">
        <v>0</v>
      </c>
      <c r="H2642">
        <v>0</v>
      </c>
      <c r="I2642">
        <v>0.3362</v>
      </c>
      <c r="J2642">
        <v>0.4803</v>
      </c>
      <c r="K2642">
        <v>0.3629</v>
      </c>
      <c r="L2642">
        <v>0.48699999999999999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0</v>
      </c>
      <c r="T2642" s="2">
        <v>0</v>
      </c>
      <c r="U2642">
        <v>0.21210000000000001</v>
      </c>
      <c r="V2642">
        <v>0.34520000000000001</v>
      </c>
      <c r="W2642">
        <v>0.38890000000000002</v>
      </c>
      <c r="X2642">
        <v>0.78569999999999995</v>
      </c>
      <c r="Y2642">
        <v>0.75</v>
      </c>
      <c r="Z2642">
        <v>0.33929999999999999</v>
      </c>
      <c r="AA2642">
        <v>0.4733</v>
      </c>
      <c r="AB2642">
        <v>0.25</v>
      </c>
      <c r="AC2642">
        <v>1</v>
      </c>
      <c r="AD2642">
        <v>0</v>
      </c>
      <c r="AE2642">
        <v>0</v>
      </c>
      <c r="AF2642" t="s">
        <v>3915</v>
      </c>
      <c r="AG2642" s="2">
        <v>3.472222222222222E-3</v>
      </c>
      <c r="AH2642" t="s">
        <v>3911</v>
      </c>
      <c r="AI2642">
        <v>3</v>
      </c>
      <c r="AJ2642" t="s">
        <v>3914</v>
      </c>
      <c r="AK2642" s="3">
        <v>41020</v>
      </c>
      <c r="AL2642" s="10">
        <f>YEAR(ufc_fights_2[[#This Row],[date]])</f>
        <v>2012</v>
      </c>
      <c r="AM2642" t="s">
        <v>3971</v>
      </c>
      <c r="AN2642">
        <v>45</v>
      </c>
      <c r="AO2642" t="s">
        <v>3918</v>
      </c>
      <c r="AP2642">
        <f>IF(ufc_fights_2[[#This Row],[winner]]="Red",ufc_fights_2[[#This Row],[r_fighter_id]],ufc_fights_2[[#This Row],[b_fighter_id]])</f>
        <v>2323</v>
      </c>
      <c r="AQ2642" t="str">
        <f>_xlfn.XLOOKUP(ufc_fights_2[[#This Row],[winnerID]],ufc_fighters[id],ufc_fighters[fighter_name],"xxx",0,1)</f>
        <v>Anthony Njokuani</v>
      </c>
    </row>
    <row r="2643" spans="1:43">
      <c r="A2643">
        <v>2323</v>
      </c>
      <c r="B2643">
        <v>3499</v>
      </c>
      <c r="C2643">
        <f>_xlfn.XLOOKUP(ufc_fights_2[[#This Row],[r_fighter_id]],ufc_fighters[id],ufc_fighters[year],"xxx",0,1)</f>
        <v>1980</v>
      </c>
      <c r="D2643">
        <f>_xlfn.XLOOKUP(ufc_fights_2[[#This Row],[b_fighter_id]],ufc_fighters[id],ufc_fighters[year],"Prázdné",0,1)</f>
        <v>1981</v>
      </c>
      <c r="E2643" s="10">
        <f>YEAR(ufc_fights_2[[#This Row],[date]])-ufc_fights_2[[#This Row],[r_year]]</f>
        <v>31</v>
      </c>
      <c r="F2643" s="10">
        <f>YEAR(ufc_fights_2[[#This Row],[date]])-ufc_fights_2[[#This Row],[b_year]]</f>
        <v>30</v>
      </c>
      <c r="G2643">
        <v>0</v>
      </c>
      <c r="H2643">
        <v>0</v>
      </c>
      <c r="I2643">
        <v>0.54979999999999996</v>
      </c>
      <c r="J2643">
        <v>0.13159999999999999</v>
      </c>
      <c r="K2643">
        <v>0.5514</v>
      </c>
      <c r="L2643">
        <v>0.14660000000000001</v>
      </c>
      <c r="M2643">
        <v>0.66669999999999996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7.6388888888888893E-4</v>
      </c>
      <c r="T2643" s="2">
        <v>2.8935185185185184E-4</v>
      </c>
      <c r="U2643">
        <v>0.43569999999999998</v>
      </c>
      <c r="V2643">
        <v>8.6999999999999994E-2</v>
      </c>
      <c r="W2643">
        <v>0.79490000000000005</v>
      </c>
      <c r="X2643">
        <v>0.75</v>
      </c>
      <c r="Y2643">
        <v>0.125</v>
      </c>
      <c r="Z2643">
        <v>0.49020000000000002</v>
      </c>
      <c r="AA2643">
        <v>9.5200000000000007E-2</v>
      </c>
      <c r="AB2643">
        <v>0.70689999999999997</v>
      </c>
      <c r="AC2643">
        <v>0.55559999999999998</v>
      </c>
      <c r="AD2643">
        <v>0</v>
      </c>
      <c r="AE2643">
        <v>0</v>
      </c>
      <c r="AF2643" t="s">
        <v>3915</v>
      </c>
      <c r="AG2643" s="2">
        <v>3.472222222222222E-3</v>
      </c>
      <c r="AH2643" t="s">
        <v>3911</v>
      </c>
      <c r="AI2643">
        <v>3</v>
      </c>
      <c r="AJ2643" t="s">
        <v>3949</v>
      </c>
      <c r="AK2643" s="3">
        <v>40726</v>
      </c>
      <c r="AL2643" s="10">
        <f>YEAR(ufc_fights_2[[#This Row],[date]])</f>
        <v>2011</v>
      </c>
      <c r="AM2643" t="s">
        <v>3971</v>
      </c>
      <c r="AN2643">
        <v>1</v>
      </c>
      <c r="AO2643" t="s">
        <v>3913</v>
      </c>
      <c r="AP2643">
        <f>IF(ufc_fights_2[[#This Row],[winner]]="Red",ufc_fights_2[[#This Row],[r_fighter_id]],ufc_fights_2[[#This Row],[b_fighter_id]])</f>
        <v>2323</v>
      </c>
      <c r="AQ2643" t="str">
        <f>_xlfn.XLOOKUP(ufc_fights_2[[#This Row],[winnerID]],ufc_fighters[id],ufc_fighters[fighter_name],"xxx",0,1)</f>
        <v>Anthony Njokuani</v>
      </c>
    </row>
    <row r="2644" spans="1:43">
      <c r="A2644">
        <v>2480</v>
      </c>
      <c r="B2644">
        <v>3209</v>
      </c>
      <c r="C2644">
        <f>_xlfn.XLOOKUP(ufc_fights_2[[#This Row],[r_fighter_id]],ufc_fighters[id],ufc_fighters[year],"xxx",0,1)</f>
        <v>1979</v>
      </c>
      <c r="D2644">
        <f>_xlfn.XLOOKUP(ufc_fights_2[[#This Row],[b_fighter_id]],ufc_fighters[id],ufc_fighters[year],"Prázdné",0,1)</f>
        <v>1984</v>
      </c>
      <c r="E2644" s="10">
        <f>YEAR(ufc_fights_2[[#This Row],[date]])-ufc_fights_2[[#This Row],[r_year]]</f>
        <v>29</v>
      </c>
      <c r="F2644" s="10">
        <f>YEAR(ufc_fights_2[[#This Row],[date]])-ufc_fights_2[[#This Row],[b_year]]</f>
        <v>24</v>
      </c>
      <c r="G2644">
        <v>2</v>
      </c>
      <c r="H2644">
        <v>0</v>
      </c>
      <c r="I2644">
        <v>0.62890000000000001</v>
      </c>
      <c r="J2644">
        <v>0.25</v>
      </c>
      <c r="K2644">
        <v>0.72460000000000002</v>
      </c>
      <c r="L2644">
        <v>0.58899999999999997</v>
      </c>
      <c r="M2644">
        <v>0.5</v>
      </c>
      <c r="N2644">
        <v>9.0899999999999995E-2</v>
      </c>
      <c r="O2644">
        <v>1</v>
      </c>
      <c r="P2644">
        <v>0</v>
      </c>
      <c r="Q2644">
        <v>0</v>
      </c>
      <c r="R2644">
        <v>0</v>
      </c>
      <c r="S2644" s="2">
        <v>4.3981481481481484E-3</v>
      </c>
      <c r="T2644" s="2">
        <v>2.3842592592592591E-3</v>
      </c>
      <c r="U2644">
        <v>0.58819999999999995</v>
      </c>
      <c r="V2644">
        <v>0.2097</v>
      </c>
      <c r="W2644">
        <v>0.88890000000000002</v>
      </c>
      <c r="X2644">
        <v>1</v>
      </c>
      <c r="Y2644">
        <v>0.4</v>
      </c>
      <c r="Z2644">
        <v>0.4783</v>
      </c>
      <c r="AA2644">
        <v>0.2069</v>
      </c>
      <c r="AB2644">
        <v>0.6</v>
      </c>
      <c r="AC2644">
        <v>0</v>
      </c>
      <c r="AD2644">
        <v>0.83330000000000004</v>
      </c>
      <c r="AE2644">
        <v>0.5</v>
      </c>
      <c r="AF2644" t="s">
        <v>3915</v>
      </c>
      <c r="AG2644" s="2">
        <v>3.472222222222222E-3</v>
      </c>
      <c r="AH2644" t="s">
        <v>3911</v>
      </c>
      <c r="AI2644">
        <v>3</v>
      </c>
      <c r="AJ2644" t="s">
        <v>3949</v>
      </c>
      <c r="AK2644" s="3">
        <v>39697</v>
      </c>
      <c r="AL2644" s="10">
        <f>YEAR(ufc_fights_2[[#This Row],[date]])</f>
        <v>2008</v>
      </c>
      <c r="AM2644" t="s">
        <v>3971</v>
      </c>
      <c r="AN2644">
        <v>45</v>
      </c>
      <c r="AO2644" t="s">
        <v>3913</v>
      </c>
      <c r="AP2644">
        <f>IF(ufc_fights_2[[#This Row],[winner]]="Red",ufc_fights_2[[#This Row],[r_fighter_id]],ufc_fights_2[[#This Row],[b_fighter_id]])</f>
        <v>2480</v>
      </c>
      <c r="AQ2644" t="str">
        <f>_xlfn.XLOOKUP(ufc_fights_2[[#This Row],[winnerID]],ufc_fighters[id],ufc_fighters[fighter_name],"xxx",0,1)</f>
        <v>Kurt Pellegrino</v>
      </c>
    </row>
    <row r="2645" spans="1:43">
      <c r="A2645">
        <v>2480</v>
      </c>
      <c r="B2645">
        <v>2290</v>
      </c>
      <c r="C2645">
        <f>_xlfn.XLOOKUP(ufc_fights_2[[#This Row],[r_fighter_id]],ufc_fighters[id],ufc_fighters[year],"xxx",0,1)</f>
        <v>1979</v>
      </c>
      <c r="D2645">
        <f>_xlfn.XLOOKUP(ufc_fights_2[[#This Row],[b_fighter_id]],ufc_fighters[id],ufc_fighters[year],"Prázdné",0,1)</f>
        <v>1983</v>
      </c>
      <c r="E2645" s="10">
        <f>YEAR(ufc_fights_2[[#This Row],[date]])-ufc_fights_2[[#This Row],[r_year]]</f>
        <v>30</v>
      </c>
      <c r="F2645" s="10">
        <f>YEAR(ufc_fights_2[[#This Row],[date]])-ufc_fights_2[[#This Row],[b_year]]</f>
        <v>26</v>
      </c>
      <c r="G2645">
        <v>0</v>
      </c>
      <c r="H2645">
        <v>0</v>
      </c>
      <c r="I2645">
        <v>0.4375</v>
      </c>
      <c r="J2645">
        <v>0.5</v>
      </c>
      <c r="K2645">
        <v>0.70950000000000002</v>
      </c>
      <c r="L2645">
        <v>0.71430000000000005</v>
      </c>
      <c r="M2645">
        <v>0.6</v>
      </c>
      <c r="N2645">
        <v>0</v>
      </c>
      <c r="O2645">
        <v>0</v>
      </c>
      <c r="P2645">
        <v>1</v>
      </c>
      <c r="Q2645">
        <v>0</v>
      </c>
      <c r="R2645">
        <v>1</v>
      </c>
      <c r="S2645" s="2">
        <v>8.5416666666666662E-3</v>
      </c>
      <c r="T2645" s="2">
        <v>3.8194444444444446E-4</v>
      </c>
      <c r="U2645">
        <v>0.40479999999999999</v>
      </c>
      <c r="V2645">
        <v>0.47620000000000001</v>
      </c>
      <c r="W2645">
        <v>0.8</v>
      </c>
      <c r="X2645">
        <v>0</v>
      </c>
      <c r="Y2645">
        <v>0.66669999999999996</v>
      </c>
      <c r="Z2645">
        <v>0.5</v>
      </c>
      <c r="AA2645">
        <v>0.2581</v>
      </c>
      <c r="AB2645">
        <v>0</v>
      </c>
      <c r="AC2645">
        <v>1</v>
      </c>
      <c r="AD2645">
        <v>0.39290000000000003</v>
      </c>
      <c r="AE2645">
        <v>0.90910000000000002</v>
      </c>
      <c r="AF2645" t="s">
        <v>3915</v>
      </c>
      <c r="AG2645" s="2">
        <v>3.472222222222222E-3</v>
      </c>
      <c r="AH2645" t="s">
        <v>3911</v>
      </c>
      <c r="AI2645">
        <v>3</v>
      </c>
      <c r="AJ2645" t="s">
        <v>3928</v>
      </c>
      <c r="AK2645" s="3">
        <v>40033</v>
      </c>
      <c r="AL2645" s="10">
        <f>YEAR(ufc_fights_2[[#This Row],[date]])</f>
        <v>2009</v>
      </c>
      <c r="AM2645" t="s">
        <v>3971</v>
      </c>
      <c r="AN2645">
        <v>11</v>
      </c>
      <c r="AO2645" t="s">
        <v>3913</v>
      </c>
      <c r="AP2645">
        <f>IF(ufc_fights_2[[#This Row],[winner]]="Red",ufc_fights_2[[#This Row],[r_fighter_id]],ufc_fights_2[[#This Row],[b_fighter_id]])</f>
        <v>2480</v>
      </c>
      <c r="AQ2645" t="str">
        <f>_xlfn.XLOOKUP(ufc_fights_2[[#This Row],[winnerID]],ufc_fighters[id],ufc_fighters[fighter_name],"xxx",0,1)</f>
        <v>Kurt Pellegrino</v>
      </c>
    </row>
    <row r="2646" spans="1:43">
      <c r="A2646">
        <v>2480</v>
      </c>
      <c r="B2646">
        <v>882</v>
      </c>
      <c r="C2646">
        <f>_xlfn.XLOOKUP(ufc_fights_2[[#This Row],[r_fighter_id]],ufc_fighters[id],ufc_fighters[year],"xxx",0,1)</f>
        <v>1979</v>
      </c>
      <c r="D2646">
        <f>_xlfn.XLOOKUP(ufc_fights_2[[#This Row],[b_fighter_id]],ufc_fighters[id],ufc_fighters[year],"Prázdné",0,1)</f>
        <v>1981</v>
      </c>
      <c r="E2646" s="10">
        <f>YEAR(ufc_fights_2[[#This Row],[date]])-ufc_fights_2[[#This Row],[r_year]]</f>
        <v>30</v>
      </c>
      <c r="F2646" s="10">
        <f>YEAR(ufc_fights_2[[#This Row],[date]])-ufc_fights_2[[#This Row],[b_year]]</f>
        <v>28</v>
      </c>
      <c r="G2646">
        <v>0</v>
      </c>
      <c r="H2646">
        <v>0</v>
      </c>
      <c r="I2646">
        <v>0.27589999999999998</v>
      </c>
      <c r="J2646">
        <v>0.2727</v>
      </c>
      <c r="K2646">
        <v>0.39129999999999998</v>
      </c>
      <c r="L2646">
        <v>0.3</v>
      </c>
      <c r="M2646">
        <v>0.2</v>
      </c>
      <c r="N2646">
        <v>0.4</v>
      </c>
      <c r="O2646">
        <v>1</v>
      </c>
      <c r="P2646">
        <v>0</v>
      </c>
      <c r="Q2646">
        <v>0</v>
      </c>
      <c r="R2646">
        <v>0</v>
      </c>
      <c r="S2646" s="2">
        <v>1.0300925925925926E-3</v>
      </c>
      <c r="T2646" s="2">
        <v>6.9444444444444447E-4</v>
      </c>
      <c r="U2646">
        <v>0.2041</v>
      </c>
      <c r="V2646">
        <v>0.19400000000000001</v>
      </c>
      <c r="W2646">
        <v>0.66669999999999996</v>
      </c>
      <c r="X2646">
        <v>0.66669999999999996</v>
      </c>
      <c r="Y2646">
        <v>0.875</v>
      </c>
      <c r="Z2646">
        <v>0.22220000000000001</v>
      </c>
      <c r="AA2646">
        <v>0.25</v>
      </c>
      <c r="AB2646">
        <v>1</v>
      </c>
      <c r="AC2646">
        <v>1</v>
      </c>
      <c r="AD2646">
        <v>1</v>
      </c>
      <c r="AE2646">
        <v>0.375</v>
      </c>
      <c r="AF2646" t="s">
        <v>3933</v>
      </c>
      <c r="AG2646" s="2">
        <v>2.2453703703703702E-3</v>
      </c>
      <c r="AH2646" t="s">
        <v>3911</v>
      </c>
      <c r="AI2646">
        <v>3</v>
      </c>
      <c r="AJ2646" t="s">
        <v>2401</v>
      </c>
      <c r="AK2646" s="3">
        <v>39851</v>
      </c>
      <c r="AL2646" s="10">
        <f>YEAR(ufc_fights_2[[#This Row],[date]])</f>
        <v>2009</v>
      </c>
      <c r="AM2646" t="s">
        <v>3971</v>
      </c>
      <c r="AN2646">
        <v>10</v>
      </c>
      <c r="AO2646" t="s">
        <v>3913</v>
      </c>
      <c r="AP2646">
        <f>IF(ufc_fights_2[[#This Row],[winner]]="Red",ufc_fights_2[[#This Row],[r_fighter_id]],ufc_fights_2[[#This Row],[b_fighter_id]])</f>
        <v>2480</v>
      </c>
      <c r="AQ2646" t="str">
        <f>_xlfn.XLOOKUP(ufc_fights_2[[#This Row],[winnerID]],ufc_fighters[id],ufc_fighters[fighter_name],"xxx",0,1)</f>
        <v>Kurt Pellegrino</v>
      </c>
    </row>
    <row r="2647" spans="1:43">
      <c r="A2647">
        <v>2480</v>
      </c>
      <c r="B2647">
        <v>446</v>
      </c>
      <c r="C2647">
        <f>_xlfn.XLOOKUP(ufc_fights_2[[#This Row],[r_fighter_id]],ufc_fighters[id],ufc_fighters[year],"xxx",0,1)</f>
        <v>1979</v>
      </c>
      <c r="D2647">
        <f>_xlfn.XLOOKUP(ufc_fights_2[[#This Row],[b_fighter_id]],ufc_fighters[id],ufc_fighters[year],"Prázdné",0,1)</f>
        <v>1978</v>
      </c>
      <c r="E2647" s="10">
        <f>YEAR(ufc_fights_2[[#This Row],[date]])-ufc_fights_2[[#This Row],[r_year]]</f>
        <v>31</v>
      </c>
      <c r="F2647" s="10">
        <f>YEAR(ufc_fights_2[[#This Row],[date]])-ufc_fights_2[[#This Row],[b_year]]</f>
        <v>32</v>
      </c>
      <c r="G2647">
        <v>0</v>
      </c>
      <c r="H2647">
        <v>0</v>
      </c>
      <c r="I2647">
        <v>0.55169999999999997</v>
      </c>
      <c r="J2647">
        <v>0.72729999999999995</v>
      </c>
      <c r="K2647">
        <v>0.7802</v>
      </c>
      <c r="L2647">
        <v>0.86360000000000003</v>
      </c>
      <c r="M2647">
        <v>1</v>
      </c>
      <c r="N2647">
        <v>0.2</v>
      </c>
      <c r="O2647">
        <v>2</v>
      </c>
      <c r="P2647">
        <v>2</v>
      </c>
      <c r="Q2647">
        <v>1</v>
      </c>
      <c r="R2647">
        <v>0</v>
      </c>
      <c r="S2647" s="2">
        <v>4.7106481481481478E-3</v>
      </c>
      <c r="T2647" s="2">
        <v>1.1574074074074073E-3</v>
      </c>
      <c r="U2647">
        <v>0.57140000000000002</v>
      </c>
      <c r="V2647">
        <v>0.66669999999999996</v>
      </c>
      <c r="W2647">
        <v>0</v>
      </c>
      <c r="X2647">
        <v>0</v>
      </c>
      <c r="Y2647">
        <v>1</v>
      </c>
      <c r="Z2647">
        <v>0</v>
      </c>
      <c r="AA2647">
        <v>0.6</v>
      </c>
      <c r="AB2647">
        <v>0.5</v>
      </c>
      <c r="AC2647">
        <v>1</v>
      </c>
      <c r="AD2647">
        <v>0.66669999999999996</v>
      </c>
      <c r="AE2647">
        <v>0.5</v>
      </c>
      <c r="AF2647" t="s">
        <v>3933</v>
      </c>
      <c r="AG2647" s="2">
        <v>3.0092592592592593E-3</v>
      </c>
      <c r="AH2647" t="s">
        <v>3911</v>
      </c>
      <c r="AI2647">
        <v>3</v>
      </c>
      <c r="AJ2647" t="s">
        <v>3949</v>
      </c>
      <c r="AK2647" s="3">
        <v>40264</v>
      </c>
      <c r="AL2647" s="10">
        <f>YEAR(ufc_fights_2[[#This Row],[date]])</f>
        <v>2010</v>
      </c>
      <c r="AM2647" t="s">
        <v>3971</v>
      </c>
      <c r="AN2647">
        <v>9</v>
      </c>
      <c r="AO2647" t="s">
        <v>3913</v>
      </c>
      <c r="AP2647">
        <f>IF(ufc_fights_2[[#This Row],[winner]]="Red",ufc_fights_2[[#This Row],[r_fighter_id]],ufc_fights_2[[#This Row],[b_fighter_id]])</f>
        <v>2480</v>
      </c>
      <c r="AQ2647" t="str">
        <f>_xlfn.XLOOKUP(ufc_fights_2[[#This Row],[winnerID]],ufc_fighters[id],ufc_fighters[fighter_name],"xxx",0,1)</f>
        <v>Kurt Pellegrino</v>
      </c>
    </row>
    <row r="2648" spans="1:43">
      <c r="A2648">
        <v>1139</v>
      </c>
      <c r="B2648">
        <v>3291</v>
      </c>
      <c r="C2648">
        <f>_xlfn.XLOOKUP(ufc_fights_2[[#This Row],[r_fighter_id]],ufc_fighters[id],ufc_fighters[year],"xxx",0,1)</f>
        <v>1978</v>
      </c>
      <c r="D2648">
        <f>_xlfn.XLOOKUP(ufc_fights_2[[#This Row],[b_fighter_id]],ufc_fighters[id],ufc_fighters[year],"Prázdné",0,1)</f>
        <v>1984</v>
      </c>
      <c r="E2648" s="10">
        <f>YEAR(ufc_fights_2[[#This Row],[date]])-ufc_fights_2[[#This Row],[r_year]]</f>
        <v>39</v>
      </c>
      <c r="F2648" s="10">
        <f>YEAR(ufc_fights_2[[#This Row],[date]])-ufc_fights_2[[#This Row],[b_year]]</f>
        <v>33</v>
      </c>
      <c r="G2648">
        <v>0</v>
      </c>
      <c r="H2648">
        <v>0</v>
      </c>
      <c r="I2648">
        <v>0</v>
      </c>
      <c r="J2648">
        <v>0.53849999999999998</v>
      </c>
      <c r="K2648">
        <v>0</v>
      </c>
      <c r="L2648">
        <v>0.53849999999999998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 s="2">
        <v>0</v>
      </c>
      <c r="T2648" s="2">
        <v>4.3981481481481481E-4</v>
      </c>
      <c r="U2648">
        <v>0</v>
      </c>
      <c r="V2648">
        <v>0.5</v>
      </c>
      <c r="W2648">
        <v>0</v>
      </c>
      <c r="X2648">
        <v>0</v>
      </c>
      <c r="Y2648">
        <v>0</v>
      </c>
      <c r="Z2648">
        <v>0</v>
      </c>
      <c r="AA2648">
        <v>0.42859999999999998</v>
      </c>
      <c r="AB2648">
        <v>0</v>
      </c>
      <c r="AC2648">
        <v>0.5</v>
      </c>
      <c r="AD2648">
        <v>0</v>
      </c>
      <c r="AE2648">
        <v>0.75</v>
      </c>
      <c r="AF2648" t="s">
        <v>3933</v>
      </c>
      <c r="AG2648" s="2">
        <v>8.3333333333333339E-4</v>
      </c>
      <c r="AH2648" t="s">
        <v>3911</v>
      </c>
      <c r="AI2648">
        <v>3</v>
      </c>
      <c r="AJ2648" t="s">
        <v>3931</v>
      </c>
      <c r="AK2648" s="3">
        <v>42903</v>
      </c>
      <c r="AL2648" s="10">
        <f>YEAR(ufc_fights_2[[#This Row],[date]])</f>
        <v>2017</v>
      </c>
      <c r="AM2648" t="s">
        <v>3971</v>
      </c>
      <c r="AN2648">
        <v>57</v>
      </c>
      <c r="AO2648" t="s">
        <v>3918</v>
      </c>
      <c r="AP2648">
        <f>IF(ufc_fights_2[[#This Row],[winner]]="Red",ufc_fights_2[[#This Row],[r_fighter_id]],ufc_fights_2[[#This Row],[b_fighter_id]])</f>
        <v>3291</v>
      </c>
      <c r="AQ2648" t="str">
        <f>_xlfn.XLOOKUP(ufc_fights_2[[#This Row],[winnerID]],ufc_fighters[id],ufc_fighters[fighter_name],"xxx",0,1)</f>
        <v>Jon Tuck</v>
      </c>
    </row>
    <row r="2649" spans="1:43">
      <c r="A2649">
        <v>2480</v>
      </c>
      <c r="B2649">
        <v>647</v>
      </c>
      <c r="C2649">
        <f>_xlfn.XLOOKUP(ufc_fights_2[[#This Row],[r_fighter_id]],ufc_fighters[id],ufc_fighters[year],"xxx",0,1)</f>
        <v>1979</v>
      </c>
      <c r="D2649">
        <f>_xlfn.XLOOKUP(ufc_fights_2[[#This Row],[b_fighter_id]],ufc_fighters[id],ufc_fighters[year],"Prázdné",0,1)</f>
        <v>1976</v>
      </c>
      <c r="E2649" s="10">
        <f>YEAR(ufc_fights_2[[#This Row],[date]])-ufc_fights_2[[#This Row],[r_year]]</f>
        <v>29</v>
      </c>
      <c r="F2649" s="10">
        <f>YEAR(ufc_fights_2[[#This Row],[date]])-ufc_fights_2[[#This Row],[b_year]]</f>
        <v>32</v>
      </c>
      <c r="G2649">
        <v>0</v>
      </c>
      <c r="H2649">
        <v>1</v>
      </c>
      <c r="I2649">
        <v>0.45100000000000001</v>
      </c>
      <c r="J2649">
        <v>0.15379999999999999</v>
      </c>
      <c r="K2649">
        <v>0.56059999999999999</v>
      </c>
      <c r="L2649">
        <v>0.33329999999999999</v>
      </c>
      <c r="M2649">
        <v>0.5</v>
      </c>
      <c r="N2649">
        <v>0</v>
      </c>
      <c r="O2649">
        <v>0</v>
      </c>
      <c r="P2649">
        <v>2</v>
      </c>
      <c r="Q2649">
        <v>0</v>
      </c>
      <c r="R2649">
        <v>0</v>
      </c>
      <c r="S2649" s="2">
        <v>1.4120370370370369E-3</v>
      </c>
      <c r="T2649" s="2">
        <v>5.2083333333333333E-4</v>
      </c>
      <c r="U2649">
        <v>0.42220000000000002</v>
      </c>
      <c r="V2649">
        <v>0.125</v>
      </c>
      <c r="W2649">
        <v>0.33329999999999999</v>
      </c>
      <c r="X2649">
        <v>1</v>
      </c>
      <c r="Y2649">
        <v>0</v>
      </c>
      <c r="Z2649">
        <v>0.4</v>
      </c>
      <c r="AA2649">
        <v>0.15379999999999999</v>
      </c>
      <c r="AB2649">
        <v>0.5</v>
      </c>
      <c r="AC2649">
        <v>0</v>
      </c>
      <c r="AD2649">
        <v>0.66669999999999996</v>
      </c>
      <c r="AE2649">
        <v>0</v>
      </c>
      <c r="AF2649" t="s">
        <v>3910</v>
      </c>
      <c r="AG2649" s="2">
        <v>1.3310185185185185E-3</v>
      </c>
      <c r="AH2649" t="s">
        <v>3911</v>
      </c>
      <c r="AI2649">
        <v>3</v>
      </c>
      <c r="AJ2649" t="s">
        <v>3914</v>
      </c>
      <c r="AK2649" s="3">
        <v>39470</v>
      </c>
      <c r="AL2649" s="10">
        <f>YEAR(ufc_fights_2[[#This Row],[date]])</f>
        <v>2008</v>
      </c>
      <c r="AM2649" t="s">
        <v>3971</v>
      </c>
      <c r="AN2649">
        <v>1</v>
      </c>
      <c r="AO2649" t="s">
        <v>3913</v>
      </c>
      <c r="AP2649">
        <f>IF(ufc_fights_2[[#This Row],[winner]]="Red",ufc_fights_2[[#This Row],[r_fighter_id]],ufc_fights_2[[#This Row],[b_fighter_id]])</f>
        <v>2480</v>
      </c>
      <c r="AQ2649" t="str">
        <f>_xlfn.XLOOKUP(ufc_fights_2[[#This Row],[winnerID]],ufc_fighters[id],ufc_fighters[fighter_name],"xxx",0,1)</f>
        <v>Kurt Pellegrino</v>
      </c>
    </row>
    <row r="2650" spans="1:43">
      <c r="A2650">
        <v>3592</v>
      </c>
      <c r="B2650">
        <v>3291</v>
      </c>
      <c r="C2650">
        <f>_xlfn.XLOOKUP(ufc_fights_2[[#This Row],[r_fighter_id]],ufc_fighters[id],ufc_fighters[year],"xxx",0,1)</f>
        <v>1978</v>
      </c>
      <c r="D2650">
        <f>_xlfn.XLOOKUP(ufc_fights_2[[#This Row],[b_fighter_id]],ufc_fighters[id],ufc_fighters[year],"Prázdné",0,1)</f>
        <v>1984</v>
      </c>
      <c r="E2650" s="10">
        <f>YEAR(ufc_fights_2[[#This Row],[date]])-ufc_fights_2[[#This Row],[r_year]]</f>
        <v>34</v>
      </c>
      <c r="F2650" s="10">
        <f>YEAR(ufc_fights_2[[#This Row],[date]])-ufc_fights_2[[#This Row],[b_year]]</f>
        <v>28</v>
      </c>
      <c r="G2650">
        <v>0</v>
      </c>
      <c r="H2650">
        <v>0</v>
      </c>
      <c r="I2650">
        <v>0.43009999999999998</v>
      </c>
      <c r="J2650">
        <v>0.439</v>
      </c>
      <c r="K2650">
        <v>0.45100000000000001</v>
      </c>
      <c r="L2650">
        <v>0.62760000000000005</v>
      </c>
      <c r="M2650">
        <v>1</v>
      </c>
      <c r="N2650">
        <v>0</v>
      </c>
      <c r="O2650">
        <v>0</v>
      </c>
      <c r="P2650">
        <v>2</v>
      </c>
      <c r="Q2650">
        <v>0</v>
      </c>
      <c r="R2650">
        <v>1</v>
      </c>
      <c r="S2650" s="2">
        <v>8.7962962962962962E-4</v>
      </c>
      <c r="T2650" s="2">
        <v>4.6643518518518518E-3</v>
      </c>
      <c r="U2650">
        <v>0.40739999999999998</v>
      </c>
      <c r="V2650">
        <v>0.36359999999999998</v>
      </c>
      <c r="W2650">
        <v>0.66669999999999996</v>
      </c>
      <c r="X2650">
        <v>0.55559999999999998</v>
      </c>
      <c r="Y2650">
        <v>1</v>
      </c>
      <c r="Z2650">
        <v>0.43009999999999998</v>
      </c>
      <c r="AA2650">
        <v>0.43209999999999998</v>
      </c>
      <c r="AB2650">
        <v>0</v>
      </c>
      <c r="AC2650">
        <v>1</v>
      </c>
      <c r="AD2650">
        <v>0</v>
      </c>
      <c r="AE2650">
        <v>0</v>
      </c>
      <c r="AF2650" t="s">
        <v>3915</v>
      </c>
      <c r="AG2650" s="2">
        <v>3.472222222222222E-3</v>
      </c>
      <c r="AH2650" t="s">
        <v>3911</v>
      </c>
      <c r="AI2650">
        <v>3</v>
      </c>
      <c r="AJ2650" t="s">
        <v>3931</v>
      </c>
      <c r="AK2650" s="3">
        <v>41223</v>
      </c>
      <c r="AL2650" s="10">
        <f>YEAR(ufc_fights_2[[#This Row],[date]])</f>
        <v>2012</v>
      </c>
      <c r="AM2650" t="s">
        <v>3971</v>
      </c>
      <c r="AN2650">
        <v>28</v>
      </c>
      <c r="AO2650" t="s">
        <v>3918</v>
      </c>
      <c r="AP2650">
        <f>IF(ufc_fights_2[[#This Row],[winner]]="Red",ufc_fights_2[[#This Row],[r_fighter_id]],ufc_fights_2[[#This Row],[b_fighter_id]])</f>
        <v>3291</v>
      </c>
      <c r="AQ2650" t="str">
        <f>_xlfn.XLOOKUP(ufc_fights_2[[#This Row],[winnerID]],ufc_fighters[id],ufc_fighters[fighter_name],"xxx",0,1)</f>
        <v>Jon Tuck</v>
      </c>
    </row>
    <row r="2651" spans="1:43">
      <c r="A2651">
        <v>2111</v>
      </c>
      <c r="B2651">
        <v>1069</v>
      </c>
      <c r="C2651">
        <f>_xlfn.XLOOKUP(ufc_fights_2[[#This Row],[r_fighter_id]],ufc_fighters[id],ufc_fighters[year],"xxx",0,1)</f>
        <v>1984</v>
      </c>
      <c r="D2651">
        <f>_xlfn.XLOOKUP(ufc_fights_2[[#This Row],[b_fighter_id]],ufc_fighters[id],ufc_fighters[year],"Prázdné",0,1)</f>
        <v>1979</v>
      </c>
      <c r="E2651" s="10">
        <f>YEAR(ufc_fights_2[[#This Row],[date]])-ufc_fights_2[[#This Row],[r_year]]</f>
        <v>23</v>
      </c>
      <c r="F2651" s="10">
        <f>YEAR(ufc_fights_2[[#This Row],[date]])-ufc_fights_2[[#This Row],[b_year]]</f>
        <v>28</v>
      </c>
      <c r="G2651">
        <v>0</v>
      </c>
      <c r="H2651">
        <v>0</v>
      </c>
      <c r="I2651">
        <v>0.4375</v>
      </c>
      <c r="J2651">
        <v>0.5</v>
      </c>
      <c r="K2651">
        <v>0.65559999999999996</v>
      </c>
      <c r="L2651">
        <v>0.79830000000000001</v>
      </c>
      <c r="M2651">
        <v>0.5</v>
      </c>
      <c r="N2651">
        <v>0</v>
      </c>
      <c r="O2651">
        <v>10</v>
      </c>
      <c r="P2651">
        <v>0</v>
      </c>
      <c r="Q2651">
        <v>2</v>
      </c>
      <c r="R2651">
        <v>1</v>
      </c>
      <c r="S2651" s="2">
        <v>7.8472222222222224E-3</v>
      </c>
      <c r="T2651" s="2">
        <v>1.6782407407407408E-3</v>
      </c>
      <c r="U2651">
        <v>0.42549999999999999</v>
      </c>
      <c r="V2651">
        <v>0.40739999999999998</v>
      </c>
      <c r="W2651">
        <v>1</v>
      </c>
      <c r="X2651">
        <v>0</v>
      </c>
      <c r="Y2651">
        <v>1</v>
      </c>
      <c r="Z2651">
        <v>0.23530000000000001</v>
      </c>
      <c r="AA2651">
        <v>0.29409999999999997</v>
      </c>
      <c r="AB2651">
        <v>0</v>
      </c>
      <c r="AC2651">
        <v>0</v>
      </c>
      <c r="AD2651">
        <v>0.5484</v>
      </c>
      <c r="AE2651">
        <v>0.73329999999999995</v>
      </c>
      <c r="AF2651" t="s">
        <v>3915</v>
      </c>
      <c r="AG2651" s="2">
        <v>3.472222222222222E-3</v>
      </c>
      <c r="AH2651" t="s">
        <v>3911</v>
      </c>
      <c r="AI2651">
        <v>3</v>
      </c>
      <c r="AJ2651" t="s">
        <v>3967</v>
      </c>
      <c r="AK2651" s="3">
        <v>39344</v>
      </c>
      <c r="AL2651" s="10">
        <f>YEAR(ufc_fights_2[[#This Row],[date]])</f>
        <v>2007</v>
      </c>
      <c r="AM2651" t="s">
        <v>3971</v>
      </c>
      <c r="AN2651">
        <v>1</v>
      </c>
      <c r="AO2651" t="s">
        <v>3913</v>
      </c>
      <c r="AP2651">
        <f>IF(ufc_fights_2[[#This Row],[winner]]="Red",ufc_fights_2[[#This Row],[r_fighter_id]],ufc_fights_2[[#This Row],[b_fighter_id]])</f>
        <v>2111</v>
      </c>
      <c r="AQ2651" t="str">
        <f>_xlfn.XLOOKUP(ufc_fights_2[[#This Row],[winnerID]],ufc_fighters[id],ufc_fighters[fighter_name],"xxx",0,1)</f>
        <v>Cole Miller</v>
      </c>
    </row>
    <row r="2652" spans="1:43">
      <c r="A2652">
        <v>192</v>
      </c>
      <c r="B2652">
        <v>2631</v>
      </c>
      <c r="C2652">
        <f>_xlfn.XLOOKUP(ufc_fights_2[[#This Row],[r_fighter_id]],ufc_fighters[id],ufc_fighters[year],"xxx",0,1)</f>
        <v>1989</v>
      </c>
      <c r="D2652">
        <f>_xlfn.XLOOKUP(ufc_fights_2[[#This Row],[b_fighter_id]],ufc_fighters[id],ufc_fighters[year],"Prázdné",0,1)</f>
        <v>1990</v>
      </c>
      <c r="E2652" s="10">
        <f>YEAR(ufc_fights_2[[#This Row],[date]])-ufc_fights_2[[#This Row],[r_year]]</f>
        <v>26</v>
      </c>
      <c r="F2652" s="10">
        <f>YEAR(ufc_fights_2[[#This Row],[date]])-ufc_fights_2[[#This Row],[b_year]]</f>
        <v>25</v>
      </c>
      <c r="G2652">
        <v>0</v>
      </c>
      <c r="H2652">
        <v>0</v>
      </c>
      <c r="I2652">
        <v>0.6</v>
      </c>
      <c r="J2652">
        <v>0.73809999999999998</v>
      </c>
      <c r="K2652">
        <v>0.71430000000000005</v>
      </c>
      <c r="L2652">
        <v>0.78949999999999998</v>
      </c>
      <c r="M2652">
        <v>0</v>
      </c>
      <c r="N2652">
        <v>0</v>
      </c>
      <c r="O2652">
        <v>0</v>
      </c>
      <c r="P2652">
        <v>2</v>
      </c>
      <c r="Q2652">
        <v>0</v>
      </c>
      <c r="R2652">
        <v>0</v>
      </c>
      <c r="S2652" s="2">
        <v>1.0995370370370371E-3</v>
      </c>
      <c r="T2652" s="2">
        <v>2.2453703703703702E-3</v>
      </c>
      <c r="U2652">
        <v>0.5</v>
      </c>
      <c r="V2652">
        <v>0.77139999999999997</v>
      </c>
      <c r="W2652">
        <v>0.5</v>
      </c>
      <c r="X2652">
        <v>1</v>
      </c>
      <c r="Y2652">
        <v>0.5</v>
      </c>
      <c r="Z2652">
        <v>1</v>
      </c>
      <c r="AA2652">
        <v>0.5</v>
      </c>
      <c r="AB2652">
        <v>0</v>
      </c>
      <c r="AC2652">
        <v>1</v>
      </c>
      <c r="AD2652">
        <v>0</v>
      </c>
      <c r="AE2652">
        <v>0.80649999999999999</v>
      </c>
      <c r="AF2652" t="s">
        <v>3910</v>
      </c>
      <c r="AG2652" s="2">
        <v>1.0995370370370371E-3</v>
      </c>
      <c r="AH2652" t="s">
        <v>3911</v>
      </c>
      <c r="AI2652">
        <v>3</v>
      </c>
      <c r="AJ2652" t="s">
        <v>3961</v>
      </c>
      <c r="AK2652" s="3">
        <v>42105</v>
      </c>
      <c r="AL2652" s="10">
        <f>YEAR(ufc_fights_2[[#This Row],[date]])</f>
        <v>2015</v>
      </c>
      <c r="AM2652" t="s">
        <v>3971</v>
      </c>
      <c r="AN2652">
        <v>140</v>
      </c>
      <c r="AO2652" t="s">
        <v>3918</v>
      </c>
      <c r="AP2652">
        <f>IF(ufc_fights_2[[#This Row],[winner]]="Red",ufc_fights_2[[#This Row],[r_fighter_id]],ufc_fights_2[[#This Row],[b_fighter_id]])</f>
        <v>2631</v>
      </c>
      <c r="AQ2652" t="str">
        <f>_xlfn.XLOOKUP(ufc_fights_2[[#This Row],[winnerID]],ufc_fighters[id],ufc_fighters[fighter_name],"xxx",0,1)</f>
        <v>Stevie Ray</v>
      </c>
    </row>
    <row r="2653" spans="1:43">
      <c r="A2653">
        <v>1231</v>
      </c>
      <c r="B2653">
        <v>3595</v>
      </c>
      <c r="C2653">
        <f>_xlfn.XLOOKUP(ufc_fights_2[[#This Row],[r_fighter_id]],ufc_fighters[id],ufc_fighters[year],"xxx",0,1)</f>
        <v>1985</v>
      </c>
      <c r="D2653">
        <f>_xlfn.XLOOKUP(ufc_fights_2[[#This Row],[b_fighter_id]],ufc_fighters[id],ufc_fighters[year],"Prázdné",0,1)</f>
        <v>1992</v>
      </c>
      <c r="E2653" s="10">
        <f>YEAR(ufc_fights_2[[#This Row],[date]])-ufc_fights_2[[#This Row],[r_year]]</f>
        <v>33</v>
      </c>
      <c r="F2653" s="10">
        <f>YEAR(ufc_fights_2[[#This Row],[date]])-ufc_fights_2[[#This Row],[b_year]]</f>
        <v>26</v>
      </c>
      <c r="G2653">
        <v>0</v>
      </c>
      <c r="H2653">
        <v>0</v>
      </c>
      <c r="I2653">
        <v>0.38030000000000003</v>
      </c>
      <c r="J2653">
        <v>0.52680000000000005</v>
      </c>
      <c r="K2653">
        <v>0.61839999999999995</v>
      </c>
      <c r="L2653">
        <v>0.63270000000000004</v>
      </c>
      <c r="M2653">
        <v>0.42109999999999997</v>
      </c>
      <c r="N2653">
        <v>0</v>
      </c>
      <c r="O2653">
        <v>0</v>
      </c>
      <c r="P2653">
        <v>1</v>
      </c>
      <c r="Q2653">
        <v>0</v>
      </c>
      <c r="R2653">
        <v>0</v>
      </c>
      <c r="S2653" s="2">
        <v>7.7314814814814815E-3</v>
      </c>
      <c r="T2653" s="2">
        <v>0</v>
      </c>
      <c r="U2653">
        <v>0.36070000000000002</v>
      </c>
      <c r="V2653">
        <v>0.42309999999999998</v>
      </c>
      <c r="W2653">
        <v>0.33329999999999999</v>
      </c>
      <c r="X2653">
        <v>0.75</v>
      </c>
      <c r="Y2653">
        <v>0.8</v>
      </c>
      <c r="Z2653">
        <v>0.3226</v>
      </c>
      <c r="AA2653">
        <v>0.45829999999999999</v>
      </c>
      <c r="AB2653">
        <v>0.71430000000000005</v>
      </c>
      <c r="AC2653">
        <v>0.93330000000000002</v>
      </c>
      <c r="AD2653">
        <v>1</v>
      </c>
      <c r="AE2653">
        <v>1</v>
      </c>
      <c r="AF2653" t="s">
        <v>3969</v>
      </c>
      <c r="AG2653" s="2">
        <v>3.472222222222222E-3</v>
      </c>
      <c r="AH2653" t="s">
        <v>3911</v>
      </c>
      <c r="AI2653">
        <v>3</v>
      </c>
      <c r="AJ2653" t="s">
        <v>3912</v>
      </c>
      <c r="AK2653" s="3">
        <v>43287</v>
      </c>
      <c r="AL2653" s="10">
        <f>YEAR(ufc_fights_2[[#This Row],[date]])</f>
        <v>2018</v>
      </c>
      <c r="AM2653" t="s">
        <v>3971</v>
      </c>
      <c r="AN2653">
        <v>1</v>
      </c>
      <c r="AO2653" t="s">
        <v>3913</v>
      </c>
      <c r="AP2653">
        <f>IF(ufc_fights_2[[#This Row],[winner]]="Red",ufc_fights_2[[#This Row],[r_fighter_id]],ufc_fights_2[[#This Row],[b_fighter_id]])</f>
        <v>1231</v>
      </c>
      <c r="AQ2653" t="str">
        <f>_xlfn.XLOOKUP(ufc_fights_2[[#This Row],[winnerID]],ufc_fighters[id],ufc_fighters[fighter_name],"xxx",0,1)</f>
        <v>John Gunther</v>
      </c>
    </row>
    <row r="2654" spans="1:43">
      <c r="A2654">
        <v>1139</v>
      </c>
      <c r="B2654">
        <v>697</v>
      </c>
      <c r="C2654">
        <f>_xlfn.XLOOKUP(ufc_fights_2[[#This Row],[r_fighter_id]],ufc_fighters[id],ufc_fighters[year],"xxx",0,1)</f>
        <v>1978</v>
      </c>
      <c r="D2654">
        <f>_xlfn.XLOOKUP(ufc_fights_2[[#This Row],[b_fighter_id]],ufc_fighters[id],ufc_fighters[year],"Prázdné",0,1)</f>
        <v>1980</v>
      </c>
      <c r="E2654" s="10">
        <f>YEAR(ufc_fights_2[[#This Row],[date]])-ufc_fights_2[[#This Row],[r_year]]</f>
        <v>34</v>
      </c>
      <c r="F2654" s="10">
        <f>YEAR(ufc_fights_2[[#This Row],[date]])-ufc_fights_2[[#This Row],[b_year]]</f>
        <v>32</v>
      </c>
      <c r="G2654">
        <v>1</v>
      </c>
      <c r="H2654">
        <v>0</v>
      </c>
      <c r="I2654">
        <v>0.38569999999999999</v>
      </c>
      <c r="J2654">
        <v>0.52459999999999996</v>
      </c>
      <c r="K2654">
        <v>0.50290000000000001</v>
      </c>
      <c r="L2654">
        <v>0.6129</v>
      </c>
      <c r="M2654">
        <v>0.5</v>
      </c>
      <c r="N2654">
        <v>0.4</v>
      </c>
      <c r="O2654">
        <v>0</v>
      </c>
      <c r="P2654">
        <v>1</v>
      </c>
      <c r="Q2654">
        <v>0</v>
      </c>
      <c r="R2654">
        <v>0</v>
      </c>
      <c r="S2654" s="2">
        <v>3.0208333333333333E-3</v>
      </c>
      <c r="T2654" s="2">
        <v>1.0763888888888889E-3</v>
      </c>
      <c r="U2654">
        <v>0.28699999999999998</v>
      </c>
      <c r="V2654">
        <v>0.49480000000000002</v>
      </c>
      <c r="W2654">
        <v>0.57889999999999997</v>
      </c>
      <c r="X2654">
        <v>0.92310000000000003</v>
      </c>
      <c r="Y2654">
        <v>0.77780000000000005</v>
      </c>
      <c r="Z2654">
        <v>0.33589999999999998</v>
      </c>
      <c r="AA2654">
        <v>0.5</v>
      </c>
      <c r="AB2654">
        <v>0.90910000000000002</v>
      </c>
      <c r="AC2654">
        <v>0.69230000000000003</v>
      </c>
      <c r="AD2654">
        <v>1</v>
      </c>
      <c r="AE2654">
        <v>0.57140000000000002</v>
      </c>
      <c r="AF2654" t="s">
        <v>3922</v>
      </c>
      <c r="AG2654" s="2">
        <v>3.472222222222222E-3</v>
      </c>
      <c r="AH2654" t="s">
        <v>3911</v>
      </c>
      <c r="AI2654">
        <v>3</v>
      </c>
      <c r="AJ2654" t="s">
        <v>3945</v>
      </c>
      <c r="AK2654" s="3">
        <v>41223</v>
      </c>
      <c r="AL2654" s="10">
        <f>YEAR(ufc_fights_2[[#This Row],[date]])</f>
        <v>2012</v>
      </c>
      <c r="AM2654" t="s">
        <v>3971</v>
      </c>
      <c r="AN2654">
        <v>28</v>
      </c>
      <c r="AO2654" t="s">
        <v>3913</v>
      </c>
      <c r="AP2654">
        <f>IF(ufc_fights_2[[#This Row],[winner]]="Red",ufc_fights_2[[#This Row],[r_fighter_id]],ufc_fights_2[[#This Row],[b_fighter_id]])</f>
        <v>1139</v>
      </c>
      <c r="AQ2654" t="str">
        <f>_xlfn.XLOOKUP(ufc_fights_2[[#This Row],[winnerID]],ufc_fighters[id],ufc_fighters[fighter_name],"xxx",0,1)</f>
        <v>Takanori Gomi</v>
      </c>
    </row>
    <row r="2655" spans="1:43">
      <c r="A2655">
        <v>1200</v>
      </c>
      <c r="B2655">
        <v>1139</v>
      </c>
      <c r="C2655">
        <f>_xlfn.XLOOKUP(ufc_fights_2[[#This Row],[r_fighter_id]],ufc_fighters[id],ufc_fighters[year],"xxx",0,1)</f>
        <v>1984</v>
      </c>
      <c r="D2655">
        <f>_xlfn.XLOOKUP(ufc_fights_2[[#This Row],[b_fighter_id]],ufc_fighters[id],ufc_fighters[year],"Prázdné",0,1)</f>
        <v>1978</v>
      </c>
      <c r="E2655" s="10">
        <f>YEAR(ufc_fights_2[[#This Row],[date]])-ufc_fights_2[[#This Row],[r_year]]</f>
        <v>26</v>
      </c>
      <c r="F2655" s="10">
        <f>YEAR(ufc_fights_2[[#This Row],[date]])-ufc_fights_2[[#This Row],[b_year]]</f>
        <v>32</v>
      </c>
      <c r="G2655">
        <v>0</v>
      </c>
      <c r="H2655">
        <v>1</v>
      </c>
      <c r="I2655">
        <v>0.21429999999999999</v>
      </c>
      <c r="J2655">
        <v>0.33329999999999999</v>
      </c>
      <c r="K2655">
        <v>0.21429999999999999</v>
      </c>
      <c r="L2655">
        <v>0.33329999999999999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0</v>
      </c>
      <c r="T2655" s="2">
        <v>4.6296296296296294E-5</v>
      </c>
      <c r="U2655">
        <v>0.15379999999999999</v>
      </c>
      <c r="V2655">
        <v>0.25</v>
      </c>
      <c r="W2655">
        <v>0</v>
      </c>
      <c r="X2655">
        <v>1</v>
      </c>
      <c r="Y2655">
        <v>0</v>
      </c>
      <c r="Z2655">
        <v>0.21429999999999999</v>
      </c>
      <c r="AA2655">
        <v>0.23080000000000001</v>
      </c>
      <c r="AB2655">
        <v>0</v>
      </c>
      <c r="AC2655">
        <v>0</v>
      </c>
      <c r="AD2655">
        <v>0</v>
      </c>
      <c r="AE2655">
        <v>1</v>
      </c>
      <c r="AF2655" t="s">
        <v>3910</v>
      </c>
      <c r="AG2655" s="2">
        <v>7.407407407407407E-4</v>
      </c>
      <c r="AH2655" t="s">
        <v>3911</v>
      </c>
      <c r="AI2655">
        <v>3</v>
      </c>
      <c r="AJ2655" t="s">
        <v>3924</v>
      </c>
      <c r="AK2655" s="3">
        <v>40391</v>
      </c>
      <c r="AL2655" s="10">
        <f>YEAR(ufc_fights_2[[#This Row],[date]])</f>
        <v>2010</v>
      </c>
      <c r="AM2655" t="s">
        <v>3971</v>
      </c>
      <c r="AN2655">
        <v>116</v>
      </c>
      <c r="AO2655" t="s">
        <v>3918</v>
      </c>
      <c r="AP2655">
        <f>IF(ufc_fights_2[[#This Row],[winner]]="Red",ufc_fights_2[[#This Row],[r_fighter_id]],ufc_fights_2[[#This Row],[b_fighter_id]])</f>
        <v>1139</v>
      </c>
      <c r="AQ2655" t="str">
        <f>_xlfn.XLOOKUP(ufc_fights_2[[#This Row],[winnerID]],ufc_fighters[id],ufc_fighters[fighter_name],"xxx",0,1)</f>
        <v>Takanori Gomi</v>
      </c>
    </row>
    <row r="2656" spans="1:43">
      <c r="A2656">
        <v>1139</v>
      </c>
      <c r="B2656">
        <v>2143</v>
      </c>
      <c r="C2656">
        <f>_xlfn.XLOOKUP(ufc_fights_2[[#This Row],[r_fighter_id]],ufc_fighters[id],ufc_fighters[year],"xxx",0,1)</f>
        <v>1978</v>
      </c>
      <c r="D2656">
        <f>_xlfn.XLOOKUP(ufc_fights_2[[#This Row],[b_fighter_id]],ufc_fighters[id],ufc_fighters[year],"Prázdné",0,1)</f>
        <v>1976</v>
      </c>
      <c r="E2656" s="10">
        <f>YEAR(ufc_fights_2[[#This Row],[date]])-ufc_fights_2[[#This Row],[r_year]]</f>
        <v>34</v>
      </c>
      <c r="F2656" s="10">
        <f>YEAR(ufc_fights_2[[#This Row],[date]])-ufc_fights_2[[#This Row],[b_year]]</f>
        <v>36</v>
      </c>
      <c r="G2656">
        <v>0</v>
      </c>
      <c r="H2656">
        <v>1</v>
      </c>
      <c r="I2656">
        <v>0.4486</v>
      </c>
      <c r="J2656">
        <v>0.48480000000000001</v>
      </c>
      <c r="K2656">
        <v>0.60899999999999999</v>
      </c>
      <c r="L2656">
        <v>0.49280000000000002</v>
      </c>
      <c r="M2656">
        <v>0</v>
      </c>
      <c r="N2656">
        <v>0.25</v>
      </c>
      <c r="O2656">
        <v>0</v>
      </c>
      <c r="P2656">
        <v>1</v>
      </c>
      <c r="Q2656">
        <v>0</v>
      </c>
      <c r="R2656">
        <v>0</v>
      </c>
      <c r="S2656" s="2">
        <v>3.0092592592592595E-4</v>
      </c>
      <c r="T2656" s="2">
        <v>1.0185185185185184E-3</v>
      </c>
      <c r="U2656">
        <v>0.39079999999999998</v>
      </c>
      <c r="V2656">
        <v>0.4844</v>
      </c>
      <c r="W2656">
        <v>0.64710000000000001</v>
      </c>
      <c r="X2656">
        <v>1</v>
      </c>
      <c r="Y2656">
        <v>1</v>
      </c>
      <c r="Z2656">
        <v>0.36470000000000002</v>
      </c>
      <c r="AA2656">
        <v>0.49230000000000002</v>
      </c>
      <c r="AB2656">
        <v>0.71430000000000005</v>
      </c>
      <c r="AC2656">
        <v>0</v>
      </c>
      <c r="AD2656">
        <v>0.875</v>
      </c>
      <c r="AE2656">
        <v>0</v>
      </c>
      <c r="AF2656" t="s">
        <v>3910</v>
      </c>
      <c r="AG2656" s="2">
        <v>1.6319444444444445E-3</v>
      </c>
      <c r="AH2656" t="s">
        <v>3911</v>
      </c>
      <c r="AI2656">
        <v>3</v>
      </c>
      <c r="AJ2656" t="s">
        <v>3961</v>
      </c>
      <c r="AK2656" s="3">
        <v>40964</v>
      </c>
      <c r="AL2656" s="10">
        <f>YEAR(ufc_fights_2[[#This Row],[date]])</f>
        <v>2012</v>
      </c>
      <c r="AM2656" t="s">
        <v>3971</v>
      </c>
      <c r="AN2656">
        <v>117</v>
      </c>
      <c r="AO2656" t="s">
        <v>3913</v>
      </c>
      <c r="AP2656">
        <f>IF(ufc_fights_2[[#This Row],[winner]]="Red",ufc_fights_2[[#This Row],[r_fighter_id]],ufc_fights_2[[#This Row],[b_fighter_id]])</f>
        <v>1139</v>
      </c>
      <c r="AQ2656" t="str">
        <f>_xlfn.XLOOKUP(ufc_fights_2[[#This Row],[winnerID]],ufc_fighters[id],ufc_fighters[fighter_name],"xxx",0,1)</f>
        <v>Takanori Gomi</v>
      </c>
    </row>
    <row r="2657" spans="1:43">
      <c r="A2657">
        <v>1139</v>
      </c>
      <c r="B2657">
        <v>3333</v>
      </c>
      <c r="C2657">
        <f>_xlfn.XLOOKUP(ufc_fights_2[[#This Row],[r_fighter_id]],ufc_fighters[id],ufc_fighters[year],"xxx",0,1)</f>
        <v>1978</v>
      </c>
      <c r="D2657">
        <f>_xlfn.XLOOKUP(ufc_fights_2[[#This Row],[b_fighter_id]],ufc_fighters[id],ufc_fighters[year],"Prázdné",0,1)</f>
        <v>1978</v>
      </c>
      <c r="E2657" s="10">
        <f>YEAR(ufc_fights_2[[#This Row],[date]])-ufc_fights_2[[#This Row],[r_year]]</f>
        <v>36</v>
      </c>
      <c r="F2657" s="10">
        <f>YEAR(ufc_fights_2[[#This Row],[date]])-ufc_fights_2[[#This Row],[b_year]]</f>
        <v>36</v>
      </c>
      <c r="G2657">
        <v>0</v>
      </c>
      <c r="H2657">
        <v>0</v>
      </c>
      <c r="I2657">
        <v>0.54169999999999996</v>
      </c>
      <c r="J2657">
        <v>0.49309999999999998</v>
      </c>
      <c r="K2657">
        <v>0.58169999999999999</v>
      </c>
      <c r="L2657">
        <v>0.65529999999999999</v>
      </c>
      <c r="M2657">
        <v>0</v>
      </c>
      <c r="N2657">
        <v>0.5</v>
      </c>
      <c r="O2657">
        <v>0</v>
      </c>
      <c r="P2657">
        <v>0</v>
      </c>
      <c r="Q2657">
        <v>1</v>
      </c>
      <c r="R2657">
        <v>0</v>
      </c>
      <c r="S2657" s="2">
        <v>2.685185185185185E-3</v>
      </c>
      <c r="T2657" s="2">
        <v>8.2175925925925927E-4</v>
      </c>
      <c r="U2657">
        <v>0.47570000000000001</v>
      </c>
      <c r="V2657">
        <v>0.37890000000000001</v>
      </c>
      <c r="W2657">
        <v>0.75560000000000005</v>
      </c>
      <c r="X2657">
        <v>0.8</v>
      </c>
      <c r="Y2657">
        <v>0.88239999999999996</v>
      </c>
      <c r="Z2657">
        <v>0.51970000000000005</v>
      </c>
      <c r="AA2657">
        <v>0.47060000000000002</v>
      </c>
      <c r="AB2657">
        <v>1</v>
      </c>
      <c r="AC2657">
        <v>0.8</v>
      </c>
      <c r="AD2657">
        <v>0</v>
      </c>
      <c r="AE2657">
        <v>1</v>
      </c>
      <c r="AF2657" t="s">
        <v>3915</v>
      </c>
      <c r="AG2657" s="2">
        <v>3.472222222222222E-3</v>
      </c>
      <c r="AH2657" t="s">
        <v>3911</v>
      </c>
      <c r="AI2657">
        <v>3</v>
      </c>
      <c r="AJ2657" t="s">
        <v>3914</v>
      </c>
      <c r="AK2657" s="3">
        <v>41755</v>
      </c>
      <c r="AL2657" s="10">
        <f>YEAR(ufc_fights_2[[#This Row],[date]])</f>
        <v>2014</v>
      </c>
      <c r="AM2657" t="s">
        <v>3971</v>
      </c>
      <c r="AN2657">
        <v>125</v>
      </c>
      <c r="AO2657" t="s">
        <v>3913</v>
      </c>
      <c r="AP2657">
        <f>IF(ufc_fights_2[[#This Row],[winner]]="Red",ufc_fights_2[[#This Row],[r_fighter_id]],ufc_fights_2[[#This Row],[b_fighter_id]])</f>
        <v>1139</v>
      </c>
      <c r="AQ2657" t="str">
        <f>_xlfn.XLOOKUP(ufc_fights_2[[#This Row],[winnerID]],ufc_fighters[id],ufc_fighters[fighter_name],"xxx",0,1)</f>
        <v>Takanori Gomi</v>
      </c>
    </row>
    <row r="2658" spans="1:43">
      <c r="A2658">
        <v>1364</v>
      </c>
      <c r="B2658">
        <v>3365</v>
      </c>
      <c r="C2658">
        <f>_xlfn.XLOOKUP(ufc_fights_2[[#This Row],[r_fighter_id]],ufc_fighters[id],ufc_fighters[year],"xxx",0,1)</f>
        <v>1978</v>
      </c>
      <c r="D2658">
        <f>_xlfn.XLOOKUP(ufc_fights_2[[#This Row],[b_fighter_id]],ufc_fighters[id],ufc_fighters[year],"Prázdné",0,1)</f>
        <v>1977</v>
      </c>
      <c r="E2658" s="10">
        <f>YEAR(ufc_fights_2[[#This Row],[date]])-ufc_fights_2[[#This Row],[r_year]]</f>
        <v>30</v>
      </c>
      <c r="F2658" s="10">
        <f>YEAR(ufc_fights_2[[#This Row],[date]])-ufc_fights_2[[#This Row],[b_year]]</f>
        <v>31</v>
      </c>
      <c r="G2658">
        <v>0</v>
      </c>
      <c r="H2658">
        <v>0</v>
      </c>
      <c r="I2658">
        <v>0.72499999999999998</v>
      </c>
      <c r="J2658">
        <v>0</v>
      </c>
      <c r="K2658">
        <v>0.84619999999999995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2.3726851851851851E-3</v>
      </c>
      <c r="T2658" s="2">
        <v>2.199074074074074E-4</v>
      </c>
      <c r="U2658">
        <v>0.63329999999999997</v>
      </c>
      <c r="V2658">
        <v>0</v>
      </c>
      <c r="W2658">
        <v>1</v>
      </c>
      <c r="X2658">
        <v>0</v>
      </c>
      <c r="Y2658">
        <v>0</v>
      </c>
      <c r="Z2658">
        <v>0.41670000000000001</v>
      </c>
      <c r="AA2658">
        <v>0</v>
      </c>
      <c r="AB2658">
        <v>0.8</v>
      </c>
      <c r="AC2658">
        <v>0</v>
      </c>
      <c r="AD2658">
        <v>0.86960000000000004</v>
      </c>
      <c r="AE2658">
        <v>0</v>
      </c>
      <c r="AF2658" t="s">
        <v>3910</v>
      </c>
      <c r="AG2658" s="2">
        <v>4.2824074074074075E-4</v>
      </c>
      <c r="AH2658" t="s">
        <v>3911</v>
      </c>
      <c r="AI2658">
        <v>3</v>
      </c>
      <c r="AJ2658" t="s">
        <v>3914</v>
      </c>
      <c r="AK2658" s="3">
        <v>39470</v>
      </c>
      <c r="AL2658" s="10">
        <f>YEAR(ufc_fights_2[[#This Row],[date]])</f>
        <v>2008</v>
      </c>
      <c r="AM2658" t="s">
        <v>3971</v>
      </c>
      <c r="AN2658">
        <v>1</v>
      </c>
      <c r="AO2658" t="s">
        <v>3913</v>
      </c>
      <c r="AP2658">
        <f>IF(ufc_fights_2[[#This Row],[winner]]="Red",ufc_fights_2[[#This Row],[r_fighter_id]],ufc_fights_2[[#This Row],[b_fighter_id]])</f>
        <v>1364</v>
      </c>
      <c r="AQ2658" t="str">
        <f>_xlfn.XLOOKUP(ufc_fights_2[[#This Row],[winnerID]],ufc_fighters[id],ufc_fighters[fighter_name],"xxx",0,1)</f>
        <v>Corey Hill</v>
      </c>
    </row>
    <row r="2659" spans="1:43">
      <c r="A2659">
        <v>1190</v>
      </c>
      <c r="B2659">
        <v>839</v>
      </c>
      <c r="C2659">
        <f>_xlfn.XLOOKUP(ufc_fights_2[[#This Row],[r_fighter_id]],ufc_fighters[id],ufc_fighters[year],"xxx",0,1)</f>
        <v>1984</v>
      </c>
      <c r="D2659">
        <f>_xlfn.XLOOKUP(ufc_fights_2[[#This Row],[b_fighter_id]],ufc_fighters[id],ufc_fighters[year],"Prázdné",0,1)</f>
        <v>1981</v>
      </c>
      <c r="E2659" s="10">
        <f>YEAR(ufc_fights_2[[#This Row],[date]])-ufc_fights_2[[#This Row],[r_year]]</f>
        <v>28</v>
      </c>
      <c r="F2659" s="10">
        <f>YEAR(ufc_fights_2[[#This Row],[date]])-ufc_fights_2[[#This Row],[b_year]]</f>
        <v>31</v>
      </c>
      <c r="G2659">
        <v>0</v>
      </c>
      <c r="H2659">
        <v>0</v>
      </c>
      <c r="I2659">
        <v>0.54669999999999996</v>
      </c>
      <c r="J2659">
        <v>0.4244</v>
      </c>
      <c r="K2659">
        <v>0.5534</v>
      </c>
      <c r="L2659">
        <v>0.44629999999999997</v>
      </c>
      <c r="M2659">
        <v>0</v>
      </c>
      <c r="N2659">
        <v>0.375</v>
      </c>
      <c r="O2659">
        <v>0</v>
      </c>
      <c r="P2659">
        <v>0</v>
      </c>
      <c r="Q2659">
        <v>0</v>
      </c>
      <c r="R2659">
        <v>0</v>
      </c>
      <c r="S2659" s="2">
        <v>4.6296296296296298E-4</v>
      </c>
      <c r="T2659" s="2">
        <v>1.25E-3</v>
      </c>
      <c r="U2659">
        <v>0.44</v>
      </c>
      <c r="V2659">
        <v>0.39290000000000003</v>
      </c>
      <c r="W2659">
        <v>0.85709999999999997</v>
      </c>
      <c r="X2659">
        <v>0.91669999999999996</v>
      </c>
      <c r="Y2659">
        <v>1</v>
      </c>
      <c r="Z2659">
        <v>0.52900000000000003</v>
      </c>
      <c r="AA2659">
        <v>0.42280000000000001</v>
      </c>
      <c r="AB2659">
        <v>0.75</v>
      </c>
      <c r="AC2659">
        <v>0.75</v>
      </c>
      <c r="AD2659">
        <v>0</v>
      </c>
      <c r="AE2659">
        <v>0.25</v>
      </c>
      <c r="AF2659" t="s">
        <v>3915</v>
      </c>
      <c r="AG2659" s="2">
        <v>3.472222222222222E-3</v>
      </c>
      <c r="AH2659" t="s">
        <v>3911</v>
      </c>
      <c r="AI2659">
        <v>3</v>
      </c>
      <c r="AJ2659" t="s">
        <v>3928</v>
      </c>
      <c r="AK2659" s="3">
        <v>41174</v>
      </c>
      <c r="AL2659" s="10">
        <f>YEAR(ufc_fights_2[[#This Row],[date]])</f>
        <v>2012</v>
      </c>
      <c r="AM2659" t="s">
        <v>3971</v>
      </c>
      <c r="AN2659">
        <v>65</v>
      </c>
      <c r="AO2659" t="s">
        <v>3913</v>
      </c>
      <c r="AP2659">
        <f>IF(ufc_fights_2[[#This Row],[winner]]="Red",ufc_fights_2[[#This Row],[r_fighter_id]],ufc_fights_2[[#This Row],[b_fighter_id]])</f>
        <v>1190</v>
      </c>
      <c r="AQ2659" t="str">
        <f>_xlfn.XLOOKUP(ufc_fights_2[[#This Row],[winnerID]],ufc_fighters[id],ufc_fighters[fighter_name],"xxx",0,1)</f>
        <v>TJ Grant</v>
      </c>
    </row>
    <row r="2660" spans="1:43">
      <c r="A2660">
        <v>1190</v>
      </c>
      <c r="B2660">
        <v>2570</v>
      </c>
      <c r="C2660">
        <f>_xlfn.XLOOKUP(ufc_fights_2[[#This Row],[r_fighter_id]],ufc_fighters[id],ufc_fighters[year],"xxx",0,1)</f>
        <v>1984</v>
      </c>
      <c r="D2660">
        <f>_xlfn.XLOOKUP(ufc_fights_2[[#This Row],[b_fighter_id]],ufc_fighters[id],ufc_fighters[year],"Prázdné",0,1)</f>
        <v>1981</v>
      </c>
      <c r="E2660" s="10">
        <f>YEAR(ufc_fights_2[[#This Row],[date]])-ufc_fights_2[[#This Row],[r_year]]</f>
        <v>28</v>
      </c>
      <c r="F2660" s="10">
        <f>YEAR(ufc_fights_2[[#This Row],[date]])-ufc_fights_2[[#This Row],[b_year]]</f>
        <v>31</v>
      </c>
      <c r="G2660">
        <v>0</v>
      </c>
      <c r="H2660">
        <v>0</v>
      </c>
      <c r="I2660">
        <v>0.6018</v>
      </c>
      <c r="J2660">
        <v>0.44259999999999999</v>
      </c>
      <c r="K2660">
        <v>0.7117</v>
      </c>
      <c r="L2660">
        <v>0.49249999999999999</v>
      </c>
      <c r="M2660">
        <v>0.42859999999999998</v>
      </c>
      <c r="N2660">
        <v>0</v>
      </c>
      <c r="O2660">
        <v>1</v>
      </c>
      <c r="P2660">
        <v>1</v>
      </c>
      <c r="Q2660">
        <v>0</v>
      </c>
      <c r="R2660">
        <v>1</v>
      </c>
      <c r="S2660" s="2">
        <v>4.7916666666666663E-3</v>
      </c>
      <c r="T2660" s="2">
        <v>4.0509259259259258E-4</v>
      </c>
      <c r="U2660">
        <v>0.43480000000000002</v>
      </c>
      <c r="V2660">
        <v>0.34150000000000003</v>
      </c>
      <c r="W2660">
        <v>0.84379999999999999</v>
      </c>
      <c r="X2660">
        <v>0.91669999999999996</v>
      </c>
      <c r="Y2660">
        <v>0.83330000000000004</v>
      </c>
      <c r="Z2660">
        <v>0.46579999999999999</v>
      </c>
      <c r="AA2660">
        <v>0.43859999999999999</v>
      </c>
      <c r="AB2660">
        <v>0.85709999999999997</v>
      </c>
      <c r="AC2660">
        <v>0.66669999999999996</v>
      </c>
      <c r="AD2660">
        <v>0.83330000000000004</v>
      </c>
      <c r="AE2660">
        <v>0</v>
      </c>
      <c r="AF2660" t="s">
        <v>3915</v>
      </c>
      <c r="AG2660" s="2">
        <v>3.472222222222222E-3</v>
      </c>
      <c r="AH2660" t="s">
        <v>3911</v>
      </c>
      <c r="AI2660">
        <v>3</v>
      </c>
      <c r="AJ2660" t="s">
        <v>3939</v>
      </c>
      <c r="AK2660" s="3">
        <v>41044</v>
      </c>
      <c r="AL2660" s="10">
        <f>YEAR(ufc_fights_2[[#This Row],[date]])</f>
        <v>2012</v>
      </c>
      <c r="AM2660" t="s">
        <v>3971</v>
      </c>
      <c r="AN2660">
        <v>27</v>
      </c>
      <c r="AO2660" t="s">
        <v>3913</v>
      </c>
      <c r="AP2660">
        <f>IF(ufc_fights_2[[#This Row],[winner]]="Red",ufc_fights_2[[#This Row],[r_fighter_id]],ufc_fights_2[[#This Row],[b_fighter_id]])</f>
        <v>1190</v>
      </c>
      <c r="AQ2660" t="str">
        <f>_xlfn.XLOOKUP(ufc_fights_2[[#This Row],[winnerID]],ufc_fighters[id],ufc_fighters[fighter_name],"xxx",0,1)</f>
        <v>TJ Grant</v>
      </c>
    </row>
    <row r="2661" spans="1:43">
      <c r="A2661">
        <v>2745</v>
      </c>
      <c r="B2661">
        <v>1190</v>
      </c>
      <c r="C2661">
        <f>_xlfn.XLOOKUP(ufc_fights_2[[#This Row],[r_fighter_id]],ufc_fighters[id],ufc_fighters[year],"xxx",0,1)</f>
        <v>1979</v>
      </c>
      <c r="D2661">
        <f>_xlfn.XLOOKUP(ufc_fights_2[[#This Row],[b_fighter_id]],ufc_fighters[id],ufc_fighters[year],"Prázdné",0,1)</f>
        <v>1984</v>
      </c>
      <c r="E2661" s="10">
        <f>YEAR(ufc_fights_2[[#This Row],[date]])-ufc_fights_2[[#This Row],[r_year]]</f>
        <v>32</v>
      </c>
      <c r="F2661" s="10">
        <f>YEAR(ufc_fights_2[[#This Row],[date]])-ufc_fights_2[[#This Row],[b_year]]</f>
        <v>27</v>
      </c>
      <c r="G2661">
        <v>0</v>
      </c>
      <c r="H2661">
        <v>0</v>
      </c>
      <c r="I2661">
        <v>0.16669999999999999</v>
      </c>
      <c r="J2661">
        <v>0.375</v>
      </c>
      <c r="K2661">
        <v>0.18029999999999999</v>
      </c>
      <c r="L2661">
        <v>0.61539999999999995</v>
      </c>
      <c r="M2661">
        <v>0.33329999999999999</v>
      </c>
      <c r="N2661">
        <v>1</v>
      </c>
      <c r="O2661">
        <v>2</v>
      </c>
      <c r="P2661">
        <v>3</v>
      </c>
      <c r="Q2661">
        <v>2</v>
      </c>
      <c r="R2661">
        <v>1</v>
      </c>
      <c r="S2661" s="2">
        <v>1.9097222222222222E-3</v>
      </c>
      <c r="T2661" s="2">
        <v>3.449074074074074E-3</v>
      </c>
      <c r="U2661">
        <v>0.16669999999999999</v>
      </c>
      <c r="V2661">
        <v>0.33900000000000002</v>
      </c>
      <c r="W2661">
        <v>0</v>
      </c>
      <c r="X2661">
        <v>0</v>
      </c>
      <c r="Y2661">
        <v>1</v>
      </c>
      <c r="Z2661">
        <v>0.16070000000000001</v>
      </c>
      <c r="AA2661">
        <v>0.34</v>
      </c>
      <c r="AB2661">
        <v>0.25</v>
      </c>
      <c r="AC2661">
        <v>0.5</v>
      </c>
      <c r="AD2661">
        <v>0</v>
      </c>
      <c r="AE2661">
        <v>0.5</v>
      </c>
      <c r="AF2661" t="s">
        <v>3933</v>
      </c>
      <c r="AG2661" s="2">
        <v>1.5277777777777779E-3</v>
      </c>
      <c r="AH2661" t="s">
        <v>3911</v>
      </c>
      <c r="AI2661">
        <v>3</v>
      </c>
      <c r="AJ2661" t="s">
        <v>3988</v>
      </c>
      <c r="AK2661" s="3">
        <v>40817</v>
      </c>
      <c r="AL2661" s="10">
        <f>YEAR(ufc_fights_2[[#This Row],[date]])</f>
        <v>2011</v>
      </c>
      <c r="AM2661" t="s">
        <v>3971</v>
      </c>
      <c r="AN2661">
        <v>23</v>
      </c>
      <c r="AO2661" t="s">
        <v>3918</v>
      </c>
      <c r="AP2661">
        <f>IF(ufc_fights_2[[#This Row],[winner]]="Red",ufc_fights_2[[#This Row],[r_fighter_id]],ufc_fights_2[[#This Row],[b_fighter_id]])</f>
        <v>1190</v>
      </c>
      <c r="AQ2661" t="str">
        <f>_xlfn.XLOOKUP(ufc_fights_2[[#This Row],[winnerID]],ufc_fighters[id],ufc_fighters[fighter_name],"xxx",0,1)</f>
        <v>TJ Grant</v>
      </c>
    </row>
    <row r="2662" spans="1:43">
      <c r="A2662">
        <v>1190</v>
      </c>
      <c r="B2662">
        <v>3495</v>
      </c>
      <c r="C2662">
        <f>_xlfn.XLOOKUP(ufc_fights_2[[#This Row],[r_fighter_id]],ufc_fighters[id],ufc_fighters[year],"xxx",0,1)</f>
        <v>1984</v>
      </c>
      <c r="D2662">
        <f>_xlfn.XLOOKUP(ufc_fights_2[[#This Row],[b_fighter_id]],ufc_fighters[id],ufc_fighters[year],"Prázdné",0,1)</f>
        <v>1983</v>
      </c>
      <c r="E2662" s="10">
        <f>YEAR(ufc_fights_2[[#This Row],[date]])-ufc_fights_2[[#This Row],[r_year]]</f>
        <v>29</v>
      </c>
      <c r="F2662" s="10">
        <f>YEAR(ufc_fights_2[[#This Row],[date]])-ufc_fights_2[[#This Row],[b_year]]</f>
        <v>30</v>
      </c>
      <c r="G2662">
        <v>1</v>
      </c>
      <c r="H2662">
        <v>0</v>
      </c>
      <c r="I2662">
        <v>0.5806</v>
      </c>
      <c r="J2662">
        <v>0.31580000000000003</v>
      </c>
      <c r="K2662">
        <v>0.58330000000000004</v>
      </c>
      <c r="L2662">
        <v>0.31030000000000002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8.1018518518518516E-4</v>
      </c>
      <c r="T2662" s="2">
        <v>0</v>
      </c>
      <c r="U2662">
        <v>0.50680000000000003</v>
      </c>
      <c r="V2662">
        <v>0.20449999999999999</v>
      </c>
      <c r="W2662">
        <v>0.83330000000000004</v>
      </c>
      <c r="X2662">
        <v>1</v>
      </c>
      <c r="Y2662">
        <v>0.875</v>
      </c>
      <c r="Z2662">
        <v>0.46300000000000002</v>
      </c>
      <c r="AA2662">
        <v>0.31369999999999998</v>
      </c>
      <c r="AB2662">
        <v>0.83330000000000004</v>
      </c>
      <c r="AC2662">
        <v>0.33329999999999999</v>
      </c>
      <c r="AD2662">
        <v>0.6</v>
      </c>
      <c r="AE2662">
        <v>0</v>
      </c>
      <c r="AF2662" t="s">
        <v>3910</v>
      </c>
      <c r="AG2662" s="2">
        <v>3.3680555555555556E-3</v>
      </c>
      <c r="AH2662" t="s">
        <v>3911</v>
      </c>
      <c r="AI2662">
        <v>3</v>
      </c>
      <c r="AJ2662" t="s">
        <v>3925</v>
      </c>
      <c r="AK2662" s="3">
        <v>41300</v>
      </c>
      <c r="AL2662" s="10">
        <f>YEAR(ufc_fights_2[[#This Row],[date]])</f>
        <v>2013</v>
      </c>
      <c r="AM2662" t="s">
        <v>3971</v>
      </c>
      <c r="AN2662">
        <v>8</v>
      </c>
      <c r="AO2662" t="s">
        <v>3913</v>
      </c>
      <c r="AP2662">
        <f>IF(ufc_fights_2[[#This Row],[winner]]="Red",ufc_fights_2[[#This Row],[r_fighter_id]],ufc_fights_2[[#This Row],[b_fighter_id]])</f>
        <v>1190</v>
      </c>
      <c r="AQ2662" t="str">
        <f>_xlfn.XLOOKUP(ufc_fights_2[[#This Row],[winnerID]],ufc_fighters[id],ufc_fighters[fighter_name],"xxx",0,1)</f>
        <v>TJ Grant</v>
      </c>
    </row>
    <row r="2663" spans="1:43">
      <c r="A2663">
        <v>2016</v>
      </c>
      <c r="B2663">
        <v>1190</v>
      </c>
      <c r="C2663">
        <f>_xlfn.XLOOKUP(ufc_fights_2[[#This Row],[r_fighter_id]],ufc_fighters[id],ufc_fighters[year],"xxx",0,1)</f>
        <v>1979</v>
      </c>
      <c r="D2663">
        <f>_xlfn.XLOOKUP(ufc_fights_2[[#This Row],[b_fighter_id]],ufc_fighters[id],ufc_fighters[year],"Prázdné",0,1)</f>
        <v>1984</v>
      </c>
      <c r="E2663" s="10">
        <f>YEAR(ufc_fights_2[[#This Row],[date]])-ufc_fights_2[[#This Row],[r_year]]</f>
        <v>34</v>
      </c>
      <c r="F2663" s="10">
        <f>YEAR(ufc_fights_2[[#This Row],[date]])-ufc_fights_2[[#This Row],[b_year]]</f>
        <v>29</v>
      </c>
      <c r="G2663">
        <v>0</v>
      </c>
      <c r="H2663">
        <v>3</v>
      </c>
      <c r="I2663">
        <v>0.46429999999999999</v>
      </c>
      <c r="J2663">
        <v>0.5</v>
      </c>
      <c r="K2663">
        <v>0.46429999999999999</v>
      </c>
      <c r="L2663">
        <v>0.52729999999999999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0</v>
      </c>
      <c r="T2663" s="2">
        <v>1.7361111111111112E-4</v>
      </c>
      <c r="U2663">
        <v>0.48149999999999998</v>
      </c>
      <c r="V2663">
        <v>0.45829999999999999</v>
      </c>
      <c r="W2663">
        <v>0</v>
      </c>
      <c r="X2663">
        <v>0</v>
      </c>
      <c r="Y2663">
        <v>0</v>
      </c>
      <c r="Z2663">
        <v>0.46150000000000002</v>
      </c>
      <c r="AA2663">
        <v>0.41670000000000001</v>
      </c>
      <c r="AB2663">
        <v>0.5</v>
      </c>
      <c r="AC2663">
        <v>0.63160000000000005</v>
      </c>
      <c r="AD2663">
        <v>0</v>
      </c>
      <c r="AE2663">
        <v>0.44440000000000002</v>
      </c>
      <c r="AF2663" t="s">
        <v>3910</v>
      </c>
      <c r="AG2663" s="2">
        <v>1.4699074074074074E-3</v>
      </c>
      <c r="AH2663" t="s">
        <v>3911</v>
      </c>
      <c r="AI2663">
        <v>3</v>
      </c>
      <c r="AJ2663" t="s">
        <v>3912</v>
      </c>
      <c r="AK2663" s="3">
        <v>41419</v>
      </c>
      <c r="AL2663" s="10">
        <f>YEAR(ufc_fights_2[[#This Row],[date]])</f>
        <v>2013</v>
      </c>
      <c r="AM2663" t="s">
        <v>3971</v>
      </c>
      <c r="AN2663">
        <v>1</v>
      </c>
      <c r="AO2663" t="s">
        <v>3918</v>
      </c>
      <c r="AP2663">
        <f>IF(ufc_fights_2[[#This Row],[winner]]="Red",ufc_fights_2[[#This Row],[r_fighter_id]],ufc_fights_2[[#This Row],[b_fighter_id]])</f>
        <v>1190</v>
      </c>
      <c r="AQ2663" t="str">
        <f>_xlfn.XLOOKUP(ufc_fights_2[[#This Row],[winnerID]],ufc_fighters[id],ufc_fighters[fighter_name],"xxx",0,1)</f>
        <v>TJ Grant</v>
      </c>
    </row>
    <row r="2664" spans="1:43">
      <c r="A2664">
        <v>1069</v>
      </c>
      <c r="B2664">
        <v>270</v>
      </c>
      <c r="C2664">
        <f>_xlfn.XLOOKUP(ufc_fights_2[[#This Row],[r_fighter_id]],ufc_fighters[id],ufc_fighters[year],"xxx",0,1)</f>
        <v>1979</v>
      </c>
      <c r="D2664">
        <f>_xlfn.XLOOKUP(ufc_fights_2[[#This Row],[b_fighter_id]],ufc_fighters[id],ufc_fighters[year],"Prázdné",0,1)</f>
        <v>1974</v>
      </c>
      <c r="E2664" s="10">
        <f>YEAR(ufc_fights_2[[#This Row],[date]])-ufc_fights_2[[#This Row],[r_year]]</f>
        <v>28</v>
      </c>
      <c r="F2664" s="10">
        <f>YEAR(ufc_fights_2[[#This Row],[date]])-ufc_fights_2[[#This Row],[b_year]]</f>
        <v>33</v>
      </c>
      <c r="G2664">
        <v>0</v>
      </c>
      <c r="H2664">
        <v>0</v>
      </c>
      <c r="I2664">
        <v>0.66669999999999996</v>
      </c>
      <c r="J2664">
        <v>0.8</v>
      </c>
      <c r="K2664">
        <v>0.73329999999999995</v>
      </c>
      <c r="L2664">
        <v>0.92859999999999998</v>
      </c>
      <c r="M2664">
        <v>0</v>
      </c>
      <c r="N2664">
        <v>1</v>
      </c>
      <c r="O2664">
        <v>1</v>
      </c>
      <c r="P2664">
        <v>1</v>
      </c>
      <c r="Q2664">
        <v>2</v>
      </c>
      <c r="R2664">
        <v>0</v>
      </c>
      <c r="S2664" s="2">
        <v>8.9120370370370373E-4</v>
      </c>
      <c r="T2664" s="2">
        <v>1.8518518518518519E-3</v>
      </c>
      <c r="U2664">
        <v>0.6</v>
      </c>
      <c r="V2664">
        <v>0.8</v>
      </c>
      <c r="W2664">
        <v>0</v>
      </c>
      <c r="X2664">
        <v>1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0.5</v>
      </c>
      <c r="AE2664">
        <v>1</v>
      </c>
      <c r="AF2664" t="s">
        <v>3933</v>
      </c>
      <c r="AG2664" s="2">
        <v>3.0324074074074073E-3</v>
      </c>
      <c r="AH2664" t="s">
        <v>3911</v>
      </c>
      <c r="AI2664">
        <v>3</v>
      </c>
      <c r="AJ2664" t="s">
        <v>3914</v>
      </c>
      <c r="AK2664" s="3">
        <v>39256</v>
      </c>
      <c r="AL2664" s="10">
        <f>YEAR(ufc_fights_2[[#This Row],[date]])</f>
        <v>2007</v>
      </c>
      <c r="AM2664" t="s">
        <v>3971</v>
      </c>
      <c r="AN2664">
        <v>1</v>
      </c>
      <c r="AO2664" t="s">
        <v>3913</v>
      </c>
      <c r="AP2664">
        <f>IF(ufc_fights_2[[#This Row],[winner]]="Red",ufc_fights_2[[#This Row],[r_fighter_id]],ufc_fights_2[[#This Row],[b_fighter_id]])</f>
        <v>1069</v>
      </c>
      <c r="AQ2664" t="str">
        <f>_xlfn.XLOOKUP(ufc_fights_2[[#This Row],[winnerID]],ufc_fighters[id],ufc_fighters[fighter_name],"xxx",0,1)</f>
        <v>Leonard Garcia</v>
      </c>
    </row>
    <row r="2665" spans="1:43">
      <c r="A2665">
        <v>2111</v>
      </c>
      <c r="B2665">
        <v>2350</v>
      </c>
      <c r="C2665">
        <f>_xlfn.XLOOKUP(ufc_fights_2[[#This Row],[r_fighter_id]],ufc_fighters[id],ufc_fighters[year],"xxx",0,1)</f>
        <v>1984</v>
      </c>
      <c r="D2665">
        <f>_xlfn.XLOOKUP(ufc_fights_2[[#This Row],[b_fighter_id]],ufc_fighters[id],ufc_fighters[year],"Prázdné",0,1)</f>
        <v>1987</v>
      </c>
      <c r="E2665" s="10">
        <f>YEAR(ufc_fights_2[[#This Row],[date]])-ufc_fights_2[[#This Row],[r_year]]</f>
        <v>27</v>
      </c>
      <c r="F2665" s="10">
        <f>YEAR(ufc_fights_2[[#This Row],[date]])-ufc_fights_2[[#This Row],[b_year]]</f>
        <v>24</v>
      </c>
      <c r="G2665">
        <v>1</v>
      </c>
      <c r="H2665">
        <v>0</v>
      </c>
      <c r="I2665">
        <v>0.42109999999999997</v>
      </c>
      <c r="J2665">
        <v>0.45900000000000002</v>
      </c>
      <c r="K2665">
        <v>0.44440000000000002</v>
      </c>
      <c r="L2665">
        <v>0.45900000000000002</v>
      </c>
      <c r="M2665">
        <v>0</v>
      </c>
      <c r="N2665">
        <v>0</v>
      </c>
      <c r="O2665">
        <v>2</v>
      </c>
      <c r="P2665">
        <v>0</v>
      </c>
      <c r="Q2665">
        <v>0</v>
      </c>
      <c r="R2665">
        <v>0</v>
      </c>
      <c r="S2665" s="2">
        <v>5.6712962962962967E-4</v>
      </c>
      <c r="T2665" s="2">
        <v>8.1018518518518516E-5</v>
      </c>
      <c r="U2665">
        <v>0.28810000000000002</v>
      </c>
      <c r="V2665">
        <v>0.26190000000000002</v>
      </c>
      <c r="W2665">
        <v>0.5</v>
      </c>
      <c r="X2665">
        <v>0.93330000000000002</v>
      </c>
      <c r="Y2665">
        <v>0.92859999999999998</v>
      </c>
      <c r="Z2665">
        <v>0.34849999999999998</v>
      </c>
      <c r="AA2665">
        <v>0.4667</v>
      </c>
      <c r="AB2665">
        <v>0</v>
      </c>
      <c r="AC2665">
        <v>0</v>
      </c>
      <c r="AD2665">
        <v>0.9</v>
      </c>
      <c r="AE2665">
        <v>0</v>
      </c>
      <c r="AF2665" t="s">
        <v>3933</v>
      </c>
      <c r="AG2665" s="2">
        <v>1.8287037037037037E-3</v>
      </c>
      <c r="AH2665" t="s">
        <v>3911</v>
      </c>
      <c r="AI2665">
        <v>3</v>
      </c>
      <c r="AJ2665" t="s">
        <v>3974</v>
      </c>
      <c r="AK2665" s="3">
        <v>40769</v>
      </c>
      <c r="AL2665" s="10">
        <f>YEAR(ufc_fights_2[[#This Row],[date]])</f>
        <v>2011</v>
      </c>
      <c r="AM2665" t="s">
        <v>3971</v>
      </c>
      <c r="AN2665">
        <v>107</v>
      </c>
      <c r="AO2665" t="s">
        <v>3913</v>
      </c>
      <c r="AP2665">
        <f>IF(ufc_fights_2[[#This Row],[winner]]="Red",ufc_fights_2[[#This Row],[r_fighter_id]],ufc_fights_2[[#This Row],[b_fighter_id]])</f>
        <v>2111</v>
      </c>
      <c r="AQ2665" t="str">
        <f>_xlfn.XLOOKUP(ufc_fights_2[[#This Row],[winnerID]],ufc_fighters[id],ufc_fighters[fighter_name],"xxx",0,1)</f>
        <v>Cole Miller</v>
      </c>
    </row>
    <row r="2666" spans="1:43">
      <c r="A2666">
        <v>2111</v>
      </c>
      <c r="B2666">
        <v>380</v>
      </c>
      <c r="C2666">
        <f>_xlfn.XLOOKUP(ufc_fights_2[[#This Row],[r_fighter_id]],ufc_fighters[id],ufc_fighters[year],"xxx",0,1)</f>
        <v>1984</v>
      </c>
      <c r="D2666">
        <f>_xlfn.XLOOKUP(ufc_fights_2[[#This Row],[b_fighter_id]],ufc_fighters[id],ufc_fighters[year],"Prázdné",0,1)</f>
        <v>1984</v>
      </c>
      <c r="E2666" s="10">
        <f>YEAR(ufc_fights_2[[#This Row],[date]])-ufc_fights_2[[#This Row],[r_year]]</f>
        <v>25</v>
      </c>
      <c r="F2666" s="10">
        <f>YEAR(ufc_fights_2[[#This Row],[date]])-ufc_fights_2[[#This Row],[b_year]]</f>
        <v>25</v>
      </c>
      <c r="G2666">
        <v>0</v>
      </c>
      <c r="H2666">
        <v>0</v>
      </c>
      <c r="I2666">
        <v>0.1875</v>
      </c>
      <c r="J2666">
        <v>0.33329999999999999</v>
      </c>
      <c r="K2666">
        <v>0.27779999999999999</v>
      </c>
      <c r="L2666">
        <v>0.33329999999999999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 s="2">
        <v>0</v>
      </c>
      <c r="T2666" s="2">
        <v>7.6388888888888893E-4</v>
      </c>
      <c r="U2666">
        <v>7.6899999999999996E-2</v>
      </c>
      <c r="V2666">
        <v>0</v>
      </c>
      <c r="W2666">
        <v>0.66669999999999996</v>
      </c>
      <c r="X2666">
        <v>0</v>
      </c>
      <c r="Y2666">
        <v>0</v>
      </c>
      <c r="Z2666">
        <v>0.1429</v>
      </c>
      <c r="AA2666">
        <v>0.33329999999999999</v>
      </c>
      <c r="AB2666">
        <v>0.5</v>
      </c>
      <c r="AC2666">
        <v>0</v>
      </c>
      <c r="AD2666">
        <v>0</v>
      </c>
      <c r="AE2666">
        <v>0</v>
      </c>
      <c r="AF2666" t="s">
        <v>3933</v>
      </c>
      <c r="AG2666" s="2">
        <v>1.3657407407407407E-3</v>
      </c>
      <c r="AH2666" t="s">
        <v>3911</v>
      </c>
      <c r="AI2666">
        <v>3</v>
      </c>
      <c r="AJ2666" t="s">
        <v>3914</v>
      </c>
      <c r="AK2666" s="3">
        <v>39904</v>
      </c>
      <c r="AL2666" s="10">
        <f>YEAR(ufc_fights_2[[#This Row],[date]])</f>
        <v>2009</v>
      </c>
      <c r="AM2666" t="s">
        <v>3971</v>
      </c>
      <c r="AN2666">
        <v>71</v>
      </c>
      <c r="AO2666" t="s">
        <v>3913</v>
      </c>
      <c r="AP2666">
        <f>IF(ufc_fights_2[[#This Row],[winner]]="Red",ufc_fights_2[[#This Row],[r_fighter_id]],ufc_fights_2[[#This Row],[b_fighter_id]])</f>
        <v>2111</v>
      </c>
      <c r="AQ2666" t="str">
        <f>_xlfn.XLOOKUP(ufc_fights_2[[#This Row],[winnerID]],ufc_fighters[id],ufc_fighters[fighter_name],"xxx",0,1)</f>
        <v>Cole Miller</v>
      </c>
    </row>
    <row r="2667" spans="1:43">
      <c r="A2667">
        <v>2111</v>
      </c>
      <c r="B2667">
        <v>2473</v>
      </c>
      <c r="C2667">
        <f>_xlfn.XLOOKUP(ufc_fights_2[[#This Row],[r_fighter_id]],ufc_fighters[id],ufc_fighters[year],"xxx",0,1)</f>
        <v>1984</v>
      </c>
      <c r="D2667">
        <f>_xlfn.XLOOKUP(ufc_fights_2[[#This Row],[b_fighter_id]],ufc_fighters[id],ufc_fighters[year],"Prázdné",0,1)</f>
        <v>1984</v>
      </c>
      <c r="E2667" s="10">
        <f>YEAR(ufc_fights_2[[#This Row],[date]])-ufc_fights_2[[#This Row],[r_year]]</f>
        <v>26</v>
      </c>
      <c r="F2667" s="10">
        <f>YEAR(ufc_fights_2[[#This Row],[date]])-ufc_fights_2[[#This Row],[b_year]]</f>
        <v>26</v>
      </c>
      <c r="G2667">
        <v>1</v>
      </c>
      <c r="H2667">
        <v>0</v>
      </c>
      <c r="I2667">
        <v>0.30769999999999997</v>
      </c>
      <c r="J2667">
        <v>0.36620000000000003</v>
      </c>
      <c r="K2667">
        <v>0.30769999999999997</v>
      </c>
      <c r="L2667">
        <v>0.4</v>
      </c>
      <c r="M2667">
        <v>0.25</v>
      </c>
      <c r="N2667">
        <v>0</v>
      </c>
      <c r="O2667">
        <v>1</v>
      </c>
      <c r="P2667">
        <v>0</v>
      </c>
      <c r="Q2667">
        <v>0</v>
      </c>
      <c r="R2667">
        <v>0</v>
      </c>
      <c r="S2667" s="2">
        <v>4.5138888888888887E-4</v>
      </c>
      <c r="T2667" s="2">
        <v>2.3148148148148149E-4</v>
      </c>
      <c r="U2667">
        <v>0.2535</v>
      </c>
      <c r="V2667">
        <v>0.1852</v>
      </c>
      <c r="W2667">
        <v>1</v>
      </c>
      <c r="X2667">
        <v>0.75</v>
      </c>
      <c r="Y2667">
        <v>0.93330000000000002</v>
      </c>
      <c r="Z2667">
        <v>0.30669999999999997</v>
      </c>
      <c r="AA2667">
        <v>0.36359999999999998</v>
      </c>
      <c r="AB2667">
        <v>0</v>
      </c>
      <c r="AC2667">
        <v>0.33329999999999999</v>
      </c>
      <c r="AD2667">
        <v>1</v>
      </c>
      <c r="AE2667">
        <v>0.5</v>
      </c>
      <c r="AF2667" t="s">
        <v>3933</v>
      </c>
      <c r="AG2667" s="2">
        <v>1.261574074074074E-3</v>
      </c>
      <c r="AH2667" t="s">
        <v>3911</v>
      </c>
      <c r="AI2667">
        <v>3</v>
      </c>
      <c r="AJ2667" t="s">
        <v>3914</v>
      </c>
      <c r="AK2667" s="3">
        <v>40436</v>
      </c>
      <c r="AL2667" s="10">
        <f>YEAR(ufc_fights_2[[#This Row],[date]])</f>
        <v>2010</v>
      </c>
      <c r="AM2667" t="s">
        <v>3971</v>
      </c>
      <c r="AN2667">
        <v>55</v>
      </c>
      <c r="AO2667" t="s">
        <v>3913</v>
      </c>
      <c r="AP2667">
        <f>IF(ufc_fights_2[[#This Row],[winner]]="Red",ufc_fights_2[[#This Row],[r_fighter_id]],ufc_fights_2[[#This Row],[b_fighter_id]])</f>
        <v>2111</v>
      </c>
      <c r="AQ2667" t="str">
        <f>_xlfn.XLOOKUP(ufc_fights_2[[#This Row],[winnerID]],ufc_fighters[id],ufc_fighters[fighter_name],"xxx",0,1)</f>
        <v>Cole Miller</v>
      </c>
    </row>
    <row r="2668" spans="1:43">
      <c r="A2668">
        <v>2111</v>
      </c>
      <c r="B2668">
        <v>3423</v>
      </c>
      <c r="C2668">
        <f>_xlfn.XLOOKUP(ufc_fights_2[[#This Row],[r_fighter_id]],ufc_fighters[id],ufc_fighters[year],"xxx",0,1)</f>
        <v>1984</v>
      </c>
      <c r="D2668">
        <f>_xlfn.XLOOKUP(ufc_fights_2[[#This Row],[b_fighter_id]],ufc_fighters[id],ufc_fighters[year],"Prázdné",0,1)</f>
        <v>1977</v>
      </c>
      <c r="E2668" s="10">
        <f>YEAR(ufc_fights_2[[#This Row],[date]])-ufc_fights_2[[#This Row],[r_year]]</f>
        <v>23</v>
      </c>
      <c r="F2668" s="10">
        <f>YEAR(ufc_fights_2[[#This Row],[date]])-ufc_fights_2[[#This Row],[b_year]]</f>
        <v>30</v>
      </c>
      <c r="G2668">
        <v>1</v>
      </c>
      <c r="H2668">
        <v>0</v>
      </c>
      <c r="I2668">
        <v>0.375</v>
      </c>
      <c r="J2668">
        <v>0.36359999999999998</v>
      </c>
      <c r="K2668">
        <v>0.4118</v>
      </c>
      <c r="L2668">
        <v>0.36359999999999998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1.7361111111111112E-4</v>
      </c>
      <c r="T2668" s="2">
        <v>0</v>
      </c>
      <c r="U2668">
        <v>0.37930000000000003</v>
      </c>
      <c r="V2668">
        <v>0.375</v>
      </c>
      <c r="W2668">
        <v>0.33329999999999999</v>
      </c>
      <c r="X2668">
        <v>0</v>
      </c>
      <c r="Y2668">
        <v>0</v>
      </c>
      <c r="Z2668">
        <v>0.1875</v>
      </c>
      <c r="AA2668">
        <v>0.16669999999999999</v>
      </c>
      <c r="AB2668">
        <v>0.25</v>
      </c>
      <c r="AC2668">
        <v>0.6</v>
      </c>
      <c r="AD2668">
        <v>0.66669999999999996</v>
      </c>
      <c r="AE2668">
        <v>0</v>
      </c>
      <c r="AF2668" t="s">
        <v>3910</v>
      </c>
      <c r="AG2668" s="2">
        <v>8.1018518518518516E-4</v>
      </c>
      <c r="AH2668" t="s">
        <v>3911</v>
      </c>
      <c r="AI2668">
        <v>3</v>
      </c>
      <c r="AJ2668" t="s">
        <v>3914</v>
      </c>
      <c r="AK2668" s="3">
        <v>39256</v>
      </c>
      <c r="AL2668" s="10">
        <f>YEAR(ufc_fights_2[[#This Row],[date]])</f>
        <v>2007</v>
      </c>
      <c r="AM2668" t="s">
        <v>3971</v>
      </c>
      <c r="AN2668">
        <v>1</v>
      </c>
      <c r="AO2668" t="s">
        <v>3913</v>
      </c>
      <c r="AP2668">
        <f>IF(ufc_fights_2[[#This Row],[winner]]="Red",ufc_fights_2[[#This Row],[r_fighter_id]],ufc_fights_2[[#This Row],[b_fighter_id]])</f>
        <v>2111</v>
      </c>
      <c r="AQ2668" t="str">
        <f>_xlfn.XLOOKUP(ufc_fights_2[[#This Row],[winnerID]],ufc_fighters[id],ufc_fighters[fighter_name],"xxx",0,1)</f>
        <v>Cole Miller</v>
      </c>
    </row>
    <row r="2669" spans="1:43">
      <c r="A2669">
        <v>2111</v>
      </c>
      <c r="B2669">
        <v>1232</v>
      </c>
      <c r="C2669">
        <f>_xlfn.XLOOKUP(ufc_fights_2[[#This Row],[r_fighter_id]],ufc_fighters[id],ufc_fighters[year],"xxx",0,1)</f>
        <v>1984</v>
      </c>
      <c r="D2669">
        <f>_xlfn.XLOOKUP(ufc_fights_2[[#This Row],[b_fighter_id]],ufc_fighters[id],ufc_fighters[year],"Prázdné",0,1)</f>
        <v>1977</v>
      </c>
      <c r="E2669" s="10">
        <f>YEAR(ufc_fights_2[[#This Row],[date]])-ufc_fights_2[[#This Row],[r_year]]</f>
        <v>24</v>
      </c>
      <c r="F2669" s="10">
        <f>YEAR(ufc_fights_2[[#This Row],[date]])-ufc_fights_2[[#This Row],[b_year]]</f>
        <v>31</v>
      </c>
      <c r="G2669">
        <v>0</v>
      </c>
      <c r="H2669">
        <v>0</v>
      </c>
      <c r="I2669">
        <v>0.2908</v>
      </c>
      <c r="J2669">
        <v>0.42520000000000002</v>
      </c>
      <c r="K2669">
        <v>0.37109999999999999</v>
      </c>
      <c r="L2669">
        <v>0.50329999999999997</v>
      </c>
      <c r="M2669">
        <v>0.5</v>
      </c>
      <c r="N2669">
        <v>1</v>
      </c>
      <c r="O2669">
        <v>2</v>
      </c>
      <c r="P2669">
        <v>0</v>
      </c>
      <c r="Q2669">
        <v>1</v>
      </c>
      <c r="R2669">
        <v>1</v>
      </c>
      <c r="S2669" s="2">
        <v>1.4583333333333334E-3</v>
      </c>
      <c r="T2669" s="2">
        <v>2.7893518518518519E-3</v>
      </c>
      <c r="U2669">
        <v>0.2162</v>
      </c>
      <c r="V2669">
        <v>0.33660000000000001</v>
      </c>
      <c r="W2669">
        <v>0.48</v>
      </c>
      <c r="X2669">
        <v>1</v>
      </c>
      <c r="Y2669">
        <v>0.83330000000000004</v>
      </c>
      <c r="Z2669">
        <v>0.2162</v>
      </c>
      <c r="AA2669">
        <v>0.4</v>
      </c>
      <c r="AB2669">
        <v>0.38890000000000002</v>
      </c>
      <c r="AC2669">
        <v>0.54169999999999996</v>
      </c>
      <c r="AD2669">
        <v>0.83330000000000004</v>
      </c>
      <c r="AE2669">
        <v>0.375</v>
      </c>
      <c r="AF2669" t="s">
        <v>3933</v>
      </c>
      <c r="AG2669" s="2">
        <v>3.3333333333333335E-3</v>
      </c>
      <c r="AH2669" t="s">
        <v>3911</v>
      </c>
      <c r="AI2669">
        <v>3</v>
      </c>
      <c r="AJ2669" t="s">
        <v>3949</v>
      </c>
      <c r="AK2669" s="3">
        <v>39634</v>
      </c>
      <c r="AL2669" s="10">
        <f>YEAR(ufc_fights_2[[#This Row],[date]])</f>
        <v>2008</v>
      </c>
      <c r="AM2669" t="s">
        <v>3971</v>
      </c>
      <c r="AN2669">
        <v>1</v>
      </c>
      <c r="AO2669" t="s">
        <v>3913</v>
      </c>
      <c r="AP2669">
        <f>IF(ufc_fights_2[[#This Row],[winner]]="Red",ufc_fights_2[[#This Row],[r_fighter_id]],ufc_fights_2[[#This Row],[b_fighter_id]])</f>
        <v>2111</v>
      </c>
      <c r="AQ2669" t="str">
        <f>_xlfn.XLOOKUP(ufc_fights_2[[#This Row],[winnerID]],ufc_fighters[id],ufc_fighters[fighter_name],"xxx",0,1)</f>
        <v>Cole Miller</v>
      </c>
    </row>
    <row r="2670" spans="1:43">
      <c r="A2670">
        <v>2111</v>
      </c>
      <c r="B2670">
        <v>1755</v>
      </c>
      <c r="C2670">
        <f>_xlfn.XLOOKUP(ufc_fights_2[[#This Row],[r_fighter_id]],ufc_fighters[id],ufc_fighters[year],"xxx",0,1)</f>
        <v>1984</v>
      </c>
      <c r="D2670">
        <f>_xlfn.XLOOKUP(ufc_fights_2[[#This Row],[b_fighter_id]],ufc_fighters[id],ufc_fighters[year],"Prázdné",0,1)</f>
        <v>1988</v>
      </c>
      <c r="E2670" s="10">
        <f>YEAR(ufc_fights_2[[#This Row],[date]])-ufc_fights_2[[#This Row],[r_year]]</f>
        <v>26</v>
      </c>
      <c r="F2670" s="10">
        <f>YEAR(ufc_fights_2[[#This Row],[date]])-ufc_fights_2[[#This Row],[b_year]]</f>
        <v>22</v>
      </c>
      <c r="G2670">
        <v>0</v>
      </c>
      <c r="H2670">
        <v>1</v>
      </c>
      <c r="I2670">
        <v>0.44119999999999998</v>
      </c>
      <c r="J2670">
        <v>0.41670000000000001</v>
      </c>
      <c r="K2670">
        <v>0.48649999999999999</v>
      </c>
      <c r="L2670">
        <v>0.48149999999999998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 s="2">
        <v>6.9444444444444444E-5</v>
      </c>
      <c r="T2670" s="2">
        <v>5.3240740740740744E-4</v>
      </c>
      <c r="U2670">
        <v>0.4</v>
      </c>
      <c r="V2670">
        <v>0.38100000000000001</v>
      </c>
      <c r="W2670">
        <v>1</v>
      </c>
      <c r="X2670">
        <v>0.5</v>
      </c>
      <c r="Y2670">
        <v>0</v>
      </c>
      <c r="Z2670">
        <v>0.26319999999999999</v>
      </c>
      <c r="AA2670">
        <v>0.42859999999999998</v>
      </c>
      <c r="AB2670">
        <v>0.66669999999999996</v>
      </c>
      <c r="AC2670">
        <v>0.5</v>
      </c>
      <c r="AD2670">
        <v>0</v>
      </c>
      <c r="AE2670">
        <v>0</v>
      </c>
      <c r="AF2670" t="s">
        <v>3933</v>
      </c>
      <c r="AG2670" s="2">
        <v>2.1412037037037038E-3</v>
      </c>
      <c r="AH2670" t="s">
        <v>3911</v>
      </c>
      <c r="AI2670">
        <v>3</v>
      </c>
      <c r="AJ2670" t="s">
        <v>3967</v>
      </c>
      <c r="AK2670" s="3">
        <v>40180</v>
      </c>
      <c r="AL2670" s="10">
        <f>YEAR(ufc_fights_2[[#This Row],[date]])</f>
        <v>2010</v>
      </c>
      <c r="AM2670" t="s">
        <v>3971</v>
      </c>
      <c r="AN2670">
        <v>1</v>
      </c>
      <c r="AO2670" t="s">
        <v>3913</v>
      </c>
      <c r="AP2670">
        <f>IF(ufc_fights_2[[#This Row],[winner]]="Red",ufc_fights_2[[#This Row],[r_fighter_id]],ufc_fights_2[[#This Row],[b_fighter_id]])</f>
        <v>2111</v>
      </c>
      <c r="AQ2670" t="str">
        <f>_xlfn.XLOOKUP(ufc_fights_2[[#This Row],[winnerID]],ufc_fighters[id],ufc_fighters[fighter_name],"xxx",0,1)</f>
        <v>Cole Miller</v>
      </c>
    </row>
    <row r="2671" spans="1:43">
      <c r="A2671">
        <v>531</v>
      </c>
      <c r="B2671">
        <v>519</v>
      </c>
      <c r="C2671">
        <f>_xlfn.XLOOKUP(ufc_fights_2[[#This Row],[r_fighter_id]],ufc_fighters[id],ufc_fighters[year],"xxx",0,1)</f>
        <v>1983</v>
      </c>
      <c r="D2671">
        <f>_xlfn.XLOOKUP(ufc_fights_2[[#This Row],[b_fighter_id]],ufc_fighters[id],ufc_fighters[year],"Prázdné",0,1)</f>
        <v>1985</v>
      </c>
      <c r="E2671" s="10">
        <f>YEAR(ufc_fights_2[[#This Row],[date]])-ufc_fights_2[[#This Row],[r_year]]</f>
        <v>31</v>
      </c>
      <c r="F2671" s="10">
        <f>YEAR(ufc_fights_2[[#This Row],[date]])-ufc_fights_2[[#This Row],[b_year]]</f>
        <v>29</v>
      </c>
      <c r="G2671">
        <v>0</v>
      </c>
      <c r="H2671">
        <v>0</v>
      </c>
      <c r="I2671">
        <v>0.4516</v>
      </c>
      <c r="J2671">
        <v>0.31330000000000002</v>
      </c>
      <c r="K2671">
        <v>0.70679999999999998</v>
      </c>
      <c r="L2671">
        <v>0.32140000000000002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3.1365740740740742E-3</v>
      </c>
      <c r="T2671" s="2">
        <v>5.3240740740740744E-4</v>
      </c>
      <c r="U2671">
        <v>0.33329999999999999</v>
      </c>
      <c r="V2671">
        <v>0.2031</v>
      </c>
      <c r="W2671">
        <v>0.75</v>
      </c>
      <c r="X2671">
        <v>0.6</v>
      </c>
      <c r="Y2671">
        <v>0.90910000000000002</v>
      </c>
      <c r="Z2671">
        <v>0.41070000000000001</v>
      </c>
      <c r="AA2671">
        <v>0.3</v>
      </c>
      <c r="AB2671">
        <v>1</v>
      </c>
      <c r="AC2671">
        <v>0.66669999999999996</v>
      </c>
      <c r="AD2671">
        <v>0.5</v>
      </c>
      <c r="AE2671">
        <v>0</v>
      </c>
      <c r="AF2671" t="s">
        <v>3922</v>
      </c>
      <c r="AG2671" s="2">
        <v>3.472222222222222E-3</v>
      </c>
      <c r="AH2671" t="s">
        <v>3911</v>
      </c>
      <c r="AI2671">
        <v>3</v>
      </c>
      <c r="AJ2671" t="s">
        <v>3912</v>
      </c>
      <c r="AK2671" s="3">
        <v>41692</v>
      </c>
      <c r="AL2671" s="10">
        <f>YEAR(ufc_fights_2[[#This Row],[date]])</f>
        <v>2014</v>
      </c>
      <c r="AM2671" t="s">
        <v>3971</v>
      </c>
      <c r="AN2671">
        <v>1</v>
      </c>
      <c r="AO2671" t="s">
        <v>3913</v>
      </c>
      <c r="AP2671">
        <f>IF(ufc_fights_2[[#This Row],[winner]]="Red",ufc_fights_2[[#This Row],[r_fighter_id]],ufc_fights_2[[#This Row],[b_fighter_id]])</f>
        <v>531</v>
      </c>
      <c r="AQ2671" t="str">
        <f>_xlfn.XLOOKUP(ufc_fights_2[[#This Row],[winnerID]],ufc_fighters[id],ufc_fighters[fighter_name],"xxx",0,1)</f>
        <v>Ernest Chavez</v>
      </c>
    </row>
    <row r="2672" spans="1:43">
      <c r="A2672">
        <v>864</v>
      </c>
      <c r="B2672">
        <v>3120</v>
      </c>
      <c r="C2672">
        <f>_xlfn.XLOOKUP(ufc_fights_2[[#This Row],[r_fighter_id]],ufc_fighters[id],ufc_fighters[year],"xxx",0,1)</f>
        <v>1976</v>
      </c>
      <c r="D2672">
        <f>_xlfn.XLOOKUP(ufc_fights_2[[#This Row],[b_fighter_id]],ufc_fighters[id],ufc_fighters[year],"Prázdné",0,1)</f>
        <v>1986</v>
      </c>
      <c r="E2672" s="10">
        <f>YEAR(ufc_fights_2[[#This Row],[date]])-ufc_fights_2[[#This Row],[r_year]]</f>
        <v>36</v>
      </c>
      <c r="F2672" s="10">
        <f>YEAR(ufc_fights_2[[#This Row],[date]])-ufc_fights_2[[#This Row],[b_year]]</f>
        <v>26</v>
      </c>
      <c r="G2672">
        <v>1</v>
      </c>
      <c r="H2672">
        <v>0</v>
      </c>
      <c r="I2672">
        <v>0.38100000000000001</v>
      </c>
      <c r="J2672">
        <v>0.23810000000000001</v>
      </c>
      <c r="K2672">
        <v>0.46150000000000002</v>
      </c>
      <c r="L2672">
        <v>0.2727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6.9444444444444444E-5</v>
      </c>
      <c r="T2672" s="2">
        <v>2.3148148148148147E-5</v>
      </c>
      <c r="U2672">
        <v>0.3125</v>
      </c>
      <c r="V2672">
        <v>0.16669999999999999</v>
      </c>
      <c r="W2672">
        <v>0.5</v>
      </c>
      <c r="X2672">
        <v>0.66669999999999996</v>
      </c>
      <c r="Y2672">
        <v>0.5</v>
      </c>
      <c r="Z2672">
        <v>0.31580000000000003</v>
      </c>
      <c r="AA2672">
        <v>0.2</v>
      </c>
      <c r="AB2672">
        <v>0</v>
      </c>
      <c r="AC2672">
        <v>1</v>
      </c>
      <c r="AD2672">
        <v>1</v>
      </c>
      <c r="AE2672">
        <v>0</v>
      </c>
      <c r="AF2672" t="s">
        <v>3910</v>
      </c>
      <c r="AG2672" s="2">
        <v>1.3310185185185185E-3</v>
      </c>
      <c r="AH2672" t="s">
        <v>3911</v>
      </c>
      <c r="AI2672">
        <v>3</v>
      </c>
      <c r="AJ2672" t="s">
        <v>4039</v>
      </c>
      <c r="AK2672" s="3">
        <v>41251</v>
      </c>
      <c r="AL2672" s="10">
        <f>YEAR(ufc_fights_2[[#This Row],[date]])</f>
        <v>2012</v>
      </c>
      <c r="AM2672" t="s">
        <v>3971</v>
      </c>
      <c r="AN2672">
        <v>128</v>
      </c>
      <c r="AO2672" t="s">
        <v>3913</v>
      </c>
      <c r="AP2672">
        <f>IF(ufc_fights_2[[#This Row],[winner]]="Red",ufc_fights_2[[#This Row],[r_fighter_id]],ufc_fights_2[[#This Row],[b_fighter_id]])</f>
        <v>864</v>
      </c>
      <c r="AQ2672" t="str">
        <f>_xlfn.XLOOKUP(ufc_fights_2[[#This Row],[winnerID]],ufc_fighters[id],ufc_fighters[fighter_name],"xxx",0,1)</f>
        <v>Yves Edwards</v>
      </c>
    </row>
    <row r="2673" spans="1:43">
      <c r="A2673">
        <v>2480</v>
      </c>
      <c r="B2673">
        <v>2156</v>
      </c>
      <c r="C2673">
        <f>_xlfn.XLOOKUP(ufc_fights_2[[#This Row],[r_fighter_id]],ufc_fighters[id],ufc_fighters[year],"xxx",0,1)</f>
        <v>1979</v>
      </c>
      <c r="D2673">
        <f>_xlfn.XLOOKUP(ufc_fights_2[[#This Row],[b_fighter_id]],ufc_fighters[id],ufc_fighters[year],"Prázdné",0,1)</f>
        <v>1983</v>
      </c>
      <c r="E2673" s="10">
        <f>YEAR(ufc_fights_2[[#This Row],[date]])-ufc_fights_2[[#This Row],[r_year]]</f>
        <v>28</v>
      </c>
      <c r="F2673" s="10">
        <f>YEAR(ufc_fights_2[[#This Row],[date]])-ufc_fights_2[[#This Row],[b_year]]</f>
        <v>24</v>
      </c>
      <c r="G2673">
        <v>0</v>
      </c>
      <c r="H2673">
        <v>0</v>
      </c>
      <c r="I2673">
        <v>0.57140000000000002</v>
      </c>
      <c r="J2673">
        <v>0.54549999999999998</v>
      </c>
      <c r="K2673">
        <v>0.75</v>
      </c>
      <c r="L2673">
        <v>0.76190000000000002</v>
      </c>
      <c r="M2673">
        <v>0.5</v>
      </c>
      <c r="N2673">
        <v>0</v>
      </c>
      <c r="O2673">
        <v>1</v>
      </c>
      <c r="P2673">
        <v>0</v>
      </c>
      <c r="Q2673">
        <v>0</v>
      </c>
      <c r="R2673">
        <v>0</v>
      </c>
      <c r="S2673" s="2">
        <v>1.3078703703703703E-3</v>
      </c>
      <c r="T2673" s="2">
        <v>0</v>
      </c>
      <c r="U2673">
        <v>0.5</v>
      </c>
      <c r="V2673">
        <v>0.5</v>
      </c>
      <c r="W2673">
        <v>1</v>
      </c>
      <c r="X2673">
        <v>0</v>
      </c>
      <c r="Y2673">
        <v>0</v>
      </c>
      <c r="Z2673">
        <v>0</v>
      </c>
      <c r="AA2673">
        <v>0.33329999999999999</v>
      </c>
      <c r="AB2673">
        <v>0</v>
      </c>
      <c r="AC2673">
        <v>1</v>
      </c>
      <c r="AD2673">
        <v>0.8</v>
      </c>
      <c r="AE2673">
        <v>0.4</v>
      </c>
      <c r="AF2673" t="s">
        <v>3933</v>
      </c>
      <c r="AG2673" s="2">
        <v>2.0601851851851853E-3</v>
      </c>
      <c r="AH2673" t="s">
        <v>3911</v>
      </c>
      <c r="AI2673">
        <v>3</v>
      </c>
      <c r="AJ2673" t="s">
        <v>3914</v>
      </c>
      <c r="AK2673" s="3">
        <v>39177</v>
      </c>
      <c r="AL2673" s="10">
        <f>YEAR(ufc_fights_2[[#This Row],[date]])</f>
        <v>2007</v>
      </c>
      <c r="AM2673" t="s">
        <v>3971</v>
      </c>
      <c r="AN2673">
        <v>1</v>
      </c>
      <c r="AO2673" t="s">
        <v>3913</v>
      </c>
      <c r="AP2673">
        <f>IF(ufc_fights_2[[#This Row],[winner]]="Red",ufc_fights_2[[#This Row],[r_fighter_id]],ufc_fights_2[[#This Row],[b_fighter_id]])</f>
        <v>2480</v>
      </c>
      <c r="AQ2673" t="str">
        <f>_xlfn.XLOOKUP(ufc_fights_2[[#This Row],[winnerID]],ufc_fighters[id],ufc_fighters[fighter_name],"xxx",0,1)</f>
        <v>Kurt Pellegrino</v>
      </c>
    </row>
    <row r="2674" spans="1:43">
      <c r="A2674">
        <v>2590</v>
      </c>
      <c r="B2674">
        <v>2755</v>
      </c>
      <c r="C2674">
        <f>_xlfn.XLOOKUP(ufc_fights_2[[#This Row],[r_fighter_id]],ufc_fighters[id],ufc_fighters[year],"xxx",0,1)</f>
        <v>1974</v>
      </c>
      <c r="D2674">
        <f>_xlfn.XLOOKUP(ufc_fights_2[[#This Row],[b_fighter_id]],ufc_fighters[id],ufc_fighters[year],"Prázdné",0,1)</f>
        <v>1971</v>
      </c>
      <c r="E2674" s="10">
        <f>YEAR(ufc_fights_2[[#This Row],[date]])-ufc_fights_2[[#This Row],[r_year]]</f>
        <v>26</v>
      </c>
      <c r="F2674" s="10">
        <f>YEAR(ufc_fights_2[[#This Row],[date]])-ufc_fights_2[[#This Row],[b_year]]</f>
        <v>29</v>
      </c>
      <c r="G2674">
        <v>0</v>
      </c>
      <c r="H2674">
        <v>0</v>
      </c>
      <c r="I2674">
        <v>4.7600000000000003E-2</v>
      </c>
      <c r="J2674">
        <v>8.4699999999999998E-2</v>
      </c>
      <c r="K2674">
        <v>0.1837</v>
      </c>
      <c r="L2674">
        <v>8.4699999999999998E-2</v>
      </c>
      <c r="M2674">
        <v>0</v>
      </c>
      <c r="N2674">
        <v>5.5599999999999997E-2</v>
      </c>
      <c r="O2674">
        <v>0</v>
      </c>
      <c r="P2674">
        <v>0</v>
      </c>
      <c r="Q2674">
        <v>1</v>
      </c>
      <c r="R2674">
        <v>0</v>
      </c>
      <c r="S2674" s="2">
        <v>1.5393518518518519E-3</v>
      </c>
      <c r="T2674" s="2">
        <v>1.8518518518518518E-4</v>
      </c>
      <c r="U2674">
        <v>4.7600000000000003E-2</v>
      </c>
      <c r="V2674">
        <v>4.65E-2</v>
      </c>
      <c r="W2674">
        <v>0</v>
      </c>
      <c r="X2674">
        <v>0</v>
      </c>
      <c r="Y2674">
        <v>0.1</v>
      </c>
      <c r="Z2674">
        <v>3.9E-2</v>
      </c>
      <c r="AA2674">
        <v>8.77E-2</v>
      </c>
      <c r="AB2674">
        <v>1</v>
      </c>
      <c r="AC2674">
        <v>0</v>
      </c>
      <c r="AD2674">
        <v>0</v>
      </c>
      <c r="AE2674">
        <v>0</v>
      </c>
      <c r="AF2674" t="s">
        <v>3915</v>
      </c>
      <c r="AG2674" s="2">
        <v>3.472222222222222E-3</v>
      </c>
      <c r="AH2674" t="s">
        <v>3911</v>
      </c>
      <c r="AI2674">
        <v>3</v>
      </c>
      <c r="AJ2674" t="s">
        <v>3939</v>
      </c>
      <c r="AK2674" s="3">
        <v>36686</v>
      </c>
      <c r="AL2674" s="10">
        <f>YEAR(ufc_fights_2[[#This Row],[date]])</f>
        <v>2000</v>
      </c>
      <c r="AM2674" t="s">
        <v>3971</v>
      </c>
      <c r="AN2674">
        <v>157</v>
      </c>
      <c r="AO2674" t="s">
        <v>3913</v>
      </c>
      <c r="AP2674">
        <f>IF(ufc_fights_2[[#This Row],[winner]]="Red",ufc_fights_2[[#This Row],[r_fighter_id]],ufc_fights_2[[#This Row],[b_fighter_id]])</f>
        <v>2590</v>
      </c>
      <c r="AQ2674" t="str">
        <f>_xlfn.XLOOKUP(ufc_fights_2[[#This Row],[winnerID]],ufc_fighters[id],ufc_fighters[fighter_name],"xxx",0,1)</f>
        <v>Jens Pulver</v>
      </c>
    </row>
    <row r="2675" spans="1:43">
      <c r="A2675">
        <v>1107</v>
      </c>
      <c r="B2675">
        <v>1371</v>
      </c>
      <c r="C2675">
        <f>_xlfn.XLOOKUP(ufc_fights_2[[#This Row],[r_fighter_id]],ufc_fighters[id],ufc_fighters[year],"xxx",0,1)</f>
        <v>1986</v>
      </c>
      <c r="D2675">
        <f>_xlfn.XLOOKUP(ufc_fights_2[[#This Row],[b_fighter_id]],ufc_fighters[id],ufc_fighters[year],"Prázdné",0,1)</f>
        <v>1986</v>
      </c>
      <c r="E2675" s="10">
        <f>YEAR(ufc_fights_2[[#This Row],[date]])-ufc_fights_2[[#This Row],[r_year]]</f>
        <v>31</v>
      </c>
      <c r="F2675" s="10">
        <f>YEAR(ufc_fights_2[[#This Row],[date]])-ufc_fights_2[[#This Row],[b_year]]</f>
        <v>31</v>
      </c>
      <c r="G2675">
        <v>1</v>
      </c>
      <c r="H2675">
        <v>0</v>
      </c>
      <c r="I2675">
        <v>0.66669999999999996</v>
      </c>
      <c r="J2675">
        <v>0.44440000000000002</v>
      </c>
      <c r="K2675">
        <v>0.69230000000000003</v>
      </c>
      <c r="L2675">
        <v>0.44440000000000002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5.7870370370370373E-5</v>
      </c>
      <c r="T2675" s="2">
        <v>0</v>
      </c>
      <c r="U2675">
        <v>0.63639999999999997</v>
      </c>
      <c r="V2675">
        <v>0.375</v>
      </c>
      <c r="W2675">
        <v>0</v>
      </c>
      <c r="X2675">
        <v>1</v>
      </c>
      <c r="Y2675">
        <v>0</v>
      </c>
      <c r="Z2675">
        <v>0.57140000000000002</v>
      </c>
      <c r="AA2675">
        <v>0.44440000000000002</v>
      </c>
      <c r="AB2675">
        <v>0</v>
      </c>
      <c r="AC2675">
        <v>0</v>
      </c>
      <c r="AD2675">
        <v>0.8</v>
      </c>
      <c r="AE2675">
        <v>0</v>
      </c>
      <c r="AF2675" t="s">
        <v>3910</v>
      </c>
      <c r="AG2675" s="2">
        <v>2.4305555555555555E-4</v>
      </c>
      <c r="AH2675" t="s">
        <v>3911</v>
      </c>
      <c r="AI2675">
        <v>3</v>
      </c>
      <c r="AJ2675" t="s">
        <v>3928</v>
      </c>
      <c r="AK2675" s="3">
        <v>42833</v>
      </c>
      <c r="AL2675" s="10">
        <f>YEAR(ufc_fights_2[[#This Row],[date]])</f>
        <v>2017</v>
      </c>
      <c r="AM2675" t="s">
        <v>3971</v>
      </c>
      <c r="AN2675">
        <v>147</v>
      </c>
      <c r="AO2675" t="s">
        <v>3913</v>
      </c>
      <c r="AP2675">
        <f>IF(ufc_fights_2[[#This Row],[winner]]="Red",ufc_fights_2[[#This Row],[r_fighter_id]],ufc_fights_2[[#This Row],[b_fighter_id]])</f>
        <v>1107</v>
      </c>
      <c r="AQ2675" t="str">
        <f>_xlfn.XLOOKUP(ufc_fights_2[[#This Row],[winnerID]],ufc_fighters[id],ufc_fighters[fighter_name],"xxx",0,1)</f>
        <v>Gregor Gillespie</v>
      </c>
    </row>
    <row r="2676" spans="1:43">
      <c r="A2676">
        <v>3210</v>
      </c>
      <c r="B2676">
        <v>2784</v>
      </c>
      <c r="C2676">
        <f>_xlfn.XLOOKUP(ufc_fights_2[[#This Row],[r_fighter_id]],ufc_fighters[id],ufc_fighters[year],"xxx",0,1)</f>
        <v>1979</v>
      </c>
      <c r="D2676">
        <f>_xlfn.XLOOKUP(ufc_fights_2[[#This Row],[b_fighter_id]],ufc_fighters[id],ufc_fighters[year],"Prázdné",0,1)</f>
        <v>1977</v>
      </c>
      <c r="E2676" s="10">
        <f>YEAR(ufc_fights_2[[#This Row],[date]])-ufc_fights_2[[#This Row],[r_year]]</f>
        <v>32</v>
      </c>
      <c r="F2676" s="10">
        <f>YEAR(ufc_fights_2[[#This Row],[date]])-ufc_fights_2[[#This Row],[b_year]]</f>
        <v>34</v>
      </c>
      <c r="G2676">
        <v>1</v>
      </c>
      <c r="H2676">
        <v>0</v>
      </c>
      <c r="I2676">
        <v>0.60660000000000003</v>
      </c>
      <c r="J2676">
        <v>0.34689999999999999</v>
      </c>
      <c r="K2676">
        <v>0.65280000000000005</v>
      </c>
      <c r="L2676">
        <v>0.63160000000000005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2.2916666666666667E-3</v>
      </c>
      <c r="T2676" s="2">
        <v>7.7546296296296293E-4</v>
      </c>
      <c r="U2676">
        <v>0.57410000000000005</v>
      </c>
      <c r="V2676">
        <v>0.26319999999999999</v>
      </c>
      <c r="W2676">
        <v>1</v>
      </c>
      <c r="X2676">
        <v>0.75</v>
      </c>
      <c r="Y2676">
        <v>0.5</v>
      </c>
      <c r="Z2676">
        <v>0.56820000000000004</v>
      </c>
      <c r="AA2676">
        <v>0.31430000000000002</v>
      </c>
      <c r="AB2676">
        <v>0.73329999999999995</v>
      </c>
      <c r="AC2676">
        <v>0.42859999999999998</v>
      </c>
      <c r="AD2676">
        <v>0.5</v>
      </c>
      <c r="AE2676">
        <v>0</v>
      </c>
      <c r="AF2676" t="s">
        <v>3910</v>
      </c>
      <c r="AG2676" s="2">
        <v>1.1805555555555556E-3</v>
      </c>
      <c r="AH2676" t="s">
        <v>3911</v>
      </c>
      <c r="AI2676">
        <v>3</v>
      </c>
      <c r="AJ2676" t="s">
        <v>3985</v>
      </c>
      <c r="AK2676" s="3">
        <v>40579</v>
      </c>
      <c r="AL2676" s="10">
        <f>YEAR(ufc_fights_2[[#This Row],[date]])</f>
        <v>2011</v>
      </c>
      <c r="AM2676" t="s">
        <v>3971</v>
      </c>
      <c r="AN2676">
        <v>1</v>
      </c>
      <c r="AO2676" t="s">
        <v>3913</v>
      </c>
      <c r="AP2676">
        <f>IF(ufc_fights_2[[#This Row],[winner]]="Red",ufc_fights_2[[#This Row],[r_fighter_id]],ufc_fights_2[[#This Row],[b_fighter_id]])</f>
        <v>3210</v>
      </c>
      <c r="AQ2676" t="str">
        <f>_xlfn.XLOOKUP(ufc_fights_2[[#This Row],[winnerID]],ufc_fighters[id],ufc_fighters[fighter_name],"xxx",0,1)</f>
        <v>Paul Taylor</v>
      </c>
    </row>
    <row r="2677" spans="1:43">
      <c r="A2677">
        <v>1632</v>
      </c>
      <c r="B2677">
        <v>2986</v>
      </c>
      <c r="C2677">
        <f>_xlfn.XLOOKUP(ufc_fights_2[[#This Row],[r_fighter_id]],ufc_fighters[id],ufc_fighters[year],"xxx",0,1)</f>
        <v>1986</v>
      </c>
      <c r="D2677">
        <f>_xlfn.XLOOKUP(ufc_fights_2[[#This Row],[b_fighter_id]],ufc_fighters[id],ufc_fighters[year],"Prázdné",0,1)</f>
        <v>1985</v>
      </c>
      <c r="E2677" s="10">
        <f>YEAR(ufc_fights_2[[#This Row],[date]])-ufc_fights_2[[#This Row],[r_year]]</f>
        <v>30</v>
      </c>
      <c r="F2677" s="10">
        <f>YEAR(ufc_fights_2[[#This Row],[date]])-ufc_fights_2[[#This Row],[b_year]]</f>
        <v>31</v>
      </c>
      <c r="G2677">
        <v>0</v>
      </c>
      <c r="H2677">
        <v>0</v>
      </c>
      <c r="I2677">
        <v>0.29270000000000002</v>
      </c>
      <c r="J2677">
        <v>0.34939999999999999</v>
      </c>
      <c r="K2677">
        <v>0.44140000000000001</v>
      </c>
      <c r="L2677">
        <v>0.42109999999999997</v>
      </c>
      <c r="M2677">
        <v>0.2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2.685185185185185E-3</v>
      </c>
      <c r="T2677" s="2">
        <v>1.5046296296296297E-4</v>
      </c>
      <c r="U2677">
        <v>0.19350000000000001</v>
      </c>
      <c r="V2677">
        <v>0.2281</v>
      </c>
      <c r="W2677">
        <v>0.2</v>
      </c>
      <c r="X2677">
        <v>0.73329999999999995</v>
      </c>
      <c r="Y2677">
        <v>0.83330000000000004</v>
      </c>
      <c r="Z2677">
        <v>0.2535</v>
      </c>
      <c r="AA2677">
        <v>0.33329999999999999</v>
      </c>
      <c r="AB2677">
        <v>0</v>
      </c>
      <c r="AC2677">
        <v>0.75</v>
      </c>
      <c r="AD2677">
        <v>0.75</v>
      </c>
      <c r="AE2677">
        <v>0</v>
      </c>
      <c r="AF2677" t="s">
        <v>3915</v>
      </c>
      <c r="AG2677" s="2">
        <v>3.472222222222222E-3</v>
      </c>
      <c r="AH2677" t="s">
        <v>3911</v>
      </c>
      <c r="AI2677">
        <v>3</v>
      </c>
      <c r="AJ2677" t="s">
        <v>4007</v>
      </c>
      <c r="AK2677" s="3">
        <v>42616</v>
      </c>
      <c r="AL2677" s="10">
        <f>YEAR(ufc_fights_2[[#This Row],[date]])</f>
        <v>2016</v>
      </c>
      <c r="AM2677" t="s">
        <v>3971</v>
      </c>
      <c r="AN2677">
        <v>108</v>
      </c>
      <c r="AO2677" t="s">
        <v>3913</v>
      </c>
      <c r="AP2677">
        <f>IF(ufc_fights_2[[#This Row],[winner]]="Red",ufc_fights_2[[#This Row],[r_fighter_id]],ufc_fights_2[[#This Row],[b_fighter_id]])</f>
        <v>1632</v>
      </c>
      <c r="AQ2677" t="str">
        <f>_xlfn.XLOOKUP(ufc_fights_2[[#This Row],[winnerID]],ufc_fighters[id],ufc_fighters[fighter_name],"xxx",0,1)</f>
        <v>Rustam Khabilov</v>
      </c>
    </row>
    <row r="2678" spans="1:43">
      <c r="A2678">
        <v>2449</v>
      </c>
      <c r="B2678">
        <v>1632</v>
      </c>
      <c r="C2678">
        <f>_xlfn.XLOOKUP(ufc_fights_2[[#This Row],[r_fighter_id]],ufc_fighters[id],ufc_fighters[year],"xxx",0,1)</f>
        <v>1986</v>
      </c>
      <c r="D2678">
        <f>_xlfn.XLOOKUP(ufc_fights_2[[#This Row],[b_fighter_id]],ufc_fighters[id],ufc_fighters[year],"Prázdné",0,1)</f>
        <v>1986</v>
      </c>
      <c r="E2678" s="10">
        <f>YEAR(ufc_fights_2[[#This Row],[date]])-ufc_fights_2[[#This Row],[r_year]]</f>
        <v>30</v>
      </c>
      <c r="F2678" s="10">
        <f>YEAR(ufc_fights_2[[#This Row],[date]])-ufc_fights_2[[#This Row],[b_year]]</f>
        <v>30</v>
      </c>
      <c r="G2678">
        <v>0</v>
      </c>
      <c r="H2678">
        <v>0</v>
      </c>
      <c r="I2678">
        <v>0.2361</v>
      </c>
      <c r="J2678">
        <v>0.38819999999999999</v>
      </c>
      <c r="K2678">
        <v>0.2361</v>
      </c>
      <c r="L2678">
        <v>0.53510000000000002</v>
      </c>
      <c r="M2678">
        <v>0.33329999999999999</v>
      </c>
      <c r="N2678">
        <v>0.66669999999999996</v>
      </c>
      <c r="O2678">
        <v>0</v>
      </c>
      <c r="P2678">
        <v>0</v>
      </c>
      <c r="Q2678">
        <v>0</v>
      </c>
      <c r="R2678">
        <v>0</v>
      </c>
      <c r="S2678" s="2">
        <v>1.25E-3</v>
      </c>
      <c r="T2678" s="2">
        <v>3.1828703703703702E-3</v>
      </c>
      <c r="U2678">
        <v>0.1132</v>
      </c>
      <c r="V2678">
        <v>0.37969999999999998</v>
      </c>
      <c r="W2678">
        <v>0.5</v>
      </c>
      <c r="X2678">
        <v>0.63639999999999997</v>
      </c>
      <c r="Y2678">
        <v>0.33329999999999999</v>
      </c>
      <c r="Z2678">
        <v>0.22059999999999999</v>
      </c>
      <c r="AA2678">
        <v>0.2419</v>
      </c>
      <c r="AB2678">
        <v>0</v>
      </c>
      <c r="AC2678">
        <v>1</v>
      </c>
      <c r="AD2678">
        <v>0.66669999999999996</v>
      </c>
      <c r="AE2678">
        <v>0.76190000000000002</v>
      </c>
      <c r="AF2678" t="s">
        <v>3915</v>
      </c>
      <c r="AG2678" s="2">
        <v>3.472222222222222E-3</v>
      </c>
      <c r="AH2678" t="s">
        <v>3911</v>
      </c>
      <c r="AI2678">
        <v>3</v>
      </c>
      <c r="AK2678" s="3">
        <v>42427</v>
      </c>
      <c r="AL2678" s="10">
        <f>YEAR(ufc_fights_2[[#This Row],[date]])</f>
        <v>2016</v>
      </c>
      <c r="AM2678" t="s">
        <v>3971</v>
      </c>
      <c r="AN2678">
        <v>70</v>
      </c>
      <c r="AO2678" t="s">
        <v>3918</v>
      </c>
      <c r="AP2678">
        <f>IF(ufc_fights_2[[#This Row],[winner]]="Red",ufc_fights_2[[#This Row],[r_fighter_id]],ufc_fights_2[[#This Row],[b_fighter_id]])</f>
        <v>1632</v>
      </c>
      <c r="AQ2678" t="str">
        <f>_xlfn.XLOOKUP(ufc_fights_2[[#This Row],[winnerID]],ufc_fighters[id],ufc_fighters[fighter_name],"xxx",0,1)</f>
        <v>Rustam Khabilov</v>
      </c>
    </row>
    <row r="2679" spans="1:43">
      <c r="A2679">
        <v>2797</v>
      </c>
      <c r="B2679">
        <v>1632</v>
      </c>
      <c r="C2679">
        <f>_xlfn.XLOOKUP(ufc_fights_2[[#This Row],[r_fighter_id]],ufc_fighters[id],ufc_fighters[year],"xxx",0,1)</f>
        <v>1985</v>
      </c>
      <c r="D2679">
        <f>_xlfn.XLOOKUP(ufc_fights_2[[#This Row],[b_fighter_id]],ufc_fighters[id],ufc_fighters[year],"Prázdné",0,1)</f>
        <v>1986</v>
      </c>
      <c r="E2679" s="10">
        <f>YEAR(ufc_fights_2[[#This Row],[date]])-ufc_fights_2[[#This Row],[r_year]]</f>
        <v>31</v>
      </c>
      <c r="F2679" s="10">
        <f>YEAR(ufc_fights_2[[#This Row],[date]])-ufc_fights_2[[#This Row],[b_year]]</f>
        <v>30</v>
      </c>
      <c r="G2679">
        <v>0</v>
      </c>
      <c r="H2679">
        <v>0</v>
      </c>
      <c r="I2679">
        <v>0.26390000000000002</v>
      </c>
      <c r="J2679">
        <v>0.4118</v>
      </c>
      <c r="K2679">
        <v>0.43</v>
      </c>
      <c r="L2679">
        <v>0.59619999999999995</v>
      </c>
      <c r="M2679">
        <v>0</v>
      </c>
      <c r="N2679">
        <v>0.8</v>
      </c>
      <c r="O2679">
        <v>0</v>
      </c>
      <c r="P2679">
        <v>0</v>
      </c>
      <c r="Q2679">
        <v>0</v>
      </c>
      <c r="R2679">
        <v>0</v>
      </c>
      <c r="S2679" s="2">
        <v>0</v>
      </c>
      <c r="T2679" s="2">
        <v>4.0277777777777777E-3</v>
      </c>
      <c r="U2679">
        <v>2.3800000000000002E-2</v>
      </c>
      <c r="V2679">
        <v>0.38369999999999999</v>
      </c>
      <c r="W2679">
        <v>0.5</v>
      </c>
      <c r="X2679">
        <v>0.6875</v>
      </c>
      <c r="Y2679">
        <v>0.33329999999999999</v>
      </c>
      <c r="Z2679">
        <v>0.27139999999999997</v>
      </c>
      <c r="AA2679">
        <v>0.36249999999999999</v>
      </c>
      <c r="AB2679">
        <v>0</v>
      </c>
      <c r="AC2679">
        <v>0</v>
      </c>
      <c r="AD2679">
        <v>0</v>
      </c>
      <c r="AE2679">
        <v>0.61899999999999999</v>
      </c>
      <c r="AF2679" t="s">
        <v>3915</v>
      </c>
      <c r="AG2679" s="2">
        <v>3.472222222222222E-3</v>
      </c>
      <c r="AH2679" t="s">
        <v>3911</v>
      </c>
      <c r="AI2679">
        <v>3</v>
      </c>
      <c r="AJ2679" t="s">
        <v>3949</v>
      </c>
      <c r="AK2679" s="3">
        <v>42714</v>
      </c>
      <c r="AL2679" s="10">
        <f>YEAR(ufc_fights_2[[#This Row],[date]])</f>
        <v>2016</v>
      </c>
      <c r="AM2679" t="s">
        <v>3971</v>
      </c>
      <c r="AN2679">
        <v>65</v>
      </c>
      <c r="AO2679" t="s">
        <v>3918</v>
      </c>
      <c r="AP2679">
        <f>IF(ufc_fights_2[[#This Row],[winner]]="Red",ufc_fights_2[[#This Row],[r_fighter_id]],ufc_fights_2[[#This Row],[b_fighter_id]])</f>
        <v>1632</v>
      </c>
      <c r="AQ2679" t="str">
        <f>_xlfn.XLOOKUP(ufc_fights_2[[#This Row],[winnerID]],ufc_fighters[id],ufc_fighters[fighter_name],"xxx",0,1)</f>
        <v>Rustam Khabilov</v>
      </c>
    </row>
    <row r="2680" spans="1:43">
      <c r="A2680">
        <v>1632</v>
      </c>
      <c r="B2680">
        <v>1525</v>
      </c>
      <c r="C2680">
        <f>_xlfn.XLOOKUP(ufc_fights_2[[#This Row],[r_fighter_id]],ufc_fighters[id],ufc_fighters[year],"xxx",0,1)</f>
        <v>1986</v>
      </c>
      <c r="D2680">
        <f>_xlfn.XLOOKUP(ufc_fights_2[[#This Row],[b_fighter_id]],ufc_fighters[id],ufc_fighters[year],"Prázdné",0,1)</f>
        <v>1984</v>
      </c>
      <c r="E2680" s="10">
        <f>YEAR(ufc_fights_2[[#This Row],[date]])-ufc_fights_2[[#This Row],[r_year]]</f>
        <v>32</v>
      </c>
      <c r="F2680" s="10">
        <f>YEAR(ufc_fights_2[[#This Row],[date]])-ufc_fights_2[[#This Row],[b_year]]</f>
        <v>34</v>
      </c>
      <c r="G2680">
        <v>0</v>
      </c>
      <c r="H2680">
        <v>0</v>
      </c>
      <c r="I2680">
        <v>0.2429</v>
      </c>
      <c r="J2680">
        <v>0.35770000000000002</v>
      </c>
      <c r="K2680">
        <v>0.38640000000000002</v>
      </c>
      <c r="L2680">
        <v>0.41610000000000003</v>
      </c>
      <c r="M2680">
        <v>0.375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2.8935185185185184E-3</v>
      </c>
      <c r="T2680" s="2">
        <v>0</v>
      </c>
      <c r="U2680">
        <v>0.25</v>
      </c>
      <c r="V2680">
        <v>0.17649999999999999</v>
      </c>
      <c r="W2680">
        <v>0.16669999999999999</v>
      </c>
      <c r="X2680">
        <v>0</v>
      </c>
      <c r="Y2680">
        <v>0.82140000000000002</v>
      </c>
      <c r="Z2680">
        <v>0.18640000000000001</v>
      </c>
      <c r="AA2680">
        <v>0.35589999999999999</v>
      </c>
      <c r="AB2680">
        <v>0.4</v>
      </c>
      <c r="AC2680">
        <v>0.4</v>
      </c>
      <c r="AD2680">
        <v>0.66669999999999996</v>
      </c>
      <c r="AE2680">
        <v>0</v>
      </c>
      <c r="AF2680" t="s">
        <v>3922</v>
      </c>
      <c r="AG2680" s="2">
        <v>3.472222222222222E-3</v>
      </c>
      <c r="AH2680" t="s">
        <v>3911</v>
      </c>
      <c r="AI2680">
        <v>3</v>
      </c>
      <c r="AJ2680" t="s">
        <v>3961</v>
      </c>
      <c r="AK2680" s="3">
        <v>43358</v>
      </c>
      <c r="AL2680" s="10">
        <f>YEAR(ufc_fights_2[[#This Row],[date]])</f>
        <v>2018</v>
      </c>
      <c r="AM2680" t="s">
        <v>3971</v>
      </c>
      <c r="AN2680">
        <v>41</v>
      </c>
      <c r="AO2680" t="s">
        <v>3913</v>
      </c>
      <c r="AP2680">
        <f>IF(ufc_fights_2[[#This Row],[winner]]="Red",ufc_fights_2[[#This Row],[r_fighter_id]],ufc_fights_2[[#This Row],[b_fighter_id]])</f>
        <v>1632</v>
      </c>
      <c r="AQ2680" t="str">
        <f>_xlfn.XLOOKUP(ufc_fights_2[[#This Row],[winnerID]],ufc_fighters[id],ufc_fighters[fighter_name],"xxx",0,1)</f>
        <v>Rustam Khabilov</v>
      </c>
    </row>
    <row r="2681" spans="1:43">
      <c r="A2681">
        <v>1632</v>
      </c>
      <c r="B2681">
        <v>3404</v>
      </c>
      <c r="C2681">
        <f>_xlfn.XLOOKUP(ufc_fights_2[[#This Row],[r_fighter_id]],ufc_fighters[id],ufc_fighters[year],"xxx",0,1)</f>
        <v>1986</v>
      </c>
      <c r="D2681">
        <f>_xlfn.XLOOKUP(ufc_fights_2[[#This Row],[b_fighter_id]],ufc_fighters[id],ufc_fighters[year],"Prázdné",0,1)</f>
        <v>1987</v>
      </c>
      <c r="E2681" s="10">
        <f>YEAR(ufc_fights_2[[#This Row],[date]])-ufc_fights_2[[#This Row],[r_year]]</f>
        <v>30</v>
      </c>
      <c r="F2681" s="10">
        <f>YEAR(ufc_fights_2[[#This Row],[date]])-ufc_fights_2[[#This Row],[b_year]]</f>
        <v>29</v>
      </c>
      <c r="G2681">
        <v>0</v>
      </c>
      <c r="H2681">
        <v>1</v>
      </c>
      <c r="I2681">
        <v>0.68489999999999995</v>
      </c>
      <c r="J2681">
        <v>0.43099999999999999</v>
      </c>
      <c r="K2681">
        <v>0.71819999999999995</v>
      </c>
      <c r="L2681">
        <v>0.55259999999999998</v>
      </c>
      <c r="M2681">
        <v>0.66669999999999996</v>
      </c>
      <c r="N2681">
        <v>0</v>
      </c>
      <c r="O2681">
        <v>0</v>
      </c>
      <c r="P2681">
        <v>0</v>
      </c>
      <c r="Q2681">
        <v>1</v>
      </c>
      <c r="R2681">
        <v>1</v>
      </c>
      <c r="S2681" s="2">
        <v>4.5949074074074078E-3</v>
      </c>
      <c r="T2681" s="2">
        <v>1.8749999999999999E-3</v>
      </c>
      <c r="U2681">
        <v>0.66100000000000003</v>
      </c>
      <c r="V2681">
        <v>0.28949999999999998</v>
      </c>
      <c r="W2681">
        <v>0.66669999999999996</v>
      </c>
      <c r="X2681">
        <v>0.81820000000000004</v>
      </c>
      <c r="Y2681">
        <v>0.77780000000000005</v>
      </c>
      <c r="Z2681">
        <v>0.5</v>
      </c>
      <c r="AA2681">
        <v>0.42309999999999998</v>
      </c>
      <c r="AB2681">
        <v>0.66669999999999996</v>
      </c>
      <c r="AC2681">
        <v>1</v>
      </c>
      <c r="AD2681">
        <v>0.93330000000000002</v>
      </c>
      <c r="AE2681">
        <v>0</v>
      </c>
      <c r="AF2681" t="s">
        <v>3915</v>
      </c>
      <c r="AG2681" s="2">
        <v>3.472222222222222E-3</v>
      </c>
      <c r="AH2681" t="s">
        <v>3911</v>
      </c>
      <c r="AI2681">
        <v>3</v>
      </c>
      <c r="AJ2681" t="s">
        <v>3961</v>
      </c>
      <c r="AK2681" s="3">
        <v>42498</v>
      </c>
      <c r="AL2681" s="10">
        <f>YEAR(ufc_fights_2[[#This Row],[date]])</f>
        <v>2016</v>
      </c>
      <c r="AM2681" t="s">
        <v>3971</v>
      </c>
      <c r="AN2681">
        <v>24</v>
      </c>
      <c r="AO2681" t="s">
        <v>3913</v>
      </c>
      <c r="AP2681">
        <f>IF(ufc_fights_2[[#This Row],[winner]]="Red",ufc_fights_2[[#This Row],[r_fighter_id]],ufc_fights_2[[#This Row],[b_fighter_id]])</f>
        <v>1632</v>
      </c>
      <c r="AQ2681" t="str">
        <f>_xlfn.XLOOKUP(ufc_fights_2[[#This Row],[winnerID]],ufc_fighters[id],ufc_fighters[fighter_name],"xxx",0,1)</f>
        <v>Rustam Khabilov</v>
      </c>
    </row>
    <row r="2682" spans="1:43">
      <c r="A2682">
        <v>1632</v>
      </c>
      <c r="B2682">
        <v>1205</v>
      </c>
      <c r="C2682">
        <f>_xlfn.XLOOKUP(ufc_fights_2[[#This Row],[r_fighter_id]],ufc_fighters[id],ufc_fighters[year],"xxx",0,1)</f>
        <v>1986</v>
      </c>
      <c r="D2682">
        <f>_xlfn.XLOOKUP(ufc_fights_2[[#This Row],[b_fighter_id]],ufc_fighters[id],ufc_fighters[year],"Prázdné",0,1)</f>
        <v>1989</v>
      </c>
      <c r="E2682" s="10">
        <f>YEAR(ufc_fights_2[[#This Row],[date]])-ufc_fights_2[[#This Row],[r_year]]</f>
        <v>31</v>
      </c>
      <c r="F2682" s="10">
        <f>YEAR(ufc_fights_2[[#This Row],[date]])-ufc_fights_2[[#This Row],[b_year]]</f>
        <v>28</v>
      </c>
      <c r="G2682">
        <v>0</v>
      </c>
      <c r="H2682">
        <v>0</v>
      </c>
      <c r="I2682">
        <v>0.31480000000000002</v>
      </c>
      <c r="J2682">
        <v>0.4234</v>
      </c>
      <c r="K2682">
        <v>0.3211</v>
      </c>
      <c r="L2682">
        <v>0.44540000000000002</v>
      </c>
      <c r="M2682">
        <v>0.2727</v>
      </c>
      <c r="N2682">
        <v>0.5</v>
      </c>
      <c r="O2682">
        <v>0</v>
      </c>
      <c r="P2682">
        <v>0</v>
      </c>
      <c r="Q2682">
        <v>0</v>
      </c>
      <c r="R2682">
        <v>0</v>
      </c>
      <c r="S2682" s="2">
        <v>7.5231481481481482E-4</v>
      </c>
      <c r="T2682" s="2">
        <v>2.3148148148148149E-4</v>
      </c>
      <c r="U2682">
        <v>0.24440000000000001</v>
      </c>
      <c r="V2682">
        <v>0.27500000000000002</v>
      </c>
      <c r="W2682">
        <v>0.54549999999999998</v>
      </c>
      <c r="X2682">
        <v>0.85709999999999997</v>
      </c>
      <c r="Y2682">
        <v>0.94740000000000002</v>
      </c>
      <c r="Z2682">
        <v>0.31309999999999999</v>
      </c>
      <c r="AA2682">
        <v>0.40620000000000001</v>
      </c>
      <c r="AB2682">
        <v>0.33329999999999999</v>
      </c>
      <c r="AC2682">
        <v>0.5333</v>
      </c>
      <c r="AD2682">
        <v>0</v>
      </c>
      <c r="AE2682">
        <v>0</v>
      </c>
      <c r="AF2682" t="s">
        <v>3915</v>
      </c>
      <c r="AG2682" s="2">
        <v>3.472222222222222E-3</v>
      </c>
      <c r="AH2682" t="s">
        <v>3911</v>
      </c>
      <c r="AI2682">
        <v>3</v>
      </c>
      <c r="AJ2682" t="s">
        <v>4007</v>
      </c>
      <c r="AK2682" s="3">
        <v>42980</v>
      </c>
      <c r="AL2682" s="10">
        <f>YEAR(ufc_fights_2[[#This Row],[date]])</f>
        <v>2017</v>
      </c>
      <c r="AM2682" t="s">
        <v>3971</v>
      </c>
      <c r="AN2682">
        <v>24</v>
      </c>
      <c r="AO2682" t="s">
        <v>3913</v>
      </c>
      <c r="AP2682">
        <f>IF(ufc_fights_2[[#This Row],[winner]]="Red",ufc_fights_2[[#This Row],[r_fighter_id]],ufc_fights_2[[#This Row],[b_fighter_id]])</f>
        <v>1632</v>
      </c>
      <c r="AQ2682" t="str">
        <f>_xlfn.XLOOKUP(ufc_fights_2[[#This Row],[winnerID]],ufc_fighters[id],ufc_fighters[fighter_name],"xxx",0,1)</f>
        <v>Rustam Khabilov</v>
      </c>
    </row>
    <row r="2683" spans="1:43">
      <c r="A2683">
        <v>1632</v>
      </c>
      <c r="B2683">
        <v>2061</v>
      </c>
      <c r="C2683">
        <f>_xlfn.XLOOKUP(ufc_fights_2[[#This Row],[r_fighter_id]],ufc_fighters[id],ufc_fighters[year],"xxx",0,1)</f>
        <v>1986</v>
      </c>
      <c r="D2683">
        <f>_xlfn.XLOOKUP(ufc_fights_2[[#This Row],[b_fighter_id]],ufc_fighters[id],ufc_fighters[year],"Prázdné",0,1)</f>
        <v>1987</v>
      </c>
      <c r="E2683" s="10">
        <f>YEAR(ufc_fights_2[[#This Row],[date]])-ufc_fights_2[[#This Row],[r_year]]</f>
        <v>27</v>
      </c>
      <c r="F2683" s="10">
        <f>YEAR(ufc_fights_2[[#This Row],[date]])-ufc_fights_2[[#This Row],[b_year]]</f>
        <v>26</v>
      </c>
      <c r="G2683">
        <v>0</v>
      </c>
      <c r="H2683">
        <v>0</v>
      </c>
      <c r="I2683">
        <v>0.17649999999999999</v>
      </c>
      <c r="J2683">
        <v>0.22220000000000001</v>
      </c>
      <c r="K2683">
        <v>0.22220000000000001</v>
      </c>
      <c r="L2683">
        <v>0.22220000000000001</v>
      </c>
      <c r="M2683">
        <v>0.5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1.9675925925925926E-4</v>
      </c>
      <c r="T2683" s="2">
        <v>0</v>
      </c>
      <c r="U2683">
        <v>0.15379999999999999</v>
      </c>
      <c r="V2683">
        <v>8.3299999999999999E-2</v>
      </c>
      <c r="W2683">
        <v>0</v>
      </c>
      <c r="X2683">
        <v>1</v>
      </c>
      <c r="Y2683">
        <v>1</v>
      </c>
      <c r="Z2683">
        <v>0.17649999999999999</v>
      </c>
      <c r="AA2683">
        <v>0.22220000000000001</v>
      </c>
      <c r="AB2683">
        <v>0</v>
      </c>
      <c r="AC2683">
        <v>0</v>
      </c>
      <c r="AD2683">
        <v>0</v>
      </c>
      <c r="AE2683">
        <v>0</v>
      </c>
      <c r="AF2683" t="s">
        <v>3926</v>
      </c>
      <c r="AG2683" s="2">
        <v>1.7592592592592592E-3</v>
      </c>
      <c r="AH2683" t="s">
        <v>3911</v>
      </c>
      <c r="AI2683">
        <v>3</v>
      </c>
      <c r="AJ2683" t="s">
        <v>3928</v>
      </c>
      <c r="AK2683" s="3">
        <v>41391</v>
      </c>
      <c r="AL2683" s="10">
        <f>YEAR(ufc_fights_2[[#This Row],[date]])</f>
        <v>2013</v>
      </c>
      <c r="AM2683" t="s">
        <v>3971</v>
      </c>
      <c r="AN2683">
        <v>9</v>
      </c>
      <c r="AO2683" t="s">
        <v>3913</v>
      </c>
      <c r="AP2683">
        <f>IF(ufc_fights_2[[#This Row],[winner]]="Red",ufc_fights_2[[#This Row],[r_fighter_id]],ufc_fights_2[[#This Row],[b_fighter_id]])</f>
        <v>1632</v>
      </c>
      <c r="AQ2683" t="str">
        <f>_xlfn.XLOOKUP(ufc_fights_2[[#This Row],[winnerID]],ufc_fighters[id],ufc_fighters[fighter_name],"xxx",0,1)</f>
        <v>Rustam Khabilov</v>
      </c>
    </row>
    <row r="2684" spans="1:43">
      <c r="A2684">
        <v>1995</v>
      </c>
      <c r="B2684">
        <v>1632</v>
      </c>
      <c r="C2684">
        <f>_xlfn.XLOOKUP(ufc_fights_2[[#This Row],[r_fighter_id]],ufc_fighters[id],ufc_fighters[year],"xxx",0,1)</f>
        <v>1984</v>
      </c>
      <c r="D2684">
        <f>_xlfn.XLOOKUP(ufc_fights_2[[#This Row],[b_fighter_id]],ufc_fighters[id],ufc_fighters[year],"Prázdné",0,1)</f>
        <v>1986</v>
      </c>
      <c r="E2684" s="10">
        <f>YEAR(ufc_fights_2[[#This Row],[date]])-ufc_fights_2[[#This Row],[r_year]]</f>
        <v>29</v>
      </c>
      <c r="F2684" s="10">
        <f>YEAR(ufc_fights_2[[#This Row],[date]])-ufc_fights_2[[#This Row],[b_year]]</f>
        <v>27</v>
      </c>
      <c r="G2684">
        <v>0</v>
      </c>
      <c r="H2684">
        <v>1</v>
      </c>
      <c r="I2684">
        <v>0.40860000000000002</v>
      </c>
      <c r="J2684">
        <v>0.32</v>
      </c>
      <c r="K2684">
        <v>0.45629999999999998</v>
      </c>
      <c r="L2684">
        <v>0.42370000000000002</v>
      </c>
      <c r="M2684">
        <v>0.5</v>
      </c>
      <c r="N2684">
        <v>0.2</v>
      </c>
      <c r="O2684">
        <v>0</v>
      </c>
      <c r="P2684">
        <v>1</v>
      </c>
      <c r="Q2684">
        <v>0</v>
      </c>
      <c r="R2684">
        <v>0</v>
      </c>
      <c r="S2684" s="2">
        <v>9.9537037037037042E-4</v>
      </c>
      <c r="T2684" s="2">
        <v>1.9444444444444444E-3</v>
      </c>
      <c r="U2684">
        <v>0.2034</v>
      </c>
      <c r="V2684">
        <v>0.314</v>
      </c>
      <c r="W2684">
        <v>0.76190000000000002</v>
      </c>
      <c r="X2684">
        <v>0.76919999999999999</v>
      </c>
      <c r="Y2684">
        <v>0</v>
      </c>
      <c r="Z2684">
        <v>0.32840000000000003</v>
      </c>
      <c r="AA2684">
        <v>0.29349999999999998</v>
      </c>
      <c r="AB2684">
        <v>0.75</v>
      </c>
      <c r="AC2684">
        <v>0.66669999999999996</v>
      </c>
      <c r="AD2684">
        <v>0.16669999999999999</v>
      </c>
      <c r="AE2684">
        <v>0.5</v>
      </c>
      <c r="AF2684" t="s">
        <v>3915</v>
      </c>
      <c r="AG2684" s="2">
        <v>3.472222222222222E-3</v>
      </c>
      <c r="AH2684" t="s">
        <v>3911</v>
      </c>
      <c r="AI2684">
        <v>3</v>
      </c>
      <c r="AJ2684" t="s">
        <v>3925</v>
      </c>
      <c r="AK2684" s="3">
        <v>41584</v>
      </c>
      <c r="AL2684" s="10">
        <f>YEAR(ufc_fights_2[[#This Row],[date]])</f>
        <v>2013</v>
      </c>
      <c r="AM2684" t="s">
        <v>3971</v>
      </c>
      <c r="AN2684">
        <v>4</v>
      </c>
      <c r="AO2684" t="s">
        <v>3918</v>
      </c>
      <c r="AP2684">
        <f>IF(ufc_fights_2[[#This Row],[winner]]="Red",ufc_fights_2[[#This Row],[r_fighter_id]],ufc_fights_2[[#This Row],[b_fighter_id]])</f>
        <v>1632</v>
      </c>
      <c r="AQ2684" t="str">
        <f>_xlfn.XLOOKUP(ufc_fights_2[[#This Row],[winnerID]],ufc_fighters[id],ufc_fighters[fighter_name],"xxx",0,1)</f>
        <v>Rustam Khabilov</v>
      </c>
    </row>
    <row r="2685" spans="1:43">
      <c r="A2685">
        <v>2533</v>
      </c>
      <c r="B2685">
        <v>1632</v>
      </c>
      <c r="C2685">
        <f>_xlfn.XLOOKUP(ufc_fights_2[[#This Row],[r_fighter_id]],ufc_fighters[id],ufc_fighters[year],"xxx",0,1)</f>
        <v>1982</v>
      </c>
      <c r="D2685">
        <f>_xlfn.XLOOKUP(ufc_fights_2[[#This Row],[b_fighter_id]],ufc_fighters[id],ufc_fighters[year],"Prázdné",0,1)</f>
        <v>1986</v>
      </c>
      <c r="E2685" s="10">
        <f>YEAR(ufc_fights_2[[#This Row],[date]])-ufc_fights_2[[#This Row],[r_year]]</f>
        <v>30</v>
      </c>
      <c r="F2685" s="10">
        <f>YEAR(ufc_fights_2[[#This Row],[date]])-ufc_fights_2[[#This Row],[b_year]]</f>
        <v>26</v>
      </c>
      <c r="G2685">
        <v>0</v>
      </c>
      <c r="H2685">
        <v>0</v>
      </c>
      <c r="I2685">
        <v>0</v>
      </c>
      <c r="J2685">
        <v>0.68420000000000003</v>
      </c>
      <c r="K2685">
        <v>0.2</v>
      </c>
      <c r="L2685">
        <v>0.76</v>
      </c>
      <c r="M2685">
        <v>0</v>
      </c>
      <c r="N2685">
        <v>0.83330000000000004</v>
      </c>
      <c r="O2685">
        <v>0</v>
      </c>
      <c r="P2685">
        <v>0</v>
      </c>
      <c r="Q2685">
        <v>0</v>
      </c>
      <c r="R2685">
        <v>0</v>
      </c>
      <c r="S2685" s="2">
        <v>2.3148148148148147E-5</v>
      </c>
      <c r="T2685" s="2">
        <v>1.1111111111111111E-3</v>
      </c>
      <c r="U2685">
        <v>0</v>
      </c>
      <c r="V2685">
        <v>0.66669999999999996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0.84619999999999995</v>
      </c>
      <c r="AF2685" t="s">
        <v>3910</v>
      </c>
      <c r="AG2685" s="2">
        <v>1.5625000000000001E-3</v>
      </c>
      <c r="AH2685" t="s">
        <v>3911</v>
      </c>
      <c r="AI2685">
        <v>3</v>
      </c>
      <c r="AJ2685" t="s">
        <v>3912</v>
      </c>
      <c r="AK2685" s="3">
        <v>41258</v>
      </c>
      <c r="AL2685" s="10">
        <f>YEAR(ufc_fights_2[[#This Row],[date]])</f>
        <v>2012</v>
      </c>
      <c r="AM2685" t="s">
        <v>3971</v>
      </c>
      <c r="AN2685">
        <v>1</v>
      </c>
      <c r="AO2685" t="s">
        <v>3918</v>
      </c>
      <c r="AP2685">
        <f>IF(ufc_fights_2[[#This Row],[winner]]="Red",ufc_fights_2[[#This Row],[r_fighter_id]],ufc_fights_2[[#This Row],[b_fighter_id]])</f>
        <v>1632</v>
      </c>
      <c r="AQ2685" t="str">
        <f>_xlfn.XLOOKUP(ufc_fights_2[[#This Row],[winnerID]],ufc_fighters[id],ufc_fighters[fighter_name],"xxx",0,1)</f>
        <v>Rustam Khabilov</v>
      </c>
    </row>
    <row r="2686" spans="1:43">
      <c r="A2686">
        <v>1063</v>
      </c>
      <c r="B2686">
        <v>642</v>
      </c>
      <c r="C2686">
        <f>_xlfn.XLOOKUP(ufc_fights_2[[#This Row],[r_fighter_id]],ufc_fighters[id],ufc_fighters[year],"xxx",0,1)</f>
        <v>1981</v>
      </c>
      <c r="D2686">
        <f>_xlfn.XLOOKUP(ufc_fights_2[[#This Row],[b_fighter_id]],ufc_fighters[id],ufc_fighters[year],"Prázdné",0,1)</f>
        <v>1968</v>
      </c>
      <c r="E2686" s="10">
        <f>YEAR(ufc_fights_2[[#This Row],[date]])-ufc_fights_2[[#This Row],[r_year]]</f>
        <v>27</v>
      </c>
      <c r="F2686" s="10">
        <f>YEAR(ufc_fights_2[[#This Row],[date]])-ufc_fights_2[[#This Row],[b_year]]</f>
        <v>40</v>
      </c>
      <c r="G2686">
        <v>0</v>
      </c>
      <c r="H2686">
        <v>0</v>
      </c>
      <c r="I2686">
        <v>0.75</v>
      </c>
      <c r="J2686">
        <v>0.5</v>
      </c>
      <c r="K2686">
        <v>0.83330000000000004</v>
      </c>
      <c r="L2686">
        <v>0.6</v>
      </c>
      <c r="M2686">
        <v>0.2</v>
      </c>
      <c r="N2686">
        <v>0</v>
      </c>
      <c r="O2686">
        <v>1</v>
      </c>
      <c r="P2686">
        <v>0</v>
      </c>
      <c r="Q2686">
        <v>0</v>
      </c>
      <c r="R2686">
        <v>0</v>
      </c>
      <c r="S2686" s="2">
        <v>1.6203703703703703E-4</v>
      </c>
      <c r="T2686" s="2">
        <v>8.4490740740740739E-4</v>
      </c>
      <c r="U2686">
        <v>0</v>
      </c>
      <c r="V2686">
        <v>0</v>
      </c>
      <c r="W2686">
        <v>1</v>
      </c>
      <c r="X2686">
        <v>0</v>
      </c>
      <c r="Y2686">
        <v>1</v>
      </c>
      <c r="Z2686">
        <v>0.5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 t="s">
        <v>3933</v>
      </c>
      <c r="AG2686" s="2">
        <v>1.1689814814814816E-3</v>
      </c>
      <c r="AH2686" t="s">
        <v>3911</v>
      </c>
      <c r="AI2686">
        <v>3</v>
      </c>
      <c r="AJ2686" t="s">
        <v>3967</v>
      </c>
      <c r="AK2686" s="3">
        <v>39540</v>
      </c>
      <c r="AL2686" s="10">
        <f>YEAR(ufc_fights_2[[#This Row],[date]])</f>
        <v>2008</v>
      </c>
      <c r="AM2686" t="s">
        <v>3971</v>
      </c>
      <c r="AN2686">
        <v>38</v>
      </c>
      <c r="AO2686" t="s">
        <v>3913</v>
      </c>
      <c r="AP2686">
        <f>IF(ufc_fights_2[[#This Row],[winner]]="Red",ufc_fights_2[[#This Row],[r_fighter_id]],ufc_fights_2[[#This Row],[b_fighter_id]])</f>
        <v>1063</v>
      </c>
      <c r="AQ2686" t="str">
        <f>_xlfn.XLOOKUP(ufc_fights_2[[#This Row],[winnerID]],ufc_fighters[id],ufc_fighters[fighter_name],"xxx",0,1)</f>
        <v>Manvel Gamburyan</v>
      </c>
    </row>
    <row r="2687" spans="1:43">
      <c r="A2687">
        <v>1063</v>
      </c>
      <c r="B2687">
        <v>2156</v>
      </c>
      <c r="C2687">
        <f>_xlfn.XLOOKUP(ufc_fights_2[[#This Row],[r_fighter_id]],ufc_fighters[id],ufc_fighters[year],"xxx",0,1)</f>
        <v>1981</v>
      </c>
      <c r="D2687">
        <f>_xlfn.XLOOKUP(ufc_fights_2[[#This Row],[b_fighter_id]],ufc_fighters[id],ufc_fighters[year],"Prázdné",0,1)</f>
        <v>1983</v>
      </c>
      <c r="E2687" s="10">
        <f>YEAR(ufc_fights_2[[#This Row],[date]])-ufc_fights_2[[#This Row],[r_year]]</f>
        <v>26</v>
      </c>
      <c r="F2687" s="10">
        <f>YEAR(ufc_fights_2[[#This Row],[date]])-ufc_fights_2[[#This Row],[b_year]]</f>
        <v>24</v>
      </c>
      <c r="G2687">
        <v>0</v>
      </c>
      <c r="H2687">
        <v>0</v>
      </c>
      <c r="I2687">
        <v>0.5</v>
      </c>
      <c r="J2687">
        <v>0.66669999999999996</v>
      </c>
      <c r="K2687">
        <v>0.66669999999999996</v>
      </c>
      <c r="L2687">
        <v>0.875</v>
      </c>
      <c r="M2687">
        <v>0.33329999999999999</v>
      </c>
      <c r="N2687">
        <v>0</v>
      </c>
      <c r="O2687">
        <v>1</v>
      </c>
      <c r="P2687">
        <v>0</v>
      </c>
      <c r="Q2687">
        <v>0</v>
      </c>
      <c r="R2687">
        <v>0</v>
      </c>
      <c r="S2687" s="2">
        <v>6.8287037037037036E-4</v>
      </c>
      <c r="T2687" s="2">
        <v>1.3888888888888889E-4</v>
      </c>
      <c r="U2687">
        <v>0.4</v>
      </c>
      <c r="V2687">
        <v>0.66669999999999996</v>
      </c>
      <c r="W2687">
        <v>0</v>
      </c>
      <c r="X2687">
        <v>1</v>
      </c>
      <c r="Y2687">
        <v>0</v>
      </c>
      <c r="Z2687">
        <v>0.5</v>
      </c>
      <c r="AA2687">
        <v>0.5</v>
      </c>
      <c r="AB2687">
        <v>0</v>
      </c>
      <c r="AC2687">
        <v>0</v>
      </c>
      <c r="AD2687">
        <v>0.5</v>
      </c>
      <c r="AE2687">
        <v>1</v>
      </c>
      <c r="AF2687" t="s">
        <v>3933</v>
      </c>
      <c r="AG2687" s="2">
        <v>1.0532407407407407E-3</v>
      </c>
      <c r="AH2687" t="s">
        <v>3911</v>
      </c>
      <c r="AI2687">
        <v>3</v>
      </c>
      <c r="AJ2687" t="s">
        <v>3914</v>
      </c>
      <c r="AK2687" s="3">
        <v>39445</v>
      </c>
      <c r="AL2687" s="10">
        <f>YEAR(ufc_fights_2[[#This Row],[date]])</f>
        <v>2007</v>
      </c>
      <c r="AM2687" t="s">
        <v>3971</v>
      </c>
      <c r="AN2687">
        <v>1</v>
      </c>
      <c r="AO2687" t="s">
        <v>3913</v>
      </c>
      <c r="AP2687">
        <f>IF(ufc_fights_2[[#This Row],[winner]]="Red",ufc_fights_2[[#This Row],[r_fighter_id]],ufc_fights_2[[#This Row],[b_fighter_id]])</f>
        <v>1063</v>
      </c>
      <c r="AQ2687" t="str">
        <f>_xlfn.XLOOKUP(ufc_fights_2[[#This Row],[winnerID]],ufc_fighters[id],ufc_fighters[fighter_name],"xxx",0,1)</f>
        <v>Manvel Gamburyan</v>
      </c>
    </row>
    <row r="2688" spans="1:43">
      <c r="A2688">
        <v>1741</v>
      </c>
      <c r="B2688">
        <v>519</v>
      </c>
      <c r="C2688">
        <f>_xlfn.XLOOKUP(ufc_fights_2[[#This Row],[r_fighter_id]],ufc_fighters[id],ufc_fighters[year],"xxx",0,1)</f>
        <v>1986</v>
      </c>
      <c r="D2688">
        <f>_xlfn.XLOOKUP(ufc_fights_2[[#This Row],[b_fighter_id]],ufc_fighters[id],ufc_fighters[year],"Prázdné",0,1)</f>
        <v>1985</v>
      </c>
      <c r="E2688" s="10">
        <f>YEAR(ufc_fights_2[[#This Row],[date]])-ufc_fights_2[[#This Row],[r_year]]</f>
        <v>28</v>
      </c>
      <c r="F2688" s="10">
        <f>YEAR(ufc_fights_2[[#This Row],[date]])-ufc_fights_2[[#This Row],[b_year]]</f>
        <v>29</v>
      </c>
      <c r="G2688">
        <v>0</v>
      </c>
      <c r="H2688">
        <v>0</v>
      </c>
      <c r="I2688">
        <v>0.42170000000000002</v>
      </c>
      <c r="J2688">
        <v>0.18090000000000001</v>
      </c>
      <c r="K2688">
        <v>0.51890000000000003</v>
      </c>
      <c r="L2688">
        <v>0.24299999999999999</v>
      </c>
      <c r="M2688">
        <v>0.57140000000000002</v>
      </c>
      <c r="N2688">
        <v>0</v>
      </c>
      <c r="O2688">
        <v>0</v>
      </c>
      <c r="P2688">
        <v>0</v>
      </c>
      <c r="Q2688">
        <v>0</v>
      </c>
      <c r="R2688">
        <v>2</v>
      </c>
      <c r="S2688" s="2">
        <v>5.3125000000000004E-3</v>
      </c>
      <c r="T2688" s="2">
        <v>5.6712962962962967E-4</v>
      </c>
      <c r="U2688">
        <v>0.28120000000000001</v>
      </c>
      <c r="V2688">
        <v>7.8899999999999998E-2</v>
      </c>
      <c r="W2688">
        <v>0.66669999999999996</v>
      </c>
      <c r="X2688">
        <v>1</v>
      </c>
      <c r="Y2688">
        <v>0.7</v>
      </c>
      <c r="Z2688">
        <v>0.4</v>
      </c>
      <c r="AA2688">
        <v>0.13789999999999999</v>
      </c>
      <c r="AB2688">
        <v>0.625</v>
      </c>
      <c r="AC2688">
        <v>0.83330000000000004</v>
      </c>
      <c r="AD2688">
        <v>0</v>
      </c>
      <c r="AE2688">
        <v>0</v>
      </c>
      <c r="AF2688" t="s">
        <v>3915</v>
      </c>
      <c r="AG2688" s="2">
        <v>3.472222222222222E-3</v>
      </c>
      <c r="AH2688" t="s">
        <v>3911</v>
      </c>
      <c r="AI2688">
        <v>3</v>
      </c>
      <c r="AJ2688" t="s">
        <v>4066</v>
      </c>
      <c r="AK2688" s="3">
        <v>41916</v>
      </c>
      <c r="AL2688" s="10">
        <f>YEAR(ufc_fights_2[[#This Row],[date]])</f>
        <v>2014</v>
      </c>
      <c r="AM2688" t="s">
        <v>3971</v>
      </c>
      <c r="AN2688">
        <v>105</v>
      </c>
      <c r="AO2688" t="s">
        <v>3913</v>
      </c>
      <c r="AP2688">
        <f>IF(ufc_fights_2[[#This Row],[winner]]="Red",ufc_fights_2[[#This Row],[r_fighter_id]],ufc_fights_2[[#This Row],[b_fighter_id]])</f>
        <v>1741</v>
      </c>
      <c r="AQ2688" t="str">
        <f>_xlfn.XLOOKUP(ufc_fights_2[[#This Row],[winnerID]],ufc_fighters[id],ufc_fighters[fighter_name],"xxx",0,1)</f>
        <v>Chad Laprise</v>
      </c>
    </row>
    <row r="2689" spans="1:43">
      <c r="A2689">
        <v>1741</v>
      </c>
      <c r="B2689">
        <v>199</v>
      </c>
      <c r="C2689">
        <f>_xlfn.XLOOKUP(ufc_fights_2[[#This Row],[r_fighter_id]],ufc_fighters[id],ufc_fighters[year],"xxx",0,1)</f>
        <v>1986</v>
      </c>
      <c r="D2689">
        <f>_xlfn.XLOOKUP(ufc_fights_2[[#This Row],[b_fighter_id]],ufc_fighters[id],ufc_fighters[year],"Prázdné",0,1)</f>
        <v>1989</v>
      </c>
      <c r="E2689" s="10">
        <f>YEAR(ufc_fights_2[[#This Row],[date]])-ufc_fights_2[[#This Row],[r_year]]</f>
        <v>29</v>
      </c>
      <c r="F2689" s="10">
        <f>YEAR(ufc_fights_2[[#This Row],[date]])-ufc_fights_2[[#This Row],[b_year]]</f>
        <v>26</v>
      </c>
      <c r="G2689">
        <v>0</v>
      </c>
      <c r="H2689">
        <v>0</v>
      </c>
      <c r="I2689">
        <v>0.4884</v>
      </c>
      <c r="J2689">
        <v>0.46529999999999999</v>
      </c>
      <c r="K2689">
        <v>0.4884</v>
      </c>
      <c r="L2689">
        <v>0.4783</v>
      </c>
      <c r="M2689">
        <v>0</v>
      </c>
      <c r="N2689">
        <v>0.33329999999999999</v>
      </c>
      <c r="O2689">
        <v>0</v>
      </c>
      <c r="P2689">
        <v>0</v>
      </c>
      <c r="Q2689">
        <v>0</v>
      </c>
      <c r="R2689">
        <v>0</v>
      </c>
      <c r="S2689" s="2">
        <v>1.1574074074074075E-4</v>
      </c>
      <c r="T2689" s="2">
        <v>3.9351851851851852E-4</v>
      </c>
      <c r="U2689">
        <v>0.39389999999999997</v>
      </c>
      <c r="V2689">
        <v>0.29509999999999997</v>
      </c>
      <c r="W2689">
        <v>0.72409999999999997</v>
      </c>
      <c r="X2689">
        <v>1</v>
      </c>
      <c r="Y2689">
        <v>0.80430000000000001</v>
      </c>
      <c r="Z2689">
        <v>0.47849999999999998</v>
      </c>
      <c r="AA2689">
        <v>0.41620000000000001</v>
      </c>
      <c r="AB2689">
        <v>0.66669999999999996</v>
      </c>
      <c r="AC2689">
        <v>0.81479999999999997</v>
      </c>
      <c r="AD2689">
        <v>0</v>
      </c>
      <c r="AE2689">
        <v>0</v>
      </c>
      <c r="AF2689" t="s">
        <v>3915</v>
      </c>
      <c r="AG2689" s="2">
        <v>3.472222222222222E-3</v>
      </c>
      <c r="AH2689" t="s">
        <v>3911</v>
      </c>
      <c r="AI2689">
        <v>3</v>
      </c>
      <c r="AJ2689" t="s">
        <v>3987</v>
      </c>
      <c r="AK2689" s="3">
        <v>42119</v>
      </c>
      <c r="AL2689" s="10">
        <f>YEAR(ufc_fights_2[[#This Row],[date]])</f>
        <v>2015</v>
      </c>
      <c r="AM2689" t="s">
        <v>3971</v>
      </c>
      <c r="AN2689">
        <v>92</v>
      </c>
      <c r="AO2689" t="s">
        <v>3913</v>
      </c>
      <c r="AP2689">
        <f>IF(ufc_fights_2[[#This Row],[winner]]="Red",ufc_fights_2[[#This Row],[r_fighter_id]],ufc_fights_2[[#This Row],[b_fighter_id]])</f>
        <v>1741</v>
      </c>
      <c r="AQ2689" t="str">
        <f>_xlfn.XLOOKUP(ufc_fights_2[[#This Row],[winnerID]],ufc_fighters[id],ufc_fighters[fighter_name],"xxx",0,1)</f>
        <v>Chad Laprise</v>
      </c>
    </row>
    <row r="2690" spans="1:43">
      <c r="A2690">
        <v>1741</v>
      </c>
      <c r="B2690">
        <v>1162</v>
      </c>
      <c r="C2690">
        <f>_xlfn.XLOOKUP(ufc_fights_2[[#This Row],[r_fighter_id]],ufc_fighters[id],ufc_fighters[year],"xxx",0,1)</f>
        <v>1986</v>
      </c>
      <c r="D2690">
        <f>_xlfn.XLOOKUP(ufc_fights_2[[#This Row],[b_fighter_id]],ufc_fighters[id],ufc_fighters[year],"Prázdné",0,1)</f>
        <v>1987</v>
      </c>
      <c r="E2690" s="10">
        <f>YEAR(ufc_fights_2[[#This Row],[date]])-ufc_fights_2[[#This Row],[r_year]]</f>
        <v>30</v>
      </c>
      <c r="F2690" s="10">
        <f>YEAR(ufc_fights_2[[#This Row],[date]])-ufc_fights_2[[#This Row],[b_year]]</f>
        <v>29</v>
      </c>
      <c r="G2690">
        <v>2</v>
      </c>
      <c r="H2690">
        <v>0</v>
      </c>
      <c r="I2690">
        <v>0.48570000000000002</v>
      </c>
      <c r="J2690">
        <v>0.25</v>
      </c>
      <c r="K2690">
        <v>0.55000000000000004</v>
      </c>
      <c r="L2690">
        <v>0.25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3.4722222222222224E-4</v>
      </c>
      <c r="T2690" s="2">
        <v>0</v>
      </c>
      <c r="U2690">
        <v>0.4516</v>
      </c>
      <c r="V2690">
        <v>0.1429</v>
      </c>
      <c r="W2690">
        <v>0</v>
      </c>
      <c r="X2690">
        <v>1</v>
      </c>
      <c r="Y2690">
        <v>1</v>
      </c>
      <c r="Z2690">
        <v>0.47620000000000001</v>
      </c>
      <c r="AA2690">
        <v>0.25</v>
      </c>
      <c r="AB2690">
        <v>0.4</v>
      </c>
      <c r="AC2690">
        <v>0</v>
      </c>
      <c r="AD2690">
        <v>0.55559999999999998</v>
      </c>
      <c r="AE2690">
        <v>0</v>
      </c>
      <c r="AF2690" t="s">
        <v>3910</v>
      </c>
      <c r="AG2690" s="2">
        <v>1.1111111111111111E-3</v>
      </c>
      <c r="AH2690" t="s">
        <v>3911</v>
      </c>
      <c r="AI2690">
        <v>3</v>
      </c>
      <c r="AJ2690" t="s">
        <v>4060</v>
      </c>
      <c r="AK2690" s="3">
        <v>42609</v>
      </c>
      <c r="AL2690" s="10">
        <f>YEAR(ufc_fights_2[[#This Row],[date]])</f>
        <v>2016</v>
      </c>
      <c r="AM2690" t="s">
        <v>3971</v>
      </c>
      <c r="AN2690">
        <v>80</v>
      </c>
      <c r="AO2690" t="s">
        <v>3913</v>
      </c>
      <c r="AP2690">
        <f>IF(ufc_fights_2[[#This Row],[winner]]="Red",ufc_fights_2[[#This Row],[r_fighter_id]],ufc_fights_2[[#This Row],[b_fighter_id]])</f>
        <v>1741</v>
      </c>
      <c r="AQ2690" t="str">
        <f>_xlfn.XLOOKUP(ufc_fights_2[[#This Row],[winnerID]],ufc_fighters[id],ufc_fighters[fighter_name],"xxx",0,1)</f>
        <v>Chad Laprise</v>
      </c>
    </row>
    <row r="2691" spans="1:43">
      <c r="A2691">
        <v>1139</v>
      </c>
      <c r="B2691">
        <v>1888</v>
      </c>
      <c r="C2691">
        <f>_xlfn.XLOOKUP(ufc_fights_2[[#This Row],[r_fighter_id]],ufc_fighters[id],ufc_fighters[year],"xxx",0,1)</f>
        <v>1978</v>
      </c>
      <c r="D2691">
        <f>_xlfn.XLOOKUP(ufc_fights_2[[#This Row],[b_fighter_id]],ufc_fighters[id],ufc_fighters[year],"Prázdné",0,1)</f>
        <v>1988</v>
      </c>
      <c r="E2691" s="10">
        <f>YEAR(ufc_fights_2[[#This Row],[date]])-ufc_fights_2[[#This Row],[r_year]]</f>
        <v>39</v>
      </c>
      <c r="F2691" s="10">
        <f>YEAR(ufc_fights_2[[#This Row],[date]])-ufc_fights_2[[#This Row],[b_year]]</f>
        <v>29</v>
      </c>
      <c r="G2691">
        <v>0</v>
      </c>
      <c r="H2691">
        <v>1</v>
      </c>
      <c r="I2691">
        <v>0.66669999999999996</v>
      </c>
      <c r="J2691">
        <v>0.65</v>
      </c>
      <c r="K2691">
        <v>0.66669999999999996</v>
      </c>
      <c r="L2691">
        <v>0.65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0</v>
      </c>
      <c r="T2691" s="2">
        <v>8.1018518518518516E-5</v>
      </c>
      <c r="U2691">
        <v>0.5</v>
      </c>
      <c r="V2691">
        <v>0.5333</v>
      </c>
      <c r="W2691">
        <v>1</v>
      </c>
      <c r="X2691">
        <v>0</v>
      </c>
      <c r="Y2691">
        <v>1</v>
      </c>
      <c r="Z2691">
        <v>0.66669999999999996</v>
      </c>
      <c r="AA2691">
        <v>0.88890000000000002</v>
      </c>
      <c r="AB2691">
        <v>0</v>
      </c>
      <c r="AC2691">
        <v>0</v>
      </c>
      <c r="AD2691">
        <v>0</v>
      </c>
      <c r="AE2691">
        <v>0.45450000000000002</v>
      </c>
      <c r="AF2691" t="s">
        <v>3910</v>
      </c>
      <c r="AG2691" s="2">
        <v>1.0416666666666667E-3</v>
      </c>
      <c r="AH2691" t="s">
        <v>3911</v>
      </c>
      <c r="AI2691">
        <v>3</v>
      </c>
      <c r="AJ2691" t="s">
        <v>3945</v>
      </c>
      <c r="AK2691" s="3">
        <v>43000</v>
      </c>
      <c r="AL2691" s="10">
        <f>YEAR(ufc_fights_2[[#This Row],[date]])</f>
        <v>2017</v>
      </c>
      <c r="AM2691" t="s">
        <v>3971</v>
      </c>
      <c r="AN2691">
        <v>53</v>
      </c>
      <c r="AO2691" t="s">
        <v>3918</v>
      </c>
      <c r="AP2691">
        <f>IF(ufc_fights_2[[#This Row],[winner]]="Red",ufc_fights_2[[#This Row],[r_fighter_id]],ufc_fights_2[[#This Row],[b_fighter_id]])</f>
        <v>1888</v>
      </c>
      <c r="AQ2691" t="str">
        <f>_xlfn.XLOOKUP(ufc_fights_2[[#This Row],[winnerID]],ufc_fighters[id],ufc_fighters[fighter_name],"xxx",0,1)</f>
        <v>Dong Hyun Ma</v>
      </c>
    </row>
    <row r="2692" spans="1:43">
      <c r="A2692">
        <v>378</v>
      </c>
      <c r="B2692">
        <v>1888</v>
      </c>
      <c r="C2692">
        <f>_xlfn.XLOOKUP(ufc_fights_2[[#This Row],[r_fighter_id]],ufc_fighters[id],ufc_fighters[year],"xxx",0,1)</f>
        <v>1984</v>
      </c>
      <c r="D2692">
        <f>_xlfn.XLOOKUP(ufc_fights_2[[#This Row],[b_fighter_id]],ufc_fighters[id],ufc_fighters[year],"Prázdné",0,1)</f>
        <v>1988</v>
      </c>
      <c r="E2692" s="10">
        <f>YEAR(ufc_fights_2[[#This Row],[date]])-ufc_fights_2[[#This Row],[r_year]]</f>
        <v>34</v>
      </c>
      <c r="F2692" s="10">
        <f>YEAR(ufc_fights_2[[#This Row],[date]])-ufc_fights_2[[#This Row],[b_year]]</f>
        <v>30</v>
      </c>
      <c r="G2692">
        <v>0</v>
      </c>
      <c r="H2692">
        <v>0</v>
      </c>
      <c r="I2692">
        <v>0.374</v>
      </c>
      <c r="J2692">
        <v>0.43790000000000001</v>
      </c>
      <c r="K2692">
        <v>0.374</v>
      </c>
      <c r="L2692">
        <v>0.44159999999999999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0</v>
      </c>
      <c r="T2692" s="2">
        <v>0</v>
      </c>
      <c r="U2692">
        <v>0.19750000000000001</v>
      </c>
      <c r="V2692">
        <v>0.37719999999999998</v>
      </c>
      <c r="W2692">
        <v>0.63160000000000005</v>
      </c>
      <c r="X2692">
        <v>0.78259999999999996</v>
      </c>
      <c r="Y2692">
        <v>0.85</v>
      </c>
      <c r="Z2692">
        <v>0.374</v>
      </c>
      <c r="AA2692">
        <v>0.43790000000000001</v>
      </c>
      <c r="AB2692">
        <v>0</v>
      </c>
      <c r="AC2692">
        <v>0</v>
      </c>
      <c r="AD2692">
        <v>0</v>
      </c>
      <c r="AE2692">
        <v>0</v>
      </c>
      <c r="AF2692" t="s">
        <v>3922</v>
      </c>
      <c r="AG2692" s="2">
        <v>3.472222222222222E-3</v>
      </c>
      <c r="AH2692" t="s">
        <v>3911</v>
      </c>
      <c r="AI2692">
        <v>3</v>
      </c>
      <c r="AJ2692" t="s">
        <v>3946</v>
      </c>
      <c r="AK2692" s="3">
        <v>43141</v>
      </c>
      <c r="AL2692" s="10">
        <f>YEAR(ufc_fights_2[[#This Row],[date]])</f>
        <v>2018</v>
      </c>
      <c r="AM2692" t="s">
        <v>3971</v>
      </c>
      <c r="AN2692">
        <v>19</v>
      </c>
      <c r="AO2692" t="s">
        <v>3918</v>
      </c>
      <c r="AP2692">
        <f>IF(ufc_fights_2[[#This Row],[winner]]="Red",ufc_fights_2[[#This Row],[r_fighter_id]],ufc_fights_2[[#This Row],[b_fighter_id]])</f>
        <v>1888</v>
      </c>
      <c r="AQ2692" t="str">
        <f>_xlfn.XLOOKUP(ufc_fights_2[[#This Row],[winnerID]],ufc_fighters[id],ufc_fighters[fighter_name],"xxx",0,1)</f>
        <v>Dong Hyun Ma</v>
      </c>
    </row>
    <row r="2693" spans="1:43">
      <c r="A2693">
        <v>1888</v>
      </c>
      <c r="B2693">
        <v>2359</v>
      </c>
      <c r="C2693">
        <f>_xlfn.XLOOKUP(ufc_fights_2[[#This Row],[r_fighter_id]],ufc_fighters[id],ufc_fighters[year],"xxx",0,1)</f>
        <v>1988</v>
      </c>
      <c r="D2693">
        <f>_xlfn.XLOOKUP(ufc_fights_2[[#This Row],[b_fighter_id]],ufc_fighters[id],ufc_fighters[year],"Prázdné",0,1)</f>
        <v>1987</v>
      </c>
      <c r="E2693" s="10">
        <f>YEAR(ufc_fights_2[[#This Row],[date]])-ufc_fights_2[[#This Row],[r_year]]</f>
        <v>28</v>
      </c>
      <c r="F2693" s="10">
        <f>YEAR(ufc_fights_2[[#This Row],[date]])-ufc_fights_2[[#This Row],[b_year]]</f>
        <v>29</v>
      </c>
      <c r="G2693">
        <v>0</v>
      </c>
      <c r="H2693">
        <v>0</v>
      </c>
      <c r="I2693">
        <v>0.65620000000000001</v>
      </c>
      <c r="J2693">
        <v>0.65790000000000004</v>
      </c>
      <c r="K2693">
        <v>0.8448</v>
      </c>
      <c r="L2693">
        <v>0.82350000000000001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2</v>
      </c>
      <c r="S2693" s="2">
        <v>6.8865740740740745E-3</v>
      </c>
      <c r="T2693" s="2">
        <v>2.5578703703703705E-3</v>
      </c>
      <c r="U2693">
        <v>0.44440000000000002</v>
      </c>
      <c r="V2693">
        <v>0.64</v>
      </c>
      <c r="W2693">
        <v>0.83330000000000004</v>
      </c>
      <c r="X2693">
        <v>1</v>
      </c>
      <c r="Y2693">
        <v>0.75</v>
      </c>
      <c r="Z2693">
        <v>0.22220000000000001</v>
      </c>
      <c r="AA2693">
        <v>0.46150000000000002</v>
      </c>
      <c r="AB2693">
        <v>0.85709999999999997</v>
      </c>
      <c r="AC2693">
        <v>0.73909999999999998</v>
      </c>
      <c r="AD2693">
        <v>0.8125</v>
      </c>
      <c r="AE2693">
        <v>1</v>
      </c>
      <c r="AF2693" t="s">
        <v>3915</v>
      </c>
      <c r="AG2693" s="2">
        <v>3.472222222222222E-3</v>
      </c>
      <c r="AH2693" t="s">
        <v>3911</v>
      </c>
      <c r="AI2693">
        <v>3</v>
      </c>
      <c r="AJ2693" t="s">
        <v>3916</v>
      </c>
      <c r="AK2693" s="3">
        <v>42707</v>
      </c>
      <c r="AL2693" s="10">
        <f>YEAR(ufc_fights_2[[#This Row],[date]])</f>
        <v>2016</v>
      </c>
      <c r="AM2693" t="s">
        <v>3971</v>
      </c>
      <c r="AN2693">
        <v>1</v>
      </c>
      <c r="AO2693" t="s">
        <v>3913</v>
      </c>
      <c r="AP2693">
        <f>IF(ufc_fights_2[[#This Row],[winner]]="Red",ufc_fights_2[[#This Row],[r_fighter_id]],ufc_fights_2[[#This Row],[b_fighter_id]])</f>
        <v>1888</v>
      </c>
      <c r="AQ2693" t="str">
        <f>_xlfn.XLOOKUP(ufc_fights_2[[#This Row],[winnerID]],ufc_fighters[id],ufc_fighters[fighter_name],"xxx",0,1)</f>
        <v>Dong Hyun Ma</v>
      </c>
    </row>
    <row r="2694" spans="1:43">
      <c r="A2694">
        <v>906</v>
      </c>
      <c r="B2694">
        <v>1755</v>
      </c>
      <c r="C2694">
        <f>_xlfn.XLOOKUP(ufc_fights_2[[#This Row],[r_fighter_id]],ufc_fighters[id],ufc_fighters[year],"xxx",0,1)</f>
        <v>1986</v>
      </c>
      <c r="D2694">
        <f>_xlfn.XLOOKUP(ufc_fights_2[[#This Row],[b_fighter_id]],ufc_fighters[id],ufc_fighters[year],"Prázdné",0,1)</f>
        <v>1988</v>
      </c>
      <c r="E2694" s="10">
        <f>YEAR(ufc_fights_2[[#This Row],[date]])-ufc_fights_2[[#This Row],[r_year]]</f>
        <v>24</v>
      </c>
      <c r="F2694" s="10">
        <f>YEAR(ufc_fights_2[[#This Row],[date]])-ufc_fights_2[[#This Row],[b_year]]</f>
        <v>22</v>
      </c>
      <c r="G2694">
        <v>1</v>
      </c>
      <c r="H2694">
        <v>0</v>
      </c>
      <c r="I2694">
        <v>0.3478</v>
      </c>
      <c r="J2694">
        <v>0.2329</v>
      </c>
      <c r="K2694">
        <v>0.35830000000000001</v>
      </c>
      <c r="L2694">
        <v>0.2329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1.0879629629629629E-3</v>
      </c>
      <c r="T2694" s="2">
        <v>5.2083333333333333E-4</v>
      </c>
      <c r="U2694">
        <v>0.27029999999999998</v>
      </c>
      <c r="V2694">
        <v>0.15379999999999999</v>
      </c>
      <c r="W2694">
        <v>0.57140000000000002</v>
      </c>
      <c r="X2694">
        <v>0.68969999999999998</v>
      </c>
      <c r="Y2694">
        <v>1</v>
      </c>
      <c r="Z2694">
        <v>0.30830000000000002</v>
      </c>
      <c r="AA2694">
        <v>0.2273</v>
      </c>
      <c r="AB2694">
        <v>0.46</v>
      </c>
      <c r="AC2694">
        <v>0.28570000000000001</v>
      </c>
      <c r="AD2694">
        <v>0</v>
      </c>
      <c r="AE2694">
        <v>0</v>
      </c>
      <c r="AF2694" t="s">
        <v>3915</v>
      </c>
      <c r="AG2694" s="2">
        <v>3.472222222222222E-3</v>
      </c>
      <c r="AH2694" t="s">
        <v>3911</v>
      </c>
      <c r="AI2694">
        <v>3</v>
      </c>
      <c r="AJ2694" t="s">
        <v>3974</v>
      </c>
      <c r="AK2694" s="3">
        <v>40327</v>
      </c>
      <c r="AL2694" s="10">
        <f>YEAR(ufc_fights_2[[#This Row],[date]])</f>
        <v>2010</v>
      </c>
      <c r="AM2694" t="s">
        <v>3971</v>
      </c>
      <c r="AN2694">
        <v>1</v>
      </c>
      <c r="AO2694" t="s">
        <v>3913</v>
      </c>
      <c r="AP2694">
        <f>IF(ufc_fights_2[[#This Row],[winner]]="Red",ufc_fights_2[[#This Row],[r_fighter_id]],ufc_fights_2[[#This Row],[b_fighter_id]])</f>
        <v>906</v>
      </c>
      <c r="AQ2694" t="str">
        <f>_xlfn.XLOOKUP(ufc_fights_2[[#This Row],[winnerID]],ufc_fighters[id],ufc_fighters[fighter_name],"xxx",0,1)</f>
        <v>Efrain Escudero</v>
      </c>
    </row>
    <row r="2695" spans="1:43">
      <c r="A2695">
        <v>2480</v>
      </c>
      <c r="B2695">
        <v>154</v>
      </c>
      <c r="C2695">
        <f>_xlfn.XLOOKUP(ufc_fights_2[[#This Row],[r_fighter_id]],ufc_fighters[id],ufc_fighters[year],"xxx",0,1)</f>
        <v>1979</v>
      </c>
      <c r="D2695">
        <f>_xlfn.XLOOKUP(ufc_fights_2[[#This Row],[b_fighter_id]],ufc_fighters[id],ufc_fighters[year],"Prázdné",0,1)</f>
        <v>1981</v>
      </c>
      <c r="E2695" s="10">
        <f>YEAR(ufc_fights_2[[#This Row],[date]])-ufc_fights_2[[#This Row],[r_year]]</f>
        <v>27</v>
      </c>
      <c r="F2695" s="10">
        <f>YEAR(ufc_fights_2[[#This Row],[date]])-ufc_fights_2[[#This Row],[b_year]]</f>
        <v>25</v>
      </c>
      <c r="G2695">
        <v>0</v>
      </c>
      <c r="H2695">
        <v>0</v>
      </c>
      <c r="I2695">
        <v>0.55559999999999998</v>
      </c>
      <c r="J2695">
        <v>0.16669999999999999</v>
      </c>
      <c r="K2695">
        <v>0.81079999999999997</v>
      </c>
      <c r="L2695">
        <v>0.3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 s="2">
        <v>1.3194444444444445E-3</v>
      </c>
      <c r="T2695" s="2">
        <v>0</v>
      </c>
      <c r="U2695">
        <v>0.55559999999999998</v>
      </c>
      <c r="V2695">
        <v>0.16669999999999999</v>
      </c>
      <c r="W2695">
        <v>0</v>
      </c>
      <c r="X2695">
        <v>0</v>
      </c>
      <c r="Y2695">
        <v>0</v>
      </c>
      <c r="Z2695">
        <v>0</v>
      </c>
      <c r="AA2695">
        <v>0.16669999999999999</v>
      </c>
      <c r="AB2695">
        <v>0</v>
      </c>
      <c r="AC2695">
        <v>0</v>
      </c>
      <c r="AD2695">
        <v>0.55559999999999998</v>
      </c>
      <c r="AE2695">
        <v>0</v>
      </c>
      <c r="AF2695" t="s">
        <v>3933</v>
      </c>
      <c r="AG2695" s="2">
        <v>1.4351851851851852E-3</v>
      </c>
      <c r="AH2695" t="s">
        <v>3911</v>
      </c>
      <c r="AI2695">
        <v>3</v>
      </c>
      <c r="AJ2695" t="s">
        <v>3925</v>
      </c>
      <c r="AK2695" s="3">
        <v>39004</v>
      </c>
      <c r="AL2695" s="10">
        <f>YEAR(ufc_fights_2[[#This Row],[date]])</f>
        <v>2006</v>
      </c>
      <c r="AM2695" t="s">
        <v>3971</v>
      </c>
      <c r="AN2695">
        <v>1</v>
      </c>
      <c r="AO2695" t="s">
        <v>3913</v>
      </c>
      <c r="AP2695">
        <f>IF(ufc_fights_2[[#This Row],[winner]]="Red",ufc_fights_2[[#This Row],[r_fighter_id]],ufc_fights_2[[#This Row],[b_fighter_id]])</f>
        <v>2480</v>
      </c>
      <c r="AQ2695" t="str">
        <f>_xlfn.XLOOKUP(ufc_fights_2[[#This Row],[winnerID]],ufc_fighters[id],ufc_fighters[fighter_name],"xxx",0,1)</f>
        <v>Kurt Pellegrino</v>
      </c>
    </row>
    <row r="2696" spans="1:43">
      <c r="A2696">
        <v>2989</v>
      </c>
      <c r="B2696">
        <v>2129</v>
      </c>
      <c r="C2696">
        <f>_xlfn.XLOOKUP(ufc_fights_2[[#This Row],[r_fighter_id]],ufc_fighters[id],ufc_fighters[year],"xxx",0,1)</f>
        <v>1979</v>
      </c>
      <c r="D2696">
        <f>_xlfn.XLOOKUP(ufc_fights_2[[#This Row],[b_fighter_id]],ufc_fighters[id],ufc_fighters[year],"Prázdné",0,1)</f>
        <v>1979</v>
      </c>
      <c r="E2696" s="10">
        <f>YEAR(ufc_fights_2[[#This Row],[date]])-ufc_fights_2[[#This Row],[r_year]]</f>
        <v>36</v>
      </c>
      <c r="F2696" s="10">
        <f>YEAR(ufc_fights_2[[#This Row],[date]])-ufc_fights_2[[#This Row],[b_year]]</f>
        <v>36</v>
      </c>
      <c r="G2696">
        <v>0</v>
      </c>
      <c r="H2696">
        <v>1</v>
      </c>
      <c r="I2696">
        <v>0.33329999999999999</v>
      </c>
      <c r="J2696">
        <v>0.55559999999999998</v>
      </c>
      <c r="K2696">
        <v>0.33329999999999999</v>
      </c>
      <c r="L2696">
        <v>0.55559999999999998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0</v>
      </c>
      <c r="T2696" s="2">
        <v>6.9444444444444444E-5</v>
      </c>
      <c r="U2696">
        <v>0</v>
      </c>
      <c r="V2696">
        <v>0.55559999999999998</v>
      </c>
      <c r="W2696">
        <v>0</v>
      </c>
      <c r="X2696">
        <v>1</v>
      </c>
      <c r="Y2696">
        <v>0</v>
      </c>
      <c r="Z2696">
        <v>0.33329999999999999</v>
      </c>
      <c r="AA2696">
        <v>0.4</v>
      </c>
      <c r="AB2696">
        <v>0</v>
      </c>
      <c r="AC2696">
        <v>0</v>
      </c>
      <c r="AD2696">
        <v>0</v>
      </c>
      <c r="AE2696">
        <v>0.75</v>
      </c>
      <c r="AF2696" t="s">
        <v>3910</v>
      </c>
      <c r="AG2696" s="2">
        <v>1.1574074074074073E-3</v>
      </c>
      <c r="AH2696" t="s">
        <v>3927</v>
      </c>
      <c r="AI2696">
        <v>5</v>
      </c>
      <c r="AJ2696" t="s">
        <v>3939</v>
      </c>
      <c r="AK2696" s="3">
        <v>42057</v>
      </c>
      <c r="AL2696" s="10">
        <f>YEAR(ufc_fights_2[[#This Row],[date]])</f>
        <v>2015</v>
      </c>
      <c r="AM2696" t="s">
        <v>3983</v>
      </c>
      <c r="AN2696">
        <v>34</v>
      </c>
      <c r="AO2696" t="s">
        <v>3918</v>
      </c>
      <c r="AP2696">
        <f>IF(ufc_fights_2[[#This Row],[winner]]="Red",ufc_fights_2[[#This Row],[r_fighter_id]],ufc_fights_2[[#This Row],[b_fighter_id]])</f>
        <v>2129</v>
      </c>
      <c r="AQ2696" t="str">
        <f>_xlfn.XLOOKUP(ufc_fights_2[[#This Row],[winnerID]],ufc_fighters[id],ufc_fighters[fighter_name],"xxx",0,1)</f>
        <v>Frank Mir</v>
      </c>
    </row>
    <row r="2697" spans="1:43">
      <c r="A2697">
        <v>906</v>
      </c>
      <c r="B2697">
        <v>2111</v>
      </c>
      <c r="C2697">
        <f>_xlfn.XLOOKUP(ufc_fights_2[[#This Row],[r_fighter_id]],ufc_fighters[id],ufc_fighters[year],"xxx",0,1)</f>
        <v>1986</v>
      </c>
      <c r="D2697">
        <f>_xlfn.XLOOKUP(ufc_fights_2[[#This Row],[b_fighter_id]],ufc_fighters[id],ufc_fighters[year],"Prázdné",0,1)</f>
        <v>1984</v>
      </c>
      <c r="E2697" s="10">
        <f>YEAR(ufc_fights_2[[#This Row],[date]])-ufc_fights_2[[#This Row],[r_year]]</f>
        <v>23</v>
      </c>
      <c r="F2697" s="10">
        <f>YEAR(ufc_fights_2[[#This Row],[date]])-ufc_fights_2[[#This Row],[b_year]]</f>
        <v>25</v>
      </c>
      <c r="G2697">
        <v>1</v>
      </c>
      <c r="H2697">
        <v>0</v>
      </c>
      <c r="I2697">
        <v>0.3125</v>
      </c>
      <c r="J2697">
        <v>0.1132</v>
      </c>
      <c r="K2697">
        <v>0.3125</v>
      </c>
      <c r="L2697">
        <v>0.1132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5.7870370370370373E-5</v>
      </c>
      <c r="T2697" s="2">
        <v>0</v>
      </c>
      <c r="U2697">
        <v>0.29630000000000001</v>
      </c>
      <c r="V2697">
        <v>6.9800000000000001E-2</v>
      </c>
      <c r="W2697">
        <v>0</v>
      </c>
      <c r="X2697">
        <v>0.4</v>
      </c>
      <c r="Y2697">
        <v>0.33329999999999999</v>
      </c>
      <c r="Z2697">
        <v>0.30769999999999997</v>
      </c>
      <c r="AA2697">
        <v>0.1132</v>
      </c>
      <c r="AB2697">
        <v>0</v>
      </c>
      <c r="AC2697">
        <v>0</v>
      </c>
      <c r="AD2697">
        <v>0.66669999999999996</v>
      </c>
      <c r="AE2697">
        <v>0</v>
      </c>
      <c r="AF2697" t="s">
        <v>3910</v>
      </c>
      <c r="AG2697" s="2">
        <v>2.5000000000000001E-3</v>
      </c>
      <c r="AH2697" t="s">
        <v>3911</v>
      </c>
      <c r="AI2697">
        <v>3</v>
      </c>
      <c r="AJ2697" t="s">
        <v>3949</v>
      </c>
      <c r="AK2697" s="3">
        <v>40075</v>
      </c>
      <c r="AL2697" s="10">
        <f>YEAR(ufc_fights_2[[#This Row],[date]])</f>
        <v>2009</v>
      </c>
      <c r="AM2697" t="s">
        <v>3971</v>
      </c>
      <c r="AN2697">
        <v>98</v>
      </c>
      <c r="AO2697" t="s">
        <v>3913</v>
      </c>
      <c r="AP2697">
        <f>IF(ufc_fights_2[[#This Row],[winner]]="Red",ufc_fights_2[[#This Row],[r_fighter_id]],ufc_fights_2[[#This Row],[b_fighter_id]])</f>
        <v>906</v>
      </c>
      <c r="AQ2697" t="str">
        <f>_xlfn.XLOOKUP(ufc_fights_2[[#This Row],[winnerID]],ufc_fighters[id],ufc_fighters[fighter_name],"xxx",0,1)</f>
        <v>Efrain Escudero</v>
      </c>
    </row>
    <row r="2698" spans="1:43">
      <c r="A2698">
        <v>2590</v>
      </c>
      <c r="B2698">
        <v>3356</v>
      </c>
      <c r="C2698">
        <f>_xlfn.XLOOKUP(ufc_fights_2[[#This Row],[r_fighter_id]],ufc_fighters[id],ufc_fighters[year],"xxx",0,1)</f>
        <v>1974</v>
      </c>
      <c r="D2698">
        <f>_xlfn.XLOOKUP(ufc_fights_2[[#This Row],[b_fighter_id]],ufc_fighters[id],ufc_fighters[year],"Prázdné",0,1)</f>
        <v>0</v>
      </c>
      <c r="E2698" s="10">
        <f>YEAR(ufc_fights_2[[#This Row],[date]])-ufc_fights_2[[#This Row],[r_year]]</f>
        <v>26</v>
      </c>
      <c r="F2698" s="10">
        <f>YEAR(ufc_fights_2[[#This Row],[date]])-ufc_fights_2[[#This Row],[b_year]]</f>
        <v>2000</v>
      </c>
      <c r="G2698">
        <v>0</v>
      </c>
      <c r="H2698">
        <v>0</v>
      </c>
      <c r="I2698">
        <v>0.50470000000000004</v>
      </c>
      <c r="J2698">
        <v>0.54049999999999998</v>
      </c>
      <c r="K2698">
        <v>0.56100000000000005</v>
      </c>
      <c r="L2698">
        <v>0.6875</v>
      </c>
      <c r="M2698">
        <v>1</v>
      </c>
      <c r="N2698">
        <v>0</v>
      </c>
      <c r="O2698">
        <v>2</v>
      </c>
      <c r="P2698">
        <v>0</v>
      </c>
      <c r="Q2698">
        <v>0</v>
      </c>
      <c r="R2698">
        <v>0</v>
      </c>
      <c r="S2698" s="2">
        <v>3.6226851851851854E-3</v>
      </c>
      <c r="T2698" s="2">
        <v>0</v>
      </c>
      <c r="U2698">
        <v>0.44679999999999997</v>
      </c>
      <c r="V2698">
        <v>0.35</v>
      </c>
      <c r="W2698">
        <v>0.92310000000000003</v>
      </c>
      <c r="X2698">
        <v>0</v>
      </c>
      <c r="Y2698">
        <v>0.71430000000000005</v>
      </c>
      <c r="Z2698">
        <v>0.33329999999999999</v>
      </c>
      <c r="AA2698">
        <v>0.35289999999999999</v>
      </c>
      <c r="AB2698">
        <v>0.68</v>
      </c>
      <c r="AC2698">
        <v>0.70589999999999997</v>
      </c>
      <c r="AD2698">
        <v>0.45569999999999999</v>
      </c>
      <c r="AE2698">
        <v>0.66669999999999996</v>
      </c>
      <c r="AF2698" t="s">
        <v>3910</v>
      </c>
      <c r="AG2698" s="2">
        <v>1.8634259259259259E-3</v>
      </c>
      <c r="AH2698" t="s">
        <v>3911</v>
      </c>
      <c r="AI2698">
        <v>3</v>
      </c>
      <c r="AJ2698" t="s">
        <v>3925</v>
      </c>
      <c r="AK2698" s="3">
        <v>36595</v>
      </c>
      <c r="AL2698" s="10">
        <f>YEAR(ufc_fights_2[[#This Row],[date]])</f>
        <v>2000</v>
      </c>
      <c r="AM2698" t="s">
        <v>3971</v>
      </c>
      <c r="AN2698">
        <v>146</v>
      </c>
      <c r="AO2698" t="s">
        <v>3913</v>
      </c>
      <c r="AP2698">
        <f>IF(ufc_fights_2[[#This Row],[winner]]="Red",ufc_fights_2[[#This Row],[r_fighter_id]],ufc_fights_2[[#This Row],[b_fighter_id]])</f>
        <v>2590</v>
      </c>
      <c r="AQ2698" t="str">
        <f>_xlfn.XLOOKUP(ufc_fights_2[[#This Row],[winnerID]],ufc_fighters[id],ufc_fighters[fighter_name],"xxx",0,1)</f>
        <v>Jens Pulver</v>
      </c>
    </row>
    <row r="2699" spans="1:43">
      <c r="A2699">
        <v>2590</v>
      </c>
      <c r="B2699">
        <v>2485</v>
      </c>
      <c r="C2699">
        <f>_xlfn.XLOOKUP(ufc_fights_2[[#This Row],[r_fighter_id]],ufc_fighters[id],ufc_fighters[year],"xxx",0,1)</f>
        <v>1974</v>
      </c>
      <c r="D2699">
        <f>_xlfn.XLOOKUP(ufc_fights_2[[#This Row],[b_fighter_id]],ufc_fighters[id],ufc_fighters[year],"Prázdné",0,1)</f>
        <v>1978</v>
      </c>
      <c r="E2699" s="10">
        <f>YEAR(ufc_fights_2[[#This Row],[date]])-ufc_fights_2[[#This Row],[r_year]]</f>
        <v>28</v>
      </c>
      <c r="F2699" s="10">
        <f>YEAR(ufc_fights_2[[#This Row],[date]])-ufc_fights_2[[#This Row],[b_year]]</f>
        <v>24</v>
      </c>
      <c r="G2699">
        <v>0</v>
      </c>
      <c r="H2699">
        <v>0</v>
      </c>
      <c r="I2699">
        <v>0.38779999999999998</v>
      </c>
      <c r="J2699">
        <v>0.52690000000000003</v>
      </c>
      <c r="K2699">
        <v>0.65590000000000004</v>
      </c>
      <c r="L2699">
        <v>0.76670000000000005</v>
      </c>
      <c r="M2699">
        <v>1</v>
      </c>
      <c r="N2699">
        <v>0.7</v>
      </c>
      <c r="O2699">
        <v>0</v>
      </c>
      <c r="P2699">
        <v>2</v>
      </c>
      <c r="Q2699">
        <v>4</v>
      </c>
      <c r="R2699">
        <v>0</v>
      </c>
      <c r="S2699" s="2">
        <v>5.7986111111111112E-3</v>
      </c>
      <c r="T2699" s="2">
        <v>4.4444444444444444E-3</v>
      </c>
      <c r="U2699">
        <v>0.31819999999999998</v>
      </c>
      <c r="V2699">
        <v>0.46050000000000002</v>
      </c>
      <c r="W2699">
        <v>1</v>
      </c>
      <c r="X2699">
        <v>1</v>
      </c>
      <c r="Y2699">
        <v>0.9</v>
      </c>
      <c r="Z2699">
        <v>0.31430000000000002</v>
      </c>
      <c r="AA2699">
        <v>0.5</v>
      </c>
      <c r="AB2699">
        <v>1</v>
      </c>
      <c r="AC2699">
        <v>0.75</v>
      </c>
      <c r="AD2699">
        <v>0.52</v>
      </c>
      <c r="AE2699">
        <v>0.63639999999999997</v>
      </c>
      <c r="AF2699" t="s">
        <v>3969</v>
      </c>
      <c r="AG2699" s="2">
        <v>3.472222222222222E-3</v>
      </c>
      <c r="AH2699" t="s">
        <v>3927</v>
      </c>
      <c r="AI2699">
        <v>5</v>
      </c>
      <c r="AJ2699" t="s">
        <v>3925</v>
      </c>
      <c r="AK2699" s="3">
        <v>37267</v>
      </c>
      <c r="AL2699" s="10">
        <f>YEAR(ufc_fights_2[[#This Row],[date]])</f>
        <v>2002</v>
      </c>
      <c r="AM2699" t="s">
        <v>3971</v>
      </c>
      <c r="AN2699">
        <v>144</v>
      </c>
      <c r="AO2699" t="s">
        <v>3913</v>
      </c>
      <c r="AP2699">
        <f>IF(ufc_fights_2[[#This Row],[winner]]="Red",ufc_fights_2[[#This Row],[r_fighter_id]],ufc_fights_2[[#This Row],[b_fighter_id]])</f>
        <v>2590</v>
      </c>
      <c r="AQ2699" t="str">
        <f>_xlfn.XLOOKUP(ufc_fights_2[[#This Row],[winnerID]],ufc_fighters[id],ufc_fighters[fighter_name],"xxx",0,1)</f>
        <v>Jens Pulver</v>
      </c>
    </row>
    <row r="2700" spans="1:43">
      <c r="A2700">
        <v>2590</v>
      </c>
      <c r="B2700">
        <v>1814</v>
      </c>
      <c r="C2700">
        <f>_xlfn.XLOOKUP(ufc_fights_2[[#This Row],[r_fighter_id]],ufc_fighters[id],ufc_fighters[year],"xxx",0,1)</f>
        <v>1974</v>
      </c>
      <c r="D2700">
        <f>_xlfn.XLOOKUP(ufc_fights_2[[#This Row],[b_fighter_id]],ufc_fighters[id],ufc_fighters[year],"Prázdné",0,1)</f>
        <v>0</v>
      </c>
      <c r="E2700" s="10">
        <f>YEAR(ufc_fights_2[[#This Row],[date]])-ufc_fights_2[[#This Row],[r_year]]</f>
        <v>26</v>
      </c>
      <c r="F2700" s="10">
        <f>YEAR(ufc_fights_2[[#This Row],[date]])-ufc_fights_2[[#This Row],[b_year]]</f>
        <v>2000</v>
      </c>
      <c r="G2700">
        <v>1</v>
      </c>
      <c r="H2700">
        <v>0</v>
      </c>
      <c r="I2700">
        <v>0.33329999999999999</v>
      </c>
      <c r="J2700">
        <v>0</v>
      </c>
      <c r="K2700">
        <v>0.33329999999999999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0</v>
      </c>
      <c r="T2700" s="2">
        <v>0</v>
      </c>
      <c r="U2700">
        <v>0.33329999999999999</v>
      </c>
      <c r="V2700">
        <v>0</v>
      </c>
      <c r="W2700">
        <v>0</v>
      </c>
      <c r="X2700">
        <v>0</v>
      </c>
      <c r="Y2700">
        <v>0</v>
      </c>
      <c r="Z2700">
        <v>0.33329999999999999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3910</v>
      </c>
      <c r="AG2700" s="2">
        <v>1.7361111111111112E-4</v>
      </c>
      <c r="AH2700" t="s">
        <v>3911</v>
      </c>
      <c r="AI2700">
        <v>3</v>
      </c>
      <c r="AJ2700" t="s">
        <v>3939</v>
      </c>
      <c r="AK2700" s="3">
        <v>36847</v>
      </c>
      <c r="AL2700" s="10">
        <f>YEAR(ufc_fights_2[[#This Row],[date]])</f>
        <v>2000</v>
      </c>
      <c r="AM2700" t="s">
        <v>3971</v>
      </c>
      <c r="AN2700">
        <v>36</v>
      </c>
      <c r="AO2700" t="s">
        <v>3913</v>
      </c>
      <c r="AP2700">
        <f>IF(ufc_fights_2[[#This Row],[winner]]="Red",ufc_fights_2[[#This Row],[r_fighter_id]],ufc_fights_2[[#This Row],[b_fighter_id]])</f>
        <v>2590</v>
      </c>
      <c r="AQ2700" t="str">
        <f>_xlfn.XLOOKUP(ufc_fights_2[[#This Row],[winnerID]],ufc_fighters[id],ufc_fighters[fighter_name],"xxx",0,1)</f>
        <v>Jens Pulver</v>
      </c>
    </row>
    <row r="2701" spans="1:43">
      <c r="A2701">
        <v>2590</v>
      </c>
      <c r="B2701">
        <v>3318</v>
      </c>
      <c r="C2701">
        <f>_xlfn.XLOOKUP(ufc_fights_2[[#This Row],[r_fighter_id]],ufc_fighters[id],ufc_fighters[year],"xxx",0,1)</f>
        <v>1974</v>
      </c>
      <c r="D2701">
        <f>_xlfn.XLOOKUP(ufc_fights_2[[#This Row],[b_fighter_id]],ufc_fighters[id],ufc_fighters[year],"Prázdné",0,1)</f>
        <v>1975</v>
      </c>
      <c r="E2701" s="10">
        <f>YEAR(ufc_fights_2[[#This Row],[date]])-ufc_fights_2[[#This Row],[r_year]]</f>
        <v>27</v>
      </c>
      <c r="F2701" s="10">
        <f>YEAR(ufc_fights_2[[#This Row],[date]])-ufc_fights_2[[#This Row],[b_year]]</f>
        <v>26</v>
      </c>
      <c r="G2701">
        <v>0</v>
      </c>
      <c r="H2701">
        <v>0</v>
      </c>
      <c r="I2701">
        <v>0.38169999999999998</v>
      </c>
      <c r="J2701">
        <v>0.495</v>
      </c>
      <c r="K2701">
        <v>0.55679999999999996</v>
      </c>
      <c r="L2701">
        <v>0.52339999999999998</v>
      </c>
      <c r="M2701">
        <v>0</v>
      </c>
      <c r="N2701">
        <v>0.12</v>
      </c>
      <c r="O2701">
        <v>0</v>
      </c>
      <c r="P2701">
        <v>0</v>
      </c>
      <c r="Q2701">
        <v>0</v>
      </c>
      <c r="R2701">
        <v>0</v>
      </c>
      <c r="S2701" s="2">
        <v>2.5462962962962965E-3</v>
      </c>
      <c r="T2701" s="2">
        <v>1.3194444444444445E-3</v>
      </c>
      <c r="U2701">
        <v>0.32200000000000001</v>
      </c>
      <c r="V2701">
        <v>0.4143</v>
      </c>
      <c r="W2701">
        <v>0.85709999999999997</v>
      </c>
      <c r="X2701">
        <v>1</v>
      </c>
      <c r="Y2701">
        <v>0.65380000000000005</v>
      </c>
      <c r="Z2701">
        <v>0.32290000000000002</v>
      </c>
      <c r="AA2701">
        <v>0.4607</v>
      </c>
      <c r="AB2701">
        <v>0.6</v>
      </c>
      <c r="AC2701">
        <v>0.7</v>
      </c>
      <c r="AD2701">
        <v>0.2</v>
      </c>
      <c r="AE2701">
        <v>1</v>
      </c>
      <c r="AF2701" t="s">
        <v>3915</v>
      </c>
      <c r="AG2701" s="2">
        <v>3.472222222222222E-3</v>
      </c>
      <c r="AH2701" t="s">
        <v>3927</v>
      </c>
      <c r="AI2701">
        <v>5</v>
      </c>
      <c r="AJ2701" t="s">
        <v>3925</v>
      </c>
      <c r="AK2701" s="3">
        <v>36945</v>
      </c>
      <c r="AL2701" s="10">
        <f>YEAR(ufc_fights_2[[#This Row],[date]])</f>
        <v>2001</v>
      </c>
      <c r="AM2701" t="s">
        <v>3971</v>
      </c>
      <c r="AN2701">
        <v>36</v>
      </c>
      <c r="AO2701" t="s">
        <v>3913</v>
      </c>
      <c r="AP2701">
        <f>IF(ufc_fights_2[[#This Row],[winner]]="Red",ufc_fights_2[[#This Row],[r_fighter_id]],ufc_fights_2[[#This Row],[b_fighter_id]])</f>
        <v>2590</v>
      </c>
      <c r="AQ2701" t="str">
        <f>_xlfn.XLOOKUP(ufc_fights_2[[#This Row],[winnerID]],ufc_fighters[id],ufc_fighters[fighter_name],"xxx",0,1)</f>
        <v>Jens Pulver</v>
      </c>
    </row>
    <row r="2702" spans="1:43">
      <c r="A2702">
        <v>2590</v>
      </c>
      <c r="B2702">
        <v>1251</v>
      </c>
      <c r="C2702">
        <f>_xlfn.XLOOKUP(ufc_fights_2[[#This Row],[r_fighter_id]],ufc_fighters[id],ufc_fighters[year],"xxx",0,1)</f>
        <v>1974</v>
      </c>
      <c r="D2702">
        <f>_xlfn.XLOOKUP(ufc_fights_2[[#This Row],[b_fighter_id]],ufc_fighters[id],ufc_fighters[year],"Prázdné",0,1)</f>
        <v>1975</v>
      </c>
      <c r="E2702" s="10">
        <f>YEAR(ufc_fights_2[[#This Row],[date]])-ufc_fights_2[[#This Row],[r_year]]</f>
        <v>27</v>
      </c>
      <c r="F2702" s="10">
        <f>YEAR(ufc_fights_2[[#This Row],[date]])-ufc_fights_2[[#This Row],[b_year]]</f>
        <v>26</v>
      </c>
      <c r="G2702">
        <v>0</v>
      </c>
      <c r="H2702">
        <v>0</v>
      </c>
      <c r="I2702">
        <v>0.45</v>
      </c>
      <c r="J2702">
        <v>0.3125</v>
      </c>
      <c r="K2702">
        <v>0.73529999999999995</v>
      </c>
      <c r="L2702">
        <v>0.61539999999999995</v>
      </c>
      <c r="M2702">
        <v>0</v>
      </c>
      <c r="N2702">
        <v>0.16669999999999999</v>
      </c>
      <c r="O2702">
        <v>1</v>
      </c>
      <c r="P2702">
        <v>3</v>
      </c>
      <c r="Q2702">
        <v>0</v>
      </c>
      <c r="R2702">
        <v>0</v>
      </c>
      <c r="S2702" s="2">
        <v>1.1122685185185185E-2</v>
      </c>
      <c r="T2702" s="2">
        <v>1.2962962962962963E-3</v>
      </c>
      <c r="U2702">
        <v>0.36730000000000002</v>
      </c>
      <c r="V2702">
        <v>0.1176</v>
      </c>
      <c r="W2702">
        <v>0.77780000000000005</v>
      </c>
      <c r="X2702">
        <v>1</v>
      </c>
      <c r="Y2702">
        <v>0.875</v>
      </c>
      <c r="Z2702">
        <v>0.2571</v>
      </c>
      <c r="AA2702">
        <v>0.3095</v>
      </c>
      <c r="AB2702">
        <v>1</v>
      </c>
      <c r="AC2702">
        <v>0</v>
      </c>
      <c r="AD2702">
        <v>0.68179999999999996</v>
      </c>
      <c r="AE2702">
        <v>0.66669999999999996</v>
      </c>
      <c r="AF2702" t="s">
        <v>3915</v>
      </c>
      <c r="AG2702" s="2">
        <v>3.472222222222222E-3</v>
      </c>
      <c r="AH2702" t="s">
        <v>3927</v>
      </c>
      <c r="AI2702">
        <v>5</v>
      </c>
      <c r="AJ2702" t="s">
        <v>3939</v>
      </c>
      <c r="AK2702" s="3">
        <v>37162</v>
      </c>
      <c r="AL2702" s="10">
        <f>YEAR(ufc_fights_2[[#This Row],[date]])</f>
        <v>2001</v>
      </c>
      <c r="AM2702" t="s">
        <v>3971</v>
      </c>
      <c r="AN2702">
        <v>1</v>
      </c>
      <c r="AO2702" t="s">
        <v>3913</v>
      </c>
      <c r="AP2702">
        <f>IF(ufc_fights_2[[#This Row],[winner]]="Red",ufc_fights_2[[#This Row],[r_fighter_id]],ufc_fights_2[[#This Row],[b_fighter_id]])</f>
        <v>2590</v>
      </c>
      <c r="AQ2702" t="str">
        <f>_xlfn.XLOOKUP(ufc_fights_2[[#This Row],[winnerID]],ufc_fighters[id],ufc_fighters[fighter_name],"xxx",0,1)</f>
        <v>Jens Pulver</v>
      </c>
    </row>
    <row r="2703" spans="1:43">
      <c r="A2703">
        <v>3261</v>
      </c>
      <c r="B2703">
        <v>2266</v>
      </c>
      <c r="C2703">
        <f>_xlfn.XLOOKUP(ufc_fights_2[[#This Row],[r_fighter_id]],ufc_fighters[id],ufc_fighters[year],"xxx",0,1)</f>
        <v>1987</v>
      </c>
      <c r="D2703">
        <f>_xlfn.XLOOKUP(ufc_fights_2[[#This Row],[b_fighter_id]],ufc_fighters[id],ufc_fighters[year],"Prázdné",0,1)</f>
        <v>1981</v>
      </c>
      <c r="E2703" s="10">
        <f>YEAR(ufc_fights_2[[#This Row],[date]])-ufc_fights_2[[#This Row],[r_year]]</f>
        <v>27</v>
      </c>
      <c r="F2703" s="10">
        <f>YEAR(ufc_fights_2[[#This Row],[date]])-ufc_fights_2[[#This Row],[b_year]]</f>
        <v>33</v>
      </c>
      <c r="G2703">
        <v>0</v>
      </c>
      <c r="H2703">
        <v>3</v>
      </c>
      <c r="I2703">
        <v>0.56359999999999999</v>
      </c>
      <c r="J2703">
        <v>0.59230000000000005</v>
      </c>
      <c r="K2703">
        <v>0.75290000000000001</v>
      </c>
      <c r="L2703">
        <v>0.63009999999999999</v>
      </c>
      <c r="M2703">
        <v>0.42859999999999998</v>
      </c>
      <c r="N2703">
        <v>1</v>
      </c>
      <c r="O2703">
        <v>0</v>
      </c>
      <c r="P2703">
        <v>0</v>
      </c>
      <c r="Q2703">
        <v>0</v>
      </c>
      <c r="R2703">
        <v>0</v>
      </c>
      <c r="S2703" s="2">
        <v>5.3587962962962964E-3</v>
      </c>
      <c r="T2703" s="2">
        <v>3.4027777777777776E-3</v>
      </c>
      <c r="U2703">
        <v>0.53849999999999998</v>
      </c>
      <c r="V2703">
        <v>0.56759999999999999</v>
      </c>
      <c r="W2703">
        <v>1</v>
      </c>
      <c r="X2703">
        <v>1</v>
      </c>
      <c r="Y2703">
        <v>0.8</v>
      </c>
      <c r="Z2703">
        <v>0.3125</v>
      </c>
      <c r="AA2703">
        <v>0.48570000000000002</v>
      </c>
      <c r="AB2703">
        <v>0.52170000000000005</v>
      </c>
      <c r="AC2703">
        <v>0.62709999999999999</v>
      </c>
      <c r="AD2703">
        <v>0.875</v>
      </c>
      <c r="AE2703">
        <v>0.63890000000000002</v>
      </c>
      <c r="AF2703" t="s">
        <v>3922</v>
      </c>
      <c r="AG2703" s="2">
        <v>3.472222222222222E-3</v>
      </c>
      <c r="AH2703" t="s">
        <v>3911</v>
      </c>
      <c r="AI2703">
        <v>3</v>
      </c>
      <c r="AJ2703" t="s">
        <v>3940</v>
      </c>
      <c r="AK2703" s="3">
        <v>41699</v>
      </c>
      <c r="AL2703" s="10">
        <f>YEAR(ufc_fights_2[[#This Row],[date]])</f>
        <v>2014</v>
      </c>
      <c r="AM2703" t="s">
        <v>3971</v>
      </c>
      <c r="AN2703">
        <v>28</v>
      </c>
      <c r="AO2703" t="s">
        <v>3918</v>
      </c>
      <c r="AP2703">
        <f>IF(ufc_fights_2[[#This Row],[winner]]="Red",ufc_fights_2[[#This Row],[r_fighter_id]],ufc_fights_2[[#This Row],[b_fighter_id]])</f>
        <v>2266</v>
      </c>
      <c r="AQ2703" t="str">
        <f>_xlfn.XLOOKUP(ufc_fights_2[[#This Row],[winnerID]],ufc_fighters[id],ufc_fighters[fighter_name],"xxx",0,1)</f>
        <v>Yui Chul Nam</v>
      </c>
    </row>
    <row r="2704" spans="1:43">
      <c r="A2704">
        <v>3285</v>
      </c>
      <c r="B2704">
        <v>2481</v>
      </c>
      <c r="C2704">
        <f>_xlfn.XLOOKUP(ufc_fights_2[[#This Row],[r_fighter_id]],ufc_fighters[id],ufc_fighters[year],"xxx",0,1)</f>
        <v>1991</v>
      </c>
      <c r="D2704">
        <f>_xlfn.XLOOKUP(ufc_fights_2[[#This Row],[b_fighter_id]],ufc_fighters[id],ufc_fighters[year],"Prázdné",0,1)</f>
        <v>1993</v>
      </c>
      <c r="E2704" s="10">
        <f>YEAR(ufc_fights_2[[#This Row],[date]])-ufc_fights_2[[#This Row],[r_year]]</f>
        <v>27</v>
      </c>
      <c r="F2704" s="10">
        <f>YEAR(ufc_fights_2[[#This Row],[date]])-ufc_fights_2[[#This Row],[b_year]]</f>
        <v>25</v>
      </c>
      <c r="G2704">
        <v>0</v>
      </c>
      <c r="H2704">
        <v>0</v>
      </c>
      <c r="I2704">
        <v>0.51</v>
      </c>
      <c r="J2704">
        <v>0.27060000000000001</v>
      </c>
      <c r="K2704">
        <v>0.52880000000000005</v>
      </c>
      <c r="L2704">
        <v>0.35049999999999998</v>
      </c>
      <c r="M2704">
        <v>0.5</v>
      </c>
      <c r="N2704">
        <v>0.1111</v>
      </c>
      <c r="O2704">
        <v>1</v>
      </c>
      <c r="P2704">
        <v>0</v>
      </c>
      <c r="Q2704">
        <v>1</v>
      </c>
      <c r="R2704">
        <v>1</v>
      </c>
      <c r="S2704" s="2">
        <v>1.5509259259259259E-3</v>
      </c>
      <c r="T2704" s="2">
        <v>3.7731481481481483E-3</v>
      </c>
      <c r="U2704">
        <v>0.36759999999999998</v>
      </c>
      <c r="V2704">
        <v>0.17649999999999999</v>
      </c>
      <c r="W2704">
        <v>0.625</v>
      </c>
      <c r="X2704">
        <v>1</v>
      </c>
      <c r="Y2704">
        <v>1</v>
      </c>
      <c r="Z2704">
        <v>0.43530000000000002</v>
      </c>
      <c r="AA2704">
        <v>0.25</v>
      </c>
      <c r="AB2704">
        <v>1</v>
      </c>
      <c r="AC2704">
        <v>0.5</v>
      </c>
      <c r="AD2704">
        <v>0.83330000000000004</v>
      </c>
      <c r="AE2704">
        <v>1</v>
      </c>
      <c r="AF2704" t="s">
        <v>3922</v>
      </c>
      <c r="AG2704" s="2">
        <v>3.472222222222222E-3</v>
      </c>
      <c r="AH2704" t="s">
        <v>3911</v>
      </c>
      <c r="AI2704">
        <v>3</v>
      </c>
      <c r="AJ2704" t="s">
        <v>3938</v>
      </c>
      <c r="AK2704" s="3">
        <v>43414</v>
      </c>
      <c r="AL2704" s="10">
        <f>YEAR(ufc_fights_2[[#This Row],[date]])</f>
        <v>2018</v>
      </c>
      <c r="AM2704" t="s">
        <v>3971</v>
      </c>
      <c r="AN2704">
        <v>74</v>
      </c>
      <c r="AO2704" t="s">
        <v>3913</v>
      </c>
      <c r="AP2704">
        <f>IF(ufc_fights_2[[#This Row],[winner]]="Red",ufc_fights_2[[#This Row],[r_fighter_id]],ufc_fights_2[[#This Row],[b_fighter_id]])</f>
        <v>3285</v>
      </c>
      <c r="AQ2704" t="str">
        <f>_xlfn.XLOOKUP(ufc_fights_2[[#This Row],[winnerID]],ufc_fighters[id],ufc_fighters[fighter_name],"xxx",0,1)</f>
        <v>Michael Trizano</v>
      </c>
    </row>
    <row r="2705" spans="1:43">
      <c r="A2705">
        <v>1107</v>
      </c>
      <c r="B2705">
        <v>1147</v>
      </c>
      <c r="C2705">
        <f>_xlfn.XLOOKUP(ufc_fights_2[[#This Row],[r_fighter_id]],ufc_fighters[id],ufc_fighters[year],"xxx",0,1)</f>
        <v>1986</v>
      </c>
      <c r="D2705">
        <f>_xlfn.XLOOKUP(ufc_fights_2[[#This Row],[b_fighter_id]],ufc_fighters[id],ufc_fighters[year],"Prázdné",0,1)</f>
        <v>1990</v>
      </c>
      <c r="E2705" s="10">
        <f>YEAR(ufc_fights_2[[#This Row],[date]])-ufc_fights_2[[#This Row],[r_year]]</f>
        <v>31</v>
      </c>
      <c r="F2705" s="10">
        <f>YEAR(ufc_fights_2[[#This Row],[date]])-ufc_fights_2[[#This Row],[b_year]]</f>
        <v>27</v>
      </c>
      <c r="G2705">
        <v>1</v>
      </c>
      <c r="H2705">
        <v>0</v>
      </c>
      <c r="I2705">
        <v>0.35709999999999997</v>
      </c>
      <c r="J2705">
        <v>0.51160000000000005</v>
      </c>
      <c r="K2705">
        <v>0.46579999999999999</v>
      </c>
      <c r="L2705">
        <v>0.54</v>
      </c>
      <c r="M2705">
        <v>0.66669999999999996</v>
      </c>
      <c r="N2705">
        <v>0</v>
      </c>
      <c r="O2705">
        <v>1</v>
      </c>
      <c r="P2705">
        <v>0</v>
      </c>
      <c r="Q2705">
        <v>0</v>
      </c>
      <c r="R2705">
        <v>0</v>
      </c>
      <c r="S2705" s="2">
        <v>4.0277777777777777E-3</v>
      </c>
      <c r="T2705" s="2">
        <v>0</v>
      </c>
      <c r="U2705">
        <v>0.35849999999999999</v>
      </c>
      <c r="V2705">
        <v>0.47220000000000001</v>
      </c>
      <c r="W2705">
        <v>0.33329999999999999</v>
      </c>
      <c r="X2705">
        <v>0</v>
      </c>
      <c r="Y2705">
        <v>0</v>
      </c>
      <c r="Z2705">
        <v>0.35289999999999999</v>
      </c>
      <c r="AA2705">
        <v>0.44440000000000002</v>
      </c>
      <c r="AB2705">
        <v>0.16669999999999999</v>
      </c>
      <c r="AC2705">
        <v>1</v>
      </c>
      <c r="AD2705">
        <v>0.4375</v>
      </c>
      <c r="AE2705">
        <v>0.5</v>
      </c>
      <c r="AF2705" t="s">
        <v>3933</v>
      </c>
      <c r="AG2705" s="2">
        <v>1.5162037037037036E-3</v>
      </c>
      <c r="AH2705" t="s">
        <v>3911</v>
      </c>
      <c r="AI2705">
        <v>3</v>
      </c>
      <c r="AJ2705" t="s">
        <v>3964</v>
      </c>
      <c r="AK2705" s="3">
        <v>42994</v>
      </c>
      <c r="AL2705" s="10">
        <f>YEAR(ufc_fights_2[[#This Row],[date]])</f>
        <v>2017</v>
      </c>
      <c r="AM2705" t="s">
        <v>3971</v>
      </c>
      <c r="AN2705">
        <v>29</v>
      </c>
      <c r="AO2705" t="s">
        <v>3913</v>
      </c>
      <c r="AP2705">
        <f>IF(ufc_fights_2[[#This Row],[winner]]="Red",ufc_fights_2[[#This Row],[r_fighter_id]],ufc_fights_2[[#This Row],[b_fighter_id]])</f>
        <v>1107</v>
      </c>
      <c r="AQ2705" t="str">
        <f>_xlfn.XLOOKUP(ufc_fights_2[[#This Row],[winnerID]],ufc_fighters[id],ufc_fighters[fighter_name],"xxx",0,1)</f>
        <v>Gregor Gillespie</v>
      </c>
    </row>
    <row r="2706" spans="1:43">
      <c r="A2706">
        <v>1107</v>
      </c>
      <c r="B2706">
        <v>2061</v>
      </c>
      <c r="C2706">
        <f>_xlfn.XLOOKUP(ufc_fights_2[[#This Row],[r_fighter_id]],ufc_fighters[id],ufc_fighters[year],"xxx",0,1)</f>
        <v>1986</v>
      </c>
      <c r="D2706">
        <f>_xlfn.XLOOKUP(ufc_fights_2[[#This Row],[b_fighter_id]],ufc_fighters[id],ufc_fighters[year],"Prázdné",0,1)</f>
        <v>1987</v>
      </c>
      <c r="E2706" s="10">
        <f>YEAR(ufc_fights_2[[#This Row],[date]])-ufc_fights_2[[#This Row],[r_year]]</f>
        <v>33</v>
      </c>
      <c r="F2706" s="10">
        <f>YEAR(ufc_fights_2[[#This Row],[date]])-ufc_fights_2[[#This Row],[b_year]]</f>
        <v>32</v>
      </c>
      <c r="G2706">
        <v>0</v>
      </c>
      <c r="H2706">
        <v>0</v>
      </c>
      <c r="I2706">
        <v>0.71830000000000005</v>
      </c>
      <c r="J2706">
        <v>8.3299999999999999E-2</v>
      </c>
      <c r="K2706">
        <v>0.76839999999999997</v>
      </c>
      <c r="L2706">
        <v>8.3299999999999999E-2</v>
      </c>
      <c r="M2706">
        <v>0.54549999999999998</v>
      </c>
      <c r="N2706">
        <v>0</v>
      </c>
      <c r="O2706">
        <v>0</v>
      </c>
      <c r="P2706">
        <v>0</v>
      </c>
      <c r="Q2706">
        <v>1</v>
      </c>
      <c r="R2706">
        <v>1</v>
      </c>
      <c r="S2706" s="2">
        <v>6.1111111111111114E-3</v>
      </c>
      <c r="T2706" s="2">
        <v>8.1018518518518516E-5</v>
      </c>
      <c r="U2706">
        <v>0.6552</v>
      </c>
      <c r="V2706">
        <v>9.0899999999999995E-2</v>
      </c>
      <c r="W2706">
        <v>1</v>
      </c>
      <c r="X2706">
        <v>1</v>
      </c>
      <c r="Y2706">
        <v>0</v>
      </c>
      <c r="Z2706">
        <v>9.0899999999999995E-2</v>
      </c>
      <c r="AA2706">
        <v>9.0899999999999995E-2</v>
      </c>
      <c r="AB2706">
        <v>0.66669999999999996</v>
      </c>
      <c r="AC2706">
        <v>0</v>
      </c>
      <c r="AD2706">
        <v>0.86270000000000002</v>
      </c>
      <c r="AE2706">
        <v>0</v>
      </c>
      <c r="AF2706" t="s">
        <v>3910</v>
      </c>
      <c r="AG2706" s="2">
        <v>3.460648148148148E-3</v>
      </c>
      <c r="AH2706" t="s">
        <v>3911</v>
      </c>
      <c r="AI2706">
        <v>3</v>
      </c>
      <c r="AJ2706" t="s">
        <v>3941</v>
      </c>
      <c r="AK2706" s="3">
        <v>43484</v>
      </c>
      <c r="AL2706" s="10">
        <f>YEAR(ufc_fights_2[[#This Row],[date]])</f>
        <v>2019</v>
      </c>
      <c r="AM2706" t="s">
        <v>3971</v>
      </c>
      <c r="AN2706">
        <v>31</v>
      </c>
      <c r="AO2706" t="s">
        <v>3913</v>
      </c>
      <c r="AP2706">
        <f>IF(ufc_fights_2[[#This Row],[winner]]="Red",ufc_fights_2[[#This Row],[r_fighter_id]],ufc_fights_2[[#This Row],[b_fighter_id]])</f>
        <v>1107</v>
      </c>
      <c r="AQ2706" t="str">
        <f>_xlfn.XLOOKUP(ufc_fights_2[[#This Row],[winnerID]],ufc_fighters[id],ufc_fighters[fighter_name],"xxx",0,1)</f>
        <v>Gregor Gillespie</v>
      </c>
    </row>
    <row r="2707" spans="1:43">
      <c r="A2707">
        <v>1004</v>
      </c>
      <c r="B2707">
        <v>1107</v>
      </c>
      <c r="C2707">
        <f>_xlfn.XLOOKUP(ufc_fights_2[[#This Row],[r_fighter_id]],ufc_fighters[id],ufc_fighters[year],"xxx",0,1)</f>
        <v>1991</v>
      </c>
      <c r="D2707">
        <f>_xlfn.XLOOKUP(ufc_fights_2[[#This Row],[b_fighter_id]],ufc_fighters[id],ufc_fighters[year],"Prázdné",0,1)</f>
        <v>1986</v>
      </c>
      <c r="E2707" s="10">
        <f>YEAR(ufc_fights_2[[#This Row],[date]])-ufc_fights_2[[#This Row],[r_year]]</f>
        <v>25</v>
      </c>
      <c r="F2707" s="10">
        <f>YEAR(ufc_fights_2[[#This Row],[date]])-ufc_fights_2[[#This Row],[b_year]]</f>
        <v>30</v>
      </c>
      <c r="G2707">
        <v>0</v>
      </c>
      <c r="H2707">
        <v>0</v>
      </c>
      <c r="I2707">
        <v>0.42159999999999997</v>
      </c>
      <c r="J2707">
        <v>0.4556</v>
      </c>
      <c r="K2707">
        <v>0.53380000000000005</v>
      </c>
      <c r="L2707">
        <v>0.63370000000000004</v>
      </c>
      <c r="M2707">
        <v>0</v>
      </c>
      <c r="N2707">
        <v>0.26319999999999999</v>
      </c>
      <c r="O2707">
        <v>0</v>
      </c>
      <c r="P2707">
        <v>0</v>
      </c>
      <c r="Q2707">
        <v>0</v>
      </c>
      <c r="R2707">
        <v>0</v>
      </c>
      <c r="S2707" s="2">
        <v>3.4722222222222222E-5</v>
      </c>
      <c r="T2707" s="2">
        <v>7.6388888888888886E-3</v>
      </c>
      <c r="U2707">
        <v>0.42859999999999998</v>
      </c>
      <c r="V2707">
        <v>0.42170000000000002</v>
      </c>
      <c r="W2707">
        <v>0.25</v>
      </c>
      <c r="X2707">
        <v>0</v>
      </c>
      <c r="Y2707">
        <v>1</v>
      </c>
      <c r="Z2707">
        <v>0.22059999999999999</v>
      </c>
      <c r="AA2707">
        <v>0.36509999999999998</v>
      </c>
      <c r="AB2707">
        <v>0.81820000000000004</v>
      </c>
      <c r="AC2707">
        <v>0.6</v>
      </c>
      <c r="AD2707">
        <v>1</v>
      </c>
      <c r="AE2707">
        <v>0.68179999999999996</v>
      </c>
      <c r="AF2707" t="s">
        <v>3915</v>
      </c>
      <c r="AG2707" s="2">
        <v>3.472222222222222E-3</v>
      </c>
      <c r="AH2707" t="s">
        <v>3911</v>
      </c>
      <c r="AI2707">
        <v>3</v>
      </c>
      <c r="AJ2707" t="s">
        <v>4009</v>
      </c>
      <c r="AK2707" s="3">
        <v>42637</v>
      </c>
      <c r="AL2707" s="10">
        <f>YEAR(ufc_fights_2[[#This Row],[date]])</f>
        <v>2016</v>
      </c>
      <c r="AM2707" t="s">
        <v>3971</v>
      </c>
      <c r="AN2707">
        <v>44</v>
      </c>
      <c r="AO2707" t="s">
        <v>3918</v>
      </c>
      <c r="AP2707">
        <f>IF(ufc_fights_2[[#This Row],[winner]]="Red",ufc_fights_2[[#This Row],[r_fighter_id]],ufc_fights_2[[#This Row],[b_fighter_id]])</f>
        <v>1107</v>
      </c>
      <c r="AQ2707" t="str">
        <f>_xlfn.XLOOKUP(ufc_fights_2[[#This Row],[winnerID]],ufc_fighters[id],ufc_fighters[fighter_name],"xxx",0,1)</f>
        <v>Gregor Gillespie</v>
      </c>
    </row>
    <row r="2708" spans="1:43">
      <c r="A2708">
        <v>1107</v>
      </c>
      <c r="B2708">
        <v>2533</v>
      </c>
      <c r="C2708">
        <f>_xlfn.XLOOKUP(ufc_fights_2[[#This Row],[r_fighter_id]],ufc_fighters[id],ufc_fighters[year],"xxx",0,1)</f>
        <v>1986</v>
      </c>
      <c r="D2708">
        <f>_xlfn.XLOOKUP(ufc_fights_2[[#This Row],[b_fighter_id]],ufc_fighters[id],ufc_fighters[year],"Prázdné",0,1)</f>
        <v>1982</v>
      </c>
      <c r="E2708" s="10">
        <f>YEAR(ufc_fights_2[[#This Row],[date]])-ufc_fights_2[[#This Row],[r_year]]</f>
        <v>32</v>
      </c>
      <c r="F2708" s="10">
        <f>YEAR(ufc_fights_2[[#This Row],[date]])-ufc_fights_2[[#This Row],[b_year]]</f>
        <v>36</v>
      </c>
      <c r="G2708">
        <v>0</v>
      </c>
      <c r="H2708">
        <v>0</v>
      </c>
      <c r="I2708">
        <v>0.5</v>
      </c>
      <c r="J2708">
        <v>0.31819999999999998</v>
      </c>
      <c r="K2708">
        <v>0.625</v>
      </c>
      <c r="L2708">
        <v>0.68630000000000002</v>
      </c>
      <c r="M2708">
        <v>0.77780000000000005</v>
      </c>
      <c r="N2708">
        <v>0</v>
      </c>
      <c r="O2708">
        <v>2</v>
      </c>
      <c r="P2708">
        <v>0</v>
      </c>
      <c r="Q2708">
        <v>0</v>
      </c>
      <c r="R2708">
        <v>0</v>
      </c>
      <c r="S2708" s="2">
        <v>5.4513888888888893E-3</v>
      </c>
      <c r="T2708" s="2">
        <v>0</v>
      </c>
      <c r="U2708">
        <v>0.45829999999999999</v>
      </c>
      <c r="V2708">
        <v>0.28570000000000001</v>
      </c>
      <c r="W2708">
        <v>1</v>
      </c>
      <c r="X2708">
        <v>1</v>
      </c>
      <c r="Y2708">
        <v>1</v>
      </c>
      <c r="Z2708">
        <v>0.3846</v>
      </c>
      <c r="AA2708">
        <v>0.17649999999999999</v>
      </c>
      <c r="AB2708">
        <v>0.4</v>
      </c>
      <c r="AC2708">
        <v>0.8</v>
      </c>
      <c r="AD2708">
        <v>0.75</v>
      </c>
      <c r="AE2708">
        <v>0</v>
      </c>
      <c r="AF2708" t="s">
        <v>3933</v>
      </c>
      <c r="AG2708" s="2">
        <v>2.8472222222222223E-3</v>
      </c>
      <c r="AH2708" t="s">
        <v>3911</v>
      </c>
      <c r="AI2708">
        <v>3</v>
      </c>
      <c r="AJ2708" t="s">
        <v>3941</v>
      </c>
      <c r="AK2708" s="3">
        <v>43252</v>
      </c>
      <c r="AL2708" s="10">
        <f>YEAR(ufc_fights_2[[#This Row],[date]])</f>
        <v>2018</v>
      </c>
      <c r="AM2708" t="s">
        <v>3971</v>
      </c>
      <c r="AN2708">
        <v>72</v>
      </c>
      <c r="AO2708" t="s">
        <v>3913</v>
      </c>
      <c r="AP2708">
        <f>IF(ufc_fights_2[[#This Row],[winner]]="Red",ufc_fights_2[[#This Row],[r_fighter_id]],ufc_fights_2[[#This Row],[b_fighter_id]])</f>
        <v>1107</v>
      </c>
      <c r="AQ2708" t="str">
        <f>_xlfn.XLOOKUP(ufc_fights_2[[#This Row],[winnerID]],ufc_fighters[id],ufc_fighters[fighter_name],"xxx",0,1)</f>
        <v>Gregor Gillespie</v>
      </c>
    </row>
    <row r="2709" spans="1:43">
      <c r="A2709">
        <v>2682</v>
      </c>
      <c r="B2709">
        <v>1107</v>
      </c>
      <c r="C2709">
        <f>_xlfn.XLOOKUP(ufc_fights_2[[#This Row],[r_fighter_id]],ufc_fighters[id],ufc_fighters[year],"xxx",0,1)</f>
        <v>1987</v>
      </c>
      <c r="D2709">
        <f>_xlfn.XLOOKUP(ufc_fights_2[[#This Row],[b_fighter_id]],ufc_fighters[id],ufc_fighters[year],"Prázdné",0,1)</f>
        <v>1986</v>
      </c>
      <c r="E2709" s="10">
        <f>YEAR(ufc_fights_2[[#This Row],[date]])-ufc_fights_2[[#This Row],[r_year]]</f>
        <v>31</v>
      </c>
      <c r="F2709" s="10">
        <f>YEAR(ufc_fights_2[[#This Row],[date]])-ufc_fights_2[[#This Row],[b_year]]</f>
        <v>32</v>
      </c>
      <c r="G2709">
        <v>0</v>
      </c>
      <c r="H2709">
        <v>0</v>
      </c>
      <c r="I2709">
        <v>0.4375</v>
      </c>
      <c r="J2709">
        <v>0.61819999999999997</v>
      </c>
      <c r="K2709">
        <v>0.4375</v>
      </c>
      <c r="L2709">
        <v>0.66669999999999996</v>
      </c>
      <c r="M2709">
        <v>0</v>
      </c>
      <c r="N2709">
        <v>0.5</v>
      </c>
      <c r="O2709">
        <v>0</v>
      </c>
      <c r="P2709">
        <v>0</v>
      </c>
      <c r="Q2709">
        <v>0</v>
      </c>
      <c r="R2709">
        <v>0</v>
      </c>
      <c r="S2709" s="2">
        <v>0</v>
      </c>
      <c r="T2709" s="2">
        <v>2.5810185185185185E-3</v>
      </c>
      <c r="U2709">
        <v>0.35709999999999997</v>
      </c>
      <c r="V2709">
        <v>0.60780000000000001</v>
      </c>
      <c r="W2709">
        <v>1</v>
      </c>
      <c r="X2709">
        <v>1</v>
      </c>
      <c r="Y2709">
        <v>1</v>
      </c>
      <c r="Z2709">
        <v>0.4375</v>
      </c>
      <c r="AA2709">
        <v>0.26319999999999999</v>
      </c>
      <c r="AB2709">
        <v>0</v>
      </c>
      <c r="AC2709">
        <v>1</v>
      </c>
      <c r="AD2709">
        <v>0</v>
      </c>
      <c r="AE2709">
        <v>0.8</v>
      </c>
      <c r="AF2709" t="s">
        <v>3910</v>
      </c>
      <c r="AG2709" s="2">
        <v>3.3101851851851851E-3</v>
      </c>
      <c r="AH2709" t="s">
        <v>3911</v>
      </c>
      <c r="AI2709">
        <v>3</v>
      </c>
      <c r="AJ2709" t="s">
        <v>4011</v>
      </c>
      <c r="AK2709" s="3">
        <v>43127</v>
      </c>
      <c r="AL2709" s="10">
        <f>YEAR(ufc_fights_2[[#This Row],[date]])</f>
        <v>2018</v>
      </c>
      <c r="AM2709" t="s">
        <v>3971</v>
      </c>
      <c r="AN2709">
        <v>112</v>
      </c>
      <c r="AO2709" t="s">
        <v>3918</v>
      </c>
      <c r="AP2709">
        <f>IF(ufc_fights_2[[#This Row],[winner]]="Red",ufc_fights_2[[#This Row],[r_fighter_id]],ufc_fights_2[[#This Row],[b_fighter_id]])</f>
        <v>1107</v>
      </c>
      <c r="AQ2709" t="str">
        <f>_xlfn.XLOOKUP(ufc_fights_2[[#This Row],[winnerID]],ufc_fighters[id],ufc_fighters[fighter_name],"xxx",0,1)</f>
        <v>Gregor Gillespie</v>
      </c>
    </row>
    <row r="2710" spans="1:43">
      <c r="A2710">
        <v>519</v>
      </c>
      <c r="B2710">
        <v>2523</v>
      </c>
      <c r="C2710">
        <f>_xlfn.XLOOKUP(ufc_fights_2[[#This Row],[r_fighter_id]],ufc_fighters[id],ufc_fighters[year],"xxx",0,1)</f>
        <v>1985</v>
      </c>
      <c r="D2710">
        <f>_xlfn.XLOOKUP(ufc_fights_2[[#This Row],[b_fighter_id]],ufc_fighters[id],ufc_fighters[year],"Prázdné",0,1)</f>
        <v>1990</v>
      </c>
      <c r="E2710" s="10">
        <f>YEAR(ufc_fights_2[[#This Row],[date]])-ufc_fights_2[[#This Row],[r_year]]</f>
        <v>30</v>
      </c>
      <c r="F2710" s="10">
        <f>YEAR(ufc_fights_2[[#This Row],[date]])-ufc_fights_2[[#This Row],[b_year]]</f>
        <v>25</v>
      </c>
      <c r="G2710">
        <v>0</v>
      </c>
      <c r="H2710">
        <v>0</v>
      </c>
      <c r="I2710">
        <v>0.34210000000000002</v>
      </c>
      <c r="J2710">
        <v>0.15310000000000001</v>
      </c>
      <c r="K2710">
        <v>0.56899999999999995</v>
      </c>
      <c r="L2710">
        <v>0.443</v>
      </c>
      <c r="M2710">
        <v>0</v>
      </c>
      <c r="N2710">
        <v>0.71430000000000005</v>
      </c>
      <c r="O2710">
        <v>1</v>
      </c>
      <c r="P2710">
        <v>0</v>
      </c>
      <c r="Q2710">
        <v>2</v>
      </c>
      <c r="R2710">
        <v>0</v>
      </c>
      <c r="S2710" s="2">
        <v>8.3333333333333339E-4</v>
      </c>
      <c r="T2710" s="2">
        <v>4.9421296296296297E-3</v>
      </c>
      <c r="U2710">
        <v>0.12770000000000001</v>
      </c>
      <c r="V2710">
        <v>0.1429</v>
      </c>
      <c r="W2710">
        <v>0.2</v>
      </c>
      <c r="X2710">
        <v>0.94740000000000002</v>
      </c>
      <c r="Y2710">
        <v>0</v>
      </c>
      <c r="Z2710">
        <v>0.35139999999999999</v>
      </c>
      <c r="AA2710">
        <v>0.13539999999999999</v>
      </c>
      <c r="AB2710">
        <v>0</v>
      </c>
      <c r="AC2710">
        <v>1</v>
      </c>
      <c r="AD2710">
        <v>0</v>
      </c>
      <c r="AE2710">
        <v>0</v>
      </c>
      <c r="AF2710" t="s">
        <v>3915</v>
      </c>
      <c r="AG2710" s="2">
        <v>3.472222222222222E-3</v>
      </c>
      <c r="AH2710" t="s">
        <v>3911</v>
      </c>
      <c r="AI2710">
        <v>3</v>
      </c>
      <c r="AJ2710" t="s">
        <v>3912</v>
      </c>
      <c r="AK2710" s="3">
        <v>42196</v>
      </c>
      <c r="AL2710" s="10">
        <f>YEAR(ufc_fights_2[[#This Row],[date]])</f>
        <v>2015</v>
      </c>
      <c r="AM2710" t="s">
        <v>3971</v>
      </c>
      <c r="AN2710">
        <v>1</v>
      </c>
      <c r="AO2710" t="s">
        <v>3918</v>
      </c>
      <c r="AP2710">
        <f>IF(ufc_fights_2[[#This Row],[winner]]="Red",ufc_fights_2[[#This Row],[r_fighter_id]],ufc_fights_2[[#This Row],[b_fighter_id]])</f>
        <v>2523</v>
      </c>
      <c r="AQ2710" t="str">
        <f>_xlfn.XLOOKUP(ufc_fights_2[[#This Row],[winnerID]],ufc_fighters[id],ufc_fighters[fighter_name],"xxx",0,1)</f>
        <v>Cody Pfister</v>
      </c>
    </row>
    <row r="2711" spans="1:43">
      <c r="A2711">
        <v>2333</v>
      </c>
      <c r="B2711">
        <v>1162</v>
      </c>
      <c r="C2711">
        <f>_xlfn.XLOOKUP(ufc_fights_2[[#This Row],[r_fighter_id]],ufc_fighters[id],ufc_fighters[year],"xxx",0,1)</f>
        <v>1996</v>
      </c>
      <c r="D2711">
        <f>_xlfn.XLOOKUP(ufc_fights_2[[#This Row],[b_fighter_id]],ufc_fighters[id],ufc_fighters[year],"Prázdné",0,1)</f>
        <v>1987</v>
      </c>
      <c r="E2711" s="10">
        <f>YEAR(ufc_fights_2[[#This Row],[date]])-ufc_fights_2[[#This Row],[r_year]]</f>
        <v>22</v>
      </c>
      <c r="F2711" s="10">
        <f>YEAR(ufc_fights_2[[#This Row],[date]])-ufc_fights_2[[#This Row],[b_year]]</f>
        <v>31</v>
      </c>
      <c r="G2711">
        <v>0</v>
      </c>
      <c r="H2711">
        <v>0</v>
      </c>
      <c r="I2711">
        <v>0.45650000000000002</v>
      </c>
      <c r="J2711">
        <v>0.42420000000000002</v>
      </c>
      <c r="K2711">
        <v>0.61270000000000002</v>
      </c>
      <c r="L2711">
        <v>0.44119999999999998</v>
      </c>
      <c r="M2711">
        <v>0.1111</v>
      </c>
      <c r="N2711">
        <v>0.8</v>
      </c>
      <c r="O2711">
        <v>0</v>
      </c>
      <c r="P2711">
        <v>1</v>
      </c>
      <c r="Q2711">
        <v>0</v>
      </c>
      <c r="R2711">
        <v>0</v>
      </c>
      <c r="S2711" s="2">
        <v>1.3078703703703703E-3</v>
      </c>
      <c r="T2711" s="2">
        <v>4.2939814814814811E-3</v>
      </c>
      <c r="U2711">
        <v>0.31369999999999998</v>
      </c>
      <c r="V2711">
        <v>0.42859999999999998</v>
      </c>
      <c r="W2711">
        <v>0.8</v>
      </c>
      <c r="X2711">
        <v>0.9375</v>
      </c>
      <c r="Y2711">
        <v>0.45450000000000002</v>
      </c>
      <c r="Z2711">
        <v>0.35959999999999998</v>
      </c>
      <c r="AA2711">
        <v>0.39679999999999999</v>
      </c>
      <c r="AB2711">
        <v>0.9</v>
      </c>
      <c r="AC2711">
        <v>0</v>
      </c>
      <c r="AD2711">
        <v>0.92859999999999998</v>
      </c>
      <c r="AE2711">
        <v>1</v>
      </c>
      <c r="AF2711" t="s">
        <v>3915</v>
      </c>
      <c r="AG2711" s="2">
        <v>3.472222222222222E-3</v>
      </c>
      <c r="AH2711" t="s">
        <v>3911</v>
      </c>
      <c r="AI2711">
        <v>3</v>
      </c>
      <c r="AJ2711" t="s">
        <v>3956</v>
      </c>
      <c r="AK2711" s="3">
        <v>43149</v>
      </c>
      <c r="AL2711" s="10">
        <f>YEAR(ufc_fights_2[[#This Row],[date]])</f>
        <v>2018</v>
      </c>
      <c r="AM2711" t="s">
        <v>3971</v>
      </c>
      <c r="AN2711">
        <v>55</v>
      </c>
      <c r="AO2711" t="s">
        <v>3913</v>
      </c>
      <c r="AP2711">
        <f>IF(ufc_fights_2[[#This Row],[winner]]="Red",ufc_fights_2[[#This Row],[r_fighter_id]],ufc_fights_2[[#This Row],[b_fighter_id]])</f>
        <v>2333</v>
      </c>
      <c r="AQ2711" t="str">
        <f>_xlfn.XLOOKUP(ufc_fights_2[[#This Row],[winnerID]],ufc_fighters[id],ufc_fighters[fighter_name],"xxx",0,1)</f>
        <v>Sage Northcutt</v>
      </c>
    </row>
    <row r="2712" spans="1:43">
      <c r="A2712">
        <v>2333</v>
      </c>
      <c r="B2712">
        <v>2601</v>
      </c>
      <c r="C2712">
        <f>_xlfn.XLOOKUP(ufc_fights_2[[#This Row],[r_fighter_id]],ufc_fighters[id],ufc_fighters[year],"xxx",0,1)</f>
        <v>1996</v>
      </c>
      <c r="D2712">
        <f>_xlfn.XLOOKUP(ufc_fights_2[[#This Row],[b_fighter_id]],ufc_fighters[id],ufc_fighters[year],"Prázdné",0,1)</f>
        <v>1984</v>
      </c>
      <c r="E2712" s="10">
        <f>YEAR(ufc_fights_2[[#This Row],[date]])-ufc_fights_2[[#This Row],[r_year]]</f>
        <v>21</v>
      </c>
      <c r="F2712" s="10">
        <f>YEAR(ufc_fights_2[[#This Row],[date]])-ufc_fights_2[[#This Row],[b_year]]</f>
        <v>33</v>
      </c>
      <c r="G2712">
        <v>0</v>
      </c>
      <c r="H2712">
        <v>0</v>
      </c>
      <c r="I2712">
        <v>0.49070000000000003</v>
      </c>
      <c r="J2712">
        <v>0.34160000000000001</v>
      </c>
      <c r="K2712">
        <v>0.49399999999999999</v>
      </c>
      <c r="L2712">
        <v>0.34160000000000001</v>
      </c>
      <c r="M2712">
        <v>0.6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4.9768518518518521E-4</v>
      </c>
      <c r="T2712" s="2">
        <v>0</v>
      </c>
      <c r="U2712">
        <v>0.3982</v>
      </c>
      <c r="V2712">
        <v>0.12620000000000001</v>
      </c>
      <c r="W2712">
        <v>0.625</v>
      </c>
      <c r="X2712">
        <v>0.79169999999999996</v>
      </c>
      <c r="Y2712">
        <v>0.80489999999999995</v>
      </c>
      <c r="Z2712">
        <v>0.48430000000000001</v>
      </c>
      <c r="AA2712">
        <v>0.34160000000000001</v>
      </c>
      <c r="AB2712">
        <v>1</v>
      </c>
      <c r="AC2712">
        <v>0</v>
      </c>
      <c r="AD2712">
        <v>0</v>
      </c>
      <c r="AE2712">
        <v>0</v>
      </c>
      <c r="AF2712" t="s">
        <v>3915</v>
      </c>
      <c r="AG2712" s="2">
        <v>3.472222222222222E-3</v>
      </c>
      <c r="AH2712" t="s">
        <v>3911</v>
      </c>
      <c r="AI2712">
        <v>3</v>
      </c>
      <c r="AJ2712" t="s">
        <v>3928</v>
      </c>
      <c r="AK2712" s="3">
        <v>43050</v>
      </c>
      <c r="AL2712" s="10">
        <f>YEAR(ufc_fights_2[[#This Row],[date]])</f>
        <v>2017</v>
      </c>
      <c r="AM2712" t="s">
        <v>3971</v>
      </c>
      <c r="AN2712">
        <v>15</v>
      </c>
      <c r="AO2712" t="s">
        <v>3913</v>
      </c>
      <c r="AP2712">
        <f>IF(ufc_fights_2[[#This Row],[winner]]="Red",ufc_fights_2[[#This Row],[r_fighter_id]],ufc_fights_2[[#This Row],[b_fighter_id]])</f>
        <v>2333</v>
      </c>
      <c r="AQ2712" t="str">
        <f>_xlfn.XLOOKUP(ufc_fights_2[[#This Row],[winnerID]],ufc_fighters[id],ufc_fighters[fighter_name],"xxx",0,1)</f>
        <v>Sage Northcutt</v>
      </c>
    </row>
    <row r="2713" spans="1:43">
      <c r="A2713">
        <v>3281</v>
      </c>
      <c r="B2713">
        <v>2333</v>
      </c>
      <c r="C2713">
        <f>_xlfn.XLOOKUP(ufc_fights_2[[#This Row],[r_fighter_id]],ufc_fighters[id],ufc_fighters[year],"xxx",0,1)</f>
        <v>1981</v>
      </c>
      <c r="D2713">
        <f>_xlfn.XLOOKUP(ufc_fights_2[[#This Row],[b_fighter_id]],ufc_fighters[id],ufc_fighters[year],"Prázdné",0,1)</f>
        <v>1996</v>
      </c>
      <c r="E2713" s="10">
        <f>YEAR(ufc_fights_2[[#This Row],[date]])-ufc_fights_2[[#This Row],[r_year]]</f>
        <v>34</v>
      </c>
      <c r="F2713" s="10">
        <f>YEAR(ufc_fights_2[[#This Row],[date]])-ufc_fights_2[[#This Row],[b_year]]</f>
        <v>19</v>
      </c>
      <c r="G2713">
        <v>0</v>
      </c>
      <c r="H2713">
        <v>0</v>
      </c>
      <c r="I2713">
        <v>0.33329999999999999</v>
      </c>
      <c r="J2713">
        <v>0.6774</v>
      </c>
      <c r="K2713">
        <v>0.33329999999999999</v>
      </c>
      <c r="L2713">
        <v>0.6774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 s="2">
        <v>1.0416666666666667E-4</v>
      </c>
      <c r="T2713" s="2">
        <v>0</v>
      </c>
      <c r="U2713">
        <v>0</v>
      </c>
      <c r="V2713">
        <v>0.6552</v>
      </c>
      <c r="W2713">
        <v>0</v>
      </c>
      <c r="X2713">
        <v>0.5</v>
      </c>
      <c r="Y2713">
        <v>1</v>
      </c>
      <c r="Z2713">
        <v>0.33329999999999999</v>
      </c>
      <c r="AA2713">
        <v>0.75</v>
      </c>
      <c r="AB2713">
        <v>0</v>
      </c>
      <c r="AC2713">
        <v>0.72729999999999995</v>
      </c>
      <c r="AD2713">
        <v>0</v>
      </c>
      <c r="AE2713">
        <v>0.625</v>
      </c>
      <c r="AF2713" t="s">
        <v>3910</v>
      </c>
      <c r="AG2713" s="2">
        <v>6.5972222222222224E-4</v>
      </c>
      <c r="AH2713" t="s">
        <v>3911</v>
      </c>
      <c r="AI2713">
        <v>3</v>
      </c>
      <c r="AJ2713" t="s">
        <v>3914</v>
      </c>
      <c r="AK2713" s="3">
        <v>42280</v>
      </c>
      <c r="AL2713" s="10">
        <f>YEAR(ufc_fights_2[[#This Row],[date]])</f>
        <v>2015</v>
      </c>
      <c r="AM2713" t="s">
        <v>3971</v>
      </c>
      <c r="AN2713">
        <v>3</v>
      </c>
      <c r="AO2713" t="s">
        <v>3918</v>
      </c>
      <c r="AP2713">
        <f>IF(ufc_fights_2[[#This Row],[winner]]="Red",ufc_fights_2[[#This Row],[r_fighter_id]],ufc_fights_2[[#This Row],[b_fighter_id]])</f>
        <v>2333</v>
      </c>
      <c r="AQ2713" t="str">
        <f>_xlfn.XLOOKUP(ufc_fights_2[[#This Row],[winnerID]],ufc_fighters[id],ufc_fighters[fighter_name],"xxx",0,1)</f>
        <v>Sage Northcutt</v>
      </c>
    </row>
    <row r="2714" spans="1:43">
      <c r="A2714">
        <v>2333</v>
      </c>
      <c r="B2714">
        <v>1952</v>
      </c>
      <c r="C2714">
        <f>_xlfn.XLOOKUP(ufc_fights_2[[#This Row],[r_fighter_id]],ufc_fighters[id],ufc_fighters[year],"xxx",0,1)</f>
        <v>1996</v>
      </c>
      <c r="D2714">
        <f>_xlfn.XLOOKUP(ufc_fights_2[[#This Row],[b_fighter_id]],ufc_fighters[id],ufc_fighters[year],"Prázdné",0,1)</f>
        <v>1986</v>
      </c>
      <c r="E2714" s="10">
        <f>YEAR(ufc_fights_2[[#This Row],[date]])-ufc_fights_2[[#This Row],[r_year]]</f>
        <v>20</v>
      </c>
      <c r="F2714" s="10">
        <f>YEAR(ufc_fights_2[[#This Row],[date]])-ufc_fights_2[[#This Row],[b_year]]</f>
        <v>30</v>
      </c>
      <c r="G2714">
        <v>0</v>
      </c>
      <c r="H2714">
        <v>0</v>
      </c>
      <c r="I2714">
        <v>0.62119999999999997</v>
      </c>
      <c r="J2714">
        <v>0.44440000000000002</v>
      </c>
      <c r="K2714">
        <v>0.78520000000000001</v>
      </c>
      <c r="L2714">
        <v>0.54169999999999996</v>
      </c>
      <c r="M2714">
        <v>0</v>
      </c>
      <c r="N2714">
        <v>0.4</v>
      </c>
      <c r="O2714">
        <v>1</v>
      </c>
      <c r="P2714">
        <v>2</v>
      </c>
      <c r="Q2714">
        <v>1</v>
      </c>
      <c r="R2714">
        <v>0</v>
      </c>
      <c r="S2714" s="2">
        <v>3.0555555555555557E-3</v>
      </c>
      <c r="T2714" s="2">
        <v>5.1736111111111115E-3</v>
      </c>
      <c r="U2714">
        <v>0.61019999999999996</v>
      </c>
      <c r="V2714">
        <v>0.375</v>
      </c>
      <c r="W2714">
        <v>0.6</v>
      </c>
      <c r="X2714">
        <v>1</v>
      </c>
      <c r="Y2714">
        <v>1</v>
      </c>
      <c r="Z2714">
        <v>0.42420000000000002</v>
      </c>
      <c r="AA2714">
        <v>0.3871</v>
      </c>
      <c r="AB2714">
        <v>0.76470000000000005</v>
      </c>
      <c r="AC2714">
        <v>0.66669999999999996</v>
      </c>
      <c r="AD2714">
        <v>0.875</v>
      </c>
      <c r="AE2714">
        <v>1</v>
      </c>
      <c r="AF2714" t="s">
        <v>3915</v>
      </c>
      <c r="AG2714" s="2">
        <v>3.472222222222222E-3</v>
      </c>
      <c r="AH2714" t="s">
        <v>3911</v>
      </c>
      <c r="AI2714">
        <v>3</v>
      </c>
      <c r="AJ2714" t="s">
        <v>3931</v>
      </c>
      <c r="AK2714" s="3">
        <v>42560</v>
      </c>
      <c r="AL2714" s="10">
        <f>YEAR(ufc_fights_2[[#This Row],[date]])</f>
        <v>2016</v>
      </c>
      <c r="AM2714" t="s">
        <v>3971</v>
      </c>
      <c r="AN2714">
        <v>1</v>
      </c>
      <c r="AO2714" t="s">
        <v>3913</v>
      </c>
      <c r="AP2714">
        <f>IF(ufc_fights_2[[#This Row],[winner]]="Red",ufc_fights_2[[#This Row],[r_fighter_id]],ufc_fights_2[[#This Row],[b_fighter_id]])</f>
        <v>2333</v>
      </c>
      <c r="AQ2714" t="str">
        <f>_xlfn.XLOOKUP(ufc_fights_2[[#This Row],[winnerID]],ufc_fighters[id],ufc_fighters[fighter_name],"xxx",0,1)</f>
        <v>Sage Northcutt</v>
      </c>
    </row>
    <row r="2715" spans="1:43">
      <c r="A2715">
        <v>2333</v>
      </c>
      <c r="B2715">
        <v>2523</v>
      </c>
      <c r="C2715">
        <f>_xlfn.XLOOKUP(ufc_fights_2[[#This Row],[r_fighter_id]],ufc_fighters[id],ufc_fighters[year],"xxx",0,1)</f>
        <v>1996</v>
      </c>
      <c r="D2715">
        <f>_xlfn.XLOOKUP(ufc_fights_2[[#This Row],[b_fighter_id]],ufc_fighters[id],ufc_fighters[year],"Prázdné",0,1)</f>
        <v>1990</v>
      </c>
      <c r="E2715" s="10">
        <f>YEAR(ufc_fights_2[[#This Row],[date]])-ufc_fights_2[[#This Row],[r_year]]</f>
        <v>19</v>
      </c>
      <c r="F2715" s="10">
        <f>YEAR(ufc_fights_2[[#This Row],[date]])-ufc_fights_2[[#This Row],[b_year]]</f>
        <v>25</v>
      </c>
      <c r="G2715">
        <v>0</v>
      </c>
      <c r="H2715">
        <v>0</v>
      </c>
      <c r="I2715">
        <v>0.88890000000000002</v>
      </c>
      <c r="J2715">
        <v>0.625</v>
      </c>
      <c r="K2715">
        <v>0.90480000000000005</v>
      </c>
      <c r="L2715">
        <v>0.90910000000000002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0</v>
      </c>
      <c r="S2715" s="2">
        <v>1.3425925925925925E-3</v>
      </c>
      <c r="T2715" s="2">
        <v>2.2685185185185187E-3</v>
      </c>
      <c r="U2715">
        <v>0.85709999999999997</v>
      </c>
      <c r="V2715">
        <v>0.625</v>
      </c>
      <c r="W2715">
        <v>1</v>
      </c>
      <c r="X2715">
        <v>0</v>
      </c>
      <c r="Y2715">
        <v>0</v>
      </c>
      <c r="Z2715">
        <v>0.66669999999999996</v>
      </c>
      <c r="AA2715">
        <v>0.33329999999999999</v>
      </c>
      <c r="AB2715">
        <v>0</v>
      </c>
      <c r="AC2715">
        <v>0</v>
      </c>
      <c r="AD2715">
        <v>1</v>
      </c>
      <c r="AE2715">
        <v>0.8</v>
      </c>
      <c r="AF2715" t="s">
        <v>3933</v>
      </c>
      <c r="AG2715" s="2">
        <v>4.7453703703703704E-4</v>
      </c>
      <c r="AH2715" t="s">
        <v>3911</v>
      </c>
      <c r="AI2715">
        <v>3</v>
      </c>
      <c r="AJ2715" t="s">
        <v>3916</v>
      </c>
      <c r="AK2715" s="3">
        <v>42348</v>
      </c>
      <c r="AL2715" s="10">
        <f>YEAR(ufc_fights_2[[#This Row],[date]])</f>
        <v>2015</v>
      </c>
      <c r="AM2715" t="s">
        <v>3971</v>
      </c>
      <c r="AN2715">
        <v>1</v>
      </c>
      <c r="AO2715" t="s">
        <v>3913</v>
      </c>
      <c r="AP2715">
        <f>IF(ufc_fights_2[[#This Row],[winner]]="Red",ufc_fights_2[[#This Row],[r_fighter_id]],ufc_fights_2[[#This Row],[b_fighter_id]])</f>
        <v>2333</v>
      </c>
      <c r="AQ2715" t="str">
        <f>_xlfn.XLOOKUP(ufc_fights_2[[#This Row],[winnerID]],ufc_fighters[id],ufc_fighters[fighter_name],"xxx",0,1)</f>
        <v>Sage Northcutt</v>
      </c>
    </row>
    <row r="2716" spans="1:43">
      <c r="A2716">
        <v>341</v>
      </c>
      <c r="B2716">
        <v>2338</v>
      </c>
      <c r="C2716">
        <f>_xlfn.XLOOKUP(ufc_fights_2[[#This Row],[r_fighter_id]],ufc_fighters[id],ufc_fighters[year],"xxx",0,1)</f>
        <v>1982</v>
      </c>
      <c r="D2716">
        <f>_xlfn.XLOOKUP(ufc_fights_2[[#This Row],[b_fighter_id]],ufc_fighters[id],ufc_fighters[year],"Prázdné",0,1)</f>
        <v>1984</v>
      </c>
      <c r="E2716" s="10">
        <f>YEAR(ufc_fights_2[[#This Row],[date]])-ufc_fights_2[[#This Row],[r_year]]</f>
        <v>27</v>
      </c>
      <c r="F2716" s="10">
        <f>YEAR(ufc_fights_2[[#This Row],[date]])-ufc_fights_2[[#This Row],[b_year]]</f>
        <v>25</v>
      </c>
      <c r="G2716">
        <v>0</v>
      </c>
      <c r="H2716">
        <v>0</v>
      </c>
      <c r="I2716">
        <v>0.63639999999999997</v>
      </c>
      <c r="J2716">
        <v>0.2727</v>
      </c>
      <c r="K2716">
        <v>0.63639999999999997</v>
      </c>
      <c r="L2716">
        <v>0.2727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1.0416666666666667E-4</v>
      </c>
      <c r="T2716" s="2">
        <v>0</v>
      </c>
      <c r="U2716">
        <v>0.57140000000000002</v>
      </c>
      <c r="V2716">
        <v>0.1429</v>
      </c>
      <c r="W2716">
        <v>0.75</v>
      </c>
      <c r="X2716">
        <v>0</v>
      </c>
      <c r="Y2716">
        <v>0.33329999999999999</v>
      </c>
      <c r="Z2716">
        <v>0.5</v>
      </c>
      <c r="AA2716">
        <v>0.2</v>
      </c>
      <c r="AB2716">
        <v>1</v>
      </c>
      <c r="AC2716">
        <v>1</v>
      </c>
      <c r="AD2716">
        <v>0.75</v>
      </c>
      <c r="AE2716">
        <v>0</v>
      </c>
      <c r="AF2716" t="s">
        <v>3910</v>
      </c>
      <c r="AG2716" s="2">
        <v>7.291666666666667E-4</v>
      </c>
      <c r="AH2716" t="s">
        <v>3911</v>
      </c>
      <c r="AI2716">
        <v>3</v>
      </c>
      <c r="AJ2716" t="s">
        <v>3949</v>
      </c>
      <c r="AK2716" s="3">
        <v>39956</v>
      </c>
      <c r="AL2716" s="10">
        <f>YEAR(ufc_fights_2[[#This Row],[date]])</f>
        <v>2009</v>
      </c>
      <c r="AM2716" t="s">
        <v>3971</v>
      </c>
      <c r="AN2716">
        <v>1</v>
      </c>
      <c r="AO2716" t="s">
        <v>3913</v>
      </c>
      <c r="AP2716">
        <f>IF(ufc_fights_2[[#This Row],[winner]]="Red",ufc_fights_2[[#This Row],[r_fighter_id]],ufc_fights_2[[#This Row],[b_fighter_id]])</f>
        <v>341</v>
      </c>
      <c r="AQ2716" t="str">
        <f>_xlfn.XLOOKUP(ufc_fights_2[[#This Row],[winnerID]],ufc_fighters[id],ufc_fighters[fighter_name],"xxx",0,1)</f>
        <v>Kyle Bradley</v>
      </c>
    </row>
    <row r="2717" spans="1:43">
      <c r="A2717">
        <v>906</v>
      </c>
      <c r="B2717">
        <v>789</v>
      </c>
      <c r="C2717">
        <f>_xlfn.XLOOKUP(ufc_fights_2[[#This Row],[r_fighter_id]],ufc_fighters[id],ufc_fighters[year],"xxx",0,1)</f>
        <v>1986</v>
      </c>
      <c r="D2717">
        <f>_xlfn.XLOOKUP(ufc_fights_2[[#This Row],[b_fighter_id]],ufc_fighters[id],ufc_fighters[year],"Prázdné",0,1)</f>
        <v>1988</v>
      </c>
      <c r="E2717" s="10">
        <f>YEAR(ufc_fights_2[[#This Row],[date]])-ufc_fights_2[[#This Row],[r_year]]</f>
        <v>29</v>
      </c>
      <c r="F2717" s="10">
        <f>YEAR(ufc_fights_2[[#This Row],[date]])-ufc_fights_2[[#This Row],[b_year]]</f>
        <v>27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 s="2">
        <v>2.5462962962962961E-4</v>
      </c>
      <c r="T2717" s="2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3933</v>
      </c>
      <c r="AG2717" s="2">
        <v>6.2500000000000001E-4</v>
      </c>
      <c r="AH2717" t="s">
        <v>3911</v>
      </c>
      <c r="AI2717">
        <v>3</v>
      </c>
      <c r="AJ2717" t="s">
        <v>3914</v>
      </c>
      <c r="AK2717" s="3">
        <v>42168</v>
      </c>
      <c r="AL2717" s="10">
        <f>YEAR(ufc_fights_2[[#This Row],[date]])</f>
        <v>2015</v>
      </c>
      <c r="AM2717" t="s">
        <v>3971</v>
      </c>
      <c r="AN2717">
        <v>50</v>
      </c>
      <c r="AO2717" t="s">
        <v>3913</v>
      </c>
      <c r="AP2717">
        <f>IF(ufc_fights_2[[#This Row],[winner]]="Red",ufc_fights_2[[#This Row],[r_fighter_id]],ufc_fights_2[[#This Row],[b_fighter_id]])</f>
        <v>906</v>
      </c>
      <c r="AQ2717" t="str">
        <f>_xlfn.XLOOKUP(ufc_fights_2[[#This Row],[winnerID]],ufc_fighters[id],ufc_fighters[fighter_name],"xxx",0,1)</f>
        <v>Efrain Escudero</v>
      </c>
    </row>
    <row r="2718" spans="1:43">
      <c r="A2718">
        <v>407</v>
      </c>
      <c r="B2718">
        <v>943</v>
      </c>
      <c r="C2718">
        <f>_xlfn.XLOOKUP(ufc_fights_2[[#This Row],[r_fighter_id]],ufc_fighters[id],ufc_fighters[year],"xxx",0,1)</f>
        <v>1980</v>
      </c>
      <c r="D2718">
        <f>_xlfn.XLOOKUP(ufc_fights_2[[#This Row],[b_fighter_id]],ufc_fighters[id],ufc_fighters[year],"Prázdné",0,1)</f>
        <v>1984</v>
      </c>
      <c r="E2718" s="10">
        <f>YEAR(ufc_fights_2[[#This Row],[date]])-ufc_fights_2[[#This Row],[r_year]]</f>
        <v>36</v>
      </c>
      <c r="F2718" s="10">
        <f>YEAR(ufc_fights_2[[#This Row],[date]])-ufc_fights_2[[#This Row],[b_year]]</f>
        <v>32</v>
      </c>
      <c r="G2718">
        <v>0</v>
      </c>
      <c r="H2718">
        <v>0</v>
      </c>
      <c r="I2718">
        <v>0.41239999999999999</v>
      </c>
      <c r="J2718">
        <v>0.43159999999999998</v>
      </c>
      <c r="K2718">
        <v>0.41839999999999999</v>
      </c>
      <c r="L2718">
        <v>0.49530000000000002</v>
      </c>
      <c r="M2718">
        <v>0.5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2.3726851851851851E-3</v>
      </c>
      <c r="T2718" s="2">
        <v>8.4490740740740739E-4</v>
      </c>
      <c r="U2718">
        <v>0.27589999999999998</v>
      </c>
      <c r="V2718">
        <v>0.23810000000000001</v>
      </c>
      <c r="W2718">
        <v>0.6</v>
      </c>
      <c r="X2718">
        <v>0.62070000000000003</v>
      </c>
      <c r="Y2718">
        <v>0.8</v>
      </c>
      <c r="Z2718">
        <v>0.40860000000000002</v>
      </c>
      <c r="AA2718">
        <v>0.40450000000000003</v>
      </c>
      <c r="AB2718">
        <v>0.5</v>
      </c>
      <c r="AC2718">
        <v>0.83330000000000004</v>
      </c>
      <c r="AD2718">
        <v>0</v>
      </c>
      <c r="AE2718">
        <v>0</v>
      </c>
      <c r="AF2718" t="s">
        <v>3915</v>
      </c>
      <c r="AG2718" s="2">
        <v>3.472222222222222E-3</v>
      </c>
      <c r="AH2718" t="s">
        <v>3911</v>
      </c>
      <c r="AI2718">
        <v>3</v>
      </c>
      <c r="AJ2718" t="s">
        <v>3912</v>
      </c>
      <c r="AK2718" s="3">
        <v>42519</v>
      </c>
      <c r="AL2718" s="10">
        <f>YEAR(ufc_fights_2[[#This Row],[date]])</f>
        <v>2016</v>
      </c>
      <c r="AM2718" t="s">
        <v>3971</v>
      </c>
      <c r="AN2718">
        <v>1</v>
      </c>
      <c r="AO2718" t="s">
        <v>3918</v>
      </c>
      <c r="AP2718">
        <f>IF(ufc_fights_2[[#This Row],[winner]]="Red",ufc_fights_2[[#This Row],[r_fighter_id]],ufc_fights_2[[#This Row],[b_fighter_id]])</f>
        <v>943</v>
      </c>
      <c r="AQ2718" t="str">
        <f>_xlfn.XLOOKUP(ufc_fights_2[[#This Row],[winnerID]],ufc_fighters[id],ufc_fighters[fighter_name],"xxx",0,1)</f>
        <v>Paul Felder</v>
      </c>
    </row>
    <row r="2719" spans="1:43">
      <c r="A2719">
        <v>1387</v>
      </c>
      <c r="B2719">
        <v>864</v>
      </c>
      <c r="C2719">
        <f>_xlfn.XLOOKUP(ufc_fights_2[[#This Row],[r_fighter_id]],ufc_fighters[id],ufc_fighters[year],"xxx",0,1)</f>
        <v>1982</v>
      </c>
      <c r="D2719">
        <f>_xlfn.XLOOKUP(ufc_fights_2[[#This Row],[b_fighter_id]],ufc_fighters[id],ufc_fighters[year],"Prázdné",0,1)</f>
        <v>1976</v>
      </c>
      <c r="E2719" s="10">
        <f>YEAR(ufc_fights_2[[#This Row],[date]])-ufc_fights_2[[#This Row],[r_year]]</f>
        <v>24</v>
      </c>
      <c r="F2719" s="10">
        <f>YEAR(ufc_fights_2[[#This Row],[date]])-ufc_fights_2[[#This Row],[b_year]]</f>
        <v>30</v>
      </c>
      <c r="G2719">
        <v>0</v>
      </c>
      <c r="H2719">
        <v>0</v>
      </c>
      <c r="I2719">
        <v>0.37930000000000003</v>
      </c>
      <c r="J2719">
        <v>0.27029999999999998</v>
      </c>
      <c r="K2719">
        <v>0.4627</v>
      </c>
      <c r="L2719">
        <v>0.28000000000000003</v>
      </c>
      <c r="M2719">
        <v>0</v>
      </c>
      <c r="N2719">
        <v>0.5</v>
      </c>
      <c r="O2719">
        <v>1</v>
      </c>
      <c r="P2719">
        <v>0</v>
      </c>
      <c r="Q2719">
        <v>0</v>
      </c>
      <c r="R2719">
        <v>0</v>
      </c>
      <c r="S2719" s="2">
        <v>2.5462962962962961E-4</v>
      </c>
      <c r="T2719" s="2">
        <v>8.1018518518518516E-4</v>
      </c>
      <c r="U2719">
        <v>0.26529999999999998</v>
      </c>
      <c r="V2719">
        <v>0.15870000000000001</v>
      </c>
      <c r="W2719">
        <v>1</v>
      </c>
      <c r="X2719">
        <v>1</v>
      </c>
      <c r="Y2719">
        <v>1</v>
      </c>
      <c r="Z2719">
        <v>0.24440000000000001</v>
      </c>
      <c r="AA2719">
        <v>0.24640000000000001</v>
      </c>
      <c r="AB2719">
        <v>0.84619999999999995</v>
      </c>
      <c r="AC2719">
        <v>0.6</v>
      </c>
      <c r="AD2719">
        <v>0</v>
      </c>
      <c r="AE2719">
        <v>0</v>
      </c>
      <c r="AF2719" t="s">
        <v>3933</v>
      </c>
      <c r="AG2719" s="2">
        <v>1.2962962962962963E-3</v>
      </c>
      <c r="AH2719" t="s">
        <v>3911</v>
      </c>
      <c r="AI2719">
        <v>3</v>
      </c>
      <c r="AJ2719" t="s">
        <v>3939</v>
      </c>
      <c r="AK2719" s="3">
        <v>38780</v>
      </c>
      <c r="AL2719" s="10">
        <f>YEAR(ufc_fights_2[[#This Row],[date]])</f>
        <v>2006</v>
      </c>
      <c r="AM2719" t="s">
        <v>3971</v>
      </c>
      <c r="AN2719">
        <v>1</v>
      </c>
      <c r="AO2719" t="s">
        <v>3913</v>
      </c>
      <c r="AP2719">
        <f>IF(ufc_fights_2[[#This Row],[winner]]="Red",ufc_fights_2[[#This Row],[r_fighter_id]],ufc_fights_2[[#This Row],[b_fighter_id]])</f>
        <v>1387</v>
      </c>
      <c r="AQ2719" t="str">
        <f>_xlfn.XLOOKUP(ufc_fights_2[[#This Row],[winnerID]],ufc_fighters[id],ufc_fighters[fighter_name],"xxx",0,1)</f>
        <v>Mark Hominick</v>
      </c>
    </row>
    <row r="2720" spans="1:43">
      <c r="A2720">
        <v>2621</v>
      </c>
      <c r="B2720">
        <v>1312</v>
      </c>
      <c r="C2720">
        <f>_xlfn.XLOOKUP(ufc_fights_2[[#This Row],[r_fighter_id]],ufc_fighters[id],ufc_fighters[year],"xxx",0,1)</f>
        <v>1986</v>
      </c>
      <c r="D2720">
        <f>_xlfn.XLOOKUP(ufc_fights_2[[#This Row],[b_fighter_id]],ufc_fighters[id],ufc_fighters[year],"Prázdné",0,1)</f>
        <v>1984</v>
      </c>
      <c r="E2720" s="10">
        <f>YEAR(ufc_fights_2[[#This Row],[date]])-ufc_fights_2[[#This Row],[r_year]]</f>
        <v>32</v>
      </c>
      <c r="F2720" s="10">
        <f>YEAR(ufc_fights_2[[#This Row],[date]])-ufc_fights_2[[#This Row],[b_year]]</f>
        <v>34</v>
      </c>
      <c r="G2720">
        <v>0</v>
      </c>
      <c r="H2720">
        <v>0</v>
      </c>
      <c r="I2720">
        <v>0.5</v>
      </c>
      <c r="J2720">
        <v>0.16669999999999999</v>
      </c>
      <c r="K2720">
        <v>0.61899999999999999</v>
      </c>
      <c r="L2720">
        <v>0.16669999999999999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0</v>
      </c>
      <c r="S2720" s="2">
        <v>1.5046296296296296E-3</v>
      </c>
      <c r="T2720" s="2">
        <v>8.1018518518518516E-5</v>
      </c>
      <c r="U2720">
        <v>0.55559999999999998</v>
      </c>
      <c r="V2720">
        <v>0.16669999999999999</v>
      </c>
      <c r="W2720">
        <v>0.33329999999999999</v>
      </c>
      <c r="X2720">
        <v>0</v>
      </c>
      <c r="Y2720">
        <v>0</v>
      </c>
      <c r="Z2720">
        <v>0.45450000000000002</v>
      </c>
      <c r="AA2720">
        <v>0.16669999999999999</v>
      </c>
      <c r="AB2720">
        <v>0</v>
      </c>
      <c r="AC2720">
        <v>0</v>
      </c>
      <c r="AD2720">
        <v>1</v>
      </c>
      <c r="AE2720">
        <v>0</v>
      </c>
      <c r="AF2720" t="s">
        <v>3933</v>
      </c>
      <c r="AG2720" s="2">
        <v>2.9513888888888888E-3</v>
      </c>
      <c r="AH2720" t="s">
        <v>3911</v>
      </c>
      <c r="AI2720">
        <v>3</v>
      </c>
      <c r="AJ2720" t="s">
        <v>3973</v>
      </c>
      <c r="AK2720" s="3">
        <v>43232</v>
      </c>
      <c r="AL2720" s="10">
        <f>YEAR(ufc_fights_2[[#This Row],[date]])</f>
        <v>2018</v>
      </c>
      <c r="AM2720" t="s">
        <v>3971</v>
      </c>
      <c r="AN2720">
        <v>13</v>
      </c>
      <c r="AO2720" t="s">
        <v>3913</v>
      </c>
      <c r="AP2720">
        <f>IF(ufc_fights_2[[#This Row],[winner]]="Red",ufc_fights_2[[#This Row],[r_fighter_id]],ufc_fights_2[[#This Row],[b_fighter_id]])</f>
        <v>2621</v>
      </c>
      <c r="AQ2720" t="str">
        <f>_xlfn.XLOOKUP(ufc_fights_2[[#This Row],[winnerID]],ufc_fighters[id],ufc_fighters[fighter_name],"xxx",0,1)</f>
        <v>Davi Ramos</v>
      </c>
    </row>
    <row r="2721" spans="1:43">
      <c r="A2721">
        <v>3250</v>
      </c>
      <c r="B2721">
        <v>2375</v>
      </c>
      <c r="C2721">
        <f>_xlfn.XLOOKUP(ufc_fights_2[[#This Row],[r_fighter_id]],ufc_fighters[id],ufc_fighters[year],"xxx",0,1)</f>
        <v>1983</v>
      </c>
      <c r="D2721">
        <f>_xlfn.XLOOKUP(ufc_fights_2[[#This Row],[b_fighter_id]],ufc_fighters[id],ufc_fighters[year],"Prázdné",0,1)</f>
        <v>1982</v>
      </c>
      <c r="E2721" s="10">
        <f>YEAR(ufc_fights_2[[#This Row],[date]])-ufc_fights_2[[#This Row],[r_year]]</f>
        <v>28</v>
      </c>
      <c r="F2721" s="10">
        <f>YEAR(ufc_fights_2[[#This Row],[date]])-ufc_fights_2[[#This Row],[b_year]]</f>
        <v>29</v>
      </c>
      <c r="G2721">
        <v>1</v>
      </c>
      <c r="H2721">
        <v>0</v>
      </c>
      <c r="I2721">
        <v>0.33929999999999999</v>
      </c>
      <c r="J2721">
        <v>0.25</v>
      </c>
      <c r="K2721">
        <v>0.49349999999999999</v>
      </c>
      <c r="L2721">
        <v>0.29409999999999997</v>
      </c>
      <c r="M2721">
        <v>1</v>
      </c>
      <c r="N2721">
        <v>0</v>
      </c>
      <c r="O2721">
        <v>2</v>
      </c>
      <c r="P2721">
        <v>0</v>
      </c>
      <c r="Q2721">
        <v>0</v>
      </c>
      <c r="R2721">
        <v>0</v>
      </c>
      <c r="S2721" s="2">
        <v>1.6319444444444445E-3</v>
      </c>
      <c r="T2721" s="2">
        <v>1.6203703703703703E-4</v>
      </c>
      <c r="U2721">
        <v>0.33329999999999999</v>
      </c>
      <c r="V2721">
        <v>0.1111</v>
      </c>
      <c r="W2721">
        <v>0.5</v>
      </c>
      <c r="X2721">
        <v>0</v>
      </c>
      <c r="Y2721">
        <v>0.66669999999999996</v>
      </c>
      <c r="Z2721">
        <v>0.1951</v>
      </c>
      <c r="AA2721">
        <v>0.23400000000000001</v>
      </c>
      <c r="AB2721">
        <v>1</v>
      </c>
      <c r="AC2721">
        <v>1</v>
      </c>
      <c r="AD2721">
        <v>0.69230000000000003</v>
      </c>
      <c r="AE2721">
        <v>0</v>
      </c>
      <c r="AF2721" t="s">
        <v>3933</v>
      </c>
      <c r="AG2721" s="2">
        <v>2.4074074074074076E-3</v>
      </c>
      <c r="AH2721" t="s">
        <v>3911</v>
      </c>
      <c r="AI2721">
        <v>3</v>
      </c>
      <c r="AJ2721" t="s">
        <v>3985</v>
      </c>
      <c r="AK2721" s="3">
        <v>40691</v>
      </c>
      <c r="AL2721" s="10">
        <f>YEAR(ufc_fights_2[[#This Row],[date]])</f>
        <v>2011</v>
      </c>
      <c r="AM2721" t="s">
        <v>3971</v>
      </c>
      <c r="AN2721">
        <v>1</v>
      </c>
      <c r="AO2721" t="s">
        <v>3913</v>
      </c>
      <c r="AP2721">
        <f>IF(ufc_fights_2[[#This Row],[winner]]="Red",ufc_fights_2[[#This Row],[r_fighter_id]],ufc_fights_2[[#This Row],[b_fighter_id]])</f>
        <v>3250</v>
      </c>
      <c r="AQ2721" t="str">
        <f>_xlfn.XLOOKUP(ufc_fights_2[[#This Row],[winnerID]],ufc_fighters[id],ufc_fighters[fighter_name],"xxx",0,1)</f>
        <v>Gleison Tibau</v>
      </c>
    </row>
    <row r="2722" spans="1:43">
      <c r="A2722">
        <v>1200</v>
      </c>
      <c r="B2722">
        <v>3250</v>
      </c>
      <c r="C2722">
        <f>_xlfn.XLOOKUP(ufc_fights_2[[#This Row],[r_fighter_id]],ufc_fighters[id],ufc_fighters[year],"xxx",0,1)</f>
        <v>1984</v>
      </c>
      <c r="D2722">
        <f>_xlfn.XLOOKUP(ufc_fights_2[[#This Row],[b_fighter_id]],ufc_fighters[id],ufc_fighters[year],"Prázdné",0,1)</f>
        <v>1983</v>
      </c>
      <c r="E2722" s="10">
        <f>YEAR(ufc_fights_2[[#This Row],[date]])-ufc_fights_2[[#This Row],[r_year]]</f>
        <v>24</v>
      </c>
      <c r="F2722" s="10">
        <f>YEAR(ufc_fights_2[[#This Row],[date]])-ufc_fights_2[[#This Row],[b_year]]</f>
        <v>25</v>
      </c>
      <c r="G2722">
        <v>0</v>
      </c>
      <c r="H2722">
        <v>0</v>
      </c>
      <c r="I2722">
        <v>0.50419999999999998</v>
      </c>
      <c r="J2722">
        <v>0.24729999999999999</v>
      </c>
      <c r="K2722">
        <v>0.57750000000000001</v>
      </c>
      <c r="L2722">
        <v>0.4017</v>
      </c>
      <c r="M2722">
        <v>0</v>
      </c>
      <c r="N2722">
        <v>0.75</v>
      </c>
      <c r="O2722">
        <v>0</v>
      </c>
      <c r="P2722">
        <v>0</v>
      </c>
      <c r="Q2722">
        <v>0</v>
      </c>
      <c r="R2722">
        <v>0</v>
      </c>
      <c r="S2722" s="2">
        <v>1.1574074074074073E-3</v>
      </c>
      <c r="T2722" s="2">
        <v>2.4537037037037036E-3</v>
      </c>
      <c r="U2722">
        <v>0.33329999999999999</v>
      </c>
      <c r="V2722">
        <v>0.21590000000000001</v>
      </c>
      <c r="W2722">
        <v>0.875</v>
      </c>
      <c r="X2722">
        <v>0.76470000000000005</v>
      </c>
      <c r="Y2722">
        <v>0</v>
      </c>
      <c r="Z2722">
        <v>0.46360000000000001</v>
      </c>
      <c r="AA2722">
        <v>0.16669999999999999</v>
      </c>
      <c r="AB2722">
        <v>1</v>
      </c>
      <c r="AC2722">
        <v>1</v>
      </c>
      <c r="AD2722">
        <v>0</v>
      </c>
      <c r="AE2722">
        <v>1</v>
      </c>
      <c r="AF2722" t="s">
        <v>3915</v>
      </c>
      <c r="AG2722" s="2">
        <v>3.472222222222222E-3</v>
      </c>
      <c r="AH2722" t="s">
        <v>3911</v>
      </c>
      <c r="AI2722">
        <v>3</v>
      </c>
      <c r="AJ2722" t="s">
        <v>3967</v>
      </c>
      <c r="AK2722" s="3">
        <v>39480</v>
      </c>
      <c r="AL2722" s="10">
        <f>YEAR(ufc_fights_2[[#This Row],[date]])</f>
        <v>2008</v>
      </c>
      <c r="AM2722" t="s">
        <v>3971</v>
      </c>
      <c r="AN2722">
        <v>1</v>
      </c>
      <c r="AO2722" t="s">
        <v>3913</v>
      </c>
      <c r="AP2722">
        <f>IF(ufc_fights_2[[#This Row],[winner]]="Red",ufc_fights_2[[#This Row],[r_fighter_id]],ufc_fights_2[[#This Row],[b_fighter_id]])</f>
        <v>1200</v>
      </c>
      <c r="AQ2722" t="str">
        <f>_xlfn.XLOOKUP(ufc_fights_2[[#This Row],[winnerID]],ufc_fighters[id],ufc_fighters[fighter_name],"xxx",0,1)</f>
        <v>Tyson Griffin</v>
      </c>
    </row>
    <row r="2723" spans="1:43">
      <c r="A2723">
        <v>1200</v>
      </c>
      <c r="B2723">
        <v>161</v>
      </c>
      <c r="C2723">
        <f>_xlfn.XLOOKUP(ufc_fights_2[[#This Row],[r_fighter_id]],ufc_fighters[id],ufc_fighters[year],"xxx",0,1)</f>
        <v>1984</v>
      </c>
      <c r="D2723">
        <f>_xlfn.XLOOKUP(ufc_fights_2[[#This Row],[b_fighter_id]],ufc_fighters[id],ufc_fighters[year],"Prázdné",0,1)</f>
        <v>1973</v>
      </c>
      <c r="E2723" s="10">
        <f>YEAR(ufc_fights_2[[#This Row],[date]])-ufc_fights_2[[#This Row],[r_year]]</f>
        <v>24</v>
      </c>
      <c r="F2723" s="10">
        <f>YEAR(ufc_fights_2[[#This Row],[date]])-ufc_fights_2[[#This Row],[b_year]]</f>
        <v>35</v>
      </c>
      <c r="G2723">
        <v>0</v>
      </c>
      <c r="H2723">
        <v>0</v>
      </c>
      <c r="I2723">
        <v>0.52569999999999995</v>
      </c>
      <c r="J2723">
        <v>0.25</v>
      </c>
      <c r="K2723">
        <v>0.63439999999999996</v>
      </c>
      <c r="L2723">
        <v>0.40200000000000002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0</v>
      </c>
      <c r="S2723" s="2">
        <v>4.386574074074074E-3</v>
      </c>
      <c r="T2723" s="2">
        <v>3.3564814814814812E-4</v>
      </c>
      <c r="U2723">
        <v>0.43930000000000002</v>
      </c>
      <c r="V2723">
        <v>0.17810000000000001</v>
      </c>
      <c r="W2723">
        <v>0.57140000000000002</v>
      </c>
      <c r="X2723">
        <v>0.80769999999999997</v>
      </c>
      <c r="Y2723">
        <v>1</v>
      </c>
      <c r="Z2723">
        <v>0.48480000000000001</v>
      </c>
      <c r="AA2723">
        <v>0.18060000000000001</v>
      </c>
      <c r="AB2723">
        <v>0.72729999999999995</v>
      </c>
      <c r="AC2723">
        <v>0.875</v>
      </c>
      <c r="AD2723">
        <v>0.625</v>
      </c>
      <c r="AE2723">
        <v>0</v>
      </c>
      <c r="AF2723" t="s">
        <v>3915</v>
      </c>
      <c r="AG2723" s="2">
        <v>3.472222222222222E-3</v>
      </c>
      <c r="AH2723" t="s">
        <v>3911</v>
      </c>
      <c r="AI2723">
        <v>3</v>
      </c>
      <c r="AJ2723" t="s">
        <v>3914</v>
      </c>
      <c r="AK2723" s="3">
        <v>39634</v>
      </c>
      <c r="AL2723" s="10">
        <f>YEAR(ufc_fights_2[[#This Row],[date]])</f>
        <v>2008</v>
      </c>
      <c r="AM2723" t="s">
        <v>3971</v>
      </c>
      <c r="AN2723">
        <v>1</v>
      </c>
      <c r="AO2723" t="s">
        <v>3913</v>
      </c>
      <c r="AP2723">
        <f>IF(ufc_fights_2[[#This Row],[winner]]="Red",ufc_fights_2[[#This Row],[r_fighter_id]],ufc_fights_2[[#This Row],[b_fighter_id]])</f>
        <v>1200</v>
      </c>
      <c r="AQ2723" t="str">
        <f>_xlfn.XLOOKUP(ufc_fights_2[[#This Row],[winnerID]],ufc_fighters[id],ufc_fighters[fighter_name],"xxx",0,1)</f>
        <v>Tyson Griffin</v>
      </c>
    </row>
    <row r="2724" spans="1:43">
      <c r="A2724">
        <v>367</v>
      </c>
      <c r="B2724">
        <v>2376</v>
      </c>
      <c r="C2724">
        <f>_xlfn.XLOOKUP(ufc_fights_2[[#This Row],[r_fighter_id]],ufc_fighters[id],ufc_fighters[year],"xxx",0,1)</f>
        <v>1986</v>
      </c>
      <c r="D2724">
        <f>_xlfn.XLOOKUP(ufc_fights_2[[#This Row],[b_fighter_id]],ufc_fighters[id],ufc_fighters[year],"Prázdné",0,1)</f>
        <v>1989</v>
      </c>
      <c r="E2724" s="10">
        <f>YEAR(ufc_fights_2[[#This Row],[date]])-ufc_fights_2[[#This Row],[r_year]]</f>
        <v>31</v>
      </c>
      <c r="F2724" s="10">
        <f>YEAR(ufc_fights_2[[#This Row],[date]])-ufc_fights_2[[#This Row],[b_year]]</f>
        <v>28</v>
      </c>
      <c r="G2724">
        <v>0</v>
      </c>
      <c r="H2724">
        <v>0</v>
      </c>
      <c r="I2724">
        <v>0.8</v>
      </c>
      <c r="J2724">
        <v>0.42859999999999998</v>
      </c>
      <c r="K2724">
        <v>0.88890000000000002</v>
      </c>
      <c r="L2724">
        <v>0.42859999999999998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0</v>
      </c>
      <c r="S2724" s="2">
        <v>0</v>
      </c>
      <c r="T2724" s="2">
        <v>1.1805555555555556E-3</v>
      </c>
      <c r="U2724">
        <v>0.5</v>
      </c>
      <c r="V2724">
        <v>0</v>
      </c>
      <c r="W2724">
        <v>1</v>
      </c>
      <c r="X2724">
        <v>1</v>
      </c>
      <c r="Y2724">
        <v>0.66669999999999996</v>
      </c>
      <c r="Z2724">
        <v>0.8</v>
      </c>
      <c r="AA2724">
        <v>0.33329999999999999</v>
      </c>
      <c r="AB2724">
        <v>0</v>
      </c>
      <c r="AC2724">
        <v>1</v>
      </c>
      <c r="AD2724">
        <v>0</v>
      </c>
      <c r="AE2724">
        <v>0</v>
      </c>
      <c r="AF2724" t="s">
        <v>3933</v>
      </c>
      <c r="AG2724" s="2">
        <v>1.736111111111111E-3</v>
      </c>
      <c r="AH2724" t="s">
        <v>3911</v>
      </c>
      <c r="AI2724">
        <v>3</v>
      </c>
      <c r="AJ2724" t="s">
        <v>3925</v>
      </c>
      <c r="AK2724" s="3">
        <v>42833</v>
      </c>
      <c r="AL2724" s="10">
        <f>YEAR(ufc_fights_2[[#This Row],[date]])</f>
        <v>2017</v>
      </c>
      <c r="AM2724" t="s">
        <v>3971</v>
      </c>
      <c r="AN2724">
        <v>147</v>
      </c>
      <c r="AO2724" t="s">
        <v>3918</v>
      </c>
      <c r="AP2724">
        <f>IF(ufc_fights_2[[#This Row],[winner]]="Red",ufc_fights_2[[#This Row],[r_fighter_id]],ufc_fights_2[[#This Row],[b_fighter_id]])</f>
        <v>2376</v>
      </c>
      <c r="AQ2724" t="str">
        <f>_xlfn.XLOOKUP(ufc_fights_2[[#This Row],[winnerID]],ufc_fighters[id],ufc_fighters[fighter_name],"xxx",0,1)</f>
        <v>Charles Oliveira</v>
      </c>
    </row>
    <row r="2725" spans="1:43">
      <c r="A2725">
        <v>872</v>
      </c>
      <c r="B2725">
        <v>2376</v>
      </c>
      <c r="C2725">
        <f>_xlfn.XLOOKUP(ufc_fights_2[[#This Row],[r_fighter_id]],ufc_fighters[id],ufc_fighters[year],"xxx",0,1)</f>
        <v>1984</v>
      </c>
      <c r="D2725">
        <f>_xlfn.XLOOKUP(ufc_fights_2[[#This Row],[b_fighter_id]],ufc_fighters[id],ufc_fighters[year],"Prázdné",0,1)</f>
        <v>1989</v>
      </c>
      <c r="E2725" s="10">
        <f>YEAR(ufc_fights_2[[#This Row],[date]])-ufc_fights_2[[#This Row],[r_year]]</f>
        <v>26</v>
      </c>
      <c r="F2725" s="10">
        <f>YEAR(ufc_fights_2[[#This Row],[date]])-ufc_fights_2[[#This Row],[b_year]]</f>
        <v>21</v>
      </c>
      <c r="G2725">
        <v>0</v>
      </c>
      <c r="H2725">
        <v>0</v>
      </c>
      <c r="I2725">
        <v>0</v>
      </c>
      <c r="J2725">
        <v>0.75</v>
      </c>
      <c r="K2725">
        <v>0</v>
      </c>
      <c r="L2725">
        <v>0.75</v>
      </c>
      <c r="M2725">
        <v>1</v>
      </c>
      <c r="N2725">
        <v>0</v>
      </c>
      <c r="O2725">
        <v>0</v>
      </c>
      <c r="P2725">
        <v>2</v>
      </c>
      <c r="Q2725">
        <v>0</v>
      </c>
      <c r="R2725">
        <v>0</v>
      </c>
      <c r="S2725" s="2">
        <v>3.1250000000000001E-4</v>
      </c>
      <c r="T2725" s="2">
        <v>0</v>
      </c>
      <c r="U2725">
        <v>0</v>
      </c>
      <c r="V2725">
        <v>0.66669999999999996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0.66669999999999996</v>
      </c>
      <c r="AF2725" t="s">
        <v>3933</v>
      </c>
      <c r="AG2725" s="2">
        <v>4.7453703703703704E-4</v>
      </c>
      <c r="AH2725" t="s">
        <v>3911</v>
      </c>
      <c r="AI2725">
        <v>3</v>
      </c>
      <c r="AJ2725" t="s">
        <v>3914</v>
      </c>
      <c r="AK2725" s="3">
        <v>40391</v>
      </c>
      <c r="AL2725" s="10">
        <f>YEAR(ufc_fights_2[[#This Row],[date]])</f>
        <v>2010</v>
      </c>
      <c r="AM2725" t="s">
        <v>3971</v>
      </c>
      <c r="AN2725">
        <v>116</v>
      </c>
      <c r="AO2725" t="s">
        <v>3918</v>
      </c>
      <c r="AP2725">
        <f>IF(ufc_fights_2[[#This Row],[winner]]="Red",ufc_fights_2[[#This Row],[r_fighter_id]],ufc_fights_2[[#This Row],[b_fighter_id]])</f>
        <v>2376</v>
      </c>
      <c r="AQ2725" t="str">
        <f>_xlfn.XLOOKUP(ufc_fights_2[[#This Row],[winnerID]],ufc_fighters[id],ufc_fighters[fighter_name],"xxx",0,1)</f>
        <v>Charles Oliveira</v>
      </c>
    </row>
    <row r="2726" spans="1:43">
      <c r="A2726">
        <v>2113</v>
      </c>
      <c r="B2726">
        <v>2376</v>
      </c>
      <c r="C2726">
        <f>_xlfn.XLOOKUP(ufc_fights_2[[#This Row],[r_fighter_id]],ufc_fighters[id],ufc_fighters[year],"xxx",0,1)</f>
        <v>1983</v>
      </c>
      <c r="D2726">
        <f>_xlfn.XLOOKUP(ufc_fights_2[[#This Row],[b_fighter_id]],ufc_fighters[id],ufc_fighters[year],"Prázdné",0,1)</f>
        <v>1989</v>
      </c>
      <c r="E2726" s="10">
        <f>YEAR(ufc_fights_2[[#This Row],[date]])-ufc_fights_2[[#This Row],[r_year]]</f>
        <v>35</v>
      </c>
      <c r="F2726" s="10">
        <f>YEAR(ufc_fights_2[[#This Row],[date]])-ufc_fights_2[[#This Row],[b_year]]</f>
        <v>29</v>
      </c>
      <c r="G2726">
        <v>0</v>
      </c>
      <c r="H2726">
        <v>0</v>
      </c>
      <c r="I2726">
        <v>0.5</v>
      </c>
      <c r="J2726">
        <v>0</v>
      </c>
      <c r="K2726">
        <v>0.5</v>
      </c>
      <c r="L2726">
        <v>0.5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0</v>
      </c>
      <c r="S2726" s="2">
        <v>0</v>
      </c>
      <c r="T2726" s="2">
        <v>5.4398148148148144E-4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0.5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3933</v>
      </c>
      <c r="AG2726" s="2">
        <v>8.6805555555555551E-4</v>
      </c>
      <c r="AH2726" t="s">
        <v>3911</v>
      </c>
      <c r="AI2726">
        <v>3</v>
      </c>
      <c r="AJ2726" t="s">
        <v>3938</v>
      </c>
      <c r="AK2726" s="3">
        <v>43449</v>
      </c>
      <c r="AL2726" s="10">
        <f>YEAR(ufc_fights_2[[#This Row],[date]])</f>
        <v>2018</v>
      </c>
      <c r="AM2726" t="s">
        <v>3971</v>
      </c>
      <c r="AN2726">
        <v>107</v>
      </c>
      <c r="AO2726" t="s">
        <v>3918</v>
      </c>
      <c r="AP2726">
        <f>IF(ufc_fights_2[[#This Row],[winner]]="Red",ufc_fights_2[[#This Row],[r_fighter_id]],ufc_fights_2[[#This Row],[b_fighter_id]])</f>
        <v>2376</v>
      </c>
      <c r="AQ2726" t="str">
        <f>_xlfn.XLOOKUP(ufc_fights_2[[#This Row],[winnerID]],ufc_fighters[id],ufc_fighters[fighter_name],"xxx",0,1)</f>
        <v>Charles Oliveira</v>
      </c>
    </row>
    <row r="2727" spans="1:43">
      <c r="A2727">
        <v>1200</v>
      </c>
      <c r="B2727">
        <v>1226</v>
      </c>
      <c r="C2727">
        <f>_xlfn.XLOOKUP(ufc_fights_2[[#This Row],[r_fighter_id]],ufc_fighters[id],ufc_fighters[year],"xxx",0,1)</f>
        <v>1984</v>
      </c>
      <c r="D2727">
        <f>_xlfn.XLOOKUP(ufc_fights_2[[#This Row],[b_fighter_id]],ufc_fighters[id],ufc_fighters[year],"Prázdné",0,1)</f>
        <v>1981</v>
      </c>
      <c r="E2727" s="10">
        <f>YEAR(ufc_fights_2[[#This Row],[date]])-ufc_fights_2[[#This Row],[r_year]]</f>
        <v>23</v>
      </c>
      <c r="F2727" s="10">
        <f>YEAR(ufc_fights_2[[#This Row],[date]])-ufc_fights_2[[#This Row],[b_year]]</f>
        <v>26</v>
      </c>
      <c r="G2727">
        <v>0</v>
      </c>
      <c r="H2727">
        <v>0</v>
      </c>
      <c r="I2727">
        <v>0.57469999999999999</v>
      </c>
      <c r="J2727">
        <v>0.55379999999999996</v>
      </c>
      <c r="K2727">
        <v>0.69599999999999995</v>
      </c>
      <c r="L2727">
        <v>0.71930000000000005</v>
      </c>
      <c r="M2727">
        <v>1</v>
      </c>
      <c r="N2727">
        <v>0.28570000000000001</v>
      </c>
      <c r="O2727">
        <v>2</v>
      </c>
      <c r="P2727">
        <v>2</v>
      </c>
      <c r="Q2727">
        <v>0</v>
      </c>
      <c r="R2727">
        <v>0</v>
      </c>
      <c r="S2727" s="2">
        <v>1.261574074074074E-3</v>
      </c>
      <c r="T2727" s="2">
        <v>5.4513888888888893E-3</v>
      </c>
      <c r="U2727">
        <v>0.45590000000000003</v>
      </c>
      <c r="V2727">
        <v>0.44</v>
      </c>
      <c r="W2727">
        <v>1</v>
      </c>
      <c r="X2727">
        <v>1</v>
      </c>
      <c r="Y2727">
        <v>1</v>
      </c>
      <c r="Z2727">
        <v>0.46550000000000002</v>
      </c>
      <c r="AA2727">
        <v>0.3548</v>
      </c>
      <c r="AB2727">
        <v>0.6</v>
      </c>
      <c r="AC2727">
        <v>1</v>
      </c>
      <c r="AD2727">
        <v>0.89470000000000005</v>
      </c>
      <c r="AE2727">
        <v>0.68969999999999998</v>
      </c>
      <c r="AF2727" t="s">
        <v>3922</v>
      </c>
      <c r="AG2727" s="2">
        <v>3.472222222222222E-3</v>
      </c>
      <c r="AH2727" t="s">
        <v>3911</v>
      </c>
      <c r="AI2727">
        <v>3</v>
      </c>
      <c r="AJ2727" t="s">
        <v>3949</v>
      </c>
      <c r="AK2727" s="3">
        <v>39249</v>
      </c>
      <c r="AL2727" s="10">
        <f>YEAR(ufc_fights_2[[#This Row],[date]])</f>
        <v>2007</v>
      </c>
      <c r="AM2727" t="s">
        <v>3971</v>
      </c>
      <c r="AN2727">
        <v>26</v>
      </c>
      <c r="AO2727" t="s">
        <v>3913</v>
      </c>
      <c r="AP2727">
        <f>IF(ufc_fights_2[[#This Row],[winner]]="Red",ufc_fights_2[[#This Row],[r_fighter_id]],ufc_fights_2[[#This Row],[b_fighter_id]])</f>
        <v>1200</v>
      </c>
      <c r="AQ2727" t="str">
        <f>_xlfn.XLOOKUP(ufc_fights_2[[#This Row],[winnerID]],ufc_fighters[id],ufc_fighters[fighter_name],"xxx",0,1)</f>
        <v>Tyson Griffin</v>
      </c>
    </row>
    <row r="2728" spans="1:43">
      <c r="A2728">
        <v>906</v>
      </c>
      <c r="B2728">
        <v>2376</v>
      </c>
      <c r="C2728">
        <f>_xlfn.XLOOKUP(ufc_fights_2[[#This Row],[r_fighter_id]],ufc_fighters[id],ufc_fighters[year],"xxx",0,1)</f>
        <v>1986</v>
      </c>
      <c r="D2728">
        <f>_xlfn.XLOOKUP(ufc_fights_2[[#This Row],[b_fighter_id]],ufc_fighters[id],ufc_fighters[year],"Prázdné",0,1)</f>
        <v>1989</v>
      </c>
      <c r="E2728" s="10">
        <f>YEAR(ufc_fights_2[[#This Row],[date]])-ufc_fights_2[[#This Row],[r_year]]</f>
        <v>24</v>
      </c>
      <c r="F2728" s="10">
        <f>YEAR(ufc_fights_2[[#This Row],[date]])-ufc_fights_2[[#This Row],[b_year]]</f>
        <v>21</v>
      </c>
      <c r="G2728">
        <v>0</v>
      </c>
      <c r="H2728">
        <v>0</v>
      </c>
      <c r="I2728">
        <v>0.1711</v>
      </c>
      <c r="J2728">
        <v>0.3846</v>
      </c>
      <c r="K2728">
        <v>0.29210000000000003</v>
      </c>
      <c r="L2728">
        <v>0.50849999999999995</v>
      </c>
      <c r="M2728">
        <v>0</v>
      </c>
      <c r="N2728">
        <v>0.22220000000000001</v>
      </c>
      <c r="O2728">
        <v>0</v>
      </c>
      <c r="P2728">
        <v>1</v>
      </c>
      <c r="Q2728">
        <v>0</v>
      </c>
      <c r="R2728">
        <v>0</v>
      </c>
      <c r="S2728" s="2">
        <v>1.9328703703703704E-3</v>
      </c>
      <c r="T2728" s="2">
        <v>7.407407407407407E-4</v>
      </c>
      <c r="U2728">
        <v>0.14710000000000001</v>
      </c>
      <c r="V2728">
        <v>0.1731</v>
      </c>
      <c r="W2728">
        <v>0.5</v>
      </c>
      <c r="X2728">
        <v>0.33329999999999999</v>
      </c>
      <c r="Y2728">
        <v>0.77270000000000005</v>
      </c>
      <c r="Z2728">
        <v>0.1077</v>
      </c>
      <c r="AA2728">
        <v>0.36049999999999999</v>
      </c>
      <c r="AB2728">
        <v>0.57140000000000002</v>
      </c>
      <c r="AC2728">
        <v>0.8</v>
      </c>
      <c r="AD2728">
        <v>0.5</v>
      </c>
      <c r="AE2728">
        <v>0</v>
      </c>
      <c r="AF2728" t="s">
        <v>3933</v>
      </c>
      <c r="AG2728" s="2">
        <v>1.6782407407407408E-3</v>
      </c>
      <c r="AH2728" t="s">
        <v>3911</v>
      </c>
      <c r="AI2728">
        <v>3</v>
      </c>
      <c r="AJ2728" t="s">
        <v>3956</v>
      </c>
      <c r="AK2728" s="3">
        <v>40436</v>
      </c>
      <c r="AL2728" s="10">
        <f>YEAR(ufc_fights_2[[#This Row],[date]])</f>
        <v>2010</v>
      </c>
      <c r="AM2728" t="s">
        <v>3971</v>
      </c>
      <c r="AN2728">
        <v>55</v>
      </c>
      <c r="AO2728" t="s">
        <v>3918</v>
      </c>
      <c r="AP2728">
        <f>IF(ufc_fights_2[[#This Row],[winner]]="Red",ufc_fights_2[[#This Row],[r_fighter_id]],ufc_fights_2[[#This Row],[b_fighter_id]])</f>
        <v>2376</v>
      </c>
      <c r="AQ2728" t="str">
        <f>_xlfn.XLOOKUP(ufc_fights_2[[#This Row],[winnerID]],ufc_fighters[id],ufc_fighters[fighter_name],"xxx",0,1)</f>
        <v>Charles Oliveira</v>
      </c>
    </row>
    <row r="2729" spans="1:43">
      <c r="A2729">
        <v>1200</v>
      </c>
      <c r="B2729">
        <v>3209</v>
      </c>
      <c r="C2729">
        <f>_xlfn.XLOOKUP(ufc_fights_2[[#This Row],[r_fighter_id]],ufc_fighters[id],ufc_fighters[year],"xxx",0,1)</f>
        <v>1984</v>
      </c>
      <c r="D2729">
        <f>_xlfn.XLOOKUP(ufc_fights_2[[#This Row],[b_fighter_id]],ufc_fighters[id],ufc_fighters[year],"Prázdné",0,1)</f>
        <v>1984</v>
      </c>
      <c r="E2729" s="10">
        <f>YEAR(ufc_fights_2[[#This Row],[date]])-ufc_fights_2[[#This Row],[r_year]]</f>
        <v>23</v>
      </c>
      <c r="F2729" s="10">
        <f>YEAR(ufc_fights_2[[#This Row],[date]])-ufc_fights_2[[#This Row],[b_year]]</f>
        <v>23</v>
      </c>
      <c r="G2729">
        <v>0</v>
      </c>
      <c r="H2729">
        <v>0</v>
      </c>
      <c r="I2729">
        <v>0.43940000000000001</v>
      </c>
      <c r="J2729">
        <v>0.28570000000000001</v>
      </c>
      <c r="K2729">
        <v>0.66420000000000001</v>
      </c>
      <c r="L2729">
        <v>0.65310000000000001</v>
      </c>
      <c r="M2729">
        <v>0.33329999999999999</v>
      </c>
      <c r="N2729">
        <v>0.44440000000000002</v>
      </c>
      <c r="O2729">
        <v>1</v>
      </c>
      <c r="P2729">
        <v>4</v>
      </c>
      <c r="Q2729">
        <v>1</v>
      </c>
      <c r="R2729">
        <v>2</v>
      </c>
      <c r="S2729" s="2">
        <v>5.4976851851851853E-3</v>
      </c>
      <c r="T2729" s="2">
        <v>2.7314814814814814E-3</v>
      </c>
      <c r="U2729">
        <v>0.3</v>
      </c>
      <c r="V2729">
        <v>6.6699999999999995E-2</v>
      </c>
      <c r="W2729">
        <v>0.6</v>
      </c>
      <c r="X2729">
        <v>1</v>
      </c>
      <c r="Y2729">
        <v>0</v>
      </c>
      <c r="Z2729">
        <v>0.1724</v>
      </c>
      <c r="AA2729">
        <v>0.1429</v>
      </c>
      <c r="AB2729">
        <v>0.88239999999999996</v>
      </c>
      <c r="AC2729">
        <v>0.57140000000000002</v>
      </c>
      <c r="AD2729">
        <v>0.45</v>
      </c>
      <c r="AE2729">
        <v>0</v>
      </c>
      <c r="AF2729" t="s">
        <v>3915</v>
      </c>
      <c r="AG2729" s="2">
        <v>3.472222222222222E-3</v>
      </c>
      <c r="AH2729" t="s">
        <v>3911</v>
      </c>
      <c r="AI2729">
        <v>3</v>
      </c>
      <c r="AJ2729" t="s">
        <v>3967</v>
      </c>
      <c r="AK2729" s="3">
        <v>39347</v>
      </c>
      <c r="AL2729" s="10">
        <f>YEAR(ufc_fights_2[[#This Row],[date]])</f>
        <v>2007</v>
      </c>
      <c r="AM2729" t="s">
        <v>3971</v>
      </c>
      <c r="AN2729">
        <v>63</v>
      </c>
      <c r="AO2729" t="s">
        <v>3913</v>
      </c>
      <c r="AP2729">
        <f>IF(ufc_fights_2[[#This Row],[winner]]="Red",ufc_fights_2[[#This Row],[r_fighter_id]],ufc_fights_2[[#This Row],[b_fighter_id]])</f>
        <v>1200</v>
      </c>
      <c r="AQ2729" t="str">
        <f>_xlfn.XLOOKUP(ufc_fights_2[[#This Row],[winnerID]],ufc_fighters[id],ufc_fighters[fighter_name],"xxx",0,1)</f>
        <v>Tyson Griffin</v>
      </c>
    </row>
    <row r="2730" spans="1:43">
      <c r="A2730">
        <v>1200</v>
      </c>
      <c r="B2730">
        <v>1775</v>
      </c>
      <c r="C2730">
        <f>_xlfn.XLOOKUP(ufc_fights_2[[#This Row],[r_fighter_id]],ufc_fighters[id],ufc_fighters[year],"xxx",0,1)</f>
        <v>1984</v>
      </c>
      <c r="D2730">
        <f>_xlfn.XLOOKUP(ufc_fights_2[[#This Row],[b_fighter_id]],ufc_fighters[id],ufc_fighters[year],"Prázdné",0,1)</f>
        <v>0</v>
      </c>
      <c r="E2730" s="10">
        <f>YEAR(ufc_fights_2[[#This Row],[date]])-ufc_fights_2[[#This Row],[r_year]]</f>
        <v>22</v>
      </c>
      <c r="F2730" s="10">
        <f>YEAR(ufc_fights_2[[#This Row],[date]])-ufc_fights_2[[#This Row],[b_year]]</f>
        <v>2006</v>
      </c>
      <c r="G2730">
        <v>0</v>
      </c>
      <c r="H2730">
        <v>0</v>
      </c>
      <c r="I2730">
        <v>0</v>
      </c>
      <c r="J2730">
        <v>0.5</v>
      </c>
      <c r="K2730">
        <v>0.63639999999999997</v>
      </c>
      <c r="L2730">
        <v>0.66669999999999996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 s="2">
        <v>1.0995370370370371E-3</v>
      </c>
      <c r="T2730" s="2">
        <v>0</v>
      </c>
      <c r="U2730">
        <v>0</v>
      </c>
      <c r="V2730">
        <v>0.5</v>
      </c>
      <c r="W2730">
        <v>0</v>
      </c>
      <c r="X2730">
        <v>0</v>
      </c>
      <c r="Y2730">
        <v>0</v>
      </c>
      <c r="Z2730">
        <v>0</v>
      </c>
      <c r="AA2730">
        <v>0.5</v>
      </c>
      <c r="AB2730">
        <v>0</v>
      </c>
      <c r="AC2730">
        <v>0</v>
      </c>
      <c r="AD2730">
        <v>0</v>
      </c>
      <c r="AE2730">
        <v>0</v>
      </c>
      <c r="AF2730" t="s">
        <v>3933</v>
      </c>
      <c r="AG2730" s="2">
        <v>1.2731481481481483E-3</v>
      </c>
      <c r="AH2730" t="s">
        <v>3911</v>
      </c>
      <c r="AI2730">
        <v>3</v>
      </c>
      <c r="AJ2730" t="s">
        <v>3967</v>
      </c>
      <c r="AK2730" s="3">
        <v>38983</v>
      </c>
      <c r="AL2730" s="10">
        <f>YEAR(ufc_fights_2[[#This Row],[date]])</f>
        <v>2006</v>
      </c>
      <c r="AM2730" t="s">
        <v>3971</v>
      </c>
      <c r="AN2730">
        <v>63</v>
      </c>
      <c r="AO2730" t="s">
        <v>3913</v>
      </c>
      <c r="AP2730">
        <f>IF(ufc_fights_2[[#This Row],[winner]]="Red",ufc_fights_2[[#This Row],[r_fighter_id]],ufc_fights_2[[#This Row],[b_fighter_id]])</f>
        <v>1200</v>
      </c>
      <c r="AQ2730" t="str">
        <f>_xlfn.XLOOKUP(ufc_fights_2[[#This Row],[winnerID]],ufc_fighters[id],ufc_fighters[fighter_name],"xxx",0,1)</f>
        <v>Tyson Griffin</v>
      </c>
    </row>
    <row r="2731" spans="1:43">
      <c r="A2731">
        <v>1785</v>
      </c>
      <c r="B2731">
        <v>2376</v>
      </c>
      <c r="C2731">
        <f>_xlfn.XLOOKUP(ufc_fights_2[[#This Row],[r_fighter_id]],ufc_fighters[id],ufc_fighters[year],"xxx",0,1)</f>
        <v>1992</v>
      </c>
      <c r="D2731">
        <f>_xlfn.XLOOKUP(ufc_fights_2[[#This Row],[b_fighter_id]],ufc_fighters[id],ufc_fighters[year],"Prázdné",0,1)</f>
        <v>1989</v>
      </c>
      <c r="E2731" s="10">
        <f>YEAR(ufc_fights_2[[#This Row],[date]])-ufc_fights_2[[#This Row],[r_year]]</f>
        <v>28</v>
      </c>
      <c r="F2731" s="10">
        <f>YEAR(ufc_fights_2[[#This Row],[date]])-ufc_fights_2[[#This Row],[b_year]]</f>
        <v>31</v>
      </c>
      <c r="G2731">
        <v>0</v>
      </c>
      <c r="H2731">
        <v>0</v>
      </c>
      <c r="I2731">
        <v>0.51249999999999996</v>
      </c>
      <c r="J2731">
        <v>0.66149999999999998</v>
      </c>
      <c r="K2731">
        <v>0.61</v>
      </c>
      <c r="L2731">
        <v>0.6986</v>
      </c>
      <c r="M2731">
        <v>0.66669999999999996</v>
      </c>
      <c r="N2731">
        <v>0</v>
      </c>
      <c r="O2731">
        <v>0</v>
      </c>
      <c r="P2731">
        <v>2</v>
      </c>
      <c r="Q2731">
        <v>1</v>
      </c>
      <c r="R2731">
        <v>1</v>
      </c>
      <c r="S2731" s="2">
        <v>4.5138888888888885E-3</v>
      </c>
      <c r="T2731" s="2">
        <v>1.273148148148148E-4</v>
      </c>
      <c r="U2731">
        <v>0.47299999999999998</v>
      </c>
      <c r="V2731">
        <v>0.57140000000000002</v>
      </c>
      <c r="W2731">
        <v>1</v>
      </c>
      <c r="X2731">
        <v>0</v>
      </c>
      <c r="Y2731">
        <v>1</v>
      </c>
      <c r="Z2731">
        <v>0.47689999999999999</v>
      </c>
      <c r="AA2731">
        <v>0.625</v>
      </c>
      <c r="AB2731">
        <v>0</v>
      </c>
      <c r="AC2731">
        <v>1</v>
      </c>
      <c r="AD2731">
        <v>0.66669999999999996</v>
      </c>
      <c r="AE2731">
        <v>0.85709999999999997</v>
      </c>
      <c r="AF2731" t="s">
        <v>3933</v>
      </c>
      <c r="AG2731" s="2">
        <v>3.2407407407407406E-4</v>
      </c>
      <c r="AH2731" t="s">
        <v>3927</v>
      </c>
      <c r="AI2731">
        <v>5</v>
      </c>
      <c r="AJ2731" t="s">
        <v>3932</v>
      </c>
      <c r="AK2731" s="3">
        <v>43904</v>
      </c>
      <c r="AL2731" s="10">
        <f>YEAR(ufc_fights_2[[#This Row],[date]])</f>
        <v>2020</v>
      </c>
      <c r="AM2731" t="s">
        <v>3971</v>
      </c>
      <c r="AN2731">
        <v>44</v>
      </c>
      <c r="AO2731" t="s">
        <v>3918</v>
      </c>
      <c r="AP2731">
        <f>IF(ufc_fights_2[[#This Row],[winner]]="Red",ufc_fights_2[[#This Row],[r_fighter_id]],ufc_fights_2[[#This Row],[b_fighter_id]])</f>
        <v>2376</v>
      </c>
      <c r="AQ2731" t="str">
        <f>_xlfn.XLOOKUP(ufc_fights_2[[#This Row],[winnerID]],ufc_fighters[id],ufc_fighters[fighter_name],"xxx",0,1)</f>
        <v>Charles Oliveira</v>
      </c>
    </row>
    <row r="2732" spans="1:43">
      <c r="A2732">
        <v>2376</v>
      </c>
      <c r="B2732">
        <v>3230</v>
      </c>
      <c r="C2732">
        <f>_xlfn.XLOOKUP(ufc_fights_2[[#This Row],[r_fighter_id]],ufc_fighters[id],ufc_fighters[year],"xxx",0,1)</f>
        <v>1989</v>
      </c>
      <c r="D2732">
        <f>_xlfn.XLOOKUP(ufc_fights_2[[#This Row],[b_fighter_id]],ufc_fighters[id],ufc_fighters[year],"Prázdné",0,1)</f>
        <v>1989</v>
      </c>
      <c r="E2732" s="10">
        <f>YEAR(ufc_fights_2[[#This Row],[date]])-ufc_fights_2[[#This Row],[r_year]]</f>
        <v>30</v>
      </c>
      <c r="F2732" s="10">
        <f>YEAR(ufc_fights_2[[#This Row],[date]])-ufc_fights_2[[#This Row],[b_year]]</f>
        <v>30</v>
      </c>
      <c r="G2732">
        <v>0</v>
      </c>
      <c r="H2732">
        <v>1</v>
      </c>
      <c r="I2732">
        <v>0.48280000000000001</v>
      </c>
      <c r="J2732">
        <v>0.49059999999999998</v>
      </c>
      <c r="K2732">
        <v>0.50819999999999999</v>
      </c>
      <c r="L2732">
        <v>0.52539999999999998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0</v>
      </c>
      <c r="S2732" s="2">
        <v>1.5046296296296297E-4</v>
      </c>
      <c r="T2732" s="2">
        <v>4.0509259259259258E-4</v>
      </c>
      <c r="U2732">
        <v>0.5</v>
      </c>
      <c r="V2732">
        <v>0.4</v>
      </c>
      <c r="W2732">
        <v>0.33329999999999999</v>
      </c>
      <c r="X2732">
        <v>0.75</v>
      </c>
      <c r="Y2732">
        <v>0.8</v>
      </c>
      <c r="Z2732">
        <v>0.4667</v>
      </c>
      <c r="AA2732">
        <v>0.4894</v>
      </c>
      <c r="AB2732">
        <v>0.53849999999999998</v>
      </c>
      <c r="AC2732">
        <v>0</v>
      </c>
      <c r="AD2732">
        <v>0</v>
      </c>
      <c r="AE2732">
        <v>0.5</v>
      </c>
      <c r="AF2732" t="s">
        <v>3933</v>
      </c>
      <c r="AG2732" s="2">
        <v>6.3657407407407413E-4</v>
      </c>
      <c r="AH2732" t="s">
        <v>3911</v>
      </c>
      <c r="AI2732">
        <v>3</v>
      </c>
      <c r="AJ2732" t="s">
        <v>3940</v>
      </c>
      <c r="AK2732" s="3">
        <v>43498</v>
      </c>
      <c r="AL2732" s="10">
        <f>YEAR(ufc_fights_2[[#This Row],[date]])</f>
        <v>2019</v>
      </c>
      <c r="AM2732" t="s">
        <v>3971</v>
      </c>
      <c r="AN2732">
        <v>37</v>
      </c>
      <c r="AO2732" t="s">
        <v>3913</v>
      </c>
      <c r="AP2732">
        <f>IF(ufc_fights_2[[#This Row],[winner]]="Red",ufc_fights_2[[#This Row],[r_fighter_id]],ufc_fights_2[[#This Row],[b_fighter_id]])</f>
        <v>2376</v>
      </c>
      <c r="AQ2732" t="str">
        <f>_xlfn.XLOOKUP(ufc_fights_2[[#This Row],[winnerID]],ufc_fighters[id],ufc_fighters[fighter_name],"xxx",0,1)</f>
        <v>Charles Oliveira</v>
      </c>
    </row>
    <row r="2733" spans="1:43">
      <c r="A2733">
        <v>2376</v>
      </c>
      <c r="B2733">
        <v>1798</v>
      </c>
      <c r="C2733">
        <f>_xlfn.XLOOKUP(ufc_fights_2[[#This Row],[r_fighter_id]],ufc_fighters[id],ufc_fighters[year],"xxx",0,1)</f>
        <v>1989</v>
      </c>
      <c r="D2733">
        <f>_xlfn.XLOOKUP(ufc_fights_2[[#This Row],[b_fighter_id]],ufc_fighters[id],ufc_fighters[year],"Prázdné",0,1)</f>
        <v>1984</v>
      </c>
      <c r="E2733" s="10">
        <f>YEAR(ufc_fights_2[[#This Row],[date]])-ufc_fights_2[[#This Row],[r_year]]</f>
        <v>30</v>
      </c>
      <c r="F2733" s="10">
        <f>YEAR(ufc_fights_2[[#This Row],[date]])-ufc_fights_2[[#This Row],[b_year]]</f>
        <v>35</v>
      </c>
      <c r="G2733">
        <v>1</v>
      </c>
      <c r="H2733">
        <v>0</v>
      </c>
      <c r="I2733">
        <v>0.64410000000000001</v>
      </c>
      <c r="J2733">
        <v>0.36730000000000002</v>
      </c>
      <c r="K2733">
        <v>0.67190000000000005</v>
      </c>
      <c r="L2733">
        <v>0.3962</v>
      </c>
      <c r="M2733">
        <v>0</v>
      </c>
      <c r="N2733">
        <v>0.5</v>
      </c>
      <c r="O2733">
        <v>1</v>
      </c>
      <c r="P2733">
        <v>0</v>
      </c>
      <c r="Q2733">
        <v>1</v>
      </c>
      <c r="R2733">
        <v>0</v>
      </c>
      <c r="S2733" s="2">
        <v>1.1226851851851851E-3</v>
      </c>
      <c r="T2733" s="2">
        <v>1.1574074074074073E-3</v>
      </c>
      <c r="U2733">
        <v>0.60529999999999995</v>
      </c>
      <c r="V2733">
        <v>0.27779999999999999</v>
      </c>
      <c r="W2733">
        <v>0.68420000000000003</v>
      </c>
      <c r="X2733">
        <v>1</v>
      </c>
      <c r="Y2733">
        <v>0.75</v>
      </c>
      <c r="Z2733">
        <v>0.58819999999999995</v>
      </c>
      <c r="AA2733">
        <v>0.25640000000000002</v>
      </c>
      <c r="AB2733">
        <v>0.58819999999999995</v>
      </c>
      <c r="AC2733">
        <v>0.75</v>
      </c>
      <c r="AD2733">
        <v>1</v>
      </c>
      <c r="AE2733">
        <v>1</v>
      </c>
      <c r="AF2733" t="s">
        <v>3910</v>
      </c>
      <c r="AG2733" s="2">
        <v>1.5162037037037036E-3</v>
      </c>
      <c r="AH2733" t="s">
        <v>3911</v>
      </c>
      <c r="AI2733">
        <v>3</v>
      </c>
      <c r="AJ2733" t="s">
        <v>3941</v>
      </c>
      <c r="AK2733" s="3">
        <v>43603</v>
      </c>
      <c r="AL2733" s="10">
        <f>YEAR(ufc_fights_2[[#This Row],[date]])</f>
        <v>2019</v>
      </c>
      <c r="AM2733" t="s">
        <v>3971</v>
      </c>
      <c r="AN2733">
        <v>32</v>
      </c>
      <c r="AO2733" t="s">
        <v>3913</v>
      </c>
      <c r="AP2733">
        <f>IF(ufc_fights_2[[#This Row],[winner]]="Red",ufc_fights_2[[#This Row],[r_fighter_id]],ufc_fights_2[[#This Row],[b_fighter_id]])</f>
        <v>2376</v>
      </c>
      <c r="AQ2733" t="str">
        <f>_xlfn.XLOOKUP(ufc_fights_2[[#This Row],[winnerID]],ufc_fighters[id],ufc_fighters[fighter_name],"xxx",0,1)</f>
        <v>Charles Oliveira</v>
      </c>
    </row>
    <row r="2734" spans="1:43">
      <c r="A2734">
        <v>1200</v>
      </c>
      <c r="B2734">
        <v>808</v>
      </c>
      <c r="C2734">
        <f>_xlfn.XLOOKUP(ufc_fights_2[[#This Row],[r_fighter_id]],ufc_fighters[id],ufc_fighters[year],"xxx",0,1)</f>
        <v>1984</v>
      </c>
      <c r="D2734">
        <f>_xlfn.XLOOKUP(ufc_fights_2[[#This Row],[b_fighter_id]],ufc_fighters[id],ufc_fighters[year],"Prázdné",0,1)</f>
        <v>1984</v>
      </c>
      <c r="E2734" s="10">
        <f>YEAR(ufc_fights_2[[#This Row],[date]])-ufc_fights_2[[#This Row],[r_year]]</f>
        <v>25</v>
      </c>
      <c r="F2734" s="10">
        <f>YEAR(ufc_fights_2[[#This Row],[date]])-ufc_fights_2[[#This Row],[b_year]]</f>
        <v>25</v>
      </c>
      <c r="G2734">
        <v>0</v>
      </c>
      <c r="H2734">
        <v>0</v>
      </c>
      <c r="I2734">
        <v>0.32390000000000002</v>
      </c>
      <c r="J2734">
        <v>0.19400000000000001</v>
      </c>
      <c r="K2734">
        <v>0.41220000000000001</v>
      </c>
      <c r="L2734">
        <v>0.2117</v>
      </c>
      <c r="M2734">
        <v>0.25</v>
      </c>
      <c r="N2734">
        <v>0</v>
      </c>
      <c r="O2734">
        <v>0</v>
      </c>
      <c r="P2734">
        <v>3</v>
      </c>
      <c r="Q2734">
        <v>0</v>
      </c>
      <c r="R2734">
        <v>1</v>
      </c>
      <c r="S2734" s="2">
        <v>1.9791666666666668E-3</v>
      </c>
      <c r="T2734" s="2">
        <v>5.7870370370370373E-5</v>
      </c>
      <c r="U2734">
        <v>0.22989999999999999</v>
      </c>
      <c r="V2734">
        <v>0.15</v>
      </c>
      <c r="W2734">
        <v>0.63639999999999997</v>
      </c>
      <c r="X2734">
        <v>0.88239999999999996</v>
      </c>
      <c r="Y2734">
        <v>0.66669999999999996</v>
      </c>
      <c r="Z2734">
        <v>0.29470000000000002</v>
      </c>
      <c r="AA2734">
        <v>0.1825</v>
      </c>
      <c r="AB2734">
        <v>0.5</v>
      </c>
      <c r="AC2734">
        <v>0.375</v>
      </c>
      <c r="AD2734">
        <v>0.6</v>
      </c>
      <c r="AE2734">
        <v>0</v>
      </c>
      <c r="AF2734" t="s">
        <v>3915</v>
      </c>
      <c r="AG2734" s="2">
        <v>3.472222222222222E-3</v>
      </c>
      <c r="AH2734" t="s">
        <v>3911</v>
      </c>
      <c r="AI2734">
        <v>3</v>
      </c>
      <c r="AJ2734" t="s">
        <v>3939</v>
      </c>
      <c r="AK2734" s="3">
        <v>39904</v>
      </c>
      <c r="AL2734" s="10">
        <f>YEAR(ufc_fights_2[[#This Row],[date]])</f>
        <v>2009</v>
      </c>
      <c r="AM2734" t="s">
        <v>3971</v>
      </c>
      <c r="AN2734">
        <v>71</v>
      </c>
      <c r="AO2734" t="s">
        <v>3913</v>
      </c>
      <c r="AP2734">
        <f>IF(ufc_fights_2[[#This Row],[winner]]="Red",ufc_fights_2[[#This Row],[r_fighter_id]],ufc_fights_2[[#This Row],[b_fighter_id]])</f>
        <v>1200</v>
      </c>
      <c r="AQ2734" t="str">
        <f>_xlfn.XLOOKUP(ufc_fights_2[[#This Row],[winnerID]],ufc_fighters[id],ufc_fighters[fighter_name],"xxx",0,1)</f>
        <v>Tyson Griffin</v>
      </c>
    </row>
    <row r="2735" spans="1:43">
      <c r="A2735">
        <v>1226</v>
      </c>
      <c r="B2735">
        <v>2376</v>
      </c>
      <c r="C2735">
        <f>_xlfn.XLOOKUP(ufc_fights_2[[#This Row],[r_fighter_id]],ufc_fighters[id],ufc_fighters[year],"xxx",0,1)</f>
        <v>1981</v>
      </c>
      <c r="D2735">
        <f>_xlfn.XLOOKUP(ufc_fights_2[[#This Row],[b_fighter_id]],ufc_fighters[id],ufc_fighters[year],"Prázdné",0,1)</f>
        <v>1989</v>
      </c>
      <c r="E2735" s="10">
        <f>YEAR(ufc_fights_2[[#This Row],[date]])-ufc_fights_2[[#This Row],[r_year]]</f>
        <v>37</v>
      </c>
      <c r="F2735" s="10">
        <f>YEAR(ufc_fights_2[[#This Row],[date]])-ufc_fights_2[[#This Row],[b_year]]</f>
        <v>29</v>
      </c>
      <c r="G2735">
        <v>0</v>
      </c>
      <c r="H2735">
        <v>0</v>
      </c>
      <c r="I2735">
        <v>0.36</v>
      </c>
      <c r="J2735">
        <v>0.48280000000000001</v>
      </c>
      <c r="K2735">
        <v>0.36</v>
      </c>
      <c r="L2735">
        <v>0.48280000000000001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 s="2">
        <v>0</v>
      </c>
      <c r="T2735" s="2">
        <v>2.3148148148148147E-5</v>
      </c>
      <c r="U2735">
        <v>0.2</v>
      </c>
      <c r="V2735">
        <v>0.33329999999999999</v>
      </c>
      <c r="W2735">
        <v>1</v>
      </c>
      <c r="X2735">
        <v>1</v>
      </c>
      <c r="Y2735">
        <v>0.77780000000000005</v>
      </c>
      <c r="Z2735">
        <v>0.33329999999999999</v>
      </c>
      <c r="AA2735">
        <v>0.5</v>
      </c>
      <c r="AB2735">
        <v>1</v>
      </c>
      <c r="AC2735">
        <v>0</v>
      </c>
      <c r="AD2735">
        <v>0</v>
      </c>
      <c r="AE2735">
        <v>0</v>
      </c>
      <c r="AF2735" t="s">
        <v>3933</v>
      </c>
      <c r="AG2735" s="2">
        <v>1.5972222222222223E-3</v>
      </c>
      <c r="AH2735" t="s">
        <v>3911</v>
      </c>
      <c r="AI2735">
        <v>3</v>
      </c>
      <c r="AJ2735" t="s">
        <v>3914</v>
      </c>
      <c r="AK2735" s="3">
        <v>43260</v>
      </c>
      <c r="AL2735" s="10">
        <f>YEAR(ufc_fights_2[[#This Row],[date]])</f>
        <v>2018</v>
      </c>
      <c r="AM2735" t="s">
        <v>3971</v>
      </c>
      <c r="AN2735">
        <v>8</v>
      </c>
      <c r="AO2735" t="s">
        <v>3918</v>
      </c>
      <c r="AP2735">
        <f>IF(ufc_fights_2[[#This Row],[winner]]="Red",ufc_fights_2[[#This Row],[r_fighter_id]],ufc_fights_2[[#This Row],[b_fighter_id]])</f>
        <v>2376</v>
      </c>
      <c r="AQ2735" t="str">
        <f>_xlfn.XLOOKUP(ufc_fights_2[[#This Row],[winnerID]],ufc_fighters[id],ufc_fighters[fighter_name],"xxx",0,1)</f>
        <v>Charles Oliveira</v>
      </c>
    </row>
    <row r="2736" spans="1:43">
      <c r="A2736">
        <v>2376</v>
      </c>
      <c r="B2736">
        <v>1092</v>
      </c>
      <c r="C2736">
        <f>_xlfn.XLOOKUP(ufc_fights_2[[#This Row],[r_fighter_id]],ufc_fighters[id],ufc_fighters[year],"xxx",0,1)</f>
        <v>1989</v>
      </c>
      <c r="D2736">
        <f>_xlfn.XLOOKUP(ufc_fights_2[[#This Row],[b_fighter_id]],ufc_fighters[id],ufc_fighters[year],"Prázdné",0,1)</f>
        <v>1990</v>
      </c>
      <c r="E2736" s="10">
        <f>YEAR(ufc_fights_2[[#This Row],[date]])-ufc_fights_2[[#This Row],[r_year]]</f>
        <v>29</v>
      </c>
      <c r="F2736" s="10">
        <f>YEAR(ufc_fights_2[[#This Row],[date]])-ufc_fights_2[[#This Row],[b_year]]</f>
        <v>28</v>
      </c>
      <c r="G2736">
        <v>0</v>
      </c>
      <c r="H2736">
        <v>0</v>
      </c>
      <c r="I2736">
        <v>0.4667</v>
      </c>
      <c r="J2736">
        <v>0.22500000000000001</v>
      </c>
      <c r="K2736">
        <v>0.4667</v>
      </c>
      <c r="L2736">
        <v>0.24390000000000001</v>
      </c>
      <c r="M2736">
        <v>0.5</v>
      </c>
      <c r="N2736">
        <v>0</v>
      </c>
      <c r="O2736">
        <v>1</v>
      </c>
      <c r="P2736">
        <v>0</v>
      </c>
      <c r="Q2736">
        <v>0</v>
      </c>
      <c r="R2736">
        <v>0</v>
      </c>
      <c r="S2736" s="2">
        <v>9.3749999999999997E-4</v>
      </c>
      <c r="T2736" s="2">
        <v>8.1018518518518516E-5</v>
      </c>
      <c r="U2736">
        <v>0.37140000000000001</v>
      </c>
      <c r="V2736">
        <v>0.2</v>
      </c>
      <c r="W2736">
        <v>0.5</v>
      </c>
      <c r="X2736">
        <v>0.72729999999999995</v>
      </c>
      <c r="Y2736">
        <v>0.66669999999999996</v>
      </c>
      <c r="Z2736">
        <v>0.45450000000000002</v>
      </c>
      <c r="AA2736">
        <v>0.21049999999999999</v>
      </c>
      <c r="AB2736">
        <v>0.33329999999999999</v>
      </c>
      <c r="AC2736">
        <v>0.33329999999999999</v>
      </c>
      <c r="AD2736">
        <v>1</v>
      </c>
      <c r="AE2736">
        <v>1</v>
      </c>
      <c r="AF2736" t="s">
        <v>3933</v>
      </c>
      <c r="AG2736" s="2">
        <v>2.3379629629629631E-3</v>
      </c>
      <c r="AH2736" t="s">
        <v>3911</v>
      </c>
      <c r="AI2736">
        <v>3</v>
      </c>
      <c r="AJ2736" t="s">
        <v>3940</v>
      </c>
      <c r="AK2736" s="3">
        <v>43365</v>
      </c>
      <c r="AL2736" s="10">
        <f>YEAR(ufc_fights_2[[#This Row],[date]])</f>
        <v>2018</v>
      </c>
      <c r="AM2736" t="s">
        <v>3971</v>
      </c>
      <c r="AN2736">
        <v>6</v>
      </c>
      <c r="AO2736" t="s">
        <v>3913</v>
      </c>
      <c r="AP2736">
        <f>IF(ufc_fights_2[[#This Row],[winner]]="Red",ufc_fights_2[[#This Row],[r_fighter_id]],ufc_fights_2[[#This Row],[b_fighter_id]])</f>
        <v>2376</v>
      </c>
      <c r="AQ2736" t="str">
        <f>_xlfn.XLOOKUP(ufc_fights_2[[#This Row],[winnerID]],ufc_fighters[id],ufc_fighters[fighter_name],"xxx",0,1)</f>
        <v>Charles Oliveira</v>
      </c>
    </row>
    <row r="2737" spans="1:43">
      <c r="A2737">
        <v>1200</v>
      </c>
      <c r="B2737">
        <v>1003</v>
      </c>
      <c r="C2737">
        <f>_xlfn.XLOOKUP(ufc_fights_2[[#This Row],[r_fighter_id]],ufc_fighters[id],ufc_fighters[year],"xxx",0,1)</f>
        <v>1984</v>
      </c>
      <c r="D2737">
        <f>_xlfn.XLOOKUP(ufc_fights_2[[#This Row],[b_fighter_id]],ufc_fighters[id],ufc_fighters[year],"Prázdné",0,1)</f>
        <v>1974</v>
      </c>
      <c r="E2737" s="10">
        <f>YEAR(ufc_fights_2[[#This Row],[date]])-ufc_fights_2[[#This Row],[r_year]]</f>
        <v>25</v>
      </c>
      <c r="F2737" s="10">
        <f>YEAR(ufc_fights_2[[#This Row],[date]])-ufc_fights_2[[#This Row],[b_year]]</f>
        <v>35</v>
      </c>
      <c r="G2737">
        <v>1</v>
      </c>
      <c r="H2737">
        <v>0</v>
      </c>
      <c r="I2737">
        <v>0.44969999999999999</v>
      </c>
      <c r="J2737">
        <v>0.15490000000000001</v>
      </c>
      <c r="K2737">
        <v>0.46750000000000003</v>
      </c>
      <c r="L2737">
        <v>0.16669999999999999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1.9675925925925926E-4</v>
      </c>
      <c r="T2737" s="2">
        <v>0</v>
      </c>
      <c r="U2737">
        <v>0.34549999999999997</v>
      </c>
      <c r="V2737">
        <v>8.2000000000000003E-2</v>
      </c>
      <c r="W2737">
        <v>0.63639999999999997</v>
      </c>
      <c r="X2737">
        <v>0.78569999999999995</v>
      </c>
      <c r="Y2737">
        <v>0.625</v>
      </c>
      <c r="Z2737">
        <v>0.44069999999999998</v>
      </c>
      <c r="AA2737">
        <v>0.1515</v>
      </c>
      <c r="AB2737">
        <v>0.4</v>
      </c>
      <c r="AC2737">
        <v>0.2</v>
      </c>
      <c r="AD2737">
        <v>0.5</v>
      </c>
      <c r="AE2737">
        <v>0</v>
      </c>
      <c r="AF2737" t="s">
        <v>3910</v>
      </c>
      <c r="AG2737" s="2">
        <v>2.3842592592592591E-3</v>
      </c>
      <c r="AH2737" t="s">
        <v>3911</v>
      </c>
      <c r="AI2737">
        <v>3</v>
      </c>
      <c r="AJ2737" t="s">
        <v>3928</v>
      </c>
      <c r="AK2737" s="3">
        <v>40075</v>
      </c>
      <c r="AL2737" s="10">
        <f>YEAR(ufc_fights_2[[#This Row],[date]])</f>
        <v>2009</v>
      </c>
      <c r="AM2737" t="s">
        <v>3971</v>
      </c>
      <c r="AN2737">
        <v>98</v>
      </c>
      <c r="AO2737" t="s">
        <v>3913</v>
      </c>
      <c r="AP2737">
        <f>IF(ufc_fights_2[[#This Row],[winner]]="Red",ufc_fights_2[[#This Row],[r_fighter_id]],ufc_fights_2[[#This Row],[b_fighter_id]])</f>
        <v>1200</v>
      </c>
      <c r="AQ2737" t="str">
        <f>_xlfn.XLOOKUP(ufc_fights_2[[#This Row],[winnerID]],ufc_fighters[id],ufc_fighters[fighter_name],"xxx",0,1)</f>
        <v>Tyson Griffin</v>
      </c>
    </row>
    <row r="2738" spans="1:43">
      <c r="A2738">
        <v>3250</v>
      </c>
      <c r="B2738">
        <v>2290</v>
      </c>
      <c r="C2738">
        <f>_xlfn.XLOOKUP(ufc_fights_2[[#This Row],[r_fighter_id]],ufc_fighters[id],ufc_fighters[year],"xxx",0,1)</f>
        <v>1983</v>
      </c>
      <c r="D2738">
        <f>_xlfn.XLOOKUP(ufc_fights_2[[#This Row],[b_fighter_id]],ufc_fighters[id],ufc_fighters[year],"Prázdné",0,1)</f>
        <v>1983</v>
      </c>
      <c r="E2738" s="10">
        <f>YEAR(ufc_fights_2[[#This Row],[date]])-ufc_fights_2[[#This Row],[r_year]]</f>
        <v>26</v>
      </c>
      <c r="F2738" s="10">
        <f>YEAR(ufc_fights_2[[#This Row],[date]])-ufc_fights_2[[#This Row],[b_year]]</f>
        <v>26</v>
      </c>
      <c r="G2738">
        <v>0</v>
      </c>
      <c r="H2738">
        <v>0</v>
      </c>
      <c r="I2738">
        <v>0.18179999999999999</v>
      </c>
      <c r="J2738">
        <v>0.2424</v>
      </c>
      <c r="K2738">
        <v>0.25929999999999997</v>
      </c>
      <c r="L2738">
        <v>0.3821</v>
      </c>
      <c r="M2738">
        <v>0.78569999999999995</v>
      </c>
      <c r="N2738">
        <v>0</v>
      </c>
      <c r="O2738">
        <v>2</v>
      </c>
      <c r="P2738">
        <v>0</v>
      </c>
      <c r="Q2738">
        <v>0</v>
      </c>
      <c r="R2738">
        <v>0</v>
      </c>
      <c r="S2738" s="2">
        <v>3.1944444444444446E-3</v>
      </c>
      <c r="T2738" s="2">
        <v>4.5138888888888887E-4</v>
      </c>
      <c r="U2738">
        <v>0.17799999999999999</v>
      </c>
      <c r="V2738">
        <v>0.15190000000000001</v>
      </c>
      <c r="W2738">
        <v>0.33329999999999999</v>
      </c>
      <c r="X2738">
        <v>0</v>
      </c>
      <c r="Y2738">
        <v>0.58330000000000004</v>
      </c>
      <c r="Z2738">
        <v>0.16669999999999999</v>
      </c>
      <c r="AA2738">
        <v>0.2366</v>
      </c>
      <c r="AB2738">
        <v>0.5</v>
      </c>
      <c r="AC2738">
        <v>0.33329999999999999</v>
      </c>
      <c r="AD2738">
        <v>0.33329999999999999</v>
      </c>
      <c r="AE2738">
        <v>0.33329999999999999</v>
      </c>
      <c r="AF2738" t="s">
        <v>3915</v>
      </c>
      <c r="AG2738" s="2">
        <v>3.472222222222222E-3</v>
      </c>
      <c r="AH2738" t="s">
        <v>3911</v>
      </c>
      <c r="AI2738">
        <v>3</v>
      </c>
      <c r="AJ2738" t="s">
        <v>3974</v>
      </c>
      <c r="AK2738" s="3">
        <v>40110</v>
      </c>
      <c r="AL2738" s="10">
        <f>YEAR(ufc_fights_2[[#This Row],[date]])</f>
        <v>2009</v>
      </c>
      <c r="AM2738" t="s">
        <v>3971</v>
      </c>
      <c r="AN2738">
        <v>2</v>
      </c>
      <c r="AO2738" t="s">
        <v>3913</v>
      </c>
      <c r="AP2738">
        <f>IF(ufc_fights_2[[#This Row],[winner]]="Red",ufc_fights_2[[#This Row],[r_fighter_id]],ufc_fights_2[[#This Row],[b_fighter_id]])</f>
        <v>3250</v>
      </c>
      <c r="AQ2738" t="str">
        <f>_xlfn.XLOOKUP(ufc_fights_2[[#This Row],[winnerID]],ufc_fighters[id],ufc_fighters[fighter_name],"xxx",0,1)</f>
        <v>Gleison Tibau</v>
      </c>
    </row>
    <row r="2739" spans="1:43">
      <c r="A2739">
        <v>2480</v>
      </c>
      <c r="B2739">
        <v>3250</v>
      </c>
      <c r="C2739">
        <f>_xlfn.XLOOKUP(ufc_fights_2[[#This Row],[r_fighter_id]],ufc_fighters[id],ufc_fighters[year],"xxx",0,1)</f>
        <v>1979</v>
      </c>
      <c r="D2739">
        <f>_xlfn.XLOOKUP(ufc_fights_2[[#This Row],[b_fighter_id]],ufc_fighters[id],ufc_fighters[year],"Prázdné",0,1)</f>
        <v>1983</v>
      </c>
      <c r="E2739" s="10">
        <f>YEAR(ufc_fights_2[[#This Row],[date]])-ufc_fights_2[[#This Row],[r_year]]</f>
        <v>32</v>
      </c>
      <c r="F2739" s="10">
        <f>YEAR(ufc_fights_2[[#This Row],[date]])-ufc_fights_2[[#This Row],[b_year]]</f>
        <v>28</v>
      </c>
      <c r="G2739">
        <v>0</v>
      </c>
      <c r="H2739">
        <v>0</v>
      </c>
      <c r="I2739">
        <v>0.39169999999999999</v>
      </c>
      <c r="J2739">
        <v>0.42720000000000002</v>
      </c>
      <c r="K2739">
        <v>0.56730000000000003</v>
      </c>
      <c r="L2739">
        <v>0.54359999999999997</v>
      </c>
      <c r="M2739">
        <v>0.16669999999999999</v>
      </c>
      <c r="N2739">
        <v>0.28570000000000001</v>
      </c>
      <c r="O2739">
        <v>0</v>
      </c>
      <c r="P2739">
        <v>0</v>
      </c>
      <c r="Q2739">
        <v>0</v>
      </c>
      <c r="R2739">
        <v>0</v>
      </c>
      <c r="S2739" s="2">
        <v>2.1875000000000002E-3</v>
      </c>
      <c r="T2739" s="2">
        <v>1.9907407407407408E-3</v>
      </c>
      <c r="U2739">
        <v>0.2913</v>
      </c>
      <c r="V2739">
        <v>0.33329999999999999</v>
      </c>
      <c r="W2739">
        <v>1</v>
      </c>
      <c r="X2739">
        <v>1</v>
      </c>
      <c r="Y2739">
        <v>0</v>
      </c>
      <c r="Z2739">
        <v>0.30099999999999999</v>
      </c>
      <c r="AA2739">
        <v>0.4022</v>
      </c>
      <c r="AB2739">
        <v>0.85709999999999997</v>
      </c>
      <c r="AC2739">
        <v>0.625</v>
      </c>
      <c r="AD2739">
        <v>1</v>
      </c>
      <c r="AE2739">
        <v>0.66669999999999996</v>
      </c>
      <c r="AF2739" t="s">
        <v>3922</v>
      </c>
      <c r="AG2739" s="2">
        <v>3.472222222222222E-3</v>
      </c>
      <c r="AH2739" t="s">
        <v>3911</v>
      </c>
      <c r="AI2739">
        <v>3</v>
      </c>
      <c r="AJ2739" t="s">
        <v>3914</v>
      </c>
      <c r="AK2739" s="3">
        <v>40621</v>
      </c>
      <c r="AL2739" s="10">
        <f>YEAR(ufc_fights_2[[#This Row],[date]])</f>
        <v>2011</v>
      </c>
      <c r="AM2739" t="s">
        <v>3971</v>
      </c>
      <c r="AN2739">
        <v>9</v>
      </c>
      <c r="AO2739" t="s">
        <v>3918</v>
      </c>
      <c r="AP2739">
        <f>IF(ufc_fights_2[[#This Row],[winner]]="Red",ufc_fights_2[[#This Row],[r_fighter_id]],ufc_fights_2[[#This Row],[b_fighter_id]])</f>
        <v>3250</v>
      </c>
      <c r="AQ2739" t="str">
        <f>_xlfn.XLOOKUP(ufc_fights_2[[#This Row],[winnerID]],ufc_fighters[id],ufc_fighters[fighter_name],"xxx",0,1)</f>
        <v>Gleison Tibau</v>
      </c>
    </row>
    <row r="2740" spans="1:43">
      <c r="A2740">
        <v>1227</v>
      </c>
      <c r="B2740">
        <v>3120</v>
      </c>
      <c r="C2740">
        <f>_xlfn.XLOOKUP(ufc_fights_2[[#This Row],[r_fighter_id]],ufc_fighters[id],ufc_fighters[year],"xxx",0,1)</f>
        <v>1983</v>
      </c>
      <c r="D2740">
        <f>_xlfn.XLOOKUP(ufc_fights_2[[#This Row],[b_fighter_id]],ufc_fighters[id],ufc_fighters[year],"Prázdné",0,1)</f>
        <v>1986</v>
      </c>
      <c r="E2740" s="10">
        <f>YEAR(ufc_fights_2[[#This Row],[date]])-ufc_fights_2[[#This Row],[r_year]]</f>
        <v>27</v>
      </c>
      <c r="F2740" s="10">
        <f>YEAR(ufc_fights_2[[#This Row],[date]])-ufc_fights_2[[#This Row],[b_year]]</f>
        <v>24</v>
      </c>
      <c r="G2740">
        <v>0</v>
      </c>
      <c r="H2740">
        <v>1</v>
      </c>
      <c r="I2740">
        <v>0.4345</v>
      </c>
      <c r="J2740">
        <v>0.4</v>
      </c>
      <c r="K2740">
        <v>0.4345</v>
      </c>
      <c r="L2740">
        <v>0.4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0</v>
      </c>
      <c r="T2740" s="2">
        <v>2.3148148148148147E-5</v>
      </c>
      <c r="U2740">
        <v>0.31819999999999998</v>
      </c>
      <c r="V2740">
        <v>0.21690000000000001</v>
      </c>
      <c r="W2740">
        <v>0.85189999999999999</v>
      </c>
      <c r="X2740">
        <v>0.88890000000000002</v>
      </c>
      <c r="Y2740">
        <v>0.55320000000000003</v>
      </c>
      <c r="Z2740">
        <v>0.43369999999999997</v>
      </c>
      <c r="AA2740">
        <v>0.40260000000000001</v>
      </c>
      <c r="AB2740">
        <v>0.5</v>
      </c>
      <c r="AC2740">
        <v>0</v>
      </c>
      <c r="AD2740">
        <v>0</v>
      </c>
      <c r="AE2740">
        <v>0</v>
      </c>
      <c r="AF2740" t="s">
        <v>3922</v>
      </c>
      <c r="AG2740" s="2">
        <v>3.472222222222222E-3</v>
      </c>
      <c r="AH2740" t="s">
        <v>3911</v>
      </c>
      <c r="AI2740">
        <v>3</v>
      </c>
      <c r="AJ2740" t="s">
        <v>3974</v>
      </c>
      <c r="AK2740" s="3">
        <v>40446</v>
      </c>
      <c r="AL2740" s="10">
        <f>YEAR(ufc_fights_2[[#This Row],[date]])</f>
        <v>2010</v>
      </c>
      <c r="AM2740" t="s">
        <v>3971</v>
      </c>
      <c r="AN2740">
        <v>148</v>
      </c>
      <c r="AO2740" t="s">
        <v>3913</v>
      </c>
      <c r="AP2740">
        <f>IF(ufc_fights_2[[#This Row],[winner]]="Red",ufc_fights_2[[#This Row],[r_fighter_id]],ufc_fights_2[[#This Row],[b_fighter_id]])</f>
        <v>1227</v>
      </c>
      <c r="AQ2740" t="str">
        <f>_xlfn.XLOOKUP(ufc_fights_2[[#This Row],[winnerID]],ufc_fighters[id],ufc_fighters[fighter_name],"xxx",0,1)</f>
        <v>Melvin Guillard</v>
      </c>
    </row>
    <row r="2741" spans="1:43">
      <c r="A2741">
        <v>697</v>
      </c>
      <c r="B2741">
        <v>1227</v>
      </c>
      <c r="C2741">
        <f>_xlfn.XLOOKUP(ufc_fights_2[[#This Row],[r_fighter_id]],ufc_fighters[id],ufc_fighters[year],"xxx",0,1)</f>
        <v>1980</v>
      </c>
      <c r="D2741">
        <f>_xlfn.XLOOKUP(ufc_fights_2[[#This Row],[b_fighter_id]],ufc_fighters[id],ufc_fighters[year],"Prázdné",0,1)</f>
        <v>1983</v>
      </c>
      <c r="E2741" s="10">
        <f>YEAR(ufc_fights_2[[#This Row],[date]])-ufc_fights_2[[#This Row],[r_year]]</f>
        <v>33</v>
      </c>
      <c r="F2741" s="10">
        <f>YEAR(ufc_fights_2[[#This Row],[date]])-ufc_fights_2[[#This Row],[b_year]]</f>
        <v>30</v>
      </c>
      <c r="G2741">
        <v>0</v>
      </c>
      <c r="H2741">
        <v>1</v>
      </c>
      <c r="I2741">
        <v>0.41070000000000001</v>
      </c>
      <c r="J2741">
        <v>0.44319999999999998</v>
      </c>
      <c r="K2741">
        <v>0.42109999999999997</v>
      </c>
      <c r="L2741">
        <v>0.46739999999999998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1.5046296296296297E-4</v>
      </c>
      <c r="T2741" s="2">
        <v>4.6296296296296298E-4</v>
      </c>
      <c r="U2741">
        <v>0.2051</v>
      </c>
      <c r="V2741">
        <v>0.36</v>
      </c>
      <c r="W2741">
        <v>0.8</v>
      </c>
      <c r="X2741">
        <v>0.91669999999999996</v>
      </c>
      <c r="Y2741">
        <v>1</v>
      </c>
      <c r="Z2741">
        <v>0.4</v>
      </c>
      <c r="AA2741">
        <v>0.3846</v>
      </c>
      <c r="AB2741">
        <v>1</v>
      </c>
      <c r="AC2741">
        <v>1</v>
      </c>
      <c r="AD2741">
        <v>0</v>
      </c>
      <c r="AE2741">
        <v>0.85709999999999997</v>
      </c>
      <c r="AF2741" t="s">
        <v>3910</v>
      </c>
      <c r="AG2741" s="2">
        <v>1.9328703703703704E-3</v>
      </c>
      <c r="AH2741" t="s">
        <v>3911</v>
      </c>
      <c r="AI2741">
        <v>3</v>
      </c>
      <c r="AJ2741" t="s">
        <v>4039</v>
      </c>
      <c r="AK2741" s="3">
        <v>41482</v>
      </c>
      <c r="AL2741" s="10">
        <f>YEAR(ufc_fights_2[[#This Row],[date]])</f>
        <v>2013</v>
      </c>
      <c r="AM2741" t="s">
        <v>3971</v>
      </c>
      <c r="AN2741">
        <v>128</v>
      </c>
      <c r="AO2741" t="s">
        <v>3918</v>
      </c>
      <c r="AP2741">
        <f>IF(ufc_fights_2[[#This Row],[winner]]="Red",ufc_fights_2[[#This Row],[r_fighter_id]],ufc_fights_2[[#This Row],[b_fighter_id]])</f>
        <v>1227</v>
      </c>
      <c r="AQ2741" t="str">
        <f>_xlfn.XLOOKUP(ufc_fights_2[[#This Row],[winnerID]],ufc_fighters[id],ufc_fighters[fighter_name],"xxx",0,1)</f>
        <v>Melvin Guillard</v>
      </c>
    </row>
    <row r="2742" spans="1:43">
      <c r="A2742">
        <v>3250</v>
      </c>
      <c r="B2742">
        <v>3120</v>
      </c>
      <c r="C2742">
        <f>_xlfn.XLOOKUP(ufc_fights_2[[#This Row],[r_fighter_id]],ufc_fighters[id],ufc_fighters[year],"xxx",0,1)</f>
        <v>1983</v>
      </c>
      <c r="D2742">
        <f>_xlfn.XLOOKUP(ufc_fights_2[[#This Row],[b_fighter_id]],ufc_fighters[id],ufc_fighters[year],"Prázdné",0,1)</f>
        <v>1986</v>
      </c>
      <c r="E2742" s="10">
        <f>YEAR(ufc_fights_2[[#This Row],[date]])-ufc_fights_2[[#This Row],[r_year]]</f>
        <v>26</v>
      </c>
      <c r="F2742" s="10">
        <f>YEAR(ufc_fights_2[[#This Row],[date]])-ufc_fights_2[[#This Row],[b_year]]</f>
        <v>23</v>
      </c>
      <c r="G2742">
        <v>0</v>
      </c>
      <c r="H2742">
        <v>0</v>
      </c>
      <c r="I2742">
        <v>0.35</v>
      </c>
      <c r="J2742">
        <v>0.57499999999999996</v>
      </c>
      <c r="K2742">
        <v>0.7077</v>
      </c>
      <c r="L2742">
        <v>0.70179999999999998</v>
      </c>
      <c r="M2742">
        <v>0.3846</v>
      </c>
      <c r="N2742">
        <v>0</v>
      </c>
      <c r="O2742">
        <v>3</v>
      </c>
      <c r="P2742">
        <v>0</v>
      </c>
      <c r="Q2742">
        <v>0</v>
      </c>
      <c r="R2742">
        <v>0</v>
      </c>
      <c r="S2742" s="2">
        <v>7.0254629629629634E-3</v>
      </c>
      <c r="T2742" s="2">
        <v>5.2083333333333333E-4</v>
      </c>
      <c r="U2742">
        <v>0.27779999999999999</v>
      </c>
      <c r="V2742">
        <v>0.3478</v>
      </c>
      <c r="W2742">
        <v>1</v>
      </c>
      <c r="X2742">
        <v>1</v>
      </c>
      <c r="Y2742">
        <v>0.75</v>
      </c>
      <c r="Z2742">
        <v>0.25</v>
      </c>
      <c r="AA2742">
        <v>0.29409999999999997</v>
      </c>
      <c r="AB2742">
        <v>1</v>
      </c>
      <c r="AC2742">
        <v>0.82350000000000001</v>
      </c>
      <c r="AD2742">
        <v>0.33329999999999999</v>
      </c>
      <c r="AE2742">
        <v>0.66669999999999996</v>
      </c>
      <c r="AF2742" t="s">
        <v>3915</v>
      </c>
      <c r="AG2742" s="2">
        <v>3.472222222222222E-3</v>
      </c>
      <c r="AH2742" t="s">
        <v>3911</v>
      </c>
      <c r="AI2742">
        <v>3</v>
      </c>
      <c r="AJ2742" t="s">
        <v>3939</v>
      </c>
      <c r="AK2742" s="3">
        <v>39904</v>
      </c>
      <c r="AL2742" s="10">
        <f>YEAR(ufc_fights_2[[#This Row],[date]])</f>
        <v>2009</v>
      </c>
      <c r="AM2742" t="s">
        <v>3971</v>
      </c>
      <c r="AN2742">
        <v>71</v>
      </c>
      <c r="AO2742" t="s">
        <v>3913</v>
      </c>
      <c r="AP2742">
        <f>IF(ufc_fights_2[[#This Row],[winner]]="Red",ufc_fights_2[[#This Row],[r_fighter_id]],ufc_fights_2[[#This Row],[b_fighter_id]])</f>
        <v>3250</v>
      </c>
      <c r="AQ2742" t="str">
        <f>_xlfn.XLOOKUP(ufc_fights_2[[#This Row],[winnerID]],ufc_fighters[id],ufc_fighters[fighter_name],"xxx",0,1)</f>
        <v>Gleison Tibau</v>
      </c>
    </row>
    <row r="2743" spans="1:43">
      <c r="A2743">
        <v>3250</v>
      </c>
      <c r="B2743">
        <v>912</v>
      </c>
      <c r="C2743">
        <f>_xlfn.XLOOKUP(ufc_fights_2[[#This Row],[r_fighter_id]],ufc_fighters[id],ufc_fighters[year],"xxx",0,1)</f>
        <v>1983</v>
      </c>
      <c r="D2743">
        <f>_xlfn.XLOOKUP(ufc_fights_2[[#This Row],[b_fighter_id]],ufc_fighters[id],ufc_fighters[year],"Prázdné",0,1)</f>
        <v>1986</v>
      </c>
      <c r="E2743" s="10">
        <f>YEAR(ufc_fights_2[[#This Row],[date]])-ufc_fights_2[[#This Row],[r_year]]</f>
        <v>24</v>
      </c>
      <c r="F2743" s="10">
        <f>YEAR(ufc_fights_2[[#This Row],[date]])-ufc_fights_2[[#This Row],[b_year]]</f>
        <v>21</v>
      </c>
      <c r="G2743">
        <v>0</v>
      </c>
      <c r="H2743">
        <v>0</v>
      </c>
      <c r="I2743">
        <v>0.60870000000000002</v>
      </c>
      <c r="J2743">
        <v>0.52939999999999998</v>
      </c>
      <c r="K2743">
        <v>0.85370000000000001</v>
      </c>
      <c r="L2743">
        <v>0.54049999999999998</v>
      </c>
      <c r="M2743">
        <v>0.7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8.1134259259259267E-3</v>
      </c>
      <c r="T2743" s="2">
        <v>0</v>
      </c>
      <c r="U2743">
        <v>0.57140000000000002</v>
      </c>
      <c r="V2743">
        <v>0.3478</v>
      </c>
      <c r="W2743">
        <v>1</v>
      </c>
      <c r="X2743">
        <v>0</v>
      </c>
      <c r="Y2743">
        <v>1</v>
      </c>
      <c r="Z2743">
        <v>0</v>
      </c>
      <c r="AA2743">
        <v>0.52939999999999998</v>
      </c>
      <c r="AB2743">
        <v>0</v>
      </c>
      <c r="AC2743">
        <v>0</v>
      </c>
      <c r="AD2743">
        <v>0.82350000000000001</v>
      </c>
      <c r="AE2743">
        <v>0</v>
      </c>
      <c r="AF2743" t="s">
        <v>3915</v>
      </c>
      <c r="AG2743" s="2">
        <v>3.472222222222222E-3</v>
      </c>
      <c r="AH2743" t="s">
        <v>3911</v>
      </c>
      <c r="AI2743">
        <v>3</v>
      </c>
      <c r="AJ2743" t="s">
        <v>3939</v>
      </c>
      <c r="AK2743" s="3">
        <v>39333</v>
      </c>
      <c r="AL2743" s="10">
        <f>YEAR(ufc_fights_2[[#This Row],[date]])</f>
        <v>2007</v>
      </c>
      <c r="AM2743" t="s">
        <v>3971</v>
      </c>
      <c r="AN2743">
        <v>70</v>
      </c>
      <c r="AO2743" t="s">
        <v>3913</v>
      </c>
      <c r="AP2743">
        <f>IF(ufc_fights_2[[#This Row],[winner]]="Red",ufc_fights_2[[#This Row],[r_fighter_id]],ufc_fights_2[[#This Row],[b_fighter_id]])</f>
        <v>3250</v>
      </c>
      <c r="AQ2743" t="str">
        <f>_xlfn.XLOOKUP(ufc_fights_2[[#This Row],[winnerID]],ufc_fighters[id],ufc_fighters[fighter_name],"xxx",0,1)</f>
        <v>Gleison Tibau</v>
      </c>
    </row>
    <row r="2744" spans="1:43">
      <c r="A2744">
        <v>789</v>
      </c>
      <c r="B2744">
        <v>3291</v>
      </c>
      <c r="C2744">
        <f>_xlfn.XLOOKUP(ufc_fights_2[[#This Row],[r_fighter_id]],ufc_fighters[id],ufc_fighters[year],"xxx",0,1)</f>
        <v>1988</v>
      </c>
      <c r="D2744">
        <f>_xlfn.XLOOKUP(ufc_fights_2[[#This Row],[b_fighter_id]],ufc_fighters[id],ufc_fighters[year],"Prázdné",0,1)</f>
        <v>1984</v>
      </c>
      <c r="E2744" s="10">
        <f>YEAR(ufc_fights_2[[#This Row],[date]])-ufc_fights_2[[#This Row],[r_year]]</f>
        <v>30</v>
      </c>
      <c r="F2744" s="10">
        <f>YEAR(ufc_fights_2[[#This Row],[date]])-ufc_fights_2[[#This Row],[b_year]]</f>
        <v>34</v>
      </c>
      <c r="G2744">
        <v>0</v>
      </c>
      <c r="H2744">
        <v>0</v>
      </c>
      <c r="I2744">
        <v>0.44119999999999998</v>
      </c>
      <c r="J2744">
        <v>0.44</v>
      </c>
      <c r="K2744">
        <v>0.58650000000000002</v>
      </c>
      <c r="L2744">
        <v>0.48149999999999998</v>
      </c>
      <c r="M2744">
        <v>1</v>
      </c>
      <c r="N2744">
        <v>0</v>
      </c>
      <c r="O2744">
        <v>0</v>
      </c>
      <c r="P2744">
        <v>1</v>
      </c>
      <c r="Q2744">
        <v>0</v>
      </c>
      <c r="R2744">
        <v>0</v>
      </c>
      <c r="S2744" s="2">
        <v>5.4050925925925924E-3</v>
      </c>
      <c r="T2744" s="2">
        <v>0</v>
      </c>
      <c r="U2744">
        <v>0.37840000000000001</v>
      </c>
      <c r="V2744">
        <v>0.3019</v>
      </c>
      <c r="W2744">
        <v>0.69230000000000003</v>
      </c>
      <c r="X2744">
        <v>0.75</v>
      </c>
      <c r="Y2744">
        <v>1</v>
      </c>
      <c r="Z2744">
        <v>0.33329999999999999</v>
      </c>
      <c r="AA2744">
        <v>0.42649999999999999</v>
      </c>
      <c r="AB2744">
        <v>1</v>
      </c>
      <c r="AC2744">
        <v>0.5</v>
      </c>
      <c r="AD2744">
        <v>0.84</v>
      </c>
      <c r="AE2744">
        <v>0.6</v>
      </c>
      <c r="AF2744" t="s">
        <v>3915</v>
      </c>
      <c r="AG2744" s="2">
        <v>3.472222222222222E-3</v>
      </c>
      <c r="AH2744" t="s">
        <v>3911</v>
      </c>
      <c r="AI2744">
        <v>3</v>
      </c>
      <c r="AJ2744" t="s">
        <v>3929</v>
      </c>
      <c r="AK2744" s="3">
        <v>43337</v>
      </c>
      <c r="AL2744" s="10">
        <f>YEAR(ufc_fights_2[[#This Row],[date]])</f>
        <v>2018</v>
      </c>
      <c r="AM2744" t="s">
        <v>3971</v>
      </c>
      <c r="AN2744">
        <v>93</v>
      </c>
      <c r="AO2744" t="s">
        <v>3913</v>
      </c>
      <c r="AP2744">
        <f>IF(ufc_fights_2[[#This Row],[winner]]="Red",ufc_fights_2[[#This Row],[r_fighter_id]],ufc_fights_2[[#This Row],[b_fighter_id]])</f>
        <v>789</v>
      </c>
      <c r="AQ2744" t="str">
        <f>_xlfn.XLOOKUP(ufc_fights_2[[#This Row],[winnerID]],ufc_fighters[id],ufc_fighters[fighter_name],"xxx",0,1)</f>
        <v>Drew Dober</v>
      </c>
    </row>
    <row r="2745" spans="1:43">
      <c r="A2745">
        <v>3250</v>
      </c>
      <c r="B2745">
        <v>642</v>
      </c>
      <c r="C2745">
        <f>_xlfn.XLOOKUP(ufc_fights_2[[#This Row],[r_fighter_id]],ufc_fighters[id],ufc_fighters[year],"xxx",0,1)</f>
        <v>1983</v>
      </c>
      <c r="D2745">
        <f>_xlfn.XLOOKUP(ufc_fights_2[[#This Row],[b_fighter_id]],ufc_fighters[id],ufc_fighters[year],"Prázdné",0,1)</f>
        <v>1968</v>
      </c>
      <c r="E2745" s="10">
        <f>YEAR(ufc_fights_2[[#This Row],[date]])-ufc_fights_2[[#This Row],[r_year]]</f>
        <v>24</v>
      </c>
      <c r="F2745" s="10">
        <f>YEAR(ufc_fights_2[[#This Row],[date]])-ufc_fights_2[[#This Row],[b_year]]</f>
        <v>39</v>
      </c>
      <c r="G2745">
        <v>0</v>
      </c>
      <c r="H2745">
        <v>0</v>
      </c>
      <c r="I2745">
        <v>0.6</v>
      </c>
      <c r="J2745">
        <v>0</v>
      </c>
      <c r="K2745">
        <v>0.66669999999999996</v>
      </c>
      <c r="L2745">
        <v>0.2</v>
      </c>
      <c r="M2745">
        <v>0</v>
      </c>
      <c r="N2745">
        <v>1</v>
      </c>
      <c r="O2745">
        <v>1</v>
      </c>
      <c r="P2745">
        <v>0</v>
      </c>
      <c r="Q2745">
        <v>1</v>
      </c>
      <c r="R2745">
        <v>0</v>
      </c>
      <c r="S2745" s="2">
        <v>6.4814814814814813E-4</v>
      </c>
      <c r="T2745" s="2">
        <v>1.3888888888888889E-4</v>
      </c>
      <c r="U2745">
        <v>0.6</v>
      </c>
      <c r="V2745">
        <v>0</v>
      </c>
      <c r="W2745">
        <v>0</v>
      </c>
      <c r="X2745">
        <v>0</v>
      </c>
      <c r="Y2745">
        <v>0</v>
      </c>
      <c r="Z2745">
        <v>0.6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3933</v>
      </c>
      <c r="AG2745" s="2">
        <v>1.2962962962962963E-3</v>
      </c>
      <c r="AH2745" t="s">
        <v>3911</v>
      </c>
      <c r="AI2745">
        <v>3</v>
      </c>
      <c r="AJ2745" t="s">
        <v>3925</v>
      </c>
      <c r="AK2745" s="3">
        <v>39245</v>
      </c>
      <c r="AL2745" s="10">
        <f>YEAR(ufc_fights_2[[#This Row],[date]])</f>
        <v>2007</v>
      </c>
      <c r="AM2745" t="s">
        <v>3971</v>
      </c>
      <c r="AN2745">
        <v>69</v>
      </c>
      <c r="AO2745" t="s">
        <v>3913</v>
      </c>
      <c r="AP2745">
        <f>IF(ufc_fights_2[[#This Row],[winner]]="Red",ufc_fights_2[[#This Row],[r_fighter_id]],ufc_fights_2[[#This Row],[b_fighter_id]])</f>
        <v>3250</v>
      </c>
      <c r="AQ2745" t="str">
        <f>_xlfn.XLOOKUP(ufc_fights_2[[#This Row],[winnerID]],ufc_fighters[id],ufc_fighters[fighter_name],"xxx",0,1)</f>
        <v>Gleison Tibau</v>
      </c>
    </row>
    <row r="2746" spans="1:43">
      <c r="A2746">
        <v>2449</v>
      </c>
      <c r="B2746">
        <v>3250</v>
      </c>
      <c r="C2746">
        <f>_xlfn.XLOOKUP(ufc_fights_2[[#This Row],[r_fighter_id]],ufc_fighters[id],ufc_fighters[year],"xxx",0,1)</f>
        <v>1986</v>
      </c>
      <c r="D2746">
        <f>_xlfn.XLOOKUP(ufc_fights_2[[#This Row],[b_fighter_id]],ufc_fighters[id],ufc_fighters[year],"Prázdné",0,1)</f>
        <v>1983</v>
      </c>
      <c r="E2746" s="10">
        <f>YEAR(ufc_fights_2[[#This Row],[date]])-ufc_fights_2[[#This Row],[r_year]]</f>
        <v>29</v>
      </c>
      <c r="F2746" s="10">
        <f>YEAR(ufc_fights_2[[#This Row],[date]])-ufc_fights_2[[#This Row],[b_year]]</f>
        <v>32</v>
      </c>
      <c r="G2746">
        <v>0</v>
      </c>
      <c r="H2746">
        <v>0</v>
      </c>
      <c r="I2746">
        <v>0.30709999999999998</v>
      </c>
      <c r="J2746">
        <v>0.29920000000000002</v>
      </c>
      <c r="K2746">
        <v>0.31209999999999999</v>
      </c>
      <c r="L2746">
        <v>0.29920000000000002</v>
      </c>
      <c r="M2746">
        <v>0</v>
      </c>
      <c r="N2746">
        <v>0.33329999999999999</v>
      </c>
      <c r="O2746">
        <v>0</v>
      </c>
      <c r="P2746">
        <v>0</v>
      </c>
      <c r="Q2746">
        <v>0</v>
      </c>
      <c r="R2746">
        <v>0</v>
      </c>
      <c r="S2746" s="2">
        <v>7.8703703703703705E-4</v>
      </c>
      <c r="T2746" s="2">
        <v>1.3888888888888889E-3</v>
      </c>
      <c r="U2746">
        <v>0.22220000000000001</v>
      </c>
      <c r="V2746">
        <v>0.1981</v>
      </c>
      <c r="W2746">
        <v>0.52170000000000005</v>
      </c>
      <c r="X2746">
        <v>0.5</v>
      </c>
      <c r="Y2746">
        <v>0.90910000000000002</v>
      </c>
      <c r="Z2746">
        <v>0.252</v>
      </c>
      <c r="AA2746">
        <v>0.2301</v>
      </c>
      <c r="AB2746">
        <v>0.70589999999999997</v>
      </c>
      <c r="AC2746">
        <v>0.92310000000000003</v>
      </c>
      <c r="AD2746">
        <v>0</v>
      </c>
      <c r="AE2746">
        <v>0</v>
      </c>
      <c r="AF2746" t="s">
        <v>3922</v>
      </c>
      <c r="AG2746" s="2">
        <v>3.472222222222222E-3</v>
      </c>
      <c r="AH2746" t="s">
        <v>3911</v>
      </c>
      <c r="AI2746">
        <v>3</v>
      </c>
      <c r="AJ2746" t="s">
        <v>3919</v>
      </c>
      <c r="AK2746" s="3">
        <v>42022</v>
      </c>
      <c r="AL2746" s="10">
        <f>YEAR(ufc_fights_2[[#This Row],[date]])</f>
        <v>2015</v>
      </c>
      <c r="AM2746" t="s">
        <v>3971</v>
      </c>
      <c r="AN2746">
        <v>61</v>
      </c>
      <c r="AO2746" t="s">
        <v>3918</v>
      </c>
      <c r="AP2746">
        <f>IF(ufc_fights_2[[#This Row],[winner]]="Red",ufc_fights_2[[#This Row],[r_fighter_id]],ufc_fights_2[[#This Row],[b_fighter_id]])</f>
        <v>3250</v>
      </c>
      <c r="AQ2746" t="str">
        <f>_xlfn.XLOOKUP(ufc_fights_2[[#This Row],[winnerID]],ufc_fighters[id],ufc_fighters[fighter_name],"xxx",0,1)</f>
        <v>Gleison Tibau</v>
      </c>
    </row>
    <row r="2747" spans="1:43">
      <c r="A2747">
        <v>789</v>
      </c>
      <c r="B2747">
        <v>1147</v>
      </c>
      <c r="C2747">
        <f>_xlfn.XLOOKUP(ufc_fights_2[[#This Row],[r_fighter_id]],ufc_fighters[id],ufc_fighters[year],"xxx",0,1)</f>
        <v>1988</v>
      </c>
      <c r="D2747">
        <f>_xlfn.XLOOKUP(ufc_fights_2[[#This Row],[b_fighter_id]],ufc_fighters[id],ufc_fighters[year],"Prázdné",0,1)</f>
        <v>1990</v>
      </c>
      <c r="E2747" s="10">
        <f>YEAR(ufc_fights_2[[#This Row],[date]])-ufc_fights_2[[#This Row],[r_year]]</f>
        <v>28</v>
      </c>
      <c r="F2747" s="10">
        <f>YEAR(ufc_fights_2[[#This Row],[date]])-ufc_fights_2[[#This Row],[b_year]]</f>
        <v>26</v>
      </c>
      <c r="G2747">
        <v>1</v>
      </c>
      <c r="H2747">
        <v>0</v>
      </c>
      <c r="I2747">
        <v>0.48780000000000001</v>
      </c>
      <c r="J2747">
        <v>0.33329999999999999</v>
      </c>
      <c r="K2747">
        <v>0.5111</v>
      </c>
      <c r="L2747">
        <v>0.33329999999999999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1.273148148148148E-4</v>
      </c>
      <c r="T2747" s="2">
        <v>0</v>
      </c>
      <c r="U2747">
        <v>0.4118</v>
      </c>
      <c r="V2747">
        <v>0.24</v>
      </c>
      <c r="W2747">
        <v>0.66669999999999996</v>
      </c>
      <c r="X2747">
        <v>1</v>
      </c>
      <c r="Y2747">
        <v>0.75</v>
      </c>
      <c r="Z2747">
        <v>0.51719999999999999</v>
      </c>
      <c r="AA2747">
        <v>0.31030000000000002</v>
      </c>
      <c r="AB2747">
        <v>0.4</v>
      </c>
      <c r="AC2747">
        <v>1</v>
      </c>
      <c r="AD2747">
        <v>0.5</v>
      </c>
      <c r="AE2747">
        <v>0</v>
      </c>
      <c r="AF2747" t="s">
        <v>3910</v>
      </c>
      <c r="AG2747" s="2">
        <v>1.2152777777777778E-3</v>
      </c>
      <c r="AH2747" t="s">
        <v>3911</v>
      </c>
      <c r="AI2747">
        <v>3</v>
      </c>
      <c r="AJ2747" t="s">
        <v>4038</v>
      </c>
      <c r="AK2747" s="3">
        <v>42623</v>
      </c>
      <c r="AL2747" s="10">
        <f>YEAR(ufc_fights_2[[#This Row],[date]])</f>
        <v>2016</v>
      </c>
      <c r="AM2747" t="s">
        <v>3971</v>
      </c>
      <c r="AN2747">
        <v>133</v>
      </c>
      <c r="AO2747" t="s">
        <v>3913</v>
      </c>
      <c r="AP2747">
        <f>IF(ufc_fights_2[[#This Row],[winner]]="Red",ufc_fights_2[[#This Row],[r_fighter_id]],ufc_fights_2[[#This Row],[b_fighter_id]])</f>
        <v>789</v>
      </c>
      <c r="AQ2747" t="str">
        <f>_xlfn.XLOOKUP(ufc_fights_2[[#This Row],[winnerID]],ufc_fighters[id],ufc_fighters[fighter_name],"xxx",0,1)</f>
        <v>Drew Dober</v>
      </c>
    </row>
    <row r="2748" spans="1:43">
      <c r="A2748">
        <v>3250</v>
      </c>
      <c r="B2748">
        <v>1253</v>
      </c>
      <c r="C2748">
        <f>_xlfn.XLOOKUP(ufc_fights_2[[#This Row],[r_fighter_id]],ufc_fighters[id],ufc_fighters[year],"xxx",0,1)</f>
        <v>1983</v>
      </c>
      <c r="D2748">
        <f>_xlfn.XLOOKUP(ufc_fights_2[[#This Row],[b_fighter_id]],ufc_fighters[id],ufc_fighters[year],"Prázdné",0,1)</f>
        <v>1987</v>
      </c>
      <c r="E2748" s="10">
        <f>YEAR(ufc_fights_2[[#This Row],[date]])-ufc_fights_2[[#This Row],[r_year]]</f>
        <v>31</v>
      </c>
      <c r="F2748" s="10">
        <f>YEAR(ufc_fights_2[[#This Row],[date]])-ufc_fights_2[[#This Row],[b_year]]</f>
        <v>27</v>
      </c>
      <c r="G2748">
        <v>0</v>
      </c>
      <c r="H2748">
        <v>0</v>
      </c>
      <c r="I2748">
        <v>0.40539999999999998</v>
      </c>
      <c r="J2748">
        <v>0.4602</v>
      </c>
      <c r="K2748">
        <v>0.4607</v>
      </c>
      <c r="L2748">
        <v>0.58109999999999995</v>
      </c>
      <c r="M2748">
        <v>0.45450000000000002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3.9236111111111112E-3</v>
      </c>
      <c r="T2748" s="2">
        <v>1.1342592592592593E-3</v>
      </c>
      <c r="U2748">
        <v>0.36070000000000002</v>
      </c>
      <c r="V2748">
        <v>0.22919999999999999</v>
      </c>
      <c r="W2748">
        <v>0.44440000000000002</v>
      </c>
      <c r="X2748">
        <v>1</v>
      </c>
      <c r="Y2748">
        <v>0.68420000000000003</v>
      </c>
      <c r="Z2748">
        <v>0.33329999999999999</v>
      </c>
      <c r="AA2748">
        <v>0.371</v>
      </c>
      <c r="AB2748">
        <v>0.71430000000000005</v>
      </c>
      <c r="AC2748">
        <v>0.56859999999999999</v>
      </c>
      <c r="AD2748">
        <v>0</v>
      </c>
      <c r="AE2748">
        <v>0</v>
      </c>
      <c r="AF2748" t="s">
        <v>3922</v>
      </c>
      <c r="AG2748" s="2">
        <v>3.472222222222222E-3</v>
      </c>
      <c r="AH2748" t="s">
        <v>3911</v>
      </c>
      <c r="AI2748">
        <v>3</v>
      </c>
      <c r="AJ2748" t="s">
        <v>3939</v>
      </c>
      <c r="AK2748" s="3">
        <v>41895</v>
      </c>
      <c r="AL2748" s="10">
        <f>YEAR(ufc_fights_2[[#This Row],[date]])</f>
        <v>2014</v>
      </c>
      <c r="AM2748" t="s">
        <v>3971</v>
      </c>
      <c r="AN2748">
        <v>44</v>
      </c>
      <c r="AO2748" t="s">
        <v>3913</v>
      </c>
      <c r="AP2748">
        <f>IF(ufc_fights_2[[#This Row],[winner]]="Red",ufc_fights_2[[#This Row],[r_fighter_id]],ufc_fights_2[[#This Row],[b_fighter_id]])</f>
        <v>3250</v>
      </c>
      <c r="AQ2748" t="str">
        <f>_xlfn.XLOOKUP(ufc_fights_2[[#This Row],[winnerID]],ufc_fighters[id],ufc_fighters[fighter_name],"xxx",0,1)</f>
        <v>Gleison Tibau</v>
      </c>
    </row>
    <row r="2749" spans="1:43">
      <c r="A2749">
        <v>3250</v>
      </c>
      <c r="B2749">
        <v>3289</v>
      </c>
      <c r="C2749">
        <f>_xlfn.XLOOKUP(ufc_fights_2[[#This Row],[r_fighter_id]],ufc_fighters[id],ufc_fighters[year],"xxx",0,1)</f>
        <v>1983</v>
      </c>
      <c r="D2749">
        <f>_xlfn.XLOOKUP(ufc_fights_2[[#This Row],[b_fighter_id]],ufc_fighters[id],ufc_fighters[year],"Prázdné",0,1)</f>
        <v>1978</v>
      </c>
      <c r="E2749" s="10">
        <f>YEAR(ufc_fights_2[[#This Row],[date]])-ufc_fights_2[[#This Row],[r_year]]</f>
        <v>29</v>
      </c>
      <c r="F2749" s="10">
        <f>YEAR(ufc_fights_2[[#This Row],[date]])-ufc_fights_2[[#This Row],[b_year]]</f>
        <v>34</v>
      </c>
      <c r="G2749">
        <v>0</v>
      </c>
      <c r="H2749">
        <v>1</v>
      </c>
      <c r="I2749">
        <v>0.57140000000000002</v>
      </c>
      <c r="J2749">
        <v>0.46389999999999998</v>
      </c>
      <c r="K2749">
        <v>0.71640000000000004</v>
      </c>
      <c r="L2749">
        <v>0.54259999999999997</v>
      </c>
      <c r="M2749">
        <v>0.83330000000000004</v>
      </c>
      <c r="N2749">
        <v>0</v>
      </c>
      <c r="O2749">
        <v>2</v>
      </c>
      <c r="P2749">
        <v>2</v>
      </c>
      <c r="Q2749">
        <v>0</v>
      </c>
      <c r="R2749">
        <v>0</v>
      </c>
      <c r="S2749" s="2">
        <v>4.5949074074074078E-3</v>
      </c>
      <c r="T2749" s="2">
        <v>2.8703703703703703E-3</v>
      </c>
      <c r="U2749">
        <v>0.5</v>
      </c>
      <c r="V2749">
        <v>0.35060000000000002</v>
      </c>
      <c r="W2749">
        <v>0.85709999999999997</v>
      </c>
      <c r="X2749">
        <v>1</v>
      </c>
      <c r="Y2749">
        <v>1</v>
      </c>
      <c r="Z2749">
        <v>0.38240000000000002</v>
      </c>
      <c r="AA2749">
        <v>0.3276</v>
      </c>
      <c r="AB2749">
        <v>0.85</v>
      </c>
      <c r="AC2749">
        <v>0.83330000000000004</v>
      </c>
      <c r="AD2749">
        <v>0.66669999999999996</v>
      </c>
      <c r="AE2749">
        <v>0.52380000000000004</v>
      </c>
      <c r="AF2749" t="s">
        <v>3915</v>
      </c>
      <c r="AG2749" s="2">
        <v>3.472222222222222E-3</v>
      </c>
      <c r="AH2749" t="s">
        <v>3911</v>
      </c>
      <c r="AI2749">
        <v>3</v>
      </c>
      <c r="AJ2749" t="s">
        <v>3931</v>
      </c>
      <c r="AK2749" s="3">
        <v>41195</v>
      </c>
      <c r="AL2749" s="10">
        <f>YEAR(ufc_fights_2[[#This Row],[date]])</f>
        <v>2012</v>
      </c>
      <c r="AM2749" t="s">
        <v>3971</v>
      </c>
      <c r="AN2749">
        <v>39</v>
      </c>
      <c r="AO2749" t="s">
        <v>3913</v>
      </c>
      <c r="AP2749">
        <f>IF(ufc_fights_2[[#This Row],[winner]]="Red",ufc_fights_2[[#This Row],[r_fighter_id]],ufc_fights_2[[#This Row],[b_fighter_id]])</f>
        <v>3250</v>
      </c>
      <c r="AQ2749" t="str">
        <f>_xlfn.XLOOKUP(ufc_fights_2[[#This Row],[winnerID]],ufc_fighters[id],ufc_fighters[fighter_name],"xxx",0,1)</f>
        <v>Gleison Tibau</v>
      </c>
    </row>
    <row r="2750" spans="1:43">
      <c r="A2750">
        <v>3121</v>
      </c>
      <c r="B2750">
        <v>3250</v>
      </c>
      <c r="C2750">
        <f>_xlfn.XLOOKUP(ufc_fights_2[[#This Row],[r_fighter_id]],ufc_fighters[id],ufc_fighters[year],"xxx",0,1)</f>
        <v>1982</v>
      </c>
      <c r="D2750">
        <f>_xlfn.XLOOKUP(ufc_fights_2[[#This Row],[b_fighter_id]],ufc_fighters[id],ufc_fighters[year],"Prázdné",0,1)</f>
        <v>1983</v>
      </c>
      <c r="E2750" s="10">
        <f>YEAR(ufc_fights_2[[#This Row],[date]])-ufc_fights_2[[#This Row],[r_year]]</f>
        <v>26</v>
      </c>
      <c r="F2750" s="10">
        <f>YEAR(ufc_fights_2[[#This Row],[date]])-ufc_fights_2[[#This Row],[b_year]]</f>
        <v>25</v>
      </c>
      <c r="G2750">
        <v>1</v>
      </c>
      <c r="H2750">
        <v>0</v>
      </c>
      <c r="I2750">
        <v>0.44440000000000002</v>
      </c>
      <c r="J2750">
        <v>0.16669999999999999</v>
      </c>
      <c r="K2750">
        <v>0.46429999999999999</v>
      </c>
      <c r="L2750">
        <v>0.58330000000000004</v>
      </c>
      <c r="M2750">
        <v>0.33329999999999999</v>
      </c>
      <c r="N2750">
        <v>1</v>
      </c>
      <c r="O2750">
        <v>2</v>
      </c>
      <c r="P2750">
        <v>1</v>
      </c>
      <c r="Q2750">
        <v>0</v>
      </c>
      <c r="R2750">
        <v>0</v>
      </c>
      <c r="S2750" s="2">
        <v>2.2453703703703702E-3</v>
      </c>
      <c r="T2750" s="2">
        <v>1.7476851851851852E-3</v>
      </c>
      <c r="U2750">
        <v>0.3478</v>
      </c>
      <c r="V2750">
        <v>0.16669999999999999</v>
      </c>
      <c r="W2750">
        <v>1</v>
      </c>
      <c r="X2750">
        <v>1</v>
      </c>
      <c r="Y2750">
        <v>0</v>
      </c>
      <c r="Z2750">
        <v>0.3</v>
      </c>
      <c r="AA2750">
        <v>0.15</v>
      </c>
      <c r="AB2750">
        <v>0.8</v>
      </c>
      <c r="AC2750">
        <v>0</v>
      </c>
      <c r="AD2750">
        <v>1</v>
      </c>
      <c r="AE2750">
        <v>1</v>
      </c>
      <c r="AF2750" t="s">
        <v>3933</v>
      </c>
      <c r="AG2750" s="2">
        <v>2.0486111111111113E-3</v>
      </c>
      <c r="AH2750" t="s">
        <v>3911</v>
      </c>
      <c r="AI2750">
        <v>3</v>
      </c>
      <c r="AJ2750" t="s">
        <v>3967</v>
      </c>
      <c r="AK2750" s="3">
        <v>39634</v>
      </c>
      <c r="AL2750" s="10">
        <f>YEAR(ufc_fights_2[[#This Row],[date]])</f>
        <v>2008</v>
      </c>
      <c r="AM2750" t="s">
        <v>3971</v>
      </c>
      <c r="AN2750">
        <v>1</v>
      </c>
      <c r="AO2750" t="s">
        <v>3913</v>
      </c>
      <c r="AP2750">
        <f>IF(ufc_fights_2[[#This Row],[winner]]="Red",ufc_fights_2[[#This Row],[r_fighter_id]],ufc_fights_2[[#This Row],[b_fighter_id]])</f>
        <v>3121</v>
      </c>
      <c r="AQ2750" t="str">
        <f>_xlfn.XLOOKUP(ufc_fights_2[[#This Row],[winnerID]],ufc_fighters[id],ufc_fighters[fighter_name],"xxx",0,1)</f>
        <v>Joe Stevenson</v>
      </c>
    </row>
    <row r="2751" spans="1:43">
      <c r="A2751">
        <v>3250</v>
      </c>
      <c r="B2751">
        <v>1305</v>
      </c>
      <c r="C2751">
        <f>_xlfn.XLOOKUP(ufc_fights_2[[#This Row],[r_fighter_id]],ufc_fighters[id],ufc_fighters[year],"xxx",0,1)</f>
        <v>1983</v>
      </c>
      <c r="D2751">
        <f>_xlfn.XLOOKUP(ufc_fights_2[[#This Row],[b_fighter_id]],ufc_fighters[id],ufc_fighters[year],"Prázdné",0,1)</f>
        <v>1983</v>
      </c>
      <c r="E2751" s="10">
        <f>YEAR(ufc_fights_2[[#This Row],[date]])-ufc_fights_2[[#This Row],[r_year]]</f>
        <v>31</v>
      </c>
      <c r="F2751" s="10">
        <f>YEAR(ufc_fights_2[[#This Row],[date]])-ufc_fights_2[[#This Row],[b_year]]</f>
        <v>31</v>
      </c>
      <c r="G2751">
        <v>0</v>
      </c>
      <c r="H2751">
        <v>0</v>
      </c>
      <c r="I2751">
        <v>0.47310000000000002</v>
      </c>
      <c r="J2751">
        <v>0.40910000000000002</v>
      </c>
      <c r="K2751">
        <v>0.60840000000000005</v>
      </c>
      <c r="L2751">
        <v>0.51190000000000002</v>
      </c>
      <c r="M2751">
        <v>0.66669999999999996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3.1597222222222222E-3</v>
      </c>
      <c r="T2751" s="2">
        <v>1.5509259259259259E-3</v>
      </c>
      <c r="U2751">
        <v>0.45119999999999999</v>
      </c>
      <c r="V2751">
        <v>0.27660000000000001</v>
      </c>
      <c r="W2751">
        <v>0.5</v>
      </c>
      <c r="X2751">
        <v>0.8</v>
      </c>
      <c r="Y2751">
        <v>1</v>
      </c>
      <c r="Z2751">
        <v>0.44779999999999998</v>
      </c>
      <c r="AA2751">
        <v>0.35920000000000002</v>
      </c>
      <c r="AB2751">
        <v>0.375</v>
      </c>
      <c r="AC2751">
        <v>0.58620000000000005</v>
      </c>
      <c r="AD2751">
        <v>0.8</v>
      </c>
      <c r="AE2751">
        <v>0</v>
      </c>
      <c r="AF2751" t="s">
        <v>3915</v>
      </c>
      <c r="AG2751" s="2">
        <v>3.472222222222222E-3</v>
      </c>
      <c r="AH2751" t="s">
        <v>3911</v>
      </c>
      <c r="AI2751">
        <v>3</v>
      </c>
      <c r="AJ2751" t="s">
        <v>3928</v>
      </c>
      <c r="AK2751" s="3">
        <v>41836</v>
      </c>
      <c r="AL2751" s="10">
        <f>YEAR(ufc_fights_2[[#This Row],[date]])</f>
        <v>2014</v>
      </c>
      <c r="AM2751" t="s">
        <v>3971</v>
      </c>
      <c r="AN2751">
        <v>36</v>
      </c>
      <c r="AO2751" t="s">
        <v>3913</v>
      </c>
      <c r="AP2751">
        <f>IF(ufc_fights_2[[#This Row],[winner]]="Red",ufc_fights_2[[#This Row],[r_fighter_id]],ufc_fights_2[[#This Row],[b_fighter_id]])</f>
        <v>3250</v>
      </c>
      <c r="AQ2751" t="str">
        <f>_xlfn.XLOOKUP(ufc_fights_2[[#This Row],[winnerID]],ufc_fighters[id],ufc_fighters[fighter_name],"xxx",0,1)</f>
        <v>Gleison Tibau</v>
      </c>
    </row>
    <row r="2752" spans="1:43">
      <c r="A2752">
        <v>3250</v>
      </c>
      <c r="B2752">
        <v>571</v>
      </c>
      <c r="C2752">
        <f>_xlfn.XLOOKUP(ufc_fights_2[[#This Row],[r_fighter_id]],ufc_fighters[id],ufc_fighters[year],"xxx",0,1)</f>
        <v>1983</v>
      </c>
      <c r="D2752">
        <f>_xlfn.XLOOKUP(ufc_fights_2[[#This Row],[b_fighter_id]],ufc_fighters[id],ufc_fighters[year],"Prázdné",0,1)</f>
        <v>1976</v>
      </c>
      <c r="E2752" s="10">
        <f>YEAR(ufc_fights_2[[#This Row],[date]])-ufc_fights_2[[#This Row],[r_year]]</f>
        <v>26</v>
      </c>
      <c r="F2752" s="10">
        <f>YEAR(ufc_fights_2[[#This Row],[date]])-ufc_fights_2[[#This Row],[b_year]]</f>
        <v>33</v>
      </c>
      <c r="G2752">
        <v>0</v>
      </c>
      <c r="H2752">
        <v>0</v>
      </c>
      <c r="I2752">
        <v>0.7</v>
      </c>
      <c r="J2752">
        <v>0.1111</v>
      </c>
      <c r="K2752">
        <v>0.84619999999999995</v>
      </c>
      <c r="L2752">
        <v>0.2</v>
      </c>
      <c r="M2752">
        <v>0.66669999999999996</v>
      </c>
      <c r="N2752">
        <v>0</v>
      </c>
      <c r="O2752">
        <v>1</v>
      </c>
      <c r="P2752">
        <v>0</v>
      </c>
      <c r="Q2752">
        <v>0</v>
      </c>
      <c r="R2752">
        <v>0</v>
      </c>
      <c r="S2752" s="2">
        <v>2.3263888888888887E-3</v>
      </c>
      <c r="T2752" s="2">
        <v>2.3148148148148149E-4</v>
      </c>
      <c r="U2752">
        <v>0.625</v>
      </c>
      <c r="V2752">
        <v>0</v>
      </c>
      <c r="W2752">
        <v>0</v>
      </c>
      <c r="X2752">
        <v>1</v>
      </c>
      <c r="Y2752">
        <v>0</v>
      </c>
      <c r="Z2752">
        <v>1</v>
      </c>
      <c r="AA2752">
        <v>0</v>
      </c>
      <c r="AB2752">
        <v>0.75</v>
      </c>
      <c r="AC2752">
        <v>0.33329999999999999</v>
      </c>
      <c r="AD2752">
        <v>0.5</v>
      </c>
      <c r="AE2752">
        <v>0</v>
      </c>
      <c r="AF2752" t="s">
        <v>3933</v>
      </c>
      <c r="AG2752" s="2">
        <v>3.1828703703703702E-3</v>
      </c>
      <c r="AH2752" t="s">
        <v>3911</v>
      </c>
      <c r="AI2752">
        <v>3</v>
      </c>
      <c r="AJ2752" t="s">
        <v>2401</v>
      </c>
      <c r="AK2752" s="3">
        <v>39851</v>
      </c>
      <c r="AL2752" s="10">
        <f>YEAR(ufc_fights_2[[#This Row],[date]])</f>
        <v>2009</v>
      </c>
      <c r="AM2752" t="s">
        <v>3971</v>
      </c>
      <c r="AN2752">
        <v>10</v>
      </c>
      <c r="AO2752" t="s">
        <v>3913</v>
      </c>
      <c r="AP2752">
        <f>IF(ufc_fights_2[[#This Row],[winner]]="Red",ufc_fights_2[[#This Row],[r_fighter_id]],ufc_fights_2[[#This Row],[b_fighter_id]])</f>
        <v>3250</v>
      </c>
      <c r="AQ2752" t="str">
        <f>_xlfn.XLOOKUP(ufc_fights_2[[#This Row],[winnerID]],ufc_fighters[id],ufc_fighters[fighter_name],"xxx",0,1)</f>
        <v>Gleison Tibau</v>
      </c>
    </row>
    <row r="2753" spans="1:43">
      <c r="A2753">
        <v>1227</v>
      </c>
      <c r="B2753">
        <v>2745</v>
      </c>
      <c r="C2753">
        <f>_xlfn.XLOOKUP(ufc_fights_2[[#This Row],[r_fighter_id]],ufc_fighters[id],ufc_fighters[year],"xxx",0,1)</f>
        <v>1983</v>
      </c>
      <c r="D2753">
        <f>_xlfn.XLOOKUP(ufc_fights_2[[#This Row],[b_fighter_id]],ufc_fighters[id],ufc_fighters[year],"Prázdné",0,1)</f>
        <v>1979</v>
      </c>
      <c r="E2753" s="10">
        <f>YEAR(ufc_fights_2[[#This Row],[date]])-ufc_fights_2[[#This Row],[r_year]]</f>
        <v>28</v>
      </c>
      <c r="F2753" s="10">
        <f>YEAR(ufc_fights_2[[#This Row],[date]])-ufc_fights_2[[#This Row],[b_year]]</f>
        <v>32</v>
      </c>
      <c r="G2753">
        <v>2</v>
      </c>
      <c r="H2753">
        <v>0</v>
      </c>
      <c r="I2753">
        <v>0.40479999999999999</v>
      </c>
      <c r="J2753">
        <v>7.6899999999999996E-2</v>
      </c>
      <c r="K2753">
        <v>0.40479999999999999</v>
      </c>
      <c r="L2753">
        <v>7.6899999999999996E-2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6.9444444444444444E-5</v>
      </c>
      <c r="T2753" s="2">
        <v>0</v>
      </c>
      <c r="U2753">
        <v>0.36670000000000003</v>
      </c>
      <c r="V2753">
        <v>0.1</v>
      </c>
      <c r="W2753">
        <v>0.375</v>
      </c>
      <c r="X2753">
        <v>0.75</v>
      </c>
      <c r="Y2753">
        <v>0</v>
      </c>
      <c r="Z2753">
        <v>0.33329999999999999</v>
      </c>
      <c r="AA2753">
        <v>7.6899999999999996E-2</v>
      </c>
      <c r="AB2753">
        <v>1</v>
      </c>
      <c r="AC2753">
        <v>0</v>
      </c>
      <c r="AD2753">
        <v>0.57140000000000002</v>
      </c>
      <c r="AE2753">
        <v>0</v>
      </c>
      <c r="AF2753" t="s">
        <v>3910</v>
      </c>
      <c r="AG2753" s="2">
        <v>1.5277777777777779E-3</v>
      </c>
      <c r="AH2753" t="s">
        <v>3911</v>
      </c>
      <c r="AI2753">
        <v>3</v>
      </c>
      <c r="AJ2753" t="s">
        <v>3974</v>
      </c>
      <c r="AK2753" s="3">
        <v>40726</v>
      </c>
      <c r="AL2753" s="10">
        <f>YEAR(ufc_fights_2[[#This Row],[date]])</f>
        <v>2011</v>
      </c>
      <c r="AM2753" t="s">
        <v>3971</v>
      </c>
      <c r="AN2753">
        <v>1</v>
      </c>
      <c r="AO2753" t="s">
        <v>3913</v>
      </c>
      <c r="AP2753">
        <f>IF(ufc_fights_2[[#This Row],[winner]]="Red",ufc_fights_2[[#This Row],[r_fighter_id]],ufc_fights_2[[#This Row],[b_fighter_id]])</f>
        <v>1227</v>
      </c>
      <c r="AQ2753" t="str">
        <f>_xlfn.XLOOKUP(ufc_fights_2[[#This Row],[winnerID]],ufc_fighters[id],ufc_fighters[fighter_name],"xxx",0,1)</f>
        <v>Melvin Guillard</v>
      </c>
    </row>
    <row r="2754" spans="1:43">
      <c r="A2754">
        <v>1227</v>
      </c>
      <c r="B2754">
        <v>3018</v>
      </c>
      <c r="C2754">
        <f>_xlfn.XLOOKUP(ufc_fights_2[[#This Row],[r_fighter_id]],ufc_fighters[id],ufc_fighters[year],"xxx",0,1)</f>
        <v>1983</v>
      </c>
      <c r="D2754">
        <f>_xlfn.XLOOKUP(ufc_fights_2[[#This Row],[b_fighter_id]],ufc_fighters[id],ufc_fighters[year],"Prázdné",0,1)</f>
        <v>1979</v>
      </c>
      <c r="E2754" s="10">
        <f>YEAR(ufc_fights_2[[#This Row],[date]])-ufc_fights_2[[#This Row],[r_year]]</f>
        <v>25</v>
      </c>
      <c r="F2754" s="10">
        <f>YEAR(ufc_fights_2[[#This Row],[date]])-ufc_fights_2[[#This Row],[b_year]]</f>
        <v>29</v>
      </c>
      <c r="G2754">
        <v>2</v>
      </c>
      <c r="H2754">
        <v>0</v>
      </c>
      <c r="I2754">
        <v>0.66669999999999996</v>
      </c>
      <c r="J2754">
        <v>0</v>
      </c>
      <c r="K2754">
        <v>0.66669999999999996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2.3148148148148149E-4</v>
      </c>
      <c r="T2754" s="2">
        <v>0</v>
      </c>
      <c r="U2754">
        <v>0.66669999999999996</v>
      </c>
      <c r="V2754">
        <v>0</v>
      </c>
      <c r="W2754">
        <v>0</v>
      </c>
      <c r="X2754">
        <v>0</v>
      </c>
      <c r="Y2754">
        <v>0</v>
      </c>
      <c r="Z2754">
        <v>0.8</v>
      </c>
      <c r="AA2754">
        <v>0</v>
      </c>
      <c r="AB2754">
        <v>0</v>
      </c>
      <c r="AC2754">
        <v>0</v>
      </c>
      <c r="AD2754">
        <v>0.6</v>
      </c>
      <c r="AE2754">
        <v>0</v>
      </c>
      <c r="AF2754" t="s">
        <v>3910</v>
      </c>
      <c r="AG2754" s="2">
        <v>4.1666666666666669E-4</v>
      </c>
      <c r="AH2754" t="s">
        <v>3911</v>
      </c>
      <c r="AI2754">
        <v>3</v>
      </c>
      <c r="AJ2754" t="s">
        <v>3914</v>
      </c>
      <c r="AK2754" s="3">
        <v>39634</v>
      </c>
      <c r="AL2754" s="10">
        <f>YEAR(ufc_fights_2[[#This Row],[date]])</f>
        <v>2008</v>
      </c>
      <c r="AM2754" t="s">
        <v>3971</v>
      </c>
      <c r="AN2754">
        <v>1</v>
      </c>
      <c r="AO2754" t="s">
        <v>3913</v>
      </c>
      <c r="AP2754">
        <f>IF(ufc_fights_2[[#This Row],[winner]]="Red",ufc_fights_2[[#This Row],[r_fighter_id]],ufc_fights_2[[#This Row],[b_fighter_id]])</f>
        <v>1227</v>
      </c>
      <c r="AQ2754" t="str">
        <f>_xlfn.XLOOKUP(ufc_fights_2[[#This Row],[winnerID]],ufc_fighters[id],ufc_fighters[fighter_name],"xxx",0,1)</f>
        <v>Melvin Guillard</v>
      </c>
    </row>
    <row r="2755" spans="1:43">
      <c r="A2755">
        <v>1227</v>
      </c>
      <c r="B2755">
        <v>446</v>
      </c>
      <c r="C2755">
        <f>_xlfn.XLOOKUP(ufc_fights_2[[#This Row],[r_fighter_id]],ufc_fighters[id],ufc_fighters[year],"xxx",0,1)</f>
        <v>1983</v>
      </c>
      <c r="D2755">
        <f>_xlfn.XLOOKUP(ufc_fights_2[[#This Row],[b_fighter_id]],ufc_fighters[id],ufc_fighters[year],"Prázdné",0,1)</f>
        <v>1978</v>
      </c>
      <c r="E2755" s="10">
        <f>YEAR(ufc_fights_2[[#This Row],[date]])-ufc_fights_2[[#This Row],[r_year]]</f>
        <v>29</v>
      </c>
      <c r="F2755" s="10">
        <f>YEAR(ufc_fights_2[[#This Row],[date]])-ufc_fights_2[[#This Row],[b_year]]</f>
        <v>34</v>
      </c>
      <c r="G2755">
        <v>0</v>
      </c>
      <c r="H2755">
        <v>0</v>
      </c>
      <c r="I2755">
        <v>0.36630000000000001</v>
      </c>
      <c r="J2755">
        <v>0.2432</v>
      </c>
      <c r="K2755">
        <v>0.45600000000000002</v>
      </c>
      <c r="L2755">
        <v>0.35870000000000002</v>
      </c>
      <c r="M2755">
        <v>1</v>
      </c>
      <c r="N2755">
        <v>9.0899999999999995E-2</v>
      </c>
      <c r="O2755">
        <v>0</v>
      </c>
      <c r="P2755">
        <v>0</v>
      </c>
      <c r="Q2755">
        <v>0</v>
      </c>
      <c r="R2755">
        <v>1</v>
      </c>
      <c r="S2755" s="2">
        <v>9.6064814814814819E-4</v>
      </c>
      <c r="T2755" s="2">
        <v>1.4583333333333334E-3</v>
      </c>
      <c r="U2755">
        <v>0.3034</v>
      </c>
      <c r="V2755">
        <v>0.1273</v>
      </c>
      <c r="W2755">
        <v>0.8</v>
      </c>
      <c r="X2755">
        <v>1</v>
      </c>
      <c r="Y2755">
        <v>0.69230000000000003</v>
      </c>
      <c r="Z2755">
        <v>0.33729999999999999</v>
      </c>
      <c r="AA2755">
        <v>0.23530000000000001</v>
      </c>
      <c r="AB2755">
        <v>0.16669999999999999</v>
      </c>
      <c r="AC2755">
        <v>0.5</v>
      </c>
      <c r="AD2755">
        <v>0.66669999999999996</v>
      </c>
      <c r="AE2755">
        <v>0.25</v>
      </c>
      <c r="AF2755" t="s">
        <v>3915</v>
      </c>
      <c r="AG2755" s="2">
        <v>3.472222222222222E-3</v>
      </c>
      <c r="AH2755" t="s">
        <v>3911</v>
      </c>
      <c r="AI2755">
        <v>3</v>
      </c>
      <c r="AJ2755" t="s">
        <v>3949</v>
      </c>
      <c r="AK2755" s="3">
        <v>41097</v>
      </c>
      <c r="AL2755" s="10">
        <f>YEAR(ufc_fights_2[[#This Row],[date]])</f>
        <v>2012</v>
      </c>
      <c r="AM2755" t="s">
        <v>3971</v>
      </c>
      <c r="AN2755">
        <v>1</v>
      </c>
      <c r="AO2755" t="s">
        <v>3913</v>
      </c>
      <c r="AP2755">
        <f>IF(ufc_fights_2[[#This Row],[winner]]="Red",ufc_fights_2[[#This Row],[r_fighter_id]],ufc_fights_2[[#This Row],[b_fighter_id]])</f>
        <v>1227</v>
      </c>
      <c r="AQ2755" t="str">
        <f>_xlfn.XLOOKUP(ufc_fights_2[[#This Row],[winnerID]],ufc_fighters[id],ufc_fighters[fighter_name],"xxx",0,1)</f>
        <v>Melvin Guillard</v>
      </c>
    </row>
    <row r="2756" spans="1:43">
      <c r="A2756">
        <v>1227</v>
      </c>
      <c r="B2756">
        <v>1869</v>
      </c>
      <c r="C2756">
        <f>_xlfn.XLOOKUP(ufc_fights_2[[#This Row],[r_fighter_id]],ufc_fighters[id],ufc_fighters[year],"xxx",0,1)</f>
        <v>1983</v>
      </c>
      <c r="D2756">
        <f>_xlfn.XLOOKUP(ufc_fights_2[[#This Row],[b_fighter_id]],ufc_fighters[id],ufc_fighters[year],"Prázdné",0,1)</f>
        <v>1980</v>
      </c>
      <c r="E2756" s="10">
        <f>YEAR(ufc_fights_2[[#This Row],[date]])-ufc_fights_2[[#This Row],[r_year]]</f>
        <v>27</v>
      </c>
      <c r="F2756" s="10">
        <f>YEAR(ufc_fights_2[[#This Row],[date]])-ufc_fights_2[[#This Row],[b_year]]</f>
        <v>30</v>
      </c>
      <c r="G2756">
        <v>1</v>
      </c>
      <c r="H2756">
        <v>0</v>
      </c>
      <c r="I2756">
        <v>0.66669999999999996</v>
      </c>
      <c r="J2756">
        <v>0.16669999999999999</v>
      </c>
      <c r="K2756">
        <v>0.74070000000000003</v>
      </c>
      <c r="L2756">
        <v>0.16669999999999999</v>
      </c>
      <c r="M2756">
        <v>0</v>
      </c>
      <c r="N2756">
        <v>0.16669999999999999</v>
      </c>
      <c r="O2756">
        <v>0</v>
      </c>
      <c r="P2756">
        <v>0</v>
      </c>
      <c r="Q2756">
        <v>0</v>
      </c>
      <c r="R2756">
        <v>0</v>
      </c>
      <c r="S2756" s="2">
        <v>2.3148148148148147E-5</v>
      </c>
      <c r="T2756" s="2">
        <v>1.0069444444444444E-3</v>
      </c>
      <c r="U2756">
        <v>0.61109999999999998</v>
      </c>
      <c r="V2756">
        <v>0.16669999999999999</v>
      </c>
      <c r="W2756">
        <v>1</v>
      </c>
      <c r="X2756">
        <v>1</v>
      </c>
      <c r="Y2756">
        <v>0</v>
      </c>
      <c r="Z2756">
        <v>0.36359999999999998</v>
      </c>
      <c r="AA2756">
        <v>0</v>
      </c>
      <c r="AB2756">
        <v>1</v>
      </c>
      <c r="AC2756">
        <v>0.33329999999999999</v>
      </c>
      <c r="AD2756">
        <v>1</v>
      </c>
      <c r="AE2756">
        <v>0</v>
      </c>
      <c r="AF2756" t="s">
        <v>3910</v>
      </c>
      <c r="AG2756" s="2">
        <v>2.4074074074074076E-3</v>
      </c>
      <c r="AH2756" t="s">
        <v>3911</v>
      </c>
      <c r="AI2756">
        <v>3</v>
      </c>
      <c r="AJ2756" t="s">
        <v>3949</v>
      </c>
      <c r="AK2756" s="3">
        <v>40327</v>
      </c>
      <c r="AL2756" s="10">
        <f>YEAR(ufc_fights_2[[#This Row],[date]])</f>
        <v>2010</v>
      </c>
      <c r="AM2756" t="s">
        <v>3971</v>
      </c>
      <c r="AN2756">
        <v>1</v>
      </c>
      <c r="AO2756" t="s">
        <v>3913</v>
      </c>
      <c r="AP2756">
        <f>IF(ufc_fights_2[[#This Row],[winner]]="Red",ufc_fights_2[[#This Row],[r_fighter_id]],ufc_fights_2[[#This Row],[b_fighter_id]])</f>
        <v>1227</v>
      </c>
      <c r="AQ2756" t="str">
        <f>_xlfn.XLOOKUP(ufc_fights_2[[#This Row],[winnerID]],ufc_fighters[id],ufc_fighters[fighter_name],"xxx",0,1)</f>
        <v>Melvin Guillard</v>
      </c>
    </row>
    <row r="2757" spans="1:43">
      <c r="A2757">
        <v>1227</v>
      </c>
      <c r="B2757">
        <v>705</v>
      </c>
      <c r="C2757">
        <f>_xlfn.XLOOKUP(ufc_fights_2[[#This Row],[r_fighter_id]],ufc_fighters[id],ufc_fighters[year],"xxx",0,1)</f>
        <v>1983</v>
      </c>
      <c r="D2757">
        <f>_xlfn.XLOOKUP(ufc_fights_2[[#This Row],[b_fighter_id]],ufc_fighters[id],ufc_fighters[year],"Prázdné",0,1)</f>
        <v>0</v>
      </c>
      <c r="E2757" s="10">
        <f>YEAR(ufc_fights_2[[#This Row],[date]])-ufc_fights_2[[#This Row],[r_year]]</f>
        <v>23</v>
      </c>
      <c r="F2757" s="10">
        <f>YEAR(ufc_fights_2[[#This Row],[date]])-ufc_fights_2[[#This Row],[b_year]]</f>
        <v>2006</v>
      </c>
      <c r="G2757">
        <v>1</v>
      </c>
      <c r="H2757">
        <v>0</v>
      </c>
      <c r="I2757">
        <v>0.35709999999999997</v>
      </c>
      <c r="J2757">
        <v>0.5</v>
      </c>
      <c r="K2757">
        <v>0.35709999999999997</v>
      </c>
      <c r="L2757">
        <v>0.5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2.3148148148148147E-5</v>
      </c>
      <c r="T2757" s="2">
        <v>0</v>
      </c>
      <c r="U2757">
        <v>0.29170000000000001</v>
      </c>
      <c r="V2757">
        <v>0.66669999999999996</v>
      </c>
      <c r="W2757">
        <v>1</v>
      </c>
      <c r="X2757">
        <v>0.5</v>
      </c>
      <c r="Y2757">
        <v>0.5</v>
      </c>
      <c r="Z2757">
        <v>0.3</v>
      </c>
      <c r="AA2757">
        <v>0.5</v>
      </c>
      <c r="AB2757">
        <v>0.5</v>
      </c>
      <c r="AC2757">
        <v>0</v>
      </c>
      <c r="AD2757">
        <v>0</v>
      </c>
      <c r="AE2757">
        <v>0</v>
      </c>
      <c r="AF2757" t="s">
        <v>3910</v>
      </c>
      <c r="AG2757" s="2">
        <v>1.1226851851851851E-3</v>
      </c>
      <c r="AH2757" t="s">
        <v>3911</v>
      </c>
      <c r="AI2757">
        <v>3</v>
      </c>
      <c r="AJ2757" t="s">
        <v>3939</v>
      </c>
      <c r="AK2757" s="3">
        <v>38864</v>
      </c>
      <c r="AL2757" s="10">
        <f>YEAR(ufc_fights_2[[#This Row],[date]])</f>
        <v>2006</v>
      </c>
      <c r="AM2757" t="s">
        <v>3971</v>
      </c>
      <c r="AN2757">
        <v>2</v>
      </c>
      <c r="AO2757" t="s">
        <v>3913</v>
      </c>
      <c r="AP2757">
        <f>IF(ufc_fights_2[[#This Row],[winner]]="Red",ufc_fights_2[[#This Row],[r_fighter_id]],ufc_fights_2[[#This Row],[b_fighter_id]])</f>
        <v>1227</v>
      </c>
      <c r="AQ2757" t="str">
        <f>_xlfn.XLOOKUP(ufc_fights_2[[#This Row],[winnerID]],ufc_fighters[id],ufc_fighters[fighter_name],"xxx",0,1)</f>
        <v>Melvin Guillard</v>
      </c>
    </row>
    <row r="2758" spans="1:43">
      <c r="A2758">
        <v>1227</v>
      </c>
      <c r="B2758">
        <v>2784</v>
      </c>
      <c r="C2758">
        <f>_xlfn.XLOOKUP(ufc_fights_2[[#This Row],[r_fighter_id]],ufc_fighters[id],ufc_fighters[year],"xxx",0,1)</f>
        <v>1983</v>
      </c>
      <c r="D2758">
        <f>_xlfn.XLOOKUP(ufc_fights_2[[#This Row],[b_fighter_id]],ufc_fighters[id],ufc_fighters[year],"Prázdné",0,1)</f>
        <v>1977</v>
      </c>
      <c r="E2758" s="10">
        <f>YEAR(ufc_fights_2[[#This Row],[date]])-ufc_fights_2[[#This Row],[r_year]]</f>
        <v>23</v>
      </c>
      <c r="F2758" s="10">
        <f>YEAR(ufc_fights_2[[#This Row],[date]])-ufc_fights_2[[#This Row],[b_year]]</f>
        <v>29</v>
      </c>
      <c r="G2758">
        <v>2</v>
      </c>
      <c r="H2758">
        <v>0</v>
      </c>
      <c r="I2758">
        <v>0.5</v>
      </c>
      <c r="J2758">
        <v>0.30430000000000001</v>
      </c>
      <c r="K2758">
        <v>0.55559999999999998</v>
      </c>
      <c r="L2758">
        <v>0.60470000000000002</v>
      </c>
      <c r="M2758">
        <v>1</v>
      </c>
      <c r="N2758">
        <v>0.16669999999999999</v>
      </c>
      <c r="O2758">
        <v>0</v>
      </c>
      <c r="P2758">
        <v>0</v>
      </c>
      <c r="Q2758">
        <v>0</v>
      </c>
      <c r="R2758">
        <v>0</v>
      </c>
      <c r="S2758" s="2">
        <v>8.3333333333333339E-4</v>
      </c>
      <c r="T2758" s="2">
        <v>1.4814814814814814E-3</v>
      </c>
      <c r="U2758">
        <v>0.44119999999999998</v>
      </c>
      <c r="V2758">
        <v>0.25</v>
      </c>
      <c r="W2758">
        <v>0.8</v>
      </c>
      <c r="X2758">
        <v>1</v>
      </c>
      <c r="Y2758">
        <v>0</v>
      </c>
      <c r="Z2758">
        <v>0.47620000000000001</v>
      </c>
      <c r="AA2758">
        <v>0</v>
      </c>
      <c r="AB2758">
        <v>0.33329999999999999</v>
      </c>
      <c r="AC2758">
        <v>0.6</v>
      </c>
      <c r="AD2758">
        <v>0.5625</v>
      </c>
      <c r="AE2758">
        <v>0.8</v>
      </c>
      <c r="AF2758" t="s">
        <v>3910</v>
      </c>
      <c r="AG2758" s="2">
        <v>7.0601851851851847E-4</v>
      </c>
      <c r="AH2758" t="s">
        <v>3911</v>
      </c>
      <c r="AI2758">
        <v>3</v>
      </c>
      <c r="AJ2758" t="s">
        <v>3914</v>
      </c>
      <c r="AK2758" s="3">
        <v>38983</v>
      </c>
      <c r="AL2758" s="10">
        <f>YEAR(ufc_fights_2[[#This Row],[date]])</f>
        <v>2006</v>
      </c>
      <c r="AM2758" t="s">
        <v>3971</v>
      </c>
      <c r="AN2758">
        <v>63</v>
      </c>
      <c r="AO2758" t="s">
        <v>3913</v>
      </c>
      <c r="AP2758">
        <f>IF(ufc_fights_2[[#This Row],[winner]]="Red",ufc_fights_2[[#This Row],[r_fighter_id]],ufc_fights_2[[#This Row],[b_fighter_id]])</f>
        <v>1227</v>
      </c>
      <c r="AQ2758" t="str">
        <f>_xlfn.XLOOKUP(ufc_fights_2[[#This Row],[winnerID]],ufc_fighters[id],ufc_fighters[fighter_name],"xxx",0,1)</f>
        <v>Melvin Guillard</v>
      </c>
    </row>
    <row r="2759" spans="1:43">
      <c r="A2759">
        <v>1227</v>
      </c>
      <c r="B2759">
        <v>839</v>
      </c>
      <c r="C2759">
        <f>_xlfn.XLOOKUP(ufc_fights_2[[#This Row],[r_fighter_id]],ufc_fighters[id],ufc_fighters[year],"xxx",0,1)</f>
        <v>1983</v>
      </c>
      <c r="D2759">
        <f>_xlfn.XLOOKUP(ufc_fights_2[[#This Row],[b_fighter_id]],ufc_fighters[id],ufc_fighters[year],"Prázdné",0,1)</f>
        <v>1981</v>
      </c>
      <c r="E2759" s="10">
        <f>YEAR(ufc_fights_2[[#This Row],[date]])-ufc_fights_2[[#This Row],[r_year]]</f>
        <v>28</v>
      </c>
      <c r="F2759" s="10">
        <f>YEAR(ufc_fights_2[[#This Row],[date]])-ufc_fights_2[[#This Row],[b_year]]</f>
        <v>30</v>
      </c>
      <c r="G2759">
        <v>2</v>
      </c>
      <c r="H2759">
        <v>0</v>
      </c>
      <c r="I2759">
        <v>0.51519999999999999</v>
      </c>
      <c r="J2759">
        <v>0.2</v>
      </c>
      <c r="K2759">
        <v>0.63639999999999997</v>
      </c>
      <c r="L2759">
        <v>0.2</v>
      </c>
      <c r="M2759">
        <v>0</v>
      </c>
      <c r="N2759">
        <v>0.16669999999999999</v>
      </c>
      <c r="O2759">
        <v>0</v>
      </c>
      <c r="P2759">
        <v>0</v>
      </c>
      <c r="Q2759">
        <v>0</v>
      </c>
      <c r="R2759">
        <v>0</v>
      </c>
      <c r="S2759" s="2">
        <v>5.7870370370370373E-5</v>
      </c>
      <c r="T2759" s="2">
        <v>6.7129629629629625E-4</v>
      </c>
      <c r="U2759">
        <v>0.5</v>
      </c>
      <c r="V2759">
        <v>0</v>
      </c>
      <c r="W2759">
        <v>0.66669999999999996</v>
      </c>
      <c r="X2759">
        <v>0</v>
      </c>
      <c r="Y2759">
        <v>0</v>
      </c>
      <c r="Z2759">
        <v>0.47060000000000002</v>
      </c>
      <c r="AA2759">
        <v>0.2</v>
      </c>
      <c r="AB2759">
        <v>0.66669999999999996</v>
      </c>
      <c r="AC2759">
        <v>0</v>
      </c>
      <c r="AD2759">
        <v>0.42859999999999998</v>
      </c>
      <c r="AE2759">
        <v>0</v>
      </c>
      <c r="AF2759" t="s">
        <v>3910</v>
      </c>
      <c r="AG2759" s="2">
        <v>2.0601851851851853E-3</v>
      </c>
      <c r="AH2759" t="s">
        <v>3911</v>
      </c>
      <c r="AI2759">
        <v>3</v>
      </c>
      <c r="AJ2759" t="s">
        <v>3939</v>
      </c>
      <c r="AK2759" s="3">
        <v>40565</v>
      </c>
      <c r="AL2759" s="10">
        <f>YEAR(ufc_fights_2[[#This Row],[date]])</f>
        <v>2011</v>
      </c>
      <c r="AM2759" t="s">
        <v>3971</v>
      </c>
      <c r="AN2759">
        <v>119</v>
      </c>
      <c r="AO2759" t="s">
        <v>3913</v>
      </c>
      <c r="AP2759">
        <f>IF(ufc_fights_2[[#This Row],[winner]]="Red",ufc_fights_2[[#This Row],[r_fighter_id]],ufc_fights_2[[#This Row],[b_fighter_id]])</f>
        <v>1227</v>
      </c>
      <c r="AQ2759" t="str">
        <f>_xlfn.XLOOKUP(ufc_fights_2[[#This Row],[winnerID]],ufc_fighters[id],ufc_fighters[fighter_name],"xxx",0,1)</f>
        <v>Melvin Guillard</v>
      </c>
    </row>
    <row r="2760" spans="1:43">
      <c r="A2760">
        <v>1227</v>
      </c>
      <c r="B2760">
        <v>3250</v>
      </c>
      <c r="C2760">
        <f>_xlfn.XLOOKUP(ufc_fights_2[[#This Row],[r_fighter_id]],ufc_fighters[id],ufc_fighters[year],"xxx",0,1)</f>
        <v>1983</v>
      </c>
      <c r="D2760">
        <f>_xlfn.XLOOKUP(ufc_fights_2[[#This Row],[b_fighter_id]],ufc_fighters[id],ufc_fighters[year],"Prázdné",0,1)</f>
        <v>1983</v>
      </c>
      <c r="E2760" s="10">
        <f>YEAR(ufc_fights_2[[#This Row],[date]])-ufc_fights_2[[#This Row],[r_year]]</f>
        <v>26</v>
      </c>
      <c r="F2760" s="10">
        <f>YEAR(ufc_fights_2[[#This Row],[date]])-ufc_fights_2[[#This Row],[b_year]]</f>
        <v>26</v>
      </c>
      <c r="G2760">
        <v>0</v>
      </c>
      <c r="H2760">
        <v>0</v>
      </c>
      <c r="I2760">
        <v>0.26</v>
      </c>
      <c r="J2760">
        <v>0.28000000000000003</v>
      </c>
      <c r="K2760">
        <v>0.33929999999999999</v>
      </c>
      <c r="L2760">
        <v>0.62609999999999999</v>
      </c>
      <c r="M2760">
        <v>0.25</v>
      </c>
      <c r="N2760">
        <v>0.42859999999999998</v>
      </c>
      <c r="O2760">
        <v>0</v>
      </c>
      <c r="P2760">
        <v>0</v>
      </c>
      <c r="Q2760">
        <v>0</v>
      </c>
      <c r="R2760">
        <v>0</v>
      </c>
      <c r="S2760" s="2">
        <v>1.1574074074074075E-4</v>
      </c>
      <c r="T2760" s="2">
        <v>5.9375000000000001E-3</v>
      </c>
      <c r="U2760">
        <v>0.1026</v>
      </c>
      <c r="V2760">
        <v>0.1951</v>
      </c>
      <c r="W2760">
        <v>0.66669999999999996</v>
      </c>
      <c r="X2760">
        <v>1</v>
      </c>
      <c r="Y2760">
        <v>1</v>
      </c>
      <c r="Z2760">
        <v>0.2</v>
      </c>
      <c r="AA2760">
        <v>0.1613</v>
      </c>
      <c r="AB2760">
        <v>0.8</v>
      </c>
      <c r="AC2760">
        <v>0.625</v>
      </c>
      <c r="AD2760">
        <v>0</v>
      </c>
      <c r="AE2760">
        <v>0.36359999999999998</v>
      </c>
      <c r="AF2760" t="s">
        <v>3922</v>
      </c>
      <c r="AG2760" s="2">
        <v>3.472222222222222E-3</v>
      </c>
      <c r="AH2760" t="s">
        <v>3911</v>
      </c>
      <c r="AI2760">
        <v>3</v>
      </c>
      <c r="AJ2760" t="s">
        <v>3974</v>
      </c>
      <c r="AK2760" s="3">
        <v>39984</v>
      </c>
      <c r="AL2760" s="10">
        <f>YEAR(ufc_fights_2[[#This Row],[date]])</f>
        <v>2009</v>
      </c>
      <c r="AM2760" t="s">
        <v>3971</v>
      </c>
      <c r="AN2760">
        <v>1</v>
      </c>
      <c r="AO2760" t="s">
        <v>3913</v>
      </c>
      <c r="AP2760">
        <f>IF(ufc_fights_2[[#This Row],[winner]]="Red",ufc_fights_2[[#This Row],[r_fighter_id]],ufc_fights_2[[#This Row],[b_fighter_id]])</f>
        <v>1227</v>
      </c>
      <c r="AQ2760" t="str">
        <f>_xlfn.XLOOKUP(ufc_fights_2[[#This Row],[winnerID]],ufc_fighters[id],ufc_fighters[fighter_name],"xxx",0,1)</f>
        <v>Melvin Guillard</v>
      </c>
    </row>
    <row r="2761" spans="1:43">
      <c r="A2761">
        <v>407</v>
      </c>
      <c r="B2761">
        <v>789</v>
      </c>
      <c r="C2761">
        <f>_xlfn.XLOOKUP(ufc_fights_2[[#This Row],[r_fighter_id]],ufc_fighters[id],ufc_fighters[year],"xxx",0,1)</f>
        <v>1980</v>
      </c>
      <c r="D2761">
        <f>_xlfn.XLOOKUP(ufc_fights_2[[#This Row],[b_fighter_id]],ufc_fighters[id],ufc_fighters[year],"Prázdné",0,1)</f>
        <v>1988</v>
      </c>
      <c r="E2761" s="10">
        <f>YEAR(ufc_fights_2[[#This Row],[date]])-ufc_fights_2[[#This Row],[r_year]]</f>
        <v>37</v>
      </c>
      <c r="F2761" s="10">
        <f>YEAR(ufc_fights_2[[#This Row],[date]])-ufc_fights_2[[#This Row],[b_year]]</f>
        <v>29</v>
      </c>
      <c r="G2761">
        <v>0</v>
      </c>
      <c r="H2761">
        <v>1</v>
      </c>
      <c r="I2761">
        <v>0.61109999999999998</v>
      </c>
      <c r="J2761">
        <v>0.51719999999999999</v>
      </c>
      <c r="K2761">
        <v>0.61109999999999998</v>
      </c>
      <c r="L2761">
        <v>0.58819999999999995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0</v>
      </c>
      <c r="T2761" s="2">
        <v>7.7546296296296293E-4</v>
      </c>
      <c r="U2761">
        <v>0.57140000000000002</v>
      </c>
      <c r="V2761">
        <v>0.29409999999999997</v>
      </c>
      <c r="W2761">
        <v>0.66669999999999996</v>
      </c>
      <c r="X2761">
        <v>0.6</v>
      </c>
      <c r="Y2761">
        <v>1</v>
      </c>
      <c r="Z2761">
        <v>0.5</v>
      </c>
      <c r="AA2761">
        <v>0.42859999999999998</v>
      </c>
      <c r="AB2761">
        <v>1</v>
      </c>
      <c r="AC2761">
        <v>0.71430000000000005</v>
      </c>
      <c r="AD2761">
        <v>0</v>
      </c>
      <c r="AE2761">
        <v>1</v>
      </c>
      <c r="AF2761" t="s">
        <v>3910</v>
      </c>
      <c r="AG2761" s="2">
        <v>2.1296296296296298E-3</v>
      </c>
      <c r="AH2761" t="s">
        <v>3911</v>
      </c>
      <c r="AI2761">
        <v>3</v>
      </c>
      <c r="AJ2761" t="s">
        <v>3924</v>
      </c>
      <c r="AK2761" s="3">
        <v>42945</v>
      </c>
      <c r="AL2761" s="10">
        <f>YEAR(ufc_fights_2[[#This Row],[date]])</f>
        <v>2017</v>
      </c>
      <c r="AM2761" t="s">
        <v>3971</v>
      </c>
      <c r="AN2761">
        <v>63</v>
      </c>
      <c r="AO2761" t="s">
        <v>3918</v>
      </c>
      <c r="AP2761">
        <f>IF(ufc_fights_2[[#This Row],[winner]]="Red",ufc_fights_2[[#This Row],[r_fighter_id]],ufc_fights_2[[#This Row],[b_fighter_id]])</f>
        <v>789</v>
      </c>
      <c r="AQ2761" t="str">
        <f>_xlfn.XLOOKUP(ufc_fights_2[[#This Row],[winnerID]],ufc_fighters[id],ufc_fighters[fighter_name],"xxx",0,1)</f>
        <v>Drew Dober</v>
      </c>
    </row>
    <row r="2762" spans="1:43">
      <c r="A2762">
        <v>3121</v>
      </c>
      <c r="B2762">
        <v>770</v>
      </c>
      <c r="C2762">
        <f>_xlfn.XLOOKUP(ufc_fights_2[[#This Row],[r_fighter_id]],ufc_fighters[id],ufc_fighters[year],"xxx",0,1)</f>
        <v>1982</v>
      </c>
      <c r="D2762">
        <f>_xlfn.XLOOKUP(ufc_fights_2[[#This Row],[b_fighter_id]],ufc_fighters[id],ufc_fighters[year],"Prázdné",0,1)</f>
        <v>1985</v>
      </c>
      <c r="E2762" s="10">
        <f>YEAR(ufc_fights_2[[#This Row],[date]])-ufc_fights_2[[#This Row],[r_year]]</f>
        <v>27</v>
      </c>
      <c r="F2762" s="10">
        <f>YEAR(ufc_fights_2[[#This Row],[date]])-ufc_fights_2[[#This Row],[b_year]]</f>
        <v>24</v>
      </c>
      <c r="G2762">
        <v>0</v>
      </c>
      <c r="H2762">
        <v>0</v>
      </c>
      <c r="I2762">
        <v>0.57450000000000001</v>
      </c>
      <c r="J2762">
        <v>0.2069</v>
      </c>
      <c r="K2762">
        <v>0.69010000000000005</v>
      </c>
      <c r="L2762">
        <v>0.6744</v>
      </c>
      <c r="M2762">
        <v>0.57140000000000002</v>
      </c>
      <c r="N2762">
        <v>0.5</v>
      </c>
      <c r="O2762">
        <v>1</v>
      </c>
      <c r="P2762">
        <v>4</v>
      </c>
      <c r="Q2762">
        <v>1</v>
      </c>
      <c r="R2762">
        <v>2</v>
      </c>
      <c r="S2762" s="2">
        <v>7.3726851851851852E-3</v>
      </c>
      <c r="T2762" s="2">
        <v>1.5740740740740741E-3</v>
      </c>
      <c r="U2762">
        <v>0.2</v>
      </c>
      <c r="V2762">
        <v>0.15379999999999999</v>
      </c>
      <c r="W2762">
        <v>1</v>
      </c>
      <c r="X2762">
        <v>1</v>
      </c>
      <c r="Y2762">
        <v>1</v>
      </c>
      <c r="Z2762">
        <v>0.28570000000000001</v>
      </c>
      <c r="AA2762">
        <v>0.1905</v>
      </c>
      <c r="AB2762">
        <v>0.5</v>
      </c>
      <c r="AC2762">
        <v>0.2</v>
      </c>
      <c r="AD2762">
        <v>0.66669999999999996</v>
      </c>
      <c r="AE2762">
        <v>0.33329999999999999</v>
      </c>
      <c r="AF2762" t="s">
        <v>3915</v>
      </c>
      <c r="AG2762" s="2">
        <v>3.472222222222222E-3</v>
      </c>
      <c r="AH2762" t="s">
        <v>3911</v>
      </c>
      <c r="AI2762">
        <v>3</v>
      </c>
      <c r="AJ2762" t="s">
        <v>3967</v>
      </c>
      <c r="AK2762" s="3">
        <v>39984</v>
      </c>
      <c r="AL2762" s="10">
        <f>YEAR(ufc_fights_2[[#This Row],[date]])</f>
        <v>2009</v>
      </c>
      <c r="AM2762" t="s">
        <v>3971</v>
      </c>
      <c r="AN2762">
        <v>1</v>
      </c>
      <c r="AO2762" t="s">
        <v>3913</v>
      </c>
      <c r="AP2762">
        <f>IF(ufc_fights_2[[#This Row],[winner]]="Red",ufc_fights_2[[#This Row],[r_fighter_id]],ufc_fights_2[[#This Row],[b_fighter_id]])</f>
        <v>3121</v>
      </c>
      <c r="AQ2762" t="str">
        <f>_xlfn.XLOOKUP(ufc_fights_2[[#This Row],[winnerID]],ufc_fighters[id],ufc_fighters[fighter_name],"xxx",0,1)</f>
        <v>Joe Stevenson</v>
      </c>
    </row>
    <row r="2763" spans="1:43">
      <c r="A2763">
        <v>3121</v>
      </c>
      <c r="B2763">
        <v>1227</v>
      </c>
      <c r="C2763">
        <f>_xlfn.XLOOKUP(ufc_fights_2[[#This Row],[r_fighter_id]],ufc_fighters[id],ufc_fighters[year],"xxx",0,1)</f>
        <v>1982</v>
      </c>
      <c r="D2763">
        <f>_xlfn.XLOOKUP(ufc_fights_2[[#This Row],[b_fighter_id]],ufc_fighters[id],ufc_fighters[year],"Prázdné",0,1)</f>
        <v>1983</v>
      </c>
      <c r="E2763" s="10">
        <f>YEAR(ufc_fights_2[[#This Row],[date]])-ufc_fights_2[[#This Row],[r_year]]</f>
        <v>25</v>
      </c>
      <c r="F2763" s="10">
        <f>YEAR(ufc_fights_2[[#This Row],[date]])-ufc_fights_2[[#This Row],[b_year]]</f>
        <v>24</v>
      </c>
      <c r="G2763">
        <v>0</v>
      </c>
      <c r="H2763">
        <v>0</v>
      </c>
      <c r="I2763">
        <v>0.66669999999999996</v>
      </c>
      <c r="J2763">
        <v>0.1429</v>
      </c>
      <c r="K2763">
        <v>0.66669999999999996</v>
      </c>
      <c r="L2763">
        <v>0.1429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0</v>
      </c>
      <c r="S2763" s="2">
        <v>1.273148148148148E-4</v>
      </c>
      <c r="T2763" s="2">
        <v>3.4722222222222222E-5</v>
      </c>
      <c r="U2763">
        <v>0.66669999999999996</v>
      </c>
      <c r="V2763">
        <v>0.1429</v>
      </c>
      <c r="W2763">
        <v>0</v>
      </c>
      <c r="X2763">
        <v>0</v>
      </c>
      <c r="Y2763">
        <v>0</v>
      </c>
      <c r="Z2763">
        <v>1</v>
      </c>
      <c r="AA2763">
        <v>0.1429</v>
      </c>
      <c r="AB2763">
        <v>0</v>
      </c>
      <c r="AC2763">
        <v>0</v>
      </c>
      <c r="AD2763">
        <v>0</v>
      </c>
      <c r="AE2763">
        <v>0</v>
      </c>
      <c r="AF2763" t="s">
        <v>3933</v>
      </c>
      <c r="AG2763" s="2">
        <v>3.1250000000000001E-4</v>
      </c>
      <c r="AH2763" t="s">
        <v>3911</v>
      </c>
      <c r="AI2763">
        <v>3</v>
      </c>
      <c r="AJ2763" t="s">
        <v>3967</v>
      </c>
      <c r="AK2763" s="3">
        <v>39177</v>
      </c>
      <c r="AL2763" s="10">
        <f>YEAR(ufc_fights_2[[#This Row],[date]])</f>
        <v>2007</v>
      </c>
      <c r="AM2763" t="s">
        <v>3971</v>
      </c>
      <c r="AN2763">
        <v>1</v>
      </c>
      <c r="AO2763" t="s">
        <v>3913</v>
      </c>
      <c r="AP2763">
        <f>IF(ufc_fights_2[[#This Row],[winner]]="Red",ufc_fights_2[[#This Row],[r_fighter_id]],ufc_fights_2[[#This Row],[b_fighter_id]])</f>
        <v>3121</v>
      </c>
      <c r="AQ2763" t="str">
        <f>_xlfn.XLOOKUP(ufc_fights_2[[#This Row],[winnerID]],ufc_fighters[id],ufc_fighters[fighter_name],"xxx",0,1)</f>
        <v>Joe Stevenson</v>
      </c>
    </row>
    <row r="2764" spans="1:43">
      <c r="A2764">
        <v>1202</v>
      </c>
      <c r="B2764">
        <v>1695</v>
      </c>
      <c r="C2764">
        <f>_xlfn.XLOOKUP(ufc_fights_2[[#This Row],[r_fighter_id]],ufc_fighters[id],ufc_fighters[year],"xxx",0,1)</f>
        <v>1986</v>
      </c>
      <c r="D2764">
        <f>_xlfn.XLOOKUP(ufc_fights_2[[#This Row],[b_fighter_id]],ufc_fighters[id],ufc_fighters[year],"Prázdné",0,1)</f>
        <v>1986</v>
      </c>
      <c r="E2764" s="10">
        <f>YEAR(ufc_fights_2[[#This Row],[date]])-ufc_fights_2[[#This Row],[r_year]]</f>
        <v>27</v>
      </c>
      <c r="F2764" s="10">
        <f>YEAR(ufc_fights_2[[#This Row],[date]])-ufc_fights_2[[#This Row],[b_year]]</f>
        <v>27</v>
      </c>
      <c r="G2764">
        <v>1</v>
      </c>
      <c r="H2764">
        <v>0</v>
      </c>
      <c r="I2764">
        <v>0.37040000000000001</v>
      </c>
      <c r="J2764">
        <v>0.34379999999999999</v>
      </c>
      <c r="K2764">
        <v>0.37040000000000001</v>
      </c>
      <c r="L2764">
        <v>0.34379999999999999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0</v>
      </c>
      <c r="T2764" s="2">
        <v>0</v>
      </c>
      <c r="U2764">
        <v>0.1724</v>
      </c>
      <c r="V2764">
        <v>0.27450000000000002</v>
      </c>
      <c r="W2764">
        <v>0.4375</v>
      </c>
      <c r="X2764">
        <v>0.88890000000000002</v>
      </c>
      <c r="Y2764">
        <v>0.6</v>
      </c>
      <c r="Z2764">
        <v>0.37040000000000001</v>
      </c>
      <c r="AA2764">
        <v>0.33329999999999999</v>
      </c>
      <c r="AB2764">
        <v>0</v>
      </c>
      <c r="AC2764">
        <v>1</v>
      </c>
      <c r="AD2764">
        <v>0</v>
      </c>
      <c r="AE2764">
        <v>0</v>
      </c>
      <c r="AF2764" t="s">
        <v>3910</v>
      </c>
      <c r="AG2764" s="2">
        <v>2.662037037037037E-3</v>
      </c>
      <c r="AH2764" t="s">
        <v>3911</v>
      </c>
      <c r="AI2764">
        <v>3</v>
      </c>
      <c r="AJ2764" t="s">
        <v>3925</v>
      </c>
      <c r="AK2764" s="3">
        <v>41584</v>
      </c>
      <c r="AL2764" s="10">
        <f>YEAR(ufc_fights_2[[#This Row],[date]])</f>
        <v>2013</v>
      </c>
      <c r="AM2764" t="s">
        <v>3971</v>
      </c>
      <c r="AN2764">
        <v>4</v>
      </c>
      <c r="AO2764" t="s">
        <v>3913</v>
      </c>
      <c r="AP2764">
        <f>IF(ufc_fights_2[[#This Row],[winner]]="Red",ufc_fights_2[[#This Row],[r_fighter_id]],ufc_fights_2[[#This Row],[b_fighter_id]])</f>
        <v>1202</v>
      </c>
      <c r="AQ2764" t="str">
        <f>_xlfn.XLOOKUP(ufc_fights_2[[#This Row],[winnerID]],ufc_fighters[id],ufc_fighters[fighter_name],"xxx",0,1)</f>
        <v>Bobby Green</v>
      </c>
    </row>
    <row r="2765" spans="1:43">
      <c r="A2765">
        <v>1202</v>
      </c>
      <c r="B2765">
        <v>2460</v>
      </c>
      <c r="C2765">
        <f>_xlfn.XLOOKUP(ufc_fights_2[[#This Row],[r_fighter_id]],ufc_fighters[id],ufc_fighters[year],"xxx",0,1)</f>
        <v>1986</v>
      </c>
      <c r="D2765">
        <f>_xlfn.XLOOKUP(ufc_fights_2[[#This Row],[b_fighter_id]],ufc_fighters[id],ufc_fighters[year],"Prázdné",0,1)</f>
        <v>1983</v>
      </c>
      <c r="E2765" s="10">
        <f>YEAR(ufc_fights_2[[#This Row],[date]])-ufc_fights_2[[#This Row],[r_year]]</f>
        <v>34</v>
      </c>
      <c r="F2765" s="10">
        <f>YEAR(ufc_fights_2[[#This Row],[date]])-ufc_fights_2[[#This Row],[b_year]]</f>
        <v>37</v>
      </c>
      <c r="G2765">
        <v>0</v>
      </c>
      <c r="H2765">
        <v>0</v>
      </c>
      <c r="I2765">
        <v>0.6421</v>
      </c>
      <c r="J2765">
        <v>0.27539999999999998</v>
      </c>
      <c r="K2765">
        <v>0.73150000000000004</v>
      </c>
      <c r="L2765">
        <v>0.42699999999999999</v>
      </c>
      <c r="M2765">
        <v>0.66669999999999996</v>
      </c>
      <c r="N2765">
        <v>0.16669999999999999</v>
      </c>
      <c r="O2765">
        <v>0</v>
      </c>
      <c r="P2765">
        <v>0</v>
      </c>
      <c r="Q2765">
        <v>0</v>
      </c>
      <c r="R2765">
        <v>0</v>
      </c>
      <c r="S2765" s="2">
        <v>5.2199074074074075E-3</v>
      </c>
      <c r="T2765" s="2">
        <v>1.1921296296296296E-3</v>
      </c>
      <c r="U2765">
        <v>0.55410000000000004</v>
      </c>
      <c r="V2765">
        <v>0.16</v>
      </c>
      <c r="W2765">
        <v>0.94740000000000002</v>
      </c>
      <c r="X2765">
        <v>1</v>
      </c>
      <c r="Y2765">
        <v>1</v>
      </c>
      <c r="Z2765">
        <v>0.55559999999999998</v>
      </c>
      <c r="AA2765">
        <v>0.26469999999999999</v>
      </c>
      <c r="AB2765">
        <v>0.94440000000000002</v>
      </c>
      <c r="AC2765">
        <v>0</v>
      </c>
      <c r="AD2765">
        <v>0.64290000000000003</v>
      </c>
      <c r="AE2765">
        <v>1</v>
      </c>
      <c r="AF2765" t="s">
        <v>3915</v>
      </c>
      <c r="AG2765" s="2">
        <v>3.472222222222222E-3</v>
      </c>
      <c r="AH2765" t="s">
        <v>3911</v>
      </c>
      <c r="AI2765">
        <v>3</v>
      </c>
      <c r="AJ2765" t="s">
        <v>3914</v>
      </c>
      <c r="AK2765" s="3">
        <v>44086</v>
      </c>
      <c r="AL2765" s="10">
        <f>YEAR(ufc_fights_2[[#This Row],[date]])</f>
        <v>2020</v>
      </c>
      <c r="AM2765" t="s">
        <v>3971</v>
      </c>
      <c r="AN2765">
        <v>1</v>
      </c>
      <c r="AO2765" t="s">
        <v>3913</v>
      </c>
      <c r="AP2765">
        <f>IF(ufc_fights_2[[#This Row],[winner]]="Red",ufc_fights_2[[#This Row],[r_fighter_id]],ufc_fights_2[[#This Row],[b_fighter_id]])</f>
        <v>1202</v>
      </c>
      <c r="AQ2765" t="str">
        <f>_xlfn.XLOOKUP(ufc_fights_2[[#This Row],[winnerID]],ufc_fighters[id],ufc_fighters[fighter_name],"xxx",0,1)</f>
        <v>Bobby Green</v>
      </c>
    </row>
    <row r="2766" spans="1:43">
      <c r="A2766">
        <v>3396</v>
      </c>
      <c r="B2766">
        <v>1202</v>
      </c>
      <c r="C2766">
        <f>_xlfn.XLOOKUP(ufc_fights_2[[#This Row],[r_fighter_id]],ufc_fighters[id],ufc_fighters[year],"xxx",0,1)</f>
        <v>1980</v>
      </c>
      <c r="D2766">
        <f>_xlfn.XLOOKUP(ufc_fights_2[[#This Row],[b_fighter_id]],ufc_fighters[id],ufc_fighters[year],"Prázdné",0,1)</f>
        <v>1986</v>
      </c>
      <c r="E2766" s="10">
        <f>YEAR(ufc_fights_2[[#This Row],[date]])-ufc_fights_2[[#This Row],[r_year]]</f>
        <v>33</v>
      </c>
      <c r="F2766" s="10">
        <f>YEAR(ufc_fights_2[[#This Row],[date]])-ufc_fights_2[[#This Row],[b_year]]</f>
        <v>27</v>
      </c>
      <c r="G2766">
        <v>0</v>
      </c>
      <c r="H2766">
        <v>0</v>
      </c>
      <c r="I2766">
        <v>0.1176</v>
      </c>
      <c r="J2766">
        <v>0.6</v>
      </c>
      <c r="K2766">
        <v>0.18329999999999999</v>
      </c>
      <c r="L2766">
        <v>0.65090000000000003</v>
      </c>
      <c r="M2766">
        <v>0.33329999999999999</v>
      </c>
      <c r="N2766">
        <v>1</v>
      </c>
      <c r="O2766">
        <v>0</v>
      </c>
      <c r="P2766">
        <v>1</v>
      </c>
      <c r="Q2766">
        <v>0</v>
      </c>
      <c r="R2766">
        <v>2</v>
      </c>
      <c r="S2766" s="2">
        <v>3.9004629629629628E-3</v>
      </c>
      <c r="T2766" s="2">
        <v>3.1597222222222222E-3</v>
      </c>
      <c r="U2766">
        <v>0.1081</v>
      </c>
      <c r="V2766">
        <v>0.53120000000000001</v>
      </c>
      <c r="W2766">
        <v>0.16669999999999999</v>
      </c>
      <c r="X2766">
        <v>0.125</v>
      </c>
      <c r="Y2766">
        <v>0.85709999999999997</v>
      </c>
      <c r="Z2766">
        <v>6.8199999999999997E-2</v>
      </c>
      <c r="AA2766">
        <v>0.38640000000000002</v>
      </c>
      <c r="AB2766">
        <v>0</v>
      </c>
      <c r="AC2766">
        <v>1</v>
      </c>
      <c r="AD2766">
        <v>0.42859999999999998</v>
      </c>
      <c r="AE2766">
        <v>0.75680000000000003</v>
      </c>
      <c r="AF2766" t="s">
        <v>3933</v>
      </c>
      <c r="AG2766" s="2">
        <v>3.0671296296296297E-3</v>
      </c>
      <c r="AH2766" t="s">
        <v>3911</v>
      </c>
      <c r="AI2766">
        <v>3</v>
      </c>
      <c r="AJ2766" t="s">
        <v>3985</v>
      </c>
      <c r="AK2766" s="3">
        <v>41307</v>
      </c>
      <c r="AL2766" s="10">
        <f>YEAR(ufc_fights_2[[#This Row],[date]])</f>
        <v>2013</v>
      </c>
      <c r="AM2766" t="s">
        <v>3971</v>
      </c>
      <c r="AN2766">
        <v>1</v>
      </c>
      <c r="AO2766" t="s">
        <v>3918</v>
      </c>
      <c r="AP2766">
        <f>IF(ufc_fights_2[[#This Row],[winner]]="Red",ufc_fights_2[[#This Row],[r_fighter_id]],ufc_fights_2[[#This Row],[b_fighter_id]])</f>
        <v>1202</v>
      </c>
      <c r="AQ2766" t="str">
        <f>_xlfn.XLOOKUP(ufc_fights_2[[#This Row],[winnerID]],ufc_fighters[id],ufc_fighters[fighter_name],"xxx",0,1)</f>
        <v>Bobby Green</v>
      </c>
    </row>
    <row r="2767" spans="1:43">
      <c r="A2767">
        <v>1226</v>
      </c>
      <c r="B2767">
        <v>1202</v>
      </c>
      <c r="C2767">
        <f>_xlfn.XLOOKUP(ufc_fights_2[[#This Row],[r_fighter_id]],ufc_fighters[id],ufc_fighters[year],"xxx",0,1)</f>
        <v>1981</v>
      </c>
      <c r="D2767">
        <f>_xlfn.XLOOKUP(ufc_fights_2[[#This Row],[b_fighter_id]],ufc_fighters[id],ufc_fighters[year],"Prázdné",0,1)</f>
        <v>1986</v>
      </c>
      <c r="E2767" s="10">
        <f>YEAR(ufc_fights_2[[#This Row],[date]])-ufc_fights_2[[#This Row],[r_year]]</f>
        <v>39</v>
      </c>
      <c r="F2767" s="10">
        <f>YEAR(ufc_fights_2[[#This Row],[date]])-ufc_fights_2[[#This Row],[b_year]]</f>
        <v>34</v>
      </c>
      <c r="G2767">
        <v>0</v>
      </c>
      <c r="H2767">
        <v>0</v>
      </c>
      <c r="I2767">
        <v>0.3538</v>
      </c>
      <c r="J2767">
        <v>0.56669999999999998</v>
      </c>
      <c r="K2767">
        <v>0.39129999999999998</v>
      </c>
      <c r="L2767">
        <v>0.5696</v>
      </c>
      <c r="M2767">
        <v>0.25</v>
      </c>
      <c r="N2767">
        <v>0.66669999999999996</v>
      </c>
      <c r="O2767">
        <v>0</v>
      </c>
      <c r="P2767">
        <v>2</v>
      </c>
      <c r="Q2767">
        <v>0</v>
      </c>
      <c r="R2767">
        <v>0</v>
      </c>
      <c r="S2767" s="2">
        <v>3.1481481481481482E-3</v>
      </c>
      <c r="T2767" s="2">
        <v>8.2175925925925927E-4</v>
      </c>
      <c r="U2767">
        <v>0.21740000000000001</v>
      </c>
      <c r="V2767">
        <v>0.4</v>
      </c>
      <c r="W2767">
        <v>0.2</v>
      </c>
      <c r="X2767">
        <v>0.85709999999999997</v>
      </c>
      <c r="Y2767">
        <v>1</v>
      </c>
      <c r="Z2767">
        <v>0.3594</v>
      </c>
      <c r="AA2767">
        <v>0.4622</v>
      </c>
      <c r="AB2767">
        <v>0</v>
      </c>
      <c r="AC2767">
        <v>0.94120000000000004</v>
      </c>
      <c r="AD2767">
        <v>0</v>
      </c>
      <c r="AE2767">
        <v>1</v>
      </c>
      <c r="AF2767" t="s">
        <v>3915</v>
      </c>
      <c r="AG2767" s="2">
        <v>3.472222222222222E-3</v>
      </c>
      <c r="AH2767" t="s">
        <v>3911</v>
      </c>
      <c r="AI2767">
        <v>3</v>
      </c>
      <c r="AJ2767" t="s">
        <v>3924</v>
      </c>
      <c r="AK2767" s="3">
        <v>44002</v>
      </c>
      <c r="AL2767" s="10">
        <f>YEAR(ufc_fights_2[[#This Row],[date]])</f>
        <v>2020</v>
      </c>
      <c r="AM2767" t="s">
        <v>3971</v>
      </c>
      <c r="AN2767">
        <v>1</v>
      </c>
      <c r="AO2767" t="s">
        <v>3918</v>
      </c>
      <c r="AP2767">
        <f>IF(ufc_fights_2[[#This Row],[winner]]="Red",ufc_fights_2[[#This Row],[r_fighter_id]],ufc_fights_2[[#This Row],[b_fighter_id]])</f>
        <v>1202</v>
      </c>
      <c r="AQ2767" t="str">
        <f>_xlfn.XLOOKUP(ufc_fights_2[[#This Row],[winnerID]],ufc_fighters[id],ufc_fighters[fighter_name],"xxx",0,1)</f>
        <v>Bobby Green</v>
      </c>
    </row>
    <row r="2768" spans="1:43">
      <c r="A2768">
        <v>3342</v>
      </c>
      <c r="B2768">
        <v>1202</v>
      </c>
      <c r="C2768">
        <f>_xlfn.XLOOKUP(ufc_fights_2[[#This Row],[r_fighter_id]],ufc_fighters[id],ufc_fighters[year],"xxx",0,1)</f>
        <v>1992</v>
      </c>
      <c r="D2768">
        <f>_xlfn.XLOOKUP(ufc_fights_2[[#This Row],[b_fighter_id]],ufc_fighters[id],ufc_fighters[year],"Prázdné",0,1)</f>
        <v>1986</v>
      </c>
      <c r="E2768" s="10">
        <f>YEAR(ufc_fights_2[[#This Row],[date]])-ufc_fights_2[[#This Row],[r_year]]</f>
        <v>28</v>
      </c>
      <c r="F2768" s="10">
        <f>YEAR(ufc_fights_2[[#This Row],[date]])-ufc_fights_2[[#This Row],[b_year]]</f>
        <v>34</v>
      </c>
      <c r="G2768">
        <v>0</v>
      </c>
      <c r="H2768">
        <v>1</v>
      </c>
      <c r="I2768">
        <v>0.42520000000000002</v>
      </c>
      <c r="J2768">
        <v>0.5897</v>
      </c>
      <c r="K2768">
        <v>0.46039999999999998</v>
      </c>
      <c r="L2768">
        <v>0.621</v>
      </c>
      <c r="M2768">
        <v>0.5</v>
      </c>
      <c r="N2768">
        <v>1</v>
      </c>
      <c r="O2768">
        <v>0</v>
      </c>
      <c r="P2768">
        <v>0</v>
      </c>
      <c r="Q2768">
        <v>0</v>
      </c>
      <c r="R2768">
        <v>0</v>
      </c>
      <c r="S2768" s="2">
        <v>3.1250000000000001E-4</v>
      </c>
      <c r="T2768" s="2">
        <v>2.1412037037037038E-3</v>
      </c>
      <c r="U2768">
        <v>0.31309999999999999</v>
      </c>
      <c r="V2768">
        <v>0.49630000000000002</v>
      </c>
      <c r="W2768">
        <v>0.76190000000000002</v>
      </c>
      <c r="X2768">
        <v>1</v>
      </c>
      <c r="Y2768">
        <v>0.93330000000000002</v>
      </c>
      <c r="Z2768">
        <v>0.39129999999999998</v>
      </c>
      <c r="AA2768">
        <v>0.55630000000000002</v>
      </c>
      <c r="AB2768">
        <v>0.75</v>
      </c>
      <c r="AC2768">
        <v>0.91669999999999996</v>
      </c>
      <c r="AD2768">
        <v>0</v>
      </c>
      <c r="AE2768">
        <v>0.6522</v>
      </c>
      <c r="AF2768" t="s">
        <v>3915</v>
      </c>
      <c r="AG2768" s="2">
        <v>3.472222222222222E-3</v>
      </c>
      <c r="AH2768" t="s">
        <v>3911</v>
      </c>
      <c r="AI2768">
        <v>3</v>
      </c>
      <c r="AJ2768" t="s">
        <v>3914</v>
      </c>
      <c r="AK2768" s="3">
        <v>44044</v>
      </c>
      <c r="AL2768" s="10">
        <f>YEAR(ufc_fights_2[[#This Row],[date]])</f>
        <v>2020</v>
      </c>
      <c r="AM2768" t="s">
        <v>3971</v>
      </c>
      <c r="AN2768">
        <v>1</v>
      </c>
      <c r="AO2768" t="s">
        <v>3918</v>
      </c>
      <c r="AP2768">
        <f>IF(ufc_fights_2[[#This Row],[winner]]="Red",ufc_fights_2[[#This Row],[r_fighter_id]],ufc_fights_2[[#This Row],[b_fighter_id]])</f>
        <v>1202</v>
      </c>
      <c r="AQ2768" t="str">
        <f>_xlfn.XLOOKUP(ufc_fights_2[[#This Row],[winnerID]],ufc_fighters[id],ufc_fighters[fighter_name],"xxx",0,1)</f>
        <v>Bobby Green</v>
      </c>
    </row>
    <row r="2769" spans="1:43">
      <c r="A2769">
        <v>1333</v>
      </c>
      <c r="B2769">
        <v>2155</v>
      </c>
      <c r="C2769">
        <f>_xlfn.XLOOKUP(ufc_fights_2[[#This Row],[r_fighter_id]],ufc_fighters[id],ufc_fighters[year],"xxx",0,1)</f>
        <v>1992</v>
      </c>
      <c r="D2769">
        <f>_xlfn.XLOOKUP(ufc_fights_2[[#This Row],[b_fighter_id]],ufc_fighters[id],ufc_fighters[year],"Prázdné",0,1)</f>
        <v>1995</v>
      </c>
      <c r="E2769" s="10">
        <f>YEAR(ufc_fights_2[[#This Row],[date]])-ufc_fights_2[[#This Row],[r_year]]</f>
        <v>29</v>
      </c>
      <c r="F2769" s="10">
        <f>YEAR(ufc_fights_2[[#This Row],[date]])-ufc_fights_2[[#This Row],[b_year]]</f>
        <v>26</v>
      </c>
      <c r="G2769">
        <v>0</v>
      </c>
      <c r="H2769">
        <v>0</v>
      </c>
      <c r="I2769">
        <v>0.24390000000000001</v>
      </c>
      <c r="J2769">
        <v>0.28960000000000002</v>
      </c>
      <c r="K2769">
        <v>0.24390000000000001</v>
      </c>
      <c r="L2769">
        <v>0.28960000000000002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0</v>
      </c>
      <c r="T2769" s="2">
        <v>0</v>
      </c>
      <c r="U2769">
        <v>9.8699999999999996E-2</v>
      </c>
      <c r="V2769">
        <v>0.23230000000000001</v>
      </c>
      <c r="W2769">
        <v>0.54549999999999998</v>
      </c>
      <c r="X2769">
        <v>0.85</v>
      </c>
      <c r="Y2769">
        <v>0.70589999999999997</v>
      </c>
      <c r="Z2769">
        <v>0.24510000000000001</v>
      </c>
      <c r="AA2769">
        <v>0.28960000000000002</v>
      </c>
      <c r="AB2769">
        <v>0</v>
      </c>
      <c r="AC2769">
        <v>0</v>
      </c>
      <c r="AD2769">
        <v>0</v>
      </c>
      <c r="AE2769">
        <v>0</v>
      </c>
      <c r="AF2769" t="s">
        <v>3915</v>
      </c>
      <c r="AG2769" s="2">
        <v>3.472222222222222E-3</v>
      </c>
      <c r="AH2769" t="s">
        <v>3911</v>
      </c>
      <c r="AI2769">
        <v>3</v>
      </c>
      <c r="AJ2769" t="s">
        <v>3916</v>
      </c>
      <c r="AK2769" s="3">
        <v>44254</v>
      </c>
      <c r="AL2769" s="10">
        <f>YEAR(ufc_fights_2[[#This Row],[date]])</f>
        <v>2021</v>
      </c>
      <c r="AM2769" t="s">
        <v>3971</v>
      </c>
      <c r="AN2769">
        <v>1</v>
      </c>
      <c r="AO2769" t="s">
        <v>3918</v>
      </c>
      <c r="AP2769">
        <f>IF(ufc_fights_2[[#This Row],[winner]]="Red",ufc_fights_2[[#This Row],[r_fighter_id]],ufc_fights_2[[#This Row],[b_fighter_id]])</f>
        <v>2155</v>
      </c>
      <c r="AQ2769" t="str">
        <f>_xlfn.XLOOKUP(ufc_fights_2[[#This Row],[winnerID]],ufc_fighters[id],ufc_fighters[fighter_name],"xxx",0,1)</f>
        <v>Thiago Moises</v>
      </c>
    </row>
    <row r="2770" spans="1:43">
      <c r="A2770">
        <v>948</v>
      </c>
      <c r="B2770">
        <v>1528</v>
      </c>
      <c r="C2770">
        <f>_xlfn.XLOOKUP(ufc_fights_2[[#This Row],[r_fighter_id]],ufc_fighters[id],ufc_fighters[year],"xxx",0,1)</f>
        <v>1984</v>
      </c>
      <c r="D2770">
        <f>_xlfn.XLOOKUP(ufc_fights_2[[#This Row],[b_fighter_id]],ufc_fighters[id],ufc_fighters[year],"Prázdné",0,1)</f>
        <v>1986</v>
      </c>
      <c r="E2770" s="10">
        <f>YEAR(ufc_fights_2[[#This Row],[date]])-ufc_fights_2[[#This Row],[r_year]]</f>
        <v>28</v>
      </c>
      <c r="F2770" s="10">
        <f>YEAR(ufc_fights_2[[#This Row],[date]])-ufc_fights_2[[#This Row],[b_year]]</f>
        <v>26</v>
      </c>
      <c r="G2770">
        <v>0</v>
      </c>
      <c r="H2770">
        <v>1</v>
      </c>
      <c r="I2770">
        <v>0.25569999999999998</v>
      </c>
      <c r="J2770">
        <v>0.36609999999999998</v>
      </c>
      <c r="K2770">
        <v>0.25569999999999998</v>
      </c>
      <c r="L2770">
        <v>0.36609999999999998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0</v>
      </c>
      <c r="T2770" s="2">
        <v>1.1574074074074073E-5</v>
      </c>
      <c r="U2770">
        <v>0.1608</v>
      </c>
      <c r="V2770">
        <v>0.23730000000000001</v>
      </c>
      <c r="W2770">
        <v>0.4667</v>
      </c>
      <c r="X2770">
        <v>0.83330000000000004</v>
      </c>
      <c r="Y2770">
        <v>0.8095</v>
      </c>
      <c r="Z2770">
        <v>0.2571</v>
      </c>
      <c r="AA2770">
        <v>0.36459999999999998</v>
      </c>
      <c r="AB2770">
        <v>0</v>
      </c>
      <c r="AC2770">
        <v>0.5</v>
      </c>
      <c r="AD2770">
        <v>0</v>
      </c>
      <c r="AE2770">
        <v>0</v>
      </c>
      <c r="AF2770" t="s">
        <v>3915</v>
      </c>
      <c r="AG2770" s="2">
        <v>3.472222222222222E-3</v>
      </c>
      <c r="AH2770" t="s">
        <v>3911</v>
      </c>
      <c r="AI2770">
        <v>3</v>
      </c>
      <c r="AJ2770" t="s">
        <v>3928</v>
      </c>
      <c r="AK2770" s="3">
        <v>41034</v>
      </c>
      <c r="AL2770" s="10">
        <f>YEAR(ufc_fights_2[[#This Row],[date]])</f>
        <v>2012</v>
      </c>
      <c r="AM2770" t="s">
        <v>3971</v>
      </c>
      <c r="AN2770">
        <v>130</v>
      </c>
      <c r="AO2770" t="s">
        <v>3918</v>
      </c>
      <c r="AP2770">
        <f>IF(ufc_fights_2[[#This Row],[winner]]="Red",ufc_fights_2[[#This Row],[r_fighter_id]],ufc_fights_2[[#This Row],[b_fighter_id]])</f>
        <v>1528</v>
      </c>
      <c r="AQ2770" t="str">
        <f>_xlfn.XLOOKUP(ufc_fights_2[[#This Row],[winnerID]],ufc_fighters[id],ufc_fighters[fighter_name],"xxx",0,1)</f>
        <v>Michael Johnson</v>
      </c>
    </row>
    <row r="2771" spans="1:43">
      <c r="A2771">
        <v>1202</v>
      </c>
      <c r="B2771">
        <v>2155</v>
      </c>
      <c r="C2771">
        <f>_xlfn.XLOOKUP(ufc_fights_2[[#This Row],[r_fighter_id]],ufc_fighters[id],ufc_fighters[year],"xxx",0,1)</f>
        <v>1986</v>
      </c>
      <c r="D2771">
        <f>_xlfn.XLOOKUP(ufc_fights_2[[#This Row],[b_fighter_id]],ufc_fighters[id],ufc_fighters[year],"Prázdné",0,1)</f>
        <v>1995</v>
      </c>
      <c r="E2771" s="10">
        <f>YEAR(ufc_fights_2[[#This Row],[date]])-ufc_fights_2[[#This Row],[r_year]]</f>
        <v>34</v>
      </c>
      <c r="F2771" s="10">
        <f>YEAR(ufc_fights_2[[#This Row],[date]])-ufc_fights_2[[#This Row],[b_year]]</f>
        <v>25</v>
      </c>
      <c r="G2771">
        <v>0</v>
      </c>
      <c r="H2771">
        <v>0</v>
      </c>
      <c r="I2771">
        <v>0.48020000000000002</v>
      </c>
      <c r="J2771">
        <v>0.35289999999999999</v>
      </c>
      <c r="K2771">
        <v>0.50270000000000004</v>
      </c>
      <c r="L2771">
        <v>0.35830000000000001</v>
      </c>
      <c r="M2771">
        <v>0.66669999999999996</v>
      </c>
      <c r="N2771">
        <v>0.66669999999999996</v>
      </c>
      <c r="O2771">
        <v>0</v>
      </c>
      <c r="P2771">
        <v>1</v>
      </c>
      <c r="Q2771">
        <v>1</v>
      </c>
      <c r="R2771">
        <v>0</v>
      </c>
      <c r="S2771" s="2">
        <v>8.2175925925925927E-4</v>
      </c>
      <c r="T2771" s="2">
        <v>1.2847222222222223E-3</v>
      </c>
      <c r="U2771">
        <v>0.27879999999999999</v>
      </c>
      <c r="V2771">
        <v>0.2843</v>
      </c>
      <c r="W2771">
        <v>0.77500000000000002</v>
      </c>
      <c r="X2771">
        <v>0.75760000000000005</v>
      </c>
      <c r="Y2771">
        <v>0.8</v>
      </c>
      <c r="Z2771">
        <v>0.4824</v>
      </c>
      <c r="AA2771">
        <v>0.35289999999999999</v>
      </c>
      <c r="AB2771">
        <v>0.75</v>
      </c>
      <c r="AC2771">
        <v>0</v>
      </c>
      <c r="AD2771">
        <v>0</v>
      </c>
      <c r="AE2771">
        <v>0</v>
      </c>
      <c r="AF2771" t="s">
        <v>3915</v>
      </c>
      <c r="AG2771" s="2">
        <v>3.472222222222222E-3</v>
      </c>
      <c r="AH2771" t="s">
        <v>3911</v>
      </c>
      <c r="AI2771">
        <v>3</v>
      </c>
      <c r="AJ2771" t="s">
        <v>3938</v>
      </c>
      <c r="AK2771" s="3">
        <v>44135</v>
      </c>
      <c r="AL2771" s="10">
        <f>YEAR(ufc_fights_2[[#This Row],[date]])</f>
        <v>2020</v>
      </c>
      <c r="AM2771" t="s">
        <v>3971</v>
      </c>
      <c r="AN2771">
        <v>1</v>
      </c>
      <c r="AO2771" t="s">
        <v>3918</v>
      </c>
      <c r="AP2771">
        <f>IF(ufc_fights_2[[#This Row],[winner]]="Red",ufc_fights_2[[#This Row],[r_fighter_id]],ufc_fights_2[[#This Row],[b_fighter_id]])</f>
        <v>2155</v>
      </c>
      <c r="AQ2771" t="str">
        <f>_xlfn.XLOOKUP(ufc_fights_2[[#This Row],[winnerID]],ufc_fighters[id],ufc_fighters[fighter_name],"xxx",0,1)</f>
        <v>Thiago Moises</v>
      </c>
    </row>
    <row r="2772" spans="1:43">
      <c r="A2772">
        <v>2556</v>
      </c>
      <c r="B2772">
        <v>1528</v>
      </c>
      <c r="C2772">
        <f>_xlfn.XLOOKUP(ufc_fights_2[[#This Row],[r_fighter_id]],ufc_fighters[id],ufc_fighters[year],"xxx",0,1)</f>
        <v>1989</v>
      </c>
      <c r="D2772">
        <f>_xlfn.XLOOKUP(ufc_fights_2[[#This Row],[b_fighter_id]],ufc_fighters[id],ufc_fighters[year],"Prázdné",0,1)</f>
        <v>1986</v>
      </c>
      <c r="E2772" s="10">
        <f>YEAR(ufc_fights_2[[#This Row],[date]])-ufc_fights_2[[#This Row],[r_year]]</f>
        <v>27</v>
      </c>
      <c r="F2772" s="10">
        <f>YEAR(ufc_fights_2[[#This Row],[date]])-ufc_fights_2[[#This Row],[b_year]]</f>
        <v>30</v>
      </c>
      <c r="G2772">
        <v>0</v>
      </c>
      <c r="H2772">
        <v>1</v>
      </c>
      <c r="I2772">
        <v>0.5</v>
      </c>
      <c r="J2772">
        <v>0.37840000000000001</v>
      </c>
      <c r="K2772">
        <v>0.5</v>
      </c>
      <c r="L2772">
        <v>0.37840000000000001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0</v>
      </c>
      <c r="T2772" s="2">
        <v>3.4722222222222222E-5</v>
      </c>
      <c r="U2772">
        <v>0.44440000000000002</v>
      </c>
      <c r="V2772">
        <v>0.3846</v>
      </c>
      <c r="W2772">
        <v>0</v>
      </c>
      <c r="X2772">
        <v>0.66669999999999996</v>
      </c>
      <c r="Y2772">
        <v>0.6</v>
      </c>
      <c r="Z2772">
        <v>0.5</v>
      </c>
      <c r="AA2772">
        <v>0.3125</v>
      </c>
      <c r="AB2772">
        <v>0</v>
      </c>
      <c r="AC2772">
        <v>0</v>
      </c>
      <c r="AD2772">
        <v>0</v>
      </c>
      <c r="AE2772">
        <v>0.8</v>
      </c>
      <c r="AF2772" t="s">
        <v>3910</v>
      </c>
      <c r="AG2772" s="2">
        <v>1.0995370370370371E-3</v>
      </c>
      <c r="AH2772" t="s">
        <v>3927</v>
      </c>
      <c r="AI2772">
        <v>5</v>
      </c>
      <c r="AJ2772" t="s">
        <v>3928</v>
      </c>
      <c r="AK2772" s="3">
        <v>42630</v>
      </c>
      <c r="AL2772" s="10">
        <f>YEAR(ufc_fights_2[[#This Row],[date]])</f>
        <v>2016</v>
      </c>
      <c r="AM2772" t="s">
        <v>3971</v>
      </c>
      <c r="AN2772">
        <v>88</v>
      </c>
      <c r="AO2772" t="s">
        <v>3918</v>
      </c>
      <c r="AP2772">
        <f>IF(ufc_fights_2[[#This Row],[winner]]="Red",ufc_fights_2[[#This Row],[r_fighter_id]],ufc_fights_2[[#This Row],[b_fighter_id]])</f>
        <v>1528</v>
      </c>
      <c r="AQ2772" t="str">
        <f>_xlfn.XLOOKUP(ufc_fights_2[[#This Row],[winnerID]],ufc_fighters[id],ufc_fighters[fighter_name],"xxx",0,1)</f>
        <v>Michael Johnson</v>
      </c>
    </row>
    <row r="2773" spans="1:43">
      <c r="A2773">
        <v>1528</v>
      </c>
      <c r="B2773">
        <v>1227</v>
      </c>
      <c r="C2773">
        <f>_xlfn.XLOOKUP(ufc_fights_2[[#This Row],[r_fighter_id]],ufc_fighters[id],ufc_fighters[year],"xxx",0,1)</f>
        <v>1986</v>
      </c>
      <c r="D2773">
        <f>_xlfn.XLOOKUP(ufc_fights_2[[#This Row],[b_fighter_id]],ufc_fighters[id],ufc_fighters[year],"Prázdné",0,1)</f>
        <v>1983</v>
      </c>
      <c r="E2773" s="10">
        <f>YEAR(ufc_fights_2[[#This Row],[date]])-ufc_fights_2[[#This Row],[r_year]]</f>
        <v>28</v>
      </c>
      <c r="F2773" s="10">
        <f>YEAR(ufc_fights_2[[#This Row],[date]])-ufc_fights_2[[#This Row],[b_year]]</f>
        <v>31</v>
      </c>
      <c r="G2773">
        <v>0</v>
      </c>
      <c r="H2773">
        <v>0</v>
      </c>
      <c r="I2773">
        <v>0.32879999999999998</v>
      </c>
      <c r="J2773">
        <v>0.21360000000000001</v>
      </c>
      <c r="K2773">
        <v>0.33329999999999999</v>
      </c>
      <c r="L2773">
        <v>0.21360000000000001</v>
      </c>
      <c r="M2773">
        <v>0.25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8.564814814814815E-4</v>
      </c>
      <c r="T2773" s="2">
        <v>0</v>
      </c>
      <c r="U2773">
        <v>0.17199999999999999</v>
      </c>
      <c r="V2773">
        <v>0.1875</v>
      </c>
      <c r="W2773">
        <v>0.39290000000000003</v>
      </c>
      <c r="X2773">
        <v>0.84</v>
      </c>
      <c r="Y2773">
        <v>0.75</v>
      </c>
      <c r="Z2773">
        <v>0.31030000000000002</v>
      </c>
      <c r="AA2773">
        <v>0.14610000000000001</v>
      </c>
      <c r="AB2773">
        <v>0.4</v>
      </c>
      <c r="AC2773">
        <v>0.61539999999999995</v>
      </c>
      <c r="AD2773">
        <v>0</v>
      </c>
      <c r="AE2773">
        <v>1</v>
      </c>
      <c r="AF2773" t="s">
        <v>3915</v>
      </c>
      <c r="AG2773" s="2">
        <v>3.472222222222222E-3</v>
      </c>
      <c r="AH2773" t="s">
        <v>3911</v>
      </c>
      <c r="AI2773">
        <v>3</v>
      </c>
      <c r="AJ2773" t="s">
        <v>3961</v>
      </c>
      <c r="AK2773" s="3">
        <v>41706</v>
      </c>
      <c r="AL2773" s="10">
        <f>YEAR(ufc_fights_2[[#This Row],[date]])</f>
        <v>2014</v>
      </c>
      <c r="AM2773" t="s">
        <v>3971</v>
      </c>
      <c r="AN2773">
        <v>70</v>
      </c>
      <c r="AO2773" t="s">
        <v>3913</v>
      </c>
      <c r="AP2773">
        <f>IF(ufc_fights_2[[#This Row],[winner]]="Red",ufc_fights_2[[#This Row],[r_fighter_id]],ufc_fights_2[[#This Row],[b_fighter_id]])</f>
        <v>1528</v>
      </c>
      <c r="AQ2773" t="str">
        <f>_xlfn.XLOOKUP(ufc_fights_2[[#This Row],[winnerID]],ufc_fighters[id],ufc_fighters[fighter_name],"xxx",0,1)</f>
        <v>Michael Johnson</v>
      </c>
    </row>
    <row r="2774" spans="1:43">
      <c r="A2774">
        <v>1753</v>
      </c>
      <c r="B2774">
        <v>1528</v>
      </c>
      <c r="C2774">
        <f>_xlfn.XLOOKUP(ufc_fights_2[[#This Row],[r_fighter_id]],ufc_fighters[id],ufc_fighters[year],"xxx",0,1)</f>
        <v>1984</v>
      </c>
      <c r="D2774">
        <f>_xlfn.XLOOKUP(ufc_fights_2[[#This Row],[b_fighter_id]],ufc_fighters[id],ufc_fighters[year],"Prázdné",0,1)</f>
        <v>1986</v>
      </c>
      <c r="E2774" s="10">
        <f>YEAR(ufc_fights_2[[#This Row],[date]])-ufc_fights_2[[#This Row],[r_year]]</f>
        <v>29</v>
      </c>
      <c r="F2774" s="10">
        <f>YEAR(ufc_fights_2[[#This Row],[date]])-ufc_fights_2[[#This Row],[b_year]]</f>
        <v>27</v>
      </c>
      <c r="G2774">
        <v>0</v>
      </c>
      <c r="H2774">
        <v>2</v>
      </c>
      <c r="I2774">
        <v>0.22939999999999999</v>
      </c>
      <c r="J2774">
        <v>0.45490000000000003</v>
      </c>
      <c r="K2774">
        <v>0.25</v>
      </c>
      <c r="L2774">
        <v>0.45950000000000002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 s="2">
        <v>3.2407407407407406E-4</v>
      </c>
      <c r="T2774" s="2">
        <v>7.0601851851851847E-4</v>
      </c>
      <c r="U2774">
        <v>0.22220000000000001</v>
      </c>
      <c r="V2774">
        <v>0.38940000000000002</v>
      </c>
      <c r="W2774">
        <v>1</v>
      </c>
      <c r="X2774">
        <v>0</v>
      </c>
      <c r="Y2774">
        <v>1</v>
      </c>
      <c r="Z2774">
        <v>0.215</v>
      </c>
      <c r="AA2774">
        <v>0.44400000000000001</v>
      </c>
      <c r="AB2774">
        <v>1</v>
      </c>
      <c r="AC2774">
        <v>0.61109999999999998</v>
      </c>
      <c r="AD2774">
        <v>0</v>
      </c>
      <c r="AE2774">
        <v>0.4</v>
      </c>
      <c r="AF2774" t="s">
        <v>3915</v>
      </c>
      <c r="AG2774" s="2">
        <v>3.472222222222222E-3</v>
      </c>
      <c r="AH2774" t="s">
        <v>3911</v>
      </c>
      <c r="AI2774">
        <v>3</v>
      </c>
      <c r="AJ2774" t="s">
        <v>3949</v>
      </c>
      <c r="AK2774" s="3">
        <v>41503</v>
      </c>
      <c r="AL2774" s="10">
        <f>YEAR(ufc_fights_2[[#This Row],[date]])</f>
        <v>2013</v>
      </c>
      <c r="AM2774" t="s">
        <v>3971</v>
      </c>
      <c r="AN2774">
        <v>61</v>
      </c>
      <c r="AO2774" t="s">
        <v>3918</v>
      </c>
      <c r="AP2774">
        <f>IF(ufc_fights_2[[#This Row],[winner]]="Red",ufc_fights_2[[#This Row],[r_fighter_id]],ufc_fights_2[[#This Row],[b_fighter_id]])</f>
        <v>1528</v>
      </c>
      <c r="AQ2774" t="str">
        <f>_xlfn.XLOOKUP(ufc_fights_2[[#This Row],[winnerID]],ufc_fighters[id],ufc_fighters[fighter_name],"xxx",0,1)</f>
        <v>Michael Johnson</v>
      </c>
    </row>
    <row r="2775" spans="1:43">
      <c r="A2775">
        <v>1528</v>
      </c>
      <c r="B2775">
        <v>512</v>
      </c>
      <c r="C2775">
        <f>_xlfn.XLOOKUP(ufc_fights_2[[#This Row],[r_fighter_id]],ufc_fighters[id],ufc_fighters[year],"xxx",0,1)</f>
        <v>1986</v>
      </c>
      <c r="D2775">
        <f>_xlfn.XLOOKUP(ufc_fights_2[[#This Row],[b_fighter_id]],ufc_fighters[id],ufc_fighters[year],"Prázdné",0,1)</f>
        <v>1979</v>
      </c>
      <c r="E2775" s="10">
        <f>YEAR(ufc_fights_2[[#This Row],[date]])-ufc_fights_2[[#This Row],[r_year]]</f>
        <v>26</v>
      </c>
      <c r="F2775" s="10">
        <f>YEAR(ufc_fights_2[[#This Row],[date]])-ufc_fights_2[[#This Row],[b_year]]</f>
        <v>33</v>
      </c>
      <c r="G2775">
        <v>1</v>
      </c>
      <c r="H2775">
        <v>1</v>
      </c>
      <c r="I2775">
        <v>0.47220000000000001</v>
      </c>
      <c r="J2775">
        <v>0.48570000000000002</v>
      </c>
      <c r="K2775">
        <v>0.47370000000000001</v>
      </c>
      <c r="L2775">
        <v>0.61699999999999999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 s="2">
        <v>3.4722222222222222E-5</v>
      </c>
      <c r="T2775" s="2">
        <v>2.8009259259259259E-3</v>
      </c>
      <c r="U2775">
        <v>0.32</v>
      </c>
      <c r="V2775">
        <v>0.4516</v>
      </c>
      <c r="W2775">
        <v>0.5</v>
      </c>
      <c r="X2775">
        <v>1</v>
      </c>
      <c r="Y2775">
        <v>1</v>
      </c>
      <c r="Z2775">
        <v>0.40620000000000001</v>
      </c>
      <c r="AA2775">
        <v>0.27779999999999999</v>
      </c>
      <c r="AB2775">
        <v>0</v>
      </c>
      <c r="AC2775">
        <v>0</v>
      </c>
      <c r="AD2775">
        <v>1</v>
      </c>
      <c r="AE2775">
        <v>0.70589999999999997</v>
      </c>
      <c r="AF2775" t="s">
        <v>3910</v>
      </c>
      <c r="AG2775" s="2">
        <v>7.6388888888888893E-4</v>
      </c>
      <c r="AH2775" t="s">
        <v>3911</v>
      </c>
      <c r="AI2775">
        <v>3</v>
      </c>
      <c r="AJ2775" t="s">
        <v>3974</v>
      </c>
      <c r="AK2775" s="3">
        <v>41187</v>
      </c>
      <c r="AL2775" s="10">
        <f>YEAR(ufc_fights_2[[#This Row],[date]])</f>
        <v>2012</v>
      </c>
      <c r="AM2775" t="s">
        <v>3971</v>
      </c>
      <c r="AN2775">
        <v>42</v>
      </c>
      <c r="AO2775" t="s">
        <v>3913</v>
      </c>
      <c r="AP2775">
        <f>IF(ufc_fights_2[[#This Row],[winner]]="Red",ufc_fights_2[[#This Row],[r_fighter_id]],ufc_fights_2[[#This Row],[b_fighter_id]])</f>
        <v>1528</v>
      </c>
      <c r="AQ2775" t="str">
        <f>_xlfn.XLOOKUP(ufc_fights_2[[#This Row],[winnerID]],ufc_fighters[id],ufc_fighters[fighter_name],"xxx",0,1)</f>
        <v>Michael Johnson</v>
      </c>
    </row>
    <row r="2776" spans="1:43">
      <c r="A2776">
        <v>806</v>
      </c>
      <c r="B2776">
        <v>727</v>
      </c>
      <c r="C2776">
        <f>_xlfn.XLOOKUP(ufc_fights_2[[#This Row],[r_fighter_id]],ufc_fighters[id],ufc_fighters[year],"xxx",0,1)</f>
        <v>1987</v>
      </c>
      <c r="D2776">
        <f>_xlfn.XLOOKUP(ufc_fights_2[[#This Row],[b_fighter_id]],ufc_fighters[id],ufc_fighters[year],"Prázdné",0,1)</f>
        <v>1986</v>
      </c>
      <c r="E2776" s="10">
        <f>YEAR(ufc_fights_2[[#This Row],[date]])-ufc_fights_2[[#This Row],[r_year]]</f>
        <v>28</v>
      </c>
      <c r="F2776" s="10">
        <f>YEAR(ufc_fights_2[[#This Row],[date]])-ufc_fights_2[[#This Row],[b_year]]</f>
        <v>29</v>
      </c>
      <c r="G2776">
        <v>0</v>
      </c>
      <c r="H2776">
        <v>1</v>
      </c>
      <c r="I2776">
        <v>0.58330000000000004</v>
      </c>
      <c r="J2776">
        <v>0.5333</v>
      </c>
      <c r="K2776">
        <v>0.70589999999999997</v>
      </c>
      <c r="L2776">
        <v>0.68179999999999996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9.7222222222222219E-4</v>
      </c>
      <c r="T2776" s="2">
        <v>3.7037037037037035E-4</v>
      </c>
      <c r="U2776">
        <v>0.25</v>
      </c>
      <c r="V2776">
        <v>0.51719999999999999</v>
      </c>
      <c r="W2776">
        <v>0.5</v>
      </c>
      <c r="X2776">
        <v>1</v>
      </c>
      <c r="Y2776">
        <v>0</v>
      </c>
      <c r="Z2776">
        <v>0.55559999999999998</v>
      </c>
      <c r="AA2776">
        <v>0.30769999999999997</v>
      </c>
      <c r="AB2776">
        <v>0.66669999999999996</v>
      </c>
      <c r="AC2776">
        <v>0.57140000000000002</v>
      </c>
      <c r="AD2776">
        <v>0</v>
      </c>
      <c r="AE2776">
        <v>0.8</v>
      </c>
      <c r="AF2776" t="s">
        <v>3910</v>
      </c>
      <c r="AG2776" s="2">
        <v>2.0717592592592593E-3</v>
      </c>
      <c r="AH2776" t="s">
        <v>3911</v>
      </c>
      <c r="AI2776">
        <v>3</v>
      </c>
      <c r="AJ2776" t="s">
        <v>3961</v>
      </c>
      <c r="AK2776" s="3">
        <v>42057</v>
      </c>
      <c r="AL2776" s="10">
        <f>YEAR(ufc_fights_2[[#This Row],[date]])</f>
        <v>2015</v>
      </c>
      <c r="AM2776" t="s">
        <v>4022</v>
      </c>
      <c r="AN2776">
        <v>34</v>
      </c>
      <c r="AO2776" t="s">
        <v>3918</v>
      </c>
      <c r="AP2776">
        <f>IF(ufc_fights_2[[#This Row],[winner]]="Red",ufc_fights_2[[#This Row],[r_fighter_id]],ufc_fights_2[[#This Row],[b_fighter_id]])</f>
        <v>727</v>
      </c>
      <c r="AQ2776" t="str">
        <f>_xlfn.XLOOKUP(ufc_fights_2[[#This Row],[winnerID]],ufc_fighters[id],ufc_fighters[fighter_name],"xxx",0,1)</f>
        <v>Mike de la Torre</v>
      </c>
    </row>
    <row r="2777" spans="1:43">
      <c r="A2777">
        <v>1528</v>
      </c>
      <c r="B2777">
        <v>924</v>
      </c>
      <c r="C2777">
        <f>_xlfn.XLOOKUP(ufc_fights_2[[#This Row],[r_fighter_id]],ufc_fighters[id],ufc_fighters[year],"xxx",0,1)</f>
        <v>1986</v>
      </c>
      <c r="D2777">
        <f>_xlfn.XLOOKUP(ufc_fights_2[[#This Row],[b_fighter_id]],ufc_fighters[id],ufc_fighters[year],"Prázdné",0,1)</f>
        <v>1984</v>
      </c>
      <c r="E2777" s="10">
        <f>YEAR(ufc_fights_2[[#This Row],[date]])-ufc_fights_2[[#This Row],[r_year]]</f>
        <v>25</v>
      </c>
      <c r="F2777" s="10">
        <f>YEAR(ufc_fights_2[[#This Row],[date]])-ufc_fights_2[[#This Row],[b_year]]</f>
        <v>27</v>
      </c>
      <c r="G2777">
        <v>1</v>
      </c>
      <c r="H2777">
        <v>0</v>
      </c>
      <c r="I2777">
        <v>0.36990000000000001</v>
      </c>
      <c r="J2777">
        <v>0.39529999999999998</v>
      </c>
      <c r="K2777">
        <v>0.38669999999999999</v>
      </c>
      <c r="L2777">
        <v>0.44679999999999997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7.5231481481481482E-4</v>
      </c>
      <c r="T2777" s="2">
        <v>1.273148148148148E-4</v>
      </c>
      <c r="U2777">
        <v>0.29820000000000002</v>
      </c>
      <c r="V2777">
        <v>0.1154</v>
      </c>
      <c r="W2777">
        <v>0.76919999999999999</v>
      </c>
      <c r="X2777">
        <v>0</v>
      </c>
      <c r="Y2777">
        <v>0.81820000000000004</v>
      </c>
      <c r="Z2777">
        <v>0.2195</v>
      </c>
      <c r="AA2777">
        <v>0.3226</v>
      </c>
      <c r="AB2777">
        <v>0.6875</v>
      </c>
      <c r="AC2777">
        <v>0.58330000000000004</v>
      </c>
      <c r="AD2777">
        <v>0.4375</v>
      </c>
      <c r="AE2777">
        <v>0</v>
      </c>
      <c r="AF2777" t="s">
        <v>3910</v>
      </c>
      <c r="AG2777" s="2">
        <v>3.2638888888888891E-3</v>
      </c>
      <c r="AH2777" t="s">
        <v>3911</v>
      </c>
      <c r="AI2777">
        <v>3</v>
      </c>
      <c r="AJ2777" t="s">
        <v>4053</v>
      </c>
      <c r="AK2777" s="3">
        <v>40720</v>
      </c>
      <c r="AL2777" s="10">
        <f>YEAR(ufc_fights_2[[#This Row],[date]])</f>
        <v>2011</v>
      </c>
      <c r="AM2777" t="s">
        <v>3971</v>
      </c>
      <c r="AN2777">
        <v>29</v>
      </c>
      <c r="AO2777" t="s">
        <v>3913</v>
      </c>
      <c r="AP2777">
        <f>IF(ufc_fights_2[[#This Row],[winner]]="Red",ufc_fights_2[[#This Row],[r_fighter_id]],ufc_fights_2[[#This Row],[b_fighter_id]])</f>
        <v>1528</v>
      </c>
      <c r="AQ2777" t="str">
        <f>_xlfn.XLOOKUP(ufc_fights_2[[#This Row],[winnerID]],ufc_fighters[id],ufc_fighters[fighter_name],"xxx",0,1)</f>
        <v>Michael Johnson</v>
      </c>
    </row>
    <row r="2778" spans="1:43">
      <c r="A2778">
        <v>2155</v>
      </c>
      <c r="B2778">
        <v>1380</v>
      </c>
      <c r="C2778">
        <f>_xlfn.XLOOKUP(ufc_fights_2[[#This Row],[r_fighter_id]],ufc_fighters[id],ufc_fighters[year],"xxx",0,1)</f>
        <v>1995</v>
      </c>
      <c r="D2778">
        <f>_xlfn.XLOOKUP(ufc_fights_2[[#This Row],[b_fighter_id]],ufc_fighters[id],ufc_fighters[year],"Prázdné",0,1)</f>
        <v>1986</v>
      </c>
      <c r="E2778" s="10">
        <f>YEAR(ufc_fights_2[[#This Row],[date]])-ufc_fights_2[[#This Row],[r_year]]</f>
        <v>24</v>
      </c>
      <c r="F2778" s="10">
        <f>YEAR(ufc_fights_2[[#This Row],[date]])-ufc_fights_2[[#This Row],[b_year]]</f>
        <v>33</v>
      </c>
      <c r="G2778">
        <v>0</v>
      </c>
      <c r="H2778">
        <v>0</v>
      </c>
      <c r="I2778">
        <v>0.64710000000000001</v>
      </c>
      <c r="J2778">
        <v>0.33910000000000001</v>
      </c>
      <c r="K2778">
        <v>0.71879999999999999</v>
      </c>
      <c r="L2778">
        <v>0.57140000000000002</v>
      </c>
      <c r="M2778">
        <v>0.66669999999999996</v>
      </c>
      <c r="N2778">
        <v>0.33329999999999999</v>
      </c>
      <c r="O2778">
        <v>1</v>
      </c>
      <c r="P2778">
        <v>0</v>
      </c>
      <c r="Q2778">
        <v>0</v>
      </c>
      <c r="R2778">
        <v>0</v>
      </c>
      <c r="S2778" s="2">
        <v>5.4513888888888893E-3</v>
      </c>
      <c r="T2778" s="2">
        <v>2.2337962962962962E-3</v>
      </c>
      <c r="U2778">
        <v>0.64129999999999998</v>
      </c>
      <c r="V2778">
        <v>0.1951</v>
      </c>
      <c r="W2778">
        <v>0.5</v>
      </c>
      <c r="X2778">
        <v>0.83330000000000004</v>
      </c>
      <c r="Y2778">
        <v>0.66669999999999996</v>
      </c>
      <c r="Z2778">
        <v>0.52829999999999999</v>
      </c>
      <c r="AA2778">
        <v>0.2581</v>
      </c>
      <c r="AB2778">
        <v>0.72729999999999995</v>
      </c>
      <c r="AC2778">
        <v>0.66669999999999996</v>
      </c>
      <c r="AD2778">
        <v>0.78949999999999998</v>
      </c>
      <c r="AE2778">
        <v>1</v>
      </c>
      <c r="AF2778" t="s">
        <v>3915</v>
      </c>
      <c r="AG2778" s="2">
        <v>3.472222222222222E-3</v>
      </c>
      <c r="AH2778" t="s">
        <v>3911</v>
      </c>
      <c r="AI2778">
        <v>3</v>
      </c>
      <c r="AJ2778" t="s">
        <v>3931</v>
      </c>
      <c r="AK2778" s="3">
        <v>43596</v>
      </c>
      <c r="AL2778" s="10">
        <f>YEAR(ufc_fights_2[[#This Row],[date]])</f>
        <v>2019</v>
      </c>
      <c r="AM2778" t="s">
        <v>3971</v>
      </c>
      <c r="AN2778">
        <v>13</v>
      </c>
      <c r="AO2778" t="s">
        <v>3913</v>
      </c>
      <c r="AP2778">
        <f>IF(ufc_fights_2[[#This Row],[winner]]="Red",ufc_fights_2[[#This Row],[r_fighter_id]],ufc_fights_2[[#This Row],[b_fighter_id]])</f>
        <v>2155</v>
      </c>
      <c r="AQ2778" t="str">
        <f>_xlfn.XLOOKUP(ufc_fights_2[[#This Row],[winnerID]],ufc_fighters[id],ufc_fighters[fighter_name],"xxx",0,1)</f>
        <v>Thiago Moises</v>
      </c>
    </row>
    <row r="2779" spans="1:43">
      <c r="A2779">
        <v>1528</v>
      </c>
      <c r="B2779">
        <v>2745</v>
      </c>
      <c r="C2779">
        <f>_xlfn.XLOOKUP(ufc_fights_2[[#This Row],[r_fighter_id]],ufc_fighters[id],ufc_fighters[year],"xxx",0,1)</f>
        <v>1986</v>
      </c>
      <c r="D2779">
        <f>_xlfn.XLOOKUP(ufc_fights_2[[#This Row],[b_fighter_id]],ufc_fighters[id],ufc_fighters[year],"Prázdné",0,1)</f>
        <v>1979</v>
      </c>
      <c r="E2779" s="10">
        <f>YEAR(ufc_fights_2[[#This Row],[date]])-ufc_fights_2[[#This Row],[r_year]]</f>
        <v>26</v>
      </c>
      <c r="F2779" s="10">
        <f>YEAR(ufc_fights_2[[#This Row],[date]])-ufc_fights_2[[#This Row],[b_year]]</f>
        <v>33</v>
      </c>
      <c r="G2779">
        <v>0</v>
      </c>
      <c r="H2779">
        <v>0</v>
      </c>
      <c r="I2779">
        <v>0.47060000000000002</v>
      </c>
      <c r="J2779">
        <v>0.60870000000000002</v>
      </c>
      <c r="K2779">
        <v>0.51680000000000004</v>
      </c>
      <c r="L2779">
        <v>0.65449999999999997</v>
      </c>
      <c r="M2779">
        <v>1</v>
      </c>
      <c r="N2779">
        <v>8.3299999999999999E-2</v>
      </c>
      <c r="O2779">
        <v>0</v>
      </c>
      <c r="P2779">
        <v>0</v>
      </c>
      <c r="Q2779">
        <v>1</v>
      </c>
      <c r="R2779">
        <v>0</v>
      </c>
      <c r="S2779" s="2">
        <v>3.0671296296296297E-3</v>
      </c>
      <c r="T2779" s="2">
        <v>2.6967592592592594E-3</v>
      </c>
      <c r="U2779">
        <v>0.38940000000000002</v>
      </c>
      <c r="V2779">
        <v>0.62029999999999996</v>
      </c>
      <c r="W2779">
        <v>0.71430000000000005</v>
      </c>
      <c r="X2779">
        <v>0.9375</v>
      </c>
      <c r="Y2779">
        <v>1</v>
      </c>
      <c r="Z2779">
        <v>0.38179999999999997</v>
      </c>
      <c r="AA2779">
        <v>0.45610000000000001</v>
      </c>
      <c r="AB2779">
        <v>0.95</v>
      </c>
      <c r="AC2779">
        <v>0.83330000000000004</v>
      </c>
      <c r="AD2779">
        <v>0.5</v>
      </c>
      <c r="AE2779">
        <v>0.86209999999999998</v>
      </c>
      <c r="AF2779" t="s">
        <v>3915</v>
      </c>
      <c r="AG2779" s="2">
        <v>3.472222222222222E-3</v>
      </c>
      <c r="AH2779" t="s">
        <v>3911</v>
      </c>
      <c r="AI2779">
        <v>3</v>
      </c>
      <c r="AJ2779" t="s">
        <v>3914</v>
      </c>
      <c r="AK2779" s="3">
        <v>40936</v>
      </c>
      <c r="AL2779" s="10">
        <f>YEAR(ufc_fights_2[[#This Row],[date]])</f>
        <v>2012</v>
      </c>
      <c r="AM2779" t="s">
        <v>3971</v>
      </c>
      <c r="AN2779">
        <v>8</v>
      </c>
      <c r="AO2779" t="s">
        <v>3913</v>
      </c>
      <c r="AP2779">
        <f>IF(ufc_fights_2[[#This Row],[winner]]="Red",ufc_fights_2[[#This Row],[r_fighter_id]],ufc_fights_2[[#This Row],[b_fighter_id]])</f>
        <v>1528</v>
      </c>
      <c r="AQ2779" t="str">
        <f>_xlfn.XLOOKUP(ufc_fights_2[[#This Row],[winnerID]],ufc_fighters[id],ufc_fighters[fighter_name],"xxx",0,1)</f>
        <v>Michael Johnson</v>
      </c>
    </row>
    <row r="2780" spans="1:43">
      <c r="A2780">
        <v>3250</v>
      </c>
      <c r="B2780">
        <v>1528</v>
      </c>
      <c r="C2780">
        <f>_xlfn.XLOOKUP(ufc_fights_2[[#This Row],[r_fighter_id]],ufc_fighters[id],ufc_fighters[year],"xxx",0,1)</f>
        <v>1983</v>
      </c>
      <c r="D2780">
        <f>_xlfn.XLOOKUP(ufc_fights_2[[#This Row],[b_fighter_id]],ufc_fighters[id],ufc_fighters[year],"Prázdné",0,1)</f>
        <v>1986</v>
      </c>
      <c r="E2780" s="10">
        <f>YEAR(ufc_fights_2[[#This Row],[date]])-ufc_fights_2[[#This Row],[r_year]]</f>
        <v>30</v>
      </c>
      <c r="F2780" s="10">
        <f>YEAR(ufc_fights_2[[#This Row],[date]])-ufc_fights_2[[#This Row],[b_year]]</f>
        <v>27</v>
      </c>
      <c r="G2780">
        <v>0</v>
      </c>
      <c r="H2780">
        <v>1</v>
      </c>
      <c r="I2780">
        <v>0.1905</v>
      </c>
      <c r="J2780">
        <v>0.25879999999999997</v>
      </c>
      <c r="K2780">
        <v>0.25</v>
      </c>
      <c r="L2780">
        <v>0.26740000000000003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6.8287037037037036E-4</v>
      </c>
      <c r="T2780" s="2">
        <v>2.3148148148148147E-5</v>
      </c>
      <c r="U2780">
        <v>0.16950000000000001</v>
      </c>
      <c r="V2780">
        <v>0.18459999999999999</v>
      </c>
      <c r="W2780">
        <v>0</v>
      </c>
      <c r="X2780">
        <v>1</v>
      </c>
      <c r="Y2780">
        <v>0.375</v>
      </c>
      <c r="Z2780">
        <v>0.1724</v>
      </c>
      <c r="AA2780">
        <v>0.24690000000000001</v>
      </c>
      <c r="AB2780">
        <v>0.4</v>
      </c>
      <c r="AC2780">
        <v>0</v>
      </c>
      <c r="AD2780">
        <v>0</v>
      </c>
      <c r="AE2780">
        <v>0.66669999999999996</v>
      </c>
      <c r="AF2780" t="s">
        <v>3910</v>
      </c>
      <c r="AG2780" s="2">
        <v>1.0648148148148149E-3</v>
      </c>
      <c r="AH2780" t="s">
        <v>3911</v>
      </c>
      <c r="AI2780">
        <v>3</v>
      </c>
      <c r="AJ2780" t="s">
        <v>3949</v>
      </c>
      <c r="AK2780" s="3">
        <v>41636</v>
      </c>
      <c r="AL2780" s="10">
        <f>YEAR(ufc_fights_2[[#This Row],[date]])</f>
        <v>2013</v>
      </c>
      <c r="AM2780" t="s">
        <v>3971</v>
      </c>
      <c r="AN2780">
        <v>1</v>
      </c>
      <c r="AO2780" t="s">
        <v>3918</v>
      </c>
      <c r="AP2780">
        <f>IF(ufc_fights_2[[#This Row],[winner]]="Red",ufc_fights_2[[#This Row],[r_fighter_id]],ufc_fights_2[[#This Row],[b_fighter_id]])</f>
        <v>1528</v>
      </c>
      <c r="AQ2780" t="str">
        <f>_xlfn.XLOOKUP(ufc_fights_2[[#This Row],[winnerID]],ufc_fighters[id],ufc_fighters[fighter_name],"xxx",0,1)</f>
        <v>Michael Johnson</v>
      </c>
    </row>
    <row r="2781" spans="1:43">
      <c r="A2781">
        <v>1202</v>
      </c>
      <c r="B2781">
        <v>1305</v>
      </c>
      <c r="C2781">
        <f>_xlfn.XLOOKUP(ufc_fights_2[[#This Row],[r_fighter_id]],ufc_fighters[id],ufc_fighters[year],"xxx",0,1)</f>
        <v>1986</v>
      </c>
      <c r="D2781">
        <f>_xlfn.XLOOKUP(ufc_fights_2[[#This Row],[b_fighter_id]],ufc_fighters[id],ufc_fighters[year],"Prázdné",0,1)</f>
        <v>1983</v>
      </c>
      <c r="E2781" s="10">
        <f>YEAR(ufc_fights_2[[#This Row],[date]])-ufc_fights_2[[#This Row],[r_year]]</f>
        <v>27</v>
      </c>
      <c r="F2781" s="10">
        <f>YEAR(ufc_fights_2[[#This Row],[date]])-ufc_fights_2[[#This Row],[b_year]]</f>
        <v>30</v>
      </c>
      <c r="G2781">
        <v>0</v>
      </c>
      <c r="H2781">
        <v>0</v>
      </c>
      <c r="I2781">
        <v>0.57969999999999999</v>
      </c>
      <c r="J2781">
        <v>0.25990000000000002</v>
      </c>
      <c r="K2781">
        <v>0.61180000000000001</v>
      </c>
      <c r="L2781">
        <v>0.36840000000000001</v>
      </c>
      <c r="M2781">
        <v>0.5</v>
      </c>
      <c r="N2781">
        <v>0.22220000000000001</v>
      </c>
      <c r="O2781">
        <v>0</v>
      </c>
      <c r="P2781">
        <v>0</v>
      </c>
      <c r="Q2781">
        <v>0</v>
      </c>
      <c r="R2781">
        <v>0</v>
      </c>
      <c r="S2781" s="2">
        <v>1.736111111111111E-3</v>
      </c>
      <c r="T2781" s="2">
        <v>2.1412037037037038E-3</v>
      </c>
      <c r="U2781">
        <v>0.57140000000000002</v>
      </c>
      <c r="V2781">
        <v>0.2394</v>
      </c>
      <c r="W2781">
        <v>0.57140000000000002</v>
      </c>
      <c r="X2781">
        <v>0.8</v>
      </c>
      <c r="Y2781">
        <v>0.5</v>
      </c>
      <c r="Z2781">
        <v>0.53969999999999996</v>
      </c>
      <c r="AA2781">
        <v>0.21609999999999999</v>
      </c>
      <c r="AB2781">
        <v>1</v>
      </c>
      <c r="AC2781">
        <v>0.53849999999999998</v>
      </c>
      <c r="AD2781">
        <v>1</v>
      </c>
      <c r="AE2781">
        <v>0.6</v>
      </c>
      <c r="AF2781" t="s">
        <v>3915</v>
      </c>
      <c r="AG2781" s="2">
        <v>3.472222222222222E-3</v>
      </c>
      <c r="AH2781" t="s">
        <v>3911</v>
      </c>
      <c r="AI2781">
        <v>3</v>
      </c>
      <c r="AJ2781" t="s">
        <v>3914</v>
      </c>
      <c r="AK2781" s="3">
        <v>41622</v>
      </c>
      <c r="AL2781" s="10">
        <f>YEAR(ufc_fights_2[[#This Row],[date]])</f>
        <v>2013</v>
      </c>
      <c r="AM2781" t="s">
        <v>3971</v>
      </c>
      <c r="AN2781">
        <v>56</v>
      </c>
      <c r="AO2781" t="s">
        <v>3913</v>
      </c>
      <c r="AP2781">
        <f>IF(ufc_fights_2[[#This Row],[winner]]="Red",ufc_fights_2[[#This Row],[r_fighter_id]],ufc_fights_2[[#This Row],[b_fighter_id]])</f>
        <v>1202</v>
      </c>
      <c r="AQ2781" t="str">
        <f>_xlfn.XLOOKUP(ufc_fights_2[[#This Row],[winnerID]],ufc_fighters[id],ufc_fighters[fighter_name],"xxx",0,1)</f>
        <v>Bobby Green</v>
      </c>
    </row>
    <row r="2782" spans="1:43">
      <c r="A2782">
        <v>3244</v>
      </c>
      <c r="B2782">
        <v>1202</v>
      </c>
      <c r="C2782">
        <f>_xlfn.XLOOKUP(ufc_fights_2[[#This Row],[r_fighter_id]],ufc_fighters[id],ufc_fighters[year],"xxx",0,1)</f>
        <v>1978</v>
      </c>
      <c r="D2782">
        <f>_xlfn.XLOOKUP(ufc_fights_2[[#This Row],[b_fighter_id]],ufc_fighters[id],ufc_fighters[year],"Prázdné",0,1)</f>
        <v>1986</v>
      </c>
      <c r="E2782" s="10">
        <f>YEAR(ufc_fights_2[[#This Row],[date]])-ufc_fights_2[[#This Row],[r_year]]</f>
        <v>36</v>
      </c>
      <c r="F2782" s="10">
        <f>YEAR(ufc_fights_2[[#This Row],[date]])-ufc_fights_2[[#This Row],[b_year]]</f>
        <v>28</v>
      </c>
      <c r="G2782">
        <v>0</v>
      </c>
      <c r="H2782">
        <v>0</v>
      </c>
      <c r="I2782">
        <v>0.375</v>
      </c>
      <c r="J2782">
        <v>0.41839999999999999</v>
      </c>
      <c r="K2782">
        <v>0.375</v>
      </c>
      <c r="L2782">
        <v>0.4345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2.199074074074074E-4</v>
      </c>
      <c r="T2782" s="2">
        <v>6.018518518518519E-4</v>
      </c>
      <c r="U2782">
        <v>0.2747</v>
      </c>
      <c r="V2782">
        <v>0.2278</v>
      </c>
      <c r="W2782">
        <v>0.5</v>
      </c>
      <c r="X2782">
        <v>0.78949999999999998</v>
      </c>
      <c r="Y2782">
        <v>0.72</v>
      </c>
      <c r="Z2782">
        <v>0.3604</v>
      </c>
      <c r="AA2782">
        <v>0.4148</v>
      </c>
      <c r="AB2782">
        <v>0.4</v>
      </c>
      <c r="AC2782">
        <v>0.5</v>
      </c>
      <c r="AD2782">
        <v>0.75</v>
      </c>
      <c r="AE2782">
        <v>0</v>
      </c>
      <c r="AF2782" t="s">
        <v>3922</v>
      </c>
      <c r="AG2782" s="2">
        <v>3.472222222222222E-3</v>
      </c>
      <c r="AH2782" t="s">
        <v>3911</v>
      </c>
      <c r="AI2782">
        <v>3</v>
      </c>
      <c r="AJ2782" t="s">
        <v>3914</v>
      </c>
      <c r="AK2782" s="3">
        <v>41846</v>
      </c>
      <c r="AL2782" s="10">
        <f>YEAR(ufc_fights_2[[#This Row],[date]])</f>
        <v>2014</v>
      </c>
      <c r="AM2782" t="s">
        <v>3971</v>
      </c>
      <c r="AN2782">
        <v>83</v>
      </c>
      <c r="AO2782" t="s">
        <v>3918</v>
      </c>
      <c r="AP2782">
        <f>IF(ufc_fights_2[[#This Row],[winner]]="Red",ufc_fights_2[[#This Row],[r_fighter_id]],ufc_fights_2[[#This Row],[b_fighter_id]])</f>
        <v>1202</v>
      </c>
      <c r="AQ2782" t="str">
        <f>_xlfn.XLOOKUP(ufc_fights_2[[#This Row],[winnerID]],ufc_fighters[id],ufc_fighters[fighter_name],"xxx",0,1)</f>
        <v>Bobby Green</v>
      </c>
    </row>
    <row r="2783" spans="1:43">
      <c r="A2783">
        <v>1674</v>
      </c>
      <c r="B2783">
        <v>1202</v>
      </c>
      <c r="C2783">
        <f>_xlfn.XLOOKUP(ufc_fights_2[[#This Row],[r_fighter_id]],ufc_fighters[id],ufc_fighters[year],"xxx",0,1)</f>
        <v>1988</v>
      </c>
      <c r="D2783">
        <f>_xlfn.XLOOKUP(ufc_fights_2[[#This Row],[b_fighter_id]],ufc_fighters[id],ufc_fighters[year],"Prázdné",0,1)</f>
        <v>1986</v>
      </c>
      <c r="E2783" s="10">
        <f>YEAR(ufc_fights_2[[#This Row],[date]])-ufc_fights_2[[#This Row],[r_year]]</f>
        <v>30</v>
      </c>
      <c r="F2783" s="10">
        <f>YEAR(ufc_fights_2[[#This Row],[date]])-ufc_fights_2[[#This Row],[b_year]]</f>
        <v>32</v>
      </c>
      <c r="G2783">
        <v>0</v>
      </c>
      <c r="H2783">
        <v>0</v>
      </c>
      <c r="I2783">
        <v>0.3836</v>
      </c>
      <c r="J2783">
        <v>0.56699999999999995</v>
      </c>
      <c r="K2783">
        <v>0.4</v>
      </c>
      <c r="L2783">
        <v>0.60909999999999997</v>
      </c>
      <c r="M2783">
        <v>1</v>
      </c>
      <c r="N2783">
        <v>0.2</v>
      </c>
      <c r="O2783">
        <v>0</v>
      </c>
      <c r="P2783">
        <v>0</v>
      </c>
      <c r="Q2783">
        <v>1</v>
      </c>
      <c r="R2783">
        <v>1</v>
      </c>
      <c r="S2783" s="2">
        <v>1.3425925925925925E-3</v>
      </c>
      <c r="T2783" s="2">
        <v>2.2800925925925927E-3</v>
      </c>
      <c r="U2783">
        <v>0.3488</v>
      </c>
      <c r="V2783">
        <v>0.4138</v>
      </c>
      <c r="W2783">
        <v>0.7</v>
      </c>
      <c r="X2783">
        <v>0.57140000000000002</v>
      </c>
      <c r="Y2783">
        <v>0.86360000000000003</v>
      </c>
      <c r="Z2783">
        <v>0.3488</v>
      </c>
      <c r="AA2783">
        <v>0.42970000000000003</v>
      </c>
      <c r="AB2783">
        <v>0.5</v>
      </c>
      <c r="AC2783">
        <v>0.88100000000000001</v>
      </c>
      <c r="AD2783">
        <v>0.72729999999999995</v>
      </c>
      <c r="AE2783">
        <v>0.75</v>
      </c>
      <c r="AF2783" t="s">
        <v>3915</v>
      </c>
      <c r="AG2783" s="2">
        <v>3.472222222222222E-3</v>
      </c>
      <c r="AH2783" t="s">
        <v>3911</v>
      </c>
      <c r="AI2783">
        <v>3</v>
      </c>
      <c r="AJ2783" t="s">
        <v>3928</v>
      </c>
      <c r="AK2783" s="3">
        <v>43127</v>
      </c>
      <c r="AL2783" s="10">
        <f>YEAR(ufc_fights_2[[#This Row],[date]])</f>
        <v>2018</v>
      </c>
      <c r="AM2783" t="s">
        <v>3971</v>
      </c>
      <c r="AN2783">
        <v>112</v>
      </c>
      <c r="AO2783" t="s">
        <v>3918</v>
      </c>
      <c r="AP2783">
        <f>IF(ufc_fights_2[[#This Row],[winner]]="Red",ufc_fights_2[[#This Row],[r_fighter_id]],ufc_fights_2[[#This Row],[b_fighter_id]])</f>
        <v>1202</v>
      </c>
      <c r="AQ2783" t="str">
        <f>_xlfn.XLOOKUP(ufc_fights_2[[#This Row],[winnerID]],ufc_fighters[id],ufc_fighters[fighter_name],"xxx",0,1)</f>
        <v>Bobby Green</v>
      </c>
    </row>
    <row r="2784" spans="1:43">
      <c r="A2784">
        <v>1927</v>
      </c>
      <c r="B2784">
        <v>2061</v>
      </c>
      <c r="C2784">
        <f>_xlfn.XLOOKUP(ufc_fights_2[[#This Row],[r_fighter_id]],ufc_fighters[id],ufc_fighters[year],"xxx",0,1)</f>
        <v>1985</v>
      </c>
      <c r="D2784">
        <f>_xlfn.XLOOKUP(ufc_fights_2[[#This Row],[b_fighter_id]],ufc_fighters[id],ufc_fighters[year],"Prázdné",0,1)</f>
        <v>1987</v>
      </c>
      <c r="E2784" s="10">
        <f>YEAR(ufc_fights_2[[#This Row],[date]])-ufc_fights_2[[#This Row],[r_year]]</f>
        <v>30</v>
      </c>
      <c r="F2784" s="10">
        <f>YEAR(ufc_fights_2[[#This Row],[date]])-ufc_fights_2[[#This Row],[b_year]]</f>
        <v>28</v>
      </c>
      <c r="G2784">
        <v>0</v>
      </c>
      <c r="H2784">
        <v>1</v>
      </c>
      <c r="I2784">
        <v>0.58160000000000001</v>
      </c>
      <c r="J2784">
        <v>0.29849999999999999</v>
      </c>
      <c r="K2784">
        <v>0.58160000000000001</v>
      </c>
      <c r="L2784">
        <v>0.29849999999999999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0</v>
      </c>
      <c r="T2784" s="2">
        <v>1.6203703703703703E-4</v>
      </c>
      <c r="U2784">
        <v>0.38379999999999997</v>
      </c>
      <c r="V2784">
        <v>0.2203</v>
      </c>
      <c r="W2784">
        <v>0.73850000000000005</v>
      </c>
      <c r="X2784">
        <v>0.875</v>
      </c>
      <c r="Y2784">
        <v>0.84209999999999996</v>
      </c>
      <c r="Z2784">
        <v>0.58250000000000002</v>
      </c>
      <c r="AA2784">
        <v>0.29320000000000002</v>
      </c>
      <c r="AB2784">
        <v>0.5</v>
      </c>
      <c r="AC2784">
        <v>1</v>
      </c>
      <c r="AD2784">
        <v>0</v>
      </c>
      <c r="AE2784">
        <v>0</v>
      </c>
      <c r="AF2784" t="s">
        <v>3922</v>
      </c>
      <c r="AG2784" s="2">
        <v>3.472222222222222E-3</v>
      </c>
      <c r="AH2784" t="s">
        <v>3911</v>
      </c>
      <c r="AI2784">
        <v>3</v>
      </c>
      <c r="AJ2784" t="s">
        <v>3931</v>
      </c>
      <c r="AK2784" s="3">
        <v>42350</v>
      </c>
      <c r="AL2784" s="10">
        <f>YEAR(ufc_fights_2[[#This Row],[date]])</f>
        <v>2015</v>
      </c>
      <c r="AM2784" t="s">
        <v>3971</v>
      </c>
      <c r="AN2784">
        <v>1</v>
      </c>
      <c r="AO2784" t="s">
        <v>3918</v>
      </c>
      <c r="AP2784">
        <f>IF(ufc_fights_2[[#This Row],[winner]]="Red",ufc_fights_2[[#This Row],[r_fighter_id]],ufc_fights_2[[#This Row],[b_fighter_id]])</f>
        <v>2061</v>
      </c>
      <c r="AQ2784" t="str">
        <f>_xlfn.XLOOKUP(ufc_fights_2[[#This Row],[winnerID]],ufc_fighters[id],ufc_fighters[fighter_name],"xxx",0,1)</f>
        <v>Yancy Medeiros</v>
      </c>
    </row>
    <row r="2785" spans="1:43">
      <c r="A2785">
        <v>3121</v>
      </c>
      <c r="B2785">
        <v>864</v>
      </c>
      <c r="C2785">
        <f>_xlfn.XLOOKUP(ufc_fights_2[[#This Row],[r_fighter_id]],ufc_fighters[id],ufc_fighters[year],"xxx",0,1)</f>
        <v>1982</v>
      </c>
      <c r="D2785">
        <f>_xlfn.XLOOKUP(ufc_fights_2[[#This Row],[b_fighter_id]],ufc_fighters[id],ufc_fighters[year],"Prázdné",0,1)</f>
        <v>1976</v>
      </c>
      <c r="E2785" s="10">
        <f>YEAR(ufc_fights_2[[#This Row],[date]])-ufc_fights_2[[#This Row],[r_year]]</f>
        <v>24</v>
      </c>
      <c r="F2785" s="10">
        <f>YEAR(ufc_fights_2[[#This Row],[date]])-ufc_fights_2[[#This Row],[b_year]]</f>
        <v>30</v>
      </c>
      <c r="G2785">
        <v>0</v>
      </c>
      <c r="H2785">
        <v>1</v>
      </c>
      <c r="I2785">
        <v>0.49120000000000003</v>
      </c>
      <c r="J2785">
        <v>0.34620000000000001</v>
      </c>
      <c r="K2785">
        <v>0.69720000000000004</v>
      </c>
      <c r="L2785">
        <v>0.46029999999999999</v>
      </c>
      <c r="M2785">
        <v>0.5</v>
      </c>
      <c r="N2785">
        <v>0</v>
      </c>
      <c r="O2785">
        <v>1</v>
      </c>
      <c r="P2785">
        <v>2</v>
      </c>
      <c r="Q2785">
        <v>0</v>
      </c>
      <c r="R2785">
        <v>0</v>
      </c>
      <c r="S2785" s="2">
        <v>3.9351851851851848E-3</v>
      </c>
      <c r="T2785" s="2">
        <v>4.6296296296296298E-4</v>
      </c>
      <c r="U2785">
        <v>0.4909</v>
      </c>
      <c r="V2785">
        <v>0.28260000000000002</v>
      </c>
      <c r="W2785">
        <v>0</v>
      </c>
      <c r="X2785">
        <v>1</v>
      </c>
      <c r="Y2785">
        <v>1</v>
      </c>
      <c r="Z2785">
        <v>0.1875</v>
      </c>
      <c r="AA2785">
        <v>0.33329999999999999</v>
      </c>
      <c r="AB2785">
        <v>0.5</v>
      </c>
      <c r="AC2785">
        <v>1</v>
      </c>
      <c r="AD2785">
        <v>0.61539999999999995</v>
      </c>
      <c r="AE2785">
        <v>0.33329999999999999</v>
      </c>
      <c r="AF2785" t="s">
        <v>3926</v>
      </c>
      <c r="AG2785" s="2">
        <v>3.472222222222222E-3</v>
      </c>
      <c r="AH2785" t="s">
        <v>3911</v>
      </c>
      <c r="AI2785">
        <v>3</v>
      </c>
      <c r="AJ2785" t="s">
        <v>3925</v>
      </c>
      <c r="AK2785" s="3">
        <v>38906</v>
      </c>
      <c r="AL2785" s="10">
        <f>YEAR(ufc_fights_2[[#This Row],[date]])</f>
        <v>2006</v>
      </c>
      <c r="AM2785" t="s">
        <v>3971</v>
      </c>
      <c r="AN2785">
        <v>1</v>
      </c>
      <c r="AO2785" t="s">
        <v>3913</v>
      </c>
      <c r="AP2785">
        <f>IF(ufc_fights_2[[#This Row],[winner]]="Red",ufc_fights_2[[#This Row],[r_fighter_id]],ufc_fights_2[[#This Row],[b_fighter_id]])</f>
        <v>3121</v>
      </c>
      <c r="AQ2785" t="str">
        <f>_xlfn.XLOOKUP(ufc_fights_2[[#This Row],[winnerID]],ufc_fighters[id],ufc_fighters[fighter_name],"xxx",0,1)</f>
        <v>Joe Stevenson</v>
      </c>
    </row>
    <row r="2786" spans="1:43">
      <c r="A2786">
        <v>948</v>
      </c>
      <c r="B2786">
        <v>2376</v>
      </c>
      <c r="C2786">
        <f>_xlfn.XLOOKUP(ufc_fights_2[[#This Row],[r_fighter_id]],ufc_fighters[id],ufc_fighters[year],"xxx",0,1)</f>
        <v>1984</v>
      </c>
      <c r="D2786">
        <f>_xlfn.XLOOKUP(ufc_fights_2[[#This Row],[b_fighter_id]],ufc_fighters[id],ufc_fighters[year],"Prázdné",0,1)</f>
        <v>1989</v>
      </c>
      <c r="E2786" s="10">
        <f>YEAR(ufc_fights_2[[#This Row],[date]])-ufc_fights_2[[#This Row],[r_year]]</f>
        <v>36</v>
      </c>
      <c r="F2786" s="10">
        <f>YEAR(ufc_fights_2[[#This Row],[date]])-ufc_fights_2[[#This Row],[b_year]]</f>
        <v>31</v>
      </c>
      <c r="G2786">
        <v>0</v>
      </c>
      <c r="H2786">
        <v>0</v>
      </c>
      <c r="I2786">
        <v>0.45240000000000002</v>
      </c>
      <c r="J2786">
        <v>0.65080000000000005</v>
      </c>
      <c r="K2786">
        <v>0.53059999999999996</v>
      </c>
      <c r="L2786">
        <v>0.76790000000000003</v>
      </c>
      <c r="M2786">
        <v>0</v>
      </c>
      <c r="N2786">
        <v>1</v>
      </c>
      <c r="O2786">
        <v>0</v>
      </c>
      <c r="P2786">
        <v>3</v>
      </c>
      <c r="Q2786">
        <v>0</v>
      </c>
      <c r="R2786">
        <v>0</v>
      </c>
      <c r="S2786" s="2">
        <v>5.7870370370370373E-5</v>
      </c>
      <c r="T2786" s="2">
        <v>8.0902777777777778E-3</v>
      </c>
      <c r="U2786">
        <v>0.48280000000000001</v>
      </c>
      <c r="V2786">
        <v>0.60470000000000002</v>
      </c>
      <c r="W2786">
        <v>0.3</v>
      </c>
      <c r="X2786">
        <v>0.66669999999999996</v>
      </c>
      <c r="Y2786">
        <v>0.88890000000000002</v>
      </c>
      <c r="Z2786">
        <v>0.3947</v>
      </c>
      <c r="AA2786">
        <v>0.5</v>
      </c>
      <c r="AB2786">
        <v>1</v>
      </c>
      <c r="AC2786">
        <v>0</v>
      </c>
      <c r="AD2786">
        <v>1</v>
      </c>
      <c r="AE2786">
        <v>0.8276</v>
      </c>
      <c r="AF2786" t="s">
        <v>3915</v>
      </c>
      <c r="AG2786" s="2">
        <v>3.472222222222222E-3</v>
      </c>
      <c r="AH2786" t="s">
        <v>3911</v>
      </c>
      <c r="AI2786">
        <v>3</v>
      </c>
      <c r="AJ2786" t="s">
        <v>3916</v>
      </c>
      <c r="AK2786" s="3">
        <v>44177</v>
      </c>
      <c r="AL2786" s="10">
        <f>YEAR(ufc_fights_2[[#This Row],[date]])</f>
        <v>2020</v>
      </c>
      <c r="AM2786" t="s">
        <v>3971</v>
      </c>
      <c r="AN2786">
        <v>1</v>
      </c>
      <c r="AO2786" t="s">
        <v>3918</v>
      </c>
      <c r="AP2786">
        <f>IF(ufc_fights_2[[#This Row],[winner]]="Red",ufc_fights_2[[#This Row],[r_fighter_id]],ufc_fights_2[[#This Row],[b_fighter_id]])</f>
        <v>2376</v>
      </c>
      <c r="AQ2786" t="str">
        <f>_xlfn.XLOOKUP(ufc_fights_2[[#This Row],[winnerID]],ufc_fighters[id],ufc_fighters[fighter_name],"xxx",0,1)</f>
        <v>Charles Oliveira</v>
      </c>
    </row>
    <row r="2787" spans="1:43">
      <c r="A2787">
        <v>2473</v>
      </c>
      <c r="B2787">
        <v>367</v>
      </c>
      <c r="C2787">
        <f>_xlfn.XLOOKUP(ufc_fights_2[[#This Row],[r_fighter_id]],ufc_fighters[id],ufc_fighters[year],"xxx",0,1)</f>
        <v>1984</v>
      </c>
      <c r="D2787">
        <f>_xlfn.XLOOKUP(ufc_fights_2[[#This Row],[b_fighter_id]],ufc_fighters[id],ufc_fighters[year],"Prázdné",0,1)</f>
        <v>1986</v>
      </c>
      <c r="E2787" s="10">
        <f>YEAR(ufc_fights_2[[#This Row],[date]])-ufc_fights_2[[#This Row],[r_year]]</f>
        <v>32</v>
      </c>
      <c r="F2787" s="10">
        <f>YEAR(ufc_fights_2[[#This Row],[date]])-ufc_fights_2[[#This Row],[b_year]]</f>
        <v>30</v>
      </c>
      <c r="G2787">
        <v>0</v>
      </c>
      <c r="H2787">
        <v>0</v>
      </c>
      <c r="I2787">
        <v>0.46960000000000002</v>
      </c>
      <c r="J2787">
        <v>0.5333</v>
      </c>
      <c r="K2787">
        <v>0.54290000000000005</v>
      </c>
      <c r="L2787">
        <v>0.61050000000000004</v>
      </c>
      <c r="M2787">
        <v>0</v>
      </c>
      <c r="N2787">
        <v>0.16669999999999999</v>
      </c>
      <c r="O2787">
        <v>0</v>
      </c>
      <c r="P2787">
        <v>0</v>
      </c>
      <c r="Q2787">
        <v>0</v>
      </c>
      <c r="R2787">
        <v>0</v>
      </c>
      <c r="S2787" s="2">
        <v>1.4699074074074074E-3</v>
      </c>
      <c r="T2787" s="2">
        <v>3.1597222222222222E-3</v>
      </c>
      <c r="U2787">
        <v>0.23080000000000001</v>
      </c>
      <c r="V2787">
        <v>0.36359999999999998</v>
      </c>
      <c r="W2787">
        <v>0.74360000000000004</v>
      </c>
      <c r="X2787">
        <v>0.90910000000000002</v>
      </c>
      <c r="Y2787">
        <v>0.92310000000000003</v>
      </c>
      <c r="Z2787">
        <v>0.35630000000000001</v>
      </c>
      <c r="AA2787">
        <v>0.40570000000000001</v>
      </c>
      <c r="AB2787">
        <v>0.85189999999999999</v>
      </c>
      <c r="AC2787">
        <v>0.84209999999999996</v>
      </c>
      <c r="AD2787">
        <v>0</v>
      </c>
      <c r="AE2787">
        <v>0.83330000000000004</v>
      </c>
      <c r="AF2787" t="s">
        <v>3915</v>
      </c>
      <c r="AG2787" s="2">
        <v>3.472222222222222E-3</v>
      </c>
      <c r="AH2787" t="s">
        <v>3911</v>
      </c>
      <c r="AI2787">
        <v>3</v>
      </c>
      <c r="AJ2787" t="s">
        <v>3928</v>
      </c>
      <c r="AK2787" s="3">
        <v>42559</v>
      </c>
      <c r="AL2787" s="10">
        <f>YEAR(ufc_fights_2[[#This Row],[date]])</f>
        <v>2016</v>
      </c>
      <c r="AM2787" t="s">
        <v>3971</v>
      </c>
      <c r="AN2787">
        <v>1</v>
      </c>
      <c r="AO2787" t="s">
        <v>3918</v>
      </c>
      <c r="AP2787">
        <f>IF(ufc_fights_2[[#This Row],[winner]]="Red",ufc_fights_2[[#This Row],[r_fighter_id]],ufc_fights_2[[#This Row],[b_fighter_id]])</f>
        <v>367</v>
      </c>
      <c r="AQ2787" t="str">
        <f>_xlfn.XLOOKUP(ufc_fights_2[[#This Row],[winnerID]],ufc_fighters[id],ufc_fighters[fighter_name],"xxx",0,1)</f>
        <v>Will Brooks</v>
      </c>
    </row>
    <row r="2788" spans="1:43">
      <c r="A2788">
        <v>3230</v>
      </c>
      <c r="B2788">
        <v>2336</v>
      </c>
      <c r="C2788">
        <f>_xlfn.XLOOKUP(ufc_fights_2[[#This Row],[r_fighter_id]],ufc_fighters[id],ufc_fighters[year],"xxx",0,1)</f>
        <v>1989</v>
      </c>
      <c r="D2788">
        <f>_xlfn.XLOOKUP(ufc_fights_2[[#This Row],[b_fighter_id]],ufc_fighters[id],ufc_fighters[year],"Prázdné",0,1)</f>
        <v>1979</v>
      </c>
      <c r="E2788" s="10">
        <f>YEAR(ufc_fights_2[[#This Row],[date]])-ufc_fights_2[[#This Row],[r_year]]</f>
        <v>27</v>
      </c>
      <c r="F2788" s="10">
        <f>YEAR(ufc_fights_2[[#This Row],[date]])-ufc_fights_2[[#This Row],[b_year]]</f>
        <v>37</v>
      </c>
      <c r="G2788">
        <v>1</v>
      </c>
      <c r="H2788">
        <v>0</v>
      </c>
      <c r="I2788">
        <v>0.42620000000000002</v>
      </c>
      <c r="J2788">
        <v>0.28570000000000001</v>
      </c>
      <c r="K2788">
        <v>0.42620000000000002</v>
      </c>
      <c r="L2788">
        <v>0.31030000000000002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2.3148148148148147E-5</v>
      </c>
      <c r="T2788" s="2">
        <v>2.6620370370370372E-4</v>
      </c>
      <c r="U2788">
        <v>0.25</v>
      </c>
      <c r="V2788">
        <v>0.16669999999999999</v>
      </c>
      <c r="W2788">
        <v>0.83330000000000004</v>
      </c>
      <c r="X2788">
        <v>0.73329999999999995</v>
      </c>
      <c r="Y2788">
        <v>0.6</v>
      </c>
      <c r="Z2788">
        <v>0.44829999999999998</v>
      </c>
      <c r="AA2788">
        <v>0.28000000000000003</v>
      </c>
      <c r="AB2788">
        <v>0</v>
      </c>
      <c r="AC2788">
        <v>0.33329999999999999</v>
      </c>
      <c r="AD2788">
        <v>0</v>
      </c>
      <c r="AE2788">
        <v>0</v>
      </c>
      <c r="AF2788" t="s">
        <v>3910</v>
      </c>
      <c r="AG2788" s="2">
        <v>9.837962962962962E-4</v>
      </c>
      <c r="AH2788" t="s">
        <v>3911</v>
      </c>
      <c r="AI2788">
        <v>3</v>
      </c>
      <c r="AJ2788" t="s">
        <v>3914</v>
      </c>
      <c r="AK2788" s="3">
        <v>42588</v>
      </c>
      <c r="AL2788" s="10">
        <f>YEAR(ufc_fights_2[[#This Row],[date]])</f>
        <v>2016</v>
      </c>
      <c r="AM2788" t="s">
        <v>3971</v>
      </c>
      <c r="AN2788">
        <v>138</v>
      </c>
      <c r="AO2788" t="s">
        <v>3913</v>
      </c>
      <c r="AP2788">
        <f>IF(ufc_fights_2[[#This Row],[winner]]="Red",ufc_fights_2[[#This Row],[r_fighter_id]],ufc_fights_2[[#This Row],[b_fighter_id]])</f>
        <v>3230</v>
      </c>
      <c r="AQ2788" t="str">
        <f>_xlfn.XLOOKUP(ufc_fights_2[[#This Row],[winnerID]],ufc_fighters[id],ufc_fighters[fighter_name],"xxx",0,1)</f>
        <v>David Teymur</v>
      </c>
    </row>
    <row r="2789" spans="1:43">
      <c r="A2789">
        <v>3230</v>
      </c>
      <c r="B2789">
        <v>1666</v>
      </c>
      <c r="C2789">
        <f>_xlfn.XLOOKUP(ufc_fights_2[[#This Row],[r_fighter_id]],ufc_fighters[id],ufc_fighters[year],"xxx",0,1)</f>
        <v>1989</v>
      </c>
      <c r="D2789">
        <f>_xlfn.XLOOKUP(ufc_fights_2[[#This Row],[b_fighter_id]],ufc_fighters[id],ufc_fighters[year],"Prázdné",0,1)</f>
        <v>1988</v>
      </c>
      <c r="E2789" s="10">
        <f>YEAR(ufc_fights_2[[#This Row],[date]])-ufc_fights_2[[#This Row],[r_year]]</f>
        <v>28</v>
      </c>
      <c r="F2789" s="10">
        <f>YEAR(ufc_fights_2[[#This Row],[date]])-ufc_fights_2[[#This Row],[b_year]]</f>
        <v>29</v>
      </c>
      <c r="G2789">
        <v>0</v>
      </c>
      <c r="H2789">
        <v>0</v>
      </c>
      <c r="I2789">
        <v>0.37959999999999999</v>
      </c>
      <c r="J2789">
        <v>0.39</v>
      </c>
      <c r="K2789">
        <v>0.43290000000000001</v>
      </c>
      <c r="L2789">
        <v>0.46610000000000001</v>
      </c>
      <c r="M2789">
        <v>0.33329999999999999</v>
      </c>
      <c r="N2789">
        <v>0.28570000000000001</v>
      </c>
      <c r="O2789">
        <v>0</v>
      </c>
      <c r="P2789">
        <v>0</v>
      </c>
      <c r="Q2789">
        <v>0</v>
      </c>
      <c r="R2789">
        <v>0</v>
      </c>
      <c r="S2789" s="2">
        <v>5.6712962962962967E-4</v>
      </c>
      <c r="T2789" s="2">
        <v>1.8518518518518518E-4</v>
      </c>
      <c r="U2789">
        <v>0.19750000000000001</v>
      </c>
      <c r="V2789">
        <v>0.26829999999999998</v>
      </c>
      <c r="W2789">
        <v>0.4516</v>
      </c>
      <c r="X2789">
        <v>0.88</v>
      </c>
      <c r="Y2789">
        <v>0.66669999999999996</v>
      </c>
      <c r="Z2789">
        <v>0.35610000000000003</v>
      </c>
      <c r="AA2789">
        <v>0.36359999999999998</v>
      </c>
      <c r="AB2789">
        <v>1</v>
      </c>
      <c r="AC2789">
        <v>0.54549999999999998</v>
      </c>
      <c r="AD2789">
        <v>1</v>
      </c>
      <c r="AE2789">
        <v>1</v>
      </c>
      <c r="AF2789" t="s">
        <v>3915</v>
      </c>
      <c r="AG2789" s="2">
        <v>3.472222222222222E-3</v>
      </c>
      <c r="AH2789" t="s">
        <v>3911</v>
      </c>
      <c r="AI2789">
        <v>3</v>
      </c>
      <c r="AJ2789" t="s">
        <v>3914</v>
      </c>
      <c r="AK2789" s="3">
        <v>43071</v>
      </c>
      <c r="AL2789" s="10">
        <f>YEAR(ufc_fights_2[[#This Row],[date]])</f>
        <v>2017</v>
      </c>
      <c r="AM2789" t="s">
        <v>3971</v>
      </c>
      <c r="AN2789">
        <v>122</v>
      </c>
      <c r="AO2789" t="s">
        <v>3913</v>
      </c>
      <c r="AP2789">
        <f>IF(ufc_fights_2[[#This Row],[winner]]="Red",ufc_fights_2[[#This Row],[r_fighter_id]],ufc_fights_2[[#This Row],[b_fighter_id]])</f>
        <v>3230</v>
      </c>
      <c r="AQ2789" t="str">
        <f>_xlfn.XLOOKUP(ufc_fights_2[[#This Row],[winnerID]],ufc_fighters[id],ufc_fighters[fighter_name],"xxx",0,1)</f>
        <v>David Teymur</v>
      </c>
    </row>
    <row r="2790" spans="1:43">
      <c r="A2790">
        <v>1798</v>
      </c>
      <c r="B2790">
        <v>3230</v>
      </c>
      <c r="C2790">
        <f>_xlfn.XLOOKUP(ufc_fights_2[[#This Row],[r_fighter_id]],ufc_fighters[id],ufc_fighters[year],"xxx",0,1)</f>
        <v>1984</v>
      </c>
      <c r="D2790">
        <f>_xlfn.XLOOKUP(ufc_fights_2[[#This Row],[b_fighter_id]],ufc_fighters[id],ufc_fighters[year],"Prázdné",0,1)</f>
        <v>1989</v>
      </c>
      <c r="E2790" s="10">
        <f>YEAR(ufc_fights_2[[#This Row],[date]])-ufc_fights_2[[#This Row],[r_year]]</f>
        <v>34</v>
      </c>
      <c r="F2790" s="10">
        <f>YEAR(ufc_fights_2[[#This Row],[date]])-ufc_fights_2[[#This Row],[b_year]]</f>
        <v>29</v>
      </c>
      <c r="G2790">
        <v>0</v>
      </c>
      <c r="H2790">
        <v>0</v>
      </c>
      <c r="I2790">
        <v>0.42359999999999998</v>
      </c>
      <c r="J2790">
        <v>0.35830000000000001</v>
      </c>
      <c r="K2790">
        <v>0.43149999999999999</v>
      </c>
      <c r="L2790">
        <v>0.375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5.0925925925925921E-4</v>
      </c>
      <c r="T2790" s="2">
        <v>6.9444444444444444E-5</v>
      </c>
      <c r="U2790">
        <v>0.28970000000000001</v>
      </c>
      <c r="V2790">
        <v>0.21990000000000001</v>
      </c>
      <c r="W2790">
        <v>0.85709999999999997</v>
      </c>
      <c r="X2790">
        <v>0.66669999999999996</v>
      </c>
      <c r="Y2790">
        <v>0.92310000000000003</v>
      </c>
      <c r="Z2790">
        <v>0.42359999999999998</v>
      </c>
      <c r="AA2790">
        <v>0.35830000000000001</v>
      </c>
      <c r="AB2790">
        <v>0</v>
      </c>
      <c r="AC2790">
        <v>0</v>
      </c>
      <c r="AD2790">
        <v>0</v>
      </c>
      <c r="AE2790">
        <v>0</v>
      </c>
      <c r="AF2790" t="s">
        <v>3915</v>
      </c>
      <c r="AG2790" s="2">
        <v>3.472222222222222E-3</v>
      </c>
      <c r="AH2790" t="s">
        <v>3911</v>
      </c>
      <c r="AI2790">
        <v>3</v>
      </c>
      <c r="AJ2790" t="s">
        <v>3941</v>
      </c>
      <c r="AK2790" s="3">
        <v>43252</v>
      </c>
      <c r="AL2790" s="10">
        <f>YEAR(ufc_fights_2[[#This Row],[date]])</f>
        <v>2018</v>
      </c>
      <c r="AM2790" t="s">
        <v>3971</v>
      </c>
      <c r="AN2790">
        <v>72</v>
      </c>
      <c r="AO2790" t="s">
        <v>3918</v>
      </c>
      <c r="AP2790">
        <f>IF(ufc_fights_2[[#This Row],[winner]]="Red",ufc_fights_2[[#This Row],[r_fighter_id]],ufc_fights_2[[#This Row],[b_fighter_id]])</f>
        <v>3230</v>
      </c>
      <c r="AQ2790" t="str">
        <f>_xlfn.XLOOKUP(ufc_fights_2[[#This Row],[winnerID]],ufc_fighters[id],ufc_fighters[fighter_name],"xxx",0,1)</f>
        <v>David Teymur</v>
      </c>
    </row>
    <row r="2791" spans="1:43">
      <c r="A2791">
        <v>3230</v>
      </c>
      <c r="B2791">
        <v>3165</v>
      </c>
      <c r="C2791">
        <f>_xlfn.XLOOKUP(ufc_fights_2[[#This Row],[r_fighter_id]],ufc_fighters[id],ufc_fighters[year],"xxx",0,1)</f>
        <v>1989</v>
      </c>
      <c r="D2791">
        <f>_xlfn.XLOOKUP(ufc_fights_2[[#This Row],[b_fighter_id]],ufc_fighters[id],ufc_fighters[year],"Prázdné",0,1)</f>
        <v>1985</v>
      </c>
      <c r="E2791" s="10">
        <f>YEAR(ufc_fights_2[[#This Row],[date]])-ufc_fights_2[[#This Row],[r_year]]</f>
        <v>27</v>
      </c>
      <c r="F2791" s="10">
        <f>YEAR(ufc_fights_2[[#This Row],[date]])-ufc_fights_2[[#This Row],[b_year]]</f>
        <v>31</v>
      </c>
      <c r="G2791">
        <v>1</v>
      </c>
      <c r="H2791">
        <v>0</v>
      </c>
      <c r="I2791">
        <v>0.6129</v>
      </c>
      <c r="J2791">
        <v>0.38240000000000002</v>
      </c>
      <c r="K2791">
        <v>0.63080000000000003</v>
      </c>
      <c r="L2791">
        <v>0.44740000000000002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3.3564814814814812E-4</v>
      </c>
      <c r="T2791" s="2">
        <v>2.199074074074074E-4</v>
      </c>
      <c r="U2791">
        <v>0.44119999999999998</v>
      </c>
      <c r="V2791">
        <v>0.13639999999999999</v>
      </c>
      <c r="W2791">
        <v>0.6</v>
      </c>
      <c r="X2791">
        <v>0.86960000000000004</v>
      </c>
      <c r="Y2791">
        <v>1</v>
      </c>
      <c r="Z2791">
        <v>0.59650000000000003</v>
      </c>
      <c r="AA2791">
        <v>0.375</v>
      </c>
      <c r="AB2791">
        <v>0</v>
      </c>
      <c r="AC2791">
        <v>0</v>
      </c>
      <c r="AD2791">
        <v>0.8</v>
      </c>
      <c r="AE2791">
        <v>1</v>
      </c>
      <c r="AF2791" t="s">
        <v>3910</v>
      </c>
      <c r="AG2791" s="2">
        <v>9.9537037037037042E-4</v>
      </c>
      <c r="AH2791" t="s">
        <v>3911</v>
      </c>
      <c r="AI2791">
        <v>3</v>
      </c>
      <c r="AJ2791" t="s">
        <v>4007</v>
      </c>
      <c r="AK2791" s="3">
        <v>42427</v>
      </c>
      <c r="AL2791" s="10">
        <f>YEAR(ufc_fights_2[[#This Row],[date]])</f>
        <v>2016</v>
      </c>
      <c r="AM2791" t="s">
        <v>3971</v>
      </c>
      <c r="AN2791">
        <v>70</v>
      </c>
      <c r="AO2791" t="s">
        <v>3913</v>
      </c>
      <c r="AP2791">
        <f>IF(ufc_fights_2[[#This Row],[winner]]="Red",ufc_fights_2[[#This Row],[r_fighter_id]],ufc_fights_2[[#This Row],[b_fighter_id]])</f>
        <v>3230</v>
      </c>
      <c r="AQ2791" t="str">
        <f>_xlfn.XLOOKUP(ufc_fights_2[[#This Row],[winnerID]],ufc_fighters[id],ufc_fighters[fighter_name],"xxx",0,1)</f>
        <v>David Teymur</v>
      </c>
    </row>
    <row r="2792" spans="1:43">
      <c r="A2792">
        <v>3342</v>
      </c>
      <c r="B2792">
        <v>3230</v>
      </c>
      <c r="C2792">
        <f>_xlfn.XLOOKUP(ufc_fights_2[[#This Row],[r_fighter_id]],ufc_fighters[id],ufc_fighters[year],"xxx",0,1)</f>
        <v>1992</v>
      </c>
      <c r="D2792">
        <f>_xlfn.XLOOKUP(ufc_fights_2[[#This Row],[b_fighter_id]],ufc_fighters[id],ufc_fighters[year],"Prázdné",0,1)</f>
        <v>1989</v>
      </c>
      <c r="E2792" s="10">
        <f>YEAR(ufc_fights_2[[#This Row],[date]])-ufc_fights_2[[#This Row],[r_year]]</f>
        <v>25</v>
      </c>
      <c r="F2792" s="10">
        <f>YEAR(ufc_fights_2[[#This Row],[date]])-ufc_fights_2[[#This Row],[b_year]]</f>
        <v>28</v>
      </c>
      <c r="G2792">
        <v>0</v>
      </c>
      <c r="H2792">
        <v>0</v>
      </c>
      <c r="I2792">
        <v>0.53900000000000003</v>
      </c>
      <c r="J2792">
        <v>0.46879999999999999</v>
      </c>
      <c r="K2792">
        <v>0.54859999999999998</v>
      </c>
      <c r="L2792">
        <v>0.48220000000000002</v>
      </c>
      <c r="M2792">
        <v>1</v>
      </c>
      <c r="N2792">
        <v>0.28570000000000001</v>
      </c>
      <c r="O2792">
        <v>0</v>
      </c>
      <c r="P2792">
        <v>0</v>
      </c>
      <c r="Q2792">
        <v>0</v>
      </c>
      <c r="R2792">
        <v>0</v>
      </c>
      <c r="S2792" s="2">
        <v>8.1018518518518516E-5</v>
      </c>
      <c r="T2792" s="2">
        <v>5.7870370370370367E-4</v>
      </c>
      <c r="U2792">
        <v>0.40450000000000003</v>
      </c>
      <c r="V2792">
        <v>0.35110000000000002</v>
      </c>
      <c r="W2792">
        <v>0.625</v>
      </c>
      <c r="X2792">
        <v>0.89290000000000003</v>
      </c>
      <c r="Y2792">
        <v>0.85189999999999999</v>
      </c>
      <c r="Z2792">
        <v>0.52759999999999996</v>
      </c>
      <c r="AA2792">
        <v>0.44240000000000002</v>
      </c>
      <c r="AB2792">
        <v>0.64290000000000003</v>
      </c>
      <c r="AC2792">
        <v>0.62960000000000005</v>
      </c>
      <c r="AD2792">
        <v>0</v>
      </c>
      <c r="AE2792">
        <v>0</v>
      </c>
      <c r="AF2792" t="s">
        <v>3915</v>
      </c>
      <c r="AG2792" s="2">
        <v>3.472222222222222E-3</v>
      </c>
      <c r="AH2792" t="s">
        <v>3911</v>
      </c>
      <c r="AI2792">
        <v>3</v>
      </c>
      <c r="AJ2792" t="s">
        <v>3914</v>
      </c>
      <c r="AK2792" s="3">
        <v>42798</v>
      </c>
      <c r="AL2792" s="10">
        <f>YEAR(ufc_fights_2[[#This Row],[date]])</f>
        <v>2017</v>
      </c>
      <c r="AM2792" t="s">
        <v>3971</v>
      </c>
      <c r="AN2792">
        <v>1</v>
      </c>
      <c r="AO2792" t="s">
        <v>3918</v>
      </c>
      <c r="AP2792">
        <f>IF(ufc_fights_2[[#This Row],[winner]]="Red",ufc_fights_2[[#This Row],[r_fighter_id]],ufc_fights_2[[#This Row],[b_fighter_id]])</f>
        <v>3230</v>
      </c>
      <c r="AQ2792" t="str">
        <f>_xlfn.XLOOKUP(ufc_fights_2[[#This Row],[winnerID]],ufc_fighters[id],ufc_fighters[fighter_name],"xxx",0,1)</f>
        <v>David Teymur</v>
      </c>
    </row>
    <row r="2793" spans="1:43">
      <c r="A2793">
        <v>2376</v>
      </c>
      <c r="B2793">
        <v>1160</v>
      </c>
      <c r="C2793">
        <f>_xlfn.XLOOKUP(ufc_fights_2[[#This Row],[r_fighter_id]],ufc_fighters[id],ufc_fighters[year],"xxx",0,1)</f>
        <v>1989</v>
      </c>
      <c r="D2793">
        <f>_xlfn.XLOOKUP(ufc_fights_2[[#This Row],[b_fighter_id]],ufc_fighters[id],ufc_fighters[year],"Prázdné",0,1)</f>
        <v>1988</v>
      </c>
      <c r="E2793" s="10">
        <f>YEAR(ufc_fights_2[[#This Row],[date]])-ufc_fights_2[[#This Row],[r_year]]</f>
        <v>30</v>
      </c>
      <c r="F2793" s="10">
        <f>YEAR(ufc_fights_2[[#This Row],[date]])-ufc_fights_2[[#This Row],[b_year]]</f>
        <v>31</v>
      </c>
      <c r="G2793">
        <v>1</v>
      </c>
      <c r="H2793">
        <v>0</v>
      </c>
      <c r="I2793">
        <v>0.625</v>
      </c>
      <c r="J2793">
        <v>0.38890000000000002</v>
      </c>
      <c r="K2793">
        <v>0.625</v>
      </c>
      <c r="L2793">
        <v>0.38890000000000002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2.3148148148148147E-5</v>
      </c>
      <c r="T2793" s="2">
        <v>5.7870370370370373E-5</v>
      </c>
      <c r="U2793">
        <v>0.55559999999999998</v>
      </c>
      <c r="V2793">
        <v>0.4375</v>
      </c>
      <c r="W2793">
        <v>0.33329999999999999</v>
      </c>
      <c r="X2793">
        <v>1</v>
      </c>
      <c r="Y2793">
        <v>0</v>
      </c>
      <c r="Z2793">
        <v>0.57140000000000002</v>
      </c>
      <c r="AA2793">
        <v>0.38890000000000002</v>
      </c>
      <c r="AB2793">
        <v>0</v>
      </c>
      <c r="AC2793">
        <v>0</v>
      </c>
      <c r="AD2793">
        <v>1</v>
      </c>
      <c r="AE2793">
        <v>0</v>
      </c>
      <c r="AF2793" t="s">
        <v>3910</v>
      </c>
      <c r="AG2793" s="2">
        <v>9.9537037037037042E-4</v>
      </c>
      <c r="AH2793" t="s">
        <v>3911</v>
      </c>
      <c r="AI2793">
        <v>3</v>
      </c>
      <c r="AJ2793" t="s">
        <v>3973</v>
      </c>
      <c r="AK2793" s="3">
        <v>43785</v>
      </c>
      <c r="AL2793" s="10">
        <f>YEAR(ufc_fights_2[[#This Row],[date]])</f>
        <v>2019</v>
      </c>
      <c r="AM2793" t="s">
        <v>3971</v>
      </c>
      <c r="AN2793">
        <v>6</v>
      </c>
      <c r="AO2793" t="s">
        <v>3913</v>
      </c>
      <c r="AP2793">
        <f>IF(ufc_fights_2[[#This Row],[winner]]="Red",ufc_fights_2[[#This Row],[r_fighter_id]],ufc_fights_2[[#This Row],[b_fighter_id]])</f>
        <v>2376</v>
      </c>
      <c r="AQ2793" t="str">
        <f>_xlfn.XLOOKUP(ufc_fights_2[[#This Row],[winnerID]],ufc_fighters[id],ufc_fighters[fighter_name],"xxx",0,1)</f>
        <v>Charles Oliveira</v>
      </c>
    </row>
    <row r="2794" spans="1:43">
      <c r="A2794">
        <v>3121</v>
      </c>
      <c r="B2794">
        <v>2480</v>
      </c>
      <c r="C2794">
        <f>_xlfn.XLOOKUP(ufc_fights_2[[#This Row],[r_fighter_id]],ufc_fighters[id],ufc_fighters[year],"xxx",0,1)</f>
        <v>1982</v>
      </c>
      <c r="D2794">
        <f>_xlfn.XLOOKUP(ufc_fights_2[[#This Row],[b_fighter_id]],ufc_fighters[id],ufc_fighters[year],"Prázdné",0,1)</f>
        <v>1979</v>
      </c>
      <c r="E2794" s="10">
        <f>YEAR(ufc_fights_2[[#This Row],[date]])-ufc_fights_2[[#This Row],[r_year]]</f>
        <v>25</v>
      </c>
      <c r="F2794" s="10">
        <f>YEAR(ufc_fights_2[[#This Row],[date]])-ufc_fights_2[[#This Row],[b_year]]</f>
        <v>28</v>
      </c>
      <c r="G2794">
        <v>0</v>
      </c>
      <c r="H2794">
        <v>0</v>
      </c>
      <c r="I2794">
        <v>0.5</v>
      </c>
      <c r="J2794">
        <v>0.29670000000000002</v>
      </c>
      <c r="K2794">
        <v>0.625</v>
      </c>
      <c r="L2794">
        <v>0.35349999999999998</v>
      </c>
      <c r="M2794">
        <v>1</v>
      </c>
      <c r="N2794">
        <v>0.6</v>
      </c>
      <c r="O2794">
        <v>3</v>
      </c>
      <c r="P2794">
        <v>1</v>
      </c>
      <c r="Q2794">
        <v>2</v>
      </c>
      <c r="R2794">
        <v>2</v>
      </c>
      <c r="S2794" s="2">
        <v>2.8587962962962963E-3</v>
      </c>
      <c r="T2794" s="2">
        <v>4.2708333333333331E-3</v>
      </c>
      <c r="U2794">
        <v>0.50629999999999997</v>
      </c>
      <c r="V2794">
        <v>0.29070000000000001</v>
      </c>
      <c r="W2794">
        <v>0.4</v>
      </c>
      <c r="X2794">
        <v>0</v>
      </c>
      <c r="Y2794">
        <v>0</v>
      </c>
      <c r="Z2794">
        <v>0.34210000000000002</v>
      </c>
      <c r="AA2794">
        <v>0.22969999999999999</v>
      </c>
      <c r="AB2794">
        <v>0.6</v>
      </c>
      <c r="AC2794">
        <v>0</v>
      </c>
      <c r="AD2794">
        <v>0.6341</v>
      </c>
      <c r="AE2794">
        <v>0.71430000000000005</v>
      </c>
      <c r="AF2794" t="s">
        <v>3915</v>
      </c>
      <c r="AG2794" s="2">
        <v>3.472222222222222E-3</v>
      </c>
      <c r="AH2794" t="s">
        <v>3911</v>
      </c>
      <c r="AI2794">
        <v>3</v>
      </c>
      <c r="AJ2794" t="s">
        <v>3925</v>
      </c>
      <c r="AK2794" s="3">
        <v>39319</v>
      </c>
      <c r="AL2794" s="10">
        <f>YEAR(ufc_fights_2[[#This Row],[date]])</f>
        <v>2007</v>
      </c>
      <c r="AM2794" t="s">
        <v>3971</v>
      </c>
      <c r="AN2794">
        <v>1</v>
      </c>
      <c r="AO2794" t="s">
        <v>3913</v>
      </c>
      <c r="AP2794">
        <f>IF(ufc_fights_2[[#This Row],[winner]]="Red",ufc_fights_2[[#This Row],[r_fighter_id]],ufc_fights_2[[#This Row],[b_fighter_id]])</f>
        <v>3121</v>
      </c>
      <c r="AQ2794" t="str">
        <f>_xlfn.XLOOKUP(ufc_fights_2[[#This Row],[winnerID]],ufc_fighters[id],ufc_fighters[fighter_name],"xxx",0,1)</f>
        <v>Joe Stevenson</v>
      </c>
    </row>
    <row r="2795" spans="1:43">
      <c r="A2795">
        <v>3121</v>
      </c>
      <c r="B2795">
        <v>2134</v>
      </c>
      <c r="C2795">
        <f>_xlfn.XLOOKUP(ufc_fights_2[[#This Row],[r_fighter_id]],ufc_fighters[id],ufc_fighters[year],"xxx",0,1)</f>
        <v>1982</v>
      </c>
      <c r="D2795">
        <f>_xlfn.XLOOKUP(ufc_fights_2[[#This Row],[b_fighter_id]],ufc_fighters[id],ufc_fighters[year],"Prázdné",0,1)</f>
        <v>1972</v>
      </c>
      <c r="E2795" s="10">
        <f>YEAR(ufc_fights_2[[#This Row],[date]])-ufc_fights_2[[#This Row],[r_year]]</f>
        <v>24</v>
      </c>
      <c r="F2795" s="10">
        <f>YEAR(ufc_fights_2[[#This Row],[date]])-ufc_fights_2[[#This Row],[b_year]]</f>
        <v>34</v>
      </c>
      <c r="G2795">
        <v>0</v>
      </c>
      <c r="H2795">
        <v>0</v>
      </c>
      <c r="I2795">
        <v>1</v>
      </c>
      <c r="J2795">
        <v>0.2</v>
      </c>
      <c r="K2795">
        <v>1</v>
      </c>
      <c r="L2795">
        <v>0.46150000000000002</v>
      </c>
      <c r="M2795">
        <v>0</v>
      </c>
      <c r="N2795">
        <v>1</v>
      </c>
      <c r="O2795">
        <v>3</v>
      </c>
      <c r="P2795">
        <v>0</v>
      </c>
      <c r="Q2795">
        <v>0</v>
      </c>
      <c r="R2795">
        <v>0</v>
      </c>
      <c r="S2795" s="2">
        <v>0</v>
      </c>
      <c r="T2795" s="2">
        <v>1.2847222222222223E-3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0.33329999999999999</v>
      </c>
      <c r="AF2795" t="s">
        <v>3933</v>
      </c>
      <c r="AG2795" s="2">
        <v>1.4699074074074074E-3</v>
      </c>
      <c r="AH2795" t="s">
        <v>3911</v>
      </c>
      <c r="AI2795">
        <v>3</v>
      </c>
      <c r="AJ2795" t="s">
        <v>3939</v>
      </c>
      <c r="AK2795" s="3">
        <v>39039</v>
      </c>
      <c r="AL2795" s="10">
        <f>YEAR(ufc_fights_2[[#This Row],[date]])</f>
        <v>2006</v>
      </c>
      <c r="AM2795" t="s">
        <v>3971</v>
      </c>
      <c r="AN2795">
        <v>56</v>
      </c>
      <c r="AO2795" t="s">
        <v>3913</v>
      </c>
      <c r="AP2795">
        <f>IF(ufc_fights_2[[#This Row],[winner]]="Red",ufc_fights_2[[#This Row],[r_fighter_id]],ufc_fights_2[[#This Row],[b_fighter_id]])</f>
        <v>3121</v>
      </c>
      <c r="AQ2795" t="str">
        <f>_xlfn.XLOOKUP(ufc_fights_2[[#This Row],[winnerID]],ufc_fighters[id],ufc_fighters[fighter_name],"xxx",0,1)</f>
        <v>Joe Stevenson</v>
      </c>
    </row>
    <row r="2796" spans="1:43">
      <c r="A2796">
        <v>263</v>
      </c>
      <c r="B2796">
        <v>861</v>
      </c>
      <c r="C2796">
        <f>_xlfn.XLOOKUP(ufc_fights_2[[#This Row],[r_fighter_id]],ufc_fighters[id],ufc_fighters[year],"xxx",0,1)</f>
        <v>1986</v>
      </c>
      <c r="D2796">
        <f>_xlfn.XLOOKUP(ufc_fights_2[[#This Row],[b_fighter_id]],ufc_fighters[id],ufc_fighters[year],"Prázdné",0,1)</f>
        <v>1990</v>
      </c>
      <c r="E2796" s="10">
        <f>YEAR(ufc_fights_2[[#This Row],[date]])-ufc_fights_2[[#This Row],[r_year]]</f>
        <v>33</v>
      </c>
      <c r="F2796" s="10">
        <f>YEAR(ufc_fights_2[[#This Row],[date]])-ufc_fights_2[[#This Row],[b_year]]</f>
        <v>29</v>
      </c>
      <c r="G2796">
        <v>0</v>
      </c>
      <c r="H2796">
        <v>1</v>
      </c>
      <c r="I2796">
        <v>0.51639999999999997</v>
      </c>
      <c r="J2796">
        <v>0.41070000000000001</v>
      </c>
      <c r="K2796">
        <v>0.56459999999999999</v>
      </c>
      <c r="L2796">
        <v>0.42109999999999997</v>
      </c>
      <c r="M2796">
        <v>0.55559999999999998</v>
      </c>
      <c r="N2796">
        <v>0</v>
      </c>
      <c r="O2796">
        <v>2</v>
      </c>
      <c r="P2796">
        <v>0</v>
      </c>
      <c r="Q2796">
        <v>0</v>
      </c>
      <c r="R2796">
        <v>0</v>
      </c>
      <c r="S2796" s="2">
        <v>4.861111111111111E-4</v>
      </c>
      <c r="T2796" s="2">
        <v>6.0416666666666665E-3</v>
      </c>
      <c r="U2796">
        <v>0.4375</v>
      </c>
      <c r="V2796">
        <v>0.3478</v>
      </c>
      <c r="W2796">
        <v>0.92310000000000003</v>
      </c>
      <c r="X2796">
        <v>0.69230000000000003</v>
      </c>
      <c r="Y2796">
        <v>0.8</v>
      </c>
      <c r="Z2796">
        <v>0.4219</v>
      </c>
      <c r="AA2796">
        <v>0.3659</v>
      </c>
      <c r="AB2796">
        <v>0.3</v>
      </c>
      <c r="AC2796">
        <v>1</v>
      </c>
      <c r="AD2796">
        <v>0.6875</v>
      </c>
      <c r="AE2796">
        <v>0.36359999999999998</v>
      </c>
      <c r="AF2796" t="s">
        <v>3915</v>
      </c>
      <c r="AG2796" s="2">
        <v>3.472222222222222E-3</v>
      </c>
      <c r="AH2796" t="s">
        <v>3911</v>
      </c>
      <c r="AI2796">
        <v>3</v>
      </c>
      <c r="AJ2796" t="s">
        <v>3929</v>
      </c>
      <c r="AK2796" s="3">
        <v>43484</v>
      </c>
      <c r="AL2796" s="10">
        <f>YEAR(ufc_fights_2[[#This Row],[date]])</f>
        <v>2019</v>
      </c>
      <c r="AM2796" t="s">
        <v>3971</v>
      </c>
      <c r="AN2796">
        <v>31</v>
      </c>
      <c r="AO2796" t="s">
        <v>3913</v>
      </c>
      <c r="AP2796">
        <f>IF(ufc_fights_2[[#This Row],[winner]]="Red",ufc_fights_2[[#This Row],[r_fighter_id]],ufc_fights_2[[#This Row],[b_fighter_id]])</f>
        <v>263</v>
      </c>
      <c r="AQ2796" t="str">
        <f>_xlfn.XLOOKUP(ufc_fights_2[[#This Row],[winnerID]],ufc_fighters[id],ufc_fighters[fighter_name],"xxx",0,1)</f>
        <v>Dennis Bermudez</v>
      </c>
    </row>
    <row r="2797" spans="1:43">
      <c r="A2797">
        <v>2062</v>
      </c>
      <c r="B2797">
        <v>660</v>
      </c>
      <c r="C2797">
        <f>_xlfn.XLOOKUP(ufc_fights_2[[#This Row],[r_fighter_id]],ufc_fighters[id],ufc_fighters[year],"xxx",0,1)</f>
        <v>1993</v>
      </c>
      <c r="D2797">
        <f>_xlfn.XLOOKUP(ufc_fights_2[[#This Row],[b_fighter_id]],ufc_fighters[id],ufc_fighters[year],"Prázdné",0,1)</f>
        <v>1989</v>
      </c>
      <c r="E2797" s="10">
        <f>YEAR(ufc_fights_2[[#This Row],[date]])-ufc_fights_2[[#This Row],[r_year]]</f>
        <v>28</v>
      </c>
      <c r="F2797" s="10">
        <f>YEAR(ufc_fights_2[[#This Row],[date]])-ufc_fights_2[[#This Row],[b_year]]</f>
        <v>32</v>
      </c>
      <c r="G2797">
        <v>1</v>
      </c>
      <c r="H2797">
        <v>0</v>
      </c>
      <c r="I2797">
        <v>0.71430000000000005</v>
      </c>
      <c r="J2797">
        <v>0</v>
      </c>
      <c r="K2797">
        <v>0.74319999999999997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6.4814814814814813E-4</v>
      </c>
      <c r="T2797" s="2">
        <v>1.273148148148148E-4</v>
      </c>
      <c r="U2797">
        <v>0.70489999999999997</v>
      </c>
      <c r="V2797">
        <v>0</v>
      </c>
      <c r="W2797">
        <v>1</v>
      </c>
      <c r="X2797">
        <v>1</v>
      </c>
      <c r="Y2797">
        <v>0</v>
      </c>
      <c r="Z2797">
        <v>0.875</v>
      </c>
      <c r="AA2797">
        <v>0</v>
      </c>
      <c r="AB2797">
        <v>1</v>
      </c>
      <c r="AC2797">
        <v>0</v>
      </c>
      <c r="AD2797">
        <v>0.67310000000000003</v>
      </c>
      <c r="AE2797">
        <v>0</v>
      </c>
      <c r="AF2797" t="s">
        <v>3910</v>
      </c>
      <c r="AG2797" s="2">
        <v>1.1574074074074073E-3</v>
      </c>
      <c r="AH2797" t="s">
        <v>3911</v>
      </c>
      <c r="AI2797">
        <v>3</v>
      </c>
      <c r="AJ2797" t="s">
        <v>3916</v>
      </c>
      <c r="AK2797" s="3">
        <v>44261</v>
      </c>
      <c r="AL2797" s="10">
        <f>YEAR(ufc_fights_2[[#This Row],[date]])</f>
        <v>2021</v>
      </c>
      <c r="AM2797" t="s">
        <v>3971</v>
      </c>
      <c r="AN2797">
        <v>1</v>
      </c>
      <c r="AO2797" t="s">
        <v>3913</v>
      </c>
      <c r="AP2797">
        <f>IF(ufc_fights_2[[#This Row],[winner]]="Red",ufc_fights_2[[#This Row],[r_fighter_id]],ufc_fights_2[[#This Row],[b_fighter_id]])</f>
        <v>2062</v>
      </c>
      <c r="AQ2797" t="str">
        <f>_xlfn.XLOOKUP(ufc_fights_2[[#This Row],[winnerID]],ufc_fighters[id],ufc_fighters[fighter_name],"xxx",0,1)</f>
        <v>Uros Medic</v>
      </c>
    </row>
    <row r="2798" spans="1:43">
      <c r="A2798">
        <v>446</v>
      </c>
      <c r="B2798">
        <v>1300</v>
      </c>
      <c r="C2798">
        <f>_xlfn.XLOOKUP(ufc_fights_2[[#This Row],[r_fighter_id]],ufc_fighters[id],ufc_fighters[year],"xxx",0,1)</f>
        <v>1978</v>
      </c>
      <c r="D2798">
        <f>_xlfn.XLOOKUP(ufc_fights_2[[#This Row],[b_fighter_id]],ufc_fighters[id],ufc_fighters[year],"Prázdné",0,1)</f>
        <v>1986</v>
      </c>
      <c r="E2798" s="10">
        <f>YEAR(ufc_fights_2[[#This Row],[date]])-ufc_fights_2[[#This Row],[r_year]]</f>
        <v>34</v>
      </c>
      <c r="F2798" s="10">
        <f>YEAR(ufc_fights_2[[#This Row],[date]])-ufc_fights_2[[#This Row],[b_year]]</f>
        <v>26</v>
      </c>
      <c r="G2798">
        <v>0</v>
      </c>
      <c r="H2798">
        <v>0</v>
      </c>
      <c r="I2798">
        <v>0.46150000000000002</v>
      </c>
      <c r="J2798">
        <v>0.33329999999999999</v>
      </c>
      <c r="K2798">
        <v>0.78790000000000004</v>
      </c>
      <c r="L2798">
        <v>0.39129999999999998</v>
      </c>
      <c r="M2798">
        <v>0.25</v>
      </c>
      <c r="N2798">
        <v>0.66669999999999996</v>
      </c>
      <c r="O2798">
        <v>1</v>
      </c>
      <c r="P2798">
        <v>0</v>
      </c>
      <c r="Q2798">
        <v>0</v>
      </c>
      <c r="R2798">
        <v>0</v>
      </c>
      <c r="S2798" s="2">
        <v>7.7546296296296293E-4</v>
      </c>
      <c r="T2798" s="2">
        <v>9.2592592592592596E-4</v>
      </c>
      <c r="U2798">
        <v>0.41670000000000001</v>
      </c>
      <c r="V2798">
        <v>0.27779999999999999</v>
      </c>
      <c r="W2798">
        <v>0</v>
      </c>
      <c r="X2798">
        <v>1</v>
      </c>
      <c r="Y2798">
        <v>0.5</v>
      </c>
      <c r="Z2798">
        <v>0.28570000000000001</v>
      </c>
      <c r="AA2798">
        <v>0.3</v>
      </c>
      <c r="AB2798">
        <v>0</v>
      </c>
      <c r="AC2798">
        <v>1</v>
      </c>
      <c r="AD2798">
        <v>0.8</v>
      </c>
      <c r="AE2798">
        <v>0</v>
      </c>
      <c r="AF2798" t="s">
        <v>3933</v>
      </c>
      <c r="AG2798" s="2">
        <v>2.8124999999999999E-3</v>
      </c>
      <c r="AH2798" t="s">
        <v>3911</v>
      </c>
      <c r="AI2798">
        <v>3</v>
      </c>
      <c r="AJ2798" t="s">
        <v>3974</v>
      </c>
      <c r="AK2798" s="3">
        <v>40928</v>
      </c>
      <c r="AL2798" s="10">
        <f>YEAR(ufc_fights_2[[#This Row],[date]])</f>
        <v>2012</v>
      </c>
      <c r="AM2798" t="s">
        <v>3971</v>
      </c>
      <c r="AN2798">
        <v>71</v>
      </c>
      <c r="AO2798" t="s">
        <v>3913</v>
      </c>
      <c r="AP2798">
        <f>IF(ufc_fights_2[[#This Row],[winner]]="Red",ufc_fights_2[[#This Row],[r_fighter_id]],ufc_fights_2[[#This Row],[b_fighter_id]])</f>
        <v>446</v>
      </c>
      <c r="AQ2798" t="str">
        <f>_xlfn.XLOOKUP(ufc_fights_2[[#This Row],[winnerID]],ufc_fighters[id],ufc_fighters[fighter_name],"xxx",0,1)</f>
        <v>Fabricio Camoes</v>
      </c>
    </row>
    <row r="2799" spans="1:43">
      <c r="A2799">
        <v>2061</v>
      </c>
      <c r="B2799">
        <v>1482</v>
      </c>
      <c r="C2799">
        <f>_xlfn.XLOOKUP(ufc_fights_2[[#This Row],[r_fighter_id]],ufc_fighters[id],ufc_fighters[year],"xxx",0,1)</f>
        <v>1987</v>
      </c>
      <c r="D2799">
        <f>_xlfn.XLOOKUP(ufc_fights_2[[#This Row],[b_fighter_id]],ufc_fighters[id],ufc_fighters[year],"Prázdné",0,1)</f>
        <v>1988</v>
      </c>
      <c r="E2799" s="10">
        <f>YEAR(ufc_fights_2[[#This Row],[date]])-ufc_fights_2[[#This Row],[r_year]]</f>
        <v>27</v>
      </c>
      <c r="F2799" s="10">
        <f>YEAR(ufc_fights_2[[#This Row],[date]])-ufc_fights_2[[#This Row],[b_year]]</f>
        <v>26</v>
      </c>
      <c r="G2799">
        <v>0</v>
      </c>
      <c r="H2799">
        <v>0</v>
      </c>
      <c r="I2799">
        <v>0.52729999999999999</v>
      </c>
      <c r="J2799">
        <v>0.40820000000000001</v>
      </c>
      <c r="K2799">
        <v>0.5806</v>
      </c>
      <c r="L2799">
        <v>0.43140000000000001</v>
      </c>
      <c r="M2799">
        <v>0</v>
      </c>
      <c r="N2799">
        <v>0</v>
      </c>
      <c r="O2799">
        <v>2</v>
      </c>
      <c r="P2799">
        <v>0</v>
      </c>
      <c r="Q2799">
        <v>0</v>
      </c>
      <c r="R2799">
        <v>0</v>
      </c>
      <c r="S2799" s="2">
        <v>4.5138888888888887E-4</v>
      </c>
      <c r="T2799" s="2">
        <v>1.6087962962962963E-3</v>
      </c>
      <c r="U2799">
        <v>0.42109999999999997</v>
      </c>
      <c r="V2799">
        <v>0.32350000000000001</v>
      </c>
      <c r="W2799">
        <v>0.73329999999999995</v>
      </c>
      <c r="X2799">
        <v>1</v>
      </c>
      <c r="Y2799">
        <v>1</v>
      </c>
      <c r="Z2799">
        <v>0.4667</v>
      </c>
      <c r="AA2799">
        <v>0.375</v>
      </c>
      <c r="AB2799">
        <v>0.8</v>
      </c>
      <c r="AC2799">
        <v>0.55559999999999998</v>
      </c>
      <c r="AD2799">
        <v>0</v>
      </c>
      <c r="AE2799">
        <v>0</v>
      </c>
      <c r="AF2799" t="s">
        <v>3933</v>
      </c>
      <c r="AG2799" s="2">
        <v>1.3194444444444445E-3</v>
      </c>
      <c r="AH2799" t="s">
        <v>3911</v>
      </c>
      <c r="AI2799">
        <v>3</v>
      </c>
      <c r="AJ2799" t="s">
        <v>3924</v>
      </c>
      <c r="AK2799" s="3">
        <v>41881</v>
      </c>
      <c r="AL2799" s="10">
        <f>YEAR(ufc_fights_2[[#This Row],[date]])</f>
        <v>2014</v>
      </c>
      <c r="AM2799" t="s">
        <v>3971</v>
      </c>
      <c r="AN2799">
        <v>56</v>
      </c>
      <c r="AO2799" t="s">
        <v>3913</v>
      </c>
      <c r="AP2799">
        <f>IF(ufc_fights_2[[#This Row],[winner]]="Red",ufc_fights_2[[#This Row],[r_fighter_id]],ufc_fights_2[[#This Row],[b_fighter_id]])</f>
        <v>2061</v>
      </c>
      <c r="AQ2799" t="str">
        <f>_xlfn.XLOOKUP(ufc_fights_2[[#This Row],[winnerID]],ufc_fighters[id],ufc_fighters[fighter_name],"xxx",0,1)</f>
        <v>Yancy Medeiros</v>
      </c>
    </row>
    <row r="2800" spans="1:43">
      <c r="A2800">
        <v>2581</v>
      </c>
      <c r="B2800">
        <v>2061</v>
      </c>
      <c r="C2800">
        <f>_xlfn.XLOOKUP(ufc_fights_2[[#This Row],[r_fighter_id]],ufc_fighters[id],ufc_fighters[year],"xxx",0,1)</f>
        <v>1985</v>
      </c>
      <c r="D2800">
        <f>_xlfn.XLOOKUP(ufc_fights_2[[#This Row],[b_fighter_id]],ufc_fighters[id],ufc_fighters[year],"Prázdné",0,1)</f>
        <v>1987</v>
      </c>
      <c r="E2800" s="10">
        <f>YEAR(ufc_fights_2[[#This Row],[date]])-ufc_fights_2[[#This Row],[r_year]]</f>
        <v>29</v>
      </c>
      <c r="F2800" s="10">
        <f>YEAR(ufc_fights_2[[#This Row],[date]])-ufc_fights_2[[#This Row],[b_year]]</f>
        <v>27</v>
      </c>
      <c r="G2800">
        <v>0</v>
      </c>
      <c r="H2800">
        <v>1</v>
      </c>
      <c r="I2800">
        <v>0.3261</v>
      </c>
      <c r="J2800">
        <v>0.37880000000000003</v>
      </c>
      <c r="K2800">
        <v>0.3261</v>
      </c>
      <c r="L2800">
        <v>0.37880000000000003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 s="2">
        <v>0</v>
      </c>
      <c r="T2800" s="2">
        <v>3.2407407407407406E-4</v>
      </c>
      <c r="U2800">
        <v>7.6899999999999996E-2</v>
      </c>
      <c r="V2800">
        <v>0.2</v>
      </c>
      <c r="W2800">
        <v>0.57140000000000002</v>
      </c>
      <c r="X2800">
        <v>0.69230000000000003</v>
      </c>
      <c r="Y2800">
        <v>0.88890000000000002</v>
      </c>
      <c r="Z2800">
        <v>0.3261</v>
      </c>
      <c r="AA2800">
        <v>0.35589999999999999</v>
      </c>
      <c r="AB2800">
        <v>0</v>
      </c>
      <c r="AC2800">
        <v>1</v>
      </c>
      <c r="AD2800">
        <v>0</v>
      </c>
      <c r="AE2800">
        <v>0.5</v>
      </c>
      <c r="AF2800" t="s">
        <v>3933</v>
      </c>
      <c r="AG2800" s="2">
        <v>3.2060185185185186E-3</v>
      </c>
      <c r="AH2800" t="s">
        <v>3911</v>
      </c>
      <c r="AI2800">
        <v>3</v>
      </c>
      <c r="AJ2800" t="s">
        <v>3949</v>
      </c>
      <c r="AK2800" s="3">
        <v>41985</v>
      </c>
      <c r="AL2800" s="10">
        <f>YEAR(ufc_fights_2[[#This Row],[date]])</f>
        <v>2014</v>
      </c>
      <c r="AM2800" t="s">
        <v>3971</v>
      </c>
      <c r="AN2800">
        <v>1</v>
      </c>
      <c r="AO2800" t="s">
        <v>3918</v>
      </c>
      <c r="AP2800">
        <f>IF(ufc_fights_2[[#This Row],[winner]]="Red",ufc_fights_2[[#This Row],[r_fighter_id]],ufc_fights_2[[#This Row],[b_fighter_id]])</f>
        <v>2061</v>
      </c>
      <c r="AQ2800" t="str">
        <f>_xlfn.XLOOKUP(ufc_fights_2[[#This Row],[winnerID]],ufc_fighters[id],ufc_fighters[fighter_name],"xxx",0,1)</f>
        <v>Yancy Medeiros</v>
      </c>
    </row>
    <row r="2801" spans="1:43">
      <c r="A2801">
        <v>2419</v>
      </c>
      <c r="B2801">
        <v>1162</v>
      </c>
      <c r="C2801">
        <f>_xlfn.XLOOKUP(ufc_fights_2[[#This Row],[r_fighter_id]],ufc_fighters[id],ufc_fighters[year],"xxx",0,1)</f>
        <v>1987</v>
      </c>
      <c r="D2801">
        <f>_xlfn.XLOOKUP(ufc_fights_2[[#This Row],[b_fighter_id]],ufc_fighters[id],ufc_fighters[year],"Prázdné",0,1)</f>
        <v>1987</v>
      </c>
      <c r="E2801" s="10">
        <f>YEAR(ufc_fights_2[[#This Row],[date]])-ufc_fights_2[[#This Row],[r_year]]</f>
        <v>29</v>
      </c>
      <c r="F2801" s="10">
        <f>YEAR(ufc_fights_2[[#This Row],[date]])-ufc_fights_2[[#This Row],[b_year]]</f>
        <v>29</v>
      </c>
      <c r="G2801">
        <v>1</v>
      </c>
      <c r="H2801">
        <v>0</v>
      </c>
      <c r="I2801">
        <v>0.54549999999999998</v>
      </c>
      <c r="J2801">
        <v>0</v>
      </c>
      <c r="K2801">
        <v>0.54549999999999998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 s="2">
        <v>1.1574074074074075E-4</v>
      </c>
      <c r="T2801" s="2">
        <v>0</v>
      </c>
      <c r="U2801">
        <v>0.54549999999999998</v>
      </c>
      <c r="V2801">
        <v>0</v>
      </c>
      <c r="W2801">
        <v>0</v>
      </c>
      <c r="X2801">
        <v>0</v>
      </c>
      <c r="Y2801">
        <v>0</v>
      </c>
      <c r="Z2801">
        <v>0.4</v>
      </c>
      <c r="AA2801">
        <v>0</v>
      </c>
      <c r="AB2801">
        <v>0</v>
      </c>
      <c r="AC2801">
        <v>0</v>
      </c>
      <c r="AD2801">
        <v>0.66669999999999996</v>
      </c>
      <c r="AE2801">
        <v>0</v>
      </c>
      <c r="AF2801" t="s">
        <v>3933</v>
      </c>
      <c r="AG2801" s="2">
        <v>2.7777777777777778E-4</v>
      </c>
      <c r="AH2801" t="s">
        <v>3911</v>
      </c>
      <c r="AI2801">
        <v>3</v>
      </c>
      <c r="AJ2801" t="s">
        <v>3976</v>
      </c>
      <c r="AK2801" s="3">
        <v>42427</v>
      </c>
      <c r="AL2801" s="10">
        <f>YEAR(ufc_fights_2[[#This Row],[date]])</f>
        <v>2016</v>
      </c>
      <c r="AM2801" t="s">
        <v>3971</v>
      </c>
      <c r="AN2801">
        <v>70</v>
      </c>
      <c r="AO2801" t="s">
        <v>3913</v>
      </c>
      <c r="AP2801">
        <f>IF(ufc_fights_2[[#This Row],[winner]]="Red",ufc_fights_2[[#This Row],[r_fighter_id]],ufc_fights_2[[#This Row],[b_fighter_id]])</f>
        <v>2419</v>
      </c>
      <c r="AQ2801" t="str">
        <f>_xlfn.XLOOKUP(ufc_fights_2[[#This Row],[winnerID]],ufc_fighters[id],ufc_fighters[fighter_name],"xxx",0,1)</f>
        <v>Teemu Packalen</v>
      </c>
    </row>
    <row r="2802" spans="1:43">
      <c r="A2802">
        <v>912</v>
      </c>
      <c r="B2802">
        <v>997</v>
      </c>
      <c r="C2802">
        <f>_xlfn.XLOOKUP(ufc_fights_2[[#This Row],[r_fighter_id]],ufc_fighters[id],ufc_fighters[year],"xxx",0,1)</f>
        <v>1986</v>
      </c>
      <c r="D2802">
        <f>_xlfn.XLOOKUP(ufc_fights_2[[#This Row],[b_fighter_id]],ufc_fighters[id],ufc_fighters[year],"Prázdné",0,1)</f>
        <v>1987</v>
      </c>
      <c r="E2802" s="10">
        <f>YEAR(ufc_fights_2[[#This Row],[date]])-ufc_fights_2[[#This Row],[r_year]]</f>
        <v>27</v>
      </c>
      <c r="F2802" s="10">
        <f>YEAR(ufc_fights_2[[#This Row],[date]])-ufc_fights_2[[#This Row],[b_year]]</f>
        <v>26</v>
      </c>
      <c r="G2802">
        <v>0</v>
      </c>
      <c r="H2802">
        <v>1</v>
      </c>
      <c r="I2802">
        <v>0.2097</v>
      </c>
      <c r="J2802">
        <v>0.39500000000000002</v>
      </c>
      <c r="K2802">
        <v>0.22220000000000001</v>
      </c>
      <c r="L2802">
        <v>0.50649999999999995</v>
      </c>
      <c r="M2802">
        <v>0</v>
      </c>
      <c r="N2802">
        <v>0.66669999999999996</v>
      </c>
      <c r="O2802">
        <v>0</v>
      </c>
      <c r="P2802">
        <v>0</v>
      </c>
      <c r="Q2802">
        <v>0</v>
      </c>
      <c r="R2802">
        <v>0</v>
      </c>
      <c r="S2802" s="2">
        <v>2.3148148148148147E-5</v>
      </c>
      <c r="T2802" s="2">
        <v>7.4652777777777781E-3</v>
      </c>
      <c r="U2802">
        <v>0.10199999999999999</v>
      </c>
      <c r="V2802">
        <v>0.3725</v>
      </c>
      <c r="W2802">
        <v>0.57140000000000002</v>
      </c>
      <c r="X2802">
        <v>0.66669999999999996</v>
      </c>
      <c r="Y2802">
        <v>0.66669999999999996</v>
      </c>
      <c r="Z2802">
        <v>0.1754</v>
      </c>
      <c r="AA2802">
        <v>0.27589999999999998</v>
      </c>
      <c r="AB2802">
        <v>0.6</v>
      </c>
      <c r="AC2802">
        <v>0.70589999999999997</v>
      </c>
      <c r="AD2802">
        <v>0</v>
      </c>
      <c r="AE2802">
        <v>0.43180000000000002</v>
      </c>
      <c r="AF2802" t="s">
        <v>3915</v>
      </c>
      <c r="AG2802" s="2">
        <v>3.472222222222222E-3</v>
      </c>
      <c r="AH2802" t="s">
        <v>3911</v>
      </c>
      <c r="AI2802">
        <v>3</v>
      </c>
      <c r="AJ2802" t="s">
        <v>3931</v>
      </c>
      <c r="AK2802" s="3">
        <v>41321</v>
      </c>
      <c r="AL2802" s="10">
        <f>YEAR(ufc_fights_2[[#This Row],[date]])</f>
        <v>2013</v>
      </c>
      <c r="AM2802" t="s">
        <v>3971</v>
      </c>
      <c r="AN2802">
        <v>70</v>
      </c>
      <c r="AO2802" t="s">
        <v>3918</v>
      </c>
      <c r="AP2802">
        <f>IF(ufc_fights_2[[#This Row],[winner]]="Red",ufc_fights_2[[#This Row],[r_fighter_id]],ufc_fights_2[[#This Row],[b_fighter_id]])</f>
        <v>997</v>
      </c>
      <c r="AQ2802" t="str">
        <f>_xlfn.XLOOKUP(ufc_fights_2[[#This Row],[winnerID]],ufc_fighters[id],ufc_fighters[fighter_name],"xxx",0,1)</f>
        <v>Renee Forte</v>
      </c>
    </row>
    <row r="2803" spans="1:43">
      <c r="A2803">
        <v>3121</v>
      </c>
      <c r="B2803">
        <v>972</v>
      </c>
      <c r="C2803">
        <f>_xlfn.XLOOKUP(ufc_fights_2[[#This Row],[r_fighter_id]],ufc_fighters[id],ufc_fighters[year],"xxx",0,1)</f>
        <v>1982</v>
      </c>
      <c r="D2803">
        <f>_xlfn.XLOOKUP(ufc_fights_2[[#This Row],[b_fighter_id]],ufc_fighters[id],ufc_fighters[year],"Prázdné",0,1)</f>
        <v>1976</v>
      </c>
      <c r="E2803" s="10">
        <f>YEAR(ufc_fights_2[[#This Row],[date]])-ufc_fights_2[[#This Row],[r_year]]</f>
        <v>27</v>
      </c>
      <c r="F2803" s="10">
        <f>YEAR(ufc_fights_2[[#This Row],[date]])-ufc_fights_2[[#This Row],[b_year]]</f>
        <v>33</v>
      </c>
      <c r="G2803">
        <v>0</v>
      </c>
      <c r="H2803">
        <v>0</v>
      </c>
      <c r="I2803">
        <v>0.52829999999999999</v>
      </c>
      <c r="J2803">
        <v>0.31819999999999998</v>
      </c>
      <c r="K2803">
        <v>0.62960000000000005</v>
      </c>
      <c r="L2803">
        <v>0.39219999999999999</v>
      </c>
      <c r="M2803">
        <v>0.28570000000000001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3.2291666666666666E-3</v>
      </c>
      <c r="T2803" s="2">
        <v>0</v>
      </c>
      <c r="U2803">
        <v>0.54900000000000004</v>
      </c>
      <c r="V2803">
        <v>0.10340000000000001</v>
      </c>
      <c r="W2803">
        <v>0</v>
      </c>
      <c r="X2803">
        <v>0</v>
      </c>
      <c r="Y2803">
        <v>0.77780000000000005</v>
      </c>
      <c r="Z2803">
        <v>0.13639999999999999</v>
      </c>
      <c r="AA2803">
        <v>0.3095</v>
      </c>
      <c r="AB2803">
        <v>1</v>
      </c>
      <c r="AC2803">
        <v>0.5</v>
      </c>
      <c r="AD2803">
        <v>0.8</v>
      </c>
      <c r="AE2803">
        <v>0</v>
      </c>
      <c r="AF2803" t="s">
        <v>3910</v>
      </c>
      <c r="AG2803" s="2">
        <v>2.8124999999999999E-3</v>
      </c>
      <c r="AH2803" t="s">
        <v>3911</v>
      </c>
      <c r="AI2803">
        <v>3</v>
      </c>
      <c r="AJ2803" t="s">
        <v>3914</v>
      </c>
      <c r="AK2803" s="3">
        <v>40110</v>
      </c>
      <c r="AL2803" s="10">
        <f>YEAR(ufc_fights_2[[#This Row],[date]])</f>
        <v>2009</v>
      </c>
      <c r="AM2803" t="s">
        <v>3971</v>
      </c>
      <c r="AN2803">
        <v>2</v>
      </c>
      <c r="AO2803" t="s">
        <v>3913</v>
      </c>
      <c r="AP2803">
        <f>IF(ufc_fights_2[[#This Row],[winner]]="Red",ufc_fights_2[[#This Row],[r_fighter_id]],ufc_fights_2[[#This Row],[b_fighter_id]])</f>
        <v>3121</v>
      </c>
      <c r="AQ2803" t="str">
        <f>_xlfn.XLOOKUP(ufc_fights_2[[#This Row],[winnerID]],ufc_fighters[id],ufc_fighters[fighter_name],"xxx",0,1)</f>
        <v>Joe Stevenson</v>
      </c>
    </row>
    <row r="2804" spans="1:43">
      <c r="A2804">
        <v>2556</v>
      </c>
      <c r="B2804">
        <v>2061</v>
      </c>
      <c r="C2804">
        <f>_xlfn.XLOOKUP(ufc_fights_2[[#This Row],[r_fighter_id]],ufc_fighters[id],ufc_fighters[year],"xxx",0,1)</f>
        <v>1989</v>
      </c>
      <c r="D2804">
        <f>_xlfn.XLOOKUP(ufc_fights_2[[#This Row],[b_fighter_id]],ufc_fighters[id],ufc_fighters[year],"Prázdné",0,1)</f>
        <v>1987</v>
      </c>
      <c r="E2804" s="10">
        <f>YEAR(ufc_fights_2[[#This Row],[date]])-ufc_fights_2[[#This Row],[r_year]]</f>
        <v>26</v>
      </c>
      <c r="F2804" s="10">
        <f>YEAR(ufc_fights_2[[#This Row],[date]])-ufc_fights_2[[#This Row],[b_year]]</f>
        <v>28</v>
      </c>
      <c r="G2804">
        <v>2</v>
      </c>
      <c r="H2804">
        <v>0</v>
      </c>
      <c r="I2804">
        <v>0.75</v>
      </c>
      <c r="J2804">
        <v>0.46150000000000002</v>
      </c>
      <c r="K2804">
        <v>0.78259999999999996</v>
      </c>
      <c r="L2804">
        <v>0.46150000000000002</v>
      </c>
      <c r="M2804">
        <v>0.5</v>
      </c>
      <c r="N2804">
        <v>0</v>
      </c>
      <c r="O2804">
        <v>1</v>
      </c>
      <c r="P2804">
        <v>0</v>
      </c>
      <c r="Q2804">
        <v>0</v>
      </c>
      <c r="R2804">
        <v>0</v>
      </c>
      <c r="S2804" s="2">
        <v>0</v>
      </c>
      <c r="T2804" s="2">
        <v>1.0069444444444444E-3</v>
      </c>
      <c r="U2804">
        <v>0.73529999999999995</v>
      </c>
      <c r="V2804">
        <v>0.5</v>
      </c>
      <c r="W2804">
        <v>1</v>
      </c>
      <c r="X2804">
        <v>1</v>
      </c>
      <c r="Y2804">
        <v>0</v>
      </c>
      <c r="Z2804">
        <v>0.69230000000000003</v>
      </c>
      <c r="AA2804">
        <v>0.46150000000000002</v>
      </c>
      <c r="AB2804">
        <v>0.75</v>
      </c>
      <c r="AC2804">
        <v>0</v>
      </c>
      <c r="AD2804">
        <v>1</v>
      </c>
      <c r="AE2804">
        <v>0</v>
      </c>
      <c r="AF2804" t="s">
        <v>3910</v>
      </c>
      <c r="AG2804" s="2">
        <v>1.8287037037037037E-3</v>
      </c>
      <c r="AH2804" t="s">
        <v>3911</v>
      </c>
      <c r="AI2804">
        <v>3</v>
      </c>
      <c r="AJ2804" t="s">
        <v>3925</v>
      </c>
      <c r="AK2804" s="3">
        <v>42161</v>
      </c>
      <c r="AL2804" s="10">
        <f>YEAR(ufc_fights_2[[#This Row],[date]])</f>
        <v>2015</v>
      </c>
      <c r="AM2804" t="s">
        <v>3971</v>
      </c>
      <c r="AN2804">
        <v>141</v>
      </c>
      <c r="AO2804" t="s">
        <v>3913</v>
      </c>
      <c r="AP2804">
        <f>IF(ufc_fights_2[[#This Row],[winner]]="Red",ufc_fights_2[[#This Row],[r_fighter_id]],ufc_fights_2[[#This Row],[b_fighter_id]])</f>
        <v>2556</v>
      </c>
      <c r="AQ2804" t="str">
        <f>_xlfn.XLOOKUP(ufc_fights_2[[#This Row],[winnerID]],ufc_fighters[id],ufc_fighters[fighter_name],"xxx",0,1)</f>
        <v>Dustin Poirier</v>
      </c>
    </row>
    <row r="2805" spans="1:43">
      <c r="A2805">
        <v>3250</v>
      </c>
      <c r="B2805">
        <v>808</v>
      </c>
      <c r="C2805">
        <f>_xlfn.XLOOKUP(ufc_fights_2[[#This Row],[r_fighter_id]],ufc_fighters[id],ufc_fighters[year],"xxx",0,1)</f>
        <v>1983</v>
      </c>
      <c r="D2805">
        <f>_xlfn.XLOOKUP(ufc_fights_2[[#This Row],[b_fighter_id]],ufc_fighters[id],ufc_fighters[year],"Prázdné",0,1)</f>
        <v>1984</v>
      </c>
      <c r="E2805" s="10">
        <f>YEAR(ufc_fights_2[[#This Row],[date]])-ufc_fights_2[[#This Row],[r_year]]</f>
        <v>28</v>
      </c>
      <c r="F2805" s="10">
        <f>YEAR(ufc_fights_2[[#This Row],[date]])-ufc_fights_2[[#This Row],[b_year]]</f>
        <v>27</v>
      </c>
      <c r="G2805">
        <v>0</v>
      </c>
      <c r="H2805">
        <v>0</v>
      </c>
      <c r="I2805">
        <v>0.4375</v>
      </c>
      <c r="J2805">
        <v>0.26040000000000002</v>
      </c>
      <c r="K2805">
        <v>0.47060000000000002</v>
      </c>
      <c r="L2805">
        <v>0.35449999999999998</v>
      </c>
      <c r="M2805">
        <v>0.5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1.1921296296296296E-3</v>
      </c>
      <c r="T2805" s="2">
        <v>1.4004629629629629E-3</v>
      </c>
      <c r="U2805">
        <v>0.3846</v>
      </c>
      <c r="V2805">
        <v>0.16880000000000001</v>
      </c>
      <c r="W2805">
        <v>1</v>
      </c>
      <c r="X2805">
        <v>1</v>
      </c>
      <c r="Y2805">
        <v>0.6</v>
      </c>
      <c r="Z2805">
        <v>0.43090000000000001</v>
      </c>
      <c r="AA2805">
        <v>0.21179999999999999</v>
      </c>
      <c r="AB2805">
        <v>0.75</v>
      </c>
      <c r="AC2805">
        <v>0.63639999999999997</v>
      </c>
      <c r="AD2805">
        <v>0</v>
      </c>
      <c r="AE2805">
        <v>0</v>
      </c>
      <c r="AF2805" t="s">
        <v>3922</v>
      </c>
      <c r="AG2805" s="2">
        <v>3.472222222222222E-3</v>
      </c>
      <c r="AH2805" t="s">
        <v>3911</v>
      </c>
      <c r="AI2805">
        <v>3</v>
      </c>
      <c r="AJ2805" t="s">
        <v>4048</v>
      </c>
      <c r="AK2805" s="3">
        <v>40866</v>
      </c>
      <c r="AL2805" s="10">
        <f>YEAR(ufc_fights_2[[#This Row],[date]])</f>
        <v>2011</v>
      </c>
      <c r="AM2805" t="s">
        <v>3971</v>
      </c>
      <c r="AN2805">
        <v>83</v>
      </c>
      <c r="AO2805" t="s">
        <v>3913</v>
      </c>
      <c r="AP2805">
        <f>IF(ufc_fights_2[[#This Row],[winner]]="Red",ufc_fights_2[[#This Row],[r_fighter_id]],ufc_fights_2[[#This Row],[b_fighter_id]])</f>
        <v>3250</v>
      </c>
      <c r="AQ2805" t="str">
        <f>_xlfn.XLOOKUP(ufc_fights_2[[#This Row],[winnerID]],ufc_fighters[id],ufc_fighters[fighter_name],"xxx",0,1)</f>
        <v>Gleison Tibau</v>
      </c>
    </row>
    <row r="2806" spans="1:43">
      <c r="A2806">
        <v>1333</v>
      </c>
      <c r="B2806">
        <v>789</v>
      </c>
      <c r="C2806">
        <f>_xlfn.XLOOKUP(ufc_fights_2[[#This Row],[r_fighter_id]],ufc_fighters[id],ufc_fighters[year],"xxx",0,1)</f>
        <v>1992</v>
      </c>
      <c r="D2806">
        <f>_xlfn.XLOOKUP(ufc_fights_2[[#This Row],[b_fighter_id]],ufc_fighters[id],ufc_fighters[year],"Prázdné",0,1)</f>
        <v>1988</v>
      </c>
      <c r="E2806" s="10">
        <f>YEAR(ufc_fights_2[[#This Row],[date]])-ufc_fights_2[[#This Row],[r_year]]</f>
        <v>28</v>
      </c>
      <c r="F2806" s="10">
        <f>YEAR(ufc_fights_2[[#This Row],[date]])-ufc_fights_2[[#This Row],[b_year]]</f>
        <v>32</v>
      </c>
      <c r="G2806">
        <v>0</v>
      </c>
      <c r="H2806">
        <v>0</v>
      </c>
      <c r="I2806">
        <v>0.31480000000000002</v>
      </c>
      <c r="J2806">
        <v>0.42070000000000002</v>
      </c>
      <c r="K2806">
        <v>0.35649999999999998</v>
      </c>
      <c r="L2806">
        <v>0.43619999999999998</v>
      </c>
      <c r="M2806">
        <v>0.6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7.7546296296296293E-4</v>
      </c>
      <c r="T2806" s="2">
        <v>1.273148148148148E-4</v>
      </c>
      <c r="U2806">
        <v>0.25</v>
      </c>
      <c r="V2806">
        <v>0.38100000000000001</v>
      </c>
      <c r="W2806">
        <v>0.63160000000000005</v>
      </c>
      <c r="X2806">
        <v>0</v>
      </c>
      <c r="Y2806">
        <v>0.77780000000000005</v>
      </c>
      <c r="Z2806">
        <v>0.28000000000000003</v>
      </c>
      <c r="AA2806">
        <v>0.4</v>
      </c>
      <c r="AB2806">
        <v>0.71430000000000005</v>
      </c>
      <c r="AC2806">
        <v>0.7</v>
      </c>
      <c r="AD2806">
        <v>1</v>
      </c>
      <c r="AE2806">
        <v>0</v>
      </c>
      <c r="AF2806" t="s">
        <v>3910</v>
      </c>
      <c r="AG2806" s="2">
        <v>3.0671296296296297E-3</v>
      </c>
      <c r="AH2806" t="s">
        <v>3911</v>
      </c>
      <c r="AI2806">
        <v>3</v>
      </c>
      <c r="AJ2806" t="s">
        <v>3914</v>
      </c>
      <c r="AK2806" s="3">
        <v>43964</v>
      </c>
      <c r="AL2806" s="10">
        <f>YEAR(ufc_fights_2[[#This Row],[date]])</f>
        <v>2020</v>
      </c>
      <c r="AM2806" t="s">
        <v>3971</v>
      </c>
      <c r="AN2806">
        <v>62</v>
      </c>
      <c r="AO2806" t="s">
        <v>3918</v>
      </c>
      <c r="AP2806">
        <f>IF(ufc_fights_2[[#This Row],[winner]]="Red",ufc_fights_2[[#This Row],[r_fighter_id]],ufc_fights_2[[#This Row],[b_fighter_id]])</f>
        <v>789</v>
      </c>
      <c r="AQ2806" t="str">
        <f>_xlfn.XLOOKUP(ufc_fights_2[[#This Row],[winnerID]],ufc_fighters[id],ufc_fighters[fighter_name],"xxx",0,1)</f>
        <v>Drew Dober</v>
      </c>
    </row>
    <row r="2807" spans="1:43">
      <c r="A2807">
        <v>451</v>
      </c>
      <c r="B2807">
        <v>3003</v>
      </c>
      <c r="C2807">
        <f>_xlfn.XLOOKUP(ufc_fights_2[[#This Row],[r_fighter_id]],ufc_fighters[id],ufc_fighters[year],"xxx",0,1)</f>
        <v>1987</v>
      </c>
      <c r="D2807">
        <f>_xlfn.XLOOKUP(ufc_fights_2[[#This Row],[b_fighter_id]],ufc_fighters[id],ufc_fighters[year],"Prázdné",0,1)</f>
        <v>1986</v>
      </c>
      <c r="E2807" s="10">
        <f>YEAR(ufc_fights_2[[#This Row],[date]])-ufc_fights_2[[#This Row],[r_year]]</f>
        <v>28</v>
      </c>
      <c r="F2807" s="10">
        <f>YEAR(ufc_fights_2[[#This Row],[date]])-ufc_fights_2[[#This Row],[b_year]]</f>
        <v>29</v>
      </c>
      <c r="G2807">
        <v>0</v>
      </c>
      <c r="H2807">
        <v>0</v>
      </c>
      <c r="I2807">
        <v>0.63770000000000004</v>
      </c>
      <c r="J2807">
        <v>0.55000000000000004</v>
      </c>
      <c r="K2807">
        <v>0.7087</v>
      </c>
      <c r="L2807">
        <v>0.59519999999999995</v>
      </c>
      <c r="M2807">
        <v>0.4</v>
      </c>
      <c r="N2807">
        <v>0.1429</v>
      </c>
      <c r="O2807">
        <v>0</v>
      </c>
      <c r="P2807">
        <v>0</v>
      </c>
      <c r="Q2807">
        <v>1</v>
      </c>
      <c r="R2807">
        <v>0</v>
      </c>
      <c r="S2807" s="2">
        <v>3.1365740740740742E-3</v>
      </c>
      <c r="T2807" s="2">
        <v>4.8263888888888887E-3</v>
      </c>
      <c r="U2807">
        <v>0.55320000000000003</v>
      </c>
      <c r="V2807">
        <v>0.375</v>
      </c>
      <c r="W2807">
        <v>0.66669999999999996</v>
      </c>
      <c r="X2807">
        <v>0.92310000000000003</v>
      </c>
      <c r="Y2807">
        <v>1</v>
      </c>
      <c r="Z2807">
        <v>0.56820000000000004</v>
      </c>
      <c r="AA2807">
        <v>0.5</v>
      </c>
      <c r="AB2807">
        <v>0.625</v>
      </c>
      <c r="AC2807">
        <v>1</v>
      </c>
      <c r="AD2807">
        <v>0.82350000000000001</v>
      </c>
      <c r="AE2807">
        <v>0.75</v>
      </c>
      <c r="AF2807" t="s">
        <v>3915</v>
      </c>
      <c r="AG2807" s="2">
        <v>3.472222222222222E-3</v>
      </c>
      <c r="AH2807" t="s">
        <v>3911</v>
      </c>
      <c r="AI2807">
        <v>3</v>
      </c>
      <c r="AJ2807" t="s">
        <v>3936</v>
      </c>
      <c r="AK2807" s="3">
        <v>42239</v>
      </c>
      <c r="AL2807" s="10">
        <f>YEAR(ufc_fights_2[[#This Row],[date]])</f>
        <v>2015</v>
      </c>
      <c r="AM2807" t="s">
        <v>3971</v>
      </c>
      <c r="AN2807">
        <v>87</v>
      </c>
      <c r="AO2807" t="s">
        <v>3913</v>
      </c>
      <c r="AP2807">
        <f>IF(ufc_fights_2[[#This Row],[winner]]="Red",ufc_fights_2[[#This Row],[r_fighter_id]],ufc_fights_2[[#This Row],[b_fighter_id]])</f>
        <v>451</v>
      </c>
      <c r="AQ2807" t="str">
        <f>_xlfn.XLOOKUP(ufc_fights_2[[#This Row],[winnerID]],ufc_fighters[id],ufc_fighters[fighter_name],"xxx",0,1)</f>
        <v>Shane Campbell</v>
      </c>
    </row>
    <row r="2808" spans="1:43">
      <c r="A2808">
        <v>3237</v>
      </c>
      <c r="B2808">
        <v>571</v>
      </c>
      <c r="C2808">
        <f>_xlfn.XLOOKUP(ufc_fights_2[[#This Row],[r_fighter_id]],ufc_fighters[id],ufc_fighters[year],"xxx",0,1)</f>
        <v>1976</v>
      </c>
      <c r="D2808">
        <f>_xlfn.XLOOKUP(ufc_fights_2[[#This Row],[b_fighter_id]],ufc_fighters[id],ufc_fighters[year],"Prázdné",0,1)</f>
        <v>1976</v>
      </c>
      <c r="E2808" s="10">
        <f>YEAR(ufc_fights_2[[#This Row],[date]])-ufc_fights_2[[#This Row],[r_year]]</f>
        <v>30</v>
      </c>
      <c r="F2808" s="10">
        <f>YEAR(ufc_fights_2[[#This Row],[date]])-ufc_fights_2[[#This Row],[b_year]]</f>
        <v>30</v>
      </c>
      <c r="G2808">
        <v>1</v>
      </c>
      <c r="H2808">
        <v>0</v>
      </c>
      <c r="I2808">
        <v>0.44</v>
      </c>
      <c r="J2808">
        <v>0.30559999999999998</v>
      </c>
      <c r="K2808">
        <v>0.58879999999999999</v>
      </c>
      <c r="L2808">
        <v>0.35060000000000002</v>
      </c>
      <c r="M2808">
        <v>1</v>
      </c>
      <c r="N2808">
        <v>0.5</v>
      </c>
      <c r="O2808">
        <v>1</v>
      </c>
      <c r="P2808">
        <v>0</v>
      </c>
      <c r="Q2808">
        <v>0</v>
      </c>
      <c r="R2808">
        <v>0</v>
      </c>
      <c r="S2808" s="2">
        <v>1.5625000000000001E-3</v>
      </c>
      <c r="T2808" s="2">
        <v>2.3148148148148149E-4</v>
      </c>
      <c r="U2808">
        <v>0.371</v>
      </c>
      <c r="V2808">
        <v>0.16669999999999999</v>
      </c>
      <c r="W2808">
        <v>0.75</v>
      </c>
      <c r="X2808">
        <v>1</v>
      </c>
      <c r="Y2808">
        <v>0.66669999999999996</v>
      </c>
      <c r="Z2808">
        <v>0.31480000000000002</v>
      </c>
      <c r="AA2808">
        <v>0.2281</v>
      </c>
      <c r="AB2808">
        <v>0.77780000000000005</v>
      </c>
      <c r="AC2808">
        <v>0.6</v>
      </c>
      <c r="AD2808">
        <v>0.66669999999999996</v>
      </c>
      <c r="AE2808">
        <v>0</v>
      </c>
      <c r="AF2808" t="s">
        <v>3933</v>
      </c>
      <c r="AG2808" s="2">
        <v>2.2106481481481482E-3</v>
      </c>
      <c r="AH2808" t="s">
        <v>3911</v>
      </c>
      <c r="AI2808">
        <v>3</v>
      </c>
      <c r="AJ2808" t="s">
        <v>3967</v>
      </c>
      <c r="AK2808" s="3">
        <v>39032</v>
      </c>
      <c r="AL2808" s="10">
        <f>YEAR(ufc_fights_2[[#This Row],[date]])</f>
        <v>2006</v>
      </c>
      <c r="AM2808" t="s">
        <v>3971</v>
      </c>
      <c r="AN2808">
        <v>1</v>
      </c>
      <c r="AO2808" t="s">
        <v>3913</v>
      </c>
      <c r="AP2808">
        <f>IF(ufc_fights_2[[#This Row],[winner]]="Red",ufc_fights_2[[#This Row],[r_fighter_id]],ufc_fights_2[[#This Row],[b_fighter_id]])</f>
        <v>3237</v>
      </c>
      <c r="AQ2808" t="str">
        <f>_xlfn.XLOOKUP(ufc_fights_2[[#This Row],[winnerID]],ufc_fighters[id],ufc_fighters[fighter_name],"xxx",0,1)</f>
        <v>Din Thomas</v>
      </c>
    </row>
    <row r="2809" spans="1:43">
      <c r="A2809">
        <v>1244</v>
      </c>
      <c r="B2809">
        <v>2658</v>
      </c>
      <c r="C2809">
        <f>_xlfn.XLOOKUP(ufc_fights_2[[#This Row],[r_fighter_id]],ufc_fighters[id],ufc_fighters[year],"xxx",0,1)</f>
        <v>1986</v>
      </c>
      <c r="D2809">
        <f>_xlfn.XLOOKUP(ufc_fights_2[[#This Row],[b_fighter_id]],ufc_fighters[id],ufc_fighters[year],"Prázdné",0,1)</f>
        <v>1984</v>
      </c>
      <c r="E2809" s="10">
        <f>YEAR(ufc_fights_2[[#This Row],[date]])-ufc_fights_2[[#This Row],[r_year]]</f>
        <v>33</v>
      </c>
      <c r="F2809" s="10">
        <f>YEAR(ufc_fights_2[[#This Row],[date]])-ufc_fights_2[[#This Row],[b_year]]</f>
        <v>35</v>
      </c>
      <c r="G2809">
        <v>0</v>
      </c>
      <c r="H2809">
        <v>0</v>
      </c>
      <c r="I2809">
        <v>0.53210000000000002</v>
      </c>
      <c r="J2809">
        <v>0.2243</v>
      </c>
      <c r="K2809">
        <v>0.57850000000000001</v>
      </c>
      <c r="L2809">
        <v>0.23849999999999999</v>
      </c>
      <c r="M2809">
        <v>0.66669999999999996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1.6087962962962963E-3</v>
      </c>
      <c r="T2809" s="2">
        <v>0</v>
      </c>
      <c r="U2809">
        <v>0.48980000000000001</v>
      </c>
      <c r="V2809">
        <v>0.1477</v>
      </c>
      <c r="W2809">
        <v>0.85709999999999997</v>
      </c>
      <c r="X2809">
        <v>1</v>
      </c>
      <c r="Y2809">
        <v>1</v>
      </c>
      <c r="Z2809">
        <v>0.43480000000000002</v>
      </c>
      <c r="AA2809">
        <v>0.2286</v>
      </c>
      <c r="AB2809">
        <v>1</v>
      </c>
      <c r="AC2809">
        <v>0</v>
      </c>
      <c r="AD2809">
        <v>0.68420000000000003</v>
      </c>
      <c r="AE2809">
        <v>0</v>
      </c>
      <c r="AF2809" t="s">
        <v>3910</v>
      </c>
      <c r="AG2809" s="2">
        <v>1.4236111111111112E-3</v>
      </c>
      <c r="AH2809" t="s">
        <v>3911</v>
      </c>
      <c r="AI2809">
        <v>3</v>
      </c>
      <c r="AJ2809" t="s">
        <v>3961</v>
      </c>
      <c r="AK2809" s="3">
        <v>43519</v>
      </c>
      <c r="AL2809" s="10">
        <f>YEAR(ufc_fights_2[[#This Row],[date]])</f>
        <v>2019</v>
      </c>
      <c r="AM2809" t="s">
        <v>3971</v>
      </c>
      <c r="AN2809">
        <v>110</v>
      </c>
      <c r="AO2809" t="s">
        <v>3913</v>
      </c>
      <c r="AP2809">
        <f>IF(ufc_fights_2[[#This Row],[winner]]="Red",ufc_fights_2[[#This Row],[r_fighter_id]],ufc_fights_2[[#This Row],[b_fighter_id]])</f>
        <v>1244</v>
      </c>
      <c r="AQ2809" t="str">
        <f>_xlfn.XLOOKUP(ufc_fights_2[[#This Row],[winnerID]],ufc_fighters[id],ufc_fighters[fighter_name],"xxx",0,1)</f>
        <v>Damir Hadzovic</v>
      </c>
    </row>
    <row r="2810" spans="1:43">
      <c r="A2810">
        <v>1312</v>
      </c>
      <c r="B2810">
        <v>1244</v>
      </c>
      <c r="C2810">
        <f>_xlfn.XLOOKUP(ufc_fights_2[[#This Row],[r_fighter_id]],ufc_fighters[id],ufc_fighters[year],"xxx",0,1)</f>
        <v>1984</v>
      </c>
      <c r="D2810">
        <f>_xlfn.XLOOKUP(ufc_fights_2[[#This Row],[b_fighter_id]],ufc_fighters[id],ufc_fighters[year],"Prázdné",0,1)</f>
        <v>1986</v>
      </c>
      <c r="E2810" s="10">
        <f>YEAR(ufc_fights_2[[#This Row],[date]])-ufc_fights_2[[#This Row],[r_year]]</f>
        <v>34</v>
      </c>
      <c r="F2810" s="10">
        <f>YEAR(ufc_fights_2[[#This Row],[date]])-ufc_fights_2[[#This Row],[b_year]]</f>
        <v>32</v>
      </c>
      <c r="G2810">
        <v>0</v>
      </c>
      <c r="H2810">
        <v>1</v>
      </c>
      <c r="I2810">
        <v>0.2172</v>
      </c>
      <c r="J2810">
        <v>0.45810000000000001</v>
      </c>
      <c r="K2810">
        <v>0.2172</v>
      </c>
      <c r="L2810">
        <v>0.45810000000000001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0</v>
      </c>
      <c r="T2810" s="2">
        <v>8.1018518518518516E-5</v>
      </c>
      <c r="U2810">
        <v>0.17580000000000001</v>
      </c>
      <c r="V2810">
        <v>0.378</v>
      </c>
      <c r="W2810">
        <v>0.66669999999999996</v>
      </c>
      <c r="X2810">
        <v>0.75</v>
      </c>
      <c r="Y2810">
        <v>1</v>
      </c>
      <c r="Z2810">
        <v>0.2172</v>
      </c>
      <c r="AA2810">
        <v>0.44740000000000002</v>
      </c>
      <c r="AB2810">
        <v>0</v>
      </c>
      <c r="AC2810">
        <v>1</v>
      </c>
      <c r="AD2810">
        <v>0</v>
      </c>
      <c r="AE2810">
        <v>1</v>
      </c>
      <c r="AF2810" t="s">
        <v>3922</v>
      </c>
      <c r="AG2810" s="2">
        <v>3.472222222222222E-3</v>
      </c>
      <c r="AH2810" t="s">
        <v>3911</v>
      </c>
      <c r="AI2810">
        <v>3</v>
      </c>
      <c r="AJ2810" t="s">
        <v>3944</v>
      </c>
      <c r="AK2810" s="3">
        <v>43303</v>
      </c>
      <c r="AL2810" s="10">
        <f>YEAR(ufc_fights_2[[#This Row],[date]])</f>
        <v>2018</v>
      </c>
      <c r="AM2810" t="s">
        <v>3971</v>
      </c>
      <c r="AN2810">
        <v>108</v>
      </c>
      <c r="AO2810" t="s">
        <v>3918</v>
      </c>
      <c r="AP2810">
        <f>IF(ufc_fights_2[[#This Row],[winner]]="Red",ufc_fights_2[[#This Row],[r_fighter_id]],ufc_fights_2[[#This Row],[b_fighter_id]])</f>
        <v>1244</v>
      </c>
      <c r="AQ2810" t="str">
        <f>_xlfn.XLOOKUP(ufc_fights_2[[#This Row],[winnerID]],ufc_fighters[id],ufc_fighters[fighter_name],"xxx",0,1)</f>
        <v>Damir Hadzovic</v>
      </c>
    </row>
    <row r="2811" spans="1:43">
      <c r="A2811">
        <v>1309</v>
      </c>
      <c r="B2811">
        <v>1244</v>
      </c>
      <c r="C2811">
        <f>_xlfn.XLOOKUP(ufc_fights_2[[#This Row],[r_fighter_id]],ufc_fighters[id],ufc_fighters[year],"xxx",0,1)</f>
        <v>1992</v>
      </c>
      <c r="D2811">
        <f>_xlfn.XLOOKUP(ufc_fights_2[[#This Row],[b_fighter_id]],ufc_fighters[id],ufc_fighters[year],"Prázdné",0,1)</f>
        <v>1986</v>
      </c>
      <c r="E2811" s="10">
        <f>YEAR(ufc_fights_2[[#This Row],[date]])-ufc_fights_2[[#This Row],[r_year]]</f>
        <v>25</v>
      </c>
      <c r="F2811" s="10">
        <f>YEAR(ufc_fights_2[[#This Row],[date]])-ufc_fights_2[[#This Row],[b_year]]</f>
        <v>31</v>
      </c>
      <c r="G2811">
        <v>0</v>
      </c>
      <c r="H2811">
        <v>1</v>
      </c>
      <c r="I2811">
        <v>0.46970000000000001</v>
      </c>
      <c r="J2811">
        <v>0.4667</v>
      </c>
      <c r="K2811">
        <v>0.60189999999999999</v>
      </c>
      <c r="L2811">
        <v>0.54290000000000005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 s="2">
        <v>5.092592592592593E-3</v>
      </c>
      <c r="T2811" s="2">
        <v>2.5462962962962961E-4</v>
      </c>
      <c r="U2811">
        <v>0.46150000000000002</v>
      </c>
      <c r="V2811">
        <v>0.42859999999999998</v>
      </c>
      <c r="W2811">
        <v>1</v>
      </c>
      <c r="X2811">
        <v>0</v>
      </c>
      <c r="Y2811">
        <v>0</v>
      </c>
      <c r="Z2811">
        <v>0.3095</v>
      </c>
      <c r="AA2811">
        <v>0.42859999999999998</v>
      </c>
      <c r="AB2811">
        <v>0.75</v>
      </c>
      <c r="AC2811">
        <v>1</v>
      </c>
      <c r="AD2811">
        <v>0.75</v>
      </c>
      <c r="AE2811">
        <v>1</v>
      </c>
      <c r="AF2811" t="s">
        <v>3910</v>
      </c>
      <c r="AG2811" s="2">
        <v>8.1018518518518516E-5</v>
      </c>
      <c r="AH2811" t="s">
        <v>3911</v>
      </c>
      <c r="AI2811">
        <v>3</v>
      </c>
      <c r="AJ2811" t="s">
        <v>4074</v>
      </c>
      <c r="AK2811" s="3">
        <v>42883</v>
      </c>
      <c r="AL2811" s="10">
        <f>YEAR(ufc_fights_2[[#This Row],[date]])</f>
        <v>2017</v>
      </c>
      <c r="AM2811" t="s">
        <v>3971</v>
      </c>
      <c r="AN2811">
        <v>86</v>
      </c>
      <c r="AO2811" t="s">
        <v>3918</v>
      </c>
      <c r="AP2811">
        <f>IF(ufc_fights_2[[#This Row],[winner]]="Red",ufc_fights_2[[#This Row],[r_fighter_id]],ufc_fights_2[[#This Row],[b_fighter_id]])</f>
        <v>1244</v>
      </c>
      <c r="AQ2811" t="str">
        <f>_xlfn.XLOOKUP(ufc_fights_2[[#This Row],[winnerID]],ufc_fighters[id],ufc_fighters[fighter_name],"xxx",0,1)</f>
        <v>Damir Hadzovic</v>
      </c>
    </row>
    <row r="2812" spans="1:43">
      <c r="A2812">
        <v>1979</v>
      </c>
      <c r="B2812">
        <v>1908</v>
      </c>
      <c r="C2812">
        <f>_xlfn.XLOOKUP(ufc_fights_2[[#This Row],[r_fighter_id]],ufc_fighters[id],ufc_fighters[year],"xxx",0,1)</f>
        <v>1983</v>
      </c>
      <c r="D2812">
        <f>_xlfn.XLOOKUP(ufc_fights_2[[#This Row],[b_fighter_id]],ufc_fighters[id],ufc_fighters[year],"Prázdné",0,1)</f>
        <v>1981</v>
      </c>
      <c r="E2812" s="10">
        <f>YEAR(ufc_fights_2[[#This Row],[date]])-ufc_fights_2[[#This Row],[r_year]]</f>
        <v>29</v>
      </c>
      <c r="F2812" s="10">
        <f>YEAR(ufc_fights_2[[#This Row],[date]])-ufc_fights_2[[#This Row],[b_year]]</f>
        <v>31</v>
      </c>
      <c r="G2812">
        <v>0</v>
      </c>
      <c r="H2812">
        <v>0</v>
      </c>
      <c r="I2812">
        <v>0.12330000000000001</v>
      </c>
      <c r="J2812">
        <v>0.19700000000000001</v>
      </c>
      <c r="K2812">
        <v>0.12330000000000001</v>
      </c>
      <c r="L2812">
        <v>0.19700000000000001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 s="2">
        <v>1.6203703703703703E-4</v>
      </c>
      <c r="T2812" s="2">
        <v>1.1574074074074073E-5</v>
      </c>
      <c r="U2812">
        <v>9.35E-2</v>
      </c>
      <c r="V2812">
        <v>0.1143</v>
      </c>
      <c r="W2812">
        <v>0.33329999999999999</v>
      </c>
      <c r="X2812">
        <v>1</v>
      </c>
      <c r="Y2812">
        <v>0.83330000000000004</v>
      </c>
      <c r="Z2812">
        <v>0.12330000000000001</v>
      </c>
      <c r="AA2812">
        <v>0.19700000000000001</v>
      </c>
      <c r="AB2812">
        <v>0</v>
      </c>
      <c r="AC2812">
        <v>0</v>
      </c>
      <c r="AD2812">
        <v>0</v>
      </c>
      <c r="AE2812">
        <v>0</v>
      </c>
      <c r="AF2812" t="s">
        <v>3922</v>
      </c>
      <c r="AG2812" s="2">
        <v>3.472222222222222E-3</v>
      </c>
      <c r="AH2812" t="s">
        <v>3911</v>
      </c>
      <c r="AI2812">
        <v>3</v>
      </c>
      <c r="AJ2812" t="s">
        <v>4117</v>
      </c>
      <c r="AK2812" s="3">
        <v>41068</v>
      </c>
      <c r="AL2812" s="10">
        <f>YEAR(ufc_fights_2[[#This Row],[date]])</f>
        <v>2012</v>
      </c>
      <c r="AM2812" t="s">
        <v>3971</v>
      </c>
      <c r="AN2812">
        <v>84</v>
      </c>
      <c r="AO2812" t="s">
        <v>3913</v>
      </c>
      <c r="AP2812">
        <f>IF(ufc_fights_2[[#This Row],[winner]]="Red",ufc_fights_2[[#This Row],[r_fighter_id]],ufc_fights_2[[#This Row],[b_fighter_id]])</f>
        <v>1979</v>
      </c>
      <c r="AQ2812" t="str">
        <f>_xlfn.XLOOKUP(ufc_fights_2[[#This Row],[winnerID]],ufc_fighters[id],ufc_fighters[fighter_name],"xxx",0,1)</f>
        <v>Henry Martinez</v>
      </c>
    </row>
    <row r="2813" spans="1:43">
      <c r="A2813">
        <v>3237</v>
      </c>
      <c r="B2813">
        <v>3120</v>
      </c>
      <c r="C2813">
        <f>_xlfn.XLOOKUP(ufc_fights_2[[#This Row],[r_fighter_id]],ufc_fighters[id],ufc_fighters[year],"xxx",0,1)</f>
        <v>1976</v>
      </c>
      <c r="D2813">
        <f>_xlfn.XLOOKUP(ufc_fights_2[[#This Row],[b_fighter_id]],ufc_fighters[id],ufc_fighters[year],"Prázdné",0,1)</f>
        <v>1986</v>
      </c>
      <c r="E2813" s="10">
        <f>YEAR(ufc_fights_2[[#This Row],[date]])-ufc_fights_2[[#This Row],[r_year]]</f>
        <v>31</v>
      </c>
      <c r="F2813" s="10">
        <f>YEAR(ufc_fights_2[[#This Row],[date]])-ufc_fights_2[[#This Row],[b_year]]</f>
        <v>21</v>
      </c>
      <c r="G2813">
        <v>0</v>
      </c>
      <c r="H2813">
        <v>0</v>
      </c>
      <c r="I2813">
        <v>0.27029999999999998</v>
      </c>
      <c r="J2813">
        <v>0.2</v>
      </c>
      <c r="K2813">
        <v>0.53849999999999998</v>
      </c>
      <c r="L2813">
        <v>0.39579999999999999</v>
      </c>
      <c r="M2813">
        <v>0.5</v>
      </c>
      <c r="N2813">
        <v>0</v>
      </c>
      <c r="O2813">
        <v>2</v>
      </c>
      <c r="P2813">
        <v>0</v>
      </c>
      <c r="Q2813">
        <v>0</v>
      </c>
      <c r="R2813">
        <v>1</v>
      </c>
      <c r="S2813" s="2">
        <v>2.8009259259259259E-3</v>
      </c>
      <c r="T2813" s="2">
        <v>7.6388888888888893E-4</v>
      </c>
      <c r="U2813">
        <v>0.16669999999999999</v>
      </c>
      <c r="V2813">
        <v>0.16669999999999999</v>
      </c>
      <c r="W2813">
        <v>0.33329999999999999</v>
      </c>
      <c r="X2813">
        <v>1</v>
      </c>
      <c r="Y2813">
        <v>0.5</v>
      </c>
      <c r="Z2813">
        <v>0.2286</v>
      </c>
      <c r="AA2813">
        <v>0.1852</v>
      </c>
      <c r="AB2813">
        <v>0</v>
      </c>
      <c r="AC2813">
        <v>0</v>
      </c>
      <c r="AD2813">
        <v>1</v>
      </c>
      <c r="AE2813">
        <v>0.25</v>
      </c>
      <c r="AF2813" t="s">
        <v>3933</v>
      </c>
      <c r="AG2813" s="2">
        <v>1.8981481481481482E-3</v>
      </c>
      <c r="AH2813" t="s">
        <v>3911</v>
      </c>
      <c r="AI2813">
        <v>3</v>
      </c>
      <c r="AJ2813" t="s">
        <v>3925</v>
      </c>
      <c r="AK2813" s="3">
        <v>39228</v>
      </c>
      <c r="AL2813" s="10">
        <f>YEAR(ufc_fights_2[[#This Row],[date]])</f>
        <v>2007</v>
      </c>
      <c r="AM2813" t="s">
        <v>3971</v>
      </c>
      <c r="AN2813">
        <v>1</v>
      </c>
      <c r="AO2813" t="s">
        <v>3913</v>
      </c>
      <c r="AP2813">
        <f>IF(ufc_fights_2[[#This Row],[winner]]="Red",ufc_fights_2[[#This Row],[r_fighter_id]],ufc_fights_2[[#This Row],[b_fighter_id]])</f>
        <v>3237</v>
      </c>
      <c r="AQ2813" t="str">
        <f>_xlfn.XLOOKUP(ufc_fights_2[[#This Row],[winnerID]],ufc_fighters[id],ufc_fighters[fighter_name],"xxx",0,1)</f>
        <v>Din Thomas</v>
      </c>
    </row>
    <row r="2814" spans="1:43">
      <c r="A2814">
        <v>1203</v>
      </c>
      <c r="B2814">
        <v>289</v>
      </c>
      <c r="C2814">
        <f>_xlfn.XLOOKUP(ufc_fights_2[[#This Row],[r_fighter_id]],ufc_fighters[id],ufc_fighters[year],"xxx",0,1)</f>
        <v>1981</v>
      </c>
      <c r="D2814">
        <f>_xlfn.XLOOKUP(ufc_fights_2[[#This Row],[b_fighter_id]],ufc_fighters[id],ufc_fighters[year],"Prázdné",0,1)</f>
        <v>1972</v>
      </c>
      <c r="E2814" s="10">
        <f>YEAR(ufc_fights_2[[#This Row],[date]])-ufc_fights_2[[#This Row],[r_year]]</f>
        <v>26</v>
      </c>
      <c r="F2814" s="10">
        <f>YEAR(ufc_fights_2[[#This Row],[date]])-ufc_fights_2[[#This Row],[b_year]]</f>
        <v>35</v>
      </c>
      <c r="G2814">
        <v>1</v>
      </c>
      <c r="H2814">
        <v>0</v>
      </c>
      <c r="I2814">
        <v>0.60270000000000001</v>
      </c>
      <c r="J2814">
        <v>0.5</v>
      </c>
      <c r="K2814">
        <v>0.77649999999999997</v>
      </c>
      <c r="L2814">
        <v>0.76790000000000003</v>
      </c>
      <c r="M2814">
        <v>1</v>
      </c>
      <c r="N2814">
        <v>0</v>
      </c>
      <c r="O2814">
        <v>0</v>
      </c>
      <c r="P2814">
        <v>7</v>
      </c>
      <c r="Q2814">
        <v>0</v>
      </c>
      <c r="R2814">
        <v>1</v>
      </c>
      <c r="S2814" s="2">
        <v>8.8425925925925929E-3</v>
      </c>
      <c r="T2814" s="2">
        <v>4.1666666666666669E-4</v>
      </c>
      <c r="U2814">
        <v>0.57579999999999998</v>
      </c>
      <c r="V2814">
        <v>0.4118</v>
      </c>
      <c r="W2814">
        <v>1</v>
      </c>
      <c r="X2814">
        <v>0</v>
      </c>
      <c r="Y2814">
        <v>0</v>
      </c>
      <c r="Z2814">
        <v>0.5</v>
      </c>
      <c r="AA2814">
        <v>0.18179999999999999</v>
      </c>
      <c r="AB2814">
        <v>1</v>
      </c>
      <c r="AC2814">
        <v>0.75</v>
      </c>
      <c r="AD2814">
        <v>0.59619999999999995</v>
      </c>
      <c r="AE2814">
        <v>1</v>
      </c>
      <c r="AF2814" t="s">
        <v>3922</v>
      </c>
      <c r="AG2814" s="2">
        <v>3.472222222222222E-3</v>
      </c>
      <c r="AH2814" t="s">
        <v>3911</v>
      </c>
      <c r="AI2814">
        <v>3</v>
      </c>
      <c r="AJ2814" t="s">
        <v>4053</v>
      </c>
      <c r="AK2814" s="3">
        <v>39375</v>
      </c>
      <c r="AL2814" s="10">
        <f>YEAR(ufc_fights_2[[#This Row],[date]])</f>
        <v>2007</v>
      </c>
      <c r="AM2814" t="s">
        <v>3971</v>
      </c>
      <c r="AN2814">
        <v>94</v>
      </c>
      <c r="AO2814" t="s">
        <v>3913</v>
      </c>
      <c r="AP2814">
        <f>IF(ufc_fights_2[[#This Row],[winner]]="Red",ufc_fights_2[[#This Row],[r_fighter_id]],ufc_fights_2[[#This Row],[b_fighter_id]])</f>
        <v>1203</v>
      </c>
      <c r="AQ2814" t="str">
        <f>_xlfn.XLOOKUP(ufc_fights_2[[#This Row],[winnerID]],ufc_fighters[id],ufc_fighters[fighter_name],"xxx",0,1)</f>
        <v>Matt Grice</v>
      </c>
    </row>
    <row r="2815" spans="1:43">
      <c r="A2815">
        <v>3142</v>
      </c>
      <c r="B2815">
        <v>3120</v>
      </c>
      <c r="C2815">
        <f>_xlfn.XLOOKUP(ufc_fights_2[[#This Row],[r_fighter_id]],ufc_fighters[id],ufc_fighters[year],"xxx",0,1)</f>
        <v>1984</v>
      </c>
      <c r="D2815">
        <f>_xlfn.XLOOKUP(ufc_fights_2[[#This Row],[b_fighter_id]],ufc_fighters[id],ufc_fighters[year],"Prázdné",0,1)</f>
        <v>1986</v>
      </c>
      <c r="E2815" s="10">
        <f>YEAR(ufc_fights_2[[#This Row],[date]])-ufc_fights_2[[#This Row],[r_year]]</f>
        <v>26</v>
      </c>
      <c r="F2815" s="10">
        <f>YEAR(ufc_fights_2[[#This Row],[date]])-ufc_fights_2[[#This Row],[b_year]]</f>
        <v>24</v>
      </c>
      <c r="G2815">
        <v>1</v>
      </c>
      <c r="H2815">
        <v>1</v>
      </c>
      <c r="I2815">
        <v>0.38669999999999999</v>
      </c>
      <c r="J2815">
        <v>0.4622</v>
      </c>
      <c r="K2815">
        <v>0.40639999999999998</v>
      </c>
      <c r="L2815">
        <v>0.5</v>
      </c>
      <c r="M2815">
        <v>0</v>
      </c>
      <c r="N2815">
        <v>0.6</v>
      </c>
      <c r="O2815">
        <v>1</v>
      </c>
      <c r="P2815">
        <v>0</v>
      </c>
      <c r="Q2815">
        <v>0</v>
      </c>
      <c r="R2815">
        <v>0</v>
      </c>
      <c r="S2815" s="2">
        <v>5.5555555555555556E-4</v>
      </c>
      <c r="T2815" s="2">
        <v>8.3333333333333339E-4</v>
      </c>
      <c r="U2815">
        <v>0.27210000000000001</v>
      </c>
      <c r="V2815">
        <v>0.39810000000000001</v>
      </c>
      <c r="W2815">
        <v>0.8125</v>
      </c>
      <c r="X2815">
        <v>0.94440000000000002</v>
      </c>
      <c r="Y2815">
        <v>0.875</v>
      </c>
      <c r="Z2815">
        <v>0.35539999999999999</v>
      </c>
      <c r="AA2815">
        <v>0.42730000000000001</v>
      </c>
      <c r="AB2815">
        <v>0.5</v>
      </c>
      <c r="AC2815">
        <v>0.83330000000000004</v>
      </c>
      <c r="AD2815">
        <v>1</v>
      </c>
      <c r="AE2815">
        <v>1</v>
      </c>
      <c r="AF2815" t="s">
        <v>3922</v>
      </c>
      <c r="AG2815" s="2">
        <v>3.472222222222222E-3</v>
      </c>
      <c r="AH2815" t="s">
        <v>3911</v>
      </c>
      <c r="AI2815">
        <v>3</v>
      </c>
      <c r="AJ2815" t="s">
        <v>3939</v>
      </c>
      <c r="AK2815" s="3">
        <v>40306</v>
      </c>
      <c r="AL2815" s="10">
        <f>YEAR(ufc_fights_2[[#This Row],[date]])</f>
        <v>2010</v>
      </c>
      <c r="AM2815" t="s">
        <v>3971</v>
      </c>
      <c r="AN2815">
        <v>92</v>
      </c>
      <c r="AO2815" t="s">
        <v>3918</v>
      </c>
      <c r="AP2815">
        <f>IF(ufc_fights_2[[#This Row],[winner]]="Red",ufc_fights_2[[#This Row],[r_fighter_id]],ufc_fights_2[[#This Row],[b_fighter_id]])</f>
        <v>3120</v>
      </c>
      <c r="AQ2815" t="str">
        <f>_xlfn.XLOOKUP(ufc_fights_2[[#This Row],[winnerID]],ufc_fighters[id],ufc_fighters[fighter_name],"xxx",0,1)</f>
        <v>Jeremy Stephens</v>
      </c>
    </row>
    <row r="2816" spans="1:43">
      <c r="A2816">
        <v>3120</v>
      </c>
      <c r="B2816">
        <v>2870</v>
      </c>
      <c r="C2816">
        <f>_xlfn.XLOOKUP(ufc_fights_2[[#This Row],[r_fighter_id]],ufc_fighters[id],ufc_fighters[year],"xxx",0,1)</f>
        <v>1986</v>
      </c>
      <c r="D2816">
        <f>_xlfn.XLOOKUP(ufc_fights_2[[#This Row],[b_fighter_id]],ufc_fighters[id],ufc_fighters[year],"Prázdné",0,1)</f>
        <v>1982</v>
      </c>
      <c r="E2816" s="10">
        <f>YEAR(ufc_fights_2[[#This Row],[date]])-ufc_fights_2[[#This Row],[r_year]]</f>
        <v>21</v>
      </c>
      <c r="F2816" s="10">
        <f>YEAR(ufc_fights_2[[#This Row],[date]])-ufc_fights_2[[#This Row],[b_year]]</f>
        <v>25</v>
      </c>
      <c r="G2816">
        <v>0</v>
      </c>
      <c r="H2816">
        <v>0</v>
      </c>
      <c r="I2816">
        <v>0.55559999999999998</v>
      </c>
      <c r="J2816">
        <v>0.37930000000000003</v>
      </c>
      <c r="K2816">
        <v>0.70779999999999998</v>
      </c>
      <c r="L2816">
        <v>0.76339999999999997</v>
      </c>
      <c r="M2816">
        <v>1</v>
      </c>
      <c r="N2816">
        <v>0</v>
      </c>
      <c r="O2816">
        <v>0</v>
      </c>
      <c r="P2816">
        <v>2</v>
      </c>
      <c r="Q2816">
        <v>1</v>
      </c>
      <c r="R2816">
        <v>1</v>
      </c>
      <c r="S2816" s="2">
        <v>6.8402777777777776E-3</v>
      </c>
      <c r="T2816" s="2">
        <v>1.5162037037037036E-3</v>
      </c>
      <c r="U2816">
        <v>0.50649999999999995</v>
      </c>
      <c r="V2816">
        <v>0.33329999999999999</v>
      </c>
      <c r="W2816">
        <v>0.77780000000000005</v>
      </c>
      <c r="X2816">
        <v>1</v>
      </c>
      <c r="Y2816">
        <v>0.5</v>
      </c>
      <c r="Z2816">
        <v>0.42309999999999998</v>
      </c>
      <c r="AA2816">
        <v>0.28570000000000001</v>
      </c>
      <c r="AB2816">
        <v>0</v>
      </c>
      <c r="AC2816">
        <v>0</v>
      </c>
      <c r="AD2816">
        <v>0.60940000000000005</v>
      </c>
      <c r="AE2816">
        <v>0.625</v>
      </c>
      <c r="AF2816" t="s">
        <v>3915</v>
      </c>
      <c r="AG2816" s="2">
        <v>3.472222222222222E-3</v>
      </c>
      <c r="AH2816" t="s">
        <v>3911</v>
      </c>
      <c r="AI2816">
        <v>3</v>
      </c>
      <c r="AJ2816" t="s">
        <v>3925</v>
      </c>
      <c r="AK2816" s="3">
        <v>39347</v>
      </c>
      <c r="AL2816" s="10">
        <f>YEAR(ufc_fights_2[[#This Row],[date]])</f>
        <v>2007</v>
      </c>
      <c r="AM2816" t="s">
        <v>3971</v>
      </c>
      <c r="AN2816">
        <v>63</v>
      </c>
      <c r="AO2816" t="s">
        <v>3913</v>
      </c>
      <c r="AP2816">
        <f>IF(ufc_fights_2[[#This Row],[winner]]="Red",ufc_fights_2[[#This Row],[r_fighter_id]],ufc_fights_2[[#This Row],[b_fighter_id]])</f>
        <v>3120</v>
      </c>
      <c r="AQ2816" t="str">
        <f>_xlfn.XLOOKUP(ufc_fights_2[[#This Row],[winnerID]],ufc_fighters[id],ufc_fighters[fighter_name],"xxx",0,1)</f>
        <v>Jeremy Stephens</v>
      </c>
    </row>
    <row r="2817" spans="1:43">
      <c r="A2817">
        <v>194</v>
      </c>
      <c r="B2817">
        <v>1708</v>
      </c>
      <c r="C2817">
        <f>_xlfn.XLOOKUP(ufc_fights_2[[#This Row],[r_fighter_id]],ufc_fighters[id],ufc_fighters[year],"xxx",0,1)</f>
        <v>1983</v>
      </c>
      <c r="D2817">
        <f>_xlfn.XLOOKUP(ufc_fights_2[[#This Row],[b_fighter_id]],ufc_fighters[id],ufc_fighters[year],"Prázdné",0,1)</f>
        <v>1983</v>
      </c>
      <c r="E2817" s="10">
        <f>YEAR(ufc_fights_2[[#This Row],[date]])-ufc_fights_2[[#This Row],[r_year]]</f>
        <v>32</v>
      </c>
      <c r="F2817" s="10">
        <f>YEAR(ufc_fights_2[[#This Row],[date]])-ufc_fights_2[[#This Row],[b_year]]</f>
        <v>32</v>
      </c>
      <c r="G2817">
        <v>1</v>
      </c>
      <c r="H2817">
        <v>0</v>
      </c>
      <c r="I2817">
        <v>0.49540000000000001</v>
      </c>
      <c r="J2817">
        <v>0.3407</v>
      </c>
      <c r="K2817">
        <v>0.5484</v>
      </c>
      <c r="L2817">
        <v>0.54010000000000002</v>
      </c>
      <c r="M2817">
        <v>1</v>
      </c>
      <c r="N2817">
        <v>0.25</v>
      </c>
      <c r="O2817">
        <v>2</v>
      </c>
      <c r="P2817">
        <v>1</v>
      </c>
      <c r="Q2817">
        <v>1</v>
      </c>
      <c r="R2817">
        <v>0</v>
      </c>
      <c r="S2817" s="2">
        <v>2.8935185185185184E-4</v>
      </c>
      <c r="T2817" s="2">
        <v>4.4444444444444444E-3</v>
      </c>
      <c r="U2817">
        <v>0.48080000000000001</v>
      </c>
      <c r="V2817">
        <v>0.32050000000000001</v>
      </c>
      <c r="W2817">
        <v>0.75</v>
      </c>
      <c r="X2817">
        <v>1</v>
      </c>
      <c r="Y2817">
        <v>0.5</v>
      </c>
      <c r="Z2817">
        <v>0.4713</v>
      </c>
      <c r="AA2817">
        <v>0.31759999999999999</v>
      </c>
      <c r="AB2817">
        <v>0.36359999999999998</v>
      </c>
      <c r="AC2817">
        <v>0.5</v>
      </c>
      <c r="AD2817">
        <v>0.81820000000000004</v>
      </c>
      <c r="AE2817">
        <v>1</v>
      </c>
      <c r="AF2817" t="s">
        <v>3922</v>
      </c>
      <c r="AG2817" s="2">
        <v>3.472222222222222E-3</v>
      </c>
      <c r="AH2817" t="s">
        <v>3911</v>
      </c>
      <c r="AI2817">
        <v>3</v>
      </c>
      <c r="AJ2817" t="s">
        <v>3945</v>
      </c>
      <c r="AK2817" s="3">
        <v>42336</v>
      </c>
      <c r="AL2817" s="10">
        <f>YEAR(ufc_fights_2[[#This Row],[date]])</f>
        <v>2015</v>
      </c>
      <c r="AM2817" t="s">
        <v>3971</v>
      </c>
      <c r="AN2817">
        <v>96</v>
      </c>
      <c r="AO2817" t="s">
        <v>3913</v>
      </c>
      <c r="AP2817">
        <f>IF(ufc_fights_2[[#This Row],[winner]]="Red",ufc_fights_2[[#This Row],[r_fighter_id]],ufc_fights_2[[#This Row],[b_fighter_id]])</f>
        <v>194</v>
      </c>
      <c r="AQ2817" t="str">
        <f>_xlfn.XLOOKUP(ufc_fights_2[[#This Row],[winnerID]],ufc_fighters[id],ufc_fighters[fighter_name],"xxx",0,1)</f>
        <v>Tae Hyun Bang</v>
      </c>
    </row>
    <row r="2818" spans="1:43">
      <c r="A2818">
        <v>3120</v>
      </c>
      <c r="B2818">
        <v>391</v>
      </c>
      <c r="C2818">
        <f>_xlfn.XLOOKUP(ufc_fights_2[[#This Row],[r_fighter_id]],ufc_fighters[id],ufc_fighters[year],"xxx",0,1)</f>
        <v>1986</v>
      </c>
      <c r="D2818">
        <f>_xlfn.XLOOKUP(ufc_fights_2[[#This Row],[b_fighter_id]],ufc_fighters[id],ufc_fighters[year],"Prázdné",0,1)</f>
        <v>1983</v>
      </c>
      <c r="E2818" s="10">
        <f>YEAR(ufc_fights_2[[#This Row],[date]])-ufc_fights_2[[#This Row],[r_year]]</f>
        <v>23</v>
      </c>
      <c r="F2818" s="10">
        <f>YEAR(ufc_fights_2[[#This Row],[date]])-ufc_fights_2[[#This Row],[b_year]]</f>
        <v>26</v>
      </c>
      <c r="G2818">
        <v>2</v>
      </c>
      <c r="H2818">
        <v>0</v>
      </c>
      <c r="I2818">
        <v>0.56000000000000005</v>
      </c>
      <c r="J2818">
        <v>0.1837</v>
      </c>
      <c r="K2818">
        <v>0.57689999999999997</v>
      </c>
      <c r="L2818">
        <v>0.2157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3.0092592592592595E-4</v>
      </c>
      <c r="T2818" s="2">
        <v>0</v>
      </c>
      <c r="U2818">
        <v>0.51160000000000005</v>
      </c>
      <c r="V2818">
        <v>0.1163</v>
      </c>
      <c r="W2818">
        <v>0.5</v>
      </c>
      <c r="X2818">
        <v>1</v>
      </c>
      <c r="Y2818">
        <v>1</v>
      </c>
      <c r="Z2818">
        <v>0.54169999999999996</v>
      </c>
      <c r="AA2818">
        <v>0.1875</v>
      </c>
      <c r="AB2818">
        <v>0.75</v>
      </c>
      <c r="AC2818">
        <v>0</v>
      </c>
      <c r="AD2818">
        <v>0.42859999999999998</v>
      </c>
      <c r="AE2818">
        <v>0</v>
      </c>
      <c r="AF2818" t="s">
        <v>3926</v>
      </c>
      <c r="AG2818" s="2">
        <v>2.3495370370370371E-3</v>
      </c>
      <c r="AH2818" t="s">
        <v>3911</v>
      </c>
      <c r="AI2818">
        <v>3</v>
      </c>
      <c r="AJ2818" t="s">
        <v>4079</v>
      </c>
      <c r="AK2818" s="3">
        <v>40072</v>
      </c>
      <c r="AL2818" s="10">
        <f>YEAR(ufc_fights_2[[#This Row],[date]])</f>
        <v>2009</v>
      </c>
      <c r="AM2818" t="s">
        <v>3971</v>
      </c>
      <c r="AN2818">
        <v>35</v>
      </c>
      <c r="AO2818" t="s">
        <v>3913</v>
      </c>
      <c r="AP2818">
        <f>IF(ufc_fights_2[[#This Row],[winner]]="Red",ufc_fights_2[[#This Row],[r_fighter_id]],ufc_fights_2[[#This Row],[b_fighter_id]])</f>
        <v>3120</v>
      </c>
      <c r="AQ2818" t="str">
        <f>_xlfn.XLOOKUP(ufc_fights_2[[#This Row],[winnerID]],ufc_fighters[id],ufc_fighters[fighter_name],"xxx",0,1)</f>
        <v>Jeremy Stephens</v>
      </c>
    </row>
    <row r="2819" spans="1:43">
      <c r="A2819">
        <v>1525</v>
      </c>
      <c r="B2819">
        <v>194</v>
      </c>
      <c r="C2819">
        <f>_xlfn.XLOOKUP(ufc_fights_2[[#This Row],[r_fighter_id]],ufc_fighters[id],ufc_fighters[year],"xxx",0,1)</f>
        <v>1984</v>
      </c>
      <c r="D2819">
        <f>_xlfn.XLOOKUP(ufc_fights_2[[#This Row],[b_fighter_id]],ufc_fighters[id],ufc_fighters[year],"Prázdné",0,1)</f>
        <v>1983</v>
      </c>
      <c r="E2819" s="10">
        <f>YEAR(ufc_fights_2[[#This Row],[date]])-ufc_fights_2[[#This Row],[r_year]]</f>
        <v>30</v>
      </c>
      <c r="F2819" s="10">
        <f>YEAR(ufc_fights_2[[#This Row],[date]])-ufc_fights_2[[#This Row],[b_year]]</f>
        <v>31</v>
      </c>
      <c r="G2819">
        <v>0</v>
      </c>
      <c r="H2819">
        <v>2</v>
      </c>
      <c r="I2819">
        <v>0.31869999999999998</v>
      </c>
      <c r="J2819">
        <v>0.31780000000000003</v>
      </c>
      <c r="K2819">
        <v>0.31869999999999998</v>
      </c>
      <c r="L2819">
        <v>0.35399999999999998</v>
      </c>
      <c r="M2819">
        <v>0.44440000000000002</v>
      </c>
      <c r="N2819">
        <v>0</v>
      </c>
      <c r="O2819">
        <v>0</v>
      </c>
      <c r="P2819">
        <v>0</v>
      </c>
      <c r="Q2819">
        <v>1</v>
      </c>
      <c r="R2819">
        <v>2</v>
      </c>
      <c r="S2819" s="2">
        <v>1.2152777777777778E-3</v>
      </c>
      <c r="T2819" s="2">
        <v>1.0995370370370371E-3</v>
      </c>
      <c r="U2819">
        <v>0.27850000000000003</v>
      </c>
      <c r="V2819">
        <v>0.31369999999999998</v>
      </c>
      <c r="W2819">
        <v>0.5</v>
      </c>
      <c r="X2819">
        <v>1</v>
      </c>
      <c r="Y2819">
        <v>0</v>
      </c>
      <c r="Z2819">
        <v>0.30230000000000001</v>
      </c>
      <c r="AA2819">
        <v>0.31180000000000002</v>
      </c>
      <c r="AB2819">
        <v>1</v>
      </c>
      <c r="AC2819">
        <v>0</v>
      </c>
      <c r="AD2819">
        <v>0.33329999999999999</v>
      </c>
      <c r="AE2819">
        <v>0.5</v>
      </c>
      <c r="AF2819" t="s">
        <v>3910</v>
      </c>
      <c r="AG2819" s="2">
        <v>1.4004629629629629E-3</v>
      </c>
      <c r="AH2819" t="s">
        <v>3911</v>
      </c>
      <c r="AI2819">
        <v>3</v>
      </c>
      <c r="AJ2819" t="s">
        <v>3925</v>
      </c>
      <c r="AK2819" s="3">
        <v>41804</v>
      </c>
      <c r="AL2819" s="10">
        <f>YEAR(ufc_fights_2[[#This Row],[date]])</f>
        <v>2014</v>
      </c>
      <c r="AM2819" t="s">
        <v>3971</v>
      </c>
      <c r="AN2819">
        <v>80</v>
      </c>
      <c r="AO2819" t="s">
        <v>3918</v>
      </c>
      <c r="AP2819">
        <f>IF(ufc_fights_2[[#This Row],[winner]]="Red",ufc_fights_2[[#This Row],[r_fighter_id]],ufc_fights_2[[#This Row],[b_fighter_id]])</f>
        <v>194</v>
      </c>
      <c r="AQ2819" t="str">
        <f>_xlfn.XLOOKUP(ufc_fights_2[[#This Row],[winnerID]],ufc_fighters[id],ufc_fighters[fighter_name],"xxx",0,1)</f>
        <v>Tae Hyun Bang</v>
      </c>
    </row>
    <row r="2820" spans="1:43">
      <c r="A2820">
        <v>451</v>
      </c>
      <c r="B2820">
        <v>2993</v>
      </c>
      <c r="C2820">
        <f>_xlfn.XLOOKUP(ufc_fights_2[[#This Row],[r_fighter_id]],ufc_fighters[id],ufc_fighters[year],"xxx",0,1)</f>
        <v>1987</v>
      </c>
      <c r="D2820">
        <f>_xlfn.XLOOKUP(ufc_fights_2[[#This Row],[b_fighter_id]],ufc_fighters[id],ufc_fighters[year],"Prázdné",0,1)</f>
        <v>1984</v>
      </c>
      <c r="E2820" s="10">
        <f>YEAR(ufc_fights_2[[#This Row],[date]])-ufc_fights_2[[#This Row],[r_year]]</f>
        <v>29</v>
      </c>
      <c r="F2820" s="10">
        <f>YEAR(ufc_fights_2[[#This Row],[date]])-ufc_fights_2[[#This Row],[b_year]]</f>
        <v>32</v>
      </c>
      <c r="G2820">
        <v>0</v>
      </c>
      <c r="H2820">
        <v>1</v>
      </c>
      <c r="I2820">
        <v>0.69230000000000003</v>
      </c>
      <c r="J2820">
        <v>0.44</v>
      </c>
      <c r="K2820">
        <v>0.71430000000000005</v>
      </c>
      <c r="L2820">
        <v>0.48149999999999998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0</v>
      </c>
      <c r="T2820" s="2">
        <v>4.6296296296296294E-5</v>
      </c>
      <c r="U2820">
        <v>0.25</v>
      </c>
      <c r="V2820">
        <v>0.31580000000000003</v>
      </c>
      <c r="W2820">
        <v>0.5</v>
      </c>
      <c r="X2820">
        <v>1</v>
      </c>
      <c r="Y2820">
        <v>1</v>
      </c>
      <c r="Z2820">
        <v>0.66669999999999996</v>
      </c>
      <c r="AA2820">
        <v>0.46150000000000002</v>
      </c>
      <c r="AB2820">
        <v>1</v>
      </c>
      <c r="AC2820">
        <v>0.6</v>
      </c>
      <c r="AD2820">
        <v>0</v>
      </c>
      <c r="AE2820">
        <v>0.28570000000000001</v>
      </c>
      <c r="AF2820" t="s">
        <v>3910</v>
      </c>
      <c r="AG2820" s="2">
        <v>8.4490740740740739E-4</v>
      </c>
      <c r="AH2820" t="s">
        <v>3911</v>
      </c>
      <c r="AI2820">
        <v>3</v>
      </c>
      <c r="AJ2820" t="s">
        <v>3925</v>
      </c>
      <c r="AK2820" s="3">
        <v>42609</v>
      </c>
      <c r="AL2820" s="10">
        <f>YEAR(ufc_fights_2[[#This Row],[date]])</f>
        <v>2016</v>
      </c>
      <c r="AM2820" t="s">
        <v>3971</v>
      </c>
      <c r="AN2820">
        <v>80</v>
      </c>
      <c r="AO2820" t="s">
        <v>3918</v>
      </c>
      <c r="AP2820">
        <f>IF(ufc_fights_2[[#This Row],[winner]]="Red",ufc_fights_2[[#This Row],[r_fighter_id]],ufc_fights_2[[#This Row],[b_fighter_id]])</f>
        <v>2993</v>
      </c>
      <c r="AQ2820" t="str">
        <f>_xlfn.XLOOKUP(ufc_fights_2[[#This Row],[winnerID]],ufc_fighters[id],ufc_fighters[fighter_name],"xxx",0,1)</f>
        <v>Felipe Silva</v>
      </c>
    </row>
    <row r="2821" spans="1:43">
      <c r="A2821">
        <v>3120</v>
      </c>
      <c r="B2821">
        <v>706</v>
      </c>
      <c r="C2821">
        <f>_xlfn.XLOOKUP(ufc_fights_2[[#This Row],[r_fighter_id]],ufc_fighters[id],ufc_fighters[year],"xxx",0,1)</f>
        <v>1986</v>
      </c>
      <c r="D2821">
        <f>_xlfn.XLOOKUP(ufc_fights_2[[#This Row],[b_fighter_id]],ufc_fighters[id],ufc_fighters[year],"Prázdné",0,1)</f>
        <v>1973</v>
      </c>
      <c r="E2821" s="10">
        <f>YEAR(ufc_fights_2[[#This Row],[date]])-ufc_fights_2[[#This Row],[r_year]]</f>
        <v>25</v>
      </c>
      <c r="F2821" s="10">
        <f>YEAR(ufc_fights_2[[#This Row],[date]])-ufc_fights_2[[#This Row],[b_year]]</f>
        <v>38</v>
      </c>
      <c r="G2821">
        <v>1</v>
      </c>
      <c r="H2821">
        <v>0</v>
      </c>
      <c r="I2821">
        <v>0.36759999999999998</v>
      </c>
      <c r="J2821">
        <v>0.22370000000000001</v>
      </c>
      <c r="K2821">
        <v>0.53120000000000001</v>
      </c>
      <c r="L2821">
        <v>0.47539999999999999</v>
      </c>
      <c r="M2821">
        <v>0</v>
      </c>
      <c r="N2821">
        <v>0.5</v>
      </c>
      <c r="O2821">
        <v>2</v>
      </c>
      <c r="P2821">
        <v>0</v>
      </c>
      <c r="Q2821">
        <v>0</v>
      </c>
      <c r="R2821">
        <v>0</v>
      </c>
      <c r="S2821" s="2">
        <v>7.1759259259259259E-4</v>
      </c>
      <c r="T2821" s="2">
        <v>3.0439814814814813E-3</v>
      </c>
      <c r="U2821">
        <v>0.17649999999999999</v>
      </c>
      <c r="V2821">
        <v>0.19120000000000001</v>
      </c>
      <c r="W2821">
        <v>0.88890000000000002</v>
      </c>
      <c r="X2821">
        <v>1</v>
      </c>
      <c r="Y2821">
        <v>0.6</v>
      </c>
      <c r="Z2821">
        <v>0.26319999999999999</v>
      </c>
      <c r="AA2821">
        <v>0.22670000000000001</v>
      </c>
      <c r="AB2821">
        <v>1</v>
      </c>
      <c r="AC2821">
        <v>0</v>
      </c>
      <c r="AD2821">
        <v>0.66669999999999996</v>
      </c>
      <c r="AE2821">
        <v>0</v>
      </c>
      <c r="AF2821" t="s">
        <v>3910</v>
      </c>
      <c r="AG2821" s="2">
        <v>1.7708333333333332E-3</v>
      </c>
      <c r="AH2821" t="s">
        <v>3911</v>
      </c>
      <c r="AI2821">
        <v>3</v>
      </c>
      <c r="AJ2821" t="s">
        <v>3985</v>
      </c>
      <c r="AK2821" s="3">
        <v>40544</v>
      </c>
      <c r="AL2821" s="10">
        <f>YEAR(ufc_fights_2[[#This Row],[date]])</f>
        <v>2011</v>
      </c>
      <c r="AM2821" t="s">
        <v>3971</v>
      </c>
      <c r="AN2821">
        <v>1</v>
      </c>
      <c r="AO2821" t="s">
        <v>3913</v>
      </c>
      <c r="AP2821">
        <f>IF(ufc_fights_2[[#This Row],[winner]]="Red",ufc_fights_2[[#This Row],[r_fighter_id]],ufc_fights_2[[#This Row],[b_fighter_id]])</f>
        <v>3120</v>
      </c>
      <c r="AQ2821" t="str">
        <f>_xlfn.XLOOKUP(ufc_fights_2[[#This Row],[winnerID]],ufc_fighters[id],ufc_fighters[fighter_name],"xxx",0,1)</f>
        <v>Jeremy Stephens</v>
      </c>
    </row>
    <row r="2822" spans="1:43">
      <c r="A2822">
        <v>3120</v>
      </c>
      <c r="B2822">
        <v>808</v>
      </c>
      <c r="C2822">
        <f>_xlfn.XLOOKUP(ufc_fights_2[[#This Row],[r_fighter_id]],ufc_fighters[id],ufc_fighters[year],"xxx",0,1)</f>
        <v>1986</v>
      </c>
      <c r="D2822">
        <f>_xlfn.XLOOKUP(ufc_fights_2[[#This Row],[b_fighter_id]],ufc_fighters[id],ufc_fighters[year],"Prázdné",0,1)</f>
        <v>1984</v>
      </c>
      <c r="E2822" s="10">
        <f>YEAR(ufc_fights_2[[#This Row],[date]])-ufc_fights_2[[#This Row],[r_year]]</f>
        <v>22</v>
      </c>
      <c r="F2822" s="10">
        <f>YEAR(ufc_fights_2[[#This Row],[date]])-ufc_fights_2[[#This Row],[b_year]]</f>
        <v>24</v>
      </c>
      <c r="G2822">
        <v>1</v>
      </c>
      <c r="H2822">
        <v>0</v>
      </c>
      <c r="I2822">
        <v>0.4783</v>
      </c>
      <c r="J2822">
        <v>0.5</v>
      </c>
      <c r="K2822">
        <v>0.55000000000000004</v>
      </c>
      <c r="L2822">
        <v>0.77080000000000004</v>
      </c>
      <c r="M2822">
        <v>0</v>
      </c>
      <c r="N2822">
        <v>0.66669999999999996</v>
      </c>
      <c r="O2822">
        <v>0</v>
      </c>
      <c r="P2822">
        <v>2</v>
      </c>
      <c r="Q2822">
        <v>2</v>
      </c>
      <c r="R2822">
        <v>0</v>
      </c>
      <c r="S2822" s="2">
        <v>1.6435185185185185E-3</v>
      </c>
      <c r="T2822" s="2">
        <v>3.5763888888888889E-3</v>
      </c>
      <c r="U2822">
        <v>0.36109999999999998</v>
      </c>
      <c r="V2822">
        <v>0.33329999999999999</v>
      </c>
      <c r="W2822">
        <v>0.83330000000000004</v>
      </c>
      <c r="X2822">
        <v>1</v>
      </c>
      <c r="Y2822">
        <v>0.83330000000000004</v>
      </c>
      <c r="Z2822">
        <v>0.34620000000000001</v>
      </c>
      <c r="AA2822">
        <v>0.5</v>
      </c>
      <c r="AB2822">
        <v>1</v>
      </c>
      <c r="AC2822">
        <v>0.5</v>
      </c>
      <c r="AD2822">
        <v>0.63160000000000005</v>
      </c>
      <c r="AE2822">
        <v>0</v>
      </c>
      <c r="AF2822" t="s">
        <v>3910</v>
      </c>
      <c r="AG2822" s="2">
        <v>4.5138888888888887E-4</v>
      </c>
      <c r="AH2822" t="s">
        <v>3911</v>
      </c>
      <c r="AI2822">
        <v>3</v>
      </c>
      <c r="AJ2822" t="s">
        <v>3967</v>
      </c>
      <c r="AK2822" s="3">
        <v>39767</v>
      </c>
      <c r="AL2822" s="10">
        <f>YEAR(ufc_fights_2[[#This Row],[date]])</f>
        <v>2008</v>
      </c>
      <c r="AM2822" t="s">
        <v>3971</v>
      </c>
      <c r="AN2822">
        <v>1</v>
      </c>
      <c r="AO2822" t="s">
        <v>3913</v>
      </c>
      <c r="AP2822">
        <f>IF(ufc_fights_2[[#This Row],[winner]]="Red",ufc_fights_2[[#This Row],[r_fighter_id]],ufc_fights_2[[#This Row],[b_fighter_id]])</f>
        <v>3120</v>
      </c>
      <c r="AQ2822" t="str">
        <f>_xlfn.XLOOKUP(ufc_fights_2[[#This Row],[winnerID]],ufc_fighters[id],ufc_fighters[fighter_name],"xxx",0,1)</f>
        <v>Jeremy Stephens</v>
      </c>
    </row>
    <row r="2823" spans="1:43">
      <c r="A2823">
        <v>3120</v>
      </c>
      <c r="B2823">
        <v>2111</v>
      </c>
      <c r="C2823">
        <f>_xlfn.XLOOKUP(ufc_fights_2[[#This Row],[r_fighter_id]],ufc_fighters[id],ufc_fighters[year],"xxx",0,1)</f>
        <v>1986</v>
      </c>
      <c r="D2823">
        <f>_xlfn.XLOOKUP(ufc_fights_2[[#This Row],[b_fighter_id]],ufc_fighters[id],ufc_fighters[year],"Prázdné",0,1)</f>
        <v>1984</v>
      </c>
      <c r="E2823" s="10">
        <f>YEAR(ufc_fights_2[[#This Row],[date]])-ufc_fights_2[[#This Row],[r_year]]</f>
        <v>22</v>
      </c>
      <c r="F2823" s="10">
        <f>YEAR(ufc_fights_2[[#This Row],[date]])-ufc_fights_2[[#This Row],[b_year]]</f>
        <v>24</v>
      </c>
      <c r="G2823">
        <v>1</v>
      </c>
      <c r="H2823">
        <v>0</v>
      </c>
      <c r="I2823">
        <v>0.55559999999999998</v>
      </c>
      <c r="J2823">
        <v>0.1724</v>
      </c>
      <c r="K2823">
        <v>0.70330000000000004</v>
      </c>
      <c r="L2823">
        <v>0.34210000000000002</v>
      </c>
      <c r="M2823">
        <v>1</v>
      </c>
      <c r="N2823">
        <v>0</v>
      </c>
      <c r="O2823">
        <v>0</v>
      </c>
      <c r="P2823">
        <v>3</v>
      </c>
      <c r="Q2823">
        <v>1</v>
      </c>
      <c r="R2823">
        <v>3</v>
      </c>
      <c r="S2823" s="2">
        <v>2.9976851851851853E-3</v>
      </c>
      <c r="T2823" s="2">
        <v>2.0138888888888888E-3</v>
      </c>
      <c r="U2823">
        <v>0.52170000000000005</v>
      </c>
      <c r="V2823">
        <v>0.1429</v>
      </c>
      <c r="W2823">
        <v>0.71430000000000005</v>
      </c>
      <c r="X2823">
        <v>1</v>
      </c>
      <c r="Y2823">
        <v>1</v>
      </c>
      <c r="Z2823">
        <v>0.33329999999999999</v>
      </c>
      <c r="AA2823">
        <v>0</v>
      </c>
      <c r="AB2823">
        <v>0</v>
      </c>
      <c r="AC2823">
        <v>0.5</v>
      </c>
      <c r="AD2823">
        <v>0.66669999999999996</v>
      </c>
      <c r="AE2823">
        <v>0.5</v>
      </c>
      <c r="AF2823" t="s">
        <v>3910</v>
      </c>
      <c r="AG2823" s="2">
        <v>3.2870370370370371E-3</v>
      </c>
      <c r="AH2823" t="s">
        <v>3911</v>
      </c>
      <c r="AI2823">
        <v>3</v>
      </c>
      <c r="AJ2823" t="s">
        <v>3967</v>
      </c>
      <c r="AK2823" s="3">
        <v>39470</v>
      </c>
      <c r="AL2823" s="10">
        <f>YEAR(ufc_fights_2[[#This Row],[date]])</f>
        <v>2008</v>
      </c>
      <c r="AM2823" t="s">
        <v>3971</v>
      </c>
      <c r="AN2823">
        <v>1</v>
      </c>
      <c r="AO2823" t="s">
        <v>3913</v>
      </c>
      <c r="AP2823">
        <f>IF(ufc_fights_2[[#This Row],[winner]]="Red",ufc_fights_2[[#This Row],[r_fighter_id]],ufc_fights_2[[#This Row],[b_fighter_id]])</f>
        <v>3120</v>
      </c>
      <c r="AQ2823" t="str">
        <f>_xlfn.XLOOKUP(ufc_fights_2[[#This Row],[winnerID]],ufc_fighters[id],ufc_fighters[fighter_name],"xxx",0,1)</f>
        <v>Jeremy Stephens</v>
      </c>
    </row>
    <row r="2824" spans="1:43">
      <c r="A2824">
        <v>3237</v>
      </c>
      <c r="B2824">
        <v>1437</v>
      </c>
      <c r="C2824">
        <f>_xlfn.XLOOKUP(ufc_fights_2[[#This Row],[r_fighter_id]],ufc_fighters[id],ufc_fighters[year],"xxx",0,1)</f>
        <v>1976</v>
      </c>
      <c r="D2824">
        <f>_xlfn.XLOOKUP(ufc_fights_2[[#This Row],[b_fighter_id]],ufc_fighters[id],ufc_fighters[year],"Prázdné",0,1)</f>
        <v>1970</v>
      </c>
      <c r="E2824" s="10">
        <f>YEAR(ufc_fights_2[[#This Row],[date]])-ufc_fights_2[[#This Row],[r_year]]</f>
        <v>25</v>
      </c>
      <c r="F2824" s="10">
        <f>YEAR(ufc_fights_2[[#This Row],[date]])-ufc_fights_2[[#This Row],[b_year]]</f>
        <v>31</v>
      </c>
      <c r="G2824">
        <v>0</v>
      </c>
      <c r="H2824">
        <v>0</v>
      </c>
      <c r="I2824">
        <v>0.60870000000000002</v>
      </c>
      <c r="J2824">
        <v>0.42220000000000002</v>
      </c>
      <c r="K2824">
        <v>0.76559999999999995</v>
      </c>
      <c r="L2824">
        <v>0.5897</v>
      </c>
      <c r="M2824">
        <v>1</v>
      </c>
      <c r="N2824">
        <v>0.28570000000000001</v>
      </c>
      <c r="O2824">
        <v>0</v>
      </c>
      <c r="P2824">
        <v>2</v>
      </c>
      <c r="Q2824">
        <v>0</v>
      </c>
      <c r="R2824">
        <v>0</v>
      </c>
      <c r="S2824" s="2">
        <v>4.2708333333333331E-3</v>
      </c>
      <c r="T2824" s="2">
        <v>3.9699074074074072E-3</v>
      </c>
      <c r="U2824">
        <v>0.60289999999999999</v>
      </c>
      <c r="V2824">
        <v>0.33329999999999999</v>
      </c>
      <c r="W2824">
        <v>1</v>
      </c>
      <c r="X2824">
        <v>0</v>
      </c>
      <c r="Y2824">
        <v>1</v>
      </c>
      <c r="Z2824">
        <v>0.45829999999999999</v>
      </c>
      <c r="AA2824">
        <v>0.2</v>
      </c>
      <c r="AB2824">
        <v>0.68569999999999998</v>
      </c>
      <c r="AC2824">
        <v>0.61109999999999998</v>
      </c>
      <c r="AD2824">
        <v>0.7</v>
      </c>
      <c r="AE2824">
        <v>0.57140000000000002</v>
      </c>
      <c r="AF2824" t="s">
        <v>3915</v>
      </c>
      <c r="AG2824" s="2">
        <v>3.472222222222222E-3</v>
      </c>
      <c r="AH2824" t="s">
        <v>3911</v>
      </c>
      <c r="AI2824">
        <v>3</v>
      </c>
      <c r="AJ2824" t="s">
        <v>3925</v>
      </c>
      <c r="AK2824" s="3">
        <v>37162</v>
      </c>
      <c r="AL2824" s="10">
        <f>YEAR(ufc_fights_2[[#This Row],[date]])</f>
        <v>2001</v>
      </c>
      <c r="AM2824" t="s">
        <v>3971</v>
      </c>
      <c r="AN2824">
        <v>1</v>
      </c>
      <c r="AO2824" t="s">
        <v>3913</v>
      </c>
      <c r="AP2824">
        <f>IF(ufc_fights_2[[#This Row],[winner]]="Red",ufc_fights_2[[#This Row],[r_fighter_id]],ufc_fights_2[[#This Row],[b_fighter_id]])</f>
        <v>3237</v>
      </c>
      <c r="AQ2824" t="str">
        <f>_xlfn.XLOOKUP(ufc_fights_2[[#This Row],[winnerID]],ufc_fighters[id],ufc_fighters[fighter_name],"xxx",0,1)</f>
        <v>Din Thomas</v>
      </c>
    </row>
    <row r="2825" spans="1:43">
      <c r="A2825">
        <v>3237</v>
      </c>
      <c r="B2825">
        <v>2939</v>
      </c>
      <c r="C2825">
        <f>_xlfn.XLOOKUP(ufc_fights_2[[#This Row],[r_fighter_id]],ufc_fighters[id],ufc_fighters[year],"xxx",0,1)</f>
        <v>1976</v>
      </c>
      <c r="D2825">
        <f>_xlfn.XLOOKUP(ufc_fights_2[[#This Row],[b_fighter_id]],ufc_fighters[id],ufc_fighters[year],"Prázdné",0,1)</f>
        <v>1974</v>
      </c>
      <c r="E2825" s="10">
        <f>YEAR(ufc_fights_2[[#This Row],[date]])-ufc_fights_2[[#This Row],[r_year]]</f>
        <v>27</v>
      </c>
      <c r="F2825" s="10">
        <f>YEAR(ufc_fights_2[[#This Row],[date]])-ufc_fights_2[[#This Row],[b_year]]</f>
        <v>29</v>
      </c>
      <c r="G2825">
        <v>0</v>
      </c>
      <c r="H2825">
        <v>0</v>
      </c>
      <c r="I2825">
        <v>0.47539999999999999</v>
      </c>
      <c r="J2825">
        <v>0.32100000000000001</v>
      </c>
      <c r="K2825">
        <v>0.64129999999999998</v>
      </c>
      <c r="L2825">
        <v>0.433</v>
      </c>
      <c r="M2825">
        <v>0</v>
      </c>
      <c r="N2825">
        <v>3.5700000000000003E-2</v>
      </c>
      <c r="O2825">
        <v>0</v>
      </c>
      <c r="P2825">
        <v>0</v>
      </c>
      <c r="Q2825">
        <v>0</v>
      </c>
      <c r="R2825">
        <v>0</v>
      </c>
      <c r="S2825" s="2">
        <v>1.2152777777777778E-3</v>
      </c>
      <c r="T2825" s="2">
        <v>9.9537037037037042E-4</v>
      </c>
      <c r="U2825">
        <v>0.36730000000000002</v>
      </c>
      <c r="V2825">
        <v>8.3299999999999999E-2</v>
      </c>
      <c r="W2825">
        <v>0.85709999999999997</v>
      </c>
      <c r="X2825">
        <v>1</v>
      </c>
      <c r="Y2825">
        <v>1</v>
      </c>
      <c r="Z2825">
        <v>0.40739999999999998</v>
      </c>
      <c r="AA2825">
        <v>0.1452</v>
      </c>
      <c r="AB2825">
        <v>1</v>
      </c>
      <c r="AC2825">
        <v>0.89470000000000005</v>
      </c>
      <c r="AD2825">
        <v>0</v>
      </c>
      <c r="AE2825">
        <v>0</v>
      </c>
      <c r="AF2825" t="s">
        <v>3922</v>
      </c>
      <c r="AG2825" s="2">
        <v>3.472222222222222E-3</v>
      </c>
      <c r="AH2825" t="s">
        <v>3911</v>
      </c>
      <c r="AI2825">
        <v>3</v>
      </c>
      <c r="AJ2825" t="s">
        <v>4052</v>
      </c>
      <c r="AK2825" s="3">
        <v>37680</v>
      </c>
      <c r="AL2825" s="10">
        <f>YEAR(ufc_fights_2[[#This Row],[date]])</f>
        <v>2003</v>
      </c>
      <c r="AM2825" t="s">
        <v>3971</v>
      </c>
      <c r="AN2825">
        <v>36</v>
      </c>
      <c r="AO2825" t="s">
        <v>3913</v>
      </c>
      <c r="AP2825">
        <f>IF(ufc_fights_2[[#This Row],[winner]]="Red",ufc_fights_2[[#This Row],[r_fighter_id]],ufc_fights_2[[#This Row],[b_fighter_id]])</f>
        <v>3237</v>
      </c>
      <c r="AQ2825" t="str">
        <f>_xlfn.XLOOKUP(ufc_fights_2[[#This Row],[winnerID]],ufc_fighters[id],ufc_fighters[fighter_name],"xxx",0,1)</f>
        <v>Din Thomas</v>
      </c>
    </row>
    <row r="2826" spans="1:43">
      <c r="A2826">
        <v>3237</v>
      </c>
      <c r="B2826">
        <v>1226</v>
      </c>
      <c r="C2826">
        <f>_xlfn.XLOOKUP(ufc_fights_2[[#This Row],[r_fighter_id]],ufc_fighters[id],ufc_fighters[year],"xxx",0,1)</f>
        <v>1976</v>
      </c>
      <c r="D2826">
        <f>_xlfn.XLOOKUP(ufc_fights_2[[#This Row],[b_fighter_id]],ufc_fighters[id],ufc_fighters[year],"Prázdné",0,1)</f>
        <v>1981</v>
      </c>
      <c r="E2826" s="10">
        <f>YEAR(ufc_fights_2[[#This Row],[date]])-ufc_fights_2[[#This Row],[r_year]]</f>
        <v>31</v>
      </c>
      <c r="F2826" s="10">
        <f>YEAR(ufc_fights_2[[#This Row],[date]])-ufc_fights_2[[#This Row],[b_year]]</f>
        <v>26</v>
      </c>
      <c r="G2826">
        <v>0</v>
      </c>
      <c r="H2826">
        <v>0</v>
      </c>
      <c r="I2826">
        <v>0.29199999999999998</v>
      </c>
      <c r="J2826">
        <v>0.31430000000000002</v>
      </c>
      <c r="K2826">
        <v>0.38929999999999998</v>
      </c>
      <c r="L2826">
        <v>0.54710000000000003</v>
      </c>
      <c r="M2826">
        <v>0</v>
      </c>
      <c r="N2826">
        <v>0.3125</v>
      </c>
      <c r="O2826">
        <v>1</v>
      </c>
      <c r="P2826">
        <v>0</v>
      </c>
      <c r="Q2826">
        <v>0</v>
      </c>
      <c r="R2826">
        <v>0</v>
      </c>
      <c r="S2826" s="2">
        <v>5.5555555555555556E-4</v>
      </c>
      <c r="T2826" s="2">
        <v>4.7800925925925927E-3</v>
      </c>
      <c r="U2826">
        <v>0.25929999999999997</v>
      </c>
      <c r="V2826">
        <v>0.29289999999999999</v>
      </c>
      <c r="W2826">
        <v>1</v>
      </c>
      <c r="X2826">
        <v>1</v>
      </c>
      <c r="Y2826">
        <v>1</v>
      </c>
      <c r="Z2826">
        <v>0.2621</v>
      </c>
      <c r="AA2826">
        <v>0.18840000000000001</v>
      </c>
      <c r="AB2826">
        <v>0.57140000000000002</v>
      </c>
      <c r="AC2826">
        <v>0.33329999999999999</v>
      </c>
      <c r="AD2826">
        <v>0.66669999999999996</v>
      </c>
      <c r="AE2826">
        <v>0.57579999999999998</v>
      </c>
      <c r="AF2826" t="s">
        <v>3915</v>
      </c>
      <c r="AG2826" s="2">
        <v>3.472222222222222E-3</v>
      </c>
      <c r="AH2826" t="s">
        <v>3911</v>
      </c>
      <c r="AI2826">
        <v>3</v>
      </c>
      <c r="AJ2826" t="s">
        <v>3925</v>
      </c>
      <c r="AK2826" s="3">
        <v>39107</v>
      </c>
      <c r="AL2826" s="10">
        <f>YEAR(ufc_fights_2[[#This Row],[date]])</f>
        <v>2007</v>
      </c>
      <c r="AM2826" t="s">
        <v>3971</v>
      </c>
      <c r="AN2826">
        <v>69</v>
      </c>
      <c r="AO2826" t="s">
        <v>3913</v>
      </c>
      <c r="AP2826">
        <f>IF(ufc_fights_2[[#This Row],[winner]]="Red",ufc_fights_2[[#This Row],[r_fighter_id]],ufc_fights_2[[#This Row],[b_fighter_id]])</f>
        <v>3237</v>
      </c>
      <c r="AQ2826" t="str">
        <f>_xlfn.XLOOKUP(ufc_fights_2[[#This Row],[winnerID]],ufc_fighters[id],ufc_fighters[fighter_name],"xxx",0,1)</f>
        <v>Din Thomas</v>
      </c>
    </row>
    <row r="2827" spans="1:43">
      <c r="A2827">
        <v>3142</v>
      </c>
      <c r="B2827">
        <v>2501</v>
      </c>
      <c r="C2827">
        <f>_xlfn.XLOOKUP(ufc_fights_2[[#This Row],[r_fighter_id]],ufc_fighters[id],ufc_fighters[year],"xxx",0,1)</f>
        <v>1984</v>
      </c>
      <c r="D2827">
        <f>_xlfn.XLOOKUP(ufc_fights_2[[#This Row],[b_fighter_id]],ufc_fighters[id],ufc_fighters[year],"Prázdné",0,1)</f>
        <v>1989</v>
      </c>
      <c r="E2827" s="10">
        <f>YEAR(ufc_fights_2[[#This Row],[date]])-ufc_fights_2[[#This Row],[r_year]]</f>
        <v>31</v>
      </c>
      <c r="F2827" s="10">
        <f>YEAR(ufc_fights_2[[#This Row],[date]])-ufc_fights_2[[#This Row],[b_year]]</f>
        <v>26</v>
      </c>
      <c r="G2827">
        <v>0</v>
      </c>
      <c r="H2827">
        <v>1</v>
      </c>
      <c r="I2827">
        <v>0.125</v>
      </c>
      <c r="J2827">
        <v>0.8</v>
      </c>
      <c r="K2827">
        <v>0.125</v>
      </c>
      <c r="L2827">
        <v>0.8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0</v>
      </c>
      <c r="T2827" s="2">
        <v>4.6296296296296294E-5</v>
      </c>
      <c r="U2827">
        <v>7.1400000000000005E-2</v>
      </c>
      <c r="V2827">
        <v>0.72729999999999995</v>
      </c>
      <c r="W2827">
        <v>0</v>
      </c>
      <c r="X2827">
        <v>0.5</v>
      </c>
      <c r="Y2827">
        <v>1</v>
      </c>
      <c r="Z2827">
        <v>0.125</v>
      </c>
      <c r="AA2827">
        <v>0.75</v>
      </c>
      <c r="AB2827">
        <v>0</v>
      </c>
      <c r="AC2827">
        <v>0</v>
      </c>
      <c r="AD2827">
        <v>0</v>
      </c>
      <c r="AE2827">
        <v>0.85709999999999997</v>
      </c>
      <c r="AF2827" t="s">
        <v>3910</v>
      </c>
      <c r="AG2827" s="2">
        <v>6.2500000000000001E-4</v>
      </c>
      <c r="AH2827" t="s">
        <v>3911</v>
      </c>
      <c r="AI2827">
        <v>3</v>
      </c>
      <c r="AJ2827" t="s">
        <v>3914</v>
      </c>
      <c r="AK2827" s="3">
        <v>42239</v>
      </c>
      <c r="AL2827" s="10">
        <f>YEAR(ufc_fights_2[[#This Row],[date]])</f>
        <v>2015</v>
      </c>
      <c r="AM2827" t="s">
        <v>3971</v>
      </c>
      <c r="AN2827">
        <v>87</v>
      </c>
      <c r="AO2827" t="s">
        <v>3918</v>
      </c>
      <c r="AP2827">
        <f>IF(ufc_fights_2[[#This Row],[winner]]="Red",ufc_fights_2[[#This Row],[r_fighter_id]],ufc_fights_2[[#This Row],[b_fighter_id]])</f>
        <v>2501</v>
      </c>
      <c r="AQ2827" t="str">
        <f>_xlfn.XLOOKUP(ufc_fights_2[[#This Row],[winnerID]],ufc_fighters[id],ufc_fighters[fighter_name],"xxx",0,1)</f>
        <v>Frankie Perez</v>
      </c>
    </row>
    <row r="2828" spans="1:43">
      <c r="A2828">
        <v>301</v>
      </c>
      <c r="B2828">
        <v>808</v>
      </c>
      <c r="C2828">
        <f>_xlfn.XLOOKUP(ufc_fights_2[[#This Row],[r_fighter_id]],ufc_fighters[id],ufc_fighters[year],"xxx",0,1)</f>
        <v>1981</v>
      </c>
      <c r="D2828">
        <f>_xlfn.XLOOKUP(ufc_fights_2[[#This Row],[b_fighter_id]],ufc_fighters[id],ufc_fighters[year],"Prázdné",0,1)</f>
        <v>1984</v>
      </c>
      <c r="E2828" s="10">
        <f>YEAR(ufc_fights_2[[#This Row],[date]])-ufc_fights_2[[#This Row],[r_year]]</f>
        <v>31</v>
      </c>
      <c r="F2828" s="10">
        <f>YEAR(ufc_fights_2[[#This Row],[date]])-ufc_fights_2[[#This Row],[b_year]]</f>
        <v>28</v>
      </c>
      <c r="G2828">
        <v>0</v>
      </c>
      <c r="H2828">
        <v>0</v>
      </c>
      <c r="I2828">
        <v>0.32200000000000001</v>
      </c>
      <c r="J2828">
        <v>0.40300000000000002</v>
      </c>
      <c r="K2828">
        <v>0.4521</v>
      </c>
      <c r="L2828">
        <v>0.52329999999999999</v>
      </c>
      <c r="M2828">
        <v>0</v>
      </c>
      <c r="N2828">
        <v>0.8</v>
      </c>
      <c r="O2828">
        <v>1</v>
      </c>
      <c r="P2828">
        <v>0</v>
      </c>
      <c r="Q2828">
        <v>0</v>
      </c>
      <c r="R2828">
        <v>0</v>
      </c>
      <c r="S2828" s="2">
        <v>2.5694444444444445E-3</v>
      </c>
      <c r="T2828" s="2">
        <v>2.8819444444444444E-3</v>
      </c>
      <c r="U2828">
        <v>0.1053</v>
      </c>
      <c r="V2828">
        <v>0.32040000000000002</v>
      </c>
      <c r="W2828">
        <v>0.5</v>
      </c>
      <c r="X2828">
        <v>0.8</v>
      </c>
      <c r="Y2828">
        <v>0.7</v>
      </c>
      <c r="Z2828">
        <v>0.25530000000000003</v>
      </c>
      <c r="AA2828">
        <v>0.28889999999999999</v>
      </c>
      <c r="AB2828">
        <v>0.58330000000000004</v>
      </c>
      <c r="AC2828">
        <v>0.66669999999999996</v>
      </c>
      <c r="AD2828">
        <v>0</v>
      </c>
      <c r="AE2828">
        <v>0.57140000000000002</v>
      </c>
      <c r="AF2828" t="s">
        <v>3915</v>
      </c>
      <c r="AG2828" s="2">
        <v>3.472222222222222E-3</v>
      </c>
      <c r="AH2828" t="s">
        <v>3911</v>
      </c>
      <c r="AI2828">
        <v>3</v>
      </c>
      <c r="AJ2828" t="s">
        <v>3949</v>
      </c>
      <c r="AK2828" s="3">
        <v>41230</v>
      </c>
      <c r="AL2828" s="10">
        <f>YEAR(ufc_fights_2[[#This Row],[date]])</f>
        <v>2012</v>
      </c>
      <c r="AM2828" t="s">
        <v>3971</v>
      </c>
      <c r="AN2828">
        <v>92</v>
      </c>
      <c r="AO2828" t="s">
        <v>3918</v>
      </c>
      <c r="AP2828">
        <f>IF(ufc_fights_2[[#This Row],[winner]]="Red",ufc_fights_2[[#This Row],[r_fighter_id]],ufc_fights_2[[#This Row],[b_fighter_id]])</f>
        <v>808</v>
      </c>
      <c r="AQ2828" t="str">
        <f>_xlfn.XLOOKUP(ufc_fights_2[[#This Row],[winnerID]],ufc_fighters[id],ufc_fighters[fighter_name],"xxx",0,1)</f>
        <v>Rafael Dos Anjos</v>
      </c>
    </row>
    <row r="2829" spans="1:43">
      <c r="A2829">
        <v>808</v>
      </c>
      <c r="B2829">
        <v>2323</v>
      </c>
      <c r="C2829">
        <f>_xlfn.XLOOKUP(ufc_fights_2[[#This Row],[r_fighter_id]],ufc_fighters[id],ufc_fighters[year],"xxx",0,1)</f>
        <v>1984</v>
      </c>
      <c r="D2829">
        <f>_xlfn.XLOOKUP(ufc_fights_2[[#This Row],[b_fighter_id]],ufc_fighters[id],ufc_fighters[year],"Prázdné",0,1)</f>
        <v>1980</v>
      </c>
      <c r="E2829" s="10">
        <f>YEAR(ufc_fights_2[[#This Row],[date]])-ufc_fights_2[[#This Row],[r_year]]</f>
        <v>28</v>
      </c>
      <c r="F2829" s="10">
        <f>YEAR(ufc_fights_2[[#This Row],[date]])-ufc_fights_2[[#This Row],[b_year]]</f>
        <v>32</v>
      </c>
      <c r="G2829">
        <v>0</v>
      </c>
      <c r="H2829">
        <v>0</v>
      </c>
      <c r="I2829">
        <v>0.6</v>
      </c>
      <c r="J2829">
        <v>0.36780000000000002</v>
      </c>
      <c r="K2829">
        <v>0.62960000000000005</v>
      </c>
      <c r="L2829">
        <v>0.4022</v>
      </c>
      <c r="M2829">
        <v>0.35289999999999999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4.6874999999999998E-3</v>
      </c>
      <c r="T2829" s="2">
        <v>0</v>
      </c>
      <c r="U2829">
        <v>0.39579999999999999</v>
      </c>
      <c r="V2829">
        <v>0.2364</v>
      </c>
      <c r="W2829">
        <v>0</v>
      </c>
      <c r="X2829">
        <v>0.8649</v>
      </c>
      <c r="Y2829">
        <v>0.625</v>
      </c>
      <c r="Z2829">
        <v>0.47170000000000001</v>
      </c>
      <c r="AA2829">
        <v>0.36470000000000002</v>
      </c>
      <c r="AB2829">
        <v>0.80769999999999997</v>
      </c>
      <c r="AC2829">
        <v>0.5</v>
      </c>
      <c r="AD2829">
        <v>0.83330000000000004</v>
      </c>
      <c r="AE2829">
        <v>0</v>
      </c>
      <c r="AF2829" t="s">
        <v>3915</v>
      </c>
      <c r="AG2829" s="2">
        <v>3.472222222222222E-3</v>
      </c>
      <c r="AH2829" t="s">
        <v>3911</v>
      </c>
      <c r="AI2829">
        <v>3</v>
      </c>
      <c r="AJ2829" t="s">
        <v>4055</v>
      </c>
      <c r="AK2829" s="3">
        <v>41101</v>
      </c>
      <c r="AL2829" s="10">
        <f>YEAR(ufc_fights_2[[#This Row],[date]])</f>
        <v>2012</v>
      </c>
      <c r="AM2829" t="s">
        <v>3971</v>
      </c>
      <c r="AN2829">
        <v>83</v>
      </c>
      <c r="AO2829" t="s">
        <v>3913</v>
      </c>
      <c r="AP2829">
        <f>IF(ufc_fights_2[[#This Row],[winner]]="Red",ufc_fights_2[[#This Row],[r_fighter_id]],ufc_fights_2[[#This Row],[b_fighter_id]])</f>
        <v>808</v>
      </c>
      <c r="AQ2829" t="str">
        <f>_xlfn.XLOOKUP(ufc_fights_2[[#This Row],[winnerID]],ufc_fighters[id],ufc_fighters[fighter_name],"xxx",0,1)</f>
        <v>Rafael Dos Anjos</v>
      </c>
    </row>
    <row r="2830" spans="1:43">
      <c r="A2830">
        <v>808</v>
      </c>
      <c r="B2830">
        <v>523</v>
      </c>
      <c r="C2830">
        <f>_xlfn.XLOOKUP(ufc_fights_2[[#This Row],[r_fighter_id]],ufc_fighters[id],ufc_fighters[year],"xxx",0,1)</f>
        <v>1984</v>
      </c>
      <c r="D2830">
        <f>_xlfn.XLOOKUP(ufc_fights_2[[#This Row],[b_fighter_id]],ufc_fighters[id],ufc_fighters[year],"Prázdné",0,1)</f>
        <v>1983</v>
      </c>
      <c r="E2830" s="10">
        <f>YEAR(ufc_fights_2[[#This Row],[date]])-ufc_fights_2[[#This Row],[r_year]]</f>
        <v>31</v>
      </c>
      <c r="F2830" s="10">
        <f>YEAR(ufc_fights_2[[#This Row],[date]])-ufc_fights_2[[#This Row],[b_year]]</f>
        <v>32</v>
      </c>
      <c r="G2830">
        <v>0</v>
      </c>
      <c r="H2830">
        <v>0</v>
      </c>
      <c r="I2830">
        <v>0.59089999999999998</v>
      </c>
      <c r="J2830">
        <v>0.57140000000000002</v>
      </c>
      <c r="K2830">
        <v>0.59089999999999998</v>
      </c>
      <c r="L2830">
        <v>0.57140000000000002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1.0416666666666667E-4</v>
      </c>
      <c r="T2830" s="2">
        <v>0</v>
      </c>
      <c r="U2830">
        <v>0.53849999999999998</v>
      </c>
      <c r="V2830">
        <v>0.4</v>
      </c>
      <c r="W2830">
        <v>1</v>
      </c>
      <c r="X2830">
        <v>1</v>
      </c>
      <c r="Y2830">
        <v>1</v>
      </c>
      <c r="Z2830">
        <v>0.6129</v>
      </c>
      <c r="AA2830">
        <v>0.57140000000000002</v>
      </c>
      <c r="AB2830">
        <v>0.5</v>
      </c>
      <c r="AC2830">
        <v>0</v>
      </c>
      <c r="AD2830">
        <v>0.54549999999999998</v>
      </c>
      <c r="AE2830">
        <v>0</v>
      </c>
      <c r="AF2830" t="s">
        <v>3910</v>
      </c>
      <c r="AG2830" s="2">
        <v>7.6388888888888893E-4</v>
      </c>
      <c r="AH2830" t="s">
        <v>3927</v>
      </c>
      <c r="AI2830">
        <v>5</v>
      </c>
      <c r="AJ2830" t="s">
        <v>3914</v>
      </c>
      <c r="AK2830" s="3">
        <v>42357</v>
      </c>
      <c r="AL2830" s="10">
        <f>YEAR(ufc_fights_2[[#This Row],[date]])</f>
        <v>2015</v>
      </c>
      <c r="AM2830" t="s">
        <v>3971</v>
      </c>
      <c r="AN2830">
        <v>49</v>
      </c>
      <c r="AO2830" t="s">
        <v>3913</v>
      </c>
      <c r="AP2830">
        <f>IF(ufc_fights_2[[#This Row],[winner]]="Red",ufc_fights_2[[#This Row],[r_fighter_id]],ufc_fights_2[[#This Row],[b_fighter_id]])</f>
        <v>808</v>
      </c>
      <c r="AQ2830" t="str">
        <f>_xlfn.XLOOKUP(ufc_fights_2[[#This Row],[winnerID]],ufc_fighters[id],ufc_fighters[fighter_name],"xxx",0,1)</f>
        <v>Rafael Dos Anjos</v>
      </c>
    </row>
    <row r="2831" spans="1:43">
      <c r="A2831">
        <v>1318</v>
      </c>
      <c r="B2831">
        <v>808</v>
      </c>
      <c r="C2831">
        <f>_xlfn.XLOOKUP(ufc_fights_2[[#This Row],[r_fighter_id]],ufc_fighters[id],ufc_fighters[year],"xxx",0,1)</f>
        <v>1983</v>
      </c>
      <c r="D2831">
        <f>_xlfn.XLOOKUP(ufc_fights_2[[#This Row],[b_fighter_id]],ufc_fighters[id],ufc_fighters[year],"Prázdné",0,1)</f>
        <v>1984</v>
      </c>
      <c r="E2831" s="10">
        <f>YEAR(ufc_fights_2[[#This Row],[date]])-ufc_fights_2[[#This Row],[r_year]]</f>
        <v>31</v>
      </c>
      <c r="F2831" s="10">
        <f>YEAR(ufc_fights_2[[#This Row],[date]])-ufc_fights_2[[#This Row],[b_year]]</f>
        <v>30</v>
      </c>
      <c r="G2831">
        <v>0</v>
      </c>
      <c r="H2831">
        <v>1</v>
      </c>
      <c r="I2831">
        <v>0.37040000000000001</v>
      </c>
      <c r="J2831">
        <v>0.6</v>
      </c>
      <c r="K2831">
        <v>0.37040000000000001</v>
      </c>
      <c r="L2831">
        <v>0.6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2.3148148148148147E-5</v>
      </c>
      <c r="T2831" s="2">
        <v>2.3148148148148147E-5</v>
      </c>
      <c r="U2831">
        <v>0.16669999999999999</v>
      </c>
      <c r="V2831">
        <v>0.5</v>
      </c>
      <c r="W2831">
        <v>0.66669999999999996</v>
      </c>
      <c r="X2831">
        <v>1</v>
      </c>
      <c r="Y2831">
        <v>1</v>
      </c>
      <c r="Z2831">
        <v>0.37040000000000001</v>
      </c>
      <c r="AA2831">
        <v>0.6</v>
      </c>
      <c r="AB2831">
        <v>0</v>
      </c>
      <c r="AC2831">
        <v>1</v>
      </c>
      <c r="AD2831">
        <v>0</v>
      </c>
      <c r="AE2831">
        <v>0.33329999999999999</v>
      </c>
      <c r="AF2831" t="s">
        <v>3910</v>
      </c>
      <c r="AG2831" s="2">
        <v>1.7476851851851852E-3</v>
      </c>
      <c r="AH2831" t="s">
        <v>3927</v>
      </c>
      <c r="AI2831">
        <v>5</v>
      </c>
      <c r="AJ2831" t="s">
        <v>3925</v>
      </c>
      <c r="AK2831" s="3">
        <v>41874</v>
      </c>
      <c r="AL2831" s="10">
        <f>YEAR(ufc_fights_2[[#This Row],[date]])</f>
        <v>2014</v>
      </c>
      <c r="AM2831" t="s">
        <v>3971</v>
      </c>
      <c r="AN2831">
        <v>40</v>
      </c>
      <c r="AO2831" t="s">
        <v>3918</v>
      </c>
      <c r="AP2831">
        <f>IF(ufc_fights_2[[#This Row],[winner]]="Red",ufc_fights_2[[#This Row],[r_fighter_id]],ufc_fights_2[[#This Row],[b_fighter_id]])</f>
        <v>808</v>
      </c>
      <c r="AQ2831" t="str">
        <f>_xlfn.XLOOKUP(ufc_fights_2[[#This Row],[winnerID]],ufc_fighters[id],ufc_fighters[fighter_name],"xxx",0,1)</f>
        <v>Rafael Dos Anjos</v>
      </c>
    </row>
    <row r="2832" spans="1:43">
      <c r="A2832">
        <v>808</v>
      </c>
      <c r="B2832">
        <v>341</v>
      </c>
      <c r="C2832">
        <f>_xlfn.XLOOKUP(ufc_fights_2[[#This Row],[r_fighter_id]],ufc_fighters[id],ufc_fighters[year],"xxx",0,1)</f>
        <v>1984</v>
      </c>
      <c r="D2832">
        <f>_xlfn.XLOOKUP(ufc_fights_2[[#This Row],[b_fighter_id]],ufc_fighters[id],ufc_fighters[year],"Prázdné",0,1)</f>
        <v>1982</v>
      </c>
      <c r="E2832" s="10">
        <f>YEAR(ufc_fights_2[[#This Row],[date]])-ufc_fights_2[[#This Row],[r_year]]</f>
        <v>26</v>
      </c>
      <c r="F2832" s="10">
        <f>YEAR(ufc_fights_2[[#This Row],[date]])-ufc_fights_2[[#This Row],[b_year]]</f>
        <v>28</v>
      </c>
      <c r="G2832">
        <v>0</v>
      </c>
      <c r="H2832">
        <v>0</v>
      </c>
      <c r="I2832">
        <v>0.375</v>
      </c>
      <c r="J2832">
        <v>0.3962</v>
      </c>
      <c r="K2832">
        <v>0.54100000000000004</v>
      </c>
      <c r="L2832">
        <v>0.4844</v>
      </c>
      <c r="M2832">
        <v>0.625</v>
      </c>
      <c r="N2832">
        <v>0</v>
      </c>
      <c r="O2832">
        <v>2</v>
      </c>
      <c r="P2832">
        <v>0</v>
      </c>
      <c r="Q2832">
        <v>0</v>
      </c>
      <c r="R2832">
        <v>0</v>
      </c>
      <c r="S2832" s="2">
        <v>5.7523148148148151E-3</v>
      </c>
      <c r="T2832" s="2">
        <v>2.7777777777777778E-4</v>
      </c>
      <c r="U2832">
        <v>0.37</v>
      </c>
      <c r="V2832">
        <v>0.1212</v>
      </c>
      <c r="W2832">
        <v>0.5</v>
      </c>
      <c r="X2832">
        <v>0.4</v>
      </c>
      <c r="Y2832">
        <v>0.88890000000000002</v>
      </c>
      <c r="Z2832">
        <v>0.2586</v>
      </c>
      <c r="AA2832">
        <v>0.38779999999999998</v>
      </c>
      <c r="AB2832">
        <v>1</v>
      </c>
      <c r="AC2832">
        <v>0.66669999999999996</v>
      </c>
      <c r="AD2832">
        <v>0.48080000000000001</v>
      </c>
      <c r="AE2832">
        <v>0</v>
      </c>
      <c r="AF2832" t="s">
        <v>3915</v>
      </c>
      <c r="AG2832" s="2">
        <v>3.472222222222222E-3</v>
      </c>
      <c r="AH2832" t="s">
        <v>3911</v>
      </c>
      <c r="AI2832">
        <v>3</v>
      </c>
      <c r="AJ2832" t="s">
        <v>4083</v>
      </c>
      <c r="AK2832" s="3">
        <v>40189</v>
      </c>
      <c r="AL2832" s="10">
        <f>YEAR(ufc_fights_2[[#This Row],[date]])</f>
        <v>2010</v>
      </c>
      <c r="AM2832" t="s">
        <v>3971</v>
      </c>
      <c r="AN2832">
        <v>27</v>
      </c>
      <c r="AO2832" t="s">
        <v>3913</v>
      </c>
      <c r="AP2832">
        <f>IF(ufc_fights_2[[#This Row],[winner]]="Red",ufc_fights_2[[#This Row],[r_fighter_id]],ufc_fights_2[[#This Row],[b_fighter_id]])</f>
        <v>808</v>
      </c>
      <c r="AQ2832" t="str">
        <f>_xlfn.XLOOKUP(ufc_fights_2[[#This Row],[winnerID]],ufc_fighters[id],ufc_fighters[fighter_name],"xxx",0,1)</f>
        <v>Rafael Dos Anjos</v>
      </c>
    </row>
    <row r="2833" spans="1:43">
      <c r="A2833">
        <v>808</v>
      </c>
      <c r="B2833">
        <v>2946</v>
      </c>
      <c r="C2833">
        <f>_xlfn.XLOOKUP(ufc_fights_2[[#This Row],[r_fighter_id]],ufc_fighters[id],ufc_fighters[year],"xxx",0,1)</f>
        <v>1984</v>
      </c>
      <c r="D2833">
        <f>_xlfn.XLOOKUP(ufc_fights_2[[#This Row],[b_fighter_id]],ufc_fighters[id],ufc_fighters[year],"Prázdné",0,1)</f>
        <v>1972</v>
      </c>
      <c r="E2833" s="10">
        <f>YEAR(ufc_fights_2[[#This Row],[date]])-ufc_fights_2[[#This Row],[r_year]]</f>
        <v>28</v>
      </c>
      <c r="F2833" s="10">
        <f>YEAR(ufc_fights_2[[#This Row],[date]])-ufc_fights_2[[#This Row],[b_year]]</f>
        <v>40</v>
      </c>
      <c r="G2833">
        <v>1</v>
      </c>
      <c r="H2833">
        <v>0</v>
      </c>
      <c r="I2833">
        <v>0.5</v>
      </c>
      <c r="J2833">
        <v>0.16669999999999999</v>
      </c>
      <c r="K2833">
        <v>0.64710000000000001</v>
      </c>
      <c r="L2833">
        <v>0.16669999999999999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 s="2">
        <v>4.0509259259259258E-4</v>
      </c>
      <c r="T2833" s="2">
        <v>0</v>
      </c>
      <c r="U2833">
        <v>0.44440000000000002</v>
      </c>
      <c r="V2833">
        <v>9.0899999999999995E-2</v>
      </c>
      <c r="W2833">
        <v>1</v>
      </c>
      <c r="X2833">
        <v>0</v>
      </c>
      <c r="Y2833">
        <v>0</v>
      </c>
      <c r="Z2833">
        <v>0.33329999999999999</v>
      </c>
      <c r="AA2833">
        <v>9.0899999999999995E-2</v>
      </c>
      <c r="AB2833">
        <v>0</v>
      </c>
      <c r="AC2833">
        <v>1</v>
      </c>
      <c r="AD2833">
        <v>0.75</v>
      </c>
      <c r="AE2833">
        <v>0</v>
      </c>
      <c r="AF2833" t="s">
        <v>3933</v>
      </c>
      <c r="AG2833" s="2">
        <v>1.1574074074074073E-3</v>
      </c>
      <c r="AH2833" t="s">
        <v>3911</v>
      </c>
      <c r="AI2833">
        <v>3</v>
      </c>
      <c r="AJ2833" t="s">
        <v>4070</v>
      </c>
      <c r="AK2833" s="3">
        <v>41044</v>
      </c>
      <c r="AL2833" s="10">
        <f>YEAR(ufc_fights_2[[#This Row],[date]])</f>
        <v>2012</v>
      </c>
      <c r="AM2833" t="s">
        <v>3971</v>
      </c>
      <c r="AN2833">
        <v>27</v>
      </c>
      <c r="AO2833" t="s">
        <v>3913</v>
      </c>
      <c r="AP2833">
        <f>IF(ufc_fights_2[[#This Row],[winner]]="Red",ufc_fights_2[[#This Row],[r_fighter_id]],ufc_fights_2[[#This Row],[b_fighter_id]])</f>
        <v>808</v>
      </c>
      <c r="AQ2833" t="str">
        <f>_xlfn.XLOOKUP(ufc_fights_2[[#This Row],[winnerID]],ufc_fighters[id],ufc_fighters[fighter_name],"xxx",0,1)</f>
        <v>Rafael Dos Anjos</v>
      </c>
    </row>
    <row r="2834" spans="1:43">
      <c r="A2834">
        <v>808</v>
      </c>
      <c r="B2834">
        <v>770</v>
      </c>
      <c r="C2834">
        <f>_xlfn.XLOOKUP(ufc_fights_2[[#This Row],[r_fighter_id]],ufc_fighters[id],ufc_fighters[year],"xxx",0,1)</f>
        <v>1984</v>
      </c>
      <c r="D2834">
        <f>_xlfn.XLOOKUP(ufc_fights_2[[#This Row],[b_fighter_id]],ufc_fighters[id],ufc_fighters[year],"Prázdné",0,1)</f>
        <v>1985</v>
      </c>
      <c r="E2834" s="10">
        <f>YEAR(ufc_fights_2[[#This Row],[date]])-ufc_fights_2[[#This Row],[r_year]]</f>
        <v>30</v>
      </c>
      <c r="F2834" s="10">
        <f>YEAR(ufc_fights_2[[#This Row],[date]])-ufc_fights_2[[#This Row],[b_year]]</f>
        <v>29</v>
      </c>
      <c r="G2834">
        <v>0</v>
      </c>
      <c r="H2834">
        <v>0</v>
      </c>
      <c r="I2834">
        <v>0.64710000000000001</v>
      </c>
      <c r="J2834">
        <v>0.125</v>
      </c>
      <c r="K2834">
        <v>0.73709999999999998</v>
      </c>
      <c r="L2834">
        <v>0.35170000000000001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5.4166666666666669E-3</v>
      </c>
      <c r="T2834" s="2">
        <v>0</v>
      </c>
      <c r="U2834">
        <v>0.56789999999999996</v>
      </c>
      <c r="V2834">
        <v>0.12239999999999999</v>
      </c>
      <c r="W2834">
        <v>0.55559999999999998</v>
      </c>
      <c r="X2834">
        <v>0.89659999999999995</v>
      </c>
      <c r="Y2834">
        <v>0</v>
      </c>
      <c r="Z2834">
        <v>0.56059999999999999</v>
      </c>
      <c r="AA2834">
        <v>0.11650000000000001</v>
      </c>
      <c r="AB2834">
        <v>0.5</v>
      </c>
      <c r="AC2834">
        <v>1</v>
      </c>
      <c r="AD2834">
        <v>0.76470000000000005</v>
      </c>
      <c r="AE2834">
        <v>0</v>
      </c>
      <c r="AF2834" t="s">
        <v>3915</v>
      </c>
      <c r="AG2834" s="2">
        <v>3.472222222222222E-3</v>
      </c>
      <c r="AH2834" t="s">
        <v>3911</v>
      </c>
      <c r="AI2834">
        <v>3</v>
      </c>
      <c r="AJ2834" t="s">
        <v>3924</v>
      </c>
      <c r="AK2834" s="3">
        <v>41986</v>
      </c>
      <c r="AL2834" s="10">
        <f>YEAR(ufc_fights_2[[#This Row],[date]])</f>
        <v>2014</v>
      </c>
      <c r="AM2834" t="s">
        <v>3971</v>
      </c>
      <c r="AN2834">
        <v>21</v>
      </c>
      <c r="AO2834" t="s">
        <v>3913</v>
      </c>
      <c r="AP2834">
        <f>IF(ufc_fights_2[[#This Row],[winner]]="Red",ufc_fights_2[[#This Row],[r_fighter_id]],ufc_fights_2[[#This Row],[b_fighter_id]])</f>
        <v>808</v>
      </c>
      <c r="AQ2834" t="str">
        <f>_xlfn.XLOOKUP(ufc_fights_2[[#This Row],[winnerID]],ufc_fighters[id],ufc_fighters[fighter_name],"xxx",0,1)</f>
        <v>Rafael Dos Anjos</v>
      </c>
    </row>
    <row r="2835" spans="1:43">
      <c r="A2835">
        <v>3067</v>
      </c>
      <c r="B2835">
        <v>808</v>
      </c>
      <c r="C2835">
        <f>_xlfn.XLOOKUP(ufc_fights_2[[#This Row],[r_fighter_id]],ufc_fighters[id],ufc_fighters[year],"xxx",0,1)</f>
        <v>1977</v>
      </c>
      <c r="D2835">
        <f>_xlfn.XLOOKUP(ufc_fights_2[[#This Row],[b_fighter_id]],ufc_fighters[id],ufc_fighters[year],"Prázdné",0,1)</f>
        <v>1984</v>
      </c>
      <c r="E2835" s="10">
        <f>YEAR(ufc_fights_2[[#This Row],[date]])-ufc_fights_2[[#This Row],[r_year]]</f>
        <v>34</v>
      </c>
      <c r="F2835" s="10">
        <f>YEAR(ufc_fights_2[[#This Row],[date]])-ufc_fights_2[[#This Row],[b_year]]</f>
        <v>27</v>
      </c>
      <c r="G2835">
        <v>0</v>
      </c>
      <c r="H2835">
        <v>1</v>
      </c>
      <c r="I2835">
        <v>8.3299999999999999E-2</v>
      </c>
      <c r="J2835">
        <v>0.2</v>
      </c>
      <c r="K2835">
        <v>8.3299999999999999E-2</v>
      </c>
      <c r="L2835">
        <v>0.2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0</v>
      </c>
      <c r="T2835" s="2">
        <v>3.4722222222222222E-5</v>
      </c>
      <c r="U2835">
        <v>0</v>
      </c>
      <c r="V2835">
        <v>0.125</v>
      </c>
      <c r="W2835">
        <v>0.33329999999999999</v>
      </c>
      <c r="X2835">
        <v>0.33329999999999999</v>
      </c>
      <c r="Y2835">
        <v>0.5</v>
      </c>
      <c r="Z2835">
        <v>8.3299999999999999E-2</v>
      </c>
      <c r="AA2835">
        <v>0.2</v>
      </c>
      <c r="AB2835">
        <v>0</v>
      </c>
      <c r="AC2835">
        <v>0</v>
      </c>
      <c r="AD2835">
        <v>0</v>
      </c>
      <c r="AE2835">
        <v>0</v>
      </c>
      <c r="AF2835" t="s">
        <v>3910</v>
      </c>
      <c r="AG2835" s="2">
        <v>6.8287037037037036E-4</v>
      </c>
      <c r="AH2835" t="s">
        <v>3911</v>
      </c>
      <c r="AI2835">
        <v>3</v>
      </c>
      <c r="AJ2835" t="s">
        <v>3949</v>
      </c>
      <c r="AK2835" s="3">
        <v>40726</v>
      </c>
      <c r="AL2835" s="10">
        <f>YEAR(ufc_fights_2[[#This Row],[date]])</f>
        <v>2011</v>
      </c>
      <c r="AM2835" t="s">
        <v>3971</v>
      </c>
      <c r="AN2835">
        <v>1</v>
      </c>
      <c r="AO2835" t="s">
        <v>3918</v>
      </c>
      <c r="AP2835">
        <f>IF(ufc_fights_2[[#This Row],[winner]]="Red",ufc_fights_2[[#This Row],[r_fighter_id]],ufc_fights_2[[#This Row],[b_fighter_id]])</f>
        <v>808</v>
      </c>
      <c r="AQ2835" t="str">
        <f>_xlfn.XLOOKUP(ufc_fights_2[[#This Row],[winnerID]],ufc_fighters[id],ufc_fighters[fighter_name],"xxx",0,1)</f>
        <v>Rafael Dos Anjos</v>
      </c>
    </row>
    <row r="2836" spans="1:43">
      <c r="A2836">
        <v>817</v>
      </c>
      <c r="B2836">
        <v>3120</v>
      </c>
      <c r="C2836">
        <f>_xlfn.XLOOKUP(ufc_fights_2[[#This Row],[r_fighter_id]],ufc_fighters[id],ufc_fighters[year],"xxx",0,1)</f>
        <v>1986</v>
      </c>
      <c r="D2836">
        <f>_xlfn.XLOOKUP(ufc_fights_2[[#This Row],[b_fighter_id]],ufc_fighters[id],ufc_fighters[year],"Prázdné",0,1)</f>
        <v>1986</v>
      </c>
      <c r="E2836" s="10">
        <f>YEAR(ufc_fights_2[[#This Row],[date]])-ufc_fights_2[[#This Row],[r_year]]</f>
        <v>25</v>
      </c>
      <c r="F2836" s="10">
        <f>YEAR(ufc_fights_2[[#This Row],[date]])-ufc_fights_2[[#This Row],[b_year]]</f>
        <v>25</v>
      </c>
      <c r="G2836">
        <v>0</v>
      </c>
      <c r="H2836">
        <v>0</v>
      </c>
      <c r="I2836">
        <v>0.36359999999999998</v>
      </c>
      <c r="J2836">
        <v>0.625</v>
      </c>
      <c r="K2836">
        <v>0.4486</v>
      </c>
      <c r="L2836">
        <v>0.71899999999999997</v>
      </c>
      <c r="M2836">
        <v>0</v>
      </c>
      <c r="N2836">
        <v>0.75</v>
      </c>
      <c r="O2836">
        <v>1</v>
      </c>
      <c r="P2836">
        <v>3</v>
      </c>
      <c r="Q2836">
        <v>0</v>
      </c>
      <c r="R2836">
        <v>0</v>
      </c>
      <c r="S2836" s="2">
        <v>3.2407407407407406E-4</v>
      </c>
      <c r="T2836" s="2">
        <v>5.7407407407407407E-3</v>
      </c>
      <c r="U2836">
        <v>0.16070000000000001</v>
      </c>
      <c r="V2836">
        <v>0.55710000000000004</v>
      </c>
      <c r="W2836">
        <v>0.72729999999999995</v>
      </c>
      <c r="X2836">
        <v>0.7</v>
      </c>
      <c r="Y2836">
        <v>1</v>
      </c>
      <c r="Z2836">
        <v>0.2429</v>
      </c>
      <c r="AA2836">
        <v>0.50849999999999995</v>
      </c>
      <c r="AB2836">
        <v>0.83330000000000004</v>
      </c>
      <c r="AC2836">
        <v>0.84209999999999996</v>
      </c>
      <c r="AD2836">
        <v>0</v>
      </c>
      <c r="AE2836">
        <v>0.9</v>
      </c>
      <c r="AF2836" t="s">
        <v>3915</v>
      </c>
      <c r="AG2836" s="2">
        <v>3.472222222222222E-3</v>
      </c>
      <c r="AH2836" t="s">
        <v>3911</v>
      </c>
      <c r="AI2836">
        <v>3</v>
      </c>
      <c r="AJ2836" t="s">
        <v>3967</v>
      </c>
      <c r="AK2836" s="3">
        <v>40698</v>
      </c>
      <c r="AL2836" s="10">
        <f>YEAR(ufc_fights_2[[#This Row],[date]])</f>
        <v>2011</v>
      </c>
      <c r="AM2836" t="s">
        <v>3971</v>
      </c>
      <c r="AN2836">
        <v>1</v>
      </c>
      <c r="AO2836" t="s">
        <v>3918</v>
      </c>
      <c r="AP2836">
        <f>IF(ufc_fights_2[[#This Row],[winner]]="Red",ufc_fights_2[[#This Row],[r_fighter_id]],ufc_fights_2[[#This Row],[b_fighter_id]])</f>
        <v>3120</v>
      </c>
      <c r="AQ2836" t="str">
        <f>_xlfn.XLOOKUP(ufc_fights_2[[#This Row],[winnerID]],ufc_fighters[id],ufc_fighters[fighter_name],"xxx",0,1)</f>
        <v>Jeremy Stephens</v>
      </c>
    </row>
    <row r="2837" spans="1:43">
      <c r="A2837">
        <v>943</v>
      </c>
      <c r="B2837">
        <v>808</v>
      </c>
      <c r="C2837">
        <f>_xlfn.XLOOKUP(ufc_fights_2[[#This Row],[r_fighter_id]],ufc_fighters[id],ufc_fighters[year],"xxx",0,1)</f>
        <v>1984</v>
      </c>
      <c r="D2837">
        <f>_xlfn.XLOOKUP(ufc_fights_2[[#This Row],[b_fighter_id]],ufc_fighters[id],ufc_fighters[year],"Prázdné",0,1)</f>
        <v>1984</v>
      </c>
      <c r="E2837" s="10">
        <f>YEAR(ufc_fights_2[[#This Row],[date]])-ufc_fights_2[[#This Row],[r_year]]</f>
        <v>36</v>
      </c>
      <c r="F2837" s="10">
        <f>YEAR(ufc_fights_2[[#This Row],[date]])-ufc_fights_2[[#This Row],[b_year]]</f>
        <v>36</v>
      </c>
      <c r="G2837">
        <v>0</v>
      </c>
      <c r="H2837">
        <v>0</v>
      </c>
      <c r="I2837">
        <v>0.51580000000000004</v>
      </c>
      <c r="J2837">
        <v>0.56789999999999996</v>
      </c>
      <c r="K2837">
        <v>0.59289999999999998</v>
      </c>
      <c r="L2837">
        <v>0.67100000000000004</v>
      </c>
      <c r="M2837">
        <v>0.5</v>
      </c>
      <c r="N2837">
        <v>0.2727</v>
      </c>
      <c r="O2837">
        <v>0</v>
      </c>
      <c r="P2837">
        <v>0</v>
      </c>
      <c r="Q2837">
        <v>0</v>
      </c>
      <c r="R2837">
        <v>0</v>
      </c>
      <c r="S2837" s="2">
        <v>1.1574074074074073E-3</v>
      </c>
      <c r="T2837" s="2">
        <v>9.8958333333333329E-3</v>
      </c>
      <c r="U2837">
        <v>0.43540000000000001</v>
      </c>
      <c r="V2837">
        <v>0.46899999999999997</v>
      </c>
      <c r="W2837">
        <v>0.68969999999999998</v>
      </c>
      <c r="X2837">
        <v>1</v>
      </c>
      <c r="Y2837">
        <v>1</v>
      </c>
      <c r="Z2837">
        <v>0.47199999999999998</v>
      </c>
      <c r="AA2837">
        <v>0.48799999999999999</v>
      </c>
      <c r="AB2837">
        <v>0.75</v>
      </c>
      <c r="AC2837">
        <v>0.89659999999999995</v>
      </c>
      <c r="AD2837">
        <v>1</v>
      </c>
      <c r="AE2837">
        <v>0.625</v>
      </c>
      <c r="AF2837" t="s">
        <v>3922</v>
      </c>
      <c r="AG2837" s="2">
        <v>3.472222222222222E-3</v>
      </c>
      <c r="AH2837" t="s">
        <v>3927</v>
      </c>
      <c r="AI2837">
        <v>5</v>
      </c>
      <c r="AJ2837" t="s">
        <v>3914</v>
      </c>
      <c r="AK2837" s="3">
        <v>44149</v>
      </c>
      <c r="AL2837" s="10">
        <f>YEAR(ufc_fights_2[[#This Row],[date]])</f>
        <v>2020</v>
      </c>
      <c r="AM2837" t="s">
        <v>3971</v>
      </c>
      <c r="AN2837">
        <v>1</v>
      </c>
      <c r="AO2837" t="s">
        <v>3918</v>
      </c>
      <c r="AP2837">
        <f>IF(ufc_fights_2[[#This Row],[winner]]="Red",ufc_fights_2[[#This Row],[r_fighter_id]],ufc_fights_2[[#This Row],[b_fighter_id]])</f>
        <v>808</v>
      </c>
      <c r="AQ2837" t="str">
        <f>_xlfn.XLOOKUP(ufc_fights_2[[#This Row],[winnerID]],ufc_fighters[id],ufc_fighters[fighter_name],"xxx",0,1)</f>
        <v>Rafael Dos Anjos</v>
      </c>
    </row>
    <row r="2838" spans="1:43">
      <c r="A2838">
        <v>2520</v>
      </c>
      <c r="B2838">
        <v>81</v>
      </c>
      <c r="C2838">
        <f>_xlfn.XLOOKUP(ufc_fights_2[[#This Row],[r_fighter_id]],ufc_fighters[id],ufc_fighters[year],"xxx",0,1)</f>
        <v>1987</v>
      </c>
      <c r="D2838">
        <f>_xlfn.XLOOKUP(ufc_fights_2[[#This Row],[b_fighter_id]],ufc_fighters[id],ufc_fighters[year],"Prázdné",0,1)</f>
        <v>1984</v>
      </c>
      <c r="E2838" s="10">
        <f>YEAR(ufc_fights_2[[#This Row],[date]])-ufc_fights_2[[#This Row],[r_year]]</f>
        <v>29</v>
      </c>
      <c r="F2838" s="10">
        <f>YEAR(ufc_fights_2[[#This Row],[date]])-ufc_fights_2[[#This Row],[b_year]]</f>
        <v>32</v>
      </c>
      <c r="G2838">
        <v>0</v>
      </c>
      <c r="H2838">
        <v>0</v>
      </c>
      <c r="I2838">
        <v>0.51380000000000003</v>
      </c>
      <c r="J2838">
        <v>0.4667</v>
      </c>
      <c r="K2838">
        <v>0.66459999999999997</v>
      </c>
      <c r="L2838">
        <v>0.5736</v>
      </c>
      <c r="M2838">
        <v>0</v>
      </c>
      <c r="N2838">
        <v>0.4</v>
      </c>
      <c r="O2838">
        <v>0</v>
      </c>
      <c r="P2838">
        <v>0</v>
      </c>
      <c r="Q2838">
        <v>0</v>
      </c>
      <c r="R2838">
        <v>0</v>
      </c>
      <c r="S2838" s="2">
        <v>0</v>
      </c>
      <c r="T2838" s="2">
        <v>5.3009259259259259E-3</v>
      </c>
      <c r="U2838">
        <v>0.41770000000000002</v>
      </c>
      <c r="V2838">
        <v>0.32790000000000002</v>
      </c>
      <c r="W2838">
        <v>0.65</v>
      </c>
      <c r="X2838">
        <v>1</v>
      </c>
      <c r="Y2838">
        <v>0.90910000000000002</v>
      </c>
      <c r="Z2838">
        <v>0.51549999999999996</v>
      </c>
      <c r="AA2838">
        <v>0.439</v>
      </c>
      <c r="AB2838">
        <v>0.5</v>
      </c>
      <c r="AC2838">
        <v>0.75</v>
      </c>
      <c r="AD2838">
        <v>0</v>
      </c>
      <c r="AE2838">
        <v>0.75</v>
      </c>
      <c r="AF2838" t="s">
        <v>3922</v>
      </c>
      <c r="AG2838" s="2">
        <v>3.472222222222222E-3</v>
      </c>
      <c r="AH2838" t="s">
        <v>3911</v>
      </c>
      <c r="AI2838">
        <v>3</v>
      </c>
      <c r="AK2838" s="3">
        <v>42386</v>
      </c>
      <c r="AL2838" s="10">
        <f>YEAR(ufc_fights_2[[#This Row],[date]])</f>
        <v>2016</v>
      </c>
      <c r="AM2838" t="s">
        <v>3971</v>
      </c>
      <c r="AN2838">
        <v>61</v>
      </c>
      <c r="AO2838" t="s">
        <v>3918</v>
      </c>
      <c r="AP2838">
        <f>IF(ufc_fights_2[[#This Row],[winner]]="Red",ufc_fights_2[[#This Row],[r_fighter_id]],ufc_fights_2[[#This Row],[b_fighter_id]])</f>
        <v>81</v>
      </c>
      <c r="AQ2838" t="str">
        <f>_xlfn.XLOOKUP(ufc_fights_2[[#This Row],[winnerID]],ufc_fighters[id],ufc_fighters[fighter_name],"xxx",0,1)</f>
        <v>Eddie Alvarez</v>
      </c>
    </row>
    <row r="2839" spans="1:43">
      <c r="A2839">
        <v>2076</v>
      </c>
      <c r="B2839">
        <v>81</v>
      </c>
      <c r="C2839">
        <f>_xlfn.XLOOKUP(ufc_fights_2[[#This Row],[r_fighter_id]],ufc_fighters[id],ufc_fighters[year],"xxx",0,1)</f>
        <v>1982</v>
      </c>
      <c r="D2839">
        <f>_xlfn.XLOOKUP(ufc_fights_2[[#This Row],[b_fighter_id]],ufc_fighters[id],ufc_fighters[year],"Prázdné",0,1)</f>
        <v>1984</v>
      </c>
      <c r="E2839" s="10">
        <f>YEAR(ufc_fights_2[[#This Row],[date]])-ufc_fights_2[[#This Row],[r_year]]</f>
        <v>33</v>
      </c>
      <c r="F2839" s="10">
        <f>YEAR(ufc_fights_2[[#This Row],[date]])-ufc_fights_2[[#This Row],[b_year]]</f>
        <v>31</v>
      </c>
      <c r="G2839">
        <v>0</v>
      </c>
      <c r="H2839">
        <v>0</v>
      </c>
      <c r="I2839">
        <v>0.2868</v>
      </c>
      <c r="J2839">
        <v>0.4844</v>
      </c>
      <c r="K2839">
        <v>0.49730000000000002</v>
      </c>
      <c r="L2839">
        <v>0.54430000000000001</v>
      </c>
      <c r="M2839">
        <v>0</v>
      </c>
      <c r="N2839">
        <v>0.2727</v>
      </c>
      <c r="O2839">
        <v>0</v>
      </c>
      <c r="P2839">
        <v>0</v>
      </c>
      <c r="Q2839">
        <v>0</v>
      </c>
      <c r="R2839">
        <v>0</v>
      </c>
      <c r="S2839" s="2">
        <v>0</v>
      </c>
      <c r="T2839" s="2">
        <v>2.627314814814815E-3</v>
      </c>
      <c r="U2839">
        <v>0.27729999999999999</v>
      </c>
      <c r="V2839">
        <v>0.34039999999999998</v>
      </c>
      <c r="W2839">
        <v>0.4</v>
      </c>
      <c r="X2839">
        <v>0</v>
      </c>
      <c r="Y2839">
        <v>1</v>
      </c>
      <c r="Z2839">
        <v>0.29270000000000002</v>
      </c>
      <c r="AA2839">
        <v>0.47539999999999999</v>
      </c>
      <c r="AB2839">
        <v>0.16669999999999999</v>
      </c>
      <c r="AC2839">
        <v>0.66669999999999996</v>
      </c>
      <c r="AD2839">
        <v>0</v>
      </c>
      <c r="AE2839">
        <v>0</v>
      </c>
      <c r="AF2839" t="s">
        <v>3922</v>
      </c>
      <c r="AG2839" s="2">
        <v>3.472222222222222E-3</v>
      </c>
      <c r="AH2839" t="s">
        <v>3911</v>
      </c>
      <c r="AI2839">
        <v>3</v>
      </c>
      <c r="AJ2839" t="s">
        <v>3925</v>
      </c>
      <c r="AK2839" s="3">
        <v>42168</v>
      </c>
      <c r="AL2839" s="10">
        <f>YEAR(ufc_fights_2[[#This Row],[date]])</f>
        <v>2015</v>
      </c>
      <c r="AM2839" t="s">
        <v>3971</v>
      </c>
      <c r="AN2839">
        <v>50</v>
      </c>
      <c r="AO2839" t="s">
        <v>3918</v>
      </c>
      <c r="AP2839">
        <f>IF(ufc_fights_2[[#This Row],[winner]]="Red",ufc_fights_2[[#This Row],[r_fighter_id]],ufc_fights_2[[#This Row],[b_fighter_id]])</f>
        <v>81</v>
      </c>
      <c r="AQ2839" t="str">
        <f>_xlfn.XLOOKUP(ufc_fights_2[[#This Row],[winnerID]],ufc_fighters[id],ufc_fighters[fighter_name],"xxx",0,1)</f>
        <v>Eddie Alvarez</v>
      </c>
    </row>
    <row r="2840" spans="1:43">
      <c r="A2840">
        <v>808</v>
      </c>
      <c r="B2840">
        <v>81</v>
      </c>
      <c r="C2840">
        <f>_xlfn.XLOOKUP(ufc_fights_2[[#This Row],[r_fighter_id]],ufc_fighters[id],ufc_fighters[year],"xxx",0,1)</f>
        <v>1984</v>
      </c>
      <c r="D2840">
        <f>_xlfn.XLOOKUP(ufc_fights_2[[#This Row],[b_fighter_id]],ufc_fighters[id],ufc_fighters[year],"Prázdné",0,1)</f>
        <v>1984</v>
      </c>
      <c r="E2840" s="10">
        <f>YEAR(ufc_fights_2[[#This Row],[date]])-ufc_fights_2[[#This Row],[r_year]]</f>
        <v>32</v>
      </c>
      <c r="F2840" s="10">
        <f>YEAR(ufc_fights_2[[#This Row],[date]])-ufc_fights_2[[#This Row],[b_year]]</f>
        <v>32</v>
      </c>
      <c r="G2840">
        <v>0</v>
      </c>
      <c r="H2840">
        <v>0</v>
      </c>
      <c r="I2840">
        <v>0.29270000000000002</v>
      </c>
      <c r="J2840">
        <v>0.57689999999999997</v>
      </c>
      <c r="K2840">
        <v>0.29270000000000002</v>
      </c>
      <c r="L2840">
        <v>0.59040000000000004</v>
      </c>
      <c r="M2840">
        <v>0</v>
      </c>
      <c r="N2840">
        <v>0.33329999999999999</v>
      </c>
      <c r="O2840">
        <v>0</v>
      </c>
      <c r="P2840">
        <v>0</v>
      </c>
      <c r="Q2840">
        <v>0</v>
      </c>
      <c r="R2840">
        <v>0</v>
      </c>
      <c r="S2840" s="2">
        <v>2.5462962962962961E-4</v>
      </c>
      <c r="T2840" s="2">
        <v>2.3148148148148149E-4</v>
      </c>
      <c r="U2840">
        <v>0.23680000000000001</v>
      </c>
      <c r="V2840">
        <v>0.50749999999999995</v>
      </c>
      <c r="W2840">
        <v>1</v>
      </c>
      <c r="X2840">
        <v>1</v>
      </c>
      <c r="Y2840">
        <v>1</v>
      </c>
      <c r="Z2840">
        <v>0.26319999999999999</v>
      </c>
      <c r="AA2840">
        <v>0.44440000000000002</v>
      </c>
      <c r="AB2840">
        <v>0.66669999999999996</v>
      </c>
      <c r="AC2840">
        <v>0.73329999999999995</v>
      </c>
      <c r="AD2840">
        <v>0</v>
      </c>
      <c r="AE2840">
        <v>1</v>
      </c>
      <c r="AF2840" t="s">
        <v>3910</v>
      </c>
      <c r="AG2840" s="2">
        <v>2.650462962962963E-3</v>
      </c>
      <c r="AH2840" t="s">
        <v>3927</v>
      </c>
      <c r="AI2840">
        <v>5</v>
      </c>
      <c r="AJ2840" t="s">
        <v>3914</v>
      </c>
      <c r="AK2840" s="3">
        <v>42558</v>
      </c>
      <c r="AL2840" s="10">
        <f>YEAR(ufc_fights_2[[#This Row],[date]])</f>
        <v>2016</v>
      </c>
      <c r="AM2840" t="s">
        <v>3971</v>
      </c>
      <c r="AN2840">
        <v>1</v>
      </c>
      <c r="AO2840" t="s">
        <v>3918</v>
      </c>
      <c r="AP2840">
        <f>IF(ufc_fights_2[[#This Row],[winner]]="Red",ufc_fights_2[[#This Row],[r_fighter_id]],ufc_fights_2[[#This Row],[b_fighter_id]])</f>
        <v>81</v>
      </c>
      <c r="AQ2840" t="str">
        <f>_xlfn.XLOOKUP(ufc_fights_2[[#This Row],[winnerID]],ufc_fighters[id],ufc_fighters[fighter_name],"xxx",0,1)</f>
        <v>Eddie Alvarez</v>
      </c>
    </row>
    <row r="2841" spans="1:43">
      <c r="A2841">
        <v>2952</v>
      </c>
      <c r="B2841">
        <v>839</v>
      </c>
      <c r="C2841">
        <f>_xlfn.XLOOKUP(ufc_fights_2[[#This Row],[r_fighter_id]],ufc_fighters[id],ufc_fighters[year],"xxx",0,1)</f>
        <v>1973</v>
      </c>
      <c r="D2841">
        <f>_xlfn.XLOOKUP(ufc_fights_2[[#This Row],[b_fighter_id]],ufc_fighters[id],ufc_fighters[year],"Prázdné",0,1)</f>
        <v>1981</v>
      </c>
      <c r="E2841" s="10">
        <f>YEAR(ufc_fights_2[[#This Row],[date]])-ufc_fights_2[[#This Row],[r_year]]</f>
        <v>37</v>
      </c>
      <c r="F2841" s="10">
        <f>YEAR(ufc_fights_2[[#This Row],[date]])-ufc_fights_2[[#This Row],[b_year]]</f>
        <v>29</v>
      </c>
      <c r="G2841">
        <v>0</v>
      </c>
      <c r="H2841">
        <v>0</v>
      </c>
      <c r="I2841">
        <v>0.33040000000000003</v>
      </c>
      <c r="J2841">
        <v>0.45729999999999998</v>
      </c>
      <c r="K2841">
        <v>0.4909</v>
      </c>
      <c r="L2841">
        <v>0.56940000000000002</v>
      </c>
      <c r="M2841">
        <v>0.27779999999999999</v>
      </c>
      <c r="N2841">
        <v>0</v>
      </c>
      <c r="O2841">
        <v>0</v>
      </c>
      <c r="P2841">
        <v>7</v>
      </c>
      <c r="Q2841">
        <v>1</v>
      </c>
      <c r="R2841">
        <v>0</v>
      </c>
      <c r="S2841" s="2">
        <v>5.6712962962962967E-3</v>
      </c>
      <c r="T2841" s="2">
        <v>3.9351851851851852E-4</v>
      </c>
      <c r="U2841">
        <v>0.28970000000000001</v>
      </c>
      <c r="V2841">
        <v>0.43619999999999998</v>
      </c>
      <c r="W2841">
        <v>0.75</v>
      </c>
      <c r="X2841">
        <v>1</v>
      </c>
      <c r="Y2841">
        <v>1</v>
      </c>
      <c r="Z2841">
        <v>0.28970000000000001</v>
      </c>
      <c r="AA2841">
        <v>0.44230000000000003</v>
      </c>
      <c r="AB2841">
        <v>0.66669999999999996</v>
      </c>
      <c r="AC2841">
        <v>0.75</v>
      </c>
      <c r="AD2841">
        <v>1</v>
      </c>
      <c r="AE2841">
        <v>0</v>
      </c>
      <c r="AF2841" t="s">
        <v>3922</v>
      </c>
      <c r="AG2841" s="2">
        <v>3.472222222222222E-3</v>
      </c>
      <c r="AH2841" t="s">
        <v>3911</v>
      </c>
      <c r="AI2841">
        <v>3</v>
      </c>
      <c r="AJ2841" t="s">
        <v>3964</v>
      </c>
      <c r="AK2841" s="3">
        <v>40446</v>
      </c>
      <c r="AL2841" s="10">
        <f>YEAR(ufc_fights_2[[#This Row],[date]])</f>
        <v>2010</v>
      </c>
      <c r="AM2841" t="s">
        <v>3971</v>
      </c>
      <c r="AN2841">
        <v>148</v>
      </c>
      <c r="AO2841" t="s">
        <v>3913</v>
      </c>
      <c r="AP2841">
        <f>IF(ufc_fights_2[[#This Row],[winner]]="Red",ufc_fights_2[[#This Row],[r_fighter_id]],ufc_fights_2[[#This Row],[b_fighter_id]])</f>
        <v>2952</v>
      </c>
      <c r="AQ2841" t="str">
        <f>_xlfn.XLOOKUP(ufc_fights_2[[#This Row],[winnerID]],ufc_fighters[id],ufc_fighters[fighter_name],"xxx",0,1)</f>
        <v>Sean Sherk</v>
      </c>
    </row>
    <row r="2842" spans="1:43">
      <c r="A2842">
        <v>2952</v>
      </c>
      <c r="B2842">
        <v>1200</v>
      </c>
      <c r="C2842">
        <f>_xlfn.XLOOKUP(ufc_fights_2[[#This Row],[r_fighter_id]],ufc_fighters[id],ufc_fighters[year],"xxx",0,1)</f>
        <v>1973</v>
      </c>
      <c r="D2842">
        <f>_xlfn.XLOOKUP(ufc_fights_2[[#This Row],[b_fighter_id]],ufc_fighters[id],ufc_fighters[year],"Prázdné",0,1)</f>
        <v>1984</v>
      </c>
      <c r="E2842" s="10">
        <f>YEAR(ufc_fights_2[[#This Row],[date]])-ufc_fights_2[[#This Row],[r_year]]</f>
        <v>35</v>
      </c>
      <c r="F2842" s="10">
        <f>YEAR(ufc_fights_2[[#This Row],[date]])-ufc_fights_2[[#This Row],[b_year]]</f>
        <v>24</v>
      </c>
      <c r="G2842">
        <v>0</v>
      </c>
      <c r="H2842">
        <v>0</v>
      </c>
      <c r="I2842">
        <v>0.36359999999999998</v>
      </c>
      <c r="J2842">
        <v>0.30830000000000002</v>
      </c>
      <c r="K2842">
        <v>0.39019999999999999</v>
      </c>
      <c r="L2842">
        <v>0.38059999999999999</v>
      </c>
      <c r="M2842">
        <v>0.42859999999999998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1.7476851851851852E-3</v>
      </c>
      <c r="T2842" s="2">
        <v>0</v>
      </c>
      <c r="U2842">
        <v>0.29199999999999998</v>
      </c>
      <c r="V2842">
        <v>0.2404</v>
      </c>
      <c r="W2842">
        <v>1</v>
      </c>
      <c r="X2842">
        <v>0.9375</v>
      </c>
      <c r="Y2842">
        <v>0.72729999999999995</v>
      </c>
      <c r="Z2842">
        <v>0.33910000000000001</v>
      </c>
      <c r="AA2842">
        <v>0.29260000000000003</v>
      </c>
      <c r="AB2842">
        <v>0.60870000000000002</v>
      </c>
      <c r="AC2842">
        <v>0.63639999999999997</v>
      </c>
      <c r="AD2842">
        <v>0</v>
      </c>
      <c r="AE2842">
        <v>0</v>
      </c>
      <c r="AF2842" t="s">
        <v>3915</v>
      </c>
      <c r="AG2842" s="2">
        <v>3.472222222222222E-3</v>
      </c>
      <c r="AH2842" t="s">
        <v>3911</v>
      </c>
      <c r="AI2842">
        <v>3</v>
      </c>
      <c r="AJ2842" t="s">
        <v>3036</v>
      </c>
      <c r="AK2842" s="3">
        <v>39746</v>
      </c>
      <c r="AL2842" s="10">
        <f>YEAR(ufc_fights_2[[#This Row],[date]])</f>
        <v>2008</v>
      </c>
      <c r="AM2842" t="s">
        <v>3971</v>
      </c>
      <c r="AN2842">
        <v>139</v>
      </c>
      <c r="AO2842" t="s">
        <v>3913</v>
      </c>
      <c r="AP2842">
        <f>IF(ufc_fights_2[[#This Row],[winner]]="Red",ufc_fights_2[[#This Row],[r_fighter_id]],ufc_fights_2[[#This Row],[b_fighter_id]])</f>
        <v>2952</v>
      </c>
      <c r="AQ2842" t="str">
        <f>_xlfn.XLOOKUP(ufc_fights_2[[#This Row],[winnerID]],ufc_fighters[id],ufc_fighters[fighter_name],"xxx",0,1)</f>
        <v>Sean Sherk</v>
      </c>
    </row>
    <row r="2843" spans="1:43">
      <c r="A2843">
        <v>2952</v>
      </c>
      <c r="B2843">
        <v>1003</v>
      </c>
      <c r="C2843">
        <f>_xlfn.XLOOKUP(ufc_fights_2[[#This Row],[r_fighter_id]],ufc_fighters[id],ufc_fighters[year],"xxx",0,1)</f>
        <v>1973</v>
      </c>
      <c r="D2843">
        <f>_xlfn.XLOOKUP(ufc_fights_2[[#This Row],[b_fighter_id]],ufc_fighters[id],ufc_fighters[year],"Prázdné",0,1)</f>
        <v>1974</v>
      </c>
      <c r="E2843" s="10">
        <f>YEAR(ufc_fights_2[[#This Row],[date]])-ufc_fights_2[[#This Row],[r_year]]</f>
        <v>34</v>
      </c>
      <c r="F2843" s="10">
        <f>YEAR(ufc_fights_2[[#This Row],[date]])-ufc_fights_2[[#This Row],[b_year]]</f>
        <v>33</v>
      </c>
      <c r="G2843">
        <v>0</v>
      </c>
      <c r="H2843">
        <v>1</v>
      </c>
      <c r="I2843">
        <v>0.63639999999999997</v>
      </c>
      <c r="J2843">
        <v>0.26090000000000002</v>
      </c>
      <c r="K2843">
        <v>0.86350000000000005</v>
      </c>
      <c r="L2843">
        <v>0.74680000000000002</v>
      </c>
      <c r="M2843">
        <v>0.84209999999999996</v>
      </c>
      <c r="N2843">
        <v>0</v>
      </c>
      <c r="O2843">
        <v>2</v>
      </c>
      <c r="P2843">
        <v>3</v>
      </c>
      <c r="Q2843">
        <v>1</v>
      </c>
      <c r="R2843">
        <v>1</v>
      </c>
      <c r="S2843" s="2">
        <v>1.5532407407407408E-2</v>
      </c>
      <c r="T2843" s="2">
        <v>4.7453703703703704E-4</v>
      </c>
      <c r="U2843">
        <v>0.54549999999999998</v>
      </c>
      <c r="V2843">
        <v>0.2273</v>
      </c>
      <c r="W2843">
        <v>1</v>
      </c>
      <c r="X2843">
        <v>1</v>
      </c>
      <c r="Y2843">
        <v>1</v>
      </c>
      <c r="Z2843">
        <v>0.15379999999999999</v>
      </c>
      <c r="AA2843">
        <v>0.23530000000000001</v>
      </c>
      <c r="AB2843">
        <v>1</v>
      </c>
      <c r="AC2843">
        <v>0.33329999999999999</v>
      </c>
      <c r="AD2843">
        <v>0.78049999999999997</v>
      </c>
      <c r="AE2843">
        <v>0.33329999999999999</v>
      </c>
      <c r="AF2843" t="s">
        <v>3915</v>
      </c>
      <c r="AG2843" s="2">
        <v>3.472222222222222E-3</v>
      </c>
      <c r="AH2843" t="s">
        <v>3927</v>
      </c>
      <c r="AI2843">
        <v>5</v>
      </c>
      <c r="AJ2843" t="s">
        <v>3925</v>
      </c>
      <c r="AK2843" s="3">
        <v>39270</v>
      </c>
      <c r="AL2843" s="10">
        <f>YEAR(ufc_fights_2[[#This Row],[date]])</f>
        <v>2007</v>
      </c>
      <c r="AM2843" t="s">
        <v>3971</v>
      </c>
      <c r="AN2843">
        <v>56</v>
      </c>
      <c r="AO2843" t="s">
        <v>3913</v>
      </c>
      <c r="AP2843">
        <f>IF(ufc_fights_2[[#This Row],[winner]]="Red",ufc_fights_2[[#This Row],[r_fighter_id]],ufc_fights_2[[#This Row],[b_fighter_id]])</f>
        <v>2952</v>
      </c>
      <c r="AQ2843" t="str">
        <f>_xlfn.XLOOKUP(ufc_fights_2[[#This Row],[winnerID]],ufc_fighters[id],ufc_fighters[fighter_name],"xxx",0,1)</f>
        <v>Sean Sherk</v>
      </c>
    </row>
    <row r="2844" spans="1:43">
      <c r="A2844">
        <v>2952</v>
      </c>
      <c r="B2844">
        <v>986</v>
      </c>
      <c r="C2844">
        <f>_xlfn.XLOOKUP(ufc_fights_2[[#This Row],[r_fighter_id]],ufc_fighters[id],ufc_fighters[year],"xxx",0,1)</f>
        <v>1973</v>
      </c>
      <c r="D2844">
        <f>_xlfn.XLOOKUP(ufc_fights_2[[#This Row],[b_fighter_id]],ufc_fighters[id],ufc_fighters[year],"Prázdné",0,1)</f>
        <v>1976</v>
      </c>
      <c r="E2844" s="10">
        <f>YEAR(ufc_fights_2[[#This Row],[date]])-ufc_fights_2[[#This Row],[r_year]]</f>
        <v>33</v>
      </c>
      <c r="F2844" s="10">
        <f>YEAR(ufc_fights_2[[#This Row],[date]])-ufc_fights_2[[#This Row],[b_year]]</f>
        <v>30</v>
      </c>
      <c r="G2844">
        <v>0</v>
      </c>
      <c r="H2844">
        <v>0</v>
      </c>
      <c r="I2844">
        <v>0.57689999999999997</v>
      </c>
      <c r="J2844">
        <v>0.57499999999999996</v>
      </c>
      <c r="K2844">
        <v>0.7419</v>
      </c>
      <c r="L2844">
        <v>0.81820000000000004</v>
      </c>
      <c r="M2844">
        <v>0.61539999999999995</v>
      </c>
      <c r="N2844">
        <v>0</v>
      </c>
      <c r="O2844">
        <v>1</v>
      </c>
      <c r="P2844">
        <v>4</v>
      </c>
      <c r="Q2844">
        <v>0</v>
      </c>
      <c r="R2844">
        <v>1</v>
      </c>
      <c r="S2844" s="2">
        <v>1.375E-2</v>
      </c>
      <c r="T2844" s="2">
        <v>3.8194444444444446E-4</v>
      </c>
      <c r="U2844">
        <v>0.56120000000000003</v>
      </c>
      <c r="V2844">
        <v>0.42859999999999998</v>
      </c>
      <c r="W2844">
        <v>1</v>
      </c>
      <c r="X2844">
        <v>0.8</v>
      </c>
      <c r="Y2844">
        <v>1</v>
      </c>
      <c r="Z2844">
        <v>0.5333</v>
      </c>
      <c r="AA2844">
        <v>0.42859999999999998</v>
      </c>
      <c r="AB2844">
        <v>0.5</v>
      </c>
      <c r="AC2844">
        <v>0</v>
      </c>
      <c r="AD2844">
        <v>0.59040000000000004</v>
      </c>
      <c r="AE2844">
        <v>0.91669999999999996</v>
      </c>
      <c r="AF2844" t="s">
        <v>3915</v>
      </c>
      <c r="AG2844" s="2">
        <v>3.472222222222222E-3</v>
      </c>
      <c r="AH2844" t="s">
        <v>3927</v>
      </c>
      <c r="AI2844">
        <v>5</v>
      </c>
      <c r="AJ2844" t="s">
        <v>3967</v>
      </c>
      <c r="AK2844" s="3">
        <v>39004</v>
      </c>
      <c r="AL2844" s="10">
        <f>YEAR(ufc_fights_2[[#This Row],[date]])</f>
        <v>2006</v>
      </c>
      <c r="AM2844" t="s">
        <v>3971</v>
      </c>
      <c r="AN2844">
        <v>1</v>
      </c>
      <c r="AO2844" t="s">
        <v>3913</v>
      </c>
      <c r="AP2844">
        <f>IF(ufc_fights_2[[#This Row],[winner]]="Red",ufc_fights_2[[#This Row],[r_fighter_id]],ufc_fights_2[[#This Row],[b_fighter_id]])</f>
        <v>2952</v>
      </c>
      <c r="AQ2844" t="str">
        <f>_xlfn.XLOOKUP(ufc_fights_2[[#This Row],[winnerID]],ufc_fighters[id],ufc_fighters[fighter_name],"xxx",0,1)</f>
        <v>Sean Sherk</v>
      </c>
    </row>
    <row r="2845" spans="1:43">
      <c r="A2845">
        <v>2564</v>
      </c>
      <c r="B2845">
        <v>1338</v>
      </c>
      <c r="C2845">
        <f>_xlfn.XLOOKUP(ufc_fights_2[[#This Row],[r_fighter_id]],ufc_fighters[id],ufc_fighters[year],"xxx",0,1)</f>
        <v>1988</v>
      </c>
      <c r="D2845">
        <f>_xlfn.XLOOKUP(ufc_fights_2[[#This Row],[b_fighter_id]],ufc_fighters[id],ufc_fighters[year],"Prázdné",0,1)</f>
        <v>1990</v>
      </c>
      <c r="E2845" s="10">
        <f>YEAR(ufc_fights_2[[#This Row],[date]])-ufc_fights_2[[#This Row],[r_year]]</f>
        <v>30</v>
      </c>
      <c r="F2845" s="10">
        <f>YEAR(ufc_fights_2[[#This Row],[date]])-ufc_fights_2[[#This Row],[b_year]]</f>
        <v>28</v>
      </c>
      <c r="G2845">
        <v>1</v>
      </c>
      <c r="H2845">
        <v>0</v>
      </c>
      <c r="I2845">
        <v>0.46150000000000002</v>
      </c>
      <c r="J2845">
        <v>0.30430000000000001</v>
      </c>
      <c r="K2845">
        <v>0.46150000000000002</v>
      </c>
      <c r="L2845">
        <v>0.30430000000000001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1.273148148148148E-4</v>
      </c>
      <c r="T2845" s="2">
        <v>1.1574074074074075E-4</v>
      </c>
      <c r="U2845">
        <v>0.21429999999999999</v>
      </c>
      <c r="V2845">
        <v>0.15790000000000001</v>
      </c>
      <c r="W2845">
        <v>0.71430000000000005</v>
      </c>
      <c r="X2845">
        <v>0.8</v>
      </c>
      <c r="Y2845">
        <v>0</v>
      </c>
      <c r="Z2845">
        <v>0.41670000000000001</v>
      </c>
      <c r="AA2845">
        <v>0.2727</v>
      </c>
      <c r="AB2845">
        <v>0</v>
      </c>
      <c r="AC2845">
        <v>0</v>
      </c>
      <c r="AD2845">
        <v>1</v>
      </c>
      <c r="AE2845">
        <v>1</v>
      </c>
      <c r="AF2845" t="s">
        <v>3910</v>
      </c>
      <c r="AG2845" s="2">
        <v>1.2962962962962963E-3</v>
      </c>
      <c r="AH2845" t="s">
        <v>3911</v>
      </c>
      <c r="AI2845">
        <v>3</v>
      </c>
      <c r="AJ2845" t="s">
        <v>3931</v>
      </c>
      <c r="AK2845" s="3">
        <v>43309</v>
      </c>
      <c r="AL2845" s="10">
        <f>YEAR(ufc_fights_2[[#This Row],[date]])</f>
        <v>2018</v>
      </c>
      <c r="AM2845" t="s">
        <v>3971</v>
      </c>
      <c r="AN2845">
        <v>54</v>
      </c>
      <c r="AO2845" t="s">
        <v>3913</v>
      </c>
      <c r="AP2845">
        <f>IF(ufc_fights_2[[#This Row],[winner]]="Red",ufc_fights_2[[#This Row],[r_fighter_id]],ufc_fights_2[[#This Row],[b_fighter_id]])</f>
        <v>2564</v>
      </c>
      <c r="AQ2845" t="str">
        <f>_xlfn.XLOOKUP(ufc_fights_2[[#This Row],[winnerID]],ufc_fighters[id],ufc_fighters[fighter_name],"xxx",0,1)</f>
        <v>Devin Powell</v>
      </c>
    </row>
    <row r="2846" spans="1:43">
      <c r="A2846">
        <v>81</v>
      </c>
      <c r="B2846">
        <v>1042</v>
      </c>
      <c r="C2846">
        <f>_xlfn.XLOOKUP(ufc_fights_2[[#This Row],[r_fighter_id]],ufc_fighters[id],ufc_fighters[year],"xxx",0,1)</f>
        <v>1984</v>
      </c>
      <c r="D2846">
        <f>_xlfn.XLOOKUP(ufc_fights_2[[#This Row],[b_fighter_id]],ufc_fighters[id],ufc_fighters[year],"Prázdné",0,1)</f>
        <v>1988</v>
      </c>
      <c r="E2846" s="10">
        <f>YEAR(ufc_fights_2[[#This Row],[date]])-ufc_fights_2[[#This Row],[r_year]]</f>
        <v>33</v>
      </c>
      <c r="F2846" s="10">
        <f>YEAR(ufc_fights_2[[#This Row],[date]])-ufc_fights_2[[#This Row],[b_year]]</f>
        <v>29</v>
      </c>
      <c r="G2846">
        <v>1</v>
      </c>
      <c r="H2846">
        <v>0</v>
      </c>
      <c r="I2846">
        <v>0.43540000000000001</v>
      </c>
      <c r="J2846">
        <v>0.51480000000000004</v>
      </c>
      <c r="K2846">
        <v>0.44259999999999999</v>
      </c>
      <c r="L2846">
        <v>0.51670000000000005</v>
      </c>
      <c r="M2846">
        <v>0.5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2.3148148148148149E-4</v>
      </c>
      <c r="T2846" s="2">
        <v>6.9444444444444444E-5</v>
      </c>
      <c r="U2846">
        <v>0.37790000000000001</v>
      </c>
      <c r="V2846">
        <v>0.38329999999999997</v>
      </c>
      <c r="W2846">
        <v>0.73470000000000002</v>
      </c>
      <c r="X2846">
        <v>0.75</v>
      </c>
      <c r="Y2846">
        <v>0.92500000000000004</v>
      </c>
      <c r="Z2846">
        <v>0.39379999999999998</v>
      </c>
      <c r="AA2846">
        <v>0.48620000000000002</v>
      </c>
      <c r="AB2846">
        <v>0.85709999999999997</v>
      </c>
      <c r="AC2846">
        <v>0.9375</v>
      </c>
      <c r="AD2846">
        <v>1</v>
      </c>
      <c r="AE2846">
        <v>0.33329999999999999</v>
      </c>
      <c r="AF2846" t="s">
        <v>3910</v>
      </c>
      <c r="AG2846" s="2">
        <v>2.7662037037037039E-3</v>
      </c>
      <c r="AH2846" t="s">
        <v>3911</v>
      </c>
      <c r="AI2846">
        <v>3</v>
      </c>
      <c r="AJ2846" t="s">
        <v>3914</v>
      </c>
      <c r="AK2846" s="3">
        <v>43071</v>
      </c>
      <c r="AL2846" s="10">
        <f>YEAR(ufc_fights_2[[#This Row],[date]])</f>
        <v>2017</v>
      </c>
      <c r="AM2846" t="s">
        <v>3971</v>
      </c>
      <c r="AN2846">
        <v>122</v>
      </c>
      <c r="AO2846" t="s">
        <v>3913</v>
      </c>
      <c r="AP2846">
        <f>IF(ufc_fights_2[[#This Row],[winner]]="Red",ufc_fights_2[[#This Row],[r_fighter_id]],ufc_fights_2[[#This Row],[b_fighter_id]])</f>
        <v>81</v>
      </c>
      <c r="AQ2846" t="str">
        <f>_xlfn.XLOOKUP(ufc_fights_2[[#This Row],[winnerID]],ufc_fighters[id],ufc_fighters[fighter_name],"xxx",0,1)</f>
        <v>Eddie Alvarez</v>
      </c>
    </row>
    <row r="2847" spans="1:43">
      <c r="A2847">
        <v>3250</v>
      </c>
      <c r="B2847">
        <v>547</v>
      </c>
      <c r="C2847">
        <f>_xlfn.XLOOKUP(ufc_fights_2[[#This Row],[r_fighter_id]],ufc_fighters[id],ufc_fighters[year],"xxx",0,1)</f>
        <v>1983</v>
      </c>
      <c r="D2847">
        <f>_xlfn.XLOOKUP(ufc_fights_2[[#This Row],[b_fighter_id]],ufc_fighters[id],ufc_fighters[year],"Prázdné",0,1)</f>
        <v>1983</v>
      </c>
      <c r="E2847" s="10">
        <f>YEAR(ufc_fights_2[[#This Row],[date]])-ufc_fights_2[[#This Row],[r_year]]</f>
        <v>30</v>
      </c>
      <c r="F2847" s="10">
        <f>YEAR(ufc_fights_2[[#This Row],[date]])-ufc_fights_2[[#This Row],[b_year]]</f>
        <v>30</v>
      </c>
      <c r="G2847">
        <v>0</v>
      </c>
      <c r="H2847">
        <v>0</v>
      </c>
      <c r="I2847">
        <v>0.31340000000000001</v>
      </c>
      <c r="J2847">
        <v>0.34620000000000001</v>
      </c>
      <c r="K2847">
        <v>0.33329999999999999</v>
      </c>
      <c r="L2847">
        <v>0.34620000000000001</v>
      </c>
      <c r="M2847">
        <v>0.5</v>
      </c>
      <c r="N2847">
        <v>0</v>
      </c>
      <c r="O2847">
        <v>1</v>
      </c>
      <c r="P2847">
        <v>0</v>
      </c>
      <c r="Q2847">
        <v>0</v>
      </c>
      <c r="R2847">
        <v>0</v>
      </c>
      <c r="S2847" s="2">
        <v>1.0069444444444444E-3</v>
      </c>
      <c r="T2847" s="2">
        <v>8.1018518518518516E-5</v>
      </c>
      <c r="U2847">
        <v>0.25419999999999998</v>
      </c>
      <c r="V2847">
        <v>0.1333</v>
      </c>
      <c r="W2847">
        <v>0.71430000000000005</v>
      </c>
      <c r="X2847">
        <v>1</v>
      </c>
      <c r="Y2847">
        <v>0.8</v>
      </c>
      <c r="Z2847">
        <v>0.23730000000000001</v>
      </c>
      <c r="AA2847">
        <v>0.39129999999999998</v>
      </c>
      <c r="AB2847">
        <v>0.85709999999999997</v>
      </c>
      <c r="AC2847">
        <v>0</v>
      </c>
      <c r="AD2847">
        <v>1</v>
      </c>
      <c r="AE2847">
        <v>0</v>
      </c>
      <c r="AF2847" t="s">
        <v>3933</v>
      </c>
      <c r="AG2847" s="2">
        <v>1.7824074074074075E-3</v>
      </c>
      <c r="AH2847" t="s">
        <v>3911</v>
      </c>
      <c r="AI2847">
        <v>3</v>
      </c>
      <c r="AJ2847" t="s">
        <v>3961</v>
      </c>
      <c r="AK2847" s="3">
        <v>41412</v>
      </c>
      <c r="AL2847" s="10">
        <f>YEAR(ufc_fights_2[[#This Row],[date]])</f>
        <v>2013</v>
      </c>
      <c r="AM2847" t="s">
        <v>3971</v>
      </c>
      <c r="AN2847">
        <v>95</v>
      </c>
      <c r="AO2847" t="s">
        <v>3913</v>
      </c>
      <c r="AP2847">
        <f>IF(ufc_fights_2[[#This Row],[winner]]="Red",ufc_fights_2[[#This Row],[r_fighter_id]],ufc_fights_2[[#This Row],[b_fighter_id]])</f>
        <v>3250</v>
      </c>
      <c r="AQ2847" t="str">
        <f>_xlfn.XLOOKUP(ufc_fights_2[[#This Row],[winnerID]],ufc_fighters[id],ufc_fighters[fighter_name],"xxx",0,1)</f>
        <v>Gleison Tibau</v>
      </c>
    </row>
    <row r="2848" spans="1:43">
      <c r="A2848">
        <v>873</v>
      </c>
      <c r="B2848">
        <v>2171</v>
      </c>
      <c r="C2848">
        <f>_xlfn.XLOOKUP(ufc_fights_2[[#This Row],[r_fighter_id]],ufc_fighters[id],ufc_fighters[year],"xxx",0,1)</f>
        <v>1985</v>
      </c>
      <c r="D2848">
        <f>_xlfn.XLOOKUP(ufc_fights_2[[#This Row],[b_fighter_id]],ufc_fighters[id],ufc_fighters[year],"Prázdné",0,1)</f>
        <v>1988</v>
      </c>
      <c r="E2848" s="10">
        <f>YEAR(ufc_fights_2[[#This Row],[date]])-ufc_fights_2[[#This Row],[r_year]]</f>
        <v>29</v>
      </c>
      <c r="F2848" s="10">
        <f>YEAR(ufc_fights_2[[#This Row],[date]])-ufc_fights_2[[#This Row],[b_year]]</f>
        <v>26</v>
      </c>
      <c r="G2848">
        <v>0</v>
      </c>
      <c r="H2848">
        <v>1</v>
      </c>
      <c r="I2848">
        <v>0.59460000000000002</v>
      </c>
      <c r="J2848">
        <v>0.52239999999999998</v>
      </c>
      <c r="K2848">
        <v>0.68489999999999995</v>
      </c>
      <c r="L2848">
        <v>0.73009999999999997</v>
      </c>
      <c r="M2848">
        <v>0.3</v>
      </c>
      <c r="N2848">
        <v>0</v>
      </c>
      <c r="O2848">
        <v>2</v>
      </c>
      <c r="P2848">
        <v>0</v>
      </c>
      <c r="Q2848">
        <v>0</v>
      </c>
      <c r="R2848">
        <v>0</v>
      </c>
      <c r="S2848" s="2">
        <v>4.5023148148148149E-3</v>
      </c>
      <c r="T2848" s="2">
        <v>3.5069444444444445E-3</v>
      </c>
      <c r="U2848">
        <v>0.5484</v>
      </c>
      <c r="V2848">
        <v>0.49209999999999998</v>
      </c>
      <c r="W2848">
        <v>0.8</v>
      </c>
      <c r="X2848">
        <v>1</v>
      </c>
      <c r="Y2848">
        <v>0</v>
      </c>
      <c r="Z2848">
        <v>0.35289999999999999</v>
      </c>
      <c r="AA2848">
        <v>0.42309999999999998</v>
      </c>
      <c r="AB2848">
        <v>0.8</v>
      </c>
      <c r="AC2848">
        <v>0.5</v>
      </c>
      <c r="AD2848">
        <v>0.8</v>
      </c>
      <c r="AE2848">
        <v>0.5897</v>
      </c>
      <c r="AF2848" t="s">
        <v>3922</v>
      </c>
      <c r="AG2848" s="2">
        <v>3.472222222222222E-3</v>
      </c>
      <c r="AH2848" t="s">
        <v>3911</v>
      </c>
      <c r="AI2848">
        <v>3</v>
      </c>
      <c r="AJ2848" t="s">
        <v>3953</v>
      </c>
      <c r="AK2848" s="3">
        <v>41818</v>
      </c>
      <c r="AL2848" s="10">
        <f>YEAR(ufc_fights_2[[#This Row],[date]])</f>
        <v>2014</v>
      </c>
      <c r="AM2848" t="s">
        <v>3971</v>
      </c>
      <c r="AN2848">
        <v>78</v>
      </c>
      <c r="AO2848" t="s">
        <v>3913</v>
      </c>
      <c r="AP2848">
        <f>IF(ufc_fights_2[[#This Row],[winner]]="Red",ufc_fights_2[[#This Row],[r_fighter_id]],ufc_fights_2[[#This Row],[b_fighter_id]])</f>
        <v>873</v>
      </c>
      <c r="AQ2848" t="str">
        <f>_xlfn.XLOOKUP(ufc_fights_2[[#This Row],[winnerID]],ufc_fighters[id],ufc_fighters[fighter_name],"xxx",0,1)</f>
        <v>Joe Ellenberger</v>
      </c>
    </row>
    <row r="2849" spans="1:43">
      <c r="A2849">
        <v>3003</v>
      </c>
      <c r="B2849">
        <v>531</v>
      </c>
      <c r="C2849">
        <f>_xlfn.XLOOKUP(ufc_fights_2[[#This Row],[r_fighter_id]],ufc_fighters[id],ufc_fighters[year],"xxx",0,1)</f>
        <v>1986</v>
      </c>
      <c r="D2849">
        <f>_xlfn.XLOOKUP(ufc_fights_2[[#This Row],[b_fighter_id]],ufc_fighters[id],ufc_fighters[year],"Prázdné",0,1)</f>
        <v>1983</v>
      </c>
      <c r="E2849" s="10">
        <f>YEAR(ufc_fights_2[[#This Row],[date]])-ufc_fights_2[[#This Row],[r_year]]</f>
        <v>28</v>
      </c>
      <c r="F2849" s="10">
        <f>YEAR(ufc_fights_2[[#This Row],[date]])-ufc_fights_2[[#This Row],[b_year]]</f>
        <v>31</v>
      </c>
      <c r="G2849">
        <v>0</v>
      </c>
      <c r="H2849">
        <v>0</v>
      </c>
      <c r="I2849">
        <v>0.37790000000000001</v>
      </c>
      <c r="J2849">
        <v>0.38850000000000001</v>
      </c>
      <c r="K2849">
        <v>0.37790000000000001</v>
      </c>
      <c r="L2849">
        <v>0.4178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 s="2">
        <v>4.3981481481481481E-4</v>
      </c>
      <c r="T2849" s="2">
        <v>1.8055555555555555E-3</v>
      </c>
      <c r="U2849">
        <v>0.3145</v>
      </c>
      <c r="V2849">
        <v>0.28160000000000002</v>
      </c>
      <c r="W2849">
        <v>0.44829999999999998</v>
      </c>
      <c r="X2849">
        <v>0.68420000000000003</v>
      </c>
      <c r="Y2849">
        <v>0.93330000000000002</v>
      </c>
      <c r="Z2849">
        <v>0.3548</v>
      </c>
      <c r="AA2849">
        <v>0.36509999999999998</v>
      </c>
      <c r="AB2849">
        <v>0.58819999999999995</v>
      </c>
      <c r="AC2849">
        <v>0.61539999999999995</v>
      </c>
      <c r="AD2849">
        <v>0</v>
      </c>
      <c r="AE2849">
        <v>0</v>
      </c>
      <c r="AF2849" t="s">
        <v>3933</v>
      </c>
      <c r="AG2849" s="2">
        <v>3.0208333333333333E-3</v>
      </c>
      <c r="AH2849" t="s">
        <v>3911</v>
      </c>
      <c r="AI2849">
        <v>3</v>
      </c>
      <c r="AJ2849" t="s">
        <v>3973</v>
      </c>
      <c r="AK2849" s="3">
        <v>41790</v>
      </c>
      <c r="AL2849" s="10">
        <f>YEAR(ufc_fights_2[[#This Row],[date]])</f>
        <v>2014</v>
      </c>
      <c r="AM2849" t="s">
        <v>3971</v>
      </c>
      <c r="AN2849">
        <v>135</v>
      </c>
      <c r="AO2849" t="s">
        <v>3913</v>
      </c>
      <c r="AP2849">
        <f>IF(ufc_fights_2[[#This Row],[winner]]="Red",ufc_fights_2[[#This Row],[r_fighter_id]],ufc_fights_2[[#This Row],[b_fighter_id]])</f>
        <v>3003</v>
      </c>
      <c r="AQ2849" t="str">
        <f>_xlfn.XLOOKUP(ufc_fights_2[[#This Row],[winnerID]],ufc_fighters[id],ufc_fighters[fighter_name],"xxx",0,1)</f>
        <v>Elias Silverio</v>
      </c>
    </row>
    <row r="2850" spans="1:43">
      <c r="A2850">
        <v>1431</v>
      </c>
      <c r="B2850">
        <v>573</v>
      </c>
      <c r="C2850">
        <f>_xlfn.XLOOKUP(ufc_fights_2[[#This Row],[r_fighter_id]],ufc_fighters[id],ufc_fighters[year],"xxx",0,1)</f>
        <v>1987</v>
      </c>
      <c r="D2850">
        <f>_xlfn.XLOOKUP(ufc_fights_2[[#This Row],[b_fighter_id]],ufc_fighters[id],ufc_fighters[year],"Prázdné",0,1)</f>
        <v>1985</v>
      </c>
      <c r="E2850" s="10">
        <f>YEAR(ufc_fights_2[[#This Row],[date]])-ufc_fights_2[[#This Row],[r_year]]</f>
        <v>27</v>
      </c>
      <c r="F2850" s="10">
        <f>YEAR(ufc_fights_2[[#This Row],[date]])-ufc_fights_2[[#This Row],[b_year]]</f>
        <v>29</v>
      </c>
      <c r="G2850">
        <v>0</v>
      </c>
      <c r="H2850">
        <v>0</v>
      </c>
      <c r="I2850">
        <v>0.68420000000000003</v>
      </c>
      <c r="J2850">
        <v>0.38100000000000001</v>
      </c>
      <c r="K2850">
        <v>0.77500000000000002</v>
      </c>
      <c r="L2850">
        <v>0.58819999999999995</v>
      </c>
      <c r="M2850">
        <v>1</v>
      </c>
      <c r="N2850">
        <v>0</v>
      </c>
      <c r="O2850">
        <v>2</v>
      </c>
      <c r="P2850">
        <v>1</v>
      </c>
      <c r="Q2850">
        <v>0</v>
      </c>
      <c r="R2850">
        <v>0</v>
      </c>
      <c r="S2850" s="2">
        <v>3.1365740740740742E-3</v>
      </c>
      <c r="T2850" s="2">
        <v>1.1574074074074075E-4</v>
      </c>
      <c r="U2850">
        <v>0.625</v>
      </c>
      <c r="V2850">
        <v>0.25</v>
      </c>
      <c r="W2850">
        <v>1</v>
      </c>
      <c r="X2850">
        <v>0</v>
      </c>
      <c r="Y2850">
        <v>0.75</v>
      </c>
      <c r="Z2850">
        <v>0.75</v>
      </c>
      <c r="AA2850">
        <v>0.4</v>
      </c>
      <c r="AB2850">
        <v>0</v>
      </c>
      <c r="AC2850">
        <v>0</v>
      </c>
      <c r="AD2850">
        <v>0.63639999999999997</v>
      </c>
      <c r="AE2850">
        <v>0</v>
      </c>
      <c r="AF2850" t="s">
        <v>3933</v>
      </c>
      <c r="AG2850" s="2">
        <v>6.5972222222222224E-4</v>
      </c>
      <c r="AH2850" t="s">
        <v>3911</v>
      </c>
      <c r="AI2850">
        <v>3</v>
      </c>
      <c r="AJ2850" t="s">
        <v>3924</v>
      </c>
      <c r="AK2850" s="3">
        <v>41783</v>
      </c>
      <c r="AL2850" s="10">
        <f>YEAR(ufc_fights_2[[#This Row],[date]])</f>
        <v>2014</v>
      </c>
      <c r="AM2850" t="s">
        <v>3971</v>
      </c>
      <c r="AN2850">
        <v>1</v>
      </c>
      <c r="AO2850" t="s">
        <v>3918</v>
      </c>
      <c r="AP2850">
        <f>IF(ufc_fights_2[[#This Row],[winner]]="Red",ufc_fights_2[[#This Row],[r_fighter_id]],ufc_fights_2[[#This Row],[b_fighter_id]])</f>
        <v>573</v>
      </c>
      <c r="AQ2850" t="str">
        <f>_xlfn.XLOOKUP(ufc_fights_2[[#This Row],[winnerID]],ufc_fighters[id],ufc_fighters[fighter_name],"xxx",0,1)</f>
        <v>Mitch Clarke</v>
      </c>
    </row>
    <row r="2851" spans="1:43">
      <c r="A2851">
        <v>1832</v>
      </c>
      <c r="B2851">
        <v>828</v>
      </c>
      <c r="C2851">
        <f>_xlfn.XLOOKUP(ufc_fights_2[[#This Row],[r_fighter_id]],ufc_fighters[id],ufc_fighters[year],"xxx",0,1)</f>
        <v>1986</v>
      </c>
      <c r="D2851">
        <f>_xlfn.XLOOKUP(ufc_fights_2[[#This Row],[b_fighter_id]],ufc_fighters[id],ufc_fighters[year],"Prázdné",0,1)</f>
        <v>1988</v>
      </c>
      <c r="E2851" s="10">
        <f>YEAR(ufc_fights_2[[#This Row],[date]])-ufc_fights_2[[#This Row],[r_year]]</f>
        <v>29</v>
      </c>
      <c r="F2851" s="10">
        <f>YEAR(ufc_fights_2[[#This Row],[date]])-ufc_fights_2[[#This Row],[b_year]]</f>
        <v>27</v>
      </c>
      <c r="G2851">
        <v>0</v>
      </c>
      <c r="H2851">
        <v>1</v>
      </c>
      <c r="I2851">
        <v>0.26090000000000002</v>
      </c>
      <c r="J2851">
        <v>0.375</v>
      </c>
      <c r="K2851">
        <v>0.26090000000000002</v>
      </c>
      <c r="L2851">
        <v>0.375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0</v>
      </c>
      <c r="T2851" s="2">
        <v>1.1574074074074073E-5</v>
      </c>
      <c r="U2851">
        <v>0.1176</v>
      </c>
      <c r="V2851">
        <v>0.31430000000000002</v>
      </c>
      <c r="W2851">
        <v>0</v>
      </c>
      <c r="X2851">
        <v>0.8</v>
      </c>
      <c r="Y2851">
        <v>1</v>
      </c>
      <c r="Z2851">
        <v>0.26090000000000002</v>
      </c>
      <c r="AA2851">
        <v>0.36840000000000001</v>
      </c>
      <c r="AB2851">
        <v>0</v>
      </c>
      <c r="AC2851">
        <v>0</v>
      </c>
      <c r="AD2851">
        <v>0</v>
      </c>
      <c r="AE2851">
        <v>0.5</v>
      </c>
      <c r="AF2851" t="s">
        <v>3910</v>
      </c>
      <c r="AG2851" s="2">
        <v>1.238425925925926E-3</v>
      </c>
      <c r="AH2851" t="s">
        <v>3911</v>
      </c>
      <c r="AI2851">
        <v>3</v>
      </c>
      <c r="AJ2851" t="s">
        <v>3914</v>
      </c>
      <c r="AK2851" s="3">
        <v>42077</v>
      </c>
      <c r="AL2851" s="10">
        <f>YEAR(ufc_fights_2[[#This Row],[date]])</f>
        <v>2015</v>
      </c>
      <c r="AM2851" t="s">
        <v>3971</v>
      </c>
      <c r="AN2851">
        <v>98</v>
      </c>
      <c r="AO2851" t="s">
        <v>3918</v>
      </c>
      <c r="AP2851">
        <f>IF(ufc_fights_2[[#This Row],[winner]]="Red",ufc_fights_2[[#This Row],[r_fighter_id]],ufc_fights_2[[#This Row],[b_fighter_id]])</f>
        <v>828</v>
      </c>
      <c r="AQ2851" t="str">
        <f>_xlfn.XLOOKUP(ufc_fights_2[[#This Row],[winnerID]],ufc_fighters[id],ufc_fighters[fighter_name],"xxx",0,1)</f>
        <v>Joe Duffy</v>
      </c>
    </row>
    <row r="2852" spans="1:43">
      <c r="A2852">
        <v>828</v>
      </c>
      <c r="B2852">
        <v>1912</v>
      </c>
      <c r="C2852">
        <f>_xlfn.XLOOKUP(ufc_fights_2[[#This Row],[r_fighter_id]],ufc_fighters[id],ufc_fighters[year],"xxx",0,1)</f>
        <v>1988</v>
      </c>
      <c r="D2852">
        <f>_xlfn.XLOOKUP(ufc_fights_2[[#This Row],[b_fighter_id]],ufc_fighters[id],ufc_fighters[year],"Prázdné",0,1)</f>
        <v>1978</v>
      </c>
      <c r="E2852" s="10">
        <f>YEAR(ufc_fights_2[[#This Row],[date]])-ufc_fights_2[[#This Row],[r_year]]</f>
        <v>29</v>
      </c>
      <c r="F2852" s="10">
        <f>YEAR(ufc_fights_2[[#This Row],[date]])-ufc_fights_2[[#This Row],[b_year]]</f>
        <v>39</v>
      </c>
      <c r="G2852">
        <v>0</v>
      </c>
      <c r="H2852">
        <v>0</v>
      </c>
      <c r="I2852">
        <v>0.31680000000000003</v>
      </c>
      <c r="J2852">
        <v>0.44440000000000002</v>
      </c>
      <c r="K2852">
        <v>0.35470000000000002</v>
      </c>
      <c r="L2852">
        <v>0.47889999999999999</v>
      </c>
      <c r="M2852">
        <v>0</v>
      </c>
      <c r="N2852">
        <v>0.16669999999999999</v>
      </c>
      <c r="O2852">
        <v>0</v>
      </c>
      <c r="P2852">
        <v>0</v>
      </c>
      <c r="Q2852">
        <v>1</v>
      </c>
      <c r="R2852">
        <v>0</v>
      </c>
      <c r="S2852" s="2">
        <v>3.0092592592592593E-3</v>
      </c>
      <c r="T2852" s="2">
        <v>6.2500000000000001E-4</v>
      </c>
      <c r="U2852">
        <v>0.2727</v>
      </c>
      <c r="V2852">
        <v>0.4</v>
      </c>
      <c r="W2852">
        <v>0.64290000000000003</v>
      </c>
      <c r="X2852">
        <v>0.75</v>
      </c>
      <c r="Y2852">
        <v>0.25</v>
      </c>
      <c r="Z2852">
        <v>0.28289999999999998</v>
      </c>
      <c r="AA2852">
        <v>0.39290000000000003</v>
      </c>
      <c r="AB2852">
        <v>1</v>
      </c>
      <c r="AC2852">
        <v>0.83330000000000004</v>
      </c>
      <c r="AD2852">
        <v>0.875</v>
      </c>
      <c r="AE2852">
        <v>1</v>
      </c>
      <c r="AF2852" t="s">
        <v>3915</v>
      </c>
      <c r="AG2852" s="2">
        <v>3.472222222222222E-3</v>
      </c>
      <c r="AH2852" t="s">
        <v>3911</v>
      </c>
      <c r="AI2852">
        <v>3</v>
      </c>
      <c r="AJ2852" t="s">
        <v>3931</v>
      </c>
      <c r="AK2852" s="3">
        <v>42812</v>
      </c>
      <c r="AL2852" s="10">
        <f>YEAR(ufc_fights_2[[#This Row],[date]])</f>
        <v>2017</v>
      </c>
      <c r="AM2852" t="s">
        <v>3971</v>
      </c>
      <c r="AN2852">
        <v>70</v>
      </c>
      <c r="AO2852" t="s">
        <v>3913</v>
      </c>
      <c r="AP2852">
        <f>IF(ufc_fights_2[[#This Row],[winner]]="Red",ufc_fights_2[[#This Row],[r_fighter_id]],ufc_fights_2[[#This Row],[b_fighter_id]])</f>
        <v>828</v>
      </c>
      <c r="AQ2852" t="str">
        <f>_xlfn.XLOOKUP(ufc_fights_2[[#This Row],[winnerID]],ufc_fighters[id],ufc_fighters[fighter_name],"xxx",0,1)</f>
        <v>Joe Duffy</v>
      </c>
    </row>
    <row r="2853" spans="1:43">
      <c r="A2853">
        <v>1798</v>
      </c>
      <c r="B2853">
        <v>1930</v>
      </c>
      <c r="C2853">
        <f>_xlfn.XLOOKUP(ufc_fights_2[[#This Row],[r_fighter_id]],ufc_fighters[id],ufc_fighters[year],"xxx",0,1)</f>
        <v>1984</v>
      </c>
      <c r="D2853">
        <f>_xlfn.XLOOKUP(ufc_fights_2[[#This Row],[b_fighter_id]],ufc_fighters[id],ufc_fighters[year],"Prázdné",0,1)</f>
        <v>1991</v>
      </c>
      <c r="E2853" s="10">
        <f>YEAR(ufc_fights_2[[#This Row],[date]])-ufc_fights_2[[#This Row],[r_year]]</f>
        <v>33</v>
      </c>
      <c r="F2853" s="10">
        <f>YEAR(ufc_fights_2[[#This Row],[date]])-ufc_fights_2[[#This Row],[b_year]]</f>
        <v>26</v>
      </c>
      <c r="G2853">
        <v>0</v>
      </c>
      <c r="H2853">
        <v>0</v>
      </c>
      <c r="I2853">
        <v>0.37140000000000001</v>
      </c>
      <c r="J2853">
        <v>0.74139999999999995</v>
      </c>
      <c r="K2853">
        <v>0.57379999999999998</v>
      </c>
      <c r="L2853">
        <v>0.77170000000000005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0</v>
      </c>
      <c r="S2853" s="2">
        <v>3.5879629629629629E-4</v>
      </c>
      <c r="T2853" s="2">
        <v>8.2638888888888883E-3</v>
      </c>
      <c r="U2853">
        <v>0.15790000000000001</v>
      </c>
      <c r="V2853">
        <v>0.71150000000000002</v>
      </c>
      <c r="W2853">
        <v>0.63639999999999997</v>
      </c>
      <c r="X2853">
        <v>0.6</v>
      </c>
      <c r="Y2853">
        <v>0</v>
      </c>
      <c r="Z2853">
        <v>0.23080000000000001</v>
      </c>
      <c r="AA2853">
        <v>0.52</v>
      </c>
      <c r="AB2853">
        <v>0.71430000000000005</v>
      </c>
      <c r="AC2853">
        <v>0</v>
      </c>
      <c r="AD2853">
        <v>1</v>
      </c>
      <c r="AE2853">
        <v>0.9375</v>
      </c>
      <c r="AF2853" t="s">
        <v>3915</v>
      </c>
      <c r="AG2853" s="2">
        <v>3.472222222222222E-3</v>
      </c>
      <c r="AH2853" t="s">
        <v>3911</v>
      </c>
      <c r="AI2853">
        <v>3</v>
      </c>
      <c r="AJ2853" t="s">
        <v>3919</v>
      </c>
      <c r="AK2853" s="3">
        <v>42777</v>
      </c>
      <c r="AL2853" s="10">
        <f>YEAR(ufc_fights_2[[#This Row],[date]])</f>
        <v>2017</v>
      </c>
      <c r="AM2853" t="s">
        <v>3971</v>
      </c>
      <c r="AN2853">
        <v>31</v>
      </c>
      <c r="AO2853" t="s">
        <v>3918</v>
      </c>
      <c r="AP2853">
        <f>IF(ufc_fights_2[[#This Row],[winner]]="Red",ufc_fights_2[[#This Row],[r_fighter_id]],ufc_fights_2[[#This Row],[b_fighter_id]])</f>
        <v>1930</v>
      </c>
      <c r="AQ2853" t="str">
        <f>_xlfn.XLOOKUP(ufc_fights_2[[#This Row],[winnerID]],ufc_fighters[id],ufc_fighters[fighter_name],"xxx",0,1)</f>
        <v>Islam Makhachev</v>
      </c>
    </row>
    <row r="2854" spans="1:43">
      <c r="A2854">
        <v>828</v>
      </c>
      <c r="B2854">
        <v>1560</v>
      </c>
      <c r="C2854">
        <f>_xlfn.XLOOKUP(ufc_fights_2[[#This Row],[r_fighter_id]],ufc_fighters[id],ufc_fighters[year],"xxx",0,1)</f>
        <v>1988</v>
      </c>
      <c r="D2854">
        <f>_xlfn.XLOOKUP(ufc_fights_2[[#This Row],[b_fighter_id]],ufc_fighters[id],ufc_fighters[year],"Prázdné",0,1)</f>
        <v>1980</v>
      </c>
      <c r="E2854" s="10">
        <f>YEAR(ufc_fights_2[[#This Row],[date]])-ufc_fights_2[[#This Row],[r_year]]</f>
        <v>27</v>
      </c>
      <c r="F2854" s="10">
        <f>YEAR(ufc_fights_2[[#This Row],[date]])-ufc_fights_2[[#This Row],[b_year]]</f>
        <v>35</v>
      </c>
      <c r="G2854">
        <v>0</v>
      </c>
      <c r="H2854">
        <v>0</v>
      </c>
      <c r="I2854">
        <v>0.27589999999999998</v>
      </c>
      <c r="J2854">
        <v>0.4667</v>
      </c>
      <c r="K2854">
        <v>0.3226</v>
      </c>
      <c r="L2854">
        <v>0.56520000000000004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 s="2">
        <v>0</v>
      </c>
      <c r="T2854" s="2">
        <v>7.9861111111111116E-4</v>
      </c>
      <c r="U2854">
        <v>0.1923</v>
      </c>
      <c r="V2854">
        <v>0.4</v>
      </c>
      <c r="W2854">
        <v>1</v>
      </c>
      <c r="X2854">
        <v>1</v>
      </c>
      <c r="Y2854">
        <v>1</v>
      </c>
      <c r="Z2854">
        <v>0.23080000000000001</v>
      </c>
      <c r="AA2854">
        <v>0.4</v>
      </c>
      <c r="AB2854">
        <v>0.66669999999999996</v>
      </c>
      <c r="AC2854">
        <v>0.6</v>
      </c>
      <c r="AD2854">
        <v>0</v>
      </c>
      <c r="AE2854">
        <v>0</v>
      </c>
      <c r="AF2854" t="s">
        <v>3933</v>
      </c>
      <c r="AG2854" s="2">
        <v>2.1412037037037038E-3</v>
      </c>
      <c r="AH2854" t="s">
        <v>3911</v>
      </c>
      <c r="AI2854">
        <v>3</v>
      </c>
      <c r="AJ2854" t="s">
        <v>4007</v>
      </c>
      <c r="AK2854" s="3">
        <v>42203</v>
      </c>
      <c r="AL2854" s="10">
        <f>YEAR(ufc_fights_2[[#This Row],[date]])</f>
        <v>2015</v>
      </c>
      <c r="AM2854" t="s">
        <v>3971</v>
      </c>
      <c r="AN2854">
        <v>60</v>
      </c>
      <c r="AO2854" t="s">
        <v>3913</v>
      </c>
      <c r="AP2854">
        <f>IF(ufc_fights_2[[#This Row],[winner]]="Red",ufc_fights_2[[#This Row],[r_fighter_id]],ufc_fights_2[[#This Row],[b_fighter_id]])</f>
        <v>828</v>
      </c>
      <c r="AQ2854" t="str">
        <f>_xlfn.XLOOKUP(ufc_fights_2[[#This Row],[winnerID]],ufc_fighters[id],ufc_fighters[fighter_name],"xxx",0,1)</f>
        <v>Joe Duffy</v>
      </c>
    </row>
    <row r="2855" spans="1:43">
      <c r="A2855">
        <v>828</v>
      </c>
      <c r="B2855">
        <v>573</v>
      </c>
      <c r="C2855">
        <f>_xlfn.XLOOKUP(ufc_fights_2[[#This Row],[r_fighter_id]],ufc_fighters[id],ufc_fighters[year],"xxx",0,1)</f>
        <v>1988</v>
      </c>
      <c r="D2855">
        <f>_xlfn.XLOOKUP(ufc_fights_2[[#This Row],[b_fighter_id]],ufc_fighters[id],ufc_fighters[year],"Prázdné",0,1)</f>
        <v>1985</v>
      </c>
      <c r="E2855" s="10">
        <f>YEAR(ufc_fights_2[[#This Row],[date]])-ufc_fights_2[[#This Row],[r_year]]</f>
        <v>28</v>
      </c>
      <c r="F2855" s="10">
        <f>YEAR(ufc_fights_2[[#This Row],[date]])-ufc_fights_2[[#This Row],[b_year]]</f>
        <v>31</v>
      </c>
      <c r="G2855">
        <v>1</v>
      </c>
      <c r="H2855">
        <v>0</v>
      </c>
      <c r="I2855">
        <v>0.42859999999999998</v>
      </c>
      <c r="J2855">
        <v>0.25</v>
      </c>
      <c r="K2855">
        <v>0.42859999999999998</v>
      </c>
      <c r="L2855">
        <v>0.25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 s="2">
        <v>1.7361111111111112E-4</v>
      </c>
      <c r="T2855" s="2">
        <v>0</v>
      </c>
      <c r="U2855">
        <v>0.42859999999999998</v>
      </c>
      <c r="V2855">
        <v>0</v>
      </c>
      <c r="W2855">
        <v>0</v>
      </c>
      <c r="X2855">
        <v>0</v>
      </c>
      <c r="Y2855">
        <v>0.5</v>
      </c>
      <c r="Z2855">
        <v>0.5</v>
      </c>
      <c r="AA2855">
        <v>0.25</v>
      </c>
      <c r="AB2855">
        <v>0</v>
      </c>
      <c r="AC2855">
        <v>0</v>
      </c>
      <c r="AD2855">
        <v>0.4</v>
      </c>
      <c r="AE2855">
        <v>0</v>
      </c>
      <c r="AF2855" t="s">
        <v>3933</v>
      </c>
      <c r="AG2855" s="2">
        <v>2.8935185185185184E-4</v>
      </c>
      <c r="AH2855" t="s">
        <v>3911</v>
      </c>
      <c r="AI2855">
        <v>3</v>
      </c>
      <c r="AJ2855" t="s">
        <v>3925</v>
      </c>
      <c r="AK2855" s="3">
        <v>42558</v>
      </c>
      <c r="AL2855" s="10">
        <f>YEAR(ufc_fights_2[[#This Row],[date]])</f>
        <v>2016</v>
      </c>
      <c r="AM2855" t="s">
        <v>3971</v>
      </c>
      <c r="AN2855">
        <v>1</v>
      </c>
      <c r="AO2855" t="s">
        <v>3913</v>
      </c>
      <c r="AP2855">
        <f>IF(ufc_fights_2[[#This Row],[winner]]="Red",ufc_fights_2[[#This Row],[r_fighter_id]],ufc_fights_2[[#This Row],[b_fighter_id]])</f>
        <v>828</v>
      </c>
      <c r="AQ2855" t="str">
        <f>_xlfn.XLOOKUP(ufc_fights_2[[#This Row],[winnerID]],ufc_fighters[id],ufc_fighters[fighter_name],"xxx",0,1)</f>
        <v>Joe Duffy</v>
      </c>
    </row>
    <row r="2856" spans="1:43">
      <c r="A2856">
        <v>1525</v>
      </c>
      <c r="B2856">
        <v>1930</v>
      </c>
      <c r="C2856">
        <f>_xlfn.XLOOKUP(ufc_fights_2[[#This Row],[r_fighter_id]],ufc_fighters[id],ufc_fighters[year],"xxx",0,1)</f>
        <v>1984</v>
      </c>
      <c r="D2856">
        <f>_xlfn.XLOOKUP(ufc_fights_2[[#This Row],[b_fighter_id]],ufc_fighters[id],ufc_fighters[year],"Prázdné",0,1)</f>
        <v>1991</v>
      </c>
      <c r="E2856" s="10">
        <f>YEAR(ufc_fights_2[[#This Row],[date]])-ufc_fights_2[[#This Row],[r_year]]</f>
        <v>34</v>
      </c>
      <c r="F2856" s="10">
        <f>YEAR(ufc_fights_2[[#This Row],[date]])-ufc_fights_2[[#This Row],[b_year]]</f>
        <v>27</v>
      </c>
      <c r="G2856">
        <v>0</v>
      </c>
      <c r="H2856">
        <v>0</v>
      </c>
      <c r="I2856">
        <v>0.4118</v>
      </c>
      <c r="J2856">
        <v>0.38890000000000002</v>
      </c>
      <c r="K2856">
        <v>0.4118</v>
      </c>
      <c r="L2856">
        <v>0.53849999999999998</v>
      </c>
      <c r="M2856">
        <v>0</v>
      </c>
      <c r="N2856">
        <v>1</v>
      </c>
      <c r="O2856">
        <v>0</v>
      </c>
      <c r="P2856">
        <v>1</v>
      </c>
      <c r="Q2856">
        <v>0</v>
      </c>
      <c r="R2856">
        <v>0</v>
      </c>
      <c r="S2856" s="2">
        <v>0</v>
      </c>
      <c r="T2856" s="2">
        <v>1.0185185185185184E-3</v>
      </c>
      <c r="U2856">
        <v>0</v>
      </c>
      <c r="V2856">
        <v>0.35289999999999999</v>
      </c>
      <c r="W2856">
        <v>0.6</v>
      </c>
      <c r="X2856">
        <v>0.66669999999999996</v>
      </c>
      <c r="Y2856">
        <v>0</v>
      </c>
      <c r="Z2856">
        <v>0.4118</v>
      </c>
      <c r="AA2856">
        <v>0.1111</v>
      </c>
      <c r="AB2856">
        <v>0</v>
      </c>
      <c r="AC2856">
        <v>0</v>
      </c>
      <c r="AD2856">
        <v>0</v>
      </c>
      <c r="AE2856">
        <v>0.66669999999999996</v>
      </c>
      <c r="AF2856" t="s">
        <v>3933</v>
      </c>
      <c r="AG2856" s="2">
        <v>3.2754629629629631E-3</v>
      </c>
      <c r="AH2856" t="s">
        <v>3911</v>
      </c>
      <c r="AI2856">
        <v>3</v>
      </c>
      <c r="AJ2856" t="s">
        <v>4010</v>
      </c>
      <c r="AK2856" s="3">
        <v>43309</v>
      </c>
      <c r="AL2856" s="10">
        <f>YEAR(ufc_fights_2[[#This Row],[date]])</f>
        <v>2018</v>
      </c>
      <c r="AM2856" t="s">
        <v>3971</v>
      </c>
      <c r="AN2856">
        <v>54</v>
      </c>
      <c r="AO2856" t="s">
        <v>3918</v>
      </c>
      <c r="AP2856">
        <f>IF(ufc_fights_2[[#This Row],[winner]]="Red",ufc_fights_2[[#This Row],[r_fighter_id]],ufc_fights_2[[#This Row],[b_fighter_id]])</f>
        <v>1930</v>
      </c>
      <c r="AQ2856" t="str">
        <f>_xlfn.XLOOKUP(ufc_fights_2[[#This Row],[winnerID]],ufc_fighters[id],ufc_fighters[fighter_name],"xxx",0,1)</f>
        <v>Islam Makhachev</v>
      </c>
    </row>
    <row r="2857" spans="1:43">
      <c r="A2857">
        <v>1930</v>
      </c>
      <c r="B2857">
        <v>3250</v>
      </c>
      <c r="C2857">
        <f>_xlfn.XLOOKUP(ufc_fights_2[[#This Row],[r_fighter_id]],ufc_fighters[id],ufc_fighters[year],"xxx",0,1)</f>
        <v>1991</v>
      </c>
      <c r="D2857">
        <f>_xlfn.XLOOKUP(ufc_fights_2[[#This Row],[b_fighter_id]],ufc_fighters[id],ufc_fighters[year],"Prázdné",0,1)</f>
        <v>1983</v>
      </c>
      <c r="E2857" s="10">
        <f>YEAR(ufc_fights_2[[#This Row],[date]])-ufc_fights_2[[#This Row],[r_year]]</f>
        <v>27</v>
      </c>
      <c r="F2857" s="10">
        <f>YEAR(ufc_fights_2[[#This Row],[date]])-ufc_fights_2[[#This Row],[b_year]]</f>
        <v>35</v>
      </c>
      <c r="G2857">
        <v>1</v>
      </c>
      <c r="H2857">
        <v>0</v>
      </c>
      <c r="I2857">
        <v>0.5</v>
      </c>
      <c r="J2857">
        <v>0.5</v>
      </c>
      <c r="K2857">
        <v>0.5</v>
      </c>
      <c r="L2857">
        <v>0.5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1.1574074074074073E-5</v>
      </c>
      <c r="T2857" s="2">
        <v>0</v>
      </c>
      <c r="U2857">
        <v>0.4</v>
      </c>
      <c r="V2857">
        <v>0.5</v>
      </c>
      <c r="W2857">
        <v>1</v>
      </c>
      <c r="X2857">
        <v>0</v>
      </c>
      <c r="Y2857">
        <v>1</v>
      </c>
      <c r="Z2857">
        <v>0.5</v>
      </c>
      <c r="AA2857">
        <v>0.5</v>
      </c>
      <c r="AB2857">
        <v>0</v>
      </c>
      <c r="AC2857">
        <v>0</v>
      </c>
      <c r="AD2857">
        <v>0.5</v>
      </c>
      <c r="AE2857">
        <v>0</v>
      </c>
      <c r="AF2857" t="s">
        <v>3910</v>
      </c>
      <c r="AG2857" s="2">
        <v>6.5972222222222224E-4</v>
      </c>
      <c r="AH2857" t="s">
        <v>3911</v>
      </c>
      <c r="AI2857">
        <v>3</v>
      </c>
      <c r="AJ2857" t="s">
        <v>3928</v>
      </c>
      <c r="AK2857" s="3">
        <v>43120</v>
      </c>
      <c r="AL2857" s="10">
        <f>YEAR(ufc_fights_2[[#This Row],[date]])</f>
        <v>2018</v>
      </c>
      <c r="AM2857" t="s">
        <v>3971</v>
      </c>
      <c r="AN2857">
        <v>61</v>
      </c>
      <c r="AO2857" t="s">
        <v>3913</v>
      </c>
      <c r="AP2857">
        <f>IF(ufc_fights_2[[#This Row],[winner]]="Red",ufc_fights_2[[#This Row],[r_fighter_id]],ufc_fights_2[[#This Row],[b_fighter_id]])</f>
        <v>1930</v>
      </c>
      <c r="AQ2857" t="str">
        <f>_xlfn.XLOOKUP(ufc_fights_2[[#This Row],[winnerID]],ufc_fighters[id],ufc_fighters[fighter_name],"xxx",0,1)</f>
        <v>Islam Makhachev</v>
      </c>
    </row>
    <row r="2858" spans="1:43">
      <c r="A2858">
        <v>3404</v>
      </c>
      <c r="B2858">
        <v>1930</v>
      </c>
      <c r="C2858">
        <f>_xlfn.XLOOKUP(ufc_fights_2[[#This Row],[r_fighter_id]],ufc_fighters[id],ufc_fighters[year],"xxx",0,1)</f>
        <v>1987</v>
      </c>
      <c r="D2858">
        <f>_xlfn.XLOOKUP(ufc_fights_2[[#This Row],[b_fighter_id]],ufc_fighters[id],ufc_fighters[year],"Prázdné",0,1)</f>
        <v>1991</v>
      </c>
      <c r="E2858" s="10">
        <f>YEAR(ufc_fights_2[[#This Row],[date]])-ufc_fights_2[[#This Row],[r_year]]</f>
        <v>29</v>
      </c>
      <c r="F2858" s="10">
        <f>YEAR(ufc_fights_2[[#This Row],[date]])-ufc_fights_2[[#This Row],[b_year]]</f>
        <v>25</v>
      </c>
      <c r="G2858">
        <v>0</v>
      </c>
      <c r="H2858">
        <v>0</v>
      </c>
      <c r="I2858">
        <v>0.29409999999999997</v>
      </c>
      <c r="J2858">
        <v>0.63160000000000005</v>
      </c>
      <c r="K2858">
        <v>0.6885</v>
      </c>
      <c r="L2858">
        <v>0.61450000000000005</v>
      </c>
      <c r="M2858">
        <v>0</v>
      </c>
      <c r="N2858">
        <v>1</v>
      </c>
      <c r="O2858">
        <v>2</v>
      </c>
      <c r="P2858">
        <v>2</v>
      </c>
      <c r="Q2858">
        <v>4</v>
      </c>
      <c r="R2858">
        <v>2</v>
      </c>
      <c r="S2858" s="2">
        <v>2.8240740740740739E-3</v>
      </c>
      <c r="T2858" s="2">
        <v>6.2037037037037035E-3</v>
      </c>
      <c r="U2858">
        <v>0.22220000000000001</v>
      </c>
      <c r="V2858">
        <v>0.41670000000000001</v>
      </c>
      <c r="W2858">
        <v>0</v>
      </c>
      <c r="X2858">
        <v>1</v>
      </c>
      <c r="Y2858">
        <v>0</v>
      </c>
      <c r="Z2858">
        <v>0.23080000000000001</v>
      </c>
      <c r="AA2858">
        <v>0.5</v>
      </c>
      <c r="AB2858">
        <v>0</v>
      </c>
      <c r="AC2858">
        <v>0</v>
      </c>
      <c r="AD2858">
        <v>0.5</v>
      </c>
      <c r="AE2858">
        <v>1</v>
      </c>
      <c r="AF2858" t="s">
        <v>3915</v>
      </c>
      <c r="AG2858" s="2">
        <v>3.472222222222222E-3</v>
      </c>
      <c r="AH2858" t="s">
        <v>3911</v>
      </c>
      <c r="AI2858">
        <v>3</v>
      </c>
      <c r="AJ2858" t="s">
        <v>3928</v>
      </c>
      <c r="AK2858" s="3">
        <v>42630</v>
      </c>
      <c r="AL2858" s="10">
        <f>YEAR(ufc_fights_2[[#This Row],[date]])</f>
        <v>2016</v>
      </c>
      <c r="AM2858" t="s">
        <v>3971</v>
      </c>
      <c r="AN2858">
        <v>88</v>
      </c>
      <c r="AO2858" t="s">
        <v>3918</v>
      </c>
      <c r="AP2858">
        <f>IF(ufc_fights_2[[#This Row],[winner]]="Red",ufc_fights_2[[#This Row],[r_fighter_id]],ufc_fights_2[[#This Row],[b_fighter_id]])</f>
        <v>1930</v>
      </c>
      <c r="AQ2858" t="str">
        <f>_xlfn.XLOOKUP(ufc_fights_2[[#This Row],[winnerID]],ufc_fighters[id],ufc_fighters[fighter_name],"xxx",0,1)</f>
        <v>Islam Makhachev</v>
      </c>
    </row>
    <row r="2859" spans="1:43">
      <c r="A2859">
        <v>1930</v>
      </c>
      <c r="B2859">
        <v>3292</v>
      </c>
      <c r="C2859">
        <f>_xlfn.XLOOKUP(ufc_fights_2[[#This Row],[r_fighter_id]],ufc_fighters[id],ufc_fighters[year],"xxx",0,1)</f>
        <v>1991</v>
      </c>
      <c r="D2859">
        <f>_xlfn.XLOOKUP(ufc_fights_2[[#This Row],[b_fighter_id]],ufc_fighters[id],ufc_fighters[year],"Prázdné",0,1)</f>
        <v>1996</v>
      </c>
      <c r="E2859" s="10">
        <f>YEAR(ufc_fights_2[[#This Row],[date]])-ufc_fights_2[[#This Row],[r_year]]</f>
        <v>28</v>
      </c>
      <c r="F2859" s="10">
        <f>YEAR(ufc_fights_2[[#This Row],[date]])-ufc_fights_2[[#This Row],[b_year]]</f>
        <v>23</v>
      </c>
      <c r="G2859">
        <v>0</v>
      </c>
      <c r="H2859">
        <v>0</v>
      </c>
      <c r="I2859">
        <v>0.7</v>
      </c>
      <c r="J2859">
        <v>0.30230000000000001</v>
      </c>
      <c r="K2859">
        <v>0.88680000000000003</v>
      </c>
      <c r="L2859">
        <v>0.66669999999999996</v>
      </c>
      <c r="M2859">
        <v>0.44440000000000002</v>
      </c>
      <c r="N2859">
        <v>8.3299999999999999E-2</v>
      </c>
      <c r="O2859">
        <v>0</v>
      </c>
      <c r="P2859">
        <v>0</v>
      </c>
      <c r="Q2859">
        <v>0</v>
      </c>
      <c r="R2859">
        <v>0</v>
      </c>
      <c r="S2859" s="2">
        <v>4.2361111111111115E-3</v>
      </c>
      <c r="T2859" s="2">
        <v>1.238425925925926E-3</v>
      </c>
      <c r="U2859">
        <v>0.58330000000000004</v>
      </c>
      <c r="V2859">
        <v>0.2</v>
      </c>
      <c r="W2859">
        <v>1</v>
      </c>
      <c r="X2859">
        <v>0.5</v>
      </c>
      <c r="Y2859">
        <v>0.33329999999999999</v>
      </c>
      <c r="Z2859">
        <v>0.4</v>
      </c>
      <c r="AA2859">
        <v>0.17649999999999999</v>
      </c>
      <c r="AB2859">
        <v>1</v>
      </c>
      <c r="AC2859">
        <v>0.77780000000000005</v>
      </c>
      <c r="AD2859">
        <v>1</v>
      </c>
      <c r="AE2859">
        <v>0</v>
      </c>
      <c r="AF2859" t="s">
        <v>3915</v>
      </c>
      <c r="AG2859" s="2">
        <v>3.472222222222222E-3</v>
      </c>
      <c r="AH2859" t="s">
        <v>3911</v>
      </c>
      <c r="AI2859">
        <v>3</v>
      </c>
      <c r="AJ2859" t="s">
        <v>3914</v>
      </c>
      <c r="AK2859" s="3">
        <v>43575</v>
      </c>
      <c r="AL2859" s="10">
        <f>YEAR(ufc_fights_2[[#This Row],[date]])</f>
        <v>2019</v>
      </c>
      <c r="AM2859" t="s">
        <v>3971</v>
      </c>
      <c r="AN2859">
        <v>131</v>
      </c>
      <c r="AO2859" t="s">
        <v>3913</v>
      </c>
      <c r="AP2859">
        <f>IF(ufc_fights_2[[#This Row],[winner]]="Red",ufc_fights_2[[#This Row],[r_fighter_id]],ufc_fights_2[[#This Row],[b_fighter_id]])</f>
        <v>1930</v>
      </c>
      <c r="AQ2859" t="str">
        <f>_xlfn.XLOOKUP(ufc_fights_2[[#This Row],[winnerID]],ufc_fighters[id],ufc_fighters[fighter_name],"xxx",0,1)</f>
        <v>Islam Makhachev</v>
      </c>
    </row>
    <row r="2860" spans="1:43">
      <c r="A2860">
        <v>3250</v>
      </c>
      <c r="B2860">
        <v>753</v>
      </c>
      <c r="C2860">
        <f>_xlfn.XLOOKUP(ufc_fights_2[[#This Row],[r_fighter_id]],ufc_fighters[id],ufc_fighters[year],"xxx",0,1)</f>
        <v>1983</v>
      </c>
      <c r="D2860">
        <f>_xlfn.XLOOKUP(ufc_fights_2[[#This Row],[b_fighter_id]],ufc_fighters[id],ufc_fighters[year],"Prázdné",0,1)</f>
        <v>1980</v>
      </c>
      <c r="E2860" s="10">
        <f>YEAR(ufc_fights_2[[#This Row],[date]])-ufc_fights_2[[#This Row],[r_year]]</f>
        <v>24</v>
      </c>
      <c r="F2860" s="10">
        <f>YEAR(ufc_fights_2[[#This Row],[date]])-ufc_fights_2[[#This Row],[b_year]]</f>
        <v>27</v>
      </c>
      <c r="G2860">
        <v>0</v>
      </c>
      <c r="H2860">
        <v>0</v>
      </c>
      <c r="I2860">
        <v>0.43369999999999997</v>
      </c>
      <c r="J2860">
        <v>0.28570000000000001</v>
      </c>
      <c r="K2860">
        <v>0.64370000000000005</v>
      </c>
      <c r="L2860">
        <v>0.76819999999999999</v>
      </c>
      <c r="M2860">
        <v>0.83330000000000004</v>
      </c>
      <c r="N2860">
        <v>0</v>
      </c>
      <c r="O2860">
        <v>1</v>
      </c>
      <c r="P2860">
        <v>0</v>
      </c>
      <c r="Q2860">
        <v>0</v>
      </c>
      <c r="R2860">
        <v>0</v>
      </c>
      <c r="S2860" s="2">
        <v>8.611111111111111E-3</v>
      </c>
      <c r="T2860" s="2">
        <v>0</v>
      </c>
      <c r="U2860">
        <v>0.41770000000000002</v>
      </c>
      <c r="V2860">
        <v>0.14810000000000001</v>
      </c>
      <c r="W2860">
        <v>1</v>
      </c>
      <c r="X2860">
        <v>0.66669999999999996</v>
      </c>
      <c r="Y2860">
        <v>0.66669999999999996</v>
      </c>
      <c r="Z2860">
        <v>0.24</v>
      </c>
      <c r="AA2860">
        <v>0.25640000000000002</v>
      </c>
      <c r="AB2860">
        <v>0</v>
      </c>
      <c r="AC2860">
        <v>0.5</v>
      </c>
      <c r="AD2860">
        <v>0.51719999999999999</v>
      </c>
      <c r="AE2860">
        <v>1</v>
      </c>
      <c r="AF2860" t="s">
        <v>3915</v>
      </c>
      <c r="AG2860" s="2">
        <v>3.472222222222222E-3</v>
      </c>
      <c r="AH2860" t="s">
        <v>3911</v>
      </c>
      <c r="AI2860">
        <v>3</v>
      </c>
      <c r="AJ2860" t="s">
        <v>3914</v>
      </c>
      <c r="AK2860" s="3">
        <v>39144</v>
      </c>
      <c r="AL2860" s="10">
        <f>YEAR(ufc_fights_2[[#This Row],[date]])</f>
        <v>2007</v>
      </c>
      <c r="AM2860" t="s">
        <v>3971</v>
      </c>
      <c r="AN2860">
        <v>143</v>
      </c>
      <c r="AO2860" t="s">
        <v>3913</v>
      </c>
      <c r="AP2860">
        <f>IF(ufc_fights_2[[#This Row],[winner]]="Red",ufc_fights_2[[#This Row],[r_fighter_id]],ufc_fights_2[[#This Row],[b_fighter_id]])</f>
        <v>3250</v>
      </c>
      <c r="AQ2860" t="str">
        <f>_xlfn.XLOOKUP(ufc_fights_2[[#This Row],[winnerID]],ufc_fighters[id],ufc_fighters[fighter_name],"xxx",0,1)</f>
        <v>Gleison Tibau</v>
      </c>
    </row>
    <row r="2861" spans="1:43">
      <c r="A2861">
        <v>3318</v>
      </c>
      <c r="B2861">
        <v>3250</v>
      </c>
      <c r="C2861">
        <f>_xlfn.XLOOKUP(ufc_fights_2[[#This Row],[r_fighter_id]],ufc_fighters[id],ufc_fighters[year],"xxx",0,1)</f>
        <v>1975</v>
      </c>
      <c r="D2861">
        <f>_xlfn.XLOOKUP(ufc_fights_2[[#This Row],[b_fighter_id]],ufc_fighters[id],ufc_fighters[year],"Prázdné",0,1)</f>
        <v>1983</v>
      </c>
      <c r="E2861" s="10">
        <f>YEAR(ufc_fights_2[[#This Row],[date]])-ufc_fights_2[[#This Row],[r_year]]</f>
        <v>35</v>
      </c>
      <c r="F2861" s="10">
        <f>YEAR(ufc_fights_2[[#This Row],[date]])-ufc_fights_2[[#This Row],[b_year]]</f>
        <v>27</v>
      </c>
      <c r="G2861">
        <v>0</v>
      </c>
      <c r="H2861">
        <v>1</v>
      </c>
      <c r="I2861">
        <v>0.21429999999999999</v>
      </c>
      <c r="J2861">
        <v>0.37290000000000001</v>
      </c>
      <c r="K2861">
        <v>0.29409999999999997</v>
      </c>
      <c r="L2861">
        <v>0.4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 s="2">
        <v>0</v>
      </c>
      <c r="T2861" s="2">
        <v>1.0300925925925926E-3</v>
      </c>
      <c r="U2861">
        <v>0.1176</v>
      </c>
      <c r="V2861">
        <v>0.36209999999999998</v>
      </c>
      <c r="W2861">
        <v>0</v>
      </c>
      <c r="X2861">
        <v>0.44440000000000002</v>
      </c>
      <c r="Y2861">
        <v>1</v>
      </c>
      <c r="Z2861">
        <v>0.21429999999999999</v>
      </c>
      <c r="AA2861">
        <v>0.16669999999999999</v>
      </c>
      <c r="AB2861">
        <v>0</v>
      </c>
      <c r="AC2861">
        <v>0.5</v>
      </c>
      <c r="AD2861">
        <v>0</v>
      </c>
      <c r="AE2861">
        <v>0.71430000000000005</v>
      </c>
      <c r="AF2861" t="s">
        <v>3910</v>
      </c>
      <c r="AG2861" s="2">
        <v>2.9282407407407408E-3</v>
      </c>
      <c r="AH2861" t="s">
        <v>3911</v>
      </c>
      <c r="AI2861">
        <v>3</v>
      </c>
      <c r="AJ2861" t="s">
        <v>3968</v>
      </c>
      <c r="AK2861" s="3">
        <v>40268</v>
      </c>
      <c r="AL2861" s="10">
        <f>YEAR(ufc_fights_2[[#This Row],[date]])</f>
        <v>2010</v>
      </c>
      <c r="AM2861" t="s">
        <v>3971</v>
      </c>
      <c r="AN2861">
        <v>112</v>
      </c>
      <c r="AO2861" t="s">
        <v>3918</v>
      </c>
      <c r="AP2861">
        <f>IF(ufc_fights_2[[#This Row],[winner]]="Red",ufc_fights_2[[#This Row],[r_fighter_id]],ufc_fights_2[[#This Row],[b_fighter_id]])</f>
        <v>3250</v>
      </c>
      <c r="AQ2861" t="str">
        <f>_xlfn.XLOOKUP(ufc_fights_2[[#This Row],[winnerID]],ufc_fighters[id],ufc_fighters[fighter_name],"xxx",0,1)</f>
        <v>Gleison Tibau</v>
      </c>
    </row>
    <row r="2862" spans="1:43">
      <c r="A2862">
        <v>3346</v>
      </c>
      <c r="B2862">
        <v>3250</v>
      </c>
      <c r="C2862">
        <f>_xlfn.XLOOKUP(ufc_fights_2[[#This Row],[r_fighter_id]],ufc_fighters[id],ufc_fighters[year],"xxx",0,1)</f>
        <v>1984</v>
      </c>
      <c r="D2862">
        <f>_xlfn.XLOOKUP(ufc_fights_2[[#This Row],[b_fighter_id]],ufc_fighters[id],ufc_fighters[year],"Prázdné",0,1)</f>
        <v>1983</v>
      </c>
      <c r="E2862" s="10">
        <f>YEAR(ufc_fights_2[[#This Row],[date]])-ufc_fights_2[[#This Row],[r_year]]</f>
        <v>29</v>
      </c>
      <c r="F2862" s="10">
        <f>YEAR(ufc_fights_2[[#This Row],[date]])-ufc_fights_2[[#This Row],[b_year]]</f>
        <v>30</v>
      </c>
      <c r="G2862">
        <v>0</v>
      </c>
      <c r="H2862">
        <v>0</v>
      </c>
      <c r="I2862">
        <v>0.48680000000000001</v>
      </c>
      <c r="J2862">
        <v>0.47270000000000001</v>
      </c>
      <c r="K2862">
        <v>0.60580000000000001</v>
      </c>
      <c r="L2862">
        <v>0.65480000000000005</v>
      </c>
      <c r="M2862">
        <v>0.33329999999999999</v>
      </c>
      <c r="N2862">
        <v>0.5</v>
      </c>
      <c r="O2862">
        <v>1</v>
      </c>
      <c r="P2862">
        <v>0</v>
      </c>
      <c r="Q2862">
        <v>0</v>
      </c>
      <c r="R2862">
        <v>0</v>
      </c>
      <c r="S2862" s="2">
        <v>1.3425925925925925E-3</v>
      </c>
      <c r="T2862" s="2">
        <v>3.9351851851851848E-3</v>
      </c>
      <c r="U2862">
        <v>0.4516</v>
      </c>
      <c r="V2862">
        <v>0.47920000000000001</v>
      </c>
      <c r="W2862">
        <v>0.63639999999999997</v>
      </c>
      <c r="X2862">
        <v>0.66669999999999996</v>
      </c>
      <c r="Y2862">
        <v>1</v>
      </c>
      <c r="Z2862">
        <v>0.40379999999999999</v>
      </c>
      <c r="AA2862">
        <v>0.26469999999999999</v>
      </c>
      <c r="AB2862">
        <v>1</v>
      </c>
      <c r="AC2862">
        <v>0.66669999999999996</v>
      </c>
      <c r="AD2862">
        <v>0.6522</v>
      </c>
      <c r="AE2862">
        <v>0.83330000000000004</v>
      </c>
      <c r="AF2862" t="s">
        <v>3922</v>
      </c>
      <c r="AG2862" s="2">
        <v>3.472222222222222E-3</v>
      </c>
      <c r="AH2862" t="s">
        <v>3911</v>
      </c>
      <c r="AI2862">
        <v>3</v>
      </c>
      <c r="AJ2862" t="s">
        <v>3949</v>
      </c>
      <c r="AK2862" s="3">
        <v>41517</v>
      </c>
      <c r="AL2862" s="10">
        <f>YEAR(ufc_fights_2[[#This Row],[date]])</f>
        <v>2013</v>
      </c>
      <c r="AM2862" t="s">
        <v>3971</v>
      </c>
      <c r="AN2862">
        <v>107</v>
      </c>
      <c r="AO2862" t="s">
        <v>3918</v>
      </c>
      <c r="AP2862">
        <f>IF(ufc_fights_2[[#This Row],[winner]]="Red",ufc_fights_2[[#This Row],[r_fighter_id]],ufc_fights_2[[#This Row],[b_fighter_id]])</f>
        <v>3250</v>
      </c>
      <c r="AQ2862" t="str">
        <f>_xlfn.XLOOKUP(ufc_fights_2[[#This Row],[winnerID]],ufc_fighters[id],ufc_fighters[fighter_name],"xxx",0,1)</f>
        <v>Gleison Tibau</v>
      </c>
    </row>
    <row r="2863" spans="1:43">
      <c r="A2863">
        <v>1384</v>
      </c>
      <c r="B2863">
        <v>789</v>
      </c>
      <c r="C2863">
        <f>_xlfn.XLOOKUP(ufc_fights_2[[#This Row],[r_fighter_id]],ufc_fighters[id],ufc_fighters[year],"xxx",0,1)</f>
        <v>1983</v>
      </c>
      <c r="D2863">
        <f>_xlfn.XLOOKUP(ufc_fights_2[[#This Row],[b_fighter_id]],ufc_fighters[id],ufc_fighters[year],"Prázdné",0,1)</f>
        <v>1988</v>
      </c>
      <c r="E2863" s="10">
        <f>YEAR(ufc_fights_2[[#This Row],[date]])-ufc_fights_2[[#This Row],[r_year]]</f>
        <v>33</v>
      </c>
      <c r="F2863" s="10">
        <f>YEAR(ufc_fights_2[[#This Row],[date]])-ufc_fights_2[[#This Row],[b_year]]</f>
        <v>28</v>
      </c>
      <c r="G2863">
        <v>0</v>
      </c>
      <c r="H2863">
        <v>0</v>
      </c>
      <c r="I2863">
        <v>0.55069999999999997</v>
      </c>
      <c r="J2863">
        <v>0.40910000000000002</v>
      </c>
      <c r="K2863">
        <v>0.68700000000000006</v>
      </c>
      <c r="L2863">
        <v>0.52939999999999998</v>
      </c>
      <c r="M2863">
        <v>0.4</v>
      </c>
      <c r="N2863">
        <v>0.35709999999999997</v>
      </c>
      <c r="O2863">
        <v>0</v>
      </c>
      <c r="P2863">
        <v>0</v>
      </c>
      <c r="Q2863">
        <v>0</v>
      </c>
      <c r="R2863">
        <v>0</v>
      </c>
      <c r="S2863" s="2">
        <v>2.7662037037037039E-3</v>
      </c>
      <c r="T2863" s="2">
        <v>3.6458333333333334E-3</v>
      </c>
      <c r="U2863">
        <v>0.5323</v>
      </c>
      <c r="V2863">
        <v>0.37180000000000002</v>
      </c>
      <c r="W2863">
        <v>0.71430000000000005</v>
      </c>
      <c r="X2863">
        <v>0</v>
      </c>
      <c r="Y2863">
        <v>0.75</v>
      </c>
      <c r="Z2863">
        <v>0.42499999999999999</v>
      </c>
      <c r="AA2863">
        <v>0.36070000000000002</v>
      </c>
      <c r="AB2863">
        <v>0.71430000000000005</v>
      </c>
      <c r="AC2863">
        <v>0.47620000000000001</v>
      </c>
      <c r="AD2863">
        <v>0.73329999999999995</v>
      </c>
      <c r="AE2863">
        <v>0.66669999999999996</v>
      </c>
      <c r="AF2863" t="s">
        <v>3915</v>
      </c>
      <c r="AG2863" s="2">
        <v>3.472222222222222E-3</v>
      </c>
      <c r="AH2863" t="s">
        <v>3911</v>
      </c>
      <c r="AI2863">
        <v>3</v>
      </c>
      <c r="AJ2863" t="s">
        <v>3914</v>
      </c>
      <c r="AK2863" s="3">
        <v>42371</v>
      </c>
      <c r="AL2863" s="10">
        <f>YEAR(ufc_fights_2[[#This Row],[date]])</f>
        <v>2016</v>
      </c>
      <c r="AM2863" t="s">
        <v>3971</v>
      </c>
      <c r="AN2863">
        <v>1</v>
      </c>
      <c r="AO2863" t="s">
        <v>3918</v>
      </c>
      <c r="AP2863">
        <f>IF(ufc_fights_2[[#This Row],[winner]]="Red",ufc_fights_2[[#This Row],[r_fighter_id]],ufc_fights_2[[#This Row],[b_fighter_id]])</f>
        <v>789</v>
      </c>
      <c r="AQ2863" t="str">
        <f>_xlfn.XLOOKUP(ufc_fights_2[[#This Row],[winnerID]],ufc_fighters[id],ufc_fighters[fighter_name],"xxx",0,1)</f>
        <v>Drew Dober</v>
      </c>
    </row>
    <row r="2864" spans="1:43">
      <c r="A2864">
        <v>789</v>
      </c>
      <c r="B2864">
        <v>1266</v>
      </c>
      <c r="C2864">
        <f>_xlfn.XLOOKUP(ufc_fights_2[[#This Row],[r_fighter_id]],ufc_fighters[id],ufc_fighters[year],"xxx",0,1)</f>
        <v>1988</v>
      </c>
      <c r="D2864">
        <f>_xlfn.XLOOKUP(ufc_fights_2[[#This Row],[b_fighter_id]],ufc_fighters[id],ufc_fighters[year],"Prázdné",0,1)</f>
        <v>1995</v>
      </c>
      <c r="E2864" s="10">
        <f>YEAR(ufc_fights_2[[#This Row],[date]])-ufc_fights_2[[#This Row],[r_year]]</f>
        <v>32</v>
      </c>
      <c r="F2864" s="10">
        <f>YEAR(ufc_fights_2[[#This Row],[date]])-ufc_fights_2[[#This Row],[b_year]]</f>
        <v>25</v>
      </c>
      <c r="G2864">
        <v>1</v>
      </c>
      <c r="H2864">
        <v>0</v>
      </c>
      <c r="I2864">
        <v>0.5</v>
      </c>
      <c r="J2864">
        <v>0.63639999999999997</v>
      </c>
      <c r="K2864">
        <v>0.5</v>
      </c>
      <c r="L2864">
        <v>0.63639999999999997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6.9444444444444444E-5</v>
      </c>
      <c r="T2864" s="2">
        <v>0</v>
      </c>
      <c r="U2864">
        <v>0.5</v>
      </c>
      <c r="V2864">
        <v>0.42859999999999998</v>
      </c>
      <c r="W2864">
        <v>0.5</v>
      </c>
      <c r="X2864">
        <v>0</v>
      </c>
      <c r="Y2864">
        <v>1</v>
      </c>
      <c r="Z2864">
        <v>0.1333</v>
      </c>
      <c r="AA2864">
        <v>0.63639999999999997</v>
      </c>
      <c r="AB2864">
        <v>0</v>
      </c>
      <c r="AC2864">
        <v>0</v>
      </c>
      <c r="AD2864">
        <v>1</v>
      </c>
      <c r="AE2864">
        <v>0</v>
      </c>
      <c r="AF2864" t="s">
        <v>3910</v>
      </c>
      <c r="AG2864" s="2">
        <v>8.1018518518518516E-4</v>
      </c>
      <c r="AH2864" t="s">
        <v>3911</v>
      </c>
      <c r="AI2864">
        <v>3</v>
      </c>
      <c r="AJ2864" t="s">
        <v>3916</v>
      </c>
      <c r="AK2864" s="3">
        <v>43848</v>
      </c>
      <c r="AL2864" s="10">
        <f>YEAR(ufc_fights_2[[#This Row],[date]])</f>
        <v>2020</v>
      </c>
      <c r="AM2864" t="s">
        <v>3971</v>
      </c>
      <c r="AN2864">
        <v>1</v>
      </c>
      <c r="AO2864" t="s">
        <v>3913</v>
      </c>
      <c r="AP2864">
        <f>IF(ufc_fights_2[[#This Row],[winner]]="Red",ufc_fights_2[[#This Row],[r_fighter_id]],ufc_fights_2[[#This Row],[b_fighter_id]])</f>
        <v>789</v>
      </c>
      <c r="AQ2864" t="str">
        <f>_xlfn.XLOOKUP(ufc_fights_2[[#This Row],[winnerID]],ufc_fighters[id],ufc_fighters[fighter_name],"xxx",0,1)</f>
        <v>Drew Dober</v>
      </c>
    </row>
    <row r="2865" spans="1:43">
      <c r="A2865">
        <v>3346</v>
      </c>
      <c r="B2865">
        <v>789</v>
      </c>
      <c r="C2865">
        <f>_xlfn.XLOOKUP(ufc_fights_2[[#This Row],[r_fighter_id]],ufc_fighters[id],ufc_fighters[year],"xxx",0,1)</f>
        <v>1984</v>
      </c>
      <c r="D2865">
        <f>_xlfn.XLOOKUP(ufc_fights_2[[#This Row],[b_fighter_id]],ufc_fighters[id],ufc_fighters[year],"Prázdné",0,1)</f>
        <v>1988</v>
      </c>
      <c r="E2865" s="10">
        <f>YEAR(ufc_fights_2[[#This Row],[date]])-ufc_fights_2[[#This Row],[r_year]]</f>
        <v>30</v>
      </c>
      <c r="F2865" s="10">
        <f>YEAR(ufc_fights_2[[#This Row],[date]])-ufc_fights_2[[#This Row],[b_year]]</f>
        <v>26</v>
      </c>
      <c r="G2865">
        <v>0</v>
      </c>
      <c r="H2865">
        <v>0</v>
      </c>
      <c r="I2865">
        <v>0.4</v>
      </c>
      <c r="J2865">
        <v>0.41670000000000001</v>
      </c>
      <c r="K2865">
        <v>0.4</v>
      </c>
      <c r="L2865">
        <v>0.5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 s="2">
        <v>0</v>
      </c>
      <c r="T2865" s="2">
        <v>4.6296296296296298E-4</v>
      </c>
      <c r="U2865">
        <v>0.28570000000000001</v>
      </c>
      <c r="V2865">
        <v>0.33329999999999999</v>
      </c>
      <c r="W2865">
        <v>0.66669999999999996</v>
      </c>
      <c r="X2865">
        <v>0</v>
      </c>
      <c r="Y2865">
        <v>0</v>
      </c>
      <c r="Z2865">
        <v>0.25</v>
      </c>
      <c r="AA2865">
        <v>0.3</v>
      </c>
      <c r="AB2865">
        <v>1</v>
      </c>
      <c r="AC2865">
        <v>1</v>
      </c>
      <c r="AD2865">
        <v>0</v>
      </c>
      <c r="AE2865">
        <v>1</v>
      </c>
      <c r="AF2865" t="s">
        <v>3933</v>
      </c>
      <c r="AG2865" s="2">
        <v>1.2962962962962963E-3</v>
      </c>
      <c r="AH2865" t="s">
        <v>3911</v>
      </c>
      <c r="AI2865">
        <v>3</v>
      </c>
      <c r="AJ2865" t="s">
        <v>3914</v>
      </c>
      <c r="AK2865" s="3">
        <v>41986</v>
      </c>
      <c r="AL2865" s="10">
        <f>YEAR(ufc_fights_2[[#This Row],[date]])</f>
        <v>2014</v>
      </c>
      <c r="AM2865" t="s">
        <v>3971</v>
      </c>
      <c r="AN2865">
        <v>21</v>
      </c>
      <c r="AO2865" t="s">
        <v>3918</v>
      </c>
      <c r="AP2865">
        <f>IF(ufc_fights_2[[#This Row],[winner]]="Red",ufc_fights_2[[#This Row],[r_fighter_id]],ufc_fights_2[[#This Row],[b_fighter_id]])</f>
        <v>789</v>
      </c>
      <c r="AQ2865" t="str">
        <f>_xlfn.XLOOKUP(ufc_fights_2[[#This Row],[winnerID]],ufc_fighters[id],ufc_fighters[fighter_name],"xxx",0,1)</f>
        <v>Drew Dober</v>
      </c>
    </row>
    <row r="2866" spans="1:43">
      <c r="A2866">
        <v>789</v>
      </c>
      <c r="B2866">
        <v>2658</v>
      </c>
      <c r="C2866">
        <f>_xlfn.XLOOKUP(ufc_fights_2[[#This Row],[r_fighter_id]],ufc_fighters[id],ufc_fighters[year],"xxx",0,1)</f>
        <v>1988</v>
      </c>
      <c r="D2866">
        <f>_xlfn.XLOOKUP(ufc_fights_2[[#This Row],[b_fighter_id]],ufc_fighters[id],ufc_fighters[year],"Prázdné",0,1)</f>
        <v>1984</v>
      </c>
      <c r="E2866" s="10">
        <f>YEAR(ufc_fights_2[[#This Row],[date]])-ufc_fights_2[[#This Row],[r_year]]</f>
        <v>31</v>
      </c>
      <c r="F2866" s="10">
        <f>YEAR(ufc_fights_2[[#This Row],[date]])-ufc_fights_2[[#This Row],[b_year]]</f>
        <v>35</v>
      </c>
      <c r="G2866">
        <v>1</v>
      </c>
      <c r="H2866">
        <v>0</v>
      </c>
      <c r="I2866">
        <v>0.59260000000000002</v>
      </c>
      <c r="J2866">
        <v>0.35709999999999997</v>
      </c>
      <c r="K2866">
        <v>0.58620000000000005</v>
      </c>
      <c r="L2866">
        <v>0.35709999999999997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5.7870370370370373E-5</v>
      </c>
      <c r="T2866" s="2">
        <v>0</v>
      </c>
      <c r="U2866">
        <v>0.68179999999999996</v>
      </c>
      <c r="V2866">
        <v>0.30769999999999997</v>
      </c>
      <c r="W2866">
        <v>0</v>
      </c>
      <c r="X2866">
        <v>0.5</v>
      </c>
      <c r="Y2866">
        <v>1</v>
      </c>
      <c r="Z2866">
        <v>0.5</v>
      </c>
      <c r="AA2866">
        <v>0.35709999999999997</v>
      </c>
      <c r="AB2866">
        <v>1</v>
      </c>
      <c r="AC2866">
        <v>0</v>
      </c>
      <c r="AD2866">
        <v>1</v>
      </c>
      <c r="AE2866">
        <v>0</v>
      </c>
      <c r="AF2866" t="s">
        <v>3910</v>
      </c>
      <c r="AG2866" s="2">
        <v>7.7546296296296293E-4</v>
      </c>
      <c r="AH2866" t="s">
        <v>3911</v>
      </c>
      <c r="AI2866">
        <v>3</v>
      </c>
      <c r="AJ2866" t="s">
        <v>3924</v>
      </c>
      <c r="AK2866" s="3">
        <v>43645</v>
      </c>
      <c r="AL2866" s="10">
        <f>YEAR(ufc_fights_2[[#This Row],[date]])</f>
        <v>2019</v>
      </c>
      <c r="AM2866" t="s">
        <v>3971</v>
      </c>
      <c r="AN2866">
        <v>42</v>
      </c>
      <c r="AO2866" t="s">
        <v>3913</v>
      </c>
      <c r="AP2866">
        <f>IF(ufc_fights_2[[#This Row],[winner]]="Red",ufc_fights_2[[#This Row],[r_fighter_id]],ufc_fights_2[[#This Row],[b_fighter_id]])</f>
        <v>789</v>
      </c>
      <c r="AQ2866" t="str">
        <f>_xlfn.XLOOKUP(ufc_fights_2[[#This Row],[winnerID]],ufc_fighters[id],ufc_fighters[fighter_name],"xxx",0,1)</f>
        <v>Drew Dober</v>
      </c>
    </row>
    <row r="2867" spans="1:43">
      <c r="A2867">
        <v>573</v>
      </c>
      <c r="B2867">
        <v>1918</v>
      </c>
      <c r="C2867">
        <f>_xlfn.XLOOKUP(ufc_fights_2[[#This Row],[r_fighter_id]],ufc_fighters[id],ufc_fighters[year],"xxx",0,1)</f>
        <v>1985</v>
      </c>
      <c r="D2867">
        <f>_xlfn.XLOOKUP(ufc_fights_2[[#This Row],[b_fighter_id]],ufc_fighters[id],ufc_fighters[year],"Prázdné",0,1)</f>
        <v>1983</v>
      </c>
      <c r="E2867" s="10">
        <f>YEAR(ufc_fights_2[[#This Row],[date]])-ufc_fights_2[[#This Row],[r_year]]</f>
        <v>28</v>
      </c>
      <c r="F2867" s="10">
        <f>YEAR(ufc_fights_2[[#This Row],[date]])-ufc_fights_2[[#This Row],[b_year]]</f>
        <v>30</v>
      </c>
      <c r="G2867">
        <v>0</v>
      </c>
      <c r="H2867">
        <v>0</v>
      </c>
      <c r="I2867">
        <v>0.39050000000000001</v>
      </c>
      <c r="J2867">
        <v>0.3659</v>
      </c>
      <c r="K2867">
        <v>0.62770000000000004</v>
      </c>
      <c r="L2867">
        <v>0.69469999999999998</v>
      </c>
      <c r="M2867">
        <v>0</v>
      </c>
      <c r="N2867">
        <v>0.42859999999999998</v>
      </c>
      <c r="O2867">
        <v>0</v>
      </c>
      <c r="P2867">
        <v>0</v>
      </c>
      <c r="Q2867">
        <v>1</v>
      </c>
      <c r="R2867">
        <v>0</v>
      </c>
      <c r="S2867" s="2">
        <v>1.7013888888888888E-3</v>
      </c>
      <c r="T2867" s="2">
        <v>4.7569444444444447E-3</v>
      </c>
      <c r="U2867">
        <v>0.27589999999999998</v>
      </c>
      <c r="V2867">
        <v>0.29730000000000001</v>
      </c>
      <c r="W2867">
        <v>0.41670000000000001</v>
      </c>
      <c r="X2867">
        <v>0.57140000000000002</v>
      </c>
      <c r="Y2867">
        <v>0</v>
      </c>
      <c r="Z2867">
        <v>0.32500000000000001</v>
      </c>
      <c r="AA2867">
        <v>0.26669999999999999</v>
      </c>
      <c r="AB2867">
        <v>0.73329999999999995</v>
      </c>
      <c r="AC2867">
        <v>0.66669999999999996</v>
      </c>
      <c r="AD2867">
        <v>0.4</v>
      </c>
      <c r="AE2867">
        <v>0.6</v>
      </c>
      <c r="AF2867" t="s">
        <v>3915</v>
      </c>
      <c r="AG2867" s="2">
        <v>3.472222222222222E-3</v>
      </c>
      <c r="AH2867" t="s">
        <v>3911</v>
      </c>
      <c r="AI2867">
        <v>3</v>
      </c>
      <c r="AJ2867" t="s">
        <v>3940</v>
      </c>
      <c r="AK2867" s="3">
        <v>41440</v>
      </c>
      <c r="AL2867" s="10">
        <f>YEAR(ufc_fights_2[[#This Row],[date]])</f>
        <v>2013</v>
      </c>
      <c r="AM2867" t="s">
        <v>3971</v>
      </c>
      <c r="AN2867">
        <v>7</v>
      </c>
      <c r="AO2867" t="s">
        <v>3913</v>
      </c>
      <c r="AP2867">
        <f>IF(ufc_fights_2[[#This Row],[winner]]="Red",ufc_fights_2[[#This Row],[r_fighter_id]],ufc_fights_2[[#This Row],[b_fighter_id]])</f>
        <v>573</v>
      </c>
      <c r="AQ2867" t="str">
        <f>_xlfn.XLOOKUP(ufc_fights_2[[#This Row],[winnerID]],ufc_fighters[id],ufc_fighters[fighter_name],"xxx",0,1)</f>
        <v>Mitch Clarke</v>
      </c>
    </row>
    <row r="2868" spans="1:43">
      <c r="A2868">
        <v>1753</v>
      </c>
      <c r="B2868">
        <v>1431</v>
      </c>
      <c r="C2868">
        <f>_xlfn.XLOOKUP(ufc_fights_2[[#This Row],[r_fighter_id]],ufc_fighters[id],ufc_fighters[year],"xxx",0,1)</f>
        <v>1984</v>
      </c>
      <c r="D2868">
        <f>_xlfn.XLOOKUP(ufc_fights_2[[#This Row],[b_fighter_id]],ufc_fighters[id],ufc_fighters[year],"Prázdné",0,1)</f>
        <v>1987</v>
      </c>
      <c r="E2868" s="10">
        <f>YEAR(ufc_fights_2[[#This Row],[date]])-ufc_fights_2[[#This Row],[r_year]]</f>
        <v>31</v>
      </c>
      <c r="F2868" s="10">
        <f>YEAR(ufc_fights_2[[#This Row],[date]])-ufc_fights_2[[#This Row],[b_year]]</f>
        <v>28</v>
      </c>
      <c r="G2868">
        <v>0</v>
      </c>
      <c r="H2868">
        <v>1</v>
      </c>
      <c r="I2868">
        <v>0.37209999999999999</v>
      </c>
      <c r="J2868">
        <v>0.3831</v>
      </c>
      <c r="K2868">
        <v>0.37209999999999999</v>
      </c>
      <c r="L2868">
        <v>0.3987</v>
      </c>
      <c r="M2868">
        <v>0</v>
      </c>
      <c r="N2868">
        <v>0.33329999999999999</v>
      </c>
      <c r="O2868">
        <v>0</v>
      </c>
      <c r="P2868">
        <v>0</v>
      </c>
      <c r="Q2868">
        <v>0</v>
      </c>
      <c r="R2868">
        <v>0</v>
      </c>
      <c r="S2868" s="2">
        <v>8.1018518518518516E-5</v>
      </c>
      <c r="T2868" s="2">
        <v>2.5462962962962961E-4</v>
      </c>
      <c r="U2868">
        <v>0.36899999999999999</v>
      </c>
      <c r="V2868">
        <v>0.33329999999999999</v>
      </c>
      <c r="W2868">
        <v>0</v>
      </c>
      <c r="X2868">
        <v>1</v>
      </c>
      <c r="Y2868">
        <v>0.75</v>
      </c>
      <c r="Z2868">
        <v>0.3765</v>
      </c>
      <c r="AA2868">
        <v>0.36170000000000002</v>
      </c>
      <c r="AB2868">
        <v>0</v>
      </c>
      <c r="AC2868">
        <v>0.71430000000000005</v>
      </c>
      <c r="AD2868">
        <v>0</v>
      </c>
      <c r="AE2868">
        <v>0.5</v>
      </c>
      <c r="AF2868" t="s">
        <v>3910</v>
      </c>
      <c r="AG2868" s="2">
        <v>2.476851851851852E-3</v>
      </c>
      <c r="AH2868" t="s">
        <v>3911</v>
      </c>
      <c r="AI2868">
        <v>3</v>
      </c>
      <c r="AJ2868" t="s">
        <v>3931</v>
      </c>
      <c r="AK2868" s="3">
        <v>42035</v>
      </c>
      <c r="AL2868" s="10">
        <f>YEAR(ufc_fights_2[[#This Row],[date]])</f>
        <v>2015</v>
      </c>
      <c r="AM2868" t="s">
        <v>3971</v>
      </c>
      <c r="AN2868">
        <v>1</v>
      </c>
      <c r="AO2868" t="s">
        <v>3918</v>
      </c>
      <c r="AP2868">
        <f>IF(ufc_fights_2[[#This Row],[winner]]="Red",ufc_fights_2[[#This Row],[r_fighter_id]],ufc_fights_2[[#This Row],[b_fighter_id]])</f>
        <v>1431</v>
      </c>
      <c r="AQ2868" t="str">
        <f>_xlfn.XLOOKUP(ufc_fights_2[[#This Row],[winnerID]],ufc_fighters[id],ufc_fighters[fighter_name],"xxx",0,1)</f>
        <v>Al Iaquinta</v>
      </c>
    </row>
    <row r="2869" spans="1:43">
      <c r="A2869">
        <v>1431</v>
      </c>
      <c r="B2869">
        <v>1785</v>
      </c>
      <c r="C2869">
        <f>_xlfn.XLOOKUP(ufc_fights_2[[#This Row],[r_fighter_id]],ufc_fighters[id],ufc_fighters[year],"xxx",0,1)</f>
        <v>1987</v>
      </c>
      <c r="D2869">
        <f>_xlfn.XLOOKUP(ufc_fights_2[[#This Row],[b_fighter_id]],ufc_fighters[id],ufc_fighters[year],"Prázdné",0,1)</f>
        <v>1992</v>
      </c>
      <c r="E2869" s="10">
        <f>YEAR(ufc_fights_2[[#This Row],[date]])-ufc_fights_2[[#This Row],[r_year]]</f>
        <v>27</v>
      </c>
      <c r="F2869" s="10">
        <f>YEAR(ufc_fights_2[[#This Row],[date]])-ufc_fights_2[[#This Row],[b_year]]</f>
        <v>22</v>
      </c>
      <c r="G2869">
        <v>1</v>
      </c>
      <c r="H2869">
        <v>0</v>
      </c>
      <c r="I2869">
        <v>0.40160000000000001</v>
      </c>
      <c r="J2869">
        <v>0.27460000000000001</v>
      </c>
      <c r="K2869">
        <v>0.4</v>
      </c>
      <c r="L2869">
        <v>0.32900000000000001</v>
      </c>
      <c r="M2869">
        <v>0</v>
      </c>
      <c r="N2869">
        <v>0.125</v>
      </c>
      <c r="O2869">
        <v>1</v>
      </c>
      <c r="P2869">
        <v>2</v>
      </c>
      <c r="Q2869">
        <v>0</v>
      </c>
      <c r="R2869">
        <v>0</v>
      </c>
      <c r="S2869" s="2">
        <v>1.25E-3</v>
      </c>
      <c r="T2869" s="2">
        <v>2.8935185185185184E-3</v>
      </c>
      <c r="U2869">
        <v>0.38679999999999998</v>
      </c>
      <c r="V2869">
        <v>0.24429999999999999</v>
      </c>
      <c r="W2869">
        <v>0.46150000000000002</v>
      </c>
      <c r="X2869">
        <v>0.66669999999999996</v>
      </c>
      <c r="Y2869">
        <v>1</v>
      </c>
      <c r="Z2869">
        <v>0.39169999999999999</v>
      </c>
      <c r="AA2869">
        <v>0.2258</v>
      </c>
      <c r="AB2869">
        <v>0</v>
      </c>
      <c r="AC2869">
        <v>0</v>
      </c>
      <c r="AD2869">
        <v>1</v>
      </c>
      <c r="AE2869">
        <v>0.73329999999999995</v>
      </c>
      <c r="AF2869" t="s">
        <v>3915</v>
      </c>
      <c r="AG2869" s="2">
        <v>3.472222222222222E-3</v>
      </c>
      <c r="AH2869" t="s">
        <v>3911</v>
      </c>
      <c r="AI2869">
        <v>3</v>
      </c>
      <c r="AJ2869" t="s">
        <v>3914</v>
      </c>
      <c r="AK2869" s="3">
        <v>41671</v>
      </c>
      <c r="AL2869" s="10">
        <f>YEAR(ufc_fights_2[[#This Row],[date]])</f>
        <v>2014</v>
      </c>
      <c r="AM2869" t="s">
        <v>3971</v>
      </c>
      <c r="AN2869">
        <v>9</v>
      </c>
      <c r="AO2869" t="s">
        <v>3913</v>
      </c>
      <c r="AP2869">
        <f>IF(ufc_fights_2[[#This Row],[winner]]="Red",ufc_fights_2[[#This Row],[r_fighter_id]],ufc_fights_2[[#This Row],[b_fighter_id]])</f>
        <v>1431</v>
      </c>
      <c r="AQ2869" t="str">
        <f>_xlfn.XLOOKUP(ufc_fights_2[[#This Row],[winnerID]],ufc_fighters[id],ufc_fighters[fighter_name],"xxx",0,1)</f>
        <v>Al Iaquinta</v>
      </c>
    </row>
    <row r="2870" spans="1:43">
      <c r="A2870">
        <v>1995</v>
      </c>
      <c r="B2870">
        <v>1431</v>
      </c>
      <c r="C2870">
        <f>_xlfn.XLOOKUP(ufc_fights_2[[#This Row],[r_fighter_id]],ufc_fighters[id],ufc_fighters[year],"xxx",0,1)</f>
        <v>1984</v>
      </c>
      <c r="D2870">
        <f>_xlfn.XLOOKUP(ufc_fights_2[[#This Row],[b_fighter_id]],ufc_fighters[id],ufc_fighters[year],"Prázdné",0,1)</f>
        <v>1987</v>
      </c>
      <c r="E2870" s="10">
        <f>YEAR(ufc_fights_2[[#This Row],[date]])-ufc_fights_2[[#This Row],[r_year]]</f>
        <v>31</v>
      </c>
      <c r="F2870" s="10">
        <f>YEAR(ufc_fights_2[[#This Row],[date]])-ufc_fights_2[[#This Row],[b_year]]</f>
        <v>28</v>
      </c>
      <c r="G2870">
        <v>0</v>
      </c>
      <c r="H2870">
        <v>0</v>
      </c>
      <c r="I2870">
        <v>0.48820000000000002</v>
      </c>
      <c r="J2870">
        <v>0.35949999999999999</v>
      </c>
      <c r="K2870">
        <v>0.49709999999999999</v>
      </c>
      <c r="L2870">
        <v>0.35949999999999999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2.8935185185185184E-4</v>
      </c>
      <c r="T2870" s="2">
        <v>8.1018518518518516E-5</v>
      </c>
      <c r="U2870">
        <v>0.42470000000000002</v>
      </c>
      <c r="V2870">
        <v>0.16819999999999999</v>
      </c>
      <c r="W2870">
        <v>0.90910000000000002</v>
      </c>
      <c r="X2870">
        <v>0.84619999999999995</v>
      </c>
      <c r="Y2870">
        <v>0.92859999999999998</v>
      </c>
      <c r="Z2870">
        <v>0.49680000000000002</v>
      </c>
      <c r="AA2870">
        <v>0.36</v>
      </c>
      <c r="AB2870">
        <v>0.16669999999999999</v>
      </c>
      <c r="AC2870">
        <v>0.33329999999999999</v>
      </c>
      <c r="AD2870">
        <v>0.55559999999999998</v>
      </c>
      <c r="AE2870">
        <v>0</v>
      </c>
      <c r="AF2870" t="s">
        <v>3922</v>
      </c>
      <c r="AG2870" s="2">
        <v>3.472222222222222E-3</v>
      </c>
      <c r="AH2870" t="s">
        <v>3911</v>
      </c>
      <c r="AI2870">
        <v>3</v>
      </c>
      <c r="AJ2870" t="s">
        <v>3938</v>
      </c>
      <c r="AK2870" s="3">
        <v>42098</v>
      </c>
      <c r="AL2870" s="10">
        <f>YEAR(ufc_fights_2[[#This Row],[date]])</f>
        <v>2015</v>
      </c>
      <c r="AM2870" t="s">
        <v>3971</v>
      </c>
      <c r="AN2870">
        <v>27</v>
      </c>
      <c r="AO2870" t="s">
        <v>3918</v>
      </c>
      <c r="AP2870">
        <f>IF(ufc_fights_2[[#This Row],[winner]]="Red",ufc_fights_2[[#This Row],[r_fighter_id]],ufc_fights_2[[#This Row],[b_fighter_id]])</f>
        <v>1431</v>
      </c>
      <c r="AQ2870" t="str">
        <f>_xlfn.XLOOKUP(ufc_fights_2[[#This Row],[winnerID]],ufc_fighters[id],ufc_fighters[fighter_name],"xxx",0,1)</f>
        <v>Al Iaquinta</v>
      </c>
    </row>
    <row r="2871" spans="1:43">
      <c r="A2871">
        <v>972</v>
      </c>
      <c r="B2871">
        <v>1225</v>
      </c>
      <c r="C2871">
        <f>_xlfn.XLOOKUP(ufc_fights_2[[#This Row],[r_fighter_id]],ufc_fighters[id],ufc_fighters[year],"xxx",0,1)</f>
        <v>1976</v>
      </c>
      <c r="D2871">
        <f>_xlfn.XLOOKUP(ufc_fights_2[[#This Row],[b_fighter_id]],ufc_fighters[id],ufc_fighters[year],"Prázdné",0,1)</f>
        <v>1981</v>
      </c>
      <c r="E2871" s="10">
        <f>YEAR(ufc_fights_2[[#This Row],[date]])-ufc_fights_2[[#This Row],[r_year]]</f>
        <v>32</v>
      </c>
      <c r="F2871" s="10">
        <f>YEAR(ufc_fights_2[[#This Row],[date]])-ufc_fights_2[[#This Row],[b_year]]</f>
        <v>27</v>
      </c>
      <c r="G2871">
        <v>1</v>
      </c>
      <c r="H2871">
        <v>0</v>
      </c>
      <c r="I2871">
        <v>0.55559999999999998</v>
      </c>
      <c r="J2871">
        <v>0.60870000000000002</v>
      </c>
      <c r="K2871">
        <v>0.75249999999999995</v>
      </c>
      <c r="L2871">
        <v>0.73970000000000002</v>
      </c>
      <c r="M2871">
        <v>0</v>
      </c>
      <c r="N2871">
        <v>0.15379999999999999</v>
      </c>
      <c r="O2871">
        <v>2</v>
      </c>
      <c r="P2871">
        <v>1</v>
      </c>
      <c r="Q2871">
        <v>1</v>
      </c>
      <c r="R2871">
        <v>0</v>
      </c>
      <c r="S2871" s="2">
        <v>1.9444444444444444E-3</v>
      </c>
      <c r="T2871" s="2">
        <v>4.386574074074074E-3</v>
      </c>
      <c r="U2871">
        <v>0.4194</v>
      </c>
      <c r="V2871">
        <v>0.30430000000000001</v>
      </c>
      <c r="W2871">
        <v>0.625</v>
      </c>
      <c r="X2871">
        <v>1</v>
      </c>
      <c r="Y2871">
        <v>1</v>
      </c>
      <c r="Z2871">
        <v>0.4</v>
      </c>
      <c r="AA2871">
        <v>0.5161</v>
      </c>
      <c r="AB2871">
        <v>0.72</v>
      </c>
      <c r="AC2871">
        <v>0.76919999999999999</v>
      </c>
      <c r="AD2871">
        <v>0.5</v>
      </c>
      <c r="AE2871">
        <v>1</v>
      </c>
      <c r="AF2871" t="s">
        <v>3933</v>
      </c>
      <c r="AG2871" s="2">
        <v>2.7314814814814814E-3</v>
      </c>
      <c r="AH2871" t="s">
        <v>3911</v>
      </c>
      <c r="AI2871">
        <v>3</v>
      </c>
      <c r="AJ2871" t="s">
        <v>3036</v>
      </c>
      <c r="AK2871" s="3">
        <v>39746</v>
      </c>
      <c r="AL2871" s="10">
        <f>YEAR(ufc_fights_2[[#This Row],[date]])</f>
        <v>2008</v>
      </c>
      <c r="AM2871" t="s">
        <v>3971</v>
      </c>
      <c r="AN2871">
        <v>139</v>
      </c>
      <c r="AO2871" t="s">
        <v>3913</v>
      </c>
      <c r="AP2871">
        <f>IF(ufc_fights_2[[#This Row],[winner]]="Red",ufc_fights_2[[#This Row],[r_fighter_id]],ufc_fights_2[[#This Row],[b_fighter_id]])</f>
        <v>972</v>
      </c>
      <c r="AQ2871" t="str">
        <f>_xlfn.XLOOKUP(ufc_fights_2[[#This Row],[winnerID]],ufc_fighters[id],ufc_fighters[fighter_name],"xxx",0,1)</f>
        <v>Spencer Fisher</v>
      </c>
    </row>
    <row r="2872" spans="1:43">
      <c r="A2872">
        <v>972</v>
      </c>
      <c r="B2872">
        <v>3318</v>
      </c>
      <c r="C2872">
        <f>_xlfn.XLOOKUP(ufc_fights_2[[#This Row],[r_fighter_id]],ufc_fighters[id],ufc_fighters[year],"xxx",0,1)</f>
        <v>1976</v>
      </c>
      <c r="D2872">
        <f>_xlfn.XLOOKUP(ufc_fights_2[[#This Row],[b_fighter_id]],ufc_fighters[id],ufc_fighters[year],"Prázdné",0,1)</f>
        <v>1975</v>
      </c>
      <c r="E2872" s="10">
        <f>YEAR(ufc_fights_2[[#This Row],[date]])-ufc_fights_2[[#This Row],[r_year]]</f>
        <v>33</v>
      </c>
      <c r="F2872" s="10">
        <f>YEAR(ufc_fights_2[[#This Row],[date]])-ufc_fights_2[[#This Row],[b_year]]</f>
        <v>34</v>
      </c>
      <c r="G2872">
        <v>0</v>
      </c>
      <c r="H2872">
        <v>0</v>
      </c>
      <c r="I2872">
        <v>0.72940000000000005</v>
      </c>
      <c r="J2872">
        <v>0.51060000000000005</v>
      </c>
      <c r="K2872">
        <v>0.77</v>
      </c>
      <c r="L2872">
        <v>0.6623</v>
      </c>
      <c r="M2872">
        <v>0.5</v>
      </c>
      <c r="N2872">
        <v>0.2</v>
      </c>
      <c r="O2872">
        <v>0</v>
      </c>
      <c r="P2872">
        <v>0</v>
      </c>
      <c r="Q2872">
        <v>0</v>
      </c>
      <c r="R2872">
        <v>1</v>
      </c>
      <c r="S2872" s="2">
        <v>2.1527777777777778E-3</v>
      </c>
      <c r="T2872" s="2">
        <v>5.0115740740740737E-3</v>
      </c>
      <c r="U2872">
        <v>0.3871</v>
      </c>
      <c r="V2872">
        <v>0.36359999999999998</v>
      </c>
      <c r="W2872">
        <v>0.95350000000000001</v>
      </c>
      <c r="X2872">
        <v>0.81820000000000004</v>
      </c>
      <c r="Y2872">
        <v>0.9</v>
      </c>
      <c r="Z2872">
        <v>0.45450000000000002</v>
      </c>
      <c r="AA2872">
        <v>0.31819999999999998</v>
      </c>
      <c r="AB2872">
        <v>0.7843</v>
      </c>
      <c r="AC2872">
        <v>0.75</v>
      </c>
      <c r="AD2872">
        <v>1</v>
      </c>
      <c r="AE2872">
        <v>0.61539999999999995</v>
      </c>
      <c r="AF2872" t="s">
        <v>3915</v>
      </c>
      <c r="AG2872" s="2">
        <v>3.472222222222222E-3</v>
      </c>
      <c r="AH2872" t="s">
        <v>3911</v>
      </c>
      <c r="AI2872">
        <v>3</v>
      </c>
      <c r="AJ2872" t="s">
        <v>3939</v>
      </c>
      <c r="AK2872" s="3">
        <v>39977</v>
      </c>
      <c r="AL2872" s="10">
        <f>YEAR(ufc_fights_2[[#This Row],[date]])</f>
        <v>2009</v>
      </c>
      <c r="AM2872" t="s">
        <v>3971</v>
      </c>
      <c r="AN2872">
        <v>91</v>
      </c>
      <c r="AO2872" t="s">
        <v>3913</v>
      </c>
      <c r="AP2872">
        <f>IF(ufc_fights_2[[#This Row],[winner]]="Red",ufc_fights_2[[#This Row],[r_fighter_id]],ufc_fights_2[[#This Row],[b_fighter_id]])</f>
        <v>972</v>
      </c>
      <c r="AQ2872" t="str">
        <f>_xlfn.XLOOKUP(ufc_fights_2[[#This Row],[winnerID]],ufc_fighters[id],ufc_fighters[fighter_name],"xxx",0,1)</f>
        <v>Spencer Fisher</v>
      </c>
    </row>
    <row r="2873" spans="1:43">
      <c r="A2873">
        <v>3333</v>
      </c>
      <c r="B2873">
        <v>3003</v>
      </c>
      <c r="C2873">
        <f>_xlfn.XLOOKUP(ufc_fights_2[[#This Row],[r_fighter_id]],ufc_fighters[id],ufc_fighters[year],"xxx",0,1)</f>
        <v>1978</v>
      </c>
      <c r="D2873">
        <f>_xlfn.XLOOKUP(ufc_fights_2[[#This Row],[b_fighter_id]],ufc_fighters[id],ufc_fighters[year],"Prázdné",0,1)</f>
        <v>1986</v>
      </c>
      <c r="E2873" s="10">
        <f>YEAR(ufc_fights_2[[#This Row],[date]])-ufc_fights_2[[#This Row],[r_year]]</f>
        <v>36</v>
      </c>
      <c r="F2873" s="10">
        <f>YEAR(ufc_fights_2[[#This Row],[date]])-ufc_fights_2[[#This Row],[b_year]]</f>
        <v>28</v>
      </c>
      <c r="G2873">
        <v>0</v>
      </c>
      <c r="H2873">
        <v>1</v>
      </c>
      <c r="I2873">
        <v>0.35589999999999999</v>
      </c>
      <c r="J2873">
        <v>0.60899999999999999</v>
      </c>
      <c r="K2873">
        <v>0.49330000000000002</v>
      </c>
      <c r="L2873">
        <v>0.68340000000000001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 s="2">
        <v>0</v>
      </c>
      <c r="T2873" s="2">
        <v>7.858796296296296E-3</v>
      </c>
      <c r="U2873">
        <v>0.27079999999999999</v>
      </c>
      <c r="V2873">
        <v>0.52</v>
      </c>
      <c r="W2873">
        <v>0.5</v>
      </c>
      <c r="X2873">
        <v>0.85709999999999997</v>
      </c>
      <c r="Y2873">
        <v>0.88890000000000002</v>
      </c>
      <c r="Z2873">
        <v>0.28000000000000003</v>
      </c>
      <c r="AA2873">
        <v>0.49370000000000003</v>
      </c>
      <c r="AB2873">
        <v>0.75</v>
      </c>
      <c r="AC2873">
        <v>0.875</v>
      </c>
      <c r="AD2873">
        <v>1</v>
      </c>
      <c r="AE2873">
        <v>0.7</v>
      </c>
      <c r="AF2873" t="s">
        <v>3915</v>
      </c>
      <c r="AG2873" s="2">
        <v>3.472222222222222E-3</v>
      </c>
      <c r="AH2873" t="s">
        <v>3911</v>
      </c>
      <c r="AI2873">
        <v>3</v>
      </c>
      <c r="AJ2873" t="s">
        <v>3929</v>
      </c>
      <c r="AK2873" s="3">
        <v>41654</v>
      </c>
      <c r="AL2873" s="10">
        <f>YEAR(ufc_fights_2[[#This Row],[date]])</f>
        <v>2014</v>
      </c>
      <c r="AM2873" t="s">
        <v>3971</v>
      </c>
      <c r="AN2873">
        <v>76</v>
      </c>
      <c r="AO2873" t="s">
        <v>3918</v>
      </c>
      <c r="AP2873">
        <f>IF(ufc_fights_2[[#This Row],[winner]]="Red",ufc_fights_2[[#This Row],[r_fighter_id]],ufc_fights_2[[#This Row],[b_fighter_id]])</f>
        <v>3003</v>
      </c>
      <c r="AQ2873" t="str">
        <f>_xlfn.XLOOKUP(ufc_fights_2[[#This Row],[winnerID]],ufc_fighters[id],ufc_fighters[fighter_name],"xxx",0,1)</f>
        <v>Elias Silverio</v>
      </c>
    </row>
    <row r="2874" spans="1:43">
      <c r="A2874">
        <v>972</v>
      </c>
      <c r="B2874">
        <v>3426</v>
      </c>
      <c r="C2874">
        <f>_xlfn.XLOOKUP(ufc_fights_2[[#This Row],[r_fighter_id]],ufc_fighters[id],ufc_fighters[year],"xxx",0,1)</f>
        <v>1976</v>
      </c>
      <c r="D2874">
        <f>_xlfn.XLOOKUP(ufc_fights_2[[#This Row],[b_fighter_id]],ufc_fighters[id],ufc_fighters[year],"Prázdné",0,1)</f>
        <v>0</v>
      </c>
      <c r="E2874" s="10">
        <f>YEAR(ufc_fights_2[[#This Row],[date]])-ufc_fights_2[[#This Row],[r_year]]</f>
        <v>34</v>
      </c>
      <c r="F2874" s="10">
        <f>YEAR(ufc_fights_2[[#This Row],[date]])-ufc_fights_2[[#This Row],[b_year]]</f>
        <v>2010</v>
      </c>
      <c r="G2874">
        <v>0</v>
      </c>
      <c r="H2874">
        <v>0</v>
      </c>
      <c r="I2874">
        <v>0.73119999999999996</v>
      </c>
      <c r="J2874">
        <v>0.5625</v>
      </c>
      <c r="K2874">
        <v>0.80189999999999995</v>
      </c>
      <c r="L2874">
        <v>0.56940000000000002</v>
      </c>
      <c r="M2874">
        <v>0.16669999999999999</v>
      </c>
      <c r="N2874">
        <v>0.33329999999999999</v>
      </c>
      <c r="O2874">
        <v>2</v>
      </c>
      <c r="P2874">
        <v>2</v>
      </c>
      <c r="Q2874">
        <v>0</v>
      </c>
      <c r="R2874">
        <v>0</v>
      </c>
      <c r="S2874" s="2">
        <v>1.4583333333333334E-3</v>
      </c>
      <c r="T2874" s="2">
        <v>5.3356481481481484E-3</v>
      </c>
      <c r="U2874">
        <v>0.4667</v>
      </c>
      <c r="V2874">
        <v>0.22220000000000001</v>
      </c>
      <c r="W2874">
        <v>0.83330000000000004</v>
      </c>
      <c r="X2874">
        <v>0.88890000000000002</v>
      </c>
      <c r="Y2874">
        <v>0.78259999999999996</v>
      </c>
      <c r="Z2874">
        <v>0.5333</v>
      </c>
      <c r="AA2874">
        <v>0.45279999999999998</v>
      </c>
      <c r="AB2874">
        <v>0.94589999999999996</v>
      </c>
      <c r="AC2874">
        <v>0.89470000000000005</v>
      </c>
      <c r="AD2874">
        <v>0.81820000000000004</v>
      </c>
      <c r="AE2874">
        <v>0.5</v>
      </c>
      <c r="AF2874" t="s">
        <v>3915</v>
      </c>
      <c r="AG2874" s="2">
        <v>3.472222222222222E-3</v>
      </c>
      <c r="AH2874" t="s">
        <v>3911</v>
      </c>
      <c r="AI2874">
        <v>3</v>
      </c>
      <c r="AJ2874" t="s">
        <v>3961</v>
      </c>
      <c r="AK2874" s="3">
        <v>40467</v>
      </c>
      <c r="AL2874" s="10">
        <f>YEAR(ufc_fights_2[[#This Row],[date]])</f>
        <v>2010</v>
      </c>
      <c r="AM2874" t="s">
        <v>3971</v>
      </c>
      <c r="AN2874">
        <v>70</v>
      </c>
      <c r="AO2874" t="s">
        <v>3913</v>
      </c>
      <c r="AP2874">
        <f>IF(ufc_fights_2[[#This Row],[winner]]="Red",ufc_fights_2[[#This Row],[r_fighter_id]],ufc_fights_2[[#This Row],[b_fighter_id]])</f>
        <v>972</v>
      </c>
      <c r="AQ2874" t="str">
        <f>_xlfn.XLOOKUP(ufc_fights_2[[#This Row],[winnerID]],ufc_fighters[id],ufc_fighters[fighter_name],"xxx",0,1)</f>
        <v>Spencer Fisher</v>
      </c>
    </row>
    <row r="2875" spans="1:43">
      <c r="A2875">
        <v>972</v>
      </c>
      <c r="B2875">
        <v>3142</v>
      </c>
      <c r="C2875">
        <f>_xlfn.XLOOKUP(ufc_fights_2[[#This Row],[r_fighter_id]],ufc_fighters[id],ufc_fighters[year],"xxx",0,1)</f>
        <v>1976</v>
      </c>
      <c r="D2875">
        <f>_xlfn.XLOOKUP(ufc_fights_2[[#This Row],[b_fighter_id]],ufc_fighters[id],ufc_fighters[year],"Prázdné",0,1)</f>
        <v>1984</v>
      </c>
      <c r="E2875" s="10">
        <f>YEAR(ufc_fights_2[[#This Row],[date]])-ufc_fights_2[[#This Row],[r_year]]</f>
        <v>31</v>
      </c>
      <c r="F2875" s="10">
        <f>YEAR(ufc_fights_2[[#This Row],[date]])-ufc_fights_2[[#This Row],[b_year]]</f>
        <v>23</v>
      </c>
      <c r="G2875">
        <v>0</v>
      </c>
      <c r="H2875">
        <v>0</v>
      </c>
      <c r="I2875">
        <v>0.36820000000000003</v>
      </c>
      <c r="J2875">
        <v>0.26569999999999999</v>
      </c>
      <c r="K2875">
        <v>0.37080000000000002</v>
      </c>
      <c r="L2875">
        <v>0.27079999999999999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1.0416666666666667E-4</v>
      </c>
      <c r="T2875" s="2">
        <v>1.1574074074074075E-4</v>
      </c>
      <c r="U2875">
        <v>0.28789999999999999</v>
      </c>
      <c r="V2875">
        <v>0.1754</v>
      </c>
      <c r="W2875">
        <v>0.73329999999999995</v>
      </c>
      <c r="X2875">
        <v>0.81820000000000004</v>
      </c>
      <c r="Y2875">
        <v>0.75</v>
      </c>
      <c r="Z2875">
        <v>0.35370000000000001</v>
      </c>
      <c r="AA2875">
        <v>0.23619999999999999</v>
      </c>
      <c r="AB2875">
        <v>0.7</v>
      </c>
      <c r="AC2875">
        <v>0.8</v>
      </c>
      <c r="AD2875">
        <v>0</v>
      </c>
      <c r="AE2875">
        <v>0</v>
      </c>
      <c r="AF2875" t="s">
        <v>3915</v>
      </c>
      <c r="AG2875" s="2">
        <v>3.472222222222222E-3</v>
      </c>
      <c r="AH2875" t="s">
        <v>3911</v>
      </c>
      <c r="AI2875">
        <v>3</v>
      </c>
      <c r="AJ2875" t="s">
        <v>3925</v>
      </c>
      <c r="AK2875" s="3">
        <v>39245</v>
      </c>
      <c r="AL2875" s="10">
        <f>YEAR(ufc_fights_2[[#This Row],[date]])</f>
        <v>2007</v>
      </c>
      <c r="AM2875" t="s">
        <v>3971</v>
      </c>
      <c r="AN2875">
        <v>69</v>
      </c>
      <c r="AO2875" t="s">
        <v>3913</v>
      </c>
      <c r="AP2875">
        <f>IF(ufc_fights_2[[#This Row],[winner]]="Red",ufc_fights_2[[#This Row],[r_fighter_id]],ufc_fights_2[[#This Row],[b_fighter_id]])</f>
        <v>972</v>
      </c>
      <c r="AQ2875" t="str">
        <f>_xlfn.XLOOKUP(ufc_fights_2[[#This Row],[winnerID]],ufc_fighters[id],ufc_fighters[fighter_name],"xxx",0,1)</f>
        <v>Spencer Fisher</v>
      </c>
    </row>
    <row r="2876" spans="1:43">
      <c r="A2876">
        <v>972</v>
      </c>
      <c r="B2876">
        <v>3495</v>
      </c>
      <c r="C2876">
        <f>_xlfn.XLOOKUP(ufc_fights_2[[#This Row],[r_fighter_id]],ufc_fighters[id],ufc_fighters[year],"xxx",0,1)</f>
        <v>1976</v>
      </c>
      <c r="D2876">
        <f>_xlfn.XLOOKUP(ufc_fights_2[[#This Row],[b_fighter_id]],ufc_fighters[id],ufc_fighters[year],"Prázdné",0,1)</f>
        <v>1983</v>
      </c>
      <c r="E2876" s="10">
        <f>YEAR(ufc_fights_2[[#This Row],[date]])-ufc_fights_2[[#This Row],[r_year]]</f>
        <v>30</v>
      </c>
      <c r="F2876" s="10">
        <f>YEAR(ufc_fights_2[[#This Row],[date]])-ufc_fights_2[[#This Row],[b_year]]</f>
        <v>23</v>
      </c>
      <c r="G2876">
        <v>1</v>
      </c>
      <c r="H2876">
        <v>0</v>
      </c>
      <c r="I2876">
        <v>0.69230000000000003</v>
      </c>
      <c r="J2876">
        <v>0.52629999999999999</v>
      </c>
      <c r="K2876">
        <v>0.75860000000000005</v>
      </c>
      <c r="L2876">
        <v>0.6905</v>
      </c>
      <c r="M2876">
        <v>0</v>
      </c>
      <c r="N2876">
        <v>0.25</v>
      </c>
      <c r="O2876">
        <v>0</v>
      </c>
      <c r="P2876">
        <v>4</v>
      </c>
      <c r="Q2876">
        <v>0</v>
      </c>
      <c r="R2876">
        <v>0</v>
      </c>
      <c r="S2876" s="2">
        <v>1.3657407407407407E-3</v>
      </c>
      <c r="T2876" s="2">
        <v>2.3611111111111111E-3</v>
      </c>
      <c r="U2876">
        <v>0.5</v>
      </c>
      <c r="V2876">
        <v>0.5</v>
      </c>
      <c r="W2876">
        <v>0.92310000000000003</v>
      </c>
      <c r="X2876">
        <v>0.83330000000000004</v>
      </c>
      <c r="Y2876">
        <v>1</v>
      </c>
      <c r="Z2876">
        <v>0.66669999999999996</v>
      </c>
      <c r="AA2876">
        <v>0.125</v>
      </c>
      <c r="AB2876">
        <v>0.73680000000000001</v>
      </c>
      <c r="AC2876">
        <v>0.8</v>
      </c>
      <c r="AD2876">
        <v>0.63639999999999997</v>
      </c>
      <c r="AE2876">
        <v>0.83330000000000004</v>
      </c>
      <c r="AF2876" t="s">
        <v>3910</v>
      </c>
      <c r="AG2876" s="2">
        <v>1.1921296296296296E-3</v>
      </c>
      <c r="AH2876" t="s">
        <v>3911</v>
      </c>
      <c r="AI2876">
        <v>3</v>
      </c>
      <c r="AJ2876" t="s">
        <v>3925</v>
      </c>
      <c r="AK2876" s="3">
        <v>38864</v>
      </c>
      <c r="AL2876" s="10">
        <f>YEAR(ufc_fights_2[[#This Row],[date]])</f>
        <v>2006</v>
      </c>
      <c r="AM2876" t="s">
        <v>3971</v>
      </c>
      <c r="AN2876">
        <v>2</v>
      </c>
      <c r="AO2876" t="s">
        <v>3913</v>
      </c>
      <c r="AP2876">
        <f>IF(ufc_fights_2[[#This Row],[winner]]="Red",ufc_fights_2[[#This Row],[r_fighter_id]],ufc_fights_2[[#This Row],[b_fighter_id]])</f>
        <v>972</v>
      </c>
      <c r="AQ2876" t="str">
        <f>_xlfn.XLOOKUP(ufc_fights_2[[#This Row],[winnerID]],ufc_fighters[id],ufc_fighters[fighter_name],"xxx",0,1)</f>
        <v>Spencer Fisher</v>
      </c>
    </row>
    <row r="2877" spans="1:43">
      <c r="A2877">
        <v>972</v>
      </c>
      <c r="B2877">
        <v>1755</v>
      </c>
      <c r="C2877">
        <f>_xlfn.XLOOKUP(ufc_fights_2[[#This Row],[r_fighter_id]],ufc_fighters[id],ufc_fighters[year],"xxx",0,1)</f>
        <v>1976</v>
      </c>
      <c r="D2877">
        <f>_xlfn.XLOOKUP(ufc_fights_2[[#This Row],[b_fighter_id]],ufc_fighters[id],ufc_fighters[year],"Prázdné",0,1)</f>
        <v>1988</v>
      </c>
      <c r="E2877" s="10">
        <f>YEAR(ufc_fights_2[[#This Row],[date]])-ufc_fights_2[[#This Row],[r_year]]</f>
        <v>30</v>
      </c>
      <c r="F2877" s="10">
        <f>YEAR(ufc_fights_2[[#This Row],[date]])-ufc_fights_2[[#This Row],[b_year]]</f>
        <v>18</v>
      </c>
      <c r="G2877">
        <v>1</v>
      </c>
      <c r="H2877">
        <v>0</v>
      </c>
      <c r="I2877">
        <v>0.76470000000000005</v>
      </c>
      <c r="J2877">
        <v>0.32</v>
      </c>
      <c r="K2877">
        <v>0.875</v>
      </c>
      <c r="L2877">
        <v>0.39389999999999997</v>
      </c>
      <c r="M2877">
        <v>0</v>
      </c>
      <c r="N2877">
        <v>0.4</v>
      </c>
      <c r="O2877">
        <v>0</v>
      </c>
      <c r="P2877">
        <v>0</v>
      </c>
      <c r="Q2877">
        <v>0</v>
      </c>
      <c r="R2877">
        <v>0</v>
      </c>
      <c r="S2877" s="2">
        <v>1.273148148148148E-4</v>
      </c>
      <c r="T2877" s="2">
        <v>2.5347222222222221E-3</v>
      </c>
      <c r="U2877">
        <v>0.75</v>
      </c>
      <c r="V2877">
        <v>0.30430000000000001</v>
      </c>
      <c r="W2877">
        <v>1</v>
      </c>
      <c r="X2877">
        <v>0</v>
      </c>
      <c r="Y2877">
        <v>0.5</v>
      </c>
      <c r="Z2877">
        <v>1</v>
      </c>
      <c r="AA2877">
        <v>0</v>
      </c>
      <c r="AB2877">
        <v>0.63639999999999997</v>
      </c>
      <c r="AC2877">
        <v>0.5</v>
      </c>
      <c r="AD2877">
        <v>1</v>
      </c>
      <c r="AE2877">
        <v>0.30430000000000001</v>
      </c>
      <c r="AF2877" t="s">
        <v>3910</v>
      </c>
      <c r="AG2877" s="2">
        <v>3.2175925925925926E-3</v>
      </c>
      <c r="AH2877" t="s">
        <v>3911</v>
      </c>
      <c r="AI2877">
        <v>3</v>
      </c>
      <c r="AJ2877" t="s">
        <v>3939</v>
      </c>
      <c r="AK2877" s="3">
        <v>39004</v>
      </c>
      <c r="AL2877" s="10">
        <f>YEAR(ufc_fights_2[[#This Row],[date]])</f>
        <v>2006</v>
      </c>
      <c r="AM2877" t="s">
        <v>3971</v>
      </c>
      <c r="AN2877">
        <v>1</v>
      </c>
      <c r="AO2877" t="s">
        <v>3913</v>
      </c>
      <c r="AP2877">
        <f>IF(ufc_fights_2[[#This Row],[winner]]="Red",ufc_fights_2[[#This Row],[r_fighter_id]],ufc_fights_2[[#This Row],[b_fighter_id]])</f>
        <v>972</v>
      </c>
      <c r="AQ2877" t="str">
        <f>_xlfn.XLOOKUP(ufc_fights_2[[#This Row],[winnerID]],ufc_fighters[id],ufc_fighters[fighter_name],"xxx",0,1)</f>
        <v>Spencer Fisher</v>
      </c>
    </row>
    <row r="2878" spans="1:43">
      <c r="A2878">
        <v>972</v>
      </c>
      <c r="B2878">
        <v>3120</v>
      </c>
      <c r="C2878">
        <f>_xlfn.XLOOKUP(ufc_fights_2[[#This Row],[r_fighter_id]],ufc_fighters[id],ufc_fighters[year],"xxx",0,1)</f>
        <v>1976</v>
      </c>
      <c r="D2878">
        <f>_xlfn.XLOOKUP(ufc_fights_2[[#This Row],[b_fighter_id]],ufc_fighters[id],ufc_fighters[year],"Prázdné",0,1)</f>
        <v>1986</v>
      </c>
      <c r="E2878" s="10">
        <f>YEAR(ufc_fights_2[[#This Row],[date]])-ufc_fights_2[[#This Row],[r_year]]</f>
        <v>32</v>
      </c>
      <c r="F2878" s="10">
        <f>YEAR(ufc_fights_2[[#This Row],[date]])-ufc_fights_2[[#This Row],[b_year]]</f>
        <v>22</v>
      </c>
      <c r="G2878">
        <v>0</v>
      </c>
      <c r="H2878">
        <v>0</v>
      </c>
      <c r="I2878">
        <v>0.53849999999999998</v>
      </c>
      <c r="J2878">
        <v>0.41820000000000002</v>
      </c>
      <c r="K2878">
        <v>0.65669999999999995</v>
      </c>
      <c r="L2878">
        <v>0.64949999999999997</v>
      </c>
      <c r="M2878">
        <v>0.2</v>
      </c>
      <c r="N2878">
        <v>0.5</v>
      </c>
      <c r="O2878">
        <v>0</v>
      </c>
      <c r="P2878">
        <v>3</v>
      </c>
      <c r="Q2878">
        <v>0</v>
      </c>
      <c r="R2878">
        <v>0</v>
      </c>
      <c r="S2878" s="2">
        <v>6.0416666666666665E-3</v>
      </c>
      <c r="T2878" s="2">
        <v>1.7824074074074075E-3</v>
      </c>
      <c r="U2878">
        <v>0.42670000000000002</v>
      </c>
      <c r="V2878">
        <v>0.3488</v>
      </c>
      <c r="W2878">
        <v>0.78949999999999998</v>
      </c>
      <c r="X2878">
        <v>0.9</v>
      </c>
      <c r="Y2878">
        <v>0.66669999999999996</v>
      </c>
      <c r="Z2878">
        <v>0.54759999999999998</v>
      </c>
      <c r="AA2878">
        <v>0.2571</v>
      </c>
      <c r="AB2878">
        <v>0.7</v>
      </c>
      <c r="AC2878">
        <v>0.88890000000000002</v>
      </c>
      <c r="AD2878">
        <v>0.45240000000000002</v>
      </c>
      <c r="AE2878">
        <v>0.54549999999999998</v>
      </c>
      <c r="AF2878" t="s">
        <v>3915</v>
      </c>
      <c r="AG2878" s="2">
        <v>3.472222222222222E-3</v>
      </c>
      <c r="AH2878" t="s">
        <v>3911</v>
      </c>
      <c r="AI2878">
        <v>3</v>
      </c>
      <c r="AJ2878" t="s">
        <v>3967</v>
      </c>
      <c r="AK2878" s="3">
        <v>39620</v>
      </c>
      <c r="AL2878" s="10">
        <f>YEAR(ufc_fights_2[[#This Row],[date]])</f>
        <v>2008</v>
      </c>
      <c r="AM2878" t="s">
        <v>3971</v>
      </c>
      <c r="AN2878">
        <v>1</v>
      </c>
      <c r="AO2878" t="s">
        <v>3913</v>
      </c>
      <c r="AP2878">
        <f>IF(ufc_fights_2[[#This Row],[winner]]="Red",ufc_fights_2[[#This Row],[r_fighter_id]],ufc_fights_2[[#This Row],[b_fighter_id]])</f>
        <v>972</v>
      </c>
      <c r="AQ2878" t="str">
        <f>_xlfn.XLOOKUP(ufc_fights_2[[#This Row],[winnerID]],ufc_fighters[id],ufc_fighters[fighter_name],"xxx",0,1)</f>
        <v>Spencer Fisher</v>
      </c>
    </row>
    <row r="2879" spans="1:43">
      <c r="A2879">
        <v>1597</v>
      </c>
      <c r="B2879">
        <v>3395</v>
      </c>
      <c r="C2879">
        <f>_xlfn.XLOOKUP(ufc_fights_2[[#This Row],[r_fighter_id]],ufc_fighters[id],ufc_fighters[year],"xxx",0,1)</f>
        <v>1989</v>
      </c>
      <c r="D2879">
        <f>_xlfn.XLOOKUP(ufc_fights_2[[#This Row],[b_fighter_id]],ufc_fighters[id],ufc_fighters[year],"Prázdné",0,1)</f>
        <v>1988</v>
      </c>
      <c r="E2879" s="10">
        <f>YEAR(ufc_fights_2[[#This Row],[date]])-ufc_fights_2[[#This Row],[r_year]]</f>
        <v>27</v>
      </c>
      <c r="F2879" s="10">
        <f>YEAR(ufc_fights_2[[#This Row],[date]])-ufc_fights_2[[#This Row],[b_year]]</f>
        <v>28</v>
      </c>
      <c r="G2879">
        <v>0</v>
      </c>
      <c r="H2879">
        <v>0</v>
      </c>
      <c r="I2879">
        <v>0.4</v>
      </c>
      <c r="J2879">
        <v>0.65790000000000004</v>
      </c>
      <c r="K2879">
        <v>0.53849999999999998</v>
      </c>
      <c r="L2879">
        <v>0.67900000000000005</v>
      </c>
      <c r="M2879">
        <v>0.5</v>
      </c>
      <c r="N2879">
        <v>1</v>
      </c>
      <c r="O2879">
        <v>0</v>
      </c>
      <c r="P2879">
        <v>0</v>
      </c>
      <c r="Q2879">
        <v>1</v>
      </c>
      <c r="R2879">
        <v>1</v>
      </c>
      <c r="S2879" s="2">
        <v>1.1458333333333333E-3</v>
      </c>
      <c r="T2879" s="2">
        <v>3.0208333333333333E-3</v>
      </c>
      <c r="U2879">
        <v>0.33329999999999999</v>
      </c>
      <c r="V2879">
        <v>0.66200000000000003</v>
      </c>
      <c r="W2879">
        <v>0.5</v>
      </c>
      <c r="X2879">
        <v>0</v>
      </c>
      <c r="Y2879">
        <v>0.5</v>
      </c>
      <c r="Z2879">
        <v>0.375</v>
      </c>
      <c r="AA2879">
        <v>0.28570000000000001</v>
      </c>
      <c r="AB2879">
        <v>0.5</v>
      </c>
      <c r="AC2879">
        <v>1</v>
      </c>
      <c r="AD2879">
        <v>0</v>
      </c>
      <c r="AE2879">
        <v>0.68179999999999996</v>
      </c>
      <c r="AF2879" t="s">
        <v>3910</v>
      </c>
      <c r="AG2879" s="2">
        <v>1.4583333333333334E-3</v>
      </c>
      <c r="AH2879" t="s">
        <v>3911</v>
      </c>
      <c r="AI2879">
        <v>3</v>
      </c>
      <c r="AJ2879" t="s">
        <v>3979</v>
      </c>
      <c r="AK2879" s="3">
        <v>42700</v>
      </c>
      <c r="AL2879" s="10">
        <f>YEAR(ufc_fights_2[[#This Row],[date]])</f>
        <v>2016</v>
      </c>
      <c r="AM2879" t="s">
        <v>3971</v>
      </c>
      <c r="AN2879">
        <v>14</v>
      </c>
      <c r="AO2879" t="s">
        <v>3918</v>
      </c>
      <c r="AP2879">
        <f>IF(ufc_fights_2[[#This Row],[winner]]="Red",ufc_fights_2[[#This Row],[r_fighter_id]],ufc_fights_2[[#This Row],[b_fighter_id]])</f>
        <v>3395</v>
      </c>
      <c r="AQ2879" t="str">
        <f>_xlfn.XLOOKUP(ufc_fights_2[[#This Row],[winnerID]],ufc_fighters[id],ufc_fighters[fighter_name],"xxx",0,1)</f>
        <v>Alexander Volkanovski</v>
      </c>
    </row>
    <row r="2880" spans="1:43">
      <c r="A2880">
        <v>1147</v>
      </c>
      <c r="B2880">
        <v>634</v>
      </c>
      <c r="C2880">
        <f>_xlfn.XLOOKUP(ufc_fights_2[[#This Row],[r_fighter_id]],ufc_fighters[id],ufc_fighters[year],"xxx",0,1)</f>
        <v>1990</v>
      </c>
      <c r="D2880">
        <f>_xlfn.XLOOKUP(ufc_fights_2[[#This Row],[b_fighter_id]],ufc_fighters[id],ufc_fighters[year],"Prázdné",0,1)</f>
        <v>1989</v>
      </c>
      <c r="E2880" s="10">
        <f>YEAR(ufc_fights_2[[#This Row],[date]])-ufc_fights_2[[#This Row],[r_year]]</f>
        <v>27</v>
      </c>
      <c r="F2880" s="10">
        <f>YEAR(ufc_fights_2[[#This Row],[date]])-ufc_fights_2[[#This Row],[b_year]]</f>
        <v>28</v>
      </c>
      <c r="G2880">
        <v>0</v>
      </c>
      <c r="H2880">
        <v>0</v>
      </c>
      <c r="I2880">
        <v>0.22220000000000001</v>
      </c>
      <c r="J2880">
        <v>0.16669999999999999</v>
      </c>
      <c r="K2880">
        <v>0.22220000000000001</v>
      </c>
      <c r="L2880">
        <v>0.5333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0</v>
      </c>
      <c r="S2880" s="2">
        <v>8.1018518518518516E-5</v>
      </c>
      <c r="T2880" s="2">
        <v>1.8171296296296297E-3</v>
      </c>
      <c r="U2880">
        <v>0.2</v>
      </c>
      <c r="V2880">
        <v>0.16669999999999999</v>
      </c>
      <c r="W2880">
        <v>0.33329999999999999</v>
      </c>
      <c r="X2880">
        <v>0</v>
      </c>
      <c r="Y2880">
        <v>0</v>
      </c>
      <c r="Z2880">
        <v>0.23530000000000001</v>
      </c>
      <c r="AA2880">
        <v>0.16669999999999999</v>
      </c>
      <c r="AB2880">
        <v>0</v>
      </c>
      <c r="AC2880">
        <v>0</v>
      </c>
      <c r="AD2880">
        <v>0</v>
      </c>
      <c r="AE2880">
        <v>0</v>
      </c>
      <c r="AF2880" t="s">
        <v>3933</v>
      </c>
      <c r="AG2880" s="2">
        <v>2.7083333333333334E-3</v>
      </c>
      <c r="AH2880" t="s">
        <v>3911</v>
      </c>
      <c r="AI2880">
        <v>3</v>
      </c>
      <c r="AJ2880" t="s">
        <v>3958</v>
      </c>
      <c r="AK2880" s="3">
        <v>42763</v>
      </c>
      <c r="AL2880" s="10">
        <f>YEAR(ufc_fights_2[[#This Row],[date]])</f>
        <v>2017</v>
      </c>
      <c r="AM2880" t="s">
        <v>3971</v>
      </c>
      <c r="AN2880">
        <v>74</v>
      </c>
      <c r="AO2880" t="s">
        <v>3913</v>
      </c>
      <c r="AP2880">
        <f>IF(ufc_fights_2[[#This Row],[winner]]="Red",ufc_fights_2[[#This Row],[r_fighter_id]],ufc_fights_2[[#This Row],[b_fighter_id]])</f>
        <v>1147</v>
      </c>
      <c r="AQ2880" t="str">
        <f>_xlfn.XLOOKUP(ufc_fights_2[[#This Row],[winnerID]],ufc_fighters[id],ufc_fighters[fighter_name],"xxx",0,1)</f>
        <v>Jason Gonzalez</v>
      </c>
    </row>
    <row r="2881" spans="1:43">
      <c r="A2881">
        <v>1930</v>
      </c>
      <c r="B2881">
        <v>1708</v>
      </c>
      <c r="C2881">
        <f>_xlfn.XLOOKUP(ufc_fights_2[[#This Row],[r_fighter_id]],ufc_fighters[id],ufc_fighters[year],"xxx",0,1)</f>
        <v>1991</v>
      </c>
      <c r="D2881">
        <f>_xlfn.XLOOKUP(ufc_fights_2[[#This Row],[b_fighter_id]],ufc_fighters[id],ufc_fighters[year],"Prázdné",0,1)</f>
        <v>1983</v>
      </c>
      <c r="E2881" s="10">
        <f>YEAR(ufc_fights_2[[#This Row],[date]])-ufc_fights_2[[#This Row],[r_year]]</f>
        <v>24</v>
      </c>
      <c r="F2881" s="10">
        <f>YEAR(ufc_fights_2[[#This Row],[date]])-ufc_fights_2[[#This Row],[b_year]]</f>
        <v>32</v>
      </c>
      <c r="G2881">
        <v>0</v>
      </c>
      <c r="H2881">
        <v>0</v>
      </c>
      <c r="I2881">
        <v>0.64</v>
      </c>
      <c r="J2881">
        <v>0.28000000000000003</v>
      </c>
      <c r="K2881">
        <v>0.66249999999999998</v>
      </c>
      <c r="L2881">
        <v>0.36670000000000003</v>
      </c>
      <c r="M2881">
        <v>0.6</v>
      </c>
      <c r="N2881">
        <v>0</v>
      </c>
      <c r="O2881">
        <v>1</v>
      </c>
      <c r="P2881">
        <v>0</v>
      </c>
      <c r="Q2881">
        <v>0</v>
      </c>
      <c r="R2881">
        <v>0</v>
      </c>
      <c r="S2881" s="2">
        <v>2.0833333333333333E-3</v>
      </c>
      <c r="T2881" s="2">
        <v>0</v>
      </c>
      <c r="U2881">
        <v>0.61360000000000003</v>
      </c>
      <c r="V2881">
        <v>0.1429</v>
      </c>
      <c r="W2881">
        <v>0.75</v>
      </c>
      <c r="X2881">
        <v>1</v>
      </c>
      <c r="Y2881">
        <v>0.57140000000000002</v>
      </c>
      <c r="Z2881">
        <v>0.58620000000000005</v>
      </c>
      <c r="AA2881">
        <v>0.29170000000000001</v>
      </c>
      <c r="AB2881">
        <v>0.64290000000000003</v>
      </c>
      <c r="AC2881">
        <v>0</v>
      </c>
      <c r="AD2881">
        <v>0.85709999999999997</v>
      </c>
      <c r="AE2881">
        <v>0</v>
      </c>
      <c r="AF2881" t="s">
        <v>3933</v>
      </c>
      <c r="AG2881" s="2">
        <v>1.8287037037037037E-3</v>
      </c>
      <c r="AH2881" t="s">
        <v>3911</v>
      </c>
      <c r="AI2881">
        <v>3</v>
      </c>
      <c r="AK2881" s="3">
        <v>42147</v>
      </c>
      <c r="AL2881" s="10">
        <f>YEAR(ufc_fights_2[[#This Row],[date]])</f>
        <v>2015</v>
      </c>
      <c r="AM2881" t="s">
        <v>3971</v>
      </c>
      <c r="AN2881">
        <v>1</v>
      </c>
      <c r="AO2881" t="s">
        <v>3913</v>
      </c>
      <c r="AP2881">
        <f>IF(ufc_fights_2[[#This Row],[winner]]="Red",ufc_fights_2[[#This Row],[r_fighter_id]],ufc_fights_2[[#This Row],[b_fighter_id]])</f>
        <v>1930</v>
      </c>
      <c r="AQ2881" t="str">
        <f>_xlfn.XLOOKUP(ufc_fights_2[[#This Row],[winnerID]],ufc_fighters[id],ufc_fighters[fighter_name],"xxx",0,1)</f>
        <v>Islam Makhachev</v>
      </c>
    </row>
    <row r="2882" spans="1:43">
      <c r="A2882">
        <v>1930</v>
      </c>
      <c r="B2882">
        <v>2621</v>
      </c>
      <c r="C2882">
        <f>_xlfn.XLOOKUP(ufc_fights_2[[#This Row],[r_fighter_id]],ufc_fighters[id],ufc_fighters[year],"xxx",0,1)</f>
        <v>1991</v>
      </c>
      <c r="D2882">
        <f>_xlfn.XLOOKUP(ufc_fights_2[[#This Row],[b_fighter_id]],ufc_fighters[id],ufc_fighters[year],"Prázdné",0,1)</f>
        <v>1986</v>
      </c>
      <c r="E2882" s="10">
        <f>YEAR(ufc_fights_2[[#This Row],[date]])-ufc_fights_2[[#This Row],[r_year]]</f>
        <v>28</v>
      </c>
      <c r="F2882" s="10">
        <f>YEAR(ufc_fights_2[[#This Row],[date]])-ufc_fights_2[[#This Row],[b_year]]</f>
        <v>33</v>
      </c>
      <c r="G2882">
        <v>1</v>
      </c>
      <c r="H2882">
        <v>0</v>
      </c>
      <c r="I2882">
        <v>0.4526</v>
      </c>
      <c r="J2882">
        <v>0.1207</v>
      </c>
      <c r="K2882">
        <v>0.59460000000000002</v>
      </c>
      <c r="L2882">
        <v>0.33750000000000002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3.2291666666666666E-3</v>
      </c>
      <c r="T2882" s="2">
        <v>2.8935185185185184E-4</v>
      </c>
      <c r="U2882">
        <v>0.39510000000000001</v>
      </c>
      <c r="V2882">
        <v>0.1163</v>
      </c>
      <c r="W2882">
        <v>0.7</v>
      </c>
      <c r="X2882">
        <v>1</v>
      </c>
      <c r="Y2882">
        <v>1</v>
      </c>
      <c r="Z2882">
        <v>0.39190000000000003</v>
      </c>
      <c r="AA2882">
        <v>8.9300000000000004E-2</v>
      </c>
      <c r="AB2882">
        <v>1</v>
      </c>
      <c r="AC2882">
        <v>1</v>
      </c>
      <c r="AD2882">
        <v>0.61109999999999998</v>
      </c>
      <c r="AE2882">
        <v>0</v>
      </c>
      <c r="AF2882" t="s">
        <v>3915</v>
      </c>
      <c r="AG2882" s="2">
        <v>3.472222222222222E-3</v>
      </c>
      <c r="AH2882" t="s">
        <v>3911</v>
      </c>
      <c r="AI2882">
        <v>3</v>
      </c>
      <c r="AJ2882" t="s">
        <v>3989</v>
      </c>
      <c r="AK2882" s="3">
        <v>43715</v>
      </c>
      <c r="AL2882" s="10">
        <f>YEAR(ufc_fights_2[[#This Row],[date]])</f>
        <v>2019</v>
      </c>
      <c r="AM2882" t="s">
        <v>3971</v>
      </c>
      <c r="AN2882">
        <v>5</v>
      </c>
      <c r="AO2882" t="s">
        <v>3913</v>
      </c>
      <c r="AP2882">
        <f>IF(ufc_fights_2[[#This Row],[winner]]="Red",ufc_fights_2[[#This Row],[r_fighter_id]],ufc_fights_2[[#This Row],[b_fighter_id]])</f>
        <v>1930</v>
      </c>
      <c r="AQ2882" t="str">
        <f>_xlfn.XLOOKUP(ufc_fights_2[[#This Row],[winnerID]],ufc_fighters[id],ufc_fighters[fighter_name],"xxx",0,1)</f>
        <v>Islam Makhachev</v>
      </c>
    </row>
    <row r="2883" spans="1:43">
      <c r="A2883">
        <v>1431</v>
      </c>
      <c r="B2883">
        <v>691</v>
      </c>
      <c r="C2883">
        <f>_xlfn.XLOOKUP(ufc_fights_2[[#This Row],[r_fighter_id]],ufc_fighters[id],ufc_fighters[year],"xxx",0,1)</f>
        <v>1987</v>
      </c>
      <c r="D2883">
        <f>_xlfn.XLOOKUP(ufc_fights_2[[#This Row],[b_fighter_id]],ufc_fighters[id],ufc_fighters[year],"Prázdné",0,1)</f>
        <v>1980</v>
      </c>
      <c r="E2883" s="10">
        <f>YEAR(ufc_fights_2[[#This Row],[date]])-ufc_fights_2[[#This Row],[r_year]]</f>
        <v>27</v>
      </c>
      <c r="F2883" s="10">
        <f>YEAR(ufc_fights_2[[#This Row],[date]])-ufc_fights_2[[#This Row],[b_year]]</f>
        <v>34</v>
      </c>
      <c r="G2883">
        <v>1</v>
      </c>
      <c r="H2883">
        <v>0</v>
      </c>
      <c r="I2883">
        <v>0.42080000000000001</v>
      </c>
      <c r="J2883">
        <v>0.32200000000000001</v>
      </c>
      <c r="K2883">
        <v>0.42080000000000001</v>
      </c>
      <c r="L2883">
        <v>0.32200000000000001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6.9444444444444444E-5</v>
      </c>
      <c r="T2883" s="2">
        <v>1.1574074074074075E-4</v>
      </c>
      <c r="U2883">
        <v>0.36609999999999998</v>
      </c>
      <c r="V2883">
        <v>0.30359999999999998</v>
      </c>
      <c r="W2883">
        <v>0.53849999999999998</v>
      </c>
      <c r="X2883">
        <v>1</v>
      </c>
      <c r="Y2883">
        <v>0.33329999999999999</v>
      </c>
      <c r="Z2883">
        <v>0.41470000000000001</v>
      </c>
      <c r="AA2883">
        <v>0.32200000000000001</v>
      </c>
      <c r="AB2883">
        <v>0.66669999999999996</v>
      </c>
      <c r="AC2883">
        <v>0</v>
      </c>
      <c r="AD2883">
        <v>1</v>
      </c>
      <c r="AE2883">
        <v>0</v>
      </c>
      <c r="AF2883" t="s">
        <v>3910</v>
      </c>
      <c r="AG2883" s="2">
        <v>1.6898148148148148E-3</v>
      </c>
      <c r="AH2883" t="s">
        <v>3911</v>
      </c>
      <c r="AI2883">
        <v>3</v>
      </c>
      <c r="AJ2883" t="s">
        <v>3914</v>
      </c>
      <c r="AK2883" s="3">
        <v>41887</v>
      </c>
      <c r="AL2883" s="10">
        <f>YEAR(ufc_fights_2[[#This Row],[date]])</f>
        <v>2014</v>
      </c>
      <c r="AM2883" t="s">
        <v>3971</v>
      </c>
      <c r="AN2883">
        <v>134</v>
      </c>
      <c r="AO2883" t="s">
        <v>3913</v>
      </c>
      <c r="AP2883">
        <f>IF(ufc_fights_2[[#This Row],[winner]]="Red",ufc_fights_2[[#This Row],[r_fighter_id]],ufc_fights_2[[#This Row],[b_fighter_id]])</f>
        <v>1431</v>
      </c>
      <c r="AQ2883" t="str">
        <f>_xlfn.XLOOKUP(ufc_fights_2[[#This Row],[winnerID]],ufc_fighters[id],ufc_fighters[fighter_name],"xxx",0,1)</f>
        <v>Al Iaquinta</v>
      </c>
    </row>
    <row r="2884" spans="1:43">
      <c r="A2884">
        <v>639</v>
      </c>
      <c r="B2884">
        <v>1431</v>
      </c>
      <c r="C2884">
        <f>_xlfn.XLOOKUP(ufc_fights_2[[#This Row],[r_fighter_id]],ufc_fighters[id],ufc_fighters[year],"xxx",0,1)</f>
        <v>1982</v>
      </c>
      <c r="D2884">
        <f>_xlfn.XLOOKUP(ufc_fights_2[[#This Row],[b_fighter_id]],ufc_fighters[id],ufc_fighters[year],"Prázdné",0,1)</f>
        <v>1987</v>
      </c>
      <c r="E2884" s="10">
        <f>YEAR(ufc_fights_2[[#This Row],[date]])-ufc_fights_2[[#This Row],[r_year]]</f>
        <v>31</v>
      </c>
      <c r="F2884" s="10">
        <f>YEAR(ufc_fights_2[[#This Row],[date]])-ufc_fights_2[[#This Row],[b_year]]</f>
        <v>26</v>
      </c>
      <c r="G2884">
        <v>0</v>
      </c>
      <c r="H2884">
        <v>0</v>
      </c>
      <c r="I2884">
        <v>0.2903</v>
      </c>
      <c r="J2884">
        <v>0.45200000000000001</v>
      </c>
      <c r="K2884">
        <v>0.29749999999999999</v>
      </c>
      <c r="L2884">
        <v>0.46989999999999998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 s="2">
        <v>7.8703703703703705E-4</v>
      </c>
      <c r="T2884" s="2">
        <v>6.134259259259259E-4</v>
      </c>
      <c r="U2884">
        <v>0.16389999999999999</v>
      </c>
      <c r="V2884">
        <v>0.37409999999999999</v>
      </c>
      <c r="W2884">
        <v>0.66669999999999996</v>
      </c>
      <c r="X2884">
        <v>0.86670000000000003</v>
      </c>
      <c r="Y2884">
        <v>1</v>
      </c>
      <c r="Z2884">
        <v>0.2676</v>
      </c>
      <c r="AA2884">
        <v>0.4133</v>
      </c>
      <c r="AB2884">
        <v>0.53849999999999998</v>
      </c>
      <c r="AC2884">
        <v>0.65</v>
      </c>
      <c r="AD2884">
        <v>0</v>
      </c>
      <c r="AE2884">
        <v>0.71430000000000005</v>
      </c>
      <c r="AF2884" t="s">
        <v>3915</v>
      </c>
      <c r="AG2884" s="2">
        <v>3.472222222222222E-3</v>
      </c>
      <c r="AH2884" t="s">
        <v>3911</v>
      </c>
      <c r="AI2884">
        <v>3</v>
      </c>
      <c r="AJ2884" t="s">
        <v>3949</v>
      </c>
      <c r="AK2884" s="3">
        <v>41517</v>
      </c>
      <c r="AL2884" s="10">
        <f>YEAR(ufc_fights_2[[#This Row],[date]])</f>
        <v>2013</v>
      </c>
      <c r="AM2884" t="s">
        <v>3971</v>
      </c>
      <c r="AN2884">
        <v>107</v>
      </c>
      <c r="AO2884" t="s">
        <v>3918</v>
      </c>
      <c r="AP2884">
        <f>IF(ufc_fights_2[[#This Row],[winner]]="Red",ufc_fights_2[[#This Row],[r_fighter_id]],ufc_fights_2[[#This Row],[b_fighter_id]])</f>
        <v>1431</v>
      </c>
      <c r="AQ2884" t="str">
        <f>_xlfn.XLOOKUP(ufc_fights_2[[#This Row],[winnerID]],ufc_fighters[id],ufc_fighters[fighter_name],"xxx",0,1)</f>
        <v>Al Iaquinta</v>
      </c>
    </row>
    <row r="2885" spans="1:43">
      <c r="A2885">
        <v>1785</v>
      </c>
      <c r="B2885">
        <v>1431</v>
      </c>
      <c r="C2885">
        <f>_xlfn.XLOOKUP(ufc_fights_2[[#This Row],[r_fighter_id]],ufc_fighters[id],ufc_fighters[year],"xxx",0,1)</f>
        <v>1992</v>
      </c>
      <c r="D2885">
        <f>_xlfn.XLOOKUP(ufc_fights_2[[#This Row],[b_fighter_id]],ufc_fighters[id],ufc_fighters[year],"Prázdné",0,1)</f>
        <v>1987</v>
      </c>
      <c r="E2885" s="10">
        <f>YEAR(ufc_fights_2[[#This Row],[date]])-ufc_fights_2[[#This Row],[r_year]]</f>
        <v>26</v>
      </c>
      <c r="F2885" s="10">
        <f>YEAR(ufc_fights_2[[#This Row],[date]])-ufc_fights_2[[#This Row],[b_year]]</f>
        <v>31</v>
      </c>
      <c r="G2885">
        <v>0</v>
      </c>
      <c r="H2885">
        <v>0</v>
      </c>
      <c r="I2885">
        <v>0.34460000000000002</v>
      </c>
      <c r="J2885">
        <v>0.48680000000000001</v>
      </c>
      <c r="K2885">
        <v>0.37930000000000003</v>
      </c>
      <c r="L2885">
        <v>0.49130000000000001</v>
      </c>
      <c r="M2885">
        <v>0.6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3.7615740740740739E-3</v>
      </c>
      <c r="T2885" s="2">
        <v>1.6203703703703703E-4</v>
      </c>
      <c r="U2885">
        <v>0.29959999999999998</v>
      </c>
      <c r="V2885">
        <v>0.43390000000000001</v>
      </c>
      <c r="W2885">
        <v>0.66669999999999996</v>
      </c>
      <c r="X2885">
        <v>1</v>
      </c>
      <c r="Y2885">
        <v>0.90910000000000002</v>
      </c>
      <c r="Z2885">
        <v>0.29670000000000002</v>
      </c>
      <c r="AA2885">
        <v>0.48670000000000002</v>
      </c>
      <c r="AB2885">
        <v>1</v>
      </c>
      <c r="AC2885">
        <v>0</v>
      </c>
      <c r="AD2885">
        <v>0.90910000000000002</v>
      </c>
      <c r="AE2885">
        <v>0.5</v>
      </c>
      <c r="AF2885" t="s">
        <v>3915</v>
      </c>
      <c r="AG2885" s="2">
        <v>3.472222222222222E-3</v>
      </c>
      <c r="AH2885" t="s">
        <v>3927</v>
      </c>
      <c r="AI2885">
        <v>5</v>
      </c>
      <c r="AJ2885" t="s">
        <v>3938</v>
      </c>
      <c r="AK2885" s="3">
        <v>43449</v>
      </c>
      <c r="AL2885" s="10">
        <f>YEAR(ufc_fights_2[[#This Row],[date]])</f>
        <v>2018</v>
      </c>
      <c r="AM2885" t="s">
        <v>3971</v>
      </c>
      <c r="AN2885">
        <v>107</v>
      </c>
      <c r="AO2885" t="s">
        <v>3918</v>
      </c>
      <c r="AP2885">
        <f>IF(ufc_fights_2[[#This Row],[winner]]="Red",ufc_fights_2[[#This Row],[r_fighter_id]],ufc_fights_2[[#This Row],[b_fighter_id]])</f>
        <v>1431</v>
      </c>
      <c r="AQ2885" t="str">
        <f>_xlfn.XLOOKUP(ufc_fights_2[[#This Row],[winnerID]],ufc_fighters[id],ufc_fighters[fighter_name],"xxx",0,1)</f>
        <v>Al Iaquinta</v>
      </c>
    </row>
    <row r="2886" spans="1:43">
      <c r="A2886">
        <v>1431</v>
      </c>
      <c r="B2886">
        <v>2829</v>
      </c>
      <c r="C2886">
        <f>_xlfn.XLOOKUP(ufc_fights_2[[#This Row],[r_fighter_id]],ufc_fighters[id],ufc_fighters[year],"xxx",0,1)</f>
        <v>1987</v>
      </c>
      <c r="D2886">
        <f>_xlfn.XLOOKUP(ufc_fights_2[[#This Row],[b_fighter_id]],ufc_fighters[id],ufc_fighters[year],"Prázdné",0,1)</f>
        <v>1981</v>
      </c>
      <c r="E2886" s="10">
        <f>YEAR(ufc_fights_2[[#This Row],[date]])-ufc_fights_2[[#This Row],[r_year]]</f>
        <v>30</v>
      </c>
      <c r="F2886" s="10">
        <f>YEAR(ufc_fights_2[[#This Row],[date]])-ufc_fights_2[[#This Row],[b_year]]</f>
        <v>36</v>
      </c>
      <c r="G2886">
        <v>2</v>
      </c>
      <c r="H2886">
        <v>0</v>
      </c>
      <c r="I2886">
        <v>0.63160000000000005</v>
      </c>
      <c r="J2886">
        <v>0.26669999999999999</v>
      </c>
      <c r="K2886">
        <v>0.63160000000000005</v>
      </c>
      <c r="L2886">
        <v>0.26669999999999999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5.7870370370370373E-5</v>
      </c>
      <c r="T2886" s="2">
        <v>0</v>
      </c>
      <c r="U2886">
        <v>0.6</v>
      </c>
      <c r="V2886">
        <v>0.15379999999999999</v>
      </c>
      <c r="W2886">
        <v>0.5</v>
      </c>
      <c r="X2886">
        <v>1</v>
      </c>
      <c r="Y2886">
        <v>0</v>
      </c>
      <c r="Z2886">
        <v>0.5333</v>
      </c>
      <c r="AA2886">
        <v>0.28570000000000001</v>
      </c>
      <c r="AB2886">
        <v>1</v>
      </c>
      <c r="AC2886">
        <v>0</v>
      </c>
      <c r="AD2886">
        <v>1</v>
      </c>
      <c r="AE2886">
        <v>0</v>
      </c>
      <c r="AF2886" t="s">
        <v>3910</v>
      </c>
      <c r="AG2886" s="2">
        <v>1.1342592592592593E-3</v>
      </c>
      <c r="AH2886" t="s">
        <v>3911</v>
      </c>
      <c r="AI2886">
        <v>3</v>
      </c>
      <c r="AJ2886" t="s">
        <v>3925</v>
      </c>
      <c r="AK2886" s="3">
        <v>42847</v>
      </c>
      <c r="AL2886" s="10">
        <f>YEAR(ufc_fights_2[[#This Row],[date]])</f>
        <v>2017</v>
      </c>
      <c r="AM2886" t="s">
        <v>3971</v>
      </c>
      <c r="AN2886">
        <v>71</v>
      </c>
      <c r="AO2886" t="s">
        <v>3913</v>
      </c>
      <c r="AP2886">
        <f>IF(ufc_fights_2[[#This Row],[winner]]="Red",ufc_fights_2[[#This Row],[r_fighter_id]],ufc_fights_2[[#This Row],[b_fighter_id]])</f>
        <v>1431</v>
      </c>
      <c r="AQ2886" t="str">
        <f>_xlfn.XLOOKUP(ufc_fights_2[[#This Row],[winnerID]],ufc_fighters[id],ufc_fighters[fighter_name],"xxx",0,1)</f>
        <v>Al Iaquinta</v>
      </c>
    </row>
    <row r="2887" spans="1:43">
      <c r="A2887">
        <v>2473</v>
      </c>
      <c r="B2887">
        <v>1431</v>
      </c>
      <c r="C2887">
        <f>_xlfn.XLOOKUP(ufc_fights_2[[#This Row],[r_fighter_id]],ufc_fighters[id],ufc_fighters[year],"xxx",0,1)</f>
        <v>1984</v>
      </c>
      <c r="D2887">
        <f>_xlfn.XLOOKUP(ufc_fights_2[[#This Row],[b_fighter_id]],ufc_fighters[id],ufc_fighters[year],"Prázdné",0,1)</f>
        <v>1987</v>
      </c>
      <c r="E2887" s="10">
        <f>YEAR(ufc_fights_2[[#This Row],[date]])-ufc_fights_2[[#This Row],[r_year]]</f>
        <v>30</v>
      </c>
      <c r="F2887" s="10">
        <f>YEAR(ufc_fights_2[[#This Row],[date]])-ufc_fights_2[[#This Row],[b_year]]</f>
        <v>27</v>
      </c>
      <c r="G2887">
        <v>0</v>
      </c>
      <c r="H2887">
        <v>2</v>
      </c>
      <c r="I2887">
        <v>0.33329999999999999</v>
      </c>
      <c r="J2887">
        <v>0.33329999999999999</v>
      </c>
      <c r="K2887">
        <v>0.34429999999999999</v>
      </c>
      <c r="L2887">
        <v>0.34039999999999998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0</v>
      </c>
      <c r="T2887" s="2">
        <v>3.4722222222222222E-5</v>
      </c>
      <c r="U2887">
        <v>0.26529999999999998</v>
      </c>
      <c r="V2887">
        <v>0.30859999999999999</v>
      </c>
      <c r="W2887">
        <v>0.5</v>
      </c>
      <c r="X2887">
        <v>0.8</v>
      </c>
      <c r="Y2887">
        <v>1</v>
      </c>
      <c r="Z2887">
        <v>0.33329999999999999</v>
      </c>
      <c r="AA2887">
        <v>0.3095</v>
      </c>
      <c r="AB2887">
        <v>0</v>
      </c>
      <c r="AC2887">
        <v>0.5</v>
      </c>
      <c r="AD2887">
        <v>0</v>
      </c>
      <c r="AE2887">
        <v>0.66669999999999996</v>
      </c>
      <c r="AF2887" t="s">
        <v>3910</v>
      </c>
      <c r="AG2887" s="2">
        <v>1.1458333333333333E-3</v>
      </c>
      <c r="AH2887" t="s">
        <v>3911</v>
      </c>
      <c r="AI2887">
        <v>3</v>
      </c>
      <c r="AJ2887" t="s">
        <v>3961</v>
      </c>
      <c r="AK2887" s="3">
        <v>41950</v>
      </c>
      <c r="AL2887" s="10">
        <f>YEAR(ufc_fights_2[[#This Row],[date]])</f>
        <v>2014</v>
      </c>
      <c r="AM2887" t="s">
        <v>3971</v>
      </c>
      <c r="AN2887">
        <v>68</v>
      </c>
      <c r="AO2887" t="s">
        <v>3918</v>
      </c>
      <c r="AP2887">
        <f>IF(ufc_fights_2[[#This Row],[winner]]="Red",ufc_fights_2[[#This Row],[r_fighter_id]],ufc_fights_2[[#This Row],[b_fighter_id]])</f>
        <v>1431</v>
      </c>
      <c r="AQ2887" t="str">
        <f>_xlfn.XLOOKUP(ufc_fights_2[[#This Row],[winnerID]],ufc_fighters[id],ufc_fighters[fighter_name],"xxx",0,1)</f>
        <v>Al Iaquinta</v>
      </c>
    </row>
    <row r="2888" spans="1:43">
      <c r="A2888">
        <v>1431</v>
      </c>
      <c r="B2888">
        <v>1253</v>
      </c>
      <c r="C2888">
        <f>_xlfn.XLOOKUP(ufc_fights_2[[#This Row],[r_fighter_id]],ufc_fighters[id],ufc_fighters[year],"xxx",0,1)</f>
        <v>1987</v>
      </c>
      <c r="D2888">
        <f>_xlfn.XLOOKUP(ufc_fights_2[[#This Row],[b_fighter_id]],ufc_fighters[id],ufc_fighters[year],"Prázdné",0,1)</f>
        <v>1987</v>
      </c>
      <c r="E2888" s="10">
        <f>YEAR(ufc_fights_2[[#This Row],[date]])-ufc_fights_2[[#This Row],[r_year]]</f>
        <v>26</v>
      </c>
      <c r="F2888" s="10">
        <f>YEAR(ufc_fights_2[[#This Row],[date]])-ufc_fights_2[[#This Row],[b_year]]</f>
        <v>26</v>
      </c>
      <c r="G2888">
        <v>0</v>
      </c>
      <c r="H2888">
        <v>0</v>
      </c>
      <c r="I2888">
        <v>0.43149999999999999</v>
      </c>
      <c r="J2888">
        <v>0.375</v>
      </c>
      <c r="K2888">
        <v>0.435</v>
      </c>
      <c r="L2888">
        <v>0.4461</v>
      </c>
      <c r="M2888">
        <v>0.25</v>
      </c>
      <c r="N2888">
        <v>0.33329999999999999</v>
      </c>
      <c r="O2888">
        <v>0</v>
      </c>
      <c r="P2888">
        <v>0</v>
      </c>
      <c r="Q2888">
        <v>0</v>
      </c>
      <c r="R2888">
        <v>0</v>
      </c>
      <c r="S2888" s="2">
        <v>2.0138888888888888E-3</v>
      </c>
      <c r="T2888" s="2">
        <v>2.7777777777777778E-4</v>
      </c>
      <c r="U2888">
        <v>0.36899999999999999</v>
      </c>
      <c r="V2888">
        <v>0.30080000000000001</v>
      </c>
      <c r="W2888">
        <v>0.71430000000000005</v>
      </c>
      <c r="X2888">
        <v>1</v>
      </c>
      <c r="Y2888">
        <v>0.5333</v>
      </c>
      <c r="Z2888">
        <v>0.40760000000000002</v>
      </c>
      <c r="AA2888">
        <v>0.37359999999999999</v>
      </c>
      <c r="AB2888">
        <v>0.625</v>
      </c>
      <c r="AC2888">
        <v>0</v>
      </c>
      <c r="AD2888">
        <v>1</v>
      </c>
      <c r="AE2888">
        <v>1</v>
      </c>
      <c r="AF2888" t="s">
        <v>3915</v>
      </c>
      <c r="AG2888" s="2">
        <v>3.472222222222222E-3</v>
      </c>
      <c r="AH2888" t="s">
        <v>3911</v>
      </c>
      <c r="AI2888">
        <v>3</v>
      </c>
      <c r="AK2888" s="3">
        <v>41573</v>
      </c>
      <c r="AL2888" s="10">
        <f>YEAR(ufc_fights_2[[#This Row],[date]])</f>
        <v>2013</v>
      </c>
      <c r="AM2888" t="s">
        <v>3971</v>
      </c>
      <c r="AN2888">
        <v>33</v>
      </c>
      <c r="AO2888" t="s">
        <v>3913</v>
      </c>
      <c r="AP2888">
        <f>IF(ufc_fights_2[[#This Row],[winner]]="Red",ufc_fights_2[[#This Row],[r_fighter_id]],ufc_fights_2[[#This Row],[b_fighter_id]])</f>
        <v>1431</v>
      </c>
      <c r="AQ2888" t="str">
        <f>_xlfn.XLOOKUP(ufc_fights_2[[#This Row],[winnerID]],ufc_fighters[id],ufc_fighters[fighter_name],"xxx",0,1)</f>
        <v>Al Iaquinta</v>
      </c>
    </row>
    <row r="2889" spans="1:43">
      <c r="A2889">
        <v>1930</v>
      </c>
      <c r="B2889">
        <v>789</v>
      </c>
      <c r="C2889">
        <f>_xlfn.XLOOKUP(ufc_fights_2[[#This Row],[r_fighter_id]],ufc_fighters[id],ufc_fighters[year],"xxx",0,1)</f>
        <v>1991</v>
      </c>
      <c r="D2889">
        <f>_xlfn.XLOOKUP(ufc_fights_2[[#This Row],[b_fighter_id]],ufc_fighters[id],ufc_fighters[year],"Prázdné",0,1)</f>
        <v>1988</v>
      </c>
      <c r="E2889" s="10">
        <f>YEAR(ufc_fights_2[[#This Row],[date]])-ufc_fights_2[[#This Row],[r_year]]</f>
        <v>30</v>
      </c>
      <c r="F2889" s="10">
        <f>YEAR(ufc_fights_2[[#This Row],[date]])-ufc_fights_2[[#This Row],[b_year]]</f>
        <v>33</v>
      </c>
      <c r="G2889">
        <v>0</v>
      </c>
      <c r="H2889">
        <v>0</v>
      </c>
      <c r="I2889">
        <v>0.6</v>
      </c>
      <c r="J2889">
        <v>0.5</v>
      </c>
      <c r="K2889">
        <v>0.85709999999999997</v>
      </c>
      <c r="L2889">
        <v>0.58330000000000004</v>
      </c>
      <c r="M2889">
        <v>0.75</v>
      </c>
      <c r="N2889">
        <v>0</v>
      </c>
      <c r="O2889">
        <v>2</v>
      </c>
      <c r="P2889">
        <v>0</v>
      </c>
      <c r="Q2889">
        <v>0</v>
      </c>
      <c r="R2889">
        <v>0</v>
      </c>
      <c r="S2889" s="2">
        <v>6.5509259259259262E-3</v>
      </c>
      <c r="T2889" s="2">
        <v>1.3888888888888889E-4</v>
      </c>
      <c r="U2889">
        <v>0.54549999999999998</v>
      </c>
      <c r="V2889">
        <v>0.33329999999999999</v>
      </c>
      <c r="W2889">
        <v>1</v>
      </c>
      <c r="X2889">
        <v>1</v>
      </c>
      <c r="Y2889">
        <v>1</v>
      </c>
      <c r="Z2889">
        <v>0.35709999999999997</v>
      </c>
      <c r="AA2889">
        <v>0.42859999999999998</v>
      </c>
      <c r="AB2889">
        <v>1</v>
      </c>
      <c r="AC2889">
        <v>1</v>
      </c>
      <c r="AD2889">
        <v>0.9</v>
      </c>
      <c r="AE2889">
        <v>0.6</v>
      </c>
      <c r="AF2889" t="s">
        <v>3933</v>
      </c>
      <c r="AG2889" s="2">
        <v>1.1226851851851851E-3</v>
      </c>
      <c r="AH2889" t="s">
        <v>3911</v>
      </c>
      <c r="AI2889">
        <v>3</v>
      </c>
      <c r="AJ2889" t="s">
        <v>3912</v>
      </c>
      <c r="AK2889" s="3">
        <v>44261</v>
      </c>
      <c r="AL2889" s="10">
        <f>YEAR(ufc_fights_2[[#This Row],[date]])</f>
        <v>2021</v>
      </c>
      <c r="AM2889" t="s">
        <v>3971</v>
      </c>
      <c r="AN2889">
        <v>1</v>
      </c>
      <c r="AO2889" t="s">
        <v>3913</v>
      </c>
      <c r="AP2889">
        <f>IF(ufc_fights_2[[#This Row],[winner]]="Red",ufc_fights_2[[#This Row],[r_fighter_id]],ufc_fights_2[[#This Row],[b_fighter_id]])</f>
        <v>1930</v>
      </c>
      <c r="AQ2889" t="str">
        <f>_xlfn.XLOOKUP(ufc_fights_2[[#This Row],[winnerID]],ufc_fighters[id],ufc_fighters[fighter_name],"xxx",0,1)</f>
        <v>Islam Makhachev</v>
      </c>
    </row>
    <row r="2890" spans="1:43">
      <c r="A2890">
        <v>808</v>
      </c>
      <c r="B2890">
        <v>839</v>
      </c>
      <c r="C2890">
        <f>_xlfn.XLOOKUP(ufc_fights_2[[#This Row],[r_fighter_id]],ufc_fighters[id],ufc_fighters[year],"xxx",0,1)</f>
        <v>1984</v>
      </c>
      <c r="D2890">
        <f>_xlfn.XLOOKUP(ufc_fights_2[[#This Row],[b_fighter_id]],ufc_fighters[id],ufc_fighters[year],"Prázdné",0,1)</f>
        <v>1981</v>
      </c>
      <c r="E2890" s="10">
        <f>YEAR(ufc_fights_2[[#This Row],[date]])-ufc_fights_2[[#This Row],[r_year]]</f>
        <v>29</v>
      </c>
      <c r="F2890" s="10">
        <f>YEAR(ufc_fights_2[[#This Row],[date]])-ufc_fights_2[[#This Row],[b_year]]</f>
        <v>32</v>
      </c>
      <c r="G2890">
        <v>0</v>
      </c>
      <c r="H2890">
        <v>0</v>
      </c>
      <c r="I2890">
        <v>0.36070000000000002</v>
      </c>
      <c r="J2890">
        <v>0.25190000000000001</v>
      </c>
      <c r="K2890">
        <v>0.42159999999999997</v>
      </c>
      <c r="L2890">
        <v>0.30509999999999998</v>
      </c>
      <c r="M2890">
        <v>0</v>
      </c>
      <c r="N2890">
        <v>0.42859999999999998</v>
      </c>
      <c r="O2890">
        <v>0</v>
      </c>
      <c r="P2890">
        <v>0</v>
      </c>
      <c r="Q2890">
        <v>0</v>
      </c>
      <c r="R2890">
        <v>0</v>
      </c>
      <c r="S2890" s="2">
        <v>4.861111111111111E-4</v>
      </c>
      <c r="T2890" s="2">
        <v>1.8518518518518519E-3</v>
      </c>
      <c r="U2890">
        <v>0.2555</v>
      </c>
      <c r="V2890">
        <v>0.23719999999999999</v>
      </c>
      <c r="W2890">
        <v>0.57689999999999997</v>
      </c>
      <c r="X2890">
        <v>0.8</v>
      </c>
      <c r="Y2890">
        <v>0.75</v>
      </c>
      <c r="Z2890">
        <v>0.33529999999999999</v>
      </c>
      <c r="AA2890">
        <v>0.22270000000000001</v>
      </c>
      <c r="AB2890">
        <v>0.625</v>
      </c>
      <c r="AC2890">
        <v>0.57889999999999997</v>
      </c>
      <c r="AD2890">
        <v>0</v>
      </c>
      <c r="AE2890">
        <v>0.5</v>
      </c>
      <c r="AF2890" t="s">
        <v>3915</v>
      </c>
      <c r="AG2890" s="2">
        <v>3.472222222222222E-3</v>
      </c>
      <c r="AH2890" t="s">
        <v>3911</v>
      </c>
      <c r="AI2890">
        <v>3</v>
      </c>
      <c r="AJ2890" t="s">
        <v>4016</v>
      </c>
      <c r="AK2890" s="3">
        <v>41412</v>
      </c>
      <c r="AL2890" s="10">
        <f>YEAR(ufc_fights_2[[#This Row],[date]])</f>
        <v>2013</v>
      </c>
      <c r="AM2890" t="s">
        <v>3971</v>
      </c>
      <c r="AN2890">
        <v>95</v>
      </c>
      <c r="AO2890" t="s">
        <v>3913</v>
      </c>
      <c r="AP2890">
        <f>IF(ufc_fights_2[[#This Row],[winner]]="Red",ufc_fights_2[[#This Row],[r_fighter_id]],ufc_fights_2[[#This Row],[b_fighter_id]])</f>
        <v>808</v>
      </c>
      <c r="AQ2890" t="str">
        <f>_xlfn.XLOOKUP(ufc_fights_2[[#This Row],[winnerID]],ufc_fighters[id],ufc_fighters[fighter_name],"xxx",0,1)</f>
        <v>Rafael Dos Anjos</v>
      </c>
    </row>
    <row r="2891" spans="1:43">
      <c r="A2891">
        <v>2556</v>
      </c>
      <c r="B2891">
        <v>1042</v>
      </c>
      <c r="C2891">
        <f>_xlfn.XLOOKUP(ufc_fights_2[[#This Row],[r_fighter_id]],ufc_fighters[id],ufc_fighters[year],"xxx",0,1)</f>
        <v>1989</v>
      </c>
      <c r="D2891">
        <f>_xlfn.XLOOKUP(ufc_fights_2[[#This Row],[b_fighter_id]],ufc_fighters[id],ufc_fighters[year],"Prázdné",0,1)</f>
        <v>1988</v>
      </c>
      <c r="E2891" s="10">
        <f>YEAR(ufc_fights_2[[#This Row],[date]])-ufc_fights_2[[#This Row],[r_year]]</f>
        <v>29</v>
      </c>
      <c r="F2891" s="10">
        <f>YEAR(ufc_fights_2[[#This Row],[date]])-ufc_fights_2[[#This Row],[b_year]]</f>
        <v>30</v>
      </c>
      <c r="G2891">
        <v>0</v>
      </c>
      <c r="H2891">
        <v>0</v>
      </c>
      <c r="I2891">
        <v>0.49569999999999997</v>
      </c>
      <c r="J2891">
        <v>0.54249999999999998</v>
      </c>
      <c r="K2891">
        <v>0.50139999999999996</v>
      </c>
      <c r="L2891">
        <v>0.54459999999999997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6.9444444444444444E-5</v>
      </c>
      <c r="T2891" s="2">
        <v>7.407407407407407E-4</v>
      </c>
      <c r="U2891">
        <v>0.45219999999999999</v>
      </c>
      <c r="V2891">
        <v>0.3916</v>
      </c>
      <c r="W2891">
        <v>0.80769999999999997</v>
      </c>
      <c r="X2891">
        <v>1</v>
      </c>
      <c r="Y2891">
        <v>0.87719999999999998</v>
      </c>
      <c r="Z2891">
        <v>0.4793</v>
      </c>
      <c r="AA2891">
        <v>0.50519999999999998</v>
      </c>
      <c r="AB2891">
        <v>0.92310000000000003</v>
      </c>
      <c r="AC2891">
        <v>0.94440000000000002</v>
      </c>
      <c r="AD2891">
        <v>0</v>
      </c>
      <c r="AE2891">
        <v>0</v>
      </c>
      <c r="AF2891" t="s">
        <v>3910</v>
      </c>
      <c r="AG2891" s="2">
        <v>3.8194444444444446E-4</v>
      </c>
      <c r="AH2891" t="s">
        <v>3927</v>
      </c>
      <c r="AI2891">
        <v>5</v>
      </c>
      <c r="AJ2891" t="s">
        <v>3914</v>
      </c>
      <c r="AK2891" s="3">
        <v>43204</v>
      </c>
      <c r="AL2891" s="10">
        <f>YEAR(ufc_fights_2[[#This Row],[date]])</f>
        <v>2018</v>
      </c>
      <c r="AM2891" t="s">
        <v>3971</v>
      </c>
      <c r="AN2891">
        <v>127</v>
      </c>
      <c r="AO2891" t="s">
        <v>3913</v>
      </c>
      <c r="AP2891">
        <f>IF(ufc_fights_2[[#This Row],[winner]]="Red",ufc_fights_2[[#This Row],[r_fighter_id]],ufc_fights_2[[#This Row],[b_fighter_id]])</f>
        <v>2556</v>
      </c>
      <c r="AQ2891" t="str">
        <f>_xlfn.XLOOKUP(ufc_fights_2[[#This Row],[winnerID]],ufc_fighters[id],ufc_fighters[fighter_name],"xxx",0,1)</f>
        <v>Dustin Poirier</v>
      </c>
    </row>
    <row r="2892" spans="1:43">
      <c r="A2892">
        <v>540</v>
      </c>
      <c r="B2892">
        <v>3289</v>
      </c>
      <c r="C2892">
        <f>_xlfn.XLOOKUP(ufc_fights_2[[#This Row],[r_fighter_id]],ufc_fighters[id],ufc_fighters[year],"xxx",0,1)</f>
        <v>1987</v>
      </c>
      <c r="D2892">
        <f>_xlfn.XLOOKUP(ufc_fights_2[[#This Row],[b_fighter_id]],ufc_fighters[id],ufc_fighters[year],"Prázdné",0,1)</f>
        <v>1978</v>
      </c>
      <c r="E2892" s="10">
        <f>YEAR(ufc_fights_2[[#This Row],[date]])-ufc_fights_2[[#This Row],[r_year]]</f>
        <v>27</v>
      </c>
      <c r="F2892" s="10">
        <f>YEAR(ufc_fights_2[[#This Row],[date]])-ufc_fights_2[[#This Row],[b_year]]</f>
        <v>36</v>
      </c>
      <c r="G2892">
        <v>0</v>
      </c>
      <c r="H2892">
        <v>0</v>
      </c>
      <c r="I2892">
        <v>0.27139999999999997</v>
      </c>
      <c r="J2892">
        <v>0.38240000000000002</v>
      </c>
      <c r="K2892">
        <v>0.58169999999999999</v>
      </c>
      <c r="L2892">
        <v>0.52270000000000005</v>
      </c>
      <c r="M2892">
        <v>0.28570000000000001</v>
      </c>
      <c r="N2892">
        <v>0</v>
      </c>
      <c r="O2892">
        <v>0</v>
      </c>
      <c r="P2892">
        <v>1</v>
      </c>
      <c r="Q2892">
        <v>0</v>
      </c>
      <c r="R2892">
        <v>0</v>
      </c>
      <c r="S2892" s="2">
        <v>6.122685185185185E-3</v>
      </c>
      <c r="T2892" s="2">
        <v>0</v>
      </c>
      <c r="U2892">
        <v>0.22220000000000001</v>
      </c>
      <c r="V2892">
        <v>0.25929999999999997</v>
      </c>
      <c r="W2892">
        <v>0.66669999999999996</v>
      </c>
      <c r="X2892">
        <v>1</v>
      </c>
      <c r="Y2892">
        <v>1</v>
      </c>
      <c r="Z2892">
        <v>0.20830000000000001</v>
      </c>
      <c r="AA2892">
        <v>0.34379999999999999</v>
      </c>
      <c r="AB2892">
        <v>1</v>
      </c>
      <c r="AC2892">
        <v>1</v>
      </c>
      <c r="AD2892">
        <v>0.38100000000000001</v>
      </c>
      <c r="AE2892">
        <v>0</v>
      </c>
      <c r="AF2892" t="s">
        <v>3915</v>
      </c>
      <c r="AG2892" s="2">
        <v>3.472222222222222E-3</v>
      </c>
      <c r="AH2892" t="s">
        <v>3911</v>
      </c>
      <c r="AI2892">
        <v>3</v>
      </c>
      <c r="AJ2892" t="s">
        <v>3914</v>
      </c>
      <c r="AK2892" s="3">
        <v>41783</v>
      </c>
      <c r="AL2892" s="10">
        <f>YEAR(ufc_fights_2[[#This Row],[date]])</f>
        <v>2014</v>
      </c>
      <c r="AM2892" t="s">
        <v>3971</v>
      </c>
      <c r="AN2892">
        <v>1</v>
      </c>
      <c r="AO2892" t="s">
        <v>3913</v>
      </c>
      <c r="AP2892">
        <f>IF(ufc_fights_2[[#This Row],[winner]]="Red",ufc_fights_2[[#This Row],[r_fighter_id]],ufc_fights_2[[#This Row],[b_fighter_id]])</f>
        <v>540</v>
      </c>
      <c r="AQ2892" t="str">
        <f>_xlfn.XLOOKUP(ufc_fights_2[[#This Row],[winnerID]],ufc_fighters[id],ufc_fighters[fighter_name],"xxx",0,1)</f>
        <v>Michael Chiesa</v>
      </c>
    </row>
    <row r="2893" spans="1:43">
      <c r="A2893">
        <v>1420</v>
      </c>
      <c r="B2893">
        <v>1226</v>
      </c>
      <c r="C2893">
        <f>_xlfn.XLOOKUP(ufc_fights_2[[#This Row],[r_fighter_id]],ufc_fighters[id],ufc_fighters[year],"xxx",0,1)</f>
        <v>1983</v>
      </c>
      <c r="D2893">
        <f>_xlfn.XLOOKUP(ufc_fights_2[[#This Row],[b_fighter_id]],ufc_fighters[id],ufc_fighters[year],"Prázdné",0,1)</f>
        <v>1981</v>
      </c>
      <c r="E2893" s="10">
        <f>YEAR(ufc_fights_2[[#This Row],[date]])-ufc_fights_2[[#This Row],[r_year]]</f>
        <v>24</v>
      </c>
      <c r="F2893" s="10">
        <f>YEAR(ufc_fights_2[[#This Row],[date]])-ufc_fights_2[[#This Row],[b_year]]</f>
        <v>26</v>
      </c>
      <c r="G2893">
        <v>0</v>
      </c>
      <c r="H2893">
        <v>1</v>
      </c>
      <c r="I2893">
        <v>0.3039</v>
      </c>
      <c r="J2893">
        <v>0.55289999999999995</v>
      </c>
      <c r="K2893">
        <v>0.37859999999999999</v>
      </c>
      <c r="L2893">
        <v>0.66669999999999996</v>
      </c>
      <c r="M2893">
        <v>0</v>
      </c>
      <c r="N2893">
        <v>0.54549999999999998</v>
      </c>
      <c r="O2893">
        <v>3</v>
      </c>
      <c r="P2893">
        <v>1</v>
      </c>
      <c r="Q2893">
        <v>2</v>
      </c>
      <c r="R2893">
        <v>0</v>
      </c>
      <c r="S2893" s="2">
        <v>5.7870370370370367E-4</v>
      </c>
      <c r="T2893" s="2">
        <v>4.0856481481481481E-3</v>
      </c>
      <c r="U2893">
        <v>0.29170000000000001</v>
      </c>
      <c r="V2893">
        <v>0.47760000000000002</v>
      </c>
      <c r="W2893">
        <v>0.5</v>
      </c>
      <c r="X2893">
        <v>0</v>
      </c>
      <c r="Y2893">
        <v>1</v>
      </c>
      <c r="Z2893">
        <v>0.29289999999999999</v>
      </c>
      <c r="AA2893">
        <v>0.52629999999999999</v>
      </c>
      <c r="AB2893">
        <v>0</v>
      </c>
      <c r="AC2893">
        <v>0</v>
      </c>
      <c r="AD2893">
        <v>0.66669999999999996</v>
      </c>
      <c r="AE2893">
        <v>0.60709999999999997</v>
      </c>
      <c r="AF2893" t="s">
        <v>3933</v>
      </c>
      <c r="AG2893" s="2">
        <v>5.9027777777777778E-4</v>
      </c>
      <c r="AH2893" t="s">
        <v>3911</v>
      </c>
      <c r="AI2893">
        <v>3</v>
      </c>
      <c r="AJ2893" t="s">
        <v>3925</v>
      </c>
      <c r="AK2893" s="3">
        <v>39424</v>
      </c>
      <c r="AL2893" s="10">
        <f>YEAR(ufc_fights_2[[#This Row],[date]])</f>
        <v>2007</v>
      </c>
      <c r="AM2893" t="s">
        <v>3971</v>
      </c>
      <c r="AN2893">
        <v>1</v>
      </c>
      <c r="AO2893" t="s">
        <v>3913</v>
      </c>
      <c r="AP2893">
        <f>IF(ufc_fights_2[[#This Row],[winner]]="Red",ufc_fights_2[[#This Row],[r_fighter_id]],ufc_fights_2[[#This Row],[b_fighter_id]])</f>
        <v>1420</v>
      </c>
      <c r="AQ2893" t="str">
        <f>_xlfn.XLOOKUP(ufc_fights_2[[#This Row],[winnerID]],ufc_fighters[id],ufc_fighters[fighter_name],"xxx",0,1)</f>
        <v>Roger Huerta</v>
      </c>
    </row>
    <row r="2894" spans="1:43">
      <c r="A2894">
        <v>2829</v>
      </c>
      <c r="B2894">
        <v>2473</v>
      </c>
      <c r="C2894">
        <f>_xlfn.XLOOKUP(ufc_fights_2[[#This Row],[r_fighter_id]],ufc_fighters[id],ufc_fighters[year],"xxx",0,1)</f>
        <v>1981</v>
      </c>
      <c r="D2894">
        <f>_xlfn.XLOOKUP(ufc_fights_2[[#This Row],[b_fighter_id]],ufc_fighters[id],ufc_fighters[year],"Prázdné",0,1)</f>
        <v>1984</v>
      </c>
      <c r="E2894" s="10">
        <f>YEAR(ufc_fights_2[[#This Row],[date]])-ufc_fights_2[[#This Row],[r_year]]</f>
        <v>33</v>
      </c>
      <c r="F2894" s="10">
        <f>YEAR(ufc_fights_2[[#This Row],[date]])-ufc_fights_2[[#This Row],[b_year]]</f>
        <v>30</v>
      </c>
      <c r="G2894">
        <v>0</v>
      </c>
      <c r="H2894">
        <v>1</v>
      </c>
      <c r="I2894">
        <v>0.24629999999999999</v>
      </c>
      <c r="J2894">
        <v>0.41799999999999998</v>
      </c>
      <c r="K2894">
        <v>0.24629999999999999</v>
      </c>
      <c r="L2894">
        <v>0.41799999999999998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 s="2">
        <v>2.3148148148148147E-5</v>
      </c>
      <c r="T2894" s="2">
        <v>6.9444444444444444E-5</v>
      </c>
      <c r="U2894">
        <v>0.16980000000000001</v>
      </c>
      <c r="V2894">
        <v>0.30680000000000002</v>
      </c>
      <c r="W2894">
        <v>0.56520000000000004</v>
      </c>
      <c r="X2894">
        <v>0.4</v>
      </c>
      <c r="Y2894">
        <v>0.5</v>
      </c>
      <c r="Z2894">
        <v>0.23810000000000001</v>
      </c>
      <c r="AA2894">
        <v>0.41959999999999997</v>
      </c>
      <c r="AB2894">
        <v>0.375</v>
      </c>
      <c r="AC2894">
        <v>0.375</v>
      </c>
      <c r="AD2894">
        <v>0</v>
      </c>
      <c r="AE2894">
        <v>0.5</v>
      </c>
      <c r="AF2894" t="s">
        <v>3922</v>
      </c>
      <c r="AG2894" s="2">
        <v>3.472222222222222E-3</v>
      </c>
      <c r="AH2894" t="s">
        <v>3911</v>
      </c>
      <c r="AI2894">
        <v>3</v>
      </c>
      <c r="AJ2894" t="s">
        <v>4016</v>
      </c>
      <c r="AK2894" s="3">
        <v>41797</v>
      </c>
      <c r="AL2894" s="10">
        <f>YEAR(ufc_fights_2[[#This Row],[date]])</f>
        <v>2014</v>
      </c>
      <c r="AM2894" t="s">
        <v>3971</v>
      </c>
      <c r="AN2894">
        <v>126</v>
      </c>
      <c r="AO2894" t="s">
        <v>3913</v>
      </c>
      <c r="AP2894">
        <f>IF(ufc_fights_2[[#This Row],[winner]]="Red",ufc_fights_2[[#This Row],[r_fighter_id]],ufc_fights_2[[#This Row],[b_fighter_id]])</f>
        <v>2829</v>
      </c>
      <c r="AQ2894" t="str">
        <f>_xlfn.XLOOKUP(ufc_fights_2[[#This Row],[winnerID]],ufc_fighters[id],ufc_fighters[fighter_name],"xxx",0,1)</f>
        <v>Diego Sanchez</v>
      </c>
    </row>
    <row r="2895" spans="1:43">
      <c r="A2895">
        <v>1139</v>
      </c>
      <c r="B2895">
        <v>2829</v>
      </c>
      <c r="C2895">
        <f>_xlfn.XLOOKUP(ufc_fights_2[[#This Row],[r_fighter_id]],ufc_fighters[id],ufc_fighters[year],"xxx",0,1)</f>
        <v>1978</v>
      </c>
      <c r="D2895">
        <f>_xlfn.XLOOKUP(ufc_fights_2[[#This Row],[b_fighter_id]],ufc_fighters[id],ufc_fighters[year],"Prázdné",0,1)</f>
        <v>1981</v>
      </c>
      <c r="E2895" s="10">
        <f>YEAR(ufc_fights_2[[#This Row],[date]])-ufc_fights_2[[#This Row],[r_year]]</f>
        <v>35</v>
      </c>
      <c r="F2895" s="10">
        <f>YEAR(ufc_fights_2[[#This Row],[date]])-ufc_fights_2[[#This Row],[b_year]]</f>
        <v>32</v>
      </c>
      <c r="G2895">
        <v>0</v>
      </c>
      <c r="H2895">
        <v>0</v>
      </c>
      <c r="I2895">
        <v>0.45</v>
      </c>
      <c r="J2895">
        <v>0.44829999999999998</v>
      </c>
      <c r="K2895">
        <v>0.45</v>
      </c>
      <c r="L2895">
        <v>0.45639999999999997</v>
      </c>
      <c r="M2895">
        <v>0</v>
      </c>
      <c r="N2895">
        <v>0.4</v>
      </c>
      <c r="O2895">
        <v>0</v>
      </c>
      <c r="P2895">
        <v>1</v>
      </c>
      <c r="Q2895">
        <v>0</v>
      </c>
      <c r="R2895">
        <v>0</v>
      </c>
      <c r="S2895" s="2">
        <v>3.4722222222222222E-5</v>
      </c>
      <c r="T2895" s="2">
        <v>2.3148148148148149E-4</v>
      </c>
      <c r="U2895">
        <v>0.35560000000000003</v>
      </c>
      <c r="V2895">
        <v>0.28999999999999998</v>
      </c>
      <c r="W2895">
        <v>0.80559999999999998</v>
      </c>
      <c r="X2895">
        <v>0.44440000000000002</v>
      </c>
      <c r="Y2895">
        <v>0.85709999999999997</v>
      </c>
      <c r="Z2895">
        <v>0.45</v>
      </c>
      <c r="AA2895">
        <v>0.44829999999999998</v>
      </c>
      <c r="AB2895">
        <v>0</v>
      </c>
      <c r="AC2895">
        <v>0</v>
      </c>
      <c r="AD2895">
        <v>0</v>
      </c>
      <c r="AE2895">
        <v>0</v>
      </c>
      <c r="AF2895" t="s">
        <v>3922</v>
      </c>
      <c r="AG2895" s="2">
        <v>3.472222222222222E-3</v>
      </c>
      <c r="AH2895" t="s">
        <v>3911</v>
      </c>
      <c r="AI2895">
        <v>3</v>
      </c>
      <c r="AJ2895" t="s">
        <v>3931</v>
      </c>
      <c r="AK2895" s="3">
        <v>41335</v>
      </c>
      <c r="AL2895" s="10">
        <f>YEAR(ufc_fights_2[[#This Row],[date]])</f>
        <v>2013</v>
      </c>
      <c r="AM2895" t="s">
        <v>3971</v>
      </c>
      <c r="AN2895">
        <v>117</v>
      </c>
      <c r="AO2895" t="s">
        <v>3918</v>
      </c>
      <c r="AP2895">
        <f>IF(ufc_fights_2[[#This Row],[winner]]="Red",ufc_fights_2[[#This Row],[r_fighter_id]],ufc_fights_2[[#This Row],[b_fighter_id]])</f>
        <v>2829</v>
      </c>
      <c r="AQ2895" t="str">
        <f>_xlfn.XLOOKUP(ufc_fights_2[[#This Row],[winnerID]],ufc_fighters[id],ufc_fighters[fighter_name],"xxx",0,1)</f>
        <v>Diego Sanchez</v>
      </c>
    </row>
    <row r="2896" spans="1:43">
      <c r="A2896">
        <v>2829</v>
      </c>
      <c r="B2896">
        <v>3121</v>
      </c>
      <c r="C2896">
        <f>_xlfn.XLOOKUP(ufc_fights_2[[#This Row],[r_fighter_id]],ufc_fighters[id],ufc_fighters[year],"xxx",0,1)</f>
        <v>1981</v>
      </c>
      <c r="D2896">
        <f>_xlfn.XLOOKUP(ufc_fights_2[[#This Row],[b_fighter_id]],ufc_fighters[id],ufc_fighters[year],"Prázdné",0,1)</f>
        <v>1982</v>
      </c>
      <c r="E2896" s="10">
        <f>YEAR(ufc_fights_2[[#This Row],[date]])-ufc_fights_2[[#This Row],[r_year]]</f>
        <v>28</v>
      </c>
      <c r="F2896" s="10">
        <f>YEAR(ufc_fights_2[[#This Row],[date]])-ufc_fights_2[[#This Row],[b_year]]</f>
        <v>27</v>
      </c>
      <c r="G2896">
        <v>0</v>
      </c>
      <c r="H2896">
        <v>0</v>
      </c>
      <c r="I2896">
        <v>0.47149999999999997</v>
      </c>
      <c r="J2896">
        <v>0.2828</v>
      </c>
      <c r="K2896">
        <v>0.47149999999999997</v>
      </c>
      <c r="L2896">
        <v>0.29249999999999998</v>
      </c>
      <c r="M2896">
        <v>0.25</v>
      </c>
      <c r="N2896">
        <v>0</v>
      </c>
      <c r="O2896">
        <v>1</v>
      </c>
      <c r="P2896">
        <v>1</v>
      </c>
      <c r="Q2896">
        <v>0</v>
      </c>
      <c r="R2896">
        <v>1</v>
      </c>
      <c r="S2896" s="2">
        <v>5.3240740740740744E-4</v>
      </c>
      <c r="T2896" s="2">
        <v>2.7777777777777778E-4</v>
      </c>
      <c r="U2896">
        <v>0.44119999999999998</v>
      </c>
      <c r="V2896">
        <v>0.25190000000000001</v>
      </c>
      <c r="W2896">
        <v>0.69569999999999999</v>
      </c>
      <c r="X2896">
        <v>0</v>
      </c>
      <c r="Y2896">
        <v>1</v>
      </c>
      <c r="Z2896">
        <v>0.47589999999999999</v>
      </c>
      <c r="AA2896">
        <v>0.26119999999999999</v>
      </c>
      <c r="AB2896">
        <v>0.33329999999999999</v>
      </c>
      <c r="AC2896">
        <v>0.5</v>
      </c>
      <c r="AD2896">
        <v>0</v>
      </c>
      <c r="AE2896">
        <v>1</v>
      </c>
      <c r="AF2896" t="s">
        <v>3915</v>
      </c>
      <c r="AG2896" s="2">
        <v>3.472222222222222E-3</v>
      </c>
      <c r="AH2896" t="s">
        <v>3911</v>
      </c>
      <c r="AI2896">
        <v>3</v>
      </c>
      <c r="AJ2896" t="s">
        <v>3928</v>
      </c>
      <c r="AK2896" s="3">
        <v>39865</v>
      </c>
      <c r="AL2896" s="10">
        <f>YEAR(ufc_fights_2[[#This Row],[date]])</f>
        <v>2009</v>
      </c>
      <c r="AM2896" t="s">
        <v>3971</v>
      </c>
      <c r="AN2896">
        <v>70</v>
      </c>
      <c r="AO2896" t="s">
        <v>3913</v>
      </c>
      <c r="AP2896">
        <f>IF(ufc_fights_2[[#This Row],[winner]]="Red",ufc_fights_2[[#This Row],[r_fighter_id]],ufc_fights_2[[#This Row],[b_fighter_id]])</f>
        <v>2829</v>
      </c>
      <c r="AQ2896" t="str">
        <f>_xlfn.XLOOKUP(ufc_fights_2[[#This Row],[winnerID]],ufc_fighters[id],ufc_fighters[fighter_name],"xxx",0,1)</f>
        <v>Diego Sanchez</v>
      </c>
    </row>
    <row r="2897" spans="1:43">
      <c r="A2897">
        <v>2829</v>
      </c>
      <c r="B2897">
        <v>1309</v>
      </c>
      <c r="C2897">
        <f>_xlfn.XLOOKUP(ufc_fights_2[[#This Row],[r_fighter_id]],ufc_fighters[id],ufc_fighters[year],"xxx",0,1)</f>
        <v>1981</v>
      </c>
      <c r="D2897">
        <f>_xlfn.XLOOKUP(ufc_fights_2[[#This Row],[b_fighter_id]],ufc_fighters[id],ufc_fighters[year],"Prázdné",0,1)</f>
        <v>1992</v>
      </c>
      <c r="E2897" s="10">
        <f>YEAR(ufc_fights_2[[#This Row],[date]])-ufc_fights_2[[#This Row],[r_year]]</f>
        <v>35</v>
      </c>
      <c r="F2897" s="10">
        <f>YEAR(ufc_fights_2[[#This Row],[date]])-ufc_fights_2[[#This Row],[b_year]]</f>
        <v>24</v>
      </c>
      <c r="G2897">
        <v>0</v>
      </c>
      <c r="H2897">
        <v>0</v>
      </c>
      <c r="I2897">
        <v>0.56789999999999996</v>
      </c>
      <c r="J2897">
        <v>0.3659</v>
      </c>
      <c r="K2897">
        <v>0.63890000000000002</v>
      </c>
      <c r="L2897">
        <v>0.50890000000000002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 s="2">
        <v>6.4236111111111108E-3</v>
      </c>
      <c r="T2897" s="2">
        <v>2.0833333333333335E-4</v>
      </c>
      <c r="U2897">
        <v>0.5</v>
      </c>
      <c r="V2897">
        <v>0.375</v>
      </c>
      <c r="W2897">
        <v>0.75</v>
      </c>
      <c r="X2897">
        <v>1</v>
      </c>
      <c r="Y2897">
        <v>0</v>
      </c>
      <c r="Z2897">
        <v>0.40379999999999999</v>
      </c>
      <c r="AA2897">
        <v>0.3286</v>
      </c>
      <c r="AB2897">
        <v>0</v>
      </c>
      <c r="AC2897">
        <v>0.75</v>
      </c>
      <c r="AD2897">
        <v>0.86209999999999998</v>
      </c>
      <c r="AE2897">
        <v>0.5</v>
      </c>
      <c r="AF2897" t="s">
        <v>3915</v>
      </c>
      <c r="AG2897" s="2">
        <v>3.472222222222222E-3</v>
      </c>
      <c r="AH2897" t="s">
        <v>3911</v>
      </c>
      <c r="AI2897">
        <v>3</v>
      </c>
      <c r="AJ2897" t="s">
        <v>3939</v>
      </c>
      <c r="AK2897" s="3">
        <v>42679</v>
      </c>
      <c r="AL2897" s="10">
        <f>YEAR(ufc_fights_2[[#This Row],[date]])</f>
        <v>2016</v>
      </c>
      <c r="AM2897" t="s">
        <v>3971</v>
      </c>
      <c r="AN2897">
        <v>50</v>
      </c>
      <c r="AO2897" t="s">
        <v>3913</v>
      </c>
      <c r="AP2897">
        <f>IF(ufc_fights_2[[#This Row],[winner]]="Red",ufc_fights_2[[#This Row],[r_fighter_id]],ufc_fights_2[[#This Row],[b_fighter_id]])</f>
        <v>2829</v>
      </c>
      <c r="AQ2897" t="str">
        <f>_xlfn.XLOOKUP(ufc_fights_2[[#This Row],[winnerID]],ufc_fighters[id],ufc_fighters[fighter_name],"xxx",0,1)</f>
        <v>Diego Sanchez</v>
      </c>
    </row>
    <row r="2898" spans="1:43">
      <c r="A2898">
        <v>2829</v>
      </c>
      <c r="B2898">
        <v>2113</v>
      </c>
      <c r="C2898">
        <f>_xlfn.XLOOKUP(ufc_fights_2[[#This Row],[r_fighter_id]],ufc_fighters[id],ufc_fighters[year],"xxx",0,1)</f>
        <v>1981</v>
      </c>
      <c r="D2898">
        <f>_xlfn.XLOOKUP(ufc_fights_2[[#This Row],[b_fighter_id]],ufc_fighters[id],ufc_fighters[year],"Prázdné",0,1)</f>
        <v>1983</v>
      </c>
      <c r="E2898" s="10">
        <f>YEAR(ufc_fights_2[[#This Row],[date]])-ufc_fights_2[[#This Row],[r_year]]</f>
        <v>35</v>
      </c>
      <c r="F2898" s="10">
        <f>YEAR(ufc_fights_2[[#This Row],[date]])-ufc_fights_2[[#This Row],[b_year]]</f>
        <v>33</v>
      </c>
      <c r="G2898">
        <v>0</v>
      </c>
      <c r="H2898">
        <v>0</v>
      </c>
      <c r="I2898">
        <v>0.38400000000000001</v>
      </c>
      <c r="J2898">
        <v>0.48699999999999999</v>
      </c>
      <c r="K2898">
        <v>0.47970000000000002</v>
      </c>
      <c r="L2898">
        <v>0.50829999999999997</v>
      </c>
      <c r="M2898">
        <v>0.22220000000000001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2.3958333333333331E-3</v>
      </c>
      <c r="T2898" s="2">
        <v>2.7777777777777778E-4</v>
      </c>
      <c r="U2898">
        <v>0.34649999999999997</v>
      </c>
      <c r="V2898">
        <v>0.4022</v>
      </c>
      <c r="W2898">
        <v>0.57140000000000002</v>
      </c>
      <c r="X2898">
        <v>0.33329999999999999</v>
      </c>
      <c r="Y2898">
        <v>0.9</v>
      </c>
      <c r="Z2898">
        <v>0.3448</v>
      </c>
      <c r="AA2898">
        <v>0.46150000000000002</v>
      </c>
      <c r="AB2898">
        <v>0.75</v>
      </c>
      <c r="AC2898">
        <v>0.57140000000000002</v>
      </c>
      <c r="AD2898">
        <v>1</v>
      </c>
      <c r="AE2898">
        <v>1</v>
      </c>
      <c r="AF2898" t="s">
        <v>3915</v>
      </c>
      <c r="AG2898" s="2">
        <v>3.472222222222222E-3</v>
      </c>
      <c r="AH2898" t="s">
        <v>3911</v>
      </c>
      <c r="AI2898">
        <v>3</v>
      </c>
      <c r="AJ2898" t="s">
        <v>3912</v>
      </c>
      <c r="AK2898" s="3">
        <v>42434</v>
      </c>
      <c r="AL2898" s="10">
        <f>YEAR(ufc_fights_2[[#This Row],[date]])</f>
        <v>2016</v>
      </c>
      <c r="AM2898" t="s">
        <v>3971</v>
      </c>
      <c r="AN2898">
        <v>1</v>
      </c>
      <c r="AO2898" t="s">
        <v>3913</v>
      </c>
      <c r="AP2898">
        <f>IF(ufc_fights_2[[#This Row],[winner]]="Red",ufc_fights_2[[#This Row],[r_fighter_id]],ufc_fights_2[[#This Row],[b_fighter_id]])</f>
        <v>2829</v>
      </c>
      <c r="AQ2898" t="str">
        <f>_xlfn.XLOOKUP(ufc_fights_2[[#This Row],[winnerID]],ufc_fighters[id],ufc_fighters[fighter_name],"xxx",0,1)</f>
        <v>Diego Sanchez</v>
      </c>
    </row>
    <row r="2899" spans="1:43">
      <c r="A2899">
        <v>2829</v>
      </c>
      <c r="B2899">
        <v>1226</v>
      </c>
      <c r="C2899">
        <f>_xlfn.XLOOKUP(ufc_fights_2[[#This Row],[r_fighter_id]],ufc_fighters[id],ufc_fighters[year],"xxx",0,1)</f>
        <v>1981</v>
      </c>
      <c r="D2899">
        <f>_xlfn.XLOOKUP(ufc_fights_2[[#This Row],[b_fighter_id]],ufc_fighters[id],ufc_fighters[year],"Prázdné",0,1)</f>
        <v>1981</v>
      </c>
      <c r="E2899" s="10">
        <f>YEAR(ufc_fights_2[[#This Row],[date]])-ufc_fights_2[[#This Row],[r_year]]</f>
        <v>28</v>
      </c>
      <c r="F2899" s="10">
        <f>YEAR(ufc_fights_2[[#This Row],[date]])-ufc_fights_2[[#This Row],[b_year]]</f>
        <v>28</v>
      </c>
      <c r="G2899">
        <v>1</v>
      </c>
      <c r="H2899">
        <v>0</v>
      </c>
      <c r="I2899">
        <v>0.47220000000000001</v>
      </c>
      <c r="J2899">
        <v>0.30209999999999998</v>
      </c>
      <c r="K2899">
        <v>0.51280000000000003</v>
      </c>
      <c r="L2899">
        <v>0.4385</v>
      </c>
      <c r="M2899">
        <v>0.5</v>
      </c>
      <c r="N2899">
        <v>0.28570000000000001</v>
      </c>
      <c r="O2899">
        <v>3</v>
      </c>
      <c r="P2899">
        <v>0</v>
      </c>
      <c r="Q2899">
        <v>0</v>
      </c>
      <c r="R2899">
        <v>0</v>
      </c>
      <c r="S2899" s="2">
        <v>7.6388888888888893E-4</v>
      </c>
      <c r="T2899" s="2">
        <v>5.5092592592592589E-3</v>
      </c>
      <c r="U2899">
        <v>0.45650000000000002</v>
      </c>
      <c r="V2899">
        <v>0.23530000000000001</v>
      </c>
      <c r="W2899">
        <v>0.75</v>
      </c>
      <c r="X2899">
        <v>1</v>
      </c>
      <c r="Y2899">
        <v>0.85709999999999997</v>
      </c>
      <c r="Z2899">
        <v>0.41120000000000001</v>
      </c>
      <c r="AA2899">
        <v>0.2656</v>
      </c>
      <c r="AB2899">
        <v>0.77780000000000005</v>
      </c>
      <c r="AC2899">
        <v>0.66669999999999996</v>
      </c>
      <c r="AD2899">
        <v>0.60709999999999997</v>
      </c>
      <c r="AE2899">
        <v>0.3448</v>
      </c>
      <c r="AF2899" t="s">
        <v>3922</v>
      </c>
      <c r="AG2899" s="2">
        <v>3.472222222222222E-3</v>
      </c>
      <c r="AH2899" t="s">
        <v>3911</v>
      </c>
      <c r="AI2899">
        <v>3</v>
      </c>
      <c r="AJ2899" t="s">
        <v>3974</v>
      </c>
      <c r="AK2899" s="3">
        <v>39984</v>
      </c>
      <c r="AL2899" s="10">
        <f>YEAR(ufc_fights_2[[#This Row],[date]])</f>
        <v>2009</v>
      </c>
      <c r="AM2899" t="s">
        <v>3971</v>
      </c>
      <c r="AN2899">
        <v>1</v>
      </c>
      <c r="AO2899" t="s">
        <v>3913</v>
      </c>
      <c r="AP2899">
        <f>IF(ufc_fights_2[[#This Row],[winner]]="Red",ufc_fights_2[[#This Row],[r_fighter_id]],ufc_fights_2[[#This Row],[b_fighter_id]])</f>
        <v>2829</v>
      </c>
      <c r="AQ2899" t="str">
        <f>_xlfn.XLOOKUP(ufc_fights_2[[#This Row],[winnerID]],ufc_fighters[id],ufc_fighters[fighter_name],"xxx",0,1)</f>
        <v>Diego Sanchez</v>
      </c>
    </row>
    <row r="2900" spans="1:43">
      <c r="A2900">
        <v>1226</v>
      </c>
      <c r="B2900">
        <v>808</v>
      </c>
      <c r="C2900">
        <f>_xlfn.XLOOKUP(ufc_fights_2[[#This Row],[r_fighter_id]],ufc_fighters[id],ufc_fighters[year],"xxx",0,1)</f>
        <v>1981</v>
      </c>
      <c r="D2900">
        <f>_xlfn.XLOOKUP(ufc_fights_2[[#This Row],[b_fighter_id]],ufc_fighters[id],ufc_fighters[year],"Prázdné",0,1)</f>
        <v>1984</v>
      </c>
      <c r="E2900" s="10">
        <f>YEAR(ufc_fights_2[[#This Row],[date]])-ufc_fights_2[[#This Row],[r_year]]</f>
        <v>29</v>
      </c>
      <c r="F2900" s="10">
        <f>YEAR(ufc_fights_2[[#This Row],[date]])-ufc_fights_2[[#This Row],[b_year]]</f>
        <v>26</v>
      </c>
      <c r="G2900">
        <v>0</v>
      </c>
      <c r="H2900">
        <v>0</v>
      </c>
      <c r="I2900">
        <v>0.21110000000000001</v>
      </c>
      <c r="J2900">
        <v>0.2656</v>
      </c>
      <c r="K2900">
        <v>0.3821</v>
      </c>
      <c r="L2900">
        <v>0.38159999999999999</v>
      </c>
      <c r="M2900">
        <v>0.33329999999999999</v>
      </c>
      <c r="N2900">
        <v>0.25</v>
      </c>
      <c r="O2900">
        <v>0</v>
      </c>
      <c r="P2900">
        <v>0</v>
      </c>
      <c r="Q2900">
        <v>0</v>
      </c>
      <c r="R2900">
        <v>0</v>
      </c>
      <c r="S2900" s="2">
        <v>3.1365740740740742E-3</v>
      </c>
      <c r="T2900" s="2">
        <v>5.9027777777777778E-4</v>
      </c>
      <c r="U2900">
        <v>0.125</v>
      </c>
      <c r="V2900">
        <v>0.2157</v>
      </c>
      <c r="W2900">
        <v>0.75</v>
      </c>
      <c r="X2900">
        <v>1</v>
      </c>
      <c r="Y2900">
        <v>0.375</v>
      </c>
      <c r="Z2900">
        <v>0.13919999999999999</v>
      </c>
      <c r="AA2900">
        <v>0.2167</v>
      </c>
      <c r="AB2900">
        <v>0.8</v>
      </c>
      <c r="AC2900">
        <v>1</v>
      </c>
      <c r="AD2900">
        <v>0.66669999999999996</v>
      </c>
      <c r="AE2900">
        <v>1</v>
      </c>
      <c r="AF2900" t="s">
        <v>3933</v>
      </c>
      <c r="AG2900" s="2">
        <v>1.2847222222222223E-3</v>
      </c>
      <c r="AH2900" t="s">
        <v>3911</v>
      </c>
      <c r="AI2900">
        <v>3</v>
      </c>
      <c r="AJ2900" t="s">
        <v>3914</v>
      </c>
      <c r="AK2900" s="3">
        <v>40397</v>
      </c>
      <c r="AL2900" s="10">
        <f>YEAR(ufc_fights_2[[#This Row],[date]])</f>
        <v>2010</v>
      </c>
      <c r="AM2900" t="s">
        <v>3971</v>
      </c>
      <c r="AN2900">
        <v>142</v>
      </c>
      <c r="AO2900" t="s">
        <v>3913</v>
      </c>
      <c r="AP2900">
        <f>IF(ufc_fights_2[[#This Row],[winner]]="Red",ufc_fights_2[[#This Row],[r_fighter_id]],ufc_fights_2[[#This Row],[b_fighter_id]])</f>
        <v>1226</v>
      </c>
      <c r="AQ2900" t="str">
        <f>_xlfn.XLOOKUP(ufc_fights_2[[#This Row],[winnerID]],ufc_fighters[id],ufc_fighters[fighter_name],"xxx",0,1)</f>
        <v>Clay Guida</v>
      </c>
    </row>
    <row r="2901" spans="1:43">
      <c r="A2901">
        <v>1226</v>
      </c>
      <c r="B2901">
        <v>697</v>
      </c>
      <c r="C2901">
        <f>_xlfn.XLOOKUP(ufc_fights_2[[#This Row],[r_fighter_id]],ufc_fighters[id],ufc_fighters[year],"xxx",0,1)</f>
        <v>1981</v>
      </c>
      <c r="D2901">
        <f>_xlfn.XLOOKUP(ufc_fights_2[[#This Row],[b_fighter_id]],ufc_fighters[id],ufc_fighters[year],"Prázdné",0,1)</f>
        <v>1980</v>
      </c>
      <c r="E2901" s="10">
        <f>YEAR(ufc_fights_2[[#This Row],[date]])-ufc_fights_2[[#This Row],[r_year]]</f>
        <v>27</v>
      </c>
      <c r="F2901" s="10">
        <f>YEAR(ufc_fights_2[[#This Row],[date]])-ufc_fights_2[[#This Row],[b_year]]</f>
        <v>28</v>
      </c>
      <c r="G2901">
        <v>0</v>
      </c>
      <c r="H2901">
        <v>0</v>
      </c>
      <c r="I2901">
        <v>0.40570000000000001</v>
      </c>
      <c r="J2901">
        <v>0.33329999999999999</v>
      </c>
      <c r="K2901">
        <v>0.50380000000000003</v>
      </c>
      <c r="L2901">
        <v>0.46039999999999998</v>
      </c>
      <c r="M2901">
        <v>0.55559999999999998</v>
      </c>
      <c r="N2901">
        <v>0.33329999999999999</v>
      </c>
      <c r="O2901">
        <v>0</v>
      </c>
      <c r="P2901">
        <v>0</v>
      </c>
      <c r="Q2901">
        <v>0</v>
      </c>
      <c r="R2901">
        <v>0</v>
      </c>
      <c r="S2901" s="2">
        <v>5.9722222222222225E-3</v>
      </c>
      <c r="T2901" s="2">
        <v>3.9351851851851852E-4</v>
      </c>
      <c r="U2901">
        <v>0.24049999999999999</v>
      </c>
      <c r="V2901">
        <v>0.30690000000000001</v>
      </c>
      <c r="W2901">
        <v>0.77780000000000005</v>
      </c>
      <c r="X2901">
        <v>0.94440000000000002</v>
      </c>
      <c r="Y2901">
        <v>0.75</v>
      </c>
      <c r="Z2901">
        <v>0.25369999999999998</v>
      </c>
      <c r="AA2901">
        <v>0.28720000000000001</v>
      </c>
      <c r="AB2901">
        <v>0.68969999999999998</v>
      </c>
      <c r="AC2901">
        <v>0.64290000000000003</v>
      </c>
      <c r="AD2901">
        <v>0.6</v>
      </c>
      <c r="AE2901">
        <v>0</v>
      </c>
      <c r="AF2901" t="s">
        <v>3915</v>
      </c>
      <c r="AG2901" s="2">
        <v>3.472222222222222E-3</v>
      </c>
      <c r="AH2901" t="s">
        <v>3911</v>
      </c>
      <c r="AI2901">
        <v>3</v>
      </c>
      <c r="AJ2901" t="s">
        <v>3949</v>
      </c>
      <c r="AK2901" s="3">
        <v>39708</v>
      </c>
      <c r="AL2901" s="10">
        <f>YEAR(ufc_fights_2[[#This Row],[date]])</f>
        <v>2008</v>
      </c>
      <c r="AM2901" t="s">
        <v>3971</v>
      </c>
      <c r="AN2901">
        <v>137</v>
      </c>
      <c r="AO2901" t="s">
        <v>3913</v>
      </c>
      <c r="AP2901">
        <f>IF(ufc_fights_2[[#This Row],[winner]]="Red",ufc_fights_2[[#This Row],[r_fighter_id]],ufc_fights_2[[#This Row],[b_fighter_id]])</f>
        <v>1226</v>
      </c>
      <c r="AQ2901" t="str">
        <f>_xlfn.XLOOKUP(ufc_fights_2[[#This Row],[winnerID]],ufc_fighters[id],ufc_fighters[fighter_name],"xxx",0,1)</f>
        <v>Clay Guida</v>
      </c>
    </row>
    <row r="2902" spans="1:43">
      <c r="A2902">
        <v>1226</v>
      </c>
      <c r="B2902">
        <v>2899</v>
      </c>
      <c r="C2902">
        <f>_xlfn.XLOOKUP(ufc_fights_2[[#This Row],[r_fighter_id]],ufc_fighters[id],ufc_fighters[year],"xxx",0,1)</f>
        <v>1981</v>
      </c>
      <c r="D2902">
        <f>_xlfn.XLOOKUP(ufc_fights_2[[#This Row],[b_fighter_id]],ufc_fighters[id],ufc_fighters[year],"Prázdné",0,1)</f>
        <v>1975</v>
      </c>
      <c r="E2902" s="10">
        <f>YEAR(ufc_fights_2[[#This Row],[date]])-ufc_fights_2[[#This Row],[r_year]]</f>
        <v>27</v>
      </c>
      <c r="F2902" s="10">
        <f>YEAR(ufc_fights_2[[#This Row],[date]])-ufc_fights_2[[#This Row],[b_year]]</f>
        <v>33</v>
      </c>
      <c r="G2902">
        <v>0</v>
      </c>
      <c r="H2902">
        <v>0</v>
      </c>
      <c r="I2902">
        <v>0.42309999999999998</v>
      </c>
      <c r="J2902">
        <v>0.18179999999999999</v>
      </c>
      <c r="K2902">
        <v>0.61539999999999995</v>
      </c>
      <c r="L2902">
        <v>0.18179999999999999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1.3425925925925925E-3</v>
      </c>
      <c r="T2902" s="2">
        <v>0</v>
      </c>
      <c r="U2902">
        <v>0.41670000000000001</v>
      </c>
      <c r="V2902">
        <v>0.1905</v>
      </c>
      <c r="W2902">
        <v>0.5</v>
      </c>
      <c r="X2902">
        <v>0</v>
      </c>
      <c r="Y2902">
        <v>0</v>
      </c>
      <c r="Z2902">
        <v>0.18179999999999999</v>
      </c>
      <c r="AA2902">
        <v>0.18179999999999999</v>
      </c>
      <c r="AB2902">
        <v>0</v>
      </c>
      <c r="AC2902">
        <v>0</v>
      </c>
      <c r="AD2902">
        <v>0.6</v>
      </c>
      <c r="AE2902">
        <v>0</v>
      </c>
      <c r="AF2902" t="s">
        <v>3910</v>
      </c>
      <c r="AG2902" s="2">
        <v>2.9513888888888888E-3</v>
      </c>
      <c r="AH2902" t="s">
        <v>3911</v>
      </c>
      <c r="AI2902">
        <v>3</v>
      </c>
      <c r="AJ2902" t="s">
        <v>3958</v>
      </c>
      <c r="AK2902" s="3">
        <v>39540</v>
      </c>
      <c r="AL2902" s="10">
        <f>YEAR(ufc_fights_2[[#This Row],[date]])</f>
        <v>2008</v>
      </c>
      <c r="AM2902" t="s">
        <v>3971</v>
      </c>
      <c r="AN2902">
        <v>38</v>
      </c>
      <c r="AO2902" t="s">
        <v>3913</v>
      </c>
      <c r="AP2902">
        <f>IF(ufc_fights_2[[#This Row],[winner]]="Red",ufc_fights_2[[#This Row],[r_fighter_id]],ufc_fights_2[[#This Row],[b_fighter_id]])</f>
        <v>1226</v>
      </c>
      <c r="AQ2902" t="str">
        <f>_xlfn.XLOOKUP(ufc_fights_2[[#This Row],[winnerID]],ufc_fighters[id],ufc_fighters[fighter_name],"xxx",0,1)</f>
        <v>Clay Guida</v>
      </c>
    </row>
    <row r="2903" spans="1:43">
      <c r="A2903">
        <v>1226</v>
      </c>
      <c r="B2903">
        <v>1225</v>
      </c>
      <c r="C2903">
        <f>_xlfn.XLOOKUP(ufc_fights_2[[#This Row],[r_fighter_id]],ufc_fighters[id],ufc_fighters[year],"xxx",0,1)</f>
        <v>1981</v>
      </c>
      <c r="D2903">
        <f>_xlfn.XLOOKUP(ufc_fights_2[[#This Row],[b_fighter_id]],ufc_fighters[id],ufc_fighters[year],"Prázdné",0,1)</f>
        <v>1981</v>
      </c>
      <c r="E2903" s="10">
        <f>YEAR(ufc_fights_2[[#This Row],[date]])-ufc_fights_2[[#This Row],[r_year]]</f>
        <v>29</v>
      </c>
      <c r="F2903" s="10">
        <f>YEAR(ufc_fights_2[[#This Row],[date]])-ufc_fights_2[[#This Row],[b_year]]</f>
        <v>29</v>
      </c>
      <c r="G2903">
        <v>0</v>
      </c>
      <c r="H2903">
        <v>0</v>
      </c>
      <c r="I2903">
        <v>0.42420000000000002</v>
      </c>
      <c r="J2903">
        <v>0.1429</v>
      </c>
      <c r="K2903">
        <v>0.70589999999999997</v>
      </c>
      <c r="L2903">
        <v>0.5</v>
      </c>
      <c r="M2903">
        <v>1</v>
      </c>
      <c r="N2903">
        <v>0</v>
      </c>
      <c r="O2903">
        <v>1</v>
      </c>
      <c r="P2903">
        <v>3</v>
      </c>
      <c r="Q2903">
        <v>0</v>
      </c>
      <c r="R2903">
        <v>0</v>
      </c>
      <c r="S2903" s="2">
        <v>5.185185185185185E-3</v>
      </c>
      <c r="T2903" s="2">
        <v>2.3148148148148147E-5</v>
      </c>
      <c r="U2903">
        <v>0.33329999999999999</v>
      </c>
      <c r="V2903">
        <v>0.1429</v>
      </c>
      <c r="W2903">
        <v>1</v>
      </c>
      <c r="X2903">
        <v>0.66669999999999996</v>
      </c>
      <c r="Y2903">
        <v>0</v>
      </c>
      <c r="Z2903">
        <v>7.1400000000000005E-2</v>
      </c>
      <c r="AA2903">
        <v>0</v>
      </c>
      <c r="AB2903">
        <v>1</v>
      </c>
      <c r="AC2903">
        <v>0</v>
      </c>
      <c r="AD2903">
        <v>0.66669999999999996</v>
      </c>
      <c r="AE2903">
        <v>1</v>
      </c>
      <c r="AF2903" t="s">
        <v>3933</v>
      </c>
      <c r="AG2903" s="2">
        <v>2.5462962962962965E-3</v>
      </c>
      <c r="AH2903" t="s">
        <v>3911</v>
      </c>
      <c r="AI2903">
        <v>3</v>
      </c>
      <c r="AJ2903" t="s">
        <v>3914</v>
      </c>
      <c r="AK2903" s="3">
        <v>40258</v>
      </c>
      <c r="AL2903" s="10">
        <f>YEAR(ufc_fights_2[[#This Row],[date]])</f>
        <v>2010</v>
      </c>
      <c r="AM2903" t="s">
        <v>3971</v>
      </c>
      <c r="AN2903">
        <v>38</v>
      </c>
      <c r="AO2903" t="s">
        <v>3913</v>
      </c>
      <c r="AP2903">
        <f>IF(ufc_fights_2[[#This Row],[winner]]="Red",ufc_fights_2[[#This Row],[r_fighter_id]],ufc_fights_2[[#This Row],[b_fighter_id]])</f>
        <v>1226</v>
      </c>
      <c r="AQ2903" t="str">
        <f>_xlfn.XLOOKUP(ufc_fights_2[[#This Row],[winnerID]],ufc_fighters[id],ufc_fighters[fighter_name],"xxx",0,1)</f>
        <v>Clay Guida</v>
      </c>
    </row>
    <row r="2904" spans="1:43">
      <c r="A2904">
        <v>1226</v>
      </c>
      <c r="B2904">
        <v>1674</v>
      </c>
      <c r="C2904">
        <f>_xlfn.XLOOKUP(ufc_fights_2[[#This Row],[r_fighter_id]],ufc_fighters[id],ufc_fighters[year],"xxx",0,1)</f>
        <v>1981</v>
      </c>
      <c r="D2904">
        <f>_xlfn.XLOOKUP(ufc_fights_2[[#This Row],[b_fighter_id]],ufc_fighters[id],ufc_fighters[year],"Prázdné",0,1)</f>
        <v>1988</v>
      </c>
      <c r="E2904" s="10">
        <f>YEAR(ufc_fights_2[[#This Row],[date]])-ufc_fights_2[[#This Row],[r_year]]</f>
        <v>36</v>
      </c>
      <c r="F2904" s="10">
        <f>YEAR(ufc_fights_2[[#This Row],[date]])-ufc_fights_2[[#This Row],[b_year]]</f>
        <v>29</v>
      </c>
      <c r="G2904">
        <v>0</v>
      </c>
      <c r="H2904">
        <v>0</v>
      </c>
      <c r="I2904">
        <v>0.43680000000000002</v>
      </c>
      <c r="J2904">
        <v>0.33329999999999999</v>
      </c>
      <c r="K2904">
        <v>0.64249999999999996</v>
      </c>
      <c r="L2904">
        <v>0.38640000000000002</v>
      </c>
      <c r="M2904">
        <v>0.25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6.8634259259259256E-3</v>
      </c>
      <c r="T2904" s="2">
        <v>4.0509259259259258E-4</v>
      </c>
      <c r="U2904">
        <v>0.41770000000000002</v>
      </c>
      <c r="V2904">
        <v>0.27779999999999999</v>
      </c>
      <c r="W2904">
        <v>0.66669999999999996</v>
      </c>
      <c r="X2904">
        <v>0.5</v>
      </c>
      <c r="Y2904">
        <v>1</v>
      </c>
      <c r="Z2904">
        <v>0.1333</v>
      </c>
      <c r="AA2904">
        <v>0.27779999999999999</v>
      </c>
      <c r="AB2904">
        <v>0.33329999999999999</v>
      </c>
      <c r="AC2904">
        <v>1</v>
      </c>
      <c r="AD2904">
        <v>0.61109999999999998</v>
      </c>
      <c r="AE2904">
        <v>0</v>
      </c>
      <c r="AF2904" t="s">
        <v>3915</v>
      </c>
      <c r="AG2904" s="2">
        <v>3.472222222222222E-3</v>
      </c>
      <c r="AH2904" t="s">
        <v>3911</v>
      </c>
      <c r="AI2904">
        <v>3</v>
      </c>
      <c r="AJ2904" t="s">
        <v>3938</v>
      </c>
      <c r="AK2904" s="3">
        <v>42911</v>
      </c>
      <c r="AL2904" s="10">
        <f>YEAR(ufc_fights_2[[#This Row],[date]])</f>
        <v>2017</v>
      </c>
      <c r="AM2904" t="s">
        <v>3971</v>
      </c>
      <c r="AN2904">
        <v>35</v>
      </c>
      <c r="AO2904" t="s">
        <v>3913</v>
      </c>
      <c r="AP2904">
        <f>IF(ufc_fights_2[[#This Row],[winner]]="Red",ufc_fights_2[[#This Row],[r_fighter_id]],ufc_fights_2[[#This Row],[b_fighter_id]])</f>
        <v>1226</v>
      </c>
      <c r="AQ2904" t="str">
        <f>_xlfn.XLOOKUP(ufc_fights_2[[#This Row],[winnerID]],ufc_fighters[id],ufc_fighters[fighter_name],"xxx",0,1)</f>
        <v>Clay Guida</v>
      </c>
    </row>
    <row r="2905" spans="1:43">
      <c r="A2905">
        <v>1753</v>
      </c>
      <c r="B2905">
        <v>1226</v>
      </c>
      <c r="C2905">
        <f>_xlfn.XLOOKUP(ufc_fights_2[[#This Row],[r_fighter_id]],ufc_fighters[id],ufc_fighters[year],"xxx",0,1)</f>
        <v>1984</v>
      </c>
      <c r="D2905">
        <f>_xlfn.XLOOKUP(ufc_fights_2[[#This Row],[b_fighter_id]],ufc_fighters[id],ufc_fighters[year],"Prázdné",0,1)</f>
        <v>1981</v>
      </c>
      <c r="E2905" s="10">
        <f>YEAR(ufc_fights_2[[#This Row],[date]])-ufc_fights_2[[#This Row],[r_year]]</f>
        <v>33</v>
      </c>
      <c r="F2905" s="10">
        <f>YEAR(ufc_fights_2[[#This Row],[date]])-ufc_fights_2[[#This Row],[b_year]]</f>
        <v>36</v>
      </c>
      <c r="G2905">
        <v>0</v>
      </c>
      <c r="H2905">
        <v>1</v>
      </c>
      <c r="I2905">
        <v>0.1429</v>
      </c>
      <c r="J2905">
        <v>0.6</v>
      </c>
      <c r="K2905">
        <v>0.1429</v>
      </c>
      <c r="L2905">
        <v>0.64580000000000004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0</v>
      </c>
      <c r="T2905" s="2">
        <v>3.8194444444444446E-4</v>
      </c>
      <c r="U2905">
        <v>0.1429</v>
      </c>
      <c r="V2905">
        <v>0.55559999999999998</v>
      </c>
      <c r="W2905">
        <v>0</v>
      </c>
      <c r="X2905">
        <v>0</v>
      </c>
      <c r="Y2905">
        <v>1</v>
      </c>
      <c r="Z2905">
        <v>0.1429</v>
      </c>
      <c r="AA2905">
        <v>0.6</v>
      </c>
      <c r="AB2905">
        <v>0</v>
      </c>
      <c r="AC2905">
        <v>0</v>
      </c>
      <c r="AD2905">
        <v>0</v>
      </c>
      <c r="AE2905">
        <v>0.6</v>
      </c>
      <c r="AF2905" t="s">
        <v>3910</v>
      </c>
      <c r="AG2905" s="2">
        <v>7.7546296296296293E-4</v>
      </c>
      <c r="AH2905" t="s">
        <v>3911</v>
      </c>
      <c r="AI2905">
        <v>3</v>
      </c>
      <c r="AJ2905" t="s">
        <v>1658</v>
      </c>
      <c r="AK2905" s="3">
        <v>43050</v>
      </c>
      <c r="AL2905" s="10">
        <f>YEAR(ufc_fights_2[[#This Row],[date]])</f>
        <v>2017</v>
      </c>
      <c r="AM2905" t="s">
        <v>3971</v>
      </c>
      <c r="AN2905">
        <v>15</v>
      </c>
      <c r="AO2905" t="s">
        <v>3918</v>
      </c>
      <c r="AP2905">
        <f>IF(ufc_fights_2[[#This Row],[winner]]="Red",ufc_fights_2[[#This Row],[r_fighter_id]],ufc_fights_2[[#This Row],[b_fighter_id]])</f>
        <v>1226</v>
      </c>
      <c r="AQ2905" t="str">
        <f>_xlfn.XLOOKUP(ufc_fights_2[[#This Row],[winnerID]],ufc_fighters[id],ufc_fighters[fighter_name],"xxx",0,1)</f>
        <v>Clay Guida</v>
      </c>
    </row>
    <row r="2906" spans="1:43">
      <c r="A2906">
        <v>2485</v>
      </c>
      <c r="B2906">
        <v>1226</v>
      </c>
      <c r="C2906">
        <f>_xlfn.XLOOKUP(ufc_fights_2[[#This Row],[r_fighter_id]],ufc_fighters[id],ufc_fighters[year],"xxx",0,1)</f>
        <v>1978</v>
      </c>
      <c r="D2906">
        <f>_xlfn.XLOOKUP(ufc_fights_2[[#This Row],[b_fighter_id]],ufc_fighters[id],ufc_fighters[year],"Prázdné",0,1)</f>
        <v>1981</v>
      </c>
      <c r="E2906" s="10">
        <f>YEAR(ufc_fights_2[[#This Row],[date]])-ufc_fights_2[[#This Row],[r_year]]</f>
        <v>41</v>
      </c>
      <c r="F2906" s="10">
        <f>YEAR(ufc_fights_2[[#This Row],[date]])-ufc_fights_2[[#This Row],[b_year]]</f>
        <v>38</v>
      </c>
      <c r="G2906">
        <v>0</v>
      </c>
      <c r="H2906">
        <v>0</v>
      </c>
      <c r="I2906">
        <v>0.36159999999999998</v>
      </c>
      <c r="J2906">
        <v>0.3846</v>
      </c>
      <c r="K2906">
        <v>0.39360000000000001</v>
      </c>
      <c r="L2906">
        <v>0.46689999999999998</v>
      </c>
      <c r="M2906">
        <v>0</v>
      </c>
      <c r="N2906">
        <v>0.5</v>
      </c>
      <c r="O2906">
        <v>0</v>
      </c>
      <c r="P2906">
        <v>0</v>
      </c>
      <c r="Q2906">
        <v>0</v>
      </c>
      <c r="R2906">
        <v>0</v>
      </c>
      <c r="S2906" s="2">
        <v>0</v>
      </c>
      <c r="T2906" s="2">
        <v>2.8009259259259259E-3</v>
      </c>
      <c r="U2906">
        <v>0.34150000000000003</v>
      </c>
      <c r="V2906">
        <v>0.30590000000000001</v>
      </c>
      <c r="W2906">
        <v>0.66669999999999996</v>
      </c>
      <c r="X2906">
        <v>0</v>
      </c>
      <c r="Y2906">
        <v>0.88239999999999996</v>
      </c>
      <c r="Z2906">
        <v>0.32729999999999998</v>
      </c>
      <c r="AA2906">
        <v>0.36159999999999998</v>
      </c>
      <c r="AB2906">
        <v>0.83330000000000004</v>
      </c>
      <c r="AC2906">
        <v>0.5161</v>
      </c>
      <c r="AD2906">
        <v>0</v>
      </c>
      <c r="AE2906">
        <v>0</v>
      </c>
      <c r="AF2906" t="s">
        <v>3915</v>
      </c>
      <c r="AG2906" s="2">
        <v>3.472222222222222E-3</v>
      </c>
      <c r="AH2906" t="s">
        <v>3911</v>
      </c>
      <c r="AI2906">
        <v>3</v>
      </c>
      <c r="AJ2906" t="s">
        <v>3914</v>
      </c>
      <c r="AK2906" s="3">
        <v>43596</v>
      </c>
      <c r="AL2906" s="10">
        <f>YEAR(ufc_fights_2[[#This Row],[date]])</f>
        <v>2019</v>
      </c>
      <c r="AM2906" t="s">
        <v>3971</v>
      </c>
      <c r="AN2906">
        <v>13</v>
      </c>
      <c r="AO2906" t="s">
        <v>3918</v>
      </c>
      <c r="AP2906">
        <f>IF(ufc_fights_2[[#This Row],[winner]]="Red",ufc_fights_2[[#This Row],[r_fighter_id]],ufc_fights_2[[#This Row],[b_fighter_id]])</f>
        <v>1226</v>
      </c>
      <c r="AQ2906" t="str">
        <f>_xlfn.XLOOKUP(ufc_fights_2[[#This Row],[winnerID]],ufc_fighters[id],ufc_fighters[fighter_name],"xxx",0,1)</f>
        <v>Clay Guida</v>
      </c>
    </row>
    <row r="2907" spans="1:43">
      <c r="A2907">
        <v>1226</v>
      </c>
      <c r="B2907">
        <v>1486</v>
      </c>
      <c r="C2907">
        <f>_xlfn.XLOOKUP(ufc_fights_2[[#This Row],[r_fighter_id]],ufc_fighters[id],ufc_fighters[year],"xxx",0,1)</f>
        <v>1981</v>
      </c>
      <c r="D2907">
        <f>_xlfn.XLOOKUP(ufc_fights_2[[#This Row],[b_fighter_id]],ufc_fighters[id],ufc_fighters[year],"Prázdné",0,1)</f>
        <v>1976</v>
      </c>
      <c r="E2907" s="10">
        <f>YEAR(ufc_fights_2[[#This Row],[date]])-ufc_fights_2[[#This Row],[r_year]]</f>
        <v>25</v>
      </c>
      <c r="F2907" s="10">
        <f>YEAR(ufc_fights_2[[#This Row],[date]])-ufc_fights_2[[#This Row],[b_year]]</f>
        <v>30</v>
      </c>
      <c r="G2907">
        <v>0</v>
      </c>
      <c r="H2907">
        <v>0</v>
      </c>
      <c r="I2907">
        <v>0.5</v>
      </c>
      <c r="J2907">
        <v>0.36109999999999998</v>
      </c>
      <c r="K2907">
        <v>0.74399999999999999</v>
      </c>
      <c r="L2907">
        <v>0.53849999999999998</v>
      </c>
      <c r="M2907">
        <v>0.5</v>
      </c>
      <c r="N2907">
        <v>0</v>
      </c>
      <c r="O2907">
        <v>2</v>
      </c>
      <c r="P2907">
        <v>1</v>
      </c>
      <c r="Q2907">
        <v>0</v>
      </c>
      <c r="R2907">
        <v>0</v>
      </c>
      <c r="S2907" s="2">
        <v>5.2314814814814811E-3</v>
      </c>
      <c r="T2907" s="2">
        <v>3.0092592592592595E-4</v>
      </c>
      <c r="U2907">
        <v>0.46939999999999998</v>
      </c>
      <c r="V2907">
        <v>0.2581</v>
      </c>
      <c r="W2907">
        <v>1</v>
      </c>
      <c r="X2907">
        <v>1</v>
      </c>
      <c r="Y2907">
        <v>0</v>
      </c>
      <c r="Z2907">
        <v>0.15379999999999999</v>
      </c>
      <c r="AA2907">
        <v>0.125</v>
      </c>
      <c r="AB2907">
        <v>1</v>
      </c>
      <c r="AC2907">
        <v>0.8</v>
      </c>
      <c r="AD2907">
        <v>0.60529999999999995</v>
      </c>
      <c r="AE2907">
        <v>1</v>
      </c>
      <c r="AF2907" t="s">
        <v>3933</v>
      </c>
      <c r="AG2907" s="2">
        <v>3.2638888888888891E-3</v>
      </c>
      <c r="AH2907" t="s">
        <v>3911</v>
      </c>
      <c r="AI2907">
        <v>3</v>
      </c>
      <c r="AJ2907" t="s">
        <v>3967</v>
      </c>
      <c r="AK2907" s="3">
        <v>39004</v>
      </c>
      <c r="AL2907" s="10">
        <f>YEAR(ufc_fights_2[[#This Row],[date]])</f>
        <v>2006</v>
      </c>
      <c r="AM2907" t="s">
        <v>3971</v>
      </c>
      <c r="AN2907">
        <v>1</v>
      </c>
      <c r="AO2907" t="s">
        <v>3913</v>
      </c>
      <c r="AP2907">
        <f>IF(ufc_fights_2[[#This Row],[winner]]="Red",ufc_fights_2[[#This Row],[r_fighter_id]],ufc_fights_2[[#This Row],[b_fighter_id]])</f>
        <v>1226</v>
      </c>
      <c r="AQ2907" t="str">
        <f>_xlfn.XLOOKUP(ufc_fights_2[[#This Row],[winnerID]],ufc_fighters[id],ufc_fighters[fighter_name],"xxx",0,1)</f>
        <v>Clay Guida</v>
      </c>
    </row>
    <row r="2908" spans="1:43">
      <c r="A2908">
        <v>1226</v>
      </c>
      <c r="B2908">
        <v>161</v>
      </c>
      <c r="C2908">
        <f>_xlfn.XLOOKUP(ufc_fights_2[[#This Row],[r_fighter_id]],ufc_fighters[id],ufc_fighters[year],"xxx",0,1)</f>
        <v>1981</v>
      </c>
      <c r="D2908">
        <f>_xlfn.XLOOKUP(ufc_fights_2[[#This Row],[b_fighter_id]],ufc_fighters[id],ufc_fighters[year],"Prázdné",0,1)</f>
        <v>1973</v>
      </c>
      <c r="E2908" s="10">
        <f>YEAR(ufc_fights_2[[#This Row],[date]])-ufc_fights_2[[#This Row],[r_year]]</f>
        <v>26</v>
      </c>
      <c r="F2908" s="10">
        <f>YEAR(ufc_fights_2[[#This Row],[date]])-ufc_fights_2[[#This Row],[b_year]]</f>
        <v>34</v>
      </c>
      <c r="G2908">
        <v>2</v>
      </c>
      <c r="H2908">
        <v>0</v>
      </c>
      <c r="I2908">
        <v>0.24310000000000001</v>
      </c>
      <c r="J2908">
        <v>0.29630000000000001</v>
      </c>
      <c r="K2908">
        <v>0.34129999999999999</v>
      </c>
      <c r="L2908">
        <v>0.33100000000000002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2.3842592592592591E-3</v>
      </c>
      <c r="T2908" s="2">
        <v>0</v>
      </c>
      <c r="U2908">
        <v>0.17419999999999999</v>
      </c>
      <c r="V2908">
        <v>0.29099999999999998</v>
      </c>
      <c r="W2908">
        <v>0.46150000000000002</v>
      </c>
      <c r="X2908">
        <v>0.84619999999999995</v>
      </c>
      <c r="Y2908">
        <v>1</v>
      </c>
      <c r="Z2908">
        <v>0.21079999999999999</v>
      </c>
      <c r="AA2908">
        <v>0.29630000000000001</v>
      </c>
      <c r="AB2908">
        <v>0.66669999999999996</v>
      </c>
      <c r="AC2908">
        <v>0</v>
      </c>
      <c r="AD2908">
        <v>0.58330000000000004</v>
      </c>
      <c r="AE2908">
        <v>0</v>
      </c>
      <c r="AF2908" t="s">
        <v>3922</v>
      </c>
      <c r="AG2908" s="2">
        <v>3.472222222222222E-3</v>
      </c>
      <c r="AH2908" t="s">
        <v>3911</v>
      </c>
      <c r="AI2908">
        <v>3</v>
      </c>
      <c r="AJ2908" t="s">
        <v>3967</v>
      </c>
      <c r="AK2908" s="3">
        <v>39319</v>
      </c>
      <c r="AL2908" s="10">
        <f>YEAR(ufc_fights_2[[#This Row],[date]])</f>
        <v>2007</v>
      </c>
      <c r="AM2908" t="s">
        <v>3971</v>
      </c>
      <c r="AN2908">
        <v>1</v>
      </c>
      <c r="AO2908" t="s">
        <v>3913</v>
      </c>
      <c r="AP2908">
        <f>IF(ufc_fights_2[[#This Row],[winner]]="Red",ufc_fights_2[[#This Row],[r_fighter_id]],ufc_fights_2[[#This Row],[b_fighter_id]])</f>
        <v>1226</v>
      </c>
      <c r="AQ2908" t="str">
        <f>_xlfn.XLOOKUP(ufc_fights_2[[#This Row],[winnerID]],ufc_fighters[id],ufc_fighters[fighter_name],"xxx",0,1)</f>
        <v>Clay Guida</v>
      </c>
    </row>
    <row r="2909" spans="1:43">
      <c r="A2909">
        <v>1226</v>
      </c>
      <c r="B2909">
        <v>1139</v>
      </c>
      <c r="C2909">
        <f>_xlfn.XLOOKUP(ufc_fights_2[[#This Row],[r_fighter_id]],ufc_fighters[id],ufc_fighters[year],"xxx",0,1)</f>
        <v>1981</v>
      </c>
      <c r="D2909">
        <f>_xlfn.XLOOKUP(ufc_fights_2[[#This Row],[b_fighter_id]],ufc_fighters[id],ufc_fighters[year],"Prázdné",0,1)</f>
        <v>1978</v>
      </c>
      <c r="E2909" s="10">
        <f>YEAR(ufc_fights_2[[#This Row],[date]])-ufc_fights_2[[#This Row],[r_year]]</f>
        <v>30</v>
      </c>
      <c r="F2909" s="10">
        <f>YEAR(ufc_fights_2[[#This Row],[date]])-ufc_fights_2[[#This Row],[b_year]]</f>
        <v>33</v>
      </c>
      <c r="G2909">
        <v>0</v>
      </c>
      <c r="H2909">
        <v>0</v>
      </c>
      <c r="I2909">
        <v>0.19670000000000001</v>
      </c>
      <c r="J2909">
        <v>0.17280000000000001</v>
      </c>
      <c r="K2909">
        <v>0.2319</v>
      </c>
      <c r="L2909">
        <v>0.17280000000000001</v>
      </c>
      <c r="M2909">
        <v>0.33329999999999999</v>
      </c>
      <c r="N2909">
        <v>0</v>
      </c>
      <c r="O2909">
        <v>2</v>
      </c>
      <c r="P2909">
        <v>0</v>
      </c>
      <c r="Q2909">
        <v>0</v>
      </c>
      <c r="R2909">
        <v>0</v>
      </c>
      <c r="S2909" s="2">
        <v>1.25E-3</v>
      </c>
      <c r="T2909" s="2">
        <v>3.7037037037037035E-4</v>
      </c>
      <c r="U2909">
        <v>0.1754</v>
      </c>
      <c r="V2909">
        <v>0.14099999999999999</v>
      </c>
      <c r="W2909">
        <v>0.5</v>
      </c>
      <c r="X2909">
        <v>0</v>
      </c>
      <c r="Y2909">
        <v>0</v>
      </c>
      <c r="Z2909">
        <v>0.18640000000000001</v>
      </c>
      <c r="AA2909">
        <v>0.16250000000000001</v>
      </c>
      <c r="AB2909">
        <v>0</v>
      </c>
      <c r="AC2909">
        <v>1</v>
      </c>
      <c r="AD2909">
        <v>0.5</v>
      </c>
      <c r="AE2909">
        <v>0</v>
      </c>
      <c r="AF2909" t="s">
        <v>3933</v>
      </c>
      <c r="AG2909" s="2">
        <v>3.0902777777777777E-3</v>
      </c>
      <c r="AH2909" t="s">
        <v>3911</v>
      </c>
      <c r="AI2909">
        <v>3</v>
      </c>
      <c r="AJ2909" t="s">
        <v>3974</v>
      </c>
      <c r="AK2909" s="3">
        <v>40544</v>
      </c>
      <c r="AL2909" s="10">
        <f>YEAR(ufc_fights_2[[#This Row],[date]])</f>
        <v>2011</v>
      </c>
      <c r="AM2909" t="s">
        <v>3971</v>
      </c>
      <c r="AN2909">
        <v>1</v>
      </c>
      <c r="AO2909" t="s">
        <v>3913</v>
      </c>
      <c r="AP2909">
        <f>IF(ufc_fights_2[[#This Row],[winner]]="Red",ufc_fights_2[[#This Row],[r_fighter_id]],ufc_fights_2[[#This Row],[b_fighter_id]])</f>
        <v>1226</v>
      </c>
      <c r="AQ2909" t="str">
        <f>_xlfn.XLOOKUP(ufc_fights_2[[#This Row],[winnerID]],ufc_fighters[id],ufc_fighters[fighter_name],"xxx",0,1)</f>
        <v>Clay Guida</v>
      </c>
    </row>
    <row r="2910" spans="1:43">
      <c r="A2910">
        <v>1420</v>
      </c>
      <c r="B2910">
        <v>917</v>
      </c>
      <c r="C2910">
        <f>_xlfn.XLOOKUP(ufc_fights_2[[#This Row],[r_fighter_id]],ufc_fighters[id],ufc_fighters[year],"xxx",0,1)</f>
        <v>1983</v>
      </c>
      <c r="D2910">
        <f>_xlfn.XLOOKUP(ufc_fights_2[[#This Row],[b_fighter_id]],ufc_fighters[id],ufc_fighters[year],"Prázdné",0,1)</f>
        <v>1980</v>
      </c>
      <c r="E2910" s="10">
        <f>YEAR(ufc_fights_2[[#This Row],[date]])-ufc_fights_2[[#This Row],[r_year]]</f>
        <v>24</v>
      </c>
      <c r="F2910" s="10">
        <f>YEAR(ufc_fights_2[[#This Row],[date]])-ufc_fights_2[[#This Row],[b_year]]</f>
        <v>27</v>
      </c>
      <c r="G2910">
        <v>0</v>
      </c>
      <c r="H2910">
        <v>0</v>
      </c>
      <c r="I2910">
        <v>0.43590000000000001</v>
      </c>
      <c r="J2910">
        <v>0.39219999999999999</v>
      </c>
      <c r="K2910">
        <v>0.56069999999999998</v>
      </c>
      <c r="L2910">
        <v>0.5</v>
      </c>
      <c r="M2910">
        <v>0</v>
      </c>
      <c r="N2910">
        <v>0.8</v>
      </c>
      <c r="O2910">
        <v>0</v>
      </c>
      <c r="P2910">
        <v>0</v>
      </c>
      <c r="Q2910">
        <v>1</v>
      </c>
      <c r="R2910">
        <v>0</v>
      </c>
      <c r="S2910" s="2">
        <v>2.1180555555555558E-3</v>
      </c>
      <c r="T2910" s="2">
        <v>1.9907407407407408E-3</v>
      </c>
      <c r="U2910">
        <v>0.3387</v>
      </c>
      <c r="V2910">
        <v>0.29270000000000002</v>
      </c>
      <c r="W2910">
        <v>0.76919999999999999</v>
      </c>
      <c r="X2910">
        <v>1</v>
      </c>
      <c r="Y2910">
        <v>0.8</v>
      </c>
      <c r="Z2910">
        <v>0.34039999999999998</v>
      </c>
      <c r="AA2910">
        <v>0.23530000000000001</v>
      </c>
      <c r="AB2910">
        <v>0.625</v>
      </c>
      <c r="AC2910">
        <v>0.83330000000000004</v>
      </c>
      <c r="AD2910">
        <v>0.56520000000000004</v>
      </c>
      <c r="AE2910">
        <v>0.4</v>
      </c>
      <c r="AF2910" t="s">
        <v>3910</v>
      </c>
      <c r="AG2910" s="2">
        <v>2.4305555555555556E-3</v>
      </c>
      <c r="AH2910" t="s">
        <v>3911</v>
      </c>
      <c r="AI2910">
        <v>3</v>
      </c>
      <c r="AJ2910" t="s">
        <v>3967</v>
      </c>
      <c r="AK2910" s="3">
        <v>39256</v>
      </c>
      <c r="AL2910" s="10">
        <f>YEAR(ufc_fights_2[[#This Row],[date]])</f>
        <v>2007</v>
      </c>
      <c r="AM2910" t="s">
        <v>3971</v>
      </c>
      <c r="AN2910">
        <v>1</v>
      </c>
      <c r="AO2910" t="s">
        <v>3913</v>
      </c>
      <c r="AP2910">
        <f>IF(ufc_fights_2[[#This Row],[winner]]="Red",ufc_fights_2[[#This Row],[r_fighter_id]],ufc_fights_2[[#This Row],[b_fighter_id]])</f>
        <v>1420</v>
      </c>
      <c r="AQ2910" t="str">
        <f>_xlfn.XLOOKUP(ufc_fights_2[[#This Row],[winnerID]],ufc_fighters[id],ufc_fighters[fighter_name],"xxx",0,1)</f>
        <v>Roger Huerta</v>
      </c>
    </row>
    <row r="2911" spans="1:43">
      <c r="A2911">
        <v>1420</v>
      </c>
      <c r="B2911">
        <v>647</v>
      </c>
      <c r="C2911">
        <f>_xlfn.XLOOKUP(ufc_fights_2[[#This Row],[r_fighter_id]],ufc_fighters[id],ufc_fighters[year],"xxx",0,1)</f>
        <v>1983</v>
      </c>
      <c r="D2911">
        <f>_xlfn.XLOOKUP(ufc_fights_2[[#This Row],[b_fighter_id]],ufc_fighters[id],ufc_fighters[year],"Prázdné",0,1)</f>
        <v>1976</v>
      </c>
      <c r="E2911" s="10">
        <f>YEAR(ufc_fights_2[[#This Row],[date]])-ufc_fights_2[[#This Row],[r_year]]</f>
        <v>24</v>
      </c>
      <c r="F2911" s="10">
        <f>YEAR(ufc_fights_2[[#This Row],[date]])-ufc_fights_2[[#This Row],[b_year]]</f>
        <v>31</v>
      </c>
      <c r="G2911">
        <v>0</v>
      </c>
      <c r="H2911">
        <v>0</v>
      </c>
      <c r="I2911">
        <v>0.40620000000000001</v>
      </c>
      <c r="J2911">
        <v>0.66669999999999996</v>
      </c>
      <c r="K2911">
        <v>0.65539999999999998</v>
      </c>
      <c r="L2911">
        <v>0.875</v>
      </c>
      <c r="M2911">
        <v>0</v>
      </c>
      <c r="N2911">
        <v>0</v>
      </c>
      <c r="O2911">
        <v>0</v>
      </c>
      <c r="P2911">
        <v>3</v>
      </c>
      <c r="Q2911">
        <v>0</v>
      </c>
      <c r="R2911">
        <v>2</v>
      </c>
      <c r="S2911" s="2">
        <v>4.5370370370370373E-3</v>
      </c>
      <c r="T2911" s="2">
        <v>2.6041666666666665E-3</v>
      </c>
      <c r="U2911">
        <v>0.36359999999999998</v>
      </c>
      <c r="V2911">
        <v>0</v>
      </c>
      <c r="W2911">
        <v>0.57140000000000002</v>
      </c>
      <c r="X2911">
        <v>1</v>
      </c>
      <c r="Y2911">
        <v>0.66669999999999996</v>
      </c>
      <c r="Z2911">
        <v>0.25</v>
      </c>
      <c r="AA2911">
        <v>0.66669999999999996</v>
      </c>
      <c r="AB2911">
        <v>0</v>
      </c>
      <c r="AC2911">
        <v>0</v>
      </c>
      <c r="AD2911">
        <v>0.44230000000000003</v>
      </c>
      <c r="AE2911">
        <v>0</v>
      </c>
      <c r="AF2911" t="s">
        <v>3910</v>
      </c>
      <c r="AG2911" s="2">
        <v>1.2731481481481483E-3</v>
      </c>
      <c r="AH2911" t="s">
        <v>3911</v>
      </c>
      <c r="AI2911">
        <v>3</v>
      </c>
      <c r="AJ2911" t="s">
        <v>3967</v>
      </c>
      <c r="AK2911" s="3">
        <v>39319</v>
      </c>
      <c r="AL2911" s="10">
        <f>YEAR(ufc_fights_2[[#This Row],[date]])</f>
        <v>2007</v>
      </c>
      <c r="AM2911" t="s">
        <v>3971</v>
      </c>
      <c r="AN2911">
        <v>1</v>
      </c>
      <c r="AO2911" t="s">
        <v>3913</v>
      </c>
      <c r="AP2911">
        <f>IF(ufc_fights_2[[#This Row],[winner]]="Red",ufc_fights_2[[#This Row],[r_fighter_id]],ufc_fights_2[[#This Row],[b_fighter_id]])</f>
        <v>1420</v>
      </c>
      <c r="AQ2911" t="str">
        <f>_xlfn.XLOOKUP(ufc_fights_2[[#This Row],[winnerID]],ufc_fighters[id],ufc_fighters[fighter_name],"xxx",0,1)</f>
        <v>Roger Huerta</v>
      </c>
    </row>
    <row r="2912" spans="1:43">
      <c r="A2912">
        <v>1420</v>
      </c>
      <c r="B2912">
        <v>1258</v>
      </c>
      <c r="C2912">
        <f>_xlfn.XLOOKUP(ufc_fights_2[[#This Row],[r_fighter_id]],ufc_fighters[id],ufc_fighters[year],"xxx",0,1)</f>
        <v>1983</v>
      </c>
      <c r="D2912">
        <f>_xlfn.XLOOKUP(ufc_fights_2[[#This Row],[b_fighter_id]],ufc_fighters[id],ufc_fighters[year],"Prázdné",0,1)</f>
        <v>1972</v>
      </c>
      <c r="E2912" s="10">
        <f>YEAR(ufc_fights_2[[#This Row],[date]])-ufc_fights_2[[#This Row],[r_year]]</f>
        <v>24</v>
      </c>
      <c r="F2912" s="10">
        <f>YEAR(ufc_fights_2[[#This Row],[date]])-ufc_fights_2[[#This Row],[b_year]]</f>
        <v>35</v>
      </c>
      <c r="G2912">
        <v>0</v>
      </c>
      <c r="H2912">
        <v>0</v>
      </c>
      <c r="I2912">
        <v>0.72219999999999995</v>
      </c>
      <c r="J2912">
        <v>0.5</v>
      </c>
      <c r="K2912">
        <v>0.72219999999999995</v>
      </c>
      <c r="L2912">
        <v>0.5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1.3888888888888889E-4</v>
      </c>
      <c r="T2912" s="2">
        <v>0</v>
      </c>
      <c r="U2912">
        <v>0.72219999999999995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0.5</v>
      </c>
      <c r="AB2912">
        <v>0</v>
      </c>
      <c r="AC2912">
        <v>0</v>
      </c>
      <c r="AD2912">
        <v>0.76470000000000005</v>
      </c>
      <c r="AE2912">
        <v>0</v>
      </c>
      <c r="AF2912" t="s">
        <v>3910</v>
      </c>
      <c r="AG2912" s="2">
        <v>2.199074074074074E-4</v>
      </c>
      <c r="AH2912" t="s">
        <v>3911</v>
      </c>
      <c r="AI2912">
        <v>3</v>
      </c>
      <c r="AJ2912" t="s">
        <v>3949</v>
      </c>
      <c r="AK2912" s="3">
        <v>39116</v>
      </c>
      <c r="AL2912" s="10">
        <f>YEAR(ufc_fights_2[[#This Row],[date]])</f>
        <v>2007</v>
      </c>
      <c r="AM2912" t="s">
        <v>3971</v>
      </c>
      <c r="AN2912">
        <v>1</v>
      </c>
      <c r="AO2912" t="s">
        <v>3913</v>
      </c>
      <c r="AP2912">
        <f>IF(ufc_fights_2[[#This Row],[winner]]="Red",ufc_fights_2[[#This Row],[r_fighter_id]],ufc_fights_2[[#This Row],[b_fighter_id]])</f>
        <v>1420</v>
      </c>
      <c r="AQ2912" t="str">
        <f>_xlfn.XLOOKUP(ufc_fights_2[[#This Row],[winnerID]],ufc_fighters[id],ufc_fighters[fighter_name],"xxx",0,1)</f>
        <v>Roger Huerta</v>
      </c>
    </row>
    <row r="2913" spans="1:43">
      <c r="A2913">
        <v>1420</v>
      </c>
      <c r="B2913">
        <v>1069</v>
      </c>
      <c r="C2913">
        <f>_xlfn.XLOOKUP(ufc_fights_2[[#This Row],[r_fighter_id]],ufc_fighters[id],ufc_fighters[year],"xxx",0,1)</f>
        <v>1983</v>
      </c>
      <c r="D2913">
        <f>_xlfn.XLOOKUP(ufc_fights_2[[#This Row],[b_fighter_id]],ufc_fighters[id],ufc_fighters[year],"Prázdné",0,1)</f>
        <v>1979</v>
      </c>
      <c r="E2913" s="10">
        <f>YEAR(ufc_fights_2[[#This Row],[date]])-ufc_fights_2[[#This Row],[r_year]]</f>
        <v>24</v>
      </c>
      <c r="F2913" s="10">
        <f>YEAR(ufc_fights_2[[#This Row],[date]])-ufc_fights_2[[#This Row],[b_year]]</f>
        <v>28</v>
      </c>
      <c r="G2913">
        <v>0</v>
      </c>
      <c r="H2913">
        <v>0</v>
      </c>
      <c r="I2913">
        <v>0.41260000000000002</v>
      </c>
      <c r="J2913">
        <v>0.32579999999999998</v>
      </c>
      <c r="K2913">
        <v>0.50670000000000004</v>
      </c>
      <c r="L2913">
        <v>0.43280000000000002</v>
      </c>
      <c r="M2913">
        <v>0.85709999999999997</v>
      </c>
      <c r="N2913">
        <v>0</v>
      </c>
      <c r="O2913">
        <v>0</v>
      </c>
      <c r="P2913">
        <v>2</v>
      </c>
      <c r="Q2913">
        <v>1</v>
      </c>
      <c r="R2913">
        <v>2</v>
      </c>
      <c r="S2913" s="2">
        <v>7.037037037037037E-3</v>
      </c>
      <c r="T2913" s="2">
        <v>7.5231481481481482E-4</v>
      </c>
      <c r="U2913">
        <v>0.39900000000000002</v>
      </c>
      <c r="V2913">
        <v>0.30669999999999997</v>
      </c>
      <c r="W2913">
        <v>0.75</v>
      </c>
      <c r="X2913">
        <v>0</v>
      </c>
      <c r="Y2913">
        <v>0.375</v>
      </c>
      <c r="Z2913">
        <v>0.24679999999999999</v>
      </c>
      <c r="AA2913">
        <v>0.26979999999999998</v>
      </c>
      <c r="AB2913">
        <v>0.41460000000000002</v>
      </c>
      <c r="AC2913">
        <v>0.42859999999999998</v>
      </c>
      <c r="AD2913">
        <v>0.55679999999999996</v>
      </c>
      <c r="AE2913">
        <v>0.6</v>
      </c>
      <c r="AF2913" t="s">
        <v>3915</v>
      </c>
      <c r="AG2913" s="2">
        <v>3.472222222222222E-3</v>
      </c>
      <c r="AH2913" t="s">
        <v>3911</v>
      </c>
      <c r="AI2913">
        <v>3</v>
      </c>
      <c r="AJ2913" t="s">
        <v>3939</v>
      </c>
      <c r="AK2913" s="3">
        <v>39179</v>
      </c>
      <c r="AL2913" s="10">
        <f>YEAR(ufc_fights_2[[#This Row],[date]])</f>
        <v>2007</v>
      </c>
      <c r="AM2913" t="s">
        <v>3971</v>
      </c>
      <c r="AN2913">
        <v>3</v>
      </c>
      <c r="AO2913" t="s">
        <v>3913</v>
      </c>
      <c r="AP2913">
        <f>IF(ufc_fights_2[[#This Row],[winner]]="Red",ufc_fights_2[[#This Row],[r_fighter_id]],ufc_fights_2[[#This Row],[b_fighter_id]])</f>
        <v>1420</v>
      </c>
      <c r="AQ2913" t="str">
        <f>_xlfn.XLOOKUP(ufc_fights_2[[#This Row],[winnerID]],ufc_fighters[id],ufc_fighters[fighter_name],"xxx",0,1)</f>
        <v>Roger Huerta</v>
      </c>
    </row>
    <row r="2914" spans="1:43">
      <c r="A2914">
        <v>445</v>
      </c>
      <c r="B2914">
        <v>700</v>
      </c>
      <c r="C2914">
        <f>_xlfn.XLOOKUP(ufc_fights_2[[#This Row],[r_fighter_id]],ufc_fighters[id],ufc_fighters[year],"xxx",0,1)</f>
        <v>1989</v>
      </c>
      <c r="D2914">
        <f>_xlfn.XLOOKUP(ufc_fights_2[[#This Row],[b_fighter_id]],ufc_fighters[id],ufc_fighters[year],"Prázdné",0,1)</f>
        <v>1989</v>
      </c>
      <c r="E2914" s="10">
        <f>YEAR(ufc_fights_2[[#This Row],[date]])-ufc_fights_2[[#This Row],[r_year]]</f>
        <v>30</v>
      </c>
      <c r="F2914" s="10">
        <f>YEAR(ufc_fights_2[[#This Row],[date]])-ufc_fights_2[[#This Row],[b_year]]</f>
        <v>30</v>
      </c>
      <c r="G2914">
        <v>0</v>
      </c>
      <c r="H2914">
        <v>0</v>
      </c>
      <c r="I2914">
        <v>0.33329999999999999</v>
      </c>
      <c r="J2914">
        <v>0.72219999999999995</v>
      </c>
      <c r="K2914">
        <v>0.33329999999999999</v>
      </c>
      <c r="L2914">
        <v>0.73680000000000001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  <c r="S2914" s="2">
        <v>0</v>
      </c>
      <c r="T2914" s="2">
        <v>5.2083333333333333E-4</v>
      </c>
      <c r="U2914">
        <v>0.1429</v>
      </c>
      <c r="V2914">
        <v>0.61539999999999995</v>
      </c>
      <c r="W2914">
        <v>1</v>
      </c>
      <c r="X2914">
        <v>0</v>
      </c>
      <c r="Y2914">
        <v>1</v>
      </c>
      <c r="Z2914">
        <v>0.25</v>
      </c>
      <c r="AA2914">
        <v>0.6875</v>
      </c>
      <c r="AB2914">
        <v>1</v>
      </c>
      <c r="AC2914">
        <v>1</v>
      </c>
      <c r="AD2914">
        <v>0</v>
      </c>
      <c r="AE2914">
        <v>0</v>
      </c>
      <c r="AF2914" t="s">
        <v>3933</v>
      </c>
      <c r="AG2914" s="2">
        <v>1.4120370370370369E-3</v>
      </c>
      <c r="AH2914" t="s">
        <v>3911</v>
      </c>
      <c r="AI2914">
        <v>3</v>
      </c>
      <c r="AJ2914" t="s">
        <v>3955</v>
      </c>
      <c r="AK2914" s="3">
        <v>43764</v>
      </c>
      <c r="AL2914" s="10">
        <f>YEAR(ufc_fights_2[[#This Row],[date]])</f>
        <v>2019</v>
      </c>
      <c r="AM2914" t="s">
        <v>3971</v>
      </c>
      <c r="AN2914">
        <v>57</v>
      </c>
      <c r="AO2914" t="s">
        <v>3918</v>
      </c>
      <c r="AP2914">
        <f>IF(ufc_fights_2[[#This Row],[winner]]="Red",ufc_fights_2[[#This Row],[r_fighter_id]],ufc_fights_2[[#This Row],[b_fighter_id]])</f>
        <v>700</v>
      </c>
      <c r="AQ2914" t="str">
        <f>_xlfn.XLOOKUP(ufc_fights_2[[#This Row],[winnerID]],ufc_fighters[id],ufc_fighters[fighter_name],"xxx",0,1)</f>
        <v>Beneil Dariush</v>
      </c>
    </row>
    <row r="2915" spans="1:43">
      <c r="A2915">
        <v>700</v>
      </c>
      <c r="B2915">
        <v>1915</v>
      </c>
      <c r="C2915">
        <f>_xlfn.XLOOKUP(ufc_fights_2[[#This Row],[r_fighter_id]],ufc_fighters[id],ufc_fighters[year],"xxx",0,1)</f>
        <v>1989</v>
      </c>
      <c r="D2915">
        <f>_xlfn.XLOOKUP(ufc_fights_2[[#This Row],[b_fighter_id]],ufc_fighters[id],ufc_fighters[year],"Prázdné",0,1)</f>
        <v>1984</v>
      </c>
      <c r="E2915" s="10">
        <f>YEAR(ufc_fights_2[[#This Row],[date]])-ufc_fights_2[[#This Row],[r_year]]</f>
        <v>27</v>
      </c>
      <c r="F2915" s="10">
        <f>YEAR(ufc_fights_2[[#This Row],[date]])-ufc_fights_2[[#This Row],[b_year]]</f>
        <v>32</v>
      </c>
      <c r="G2915">
        <v>0</v>
      </c>
      <c r="H2915">
        <v>0</v>
      </c>
      <c r="I2915">
        <v>0.5</v>
      </c>
      <c r="J2915">
        <v>0.52559999999999996</v>
      </c>
      <c r="K2915">
        <v>0.54479999999999995</v>
      </c>
      <c r="L2915">
        <v>0.61240000000000006</v>
      </c>
      <c r="M2915">
        <v>0</v>
      </c>
      <c r="N2915">
        <v>0.5</v>
      </c>
      <c r="O2915">
        <v>0</v>
      </c>
      <c r="P2915">
        <v>0</v>
      </c>
      <c r="Q2915">
        <v>0</v>
      </c>
      <c r="R2915">
        <v>0</v>
      </c>
      <c r="S2915" s="2">
        <v>2.8935185185185184E-3</v>
      </c>
      <c r="T2915" s="2">
        <v>1.8865740740740742E-3</v>
      </c>
      <c r="U2915">
        <v>0.32790000000000002</v>
      </c>
      <c r="V2915">
        <v>0.43640000000000001</v>
      </c>
      <c r="W2915">
        <v>0.63639999999999997</v>
      </c>
      <c r="X2915">
        <v>0.8</v>
      </c>
      <c r="Y2915">
        <v>1</v>
      </c>
      <c r="Z2915">
        <v>0.35210000000000002</v>
      </c>
      <c r="AA2915">
        <v>0.49120000000000003</v>
      </c>
      <c r="AB2915">
        <v>0.71430000000000005</v>
      </c>
      <c r="AC2915">
        <v>0.68420000000000003</v>
      </c>
      <c r="AD2915">
        <v>0</v>
      </c>
      <c r="AE2915">
        <v>0</v>
      </c>
      <c r="AF2915" t="s">
        <v>3915</v>
      </c>
      <c r="AG2915" s="2">
        <v>3.472222222222222E-3</v>
      </c>
      <c r="AH2915" t="s">
        <v>3911</v>
      </c>
      <c r="AI2915">
        <v>3</v>
      </c>
      <c r="AJ2915" t="s">
        <v>3914</v>
      </c>
      <c r="AK2915" s="3">
        <v>42679</v>
      </c>
      <c r="AL2915" s="10">
        <f>YEAR(ufc_fights_2[[#This Row],[date]])</f>
        <v>2016</v>
      </c>
      <c r="AM2915" t="s">
        <v>3971</v>
      </c>
      <c r="AN2915">
        <v>50</v>
      </c>
      <c r="AO2915" t="s">
        <v>3913</v>
      </c>
      <c r="AP2915">
        <f>IF(ufc_fights_2[[#This Row],[winner]]="Red",ufc_fights_2[[#This Row],[r_fighter_id]],ufc_fights_2[[#This Row],[b_fighter_id]])</f>
        <v>700</v>
      </c>
      <c r="AQ2915" t="str">
        <f>_xlfn.XLOOKUP(ufc_fights_2[[#This Row],[winnerID]],ufc_fighters[id],ufc_fighters[fighter_name],"xxx",0,1)</f>
        <v>Beneil Dariush</v>
      </c>
    </row>
    <row r="2916" spans="1:43">
      <c r="A2916">
        <v>700</v>
      </c>
      <c r="B2916">
        <v>1977</v>
      </c>
      <c r="C2916">
        <f>_xlfn.XLOOKUP(ufc_fights_2[[#This Row],[r_fighter_id]],ufc_fighters[id],ufc_fighters[year],"xxx",0,1)</f>
        <v>1989</v>
      </c>
      <c r="D2916">
        <f>_xlfn.XLOOKUP(ufc_fights_2[[#This Row],[b_fighter_id]],ufc_fighters[id],ufc_fighters[year],"Prázdné",0,1)</f>
        <v>1989</v>
      </c>
      <c r="E2916" s="10">
        <f>YEAR(ufc_fights_2[[#This Row],[date]])-ufc_fights_2[[#This Row],[r_year]]</f>
        <v>25</v>
      </c>
      <c r="F2916" s="10">
        <f>YEAR(ufc_fights_2[[#This Row],[date]])-ufc_fights_2[[#This Row],[b_year]]</f>
        <v>25</v>
      </c>
      <c r="G2916">
        <v>0</v>
      </c>
      <c r="H2916">
        <v>0</v>
      </c>
      <c r="I2916">
        <v>0.42620000000000002</v>
      </c>
      <c r="J2916">
        <v>0.47220000000000001</v>
      </c>
      <c r="K2916">
        <v>0.46150000000000002</v>
      </c>
      <c r="L2916">
        <v>0.5</v>
      </c>
      <c r="M2916">
        <v>0.66669999999999996</v>
      </c>
      <c r="N2916">
        <v>0.25</v>
      </c>
      <c r="O2916">
        <v>1</v>
      </c>
      <c r="P2916">
        <v>0</v>
      </c>
      <c r="Q2916">
        <v>0</v>
      </c>
      <c r="R2916">
        <v>0</v>
      </c>
      <c r="S2916" s="2">
        <v>8.2175925925925927E-4</v>
      </c>
      <c r="T2916" s="2">
        <v>1.6203703703703703E-3</v>
      </c>
      <c r="U2916">
        <v>0.1875</v>
      </c>
      <c r="V2916">
        <v>0.40679999999999999</v>
      </c>
      <c r="W2916">
        <v>0.70830000000000004</v>
      </c>
      <c r="X2916">
        <v>0.6</v>
      </c>
      <c r="Y2916">
        <v>0.88890000000000002</v>
      </c>
      <c r="Z2916">
        <v>0.31909999999999999</v>
      </c>
      <c r="AA2916">
        <v>0.44259999999999999</v>
      </c>
      <c r="AB2916">
        <v>0.78569999999999995</v>
      </c>
      <c r="AC2916">
        <v>0.63639999999999997</v>
      </c>
      <c r="AD2916">
        <v>0</v>
      </c>
      <c r="AE2916">
        <v>0</v>
      </c>
      <c r="AF2916" t="s">
        <v>3933</v>
      </c>
      <c r="AG2916" s="2">
        <v>2.5231481481481481E-3</v>
      </c>
      <c r="AH2916" t="s">
        <v>3911</v>
      </c>
      <c r="AI2916">
        <v>3</v>
      </c>
      <c r="AJ2916" t="s">
        <v>3928</v>
      </c>
      <c r="AK2916" s="3">
        <v>41874</v>
      </c>
      <c r="AL2916" s="10">
        <f>YEAR(ufc_fights_2[[#This Row],[date]])</f>
        <v>2014</v>
      </c>
      <c r="AM2916" t="s">
        <v>3971</v>
      </c>
      <c r="AN2916">
        <v>40</v>
      </c>
      <c r="AO2916" t="s">
        <v>3913</v>
      </c>
      <c r="AP2916">
        <f>IF(ufc_fights_2[[#This Row],[winner]]="Red",ufc_fights_2[[#This Row],[r_fighter_id]],ufc_fights_2[[#This Row],[b_fighter_id]])</f>
        <v>700</v>
      </c>
      <c r="AQ2916" t="str">
        <f>_xlfn.XLOOKUP(ufc_fights_2[[#This Row],[winnerID]],ufc_fighters[id],ufc_fighters[fighter_name],"xxx",0,1)</f>
        <v>Beneil Dariush</v>
      </c>
    </row>
    <row r="2917" spans="1:43">
      <c r="A2917">
        <v>953</v>
      </c>
      <c r="B2917">
        <v>700</v>
      </c>
      <c r="C2917">
        <f>_xlfn.XLOOKUP(ufc_fights_2[[#This Row],[r_fighter_id]],ufc_fighters[id],ufc_fighters[year],"xxx",0,1)</f>
        <v>1985</v>
      </c>
      <c r="D2917">
        <f>_xlfn.XLOOKUP(ufc_fights_2[[#This Row],[b_fighter_id]],ufc_fighters[id],ufc_fighters[year],"Prázdné",0,1)</f>
        <v>1989</v>
      </c>
      <c r="E2917" s="10">
        <f>YEAR(ufc_fights_2[[#This Row],[date]])-ufc_fights_2[[#This Row],[r_year]]</f>
        <v>29</v>
      </c>
      <c r="F2917" s="10">
        <f>YEAR(ufc_fights_2[[#This Row],[date]])-ufc_fights_2[[#This Row],[b_year]]</f>
        <v>25</v>
      </c>
      <c r="G2917">
        <v>0</v>
      </c>
      <c r="H2917">
        <v>0</v>
      </c>
      <c r="I2917">
        <v>0.24709999999999999</v>
      </c>
      <c r="J2917">
        <v>0.47060000000000002</v>
      </c>
      <c r="K2917">
        <v>0.26669999999999999</v>
      </c>
      <c r="L2917">
        <v>0.55669999999999997</v>
      </c>
      <c r="M2917">
        <v>0</v>
      </c>
      <c r="N2917">
        <v>0.5</v>
      </c>
      <c r="O2917">
        <v>0</v>
      </c>
      <c r="P2917">
        <v>0</v>
      </c>
      <c r="Q2917">
        <v>0</v>
      </c>
      <c r="R2917">
        <v>0</v>
      </c>
      <c r="S2917" s="2">
        <v>4.1666666666666669E-4</v>
      </c>
      <c r="T2917" s="2">
        <v>5.4745370370370373E-3</v>
      </c>
      <c r="U2917">
        <v>0.15490000000000001</v>
      </c>
      <c r="V2917">
        <v>0.39579999999999999</v>
      </c>
      <c r="W2917">
        <v>0.66669999999999996</v>
      </c>
      <c r="X2917">
        <v>1</v>
      </c>
      <c r="Y2917">
        <v>0.7</v>
      </c>
      <c r="Z2917">
        <v>0.19719999999999999</v>
      </c>
      <c r="AA2917">
        <v>0.375</v>
      </c>
      <c r="AB2917">
        <v>0.5</v>
      </c>
      <c r="AC2917">
        <v>0.58819999999999995</v>
      </c>
      <c r="AD2917">
        <v>0</v>
      </c>
      <c r="AE2917">
        <v>0.52629999999999999</v>
      </c>
      <c r="AF2917" t="s">
        <v>3915</v>
      </c>
      <c r="AG2917" s="2">
        <v>3.472222222222222E-3</v>
      </c>
      <c r="AH2917" t="s">
        <v>3911</v>
      </c>
      <c r="AI2917">
        <v>3</v>
      </c>
      <c r="AJ2917" t="s">
        <v>3939</v>
      </c>
      <c r="AK2917" s="3">
        <v>41937</v>
      </c>
      <c r="AL2917" s="10">
        <f>YEAR(ufc_fights_2[[#This Row],[date]])</f>
        <v>2014</v>
      </c>
      <c r="AM2917" t="s">
        <v>3971</v>
      </c>
      <c r="AN2917">
        <v>39</v>
      </c>
      <c r="AO2917" t="s">
        <v>3918</v>
      </c>
      <c r="AP2917">
        <f>IF(ufc_fights_2[[#This Row],[winner]]="Red",ufc_fights_2[[#This Row],[r_fighter_id]],ufc_fights_2[[#This Row],[b_fighter_id]])</f>
        <v>700</v>
      </c>
      <c r="AQ2917" t="str">
        <f>_xlfn.XLOOKUP(ufc_fights_2[[#This Row],[winnerID]],ufc_fighters[id],ufc_fighters[fighter_name],"xxx",0,1)</f>
        <v>Beneil Dariush</v>
      </c>
    </row>
    <row r="2918" spans="1:43">
      <c r="A2918">
        <v>700</v>
      </c>
      <c r="B2918">
        <v>789</v>
      </c>
      <c r="C2918">
        <f>_xlfn.XLOOKUP(ufc_fights_2[[#This Row],[r_fighter_id]],ufc_fighters[id],ufc_fighters[year],"xxx",0,1)</f>
        <v>1989</v>
      </c>
      <c r="D2918">
        <f>_xlfn.XLOOKUP(ufc_fights_2[[#This Row],[b_fighter_id]],ufc_fighters[id],ufc_fighters[year],"Prázdné",0,1)</f>
        <v>1988</v>
      </c>
      <c r="E2918" s="10">
        <f>YEAR(ufc_fights_2[[#This Row],[date]])-ufc_fights_2[[#This Row],[r_year]]</f>
        <v>30</v>
      </c>
      <c r="F2918" s="10">
        <f>YEAR(ufc_fights_2[[#This Row],[date]])-ufc_fights_2[[#This Row],[b_year]]</f>
        <v>31</v>
      </c>
      <c r="G2918">
        <v>0</v>
      </c>
      <c r="H2918">
        <v>0</v>
      </c>
      <c r="I2918">
        <v>0.56920000000000004</v>
      </c>
      <c r="J2918">
        <v>0.53449999999999998</v>
      </c>
      <c r="K2918">
        <v>0.59419999999999995</v>
      </c>
      <c r="L2918">
        <v>0.57579999999999998</v>
      </c>
      <c r="M2918">
        <v>0.4</v>
      </c>
      <c r="N2918">
        <v>0</v>
      </c>
      <c r="O2918">
        <v>1</v>
      </c>
      <c r="P2918">
        <v>0</v>
      </c>
      <c r="Q2918">
        <v>0</v>
      </c>
      <c r="R2918">
        <v>0</v>
      </c>
      <c r="S2918" s="2">
        <v>3.6689814814814814E-3</v>
      </c>
      <c r="T2918" s="2">
        <v>7.0601851851851847E-4</v>
      </c>
      <c r="U2918">
        <v>0.46810000000000002</v>
      </c>
      <c r="V2918">
        <v>0.38640000000000002</v>
      </c>
      <c r="W2918">
        <v>0.85709999999999997</v>
      </c>
      <c r="X2918">
        <v>0.75</v>
      </c>
      <c r="Y2918">
        <v>1</v>
      </c>
      <c r="Z2918">
        <v>0.43590000000000001</v>
      </c>
      <c r="AA2918">
        <v>0.39529999999999998</v>
      </c>
      <c r="AB2918">
        <v>0.71430000000000005</v>
      </c>
      <c r="AC2918">
        <v>0.93330000000000002</v>
      </c>
      <c r="AD2918">
        <v>0.83330000000000004</v>
      </c>
      <c r="AE2918">
        <v>0</v>
      </c>
      <c r="AF2918" t="s">
        <v>3933</v>
      </c>
      <c r="AG2918" s="2">
        <v>3.2523148148148147E-3</v>
      </c>
      <c r="AH2918" t="s">
        <v>3911</v>
      </c>
      <c r="AI2918">
        <v>3</v>
      </c>
      <c r="AJ2918" t="s">
        <v>3964</v>
      </c>
      <c r="AK2918" s="3">
        <v>43533</v>
      </c>
      <c r="AL2918" s="10">
        <f>YEAR(ufc_fights_2[[#This Row],[date]])</f>
        <v>2019</v>
      </c>
      <c r="AM2918" t="s">
        <v>3971</v>
      </c>
      <c r="AN2918">
        <v>22</v>
      </c>
      <c r="AO2918" t="s">
        <v>3913</v>
      </c>
      <c r="AP2918">
        <f>IF(ufc_fights_2[[#This Row],[winner]]="Red",ufc_fights_2[[#This Row],[r_fighter_id]],ufc_fights_2[[#This Row],[b_fighter_id]])</f>
        <v>700</v>
      </c>
      <c r="AQ2918" t="str">
        <f>_xlfn.XLOOKUP(ufc_fights_2[[#This Row],[winnerID]],ufc_fighters[id],ufc_fighters[fighter_name],"xxx",0,1)</f>
        <v>Beneil Dariush</v>
      </c>
    </row>
    <row r="2919" spans="1:43">
      <c r="A2919">
        <v>2113</v>
      </c>
      <c r="B2919">
        <v>700</v>
      </c>
      <c r="C2919">
        <f>_xlfn.XLOOKUP(ufc_fights_2[[#This Row],[r_fighter_id]],ufc_fighters[id],ufc_fighters[year],"xxx",0,1)</f>
        <v>1983</v>
      </c>
      <c r="D2919">
        <f>_xlfn.XLOOKUP(ufc_fights_2[[#This Row],[b_fighter_id]],ufc_fighters[id],ufc_fighters[year],"Prázdné",0,1)</f>
        <v>1989</v>
      </c>
      <c r="E2919" s="10">
        <f>YEAR(ufc_fights_2[[#This Row],[date]])-ufc_fights_2[[#This Row],[r_year]]</f>
        <v>32</v>
      </c>
      <c r="F2919" s="10">
        <f>YEAR(ufc_fights_2[[#This Row],[date]])-ufc_fights_2[[#This Row],[b_year]]</f>
        <v>26</v>
      </c>
      <c r="G2919">
        <v>0</v>
      </c>
      <c r="H2919">
        <v>0</v>
      </c>
      <c r="I2919">
        <v>0.40739999999999998</v>
      </c>
      <c r="J2919">
        <v>0.5</v>
      </c>
      <c r="K2919">
        <v>0.55810000000000004</v>
      </c>
      <c r="L2919">
        <v>0.63949999999999996</v>
      </c>
      <c r="M2919">
        <v>0</v>
      </c>
      <c r="N2919">
        <v>0.5</v>
      </c>
      <c r="O2919">
        <v>3</v>
      </c>
      <c r="P2919">
        <v>1</v>
      </c>
      <c r="Q2919">
        <v>1</v>
      </c>
      <c r="R2919">
        <v>0</v>
      </c>
      <c r="S2919" s="2">
        <v>1.8518518518518518E-4</v>
      </c>
      <c r="T2919" s="2">
        <v>8.3217592592592596E-3</v>
      </c>
      <c r="U2919">
        <v>0.21049999999999999</v>
      </c>
      <c r="V2919">
        <v>0.45950000000000002</v>
      </c>
      <c r="W2919">
        <v>1</v>
      </c>
      <c r="X2919">
        <v>0.85709999999999997</v>
      </c>
      <c r="Y2919">
        <v>0.6</v>
      </c>
      <c r="Z2919">
        <v>0.2727</v>
      </c>
      <c r="AA2919">
        <v>0.35709999999999997</v>
      </c>
      <c r="AB2919">
        <v>1</v>
      </c>
      <c r="AC2919">
        <v>0.625</v>
      </c>
      <c r="AD2919">
        <v>0</v>
      </c>
      <c r="AE2919">
        <v>0.7</v>
      </c>
      <c r="AF2919" t="s">
        <v>3915</v>
      </c>
      <c r="AG2919" s="2">
        <v>3.472222222222222E-3</v>
      </c>
      <c r="AH2919" t="s">
        <v>3911</v>
      </c>
      <c r="AI2919">
        <v>3</v>
      </c>
      <c r="AJ2919" t="s">
        <v>2670</v>
      </c>
      <c r="AK2919" s="3">
        <v>42112</v>
      </c>
      <c r="AL2919" s="10">
        <f>YEAR(ufc_fights_2[[#This Row],[date]])</f>
        <v>2015</v>
      </c>
      <c r="AM2919" t="s">
        <v>3971</v>
      </c>
      <c r="AN2919">
        <v>9</v>
      </c>
      <c r="AO2919" t="s">
        <v>3918</v>
      </c>
      <c r="AP2919">
        <f>IF(ufc_fights_2[[#This Row],[winner]]="Red",ufc_fights_2[[#This Row],[r_fighter_id]],ufc_fights_2[[#This Row],[b_fighter_id]])</f>
        <v>700</v>
      </c>
      <c r="AQ2919" t="str">
        <f>_xlfn.XLOOKUP(ufc_fights_2[[#This Row],[winnerID]],ufc_fighters[id],ufc_fighters[fighter_name],"xxx",0,1)</f>
        <v>Beneil Dariush</v>
      </c>
    </row>
    <row r="2920" spans="1:43">
      <c r="A2920">
        <v>700</v>
      </c>
      <c r="B2920">
        <v>3375</v>
      </c>
      <c r="C2920">
        <f>_xlfn.XLOOKUP(ufc_fights_2[[#This Row],[r_fighter_id]],ufc_fighters[id],ufc_fighters[year],"xxx",0,1)</f>
        <v>1989</v>
      </c>
      <c r="D2920">
        <f>_xlfn.XLOOKUP(ufc_fights_2[[#This Row],[b_fighter_id]],ufc_fighters[id],ufc_fighters[year],"Prázdné",0,1)</f>
        <v>1987</v>
      </c>
      <c r="E2920" s="10">
        <f>YEAR(ufc_fights_2[[#This Row],[date]])-ufc_fights_2[[#This Row],[r_year]]</f>
        <v>27</v>
      </c>
      <c r="F2920" s="10">
        <f>YEAR(ufc_fights_2[[#This Row],[date]])-ufc_fights_2[[#This Row],[b_year]]</f>
        <v>29</v>
      </c>
      <c r="G2920">
        <v>2</v>
      </c>
      <c r="H2920">
        <v>0</v>
      </c>
      <c r="I2920">
        <v>0.65710000000000002</v>
      </c>
      <c r="J2920">
        <v>0.3</v>
      </c>
      <c r="K2920">
        <v>0.66669999999999996</v>
      </c>
      <c r="L2920">
        <v>0.3226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9.2592592592592596E-4</v>
      </c>
      <c r="T2920" s="2">
        <v>3.2407407407407406E-4</v>
      </c>
      <c r="U2920">
        <v>0.58930000000000005</v>
      </c>
      <c r="V2920">
        <v>0.29409999999999997</v>
      </c>
      <c r="W2920">
        <v>0.9</v>
      </c>
      <c r="X2920">
        <v>1</v>
      </c>
      <c r="Y2920">
        <v>0</v>
      </c>
      <c r="Z2920">
        <v>0.59260000000000002</v>
      </c>
      <c r="AA2920">
        <v>0.2</v>
      </c>
      <c r="AB2920">
        <v>0.6875</v>
      </c>
      <c r="AC2920">
        <v>0.8</v>
      </c>
      <c r="AD2920">
        <v>0.70369999999999999</v>
      </c>
      <c r="AE2920">
        <v>0</v>
      </c>
      <c r="AF2920" t="s">
        <v>3910</v>
      </c>
      <c r="AG2920" s="2">
        <v>2.9629629629629628E-3</v>
      </c>
      <c r="AH2920" t="s">
        <v>3911</v>
      </c>
      <c r="AI2920">
        <v>3</v>
      </c>
      <c r="AJ2920" t="s">
        <v>3932</v>
      </c>
      <c r="AK2920" s="3">
        <v>42525</v>
      </c>
      <c r="AL2920" s="10">
        <f>YEAR(ufc_fights_2[[#This Row],[date]])</f>
        <v>2016</v>
      </c>
      <c r="AM2920" t="s">
        <v>3971</v>
      </c>
      <c r="AN2920">
        <v>2</v>
      </c>
      <c r="AO2920" t="s">
        <v>3913</v>
      </c>
      <c r="AP2920">
        <f>IF(ufc_fights_2[[#This Row],[winner]]="Red",ufc_fights_2[[#This Row],[r_fighter_id]],ufc_fights_2[[#This Row],[b_fighter_id]])</f>
        <v>700</v>
      </c>
      <c r="AQ2920" t="str">
        <f>_xlfn.XLOOKUP(ufc_fights_2[[#This Row],[winnerID]],ufc_fighters[id],ufc_fighters[fighter_name],"xxx",0,1)</f>
        <v>Beneil Dariush</v>
      </c>
    </row>
    <row r="2921" spans="1:43">
      <c r="A2921">
        <v>700</v>
      </c>
      <c r="B2921">
        <v>1384</v>
      </c>
      <c r="C2921">
        <f>_xlfn.XLOOKUP(ufc_fights_2[[#This Row],[r_fighter_id]],ufc_fighters[id],ufc_fighters[year],"xxx",0,1)</f>
        <v>1989</v>
      </c>
      <c r="D2921">
        <f>_xlfn.XLOOKUP(ufc_fights_2[[#This Row],[b_fighter_id]],ufc_fighters[id],ufc_fighters[year],"Prázdné",0,1)</f>
        <v>1983</v>
      </c>
      <c r="E2921" s="10">
        <f>YEAR(ufc_fights_2[[#This Row],[date]])-ufc_fights_2[[#This Row],[r_year]]</f>
        <v>31</v>
      </c>
      <c r="F2921" s="10">
        <f>YEAR(ufc_fights_2[[#This Row],[date]])-ufc_fights_2[[#This Row],[b_year]]</f>
        <v>37</v>
      </c>
      <c r="G2921">
        <v>1</v>
      </c>
      <c r="H2921">
        <v>0</v>
      </c>
      <c r="I2921">
        <v>0.5625</v>
      </c>
      <c r="J2921">
        <v>0.5</v>
      </c>
      <c r="K2921">
        <v>0.5625</v>
      </c>
      <c r="L2921">
        <v>0.55000000000000004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1.3541666666666667E-3</v>
      </c>
      <c r="T2921" s="2">
        <v>2.7777777777777778E-4</v>
      </c>
      <c r="U2921">
        <v>0.52629999999999999</v>
      </c>
      <c r="V2921">
        <v>0.33329999999999999</v>
      </c>
      <c r="W2921">
        <v>0.75</v>
      </c>
      <c r="X2921">
        <v>1</v>
      </c>
      <c r="Y2921">
        <v>1</v>
      </c>
      <c r="Z2921">
        <v>0.55000000000000004</v>
      </c>
      <c r="AA2921">
        <v>0.5</v>
      </c>
      <c r="AB2921">
        <v>0.75</v>
      </c>
      <c r="AC2921">
        <v>0</v>
      </c>
      <c r="AD2921">
        <v>0</v>
      </c>
      <c r="AE2921">
        <v>0</v>
      </c>
      <c r="AF2921" t="s">
        <v>3910</v>
      </c>
      <c r="AG2921" s="2">
        <v>3.2175925925925926E-3</v>
      </c>
      <c r="AH2921" t="s">
        <v>3911</v>
      </c>
      <c r="AI2921">
        <v>3</v>
      </c>
      <c r="AJ2921" t="s">
        <v>3914</v>
      </c>
      <c r="AK2921" s="3">
        <v>44051</v>
      </c>
      <c r="AL2921" s="10">
        <f>YEAR(ufc_fights_2[[#This Row],[date]])</f>
        <v>2020</v>
      </c>
      <c r="AM2921" t="s">
        <v>3971</v>
      </c>
      <c r="AN2921">
        <v>1</v>
      </c>
      <c r="AO2921" t="s">
        <v>3913</v>
      </c>
      <c r="AP2921">
        <f>IF(ufc_fights_2[[#This Row],[winner]]="Red",ufc_fights_2[[#This Row],[r_fighter_id]],ufc_fights_2[[#This Row],[b_fighter_id]])</f>
        <v>700</v>
      </c>
      <c r="AQ2921" t="str">
        <f>_xlfn.XLOOKUP(ufc_fights_2[[#This Row],[winnerID]],ufc_fighters[id],ufc_fighters[fighter_name],"xxx",0,1)</f>
        <v>Beneil Dariush</v>
      </c>
    </row>
    <row r="2922" spans="1:43">
      <c r="A2922">
        <v>1226</v>
      </c>
      <c r="B2922">
        <v>2520</v>
      </c>
      <c r="C2922">
        <f>_xlfn.XLOOKUP(ufc_fights_2[[#This Row],[r_fighter_id]],ufc_fighters[id],ufc_fighters[year],"xxx",0,1)</f>
        <v>1981</v>
      </c>
      <c r="D2922">
        <f>_xlfn.XLOOKUP(ufc_fights_2[[#This Row],[b_fighter_id]],ufc_fighters[id],ufc_fighters[year],"Prázdné",0,1)</f>
        <v>1987</v>
      </c>
      <c r="E2922" s="10">
        <f>YEAR(ufc_fights_2[[#This Row],[date]])-ufc_fights_2[[#This Row],[r_year]]</f>
        <v>30</v>
      </c>
      <c r="F2922" s="10">
        <f>YEAR(ufc_fights_2[[#This Row],[date]])-ufc_fights_2[[#This Row],[b_year]]</f>
        <v>24</v>
      </c>
      <c r="G2922">
        <v>0</v>
      </c>
      <c r="H2922">
        <v>0</v>
      </c>
      <c r="I2922">
        <v>0.2923</v>
      </c>
      <c r="J2922">
        <v>0.27450000000000002</v>
      </c>
      <c r="K2922">
        <v>0.5625</v>
      </c>
      <c r="L2922">
        <v>0.52500000000000002</v>
      </c>
      <c r="M2922">
        <v>0.625</v>
      </c>
      <c r="N2922">
        <v>0</v>
      </c>
      <c r="O2922">
        <v>0</v>
      </c>
      <c r="P2922">
        <v>1</v>
      </c>
      <c r="Q2922">
        <v>1</v>
      </c>
      <c r="R2922">
        <v>0</v>
      </c>
      <c r="S2922" s="2">
        <v>7.1412037037037034E-3</v>
      </c>
      <c r="T2922" s="2">
        <v>4.7453703703703704E-4</v>
      </c>
      <c r="U2922">
        <v>0.14810000000000001</v>
      </c>
      <c r="V2922">
        <v>0.25530000000000003</v>
      </c>
      <c r="W2922">
        <v>1</v>
      </c>
      <c r="X2922">
        <v>1</v>
      </c>
      <c r="Y2922">
        <v>1</v>
      </c>
      <c r="Z2922">
        <v>0.2</v>
      </c>
      <c r="AA2922">
        <v>0.23400000000000001</v>
      </c>
      <c r="AB2922">
        <v>0.83330000000000004</v>
      </c>
      <c r="AC2922">
        <v>0.5</v>
      </c>
      <c r="AD2922">
        <v>0.31580000000000003</v>
      </c>
      <c r="AE2922">
        <v>1</v>
      </c>
      <c r="AF2922" t="s">
        <v>3915</v>
      </c>
      <c r="AG2922" s="2">
        <v>3.472222222222222E-3</v>
      </c>
      <c r="AH2922" t="s">
        <v>3911</v>
      </c>
      <c r="AI2922">
        <v>3</v>
      </c>
      <c r="AJ2922" t="s">
        <v>3967</v>
      </c>
      <c r="AK2922" s="3">
        <v>40698</v>
      </c>
      <c r="AL2922" s="10">
        <f>YEAR(ufc_fights_2[[#This Row],[date]])</f>
        <v>2011</v>
      </c>
      <c r="AM2922" t="s">
        <v>3971</v>
      </c>
      <c r="AN2922">
        <v>1</v>
      </c>
      <c r="AO2922" t="s">
        <v>3913</v>
      </c>
      <c r="AP2922">
        <f>IF(ufc_fights_2[[#This Row],[winner]]="Red",ufc_fights_2[[#This Row],[r_fighter_id]],ufc_fights_2[[#This Row],[b_fighter_id]])</f>
        <v>1226</v>
      </c>
      <c r="AQ2922" t="str">
        <f>_xlfn.XLOOKUP(ufc_fights_2[[#This Row],[winnerID]],ufc_fighters[id],ufc_fighters[fighter_name],"xxx",0,1)</f>
        <v>Clay Guida</v>
      </c>
    </row>
    <row r="2923" spans="1:43">
      <c r="A2923">
        <v>700</v>
      </c>
      <c r="B2923">
        <v>1666</v>
      </c>
      <c r="C2923">
        <f>_xlfn.XLOOKUP(ufc_fights_2[[#This Row],[r_fighter_id]],ufc_fighters[id],ufc_fighters[year],"xxx",0,1)</f>
        <v>1989</v>
      </c>
      <c r="D2923">
        <f>_xlfn.XLOOKUP(ufc_fights_2[[#This Row],[b_fighter_id]],ufc_fighters[id],ufc_fighters[year],"Prázdné",0,1)</f>
        <v>1988</v>
      </c>
      <c r="E2923" s="10">
        <f>YEAR(ufc_fights_2[[#This Row],[date]])-ufc_fights_2[[#This Row],[r_year]]</f>
        <v>31</v>
      </c>
      <c r="F2923" s="10">
        <f>YEAR(ufc_fights_2[[#This Row],[date]])-ufc_fights_2[[#This Row],[b_year]]</f>
        <v>32</v>
      </c>
      <c r="G2923">
        <v>1</v>
      </c>
      <c r="H2923">
        <v>0</v>
      </c>
      <c r="I2923">
        <v>0.6</v>
      </c>
      <c r="J2923">
        <v>0.6</v>
      </c>
      <c r="K2923">
        <v>0.60709999999999997</v>
      </c>
      <c r="L2923">
        <v>0.72970000000000002</v>
      </c>
      <c r="M2923">
        <v>0.33329999999999999</v>
      </c>
      <c r="N2923">
        <v>0</v>
      </c>
      <c r="O2923">
        <v>2</v>
      </c>
      <c r="P2923">
        <v>0</v>
      </c>
      <c r="Q2923">
        <v>0</v>
      </c>
      <c r="R2923">
        <v>0</v>
      </c>
      <c r="S2923" s="2">
        <v>3.0208333333333333E-3</v>
      </c>
      <c r="T2923" s="2">
        <v>0</v>
      </c>
      <c r="U2923">
        <v>0.5</v>
      </c>
      <c r="V2923">
        <v>0.54549999999999998</v>
      </c>
      <c r="W2923">
        <v>1</v>
      </c>
      <c r="X2923">
        <v>1</v>
      </c>
      <c r="Y2923">
        <v>1</v>
      </c>
      <c r="Z2923">
        <v>0.6</v>
      </c>
      <c r="AA2923">
        <v>0.59089999999999998</v>
      </c>
      <c r="AB2923">
        <v>0</v>
      </c>
      <c r="AC2923">
        <v>0.66669999999999996</v>
      </c>
      <c r="AD2923">
        <v>0</v>
      </c>
      <c r="AE2923">
        <v>0</v>
      </c>
      <c r="AF2923" t="s">
        <v>3910</v>
      </c>
      <c r="AG2923" s="2">
        <v>6.9444444444444447E-4</v>
      </c>
      <c r="AH2923" t="s">
        <v>3911</v>
      </c>
      <c r="AI2923">
        <v>3</v>
      </c>
      <c r="AJ2923" t="s">
        <v>3924</v>
      </c>
      <c r="AK2923" s="3">
        <v>43897</v>
      </c>
      <c r="AL2923" s="10">
        <f>YEAR(ufc_fights_2[[#This Row],[date]])</f>
        <v>2020</v>
      </c>
      <c r="AM2923" t="s">
        <v>3971</v>
      </c>
      <c r="AN2923">
        <v>1</v>
      </c>
      <c r="AO2923" t="s">
        <v>3913</v>
      </c>
      <c r="AP2923">
        <f>IF(ufc_fights_2[[#This Row],[winner]]="Red",ufc_fights_2[[#This Row],[r_fighter_id]],ufc_fights_2[[#This Row],[b_fighter_id]])</f>
        <v>700</v>
      </c>
      <c r="AQ2923" t="str">
        <f>_xlfn.XLOOKUP(ufc_fights_2[[#This Row],[winnerID]],ufc_fighters[id],ufc_fighters[fighter_name],"xxx",0,1)</f>
        <v>Beneil Dariush</v>
      </c>
    </row>
    <row r="2924" spans="1:43">
      <c r="A2924">
        <v>1042</v>
      </c>
      <c r="B2924">
        <v>3375</v>
      </c>
      <c r="C2924">
        <f>_xlfn.XLOOKUP(ufc_fights_2[[#This Row],[r_fighter_id]],ufc_fighters[id],ufc_fighters[year],"xxx",0,1)</f>
        <v>1988</v>
      </c>
      <c r="D2924">
        <f>_xlfn.XLOOKUP(ufc_fights_2[[#This Row],[b_fighter_id]],ufc_fighters[id],ufc_fighters[year],"Prázdné",0,1)</f>
        <v>1987</v>
      </c>
      <c r="E2924" s="10">
        <f>YEAR(ufc_fights_2[[#This Row],[date]])-ufc_fights_2[[#This Row],[r_year]]</f>
        <v>30</v>
      </c>
      <c r="F2924" s="10">
        <f>YEAR(ufc_fights_2[[#This Row],[date]])-ufc_fights_2[[#This Row],[b_year]]</f>
        <v>31</v>
      </c>
      <c r="G2924">
        <v>1</v>
      </c>
      <c r="H2924">
        <v>0</v>
      </c>
      <c r="I2924">
        <v>0.4667</v>
      </c>
      <c r="J2924">
        <v>0.5</v>
      </c>
      <c r="K2924">
        <v>0.4667</v>
      </c>
      <c r="L2924">
        <v>0.52380000000000004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4.6296296296296294E-5</v>
      </c>
      <c r="T2924" s="2">
        <v>0</v>
      </c>
      <c r="U2924">
        <v>0.375</v>
      </c>
      <c r="V2924">
        <v>0.33329999999999999</v>
      </c>
      <c r="W2924">
        <v>0.66669999999999996</v>
      </c>
      <c r="X2924">
        <v>0.5</v>
      </c>
      <c r="Y2924">
        <v>0.66669999999999996</v>
      </c>
      <c r="Z2924">
        <v>0.42859999999999998</v>
      </c>
      <c r="AA2924">
        <v>0.5</v>
      </c>
      <c r="AB2924">
        <v>0</v>
      </c>
      <c r="AC2924">
        <v>0</v>
      </c>
      <c r="AD2924">
        <v>1</v>
      </c>
      <c r="AE2924">
        <v>0</v>
      </c>
      <c r="AF2924" t="s">
        <v>3910</v>
      </c>
      <c r="AG2924" s="2">
        <v>1.0069444444444444E-3</v>
      </c>
      <c r="AH2924" t="s">
        <v>3927</v>
      </c>
      <c r="AI2924">
        <v>5</v>
      </c>
      <c r="AJ2924" t="s">
        <v>3919</v>
      </c>
      <c r="AK2924" s="3">
        <v>43337</v>
      </c>
      <c r="AL2924" s="10">
        <f>YEAR(ufc_fights_2[[#This Row],[date]])</f>
        <v>2018</v>
      </c>
      <c r="AM2924" t="s">
        <v>3971</v>
      </c>
      <c r="AN2924">
        <v>93</v>
      </c>
      <c r="AO2924" t="s">
        <v>3913</v>
      </c>
      <c r="AP2924">
        <f>IF(ufc_fights_2[[#This Row],[winner]]="Red",ufc_fights_2[[#This Row],[r_fighter_id]],ufc_fights_2[[#This Row],[b_fighter_id]])</f>
        <v>1042</v>
      </c>
      <c r="AQ2924" t="str">
        <f>_xlfn.XLOOKUP(ufc_fights_2[[#This Row],[winnerID]],ufc_fighters[id],ufc_fighters[fighter_name],"xxx",0,1)</f>
        <v>Justin Gaethje</v>
      </c>
    </row>
    <row r="2925" spans="1:43">
      <c r="A2925">
        <v>523</v>
      </c>
      <c r="B2925">
        <v>1042</v>
      </c>
      <c r="C2925">
        <f>_xlfn.XLOOKUP(ufc_fights_2[[#This Row],[r_fighter_id]],ufc_fighters[id],ufc_fighters[year],"xxx",0,1)</f>
        <v>1983</v>
      </c>
      <c r="D2925">
        <f>_xlfn.XLOOKUP(ufc_fights_2[[#This Row],[b_fighter_id]],ufc_fighters[id],ufc_fighters[year],"Prázdné",0,1)</f>
        <v>1988</v>
      </c>
      <c r="E2925" s="10">
        <f>YEAR(ufc_fights_2[[#This Row],[date]])-ufc_fights_2[[#This Row],[r_year]]</f>
        <v>36</v>
      </c>
      <c r="F2925" s="10">
        <f>YEAR(ufc_fights_2[[#This Row],[date]])-ufc_fights_2[[#This Row],[b_year]]</f>
        <v>31</v>
      </c>
      <c r="G2925">
        <v>0</v>
      </c>
      <c r="H2925">
        <v>1</v>
      </c>
      <c r="I2925">
        <v>0.32690000000000002</v>
      </c>
      <c r="J2925">
        <v>0.65569999999999995</v>
      </c>
      <c r="K2925">
        <v>0.32690000000000002</v>
      </c>
      <c r="L2925">
        <v>0.65569999999999995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0</v>
      </c>
      <c r="T2925" s="2">
        <v>4.6296296296296294E-5</v>
      </c>
      <c r="U2925">
        <v>0.26669999999999999</v>
      </c>
      <c r="V2925">
        <v>0.61360000000000003</v>
      </c>
      <c r="W2925">
        <v>0.66669999999999996</v>
      </c>
      <c r="X2925">
        <v>1</v>
      </c>
      <c r="Y2925">
        <v>0.86670000000000003</v>
      </c>
      <c r="Z2925">
        <v>0.32690000000000002</v>
      </c>
      <c r="AA2925">
        <v>0.65449999999999997</v>
      </c>
      <c r="AB2925">
        <v>0</v>
      </c>
      <c r="AC2925">
        <v>0.66669999999999996</v>
      </c>
      <c r="AD2925">
        <v>0</v>
      </c>
      <c r="AE2925">
        <v>0.66669999999999996</v>
      </c>
      <c r="AF2925" t="s">
        <v>3910</v>
      </c>
      <c r="AG2925" s="2">
        <v>2.9861111111111113E-3</v>
      </c>
      <c r="AH2925" t="s">
        <v>3927</v>
      </c>
      <c r="AI2925">
        <v>5</v>
      </c>
      <c r="AJ2925" t="s">
        <v>3940</v>
      </c>
      <c r="AK2925" s="3">
        <v>43722</v>
      </c>
      <c r="AL2925" s="10">
        <f>YEAR(ufc_fights_2[[#This Row],[date]])</f>
        <v>2019</v>
      </c>
      <c r="AM2925" t="s">
        <v>3971</v>
      </c>
      <c r="AN2925">
        <v>80</v>
      </c>
      <c r="AO2925" t="s">
        <v>3918</v>
      </c>
      <c r="AP2925">
        <f>IF(ufc_fights_2[[#This Row],[winner]]="Red",ufc_fights_2[[#This Row],[r_fighter_id]],ufc_fights_2[[#This Row],[b_fighter_id]])</f>
        <v>1042</v>
      </c>
      <c r="AQ2925" t="str">
        <f>_xlfn.XLOOKUP(ufc_fights_2[[#This Row],[winnerID]],ufc_fighters[id],ufc_fighters[fighter_name],"xxx",0,1)</f>
        <v>Justin Gaethje</v>
      </c>
    </row>
    <row r="2926" spans="1:43">
      <c r="A2926">
        <v>201</v>
      </c>
      <c r="B2926">
        <v>1042</v>
      </c>
      <c r="C2926">
        <f>_xlfn.XLOOKUP(ufc_fights_2[[#This Row],[r_fighter_id]],ufc_fighters[id],ufc_fighters[year],"xxx",0,1)</f>
        <v>1986</v>
      </c>
      <c r="D2926">
        <f>_xlfn.XLOOKUP(ufc_fights_2[[#This Row],[b_fighter_id]],ufc_fighters[id],ufc_fighters[year],"Prázdné",0,1)</f>
        <v>1988</v>
      </c>
      <c r="E2926" s="10">
        <f>YEAR(ufc_fights_2[[#This Row],[date]])-ufc_fights_2[[#This Row],[r_year]]</f>
        <v>33</v>
      </c>
      <c r="F2926" s="10">
        <f>YEAR(ufc_fights_2[[#This Row],[date]])-ufc_fights_2[[#This Row],[b_year]]</f>
        <v>31</v>
      </c>
      <c r="G2926">
        <v>0</v>
      </c>
      <c r="H2926">
        <v>1</v>
      </c>
      <c r="I2926">
        <v>0.40620000000000001</v>
      </c>
      <c r="J2926">
        <v>0.57140000000000002</v>
      </c>
      <c r="K2926">
        <v>0.40620000000000001</v>
      </c>
      <c r="L2926">
        <v>0.59460000000000002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0</v>
      </c>
      <c r="T2926" s="2">
        <v>5.0925925925925921E-4</v>
      </c>
      <c r="U2926">
        <v>0.28570000000000001</v>
      </c>
      <c r="V2926">
        <v>0.46429999999999999</v>
      </c>
      <c r="W2926">
        <v>0.6</v>
      </c>
      <c r="X2926">
        <v>0.66669999999999996</v>
      </c>
      <c r="Y2926">
        <v>1</v>
      </c>
      <c r="Z2926">
        <v>0.36670000000000003</v>
      </c>
      <c r="AA2926">
        <v>0.54549999999999998</v>
      </c>
      <c r="AB2926">
        <v>1</v>
      </c>
      <c r="AC2926">
        <v>0.61539999999999995</v>
      </c>
      <c r="AD2926">
        <v>0</v>
      </c>
      <c r="AE2926">
        <v>0</v>
      </c>
      <c r="AF2926" t="s">
        <v>3910</v>
      </c>
      <c r="AG2926" s="2">
        <v>1.736111111111111E-3</v>
      </c>
      <c r="AH2926" t="s">
        <v>3927</v>
      </c>
      <c r="AI2926">
        <v>5</v>
      </c>
      <c r="AJ2926" t="s">
        <v>3938</v>
      </c>
      <c r="AK2926" s="3">
        <v>43554</v>
      </c>
      <c r="AL2926" s="10">
        <f>YEAR(ufc_fights_2[[#This Row],[date]])</f>
        <v>2019</v>
      </c>
      <c r="AM2926" t="s">
        <v>3971</v>
      </c>
      <c r="AN2926">
        <v>11</v>
      </c>
      <c r="AO2926" t="s">
        <v>3918</v>
      </c>
      <c r="AP2926">
        <f>IF(ufc_fights_2[[#This Row],[winner]]="Red",ufc_fights_2[[#This Row],[r_fighter_id]],ufc_fights_2[[#This Row],[b_fighter_id]])</f>
        <v>1042</v>
      </c>
      <c r="AQ2926" t="str">
        <f>_xlfn.XLOOKUP(ufc_fights_2[[#This Row],[winnerID]],ufc_fighters[id],ufc_fighters[fighter_name],"xxx",0,1)</f>
        <v>Justin Gaethje</v>
      </c>
    </row>
    <row r="2927" spans="1:43">
      <c r="A2927">
        <v>1528</v>
      </c>
      <c r="B2927">
        <v>1042</v>
      </c>
      <c r="C2927">
        <f>_xlfn.XLOOKUP(ufc_fights_2[[#This Row],[r_fighter_id]],ufc_fighters[id],ufc_fighters[year],"xxx",0,1)</f>
        <v>1986</v>
      </c>
      <c r="D2927">
        <f>_xlfn.XLOOKUP(ufc_fights_2[[#This Row],[b_fighter_id]],ufc_fighters[id],ufc_fighters[year],"Prázdné",0,1)</f>
        <v>1988</v>
      </c>
      <c r="E2927" s="10">
        <f>YEAR(ufc_fights_2[[#This Row],[date]])-ufc_fights_2[[#This Row],[r_year]]</f>
        <v>31</v>
      </c>
      <c r="F2927" s="10">
        <f>YEAR(ufc_fights_2[[#This Row],[date]])-ufc_fights_2[[#This Row],[b_year]]</f>
        <v>29</v>
      </c>
      <c r="G2927">
        <v>0</v>
      </c>
      <c r="H2927">
        <v>0</v>
      </c>
      <c r="I2927">
        <v>0.45500000000000002</v>
      </c>
      <c r="J2927">
        <v>0.59770000000000001</v>
      </c>
      <c r="K2927">
        <v>0.45500000000000002</v>
      </c>
      <c r="L2927">
        <v>0.59770000000000001</v>
      </c>
      <c r="M2927">
        <v>0.33329999999999999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3.9351851851851852E-4</v>
      </c>
      <c r="T2927" s="2">
        <v>6.9444444444444444E-5</v>
      </c>
      <c r="U2927">
        <v>0.32190000000000002</v>
      </c>
      <c r="V2927">
        <v>0.5</v>
      </c>
      <c r="W2927">
        <v>0.83330000000000004</v>
      </c>
      <c r="X2927">
        <v>0.66669999999999996</v>
      </c>
      <c r="Y2927">
        <v>0.85709999999999997</v>
      </c>
      <c r="Z2927">
        <v>0.44319999999999998</v>
      </c>
      <c r="AA2927">
        <v>0.55800000000000005</v>
      </c>
      <c r="AB2927">
        <v>0.57140000000000002</v>
      </c>
      <c r="AC2927">
        <v>0.75</v>
      </c>
      <c r="AD2927">
        <v>0.33329999999999999</v>
      </c>
      <c r="AE2927">
        <v>0</v>
      </c>
      <c r="AF2927" t="s">
        <v>3910</v>
      </c>
      <c r="AG2927" s="2">
        <v>3.3333333333333335E-3</v>
      </c>
      <c r="AH2927" t="s">
        <v>3927</v>
      </c>
      <c r="AI2927">
        <v>5</v>
      </c>
      <c r="AJ2927" t="s">
        <v>3925</v>
      </c>
      <c r="AK2927" s="3">
        <v>42923</v>
      </c>
      <c r="AL2927" s="10">
        <f>YEAR(ufc_fights_2[[#This Row],[date]])</f>
        <v>2017</v>
      </c>
      <c r="AM2927" t="s">
        <v>3971</v>
      </c>
      <c r="AN2927">
        <v>1</v>
      </c>
      <c r="AO2927" t="s">
        <v>3918</v>
      </c>
      <c r="AP2927">
        <f>IF(ufc_fights_2[[#This Row],[winner]]="Red",ufc_fights_2[[#This Row],[r_fighter_id]],ufc_fights_2[[#This Row],[b_fighter_id]])</f>
        <v>1042</v>
      </c>
      <c r="AQ2927" t="str">
        <f>_xlfn.XLOOKUP(ufc_fights_2[[#This Row],[winnerID]],ufc_fighters[id],ufc_fighters[fighter_name],"xxx",0,1)</f>
        <v>Justin Gaethje</v>
      </c>
    </row>
    <row r="2928" spans="1:43">
      <c r="A2928">
        <v>1624</v>
      </c>
      <c r="B2928">
        <v>2350</v>
      </c>
      <c r="C2928">
        <f>_xlfn.XLOOKUP(ufc_fights_2[[#This Row],[r_fighter_id]],ufc_fighters[id],ufc_fighters[year],"xxx",0,1)</f>
        <v>1984</v>
      </c>
      <c r="D2928">
        <f>_xlfn.XLOOKUP(ufc_fights_2[[#This Row],[b_fighter_id]],ufc_fighters[id],ufc_fighters[year],"Prázdné",0,1)</f>
        <v>1987</v>
      </c>
      <c r="E2928" s="10">
        <f>YEAR(ufc_fights_2[[#This Row],[date]])-ufc_fights_2[[#This Row],[r_year]]</f>
        <v>26</v>
      </c>
      <c r="F2928" s="10">
        <f>YEAR(ufc_fights_2[[#This Row],[date]])-ufc_fights_2[[#This Row],[b_year]]</f>
        <v>23</v>
      </c>
      <c r="G2928">
        <v>1</v>
      </c>
      <c r="H2928">
        <v>0</v>
      </c>
      <c r="I2928">
        <v>0.42309999999999998</v>
      </c>
      <c r="J2928">
        <v>0.46379999999999999</v>
      </c>
      <c r="K2928">
        <v>0.61990000000000001</v>
      </c>
      <c r="L2928">
        <v>0.49349999999999999</v>
      </c>
      <c r="M2928">
        <v>1</v>
      </c>
      <c r="N2928">
        <v>1</v>
      </c>
      <c r="O2928">
        <v>0</v>
      </c>
      <c r="P2928">
        <v>0</v>
      </c>
      <c r="Q2928">
        <v>1</v>
      </c>
      <c r="R2928">
        <v>0</v>
      </c>
      <c r="S2928" s="2">
        <v>2.0138888888888888E-3</v>
      </c>
      <c r="T2928" s="2">
        <v>3.1250000000000001E-4</v>
      </c>
      <c r="U2928">
        <v>0.39779999999999999</v>
      </c>
      <c r="V2928">
        <v>0.36170000000000002</v>
      </c>
      <c r="W2928">
        <v>0.66669999999999996</v>
      </c>
      <c r="X2928">
        <v>0.625</v>
      </c>
      <c r="Y2928">
        <v>0.71430000000000005</v>
      </c>
      <c r="Z2928">
        <v>0.2576</v>
      </c>
      <c r="AA2928">
        <v>0.45900000000000002</v>
      </c>
      <c r="AB2928">
        <v>1</v>
      </c>
      <c r="AC2928">
        <v>0</v>
      </c>
      <c r="AD2928">
        <v>0.69440000000000002</v>
      </c>
      <c r="AE2928">
        <v>0.66669999999999996</v>
      </c>
      <c r="AF2928" t="s">
        <v>3910</v>
      </c>
      <c r="AG2928" s="2">
        <v>2.2685185185185187E-3</v>
      </c>
      <c r="AH2928" t="s">
        <v>3911</v>
      </c>
      <c r="AI2928">
        <v>3</v>
      </c>
      <c r="AJ2928" t="s">
        <v>3928</v>
      </c>
      <c r="AK2928" s="3">
        <v>40502</v>
      </c>
      <c r="AL2928" s="10">
        <f>YEAR(ufc_fights_2[[#This Row],[date]])</f>
        <v>2010</v>
      </c>
      <c r="AM2928" t="s">
        <v>3971</v>
      </c>
      <c r="AN2928">
        <v>66</v>
      </c>
      <c r="AO2928" t="s">
        <v>3913</v>
      </c>
      <c r="AP2928">
        <f>IF(ufc_fights_2[[#This Row],[winner]]="Red",ufc_fights_2[[#This Row],[r_fighter_id]],ufc_fights_2[[#This Row],[b_fighter_id]])</f>
        <v>1624</v>
      </c>
      <c r="AQ2928" t="str">
        <f>_xlfn.XLOOKUP(ufc_fights_2[[#This Row],[winnerID]],ufc_fighters[id],ufc_fighters[fighter_name],"xxx",0,1)</f>
        <v>Paul Kelly</v>
      </c>
    </row>
    <row r="2929" spans="1:43">
      <c r="A2929">
        <v>573</v>
      </c>
      <c r="B2929">
        <v>547</v>
      </c>
      <c r="C2929">
        <f>_xlfn.XLOOKUP(ufc_fights_2[[#This Row],[r_fighter_id]],ufc_fighters[id],ufc_fighters[year],"xxx",0,1)</f>
        <v>1985</v>
      </c>
      <c r="D2929">
        <f>_xlfn.XLOOKUP(ufc_fights_2[[#This Row],[b_fighter_id]],ufc_fighters[id],ufc_fighters[year],"Prázdné",0,1)</f>
        <v>1983</v>
      </c>
      <c r="E2929" s="10">
        <f>YEAR(ufc_fights_2[[#This Row],[date]])-ufc_fights_2[[#This Row],[r_year]]</f>
        <v>26</v>
      </c>
      <c r="F2929" s="10">
        <f>YEAR(ufc_fights_2[[#This Row],[date]])-ufc_fights_2[[#This Row],[b_year]]</f>
        <v>28</v>
      </c>
      <c r="G2929">
        <v>0</v>
      </c>
      <c r="H2929">
        <v>0</v>
      </c>
      <c r="I2929">
        <v>0.1298</v>
      </c>
      <c r="J2929">
        <v>0.6875</v>
      </c>
      <c r="K2929">
        <v>0.1799</v>
      </c>
      <c r="L2929">
        <v>0.72629999999999995</v>
      </c>
      <c r="M2929">
        <v>0</v>
      </c>
      <c r="N2929">
        <v>0.16669999999999999</v>
      </c>
      <c r="O2929">
        <v>0</v>
      </c>
      <c r="P2929">
        <v>0</v>
      </c>
      <c r="Q2929">
        <v>0</v>
      </c>
      <c r="R2929">
        <v>2</v>
      </c>
      <c r="S2929" s="2">
        <v>1.8518518518518518E-4</v>
      </c>
      <c r="T2929" s="2">
        <v>2.0023148148148148E-3</v>
      </c>
      <c r="U2929">
        <v>8.3299999999999999E-2</v>
      </c>
      <c r="V2929">
        <v>0.66669999999999996</v>
      </c>
      <c r="W2929">
        <v>0.5</v>
      </c>
      <c r="X2929">
        <v>0.71430000000000005</v>
      </c>
      <c r="Y2929">
        <v>1</v>
      </c>
      <c r="Z2929">
        <v>0.1148</v>
      </c>
      <c r="AA2929">
        <v>0.63639999999999997</v>
      </c>
      <c r="AB2929">
        <v>0.33329999999999999</v>
      </c>
      <c r="AC2929">
        <v>1</v>
      </c>
      <c r="AD2929">
        <v>0</v>
      </c>
      <c r="AE2929">
        <v>0.77270000000000005</v>
      </c>
      <c r="AF2929" t="s">
        <v>3910</v>
      </c>
      <c r="AG2929" s="2">
        <v>3.1944444444444446E-3</v>
      </c>
      <c r="AH2929" t="s">
        <v>3911</v>
      </c>
      <c r="AI2929">
        <v>3</v>
      </c>
      <c r="AJ2929" t="s">
        <v>3925</v>
      </c>
      <c r="AK2929" s="3">
        <v>40887</v>
      </c>
      <c r="AL2929" s="10">
        <f>YEAR(ufc_fights_2[[#This Row],[date]])</f>
        <v>2011</v>
      </c>
      <c r="AM2929" t="s">
        <v>3971</v>
      </c>
      <c r="AN2929">
        <v>65</v>
      </c>
      <c r="AO2929" t="s">
        <v>3918</v>
      </c>
      <c r="AP2929">
        <f>IF(ufc_fights_2[[#This Row],[winner]]="Red",ufc_fights_2[[#This Row],[r_fighter_id]],ufc_fights_2[[#This Row],[b_fighter_id]])</f>
        <v>547</v>
      </c>
      <c r="AQ2929" t="str">
        <f>_xlfn.XLOOKUP(ufc_fights_2[[#This Row],[winnerID]],ufc_fighters[id],ufc_fighters[fighter_name],"xxx",0,1)</f>
        <v>John Cholish</v>
      </c>
    </row>
    <row r="2930" spans="1:43">
      <c r="A2930">
        <v>1927</v>
      </c>
      <c r="B2930">
        <v>1251</v>
      </c>
      <c r="C2930">
        <f>_xlfn.XLOOKUP(ufc_fights_2[[#This Row],[r_fighter_id]],ufc_fighters[id],ufc_fighters[year],"xxx",0,1)</f>
        <v>1985</v>
      </c>
      <c r="D2930">
        <f>_xlfn.XLOOKUP(ufc_fights_2[[#This Row],[b_fighter_id]],ufc_fighters[id],ufc_fighters[year],"Prázdné",0,1)</f>
        <v>1975</v>
      </c>
      <c r="E2930" s="10">
        <f>YEAR(ufc_fights_2[[#This Row],[date]])-ufc_fights_2[[#This Row],[r_year]]</f>
        <v>26</v>
      </c>
      <c r="F2930" s="10">
        <f>YEAR(ufc_fights_2[[#This Row],[date]])-ufc_fights_2[[#This Row],[b_year]]</f>
        <v>36</v>
      </c>
      <c r="G2930">
        <v>0</v>
      </c>
      <c r="H2930">
        <v>0</v>
      </c>
      <c r="I2930">
        <v>0</v>
      </c>
      <c r="J2930">
        <v>0.625</v>
      </c>
      <c r="K2930">
        <v>0</v>
      </c>
      <c r="L2930">
        <v>0.74070000000000003</v>
      </c>
      <c r="M2930">
        <v>0</v>
      </c>
      <c r="N2930">
        <v>0.33329999999999999</v>
      </c>
      <c r="O2930">
        <v>0</v>
      </c>
      <c r="P2930">
        <v>1</v>
      </c>
      <c r="Q2930">
        <v>0</v>
      </c>
      <c r="R2930">
        <v>0</v>
      </c>
      <c r="S2930" s="2">
        <v>0</v>
      </c>
      <c r="T2930" s="2">
        <v>1.9212962962962964E-3</v>
      </c>
      <c r="U2930">
        <v>0</v>
      </c>
      <c r="V2930">
        <v>0.625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0.625</v>
      </c>
      <c r="AF2930" t="s">
        <v>3933</v>
      </c>
      <c r="AG2930" s="2">
        <v>2.0601851851851853E-3</v>
      </c>
      <c r="AH2930" t="s">
        <v>3911</v>
      </c>
      <c r="AI2930">
        <v>3</v>
      </c>
      <c r="AJ2930" t="s">
        <v>3974</v>
      </c>
      <c r="AK2930" s="3">
        <v>40887</v>
      </c>
      <c r="AL2930" s="10">
        <f>YEAR(ufc_fights_2[[#This Row],[date]])</f>
        <v>2011</v>
      </c>
      <c r="AM2930" t="s">
        <v>3971</v>
      </c>
      <c r="AN2930">
        <v>65</v>
      </c>
      <c r="AO2930" t="s">
        <v>3918</v>
      </c>
      <c r="AP2930">
        <f>IF(ufc_fights_2[[#This Row],[winner]]="Red",ufc_fights_2[[#This Row],[r_fighter_id]],ufc_fights_2[[#This Row],[b_fighter_id]])</f>
        <v>1251</v>
      </c>
      <c r="AQ2930" t="str">
        <f>_xlfn.XLOOKUP(ufc_fights_2[[#This Row],[winnerID]],ufc_fighters[id],ufc_fighters[fighter_name],"xxx",0,1)</f>
        <v>Dennis Hallman</v>
      </c>
    </row>
    <row r="2931" spans="1:43">
      <c r="A2931">
        <v>1420</v>
      </c>
      <c r="B2931">
        <v>753</v>
      </c>
      <c r="C2931">
        <f>_xlfn.XLOOKUP(ufc_fights_2[[#This Row],[r_fighter_id]],ufc_fighters[id],ufc_fighters[year],"xxx",0,1)</f>
        <v>1983</v>
      </c>
      <c r="D2931">
        <f>_xlfn.XLOOKUP(ufc_fights_2[[#This Row],[b_fighter_id]],ufc_fighters[id],ufc_fighters[year],"Prázdné",0,1)</f>
        <v>1980</v>
      </c>
      <c r="E2931" s="10">
        <f>YEAR(ufc_fights_2[[#This Row],[date]])-ufc_fights_2[[#This Row],[r_year]]</f>
        <v>23</v>
      </c>
      <c r="F2931" s="10">
        <f>YEAR(ufc_fights_2[[#This Row],[date]])-ufc_fights_2[[#This Row],[b_year]]</f>
        <v>26</v>
      </c>
      <c r="G2931">
        <v>0</v>
      </c>
      <c r="H2931">
        <v>0</v>
      </c>
      <c r="I2931">
        <v>0.40799999999999997</v>
      </c>
      <c r="J2931">
        <v>0.47499999999999998</v>
      </c>
      <c r="K2931">
        <v>0.51049999999999995</v>
      </c>
      <c r="L2931">
        <v>0.61150000000000004</v>
      </c>
      <c r="M2931">
        <v>0.66669999999999996</v>
      </c>
      <c r="N2931">
        <v>0</v>
      </c>
      <c r="O2931">
        <v>0</v>
      </c>
      <c r="P2931">
        <v>3</v>
      </c>
      <c r="Q2931">
        <v>1</v>
      </c>
      <c r="R2931">
        <v>1</v>
      </c>
      <c r="S2931" s="2">
        <v>7.5231481481481477E-3</v>
      </c>
      <c r="T2931" s="2">
        <v>1.7361111111111112E-4</v>
      </c>
      <c r="U2931">
        <v>0.36840000000000001</v>
      </c>
      <c r="V2931">
        <v>0.4219</v>
      </c>
      <c r="W2931">
        <v>0.72219999999999995</v>
      </c>
      <c r="X2931">
        <v>0.5</v>
      </c>
      <c r="Y2931">
        <v>0.8</v>
      </c>
      <c r="Z2931">
        <v>0.3</v>
      </c>
      <c r="AA2931">
        <v>0.4219</v>
      </c>
      <c r="AB2931">
        <v>0.5625</v>
      </c>
      <c r="AC2931">
        <v>0.63639999999999997</v>
      </c>
      <c r="AD2931">
        <v>0.51470000000000005</v>
      </c>
      <c r="AE2931">
        <v>0.8</v>
      </c>
      <c r="AF2931" t="s">
        <v>3915</v>
      </c>
      <c r="AG2931" s="2">
        <v>3.472222222222222E-3</v>
      </c>
      <c r="AH2931" t="s">
        <v>3911</v>
      </c>
      <c r="AI2931">
        <v>3</v>
      </c>
      <c r="AJ2931" t="s">
        <v>3967</v>
      </c>
      <c r="AK2931" s="3">
        <v>38983</v>
      </c>
      <c r="AL2931" s="10">
        <f>YEAR(ufc_fights_2[[#This Row],[date]])</f>
        <v>2006</v>
      </c>
      <c r="AM2931" t="s">
        <v>3971</v>
      </c>
      <c r="AN2931">
        <v>63</v>
      </c>
      <c r="AO2931" t="s">
        <v>3913</v>
      </c>
      <c r="AP2931">
        <f>IF(ufc_fights_2[[#This Row],[winner]]="Red",ufc_fights_2[[#This Row],[r_fighter_id]],ufc_fights_2[[#This Row],[b_fighter_id]])</f>
        <v>1420</v>
      </c>
      <c r="AQ2931" t="str">
        <f>_xlfn.XLOOKUP(ufc_fights_2[[#This Row],[winnerID]],ufc_fighters[id],ufc_fighters[fighter_name],"xxx",0,1)</f>
        <v>Roger Huerta</v>
      </c>
    </row>
    <row r="2932" spans="1:43">
      <c r="A2932">
        <v>953</v>
      </c>
      <c r="B2932">
        <v>700</v>
      </c>
      <c r="C2932">
        <f>_xlfn.XLOOKUP(ufc_fights_2[[#This Row],[r_fighter_id]],ufc_fighters[id],ufc_fighters[year],"xxx",0,1)</f>
        <v>1985</v>
      </c>
      <c r="D2932">
        <f>_xlfn.XLOOKUP(ufc_fights_2[[#This Row],[b_fighter_id]],ufc_fighters[id],ufc_fighters[year],"Prázdné",0,1)</f>
        <v>1989</v>
      </c>
      <c r="E2932" s="10">
        <f>YEAR(ufc_fights_2[[#This Row],[date]])-ufc_fights_2[[#This Row],[r_year]]</f>
        <v>36</v>
      </c>
      <c r="F2932" s="10">
        <f>YEAR(ufc_fights_2[[#This Row],[date]])-ufc_fights_2[[#This Row],[b_year]]</f>
        <v>32</v>
      </c>
      <c r="G2932">
        <v>0</v>
      </c>
      <c r="H2932">
        <v>0</v>
      </c>
      <c r="I2932">
        <v>0.44629999999999997</v>
      </c>
      <c r="J2932">
        <v>0.53449999999999998</v>
      </c>
      <c r="K2932">
        <v>0.51029999999999998</v>
      </c>
      <c r="L2932">
        <v>0.56059999999999999</v>
      </c>
      <c r="M2932">
        <v>0</v>
      </c>
      <c r="N2932">
        <v>0.33329999999999999</v>
      </c>
      <c r="O2932">
        <v>0</v>
      </c>
      <c r="P2932">
        <v>0</v>
      </c>
      <c r="Q2932">
        <v>1</v>
      </c>
      <c r="R2932">
        <v>0</v>
      </c>
      <c r="S2932" s="2">
        <v>6.7129629629629625E-4</v>
      </c>
      <c r="T2932" s="2">
        <v>5.1273148148148146E-3</v>
      </c>
      <c r="U2932">
        <v>0.41349999999999998</v>
      </c>
      <c r="V2932">
        <v>0.46939999999999998</v>
      </c>
      <c r="W2932">
        <v>0.66669999999999996</v>
      </c>
      <c r="X2932">
        <v>0.5</v>
      </c>
      <c r="Y2932">
        <v>1</v>
      </c>
      <c r="Z2932">
        <v>0.4128</v>
      </c>
      <c r="AA2932">
        <v>0.5484</v>
      </c>
      <c r="AB2932">
        <v>1</v>
      </c>
      <c r="AC2932">
        <v>0.6</v>
      </c>
      <c r="AD2932">
        <v>0.57140000000000002</v>
      </c>
      <c r="AE2932">
        <v>0.44440000000000002</v>
      </c>
      <c r="AF2932" t="s">
        <v>3922</v>
      </c>
      <c r="AG2932" s="2">
        <v>3.472222222222222E-3</v>
      </c>
      <c r="AH2932" t="s">
        <v>3911</v>
      </c>
      <c r="AI2932">
        <v>3</v>
      </c>
      <c r="AJ2932" t="s">
        <v>3912</v>
      </c>
      <c r="AK2932" s="3">
        <v>44233</v>
      </c>
      <c r="AL2932" s="10">
        <f>YEAR(ufc_fights_2[[#This Row],[date]])</f>
        <v>2021</v>
      </c>
      <c r="AM2932" t="s">
        <v>3971</v>
      </c>
      <c r="AN2932">
        <v>1</v>
      </c>
      <c r="AO2932" t="s">
        <v>3918</v>
      </c>
      <c r="AP2932">
        <f>IF(ufc_fights_2[[#This Row],[winner]]="Red",ufc_fights_2[[#This Row],[r_fighter_id]],ufc_fights_2[[#This Row],[b_fighter_id]])</f>
        <v>700</v>
      </c>
      <c r="AQ2932" t="str">
        <f>_xlfn.XLOOKUP(ufc_fights_2[[#This Row],[winnerID]],ufc_fighters[id],ufc_fighters[fighter_name],"xxx",0,1)</f>
        <v>Beneil Dariush</v>
      </c>
    </row>
    <row r="2933" spans="1:43">
      <c r="A2933">
        <v>1528</v>
      </c>
      <c r="B2933">
        <v>700</v>
      </c>
      <c r="C2933">
        <f>_xlfn.XLOOKUP(ufc_fights_2[[#This Row],[r_fighter_id]],ufc_fighters[id],ufc_fighters[year],"xxx",0,1)</f>
        <v>1986</v>
      </c>
      <c r="D2933">
        <f>_xlfn.XLOOKUP(ufc_fights_2[[#This Row],[b_fighter_id]],ufc_fighters[id],ufc_fighters[year],"Prázdné",0,1)</f>
        <v>1989</v>
      </c>
      <c r="E2933" s="10">
        <f>YEAR(ufc_fights_2[[#This Row],[date]])-ufc_fights_2[[#This Row],[r_year]]</f>
        <v>29</v>
      </c>
      <c r="F2933" s="10">
        <f>YEAR(ufc_fights_2[[#This Row],[date]])-ufc_fights_2[[#This Row],[b_year]]</f>
        <v>26</v>
      </c>
      <c r="G2933">
        <v>0</v>
      </c>
      <c r="H2933">
        <v>0</v>
      </c>
      <c r="I2933">
        <v>0.37840000000000001</v>
      </c>
      <c r="J2933">
        <v>0.37309999999999999</v>
      </c>
      <c r="K2933">
        <v>0.38119999999999998</v>
      </c>
      <c r="L2933">
        <v>0.37309999999999999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0</v>
      </c>
      <c r="T2933" s="2">
        <v>0</v>
      </c>
      <c r="U2933">
        <v>0.24060000000000001</v>
      </c>
      <c r="V2933">
        <v>0.30769999999999997</v>
      </c>
      <c r="W2933">
        <v>0.57650000000000001</v>
      </c>
      <c r="X2933">
        <v>0.75</v>
      </c>
      <c r="Y2933">
        <v>1</v>
      </c>
      <c r="Z2933">
        <v>0.37559999999999999</v>
      </c>
      <c r="AA2933">
        <v>0.37690000000000001</v>
      </c>
      <c r="AB2933">
        <v>1</v>
      </c>
      <c r="AC2933">
        <v>0</v>
      </c>
      <c r="AD2933">
        <v>0</v>
      </c>
      <c r="AE2933">
        <v>0</v>
      </c>
      <c r="AF2933" t="s">
        <v>3922</v>
      </c>
      <c r="AG2933" s="2">
        <v>3.472222222222222E-3</v>
      </c>
      <c r="AH2933" t="s">
        <v>3911</v>
      </c>
      <c r="AI2933">
        <v>3</v>
      </c>
      <c r="AJ2933" t="s">
        <v>3914</v>
      </c>
      <c r="AK2933" s="3">
        <v>42224</v>
      </c>
      <c r="AL2933" s="10">
        <f>YEAR(ufc_fights_2[[#This Row],[date]])</f>
        <v>2015</v>
      </c>
      <c r="AM2933" t="s">
        <v>3971</v>
      </c>
      <c r="AN2933">
        <v>71</v>
      </c>
      <c r="AO2933" t="s">
        <v>3918</v>
      </c>
      <c r="AP2933">
        <f>IF(ufc_fights_2[[#This Row],[winner]]="Red",ufc_fights_2[[#This Row],[r_fighter_id]],ufc_fights_2[[#This Row],[b_fighter_id]])</f>
        <v>700</v>
      </c>
      <c r="AQ2933" t="str">
        <f>_xlfn.XLOOKUP(ufc_fights_2[[#This Row],[winnerID]],ufc_fighters[id],ufc_fighters[fighter_name],"xxx",0,1)</f>
        <v>Beneil Dariush</v>
      </c>
    </row>
    <row r="2934" spans="1:43">
      <c r="A2934">
        <v>1226</v>
      </c>
      <c r="B2934">
        <v>770</v>
      </c>
      <c r="C2934">
        <f>_xlfn.XLOOKUP(ufc_fights_2[[#This Row],[r_fighter_id]],ufc_fighters[id],ufc_fighters[year],"xxx",0,1)</f>
        <v>1981</v>
      </c>
      <c r="D2934">
        <f>_xlfn.XLOOKUP(ufc_fights_2[[#This Row],[b_fighter_id]],ufc_fighters[id],ufc_fighters[year],"Prázdné",0,1)</f>
        <v>1985</v>
      </c>
      <c r="E2934" s="10">
        <f>YEAR(ufc_fights_2[[#This Row],[date]])-ufc_fights_2[[#This Row],[r_year]]</f>
        <v>28</v>
      </c>
      <c r="F2934" s="10">
        <f>YEAR(ufc_fights_2[[#This Row],[date]])-ufc_fights_2[[#This Row],[b_year]]</f>
        <v>24</v>
      </c>
      <c r="G2934">
        <v>0</v>
      </c>
      <c r="H2934">
        <v>0</v>
      </c>
      <c r="I2934">
        <v>0.49490000000000001</v>
      </c>
      <c r="J2934">
        <v>0.36299999999999999</v>
      </c>
      <c r="K2934">
        <v>0.59060000000000001</v>
      </c>
      <c r="L2934">
        <v>0.443</v>
      </c>
      <c r="M2934">
        <v>0.36359999999999998</v>
      </c>
      <c r="N2934">
        <v>0</v>
      </c>
      <c r="O2934">
        <v>1</v>
      </c>
      <c r="P2934">
        <v>0</v>
      </c>
      <c r="Q2934">
        <v>0</v>
      </c>
      <c r="R2934">
        <v>0</v>
      </c>
      <c r="S2934" s="2">
        <v>6.1342592592592594E-3</v>
      </c>
      <c r="T2934" s="2">
        <v>5.7870370370370367E-4</v>
      </c>
      <c r="U2934">
        <v>0.25419999999999998</v>
      </c>
      <c r="V2934">
        <v>0.32500000000000001</v>
      </c>
      <c r="W2934">
        <v>0.44440000000000002</v>
      </c>
      <c r="X2934">
        <v>0.9677</v>
      </c>
      <c r="Y2934">
        <v>0.75</v>
      </c>
      <c r="Z2934">
        <v>0.36840000000000001</v>
      </c>
      <c r="AA2934">
        <v>0.30769999999999997</v>
      </c>
      <c r="AB2934">
        <v>0.6552</v>
      </c>
      <c r="AC2934">
        <v>0.70589999999999997</v>
      </c>
      <c r="AD2934">
        <v>0.69230000000000003</v>
      </c>
      <c r="AE2934">
        <v>1</v>
      </c>
      <c r="AF2934" t="s">
        <v>3922</v>
      </c>
      <c r="AG2934" s="2">
        <v>3.472222222222222E-3</v>
      </c>
      <c r="AH2934" t="s">
        <v>3911</v>
      </c>
      <c r="AI2934">
        <v>3</v>
      </c>
      <c r="AJ2934" t="s">
        <v>3949</v>
      </c>
      <c r="AK2934" s="3">
        <v>39844</v>
      </c>
      <c r="AL2934" s="10">
        <f>YEAR(ufc_fights_2[[#This Row],[date]])</f>
        <v>2009</v>
      </c>
      <c r="AM2934" t="s">
        <v>3971</v>
      </c>
      <c r="AN2934">
        <v>1</v>
      </c>
      <c r="AO2934" t="s">
        <v>3913</v>
      </c>
      <c r="AP2934">
        <f>IF(ufc_fights_2[[#This Row],[winner]]="Red",ufc_fights_2[[#This Row],[r_fighter_id]],ufc_fights_2[[#This Row],[b_fighter_id]])</f>
        <v>1226</v>
      </c>
      <c r="AQ2934" t="str">
        <f>_xlfn.XLOOKUP(ufc_fights_2[[#This Row],[winnerID]],ufc_fighters[id],ufc_fighters[fighter_name],"xxx",0,1)</f>
        <v>Clay Guida</v>
      </c>
    </row>
    <row r="2935" spans="1:43">
      <c r="A2935">
        <v>3038</v>
      </c>
      <c r="B2935">
        <v>3513</v>
      </c>
      <c r="C2935">
        <f>_xlfn.XLOOKUP(ufc_fights_2[[#This Row],[r_fighter_id]],ufc_fighters[id],ufc_fighters[year],"xxx",0,1)</f>
        <v>1993</v>
      </c>
      <c r="D2935">
        <f>_xlfn.XLOOKUP(ufc_fights_2[[#This Row],[b_fighter_id]],ufc_fighters[id],ufc_fighters[year],"Prázdné",0,1)</f>
        <v>1986</v>
      </c>
      <c r="E2935" s="10">
        <f>YEAR(ufc_fights_2[[#This Row],[date]])-ufc_fights_2[[#This Row],[r_year]]</f>
        <v>26</v>
      </c>
      <c r="F2935" s="10">
        <f>YEAR(ufc_fights_2[[#This Row],[date]])-ufc_fights_2[[#This Row],[b_year]]</f>
        <v>33</v>
      </c>
      <c r="G2935">
        <v>0</v>
      </c>
      <c r="H2935">
        <v>1</v>
      </c>
      <c r="I2935">
        <v>0.55559999999999998</v>
      </c>
      <c r="J2935">
        <v>0.4118</v>
      </c>
      <c r="K2935">
        <v>0.55559999999999998</v>
      </c>
      <c r="L2935">
        <v>0.4118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0</v>
      </c>
      <c r="T2935" s="2">
        <v>2.3148148148148147E-5</v>
      </c>
      <c r="U2935">
        <v>0.23080000000000001</v>
      </c>
      <c r="V2935">
        <v>0.3</v>
      </c>
      <c r="W2935">
        <v>0.66669999999999996</v>
      </c>
      <c r="X2935">
        <v>0.90910000000000002</v>
      </c>
      <c r="Y2935">
        <v>0.625</v>
      </c>
      <c r="Z2935">
        <v>0.55559999999999998</v>
      </c>
      <c r="AA2935">
        <v>0.39129999999999998</v>
      </c>
      <c r="AB2935">
        <v>0</v>
      </c>
      <c r="AC2935">
        <v>0</v>
      </c>
      <c r="AD2935">
        <v>0</v>
      </c>
      <c r="AE2935">
        <v>0.6</v>
      </c>
      <c r="AF2935" t="s">
        <v>3910</v>
      </c>
      <c r="AG2935" s="2">
        <v>2.9513888888888888E-3</v>
      </c>
      <c r="AH2935" t="s">
        <v>3911</v>
      </c>
      <c r="AI2935">
        <v>3</v>
      </c>
      <c r="AJ2935" t="s">
        <v>3924</v>
      </c>
      <c r="AK2935" s="3">
        <v>43694</v>
      </c>
      <c r="AL2935" s="10">
        <f>YEAR(ufc_fights_2[[#This Row],[date]])</f>
        <v>2019</v>
      </c>
      <c r="AM2935" t="s">
        <v>3971</v>
      </c>
      <c r="AN2935">
        <v>63</v>
      </c>
      <c r="AO2935" t="s">
        <v>3918</v>
      </c>
      <c r="AP2935">
        <f>IF(ufc_fights_2[[#This Row],[winner]]="Red",ufc_fights_2[[#This Row],[r_fighter_id]],ufc_fights_2[[#This Row],[b_fighter_id]])</f>
        <v>3513</v>
      </c>
      <c r="AQ2935" t="str">
        <f>_xlfn.XLOOKUP(ufc_fights_2[[#This Row],[winnerID]],ufc_fighters[id],ufc_fighters[fighter_name],"xxx",0,1)</f>
        <v>Khama Worthy</v>
      </c>
    </row>
    <row r="2936" spans="1:43">
      <c r="A2936">
        <v>898</v>
      </c>
      <c r="B2936">
        <v>3520</v>
      </c>
      <c r="C2936">
        <f>_xlfn.XLOOKUP(ufc_fights_2[[#This Row],[r_fighter_id]],ufc_fighters[id],ufc_fighters[year],"xxx",0,1)</f>
        <v>1989</v>
      </c>
      <c r="D2936">
        <f>_xlfn.XLOOKUP(ufc_fights_2[[#This Row],[b_fighter_id]],ufc_fighters[id],ufc_fighters[year],"Prázdné",0,1)</f>
        <v>1987</v>
      </c>
      <c r="E2936" s="10">
        <f>YEAR(ufc_fights_2[[#This Row],[date]])-ufc_fights_2[[#This Row],[r_year]]</f>
        <v>26</v>
      </c>
      <c r="F2936" s="10">
        <f>YEAR(ufc_fights_2[[#This Row],[date]])-ufc_fights_2[[#This Row],[b_year]]</f>
        <v>28</v>
      </c>
      <c r="G2936">
        <v>0</v>
      </c>
      <c r="H2936">
        <v>0</v>
      </c>
      <c r="I2936">
        <v>0.56479999999999997</v>
      </c>
      <c r="J2936">
        <v>0.437</v>
      </c>
      <c r="K2936">
        <v>0.67300000000000004</v>
      </c>
      <c r="L2936">
        <v>0.60780000000000001</v>
      </c>
      <c r="M2936">
        <v>0.66669999999999996</v>
      </c>
      <c r="N2936">
        <v>0.25</v>
      </c>
      <c r="O2936">
        <v>2</v>
      </c>
      <c r="P2936">
        <v>0</v>
      </c>
      <c r="Q2936">
        <v>0</v>
      </c>
      <c r="R2936">
        <v>0</v>
      </c>
      <c r="S2936" s="2">
        <v>3.2291666666666666E-3</v>
      </c>
      <c r="T2936" s="2">
        <v>3.2291666666666666E-3</v>
      </c>
      <c r="U2936">
        <v>0.43659999999999999</v>
      </c>
      <c r="V2936">
        <v>0.39389999999999997</v>
      </c>
      <c r="W2936">
        <v>0.82350000000000001</v>
      </c>
      <c r="X2936">
        <v>0.66669999999999996</v>
      </c>
      <c r="Y2936">
        <v>0.6</v>
      </c>
      <c r="Z2936">
        <v>0.49320000000000003</v>
      </c>
      <c r="AA2936">
        <v>0.36959999999999998</v>
      </c>
      <c r="AB2936">
        <v>0.7097</v>
      </c>
      <c r="AC2936">
        <v>0.61899999999999999</v>
      </c>
      <c r="AD2936">
        <v>0.75</v>
      </c>
      <c r="AE2936">
        <v>0.83330000000000004</v>
      </c>
      <c r="AF2936" t="s">
        <v>3922</v>
      </c>
      <c r="AG2936" s="2">
        <v>3.472222222222222E-3</v>
      </c>
      <c r="AH2936" t="s">
        <v>3911</v>
      </c>
      <c r="AI2936">
        <v>3</v>
      </c>
      <c r="AJ2936" t="s">
        <v>3924</v>
      </c>
      <c r="AK2936" s="3">
        <v>42349</v>
      </c>
      <c r="AL2936" s="10">
        <f>YEAR(ufc_fights_2[[#This Row],[date]])</f>
        <v>2015</v>
      </c>
      <c r="AM2936" t="s">
        <v>3971</v>
      </c>
      <c r="AN2936">
        <v>1</v>
      </c>
      <c r="AO2936" t="s">
        <v>3913</v>
      </c>
      <c r="AP2936">
        <f>IF(ufc_fights_2[[#This Row],[winner]]="Red",ufc_fights_2[[#This Row],[r_fighter_id]],ufc_fights_2[[#This Row],[b_fighter_id]])</f>
        <v>898</v>
      </c>
      <c r="AQ2936" t="str">
        <f>_xlfn.XLOOKUP(ufc_fights_2[[#This Row],[winnerID]],ufc_fighters[id],ufc_fighters[fighter_name],"xxx",0,1)</f>
        <v>Julian Erosa</v>
      </c>
    </row>
    <row r="2937" spans="1:43">
      <c r="A2937">
        <v>2564</v>
      </c>
      <c r="B2937">
        <v>2546</v>
      </c>
      <c r="C2937">
        <f>_xlfn.XLOOKUP(ufc_fights_2[[#This Row],[r_fighter_id]],ufc_fighters[id],ufc_fighters[year],"xxx",0,1)</f>
        <v>1988</v>
      </c>
      <c r="D2937">
        <f>_xlfn.XLOOKUP(ufc_fights_2[[#This Row],[b_fighter_id]],ufc_fighters[id],ufc_fighters[year],"Prázdné",0,1)</f>
        <v>1996</v>
      </c>
      <c r="E2937" s="10">
        <f>YEAR(ufc_fights_2[[#This Row],[date]])-ufc_fights_2[[#This Row],[r_year]]</f>
        <v>30</v>
      </c>
      <c r="F2937" s="10">
        <f>YEAR(ufc_fights_2[[#This Row],[date]])-ufc_fights_2[[#This Row],[b_year]]</f>
        <v>22</v>
      </c>
      <c r="G2937">
        <v>0</v>
      </c>
      <c r="H2937">
        <v>0</v>
      </c>
      <c r="I2937">
        <v>0.4173</v>
      </c>
      <c r="J2937">
        <v>0.42249999999999999</v>
      </c>
      <c r="K2937">
        <v>0.43309999999999998</v>
      </c>
      <c r="L2937">
        <v>0.44440000000000002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 s="2">
        <v>1.7361111111111112E-4</v>
      </c>
      <c r="T2937" s="2">
        <v>3.0902777777777777E-3</v>
      </c>
      <c r="U2937">
        <v>0.23080000000000001</v>
      </c>
      <c r="V2937">
        <v>0.33979999999999999</v>
      </c>
      <c r="W2937">
        <v>0.53569999999999995</v>
      </c>
      <c r="X2937">
        <v>0.75760000000000005</v>
      </c>
      <c r="Y2937">
        <v>0.64290000000000003</v>
      </c>
      <c r="Z2937">
        <v>0.4425</v>
      </c>
      <c r="AA2937">
        <v>0.35849999999999999</v>
      </c>
      <c r="AB2937">
        <v>0.5</v>
      </c>
      <c r="AC2937">
        <v>0.875</v>
      </c>
      <c r="AD2937">
        <v>8.3299999999999999E-2</v>
      </c>
      <c r="AE2937">
        <v>0.53569999999999995</v>
      </c>
      <c r="AF2937" t="s">
        <v>3915</v>
      </c>
      <c r="AG2937" s="2">
        <v>3.472222222222222E-3</v>
      </c>
      <c r="AH2937" t="s">
        <v>3911</v>
      </c>
      <c r="AI2937">
        <v>3</v>
      </c>
      <c r="AJ2937" t="s">
        <v>3973</v>
      </c>
      <c r="AK2937" s="3">
        <v>43421</v>
      </c>
      <c r="AL2937" s="10">
        <f>YEAR(ufc_fights_2[[#This Row],[date]])</f>
        <v>2018</v>
      </c>
      <c r="AM2937" t="s">
        <v>3971</v>
      </c>
      <c r="AN2937">
        <v>58</v>
      </c>
      <c r="AO2937" t="s">
        <v>3918</v>
      </c>
      <c r="AP2937">
        <f>IF(ufc_fights_2[[#This Row],[winner]]="Red",ufc_fights_2[[#This Row],[r_fighter_id]],ufc_fights_2[[#This Row],[b_fighter_id]])</f>
        <v>2546</v>
      </c>
      <c r="AQ2937" t="str">
        <f>_xlfn.XLOOKUP(ufc_fights_2[[#This Row],[winnerID]],ufc_fighters[id],ufc_fighters[fighter_name],"xxx",0,1)</f>
        <v>Jesus Pinedo</v>
      </c>
    </row>
    <row r="2938" spans="1:43">
      <c r="A2938">
        <v>1632</v>
      </c>
      <c r="B2938">
        <v>953</v>
      </c>
      <c r="C2938">
        <f>_xlfn.XLOOKUP(ufc_fights_2[[#This Row],[r_fighter_id]],ufc_fighters[id],ufc_fighters[year],"xxx",0,1)</f>
        <v>1986</v>
      </c>
      <c r="D2938">
        <f>_xlfn.XLOOKUP(ufc_fights_2[[#This Row],[b_fighter_id]],ufc_fighters[id],ufc_fighters[year],"Prázdné",0,1)</f>
        <v>1985</v>
      </c>
      <c r="E2938" s="10">
        <f>YEAR(ufc_fights_2[[#This Row],[date]])-ufc_fights_2[[#This Row],[r_year]]</f>
        <v>33</v>
      </c>
      <c r="F2938" s="10">
        <f>YEAR(ufc_fights_2[[#This Row],[date]])-ufc_fights_2[[#This Row],[b_year]]</f>
        <v>34</v>
      </c>
      <c r="G2938">
        <v>0</v>
      </c>
      <c r="H2938">
        <v>0</v>
      </c>
      <c r="I2938">
        <v>0.29249999999999998</v>
      </c>
      <c r="J2938">
        <v>0.2923</v>
      </c>
      <c r="K2938">
        <v>0.29530000000000001</v>
      </c>
      <c r="L2938">
        <v>0.31059999999999999</v>
      </c>
      <c r="M2938">
        <v>0.25</v>
      </c>
      <c r="N2938">
        <v>0</v>
      </c>
      <c r="O2938">
        <v>0</v>
      </c>
      <c r="P2938">
        <v>1</v>
      </c>
      <c r="Q2938">
        <v>0</v>
      </c>
      <c r="R2938">
        <v>0</v>
      </c>
      <c r="S2938" s="2">
        <v>7.1759259259259259E-4</v>
      </c>
      <c r="T2938" s="2">
        <v>1.5046296296296297E-4</v>
      </c>
      <c r="U2938">
        <v>0.254</v>
      </c>
      <c r="V2938">
        <v>0.2321</v>
      </c>
      <c r="W2938">
        <v>0.5</v>
      </c>
      <c r="X2938">
        <v>1</v>
      </c>
      <c r="Y2938">
        <v>0.90910000000000002</v>
      </c>
      <c r="Z2938">
        <v>0.26869999999999999</v>
      </c>
      <c r="AA2938">
        <v>0.26140000000000002</v>
      </c>
      <c r="AB2938">
        <v>0.6</v>
      </c>
      <c r="AC2938">
        <v>0.66669999999999996</v>
      </c>
      <c r="AD2938">
        <v>0.33329999999999999</v>
      </c>
      <c r="AE2938">
        <v>0.8</v>
      </c>
      <c r="AF2938" t="s">
        <v>3915</v>
      </c>
      <c r="AG2938" s="2">
        <v>3.472222222222222E-3</v>
      </c>
      <c r="AH2938" t="s">
        <v>3911</v>
      </c>
      <c r="AI2938">
        <v>3</v>
      </c>
      <c r="AJ2938" t="s">
        <v>4007</v>
      </c>
      <c r="AK2938" s="3">
        <v>43519</v>
      </c>
      <c r="AL2938" s="10">
        <f>YEAR(ufc_fights_2[[#This Row],[date]])</f>
        <v>2019</v>
      </c>
      <c r="AM2938" t="s">
        <v>3971</v>
      </c>
      <c r="AN2938">
        <v>110</v>
      </c>
      <c r="AO2938" t="s">
        <v>3918</v>
      </c>
      <c r="AP2938">
        <f>IF(ufc_fights_2[[#This Row],[winner]]="Red",ufc_fights_2[[#This Row],[r_fighter_id]],ufc_fights_2[[#This Row],[b_fighter_id]])</f>
        <v>953</v>
      </c>
      <c r="AQ2938" t="str">
        <f>_xlfn.XLOOKUP(ufc_fights_2[[#This Row],[winnerID]],ufc_fighters[id],ufc_fighters[fighter_name],"xxx",0,1)</f>
        <v>Diego Ferreira</v>
      </c>
    </row>
    <row r="2939" spans="1:43">
      <c r="A2939">
        <v>3035</v>
      </c>
      <c r="B2939">
        <v>953</v>
      </c>
      <c r="C2939">
        <f>_xlfn.XLOOKUP(ufc_fights_2[[#This Row],[r_fighter_id]],ufc_fighters[id],ufc_fighters[year],"xxx",0,1)</f>
        <v>1987</v>
      </c>
      <c r="D2939">
        <f>_xlfn.XLOOKUP(ufc_fights_2[[#This Row],[b_fighter_id]],ufc_fighters[id],ufc_fighters[year],"Prázdné",0,1)</f>
        <v>1985</v>
      </c>
      <c r="E2939" s="10">
        <f>YEAR(ufc_fights_2[[#This Row],[date]])-ufc_fights_2[[#This Row],[r_year]]</f>
        <v>27</v>
      </c>
      <c r="F2939" s="10">
        <f>YEAR(ufc_fights_2[[#This Row],[date]])-ufc_fights_2[[#This Row],[b_year]]</f>
        <v>29</v>
      </c>
      <c r="G2939">
        <v>0</v>
      </c>
      <c r="H2939">
        <v>0</v>
      </c>
      <c r="I2939">
        <v>0.66669999999999996</v>
      </c>
      <c r="J2939">
        <v>0.7</v>
      </c>
      <c r="K2939">
        <v>0.66669999999999996</v>
      </c>
      <c r="L2939">
        <v>0.7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 s="2">
        <v>1.1574074074074075E-4</v>
      </c>
      <c r="T2939" s="2">
        <v>1.1574074074074075E-4</v>
      </c>
      <c r="U2939">
        <v>0</v>
      </c>
      <c r="V2939">
        <v>0.66669999999999996</v>
      </c>
      <c r="W2939">
        <v>1</v>
      </c>
      <c r="X2939">
        <v>1</v>
      </c>
      <c r="Y2939">
        <v>0</v>
      </c>
      <c r="Z2939">
        <v>0</v>
      </c>
      <c r="AA2939">
        <v>0.5</v>
      </c>
      <c r="AB2939">
        <v>1</v>
      </c>
      <c r="AC2939">
        <v>1</v>
      </c>
      <c r="AD2939">
        <v>0</v>
      </c>
      <c r="AE2939">
        <v>0.66669999999999996</v>
      </c>
      <c r="AF2939" t="s">
        <v>3933</v>
      </c>
      <c r="AG2939" s="2">
        <v>4.3981481481481481E-4</v>
      </c>
      <c r="AH2939" t="s">
        <v>3911</v>
      </c>
      <c r="AI2939">
        <v>3</v>
      </c>
      <c r="AJ2939" t="s">
        <v>3914</v>
      </c>
      <c r="AK2939" s="3">
        <v>41818</v>
      </c>
      <c r="AL2939" s="10">
        <f>YEAR(ufc_fights_2[[#This Row],[date]])</f>
        <v>2014</v>
      </c>
      <c r="AM2939" t="s">
        <v>3971</v>
      </c>
      <c r="AN2939">
        <v>78</v>
      </c>
      <c r="AO2939" t="s">
        <v>3918</v>
      </c>
      <c r="AP2939">
        <f>IF(ufc_fights_2[[#This Row],[winner]]="Red",ufc_fights_2[[#This Row],[r_fighter_id]],ufc_fights_2[[#This Row],[b_fighter_id]])</f>
        <v>953</v>
      </c>
      <c r="AQ2939" t="str">
        <f>_xlfn.XLOOKUP(ufc_fights_2[[#This Row],[winnerID]],ufc_fighters[id],ufc_fighters[fighter_name],"xxx",0,1)</f>
        <v>Diego Ferreira</v>
      </c>
    </row>
    <row r="2940" spans="1:43">
      <c r="A2940">
        <v>953</v>
      </c>
      <c r="B2940">
        <v>2292</v>
      </c>
      <c r="C2940">
        <f>_xlfn.XLOOKUP(ufc_fights_2[[#This Row],[r_fighter_id]],ufc_fighters[id],ufc_fighters[year],"xxx",0,1)</f>
        <v>1985</v>
      </c>
      <c r="D2940">
        <f>_xlfn.XLOOKUP(ufc_fights_2[[#This Row],[b_fighter_id]],ufc_fighters[id],ufc_fighters[year],"Prázdné",0,1)</f>
        <v>1991</v>
      </c>
      <c r="E2940" s="10">
        <f>YEAR(ufc_fights_2[[#This Row],[date]])-ufc_fights_2[[#This Row],[r_year]]</f>
        <v>33</v>
      </c>
      <c r="F2940" s="10">
        <f>YEAR(ufc_fights_2[[#This Row],[date]])-ufc_fights_2[[#This Row],[b_year]]</f>
        <v>27</v>
      </c>
      <c r="G2940">
        <v>0</v>
      </c>
      <c r="H2940">
        <v>0</v>
      </c>
      <c r="I2940">
        <v>0.52939999999999998</v>
      </c>
      <c r="J2940">
        <v>0.4</v>
      </c>
      <c r="K2940">
        <v>0.5625</v>
      </c>
      <c r="L2940">
        <v>0.4</v>
      </c>
      <c r="M2940">
        <v>0.5</v>
      </c>
      <c r="N2940">
        <v>0</v>
      </c>
      <c r="O2940">
        <v>1</v>
      </c>
      <c r="P2940">
        <v>0</v>
      </c>
      <c r="Q2940">
        <v>0</v>
      </c>
      <c r="R2940">
        <v>0</v>
      </c>
      <c r="S2940" s="2">
        <v>2.4074074074074076E-3</v>
      </c>
      <c r="T2940" s="2">
        <v>1.6203703703703703E-4</v>
      </c>
      <c r="U2940">
        <v>0.48280000000000001</v>
      </c>
      <c r="V2940">
        <v>0.32429999999999998</v>
      </c>
      <c r="W2940">
        <v>0.72729999999999995</v>
      </c>
      <c r="X2940">
        <v>1</v>
      </c>
      <c r="Y2940">
        <v>0.66669999999999996</v>
      </c>
      <c r="Z2940">
        <v>0.4909</v>
      </c>
      <c r="AA2940">
        <v>0.39579999999999999</v>
      </c>
      <c r="AB2940">
        <v>1</v>
      </c>
      <c r="AC2940">
        <v>1</v>
      </c>
      <c r="AD2940">
        <v>0.56520000000000004</v>
      </c>
      <c r="AE2940">
        <v>0</v>
      </c>
      <c r="AF2940" t="s">
        <v>3910</v>
      </c>
      <c r="AG2940" s="2">
        <v>9.6064814814814819E-4</v>
      </c>
      <c r="AH2940" t="s">
        <v>3911</v>
      </c>
      <c r="AI2940">
        <v>3</v>
      </c>
      <c r="AJ2940" t="s">
        <v>4059</v>
      </c>
      <c r="AK2940" s="3">
        <v>43442</v>
      </c>
      <c r="AL2940" s="10">
        <f>YEAR(ufc_fights_2[[#This Row],[date]])</f>
        <v>2018</v>
      </c>
      <c r="AM2940" t="s">
        <v>3971</v>
      </c>
      <c r="AN2940">
        <v>65</v>
      </c>
      <c r="AO2940" t="s">
        <v>3913</v>
      </c>
      <c r="AP2940">
        <f>IF(ufc_fights_2[[#This Row],[winner]]="Red",ufc_fights_2[[#This Row],[r_fighter_id]],ufc_fights_2[[#This Row],[b_fighter_id]])</f>
        <v>953</v>
      </c>
      <c r="AQ2940" t="str">
        <f>_xlfn.XLOOKUP(ufc_fights_2[[#This Row],[winnerID]],ufc_fighters[id],ufc_fighters[fighter_name],"xxx",0,1)</f>
        <v>Diego Ferreira</v>
      </c>
    </row>
    <row r="2941" spans="1:43">
      <c r="A2941">
        <v>2313</v>
      </c>
      <c r="B2941">
        <v>953</v>
      </c>
      <c r="C2941">
        <f>_xlfn.XLOOKUP(ufc_fights_2[[#This Row],[r_fighter_id]],ufc_fighters[id],ufc_fighters[year],"xxx",0,1)</f>
        <v>1988</v>
      </c>
      <c r="D2941">
        <f>_xlfn.XLOOKUP(ufc_fights_2[[#This Row],[b_fighter_id]],ufc_fighters[id],ufc_fighters[year],"Prázdné",0,1)</f>
        <v>1985</v>
      </c>
      <c r="E2941" s="10">
        <f>YEAR(ufc_fights_2[[#This Row],[date]])-ufc_fights_2[[#This Row],[r_year]]</f>
        <v>26</v>
      </c>
      <c r="F2941" s="10">
        <f>YEAR(ufc_fights_2[[#This Row],[date]])-ufc_fights_2[[#This Row],[b_year]]</f>
        <v>29</v>
      </c>
      <c r="G2941">
        <v>0</v>
      </c>
      <c r="H2941">
        <v>1</v>
      </c>
      <c r="I2941">
        <v>0.31030000000000002</v>
      </c>
      <c r="J2941">
        <v>0.35709999999999997</v>
      </c>
      <c r="K2941">
        <v>0.40300000000000002</v>
      </c>
      <c r="L2941">
        <v>0.41770000000000002</v>
      </c>
      <c r="M2941">
        <v>0.5</v>
      </c>
      <c r="N2941">
        <v>0</v>
      </c>
      <c r="O2941">
        <v>0</v>
      </c>
      <c r="P2941">
        <v>2</v>
      </c>
      <c r="Q2941">
        <v>0</v>
      </c>
      <c r="R2941">
        <v>1</v>
      </c>
      <c r="S2941" s="2">
        <v>1.1689814814814816E-3</v>
      </c>
      <c r="T2941" s="2">
        <v>5.4398148148148144E-4</v>
      </c>
      <c r="U2941">
        <v>0.25</v>
      </c>
      <c r="V2941">
        <v>0.30359999999999998</v>
      </c>
      <c r="W2941">
        <v>0.75</v>
      </c>
      <c r="X2941">
        <v>1</v>
      </c>
      <c r="Y2941">
        <v>0.66669999999999996</v>
      </c>
      <c r="Z2941">
        <v>0.3261</v>
      </c>
      <c r="AA2941">
        <v>0.26229999999999998</v>
      </c>
      <c r="AB2941">
        <v>0</v>
      </c>
      <c r="AC2941">
        <v>0</v>
      </c>
      <c r="AD2941">
        <v>0.2727</v>
      </c>
      <c r="AE2941">
        <v>1</v>
      </c>
      <c r="AF2941" t="s">
        <v>3910</v>
      </c>
      <c r="AG2941" s="2">
        <v>1.3078703703703703E-3</v>
      </c>
      <c r="AH2941" t="s">
        <v>3911</v>
      </c>
      <c r="AI2941">
        <v>3</v>
      </c>
      <c r="AJ2941" t="s">
        <v>3914</v>
      </c>
      <c r="AK2941" s="3">
        <v>41881</v>
      </c>
      <c r="AL2941" s="10">
        <f>YEAR(ufc_fights_2[[#This Row],[date]])</f>
        <v>2014</v>
      </c>
      <c r="AM2941" t="s">
        <v>3971</v>
      </c>
      <c r="AN2941">
        <v>56</v>
      </c>
      <c r="AO2941" t="s">
        <v>3918</v>
      </c>
      <c r="AP2941">
        <f>IF(ufc_fights_2[[#This Row],[winner]]="Red",ufc_fights_2[[#This Row],[r_fighter_id]],ufc_fights_2[[#This Row],[b_fighter_id]])</f>
        <v>953</v>
      </c>
      <c r="AQ2941" t="str">
        <f>_xlfn.XLOOKUP(ufc_fights_2[[#This Row],[winnerID]],ufc_fighters[id],ufc_fighters[fighter_name],"xxx",0,1)</f>
        <v>Diego Ferreira</v>
      </c>
    </row>
    <row r="2942" spans="1:43">
      <c r="A2942">
        <v>1160</v>
      </c>
      <c r="B2942">
        <v>953</v>
      </c>
      <c r="C2942">
        <f>_xlfn.XLOOKUP(ufc_fights_2[[#This Row],[r_fighter_id]],ufc_fighters[id],ufc_fighters[year],"xxx",0,1)</f>
        <v>1988</v>
      </c>
      <c r="D2942">
        <f>_xlfn.XLOOKUP(ufc_fights_2[[#This Row],[b_fighter_id]],ufc_fighters[id],ufc_fighters[year],"Prázdné",0,1)</f>
        <v>1985</v>
      </c>
      <c r="E2942" s="10">
        <f>YEAR(ufc_fights_2[[#This Row],[date]])-ufc_fights_2[[#This Row],[r_year]]</f>
        <v>30</v>
      </c>
      <c r="F2942" s="10">
        <f>YEAR(ufc_fights_2[[#This Row],[date]])-ufc_fights_2[[#This Row],[b_year]]</f>
        <v>33</v>
      </c>
      <c r="G2942">
        <v>0</v>
      </c>
      <c r="H2942">
        <v>1</v>
      </c>
      <c r="I2942">
        <v>0.47060000000000002</v>
      </c>
      <c r="J2942">
        <v>0.48330000000000001</v>
      </c>
      <c r="K2942">
        <v>0.47060000000000002</v>
      </c>
      <c r="L2942">
        <v>0.48330000000000001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0</v>
      </c>
      <c r="T2942" s="2">
        <v>2.0833333333333335E-4</v>
      </c>
      <c r="U2942">
        <v>0.47060000000000002</v>
      </c>
      <c r="V2942">
        <v>0.44440000000000002</v>
      </c>
      <c r="W2942">
        <v>0</v>
      </c>
      <c r="X2942">
        <v>0</v>
      </c>
      <c r="Y2942">
        <v>1</v>
      </c>
      <c r="Z2942">
        <v>0.47060000000000002</v>
      </c>
      <c r="AA2942">
        <v>0.29549999999999998</v>
      </c>
      <c r="AB2942">
        <v>0</v>
      </c>
      <c r="AC2942">
        <v>0</v>
      </c>
      <c r="AD2942">
        <v>0</v>
      </c>
      <c r="AE2942">
        <v>1</v>
      </c>
      <c r="AF2942" t="s">
        <v>3910</v>
      </c>
      <c r="AG2942" s="2">
        <v>1.3657407407407407E-3</v>
      </c>
      <c r="AH2942" t="s">
        <v>3911</v>
      </c>
      <c r="AI2942">
        <v>3</v>
      </c>
      <c r="AJ2942" t="s">
        <v>3928</v>
      </c>
      <c r="AK2942" s="3">
        <v>43149</v>
      </c>
      <c r="AL2942" s="10">
        <f>YEAR(ufc_fights_2[[#This Row],[date]])</f>
        <v>2018</v>
      </c>
      <c r="AM2942" t="s">
        <v>3971</v>
      </c>
      <c r="AN2942">
        <v>55</v>
      </c>
      <c r="AO2942" t="s">
        <v>3918</v>
      </c>
      <c r="AP2942">
        <f>IF(ufc_fights_2[[#This Row],[winner]]="Red",ufc_fights_2[[#This Row],[r_fighter_id]],ufc_fights_2[[#This Row],[b_fighter_id]])</f>
        <v>953</v>
      </c>
      <c r="AQ2942" t="str">
        <f>_xlfn.XLOOKUP(ufc_fights_2[[#This Row],[winnerID]],ufc_fighters[id],ufc_fighters[fighter_name],"xxx",0,1)</f>
        <v>Diego Ferreira</v>
      </c>
    </row>
    <row r="2943" spans="1:43">
      <c r="A2943">
        <v>159</v>
      </c>
      <c r="B2943">
        <v>953</v>
      </c>
      <c r="C2943">
        <f>_xlfn.XLOOKUP(ufc_fights_2[[#This Row],[r_fighter_id]],ufc_fighters[id],ufc_fighters[year],"xxx",0,1)</f>
        <v>1989</v>
      </c>
      <c r="D2943">
        <f>_xlfn.XLOOKUP(ufc_fights_2[[#This Row],[b_fighter_id]],ufc_fighters[id],ufc_fighters[year],"Prázdné",0,1)</f>
        <v>1985</v>
      </c>
      <c r="E2943" s="10">
        <f>YEAR(ufc_fights_2[[#This Row],[date]])-ufc_fights_2[[#This Row],[r_year]]</f>
        <v>27</v>
      </c>
      <c r="F2943" s="10">
        <f>YEAR(ufc_fights_2[[#This Row],[date]])-ufc_fights_2[[#This Row],[b_year]]</f>
        <v>31</v>
      </c>
      <c r="G2943">
        <v>0</v>
      </c>
      <c r="H2943">
        <v>0</v>
      </c>
      <c r="I2943">
        <v>0.52690000000000003</v>
      </c>
      <c r="J2943">
        <v>0.42759999999999998</v>
      </c>
      <c r="K2943">
        <v>0.55559999999999998</v>
      </c>
      <c r="L2943">
        <v>0.57520000000000004</v>
      </c>
      <c r="M2943">
        <v>0.2</v>
      </c>
      <c r="N2943">
        <v>0</v>
      </c>
      <c r="O2943">
        <v>0</v>
      </c>
      <c r="P2943">
        <v>0</v>
      </c>
      <c r="Q2943">
        <v>0</v>
      </c>
      <c r="R2943">
        <v>1</v>
      </c>
      <c r="S2943" s="2">
        <v>6.5972222222222224E-4</v>
      </c>
      <c r="T2943" s="2">
        <v>2.8124999999999999E-3</v>
      </c>
      <c r="U2943">
        <v>0.5</v>
      </c>
      <c r="V2943">
        <v>0.38019999999999998</v>
      </c>
      <c r="W2943">
        <v>0.61539999999999995</v>
      </c>
      <c r="X2943">
        <v>1</v>
      </c>
      <c r="Y2943">
        <v>0.875</v>
      </c>
      <c r="Z2943">
        <v>0.52329999999999999</v>
      </c>
      <c r="AA2943">
        <v>0.40150000000000002</v>
      </c>
      <c r="AB2943">
        <v>0.6</v>
      </c>
      <c r="AC2943">
        <v>0.5</v>
      </c>
      <c r="AD2943">
        <v>0.5</v>
      </c>
      <c r="AE2943">
        <v>1</v>
      </c>
      <c r="AF2943" t="s">
        <v>3915</v>
      </c>
      <c r="AG2943" s="2">
        <v>3.472222222222222E-3</v>
      </c>
      <c r="AH2943" t="s">
        <v>3911</v>
      </c>
      <c r="AI2943">
        <v>3</v>
      </c>
      <c r="AJ2943" t="s">
        <v>2670</v>
      </c>
      <c r="AK2943" s="3">
        <v>42399</v>
      </c>
      <c r="AL2943" s="10">
        <f>YEAR(ufc_fights_2[[#This Row],[date]])</f>
        <v>2016</v>
      </c>
      <c r="AM2943" t="s">
        <v>3971</v>
      </c>
      <c r="AN2943">
        <v>9</v>
      </c>
      <c r="AO2943" t="s">
        <v>3918</v>
      </c>
      <c r="AP2943">
        <f>IF(ufc_fights_2[[#This Row],[winner]]="Red",ufc_fights_2[[#This Row],[r_fighter_id]],ufc_fights_2[[#This Row],[b_fighter_id]])</f>
        <v>953</v>
      </c>
      <c r="AQ2943" t="str">
        <f>_xlfn.XLOOKUP(ufc_fights_2[[#This Row],[winnerID]],ufc_fighters[id],ufc_fighters[fighter_name],"xxx",0,1)</f>
        <v>Diego Ferreira</v>
      </c>
    </row>
    <row r="2944" spans="1:43">
      <c r="A2944">
        <v>3185</v>
      </c>
      <c r="B2944">
        <v>953</v>
      </c>
      <c r="C2944">
        <f>_xlfn.XLOOKUP(ufc_fights_2[[#This Row],[r_fighter_id]],ufc_fighters[id],ufc_fighters[year],"xxx",0,1)</f>
        <v>1988</v>
      </c>
      <c r="D2944">
        <f>_xlfn.XLOOKUP(ufc_fights_2[[#This Row],[b_fighter_id]],ufc_fighters[id],ufc_fighters[year],"Prázdné",0,1)</f>
        <v>1985</v>
      </c>
      <c r="E2944" s="10">
        <f>YEAR(ufc_fights_2[[#This Row],[date]])-ufc_fights_2[[#This Row],[r_year]]</f>
        <v>31</v>
      </c>
      <c r="F2944" s="10">
        <f>YEAR(ufc_fights_2[[#This Row],[date]])-ufc_fights_2[[#This Row],[b_year]]</f>
        <v>34</v>
      </c>
      <c r="G2944">
        <v>0</v>
      </c>
      <c r="H2944">
        <v>0</v>
      </c>
      <c r="I2944">
        <v>0.31869999999999998</v>
      </c>
      <c r="J2944">
        <v>0.33439999999999998</v>
      </c>
      <c r="K2944">
        <v>0.31869999999999998</v>
      </c>
      <c r="L2944">
        <v>0.34039999999999998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1.1574074074074073E-5</v>
      </c>
      <c r="T2944" s="2">
        <v>2.199074074074074E-4</v>
      </c>
      <c r="U2944">
        <v>0.2878</v>
      </c>
      <c r="V2944">
        <v>0.28410000000000002</v>
      </c>
      <c r="W2944">
        <v>0.3846</v>
      </c>
      <c r="X2944">
        <v>0.75</v>
      </c>
      <c r="Y2944">
        <v>0.77780000000000005</v>
      </c>
      <c r="Z2944">
        <v>0.31869999999999998</v>
      </c>
      <c r="AA2944">
        <v>0.33129999999999998</v>
      </c>
      <c r="AB2944">
        <v>0</v>
      </c>
      <c r="AC2944">
        <v>0.66669999999999996</v>
      </c>
      <c r="AD2944">
        <v>0</v>
      </c>
      <c r="AE2944">
        <v>0</v>
      </c>
      <c r="AF2944" t="s">
        <v>3915</v>
      </c>
      <c r="AG2944" s="2">
        <v>3.472222222222222E-3</v>
      </c>
      <c r="AH2944" t="s">
        <v>3911</v>
      </c>
      <c r="AI2944">
        <v>3</v>
      </c>
      <c r="AJ2944" t="s">
        <v>3914</v>
      </c>
      <c r="AK2944" s="3">
        <v>43715</v>
      </c>
      <c r="AL2944" s="10">
        <f>YEAR(ufc_fights_2[[#This Row],[date]])</f>
        <v>2019</v>
      </c>
      <c r="AM2944" t="s">
        <v>3971</v>
      </c>
      <c r="AN2944">
        <v>5</v>
      </c>
      <c r="AO2944" t="s">
        <v>3918</v>
      </c>
      <c r="AP2944">
        <f>IF(ufc_fights_2[[#This Row],[winner]]="Red",ufc_fights_2[[#This Row],[r_fighter_id]],ufc_fights_2[[#This Row],[b_fighter_id]])</f>
        <v>953</v>
      </c>
      <c r="AQ2944" t="str">
        <f>_xlfn.XLOOKUP(ufc_fights_2[[#This Row],[winnerID]],ufc_fighters[id],ufc_fighters[fighter_name],"xxx",0,1)</f>
        <v>Diego Ferreira</v>
      </c>
    </row>
    <row r="2945" spans="1:43">
      <c r="A2945">
        <v>2520</v>
      </c>
      <c r="B2945">
        <v>953</v>
      </c>
      <c r="C2945">
        <f>_xlfn.XLOOKUP(ufc_fights_2[[#This Row],[r_fighter_id]],ufc_fighters[id],ufc_fighters[year],"xxx",0,1)</f>
        <v>1987</v>
      </c>
      <c r="D2945">
        <f>_xlfn.XLOOKUP(ufc_fights_2[[#This Row],[b_fighter_id]],ufc_fighters[id],ufc_fighters[year],"Prázdné",0,1)</f>
        <v>1985</v>
      </c>
      <c r="E2945" s="10">
        <f>YEAR(ufc_fights_2[[#This Row],[date]])-ufc_fights_2[[#This Row],[r_year]]</f>
        <v>33</v>
      </c>
      <c r="F2945" s="10">
        <f>YEAR(ufc_fights_2[[#This Row],[date]])-ufc_fights_2[[#This Row],[b_year]]</f>
        <v>35</v>
      </c>
      <c r="G2945">
        <v>0</v>
      </c>
      <c r="H2945">
        <v>0</v>
      </c>
      <c r="I2945">
        <v>0.4889</v>
      </c>
      <c r="J2945">
        <v>0.47170000000000001</v>
      </c>
      <c r="K2945">
        <v>0.54900000000000004</v>
      </c>
      <c r="L2945">
        <v>0.58109999999999995</v>
      </c>
      <c r="M2945">
        <v>0</v>
      </c>
      <c r="N2945">
        <v>0.42859999999999998</v>
      </c>
      <c r="O2945">
        <v>0</v>
      </c>
      <c r="P2945">
        <v>1</v>
      </c>
      <c r="Q2945">
        <v>0</v>
      </c>
      <c r="R2945">
        <v>0</v>
      </c>
      <c r="S2945" s="2">
        <v>0</v>
      </c>
      <c r="T2945" s="2">
        <v>2.7083333333333334E-3</v>
      </c>
      <c r="U2945">
        <v>0.36359999999999998</v>
      </c>
      <c r="V2945">
        <v>0.41860000000000003</v>
      </c>
      <c r="W2945">
        <v>0.81820000000000004</v>
      </c>
      <c r="X2945">
        <v>1</v>
      </c>
      <c r="Y2945">
        <v>0.75</v>
      </c>
      <c r="Z2945">
        <v>0.439</v>
      </c>
      <c r="AA2945">
        <v>0.4103</v>
      </c>
      <c r="AB2945">
        <v>1</v>
      </c>
      <c r="AC2945">
        <v>0.75</v>
      </c>
      <c r="AD2945">
        <v>1</v>
      </c>
      <c r="AE2945">
        <v>0.6</v>
      </c>
      <c r="AF2945" t="s">
        <v>3933</v>
      </c>
      <c r="AG2945" s="2">
        <v>1.2268518518518518E-3</v>
      </c>
      <c r="AH2945" t="s">
        <v>3911</v>
      </c>
      <c r="AI2945">
        <v>3</v>
      </c>
      <c r="AJ2945" t="s">
        <v>3914</v>
      </c>
      <c r="AK2945" s="3">
        <v>43848</v>
      </c>
      <c r="AL2945" s="10">
        <f>YEAR(ufc_fights_2[[#This Row],[date]])</f>
        <v>2020</v>
      </c>
      <c r="AM2945" t="s">
        <v>3971</v>
      </c>
      <c r="AN2945">
        <v>1</v>
      </c>
      <c r="AO2945" t="s">
        <v>3918</v>
      </c>
      <c r="AP2945">
        <f>IF(ufc_fights_2[[#This Row],[winner]]="Red",ufc_fights_2[[#This Row],[r_fighter_id]],ufc_fights_2[[#This Row],[b_fighter_id]])</f>
        <v>953</v>
      </c>
      <c r="AQ2945" t="str">
        <f>_xlfn.XLOOKUP(ufc_fights_2[[#This Row],[winnerID]],ufc_fighters[id],ufc_fighters[fighter_name],"xxx",0,1)</f>
        <v>Diego Ferreira</v>
      </c>
    </row>
    <row r="2946" spans="1:43">
      <c r="A2946">
        <v>1160</v>
      </c>
      <c r="B2946">
        <v>2197</v>
      </c>
      <c r="C2946">
        <f>_xlfn.XLOOKUP(ufc_fights_2[[#This Row],[r_fighter_id]],ufc_fighters[id],ufc_fighters[year],"xxx",0,1)</f>
        <v>1988</v>
      </c>
      <c r="D2946">
        <f>_xlfn.XLOOKUP(ufc_fights_2[[#This Row],[b_fighter_id]],ufc_fighters[id],ufc_fighters[year],"Prázdné",0,1)</f>
        <v>1986</v>
      </c>
      <c r="E2946" s="10">
        <f>YEAR(ufc_fights_2[[#This Row],[date]])-ufc_fights_2[[#This Row],[r_year]]</f>
        <v>31</v>
      </c>
      <c r="F2946" s="10">
        <f>YEAR(ufc_fights_2[[#This Row],[date]])-ufc_fights_2[[#This Row],[b_year]]</f>
        <v>33</v>
      </c>
      <c r="G2946">
        <v>0</v>
      </c>
      <c r="H2946">
        <v>0</v>
      </c>
      <c r="I2946">
        <v>0.60760000000000003</v>
      </c>
      <c r="J2946">
        <v>0.46579999999999999</v>
      </c>
      <c r="K2946">
        <v>0.78439999999999999</v>
      </c>
      <c r="L2946">
        <v>0.47439999999999999</v>
      </c>
      <c r="M2946">
        <v>0.33329999999999999</v>
      </c>
      <c r="N2946">
        <v>1</v>
      </c>
      <c r="O2946">
        <v>0</v>
      </c>
      <c r="P2946">
        <v>1</v>
      </c>
      <c r="Q2946">
        <v>2</v>
      </c>
      <c r="R2946">
        <v>0</v>
      </c>
      <c r="S2946" s="2">
        <v>6.7592592592592591E-3</v>
      </c>
      <c r="T2946" s="2">
        <v>1.5046296296296296E-3</v>
      </c>
      <c r="U2946">
        <v>0.59719999999999995</v>
      </c>
      <c r="V2946">
        <v>0.24440000000000001</v>
      </c>
      <c r="W2946">
        <v>0.66669999999999996</v>
      </c>
      <c r="X2946">
        <v>1</v>
      </c>
      <c r="Y2946">
        <v>0.83330000000000004</v>
      </c>
      <c r="Z2946">
        <v>0.53120000000000001</v>
      </c>
      <c r="AA2946">
        <v>0.42859999999999998</v>
      </c>
      <c r="AB2946">
        <v>0.57140000000000002</v>
      </c>
      <c r="AC2946">
        <v>0.54549999999999998</v>
      </c>
      <c r="AD2946">
        <v>0.69699999999999995</v>
      </c>
      <c r="AE2946">
        <v>0.5</v>
      </c>
      <c r="AF2946" t="s">
        <v>3915</v>
      </c>
      <c r="AG2946" s="2">
        <v>3.472222222222222E-3</v>
      </c>
      <c r="AH2946" t="s">
        <v>3911</v>
      </c>
      <c r="AI2946">
        <v>3</v>
      </c>
      <c r="AJ2946" t="s">
        <v>3914</v>
      </c>
      <c r="AK2946" s="3">
        <v>43645</v>
      </c>
      <c r="AL2946" s="10">
        <f>YEAR(ufc_fights_2[[#This Row],[date]])</f>
        <v>2019</v>
      </c>
      <c r="AM2946" t="s">
        <v>3971</v>
      </c>
      <c r="AN2946">
        <v>42</v>
      </c>
      <c r="AO2946" t="s">
        <v>3913</v>
      </c>
      <c r="AP2946">
        <f>IF(ufc_fights_2[[#This Row],[winner]]="Red",ufc_fights_2[[#This Row],[r_fighter_id]],ufc_fights_2[[#This Row],[b_fighter_id]])</f>
        <v>1160</v>
      </c>
      <c r="AQ2946" t="str">
        <f>_xlfn.XLOOKUP(ufc_fights_2[[#This Row],[winnerID]],ufc_fighters[id],ufc_fighters[fighter_name],"xxx",0,1)</f>
        <v>Jared Gordon</v>
      </c>
    </row>
    <row r="2947" spans="1:43">
      <c r="A2947">
        <v>1888</v>
      </c>
      <c r="B2947">
        <v>2187</v>
      </c>
      <c r="C2947">
        <f>_xlfn.XLOOKUP(ufc_fights_2[[#This Row],[r_fighter_id]],ufc_fighters[id],ufc_fighters[year],"xxx",0,1)</f>
        <v>1988</v>
      </c>
      <c r="D2947">
        <f>_xlfn.XLOOKUP(ufc_fights_2[[#This Row],[b_fighter_id]],ufc_fighters[id],ufc_fighters[year],"Prázdné",0,1)</f>
        <v>1985</v>
      </c>
      <c r="E2947" s="10">
        <f>YEAR(ufc_fights_2[[#This Row],[date]])-ufc_fights_2[[#This Row],[r_year]]</f>
        <v>31</v>
      </c>
      <c r="F2947" s="10">
        <f>YEAR(ufc_fights_2[[#This Row],[date]])-ufc_fights_2[[#This Row],[b_year]]</f>
        <v>34</v>
      </c>
      <c r="G2947">
        <v>0</v>
      </c>
      <c r="H2947">
        <v>1</v>
      </c>
      <c r="I2947">
        <v>0.26790000000000003</v>
      </c>
      <c r="J2947">
        <v>0.35959999999999998</v>
      </c>
      <c r="K2947">
        <v>0.33329999999999999</v>
      </c>
      <c r="L2947">
        <v>0.48780000000000001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 s="2">
        <v>0</v>
      </c>
      <c r="T2947" s="2">
        <v>4.2245370370370371E-3</v>
      </c>
      <c r="U2947">
        <v>0.13950000000000001</v>
      </c>
      <c r="V2947">
        <v>0.28210000000000002</v>
      </c>
      <c r="W2947">
        <v>0.4</v>
      </c>
      <c r="X2947">
        <v>0.875</v>
      </c>
      <c r="Y2947">
        <v>1</v>
      </c>
      <c r="Z2947">
        <v>0.26790000000000003</v>
      </c>
      <c r="AA2947">
        <v>0.28989999999999999</v>
      </c>
      <c r="AB2947">
        <v>0</v>
      </c>
      <c r="AC2947">
        <v>0</v>
      </c>
      <c r="AD2947">
        <v>0</v>
      </c>
      <c r="AE2947">
        <v>0.6</v>
      </c>
      <c r="AF2947" t="s">
        <v>3915</v>
      </c>
      <c r="AG2947" s="2">
        <v>3.472222222222222E-3</v>
      </c>
      <c r="AH2947" t="s">
        <v>3911</v>
      </c>
      <c r="AI2947">
        <v>3</v>
      </c>
      <c r="AJ2947" t="s">
        <v>3975</v>
      </c>
      <c r="AK2947" s="3">
        <v>43820</v>
      </c>
      <c r="AL2947" s="10">
        <f>YEAR(ufc_fights_2[[#This Row],[date]])</f>
        <v>2019</v>
      </c>
      <c r="AM2947" t="s">
        <v>3971</v>
      </c>
      <c r="AN2947">
        <v>124</v>
      </c>
      <c r="AO2947" t="s">
        <v>3918</v>
      </c>
      <c r="AP2947">
        <f>IF(ufc_fights_2[[#This Row],[winner]]="Red",ufc_fights_2[[#This Row],[r_fighter_id]],ufc_fights_2[[#This Row],[b_fighter_id]])</f>
        <v>2187</v>
      </c>
      <c r="AQ2947" t="str">
        <f>_xlfn.XLOOKUP(ufc_fights_2[[#This Row],[winnerID]],ufc_fighters[id],ufc_fighters[fighter_name],"xxx",0,1)</f>
        <v>Omar Morales</v>
      </c>
    </row>
    <row r="2948" spans="1:43">
      <c r="A2948">
        <v>768</v>
      </c>
      <c r="B2948">
        <v>1160</v>
      </c>
      <c r="C2948">
        <f>_xlfn.XLOOKUP(ufc_fights_2[[#This Row],[r_fighter_id]],ufc_fighters[id],ufc_fighters[year],"xxx",0,1)</f>
        <v>1984</v>
      </c>
      <c r="D2948">
        <f>_xlfn.XLOOKUP(ufc_fights_2[[#This Row],[b_fighter_id]],ufc_fighters[id],ufc_fighters[year],"Prázdné",0,1)</f>
        <v>1988</v>
      </c>
      <c r="E2948" s="10">
        <f>YEAR(ufc_fights_2[[#This Row],[date]])-ufc_fights_2[[#This Row],[r_year]]</f>
        <v>33</v>
      </c>
      <c r="F2948" s="10">
        <f>YEAR(ufc_fights_2[[#This Row],[date]])-ufc_fights_2[[#This Row],[b_year]]</f>
        <v>29</v>
      </c>
      <c r="G2948">
        <v>0</v>
      </c>
      <c r="H2948">
        <v>0</v>
      </c>
      <c r="I2948">
        <v>0.3019</v>
      </c>
      <c r="J2948">
        <v>0.48099999999999998</v>
      </c>
      <c r="K2948">
        <v>0.35649999999999998</v>
      </c>
      <c r="L2948">
        <v>0.57189999999999996</v>
      </c>
      <c r="M2948">
        <v>0</v>
      </c>
      <c r="N2948">
        <v>0.28570000000000001</v>
      </c>
      <c r="O2948">
        <v>1</v>
      </c>
      <c r="P2948">
        <v>0</v>
      </c>
      <c r="Q2948">
        <v>0</v>
      </c>
      <c r="R2948">
        <v>0</v>
      </c>
      <c r="S2948" s="2">
        <v>4.2824074074074075E-4</v>
      </c>
      <c r="T2948" s="2">
        <v>4.2245370370370371E-3</v>
      </c>
      <c r="U2948">
        <v>0.28570000000000001</v>
      </c>
      <c r="V2948">
        <v>0.48170000000000002</v>
      </c>
      <c r="W2948">
        <v>0.33329999999999999</v>
      </c>
      <c r="X2948">
        <v>1</v>
      </c>
      <c r="Y2948">
        <v>0</v>
      </c>
      <c r="Z2948">
        <v>0.30099999999999999</v>
      </c>
      <c r="AA2948">
        <v>0.25890000000000002</v>
      </c>
      <c r="AB2948">
        <v>0.33329999999999999</v>
      </c>
      <c r="AC2948">
        <v>0.73329999999999995</v>
      </c>
      <c r="AD2948">
        <v>0</v>
      </c>
      <c r="AE2948">
        <v>0.7349</v>
      </c>
      <c r="AF2948" t="s">
        <v>3915</v>
      </c>
      <c r="AG2948" s="2">
        <v>3.472222222222222E-3</v>
      </c>
      <c r="AH2948" t="s">
        <v>3911</v>
      </c>
      <c r="AI2948">
        <v>3</v>
      </c>
      <c r="AJ2948" t="s">
        <v>3935</v>
      </c>
      <c r="AK2948" s="3">
        <v>43036</v>
      </c>
      <c r="AL2948" s="10">
        <f>YEAR(ufc_fights_2[[#This Row],[date]])</f>
        <v>2017</v>
      </c>
      <c r="AM2948" t="s">
        <v>3971</v>
      </c>
      <c r="AN2948">
        <v>6</v>
      </c>
      <c r="AO2948" t="s">
        <v>3918</v>
      </c>
      <c r="AP2948">
        <f>IF(ufc_fights_2[[#This Row],[winner]]="Red",ufc_fights_2[[#This Row],[r_fighter_id]],ufc_fights_2[[#This Row],[b_fighter_id]])</f>
        <v>1160</v>
      </c>
      <c r="AQ2948" t="str">
        <f>_xlfn.XLOOKUP(ufc_fights_2[[#This Row],[winnerID]],ufc_fighters[id],ufc_fighters[fighter_name],"xxx",0,1)</f>
        <v>Jared Gordon</v>
      </c>
    </row>
    <row r="2949" spans="1:43">
      <c r="A2949">
        <v>250</v>
      </c>
      <c r="B2949">
        <v>2187</v>
      </c>
      <c r="C2949">
        <f>_xlfn.XLOOKUP(ufc_fights_2[[#This Row],[r_fighter_id]],ufc_fighters[id],ufc_fighters[year],"xxx",0,1)</f>
        <v>1988</v>
      </c>
      <c r="D2949">
        <f>_xlfn.XLOOKUP(ufc_fights_2[[#This Row],[b_fighter_id]],ufc_fighters[id],ufc_fighters[year],"Prázdné",0,1)</f>
        <v>1985</v>
      </c>
      <c r="E2949" s="10">
        <f>YEAR(ufc_fights_2[[#This Row],[date]])-ufc_fights_2[[#This Row],[r_year]]</f>
        <v>32</v>
      </c>
      <c r="F2949" s="10">
        <f>YEAR(ufc_fights_2[[#This Row],[date]])-ufc_fights_2[[#This Row],[b_year]]</f>
        <v>35</v>
      </c>
      <c r="G2949">
        <v>0</v>
      </c>
      <c r="H2949">
        <v>0</v>
      </c>
      <c r="I2949">
        <v>0.27929999999999999</v>
      </c>
      <c r="J2949">
        <v>0.29299999999999998</v>
      </c>
      <c r="K2949">
        <v>0.27929999999999999</v>
      </c>
      <c r="L2949">
        <v>0.29299999999999998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0</v>
      </c>
      <c r="T2949" s="2">
        <v>0</v>
      </c>
      <c r="U2949">
        <v>0.1278</v>
      </c>
      <c r="V2949">
        <v>0.20219999999999999</v>
      </c>
      <c r="W2949">
        <v>0.75</v>
      </c>
      <c r="X2949">
        <v>0.66669999999999996</v>
      </c>
      <c r="Y2949">
        <v>0.77780000000000005</v>
      </c>
      <c r="Z2949">
        <v>0.27929999999999999</v>
      </c>
      <c r="AA2949">
        <v>0.29049999999999998</v>
      </c>
      <c r="AB2949">
        <v>0</v>
      </c>
      <c r="AC2949">
        <v>0.4</v>
      </c>
      <c r="AD2949">
        <v>0</v>
      </c>
      <c r="AE2949">
        <v>0</v>
      </c>
      <c r="AF2949" t="s">
        <v>3915</v>
      </c>
      <c r="AG2949" s="2">
        <v>3.472222222222222E-3</v>
      </c>
      <c r="AH2949" t="s">
        <v>3911</v>
      </c>
      <c r="AI2949">
        <v>3</v>
      </c>
      <c r="AJ2949" t="s">
        <v>3928</v>
      </c>
      <c r="AK2949" s="3">
        <v>43964</v>
      </c>
      <c r="AL2949" s="10">
        <f>YEAR(ufc_fights_2[[#This Row],[date]])</f>
        <v>2020</v>
      </c>
      <c r="AM2949" t="s">
        <v>3971</v>
      </c>
      <c r="AN2949">
        <v>62</v>
      </c>
      <c r="AO2949" t="s">
        <v>3918</v>
      </c>
      <c r="AP2949">
        <f>IF(ufc_fights_2[[#This Row],[winner]]="Red",ufc_fights_2[[#This Row],[r_fighter_id]],ufc_fights_2[[#This Row],[b_fighter_id]])</f>
        <v>2187</v>
      </c>
      <c r="AQ2949" t="str">
        <f>_xlfn.XLOOKUP(ufc_fights_2[[#This Row],[winnerID]],ufc_fighters[id],ufc_fighters[fighter_name],"xxx",0,1)</f>
        <v>Omar Morales</v>
      </c>
    </row>
    <row r="2950" spans="1:43">
      <c r="A2950">
        <v>2395</v>
      </c>
      <c r="B2950">
        <v>37</v>
      </c>
      <c r="C2950">
        <f>_xlfn.XLOOKUP(ufc_fights_2[[#This Row],[r_fighter_id]],ufc_fighters[id],ufc_fighters[year],"xxx",0,1)</f>
        <v>1975</v>
      </c>
      <c r="D2950">
        <f>_xlfn.XLOOKUP(ufc_fights_2[[#This Row],[b_fighter_id]],ufc_fighters[id],ufc_fighters[year],"Prázdné",0,1)</f>
        <v>0</v>
      </c>
      <c r="E2950" s="10">
        <f>YEAR(ufc_fights_2[[#This Row],[date]])-ufc_fights_2[[#This Row],[r_year]]</f>
        <v>22</v>
      </c>
      <c r="F2950" s="10">
        <f>YEAR(ufc_fights_2[[#This Row],[date]])-ufc_fights_2[[#This Row],[b_year]]</f>
        <v>1997</v>
      </c>
      <c r="G2950">
        <v>0</v>
      </c>
      <c r="H2950">
        <v>0</v>
      </c>
      <c r="I2950">
        <v>0.875</v>
      </c>
      <c r="J2950">
        <v>0</v>
      </c>
      <c r="K2950">
        <v>0.9032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0</v>
      </c>
      <c r="T2950" s="2">
        <v>0</v>
      </c>
      <c r="U2950">
        <v>0.86960000000000004</v>
      </c>
      <c r="V2950">
        <v>0</v>
      </c>
      <c r="W2950">
        <v>1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0.86960000000000004</v>
      </c>
      <c r="AE2950">
        <v>0</v>
      </c>
      <c r="AF2950" t="s">
        <v>3910</v>
      </c>
      <c r="AG2950" s="2">
        <v>3.5879629629629629E-4</v>
      </c>
      <c r="AH2950" t="s">
        <v>4057</v>
      </c>
      <c r="AI2950">
        <v>1</v>
      </c>
      <c r="AJ2950" t="s">
        <v>4058</v>
      </c>
      <c r="AK2950" s="3">
        <v>35580</v>
      </c>
      <c r="AL2950" s="10">
        <f>YEAR(ufc_fights_2[[#This Row],[date]])</f>
        <v>1997</v>
      </c>
      <c r="AM2950" t="s">
        <v>3971</v>
      </c>
      <c r="AN2950">
        <v>161</v>
      </c>
      <c r="AO2950" t="s">
        <v>3913</v>
      </c>
      <c r="AP2950">
        <f>IF(ufc_fights_2[[#This Row],[winner]]="Red",ufc_fights_2[[#This Row],[r_fighter_id]],ufc_fights_2[[#This Row],[b_fighter_id]])</f>
        <v>2395</v>
      </c>
      <c r="AQ2950" t="str">
        <f>_xlfn.XLOOKUP(ufc_fights_2[[#This Row],[winnerID]],ufc_fighters[id],ufc_fighters[fighter_name],"xxx",0,1)</f>
        <v>Tito Ortiz</v>
      </c>
    </row>
    <row r="2951" spans="1:43">
      <c r="A2951">
        <v>1324</v>
      </c>
      <c r="B2951">
        <v>3229</v>
      </c>
      <c r="C2951">
        <f>_xlfn.XLOOKUP(ufc_fights_2[[#This Row],[r_fighter_id]],ufc_fighters[id],ufc_fighters[year],"xxx",0,1)</f>
        <v>1988</v>
      </c>
      <c r="D2951">
        <f>_xlfn.XLOOKUP(ufc_fights_2[[#This Row],[b_fighter_id]],ufc_fighters[id],ufc_fighters[year],"Prázdné",0,1)</f>
        <v>1988</v>
      </c>
      <c r="E2951" s="10">
        <f>YEAR(ufc_fights_2[[#This Row],[date]])-ufc_fights_2[[#This Row],[r_year]]</f>
        <v>29</v>
      </c>
      <c r="F2951" s="10">
        <f>YEAR(ufc_fights_2[[#This Row],[date]])-ufc_fights_2[[#This Row],[b_year]]</f>
        <v>29</v>
      </c>
      <c r="G2951">
        <v>1</v>
      </c>
      <c r="H2951">
        <v>0</v>
      </c>
      <c r="I2951">
        <v>0.53449999999999998</v>
      </c>
      <c r="J2951">
        <v>0.53490000000000004</v>
      </c>
      <c r="K2951">
        <v>0.62960000000000005</v>
      </c>
      <c r="L2951">
        <v>0.56120000000000003</v>
      </c>
      <c r="M2951">
        <v>0.33329999999999999</v>
      </c>
      <c r="N2951">
        <v>0</v>
      </c>
      <c r="O2951">
        <v>2</v>
      </c>
      <c r="P2951">
        <v>0</v>
      </c>
      <c r="Q2951">
        <v>0</v>
      </c>
      <c r="R2951">
        <v>0</v>
      </c>
      <c r="S2951" s="2">
        <v>4.0856481481481481E-3</v>
      </c>
      <c r="T2951" s="2">
        <v>1.736111111111111E-3</v>
      </c>
      <c r="U2951">
        <v>0.49640000000000001</v>
      </c>
      <c r="V2951">
        <v>0.44440000000000002</v>
      </c>
      <c r="W2951">
        <v>0.62070000000000003</v>
      </c>
      <c r="X2951">
        <v>1</v>
      </c>
      <c r="Y2951">
        <v>0.77270000000000005</v>
      </c>
      <c r="Z2951">
        <v>0.4153</v>
      </c>
      <c r="AA2951">
        <v>0.49020000000000002</v>
      </c>
      <c r="AB2951">
        <v>0.75</v>
      </c>
      <c r="AC2951">
        <v>0.66669999999999996</v>
      </c>
      <c r="AD2951">
        <v>0.79169999999999996</v>
      </c>
      <c r="AE2951">
        <v>0.77780000000000005</v>
      </c>
      <c r="AF2951" t="s">
        <v>3915</v>
      </c>
      <c r="AG2951" s="2">
        <v>3.472222222222222E-3</v>
      </c>
      <c r="AH2951" t="s">
        <v>3911</v>
      </c>
      <c r="AI2951">
        <v>3</v>
      </c>
      <c r="AJ2951" t="s">
        <v>3976</v>
      </c>
      <c r="AK2951" s="3">
        <v>42932</v>
      </c>
      <c r="AL2951" s="10">
        <f>YEAR(ufc_fights_2[[#This Row],[date]])</f>
        <v>2017</v>
      </c>
      <c r="AM2951" t="s">
        <v>3971</v>
      </c>
      <c r="AN2951">
        <v>60</v>
      </c>
      <c r="AO2951" t="s">
        <v>3913</v>
      </c>
      <c r="AP2951">
        <f>IF(ufc_fights_2[[#This Row],[winner]]="Red",ufc_fights_2[[#This Row],[r_fighter_id]],ufc_fights_2[[#This Row],[b_fighter_id]])</f>
        <v>1324</v>
      </c>
      <c r="AQ2951" t="str">
        <f>_xlfn.XLOOKUP(ufc_fights_2[[#This Row],[winnerID]],ufc_fighters[id],ufc_fighters[fighter_name],"xxx",0,1)</f>
        <v>Danny Henry</v>
      </c>
    </row>
    <row r="2952" spans="1:43">
      <c r="A2952">
        <v>1770</v>
      </c>
      <c r="B2952">
        <v>2419</v>
      </c>
      <c r="C2952">
        <f>_xlfn.XLOOKUP(ufc_fights_2[[#This Row],[r_fighter_id]],ufc_fighters[id],ufc_fighters[year],"xxx",0,1)</f>
        <v>1987</v>
      </c>
      <c r="D2952">
        <f>_xlfn.XLOOKUP(ufc_fights_2[[#This Row],[b_fighter_id]],ufc_fighters[id],ufc_fighters[year],"Prázdné",0,1)</f>
        <v>1987</v>
      </c>
      <c r="E2952" s="10">
        <f>YEAR(ufc_fights_2[[#This Row],[date]])-ufc_fights_2[[#This Row],[r_year]]</f>
        <v>28</v>
      </c>
      <c r="F2952" s="10">
        <f>YEAR(ufc_fights_2[[#This Row],[date]])-ufc_fights_2[[#This Row],[b_year]]</f>
        <v>28</v>
      </c>
      <c r="G2952">
        <v>0</v>
      </c>
      <c r="H2952">
        <v>0</v>
      </c>
      <c r="I2952">
        <v>0.50590000000000002</v>
      </c>
      <c r="J2952">
        <v>0.57379999999999998</v>
      </c>
      <c r="K2952">
        <v>0.60709999999999997</v>
      </c>
      <c r="L2952">
        <v>0.5857</v>
      </c>
      <c r="M2952">
        <v>0</v>
      </c>
      <c r="N2952">
        <v>0.2727</v>
      </c>
      <c r="O2952">
        <v>0</v>
      </c>
      <c r="P2952">
        <v>1</v>
      </c>
      <c r="Q2952">
        <v>2</v>
      </c>
      <c r="R2952">
        <v>0</v>
      </c>
      <c r="S2952" s="2">
        <v>4.7800925925925927E-3</v>
      </c>
      <c r="T2952" s="2">
        <v>2.2453703703703702E-3</v>
      </c>
      <c r="U2952">
        <v>0.39340000000000003</v>
      </c>
      <c r="V2952">
        <v>0.51849999999999996</v>
      </c>
      <c r="W2952">
        <v>0.83330000000000004</v>
      </c>
      <c r="X2952">
        <v>0.75</v>
      </c>
      <c r="Y2952">
        <v>1</v>
      </c>
      <c r="Z2952">
        <v>0.46379999999999999</v>
      </c>
      <c r="AA2952">
        <v>0.57140000000000002</v>
      </c>
      <c r="AB2952">
        <v>0</v>
      </c>
      <c r="AC2952">
        <v>0</v>
      </c>
      <c r="AD2952">
        <v>0.6875</v>
      </c>
      <c r="AE2952">
        <v>0.63639999999999997</v>
      </c>
      <c r="AF2952" t="s">
        <v>3915</v>
      </c>
      <c r="AG2952" s="2">
        <v>3.472222222222222E-3</v>
      </c>
      <c r="AH2952" t="s">
        <v>3911</v>
      </c>
      <c r="AI2952">
        <v>3</v>
      </c>
      <c r="AJ2952" t="s">
        <v>3961</v>
      </c>
      <c r="AK2952" s="3">
        <v>42203</v>
      </c>
      <c r="AL2952" s="10">
        <f>YEAR(ufc_fights_2[[#This Row],[date]])</f>
        <v>2015</v>
      </c>
      <c r="AM2952" t="s">
        <v>3971</v>
      </c>
      <c r="AN2952">
        <v>60</v>
      </c>
      <c r="AO2952" t="s">
        <v>3913</v>
      </c>
      <c r="AP2952">
        <f>IF(ufc_fights_2[[#This Row],[winner]]="Red",ufc_fights_2[[#This Row],[r_fighter_id]],ufc_fights_2[[#This Row],[b_fighter_id]])</f>
        <v>1770</v>
      </c>
      <c r="AQ2952" t="str">
        <f>_xlfn.XLOOKUP(ufc_fights_2[[#This Row],[winnerID]],ufc_fighters[id],ufc_fighters[fighter_name],"xxx",0,1)</f>
        <v>Mickael Lebout</v>
      </c>
    </row>
    <row r="2953" spans="1:43">
      <c r="A2953">
        <v>413</v>
      </c>
      <c r="B2953">
        <v>2799</v>
      </c>
      <c r="C2953">
        <f>_xlfn.XLOOKUP(ufc_fights_2[[#This Row],[r_fighter_id]],ufc_fighters[id],ufc_fighters[year],"xxx",0,1)</f>
        <v>1986</v>
      </c>
      <c r="D2953">
        <f>_xlfn.XLOOKUP(ufc_fights_2[[#This Row],[b_fighter_id]],ufc_fighters[id],ufc_fighters[year],"Prázdné",0,1)</f>
        <v>1990</v>
      </c>
      <c r="E2953" s="10">
        <f>YEAR(ufc_fights_2[[#This Row],[date]])-ufc_fights_2[[#This Row],[r_year]]</f>
        <v>30</v>
      </c>
      <c r="F2953" s="10">
        <f>YEAR(ufc_fights_2[[#This Row],[date]])-ufc_fights_2[[#This Row],[b_year]]</f>
        <v>26</v>
      </c>
      <c r="G2953">
        <v>0</v>
      </c>
      <c r="H2953">
        <v>0</v>
      </c>
      <c r="I2953">
        <v>0.43330000000000002</v>
      </c>
      <c r="J2953">
        <v>0.4667</v>
      </c>
      <c r="K2953">
        <v>0.47060000000000002</v>
      </c>
      <c r="L2953">
        <v>0.4839</v>
      </c>
      <c r="M2953">
        <v>0.2</v>
      </c>
      <c r="N2953">
        <v>0</v>
      </c>
      <c r="O2953">
        <v>1</v>
      </c>
      <c r="P2953">
        <v>0</v>
      </c>
      <c r="Q2953">
        <v>0</v>
      </c>
      <c r="R2953">
        <v>0</v>
      </c>
      <c r="S2953" s="2">
        <v>9.3749999999999997E-4</v>
      </c>
      <c r="T2953" s="2">
        <v>5.4398148148148144E-4</v>
      </c>
      <c r="U2953">
        <v>0.3478</v>
      </c>
      <c r="V2953">
        <v>0.38100000000000001</v>
      </c>
      <c r="W2953">
        <v>0.71430000000000005</v>
      </c>
      <c r="X2953">
        <v>0</v>
      </c>
      <c r="Y2953">
        <v>1</v>
      </c>
      <c r="Z2953">
        <v>0.28570000000000001</v>
      </c>
      <c r="AA2953">
        <v>0.48</v>
      </c>
      <c r="AB2953">
        <v>0.8</v>
      </c>
      <c r="AC2953">
        <v>0.4</v>
      </c>
      <c r="AD2953">
        <v>0.75</v>
      </c>
      <c r="AE2953">
        <v>0</v>
      </c>
      <c r="AF2953" t="s">
        <v>3933</v>
      </c>
      <c r="AG2953" s="2">
        <v>3.4375E-3</v>
      </c>
      <c r="AH2953" t="s">
        <v>3911</v>
      </c>
      <c r="AI2953">
        <v>3</v>
      </c>
      <c r="AJ2953" t="s">
        <v>3924</v>
      </c>
      <c r="AK2953" s="3">
        <v>42558</v>
      </c>
      <c r="AL2953" s="10">
        <f>YEAR(ufc_fights_2[[#This Row],[date]])</f>
        <v>2016</v>
      </c>
      <c r="AM2953" t="s">
        <v>3971</v>
      </c>
      <c r="AN2953">
        <v>1</v>
      </c>
      <c r="AO2953" t="s">
        <v>3913</v>
      </c>
      <c r="AP2953">
        <f>IF(ufc_fights_2[[#This Row],[winner]]="Red",ufc_fights_2[[#This Row],[r_fighter_id]],ufc_fights_2[[#This Row],[b_fighter_id]])</f>
        <v>413</v>
      </c>
      <c r="AQ2953" t="str">
        <f>_xlfn.XLOOKUP(ufc_fights_2[[#This Row],[winnerID]],ufc_fighters[id],ufc_fighters[fighter_name],"xxx",0,1)</f>
        <v>Gilbert Burns</v>
      </c>
    </row>
    <row r="2954" spans="1:43">
      <c r="A2954">
        <v>2797</v>
      </c>
      <c r="B2954">
        <v>413</v>
      </c>
      <c r="C2954">
        <f>_xlfn.XLOOKUP(ufc_fights_2[[#This Row],[r_fighter_id]],ufc_fighters[id],ufc_fighters[year],"xxx",0,1)</f>
        <v>1985</v>
      </c>
      <c r="D2954">
        <f>_xlfn.XLOOKUP(ufc_fights_2[[#This Row],[b_fighter_id]],ufc_fighters[id],ufc_fighters[year],"Prázdné",0,1)</f>
        <v>1986</v>
      </c>
      <c r="E2954" s="10">
        <f>YEAR(ufc_fights_2[[#This Row],[date]])-ufc_fights_2[[#This Row],[r_year]]</f>
        <v>32</v>
      </c>
      <c r="F2954" s="10">
        <f>YEAR(ufc_fights_2[[#This Row],[date]])-ufc_fights_2[[#This Row],[b_year]]</f>
        <v>31</v>
      </c>
      <c r="G2954">
        <v>0</v>
      </c>
      <c r="H2954">
        <v>1</v>
      </c>
      <c r="I2954">
        <v>0.38040000000000002</v>
      </c>
      <c r="J2954">
        <v>0.44209999999999999</v>
      </c>
      <c r="K2954">
        <v>0.39389999999999997</v>
      </c>
      <c r="L2954">
        <v>0.48080000000000001</v>
      </c>
      <c r="M2954">
        <v>0.5</v>
      </c>
      <c r="N2954">
        <v>0.66669999999999996</v>
      </c>
      <c r="O2954">
        <v>0</v>
      </c>
      <c r="P2954">
        <v>0</v>
      </c>
      <c r="Q2954">
        <v>0</v>
      </c>
      <c r="R2954">
        <v>0</v>
      </c>
      <c r="S2954" s="2">
        <v>7.291666666666667E-4</v>
      </c>
      <c r="T2954" s="2">
        <v>1.0763888888888889E-3</v>
      </c>
      <c r="U2954">
        <v>0.18329999999999999</v>
      </c>
      <c r="V2954">
        <v>0.35060000000000002</v>
      </c>
      <c r="W2954">
        <v>0.64290000000000003</v>
      </c>
      <c r="X2954">
        <v>0.83330000000000004</v>
      </c>
      <c r="Y2954">
        <v>0.875</v>
      </c>
      <c r="Z2954">
        <v>0.35709999999999997</v>
      </c>
      <c r="AA2954">
        <v>0.39739999999999998</v>
      </c>
      <c r="AB2954">
        <v>0.66669999999999996</v>
      </c>
      <c r="AC2954">
        <v>0.6</v>
      </c>
      <c r="AD2954">
        <v>0.6</v>
      </c>
      <c r="AE2954">
        <v>0.71430000000000005</v>
      </c>
      <c r="AF2954" t="s">
        <v>3910</v>
      </c>
      <c r="AG2954" s="2">
        <v>3.414351851851852E-3</v>
      </c>
      <c r="AH2954" t="s">
        <v>3911</v>
      </c>
      <c r="AI2954">
        <v>3</v>
      </c>
      <c r="AJ2954" t="s">
        <v>3938</v>
      </c>
      <c r="AK2954" s="3">
        <v>42994</v>
      </c>
      <c r="AL2954" s="10">
        <f>YEAR(ufc_fights_2[[#This Row],[date]])</f>
        <v>2017</v>
      </c>
      <c r="AM2954" t="s">
        <v>3971</v>
      </c>
      <c r="AN2954">
        <v>29</v>
      </c>
      <c r="AO2954" t="s">
        <v>3918</v>
      </c>
      <c r="AP2954">
        <f>IF(ufc_fights_2[[#This Row],[winner]]="Red",ufc_fights_2[[#This Row],[r_fighter_id]],ufc_fights_2[[#This Row],[b_fighter_id]])</f>
        <v>413</v>
      </c>
      <c r="AQ2954" t="str">
        <f>_xlfn.XLOOKUP(ufc_fights_2[[#This Row],[winnerID]],ufc_fighters[id],ufc_fighters[fighter_name],"xxx",0,1)</f>
        <v>Gilbert Burns</v>
      </c>
    </row>
    <row r="2955" spans="1:43">
      <c r="A2955">
        <v>413</v>
      </c>
      <c r="B2955">
        <v>2381</v>
      </c>
      <c r="C2955">
        <f>_xlfn.XLOOKUP(ufc_fights_2[[#This Row],[r_fighter_id]],ufc_fighters[id],ufc_fighters[year],"xxx",0,1)</f>
        <v>1986</v>
      </c>
      <c r="D2955">
        <f>_xlfn.XLOOKUP(ufc_fights_2[[#This Row],[b_fighter_id]],ufc_fighters[id],ufc_fighters[year],"Prázdné",0,1)</f>
        <v>1988</v>
      </c>
      <c r="E2955" s="10">
        <f>YEAR(ufc_fights_2[[#This Row],[date]])-ufc_fights_2[[#This Row],[r_year]]</f>
        <v>29</v>
      </c>
      <c r="F2955" s="10">
        <f>YEAR(ufc_fights_2[[#This Row],[date]])-ufc_fights_2[[#This Row],[b_year]]</f>
        <v>27</v>
      </c>
      <c r="G2955">
        <v>0</v>
      </c>
      <c r="H2955">
        <v>0</v>
      </c>
      <c r="I2955">
        <v>0.38640000000000002</v>
      </c>
      <c r="J2955">
        <v>0.38159999999999999</v>
      </c>
      <c r="K2955">
        <v>0.53620000000000001</v>
      </c>
      <c r="L2955">
        <v>0.38750000000000001</v>
      </c>
      <c r="M2955">
        <v>0.4</v>
      </c>
      <c r="N2955">
        <v>0</v>
      </c>
      <c r="O2955">
        <v>2</v>
      </c>
      <c r="P2955">
        <v>0</v>
      </c>
      <c r="Q2955">
        <v>0</v>
      </c>
      <c r="R2955">
        <v>0</v>
      </c>
      <c r="S2955" s="2">
        <v>2.7893518518518519E-3</v>
      </c>
      <c r="T2955" s="2">
        <v>2.3263888888888887E-3</v>
      </c>
      <c r="U2955">
        <v>0.25</v>
      </c>
      <c r="V2955">
        <v>0.32840000000000003</v>
      </c>
      <c r="W2955">
        <v>0.83330000000000004</v>
      </c>
      <c r="X2955">
        <v>0.66669999999999996</v>
      </c>
      <c r="Y2955">
        <v>0.8</v>
      </c>
      <c r="Z2955">
        <v>0.27029999999999998</v>
      </c>
      <c r="AA2955">
        <v>0.37140000000000001</v>
      </c>
      <c r="AB2955">
        <v>1</v>
      </c>
      <c r="AC2955">
        <v>0.5</v>
      </c>
      <c r="AD2955">
        <v>1</v>
      </c>
      <c r="AE2955">
        <v>0</v>
      </c>
      <c r="AF2955" t="s">
        <v>3933</v>
      </c>
      <c r="AG2955" s="2">
        <v>2.9398148148148148E-3</v>
      </c>
      <c r="AH2955" t="s">
        <v>3911</v>
      </c>
      <c r="AI2955">
        <v>3</v>
      </c>
      <c r="AJ2955" t="s">
        <v>3973</v>
      </c>
      <c r="AK2955" s="3">
        <v>42084</v>
      </c>
      <c r="AL2955" s="10">
        <f>YEAR(ufc_fights_2[[#This Row],[date]])</f>
        <v>2015</v>
      </c>
      <c r="AM2955" t="s">
        <v>3971</v>
      </c>
      <c r="AN2955">
        <v>39</v>
      </c>
      <c r="AO2955" t="s">
        <v>3913</v>
      </c>
      <c r="AP2955">
        <f>IF(ufc_fights_2[[#This Row],[winner]]="Red",ufc_fights_2[[#This Row],[r_fighter_id]],ufc_fights_2[[#This Row],[b_fighter_id]])</f>
        <v>413</v>
      </c>
      <c r="AQ2955" t="str">
        <f>_xlfn.XLOOKUP(ufc_fights_2[[#This Row],[winnerID]],ufc_fighters[id],ufc_fighters[fighter_name],"xxx",0,1)</f>
        <v>Gilbert Burns</v>
      </c>
    </row>
    <row r="2956" spans="1:43">
      <c r="A2956">
        <v>413</v>
      </c>
      <c r="B2956">
        <v>1092</v>
      </c>
      <c r="C2956">
        <f>_xlfn.XLOOKUP(ufc_fights_2[[#This Row],[r_fighter_id]],ufc_fighters[id],ufc_fighters[year],"xxx",0,1)</f>
        <v>1986</v>
      </c>
      <c r="D2956">
        <f>_xlfn.XLOOKUP(ufc_fights_2[[#This Row],[b_fighter_id]],ufc_fighters[id],ufc_fighters[year],"Prázdné",0,1)</f>
        <v>1990</v>
      </c>
      <c r="E2956" s="10">
        <f>YEAR(ufc_fights_2[[#This Row],[date]])-ufc_fights_2[[#This Row],[r_year]]</f>
        <v>28</v>
      </c>
      <c r="F2956" s="10">
        <f>YEAR(ufc_fights_2[[#This Row],[date]])-ufc_fights_2[[#This Row],[b_year]]</f>
        <v>24</v>
      </c>
      <c r="G2956">
        <v>0</v>
      </c>
      <c r="H2956">
        <v>0</v>
      </c>
      <c r="I2956">
        <v>0.53849999999999998</v>
      </c>
      <c r="J2956">
        <v>0.30769999999999997</v>
      </c>
      <c r="K2956">
        <v>0.69230000000000003</v>
      </c>
      <c r="L2956">
        <v>0.4</v>
      </c>
      <c r="M2956">
        <v>1</v>
      </c>
      <c r="N2956">
        <v>0</v>
      </c>
      <c r="O2956">
        <v>2</v>
      </c>
      <c r="P2956">
        <v>0</v>
      </c>
      <c r="Q2956">
        <v>0</v>
      </c>
      <c r="R2956">
        <v>0</v>
      </c>
      <c r="S2956" s="2">
        <v>2.5000000000000001E-3</v>
      </c>
      <c r="T2956" s="2">
        <v>0</v>
      </c>
      <c r="U2956">
        <v>0.44440000000000002</v>
      </c>
      <c r="V2956">
        <v>0.33329999999999999</v>
      </c>
      <c r="W2956">
        <v>0.5</v>
      </c>
      <c r="X2956">
        <v>1</v>
      </c>
      <c r="Y2956">
        <v>0</v>
      </c>
      <c r="Z2956">
        <v>0.375</v>
      </c>
      <c r="AA2956">
        <v>0.30769999999999997</v>
      </c>
      <c r="AB2956">
        <v>0.5</v>
      </c>
      <c r="AC2956">
        <v>0</v>
      </c>
      <c r="AD2956">
        <v>1</v>
      </c>
      <c r="AE2956">
        <v>0</v>
      </c>
      <c r="AF2956" t="s">
        <v>3933</v>
      </c>
      <c r="AG2956" s="2">
        <v>3.4375E-3</v>
      </c>
      <c r="AH2956" t="s">
        <v>3911</v>
      </c>
      <c r="AI2956">
        <v>3</v>
      </c>
      <c r="AJ2956" t="s">
        <v>3952</v>
      </c>
      <c r="AK2956" s="3">
        <v>41937</v>
      </c>
      <c r="AL2956" s="10">
        <f>YEAR(ufc_fights_2[[#This Row],[date]])</f>
        <v>2014</v>
      </c>
      <c r="AM2956" t="s">
        <v>3971</v>
      </c>
      <c r="AN2956">
        <v>39</v>
      </c>
      <c r="AO2956" t="s">
        <v>3913</v>
      </c>
      <c r="AP2956">
        <f>IF(ufc_fights_2[[#This Row],[winner]]="Red",ufc_fights_2[[#This Row],[r_fighter_id]],ufc_fights_2[[#This Row],[b_fighter_id]])</f>
        <v>413</v>
      </c>
      <c r="AQ2956" t="str">
        <f>_xlfn.XLOOKUP(ufc_fights_2[[#This Row],[winnerID]],ufc_fighters[id],ufc_fighters[fighter_name],"xxx",0,1)</f>
        <v>Gilbert Burns</v>
      </c>
    </row>
    <row r="2957" spans="1:43">
      <c r="A2957">
        <v>2481</v>
      </c>
      <c r="B2957">
        <v>3513</v>
      </c>
      <c r="C2957">
        <f>_xlfn.XLOOKUP(ufc_fights_2[[#This Row],[r_fighter_id]],ufc_fighters[id],ufc_fighters[year],"xxx",0,1)</f>
        <v>1993</v>
      </c>
      <c r="D2957">
        <f>_xlfn.XLOOKUP(ufc_fights_2[[#This Row],[b_fighter_id]],ufc_fighters[id],ufc_fighters[year],"Prázdné",0,1)</f>
        <v>1986</v>
      </c>
      <c r="E2957" s="10">
        <f>YEAR(ufc_fights_2[[#This Row],[date]])-ufc_fights_2[[#This Row],[r_year]]</f>
        <v>27</v>
      </c>
      <c r="F2957" s="10">
        <f>YEAR(ufc_fights_2[[#This Row],[date]])-ufc_fights_2[[#This Row],[b_year]]</f>
        <v>34</v>
      </c>
      <c r="G2957">
        <v>0</v>
      </c>
      <c r="H2957">
        <v>0</v>
      </c>
      <c r="I2957">
        <v>0.49349999999999999</v>
      </c>
      <c r="J2957">
        <v>0.54459999999999997</v>
      </c>
      <c r="K2957">
        <v>0.50629999999999997</v>
      </c>
      <c r="L2957">
        <v>0.57889999999999997</v>
      </c>
      <c r="M2957">
        <v>0.42859999999999998</v>
      </c>
      <c r="N2957">
        <v>0</v>
      </c>
      <c r="O2957">
        <v>3</v>
      </c>
      <c r="P2957">
        <v>1</v>
      </c>
      <c r="Q2957">
        <v>0</v>
      </c>
      <c r="R2957">
        <v>2</v>
      </c>
      <c r="S2957" s="2">
        <v>2.9282407407407408E-3</v>
      </c>
      <c r="T2957" s="2">
        <v>5.3240740740740744E-4</v>
      </c>
      <c r="U2957">
        <v>0.4098</v>
      </c>
      <c r="V2957">
        <v>0.32790000000000002</v>
      </c>
      <c r="W2957">
        <v>0.75</v>
      </c>
      <c r="X2957">
        <v>0.875</v>
      </c>
      <c r="Y2957">
        <v>0.94440000000000002</v>
      </c>
      <c r="Z2957">
        <v>0.47139999999999999</v>
      </c>
      <c r="AA2957">
        <v>0.53120000000000001</v>
      </c>
      <c r="AB2957">
        <v>0</v>
      </c>
      <c r="AC2957">
        <v>0.5</v>
      </c>
      <c r="AD2957">
        <v>0.71430000000000005</v>
      </c>
      <c r="AE2957">
        <v>1</v>
      </c>
      <c r="AF2957" t="s">
        <v>3933</v>
      </c>
      <c r="AG2957" s="2">
        <v>2.0023148148148148E-3</v>
      </c>
      <c r="AH2957" t="s">
        <v>3911</v>
      </c>
      <c r="AI2957">
        <v>3</v>
      </c>
      <c r="AJ2957" t="s">
        <v>3916</v>
      </c>
      <c r="AK2957" s="3">
        <v>44009</v>
      </c>
      <c r="AL2957" s="10">
        <f>YEAR(ufc_fights_2[[#This Row],[date]])</f>
        <v>2020</v>
      </c>
      <c r="AM2957" t="s">
        <v>3971</v>
      </c>
      <c r="AN2957">
        <v>1</v>
      </c>
      <c r="AO2957" t="s">
        <v>3918</v>
      </c>
      <c r="AP2957">
        <f>IF(ufc_fights_2[[#This Row],[winner]]="Red",ufc_fights_2[[#This Row],[r_fighter_id]],ufc_fights_2[[#This Row],[b_fighter_id]])</f>
        <v>3513</v>
      </c>
      <c r="AQ2957" t="str">
        <f>_xlfn.XLOOKUP(ufc_fights_2[[#This Row],[winnerID]],ufc_fighters[id],ufc_fighters[fighter_name],"xxx",0,1)</f>
        <v>Khama Worthy</v>
      </c>
    </row>
    <row r="2958" spans="1:43">
      <c r="A2958">
        <v>173</v>
      </c>
      <c r="B2958">
        <v>2419</v>
      </c>
      <c r="C2958">
        <f>_xlfn.XLOOKUP(ufc_fights_2[[#This Row],[r_fighter_id]],ufc_fighters[id],ufc_fighters[year],"xxx",0,1)</f>
        <v>1990</v>
      </c>
      <c r="D2958">
        <f>_xlfn.XLOOKUP(ufc_fights_2[[#This Row],[b_fighter_id]],ufc_fighters[id],ufc_fighters[year],"Prázdné",0,1)</f>
        <v>1987</v>
      </c>
      <c r="E2958" s="10">
        <f>YEAR(ufc_fights_2[[#This Row],[date]])-ufc_fights_2[[#This Row],[r_year]]</f>
        <v>29</v>
      </c>
      <c r="F2958" s="10">
        <f>YEAR(ufc_fights_2[[#This Row],[date]])-ufc_fights_2[[#This Row],[b_year]]</f>
        <v>32</v>
      </c>
      <c r="G2958">
        <v>1</v>
      </c>
      <c r="H2958">
        <v>0</v>
      </c>
      <c r="I2958">
        <v>0.50939999999999996</v>
      </c>
      <c r="J2958">
        <v>0.42109999999999997</v>
      </c>
      <c r="K2958">
        <v>0.50939999999999996</v>
      </c>
      <c r="L2958">
        <v>0.42109999999999997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1.273148148148148E-4</v>
      </c>
      <c r="T2958" s="2">
        <v>0</v>
      </c>
      <c r="U2958">
        <v>0.5</v>
      </c>
      <c r="V2958">
        <v>0.25</v>
      </c>
      <c r="W2958">
        <v>0.33329999999999999</v>
      </c>
      <c r="X2958">
        <v>1</v>
      </c>
      <c r="Y2958">
        <v>0</v>
      </c>
      <c r="Z2958">
        <v>0.45</v>
      </c>
      <c r="AA2958">
        <v>0.23080000000000001</v>
      </c>
      <c r="AB2958">
        <v>0.72729999999999995</v>
      </c>
      <c r="AC2958">
        <v>0.83330000000000004</v>
      </c>
      <c r="AD2958">
        <v>0.5</v>
      </c>
      <c r="AE2958">
        <v>0</v>
      </c>
      <c r="AF2958" t="s">
        <v>3910</v>
      </c>
      <c r="AG2958" s="2">
        <v>2.4652777777777776E-3</v>
      </c>
      <c r="AH2958" t="s">
        <v>3911</v>
      </c>
      <c r="AI2958">
        <v>3</v>
      </c>
      <c r="AJ2958" t="s">
        <v>3989</v>
      </c>
      <c r="AK2958" s="3">
        <v>43715</v>
      </c>
      <c r="AL2958" s="10">
        <f>YEAR(ufc_fights_2[[#This Row],[date]])</f>
        <v>2019</v>
      </c>
      <c r="AM2958" t="s">
        <v>3971</v>
      </c>
      <c r="AN2958">
        <v>5</v>
      </c>
      <c r="AO2958" t="s">
        <v>3913</v>
      </c>
      <c r="AP2958">
        <f>IF(ufc_fights_2[[#This Row],[winner]]="Red",ufc_fights_2[[#This Row],[r_fighter_id]],ufc_fights_2[[#This Row],[b_fighter_id]])</f>
        <v>173</v>
      </c>
      <c r="AQ2958" t="str">
        <f>_xlfn.XLOOKUP(ufc_fights_2[[#This Row],[winnerID]],ufc_fighters[id],ufc_fighters[fighter_name],"xxx",0,1)</f>
        <v>Ottman Azaitar</v>
      </c>
    </row>
    <row r="2959" spans="1:43">
      <c r="A2959">
        <v>173</v>
      </c>
      <c r="B2959">
        <v>3513</v>
      </c>
      <c r="C2959">
        <f>_xlfn.XLOOKUP(ufc_fights_2[[#This Row],[r_fighter_id]],ufc_fighters[id],ufc_fighters[year],"xxx",0,1)</f>
        <v>1990</v>
      </c>
      <c r="D2959">
        <f>_xlfn.XLOOKUP(ufc_fights_2[[#This Row],[b_fighter_id]],ufc_fighters[id],ufc_fighters[year],"Prázdné",0,1)</f>
        <v>1986</v>
      </c>
      <c r="E2959" s="10">
        <f>YEAR(ufc_fights_2[[#This Row],[date]])-ufc_fights_2[[#This Row],[r_year]]</f>
        <v>30</v>
      </c>
      <c r="F2959" s="10">
        <f>YEAR(ufc_fights_2[[#This Row],[date]])-ufc_fights_2[[#This Row],[b_year]]</f>
        <v>34</v>
      </c>
      <c r="G2959">
        <v>0</v>
      </c>
      <c r="H2959">
        <v>0</v>
      </c>
      <c r="I2959">
        <v>0.72729999999999995</v>
      </c>
      <c r="J2959">
        <v>0.1111</v>
      </c>
      <c r="K2959">
        <v>0.72729999999999995</v>
      </c>
      <c r="L2959">
        <v>0.1111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6.9444444444444444E-5</v>
      </c>
      <c r="T2959" s="2">
        <v>0</v>
      </c>
      <c r="U2959">
        <v>0.66669999999999996</v>
      </c>
      <c r="V2959">
        <v>0</v>
      </c>
      <c r="W2959">
        <v>1</v>
      </c>
      <c r="X2959">
        <v>0</v>
      </c>
      <c r="Y2959">
        <v>0</v>
      </c>
      <c r="Z2959">
        <v>0.6</v>
      </c>
      <c r="AA2959">
        <v>0.125</v>
      </c>
      <c r="AB2959">
        <v>0.6</v>
      </c>
      <c r="AC2959">
        <v>0</v>
      </c>
      <c r="AD2959">
        <v>1</v>
      </c>
      <c r="AE2959">
        <v>0</v>
      </c>
      <c r="AF2959" t="s">
        <v>3910</v>
      </c>
      <c r="AG2959" s="2">
        <v>1.0763888888888889E-3</v>
      </c>
      <c r="AH2959" t="s">
        <v>3911</v>
      </c>
      <c r="AI2959">
        <v>3</v>
      </c>
      <c r="AJ2959" t="s">
        <v>3914</v>
      </c>
      <c r="AK2959" s="3">
        <v>44086</v>
      </c>
      <c r="AL2959" s="10">
        <f>YEAR(ufc_fights_2[[#This Row],[date]])</f>
        <v>2020</v>
      </c>
      <c r="AM2959" t="s">
        <v>3971</v>
      </c>
      <c r="AN2959">
        <v>1</v>
      </c>
      <c r="AO2959" t="s">
        <v>3913</v>
      </c>
      <c r="AP2959">
        <f>IF(ufc_fights_2[[#This Row],[winner]]="Red",ufc_fights_2[[#This Row],[r_fighter_id]],ufc_fights_2[[#This Row],[b_fighter_id]])</f>
        <v>173</v>
      </c>
      <c r="AQ2959" t="str">
        <f>_xlfn.XLOOKUP(ufc_fights_2[[#This Row],[winnerID]],ufc_fighters[id],ufc_fighters[fighter_name],"xxx",0,1)</f>
        <v>Ottman Azaitar</v>
      </c>
    </row>
    <row r="2960" spans="1:43">
      <c r="A2960">
        <v>445</v>
      </c>
      <c r="B2960">
        <v>1497</v>
      </c>
      <c r="C2960">
        <f>_xlfn.XLOOKUP(ufc_fights_2[[#This Row],[r_fighter_id]],ufc_fighters[id],ufc_fighters[year],"xxx",0,1)</f>
        <v>1989</v>
      </c>
      <c r="D2960">
        <f>_xlfn.XLOOKUP(ufc_fights_2[[#This Row],[b_fighter_id]],ufc_fighters[id],ufc_fighters[year],"Prázdné",0,1)</f>
        <v>1989</v>
      </c>
      <c r="E2960" s="10">
        <f>YEAR(ufc_fights_2[[#This Row],[date]])-ufc_fights_2[[#This Row],[r_year]]</f>
        <v>31</v>
      </c>
      <c r="F2960" s="10">
        <f>YEAR(ufc_fights_2[[#This Row],[date]])-ufc_fights_2[[#This Row],[b_year]]</f>
        <v>31</v>
      </c>
      <c r="G2960">
        <v>0</v>
      </c>
      <c r="H2960">
        <v>1</v>
      </c>
      <c r="I2960">
        <v>0.26669999999999999</v>
      </c>
      <c r="J2960">
        <v>0.5333</v>
      </c>
      <c r="K2960">
        <v>0.26669999999999999</v>
      </c>
      <c r="L2960">
        <v>0.5333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0</v>
      </c>
      <c r="T2960" s="2">
        <v>3.4722222222222222E-5</v>
      </c>
      <c r="U2960">
        <v>0.28570000000000001</v>
      </c>
      <c r="V2960">
        <v>0.5</v>
      </c>
      <c r="W2960">
        <v>0</v>
      </c>
      <c r="X2960">
        <v>0</v>
      </c>
      <c r="Y2960">
        <v>0</v>
      </c>
      <c r="Z2960">
        <v>0.26669999999999999</v>
      </c>
      <c r="AA2960">
        <v>0.45450000000000002</v>
      </c>
      <c r="AB2960">
        <v>0</v>
      </c>
      <c r="AC2960">
        <v>0.8</v>
      </c>
      <c r="AD2960">
        <v>0</v>
      </c>
      <c r="AE2960">
        <v>0.66669999999999996</v>
      </c>
      <c r="AF2960" t="s">
        <v>3910</v>
      </c>
      <c r="AG2960" s="2">
        <v>4.7453703703703704E-4</v>
      </c>
      <c r="AH2960" t="s">
        <v>3911</v>
      </c>
      <c r="AI2960">
        <v>3</v>
      </c>
      <c r="AJ2960" t="s">
        <v>3914</v>
      </c>
      <c r="AK2960" s="3">
        <v>44002</v>
      </c>
      <c r="AL2960" s="10">
        <f>YEAR(ufc_fights_2[[#This Row],[date]])</f>
        <v>2020</v>
      </c>
      <c r="AM2960" t="s">
        <v>3971</v>
      </c>
      <c r="AN2960">
        <v>1</v>
      </c>
      <c r="AO2960" t="s">
        <v>3918</v>
      </c>
      <c r="AP2960">
        <f>IF(ufc_fights_2[[#This Row],[winner]]="Red",ufc_fights_2[[#This Row],[r_fighter_id]],ufc_fights_2[[#This Row],[b_fighter_id]])</f>
        <v>1497</v>
      </c>
      <c r="AQ2960" t="str">
        <f>_xlfn.XLOOKUP(ufc_fights_2[[#This Row],[winnerID]],ufc_fighters[id],ufc_fighters[fighter_name],"xxx",0,1)</f>
        <v>Justin Jaynes</v>
      </c>
    </row>
    <row r="2961" spans="1:43">
      <c r="A2961">
        <v>250</v>
      </c>
      <c r="B2961">
        <v>1497</v>
      </c>
      <c r="C2961">
        <f>_xlfn.XLOOKUP(ufc_fights_2[[#This Row],[r_fighter_id]],ufc_fighters[id],ufc_fighters[year],"xxx",0,1)</f>
        <v>1988</v>
      </c>
      <c r="D2961">
        <f>_xlfn.XLOOKUP(ufc_fights_2[[#This Row],[b_fighter_id]],ufc_fighters[id],ufc_fighters[year],"Prázdné",0,1)</f>
        <v>1989</v>
      </c>
      <c r="E2961" s="10">
        <f>YEAR(ufc_fights_2[[#This Row],[date]])-ufc_fights_2[[#This Row],[r_year]]</f>
        <v>32</v>
      </c>
      <c r="F2961" s="10">
        <f>YEAR(ufc_fights_2[[#This Row],[date]])-ufc_fights_2[[#This Row],[b_year]]</f>
        <v>31</v>
      </c>
      <c r="G2961">
        <v>1</v>
      </c>
      <c r="H2961">
        <v>0</v>
      </c>
      <c r="I2961">
        <v>0.3654</v>
      </c>
      <c r="J2961">
        <v>0.42309999999999998</v>
      </c>
      <c r="K2961">
        <v>0.3654</v>
      </c>
      <c r="L2961">
        <v>0.42309999999999998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0</v>
      </c>
      <c r="T2961" s="2">
        <v>0</v>
      </c>
      <c r="U2961">
        <v>0.24099999999999999</v>
      </c>
      <c r="V2961">
        <v>0.36359999999999998</v>
      </c>
      <c r="W2961">
        <v>0.83330000000000004</v>
      </c>
      <c r="X2961">
        <v>0.88890000000000002</v>
      </c>
      <c r="Y2961">
        <v>0</v>
      </c>
      <c r="Z2961">
        <v>0.34339999999999998</v>
      </c>
      <c r="AA2961">
        <v>0.42309999999999998</v>
      </c>
      <c r="AB2961">
        <v>0</v>
      </c>
      <c r="AC2961">
        <v>0</v>
      </c>
      <c r="AD2961">
        <v>0.8</v>
      </c>
      <c r="AE2961">
        <v>0</v>
      </c>
      <c r="AF2961" t="s">
        <v>3910</v>
      </c>
      <c r="AG2961" s="2">
        <v>2.8472222222222223E-3</v>
      </c>
      <c r="AH2961" t="s">
        <v>3911</v>
      </c>
      <c r="AI2961">
        <v>3</v>
      </c>
      <c r="AK2961" s="3">
        <v>44170</v>
      </c>
      <c r="AL2961" s="10">
        <f>YEAR(ufc_fights_2[[#This Row],[date]])</f>
        <v>2020</v>
      </c>
      <c r="AM2961" t="s">
        <v>3971</v>
      </c>
      <c r="AN2961">
        <v>1</v>
      </c>
      <c r="AO2961" t="s">
        <v>3913</v>
      </c>
      <c r="AP2961">
        <f>IF(ufc_fights_2[[#This Row],[winner]]="Red",ufc_fights_2[[#This Row],[r_fighter_id]],ufc_fights_2[[#This Row],[b_fighter_id]])</f>
        <v>250</v>
      </c>
      <c r="AQ2961" t="str">
        <f>_xlfn.XLOOKUP(ufc_fights_2[[#This Row],[winnerID]],ufc_fighters[id],ufc_fighters[fighter_name],"xxx",0,1)</f>
        <v>Gabriel Benitez</v>
      </c>
    </row>
    <row r="2962" spans="1:43">
      <c r="A2962">
        <v>3038</v>
      </c>
      <c r="B2962">
        <v>898</v>
      </c>
      <c r="C2962">
        <f>_xlfn.XLOOKUP(ufc_fights_2[[#This Row],[r_fighter_id]],ufc_fighters[id],ufc_fighters[year],"xxx",0,1)</f>
        <v>1993</v>
      </c>
      <c r="D2962">
        <f>_xlfn.XLOOKUP(ufc_fights_2[[#This Row],[b_fighter_id]],ufc_fighters[id],ufc_fighters[year],"Prázdné",0,1)</f>
        <v>1989</v>
      </c>
      <c r="E2962" s="10">
        <f>YEAR(ufc_fights_2[[#This Row],[date]])-ufc_fights_2[[#This Row],[r_year]]</f>
        <v>25</v>
      </c>
      <c r="F2962" s="10">
        <f>YEAR(ufc_fights_2[[#This Row],[date]])-ufc_fights_2[[#This Row],[b_year]]</f>
        <v>29</v>
      </c>
      <c r="G2962">
        <v>1</v>
      </c>
      <c r="H2962">
        <v>0</v>
      </c>
      <c r="I2962">
        <v>0.68420000000000003</v>
      </c>
      <c r="J2962">
        <v>0.57140000000000002</v>
      </c>
      <c r="K2962">
        <v>0.68420000000000003</v>
      </c>
      <c r="L2962">
        <v>0.57140000000000002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3.4722222222222222E-5</v>
      </c>
      <c r="T2962" s="2">
        <v>0</v>
      </c>
      <c r="U2962">
        <v>0.6</v>
      </c>
      <c r="V2962">
        <v>0.25</v>
      </c>
      <c r="W2962">
        <v>1</v>
      </c>
      <c r="X2962">
        <v>1</v>
      </c>
      <c r="Y2962">
        <v>1</v>
      </c>
      <c r="Z2962">
        <v>0.69230000000000003</v>
      </c>
      <c r="AA2962">
        <v>0.57140000000000002</v>
      </c>
      <c r="AB2962">
        <v>0</v>
      </c>
      <c r="AC2962">
        <v>0</v>
      </c>
      <c r="AD2962">
        <v>0.66669999999999996</v>
      </c>
      <c r="AE2962">
        <v>0</v>
      </c>
      <c r="AF2962" t="s">
        <v>3910</v>
      </c>
      <c r="AG2962" s="2">
        <v>5.3240740740740744E-4</v>
      </c>
      <c r="AH2962" t="s">
        <v>3911</v>
      </c>
      <c r="AI2962">
        <v>3</v>
      </c>
      <c r="AJ2962" t="s">
        <v>3958</v>
      </c>
      <c r="AK2962" s="3">
        <v>43414</v>
      </c>
      <c r="AL2962" s="10">
        <f>YEAR(ufc_fights_2[[#This Row],[date]])</f>
        <v>2018</v>
      </c>
      <c r="AM2962" t="s">
        <v>3971</v>
      </c>
      <c r="AN2962">
        <v>74</v>
      </c>
      <c r="AO2962" t="s">
        <v>3913</v>
      </c>
      <c r="AP2962">
        <f>IF(ufc_fights_2[[#This Row],[winner]]="Red",ufc_fights_2[[#This Row],[r_fighter_id]],ufc_fights_2[[#This Row],[b_fighter_id]])</f>
        <v>3038</v>
      </c>
      <c r="AQ2962" t="str">
        <f>_xlfn.XLOOKUP(ufc_fights_2[[#This Row],[winnerID]],ufc_fighters[id],ufc_fighters[fighter_name],"xxx",0,1)</f>
        <v>Devonte Smith</v>
      </c>
    </row>
    <row r="2963" spans="1:43">
      <c r="A2963">
        <v>3038</v>
      </c>
      <c r="B2963">
        <v>1888</v>
      </c>
      <c r="C2963">
        <f>_xlfn.XLOOKUP(ufc_fights_2[[#This Row],[r_fighter_id]],ufc_fighters[id],ufc_fighters[year],"xxx",0,1)</f>
        <v>1993</v>
      </c>
      <c r="D2963">
        <f>_xlfn.XLOOKUP(ufc_fights_2[[#This Row],[b_fighter_id]],ufc_fighters[id],ufc_fighters[year],"Prázdné",0,1)</f>
        <v>1988</v>
      </c>
      <c r="E2963" s="10">
        <f>YEAR(ufc_fights_2[[#This Row],[date]])-ufc_fights_2[[#This Row],[r_year]]</f>
        <v>26</v>
      </c>
      <c r="F2963" s="10">
        <f>YEAR(ufc_fights_2[[#This Row],[date]])-ufc_fights_2[[#This Row],[b_year]]</f>
        <v>31</v>
      </c>
      <c r="G2963">
        <v>1</v>
      </c>
      <c r="H2963">
        <v>0</v>
      </c>
      <c r="I2963">
        <v>0.44190000000000002</v>
      </c>
      <c r="J2963">
        <v>0.1111</v>
      </c>
      <c r="K2963">
        <v>0.44190000000000002</v>
      </c>
      <c r="L2963">
        <v>0.1111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2.3148148148148147E-5</v>
      </c>
      <c r="T2963" s="2">
        <v>0</v>
      </c>
      <c r="U2963">
        <v>0.4118</v>
      </c>
      <c r="V2963">
        <v>0</v>
      </c>
      <c r="W2963">
        <v>0.25</v>
      </c>
      <c r="X2963">
        <v>0.8</v>
      </c>
      <c r="Y2963">
        <v>0.25</v>
      </c>
      <c r="Z2963">
        <v>0.3947</v>
      </c>
      <c r="AA2963">
        <v>0.1111</v>
      </c>
      <c r="AB2963">
        <v>0</v>
      </c>
      <c r="AC2963">
        <v>0</v>
      </c>
      <c r="AD2963">
        <v>0.8</v>
      </c>
      <c r="AE2963">
        <v>0</v>
      </c>
      <c r="AF2963" t="s">
        <v>3910</v>
      </c>
      <c r="AG2963" s="2">
        <v>2.6967592592592594E-3</v>
      </c>
      <c r="AH2963" t="s">
        <v>3911</v>
      </c>
      <c r="AI2963">
        <v>3</v>
      </c>
      <c r="AJ2963" t="s">
        <v>3914</v>
      </c>
      <c r="AK2963" s="3">
        <v>43505</v>
      </c>
      <c r="AL2963" s="10">
        <f>YEAR(ufc_fights_2[[#This Row],[date]])</f>
        <v>2019</v>
      </c>
      <c r="AM2963" t="s">
        <v>3971</v>
      </c>
      <c r="AN2963">
        <v>14</v>
      </c>
      <c r="AO2963" t="s">
        <v>3913</v>
      </c>
      <c r="AP2963">
        <f>IF(ufc_fights_2[[#This Row],[winner]]="Red",ufc_fights_2[[#This Row],[r_fighter_id]],ufc_fights_2[[#This Row],[b_fighter_id]])</f>
        <v>3038</v>
      </c>
      <c r="AQ2963" t="str">
        <f>_xlfn.XLOOKUP(ufc_fights_2[[#This Row],[winnerID]],ufc_fighters[id],ufc_fighters[fighter_name],"xxx",0,1)</f>
        <v>Devonte Smith</v>
      </c>
    </row>
    <row r="2964" spans="1:43">
      <c r="A2964">
        <v>1232</v>
      </c>
      <c r="B2964">
        <v>2870</v>
      </c>
      <c r="C2964">
        <f>_xlfn.XLOOKUP(ufc_fights_2[[#This Row],[r_fighter_id]],ufc_fighters[id],ufc_fighters[year],"xxx",0,1)</f>
        <v>1977</v>
      </c>
      <c r="D2964">
        <f>_xlfn.XLOOKUP(ufc_fights_2[[#This Row],[b_fighter_id]],ufc_fighters[id],ufc_fighters[year],"Prázdné",0,1)</f>
        <v>1982</v>
      </c>
      <c r="E2964" s="10">
        <f>YEAR(ufc_fights_2[[#This Row],[date]])-ufc_fights_2[[#This Row],[r_year]]</f>
        <v>30</v>
      </c>
      <c r="F2964" s="10">
        <f>YEAR(ufc_fights_2[[#This Row],[date]])-ufc_fights_2[[#This Row],[b_year]]</f>
        <v>25</v>
      </c>
      <c r="G2964">
        <v>0</v>
      </c>
      <c r="H2964">
        <v>0</v>
      </c>
      <c r="I2964">
        <v>0.2913</v>
      </c>
      <c r="J2964">
        <v>0.29520000000000002</v>
      </c>
      <c r="K2964">
        <v>0.3987</v>
      </c>
      <c r="L2964">
        <v>0.4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3.6342592592592594E-3</v>
      </c>
      <c r="T2964" s="2">
        <v>3.4722222222222222E-5</v>
      </c>
      <c r="U2964">
        <v>0.26640000000000003</v>
      </c>
      <c r="V2964">
        <v>0.27100000000000002</v>
      </c>
      <c r="W2964">
        <v>0.57140000000000002</v>
      </c>
      <c r="X2964">
        <v>0.66669999999999996</v>
      </c>
      <c r="Y2964">
        <v>0.5</v>
      </c>
      <c r="Z2964">
        <v>0.2339</v>
      </c>
      <c r="AA2964">
        <v>0.29249999999999998</v>
      </c>
      <c r="AB2964">
        <v>0.44</v>
      </c>
      <c r="AC2964">
        <v>0.26669999999999999</v>
      </c>
      <c r="AD2964">
        <v>0.47060000000000002</v>
      </c>
      <c r="AE2964">
        <v>0.5</v>
      </c>
      <c r="AF2964" t="s">
        <v>3915</v>
      </c>
      <c r="AG2964" s="2">
        <v>3.472222222222222E-3</v>
      </c>
      <c r="AH2964" t="s">
        <v>3911</v>
      </c>
      <c r="AI2964">
        <v>3</v>
      </c>
      <c r="AJ2964" t="s">
        <v>3949</v>
      </c>
      <c r="AK2964" s="3">
        <v>39270</v>
      </c>
      <c r="AL2964" s="10">
        <f>YEAR(ufc_fights_2[[#This Row],[date]])</f>
        <v>2007</v>
      </c>
      <c r="AM2964" t="s">
        <v>3971</v>
      </c>
      <c r="AN2964">
        <v>56</v>
      </c>
      <c r="AO2964" t="s">
        <v>3913</v>
      </c>
      <c r="AP2964">
        <f>IF(ufc_fights_2[[#This Row],[winner]]="Red",ufc_fights_2[[#This Row],[r_fighter_id]],ufc_fights_2[[#This Row],[b_fighter_id]])</f>
        <v>1232</v>
      </c>
      <c r="AQ2964" t="str">
        <f>_xlfn.XLOOKUP(ufc_fights_2[[#This Row],[winnerID]],ufc_fighters[id],ufc_fighters[fighter_name],"xxx",0,1)</f>
        <v>Jorge Gurgel</v>
      </c>
    </row>
    <row r="2965" spans="1:43">
      <c r="A2965">
        <v>1528</v>
      </c>
      <c r="B2965">
        <v>1226</v>
      </c>
      <c r="C2965">
        <f>_xlfn.XLOOKUP(ufc_fights_2[[#This Row],[r_fighter_id]],ufc_fighters[id],ufc_fighters[year],"xxx",0,1)</f>
        <v>1986</v>
      </c>
      <c r="D2965">
        <f>_xlfn.XLOOKUP(ufc_fights_2[[#This Row],[b_fighter_id]],ufc_fighters[id],ufc_fighters[year],"Prázdné",0,1)</f>
        <v>1981</v>
      </c>
      <c r="E2965" s="10">
        <f>YEAR(ufc_fights_2[[#This Row],[date]])-ufc_fights_2[[#This Row],[r_year]]</f>
        <v>35</v>
      </c>
      <c r="F2965" s="10">
        <f>YEAR(ufc_fights_2[[#This Row],[date]])-ufc_fights_2[[#This Row],[b_year]]</f>
        <v>40</v>
      </c>
      <c r="G2965">
        <v>0</v>
      </c>
      <c r="H2965">
        <v>0</v>
      </c>
      <c r="I2965">
        <v>0.46029999999999999</v>
      </c>
      <c r="J2965">
        <v>0.55059999999999998</v>
      </c>
      <c r="K2965">
        <v>0.50719999999999998</v>
      </c>
      <c r="L2965">
        <v>0.60750000000000004</v>
      </c>
      <c r="M2965">
        <v>0</v>
      </c>
      <c r="N2965">
        <v>0.42859999999999998</v>
      </c>
      <c r="O2965">
        <v>0</v>
      </c>
      <c r="P2965">
        <v>1</v>
      </c>
      <c r="Q2965">
        <v>0</v>
      </c>
      <c r="R2965">
        <v>0</v>
      </c>
      <c r="S2965" s="2">
        <v>2.1180555555555558E-3</v>
      </c>
      <c r="T2965" s="2">
        <v>4.7800925925925927E-3</v>
      </c>
      <c r="U2965">
        <v>0.4602</v>
      </c>
      <c r="V2965">
        <v>0.43659999999999999</v>
      </c>
      <c r="W2965">
        <v>0.41670000000000001</v>
      </c>
      <c r="X2965">
        <v>1</v>
      </c>
      <c r="Y2965">
        <v>1</v>
      </c>
      <c r="Z2965">
        <v>0.40870000000000001</v>
      </c>
      <c r="AA2965">
        <v>0.44440000000000002</v>
      </c>
      <c r="AB2965">
        <v>1</v>
      </c>
      <c r="AC2965">
        <v>1</v>
      </c>
      <c r="AD2965">
        <v>1</v>
      </c>
      <c r="AE2965">
        <v>1</v>
      </c>
      <c r="AF2965" t="s">
        <v>3915</v>
      </c>
      <c r="AG2965" s="2">
        <v>3.472222222222222E-3</v>
      </c>
      <c r="AH2965" t="s">
        <v>3911</v>
      </c>
      <c r="AI2965">
        <v>3</v>
      </c>
      <c r="AJ2965" t="s">
        <v>3916</v>
      </c>
      <c r="AK2965" s="3">
        <v>44233</v>
      </c>
      <c r="AL2965" s="10">
        <f>YEAR(ufc_fights_2[[#This Row],[date]])</f>
        <v>2021</v>
      </c>
      <c r="AM2965" t="s">
        <v>3971</v>
      </c>
      <c r="AN2965">
        <v>1</v>
      </c>
      <c r="AO2965" t="s">
        <v>3918</v>
      </c>
      <c r="AP2965">
        <f>IF(ufc_fights_2[[#This Row],[winner]]="Red",ufc_fights_2[[#This Row],[r_fighter_id]],ufc_fights_2[[#This Row],[b_fighter_id]])</f>
        <v>1226</v>
      </c>
      <c r="AQ2965" t="str">
        <f>_xlfn.XLOOKUP(ufc_fights_2[[#This Row],[winnerID]],ufc_fighters[id],ufc_fighters[fighter_name],"xxx",0,1)</f>
        <v>Clay Guida</v>
      </c>
    </row>
    <row r="2966" spans="1:43">
      <c r="A2966">
        <v>1232</v>
      </c>
      <c r="B2966">
        <v>4</v>
      </c>
      <c r="C2966">
        <f>_xlfn.XLOOKUP(ufc_fights_2[[#This Row],[r_fighter_id]],ufc_fighters[id],ufc_fighters[year],"xxx",0,1)</f>
        <v>1977</v>
      </c>
      <c r="D2966">
        <f>_xlfn.XLOOKUP(ufc_fights_2[[#This Row],[b_fighter_id]],ufc_fighters[id],ufc_fighters[year],"Prázdné",0,1)</f>
        <v>1983</v>
      </c>
      <c r="E2966" s="10">
        <f>YEAR(ufc_fights_2[[#This Row],[date]])-ufc_fights_2[[#This Row],[r_year]]</f>
        <v>29</v>
      </c>
      <c r="F2966" s="10">
        <f>YEAR(ufc_fights_2[[#This Row],[date]])-ufc_fights_2[[#This Row],[b_year]]</f>
        <v>23</v>
      </c>
      <c r="G2966">
        <v>0</v>
      </c>
      <c r="H2966">
        <v>0</v>
      </c>
      <c r="I2966">
        <v>0.36480000000000001</v>
      </c>
      <c r="J2966">
        <v>0.3836</v>
      </c>
      <c r="K2966">
        <v>0.48559999999999998</v>
      </c>
      <c r="L2966">
        <v>0.45660000000000001</v>
      </c>
      <c r="M2966">
        <v>0.1429</v>
      </c>
      <c r="N2966">
        <v>0</v>
      </c>
      <c r="O2966">
        <v>1</v>
      </c>
      <c r="P2966">
        <v>0</v>
      </c>
      <c r="Q2966">
        <v>0</v>
      </c>
      <c r="R2966">
        <v>0</v>
      </c>
      <c r="S2966" s="2">
        <v>1.4236111111111112E-3</v>
      </c>
      <c r="T2966" s="2">
        <v>1.2731481481481483E-3</v>
      </c>
      <c r="U2966">
        <v>0.32890000000000003</v>
      </c>
      <c r="V2966">
        <v>0.35770000000000002</v>
      </c>
      <c r="W2966">
        <v>0.85709999999999997</v>
      </c>
      <c r="X2966">
        <v>1</v>
      </c>
      <c r="Y2966">
        <v>0</v>
      </c>
      <c r="Z2966">
        <v>0.34379999999999999</v>
      </c>
      <c r="AA2966">
        <v>0.33610000000000001</v>
      </c>
      <c r="AB2966">
        <v>0.66669999999999996</v>
      </c>
      <c r="AC2966">
        <v>0.6</v>
      </c>
      <c r="AD2966">
        <v>0.15379999999999999</v>
      </c>
      <c r="AE2966">
        <v>0.75</v>
      </c>
      <c r="AF2966" t="s">
        <v>3922</v>
      </c>
      <c r="AG2966" s="2">
        <v>3.472222222222222E-3</v>
      </c>
      <c r="AH2966" t="s">
        <v>3911</v>
      </c>
      <c r="AI2966">
        <v>3</v>
      </c>
      <c r="AJ2966" t="s">
        <v>3914</v>
      </c>
      <c r="AK2966" s="3">
        <v>38983</v>
      </c>
      <c r="AL2966" s="10">
        <f>YEAR(ufc_fights_2[[#This Row],[date]])</f>
        <v>2006</v>
      </c>
      <c r="AM2966" t="s">
        <v>3971</v>
      </c>
      <c r="AN2966">
        <v>63</v>
      </c>
      <c r="AO2966" t="s">
        <v>3913</v>
      </c>
      <c r="AP2966">
        <f>IF(ufc_fights_2[[#This Row],[winner]]="Red",ufc_fights_2[[#This Row],[r_fighter_id]],ufc_fights_2[[#This Row],[b_fighter_id]])</f>
        <v>1232</v>
      </c>
      <c r="AQ2966" t="str">
        <f>_xlfn.XLOOKUP(ufc_fights_2[[#This Row],[winnerID]],ufc_fighters[id],ufc_fighters[fighter_name],"xxx",0,1)</f>
        <v>Jorge Gurgel</v>
      </c>
    </row>
    <row r="2967" spans="1:43">
      <c r="A2967">
        <v>3404</v>
      </c>
      <c r="B2967">
        <v>490</v>
      </c>
      <c r="C2967">
        <f>_xlfn.XLOOKUP(ufc_fights_2[[#This Row],[r_fighter_id]],ufc_fighters[id],ufc_fighters[year],"xxx",0,1)</f>
        <v>1987</v>
      </c>
      <c r="D2967">
        <f>_xlfn.XLOOKUP(ufc_fights_2[[#This Row],[b_fighter_id]],ufc_fighters[id],ufc_fighters[year],"Prázdné",0,1)</f>
        <v>1986</v>
      </c>
      <c r="E2967" s="10">
        <f>YEAR(ufc_fights_2[[#This Row],[date]])-ufc_fights_2[[#This Row],[r_year]]</f>
        <v>27</v>
      </c>
      <c r="F2967" s="10">
        <f>YEAR(ufc_fights_2[[#This Row],[date]])-ufc_fights_2[[#This Row],[b_year]]</f>
        <v>28</v>
      </c>
      <c r="G2967">
        <v>0</v>
      </c>
      <c r="H2967">
        <v>0</v>
      </c>
      <c r="I2967">
        <v>0</v>
      </c>
      <c r="J2967">
        <v>0</v>
      </c>
      <c r="K2967">
        <v>0.83330000000000004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0</v>
      </c>
      <c r="S2967" s="2">
        <v>5.0925925925925921E-4</v>
      </c>
      <c r="T2967" s="2">
        <v>3.4722222222222222E-5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3933</v>
      </c>
      <c r="AG2967" s="2">
        <v>8.3333333333333339E-4</v>
      </c>
      <c r="AH2967" t="s">
        <v>3911</v>
      </c>
      <c r="AI2967">
        <v>3</v>
      </c>
      <c r="AJ2967" t="s">
        <v>3924</v>
      </c>
      <c r="AK2967" s="3">
        <v>41881</v>
      </c>
      <c r="AL2967" s="10">
        <f>YEAR(ufc_fights_2[[#This Row],[date]])</f>
        <v>2014</v>
      </c>
      <c r="AM2967" t="s">
        <v>3971</v>
      </c>
      <c r="AN2967">
        <v>56</v>
      </c>
      <c r="AO2967" t="s">
        <v>3913</v>
      </c>
      <c r="AP2967">
        <f>IF(ufc_fights_2[[#This Row],[winner]]="Red",ufc_fights_2[[#This Row],[r_fighter_id]],ufc_fights_2[[#This Row],[b_fighter_id]])</f>
        <v>3404</v>
      </c>
      <c r="AQ2967" t="str">
        <f>_xlfn.XLOOKUP(ufc_fights_2[[#This Row],[winnerID]],ufc_fighters[id],ufc_fighters[fighter_name],"xxx",0,1)</f>
        <v>Chris Wade</v>
      </c>
    </row>
    <row r="2968" spans="1:43">
      <c r="A2968">
        <v>3579</v>
      </c>
      <c r="B2968">
        <v>3404</v>
      </c>
      <c r="C2968">
        <f>_xlfn.XLOOKUP(ufc_fights_2[[#This Row],[r_fighter_id]],ufc_fighters[id],ufc_fighters[year],"xxx",0,1)</f>
        <v>1990</v>
      </c>
      <c r="D2968">
        <f>_xlfn.XLOOKUP(ufc_fights_2[[#This Row],[b_fighter_id]],ufc_fighters[id],ufc_fighters[year],"Prázdné",0,1)</f>
        <v>1987</v>
      </c>
      <c r="E2968" s="10">
        <f>YEAR(ufc_fights_2[[#This Row],[date]])-ufc_fights_2[[#This Row],[r_year]]</f>
        <v>25</v>
      </c>
      <c r="F2968" s="10">
        <f>YEAR(ufc_fights_2[[#This Row],[date]])-ufc_fights_2[[#This Row],[b_year]]</f>
        <v>28</v>
      </c>
      <c r="G2968">
        <v>0</v>
      </c>
      <c r="H2968">
        <v>0</v>
      </c>
      <c r="I2968">
        <v>0.60870000000000002</v>
      </c>
      <c r="J2968">
        <v>0.72309999999999997</v>
      </c>
      <c r="K2968">
        <v>0.70150000000000001</v>
      </c>
      <c r="L2968">
        <v>0.81599999999999995</v>
      </c>
      <c r="M2968">
        <v>0</v>
      </c>
      <c r="N2968">
        <v>0.44440000000000002</v>
      </c>
      <c r="O2968">
        <v>0</v>
      </c>
      <c r="P2968">
        <v>0</v>
      </c>
      <c r="Q2968">
        <v>0</v>
      </c>
      <c r="R2968">
        <v>0</v>
      </c>
      <c r="S2968" s="2">
        <v>2.6157407407407405E-3</v>
      </c>
      <c r="T2968" s="2">
        <v>6.2500000000000003E-3</v>
      </c>
      <c r="U2968">
        <v>0.36840000000000001</v>
      </c>
      <c r="V2968">
        <v>0.62070000000000003</v>
      </c>
      <c r="W2968">
        <v>0.63639999999999997</v>
      </c>
      <c r="X2968">
        <v>0.875</v>
      </c>
      <c r="Y2968">
        <v>0.88</v>
      </c>
      <c r="Z2968">
        <v>0.4</v>
      </c>
      <c r="AA2968">
        <v>0.52</v>
      </c>
      <c r="AB2968">
        <v>0.76</v>
      </c>
      <c r="AC2968">
        <v>0.86209999999999998</v>
      </c>
      <c r="AD2968">
        <v>1</v>
      </c>
      <c r="AE2968">
        <v>0.81820000000000004</v>
      </c>
      <c r="AF2968" t="s">
        <v>3915</v>
      </c>
      <c r="AG2968" s="2">
        <v>3.472222222222222E-3</v>
      </c>
      <c r="AH2968" t="s">
        <v>3911</v>
      </c>
      <c r="AI2968">
        <v>3</v>
      </c>
      <c r="AJ2968" t="s">
        <v>3919</v>
      </c>
      <c r="AK2968" s="3">
        <v>42022</v>
      </c>
      <c r="AL2968" s="10">
        <f>YEAR(ufc_fights_2[[#This Row],[date]])</f>
        <v>2015</v>
      </c>
      <c r="AM2968" t="s">
        <v>3971</v>
      </c>
      <c r="AN2968">
        <v>61</v>
      </c>
      <c r="AO2968" t="s">
        <v>3918</v>
      </c>
      <c r="AP2968">
        <f>IF(ufc_fights_2[[#This Row],[winner]]="Red",ufc_fights_2[[#This Row],[r_fighter_id]],ufc_fights_2[[#This Row],[b_fighter_id]])</f>
        <v>3404</v>
      </c>
      <c r="AQ2968" t="str">
        <f>_xlfn.XLOOKUP(ufc_fights_2[[#This Row],[winnerID]],ufc_fighters[id],ufc_fighters[fighter_name],"xxx",0,1)</f>
        <v>Chris Wade</v>
      </c>
    </row>
    <row r="2969" spans="1:43">
      <c r="A2969">
        <v>3404</v>
      </c>
      <c r="B2969">
        <v>182</v>
      </c>
      <c r="C2969">
        <f>_xlfn.XLOOKUP(ufc_fights_2[[#This Row],[r_fighter_id]],ufc_fighters[id],ufc_fighters[year],"xxx",0,1)</f>
        <v>1987</v>
      </c>
      <c r="D2969">
        <f>_xlfn.XLOOKUP(ufc_fights_2[[#This Row],[b_fighter_id]],ufc_fighters[id],ufc_fighters[year],"Prázdné",0,1)</f>
        <v>1985</v>
      </c>
      <c r="E2969" s="10">
        <f>YEAR(ufc_fights_2[[#This Row],[date]])-ufc_fights_2[[#This Row],[r_year]]</f>
        <v>29</v>
      </c>
      <c r="F2969" s="10">
        <f>YEAR(ufc_fights_2[[#This Row],[date]])-ufc_fights_2[[#This Row],[b_year]]</f>
        <v>31</v>
      </c>
      <c r="G2969">
        <v>0</v>
      </c>
      <c r="H2969">
        <v>0</v>
      </c>
      <c r="I2969">
        <v>0.3846</v>
      </c>
      <c r="J2969">
        <v>0.2</v>
      </c>
      <c r="K2969">
        <v>0.68969999999999998</v>
      </c>
      <c r="L2969">
        <v>0.33329999999999999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 s="2">
        <v>2.9629629629629628E-3</v>
      </c>
      <c r="T2969" s="2">
        <v>0</v>
      </c>
      <c r="U2969">
        <v>0.33329999999999999</v>
      </c>
      <c r="V2969">
        <v>0.2</v>
      </c>
      <c r="W2969">
        <v>0</v>
      </c>
      <c r="X2969">
        <v>1</v>
      </c>
      <c r="Y2969">
        <v>0</v>
      </c>
      <c r="Z2969">
        <v>0.33329999999999999</v>
      </c>
      <c r="AA2969">
        <v>0</v>
      </c>
      <c r="AB2969">
        <v>0</v>
      </c>
      <c r="AC2969">
        <v>0</v>
      </c>
      <c r="AD2969">
        <v>0.4</v>
      </c>
      <c r="AE2969">
        <v>1</v>
      </c>
      <c r="AF2969" t="s">
        <v>3933</v>
      </c>
      <c r="AG2969" s="2">
        <v>3.1250000000000002E-3</v>
      </c>
      <c r="AH2969" t="s">
        <v>3911</v>
      </c>
      <c r="AI2969">
        <v>3</v>
      </c>
      <c r="AJ2969" t="s">
        <v>4000</v>
      </c>
      <c r="AK2969" s="3">
        <v>42386</v>
      </c>
      <c r="AL2969" s="10">
        <f>YEAR(ufc_fights_2[[#This Row],[date]])</f>
        <v>2016</v>
      </c>
      <c r="AM2969" t="s">
        <v>3971</v>
      </c>
      <c r="AN2969">
        <v>61</v>
      </c>
      <c r="AO2969" t="s">
        <v>3913</v>
      </c>
      <c r="AP2969">
        <f>IF(ufc_fights_2[[#This Row],[winner]]="Red",ufc_fights_2[[#This Row],[r_fighter_id]],ufc_fights_2[[#This Row],[b_fighter_id]])</f>
        <v>3404</v>
      </c>
      <c r="AQ2969" t="str">
        <f>_xlfn.XLOOKUP(ufc_fights_2[[#This Row],[winnerID]],ufc_fighters[id],ufc_fighters[fighter_name],"xxx",0,1)</f>
        <v>Chris Wade</v>
      </c>
    </row>
    <row r="2970" spans="1:43">
      <c r="A2970">
        <v>2501</v>
      </c>
      <c r="B2970">
        <v>3404</v>
      </c>
      <c r="C2970">
        <f>_xlfn.XLOOKUP(ufc_fights_2[[#This Row],[r_fighter_id]],ufc_fighters[id],ufc_fighters[year],"xxx",0,1)</f>
        <v>1989</v>
      </c>
      <c r="D2970">
        <f>_xlfn.XLOOKUP(ufc_fights_2[[#This Row],[b_fighter_id]],ufc_fighters[id],ufc_fighters[year],"Prázdné",0,1)</f>
        <v>1987</v>
      </c>
      <c r="E2970" s="10">
        <f>YEAR(ufc_fights_2[[#This Row],[date]])-ufc_fights_2[[#This Row],[r_year]]</f>
        <v>28</v>
      </c>
      <c r="F2970" s="10">
        <f>YEAR(ufc_fights_2[[#This Row],[date]])-ufc_fights_2[[#This Row],[b_year]]</f>
        <v>30</v>
      </c>
      <c r="G2970">
        <v>0</v>
      </c>
      <c r="H2970">
        <v>0</v>
      </c>
      <c r="I2970">
        <v>0.34920000000000001</v>
      </c>
      <c r="J2970">
        <v>0.53490000000000004</v>
      </c>
      <c r="K2970">
        <v>0.53539999999999999</v>
      </c>
      <c r="L2970">
        <v>0.64559999999999995</v>
      </c>
      <c r="M2970">
        <v>0.6</v>
      </c>
      <c r="N2970">
        <v>0.375</v>
      </c>
      <c r="O2970">
        <v>0</v>
      </c>
      <c r="P2970">
        <v>2</v>
      </c>
      <c r="Q2970">
        <v>0</v>
      </c>
      <c r="R2970">
        <v>1</v>
      </c>
      <c r="S2970" s="2">
        <v>2.2916666666666667E-3</v>
      </c>
      <c r="T2970" s="2">
        <v>5.7523148148148151E-3</v>
      </c>
      <c r="U2970">
        <v>0.15</v>
      </c>
      <c r="V2970">
        <v>0.5161</v>
      </c>
      <c r="W2970">
        <v>0.53849999999999998</v>
      </c>
      <c r="X2970">
        <v>0.9</v>
      </c>
      <c r="Y2970">
        <v>0.25</v>
      </c>
      <c r="Z2970">
        <v>0.24</v>
      </c>
      <c r="AA2970">
        <v>0.4</v>
      </c>
      <c r="AB2970">
        <v>0.5</v>
      </c>
      <c r="AC2970">
        <v>1</v>
      </c>
      <c r="AD2970">
        <v>0.88890000000000002</v>
      </c>
      <c r="AE2970">
        <v>0.81820000000000004</v>
      </c>
      <c r="AF2970" t="s">
        <v>3915</v>
      </c>
      <c r="AG2970" s="2">
        <v>3.472222222222222E-3</v>
      </c>
      <c r="AH2970" t="s">
        <v>3911</v>
      </c>
      <c r="AI2970">
        <v>3</v>
      </c>
      <c r="AJ2970" t="s">
        <v>3941</v>
      </c>
      <c r="AK2970" s="3">
        <v>42938</v>
      </c>
      <c r="AL2970" s="10">
        <f>YEAR(ufc_fights_2[[#This Row],[date]])</f>
        <v>2017</v>
      </c>
      <c r="AM2970" t="s">
        <v>3971</v>
      </c>
      <c r="AN2970">
        <v>121</v>
      </c>
      <c r="AO2970" t="s">
        <v>3918</v>
      </c>
      <c r="AP2970">
        <f>IF(ufc_fights_2[[#This Row],[winner]]="Red",ufc_fights_2[[#This Row],[r_fighter_id]],ufc_fights_2[[#This Row],[b_fighter_id]])</f>
        <v>3404</v>
      </c>
      <c r="AQ2970" t="str">
        <f>_xlfn.XLOOKUP(ufc_fights_2[[#This Row],[winnerID]],ufc_fighters[id],ufc_fighters[fighter_name],"xxx",0,1)</f>
        <v>Chris Wade</v>
      </c>
    </row>
    <row r="2971" spans="1:43">
      <c r="A2971">
        <v>3404</v>
      </c>
      <c r="B2971">
        <v>1092</v>
      </c>
      <c r="C2971">
        <f>_xlfn.XLOOKUP(ufc_fights_2[[#This Row],[r_fighter_id]],ufc_fighters[id],ufc_fighters[year],"xxx",0,1)</f>
        <v>1987</v>
      </c>
      <c r="D2971">
        <f>_xlfn.XLOOKUP(ufc_fights_2[[#This Row],[b_fighter_id]],ufc_fighters[id],ufc_fighters[year],"Prázdné",0,1)</f>
        <v>1990</v>
      </c>
      <c r="E2971" s="10">
        <f>YEAR(ufc_fights_2[[#This Row],[date]])-ufc_fights_2[[#This Row],[r_year]]</f>
        <v>28</v>
      </c>
      <c r="F2971" s="10">
        <f>YEAR(ufc_fights_2[[#This Row],[date]])-ufc_fights_2[[#This Row],[b_year]]</f>
        <v>25</v>
      </c>
      <c r="G2971">
        <v>0</v>
      </c>
      <c r="H2971">
        <v>0</v>
      </c>
      <c r="I2971">
        <v>0.56140000000000001</v>
      </c>
      <c r="J2971">
        <v>0.33329999999999999</v>
      </c>
      <c r="K2971">
        <v>0.6875</v>
      </c>
      <c r="L2971">
        <v>0.41839999999999999</v>
      </c>
      <c r="M2971">
        <v>0.57140000000000002</v>
      </c>
      <c r="N2971">
        <v>0</v>
      </c>
      <c r="O2971">
        <v>0</v>
      </c>
      <c r="P2971">
        <v>0</v>
      </c>
      <c r="Q2971">
        <v>2</v>
      </c>
      <c r="R2971">
        <v>1</v>
      </c>
      <c r="S2971" s="2">
        <v>4.4907407407407405E-3</v>
      </c>
      <c r="T2971" s="2">
        <v>1.9791666666666668E-3</v>
      </c>
      <c r="U2971">
        <v>0.41670000000000001</v>
      </c>
      <c r="V2971">
        <v>0.2429</v>
      </c>
      <c r="W2971">
        <v>0.75</v>
      </c>
      <c r="X2971">
        <v>0.88890000000000002</v>
      </c>
      <c r="Y2971">
        <v>1</v>
      </c>
      <c r="Z2971">
        <v>0.52270000000000005</v>
      </c>
      <c r="AA2971">
        <v>0.27939999999999998</v>
      </c>
      <c r="AB2971">
        <v>0.63639999999999997</v>
      </c>
      <c r="AC2971">
        <v>0.5625</v>
      </c>
      <c r="AD2971">
        <v>1</v>
      </c>
      <c r="AE2971">
        <v>0</v>
      </c>
      <c r="AF2971" t="s">
        <v>3915</v>
      </c>
      <c r="AG2971" s="2">
        <v>3.472222222222222E-3</v>
      </c>
      <c r="AH2971" t="s">
        <v>3911</v>
      </c>
      <c r="AI2971">
        <v>3</v>
      </c>
      <c r="AJ2971" t="s">
        <v>4130</v>
      </c>
      <c r="AK2971" s="3">
        <v>42161</v>
      </c>
      <c r="AL2971" s="10">
        <f>YEAR(ufc_fights_2[[#This Row],[date]])</f>
        <v>2015</v>
      </c>
      <c r="AM2971" t="s">
        <v>3971</v>
      </c>
      <c r="AN2971">
        <v>141</v>
      </c>
      <c r="AO2971" t="s">
        <v>3913</v>
      </c>
      <c r="AP2971">
        <f>IF(ufc_fights_2[[#This Row],[winner]]="Red",ufc_fights_2[[#This Row],[r_fighter_id]],ufc_fights_2[[#This Row],[b_fighter_id]])</f>
        <v>3404</v>
      </c>
      <c r="AQ2971" t="str">
        <f>_xlfn.XLOOKUP(ufc_fights_2[[#This Row],[winnerID]],ufc_fighters[id],ufc_fighters[fighter_name],"xxx",0,1)</f>
        <v>Chris Wade</v>
      </c>
    </row>
    <row r="2972" spans="1:43">
      <c r="A2972">
        <v>413</v>
      </c>
      <c r="B2972">
        <v>2197</v>
      </c>
      <c r="C2972">
        <f>_xlfn.XLOOKUP(ufc_fights_2[[#This Row],[r_fighter_id]],ufc_fighters[id],ufc_fighters[year],"xxx",0,1)</f>
        <v>1986</v>
      </c>
      <c r="D2972">
        <f>_xlfn.XLOOKUP(ufc_fights_2[[#This Row],[b_fighter_id]],ufc_fighters[id],ufc_fighters[year],"Prázdné",0,1)</f>
        <v>1986</v>
      </c>
      <c r="E2972" s="10">
        <f>YEAR(ufc_fights_2[[#This Row],[date]])-ufc_fights_2[[#This Row],[r_year]]</f>
        <v>32</v>
      </c>
      <c r="F2972" s="10">
        <f>YEAR(ufc_fights_2[[#This Row],[date]])-ufc_fights_2[[#This Row],[b_year]]</f>
        <v>32</v>
      </c>
      <c r="G2972">
        <v>1</v>
      </c>
      <c r="H2972">
        <v>0</v>
      </c>
      <c r="I2972">
        <v>0.47689999999999999</v>
      </c>
      <c r="J2972">
        <v>0.3448</v>
      </c>
      <c r="K2972">
        <v>0.52700000000000002</v>
      </c>
      <c r="L2972">
        <v>0.3448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9.7222222222222219E-4</v>
      </c>
      <c r="T2972" s="2">
        <v>0</v>
      </c>
      <c r="U2972">
        <v>0.4</v>
      </c>
      <c r="V2972">
        <v>0.2326</v>
      </c>
      <c r="W2972">
        <v>0.88890000000000002</v>
      </c>
      <c r="X2972">
        <v>1</v>
      </c>
      <c r="Y2972">
        <v>1</v>
      </c>
      <c r="Z2972">
        <v>0.49120000000000003</v>
      </c>
      <c r="AA2972">
        <v>0.33329999999999999</v>
      </c>
      <c r="AB2972">
        <v>0.5</v>
      </c>
      <c r="AC2972">
        <v>1</v>
      </c>
      <c r="AD2972">
        <v>0.33329999999999999</v>
      </c>
      <c r="AE2972">
        <v>0</v>
      </c>
      <c r="AF2972" t="s">
        <v>3910</v>
      </c>
      <c r="AG2972" s="2">
        <v>6.8287037037037036E-4</v>
      </c>
      <c r="AH2972" t="s">
        <v>3911</v>
      </c>
      <c r="AI2972">
        <v>3</v>
      </c>
      <c r="AJ2972" t="s">
        <v>4034</v>
      </c>
      <c r="AK2972" s="3">
        <v>43204</v>
      </c>
      <c r="AL2972" s="10">
        <f>YEAR(ufc_fights_2[[#This Row],[date]])</f>
        <v>2018</v>
      </c>
      <c r="AM2972" t="s">
        <v>3971</v>
      </c>
      <c r="AN2972">
        <v>127</v>
      </c>
      <c r="AO2972" t="s">
        <v>3913</v>
      </c>
      <c r="AP2972">
        <f>IF(ufc_fights_2[[#This Row],[winner]]="Red",ufc_fights_2[[#This Row],[r_fighter_id]],ufc_fights_2[[#This Row],[b_fighter_id]])</f>
        <v>413</v>
      </c>
      <c r="AQ2972" t="str">
        <f>_xlfn.XLOOKUP(ufc_fights_2[[#This Row],[winnerID]],ufc_fighters[id],ufc_fighters[fighter_name],"xxx",0,1)</f>
        <v>Gilbert Burns</v>
      </c>
    </row>
    <row r="2973" spans="1:43">
      <c r="A2973">
        <v>413</v>
      </c>
      <c r="B2973">
        <v>709</v>
      </c>
      <c r="C2973">
        <f>_xlfn.XLOOKUP(ufc_fights_2[[#This Row],[r_fighter_id]],ufc_fighters[id],ufc_fighters[year],"xxx",0,1)</f>
        <v>1986</v>
      </c>
      <c r="D2973">
        <f>_xlfn.XLOOKUP(ufc_fights_2[[#This Row],[b_fighter_id]],ufc_fighters[id],ufc_fighters[year],"Prázdné",0,1)</f>
        <v>1992</v>
      </c>
      <c r="E2973" s="10">
        <f>YEAR(ufc_fights_2[[#This Row],[date]])-ufc_fights_2[[#This Row],[r_year]]</f>
        <v>33</v>
      </c>
      <c r="F2973" s="10">
        <f>YEAR(ufc_fights_2[[#This Row],[date]])-ufc_fights_2[[#This Row],[b_year]]</f>
        <v>27</v>
      </c>
      <c r="G2973">
        <v>0</v>
      </c>
      <c r="H2973">
        <v>0</v>
      </c>
      <c r="I2973">
        <v>0.56320000000000003</v>
      </c>
      <c r="J2973">
        <v>0.29549999999999998</v>
      </c>
      <c r="K2973">
        <v>0.66390000000000005</v>
      </c>
      <c r="L2973">
        <v>0.34689999999999999</v>
      </c>
      <c r="M2973">
        <v>0.5</v>
      </c>
      <c r="N2973">
        <v>0</v>
      </c>
      <c r="O2973">
        <v>1</v>
      </c>
      <c r="P2973">
        <v>0</v>
      </c>
      <c r="Q2973">
        <v>0</v>
      </c>
      <c r="R2973">
        <v>0</v>
      </c>
      <c r="S2973" s="2">
        <v>3.7847222222222223E-3</v>
      </c>
      <c r="T2973" s="2">
        <v>0</v>
      </c>
      <c r="U2973">
        <v>0.50700000000000001</v>
      </c>
      <c r="V2973">
        <v>0.1724</v>
      </c>
      <c r="W2973">
        <v>0.66669999999999996</v>
      </c>
      <c r="X2973">
        <v>0.9</v>
      </c>
      <c r="Y2973">
        <v>1</v>
      </c>
      <c r="Z2973">
        <v>0.4516</v>
      </c>
      <c r="AA2973">
        <v>0.26190000000000002</v>
      </c>
      <c r="AB2973">
        <v>0.8</v>
      </c>
      <c r="AC2973">
        <v>1</v>
      </c>
      <c r="AD2973">
        <v>0.85</v>
      </c>
      <c r="AE2973">
        <v>0</v>
      </c>
      <c r="AF2973" t="s">
        <v>3933</v>
      </c>
      <c r="AG2973" s="2">
        <v>2.9513888888888888E-3</v>
      </c>
      <c r="AH2973" t="s">
        <v>3911</v>
      </c>
      <c r="AI2973">
        <v>3</v>
      </c>
      <c r="AJ2973" t="s">
        <v>3938</v>
      </c>
      <c r="AK2973" s="3">
        <v>43582</v>
      </c>
      <c r="AL2973" s="10">
        <f>YEAR(ufc_fights_2[[#This Row],[date]])</f>
        <v>2019</v>
      </c>
      <c r="AM2973" t="s">
        <v>3971</v>
      </c>
      <c r="AN2973">
        <v>84</v>
      </c>
      <c r="AO2973" t="s">
        <v>3913</v>
      </c>
      <c r="AP2973">
        <f>IF(ufc_fights_2[[#This Row],[winner]]="Red",ufc_fights_2[[#This Row],[r_fighter_id]],ufc_fights_2[[#This Row],[b_fighter_id]])</f>
        <v>413</v>
      </c>
      <c r="AQ2973" t="str">
        <f>_xlfn.XLOOKUP(ufc_fights_2[[#This Row],[winnerID]],ufc_fighters[id],ufc_fighters[fighter_name],"xxx",0,1)</f>
        <v>Gilbert Burns</v>
      </c>
    </row>
    <row r="2974" spans="1:43">
      <c r="A2974">
        <v>159</v>
      </c>
      <c r="B2974">
        <v>413</v>
      </c>
      <c r="C2974">
        <f>_xlfn.XLOOKUP(ufc_fights_2[[#This Row],[r_fighter_id]],ufc_fighters[id],ufc_fighters[year],"xxx",0,1)</f>
        <v>1989</v>
      </c>
      <c r="D2974">
        <f>_xlfn.XLOOKUP(ufc_fights_2[[#This Row],[b_fighter_id]],ufc_fighters[id],ufc_fighters[year],"Prázdné",0,1)</f>
        <v>1986</v>
      </c>
      <c r="E2974" s="10">
        <f>YEAR(ufc_fights_2[[#This Row],[date]])-ufc_fights_2[[#This Row],[r_year]]</f>
        <v>29</v>
      </c>
      <c r="F2974" s="10">
        <f>YEAR(ufc_fights_2[[#This Row],[date]])-ufc_fights_2[[#This Row],[b_year]]</f>
        <v>32</v>
      </c>
      <c r="G2974">
        <v>0</v>
      </c>
      <c r="H2974">
        <v>1</v>
      </c>
      <c r="I2974">
        <v>0.41670000000000001</v>
      </c>
      <c r="J2974">
        <v>0.53149999999999997</v>
      </c>
      <c r="K2974">
        <v>0.42859999999999998</v>
      </c>
      <c r="L2974">
        <v>0.63160000000000005</v>
      </c>
      <c r="M2974">
        <v>0</v>
      </c>
      <c r="N2974">
        <v>0.42859999999999998</v>
      </c>
      <c r="O2974">
        <v>0</v>
      </c>
      <c r="P2974">
        <v>0</v>
      </c>
      <c r="Q2974">
        <v>0</v>
      </c>
      <c r="R2974">
        <v>0</v>
      </c>
      <c r="S2974" s="2">
        <v>5.9027777777777778E-4</v>
      </c>
      <c r="T2974" s="2">
        <v>4.363425925925926E-3</v>
      </c>
      <c r="U2974">
        <v>0.3977</v>
      </c>
      <c r="V2974">
        <v>0.47110000000000002</v>
      </c>
      <c r="W2974">
        <v>0.625</v>
      </c>
      <c r="X2974">
        <v>0</v>
      </c>
      <c r="Y2974">
        <v>0.6</v>
      </c>
      <c r="Z2974">
        <v>0.39779999999999999</v>
      </c>
      <c r="AA2974">
        <v>0.38950000000000001</v>
      </c>
      <c r="AB2974">
        <v>1</v>
      </c>
      <c r="AC2974">
        <v>1</v>
      </c>
      <c r="AD2974">
        <v>0</v>
      </c>
      <c r="AE2974">
        <v>0.78569999999999995</v>
      </c>
      <c r="AF2974" t="s">
        <v>3915</v>
      </c>
      <c r="AG2974" s="2">
        <v>3.472222222222222E-3</v>
      </c>
      <c r="AH2974" t="s">
        <v>3911</v>
      </c>
      <c r="AI2974">
        <v>3</v>
      </c>
      <c r="AJ2974" t="s">
        <v>3949</v>
      </c>
      <c r="AK2974" s="3">
        <v>43442</v>
      </c>
      <c r="AL2974" s="10">
        <f>YEAR(ufc_fights_2[[#This Row],[date]])</f>
        <v>2018</v>
      </c>
      <c r="AM2974" t="s">
        <v>3971</v>
      </c>
      <c r="AN2974">
        <v>65</v>
      </c>
      <c r="AO2974" t="s">
        <v>3918</v>
      </c>
      <c r="AP2974">
        <f>IF(ufc_fights_2[[#This Row],[winner]]="Red",ufc_fights_2[[#This Row],[r_fighter_id]],ufc_fights_2[[#This Row],[b_fighter_id]])</f>
        <v>413</v>
      </c>
      <c r="AQ2974" t="str">
        <f>_xlfn.XLOOKUP(ufc_fights_2[[#This Row],[winnerID]],ufc_fighters[id],ufc_fighters[fighter_name],"xxx",0,1)</f>
        <v>Gilbert Burns</v>
      </c>
    </row>
    <row r="2975" spans="1:43">
      <c r="A2975">
        <v>1232</v>
      </c>
      <c r="B2975">
        <v>1258</v>
      </c>
      <c r="C2975">
        <f>_xlfn.XLOOKUP(ufc_fights_2[[#This Row],[r_fighter_id]],ufc_fighters[id],ufc_fighters[year],"xxx",0,1)</f>
        <v>1977</v>
      </c>
      <c r="D2975">
        <f>_xlfn.XLOOKUP(ufc_fights_2[[#This Row],[b_fighter_id]],ufc_fighters[id],ufc_fighters[year],"Prázdné",0,1)</f>
        <v>1972</v>
      </c>
      <c r="E2975" s="10">
        <f>YEAR(ufc_fights_2[[#This Row],[date]])-ufc_fights_2[[#This Row],[r_year]]</f>
        <v>31</v>
      </c>
      <c r="F2975" s="10">
        <f>YEAR(ufc_fights_2[[#This Row],[date]])-ufc_fights_2[[#This Row],[b_year]]</f>
        <v>36</v>
      </c>
      <c r="G2975">
        <v>0</v>
      </c>
      <c r="H2975">
        <v>0</v>
      </c>
      <c r="I2975">
        <v>0.49640000000000001</v>
      </c>
      <c r="J2975">
        <v>0.43140000000000001</v>
      </c>
      <c r="K2975">
        <v>0.61460000000000004</v>
      </c>
      <c r="L2975">
        <v>0.65559999999999996</v>
      </c>
      <c r="M2975">
        <v>0.2</v>
      </c>
      <c r="N2975">
        <v>0</v>
      </c>
      <c r="O2975">
        <v>0</v>
      </c>
      <c r="P2975">
        <v>2</v>
      </c>
      <c r="Q2975">
        <v>0</v>
      </c>
      <c r="R2975">
        <v>0</v>
      </c>
      <c r="S2975" s="2">
        <v>6.030092592592593E-3</v>
      </c>
      <c r="T2975" s="2">
        <v>7.0601851851851847E-4</v>
      </c>
      <c r="U2975">
        <v>0.38740000000000002</v>
      </c>
      <c r="V2975">
        <v>0.3372</v>
      </c>
      <c r="W2975">
        <v>1</v>
      </c>
      <c r="X2975">
        <v>0.95830000000000004</v>
      </c>
      <c r="Y2975">
        <v>0.8</v>
      </c>
      <c r="Z2975">
        <v>0.41270000000000001</v>
      </c>
      <c r="AA2975">
        <v>0.36359999999999998</v>
      </c>
      <c r="AB2975">
        <v>0.81820000000000004</v>
      </c>
      <c r="AC2975">
        <v>0.76470000000000005</v>
      </c>
      <c r="AD2975">
        <v>0.52380000000000004</v>
      </c>
      <c r="AE2975">
        <v>0.375</v>
      </c>
      <c r="AF2975" t="s">
        <v>3915</v>
      </c>
      <c r="AG2975" s="2">
        <v>3.472222222222222E-3</v>
      </c>
      <c r="AH2975" t="s">
        <v>3911</v>
      </c>
      <c r="AI2975">
        <v>3</v>
      </c>
      <c r="AJ2975" t="s">
        <v>3928</v>
      </c>
      <c r="AK2975" s="3">
        <v>39508</v>
      </c>
      <c r="AL2975" s="10">
        <f>YEAR(ufc_fights_2[[#This Row],[date]])</f>
        <v>2008</v>
      </c>
      <c r="AM2975" t="s">
        <v>3971</v>
      </c>
      <c r="AN2975">
        <v>143</v>
      </c>
      <c r="AO2975" t="s">
        <v>3913</v>
      </c>
      <c r="AP2975">
        <f>IF(ufc_fights_2[[#This Row],[winner]]="Red",ufc_fights_2[[#This Row],[r_fighter_id]],ufc_fights_2[[#This Row],[b_fighter_id]])</f>
        <v>1232</v>
      </c>
      <c r="AQ2975" t="str">
        <f>_xlfn.XLOOKUP(ufc_fights_2[[#This Row],[winnerID]],ufc_fighters[id],ufc_fighters[fighter_name],"xxx",0,1)</f>
        <v>Jorge Gurgel</v>
      </c>
    </row>
    <row r="2976" spans="1:43">
      <c r="A2976">
        <v>1528</v>
      </c>
      <c r="B2976">
        <v>2155</v>
      </c>
      <c r="C2976">
        <f>_xlfn.XLOOKUP(ufc_fights_2[[#This Row],[r_fighter_id]],ufc_fighters[id],ufc_fighters[year],"xxx",0,1)</f>
        <v>1986</v>
      </c>
      <c r="D2976">
        <f>_xlfn.XLOOKUP(ufc_fights_2[[#This Row],[b_fighter_id]],ufc_fighters[id],ufc_fighters[year],"Prázdné",0,1)</f>
        <v>1995</v>
      </c>
      <c r="E2976" s="10">
        <f>YEAR(ufc_fights_2[[#This Row],[date]])-ufc_fights_2[[#This Row],[r_year]]</f>
        <v>34</v>
      </c>
      <c r="F2976" s="10">
        <f>YEAR(ufc_fights_2[[#This Row],[date]])-ufc_fights_2[[#This Row],[b_year]]</f>
        <v>25</v>
      </c>
      <c r="G2976">
        <v>0</v>
      </c>
      <c r="H2976">
        <v>0</v>
      </c>
      <c r="I2976">
        <v>0.45</v>
      </c>
      <c r="J2976">
        <v>6.25E-2</v>
      </c>
      <c r="K2976">
        <v>0.45900000000000002</v>
      </c>
      <c r="L2976">
        <v>6.25E-2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 s="2">
        <v>2.4305555555555555E-4</v>
      </c>
      <c r="T2976" s="2">
        <v>0</v>
      </c>
      <c r="U2976">
        <v>0.33329999999999999</v>
      </c>
      <c r="V2976">
        <v>0</v>
      </c>
      <c r="W2976">
        <v>0.44829999999999998</v>
      </c>
      <c r="X2976">
        <v>0.85709999999999997</v>
      </c>
      <c r="Y2976">
        <v>1</v>
      </c>
      <c r="Z2976">
        <v>0.44069999999999998</v>
      </c>
      <c r="AA2976">
        <v>6.25E-2</v>
      </c>
      <c r="AB2976">
        <v>0</v>
      </c>
      <c r="AC2976">
        <v>0</v>
      </c>
      <c r="AD2976">
        <v>1</v>
      </c>
      <c r="AE2976">
        <v>0</v>
      </c>
      <c r="AF2976" t="s">
        <v>3933</v>
      </c>
      <c r="AG2976" s="2">
        <v>2.8935185185185184E-4</v>
      </c>
      <c r="AH2976" t="s">
        <v>3911</v>
      </c>
      <c r="AI2976">
        <v>3</v>
      </c>
      <c r="AJ2976" t="s">
        <v>3938</v>
      </c>
      <c r="AK2976" s="3">
        <v>43964</v>
      </c>
      <c r="AL2976" s="10">
        <f>YEAR(ufc_fights_2[[#This Row],[date]])</f>
        <v>2020</v>
      </c>
      <c r="AM2976" t="s">
        <v>3971</v>
      </c>
      <c r="AN2976">
        <v>62</v>
      </c>
      <c r="AO2976" t="s">
        <v>3918</v>
      </c>
      <c r="AP2976">
        <f>IF(ufc_fights_2[[#This Row],[winner]]="Red",ufc_fights_2[[#This Row],[r_fighter_id]],ufc_fights_2[[#This Row],[b_fighter_id]])</f>
        <v>2155</v>
      </c>
      <c r="AQ2976" t="str">
        <f>_xlfn.XLOOKUP(ufc_fights_2[[#This Row],[winnerID]],ufc_fighters[id],ufc_fighters[fighter_name],"xxx",0,1)</f>
        <v>Thiago Moises</v>
      </c>
    </row>
    <row r="2977" spans="1:43">
      <c r="A2977">
        <v>700</v>
      </c>
      <c r="B2977">
        <v>2155</v>
      </c>
      <c r="C2977">
        <f>_xlfn.XLOOKUP(ufc_fights_2[[#This Row],[r_fighter_id]],ufc_fighters[id],ufc_fighters[year],"xxx",0,1)</f>
        <v>1989</v>
      </c>
      <c r="D2977">
        <f>_xlfn.XLOOKUP(ufc_fights_2[[#This Row],[b_fighter_id]],ufc_fighters[id],ufc_fighters[year],"Prázdné",0,1)</f>
        <v>1995</v>
      </c>
      <c r="E2977" s="10">
        <f>YEAR(ufc_fights_2[[#This Row],[date]])-ufc_fights_2[[#This Row],[r_year]]</f>
        <v>29</v>
      </c>
      <c r="F2977" s="10">
        <f>YEAR(ufc_fights_2[[#This Row],[date]])-ufc_fights_2[[#This Row],[b_year]]</f>
        <v>23</v>
      </c>
      <c r="G2977">
        <v>0</v>
      </c>
      <c r="H2977">
        <v>0</v>
      </c>
      <c r="I2977">
        <v>0.64710000000000001</v>
      </c>
      <c r="J2977">
        <v>0.5</v>
      </c>
      <c r="K2977">
        <v>0.70189999999999997</v>
      </c>
      <c r="L2977">
        <v>0.66669999999999996</v>
      </c>
      <c r="M2977">
        <v>0.5</v>
      </c>
      <c r="N2977">
        <v>0</v>
      </c>
      <c r="O2977">
        <v>2</v>
      </c>
      <c r="P2977">
        <v>4</v>
      </c>
      <c r="Q2977">
        <v>0</v>
      </c>
      <c r="R2977">
        <v>0</v>
      </c>
      <c r="S2977" s="2">
        <v>9.3981481481481485E-3</v>
      </c>
      <c r="T2977" s="2">
        <v>0</v>
      </c>
      <c r="U2977">
        <v>0.5</v>
      </c>
      <c r="V2977">
        <v>0.45450000000000002</v>
      </c>
      <c r="W2977">
        <v>0.91669999999999996</v>
      </c>
      <c r="X2977">
        <v>0.91669999999999996</v>
      </c>
      <c r="Y2977">
        <v>0</v>
      </c>
      <c r="Z2977">
        <v>0.4375</v>
      </c>
      <c r="AA2977">
        <v>0.46150000000000002</v>
      </c>
      <c r="AB2977">
        <v>0.75</v>
      </c>
      <c r="AC2977">
        <v>0.5</v>
      </c>
      <c r="AD2977">
        <v>0.70830000000000004</v>
      </c>
      <c r="AE2977">
        <v>1</v>
      </c>
      <c r="AF2977" t="s">
        <v>3915</v>
      </c>
      <c r="AG2977" s="2">
        <v>3.472222222222222E-3</v>
      </c>
      <c r="AH2977" t="s">
        <v>3911</v>
      </c>
      <c r="AI2977">
        <v>3</v>
      </c>
      <c r="AJ2977" t="s">
        <v>3938</v>
      </c>
      <c r="AK2977" s="3">
        <v>43414</v>
      </c>
      <c r="AL2977" s="10">
        <f>YEAR(ufc_fights_2[[#This Row],[date]])</f>
        <v>2018</v>
      </c>
      <c r="AM2977" t="s">
        <v>3971</v>
      </c>
      <c r="AN2977">
        <v>74</v>
      </c>
      <c r="AO2977" t="s">
        <v>3913</v>
      </c>
      <c r="AP2977">
        <f>IF(ufc_fights_2[[#This Row],[winner]]="Red",ufc_fights_2[[#This Row],[r_fighter_id]],ufc_fights_2[[#This Row],[b_fighter_id]])</f>
        <v>700</v>
      </c>
      <c r="AQ2977" t="str">
        <f>_xlfn.XLOOKUP(ufc_fights_2[[#This Row],[winnerID]],ufc_fighters[id],ufc_fighters[fighter_name],"xxx",0,1)</f>
        <v>Beneil Dariush</v>
      </c>
    </row>
    <row r="2978" spans="1:43">
      <c r="A2978">
        <v>675</v>
      </c>
      <c r="B2978">
        <v>700</v>
      </c>
      <c r="C2978">
        <f>_xlfn.XLOOKUP(ufc_fights_2[[#This Row],[r_fighter_id]],ufc_fighters[id],ufc_fighters[year],"xxx",0,1)</f>
        <v>1985</v>
      </c>
      <c r="D2978">
        <f>_xlfn.XLOOKUP(ufc_fights_2[[#This Row],[b_fighter_id]],ufc_fighters[id],ufc_fighters[year],"Prázdné",0,1)</f>
        <v>1989</v>
      </c>
      <c r="E2978" s="10">
        <f>YEAR(ufc_fights_2[[#This Row],[date]])-ufc_fights_2[[#This Row],[r_year]]</f>
        <v>30</v>
      </c>
      <c r="F2978" s="10">
        <f>YEAR(ufc_fights_2[[#This Row],[date]])-ufc_fights_2[[#This Row],[b_year]]</f>
        <v>26</v>
      </c>
      <c r="G2978">
        <v>0</v>
      </c>
      <c r="H2978">
        <v>0</v>
      </c>
      <c r="I2978">
        <v>0.39529999999999998</v>
      </c>
      <c r="J2978">
        <v>0.52939999999999998</v>
      </c>
      <c r="K2978">
        <v>0.40910000000000002</v>
      </c>
      <c r="L2978">
        <v>0.55559999999999998</v>
      </c>
      <c r="M2978">
        <v>0</v>
      </c>
      <c r="N2978">
        <v>1</v>
      </c>
      <c r="O2978">
        <v>0</v>
      </c>
      <c r="P2978">
        <v>2</v>
      </c>
      <c r="Q2978">
        <v>0</v>
      </c>
      <c r="R2978">
        <v>0</v>
      </c>
      <c r="S2978" s="2">
        <v>2.7777777777777778E-4</v>
      </c>
      <c r="T2978" s="2">
        <v>1.4930555555555556E-3</v>
      </c>
      <c r="U2978">
        <v>0.3226</v>
      </c>
      <c r="V2978">
        <v>0.37140000000000001</v>
      </c>
      <c r="W2978">
        <v>0.33329999999999999</v>
      </c>
      <c r="X2978">
        <v>0.83330000000000004</v>
      </c>
      <c r="Y2978">
        <v>1</v>
      </c>
      <c r="Z2978">
        <v>0.31430000000000002</v>
      </c>
      <c r="AA2978">
        <v>0.47370000000000001</v>
      </c>
      <c r="AB2978">
        <v>0.75</v>
      </c>
      <c r="AC2978">
        <v>0.4</v>
      </c>
      <c r="AD2978">
        <v>0</v>
      </c>
      <c r="AE2978">
        <v>0.875</v>
      </c>
      <c r="AF2978" t="s">
        <v>3933</v>
      </c>
      <c r="AG2978" s="2">
        <v>1.8287037037037037E-3</v>
      </c>
      <c r="AH2978" t="s">
        <v>3911</v>
      </c>
      <c r="AI2978">
        <v>3</v>
      </c>
      <c r="AJ2978" t="s">
        <v>4067</v>
      </c>
      <c r="AK2978" s="3">
        <v>42077</v>
      </c>
      <c r="AL2978" s="10">
        <f>YEAR(ufc_fights_2[[#This Row],[date]])</f>
        <v>2015</v>
      </c>
      <c r="AM2978" t="s">
        <v>3971</v>
      </c>
      <c r="AN2978">
        <v>98</v>
      </c>
      <c r="AO2978" t="s">
        <v>3918</v>
      </c>
      <c r="AP2978">
        <f>IF(ufc_fights_2[[#This Row],[winner]]="Red",ufc_fights_2[[#This Row],[r_fighter_id]],ufc_fights_2[[#This Row],[b_fighter_id]])</f>
        <v>700</v>
      </c>
      <c r="AQ2978" t="str">
        <f>_xlfn.XLOOKUP(ufc_fights_2[[#This Row],[winnerID]],ufc_fighters[id],ufc_fighters[fighter_name],"xxx",0,1)</f>
        <v>Beneil Dariush</v>
      </c>
    </row>
    <row r="2979" spans="1:43">
      <c r="A2979">
        <v>523</v>
      </c>
      <c r="B2979">
        <v>1988</v>
      </c>
      <c r="C2979">
        <f>_xlfn.XLOOKUP(ufc_fights_2[[#This Row],[r_fighter_id]],ufc_fighters[id],ufc_fighters[year],"xxx",0,1)</f>
        <v>1983</v>
      </c>
      <c r="D2979">
        <f>_xlfn.XLOOKUP(ufc_fights_2[[#This Row],[b_fighter_id]],ufc_fighters[id],ufc_fighters[year],"Prázdné",0,1)</f>
        <v>1982</v>
      </c>
      <c r="E2979" s="10">
        <f>YEAR(ufc_fights_2[[#This Row],[date]])-ufc_fights_2[[#This Row],[r_year]]</f>
        <v>31</v>
      </c>
      <c r="F2979" s="10">
        <f>YEAR(ufc_fights_2[[#This Row],[date]])-ufc_fights_2[[#This Row],[b_year]]</f>
        <v>32</v>
      </c>
      <c r="G2979">
        <v>1</v>
      </c>
      <c r="H2979">
        <v>0</v>
      </c>
      <c r="I2979">
        <v>0.43240000000000001</v>
      </c>
      <c r="J2979">
        <v>0.44829999999999998</v>
      </c>
      <c r="K2979">
        <v>0.43240000000000001</v>
      </c>
      <c r="L2979">
        <v>0.44829999999999998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6.9444444444444444E-5</v>
      </c>
      <c r="T2979" s="2">
        <v>0</v>
      </c>
      <c r="U2979">
        <v>0.1429</v>
      </c>
      <c r="V2979">
        <v>0.42309999999999998</v>
      </c>
      <c r="W2979">
        <v>0.4</v>
      </c>
      <c r="X2979">
        <v>1</v>
      </c>
      <c r="Y2979">
        <v>1</v>
      </c>
      <c r="Z2979">
        <v>0.43240000000000001</v>
      </c>
      <c r="AA2979">
        <v>0.46429999999999999</v>
      </c>
      <c r="AB2979">
        <v>0</v>
      </c>
      <c r="AC2979">
        <v>0</v>
      </c>
      <c r="AD2979">
        <v>0</v>
      </c>
      <c r="AE2979">
        <v>0</v>
      </c>
      <c r="AF2979" t="s">
        <v>3910</v>
      </c>
      <c r="AG2979" s="2">
        <v>3.2407407407407406E-3</v>
      </c>
      <c r="AH2979" t="s">
        <v>3911</v>
      </c>
      <c r="AI2979">
        <v>3</v>
      </c>
      <c r="AJ2979" t="s">
        <v>3925</v>
      </c>
      <c r="AK2979" s="3">
        <v>41664</v>
      </c>
      <c r="AL2979" s="10">
        <f>YEAR(ufc_fights_2[[#This Row],[date]])</f>
        <v>2014</v>
      </c>
      <c r="AM2979" t="s">
        <v>3971</v>
      </c>
      <c r="AN2979">
        <v>8</v>
      </c>
      <c r="AO2979" t="s">
        <v>3913</v>
      </c>
      <c r="AP2979">
        <f>IF(ufc_fights_2[[#This Row],[winner]]="Red",ufc_fights_2[[#This Row],[r_fighter_id]],ufc_fights_2[[#This Row],[b_fighter_id]])</f>
        <v>523</v>
      </c>
      <c r="AQ2979" t="str">
        <f>_xlfn.XLOOKUP(ufc_fights_2[[#This Row],[winnerID]],ufc_fighters[id],ufc_fighters[fighter_name],"xxx",0,1)</f>
        <v>Donald Cerrone</v>
      </c>
    </row>
    <row r="2980" spans="1:43">
      <c r="A2980">
        <v>1431</v>
      </c>
      <c r="B2980">
        <v>523</v>
      </c>
      <c r="C2980">
        <f>_xlfn.XLOOKUP(ufc_fights_2[[#This Row],[r_fighter_id]],ufc_fighters[id],ufc_fighters[year],"xxx",0,1)</f>
        <v>1987</v>
      </c>
      <c r="D2980">
        <f>_xlfn.XLOOKUP(ufc_fights_2[[#This Row],[b_fighter_id]],ufc_fighters[id],ufc_fighters[year],"Prázdné",0,1)</f>
        <v>1983</v>
      </c>
      <c r="E2980" s="10">
        <f>YEAR(ufc_fights_2[[#This Row],[date]])-ufc_fights_2[[#This Row],[r_year]]</f>
        <v>32</v>
      </c>
      <c r="F2980" s="10">
        <f>YEAR(ufc_fights_2[[#This Row],[date]])-ufc_fights_2[[#This Row],[b_year]]</f>
        <v>36</v>
      </c>
      <c r="G2980">
        <v>0</v>
      </c>
      <c r="H2980">
        <v>2</v>
      </c>
      <c r="I2980">
        <v>0.40360000000000001</v>
      </c>
      <c r="J2980">
        <v>0.38229999999999997</v>
      </c>
      <c r="K2980">
        <v>0.40360000000000001</v>
      </c>
      <c r="L2980">
        <v>0.38569999999999999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0</v>
      </c>
      <c r="T2980" s="2">
        <v>2.5462962962962961E-4</v>
      </c>
      <c r="U2980">
        <v>0.29699999999999999</v>
      </c>
      <c r="V2980">
        <v>0.28810000000000002</v>
      </c>
      <c r="W2980">
        <v>0.60529999999999995</v>
      </c>
      <c r="X2980">
        <v>0.9</v>
      </c>
      <c r="Y2980">
        <v>1</v>
      </c>
      <c r="Z2980">
        <v>0.40360000000000001</v>
      </c>
      <c r="AA2980">
        <v>0.375</v>
      </c>
      <c r="AB2980">
        <v>0</v>
      </c>
      <c r="AC2980">
        <v>1</v>
      </c>
      <c r="AD2980">
        <v>0</v>
      </c>
      <c r="AE2980">
        <v>0.42859999999999998</v>
      </c>
      <c r="AF2980" t="s">
        <v>3915</v>
      </c>
      <c r="AG2980" s="2">
        <v>3.472222222222222E-3</v>
      </c>
      <c r="AH2980" t="s">
        <v>3927</v>
      </c>
      <c r="AI2980">
        <v>5</v>
      </c>
      <c r="AJ2980" t="s">
        <v>3940</v>
      </c>
      <c r="AK2980" s="3">
        <v>43589</v>
      </c>
      <c r="AL2980" s="10">
        <f>YEAR(ufc_fights_2[[#This Row],[date]])</f>
        <v>2019</v>
      </c>
      <c r="AM2980" t="s">
        <v>3971</v>
      </c>
      <c r="AN2980">
        <v>16</v>
      </c>
      <c r="AO2980" t="s">
        <v>3918</v>
      </c>
      <c r="AP2980">
        <f>IF(ufc_fights_2[[#This Row],[winner]]="Red",ufc_fights_2[[#This Row],[r_fighter_id]],ufc_fights_2[[#This Row],[b_fighter_id]])</f>
        <v>523</v>
      </c>
      <c r="AQ2980" t="str">
        <f>_xlfn.XLOOKUP(ufc_fights_2[[#This Row],[winnerID]],ufc_fighters[id],ufc_fighters[fighter_name],"xxx",0,1)</f>
        <v>Donald Cerrone</v>
      </c>
    </row>
    <row r="2981" spans="1:43">
      <c r="A2981">
        <v>523</v>
      </c>
      <c r="B2981">
        <v>3120</v>
      </c>
      <c r="C2981">
        <f>_xlfn.XLOOKUP(ufc_fights_2[[#This Row],[r_fighter_id]],ufc_fighters[id],ufc_fighters[year],"xxx",0,1)</f>
        <v>1983</v>
      </c>
      <c r="D2981">
        <f>_xlfn.XLOOKUP(ufc_fights_2[[#This Row],[b_fighter_id]],ufc_fighters[id],ufc_fighters[year],"Prázdné",0,1)</f>
        <v>1986</v>
      </c>
      <c r="E2981" s="10">
        <f>YEAR(ufc_fights_2[[#This Row],[date]])-ufc_fights_2[[#This Row],[r_year]]</f>
        <v>29</v>
      </c>
      <c r="F2981" s="10">
        <f>YEAR(ufc_fights_2[[#This Row],[date]])-ufc_fights_2[[#This Row],[b_year]]</f>
        <v>26</v>
      </c>
      <c r="G2981">
        <v>0</v>
      </c>
      <c r="H2981">
        <v>0</v>
      </c>
      <c r="I2981">
        <v>0.4531</v>
      </c>
      <c r="J2981">
        <v>0.4</v>
      </c>
      <c r="K2981">
        <v>0.4531</v>
      </c>
      <c r="L2981">
        <v>0.42020000000000002</v>
      </c>
      <c r="M2981">
        <v>0.33329999999999999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3.5879629629629629E-4</v>
      </c>
      <c r="T2981" s="2">
        <v>1.1574074074074073E-5</v>
      </c>
      <c r="U2981">
        <v>0.25929999999999997</v>
      </c>
      <c r="V2981">
        <v>0.29630000000000001</v>
      </c>
      <c r="W2981">
        <v>0.90910000000000002</v>
      </c>
      <c r="X2981">
        <v>0.9143</v>
      </c>
      <c r="Y2981">
        <v>0.73329999999999995</v>
      </c>
      <c r="Z2981">
        <v>0.4521</v>
      </c>
      <c r="AA2981">
        <v>0.38940000000000002</v>
      </c>
      <c r="AB2981">
        <v>0.5</v>
      </c>
      <c r="AC2981">
        <v>1</v>
      </c>
      <c r="AD2981">
        <v>0</v>
      </c>
      <c r="AE2981">
        <v>0</v>
      </c>
      <c r="AF2981" t="s">
        <v>3915</v>
      </c>
      <c r="AG2981" s="2">
        <v>3.472222222222222E-3</v>
      </c>
      <c r="AH2981" t="s">
        <v>3911</v>
      </c>
      <c r="AI2981">
        <v>3</v>
      </c>
      <c r="AJ2981" t="s">
        <v>3939</v>
      </c>
      <c r="AK2981" s="3">
        <v>41044</v>
      </c>
      <c r="AL2981" s="10">
        <f>YEAR(ufc_fights_2[[#This Row],[date]])</f>
        <v>2012</v>
      </c>
      <c r="AM2981" t="s">
        <v>3971</v>
      </c>
      <c r="AN2981">
        <v>27</v>
      </c>
      <c r="AO2981" t="s">
        <v>3913</v>
      </c>
      <c r="AP2981">
        <f>IF(ufc_fights_2[[#This Row],[winner]]="Red",ufc_fights_2[[#This Row],[r_fighter_id]],ufc_fights_2[[#This Row],[b_fighter_id]])</f>
        <v>523</v>
      </c>
      <c r="AQ2981" t="str">
        <f>_xlfn.XLOOKUP(ufc_fights_2[[#This Row],[winnerID]],ufc_fighters[id],ufc_fighters[fighter_name],"xxx",0,1)</f>
        <v>Donald Cerrone</v>
      </c>
    </row>
    <row r="2982" spans="1:43">
      <c r="A2982">
        <v>1333</v>
      </c>
      <c r="B2982">
        <v>523</v>
      </c>
      <c r="C2982">
        <f>_xlfn.XLOOKUP(ufc_fights_2[[#This Row],[r_fighter_id]],ufc_fighters[id],ufc_fighters[year],"xxx",0,1)</f>
        <v>1992</v>
      </c>
      <c r="D2982">
        <f>_xlfn.XLOOKUP(ufc_fights_2[[#This Row],[b_fighter_id]],ufc_fighters[id],ufc_fighters[year],"Prázdné",0,1)</f>
        <v>1983</v>
      </c>
      <c r="E2982" s="10">
        <f>YEAR(ufc_fights_2[[#This Row],[date]])-ufc_fights_2[[#This Row],[r_year]]</f>
        <v>27</v>
      </c>
      <c r="F2982" s="10">
        <f>YEAR(ufc_fights_2[[#This Row],[date]])-ufc_fights_2[[#This Row],[b_year]]</f>
        <v>36</v>
      </c>
      <c r="G2982">
        <v>0</v>
      </c>
      <c r="H2982">
        <v>1</v>
      </c>
      <c r="I2982">
        <v>0.4667</v>
      </c>
      <c r="J2982">
        <v>0.49380000000000002</v>
      </c>
      <c r="K2982">
        <v>0.4909</v>
      </c>
      <c r="L2982">
        <v>0.49690000000000001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 s="2">
        <v>2.5462962962962961E-4</v>
      </c>
      <c r="T2982" s="2">
        <v>3.3564814814814812E-4</v>
      </c>
      <c r="U2982">
        <v>0.33900000000000002</v>
      </c>
      <c r="V2982">
        <v>0.42649999999999999</v>
      </c>
      <c r="W2982">
        <v>0.59519999999999995</v>
      </c>
      <c r="X2982">
        <v>1</v>
      </c>
      <c r="Y2982">
        <v>1</v>
      </c>
      <c r="Z2982">
        <v>0.39019999999999999</v>
      </c>
      <c r="AA2982">
        <v>0.4194</v>
      </c>
      <c r="AB2982">
        <v>0.73909999999999998</v>
      </c>
      <c r="AC2982">
        <v>0.63639999999999997</v>
      </c>
      <c r="AD2982">
        <v>0</v>
      </c>
      <c r="AE2982">
        <v>0.875</v>
      </c>
      <c r="AF2982" t="s">
        <v>3910</v>
      </c>
      <c r="AG2982" s="2">
        <v>2.5810185185185185E-3</v>
      </c>
      <c r="AH2982" t="s">
        <v>3911</v>
      </c>
      <c r="AI2982">
        <v>3</v>
      </c>
      <c r="AJ2982" t="s">
        <v>3941</v>
      </c>
      <c r="AK2982" s="3">
        <v>43484</v>
      </c>
      <c r="AL2982" s="10">
        <f>YEAR(ufc_fights_2[[#This Row],[date]])</f>
        <v>2019</v>
      </c>
      <c r="AM2982" t="s">
        <v>3971</v>
      </c>
      <c r="AN2982">
        <v>31</v>
      </c>
      <c r="AO2982" t="s">
        <v>3918</v>
      </c>
      <c r="AP2982">
        <f>IF(ufc_fights_2[[#This Row],[winner]]="Red",ufc_fights_2[[#This Row],[r_fighter_id]],ufc_fights_2[[#This Row],[b_fighter_id]])</f>
        <v>523</v>
      </c>
      <c r="AQ2982" t="str">
        <f>_xlfn.XLOOKUP(ufc_fights_2[[#This Row],[winnerID]],ufc_fighters[id],ufc_fighters[fighter_name],"xxx",0,1)</f>
        <v>Donald Cerrone</v>
      </c>
    </row>
    <row r="2983" spans="1:43">
      <c r="A2983">
        <v>523</v>
      </c>
      <c r="B2983">
        <v>2113</v>
      </c>
      <c r="C2983">
        <f>_xlfn.XLOOKUP(ufc_fights_2[[#This Row],[r_fighter_id]],ufc_fighters[id],ufc_fighters[year],"xxx",0,1)</f>
        <v>1983</v>
      </c>
      <c r="D2983">
        <f>_xlfn.XLOOKUP(ufc_fights_2[[#This Row],[b_fighter_id]],ufc_fighters[id],ufc_fighters[year],"Prázdné",0,1)</f>
        <v>1983</v>
      </c>
      <c r="E2983" s="10">
        <f>YEAR(ufc_fights_2[[#This Row],[date]])-ufc_fights_2[[#This Row],[r_year]]</f>
        <v>31</v>
      </c>
      <c r="F2983" s="10">
        <f>YEAR(ufc_fights_2[[#This Row],[date]])-ufc_fights_2[[#This Row],[b_year]]</f>
        <v>31</v>
      </c>
      <c r="G2983">
        <v>1</v>
      </c>
      <c r="H2983">
        <v>0</v>
      </c>
      <c r="I2983">
        <v>0.47439999999999999</v>
      </c>
      <c r="J2983">
        <v>0.46150000000000002</v>
      </c>
      <c r="K2983">
        <v>0.5</v>
      </c>
      <c r="L2983">
        <v>0.49280000000000002</v>
      </c>
      <c r="M2983">
        <v>0</v>
      </c>
      <c r="N2983">
        <v>0.16669999999999999</v>
      </c>
      <c r="O2983">
        <v>0</v>
      </c>
      <c r="P2983">
        <v>0</v>
      </c>
      <c r="Q2983">
        <v>0</v>
      </c>
      <c r="R2983">
        <v>0</v>
      </c>
      <c r="S2983" s="2">
        <v>2.4305555555555555E-4</v>
      </c>
      <c r="T2983" s="2">
        <v>3.9351851851851852E-4</v>
      </c>
      <c r="U2983">
        <v>0.36359999999999998</v>
      </c>
      <c r="V2983">
        <v>0.27910000000000001</v>
      </c>
      <c r="W2983">
        <v>0.56000000000000005</v>
      </c>
      <c r="X2983">
        <v>0.77780000000000005</v>
      </c>
      <c r="Y2983">
        <v>0.84619999999999995</v>
      </c>
      <c r="Z2983">
        <v>0.46579999999999999</v>
      </c>
      <c r="AA2983">
        <v>0.43099999999999999</v>
      </c>
      <c r="AB2983">
        <v>0.5</v>
      </c>
      <c r="AC2983">
        <v>0.66669999999999996</v>
      </c>
      <c r="AD2983">
        <v>1</v>
      </c>
      <c r="AE2983">
        <v>1</v>
      </c>
      <c r="AF2983" t="s">
        <v>3910</v>
      </c>
      <c r="AG2983" s="2">
        <v>2.4421296296296296E-3</v>
      </c>
      <c r="AH2983" t="s">
        <v>3927</v>
      </c>
      <c r="AI2983">
        <v>5</v>
      </c>
      <c r="AJ2983" t="s">
        <v>3928</v>
      </c>
      <c r="AK2983" s="3">
        <v>41836</v>
      </c>
      <c r="AL2983" s="10">
        <f>YEAR(ufc_fights_2[[#This Row],[date]])</f>
        <v>2014</v>
      </c>
      <c r="AM2983" t="s">
        <v>3971</v>
      </c>
      <c r="AN2983">
        <v>36</v>
      </c>
      <c r="AO2983" t="s">
        <v>3913</v>
      </c>
      <c r="AP2983">
        <f>IF(ufc_fights_2[[#This Row],[winner]]="Red",ufc_fights_2[[#This Row],[r_fighter_id]],ufc_fights_2[[#This Row],[b_fighter_id]])</f>
        <v>523</v>
      </c>
      <c r="AQ2983" t="str">
        <f>_xlfn.XLOOKUP(ufc_fights_2[[#This Row],[winnerID]],ufc_fighters[id],ufc_fighters[fighter_name],"xxx",0,1)</f>
        <v>Donald Cerrone</v>
      </c>
    </row>
    <row r="2984" spans="1:43">
      <c r="A2984">
        <v>523</v>
      </c>
      <c r="B2984">
        <v>201</v>
      </c>
      <c r="C2984">
        <f>_xlfn.XLOOKUP(ufc_fights_2[[#This Row],[r_fighter_id]],ufc_fighters[id],ufc_fighters[year],"xxx",0,1)</f>
        <v>1983</v>
      </c>
      <c r="D2984">
        <f>_xlfn.XLOOKUP(ufc_fights_2[[#This Row],[b_fighter_id]],ufc_fighters[id],ufc_fighters[year],"Prázdné",0,1)</f>
        <v>1986</v>
      </c>
      <c r="E2984" s="10">
        <f>YEAR(ufc_fights_2[[#This Row],[date]])-ufc_fights_2[[#This Row],[r_year]]</f>
        <v>31</v>
      </c>
      <c r="F2984" s="10">
        <f>YEAR(ufc_fights_2[[#This Row],[date]])-ufc_fights_2[[#This Row],[b_year]]</f>
        <v>28</v>
      </c>
      <c r="G2984">
        <v>1</v>
      </c>
      <c r="H2984">
        <v>0</v>
      </c>
      <c r="I2984">
        <v>0.55000000000000004</v>
      </c>
      <c r="J2984">
        <v>0.51849999999999996</v>
      </c>
      <c r="K2984">
        <v>0.55000000000000004</v>
      </c>
      <c r="L2984">
        <v>0.51849999999999996</v>
      </c>
      <c r="M2984">
        <v>0</v>
      </c>
      <c r="N2984">
        <v>0</v>
      </c>
      <c r="O2984">
        <v>2</v>
      </c>
      <c r="P2984">
        <v>0</v>
      </c>
      <c r="Q2984">
        <v>0</v>
      </c>
      <c r="R2984">
        <v>0</v>
      </c>
      <c r="S2984" s="2">
        <v>2.4305555555555555E-4</v>
      </c>
      <c r="T2984" s="2">
        <v>0</v>
      </c>
      <c r="U2984">
        <v>0.4</v>
      </c>
      <c r="V2984">
        <v>0.44740000000000002</v>
      </c>
      <c r="W2984">
        <v>1</v>
      </c>
      <c r="X2984">
        <v>1</v>
      </c>
      <c r="Y2984">
        <v>0.57140000000000002</v>
      </c>
      <c r="Z2984">
        <v>0.55000000000000004</v>
      </c>
      <c r="AA2984">
        <v>0.51849999999999996</v>
      </c>
      <c r="AB2984">
        <v>0</v>
      </c>
      <c r="AC2984">
        <v>0</v>
      </c>
      <c r="AD2984">
        <v>0</v>
      </c>
      <c r="AE2984">
        <v>0</v>
      </c>
      <c r="AF2984" t="s">
        <v>3933</v>
      </c>
      <c r="AG2984" s="2">
        <v>2.2569444444444442E-3</v>
      </c>
      <c r="AH2984" t="s">
        <v>3911</v>
      </c>
      <c r="AI2984">
        <v>3</v>
      </c>
      <c r="AJ2984" t="s">
        <v>3930</v>
      </c>
      <c r="AK2984" s="3">
        <v>41748</v>
      </c>
      <c r="AL2984" s="10">
        <f>YEAR(ufc_fights_2[[#This Row],[date]])</f>
        <v>2014</v>
      </c>
      <c r="AM2984" t="s">
        <v>3971</v>
      </c>
      <c r="AN2984">
        <v>49</v>
      </c>
      <c r="AO2984" t="s">
        <v>3913</v>
      </c>
      <c r="AP2984">
        <f>IF(ufc_fights_2[[#This Row],[winner]]="Red",ufc_fights_2[[#This Row],[r_fighter_id]],ufc_fights_2[[#This Row],[b_fighter_id]])</f>
        <v>523</v>
      </c>
      <c r="AQ2984" t="str">
        <f>_xlfn.XLOOKUP(ufc_fights_2[[#This Row],[winnerID]],ufc_fighters[id],ufc_fighters[fighter_name],"xxx",0,1)</f>
        <v>Donald Cerrone</v>
      </c>
    </row>
    <row r="2985" spans="1:43">
      <c r="A2985">
        <v>523</v>
      </c>
      <c r="B2985">
        <v>1318</v>
      </c>
      <c r="C2985">
        <f>_xlfn.XLOOKUP(ufc_fights_2[[#This Row],[r_fighter_id]],ufc_fighters[id],ufc_fighters[year],"xxx",0,1)</f>
        <v>1983</v>
      </c>
      <c r="D2985">
        <f>_xlfn.XLOOKUP(ufc_fights_2[[#This Row],[b_fighter_id]],ufc_fighters[id],ufc_fighters[year],"Prázdné",0,1)</f>
        <v>1983</v>
      </c>
      <c r="E2985" s="10">
        <f>YEAR(ufc_fights_2[[#This Row],[date]])-ufc_fights_2[[#This Row],[r_year]]</f>
        <v>32</v>
      </c>
      <c r="F2985" s="10">
        <f>YEAR(ufc_fights_2[[#This Row],[date]])-ufc_fights_2[[#This Row],[b_year]]</f>
        <v>32</v>
      </c>
      <c r="G2985">
        <v>0</v>
      </c>
      <c r="H2985">
        <v>0</v>
      </c>
      <c r="I2985">
        <v>0.45600000000000002</v>
      </c>
      <c r="J2985">
        <v>0.55479999999999996</v>
      </c>
      <c r="K2985">
        <v>0.46029999999999999</v>
      </c>
      <c r="L2985">
        <v>0.57410000000000005</v>
      </c>
      <c r="M2985">
        <v>0.1429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3.7037037037037035E-4</v>
      </c>
      <c r="T2985" s="2">
        <v>0</v>
      </c>
      <c r="U2985">
        <v>0.25</v>
      </c>
      <c r="V2985">
        <v>0.18310000000000001</v>
      </c>
      <c r="W2985">
        <v>0.71430000000000005</v>
      </c>
      <c r="X2985">
        <v>0.85709999999999997</v>
      </c>
      <c r="Y2985">
        <v>0.96360000000000001</v>
      </c>
      <c r="Z2985">
        <v>0.44540000000000002</v>
      </c>
      <c r="AA2985">
        <v>0.55630000000000002</v>
      </c>
      <c r="AB2985">
        <v>0.66669999999999996</v>
      </c>
      <c r="AC2985">
        <v>0.5</v>
      </c>
      <c r="AD2985">
        <v>0</v>
      </c>
      <c r="AE2985">
        <v>0</v>
      </c>
      <c r="AF2985" t="s">
        <v>3915</v>
      </c>
      <c r="AG2985" s="2">
        <v>3.472222222222222E-3</v>
      </c>
      <c r="AH2985" t="s">
        <v>3911</v>
      </c>
      <c r="AI2985">
        <v>3</v>
      </c>
      <c r="AJ2985" t="s">
        <v>3949</v>
      </c>
      <c r="AK2985" s="3">
        <v>42022</v>
      </c>
      <c r="AL2985" s="10">
        <f>YEAR(ufc_fights_2[[#This Row],[date]])</f>
        <v>2015</v>
      </c>
      <c r="AM2985" t="s">
        <v>3971</v>
      </c>
      <c r="AN2985">
        <v>61</v>
      </c>
      <c r="AO2985" t="s">
        <v>3913</v>
      </c>
      <c r="AP2985">
        <f>IF(ufc_fights_2[[#This Row],[winner]]="Red",ufc_fights_2[[#This Row],[r_fighter_id]],ufc_fights_2[[#This Row],[b_fighter_id]])</f>
        <v>523</v>
      </c>
      <c r="AQ2985" t="str">
        <f>_xlfn.XLOOKUP(ufc_fights_2[[#This Row],[winnerID]],ufc_fighters[id],ufc_fighters[fighter_name],"xxx",0,1)</f>
        <v>Donald Cerrone</v>
      </c>
    </row>
    <row r="2986" spans="1:43">
      <c r="A2986">
        <v>523</v>
      </c>
      <c r="B2986">
        <v>1227</v>
      </c>
      <c r="C2986">
        <f>_xlfn.XLOOKUP(ufc_fights_2[[#This Row],[r_fighter_id]],ufc_fighters[id],ufc_fighters[year],"xxx",0,1)</f>
        <v>1983</v>
      </c>
      <c r="D2986">
        <f>_xlfn.XLOOKUP(ufc_fights_2[[#This Row],[b_fighter_id]],ufc_fighters[id],ufc_fighters[year],"Prázdné",0,1)</f>
        <v>1983</v>
      </c>
      <c r="E2986" s="10">
        <f>YEAR(ufc_fights_2[[#This Row],[date]])-ufc_fights_2[[#This Row],[r_year]]</f>
        <v>29</v>
      </c>
      <c r="F2986" s="10">
        <f>YEAR(ufc_fights_2[[#This Row],[date]])-ufc_fights_2[[#This Row],[b_year]]</f>
        <v>29</v>
      </c>
      <c r="G2986">
        <v>1</v>
      </c>
      <c r="H2986">
        <v>1</v>
      </c>
      <c r="I2986">
        <v>0.44440000000000002</v>
      </c>
      <c r="J2986">
        <v>0.35709999999999997</v>
      </c>
      <c r="K2986">
        <v>0.44440000000000002</v>
      </c>
      <c r="L2986">
        <v>0.35709999999999997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2.3148148148148147E-5</v>
      </c>
      <c r="T2986" s="2">
        <v>4.6296296296296294E-5</v>
      </c>
      <c r="U2986">
        <v>0.42859999999999998</v>
      </c>
      <c r="V2986">
        <v>0.33329999999999999</v>
      </c>
      <c r="W2986">
        <v>0</v>
      </c>
      <c r="X2986">
        <v>1</v>
      </c>
      <c r="Y2986">
        <v>0</v>
      </c>
      <c r="Z2986">
        <v>0.44440000000000002</v>
      </c>
      <c r="AA2986">
        <v>0.25</v>
      </c>
      <c r="AB2986">
        <v>0</v>
      </c>
      <c r="AC2986">
        <v>0.54549999999999998</v>
      </c>
      <c r="AD2986">
        <v>0</v>
      </c>
      <c r="AE2986">
        <v>0</v>
      </c>
      <c r="AF2986" t="s">
        <v>3910</v>
      </c>
      <c r="AG2986" s="2">
        <v>8.7962962962962962E-4</v>
      </c>
      <c r="AH2986" t="s">
        <v>3911</v>
      </c>
      <c r="AI2986">
        <v>3</v>
      </c>
      <c r="AJ2986" t="s">
        <v>3974</v>
      </c>
      <c r="AK2986" s="3">
        <v>41132</v>
      </c>
      <c r="AL2986" s="10">
        <f>YEAR(ufc_fights_2[[#This Row],[date]])</f>
        <v>2012</v>
      </c>
      <c r="AM2986" t="s">
        <v>3971</v>
      </c>
      <c r="AN2986">
        <v>74</v>
      </c>
      <c r="AO2986" t="s">
        <v>3913</v>
      </c>
      <c r="AP2986">
        <f>IF(ufc_fights_2[[#This Row],[winner]]="Red",ufc_fights_2[[#This Row],[r_fighter_id]],ufc_fights_2[[#This Row],[b_fighter_id]])</f>
        <v>523</v>
      </c>
      <c r="AQ2986" t="str">
        <f>_xlfn.XLOOKUP(ufc_fights_2[[#This Row],[winnerID]],ufc_fighters[id],ufc_fighters[fighter_name],"xxx",0,1)</f>
        <v>Donald Cerrone</v>
      </c>
    </row>
    <row r="2987" spans="1:43">
      <c r="A2987">
        <v>2720</v>
      </c>
      <c r="B2987">
        <v>523</v>
      </c>
      <c r="C2987">
        <f>_xlfn.XLOOKUP(ufc_fights_2[[#This Row],[r_fighter_id]],ufc_fighters[id],ufc_fighters[year],"xxx",0,1)</f>
        <v>1982</v>
      </c>
      <c r="D2987">
        <f>_xlfn.XLOOKUP(ufc_fights_2[[#This Row],[b_fighter_id]],ufc_fighters[id],ufc_fighters[year],"Prázdné",0,1)</f>
        <v>1983</v>
      </c>
      <c r="E2987" s="10">
        <f>YEAR(ufc_fights_2[[#This Row],[date]])-ufc_fights_2[[#This Row],[r_year]]</f>
        <v>29</v>
      </c>
      <c r="F2987" s="10">
        <f>YEAR(ufc_fights_2[[#This Row],[date]])-ufc_fights_2[[#This Row],[b_year]]</f>
        <v>28</v>
      </c>
      <c r="G2987">
        <v>0</v>
      </c>
      <c r="H2987">
        <v>0</v>
      </c>
      <c r="I2987">
        <v>0.434</v>
      </c>
      <c r="J2987">
        <v>0.59309999999999996</v>
      </c>
      <c r="K2987">
        <v>0.43519999999999998</v>
      </c>
      <c r="L2987">
        <v>0.59589999999999999</v>
      </c>
      <c r="M2987">
        <v>0.1429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6.4814814814814813E-4</v>
      </c>
      <c r="T2987" s="2">
        <v>4.6296296296296298E-4</v>
      </c>
      <c r="U2987">
        <v>0.36470000000000002</v>
      </c>
      <c r="V2987">
        <v>0.34250000000000003</v>
      </c>
      <c r="W2987">
        <v>0.5</v>
      </c>
      <c r="X2987">
        <v>0.90910000000000002</v>
      </c>
      <c r="Y2987">
        <v>0.87719999999999998</v>
      </c>
      <c r="Z2987">
        <v>0.43140000000000001</v>
      </c>
      <c r="AA2987">
        <v>0.59289999999999998</v>
      </c>
      <c r="AB2987">
        <v>1</v>
      </c>
      <c r="AC2987">
        <v>1</v>
      </c>
      <c r="AD2987">
        <v>0.33329999999999999</v>
      </c>
      <c r="AE2987">
        <v>0.33329999999999999</v>
      </c>
      <c r="AF2987" t="s">
        <v>3915</v>
      </c>
      <c r="AG2987" s="2">
        <v>3.472222222222222E-3</v>
      </c>
      <c r="AH2987" t="s">
        <v>3911</v>
      </c>
      <c r="AI2987">
        <v>3</v>
      </c>
      <c r="AJ2987" t="s">
        <v>3914</v>
      </c>
      <c r="AK2987" s="3">
        <v>40705</v>
      </c>
      <c r="AL2987" s="10">
        <f>YEAR(ufc_fights_2[[#This Row],[date]])</f>
        <v>2011</v>
      </c>
      <c r="AM2987" t="s">
        <v>3971</v>
      </c>
      <c r="AN2987">
        <v>80</v>
      </c>
      <c r="AO2987" t="s">
        <v>3918</v>
      </c>
      <c r="AP2987">
        <f>IF(ufc_fights_2[[#This Row],[winner]]="Red",ufc_fights_2[[#This Row],[r_fighter_id]],ufc_fights_2[[#This Row],[b_fighter_id]])</f>
        <v>523</v>
      </c>
      <c r="AQ2987" t="str">
        <f>_xlfn.XLOOKUP(ufc_fights_2[[#This Row],[winnerID]],ufc_fighters[id],ufc_fighters[fighter_name],"xxx",0,1)</f>
        <v>Donald Cerrone</v>
      </c>
    </row>
    <row r="2988" spans="1:43">
      <c r="A2988">
        <v>523</v>
      </c>
      <c r="B2988">
        <v>2376</v>
      </c>
      <c r="C2988">
        <f>_xlfn.XLOOKUP(ufc_fights_2[[#This Row],[r_fighter_id]],ufc_fighters[id],ufc_fighters[year],"xxx",0,1)</f>
        <v>1983</v>
      </c>
      <c r="D2988">
        <f>_xlfn.XLOOKUP(ufc_fights_2[[#This Row],[b_fighter_id]],ufc_fighters[id],ufc_fighters[year],"Prázdné",0,1)</f>
        <v>1989</v>
      </c>
      <c r="E2988" s="10">
        <f>YEAR(ufc_fights_2[[#This Row],[date]])-ufc_fights_2[[#This Row],[r_year]]</f>
        <v>28</v>
      </c>
      <c r="F2988" s="10">
        <f>YEAR(ufc_fights_2[[#This Row],[date]])-ufc_fights_2[[#This Row],[b_year]]</f>
        <v>22</v>
      </c>
      <c r="G2988">
        <v>0</v>
      </c>
      <c r="H2988">
        <v>0</v>
      </c>
      <c r="I2988">
        <v>0.5</v>
      </c>
      <c r="J2988">
        <v>0.3448</v>
      </c>
      <c r="K2988">
        <v>0.50790000000000002</v>
      </c>
      <c r="L2988">
        <v>0.3448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1.3888888888888889E-4</v>
      </c>
      <c r="T2988" s="2">
        <v>0</v>
      </c>
      <c r="U2988">
        <v>0.44900000000000001</v>
      </c>
      <c r="V2988">
        <v>0.26319999999999999</v>
      </c>
      <c r="W2988">
        <v>0.5</v>
      </c>
      <c r="X2988">
        <v>0.85709999999999997</v>
      </c>
      <c r="Y2988">
        <v>0.5</v>
      </c>
      <c r="Z2988">
        <v>0.4118</v>
      </c>
      <c r="AA2988">
        <v>0.37040000000000001</v>
      </c>
      <c r="AB2988">
        <v>0.5</v>
      </c>
      <c r="AC2988">
        <v>0</v>
      </c>
      <c r="AD2988">
        <v>0.625</v>
      </c>
      <c r="AE2988">
        <v>0</v>
      </c>
      <c r="AF2988" t="s">
        <v>3910</v>
      </c>
      <c r="AG2988" s="2">
        <v>2.0949074074074073E-3</v>
      </c>
      <c r="AH2988" t="s">
        <v>3911</v>
      </c>
      <c r="AI2988">
        <v>3</v>
      </c>
      <c r="AJ2988" t="s">
        <v>3939</v>
      </c>
      <c r="AK2988" s="3">
        <v>40769</v>
      </c>
      <c r="AL2988" s="10">
        <f>YEAR(ufc_fights_2[[#This Row],[date]])</f>
        <v>2011</v>
      </c>
      <c r="AM2988" t="s">
        <v>3971</v>
      </c>
      <c r="AN2988">
        <v>107</v>
      </c>
      <c r="AO2988" t="s">
        <v>3913</v>
      </c>
      <c r="AP2988">
        <f>IF(ufc_fights_2[[#This Row],[winner]]="Red",ufc_fights_2[[#This Row],[r_fighter_id]],ufc_fights_2[[#This Row],[b_fighter_id]])</f>
        <v>523</v>
      </c>
      <c r="AQ2988" t="str">
        <f>_xlfn.XLOOKUP(ufc_fights_2[[#This Row],[winnerID]],ufc_fighters[id],ufc_fighters[fighter_name],"xxx",0,1)</f>
        <v>Donald Cerrone</v>
      </c>
    </row>
    <row r="2989" spans="1:43">
      <c r="A2989">
        <v>770</v>
      </c>
      <c r="B2989">
        <v>523</v>
      </c>
      <c r="C2989">
        <f>_xlfn.XLOOKUP(ufc_fights_2[[#This Row],[r_fighter_id]],ufc_fighters[id],ufc_fighters[year],"xxx",0,1)</f>
        <v>1985</v>
      </c>
      <c r="D2989">
        <f>_xlfn.XLOOKUP(ufc_fights_2[[#This Row],[b_fighter_id]],ufc_fighters[id],ufc_fighters[year],"Prázdné",0,1)</f>
        <v>1983</v>
      </c>
      <c r="E2989" s="10">
        <f>YEAR(ufc_fights_2[[#This Row],[date]])-ufc_fights_2[[#This Row],[r_year]]</f>
        <v>26</v>
      </c>
      <c r="F2989" s="10">
        <f>YEAR(ufc_fights_2[[#This Row],[date]])-ufc_fights_2[[#This Row],[b_year]]</f>
        <v>28</v>
      </c>
      <c r="G2989">
        <v>0</v>
      </c>
      <c r="H2989">
        <v>0</v>
      </c>
      <c r="I2989">
        <v>0.65749999999999997</v>
      </c>
      <c r="J2989">
        <v>0.52749999999999997</v>
      </c>
      <c r="K2989">
        <v>0.66500000000000004</v>
      </c>
      <c r="L2989">
        <v>0.53890000000000005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7.407407407407407E-4</v>
      </c>
      <c r="T2989" s="2">
        <v>4.6296296296296294E-5</v>
      </c>
      <c r="U2989">
        <v>0.63170000000000004</v>
      </c>
      <c r="V2989">
        <v>0.4118</v>
      </c>
      <c r="W2989">
        <v>0.82220000000000004</v>
      </c>
      <c r="X2989">
        <v>1</v>
      </c>
      <c r="Y2989">
        <v>0.85</v>
      </c>
      <c r="Z2989">
        <v>0.66090000000000004</v>
      </c>
      <c r="AA2989">
        <v>0.5</v>
      </c>
      <c r="AB2989">
        <v>0.58819999999999995</v>
      </c>
      <c r="AC2989">
        <v>0.85709999999999997</v>
      </c>
      <c r="AD2989">
        <v>0</v>
      </c>
      <c r="AE2989">
        <v>0</v>
      </c>
      <c r="AF2989" t="s">
        <v>3915</v>
      </c>
      <c r="AG2989" s="2">
        <v>3.472222222222222E-3</v>
      </c>
      <c r="AH2989" t="s">
        <v>3911</v>
      </c>
      <c r="AI2989">
        <v>3</v>
      </c>
      <c r="AJ2989" t="s">
        <v>3914</v>
      </c>
      <c r="AK2989" s="3">
        <v>40907</v>
      </c>
      <c r="AL2989" s="10">
        <f>YEAR(ufc_fights_2[[#This Row],[date]])</f>
        <v>2011</v>
      </c>
      <c r="AM2989" t="s">
        <v>3971</v>
      </c>
      <c r="AN2989">
        <v>1</v>
      </c>
      <c r="AO2989" t="s">
        <v>3913</v>
      </c>
      <c r="AP2989">
        <f>IF(ufc_fights_2[[#This Row],[winner]]="Red",ufc_fights_2[[#This Row],[r_fighter_id]],ufc_fights_2[[#This Row],[b_fighter_id]])</f>
        <v>770</v>
      </c>
      <c r="AQ2989" t="str">
        <f>_xlfn.XLOOKUP(ufc_fights_2[[#This Row],[winnerID]],ufc_fighters[id],ufc_fighters[fighter_name],"xxx",0,1)</f>
        <v>Nate Diaz</v>
      </c>
    </row>
    <row r="2990" spans="1:43">
      <c r="A2990">
        <v>2016</v>
      </c>
      <c r="B2990">
        <v>770</v>
      </c>
      <c r="C2990">
        <f>_xlfn.XLOOKUP(ufc_fights_2[[#This Row],[r_fighter_id]],ufc_fighters[id],ufc_fighters[year],"xxx",0,1)</f>
        <v>1979</v>
      </c>
      <c r="D2990">
        <f>_xlfn.XLOOKUP(ufc_fights_2[[#This Row],[b_fighter_id]],ufc_fighters[id],ufc_fighters[year],"Prázdné",0,1)</f>
        <v>1985</v>
      </c>
      <c r="E2990" s="10">
        <f>YEAR(ufc_fights_2[[#This Row],[date]])-ufc_fights_2[[#This Row],[r_year]]</f>
        <v>34</v>
      </c>
      <c r="F2990" s="10">
        <f>YEAR(ufc_fights_2[[#This Row],[date]])-ufc_fights_2[[#This Row],[b_year]]</f>
        <v>28</v>
      </c>
      <c r="G2990">
        <v>0</v>
      </c>
      <c r="H2990">
        <v>0</v>
      </c>
      <c r="I2990">
        <v>0.33329999999999999</v>
      </c>
      <c r="J2990">
        <v>0.6</v>
      </c>
      <c r="K2990">
        <v>0.375</v>
      </c>
      <c r="L2990">
        <v>0.60709999999999997</v>
      </c>
      <c r="M2990">
        <v>0.5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5.6712962962962967E-4</v>
      </c>
      <c r="T2990" s="2">
        <v>6.9444444444444444E-5</v>
      </c>
      <c r="U2990">
        <v>0.23080000000000001</v>
      </c>
      <c r="V2990">
        <v>0.57140000000000002</v>
      </c>
      <c r="W2990">
        <v>1</v>
      </c>
      <c r="X2990">
        <v>1</v>
      </c>
      <c r="Y2990">
        <v>0</v>
      </c>
      <c r="Z2990">
        <v>0.25</v>
      </c>
      <c r="AA2990">
        <v>0.45450000000000002</v>
      </c>
      <c r="AB2990">
        <v>1</v>
      </c>
      <c r="AC2990">
        <v>0.81820000000000004</v>
      </c>
      <c r="AD2990">
        <v>0.5</v>
      </c>
      <c r="AE2990">
        <v>0</v>
      </c>
      <c r="AF2990" t="s">
        <v>3910</v>
      </c>
      <c r="AG2990" s="2">
        <v>1.8287037037037037E-3</v>
      </c>
      <c r="AH2990" t="s">
        <v>3911</v>
      </c>
      <c r="AI2990">
        <v>3</v>
      </c>
      <c r="AJ2990" t="s">
        <v>3949</v>
      </c>
      <c r="AK2990" s="3">
        <v>41608</v>
      </c>
      <c r="AL2990" s="10">
        <f>YEAR(ufc_fights_2[[#This Row],[date]])</f>
        <v>2013</v>
      </c>
      <c r="AM2990" t="s">
        <v>3971</v>
      </c>
      <c r="AN2990">
        <v>1</v>
      </c>
      <c r="AO2990" t="s">
        <v>3918</v>
      </c>
      <c r="AP2990">
        <f>IF(ufc_fights_2[[#This Row],[winner]]="Red",ufc_fights_2[[#This Row],[r_fighter_id]],ufc_fights_2[[#This Row],[b_fighter_id]])</f>
        <v>770</v>
      </c>
      <c r="AQ2990" t="str">
        <f>_xlfn.XLOOKUP(ufc_fights_2[[#This Row],[winnerID]],ufc_fighters[id],ufc_fighters[fighter_name],"xxx",0,1)</f>
        <v>Nate Diaz</v>
      </c>
    </row>
    <row r="2991" spans="1:43">
      <c r="A2991">
        <v>770</v>
      </c>
      <c r="B2991">
        <v>154</v>
      </c>
      <c r="C2991">
        <f>_xlfn.XLOOKUP(ufc_fights_2[[#This Row],[r_fighter_id]],ufc_fighters[id],ufc_fighters[year],"xxx",0,1)</f>
        <v>1985</v>
      </c>
      <c r="D2991">
        <f>_xlfn.XLOOKUP(ufc_fights_2[[#This Row],[b_fighter_id]],ufc_fighters[id],ufc_fighters[year],"Prázdné",0,1)</f>
        <v>1981</v>
      </c>
      <c r="E2991" s="10">
        <f>YEAR(ufc_fights_2[[#This Row],[date]])-ufc_fights_2[[#This Row],[r_year]]</f>
        <v>22</v>
      </c>
      <c r="F2991" s="10">
        <f>YEAR(ufc_fights_2[[#This Row],[date]])-ufc_fights_2[[#This Row],[b_year]]</f>
        <v>26</v>
      </c>
      <c r="G2991">
        <v>1</v>
      </c>
      <c r="H2991">
        <v>0</v>
      </c>
      <c r="I2991">
        <v>0.90910000000000002</v>
      </c>
      <c r="J2991">
        <v>0.5</v>
      </c>
      <c r="K2991">
        <v>0.89290000000000003</v>
      </c>
      <c r="L2991">
        <v>0.5625</v>
      </c>
      <c r="M2991">
        <v>0.33329999999999999</v>
      </c>
      <c r="N2991">
        <v>0.5</v>
      </c>
      <c r="O2991">
        <v>3</v>
      </c>
      <c r="P2991">
        <v>0</v>
      </c>
      <c r="Q2991">
        <v>0</v>
      </c>
      <c r="R2991">
        <v>1</v>
      </c>
      <c r="S2991" s="2">
        <v>1.0763888888888889E-3</v>
      </c>
      <c r="T2991" s="2">
        <v>1.3773148148148147E-3</v>
      </c>
      <c r="U2991">
        <v>0.85709999999999997</v>
      </c>
      <c r="V2991">
        <v>0.25</v>
      </c>
      <c r="W2991">
        <v>0</v>
      </c>
      <c r="X2991">
        <v>1</v>
      </c>
      <c r="Y2991">
        <v>1</v>
      </c>
      <c r="Z2991">
        <v>1</v>
      </c>
      <c r="AA2991">
        <v>0.4</v>
      </c>
      <c r="AB2991">
        <v>0.9</v>
      </c>
      <c r="AC2991">
        <v>0.42859999999999998</v>
      </c>
      <c r="AD2991">
        <v>0</v>
      </c>
      <c r="AE2991">
        <v>1</v>
      </c>
      <c r="AF2991" t="s">
        <v>3933</v>
      </c>
      <c r="AG2991" s="2">
        <v>2.8935185185185184E-3</v>
      </c>
      <c r="AH2991" t="s">
        <v>3911</v>
      </c>
      <c r="AI2991">
        <v>3</v>
      </c>
      <c r="AJ2991" t="s">
        <v>3967</v>
      </c>
      <c r="AK2991" s="3">
        <v>39344</v>
      </c>
      <c r="AL2991" s="10">
        <f>YEAR(ufc_fights_2[[#This Row],[date]])</f>
        <v>2007</v>
      </c>
      <c r="AM2991" t="s">
        <v>3971</v>
      </c>
      <c r="AN2991">
        <v>1</v>
      </c>
      <c r="AO2991" t="s">
        <v>3913</v>
      </c>
      <c r="AP2991">
        <f>IF(ufc_fights_2[[#This Row],[winner]]="Red",ufc_fights_2[[#This Row],[r_fighter_id]],ufc_fights_2[[#This Row],[b_fighter_id]])</f>
        <v>770</v>
      </c>
      <c r="AQ2991" t="str">
        <f>_xlfn.XLOOKUP(ufc_fights_2[[#This Row],[winnerID]],ufc_fighters[id],ufc_fighters[fighter_name],"xxx",0,1)</f>
        <v>Nate Diaz</v>
      </c>
    </row>
    <row r="2992" spans="1:43">
      <c r="A2992">
        <v>770</v>
      </c>
      <c r="B2992">
        <v>2718</v>
      </c>
      <c r="C2992">
        <f>_xlfn.XLOOKUP(ufc_fights_2[[#This Row],[r_fighter_id]],ufc_fighters[id],ufc_fighters[year],"xxx",0,1)</f>
        <v>1985</v>
      </c>
      <c r="D2992">
        <f>_xlfn.XLOOKUP(ufc_fights_2[[#This Row],[b_fighter_id]],ufc_fighters[id],ufc_fighters[year],"Prázdné",0,1)</f>
        <v>1982</v>
      </c>
      <c r="E2992" s="10">
        <f>YEAR(ufc_fights_2[[#This Row],[date]])-ufc_fights_2[[#This Row],[r_year]]</f>
        <v>23</v>
      </c>
      <c r="F2992" s="10">
        <f>YEAR(ufc_fights_2[[#This Row],[date]])-ufc_fights_2[[#This Row],[b_year]]</f>
        <v>26</v>
      </c>
      <c r="G2992">
        <v>0</v>
      </c>
      <c r="H2992">
        <v>0</v>
      </c>
      <c r="I2992">
        <v>0.375</v>
      </c>
      <c r="J2992">
        <v>0.4</v>
      </c>
      <c r="K2992">
        <v>0.83330000000000004</v>
      </c>
      <c r="L2992">
        <v>0.625</v>
      </c>
      <c r="M2992">
        <v>1</v>
      </c>
      <c r="N2992">
        <v>0</v>
      </c>
      <c r="O2992">
        <v>2</v>
      </c>
      <c r="P2992">
        <v>2</v>
      </c>
      <c r="Q2992">
        <v>0</v>
      </c>
      <c r="R2992">
        <v>1</v>
      </c>
      <c r="S2992" s="2">
        <v>1.7476851851851852E-3</v>
      </c>
      <c r="T2992" s="2">
        <v>6.5972222222222224E-4</v>
      </c>
      <c r="U2992">
        <v>0.375</v>
      </c>
      <c r="V2992">
        <v>0.4</v>
      </c>
      <c r="W2992">
        <v>0</v>
      </c>
      <c r="X2992">
        <v>0</v>
      </c>
      <c r="Y2992">
        <v>0</v>
      </c>
      <c r="Z2992">
        <v>0.5</v>
      </c>
      <c r="AA2992">
        <v>0</v>
      </c>
      <c r="AB2992">
        <v>0</v>
      </c>
      <c r="AC2992">
        <v>0</v>
      </c>
      <c r="AD2992">
        <v>0.33329999999999999</v>
      </c>
      <c r="AE2992">
        <v>0.5</v>
      </c>
      <c r="AF2992" t="s">
        <v>3933</v>
      </c>
      <c r="AG2992" s="2">
        <v>2.5347222222222221E-3</v>
      </c>
      <c r="AH2992" t="s">
        <v>3911</v>
      </c>
      <c r="AI2992">
        <v>3</v>
      </c>
      <c r="AJ2992" t="s">
        <v>3967</v>
      </c>
      <c r="AK2992" s="3">
        <v>39470</v>
      </c>
      <c r="AL2992" s="10">
        <f>YEAR(ufc_fights_2[[#This Row],[date]])</f>
        <v>2008</v>
      </c>
      <c r="AM2992" t="s">
        <v>3971</v>
      </c>
      <c r="AN2992">
        <v>1</v>
      </c>
      <c r="AO2992" t="s">
        <v>3913</v>
      </c>
      <c r="AP2992">
        <f>IF(ufc_fights_2[[#This Row],[winner]]="Red",ufc_fights_2[[#This Row],[r_fighter_id]],ufc_fights_2[[#This Row],[b_fighter_id]])</f>
        <v>770</v>
      </c>
      <c r="AQ2992" t="str">
        <f>_xlfn.XLOOKUP(ufc_fights_2[[#This Row],[winnerID]],ufc_fighters[id],ufc_fighters[fighter_name],"xxx",0,1)</f>
        <v>Nate Diaz</v>
      </c>
    </row>
    <row r="2993" spans="1:43">
      <c r="A2993">
        <v>770</v>
      </c>
      <c r="B2993">
        <v>1227</v>
      </c>
      <c r="C2993">
        <f>_xlfn.XLOOKUP(ufc_fights_2[[#This Row],[r_fighter_id]],ufc_fighters[id],ufc_fighters[year],"xxx",0,1)</f>
        <v>1985</v>
      </c>
      <c r="D2993">
        <f>_xlfn.XLOOKUP(ufc_fights_2[[#This Row],[b_fighter_id]],ufc_fighters[id],ufc_fighters[year],"Prázdné",0,1)</f>
        <v>1983</v>
      </c>
      <c r="E2993" s="10">
        <f>YEAR(ufc_fights_2[[#This Row],[date]])-ufc_fights_2[[#This Row],[r_year]]</f>
        <v>24</v>
      </c>
      <c r="F2993" s="10">
        <f>YEAR(ufc_fights_2[[#This Row],[date]])-ufc_fights_2[[#This Row],[b_year]]</f>
        <v>26</v>
      </c>
      <c r="G2993">
        <v>0</v>
      </c>
      <c r="H2993">
        <v>1</v>
      </c>
      <c r="I2993">
        <v>0.28770000000000001</v>
      </c>
      <c r="J2993">
        <v>0.26190000000000002</v>
      </c>
      <c r="K2993">
        <v>0.34179999999999999</v>
      </c>
      <c r="L2993">
        <v>0.27910000000000001</v>
      </c>
      <c r="M2993">
        <v>1</v>
      </c>
      <c r="N2993">
        <v>1</v>
      </c>
      <c r="O2993">
        <v>2</v>
      </c>
      <c r="P2993">
        <v>0</v>
      </c>
      <c r="Q2993">
        <v>0</v>
      </c>
      <c r="R2993">
        <v>0</v>
      </c>
      <c r="S2993" s="2">
        <v>9.6064814814814819E-4</v>
      </c>
      <c r="T2993" s="2">
        <v>4.9768518518518521E-4</v>
      </c>
      <c r="U2993">
        <v>0.2097</v>
      </c>
      <c r="V2993">
        <v>0.1389</v>
      </c>
      <c r="W2993">
        <v>0.66669999999999996</v>
      </c>
      <c r="X2993">
        <v>0.8</v>
      </c>
      <c r="Y2993">
        <v>1</v>
      </c>
      <c r="Z2993">
        <v>0.23080000000000001</v>
      </c>
      <c r="AA2993">
        <v>0.2424</v>
      </c>
      <c r="AB2993">
        <v>0.75</v>
      </c>
      <c r="AC2993">
        <v>0.6</v>
      </c>
      <c r="AD2993">
        <v>0</v>
      </c>
      <c r="AE2993">
        <v>0</v>
      </c>
      <c r="AF2993" t="s">
        <v>3933</v>
      </c>
      <c r="AG2993" s="2">
        <v>1.5393518518518519E-3</v>
      </c>
      <c r="AH2993" t="s">
        <v>3911</v>
      </c>
      <c r="AI2993">
        <v>3</v>
      </c>
      <c r="AJ2993" t="s">
        <v>3914</v>
      </c>
      <c r="AK2993" s="3">
        <v>40072</v>
      </c>
      <c r="AL2993" s="10">
        <f>YEAR(ufc_fights_2[[#This Row],[date]])</f>
        <v>2009</v>
      </c>
      <c r="AM2993" t="s">
        <v>3971</v>
      </c>
      <c r="AN2993">
        <v>35</v>
      </c>
      <c r="AO2993" t="s">
        <v>3913</v>
      </c>
      <c r="AP2993">
        <f>IF(ufc_fights_2[[#This Row],[winner]]="Red",ufc_fights_2[[#This Row],[r_fighter_id]],ufc_fights_2[[#This Row],[b_fighter_id]])</f>
        <v>770</v>
      </c>
      <c r="AQ2993" t="str">
        <f>_xlfn.XLOOKUP(ufc_fights_2[[#This Row],[winnerID]],ufc_fighters[id],ufc_fighters[fighter_name],"xxx",0,1)</f>
        <v>Nate Diaz</v>
      </c>
    </row>
    <row r="2994" spans="1:43">
      <c r="A2994">
        <v>770</v>
      </c>
      <c r="B2994">
        <v>2480</v>
      </c>
      <c r="C2994">
        <f>_xlfn.XLOOKUP(ufc_fights_2[[#This Row],[r_fighter_id]],ufc_fighters[id],ufc_fighters[year],"xxx",0,1)</f>
        <v>1985</v>
      </c>
      <c r="D2994">
        <f>_xlfn.XLOOKUP(ufc_fights_2[[#This Row],[b_fighter_id]],ufc_fighters[id],ufc_fighters[year],"Prázdné",0,1)</f>
        <v>1979</v>
      </c>
      <c r="E2994" s="10">
        <f>YEAR(ufc_fights_2[[#This Row],[date]])-ufc_fights_2[[#This Row],[r_year]]</f>
        <v>23</v>
      </c>
      <c r="F2994" s="10">
        <f>YEAR(ufc_fights_2[[#This Row],[date]])-ufc_fights_2[[#This Row],[b_year]]</f>
        <v>29</v>
      </c>
      <c r="G2994">
        <v>0</v>
      </c>
      <c r="H2994">
        <v>0</v>
      </c>
      <c r="I2994">
        <v>0.35289999999999999</v>
      </c>
      <c r="J2994">
        <v>0.58819999999999995</v>
      </c>
      <c r="K2994">
        <v>0.68289999999999995</v>
      </c>
      <c r="L2994">
        <v>0.7</v>
      </c>
      <c r="M2994">
        <v>1</v>
      </c>
      <c r="N2994">
        <v>1</v>
      </c>
      <c r="O2994">
        <v>1</v>
      </c>
      <c r="P2994">
        <v>0</v>
      </c>
      <c r="Q2994">
        <v>0</v>
      </c>
      <c r="R2994">
        <v>1</v>
      </c>
      <c r="S2994" s="2">
        <v>9.4907407407407408E-4</v>
      </c>
      <c r="T2994" s="2">
        <v>3.9467592592592592E-3</v>
      </c>
      <c r="U2994">
        <v>0</v>
      </c>
      <c r="V2994">
        <v>0.57579999999999998</v>
      </c>
      <c r="W2994">
        <v>1</v>
      </c>
      <c r="X2994">
        <v>0.8</v>
      </c>
      <c r="Y2994">
        <v>0</v>
      </c>
      <c r="Z2994">
        <v>0</v>
      </c>
      <c r="AA2994">
        <v>0</v>
      </c>
      <c r="AB2994">
        <v>0.83330000000000004</v>
      </c>
      <c r="AC2994">
        <v>0</v>
      </c>
      <c r="AD2994">
        <v>1</v>
      </c>
      <c r="AE2994">
        <v>0.68969999999999998</v>
      </c>
      <c r="AF2994" t="s">
        <v>3933</v>
      </c>
      <c r="AG2994" s="2">
        <v>2.1527777777777778E-3</v>
      </c>
      <c r="AH2994" t="s">
        <v>3911</v>
      </c>
      <c r="AI2994">
        <v>3</v>
      </c>
      <c r="AJ2994" t="s">
        <v>3914</v>
      </c>
      <c r="AK2994" s="3">
        <v>39540</v>
      </c>
      <c r="AL2994" s="10">
        <f>YEAR(ufc_fights_2[[#This Row],[date]])</f>
        <v>2008</v>
      </c>
      <c r="AM2994" t="s">
        <v>3971</v>
      </c>
      <c r="AN2994">
        <v>38</v>
      </c>
      <c r="AO2994" t="s">
        <v>3913</v>
      </c>
      <c r="AP2994">
        <f>IF(ufc_fights_2[[#This Row],[winner]]="Red",ufc_fights_2[[#This Row],[r_fighter_id]],ufc_fights_2[[#This Row],[b_fighter_id]])</f>
        <v>770</v>
      </c>
      <c r="AQ2994" t="str">
        <f>_xlfn.XLOOKUP(ufc_fights_2[[#This Row],[winnerID]],ufc_fighters[id],ufc_fighters[fighter_name],"xxx",0,1)</f>
        <v>Nate Diaz</v>
      </c>
    </row>
    <row r="2995" spans="1:43">
      <c r="A2995">
        <v>1528</v>
      </c>
      <c r="B2995">
        <v>770</v>
      </c>
      <c r="C2995">
        <f>_xlfn.XLOOKUP(ufc_fights_2[[#This Row],[r_fighter_id]],ufc_fighters[id],ufc_fighters[year],"xxx",0,1)</f>
        <v>1986</v>
      </c>
      <c r="D2995">
        <f>_xlfn.XLOOKUP(ufc_fights_2[[#This Row],[b_fighter_id]],ufc_fighters[id],ufc_fighters[year],"Prázdné",0,1)</f>
        <v>1985</v>
      </c>
      <c r="E2995" s="10">
        <f>YEAR(ufc_fights_2[[#This Row],[date]])-ufc_fights_2[[#This Row],[r_year]]</f>
        <v>29</v>
      </c>
      <c r="F2995" s="10">
        <f>YEAR(ufc_fights_2[[#This Row],[date]])-ufc_fights_2[[#This Row],[b_year]]</f>
        <v>30</v>
      </c>
      <c r="G2995">
        <v>0</v>
      </c>
      <c r="H2995">
        <v>0</v>
      </c>
      <c r="I2995">
        <v>0.3422</v>
      </c>
      <c r="J2995">
        <v>0.51</v>
      </c>
      <c r="K2995">
        <v>0.34320000000000001</v>
      </c>
      <c r="L2995">
        <v>0.51639999999999997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2.199074074074074E-4</v>
      </c>
      <c r="T2995" s="2">
        <v>0</v>
      </c>
      <c r="U2995">
        <v>0.23780000000000001</v>
      </c>
      <c r="V2995">
        <v>0.4945</v>
      </c>
      <c r="W2995">
        <v>0.40579999999999999</v>
      </c>
      <c r="X2995">
        <v>0.65959999999999996</v>
      </c>
      <c r="Y2995">
        <v>0.78569999999999995</v>
      </c>
      <c r="Z2995">
        <v>0.34329999999999999</v>
      </c>
      <c r="AA2995">
        <v>0.50170000000000003</v>
      </c>
      <c r="AB2995">
        <v>0</v>
      </c>
      <c r="AC2995">
        <v>1</v>
      </c>
      <c r="AD2995">
        <v>0</v>
      </c>
      <c r="AE2995">
        <v>0</v>
      </c>
      <c r="AF2995" t="s">
        <v>3915</v>
      </c>
      <c r="AG2995" s="2">
        <v>3.472222222222222E-3</v>
      </c>
      <c r="AH2995" t="s">
        <v>3911</v>
      </c>
      <c r="AI2995">
        <v>3</v>
      </c>
      <c r="AJ2995" t="s">
        <v>3930</v>
      </c>
      <c r="AK2995" s="3">
        <v>42357</v>
      </c>
      <c r="AL2995" s="10">
        <f>YEAR(ufc_fights_2[[#This Row],[date]])</f>
        <v>2015</v>
      </c>
      <c r="AM2995" t="s">
        <v>3971</v>
      </c>
      <c r="AN2995">
        <v>49</v>
      </c>
      <c r="AO2995" t="s">
        <v>3918</v>
      </c>
      <c r="AP2995">
        <f>IF(ufc_fights_2[[#This Row],[winner]]="Red",ufc_fights_2[[#This Row],[r_fighter_id]],ufc_fights_2[[#This Row],[b_fighter_id]])</f>
        <v>770</v>
      </c>
      <c r="AQ2995" t="str">
        <f>_xlfn.XLOOKUP(ufc_fights_2[[#This Row],[winnerID]],ufc_fighters[id],ufc_fighters[fighter_name],"xxx",0,1)</f>
        <v>Nate Diaz</v>
      </c>
    </row>
    <row r="2996" spans="1:43">
      <c r="A2996">
        <v>523</v>
      </c>
      <c r="B2996">
        <v>1624</v>
      </c>
      <c r="C2996">
        <f>_xlfn.XLOOKUP(ufc_fights_2[[#This Row],[r_fighter_id]],ufc_fighters[id],ufc_fighters[year],"xxx",0,1)</f>
        <v>1983</v>
      </c>
      <c r="D2996">
        <f>_xlfn.XLOOKUP(ufc_fights_2[[#This Row],[b_fighter_id]],ufc_fighters[id],ufc_fighters[year],"Prázdné",0,1)</f>
        <v>1984</v>
      </c>
      <c r="E2996" s="10">
        <f>YEAR(ufc_fights_2[[#This Row],[date]])-ufc_fights_2[[#This Row],[r_year]]</f>
        <v>28</v>
      </c>
      <c r="F2996" s="10">
        <f>YEAR(ufc_fights_2[[#This Row],[date]])-ufc_fights_2[[#This Row],[b_year]]</f>
        <v>27</v>
      </c>
      <c r="G2996">
        <v>0</v>
      </c>
      <c r="H2996">
        <v>0</v>
      </c>
      <c r="I2996">
        <v>0.5</v>
      </c>
      <c r="J2996">
        <v>0.29330000000000001</v>
      </c>
      <c r="K2996">
        <v>0.6139</v>
      </c>
      <c r="L2996">
        <v>0.35370000000000001</v>
      </c>
      <c r="M2996">
        <v>0.75</v>
      </c>
      <c r="N2996">
        <v>0</v>
      </c>
      <c r="O2996">
        <v>1</v>
      </c>
      <c r="P2996">
        <v>2</v>
      </c>
      <c r="Q2996">
        <v>0</v>
      </c>
      <c r="R2996">
        <v>0</v>
      </c>
      <c r="S2996" s="2">
        <v>2.4421296296296296E-3</v>
      </c>
      <c r="T2996" s="2">
        <v>0</v>
      </c>
      <c r="U2996">
        <v>0.30430000000000001</v>
      </c>
      <c r="V2996">
        <v>0.25</v>
      </c>
      <c r="W2996">
        <v>0.86670000000000003</v>
      </c>
      <c r="X2996">
        <v>0.76919999999999999</v>
      </c>
      <c r="Y2996">
        <v>0.66669999999999996</v>
      </c>
      <c r="Z2996">
        <v>0.46429999999999999</v>
      </c>
      <c r="AA2996">
        <v>0.30880000000000002</v>
      </c>
      <c r="AB2996">
        <v>0.33329999999999999</v>
      </c>
      <c r="AC2996">
        <v>0.2</v>
      </c>
      <c r="AD2996">
        <v>0.75</v>
      </c>
      <c r="AE2996">
        <v>0</v>
      </c>
      <c r="AF2996" t="s">
        <v>3933</v>
      </c>
      <c r="AG2996" s="2">
        <v>2.638888888888889E-3</v>
      </c>
      <c r="AH2996" t="s">
        <v>3911</v>
      </c>
      <c r="AI2996">
        <v>3</v>
      </c>
      <c r="AJ2996" t="s">
        <v>3967</v>
      </c>
      <c r="AK2996" s="3">
        <v>40579</v>
      </c>
      <c r="AL2996" s="10">
        <f>YEAR(ufc_fights_2[[#This Row],[date]])</f>
        <v>2011</v>
      </c>
      <c r="AM2996" t="s">
        <v>3971</v>
      </c>
      <c r="AN2996">
        <v>1</v>
      </c>
      <c r="AO2996" t="s">
        <v>3913</v>
      </c>
      <c r="AP2996">
        <f>IF(ufc_fights_2[[#This Row],[winner]]="Red",ufc_fights_2[[#This Row],[r_fighter_id]],ufc_fights_2[[#This Row],[b_fighter_id]])</f>
        <v>523</v>
      </c>
      <c r="AQ2996" t="str">
        <f>_xlfn.XLOOKUP(ufc_fights_2[[#This Row],[winnerID]],ufc_fighters[id],ufc_fighters[fighter_name],"xxx",0,1)</f>
        <v>Donald Cerrone</v>
      </c>
    </row>
    <row r="2997" spans="1:43">
      <c r="A2997">
        <v>523</v>
      </c>
      <c r="B2997">
        <v>2332</v>
      </c>
      <c r="C2997">
        <f>_xlfn.XLOOKUP(ufc_fights_2[[#This Row],[r_fighter_id]],ufc_fighters[id],ufc_fighters[year],"xxx",0,1)</f>
        <v>1983</v>
      </c>
      <c r="D2997">
        <f>_xlfn.XLOOKUP(ufc_fights_2[[#This Row],[b_fighter_id]],ufc_fighters[id],ufc_fighters[year],"Prázdné",0,1)</f>
        <v>1982</v>
      </c>
      <c r="E2997" s="10">
        <f>YEAR(ufc_fights_2[[#This Row],[date]])-ufc_fights_2[[#This Row],[r_year]]</f>
        <v>30</v>
      </c>
      <c r="F2997" s="10">
        <f>YEAR(ufc_fights_2[[#This Row],[date]])-ufc_fights_2[[#This Row],[b_year]]</f>
        <v>31</v>
      </c>
      <c r="G2997">
        <v>0</v>
      </c>
      <c r="H2997">
        <v>0</v>
      </c>
      <c r="I2997">
        <v>0.51319999999999999</v>
      </c>
      <c r="J2997">
        <v>0.34429999999999999</v>
      </c>
      <c r="K2997">
        <v>0.61029999999999995</v>
      </c>
      <c r="L2997">
        <v>0.4118</v>
      </c>
      <c r="M2997">
        <v>0.57140000000000002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4.0277777777777777E-3</v>
      </c>
      <c r="T2997" s="2">
        <v>0</v>
      </c>
      <c r="U2997">
        <v>0.44350000000000001</v>
      </c>
      <c r="V2997">
        <v>0.2394</v>
      </c>
      <c r="W2997">
        <v>0.6522</v>
      </c>
      <c r="X2997">
        <v>0.85709999999999997</v>
      </c>
      <c r="Y2997">
        <v>0.52170000000000005</v>
      </c>
      <c r="Z2997">
        <v>0.45540000000000003</v>
      </c>
      <c r="AA2997">
        <v>0.33879999999999999</v>
      </c>
      <c r="AB2997">
        <v>0.83330000000000004</v>
      </c>
      <c r="AC2997">
        <v>1</v>
      </c>
      <c r="AD2997">
        <v>0.64710000000000001</v>
      </c>
      <c r="AE2997">
        <v>0</v>
      </c>
      <c r="AF2997" t="s">
        <v>3915</v>
      </c>
      <c r="AG2997" s="2">
        <v>3.472222222222222E-3</v>
      </c>
      <c r="AH2997" t="s">
        <v>3911</v>
      </c>
      <c r="AI2997">
        <v>3</v>
      </c>
      <c r="AJ2997" t="s">
        <v>3939</v>
      </c>
      <c r="AK2997" s="3">
        <v>41419</v>
      </c>
      <c r="AL2997" s="10">
        <f>YEAR(ufc_fights_2[[#This Row],[date]])</f>
        <v>2013</v>
      </c>
      <c r="AM2997" t="s">
        <v>3971</v>
      </c>
      <c r="AN2997">
        <v>1</v>
      </c>
      <c r="AO2997" t="s">
        <v>3913</v>
      </c>
      <c r="AP2997">
        <f>IF(ufc_fights_2[[#This Row],[winner]]="Red",ufc_fights_2[[#This Row],[r_fighter_id]],ufc_fights_2[[#This Row],[b_fighter_id]])</f>
        <v>523</v>
      </c>
      <c r="AQ2997" t="str">
        <f>_xlfn.XLOOKUP(ufc_fights_2[[#This Row],[winnerID]],ufc_fighters[id],ufc_fighters[fighter_name],"xxx",0,1)</f>
        <v>Donald Cerrone</v>
      </c>
    </row>
    <row r="2998" spans="1:43">
      <c r="A2998">
        <v>523</v>
      </c>
      <c r="B2998">
        <v>1927</v>
      </c>
      <c r="C2998">
        <f>_xlfn.XLOOKUP(ufc_fights_2[[#This Row],[r_fighter_id]],ufc_fighters[id],ufc_fighters[year],"xxx",0,1)</f>
        <v>1983</v>
      </c>
      <c r="D2998">
        <f>_xlfn.XLOOKUP(ufc_fights_2[[#This Row],[b_fighter_id]],ufc_fighters[id],ufc_fighters[year],"Prázdné",0,1)</f>
        <v>1985</v>
      </c>
      <c r="E2998" s="10">
        <f>YEAR(ufc_fights_2[[#This Row],[date]])-ufc_fights_2[[#This Row],[r_year]]</f>
        <v>32</v>
      </c>
      <c r="F2998" s="10">
        <f>YEAR(ufc_fights_2[[#This Row],[date]])-ufc_fights_2[[#This Row],[b_year]]</f>
        <v>30</v>
      </c>
      <c r="G2998">
        <v>0</v>
      </c>
      <c r="H2998">
        <v>0</v>
      </c>
      <c r="I2998">
        <v>0.41520000000000001</v>
      </c>
      <c r="J2998">
        <v>0.55810000000000004</v>
      </c>
      <c r="K2998">
        <v>0.41520000000000001</v>
      </c>
      <c r="L2998">
        <v>0.55810000000000004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0</v>
      </c>
      <c r="T2998" s="2">
        <v>0</v>
      </c>
      <c r="U2998">
        <v>0.30709999999999998</v>
      </c>
      <c r="V2998">
        <v>0.3846</v>
      </c>
      <c r="W2998">
        <v>0.625</v>
      </c>
      <c r="X2998">
        <v>1</v>
      </c>
      <c r="Y2998">
        <v>1</v>
      </c>
      <c r="Z2998">
        <v>0.41070000000000001</v>
      </c>
      <c r="AA2998">
        <v>0.55559999999999998</v>
      </c>
      <c r="AB2998">
        <v>0.66669999999999996</v>
      </c>
      <c r="AC2998">
        <v>0.66669999999999996</v>
      </c>
      <c r="AD2998">
        <v>0</v>
      </c>
      <c r="AE2998">
        <v>0</v>
      </c>
      <c r="AF2998" t="s">
        <v>3910</v>
      </c>
      <c r="AG2998" s="2">
        <v>3.2870370370370371E-3</v>
      </c>
      <c r="AH2998" t="s">
        <v>3911</v>
      </c>
      <c r="AI2998">
        <v>3</v>
      </c>
      <c r="AJ2998" t="s">
        <v>3924</v>
      </c>
      <c r="AK2998" s="3">
        <v>42147</v>
      </c>
      <c r="AL2998" s="10">
        <f>YEAR(ufc_fights_2[[#This Row],[date]])</f>
        <v>2015</v>
      </c>
      <c r="AM2998" t="s">
        <v>3971</v>
      </c>
      <c r="AN2998">
        <v>1</v>
      </c>
      <c r="AO2998" t="s">
        <v>3913</v>
      </c>
      <c r="AP2998">
        <f>IF(ufc_fights_2[[#This Row],[winner]]="Red",ufc_fights_2[[#This Row],[r_fighter_id]],ufc_fights_2[[#This Row],[b_fighter_id]])</f>
        <v>523</v>
      </c>
      <c r="AQ2998" t="str">
        <f>_xlfn.XLOOKUP(ufc_fights_2[[#This Row],[winnerID]],ufc_fighters[id],ufc_fighters[fighter_name],"xxx",0,1)</f>
        <v>Donald Cerrone</v>
      </c>
    </row>
    <row r="2999" spans="1:43">
      <c r="A2999">
        <v>523</v>
      </c>
      <c r="B2999">
        <v>839</v>
      </c>
      <c r="C2999">
        <f>_xlfn.XLOOKUP(ufc_fights_2[[#This Row],[r_fighter_id]],ufc_fighters[id],ufc_fighters[year],"xxx",0,1)</f>
        <v>1983</v>
      </c>
      <c r="D2999">
        <f>_xlfn.XLOOKUP(ufc_fights_2[[#This Row],[b_fighter_id]],ufc_fighters[id],ufc_fighters[year],"Prázdné",0,1)</f>
        <v>1981</v>
      </c>
      <c r="E2999" s="10">
        <f>YEAR(ufc_fights_2[[#This Row],[date]])-ufc_fights_2[[#This Row],[r_year]]</f>
        <v>30</v>
      </c>
      <c r="F2999" s="10">
        <f>YEAR(ufc_fights_2[[#This Row],[date]])-ufc_fights_2[[#This Row],[b_year]]</f>
        <v>32</v>
      </c>
      <c r="G2999">
        <v>1</v>
      </c>
      <c r="H2999">
        <v>0</v>
      </c>
      <c r="I2999">
        <v>0.47760000000000002</v>
      </c>
      <c r="J2999">
        <v>0.33329999999999999</v>
      </c>
      <c r="K2999">
        <v>0.49280000000000002</v>
      </c>
      <c r="L2999">
        <v>0.37659999999999999</v>
      </c>
      <c r="M2999">
        <v>0.5</v>
      </c>
      <c r="N2999">
        <v>0</v>
      </c>
      <c r="O2999">
        <v>1</v>
      </c>
      <c r="P2999">
        <v>0</v>
      </c>
      <c r="Q2999">
        <v>1</v>
      </c>
      <c r="R2999">
        <v>1</v>
      </c>
      <c r="S2999" s="2">
        <v>1.6319444444444445E-3</v>
      </c>
      <c r="T2999" s="2">
        <v>1.0300925925925926E-3</v>
      </c>
      <c r="U2999">
        <v>0.40429999999999999</v>
      </c>
      <c r="V2999">
        <v>0.2034</v>
      </c>
      <c r="W2999">
        <v>0.75</v>
      </c>
      <c r="X2999">
        <v>0.5</v>
      </c>
      <c r="Y2999">
        <v>1</v>
      </c>
      <c r="Z2999">
        <v>0.42109999999999997</v>
      </c>
      <c r="AA2999">
        <v>0.25419999999999998</v>
      </c>
      <c r="AB2999">
        <v>0.4667</v>
      </c>
      <c r="AC2999">
        <v>0.69230000000000003</v>
      </c>
      <c r="AD2999">
        <v>0.64290000000000003</v>
      </c>
      <c r="AE2999">
        <v>0</v>
      </c>
      <c r="AF2999" t="s">
        <v>3933</v>
      </c>
      <c r="AG2999" s="2">
        <v>2.650462962962963E-3</v>
      </c>
      <c r="AH2999" t="s">
        <v>3911</v>
      </c>
      <c r="AI2999">
        <v>3</v>
      </c>
      <c r="AJ2999" t="s">
        <v>3939</v>
      </c>
      <c r="AK2999" s="3">
        <v>41594</v>
      </c>
      <c r="AL2999" s="10">
        <f>YEAR(ufc_fights_2[[#This Row],[date]])</f>
        <v>2013</v>
      </c>
      <c r="AM2999" t="s">
        <v>3971</v>
      </c>
      <c r="AN2999">
        <v>1</v>
      </c>
      <c r="AO2999" t="s">
        <v>3913</v>
      </c>
      <c r="AP2999">
        <f>IF(ufc_fights_2[[#This Row],[winner]]="Red",ufc_fights_2[[#This Row],[r_fighter_id]],ufc_fights_2[[#This Row],[b_fighter_id]])</f>
        <v>523</v>
      </c>
      <c r="AQ2999" t="str">
        <f>_xlfn.XLOOKUP(ufc_fights_2[[#This Row],[winnerID]],ufc_fighters[id],ufc_fighters[fighter_name],"xxx",0,1)</f>
        <v>Donald Cerrone</v>
      </c>
    </row>
    <row r="3000" spans="1:43">
      <c r="A3000">
        <v>2113</v>
      </c>
      <c r="B3000">
        <v>540</v>
      </c>
      <c r="C3000">
        <f>_xlfn.XLOOKUP(ufc_fights_2[[#This Row],[r_fighter_id]],ufc_fighters[id],ufc_fighters[year],"xxx",0,1)</f>
        <v>1983</v>
      </c>
      <c r="D3000">
        <f>_xlfn.XLOOKUP(ufc_fights_2[[#This Row],[b_fighter_id]],ufc_fighters[id],ufc_fighters[year],"Prázdné",0,1)</f>
        <v>1987</v>
      </c>
      <c r="E3000" s="10">
        <f>YEAR(ufc_fights_2[[#This Row],[date]])-ufc_fights_2[[#This Row],[r_year]]</f>
        <v>32</v>
      </c>
      <c r="F3000" s="10">
        <f>YEAR(ufc_fights_2[[#This Row],[date]])-ufc_fights_2[[#This Row],[b_year]]</f>
        <v>28</v>
      </c>
      <c r="G3000">
        <v>0</v>
      </c>
      <c r="H3000">
        <v>0</v>
      </c>
      <c r="I3000">
        <v>0.4667</v>
      </c>
      <c r="J3000">
        <v>0.43330000000000002</v>
      </c>
      <c r="K3000">
        <v>0.6129</v>
      </c>
      <c r="L3000">
        <v>0.6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0</v>
      </c>
      <c r="S3000" s="2">
        <v>1.7013888888888888E-3</v>
      </c>
      <c r="T3000" s="2">
        <v>2.9282407407407408E-3</v>
      </c>
      <c r="U3000">
        <v>0.41670000000000001</v>
      </c>
      <c r="V3000">
        <v>0.39290000000000003</v>
      </c>
      <c r="W3000">
        <v>1</v>
      </c>
      <c r="X3000">
        <v>0</v>
      </c>
      <c r="Y3000">
        <v>1</v>
      </c>
      <c r="Z3000">
        <v>0.4667</v>
      </c>
      <c r="AA3000">
        <v>0.2</v>
      </c>
      <c r="AB3000">
        <v>0</v>
      </c>
      <c r="AC3000">
        <v>0</v>
      </c>
      <c r="AD3000">
        <v>0</v>
      </c>
      <c r="AE3000">
        <v>0.66669999999999996</v>
      </c>
      <c r="AF3000" t="s">
        <v>3933</v>
      </c>
      <c r="AG3000" s="2">
        <v>2.0486111111111113E-3</v>
      </c>
      <c r="AH3000" t="s">
        <v>3911</v>
      </c>
      <c r="AI3000">
        <v>3</v>
      </c>
      <c r="AJ3000" t="s">
        <v>3924</v>
      </c>
      <c r="AK3000" s="3">
        <v>42348</v>
      </c>
      <c r="AL3000" s="10">
        <f>YEAR(ufc_fights_2[[#This Row],[date]])</f>
        <v>2015</v>
      </c>
      <c r="AM3000" t="s">
        <v>3971</v>
      </c>
      <c r="AN3000">
        <v>1</v>
      </c>
      <c r="AO3000" t="s">
        <v>3918</v>
      </c>
      <c r="AP3000">
        <f>IF(ufc_fights_2[[#This Row],[winner]]="Red",ufc_fights_2[[#This Row],[r_fighter_id]],ufc_fights_2[[#This Row],[b_fighter_id]])</f>
        <v>540</v>
      </c>
      <c r="AQ3000" t="str">
        <f>_xlfn.XLOOKUP(ufc_fights_2[[#This Row],[winnerID]],ufc_fighters[id],ufc_fighters[fighter_name],"xxx",0,1)</f>
        <v>Michael Chiesa</v>
      </c>
    </row>
    <row r="3001" spans="1:43">
      <c r="A3001">
        <v>81</v>
      </c>
      <c r="B3001">
        <v>2556</v>
      </c>
      <c r="C3001">
        <f>_xlfn.XLOOKUP(ufc_fights_2[[#This Row],[r_fighter_id]],ufc_fighters[id],ufc_fighters[year],"xxx",0,1)</f>
        <v>1984</v>
      </c>
      <c r="D3001">
        <f>_xlfn.XLOOKUP(ufc_fights_2[[#This Row],[b_fighter_id]],ufc_fighters[id],ufc_fighters[year],"Prázdné",0,1)</f>
        <v>1989</v>
      </c>
      <c r="E3001" s="10">
        <f>YEAR(ufc_fights_2[[#This Row],[date]])-ufc_fights_2[[#This Row],[r_year]]</f>
        <v>34</v>
      </c>
      <c r="F3001" s="10">
        <f>YEAR(ufc_fights_2[[#This Row],[date]])-ufc_fights_2[[#This Row],[b_year]]</f>
        <v>29</v>
      </c>
      <c r="G3001">
        <v>0</v>
      </c>
      <c r="H3001">
        <v>1</v>
      </c>
      <c r="I3001">
        <v>0.34210000000000002</v>
      </c>
      <c r="J3001">
        <v>0.46960000000000002</v>
      </c>
      <c r="K3001">
        <v>0.3977</v>
      </c>
      <c r="L3001">
        <v>0.55069999999999997</v>
      </c>
      <c r="M3001">
        <v>0</v>
      </c>
      <c r="N3001">
        <v>0</v>
      </c>
      <c r="O3001">
        <v>1</v>
      </c>
      <c r="P3001">
        <v>2</v>
      </c>
      <c r="Q3001">
        <v>0</v>
      </c>
      <c r="R3001">
        <v>0</v>
      </c>
      <c r="S3001" s="2">
        <v>1.712962962962963E-3</v>
      </c>
      <c r="T3001" s="2">
        <v>5.7870370370370373E-5</v>
      </c>
      <c r="U3001">
        <v>0.18870000000000001</v>
      </c>
      <c r="V3001">
        <v>0.43559999999999999</v>
      </c>
      <c r="W3001">
        <v>0.66669999999999996</v>
      </c>
      <c r="X3001">
        <v>0.75</v>
      </c>
      <c r="Y3001">
        <v>0.75</v>
      </c>
      <c r="Z3001">
        <v>0.31340000000000001</v>
      </c>
      <c r="AA3001">
        <v>0.43519999999999998</v>
      </c>
      <c r="AB3001">
        <v>0.33329999999999999</v>
      </c>
      <c r="AC3001">
        <v>1</v>
      </c>
      <c r="AD3001">
        <v>0.66669999999999996</v>
      </c>
      <c r="AE3001">
        <v>0</v>
      </c>
      <c r="AF3001" t="s">
        <v>3910</v>
      </c>
      <c r="AG3001" s="2">
        <v>2.8356481481481483E-3</v>
      </c>
      <c r="AH3001" t="s">
        <v>3927</v>
      </c>
      <c r="AI3001">
        <v>5</v>
      </c>
      <c r="AJ3001" t="s">
        <v>3931</v>
      </c>
      <c r="AK3001" s="3">
        <v>43309</v>
      </c>
      <c r="AL3001" s="10">
        <f>YEAR(ufc_fights_2[[#This Row],[date]])</f>
        <v>2018</v>
      </c>
      <c r="AM3001" t="s">
        <v>3971</v>
      </c>
      <c r="AN3001">
        <v>54</v>
      </c>
      <c r="AO3001" t="s">
        <v>3918</v>
      </c>
      <c r="AP3001">
        <f>IF(ufc_fights_2[[#This Row],[winner]]="Red",ufc_fights_2[[#This Row],[r_fighter_id]],ufc_fights_2[[#This Row],[b_fighter_id]])</f>
        <v>2556</v>
      </c>
      <c r="AQ3001" t="str">
        <f>_xlfn.XLOOKUP(ufc_fights_2[[#This Row],[winnerID]],ufc_fighters[id],ufc_fighters[fighter_name],"xxx",0,1)</f>
        <v>Dustin Poirier</v>
      </c>
    </row>
    <row r="3002" spans="1:43">
      <c r="A3002">
        <v>2556</v>
      </c>
      <c r="B3002">
        <v>2113</v>
      </c>
      <c r="C3002">
        <f>_xlfn.XLOOKUP(ufc_fights_2[[#This Row],[r_fighter_id]],ufc_fighters[id],ufc_fighters[year],"xxx",0,1)</f>
        <v>1989</v>
      </c>
      <c r="D3002">
        <f>_xlfn.XLOOKUP(ufc_fights_2[[#This Row],[b_fighter_id]],ufc_fighters[id],ufc_fighters[year],"Prázdné",0,1)</f>
        <v>1983</v>
      </c>
      <c r="E3002" s="10">
        <f>YEAR(ufc_fights_2[[#This Row],[date]])-ufc_fights_2[[#This Row],[r_year]]</f>
        <v>28</v>
      </c>
      <c r="F3002" s="10">
        <f>YEAR(ufc_fights_2[[#This Row],[date]])-ufc_fights_2[[#This Row],[b_year]]</f>
        <v>34</v>
      </c>
      <c r="G3002">
        <v>0</v>
      </c>
      <c r="H3002">
        <v>0</v>
      </c>
      <c r="I3002">
        <v>0.4491</v>
      </c>
      <c r="J3002">
        <v>0.52590000000000003</v>
      </c>
      <c r="K3002">
        <v>0.50209999999999999</v>
      </c>
      <c r="L3002">
        <v>0.55330000000000001</v>
      </c>
      <c r="M3002">
        <v>1</v>
      </c>
      <c r="N3002">
        <v>0.16669999999999999</v>
      </c>
      <c r="O3002">
        <v>0</v>
      </c>
      <c r="P3002">
        <v>3</v>
      </c>
      <c r="Q3002">
        <v>1</v>
      </c>
      <c r="R3002">
        <v>0</v>
      </c>
      <c r="S3002" s="2">
        <v>2.7430555555555554E-3</v>
      </c>
      <c r="T3002" s="2">
        <v>9.4907407407407408E-4</v>
      </c>
      <c r="U3002">
        <v>0.42470000000000002</v>
      </c>
      <c r="V3002">
        <v>0.36730000000000002</v>
      </c>
      <c r="W3002">
        <v>0.71430000000000005</v>
      </c>
      <c r="X3002">
        <v>0.5</v>
      </c>
      <c r="Y3002">
        <v>0.88239999999999996</v>
      </c>
      <c r="Z3002">
        <v>0.43240000000000001</v>
      </c>
      <c r="AA3002">
        <v>0.47460000000000002</v>
      </c>
      <c r="AB3002">
        <v>0.61899999999999999</v>
      </c>
      <c r="AC3002">
        <v>0.86670000000000003</v>
      </c>
      <c r="AD3002">
        <v>0.4</v>
      </c>
      <c r="AE3002">
        <v>1</v>
      </c>
      <c r="AF3002" t="s">
        <v>3969</v>
      </c>
      <c r="AG3002" s="2">
        <v>3.472222222222222E-3</v>
      </c>
      <c r="AH3002" t="s">
        <v>3911</v>
      </c>
      <c r="AI3002">
        <v>3</v>
      </c>
      <c r="AJ3002" t="s">
        <v>3941</v>
      </c>
      <c r="AK3002" s="3">
        <v>42777</v>
      </c>
      <c r="AL3002" s="10">
        <f>YEAR(ufc_fights_2[[#This Row],[date]])</f>
        <v>2017</v>
      </c>
      <c r="AM3002" t="s">
        <v>3971</v>
      </c>
      <c r="AN3002">
        <v>31</v>
      </c>
      <c r="AO3002" t="s">
        <v>3913</v>
      </c>
      <c r="AP3002">
        <f>IF(ufc_fights_2[[#This Row],[winner]]="Red",ufc_fights_2[[#This Row],[r_fighter_id]],ufc_fights_2[[#This Row],[b_fighter_id]])</f>
        <v>2556</v>
      </c>
      <c r="AQ3002" t="str">
        <f>_xlfn.XLOOKUP(ufc_fights_2[[#This Row],[winnerID]],ufc_fighters[id],ufc_fighters[fighter_name],"xxx",0,1)</f>
        <v>Dustin Poirier</v>
      </c>
    </row>
    <row r="3003" spans="1:43">
      <c r="A3003">
        <v>2556</v>
      </c>
      <c r="B3003">
        <v>953</v>
      </c>
      <c r="C3003">
        <f>_xlfn.XLOOKUP(ufc_fights_2[[#This Row],[r_fighter_id]],ufc_fighters[id],ufc_fighters[year],"xxx",0,1)</f>
        <v>1989</v>
      </c>
      <c r="D3003">
        <f>_xlfn.XLOOKUP(ufc_fights_2[[#This Row],[b_fighter_id]],ufc_fighters[id],ufc_fighters[year],"Prázdné",0,1)</f>
        <v>1985</v>
      </c>
      <c r="E3003" s="10">
        <f>YEAR(ufc_fights_2[[#This Row],[date]])-ufc_fights_2[[#This Row],[r_year]]</f>
        <v>26</v>
      </c>
      <c r="F3003" s="10">
        <f>YEAR(ufc_fights_2[[#This Row],[date]])-ufc_fights_2[[#This Row],[b_year]]</f>
        <v>30</v>
      </c>
      <c r="G3003">
        <v>2</v>
      </c>
      <c r="H3003">
        <v>0</v>
      </c>
      <c r="I3003">
        <v>0.48</v>
      </c>
      <c r="J3003">
        <v>0.35709999999999997</v>
      </c>
      <c r="K3003">
        <v>0.51790000000000003</v>
      </c>
      <c r="L3003">
        <v>0.35709999999999997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5.3240740740740744E-4</v>
      </c>
      <c r="T3003" s="2">
        <v>6.7129629629629625E-4</v>
      </c>
      <c r="U3003">
        <v>0.44440000000000002</v>
      </c>
      <c r="V3003">
        <v>0.26090000000000002</v>
      </c>
      <c r="W3003">
        <v>0.5</v>
      </c>
      <c r="X3003">
        <v>1</v>
      </c>
      <c r="Y3003">
        <v>1</v>
      </c>
      <c r="Z3003">
        <v>0.48780000000000001</v>
      </c>
      <c r="AA3003">
        <v>0.30769999999999997</v>
      </c>
      <c r="AB3003">
        <v>0.5</v>
      </c>
      <c r="AC3003">
        <v>1</v>
      </c>
      <c r="AD3003">
        <v>0.42859999999999998</v>
      </c>
      <c r="AE3003">
        <v>0</v>
      </c>
      <c r="AF3003" t="s">
        <v>3910</v>
      </c>
      <c r="AG3003" s="2">
        <v>2.6041666666666665E-3</v>
      </c>
      <c r="AH3003" t="s">
        <v>3911</v>
      </c>
      <c r="AI3003">
        <v>3</v>
      </c>
      <c r="AJ3003" t="s">
        <v>4070</v>
      </c>
      <c r="AK3003" s="3">
        <v>42098</v>
      </c>
      <c r="AL3003" s="10">
        <f>YEAR(ufc_fights_2[[#This Row],[date]])</f>
        <v>2015</v>
      </c>
      <c r="AM3003" t="s">
        <v>3971</v>
      </c>
      <c r="AN3003">
        <v>27</v>
      </c>
      <c r="AO3003" t="s">
        <v>3913</v>
      </c>
      <c r="AP3003">
        <f>IF(ufc_fights_2[[#This Row],[winner]]="Red",ufc_fights_2[[#This Row],[r_fighter_id]],ufc_fights_2[[#This Row],[b_fighter_id]])</f>
        <v>2556</v>
      </c>
      <c r="AQ3003" t="str">
        <f>_xlfn.XLOOKUP(ufc_fights_2[[#This Row],[winnerID]],ufc_fighters[id],ufc_fighters[fighter_name],"xxx",0,1)</f>
        <v>Dustin Poirier</v>
      </c>
    </row>
    <row r="3004" spans="1:43">
      <c r="A3004">
        <v>2556</v>
      </c>
      <c r="B3004">
        <v>2520</v>
      </c>
      <c r="C3004">
        <f>_xlfn.XLOOKUP(ufc_fights_2[[#This Row],[r_fighter_id]],ufc_fighters[id],ufc_fighters[year],"xxx",0,1)</f>
        <v>1989</v>
      </c>
      <c r="D3004">
        <f>_xlfn.XLOOKUP(ufc_fights_2[[#This Row],[b_fighter_id]],ufc_fighters[id],ufc_fighters[year],"Prázdné",0,1)</f>
        <v>1987</v>
      </c>
      <c r="E3004" s="10">
        <f>YEAR(ufc_fights_2[[#This Row],[date]])-ufc_fights_2[[#This Row],[r_year]]</f>
        <v>28</v>
      </c>
      <c r="F3004" s="10">
        <f>YEAR(ufc_fights_2[[#This Row],[date]])-ufc_fights_2[[#This Row],[b_year]]</f>
        <v>30</v>
      </c>
      <c r="G3004">
        <v>0</v>
      </c>
      <c r="H3004">
        <v>0</v>
      </c>
      <c r="I3004">
        <v>0.53</v>
      </c>
      <c r="J3004">
        <v>0.62960000000000005</v>
      </c>
      <c r="K3004">
        <v>0.59660000000000002</v>
      </c>
      <c r="L3004">
        <v>0.69699999999999995</v>
      </c>
      <c r="M3004">
        <v>0.83330000000000004</v>
      </c>
      <c r="N3004">
        <v>1</v>
      </c>
      <c r="O3004">
        <v>0</v>
      </c>
      <c r="P3004">
        <v>4</v>
      </c>
      <c r="Q3004">
        <v>0</v>
      </c>
      <c r="R3004">
        <v>2</v>
      </c>
      <c r="S3004" s="2">
        <v>4.7569444444444447E-3</v>
      </c>
      <c r="T3004" s="2">
        <v>1.1111111111111111E-3</v>
      </c>
      <c r="U3004">
        <v>0.51090000000000002</v>
      </c>
      <c r="V3004">
        <v>0.64439999999999997</v>
      </c>
      <c r="W3004">
        <v>0.83330000000000004</v>
      </c>
      <c r="X3004">
        <v>0.5</v>
      </c>
      <c r="Y3004">
        <v>1</v>
      </c>
      <c r="Z3004">
        <v>0.4032</v>
      </c>
      <c r="AA3004">
        <v>0.53490000000000004</v>
      </c>
      <c r="AB3004">
        <v>0.8</v>
      </c>
      <c r="AC3004">
        <v>1</v>
      </c>
      <c r="AD3004">
        <v>0.71430000000000005</v>
      </c>
      <c r="AE3004">
        <v>1</v>
      </c>
      <c r="AF3004" t="s">
        <v>3910</v>
      </c>
      <c r="AG3004" s="2">
        <v>1.4814814814814814E-3</v>
      </c>
      <c r="AH3004" t="s">
        <v>3927</v>
      </c>
      <c r="AI3004">
        <v>5</v>
      </c>
      <c r="AJ3004" t="s">
        <v>3938</v>
      </c>
      <c r="AK3004" s="3">
        <v>43050</v>
      </c>
      <c r="AL3004" s="10">
        <f>YEAR(ufc_fights_2[[#This Row],[date]])</f>
        <v>2017</v>
      </c>
      <c r="AM3004" t="s">
        <v>3971</v>
      </c>
      <c r="AN3004">
        <v>15</v>
      </c>
      <c r="AO3004" t="s">
        <v>3913</v>
      </c>
      <c r="AP3004">
        <f>IF(ufc_fights_2[[#This Row],[winner]]="Red",ufc_fights_2[[#This Row],[r_fighter_id]],ufc_fights_2[[#This Row],[b_fighter_id]])</f>
        <v>2556</v>
      </c>
      <c r="AQ3004" t="str">
        <f>_xlfn.XLOOKUP(ufc_fights_2[[#This Row],[winnerID]],ufc_fighters[id],ufc_fighters[fighter_name],"xxx",0,1)</f>
        <v>Dustin Poirier</v>
      </c>
    </row>
    <row r="3005" spans="1:43">
      <c r="A3005">
        <v>2556</v>
      </c>
      <c r="B3005">
        <v>2041</v>
      </c>
      <c r="C3005">
        <f>_xlfn.XLOOKUP(ufc_fights_2[[#This Row],[r_fighter_id]],ufc_fighters[id],ufc_fighters[year],"xxx",0,1)</f>
        <v>1989</v>
      </c>
      <c r="D3005">
        <f>_xlfn.XLOOKUP(ufc_fights_2[[#This Row],[b_fighter_id]],ufc_fighters[id],ufc_fighters[year],"Prázdné",0,1)</f>
        <v>1988</v>
      </c>
      <c r="E3005" s="10">
        <f>YEAR(ufc_fights_2[[#This Row],[date]])-ufc_fights_2[[#This Row],[r_year]]</f>
        <v>32</v>
      </c>
      <c r="F3005" s="10">
        <f>YEAR(ufc_fights_2[[#This Row],[date]])-ufc_fights_2[[#This Row],[b_year]]</f>
        <v>33</v>
      </c>
      <c r="G3005">
        <v>1</v>
      </c>
      <c r="H3005">
        <v>0</v>
      </c>
      <c r="I3005">
        <v>0.52749999999999997</v>
      </c>
      <c r="J3005">
        <v>0.43940000000000001</v>
      </c>
      <c r="K3005">
        <v>0.54079999999999995</v>
      </c>
      <c r="L3005">
        <v>0.56520000000000004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1.1805555555555556E-3</v>
      </c>
      <c r="T3005" s="2">
        <v>7.7546296296296293E-4</v>
      </c>
      <c r="U3005">
        <v>0.43480000000000002</v>
      </c>
      <c r="V3005">
        <v>0.38329999999999997</v>
      </c>
      <c r="W3005">
        <v>0</v>
      </c>
      <c r="X3005">
        <v>0.85709999999999997</v>
      </c>
      <c r="Y3005">
        <v>1</v>
      </c>
      <c r="Z3005">
        <v>0.51690000000000003</v>
      </c>
      <c r="AA3005">
        <v>0.42859999999999998</v>
      </c>
      <c r="AB3005">
        <v>0</v>
      </c>
      <c r="AC3005">
        <v>0.66669999999999996</v>
      </c>
      <c r="AD3005">
        <v>1</v>
      </c>
      <c r="AE3005">
        <v>0</v>
      </c>
      <c r="AF3005" t="s">
        <v>3910</v>
      </c>
      <c r="AG3005" s="2">
        <v>1.7592592592592592E-3</v>
      </c>
      <c r="AH3005" t="s">
        <v>3927</v>
      </c>
      <c r="AI3005">
        <v>5</v>
      </c>
      <c r="AJ3005" t="s">
        <v>3914</v>
      </c>
      <c r="AK3005" s="3">
        <v>44219</v>
      </c>
      <c r="AL3005" s="10">
        <f>YEAR(ufc_fights_2[[#This Row],[date]])</f>
        <v>2021</v>
      </c>
      <c r="AM3005" t="s">
        <v>3971</v>
      </c>
      <c r="AN3005">
        <v>5</v>
      </c>
      <c r="AO3005" t="s">
        <v>3913</v>
      </c>
      <c r="AP3005">
        <f>IF(ufc_fights_2[[#This Row],[winner]]="Red",ufc_fights_2[[#This Row],[r_fighter_id]],ufc_fights_2[[#This Row],[b_fighter_id]])</f>
        <v>2556</v>
      </c>
      <c r="AQ3005" t="str">
        <f>_xlfn.XLOOKUP(ufc_fights_2[[#This Row],[winnerID]],ufc_fighters[id],ufc_fighters[fighter_name],"xxx",0,1)</f>
        <v>Dustin Poirier</v>
      </c>
    </row>
    <row r="3006" spans="1:43">
      <c r="A3006">
        <v>2556</v>
      </c>
      <c r="B3006">
        <v>1202</v>
      </c>
      <c r="C3006">
        <f>_xlfn.XLOOKUP(ufc_fights_2[[#This Row],[r_fighter_id]],ufc_fighters[id],ufc_fighters[year],"xxx",0,1)</f>
        <v>1989</v>
      </c>
      <c r="D3006">
        <f>_xlfn.XLOOKUP(ufc_fights_2[[#This Row],[b_fighter_id]],ufc_fighters[id],ufc_fighters[year],"Prázdné",0,1)</f>
        <v>1986</v>
      </c>
      <c r="E3006" s="10">
        <f>YEAR(ufc_fights_2[[#This Row],[date]])-ufc_fights_2[[#This Row],[r_year]]</f>
        <v>27</v>
      </c>
      <c r="F3006" s="10">
        <f>YEAR(ufc_fights_2[[#This Row],[date]])-ufc_fights_2[[#This Row],[b_year]]</f>
        <v>30</v>
      </c>
      <c r="G3006">
        <v>2</v>
      </c>
      <c r="H3006">
        <v>0</v>
      </c>
      <c r="I3006">
        <v>0.54549999999999998</v>
      </c>
      <c r="J3006">
        <v>0.45710000000000001</v>
      </c>
      <c r="K3006">
        <v>0.54549999999999998</v>
      </c>
      <c r="L3006">
        <v>0.47220000000000001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1.8518518518518518E-4</v>
      </c>
      <c r="T3006" s="2">
        <v>0</v>
      </c>
      <c r="U3006">
        <v>0.53449999999999998</v>
      </c>
      <c r="V3006">
        <v>0.44829999999999998</v>
      </c>
      <c r="W3006">
        <v>0.25</v>
      </c>
      <c r="X3006">
        <v>1</v>
      </c>
      <c r="Y3006">
        <v>0.33329999999999999</v>
      </c>
      <c r="Z3006">
        <v>0.54349999999999998</v>
      </c>
      <c r="AA3006">
        <v>0.46879999999999999</v>
      </c>
      <c r="AB3006">
        <v>0.42859999999999998</v>
      </c>
      <c r="AC3006">
        <v>0.33329999999999999</v>
      </c>
      <c r="AD3006">
        <v>0.83330000000000004</v>
      </c>
      <c r="AE3006">
        <v>0</v>
      </c>
      <c r="AF3006" t="s">
        <v>3910</v>
      </c>
      <c r="AG3006" s="2">
        <v>2.0023148148148148E-3</v>
      </c>
      <c r="AH3006" t="s">
        <v>3911</v>
      </c>
      <c r="AI3006">
        <v>3</v>
      </c>
      <c r="AJ3006" t="s">
        <v>3924</v>
      </c>
      <c r="AK3006" s="3">
        <v>42525</v>
      </c>
      <c r="AL3006" s="10">
        <f>YEAR(ufc_fights_2[[#This Row],[date]])</f>
        <v>2016</v>
      </c>
      <c r="AM3006" t="s">
        <v>3971</v>
      </c>
      <c r="AN3006">
        <v>2</v>
      </c>
      <c r="AO3006" t="s">
        <v>3913</v>
      </c>
      <c r="AP3006">
        <f>IF(ufc_fights_2[[#This Row],[winner]]="Red",ufc_fights_2[[#This Row],[r_fighter_id]],ufc_fights_2[[#This Row],[b_fighter_id]])</f>
        <v>2556</v>
      </c>
      <c r="AQ3006" t="str">
        <f>_xlfn.XLOOKUP(ufc_fights_2[[#This Row],[winnerID]],ufc_fighters[id],ufc_fighters[fighter_name],"xxx",0,1)</f>
        <v>Dustin Poirier</v>
      </c>
    </row>
    <row r="3007" spans="1:43">
      <c r="A3007">
        <v>2556</v>
      </c>
      <c r="B3007">
        <v>828</v>
      </c>
      <c r="C3007">
        <f>_xlfn.XLOOKUP(ufc_fights_2[[#This Row],[r_fighter_id]],ufc_fighters[id],ufc_fighters[year],"xxx",0,1)</f>
        <v>1989</v>
      </c>
      <c r="D3007">
        <f>_xlfn.XLOOKUP(ufc_fights_2[[#This Row],[b_fighter_id]],ufc_fighters[id],ufc_fighters[year],"Prázdné",0,1)</f>
        <v>1988</v>
      </c>
      <c r="E3007" s="10">
        <f>YEAR(ufc_fights_2[[#This Row],[date]])-ufc_fights_2[[#This Row],[r_year]]</f>
        <v>27</v>
      </c>
      <c r="F3007" s="10">
        <f>YEAR(ufc_fights_2[[#This Row],[date]])-ufc_fights_2[[#This Row],[b_year]]</f>
        <v>28</v>
      </c>
      <c r="G3007">
        <v>0</v>
      </c>
      <c r="H3007">
        <v>0</v>
      </c>
      <c r="I3007">
        <v>0.52549999999999997</v>
      </c>
      <c r="J3007">
        <v>0.37</v>
      </c>
      <c r="K3007">
        <v>0.57520000000000004</v>
      </c>
      <c r="L3007">
        <v>0.48780000000000001</v>
      </c>
      <c r="M3007">
        <v>0.57140000000000002</v>
      </c>
      <c r="N3007">
        <v>0</v>
      </c>
      <c r="O3007">
        <v>0</v>
      </c>
      <c r="P3007">
        <v>1</v>
      </c>
      <c r="Q3007">
        <v>0</v>
      </c>
      <c r="R3007">
        <v>0</v>
      </c>
      <c r="S3007" s="2">
        <v>6.5162037037037037E-3</v>
      </c>
      <c r="T3007" s="2">
        <v>9.2592592592592588E-5</v>
      </c>
      <c r="U3007">
        <v>0.4793</v>
      </c>
      <c r="V3007">
        <v>0.31519999999999998</v>
      </c>
      <c r="W3007">
        <v>0.875</v>
      </c>
      <c r="X3007">
        <v>0.875</v>
      </c>
      <c r="Y3007">
        <v>1</v>
      </c>
      <c r="Z3007">
        <v>0.42859999999999998</v>
      </c>
      <c r="AA3007">
        <v>0.31759999999999999</v>
      </c>
      <c r="AB3007">
        <v>0.6</v>
      </c>
      <c r="AC3007">
        <v>0.61539999999999995</v>
      </c>
      <c r="AD3007">
        <v>0.67500000000000004</v>
      </c>
      <c r="AE3007">
        <v>1</v>
      </c>
      <c r="AF3007" t="s">
        <v>3915</v>
      </c>
      <c r="AG3007" s="2">
        <v>3.472222222222222E-3</v>
      </c>
      <c r="AH3007" t="s">
        <v>3911</v>
      </c>
      <c r="AI3007">
        <v>3</v>
      </c>
      <c r="AJ3007" t="s">
        <v>3912</v>
      </c>
      <c r="AK3007" s="3">
        <v>42371</v>
      </c>
      <c r="AL3007" s="10">
        <f>YEAR(ufc_fights_2[[#This Row],[date]])</f>
        <v>2016</v>
      </c>
      <c r="AM3007" t="s">
        <v>3971</v>
      </c>
      <c r="AN3007">
        <v>1</v>
      </c>
      <c r="AO3007" t="s">
        <v>3913</v>
      </c>
      <c r="AP3007">
        <f>IF(ufc_fights_2[[#This Row],[winner]]="Red",ufc_fights_2[[#This Row],[r_fighter_id]],ufc_fights_2[[#This Row],[b_fighter_id]])</f>
        <v>2556</v>
      </c>
      <c r="AQ3007" t="str">
        <f>_xlfn.XLOOKUP(ufc_fights_2[[#This Row],[winnerID]],ufc_fighters[id],ufc_fighters[fighter_name],"xxx",0,1)</f>
        <v>Dustin Poirier</v>
      </c>
    </row>
    <row r="3008" spans="1:43">
      <c r="A3008">
        <v>770</v>
      </c>
      <c r="B3008">
        <v>1139</v>
      </c>
      <c r="C3008">
        <f>_xlfn.XLOOKUP(ufc_fights_2[[#This Row],[r_fighter_id]],ufc_fighters[id],ufc_fighters[year],"xxx",0,1)</f>
        <v>1985</v>
      </c>
      <c r="D3008">
        <f>_xlfn.XLOOKUP(ufc_fights_2[[#This Row],[b_fighter_id]],ufc_fighters[id],ufc_fighters[year],"Prázdné",0,1)</f>
        <v>1978</v>
      </c>
      <c r="E3008" s="10">
        <f>YEAR(ufc_fights_2[[#This Row],[date]])-ufc_fights_2[[#This Row],[r_year]]</f>
        <v>26</v>
      </c>
      <c r="F3008" s="10">
        <f>YEAR(ufc_fights_2[[#This Row],[date]])-ufc_fights_2[[#This Row],[b_year]]</f>
        <v>33</v>
      </c>
      <c r="G3008">
        <v>1</v>
      </c>
      <c r="H3008">
        <v>0</v>
      </c>
      <c r="I3008">
        <v>0.49320000000000003</v>
      </c>
      <c r="J3008">
        <v>0.1739</v>
      </c>
      <c r="K3008">
        <v>0.51849999999999996</v>
      </c>
      <c r="L3008">
        <v>0.24</v>
      </c>
      <c r="M3008">
        <v>0</v>
      </c>
      <c r="N3008">
        <v>0</v>
      </c>
      <c r="O3008">
        <v>3</v>
      </c>
      <c r="P3008">
        <v>0</v>
      </c>
      <c r="Q3008">
        <v>0</v>
      </c>
      <c r="R3008">
        <v>0</v>
      </c>
      <c r="S3008" s="2">
        <v>2.6620370370370372E-4</v>
      </c>
      <c r="T3008" s="2">
        <v>4.2824074074074075E-4</v>
      </c>
      <c r="U3008">
        <v>0.47889999999999999</v>
      </c>
      <c r="V3008">
        <v>6.25E-2</v>
      </c>
      <c r="W3008">
        <v>1</v>
      </c>
      <c r="X3008">
        <v>0</v>
      </c>
      <c r="Y3008">
        <v>0</v>
      </c>
      <c r="Z3008">
        <v>0.47889999999999999</v>
      </c>
      <c r="AA3008">
        <v>0.1429</v>
      </c>
      <c r="AB3008">
        <v>1</v>
      </c>
      <c r="AC3008">
        <v>0</v>
      </c>
      <c r="AD3008">
        <v>0</v>
      </c>
      <c r="AE3008">
        <v>0.5</v>
      </c>
      <c r="AF3008" t="s">
        <v>3933</v>
      </c>
      <c r="AG3008" s="2">
        <v>3.0902777777777777E-3</v>
      </c>
      <c r="AH3008" t="s">
        <v>3911</v>
      </c>
      <c r="AI3008">
        <v>3</v>
      </c>
      <c r="AJ3008" t="s">
        <v>3939</v>
      </c>
      <c r="AK3008" s="3">
        <v>40810</v>
      </c>
      <c r="AL3008" s="10">
        <f>YEAR(ufc_fights_2[[#This Row],[date]])</f>
        <v>2011</v>
      </c>
      <c r="AM3008" t="s">
        <v>3971</v>
      </c>
      <c r="AN3008">
        <v>74</v>
      </c>
      <c r="AO3008" t="s">
        <v>3913</v>
      </c>
      <c r="AP3008">
        <f>IF(ufc_fights_2[[#This Row],[winner]]="Red",ufc_fights_2[[#This Row],[r_fighter_id]],ufc_fights_2[[#This Row],[b_fighter_id]])</f>
        <v>770</v>
      </c>
      <c r="AQ3008" t="str">
        <f>_xlfn.XLOOKUP(ufc_fights_2[[#This Row],[winnerID]],ufc_fighters[id],ufc_fighters[fighter_name],"xxx",0,1)</f>
        <v>Nate Diaz</v>
      </c>
    </row>
    <row r="3009" spans="1:43">
      <c r="A3009">
        <v>2556</v>
      </c>
      <c r="B3009">
        <v>1393</v>
      </c>
      <c r="C3009">
        <f>_xlfn.XLOOKUP(ufc_fights_2[[#This Row],[r_fighter_id]],ufc_fighters[id],ufc_fighters[year],"xxx",0,1)</f>
        <v>1989</v>
      </c>
      <c r="D3009">
        <f>_xlfn.XLOOKUP(ufc_fights_2[[#This Row],[b_fighter_id]],ufc_fighters[id],ufc_fighters[year],"Prázdné",0,1)</f>
        <v>1990</v>
      </c>
      <c r="E3009" s="10">
        <f>YEAR(ufc_fights_2[[#This Row],[date]])-ufc_fights_2[[#This Row],[r_year]]</f>
        <v>31</v>
      </c>
      <c r="F3009" s="10">
        <f>YEAR(ufc_fights_2[[#This Row],[date]])-ufc_fights_2[[#This Row],[b_year]]</f>
        <v>30</v>
      </c>
      <c r="G3009">
        <v>0</v>
      </c>
      <c r="H3009">
        <v>0</v>
      </c>
      <c r="I3009">
        <v>0.6623</v>
      </c>
      <c r="J3009">
        <v>0.61260000000000003</v>
      </c>
      <c r="K3009">
        <v>0.71970000000000001</v>
      </c>
      <c r="L3009">
        <v>0.6431</v>
      </c>
      <c r="M3009">
        <v>0.1429</v>
      </c>
      <c r="N3009">
        <v>0.44440000000000002</v>
      </c>
      <c r="O3009">
        <v>4</v>
      </c>
      <c r="P3009">
        <v>0</v>
      </c>
      <c r="Q3009">
        <v>0</v>
      </c>
      <c r="R3009">
        <v>0</v>
      </c>
      <c r="S3009" s="2">
        <v>1.9560185185185184E-3</v>
      </c>
      <c r="T3009" s="2">
        <v>4.1898148148148146E-3</v>
      </c>
      <c r="U3009">
        <v>0.63900000000000001</v>
      </c>
      <c r="V3009">
        <v>0.55369999999999997</v>
      </c>
      <c r="W3009">
        <v>0.83330000000000004</v>
      </c>
      <c r="X3009">
        <v>1</v>
      </c>
      <c r="Y3009">
        <v>0.91300000000000003</v>
      </c>
      <c r="Z3009">
        <v>0.61699999999999999</v>
      </c>
      <c r="AA3009">
        <v>0.59389999999999998</v>
      </c>
      <c r="AB3009">
        <v>0.90910000000000002</v>
      </c>
      <c r="AC3009">
        <v>0.75</v>
      </c>
      <c r="AD3009">
        <v>0.8095</v>
      </c>
      <c r="AE3009">
        <v>0.875</v>
      </c>
      <c r="AF3009" t="s">
        <v>3915</v>
      </c>
      <c r="AG3009" s="2">
        <v>3.472222222222222E-3</v>
      </c>
      <c r="AH3009" t="s">
        <v>3927</v>
      </c>
      <c r="AI3009">
        <v>5</v>
      </c>
      <c r="AJ3009" t="s">
        <v>3914</v>
      </c>
      <c r="AK3009" s="3">
        <v>44009</v>
      </c>
      <c r="AL3009" s="10">
        <f>YEAR(ufc_fights_2[[#This Row],[date]])</f>
        <v>2020</v>
      </c>
      <c r="AM3009" t="s">
        <v>3971</v>
      </c>
      <c r="AN3009">
        <v>1</v>
      </c>
      <c r="AO3009" t="s">
        <v>3913</v>
      </c>
      <c r="AP3009">
        <f>IF(ufc_fights_2[[#This Row],[winner]]="Red",ufc_fights_2[[#This Row],[r_fighter_id]],ufc_fights_2[[#This Row],[b_fighter_id]])</f>
        <v>2556</v>
      </c>
      <c r="AQ3009" t="str">
        <f>_xlfn.XLOOKUP(ufc_fights_2[[#This Row],[winnerID]],ufc_fighters[id],ufc_fighters[fighter_name],"xxx",0,1)</f>
        <v>Dustin Poirier</v>
      </c>
    </row>
    <row r="3010" spans="1:43">
      <c r="A3010">
        <v>700</v>
      </c>
      <c r="B3010">
        <v>540</v>
      </c>
      <c r="C3010">
        <f>_xlfn.XLOOKUP(ufc_fights_2[[#This Row],[r_fighter_id]],ufc_fighters[id],ufc_fighters[year],"xxx",0,1)</f>
        <v>1989</v>
      </c>
      <c r="D3010">
        <f>_xlfn.XLOOKUP(ufc_fights_2[[#This Row],[b_fighter_id]],ufc_fighters[id],ufc_fighters[year],"Prázdné",0,1)</f>
        <v>1987</v>
      </c>
      <c r="E3010" s="10">
        <f>YEAR(ufc_fights_2[[#This Row],[date]])-ufc_fights_2[[#This Row],[r_year]]</f>
        <v>27</v>
      </c>
      <c r="F3010" s="10">
        <f>YEAR(ufc_fights_2[[#This Row],[date]])-ufc_fights_2[[#This Row],[b_year]]</f>
        <v>29</v>
      </c>
      <c r="G3010">
        <v>0</v>
      </c>
      <c r="H3010">
        <v>0</v>
      </c>
      <c r="I3010">
        <v>0.50939999999999996</v>
      </c>
      <c r="J3010">
        <v>0.21149999999999999</v>
      </c>
      <c r="K3010">
        <v>0.50939999999999996</v>
      </c>
      <c r="L3010">
        <v>0.22639999999999999</v>
      </c>
      <c r="M3010">
        <v>0.25</v>
      </c>
      <c r="N3010">
        <v>0.5</v>
      </c>
      <c r="O3010">
        <v>0</v>
      </c>
      <c r="P3010">
        <v>2</v>
      </c>
      <c r="Q3010">
        <v>0</v>
      </c>
      <c r="R3010">
        <v>0</v>
      </c>
      <c r="S3010" s="2">
        <v>6.9444444444444447E-4</v>
      </c>
      <c r="T3010" s="2">
        <v>8.7962962962962962E-4</v>
      </c>
      <c r="U3010">
        <v>0.33329999999999999</v>
      </c>
      <c r="V3010">
        <v>0.15559999999999999</v>
      </c>
      <c r="W3010">
        <v>0.57140000000000002</v>
      </c>
      <c r="X3010">
        <v>0.92310000000000003</v>
      </c>
      <c r="Y3010">
        <v>1</v>
      </c>
      <c r="Z3010">
        <v>0.51060000000000005</v>
      </c>
      <c r="AA3010">
        <v>0.1915</v>
      </c>
      <c r="AB3010">
        <v>0.5</v>
      </c>
      <c r="AC3010">
        <v>0.4</v>
      </c>
      <c r="AD3010">
        <v>0</v>
      </c>
      <c r="AE3010">
        <v>0</v>
      </c>
      <c r="AF3010" t="s">
        <v>3933</v>
      </c>
      <c r="AG3010" s="2">
        <v>9.2592592592592596E-4</v>
      </c>
      <c r="AH3010" t="s">
        <v>3911</v>
      </c>
      <c r="AI3010">
        <v>3</v>
      </c>
      <c r="AJ3010" t="s">
        <v>3928</v>
      </c>
      <c r="AK3010" s="3">
        <v>42476</v>
      </c>
      <c r="AL3010" s="10">
        <f>YEAR(ufc_fights_2[[#This Row],[date]])</f>
        <v>2016</v>
      </c>
      <c r="AM3010" t="s">
        <v>3971</v>
      </c>
      <c r="AN3010">
        <v>10</v>
      </c>
      <c r="AO3010" t="s">
        <v>3918</v>
      </c>
      <c r="AP3010">
        <f>IF(ufc_fights_2[[#This Row],[winner]]="Red",ufc_fights_2[[#This Row],[r_fighter_id]],ufc_fights_2[[#This Row],[b_fighter_id]])</f>
        <v>540</v>
      </c>
      <c r="AQ3010" t="str">
        <f>_xlfn.XLOOKUP(ufc_fights_2[[#This Row],[winnerID]],ufc_fighters[id],ufc_fighters[fighter_name],"xxx",0,1)</f>
        <v>Michael Chiesa</v>
      </c>
    </row>
    <row r="3011" spans="1:43">
      <c r="A3011">
        <v>540</v>
      </c>
      <c r="B3011">
        <v>573</v>
      </c>
      <c r="C3011">
        <f>_xlfn.XLOOKUP(ufc_fights_2[[#This Row],[r_fighter_id]],ufc_fighters[id],ufc_fighters[year],"xxx",0,1)</f>
        <v>1987</v>
      </c>
      <c r="D3011">
        <f>_xlfn.XLOOKUP(ufc_fights_2[[#This Row],[b_fighter_id]],ufc_fighters[id],ufc_fighters[year],"Prázdné",0,1)</f>
        <v>1985</v>
      </c>
      <c r="E3011" s="10">
        <f>YEAR(ufc_fights_2[[#This Row],[date]])-ufc_fights_2[[#This Row],[r_year]]</f>
        <v>28</v>
      </c>
      <c r="F3011" s="10">
        <f>YEAR(ufc_fights_2[[#This Row],[date]])-ufc_fights_2[[#This Row],[b_year]]</f>
        <v>30</v>
      </c>
      <c r="G3011">
        <v>0</v>
      </c>
      <c r="H3011">
        <v>0</v>
      </c>
      <c r="I3011">
        <v>0.46089999999999998</v>
      </c>
      <c r="J3011">
        <v>0.54169999999999996</v>
      </c>
      <c r="K3011">
        <v>0.5665</v>
      </c>
      <c r="L3011">
        <v>0.57450000000000001</v>
      </c>
      <c r="M3011">
        <v>0.57140000000000002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3.7152777777777778E-3</v>
      </c>
      <c r="T3011" s="2">
        <v>1.8055555555555555E-3</v>
      </c>
      <c r="U3011">
        <v>0.42480000000000001</v>
      </c>
      <c r="V3011">
        <v>0.42349999999999999</v>
      </c>
      <c r="W3011">
        <v>0.69230000000000003</v>
      </c>
      <c r="X3011">
        <v>1</v>
      </c>
      <c r="Y3011">
        <v>0.83330000000000004</v>
      </c>
      <c r="Z3011">
        <v>0.38319999999999999</v>
      </c>
      <c r="AA3011">
        <v>0.49519999999999997</v>
      </c>
      <c r="AB3011">
        <v>0.77780000000000005</v>
      </c>
      <c r="AC3011">
        <v>0.86670000000000003</v>
      </c>
      <c r="AD3011">
        <v>0.91669999999999996</v>
      </c>
      <c r="AE3011">
        <v>0</v>
      </c>
      <c r="AF3011" t="s">
        <v>3915</v>
      </c>
      <c r="AG3011" s="2">
        <v>3.472222222222222E-3</v>
      </c>
      <c r="AH3011" t="s">
        <v>3911</v>
      </c>
      <c r="AI3011">
        <v>3</v>
      </c>
      <c r="AJ3011" t="s">
        <v>3928</v>
      </c>
      <c r="AK3011" s="3">
        <v>42098</v>
      </c>
      <c r="AL3011" s="10">
        <f>YEAR(ufc_fights_2[[#This Row],[date]])</f>
        <v>2015</v>
      </c>
      <c r="AM3011" t="s">
        <v>3971</v>
      </c>
      <c r="AN3011">
        <v>27</v>
      </c>
      <c r="AO3011" t="s">
        <v>3913</v>
      </c>
      <c r="AP3011">
        <f>IF(ufc_fights_2[[#This Row],[winner]]="Red",ufc_fights_2[[#This Row],[r_fighter_id]],ufc_fights_2[[#This Row],[b_fighter_id]])</f>
        <v>540</v>
      </c>
      <c r="AQ3011" t="str">
        <f>_xlfn.XLOOKUP(ufc_fights_2[[#This Row],[winnerID]],ufc_fighters[id],ufc_fighters[fighter_name],"xxx",0,1)</f>
        <v>Michael Chiesa</v>
      </c>
    </row>
    <row r="3012" spans="1:43">
      <c r="A3012">
        <v>540</v>
      </c>
      <c r="B3012">
        <v>1701</v>
      </c>
      <c r="C3012">
        <f>_xlfn.XLOOKUP(ufc_fights_2[[#This Row],[r_fighter_id]],ufc_fighters[id],ufc_fighters[year],"xxx",0,1)</f>
        <v>1987</v>
      </c>
      <c r="D3012">
        <f>_xlfn.XLOOKUP(ufc_fights_2[[#This Row],[b_fighter_id]],ufc_fighters[id],ufc_fighters[year],"Prázdné",0,1)</f>
        <v>1984</v>
      </c>
      <c r="E3012" s="10">
        <f>YEAR(ufc_fights_2[[#This Row],[date]])-ufc_fights_2[[#This Row],[r_year]]</f>
        <v>26</v>
      </c>
      <c r="F3012" s="10">
        <f>YEAR(ufc_fights_2[[#This Row],[date]])-ufc_fights_2[[#This Row],[b_year]]</f>
        <v>29</v>
      </c>
      <c r="G3012">
        <v>0</v>
      </c>
      <c r="H3012">
        <v>0</v>
      </c>
      <c r="I3012">
        <v>0.1</v>
      </c>
      <c r="J3012">
        <v>0.32729999999999998</v>
      </c>
      <c r="K3012">
        <v>0.16669999999999999</v>
      </c>
      <c r="L3012">
        <v>0.32729999999999998</v>
      </c>
      <c r="M3012">
        <v>0.2</v>
      </c>
      <c r="N3012">
        <v>0</v>
      </c>
      <c r="O3012">
        <v>2</v>
      </c>
      <c r="P3012">
        <v>0</v>
      </c>
      <c r="Q3012">
        <v>0</v>
      </c>
      <c r="R3012">
        <v>0</v>
      </c>
      <c r="S3012" s="2">
        <v>1.4814814814814814E-3</v>
      </c>
      <c r="T3012" s="2">
        <v>5.9027777777777778E-4</v>
      </c>
      <c r="U3012">
        <v>6.5199999999999994E-2</v>
      </c>
      <c r="V3012">
        <v>0.26190000000000002</v>
      </c>
      <c r="W3012">
        <v>0.5</v>
      </c>
      <c r="X3012">
        <v>0</v>
      </c>
      <c r="Y3012">
        <v>0</v>
      </c>
      <c r="Z3012">
        <v>6.5199999999999994E-2</v>
      </c>
      <c r="AA3012">
        <v>0.26</v>
      </c>
      <c r="AB3012">
        <v>0.5</v>
      </c>
      <c r="AC3012">
        <v>1</v>
      </c>
      <c r="AD3012">
        <v>0</v>
      </c>
      <c r="AE3012">
        <v>0</v>
      </c>
      <c r="AF3012" t="s">
        <v>3933</v>
      </c>
      <c r="AG3012" s="2">
        <v>1.724537037037037E-3</v>
      </c>
      <c r="AH3012" t="s">
        <v>3911</v>
      </c>
      <c r="AI3012">
        <v>3</v>
      </c>
      <c r="AJ3012" t="s">
        <v>3925</v>
      </c>
      <c r="AK3012" s="3">
        <v>41328</v>
      </c>
      <c r="AL3012" s="10">
        <f>YEAR(ufc_fights_2[[#This Row],[date]])</f>
        <v>2013</v>
      </c>
      <c r="AM3012" t="s">
        <v>3971</v>
      </c>
      <c r="AN3012">
        <v>63</v>
      </c>
      <c r="AO3012" t="s">
        <v>3913</v>
      </c>
      <c r="AP3012">
        <f>IF(ufc_fights_2[[#This Row],[winner]]="Red",ufc_fights_2[[#This Row],[r_fighter_id]],ufc_fights_2[[#This Row],[b_fighter_id]])</f>
        <v>540</v>
      </c>
      <c r="AQ3012" t="str">
        <f>_xlfn.XLOOKUP(ufc_fights_2[[#This Row],[winnerID]],ufc_fighters[id],ufc_fighters[fighter_name],"xxx",0,1)</f>
        <v>Michael Chiesa</v>
      </c>
    </row>
    <row r="3013" spans="1:43">
      <c r="A3013">
        <v>864</v>
      </c>
      <c r="B3013">
        <v>135</v>
      </c>
      <c r="C3013">
        <f>_xlfn.XLOOKUP(ufc_fights_2[[#This Row],[r_fighter_id]],ufc_fighters[id],ufc_fighters[year],"xxx",0,1)</f>
        <v>1976</v>
      </c>
      <c r="D3013">
        <f>_xlfn.XLOOKUP(ufc_fights_2[[#This Row],[b_fighter_id]],ufc_fighters[id],ufc_fighters[year],"Prázdné",0,1)</f>
        <v>1983</v>
      </c>
      <c r="E3013" s="10">
        <f>YEAR(ufc_fights_2[[#This Row],[date]])-ufc_fights_2[[#This Row],[r_year]]</f>
        <v>38</v>
      </c>
      <c r="F3013" s="10">
        <f>YEAR(ufc_fights_2[[#This Row],[date]])-ufc_fights_2[[#This Row],[b_year]]</f>
        <v>31</v>
      </c>
      <c r="G3013">
        <v>0</v>
      </c>
      <c r="H3013">
        <v>1</v>
      </c>
      <c r="I3013">
        <v>0.35709999999999997</v>
      </c>
      <c r="J3013">
        <v>0.46150000000000002</v>
      </c>
      <c r="K3013">
        <v>0.35709999999999997</v>
      </c>
      <c r="L3013">
        <v>0.46150000000000002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 s="2">
        <v>0</v>
      </c>
      <c r="T3013" s="2">
        <v>5.2083333333333333E-4</v>
      </c>
      <c r="U3013">
        <v>0.1429</v>
      </c>
      <c r="V3013">
        <v>0.4</v>
      </c>
      <c r="W3013">
        <v>0</v>
      </c>
      <c r="X3013">
        <v>1</v>
      </c>
      <c r="Y3013">
        <v>1</v>
      </c>
      <c r="Z3013">
        <v>0.30769999999999997</v>
      </c>
      <c r="AA3013">
        <v>0.36840000000000001</v>
      </c>
      <c r="AB3013">
        <v>1</v>
      </c>
      <c r="AC3013">
        <v>0.66669999999999996</v>
      </c>
      <c r="AD3013">
        <v>0</v>
      </c>
      <c r="AE3013">
        <v>0.75</v>
      </c>
      <c r="AF3013" t="s">
        <v>3933</v>
      </c>
      <c r="AG3013" s="2">
        <v>1.2962962962962963E-3</v>
      </c>
      <c r="AH3013" t="s">
        <v>3911</v>
      </c>
      <c r="AI3013">
        <v>3</v>
      </c>
      <c r="AJ3013" t="s">
        <v>3928</v>
      </c>
      <c r="AK3013" s="3">
        <v>41965</v>
      </c>
      <c r="AL3013" s="10">
        <f>YEAR(ufc_fights_2[[#This Row],[date]])</f>
        <v>2014</v>
      </c>
      <c r="AM3013" t="s">
        <v>3971</v>
      </c>
      <c r="AN3013">
        <v>55</v>
      </c>
      <c r="AO3013" t="s">
        <v>3918</v>
      </c>
      <c r="AP3013">
        <f>IF(ufc_fights_2[[#This Row],[winner]]="Red",ufc_fights_2[[#This Row],[r_fighter_id]],ufc_fights_2[[#This Row],[b_fighter_id]])</f>
        <v>135</v>
      </c>
      <c r="AQ3013" t="str">
        <f>_xlfn.XLOOKUP(ufc_fights_2[[#This Row],[winnerID]],ufc_fighters[id],ufc_fighters[fighter_name],"xxx",0,1)</f>
        <v>Akbarh Arreola</v>
      </c>
    </row>
    <row r="3014" spans="1:43">
      <c r="A3014">
        <v>81</v>
      </c>
      <c r="B3014">
        <v>2041</v>
      </c>
      <c r="C3014">
        <f>_xlfn.XLOOKUP(ufc_fights_2[[#This Row],[r_fighter_id]],ufc_fighters[id],ufc_fighters[year],"xxx",0,1)</f>
        <v>1984</v>
      </c>
      <c r="D3014">
        <f>_xlfn.XLOOKUP(ufc_fights_2[[#This Row],[b_fighter_id]],ufc_fighters[id],ufc_fighters[year],"Prázdné",0,1)</f>
        <v>1988</v>
      </c>
      <c r="E3014" s="10">
        <f>YEAR(ufc_fights_2[[#This Row],[date]])-ufc_fights_2[[#This Row],[r_year]]</f>
        <v>32</v>
      </c>
      <c r="F3014" s="10">
        <f>YEAR(ufc_fights_2[[#This Row],[date]])-ufc_fights_2[[#This Row],[b_year]]</f>
        <v>28</v>
      </c>
      <c r="G3014">
        <v>0</v>
      </c>
      <c r="H3014">
        <v>3</v>
      </c>
      <c r="I3014">
        <v>0.2195</v>
      </c>
      <c r="J3014">
        <v>0.38100000000000001</v>
      </c>
      <c r="K3014">
        <v>0.26090000000000002</v>
      </c>
      <c r="L3014">
        <v>0.43009999999999998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6.5972222222222224E-4</v>
      </c>
      <c r="T3014" s="2">
        <v>6.134259259259259E-4</v>
      </c>
      <c r="U3014">
        <v>7.4099999999999999E-2</v>
      </c>
      <c r="V3014">
        <v>0.33800000000000002</v>
      </c>
      <c r="W3014">
        <v>0.6</v>
      </c>
      <c r="X3014">
        <v>0.25</v>
      </c>
      <c r="Y3014">
        <v>0.5</v>
      </c>
      <c r="Z3014">
        <v>0.2195</v>
      </c>
      <c r="AA3014">
        <v>0.35820000000000002</v>
      </c>
      <c r="AB3014">
        <v>0</v>
      </c>
      <c r="AC3014">
        <v>0.6</v>
      </c>
      <c r="AD3014">
        <v>0</v>
      </c>
      <c r="AE3014">
        <v>0.41670000000000001</v>
      </c>
      <c r="AF3014" t="s">
        <v>3910</v>
      </c>
      <c r="AG3014" s="2">
        <v>2.1296296296296298E-3</v>
      </c>
      <c r="AH3014" t="s">
        <v>3927</v>
      </c>
      <c r="AI3014">
        <v>5</v>
      </c>
      <c r="AJ3014" t="s">
        <v>3925</v>
      </c>
      <c r="AK3014" s="3">
        <v>42686</v>
      </c>
      <c r="AL3014" s="10">
        <f>YEAR(ufc_fights_2[[#This Row],[date]])</f>
        <v>2016</v>
      </c>
      <c r="AM3014" t="s">
        <v>3971</v>
      </c>
      <c r="AN3014">
        <v>18</v>
      </c>
      <c r="AO3014" t="s">
        <v>3918</v>
      </c>
      <c r="AP3014">
        <f>IF(ufc_fights_2[[#This Row],[winner]]="Red",ufc_fights_2[[#This Row],[r_fighter_id]],ufc_fights_2[[#This Row],[b_fighter_id]])</f>
        <v>2041</v>
      </c>
      <c r="AQ3014" t="str">
        <f>_xlfn.XLOOKUP(ufc_fights_2[[#This Row],[winnerID]],ufc_fighters[id],ufc_fighters[fighter_name],"xxx",0,1)</f>
        <v>Conor McGregor</v>
      </c>
    </row>
    <row r="3015" spans="1:43">
      <c r="A3015">
        <v>3018</v>
      </c>
      <c r="B3015">
        <v>523</v>
      </c>
      <c r="C3015">
        <f>_xlfn.XLOOKUP(ufc_fights_2[[#This Row],[r_fighter_id]],ufc_fighters[id],ufc_fighters[year],"xxx",0,1)</f>
        <v>1979</v>
      </c>
      <c r="D3015">
        <f>_xlfn.XLOOKUP(ufc_fights_2[[#This Row],[b_fighter_id]],ufc_fighters[id],ufc_fighters[year],"Prázdné",0,1)</f>
        <v>1983</v>
      </c>
      <c r="E3015" s="10">
        <f>YEAR(ufc_fights_2[[#This Row],[date]])-ufc_fights_2[[#This Row],[r_year]]</f>
        <v>32</v>
      </c>
      <c r="F3015" s="10">
        <f>YEAR(ufc_fights_2[[#This Row],[date]])-ufc_fights_2[[#This Row],[b_year]]</f>
        <v>28</v>
      </c>
      <c r="G3015">
        <v>0</v>
      </c>
      <c r="H3015">
        <v>2</v>
      </c>
      <c r="I3015">
        <v>0.57140000000000002</v>
      </c>
      <c r="J3015">
        <v>0.39129999999999998</v>
      </c>
      <c r="K3015">
        <v>0.60870000000000002</v>
      </c>
      <c r="L3015">
        <v>0.39129999999999998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 s="2">
        <v>4.3981481481481481E-4</v>
      </c>
      <c r="T3015" s="2">
        <v>1.1574074074074075E-4</v>
      </c>
      <c r="U3015">
        <v>0.46150000000000002</v>
      </c>
      <c r="V3015">
        <v>0.3125</v>
      </c>
      <c r="W3015">
        <v>1</v>
      </c>
      <c r="X3015">
        <v>0.6</v>
      </c>
      <c r="Y3015">
        <v>0.5</v>
      </c>
      <c r="Z3015">
        <v>0.58819999999999995</v>
      </c>
      <c r="AA3015">
        <v>0.4375</v>
      </c>
      <c r="AB3015">
        <v>0.5</v>
      </c>
      <c r="AC3015">
        <v>0.16669999999999999</v>
      </c>
      <c r="AD3015">
        <v>0</v>
      </c>
      <c r="AE3015">
        <v>1</v>
      </c>
      <c r="AF3015" t="s">
        <v>3933</v>
      </c>
      <c r="AG3015" s="2">
        <v>1.6435185185185185E-3</v>
      </c>
      <c r="AH3015" t="s">
        <v>3911</v>
      </c>
      <c r="AI3015">
        <v>3</v>
      </c>
      <c r="AJ3015" t="s">
        <v>3914</v>
      </c>
      <c r="AK3015" s="3">
        <v>40845</v>
      </c>
      <c r="AL3015" s="10">
        <f>YEAR(ufc_fights_2[[#This Row],[date]])</f>
        <v>2011</v>
      </c>
      <c r="AM3015" t="s">
        <v>3971</v>
      </c>
      <c r="AN3015">
        <v>1</v>
      </c>
      <c r="AO3015" t="s">
        <v>3918</v>
      </c>
      <c r="AP3015">
        <f>IF(ufc_fights_2[[#This Row],[winner]]="Red",ufc_fights_2[[#This Row],[r_fighter_id]],ufc_fights_2[[#This Row],[b_fighter_id]])</f>
        <v>523</v>
      </c>
      <c r="AQ3015" t="str">
        <f>_xlfn.XLOOKUP(ufc_fights_2[[#This Row],[winnerID]],ufc_fighters[id],ufc_fighters[fighter_name],"xxx",0,1)</f>
        <v>Donald Cerrone</v>
      </c>
    </row>
    <row r="3016" spans="1:43">
      <c r="A3016">
        <v>523</v>
      </c>
      <c r="B3016">
        <v>1579</v>
      </c>
      <c r="C3016">
        <f>_xlfn.XLOOKUP(ufc_fights_2[[#This Row],[r_fighter_id]],ufc_fighters[id],ufc_fighters[year],"xxx",0,1)</f>
        <v>1983</v>
      </c>
      <c r="D3016">
        <f>_xlfn.XLOOKUP(ufc_fights_2[[#This Row],[b_fighter_id]],ufc_fighters[id],ufc_fighters[year],"Prázdné",0,1)</f>
        <v>1988</v>
      </c>
      <c r="E3016" s="10">
        <f>YEAR(ufc_fights_2[[#This Row],[date]])-ufc_fights_2[[#This Row],[r_year]]</f>
        <v>32</v>
      </c>
      <c r="F3016" s="10">
        <f>YEAR(ufc_fights_2[[#This Row],[date]])-ufc_fights_2[[#This Row],[b_year]]</f>
        <v>27</v>
      </c>
      <c r="G3016">
        <v>0</v>
      </c>
      <c r="H3016">
        <v>0</v>
      </c>
      <c r="I3016">
        <v>0.44579999999999997</v>
      </c>
      <c r="J3016">
        <v>0.28299999999999997</v>
      </c>
      <c r="K3016">
        <v>0.51429999999999998</v>
      </c>
      <c r="L3016">
        <v>0.29820000000000002</v>
      </c>
      <c r="M3016">
        <v>1</v>
      </c>
      <c r="N3016">
        <v>0.1429</v>
      </c>
      <c r="O3016">
        <v>2</v>
      </c>
      <c r="P3016">
        <v>0</v>
      </c>
      <c r="Q3016">
        <v>1</v>
      </c>
      <c r="R3016">
        <v>0</v>
      </c>
      <c r="S3016" s="2">
        <v>2.5578703703703705E-3</v>
      </c>
      <c r="T3016" s="2">
        <v>1.4004629629629629E-3</v>
      </c>
      <c r="U3016">
        <v>0.1429</v>
      </c>
      <c r="V3016">
        <v>0.15620000000000001</v>
      </c>
      <c r="W3016">
        <v>0.44440000000000002</v>
      </c>
      <c r="X3016">
        <v>0.84379999999999999</v>
      </c>
      <c r="Y3016">
        <v>0.5</v>
      </c>
      <c r="Z3016">
        <v>0.40849999999999997</v>
      </c>
      <c r="AA3016">
        <v>0.28299999999999997</v>
      </c>
      <c r="AB3016">
        <v>0.33329999999999999</v>
      </c>
      <c r="AC3016">
        <v>0</v>
      </c>
      <c r="AD3016">
        <v>0.77780000000000005</v>
      </c>
      <c r="AE3016">
        <v>0</v>
      </c>
      <c r="AF3016" t="s">
        <v>3915</v>
      </c>
      <c r="AG3016" s="2">
        <v>3.472222222222222E-3</v>
      </c>
      <c r="AH3016" t="s">
        <v>3911</v>
      </c>
      <c r="AI3016">
        <v>3</v>
      </c>
      <c r="AJ3016" t="s">
        <v>3925</v>
      </c>
      <c r="AK3016" s="3">
        <v>42007</v>
      </c>
      <c r="AL3016" s="10">
        <f>YEAR(ufc_fights_2[[#This Row],[date]])</f>
        <v>2015</v>
      </c>
      <c r="AM3016" t="s">
        <v>3971</v>
      </c>
      <c r="AN3016">
        <v>1</v>
      </c>
      <c r="AO3016" t="s">
        <v>3913</v>
      </c>
      <c r="AP3016">
        <f>IF(ufc_fights_2[[#This Row],[winner]]="Red",ufc_fights_2[[#This Row],[r_fighter_id]],ufc_fights_2[[#This Row],[b_fighter_id]])</f>
        <v>523</v>
      </c>
      <c r="AQ3016" t="str">
        <f>_xlfn.XLOOKUP(ufc_fights_2[[#This Row],[winnerID]],ufc_fighters[id],ufc_fighters[fighter_name],"xxx",0,1)</f>
        <v>Donald Cerrone</v>
      </c>
    </row>
    <row r="3017" spans="1:43">
      <c r="A3017">
        <v>523</v>
      </c>
      <c r="B3017">
        <v>81</v>
      </c>
      <c r="C3017">
        <f>_xlfn.XLOOKUP(ufc_fights_2[[#This Row],[r_fighter_id]],ufc_fighters[id],ufc_fighters[year],"xxx",0,1)</f>
        <v>1983</v>
      </c>
      <c r="D3017">
        <f>_xlfn.XLOOKUP(ufc_fights_2[[#This Row],[b_fighter_id]],ufc_fighters[id],ufc_fighters[year],"Prázdné",0,1)</f>
        <v>1984</v>
      </c>
      <c r="E3017" s="10">
        <f>YEAR(ufc_fights_2[[#This Row],[date]])-ufc_fights_2[[#This Row],[r_year]]</f>
        <v>31</v>
      </c>
      <c r="F3017" s="10">
        <f>YEAR(ufc_fights_2[[#This Row],[date]])-ufc_fights_2[[#This Row],[b_year]]</f>
        <v>30</v>
      </c>
      <c r="G3017">
        <v>1</v>
      </c>
      <c r="H3017">
        <v>0</v>
      </c>
      <c r="I3017">
        <v>0.53010000000000002</v>
      </c>
      <c r="J3017">
        <v>0.3478</v>
      </c>
      <c r="K3017">
        <v>0.55489999999999995</v>
      </c>
      <c r="L3017">
        <v>0.40760000000000002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1.3541666666666667E-3</v>
      </c>
      <c r="T3017" s="2">
        <v>4.2824074074074075E-4</v>
      </c>
      <c r="U3017">
        <v>0.32690000000000002</v>
      </c>
      <c r="V3017">
        <v>0.32429999999999998</v>
      </c>
      <c r="W3017">
        <v>0.8</v>
      </c>
      <c r="X3017">
        <v>0.96299999999999997</v>
      </c>
      <c r="Y3017">
        <v>0.66669999999999996</v>
      </c>
      <c r="Z3017">
        <v>0.4924</v>
      </c>
      <c r="AA3017">
        <v>0.29820000000000002</v>
      </c>
      <c r="AB3017">
        <v>0.73909999999999998</v>
      </c>
      <c r="AC3017">
        <v>0.58330000000000004</v>
      </c>
      <c r="AD3017">
        <v>0.54549999999999998</v>
      </c>
      <c r="AE3017">
        <v>0</v>
      </c>
      <c r="AF3017" t="s">
        <v>3915</v>
      </c>
      <c r="AG3017" s="2">
        <v>3.472222222222222E-3</v>
      </c>
      <c r="AH3017" t="s">
        <v>3911</v>
      </c>
      <c r="AI3017">
        <v>3</v>
      </c>
      <c r="AJ3017" t="s">
        <v>3925</v>
      </c>
      <c r="AK3017" s="3">
        <v>41909</v>
      </c>
      <c r="AL3017" s="10">
        <f>YEAR(ufc_fights_2[[#This Row],[date]])</f>
        <v>2014</v>
      </c>
      <c r="AM3017" t="s">
        <v>3971</v>
      </c>
      <c r="AN3017">
        <v>1</v>
      </c>
      <c r="AO3017" t="s">
        <v>3913</v>
      </c>
      <c r="AP3017">
        <f>IF(ufc_fights_2[[#This Row],[winner]]="Red",ufc_fights_2[[#This Row],[r_fighter_id]],ufc_fights_2[[#This Row],[b_fighter_id]])</f>
        <v>523</v>
      </c>
      <c r="AQ3017" t="str">
        <f>_xlfn.XLOOKUP(ufc_fights_2[[#This Row],[winnerID]],ufc_fighters[id],ufc_fighters[fighter_name],"xxx",0,1)</f>
        <v>Donald Cerrone</v>
      </c>
    </row>
    <row r="3018" spans="1:43">
      <c r="A3018">
        <v>3035</v>
      </c>
      <c r="B3018">
        <v>540</v>
      </c>
      <c r="C3018">
        <f>_xlfn.XLOOKUP(ufc_fights_2[[#This Row],[r_fighter_id]],ufc_fighters[id],ufc_fighters[year],"xxx",0,1)</f>
        <v>1987</v>
      </c>
      <c r="D3018">
        <f>_xlfn.XLOOKUP(ufc_fights_2[[#This Row],[b_fighter_id]],ufc_fighters[id],ufc_fighters[year],"Prázdné",0,1)</f>
        <v>1987</v>
      </c>
      <c r="E3018" s="10">
        <f>YEAR(ufc_fights_2[[#This Row],[date]])-ufc_fights_2[[#This Row],[r_year]]</f>
        <v>26</v>
      </c>
      <c r="F3018" s="10">
        <f>YEAR(ufc_fights_2[[#This Row],[date]])-ufc_fights_2[[#This Row],[b_year]]</f>
        <v>26</v>
      </c>
      <c r="G3018">
        <v>0</v>
      </c>
      <c r="H3018">
        <v>0</v>
      </c>
      <c r="I3018">
        <v>0.22220000000000001</v>
      </c>
      <c r="J3018">
        <v>0.36840000000000001</v>
      </c>
      <c r="K3018">
        <v>0.48149999999999998</v>
      </c>
      <c r="L3018">
        <v>0.42859999999999998</v>
      </c>
      <c r="M3018">
        <v>0.66669999999999996</v>
      </c>
      <c r="N3018">
        <v>0.5</v>
      </c>
      <c r="O3018">
        <v>1</v>
      </c>
      <c r="P3018">
        <v>2</v>
      </c>
      <c r="Q3018">
        <v>0</v>
      </c>
      <c r="R3018">
        <v>1</v>
      </c>
      <c r="S3018" s="2">
        <v>2.2106481481481482E-3</v>
      </c>
      <c r="T3018" s="2">
        <v>9.3749999999999997E-4</v>
      </c>
      <c r="U3018">
        <v>0</v>
      </c>
      <c r="V3018">
        <v>0.3125</v>
      </c>
      <c r="W3018">
        <v>0.6</v>
      </c>
      <c r="X3018">
        <v>0.25</v>
      </c>
      <c r="Y3018">
        <v>0.5</v>
      </c>
      <c r="Z3018">
        <v>0</v>
      </c>
      <c r="AA3018">
        <v>0.36840000000000001</v>
      </c>
      <c r="AB3018">
        <v>0.8</v>
      </c>
      <c r="AC3018">
        <v>0</v>
      </c>
      <c r="AD3018">
        <v>0</v>
      </c>
      <c r="AE3018">
        <v>0</v>
      </c>
      <c r="AF3018" t="s">
        <v>3933</v>
      </c>
      <c r="AG3018" s="2">
        <v>1.1689814814814816E-3</v>
      </c>
      <c r="AH3018" t="s">
        <v>3911</v>
      </c>
      <c r="AI3018">
        <v>3</v>
      </c>
      <c r="AJ3018" t="s">
        <v>3972</v>
      </c>
      <c r="AK3018" s="3">
        <v>41584</v>
      </c>
      <c r="AL3018" s="10">
        <f>YEAR(ufc_fights_2[[#This Row],[date]])</f>
        <v>2013</v>
      </c>
      <c r="AM3018" t="s">
        <v>3971</v>
      </c>
      <c r="AN3018">
        <v>4</v>
      </c>
      <c r="AO3018" t="s">
        <v>3918</v>
      </c>
      <c r="AP3018">
        <f>IF(ufc_fights_2[[#This Row],[winner]]="Red",ufc_fights_2[[#This Row],[r_fighter_id]],ufc_fights_2[[#This Row],[b_fighter_id]])</f>
        <v>540</v>
      </c>
      <c r="AQ3018" t="str">
        <f>_xlfn.XLOOKUP(ufc_fights_2[[#This Row],[winnerID]],ufc_fighters[id],ufc_fighters[fighter_name],"xxx",0,1)</f>
        <v>Michael Chiesa</v>
      </c>
    </row>
    <row r="3019" spans="1:43">
      <c r="A3019">
        <v>354</v>
      </c>
      <c r="B3019">
        <v>700</v>
      </c>
      <c r="C3019">
        <f>_xlfn.XLOOKUP(ufc_fights_2[[#This Row],[r_fighter_id]],ufc_fighters[id],ufc_fighters[year],"xxx",0,1)</f>
        <v>1981</v>
      </c>
      <c r="D3019">
        <f>_xlfn.XLOOKUP(ufc_fights_2[[#This Row],[b_fighter_id]],ufc_fighters[id],ufc_fighters[year],"Prázdné",0,1)</f>
        <v>1989</v>
      </c>
      <c r="E3019" s="10">
        <f>YEAR(ufc_fights_2[[#This Row],[date]])-ufc_fights_2[[#This Row],[r_year]]</f>
        <v>33</v>
      </c>
      <c r="F3019" s="10">
        <f>YEAR(ufc_fights_2[[#This Row],[date]])-ufc_fights_2[[#This Row],[b_year]]</f>
        <v>25</v>
      </c>
      <c r="G3019">
        <v>0</v>
      </c>
      <c r="H3019">
        <v>1</v>
      </c>
      <c r="I3019">
        <v>0.55559999999999998</v>
      </c>
      <c r="J3019">
        <v>0.42859999999999998</v>
      </c>
      <c r="K3019">
        <v>0.63639999999999997</v>
      </c>
      <c r="L3019">
        <v>0.42859999999999998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 s="2">
        <v>0</v>
      </c>
      <c r="T3019" s="2">
        <v>4.9768518518518521E-4</v>
      </c>
      <c r="U3019">
        <v>0.33329999999999999</v>
      </c>
      <c r="V3019">
        <v>0.47060000000000002</v>
      </c>
      <c r="W3019">
        <v>1</v>
      </c>
      <c r="X3019">
        <v>1</v>
      </c>
      <c r="Y3019">
        <v>0</v>
      </c>
      <c r="Z3019">
        <v>0.4</v>
      </c>
      <c r="AA3019">
        <v>0.16669999999999999</v>
      </c>
      <c r="AB3019">
        <v>0.75</v>
      </c>
      <c r="AC3019">
        <v>1</v>
      </c>
      <c r="AD3019">
        <v>0</v>
      </c>
      <c r="AE3019">
        <v>0.75</v>
      </c>
      <c r="AF3019" t="s">
        <v>3933</v>
      </c>
      <c r="AG3019" s="2">
        <v>1.2152777777777778E-3</v>
      </c>
      <c r="AH3019" t="s">
        <v>3911</v>
      </c>
      <c r="AI3019">
        <v>3</v>
      </c>
      <c r="AJ3019" t="s">
        <v>3928</v>
      </c>
      <c r="AK3019" s="3">
        <v>41654</v>
      </c>
      <c r="AL3019" s="10">
        <f>YEAR(ufc_fights_2[[#This Row],[date]])</f>
        <v>2014</v>
      </c>
      <c r="AM3019" t="s">
        <v>3971</v>
      </c>
      <c r="AN3019">
        <v>76</v>
      </c>
      <c r="AO3019" t="s">
        <v>3918</v>
      </c>
      <c r="AP3019">
        <f>IF(ufc_fights_2[[#This Row],[winner]]="Red",ufc_fights_2[[#This Row],[r_fighter_id]],ufc_fights_2[[#This Row],[b_fighter_id]])</f>
        <v>700</v>
      </c>
      <c r="AQ3019" t="str">
        <f>_xlfn.XLOOKUP(ufc_fights_2[[#This Row],[winnerID]],ufc_fighters[id],ufc_fighters[fighter_name],"xxx",0,1)</f>
        <v>Beneil Dariush</v>
      </c>
    </row>
    <row r="3020" spans="1:43">
      <c r="A3020">
        <v>770</v>
      </c>
      <c r="B3020">
        <v>2113</v>
      </c>
      <c r="C3020">
        <f>_xlfn.XLOOKUP(ufc_fights_2[[#This Row],[r_fighter_id]],ufc_fighters[id],ufc_fighters[year],"xxx",0,1)</f>
        <v>1985</v>
      </c>
      <c r="D3020">
        <f>_xlfn.XLOOKUP(ufc_fights_2[[#This Row],[b_fighter_id]],ufc_fighters[id],ufc_fighters[year],"Prázdné",0,1)</f>
        <v>1983</v>
      </c>
      <c r="E3020" s="10">
        <f>YEAR(ufc_fights_2[[#This Row],[date]])-ufc_fights_2[[#This Row],[r_year]]</f>
        <v>27</v>
      </c>
      <c r="F3020" s="10">
        <f>YEAR(ufc_fights_2[[#This Row],[date]])-ufc_fights_2[[#This Row],[b_year]]</f>
        <v>29</v>
      </c>
      <c r="G3020">
        <v>0</v>
      </c>
      <c r="H3020">
        <v>0</v>
      </c>
      <c r="I3020">
        <v>0.46939999999999998</v>
      </c>
      <c r="J3020">
        <v>0.35210000000000002</v>
      </c>
      <c r="K3020">
        <v>0.62990000000000002</v>
      </c>
      <c r="L3020">
        <v>0.36990000000000001</v>
      </c>
      <c r="M3020">
        <v>0</v>
      </c>
      <c r="N3020">
        <v>0.2</v>
      </c>
      <c r="O3020">
        <v>2</v>
      </c>
      <c r="P3020">
        <v>0</v>
      </c>
      <c r="Q3020">
        <v>2</v>
      </c>
      <c r="R3020">
        <v>0</v>
      </c>
      <c r="S3020" s="2">
        <v>1.8171296296296297E-3</v>
      </c>
      <c r="T3020" s="2">
        <v>8.6805555555555551E-4</v>
      </c>
      <c r="U3020">
        <v>0.39190000000000003</v>
      </c>
      <c r="V3020">
        <v>0.2157</v>
      </c>
      <c r="W3020">
        <v>0.61109999999999998</v>
      </c>
      <c r="X3020">
        <v>1</v>
      </c>
      <c r="Y3020">
        <v>0.7</v>
      </c>
      <c r="Z3020">
        <v>0.3382</v>
      </c>
      <c r="AA3020">
        <v>0.26529999999999998</v>
      </c>
      <c r="AB3020">
        <v>0.75860000000000005</v>
      </c>
      <c r="AC3020">
        <v>0.54549999999999998</v>
      </c>
      <c r="AD3020">
        <v>1</v>
      </c>
      <c r="AE3020">
        <v>0</v>
      </c>
      <c r="AF3020" t="s">
        <v>3933</v>
      </c>
      <c r="AG3020" s="2">
        <v>2.8819444444444444E-3</v>
      </c>
      <c r="AH3020" t="s">
        <v>3927</v>
      </c>
      <c r="AI3020">
        <v>5</v>
      </c>
      <c r="AJ3020" t="s">
        <v>3938</v>
      </c>
      <c r="AK3020" s="3">
        <v>41034</v>
      </c>
      <c r="AL3020" s="10">
        <f>YEAR(ufc_fights_2[[#This Row],[date]])</f>
        <v>2012</v>
      </c>
      <c r="AM3020" t="s">
        <v>3971</v>
      </c>
      <c r="AN3020">
        <v>130</v>
      </c>
      <c r="AO3020" t="s">
        <v>3913</v>
      </c>
      <c r="AP3020">
        <f>IF(ufc_fights_2[[#This Row],[winner]]="Red",ufc_fights_2[[#This Row],[r_fighter_id]],ufc_fights_2[[#This Row],[b_fighter_id]])</f>
        <v>770</v>
      </c>
      <c r="AQ3020" t="str">
        <f>_xlfn.XLOOKUP(ufc_fights_2[[#This Row],[winnerID]],ufc_fighters[id],ufc_fighters[fighter_name],"xxx",0,1)</f>
        <v>Nate Diaz</v>
      </c>
    </row>
    <row r="3021" spans="1:43">
      <c r="A3021">
        <v>856</v>
      </c>
      <c r="B3021">
        <v>3353</v>
      </c>
      <c r="C3021">
        <f>_xlfn.XLOOKUP(ufc_fights_2[[#This Row],[r_fighter_id]],ufc_fighters[id],ufc_fighters[year],"xxx",0,1)</f>
        <v>1981</v>
      </c>
      <c r="D3021">
        <f>_xlfn.XLOOKUP(ufc_fights_2[[#This Row],[b_fighter_id]],ufc_fighters[id],ufc_fighters[year],"Prázdné",0,1)</f>
        <v>1981</v>
      </c>
      <c r="E3021" s="10">
        <f>YEAR(ufc_fights_2[[#This Row],[date]])-ufc_fights_2[[#This Row],[r_year]]</f>
        <v>28</v>
      </c>
      <c r="F3021" s="10">
        <f>YEAR(ufc_fights_2[[#This Row],[date]])-ufc_fights_2[[#This Row],[b_year]]</f>
        <v>28</v>
      </c>
      <c r="G3021">
        <v>0</v>
      </c>
      <c r="H3021">
        <v>0</v>
      </c>
      <c r="I3021">
        <v>0.4098</v>
      </c>
      <c r="J3021">
        <v>0.16669999999999999</v>
      </c>
      <c r="K3021">
        <v>0.5</v>
      </c>
      <c r="L3021">
        <v>0.16669999999999999</v>
      </c>
      <c r="M3021">
        <v>0</v>
      </c>
      <c r="N3021">
        <v>0.33329999999999999</v>
      </c>
      <c r="O3021">
        <v>1</v>
      </c>
      <c r="P3021">
        <v>0</v>
      </c>
      <c r="Q3021">
        <v>0</v>
      </c>
      <c r="R3021">
        <v>0</v>
      </c>
      <c r="S3021" s="2">
        <v>4.2824074074074075E-4</v>
      </c>
      <c r="T3021" s="2">
        <v>1.3888888888888889E-3</v>
      </c>
      <c r="U3021">
        <v>0.38779999999999998</v>
      </c>
      <c r="V3021">
        <v>0.12820000000000001</v>
      </c>
      <c r="W3021">
        <v>0.5</v>
      </c>
      <c r="X3021">
        <v>0.5</v>
      </c>
      <c r="Y3021">
        <v>0</v>
      </c>
      <c r="Z3021">
        <v>0.28949999999999998</v>
      </c>
      <c r="AA3021">
        <v>0.1429</v>
      </c>
      <c r="AB3021">
        <v>0.4</v>
      </c>
      <c r="AC3021">
        <v>0.28570000000000001</v>
      </c>
      <c r="AD3021">
        <v>0.66669999999999996</v>
      </c>
      <c r="AE3021">
        <v>0</v>
      </c>
      <c r="AF3021" t="s">
        <v>3933</v>
      </c>
      <c r="AG3021" s="2">
        <v>1.6203703703703703E-3</v>
      </c>
      <c r="AH3021" t="s">
        <v>3911</v>
      </c>
      <c r="AI3021">
        <v>3</v>
      </c>
      <c r="AJ3021" t="s">
        <v>3914</v>
      </c>
      <c r="AK3021" s="3">
        <v>40152</v>
      </c>
      <c r="AL3021" s="10">
        <f>YEAR(ufc_fights_2[[#This Row],[date]])</f>
        <v>2009</v>
      </c>
      <c r="AM3021" t="s">
        <v>3971</v>
      </c>
      <c r="AN3021">
        <v>1</v>
      </c>
      <c r="AO3021" t="s">
        <v>3913</v>
      </c>
      <c r="AP3021">
        <f>IF(ufc_fights_2[[#This Row],[winner]]="Red",ufc_fights_2[[#This Row],[r_fighter_id]],ufc_fights_2[[#This Row],[b_fighter_id]])</f>
        <v>856</v>
      </c>
      <c r="AQ3021" t="str">
        <f>_xlfn.XLOOKUP(ufc_fights_2[[#This Row],[winnerID]],ufc_fighters[id],ufc_fighters[fighter_name],"xxx",0,1)</f>
        <v>Frankie Edgar</v>
      </c>
    </row>
    <row r="3022" spans="1:43">
      <c r="A3022">
        <v>1312</v>
      </c>
      <c r="B3022">
        <v>445</v>
      </c>
      <c r="C3022">
        <f>_xlfn.XLOOKUP(ufc_fights_2[[#This Row],[r_fighter_id]],ufc_fighters[id],ufc_fighters[year],"xxx",0,1)</f>
        <v>1984</v>
      </c>
      <c r="D3022">
        <f>_xlfn.XLOOKUP(ufc_fights_2[[#This Row],[b_fighter_id]],ufc_fighters[id],ufc_fighters[year],"Prázdné",0,1)</f>
        <v>1989</v>
      </c>
      <c r="E3022" s="10">
        <f>YEAR(ufc_fights_2[[#This Row],[date]])-ufc_fights_2[[#This Row],[r_year]]</f>
        <v>35</v>
      </c>
      <c r="F3022" s="10">
        <f>YEAR(ufc_fights_2[[#This Row],[date]])-ufc_fights_2[[#This Row],[b_year]]</f>
        <v>30</v>
      </c>
      <c r="G3022">
        <v>0</v>
      </c>
      <c r="H3022">
        <v>0</v>
      </c>
      <c r="I3022">
        <v>0.46839999999999998</v>
      </c>
      <c r="J3022">
        <v>0.4975</v>
      </c>
      <c r="K3022">
        <v>0.51719999999999999</v>
      </c>
      <c r="L3022">
        <v>0.50480000000000003</v>
      </c>
      <c r="M3022">
        <v>0.33329999999999999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2.4305555555555555E-4</v>
      </c>
      <c r="T3022" s="2">
        <v>0</v>
      </c>
      <c r="U3022">
        <v>0.3846</v>
      </c>
      <c r="V3022">
        <v>0.45029999999999998</v>
      </c>
      <c r="W3022">
        <v>0.44440000000000002</v>
      </c>
      <c r="X3022">
        <v>1</v>
      </c>
      <c r="Y3022">
        <v>0.66669999999999996</v>
      </c>
      <c r="Z3022">
        <v>0.46150000000000002</v>
      </c>
      <c r="AA3022">
        <v>0.4869</v>
      </c>
      <c r="AB3022">
        <v>1</v>
      </c>
      <c r="AC3022">
        <v>0.7</v>
      </c>
      <c r="AD3022">
        <v>0</v>
      </c>
      <c r="AE3022">
        <v>0</v>
      </c>
      <c r="AF3022" t="s">
        <v>3910</v>
      </c>
      <c r="AG3022" s="2">
        <v>3.425925925925926E-3</v>
      </c>
      <c r="AH3022" t="s">
        <v>3911</v>
      </c>
      <c r="AI3022">
        <v>3</v>
      </c>
      <c r="AJ3022" t="s">
        <v>3961</v>
      </c>
      <c r="AK3022" s="3">
        <v>43617</v>
      </c>
      <c r="AL3022" s="10">
        <f>YEAR(ufc_fights_2[[#This Row],[date]])</f>
        <v>2019</v>
      </c>
      <c r="AM3022" t="s">
        <v>3971</v>
      </c>
      <c r="AN3022">
        <v>86</v>
      </c>
      <c r="AO3022" t="s">
        <v>3918</v>
      </c>
      <c r="AP3022">
        <f>IF(ufc_fights_2[[#This Row],[winner]]="Red",ufc_fights_2[[#This Row],[r_fighter_id]],ufc_fights_2[[#This Row],[b_fighter_id]])</f>
        <v>445</v>
      </c>
      <c r="AQ3022" t="str">
        <f>_xlfn.XLOOKUP(ufc_fights_2[[#This Row],[winnerID]],ufc_fighters[id],ufc_fighters[fighter_name],"xxx",0,1)</f>
        <v>Frank Camacho</v>
      </c>
    </row>
    <row r="3023" spans="1:43">
      <c r="A3023">
        <v>378</v>
      </c>
      <c r="B3023">
        <v>445</v>
      </c>
      <c r="C3023">
        <f>_xlfn.XLOOKUP(ufc_fights_2[[#This Row],[r_fighter_id]],ufc_fighters[id],ufc_fighters[year],"xxx",0,1)</f>
        <v>1984</v>
      </c>
      <c r="D3023">
        <f>_xlfn.XLOOKUP(ufc_fights_2[[#This Row],[b_fighter_id]],ufc_fighters[id],ufc_fighters[year],"Prázdné",0,1)</f>
        <v>1989</v>
      </c>
      <c r="E3023" s="10">
        <f>YEAR(ufc_fights_2[[#This Row],[date]])-ufc_fights_2[[#This Row],[r_year]]</f>
        <v>33</v>
      </c>
      <c r="F3023" s="10">
        <f>YEAR(ufc_fights_2[[#This Row],[date]])-ufc_fights_2[[#This Row],[b_year]]</f>
        <v>28</v>
      </c>
      <c r="G3023">
        <v>0</v>
      </c>
      <c r="H3023">
        <v>0</v>
      </c>
      <c r="I3023">
        <v>0.4143</v>
      </c>
      <c r="J3023">
        <v>0.5151</v>
      </c>
      <c r="K3023">
        <v>0.43730000000000002</v>
      </c>
      <c r="L3023">
        <v>0.58889999999999998</v>
      </c>
      <c r="M3023">
        <v>0.28570000000000001</v>
      </c>
      <c r="N3023">
        <v>0.2</v>
      </c>
      <c r="O3023">
        <v>1</v>
      </c>
      <c r="P3023">
        <v>0</v>
      </c>
      <c r="Q3023">
        <v>0</v>
      </c>
      <c r="R3023">
        <v>1</v>
      </c>
      <c r="S3023" s="2">
        <v>1.5277777777777779E-3</v>
      </c>
      <c r="T3023" s="2">
        <v>1.5972222222222223E-3</v>
      </c>
      <c r="U3023">
        <v>0.33800000000000002</v>
      </c>
      <c r="V3023">
        <v>0.49459999999999998</v>
      </c>
      <c r="W3023">
        <v>0.76</v>
      </c>
      <c r="X3023">
        <v>1</v>
      </c>
      <c r="Y3023">
        <v>0</v>
      </c>
      <c r="Z3023">
        <v>0.40570000000000001</v>
      </c>
      <c r="AA3023">
        <v>0.47970000000000002</v>
      </c>
      <c r="AB3023">
        <v>0.66669999999999996</v>
      </c>
      <c r="AC3023">
        <v>0.85189999999999999</v>
      </c>
      <c r="AD3023">
        <v>1</v>
      </c>
      <c r="AE3023">
        <v>1</v>
      </c>
      <c r="AF3023" t="s">
        <v>3922</v>
      </c>
      <c r="AG3023" s="2">
        <v>3.472222222222222E-3</v>
      </c>
      <c r="AH3023" t="s">
        <v>3911</v>
      </c>
      <c r="AI3023">
        <v>3</v>
      </c>
      <c r="AJ3023" t="s">
        <v>3946</v>
      </c>
      <c r="AK3023" s="3">
        <v>43057</v>
      </c>
      <c r="AL3023" s="10">
        <f>YEAR(ufc_fights_2[[#This Row],[date]])</f>
        <v>2017</v>
      </c>
      <c r="AM3023" t="s">
        <v>3971</v>
      </c>
      <c r="AN3023">
        <v>68</v>
      </c>
      <c r="AO3023" t="s">
        <v>3918</v>
      </c>
      <c r="AP3023">
        <f>IF(ufc_fights_2[[#This Row],[winner]]="Red",ufc_fights_2[[#This Row],[r_fighter_id]],ufc_fights_2[[#This Row],[b_fighter_id]])</f>
        <v>445</v>
      </c>
      <c r="AQ3023" t="str">
        <f>_xlfn.XLOOKUP(ufc_fights_2[[#This Row],[winnerID]],ufc_fighters[id],ufc_fighters[fighter_name],"xxx",0,1)</f>
        <v>Frank Camacho</v>
      </c>
    </row>
    <row r="3024" spans="1:43">
      <c r="A3024">
        <v>2877</v>
      </c>
      <c r="B3024">
        <v>512</v>
      </c>
      <c r="C3024">
        <f>_xlfn.XLOOKUP(ufc_fights_2[[#This Row],[r_fighter_id]],ufc_fighters[id],ufc_fighters[year],"xxx",0,1)</f>
        <v>1988</v>
      </c>
      <c r="D3024">
        <f>_xlfn.XLOOKUP(ufc_fights_2[[#This Row],[b_fighter_id]],ufc_fighters[id],ufc_fighters[year],"Prázdné",0,1)</f>
        <v>1979</v>
      </c>
      <c r="E3024" s="10">
        <f>YEAR(ufc_fights_2[[#This Row],[date]])-ufc_fights_2[[#This Row],[r_year]]</f>
        <v>25</v>
      </c>
      <c r="F3024" s="10">
        <f>YEAR(ufc_fights_2[[#This Row],[date]])-ufc_fights_2[[#This Row],[b_year]]</f>
        <v>34</v>
      </c>
      <c r="G3024">
        <v>0</v>
      </c>
      <c r="H3024">
        <v>0</v>
      </c>
      <c r="I3024">
        <v>0.1739</v>
      </c>
      <c r="J3024">
        <v>0.56720000000000004</v>
      </c>
      <c r="K3024">
        <v>0.4894</v>
      </c>
      <c r="L3024">
        <v>0.64419999999999999</v>
      </c>
      <c r="M3024">
        <v>0</v>
      </c>
      <c r="N3024">
        <v>0.66669999999999996</v>
      </c>
      <c r="O3024">
        <v>5</v>
      </c>
      <c r="P3024">
        <v>0</v>
      </c>
      <c r="Q3024">
        <v>0</v>
      </c>
      <c r="R3024">
        <v>0</v>
      </c>
      <c r="S3024" s="2">
        <v>0</v>
      </c>
      <c r="T3024" s="2">
        <v>8.5069444444444437E-3</v>
      </c>
      <c r="U3024">
        <v>0.1</v>
      </c>
      <c r="V3024">
        <v>0.54690000000000005</v>
      </c>
      <c r="W3024">
        <v>1</v>
      </c>
      <c r="X3024">
        <v>0.5</v>
      </c>
      <c r="Y3024">
        <v>1</v>
      </c>
      <c r="Z3024">
        <v>0.1739</v>
      </c>
      <c r="AA3024">
        <v>0.1429</v>
      </c>
      <c r="AB3024">
        <v>0</v>
      </c>
      <c r="AC3024">
        <v>0</v>
      </c>
      <c r="AD3024">
        <v>0</v>
      </c>
      <c r="AE3024">
        <v>0.61670000000000003</v>
      </c>
      <c r="AF3024" t="s">
        <v>3915</v>
      </c>
      <c r="AG3024" s="2">
        <v>3.472222222222222E-3</v>
      </c>
      <c r="AH3024" t="s">
        <v>3911</v>
      </c>
      <c r="AI3024">
        <v>3</v>
      </c>
      <c r="AJ3024" t="s">
        <v>4007</v>
      </c>
      <c r="AK3024" s="3">
        <v>41321</v>
      </c>
      <c r="AL3024" s="10">
        <f>YEAR(ufc_fights_2[[#This Row],[date]])</f>
        <v>2013</v>
      </c>
      <c r="AM3024" t="s">
        <v>3971</v>
      </c>
      <c r="AN3024">
        <v>70</v>
      </c>
      <c r="AO3024" t="s">
        <v>3918</v>
      </c>
      <c r="AP3024">
        <f>IF(ufc_fights_2[[#This Row],[winner]]="Red",ufc_fights_2[[#This Row],[r_fighter_id]],ufc_fights_2[[#This Row],[b_fighter_id]])</f>
        <v>512</v>
      </c>
      <c r="AQ3024" t="str">
        <f>_xlfn.XLOOKUP(ufc_fights_2[[#This Row],[winnerID]],ufc_fighters[id],ufc_fighters[fighter_name],"xxx",0,1)</f>
        <v>Danny Castillo</v>
      </c>
    </row>
    <row r="3025" spans="1:43">
      <c r="A3025">
        <v>2323</v>
      </c>
      <c r="B3025">
        <v>512</v>
      </c>
      <c r="C3025">
        <f>_xlfn.XLOOKUP(ufc_fights_2[[#This Row],[r_fighter_id]],ufc_fighters[id],ufc_fighters[year],"xxx",0,1)</f>
        <v>1980</v>
      </c>
      <c r="D3025">
        <f>_xlfn.XLOOKUP(ufc_fights_2[[#This Row],[b_fighter_id]],ufc_fighters[id],ufc_fighters[year],"Prázdné",0,1)</f>
        <v>1979</v>
      </c>
      <c r="E3025" s="10">
        <f>YEAR(ufc_fights_2[[#This Row],[date]])-ufc_fights_2[[#This Row],[r_year]]</f>
        <v>31</v>
      </c>
      <c r="F3025" s="10">
        <f>YEAR(ufc_fights_2[[#This Row],[date]])-ufc_fights_2[[#This Row],[b_year]]</f>
        <v>32</v>
      </c>
      <c r="G3025">
        <v>0</v>
      </c>
      <c r="H3025">
        <v>0</v>
      </c>
      <c r="I3025">
        <v>0.44900000000000001</v>
      </c>
      <c r="J3025">
        <v>0.46479999999999999</v>
      </c>
      <c r="K3025">
        <v>0.54920000000000002</v>
      </c>
      <c r="L3025">
        <v>0.57840000000000003</v>
      </c>
      <c r="M3025">
        <v>0</v>
      </c>
      <c r="N3025">
        <v>0.33329999999999999</v>
      </c>
      <c r="O3025">
        <v>1</v>
      </c>
      <c r="P3025">
        <v>0</v>
      </c>
      <c r="Q3025">
        <v>1</v>
      </c>
      <c r="R3025">
        <v>0</v>
      </c>
      <c r="S3025" s="2">
        <v>2.199074074074074E-4</v>
      </c>
      <c r="T3025" s="2">
        <v>5.6018518518518518E-3</v>
      </c>
      <c r="U3025">
        <v>0.31430000000000002</v>
      </c>
      <c r="V3025">
        <v>0.24440000000000001</v>
      </c>
      <c r="W3025">
        <v>0.71430000000000005</v>
      </c>
      <c r="X3025">
        <v>1</v>
      </c>
      <c r="Y3025">
        <v>0.9</v>
      </c>
      <c r="Z3025">
        <v>0.40479999999999999</v>
      </c>
      <c r="AA3025">
        <v>0.186</v>
      </c>
      <c r="AB3025">
        <v>0.71430000000000005</v>
      </c>
      <c r="AC3025">
        <v>0.96</v>
      </c>
      <c r="AD3025">
        <v>0</v>
      </c>
      <c r="AE3025">
        <v>0.33329999999999999</v>
      </c>
      <c r="AF3025" t="s">
        <v>3922</v>
      </c>
      <c r="AG3025" s="2">
        <v>3.472222222222222E-3</v>
      </c>
      <c r="AH3025" t="s">
        <v>3911</v>
      </c>
      <c r="AI3025">
        <v>3</v>
      </c>
      <c r="AJ3025" t="s">
        <v>3967</v>
      </c>
      <c r="AK3025" s="3">
        <v>40907</v>
      </c>
      <c r="AL3025" s="10">
        <f>YEAR(ufc_fights_2[[#This Row],[date]])</f>
        <v>2011</v>
      </c>
      <c r="AM3025" t="s">
        <v>3971</v>
      </c>
      <c r="AN3025">
        <v>1</v>
      </c>
      <c r="AO3025" t="s">
        <v>3918</v>
      </c>
      <c r="AP3025">
        <f>IF(ufc_fights_2[[#This Row],[winner]]="Red",ufc_fights_2[[#This Row],[r_fighter_id]],ufc_fights_2[[#This Row],[b_fighter_id]])</f>
        <v>512</v>
      </c>
      <c r="AQ3025" t="str">
        <f>_xlfn.XLOOKUP(ufc_fights_2[[#This Row],[winnerID]],ufc_fighters[id],ufc_fighters[fighter_name],"xxx",0,1)</f>
        <v>Danny Castillo</v>
      </c>
    </row>
    <row r="3026" spans="1:43">
      <c r="A3026">
        <v>1579</v>
      </c>
      <c r="B3026">
        <v>1139</v>
      </c>
      <c r="C3026">
        <f>_xlfn.XLOOKUP(ufc_fights_2[[#This Row],[r_fighter_id]],ufc_fighters[id],ufc_fighters[year],"xxx",0,1)</f>
        <v>1988</v>
      </c>
      <c r="D3026">
        <f>_xlfn.XLOOKUP(ufc_fights_2[[#This Row],[b_fighter_id]],ufc_fighters[id],ufc_fighters[year],"Prázdné",0,1)</f>
        <v>1978</v>
      </c>
      <c r="E3026" s="10">
        <f>YEAR(ufc_fights_2[[#This Row],[date]])-ufc_fights_2[[#This Row],[r_year]]</f>
        <v>26</v>
      </c>
      <c r="F3026" s="10">
        <f>YEAR(ufc_fights_2[[#This Row],[date]])-ufc_fights_2[[#This Row],[b_year]]</f>
        <v>36</v>
      </c>
      <c r="G3026">
        <v>1</v>
      </c>
      <c r="H3026">
        <v>0</v>
      </c>
      <c r="I3026">
        <v>0.43480000000000002</v>
      </c>
      <c r="J3026">
        <v>0.25</v>
      </c>
      <c r="K3026">
        <v>0.43480000000000002</v>
      </c>
      <c r="L3026">
        <v>0.25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5.7870370370370373E-5</v>
      </c>
      <c r="T3026" s="2">
        <v>0</v>
      </c>
      <c r="U3026">
        <v>0.4118</v>
      </c>
      <c r="V3026">
        <v>0</v>
      </c>
      <c r="W3026">
        <v>0.25</v>
      </c>
      <c r="X3026">
        <v>1</v>
      </c>
      <c r="Y3026">
        <v>0</v>
      </c>
      <c r="Z3026">
        <v>0.26669999999999999</v>
      </c>
      <c r="AA3026">
        <v>0.25</v>
      </c>
      <c r="AB3026">
        <v>0</v>
      </c>
      <c r="AC3026">
        <v>0</v>
      </c>
      <c r="AD3026">
        <v>0.75</v>
      </c>
      <c r="AE3026">
        <v>0</v>
      </c>
      <c r="AF3026" t="s">
        <v>3910</v>
      </c>
      <c r="AG3026" s="2">
        <v>1.0648148148148149E-3</v>
      </c>
      <c r="AH3026" t="s">
        <v>3911</v>
      </c>
      <c r="AI3026">
        <v>3</v>
      </c>
      <c r="AJ3026" t="s">
        <v>3945</v>
      </c>
      <c r="AK3026" s="3">
        <v>41902</v>
      </c>
      <c r="AL3026" s="10">
        <f>YEAR(ufc_fights_2[[#This Row],[date]])</f>
        <v>2014</v>
      </c>
      <c r="AM3026" t="s">
        <v>3971</v>
      </c>
      <c r="AN3026">
        <v>117</v>
      </c>
      <c r="AO3026" t="s">
        <v>3913</v>
      </c>
      <c r="AP3026">
        <f>IF(ufc_fights_2[[#This Row],[winner]]="Red",ufc_fights_2[[#This Row],[r_fighter_id]],ufc_fights_2[[#This Row],[b_fighter_id]])</f>
        <v>1579</v>
      </c>
      <c r="AQ3026" t="str">
        <f>_xlfn.XLOOKUP(ufc_fights_2[[#This Row],[winnerID]],ufc_fighters[id],ufc_fighters[fighter_name],"xxx",0,1)</f>
        <v>Myles Jury</v>
      </c>
    </row>
    <row r="3027" spans="1:43">
      <c r="A3027">
        <v>1624</v>
      </c>
      <c r="B3027">
        <v>3353</v>
      </c>
      <c r="C3027">
        <f>_xlfn.XLOOKUP(ufc_fights_2[[#This Row],[r_fighter_id]],ufc_fighters[id],ufc_fighters[year],"xxx",0,1)</f>
        <v>1984</v>
      </c>
      <c r="D3027">
        <f>_xlfn.XLOOKUP(ufc_fights_2[[#This Row],[b_fighter_id]],ufc_fighters[id],ufc_fighters[year],"Prázdné",0,1)</f>
        <v>1981</v>
      </c>
      <c r="E3027" s="10">
        <f>YEAR(ufc_fights_2[[#This Row],[date]])-ufc_fights_2[[#This Row],[r_year]]</f>
        <v>26</v>
      </c>
      <c r="F3027" s="10">
        <f>YEAR(ufc_fights_2[[#This Row],[date]])-ufc_fights_2[[#This Row],[b_year]]</f>
        <v>29</v>
      </c>
      <c r="G3027">
        <v>0</v>
      </c>
      <c r="H3027">
        <v>0</v>
      </c>
      <c r="I3027">
        <v>0.64380000000000004</v>
      </c>
      <c r="J3027">
        <v>0.44440000000000002</v>
      </c>
      <c r="K3027">
        <v>0.75860000000000005</v>
      </c>
      <c r="L3027">
        <v>0.64290000000000003</v>
      </c>
      <c r="M3027">
        <v>0</v>
      </c>
      <c r="N3027">
        <v>1</v>
      </c>
      <c r="O3027">
        <v>3</v>
      </c>
      <c r="P3027">
        <v>2</v>
      </c>
      <c r="Q3027">
        <v>2</v>
      </c>
      <c r="R3027">
        <v>0</v>
      </c>
      <c r="S3027" s="2">
        <v>3.7615740740740739E-3</v>
      </c>
      <c r="T3027" s="2">
        <v>1.6898148148148148E-3</v>
      </c>
      <c r="U3027">
        <v>0.6119</v>
      </c>
      <c r="V3027">
        <v>0.5</v>
      </c>
      <c r="W3027">
        <v>1</v>
      </c>
      <c r="X3027">
        <v>0</v>
      </c>
      <c r="Y3027">
        <v>0</v>
      </c>
      <c r="Z3027">
        <v>0.47370000000000001</v>
      </c>
      <c r="AA3027">
        <v>0.33329999999999999</v>
      </c>
      <c r="AB3027">
        <v>0.4</v>
      </c>
      <c r="AC3027">
        <v>0</v>
      </c>
      <c r="AD3027">
        <v>0.73470000000000002</v>
      </c>
      <c r="AE3027">
        <v>0.66669999999999996</v>
      </c>
      <c r="AF3027" t="s">
        <v>3933</v>
      </c>
      <c r="AG3027" s="2">
        <v>2.5578703703703705E-3</v>
      </c>
      <c r="AH3027" t="s">
        <v>3911</v>
      </c>
      <c r="AI3027">
        <v>3</v>
      </c>
      <c r="AJ3027" t="s">
        <v>3914</v>
      </c>
      <c r="AK3027" s="3">
        <v>40278</v>
      </c>
      <c r="AL3027" s="10">
        <f>YEAR(ufc_fights_2[[#This Row],[date]])</f>
        <v>2010</v>
      </c>
      <c r="AM3027" t="s">
        <v>3971</v>
      </c>
      <c r="AN3027">
        <v>118</v>
      </c>
      <c r="AO3027" t="s">
        <v>3913</v>
      </c>
      <c r="AP3027">
        <f>IF(ufc_fights_2[[#This Row],[winner]]="Red",ufc_fights_2[[#This Row],[r_fighter_id]],ufc_fights_2[[#This Row],[b_fighter_id]])</f>
        <v>1624</v>
      </c>
      <c r="AQ3027" t="str">
        <f>_xlfn.XLOOKUP(ufc_fights_2[[#This Row],[winnerID]],ufc_fighters[id],ufc_fighters[fighter_name],"xxx",0,1)</f>
        <v>Paul Kelly</v>
      </c>
    </row>
    <row r="3028" spans="1:43">
      <c r="A3028">
        <v>2829</v>
      </c>
      <c r="B3028">
        <v>1579</v>
      </c>
      <c r="C3028">
        <f>_xlfn.XLOOKUP(ufc_fights_2[[#This Row],[r_fighter_id]],ufc_fighters[id],ufc_fighters[year],"xxx",0,1)</f>
        <v>1981</v>
      </c>
      <c r="D3028">
        <f>_xlfn.XLOOKUP(ufc_fights_2[[#This Row],[b_fighter_id]],ufc_fighters[id],ufc_fighters[year],"Prázdné",0,1)</f>
        <v>1988</v>
      </c>
      <c r="E3028" s="10">
        <f>YEAR(ufc_fights_2[[#This Row],[date]])-ufc_fights_2[[#This Row],[r_year]]</f>
        <v>33</v>
      </c>
      <c r="F3028" s="10">
        <f>YEAR(ufc_fights_2[[#This Row],[date]])-ufc_fights_2[[#This Row],[b_year]]</f>
        <v>26</v>
      </c>
      <c r="G3028">
        <v>0</v>
      </c>
      <c r="H3028">
        <v>0</v>
      </c>
      <c r="I3028">
        <v>0.26879999999999998</v>
      </c>
      <c r="J3028">
        <v>0.3866</v>
      </c>
      <c r="K3028">
        <v>0.35239999999999999</v>
      </c>
      <c r="L3028">
        <v>0.41860000000000003</v>
      </c>
      <c r="M3028">
        <v>0</v>
      </c>
      <c r="N3028">
        <v>1</v>
      </c>
      <c r="O3028">
        <v>2</v>
      </c>
      <c r="P3028">
        <v>0</v>
      </c>
      <c r="Q3028">
        <v>0</v>
      </c>
      <c r="R3028">
        <v>0</v>
      </c>
      <c r="S3028" s="2">
        <v>5.6712962962962967E-4</v>
      </c>
      <c r="T3028" s="2">
        <v>2.1643518518518518E-3</v>
      </c>
      <c r="U3028">
        <v>0.15620000000000001</v>
      </c>
      <c r="V3028">
        <v>0.33650000000000002</v>
      </c>
      <c r="W3028">
        <v>0.57140000000000002</v>
      </c>
      <c r="X3028">
        <v>0.375</v>
      </c>
      <c r="Y3028">
        <v>0.88890000000000002</v>
      </c>
      <c r="Z3028">
        <v>0.23599999999999999</v>
      </c>
      <c r="AA3028">
        <v>0.3604</v>
      </c>
      <c r="AB3028">
        <v>1</v>
      </c>
      <c r="AC3028">
        <v>1</v>
      </c>
      <c r="AD3028">
        <v>1</v>
      </c>
      <c r="AE3028">
        <v>0.66669999999999996</v>
      </c>
      <c r="AF3028" t="s">
        <v>3915</v>
      </c>
      <c r="AG3028" s="2">
        <v>3.472222222222222E-3</v>
      </c>
      <c r="AH3028" t="s">
        <v>3911</v>
      </c>
      <c r="AI3028">
        <v>3</v>
      </c>
      <c r="AJ3028" t="s">
        <v>3956</v>
      </c>
      <c r="AK3028" s="3">
        <v>41713</v>
      </c>
      <c r="AL3028" s="10">
        <f>YEAR(ufc_fights_2[[#This Row],[date]])</f>
        <v>2014</v>
      </c>
      <c r="AM3028" t="s">
        <v>3971</v>
      </c>
      <c r="AN3028">
        <v>98</v>
      </c>
      <c r="AO3028" t="s">
        <v>3918</v>
      </c>
      <c r="AP3028">
        <f>IF(ufc_fights_2[[#This Row],[winner]]="Red",ufc_fights_2[[#This Row],[r_fighter_id]],ufc_fights_2[[#This Row],[b_fighter_id]])</f>
        <v>1579</v>
      </c>
      <c r="AQ3028" t="str">
        <f>_xlfn.XLOOKUP(ufc_fights_2[[#This Row],[winnerID]],ufc_fighters[id],ufc_fighters[fighter_name],"xxx",0,1)</f>
        <v>Myles Jury</v>
      </c>
    </row>
    <row r="3029" spans="1:43">
      <c r="A3029">
        <v>2313</v>
      </c>
      <c r="B3029">
        <v>1579</v>
      </c>
      <c r="C3029">
        <f>_xlfn.XLOOKUP(ufc_fights_2[[#This Row],[r_fighter_id]],ufc_fighters[id],ufc_fighters[year],"xxx",0,1)</f>
        <v>1988</v>
      </c>
      <c r="D3029">
        <f>_xlfn.XLOOKUP(ufc_fights_2[[#This Row],[b_fighter_id]],ufc_fighters[id],ufc_fighters[year],"Prázdné",0,1)</f>
        <v>1988</v>
      </c>
      <c r="E3029" s="10">
        <f>YEAR(ufc_fights_2[[#This Row],[date]])-ufc_fights_2[[#This Row],[r_year]]</f>
        <v>25</v>
      </c>
      <c r="F3029" s="10">
        <f>YEAR(ufc_fights_2[[#This Row],[date]])-ufc_fights_2[[#This Row],[b_year]]</f>
        <v>25</v>
      </c>
      <c r="G3029">
        <v>0</v>
      </c>
      <c r="H3029">
        <v>1</v>
      </c>
      <c r="I3029">
        <v>0.21429999999999999</v>
      </c>
      <c r="J3029">
        <v>0.20830000000000001</v>
      </c>
      <c r="K3029">
        <v>0.3125</v>
      </c>
      <c r="L3029">
        <v>0.37840000000000001</v>
      </c>
      <c r="M3029">
        <v>1</v>
      </c>
      <c r="N3029">
        <v>1</v>
      </c>
      <c r="O3029">
        <v>0</v>
      </c>
      <c r="P3029">
        <v>0</v>
      </c>
      <c r="Q3029">
        <v>1</v>
      </c>
      <c r="R3029">
        <v>1</v>
      </c>
      <c r="S3029" s="2">
        <v>1.6087962962962963E-3</v>
      </c>
      <c r="T3029" s="2">
        <v>1.5856481481481481E-3</v>
      </c>
      <c r="U3029">
        <v>0.13639999999999999</v>
      </c>
      <c r="V3029">
        <v>0.17649999999999999</v>
      </c>
      <c r="W3029">
        <v>0.4</v>
      </c>
      <c r="X3029">
        <v>1</v>
      </c>
      <c r="Y3029">
        <v>0.25</v>
      </c>
      <c r="Z3029">
        <v>0.1923</v>
      </c>
      <c r="AA3029">
        <v>0.1429</v>
      </c>
      <c r="AB3029">
        <v>0</v>
      </c>
      <c r="AC3029">
        <v>0</v>
      </c>
      <c r="AD3029">
        <v>0.5</v>
      </c>
      <c r="AE3029">
        <v>0.66669999999999996</v>
      </c>
      <c r="AF3029" t="s">
        <v>3910</v>
      </c>
      <c r="AG3029" s="2">
        <v>7.1759259259259259E-4</v>
      </c>
      <c r="AH3029" t="s">
        <v>3911</v>
      </c>
      <c r="AI3029">
        <v>3</v>
      </c>
      <c r="AJ3029" t="s">
        <v>3925</v>
      </c>
      <c r="AK3029" s="3">
        <v>41384</v>
      </c>
      <c r="AL3029" s="10">
        <f>YEAR(ufc_fights_2[[#This Row],[date]])</f>
        <v>2013</v>
      </c>
      <c r="AM3029" t="s">
        <v>3971</v>
      </c>
      <c r="AN3029">
        <v>83</v>
      </c>
      <c r="AO3029" t="s">
        <v>3918</v>
      </c>
      <c r="AP3029">
        <f>IF(ufc_fights_2[[#This Row],[winner]]="Red",ufc_fights_2[[#This Row],[r_fighter_id]],ufc_fights_2[[#This Row],[b_fighter_id]])</f>
        <v>1579</v>
      </c>
      <c r="AQ3029" t="str">
        <f>_xlfn.XLOOKUP(ufc_fights_2[[#This Row],[winnerID]],ufc_fighters[id],ufc_fighters[fighter_name],"xxx",0,1)</f>
        <v>Myles Jury</v>
      </c>
    </row>
    <row r="3030" spans="1:43">
      <c r="A3030">
        <v>2668</v>
      </c>
      <c r="B3030">
        <v>1579</v>
      </c>
      <c r="C3030">
        <f>_xlfn.XLOOKUP(ufc_fights_2[[#This Row],[r_fighter_id]],ufc_fighters[id],ufc_fighters[year],"xxx",0,1)</f>
        <v>1986</v>
      </c>
      <c r="D3030">
        <f>_xlfn.XLOOKUP(ufc_fights_2[[#This Row],[b_fighter_id]],ufc_fighters[id],ufc_fighters[year],"Prázdné",0,1)</f>
        <v>1988</v>
      </c>
      <c r="E3030" s="10">
        <f>YEAR(ufc_fights_2[[#This Row],[date]])-ufc_fights_2[[#This Row],[r_year]]</f>
        <v>27</v>
      </c>
      <c r="F3030" s="10">
        <f>YEAR(ufc_fights_2[[#This Row],[date]])-ufc_fights_2[[#This Row],[b_year]]</f>
        <v>25</v>
      </c>
      <c r="G3030">
        <v>0</v>
      </c>
      <c r="H3030">
        <v>0</v>
      </c>
      <c r="I3030">
        <v>0.25509999999999999</v>
      </c>
      <c r="J3030">
        <v>0.30559999999999998</v>
      </c>
      <c r="K3030">
        <v>0.29520000000000002</v>
      </c>
      <c r="L3030">
        <v>0.34520000000000001</v>
      </c>
      <c r="M3030">
        <v>0</v>
      </c>
      <c r="N3030">
        <v>0.66669999999999996</v>
      </c>
      <c r="O3030">
        <v>0</v>
      </c>
      <c r="P3030">
        <v>0</v>
      </c>
      <c r="Q3030">
        <v>2</v>
      </c>
      <c r="R3030">
        <v>1</v>
      </c>
      <c r="S3030" s="2">
        <v>5.3240740740740744E-4</v>
      </c>
      <c r="T3030" s="2">
        <v>4.0625000000000001E-3</v>
      </c>
      <c r="U3030">
        <v>0.17810000000000001</v>
      </c>
      <c r="V3030">
        <v>0.15379999999999999</v>
      </c>
      <c r="W3030">
        <v>0.42109999999999997</v>
      </c>
      <c r="X3030">
        <v>0.66669999999999996</v>
      </c>
      <c r="Y3030">
        <v>0.92310000000000003</v>
      </c>
      <c r="Z3030">
        <v>0.16669999999999999</v>
      </c>
      <c r="AA3030">
        <v>0.28570000000000001</v>
      </c>
      <c r="AB3030">
        <v>0.5</v>
      </c>
      <c r="AC3030">
        <v>1</v>
      </c>
      <c r="AD3030">
        <v>0.83330000000000004</v>
      </c>
      <c r="AE3030">
        <v>0</v>
      </c>
      <c r="AF3030" t="s">
        <v>3922</v>
      </c>
      <c r="AG3030" s="2">
        <v>3.472222222222222E-3</v>
      </c>
      <c r="AH3030" t="s">
        <v>3911</v>
      </c>
      <c r="AI3030">
        <v>3</v>
      </c>
      <c r="AJ3030" t="s">
        <v>3925</v>
      </c>
      <c r="AK3030" s="3">
        <v>41538</v>
      </c>
      <c r="AL3030" s="10">
        <f>YEAR(ufc_fights_2[[#This Row],[date]])</f>
        <v>2013</v>
      </c>
      <c r="AM3030" t="s">
        <v>3971</v>
      </c>
      <c r="AN3030">
        <v>65</v>
      </c>
      <c r="AO3030" t="s">
        <v>3918</v>
      </c>
      <c r="AP3030">
        <f>IF(ufc_fights_2[[#This Row],[winner]]="Red",ufc_fights_2[[#This Row],[r_fighter_id]],ufc_fights_2[[#This Row],[b_fighter_id]])</f>
        <v>1579</v>
      </c>
      <c r="AQ3030" t="str">
        <f>_xlfn.XLOOKUP(ufc_fights_2[[#This Row],[winnerID]],ufc_fighters[id],ufc_fighters[fighter_name],"xxx",0,1)</f>
        <v>Myles Jury</v>
      </c>
    </row>
    <row r="3031" spans="1:43">
      <c r="A3031">
        <v>1579</v>
      </c>
      <c r="B3031">
        <v>2885</v>
      </c>
      <c r="C3031">
        <f>_xlfn.XLOOKUP(ufc_fights_2[[#This Row],[r_fighter_id]],ufc_fighters[id],ufc_fighters[year],"xxx",0,1)</f>
        <v>1988</v>
      </c>
      <c r="D3031">
        <f>_xlfn.XLOOKUP(ufc_fights_2[[#This Row],[b_fighter_id]],ufc_fighters[id],ufc_fighters[year],"Prázdné",0,1)</f>
        <v>1986</v>
      </c>
      <c r="E3031" s="10">
        <f>YEAR(ufc_fights_2[[#This Row],[date]])-ufc_fights_2[[#This Row],[r_year]]</f>
        <v>24</v>
      </c>
      <c r="F3031" s="10">
        <f>YEAR(ufc_fights_2[[#This Row],[date]])-ufc_fights_2[[#This Row],[b_year]]</f>
        <v>26</v>
      </c>
      <c r="G3031">
        <v>0</v>
      </c>
      <c r="H3031">
        <v>0</v>
      </c>
      <c r="I3031">
        <v>0.24490000000000001</v>
      </c>
      <c r="J3031">
        <v>0.22220000000000001</v>
      </c>
      <c r="K3031">
        <v>0.24490000000000001</v>
      </c>
      <c r="L3031">
        <v>0.22220000000000001</v>
      </c>
      <c r="M3031">
        <v>0</v>
      </c>
      <c r="N3031">
        <v>1</v>
      </c>
      <c r="O3031">
        <v>1</v>
      </c>
      <c r="P3031">
        <v>0</v>
      </c>
      <c r="Q3031">
        <v>0</v>
      </c>
      <c r="R3031">
        <v>0</v>
      </c>
      <c r="S3031" s="2">
        <v>0</v>
      </c>
      <c r="T3031" s="2">
        <v>4.1666666666666669E-4</v>
      </c>
      <c r="U3031">
        <v>0.16669999999999999</v>
      </c>
      <c r="V3031">
        <v>7.1400000000000005E-2</v>
      </c>
      <c r="W3031">
        <v>0.4</v>
      </c>
      <c r="X3031">
        <v>0.35709999999999997</v>
      </c>
      <c r="Y3031">
        <v>0.41670000000000001</v>
      </c>
      <c r="Z3031">
        <v>0.24490000000000001</v>
      </c>
      <c r="AA3031">
        <v>0.22220000000000001</v>
      </c>
      <c r="AB3031">
        <v>0</v>
      </c>
      <c r="AC3031">
        <v>0</v>
      </c>
      <c r="AD3031">
        <v>0</v>
      </c>
      <c r="AE3031">
        <v>0</v>
      </c>
      <c r="AF3031" t="s">
        <v>3933</v>
      </c>
      <c r="AG3031" s="2">
        <v>2.8124999999999999E-3</v>
      </c>
      <c r="AH3031" t="s">
        <v>3911</v>
      </c>
      <c r="AI3031">
        <v>3</v>
      </c>
      <c r="AJ3031" t="s">
        <v>3985</v>
      </c>
      <c r="AK3031" s="3">
        <v>41061</v>
      </c>
      <c r="AL3031" s="10">
        <f>YEAR(ufc_fights_2[[#This Row],[date]])</f>
        <v>2012</v>
      </c>
      <c r="AM3031" t="s">
        <v>3971</v>
      </c>
      <c r="AN3031">
        <v>1</v>
      </c>
      <c r="AO3031" t="s">
        <v>3913</v>
      </c>
      <c r="AP3031">
        <f>IF(ufc_fights_2[[#This Row],[winner]]="Red",ufc_fights_2[[#This Row],[r_fighter_id]],ufc_fights_2[[#This Row],[b_fighter_id]])</f>
        <v>1579</v>
      </c>
      <c r="AQ3031" t="str">
        <f>_xlfn.XLOOKUP(ufc_fights_2[[#This Row],[winnerID]],ufc_fighters[id],ufc_fighters[fighter_name],"xxx",0,1)</f>
        <v>Myles Jury</v>
      </c>
    </row>
    <row r="3032" spans="1:43">
      <c r="A3032">
        <v>1624</v>
      </c>
      <c r="B3032">
        <v>741</v>
      </c>
      <c r="C3032">
        <f>_xlfn.XLOOKUP(ufc_fights_2[[#This Row],[r_fighter_id]],ufc_fighters[id],ufc_fighters[year],"xxx",0,1)</f>
        <v>1984</v>
      </c>
      <c r="D3032">
        <f>_xlfn.XLOOKUP(ufc_fights_2[[#This Row],[b_fighter_id]],ufc_fighters[id],ufc_fighters[year],"Prázdné",0,1)</f>
        <v>1981</v>
      </c>
      <c r="E3032" s="10">
        <f>YEAR(ufc_fights_2[[#This Row],[date]])-ufc_fights_2[[#This Row],[r_year]]</f>
        <v>25</v>
      </c>
      <c r="F3032" s="10">
        <f>YEAR(ufc_fights_2[[#This Row],[date]])-ufc_fights_2[[#This Row],[b_year]]</f>
        <v>28</v>
      </c>
      <c r="G3032">
        <v>0</v>
      </c>
      <c r="H3032">
        <v>0</v>
      </c>
      <c r="I3032">
        <v>0.43240000000000001</v>
      </c>
      <c r="J3032">
        <v>0.5</v>
      </c>
      <c r="K3032">
        <v>0.67159999999999997</v>
      </c>
      <c r="L3032">
        <v>0.71189999999999998</v>
      </c>
      <c r="M3032">
        <v>1</v>
      </c>
      <c r="N3032">
        <v>0.2</v>
      </c>
      <c r="O3032">
        <v>2</v>
      </c>
      <c r="P3032">
        <v>3</v>
      </c>
      <c r="Q3032">
        <v>2</v>
      </c>
      <c r="R3032">
        <v>1</v>
      </c>
      <c r="S3032" s="2">
        <v>5.4861111111111109E-3</v>
      </c>
      <c r="T3032" s="2">
        <v>2.8124999999999999E-3</v>
      </c>
      <c r="U3032">
        <v>0.39710000000000001</v>
      </c>
      <c r="V3032">
        <v>0.375</v>
      </c>
      <c r="W3032">
        <v>1</v>
      </c>
      <c r="X3032">
        <v>0.75</v>
      </c>
      <c r="Y3032">
        <v>0.66669999999999996</v>
      </c>
      <c r="Z3032">
        <v>9.0899999999999995E-2</v>
      </c>
      <c r="AA3032">
        <v>0.41670000000000001</v>
      </c>
      <c r="AB3032">
        <v>0</v>
      </c>
      <c r="AC3032">
        <v>1</v>
      </c>
      <c r="AD3032">
        <v>0.58819999999999995</v>
      </c>
      <c r="AE3032">
        <v>1</v>
      </c>
      <c r="AF3032" t="s">
        <v>3915</v>
      </c>
      <c r="AG3032" s="2">
        <v>3.472222222222222E-3</v>
      </c>
      <c r="AH3032" t="s">
        <v>3911</v>
      </c>
      <c r="AI3032">
        <v>3</v>
      </c>
      <c r="AJ3032" t="s">
        <v>3939</v>
      </c>
      <c r="AK3032" s="3">
        <v>39977</v>
      </c>
      <c r="AL3032" s="10">
        <f>YEAR(ufc_fights_2[[#This Row],[date]])</f>
        <v>2009</v>
      </c>
      <c r="AM3032" t="s">
        <v>3971</v>
      </c>
      <c r="AN3032">
        <v>91</v>
      </c>
      <c r="AO3032" t="s">
        <v>3913</v>
      </c>
      <c r="AP3032">
        <f>IF(ufc_fights_2[[#This Row],[winner]]="Red",ufc_fights_2[[#This Row],[r_fighter_id]],ufc_fights_2[[#This Row],[b_fighter_id]])</f>
        <v>1624</v>
      </c>
      <c r="AQ3032" t="str">
        <f>_xlfn.XLOOKUP(ufc_fights_2[[#This Row],[winnerID]],ufc_fighters[id],ufc_fighters[fighter_name],"xxx",0,1)</f>
        <v>Paul Kelly</v>
      </c>
    </row>
    <row r="3033" spans="1:43">
      <c r="A3033">
        <v>1528</v>
      </c>
      <c r="B3033">
        <v>1579</v>
      </c>
      <c r="C3033">
        <f>_xlfn.XLOOKUP(ufc_fights_2[[#This Row],[r_fighter_id]],ufc_fighters[id],ufc_fighters[year],"xxx",0,1)</f>
        <v>1986</v>
      </c>
      <c r="D3033">
        <f>_xlfn.XLOOKUP(ufc_fights_2[[#This Row],[b_fighter_id]],ufc_fighters[id],ufc_fighters[year],"Prázdné",0,1)</f>
        <v>1988</v>
      </c>
      <c r="E3033" s="10">
        <f>YEAR(ufc_fights_2[[#This Row],[date]])-ufc_fights_2[[#This Row],[r_year]]</f>
        <v>26</v>
      </c>
      <c r="F3033" s="10">
        <f>YEAR(ufc_fights_2[[#This Row],[date]])-ufc_fights_2[[#This Row],[b_year]]</f>
        <v>24</v>
      </c>
      <c r="G3033">
        <v>0</v>
      </c>
      <c r="H3033">
        <v>0</v>
      </c>
      <c r="I3033">
        <v>0.14630000000000001</v>
      </c>
      <c r="J3033">
        <v>0.46279999999999999</v>
      </c>
      <c r="K3033">
        <v>0.22220000000000001</v>
      </c>
      <c r="L3033">
        <v>0.59809999999999997</v>
      </c>
      <c r="M3033">
        <v>0</v>
      </c>
      <c r="N3033">
        <v>0.5</v>
      </c>
      <c r="O3033">
        <v>0</v>
      </c>
      <c r="P3033">
        <v>1</v>
      </c>
      <c r="Q3033">
        <v>0</v>
      </c>
      <c r="R3033">
        <v>0</v>
      </c>
      <c r="S3033" s="2">
        <v>0</v>
      </c>
      <c r="T3033" s="2">
        <v>7.2916666666666668E-3</v>
      </c>
      <c r="U3033">
        <v>7.1400000000000005E-2</v>
      </c>
      <c r="V3033">
        <v>0.42859999999999998</v>
      </c>
      <c r="W3033">
        <v>0.16669999999999999</v>
      </c>
      <c r="X3033">
        <v>0.42859999999999998</v>
      </c>
      <c r="Y3033">
        <v>1</v>
      </c>
      <c r="Z3033">
        <v>0.125</v>
      </c>
      <c r="AA3033">
        <v>0.2273</v>
      </c>
      <c r="AB3033">
        <v>1</v>
      </c>
      <c r="AC3033">
        <v>1</v>
      </c>
      <c r="AD3033">
        <v>0</v>
      </c>
      <c r="AE3033">
        <v>0.5867</v>
      </c>
      <c r="AF3033" t="s">
        <v>3915</v>
      </c>
      <c r="AG3033" s="2">
        <v>3.472222222222222E-3</v>
      </c>
      <c r="AH3033" t="s">
        <v>3911</v>
      </c>
      <c r="AI3033">
        <v>3</v>
      </c>
      <c r="AJ3033" t="s">
        <v>3914</v>
      </c>
      <c r="AK3033" s="3">
        <v>41272</v>
      </c>
      <c r="AL3033" s="10">
        <f>YEAR(ufc_fights_2[[#This Row],[date]])</f>
        <v>2012</v>
      </c>
      <c r="AM3033" t="s">
        <v>3971</v>
      </c>
      <c r="AN3033">
        <v>1</v>
      </c>
      <c r="AO3033" t="s">
        <v>3918</v>
      </c>
      <c r="AP3033">
        <f>IF(ufc_fights_2[[#This Row],[winner]]="Red",ufc_fights_2[[#This Row],[r_fighter_id]],ufc_fights_2[[#This Row],[b_fighter_id]])</f>
        <v>1579</v>
      </c>
      <c r="AQ3033" t="str">
        <f>_xlfn.XLOOKUP(ufc_fights_2[[#This Row],[winnerID]],ufc_fighters[id],ufc_fighters[fighter_name],"xxx",0,1)</f>
        <v>Myles Jury</v>
      </c>
    </row>
    <row r="3034" spans="1:43">
      <c r="A3034">
        <v>571</v>
      </c>
      <c r="B3034">
        <v>3142</v>
      </c>
      <c r="C3034">
        <f>_xlfn.XLOOKUP(ufc_fights_2[[#This Row],[r_fighter_id]],ufc_fighters[id],ufc_fighters[year],"xxx",0,1)</f>
        <v>1976</v>
      </c>
      <c r="D3034">
        <f>_xlfn.XLOOKUP(ufc_fights_2[[#This Row],[b_fighter_id]],ufc_fighters[id],ufc_fighters[year],"Prázdné",0,1)</f>
        <v>1984</v>
      </c>
      <c r="E3034" s="10">
        <f>YEAR(ufc_fights_2[[#This Row],[date]])-ufc_fights_2[[#This Row],[r_year]]</f>
        <v>32</v>
      </c>
      <c r="F3034" s="10">
        <f>YEAR(ufc_fights_2[[#This Row],[date]])-ufc_fights_2[[#This Row],[b_year]]</f>
        <v>24</v>
      </c>
      <c r="G3034">
        <v>0</v>
      </c>
      <c r="H3034">
        <v>0</v>
      </c>
      <c r="I3034">
        <v>0.39219999999999999</v>
      </c>
      <c r="J3034">
        <v>0.2727</v>
      </c>
      <c r="K3034">
        <v>0.52270000000000005</v>
      </c>
      <c r="L3034">
        <v>0.2928</v>
      </c>
      <c r="M3034">
        <v>0.33329999999999999</v>
      </c>
      <c r="N3034">
        <v>0</v>
      </c>
      <c r="O3034">
        <v>3</v>
      </c>
      <c r="P3034">
        <v>0</v>
      </c>
      <c r="Q3034">
        <v>0</v>
      </c>
      <c r="R3034">
        <v>0</v>
      </c>
      <c r="S3034" s="2">
        <v>3.7384259259259259E-3</v>
      </c>
      <c r="T3034" s="2">
        <v>1.273148148148148E-4</v>
      </c>
      <c r="U3034">
        <v>0.31869999999999998</v>
      </c>
      <c r="V3034">
        <v>0.16439999999999999</v>
      </c>
      <c r="W3034">
        <v>1</v>
      </c>
      <c r="X3034">
        <v>1</v>
      </c>
      <c r="Y3034">
        <v>0.88239999999999996</v>
      </c>
      <c r="Z3034">
        <v>0.3579</v>
      </c>
      <c r="AA3034">
        <v>0.26590000000000003</v>
      </c>
      <c r="AB3034">
        <v>1</v>
      </c>
      <c r="AC3034">
        <v>0.66669999999999996</v>
      </c>
      <c r="AD3034">
        <v>0.75</v>
      </c>
      <c r="AE3034">
        <v>0</v>
      </c>
      <c r="AF3034" t="s">
        <v>3922</v>
      </c>
      <c r="AG3034" s="2">
        <v>3.472222222222222E-3</v>
      </c>
      <c r="AH3034" t="s">
        <v>3911</v>
      </c>
      <c r="AI3034">
        <v>3</v>
      </c>
      <c r="AJ3034" t="s">
        <v>3949</v>
      </c>
      <c r="AK3034" s="3">
        <v>39557</v>
      </c>
      <c r="AL3034" s="10">
        <f>YEAR(ufc_fights_2[[#This Row],[date]])</f>
        <v>2008</v>
      </c>
      <c r="AM3034" t="s">
        <v>3971</v>
      </c>
      <c r="AN3034">
        <v>92</v>
      </c>
      <c r="AO3034" t="s">
        <v>3913</v>
      </c>
      <c r="AP3034">
        <f>IF(ufc_fights_2[[#This Row],[winner]]="Red",ufc_fights_2[[#This Row],[r_fighter_id]],ufc_fights_2[[#This Row],[b_fighter_id]])</f>
        <v>571</v>
      </c>
      <c r="AQ3034" t="str">
        <f>_xlfn.XLOOKUP(ufc_fights_2[[#This Row],[winnerID]],ufc_fighters[id],ufc_fighters[fighter_name],"xxx",0,1)</f>
        <v>Rich Clementi</v>
      </c>
    </row>
    <row r="3035" spans="1:43">
      <c r="A3035">
        <v>571</v>
      </c>
      <c r="B3035">
        <v>912</v>
      </c>
      <c r="C3035">
        <f>_xlfn.XLOOKUP(ufc_fights_2[[#This Row],[r_fighter_id]],ufc_fighters[id],ufc_fighters[year],"xxx",0,1)</f>
        <v>1976</v>
      </c>
      <c r="D3035">
        <f>_xlfn.XLOOKUP(ufc_fights_2[[#This Row],[b_fighter_id]],ufc_fighters[id],ufc_fighters[year],"Prázdné",0,1)</f>
        <v>1986</v>
      </c>
      <c r="E3035" s="10">
        <f>YEAR(ufc_fights_2[[#This Row],[date]])-ufc_fights_2[[#This Row],[r_year]]</f>
        <v>32</v>
      </c>
      <c r="F3035" s="10">
        <f>YEAR(ufc_fights_2[[#This Row],[date]])-ufc_fights_2[[#This Row],[b_year]]</f>
        <v>22</v>
      </c>
      <c r="G3035">
        <v>0</v>
      </c>
      <c r="H3035">
        <v>1</v>
      </c>
      <c r="I3035">
        <v>0.42549999999999999</v>
      </c>
      <c r="J3035">
        <v>0.377</v>
      </c>
      <c r="K3035">
        <v>0.70079999999999998</v>
      </c>
      <c r="L3035">
        <v>0.41670000000000001</v>
      </c>
      <c r="M3035">
        <v>0.5</v>
      </c>
      <c r="N3035">
        <v>0</v>
      </c>
      <c r="O3035">
        <v>0</v>
      </c>
      <c r="P3035">
        <v>1</v>
      </c>
      <c r="Q3035">
        <v>0</v>
      </c>
      <c r="R3035">
        <v>0</v>
      </c>
      <c r="S3035" s="2">
        <v>6.8634259259259256E-3</v>
      </c>
      <c r="T3035" s="2">
        <v>5.5555555555555556E-4</v>
      </c>
      <c r="U3035">
        <v>0.35</v>
      </c>
      <c r="V3035">
        <v>0.28260000000000002</v>
      </c>
      <c r="W3035">
        <v>1</v>
      </c>
      <c r="X3035">
        <v>0.8</v>
      </c>
      <c r="Y3035">
        <v>0.77780000000000005</v>
      </c>
      <c r="Z3035">
        <v>0.30299999999999999</v>
      </c>
      <c r="AA3035">
        <v>0.36</v>
      </c>
      <c r="AB3035">
        <v>1</v>
      </c>
      <c r="AC3035">
        <v>0.57140000000000002</v>
      </c>
      <c r="AD3035">
        <v>0.63639999999999997</v>
      </c>
      <c r="AE3035">
        <v>0.25</v>
      </c>
      <c r="AF3035" t="s">
        <v>3915</v>
      </c>
      <c r="AG3035" s="2">
        <v>3.472222222222222E-3</v>
      </c>
      <c r="AH3035" t="s">
        <v>3911</v>
      </c>
      <c r="AI3035">
        <v>3</v>
      </c>
      <c r="AJ3035" t="s">
        <v>3949</v>
      </c>
      <c r="AK3035" s="3">
        <v>39592</v>
      </c>
      <c r="AL3035" s="10">
        <f>YEAR(ufc_fights_2[[#This Row],[date]])</f>
        <v>2008</v>
      </c>
      <c r="AM3035" t="s">
        <v>3971</v>
      </c>
      <c r="AN3035">
        <v>1</v>
      </c>
      <c r="AO3035" t="s">
        <v>3913</v>
      </c>
      <c r="AP3035">
        <f>IF(ufc_fights_2[[#This Row],[winner]]="Red",ufc_fights_2[[#This Row],[r_fighter_id]],ufc_fights_2[[#This Row],[b_fighter_id]])</f>
        <v>571</v>
      </c>
      <c r="AQ3035" t="str">
        <f>_xlfn.XLOOKUP(ufc_fights_2[[#This Row],[winnerID]],ufc_fighters[id],ufc_fighters[fighter_name],"xxx",0,1)</f>
        <v>Rich Clementi</v>
      </c>
    </row>
    <row r="3036" spans="1:43">
      <c r="A3036">
        <v>571</v>
      </c>
      <c r="B3036">
        <v>1227</v>
      </c>
      <c r="C3036">
        <f>_xlfn.XLOOKUP(ufc_fights_2[[#This Row],[r_fighter_id]],ufc_fighters[id],ufc_fighters[year],"xxx",0,1)</f>
        <v>1976</v>
      </c>
      <c r="D3036">
        <f>_xlfn.XLOOKUP(ufc_fights_2[[#This Row],[b_fighter_id]],ufc_fighters[id],ufc_fighters[year],"Prázdné",0,1)</f>
        <v>1983</v>
      </c>
      <c r="E3036" s="10">
        <f>YEAR(ufc_fights_2[[#This Row],[date]])-ufc_fights_2[[#This Row],[r_year]]</f>
        <v>31</v>
      </c>
      <c r="F3036" s="10">
        <f>YEAR(ufc_fights_2[[#This Row],[date]])-ufc_fights_2[[#This Row],[b_year]]</f>
        <v>24</v>
      </c>
      <c r="G3036">
        <v>0</v>
      </c>
      <c r="H3036">
        <v>0</v>
      </c>
      <c r="I3036">
        <v>0.66669999999999996</v>
      </c>
      <c r="J3036">
        <v>0.27779999999999999</v>
      </c>
      <c r="K3036">
        <v>0.76919999999999999</v>
      </c>
      <c r="L3036">
        <v>0.27779999999999999</v>
      </c>
      <c r="M3036">
        <v>1</v>
      </c>
      <c r="N3036">
        <v>1</v>
      </c>
      <c r="O3036">
        <v>2</v>
      </c>
      <c r="P3036">
        <v>0</v>
      </c>
      <c r="Q3036">
        <v>1</v>
      </c>
      <c r="R3036">
        <v>0</v>
      </c>
      <c r="S3036" s="2">
        <v>1.25E-3</v>
      </c>
      <c r="T3036" s="2">
        <v>3.2407407407407406E-4</v>
      </c>
      <c r="U3036">
        <v>0.25</v>
      </c>
      <c r="V3036">
        <v>0.27779999999999999</v>
      </c>
      <c r="W3036">
        <v>1</v>
      </c>
      <c r="X3036">
        <v>1</v>
      </c>
      <c r="Y3036">
        <v>0</v>
      </c>
      <c r="Z3036">
        <v>0.75</v>
      </c>
      <c r="AA3036">
        <v>0.29409999999999997</v>
      </c>
      <c r="AB3036">
        <v>0</v>
      </c>
      <c r="AC3036">
        <v>0</v>
      </c>
      <c r="AD3036">
        <v>0</v>
      </c>
      <c r="AE3036">
        <v>0</v>
      </c>
      <c r="AF3036" t="s">
        <v>3933</v>
      </c>
      <c r="AG3036" s="2">
        <v>3.2407407407407406E-3</v>
      </c>
      <c r="AH3036" t="s">
        <v>3911</v>
      </c>
      <c r="AI3036">
        <v>3</v>
      </c>
      <c r="AJ3036" t="s">
        <v>3914</v>
      </c>
      <c r="AK3036" s="3">
        <v>39445</v>
      </c>
      <c r="AL3036" s="10">
        <f>YEAR(ufc_fights_2[[#This Row],[date]])</f>
        <v>2007</v>
      </c>
      <c r="AM3036" t="s">
        <v>3971</v>
      </c>
      <c r="AN3036">
        <v>1</v>
      </c>
      <c r="AO3036" t="s">
        <v>3913</v>
      </c>
      <c r="AP3036">
        <f>IF(ufc_fights_2[[#This Row],[winner]]="Red",ufc_fights_2[[#This Row],[r_fighter_id]],ufc_fights_2[[#This Row],[b_fighter_id]])</f>
        <v>571</v>
      </c>
      <c r="AQ3036" t="str">
        <f>_xlfn.XLOOKUP(ufc_fights_2[[#This Row],[winnerID]],ufc_fighters[id],ufc_fighters[fighter_name],"xxx",0,1)</f>
        <v>Rich Clementi</v>
      </c>
    </row>
    <row r="3037" spans="1:43">
      <c r="A3037">
        <v>2290</v>
      </c>
      <c r="B3037">
        <v>3237</v>
      </c>
      <c r="C3037">
        <f>_xlfn.XLOOKUP(ufc_fights_2[[#This Row],[r_fighter_id]],ufc_fighters[id],ufc_fighters[year],"xxx",0,1)</f>
        <v>1983</v>
      </c>
      <c r="D3037">
        <f>_xlfn.XLOOKUP(ufc_fights_2[[#This Row],[b_fighter_id]],ufc_fighters[id],ufc_fighters[year],"Prázdné",0,1)</f>
        <v>1976</v>
      </c>
      <c r="E3037" s="10">
        <f>YEAR(ufc_fights_2[[#This Row],[date]])-ufc_fights_2[[#This Row],[r_year]]</f>
        <v>25</v>
      </c>
      <c r="F3037" s="10">
        <f>YEAR(ufc_fights_2[[#This Row],[date]])-ufc_fights_2[[#This Row],[b_year]]</f>
        <v>32</v>
      </c>
      <c r="G3037">
        <v>0</v>
      </c>
      <c r="H3037">
        <v>0</v>
      </c>
      <c r="I3037">
        <v>0.48780000000000001</v>
      </c>
      <c r="J3037">
        <v>0.23810000000000001</v>
      </c>
      <c r="K3037">
        <v>0.59050000000000002</v>
      </c>
      <c r="L3037">
        <v>0.37840000000000001</v>
      </c>
      <c r="M3037">
        <v>0.75</v>
      </c>
      <c r="N3037">
        <v>0.4</v>
      </c>
      <c r="O3037">
        <v>0</v>
      </c>
      <c r="P3037">
        <v>0</v>
      </c>
      <c r="Q3037">
        <v>0</v>
      </c>
      <c r="R3037">
        <v>0</v>
      </c>
      <c r="S3037" s="2">
        <v>5.6944444444444447E-3</v>
      </c>
      <c r="T3037" s="2">
        <v>1.0763888888888889E-3</v>
      </c>
      <c r="U3037">
        <v>0.43169999999999997</v>
      </c>
      <c r="V3037">
        <v>0.2099</v>
      </c>
      <c r="W3037">
        <v>0.75</v>
      </c>
      <c r="X3037">
        <v>0.82350000000000001</v>
      </c>
      <c r="Y3037">
        <v>1</v>
      </c>
      <c r="Z3037">
        <v>0.34210000000000002</v>
      </c>
      <c r="AA3037">
        <v>0.17810000000000001</v>
      </c>
      <c r="AB3037">
        <v>0.5</v>
      </c>
      <c r="AC3037">
        <v>0.63639999999999997</v>
      </c>
      <c r="AD3037">
        <v>0.65620000000000001</v>
      </c>
      <c r="AE3037">
        <v>0</v>
      </c>
      <c r="AF3037" t="s">
        <v>3915</v>
      </c>
      <c r="AG3037" s="2">
        <v>3.472222222222222E-3</v>
      </c>
      <c r="AH3037" t="s">
        <v>3911</v>
      </c>
      <c r="AI3037">
        <v>3</v>
      </c>
      <c r="AJ3037" t="s">
        <v>3914</v>
      </c>
      <c r="AK3037" s="3">
        <v>39540</v>
      </c>
      <c r="AL3037" s="10">
        <f>YEAR(ufc_fights_2[[#This Row],[date]])</f>
        <v>2008</v>
      </c>
      <c r="AM3037" t="s">
        <v>3971</v>
      </c>
      <c r="AN3037">
        <v>38</v>
      </c>
      <c r="AO3037" t="s">
        <v>3913</v>
      </c>
      <c r="AP3037">
        <f>IF(ufc_fights_2[[#This Row],[winner]]="Red",ufc_fights_2[[#This Row],[r_fighter_id]],ufc_fights_2[[#This Row],[b_fighter_id]])</f>
        <v>2290</v>
      </c>
      <c r="AQ3037" t="str">
        <f>_xlfn.XLOOKUP(ufc_fights_2[[#This Row],[winnerID]],ufc_fighters[id],ufc_fighters[fighter_name],"xxx",0,1)</f>
        <v>Josh Neer</v>
      </c>
    </row>
    <row r="3038" spans="1:43">
      <c r="A3038">
        <v>2290</v>
      </c>
      <c r="B3038">
        <v>697</v>
      </c>
      <c r="C3038">
        <f>_xlfn.XLOOKUP(ufc_fights_2[[#This Row],[r_fighter_id]],ufc_fighters[id],ufc_fighters[year],"xxx",0,1)</f>
        <v>1983</v>
      </c>
      <c r="D3038">
        <f>_xlfn.XLOOKUP(ufc_fights_2[[#This Row],[b_fighter_id]],ufc_fighters[id],ufc_fighters[year],"Prázdné",0,1)</f>
        <v>1980</v>
      </c>
      <c r="E3038" s="10">
        <f>YEAR(ufc_fights_2[[#This Row],[date]])-ufc_fights_2[[#This Row],[r_year]]</f>
        <v>26</v>
      </c>
      <c r="F3038" s="10">
        <f>YEAR(ufc_fights_2[[#This Row],[date]])-ufc_fights_2[[#This Row],[b_year]]</f>
        <v>29</v>
      </c>
      <c r="G3038">
        <v>0</v>
      </c>
      <c r="H3038">
        <v>1</v>
      </c>
      <c r="I3038">
        <v>0.47920000000000001</v>
      </c>
      <c r="J3038">
        <v>0.5</v>
      </c>
      <c r="K3038">
        <v>0.57140000000000002</v>
      </c>
      <c r="L3038">
        <v>0.62</v>
      </c>
      <c r="M3038">
        <v>0</v>
      </c>
      <c r="N3038">
        <v>0</v>
      </c>
      <c r="O3038">
        <v>3</v>
      </c>
      <c r="P3038">
        <v>0</v>
      </c>
      <c r="Q3038">
        <v>0</v>
      </c>
      <c r="R3038">
        <v>1</v>
      </c>
      <c r="S3038" s="2">
        <v>1.5393518518518519E-3</v>
      </c>
      <c r="T3038" s="2">
        <v>2.0601851851851853E-3</v>
      </c>
      <c r="U3038">
        <v>0.38159999999999999</v>
      </c>
      <c r="V3038">
        <v>0.434</v>
      </c>
      <c r="W3038">
        <v>0.8</v>
      </c>
      <c r="X3038">
        <v>1</v>
      </c>
      <c r="Y3038">
        <v>0.75</v>
      </c>
      <c r="Z3038">
        <v>0.29270000000000002</v>
      </c>
      <c r="AA3038">
        <v>0.45450000000000002</v>
      </c>
      <c r="AB3038">
        <v>0.61109999999999998</v>
      </c>
      <c r="AC3038">
        <v>0.73329999999999995</v>
      </c>
      <c r="AD3038">
        <v>0.63160000000000005</v>
      </c>
      <c r="AE3038">
        <v>0.28570000000000001</v>
      </c>
      <c r="AF3038" t="s">
        <v>3933</v>
      </c>
      <c r="AG3038" s="2">
        <v>2.5000000000000001E-3</v>
      </c>
      <c r="AH3038" t="s">
        <v>3911</v>
      </c>
      <c r="AI3038">
        <v>3</v>
      </c>
      <c r="AJ3038" t="s">
        <v>3930</v>
      </c>
      <c r="AK3038" s="3">
        <v>39851</v>
      </c>
      <c r="AL3038" s="10">
        <f>YEAR(ufc_fights_2[[#This Row],[date]])</f>
        <v>2009</v>
      </c>
      <c r="AM3038" t="s">
        <v>3971</v>
      </c>
      <c r="AN3038">
        <v>10</v>
      </c>
      <c r="AO3038" t="s">
        <v>3913</v>
      </c>
      <c r="AP3038">
        <f>IF(ufc_fights_2[[#This Row],[winner]]="Red",ufc_fights_2[[#This Row],[r_fighter_id]],ufc_fights_2[[#This Row],[b_fighter_id]])</f>
        <v>2290</v>
      </c>
      <c r="AQ3038" t="str">
        <f>_xlfn.XLOOKUP(ufc_fights_2[[#This Row],[winnerID]],ufc_fighters[id],ufc_fighters[fighter_name],"xxx",0,1)</f>
        <v>Josh Neer</v>
      </c>
    </row>
    <row r="3039" spans="1:43">
      <c r="A3039">
        <v>512</v>
      </c>
      <c r="B3039">
        <v>190</v>
      </c>
      <c r="C3039">
        <f>_xlfn.XLOOKUP(ufc_fights_2[[#This Row],[r_fighter_id]],ufc_fighters[id],ufc_fighters[year],"xxx",0,1)</f>
        <v>1979</v>
      </c>
      <c r="D3039">
        <f>_xlfn.XLOOKUP(ufc_fights_2[[#This Row],[b_fighter_id]],ufc_fighters[id],ufc_fighters[year],"Prázdné",0,1)</f>
        <v>1982</v>
      </c>
      <c r="E3039" s="10">
        <f>YEAR(ufc_fights_2[[#This Row],[date]])-ufc_fights_2[[#This Row],[r_year]]</f>
        <v>32</v>
      </c>
      <c r="F3039" s="10">
        <f>YEAR(ufc_fights_2[[#This Row],[date]])-ufc_fights_2[[#This Row],[b_year]]</f>
        <v>29</v>
      </c>
      <c r="G3039">
        <v>0</v>
      </c>
      <c r="H3039">
        <v>0</v>
      </c>
      <c r="I3039">
        <v>0.64710000000000001</v>
      </c>
      <c r="J3039">
        <v>0.75</v>
      </c>
      <c r="K3039">
        <v>0.73770000000000002</v>
      </c>
      <c r="L3039">
        <v>0.91300000000000003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3.1944444444444446E-3</v>
      </c>
      <c r="T3039" s="2">
        <v>0</v>
      </c>
      <c r="U3039">
        <v>0.58620000000000005</v>
      </c>
      <c r="V3039">
        <v>0.75</v>
      </c>
      <c r="W3039">
        <v>1</v>
      </c>
      <c r="X3039">
        <v>1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0.625</v>
      </c>
      <c r="AE3039">
        <v>1</v>
      </c>
      <c r="AF3039" t="s">
        <v>3910</v>
      </c>
      <c r="AG3039" s="2">
        <v>3.3796296296296296E-3</v>
      </c>
      <c r="AH3039" t="s">
        <v>3911</v>
      </c>
      <c r="AI3039">
        <v>3</v>
      </c>
      <c r="AJ3039" t="s">
        <v>4048</v>
      </c>
      <c r="AK3039" s="3">
        <v>40866</v>
      </c>
      <c r="AL3039" s="10">
        <f>YEAR(ufc_fights_2[[#This Row],[date]])</f>
        <v>2011</v>
      </c>
      <c r="AM3039" t="s">
        <v>3971</v>
      </c>
      <c r="AN3039">
        <v>83</v>
      </c>
      <c r="AO3039" t="s">
        <v>3913</v>
      </c>
      <c r="AP3039">
        <f>IF(ufc_fights_2[[#This Row],[winner]]="Red",ufc_fights_2[[#This Row],[r_fighter_id]],ufc_fights_2[[#This Row],[b_fighter_id]])</f>
        <v>512</v>
      </c>
      <c r="AQ3039" t="str">
        <f>_xlfn.XLOOKUP(ufc_fights_2[[#This Row],[winnerID]],ufc_fighters[id],ufc_fighters[fighter_name],"xxx",0,1)</f>
        <v>Danny Castillo</v>
      </c>
    </row>
    <row r="3040" spans="1:43">
      <c r="A3040">
        <v>512</v>
      </c>
      <c r="B3040">
        <v>354</v>
      </c>
      <c r="C3040">
        <f>_xlfn.XLOOKUP(ufc_fights_2[[#This Row],[r_fighter_id]],ufc_fighters[id],ufc_fighters[year],"xxx",0,1)</f>
        <v>1979</v>
      </c>
      <c r="D3040">
        <f>_xlfn.XLOOKUP(ufc_fights_2[[#This Row],[b_fighter_id]],ufc_fighters[id],ufc_fighters[year],"Prázdné",0,1)</f>
        <v>1981</v>
      </c>
      <c r="E3040" s="10">
        <f>YEAR(ufc_fights_2[[#This Row],[date]])-ufc_fights_2[[#This Row],[r_year]]</f>
        <v>35</v>
      </c>
      <c r="F3040" s="10">
        <f>YEAR(ufc_fights_2[[#This Row],[date]])-ufc_fights_2[[#This Row],[b_year]]</f>
        <v>33</v>
      </c>
      <c r="G3040">
        <v>1</v>
      </c>
      <c r="H3040">
        <v>0</v>
      </c>
      <c r="I3040">
        <v>0.76190000000000002</v>
      </c>
      <c r="J3040">
        <v>0.61899999999999999</v>
      </c>
      <c r="K3040">
        <v>0.8</v>
      </c>
      <c r="L3040">
        <v>0.79549999999999998</v>
      </c>
      <c r="M3040">
        <v>0</v>
      </c>
      <c r="N3040">
        <v>0.5</v>
      </c>
      <c r="O3040">
        <v>0</v>
      </c>
      <c r="P3040">
        <v>0</v>
      </c>
      <c r="Q3040">
        <v>1</v>
      </c>
      <c r="R3040">
        <v>0</v>
      </c>
      <c r="S3040" s="2">
        <v>6.7129629629629625E-4</v>
      </c>
      <c r="T3040" s="2">
        <v>1.5046296296296296E-3</v>
      </c>
      <c r="U3040">
        <v>0.5</v>
      </c>
      <c r="V3040">
        <v>0.2727</v>
      </c>
      <c r="W3040">
        <v>0.75</v>
      </c>
      <c r="X3040">
        <v>0.90910000000000002</v>
      </c>
      <c r="Y3040">
        <v>1</v>
      </c>
      <c r="Z3040">
        <v>0.61539999999999995</v>
      </c>
      <c r="AA3040">
        <v>0.41670000000000001</v>
      </c>
      <c r="AB3040">
        <v>1</v>
      </c>
      <c r="AC3040">
        <v>0.5</v>
      </c>
      <c r="AD3040">
        <v>0</v>
      </c>
      <c r="AE3040">
        <v>1</v>
      </c>
      <c r="AF3040" t="s">
        <v>3910</v>
      </c>
      <c r="AG3040" s="2">
        <v>2.4305555555555555E-4</v>
      </c>
      <c r="AH3040" t="s">
        <v>3911</v>
      </c>
      <c r="AI3040">
        <v>3</v>
      </c>
      <c r="AJ3040" t="s">
        <v>3928</v>
      </c>
      <c r="AK3040" s="3">
        <v>41755</v>
      </c>
      <c r="AL3040" s="10">
        <f>YEAR(ufc_fights_2[[#This Row],[date]])</f>
        <v>2014</v>
      </c>
      <c r="AM3040" t="s">
        <v>3971</v>
      </c>
      <c r="AN3040">
        <v>125</v>
      </c>
      <c r="AO3040" t="s">
        <v>3913</v>
      </c>
      <c r="AP3040">
        <f>IF(ufc_fights_2[[#This Row],[winner]]="Red",ufc_fights_2[[#This Row],[r_fighter_id]],ufc_fights_2[[#This Row],[b_fighter_id]])</f>
        <v>512</v>
      </c>
      <c r="AQ3040" t="str">
        <f>_xlfn.XLOOKUP(ufc_fights_2[[#This Row],[winnerID]],ufc_fighters[id],ufc_fighters[fighter_name],"xxx",0,1)</f>
        <v>Danny Castillo</v>
      </c>
    </row>
    <row r="3041" spans="1:43">
      <c r="A3041">
        <v>512</v>
      </c>
      <c r="B3041">
        <v>2058</v>
      </c>
      <c r="C3041">
        <f>_xlfn.XLOOKUP(ufc_fights_2[[#This Row],[r_fighter_id]],ufc_fighters[id],ufc_fighters[year],"xxx",0,1)</f>
        <v>1979</v>
      </c>
      <c r="D3041">
        <f>_xlfn.XLOOKUP(ufc_fights_2[[#This Row],[b_fighter_id]],ufc_fighters[id],ufc_fighters[year],"Prázdné",0,1)</f>
        <v>1984</v>
      </c>
      <c r="E3041" s="10">
        <f>YEAR(ufc_fights_2[[#This Row],[date]])-ufc_fights_2[[#This Row],[r_year]]</f>
        <v>34</v>
      </c>
      <c r="F3041" s="10">
        <f>YEAR(ufc_fights_2[[#This Row],[date]])-ufc_fights_2[[#This Row],[b_year]]</f>
        <v>29</v>
      </c>
      <c r="G3041">
        <v>0</v>
      </c>
      <c r="H3041">
        <v>0</v>
      </c>
      <c r="I3041">
        <v>0.3165</v>
      </c>
      <c r="J3041">
        <v>0.40860000000000002</v>
      </c>
      <c r="K3041">
        <v>0.51300000000000001</v>
      </c>
      <c r="L3041">
        <v>0.68479999999999996</v>
      </c>
      <c r="M3041">
        <v>0.75</v>
      </c>
      <c r="N3041">
        <v>0</v>
      </c>
      <c r="O3041">
        <v>0</v>
      </c>
      <c r="P3041">
        <v>0</v>
      </c>
      <c r="Q3041">
        <v>0</v>
      </c>
      <c r="R3041">
        <v>1</v>
      </c>
      <c r="S3041" s="2">
        <v>3.8888888888888888E-3</v>
      </c>
      <c r="T3041" s="2">
        <v>4.7453703703703704E-4</v>
      </c>
      <c r="U3041">
        <v>0.25</v>
      </c>
      <c r="V3041">
        <v>0.27139999999999997</v>
      </c>
      <c r="W3041">
        <v>0.625</v>
      </c>
      <c r="X3041">
        <v>1</v>
      </c>
      <c r="Y3041">
        <v>1</v>
      </c>
      <c r="Z3041">
        <v>0.31169999999999998</v>
      </c>
      <c r="AA3041">
        <v>0.36780000000000002</v>
      </c>
      <c r="AB3041">
        <v>0</v>
      </c>
      <c r="AC3041">
        <v>1</v>
      </c>
      <c r="AD3041">
        <v>0.5</v>
      </c>
      <c r="AE3041">
        <v>1</v>
      </c>
      <c r="AF3041" t="s">
        <v>3915</v>
      </c>
      <c r="AG3041" s="2">
        <v>3.472222222222222E-3</v>
      </c>
      <c r="AH3041" t="s">
        <v>3911</v>
      </c>
      <c r="AI3041">
        <v>3</v>
      </c>
      <c r="AJ3041" t="s">
        <v>3928</v>
      </c>
      <c r="AK3041" s="3">
        <v>41482</v>
      </c>
      <c r="AL3041" s="10">
        <f>YEAR(ufc_fights_2[[#This Row],[date]])</f>
        <v>2013</v>
      </c>
      <c r="AM3041" t="s">
        <v>3971</v>
      </c>
      <c r="AN3041">
        <v>128</v>
      </c>
      <c r="AO3041" t="s">
        <v>3913</v>
      </c>
      <c r="AP3041">
        <f>IF(ufc_fights_2[[#This Row],[winner]]="Red",ufc_fights_2[[#This Row],[r_fighter_id]],ufc_fights_2[[#This Row],[b_fighter_id]])</f>
        <v>512</v>
      </c>
      <c r="AQ3041" t="str">
        <f>_xlfn.XLOOKUP(ufc_fights_2[[#This Row],[winnerID]],ufc_fighters[id],ufc_fighters[fighter_name],"xxx",0,1)</f>
        <v>Danny Castillo</v>
      </c>
    </row>
    <row r="3042" spans="1:43">
      <c r="A3042">
        <v>512</v>
      </c>
      <c r="B3042">
        <v>547</v>
      </c>
      <c r="C3042">
        <f>_xlfn.XLOOKUP(ufc_fights_2[[#This Row],[r_fighter_id]],ufc_fighters[id],ufc_fighters[year],"xxx",0,1)</f>
        <v>1979</v>
      </c>
      <c r="D3042">
        <f>_xlfn.XLOOKUP(ufc_fights_2[[#This Row],[b_fighter_id]],ufc_fighters[id],ufc_fighters[year],"Prázdné",0,1)</f>
        <v>1983</v>
      </c>
      <c r="E3042" s="10">
        <f>YEAR(ufc_fights_2[[#This Row],[date]])-ufc_fights_2[[#This Row],[r_year]]</f>
        <v>33</v>
      </c>
      <c r="F3042" s="10">
        <f>YEAR(ufc_fights_2[[#This Row],[date]])-ufc_fights_2[[#This Row],[b_year]]</f>
        <v>29</v>
      </c>
      <c r="G3042">
        <v>0</v>
      </c>
      <c r="H3042">
        <v>0</v>
      </c>
      <c r="I3042">
        <v>0.38240000000000002</v>
      </c>
      <c r="J3042">
        <v>0.34520000000000001</v>
      </c>
      <c r="K3042">
        <v>0.42180000000000001</v>
      </c>
      <c r="L3042">
        <v>0.36049999999999999</v>
      </c>
      <c r="M3042">
        <v>0.33329999999999999</v>
      </c>
      <c r="N3042">
        <v>0.16669999999999999</v>
      </c>
      <c r="O3042">
        <v>0</v>
      </c>
      <c r="P3042">
        <v>0</v>
      </c>
      <c r="Q3042">
        <v>0</v>
      </c>
      <c r="R3042">
        <v>0</v>
      </c>
      <c r="S3042" s="2">
        <v>2.0254629629629629E-3</v>
      </c>
      <c r="T3042" s="2">
        <v>5.9027777777777778E-4</v>
      </c>
      <c r="U3042">
        <v>0.2661</v>
      </c>
      <c r="V3042">
        <v>0.27029999999999998</v>
      </c>
      <c r="W3042">
        <v>0.81820000000000004</v>
      </c>
      <c r="X3042">
        <v>0.875</v>
      </c>
      <c r="Y3042">
        <v>1</v>
      </c>
      <c r="Z3042">
        <v>0.28439999999999999</v>
      </c>
      <c r="AA3042">
        <v>0.33329999999999999</v>
      </c>
      <c r="AB3042">
        <v>0.85709999999999997</v>
      </c>
      <c r="AC3042">
        <v>0.66669999999999996</v>
      </c>
      <c r="AD3042">
        <v>0.5</v>
      </c>
      <c r="AE3042">
        <v>0</v>
      </c>
      <c r="AF3042" t="s">
        <v>3915</v>
      </c>
      <c r="AG3042" s="2">
        <v>3.472222222222222E-3</v>
      </c>
      <c r="AH3042" t="s">
        <v>3911</v>
      </c>
      <c r="AI3042">
        <v>3</v>
      </c>
      <c r="AJ3042" t="s">
        <v>4016</v>
      </c>
      <c r="AK3042" s="3">
        <v>41034</v>
      </c>
      <c r="AL3042" s="10">
        <f>YEAR(ufc_fights_2[[#This Row],[date]])</f>
        <v>2012</v>
      </c>
      <c r="AM3042" t="s">
        <v>3971</v>
      </c>
      <c r="AN3042">
        <v>130</v>
      </c>
      <c r="AO3042" t="s">
        <v>3913</v>
      </c>
      <c r="AP3042">
        <f>IF(ufc_fights_2[[#This Row],[winner]]="Red",ufc_fights_2[[#This Row],[r_fighter_id]],ufc_fights_2[[#This Row],[b_fighter_id]])</f>
        <v>512</v>
      </c>
      <c r="AQ3042" t="str">
        <f>_xlfn.XLOOKUP(ufc_fights_2[[#This Row],[winnerID]],ufc_fighters[id],ufc_fighters[fighter_name],"xxx",0,1)</f>
        <v>Danny Castillo</v>
      </c>
    </row>
    <row r="3043" spans="1:43">
      <c r="A3043">
        <v>856</v>
      </c>
      <c r="B3043">
        <v>2952</v>
      </c>
      <c r="C3043">
        <f>_xlfn.XLOOKUP(ufc_fights_2[[#This Row],[r_fighter_id]],ufc_fighters[id],ufc_fighters[year],"xxx",0,1)</f>
        <v>1981</v>
      </c>
      <c r="D3043">
        <f>_xlfn.XLOOKUP(ufc_fights_2[[#This Row],[b_fighter_id]],ufc_fighters[id],ufc_fighters[year],"Prázdné",0,1)</f>
        <v>1973</v>
      </c>
      <c r="E3043" s="10">
        <f>YEAR(ufc_fights_2[[#This Row],[date]])-ufc_fights_2[[#This Row],[r_year]]</f>
        <v>28</v>
      </c>
      <c r="F3043" s="10">
        <f>YEAR(ufc_fights_2[[#This Row],[date]])-ufc_fights_2[[#This Row],[b_year]]</f>
        <v>36</v>
      </c>
      <c r="G3043">
        <v>0</v>
      </c>
      <c r="H3043">
        <v>0</v>
      </c>
      <c r="I3043">
        <v>0.38740000000000002</v>
      </c>
      <c r="J3043">
        <v>0.13239999999999999</v>
      </c>
      <c r="K3043">
        <v>0.39379999999999998</v>
      </c>
      <c r="L3043">
        <v>0.1449</v>
      </c>
      <c r="M3043">
        <v>0.1429</v>
      </c>
      <c r="N3043">
        <v>0.33329999999999999</v>
      </c>
      <c r="O3043">
        <v>1</v>
      </c>
      <c r="P3043">
        <v>0</v>
      </c>
      <c r="Q3043">
        <v>0</v>
      </c>
      <c r="R3043">
        <v>0</v>
      </c>
      <c r="S3043" s="2">
        <v>5.2083333333333333E-4</v>
      </c>
      <c r="T3043" s="2">
        <v>2.8935185185185184E-4</v>
      </c>
      <c r="U3043">
        <v>0.28949999999999998</v>
      </c>
      <c r="V3043">
        <v>0.11169999999999999</v>
      </c>
      <c r="W3043">
        <v>0.88</v>
      </c>
      <c r="X3043">
        <v>0.57140000000000002</v>
      </c>
      <c r="Y3043">
        <v>1</v>
      </c>
      <c r="Z3043">
        <v>0.36959999999999998</v>
      </c>
      <c r="AA3043">
        <v>0.1263</v>
      </c>
      <c r="AB3043">
        <v>0.85709999999999997</v>
      </c>
      <c r="AC3043">
        <v>0.33329999999999999</v>
      </c>
      <c r="AD3043">
        <v>0</v>
      </c>
      <c r="AE3043">
        <v>0</v>
      </c>
      <c r="AF3043" t="s">
        <v>3915</v>
      </c>
      <c r="AG3043" s="2">
        <v>3.472222222222222E-3</v>
      </c>
      <c r="AH3043" t="s">
        <v>3911</v>
      </c>
      <c r="AI3043">
        <v>3</v>
      </c>
      <c r="AJ3043" t="s">
        <v>3914</v>
      </c>
      <c r="AK3043" s="3">
        <v>39956</v>
      </c>
      <c r="AL3043" s="10">
        <f>YEAR(ufc_fights_2[[#This Row],[date]])</f>
        <v>2009</v>
      </c>
      <c r="AM3043" t="s">
        <v>3971</v>
      </c>
      <c r="AN3043">
        <v>1</v>
      </c>
      <c r="AO3043" t="s">
        <v>3913</v>
      </c>
      <c r="AP3043">
        <f>IF(ufc_fights_2[[#This Row],[winner]]="Red",ufc_fights_2[[#This Row],[r_fighter_id]],ufc_fights_2[[#This Row],[b_fighter_id]])</f>
        <v>856</v>
      </c>
      <c r="AQ3043" t="str">
        <f>_xlfn.XLOOKUP(ufc_fights_2[[#This Row],[winnerID]],ufc_fighters[id],ufc_fighters[fighter_name],"xxx",0,1)</f>
        <v>Frankie Edgar</v>
      </c>
    </row>
    <row r="3044" spans="1:43">
      <c r="A3044">
        <v>856</v>
      </c>
      <c r="B3044">
        <v>1003</v>
      </c>
      <c r="C3044">
        <f>_xlfn.XLOOKUP(ufc_fights_2[[#This Row],[r_fighter_id]],ufc_fighters[id],ufc_fighters[year],"xxx",0,1)</f>
        <v>1981</v>
      </c>
      <c r="D3044">
        <f>_xlfn.XLOOKUP(ufc_fights_2[[#This Row],[b_fighter_id]],ufc_fighters[id],ufc_fighters[year],"Prázdné",0,1)</f>
        <v>1974</v>
      </c>
      <c r="E3044" s="10">
        <f>YEAR(ufc_fights_2[[#This Row],[date]])-ufc_fights_2[[#This Row],[r_year]]</f>
        <v>27</v>
      </c>
      <c r="F3044" s="10">
        <f>YEAR(ufc_fights_2[[#This Row],[date]])-ufc_fights_2[[#This Row],[b_year]]</f>
        <v>34</v>
      </c>
      <c r="G3044">
        <v>0</v>
      </c>
      <c r="H3044">
        <v>0</v>
      </c>
      <c r="I3044">
        <v>0.61609999999999998</v>
      </c>
      <c r="J3044">
        <v>0.47370000000000001</v>
      </c>
      <c r="K3044">
        <v>0.72509999999999997</v>
      </c>
      <c r="L3044">
        <v>0.67020000000000002</v>
      </c>
      <c r="M3044">
        <v>0.90910000000000002</v>
      </c>
      <c r="N3044">
        <v>0</v>
      </c>
      <c r="O3044">
        <v>0</v>
      </c>
      <c r="P3044">
        <v>1</v>
      </c>
      <c r="Q3044">
        <v>0</v>
      </c>
      <c r="R3044">
        <v>0</v>
      </c>
      <c r="S3044" s="2">
        <v>8.4259259259259253E-3</v>
      </c>
      <c r="T3044" s="2">
        <v>0</v>
      </c>
      <c r="U3044">
        <v>0.54259999999999997</v>
      </c>
      <c r="V3044">
        <v>0.4194</v>
      </c>
      <c r="W3044">
        <v>1</v>
      </c>
      <c r="X3044">
        <v>1</v>
      </c>
      <c r="Y3044">
        <v>0.75</v>
      </c>
      <c r="Z3044">
        <v>0.52629999999999999</v>
      </c>
      <c r="AA3044">
        <v>0.4667</v>
      </c>
      <c r="AB3044">
        <v>0.625</v>
      </c>
      <c r="AC3044">
        <v>0.5</v>
      </c>
      <c r="AD3044">
        <v>0.63529999999999998</v>
      </c>
      <c r="AE3044">
        <v>0</v>
      </c>
      <c r="AF3044" t="s">
        <v>3915</v>
      </c>
      <c r="AG3044" s="2">
        <v>3.472222222222222E-3</v>
      </c>
      <c r="AH3044" t="s">
        <v>3911</v>
      </c>
      <c r="AI3044">
        <v>3</v>
      </c>
      <c r="AJ3044" t="s">
        <v>3949</v>
      </c>
      <c r="AK3044" s="3">
        <v>39648</v>
      </c>
      <c r="AL3044" s="10">
        <f>YEAR(ufc_fights_2[[#This Row],[date]])</f>
        <v>2008</v>
      </c>
      <c r="AM3044" t="s">
        <v>3971</v>
      </c>
      <c r="AN3044">
        <v>1</v>
      </c>
      <c r="AO3044" t="s">
        <v>3913</v>
      </c>
      <c r="AP3044">
        <f>IF(ufc_fights_2[[#This Row],[winner]]="Red",ufc_fights_2[[#This Row],[r_fighter_id]],ufc_fights_2[[#This Row],[b_fighter_id]])</f>
        <v>856</v>
      </c>
      <c r="AQ3044" t="str">
        <f>_xlfn.XLOOKUP(ufc_fights_2[[#This Row],[winnerID]],ufc_fighters[id],ufc_fighters[fighter_name],"xxx",0,1)</f>
        <v>Frankie Edgar</v>
      </c>
    </row>
    <row r="3045" spans="1:43">
      <c r="A3045">
        <v>856</v>
      </c>
      <c r="B3045">
        <v>1200</v>
      </c>
      <c r="C3045">
        <f>_xlfn.XLOOKUP(ufc_fights_2[[#This Row],[r_fighter_id]],ufc_fighters[id],ufc_fighters[year],"xxx",0,1)</f>
        <v>1981</v>
      </c>
      <c r="D3045">
        <f>_xlfn.XLOOKUP(ufc_fights_2[[#This Row],[b_fighter_id]],ufc_fighters[id],ufc_fighters[year],"Prázdné",0,1)</f>
        <v>1984</v>
      </c>
      <c r="E3045" s="10">
        <f>YEAR(ufc_fights_2[[#This Row],[date]])-ufc_fights_2[[#This Row],[r_year]]</f>
        <v>26</v>
      </c>
      <c r="F3045" s="10">
        <f>YEAR(ufc_fights_2[[#This Row],[date]])-ufc_fights_2[[#This Row],[b_year]]</f>
        <v>23</v>
      </c>
      <c r="G3045">
        <v>0</v>
      </c>
      <c r="H3045">
        <v>0</v>
      </c>
      <c r="I3045">
        <v>0.55000000000000004</v>
      </c>
      <c r="J3045">
        <v>0.33040000000000003</v>
      </c>
      <c r="K3045">
        <v>0.65249999999999997</v>
      </c>
      <c r="L3045">
        <v>0.35289999999999999</v>
      </c>
      <c r="M3045">
        <v>0.5333</v>
      </c>
      <c r="N3045">
        <v>0.5</v>
      </c>
      <c r="O3045">
        <v>0</v>
      </c>
      <c r="P3045">
        <v>4</v>
      </c>
      <c r="Q3045">
        <v>1</v>
      </c>
      <c r="R3045">
        <v>0</v>
      </c>
      <c r="S3045" s="2">
        <v>3.4953703703703705E-3</v>
      </c>
      <c r="T3045" s="2">
        <v>1.1458333333333333E-3</v>
      </c>
      <c r="U3045">
        <v>0.5</v>
      </c>
      <c r="V3045">
        <v>0.1978</v>
      </c>
      <c r="W3045">
        <v>0.91669999999999996</v>
      </c>
      <c r="X3045">
        <v>0.5</v>
      </c>
      <c r="Y3045">
        <v>0.90910000000000002</v>
      </c>
      <c r="Z3045">
        <v>0.28260000000000002</v>
      </c>
      <c r="AA3045">
        <v>0.30280000000000001</v>
      </c>
      <c r="AB3045">
        <v>0.7742</v>
      </c>
      <c r="AC3045">
        <v>0.8</v>
      </c>
      <c r="AD3045">
        <v>0.78259999999999996</v>
      </c>
      <c r="AE3045">
        <v>1</v>
      </c>
      <c r="AF3045" t="s">
        <v>3915</v>
      </c>
      <c r="AG3045" s="2">
        <v>3.472222222222222E-3</v>
      </c>
      <c r="AH3045" t="s">
        <v>3911</v>
      </c>
      <c r="AI3045">
        <v>3</v>
      </c>
      <c r="AJ3045" t="s">
        <v>3967</v>
      </c>
      <c r="AK3045" s="3">
        <v>39116</v>
      </c>
      <c r="AL3045" s="10">
        <f>YEAR(ufc_fights_2[[#This Row],[date]])</f>
        <v>2007</v>
      </c>
      <c r="AM3045" t="s">
        <v>3971</v>
      </c>
      <c r="AN3045">
        <v>1</v>
      </c>
      <c r="AO3045" t="s">
        <v>3913</v>
      </c>
      <c r="AP3045">
        <f>IF(ufc_fights_2[[#This Row],[winner]]="Red",ufc_fights_2[[#This Row],[r_fighter_id]],ufc_fights_2[[#This Row],[b_fighter_id]])</f>
        <v>856</v>
      </c>
      <c r="AQ3045" t="str">
        <f>_xlfn.XLOOKUP(ufc_fights_2[[#This Row],[winnerID]],ufc_fighters[id],ufc_fighters[fighter_name],"xxx",0,1)</f>
        <v>Frankie Edgar</v>
      </c>
    </row>
    <row r="3046" spans="1:43">
      <c r="A3046">
        <v>856</v>
      </c>
      <c r="B3046">
        <v>2016</v>
      </c>
      <c r="C3046">
        <f>_xlfn.XLOOKUP(ufc_fights_2[[#This Row],[r_fighter_id]],ufc_fighters[id],ufc_fighters[year],"xxx",0,1)</f>
        <v>1981</v>
      </c>
      <c r="D3046">
        <f>_xlfn.XLOOKUP(ufc_fights_2[[#This Row],[b_fighter_id]],ufc_fighters[id],ufc_fighters[year],"Prázdné",0,1)</f>
        <v>1979</v>
      </c>
      <c r="E3046" s="10">
        <f>YEAR(ufc_fights_2[[#This Row],[date]])-ufc_fights_2[[#This Row],[r_year]]</f>
        <v>30</v>
      </c>
      <c r="F3046" s="10">
        <f>YEAR(ufc_fights_2[[#This Row],[date]])-ufc_fights_2[[#This Row],[b_year]]</f>
        <v>32</v>
      </c>
      <c r="G3046">
        <v>1</v>
      </c>
      <c r="H3046">
        <v>1</v>
      </c>
      <c r="I3046">
        <v>0.34660000000000002</v>
      </c>
      <c r="J3046">
        <v>0.24709999999999999</v>
      </c>
      <c r="K3046">
        <v>0.35749999999999998</v>
      </c>
      <c r="L3046">
        <v>0.28889999999999999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1.7361111111111112E-4</v>
      </c>
      <c r="T3046" s="2">
        <v>1.8518518518518518E-4</v>
      </c>
      <c r="U3046">
        <v>0.28470000000000001</v>
      </c>
      <c r="V3046">
        <v>0.2278</v>
      </c>
      <c r="W3046">
        <v>0.40910000000000002</v>
      </c>
      <c r="X3046">
        <v>0.76470000000000005</v>
      </c>
      <c r="Y3046">
        <v>0.66669999999999996</v>
      </c>
      <c r="Z3046">
        <v>0.33929999999999999</v>
      </c>
      <c r="AA3046">
        <v>0.2092</v>
      </c>
      <c r="AB3046">
        <v>0.25</v>
      </c>
      <c r="AC3046">
        <v>0.57140000000000002</v>
      </c>
      <c r="AD3046">
        <v>0.75</v>
      </c>
      <c r="AE3046">
        <v>0.66669999999999996</v>
      </c>
      <c r="AF3046" t="s">
        <v>3910</v>
      </c>
      <c r="AG3046" s="2">
        <v>2.7083333333333334E-3</v>
      </c>
      <c r="AH3046" t="s">
        <v>3927</v>
      </c>
      <c r="AI3046">
        <v>5</v>
      </c>
      <c r="AJ3046" t="s">
        <v>3974</v>
      </c>
      <c r="AK3046" s="3">
        <v>40824</v>
      </c>
      <c r="AL3046" s="10">
        <f>YEAR(ufc_fights_2[[#This Row],[date]])</f>
        <v>2011</v>
      </c>
      <c r="AM3046" t="s">
        <v>3971</v>
      </c>
      <c r="AN3046">
        <v>3</v>
      </c>
      <c r="AO3046" t="s">
        <v>3913</v>
      </c>
      <c r="AP3046">
        <f>IF(ufc_fights_2[[#This Row],[winner]]="Red",ufc_fights_2[[#This Row],[r_fighter_id]],ufc_fights_2[[#This Row],[b_fighter_id]])</f>
        <v>856</v>
      </c>
      <c r="AQ3046" t="str">
        <f>_xlfn.XLOOKUP(ufc_fights_2[[#This Row],[winnerID]],ufc_fighters[id],ufc_fighters[fighter_name],"xxx",0,1)</f>
        <v>Frankie Edgar</v>
      </c>
    </row>
    <row r="3047" spans="1:43">
      <c r="A3047">
        <v>856</v>
      </c>
      <c r="B3047">
        <v>972</v>
      </c>
      <c r="C3047">
        <f>_xlfn.XLOOKUP(ufc_fights_2[[#This Row],[r_fighter_id]],ufc_fighters[id],ufc_fighters[year],"xxx",0,1)</f>
        <v>1981</v>
      </c>
      <c r="D3047">
        <f>_xlfn.XLOOKUP(ufc_fights_2[[#This Row],[b_fighter_id]],ufc_fighters[id],ufc_fighters[year],"Prázdné",0,1)</f>
        <v>1976</v>
      </c>
      <c r="E3047" s="10">
        <f>YEAR(ufc_fights_2[[#This Row],[date]])-ufc_fights_2[[#This Row],[r_year]]</f>
        <v>26</v>
      </c>
      <c r="F3047" s="10">
        <f>YEAR(ufc_fights_2[[#This Row],[date]])-ufc_fights_2[[#This Row],[b_year]]</f>
        <v>31</v>
      </c>
      <c r="G3047">
        <v>0</v>
      </c>
      <c r="H3047">
        <v>0</v>
      </c>
      <c r="I3047">
        <v>0.53159999999999996</v>
      </c>
      <c r="J3047">
        <v>0.28570000000000001</v>
      </c>
      <c r="K3047">
        <v>0.76419999999999999</v>
      </c>
      <c r="L3047">
        <v>0.65959999999999996</v>
      </c>
      <c r="M3047">
        <v>0.66669999999999996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9.1435185185185178E-3</v>
      </c>
      <c r="T3047" s="2">
        <v>0</v>
      </c>
      <c r="U3047">
        <v>0.51319999999999999</v>
      </c>
      <c r="V3047">
        <v>0.17649999999999999</v>
      </c>
      <c r="W3047">
        <v>1</v>
      </c>
      <c r="X3047">
        <v>0</v>
      </c>
      <c r="Y3047">
        <v>1</v>
      </c>
      <c r="Z3047">
        <v>0.375</v>
      </c>
      <c r="AA3047">
        <v>0.1875</v>
      </c>
      <c r="AB3047">
        <v>1</v>
      </c>
      <c r="AC3047">
        <v>0.5</v>
      </c>
      <c r="AD3047">
        <v>0.53620000000000001</v>
      </c>
      <c r="AE3047">
        <v>1</v>
      </c>
      <c r="AF3047" t="s">
        <v>3915</v>
      </c>
      <c r="AG3047" s="2">
        <v>3.472222222222222E-3</v>
      </c>
      <c r="AH3047" t="s">
        <v>3911</v>
      </c>
      <c r="AI3047">
        <v>3</v>
      </c>
      <c r="AJ3047" t="s">
        <v>3928</v>
      </c>
      <c r="AK3047" s="3">
        <v>39403</v>
      </c>
      <c r="AL3047" s="10">
        <f>YEAR(ufc_fights_2[[#This Row],[date]])</f>
        <v>2007</v>
      </c>
      <c r="AM3047" t="s">
        <v>3971</v>
      </c>
      <c r="AN3047">
        <v>9</v>
      </c>
      <c r="AO3047" t="s">
        <v>3913</v>
      </c>
      <c r="AP3047">
        <f>IF(ufc_fights_2[[#This Row],[winner]]="Red",ufc_fights_2[[#This Row],[r_fighter_id]],ufc_fights_2[[#This Row],[b_fighter_id]])</f>
        <v>856</v>
      </c>
      <c r="AQ3047" t="str">
        <f>_xlfn.XLOOKUP(ufc_fights_2[[#This Row],[winnerID]],ufc_fighters[id],ufc_fighters[fighter_name],"xxx",0,1)</f>
        <v>Frankie Edgar</v>
      </c>
    </row>
    <row r="3048" spans="1:43">
      <c r="A3048">
        <v>856</v>
      </c>
      <c r="B3048">
        <v>301</v>
      </c>
      <c r="C3048">
        <f>_xlfn.XLOOKUP(ufc_fights_2[[#This Row],[r_fighter_id]],ufc_fighters[id],ufc_fighters[year],"xxx",0,1)</f>
        <v>1981</v>
      </c>
      <c r="D3048">
        <f>_xlfn.XLOOKUP(ufc_fights_2[[#This Row],[b_fighter_id]],ufc_fighters[id],ufc_fighters[year],"Prázdné",0,1)</f>
        <v>1981</v>
      </c>
      <c r="E3048" s="10">
        <f>YEAR(ufc_fights_2[[#This Row],[date]])-ufc_fights_2[[#This Row],[r_year]]</f>
        <v>26</v>
      </c>
      <c r="F3048" s="10">
        <f>YEAR(ufc_fights_2[[#This Row],[date]])-ufc_fights_2[[#This Row],[b_year]]</f>
        <v>26</v>
      </c>
      <c r="G3048">
        <v>0</v>
      </c>
      <c r="H3048">
        <v>0</v>
      </c>
      <c r="I3048">
        <v>0.57410000000000005</v>
      </c>
      <c r="J3048">
        <v>0.15790000000000001</v>
      </c>
      <c r="K3048">
        <v>0.69740000000000002</v>
      </c>
      <c r="L3048">
        <v>0.25580000000000003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1.6087962962962963E-3</v>
      </c>
      <c r="T3048" s="2">
        <v>0</v>
      </c>
      <c r="U3048">
        <v>0.56000000000000005</v>
      </c>
      <c r="V3048">
        <v>0.1714</v>
      </c>
      <c r="W3048">
        <v>0.66669999999999996</v>
      </c>
      <c r="X3048">
        <v>1</v>
      </c>
      <c r="Y3048">
        <v>0</v>
      </c>
      <c r="Z3048">
        <v>0.4375</v>
      </c>
      <c r="AA3048">
        <v>0.18179999999999999</v>
      </c>
      <c r="AB3048">
        <v>0.71430000000000005</v>
      </c>
      <c r="AC3048">
        <v>0</v>
      </c>
      <c r="AD3048">
        <v>0.8</v>
      </c>
      <c r="AE3048">
        <v>0</v>
      </c>
      <c r="AF3048" t="s">
        <v>3910</v>
      </c>
      <c r="AG3048" s="2">
        <v>3.414351851851852E-3</v>
      </c>
      <c r="AH3048" t="s">
        <v>3911</v>
      </c>
      <c r="AI3048">
        <v>3</v>
      </c>
      <c r="AJ3048" t="s">
        <v>4044</v>
      </c>
      <c r="AK3048" s="3">
        <v>39270</v>
      </c>
      <c r="AL3048" s="10">
        <f>YEAR(ufc_fights_2[[#This Row],[date]])</f>
        <v>2007</v>
      </c>
      <c r="AM3048" t="s">
        <v>3971</v>
      </c>
      <c r="AN3048">
        <v>56</v>
      </c>
      <c r="AO3048" t="s">
        <v>3913</v>
      </c>
      <c r="AP3048">
        <f>IF(ufc_fights_2[[#This Row],[winner]]="Red",ufc_fights_2[[#This Row],[r_fighter_id]],ufc_fights_2[[#This Row],[b_fighter_id]])</f>
        <v>856</v>
      </c>
      <c r="AQ3048" t="str">
        <f>_xlfn.XLOOKUP(ufc_fights_2[[#This Row],[winnerID]],ufc_fighters[id],ufc_fighters[fighter_name],"xxx",0,1)</f>
        <v>Frankie Edgar</v>
      </c>
    </row>
    <row r="3049" spans="1:43">
      <c r="A3049">
        <v>856</v>
      </c>
      <c r="B3049">
        <v>2485</v>
      </c>
      <c r="C3049">
        <f>_xlfn.XLOOKUP(ufc_fights_2[[#This Row],[r_fighter_id]],ufc_fighters[id],ufc_fighters[year],"xxx",0,1)</f>
        <v>1981</v>
      </c>
      <c r="D3049">
        <f>_xlfn.XLOOKUP(ufc_fights_2[[#This Row],[b_fighter_id]],ufc_fighters[id],ufc_fighters[year],"Prázdné",0,1)</f>
        <v>1978</v>
      </c>
      <c r="E3049" s="10">
        <f>YEAR(ufc_fights_2[[#This Row],[date]])-ufc_fights_2[[#This Row],[r_year]]</f>
        <v>29</v>
      </c>
      <c r="F3049" s="10">
        <f>YEAR(ufc_fights_2[[#This Row],[date]])-ufc_fights_2[[#This Row],[b_year]]</f>
        <v>32</v>
      </c>
      <c r="G3049">
        <v>0</v>
      </c>
      <c r="H3049">
        <v>0</v>
      </c>
      <c r="I3049">
        <v>0.4017</v>
      </c>
      <c r="J3049">
        <v>0.24660000000000001</v>
      </c>
      <c r="K3049">
        <v>0.49819999999999998</v>
      </c>
      <c r="L3049">
        <v>0.33529999999999999</v>
      </c>
      <c r="M3049">
        <v>0.33329999999999999</v>
      </c>
      <c r="N3049">
        <v>0.66669999999999996</v>
      </c>
      <c r="O3049">
        <v>0</v>
      </c>
      <c r="P3049">
        <v>0</v>
      </c>
      <c r="Q3049">
        <v>1</v>
      </c>
      <c r="R3049">
        <v>0</v>
      </c>
      <c r="S3049" s="2">
        <v>4.6527777777777774E-3</v>
      </c>
      <c r="T3049" s="2">
        <v>9.837962962962962E-4</v>
      </c>
      <c r="U3049">
        <v>0.3296</v>
      </c>
      <c r="V3049">
        <v>0.21970000000000001</v>
      </c>
      <c r="W3049">
        <v>0.62860000000000005</v>
      </c>
      <c r="X3049">
        <v>0.65</v>
      </c>
      <c r="Y3049">
        <v>0</v>
      </c>
      <c r="Z3049">
        <v>0.34010000000000001</v>
      </c>
      <c r="AA3049">
        <v>0.22700000000000001</v>
      </c>
      <c r="AB3049">
        <v>0.6875</v>
      </c>
      <c r="AC3049">
        <v>0.75</v>
      </c>
      <c r="AD3049">
        <v>0.76190000000000002</v>
      </c>
      <c r="AE3049">
        <v>1</v>
      </c>
      <c r="AF3049" t="s">
        <v>3915</v>
      </c>
      <c r="AG3049" s="2">
        <v>3.472222222222222E-3</v>
      </c>
      <c r="AH3049" t="s">
        <v>3927</v>
      </c>
      <c r="AI3049">
        <v>5</v>
      </c>
      <c r="AJ3049" t="s">
        <v>3914</v>
      </c>
      <c r="AK3049" s="3">
        <v>40418</v>
      </c>
      <c r="AL3049" s="10">
        <f>YEAR(ufc_fights_2[[#This Row],[date]])</f>
        <v>2010</v>
      </c>
      <c r="AM3049" t="s">
        <v>3971</v>
      </c>
      <c r="AN3049">
        <v>61</v>
      </c>
      <c r="AO3049" t="s">
        <v>3913</v>
      </c>
      <c r="AP3049">
        <f>IF(ufc_fights_2[[#This Row],[winner]]="Red",ufc_fights_2[[#This Row],[r_fighter_id]],ufc_fights_2[[#This Row],[b_fighter_id]])</f>
        <v>856</v>
      </c>
      <c r="AQ3049" t="str">
        <f>_xlfn.XLOOKUP(ufc_fights_2[[#This Row],[winnerID]],ufc_fighters[id],ufc_fighters[fighter_name],"xxx",0,1)</f>
        <v>Frankie Edgar</v>
      </c>
    </row>
    <row r="3050" spans="1:43">
      <c r="A3050">
        <v>2485</v>
      </c>
      <c r="B3050">
        <v>856</v>
      </c>
      <c r="C3050">
        <f>_xlfn.XLOOKUP(ufc_fights_2[[#This Row],[r_fighter_id]],ufc_fighters[id],ufc_fighters[year],"xxx",0,1)</f>
        <v>1978</v>
      </c>
      <c r="D3050">
        <f>_xlfn.XLOOKUP(ufc_fights_2[[#This Row],[b_fighter_id]],ufc_fighters[id],ufc_fighters[year],"Prázdné",0,1)</f>
        <v>1981</v>
      </c>
      <c r="E3050" s="10">
        <f>YEAR(ufc_fights_2[[#This Row],[date]])-ufc_fights_2[[#This Row],[r_year]]</f>
        <v>32</v>
      </c>
      <c r="F3050" s="10">
        <f>YEAR(ufc_fights_2[[#This Row],[date]])-ufc_fights_2[[#This Row],[b_year]]</f>
        <v>29</v>
      </c>
      <c r="G3050">
        <v>0</v>
      </c>
      <c r="H3050">
        <v>0</v>
      </c>
      <c r="I3050">
        <v>0.27100000000000002</v>
      </c>
      <c r="J3050">
        <v>0.26290000000000002</v>
      </c>
      <c r="K3050">
        <v>0.27379999999999999</v>
      </c>
      <c r="L3050">
        <v>0.26919999999999999</v>
      </c>
      <c r="M3050">
        <v>0</v>
      </c>
      <c r="N3050">
        <v>7.6899999999999996E-2</v>
      </c>
      <c r="O3050">
        <v>0</v>
      </c>
      <c r="P3050">
        <v>0</v>
      </c>
      <c r="Q3050">
        <v>0</v>
      </c>
      <c r="R3050">
        <v>0</v>
      </c>
      <c r="S3050" s="2">
        <v>0</v>
      </c>
      <c r="T3050" s="2">
        <v>5.7870370370370373E-5</v>
      </c>
      <c r="U3050">
        <v>0.2419</v>
      </c>
      <c r="V3050">
        <v>0.21790000000000001</v>
      </c>
      <c r="W3050">
        <v>0.7</v>
      </c>
      <c r="X3050">
        <v>1</v>
      </c>
      <c r="Y3050">
        <v>0.38100000000000001</v>
      </c>
      <c r="Z3050">
        <v>0.25509999999999999</v>
      </c>
      <c r="AA3050">
        <v>0.26129999999999998</v>
      </c>
      <c r="AB3050">
        <v>0.5333</v>
      </c>
      <c r="AC3050">
        <v>0.22220000000000001</v>
      </c>
      <c r="AD3050">
        <v>0</v>
      </c>
      <c r="AE3050">
        <v>1</v>
      </c>
      <c r="AF3050" t="s">
        <v>3915</v>
      </c>
      <c r="AG3050" s="2">
        <v>3.472222222222222E-3</v>
      </c>
      <c r="AH3050" t="s">
        <v>3927</v>
      </c>
      <c r="AI3050">
        <v>5</v>
      </c>
      <c r="AJ3050" t="s">
        <v>3914</v>
      </c>
      <c r="AK3050" s="3">
        <v>40278</v>
      </c>
      <c r="AL3050" s="10">
        <f>YEAR(ufc_fights_2[[#This Row],[date]])</f>
        <v>2010</v>
      </c>
      <c r="AM3050" t="s">
        <v>3971</v>
      </c>
      <c r="AN3050">
        <v>118</v>
      </c>
      <c r="AO3050" t="s">
        <v>3918</v>
      </c>
      <c r="AP3050">
        <f>IF(ufc_fights_2[[#This Row],[winner]]="Red",ufc_fights_2[[#This Row],[r_fighter_id]],ufc_fights_2[[#This Row],[b_fighter_id]])</f>
        <v>856</v>
      </c>
      <c r="AQ3050" t="str">
        <f>_xlfn.XLOOKUP(ufc_fights_2[[#This Row],[winnerID]],ufc_fighters[id],ufc_fighters[fighter_name],"xxx",0,1)</f>
        <v>Frankie Edgar</v>
      </c>
    </row>
    <row r="3051" spans="1:43">
      <c r="A3051">
        <v>770</v>
      </c>
      <c r="B3051">
        <v>2290</v>
      </c>
      <c r="C3051">
        <f>_xlfn.XLOOKUP(ufc_fights_2[[#This Row],[r_fighter_id]],ufc_fighters[id],ufc_fighters[year],"xxx",0,1)</f>
        <v>1985</v>
      </c>
      <c r="D3051">
        <f>_xlfn.XLOOKUP(ufc_fights_2[[#This Row],[b_fighter_id]],ufc_fighters[id],ufc_fighters[year],"Prázdné",0,1)</f>
        <v>1983</v>
      </c>
      <c r="E3051" s="10">
        <f>YEAR(ufc_fights_2[[#This Row],[date]])-ufc_fights_2[[#This Row],[r_year]]</f>
        <v>23</v>
      </c>
      <c r="F3051" s="10">
        <f>YEAR(ufc_fights_2[[#This Row],[date]])-ufc_fights_2[[#This Row],[b_year]]</f>
        <v>25</v>
      </c>
      <c r="G3051">
        <v>0</v>
      </c>
      <c r="H3051">
        <v>0</v>
      </c>
      <c r="I3051">
        <v>0.55559999999999998</v>
      </c>
      <c r="J3051">
        <v>0.52</v>
      </c>
      <c r="K3051">
        <v>0.72609999999999997</v>
      </c>
      <c r="L3051">
        <v>0.64859999999999995</v>
      </c>
      <c r="M3051">
        <v>0.45450000000000002</v>
      </c>
      <c r="N3051">
        <v>0.5</v>
      </c>
      <c r="O3051">
        <v>0</v>
      </c>
      <c r="P3051">
        <v>4</v>
      </c>
      <c r="Q3051">
        <v>0</v>
      </c>
      <c r="R3051">
        <v>0</v>
      </c>
      <c r="S3051" s="2">
        <v>5.1967592592592595E-3</v>
      </c>
      <c r="T3051" s="2">
        <v>3.8888888888888888E-3</v>
      </c>
      <c r="U3051">
        <v>0.44679999999999997</v>
      </c>
      <c r="V3051">
        <v>0.5</v>
      </c>
      <c r="W3051">
        <v>0.68420000000000003</v>
      </c>
      <c r="X3051">
        <v>1</v>
      </c>
      <c r="Y3051">
        <v>1</v>
      </c>
      <c r="Z3051">
        <v>0.1739</v>
      </c>
      <c r="AA3051">
        <v>0.4</v>
      </c>
      <c r="AB3051">
        <v>0.77780000000000005</v>
      </c>
      <c r="AC3051">
        <v>0.5333</v>
      </c>
      <c r="AD3051">
        <v>0.68179999999999996</v>
      </c>
      <c r="AE3051">
        <v>0.6</v>
      </c>
      <c r="AF3051" t="s">
        <v>3922</v>
      </c>
      <c r="AG3051" s="2">
        <v>3.472222222222222E-3</v>
      </c>
      <c r="AH3051" t="s">
        <v>3911</v>
      </c>
      <c r="AI3051">
        <v>3</v>
      </c>
      <c r="AJ3051" t="s">
        <v>3974</v>
      </c>
      <c r="AK3051" s="3">
        <v>39708</v>
      </c>
      <c r="AL3051" s="10">
        <f>YEAR(ufc_fights_2[[#This Row],[date]])</f>
        <v>2008</v>
      </c>
      <c r="AM3051" t="s">
        <v>3971</v>
      </c>
      <c r="AN3051">
        <v>137</v>
      </c>
      <c r="AO3051" t="s">
        <v>3913</v>
      </c>
      <c r="AP3051">
        <f>IF(ufc_fights_2[[#This Row],[winner]]="Red",ufc_fights_2[[#This Row],[r_fighter_id]],ufc_fights_2[[#This Row],[b_fighter_id]])</f>
        <v>770</v>
      </c>
      <c r="AQ3051" t="str">
        <f>_xlfn.XLOOKUP(ufc_fights_2[[#This Row],[winnerID]],ufc_fighters[id],ufc_fighters[fighter_name],"xxx",0,1)</f>
        <v>Nate Diaz</v>
      </c>
    </row>
    <row r="3052" spans="1:43">
      <c r="A3052">
        <v>2156</v>
      </c>
      <c r="B3052">
        <v>514</v>
      </c>
      <c r="C3052">
        <f>_xlfn.XLOOKUP(ufc_fights_2[[#This Row],[r_fighter_id]],ufc_fighters[id],ufc_fighters[year],"xxx",0,1)</f>
        <v>1983</v>
      </c>
      <c r="D3052">
        <f>_xlfn.XLOOKUP(ufc_fights_2[[#This Row],[b_fighter_id]],ufc_fighters[id],ufc_fighters[year],"Prázdné",0,1)</f>
        <v>1980</v>
      </c>
      <c r="E3052" s="10">
        <f>YEAR(ufc_fights_2[[#This Row],[date]])-ufc_fights_2[[#This Row],[r_year]]</f>
        <v>24</v>
      </c>
      <c r="F3052" s="10">
        <f>YEAR(ufc_fights_2[[#This Row],[date]])-ufc_fights_2[[#This Row],[b_year]]</f>
        <v>27</v>
      </c>
      <c r="G3052">
        <v>0</v>
      </c>
      <c r="H3052">
        <v>1</v>
      </c>
      <c r="I3052">
        <v>0.37840000000000001</v>
      </c>
      <c r="J3052">
        <v>0.21879999999999999</v>
      </c>
      <c r="K3052">
        <v>0.37969999999999998</v>
      </c>
      <c r="L3052">
        <v>0.21879999999999999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0</v>
      </c>
      <c r="T3052" s="2">
        <v>1.1574074074074073E-5</v>
      </c>
      <c r="U3052">
        <v>0.3488</v>
      </c>
      <c r="V3052">
        <v>0.16669999999999999</v>
      </c>
      <c r="W3052">
        <v>0.5</v>
      </c>
      <c r="X3052">
        <v>1</v>
      </c>
      <c r="Y3052">
        <v>0.8</v>
      </c>
      <c r="Z3052">
        <v>0.36870000000000003</v>
      </c>
      <c r="AA3052">
        <v>0.2177</v>
      </c>
      <c r="AB3052">
        <v>0.66669999999999996</v>
      </c>
      <c r="AC3052">
        <v>0.25</v>
      </c>
      <c r="AD3052">
        <v>0</v>
      </c>
      <c r="AE3052">
        <v>0</v>
      </c>
      <c r="AF3052" t="s">
        <v>3915</v>
      </c>
      <c r="AG3052" s="2">
        <v>3.472222222222222E-3</v>
      </c>
      <c r="AH3052" t="s">
        <v>3911</v>
      </c>
      <c r="AI3052">
        <v>3</v>
      </c>
      <c r="AJ3052" t="s">
        <v>3930</v>
      </c>
      <c r="AK3052" s="3">
        <v>39245</v>
      </c>
      <c r="AL3052" s="10">
        <f>YEAR(ufc_fights_2[[#This Row],[date]])</f>
        <v>2007</v>
      </c>
      <c r="AM3052" t="s">
        <v>3971</v>
      </c>
      <c r="AN3052">
        <v>69</v>
      </c>
      <c r="AO3052" t="s">
        <v>3913</v>
      </c>
      <c r="AP3052">
        <f>IF(ufc_fights_2[[#This Row],[winner]]="Red",ufc_fights_2[[#This Row],[r_fighter_id]],ufc_fights_2[[#This Row],[b_fighter_id]])</f>
        <v>2156</v>
      </c>
      <c r="AQ3052" t="str">
        <f>_xlfn.XLOOKUP(ufc_fights_2[[#This Row],[winnerID]],ufc_fighters[id],ufc_fighters[fighter_name],"xxx",0,1)</f>
        <v>Nate Mohr</v>
      </c>
    </row>
    <row r="3053" spans="1:43">
      <c r="A3053">
        <v>2986</v>
      </c>
      <c r="B3053">
        <v>354</v>
      </c>
      <c r="C3053">
        <f>_xlfn.XLOOKUP(ufc_fights_2[[#This Row],[r_fighter_id]],ufc_fighters[id],ufc_fighters[year],"xxx",0,1)</f>
        <v>1985</v>
      </c>
      <c r="D3053">
        <f>_xlfn.XLOOKUP(ufc_fights_2[[#This Row],[b_fighter_id]],ufc_fighters[id],ufc_fighters[year],"Prázdné",0,1)</f>
        <v>1981</v>
      </c>
      <c r="E3053" s="10">
        <f>YEAR(ufc_fights_2[[#This Row],[date]])-ufc_fights_2[[#This Row],[r_year]]</f>
        <v>29</v>
      </c>
      <c r="F3053" s="10">
        <f>YEAR(ufc_fights_2[[#This Row],[date]])-ufc_fights_2[[#This Row],[b_year]]</f>
        <v>33</v>
      </c>
      <c r="G3053">
        <v>0</v>
      </c>
      <c r="H3053">
        <v>0</v>
      </c>
      <c r="I3053">
        <v>0.5</v>
      </c>
      <c r="J3053">
        <v>0.44440000000000002</v>
      </c>
      <c r="K3053">
        <v>0.75</v>
      </c>
      <c r="L3053">
        <v>0.5625</v>
      </c>
      <c r="M3053">
        <v>1</v>
      </c>
      <c r="N3053">
        <v>0.375</v>
      </c>
      <c r="O3053">
        <v>1</v>
      </c>
      <c r="P3053">
        <v>0</v>
      </c>
      <c r="Q3053">
        <v>0</v>
      </c>
      <c r="R3053">
        <v>0</v>
      </c>
      <c r="S3053" s="2">
        <v>7.407407407407407E-4</v>
      </c>
      <c r="T3053" s="2">
        <v>1.6319444444444445E-3</v>
      </c>
      <c r="U3053">
        <v>0.4</v>
      </c>
      <c r="V3053">
        <v>0.25</v>
      </c>
      <c r="W3053">
        <v>0.66669999999999996</v>
      </c>
      <c r="X3053">
        <v>0</v>
      </c>
      <c r="Y3053">
        <v>1</v>
      </c>
      <c r="Z3053">
        <v>0.5</v>
      </c>
      <c r="AA3053">
        <v>0.375</v>
      </c>
      <c r="AB3053">
        <v>0</v>
      </c>
      <c r="AC3053">
        <v>0</v>
      </c>
      <c r="AD3053">
        <v>0</v>
      </c>
      <c r="AE3053">
        <v>1</v>
      </c>
      <c r="AF3053" t="s">
        <v>3933</v>
      </c>
      <c r="AG3053" s="2">
        <v>2.9513888888888888E-3</v>
      </c>
      <c r="AH3053" t="s">
        <v>3911</v>
      </c>
      <c r="AI3053">
        <v>3</v>
      </c>
      <c r="AJ3053" t="s">
        <v>4036</v>
      </c>
      <c r="AK3053" s="3">
        <v>41951</v>
      </c>
      <c r="AL3053" s="10">
        <f>YEAR(ufc_fights_2[[#This Row],[date]])</f>
        <v>2014</v>
      </c>
      <c r="AM3053" t="s">
        <v>3971</v>
      </c>
      <c r="AN3053">
        <v>104</v>
      </c>
      <c r="AO3053" t="s">
        <v>3913</v>
      </c>
      <c r="AP3053">
        <f>IF(ufc_fights_2[[#This Row],[winner]]="Red",ufc_fights_2[[#This Row],[r_fighter_id]],ufc_fights_2[[#This Row],[b_fighter_id]])</f>
        <v>2986</v>
      </c>
      <c r="AQ3053" t="str">
        <f>_xlfn.XLOOKUP(ufc_fights_2[[#This Row],[winnerID]],ufc_fighters[id],ufc_fighters[fighter_name],"xxx",0,1)</f>
        <v>Leandro Silva</v>
      </c>
    </row>
    <row r="3054" spans="1:43">
      <c r="A3054">
        <v>1508</v>
      </c>
      <c r="B3054">
        <v>3426</v>
      </c>
      <c r="C3054">
        <f>_xlfn.XLOOKUP(ufc_fights_2[[#This Row],[r_fighter_id]],ufc_fighters[id],ufc_fighters[year],"xxx",0,1)</f>
        <v>1981</v>
      </c>
      <c r="D3054">
        <f>_xlfn.XLOOKUP(ufc_fights_2[[#This Row],[b_fighter_id]],ufc_fighters[id],ufc_fighters[year],"Prázdné",0,1)</f>
        <v>0</v>
      </c>
      <c r="E3054" s="10">
        <f>YEAR(ufc_fights_2[[#This Row],[date]])-ufc_fights_2[[#This Row],[r_year]]</f>
        <v>30</v>
      </c>
      <c r="F3054" s="10">
        <f>YEAR(ufc_fights_2[[#This Row],[date]])-ufc_fights_2[[#This Row],[b_year]]</f>
        <v>2011</v>
      </c>
      <c r="G3054">
        <v>0</v>
      </c>
      <c r="H3054">
        <v>0</v>
      </c>
      <c r="I3054">
        <v>0.44779999999999998</v>
      </c>
      <c r="J3054">
        <v>0.31030000000000002</v>
      </c>
      <c r="K3054">
        <v>0.52329999999999999</v>
      </c>
      <c r="L3054">
        <v>0.46429999999999999</v>
      </c>
      <c r="M3054">
        <v>0</v>
      </c>
      <c r="N3054">
        <v>0.57140000000000002</v>
      </c>
      <c r="O3054">
        <v>0</v>
      </c>
      <c r="P3054">
        <v>0</v>
      </c>
      <c r="Q3054">
        <v>0</v>
      </c>
      <c r="R3054">
        <v>0</v>
      </c>
      <c r="S3054" s="2">
        <v>0</v>
      </c>
      <c r="T3054" s="2">
        <v>5.7638888888888887E-3</v>
      </c>
      <c r="U3054">
        <v>0.34549999999999997</v>
      </c>
      <c r="V3054">
        <v>0.26529999999999998</v>
      </c>
      <c r="W3054">
        <v>1</v>
      </c>
      <c r="X3054">
        <v>0.66669999999999996</v>
      </c>
      <c r="Y3054">
        <v>0.5</v>
      </c>
      <c r="Z3054">
        <v>0.42620000000000002</v>
      </c>
      <c r="AA3054">
        <v>0.33329999999999999</v>
      </c>
      <c r="AB3054">
        <v>0.66669999999999996</v>
      </c>
      <c r="AC3054">
        <v>0.33329999999999999</v>
      </c>
      <c r="AD3054">
        <v>0</v>
      </c>
      <c r="AE3054">
        <v>0.23080000000000001</v>
      </c>
      <c r="AF3054" t="s">
        <v>3915</v>
      </c>
      <c r="AG3054" s="2">
        <v>3.472222222222222E-3</v>
      </c>
      <c r="AH3054" t="s">
        <v>3911</v>
      </c>
      <c r="AI3054">
        <v>3</v>
      </c>
      <c r="AJ3054" t="s">
        <v>3945</v>
      </c>
      <c r="AK3054" s="3">
        <v>40600</v>
      </c>
      <c r="AL3054" s="10">
        <f>YEAR(ufc_fights_2[[#This Row],[date]])</f>
        <v>2011</v>
      </c>
      <c r="AM3054" t="s">
        <v>3971</v>
      </c>
      <c r="AN3054">
        <v>68</v>
      </c>
      <c r="AO3054" t="s">
        <v>3918</v>
      </c>
      <c r="AP3054">
        <f>IF(ufc_fights_2[[#This Row],[winner]]="Red",ufc_fights_2[[#This Row],[r_fighter_id]],ufc_fights_2[[#This Row],[b_fighter_id]])</f>
        <v>3426</v>
      </c>
      <c r="AQ3054" t="str">
        <f>_xlfn.XLOOKUP(ufc_fights_2[[#This Row],[winnerID]],ufc_fighters[id],ufc_fighters[fighter_name],"xxx",0,1)</f>
        <v>Curt Warburton</v>
      </c>
    </row>
    <row r="3055" spans="1:43">
      <c r="A3055">
        <v>2877</v>
      </c>
      <c r="B3055">
        <v>1383</v>
      </c>
      <c r="C3055">
        <f>_xlfn.XLOOKUP(ufc_fights_2[[#This Row],[r_fighter_id]],ufc_fighters[id],ufc_fighters[year],"xxx",0,1)</f>
        <v>1988</v>
      </c>
      <c r="D3055">
        <f>_xlfn.XLOOKUP(ufc_fights_2[[#This Row],[b_fighter_id]],ufc_fighters[id],ufc_fighters[year],"Prázdné",0,1)</f>
        <v>1985</v>
      </c>
      <c r="E3055" s="10">
        <f>YEAR(ufc_fights_2[[#This Row],[date]])-ufc_fights_2[[#This Row],[r_year]]</f>
        <v>22</v>
      </c>
      <c r="F3055" s="10">
        <f>YEAR(ufc_fights_2[[#This Row],[date]])-ufc_fights_2[[#This Row],[b_year]]</f>
        <v>25</v>
      </c>
      <c r="G3055">
        <v>0</v>
      </c>
      <c r="H3055">
        <v>0</v>
      </c>
      <c r="I3055">
        <v>0.5</v>
      </c>
      <c r="J3055">
        <v>0.3</v>
      </c>
      <c r="K3055">
        <v>0.73329999999999995</v>
      </c>
      <c r="L3055">
        <v>0.5</v>
      </c>
      <c r="M3055">
        <v>0</v>
      </c>
      <c r="N3055">
        <v>0</v>
      </c>
      <c r="O3055">
        <v>4</v>
      </c>
      <c r="P3055">
        <v>0</v>
      </c>
      <c r="Q3055">
        <v>0</v>
      </c>
      <c r="R3055">
        <v>0</v>
      </c>
      <c r="S3055" s="2">
        <v>0</v>
      </c>
      <c r="T3055" s="2">
        <v>2.2916666666666667E-3</v>
      </c>
      <c r="U3055">
        <v>0.33329999999999999</v>
      </c>
      <c r="V3055">
        <v>0.125</v>
      </c>
      <c r="W3055">
        <v>1</v>
      </c>
      <c r="X3055">
        <v>0</v>
      </c>
      <c r="Y3055">
        <v>1</v>
      </c>
      <c r="Z3055">
        <v>0.5</v>
      </c>
      <c r="AA3055">
        <v>0.125</v>
      </c>
      <c r="AB3055">
        <v>0</v>
      </c>
      <c r="AC3055">
        <v>0</v>
      </c>
      <c r="AD3055">
        <v>0</v>
      </c>
      <c r="AE3055">
        <v>1</v>
      </c>
      <c r="AF3055" t="s">
        <v>3933</v>
      </c>
      <c r="AG3055" s="2">
        <v>3.2986111111111111E-3</v>
      </c>
      <c r="AH3055" t="s">
        <v>3911</v>
      </c>
      <c r="AI3055">
        <v>3</v>
      </c>
      <c r="AJ3055" t="s">
        <v>3928</v>
      </c>
      <c r="AK3055" s="3">
        <v>40467</v>
      </c>
      <c r="AL3055" s="10">
        <f>YEAR(ufc_fights_2[[#This Row],[date]])</f>
        <v>2010</v>
      </c>
      <c r="AM3055" t="s">
        <v>3971</v>
      </c>
      <c r="AN3055">
        <v>70</v>
      </c>
      <c r="AO3055" t="s">
        <v>3913</v>
      </c>
      <c r="AP3055">
        <f>IF(ufc_fights_2[[#This Row],[winner]]="Red",ufc_fights_2[[#This Row],[r_fighter_id]],ufc_fights_2[[#This Row],[b_fighter_id]])</f>
        <v>2877</v>
      </c>
      <c r="AQ3055" t="str">
        <f>_xlfn.XLOOKUP(ufc_fights_2[[#This Row],[winnerID]],ufc_fighters[id],ufc_fighters[fighter_name],"xxx",0,1)</f>
        <v>Paul Sass</v>
      </c>
    </row>
    <row r="3056" spans="1:43">
      <c r="A3056">
        <v>1528</v>
      </c>
      <c r="B3056">
        <v>2877</v>
      </c>
      <c r="C3056">
        <f>_xlfn.XLOOKUP(ufc_fights_2[[#This Row],[r_fighter_id]],ufc_fighters[id],ufc_fighters[year],"xxx",0,1)</f>
        <v>1986</v>
      </c>
      <c r="D3056">
        <f>_xlfn.XLOOKUP(ufc_fights_2[[#This Row],[b_fighter_id]],ufc_fighters[id],ufc_fighters[year],"Prázdné",0,1)</f>
        <v>1988</v>
      </c>
      <c r="E3056" s="10">
        <f>YEAR(ufc_fights_2[[#This Row],[date]])-ufc_fights_2[[#This Row],[r_year]]</f>
        <v>25</v>
      </c>
      <c r="F3056" s="10">
        <f>YEAR(ufc_fights_2[[#This Row],[date]])-ufc_fights_2[[#This Row],[b_year]]</f>
        <v>23</v>
      </c>
      <c r="G3056">
        <v>0</v>
      </c>
      <c r="H3056">
        <v>0</v>
      </c>
      <c r="I3056">
        <v>0.30769999999999997</v>
      </c>
      <c r="J3056">
        <v>0.125</v>
      </c>
      <c r="K3056">
        <v>0.33329999999999999</v>
      </c>
      <c r="L3056">
        <v>0.125</v>
      </c>
      <c r="M3056">
        <v>0</v>
      </c>
      <c r="N3056">
        <v>0</v>
      </c>
      <c r="O3056">
        <v>0</v>
      </c>
      <c r="P3056">
        <v>3</v>
      </c>
      <c r="Q3056">
        <v>0</v>
      </c>
      <c r="R3056">
        <v>0</v>
      </c>
      <c r="S3056" s="2">
        <v>4.2824074074074075E-4</v>
      </c>
      <c r="T3056" s="2">
        <v>5.7870370370370373E-5</v>
      </c>
      <c r="U3056">
        <v>0.26090000000000002</v>
      </c>
      <c r="V3056">
        <v>0.125</v>
      </c>
      <c r="W3056">
        <v>0</v>
      </c>
      <c r="X3056">
        <v>1</v>
      </c>
      <c r="Y3056">
        <v>0</v>
      </c>
      <c r="Z3056">
        <v>0.28000000000000003</v>
      </c>
      <c r="AA3056">
        <v>0.125</v>
      </c>
      <c r="AB3056">
        <v>0</v>
      </c>
      <c r="AC3056">
        <v>0</v>
      </c>
      <c r="AD3056">
        <v>1</v>
      </c>
      <c r="AE3056">
        <v>0</v>
      </c>
      <c r="AF3056" t="s">
        <v>3933</v>
      </c>
      <c r="AG3056" s="2">
        <v>2.0833333333333333E-3</v>
      </c>
      <c r="AH3056" t="s">
        <v>3911</v>
      </c>
      <c r="AI3056">
        <v>3</v>
      </c>
      <c r="AJ3056" t="s">
        <v>3928</v>
      </c>
      <c r="AK3056" s="3">
        <v>40817</v>
      </c>
      <c r="AL3056" s="10">
        <f>YEAR(ufc_fights_2[[#This Row],[date]])</f>
        <v>2011</v>
      </c>
      <c r="AM3056" t="s">
        <v>3971</v>
      </c>
      <c r="AN3056">
        <v>23</v>
      </c>
      <c r="AO3056" t="s">
        <v>3918</v>
      </c>
      <c r="AP3056">
        <f>IF(ufc_fights_2[[#This Row],[winner]]="Red",ufc_fights_2[[#This Row],[r_fighter_id]],ufc_fights_2[[#This Row],[b_fighter_id]])</f>
        <v>2877</v>
      </c>
      <c r="AQ3056" t="str">
        <f>_xlfn.XLOOKUP(ufc_fights_2[[#This Row],[winnerID]],ufc_fighters[id],ufc_fighters[fighter_name],"xxx",0,1)</f>
        <v>Paul Sass</v>
      </c>
    </row>
    <row r="3057" spans="1:43">
      <c r="A3057">
        <v>3396</v>
      </c>
      <c r="B3057">
        <v>2877</v>
      </c>
      <c r="C3057">
        <f>_xlfn.XLOOKUP(ufc_fights_2[[#This Row],[r_fighter_id]],ufc_fighters[id],ufc_fighters[year],"xxx",0,1)</f>
        <v>1980</v>
      </c>
      <c r="D3057">
        <f>_xlfn.XLOOKUP(ufc_fights_2[[#This Row],[b_fighter_id]],ufc_fighters[id],ufc_fighters[year],"Prázdné",0,1)</f>
        <v>1988</v>
      </c>
      <c r="E3057" s="10">
        <f>YEAR(ufc_fights_2[[#This Row],[date]])-ufc_fights_2[[#This Row],[r_year]]</f>
        <v>32</v>
      </c>
      <c r="F3057" s="10">
        <f>YEAR(ufc_fights_2[[#This Row],[date]])-ufc_fights_2[[#This Row],[b_year]]</f>
        <v>24</v>
      </c>
      <c r="G3057">
        <v>0</v>
      </c>
      <c r="H3057">
        <v>0</v>
      </c>
      <c r="I3057">
        <v>0.4</v>
      </c>
      <c r="J3057">
        <v>0.25</v>
      </c>
      <c r="K3057">
        <v>0.5</v>
      </c>
      <c r="L3057">
        <v>0.28570000000000001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0</v>
      </c>
      <c r="S3057" s="2">
        <v>1.0532407407407407E-3</v>
      </c>
      <c r="T3057" s="2">
        <v>1.1574074074074073E-5</v>
      </c>
      <c r="U3057">
        <v>0.33329999999999999</v>
      </c>
      <c r="V3057">
        <v>0.25</v>
      </c>
      <c r="W3057">
        <v>1</v>
      </c>
      <c r="X3057">
        <v>0</v>
      </c>
      <c r="Y3057">
        <v>0</v>
      </c>
      <c r="Z3057">
        <v>0.4</v>
      </c>
      <c r="AA3057">
        <v>0.25</v>
      </c>
      <c r="AB3057">
        <v>0</v>
      </c>
      <c r="AC3057">
        <v>0</v>
      </c>
      <c r="AD3057">
        <v>0</v>
      </c>
      <c r="AE3057">
        <v>0</v>
      </c>
      <c r="AF3057" t="s">
        <v>3933</v>
      </c>
      <c r="AG3057" s="2">
        <v>1.3194444444444445E-3</v>
      </c>
      <c r="AH3057" t="s">
        <v>3911</v>
      </c>
      <c r="AI3057">
        <v>3</v>
      </c>
      <c r="AJ3057" t="s">
        <v>3914</v>
      </c>
      <c r="AK3057" s="3">
        <v>41055</v>
      </c>
      <c r="AL3057" s="10">
        <f>YEAR(ufc_fights_2[[#This Row],[date]])</f>
        <v>2012</v>
      </c>
      <c r="AM3057" t="s">
        <v>3971</v>
      </c>
      <c r="AN3057">
        <v>1</v>
      </c>
      <c r="AO3057" t="s">
        <v>3918</v>
      </c>
      <c r="AP3057">
        <f>IF(ufc_fights_2[[#This Row],[winner]]="Red",ufc_fights_2[[#This Row],[r_fighter_id]],ufc_fights_2[[#This Row],[b_fighter_id]])</f>
        <v>2877</v>
      </c>
      <c r="AQ3057" t="str">
        <f>_xlfn.XLOOKUP(ufc_fights_2[[#This Row],[winnerID]],ufc_fighters[id],ufc_fighters[fighter_name],"xxx",0,1)</f>
        <v>Paul Sass</v>
      </c>
    </row>
    <row r="3058" spans="1:43">
      <c r="A3058">
        <v>3209</v>
      </c>
      <c r="B3058">
        <v>2745</v>
      </c>
      <c r="C3058">
        <f>_xlfn.XLOOKUP(ufc_fights_2[[#This Row],[r_fighter_id]],ufc_fighters[id],ufc_fighters[year],"xxx",0,1)</f>
        <v>1984</v>
      </c>
      <c r="D3058">
        <f>_xlfn.XLOOKUP(ufc_fights_2[[#This Row],[b_fighter_id]],ufc_fighters[id],ufc_fighters[year],"Prázdné",0,1)</f>
        <v>1979</v>
      </c>
      <c r="E3058" s="10">
        <f>YEAR(ufc_fights_2[[#This Row],[date]])-ufc_fights_2[[#This Row],[r_year]]</f>
        <v>27</v>
      </c>
      <c r="F3058" s="10">
        <f>YEAR(ufc_fights_2[[#This Row],[date]])-ufc_fights_2[[#This Row],[b_year]]</f>
        <v>32</v>
      </c>
      <c r="G3058">
        <v>0</v>
      </c>
      <c r="H3058">
        <v>1</v>
      </c>
      <c r="I3058">
        <v>0.31430000000000002</v>
      </c>
      <c r="J3058">
        <v>0.24529999999999999</v>
      </c>
      <c r="K3058">
        <v>0.32390000000000002</v>
      </c>
      <c r="L3058">
        <v>0.24529999999999999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3.3564814814814812E-4</v>
      </c>
      <c r="T3058" s="2">
        <v>1.3888888888888889E-4</v>
      </c>
      <c r="U3058">
        <v>0.2407</v>
      </c>
      <c r="V3058">
        <v>0.1585</v>
      </c>
      <c r="W3058">
        <v>0.46150000000000002</v>
      </c>
      <c r="X3058">
        <v>1</v>
      </c>
      <c r="Y3058">
        <v>0.81820000000000004</v>
      </c>
      <c r="Z3058">
        <v>0.31340000000000001</v>
      </c>
      <c r="AA3058">
        <v>0.2233</v>
      </c>
      <c r="AB3058">
        <v>0.33329999999999999</v>
      </c>
      <c r="AC3058">
        <v>1</v>
      </c>
      <c r="AD3058">
        <v>0</v>
      </c>
      <c r="AE3058">
        <v>1</v>
      </c>
      <c r="AF3058" t="s">
        <v>3910</v>
      </c>
      <c r="AG3058" s="2">
        <v>1.0185185185185184E-3</v>
      </c>
      <c r="AH3058" t="s">
        <v>3911</v>
      </c>
      <c r="AI3058">
        <v>3</v>
      </c>
      <c r="AJ3058" t="s">
        <v>3939</v>
      </c>
      <c r="AK3058" s="3">
        <v>40605</v>
      </c>
      <c r="AL3058" s="10">
        <f>YEAR(ufc_fights_2[[#This Row],[date]])</f>
        <v>2011</v>
      </c>
      <c r="AM3058" t="s">
        <v>3971</v>
      </c>
      <c r="AN3058">
        <v>149</v>
      </c>
      <c r="AO3058" t="s">
        <v>3918</v>
      </c>
      <c r="AP3058">
        <f>IF(ufc_fights_2[[#This Row],[winner]]="Red",ufc_fights_2[[#This Row],[r_fighter_id]],ufc_fights_2[[#This Row],[b_fighter_id]])</f>
        <v>2745</v>
      </c>
      <c r="AQ3058" t="str">
        <f>_xlfn.XLOOKUP(ufc_fights_2[[#This Row],[winnerID]],ufc_fighters[id],ufc_fighters[fighter_name],"xxx",0,1)</f>
        <v>Shane Roller</v>
      </c>
    </row>
    <row r="3059" spans="1:43">
      <c r="A3059">
        <v>54</v>
      </c>
      <c r="B3059">
        <v>2745</v>
      </c>
      <c r="C3059">
        <f>_xlfn.XLOOKUP(ufc_fights_2[[#This Row],[r_fighter_id]],ufc_fighters[id],ufc_fighters[year],"xxx",0,1)</f>
        <v>1979</v>
      </c>
      <c r="D3059">
        <f>_xlfn.XLOOKUP(ufc_fights_2[[#This Row],[b_fighter_id]],ufc_fighters[id],ufc_fighters[year],"Prázdné",0,1)</f>
        <v>1979</v>
      </c>
      <c r="E3059" s="10">
        <f>YEAR(ufc_fights_2[[#This Row],[date]])-ufc_fights_2[[#This Row],[r_year]]</f>
        <v>33</v>
      </c>
      <c r="F3059" s="10">
        <f>YEAR(ufc_fights_2[[#This Row],[date]])-ufc_fights_2[[#This Row],[b_year]]</f>
        <v>33</v>
      </c>
      <c r="G3059">
        <v>0</v>
      </c>
      <c r="H3059">
        <v>0</v>
      </c>
      <c r="I3059">
        <v>0.33979999999999999</v>
      </c>
      <c r="J3059">
        <v>0.44929999999999998</v>
      </c>
      <c r="K3059">
        <v>0.47010000000000002</v>
      </c>
      <c r="L3059">
        <v>0.64059999999999995</v>
      </c>
      <c r="M3059">
        <v>0</v>
      </c>
      <c r="N3059">
        <v>0.42859999999999998</v>
      </c>
      <c r="O3059">
        <v>0</v>
      </c>
      <c r="P3059">
        <v>0</v>
      </c>
      <c r="Q3059">
        <v>1</v>
      </c>
      <c r="R3059">
        <v>0</v>
      </c>
      <c r="S3059" s="2">
        <v>1.4583333333333334E-3</v>
      </c>
      <c r="T3059" s="2">
        <v>5.5439814814814813E-3</v>
      </c>
      <c r="U3059">
        <v>0.29470000000000002</v>
      </c>
      <c r="V3059">
        <v>0.35709999999999997</v>
      </c>
      <c r="W3059">
        <v>0.875</v>
      </c>
      <c r="X3059">
        <v>0</v>
      </c>
      <c r="Y3059">
        <v>1</v>
      </c>
      <c r="Z3059">
        <v>0.31180000000000002</v>
      </c>
      <c r="AA3059">
        <v>0.3448</v>
      </c>
      <c r="AB3059">
        <v>0.71430000000000005</v>
      </c>
      <c r="AC3059">
        <v>1</v>
      </c>
      <c r="AD3059">
        <v>0.33329999999999999</v>
      </c>
      <c r="AE3059">
        <v>1</v>
      </c>
      <c r="AF3059" t="s">
        <v>3915</v>
      </c>
      <c r="AG3059" s="2">
        <v>3.472222222222222E-3</v>
      </c>
      <c r="AH3059" t="s">
        <v>3911</v>
      </c>
      <c r="AI3059">
        <v>3</v>
      </c>
      <c r="AJ3059" t="s">
        <v>3974</v>
      </c>
      <c r="AK3059" s="3">
        <v>41097</v>
      </c>
      <c r="AL3059" s="10">
        <f>YEAR(ufc_fights_2[[#This Row],[date]])</f>
        <v>2012</v>
      </c>
      <c r="AM3059" t="s">
        <v>3971</v>
      </c>
      <c r="AN3059">
        <v>1</v>
      </c>
      <c r="AO3059" t="s">
        <v>3918</v>
      </c>
      <c r="AP3059">
        <f>IF(ufc_fights_2[[#This Row],[winner]]="Red",ufc_fights_2[[#This Row],[r_fighter_id]],ufc_fights_2[[#This Row],[b_fighter_id]])</f>
        <v>2745</v>
      </c>
      <c r="AQ3059" t="str">
        <f>_xlfn.XLOOKUP(ufc_fights_2[[#This Row],[winnerID]],ufc_fighters[id],ufc_fighters[fighter_name],"xxx",0,1)</f>
        <v>Shane Roller</v>
      </c>
    </row>
    <row r="3060" spans="1:43">
      <c r="A3060">
        <v>3121</v>
      </c>
      <c r="B3060">
        <v>512</v>
      </c>
      <c r="C3060">
        <f>_xlfn.XLOOKUP(ufc_fights_2[[#This Row],[r_fighter_id]],ufc_fighters[id],ufc_fighters[year],"xxx",0,1)</f>
        <v>1982</v>
      </c>
      <c r="D3060">
        <f>_xlfn.XLOOKUP(ufc_fights_2[[#This Row],[b_fighter_id]],ufc_fighters[id],ufc_fighters[year],"Prázdné",0,1)</f>
        <v>1979</v>
      </c>
      <c r="E3060" s="10">
        <f>YEAR(ufc_fights_2[[#This Row],[date]])-ufc_fights_2[[#This Row],[r_year]]</f>
        <v>29</v>
      </c>
      <c r="F3060" s="10">
        <f>YEAR(ufc_fights_2[[#This Row],[date]])-ufc_fights_2[[#This Row],[b_year]]</f>
        <v>32</v>
      </c>
      <c r="G3060">
        <v>0</v>
      </c>
      <c r="H3060">
        <v>0</v>
      </c>
      <c r="I3060">
        <v>0.26669999999999999</v>
      </c>
      <c r="J3060">
        <v>0.53400000000000003</v>
      </c>
      <c r="K3060">
        <v>0.38179999999999997</v>
      </c>
      <c r="L3060">
        <v>0.62119999999999997</v>
      </c>
      <c r="M3060">
        <v>0.33329999999999999</v>
      </c>
      <c r="N3060">
        <v>0.45450000000000002</v>
      </c>
      <c r="O3060">
        <v>4</v>
      </c>
      <c r="P3060">
        <v>0</v>
      </c>
      <c r="Q3060">
        <v>0</v>
      </c>
      <c r="R3060">
        <v>0</v>
      </c>
      <c r="S3060" s="2">
        <v>2.5810185185185185E-3</v>
      </c>
      <c r="T3060" s="2">
        <v>3.6226851851851854E-3</v>
      </c>
      <c r="U3060">
        <v>0.23080000000000001</v>
      </c>
      <c r="V3060">
        <v>0.3846</v>
      </c>
      <c r="W3060">
        <v>0.6</v>
      </c>
      <c r="X3060">
        <v>0</v>
      </c>
      <c r="Y3060">
        <v>1</v>
      </c>
      <c r="Z3060">
        <v>0.2</v>
      </c>
      <c r="AA3060">
        <v>0.39439999999999997</v>
      </c>
      <c r="AB3060">
        <v>0.75</v>
      </c>
      <c r="AC3060">
        <v>0.70589999999999997</v>
      </c>
      <c r="AD3060">
        <v>1</v>
      </c>
      <c r="AE3060">
        <v>1</v>
      </c>
      <c r="AF3060" t="s">
        <v>3915</v>
      </c>
      <c r="AG3060" s="2">
        <v>3.472222222222222E-3</v>
      </c>
      <c r="AH3060" t="s">
        <v>3911</v>
      </c>
      <c r="AI3060">
        <v>3</v>
      </c>
      <c r="AJ3060" t="s">
        <v>3972</v>
      </c>
      <c r="AK3060" s="3">
        <v>40605</v>
      </c>
      <c r="AL3060" s="10">
        <f>YEAR(ufc_fights_2[[#This Row],[date]])</f>
        <v>2011</v>
      </c>
      <c r="AM3060" t="s">
        <v>3971</v>
      </c>
      <c r="AN3060">
        <v>149</v>
      </c>
      <c r="AO3060" t="s">
        <v>3918</v>
      </c>
      <c r="AP3060">
        <f>IF(ufc_fights_2[[#This Row],[winner]]="Red",ufc_fights_2[[#This Row],[r_fighter_id]],ufc_fights_2[[#This Row],[b_fighter_id]])</f>
        <v>512</v>
      </c>
      <c r="AQ3060" t="str">
        <f>_xlfn.XLOOKUP(ufc_fights_2[[#This Row],[winnerID]],ufc_fighters[id],ufc_fighters[fighter_name],"xxx",0,1)</f>
        <v>Danny Castillo</v>
      </c>
    </row>
    <row r="3061" spans="1:43">
      <c r="A3061">
        <v>906</v>
      </c>
      <c r="B3061">
        <v>2986</v>
      </c>
      <c r="C3061">
        <f>_xlfn.XLOOKUP(ufc_fights_2[[#This Row],[r_fighter_id]],ufc_fighters[id],ufc_fighters[year],"xxx",0,1)</f>
        <v>1986</v>
      </c>
      <c r="D3061">
        <f>_xlfn.XLOOKUP(ufc_fights_2[[#This Row],[b_fighter_id]],ufc_fighters[id],ufc_fighters[year],"Prázdné",0,1)</f>
        <v>1985</v>
      </c>
      <c r="E3061" s="10">
        <f>YEAR(ufc_fights_2[[#This Row],[date]])-ufc_fights_2[[#This Row],[r_year]]</f>
        <v>29</v>
      </c>
      <c r="F3061" s="10">
        <f>YEAR(ufc_fights_2[[#This Row],[date]])-ufc_fights_2[[#This Row],[b_year]]</f>
        <v>30</v>
      </c>
      <c r="G3061">
        <v>0</v>
      </c>
      <c r="H3061">
        <v>0</v>
      </c>
      <c r="I3061">
        <v>0.38100000000000001</v>
      </c>
      <c r="J3061">
        <v>0.39329999999999998</v>
      </c>
      <c r="K3061">
        <v>0.55449999999999999</v>
      </c>
      <c r="L3061">
        <v>0.45629999999999998</v>
      </c>
      <c r="M3061">
        <v>0.28570000000000001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3.5185185185185185E-3</v>
      </c>
      <c r="T3061" s="2">
        <v>2.3495370370370371E-3</v>
      </c>
      <c r="U3061">
        <v>0.29270000000000002</v>
      </c>
      <c r="V3061">
        <v>0.28570000000000001</v>
      </c>
      <c r="W3061">
        <v>0.58330000000000004</v>
      </c>
      <c r="X3061">
        <v>0.5</v>
      </c>
      <c r="Y3061">
        <v>0.66669999999999996</v>
      </c>
      <c r="Z3061">
        <v>0.3</v>
      </c>
      <c r="AA3061">
        <v>0.36709999999999998</v>
      </c>
      <c r="AB3061">
        <v>0.28570000000000001</v>
      </c>
      <c r="AC3061">
        <v>0.6</v>
      </c>
      <c r="AD3061">
        <v>0.625</v>
      </c>
      <c r="AE3061">
        <v>0</v>
      </c>
      <c r="AF3061" t="s">
        <v>3915</v>
      </c>
      <c r="AG3061" s="2">
        <v>3.472222222222222E-3</v>
      </c>
      <c r="AH3061" t="s">
        <v>3911</v>
      </c>
      <c r="AI3061">
        <v>3</v>
      </c>
      <c r="AJ3061" t="s">
        <v>3925</v>
      </c>
      <c r="AK3061" s="3">
        <v>42329</v>
      </c>
      <c r="AL3061" s="10">
        <f>YEAR(ufc_fights_2[[#This Row],[date]])</f>
        <v>2015</v>
      </c>
      <c r="AM3061" t="s">
        <v>3971</v>
      </c>
      <c r="AN3061">
        <v>113</v>
      </c>
      <c r="AO3061" t="s">
        <v>3918</v>
      </c>
      <c r="AP3061">
        <f>IF(ufc_fights_2[[#This Row],[winner]]="Red",ufc_fights_2[[#This Row],[r_fighter_id]],ufc_fights_2[[#This Row],[b_fighter_id]])</f>
        <v>2986</v>
      </c>
      <c r="AQ3061" t="str">
        <f>_xlfn.XLOOKUP(ufc_fights_2[[#This Row],[winnerID]],ufc_fighters[id],ufc_fighters[fighter_name],"xxx",0,1)</f>
        <v>Leandro Silva</v>
      </c>
    </row>
    <row r="3062" spans="1:43">
      <c r="A3062">
        <v>2520</v>
      </c>
      <c r="B3062">
        <v>808</v>
      </c>
      <c r="C3062">
        <f>_xlfn.XLOOKUP(ufc_fights_2[[#This Row],[r_fighter_id]],ufc_fighters[id],ufc_fighters[year],"xxx",0,1)</f>
        <v>1987</v>
      </c>
      <c r="D3062">
        <f>_xlfn.XLOOKUP(ufc_fights_2[[#This Row],[b_fighter_id]],ufc_fighters[id],ufc_fighters[year],"Prázdné",0,1)</f>
        <v>1984</v>
      </c>
      <c r="E3062" s="10">
        <f>YEAR(ufc_fights_2[[#This Row],[date]])-ufc_fights_2[[#This Row],[r_year]]</f>
        <v>28</v>
      </c>
      <c r="F3062" s="10">
        <f>YEAR(ufc_fights_2[[#This Row],[date]])-ufc_fights_2[[#This Row],[b_year]]</f>
        <v>31</v>
      </c>
      <c r="G3062">
        <v>0</v>
      </c>
      <c r="H3062">
        <v>0</v>
      </c>
      <c r="I3062">
        <v>0.33329999999999999</v>
      </c>
      <c r="J3062">
        <v>0.52629999999999999</v>
      </c>
      <c r="K3062">
        <v>0.46829999999999999</v>
      </c>
      <c r="L3062">
        <v>0.61799999999999999</v>
      </c>
      <c r="M3062">
        <v>0</v>
      </c>
      <c r="N3062">
        <v>0.9</v>
      </c>
      <c r="O3062">
        <v>0</v>
      </c>
      <c r="P3062">
        <v>0</v>
      </c>
      <c r="Q3062">
        <v>0</v>
      </c>
      <c r="R3062">
        <v>0</v>
      </c>
      <c r="S3062" s="2">
        <v>6.018518518518519E-4</v>
      </c>
      <c r="T3062" s="2">
        <v>1.0208333333333333E-2</v>
      </c>
      <c r="U3062">
        <v>0.26950000000000002</v>
      </c>
      <c r="V3062">
        <v>0.38940000000000002</v>
      </c>
      <c r="W3062">
        <v>0.6875</v>
      </c>
      <c r="X3062">
        <v>1</v>
      </c>
      <c r="Y3062">
        <v>0.90480000000000005</v>
      </c>
      <c r="Z3062">
        <v>0.33539999999999998</v>
      </c>
      <c r="AA3062">
        <v>0.4677</v>
      </c>
      <c r="AB3062">
        <v>0.33329999999999999</v>
      </c>
      <c r="AC3062">
        <v>0.64710000000000001</v>
      </c>
      <c r="AD3062">
        <v>0</v>
      </c>
      <c r="AE3062">
        <v>0.7</v>
      </c>
      <c r="AF3062" t="s">
        <v>3915</v>
      </c>
      <c r="AG3062" s="2">
        <v>3.472222222222222E-3</v>
      </c>
      <c r="AH3062" t="s">
        <v>3927</v>
      </c>
      <c r="AI3062">
        <v>5</v>
      </c>
      <c r="AJ3062" t="s">
        <v>3928</v>
      </c>
      <c r="AK3062" s="3">
        <v>42077</v>
      </c>
      <c r="AL3062" s="10">
        <f>YEAR(ufc_fights_2[[#This Row],[date]])</f>
        <v>2015</v>
      </c>
      <c r="AM3062" t="s">
        <v>3971</v>
      </c>
      <c r="AN3062">
        <v>98</v>
      </c>
      <c r="AO3062" t="s">
        <v>3918</v>
      </c>
      <c r="AP3062">
        <f>IF(ufc_fights_2[[#This Row],[winner]]="Red",ufc_fights_2[[#This Row],[r_fighter_id]],ufc_fights_2[[#This Row],[b_fighter_id]])</f>
        <v>808</v>
      </c>
      <c r="AQ3062" t="str">
        <f>_xlfn.XLOOKUP(ufc_fights_2[[#This Row],[winnerID]],ufc_fighters[id],ufc_fighters[fighter_name],"xxx",0,1)</f>
        <v>Rafael Dos Anjos</v>
      </c>
    </row>
    <row r="3063" spans="1:43">
      <c r="A3063">
        <v>1227</v>
      </c>
      <c r="B3063">
        <v>3267</v>
      </c>
      <c r="C3063">
        <f>_xlfn.XLOOKUP(ufc_fights_2[[#This Row],[r_fighter_id]],ufc_fighters[id],ufc_fighters[year],"xxx",0,1)</f>
        <v>1983</v>
      </c>
      <c r="D3063">
        <f>_xlfn.XLOOKUP(ufc_fights_2[[#This Row],[b_fighter_id]],ufc_fighters[id],ufc_fighters[year],"Prázdné",0,1)</f>
        <v>1975</v>
      </c>
      <c r="E3063" s="10">
        <f>YEAR(ufc_fights_2[[#This Row],[date]])-ufc_fights_2[[#This Row],[r_year]]</f>
        <v>27</v>
      </c>
      <c r="F3063" s="10">
        <f>YEAR(ufc_fights_2[[#This Row],[date]])-ufc_fights_2[[#This Row],[b_year]]</f>
        <v>35</v>
      </c>
      <c r="G3063">
        <v>0</v>
      </c>
      <c r="H3063">
        <v>0</v>
      </c>
      <c r="I3063">
        <v>0.41980000000000001</v>
      </c>
      <c r="J3063">
        <v>0.12239999999999999</v>
      </c>
      <c r="K3063">
        <v>0.45350000000000001</v>
      </c>
      <c r="L3063">
        <v>0.48349999999999999</v>
      </c>
      <c r="M3063">
        <v>0</v>
      </c>
      <c r="N3063">
        <v>0.3846</v>
      </c>
      <c r="O3063">
        <v>0</v>
      </c>
      <c r="P3063">
        <v>1</v>
      </c>
      <c r="Q3063">
        <v>2</v>
      </c>
      <c r="R3063">
        <v>0</v>
      </c>
      <c r="S3063" s="2">
        <v>1.1111111111111111E-3</v>
      </c>
      <c r="T3063" s="2">
        <v>3.9699074074074072E-3</v>
      </c>
      <c r="U3063">
        <v>0.3538</v>
      </c>
      <c r="V3063">
        <v>0.13039999999999999</v>
      </c>
      <c r="W3063">
        <v>0.6</v>
      </c>
      <c r="X3063">
        <v>0.83330000000000004</v>
      </c>
      <c r="Y3063">
        <v>0</v>
      </c>
      <c r="Z3063">
        <v>0.38100000000000001</v>
      </c>
      <c r="AA3063">
        <v>0.125</v>
      </c>
      <c r="AB3063">
        <v>0.33329999999999999</v>
      </c>
      <c r="AC3063">
        <v>0.2</v>
      </c>
      <c r="AD3063">
        <v>0.66669999999999996</v>
      </c>
      <c r="AE3063">
        <v>0</v>
      </c>
      <c r="AF3063" t="s">
        <v>3915</v>
      </c>
      <c r="AG3063" s="2">
        <v>3.472222222222222E-3</v>
      </c>
      <c r="AH3063" t="s">
        <v>3911</v>
      </c>
      <c r="AI3063">
        <v>3</v>
      </c>
      <c r="AJ3063" t="s">
        <v>3974</v>
      </c>
      <c r="AK3063" s="3">
        <v>40215</v>
      </c>
      <c r="AL3063" s="10">
        <f>YEAR(ufc_fights_2[[#This Row],[date]])</f>
        <v>2010</v>
      </c>
      <c r="AM3063" t="s">
        <v>3971</v>
      </c>
      <c r="AN3063">
        <v>1</v>
      </c>
      <c r="AO3063" t="s">
        <v>3913</v>
      </c>
      <c r="AP3063">
        <f>IF(ufc_fights_2[[#This Row],[winner]]="Red",ufc_fights_2[[#This Row],[r_fighter_id]],ufc_fights_2[[#This Row],[b_fighter_id]])</f>
        <v>1227</v>
      </c>
      <c r="AQ3063" t="str">
        <f>_xlfn.XLOOKUP(ufc_fights_2[[#This Row],[winnerID]],ufc_fighters[id],ufc_fighters[fighter_name],"xxx",0,1)</f>
        <v>Melvin Guillard</v>
      </c>
    </row>
    <row r="3064" spans="1:43">
      <c r="A3064">
        <v>912</v>
      </c>
      <c r="B3064">
        <v>808</v>
      </c>
      <c r="C3064">
        <f>_xlfn.XLOOKUP(ufc_fights_2[[#This Row],[r_fighter_id]],ufc_fighters[id],ufc_fighters[year],"xxx",0,1)</f>
        <v>1986</v>
      </c>
      <c r="D3064">
        <f>_xlfn.XLOOKUP(ufc_fights_2[[#This Row],[b_fighter_id]],ufc_fighters[id],ufc_fighters[year],"Prázdné",0,1)</f>
        <v>1984</v>
      </c>
      <c r="E3064" s="10">
        <f>YEAR(ufc_fights_2[[#This Row],[date]])-ufc_fights_2[[#This Row],[r_year]]</f>
        <v>24</v>
      </c>
      <c r="F3064" s="10">
        <f>YEAR(ufc_fights_2[[#This Row],[date]])-ufc_fights_2[[#This Row],[b_year]]</f>
        <v>26</v>
      </c>
      <c r="G3064">
        <v>0</v>
      </c>
      <c r="H3064">
        <v>0</v>
      </c>
      <c r="I3064">
        <v>0.35</v>
      </c>
      <c r="J3064">
        <v>0.55559999999999998</v>
      </c>
      <c r="K3064">
        <v>0.44</v>
      </c>
      <c r="L3064">
        <v>0.6522</v>
      </c>
      <c r="M3064">
        <v>0</v>
      </c>
      <c r="N3064">
        <v>0.66669999999999996</v>
      </c>
      <c r="O3064">
        <v>1</v>
      </c>
      <c r="P3064">
        <v>1</v>
      </c>
      <c r="Q3064">
        <v>0</v>
      </c>
      <c r="R3064">
        <v>0</v>
      </c>
      <c r="S3064" s="2">
        <v>1.0300925925925926E-3</v>
      </c>
      <c r="T3064" s="2">
        <v>3.9004629629629628E-3</v>
      </c>
      <c r="U3064">
        <v>0.25</v>
      </c>
      <c r="V3064">
        <v>0.47060000000000002</v>
      </c>
      <c r="W3064">
        <v>0</v>
      </c>
      <c r="X3064">
        <v>0.66669999999999996</v>
      </c>
      <c r="Y3064">
        <v>0.75</v>
      </c>
      <c r="Z3064">
        <v>0.33329999999999999</v>
      </c>
      <c r="AA3064">
        <v>0.1176</v>
      </c>
      <c r="AB3064">
        <v>1</v>
      </c>
      <c r="AC3064">
        <v>1</v>
      </c>
      <c r="AD3064">
        <v>0</v>
      </c>
      <c r="AE3064">
        <v>0.78259999999999996</v>
      </c>
      <c r="AF3064" t="s">
        <v>3933</v>
      </c>
      <c r="AG3064" s="2">
        <v>3.1250000000000002E-3</v>
      </c>
      <c r="AH3064" t="s">
        <v>3911</v>
      </c>
      <c r="AI3064">
        <v>3</v>
      </c>
      <c r="AJ3064" t="s">
        <v>3931</v>
      </c>
      <c r="AK3064" s="3">
        <v>40278</v>
      </c>
      <c r="AL3064" s="10">
        <f>YEAR(ufc_fights_2[[#This Row],[date]])</f>
        <v>2010</v>
      </c>
      <c r="AM3064" t="s">
        <v>3971</v>
      </c>
      <c r="AN3064">
        <v>118</v>
      </c>
      <c r="AO3064" t="s">
        <v>3918</v>
      </c>
      <c r="AP3064">
        <f>IF(ufc_fights_2[[#This Row],[winner]]="Red",ufc_fights_2[[#This Row],[r_fighter_id]],ufc_fights_2[[#This Row],[b_fighter_id]])</f>
        <v>808</v>
      </c>
      <c r="AQ3064" t="str">
        <f>_xlfn.XLOOKUP(ufc_fights_2[[#This Row],[winnerID]],ufc_fighters[id],ufc_fighters[fighter_name],"xxx",0,1)</f>
        <v>Rafael Dos Anjos</v>
      </c>
    </row>
    <row r="3065" spans="1:43">
      <c r="A3065">
        <v>201</v>
      </c>
      <c r="B3065">
        <v>912</v>
      </c>
      <c r="C3065">
        <f>_xlfn.XLOOKUP(ufc_fights_2[[#This Row],[r_fighter_id]],ufc_fighters[id],ufc_fighters[year],"xxx",0,1)</f>
        <v>1986</v>
      </c>
      <c r="D3065">
        <f>_xlfn.XLOOKUP(ufc_fights_2[[#This Row],[b_fighter_id]],ufc_fighters[id],ufc_fighters[year],"Prázdné",0,1)</f>
        <v>1986</v>
      </c>
      <c r="E3065" s="10">
        <f>YEAR(ufc_fights_2[[#This Row],[date]])-ufc_fights_2[[#This Row],[r_year]]</f>
        <v>26</v>
      </c>
      <c r="F3065" s="10">
        <f>YEAR(ufc_fights_2[[#This Row],[date]])-ufc_fights_2[[#This Row],[b_year]]</f>
        <v>26</v>
      </c>
      <c r="G3065">
        <v>1</v>
      </c>
      <c r="H3065">
        <v>0</v>
      </c>
      <c r="I3065">
        <v>0.36430000000000001</v>
      </c>
      <c r="J3065">
        <v>0.24759999999999999</v>
      </c>
      <c r="K3065">
        <v>0.36430000000000001</v>
      </c>
      <c r="L3065">
        <v>0.24759999999999999</v>
      </c>
      <c r="M3065">
        <v>0</v>
      </c>
      <c r="N3065">
        <v>0.33329999999999999</v>
      </c>
      <c r="O3065">
        <v>0</v>
      </c>
      <c r="P3065">
        <v>0</v>
      </c>
      <c r="Q3065">
        <v>0</v>
      </c>
      <c r="R3065">
        <v>0</v>
      </c>
      <c r="S3065" s="2">
        <v>1.1574074074074073E-5</v>
      </c>
      <c r="T3065" s="2">
        <v>1.8518518518518518E-4</v>
      </c>
      <c r="U3065">
        <v>0.22950000000000001</v>
      </c>
      <c r="V3065">
        <v>0.1648</v>
      </c>
      <c r="W3065">
        <v>0.27779999999999999</v>
      </c>
      <c r="X3065">
        <v>0.71879999999999999</v>
      </c>
      <c r="Y3065">
        <v>0.88890000000000002</v>
      </c>
      <c r="Z3065">
        <v>0.34399999999999997</v>
      </c>
      <c r="AA3065">
        <v>0.23300000000000001</v>
      </c>
      <c r="AB3065">
        <v>1</v>
      </c>
      <c r="AC3065">
        <v>1</v>
      </c>
      <c r="AD3065">
        <v>0</v>
      </c>
      <c r="AE3065">
        <v>0</v>
      </c>
      <c r="AF3065" t="s">
        <v>3910</v>
      </c>
      <c r="AG3065" s="2">
        <v>1.4120370370370369E-3</v>
      </c>
      <c r="AH3065" t="s">
        <v>3911</v>
      </c>
      <c r="AI3065">
        <v>3</v>
      </c>
      <c r="AJ3065" t="s">
        <v>3928</v>
      </c>
      <c r="AK3065" s="3">
        <v>40922</v>
      </c>
      <c r="AL3065" s="10">
        <f>YEAR(ufc_fights_2[[#This Row],[date]])</f>
        <v>2012</v>
      </c>
      <c r="AM3065" t="s">
        <v>3971</v>
      </c>
      <c r="AN3065">
        <v>39</v>
      </c>
      <c r="AO3065" t="s">
        <v>3913</v>
      </c>
      <c r="AP3065">
        <f>IF(ufc_fights_2[[#This Row],[winner]]="Red",ufc_fights_2[[#This Row],[r_fighter_id]],ufc_fights_2[[#This Row],[b_fighter_id]])</f>
        <v>201</v>
      </c>
      <c r="AQ3065" t="str">
        <f>_xlfn.XLOOKUP(ufc_fights_2[[#This Row],[winnerID]],ufc_fighters[id],ufc_fighters[fighter_name],"xxx",0,1)</f>
        <v>Edson Barboza</v>
      </c>
    </row>
    <row r="3066" spans="1:43">
      <c r="A3066">
        <v>1202</v>
      </c>
      <c r="B3066">
        <v>201</v>
      </c>
      <c r="C3066">
        <f>_xlfn.XLOOKUP(ufc_fights_2[[#This Row],[r_fighter_id]],ufc_fighters[id],ufc_fighters[year],"xxx",0,1)</f>
        <v>1986</v>
      </c>
      <c r="D3066">
        <f>_xlfn.XLOOKUP(ufc_fights_2[[#This Row],[b_fighter_id]],ufc_fighters[id],ufc_fighters[year],"Prázdné",0,1)</f>
        <v>1986</v>
      </c>
      <c r="E3066" s="10">
        <f>YEAR(ufc_fights_2[[#This Row],[date]])-ufc_fights_2[[#This Row],[r_year]]</f>
        <v>28</v>
      </c>
      <c r="F3066" s="10">
        <f>YEAR(ufc_fights_2[[#This Row],[date]])-ufc_fights_2[[#This Row],[b_year]]</f>
        <v>28</v>
      </c>
      <c r="G3066">
        <v>0</v>
      </c>
      <c r="H3066">
        <v>0</v>
      </c>
      <c r="I3066">
        <v>0.40649999999999997</v>
      </c>
      <c r="J3066">
        <v>0.40600000000000003</v>
      </c>
      <c r="K3066">
        <v>0.40649999999999997</v>
      </c>
      <c r="L3066">
        <v>0.40600000000000003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2.3148148148148147E-5</v>
      </c>
      <c r="T3066" s="2">
        <v>0</v>
      </c>
      <c r="U3066">
        <v>0.314</v>
      </c>
      <c r="V3066">
        <v>0.28739999999999999</v>
      </c>
      <c r="W3066">
        <v>0.52629999999999999</v>
      </c>
      <c r="X3066">
        <v>0.72219999999999995</v>
      </c>
      <c r="Y3066">
        <v>0.76</v>
      </c>
      <c r="Z3066">
        <v>0.40649999999999997</v>
      </c>
      <c r="AA3066">
        <v>0.40310000000000001</v>
      </c>
      <c r="AB3066">
        <v>0</v>
      </c>
      <c r="AC3066">
        <v>0</v>
      </c>
      <c r="AD3066">
        <v>0</v>
      </c>
      <c r="AE3066">
        <v>1</v>
      </c>
      <c r="AF3066" t="s">
        <v>3915</v>
      </c>
      <c r="AG3066" s="2">
        <v>3.472222222222222E-3</v>
      </c>
      <c r="AH3066" t="s">
        <v>3911</v>
      </c>
      <c r="AI3066">
        <v>3</v>
      </c>
      <c r="AJ3066" t="s">
        <v>3939</v>
      </c>
      <c r="AK3066" s="3">
        <v>41965</v>
      </c>
      <c r="AL3066" s="10">
        <f>YEAR(ufc_fights_2[[#This Row],[date]])</f>
        <v>2014</v>
      </c>
      <c r="AM3066" t="s">
        <v>3971</v>
      </c>
      <c r="AN3066">
        <v>55</v>
      </c>
      <c r="AO3066" t="s">
        <v>3918</v>
      </c>
      <c r="AP3066">
        <f>IF(ufc_fights_2[[#This Row],[winner]]="Red",ufc_fights_2[[#This Row],[r_fighter_id]],ufc_fights_2[[#This Row],[b_fighter_id]])</f>
        <v>201</v>
      </c>
      <c r="AQ3066" t="str">
        <f>_xlfn.XLOOKUP(ufc_fights_2[[#This Row],[winnerID]],ufc_fighters[id],ufc_fighters[fighter_name],"xxx",0,1)</f>
        <v>Edson Barboza</v>
      </c>
    </row>
    <row r="3067" spans="1:43">
      <c r="A3067">
        <v>512</v>
      </c>
      <c r="B3067">
        <v>201</v>
      </c>
      <c r="C3067">
        <f>_xlfn.XLOOKUP(ufc_fights_2[[#This Row],[r_fighter_id]],ufc_fighters[id],ufc_fighters[year],"xxx",0,1)</f>
        <v>1979</v>
      </c>
      <c r="D3067">
        <f>_xlfn.XLOOKUP(ufc_fights_2[[#This Row],[b_fighter_id]],ufc_fighters[id],ufc_fighters[year],"Prázdné",0,1)</f>
        <v>1986</v>
      </c>
      <c r="E3067" s="10">
        <f>YEAR(ufc_fights_2[[#This Row],[date]])-ufc_fights_2[[#This Row],[r_year]]</f>
        <v>34</v>
      </c>
      <c r="F3067" s="10">
        <f>YEAR(ufc_fights_2[[#This Row],[date]])-ufc_fights_2[[#This Row],[b_year]]</f>
        <v>27</v>
      </c>
      <c r="G3067">
        <v>0</v>
      </c>
      <c r="H3067">
        <v>1</v>
      </c>
      <c r="I3067">
        <v>0.44</v>
      </c>
      <c r="J3067">
        <v>0.34960000000000002</v>
      </c>
      <c r="K3067">
        <v>0.47860000000000003</v>
      </c>
      <c r="L3067">
        <v>0.34399999999999997</v>
      </c>
      <c r="M3067">
        <v>0.1</v>
      </c>
      <c r="N3067">
        <v>0</v>
      </c>
      <c r="O3067">
        <v>1</v>
      </c>
      <c r="P3067">
        <v>1</v>
      </c>
      <c r="Q3067">
        <v>0</v>
      </c>
      <c r="R3067">
        <v>0</v>
      </c>
      <c r="S3067" s="2">
        <v>2.1296296296296298E-3</v>
      </c>
      <c r="T3067" s="2">
        <v>6.134259259259259E-4</v>
      </c>
      <c r="U3067">
        <v>0.44169999999999998</v>
      </c>
      <c r="V3067">
        <v>0.1905</v>
      </c>
      <c r="W3067">
        <v>0.25</v>
      </c>
      <c r="X3067">
        <v>1</v>
      </c>
      <c r="Y3067">
        <v>0.94120000000000004</v>
      </c>
      <c r="Z3067">
        <v>0.36990000000000001</v>
      </c>
      <c r="AA3067">
        <v>0.3211</v>
      </c>
      <c r="AB3067">
        <v>1</v>
      </c>
      <c r="AC3067">
        <v>0</v>
      </c>
      <c r="AD3067">
        <v>0.52939999999999998</v>
      </c>
      <c r="AE3067">
        <v>0.57140000000000002</v>
      </c>
      <c r="AF3067" t="s">
        <v>3969</v>
      </c>
      <c r="AG3067" s="2">
        <v>3.472222222222222E-3</v>
      </c>
      <c r="AH3067" t="s">
        <v>3911</v>
      </c>
      <c r="AI3067">
        <v>3</v>
      </c>
      <c r="AJ3067" t="s">
        <v>3932</v>
      </c>
      <c r="AK3067" s="3">
        <v>41622</v>
      </c>
      <c r="AL3067" s="10">
        <f>YEAR(ufc_fights_2[[#This Row],[date]])</f>
        <v>2013</v>
      </c>
      <c r="AM3067" t="s">
        <v>3971</v>
      </c>
      <c r="AN3067">
        <v>56</v>
      </c>
      <c r="AO3067" t="s">
        <v>3918</v>
      </c>
      <c r="AP3067">
        <f>IF(ufc_fights_2[[#This Row],[winner]]="Red",ufc_fights_2[[#This Row],[r_fighter_id]],ufc_fights_2[[#This Row],[b_fighter_id]])</f>
        <v>201</v>
      </c>
      <c r="AQ3067" t="str">
        <f>_xlfn.XLOOKUP(ufc_fights_2[[#This Row],[winnerID]],ufc_fighters[id],ufc_fighters[fighter_name],"xxx",0,1)</f>
        <v>Edson Barboza</v>
      </c>
    </row>
    <row r="3068" spans="1:43">
      <c r="A3068">
        <v>1880</v>
      </c>
      <c r="B3068">
        <v>201</v>
      </c>
      <c r="C3068">
        <f>_xlfn.XLOOKUP(ufc_fights_2[[#This Row],[r_fighter_id]],ufc_fighters[id],ufc_fighters[year],"xxx",0,1)</f>
        <v>1979</v>
      </c>
      <c r="D3068">
        <f>_xlfn.XLOOKUP(ufc_fights_2[[#This Row],[b_fighter_id]],ufc_fighters[id],ufc_fighters[year],"Prázdné",0,1)</f>
        <v>1986</v>
      </c>
      <c r="E3068" s="10">
        <f>YEAR(ufc_fights_2[[#This Row],[date]])-ufc_fights_2[[#This Row],[r_year]]</f>
        <v>31</v>
      </c>
      <c r="F3068" s="10">
        <f>YEAR(ufc_fights_2[[#This Row],[date]])-ufc_fights_2[[#This Row],[b_year]]</f>
        <v>24</v>
      </c>
      <c r="G3068">
        <v>0</v>
      </c>
      <c r="H3068">
        <v>2</v>
      </c>
      <c r="I3068">
        <v>0.26669999999999999</v>
      </c>
      <c r="J3068">
        <v>0.62319999999999998</v>
      </c>
      <c r="K3068">
        <v>0.65380000000000005</v>
      </c>
      <c r="L3068">
        <v>0.62860000000000005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 s="2">
        <v>1.1574074074074075E-4</v>
      </c>
      <c r="T3068" s="2">
        <v>3.6111111111111109E-3</v>
      </c>
      <c r="U3068">
        <v>0.25</v>
      </c>
      <c r="V3068">
        <v>0.42109999999999997</v>
      </c>
      <c r="W3068">
        <v>0.25</v>
      </c>
      <c r="X3068">
        <v>0.4</v>
      </c>
      <c r="Y3068">
        <v>0.92310000000000003</v>
      </c>
      <c r="Z3068">
        <v>0.26669999999999999</v>
      </c>
      <c r="AA3068">
        <v>0.64180000000000004</v>
      </c>
      <c r="AB3068">
        <v>0</v>
      </c>
      <c r="AC3068">
        <v>0</v>
      </c>
      <c r="AD3068">
        <v>0</v>
      </c>
      <c r="AE3068">
        <v>0</v>
      </c>
      <c r="AF3068" t="s">
        <v>3910</v>
      </c>
      <c r="AG3068" s="2">
        <v>3.0092592592592595E-4</v>
      </c>
      <c r="AH3068" t="s">
        <v>3911</v>
      </c>
      <c r="AI3068">
        <v>3</v>
      </c>
      <c r="AJ3068" t="s">
        <v>3999</v>
      </c>
      <c r="AK3068" s="3">
        <v>40502</v>
      </c>
      <c r="AL3068" s="10">
        <f>YEAR(ufc_fights_2[[#This Row],[date]])</f>
        <v>2010</v>
      </c>
      <c r="AM3068" t="s">
        <v>3971</v>
      </c>
      <c r="AN3068">
        <v>66</v>
      </c>
      <c r="AO3068" t="s">
        <v>3918</v>
      </c>
      <c r="AP3068">
        <f>IF(ufc_fights_2[[#This Row],[winner]]="Red",ufc_fights_2[[#This Row],[r_fighter_id]],ufc_fights_2[[#This Row],[b_fighter_id]])</f>
        <v>201</v>
      </c>
      <c r="AQ3068" t="str">
        <f>_xlfn.XLOOKUP(ufc_fights_2[[#This Row],[winnerID]],ufc_fighters[id],ufc_fighters[fighter_name],"xxx",0,1)</f>
        <v>Edson Barboza</v>
      </c>
    </row>
    <row r="3069" spans="1:43">
      <c r="A3069">
        <v>1949</v>
      </c>
      <c r="B3069">
        <v>2972</v>
      </c>
      <c r="C3069">
        <f>_xlfn.XLOOKUP(ufc_fights_2[[#This Row],[r_fighter_id]],ufc_fighters[id],ufc_fighters[year],"xxx",0,1)</f>
        <v>1977</v>
      </c>
      <c r="D3069">
        <f>_xlfn.XLOOKUP(ufc_fights_2[[#This Row],[b_fighter_id]],ufc_fighters[id],ufc_fighters[year],"Prázdné",0,1)</f>
        <v>1986</v>
      </c>
      <c r="E3069" s="10">
        <f>YEAR(ufc_fights_2[[#This Row],[date]])-ufc_fights_2[[#This Row],[r_year]]</f>
        <v>35</v>
      </c>
      <c r="F3069" s="10">
        <f>YEAR(ufc_fights_2[[#This Row],[date]])-ufc_fights_2[[#This Row],[b_year]]</f>
        <v>26</v>
      </c>
      <c r="G3069">
        <v>0</v>
      </c>
      <c r="H3069">
        <v>0</v>
      </c>
      <c r="I3069">
        <v>0.43330000000000002</v>
      </c>
      <c r="J3069">
        <v>0.3548</v>
      </c>
      <c r="K3069">
        <v>0.4239</v>
      </c>
      <c r="L3069">
        <v>0.4078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5.7870370370370373E-5</v>
      </c>
      <c r="T3069" s="2">
        <v>3.2407407407407406E-4</v>
      </c>
      <c r="U3069">
        <v>0.4</v>
      </c>
      <c r="V3069">
        <v>0.28050000000000003</v>
      </c>
      <c r="W3069">
        <v>0.66669999999999996</v>
      </c>
      <c r="X3069">
        <v>1</v>
      </c>
      <c r="Y3069">
        <v>0</v>
      </c>
      <c r="Z3069">
        <v>0.43330000000000002</v>
      </c>
      <c r="AA3069">
        <v>0.2949</v>
      </c>
      <c r="AB3069">
        <v>0</v>
      </c>
      <c r="AC3069">
        <v>0.5</v>
      </c>
      <c r="AD3069">
        <v>0</v>
      </c>
      <c r="AE3069">
        <v>0.72729999999999995</v>
      </c>
      <c r="AF3069" t="s">
        <v>3910</v>
      </c>
      <c r="AG3069" s="2">
        <v>2.0023148148148148E-3</v>
      </c>
      <c r="AH3069" t="s">
        <v>3911</v>
      </c>
      <c r="AI3069">
        <v>3</v>
      </c>
      <c r="AJ3069" t="s">
        <v>3912</v>
      </c>
      <c r="AK3069" s="3">
        <v>41061</v>
      </c>
      <c r="AL3069" s="10">
        <f>YEAR(ufc_fights_2[[#This Row],[date]])</f>
        <v>2012</v>
      </c>
      <c r="AM3069" t="s">
        <v>3971</v>
      </c>
      <c r="AN3069">
        <v>1</v>
      </c>
      <c r="AO3069" t="s">
        <v>3918</v>
      </c>
      <c r="AP3069">
        <f>IF(ufc_fights_2[[#This Row],[winner]]="Red",ufc_fights_2[[#This Row],[r_fighter_id]],ufc_fights_2[[#This Row],[b_fighter_id]])</f>
        <v>2972</v>
      </c>
      <c r="AQ3069" t="str">
        <f>_xlfn.XLOOKUP(ufc_fights_2[[#This Row],[winnerID]],ufc_fighters[id],ufc_fighters[fighter_name],"xxx",0,1)</f>
        <v>Sam Sicilia</v>
      </c>
    </row>
    <row r="3070" spans="1:43">
      <c r="A3070">
        <v>201</v>
      </c>
      <c r="B3070">
        <v>1393</v>
      </c>
      <c r="C3070">
        <f>_xlfn.XLOOKUP(ufc_fights_2[[#This Row],[r_fighter_id]],ufc_fighters[id],ufc_fighters[year],"xxx",0,1)</f>
        <v>1986</v>
      </c>
      <c r="D3070">
        <f>_xlfn.XLOOKUP(ufc_fights_2[[#This Row],[b_fighter_id]],ufc_fighters[id],ufc_fighters[year],"Prázdné",0,1)</f>
        <v>1990</v>
      </c>
      <c r="E3070" s="10">
        <f>YEAR(ufc_fights_2[[#This Row],[date]])-ufc_fights_2[[#This Row],[r_year]]</f>
        <v>32</v>
      </c>
      <c r="F3070" s="10">
        <f>YEAR(ufc_fights_2[[#This Row],[date]])-ufc_fights_2[[#This Row],[b_year]]</f>
        <v>28</v>
      </c>
      <c r="G3070">
        <v>1</v>
      </c>
      <c r="H3070">
        <v>0</v>
      </c>
      <c r="I3070">
        <v>0.5575</v>
      </c>
      <c r="J3070">
        <v>0.39710000000000001</v>
      </c>
      <c r="K3070">
        <v>0.5595</v>
      </c>
      <c r="L3070">
        <v>0.47439999999999999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1.1921296296296296E-3</v>
      </c>
      <c r="T3070" s="2">
        <v>5.7870370370370373E-5</v>
      </c>
      <c r="U3070">
        <v>0.44369999999999998</v>
      </c>
      <c r="V3070">
        <v>0.36649999999999999</v>
      </c>
      <c r="W3070">
        <v>0.83720000000000006</v>
      </c>
      <c r="X3070">
        <v>0.82609999999999995</v>
      </c>
      <c r="Y3070">
        <v>0.71430000000000005</v>
      </c>
      <c r="Z3070">
        <v>0.54420000000000002</v>
      </c>
      <c r="AA3070">
        <v>0.39389999999999997</v>
      </c>
      <c r="AB3070">
        <v>0.81820000000000004</v>
      </c>
      <c r="AC3070">
        <v>0.5</v>
      </c>
      <c r="AD3070">
        <v>0</v>
      </c>
      <c r="AE3070">
        <v>0</v>
      </c>
      <c r="AF3070" t="s">
        <v>3910</v>
      </c>
      <c r="AG3070" s="2">
        <v>1.6087962962962963E-3</v>
      </c>
      <c r="AH3070" t="s">
        <v>3911</v>
      </c>
      <c r="AI3070">
        <v>3</v>
      </c>
      <c r="AJ3070" t="s">
        <v>3964</v>
      </c>
      <c r="AK3070" s="3">
        <v>43449</v>
      </c>
      <c r="AL3070" s="10">
        <f>YEAR(ufc_fights_2[[#This Row],[date]])</f>
        <v>2018</v>
      </c>
      <c r="AM3070" t="s">
        <v>3971</v>
      </c>
      <c r="AN3070">
        <v>107</v>
      </c>
      <c r="AO3070" t="s">
        <v>3913</v>
      </c>
      <c r="AP3070">
        <f>IF(ufc_fights_2[[#This Row],[winner]]="Red",ufc_fights_2[[#This Row],[r_fighter_id]],ufc_fights_2[[#This Row],[b_fighter_id]])</f>
        <v>201</v>
      </c>
      <c r="AQ3070" t="str">
        <f>_xlfn.XLOOKUP(ufc_fights_2[[#This Row],[winnerID]],ufc_fighters[id],ufc_fighters[fighter_name],"xxx",0,1)</f>
        <v>Edson Barboza</v>
      </c>
    </row>
    <row r="3071" spans="1:43">
      <c r="A3071">
        <v>201</v>
      </c>
      <c r="B3071">
        <v>1989</v>
      </c>
      <c r="C3071">
        <f>_xlfn.XLOOKUP(ufc_fights_2[[#This Row],[r_fighter_id]],ufc_fighters[id],ufc_fighters[year],"xxx",0,1)</f>
        <v>1986</v>
      </c>
      <c r="D3071">
        <f>_xlfn.XLOOKUP(ufc_fights_2[[#This Row],[b_fighter_id]],ufc_fighters[id],ufc_fighters[year],"Prázdné",0,1)</f>
        <v>1988</v>
      </c>
      <c r="E3071" s="10">
        <f>YEAR(ufc_fights_2[[#This Row],[date]])-ufc_fights_2[[#This Row],[r_year]]</f>
        <v>27</v>
      </c>
      <c r="F3071" s="10">
        <f>YEAR(ufc_fights_2[[#This Row],[date]])-ufc_fights_2[[#This Row],[b_year]]</f>
        <v>25</v>
      </c>
      <c r="G3071">
        <v>1</v>
      </c>
      <c r="H3071">
        <v>0</v>
      </c>
      <c r="I3071">
        <v>0.57779999999999998</v>
      </c>
      <c r="J3071">
        <v>0.3871</v>
      </c>
      <c r="K3071">
        <v>0.59179999999999999</v>
      </c>
      <c r="L3071">
        <v>0.3871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1.1574074074074075E-4</v>
      </c>
      <c r="T3071" s="2">
        <v>0</v>
      </c>
      <c r="U3071">
        <v>0.5</v>
      </c>
      <c r="V3071">
        <v>0.33329999999999999</v>
      </c>
      <c r="W3071">
        <v>0.6</v>
      </c>
      <c r="X3071">
        <v>0.8</v>
      </c>
      <c r="Y3071">
        <v>0.5</v>
      </c>
      <c r="Z3071">
        <v>0.55559999999999998</v>
      </c>
      <c r="AA3071">
        <v>0.3871</v>
      </c>
      <c r="AB3071">
        <v>0</v>
      </c>
      <c r="AC3071">
        <v>0</v>
      </c>
      <c r="AD3071">
        <v>0.66669999999999996</v>
      </c>
      <c r="AE3071">
        <v>0</v>
      </c>
      <c r="AF3071" t="s">
        <v>3910</v>
      </c>
      <c r="AG3071" s="2">
        <v>1.8287037037037037E-3</v>
      </c>
      <c r="AH3071" t="s">
        <v>3911</v>
      </c>
      <c r="AI3071">
        <v>3</v>
      </c>
      <c r="AJ3071" t="s">
        <v>3939</v>
      </c>
      <c r="AK3071" s="3">
        <v>41293</v>
      </c>
      <c r="AL3071" s="10">
        <f>YEAR(ufc_fights_2[[#This Row],[date]])</f>
        <v>2013</v>
      </c>
      <c r="AM3071" t="s">
        <v>3971</v>
      </c>
      <c r="AN3071">
        <v>135</v>
      </c>
      <c r="AO3071" t="s">
        <v>3913</v>
      </c>
      <c r="AP3071">
        <f>IF(ufc_fights_2[[#This Row],[winner]]="Red",ufc_fights_2[[#This Row],[r_fighter_id]],ufc_fights_2[[#This Row],[b_fighter_id]])</f>
        <v>201</v>
      </c>
      <c r="AQ3071" t="str">
        <f>_xlfn.XLOOKUP(ufc_fights_2[[#This Row],[winnerID]],ufc_fighters[id],ufc_fighters[fighter_name],"xxx",0,1)</f>
        <v>Edson Barboza</v>
      </c>
    </row>
    <row r="3072" spans="1:43">
      <c r="A3072">
        <v>2342</v>
      </c>
      <c r="B3072">
        <v>201</v>
      </c>
      <c r="C3072">
        <f>_xlfn.XLOOKUP(ufc_fights_2[[#This Row],[r_fighter_id]],ufc_fighters[id],ufc_fighters[year],"xxx",0,1)</f>
        <v>1988</v>
      </c>
      <c r="D3072">
        <f>_xlfn.XLOOKUP(ufc_fights_2[[#This Row],[b_fighter_id]],ufc_fighters[id],ufc_fighters[year],"Prázdné",0,1)</f>
        <v>1986</v>
      </c>
      <c r="E3072" s="10">
        <f>YEAR(ufc_fights_2[[#This Row],[date]])-ufc_fights_2[[#This Row],[r_year]]</f>
        <v>29</v>
      </c>
      <c r="F3072" s="10">
        <f>YEAR(ufc_fights_2[[#This Row],[date]])-ufc_fights_2[[#This Row],[b_year]]</f>
        <v>31</v>
      </c>
      <c r="G3072">
        <v>0</v>
      </c>
      <c r="H3072">
        <v>0</v>
      </c>
      <c r="I3072">
        <v>0.50280000000000002</v>
      </c>
      <c r="J3072">
        <v>0.32890000000000003</v>
      </c>
      <c r="K3072">
        <v>0.626</v>
      </c>
      <c r="L3072">
        <v>0.32469999999999999</v>
      </c>
      <c r="M3072">
        <v>0.30769999999999997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7.3148148148148148E-3</v>
      </c>
      <c r="T3072" s="2">
        <v>0</v>
      </c>
      <c r="U3072">
        <v>0.4753</v>
      </c>
      <c r="V3072">
        <v>0.12770000000000001</v>
      </c>
      <c r="W3072">
        <v>0.72729999999999995</v>
      </c>
      <c r="X3072">
        <v>1</v>
      </c>
      <c r="Y3072">
        <v>0.8</v>
      </c>
      <c r="Z3072">
        <v>0.33329999999999999</v>
      </c>
      <c r="AA3072">
        <v>0.31080000000000002</v>
      </c>
      <c r="AB3072">
        <v>0.66669999999999996</v>
      </c>
      <c r="AC3072">
        <v>1</v>
      </c>
      <c r="AD3072">
        <v>0.70509999999999995</v>
      </c>
      <c r="AE3072">
        <v>0</v>
      </c>
      <c r="AF3072" t="s">
        <v>3915</v>
      </c>
      <c r="AG3072" s="2">
        <v>3.472222222222222E-3</v>
      </c>
      <c r="AH3072" t="s">
        <v>3911</v>
      </c>
      <c r="AI3072">
        <v>3</v>
      </c>
      <c r="AJ3072" t="s">
        <v>3925</v>
      </c>
      <c r="AK3072" s="3">
        <v>43099</v>
      </c>
      <c r="AL3072" s="10">
        <f>YEAR(ufc_fights_2[[#This Row],[date]])</f>
        <v>2017</v>
      </c>
      <c r="AM3072" t="s">
        <v>3971</v>
      </c>
      <c r="AN3072">
        <v>1</v>
      </c>
      <c r="AO3072" t="s">
        <v>3913</v>
      </c>
      <c r="AP3072">
        <f>IF(ufc_fights_2[[#This Row],[winner]]="Red",ufc_fights_2[[#This Row],[r_fighter_id]],ufc_fights_2[[#This Row],[b_fighter_id]])</f>
        <v>2342</v>
      </c>
      <c r="AQ3072" t="str">
        <f>_xlfn.XLOOKUP(ufc_fights_2[[#This Row],[winnerID]],ufc_fighters[id],ufc_fighters[fighter_name],"xxx",0,1)</f>
        <v>Khabib Nurmagomedov</v>
      </c>
    </row>
    <row r="3073" spans="1:43">
      <c r="A3073">
        <v>2342</v>
      </c>
      <c r="B3073">
        <v>2041</v>
      </c>
      <c r="C3073">
        <f>_xlfn.XLOOKUP(ufc_fights_2[[#This Row],[r_fighter_id]],ufc_fighters[id],ufc_fighters[year],"xxx",0,1)</f>
        <v>1988</v>
      </c>
      <c r="D3073">
        <f>_xlfn.XLOOKUP(ufc_fights_2[[#This Row],[b_fighter_id]],ufc_fighters[id],ufc_fighters[year],"Prázdné",0,1)</f>
        <v>1988</v>
      </c>
      <c r="E3073" s="10">
        <f>YEAR(ufc_fights_2[[#This Row],[date]])-ufc_fights_2[[#This Row],[r_year]]</f>
        <v>30</v>
      </c>
      <c r="F3073" s="10">
        <f>YEAR(ufc_fights_2[[#This Row],[date]])-ufc_fights_2[[#This Row],[b_year]]</f>
        <v>30</v>
      </c>
      <c r="G3073">
        <v>0</v>
      </c>
      <c r="H3073">
        <v>0</v>
      </c>
      <c r="I3073">
        <v>0.58819999999999995</v>
      </c>
      <c r="J3073">
        <v>0.62960000000000005</v>
      </c>
      <c r="K3073">
        <v>0.66239999999999999</v>
      </c>
      <c r="L3073">
        <v>0.75</v>
      </c>
      <c r="M3073">
        <v>0.42859999999999998</v>
      </c>
      <c r="N3073">
        <v>0</v>
      </c>
      <c r="O3073">
        <v>1</v>
      </c>
      <c r="P3073">
        <v>0</v>
      </c>
      <c r="Q3073">
        <v>0</v>
      </c>
      <c r="R3073">
        <v>0</v>
      </c>
      <c r="S3073" s="2">
        <v>8.5069444444444437E-3</v>
      </c>
      <c r="T3073" s="2">
        <v>0</v>
      </c>
      <c r="U3073">
        <v>0.5524</v>
      </c>
      <c r="V3073">
        <v>0.56669999999999998</v>
      </c>
      <c r="W3073">
        <v>0.84619999999999995</v>
      </c>
      <c r="X3073">
        <v>1</v>
      </c>
      <c r="Y3073">
        <v>0.5</v>
      </c>
      <c r="Z3073">
        <v>0.45279999999999998</v>
      </c>
      <c r="AA3073">
        <v>0.53849999999999998</v>
      </c>
      <c r="AB3073">
        <v>0.33329999999999999</v>
      </c>
      <c r="AC3073">
        <v>1</v>
      </c>
      <c r="AD3073">
        <v>0.71430000000000005</v>
      </c>
      <c r="AE3073">
        <v>1</v>
      </c>
      <c r="AF3073" t="s">
        <v>3933</v>
      </c>
      <c r="AG3073" s="2">
        <v>2.1180555555555558E-3</v>
      </c>
      <c r="AH3073" t="s">
        <v>3927</v>
      </c>
      <c r="AI3073">
        <v>5</v>
      </c>
      <c r="AJ3073" t="s">
        <v>3914</v>
      </c>
      <c r="AK3073" s="3">
        <v>43379</v>
      </c>
      <c r="AL3073" s="10">
        <f>YEAR(ufc_fights_2[[#This Row],[date]])</f>
        <v>2018</v>
      </c>
      <c r="AM3073" t="s">
        <v>3971</v>
      </c>
      <c r="AN3073">
        <v>1</v>
      </c>
      <c r="AO3073" t="s">
        <v>3913</v>
      </c>
      <c r="AP3073">
        <f>IF(ufc_fights_2[[#This Row],[winner]]="Red",ufc_fights_2[[#This Row],[r_fighter_id]],ufc_fights_2[[#This Row],[b_fighter_id]])</f>
        <v>2342</v>
      </c>
      <c r="AQ3073" t="str">
        <f>_xlfn.XLOOKUP(ufc_fights_2[[#This Row],[winnerID]],ufc_fighters[id],ufc_fighters[fighter_name],"xxx",0,1)</f>
        <v>Khabib Nurmagomedov</v>
      </c>
    </row>
    <row r="3074" spans="1:43">
      <c r="A3074">
        <v>2342</v>
      </c>
      <c r="B3074">
        <v>3294</v>
      </c>
      <c r="C3074">
        <f>_xlfn.XLOOKUP(ufc_fights_2[[#This Row],[r_fighter_id]],ufc_fighters[id],ufc_fighters[year],"xxx",0,1)</f>
        <v>1988</v>
      </c>
      <c r="D3074">
        <f>_xlfn.XLOOKUP(ufc_fights_2[[#This Row],[b_fighter_id]],ufc_fighters[id],ufc_fighters[year],"Prázdné",0,1)</f>
        <v>1983</v>
      </c>
      <c r="E3074" s="10">
        <f>YEAR(ufc_fights_2[[#This Row],[date]])-ufc_fights_2[[#This Row],[r_year]]</f>
        <v>25</v>
      </c>
      <c r="F3074" s="10">
        <f>YEAR(ufc_fights_2[[#This Row],[date]])-ufc_fights_2[[#This Row],[b_year]]</f>
        <v>30</v>
      </c>
      <c r="G3074">
        <v>0</v>
      </c>
      <c r="H3074">
        <v>0</v>
      </c>
      <c r="I3074">
        <v>0.57499999999999996</v>
      </c>
      <c r="J3074">
        <v>0.36670000000000003</v>
      </c>
      <c r="K3074">
        <v>0.67649999999999999</v>
      </c>
      <c r="L3074">
        <v>0.46150000000000002</v>
      </c>
      <c r="M3074">
        <v>0.77780000000000005</v>
      </c>
      <c r="N3074">
        <v>1</v>
      </c>
      <c r="O3074">
        <v>2</v>
      </c>
      <c r="P3074">
        <v>0</v>
      </c>
      <c r="Q3074">
        <v>0</v>
      </c>
      <c r="R3074">
        <v>0</v>
      </c>
      <c r="S3074" s="2">
        <v>7.2800925925925923E-3</v>
      </c>
      <c r="T3074" s="2">
        <v>1.1226851851851851E-3</v>
      </c>
      <c r="U3074">
        <v>0.5</v>
      </c>
      <c r="V3074">
        <v>0.29630000000000001</v>
      </c>
      <c r="W3074">
        <v>0.75</v>
      </c>
      <c r="X3074">
        <v>1</v>
      </c>
      <c r="Y3074">
        <v>0</v>
      </c>
      <c r="Z3074">
        <v>0.54549999999999998</v>
      </c>
      <c r="AA3074">
        <v>0.1905</v>
      </c>
      <c r="AB3074">
        <v>0.5</v>
      </c>
      <c r="AC3074">
        <v>1</v>
      </c>
      <c r="AD3074">
        <v>0.6</v>
      </c>
      <c r="AE3074">
        <v>0.6</v>
      </c>
      <c r="AF3074" t="s">
        <v>3915</v>
      </c>
      <c r="AG3074" s="2">
        <v>3.472222222222222E-3</v>
      </c>
      <c r="AH3074" t="s">
        <v>3911</v>
      </c>
      <c r="AI3074">
        <v>3</v>
      </c>
      <c r="AJ3074" t="s">
        <v>3939</v>
      </c>
      <c r="AK3074" s="3">
        <v>41419</v>
      </c>
      <c r="AL3074" s="10">
        <f>YEAR(ufc_fights_2[[#This Row],[date]])</f>
        <v>2013</v>
      </c>
      <c r="AM3074" t="s">
        <v>3971</v>
      </c>
      <c r="AN3074">
        <v>1</v>
      </c>
      <c r="AO3074" t="s">
        <v>3913</v>
      </c>
      <c r="AP3074">
        <f>IF(ufc_fights_2[[#This Row],[winner]]="Red",ufc_fights_2[[#This Row],[r_fighter_id]],ufc_fights_2[[#This Row],[b_fighter_id]])</f>
        <v>2342</v>
      </c>
      <c r="AQ3074" t="str">
        <f>_xlfn.XLOOKUP(ufc_fights_2[[#This Row],[winnerID]],ufc_fighters[id],ufc_fighters[fighter_name],"xxx",0,1)</f>
        <v>Khabib Nurmagomedov</v>
      </c>
    </row>
    <row r="3075" spans="1:43">
      <c r="A3075">
        <v>3250</v>
      </c>
      <c r="B3075">
        <v>2342</v>
      </c>
      <c r="C3075">
        <f>_xlfn.XLOOKUP(ufc_fights_2[[#This Row],[r_fighter_id]],ufc_fighters[id],ufc_fighters[year],"xxx",0,1)</f>
        <v>1983</v>
      </c>
      <c r="D3075">
        <f>_xlfn.XLOOKUP(ufc_fights_2[[#This Row],[b_fighter_id]],ufc_fighters[id],ufc_fighters[year],"Prázdné",0,1)</f>
        <v>1988</v>
      </c>
      <c r="E3075" s="10">
        <f>YEAR(ufc_fights_2[[#This Row],[date]])-ufc_fights_2[[#This Row],[r_year]]</f>
        <v>29</v>
      </c>
      <c r="F3075" s="10">
        <f>YEAR(ufc_fights_2[[#This Row],[date]])-ufc_fights_2[[#This Row],[b_year]]</f>
        <v>24</v>
      </c>
      <c r="G3075">
        <v>0</v>
      </c>
      <c r="H3075">
        <v>0</v>
      </c>
      <c r="I3075">
        <v>0.32179999999999997</v>
      </c>
      <c r="J3075">
        <v>0.2475</v>
      </c>
      <c r="K3075">
        <v>0.41820000000000002</v>
      </c>
      <c r="L3075">
        <v>0.29459999999999997</v>
      </c>
      <c r="M3075">
        <v>0.16669999999999999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1.9675925925925926E-4</v>
      </c>
      <c r="T3075" s="2">
        <v>3.0787037037037037E-3</v>
      </c>
      <c r="U3075">
        <v>0.21429999999999999</v>
      </c>
      <c r="V3075">
        <v>0.1585</v>
      </c>
      <c r="W3075">
        <v>0.76470000000000005</v>
      </c>
      <c r="X3075">
        <v>0</v>
      </c>
      <c r="Y3075">
        <v>0.71430000000000005</v>
      </c>
      <c r="Z3075">
        <v>0.24360000000000001</v>
      </c>
      <c r="AA3075">
        <v>0.16850000000000001</v>
      </c>
      <c r="AB3075">
        <v>1</v>
      </c>
      <c r="AC3075">
        <v>0.83330000000000004</v>
      </c>
      <c r="AD3075">
        <v>0</v>
      </c>
      <c r="AE3075">
        <v>0</v>
      </c>
      <c r="AF3075" t="s">
        <v>3915</v>
      </c>
      <c r="AG3075" s="2">
        <v>3.472222222222222E-3</v>
      </c>
      <c r="AH3075" t="s">
        <v>3911</v>
      </c>
      <c r="AI3075">
        <v>3</v>
      </c>
      <c r="AJ3075" t="s">
        <v>3939</v>
      </c>
      <c r="AK3075" s="3">
        <v>41097</v>
      </c>
      <c r="AL3075" s="10">
        <f>YEAR(ufc_fights_2[[#This Row],[date]])</f>
        <v>2012</v>
      </c>
      <c r="AM3075" t="s">
        <v>3971</v>
      </c>
      <c r="AN3075">
        <v>1</v>
      </c>
      <c r="AO3075" t="s">
        <v>3918</v>
      </c>
      <c r="AP3075">
        <f>IF(ufc_fights_2[[#This Row],[winner]]="Red",ufc_fights_2[[#This Row],[r_fighter_id]],ufc_fights_2[[#This Row],[b_fighter_id]])</f>
        <v>2342</v>
      </c>
      <c r="AQ3075" t="str">
        <f>_xlfn.XLOOKUP(ufc_fights_2[[#This Row],[winnerID]],ufc_fighters[id],ufc_fighters[fighter_name],"xxx",0,1)</f>
        <v>Khabib Nurmagomedov</v>
      </c>
    </row>
    <row r="3076" spans="1:43">
      <c r="A3076">
        <v>2342</v>
      </c>
      <c r="B3076">
        <v>1042</v>
      </c>
      <c r="C3076">
        <f>_xlfn.XLOOKUP(ufc_fights_2[[#This Row],[r_fighter_id]],ufc_fighters[id],ufc_fighters[year],"xxx",0,1)</f>
        <v>1988</v>
      </c>
      <c r="D3076">
        <f>_xlfn.XLOOKUP(ufc_fights_2[[#This Row],[b_fighter_id]],ufc_fighters[id],ufc_fighters[year],"Prázdné",0,1)</f>
        <v>1988</v>
      </c>
      <c r="E3076" s="10">
        <f>YEAR(ufc_fights_2[[#This Row],[date]])-ufc_fights_2[[#This Row],[r_year]]</f>
        <v>32</v>
      </c>
      <c r="F3076" s="10">
        <f>YEAR(ufc_fights_2[[#This Row],[date]])-ufc_fights_2[[#This Row],[b_year]]</f>
        <v>32</v>
      </c>
      <c r="G3076">
        <v>0</v>
      </c>
      <c r="H3076">
        <v>0</v>
      </c>
      <c r="I3076">
        <v>0.32500000000000001</v>
      </c>
      <c r="J3076">
        <v>0.64439999999999997</v>
      </c>
      <c r="K3076">
        <v>0.32500000000000001</v>
      </c>
      <c r="L3076">
        <v>0.63039999999999996</v>
      </c>
      <c r="M3076">
        <v>0.66669999999999996</v>
      </c>
      <c r="N3076">
        <v>0</v>
      </c>
      <c r="O3076">
        <v>1</v>
      </c>
      <c r="P3076">
        <v>0</v>
      </c>
      <c r="Q3076">
        <v>0</v>
      </c>
      <c r="R3076">
        <v>0</v>
      </c>
      <c r="S3076" s="2">
        <v>6.3657407407407413E-4</v>
      </c>
      <c r="T3076" s="2">
        <v>1.6203703703703703E-4</v>
      </c>
      <c r="U3076">
        <v>0.25</v>
      </c>
      <c r="V3076">
        <v>0.46150000000000002</v>
      </c>
      <c r="W3076">
        <v>1</v>
      </c>
      <c r="X3076">
        <v>1</v>
      </c>
      <c r="Y3076">
        <v>1</v>
      </c>
      <c r="Z3076">
        <v>0.3165</v>
      </c>
      <c r="AA3076">
        <v>0.64439999999999997</v>
      </c>
      <c r="AB3076">
        <v>0</v>
      </c>
      <c r="AC3076">
        <v>0</v>
      </c>
      <c r="AD3076">
        <v>1</v>
      </c>
      <c r="AE3076">
        <v>0</v>
      </c>
      <c r="AF3076" t="s">
        <v>3933</v>
      </c>
      <c r="AG3076" s="2">
        <v>1.0879629629629629E-3</v>
      </c>
      <c r="AH3076" t="s">
        <v>3927</v>
      </c>
      <c r="AI3076">
        <v>5</v>
      </c>
      <c r="AJ3076" t="s">
        <v>3924</v>
      </c>
      <c r="AK3076" s="3">
        <v>44128</v>
      </c>
      <c r="AL3076" s="10">
        <f>YEAR(ufc_fights_2[[#This Row],[date]])</f>
        <v>2020</v>
      </c>
      <c r="AM3076" t="s">
        <v>3971</v>
      </c>
      <c r="AN3076">
        <v>5</v>
      </c>
      <c r="AO3076" t="s">
        <v>3913</v>
      </c>
      <c r="AP3076">
        <f>IF(ufc_fights_2[[#This Row],[winner]]="Red",ufc_fights_2[[#This Row],[r_fighter_id]],ufc_fights_2[[#This Row],[b_fighter_id]])</f>
        <v>2342</v>
      </c>
      <c r="AQ3076" t="str">
        <f>_xlfn.XLOOKUP(ufc_fights_2[[#This Row],[winnerID]],ufc_fighters[id],ufc_fighters[fighter_name],"xxx",0,1)</f>
        <v>Khabib Nurmagomedov</v>
      </c>
    </row>
    <row r="3077" spans="1:43">
      <c r="A3077">
        <v>2291</v>
      </c>
      <c r="B3077">
        <v>2680</v>
      </c>
      <c r="C3077">
        <f>_xlfn.XLOOKUP(ufc_fights_2[[#This Row],[r_fighter_id]],ufc_fighters[id],ufc_fighters[year],"xxx",0,1)</f>
        <v>1984</v>
      </c>
      <c r="D3077">
        <f>_xlfn.XLOOKUP(ufc_fights_2[[#This Row],[b_fighter_id]],ufc_fighters[id],ufc_fighters[year],"Prázdné",0,1)</f>
        <v>1980</v>
      </c>
      <c r="E3077" s="10">
        <f>YEAR(ufc_fights_2[[#This Row],[date]])-ufc_fights_2[[#This Row],[r_year]]</f>
        <v>25</v>
      </c>
      <c r="F3077" s="10">
        <f>YEAR(ufc_fights_2[[#This Row],[date]])-ufc_fights_2[[#This Row],[b_year]]</f>
        <v>29</v>
      </c>
      <c r="G3077">
        <v>1</v>
      </c>
      <c r="H3077">
        <v>0</v>
      </c>
      <c r="I3077">
        <v>0.41670000000000001</v>
      </c>
      <c r="J3077">
        <v>0.44440000000000002</v>
      </c>
      <c r="K3077">
        <v>0.41670000000000001</v>
      </c>
      <c r="L3077">
        <v>0.44440000000000002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6.9444444444444444E-5</v>
      </c>
      <c r="T3077" s="2">
        <v>2.3148148148148147E-5</v>
      </c>
      <c r="U3077">
        <v>0.4</v>
      </c>
      <c r="V3077">
        <v>0</v>
      </c>
      <c r="W3077">
        <v>1</v>
      </c>
      <c r="X3077">
        <v>0</v>
      </c>
      <c r="Y3077">
        <v>1</v>
      </c>
      <c r="Z3077">
        <v>0.33329999999999999</v>
      </c>
      <c r="AA3077">
        <v>0.44440000000000002</v>
      </c>
      <c r="AB3077">
        <v>0</v>
      </c>
      <c r="AC3077">
        <v>0</v>
      </c>
      <c r="AD3077">
        <v>0.6</v>
      </c>
      <c r="AE3077">
        <v>0</v>
      </c>
      <c r="AF3077" t="s">
        <v>3910</v>
      </c>
      <c r="AG3077" s="2">
        <v>5.0925925925925921E-4</v>
      </c>
      <c r="AH3077" t="s">
        <v>3911</v>
      </c>
      <c r="AI3077">
        <v>3</v>
      </c>
      <c r="AJ3077" t="s">
        <v>4050</v>
      </c>
      <c r="AK3077" s="3">
        <v>39879</v>
      </c>
      <c r="AL3077" s="10">
        <f>YEAR(ufc_fights_2[[#This Row],[date]])</f>
        <v>2009</v>
      </c>
      <c r="AM3077" t="s">
        <v>3971</v>
      </c>
      <c r="AN3077">
        <v>143</v>
      </c>
      <c r="AO3077" t="s">
        <v>3913</v>
      </c>
      <c r="AP3077">
        <f>IF(ufc_fights_2[[#This Row],[winner]]="Red",ufc_fights_2[[#This Row],[r_fighter_id]],ufc_fights_2[[#This Row],[b_fighter_id]])</f>
        <v>2291</v>
      </c>
      <c r="AQ3077" t="str">
        <f>_xlfn.XLOOKUP(ufc_fights_2[[#This Row],[winnerID]],ufc_fighters[id],ufc_fighters[fighter_name],"xxx",0,1)</f>
        <v>Shane Nelson</v>
      </c>
    </row>
    <row r="3078" spans="1:43">
      <c r="A3078">
        <v>2291</v>
      </c>
      <c r="B3078">
        <v>2756</v>
      </c>
      <c r="C3078">
        <f>_xlfn.XLOOKUP(ufc_fights_2[[#This Row],[r_fighter_id]],ufc_fighters[id],ufc_fighters[year],"xxx",0,1)</f>
        <v>1984</v>
      </c>
      <c r="D3078">
        <f>_xlfn.XLOOKUP(ufc_fights_2[[#This Row],[b_fighter_id]],ufc_fighters[id],ufc_fighters[year],"Prázdné",0,1)</f>
        <v>1981</v>
      </c>
      <c r="E3078" s="10">
        <f>YEAR(ufc_fights_2[[#This Row],[date]])-ufc_fights_2[[#This Row],[r_year]]</f>
        <v>24</v>
      </c>
      <c r="F3078" s="10">
        <f>YEAR(ufc_fights_2[[#This Row],[date]])-ufc_fights_2[[#This Row],[b_year]]</f>
        <v>27</v>
      </c>
      <c r="G3078">
        <v>0</v>
      </c>
      <c r="H3078">
        <v>0</v>
      </c>
      <c r="I3078">
        <v>0.3125</v>
      </c>
      <c r="J3078">
        <v>0.2838</v>
      </c>
      <c r="K3078">
        <v>0.72629999999999995</v>
      </c>
      <c r="L3078">
        <v>0.60780000000000001</v>
      </c>
      <c r="M3078">
        <v>0.3</v>
      </c>
      <c r="N3078">
        <v>1</v>
      </c>
      <c r="O3078">
        <v>2</v>
      </c>
      <c r="P3078">
        <v>0</v>
      </c>
      <c r="Q3078">
        <v>0</v>
      </c>
      <c r="R3078">
        <v>0</v>
      </c>
      <c r="S3078" s="2">
        <v>5.5324074074074078E-3</v>
      </c>
      <c r="T3078" s="2">
        <v>2.7430555555555554E-3</v>
      </c>
      <c r="U3078">
        <v>0.3125</v>
      </c>
      <c r="V3078">
        <v>0.17860000000000001</v>
      </c>
      <c r="W3078">
        <v>0</v>
      </c>
      <c r="X3078">
        <v>0</v>
      </c>
      <c r="Y3078">
        <v>1</v>
      </c>
      <c r="Z3078">
        <v>0.1111</v>
      </c>
      <c r="AA3078">
        <v>0.17780000000000001</v>
      </c>
      <c r="AB3078">
        <v>0.33329999999999999</v>
      </c>
      <c r="AC3078">
        <v>0.42859999999999998</v>
      </c>
      <c r="AD3078">
        <v>0.4</v>
      </c>
      <c r="AE3078">
        <v>0.5</v>
      </c>
      <c r="AF3078" t="s">
        <v>3922</v>
      </c>
      <c r="AG3078" s="2">
        <v>3.472222222222222E-3</v>
      </c>
      <c r="AH3078" t="s">
        <v>3911</v>
      </c>
      <c r="AI3078">
        <v>3</v>
      </c>
      <c r="AJ3078" t="s">
        <v>3939</v>
      </c>
      <c r="AK3078" s="3">
        <v>39795</v>
      </c>
      <c r="AL3078" s="10">
        <f>YEAR(ufc_fights_2[[#This Row],[date]])</f>
        <v>2008</v>
      </c>
      <c r="AM3078" t="s">
        <v>3971</v>
      </c>
      <c r="AN3078">
        <v>1</v>
      </c>
      <c r="AO3078" t="s">
        <v>3913</v>
      </c>
      <c r="AP3078">
        <f>IF(ufc_fights_2[[#This Row],[winner]]="Red",ufc_fights_2[[#This Row],[r_fighter_id]],ufc_fights_2[[#This Row],[b_fighter_id]])</f>
        <v>2291</v>
      </c>
      <c r="AQ3078" t="str">
        <f>_xlfn.XLOOKUP(ufc_fights_2[[#This Row],[winnerID]],ufc_fighters[id],ufc_fighters[fighter_name],"xxx",0,1)</f>
        <v>Shane Nelson</v>
      </c>
    </row>
    <row r="3079" spans="1:43">
      <c r="A3079">
        <v>2058</v>
      </c>
      <c r="B3079">
        <v>1995</v>
      </c>
      <c r="C3079">
        <f>_xlfn.XLOOKUP(ufc_fights_2[[#This Row],[r_fighter_id]],ufc_fighters[id],ufc_fighters[year],"xxx",0,1)</f>
        <v>1984</v>
      </c>
      <c r="D3079">
        <f>_xlfn.XLOOKUP(ufc_fights_2[[#This Row],[b_fighter_id]],ufc_fighters[id],ufc_fighters[year],"Prázdné",0,1)</f>
        <v>1984</v>
      </c>
      <c r="E3079" s="10">
        <f>YEAR(ufc_fights_2[[#This Row],[date]])-ufc_fights_2[[#This Row],[r_year]]</f>
        <v>29</v>
      </c>
      <c r="F3079" s="10">
        <f>YEAR(ufc_fights_2[[#This Row],[date]])-ufc_fights_2[[#This Row],[b_year]]</f>
        <v>29</v>
      </c>
      <c r="G3079">
        <v>0</v>
      </c>
      <c r="H3079">
        <v>0</v>
      </c>
      <c r="I3079">
        <v>0.32329999999999998</v>
      </c>
      <c r="J3079">
        <v>0.37880000000000003</v>
      </c>
      <c r="K3079">
        <v>0.4224</v>
      </c>
      <c r="L3079">
        <v>0.45219999999999999</v>
      </c>
      <c r="M3079">
        <v>0</v>
      </c>
      <c r="N3079">
        <v>0.75</v>
      </c>
      <c r="O3079">
        <v>0</v>
      </c>
      <c r="P3079">
        <v>0</v>
      </c>
      <c r="Q3079">
        <v>1</v>
      </c>
      <c r="R3079">
        <v>0</v>
      </c>
      <c r="S3079" s="2">
        <v>2.0833333333333335E-4</v>
      </c>
      <c r="T3079" s="2">
        <v>5.115740740740741E-3</v>
      </c>
      <c r="U3079">
        <v>0.28949999999999998</v>
      </c>
      <c r="V3079">
        <v>0.3276</v>
      </c>
      <c r="W3079">
        <v>0.4667</v>
      </c>
      <c r="X3079">
        <v>0.75</v>
      </c>
      <c r="Y3079">
        <v>1</v>
      </c>
      <c r="Z3079">
        <v>0.28239999999999998</v>
      </c>
      <c r="AA3079">
        <v>0.33329999999999999</v>
      </c>
      <c r="AB3079">
        <v>0.4</v>
      </c>
      <c r="AC3079">
        <v>0.4</v>
      </c>
      <c r="AD3079">
        <v>0.39529999999999998</v>
      </c>
      <c r="AE3079">
        <v>0.4219</v>
      </c>
      <c r="AF3079" t="s">
        <v>3915</v>
      </c>
      <c r="AG3079" s="2">
        <v>3.472222222222222E-3</v>
      </c>
      <c r="AH3079" t="s">
        <v>3911</v>
      </c>
      <c r="AI3079">
        <v>3</v>
      </c>
      <c r="AJ3079" t="s">
        <v>3932</v>
      </c>
      <c r="AK3079" s="3">
        <v>41384</v>
      </c>
      <c r="AL3079" s="10">
        <f>YEAR(ufc_fights_2[[#This Row],[date]])</f>
        <v>2013</v>
      </c>
      <c r="AM3079" t="s">
        <v>3971</v>
      </c>
      <c r="AN3079">
        <v>83</v>
      </c>
      <c r="AO3079" t="s">
        <v>3918</v>
      </c>
      <c r="AP3079">
        <f>IF(ufc_fights_2[[#This Row],[winner]]="Red",ufc_fights_2[[#This Row],[r_fighter_id]],ufc_fights_2[[#This Row],[b_fighter_id]])</f>
        <v>1995</v>
      </c>
      <c r="AQ3079" t="str">
        <f>_xlfn.XLOOKUP(ufc_fights_2[[#This Row],[winnerID]],ufc_fighters[id],ufc_fighters[fighter_name],"xxx",0,1)</f>
        <v>Jorge Masvidal</v>
      </c>
    </row>
    <row r="3080" spans="1:43">
      <c r="A3080">
        <v>2473</v>
      </c>
      <c r="B3080">
        <v>201</v>
      </c>
      <c r="C3080">
        <f>_xlfn.XLOOKUP(ufc_fights_2[[#This Row],[r_fighter_id]],ufc_fighters[id],ufc_fighters[year],"xxx",0,1)</f>
        <v>1984</v>
      </c>
      <c r="D3080">
        <f>_xlfn.XLOOKUP(ufc_fights_2[[#This Row],[b_fighter_id]],ufc_fighters[id],ufc_fighters[year],"Prázdné",0,1)</f>
        <v>1986</v>
      </c>
      <c r="E3080" s="10">
        <f>YEAR(ufc_fights_2[[#This Row],[date]])-ufc_fights_2[[#This Row],[r_year]]</f>
        <v>27</v>
      </c>
      <c r="F3080" s="10">
        <f>YEAR(ufc_fights_2[[#This Row],[date]])-ufc_fights_2[[#This Row],[b_year]]</f>
        <v>25</v>
      </c>
      <c r="G3080">
        <v>0</v>
      </c>
      <c r="H3080">
        <v>1</v>
      </c>
      <c r="I3080">
        <v>0.3226</v>
      </c>
      <c r="J3080">
        <v>0.28949999999999998</v>
      </c>
      <c r="K3080">
        <v>0.32979999999999998</v>
      </c>
      <c r="L3080">
        <v>0.28949999999999998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4.5138888888888887E-4</v>
      </c>
      <c r="T3080" s="2">
        <v>1.1574074074074073E-5</v>
      </c>
      <c r="U3080">
        <v>0.28310000000000002</v>
      </c>
      <c r="V3080">
        <v>0.1933</v>
      </c>
      <c r="W3080">
        <v>0.53849999999999998</v>
      </c>
      <c r="X3080">
        <v>0.85709999999999997</v>
      </c>
      <c r="Y3080">
        <v>0.33329999999999999</v>
      </c>
      <c r="Z3080">
        <v>0.32069999999999999</v>
      </c>
      <c r="AA3080">
        <v>0.2707</v>
      </c>
      <c r="AB3080">
        <v>0.5</v>
      </c>
      <c r="AC3080">
        <v>0.75</v>
      </c>
      <c r="AD3080">
        <v>0</v>
      </c>
      <c r="AE3080">
        <v>0</v>
      </c>
      <c r="AF3080" t="s">
        <v>3922</v>
      </c>
      <c r="AG3080" s="2">
        <v>3.472222222222222E-3</v>
      </c>
      <c r="AH3080" t="s">
        <v>3911</v>
      </c>
      <c r="AI3080">
        <v>3</v>
      </c>
      <c r="AJ3080" t="s">
        <v>3939</v>
      </c>
      <c r="AK3080" s="3">
        <v>40782</v>
      </c>
      <c r="AL3080" s="10">
        <f>YEAR(ufc_fights_2[[#This Row],[date]])</f>
        <v>2011</v>
      </c>
      <c r="AM3080" t="s">
        <v>3971</v>
      </c>
      <c r="AN3080">
        <v>39</v>
      </c>
      <c r="AO3080" t="s">
        <v>3918</v>
      </c>
      <c r="AP3080">
        <f>IF(ufc_fights_2[[#This Row],[winner]]="Red",ufc_fights_2[[#This Row],[r_fighter_id]],ufc_fights_2[[#This Row],[b_fighter_id]])</f>
        <v>201</v>
      </c>
      <c r="AQ3080" t="str">
        <f>_xlfn.XLOOKUP(ufc_fights_2[[#This Row],[winnerID]],ufc_fighters[id],ufc_fighters[fighter_name],"xxx",0,1)</f>
        <v>Edson Barboza</v>
      </c>
    </row>
    <row r="3081" spans="1:43">
      <c r="A3081">
        <v>1995</v>
      </c>
      <c r="B3081">
        <v>1305</v>
      </c>
      <c r="C3081">
        <f>_xlfn.XLOOKUP(ufc_fights_2[[#This Row],[r_fighter_id]],ufc_fighters[id],ufc_fighters[year],"xxx",0,1)</f>
        <v>1984</v>
      </c>
      <c r="D3081">
        <f>_xlfn.XLOOKUP(ufc_fights_2[[#This Row],[b_fighter_id]],ufc_fighters[id],ufc_fighters[year],"Prázdné",0,1)</f>
        <v>1983</v>
      </c>
      <c r="E3081" s="10">
        <f>YEAR(ufc_fights_2[[#This Row],[date]])-ufc_fights_2[[#This Row],[r_year]]</f>
        <v>30</v>
      </c>
      <c r="F3081" s="10">
        <f>YEAR(ufc_fights_2[[#This Row],[date]])-ufc_fights_2[[#This Row],[b_year]]</f>
        <v>31</v>
      </c>
      <c r="G3081">
        <v>0</v>
      </c>
      <c r="H3081">
        <v>0</v>
      </c>
      <c r="I3081">
        <v>0.72629999999999995</v>
      </c>
      <c r="J3081">
        <v>0.32</v>
      </c>
      <c r="K3081">
        <v>0.79549999999999998</v>
      </c>
      <c r="L3081">
        <v>0.54190000000000005</v>
      </c>
      <c r="M3081">
        <v>1</v>
      </c>
      <c r="N3081">
        <v>0.1429</v>
      </c>
      <c r="O3081">
        <v>0</v>
      </c>
      <c r="P3081">
        <v>0</v>
      </c>
      <c r="Q3081">
        <v>0</v>
      </c>
      <c r="R3081">
        <v>0</v>
      </c>
      <c r="S3081" s="2">
        <v>2.2800925925925927E-3</v>
      </c>
      <c r="T3081" s="2">
        <v>3.8773148148148148E-3</v>
      </c>
      <c r="U3081">
        <v>0.66180000000000005</v>
      </c>
      <c r="V3081">
        <v>0.1077</v>
      </c>
      <c r="W3081">
        <v>0.86670000000000003</v>
      </c>
      <c r="X3081">
        <v>0.91669999999999996</v>
      </c>
      <c r="Y3081">
        <v>1</v>
      </c>
      <c r="Z3081">
        <v>0.68489999999999995</v>
      </c>
      <c r="AA3081">
        <v>0.24390000000000001</v>
      </c>
      <c r="AB3081">
        <v>0.85709999999999997</v>
      </c>
      <c r="AC3081">
        <v>0.66669999999999996</v>
      </c>
      <c r="AD3081">
        <v>1</v>
      </c>
      <c r="AE3081">
        <v>0</v>
      </c>
      <c r="AF3081" t="s">
        <v>3915</v>
      </c>
      <c r="AG3081" s="2">
        <v>3.472222222222222E-3</v>
      </c>
      <c r="AH3081" t="s">
        <v>3911</v>
      </c>
      <c r="AI3081">
        <v>3</v>
      </c>
      <c r="AJ3081" t="s">
        <v>3930</v>
      </c>
      <c r="AK3081" s="3">
        <v>41748</v>
      </c>
      <c r="AL3081" s="10">
        <f>YEAR(ufc_fights_2[[#This Row],[date]])</f>
        <v>2014</v>
      </c>
      <c r="AM3081" t="s">
        <v>3971</v>
      </c>
      <c r="AN3081">
        <v>49</v>
      </c>
      <c r="AO3081" t="s">
        <v>3913</v>
      </c>
      <c r="AP3081">
        <f>IF(ufc_fights_2[[#This Row],[winner]]="Red",ufc_fights_2[[#This Row],[r_fighter_id]],ufc_fights_2[[#This Row],[b_fighter_id]])</f>
        <v>1995</v>
      </c>
      <c r="AQ3081" t="str">
        <f>_xlfn.XLOOKUP(ufc_fights_2[[#This Row],[winnerID]],ufc_fighters[id],ufc_fighters[fighter_name],"xxx",0,1)</f>
        <v>Jorge Masvidal</v>
      </c>
    </row>
    <row r="3082" spans="1:43">
      <c r="A3082">
        <v>201</v>
      </c>
      <c r="B3082">
        <v>700</v>
      </c>
      <c r="C3082">
        <f>_xlfn.XLOOKUP(ufc_fights_2[[#This Row],[r_fighter_id]],ufc_fighters[id],ufc_fighters[year],"xxx",0,1)</f>
        <v>1986</v>
      </c>
      <c r="D3082">
        <f>_xlfn.XLOOKUP(ufc_fights_2[[#This Row],[b_fighter_id]],ufc_fighters[id],ufc_fighters[year],"Prázdné",0,1)</f>
        <v>1989</v>
      </c>
      <c r="E3082" s="10">
        <f>YEAR(ufc_fights_2[[#This Row],[date]])-ufc_fights_2[[#This Row],[r_year]]</f>
        <v>31</v>
      </c>
      <c r="F3082" s="10">
        <f>YEAR(ufc_fights_2[[#This Row],[date]])-ufc_fights_2[[#This Row],[b_year]]</f>
        <v>28</v>
      </c>
      <c r="G3082">
        <v>1</v>
      </c>
      <c r="H3082">
        <v>0</v>
      </c>
      <c r="I3082">
        <v>0.3659</v>
      </c>
      <c r="J3082">
        <v>0.42149999999999999</v>
      </c>
      <c r="K3082">
        <v>0.3735</v>
      </c>
      <c r="L3082">
        <v>0.42149999999999999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3.4722222222222222E-5</v>
      </c>
      <c r="T3082" s="2">
        <v>0</v>
      </c>
      <c r="U3082">
        <v>0.21310000000000001</v>
      </c>
      <c r="V3082">
        <v>0.32979999999999998</v>
      </c>
      <c r="W3082">
        <v>0.76470000000000005</v>
      </c>
      <c r="X3082">
        <v>1</v>
      </c>
      <c r="Y3082">
        <v>0.83330000000000004</v>
      </c>
      <c r="Z3082">
        <v>0.35799999999999998</v>
      </c>
      <c r="AA3082">
        <v>0.4138</v>
      </c>
      <c r="AB3082">
        <v>0</v>
      </c>
      <c r="AC3082">
        <v>0.6</v>
      </c>
      <c r="AD3082">
        <v>1</v>
      </c>
      <c r="AE3082">
        <v>0</v>
      </c>
      <c r="AF3082" t="s">
        <v>3910</v>
      </c>
      <c r="AG3082" s="2">
        <v>2.488425925925926E-3</v>
      </c>
      <c r="AH3082" t="s">
        <v>3911</v>
      </c>
      <c r="AI3082">
        <v>3</v>
      </c>
      <c r="AJ3082" t="s">
        <v>3973</v>
      </c>
      <c r="AK3082" s="3">
        <v>42805</v>
      </c>
      <c r="AL3082" s="10">
        <f>YEAR(ufc_fights_2[[#This Row],[date]])</f>
        <v>2017</v>
      </c>
      <c r="AM3082" t="s">
        <v>3971</v>
      </c>
      <c r="AN3082">
        <v>37</v>
      </c>
      <c r="AO3082" t="s">
        <v>3913</v>
      </c>
      <c r="AP3082">
        <f>IF(ufc_fights_2[[#This Row],[winner]]="Red",ufc_fights_2[[#This Row],[r_fighter_id]],ufc_fights_2[[#This Row],[b_fighter_id]])</f>
        <v>201</v>
      </c>
      <c r="AQ3082" t="str">
        <f>_xlfn.XLOOKUP(ufc_fights_2[[#This Row],[winnerID]],ufc_fighters[id],ufc_fighters[fighter_name],"xxx",0,1)</f>
        <v>Edson Barboza</v>
      </c>
    </row>
    <row r="3083" spans="1:43">
      <c r="A3083">
        <v>201</v>
      </c>
      <c r="B3083">
        <v>2323</v>
      </c>
      <c r="C3083">
        <f>_xlfn.XLOOKUP(ufc_fights_2[[#This Row],[r_fighter_id]],ufc_fighters[id],ufc_fighters[year],"xxx",0,1)</f>
        <v>1986</v>
      </c>
      <c r="D3083">
        <f>_xlfn.XLOOKUP(ufc_fights_2[[#This Row],[b_fighter_id]],ufc_fighters[id],ufc_fighters[year],"Prázdné",0,1)</f>
        <v>1980</v>
      </c>
      <c r="E3083" s="10">
        <f>YEAR(ufc_fights_2[[#This Row],[date]])-ufc_fights_2[[#This Row],[r_year]]</f>
        <v>25</v>
      </c>
      <c r="F3083" s="10">
        <f>YEAR(ufc_fights_2[[#This Row],[date]])-ufc_fights_2[[#This Row],[b_year]]</f>
        <v>31</v>
      </c>
      <c r="G3083">
        <v>0</v>
      </c>
      <c r="H3083">
        <v>0</v>
      </c>
      <c r="I3083">
        <v>0.30459999999999998</v>
      </c>
      <c r="J3083">
        <v>0.38300000000000001</v>
      </c>
      <c r="K3083">
        <v>0.31369999999999998</v>
      </c>
      <c r="L3083">
        <v>0.40210000000000001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 s="2">
        <v>5.2083333333333333E-4</v>
      </c>
      <c r="T3083" s="2">
        <v>3.2407407407407406E-4</v>
      </c>
      <c r="U3083">
        <v>0.22220000000000001</v>
      </c>
      <c r="V3083">
        <v>0.2742</v>
      </c>
      <c r="W3083">
        <v>0.66669999999999996</v>
      </c>
      <c r="X3083">
        <v>0.52629999999999999</v>
      </c>
      <c r="Y3083">
        <v>0.75860000000000005</v>
      </c>
      <c r="Z3083">
        <v>0.29930000000000001</v>
      </c>
      <c r="AA3083">
        <v>0.37709999999999999</v>
      </c>
      <c r="AB3083">
        <v>0.5</v>
      </c>
      <c r="AC3083">
        <v>0.4</v>
      </c>
      <c r="AD3083">
        <v>0</v>
      </c>
      <c r="AE3083">
        <v>0.5</v>
      </c>
      <c r="AF3083" t="s">
        <v>3915</v>
      </c>
      <c r="AG3083" s="2">
        <v>3.472222222222222E-3</v>
      </c>
      <c r="AH3083" t="s">
        <v>3911</v>
      </c>
      <c r="AI3083">
        <v>3</v>
      </c>
      <c r="AJ3083" t="s">
        <v>3938</v>
      </c>
      <c r="AK3083" s="3">
        <v>40621</v>
      </c>
      <c r="AL3083" s="10">
        <f>YEAR(ufc_fights_2[[#This Row],[date]])</f>
        <v>2011</v>
      </c>
      <c r="AM3083" t="s">
        <v>3971</v>
      </c>
      <c r="AN3083">
        <v>9</v>
      </c>
      <c r="AO3083" t="s">
        <v>3913</v>
      </c>
      <c r="AP3083">
        <f>IF(ufc_fights_2[[#This Row],[winner]]="Red",ufc_fights_2[[#This Row],[r_fighter_id]],ufc_fights_2[[#This Row],[b_fighter_id]])</f>
        <v>201</v>
      </c>
      <c r="AQ3083" t="str">
        <f>_xlfn.XLOOKUP(ufc_fights_2[[#This Row],[winnerID]],ufc_fighters[id],ufc_fighters[fighter_name],"xxx",0,1)</f>
        <v>Edson Barboza</v>
      </c>
    </row>
    <row r="3084" spans="1:43">
      <c r="A3084">
        <v>3495</v>
      </c>
      <c r="B3084">
        <v>391</v>
      </c>
      <c r="C3084">
        <f>_xlfn.XLOOKUP(ufc_fights_2[[#This Row],[r_fighter_id]],ufc_fighters[id],ufc_fighters[year],"xxx",0,1)</f>
        <v>1983</v>
      </c>
      <c r="D3084">
        <f>_xlfn.XLOOKUP(ufc_fights_2[[#This Row],[b_fighter_id]],ufc_fighters[id],ufc_fighters[year],"Prázdné",0,1)</f>
        <v>1983</v>
      </c>
      <c r="E3084" s="10">
        <f>YEAR(ufc_fights_2[[#This Row],[date]])-ufc_fights_2[[#This Row],[r_year]]</f>
        <v>25</v>
      </c>
      <c r="F3084" s="10">
        <f>YEAR(ufc_fights_2[[#This Row],[date]])-ufc_fights_2[[#This Row],[b_year]]</f>
        <v>25</v>
      </c>
      <c r="G3084">
        <v>0</v>
      </c>
      <c r="H3084">
        <v>0</v>
      </c>
      <c r="I3084">
        <v>0.66669999999999996</v>
      </c>
      <c r="J3084">
        <v>0.3</v>
      </c>
      <c r="K3084">
        <v>0.8</v>
      </c>
      <c r="L3084">
        <v>0.3</v>
      </c>
      <c r="M3084">
        <v>1</v>
      </c>
      <c r="N3084">
        <v>0</v>
      </c>
      <c r="O3084">
        <v>3</v>
      </c>
      <c r="P3084">
        <v>0</v>
      </c>
      <c r="Q3084">
        <v>0</v>
      </c>
      <c r="R3084">
        <v>0</v>
      </c>
      <c r="S3084" s="2">
        <v>1.8518518518518519E-3</v>
      </c>
      <c r="T3084" s="2">
        <v>0</v>
      </c>
      <c r="U3084">
        <v>0.625</v>
      </c>
      <c r="V3084">
        <v>0.3</v>
      </c>
      <c r="W3084">
        <v>0</v>
      </c>
      <c r="X3084">
        <v>1</v>
      </c>
      <c r="Y3084">
        <v>0</v>
      </c>
      <c r="Z3084">
        <v>0.5</v>
      </c>
      <c r="AA3084">
        <v>0.5</v>
      </c>
      <c r="AB3084">
        <v>0</v>
      </c>
      <c r="AC3084">
        <v>0</v>
      </c>
      <c r="AD3084">
        <v>0.71430000000000005</v>
      </c>
      <c r="AE3084">
        <v>0</v>
      </c>
      <c r="AF3084" t="s">
        <v>3933</v>
      </c>
      <c r="AG3084" s="2">
        <v>2.0370370370370369E-3</v>
      </c>
      <c r="AH3084" t="s">
        <v>3911</v>
      </c>
      <c r="AI3084">
        <v>3</v>
      </c>
      <c r="AJ3084" t="s">
        <v>3974</v>
      </c>
      <c r="AK3084" s="3">
        <v>39470</v>
      </c>
      <c r="AL3084" s="10">
        <f>YEAR(ufc_fights_2[[#This Row],[date]])</f>
        <v>2008</v>
      </c>
      <c r="AM3084" t="s">
        <v>3971</v>
      </c>
      <c r="AN3084">
        <v>1</v>
      </c>
      <c r="AO3084" t="s">
        <v>3913</v>
      </c>
      <c r="AP3084">
        <f>IF(ufc_fights_2[[#This Row],[winner]]="Red",ufc_fights_2[[#This Row],[r_fighter_id]],ufc_fights_2[[#This Row],[b_fighter_id]])</f>
        <v>3495</v>
      </c>
      <c r="AQ3084" t="str">
        <f>_xlfn.XLOOKUP(ufc_fights_2[[#This Row],[winnerID]],ufc_fighters[id],ufc_fighters[fighter_name],"xxx",0,1)</f>
        <v>Matt Wiman</v>
      </c>
    </row>
    <row r="3085" spans="1:43">
      <c r="A3085">
        <v>864</v>
      </c>
      <c r="B3085">
        <v>3333</v>
      </c>
      <c r="C3085">
        <f>_xlfn.XLOOKUP(ufc_fights_2[[#This Row],[r_fighter_id]],ufc_fighters[id],ufc_fighters[year],"xxx",0,1)</f>
        <v>1976</v>
      </c>
      <c r="D3085">
        <f>_xlfn.XLOOKUP(ufc_fights_2[[#This Row],[b_fighter_id]],ufc_fighters[id],ufc_fighters[year],"Prázdné",0,1)</f>
        <v>1978</v>
      </c>
      <c r="E3085" s="10">
        <f>YEAR(ufc_fights_2[[#This Row],[date]])-ufc_fights_2[[#This Row],[r_year]]</f>
        <v>37</v>
      </c>
      <c r="F3085" s="10">
        <f>YEAR(ufc_fights_2[[#This Row],[date]])-ufc_fights_2[[#This Row],[b_year]]</f>
        <v>35</v>
      </c>
      <c r="G3085">
        <v>0</v>
      </c>
      <c r="H3085">
        <v>0</v>
      </c>
      <c r="I3085">
        <v>0.50429999999999997</v>
      </c>
      <c r="J3085">
        <v>0.34229999999999999</v>
      </c>
      <c r="K3085">
        <v>0.51200000000000001</v>
      </c>
      <c r="L3085">
        <v>0.45419999999999999</v>
      </c>
      <c r="M3085">
        <v>0.33329999999999999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1.9791666666666668E-3</v>
      </c>
      <c r="T3085" s="2">
        <v>1.5509259259259259E-3</v>
      </c>
      <c r="U3085">
        <v>0.39019999999999999</v>
      </c>
      <c r="V3085">
        <v>0.2611</v>
      </c>
      <c r="W3085">
        <v>0.7</v>
      </c>
      <c r="X3085">
        <v>0.92310000000000003</v>
      </c>
      <c r="Y3085">
        <v>0.73329999999999995</v>
      </c>
      <c r="Z3085">
        <v>0.46939999999999998</v>
      </c>
      <c r="AA3085">
        <v>0.29049999999999998</v>
      </c>
      <c r="AB3085">
        <v>0.70589999999999997</v>
      </c>
      <c r="AC3085">
        <v>0.55810000000000004</v>
      </c>
      <c r="AD3085">
        <v>0</v>
      </c>
      <c r="AE3085">
        <v>0</v>
      </c>
      <c r="AF3085" t="s">
        <v>3922</v>
      </c>
      <c r="AG3085" s="2">
        <v>3.472222222222222E-3</v>
      </c>
      <c r="AH3085" t="s">
        <v>3911</v>
      </c>
      <c r="AI3085">
        <v>3</v>
      </c>
      <c r="AJ3085" t="s">
        <v>3949</v>
      </c>
      <c r="AK3085" s="3">
        <v>41307</v>
      </c>
      <c r="AL3085" s="10">
        <f>YEAR(ufc_fights_2[[#This Row],[date]])</f>
        <v>2013</v>
      </c>
      <c r="AM3085" t="s">
        <v>3971</v>
      </c>
      <c r="AN3085">
        <v>1</v>
      </c>
      <c r="AO3085" t="s">
        <v>3918</v>
      </c>
      <c r="AP3085">
        <f>IF(ufc_fights_2[[#This Row],[winner]]="Red",ufc_fights_2[[#This Row],[r_fighter_id]],ufc_fights_2[[#This Row],[b_fighter_id]])</f>
        <v>3333</v>
      </c>
      <c r="AQ3085" t="str">
        <f>_xlfn.XLOOKUP(ufc_fights_2[[#This Row],[winnerID]],ufc_fighters[id],ufc_fighters[fighter_name],"xxx",0,1)</f>
        <v>Isaac Vallie-Flagg</v>
      </c>
    </row>
    <row r="3086" spans="1:43">
      <c r="A3086">
        <v>3495</v>
      </c>
      <c r="B3086">
        <v>1768</v>
      </c>
      <c r="C3086">
        <f>_xlfn.XLOOKUP(ufc_fights_2[[#This Row],[r_fighter_id]],ufc_fighters[id],ufc_fighters[year],"xxx",0,1)</f>
        <v>1983</v>
      </c>
      <c r="D3086">
        <f>_xlfn.XLOOKUP(ufc_fights_2[[#This Row],[b_fighter_id]],ufc_fighters[id],ufc_fighters[year],"Prázdné",0,1)</f>
        <v>1995</v>
      </c>
      <c r="E3086" s="10">
        <f>YEAR(ufc_fights_2[[#This Row],[date]])-ufc_fights_2[[#This Row],[r_year]]</f>
        <v>37</v>
      </c>
      <c r="F3086" s="10">
        <f>YEAR(ufc_fights_2[[#This Row],[date]])-ufc_fights_2[[#This Row],[b_year]]</f>
        <v>25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0.5</v>
      </c>
      <c r="O3086">
        <v>0</v>
      </c>
      <c r="P3086">
        <v>0</v>
      </c>
      <c r="Q3086">
        <v>0</v>
      </c>
      <c r="R3086">
        <v>0</v>
      </c>
      <c r="S3086" s="2">
        <v>0</v>
      </c>
      <c r="T3086" s="2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3910</v>
      </c>
      <c r="AG3086" s="2">
        <v>2.5462962962962961E-4</v>
      </c>
      <c r="AH3086" t="s">
        <v>3911</v>
      </c>
      <c r="AI3086">
        <v>3</v>
      </c>
      <c r="AJ3086" t="s">
        <v>3912</v>
      </c>
      <c r="AK3086" s="3">
        <v>44170</v>
      </c>
      <c r="AL3086" s="10">
        <f>YEAR(ufc_fights_2[[#This Row],[date]])</f>
        <v>2020</v>
      </c>
      <c r="AM3086" t="s">
        <v>3971</v>
      </c>
      <c r="AN3086">
        <v>1</v>
      </c>
      <c r="AO3086" t="s">
        <v>3918</v>
      </c>
      <c r="AP3086">
        <f>IF(ufc_fights_2[[#This Row],[winner]]="Red",ufc_fights_2[[#This Row],[r_fighter_id]],ufc_fights_2[[#This Row],[b_fighter_id]])</f>
        <v>1768</v>
      </c>
      <c r="AQ3086" t="str">
        <f>_xlfn.XLOOKUP(ufc_fights_2[[#This Row],[winnerID]],ufc_fighters[id],ufc_fighters[fighter_name],"xxx",0,1)</f>
        <v>Jordan Leavitt</v>
      </c>
    </row>
    <row r="3087" spans="1:43">
      <c r="A3087">
        <v>3142</v>
      </c>
      <c r="B3087">
        <v>1695</v>
      </c>
      <c r="C3087">
        <f>_xlfn.XLOOKUP(ufc_fights_2[[#This Row],[r_fighter_id]],ufc_fighters[id],ufc_fighters[year],"xxx",0,1)</f>
        <v>1984</v>
      </c>
      <c r="D3087">
        <f>_xlfn.XLOOKUP(ufc_fights_2[[#This Row],[b_fighter_id]],ufc_fighters[id],ufc_fighters[year],"Prázdné",0,1)</f>
        <v>1986</v>
      </c>
      <c r="E3087" s="10">
        <f>YEAR(ufc_fights_2[[#This Row],[date]])-ufc_fights_2[[#This Row],[r_year]]</f>
        <v>29</v>
      </c>
      <c r="F3087" s="10">
        <f>YEAR(ufc_fights_2[[#This Row],[date]])-ufc_fights_2[[#This Row],[b_year]]</f>
        <v>27</v>
      </c>
      <c r="G3087">
        <v>0</v>
      </c>
      <c r="H3087">
        <v>0</v>
      </c>
      <c r="I3087">
        <v>0.32300000000000001</v>
      </c>
      <c r="J3087">
        <v>0.51060000000000005</v>
      </c>
      <c r="K3087">
        <v>0.34620000000000001</v>
      </c>
      <c r="L3087">
        <v>0.53920000000000001</v>
      </c>
      <c r="M3087">
        <v>1</v>
      </c>
      <c r="N3087">
        <v>0.5</v>
      </c>
      <c r="O3087">
        <v>0</v>
      </c>
      <c r="P3087">
        <v>1</v>
      </c>
      <c r="Q3087">
        <v>0</v>
      </c>
      <c r="R3087">
        <v>1</v>
      </c>
      <c r="S3087" s="2">
        <v>9.2592592592592596E-4</v>
      </c>
      <c r="T3087" s="2">
        <v>1.4120370370370369E-3</v>
      </c>
      <c r="U3087">
        <v>0.15479999999999999</v>
      </c>
      <c r="V3087">
        <v>0.44440000000000002</v>
      </c>
      <c r="W3087">
        <v>0.5625</v>
      </c>
      <c r="X3087">
        <v>0.79490000000000005</v>
      </c>
      <c r="Y3087">
        <v>0.83330000000000004</v>
      </c>
      <c r="Z3087">
        <v>0.30990000000000001</v>
      </c>
      <c r="AA3087">
        <v>0.51119999999999999</v>
      </c>
      <c r="AB3087">
        <v>0.66669999999999996</v>
      </c>
      <c r="AC3087">
        <v>0.8</v>
      </c>
      <c r="AD3087">
        <v>0.5</v>
      </c>
      <c r="AE3087">
        <v>0.2</v>
      </c>
      <c r="AF3087" t="s">
        <v>3933</v>
      </c>
      <c r="AG3087" s="2">
        <v>3.3217592592592591E-3</v>
      </c>
      <c r="AH3087" t="s">
        <v>3911</v>
      </c>
      <c r="AI3087">
        <v>3</v>
      </c>
      <c r="AJ3087" t="s">
        <v>3936</v>
      </c>
      <c r="AK3087" s="3">
        <v>41440</v>
      </c>
      <c r="AL3087" s="10">
        <f>YEAR(ufc_fights_2[[#This Row],[date]])</f>
        <v>2013</v>
      </c>
      <c r="AM3087" t="s">
        <v>3971</v>
      </c>
      <c r="AN3087">
        <v>7</v>
      </c>
      <c r="AO3087" t="s">
        <v>3918</v>
      </c>
      <c r="AP3087">
        <f>IF(ufc_fights_2[[#This Row],[winner]]="Red",ufc_fights_2[[#This Row],[r_fighter_id]],ufc_fights_2[[#This Row],[b_fighter_id]])</f>
        <v>1695</v>
      </c>
      <c r="AQ3087" t="str">
        <f>_xlfn.XLOOKUP(ufc_fights_2[[#This Row],[winnerID]],ufc_fighters[id],ufc_fighters[fighter_name],"xxx",0,1)</f>
        <v>James Krause</v>
      </c>
    </row>
    <row r="3088" spans="1:43">
      <c r="A3088">
        <v>3346</v>
      </c>
      <c r="B3088">
        <v>1695</v>
      </c>
      <c r="C3088">
        <f>_xlfn.XLOOKUP(ufc_fights_2[[#This Row],[r_fighter_id]],ufc_fighters[id],ufc_fighters[year],"xxx",0,1)</f>
        <v>1984</v>
      </c>
      <c r="D3088">
        <f>_xlfn.XLOOKUP(ufc_fights_2[[#This Row],[b_fighter_id]],ufc_fighters[id],ufc_fighters[year],"Prázdné",0,1)</f>
        <v>1986</v>
      </c>
      <c r="E3088" s="10">
        <f>YEAR(ufc_fights_2[[#This Row],[date]])-ufc_fights_2[[#This Row],[r_year]]</f>
        <v>30</v>
      </c>
      <c r="F3088" s="10">
        <f>YEAR(ufc_fights_2[[#This Row],[date]])-ufc_fights_2[[#This Row],[b_year]]</f>
        <v>28</v>
      </c>
      <c r="G3088">
        <v>0</v>
      </c>
      <c r="H3088">
        <v>0</v>
      </c>
      <c r="I3088">
        <v>0.23330000000000001</v>
      </c>
      <c r="J3088">
        <v>0.43140000000000001</v>
      </c>
      <c r="K3088">
        <v>0.2727</v>
      </c>
      <c r="L3088">
        <v>0.48480000000000001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 s="2">
        <v>4.0509259259259258E-4</v>
      </c>
      <c r="T3088" s="2">
        <v>1.5972222222222223E-3</v>
      </c>
      <c r="U3088">
        <v>0.24</v>
      </c>
      <c r="V3088">
        <v>0.33329999999999999</v>
      </c>
      <c r="W3088">
        <v>0.2</v>
      </c>
      <c r="X3088">
        <v>0</v>
      </c>
      <c r="Y3088">
        <v>0.55559999999999998</v>
      </c>
      <c r="Z3088">
        <v>0.15790000000000001</v>
      </c>
      <c r="AA3088">
        <v>0.45</v>
      </c>
      <c r="AB3088">
        <v>0.28570000000000001</v>
      </c>
      <c r="AC3088">
        <v>0.2</v>
      </c>
      <c r="AD3088">
        <v>0.5</v>
      </c>
      <c r="AE3088">
        <v>0.5</v>
      </c>
      <c r="AF3088" t="s">
        <v>3910</v>
      </c>
      <c r="AG3088" s="2">
        <v>3.472222222222222E-3</v>
      </c>
      <c r="AH3088" t="s">
        <v>3911</v>
      </c>
      <c r="AI3088">
        <v>3</v>
      </c>
      <c r="AJ3088" t="s">
        <v>3924</v>
      </c>
      <c r="AK3088" s="3">
        <v>41783</v>
      </c>
      <c r="AL3088" s="10">
        <f>YEAR(ufc_fights_2[[#This Row],[date]])</f>
        <v>2014</v>
      </c>
      <c r="AM3088" t="s">
        <v>3971</v>
      </c>
      <c r="AN3088">
        <v>1</v>
      </c>
      <c r="AO3088" t="s">
        <v>3918</v>
      </c>
      <c r="AP3088">
        <f>IF(ufc_fights_2[[#This Row],[winner]]="Red",ufc_fights_2[[#This Row],[r_fighter_id]],ufc_fights_2[[#This Row],[b_fighter_id]])</f>
        <v>1695</v>
      </c>
      <c r="AQ3088" t="str">
        <f>_xlfn.XLOOKUP(ufc_fights_2[[#This Row],[winnerID]],ufc_fighters[id],ufc_fighters[fighter_name],"xxx",0,1)</f>
        <v>James Krause</v>
      </c>
    </row>
    <row r="3089" spans="1:43">
      <c r="A3089">
        <v>2586</v>
      </c>
      <c r="B3089">
        <v>1953</v>
      </c>
      <c r="C3089">
        <f>_xlfn.XLOOKUP(ufc_fights_2[[#This Row],[r_fighter_id]],ufc_fighters[id],ufc_fighters[year],"xxx",0,1)</f>
        <v>1996</v>
      </c>
      <c r="D3089">
        <f>_xlfn.XLOOKUP(ufc_fights_2[[#This Row],[b_fighter_id]],ufc_fighters[id],ufc_fighters[year],"Prázdné",0,1)</f>
        <v>1986</v>
      </c>
      <c r="E3089" s="10">
        <f>YEAR(ufc_fights_2[[#This Row],[date]])-ufc_fights_2[[#This Row],[r_year]]</f>
        <v>23</v>
      </c>
      <c r="F3089" s="10">
        <f>YEAR(ufc_fights_2[[#This Row],[date]])-ufc_fights_2[[#This Row],[b_year]]</f>
        <v>33</v>
      </c>
      <c r="G3089">
        <v>0</v>
      </c>
      <c r="H3089">
        <v>0</v>
      </c>
      <c r="I3089">
        <v>0.64710000000000001</v>
      </c>
      <c r="J3089">
        <v>0.22220000000000001</v>
      </c>
      <c r="K3089">
        <v>0.87070000000000003</v>
      </c>
      <c r="L3089">
        <v>0.41670000000000001</v>
      </c>
      <c r="M3089">
        <v>0.66669999999999996</v>
      </c>
      <c r="N3089">
        <v>0</v>
      </c>
      <c r="O3089">
        <v>2</v>
      </c>
      <c r="P3089">
        <v>0</v>
      </c>
      <c r="Q3089">
        <v>0</v>
      </c>
      <c r="R3089">
        <v>0</v>
      </c>
      <c r="S3089" s="2">
        <v>9.2592592592592587E-3</v>
      </c>
      <c r="T3089" s="2">
        <v>5.5555555555555556E-4</v>
      </c>
      <c r="U3089">
        <v>0.65620000000000001</v>
      </c>
      <c r="V3089">
        <v>0</v>
      </c>
      <c r="W3089">
        <v>0.5</v>
      </c>
      <c r="X3089">
        <v>0</v>
      </c>
      <c r="Y3089">
        <v>0</v>
      </c>
      <c r="Z3089">
        <v>0.2</v>
      </c>
      <c r="AA3089">
        <v>0.25</v>
      </c>
      <c r="AB3089">
        <v>0</v>
      </c>
      <c r="AC3089">
        <v>0</v>
      </c>
      <c r="AD3089">
        <v>0.72409999999999997</v>
      </c>
      <c r="AE3089">
        <v>0</v>
      </c>
      <c r="AF3089" t="s">
        <v>3915</v>
      </c>
      <c r="AG3089" s="2">
        <v>3.472222222222222E-3</v>
      </c>
      <c r="AH3089" t="s">
        <v>3911</v>
      </c>
      <c r="AI3089">
        <v>3</v>
      </c>
      <c r="AJ3089" t="s">
        <v>3993</v>
      </c>
      <c r="AK3089" s="3">
        <v>43729</v>
      </c>
      <c r="AL3089" s="10">
        <f>YEAR(ufc_fights_2[[#This Row],[date]])</f>
        <v>2019</v>
      </c>
      <c r="AM3089" t="s">
        <v>3971</v>
      </c>
      <c r="AN3089">
        <v>50</v>
      </c>
      <c r="AO3089" t="s">
        <v>3913</v>
      </c>
      <c r="AP3089">
        <f>IF(ufc_fights_2[[#This Row],[winner]]="Red",ufc_fights_2[[#This Row],[r_fighter_id]],ufc_fights_2[[#This Row],[b_fighter_id]])</f>
        <v>2586</v>
      </c>
      <c r="AQ3089" t="str">
        <f>_xlfn.XLOOKUP(ufc_fights_2[[#This Row],[winnerID]],ufc_fighters[id],ufc_fighters[fighter_name],"xxx",0,1)</f>
        <v>Claudio Puelles</v>
      </c>
    </row>
    <row r="3090" spans="1:43">
      <c r="A3090">
        <v>2586</v>
      </c>
      <c r="B3090">
        <v>2993</v>
      </c>
      <c r="C3090">
        <f>_xlfn.XLOOKUP(ufc_fights_2[[#This Row],[r_fighter_id]],ufc_fighters[id],ufc_fighters[year],"xxx",0,1)</f>
        <v>1996</v>
      </c>
      <c r="D3090">
        <f>_xlfn.XLOOKUP(ufc_fights_2[[#This Row],[b_fighter_id]],ufc_fighters[id],ufc_fighters[year],"Prázdné",0,1)</f>
        <v>1984</v>
      </c>
      <c r="E3090" s="10">
        <f>YEAR(ufc_fights_2[[#This Row],[date]])-ufc_fights_2[[#This Row],[r_year]]</f>
        <v>22</v>
      </c>
      <c r="F3090" s="10">
        <f>YEAR(ufc_fights_2[[#This Row],[date]])-ufc_fights_2[[#This Row],[b_year]]</f>
        <v>34</v>
      </c>
      <c r="G3090">
        <v>0</v>
      </c>
      <c r="H3090">
        <v>1</v>
      </c>
      <c r="I3090">
        <v>0.32650000000000001</v>
      </c>
      <c r="J3090">
        <v>0.53849999999999998</v>
      </c>
      <c r="K3090">
        <v>0.32650000000000001</v>
      </c>
      <c r="L3090">
        <v>0.60229999999999995</v>
      </c>
      <c r="M3090">
        <v>0.28570000000000001</v>
      </c>
      <c r="N3090">
        <v>1</v>
      </c>
      <c r="O3090">
        <v>1</v>
      </c>
      <c r="P3090">
        <v>0</v>
      </c>
      <c r="Q3090">
        <v>0</v>
      </c>
      <c r="R3090">
        <v>0</v>
      </c>
      <c r="S3090" s="2">
        <v>1.0185185185185184E-3</v>
      </c>
      <c r="T3090" s="2">
        <v>1.9907407407407408E-3</v>
      </c>
      <c r="U3090">
        <v>0.26829999999999998</v>
      </c>
      <c r="V3090">
        <v>0.47520000000000001</v>
      </c>
      <c r="W3090">
        <v>0.5</v>
      </c>
      <c r="X3090">
        <v>1</v>
      </c>
      <c r="Y3090">
        <v>0.83330000000000004</v>
      </c>
      <c r="Z3090">
        <v>0.2727</v>
      </c>
      <c r="AA3090">
        <v>0.4</v>
      </c>
      <c r="AB3090">
        <v>0</v>
      </c>
      <c r="AC3090">
        <v>0.66669999999999996</v>
      </c>
      <c r="AD3090">
        <v>0.8</v>
      </c>
      <c r="AE3090">
        <v>0.73470000000000002</v>
      </c>
      <c r="AF3090" t="s">
        <v>3933</v>
      </c>
      <c r="AG3090" s="2">
        <v>1.6550925925925926E-3</v>
      </c>
      <c r="AH3090" t="s">
        <v>3911</v>
      </c>
      <c r="AI3090">
        <v>3</v>
      </c>
      <c r="AJ3090" t="s">
        <v>3973</v>
      </c>
      <c r="AK3090" s="3">
        <v>43239</v>
      </c>
      <c r="AL3090" s="10">
        <f>YEAR(ufc_fights_2[[#This Row],[date]])</f>
        <v>2018</v>
      </c>
      <c r="AM3090" t="s">
        <v>3971</v>
      </c>
      <c r="AN3090">
        <v>151</v>
      </c>
      <c r="AO3090" t="s">
        <v>3913</v>
      </c>
      <c r="AP3090">
        <f>IF(ufc_fights_2[[#This Row],[winner]]="Red",ufc_fights_2[[#This Row],[r_fighter_id]],ufc_fights_2[[#This Row],[b_fighter_id]])</f>
        <v>2586</v>
      </c>
      <c r="AQ3090" t="str">
        <f>_xlfn.XLOOKUP(ufc_fights_2[[#This Row],[winnerID]],ufc_fighters[id],ufc_fighters[fighter_name],"xxx",0,1)</f>
        <v>Claudio Puelles</v>
      </c>
    </row>
    <row r="3091" spans="1:43">
      <c r="A3091">
        <v>309</v>
      </c>
      <c r="B3091">
        <v>1976</v>
      </c>
      <c r="C3091">
        <f>_xlfn.XLOOKUP(ufc_fights_2[[#This Row],[r_fighter_id]],ufc_fighters[id],ufc_fighters[year],"xxx",0,1)</f>
        <v>1974</v>
      </c>
      <c r="D3091">
        <f>_xlfn.XLOOKUP(ufc_fights_2[[#This Row],[b_fighter_id]],ufc_fighters[id],ufc_fighters[year],"Prázdné",0,1)</f>
        <v>0</v>
      </c>
      <c r="E3091" s="10">
        <f>YEAR(ufc_fights_2[[#This Row],[date]])-ufc_fights_2[[#This Row],[r_year]]</f>
        <v>23</v>
      </c>
      <c r="F3091" s="10">
        <f>YEAR(ufc_fights_2[[#This Row],[date]])-ufc_fights_2[[#This Row],[b_year]]</f>
        <v>1997</v>
      </c>
      <c r="G3091">
        <v>0</v>
      </c>
      <c r="H3091">
        <v>0</v>
      </c>
      <c r="I3091">
        <v>0</v>
      </c>
      <c r="J3091">
        <v>0</v>
      </c>
      <c r="K3091">
        <v>0.57140000000000002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 s="2">
        <v>0</v>
      </c>
      <c r="T3091" s="2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3933</v>
      </c>
      <c r="AG3091" s="2">
        <v>9.7222222222222219E-4</v>
      </c>
      <c r="AH3091" t="s">
        <v>4057</v>
      </c>
      <c r="AI3091">
        <v>1</v>
      </c>
      <c r="AJ3091" t="s">
        <v>3925</v>
      </c>
      <c r="AK3091" s="3">
        <v>35468</v>
      </c>
      <c r="AL3091" s="10">
        <f>YEAR(ufc_fights_2[[#This Row],[date]])</f>
        <v>1997</v>
      </c>
      <c r="AM3091" t="s">
        <v>3971</v>
      </c>
      <c r="AN3091">
        <v>164</v>
      </c>
      <c r="AO3091" t="s">
        <v>3913</v>
      </c>
      <c r="AP3091">
        <f>IF(ufc_fights_2[[#This Row],[winner]]="Red",ufc_fights_2[[#This Row],[r_fighter_id]],ufc_fights_2[[#This Row],[b_fighter_id]])</f>
        <v>309</v>
      </c>
      <c r="AQ3091" t="str">
        <f>_xlfn.XLOOKUP(ufc_fights_2[[#This Row],[winnerID]],ufc_fighters[id],ufc_fighters[fighter_name],"xxx",0,1)</f>
        <v>Jerry Bohlander</v>
      </c>
    </row>
    <row r="3092" spans="1:43">
      <c r="A3092">
        <v>309</v>
      </c>
      <c r="B3092">
        <v>2868</v>
      </c>
      <c r="C3092">
        <f>_xlfn.XLOOKUP(ufc_fights_2[[#This Row],[r_fighter_id]],ufc_fighters[id],ufc_fighters[year],"xxx",0,1)</f>
        <v>1974</v>
      </c>
      <c r="D3092">
        <f>_xlfn.XLOOKUP(ufc_fights_2[[#This Row],[b_fighter_id]],ufc_fighters[id],ufc_fighters[year],"Prázdné",0,1)</f>
        <v>0</v>
      </c>
      <c r="E3092" s="10">
        <f>YEAR(ufc_fights_2[[#This Row],[date]])-ufc_fights_2[[#This Row],[r_year]]</f>
        <v>23</v>
      </c>
      <c r="F3092" s="10">
        <f>YEAR(ufc_fights_2[[#This Row],[date]])-ufc_fights_2[[#This Row],[b_year]]</f>
        <v>1997</v>
      </c>
      <c r="G3092">
        <v>0</v>
      </c>
      <c r="H3092">
        <v>0</v>
      </c>
      <c r="I3092">
        <v>0.5</v>
      </c>
      <c r="J3092">
        <v>0</v>
      </c>
      <c r="K3092">
        <v>0.6</v>
      </c>
      <c r="L3092">
        <v>0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0</v>
      </c>
      <c r="S3092" s="2">
        <v>0</v>
      </c>
      <c r="T3092" s="2">
        <v>0</v>
      </c>
      <c r="U3092">
        <v>0.66669999999999996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 t="s">
        <v>3933</v>
      </c>
      <c r="AG3092" s="2">
        <v>4.5138888888888887E-4</v>
      </c>
      <c r="AH3092" t="s">
        <v>4086</v>
      </c>
      <c r="AI3092">
        <v>1</v>
      </c>
      <c r="AJ3092" t="s">
        <v>3925</v>
      </c>
      <c r="AK3092" s="3">
        <v>35468</v>
      </c>
      <c r="AL3092" s="10">
        <f>YEAR(ufc_fights_2[[#This Row],[date]])</f>
        <v>1997</v>
      </c>
      <c r="AM3092" t="s">
        <v>3971</v>
      </c>
      <c r="AN3092">
        <v>164</v>
      </c>
      <c r="AO3092" t="s">
        <v>3913</v>
      </c>
      <c r="AP3092">
        <f>IF(ufc_fights_2[[#This Row],[winner]]="Red",ufc_fights_2[[#This Row],[r_fighter_id]],ufc_fights_2[[#This Row],[b_fighter_id]])</f>
        <v>309</v>
      </c>
      <c r="AQ3092" t="str">
        <f>_xlfn.XLOOKUP(ufc_fights_2[[#This Row],[winnerID]],ufc_fighters[id],ufc_fighters[fighter_name],"xxx",0,1)</f>
        <v>Jerry Bohlander</v>
      </c>
    </row>
    <row r="3093" spans="1:43">
      <c r="A3093">
        <v>2520</v>
      </c>
      <c r="B3093">
        <v>201</v>
      </c>
      <c r="C3093">
        <f>_xlfn.XLOOKUP(ufc_fights_2[[#This Row],[r_fighter_id]],ufc_fighters[id],ufc_fighters[year],"xxx",0,1)</f>
        <v>1987</v>
      </c>
      <c r="D3093">
        <f>_xlfn.XLOOKUP(ufc_fights_2[[#This Row],[b_fighter_id]],ufc_fighters[id],ufc_fighters[year],"Prázdné",0,1)</f>
        <v>1986</v>
      </c>
      <c r="E3093" s="10">
        <f>YEAR(ufc_fights_2[[#This Row],[date]])-ufc_fights_2[[#This Row],[r_year]]</f>
        <v>29</v>
      </c>
      <c r="F3093" s="10">
        <f>YEAR(ufc_fights_2[[#This Row],[date]])-ufc_fights_2[[#This Row],[b_year]]</f>
        <v>30</v>
      </c>
      <c r="G3093">
        <v>0</v>
      </c>
      <c r="H3093">
        <v>0</v>
      </c>
      <c r="I3093">
        <v>0.3664</v>
      </c>
      <c r="J3093">
        <v>0.4451</v>
      </c>
      <c r="K3093">
        <v>0.3664</v>
      </c>
      <c r="L3093">
        <v>0.4451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0</v>
      </c>
      <c r="T3093" s="2">
        <v>0</v>
      </c>
      <c r="U3093">
        <v>0.30170000000000002</v>
      </c>
      <c r="V3093">
        <v>0.26729999999999998</v>
      </c>
      <c r="W3093">
        <v>0.71430000000000005</v>
      </c>
      <c r="X3093">
        <v>1</v>
      </c>
      <c r="Y3093">
        <v>0.83779999999999999</v>
      </c>
      <c r="Z3093">
        <v>0.3664</v>
      </c>
      <c r="AA3093">
        <v>0.44790000000000002</v>
      </c>
      <c r="AB3093">
        <v>0</v>
      </c>
      <c r="AC3093">
        <v>0</v>
      </c>
      <c r="AD3093">
        <v>0</v>
      </c>
      <c r="AE3093">
        <v>0</v>
      </c>
      <c r="AF3093" t="s">
        <v>3915</v>
      </c>
      <c r="AG3093" s="2">
        <v>3.472222222222222E-3</v>
      </c>
      <c r="AH3093" t="s">
        <v>3911</v>
      </c>
      <c r="AI3093">
        <v>3</v>
      </c>
      <c r="AJ3093" t="s">
        <v>3914</v>
      </c>
      <c r="AK3093" s="3">
        <v>42483</v>
      </c>
      <c r="AL3093" s="10">
        <f>YEAR(ufc_fights_2[[#This Row],[date]])</f>
        <v>2016</v>
      </c>
      <c r="AM3093" t="s">
        <v>3971</v>
      </c>
      <c r="AN3093">
        <v>1</v>
      </c>
      <c r="AO3093" t="s">
        <v>3918</v>
      </c>
      <c r="AP3093">
        <f>IF(ufc_fights_2[[#This Row],[winner]]="Red",ufc_fights_2[[#This Row],[r_fighter_id]],ufc_fights_2[[#This Row],[b_fighter_id]])</f>
        <v>201</v>
      </c>
      <c r="AQ3093" t="str">
        <f>_xlfn.XLOOKUP(ufc_fights_2[[#This Row],[winnerID]],ufc_fighters[id],ufc_fighters[fighter_name],"xxx",0,1)</f>
        <v>Edson Barboza</v>
      </c>
    </row>
    <row r="3094" spans="1:43">
      <c r="A3094">
        <v>201</v>
      </c>
      <c r="B3094">
        <v>2375</v>
      </c>
      <c r="C3094">
        <f>_xlfn.XLOOKUP(ufc_fights_2[[#This Row],[r_fighter_id]],ufc_fighters[id],ufc_fighters[year],"xxx",0,1)</f>
        <v>1986</v>
      </c>
      <c r="D3094">
        <f>_xlfn.XLOOKUP(ufc_fights_2[[#This Row],[b_fighter_id]],ufc_fighters[id],ufc_fighters[year],"Prázdné",0,1)</f>
        <v>1982</v>
      </c>
      <c r="E3094" s="10">
        <f>YEAR(ufc_fights_2[[#This Row],[date]])-ufc_fights_2[[#This Row],[r_year]]</f>
        <v>27</v>
      </c>
      <c r="F3094" s="10">
        <f>YEAR(ufc_fights_2[[#This Row],[date]])-ufc_fights_2[[#This Row],[b_year]]</f>
        <v>31</v>
      </c>
      <c r="G3094">
        <v>1</v>
      </c>
      <c r="H3094">
        <v>0</v>
      </c>
      <c r="I3094">
        <v>0.55059999999999998</v>
      </c>
      <c r="J3094">
        <v>0.45240000000000002</v>
      </c>
      <c r="K3094">
        <v>0.55059999999999998</v>
      </c>
      <c r="L3094">
        <v>0.45240000000000002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1.5046296296296297E-4</v>
      </c>
      <c r="T3094" s="2">
        <v>2.3148148148148147E-5</v>
      </c>
      <c r="U3094">
        <v>0.22500000000000001</v>
      </c>
      <c r="V3094">
        <v>0.39389999999999997</v>
      </c>
      <c r="W3094">
        <v>0.8095</v>
      </c>
      <c r="X3094">
        <v>0.82140000000000002</v>
      </c>
      <c r="Y3094">
        <v>0</v>
      </c>
      <c r="Z3094">
        <v>0.55059999999999998</v>
      </c>
      <c r="AA3094">
        <v>0.45240000000000002</v>
      </c>
      <c r="AB3094">
        <v>0</v>
      </c>
      <c r="AC3094">
        <v>0</v>
      </c>
      <c r="AD3094">
        <v>0</v>
      </c>
      <c r="AE3094">
        <v>0</v>
      </c>
      <c r="AF3094" t="s">
        <v>3910</v>
      </c>
      <c r="AG3094" s="2">
        <v>1.2037037037037038E-3</v>
      </c>
      <c r="AH3094" t="s">
        <v>3911</v>
      </c>
      <c r="AI3094">
        <v>3</v>
      </c>
      <c r="AJ3094" t="s">
        <v>3914</v>
      </c>
      <c r="AK3094" s="3">
        <v>41461</v>
      </c>
      <c r="AL3094" s="10">
        <f>YEAR(ufc_fights_2[[#This Row],[date]])</f>
        <v>2013</v>
      </c>
      <c r="AM3094" t="s">
        <v>3971</v>
      </c>
      <c r="AN3094">
        <v>1</v>
      </c>
      <c r="AO3094" t="s">
        <v>3913</v>
      </c>
      <c r="AP3094">
        <f>IF(ufc_fights_2[[#This Row],[winner]]="Red",ufc_fights_2[[#This Row],[r_fighter_id]],ufc_fights_2[[#This Row],[b_fighter_id]])</f>
        <v>201</v>
      </c>
      <c r="AQ3094" t="str">
        <f>_xlfn.XLOOKUP(ufc_fights_2[[#This Row],[winnerID]],ufc_fighters[id],ufc_fighters[fighter_name],"xxx",0,1)</f>
        <v>Edson Barboza</v>
      </c>
    </row>
    <row r="3095" spans="1:43">
      <c r="A3095">
        <v>201</v>
      </c>
      <c r="B3095">
        <v>2076</v>
      </c>
      <c r="C3095">
        <f>_xlfn.XLOOKUP(ufc_fights_2[[#This Row],[r_fighter_id]],ufc_fighters[id],ufc_fighters[year],"xxx",0,1)</f>
        <v>1986</v>
      </c>
      <c r="D3095">
        <f>_xlfn.XLOOKUP(ufc_fights_2[[#This Row],[b_fighter_id]],ufc_fighters[id],ufc_fighters[year],"Prázdné",0,1)</f>
        <v>1982</v>
      </c>
      <c r="E3095" s="10">
        <f>YEAR(ufc_fights_2[[#This Row],[date]])-ufc_fights_2[[#This Row],[r_year]]</f>
        <v>30</v>
      </c>
      <c r="F3095" s="10">
        <f>YEAR(ufc_fights_2[[#This Row],[date]])-ufc_fights_2[[#This Row],[b_year]]</f>
        <v>34</v>
      </c>
      <c r="G3095">
        <v>0</v>
      </c>
      <c r="H3095">
        <v>0</v>
      </c>
      <c r="I3095">
        <v>0.4118</v>
      </c>
      <c r="J3095">
        <v>0.30230000000000001</v>
      </c>
      <c r="K3095">
        <v>0.4375</v>
      </c>
      <c r="L3095">
        <v>0.31109999999999999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4.3981481481481481E-4</v>
      </c>
      <c r="T3095" s="2">
        <v>4.6296296296296294E-5</v>
      </c>
      <c r="U3095">
        <v>0.27379999999999999</v>
      </c>
      <c r="V3095">
        <v>0.29170000000000001</v>
      </c>
      <c r="W3095">
        <v>0.45450000000000002</v>
      </c>
      <c r="X3095">
        <v>0.76670000000000005</v>
      </c>
      <c r="Y3095">
        <v>0.5</v>
      </c>
      <c r="Z3095">
        <v>0.40939999999999999</v>
      </c>
      <c r="AA3095">
        <v>0.28799999999999998</v>
      </c>
      <c r="AB3095">
        <v>0</v>
      </c>
      <c r="AC3095">
        <v>0.5</v>
      </c>
      <c r="AD3095">
        <v>0.44440000000000002</v>
      </c>
      <c r="AE3095">
        <v>1</v>
      </c>
      <c r="AF3095" t="s">
        <v>3915</v>
      </c>
      <c r="AG3095" s="2">
        <v>3.472222222222222E-3</v>
      </c>
      <c r="AH3095" t="s">
        <v>3911</v>
      </c>
      <c r="AI3095">
        <v>3</v>
      </c>
      <c r="AJ3095" t="s">
        <v>3925</v>
      </c>
      <c r="AK3095" s="3">
        <v>42574</v>
      </c>
      <c r="AL3095" s="10">
        <f>YEAR(ufc_fights_2[[#This Row],[date]])</f>
        <v>2016</v>
      </c>
      <c r="AM3095" t="s">
        <v>3971</v>
      </c>
      <c r="AN3095">
        <v>8</v>
      </c>
      <c r="AO3095" t="s">
        <v>3913</v>
      </c>
      <c r="AP3095">
        <f>IF(ufc_fights_2[[#This Row],[winner]]="Red",ufc_fights_2[[#This Row],[r_fighter_id]],ufc_fights_2[[#This Row],[b_fighter_id]])</f>
        <v>201</v>
      </c>
      <c r="AQ3095" t="str">
        <f>_xlfn.XLOOKUP(ufc_fights_2[[#This Row],[winnerID]],ufc_fighters[id],ufc_fighters[fighter_name],"xxx",0,1)</f>
        <v>Edson Barboza</v>
      </c>
    </row>
    <row r="3096" spans="1:43">
      <c r="A3096">
        <v>540</v>
      </c>
      <c r="B3096">
        <v>1995</v>
      </c>
      <c r="C3096">
        <f>_xlfn.XLOOKUP(ufc_fights_2[[#This Row],[r_fighter_id]],ufc_fighters[id],ufc_fighters[year],"xxx",0,1)</f>
        <v>1987</v>
      </c>
      <c r="D3096">
        <f>_xlfn.XLOOKUP(ufc_fights_2[[#This Row],[b_fighter_id]],ufc_fighters[id],ufc_fighters[year],"Prázdné",0,1)</f>
        <v>1984</v>
      </c>
      <c r="E3096" s="10">
        <f>YEAR(ufc_fights_2[[#This Row],[date]])-ufc_fights_2[[#This Row],[r_year]]</f>
        <v>26</v>
      </c>
      <c r="F3096" s="10">
        <f>YEAR(ufc_fights_2[[#This Row],[date]])-ufc_fights_2[[#This Row],[b_year]]</f>
        <v>29</v>
      </c>
      <c r="G3096">
        <v>1</v>
      </c>
      <c r="H3096">
        <v>0</v>
      </c>
      <c r="I3096">
        <v>0.45279999999999998</v>
      </c>
      <c r="J3096">
        <v>0.63160000000000005</v>
      </c>
      <c r="K3096">
        <v>0.53029999999999999</v>
      </c>
      <c r="L3096">
        <v>0.76739999999999997</v>
      </c>
      <c r="M3096">
        <v>0.4</v>
      </c>
      <c r="N3096">
        <v>0</v>
      </c>
      <c r="O3096">
        <v>0</v>
      </c>
      <c r="P3096">
        <v>2</v>
      </c>
      <c r="Q3096">
        <v>0</v>
      </c>
      <c r="R3096">
        <v>0</v>
      </c>
      <c r="S3096" s="2">
        <v>1.8749999999999999E-3</v>
      </c>
      <c r="T3096" s="2">
        <v>2.2222222222222222E-3</v>
      </c>
      <c r="U3096">
        <v>0.39129999999999998</v>
      </c>
      <c r="V3096">
        <v>0.51719999999999999</v>
      </c>
      <c r="W3096">
        <v>0.83330000000000004</v>
      </c>
      <c r="X3096">
        <v>1</v>
      </c>
      <c r="Y3096">
        <v>0</v>
      </c>
      <c r="Z3096">
        <v>0.45100000000000001</v>
      </c>
      <c r="AA3096">
        <v>0.5484</v>
      </c>
      <c r="AB3096">
        <v>1</v>
      </c>
      <c r="AC3096">
        <v>0</v>
      </c>
      <c r="AD3096">
        <v>0</v>
      </c>
      <c r="AE3096">
        <v>1</v>
      </c>
      <c r="AF3096" t="s">
        <v>3933</v>
      </c>
      <c r="AG3096" s="2">
        <v>3.460648148148148E-3</v>
      </c>
      <c r="AH3096" t="s">
        <v>3911</v>
      </c>
      <c r="AI3096">
        <v>3</v>
      </c>
      <c r="AJ3096" t="s">
        <v>3928</v>
      </c>
      <c r="AK3096" s="3">
        <v>41482</v>
      </c>
      <c r="AL3096" s="10">
        <f>YEAR(ufc_fights_2[[#This Row],[date]])</f>
        <v>2013</v>
      </c>
      <c r="AM3096" t="s">
        <v>3971</v>
      </c>
      <c r="AN3096">
        <v>128</v>
      </c>
      <c r="AO3096" t="s">
        <v>3918</v>
      </c>
      <c r="AP3096">
        <f>IF(ufc_fights_2[[#This Row],[winner]]="Red",ufc_fights_2[[#This Row],[r_fighter_id]],ufc_fights_2[[#This Row],[b_fighter_id]])</f>
        <v>1995</v>
      </c>
      <c r="AQ3096" t="str">
        <f>_xlfn.XLOOKUP(ufc_fights_2[[#This Row],[winnerID]],ufc_fighters[id],ufc_fighters[fighter_name],"xxx",0,1)</f>
        <v>Jorge Masvidal</v>
      </c>
    </row>
    <row r="3097" spans="1:43">
      <c r="A3097">
        <v>675</v>
      </c>
      <c r="B3097">
        <v>1995</v>
      </c>
      <c r="C3097">
        <f>_xlfn.XLOOKUP(ufc_fights_2[[#This Row],[r_fighter_id]],ufc_fighters[id],ufc_fighters[year],"xxx",0,1)</f>
        <v>1985</v>
      </c>
      <c r="D3097">
        <f>_xlfn.XLOOKUP(ufc_fights_2[[#This Row],[b_fighter_id]],ufc_fighters[id],ufc_fighters[year],"Prázdné",0,1)</f>
        <v>1984</v>
      </c>
      <c r="E3097" s="10">
        <f>YEAR(ufc_fights_2[[#This Row],[date]])-ufc_fights_2[[#This Row],[r_year]]</f>
        <v>29</v>
      </c>
      <c r="F3097" s="10">
        <f>YEAR(ufc_fights_2[[#This Row],[date]])-ufc_fights_2[[#This Row],[b_year]]</f>
        <v>30</v>
      </c>
      <c r="G3097">
        <v>1</v>
      </c>
      <c r="H3097">
        <v>0</v>
      </c>
      <c r="I3097">
        <v>0.22889999999999999</v>
      </c>
      <c r="J3097">
        <v>0.55430000000000001</v>
      </c>
      <c r="K3097">
        <v>0.26440000000000002</v>
      </c>
      <c r="L3097">
        <v>0.66</v>
      </c>
      <c r="M3097">
        <v>0.66669999999999996</v>
      </c>
      <c r="N3097">
        <v>0.5</v>
      </c>
      <c r="O3097">
        <v>1</v>
      </c>
      <c r="P3097">
        <v>2</v>
      </c>
      <c r="Q3097">
        <v>0</v>
      </c>
      <c r="R3097">
        <v>0</v>
      </c>
      <c r="S3097" s="2">
        <v>2.7777777777777778E-4</v>
      </c>
      <c r="T3097" s="2">
        <v>5.208333333333333E-3</v>
      </c>
      <c r="U3097">
        <v>9.8400000000000001E-2</v>
      </c>
      <c r="V3097">
        <v>0.50719999999999998</v>
      </c>
      <c r="W3097">
        <v>0.4375</v>
      </c>
      <c r="X3097">
        <v>1</v>
      </c>
      <c r="Y3097">
        <v>0.5</v>
      </c>
      <c r="Z3097">
        <v>0.22370000000000001</v>
      </c>
      <c r="AA3097">
        <v>0.46</v>
      </c>
      <c r="AB3097">
        <v>0</v>
      </c>
      <c r="AC3097">
        <v>0.88890000000000002</v>
      </c>
      <c r="AD3097">
        <v>0.33329999999999999</v>
      </c>
      <c r="AE3097">
        <v>0.60609999999999997</v>
      </c>
      <c r="AF3097" t="s">
        <v>3915</v>
      </c>
      <c r="AG3097" s="2">
        <v>3.472222222222222E-3</v>
      </c>
      <c r="AH3097" t="s">
        <v>3911</v>
      </c>
      <c r="AI3097">
        <v>3</v>
      </c>
      <c r="AJ3097" t="s">
        <v>3914</v>
      </c>
      <c r="AK3097" s="3">
        <v>41846</v>
      </c>
      <c r="AL3097" s="10">
        <f>YEAR(ufc_fights_2[[#This Row],[date]])</f>
        <v>2014</v>
      </c>
      <c r="AM3097" t="s">
        <v>3971</v>
      </c>
      <c r="AN3097">
        <v>83</v>
      </c>
      <c r="AO3097" t="s">
        <v>3918</v>
      </c>
      <c r="AP3097">
        <f>IF(ufc_fights_2[[#This Row],[winner]]="Red",ufc_fights_2[[#This Row],[r_fighter_id]],ufc_fights_2[[#This Row],[b_fighter_id]])</f>
        <v>1995</v>
      </c>
      <c r="AQ3097" t="str">
        <f>_xlfn.XLOOKUP(ufc_fights_2[[#This Row],[winnerID]],ufc_fighters[id],ufc_fighters[fighter_name],"xxx",0,1)</f>
        <v>Jorge Masvidal</v>
      </c>
    </row>
    <row r="3098" spans="1:43">
      <c r="A3098">
        <v>201</v>
      </c>
      <c r="B3098">
        <v>943</v>
      </c>
      <c r="C3098">
        <f>_xlfn.XLOOKUP(ufc_fights_2[[#This Row],[r_fighter_id]],ufc_fighters[id],ufc_fighters[year],"xxx",0,1)</f>
        <v>1986</v>
      </c>
      <c r="D3098">
        <f>_xlfn.XLOOKUP(ufc_fights_2[[#This Row],[b_fighter_id]],ufc_fighters[id],ufc_fighters[year],"Prázdné",0,1)</f>
        <v>1984</v>
      </c>
      <c r="E3098" s="10">
        <f>YEAR(ufc_fights_2[[#This Row],[date]])-ufc_fights_2[[#This Row],[r_year]]</f>
        <v>29</v>
      </c>
      <c r="F3098" s="10">
        <f>YEAR(ufc_fights_2[[#This Row],[date]])-ufc_fights_2[[#This Row],[b_year]]</f>
        <v>31</v>
      </c>
      <c r="G3098">
        <v>0</v>
      </c>
      <c r="H3098">
        <v>0</v>
      </c>
      <c r="I3098">
        <v>0.47410000000000002</v>
      </c>
      <c r="J3098">
        <v>0.31330000000000002</v>
      </c>
      <c r="K3098">
        <v>0.47410000000000002</v>
      </c>
      <c r="L3098">
        <v>0.32679999999999998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0</v>
      </c>
      <c r="T3098" s="2">
        <v>2.0833333333333335E-4</v>
      </c>
      <c r="U3098">
        <v>0.24360000000000001</v>
      </c>
      <c r="V3098">
        <v>0.193</v>
      </c>
      <c r="W3098">
        <v>0.75860000000000005</v>
      </c>
      <c r="X3098">
        <v>0.82140000000000002</v>
      </c>
      <c r="Y3098">
        <v>0.76190000000000002</v>
      </c>
      <c r="Z3098">
        <v>0.47410000000000002</v>
      </c>
      <c r="AA3098">
        <v>0.30609999999999998</v>
      </c>
      <c r="AB3098">
        <v>0</v>
      </c>
      <c r="AC3098">
        <v>0.66669999999999996</v>
      </c>
      <c r="AD3098">
        <v>0</v>
      </c>
      <c r="AE3098">
        <v>0</v>
      </c>
      <c r="AF3098" t="s">
        <v>3915</v>
      </c>
      <c r="AG3098" s="2">
        <v>3.472222222222222E-3</v>
      </c>
      <c r="AH3098" t="s">
        <v>3911</v>
      </c>
      <c r="AI3098">
        <v>3</v>
      </c>
      <c r="AJ3098" t="s">
        <v>3937</v>
      </c>
      <c r="AK3098" s="3">
        <v>42210</v>
      </c>
      <c r="AL3098" s="10">
        <f>YEAR(ufc_fights_2[[#This Row],[date]])</f>
        <v>2015</v>
      </c>
      <c r="AM3098" t="s">
        <v>3971</v>
      </c>
      <c r="AN3098">
        <v>8</v>
      </c>
      <c r="AO3098" t="s">
        <v>3913</v>
      </c>
      <c r="AP3098">
        <f>IF(ufc_fights_2[[#This Row],[winner]]="Red",ufc_fights_2[[#This Row],[r_fighter_id]],ufc_fights_2[[#This Row],[b_fighter_id]])</f>
        <v>201</v>
      </c>
      <c r="AQ3098" t="str">
        <f>_xlfn.XLOOKUP(ufc_fights_2[[#This Row],[winnerID]],ufc_fighters[id],ufc_fighters[fighter_name],"xxx",0,1)</f>
        <v>Edson Barboza</v>
      </c>
    </row>
    <row r="3099" spans="1:43">
      <c r="A3099">
        <v>201</v>
      </c>
      <c r="B3099">
        <v>839</v>
      </c>
      <c r="C3099">
        <f>_xlfn.XLOOKUP(ufc_fights_2[[#This Row],[r_fighter_id]],ufc_fighters[id],ufc_fighters[year],"xxx",0,1)</f>
        <v>1986</v>
      </c>
      <c r="D3099">
        <f>_xlfn.XLOOKUP(ufc_fights_2[[#This Row],[b_fighter_id]],ufc_fighters[id],ufc_fighters[year],"Prázdné",0,1)</f>
        <v>1981</v>
      </c>
      <c r="E3099" s="10">
        <f>YEAR(ufc_fights_2[[#This Row],[date]])-ufc_fights_2[[#This Row],[r_year]]</f>
        <v>28</v>
      </c>
      <c r="F3099" s="10">
        <f>YEAR(ufc_fights_2[[#This Row],[date]])-ufc_fights_2[[#This Row],[b_year]]</f>
        <v>33</v>
      </c>
      <c r="G3099">
        <v>1</v>
      </c>
      <c r="H3099">
        <v>0</v>
      </c>
      <c r="I3099">
        <v>0.58819999999999995</v>
      </c>
      <c r="J3099">
        <v>0.37040000000000001</v>
      </c>
      <c r="K3099">
        <v>0.58819999999999995</v>
      </c>
      <c r="L3099">
        <v>0.37040000000000001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3.4722222222222222E-5</v>
      </c>
      <c r="T3099" s="2">
        <v>2.3148148148148147E-5</v>
      </c>
      <c r="U3099">
        <v>0.36359999999999998</v>
      </c>
      <c r="V3099">
        <v>0.37040000000000001</v>
      </c>
      <c r="W3099">
        <v>1</v>
      </c>
      <c r="X3099">
        <v>1</v>
      </c>
      <c r="Y3099">
        <v>0</v>
      </c>
      <c r="Z3099">
        <v>0.5333</v>
      </c>
      <c r="AA3099">
        <v>0.3478</v>
      </c>
      <c r="AB3099">
        <v>1</v>
      </c>
      <c r="AC3099">
        <v>0</v>
      </c>
      <c r="AD3099">
        <v>0</v>
      </c>
      <c r="AE3099">
        <v>1</v>
      </c>
      <c r="AF3099" t="s">
        <v>3910</v>
      </c>
      <c r="AG3099" s="2">
        <v>2.1527777777777778E-3</v>
      </c>
      <c r="AH3099" t="s">
        <v>3911</v>
      </c>
      <c r="AI3099">
        <v>3</v>
      </c>
      <c r="AJ3099" t="s">
        <v>3938</v>
      </c>
      <c r="AK3099" s="3">
        <v>41836</v>
      </c>
      <c r="AL3099" s="10">
        <f>YEAR(ufc_fights_2[[#This Row],[date]])</f>
        <v>2014</v>
      </c>
      <c r="AM3099" t="s">
        <v>3971</v>
      </c>
      <c r="AN3099">
        <v>36</v>
      </c>
      <c r="AO3099" t="s">
        <v>3913</v>
      </c>
      <c r="AP3099">
        <f>IF(ufc_fights_2[[#This Row],[winner]]="Red",ufc_fights_2[[#This Row],[r_fighter_id]],ufc_fights_2[[#This Row],[b_fighter_id]])</f>
        <v>201</v>
      </c>
      <c r="AQ3099" t="str">
        <f>_xlfn.XLOOKUP(ufc_fights_2[[#This Row],[winnerID]],ufc_fighters[id],ufc_fighters[fighter_name],"xxx",0,1)</f>
        <v>Edson Barboza</v>
      </c>
    </row>
    <row r="3100" spans="1:43">
      <c r="A3100">
        <v>3495</v>
      </c>
      <c r="B3100">
        <v>1089</v>
      </c>
      <c r="C3100">
        <f>_xlfn.XLOOKUP(ufc_fights_2[[#This Row],[r_fighter_id]],ufc_fighters[id],ufc_fighters[year],"xxx",0,1)</f>
        <v>1983</v>
      </c>
      <c r="D3100">
        <f>_xlfn.XLOOKUP(ufc_fights_2[[#This Row],[b_fighter_id]],ufc_fighters[id],ufc_fighters[year],"Prázdné",0,1)</f>
        <v>1980</v>
      </c>
      <c r="E3100" s="10">
        <f>YEAR(ufc_fights_2[[#This Row],[date]])-ufc_fights_2[[#This Row],[r_year]]</f>
        <v>24</v>
      </c>
      <c r="F3100" s="10">
        <f>YEAR(ufc_fights_2[[#This Row],[date]])-ufc_fights_2[[#This Row],[b_year]]</f>
        <v>27</v>
      </c>
      <c r="G3100">
        <v>0</v>
      </c>
      <c r="H3100">
        <v>0</v>
      </c>
      <c r="I3100">
        <v>0.63639999999999997</v>
      </c>
      <c r="J3100">
        <v>0.25</v>
      </c>
      <c r="K3100">
        <v>0.67569999999999997</v>
      </c>
      <c r="L3100">
        <v>0.7</v>
      </c>
      <c r="M3100">
        <v>0.5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1.2037037037037038E-3</v>
      </c>
      <c r="T3100" s="2">
        <v>0</v>
      </c>
      <c r="U3100">
        <v>0.6129</v>
      </c>
      <c r="V3100">
        <v>0.33329999999999999</v>
      </c>
      <c r="W3100">
        <v>1</v>
      </c>
      <c r="X3100">
        <v>1</v>
      </c>
      <c r="Y3100">
        <v>0</v>
      </c>
      <c r="Z3100">
        <v>0.2</v>
      </c>
      <c r="AA3100">
        <v>0</v>
      </c>
      <c r="AB3100">
        <v>0</v>
      </c>
      <c r="AC3100">
        <v>0.5</v>
      </c>
      <c r="AD3100">
        <v>0.71430000000000005</v>
      </c>
      <c r="AE3100">
        <v>0</v>
      </c>
      <c r="AF3100" t="s">
        <v>3910</v>
      </c>
      <c r="AG3100" s="2">
        <v>1.4930555555555556E-3</v>
      </c>
      <c r="AH3100" t="s">
        <v>3911</v>
      </c>
      <c r="AI3100">
        <v>3</v>
      </c>
      <c r="AJ3100" t="s">
        <v>3949</v>
      </c>
      <c r="AK3100" s="3">
        <v>39256</v>
      </c>
      <c r="AL3100" s="10">
        <f>YEAR(ufc_fights_2[[#This Row],[date]])</f>
        <v>2007</v>
      </c>
      <c r="AM3100" t="s">
        <v>3971</v>
      </c>
      <c r="AN3100">
        <v>1</v>
      </c>
      <c r="AO3100" t="s">
        <v>3913</v>
      </c>
      <c r="AP3100">
        <f>IF(ufc_fights_2[[#This Row],[winner]]="Red",ufc_fights_2[[#This Row],[r_fighter_id]],ufc_fights_2[[#This Row],[b_fighter_id]])</f>
        <v>3495</v>
      </c>
      <c r="AQ3100" t="str">
        <f>_xlfn.XLOOKUP(ufc_fights_2[[#This Row],[winnerID]],ufc_fighters[id],ufc_fighters[fighter_name],"xxx",0,1)</f>
        <v>Matt Wiman</v>
      </c>
    </row>
    <row r="3101" spans="1:43">
      <c r="A3101">
        <v>1995</v>
      </c>
      <c r="B3101">
        <v>1695</v>
      </c>
      <c r="C3101">
        <f>_xlfn.XLOOKUP(ufc_fights_2[[#This Row],[r_fighter_id]],ufc_fighters[id],ufc_fighters[year],"xxx",0,1)</f>
        <v>1984</v>
      </c>
      <c r="D3101">
        <f>_xlfn.XLOOKUP(ufc_fights_2[[#This Row],[b_fighter_id]],ufc_fighters[id],ufc_fighters[year],"Prázdné",0,1)</f>
        <v>1986</v>
      </c>
      <c r="E3101" s="10">
        <f>YEAR(ufc_fights_2[[#This Row],[date]])-ufc_fights_2[[#This Row],[r_year]]</f>
        <v>30</v>
      </c>
      <c r="F3101" s="10">
        <f>YEAR(ufc_fights_2[[#This Row],[date]])-ufc_fights_2[[#This Row],[b_year]]</f>
        <v>28</v>
      </c>
      <c r="G3101">
        <v>1</v>
      </c>
      <c r="H3101">
        <v>0</v>
      </c>
      <c r="I3101">
        <v>0.4395</v>
      </c>
      <c r="J3101">
        <v>0.4</v>
      </c>
      <c r="K3101">
        <v>0.48299999999999998</v>
      </c>
      <c r="L3101">
        <v>0.41220000000000001</v>
      </c>
      <c r="M3101">
        <v>0.5</v>
      </c>
      <c r="N3101">
        <v>0</v>
      </c>
      <c r="O3101">
        <v>0</v>
      </c>
      <c r="P3101">
        <v>0</v>
      </c>
      <c r="Q3101">
        <v>1</v>
      </c>
      <c r="R3101">
        <v>0</v>
      </c>
      <c r="S3101" s="2">
        <v>2.0833333333333333E-3</v>
      </c>
      <c r="T3101" s="2">
        <v>1.1805555555555556E-3</v>
      </c>
      <c r="U3101">
        <v>0.35289999999999999</v>
      </c>
      <c r="V3101">
        <v>0.37609999999999999</v>
      </c>
      <c r="W3101">
        <v>0.79310000000000003</v>
      </c>
      <c r="X3101">
        <v>0.44440000000000002</v>
      </c>
      <c r="Y3101">
        <v>0.6</v>
      </c>
      <c r="Z3101">
        <v>0.38850000000000001</v>
      </c>
      <c r="AA3101">
        <v>0.40139999999999998</v>
      </c>
      <c r="AB3101">
        <v>0.8125</v>
      </c>
      <c r="AC3101">
        <v>0.33329999999999999</v>
      </c>
      <c r="AD3101">
        <v>1</v>
      </c>
      <c r="AE3101">
        <v>0</v>
      </c>
      <c r="AF3101" t="s">
        <v>3915</v>
      </c>
      <c r="AG3101" s="2">
        <v>3.472222222222222E-3</v>
      </c>
      <c r="AH3101" t="s">
        <v>3911</v>
      </c>
      <c r="AI3101">
        <v>3</v>
      </c>
      <c r="AJ3101" t="s">
        <v>3914</v>
      </c>
      <c r="AK3101" s="3">
        <v>41909</v>
      </c>
      <c r="AL3101" s="10">
        <f>YEAR(ufc_fights_2[[#This Row],[date]])</f>
        <v>2014</v>
      </c>
      <c r="AM3101" t="s">
        <v>3971</v>
      </c>
      <c r="AN3101">
        <v>1</v>
      </c>
      <c r="AO3101" t="s">
        <v>3913</v>
      </c>
      <c r="AP3101">
        <f>IF(ufc_fights_2[[#This Row],[winner]]="Red",ufc_fights_2[[#This Row],[r_fighter_id]],ufc_fights_2[[#This Row],[b_fighter_id]])</f>
        <v>1995</v>
      </c>
      <c r="AQ3101" t="str">
        <f>_xlfn.XLOOKUP(ufc_fights_2[[#This Row],[winnerID]],ufc_fighters[id],ufc_fighters[fighter_name],"xxx",0,1)</f>
        <v>Jorge Masvidal</v>
      </c>
    </row>
    <row r="3102" spans="1:43">
      <c r="A3102">
        <v>2342</v>
      </c>
      <c r="B3102">
        <v>2556</v>
      </c>
      <c r="C3102">
        <f>_xlfn.XLOOKUP(ufc_fights_2[[#This Row],[r_fighter_id]],ufc_fighters[id],ufc_fighters[year],"xxx",0,1)</f>
        <v>1988</v>
      </c>
      <c r="D3102">
        <f>_xlfn.XLOOKUP(ufc_fights_2[[#This Row],[b_fighter_id]],ufc_fighters[id],ufc_fighters[year],"Prázdné",0,1)</f>
        <v>1989</v>
      </c>
      <c r="E3102" s="10">
        <f>YEAR(ufc_fights_2[[#This Row],[date]])-ufc_fights_2[[#This Row],[r_year]]</f>
        <v>31</v>
      </c>
      <c r="F3102" s="10">
        <f>YEAR(ufc_fights_2[[#This Row],[date]])-ufc_fights_2[[#This Row],[b_year]]</f>
        <v>30</v>
      </c>
      <c r="G3102">
        <v>0</v>
      </c>
      <c r="H3102">
        <v>0</v>
      </c>
      <c r="I3102">
        <v>0.53659999999999997</v>
      </c>
      <c r="J3102">
        <v>0.30769999999999997</v>
      </c>
      <c r="K3102">
        <v>0.70130000000000003</v>
      </c>
      <c r="L3102">
        <v>0.52629999999999999</v>
      </c>
      <c r="M3102">
        <v>0.875</v>
      </c>
      <c r="N3102">
        <v>0</v>
      </c>
      <c r="O3102">
        <v>2</v>
      </c>
      <c r="P3102">
        <v>1</v>
      </c>
      <c r="Q3102">
        <v>0</v>
      </c>
      <c r="R3102">
        <v>0</v>
      </c>
      <c r="S3102" s="2">
        <v>6.1574074074074074E-3</v>
      </c>
      <c r="T3102" s="2">
        <v>0</v>
      </c>
      <c r="U3102">
        <v>0.45710000000000001</v>
      </c>
      <c r="V3102">
        <v>0.1923</v>
      </c>
      <c r="W3102">
        <v>1</v>
      </c>
      <c r="X3102">
        <v>1</v>
      </c>
      <c r="Y3102">
        <v>0.83330000000000004</v>
      </c>
      <c r="Z3102">
        <v>0.37040000000000001</v>
      </c>
      <c r="AA3102">
        <v>0.31580000000000003</v>
      </c>
      <c r="AB3102">
        <v>1</v>
      </c>
      <c r="AC3102">
        <v>0</v>
      </c>
      <c r="AD3102">
        <v>0.84619999999999995</v>
      </c>
      <c r="AE3102">
        <v>0</v>
      </c>
      <c r="AF3102" t="s">
        <v>3933</v>
      </c>
      <c r="AG3102" s="2">
        <v>1.4583333333333334E-3</v>
      </c>
      <c r="AH3102" t="s">
        <v>3927</v>
      </c>
      <c r="AI3102">
        <v>5</v>
      </c>
      <c r="AJ3102" t="s">
        <v>3931</v>
      </c>
      <c r="AK3102" s="3">
        <v>43715</v>
      </c>
      <c r="AL3102" s="10">
        <f>YEAR(ufc_fights_2[[#This Row],[date]])</f>
        <v>2019</v>
      </c>
      <c r="AM3102" t="s">
        <v>3971</v>
      </c>
      <c r="AN3102">
        <v>5</v>
      </c>
      <c r="AO3102" t="s">
        <v>3913</v>
      </c>
      <c r="AP3102">
        <f>IF(ufc_fights_2[[#This Row],[winner]]="Red",ufc_fights_2[[#This Row],[r_fighter_id]],ufc_fights_2[[#This Row],[b_fighter_id]])</f>
        <v>2342</v>
      </c>
      <c r="AQ3102" t="str">
        <f>_xlfn.XLOOKUP(ufc_fights_2[[#This Row],[winnerID]],ufc_fighters[id],ufc_fighters[fighter_name],"xxx",0,1)</f>
        <v>Khabib Nurmagomedov</v>
      </c>
    </row>
    <row r="3103" spans="1:43">
      <c r="A3103">
        <v>1266</v>
      </c>
      <c r="B3103">
        <v>2225</v>
      </c>
      <c r="C3103">
        <f>_xlfn.XLOOKUP(ufc_fights_2[[#This Row],[r_fighter_id]],ufc_fighters[id],ufc_fighters[year],"xxx",0,1)</f>
        <v>1995</v>
      </c>
      <c r="D3103">
        <f>_xlfn.XLOOKUP(ufc_fights_2[[#This Row],[b_fighter_id]],ufc_fighters[id],ufc_fighters[year],"Prázdné",0,1)</f>
        <v>1990</v>
      </c>
      <c r="E3103" s="10">
        <f>YEAR(ufc_fights_2[[#This Row],[date]])-ufc_fights_2[[#This Row],[r_year]]</f>
        <v>25</v>
      </c>
      <c r="F3103" s="10">
        <f>YEAR(ufc_fights_2[[#This Row],[date]])-ufc_fights_2[[#This Row],[b_year]]</f>
        <v>30</v>
      </c>
      <c r="G3103">
        <v>0</v>
      </c>
      <c r="H3103">
        <v>0</v>
      </c>
      <c r="I3103">
        <v>0.48370000000000002</v>
      </c>
      <c r="J3103">
        <v>0.25690000000000002</v>
      </c>
      <c r="K3103">
        <v>0.49320000000000003</v>
      </c>
      <c r="L3103">
        <v>0.27210000000000001</v>
      </c>
      <c r="M3103">
        <v>0</v>
      </c>
      <c r="N3103">
        <v>0.125</v>
      </c>
      <c r="O3103">
        <v>0</v>
      </c>
      <c r="P3103">
        <v>0</v>
      </c>
      <c r="Q3103">
        <v>0</v>
      </c>
      <c r="R3103">
        <v>0</v>
      </c>
      <c r="S3103" s="2">
        <v>2.3148148148148147E-5</v>
      </c>
      <c r="T3103" s="2">
        <v>6.2500000000000001E-4</v>
      </c>
      <c r="U3103">
        <v>0.4627</v>
      </c>
      <c r="V3103">
        <v>0.23530000000000001</v>
      </c>
      <c r="W3103">
        <v>0.78569999999999995</v>
      </c>
      <c r="X3103">
        <v>0</v>
      </c>
      <c r="Y3103">
        <v>0.66669999999999996</v>
      </c>
      <c r="Z3103">
        <v>0.48130000000000001</v>
      </c>
      <c r="AA3103">
        <v>0.23569999999999999</v>
      </c>
      <c r="AB3103">
        <v>1</v>
      </c>
      <c r="AC3103">
        <v>1</v>
      </c>
      <c r="AD3103">
        <v>0</v>
      </c>
      <c r="AE3103">
        <v>0</v>
      </c>
      <c r="AF3103" t="s">
        <v>3915</v>
      </c>
      <c r="AG3103" s="2">
        <v>3.472222222222222E-3</v>
      </c>
      <c r="AH3103" t="s">
        <v>3911</v>
      </c>
      <c r="AI3103">
        <v>3</v>
      </c>
      <c r="AJ3103" t="s">
        <v>3912</v>
      </c>
      <c r="AK3103" s="3">
        <v>44051</v>
      </c>
      <c r="AL3103" s="10">
        <f>YEAR(ufc_fights_2[[#This Row],[date]])</f>
        <v>2020</v>
      </c>
      <c r="AM3103" t="s">
        <v>3971</v>
      </c>
      <c r="AN3103">
        <v>1</v>
      </c>
      <c r="AO3103" t="s">
        <v>3913</v>
      </c>
      <c r="AP3103">
        <f>IF(ufc_fights_2[[#This Row],[winner]]="Red",ufc_fights_2[[#This Row],[r_fighter_id]],ufc_fights_2[[#This Row],[b_fighter_id]])</f>
        <v>1266</v>
      </c>
      <c r="AQ3103" t="str">
        <f>_xlfn.XLOOKUP(ufc_fights_2[[#This Row],[winnerID]],ufc_fighters[id],ufc_fighters[fighter_name],"xxx",0,1)</f>
        <v>Nasrat Haqparast</v>
      </c>
    </row>
    <row r="3104" spans="1:43">
      <c r="A3104">
        <v>3018</v>
      </c>
      <c r="B3104">
        <v>1624</v>
      </c>
      <c r="C3104">
        <f>_xlfn.XLOOKUP(ufc_fights_2[[#This Row],[r_fighter_id]],ufc_fighters[id],ufc_fighters[year],"xxx",0,1)</f>
        <v>1979</v>
      </c>
      <c r="D3104">
        <f>_xlfn.XLOOKUP(ufc_fights_2[[#This Row],[b_fighter_id]],ufc_fighters[id],ufc_fighters[year],"Prázdné",0,1)</f>
        <v>1984</v>
      </c>
      <c r="E3104" s="10">
        <f>YEAR(ufc_fights_2[[#This Row],[date]])-ufc_fights_2[[#This Row],[r_year]]</f>
        <v>30</v>
      </c>
      <c r="F3104" s="10">
        <f>YEAR(ufc_fights_2[[#This Row],[date]])-ufc_fights_2[[#This Row],[b_year]]</f>
        <v>25</v>
      </c>
      <c r="G3104">
        <v>2</v>
      </c>
      <c r="H3104">
        <v>0</v>
      </c>
      <c r="I3104">
        <v>0.2303</v>
      </c>
      <c r="J3104">
        <v>0.1429</v>
      </c>
      <c r="K3104">
        <v>0.25729999999999997</v>
      </c>
      <c r="L3104">
        <v>0.1724</v>
      </c>
      <c r="M3104">
        <v>0</v>
      </c>
      <c r="N3104">
        <v>0.33329999999999999</v>
      </c>
      <c r="O3104">
        <v>0</v>
      </c>
      <c r="P3104">
        <v>0</v>
      </c>
      <c r="Q3104">
        <v>0</v>
      </c>
      <c r="R3104">
        <v>0</v>
      </c>
      <c r="S3104" s="2">
        <v>3.0092592592592595E-4</v>
      </c>
      <c r="T3104" s="2">
        <v>6.5972222222222224E-4</v>
      </c>
      <c r="U3104">
        <v>0.1918</v>
      </c>
      <c r="V3104">
        <v>0.1154</v>
      </c>
      <c r="W3104">
        <v>0.44440000000000002</v>
      </c>
      <c r="X3104">
        <v>0.6</v>
      </c>
      <c r="Y3104">
        <v>0.33329999999999999</v>
      </c>
      <c r="Z3104">
        <v>0.2162</v>
      </c>
      <c r="AA3104">
        <v>9.2100000000000001E-2</v>
      </c>
      <c r="AB3104">
        <v>0.30769999999999997</v>
      </c>
      <c r="AC3104">
        <v>0.625</v>
      </c>
      <c r="AD3104">
        <v>0.5</v>
      </c>
      <c r="AE3104">
        <v>0</v>
      </c>
      <c r="AF3104" t="s">
        <v>3910</v>
      </c>
      <c r="AG3104" s="2">
        <v>2.0023148148148148E-3</v>
      </c>
      <c r="AH3104" t="s">
        <v>3911</v>
      </c>
      <c r="AI3104">
        <v>3</v>
      </c>
      <c r="AJ3104" t="s">
        <v>3928</v>
      </c>
      <c r="AK3104" s="3">
        <v>40131</v>
      </c>
      <c r="AL3104" s="10">
        <f>YEAR(ufc_fights_2[[#This Row],[date]])</f>
        <v>2009</v>
      </c>
      <c r="AM3104" t="s">
        <v>3971</v>
      </c>
      <c r="AN3104">
        <v>33</v>
      </c>
      <c r="AO3104" t="s">
        <v>3913</v>
      </c>
      <c r="AP3104">
        <f>IF(ufc_fights_2[[#This Row],[winner]]="Red",ufc_fights_2[[#This Row],[r_fighter_id]],ufc_fights_2[[#This Row],[b_fighter_id]])</f>
        <v>3018</v>
      </c>
      <c r="AQ3104" t="str">
        <f>_xlfn.XLOOKUP(ufc_fights_2[[#This Row],[winnerID]],ufc_fighters[id],ufc_fighters[fighter_name],"xxx",0,1)</f>
        <v>Dennis Siver</v>
      </c>
    </row>
    <row r="3105" spans="1:43">
      <c r="A3105">
        <v>3018</v>
      </c>
      <c r="B3105">
        <v>3495</v>
      </c>
      <c r="C3105">
        <f>_xlfn.XLOOKUP(ufc_fights_2[[#This Row],[r_fighter_id]],ufc_fighters[id],ufc_fighters[year],"xxx",0,1)</f>
        <v>1979</v>
      </c>
      <c r="D3105">
        <f>_xlfn.XLOOKUP(ufc_fights_2[[#This Row],[b_fighter_id]],ufc_fighters[id],ufc_fighters[year],"Prázdné",0,1)</f>
        <v>1983</v>
      </c>
      <c r="E3105" s="10">
        <f>YEAR(ufc_fights_2[[#This Row],[date]])-ufc_fights_2[[#This Row],[r_year]]</f>
        <v>32</v>
      </c>
      <c r="F3105" s="10">
        <f>YEAR(ufc_fights_2[[#This Row],[date]])-ufc_fights_2[[#This Row],[b_year]]</f>
        <v>28</v>
      </c>
      <c r="G3105">
        <v>0</v>
      </c>
      <c r="H3105">
        <v>0</v>
      </c>
      <c r="I3105">
        <v>0.27929999999999999</v>
      </c>
      <c r="J3105">
        <v>0.35620000000000002</v>
      </c>
      <c r="K3105">
        <v>0.60089999999999999</v>
      </c>
      <c r="L3105">
        <v>0.39529999999999998</v>
      </c>
      <c r="M3105">
        <v>1</v>
      </c>
      <c r="N3105">
        <v>0.3125</v>
      </c>
      <c r="O3105">
        <v>0</v>
      </c>
      <c r="P3105">
        <v>2</v>
      </c>
      <c r="Q3105">
        <v>0</v>
      </c>
      <c r="R3105">
        <v>0</v>
      </c>
      <c r="S3105" s="2">
        <v>1.0185185185185184E-3</v>
      </c>
      <c r="T3105" s="2">
        <v>5.2546296296296299E-3</v>
      </c>
      <c r="U3105">
        <v>0.16470000000000001</v>
      </c>
      <c r="V3105">
        <v>0.31030000000000002</v>
      </c>
      <c r="W3105">
        <v>0.5</v>
      </c>
      <c r="X3105">
        <v>0.75</v>
      </c>
      <c r="Y3105">
        <v>0.53849999999999998</v>
      </c>
      <c r="Z3105">
        <v>0.29170000000000001</v>
      </c>
      <c r="AA3105">
        <v>0.28889999999999999</v>
      </c>
      <c r="AB3105">
        <v>0.21429999999999999</v>
      </c>
      <c r="AC3105">
        <v>0.5</v>
      </c>
      <c r="AD3105">
        <v>0</v>
      </c>
      <c r="AE3105">
        <v>0.46150000000000002</v>
      </c>
      <c r="AF3105" t="s">
        <v>3915</v>
      </c>
      <c r="AG3105" s="2">
        <v>3.472222222222222E-3</v>
      </c>
      <c r="AH3105" t="s">
        <v>3911</v>
      </c>
      <c r="AI3105">
        <v>3</v>
      </c>
      <c r="AJ3105" t="s">
        <v>3949</v>
      </c>
      <c r="AK3105" s="3">
        <v>40726</v>
      </c>
      <c r="AL3105" s="10">
        <f>YEAR(ufc_fights_2[[#This Row],[date]])</f>
        <v>2011</v>
      </c>
      <c r="AM3105" t="s">
        <v>3971</v>
      </c>
      <c r="AN3105">
        <v>1</v>
      </c>
      <c r="AO3105" t="s">
        <v>3913</v>
      </c>
      <c r="AP3105">
        <f>IF(ufc_fights_2[[#This Row],[winner]]="Red",ufc_fights_2[[#This Row],[r_fighter_id]],ufc_fights_2[[#This Row],[b_fighter_id]])</f>
        <v>3018</v>
      </c>
      <c r="AQ3105" t="str">
        <f>_xlfn.XLOOKUP(ufc_fights_2[[#This Row],[winnerID]],ufc_fighters[id],ufc_fighters[fighter_name],"xxx",0,1)</f>
        <v>Dennis Siver</v>
      </c>
    </row>
    <row r="3106" spans="1:43">
      <c r="A3106">
        <v>972</v>
      </c>
      <c r="B3106">
        <v>3018</v>
      </c>
      <c r="C3106">
        <f>_xlfn.XLOOKUP(ufc_fights_2[[#This Row],[r_fighter_id]],ufc_fighters[id],ufc_fighters[year],"xxx",0,1)</f>
        <v>1976</v>
      </c>
      <c r="D3106">
        <f>_xlfn.XLOOKUP(ufc_fights_2[[#This Row],[b_fighter_id]],ufc_fighters[id],ufc_fighters[year],"Prázdné",0,1)</f>
        <v>1979</v>
      </c>
      <c r="E3106" s="10">
        <f>YEAR(ufc_fights_2[[#This Row],[date]])-ufc_fights_2[[#This Row],[r_year]]</f>
        <v>34</v>
      </c>
      <c r="F3106" s="10">
        <f>YEAR(ufc_fights_2[[#This Row],[date]])-ufc_fights_2[[#This Row],[b_year]]</f>
        <v>31</v>
      </c>
      <c r="G3106">
        <v>0</v>
      </c>
      <c r="H3106">
        <v>0</v>
      </c>
      <c r="I3106">
        <v>0.36620000000000003</v>
      </c>
      <c r="J3106">
        <v>0.30080000000000001</v>
      </c>
      <c r="K3106">
        <v>0.36620000000000003</v>
      </c>
      <c r="L3106">
        <v>0.30080000000000001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T3106" s="2">
        <v>1.1574074074074073E-5</v>
      </c>
      <c r="U3106">
        <v>0.2165</v>
      </c>
      <c r="V3106">
        <v>0.16400000000000001</v>
      </c>
      <c r="W3106">
        <v>0.63160000000000005</v>
      </c>
      <c r="X3106">
        <v>0.73080000000000001</v>
      </c>
      <c r="Y3106">
        <v>0.86109999999999998</v>
      </c>
      <c r="Z3106">
        <v>0.36430000000000001</v>
      </c>
      <c r="AA3106">
        <v>0.29920000000000002</v>
      </c>
      <c r="AB3106">
        <v>0.5</v>
      </c>
      <c r="AC3106">
        <v>0.5</v>
      </c>
      <c r="AD3106">
        <v>0</v>
      </c>
      <c r="AE3106">
        <v>0</v>
      </c>
      <c r="AF3106" t="s">
        <v>3915</v>
      </c>
      <c r="AG3106" s="2">
        <v>3.472222222222222E-3</v>
      </c>
      <c r="AH3106" t="s">
        <v>3911</v>
      </c>
      <c r="AI3106">
        <v>3</v>
      </c>
      <c r="AJ3106" t="s">
        <v>3985</v>
      </c>
      <c r="AK3106" s="3">
        <v>40348</v>
      </c>
      <c r="AL3106" s="10">
        <f>YEAR(ufc_fights_2[[#This Row],[date]])</f>
        <v>2010</v>
      </c>
      <c r="AM3106" t="s">
        <v>3971</v>
      </c>
      <c r="AN3106">
        <v>1</v>
      </c>
      <c r="AO3106" t="s">
        <v>3918</v>
      </c>
      <c r="AP3106">
        <f>IF(ufc_fights_2[[#This Row],[winner]]="Red",ufc_fights_2[[#This Row],[r_fighter_id]],ufc_fights_2[[#This Row],[b_fighter_id]])</f>
        <v>3018</v>
      </c>
      <c r="AQ3106" t="str">
        <f>_xlfn.XLOOKUP(ufc_fights_2[[#This Row],[winnerID]],ufc_fighters[id],ufc_fighters[fighter_name],"xxx",0,1)</f>
        <v>Dennis Siver</v>
      </c>
    </row>
    <row r="3107" spans="1:43">
      <c r="A3107">
        <v>2016</v>
      </c>
      <c r="B3107">
        <v>2113</v>
      </c>
      <c r="C3107">
        <f>_xlfn.XLOOKUP(ufc_fights_2[[#This Row],[r_fighter_id]],ufc_fighters[id],ufc_fighters[year],"xxx",0,1)</f>
        <v>1979</v>
      </c>
      <c r="D3107">
        <f>_xlfn.XLOOKUP(ufc_fights_2[[#This Row],[b_fighter_id]],ufc_fighters[id],ufc_fighters[year],"Prázdné",0,1)</f>
        <v>1983</v>
      </c>
      <c r="E3107" s="10">
        <f>YEAR(ufc_fights_2[[#This Row],[date]])-ufc_fights_2[[#This Row],[r_year]]</f>
        <v>30</v>
      </c>
      <c r="F3107" s="10">
        <f>YEAR(ufc_fights_2[[#This Row],[date]])-ufc_fights_2[[#This Row],[b_year]]</f>
        <v>26</v>
      </c>
      <c r="G3107">
        <v>0</v>
      </c>
      <c r="H3107">
        <v>0</v>
      </c>
      <c r="I3107">
        <v>0.39779999999999999</v>
      </c>
      <c r="J3107">
        <v>0.25</v>
      </c>
      <c r="K3107">
        <v>0.51300000000000001</v>
      </c>
      <c r="L3107">
        <v>0.26919999999999999</v>
      </c>
      <c r="M3107">
        <v>1</v>
      </c>
      <c r="N3107">
        <v>0</v>
      </c>
      <c r="O3107">
        <v>0</v>
      </c>
      <c r="P3107">
        <v>1</v>
      </c>
      <c r="Q3107">
        <v>0</v>
      </c>
      <c r="R3107">
        <v>0</v>
      </c>
      <c r="S3107" s="2">
        <v>1.4467592592592592E-3</v>
      </c>
      <c r="T3107" s="2">
        <v>9.9537037037037042E-4</v>
      </c>
      <c r="U3107">
        <v>0.32050000000000001</v>
      </c>
      <c r="V3107">
        <v>0.1139</v>
      </c>
      <c r="W3107">
        <v>0.78569999999999995</v>
      </c>
      <c r="X3107">
        <v>1</v>
      </c>
      <c r="Y3107">
        <v>1</v>
      </c>
      <c r="Z3107">
        <v>0.35</v>
      </c>
      <c r="AA3107">
        <v>0.21510000000000001</v>
      </c>
      <c r="AB3107">
        <v>1</v>
      </c>
      <c r="AC3107">
        <v>0.71430000000000005</v>
      </c>
      <c r="AD3107">
        <v>0.5</v>
      </c>
      <c r="AE3107">
        <v>0</v>
      </c>
      <c r="AF3107" t="s">
        <v>3915</v>
      </c>
      <c r="AG3107" s="2">
        <v>3.472222222222222E-3</v>
      </c>
      <c r="AH3107" t="s">
        <v>3911</v>
      </c>
      <c r="AI3107">
        <v>3</v>
      </c>
      <c r="AJ3107" t="s">
        <v>3928</v>
      </c>
      <c r="AK3107" s="3">
        <v>39879</v>
      </c>
      <c r="AL3107" s="10">
        <f>YEAR(ufc_fights_2[[#This Row],[date]])</f>
        <v>2009</v>
      </c>
      <c r="AM3107" t="s">
        <v>3971</v>
      </c>
      <c r="AN3107">
        <v>143</v>
      </c>
      <c r="AO3107" t="s">
        <v>3913</v>
      </c>
      <c r="AP3107">
        <f>IF(ufc_fights_2[[#This Row],[winner]]="Red",ufc_fights_2[[#This Row],[r_fighter_id]],ufc_fights_2[[#This Row],[b_fighter_id]])</f>
        <v>2016</v>
      </c>
      <c r="AQ3107" t="str">
        <f>_xlfn.XLOOKUP(ufc_fights_2[[#This Row],[winnerID]],ufc_fighters[id],ufc_fighters[fighter_name],"xxx",0,1)</f>
        <v>Gray Maynard</v>
      </c>
    </row>
    <row r="3108" spans="1:43">
      <c r="A3108">
        <v>2016</v>
      </c>
      <c r="B3108">
        <v>571</v>
      </c>
      <c r="C3108">
        <f>_xlfn.XLOOKUP(ufc_fights_2[[#This Row],[r_fighter_id]],ufc_fighters[id],ufc_fighters[year],"xxx",0,1)</f>
        <v>1979</v>
      </c>
      <c r="D3108">
        <f>_xlfn.XLOOKUP(ufc_fights_2[[#This Row],[b_fighter_id]],ufc_fighters[id],ufc_fighters[year],"Prázdné",0,1)</f>
        <v>1976</v>
      </c>
      <c r="E3108" s="10">
        <f>YEAR(ufc_fights_2[[#This Row],[date]])-ufc_fights_2[[#This Row],[r_year]]</f>
        <v>29</v>
      </c>
      <c r="F3108" s="10">
        <f>YEAR(ufc_fights_2[[#This Row],[date]])-ufc_fights_2[[#This Row],[b_year]]</f>
        <v>32</v>
      </c>
      <c r="G3108">
        <v>0</v>
      </c>
      <c r="H3108">
        <v>0</v>
      </c>
      <c r="I3108">
        <v>0.36070000000000002</v>
      </c>
      <c r="J3108">
        <v>0.16669999999999999</v>
      </c>
      <c r="K3108">
        <v>0.59460000000000002</v>
      </c>
      <c r="L3108">
        <v>0.35089999999999999</v>
      </c>
      <c r="M3108">
        <v>0.71430000000000005</v>
      </c>
      <c r="N3108">
        <v>0</v>
      </c>
      <c r="O3108">
        <v>2</v>
      </c>
      <c r="P3108">
        <v>0</v>
      </c>
      <c r="Q3108">
        <v>0</v>
      </c>
      <c r="R3108">
        <v>1</v>
      </c>
      <c r="S3108" s="2">
        <v>6.7245370370370367E-3</v>
      </c>
      <c r="T3108" s="2">
        <v>1.5046296296296297E-4</v>
      </c>
      <c r="U3108">
        <v>0.30909999999999999</v>
      </c>
      <c r="V3108">
        <v>8.1100000000000005E-2</v>
      </c>
      <c r="W3108">
        <v>0.83330000000000004</v>
      </c>
      <c r="X3108">
        <v>0</v>
      </c>
      <c r="Y3108">
        <v>1</v>
      </c>
      <c r="Z3108">
        <v>0.30430000000000001</v>
      </c>
      <c r="AA3108">
        <v>0.15620000000000001</v>
      </c>
      <c r="AB3108">
        <v>1</v>
      </c>
      <c r="AC3108">
        <v>0</v>
      </c>
      <c r="AD3108">
        <v>0.46150000000000002</v>
      </c>
      <c r="AE3108">
        <v>0.5</v>
      </c>
      <c r="AF3108" t="s">
        <v>3915</v>
      </c>
      <c r="AG3108" s="2">
        <v>3.472222222222222E-3</v>
      </c>
      <c r="AH3108" t="s">
        <v>3911</v>
      </c>
      <c r="AI3108">
        <v>3</v>
      </c>
      <c r="AJ3108" t="s">
        <v>4087</v>
      </c>
      <c r="AK3108" s="3">
        <v>39746</v>
      </c>
      <c r="AL3108" s="10">
        <f>YEAR(ufc_fights_2[[#This Row],[date]])</f>
        <v>2008</v>
      </c>
      <c r="AM3108" t="s">
        <v>3971</v>
      </c>
      <c r="AN3108">
        <v>139</v>
      </c>
      <c r="AO3108" t="s">
        <v>3913</v>
      </c>
      <c r="AP3108">
        <f>IF(ufc_fights_2[[#This Row],[winner]]="Red",ufc_fights_2[[#This Row],[r_fighter_id]],ufc_fights_2[[#This Row],[b_fighter_id]])</f>
        <v>2016</v>
      </c>
      <c r="AQ3108" t="str">
        <f>_xlfn.XLOOKUP(ufc_fights_2[[#This Row],[winnerID]],ufc_fighters[id],ufc_fighters[fighter_name],"xxx",0,1)</f>
        <v>Gray Maynard</v>
      </c>
    </row>
    <row r="3109" spans="1:43">
      <c r="A3109">
        <v>986</v>
      </c>
      <c r="B3109">
        <v>2016</v>
      </c>
      <c r="C3109">
        <f>_xlfn.XLOOKUP(ufc_fights_2[[#This Row],[r_fighter_id]],ufc_fighters[id],ufc_fighters[year],"xxx",0,1)</f>
        <v>1976</v>
      </c>
      <c r="D3109">
        <f>_xlfn.XLOOKUP(ufc_fights_2[[#This Row],[b_fighter_id]],ufc_fighters[id],ufc_fighters[year],"Prázdné",0,1)</f>
        <v>1979</v>
      </c>
      <c r="E3109" s="10">
        <f>YEAR(ufc_fights_2[[#This Row],[date]])-ufc_fights_2[[#This Row],[r_year]]</f>
        <v>34</v>
      </c>
      <c r="F3109" s="10">
        <f>YEAR(ufc_fights_2[[#This Row],[date]])-ufc_fights_2[[#This Row],[b_year]]</f>
        <v>31</v>
      </c>
      <c r="G3109">
        <v>0</v>
      </c>
      <c r="H3109">
        <v>0</v>
      </c>
      <c r="I3109">
        <v>0.22220000000000001</v>
      </c>
      <c r="J3109">
        <v>0.28299999999999997</v>
      </c>
      <c r="K3109">
        <v>0.38819999999999999</v>
      </c>
      <c r="L3109">
        <v>0.54649999999999999</v>
      </c>
      <c r="M3109">
        <v>0</v>
      </c>
      <c r="N3109">
        <v>0.71430000000000005</v>
      </c>
      <c r="O3109">
        <v>0</v>
      </c>
      <c r="P3109">
        <v>0</v>
      </c>
      <c r="Q3109">
        <v>0</v>
      </c>
      <c r="R3109">
        <v>0</v>
      </c>
      <c r="S3109" s="2">
        <v>0</v>
      </c>
      <c r="T3109" s="2">
        <v>4.6180555555555558E-3</v>
      </c>
      <c r="U3109">
        <v>0.14000000000000001</v>
      </c>
      <c r="V3109">
        <v>0.24490000000000001</v>
      </c>
      <c r="W3109">
        <v>0.44440000000000002</v>
      </c>
      <c r="X3109">
        <v>0.75</v>
      </c>
      <c r="Y3109">
        <v>0</v>
      </c>
      <c r="Z3109">
        <v>0.18329999999999999</v>
      </c>
      <c r="AA3109">
        <v>0.125</v>
      </c>
      <c r="AB3109">
        <v>1</v>
      </c>
      <c r="AC3109">
        <v>0</v>
      </c>
      <c r="AD3109">
        <v>1</v>
      </c>
      <c r="AE3109">
        <v>0.55000000000000004</v>
      </c>
      <c r="AF3109" t="s">
        <v>3915</v>
      </c>
      <c r="AG3109" s="2">
        <v>3.472222222222222E-3</v>
      </c>
      <c r="AH3109" t="s">
        <v>3911</v>
      </c>
      <c r="AI3109">
        <v>3</v>
      </c>
      <c r="AJ3109" t="s">
        <v>3939</v>
      </c>
      <c r="AK3109" s="3">
        <v>40418</v>
      </c>
      <c r="AL3109" s="10">
        <f>YEAR(ufc_fights_2[[#This Row],[date]])</f>
        <v>2010</v>
      </c>
      <c r="AM3109" t="s">
        <v>3971</v>
      </c>
      <c r="AN3109">
        <v>61</v>
      </c>
      <c r="AO3109" t="s">
        <v>3918</v>
      </c>
      <c r="AP3109">
        <f>IF(ufc_fights_2[[#This Row],[winner]]="Red",ufc_fights_2[[#This Row],[r_fighter_id]],ufc_fights_2[[#This Row],[b_fighter_id]])</f>
        <v>2016</v>
      </c>
      <c r="AQ3109" t="str">
        <f>_xlfn.XLOOKUP(ufc_fights_2[[#This Row],[winnerID]],ufc_fighters[id],ufc_fighters[fighter_name],"xxx",0,1)</f>
        <v>Gray Maynard</v>
      </c>
    </row>
    <row r="3110" spans="1:43">
      <c r="A3110">
        <v>2016</v>
      </c>
      <c r="B3110">
        <v>856</v>
      </c>
      <c r="C3110">
        <f>_xlfn.XLOOKUP(ufc_fights_2[[#This Row],[r_fighter_id]],ufc_fighters[id],ufc_fighters[year],"xxx",0,1)</f>
        <v>1979</v>
      </c>
      <c r="D3110">
        <f>_xlfn.XLOOKUP(ufc_fights_2[[#This Row],[b_fighter_id]],ufc_fighters[id],ufc_fighters[year],"Prázdné",0,1)</f>
        <v>1981</v>
      </c>
      <c r="E3110" s="10">
        <f>YEAR(ufc_fights_2[[#This Row],[date]])-ufc_fights_2[[#This Row],[r_year]]</f>
        <v>29</v>
      </c>
      <c r="F3110" s="10">
        <f>YEAR(ufc_fights_2[[#This Row],[date]])-ufc_fights_2[[#This Row],[b_year]]</f>
        <v>27</v>
      </c>
      <c r="G3110">
        <v>0</v>
      </c>
      <c r="H3110">
        <v>0</v>
      </c>
      <c r="I3110">
        <v>0.2923</v>
      </c>
      <c r="J3110">
        <v>0.34670000000000001</v>
      </c>
      <c r="K3110">
        <v>0.3649</v>
      </c>
      <c r="L3110">
        <v>0.38750000000000001</v>
      </c>
      <c r="M3110">
        <v>0.9</v>
      </c>
      <c r="N3110">
        <v>0.2</v>
      </c>
      <c r="O3110">
        <v>0</v>
      </c>
      <c r="P3110">
        <v>0</v>
      </c>
      <c r="Q3110">
        <v>0</v>
      </c>
      <c r="R3110">
        <v>0</v>
      </c>
      <c r="S3110" s="2">
        <v>4.3750000000000004E-3</v>
      </c>
      <c r="T3110" s="2">
        <v>3.5879629629629629E-4</v>
      </c>
      <c r="U3110">
        <v>0.2586</v>
      </c>
      <c r="V3110">
        <v>0.28989999999999999</v>
      </c>
      <c r="W3110">
        <v>0.57140000000000002</v>
      </c>
      <c r="X3110">
        <v>0</v>
      </c>
      <c r="Y3110">
        <v>1</v>
      </c>
      <c r="Z3110">
        <v>0.22220000000000001</v>
      </c>
      <c r="AA3110">
        <v>0.28570000000000001</v>
      </c>
      <c r="AB3110">
        <v>0.66669999999999996</v>
      </c>
      <c r="AC3110">
        <v>0.66669999999999996</v>
      </c>
      <c r="AD3110">
        <v>0.6</v>
      </c>
      <c r="AE3110">
        <v>0</v>
      </c>
      <c r="AF3110" t="s">
        <v>3915</v>
      </c>
      <c r="AG3110" s="2">
        <v>3.472222222222222E-3</v>
      </c>
      <c r="AH3110" t="s">
        <v>3911</v>
      </c>
      <c r="AI3110">
        <v>3</v>
      </c>
      <c r="AJ3110" t="s">
        <v>4040</v>
      </c>
      <c r="AK3110" s="3">
        <v>39540</v>
      </c>
      <c r="AL3110" s="10">
        <f>YEAR(ufc_fights_2[[#This Row],[date]])</f>
        <v>2008</v>
      </c>
      <c r="AM3110" t="s">
        <v>3971</v>
      </c>
      <c r="AN3110">
        <v>38</v>
      </c>
      <c r="AO3110" t="s">
        <v>3913</v>
      </c>
      <c r="AP3110">
        <f>IF(ufc_fights_2[[#This Row],[winner]]="Red",ufc_fights_2[[#This Row],[r_fighter_id]],ufc_fights_2[[#This Row],[b_fighter_id]])</f>
        <v>2016</v>
      </c>
      <c r="AQ3110" t="str">
        <f>_xlfn.XLOOKUP(ufc_fights_2[[#This Row],[winnerID]],ufc_fighters[id],ufc_fighters[fighter_name],"xxx",0,1)</f>
        <v>Gray Maynard</v>
      </c>
    </row>
    <row r="3111" spans="1:43">
      <c r="A3111">
        <v>2016</v>
      </c>
      <c r="B3111">
        <v>1226</v>
      </c>
      <c r="C3111">
        <f>_xlfn.XLOOKUP(ufc_fights_2[[#This Row],[r_fighter_id]],ufc_fighters[id],ufc_fighters[year],"xxx",0,1)</f>
        <v>1979</v>
      </c>
      <c r="D3111">
        <f>_xlfn.XLOOKUP(ufc_fights_2[[#This Row],[b_fighter_id]],ufc_fighters[id],ufc_fighters[year],"Prázdné",0,1)</f>
        <v>1981</v>
      </c>
      <c r="E3111" s="10">
        <f>YEAR(ufc_fights_2[[#This Row],[date]])-ufc_fights_2[[#This Row],[r_year]]</f>
        <v>33</v>
      </c>
      <c r="F3111" s="10">
        <f>YEAR(ufc_fights_2[[#This Row],[date]])-ufc_fights_2[[#This Row],[b_year]]</f>
        <v>31</v>
      </c>
      <c r="G3111">
        <v>0</v>
      </c>
      <c r="H3111">
        <v>0</v>
      </c>
      <c r="I3111">
        <v>0.21779999999999999</v>
      </c>
      <c r="J3111">
        <v>0.14019999999999999</v>
      </c>
      <c r="K3111">
        <v>0.2271</v>
      </c>
      <c r="L3111">
        <v>0.14979999999999999</v>
      </c>
      <c r="M3111">
        <v>0.1111</v>
      </c>
      <c r="N3111">
        <v>0</v>
      </c>
      <c r="O3111">
        <v>1</v>
      </c>
      <c r="P3111">
        <v>0</v>
      </c>
      <c r="Q3111">
        <v>0</v>
      </c>
      <c r="R3111">
        <v>0</v>
      </c>
      <c r="S3111" s="2">
        <v>8.1018518518518516E-4</v>
      </c>
      <c r="T3111" s="2">
        <v>5.4398148148148144E-4</v>
      </c>
      <c r="U3111">
        <v>0.1699</v>
      </c>
      <c r="V3111">
        <v>0.12820000000000001</v>
      </c>
      <c r="W3111">
        <v>0.63639999999999997</v>
      </c>
      <c r="X3111">
        <v>0.875</v>
      </c>
      <c r="Y3111">
        <v>1</v>
      </c>
      <c r="Z3111">
        <v>0.15939999999999999</v>
      </c>
      <c r="AA3111">
        <v>0.14019999999999999</v>
      </c>
      <c r="AB3111">
        <v>0.90910000000000002</v>
      </c>
      <c r="AC3111">
        <v>0</v>
      </c>
      <c r="AD3111">
        <v>0.85709999999999997</v>
      </c>
      <c r="AE3111">
        <v>0</v>
      </c>
      <c r="AF3111" t="s">
        <v>3922</v>
      </c>
      <c r="AG3111" s="2">
        <v>3.472222222222222E-3</v>
      </c>
      <c r="AH3111" t="s">
        <v>3927</v>
      </c>
      <c r="AI3111">
        <v>5</v>
      </c>
      <c r="AJ3111" t="s">
        <v>3928</v>
      </c>
      <c r="AK3111" s="3">
        <v>41082</v>
      </c>
      <c r="AL3111" s="10">
        <f>YEAR(ufc_fights_2[[#This Row],[date]])</f>
        <v>2012</v>
      </c>
      <c r="AM3111" t="s">
        <v>3971</v>
      </c>
      <c r="AN3111">
        <v>36</v>
      </c>
      <c r="AO3111" t="s">
        <v>3913</v>
      </c>
      <c r="AP3111">
        <f>IF(ufc_fights_2[[#This Row],[winner]]="Red",ufc_fights_2[[#This Row],[r_fighter_id]],ufc_fights_2[[#This Row],[b_fighter_id]])</f>
        <v>2016</v>
      </c>
      <c r="AQ3111" t="str">
        <f>_xlfn.XLOOKUP(ufc_fights_2[[#This Row],[winnerID]],ufc_fighters[id],ufc_fighters[fighter_name],"xxx",0,1)</f>
        <v>Gray Maynard</v>
      </c>
    </row>
    <row r="3112" spans="1:43">
      <c r="A3112">
        <v>2016</v>
      </c>
      <c r="B3112">
        <v>1420</v>
      </c>
      <c r="C3112">
        <f>_xlfn.XLOOKUP(ufc_fights_2[[#This Row],[r_fighter_id]],ufc_fighters[id],ufc_fighters[year],"xxx",0,1)</f>
        <v>1979</v>
      </c>
      <c r="D3112">
        <f>_xlfn.XLOOKUP(ufc_fights_2[[#This Row],[b_fighter_id]],ufc_fighters[id],ufc_fighters[year],"Prázdné",0,1)</f>
        <v>1983</v>
      </c>
      <c r="E3112" s="10">
        <f>YEAR(ufc_fights_2[[#This Row],[date]])-ufc_fights_2[[#This Row],[r_year]]</f>
        <v>30</v>
      </c>
      <c r="F3112" s="10">
        <f>YEAR(ufc_fights_2[[#This Row],[date]])-ufc_fights_2[[#This Row],[b_year]]</f>
        <v>26</v>
      </c>
      <c r="G3112">
        <v>0</v>
      </c>
      <c r="H3112">
        <v>0</v>
      </c>
      <c r="I3112">
        <v>0.29110000000000003</v>
      </c>
      <c r="J3112">
        <v>0.24099999999999999</v>
      </c>
      <c r="K3112">
        <v>0.43</v>
      </c>
      <c r="L3112">
        <v>0.32290000000000002</v>
      </c>
      <c r="M3112">
        <v>0.42859999999999998</v>
      </c>
      <c r="N3112">
        <v>0</v>
      </c>
      <c r="O3112">
        <v>1</v>
      </c>
      <c r="P3112">
        <v>0</v>
      </c>
      <c r="Q3112">
        <v>0</v>
      </c>
      <c r="R3112">
        <v>0</v>
      </c>
      <c r="S3112" s="2">
        <v>2.2453703703703702E-3</v>
      </c>
      <c r="T3112" s="2">
        <v>6.9444444444444447E-4</v>
      </c>
      <c r="U3112">
        <v>0.25679999999999997</v>
      </c>
      <c r="V3112">
        <v>0.16420000000000001</v>
      </c>
      <c r="W3112">
        <v>0.8</v>
      </c>
      <c r="X3112">
        <v>0</v>
      </c>
      <c r="Y3112">
        <v>0.72219999999999995</v>
      </c>
      <c r="Z3112">
        <v>0.26029999999999998</v>
      </c>
      <c r="AA3112">
        <v>0.2039</v>
      </c>
      <c r="AB3112">
        <v>0.6</v>
      </c>
      <c r="AC3112">
        <v>0.61539999999999995</v>
      </c>
      <c r="AD3112">
        <v>1</v>
      </c>
      <c r="AE3112">
        <v>1</v>
      </c>
      <c r="AF3112" t="s">
        <v>3922</v>
      </c>
      <c r="AG3112" s="2">
        <v>3.472222222222222E-3</v>
      </c>
      <c r="AH3112" t="s">
        <v>3911</v>
      </c>
      <c r="AI3112">
        <v>3</v>
      </c>
      <c r="AJ3112" t="s">
        <v>3928</v>
      </c>
      <c r="AK3112" s="3">
        <v>40072</v>
      </c>
      <c r="AL3112" s="10">
        <f>YEAR(ufc_fights_2[[#This Row],[date]])</f>
        <v>2009</v>
      </c>
      <c r="AM3112" t="s">
        <v>3971</v>
      </c>
      <c r="AN3112">
        <v>35</v>
      </c>
      <c r="AO3112" t="s">
        <v>3913</v>
      </c>
      <c r="AP3112">
        <f>IF(ufc_fights_2[[#This Row],[winner]]="Red",ufc_fights_2[[#This Row],[r_fighter_id]],ufc_fights_2[[#This Row],[b_fighter_id]])</f>
        <v>2016</v>
      </c>
      <c r="AQ3112" t="str">
        <f>_xlfn.XLOOKUP(ufc_fights_2[[#This Row],[winnerID]],ufc_fighters[id],ufc_fighters[fighter_name],"xxx",0,1)</f>
        <v>Gray Maynard</v>
      </c>
    </row>
    <row r="3113" spans="1:43">
      <c r="A3113">
        <v>2016</v>
      </c>
      <c r="B3113">
        <v>770</v>
      </c>
      <c r="C3113">
        <f>_xlfn.XLOOKUP(ufc_fights_2[[#This Row],[r_fighter_id]],ufc_fighters[id],ufc_fighters[year],"xxx",0,1)</f>
        <v>1979</v>
      </c>
      <c r="D3113">
        <f>_xlfn.XLOOKUP(ufc_fights_2[[#This Row],[b_fighter_id]],ufc_fighters[id],ufc_fighters[year],"Prázdné",0,1)</f>
        <v>1985</v>
      </c>
      <c r="E3113" s="10">
        <f>YEAR(ufc_fights_2[[#This Row],[date]])-ufc_fights_2[[#This Row],[r_year]]</f>
        <v>31</v>
      </c>
      <c r="F3113" s="10">
        <f>YEAR(ufc_fights_2[[#This Row],[date]])-ufc_fights_2[[#This Row],[b_year]]</f>
        <v>25</v>
      </c>
      <c r="G3113">
        <v>0</v>
      </c>
      <c r="H3113">
        <v>0</v>
      </c>
      <c r="I3113">
        <v>0.28870000000000001</v>
      </c>
      <c r="J3113">
        <v>0.27889999999999998</v>
      </c>
      <c r="K3113">
        <v>0.34420000000000001</v>
      </c>
      <c r="L3113">
        <v>0.29730000000000001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1.273148148148148E-4</v>
      </c>
      <c r="T3113" s="2">
        <v>0</v>
      </c>
      <c r="U3113">
        <v>0.23580000000000001</v>
      </c>
      <c r="V3113">
        <v>0.22900000000000001</v>
      </c>
      <c r="W3113">
        <v>0.73329999999999995</v>
      </c>
      <c r="X3113">
        <v>0.25</v>
      </c>
      <c r="Y3113">
        <v>0.8</v>
      </c>
      <c r="Z3113">
        <v>0.26979999999999998</v>
      </c>
      <c r="AA3113">
        <v>0.2757</v>
      </c>
      <c r="AB3113">
        <v>0.4375</v>
      </c>
      <c r="AC3113">
        <v>0.375</v>
      </c>
      <c r="AD3113">
        <v>0</v>
      </c>
      <c r="AE3113">
        <v>0</v>
      </c>
      <c r="AF3113" t="s">
        <v>3922</v>
      </c>
      <c r="AG3113" s="2">
        <v>3.472222222222222E-3</v>
      </c>
      <c r="AH3113" t="s">
        <v>3911</v>
      </c>
      <c r="AI3113">
        <v>3</v>
      </c>
      <c r="AJ3113" t="s">
        <v>3939</v>
      </c>
      <c r="AK3113" s="3">
        <v>40189</v>
      </c>
      <c r="AL3113" s="10">
        <f>YEAR(ufc_fights_2[[#This Row],[date]])</f>
        <v>2010</v>
      </c>
      <c r="AM3113" t="s">
        <v>3971</v>
      </c>
      <c r="AN3113">
        <v>27</v>
      </c>
      <c r="AO3113" t="s">
        <v>3913</v>
      </c>
      <c r="AP3113">
        <f>IF(ufc_fights_2[[#This Row],[winner]]="Red",ufc_fights_2[[#This Row],[r_fighter_id]],ufc_fights_2[[#This Row],[b_fighter_id]])</f>
        <v>2016</v>
      </c>
      <c r="AQ3113" t="str">
        <f>_xlfn.XLOOKUP(ufc_fights_2[[#This Row],[winnerID]],ufc_fighters[id],ufc_fighters[fighter_name],"xxx",0,1)</f>
        <v>Gray Maynard</v>
      </c>
    </row>
    <row r="3114" spans="1:43">
      <c r="A3114">
        <v>2016</v>
      </c>
      <c r="B3114">
        <v>3365</v>
      </c>
      <c r="C3114">
        <f>_xlfn.XLOOKUP(ufc_fights_2[[#This Row],[r_fighter_id]],ufc_fighters[id],ufc_fighters[year],"xxx",0,1)</f>
        <v>1979</v>
      </c>
      <c r="D3114">
        <f>_xlfn.XLOOKUP(ufc_fights_2[[#This Row],[b_fighter_id]],ufc_fighters[id],ufc_fighters[year],"Prázdné",0,1)</f>
        <v>1977</v>
      </c>
      <c r="E3114" s="10">
        <f>YEAR(ufc_fights_2[[#This Row],[date]])-ufc_fights_2[[#This Row],[r_year]]</f>
        <v>28</v>
      </c>
      <c r="F3114" s="10">
        <f>YEAR(ufc_fights_2[[#This Row],[date]])-ufc_fights_2[[#This Row],[b_year]]</f>
        <v>30</v>
      </c>
      <c r="G3114">
        <v>1</v>
      </c>
      <c r="H3114">
        <v>0</v>
      </c>
      <c r="I3114">
        <v>0.75</v>
      </c>
      <c r="J3114">
        <v>0</v>
      </c>
      <c r="K3114">
        <v>0.75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2.3148148148148147E-5</v>
      </c>
      <c r="T3114" s="2">
        <v>0</v>
      </c>
      <c r="U3114">
        <v>0.75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0.66669999999999996</v>
      </c>
      <c r="AE3114">
        <v>0</v>
      </c>
      <c r="AF3114" t="s">
        <v>3910</v>
      </c>
      <c r="AG3114" s="2">
        <v>1.0416666666666667E-4</v>
      </c>
      <c r="AH3114" t="s">
        <v>3911</v>
      </c>
      <c r="AI3114">
        <v>3</v>
      </c>
      <c r="AJ3114" t="s">
        <v>3939</v>
      </c>
      <c r="AK3114" s="3">
        <v>39344</v>
      </c>
      <c r="AL3114" s="10">
        <f>YEAR(ufc_fights_2[[#This Row],[date]])</f>
        <v>2007</v>
      </c>
      <c r="AM3114" t="s">
        <v>3971</v>
      </c>
      <c r="AN3114">
        <v>1</v>
      </c>
      <c r="AO3114" t="s">
        <v>3913</v>
      </c>
      <c r="AP3114">
        <f>IF(ufc_fights_2[[#This Row],[winner]]="Red",ufc_fights_2[[#This Row],[r_fighter_id]],ufc_fights_2[[#This Row],[b_fighter_id]])</f>
        <v>2016</v>
      </c>
      <c r="AQ3114" t="str">
        <f>_xlfn.XLOOKUP(ufc_fights_2[[#This Row],[winnerID]],ufc_fighters[id],ufc_fighters[fighter_name],"xxx",0,1)</f>
        <v>Gray Maynard</v>
      </c>
    </row>
    <row r="3115" spans="1:43">
      <c r="A3115">
        <v>2992</v>
      </c>
      <c r="B3115">
        <v>1266</v>
      </c>
      <c r="C3115">
        <f>_xlfn.XLOOKUP(ufc_fights_2[[#This Row],[r_fighter_id]],ufc_fighters[id],ufc_fighters[year],"xxx",0,1)</f>
        <v>1989</v>
      </c>
      <c r="D3115">
        <f>_xlfn.XLOOKUP(ufc_fights_2[[#This Row],[b_fighter_id]],ufc_fighters[id],ufc_fighters[year],"Prázdné",0,1)</f>
        <v>1995</v>
      </c>
      <c r="E3115" s="10">
        <f>YEAR(ufc_fights_2[[#This Row],[date]])-ufc_fights_2[[#This Row],[r_year]]</f>
        <v>30</v>
      </c>
      <c r="F3115" s="10">
        <f>YEAR(ufc_fights_2[[#This Row],[date]])-ufc_fights_2[[#This Row],[b_year]]</f>
        <v>24</v>
      </c>
      <c r="G3115">
        <v>0</v>
      </c>
      <c r="H3115">
        <v>1</v>
      </c>
      <c r="I3115">
        <v>0.26790000000000003</v>
      </c>
      <c r="J3115">
        <v>0.55259999999999998</v>
      </c>
      <c r="K3115">
        <v>0.26790000000000003</v>
      </c>
      <c r="L3115">
        <v>0.55259999999999998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0</v>
      </c>
      <c r="T3115" s="2">
        <v>3.4722222222222222E-5</v>
      </c>
      <c r="U3115">
        <v>0</v>
      </c>
      <c r="V3115">
        <v>0.54549999999999998</v>
      </c>
      <c r="W3115">
        <v>0.54549999999999998</v>
      </c>
      <c r="X3115">
        <v>0.9</v>
      </c>
      <c r="Y3115">
        <v>1</v>
      </c>
      <c r="Z3115">
        <v>0.26790000000000003</v>
      </c>
      <c r="AA3115">
        <v>0.4138</v>
      </c>
      <c r="AB3115">
        <v>0</v>
      </c>
      <c r="AC3115">
        <v>0</v>
      </c>
      <c r="AD3115">
        <v>0</v>
      </c>
      <c r="AE3115">
        <v>1</v>
      </c>
      <c r="AF3115" t="s">
        <v>3910</v>
      </c>
      <c r="AG3115" s="2">
        <v>4.1666666666666669E-4</v>
      </c>
      <c r="AH3115" t="s">
        <v>3911</v>
      </c>
      <c r="AI3115">
        <v>3</v>
      </c>
      <c r="AJ3115" t="s">
        <v>3938</v>
      </c>
      <c r="AK3115" s="3">
        <v>43680</v>
      </c>
      <c r="AL3115" s="10">
        <f>YEAR(ufc_fights_2[[#This Row],[date]])</f>
        <v>2019</v>
      </c>
      <c r="AM3115" t="s">
        <v>3971</v>
      </c>
      <c r="AN3115">
        <v>9</v>
      </c>
      <c r="AO3115" t="s">
        <v>3918</v>
      </c>
      <c r="AP3115">
        <f>IF(ufc_fights_2[[#This Row],[winner]]="Red",ufc_fights_2[[#This Row],[r_fighter_id]],ufc_fights_2[[#This Row],[b_fighter_id]])</f>
        <v>1266</v>
      </c>
      <c r="AQ3115" t="str">
        <f>_xlfn.XLOOKUP(ufc_fights_2[[#This Row],[winnerID]],ufc_fighters[id],ufc_fighters[fighter_name],"xxx",0,1)</f>
        <v>Nasrat Haqparast</v>
      </c>
    </row>
    <row r="3116" spans="1:43">
      <c r="A3116">
        <v>1162</v>
      </c>
      <c r="B3116">
        <v>1266</v>
      </c>
      <c r="C3116">
        <f>_xlfn.XLOOKUP(ufc_fights_2[[#This Row],[r_fighter_id]],ufc_fighters[id],ufc_fighters[year],"xxx",0,1)</f>
        <v>1987</v>
      </c>
      <c r="D3116">
        <f>_xlfn.XLOOKUP(ufc_fights_2[[#This Row],[b_fighter_id]],ufc_fighters[id],ufc_fighters[year],"Prázdné",0,1)</f>
        <v>1995</v>
      </c>
      <c r="E3116" s="10">
        <f>YEAR(ufc_fights_2[[#This Row],[date]])-ufc_fights_2[[#This Row],[r_year]]</f>
        <v>31</v>
      </c>
      <c r="F3116" s="10">
        <f>YEAR(ufc_fights_2[[#This Row],[date]])-ufc_fights_2[[#This Row],[b_year]]</f>
        <v>23</v>
      </c>
      <c r="G3116">
        <v>0</v>
      </c>
      <c r="H3116">
        <v>1</v>
      </c>
      <c r="I3116">
        <v>0.27460000000000001</v>
      </c>
      <c r="J3116">
        <v>0.4844</v>
      </c>
      <c r="K3116">
        <v>0.3105</v>
      </c>
      <c r="L3116">
        <v>0.52480000000000004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0</v>
      </c>
      <c r="T3116" s="2">
        <v>2.0254629629629629E-3</v>
      </c>
      <c r="U3116">
        <v>0.22220000000000001</v>
      </c>
      <c r="V3116">
        <v>0.4516</v>
      </c>
      <c r="W3116">
        <v>0.60870000000000002</v>
      </c>
      <c r="X3116">
        <v>0.88890000000000002</v>
      </c>
      <c r="Y3116">
        <v>0.75</v>
      </c>
      <c r="Z3116">
        <v>0.27460000000000001</v>
      </c>
      <c r="AA3116">
        <v>0.46410000000000001</v>
      </c>
      <c r="AB3116">
        <v>0</v>
      </c>
      <c r="AC3116">
        <v>0.625</v>
      </c>
      <c r="AD3116">
        <v>0</v>
      </c>
      <c r="AE3116">
        <v>0.49020000000000002</v>
      </c>
      <c r="AF3116" t="s">
        <v>3915</v>
      </c>
      <c r="AG3116" s="2">
        <v>3.472222222222222E-3</v>
      </c>
      <c r="AH3116" t="s">
        <v>3911</v>
      </c>
      <c r="AI3116">
        <v>3</v>
      </c>
      <c r="AJ3116" t="s">
        <v>4002</v>
      </c>
      <c r="AK3116" s="3">
        <v>43400</v>
      </c>
      <c r="AL3116" s="10">
        <f>YEAR(ufc_fights_2[[#This Row],[date]])</f>
        <v>2018</v>
      </c>
      <c r="AM3116" t="s">
        <v>3971</v>
      </c>
      <c r="AN3116">
        <v>25</v>
      </c>
      <c r="AO3116" t="s">
        <v>3918</v>
      </c>
      <c r="AP3116">
        <f>IF(ufc_fights_2[[#This Row],[winner]]="Red",ufc_fights_2[[#This Row],[r_fighter_id]],ufc_fights_2[[#This Row],[b_fighter_id]])</f>
        <v>1266</v>
      </c>
      <c r="AQ3116" t="str">
        <f>_xlfn.XLOOKUP(ufc_fights_2[[#This Row],[winnerID]],ufc_fighters[id],ufc_fighters[fighter_name],"xxx",0,1)</f>
        <v>Nasrat Haqparast</v>
      </c>
    </row>
    <row r="3117" spans="1:43">
      <c r="A3117">
        <v>2016</v>
      </c>
      <c r="B3117">
        <v>3018</v>
      </c>
      <c r="C3117">
        <f>_xlfn.XLOOKUP(ufc_fights_2[[#This Row],[r_fighter_id]],ufc_fighters[id],ufc_fighters[year],"xxx",0,1)</f>
        <v>1979</v>
      </c>
      <c r="D3117">
        <f>_xlfn.XLOOKUP(ufc_fights_2[[#This Row],[b_fighter_id]],ufc_fighters[id],ufc_fighters[year],"Prázdné",0,1)</f>
        <v>1979</v>
      </c>
      <c r="E3117" s="10">
        <f>YEAR(ufc_fights_2[[#This Row],[date]])-ufc_fights_2[[#This Row],[r_year]]</f>
        <v>29</v>
      </c>
      <c r="F3117" s="10">
        <f>YEAR(ufc_fights_2[[#This Row],[date]])-ufc_fights_2[[#This Row],[b_year]]</f>
        <v>29</v>
      </c>
      <c r="G3117">
        <v>1</v>
      </c>
      <c r="H3117">
        <v>0</v>
      </c>
      <c r="I3117">
        <v>0.39389999999999997</v>
      </c>
      <c r="J3117">
        <v>0.4</v>
      </c>
      <c r="K3117">
        <v>0.61240000000000006</v>
      </c>
      <c r="L3117">
        <v>0.78280000000000005</v>
      </c>
      <c r="M3117">
        <v>1</v>
      </c>
      <c r="N3117">
        <v>0.5</v>
      </c>
      <c r="O3117">
        <v>3</v>
      </c>
      <c r="P3117">
        <v>0</v>
      </c>
      <c r="Q3117">
        <v>2</v>
      </c>
      <c r="R3117">
        <v>1</v>
      </c>
      <c r="S3117" s="2">
        <v>7.4999999999999997E-3</v>
      </c>
      <c r="T3117" s="2">
        <v>1.7939814814814815E-3</v>
      </c>
      <c r="U3117">
        <v>0.371</v>
      </c>
      <c r="V3117">
        <v>0.33329999999999999</v>
      </c>
      <c r="W3117">
        <v>0.75</v>
      </c>
      <c r="X3117">
        <v>0</v>
      </c>
      <c r="Y3117">
        <v>0.75</v>
      </c>
      <c r="Z3117">
        <v>0.25</v>
      </c>
      <c r="AA3117">
        <v>0.4375</v>
      </c>
      <c r="AB3117">
        <v>0.5</v>
      </c>
      <c r="AC3117">
        <v>0.33329999999999999</v>
      </c>
      <c r="AD3117">
        <v>0.43480000000000002</v>
      </c>
      <c r="AE3117">
        <v>0.2</v>
      </c>
      <c r="AF3117" t="s">
        <v>3915</v>
      </c>
      <c r="AG3117" s="2">
        <v>3.472222222222222E-3</v>
      </c>
      <c r="AH3117" t="s">
        <v>3911</v>
      </c>
      <c r="AI3117">
        <v>3</v>
      </c>
      <c r="AJ3117" t="s">
        <v>3974</v>
      </c>
      <c r="AK3117" s="3">
        <v>39470</v>
      </c>
      <c r="AL3117" s="10">
        <f>YEAR(ufc_fights_2[[#This Row],[date]])</f>
        <v>2008</v>
      </c>
      <c r="AM3117" t="s">
        <v>3971</v>
      </c>
      <c r="AN3117">
        <v>1</v>
      </c>
      <c r="AO3117" t="s">
        <v>3913</v>
      </c>
      <c r="AP3117">
        <f>IF(ufc_fights_2[[#This Row],[winner]]="Red",ufc_fights_2[[#This Row],[r_fighter_id]],ufc_fights_2[[#This Row],[b_fighter_id]])</f>
        <v>2016</v>
      </c>
      <c r="AQ3117" t="str">
        <f>_xlfn.XLOOKUP(ufc_fights_2[[#This Row],[winnerID]],ufc_fighters[id],ufc_fighters[fighter_name],"xxx",0,1)</f>
        <v>Gray Maynard</v>
      </c>
    </row>
    <row r="3118" spans="1:43">
      <c r="A3118">
        <v>3067</v>
      </c>
      <c r="B3118">
        <v>3018</v>
      </c>
      <c r="C3118">
        <f>_xlfn.XLOOKUP(ufc_fights_2[[#This Row],[r_fighter_id]],ufc_fighters[id],ufc_fighters[year],"xxx",0,1)</f>
        <v>1977</v>
      </c>
      <c r="D3118">
        <f>_xlfn.XLOOKUP(ufc_fights_2[[#This Row],[b_fighter_id]],ufc_fighters[id],ufc_fighters[year],"Prázdné",0,1)</f>
        <v>1979</v>
      </c>
      <c r="E3118" s="10">
        <f>YEAR(ufc_fights_2[[#This Row],[date]])-ufc_fights_2[[#This Row],[r_year]]</f>
        <v>34</v>
      </c>
      <c r="F3118" s="10">
        <f>YEAR(ufc_fights_2[[#This Row],[date]])-ufc_fights_2[[#This Row],[b_year]]</f>
        <v>32</v>
      </c>
      <c r="G3118">
        <v>0</v>
      </c>
      <c r="H3118">
        <v>2</v>
      </c>
      <c r="I3118">
        <v>0.18629999999999999</v>
      </c>
      <c r="J3118">
        <v>0.32740000000000002</v>
      </c>
      <c r="K3118">
        <v>0.18629999999999999</v>
      </c>
      <c r="L3118">
        <v>0.34200000000000003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9.2592592592592588E-5</v>
      </c>
      <c r="T3118" s="2">
        <v>2.199074074074074E-4</v>
      </c>
      <c r="U3118">
        <v>0.15909999999999999</v>
      </c>
      <c r="V3118">
        <v>0.221</v>
      </c>
      <c r="W3118">
        <v>0.33329999999999999</v>
      </c>
      <c r="X3118">
        <v>0.4</v>
      </c>
      <c r="Y3118">
        <v>0.78569999999999995</v>
      </c>
      <c r="Z3118">
        <v>0.19</v>
      </c>
      <c r="AA3118">
        <v>0.31309999999999999</v>
      </c>
      <c r="AB3118">
        <v>0</v>
      </c>
      <c r="AC3118">
        <v>0.44440000000000002</v>
      </c>
      <c r="AD3118">
        <v>0</v>
      </c>
      <c r="AE3118">
        <v>1</v>
      </c>
      <c r="AF3118" t="s">
        <v>3915</v>
      </c>
      <c r="AG3118" s="2">
        <v>3.472222222222222E-3</v>
      </c>
      <c r="AH3118" t="s">
        <v>3911</v>
      </c>
      <c r="AI3118">
        <v>3</v>
      </c>
      <c r="AJ3118" t="s">
        <v>3961</v>
      </c>
      <c r="AK3118" s="3">
        <v>40600</v>
      </c>
      <c r="AL3118" s="10">
        <f>YEAR(ufc_fights_2[[#This Row],[date]])</f>
        <v>2011</v>
      </c>
      <c r="AM3118" t="s">
        <v>3971</v>
      </c>
      <c r="AN3118">
        <v>68</v>
      </c>
      <c r="AO3118" t="s">
        <v>3918</v>
      </c>
      <c r="AP3118">
        <f>IF(ufc_fights_2[[#This Row],[winner]]="Red",ufc_fights_2[[#This Row],[r_fighter_id]],ufc_fights_2[[#This Row],[b_fighter_id]])</f>
        <v>3018</v>
      </c>
      <c r="AQ3118" t="str">
        <f>_xlfn.XLOOKUP(ufc_fights_2[[#This Row],[winnerID]],ufc_fighters[id],ufc_fighters[fighter_name],"xxx",0,1)</f>
        <v>Dennis Siver</v>
      </c>
    </row>
    <row r="3119" spans="1:43">
      <c r="A3119">
        <v>1949</v>
      </c>
      <c r="B3119">
        <v>1912</v>
      </c>
      <c r="C3119">
        <f>_xlfn.XLOOKUP(ufc_fights_2[[#This Row],[r_fighter_id]],ufc_fighters[id],ufc_fighters[year],"xxx",0,1)</f>
        <v>1977</v>
      </c>
      <c r="D3119">
        <f>_xlfn.XLOOKUP(ufc_fights_2[[#This Row],[b_fighter_id]],ufc_fighters[id],ufc_fighters[year],"Prázdné",0,1)</f>
        <v>1978</v>
      </c>
      <c r="E3119" s="10">
        <f>YEAR(ufc_fights_2[[#This Row],[date]])-ufc_fights_2[[#This Row],[r_year]]</f>
        <v>35</v>
      </c>
      <c r="F3119" s="10">
        <f>YEAR(ufc_fights_2[[#This Row],[date]])-ufc_fights_2[[#This Row],[b_year]]</f>
        <v>34</v>
      </c>
      <c r="G3119">
        <v>0</v>
      </c>
      <c r="H3119">
        <v>0</v>
      </c>
      <c r="I3119">
        <v>0.29880000000000001</v>
      </c>
      <c r="J3119">
        <v>0.50990000000000002</v>
      </c>
      <c r="K3119">
        <v>0.30680000000000002</v>
      </c>
      <c r="L3119">
        <v>0.53990000000000005</v>
      </c>
      <c r="M3119">
        <v>0</v>
      </c>
      <c r="N3119">
        <v>0.75</v>
      </c>
      <c r="O3119">
        <v>0</v>
      </c>
      <c r="P3119">
        <v>0</v>
      </c>
      <c r="Q3119">
        <v>0</v>
      </c>
      <c r="R3119">
        <v>0</v>
      </c>
      <c r="S3119" s="2">
        <v>0</v>
      </c>
      <c r="T3119" s="2">
        <v>1.5162037037037036E-3</v>
      </c>
      <c r="U3119">
        <v>0.25369999999999998</v>
      </c>
      <c r="V3119">
        <v>0.5</v>
      </c>
      <c r="W3119">
        <v>0.5</v>
      </c>
      <c r="X3119">
        <v>0.66669999999999996</v>
      </c>
      <c r="Y3119">
        <v>0.66669999999999996</v>
      </c>
      <c r="Z3119">
        <v>0.2969</v>
      </c>
      <c r="AA3119">
        <v>0.48849999999999999</v>
      </c>
      <c r="AB3119">
        <v>0.4</v>
      </c>
      <c r="AC3119">
        <v>0.65</v>
      </c>
      <c r="AD3119">
        <v>0</v>
      </c>
      <c r="AE3119">
        <v>0</v>
      </c>
      <c r="AF3119" t="s">
        <v>3922</v>
      </c>
      <c r="AG3119" s="2">
        <v>3.472222222222222E-3</v>
      </c>
      <c r="AH3119" t="s">
        <v>3911</v>
      </c>
      <c r="AI3119">
        <v>3</v>
      </c>
      <c r="AJ3119" t="s">
        <v>3988</v>
      </c>
      <c r="AK3119" s="3">
        <v>41195</v>
      </c>
      <c r="AL3119" s="10">
        <f>YEAR(ufc_fights_2[[#This Row],[date]])</f>
        <v>2012</v>
      </c>
      <c r="AM3119" t="s">
        <v>3971</v>
      </c>
      <c r="AN3119">
        <v>39</v>
      </c>
      <c r="AO3119" t="s">
        <v>3913</v>
      </c>
      <c r="AP3119">
        <f>IF(ufc_fights_2[[#This Row],[winner]]="Red",ufc_fights_2[[#This Row],[r_fighter_id]],ufc_fights_2[[#This Row],[b_fighter_id]])</f>
        <v>1949</v>
      </c>
      <c r="AQ3119" t="str">
        <f>_xlfn.XLOOKUP(ufc_fights_2[[#This Row],[winnerID]],ufc_fighters[id],ufc_fighters[fighter_name],"xxx",0,1)</f>
        <v>Cristiano Marcello</v>
      </c>
    </row>
    <row r="3120" spans="1:43">
      <c r="A3120">
        <v>3018</v>
      </c>
      <c r="B3120">
        <v>1688</v>
      </c>
      <c r="C3120">
        <f>_xlfn.XLOOKUP(ufc_fights_2[[#This Row],[r_fighter_id]],ufc_fighters[id],ufc_fighters[year],"xxx",0,1)</f>
        <v>1979</v>
      </c>
      <c r="D3120">
        <f>_xlfn.XLOOKUP(ufc_fights_2[[#This Row],[b_fighter_id]],ufc_fighters[id],ufc_fighters[year],"Prázdné",0,1)</f>
        <v>1981</v>
      </c>
      <c r="E3120" s="10">
        <f>YEAR(ufc_fights_2[[#This Row],[date]])-ufc_fights_2[[#This Row],[r_year]]</f>
        <v>28</v>
      </c>
      <c r="F3120" s="10">
        <f>YEAR(ufc_fights_2[[#This Row],[date]])-ufc_fights_2[[#This Row],[b_year]]</f>
        <v>26</v>
      </c>
      <c r="G3120">
        <v>1</v>
      </c>
      <c r="H3120">
        <v>0</v>
      </c>
      <c r="I3120">
        <v>0.42420000000000002</v>
      </c>
      <c r="J3120">
        <v>0.3</v>
      </c>
      <c r="K3120">
        <v>0.54020000000000001</v>
      </c>
      <c r="L3120">
        <v>0.38890000000000002</v>
      </c>
      <c r="M3120">
        <v>0</v>
      </c>
      <c r="N3120">
        <v>0</v>
      </c>
      <c r="O3120">
        <v>0</v>
      </c>
      <c r="P3120">
        <v>2</v>
      </c>
      <c r="Q3120">
        <v>0</v>
      </c>
      <c r="R3120">
        <v>0</v>
      </c>
      <c r="S3120" s="2">
        <v>2.650462962962963E-3</v>
      </c>
      <c r="T3120" s="2">
        <v>5.7870370370370373E-5</v>
      </c>
      <c r="U3120">
        <v>0.42370000000000002</v>
      </c>
      <c r="V3120">
        <v>0.1739</v>
      </c>
      <c r="W3120">
        <v>0.5</v>
      </c>
      <c r="X3120">
        <v>0.4</v>
      </c>
      <c r="Y3120">
        <v>0.71430000000000005</v>
      </c>
      <c r="Z3120">
        <v>0.37040000000000001</v>
      </c>
      <c r="AA3120">
        <v>0.34620000000000001</v>
      </c>
      <c r="AB3120">
        <v>0.22220000000000001</v>
      </c>
      <c r="AC3120">
        <v>0</v>
      </c>
      <c r="AD3120">
        <v>0.5333</v>
      </c>
      <c r="AE3120">
        <v>0</v>
      </c>
      <c r="AF3120" t="s">
        <v>3910</v>
      </c>
      <c r="AG3120" s="2">
        <v>1.4351851851851852E-3</v>
      </c>
      <c r="AH3120" t="s">
        <v>3911</v>
      </c>
      <c r="AI3120">
        <v>3</v>
      </c>
      <c r="AJ3120" t="s">
        <v>3949</v>
      </c>
      <c r="AK3120" s="3">
        <v>39333</v>
      </c>
      <c r="AL3120" s="10">
        <f>YEAR(ufc_fights_2[[#This Row],[date]])</f>
        <v>2007</v>
      </c>
      <c r="AM3120" t="s">
        <v>3971</v>
      </c>
      <c r="AN3120">
        <v>70</v>
      </c>
      <c r="AO3120" t="s">
        <v>3913</v>
      </c>
      <c r="AP3120">
        <f>IF(ufc_fights_2[[#This Row],[winner]]="Red",ufc_fights_2[[#This Row],[r_fighter_id]],ufc_fights_2[[#This Row],[b_fighter_id]])</f>
        <v>3018</v>
      </c>
      <c r="AQ3120" t="str">
        <f>_xlfn.XLOOKUP(ufc_fights_2[[#This Row],[winnerID]],ufc_fighters[id],ufc_fighters[fighter_name],"xxx",0,1)</f>
        <v>Dennis Siver</v>
      </c>
    </row>
    <row r="3121" spans="1:43">
      <c r="A3121">
        <v>2758</v>
      </c>
      <c r="B3121">
        <v>23</v>
      </c>
      <c r="C3121">
        <f>_xlfn.XLOOKUP(ufc_fights_2[[#This Row],[r_fighter_id]],ufc_fighters[id],ufc_fighters[year],"xxx",0,1)</f>
        <v>1986</v>
      </c>
      <c r="D3121">
        <f>_xlfn.XLOOKUP(ufc_fights_2[[#This Row],[b_fighter_id]],ufc_fighters[id],ufc_fighters[year],"Prázdné",0,1)</f>
        <v>1988</v>
      </c>
      <c r="E3121" s="10">
        <f>YEAR(ufc_fights_2[[#This Row],[date]])-ufc_fights_2[[#This Row],[r_year]]</f>
        <v>34</v>
      </c>
      <c r="F3121" s="10">
        <f>YEAR(ufc_fights_2[[#This Row],[date]])-ufc_fights_2[[#This Row],[b_year]]</f>
        <v>32</v>
      </c>
      <c r="G3121">
        <v>0</v>
      </c>
      <c r="H3121">
        <v>0</v>
      </c>
      <c r="I3121">
        <v>0.39879999999999999</v>
      </c>
      <c r="J3121">
        <v>0.3926</v>
      </c>
      <c r="K3121">
        <v>0.39879999999999999</v>
      </c>
      <c r="L3121">
        <v>0.3926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0</v>
      </c>
      <c r="T3121" s="2">
        <v>4.6296296296296294E-5</v>
      </c>
      <c r="U3121">
        <v>0.27729999999999999</v>
      </c>
      <c r="V3121">
        <v>0.31190000000000001</v>
      </c>
      <c r="W3121">
        <v>0.57689999999999997</v>
      </c>
      <c r="X3121">
        <v>0.75</v>
      </c>
      <c r="Y3121">
        <v>0.5</v>
      </c>
      <c r="Z3121">
        <v>0.39879999999999999</v>
      </c>
      <c r="AA3121">
        <v>0.3846</v>
      </c>
      <c r="AB3121">
        <v>0</v>
      </c>
      <c r="AC3121">
        <v>0.6</v>
      </c>
      <c r="AD3121">
        <v>0</v>
      </c>
      <c r="AE3121">
        <v>0</v>
      </c>
      <c r="AF3121" t="s">
        <v>3922</v>
      </c>
      <c r="AG3121" s="2">
        <v>3.472222222222222E-3</v>
      </c>
      <c r="AH3121" t="s">
        <v>3911</v>
      </c>
      <c r="AI3121">
        <v>3</v>
      </c>
      <c r="AJ3121" t="s">
        <v>3916</v>
      </c>
      <c r="AK3121" s="3">
        <v>43995</v>
      </c>
      <c r="AL3121" s="10">
        <f>YEAR(ufc_fights_2[[#This Row],[date]])</f>
        <v>2020</v>
      </c>
      <c r="AM3121" t="s">
        <v>3971</v>
      </c>
      <c r="AN3121">
        <v>1</v>
      </c>
      <c r="AO3121" t="s">
        <v>3913</v>
      </c>
      <c r="AP3121">
        <f>IF(ufc_fights_2[[#This Row],[winner]]="Red",ufc_fights_2[[#This Row],[r_fighter_id]],ufc_fights_2[[#This Row],[b_fighter_id]])</f>
        <v>2758</v>
      </c>
      <c r="AQ3121" t="str">
        <f>_xlfn.XLOOKUP(ufc_fights_2[[#This Row],[winnerID]],ufc_fighters[id],ufc_fighters[fighter_name],"xxx",0,1)</f>
        <v>Charles Rosa</v>
      </c>
    </row>
    <row r="3122" spans="1:43">
      <c r="A3122">
        <v>2342</v>
      </c>
      <c r="B3122">
        <v>1528</v>
      </c>
      <c r="C3122">
        <f>_xlfn.XLOOKUP(ufc_fights_2[[#This Row],[r_fighter_id]],ufc_fighters[id],ufc_fighters[year],"xxx",0,1)</f>
        <v>1988</v>
      </c>
      <c r="D3122">
        <f>_xlfn.XLOOKUP(ufc_fights_2[[#This Row],[b_fighter_id]],ufc_fighters[id],ufc_fighters[year],"Prázdné",0,1)</f>
        <v>1986</v>
      </c>
      <c r="E3122" s="10">
        <f>YEAR(ufc_fights_2[[#This Row],[date]])-ufc_fights_2[[#This Row],[r_year]]</f>
        <v>28</v>
      </c>
      <c r="F3122" s="10">
        <f>YEAR(ufc_fights_2[[#This Row],[date]])-ufc_fights_2[[#This Row],[b_year]]</f>
        <v>30</v>
      </c>
      <c r="G3122">
        <v>0</v>
      </c>
      <c r="H3122">
        <v>0</v>
      </c>
      <c r="I3122">
        <v>0.66200000000000003</v>
      </c>
      <c r="J3122">
        <v>0.24679999999999999</v>
      </c>
      <c r="K3122">
        <v>0.73680000000000001</v>
      </c>
      <c r="L3122">
        <v>0.25640000000000002</v>
      </c>
      <c r="M3122">
        <v>0.33329999999999999</v>
      </c>
      <c r="N3122">
        <v>0</v>
      </c>
      <c r="O3122">
        <v>1</v>
      </c>
      <c r="P3122">
        <v>1</v>
      </c>
      <c r="Q3122">
        <v>0</v>
      </c>
      <c r="R3122">
        <v>0</v>
      </c>
      <c r="S3122" s="2">
        <v>6.0648148148148145E-3</v>
      </c>
      <c r="T3122" s="2">
        <v>0</v>
      </c>
      <c r="U3122">
        <v>0.65959999999999996</v>
      </c>
      <c r="V3122">
        <v>0.17649999999999999</v>
      </c>
      <c r="W3122">
        <v>1</v>
      </c>
      <c r="X3122">
        <v>0</v>
      </c>
      <c r="Y3122">
        <v>0.6</v>
      </c>
      <c r="Z3122">
        <v>0.23810000000000001</v>
      </c>
      <c r="AA3122">
        <v>0.24679999999999999</v>
      </c>
      <c r="AB3122">
        <v>1</v>
      </c>
      <c r="AC3122">
        <v>0</v>
      </c>
      <c r="AD3122">
        <v>0.73329999999999995</v>
      </c>
      <c r="AE3122">
        <v>0</v>
      </c>
      <c r="AF3122" t="s">
        <v>3933</v>
      </c>
      <c r="AG3122" s="2">
        <v>1.7476851851851852E-3</v>
      </c>
      <c r="AH3122" t="s">
        <v>3911</v>
      </c>
      <c r="AI3122">
        <v>3</v>
      </c>
      <c r="AJ3122" t="s">
        <v>3925</v>
      </c>
      <c r="AK3122" s="3">
        <v>42686</v>
      </c>
      <c r="AL3122" s="10">
        <f>YEAR(ufc_fights_2[[#This Row],[date]])</f>
        <v>2016</v>
      </c>
      <c r="AM3122" t="s">
        <v>3971</v>
      </c>
      <c r="AN3122">
        <v>18</v>
      </c>
      <c r="AO3122" t="s">
        <v>3913</v>
      </c>
      <c r="AP3122">
        <f>IF(ufc_fights_2[[#This Row],[winner]]="Red",ufc_fights_2[[#This Row],[r_fighter_id]],ufc_fights_2[[#This Row],[b_fighter_id]])</f>
        <v>2342</v>
      </c>
      <c r="AQ3122" t="str">
        <f>_xlfn.XLOOKUP(ufc_fights_2[[#This Row],[winnerID]],ufc_fighters[id],ufc_fighters[fighter_name],"xxx",0,1)</f>
        <v>Khabib Nurmagomedov</v>
      </c>
    </row>
    <row r="3123" spans="1:43">
      <c r="A3123">
        <v>1449</v>
      </c>
      <c r="B3123">
        <v>60</v>
      </c>
      <c r="C3123">
        <f>_xlfn.XLOOKUP(ufc_fights_2[[#This Row],[r_fighter_id]],ufc_fighters[id],ufc_fighters[year],"xxx",0,1)</f>
        <v>1967</v>
      </c>
      <c r="D3123">
        <f>_xlfn.XLOOKUP(ufc_fights_2[[#This Row],[b_fighter_id]],ufc_fighters[id],ufc_fighters[year],"Prázdné",0,1)</f>
        <v>0</v>
      </c>
      <c r="E3123" s="10">
        <f>YEAR(ufc_fights_2[[#This Row],[date]])-ufc_fights_2[[#This Row],[r_year]]</f>
        <v>30</v>
      </c>
      <c r="F3123" s="10">
        <f>YEAR(ufc_fights_2[[#This Row],[date]])-ufc_fights_2[[#This Row],[b_year]]</f>
        <v>1997</v>
      </c>
      <c r="G3123">
        <v>0</v>
      </c>
      <c r="H3123">
        <v>0</v>
      </c>
      <c r="I3123">
        <v>0</v>
      </c>
      <c r="J3123">
        <v>0.5</v>
      </c>
      <c r="K3123">
        <v>1</v>
      </c>
      <c r="L3123">
        <v>0.625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 s="2">
        <v>0</v>
      </c>
      <c r="T3123" s="2">
        <v>0</v>
      </c>
      <c r="U3123">
        <v>0</v>
      </c>
      <c r="V3123">
        <v>0.5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0.5</v>
      </c>
      <c r="AF3123" t="s">
        <v>3933</v>
      </c>
      <c r="AG3123" s="2">
        <v>1.1111111111111111E-3</v>
      </c>
      <c r="AH3123" t="s">
        <v>4057</v>
      </c>
      <c r="AI3123">
        <v>1</v>
      </c>
      <c r="AJ3123" t="s">
        <v>3925</v>
      </c>
      <c r="AK3123" s="3">
        <v>35580</v>
      </c>
      <c r="AL3123" s="10">
        <f>YEAR(ufc_fights_2[[#This Row],[date]])</f>
        <v>1997</v>
      </c>
      <c r="AM3123" t="s">
        <v>3971</v>
      </c>
      <c r="AN3123">
        <v>161</v>
      </c>
      <c r="AO3123" t="s">
        <v>3913</v>
      </c>
      <c r="AP3123">
        <f>IF(ufc_fights_2[[#This Row],[winner]]="Red",ufc_fights_2[[#This Row],[r_fighter_id]],ufc_fights_2[[#This Row],[b_fighter_id]])</f>
        <v>1449</v>
      </c>
      <c r="AQ3123" t="str">
        <f>_xlfn.XLOOKUP(ufc_fights_2[[#This Row],[winnerID]],ufc_fighters[id],ufc_fighters[fighter_name],"xxx",0,1)</f>
        <v>Enson Inoue</v>
      </c>
    </row>
    <row r="3124" spans="1:43">
      <c r="A3124">
        <v>2756</v>
      </c>
      <c r="B3124">
        <v>1596</v>
      </c>
      <c r="C3124">
        <f>_xlfn.XLOOKUP(ufc_fights_2[[#This Row],[r_fighter_id]],ufc_fighters[id],ufc_fighters[year],"xxx",0,1)</f>
        <v>1981</v>
      </c>
      <c r="D3124">
        <f>_xlfn.XLOOKUP(ufc_fights_2[[#This Row],[b_fighter_id]],ufc_fighters[id],ufc_fighters[year],"Prázdné",0,1)</f>
        <v>1979</v>
      </c>
      <c r="E3124" s="10">
        <f>YEAR(ufc_fights_2[[#This Row],[date]])-ufc_fights_2[[#This Row],[r_year]]</f>
        <v>28</v>
      </c>
      <c r="F3124" s="10">
        <f>YEAR(ufc_fights_2[[#This Row],[date]])-ufc_fights_2[[#This Row],[b_year]]</f>
        <v>30</v>
      </c>
      <c r="G3124">
        <v>0</v>
      </c>
      <c r="H3124">
        <v>0</v>
      </c>
      <c r="I3124">
        <v>0.27429999999999999</v>
      </c>
      <c r="J3124">
        <v>0.47620000000000001</v>
      </c>
      <c r="K3124">
        <v>0.44040000000000001</v>
      </c>
      <c r="L3124">
        <v>0.62029999999999996</v>
      </c>
      <c r="M3124">
        <v>0</v>
      </c>
      <c r="N3124">
        <v>0.35709999999999997</v>
      </c>
      <c r="O3124">
        <v>0</v>
      </c>
      <c r="P3124">
        <v>0</v>
      </c>
      <c r="Q3124">
        <v>0</v>
      </c>
      <c r="R3124">
        <v>0</v>
      </c>
      <c r="S3124" s="2">
        <v>0</v>
      </c>
      <c r="T3124" s="2">
        <v>3.6342592592592594E-3</v>
      </c>
      <c r="U3124">
        <v>0.23380000000000001</v>
      </c>
      <c r="V3124">
        <v>0.18179999999999999</v>
      </c>
      <c r="W3124">
        <v>0.4375</v>
      </c>
      <c r="X3124">
        <v>0.88890000000000002</v>
      </c>
      <c r="Y3124">
        <v>0.83330000000000004</v>
      </c>
      <c r="Z3124">
        <v>0.26150000000000001</v>
      </c>
      <c r="AA3124">
        <v>0.47520000000000001</v>
      </c>
      <c r="AB3124">
        <v>0.5</v>
      </c>
      <c r="AC3124">
        <v>0.33329999999999999</v>
      </c>
      <c r="AD3124">
        <v>1</v>
      </c>
      <c r="AE3124">
        <v>1</v>
      </c>
      <c r="AF3124" t="s">
        <v>3922</v>
      </c>
      <c r="AG3124" s="2">
        <v>3.472222222222222E-3</v>
      </c>
      <c r="AH3124" t="s">
        <v>3911</v>
      </c>
      <c r="AI3124">
        <v>3</v>
      </c>
      <c r="AJ3124" t="s">
        <v>3914</v>
      </c>
      <c r="AK3124" s="3">
        <v>39956</v>
      </c>
      <c r="AL3124" s="10">
        <f>YEAR(ufc_fights_2[[#This Row],[date]])</f>
        <v>2009</v>
      </c>
      <c r="AM3124" t="s">
        <v>3971</v>
      </c>
      <c r="AN3124">
        <v>1</v>
      </c>
      <c r="AO3124" t="s">
        <v>3913</v>
      </c>
      <c r="AP3124">
        <f>IF(ufc_fights_2[[#This Row],[winner]]="Red",ufc_fights_2[[#This Row],[r_fighter_id]],ufc_fights_2[[#This Row],[b_fighter_id]])</f>
        <v>2756</v>
      </c>
      <c r="AQ3124" t="str">
        <f>_xlfn.XLOOKUP(ufc_fights_2[[#This Row],[winnerID]],ufc_fighters[id],ufc_fighters[fighter_name],"xxx",0,1)</f>
        <v>George Roop</v>
      </c>
    </row>
    <row r="3125" spans="1:43">
      <c r="A3125">
        <v>2342</v>
      </c>
      <c r="B3125">
        <v>1431</v>
      </c>
      <c r="C3125">
        <f>_xlfn.XLOOKUP(ufc_fights_2[[#This Row],[r_fighter_id]],ufc_fighters[id],ufc_fighters[year],"xxx",0,1)</f>
        <v>1988</v>
      </c>
      <c r="D3125">
        <f>_xlfn.XLOOKUP(ufc_fights_2[[#This Row],[b_fighter_id]],ufc_fighters[id],ufc_fighters[year],"Prázdné",0,1)</f>
        <v>1987</v>
      </c>
      <c r="E3125" s="10">
        <f>YEAR(ufc_fights_2[[#This Row],[date]])-ufc_fights_2[[#This Row],[r_year]]</f>
        <v>30</v>
      </c>
      <c r="F3125" s="10">
        <f>YEAR(ufc_fights_2[[#This Row],[date]])-ufc_fights_2[[#This Row],[b_year]]</f>
        <v>31</v>
      </c>
      <c r="G3125">
        <v>0</v>
      </c>
      <c r="H3125">
        <v>0</v>
      </c>
      <c r="I3125">
        <v>0.44080000000000003</v>
      </c>
      <c r="J3125">
        <v>0.2908</v>
      </c>
      <c r="K3125">
        <v>0.48859999999999998</v>
      </c>
      <c r="L3125">
        <v>0.30070000000000002</v>
      </c>
      <c r="M3125">
        <v>0.4</v>
      </c>
      <c r="N3125">
        <v>0</v>
      </c>
      <c r="O3125">
        <v>1</v>
      </c>
      <c r="P3125">
        <v>0</v>
      </c>
      <c r="Q3125">
        <v>0</v>
      </c>
      <c r="R3125">
        <v>0</v>
      </c>
      <c r="S3125" s="2">
        <v>7.3263888888888892E-3</v>
      </c>
      <c r="T3125" s="2">
        <v>0</v>
      </c>
      <c r="U3125">
        <v>0.42509999999999998</v>
      </c>
      <c r="V3125">
        <v>0.23080000000000001</v>
      </c>
      <c r="W3125">
        <v>0.58330000000000004</v>
      </c>
      <c r="X3125">
        <v>1</v>
      </c>
      <c r="Y3125">
        <v>0.75</v>
      </c>
      <c r="Z3125">
        <v>0.39219999999999999</v>
      </c>
      <c r="AA3125">
        <v>0.2908</v>
      </c>
      <c r="AB3125">
        <v>0</v>
      </c>
      <c r="AC3125">
        <v>0</v>
      </c>
      <c r="AD3125">
        <v>0.69389999999999996</v>
      </c>
      <c r="AE3125">
        <v>0</v>
      </c>
      <c r="AF3125" t="s">
        <v>3915</v>
      </c>
      <c r="AG3125" s="2">
        <v>3.472222222222222E-3</v>
      </c>
      <c r="AH3125" t="s">
        <v>3927</v>
      </c>
      <c r="AI3125">
        <v>5</v>
      </c>
      <c r="AJ3125" t="s">
        <v>3928</v>
      </c>
      <c r="AK3125" s="3">
        <v>43197</v>
      </c>
      <c r="AL3125" s="10">
        <f>YEAR(ufc_fights_2[[#This Row],[date]])</f>
        <v>2018</v>
      </c>
      <c r="AM3125" t="s">
        <v>3971</v>
      </c>
      <c r="AN3125">
        <v>31</v>
      </c>
      <c r="AO3125" t="s">
        <v>3913</v>
      </c>
      <c r="AP3125">
        <f>IF(ufc_fights_2[[#This Row],[winner]]="Red",ufc_fights_2[[#This Row],[r_fighter_id]],ufc_fights_2[[#This Row],[b_fighter_id]])</f>
        <v>2342</v>
      </c>
      <c r="AQ3125" t="str">
        <f>_xlfn.XLOOKUP(ufc_fights_2[[#This Row],[winnerID]],ufc_fighters[id],ufc_fighters[fighter_name],"xxx",0,1)</f>
        <v>Khabib Nurmagomedov</v>
      </c>
    </row>
    <row r="3126" spans="1:43">
      <c r="A3126">
        <v>808</v>
      </c>
      <c r="B3126">
        <v>2342</v>
      </c>
      <c r="C3126">
        <f>_xlfn.XLOOKUP(ufc_fights_2[[#This Row],[r_fighter_id]],ufc_fighters[id],ufc_fighters[year],"xxx",0,1)</f>
        <v>1984</v>
      </c>
      <c r="D3126">
        <f>_xlfn.XLOOKUP(ufc_fights_2[[#This Row],[b_fighter_id]],ufc_fighters[id],ufc_fighters[year],"Prázdné",0,1)</f>
        <v>1988</v>
      </c>
      <c r="E3126" s="10">
        <f>YEAR(ufc_fights_2[[#This Row],[date]])-ufc_fights_2[[#This Row],[r_year]]</f>
        <v>30</v>
      </c>
      <c r="F3126" s="10">
        <f>YEAR(ufc_fights_2[[#This Row],[date]])-ufc_fights_2[[#This Row],[b_year]]</f>
        <v>26</v>
      </c>
      <c r="G3126">
        <v>0</v>
      </c>
      <c r="H3126">
        <v>0</v>
      </c>
      <c r="I3126">
        <v>0.35709999999999997</v>
      </c>
      <c r="J3126">
        <v>0.37109999999999999</v>
      </c>
      <c r="K3126">
        <v>0.52629999999999999</v>
      </c>
      <c r="L3126">
        <v>0.5333</v>
      </c>
      <c r="M3126">
        <v>0</v>
      </c>
      <c r="N3126">
        <v>0.5</v>
      </c>
      <c r="O3126">
        <v>0</v>
      </c>
      <c r="P3126">
        <v>0</v>
      </c>
      <c r="Q3126">
        <v>0</v>
      </c>
      <c r="R3126">
        <v>0</v>
      </c>
      <c r="S3126" s="2">
        <v>1.5046296296296297E-4</v>
      </c>
      <c r="T3126" s="2">
        <v>6.7939814814814816E-3</v>
      </c>
      <c r="U3126">
        <v>0.28210000000000002</v>
      </c>
      <c r="V3126">
        <v>0.28920000000000001</v>
      </c>
      <c r="W3126">
        <v>0.5</v>
      </c>
      <c r="X3126">
        <v>0.66669999999999996</v>
      </c>
      <c r="Y3126">
        <v>1</v>
      </c>
      <c r="Z3126">
        <v>0.34620000000000001</v>
      </c>
      <c r="AA3126">
        <v>0.19439999999999999</v>
      </c>
      <c r="AB3126">
        <v>0.33329999999999999</v>
      </c>
      <c r="AC3126">
        <v>1</v>
      </c>
      <c r="AD3126">
        <v>1</v>
      </c>
      <c r="AE3126">
        <v>0.85709999999999997</v>
      </c>
      <c r="AF3126" t="s">
        <v>3915</v>
      </c>
      <c r="AG3126" s="2">
        <v>3.472222222222222E-3</v>
      </c>
      <c r="AH3126" t="s">
        <v>3911</v>
      </c>
      <c r="AI3126">
        <v>3</v>
      </c>
      <c r="AJ3126" t="s">
        <v>3925</v>
      </c>
      <c r="AK3126" s="3">
        <v>41748</v>
      </c>
      <c r="AL3126" s="10">
        <f>YEAR(ufc_fights_2[[#This Row],[date]])</f>
        <v>2014</v>
      </c>
      <c r="AM3126" t="s">
        <v>3971</v>
      </c>
      <c r="AN3126">
        <v>49</v>
      </c>
      <c r="AO3126" t="s">
        <v>3918</v>
      </c>
      <c r="AP3126">
        <f>IF(ufc_fights_2[[#This Row],[winner]]="Red",ufc_fights_2[[#This Row],[r_fighter_id]],ufc_fights_2[[#This Row],[b_fighter_id]])</f>
        <v>2342</v>
      </c>
      <c r="AQ3126" t="str">
        <f>_xlfn.XLOOKUP(ufc_fights_2[[#This Row],[winnerID]],ufc_fighters[id],ufc_fighters[fighter_name],"xxx",0,1)</f>
        <v>Khabib Nurmagomedov</v>
      </c>
    </row>
    <row r="3127" spans="1:43">
      <c r="A3127">
        <v>1305</v>
      </c>
      <c r="B3127">
        <v>2342</v>
      </c>
      <c r="C3127">
        <f>_xlfn.XLOOKUP(ufc_fights_2[[#This Row],[r_fighter_id]],ufc_fighters[id],ufc_fighters[year],"xxx",0,1)</f>
        <v>1983</v>
      </c>
      <c r="D3127">
        <f>_xlfn.XLOOKUP(ufc_fights_2[[#This Row],[b_fighter_id]],ufc_fighters[id],ufc_fighters[year],"Prázdné",0,1)</f>
        <v>1988</v>
      </c>
      <c r="E3127" s="10">
        <f>YEAR(ufc_fights_2[[#This Row],[date]])-ufc_fights_2[[#This Row],[r_year]]</f>
        <v>30</v>
      </c>
      <c r="F3127" s="10">
        <f>YEAR(ufc_fights_2[[#This Row],[date]])-ufc_fights_2[[#This Row],[b_year]]</f>
        <v>25</v>
      </c>
      <c r="G3127">
        <v>0</v>
      </c>
      <c r="H3127">
        <v>0</v>
      </c>
      <c r="I3127">
        <v>0.28029999999999999</v>
      </c>
      <c r="J3127">
        <v>0.41539999999999999</v>
      </c>
      <c r="K3127">
        <v>0.35980000000000001</v>
      </c>
      <c r="L3127">
        <v>0.53249999999999997</v>
      </c>
      <c r="M3127">
        <v>0</v>
      </c>
      <c r="N3127">
        <v>0.45450000000000002</v>
      </c>
      <c r="O3127">
        <v>0</v>
      </c>
      <c r="P3127">
        <v>0</v>
      </c>
      <c r="Q3127">
        <v>0</v>
      </c>
      <c r="R3127">
        <v>0</v>
      </c>
      <c r="S3127" s="2">
        <v>6.9444444444444444E-5</v>
      </c>
      <c r="T3127" s="2">
        <v>4.5254629629629629E-3</v>
      </c>
      <c r="U3127">
        <v>0.20610000000000001</v>
      </c>
      <c r="V3127">
        <v>0.3478</v>
      </c>
      <c r="W3127">
        <v>0.57140000000000002</v>
      </c>
      <c r="X3127">
        <v>1</v>
      </c>
      <c r="Y3127">
        <v>1</v>
      </c>
      <c r="Z3127">
        <v>0.27100000000000002</v>
      </c>
      <c r="AA3127">
        <v>0.39639999999999997</v>
      </c>
      <c r="AB3127">
        <v>1</v>
      </c>
      <c r="AC3127">
        <v>0.28570000000000001</v>
      </c>
      <c r="AD3127">
        <v>0</v>
      </c>
      <c r="AE3127">
        <v>0.66669999999999996</v>
      </c>
      <c r="AF3127" t="s">
        <v>3915</v>
      </c>
      <c r="AG3127" s="2">
        <v>3.472222222222222E-3</v>
      </c>
      <c r="AH3127" t="s">
        <v>3911</v>
      </c>
      <c r="AI3127">
        <v>3</v>
      </c>
      <c r="AJ3127" t="s">
        <v>3949</v>
      </c>
      <c r="AK3127" s="3">
        <v>41538</v>
      </c>
      <c r="AL3127" s="10">
        <f>YEAR(ufc_fights_2[[#This Row],[date]])</f>
        <v>2013</v>
      </c>
      <c r="AM3127" t="s">
        <v>3971</v>
      </c>
      <c r="AN3127">
        <v>65</v>
      </c>
      <c r="AO3127" t="s">
        <v>3918</v>
      </c>
      <c r="AP3127">
        <f>IF(ufc_fights_2[[#This Row],[winner]]="Red",ufc_fights_2[[#This Row],[r_fighter_id]],ufc_fights_2[[#This Row],[b_fighter_id]])</f>
        <v>2342</v>
      </c>
      <c r="AQ3127" t="str">
        <f>_xlfn.XLOOKUP(ufc_fights_2[[#This Row],[winnerID]],ufc_fighters[id],ufc_fighters[fighter_name],"xxx",0,1)</f>
        <v>Khabib Nurmagomedov</v>
      </c>
    </row>
    <row r="3128" spans="1:43">
      <c r="A3128">
        <v>2315</v>
      </c>
      <c r="B3128">
        <v>1403</v>
      </c>
      <c r="C3128">
        <f>_xlfn.XLOOKUP(ufc_fights_2[[#This Row],[r_fighter_id]],ufc_fighters[id],ufc_fighters[year],"xxx",0,1)</f>
        <v>0</v>
      </c>
      <c r="D3128">
        <f>_xlfn.XLOOKUP(ufc_fights_2[[#This Row],[b_fighter_id]],ufc_fighters[id],ufc_fighters[year],"Prázdné",0,1)</f>
        <v>0</v>
      </c>
      <c r="E3128" s="10">
        <f>YEAR(ufc_fights_2[[#This Row],[date]])-ufc_fights_2[[#This Row],[r_year]]</f>
        <v>1997</v>
      </c>
      <c r="F3128" s="10">
        <f>YEAR(ufc_fights_2[[#This Row],[date]])-ufc_fights_2[[#This Row],[b_year]]</f>
        <v>1997</v>
      </c>
      <c r="G3128">
        <v>0</v>
      </c>
      <c r="H3128">
        <v>0</v>
      </c>
      <c r="I3128">
        <v>0.84619999999999995</v>
      </c>
      <c r="J3128">
        <v>0.2</v>
      </c>
      <c r="K3128">
        <v>0.86670000000000003</v>
      </c>
      <c r="L3128">
        <v>0.2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 s="2">
        <v>0</v>
      </c>
      <c r="T3128" s="2">
        <v>0</v>
      </c>
      <c r="U3128">
        <v>0.84619999999999995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0.33329999999999999</v>
      </c>
      <c r="AB3128">
        <v>0</v>
      </c>
      <c r="AC3128">
        <v>0</v>
      </c>
      <c r="AD3128">
        <v>1</v>
      </c>
      <c r="AE3128">
        <v>0</v>
      </c>
      <c r="AF3128" t="s">
        <v>3910</v>
      </c>
      <c r="AG3128" s="2">
        <v>9.6064814814814819E-4</v>
      </c>
      <c r="AH3128" t="s">
        <v>4057</v>
      </c>
      <c r="AI3128">
        <v>1</v>
      </c>
      <c r="AJ3128" t="s">
        <v>4058</v>
      </c>
      <c r="AK3128" s="3">
        <v>35580</v>
      </c>
      <c r="AL3128" s="10">
        <f>YEAR(ufc_fights_2[[#This Row],[date]])</f>
        <v>1997</v>
      </c>
      <c r="AM3128" t="s">
        <v>3971</v>
      </c>
      <c r="AN3128">
        <v>161</v>
      </c>
      <c r="AO3128" t="s">
        <v>3913</v>
      </c>
      <c r="AP3128">
        <f>IF(ufc_fights_2[[#This Row],[winner]]="Red",ufc_fights_2[[#This Row],[r_fighter_id]],ufc_fights_2[[#This Row],[b_fighter_id]])</f>
        <v>2315</v>
      </c>
      <c r="AQ3128" t="str">
        <f>_xlfn.XLOOKUP(ufc_fights_2[[#This Row],[winnerID]],ufc_fighters[id],ufc_fighters[fighter_name],"xxx",0,1)</f>
        <v>Jack Nilson</v>
      </c>
    </row>
    <row r="3129" spans="1:43">
      <c r="A3129">
        <v>1785</v>
      </c>
      <c r="B3129">
        <v>1107</v>
      </c>
      <c r="C3129">
        <f>_xlfn.XLOOKUP(ufc_fights_2[[#This Row],[r_fighter_id]],ufc_fighters[id],ufc_fighters[year],"xxx",0,1)</f>
        <v>1992</v>
      </c>
      <c r="D3129">
        <f>_xlfn.XLOOKUP(ufc_fights_2[[#This Row],[b_fighter_id]],ufc_fighters[id],ufc_fighters[year],"Prázdné",0,1)</f>
        <v>1986</v>
      </c>
      <c r="E3129" s="10">
        <f>YEAR(ufc_fights_2[[#This Row],[date]])-ufc_fights_2[[#This Row],[r_year]]</f>
        <v>27</v>
      </c>
      <c r="F3129" s="10">
        <f>YEAR(ufc_fights_2[[#This Row],[date]])-ufc_fights_2[[#This Row],[b_year]]</f>
        <v>33</v>
      </c>
      <c r="G3129">
        <v>1</v>
      </c>
      <c r="H3129">
        <v>0</v>
      </c>
      <c r="I3129">
        <v>0.35589999999999999</v>
      </c>
      <c r="J3129">
        <v>0.19570000000000001</v>
      </c>
      <c r="K3129">
        <v>0.35589999999999999</v>
      </c>
      <c r="L3129">
        <v>0.19570000000000001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1.1574074074074073E-5</v>
      </c>
      <c r="T3129" s="2">
        <v>0</v>
      </c>
      <c r="U3129">
        <v>0.34549999999999997</v>
      </c>
      <c r="V3129">
        <v>0.17780000000000001</v>
      </c>
      <c r="W3129">
        <v>0.5</v>
      </c>
      <c r="X3129">
        <v>0</v>
      </c>
      <c r="Y3129">
        <v>1</v>
      </c>
      <c r="Z3129">
        <v>0.35709999999999997</v>
      </c>
      <c r="AA3129">
        <v>0.19570000000000001</v>
      </c>
      <c r="AB3129">
        <v>0</v>
      </c>
      <c r="AC3129">
        <v>0</v>
      </c>
      <c r="AD3129">
        <v>1</v>
      </c>
      <c r="AE3129">
        <v>0</v>
      </c>
      <c r="AF3129" t="s">
        <v>3910</v>
      </c>
      <c r="AG3129" s="2">
        <v>1.9328703703703704E-3</v>
      </c>
      <c r="AH3129" t="s">
        <v>3911</v>
      </c>
      <c r="AI3129">
        <v>3</v>
      </c>
      <c r="AJ3129" t="s">
        <v>3928</v>
      </c>
      <c r="AK3129" s="3">
        <v>43771</v>
      </c>
      <c r="AL3129" s="10">
        <f>YEAR(ufc_fights_2[[#This Row],[date]])</f>
        <v>2019</v>
      </c>
      <c r="AM3129" t="s">
        <v>3971</v>
      </c>
      <c r="AN3129">
        <v>18</v>
      </c>
      <c r="AO3129" t="s">
        <v>3913</v>
      </c>
      <c r="AP3129">
        <f>IF(ufc_fights_2[[#This Row],[winner]]="Red",ufc_fights_2[[#This Row],[r_fighter_id]],ufc_fights_2[[#This Row],[b_fighter_id]])</f>
        <v>1785</v>
      </c>
      <c r="AQ3129" t="str">
        <f>_xlfn.XLOOKUP(ufc_fights_2[[#This Row],[winnerID]],ufc_fighters[id],ufc_fighters[fighter_name],"xxx",0,1)</f>
        <v>Kevin Lee</v>
      </c>
    </row>
    <row r="3130" spans="1:43">
      <c r="A3130">
        <v>3187</v>
      </c>
      <c r="B3130">
        <v>1466</v>
      </c>
      <c r="C3130">
        <f>_xlfn.XLOOKUP(ufc_fights_2[[#This Row],[r_fighter_id]],ufc_fighters[id],ufc_fighters[year],"xxx",0,1)</f>
        <v>1969</v>
      </c>
      <c r="D3130">
        <f>_xlfn.XLOOKUP(ufc_fights_2[[#This Row],[b_fighter_id]],ufc_fighters[id],ufc_fighters[year],"Prázdné",0,1)</f>
        <v>1968</v>
      </c>
      <c r="E3130" s="10">
        <f>YEAR(ufc_fights_2[[#This Row],[date]])-ufc_fights_2[[#This Row],[r_year]]</f>
        <v>28</v>
      </c>
      <c r="F3130" s="10">
        <f>YEAR(ufc_fights_2[[#This Row],[date]])-ufc_fights_2[[#This Row],[b_year]]</f>
        <v>29</v>
      </c>
      <c r="G3130">
        <v>0</v>
      </c>
      <c r="H3130">
        <v>0</v>
      </c>
      <c r="I3130">
        <v>0.46510000000000001</v>
      </c>
      <c r="J3130">
        <v>5.8799999999999998E-2</v>
      </c>
      <c r="K3130">
        <v>0.72729999999999995</v>
      </c>
      <c r="L3130">
        <v>0.5</v>
      </c>
      <c r="M3130">
        <v>1</v>
      </c>
      <c r="N3130">
        <v>0.1</v>
      </c>
      <c r="O3130">
        <v>0</v>
      </c>
      <c r="P3130">
        <v>0</v>
      </c>
      <c r="Q3130">
        <v>0</v>
      </c>
      <c r="R3130">
        <v>0</v>
      </c>
      <c r="S3130" s="2">
        <v>0</v>
      </c>
      <c r="T3130" s="2">
        <v>0</v>
      </c>
      <c r="U3130">
        <v>0.46510000000000001</v>
      </c>
      <c r="V3130">
        <v>5.8799999999999998E-2</v>
      </c>
      <c r="W3130">
        <v>0</v>
      </c>
      <c r="X3130">
        <v>0</v>
      </c>
      <c r="Y3130">
        <v>0</v>
      </c>
      <c r="Z3130">
        <v>0.33329999999999999</v>
      </c>
      <c r="AA3130">
        <v>5.8799999999999998E-2</v>
      </c>
      <c r="AB3130">
        <v>0.5</v>
      </c>
      <c r="AC3130">
        <v>0</v>
      </c>
      <c r="AD3130">
        <v>0.8</v>
      </c>
      <c r="AE3130">
        <v>0</v>
      </c>
      <c r="AF3130" t="s">
        <v>3915</v>
      </c>
      <c r="AG3130" s="2">
        <v>2.0833333333333333E-3</v>
      </c>
      <c r="AH3130" t="s">
        <v>4057</v>
      </c>
      <c r="AI3130">
        <v>1</v>
      </c>
      <c r="AJ3130" t="s">
        <v>3925</v>
      </c>
      <c r="AK3130" s="3">
        <v>35468</v>
      </c>
      <c r="AL3130" s="10">
        <f>YEAR(ufc_fights_2[[#This Row],[date]])</f>
        <v>1997</v>
      </c>
      <c r="AM3130" t="s">
        <v>3971</v>
      </c>
      <c r="AN3130">
        <v>164</v>
      </c>
      <c r="AO3130" t="s">
        <v>3913</v>
      </c>
      <c r="AP3130">
        <f>IF(ufc_fights_2[[#This Row],[winner]]="Red",ufc_fights_2[[#This Row],[r_fighter_id]],ufc_fights_2[[#This Row],[b_fighter_id]])</f>
        <v>3187</v>
      </c>
      <c r="AQ3130" t="str">
        <f>_xlfn.XLOOKUP(ufc_fights_2[[#This Row],[winnerID]],ufc_fighters[id],ufc_fighters[fighter_name],"xxx",0,1)</f>
        <v>Yoshiki Takahashi</v>
      </c>
    </row>
    <row r="3131" spans="1:43">
      <c r="A3131">
        <v>2058</v>
      </c>
      <c r="B3131">
        <v>2809</v>
      </c>
      <c r="C3131">
        <f>_xlfn.XLOOKUP(ufc_fights_2[[#This Row],[r_fighter_id]],ufc_fighters[id],ufc_fighters[year],"xxx",0,1)</f>
        <v>1984</v>
      </c>
      <c r="D3131">
        <f>_xlfn.XLOOKUP(ufc_fights_2[[#This Row],[b_fighter_id]],ufc_fighters[id],ufc_fighters[year],"Prázdné",0,1)</f>
        <v>1982</v>
      </c>
      <c r="E3131" s="10">
        <f>YEAR(ufc_fights_2[[#This Row],[date]])-ufc_fights_2[[#This Row],[r_year]]</f>
        <v>28</v>
      </c>
      <c r="F3131" s="10">
        <f>YEAR(ufc_fights_2[[#This Row],[date]])-ufc_fights_2[[#This Row],[b_year]]</f>
        <v>30</v>
      </c>
      <c r="G3131">
        <v>2</v>
      </c>
      <c r="H3131">
        <v>0</v>
      </c>
      <c r="I3131">
        <v>0.61899999999999999</v>
      </c>
      <c r="J3131">
        <v>0.625</v>
      </c>
      <c r="K3131">
        <v>0.6522</v>
      </c>
      <c r="L3131">
        <v>0.625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2.199074074074074E-4</v>
      </c>
      <c r="T3131" s="2">
        <v>0</v>
      </c>
      <c r="U3131">
        <v>0.60980000000000001</v>
      </c>
      <c r="V3131">
        <v>0.5</v>
      </c>
      <c r="W3131">
        <v>1</v>
      </c>
      <c r="X3131">
        <v>0</v>
      </c>
      <c r="Y3131">
        <v>1</v>
      </c>
      <c r="Z3131">
        <v>0.64290000000000003</v>
      </c>
      <c r="AA3131">
        <v>0.5</v>
      </c>
      <c r="AB3131">
        <v>0.61539999999999995</v>
      </c>
      <c r="AC3131">
        <v>1</v>
      </c>
      <c r="AD3131">
        <v>0.6</v>
      </c>
      <c r="AE3131">
        <v>0</v>
      </c>
      <c r="AF3131" t="s">
        <v>3910</v>
      </c>
      <c r="AG3131" s="2">
        <v>7.6388888888888893E-4</v>
      </c>
      <c r="AH3131" t="s">
        <v>3911</v>
      </c>
      <c r="AI3131">
        <v>3</v>
      </c>
      <c r="AJ3131" t="s">
        <v>4065</v>
      </c>
      <c r="AK3131" s="3">
        <v>41068</v>
      </c>
      <c r="AL3131" s="10">
        <f>YEAR(ufc_fights_2[[#This Row],[date]])</f>
        <v>2012</v>
      </c>
      <c r="AM3131" t="s">
        <v>3971</v>
      </c>
      <c r="AN3131">
        <v>84</v>
      </c>
      <c r="AO3131" t="s">
        <v>3913</v>
      </c>
      <c r="AP3131">
        <f>IF(ufc_fights_2[[#This Row],[winner]]="Red",ufc_fights_2[[#This Row],[r_fighter_id]],ufc_fights_2[[#This Row],[b_fighter_id]])</f>
        <v>2058</v>
      </c>
      <c r="AQ3131" t="str">
        <f>_xlfn.XLOOKUP(ufc_fights_2[[#This Row],[winnerID]],ufc_fighters[id],ufc_fighters[fighter_name],"xxx",0,1)</f>
        <v>Tim Means</v>
      </c>
    </row>
    <row r="3132" spans="1:43">
      <c r="A3132">
        <v>2058</v>
      </c>
      <c r="B3132">
        <v>1908</v>
      </c>
      <c r="C3132">
        <f>_xlfn.XLOOKUP(ufc_fights_2[[#This Row],[r_fighter_id]],ufc_fighters[id],ufc_fighters[year],"xxx",0,1)</f>
        <v>1984</v>
      </c>
      <c r="D3132">
        <f>_xlfn.XLOOKUP(ufc_fights_2[[#This Row],[b_fighter_id]],ufc_fighters[id],ufc_fighters[year],"Prázdné",0,1)</f>
        <v>1981</v>
      </c>
      <c r="E3132" s="10">
        <f>YEAR(ufc_fights_2[[#This Row],[date]])-ufc_fights_2[[#This Row],[r_year]]</f>
        <v>28</v>
      </c>
      <c r="F3132" s="10">
        <f>YEAR(ufc_fights_2[[#This Row],[date]])-ufc_fights_2[[#This Row],[b_year]]</f>
        <v>31</v>
      </c>
      <c r="G3132">
        <v>0</v>
      </c>
      <c r="H3132">
        <v>0</v>
      </c>
      <c r="I3132">
        <v>0.48820000000000002</v>
      </c>
      <c r="J3132">
        <v>0.4118</v>
      </c>
      <c r="K3132">
        <v>0.52690000000000003</v>
      </c>
      <c r="L3132">
        <v>0.42859999999999998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 s="2">
        <v>6.8287037037037036E-4</v>
      </c>
      <c r="T3132" s="2">
        <v>1.0416666666666667E-4</v>
      </c>
      <c r="U3132">
        <v>0.37119999999999997</v>
      </c>
      <c r="V3132">
        <v>0.28299999999999997</v>
      </c>
      <c r="W3132">
        <v>0.88570000000000004</v>
      </c>
      <c r="X3132">
        <v>1</v>
      </c>
      <c r="Y3132">
        <v>0.88890000000000002</v>
      </c>
      <c r="Z3132">
        <v>0.36799999999999999</v>
      </c>
      <c r="AA3132">
        <v>0.4118</v>
      </c>
      <c r="AB3132">
        <v>0.84</v>
      </c>
      <c r="AC3132">
        <v>0</v>
      </c>
      <c r="AD3132">
        <v>0.8</v>
      </c>
      <c r="AE3132">
        <v>0</v>
      </c>
      <c r="AF3132" t="s">
        <v>3915</v>
      </c>
      <c r="AG3132" s="2">
        <v>3.472222222222222E-3</v>
      </c>
      <c r="AH3132" t="s">
        <v>3911</v>
      </c>
      <c r="AI3132">
        <v>3</v>
      </c>
      <c r="AJ3132" t="s">
        <v>4090</v>
      </c>
      <c r="AK3132" s="3">
        <v>40954</v>
      </c>
      <c r="AL3132" s="10">
        <f>YEAR(ufc_fights_2[[#This Row],[date]])</f>
        <v>2012</v>
      </c>
      <c r="AM3132" t="s">
        <v>3971</v>
      </c>
      <c r="AN3132">
        <v>137</v>
      </c>
      <c r="AO3132" t="s">
        <v>3913</v>
      </c>
      <c r="AP3132">
        <f>IF(ufc_fights_2[[#This Row],[winner]]="Red",ufc_fights_2[[#This Row],[r_fighter_id]],ufc_fights_2[[#This Row],[b_fighter_id]])</f>
        <v>2058</v>
      </c>
      <c r="AQ3132" t="str">
        <f>_xlfn.XLOOKUP(ufc_fights_2[[#This Row],[winnerID]],ufc_fighters[id],ufc_fighters[fighter_name],"xxx",0,1)</f>
        <v>Tim Means</v>
      </c>
    </row>
    <row r="3133" spans="1:43">
      <c r="A3133">
        <v>3209</v>
      </c>
      <c r="B3133">
        <v>2342</v>
      </c>
      <c r="C3133">
        <f>_xlfn.XLOOKUP(ufc_fights_2[[#This Row],[r_fighter_id]],ufc_fighters[id],ufc_fighters[year],"xxx",0,1)</f>
        <v>1984</v>
      </c>
      <c r="D3133">
        <f>_xlfn.XLOOKUP(ufc_fights_2[[#This Row],[b_fighter_id]],ufc_fighters[id],ufc_fighters[year],"Prázdné",0,1)</f>
        <v>1988</v>
      </c>
      <c r="E3133" s="10">
        <f>YEAR(ufc_fights_2[[#This Row],[date]])-ufc_fights_2[[#This Row],[r_year]]</f>
        <v>29</v>
      </c>
      <c r="F3133" s="10">
        <f>YEAR(ufc_fights_2[[#This Row],[date]])-ufc_fights_2[[#This Row],[b_year]]</f>
        <v>25</v>
      </c>
      <c r="G3133">
        <v>0</v>
      </c>
      <c r="H3133">
        <v>1</v>
      </c>
      <c r="I3133">
        <v>0.2</v>
      </c>
      <c r="J3133">
        <v>0.7097</v>
      </c>
      <c r="K3133">
        <v>0.2</v>
      </c>
      <c r="L3133">
        <v>0.7097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0</v>
      </c>
      <c r="T3133" s="2">
        <v>1.5046296296296297E-4</v>
      </c>
      <c r="U3133">
        <v>0</v>
      </c>
      <c r="V3133">
        <v>0.75860000000000005</v>
      </c>
      <c r="W3133">
        <v>0.5</v>
      </c>
      <c r="X3133">
        <v>1</v>
      </c>
      <c r="Y3133">
        <v>0</v>
      </c>
      <c r="Z3133">
        <v>0.2</v>
      </c>
      <c r="AA3133">
        <v>0.41670000000000001</v>
      </c>
      <c r="AB3133">
        <v>0</v>
      </c>
      <c r="AC3133">
        <v>0</v>
      </c>
      <c r="AD3133">
        <v>0</v>
      </c>
      <c r="AE3133">
        <v>0.89470000000000005</v>
      </c>
      <c r="AF3133" t="s">
        <v>3910</v>
      </c>
      <c r="AG3133" s="2">
        <v>1.3310185185185185E-3</v>
      </c>
      <c r="AH3133" t="s">
        <v>3911</v>
      </c>
      <c r="AI3133">
        <v>3</v>
      </c>
      <c r="AJ3133" t="s">
        <v>3928</v>
      </c>
      <c r="AK3133" s="3">
        <v>41293</v>
      </c>
      <c r="AL3133" s="10">
        <f>YEAR(ufc_fights_2[[#This Row],[date]])</f>
        <v>2013</v>
      </c>
      <c r="AM3133" t="s">
        <v>3971</v>
      </c>
      <c r="AN3133">
        <v>135</v>
      </c>
      <c r="AO3133" t="s">
        <v>3918</v>
      </c>
      <c r="AP3133">
        <f>IF(ufc_fights_2[[#This Row],[winner]]="Red",ufc_fights_2[[#This Row],[r_fighter_id]],ufc_fights_2[[#This Row],[b_fighter_id]])</f>
        <v>2342</v>
      </c>
      <c r="AQ3133" t="str">
        <f>_xlfn.XLOOKUP(ufc_fights_2[[#This Row],[winnerID]],ufc_fighters[id],ufc_fighters[fighter_name],"xxx",0,1)</f>
        <v>Khabib Nurmagomedov</v>
      </c>
    </row>
    <row r="3134" spans="1:43">
      <c r="A3134">
        <v>3018</v>
      </c>
      <c r="B3134">
        <v>2156</v>
      </c>
      <c r="C3134">
        <f>_xlfn.XLOOKUP(ufc_fights_2[[#This Row],[r_fighter_id]],ufc_fighters[id],ufc_fighters[year],"xxx",0,1)</f>
        <v>1979</v>
      </c>
      <c r="D3134">
        <f>_xlfn.XLOOKUP(ufc_fights_2[[#This Row],[b_fighter_id]],ufc_fighters[id],ufc_fighters[year],"Prázdné",0,1)</f>
        <v>1983</v>
      </c>
      <c r="E3134" s="10">
        <f>YEAR(ufc_fights_2[[#This Row],[date]])-ufc_fights_2[[#This Row],[r_year]]</f>
        <v>30</v>
      </c>
      <c r="F3134" s="10">
        <f>YEAR(ufc_fights_2[[#This Row],[date]])-ufc_fights_2[[#This Row],[b_year]]</f>
        <v>26</v>
      </c>
      <c r="G3134">
        <v>1</v>
      </c>
      <c r="H3134">
        <v>0</v>
      </c>
      <c r="I3134">
        <v>0.25259999999999999</v>
      </c>
      <c r="J3134">
        <v>0.47060000000000002</v>
      </c>
      <c r="K3134">
        <v>0.28499999999999998</v>
      </c>
      <c r="L3134">
        <v>0.54400000000000004</v>
      </c>
      <c r="M3134">
        <v>0</v>
      </c>
      <c r="N3134">
        <v>0.5</v>
      </c>
      <c r="O3134">
        <v>0</v>
      </c>
      <c r="P3134">
        <v>0</v>
      </c>
      <c r="Q3134">
        <v>0</v>
      </c>
      <c r="R3134">
        <v>0</v>
      </c>
      <c r="S3134" s="2">
        <v>8.1018518518518516E-5</v>
      </c>
      <c r="T3134" s="2">
        <v>1.261574074074074E-3</v>
      </c>
      <c r="U3134">
        <v>0.17610000000000001</v>
      </c>
      <c r="V3134">
        <v>0.26979999999999998</v>
      </c>
      <c r="W3134">
        <v>0.22220000000000001</v>
      </c>
      <c r="X3134">
        <v>0.81820000000000004</v>
      </c>
      <c r="Y3134">
        <v>0.80769999999999997</v>
      </c>
      <c r="Z3134">
        <v>0.23200000000000001</v>
      </c>
      <c r="AA3134">
        <v>0.45650000000000002</v>
      </c>
      <c r="AB3134">
        <v>0.66669999999999996</v>
      </c>
      <c r="AC3134">
        <v>1</v>
      </c>
      <c r="AD3134">
        <v>0</v>
      </c>
      <c r="AE3134">
        <v>0.5</v>
      </c>
      <c r="AF3134" t="s">
        <v>3910</v>
      </c>
      <c r="AG3134" s="2">
        <v>2.6041666666666665E-3</v>
      </c>
      <c r="AH3134" t="s">
        <v>3911</v>
      </c>
      <c r="AI3134">
        <v>3</v>
      </c>
      <c r="AJ3134" t="s">
        <v>4016</v>
      </c>
      <c r="AK3134" s="3">
        <v>39830</v>
      </c>
      <c r="AL3134" s="10">
        <f>YEAR(ufc_fights_2[[#This Row],[date]])</f>
        <v>2009</v>
      </c>
      <c r="AM3134" t="s">
        <v>3971</v>
      </c>
      <c r="AN3134">
        <v>100</v>
      </c>
      <c r="AO3134" t="s">
        <v>3913</v>
      </c>
      <c r="AP3134">
        <f>IF(ufc_fights_2[[#This Row],[winner]]="Red",ufc_fights_2[[#This Row],[r_fighter_id]],ufc_fights_2[[#This Row],[b_fighter_id]])</f>
        <v>3018</v>
      </c>
      <c r="AQ3134" t="str">
        <f>_xlfn.XLOOKUP(ufc_fights_2[[#This Row],[winnerID]],ufc_fighters[id],ufc_fighters[fighter_name],"xxx",0,1)</f>
        <v>Dennis Siver</v>
      </c>
    </row>
    <row r="3135" spans="1:43">
      <c r="A3135">
        <v>3018</v>
      </c>
      <c r="B3135">
        <v>1280</v>
      </c>
      <c r="C3135">
        <f>_xlfn.XLOOKUP(ufc_fights_2[[#This Row],[r_fighter_id]],ufc_fighters[id],ufc_fighters[year],"xxx",0,1)</f>
        <v>1979</v>
      </c>
      <c r="D3135">
        <f>_xlfn.XLOOKUP(ufc_fights_2[[#This Row],[b_fighter_id]],ufc_fighters[id],ufc_fighters[year],"Prázdné",0,1)</f>
        <v>1979</v>
      </c>
      <c r="E3135" s="10">
        <f>YEAR(ufc_fights_2[[#This Row],[date]])-ufc_fights_2[[#This Row],[r_year]]</f>
        <v>30</v>
      </c>
      <c r="F3135" s="10">
        <f>YEAR(ufc_fights_2[[#This Row],[date]])-ufc_fights_2[[#This Row],[b_year]]</f>
        <v>30</v>
      </c>
      <c r="G3135">
        <v>0</v>
      </c>
      <c r="H3135">
        <v>0</v>
      </c>
      <c r="I3135">
        <v>0.3478</v>
      </c>
      <c r="J3135">
        <v>0.3125</v>
      </c>
      <c r="K3135">
        <v>0.5161</v>
      </c>
      <c r="L3135">
        <v>0.3125</v>
      </c>
      <c r="M3135">
        <v>0</v>
      </c>
      <c r="N3135">
        <v>1</v>
      </c>
      <c r="O3135">
        <v>2</v>
      </c>
      <c r="P3135">
        <v>0</v>
      </c>
      <c r="Q3135">
        <v>0</v>
      </c>
      <c r="R3135">
        <v>0</v>
      </c>
      <c r="S3135" s="2">
        <v>8.2175925925925927E-4</v>
      </c>
      <c r="T3135" s="2">
        <v>3.3564814814814812E-4</v>
      </c>
      <c r="U3135">
        <v>0.22220000000000001</v>
      </c>
      <c r="V3135">
        <v>8.3299999999999999E-2</v>
      </c>
      <c r="W3135">
        <v>0</v>
      </c>
      <c r="X3135">
        <v>0.8</v>
      </c>
      <c r="Y3135">
        <v>1</v>
      </c>
      <c r="Z3135">
        <v>0.3</v>
      </c>
      <c r="AA3135">
        <v>0.3125</v>
      </c>
      <c r="AB3135">
        <v>0</v>
      </c>
      <c r="AC3135">
        <v>0</v>
      </c>
      <c r="AD3135">
        <v>0.66669999999999996</v>
      </c>
      <c r="AE3135">
        <v>0</v>
      </c>
      <c r="AF3135" t="s">
        <v>3933</v>
      </c>
      <c r="AG3135" s="2">
        <v>2.3495370370370371E-3</v>
      </c>
      <c r="AH3135" t="s">
        <v>3911</v>
      </c>
      <c r="AI3135">
        <v>3</v>
      </c>
      <c r="AJ3135" t="s">
        <v>3931</v>
      </c>
      <c r="AK3135" s="3">
        <v>39977</v>
      </c>
      <c r="AL3135" s="10">
        <f>YEAR(ufc_fights_2[[#This Row],[date]])</f>
        <v>2009</v>
      </c>
      <c r="AM3135" t="s">
        <v>3971</v>
      </c>
      <c r="AN3135">
        <v>91</v>
      </c>
      <c r="AO3135" t="s">
        <v>3913</v>
      </c>
      <c r="AP3135">
        <f>IF(ufc_fights_2[[#This Row],[winner]]="Red",ufc_fights_2[[#This Row],[r_fighter_id]],ufc_fights_2[[#This Row],[b_fighter_id]])</f>
        <v>3018</v>
      </c>
      <c r="AQ3135" t="str">
        <f>_xlfn.XLOOKUP(ufc_fights_2[[#This Row],[winnerID]],ufc_fighters[id],ufc_fighters[fighter_name],"xxx",0,1)</f>
        <v>Dennis Siver</v>
      </c>
    </row>
    <row r="3136" spans="1:43">
      <c r="A3136">
        <v>3018</v>
      </c>
      <c r="B3136">
        <v>3499</v>
      </c>
      <c r="C3136">
        <f>_xlfn.XLOOKUP(ufc_fights_2[[#This Row],[r_fighter_id]],ufc_fighters[id],ufc_fighters[year],"xxx",0,1)</f>
        <v>1979</v>
      </c>
      <c r="D3136">
        <f>_xlfn.XLOOKUP(ufc_fights_2[[#This Row],[b_fighter_id]],ufc_fighters[id],ufc_fighters[year],"Prázdné",0,1)</f>
        <v>1981</v>
      </c>
      <c r="E3136" s="10">
        <f>YEAR(ufc_fights_2[[#This Row],[date]])-ufc_fights_2[[#This Row],[r_year]]</f>
        <v>31</v>
      </c>
      <c r="F3136" s="10">
        <f>YEAR(ufc_fights_2[[#This Row],[date]])-ufc_fights_2[[#This Row],[b_year]]</f>
        <v>29</v>
      </c>
      <c r="G3136">
        <v>1</v>
      </c>
      <c r="H3136">
        <v>0</v>
      </c>
      <c r="I3136">
        <v>0.42249999999999999</v>
      </c>
      <c r="J3136">
        <v>0.29549999999999998</v>
      </c>
      <c r="K3136">
        <v>0.45679999999999998</v>
      </c>
      <c r="L3136">
        <v>0.29549999999999998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 s="2">
        <v>4.0509259259259258E-4</v>
      </c>
      <c r="T3136" s="2">
        <v>0</v>
      </c>
      <c r="U3136">
        <v>0.28849999999999998</v>
      </c>
      <c r="V3136">
        <v>7.4099999999999999E-2</v>
      </c>
      <c r="W3136">
        <v>0.66669999999999996</v>
      </c>
      <c r="X3136">
        <v>0.84619999999999995</v>
      </c>
      <c r="Y3136">
        <v>0.6</v>
      </c>
      <c r="Z3136">
        <v>0.4098</v>
      </c>
      <c r="AA3136">
        <v>0.29549999999999998</v>
      </c>
      <c r="AB3136">
        <v>0.33329999999999999</v>
      </c>
      <c r="AC3136">
        <v>0</v>
      </c>
      <c r="AD3136">
        <v>0.57140000000000002</v>
      </c>
      <c r="AE3136">
        <v>0</v>
      </c>
      <c r="AF3136" t="s">
        <v>3933</v>
      </c>
      <c r="AG3136" s="2">
        <v>2.5115740740740741E-3</v>
      </c>
      <c r="AH3136" t="s">
        <v>3911</v>
      </c>
      <c r="AI3136">
        <v>3</v>
      </c>
      <c r="AJ3136" t="s">
        <v>4016</v>
      </c>
      <c r="AK3136" s="3">
        <v>40495</v>
      </c>
      <c r="AL3136" s="10">
        <f>YEAR(ufc_fights_2[[#This Row],[date]])</f>
        <v>2010</v>
      </c>
      <c r="AM3136" t="s">
        <v>3971</v>
      </c>
      <c r="AN3136">
        <v>90</v>
      </c>
      <c r="AO3136" t="s">
        <v>3913</v>
      </c>
      <c r="AP3136">
        <f>IF(ufc_fights_2[[#This Row],[winner]]="Red",ufc_fights_2[[#This Row],[r_fighter_id]],ufc_fights_2[[#This Row],[b_fighter_id]])</f>
        <v>3018</v>
      </c>
      <c r="AQ3136" t="str">
        <f>_xlfn.XLOOKUP(ufc_fights_2[[#This Row],[winnerID]],ufc_fighters[id],ufc_fighters[fighter_name],"xxx",0,1)</f>
        <v>Dennis Siver</v>
      </c>
    </row>
    <row r="3137" spans="1:43">
      <c r="A3137">
        <v>1266</v>
      </c>
      <c r="B3137">
        <v>1076</v>
      </c>
      <c r="C3137">
        <f>_xlfn.XLOOKUP(ufc_fights_2[[#This Row],[r_fighter_id]],ufc_fighters[id],ufc_fighters[year],"xxx",0,1)</f>
        <v>1995</v>
      </c>
      <c r="D3137">
        <f>_xlfn.XLOOKUP(ufc_fights_2[[#This Row],[b_fighter_id]],ufc_fighters[id],ufc_fighters[year],"Prázdné",0,1)</f>
        <v>1994</v>
      </c>
      <c r="E3137" s="10">
        <f>YEAR(ufc_fights_2[[#This Row],[date]])-ufc_fights_2[[#This Row],[r_year]]</f>
        <v>26</v>
      </c>
      <c r="F3137" s="10">
        <f>YEAR(ufc_fights_2[[#This Row],[date]])-ufc_fights_2[[#This Row],[b_year]]</f>
        <v>27</v>
      </c>
      <c r="G3137">
        <v>0</v>
      </c>
      <c r="H3137">
        <v>0</v>
      </c>
      <c r="I3137">
        <v>0.45619999999999999</v>
      </c>
      <c r="J3137">
        <v>0.23960000000000001</v>
      </c>
      <c r="K3137">
        <v>0.4541</v>
      </c>
      <c r="L3137">
        <v>0.24660000000000001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0</v>
      </c>
      <c r="T3137" s="2">
        <v>2.4305555555555555E-4</v>
      </c>
      <c r="U3137">
        <v>0.35289999999999999</v>
      </c>
      <c r="V3137">
        <v>0.17199999999999999</v>
      </c>
      <c r="W3137">
        <v>0.84440000000000004</v>
      </c>
      <c r="X3137">
        <v>0.5</v>
      </c>
      <c r="Y3137">
        <v>0.71430000000000005</v>
      </c>
      <c r="Z3137">
        <v>0.45619999999999999</v>
      </c>
      <c r="AA3137">
        <v>0.22750000000000001</v>
      </c>
      <c r="AB3137">
        <v>0</v>
      </c>
      <c r="AC3137">
        <v>0.66669999999999996</v>
      </c>
      <c r="AD3137">
        <v>0</v>
      </c>
      <c r="AE3137">
        <v>0</v>
      </c>
      <c r="AF3137" t="s">
        <v>3915</v>
      </c>
      <c r="AG3137" s="2">
        <v>3.472222222222222E-3</v>
      </c>
      <c r="AH3137" t="s">
        <v>3911</v>
      </c>
      <c r="AI3137">
        <v>3</v>
      </c>
      <c r="AJ3137" t="s">
        <v>3912</v>
      </c>
      <c r="AK3137" s="3">
        <v>44268</v>
      </c>
      <c r="AL3137" s="10">
        <f>YEAR(ufc_fights_2[[#This Row],[date]])</f>
        <v>2021</v>
      </c>
      <c r="AM3137" t="s">
        <v>3971</v>
      </c>
      <c r="AN3137">
        <v>1</v>
      </c>
      <c r="AO3137" t="s">
        <v>3913</v>
      </c>
      <c r="AP3137">
        <f>IF(ufc_fights_2[[#This Row],[winner]]="Red",ufc_fights_2[[#This Row],[r_fighter_id]],ufc_fights_2[[#This Row],[b_fighter_id]])</f>
        <v>1266</v>
      </c>
      <c r="AQ3137" t="str">
        <f>_xlfn.XLOOKUP(ufc_fights_2[[#This Row],[winnerID]],ufc_fighters[id],ufc_fighters[fighter_name],"xxx",0,1)</f>
        <v>Nasrat Haqparast</v>
      </c>
    </row>
    <row r="3138" spans="1:43">
      <c r="A3138">
        <v>3495</v>
      </c>
      <c r="B3138">
        <v>697</v>
      </c>
      <c r="C3138">
        <f>_xlfn.XLOOKUP(ufc_fights_2[[#This Row],[r_fighter_id]],ufc_fighters[id],ufc_fighters[year],"xxx",0,1)</f>
        <v>1983</v>
      </c>
      <c r="D3138">
        <f>_xlfn.XLOOKUP(ufc_fights_2[[#This Row],[b_fighter_id]],ufc_fighters[id],ufc_fighters[year],"Prázdné",0,1)</f>
        <v>1980</v>
      </c>
      <c r="E3138" s="10">
        <f>YEAR(ufc_fights_2[[#This Row],[date]])-ufc_fights_2[[#This Row],[r_year]]</f>
        <v>28</v>
      </c>
      <c r="F3138" s="10">
        <f>YEAR(ufc_fights_2[[#This Row],[date]])-ufc_fights_2[[#This Row],[b_year]]</f>
        <v>31</v>
      </c>
      <c r="G3138">
        <v>0</v>
      </c>
      <c r="H3138">
        <v>0</v>
      </c>
      <c r="I3138">
        <v>0.65959999999999996</v>
      </c>
      <c r="J3138">
        <v>0.61680000000000001</v>
      </c>
      <c r="K3138">
        <v>0.70409999999999995</v>
      </c>
      <c r="L3138">
        <v>0.75690000000000002</v>
      </c>
      <c r="M3138">
        <v>0.28570000000000001</v>
      </c>
      <c r="N3138">
        <v>0.33329999999999999</v>
      </c>
      <c r="O3138">
        <v>1</v>
      </c>
      <c r="P3138">
        <v>1</v>
      </c>
      <c r="Q3138">
        <v>1</v>
      </c>
      <c r="R3138">
        <v>0</v>
      </c>
      <c r="S3138" s="2">
        <v>2.8356481481481483E-3</v>
      </c>
      <c r="T3138" s="2">
        <v>3.4375E-3</v>
      </c>
      <c r="U3138">
        <v>0.5524</v>
      </c>
      <c r="V3138">
        <v>0.56840000000000002</v>
      </c>
      <c r="W3138">
        <v>0.95</v>
      </c>
      <c r="X3138">
        <v>1</v>
      </c>
      <c r="Y3138">
        <v>0</v>
      </c>
      <c r="Z3138">
        <v>0.55000000000000004</v>
      </c>
      <c r="AA3138">
        <v>0.53010000000000002</v>
      </c>
      <c r="AB3138">
        <v>0.8</v>
      </c>
      <c r="AC3138">
        <v>0.91300000000000003</v>
      </c>
      <c r="AD3138">
        <v>0.83330000000000004</v>
      </c>
      <c r="AE3138">
        <v>1</v>
      </c>
      <c r="AF3138" t="s">
        <v>3915</v>
      </c>
      <c r="AG3138" s="2">
        <v>3.472222222222222E-3</v>
      </c>
      <c r="AH3138" t="s">
        <v>3911</v>
      </c>
      <c r="AI3138">
        <v>3</v>
      </c>
      <c r="AJ3138" t="s">
        <v>3988</v>
      </c>
      <c r="AK3138" s="3">
        <v>40817</v>
      </c>
      <c r="AL3138" s="10">
        <f>YEAR(ufc_fights_2[[#This Row],[date]])</f>
        <v>2011</v>
      </c>
      <c r="AM3138" t="s">
        <v>3971</v>
      </c>
      <c r="AN3138">
        <v>23</v>
      </c>
      <c r="AO3138" t="s">
        <v>3913</v>
      </c>
      <c r="AP3138">
        <f>IF(ufc_fights_2[[#This Row],[winner]]="Red",ufc_fights_2[[#This Row],[r_fighter_id]],ufc_fights_2[[#This Row],[b_fighter_id]])</f>
        <v>3495</v>
      </c>
      <c r="AQ3138" t="str">
        <f>_xlfn.XLOOKUP(ufc_fights_2[[#This Row],[winnerID]],ufc_fighters[id],ufc_fighters[fighter_name],"xxx",0,1)</f>
        <v>Matt Wiman</v>
      </c>
    </row>
    <row r="3139" spans="1:43">
      <c r="A3139">
        <v>3495</v>
      </c>
      <c r="B3139">
        <v>3333</v>
      </c>
      <c r="C3139">
        <f>_xlfn.XLOOKUP(ufc_fights_2[[#This Row],[r_fighter_id]],ufc_fighters[id],ufc_fighters[year],"xxx",0,1)</f>
        <v>1983</v>
      </c>
      <c r="D3139">
        <f>_xlfn.XLOOKUP(ufc_fights_2[[#This Row],[b_fighter_id]],ufc_fighters[id],ufc_fighters[year],"Prázdné",0,1)</f>
        <v>1978</v>
      </c>
      <c r="E3139" s="10">
        <f>YEAR(ufc_fights_2[[#This Row],[date]])-ufc_fights_2[[#This Row],[r_year]]</f>
        <v>31</v>
      </c>
      <c r="F3139" s="10">
        <f>YEAR(ufc_fights_2[[#This Row],[date]])-ufc_fights_2[[#This Row],[b_year]]</f>
        <v>36</v>
      </c>
      <c r="G3139">
        <v>0</v>
      </c>
      <c r="H3139">
        <v>0</v>
      </c>
      <c r="I3139">
        <v>0.67330000000000001</v>
      </c>
      <c r="J3139">
        <v>0.66120000000000001</v>
      </c>
      <c r="K3139">
        <v>0.7429</v>
      </c>
      <c r="L3139">
        <v>0.72729999999999995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3.5300925925925925E-3</v>
      </c>
      <c r="T3139" s="2">
        <v>3.8888888888888888E-3</v>
      </c>
      <c r="U3139">
        <v>0.63639999999999997</v>
      </c>
      <c r="V3139">
        <v>0.58620000000000005</v>
      </c>
      <c r="W3139">
        <v>0.875</v>
      </c>
      <c r="X3139">
        <v>0.625</v>
      </c>
      <c r="Y3139">
        <v>0.76919999999999999</v>
      </c>
      <c r="Z3139">
        <v>0.4773</v>
      </c>
      <c r="AA3139">
        <v>0.5</v>
      </c>
      <c r="AB3139">
        <v>0.81820000000000004</v>
      </c>
      <c r="AC3139">
        <v>0.75</v>
      </c>
      <c r="AD3139">
        <v>1</v>
      </c>
      <c r="AE3139">
        <v>1</v>
      </c>
      <c r="AF3139" t="s">
        <v>3915</v>
      </c>
      <c r="AG3139" s="2">
        <v>3.472222222222222E-3</v>
      </c>
      <c r="AH3139" t="s">
        <v>3911</v>
      </c>
      <c r="AI3139">
        <v>3</v>
      </c>
      <c r="AJ3139" t="s">
        <v>3939</v>
      </c>
      <c r="AK3139" s="3">
        <v>41965</v>
      </c>
      <c r="AL3139" s="10">
        <f>YEAR(ufc_fights_2[[#This Row],[date]])</f>
        <v>2014</v>
      </c>
      <c r="AM3139" t="s">
        <v>3971</v>
      </c>
      <c r="AN3139">
        <v>55</v>
      </c>
      <c r="AO3139" t="s">
        <v>3913</v>
      </c>
      <c r="AP3139">
        <f>IF(ufc_fights_2[[#This Row],[winner]]="Red",ufc_fights_2[[#This Row],[r_fighter_id]],ufc_fights_2[[#This Row],[b_fighter_id]])</f>
        <v>3495</v>
      </c>
      <c r="AQ3139" t="str">
        <f>_xlfn.XLOOKUP(ufc_fights_2[[#This Row],[winnerID]],ufc_fighters[id],ufc_fighters[fighter_name],"xxx",0,1)</f>
        <v>Matt Wiman</v>
      </c>
    </row>
    <row r="3140" spans="1:43">
      <c r="A3140">
        <v>3495</v>
      </c>
      <c r="B3140">
        <v>2389</v>
      </c>
      <c r="C3140">
        <f>_xlfn.XLOOKUP(ufc_fights_2[[#This Row],[r_fighter_id]],ufc_fighters[id],ufc_fighters[year],"xxx",0,1)</f>
        <v>1983</v>
      </c>
      <c r="D3140">
        <f>_xlfn.XLOOKUP(ufc_fights_2[[#This Row],[b_fighter_id]],ufc_fighters[id],ufc_fighters[year],"Prázdné",0,1)</f>
        <v>1975</v>
      </c>
      <c r="E3140" s="10">
        <f>YEAR(ufc_fights_2[[#This Row],[date]])-ufc_fights_2[[#This Row],[r_year]]</f>
        <v>24</v>
      </c>
      <c r="F3140" s="10">
        <f>YEAR(ufc_fights_2[[#This Row],[date]])-ufc_fights_2[[#This Row],[b_year]]</f>
        <v>32</v>
      </c>
      <c r="G3140">
        <v>0</v>
      </c>
      <c r="H3140">
        <v>0</v>
      </c>
      <c r="I3140">
        <v>0.54630000000000001</v>
      </c>
      <c r="J3140">
        <v>0.51559999999999995</v>
      </c>
      <c r="K3140">
        <v>0.65269999999999995</v>
      </c>
      <c r="L3140">
        <v>0.68420000000000003</v>
      </c>
      <c r="M3140">
        <v>0.8</v>
      </c>
      <c r="N3140">
        <v>0.5</v>
      </c>
      <c r="O3140">
        <v>0</v>
      </c>
      <c r="P3140">
        <v>1</v>
      </c>
      <c r="Q3140">
        <v>2</v>
      </c>
      <c r="R3140">
        <v>1</v>
      </c>
      <c r="S3140" s="2">
        <v>7.9398148148148145E-3</v>
      </c>
      <c r="T3140" s="2">
        <v>1.2847222222222223E-3</v>
      </c>
      <c r="U3140">
        <v>0.54079999999999995</v>
      </c>
      <c r="V3140">
        <v>0.50790000000000002</v>
      </c>
      <c r="W3140">
        <v>0.33329999999999999</v>
      </c>
      <c r="X3140">
        <v>1</v>
      </c>
      <c r="Y3140">
        <v>1</v>
      </c>
      <c r="Z3140">
        <v>0.5</v>
      </c>
      <c r="AA3140">
        <v>0.33329999999999999</v>
      </c>
      <c r="AB3140">
        <v>0.31580000000000003</v>
      </c>
      <c r="AC3140">
        <v>0.6774</v>
      </c>
      <c r="AD3140">
        <v>0.62319999999999998</v>
      </c>
      <c r="AE3140">
        <v>0.41670000000000001</v>
      </c>
      <c r="AF3140" t="s">
        <v>3915</v>
      </c>
      <c r="AG3140" s="2">
        <v>3.472222222222222E-3</v>
      </c>
      <c r="AH3140" t="s">
        <v>3911</v>
      </c>
      <c r="AI3140">
        <v>3</v>
      </c>
      <c r="AJ3140" t="s">
        <v>3914</v>
      </c>
      <c r="AK3140" s="3">
        <v>39347</v>
      </c>
      <c r="AL3140" s="10">
        <f>YEAR(ufc_fights_2[[#This Row],[date]])</f>
        <v>2007</v>
      </c>
      <c r="AM3140" t="s">
        <v>3971</v>
      </c>
      <c r="AN3140">
        <v>63</v>
      </c>
      <c r="AO3140" t="s">
        <v>3913</v>
      </c>
      <c r="AP3140">
        <f>IF(ufc_fights_2[[#This Row],[winner]]="Red",ufc_fights_2[[#This Row],[r_fighter_id]],ufc_fights_2[[#This Row],[b_fighter_id]])</f>
        <v>3495</v>
      </c>
      <c r="AQ3140" t="str">
        <f>_xlfn.XLOOKUP(ufc_fights_2[[#This Row],[winnerID]],ufc_fighters[id],ufc_fighters[fighter_name],"xxx",0,1)</f>
        <v>Matt Wiman</v>
      </c>
    </row>
    <row r="3141" spans="1:43">
      <c r="A3141">
        <v>3396</v>
      </c>
      <c r="B3141">
        <v>2045</v>
      </c>
      <c r="C3141">
        <f>_xlfn.XLOOKUP(ufc_fights_2[[#This Row],[r_fighter_id]],ufc_fighters[id],ufc_fighters[year],"xxx",0,1)</f>
        <v>1980</v>
      </c>
      <c r="D3141">
        <f>_xlfn.XLOOKUP(ufc_fights_2[[#This Row],[b_fighter_id]],ufc_fighters[id],ufc_fighters[year],"Prázdné",0,1)</f>
        <v>1970</v>
      </c>
      <c r="E3141" s="10">
        <f>YEAR(ufc_fights_2[[#This Row],[date]])-ufc_fights_2[[#This Row],[r_year]]</f>
        <v>31</v>
      </c>
      <c r="F3141" s="10">
        <f>YEAR(ufc_fights_2[[#This Row],[date]])-ufc_fights_2[[#This Row],[b_year]]</f>
        <v>41</v>
      </c>
      <c r="G3141">
        <v>0</v>
      </c>
      <c r="H3141">
        <v>0</v>
      </c>
      <c r="I3141">
        <v>0.21279999999999999</v>
      </c>
      <c r="J3141">
        <v>0.45450000000000002</v>
      </c>
      <c r="K3141">
        <v>0.36209999999999998</v>
      </c>
      <c r="L3141">
        <v>0.54669999999999996</v>
      </c>
      <c r="M3141">
        <v>0.5</v>
      </c>
      <c r="N3141">
        <v>0.25</v>
      </c>
      <c r="O3141">
        <v>2</v>
      </c>
      <c r="P3141">
        <v>0</v>
      </c>
      <c r="Q3141">
        <v>0</v>
      </c>
      <c r="R3141">
        <v>1</v>
      </c>
      <c r="S3141" s="2">
        <v>3.0555555555555557E-3</v>
      </c>
      <c r="T3141" s="2">
        <v>1.9444444444444444E-3</v>
      </c>
      <c r="U3141">
        <v>8.1100000000000005E-2</v>
      </c>
      <c r="V3141">
        <v>0.3256</v>
      </c>
      <c r="W3141">
        <v>1</v>
      </c>
      <c r="X3141">
        <v>0.625</v>
      </c>
      <c r="Y3141">
        <v>1</v>
      </c>
      <c r="Z3141">
        <v>0.15909999999999999</v>
      </c>
      <c r="AA3141">
        <v>0.38640000000000002</v>
      </c>
      <c r="AB3141">
        <v>0</v>
      </c>
      <c r="AC3141">
        <v>0.8</v>
      </c>
      <c r="AD3141">
        <v>1</v>
      </c>
      <c r="AE3141">
        <v>0.66669999999999996</v>
      </c>
      <c r="AF3141" t="s">
        <v>3922</v>
      </c>
      <c r="AG3141" s="2">
        <v>3.472222222222222E-3</v>
      </c>
      <c r="AH3141" t="s">
        <v>3911</v>
      </c>
      <c r="AI3141">
        <v>3</v>
      </c>
      <c r="AJ3141" t="s">
        <v>3967</v>
      </c>
      <c r="AK3141" s="3">
        <v>40544</v>
      </c>
      <c r="AL3141" s="10">
        <f>YEAR(ufc_fights_2[[#This Row],[date]])</f>
        <v>2011</v>
      </c>
      <c r="AM3141" t="s">
        <v>3971</v>
      </c>
      <c r="AN3141">
        <v>1</v>
      </c>
      <c r="AO3141" t="s">
        <v>3913</v>
      </c>
      <c r="AP3141">
        <f>IF(ufc_fights_2[[#This Row],[winner]]="Red",ufc_fights_2[[#This Row],[r_fighter_id]],ufc_fights_2[[#This Row],[b_fighter_id]])</f>
        <v>3396</v>
      </c>
      <c r="AQ3141" t="str">
        <f>_xlfn.XLOOKUP(ufc_fights_2[[#This Row],[winnerID]],ufc_fighters[id],ufc_fighters[fighter_name],"xxx",0,1)</f>
        <v>Jacob Volkmann</v>
      </c>
    </row>
    <row r="3142" spans="1:43">
      <c r="A3142">
        <v>3396</v>
      </c>
      <c r="B3142">
        <v>2745</v>
      </c>
      <c r="C3142">
        <f>_xlfn.XLOOKUP(ufc_fights_2[[#This Row],[r_fighter_id]],ufc_fighters[id],ufc_fighters[year],"xxx",0,1)</f>
        <v>1980</v>
      </c>
      <c r="D3142">
        <f>_xlfn.XLOOKUP(ufc_fights_2[[#This Row],[b_fighter_id]],ufc_fighters[id],ufc_fighters[year],"Prázdné",0,1)</f>
        <v>1979</v>
      </c>
      <c r="E3142" s="10">
        <f>YEAR(ufc_fights_2[[#This Row],[date]])-ufc_fights_2[[#This Row],[r_year]]</f>
        <v>32</v>
      </c>
      <c r="F3142" s="10">
        <f>YEAR(ufc_fights_2[[#This Row],[date]])-ufc_fights_2[[#This Row],[b_year]]</f>
        <v>33</v>
      </c>
      <c r="G3142">
        <v>0</v>
      </c>
      <c r="H3142">
        <v>0</v>
      </c>
      <c r="I3142">
        <v>0.32</v>
      </c>
      <c r="J3142">
        <v>0</v>
      </c>
      <c r="K3142">
        <v>0.4375</v>
      </c>
      <c r="L3142">
        <v>0</v>
      </c>
      <c r="M3142">
        <v>0.25</v>
      </c>
      <c r="N3142">
        <v>0</v>
      </c>
      <c r="O3142">
        <v>2</v>
      </c>
      <c r="P3142">
        <v>0</v>
      </c>
      <c r="Q3142">
        <v>0</v>
      </c>
      <c r="R3142">
        <v>0</v>
      </c>
      <c r="S3142" s="2">
        <v>9.7222222222222219E-4</v>
      </c>
      <c r="T3142" s="2">
        <v>0</v>
      </c>
      <c r="U3142">
        <v>0.33329999999999999</v>
      </c>
      <c r="V3142">
        <v>0</v>
      </c>
      <c r="W3142">
        <v>0.5</v>
      </c>
      <c r="X3142">
        <v>0</v>
      </c>
      <c r="Y3142">
        <v>0</v>
      </c>
      <c r="Z3142">
        <v>0.1875</v>
      </c>
      <c r="AA3142">
        <v>0</v>
      </c>
      <c r="AB3142">
        <v>0</v>
      </c>
      <c r="AC3142">
        <v>0</v>
      </c>
      <c r="AD3142">
        <v>0.55559999999999998</v>
      </c>
      <c r="AE3142">
        <v>0</v>
      </c>
      <c r="AF3142" t="s">
        <v>3933</v>
      </c>
      <c r="AG3142" s="2">
        <v>1.8287037037037037E-3</v>
      </c>
      <c r="AH3142" t="s">
        <v>3911</v>
      </c>
      <c r="AI3142">
        <v>3</v>
      </c>
      <c r="AJ3142" t="s">
        <v>3914</v>
      </c>
      <c r="AK3142" s="3">
        <v>41187</v>
      </c>
      <c r="AL3142" s="10">
        <f>YEAR(ufc_fights_2[[#This Row],[date]])</f>
        <v>2012</v>
      </c>
      <c r="AM3142" t="s">
        <v>3971</v>
      </c>
      <c r="AN3142">
        <v>42</v>
      </c>
      <c r="AO3142" t="s">
        <v>3913</v>
      </c>
      <c r="AP3142">
        <f>IF(ufc_fights_2[[#This Row],[winner]]="Red",ufc_fights_2[[#This Row],[r_fighter_id]],ufc_fights_2[[#This Row],[b_fighter_id]])</f>
        <v>3396</v>
      </c>
      <c r="AQ3142" t="str">
        <f>_xlfn.XLOOKUP(ufc_fights_2[[#This Row],[winnerID]],ufc_fighters[id],ufc_fighters[fighter_name],"xxx",0,1)</f>
        <v>Jacob Volkmann</v>
      </c>
    </row>
    <row r="3143" spans="1:43">
      <c r="A3143">
        <v>3396</v>
      </c>
      <c r="B3143">
        <v>512</v>
      </c>
      <c r="C3143">
        <f>_xlfn.XLOOKUP(ufc_fights_2[[#This Row],[r_fighter_id]],ufc_fighters[id],ufc_fighters[year],"xxx",0,1)</f>
        <v>1980</v>
      </c>
      <c r="D3143">
        <f>_xlfn.XLOOKUP(ufc_fights_2[[#This Row],[b_fighter_id]],ufc_fighters[id],ufc_fighters[year],"Prázdné",0,1)</f>
        <v>1979</v>
      </c>
      <c r="E3143" s="10">
        <f>YEAR(ufc_fights_2[[#This Row],[date]])-ufc_fights_2[[#This Row],[r_year]]</f>
        <v>31</v>
      </c>
      <c r="F3143" s="10">
        <f>YEAR(ufc_fights_2[[#This Row],[date]])-ufc_fights_2[[#This Row],[b_year]]</f>
        <v>32</v>
      </c>
      <c r="G3143">
        <v>0</v>
      </c>
      <c r="H3143">
        <v>0</v>
      </c>
      <c r="I3143">
        <v>0.375</v>
      </c>
      <c r="J3143">
        <v>0.73329999999999995</v>
      </c>
      <c r="K3143">
        <v>0.76470000000000005</v>
      </c>
      <c r="L3143">
        <v>0.8246</v>
      </c>
      <c r="M3143">
        <v>0.6</v>
      </c>
      <c r="N3143">
        <v>0.25</v>
      </c>
      <c r="O3143">
        <v>6</v>
      </c>
      <c r="P3143">
        <v>0</v>
      </c>
      <c r="Q3143">
        <v>0</v>
      </c>
      <c r="R3143">
        <v>1</v>
      </c>
      <c r="S3143" s="2">
        <v>5.4050925925925924E-3</v>
      </c>
      <c r="T3143" s="2">
        <v>2.1527777777777778E-3</v>
      </c>
      <c r="U3143">
        <v>0.30769999999999997</v>
      </c>
      <c r="V3143">
        <v>0.2</v>
      </c>
      <c r="W3143">
        <v>0.5</v>
      </c>
      <c r="X3143">
        <v>1</v>
      </c>
      <c r="Y3143">
        <v>1</v>
      </c>
      <c r="Z3143">
        <v>0.23080000000000001</v>
      </c>
      <c r="AA3143">
        <v>0.4667</v>
      </c>
      <c r="AB3143">
        <v>0</v>
      </c>
      <c r="AC3143">
        <v>1</v>
      </c>
      <c r="AD3143">
        <v>1</v>
      </c>
      <c r="AE3143">
        <v>1</v>
      </c>
      <c r="AF3143" t="s">
        <v>3915</v>
      </c>
      <c r="AG3143" s="2">
        <v>3.472222222222222E-3</v>
      </c>
      <c r="AH3143" t="s">
        <v>3911</v>
      </c>
      <c r="AI3143">
        <v>3</v>
      </c>
      <c r="AJ3143" t="s">
        <v>3939</v>
      </c>
      <c r="AK3143" s="3">
        <v>40769</v>
      </c>
      <c r="AL3143" s="10">
        <f>YEAR(ufc_fights_2[[#This Row],[date]])</f>
        <v>2011</v>
      </c>
      <c r="AM3143" t="s">
        <v>3971</v>
      </c>
      <c r="AN3143">
        <v>107</v>
      </c>
      <c r="AO3143" t="s">
        <v>3913</v>
      </c>
      <c r="AP3143">
        <f>IF(ufc_fights_2[[#This Row],[winner]]="Red",ufc_fights_2[[#This Row],[r_fighter_id]],ufc_fights_2[[#This Row],[b_fighter_id]])</f>
        <v>3396</v>
      </c>
      <c r="AQ3143" t="str">
        <f>_xlfn.XLOOKUP(ufc_fights_2[[#This Row],[winnerID]],ufc_fighters[id],ufc_fighters[fighter_name],"xxx",0,1)</f>
        <v>Jacob Volkmann</v>
      </c>
    </row>
    <row r="3144" spans="1:43">
      <c r="A3144">
        <v>3396</v>
      </c>
      <c r="B3144">
        <v>3267</v>
      </c>
      <c r="C3144">
        <f>_xlfn.XLOOKUP(ufc_fights_2[[#This Row],[r_fighter_id]],ufc_fighters[id],ufc_fighters[year],"xxx",0,1)</f>
        <v>1980</v>
      </c>
      <c r="D3144">
        <f>_xlfn.XLOOKUP(ufc_fights_2[[#This Row],[b_fighter_id]],ufc_fighters[id],ufc_fighters[year],"Prázdné",0,1)</f>
        <v>1975</v>
      </c>
      <c r="E3144" s="10">
        <f>YEAR(ufc_fights_2[[#This Row],[date]])-ufc_fights_2[[#This Row],[r_year]]</f>
        <v>30</v>
      </c>
      <c r="F3144" s="10">
        <f>YEAR(ufc_fights_2[[#This Row],[date]])-ufc_fights_2[[#This Row],[b_year]]</f>
        <v>35</v>
      </c>
      <c r="G3144">
        <v>0</v>
      </c>
      <c r="H3144">
        <v>0</v>
      </c>
      <c r="I3144">
        <v>0.42109999999999997</v>
      </c>
      <c r="J3144">
        <v>0.4</v>
      </c>
      <c r="K3144">
        <v>0.63200000000000001</v>
      </c>
      <c r="L3144">
        <v>0.50790000000000002</v>
      </c>
      <c r="M3144">
        <v>0.83330000000000004</v>
      </c>
      <c r="N3144">
        <v>0.75</v>
      </c>
      <c r="O3144">
        <v>0</v>
      </c>
      <c r="P3144">
        <v>0</v>
      </c>
      <c r="Q3144">
        <v>0</v>
      </c>
      <c r="R3144">
        <v>1</v>
      </c>
      <c r="S3144" s="2">
        <v>6.9560185185185185E-3</v>
      </c>
      <c r="T3144" s="2">
        <v>2.1643518518518518E-3</v>
      </c>
      <c r="U3144">
        <v>0.3654</v>
      </c>
      <c r="V3144">
        <v>0.3095</v>
      </c>
      <c r="W3144">
        <v>1</v>
      </c>
      <c r="X3144">
        <v>0</v>
      </c>
      <c r="Y3144">
        <v>0.83330000000000004</v>
      </c>
      <c r="Z3144">
        <v>0.125</v>
      </c>
      <c r="AA3144">
        <v>0.29630000000000001</v>
      </c>
      <c r="AB3144">
        <v>1</v>
      </c>
      <c r="AC3144">
        <v>0.4375</v>
      </c>
      <c r="AD3144">
        <v>0.625</v>
      </c>
      <c r="AE3144">
        <v>0.71430000000000005</v>
      </c>
      <c r="AF3144" t="s">
        <v>3922</v>
      </c>
      <c r="AG3144" s="2">
        <v>3.472222222222222E-3</v>
      </c>
      <c r="AH3144" t="s">
        <v>3911</v>
      </c>
      <c r="AI3144">
        <v>3</v>
      </c>
      <c r="AJ3144" t="s">
        <v>3968</v>
      </c>
      <c r="AK3144" s="3">
        <v>40268</v>
      </c>
      <c r="AL3144" s="10">
        <f>YEAR(ufc_fights_2[[#This Row],[date]])</f>
        <v>2010</v>
      </c>
      <c r="AM3144" t="s">
        <v>3971</v>
      </c>
      <c r="AN3144">
        <v>112</v>
      </c>
      <c r="AO3144" t="s">
        <v>3913</v>
      </c>
      <c r="AP3144">
        <f>IF(ufc_fights_2[[#This Row],[winner]]="Red",ufc_fights_2[[#This Row],[r_fighter_id]],ufc_fights_2[[#This Row],[b_fighter_id]])</f>
        <v>3396</v>
      </c>
      <c r="AQ3144" t="str">
        <f>_xlfn.XLOOKUP(ufc_fights_2[[#This Row],[winnerID]],ufc_fighters[id],ufc_fighters[fighter_name],"xxx",0,1)</f>
        <v>Jacob Volkmann</v>
      </c>
    </row>
    <row r="3145" spans="1:43">
      <c r="A3145">
        <v>1624</v>
      </c>
      <c r="B3145">
        <v>3396</v>
      </c>
      <c r="C3145">
        <f>_xlfn.XLOOKUP(ufc_fights_2[[#This Row],[r_fighter_id]],ufc_fighters[id],ufc_fighters[year],"xxx",0,1)</f>
        <v>1984</v>
      </c>
      <c r="D3145">
        <f>_xlfn.XLOOKUP(ufc_fights_2[[#This Row],[b_fighter_id]],ufc_fighters[id],ufc_fighters[year],"Prázdné",0,1)</f>
        <v>1980</v>
      </c>
      <c r="E3145" s="10">
        <f>YEAR(ufc_fights_2[[#This Row],[date]])-ufc_fights_2[[#This Row],[r_year]]</f>
        <v>26</v>
      </c>
      <c r="F3145" s="10">
        <f>YEAR(ufc_fights_2[[#This Row],[date]])-ufc_fights_2[[#This Row],[b_year]]</f>
        <v>30</v>
      </c>
      <c r="G3145">
        <v>0</v>
      </c>
      <c r="H3145">
        <v>0</v>
      </c>
      <c r="I3145">
        <v>0.39340000000000003</v>
      </c>
      <c r="J3145">
        <v>0.40510000000000002</v>
      </c>
      <c r="K3145">
        <v>0.52939999999999998</v>
      </c>
      <c r="L3145">
        <v>0.54949999999999999</v>
      </c>
      <c r="M3145">
        <v>0</v>
      </c>
      <c r="N3145">
        <v>0.85709999999999997</v>
      </c>
      <c r="O3145">
        <v>2</v>
      </c>
      <c r="P3145">
        <v>2</v>
      </c>
      <c r="Q3145">
        <v>2</v>
      </c>
      <c r="R3145">
        <v>1</v>
      </c>
      <c r="S3145" s="2">
        <v>2.7083333333333334E-3</v>
      </c>
      <c r="T3145" s="2">
        <v>5.4629629629629629E-3</v>
      </c>
      <c r="U3145">
        <v>0.35189999999999999</v>
      </c>
      <c r="V3145">
        <v>0.35709999999999997</v>
      </c>
      <c r="W3145">
        <v>0.66669999999999996</v>
      </c>
      <c r="X3145">
        <v>0.75</v>
      </c>
      <c r="Y3145">
        <v>0.71430000000000005</v>
      </c>
      <c r="Z3145">
        <v>0.1875</v>
      </c>
      <c r="AA3145">
        <v>0.2414</v>
      </c>
      <c r="AB3145">
        <v>0.6</v>
      </c>
      <c r="AC3145">
        <v>1</v>
      </c>
      <c r="AD3145">
        <v>0.625</v>
      </c>
      <c r="AE3145">
        <v>0.48980000000000001</v>
      </c>
      <c r="AF3145" t="s">
        <v>3915</v>
      </c>
      <c r="AG3145" s="2">
        <v>3.472222222222222E-3</v>
      </c>
      <c r="AH3145" t="s">
        <v>3911</v>
      </c>
      <c r="AI3145">
        <v>3</v>
      </c>
      <c r="AJ3145" t="s">
        <v>3925</v>
      </c>
      <c r="AK3145" s="3">
        <v>40391</v>
      </c>
      <c r="AL3145" s="10">
        <f>YEAR(ufc_fights_2[[#This Row],[date]])</f>
        <v>2010</v>
      </c>
      <c r="AM3145" t="s">
        <v>3971</v>
      </c>
      <c r="AN3145">
        <v>116</v>
      </c>
      <c r="AO3145" t="s">
        <v>3918</v>
      </c>
      <c r="AP3145">
        <f>IF(ufc_fights_2[[#This Row],[winner]]="Red",ufc_fights_2[[#This Row],[r_fighter_id]],ufc_fights_2[[#This Row],[b_fighter_id]])</f>
        <v>3396</v>
      </c>
      <c r="AQ3145" t="str">
        <f>_xlfn.XLOOKUP(ufc_fights_2[[#This Row],[winnerID]],ufc_fighters[id],ufc_fighters[fighter_name],"xxx",0,1)</f>
        <v>Jacob Volkmann</v>
      </c>
    </row>
    <row r="3146" spans="1:43">
      <c r="A3146">
        <v>2381</v>
      </c>
      <c r="B3146">
        <v>1253</v>
      </c>
      <c r="C3146">
        <f>_xlfn.XLOOKUP(ufc_fights_2[[#This Row],[r_fighter_id]],ufc_fighters[id],ufc_fighters[year],"xxx",0,1)</f>
        <v>1988</v>
      </c>
      <c r="D3146">
        <f>_xlfn.XLOOKUP(ufc_fights_2[[#This Row],[b_fighter_id]],ufc_fighters[id],ufc_fighters[year],"Prázdné",0,1)</f>
        <v>1987</v>
      </c>
      <c r="E3146" s="10">
        <f>YEAR(ufc_fights_2[[#This Row],[date]])-ufc_fights_2[[#This Row],[r_year]]</f>
        <v>27</v>
      </c>
      <c r="F3146" s="10">
        <f>YEAR(ufc_fights_2[[#This Row],[date]])-ufc_fights_2[[#This Row],[b_year]]</f>
        <v>28</v>
      </c>
      <c r="G3146">
        <v>1</v>
      </c>
      <c r="H3146">
        <v>0</v>
      </c>
      <c r="I3146">
        <v>0.38529999999999998</v>
      </c>
      <c r="J3146">
        <v>0.50700000000000001</v>
      </c>
      <c r="K3146">
        <v>0.44629999999999997</v>
      </c>
      <c r="L3146">
        <v>0.67520000000000002</v>
      </c>
      <c r="M3146">
        <v>0</v>
      </c>
      <c r="N3146">
        <v>0.5</v>
      </c>
      <c r="O3146">
        <v>0</v>
      </c>
      <c r="P3146">
        <v>0</v>
      </c>
      <c r="Q3146">
        <v>0</v>
      </c>
      <c r="R3146">
        <v>0</v>
      </c>
      <c r="S3146" s="2">
        <v>2.0833333333333333E-3</v>
      </c>
      <c r="T3146" s="2">
        <v>2.4305555555555556E-3</v>
      </c>
      <c r="U3146">
        <v>0.33679999999999999</v>
      </c>
      <c r="V3146">
        <v>0.49059999999999998</v>
      </c>
      <c r="W3146">
        <v>0.63639999999999997</v>
      </c>
      <c r="X3146">
        <v>1</v>
      </c>
      <c r="Y3146">
        <v>0.55559999999999998</v>
      </c>
      <c r="Z3146">
        <v>0.35289999999999999</v>
      </c>
      <c r="AA3146">
        <v>0.42220000000000002</v>
      </c>
      <c r="AB3146">
        <v>0.43240000000000001</v>
      </c>
      <c r="AC3146">
        <v>0.59089999999999998</v>
      </c>
      <c r="AD3146">
        <v>0.5</v>
      </c>
      <c r="AE3146">
        <v>1</v>
      </c>
      <c r="AF3146" t="s">
        <v>3910</v>
      </c>
      <c r="AG3146" s="2">
        <v>5.9027777777777778E-4</v>
      </c>
      <c r="AH3146" t="s">
        <v>3911</v>
      </c>
      <c r="AI3146">
        <v>3</v>
      </c>
      <c r="AJ3146" t="s">
        <v>3939</v>
      </c>
      <c r="AK3146" s="3">
        <v>42315</v>
      </c>
      <c r="AL3146" s="10">
        <f>YEAR(ufc_fights_2[[#This Row],[date]])</f>
        <v>2015</v>
      </c>
      <c r="AM3146" t="s">
        <v>3971</v>
      </c>
      <c r="AN3146">
        <v>6</v>
      </c>
      <c r="AO3146" t="s">
        <v>3913</v>
      </c>
      <c r="AP3146">
        <f>IF(ufc_fights_2[[#This Row],[winner]]="Red",ufc_fights_2[[#This Row],[r_fighter_id]],ufc_fights_2[[#This Row],[b_fighter_id]])</f>
        <v>2381</v>
      </c>
      <c r="AQ3146" t="str">
        <f>_xlfn.XLOOKUP(ufc_fights_2[[#This Row],[winnerID]],ufc_fighters[id],ufc_fighters[fighter_name],"xxx",0,1)</f>
        <v>Alex Oliveira</v>
      </c>
    </row>
    <row r="3147" spans="1:43">
      <c r="A3147">
        <v>1158</v>
      </c>
      <c r="B3147">
        <v>1464</v>
      </c>
      <c r="C3147">
        <f>_xlfn.XLOOKUP(ufc_fights_2[[#This Row],[r_fighter_id]],ufc_fighters[id],ufc_fighters[year],"xxx",0,1)</f>
        <v>1995</v>
      </c>
      <c r="D3147">
        <f>_xlfn.XLOOKUP(ufc_fights_2[[#This Row],[b_fighter_id]],ufc_fighters[id],ufc_fighters[year],"Prázdné",0,1)</f>
        <v>1991</v>
      </c>
      <c r="E3147" s="10">
        <f>YEAR(ufc_fights_2[[#This Row],[date]])-ufc_fights_2[[#This Row],[r_year]]</f>
        <v>23</v>
      </c>
      <c r="F3147" s="10">
        <f>YEAR(ufc_fights_2[[#This Row],[date]])-ufc_fights_2[[#This Row],[b_year]]</f>
        <v>27</v>
      </c>
      <c r="G3147">
        <v>0</v>
      </c>
      <c r="H3147">
        <v>0</v>
      </c>
      <c r="I3147">
        <v>0.3226</v>
      </c>
      <c r="J3147">
        <v>0.61819999999999997</v>
      </c>
      <c r="K3147">
        <v>0.51160000000000005</v>
      </c>
      <c r="L3147">
        <v>0.75180000000000002</v>
      </c>
      <c r="M3147">
        <v>0</v>
      </c>
      <c r="N3147">
        <v>0.45450000000000002</v>
      </c>
      <c r="O3147">
        <v>0</v>
      </c>
      <c r="P3147">
        <v>0</v>
      </c>
      <c r="Q3147">
        <v>0</v>
      </c>
      <c r="R3147">
        <v>0</v>
      </c>
      <c r="S3147" s="2">
        <v>0</v>
      </c>
      <c r="T3147" s="2">
        <v>6.7824074074074071E-3</v>
      </c>
      <c r="U3147">
        <v>0.23810000000000001</v>
      </c>
      <c r="V3147">
        <v>0.57889999999999997</v>
      </c>
      <c r="W3147">
        <v>0.6</v>
      </c>
      <c r="X3147">
        <v>0.4</v>
      </c>
      <c r="Y3147">
        <v>0.75</v>
      </c>
      <c r="Z3147">
        <v>0.1923</v>
      </c>
      <c r="AA3147">
        <v>0.625</v>
      </c>
      <c r="AB3147">
        <v>1</v>
      </c>
      <c r="AC3147">
        <v>1</v>
      </c>
      <c r="AD3147">
        <v>0</v>
      </c>
      <c r="AE3147">
        <v>0.55000000000000004</v>
      </c>
      <c r="AF3147" t="s">
        <v>3915</v>
      </c>
      <c r="AG3147" s="2">
        <v>3.472222222222222E-3</v>
      </c>
      <c r="AH3147" t="s">
        <v>3911</v>
      </c>
      <c r="AI3147">
        <v>3</v>
      </c>
      <c r="AJ3147" t="s">
        <v>4004</v>
      </c>
      <c r="AK3147" s="3">
        <v>43435</v>
      </c>
      <c r="AL3147" s="10">
        <f>YEAR(ufc_fights_2[[#This Row],[date]])</f>
        <v>2018</v>
      </c>
      <c r="AM3147" t="s">
        <v>3971</v>
      </c>
      <c r="AN3147">
        <v>43</v>
      </c>
      <c r="AO3147" t="s">
        <v>3918</v>
      </c>
      <c r="AP3147">
        <f>IF(ufc_fights_2[[#This Row],[winner]]="Red",ufc_fights_2[[#This Row],[r_fighter_id]],ufc_fights_2[[#This Row],[b_fighter_id]])</f>
        <v>1464</v>
      </c>
      <c r="AQ3147" t="str">
        <f>_xlfn.XLOOKUP(ufc_fights_2[[#This Row],[winnerID]],ufc_fighters[id],ufc_fighters[fighter_name],"xxx",0,1)</f>
        <v>Damir Ismagulov</v>
      </c>
    </row>
    <row r="3148" spans="1:43">
      <c r="A3148">
        <v>2631</v>
      </c>
      <c r="B3148">
        <v>2862</v>
      </c>
      <c r="C3148">
        <f>_xlfn.XLOOKUP(ufc_fights_2[[#This Row],[r_fighter_id]],ufc_fighters[id],ufc_fighters[year],"xxx",0,1)</f>
        <v>1990</v>
      </c>
      <c r="D3148">
        <f>_xlfn.XLOOKUP(ufc_fights_2[[#This Row],[b_fighter_id]],ufc_fighters[id],ufc_fighters[year],"Prázdné",0,1)</f>
        <v>1980</v>
      </c>
      <c r="E3148" s="10">
        <f>YEAR(ufc_fights_2[[#This Row],[date]])-ufc_fights_2[[#This Row],[r_year]]</f>
        <v>29</v>
      </c>
      <c r="F3148" s="10">
        <f>YEAR(ufc_fights_2[[#This Row],[date]])-ufc_fights_2[[#This Row],[b_year]]</f>
        <v>39</v>
      </c>
      <c r="G3148">
        <v>0</v>
      </c>
      <c r="H3148">
        <v>1</v>
      </c>
      <c r="I3148">
        <v>0.18179999999999999</v>
      </c>
      <c r="J3148">
        <v>0.75</v>
      </c>
      <c r="K3148">
        <v>0.18179999999999999</v>
      </c>
      <c r="L3148">
        <v>0.75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0</v>
      </c>
      <c r="T3148" s="2">
        <v>1.1574074074074073E-5</v>
      </c>
      <c r="U3148">
        <v>0</v>
      </c>
      <c r="V3148">
        <v>0.8</v>
      </c>
      <c r="W3148">
        <v>0</v>
      </c>
      <c r="X3148">
        <v>1</v>
      </c>
      <c r="Y3148">
        <v>1</v>
      </c>
      <c r="Z3148">
        <v>0.18179999999999999</v>
      </c>
      <c r="AA3148">
        <v>0.75</v>
      </c>
      <c r="AB3148">
        <v>0</v>
      </c>
      <c r="AC3148">
        <v>0</v>
      </c>
      <c r="AD3148">
        <v>0</v>
      </c>
      <c r="AE3148">
        <v>0</v>
      </c>
      <c r="AF3148" t="s">
        <v>3910</v>
      </c>
      <c r="AG3148" s="2">
        <v>1.5856481481481481E-3</v>
      </c>
      <c r="AH3148" t="s">
        <v>3911</v>
      </c>
      <c r="AI3148">
        <v>3</v>
      </c>
      <c r="AJ3148" t="s">
        <v>3931</v>
      </c>
      <c r="AK3148" s="3">
        <v>43617</v>
      </c>
      <c r="AL3148" s="10">
        <f>YEAR(ufc_fights_2[[#This Row],[date]])</f>
        <v>2019</v>
      </c>
      <c r="AM3148" t="s">
        <v>3971</v>
      </c>
      <c r="AN3148">
        <v>86</v>
      </c>
      <c r="AO3148" t="s">
        <v>3918</v>
      </c>
      <c r="AP3148">
        <f>IF(ufc_fights_2[[#This Row],[winner]]="Red",ufc_fights_2[[#This Row],[r_fighter_id]],ufc_fights_2[[#This Row],[b_fighter_id]])</f>
        <v>2862</v>
      </c>
      <c r="AQ3148" t="str">
        <f>_xlfn.XLOOKUP(ufc_fights_2[[#This Row],[winnerID]],ufc_fighters[id],ufc_fighters[fighter_name],"xxx",0,1)</f>
        <v>Leonardo Santos</v>
      </c>
    </row>
    <row r="3149" spans="1:43">
      <c r="A3149">
        <v>2862</v>
      </c>
      <c r="B3149">
        <v>906</v>
      </c>
      <c r="C3149">
        <f>_xlfn.XLOOKUP(ufc_fights_2[[#This Row],[r_fighter_id]],ufc_fighters[id],ufc_fighters[year],"xxx",0,1)</f>
        <v>1980</v>
      </c>
      <c r="D3149">
        <f>_xlfn.XLOOKUP(ufc_fights_2[[#This Row],[b_fighter_id]],ufc_fighters[id],ufc_fighters[year],"Prázdné",0,1)</f>
        <v>1986</v>
      </c>
      <c r="E3149" s="10">
        <f>YEAR(ufc_fights_2[[#This Row],[date]])-ufc_fights_2[[#This Row],[r_year]]</f>
        <v>34</v>
      </c>
      <c r="F3149" s="10">
        <f>YEAR(ufc_fights_2[[#This Row],[date]])-ufc_fights_2[[#This Row],[b_year]]</f>
        <v>28</v>
      </c>
      <c r="G3149">
        <v>0</v>
      </c>
      <c r="H3149">
        <v>1</v>
      </c>
      <c r="I3149">
        <v>0.36730000000000002</v>
      </c>
      <c r="J3149">
        <v>0.42570000000000002</v>
      </c>
      <c r="K3149">
        <v>0.5</v>
      </c>
      <c r="L3149">
        <v>0.53849999999999998</v>
      </c>
      <c r="M3149">
        <v>0.5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4.8148148148148152E-3</v>
      </c>
      <c r="T3149" s="2">
        <v>5.7870370370370367E-4</v>
      </c>
      <c r="U3149">
        <v>0.30669999999999997</v>
      </c>
      <c r="V3149">
        <v>0.33750000000000002</v>
      </c>
      <c r="W3149">
        <v>0.4118</v>
      </c>
      <c r="X3149">
        <v>1</v>
      </c>
      <c r="Y3149">
        <v>1</v>
      </c>
      <c r="Z3149">
        <v>0.25319999999999998</v>
      </c>
      <c r="AA3149">
        <v>0.4022</v>
      </c>
      <c r="AB3149">
        <v>0.33329999999999999</v>
      </c>
      <c r="AC3149">
        <v>0.8</v>
      </c>
      <c r="AD3149">
        <v>0.9375</v>
      </c>
      <c r="AE3149">
        <v>0.5</v>
      </c>
      <c r="AF3149" t="s">
        <v>3915</v>
      </c>
      <c r="AG3149" s="2">
        <v>3.472222222222222E-3</v>
      </c>
      <c r="AH3149" t="s">
        <v>3911</v>
      </c>
      <c r="AI3149">
        <v>3</v>
      </c>
      <c r="AJ3149" t="s">
        <v>3940</v>
      </c>
      <c r="AK3149" s="3">
        <v>41895</v>
      </c>
      <c r="AL3149" s="10">
        <f>YEAR(ufc_fights_2[[#This Row],[date]])</f>
        <v>2014</v>
      </c>
      <c r="AM3149" t="s">
        <v>3971</v>
      </c>
      <c r="AN3149">
        <v>44</v>
      </c>
      <c r="AO3149" t="s">
        <v>3913</v>
      </c>
      <c r="AP3149">
        <f>IF(ufc_fights_2[[#This Row],[winner]]="Red",ufc_fights_2[[#This Row],[r_fighter_id]],ufc_fights_2[[#This Row],[b_fighter_id]])</f>
        <v>2862</v>
      </c>
      <c r="AQ3149" t="str">
        <f>_xlfn.XLOOKUP(ufc_fights_2[[#This Row],[winnerID]],ufc_fighters[id],ufc_fighters[fighter_name],"xxx",0,1)</f>
        <v>Leonardo Santos</v>
      </c>
    </row>
    <row r="3150" spans="1:43">
      <c r="A3150">
        <v>367</v>
      </c>
      <c r="B3150">
        <v>2381</v>
      </c>
      <c r="C3150">
        <f>_xlfn.XLOOKUP(ufc_fights_2[[#This Row],[r_fighter_id]],ufc_fighters[id],ufc_fighters[year],"xxx",0,1)</f>
        <v>1986</v>
      </c>
      <c r="D3150">
        <f>_xlfn.XLOOKUP(ufc_fights_2[[#This Row],[b_fighter_id]],ufc_fighters[id],ufc_fighters[year],"Prázdné",0,1)</f>
        <v>1988</v>
      </c>
      <c r="E3150" s="10">
        <f>YEAR(ufc_fights_2[[#This Row],[date]])-ufc_fights_2[[#This Row],[r_year]]</f>
        <v>30</v>
      </c>
      <c r="F3150" s="10">
        <f>YEAR(ufc_fights_2[[#This Row],[date]])-ufc_fights_2[[#This Row],[b_year]]</f>
        <v>28</v>
      </c>
      <c r="G3150">
        <v>0</v>
      </c>
      <c r="H3150">
        <v>0</v>
      </c>
      <c r="I3150">
        <v>0.94120000000000004</v>
      </c>
      <c r="J3150">
        <v>0.81359999999999999</v>
      </c>
      <c r="K3150">
        <v>0.78380000000000005</v>
      </c>
      <c r="L3150">
        <v>0.7843</v>
      </c>
      <c r="M3150">
        <v>0.5</v>
      </c>
      <c r="N3150">
        <v>0.4</v>
      </c>
      <c r="O3150">
        <v>0</v>
      </c>
      <c r="P3150">
        <v>1</v>
      </c>
      <c r="Q3150">
        <v>0</v>
      </c>
      <c r="R3150">
        <v>0</v>
      </c>
      <c r="S3150" s="2">
        <v>2.6041666666666665E-3</v>
      </c>
      <c r="T3150" s="2">
        <v>5.6828703703703702E-3</v>
      </c>
      <c r="U3150">
        <v>1</v>
      </c>
      <c r="V3150">
        <v>0.77780000000000005</v>
      </c>
      <c r="W3150">
        <v>0.9</v>
      </c>
      <c r="X3150">
        <v>1</v>
      </c>
      <c r="Y3150">
        <v>0.8</v>
      </c>
      <c r="Z3150">
        <v>1</v>
      </c>
      <c r="AA3150">
        <v>0.6</v>
      </c>
      <c r="AB3150">
        <v>0.9</v>
      </c>
      <c r="AC3150">
        <v>0.84850000000000003</v>
      </c>
      <c r="AD3150">
        <v>1</v>
      </c>
      <c r="AE3150">
        <v>0.875</v>
      </c>
      <c r="AF3150" t="s">
        <v>3910</v>
      </c>
      <c r="AG3150" s="2">
        <v>2.4305555555555556E-3</v>
      </c>
      <c r="AH3150" t="s">
        <v>3911</v>
      </c>
      <c r="AI3150">
        <v>3</v>
      </c>
      <c r="AJ3150" t="s">
        <v>3914</v>
      </c>
      <c r="AK3150" s="3">
        <v>42644</v>
      </c>
      <c r="AL3150" s="10">
        <f>YEAR(ufc_fights_2[[#This Row],[date]])</f>
        <v>2016</v>
      </c>
      <c r="AM3150" t="s">
        <v>3971</v>
      </c>
      <c r="AN3150">
        <v>85</v>
      </c>
      <c r="AO3150" t="s">
        <v>3918</v>
      </c>
      <c r="AP3150">
        <f>IF(ufc_fights_2[[#This Row],[winner]]="Red",ufc_fights_2[[#This Row],[r_fighter_id]],ufc_fights_2[[#This Row],[b_fighter_id]])</f>
        <v>2381</v>
      </c>
      <c r="AQ3150" t="str">
        <f>_xlfn.XLOOKUP(ufc_fights_2[[#This Row],[winnerID]],ufc_fighters[id],ufc_fighters[fighter_name],"xxx",0,1)</f>
        <v>Alex Oliveira</v>
      </c>
    </row>
    <row r="3151" spans="1:43">
      <c r="A3151">
        <v>540</v>
      </c>
      <c r="B3151">
        <v>2520</v>
      </c>
      <c r="C3151">
        <f>_xlfn.XLOOKUP(ufc_fights_2[[#This Row],[r_fighter_id]],ufc_fighters[id],ufc_fighters[year],"xxx",0,1)</f>
        <v>1987</v>
      </c>
      <c r="D3151">
        <f>_xlfn.XLOOKUP(ufc_fights_2[[#This Row],[b_fighter_id]],ufc_fighters[id],ufc_fighters[year],"Prázdné",0,1)</f>
        <v>1987</v>
      </c>
      <c r="E3151" s="10">
        <f>YEAR(ufc_fights_2[[#This Row],[date]])-ufc_fights_2[[#This Row],[r_year]]</f>
        <v>31</v>
      </c>
      <c r="F3151" s="10">
        <f>YEAR(ufc_fights_2[[#This Row],[date]])-ufc_fights_2[[#This Row],[b_year]]</f>
        <v>31</v>
      </c>
      <c r="G3151">
        <v>0</v>
      </c>
      <c r="H3151">
        <v>0</v>
      </c>
      <c r="I3151">
        <v>0.46150000000000002</v>
      </c>
      <c r="J3151">
        <v>0.40910000000000002</v>
      </c>
      <c r="K3151">
        <v>0.54290000000000005</v>
      </c>
      <c r="L3151">
        <v>0.5</v>
      </c>
      <c r="M3151">
        <v>0.33329999999999999</v>
      </c>
      <c r="N3151">
        <v>0</v>
      </c>
      <c r="O3151">
        <v>0</v>
      </c>
      <c r="P3151">
        <v>2</v>
      </c>
      <c r="Q3151">
        <v>0</v>
      </c>
      <c r="R3151">
        <v>0</v>
      </c>
      <c r="S3151" s="2">
        <v>1.8287037037037037E-3</v>
      </c>
      <c r="T3151" s="2">
        <v>7.407407407407407E-4</v>
      </c>
      <c r="U3151">
        <v>0.23530000000000001</v>
      </c>
      <c r="V3151">
        <v>0.23080000000000001</v>
      </c>
      <c r="W3151">
        <v>1</v>
      </c>
      <c r="X3151">
        <v>0.5</v>
      </c>
      <c r="Y3151">
        <v>0.66669999999999996</v>
      </c>
      <c r="Z3151">
        <v>0.38100000000000001</v>
      </c>
      <c r="AA3151">
        <v>0.36840000000000001</v>
      </c>
      <c r="AB3151">
        <v>1</v>
      </c>
      <c r="AC3151">
        <v>1</v>
      </c>
      <c r="AD3151">
        <v>0.5</v>
      </c>
      <c r="AE3151">
        <v>0.5</v>
      </c>
      <c r="AF3151" t="s">
        <v>3933</v>
      </c>
      <c r="AG3151" s="2">
        <v>6.018518518518519E-4</v>
      </c>
      <c r="AH3151" t="s">
        <v>3911</v>
      </c>
      <c r="AI3151">
        <v>3</v>
      </c>
      <c r="AJ3151" t="s">
        <v>3914</v>
      </c>
      <c r="AK3151" s="3">
        <v>43288</v>
      </c>
      <c r="AL3151" s="10">
        <f>YEAR(ufc_fights_2[[#This Row],[date]])</f>
        <v>2018</v>
      </c>
      <c r="AM3151" t="s">
        <v>3971</v>
      </c>
      <c r="AN3151">
        <v>1</v>
      </c>
      <c r="AO3151" t="s">
        <v>3918</v>
      </c>
      <c r="AP3151">
        <f>IF(ufc_fights_2[[#This Row],[winner]]="Red",ufc_fights_2[[#This Row],[r_fighter_id]],ufc_fights_2[[#This Row],[b_fighter_id]])</f>
        <v>2520</v>
      </c>
      <c r="AQ3151" t="str">
        <f>_xlfn.XLOOKUP(ufc_fights_2[[#This Row],[winnerID]],ufc_fighters[id],ufc_fighters[fighter_name],"xxx",0,1)</f>
        <v>Anthony Pettis</v>
      </c>
    </row>
    <row r="3152" spans="1:43">
      <c r="A3152">
        <v>2862</v>
      </c>
      <c r="B3152">
        <v>1977</v>
      </c>
      <c r="C3152">
        <f>_xlfn.XLOOKUP(ufc_fights_2[[#This Row],[r_fighter_id]],ufc_fighters[id],ufc_fighters[year],"xxx",0,1)</f>
        <v>1980</v>
      </c>
      <c r="D3152">
        <f>_xlfn.XLOOKUP(ufc_fights_2[[#This Row],[b_fighter_id]],ufc_fighters[id],ufc_fighters[year],"Prázdné",0,1)</f>
        <v>1989</v>
      </c>
      <c r="E3152" s="10">
        <f>YEAR(ufc_fights_2[[#This Row],[date]])-ufc_fights_2[[#This Row],[r_year]]</f>
        <v>35</v>
      </c>
      <c r="F3152" s="10">
        <f>YEAR(ufc_fights_2[[#This Row],[date]])-ufc_fights_2[[#This Row],[b_year]]</f>
        <v>26</v>
      </c>
      <c r="G3152">
        <v>0</v>
      </c>
      <c r="H3152">
        <v>0</v>
      </c>
      <c r="I3152">
        <v>0.30769999999999997</v>
      </c>
      <c r="J3152">
        <v>0.38890000000000002</v>
      </c>
      <c r="K3152">
        <v>0.37209999999999999</v>
      </c>
      <c r="L3152">
        <v>0.52170000000000005</v>
      </c>
      <c r="M3152">
        <v>0.5</v>
      </c>
      <c r="N3152">
        <v>0</v>
      </c>
      <c r="O3152">
        <v>1</v>
      </c>
      <c r="P3152">
        <v>0</v>
      </c>
      <c r="Q3152">
        <v>0</v>
      </c>
      <c r="R3152">
        <v>0</v>
      </c>
      <c r="S3152" s="2">
        <v>1.0069444444444444E-3</v>
      </c>
      <c r="T3152" s="2">
        <v>1.25E-3</v>
      </c>
      <c r="U3152">
        <v>0.24</v>
      </c>
      <c r="V3152">
        <v>0.26669999999999999</v>
      </c>
      <c r="W3152">
        <v>0</v>
      </c>
      <c r="X3152">
        <v>0.54549999999999998</v>
      </c>
      <c r="Y3152">
        <v>1</v>
      </c>
      <c r="Z3152">
        <v>0.30769999999999997</v>
      </c>
      <c r="AA3152">
        <v>0.38890000000000002</v>
      </c>
      <c r="AB3152">
        <v>0</v>
      </c>
      <c r="AC3152">
        <v>0</v>
      </c>
      <c r="AD3152">
        <v>0</v>
      </c>
      <c r="AE3152">
        <v>0</v>
      </c>
      <c r="AF3152" t="s">
        <v>3933</v>
      </c>
      <c r="AG3152" s="2">
        <v>1.724537037037037E-3</v>
      </c>
      <c r="AH3152" t="s">
        <v>3911</v>
      </c>
      <c r="AI3152">
        <v>3</v>
      </c>
      <c r="AJ3152" t="s">
        <v>3925</v>
      </c>
      <c r="AK3152" s="3">
        <v>42084</v>
      </c>
      <c r="AL3152" s="10">
        <f>YEAR(ufc_fights_2[[#This Row],[date]])</f>
        <v>2015</v>
      </c>
      <c r="AM3152" t="s">
        <v>3971</v>
      </c>
      <c r="AN3152">
        <v>39</v>
      </c>
      <c r="AO3152" t="s">
        <v>3913</v>
      </c>
      <c r="AP3152">
        <f>IF(ufc_fights_2[[#This Row],[winner]]="Red",ufc_fights_2[[#This Row],[r_fighter_id]],ufc_fights_2[[#This Row],[b_fighter_id]])</f>
        <v>2862</v>
      </c>
      <c r="AQ3152" t="str">
        <f>_xlfn.XLOOKUP(ufc_fights_2[[#This Row],[winnerID]],ufc_fighters[id],ufc_fighters[fighter_name],"xxx",0,1)</f>
        <v>Leonardo Santos</v>
      </c>
    </row>
    <row r="3153" spans="1:43">
      <c r="A3153">
        <v>2520</v>
      </c>
      <c r="B3153">
        <v>2113</v>
      </c>
      <c r="C3153">
        <f>_xlfn.XLOOKUP(ufc_fights_2[[#This Row],[r_fighter_id]],ufc_fighters[id],ufc_fighters[year],"xxx",0,1)</f>
        <v>1987</v>
      </c>
      <c r="D3153">
        <f>_xlfn.XLOOKUP(ufc_fights_2[[#This Row],[b_fighter_id]],ufc_fighters[id],ufc_fighters[year],"Prázdné",0,1)</f>
        <v>1983</v>
      </c>
      <c r="E3153" s="10">
        <f>YEAR(ufc_fights_2[[#This Row],[date]])-ufc_fights_2[[#This Row],[r_year]]</f>
        <v>30</v>
      </c>
      <c r="F3153" s="10">
        <f>YEAR(ufc_fights_2[[#This Row],[date]])-ufc_fights_2[[#This Row],[b_year]]</f>
        <v>34</v>
      </c>
      <c r="G3153">
        <v>0</v>
      </c>
      <c r="H3153">
        <v>0</v>
      </c>
      <c r="I3153">
        <v>0.66120000000000001</v>
      </c>
      <c r="J3153">
        <v>0.43640000000000001</v>
      </c>
      <c r="K3153">
        <v>0.71330000000000005</v>
      </c>
      <c r="L3153">
        <v>0.45129999999999998</v>
      </c>
      <c r="M3153">
        <v>0.5</v>
      </c>
      <c r="N3153">
        <v>0.25</v>
      </c>
      <c r="O3153">
        <v>0</v>
      </c>
      <c r="P3153">
        <v>0</v>
      </c>
      <c r="Q3153">
        <v>0</v>
      </c>
      <c r="R3153">
        <v>0</v>
      </c>
      <c r="S3153" s="2">
        <v>2.5115740740740741E-3</v>
      </c>
      <c r="T3153" s="2">
        <v>1.2731481481481483E-3</v>
      </c>
      <c r="U3153">
        <v>0.57650000000000001</v>
      </c>
      <c r="V3153">
        <v>0.2</v>
      </c>
      <c r="W3153">
        <v>0.84379999999999999</v>
      </c>
      <c r="X3153">
        <v>1</v>
      </c>
      <c r="Y3153">
        <v>0.90910000000000002</v>
      </c>
      <c r="Z3153">
        <v>0.63639999999999997</v>
      </c>
      <c r="AA3153">
        <v>0.39290000000000003</v>
      </c>
      <c r="AB3153">
        <v>0.88890000000000002</v>
      </c>
      <c r="AC3153">
        <v>0.73329999999999995</v>
      </c>
      <c r="AD3153">
        <v>0.69230000000000003</v>
      </c>
      <c r="AE3153">
        <v>0.36359999999999998</v>
      </c>
      <c r="AF3153" t="s">
        <v>3915</v>
      </c>
      <c r="AG3153" s="2">
        <v>3.472222222222222E-3</v>
      </c>
      <c r="AH3153" t="s">
        <v>3911</v>
      </c>
      <c r="AI3153">
        <v>3</v>
      </c>
      <c r="AJ3153" t="s">
        <v>3914</v>
      </c>
      <c r="AK3153" s="3">
        <v>42924</v>
      </c>
      <c r="AL3153" s="10">
        <f>YEAR(ufc_fights_2[[#This Row],[date]])</f>
        <v>2017</v>
      </c>
      <c r="AM3153" t="s">
        <v>3971</v>
      </c>
      <c r="AN3153">
        <v>1</v>
      </c>
      <c r="AO3153" t="s">
        <v>3913</v>
      </c>
      <c r="AP3153">
        <f>IF(ufc_fights_2[[#This Row],[winner]]="Red",ufc_fights_2[[#This Row],[r_fighter_id]],ufc_fights_2[[#This Row],[b_fighter_id]])</f>
        <v>2520</v>
      </c>
      <c r="AQ3153" t="str">
        <f>_xlfn.XLOOKUP(ufc_fights_2[[#This Row],[winnerID]],ufc_fighters[id],ufc_fighters[fighter_name],"xxx",0,1)</f>
        <v>Anthony Pettis</v>
      </c>
    </row>
    <row r="3154" spans="1:43">
      <c r="A3154">
        <v>2520</v>
      </c>
      <c r="B3154">
        <v>2076</v>
      </c>
      <c r="C3154">
        <f>_xlfn.XLOOKUP(ufc_fights_2[[#This Row],[r_fighter_id]],ufc_fighters[id],ufc_fighters[year],"xxx",0,1)</f>
        <v>1987</v>
      </c>
      <c r="D3154">
        <f>_xlfn.XLOOKUP(ufc_fights_2[[#This Row],[b_fighter_id]],ufc_fighters[id],ufc_fighters[year],"Prázdné",0,1)</f>
        <v>1982</v>
      </c>
      <c r="E3154" s="10">
        <f>YEAR(ufc_fights_2[[#This Row],[date]])-ufc_fights_2[[#This Row],[r_year]]</f>
        <v>27</v>
      </c>
      <c r="F3154" s="10">
        <f>YEAR(ufc_fights_2[[#This Row],[date]])-ufc_fights_2[[#This Row],[b_year]]</f>
        <v>32</v>
      </c>
      <c r="G3154">
        <v>0</v>
      </c>
      <c r="H3154">
        <v>0</v>
      </c>
      <c r="I3154">
        <v>0.51719999999999999</v>
      </c>
      <c r="J3154">
        <v>0.34620000000000001</v>
      </c>
      <c r="K3154">
        <v>0.60560000000000003</v>
      </c>
      <c r="L3154">
        <v>0.49580000000000002</v>
      </c>
      <c r="M3154">
        <v>0</v>
      </c>
      <c r="N3154">
        <v>0.125</v>
      </c>
      <c r="O3154">
        <v>1</v>
      </c>
      <c r="P3154">
        <v>0</v>
      </c>
      <c r="Q3154">
        <v>1</v>
      </c>
      <c r="R3154">
        <v>0</v>
      </c>
      <c r="S3154" s="2">
        <v>3.4722222222222222E-5</v>
      </c>
      <c r="T3154" s="2">
        <v>3.0208333333333333E-3</v>
      </c>
      <c r="U3154">
        <v>0.49059999999999998</v>
      </c>
      <c r="V3154">
        <v>0.2581</v>
      </c>
      <c r="W3154">
        <v>0.75</v>
      </c>
      <c r="X3154">
        <v>1</v>
      </c>
      <c r="Y3154">
        <v>0.5</v>
      </c>
      <c r="Z3154">
        <v>0.50939999999999996</v>
      </c>
      <c r="AA3154">
        <v>0.25</v>
      </c>
      <c r="AB3154">
        <v>0.6</v>
      </c>
      <c r="AC3154">
        <v>0.625</v>
      </c>
      <c r="AD3154">
        <v>0</v>
      </c>
      <c r="AE3154">
        <v>1</v>
      </c>
      <c r="AF3154" t="s">
        <v>3933</v>
      </c>
      <c r="AG3154" s="2">
        <v>1.3078703703703703E-3</v>
      </c>
      <c r="AH3154" t="s">
        <v>3927</v>
      </c>
      <c r="AI3154">
        <v>5</v>
      </c>
      <c r="AJ3154" t="s">
        <v>3925</v>
      </c>
      <c r="AK3154" s="3">
        <v>41979</v>
      </c>
      <c r="AL3154" s="10">
        <f>YEAR(ufc_fights_2[[#This Row],[date]])</f>
        <v>2014</v>
      </c>
      <c r="AM3154" t="s">
        <v>3971</v>
      </c>
      <c r="AN3154">
        <v>1</v>
      </c>
      <c r="AO3154" t="s">
        <v>3913</v>
      </c>
      <c r="AP3154">
        <f>IF(ufc_fights_2[[#This Row],[winner]]="Red",ufc_fights_2[[#This Row],[r_fighter_id]],ufc_fights_2[[#This Row],[b_fighter_id]])</f>
        <v>2520</v>
      </c>
      <c r="AQ3154" t="str">
        <f>_xlfn.XLOOKUP(ufc_fights_2[[#This Row],[winnerID]],ufc_fighters[id],ufc_fighters[fighter_name],"xxx",0,1)</f>
        <v>Anthony Pettis</v>
      </c>
    </row>
    <row r="3155" spans="1:43">
      <c r="A3155">
        <v>2520</v>
      </c>
      <c r="B3155">
        <v>3120</v>
      </c>
      <c r="C3155">
        <f>_xlfn.XLOOKUP(ufc_fights_2[[#This Row],[r_fighter_id]],ufc_fighters[id],ufc_fighters[year],"xxx",0,1)</f>
        <v>1987</v>
      </c>
      <c r="D3155">
        <f>_xlfn.XLOOKUP(ufc_fights_2[[#This Row],[b_fighter_id]],ufc_fighters[id],ufc_fighters[year],"Prázdné",0,1)</f>
        <v>1986</v>
      </c>
      <c r="E3155" s="10">
        <f>YEAR(ufc_fights_2[[#This Row],[date]])-ufc_fights_2[[#This Row],[r_year]]</f>
        <v>24</v>
      </c>
      <c r="F3155" s="10">
        <f>YEAR(ufc_fights_2[[#This Row],[date]])-ufc_fights_2[[#This Row],[b_year]]</f>
        <v>25</v>
      </c>
      <c r="G3155">
        <v>0</v>
      </c>
      <c r="H3155">
        <v>0</v>
      </c>
      <c r="I3155">
        <v>0.44679999999999997</v>
      </c>
      <c r="J3155">
        <v>0.36170000000000002</v>
      </c>
      <c r="K3155">
        <v>0.76070000000000004</v>
      </c>
      <c r="L3155">
        <v>0.67710000000000004</v>
      </c>
      <c r="M3155">
        <v>0.66669999999999996</v>
      </c>
      <c r="N3155">
        <v>0.375</v>
      </c>
      <c r="O3155">
        <v>0</v>
      </c>
      <c r="P3155">
        <v>0</v>
      </c>
      <c r="Q3155">
        <v>0</v>
      </c>
      <c r="R3155">
        <v>1</v>
      </c>
      <c r="S3155" s="2">
        <v>4.7569444444444447E-3</v>
      </c>
      <c r="T3155" s="2">
        <v>2.4189814814814816E-3</v>
      </c>
      <c r="U3155">
        <v>0.26469999999999999</v>
      </c>
      <c r="V3155">
        <v>0.16669999999999999</v>
      </c>
      <c r="W3155">
        <v>0.5</v>
      </c>
      <c r="X3155">
        <v>1</v>
      </c>
      <c r="Y3155">
        <v>0.63639999999999997</v>
      </c>
      <c r="Z3155">
        <v>0.4</v>
      </c>
      <c r="AA3155">
        <v>0.33329999999999999</v>
      </c>
      <c r="AB3155">
        <v>0.83330000000000004</v>
      </c>
      <c r="AC3155">
        <v>1</v>
      </c>
      <c r="AD3155">
        <v>0</v>
      </c>
      <c r="AE3155">
        <v>0.33329999999999999</v>
      </c>
      <c r="AF3155" t="s">
        <v>3922</v>
      </c>
      <c r="AG3155" s="2">
        <v>3.472222222222222E-3</v>
      </c>
      <c r="AH3155" t="s">
        <v>3911</v>
      </c>
      <c r="AI3155">
        <v>3</v>
      </c>
      <c r="AJ3155" t="s">
        <v>3956</v>
      </c>
      <c r="AK3155" s="3">
        <v>40824</v>
      </c>
      <c r="AL3155" s="10">
        <f>YEAR(ufc_fights_2[[#This Row],[date]])</f>
        <v>2011</v>
      </c>
      <c r="AM3155" t="s">
        <v>3971</v>
      </c>
      <c r="AN3155">
        <v>3</v>
      </c>
      <c r="AO3155" t="s">
        <v>3913</v>
      </c>
      <c r="AP3155">
        <f>IF(ufc_fights_2[[#This Row],[winner]]="Red",ufc_fights_2[[#This Row],[r_fighter_id]],ufc_fights_2[[#This Row],[b_fighter_id]])</f>
        <v>2520</v>
      </c>
      <c r="AQ3155" t="str">
        <f>_xlfn.XLOOKUP(ufc_fights_2[[#This Row],[winnerID]],ufc_fighters[id],ufc_fighters[fighter_name],"xxx",0,1)</f>
        <v>Anthony Pettis</v>
      </c>
    </row>
    <row r="3156" spans="1:43">
      <c r="A3156">
        <v>1464</v>
      </c>
      <c r="B3156">
        <v>2155</v>
      </c>
      <c r="C3156">
        <f>_xlfn.XLOOKUP(ufc_fights_2[[#This Row],[r_fighter_id]],ufc_fighters[id],ufc_fighters[year],"xxx",0,1)</f>
        <v>1991</v>
      </c>
      <c r="D3156">
        <f>_xlfn.XLOOKUP(ufc_fights_2[[#This Row],[b_fighter_id]],ufc_fighters[id],ufc_fighters[year],"Prázdné",0,1)</f>
        <v>1995</v>
      </c>
      <c r="E3156" s="10">
        <f>YEAR(ufc_fights_2[[#This Row],[date]])-ufc_fights_2[[#This Row],[r_year]]</f>
        <v>28</v>
      </c>
      <c r="F3156" s="10">
        <f>YEAR(ufc_fights_2[[#This Row],[date]])-ufc_fights_2[[#This Row],[b_year]]</f>
        <v>24</v>
      </c>
      <c r="G3156">
        <v>1</v>
      </c>
      <c r="H3156">
        <v>0</v>
      </c>
      <c r="I3156">
        <v>0.37769999999999998</v>
      </c>
      <c r="J3156">
        <v>0.31580000000000003</v>
      </c>
      <c r="K3156">
        <v>0.38219999999999998</v>
      </c>
      <c r="L3156">
        <v>0.32169999999999999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8.7962962962962962E-4</v>
      </c>
      <c r="T3156" s="2">
        <v>2.7777777777777778E-4</v>
      </c>
      <c r="U3156">
        <v>0.21210000000000001</v>
      </c>
      <c r="V3156">
        <v>0.18179999999999999</v>
      </c>
      <c r="W3156">
        <v>0.61760000000000004</v>
      </c>
      <c r="X3156">
        <v>1</v>
      </c>
      <c r="Y3156">
        <v>0.8125</v>
      </c>
      <c r="Z3156">
        <v>0.34520000000000001</v>
      </c>
      <c r="AA3156">
        <v>0.29089999999999999</v>
      </c>
      <c r="AB3156">
        <v>0.66669999999999996</v>
      </c>
      <c r="AC3156">
        <v>1</v>
      </c>
      <c r="AD3156">
        <v>0.64710000000000001</v>
      </c>
      <c r="AE3156">
        <v>0</v>
      </c>
      <c r="AF3156" t="s">
        <v>3915</v>
      </c>
      <c r="AG3156" s="2">
        <v>3.472222222222222E-3</v>
      </c>
      <c r="AH3156" t="s">
        <v>3911</v>
      </c>
      <c r="AI3156">
        <v>3</v>
      </c>
      <c r="AJ3156" t="s">
        <v>3946</v>
      </c>
      <c r="AK3156" s="3">
        <v>43708</v>
      </c>
      <c r="AL3156" s="10">
        <f>YEAR(ufc_fights_2[[#This Row],[date]])</f>
        <v>2019</v>
      </c>
      <c r="AM3156" t="s">
        <v>3971</v>
      </c>
      <c r="AN3156">
        <v>51</v>
      </c>
      <c r="AO3156" t="s">
        <v>3913</v>
      </c>
      <c r="AP3156">
        <f>IF(ufc_fights_2[[#This Row],[winner]]="Red",ufc_fights_2[[#This Row],[r_fighter_id]],ufc_fights_2[[#This Row],[b_fighter_id]])</f>
        <v>1464</v>
      </c>
      <c r="AQ3156" t="str">
        <f>_xlfn.XLOOKUP(ufc_fights_2[[#This Row],[winnerID]],ufc_fighters[id],ufc_fighters[fighter_name],"xxx",0,1)</f>
        <v>Damir Ismagulov</v>
      </c>
    </row>
    <row r="3157" spans="1:43">
      <c r="A3157">
        <v>2520</v>
      </c>
      <c r="B3157">
        <v>523</v>
      </c>
      <c r="C3157">
        <f>_xlfn.XLOOKUP(ufc_fights_2[[#This Row],[r_fighter_id]],ufc_fighters[id],ufc_fighters[year],"xxx",0,1)</f>
        <v>1987</v>
      </c>
      <c r="D3157">
        <f>_xlfn.XLOOKUP(ufc_fights_2[[#This Row],[b_fighter_id]],ufc_fighters[id],ufc_fighters[year],"Prázdné",0,1)</f>
        <v>1983</v>
      </c>
      <c r="E3157" s="10">
        <f>YEAR(ufc_fights_2[[#This Row],[date]])-ufc_fights_2[[#This Row],[r_year]]</f>
        <v>26</v>
      </c>
      <c r="F3157" s="10">
        <f>YEAR(ufc_fights_2[[#This Row],[date]])-ufc_fights_2[[#This Row],[b_year]]</f>
        <v>30</v>
      </c>
      <c r="G3157">
        <v>1</v>
      </c>
      <c r="H3157">
        <v>0</v>
      </c>
      <c r="I3157">
        <v>0.64290000000000003</v>
      </c>
      <c r="J3157">
        <v>0.33329999999999999</v>
      </c>
      <c r="K3157">
        <v>0.64290000000000003</v>
      </c>
      <c r="L3157">
        <v>0.33329999999999999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2.3148148148148147E-5</v>
      </c>
      <c r="T3157" s="2">
        <v>0</v>
      </c>
      <c r="U3157">
        <v>0.61899999999999999</v>
      </c>
      <c r="V3157">
        <v>0.25</v>
      </c>
      <c r="W3157">
        <v>0.66669999999999996</v>
      </c>
      <c r="X3157">
        <v>1</v>
      </c>
      <c r="Y3157">
        <v>0.5</v>
      </c>
      <c r="Z3157">
        <v>0.61539999999999995</v>
      </c>
      <c r="AA3157">
        <v>0.33329999999999999</v>
      </c>
      <c r="AB3157">
        <v>0</v>
      </c>
      <c r="AC3157">
        <v>0</v>
      </c>
      <c r="AD3157">
        <v>1</v>
      </c>
      <c r="AE3157">
        <v>0</v>
      </c>
      <c r="AF3157" t="s">
        <v>3910</v>
      </c>
      <c r="AG3157" s="2">
        <v>1.7939814814814815E-3</v>
      </c>
      <c r="AH3157" t="s">
        <v>3911</v>
      </c>
      <c r="AI3157">
        <v>3</v>
      </c>
      <c r="AJ3157" t="s">
        <v>3937</v>
      </c>
      <c r="AK3157" s="3">
        <v>41300</v>
      </c>
      <c r="AL3157" s="10">
        <f>YEAR(ufc_fights_2[[#This Row],[date]])</f>
        <v>2013</v>
      </c>
      <c r="AM3157" t="s">
        <v>3971</v>
      </c>
      <c r="AN3157">
        <v>8</v>
      </c>
      <c r="AO3157" t="s">
        <v>3913</v>
      </c>
      <c r="AP3157">
        <f>IF(ufc_fights_2[[#This Row],[winner]]="Red",ufc_fights_2[[#This Row],[r_fighter_id]],ufc_fights_2[[#This Row],[b_fighter_id]])</f>
        <v>2520</v>
      </c>
      <c r="AQ3157" t="str">
        <f>_xlfn.XLOOKUP(ufc_fights_2[[#This Row],[winnerID]],ufc_fighters[id],ufc_fighters[fighter_name],"xxx",0,1)</f>
        <v>Anthony Pettis</v>
      </c>
    </row>
    <row r="3158" spans="1:43">
      <c r="A3158">
        <v>3396</v>
      </c>
      <c r="B3158">
        <v>906</v>
      </c>
      <c r="C3158">
        <f>_xlfn.XLOOKUP(ufc_fights_2[[#This Row],[r_fighter_id]],ufc_fighters[id],ufc_fighters[year],"xxx",0,1)</f>
        <v>1980</v>
      </c>
      <c r="D3158">
        <f>_xlfn.XLOOKUP(ufc_fights_2[[#This Row],[b_fighter_id]],ufc_fighters[id],ufc_fighters[year],"Prázdné",0,1)</f>
        <v>1986</v>
      </c>
      <c r="E3158" s="10">
        <f>YEAR(ufc_fights_2[[#This Row],[date]])-ufc_fights_2[[#This Row],[r_year]]</f>
        <v>31</v>
      </c>
      <c r="F3158" s="10">
        <f>YEAR(ufc_fights_2[[#This Row],[date]])-ufc_fights_2[[#This Row],[b_year]]</f>
        <v>25</v>
      </c>
      <c r="G3158">
        <v>0</v>
      </c>
      <c r="H3158">
        <v>0</v>
      </c>
      <c r="I3158">
        <v>0.48570000000000002</v>
      </c>
      <c r="J3158">
        <v>0.38890000000000002</v>
      </c>
      <c r="K3158">
        <v>0.78700000000000003</v>
      </c>
      <c r="L3158">
        <v>0.82809999999999995</v>
      </c>
      <c r="M3158">
        <v>0.33329999999999999</v>
      </c>
      <c r="N3158">
        <v>0</v>
      </c>
      <c r="O3158">
        <v>2</v>
      </c>
      <c r="P3158">
        <v>4</v>
      </c>
      <c r="Q3158">
        <v>0</v>
      </c>
      <c r="R3158">
        <v>0</v>
      </c>
      <c r="S3158" s="2">
        <v>7.8819444444444449E-3</v>
      </c>
      <c r="T3158" s="2">
        <v>8.6805555555555551E-4</v>
      </c>
      <c r="U3158">
        <v>0.5</v>
      </c>
      <c r="V3158">
        <v>0.35709999999999997</v>
      </c>
      <c r="W3158">
        <v>1</v>
      </c>
      <c r="X3158">
        <v>0.16669999999999999</v>
      </c>
      <c r="Y3158">
        <v>0.5</v>
      </c>
      <c r="Z3158">
        <v>0.17649999999999999</v>
      </c>
      <c r="AA3158">
        <v>0.16669999999999999</v>
      </c>
      <c r="AB3158">
        <v>1</v>
      </c>
      <c r="AC3158">
        <v>0.8</v>
      </c>
      <c r="AD3158">
        <v>0.76470000000000005</v>
      </c>
      <c r="AE3158">
        <v>1</v>
      </c>
      <c r="AF3158" t="s">
        <v>3915</v>
      </c>
      <c r="AG3158" s="2">
        <v>3.472222222222222E-3</v>
      </c>
      <c r="AH3158" t="s">
        <v>3911</v>
      </c>
      <c r="AI3158">
        <v>3</v>
      </c>
      <c r="AJ3158" t="s">
        <v>3914</v>
      </c>
      <c r="AK3158" s="3">
        <v>40907</v>
      </c>
      <c r="AL3158" s="10">
        <f>YEAR(ufc_fights_2[[#This Row],[date]])</f>
        <v>2011</v>
      </c>
      <c r="AM3158" t="s">
        <v>3971</v>
      </c>
      <c r="AN3158">
        <v>1</v>
      </c>
      <c r="AO3158" t="s">
        <v>3913</v>
      </c>
      <c r="AP3158">
        <f>IF(ufc_fights_2[[#This Row],[winner]]="Red",ufc_fights_2[[#This Row],[r_fighter_id]],ufc_fights_2[[#This Row],[b_fighter_id]])</f>
        <v>3396</v>
      </c>
      <c r="AQ3158" t="str">
        <f>_xlfn.XLOOKUP(ufc_fights_2[[#This Row],[winnerID]],ufc_fighters[id],ufc_fighters[fighter_name],"xxx",0,1)</f>
        <v>Jacob Volkmann</v>
      </c>
    </row>
    <row r="3159" spans="1:43">
      <c r="A3159">
        <v>446</v>
      </c>
      <c r="B3159">
        <v>1977</v>
      </c>
      <c r="C3159">
        <f>_xlfn.XLOOKUP(ufc_fights_2[[#This Row],[r_fighter_id]],ufc_fighters[id],ufc_fighters[year],"xxx",0,1)</f>
        <v>1978</v>
      </c>
      <c r="D3159">
        <f>_xlfn.XLOOKUP(ufc_fights_2[[#This Row],[b_fighter_id]],ufc_fighters[id],ufc_fighters[year],"Prázdné",0,1)</f>
        <v>1989</v>
      </c>
      <c r="E3159" s="10">
        <f>YEAR(ufc_fights_2[[#This Row],[date]])-ufc_fights_2[[#This Row],[r_year]]</f>
        <v>36</v>
      </c>
      <c r="F3159" s="10">
        <f>YEAR(ufc_fights_2[[#This Row],[date]])-ufc_fights_2[[#This Row],[b_year]]</f>
        <v>25</v>
      </c>
      <c r="G3159">
        <v>0</v>
      </c>
      <c r="H3159">
        <v>0</v>
      </c>
      <c r="I3159">
        <v>0.125</v>
      </c>
      <c r="J3159">
        <v>9.0899999999999995E-2</v>
      </c>
      <c r="K3159">
        <v>0.125</v>
      </c>
      <c r="L3159">
        <v>0.16669999999999999</v>
      </c>
      <c r="M3159">
        <v>0</v>
      </c>
      <c r="N3159">
        <v>1</v>
      </c>
      <c r="O3159">
        <v>0</v>
      </c>
      <c r="P3159">
        <v>3</v>
      </c>
      <c r="Q3159">
        <v>0</v>
      </c>
      <c r="R3159">
        <v>0</v>
      </c>
      <c r="S3159" s="2">
        <v>3.4722222222222222E-5</v>
      </c>
      <c r="T3159" s="2">
        <v>2.0486111111111113E-3</v>
      </c>
      <c r="U3159">
        <v>0</v>
      </c>
      <c r="V3159">
        <v>9.0899999999999995E-2</v>
      </c>
      <c r="W3159">
        <v>0</v>
      </c>
      <c r="X3159">
        <v>0.33329999999999999</v>
      </c>
      <c r="Y3159">
        <v>0</v>
      </c>
      <c r="Z3159">
        <v>0.125</v>
      </c>
      <c r="AA3159">
        <v>9.0899999999999995E-2</v>
      </c>
      <c r="AB3159">
        <v>0</v>
      </c>
      <c r="AC3159">
        <v>0</v>
      </c>
      <c r="AD3159">
        <v>0</v>
      </c>
      <c r="AE3159">
        <v>0</v>
      </c>
      <c r="AF3159" t="s">
        <v>3933</v>
      </c>
      <c r="AG3159" s="2">
        <v>2.9629629629629628E-3</v>
      </c>
      <c r="AH3159" t="s">
        <v>3911</v>
      </c>
      <c r="AI3159">
        <v>3</v>
      </c>
      <c r="AJ3159" t="s">
        <v>3939</v>
      </c>
      <c r="AK3159" s="3">
        <v>41937</v>
      </c>
      <c r="AL3159" s="10">
        <f>YEAR(ufc_fights_2[[#This Row],[date]])</f>
        <v>2014</v>
      </c>
      <c r="AM3159" t="s">
        <v>3971</v>
      </c>
      <c r="AN3159">
        <v>39</v>
      </c>
      <c r="AO3159" t="s">
        <v>3918</v>
      </c>
      <c r="AP3159">
        <f>IF(ufc_fights_2[[#This Row],[winner]]="Red",ufc_fights_2[[#This Row],[r_fighter_id]],ufc_fights_2[[#This Row],[b_fighter_id]])</f>
        <v>1977</v>
      </c>
      <c r="AQ3159" t="str">
        <f>_xlfn.XLOOKUP(ufc_fights_2[[#This Row],[winnerID]],ufc_fighters[id],ufc_fighters[fighter_name],"xxx",0,1)</f>
        <v>Anthony Rocco Martin</v>
      </c>
    </row>
    <row r="3160" spans="1:43">
      <c r="A3160">
        <v>1785</v>
      </c>
      <c r="B3160">
        <v>2246</v>
      </c>
      <c r="C3160">
        <f>_xlfn.XLOOKUP(ufc_fights_2[[#This Row],[r_fighter_id]],ufc_fighters[id],ufc_fighters[year],"xxx",0,1)</f>
        <v>1992</v>
      </c>
      <c r="D3160">
        <f>_xlfn.XLOOKUP(ufc_fights_2[[#This Row],[b_fighter_id]],ufc_fighters[id],ufc_fighters[year],"Prázdné",0,1)</f>
        <v>1988</v>
      </c>
      <c r="E3160" s="10">
        <f>YEAR(ufc_fights_2[[#This Row],[date]])-ufc_fights_2[[#This Row],[r_year]]</f>
        <v>24</v>
      </c>
      <c r="F3160" s="10">
        <f>YEAR(ufc_fights_2[[#This Row],[date]])-ufc_fights_2[[#This Row],[b_year]]</f>
        <v>28</v>
      </c>
      <c r="G3160">
        <v>0</v>
      </c>
      <c r="H3160">
        <v>0</v>
      </c>
      <c r="I3160">
        <v>0.71430000000000005</v>
      </c>
      <c r="J3160">
        <v>0.58819999999999995</v>
      </c>
      <c r="K3160">
        <v>0.85189999999999999</v>
      </c>
      <c r="L3160">
        <v>0.69389999999999996</v>
      </c>
      <c r="M3160">
        <v>0.77780000000000005</v>
      </c>
      <c r="N3160">
        <v>0</v>
      </c>
      <c r="O3160">
        <v>2</v>
      </c>
      <c r="P3160">
        <v>1</v>
      </c>
      <c r="Q3160">
        <v>0</v>
      </c>
      <c r="R3160">
        <v>0</v>
      </c>
      <c r="S3160" s="2">
        <v>4.5949074074074078E-3</v>
      </c>
      <c r="T3160" s="2">
        <v>7.0601851851851847E-4</v>
      </c>
      <c r="U3160">
        <v>0.61899999999999999</v>
      </c>
      <c r="V3160">
        <v>0.55000000000000004</v>
      </c>
      <c r="W3160">
        <v>1</v>
      </c>
      <c r="X3160">
        <v>0</v>
      </c>
      <c r="Y3160">
        <v>0</v>
      </c>
      <c r="Z3160">
        <v>0.125</v>
      </c>
      <c r="AA3160">
        <v>0.5</v>
      </c>
      <c r="AB3160">
        <v>1</v>
      </c>
      <c r="AC3160">
        <v>0.66669999999999996</v>
      </c>
      <c r="AD3160">
        <v>0.92310000000000003</v>
      </c>
      <c r="AE3160">
        <v>1</v>
      </c>
      <c r="AF3160" t="s">
        <v>3933</v>
      </c>
      <c r="AG3160" s="2">
        <v>3.1365740740740742E-3</v>
      </c>
      <c r="AH3160" t="s">
        <v>3911</v>
      </c>
      <c r="AI3160">
        <v>3</v>
      </c>
      <c r="AJ3160" t="s">
        <v>3944</v>
      </c>
      <c r="AK3160" s="3">
        <v>42693</v>
      </c>
      <c r="AL3160" s="10">
        <f>YEAR(ufc_fights_2[[#This Row],[date]])</f>
        <v>2016</v>
      </c>
      <c r="AM3160" t="s">
        <v>3971</v>
      </c>
      <c r="AN3160">
        <v>26</v>
      </c>
      <c r="AO3160" t="s">
        <v>3913</v>
      </c>
      <c r="AP3160">
        <f>IF(ufc_fights_2[[#This Row],[winner]]="Red",ufc_fights_2[[#This Row],[r_fighter_id]],ufc_fights_2[[#This Row],[b_fighter_id]])</f>
        <v>1785</v>
      </c>
      <c r="AQ3160" t="str">
        <f>_xlfn.XLOOKUP(ufc_fights_2[[#This Row],[winnerID]],ufc_fighters[id],ufc_fighters[fighter_name],"xxx",0,1)</f>
        <v>Kevin Lee</v>
      </c>
    </row>
    <row r="3161" spans="1:43">
      <c r="A3161">
        <v>906</v>
      </c>
      <c r="B3161">
        <v>1785</v>
      </c>
      <c r="C3161">
        <f>_xlfn.XLOOKUP(ufc_fights_2[[#This Row],[r_fighter_id]],ufc_fighters[id],ufc_fighters[year],"xxx",0,1)</f>
        <v>1986</v>
      </c>
      <c r="D3161">
        <f>_xlfn.XLOOKUP(ufc_fights_2[[#This Row],[b_fighter_id]],ufc_fighters[id],ufc_fighters[year],"Prázdné",0,1)</f>
        <v>1992</v>
      </c>
      <c r="E3161" s="10">
        <f>YEAR(ufc_fights_2[[#This Row],[date]])-ufc_fights_2[[#This Row],[r_year]]</f>
        <v>30</v>
      </c>
      <c r="F3161" s="10">
        <f>YEAR(ufc_fights_2[[#This Row],[date]])-ufc_fights_2[[#This Row],[b_year]]</f>
        <v>24</v>
      </c>
      <c r="G3161">
        <v>0</v>
      </c>
      <c r="H3161">
        <v>0</v>
      </c>
      <c r="I3161">
        <v>0.61399999999999999</v>
      </c>
      <c r="J3161">
        <v>0.4</v>
      </c>
      <c r="K3161">
        <v>0.68089999999999995</v>
      </c>
      <c r="L3161">
        <v>0.495</v>
      </c>
      <c r="M3161">
        <v>0.1429</v>
      </c>
      <c r="N3161">
        <v>0.25</v>
      </c>
      <c r="O3161">
        <v>0</v>
      </c>
      <c r="P3161">
        <v>1</v>
      </c>
      <c r="Q3161">
        <v>0</v>
      </c>
      <c r="R3161">
        <v>0</v>
      </c>
      <c r="S3161" s="2">
        <v>1.5393518518518519E-3</v>
      </c>
      <c r="T3161" s="2">
        <v>2.9629629629629628E-3</v>
      </c>
      <c r="U3161">
        <v>0.49280000000000002</v>
      </c>
      <c r="V3161">
        <v>0.32840000000000003</v>
      </c>
      <c r="W3161">
        <v>0.72219999999999995</v>
      </c>
      <c r="X3161">
        <v>0.85189999999999999</v>
      </c>
      <c r="Y3161">
        <v>1</v>
      </c>
      <c r="Z3161">
        <v>0.55210000000000004</v>
      </c>
      <c r="AA3161">
        <v>0.32590000000000002</v>
      </c>
      <c r="AB3161">
        <v>0.94440000000000002</v>
      </c>
      <c r="AC3161">
        <v>1</v>
      </c>
      <c r="AD3161">
        <v>0</v>
      </c>
      <c r="AE3161">
        <v>0.61539999999999995</v>
      </c>
      <c r="AF3161" t="s">
        <v>3915</v>
      </c>
      <c r="AG3161" s="2">
        <v>3.472222222222222E-3</v>
      </c>
      <c r="AH3161" t="s">
        <v>3911</v>
      </c>
      <c r="AI3161">
        <v>3</v>
      </c>
      <c r="AJ3161" t="s">
        <v>3916</v>
      </c>
      <c r="AK3161" s="3">
        <v>42483</v>
      </c>
      <c r="AL3161" s="10">
        <f>YEAR(ufc_fights_2[[#This Row],[date]])</f>
        <v>2016</v>
      </c>
      <c r="AM3161" t="s">
        <v>3971</v>
      </c>
      <c r="AN3161">
        <v>1</v>
      </c>
      <c r="AO3161" t="s">
        <v>3918</v>
      </c>
      <c r="AP3161">
        <f>IF(ufc_fights_2[[#This Row],[winner]]="Red",ufc_fights_2[[#This Row],[r_fighter_id]],ufc_fights_2[[#This Row],[b_fighter_id]])</f>
        <v>1785</v>
      </c>
      <c r="AQ3161" t="str">
        <f>_xlfn.XLOOKUP(ufc_fights_2[[#This Row],[winnerID]],ufc_fighters[id],ufc_fighters[fighter_name],"xxx",0,1)</f>
        <v>Kevin Lee</v>
      </c>
    </row>
    <row r="3162" spans="1:43">
      <c r="A3162">
        <v>3291</v>
      </c>
      <c r="B3162">
        <v>1785</v>
      </c>
      <c r="C3162">
        <f>_xlfn.XLOOKUP(ufc_fights_2[[#This Row],[r_fighter_id]],ufc_fighters[id],ufc_fighters[year],"xxx",0,1)</f>
        <v>1984</v>
      </c>
      <c r="D3162">
        <f>_xlfn.XLOOKUP(ufc_fights_2[[#This Row],[b_fighter_id]],ufc_fighters[id],ufc_fighters[year],"Prázdné",0,1)</f>
        <v>1992</v>
      </c>
      <c r="E3162" s="10">
        <f>YEAR(ufc_fights_2[[#This Row],[date]])-ufc_fights_2[[#This Row],[r_year]]</f>
        <v>30</v>
      </c>
      <c r="F3162" s="10">
        <f>YEAR(ufc_fights_2[[#This Row],[date]])-ufc_fights_2[[#This Row],[b_year]]</f>
        <v>22</v>
      </c>
      <c r="G3162">
        <v>0</v>
      </c>
      <c r="H3162">
        <v>0</v>
      </c>
      <c r="I3162">
        <v>0.375</v>
      </c>
      <c r="J3162">
        <v>0.4713</v>
      </c>
      <c r="K3162">
        <v>0.54400000000000004</v>
      </c>
      <c r="L3162">
        <v>0.52629999999999999</v>
      </c>
      <c r="M3162">
        <v>0</v>
      </c>
      <c r="N3162">
        <v>0.44440000000000002</v>
      </c>
      <c r="O3162">
        <v>2</v>
      </c>
      <c r="P3162">
        <v>0</v>
      </c>
      <c r="Q3162">
        <v>0</v>
      </c>
      <c r="R3162">
        <v>0</v>
      </c>
      <c r="S3162" s="2">
        <v>8.1018518518518516E-5</v>
      </c>
      <c r="T3162" s="2">
        <v>6.076388888888889E-3</v>
      </c>
      <c r="U3162">
        <v>0.2167</v>
      </c>
      <c r="V3162">
        <v>0.40460000000000002</v>
      </c>
      <c r="W3162">
        <v>0.76919999999999999</v>
      </c>
      <c r="X3162">
        <v>1</v>
      </c>
      <c r="Y3162">
        <v>0</v>
      </c>
      <c r="Z3162">
        <v>0.32790000000000002</v>
      </c>
      <c r="AA3162">
        <v>0.28570000000000001</v>
      </c>
      <c r="AB3162">
        <v>0.5</v>
      </c>
      <c r="AC3162">
        <v>0.70369999999999999</v>
      </c>
      <c r="AD3162">
        <v>0.6</v>
      </c>
      <c r="AE3162">
        <v>0.67390000000000005</v>
      </c>
      <c r="AF3162" t="s">
        <v>3915</v>
      </c>
      <c r="AG3162" s="2">
        <v>3.472222222222222E-3</v>
      </c>
      <c r="AH3162" t="s">
        <v>3911</v>
      </c>
      <c r="AI3162">
        <v>3</v>
      </c>
      <c r="AJ3162" t="s">
        <v>3924</v>
      </c>
      <c r="AK3162" s="3">
        <v>41909</v>
      </c>
      <c r="AL3162" s="10">
        <f>YEAR(ufc_fights_2[[#This Row],[date]])</f>
        <v>2014</v>
      </c>
      <c r="AM3162" t="s">
        <v>3971</v>
      </c>
      <c r="AN3162">
        <v>1</v>
      </c>
      <c r="AO3162" t="s">
        <v>3918</v>
      </c>
      <c r="AP3162">
        <f>IF(ufc_fights_2[[#This Row],[winner]]="Red",ufc_fights_2[[#This Row],[r_fighter_id]],ufc_fights_2[[#This Row],[b_fighter_id]])</f>
        <v>1785</v>
      </c>
      <c r="AQ3162" t="str">
        <f>_xlfn.XLOOKUP(ufc_fights_2[[#This Row],[winnerID]],ufc_fighters[id],ufc_fighters[fighter_name],"xxx",0,1)</f>
        <v>Kevin Lee</v>
      </c>
    </row>
    <row r="3163" spans="1:43">
      <c r="A3163">
        <v>2002</v>
      </c>
      <c r="B3163">
        <v>1785</v>
      </c>
      <c r="C3163">
        <f>_xlfn.XLOOKUP(ufc_fights_2[[#This Row],[r_fighter_id]],ufc_fighters[id],ufc_fighters[year],"xxx",0,1)</f>
        <v>1994</v>
      </c>
      <c r="D3163">
        <f>_xlfn.XLOOKUP(ufc_fights_2[[#This Row],[b_fighter_id]],ufc_fighters[id],ufc_fighters[year],"Prázdné",0,1)</f>
        <v>1992</v>
      </c>
      <c r="E3163" s="10">
        <f>YEAR(ufc_fights_2[[#This Row],[date]])-ufc_fights_2[[#This Row],[r_year]]</f>
        <v>22</v>
      </c>
      <c r="F3163" s="10">
        <f>YEAR(ufc_fights_2[[#This Row],[date]])-ufc_fights_2[[#This Row],[b_year]]</f>
        <v>24</v>
      </c>
      <c r="G3163">
        <v>0</v>
      </c>
      <c r="H3163">
        <v>0</v>
      </c>
      <c r="I3163">
        <v>0.3846</v>
      </c>
      <c r="J3163">
        <v>0.63160000000000005</v>
      </c>
      <c r="K3163">
        <v>0.3846</v>
      </c>
      <c r="L3163">
        <v>0.70589999999999997</v>
      </c>
      <c r="M3163">
        <v>0</v>
      </c>
      <c r="N3163">
        <v>0.5</v>
      </c>
      <c r="O3163">
        <v>0</v>
      </c>
      <c r="P3163">
        <v>0</v>
      </c>
      <c r="Q3163">
        <v>0</v>
      </c>
      <c r="R3163">
        <v>0</v>
      </c>
      <c r="S3163" s="2">
        <v>0</v>
      </c>
      <c r="T3163" s="2">
        <v>1.7939814814814815E-3</v>
      </c>
      <c r="U3163">
        <v>0.36359999999999998</v>
      </c>
      <c r="V3163">
        <v>0.6</v>
      </c>
      <c r="W3163">
        <v>0.5</v>
      </c>
      <c r="X3163">
        <v>0</v>
      </c>
      <c r="Y3163">
        <v>0</v>
      </c>
      <c r="Z3163">
        <v>0.36359999999999998</v>
      </c>
      <c r="AA3163">
        <v>0.33329999999999999</v>
      </c>
      <c r="AB3163">
        <v>0.5</v>
      </c>
      <c r="AC3163">
        <v>0.66669999999999996</v>
      </c>
      <c r="AD3163">
        <v>0</v>
      </c>
      <c r="AE3163">
        <v>0.68969999999999998</v>
      </c>
      <c r="AF3163" t="s">
        <v>3910</v>
      </c>
      <c r="AG3163" s="2">
        <v>2.8472222222222223E-3</v>
      </c>
      <c r="AH3163" t="s">
        <v>3911</v>
      </c>
      <c r="AI3163">
        <v>3</v>
      </c>
      <c r="AJ3163" t="s">
        <v>3924</v>
      </c>
      <c r="AK3163" s="3">
        <v>42559</v>
      </c>
      <c r="AL3163" s="10">
        <f>YEAR(ufc_fights_2[[#This Row],[date]])</f>
        <v>2016</v>
      </c>
      <c r="AM3163" t="s">
        <v>3971</v>
      </c>
      <c r="AN3163">
        <v>1</v>
      </c>
      <c r="AO3163" t="s">
        <v>3918</v>
      </c>
      <c r="AP3163">
        <f>IF(ufc_fights_2[[#This Row],[winner]]="Red",ufc_fights_2[[#This Row],[r_fighter_id]],ufc_fights_2[[#This Row],[b_fighter_id]])</f>
        <v>1785</v>
      </c>
      <c r="AQ3163" t="str">
        <f>_xlfn.XLOOKUP(ufc_fights_2[[#This Row],[winnerID]],ufc_fighters[id],ufc_fighters[fighter_name],"xxx",0,1)</f>
        <v>Kevin Lee</v>
      </c>
    </row>
    <row r="3164" spans="1:43">
      <c r="A3164">
        <v>540</v>
      </c>
      <c r="B3164">
        <v>1785</v>
      </c>
      <c r="C3164">
        <f>_xlfn.XLOOKUP(ufc_fights_2[[#This Row],[r_fighter_id]],ufc_fighters[id],ufc_fighters[year],"xxx",0,1)</f>
        <v>1987</v>
      </c>
      <c r="D3164">
        <f>_xlfn.XLOOKUP(ufc_fights_2[[#This Row],[b_fighter_id]],ufc_fighters[id],ufc_fighters[year],"Prázdné",0,1)</f>
        <v>1992</v>
      </c>
      <c r="E3164" s="10">
        <f>YEAR(ufc_fights_2[[#This Row],[date]])-ufc_fights_2[[#This Row],[r_year]]</f>
        <v>30</v>
      </c>
      <c r="F3164" s="10">
        <f>YEAR(ufc_fights_2[[#This Row],[date]])-ufc_fights_2[[#This Row],[b_year]]</f>
        <v>25</v>
      </c>
      <c r="G3164">
        <v>0</v>
      </c>
      <c r="H3164">
        <v>0</v>
      </c>
      <c r="I3164">
        <v>0.44440000000000002</v>
      </c>
      <c r="J3164">
        <v>0.73329999999999995</v>
      </c>
      <c r="K3164">
        <v>0.64290000000000003</v>
      </c>
      <c r="L3164">
        <v>0.82220000000000004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 s="2">
        <v>9.2592592592592588E-5</v>
      </c>
      <c r="T3164" s="2">
        <v>2.4652777777777776E-3</v>
      </c>
      <c r="U3164">
        <v>0.375</v>
      </c>
      <c r="V3164">
        <v>0.70369999999999999</v>
      </c>
      <c r="W3164">
        <v>1</v>
      </c>
      <c r="X3164">
        <v>0</v>
      </c>
      <c r="Y3164">
        <v>1</v>
      </c>
      <c r="Z3164">
        <v>0.28570000000000001</v>
      </c>
      <c r="AA3164">
        <v>0.75</v>
      </c>
      <c r="AB3164">
        <v>0</v>
      </c>
      <c r="AC3164">
        <v>0</v>
      </c>
      <c r="AD3164">
        <v>1</v>
      </c>
      <c r="AE3164">
        <v>0.73080000000000001</v>
      </c>
      <c r="AF3164" t="s">
        <v>3933</v>
      </c>
      <c r="AG3164" s="2">
        <v>3.2060185185185186E-3</v>
      </c>
      <c r="AH3164" t="s">
        <v>3927</v>
      </c>
      <c r="AI3164">
        <v>5</v>
      </c>
      <c r="AJ3164" t="s">
        <v>3939</v>
      </c>
      <c r="AK3164" s="3">
        <v>42911</v>
      </c>
      <c r="AL3164" s="10">
        <f>YEAR(ufc_fights_2[[#This Row],[date]])</f>
        <v>2017</v>
      </c>
      <c r="AM3164" t="s">
        <v>3971</v>
      </c>
      <c r="AN3164">
        <v>35</v>
      </c>
      <c r="AO3164" t="s">
        <v>3918</v>
      </c>
      <c r="AP3164">
        <f>IF(ufc_fights_2[[#This Row],[winner]]="Red",ufc_fights_2[[#This Row],[r_fighter_id]],ufc_fights_2[[#This Row],[b_fighter_id]])</f>
        <v>1785</v>
      </c>
      <c r="AQ3164" t="str">
        <f>_xlfn.XLOOKUP(ufc_fights_2[[#This Row],[winnerID]],ufc_fighters[id],ufc_fighters[fighter_name],"xxx",0,1)</f>
        <v>Kevin Lee</v>
      </c>
    </row>
    <row r="3165" spans="1:43">
      <c r="A3165">
        <v>201</v>
      </c>
      <c r="B3165">
        <v>1785</v>
      </c>
      <c r="C3165">
        <f>_xlfn.XLOOKUP(ufc_fights_2[[#This Row],[r_fighter_id]],ufc_fighters[id],ufc_fighters[year],"xxx",0,1)</f>
        <v>1986</v>
      </c>
      <c r="D3165">
        <f>_xlfn.XLOOKUP(ufc_fights_2[[#This Row],[b_fighter_id]],ufc_fighters[id],ufc_fighters[year],"Prázdné",0,1)</f>
        <v>1992</v>
      </c>
      <c r="E3165" s="10">
        <f>YEAR(ufc_fights_2[[#This Row],[date]])-ufc_fights_2[[#This Row],[r_year]]</f>
        <v>32</v>
      </c>
      <c r="F3165" s="10">
        <f>YEAR(ufc_fights_2[[#This Row],[date]])-ufc_fights_2[[#This Row],[b_year]]</f>
        <v>26</v>
      </c>
      <c r="G3165">
        <v>0</v>
      </c>
      <c r="H3165">
        <v>0</v>
      </c>
      <c r="I3165">
        <v>0.48110000000000003</v>
      </c>
      <c r="J3165">
        <v>0.58919999999999995</v>
      </c>
      <c r="K3165">
        <v>0.53779999999999994</v>
      </c>
      <c r="L3165">
        <v>0.67730000000000001</v>
      </c>
      <c r="M3165">
        <v>0</v>
      </c>
      <c r="N3165">
        <v>0.44440000000000002</v>
      </c>
      <c r="O3165">
        <v>0</v>
      </c>
      <c r="P3165">
        <v>0</v>
      </c>
      <c r="Q3165">
        <v>0</v>
      </c>
      <c r="R3165">
        <v>0</v>
      </c>
      <c r="S3165" s="2">
        <v>1.1574074074074075E-4</v>
      </c>
      <c r="T3165" s="2">
        <v>1.0428240740740741E-2</v>
      </c>
      <c r="U3165">
        <v>0.35620000000000002</v>
      </c>
      <c r="V3165">
        <v>0.5847</v>
      </c>
      <c r="W3165">
        <v>0.76919999999999999</v>
      </c>
      <c r="X3165">
        <v>0.71430000000000005</v>
      </c>
      <c r="Y3165">
        <v>1</v>
      </c>
      <c r="Z3165">
        <v>0.46079999999999999</v>
      </c>
      <c r="AA3165">
        <v>0.377</v>
      </c>
      <c r="AB3165">
        <v>1</v>
      </c>
      <c r="AC3165">
        <v>0</v>
      </c>
      <c r="AD3165">
        <v>1</v>
      </c>
      <c r="AE3165">
        <v>0.80669999999999997</v>
      </c>
      <c r="AF3165" t="s">
        <v>3926</v>
      </c>
      <c r="AG3165" s="2">
        <v>1.5972222222222223E-3</v>
      </c>
      <c r="AH3165" t="s">
        <v>3927</v>
      </c>
      <c r="AI3165">
        <v>5</v>
      </c>
      <c r="AJ3165" t="s">
        <v>3938</v>
      </c>
      <c r="AK3165" s="3">
        <v>43211</v>
      </c>
      <c r="AL3165" s="10">
        <f>YEAR(ufc_fights_2[[#This Row],[date]])</f>
        <v>2018</v>
      </c>
      <c r="AM3165" t="s">
        <v>3971</v>
      </c>
      <c r="AN3165">
        <v>36</v>
      </c>
      <c r="AO3165" t="s">
        <v>3918</v>
      </c>
      <c r="AP3165">
        <f>IF(ufc_fights_2[[#This Row],[winner]]="Red",ufc_fights_2[[#This Row],[r_fighter_id]],ufc_fights_2[[#This Row],[b_fighter_id]])</f>
        <v>1785</v>
      </c>
      <c r="AQ3165" t="str">
        <f>_xlfn.XLOOKUP(ufc_fights_2[[#This Row],[winnerID]],ufc_fighters[id],ufc_fighters[fighter_name],"xxx",0,1)</f>
        <v>Kevin Lee</v>
      </c>
    </row>
    <row r="3166" spans="1:43">
      <c r="A3166">
        <v>1865</v>
      </c>
      <c r="B3166">
        <v>3478</v>
      </c>
      <c r="C3166">
        <f>_xlfn.XLOOKUP(ufc_fights_2[[#This Row],[r_fighter_id]],ufc_fighters[id],ufc_fighters[year],"xxx",0,1)</f>
        <v>1989</v>
      </c>
      <c r="D3166">
        <f>_xlfn.XLOOKUP(ufc_fights_2[[#This Row],[b_fighter_id]],ufc_fighters[id],ufc_fighters[year],"Prázdné",0,1)</f>
        <v>1987</v>
      </c>
      <c r="E3166" s="10">
        <f>YEAR(ufc_fights_2[[#This Row],[date]])-ufc_fights_2[[#This Row],[r_year]]</f>
        <v>23</v>
      </c>
      <c r="F3166" s="10">
        <f>YEAR(ufc_fights_2[[#This Row],[date]])-ufc_fights_2[[#This Row],[b_year]]</f>
        <v>25</v>
      </c>
      <c r="G3166">
        <v>1</v>
      </c>
      <c r="H3166">
        <v>0</v>
      </c>
      <c r="I3166">
        <v>0.63029999999999997</v>
      </c>
      <c r="J3166">
        <v>0.33960000000000001</v>
      </c>
      <c r="K3166">
        <v>0.67610000000000003</v>
      </c>
      <c r="L3166">
        <v>0.49580000000000002</v>
      </c>
      <c r="M3166">
        <v>0</v>
      </c>
      <c r="N3166">
        <v>8.3299999999999999E-2</v>
      </c>
      <c r="O3166">
        <v>0</v>
      </c>
      <c r="P3166">
        <v>0</v>
      </c>
      <c r="Q3166">
        <v>0</v>
      </c>
      <c r="R3166">
        <v>0</v>
      </c>
      <c r="S3166" s="2">
        <v>1.3194444444444445E-3</v>
      </c>
      <c r="T3166" s="2">
        <v>2.685185185185185E-3</v>
      </c>
      <c r="U3166">
        <v>0.46750000000000003</v>
      </c>
      <c r="V3166">
        <v>0.2339</v>
      </c>
      <c r="W3166">
        <v>0.91669999999999996</v>
      </c>
      <c r="X3166">
        <v>0.93330000000000002</v>
      </c>
      <c r="Y3166">
        <v>0.64</v>
      </c>
      <c r="Z3166">
        <v>0.61470000000000002</v>
      </c>
      <c r="AA3166">
        <v>0.31030000000000002</v>
      </c>
      <c r="AB3166">
        <v>0.8</v>
      </c>
      <c r="AC3166">
        <v>0.58330000000000004</v>
      </c>
      <c r="AD3166">
        <v>0</v>
      </c>
      <c r="AE3166">
        <v>1</v>
      </c>
      <c r="AF3166" t="s">
        <v>3915</v>
      </c>
      <c r="AG3166" s="2">
        <v>3.472222222222222E-3</v>
      </c>
      <c r="AH3166" t="s">
        <v>3911</v>
      </c>
      <c r="AI3166">
        <v>3</v>
      </c>
      <c r="AJ3166" t="s">
        <v>3946</v>
      </c>
      <c r="AK3166" s="3">
        <v>41257</v>
      </c>
      <c r="AL3166" s="10">
        <f>YEAR(ufc_fights_2[[#This Row],[date]])</f>
        <v>2012</v>
      </c>
      <c r="AM3166" t="s">
        <v>3971</v>
      </c>
      <c r="AN3166">
        <v>48</v>
      </c>
      <c r="AO3166" t="s">
        <v>3918</v>
      </c>
      <c r="AP3166">
        <f>IF(ufc_fights_2[[#This Row],[winner]]="Red",ufc_fights_2[[#This Row],[r_fighter_id]],ufc_fights_2[[#This Row],[b_fighter_id]])</f>
        <v>3478</v>
      </c>
      <c r="AQ3166" t="str">
        <f>_xlfn.XLOOKUP(ufc_fights_2[[#This Row],[winnerID]],ufc_fighters[id],ufc_fighters[fighter_name],"xxx",0,1)</f>
        <v>Mike Wilkinson</v>
      </c>
    </row>
    <row r="3167" spans="1:43">
      <c r="A3167">
        <v>3244</v>
      </c>
      <c r="B3167">
        <v>948</v>
      </c>
      <c r="C3167">
        <f>_xlfn.XLOOKUP(ufc_fights_2[[#This Row],[r_fighter_id]],ufc_fighters[id],ufc_fighters[year],"xxx",0,1)</f>
        <v>1978</v>
      </c>
      <c r="D3167">
        <f>_xlfn.XLOOKUP(ufc_fights_2[[#This Row],[b_fighter_id]],ufc_fighters[id],ufc_fighters[year],"Prázdné",0,1)</f>
        <v>1984</v>
      </c>
      <c r="E3167" s="10">
        <f>YEAR(ufc_fights_2[[#This Row],[date]])-ufc_fights_2[[#This Row],[r_year]]</f>
        <v>37</v>
      </c>
      <c r="F3167" s="10">
        <f>YEAR(ufc_fights_2[[#This Row],[date]])-ufc_fights_2[[#This Row],[b_year]]</f>
        <v>31</v>
      </c>
      <c r="G3167">
        <v>0</v>
      </c>
      <c r="H3167">
        <v>1</v>
      </c>
      <c r="I3167">
        <v>0.33</v>
      </c>
      <c r="J3167">
        <v>0.55700000000000005</v>
      </c>
      <c r="K3167">
        <v>0.34310000000000002</v>
      </c>
      <c r="L3167">
        <v>0.6048</v>
      </c>
      <c r="M3167">
        <v>0.16669999999999999</v>
      </c>
      <c r="N3167">
        <v>0</v>
      </c>
      <c r="O3167">
        <v>0</v>
      </c>
      <c r="P3167">
        <v>2</v>
      </c>
      <c r="Q3167">
        <v>0</v>
      </c>
      <c r="R3167">
        <v>1</v>
      </c>
      <c r="S3167" s="2">
        <v>1.7592592592592592E-3</v>
      </c>
      <c r="T3167" s="2">
        <v>1.2152777777777778E-3</v>
      </c>
      <c r="U3167">
        <v>0.2208</v>
      </c>
      <c r="V3167">
        <v>0.56040000000000001</v>
      </c>
      <c r="W3167">
        <v>0.70589999999999997</v>
      </c>
      <c r="X3167">
        <v>0.66669999999999996</v>
      </c>
      <c r="Y3167">
        <v>0.8095</v>
      </c>
      <c r="Z3167">
        <v>0.32929999999999998</v>
      </c>
      <c r="AA3167">
        <v>0.4793</v>
      </c>
      <c r="AB3167">
        <v>0.23080000000000001</v>
      </c>
      <c r="AC3167">
        <v>1</v>
      </c>
      <c r="AD3167">
        <v>0.6</v>
      </c>
      <c r="AE3167">
        <v>0.875</v>
      </c>
      <c r="AF3167" t="s">
        <v>3915</v>
      </c>
      <c r="AG3167" s="2">
        <v>3.472222222222222E-3</v>
      </c>
      <c r="AH3167" t="s">
        <v>3911</v>
      </c>
      <c r="AI3167">
        <v>3</v>
      </c>
      <c r="AJ3167" t="s">
        <v>3914</v>
      </c>
      <c r="AK3167" s="3">
        <v>42200</v>
      </c>
      <c r="AL3167" s="10">
        <f>YEAR(ufc_fights_2[[#This Row],[date]])</f>
        <v>2015</v>
      </c>
      <c r="AM3167" t="s">
        <v>3971</v>
      </c>
      <c r="AN3167">
        <v>116</v>
      </c>
      <c r="AO3167" t="s">
        <v>3918</v>
      </c>
      <c r="AP3167">
        <f>IF(ufc_fights_2[[#This Row],[winner]]="Red",ufc_fights_2[[#This Row],[r_fighter_id]],ufc_fights_2[[#This Row],[b_fighter_id]])</f>
        <v>948</v>
      </c>
      <c r="AQ3167" t="str">
        <f>_xlfn.XLOOKUP(ufc_fights_2[[#This Row],[winnerID]],ufc_fighters[id],ufc_fighters[fighter_name],"xxx",0,1)</f>
        <v>Tony Ferguson</v>
      </c>
    </row>
    <row r="3168" spans="1:43">
      <c r="A3168">
        <v>3289</v>
      </c>
      <c r="B3168">
        <v>1785</v>
      </c>
      <c r="C3168">
        <f>_xlfn.XLOOKUP(ufc_fights_2[[#This Row],[r_fighter_id]],ufc_fighters[id],ufc_fighters[year],"xxx",0,1)</f>
        <v>1978</v>
      </c>
      <c r="D3168">
        <f>_xlfn.XLOOKUP(ufc_fights_2[[#This Row],[b_fighter_id]],ufc_fighters[id],ufc_fighters[year],"Prázdné",0,1)</f>
        <v>1992</v>
      </c>
      <c r="E3168" s="10">
        <f>YEAR(ufc_fights_2[[#This Row],[date]])-ufc_fights_2[[#This Row],[r_year]]</f>
        <v>39</v>
      </c>
      <c r="F3168" s="10">
        <f>YEAR(ufc_fights_2[[#This Row],[date]])-ufc_fights_2[[#This Row],[b_year]]</f>
        <v>25</v>
      </c>
      <c r="G3168">
        <v>0</v>
      </c>
      <c r="H3168">
        <v>0</v>
      </c>
      <c r="I3168">
        <v>0.42370000000000002</v>
      </c>
      <c r="J3168">
        <v>0.3488</v>
      </c>
      <c r="K3168">
        <v>0.46150000000000002</v>
      </c>
      <c r="L3168">
        <v>0.44230000000000003</v>
      </c>
      <c r="M3168">
        <v>0</v>
      </c>
      <c r="N3168">
        <v>0.125</v>
      </c>
      <c r="O3168">
        <v>1</v>
      </c>
      <c r="P3168">
        <v>1</v>
      </c>
      <c r="Q3168">
        <v>0</v>
      </c>
      <c r="R3168">
        <v>0</v>
      </c>
      <c r="S3168" s="2">
        <v>5.2083333333333333E-4</v>
      </c>
      <c r="T3168" s="2">
        <v>1.8171296296296297E-3</v>
      </c>
      <c r="U3168">
        <v>0.3654</v>
      </c>
      <c r="V3168">
        <v>0.25</v>
      </c>
      <c r="W3168">
        <v>0.85709999999999997</v>
      </c>
      <c r="X3168">
        <v>0</v>
      </c>
      <c r="Y3168">
        <v>0</v>
      </c>
      <c r="Z3168">
        <v>0.31909999999999999</v>
      </c>
      <c r="AA3168">
        <v>0.33329999999999999</v>
      </c>
      <c r="AB3168">
        <v>0.83330000000000004</v>
      </c>
      <c r="AC3168">
        <v>1</v>
      </c>
      <c r="AD3168">
        <v>0.83330000000000004</v>
      </c>
      <c r="AE3168">
        <v>0</v>
      </c>
      <c r="AF3168" t="s">
        <v>3933</v>
      </c>
      <c r="AG3168" s="2">
        <v>2.2222222222222222E-3</v>
      </c>
      <c r="AH3168" t="s">
        <v>3911</v>
      </c>
      <c r="AI3168">
        <v>3</v>
      </c>
      <c r="AJ3168" t="s">
        <v>3939</v>
      </c>
      <c r="AK3168" s="3">
        <v>42805</v>
      </c>
      <c r="AL3168" s="10">
        <f>YEAR(ufc_fights_2[[#This Row],[date]])</f>
        <v>2017</v>
      </c>
      <c r="AM3168" t="s">
        <v>3971</v>
      </c>
      <c r="AN3168">
        <v>37</v>
      </c>
      <c r="AO3168" t="s">
        <v>3918</v>
      </c>
      <c r="AP3168">
        <f>IF(ufc_fights_2[[#This Row],[winner]]="Red",ufc_fights_2[[#This Row],[r_fighter_id]],ufc_fights_2[[#This Row],[b_fighter_id]])</f>
        <v>1785</v>
      </c>
      <c r="AQ3168" t="str">
        <f>_xlfn.XLOOKUP(ufc_fights_2[[#This Row],[winnerID]],ufc_fighters[id],ufc_fighters[fighter_name],"xxx",0,1)</f>
        <v>Kevin Lee</v>
      </c>
    </row>
    <row r="3169" spans="1:43">
      <c r="A3169">
        <v>45</v>
      </c>
      <c r="B3169">
        <v>2796</v>
      </c>
      <c r="C3169">
        <f>_xlfn.XLOOKUP(ufc_fights_2[[#This Row],[r_fighter_id]],ufc_fighters[id],ufc_fighters[year],"xxx",0,1)</f>
        <v>1980</v>
      </c>
      <c r="D3169">
        <f>_xlfn.XLOOKUP(ufc_fights_2[[#This Row],[b_fighter_id]],ufc_fighters[id],ufc_fighters[year],"Prázdné",0,1)</f>
        <v>1980</v>
      </c>
      <c r="E3169" s="10">
        <f>YEAR(ufc_fights_2[[#This Row],[date]])-ufc_fights_2[[#This Row],[r_year]]</f>
        <v>35</v>
      </c>
      <c r="F3169" s="10">
        <f>YEAR(ufc_fights_2[[#This Row],[date]])-ufc_fights_2[[#This Row],[b_year]]</f>
        <v>35</v>
      </c>
      <c r="G3169">
        <v>0</v>
      </c>
      <c r="H3169">
        <v>0</v>
      </c>
      <c r="I3169">
        <v>0.52539999999999998</v>
      </c>
      <c r="J3169">
        <v>0.4632</v>
      </c>
      <c r="K3169">
        <v>0.63639999999999997</v>
      </c>
      <c r="L3169">
        <v>0.66300000000000003</v>
      </c>
      <c r="M3169">
        <v>0.5</v>
      </c>
      <c r="N3169">
        <v>0.75</v>
      </c>
      <c r="O3169">
        <v>0</v>
      </c>
      <c r="P3169">
        <v>0</v>
      </c>
      <c r="Q3169">
        <v>0</v>
      </c>
      <c r="R3169">
        <v>1</v>
      </c>
      <c r="S3169" s="2">
        <v>7.1759259259259259E-4</v>
      </c>
      <c r="T3169" s="2">
        <v>4.8611111111111112E-3</v>
      </c>
      <c r="U3169">
        <v>0.40910000000000002</v>
      </c>
      <c r="V3169">
        <v>0.31369999999999998</v>
      </c>
      <c r="W3169">
        <v>0.84619999999999995</v>
      </c>
      <c r="X3169">
        <v>1</v>
      </c>
      <c r="Y3169">
        <v>0.81820000000000004</v>
      </c>
      <c r="Z3169">
        <v>0.46</v>
      </c>
      <c r="AA3169">
        <v>0.1842</v>
      </c>
      <c r="AB3169">
        <v>0.83330000000000004</v>
      </c>
      <c r="AC3169">
        <v>0.8125</v>
      </c>
      <c r="AD3169">
        <v>1</v>
      </c>
      <c r="AE3169">
        <v>0.58540000000000003</v>
      </c>
      <c r="AF3169" t="s">
        <v>3915</v>
      </c>
      <c r="AG3169" s="2">
        <v>3.472222222222222E-3</v>
      </c>
      <c r="AH3169" t="s">
        <v>3911</v>
      </c>
      <c r="AI3169">
        <v>3</v>
      </c>
      <c r="AJ3169" t="s">
        <v>3939</v>
      </c>
      <c r="AK3169" s="3">
        <v>42057</v>
      </c>
      <c r="AL3169" s="10">
        <f>YEAR(ufc_fights_2[[#This Row],[date]])</f>
        <v>2015</v>
      </c>
      <c r="AM3169" t="s">
        <v>4017</v>
      </c>
      <c r="AN3169">
        <v>34</v>
      </c>
      <c r="AO3169" t="s">
        <v>3918</v>
      </c>
      <c r="AP3169">
        <f>IF(ufc_fights_2[[#This Row],[winner]]="Red",ufc_fights_2[[#This Row],[r_fighter_id]],ufc_fights_2[[#This Row],[b_fighter_id]])</f>
        <v>2796</v>
      </c>
      <c r="AQ3169" t="str">
        <f>_xlfn.XLOOKUP(ufc_fights_2[[#This Row],[winnerID]],ufc_fighters[id],ufc_fighters[fighter_name],"xxx",0,1)</f>
        <v>Frankie Saenz</v>
      </c>
    </row>
    <row r="3170" spans="1:43">
      <c r="A3170">
        <v>1785</v>
      </c>
      <c r="B3170">
        <v>2171</v>
      </c>
      <c r="C3170">
        <f>_xlfn.XLOOKUP(ufc_fights_2[[#This Row],[r_fighter_id]],ufc_fighters[id],ufc_fighters[year],"xxx",0,1)</f>
        <v>1992</v>
      </c>
      <c r="D3170">
        <f>_xlfn.XLOOKUP(ufc_fights_2[[#This Row],[b_fighter_id]],ufc_fighters[id],ufc_fighters[year],"Prázdné",0,1)</f>
        <v>1988</v>
      </c>
      <c r="E3170" s="10">
        <f>YEAR(ufc_fights_2[[#This Row],[date]])-ufc_fights_2[[#This Row],[r_year]]</f>
        <v>23</v>
      </c>
      <c r="F3170" s="10">
        <f>YEAR(ufc_fights_2[[#This Row],[date]])-ufc_fights_2[[#This Row],[b_year]]</f>
        <v>27</v>
      </c>
      <c r="G3170">
        <v>0</v>
      </c>
      <c r="H3170">
        <v>0</v>
      </c>
      <c r="I3170">
        <v>0.32140000000000002</v>
      </c>
      <c r="J3170">
        <v>0.33329999999999999</v>
      </c>
      <c r="K3170">
        <v>0.32140000000000002</v>
      </c>
      <c r="L3170">
        <v>0.33329999999999999</v>
      </c>
      <c r="M3170">
        <v>0.5</v>
      </c>
      <c r="N3170">
        <v>0</v>
      </c>
      <c r="O3170">
        <v>1</v>
      </c>
      <c r="P3170">
        <v>0</v>
      </c>
      <c r="Q3170">
        <v>0</v>
      </c>
      <c r="R3170">
        <v>0</v>
      </c>
      <c r="S3170" s="2">
        <v>7.8703703703703705E-4</v>
      </c>
      <c r="T3170" s="2">
        <v>6.9444444444444444E-5</v>
      </c>
      <c r="U3170">
        <v>0.2</v>
      </c>
      <c r="V3170">
        <v>8.3299999999999999E-2</v>
      </c>
      <c r="W3170">
        <v>0.625</v>
      </c>
      <c r="X3170">
        <v>0</v>
      </c>
      <c r="Y3170">
        <v>1</v>
      </c>
      <c r="Z3170">
        <v>0.29630000000000001</v>
      </c>
      <c r="AA3170">
        <v>0.33329999999999999</v>
      </c>
      <c r="AB3170">
        <v>1</v>
      </c>
      <c r="AC3170">
        <v>0</v>
      </c>
      <c r="AD3170">
        <v>0</v>
      </c>
      <c r="AE3170">
        <v>0</v>
      </c>
      <c r="AF3170" t="s">
        <v>3933</v>
      </c>
      <c r="AG3170" s="2">
        <v>2.0370370370370369E-3</v>
      </c>
      <c r="AH3170" t="s">
        <v>3911</v>
      </c>
      <c r="AI3170">
        <v>3</v>
      </c>
      <c r="AJ3170" t="s">
        <v>3925</v>
      </c>
      <c r="AK3170" s="3">
        <v>42200</v>
      </c>
      <c r="AL3170" s="10">
        <f>YEAR(ufc_fights_2[[#This Row],[date]])</f>
        <v>2015</v>
      </c>
      <c r="AM3170" t="s">
        <v>3971</v>
      </c>
      <c r="AN3170">
        <v>116</v>
      </c>
      <c r="AO3170" t="s">
        <v>3913</v>
      </c>
      <c r="AP3170">
        <f>IF(ufc_fights_2[[#This Row],[winner]]="Red",ufc_fights_2[[#This Row],[r_fighter_id]],ufc_fights_2[[#This Row],[b_fighter_id]])</f>
        <v>1785</v>
      </c>
      <c r="AQ3170" t="str">
        <f>_xlfn.XLOOKUP(ufc_fights_2[[#This Row],[winnerID]],ufc_fighters[id],ufc_fighters[fighter_name],"xxx",0,1)</f>
        <v>Kevin Lee</v>
      </c>
    </row>
    <row r="3171" spans="1:43">
      <c r="A3171">
        <v>1977</v>
      </c>
      <c r="B3171">
        <v>2383</v>
      </c>
      <c r="C3171">
        <f>_xlfn.XLOOKUP(ufc_fights_2[[#This Row],[r_fighter_id]],ufc_fighters[id],ufc_fighters[year],"xxx",0,1)</f>
        <v>1989</v>
      </c>
      <c r="D3171">
        <f>_xlfn.XLOOKUP(ufc_fights_2[[#This Row],[b_fighter_id]],ufc_fighters[id],ufc_fighters[year],"Prázdné",0,1)</f>
        <v>1985</v>
      </c>
      <c r="E3171" s="10">
        <f>YEAR(ufc_fights_2[[#This Row],[date]])-ufc_fights_2[[#This Row],[r_year]]</f>
        <v>27</v>
      </c>
      <c r="F3171" s="10">
        <f>YEAR(ufc_fights_2[[#This Row],[date]])-ufc_fights_2[[#This Row],[b_year]]</f>
        <v>31</v>
      </c>
      <c r="G3171">
        <v>0</v>
      </c>
      <c r="H3171">
        <v>0</v>
      </c>
      <c r="I3171">
        <v>0.42549999999999999</v>
      </c>
      <c r="J3171">
        <v>0.57999999999999996</v>
      </c>
      <c r="K3171">
        <v>0.43540000000000001</v>
      </c>
      <c r="L3171">
        <v>0.59119999999999995</v>
      </c>
      <c r="M3171">
        <v>0.28570000000000001</v>
      </c>
      <c r="N3171">
        <v>0</v>
      </c>
      <c r="O3171">
        <v>1</v>
      </c>
      <c r="P3171">
        <v>0</v>
      </c>
      <c r="Q3171">
        <v>0</v>
      </c>
      <c r="R3171">
        <v>0</v>
      </c>
      <c r="S3171" s="2">
        <v>2.7893518518518519E-3</v>
      </c>
      <c r="T3171" s="2">
        <v>2.199074074074074E-4</v>
      </c>
      <c r="U3171">
        <v>0.41670000000000001</v>
      </c>
      <c r="V3171">
        <v>0.38269999999999998</v>
      </c>
      <c r="W3171">
        <v>0.57140000000000002</v>
      </c>
      <c r="X3171">
        <v>0.5</v>
      </c>
      <c r="Y3171">
        <v>0.875</v>
      </c>
      <c r="Z3171">
        <v>0.40460000000000002</v>
      </c>
      <c r="AA3171">
        <v>0.56620000000000004</v>
      </c>
      <c r="AB3171">
        <v>0.7</v>
      </c>
      <c r="AC3171">
        <v>0.71430000000000005</v>
      </c>
      <c r="AD3171">
        <v>0</v>
      </c>
      <c r="AE3171">
        <v>0</v>
      </c>
      <c r="AF3171" t="s">
        <v>3933</v>
      </c>
      <c r="AG3171" s="2">
        <v>2.1064814814814813E-3</v>
      </c>
      <c r="AH3171" t="s">
        <v>3911</v>
      </c>
      <c r="AI3171">
        <v>3</v>
      </c>
      <c r="AJ3171" t="s">
        <v>3962</v>
      </c>
      <c r="AK3171" s="3">
        <v>42399</v>
      </c>
      <c r="AL3171" s="10">
        <f>YEAR(ufc_fights_2[[#This Row],[date]])</f>
        <v>2016</v>
      </c>
      <c r="AM3171" t="s">
        <v>3971</v>
      </c>
      <c r="AN3171">
        <v>9</v>
      </c>
      <c r="AO3171" t="s">
        <v>3913</v>
      </c>
      <c r="AP3171">
        <f>IF(ufc_fights_2[[#This Row],[winner]]="Red",ufc_fights_2[[#This Row],[r_fighter_id]],ufc_fights_2[[#This Row],[b_fighter_id]])</f>
        <v>1977</v>
      </c>
      <c r="AQ3171" t="str">
        <f>_xlfn.XLOOKUP(ufc_fights_2[[#This Row],[winnerID]],ufc_fighters[id],ufc_fighters[fighter_name],"xxx",0,1)</f>
        <v>Anthony Rocco Martin</v>
      </c>
    </row>
    <row r="3172" spans="1:43">
      <c r="A3172">
        <v>1977</v>
      </c>
      <c r="B3172">
        <v>3464</v>
      </c>
      <c r="C3172">
        <f>_xlfn.XLOOKUP(ufc_fights_2[[#This Row],[r_fighter_id]],ufc_fighters[id],ufc_fighters[year],"xxx",0,1)</f>
        <v>1989</v>
      </c>
      <c r="D3172">
        <f>_xlfn.XLOOKUP(ufc_fights_2[[#This Row],[b_fighter_id]],ufc_fighters[id],ufc_fighters[year],"Prázdné",0,1)</f>
        <v>1988</v>
      </c>
      <c r="E3172" s="10">
        <f>YEAR(ufc_fights_2[[#This Row],[date]])-ufc_fights_2[[#This Row],[r_year]]</f>
        <v>28</v>
      </c>
      <c r="F3172" s="10">
        <f>YEAR(ufc_fights_2[[#This Row],[date]])-ufc_fights_2[[#This Row],[b_year]]</f>
        <v>29</v>
      </c>
      <c r="G3172">
        <v>0</v>
      </c>
      <c r="H3172">
        <v>0</v>
      </c>
      <c r="I3172">
        <v>0.5</v>
      </c>
      <c r="J3172">
        <v>0.36670000000000003</v>
      </c>
      <c r="K3172">
        <v>0.69750000000000001</v>
      </c>
      <c r="L3172">
        <v>0.54900000000000004</v>
      </c>
      <c r="M3172">
        <v>0.33329999999999999</v>
      </c>
      <c r="N3172">
        <v>0</v>
      </c>
      <c r="O3172">
        <v>0</v>
      </c>
      <c r="P3172">
        <v>0</v>
      </c>
      <c r="Q3172">
        <v>0</v>
      </c>
      <c r="R3172">
        <v>1</v>
      </c>
      <c r="S3172" s="2">
        <v>8.611111111111111E-3</v>
      </c>
      <c r="T3172" s="2">
        <v>4.6296296296296298E-4</v>
      </c>
      <c r="U3172">
        <v>0.4</v>
      </c>
      <c r="V3172">
        <v>0.25</v>
      </c>
      <c r="W3172">
        <v>0.875</v>
      </c>
      <c r="X3172">
        <v>0.5</v>
      </c>
      <c r="Y3172">
        <v>0.66669999999999996</v>
      </c>
      <c r="Z3172">
        <v>0.28570000000000001</v>
      </c>
      <c r="AA3172">
        <v>0.3</v>
      </c>
      <c r="AB3172">
        <v>0.54549999999999998</v>
      </c>
      <c r="AC3172">
        <v>0.5</v>
      </c>
      <c r="AD3172">
        <v>0.66669999999999996</v>
      </c>
      <c r="AE3172">
        <v>0</v>
      </c>
      <c r="AF3172" t="s">
        <v>3915</v>
      </c>
      <c r="AG3172" s="2">
        <v>3.472222222222222E-3</v>
      </c>
      <c r="AH3172" t="s">
        <v>3911</v>
      </c>
      <c r="AI3172">
        <v>3</v>
      </c>
      <c r="AJ3172" t="s">
        <v>3963</v>
      </c>
      <c r="AK3172" s="3">
        <v>42750</v>
      </c>
      <c r="AL3172" s="10">
        <f>YEAR(ufc_fights_2[[#This Row],[date]])</f>
        <v>2017</v>
      </c>
      <c r="AM3172" t="s">
        <v>3971</v>
      </c>
      <c r="AN3172">
        <v>21</v>
      </c>
      <c r="AO3172" t="s">
        <v>3913</v>
      </c>
      <c r="AP3172">
        <f>IF(ufc_fights_2[[#This Row],[winner]]="Red",ufc_fights_2[[#This Row],[r_fighter_id]],ufc_fights_2[[#This Row],[b_fighter_id]])</f>
        <v>1977</v>
      </c>
      <c r="AQ3172" t="str">
        <f>_xlfn.XLOOKUP(ufc_fights_2[[#This Row],[winnerID]],ufc_fighters[id],ufc_fighters[fighter_name],"xxx",0,1)</f>
        <v>Anthony Rocco Martin</v>
      </c>
    </row>
    <row r="3173" spans="1:43">
      <c r="A3173">
        <v>1977</v>
      </c>
      <c r="B3173">
        <v>499</v>
      </c>
      <c r="C3173">
        <f>_xlfn.XLOOKUP(ufc_fights_2[[#This Row],[r_fighter_id]],ufc_fighters[id],ufc_fighters[year],"xxx",0,1)</f>
        <v>1989</v>
      </c>
      <c r="D3173">
        <f>_xlfn.XLOOKUP(ufc_fights_2[[#This Row],[b_fighter_id]],ufc_fighters[id],ufc_fighters[year],"Prázdné",0,1)</f>
        <v>1989</v>
      </c>
      <c r="E3173" s="10">
        <f>YEAR(ufc_fights_2[[#This Row],[date]])-ufc_fights_2[[#This Row],[r_year]]</f>
        <v>28</v>
      </c>
      <c r="F3173" s="10">
        <f>YEAR(ufc_fights_2[[#This Row],[date]])-ufc_fights_2[[#This Row],[b_year]]</f>
        <v>28</v>
      </c>
      <c r="G3173">
        <v>0</v>
      </c>
      <c r="H3173">
        <v>0</v>
      </c>
      <c r="I3173">
        <v>0.36280000000000001</v>
      </c>
      <c r="J3173">
        <v>0.36220000000000002</v>
      </c>
      <c r="K3173">
        <v>0.36559999999999998</v>
      </c>
      <c r="L3173">
        <v>0.36220000000000002</v>
      </c>
      <c r="M3173">
        <v>0.5</v>
      </c>
      <c r="N3173">
        <v>0</v>
      </c>
      <c r="O3173">
        <v>1</v>
      </c>
      <c r="P3173">
        <v>0</v>
      </c>
      <c r="Q3173">
        <v>0</v>
      </c>
      <c r="R3173">
        <v>0</v>
      </c>
      <c r="S3173" s="2">
        <v>0</v>
      </c>
      <c r="T3173" s="2">
        <v>6.018518518518519E-4</v>
      </c>
      <c r="U3173">
        <v>0.33179999999999998</v>
      </c>
      <c r="V3173">
        <v>0.26150000000000001</v>
      </c>
      <c r="W3173">
        <v>0.8</v>
      </c>
      <c r="X3173">
        <v>0.8</v>
      </c>
      <c r="Y3173">
        <v>0.73329999999999995</v>
      </c>
      <c r="Z3173">
        <v>0.3543</v>
      </c>
      <c r="AA3173">
        <v>0.36109999999999998</v>
      </c>
      <c r="AB3173">
        <v>1</v>
      </c>
      <c r="AC3173">
        <v>0.5</v>
      </c>
      <c r="AD3173">
        <v>1</v>
      </c>
      <c r="AE3173">
        <v>0</v>
      </c>
      <c r="AF3173" t="s">
        <v>3915</v>
      </c>
      <c r="AG3173" s="2">
        <v>3.472222222222222E-3</v>
      </c>
      <c r="AH3173" t="s">
        <v>3911</v>
      </c>
      <c r="AI3173">
        <v>3</v>
      </c>
      <c r="AJ3173" t="s">
        <v>3965</v>
      </c>
      <c r="AK3173" s="3">
        <v>42911</v>
      </c>
      <c r="AL3173" s="10">
        <f>YEAR(ufc_fights_2[[#This Row],[date]])</f>
        <v>2017</v>
      </c>
      <c r="AM3173" t="s">
        <v>3971</v>
      </c>
      <c r="AN3173">
        <v>35</v>
      </c>
      <c r="AO3173" t="s">
        <v>3913</v>
      </c>
      <c r="AP3173">
        <f>IF(ufc_fights_2[[#This Row],[winner]]="Red",ufc_fights_2[[#This Row],[r_fighter_id]],ufc_fights_2[[#This Row],[b_fighter_id]])</f>
        <v>1977</v>
      </c>
      <c r="AQ3173" t="str">
        <f>_xlfn.XLOOKUP(ufc_fights_2[[#This Row],[winnerID]],ufc_fighters[id],ufc_fighters[fighter_name],"xxx",0,1)</f>
        <v>Anthony Rocco Martin</v>
      </c>
    </row>
    <row r="3174" spans="1:43">
      <c r="A3174">
        <v>948</v>
      </c>
      <c r="B3174">
        <v>2680</v>
      </c>
      <c r="C3174">
        <f>_xlfn.XLOOKUP(ufc_fights_2[[#This Row],[r_fighter_id]],ufc_fighters[id],ufc_fighters[year],"xxx",0,1)</f>
        <v>1984</v>
      </c>
      <c r="D3174">
        <f>_xlfn.XLOOKUP(ufc_fights_2[[#This Row],[b_fighter_id]],ufc_fighters[id],ufc_fighters[year],"Prázdné",0,1)</f>
        <v>1980</v>
      </c>
      <c r="E3174" s="10">
        <f>YEAR(ufc_fights_2[[#This Row],[date]])-ufc_fights_2[[#This Row],[r_year]]</f>
        <v>27</v>
      </c>
      <c r="F3174" s="10">
        <f>YEAR(ufc_fights_2[[#This Row],[date]])-ufc_fights_2[[#This Row],[b_year]]</f>
        <v>31</v>
      </c>
      <c r="G3174">
        <v>0</v>
      </c>
      <c r="H3174">
        <v>0</v>
      </c>
      <c r="I3174">
        <v>0.378</v>
      </c>
      <c r="J3174">
        <v>0.22450000000000001</v>
      </c>
      <c r="K3174">
        <v>0.378</v>
      </c>
      <c r="L3174">
        <v>0.22450000000000001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2.3148148148148147E-5</v>
      </c>
      <c r="T3174" s="2">
        <v>0</v>
      </c>
      <c r="U3174">
        <v>0.32840000000000003</v>
      </c>
      <c r="V3174">
        <v>8.5699999999999998E-2</v>
      </c>
      <c r="W3174">
        <v>0.75</v>
      </c>
      <c r="X3174">
        <v>0.42859999999999998</v>
      </c>
      <c r="Y3174">
        <v>0.57140000000000002</v>
      </c>
      <c r="Z3174">
        <v>0.36709999999999998</v>
      </c>
      <c r="AA3174">
        <v>0.22450000000000001</v>
      </c>
      <c r="AB3174">
        <v>0.66669999999999996</v>
      </c>
      <c r="AC3174">
        <v>0</v>
      </c>
      <c r="AD3174">
        <v>0</v>
      </c>
      <c r="AE3174">
        <v>0</v>
      </c>
      <c r="AF3174" t="s">
        <v>3926</v>
      </c>
      <c r="AG3174" s="2">
        <v>3.472222222222222E-3</v>
      </c>
      <c r="AH3174" t="s">
        <v>3911</v>
      </c>
      <c r="AI3174">
        <v>3</v>
      </c>
      <c r="AJ3174" t="s">
        <v>3957</v>
      </c>
      <c r="AK3174" s="3">
        <v>40810</v>
      </c>
      <c r="AL3174" s="10">
        <f>YEAR(ufc_fights_2[[#This Row],[date]])</f>
        <v>2011</v>
      </c>
      <c r="AM3174" t="s">
        <v>3971</v>
      </c>
      <c r="AN3174">
        <v>74</v>
      </c>
      <c r="AO3174" t="s">
        <v>3913</v>
      </c>
      <c r="AP3174">
        <f>IF(ufc_fights_2[[#This Row],[winner]]="Red",ufc_fights_2[[#This Row],[r_fighter_id]],ufc_fights_2[[#This Row],[b_fighter_id]])</f>
        <v>948</v>
      </c>
      <c r="AQ3174" t="str">
        <f>_xlfn.XLOOKUP(ufc_fights_2[[#This Row],[winnerID]],ufc_fighters[id],ufc_fighters[fighter_name],"xxx",0,1)</f>
        <v>Tony Ferguson</v>
      </c>
    </row>
    <row r="3175" spans="1:43">
      <c r="A3175">
        <v>1464</v>
      </c>
      <c r="B3175">
        <v>80</v>
      </c>
      <c r="C3175">
        <f>_xlfn.XLOOKUP(ufc_fights_2[[#This Row],[r_fighter_id]],ufc_fighters[id],ufc_fighters[year],"xxx",0,1)</f>
        <v>1991</v>
      </c>
      <c r="D3175">
        <f>_xlfn.XLOOKUP(ufc_fights_2[[#This Row],[b_fighter_id]],ufc_fighters[id],ufc_fighters[year],"Prázdné",0,1)</f>
        <v>1994</v>
      </c>
      <c r="E3175" s="10">
        <f>YEAR(ufc_fights_2[[#This Row],[date]])-ufc_fights_2[[#This Row],[r_year]]</f>
        <v>28</v>
      </c>
      <c r="F3175" s="10">
        <f>YEAR(ufc_fights_2[[#This Row],[date]])-ufc_fights_2[[#This Row],[b_year]]</f>
        <v>25</v>
      </c>
      <c r="G3175">
        <v>0</v>
      </c>
      <c r="H3175">
        <v>0</v>
      </c>
      <c r="I3175">
        <v>0.42670000000000002</v>
      </c>
      <c r="J3175">
        <v>0.29920000000000002</v>
      </c>
      <c r="K3175">
        <v>0.42670000000000002</v>
      </c>
      <c r="L3175">
        <v>0.29920000000000002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0</v>
      </c>
      <c r="T3175" s="2">
        <v>0</v>
      </c>
      <c r="U3175">
        <v>0.29409999999999997</v>
      </c>
      <c r="V3175">
        <v>0.24299999999999999</v>
      </c>
      <c r="W3175">
        <v>0.58819999999999995</v>
      </c>
      <c r="X3175">
        <v>0.64290000000000003</v>
      </c>
      <c r="Y3175">
        <v>0.77780000000000005</v>
      </c>
      <c r="Z3175">
        <v>0.42670000000000002</v>
      </c>
      <c r="AA3175">
        <v>0.29370000000000002</v>
      </c>
      <c r="AB3175">
        <v>0</v>
      </c>
      <c r="AC3175">
        <v>1</v>
      </c>
      <c r="AD3175">
        <v>0</v>
      </c>
      <c r="AE3175">
        <v>0</v>
      </c>
      <c r="AF3175" t="s">
        <v>3915</v>
      </c>
      <c r="AG3175" s="2">
        <v>3.472222222222222E-3</v>
      </c>
      <c r="AH3175" t="s">
        <v>3911</v>
      </c>
      <c r="AI3175">
        <v>3</v>
      </c>
      <c r="AJ3175" t="s">
        <v>4008</v>
      </c>
      <c r="AK3175" s="3">
        <v>43519</v>
      </c>
      <c r="AL3175" s="10">
        <f>YEAR(ufc_fights_2[[#This Row],[date]])</f>
        <v>2019</v>
      </c>
      <c r="AM3175" t="s">
        <v>3971</v>
      </c>
      <c r="AN3175">
        <v>110</v>
      </c>
      <c r="AO3175" t="s">
        <v>3913</v>
      </c>
      <c r="AP3175">
        <f>IF(ufc_fights_2[[#This Row],[winner]]="Red",ufc_fights_2[[#This Row],[r_fighter_id]],ufc_fights_2[[#This Row],[b_fighter_id]])</f>
        <v>1464</v>
      </c>
      <c r="AQ3175" t="str">
        <f>_xlfn.XLOOKUP(ufc_fights_2[[#This Row],[winnerID]],ufc_fighters[id],ufc_fighters[fighter_name],"xxx",0,1)</f>
        <v>Damir Ismagulov</v>
      </c>
    </row>
    <row r="3176" spans="1:43">
      <c r="A3176">
        <v>1810</v>
      </c>
      <c r="B3176">
        <v>2570</v>
      </c>
      <c r="C3176">
        <f>_xlfn.XLOOKUP(ufc_fights_2[[#This Row],[r_fighter_id]],ufc_fighters[id],ufc_fighters[year],"xxx",0,1)</f>
        <v>1982</v>
      </c>
      <c r="D3176">
        <f>_xlfn.XLOOKUP(ufc_fights_2[[#This Row],[b_fighter_id]],ufc_fighters[id],ufc_fighters[year],"Prázdné",0,1)</f>
        <v>1981</v>
      </c>
      <c r="E3176" s="10">
        <f>YEAR(ufc_fights_2[[#This Row],[date]])-ufc_fights_2[[#This Row],[r_year]]</f>
        <v>30</v>
      </c>
      <c r="F3176" s="10">
        <f>YEAR(ufc_fights_2[[#This Row],[date]])-ufc_fights_2[[#This Row],[b_year]]</f>
        <v>31</v>
      </c>
      <c r="G3176">
        <v>0</v>
      </c>
      <c r="H3176">
        <v>0</v>
      </c>
      <c r="I3176">
        <v>0.68830000000000002</v>
      </c>
      <c r="J3176">
        <v>0.53159999999999996</v>
      </c>
      <c r="K3176">
        <v>0.77859999999999996</v>
      </c>
      <c r="L3176">
        <v>0.59340000000000004</v>
      </c>
      <c r="M3176">
        <v>0.42859999999999998</v>
      </c>
      <c r="N3176">
        <v>0</v>
      </c>
      <c r="O3176">
        <v>0</v>
      </c>
      <c r="P3176">
        <v>3</v>
      </c>
      <c r="Q3176">
        <v>0</v>
      </c>
      <c r="R3176">
        <v>0</v>
      </c>
      <c r="S3176" s="2">
        <v>5.8796296296296296E-3</v>
      </c>
      <c r="T3176" s="2">
        <v>1.5277777777777779E-3</v>
      </c>
      <c r="U3176">
        <v>0.3448</v>
      </c>
      <c r="V3176">
        <v>0</v>
      </c>
      <c r="W3176">
        <v>0.9</v>
      </c>
      <c r="X3176">
        <v>0.89470000000000005</v>
      </c>
      <c r="Y3176">
        <v>1</v>
      </c>
      <c r="Z3176">
        <v>0.37040000000000001</v>
      </c>
      <c r="AA3176">
        <v>0.20830000000000001</v>
      </c>
      <c r="AB3176">
        <v>0.875</v>
      </c>
      <c r="AC3176">
        <v>0.67269999999999996</v>
      </c>
      <c r="AD3176">
        <v>0.5</v>
      </c>
      <c r="AE3176">
        <v>0</v>
      </c>
      <c r="AF3176" t="s">
        <v>3922</v>
      </c>
      <c r="AG3176" s="2">
        <v>3.472222222222222E-3</v>
      </c>
      <c r="AH3176" t="s">
        <v>3911</v>
      </c>
      <c r="AI3176">
        <v>3</v>
      </c>
      <c r="AJ3176" t="s">
        <v>3974</v>
      </c>
      <c r="AK3176" s="3">
        <v>41187</v>
      </c>
      <c r="AL3176" s="10">
        <f>YEAR(ufc_fights_2[[#This Row],[date]])</f>
        <v>2012</v>
      </c>
      <c r="AM3176" t="s">
        <v>3971</v>
      </c>
      <c r="AN3176">
        <v>42</v>
      </c>
      <c r="AO3176" t="s">
        <v>3913</v>
      </c>
      <c r="AP3176">
        <f>IF(ufc_fights_2[[#This Row],[winner]]="Red",ufc_fights_2[[#This Row],[r_fighter_id]],ufc_fights_2[[#This Row],[b_fighter_id]])</f>
        <v>1810</v>
      </c>
      <c r="AQ3176" t="str">
        <f>_xlfn.XLOOKUP(ufc_fights_2[[#This Row],[winnerID]],ufc_fighters[id],ufc_fighters[fighter_name],"xxx",0,1)</f>
        <v>Marcus LeVesseur</v>
      </c>
    </row>
    <row r="3177" spans="1:43">
      <c r="A3177">
        <v>1318</v>
      </c>
      <c r="B3177">
        <v>2520</v>
      </c>
      <c r="C3177">
        <f>_xlfn.XLOOKUP(ufc_fights_2[[#This Row],[r_fighter_id]],ufc_fighters[id],ufc_fighters[year],"xxx",0,1)</f>
        <v>1983</v>
      </c>
      <c r="D3177">
        <f>_xlfn.XLOOKUP(ufc_fights_2[[#This Row],[b_fighter_id]],ufc_fighters[id],ufc_fighters[year],"Prázdné",0,1)</f>
        <v>1987</v>
      </c>
      <c r="E3177" s="10">
        <f>YEAR(ufc_fights_2[[#This Row],[date]])-ufc_fights_2[[#This Row],[r_year]]</f>
        <v>30</v>
      </c>
      <c r="F3177" s="10">
        <f>YEAR(ufc_fights_2[[#This Row],[date]])-ufc_fights_2[[#This Row],[b_year]]</f>
        <v>26</v>
      </c>
      <c r="G3177">
        <v>0</v>
      </c>
      <c r="H3177">
        <v>0</v>
      </c>
      <c r="I3177">
        <v>0.6875</v>
      </c>
      <c r="J3177">
        <v>0.5625</v>
      </c>
      <c r="K3177">
        <v>0.70269999999999999</v>
      </c>
      <c r="L3177">
        <v>0.58819999999999995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 s="2">
        <v>2.1875000000000002E-3</v>
      </c>
      <c r="T3177" s="2">
        <v>0</v>
      </c>
      <c r="U3177">
        <v>0.375</v>
      </c>
      <c r="V3177">
        <v>0.33329999999999999</v>
      </c>
      <c r="W3177">
        <v>1</v>
      </c>
      <c r="X3177">
        <v>1</v>
      </c>
      <c r="Y3177">
        <v>0</v>
      </c>
      <c r="Z3177">
        <v>0.44440000000000002</v>
      </c>
      <c r="AA3177">
        <v>0.5625</v>
      </c>
      <c r="AB3177">
        <v>1</v>
      </c>
      <c r="AC3177">
        <v>0</v>
      </c>
      <c r="AD3177">
        <v>1</v>
      </c>
      <c r="AE3177">
        <v>0</v>
      </c>
      <c r="AF3177" t="s">
        <v>3933</v>
      </c>
      <c r="AG3177" s="2">
        <v>3.2523148148148147E-3</v>
      </c>
      <c r="AH3177" t="s">
        <v>3927</v>
      </c>
      <c r="AI3177">
        <v>5</v>
      </c>
      <c r="AJ3177" t="s">
        <v>3914</v>
      </c>
      <c r="AK3177" s="3">
        <v>41517</v>
      </c>
      <c r="AL3177" s="10">
        <f>YEAR(ufc_fights_2[[#This Row],[date]])</f>
        <v>2013</v>
      </c>
      <c r="AM3177" t="s">
        <v>3971</v>
      </c>
      <c r="AN3177">
        <v>107</v>
      </c>
      <c r="AO3177" t="s">
        <v>3918</v>
      </c>
      <c r="AP3177">
        <f>IF(ufc_fights_2[[#This Row],[winner]]="Red",ufc_fights_2[[#This Row],[r_fighter_id]],ufc_fights_2[[#This Row],[b_fighter_id]])</f>
        <v>2520</v>
      </c>
      <c r="AQ3177" t="str">
        <f>_xlfn.XLOOKUP(ufc_fights_2[[#This Row],[winnerID]],ufc_fighters[id],ufc_fighters[fighter_name],"xxx",0,1)</f>
        <v>Anthony Pettis</v>
      </c>
    </row>
    <row r="3178" spans="1:43">
      <c r="A3178">
        <v>2520</v>
      </c>
      <c r="B3178">
        <v>1753</v>
      </c>
      <c r="C3178">
        <f>_xlfn.XLOOKUP(ufc_fights_2[[#This Row],[r_fighter_id]],ufc_fighters[id],ufc_fighters[year],"xxx",0,1)</f>
        <v>1987</v>
      </c>
      <c r="D3178">
        <f>_xlfn.XLOOKUP(ufc_fights_2[[#This Row],[b_fighter_id]],ufc_fighters[id],ufc_fighters[year],"Prázdné",0,1)</f>
        <v>1984</v>
      </c>
      <c r="E3178" s="10">
        <f>YEAR(ufc_fights_2[[#This Row],[date]])-ufc_fights_2[[#This Row],[r_year]]</f>
        <v>25</v>
      </c>
      <c r="F3178" s="10">
        <f>YEAR(ufc_fights_2[[#This Row],[date]])-ufc_fights_2[[#This Row],[b_year]]</f>
        <v>28</v>
      </c>
      <c r="G3178">
        <v>1</v>
      </c>
      <c r="H3178">
        <v>0</v>
      </c>
      <c r="I3178">
        <v>0.45</v>
      </c>
      <c r="J3178">
        <v>0</v>
      </c>
      <c r="K3178">
        <v>0.45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2.3148148148148147E-5</v>
      </c>
      <c r="T3178" s="2">
        <v>0</v>
      </c>
      <c r="U3178">
        <v>0.47060000000000002</v>
      </c>
      <c r="V3178">
        <v>0</v>
      </c>
      <c r="W3178">
        <v>0</v>
      </c>
      <c r="X3178">
        <v>0.5</v>
      </c>
      <c r="Y3178">
        <v>0</v>
      </c>
      <c r="Z3178">
        <v>0.375</v>
      </c>
      <c r="AA3178">
        <v>0</v>
      </c>
      <c r="AB3178">
        <v>0</v>
      </c>
      <c r="AC3178">
        <v>0</v>
      </c>
      <c r="AD3178">
        <v>0.75</v>
      </c>
      <c r="AE3178">
        <v>0</v>
      </c>
      <c r="AF3178" t="s">
        <v>3910</v>
      </c>
      <c r="AG3178" s="2">
        <v>9.3749999999999997E-4</v>
      </c>
      <c r="AH3178" t="s">
        <v>3911</v>
      </c>
      <c r="AI3178">
        <v>3</v>
      </c>
      <c r="AJ3178" t="s">
        <v>3931</v>
      </c>
      <c r="AK3178" s="3">
        <v>40964</v>
      </c>
      <c r="AL3178" s="10">
        <f>YEAR(ufc_fights_2[[#This Row],[date]])</f>
        <v>2012</v>
      </c>
      <c r="AM3178" t="s">
        <v>3971</v>
      </c>
      <c r="AN3178">
        <v>117</v>
      </c>
      <c r="AO3178" t="s">
        <v>3913</v>
      </c>
      <c r="AP3178">
        <f>IF(ufc_fights_2[[#This Row],[winner]]="Red",ufc_fights_2[[#This Row],[r_fighter_id]],ufc_fights_2[[#This Row],[b_fighter_id]])</f>
        <v>2520</v>
      </c>
      <c r="AQ3178" t="str">
        <f>_xlfn.XLOOKUP(ufc_fights_2[[#This Row],[winnerID]],ufc_fighters[id],ufc_fighters[fighter_name],"xxx",0,1)</f>
        <v>Anthony Pettis</v>
      </c>
    </row>
    <row r="3179" spans="1:43">
      <c r="A3179">
        <v>1695</v>
      </c>
      <c r="B3179">
        <v>3464</v>
      </c>
      <c r="C3179">
        <f>_xlfn.XLOOKUP(ufc_fights_2[[#This Row],[r_fighter_id]],ufc_fighters[id],ufc_fighters[year],"xxx",0,1)</f>
        <v>1986</v>
      </c>
      <c r="D3179">
        <f>_xlfn.XLOOKUP(ufc_fights_2[[#This Row],[b_fighter_id]],ufc_fighters[id],ufc_fighters[year],"Prázdné",0,1)</f>
        <v>1988</v>
      </c>
      <c r="E3179" s="10">
        <f>YEAR(ufc_fights_2[[#This Row],[date]])-ufc_fights_2[[#This Row],[r_year]]</f>
        <v>32</v>
      </c>
      <c r="F3179" s="10">
        <f>YEAR(ufc_fights_2[[#This Row],[date]])-ufc_fights_2[[#This Row],[b_year]]</f>
        <v>30</v>
      </c>
      <c r="G3179">
        <v>0</v>
      </c>
      <c r="H3179">
        <v>0</v>
      </c>
      <c r="I3179">
        <v>0.52239999999999998</v>
      </c>
      <c r="J3179">
        <v>0.44090000000000001</v>
      </c>
      <c r="K3179">
        <v>0.60219999999999996</v>
      </c>
      <c r="L3179">
        <v>0.55430000000000001</v>
      </c>
      <c r="M3179">
        <v>0.2727</v>
      </c>
      <c r="N3179">
        <v>1</v>
      </c>
      <c r="O3179">
        <v>2</v>
      </c>
      <c r="P3179">
        <v>0</v>
      </c>
      <c r="Q3179">
        <v>1</v>
      </c>
      <c r="R3179">
        <v>0</v>
      </c>
      <c r="S3179" s="2">
        <v>7.0486111111111114E-3</v>
      </c>
      <c r="T3179" s="2">
        <v>6.134259259259259E-4</v>
      </c>
      <c r="U3179">
        <v>0.5</v>
      </c>
      <c r="V3179">
        <v>0.38529999999999998</v>
      </c>
      <c r="W3179">
        <v>0.75</v>
      </c>
      <c r="X3179">
        <v>0.66669999999999996</v>
      </c>
      <c r="Y3179">
        <v>0</v>
      </c>
      <c r="Z3179">
        <v>0.41860000000000003</v>
      </c>
      <c r="AA3179">
        <v>0.31869999999999998</v>
      </c>
      <c r="AB3179">
        <v>0.5</v>
      </c>
      <c r="AC3179">
        <v>0.8</v>
      </c>
      <c r="AD3179">
        <v>0.72729999999999995</v>
      </c>
      <c r="AE3179">
        <v>0.71430000000000005</v>
      </c>
      <c r="AF3179" t="s">
        <v>3915</v>
      </c>
      <c r="AG3179" s="2">
        <v>3.472222222222222E-3</v>
      </c>
      <c r="AH3179" t="s">
        <v>3911</v>
      </c>
      <c r="AI3179">
        <v>3</v>
      </c>
      <c r="AJ3179" t="s">
        <v>3939</v>
      </c>
      <c r="AK3179" s="3">
        <v>43114</v>
      </c>
      <c r="AL3179" s="10">
        <f>YEAR(ufc_fights_2[[#This Row],[date]])</f>
        <v>2018</v>
      </c>
      <c r="AM3179" t="s">
        <v>3971</v>
      </c>
      <c r="AN3179">
        <v>109</v>
      </c>
      <c r="AO3179" t="s">
        <v>3913</v>
      </c>
      <c r="AP3179">
        <f>IF(ufc_fights_2[[#This Row],[winner]]="Red",ufc_fights_2[[#This Row],[r_fighter_id]],ufc_fights_2[[#This Row],[b_fighter_id]])</f>
        <v>1695</v>
      </c>
      <c r="AQ3179" t="str">
        <f>_xlfn.XLOOKUP(ufc_fights_2[[#This Row],[winnerID]],ufc_fighters[id],ufc_fighters[fighter_name],"xxx",0,1)</f>
        <v>James Krause</v>
      </c>
    </row>
    <row r="3180" spans="1:43">
      <c r="A3180">
        <v>1695</v>
      </c>
      <c r="B3180">
        <v>451</v>
      </c>
      <c r="C3180">
        <f>_xlfn.XLOOKUP(ufc_fights_2[[#This Row],[r_fighter_id]],ufc_fighters[id],ufc_fighters[year],"xxx",0,1)</f>
        <v>1986</v>
      </c>
      <c r="D3180">
        <f>_xlfn.XLOOKUP(ufc_fights_2[[#This Row],[b_fighter_id]],ufc_fighters[id],ufc_fighters[year],"Prázdné",0,1)</f>
        <v>1987</v>
      </c>
      <c r="E3180" s="10">
        <f>YEAR(ufc_fights_2[[#This Row],[date]])-ufc_fights_2[[#This Row],[r_year]]</f>
        <v>30</v>
      </c>
      <c r="F3180" s="10">
        <f>YEAR(ufc_fights_2[[#This Row],[date]])-ufc_fights_2[[#This Row],[b_year]]</f>
        <v>29</v>
      </c>
      <c r="G3180">
        <v>0</v>
      </c>
      <c r="H3180">
        <v>0</v>
      </c>
      <c r="I3180">
        <v>0.4234</v>
      </c>
      <c r="J3180">
        <v>0.63570000000000004</v>
      </c>
      <c r="K3180">
        <v>0.44350000000000001</v>
      </c>
      <c r="L3180">
        <v>0.67949999999999999</v>
      </c>
      <c r="M3180">
        <v>0.1429</v>
      </c>
      <c r="N3180">
        <v>0.66669999999999996</v>
      </c>
      <c r="O3180">
        <v>2</v>
      </c>
      <c r="P3180">
        <v>0</v>
      </c>
      <c r="Q3180">
        <v>0</v>
      </c>
      <c r="R3180">
        <v>0</v>
      </c>
      <c r="S3180" s="2">
        <v>3.9583333333333337E-3</v>
      </c>
      <c r="T3180" s="2">
        <v>2.3611111111111111E-3</v>
      </c>
      <c r="U3180">
        <v>0.36459999999999998</v>
      </c>
      <c r="V3180">
        <v>0.46479999999999999</v>
      </c>
      <c r="W3180">
        <v>0.75</v>
      </c>
      <c r="X3180">
        <v>1</v>
      </c>
      <c r="Y3180">
        <v>0.88</v>
      </c>
      <c r="Z3180">
        <v>0.41120000000000001</v>
      </c>
      <c r="AA3180">
        <v>0.59619999999999995</v>
      </c>
      <c r="AB3180">
        <v>0.75</v>
      </c>
      <c r="AC3180">
        <v>0.77780000000000005</v>
      </c>
      <c r="AD3180">
        <v>0</v>
      </c>
      <c r="AE3180">
        <v>0.8125</v>
      </c>
      <c r="AF3180" t="s">
        <v>3915</v>
      </c>
      <c r="AG3180" s="2">
        <v>3.472222222222222E-3</v>
      </c>
      <c r="AH3180" t="s">
        <v>3911</v>
      </c>
      <c r="AI3180">
        <v>3</v>
      </c>
      <c r="AJ3180" t="s">
        <v>3938</v>
      </c>
      <c r="AK3180" s="3">
        <v>42421</v>
      </c>
      <c r="AL3180" s="10">
        <f>YEAR(ufc_fights_2[[#This Row],[date]])</f>
        <v>2016</v>
      </c>
      <c r="AM3180" t="s">
        <v>3971</v>
      </c>
      <c r="AN3180">
        <v>29</v>
      </c>
      <c r="AO3180" t="s">
        <v>3913</v>
      </c>
      <c r="AP3180">
        <f>IF(ufc_fights_2[[#This Row],[winner]]="Red",ufc_fights_2[[#This Row],[r_fighter_id]],ufc_fights_2[[#This Row],[b_fighter_id]])</f>
        <v>1695</v>
      </c>
      <c r="AQ3180" t="str">
        <f>_xlfn.XLOOKUP(ufc_fights_2[[#This Row],[winnerID]],ufc_fighters[id],ufc_fighters[fighter_name],"xxx",0,1)</f>
        <v>James Krause</v>
      </c>
    </row>
    <row r="3181" spans="1:43">
      <c r="A3181">
        <v>675</v>
      </c>
      <c r="B3181">
        <v>1695</v>
      </c>
      <c r="C3181">
        <f>_xlfn.XLOOKUP(ufc_fights_2[[#This Row],[r_fighter_id]],ufc_fighters[id],ufc_fighters[year],"xxx",0,1)</f>
        <v>1985</v>
      </c>
      <c r="D3181">
        <f>_xlfn.XLOOKUP(ufc_fights_2[[#This Row],[b_fighter_id]],ufc_fighters[id],ufc_fighters[year],"Prázdné",0,1)</f>
        <v>1986</v>
      </c>
      <c r="E3181" s="10">
        <f>YEAR(ufc_fights_2[[#This Row],[date]])-ufc_fights_2[[#This Row],[r_year]]</f>
        <v>30</v>
      </c>
      <c r="F3181" s="10">
        <f>YEAR(ufc_fights_2[[#This Row],[date]])-ufc_fights_2[[#This Row],[b_year]]</f>
        <v>29</v>
      </c>
      <c r="G3181">
        <v>0</v>
      </c>
      <c r="H3181">
        <v>0</v>
      </c>
      <c r="I3181">
        <v>0.31580000000000003</v>
      </c>
      <c r="J3181">
        <v>0.66669999999999996</v>
      </c>
      <c r="K3181">
        <v>0.31580000000000003</v>
      </c>
      <c r="L3181">
        <v>0.66669999999999996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 s="2">
        <v>3.4722222222222222E-5</v>
      </c>
      <c r="T3181" s="2">
        <v>1.1574074074074075E-4</v>
      </c>
      <c r="U3181">
        <v>0.2</v>
      </c>
      <c r="V3181">
        <v>0.5</v>
      </c>
      <c r="W3181">
        <v>0.75</v>
      </c>
      <c r="X3181">
        <v>0</v>
      </c>
      <c r="Y3181">
        <v>1</v>
      </c>
      <c r="Z3181">
        <v>0.27779999999999999</v>
      </c>
      <c r="AA3181">
        <v>0.64290000000000003</v>
      </c>
      <c r="AB3181">
        <v>1</v>
      </c>
      <c r="AC3181">
        <v>1</v>
      </c>
      <c r="AD3181">
        <v>0</v>
      </c>
      <c r="AE3181">
        <v>0</v>
      </c>
      <c r="AF3181" t="s">
        <v>3933</v>
      </c>
      <c r="AG3181" s="2">
        <v>1.0069444444444444E-3</v>
      </c>
      <c r="AH3181" t="s">
        <v>3911</v>
      </c>
      <c r="AI3181">
        <v>3</v>
      </c>
      <c r="AJ3181" t="s">
        <v>3937</v>
      </c>
      <c r="AK3181" s="3">
        <v>42210</v>
      </c>
      <c r="AL3181" s="10">
        <f>YEAR(ufc_fights_2[[#This Row],[date]])</f>
        <v>2015</v>
      </c>
      <c r="AM3181" t="s">
        <v>3971</v>
      </c>
      <c r="AN3181">
        <v>8</v>
      </c>
      <c r="AO3181" t="s">
        <v>3918</v>
      </c>
      <c r="AP3181">
        <f>IF(ufc_fights_2[[#This Row],[winner]]="Red",ufc_fights_2[[#This Row],[r_fighter_id]],ufc_fights_2[[#This Row],[b_fighter_id]])</f>
        <v>1695</v>
      </c>
      <c r="AQ3181" t="str">
        <f>_xlfn.XLOOKUP(ufc_fights_2[[#This Row],[winnerID]],ufc_fighters[id],ufc_fighters[fighter_name],"xxx",0,1)</f>
        <v>James Krause</v>
      </c>
    </row>
    <row r="3182" spans="1:43">
      <c r="A3182">
        <v>3209</v>
      </c>
      <c r="B3182">
        <v>1688</v>
      </c>
      <c r="C3182">
        <f>_xlfn.XLOOKUP(ufc_fights_2[[#This Row],[r_fighter_id]],ufc_fighters[id],ufc_fighters[year],"xxx",0,1)</f>
        <v>1984</v>
      </c>
      <c r="D3182">
        <f>_xlfn.XLOOKUP(ufc_fights_2[[#This Row],[b_fighter_id]],ufc_fighters[id],ufc_fighters[year],"Prázdné",0,1)</f>
        <v>1981</v>
      </c>
      <c r="E3182" s="10">
        <f>YEAR(ufc_fights_2[[#This Row],[date]])-ufc_fights_2[[#This Row],[r_year]]</f>
        <v>23</v>
      </c>
      <c r="F3182" s="10">
        <f>YEAR(ufc_fights_2[[#This Row],[date]])-ufc_fights_2[[#This Row],[b_year]]</f>
        <v>26</v>
      </c>
      <c r="G3182">
        <v>0</v>
      </c>
      <c r="H3182">
        <v>0</v>
      </c>
      <c r="I3182">
        <v>0.75</v>
      </c>
      <c r="J3182">
        <v>0.4</v>
      </c>
      <c r="K3182">
        <v>0.90859999999999996</v>
      </c>
      <c r="L3182">
        <v>0.76600000000000001</v>
      </c>
      <c r="M3182">
        <v>0.66669999999999996</v>
      </c>
      <c r="N3182">
        <v>0.5</v>
      </c>
      <c r="O3182">
        <v>2</v>
      </c>
      <c r="P3182">
        <v>1</v>
      </c>
      <c r="Q3182">
        <v>1</v>
      </c>
      <c r="R3182">
        <v>3</v>
      </c>
      <c r="S3182" s="2">
        <v>3.5648148148148149E-3</v>
      </c>
      <c r="T3182" s="2">
        <v>4.1087962962962962E-3</v>
      </c>
      <c r="U3182">
        <v>0.72219999999999995</v>
      </c>
      <c r="V3182">
        <v>0.17649999999999999</v>
      </c>
      <c r="W3182">
        <v>1</v>
      </c>
      <c r="X3182">
        <v>0.33329999999999999</v>
      </c>
      <c r="Y3182">
        <v>0.72729999999999995</v>
      </c>
      <c r="Z3182">
        <v>0.45450000000000002</v>
      </c>
      <c r="AA3182">
        <v>0.36359999999999998</v>
      </c>
      <c r="AB3182">
        <v>0</v>
      </c>
      <c r="AC3182">
        <v>0.6</v>
      </c>
      <c r="AD3182">
        <v>0.94120000000000004</v>
      </c>
      <c r="AE3182">
        <v>0.33329999999999999</v>
      </c>
      <c r="AF3182" t="s">
        <v>3915</v>
      </c>
      <c r="AG3182" s="2">
        <v>3.472222222222222E-3</v>
      </c>
      <c r="AH3182" t="s">
        <v>3911</v>
      </c>
      <c r="AI3182">
        <v>3</v>
      </c>
      <c r="AJ3182" t="s">
        <v>3914</v>
      </c>
      <c r="AK3182" s="3">
        <v>39177</v>
      </c>
      <c r="AL3182" s="10">
        <f>YEAR(ufc_fights_2[[#This Row],[date]])</f>
        <v>2007</v>
      </c>
      <c r="AM3182" t="s">
        <v>3971</v>
      </c>
      <c r="AN3182">
        <v>1</v>
      </c>
      <c r="AO3182" t="s">
        <v>3913</v>
      </c>
      <c r="AP3182">
        <f>IF(ufc_fights_2[[#This Row],[winner]]="Red",ufc_fights_2[[#This Row],[r_fighter_id]],ufc_fights_2[[#This Row],[b_fighter_id]])</f>
        <v>3209</v>
      </c>
      <c r="AQ3182" t="str">
        <f>_xlfn.XLOOKUP(ufc_fights_2[[#This Row],[winnerID]],ufc_fighters[id],ufc_fighters[fighter_name],"xxx",0,1)</f>
        <v>Thiago Tavares</v>
      </c>
    </row>
    <row r="3183" spans="1:43">
      <c r="A3183">
        <v>3209</v>
      </c>
      <c r="B3183">
        <v>1063</v>
      </c>
      <c r="C3183">
        <f>_xlfn.XLOOKUP(ufc_fights_2[[#This Row],[r_fighter_id]],ufc_fighters[id],ufc_fighters[year],"xxx",0,1)</f>
        <v>1984</v>
      </c>
      <c r="D3183">
        <f>_xlfn.XLOOKUP(ufc_fights_2[[#This Row],[b_fighter_id]],ufc_fighters[id],ufc_fighters[year],"Prázdné",0,1)</f>
        <v>1981</v>
      </c>
      <c r="E3183" s="10">
        <f>YEAR(ufc_fights_2[[#This Row],[date]])-ufc_fights_2[[#This Row],[r_year]]</f>
        <v>25</v>
      </c>
      <c r="F3183" s="10">
        <f>YEAR(ufc_fights_2[[#This Row],[date]])-ufc_fights_2[[#This Row],[b_year]]</f>
        <v>28</v>
      </c>
      <c r="G3183">
        <v>0</v>
      </c>
      <c r="H3183">
        <v>0</v>
      </c>
      <c r="I3183">
        <v>0.4219</v>
      </c>
      <c r="J3183">
        <v>0.30230000000000001</v>
      </c>
      <c r="K3183">
        <v>0.60870000000000002</v>
      </c>
      <c r="L3183">
        <v>0.51160000000000005</v>
      </c>
      <c r="M3183">
        <v>0.42859999999999998</v>
      </c>
      <c r="N3183">
        <v>0.2</v>
      </c>
      <c r="O3183">
        <v>0</v>
      </c>
      <c r="P3183">
        <v>1</v>
      </c>
      <c r="Q3183">
        <v>0</v>
      </c>
      <c r="R3183">
        <v>0</v>
      </c>
      <c r="S3183" s="2">
        <v>3.5648148148148149E-3</v>
      </c>
      <c r="T3183" s="2">
        <v>1.5972222222222223E-3</v>
      </c>
      <c r="U3183">
        <v>0.4</v>
      </c>
      <c r="V3183">
        <v>0.23680000000000001</v>
      </c>
      <c r="W3183">
        <v>0.75</v>
      </c>
      <c r="X3183">
        <v>0</v>
      </c>
      <c r="Y3183">
        <v>0.83330000000000004</v>
      </c>
      <c r="Z3183">
        <v>0.38640000000000002</v>
      </c>
      <c r="AA3183">
        <v>0.2535</v>
      </c>
      <c r="AB3183">
        <v>0.33329999999999999</v>
      </c>
      <c r="AC3183">
        <v>0.75</v>
      </c>
      <c r="AD3183">
        <v>0.52939999999999998</v>
      </c>
      <c r="AE3183">
        <v>0.45450000000000002</v>
      </c>
      <c r="AF3183" t="s">
        <v>3915</v>
      </c>
      <c r="AG3183" s="2">
        <v>3.472222222222222E-3</v>
      </c>
      <c r="AH3183" t="s">
        <v>3911</v>
      </c>
      <c r="AI3183">
        <v>3</v>
      </c>
      <c r="AJ3183" t="s">
        <v>3974</v>
      </c>
      <c r="AK3183" s="3">
        <v>39844</v>
      </c>
      <c r="AL3183" s="10">
        <f>YEAR(ufc_fights_2[[#This Row],[date]])</f>
        <v>2009</v>
      </c>
      <c r="AM3183" t="s">
        <v>3971</v>
      </c>
      <c r="AN3183">
        <v>1</v>
      </c>
      <c r="AO3183" t="s">
        <v>3913</v>
      </c>
      <c r="AP3183">
        <f>IF(ufc_fights_2[[#This Row],[winner]]="Red",ufc_fights_2[[#This Row],[r_fighter_id]],ufc_fights_2[[#This Row],[b_fighter_id]])</f>
        <v>3209</v>
      </c>
      <c r="AQ3183" t="str">
        <f>_xlfn.XLOOKUP(ufc_fights_2[[#This Row],[winnerID]],ufc_fighters[id],ufc_fighters[fighter_name],"xxx",0,1)</f>
        <v>Thiago Tavares</v>
      </c>
    </row>
    <row r="3184" spans="1:43">
      <c r="A3184">
        <v>3209</v>
      </c>
      <c r="B3184">
        <v>2389</v>
      </c>
      <c r="C3184">
        <f>_xlfn.XLOOKUP(ufc_fights_2[[#This Row],[r_fighter_id]],ufc_fighters[id],ufc_fighters[year],"xxx",0,1)</f>
        <v>1984</v>
      </c>
      <c r="D3184">
        <f>_xlfn.XLOOKUP(ufc_fights_2[[#This Row],[b_fighter_id]],ufc_fighters[id],ufc_fighters[year],"Prázdné",0,1)</f>
        <v>1975</v>
      </c>
      <c r="E3184" s="10">
        <f>YEAR(ufc_fights_2[[#This Row],[date]])-ufc_fights_2[[#This Row],[r_year]]</f>
        <v>24</v>
      </c>
      <c r="F3184" s="10">
        <f>YEAR(ufc_fights_2[[#This Row],[date]])-ufc_fights_2[[#This Row],[b_year]]</f>
        <v>33</v>
      </c>
      <c r="G3184">
        <v>0</v>
      </c>
      <c r="H3184">
        <v>0</v>
      </c>
      <c r="I3184">
        <v>0.44190000000000002</v>
      </c>
      <c r="J3184">
        <v>0.34379999999999999</v>
      </c>
      <c r="K3184">
        <v>0.71579999999999999</v>
      </c>
      <c r="L3184">
        <v>0.80359999999999998</v>
      </c>
      <c r="M3184">
        <v>0.5</v>
      </c>
      <c r="N3184">
        <v>1</v>
      </c>
      <c r="O3184">
        <v>0</v>
      </c>
      <c r="P3184">
        <v>2</v>
      </c>
      <c r="Q3184">
        <v>1</v>
      </c>
      <c r="R3184">
        <v>2</v>
      </c>
      <c r="S3184" s="2">
        <v>4.6412037037037038E-3</v>
      </c>
      <c r="T3184" s="2">
        <v>2.662037037037037E-3</v>
      </c>
      <c r="U3184">
        <v>0.42420000000000002</v>
      </c>
      <c r="V3184">
        <v>0.22220000000000001</v>
      </c>
      <c r="W3184">
        <v>0.42859999999999998</v>
      </c>
      <c r="X3184">
        <v>0.66669999999999996</v>
      </c>
      <c r="Y3184">
        <v>1</v>
      </c>
      <c r="Z3184">
        <v>0.44</v>
      </c>
      <c r="AA3184">
        <v>8.3299999999999999E-2</v>
      </c>
      <c r="AB3184">
        <v>0.36359999999999998</v>
      </c>
      <c r="AC3184">
        <v>0.16669999999999999</v>
      </c>
      <c r="AD3184">
        <v>0.57140000000000002</v>
      </c>
      <c r="AE3184">
        <v>0.64290000000000003</v>
      </c>
      <c r="AF3184" t="s">
        <v>3915</v>
      </c>
      <c r="AG3184" s="2">
        <v>3.472222222222222E-3</v>
      </c>
      <c r="AH3184" t="s">
        <v>3911</v>
      </c>
      <c r="AI3184">
        <v>3</v>
      </c>
      <c r="AJ3184" t="s">
        <v>3974</v>
      </c>
      <c r="AK3184" s="3">
        <v>39470</v>
      </c>
      <c r="AL3184" s="10">
        <f>YEAR(ufc_fights_2[[#This Row],[date]])</f>
        <v>2008</v>
      </c>
      <c r="AM3184" t="s">
        <v>3971</v>
      </c>
      <c r="AN3184">
        <v>1</v>
      </c>
      <c r="AO3184" t="s">
        <v>3913</v>
      </c>
      <c r="AP3184">
        <f>IF(ufc_fights_2[[#This Row],[winner]]="Red",ufc_fights_2[[#This Row],[r_fighter_id]],ufc_fights_2[[#This Row],[b_fighter_id]])</f>
        <v>3209</v>
      </c>
      <c r="AQ3184" t="str">
        <f>_xlfn.XLOOKUP(ufc_fights_2[[#This Row],[winnerID]],ufc_fighters[id],ufc_fighters[fighter_name],"xxx",0,1)</f>
        <v>Thiago Tavares</v>
      </c>
    </row>
    <row r="3185" spans="1:43">
      <c r="A3185">
        <v>697</v>
      </c>
      <c r="B3185">
        <v>301</v>
      </c>
      <c r="C3185">
        <f>_xlfn.XLOOKUP(ufc_fights_2[[#This Row],[r_fighter_id]],ufc_fighters[id],ufc_fighters[year],"xxx",0,1)</f>
        <v>1980</v>
      </c>
      <c r="D3185">
        <f>_xlfn.XLOOKUP(ufc_fights_2[[#This Row],[b_fighter_id]],ufc_fighters[id],ufc_fighters[year],"Prázdné",0,1)</f>
        <v>1981</v>
      </c>
      <c r="E3185" s="10">
        <f>YEAR(ufc_fights_2[[#This Row],[date]])-ufc_fights_2[[#This Row],[r_year]]</f>
        <v>28</v>
      </c>
      <c r="F3185" s="10">
        <f>YEAR(ufc_fights_2[[#This Row],[date]])-ufc_fights_2[[#This Row],[b_year]]</f>
        <v>27</v>
      </c>
      <c r="G3185">
        <v>1</v>
      </c>
      <c r="H3185">
        <v>0</v>
      </c>
      <c r="I3185">
        <v>0.52270000000000005</v>
      </c>
      <c r="J3185">
        <v>0.28570000000000001</v>
      </c>
      <c r="K3185">
        <v>0.77890000000000004</v>
      </c>
      <c r="L3185">
        <v>0.32929999999999998</v>
      </c>
      <c r="M3185">
        <v>1</v>
      </c>
      <c r="N3185">
        <v>0.33329999999999999</v>
      </c>
      <c r="O3185">
        <v>2</v>
      </c>
      <c r="P3185">
        <v>0</v>
      </c>
      <c r="Q3185">
        <v>0</v>
      </c>
      <c r="R3185">
        <v>0</v>
      </c>
      <c r="S3185" s="2">
        <v>3.3217592592592591E-3</v>
      </c>
      <c r="T3185" s="2">
        <v>3.3912037037037036E-3</v>
      </c>
      <c r="U3185">
        <v>0.50600000000000001</v>
      </c>
      <c r="V3185">
        <v>0.21740000000000001</v>
      </c>
      <c r="W3185">
        <v>0.5</v>
      </c>
      <c r="X3185">
        <v>1</v>
      </c>
      <c r="Y3185">
        <v>0</v>
      </c>
      <c r="Z3185">
        <v>0.42859999999999998</v>
      </c>
      <c r="AA3185">
        <v>0.1633</v>
      </c>
      <c r="AB3185">
        <v>1</v>
      </c>
      <c r="AC3185">
        <v>1</v>
      </c>
      <c r="AD3185">
        <v>0.61109999999999998</v>
      </c>
      <c r="AE3185">
        <v>0.41670000000000001</v>
      </c>
      <c r="AF3185" t="s">
        <v>3933</v>
      </c>
      <c r="AG3185" s="2">
        <v>2.638888888888889E-3</v>
      </c>
      <c r="AH3185" t="s">
        <v>3911</v>
      </c>
      <c r="AI3185">
        <v>3</v>
      </c>
      <c r="AJ3185" t="s">
        <v>3949</v>
      </c>
      <c r="AK3185" s="3">
        <v>39557</v>
      </c>
      <c r="AL3185" s="10">
        <f>YEAR(ufc_fights_2[[#This Row],[date]])</f>
        <v>2008</v>
      </c>
      <c r="AM3185" t="s">
        <v>3971</v>
      </c>
      <c r="AN3185">
        <v>92</v>
      </c>
      <c r="AO3185" t="s">
        <v>3913</v>
      </c>
      <c r="AP3185">
        <f>IF(ufc_fights_2[[#This Row],[winner]]="Red",ufc_fights_2[[#This Row],[r_fighter_id]],ufc_fights_2[[#This Row],[b_fighter_id]])</f>
        <v>697</v>
      </c>
      <c r="AQ3185" t="str">
        <f>_xlfn.XLOOKUP(ufc_fights_2[[#This Row],[winnerID]],ufc_fighters[id],ufc_fighters[fighter_name],"xxx",0,1)</f>
        <v>Mac Danzig</v>
      </c>
    </row>
    <row r="3186" spans="1:43">
      <c r="A3186">
        <v>3121</v>
      </c>
      <c r="B3186">
        <v>697</v>
      </c>
      <c r="C3186">
        <f>_xlfn.XLOOKUP(ufc_fights_2[[#This Row],[r_fighter_id]],ufc_fighters[id],ufc_fighters[year],"xxx",0,1)</f>
        <v>1982</v>
      </c>
      <c r="D3186">
        <f>_xlfn.XLOOKUP(ufc_fights_2[[#This Row],[b_fighter_id]],ufc_fighters[id],ufc_fighters[year],"Prázdné",0,1)</f>
        <v>1980</v>
      </c>
      <c r="E3186" s="10">
        <f>YEAR(ufc_fights_2[[#This Row],[date]])-ufc_fights_2[[#This Row],[r_year]]</f>
        <v>28</v>
      </c>
      <c r="F3186" s="10">
        <f>YEAR(ufc_fights_2[[#This Row],[date]])-ufc_fights_2[[#This Row],[b_year]]</f>
        <v>30</v>
      </c>
      <c r="G3186">
        <v>0</v>
      </c>
      <c r="H3186">
        <v>1</v>
      </c>
      <c r="I3186">
        <v>0.31580000000000003</v>
      </c>
      <c r="J3186">
        <v>0.39129999999999998</v>
      </c>
      <c r="K3186">
        <v>0.31580000000000003</v>
      </c>
      <c r="L3186">
        <v>0.39129999999999998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0</v>
      </c>
      <c r="T3186" s="2">
        <v>1.1574074074074073E-5</v>
      </c>
      <c r="U3186">
        <v>0.23530000000000001</v>
      </c>
      <c r="V3186">
        <v>0.36840000000000001</v>
      </c>
      <c r="W3186">
        <v>1</v>
      </c>
      <c r="X3186">
        <v>1</v>
      </c>
      <c r="Y3186">
        <v>0.5</v>
      </c>
      <c r="Z3186">
        <v>0.31580000000000003</v>
      </c>
      <c r="AA3186">
        <v>0.38100000000000001</v>
      </c>
      <c r="AB3186">
        <v>0</v>
      </c>
      <c r="AC3186">
        <v>0</v>
      </c>
      <c r="AD3186">
        <v>0</v>
      </c>
      <c r="AE3186">
        <v>1</v>
      </c>
      <c r="AF3186" t="s">
        <v>3910</v>
      </c>
      <c r="AG3186" s="2">
        <v>1.3194444444444445E-3</v>
      </c>
      <c r="AH3186" t="s">
        <v>3911</v>
      </c>
      <c r="AI3186">
        <v>3</v>
      </c>
      <c r="AJ3186" t="s">
        <v>3928</v>
      </c>
      <c r="AK3186" s="3">
        <v>40523</v>
      </c>
      <c r="AL3186" s="10">
        <f>YEAR(ufc_fights_2[[#This Row],[date]])</f>
        <v>2010</v>
      </c>
      <c r="AM3186" t="s">
        <v>3971</v>
      </c>
      <c r="AN3186">
        <v>92</v>
      </c>
      <c r="AO3186" t="s">
        <v>3918</v>
      </c>
      <c r="AP3186">
        <f>IF(ufc_fights_2[[#This Row],[winner]]="Red",ufc_fights_2[[#This Row],[r_fighter_id]],ufc_fights_2[[#This Row],[b_fighter_id]])</f>
        <v>697</v>
      </c>
      <c r="AQ3186" t="str">
        <f>_xlfn.XLOOKUP(ufc_fights_2[[#This Row],[winnerID]],ufc_fighters[id],ufc_fighters[fighter_name],"xxx",0,1)</f>
        <v>Mac Danzig</v>
      </c>
    </row>
    <row r="3187" spans="1:43">
      <c r="A3187">
        <v>697</v>
      </c>
      <c r="B3187">
        <v>906</v>
      </c>
      <c r="C3187">
        <f>_xlfn.XLOOKUP(ufc_fights_2[[#This Row],[r_fighter_id]],ufc_fighters[id],ufc_fighters[year],"xxx",0,1)</f>
        <v>1980</v>
      </c>
      <c r="D3187">
        <f>_xlfn.XLOOKUP(ufc_fights_2[[#This Row],[b_fighter_id]],ufc_fighters[id],ufc_fighters[year],"Prázdné",0,1)</f>
        <v>1986</v>
      </c>
      <c r="E3187" s="10">
        <f>YEAR(ufc_fights_2[[#This Row],[date]])-ufc_fights_2[[#This Row],[r_year]]</f>
        <v>32</v>
      </c>
      <c r="F3187" s="10">
        <f>YEAR(ufc_fights_2[[#This Row],[date]])-ufc_fights_2[[#This Row],[b_year]]</f>
        <v>26</v>
      </c>
      <c r="G3187">
        <v>0</v>
      </c>
      <c r="H3187">
        <v>0</v>
      </c>
      <c r="I3187">
        <v>0.56299999999999994</v>
      </c>
      <c r="J3187">
        <v>0.42109999999999997</v>
      </c>
      <c r="K3187">
        <v>0.68420000000000003</v>
      </c>
      <c r="L3187">
        <v>0.57530000000000003</v>
      </c>
      <c r="M3187">
        <v>0.2</v>
      </c>
      <c r="N3187">
        <v>0</v>
      </c>
      <c r="O3187">
        <v>0</v>
      </c>
      <c r="P3187">
        <v>1</v>
      </c>
      <c r="Q3187">
        <v>0</v>
      </c>
      <c r="R3187">
        <v>0</v>
      </c>
      <c r="S3187" s="2">
        <v>3.8657407407407408E-3</v>
      </c>
      <c r="T3187" s="2">
        <v>6.9444444444444447E-4</v>
      </c>
      <c r="U3187">
        <v>0.32</v>
      </c>
      <c r="V3187">
        <v>0.25530000000000003</v>
      </c>
      <c r="W3187">
        <v>0.96430000000000005</v>
      </c>
      <c r="X3187">
        <v>1</v>
      </c>
      <c r="Y3187">
        <v>0.89470000000000005</v>
      </c>
      <c r="Z3187">
        <v>0.48420000000000002</v>
      </c>
      <c r="AA3187">
        <v>0.36969999999999997</v>
      </c>
      <c r="AB3187">
        <v>0.875</v>
      </c>
      <c r="AC3187">
        <v>0.85709999999999997</v>
      </c>
      <c r="AD3187">
        <v>0</v>
      </c>
      <c r="AE3187">
        <v>0</v>
      </c>
      <c r="AF3187" t="s">
        <v>3915</v>
      </c>
      <c r="AG3187" s="2">
        <v>3.472222222222222E-3</v>
      </c>
      <c r="AH3187" t="s">
        <v>3911</v>
      </c>
      <c r="AI3187">
        <v>3</v>
      </c>
      <c r="AJ3187" t="s">
        <v>3929</v>
      </c>
      <c r="AK3187" s="3">
        <v>41020</v>
      </c>
      <c r="AL3187" s="10">
        <f>YEAR(ufc_fights_2[[#This Row],[date]])</f>
        <v>2012</v>
      </c>
      <c r="AM3187" t="s">
        <v>3971</v>
      </c>
      <c r="AN3187">
        <v>45</v>
      </c>
      <c r="AO3187" t="s">
        <v>3913</v>
      </c>
      <c r="AP3187">
        <f>IF(ufc_fights_2[[#This Row],[winner]]="Red",ufc_fights_2[[#This Row],[r_fighter_id]],ufc_fights_2[[#This Row],[b_fighter_id]])</f>
        <v>697</v>
      </c>
      <c r="AQ3187" t="str">
        <f>_xlfn.XLOOKUP(ufc_fights_2[[#This Row],[winnerID]],ufc_fighters[id],ufc_fighters[fighter_name],"xxx",0,1)</f>
        <v>Mac Danzig</v>
      </c>
    </row>
    <row r="3188" spans="1:43">
      <c r="A3188">
        <v>697</v>
      </c>
      <c r="B3188">
        <v>391</v>
      </c>
      <c r="C3188">
        <f>_xlfn.XLOOKUP(ufc_fights_2[[#This Row],[r_fighter_id]],ufc_fighters[id],ufc_fighters[year],"xxx",0,1)</f>
        <v>1980</v>
      </c>
      <c r="D3188">
        <f>_xlfn.XLOOKUP(ufc_fights_2[[#This Row],[b_fighter_id]],ufc_fighters[id],ufc_fighters[year],"Prázdné",0,1)</f>
        <v>1983</v>
      </c>
      <c r="E3188" s="10">
        <f>YEAR(ufc_fights_2[[#This Row],[date]])-ufc_fights_2[[#This Row],[r_year]]</f>
        <v>30</v>
      </c>
      <c r="F3188" s="10">
        <f>YEAR(ufc_fights_2[[#This Row],[date]])-ufc_fights_2[[#This Row],[b_year]]</f>
        <v>27</v>
      </c>
      <c r="G3188">
        <v>0</v>
      </c>
      <c r="H3188">
        <v>0</v>
      </c>
      <c r="I3188">
        <v>0.49209999999999998</v>
      </c>
      <c r="J3188">
        <v>0.23080000000000001</v>
      </c>
      <c r="K3188">
        <v>0.66669999999999996</v>
      </c>
      <c r="L3188">
        <v>0.25530000000000003</v>
      </c>
      <c r="M3188">
        <v>0.5</v>
      </c>
      <c r="N3188">
        <v>0</v>
      </c>
      <c r="O3188">
        <v>0</v>
      </c>
      <c r="P3188">
        <v>1</v>
      </c>
      <c r="Q3188">
        <v>1</v>
      </c>
      <c r="R3188">
        <v>1</v>
      </c>
      <c r="S3188" s="2">
        <v>3.3101851851851851E-3</v>
      </c>
      <c r="T3188" s="2">
        <v>1.6666666666666668E-3</v>
      </c>
      <c r="U3188">
        <v>0.42859999999999998</v>
      </c>
      <c r="V3188">
        <v>0.2</v>
      </c>
      <c r="W3188">
        <v>0.69230000000000003</v>
      </c>
      <c r="X3188">
        <v>1</v>
      </c>
      <c r="Y3188">
        <v>0.8</v>
      </c>
      <c r="Z3188">
        <v>0.46389999999999998</v>
      </c>
      <c r="AA3188">
        <v>0.19420000000000001</v>
      </c>
      <c r="AB3188">
        <v>0.33329999999999999</v>
      </c>
      <c r="AC3188">
        <v>0.4118</v>
      </c>
      <c r="AD3188">
        <v>0.76470000000000005</v>
      </c>
      <c r="AE3188">
        <v>0.3</v>
      </c>
      <c r="AF3188" t="s">
        <v>3915</v>
      </c>
      <c r="AG3188" s="2">
        <v>3.472222222222222E-3</v>
      </c>
      <c r="AH3188" t="s">
        <v>3911</v>
      </c>
      <c r="AI3188">
        <v>3</v>
      </c>
      <c r="AJ3188" t="s">
        <v>3914</v>
      </c>
      <c r="AK3188" s="3">
        <v>40215</v>
      </c>
      <c r="AL3188" s="10">
        <f>YEAR(ufc_fights_2[[#This Row],[date]])</f>
        <v>2010</v>
      </c>
      <c r="AM3188" t="s">
        <v>3971</v>
      </c>
      <c r="AN3188">
        <v>1</v>
      </c>
      <c r="AO3188" t="s">
        <v>3913</v>
      </c>
      <c r="AP3188">
        <f>IF(ufc_fights_2[[#This Row],[winner]]="Red",ufc_fights_2[[#This Row],[r_fighter_id]],ufc_fights_2[[#This Row],[b_fighter_id]])</f>
        <v>697</v>
      </c>
      <c r="AQ3188" t="str">
        <f>_xlfn.XLOOKUP(ufc_fights_2[[#This Row],[winnerID]],ufc_fighters[id],ufc_fighters[fighter_name],"xxx",0,1)</f>
        <v>Mac Danzig</v>
      </c>
    </row>
    <row r="3189" spans="1:43">
      <c r="A3189">
        <v>3495</v>
      </c>
      <c r="B3189">
        <v>2291</v>
      </c>
      <c r="C3189">
        <f>_xlfn.XLOOKUP(ufc_fights_2[[#This Row],[r_fighter_id]],ufc_fighters[id],ufc_fighters[year],"xxx",0,1)</f>
        <v>1983</v>
      </c>
      <c r="D3189">
        <f>_xlfn.XLOOKUP(ufc_fights_2[[#This Row],[b_fighter_id]],ufc_fighters[id],ufc_fighters[year],"Prázdné",0,1)</f>
        <v>1984</v>
      </c>
      <c r="E3189" s="10">
        <f>YEAR(ufc_fights_2[[#This Row],[date]])-ufc_fights_2[[#This Row],[r_year]]</f>
        <v>26</v>
      </c>
      <c r="F3189" s="10">
        <f>YEAR(ufc_fights_2[[#This Row],[date]])-ufc_fights_2[[#This Row],[b_year]]</f>
        <v>25</v>
      </c>
      <c r="G3189">
        <v>0</v>
      </c>
      <c r="H3189">
        <v>0</v>
      </c>
      <c r="I3189">
        <v>0.42309999999999998</v>
      </c>
      <c r="J3189">
        <v>0.23530000000000001</v>
      </c>
      <c r="K3189">
        <v>0.5</v>
      </c>
      <c r="L3189">
        <v>0.39129999999999998</v>
      </c>
      <c r="M3189">
        <v>0.4</v>
      </c>
      <c r="N3189">
        <v>0.1429</v>
      </c>
      <c r="O3189">
        <v>0</v>
      </c>
      <c r="P3189">
        <v>3</v>
      </c>
      <c r="Q3189">
        <v>0</v>
      </c>
      <c r="R3189">
        <v>0</v>
      </c>
      <c r="S3189" s="2">
        <v>3.9120370370370368E-3</v>
      </c>
      <c r="T3189" s="2">
        <v>9.0277777777777774E-4</v>
      </c>
      <c r="U3189">
        <v>0.375</v>
      </c>
      <c r="V3189">
        <v>0.1739</v>
      </c>
      <c r="W3189">
        <v>0.66669999999999996</v>
      </c>
      <c r="X3189">
        <v>0.58819999999999995</v>
      </c>
      <c r="Y3189">
        <v>0.6</v>
      </c>
      <c r="Z3189">
        <v>0.377</v>
      </c>
      <c r="AA3189">
        <v>0.24660000000000001</v>
      </c>
      <c r="AB3189">
        <v>0.55559999999999998</v>
      </c>
      <c r="AC3189">
        <v>9.0899999999999995E-2</v>
      </c>
      <c r="AD3189">
        <v>0.40479999999999999</v>
      </c>
      <c r="AE3189">
        <v>1</v>
      </c>
      <c r="AF3189" t="s">
        <v>3915</v>
      </c>
      <c r="AG3189" s="2">
        <v>3.472222222222222E-3</v>
      </c>
      <c r="AH3189" t="s">
        <v>3911</v>
      </c>
      <c r="AI3189">
        <v>3</v>
      </c>
      <c r="AJ3189" t="s">
        <v>3939</v>
      </c>
      <c r="AK3189" s="3">
        <v>40159</v>
      </c>
      <c r="AL3189" s="10">
        <f>YEAR(ufc_fights_2[[#This Row],[date]])</f>
        <v>2009</v>
      </c>
      <c r="AM3189" t="s">
        <v>3971</v>
      </c>
      <c r="AN3189">
        <v>145</v>
      </c>
      <c r="AO3189" t="s">
        <v>3913</v>
      </c>
      <c r="AP3189">
        <f>IF(ufc_fights_2[[#This Row],[winner]]="Red",ufc_fights_2[[#This Row],[r_fighter_id]],ufc_fights_2[[#This Row],[b_fighter_id]])</f>
        <v>3495</v>
      </c>
      <c r="AQ3189" t="str">
        <f>_xlfn.XLOOKUP(ufc_fights_2[[#This Row],[winnerID]],ufc_fighters[id],ufc_fighters[fighter_name],"xxx",0,1)</f>
        <v>Matt Wiman</v>
      </c>
    </row>
    <row r="3190" spans="1:43">
      <c r="A3190">
        <v>2111</v>
      </c>
      <c r="B3190">
        <v>3495</v>
      </c>
      <c r="C3190">
        <f>_xlfn.XLOOKUP(ufc_fights_2[[#This Row],[r_fighter_id]],ufc_fighters[id],ufc_fighters[year],"xxx",0,1)</f>
        <v>1984</v>
      </c>
      <c r="D3190">
        <f>_xlfn.XLOOKUP(ufc_fights_2[[#This Row],[b_fighter_id]],ufc_fighters[id],ufc_fighters[year],"Prázdné",0,1)</f>
        <v>1983</v>
      </c>
      <c r="E3190" s="10">
        <f>YEAR(ufc_fights_2[[#This Row],[date]])-ufc_fights_2[[#This Row],[r_year]]</f>
        <v>27</v>
      </c>
      <c r="F3190" s="10">
        <f>YEAR(ufc_fights_2[[#This Row],[date]])-ufc_fights_2[[#This Row],[b_year]]</f>
        <v>28</v>
      </c>
      <c r="G3190">
        <v>0</v>
      </c>
      <c r="H3190">
        <v>0</v>
      </c>
      <c r="I3190">
        <v>0.41510000000000002</v>
      </c>
      <c r="J3190">
        <v>0.46060000000000001</v>
      </c>
      <c r="K3190">
        <v>0.58819999999999995</v>
      </c>
      <c r="L3190">
        <v>0.50960000000000005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 s="2">
        <v>3.4722222222222222E-5</v>
      </c>
      <c r="T3190" s="2">
        <v>7.6388888888888886E-3</v>
      </c>
      <c r="U3190">
        <v>0.25</v>
      </c>
      <c r="V3190">
        <v>0.41889999999999999</v>
      </c>
      <c r="W3190">
        <v>0.92310000000000003</v>
      </c>
      <c r="X3190">
        <v>0</v>
      </c>
      <c r="Y3190">
        <v>0.86670000000000003</v>
      </c>
      <c r="Z3190">
        <v>0.21210000000000001</v>
      </c>
      <c r="AA3190">
        <v>0.31879999999999997</v>
      </c>
      <c r="AB3190">
        <v>0.73680000000000001</v>
      </c>
      <c r="AC3190">
        <v>0.63639999999999997</v>
      </c>
      <c r="AD3190">
        <v>1</v>
      </c>
      <c r="AE3190">
        <v>0.55289999999999995</v>
      </c>
      <c r="AF3190" t="s">
        <v>3915</v>
      </c>
      <c r="AG3190" s="2">
        <v>3.472222222222222E-3</v>
      </c>
      <c r="AH3190" t="s">
        <v>3911</v>
      </c>
      <c r="AI3190">
        <v>3</v>
      </c>
      <c r="AJ3190" t="s">
        <v>3928</v>
      </c>
      <c r="AK3190" s="3">
        <v>40565</v>
      </c>
      <c r="AL3190" s="10">
        <f>YEAR(ufc_fights_2[[#This Row],[date]])</f>
        <v>2011</v>
      </c>
      <c r="AM3190" t="s">
        <v>3971</v>
      </c>
      <c r="AN3190">
        <v>119</v>
      </c>
      <c r="AO3190" t="s">
        <v>3918</v>
      </c>
      <c r="AP3190">
        <f>IF(ufc_fights_2[[#This Row],[winner]]="Red",ufc_fights_2[[#This Row],[r_fighter_id]],ufc_fights_2[[#This Row],[b_fighter_id]])</f>
        <v>3495</v>
      </c>
      <c r="AQ3190" t="str">
        <f>_xlfn.XLOOKUP(ufc_fights_2[[#This Row],[winnerID]],ufc_fighters[id],ufc_fighters[fighter_name],"xxx",0,1)</f>
        <v>Matt Wiman</v>
      </c>
    </row>
    <row r="3191" spans="1:43">
      <c r="A3191">
        <v>2877</v>
      </c>
      <c r="B3191">
        <v>3495</v>
      </c>
      <c r="C3191">
        <f>_xlfn.XLOOKUP(ufc_fights_2[[#This Row],[r_fighter_id]],ufc_fighters[id],ufc_fighters[year],"xxx",0,1)</f>
        <v>1988</v>
      </c>
      <c r="D3191">
        <f>_xlfn.XLOOKUP(ufc_fights_2[[#This Row],[b_fighter_id]],ufc_fighters[id],ufc_fighters[year],"Prázdné",0,1)</f>
        <v>1983</v>
      </c>
      <c r="E3191" s="10">
        <f>YEAR(ufc_fights_2[[#This Row],[date]])-ufc_fights_2[[#This Row],[r_year]]</f>
        <v>24</v>
      </c>
      <c r="F3191" s="10">
        <f>YEAR(ufc_fights_2[[#This Row],[date]])-ufc_fights_2[[#This Row],[b_year]]</f>
        <v>29</v>
      </c>
      <c r="G3191">
        <v>0</v>
      </c>
      <c r="H3191">
        <v>0</v>
      </c>
      <c r="I3191">
        <v>0.6</v>
      </c>
      <c r="J3191">
        <v>0.75</v>
      </c>
      <c r="K3191">
        <v>0.73680000000000001</v>
      </c>
      <c r="L3191">
        <v>0.875</v>
      </c>
      <c r="M3191">
        <v>1</v>
      </c>
      <c r="N3191">
        <v>0</v>
      </c>
      <c r="O3191">
        <v>0</v>
      </c>
      <c r="P3191">
        <v>2</v>
      </c>
      <c r="Q3191">
        <v>0</v>
      </c>
      <c r="R3191">
        <v>0</v>
      </c>
      <c r="S3191" s="2">
        <v>2.0254629629629629E-3</v>
      </c>
      <c r="T3191" s="2">
        <v>4.6296296296296298E-4</v>
      </c>
      <c r="U3191">
        <v>0.5</v>
      </c>
      <c r="V3191">
        <v>0.66669999999999996</v>
      </c>
      <c r="W3191">
        <v>1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0.6</v>
      </c>
      <c r="AE3191">
        <v>0.66669999999999996</v>
      </c>
      <c r="AF3191" t="s">
        <v>3933</v>
      </c>
      <c r="AG3191" s="2">
        <v>2.638888888888889E-3</v>
      </c>
      <c r="AH3191" t="s">
        <v>3911</v>
      </c>
      <c r="AI3191">
        <v>3</v>
      </c>
      <c r="AJ3191" t="s">
        <v>3914</v>
      </c>
      <c r="AK3191" s="3">
        <v>41181</v>
      </c>
      <c r="AL3191" s="10">
        <f>YEAR(ufc_fights_2[[#This Row],[date]])</f>
        <v>2012</v>
      </c>
      <c r="AM3191" t="s">
        <v>3971</v>
      </c>
      <c r="AN3191">
        <v>89</v>
      </c>
      <c r="AO3191" t="s">
        <v>3918</v>
      </c>
      <c r="AP3191">
        <f>IF(ufc_fights_2[[#This Row],[winner]]="Red",ufc_fights_2[[#This Row],[r_fighter_id]],ufc_fights_2[[#This Row],[b_fighter_id]])</f>
        <v>3495</v>
      </c>
      <c r="AQ3191" t="str">
        <f>_xlfn.XLOOKUP(ufc_fights_2[[#This Row],[winnerID]],ufc_fighters[id],ufc_fighters[fighter_name],"xxx",0,1)</f>
        <v>Matt Wiman</v>
      </c>
    </row>
    <row r="3192" spans="1:43">
      <c r="A3192">
        <v>697</v>
      </c>
      <c r="B3192">
        <v>3495</v>
      </c>
      <c r="C3192">
        <f>_xlfn.XLOOKUP(ufc_fights_2[[#This Row],[r_fighter_id]],ufc_fighters[id],ufc_fighters[year],"xxx",0,1)</f>
        <v>1980</v>
      </c>
      <c r="D3192">
        <f>_xlfn.XLOOKUP(ufc_fights_2[[#This Row],[b_fighter_id]],ufc_fighters[id],ufc_fighters[year],"Prázdné",0,1)</f>
        <v>1983</v>
      </c>
      <c r="E3192" s="10">
        <f>YEAR(ufc_fights_2[[#This Row],[date]])-ufc_fights_2[[#This Row],[r_year]]</f>
        <v>30</v>
      </c>
      <c r="F3192" s="10">
        <f>YEAR(ufc_fights_2[[#This Row],[date]])-ufc_fights_2[[#This Row],[b_year]]</f>
        <v>27</v>
      </c>
      <c r="G3192">
        <v>0</v>
      </c>
      <c r="H3192">
        <v>0</v>
      </c>
      <c r="I3192">
        <v>0.5</v>
      </c>
      <c r="J3192">
        <v>0.33329999999999999</v>
      </c>
      <c r="K3192">
        <v>0.6</v>
      </c>
      <c r="L3192">
        <v>0.42859999999999998</v>
      </c>
      <c r="M3192">
        <v>1</v>
      </c>
      <c r="N3192">
        <v>0</v>
      </c>
      <c r="O3192">
        <v>0</v>
      </c>
      <c r="P3192">
        <v>2</v>
      </c>
      <c r="Q3192">
        <v>0</v>
      </c>
      <c r="R3192">
        <v>1</v>
      </c>
      <c r="S3192" s="2">
        <v>6.5972222222222224E-4</v>
      </c>
      <c r="T3192" s="2">
        <v>2.7777777777777778E-4</v>
      </c>
      <c r="U3192">
        <v>0.5</v>
      </c>
      <c r="V3192">
        <v>0.1429</v>
      </c>
      <c r="W3192">
        <v>0</v>
      </c>
      <c r="X3192">
        <v>0.5</v>
      </c>
      <c r="Y3192">
        <v>0.66669999999999996</v>
      </c>
      <c r="Z3192">
        <v>0.6</v>
      </c>
      <c r="AA3192">
        <v>0.2727</v>
      </c>
      <c r="AB3192">
        <v>0</v>
      </c>
      <c r="AC3192">
        <v>0</v>
      </c>
      <c r="AD3192">
        <v>0.33329999999999999</v>
      </c>
      <c r="AE3192">
        <v>1</v>
      </c>
      <c r="AF3192" t="s">
        <v>3933</v>
      </c>
      <c r="AG3192" s="2">
        <v>1.2152777777777778E-3</v>
      </c>
      <c r="AH3192" t="s">
        <v>3911</v>
      </c>
      <c r="AI3192">
        <v>3</v>
      </c>
      <c r="AJ3192" t="s">
        <v>3949</v>
      </c>
      <c r="AK3192" s="3">
        <v>40341</v>
      </c>
      <c r="AL3192" s="10">
        <f>YEAR(ufc_fights_2[[#This Row],[date]])</f>
        <v>2010</v>
      </c>
      <c r="AM3192" t="s">
        <v>3971</v>
      </c>
      <c r="AN3192">
        <v>80</v>
      </c>
      <c r="AO3192" t="s">
        <v>3918</v>
      </c>
      <c r="AP3192">
        <f>IF(ufc_fights_2[[#This Row],[winner]]="Red",ufc_fights_2[[#This Row],[r_fighter_id]],ufc_fights_2[[#This Row],[b_fighter_id]])</f>
        <v>3495</v>
      </c>
      <c r="AQ3192" t="str">
        <f>_xlfn.XLOOKUP(ufc_fights_2[[#This Row],[winnerID]],ufc_fighters[id],ufc_fighters[fighter_name],"xxx",0,1)</f>
        <v>Matt Wiman</v>
      </c>
    </row>
    <row r="3193" spans="1:43">
      <c r="A3193">
        <v>3495</v>
      </c>
      <c r="B3193">
        <v>3209</v>
      </c>
      <c r="C3193">
        <f>_xlfn.XLOOKUP(ufc_fights_2[[#This Row],[r_fighter_id]],ufc_fighters[id],ufc_fighters[year],"xxx",0,1)</f>
        <v>1983</v>
      </c>
      <c r="D3193">
        <f>_xlfn.XLOOKUP(ufc_fights_2[[#This Row],[b_fighter_id]],ufc_fighters[id],ufc_fighters[year],"Prázdné",0,1)</f>
        <v>1984</v>
      </c>
      <c r="E3193" s="10">
        <f>YEAR(ufc_fights_2[[#This Row],[date]])-ufc_fights_2[[#This Row],[r_year]]</f>
        <v>25</v>
      </c>
      <c r="F3193" s="10">
        <f>YEAR(ufc_fights_2[[#This Row],[date]])-ufc_fights_2[[#This Row],[b_year]]</f>
        <v>24</v>
      </c>
      <c r="G3193">
        <v>1</v>
      </c>
      <c r="H3193">
        <v>0</v>
      </c>
      <c r="I3193">
        <v>0.52939999999999998</v>
      </c>
      <c r="J3193">
        <v>0.37140000000000001</v>
      </c>
      <c r="K3193">
        <v>0.73970000000000002</v>
      </c>
      <c r="L3193">
        <v>0.50649999999999995</v>
      </c>
      <c r="M3193">
        <v>0.5</v>
      </c>
      <c r="N3193">
        <v>0.33329999999999999</v>
      </c>
      <c r="O3193">
        <v>1</v>
      </c>
      <c r="P3193">
        <v>3</v>
      </c>
      <c r="Q3193">
        <v>0</v>
      </c>
      <c r="R3193">
        <v>1</v>
      </c>
      <c r="S3193" s="2">
        <v>8.4490740740740739E-4</v>
      </c>
      <c r="T3193" s="2">
        <v>3.0208333333333333E-3</v>
      </c>
      <c r="U3193">
        <v>0.46150000000000002</v>
      </c>
      <c r="V3193">
        <v>0.34379999999999999</v>
      </c>
      <c r="W3193">
        <v>0.85709999999999997</v>
      </c>
      <c r="X3193">
        <v>0</v>
      </c>
      <c r="Y3193">
        <v>0</v>
      </c>
      <c r="Z3193">
        <v>0.36359999999999998</v>
      </c>
      <c r="AA3193">
        <v>0.25</v>
      </c>
      <c r="AB3193">
        <v>0.77780000000000005</v>
      </c>
      <c r="AC3193">
        <v>0.66669999999999996</v>
      </c>
      <c r="AD3193">
        <v>1</v>
      </c>
      <c r="AE3193">
        <v>0.3</v>
      </c>
      <c r="AF3193" t="s">
        <v>3910</v>
      </c>
      <c r="AG3193" s="2">
        <v>1.3541666666666667E-3</v>
      </c>
      <c r="AH3193" t="s">
        <v>3911</v>
      </c>
      <c r="AI3193">
        <v>3</v>
      </c>
      <c r="AJ3193" t="s">
        <v>3928</v>
      </c>
      <c r="AK3193" s="3">
        <v>39606</v>
      </c>
      <c r="AL3193" s="10">
        <f>YEAR(ufc_fights_2[[#This Row],[date]])</f>
        <v>2008</v>
      </c>
      <c r="AM3193" t="s">
        <v>3971</v>
      </c>
      <c r="AN3193">
        <v>70</v>
      </c>
      <c r="AO3193" t="s">
        <v>3913</v>
      </c>
      <c r="AP3193">
        <f>IF(ufc_fights_2[[#This Row],[winner]]="Red",ufc_fights_2[[#This Row],[r_fighter_id]],ufc_fights_2[[#This Row],[b_fighter_id]])</f>
        <v>3495</v>
      </c>
      <c r="AQ3193" t="str">
        <f>_xlfn.XLOOKUP(ufc_fights_2[[#This Row],[winnerID]],ufc_fighters[id],ufc_fighters[fighter_name],"xxx",0,1)</f>
        <v>Matt Wiman</v>
      </c>
    </row>
    <row r="3194" spans="1:43">
      <c r="A3194">
        <v>808</v>
      </c>
      <c r="B3194">
        <v>882</v>
      </c>
      <c r="C3194">
        <f>_xlfn.XLOOKUP(ufc_fights_2[[#This Row],[r_fighter_id]],ufc_fighters[id],ufc_fighters[year],"xxx",0,1)</f>
        <v>1984</v>
      </c>
      <c r="D3194">
        <f>_xlfn.XLOOKUP(ufc_fights_2[[#This Row],[b_fighter_id]],ufc_fighters[id],ufc_fighters[year],"Prázdné",0,1)</f>
        <v>1981</v>
      </c>
      <c r="E3194" s="10">
        <f>YEAR(ufc_fights_2[[#This Row],[date]])-ufc_fights_2[[#This Row],[r_year]]</f>
        <v>25</v>
      </c>
      <c r="F3194" s="10">
        <f>YEAR(ufc_fights_2[[#This Row],[date]])-ufc_fights_2[[#This Row],[b_year]]</f>
        <v>28</v>
      </c>
      <c r="G3194">
        <v>0</v>
      </c>
      <c r="H3194">
        <v>0</v>
      </c>
      <c r="I3194">
        <v>0.31519999999999998</v>
      </c>
      <c r="J3194">
        <v>0.157</v>
      </c>
      <c r="K3194">
        <v>0.4229</v>
      </c>
      <c r="L3194">
        <v>0.18779999999999999</v>
      </c>
      <c r="M3194">
        <v>0.16669999999999999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2.9861111111111113E-3</v>
      </c>
      <c r="T3194" s="2">
        <v>2.3148148148148149E-4</v>
      </c>
      <c r="U3194">
        <v>0.16800000000000001</v>
      </c>
      <c r="V3194">
        <v>0.1026</v>
      </c>
      <c r="W3194">
        <v>0.375</v>
      </c>
      <c r="X3194">
        <v>0.875</v>
      </c>
      <c r="Y3194">
        <v>0.90910000000000002</v>
      </c>
      <c r="Z3194">
        <v>0.31390000000000001</v>
      </c>
      <c r="AA3194">
        <v>0.14199999999999999</v>
      </c>
      <c r="AB3194">
        <v>0.4</v>
      </c>
      <c r="AC3194">
        <v>0.42859999999999998</v>
      </c>
      <c r="AD3194">
        <v>0.27779999999999999</v>
      </c>
      <c r="AE3194">
        <v>0.33329999999999999</v>
      </c>
      <c r="AF3194" t="s">
        <v>3915</v>
      </c>
      <c r="AG3194" s="2">
        <v>3.472222222222222E-3</v>
      </c>
      <c r="AH3194" t="s">
        <v>3911</v>
      </c>
      <c r="AI3194">
        <v>3</v>
      </c>
      <c r="AJ3194" t="s">
        <v>3956</v>
      </c>
      <c r="AK3194" s="3">
        <v>40075</v>
      </c>
      <c r="AL3194" s="10">
        <f>YEAR(ufc_fights_2[[#This Row],[date]])</f>
        <v>2009</v>
      </c>
      <c r="AM3194" t="s">
        <v>3971</v>
      </c>
      <c r="AN3194">
        <v>98</v>
      </c>
      <c r="AO3194" t="s">
        <v>3913</v>
      </c>
      <c r="AP3194">
        <f>IF(ufc_fights_2[[#This Row],[winner]]="Red",ufc_fights_2[[#This Row],[r_fighter_id]],ufc_fights_2[[#This Row],[b_fighter_id]])</f>
        <v>808</v>
      </c>
      <c r="AQ3194" t="str">
        <f>_xlfn.XLOOKUP(ufc_fights_2[[#This Row],[winnerID]],ufc_fighters[id],ufc_fighters[fighter_name],"xxx",0,1)</f>
        <v>Rafael Dos Anjos</v>
      </c>
    </row>
    <row r="3195" spans="1:43">
      <c r="A3195">
        <v>1280</v>
      </c>
      <c r="B3195">
        <v>1364</v>
      </c>
      <c r="C3195">
        <f>_xlfn.XLOOKUP(ufc_fights_2[[#This Row],[r_fighter_id]],ufc_fighters[id],ufc_fighters[year],"xxx",0,1)</f>
        <v>1979</v>
      </c>
      <c r="D3195">
        <f>_xlfn.XLOOKUP(ufc_fights_2[[#This Row],[b_fighter_id]],ufc_fighters[id],ufc_fighters[year],"Prázdné",0,1)</f>
        <v>1978</v>
      </c>
      <c r="E3195" s="10">
        <f>YEAR(ufc_fights_2[[#This Row],[date]])-ufc_fights_2[[#This Row],[r_year]]</f>
        <v>29</v>
      </c>
      <c r="F3195" s="10">
        <f>YEAR(ufc_fights_2[[#This Row],[date]])-ufc_fights_2[[#This Row],[b_year]]</f>
        <v>30</v>
      </c>
      <c r="G3195">
        <v>0</v>
      </c>
      <c r="H3195">
        <v>0</v>
      </c>
      <c r="I3195">
        <v>0.44440000000000002</v>
      </c>
      <c r="J3195">
        <v>0.32</v>
      </c>
      <c r="K3195">
        <v>0.54549999999999998</v>
      </c>
      <c r="L3195">
        <v>0.54049999999999998</v>
      </c>
      <c r="M3195">
        <v>0</v>
      </c>
      <c r="N3195">
        <v>0.66669999999999996</v>
      </c>
      <c r="O3195">
        <v>0</v>
      </c>
      <c r="P3195">
        <v>0</v>
      </c>
      <c r="Q3195">
        <v>0</v>
      </c>
      <c r="R3195">
        <v>0</v>
      </c>
      <c r="S3195" s="2">
        <v>8.1018518518518516E-5</v>
      </c>
      <c r="T3195" s="2">
        <v>1.6319444444444445E-3</v>
      </c>
      <c r="U3195">
        <v>0</v>
      </c>
      <c r="V3195">
        <v>0.22220000000000001</v>
      </c>
      <c r="W3195">
        <v>1</v>
      </c>
      <c r="X3195">
        <v>0.63639999999999997</v>
      </c>
      <c r="Y3195">
        <v>0.5</v>
      </c>
      <c r="Z3195">
        <v>0.47060000000000002</v>
      </c>
      <c r="AA3195">
        <v>0.31819999999999998</v>
      </c>
      <c r="AB3195">
        <v>0</v>
      </c>
      <c r="AC3195">
        <v>0</v>
      </c>
      <c r="AD3195">
        <v>0</v>
      </c>
      <c r="AE3195">
        <v>0.33329999999999999</v>
      </c>
      <c r="AF3195" t="s">
        <v>3910</v>
      </c>
      <c r="AG3195" s="2">
        <v>2.3148148148148149E-4</v>
      </c>
      <c r="AH3195" t="s">
        <v>3911</v>
      </c>
      <c r="AI3195">
        <v>3</v>
      </c>
      <c r="AJ3195" t="s">
        <v>4011</v>
      </c>
      <c r="AK3195" s="3">
        <v>39792</v>
      </c>
      <c r="AL3195" s="10">
        <f>YEAR(ufc_fights_2[[#This Row],[date]])</f>
        <v>2008</v>
      </c>
      <c r="AM3195" t="s">
        <v>3971</v>
      </c>
      <c r="AN3195">
        <v>159</v>
      </c>
      <c r="AO3195" t="s">
        <v>3913</v>
      </c>
      <c r="AP3195">
        <f>IF(ufc_fights_2[[#This Row],[winner]]="Red",ufc_fights_2[[#This Row],[r_fighter_id]],ufc_fights_2[[#This Row],[b_fighter_id]])</f>
        <v>1280</v>
      </c>
      <c r="AQ3195" t="str">
        <f>_xlfn.XLOOKUP(ufc_fights_2[[#This Row],[winnerID]],ufc_fighters[id],ufc_fighters[fighter_name],"xxx",0,1)</f>
        <v>Dale Hartt</v>
      </c>
    </row>
    <row r="3196" spans="1:43">
      <c r="A3196">
        <v>3209</v>
      </c>
      <c r="B3196">
        <v>972</v>
      </c>
      <c r="C3196">
        <f>_xlfn.XLOOKUP(ufc_fights_2[[#This Row],[r_fighter_id]],ufc_fighters[id],ufc_fighters[year],"xxx",0,1)</f>
        <v>1984</v>
      </c>
      <c r="D3196">
        <f>_xlfn.XLOOKUP(ufc_fights_2[[#This Row],[b_fighter_id]],ufc_fighters[id],ufc_fighters[year],"Prázdné",0,1)</f>
        <v>1976</v>
      </c>
      <c r="E3196" s="10">
        <f>YEAR(ufc_fights_2[[#This Row],[date]])-ufc_fights_2[[#This Row],[r_year]]</f>
        <v>27</v>
      </c>
      <c r="F3196" s="10">
        <f>YEAR(ufc_fights_2[[#This Row],[date]])-ufc_fights_2[[#This Row],[b_year]]</f>
        <v>35</v>
      </c>
      <c r="G3196">
        <v>0</v>
      </c>
      <c r="H3196">
        <v>0</v>
      </c>
      <c r="I3196">
        <v>0.3846</v>
      </c>
      <c r="J3196">
        <v>0.33329999999999999</v>
      </c>
      <c r="K3196">
        <v>0.77859999999999996</v>
      </c>
      <c r="L3196">
        <v>0.8095</v>
      </c>
      <c r="M3196">
        <v>0.42859999999999998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4.6643518518518518E-3</v>
      </c>
      <c r="T3196" s="2">
        <v>1.1574074074074073E-5</v>
      </c>
      <c r="U3196">
        <v>0.33329999999999999</v>
      </c>
      <c r="V3196">
        <v>0.1429</v>
      </c>
      <c r="W3196">
        <v>1</v>
      </c>
      <c r="X3196">
        <v>0</v>
      </c>
      <c r="Y3196">
        <v>1</v>
      </c>
      <c r="Z3196">
        <v>0.4</v>
      </c>
      <c r="AA3196">
        <v>0.25</v>
      </c>
      <c r="AB3196">
        <v>0</v>
      </c>
      <c r="AC3196">
        <v>1</v>
      </c>
      <c r="AD3196">
        <v>0.375</v>
      </c>
      <c r="AE3196">
        <v>0</v>
      </c>
      <c r="AF3196" t="s">
        <v>3910</v>
      </c>
      <c r="AG3196" s="2">
        <v>1.9791666666666668E-3</v>
      </c>
      <c r="AH3196" t="s">
        <v>3911</v>
      </c>
      <c r="AI3196">
        <v>3</v>
      </c>
      <c r="AJ3196" t="s">
        <v>3931</v>
      </c>
      <c r="AK3196" s="3">
        <v>40782</v>
      </c>
      <c r="AL3196" s="10">
        <f>YEAR(ufc_fights_2[[#This Row],[date]])</f>
        <v>2011</v>
      </c>
      <c r="AM3196" t="s">
        <v>3971</v>
      </c>
      <c r="AN3196">
        <v>39</v>
      </c>
      <c r="AO3196" t="s">
        <v>3913</v>
      </c>
      <c r="AP3196">
        <f>IF(ufc_fights_2[[#This Row],[winner]]="Red",ufc_fights_2[[#This Row],[r_fighter_id]],ufc_fights_2[[#This Row],[b_fighter_id]])</f>
        <v>3209</v>
      </c>
      <c r="AQ3196" t="str">
        <f>_xlfn.XLOOKUP(ufc_fights_2[[#This Row],[winnerID]],ufc_fighters[id],ufc_fighters[fighter_name],"xxx",0,1)</f>
        <v>Thiago Tavares</v>
      </c>
    </row>
    <row r="3197" spans="1:43">
      <c r="A3197">
        <v>2862</v>
      </c>
      <c r="B3197">
        <v>716</v>
      </c>
      <c r="C3197">
        <f>_xlfn.XLOOKUP(ufc_fights_2[[#This Row],[r_fighter_id]],ufc_fighters[id],ufc_fighters[year],"xxx",0,1)</f>
        <v>1980</v>
      </c>
      <c r="D3197">
        <f>_xlfn.XLOOKUP(ufc_fights_2[[#This Row],[b_fighter_id]],ufc_fighters[id],ufc_fighters[year],"Prázdné",0,1)</f>
        <v>1994</v>
      </c>
      <c r="E3197" s="10">
        <f>YEAR(ufc_fights_2[[#This Row],[date]])-ufc_fights_2[[#This Row],[r_year]]</f>
        <v>41</v>
      </c>
      <c r="F3197" s="10">
        <f>YEAR(ufc_fights_2[[#This Row],[date]])-ufc_fights_2[[#This Row],[b_year]]</f>
        <v>27</v>
      </c>
      <c r="G3197">
        <v>0</v>
      </c>
      <c r="H3197">
        <v>0</v>
      </c>
      <c r="I3197">
        <v>0.44779999999999998</v>
      </c>
      <c r="J3197">
        <v>0.54759999999999998</v>
      </c>
      <c r="K3197">
        <v>0.64349999999999996</v>
      </c>
      <c r="L3197">
        <v>0.56820000000000004</v>
      </c>
      <c r="M3197">
        <v>0.5</v>
      </c>
      <c r="N3197">
        <v>7.6899999999999996E-2</v>
      </c>
      <c r="O3197">
        <v>0</v>
      </c>
      <c r="P3197">
        <v>0</v>
      </c>
      <c r="Q3197">
        <v>0</v>
      </c>
      <c r="R3197">
        <v>0</v>
      </c>
      <c r="S3197" s="2">
        <v>9.3749999999999997E-4</v>
      </c>
      <c r="T3197" s="2">
        <v>5.7638888888888887E-3</v>
      </c>
      <c r="U3197">
        <v>0.31109999999999999</v>
      </c>
      <c r="V3197">
        <v>0.33329999999999999</v>
      </c>
      <c r="W3197">
        <v>0.6</v>
      </c>
      <c r="X3197">
        <v>0.83330000000000004</v>
      </c>
      <c r="Y3197">
        <v>0.77780000000000005</v>
      </c>
      <c r="Z3197">
        <v>0.43080000000000002</v>
      </c>
      <c r="AA3197">
        <v>0.48530000000000001</v>
      </c>
      <c r="AB3197">
        <v>1</v>
      </c>
      <c r="AC3197">
        <v>0.81820000000000004</v>
      </c>
      <c r="AD3197">
        <v>0</v>
      </c>
      <c r="AE3197">
        <v>0.8</v>
      </c>
      <c r="AF3197" t="s">
        <v>3910</v>
      </c>
      <c r="AG3197" s="2">
        <v>3.460648148148148E-3</v>
      </c>
      <c r="AH3197" t="s">
        <v>3911</v>
      </c>
      <c r="AI3197">
        <v>3</v>
      </c>
      <c r="AJ3197" t="s">
        <v>3912</v>
      </c>
      <c r="AK3197" s="3">
        <v>44275</v>
      </c>
      <c r="AL3197" s="10">
        <f>YEAR(ufc_fights_2[[#This Row],[date]])</f>
        <v>2021</v>
      </c>
      <c r="AM3197" t="s">
        <v>3971</v>
      </c>
      <c r="AN3197">
        <v>1</v>
      </c>
      <c r="AO3197" t="s">
        <v>3918</v>
      </c>
      <c r="AP3197">
        <f>IF(ufc_fights_2[[#This Row],[winner]]="Red",ufc_fights_2[[#This Row],[r_fighter_id]],ufc_fights_2[[#This Row],[b_fighter_id]])</f>
        <v>716</v>
      </c>
      <c r="AQ3197" t="str">
        <f>_xlfn.XLOOKUP(ufc_fights_2[[#This Row],[winnerID]],ufc_fighters[id],ufc_fighters[fighter_name],"xxx",0,1)</f>
        <v>Grant Dawson</v>
      </c>
    </row>
    <row r="3198" spans="1:43">
      <c r="A3198">
        <v>2096</v>
      </c>
      <c r="B3198">
        <v>1792</v>
      </c>
      <c r="C3198">
        <f>_xlfn.XLOOKUP(ufc_fights_2[[#This Row],[r_fighter_id]],ufc_fighters[id],ufc_fighters[year],"xxx",0,1)</f>
        <v>1968</v>
      </c>
      <c r="D3198">
        <f>_xlfn.XLOOKUP(ufc_fights_2[[#This Row],[b_fighter_id]],ufc_fighters[id],ufc_fighters[year],"Prázdné",0,1)</f>
        <v>0</v>
      </c>
      <c r="E3198" s="10">
        <f>YEAR(ufc_fights_2[[#This Row],[date]])-ufc_fights_2[[#This Row],[r_year]]</f>
        <v>29</v>
      </c>
      <c r="F3198" s="10">
        <f>YEAR(ufc_fights_2[[#This Row],[date]])-ufc_fights_2[[#This Row],[b_year]]</f>
        <v>1997</v>
      </c>
      <c r="G3198">
        <v>0</v>
      </c>
      <c r="H3198">
        <v>0</v>
      </c>
      <c r="I3198">
        <v>0.64810000000000001</v>
      </c>
      <c r="J3198">
        <v>0.1875</v>
      </c>
      <c r="K3198">
        <v>0.78180000000000005</v>
      </c>
      <c r="L3198">
        <v>0.5625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 s="2">
        <v>0</v>
      </c>
      <c r="T3198" s="2">
        <v>0</v>
      </c>
      <c r="U3198">
        <v>0.53849999999999998</v>
      </c>
      <c r="V3198">
        <v>0.23080000000000001</v>
      </c>
      <c r="W3198">
        <v>1</v>
      </c>
      <c r="X3198">
        <v>0.88890000000000002</v>
      </c>
      <c r="Y3198">
        <v>0</v>
      </c>
      <c r="Z3198">
        <v>0.60870000000000002</v>
      </c>
      <c r="AA3198">
        <v>0.3</v>
      </c>
      <c r="AB3198">
        <v>0.68420000000000003</v>
      </c>
      <c r="AC3198">
        <v>0</v>
      </c>
      <c r="AD3198">
        <v>0.66669999999999996</v>
      </c>
      <c r="AE3198">
        <v>0</v>
      </c>
      <c r="AF3198" t="s">
        <v>3915</v>
      </c>
      <c r="AG3198" s="2">
        <v>2.0833333333333333E-3</v>
      </c>
      <c r="AH3198" t="s">
        <v>4057</v>
      </c>
      <c r="AI3198">
        <v>1</v>
      </c>
      <c r="AJ3198" t="s">
        <v>3925</v>
      </c>
      <c r="AK3198" s="3">
        <v>35580</v>
      </c>
      <c r="AL3198" s="10">
        <f>YEAR(ufc_fights_2[[#This Row],[date]])</f>
        <v>1997</v>
      </c>
      <c r="AM3198" t="s">
        <v>3971</v>
      </c>
      <c r="AN3198">
        <v>161</v>
      </c>
      <c r="AO3198" t="s">
        <v>3913</v>
      </c>
      <c r="AP3198">
        <f>IF(ufc_fights_2[[#This Row],[winner]]="Red",ufc_fights_2[[#This Row],[r_fighter_id]],ufc_fights_2[[#This Row],[b_fighter_id]])</f>
        <v>2096</v>
      </c>
      <c r="AQ3198" t="str">
        <f>_xlfn.XLOOKUP(ufc_fights_2[[#This Row],[winnerID]],ufc_fighters[id],ufc_fighters[fighter_name],"xxx",0,1)</f>
        <v>Guy Mezger</v>
      </c>
    </row>
    <row r="3199" spans="1:43">
      <c r="A3199">
        <v>2188</v>
      </c>
      <c r="B3199">
        <v>3349</v>
      </c>
      <c r="C3199">
        <f>_xlfn.XLOOKUP(ufc_fights_2[[#This Row],[r_fighter_id]],ufc_fighters[id],ufc_fighters[year],"xxx",0,1)</f>
        <v>0</v>
      </c>
      <c r="D3199">
        <f>_xlfn.XLOOKUP(ufc_fights_2[[#This Row],[b_fighter_id]],ufc_fighters[id],ufc_fighters[year],"Prázdné",0,1)</f>
        <v>0</v>
      </c>
      <c r="E3199" s="10">
        <f>YEAR(ufc_fights_2[[#This Row],[date]])-ufc_fights_2[[#This Row],[r_year]]</f>
        <v>1997</v>
      </c>
      <c r="F3199" s="10">
        <f>YEAR(ufc_fights_2[[#This Row],[date]])-ufc_fights_2[[#This Row],[b_year]]</f>
        <v>1997</v>
      </c>
      <c r="G3199">
        <v>0</v>
      </c>
      <c r="H3199">
        <v>0</v>
      </c>
      <c r="I3199">
        <v>0.77780000000000005</v>
      </c>
      <c r="J3199">
        <v>0.2</v>
      </c>
      <c r="K3199">
        <v>0.95</v>
      </c>
      <c r="L3199">
        <v>0.87019999999999997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0</v>
      </c>
      <c r="T3199" s="2">
        <v>0</v>
      </c>
      <c r="U3199">
        <v>0.875</v>
      </c>
      <c r="V3199">
        <v>0.2</v>
      </c>
      <c r="W3199">
        <v>0</v>
      </c>
      <c r="X3199">
        <v>0</v>
      </c>
      <c r="Y3199">
        <v>0</v>
      </c>
      <c r="Z3199">
        <v>0</v>
      </c>
      <c r="AA3199">
        <v>0.2</v>
      </c>
      <c r="AB3199">
        <v>0</v>
      </c>
      <c r="AC3199">
        <v>0</v>
      </c>
      <c r="AD3199">
        <v>0.875</v>
      </c>
      <c r="AE3199">
        <v>0</v>
      </c>
      <c r="AF3199" t="s">
        <v>3915</v>
      </c>
      <c r="AG3199" s="2">
        <v>2.0833333333333333E-3</v>
      </c>
      <c r="AH3199" t="s">
        <v>4057</v>
      </c>
      <c r="AI3199">
        <v>1</v>
      </c>
      <c r="AJ3199" t="s">
        <v>3925</v>
      </c>
      <c r="AK3199" s="3">
        <v>35638</v>
      </c>
      <c r="AL3199" s="10">
        <f>YEAR(ufc_fights_2[[#This Row],[date]])</f>
        <v>1997</v>
      </c>
      <c r="AM3199" t="s">
        <v>3971</v>
      </c>
      <c r="AN3199">
        <v>155</v>
      </c>
      <c r="AO3199" t="s">
        <v>3913</v>
      </c>
      <c r="AP3199">
        <f>IF(ufc_fights_2[[#This Row],[winner]]="Red",ufc_fights_2[[#This Row],[r_fighter_id]],ufc_fights_2[[#This Row],[b_fighter_id]])</f>
        <v>2188</v>
      </c>
      <c r="AQ3199" t="str">
        <f>_xlfn.XLOOKUP(ufc_fights_2[[#This Row],[winnerID]],ufc_fighters[id],ufc_fighters[fighter_name],"xxx",0,1)</f>
        <v>Joe Moreira</v>
      </c>
    </row>
    <row r="3200" spans="1:43">
      <c r="A3200">
        <v>2078</v>
      </c>
      <c r="B3200">
        <v>2703</v>
      </c>
      <c r="C3200">
        <f>_xlfn.XLOOKUP(ufc_fights_2[[#This Row],[r_fighter_id]],ufc_fighters[id],ufc_fighters[year],"xxx",0,1)</f>
        <v>0</v>
      </c>
      <c r="D3200">
        <f>_xlfn.XLOOKUP(ufc_fights_2[[#This Row],[b_fighter_id]],ufc_fighters[id],ufc_fighters[year],"Prázdné",0,1)</f>
        <v>1975</v>
      </c>
      <c r="E3200" s="10">
        <f>YEAR(ufc_fights_2[[#This Row],[date]])-ufc_fights_2[[#This Row],[r_year]]</f>
        <v>1999</v>
      </c>
      <c r="F3200" s="10">
        <f>YEAR(ufc_fights_2[[#This Row],[date]])-ufc_fights_2[[#This Row],[b_year]]</f>
        <v>24</v>
      </c>
      <c r="G3200">
        <v>0</v>
      </c>
      <c r="H3200">
        <v>0</v>
      </c>
      <c r="I3200">
        <v>0.53849999999999998</v>
      </c>
      <c r="J3200">
        <v>0</v>
      </c>
      <c r="K3200">
        <v>0.6</v>
      </c>
      <c r="L3200">
        <v>0</v>
      </c>
      <c r="M3200">
        <v>0.5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0</v>
      </c>
      <c r="T3200" s="2">
        <v>0</v>
      </c>
      <c r="U3200">
        <v>0.5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0.5</v>
      </c>
      <c r="AE3200">
        <v>0</v>
      </c>
      <c r="AF3200" t="s">
        <v>3910</v>
      </c>
      <c r="AG3200" s="2">
        <v>9.6064814814814819E-4</v>
      </c>
      <c r="AH3200" t="s">
        <v>4057</v>
      </c>
      <c r="AI3200">
        <v>1</v>
      </c>
      <c r="AJ3200" t="s">
        <v>3925</v>
      </c>
      <c r="AK3200" s="3">
        <v>36287</v>
      </c>
      <c r="AL3200" s="10">
        <f>YEAR(ufc_fights_2[[#This Row],[date]])</f>
        <v>1999</v>
      </c>
      <c r="AM3200" t="s">
        <v>3971</v>
      </c>
      <c r="AN3200">
        <v>155</v>
      </c>
      <c r="AO3200" t="s">
        <v>3913</v>
      </c>
      <c r="AP3200">
        <f>IF(ufc_fights_2[[#This Row],[winner]]="Red",ufc_fights_2[[#This Row],[r_fighter_id]],ufc_fights_2[[#This Row],[b_fighter_id]])</f>
        <v>2078</v>
      </c>
      <c r="AQ3200" t="str">
        <f>_xlfn.XLOOKUP(ufc_fights_2[[#This Row],[winnerID]],ufc_fighters[id],ufc_fighters[fighter_name],"xxx",0,1)</f>
        <v>Marcelo Mello</v>
      </c>
    </row>
    <row r="3201" spans="1:43">
      <c r="A3201">
        <v>1475</v>
      </c>
      <c r="B3201">
        <v>423</v>
      </c>
      <c r="C3201">
        <f>_xlfn.XLOOKUP(ufc_fights_2[[#This Row],[r_fighter_id]],ufc_fighters[id],ufc_fighters[year],"xxx",0,1)</f>
        <v>0</v>
      </c>
      <c r="D3201">
        <f>_xlfn.XLOOKUP(ufc_fights_2[[#This Row],[b_fighter_id]],ufc_fighters[id],ufc_fighters[year],"Prázdné",0,1)</f>
        <v>0</v>
      </c>
      <c r="E3201" s="10">
        <f>YEAR(ufc_fights_2[[#This Row],[date]])-ufc_fights_2[[#This Row],[r_year]]</f>
        <v>1997</v>
      </c>
      <c r="F3201" s="10">
        <f>YEAR(ufc_fights_2[[#This Row],[date]])-ufc_fights_2[[#This Row],[b_year]]</f>
        <v>1997</v>
      </c>
      <c r="G3201">
        <v>0</v>
      </c>
      <c r="H3201">
        <v>0</v>
      </c>
      <c r="I3201">
        <v>0.5</v>
      </c>
      <c r="J3201">
        <v>0.25</v>
      </c>
      <c r="K3201">
        <v>0.57140000000000002</v>
      </c>
      <c r="L3201">
        <v>0.25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0</v>
      </c>
      <c r="T3201" s="2">
        <v>0</v>
      </c>
      <c r="U3201">
        <v>0.75</v>
      </c>
      <c r="V3201">
        <v>0.25</v>
      </c>
      <c r="W3201">
        <v>0</v>
      </c>
      <c r="X3201">
        <v>0</v>
      </c>
      <c r="Y3201">
        <v>0</v>
      </c>
      <c r="Z3201">
        <v>0</v>
      </c>
      <c r="AA3201">
        <v>0.25</v>
      </c>
      <c r="AB3201">
        <v>0</v>
      </c>
      <c r="AC3201">
        <v>0</v>
      </c>
      <c r="AD3201">
        <v>1</v>
      </c>
      <c r="AE3201">
        <v>0</v>
      </c>
      <c r="AF3201" t="s">
        <v>3910</v>
      </c>
      <c r="AG3201" s="2">
        <v>1.0069444444444444E-3</v>
      </c>
      <c r="AH3201" t="s">
        <v>4057</v>
      </c>
      <c r="AI3201">
        <v>1</v>
      </c>
      <c r="AJ3201" t="s">
        <v>3925</v>
      </c>
      <c r="AK3201" s="3">
        <v>35638</v>
      </c>
      <c r="AL3201" s="10">
        <f>YEAR(ufc_fights_2[[#This Row],[date]])</f>
        <v>1997</v>
      </c>
      <c r="AM3201" t="s">
        <v>3971</v>
      </c>
      <c r="AN3201">
        <v>155</v>
      </c>
      <c r="AO3201" t="s">
        <v>3913</v>
      </c>
      <c r="AP3201">
        <f>IF(ufc_fights_2[[#This Row],[winner]]="Red",ufc_fights_2[[#This Row],[r_fighter_id]],ufc_fights_2[[#This Row],[b_fighter_id]])</f>
        <v>1475</v>
      </c>
      <c r="AQ3201" t="str">
        <f>_xlfn.XLOOKUP(ufc_fights_2[[#This Row],[winnerID]],ufc_fighters[id],ufc_fighters[fighter_name],"xxx",0,1)</f>
        <v>Kevin Jackson</v>
      </c>
    </row>
    <row r="3202" spans="1:43">
      <c r="A3202">
        <v>279</v>
      </c>
      <c r="B3202">
        <v>1830</v>
      </c>
      <c r="C3202">
        <f>_xlfn.XLOOKUP(ufc_fights_2[[#This Row],[r_fighter_id]],ufc_fighters[id],ufc_fighters[year],"xxx",0,1)</f>
        <v>1979</v>
      </c>
      <c r="D3202">
        <f>_xlfn.XLOOKUP(ufc_fights_2[[#This Row],[b_fighter_id]],ufc_fighters[id],ufc_fighters[year],"Prázdné",0,1)</f>
        <v>0</v>
      </c>
      <c r="E3202" s="10">
        <f>YEAR(ufc_fights_2[[#This Row],[date]])-ufc_fights_2[[#This Row],[r_year]]</f>
        <v>29</v>
      </c>
      <c r="F3202" s="10">
        <f>YEAR(ufc_fights_2[[#This Row],[date]])-ufc_fights_2[[#This Row],[b_year]]</f>
        <v>2008</v>
      </c>
      <c r="G3202">
        <v>0</v>
      </c>
      <c r="H3202">
        <v>0</v>
      </c>
      <c r="I3202">
        <v>0.67920000000000003</v>
      </c>
      <c r="J3202">
        <v>0.48</v>
      </c>
      <c r="K3202">
        <v>0.82689999999999997</v>
      </c>
      <c r="L3202">
        <v>0.80559999999999998</v>
      </c>
      <c r="M3202">
        <v>0.63639999999999997</v>
      </c>
      <c r="N3202">
        <v>1</v>
      </c>
      <c r="O3202">
        <v>0</v>
      </c>
      <c r="P3202">
        <v>2</v>
      </c>
      <c r="Q3202">
        <v>0</v>
      </c>
      <c r="R3202">
        <v>0</v>
      </c>
      <c r="S3202" s="2">
        <v>6.875E-3</v>
      </c>
      <c r="T3202" s="2">
        <v>2.2453703703703702E-3</v>
      </c>
      <c r="U3202">
        <v>0.65310000000000001</v>
      </c>
      <c r="V3202">
        <v>0.48</v>
      </c>
      <c r="W3202">
        <v>1</v>
      </c>
      <c r="X3202">
        <v>0</v>
      </c>
      <c r="Y3202">
        <v>0</v>
      </c>
      <c r="Z3202">
        <v>0</v>
      </c>
      <c r="AA3202">
        <v>0.1429</v>
      </c>
      <c r="AB3202">
        <v>0.84209999999999996</v>
      </c>
      <c r="AC3202">
        <v>1</v>
      </c>
      <c r="AD3202">
        <v>0.66669999999999996</v>
      </c>
      <c r="AE3202">
        <v>0.5</v>
      </c>
      <c r="AF3202" t="s">
        <v>3915</v>
      </c>
      <c r="AG3202" s="2">
        <v>3.472222222222222E-3</v>
      </c>
      <c r="AH3202" t="s">
        <v>3911</v>
      </c>
      <c r="AI3202">
        <v>3</v>
      </c>
      <c r="AJ3202" t="s">
        <v>4016</v>
      </c>
      <c r="AK3202" s="3">
        <v>39739</v>
      </c>
      <c r="AL3202" s="10">
        <f>YEAR(ufc_fights_2[[#This Row],[date]])</f>
        <v>2008</v>
      </c>
      <c r="AM3202" t="s">
        <v>3971</v>
      </c>
      <c r="AN3202">
        <v>150</v>
      </c>
      <c r="AO3202" t="s">
        <v>3913</v>
      </c>
      <c r="AP3202">
        <f>IF(ufc_fights_2[[#This Row],[winner]]="Red",ufc_fights_2[[#This Row],[r_fighter_id]],ufc_fights_2[[#This Row],[b_fighter_id]])</f>
        <v>279</v>
      </c>
      <c r="AQ3202" t="str">
        <f>_xlfn.XLOOKUP(ufc_fights_2[[#This Row],[winnerID]],ufc_fighters[id],ufc_fighters[fighter_name],"xxx",0,1)</f>
        <v>David Bielkheden</v>
      </c>
    </row>
    <row r="3203" spans="1:43">
      <c r="A3203">
        <v>868</v>
      </c>
      <c r="B3203">
        <v>2899</v>
      </c>
      <c r="C3203">
        <f>_xlfn.XLOOKUP(ufc_fights_2[[#This Row],[r_fighter_id]],ufc_fighters[id],ufc_fighters[year],"xxx",0,1)</f>
        <v>0</v>
      </c>
      <c r="D3203">
        <f>_xlfn.XLOOKUP(ufc_fights_2[[#This Row],[b_fighter_id]],ufc_fighters[id],ufc_fighters[year],"Prázdné",0,1)</f>
        <v>1975</v>
      </c>
      <c r="E3203" s="10">
        <f>YEAR(ufc_fights_2[[#This Row],[date]])-ufc_fights_2[[#This Row],[r_year]]</f>
        <v>2008</v>
      </c>
      <c r="F3203" s="10">
        <f>YEAR(ufc_fights_2[[#This Row],[date]])-ufc_fights_2[[#This Row],[b_year]]</f>
        <v>33</v>
      </c>
      <c r="G3203">
        <v>0</v>
      </c>
      <c r="H3203">
        <v>0</v>
      </c>
      <c r="I3203">
        <v>0.73809999999999998</v>
      </c>
      <c r="J3203">
        <v>0.41070000000000001</v>
      </c>
      <c r="K3203">
        <v>0.88460000000000005</v>
      </c>
      <c r="L3203">
        <v>0.4516</v>
      </c>
      <c r="M3203">
        <v>0.2</v>
      </c>
      <c r="N3203">
        <v>0.5</v>
      </c>
      <c r="O3203">
        <v>5</v>
      </c>
      <c r="P3203">
        <v>1</v>
      </c>
      <c r="Q3203">
        <v>0</v>
      </c>
      <c r="R3203">
        <v>0</v>
      </c>
      <c r="S3203" s="2">
        <v>2.8124999999999999E-3</v>
      </c>
      <c r="T3203" s="2">
        <v>3.6805555555555554E-3</v>
      </c>
      <c r="U3203">
        <v>0.63639999999999997</v>
      </c>
      <c r="V3203">
        <v>0.34039999999999998</v>
      </c>
      <c r="W3203">
        <v>0.82350000000000001</v>
      </c>
      <c r="X3203">
        <v>1</v>
      </c>
      <c r="Y3203">
        <v>1</v>
      </c>
      <c r="Z3203">
        <v>0.5</v>
      </c>
      <c r="AA3203">
        <v>0.3226</v>
      </c>
      <c r="AB3203">
        <v>0.79169999999999996</v>
      </c>
      <c r="AC3203">
        <v>0.66669999999999996</v>
      </c>
      <c r="AD3203">
        <v>0.75</v>
      </c>
      <c r="AE3203">
        <v>0.4375</v>
      </c>
      <c r="AF3203" t="s">
        <v>3933</v>
      </c>
      <c r="AG3203" s="2">
        <v>1.238425925925926E-3</v>
      </c>
      <c r="AH3203" t="s">
        <v>3911</v>
      </c>
      <c r="AI3203">
        <v>3</v>
      </c>
      <c r="AJ3203" t="s">
        <v>3961</v>
      </c>
      <c r="AK3203" s="3">
        <v>39739</v>
      </c>
      <c r="AL3203" s="10">
        <f>YEAR(ufc_fights_2[[#This Row],[date]])</f>
        <v>2008</v>
      </c>
      <c r="AM3203" t="s">
        <v>3971</v>
      </c>
      <c r="AN3203">
        <v>150</v>
      </c>
      <c r="AO3203" t="s">
        <v>3913</v>
      </c>
      <c r="AP3203">
        <f>IF(ufc_fights_2[[#This Row],[winner]]="Red",ufc_fights_2[[#This Row],[r_fighter_id]],ufc_fights_2[[#This Row],[b_fighter_id]])</f>
        <v>868</v>
      </c>
      <c r="AQ3203" t="str">
        <f>_xlfn.XLOOKUP(ufc_fights_2[[#This Row],[winnerID]],ufc_fighters[id],ufc_fighters[fighter_name],"xxx",0,1)</f>
        <v>Per Eklund</v>
      </c>
    </row>
    <row r="3204" spans="1:43">
      <c r="A3204">
        <v>2862</v>
      </c>
      <c r="B3204">
        <v>1988</v>
      </c>
      <c r="C3204">
        <f>_xlfn.XLOOKUP(ufc_fights_2[[#This Row],[r_fighter_id]],ufc_fighters[id],ufc_fighters[year],"xxx",0,1)</f>
        <v>1980</v>
      </c>
      <c r="D3204">
        <f>_xlfn.XLOOKUP(ufc_fights_2[[#This Row],[b_fighter_id]],ufc_fighters[id],ufc_fighters[year],"Prázdné",0,1)</f>
        <v>1982</v>
      </c>
      <c r="E3204" s="10">
        <f>YEAR(ufc_fights_2[[#This Row],[date]])-ufc_fights_2[[#This Row],[r_year]]</f>
        <v>36</v>
      </c>
      <c r="F3204" s="10">
        <f>YEAR(ufc_fights_2[[#This Row],[date]])-ufc_fights_2[[#This Row],[b_year]]</f>
        <v>34</v>
      </c>
      <c r="G3204">
        <v>0</v>
      </c>
      <c r="H3204">
        <v>0</v>
      </c>
      <c r="I3204">
        <v>0.3286</v>
      </c>
      <c r="J3204">
        <v>0.40960000000000002</v>
      </c>
      <c r="K3204">
        <v>0.3286</v>
      </c>
      <c r="L3204">
        <v>0.40479999999999999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0</v>
      </c>
      <c r="T3204" s="2">
        <v>0</v>
      </c>
      <c r="U3204">
        <v>0.1915</v>
      </c>
      <c r="V3204">
        <v>0.16669999999999999</v>
      </c>
      <c r="W3204">
        <v>0.4375</v>
      </c>
      <c r="X3204">
        <v>1</v>
      </c>
      <c r="Y3204">
        <v>0.8</v>
      </c>
      <c r="Z3204">
        <v>0.31879999999999997</v>
      </c>
      <c r="AA3204">
        <v>0.40960000000000002</v>
      </c>
      <c r="AB3204">
        <v>1</v>
      </c>
      <c r="AC3204">
        <v>0</v>
      </c>
      <c r="AD3204">
        <v>0</v>
      </c>
      <c r="AE3204">
        <v>0</v>
      </c>
      <c r="AF3204" t="s">
        <v>3922</v>
      </c>
      <c r="AG3204" s="2">
        <v>3.472222222222222E-3</v>
      </c>
      <c r="AH3204" t="s">
        <v>3911</v>
      </c>
      <c r="AI3204">
        <v>3</v>
      </c>
      <c r="AJ3204" t="s">
        <v>3955</v>
      </c>
      <c r="AK3204" s="3">
        <v>42651</v>
      </c>
      <c r="AL3204" s="10">
        <f>YEAR(ufc_fights_2[[#This Row],[date]])</f>
        <v>2016</v>
      </c>
      <c r="AM3204" t="s">
        <v>3971</v>
      </c>
      <c r="AN3204">
        <v>33</v>
      </c>
      <c r="AO3204" t="s">
        <v>3913</v>
      </c>
      <c r="AP3204">
        <f>IF(ufc_fights_2[[#This Row],[winner]]="Red",ufc_fights_2[[#This Row],[r_fighter_id]],ufc_fights_2[[#This Row],[b_fighter_id]])</f>
        <v>2862</v>
      </c>
      <c r="AQ3204" t="str">
        <f>_xlfn.XLOOKUP(ufc_fights_2[[#This Row],[winnerID]],ufc_fighters[id],ufc_fighters[fighter_name],"xxx",0,1)</f>
        <v>Leonardo Santos</v>
      </c>
    </row>
    <row r="3205" spans="1:43">
      <c r="A3205">
        <v>1266</v>
      </c>
      <c r="B3205">
        <v>767</v>
      </c>
      <c r="C3205">
        <f>_xlfn.XLOOKUP(ufc_fights_2[[#This Row],[r_fighter_id]],ufc_fighters[id],ufc_fighters[year],"xxx",0,1)</f>
        <v>1995</v>
      </c>
      <c r="D3205">
        <f>_xlfn.XLOOKUP(ufc_fights_2[[#This Row],[b_fighter_id]],ufc_fighters[id],ufc_fighters[year],"Prázdné",0,1)</f>
        <v>1993</v>
      </c>
      <c r="E3205" s="10">
        <f>YEAR(ufc_fights_2[[#This Row],[date]])-ufc_fights_2[[#This Row],[r_year]]</f>
        <v>23</v>
      </c>
      <c r="F3205" s="10">
        <f>YEAR(ufc_fights_2[[#This Row],[date]])-ufc_fights_2[[#This Row],[b_year]]</f>
        <v>25</v>
      </c>
      <c r="G3205">
        <v>1</v>
      </c>
      <c r="H3205">
        <v>0</v>
      </c>
      <c r="I3205">
        <v>0.46970000000000001</v>
      </c>
      <c r="J3205">
        <v>0.2273</v>
      </c>
      <c r="K3205">
        <v>0.4904</v>
      </c>
      <c r="L3205">
        <v>0.2273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3.9351851851851852E-4</v>
      </c>
      <c r="T3205" s="2">
        <v>0</v>
      </c>
      <c r="U3205">
        <v>0.43890000000000001</v>
      </c>
      <c r="V3205">
        <v>0.14430000000000001</v>
      </c>
      <c r="W3205">
        <v>0.63639999999999997</v>
      </c>
      <c r="X3205">
        <v>1</v>
      </c>
      <c r="Y3205">
        <v>1</v>
      </c>
      <c r="Z3205">
        <v>0.44119999999999998</v>
      </c>
      <c r="AA3205">
        <v>0.2248</v>
      </c>
      <c r="AB3205">
        <v>0.90910000000000002</v>
      </c>
      <c r="AC3205">
        <v>0.5</v>
      </c>
      <c r="AD3205">
        <v>0.47060000000000002</v>
      </c>
      <c r="AE3205">
        <v>0</v>
      </c>
      <c r="AF3205" t="s">
        <v>3915</v>
      </c>
      <c r="AG3205" s="2">
        <v>3.472222222222222E-3</v>
      </c>
      <c r="AH3205" t="s">
        <v>3911</v>
      </c>
      <c r="AI3205">
        <v>3</v>
      </c>
      <c r="AJ3205" t="s">
        <v>4003</v>
      </c>
      <c r="AK3205" s="3">
        <v>43303</v>
      </c>
      <c r="AL3205" s="10">
        <f>YEAR(ufc_fights_2[[#This Row],[date]])</f>
        <v>2018</v>
      </c>
      <c r="AM3205" t="s">
        <v>3971</v>
      </c>
      <c r="AN3205">
        <v>108</v>
      </c>
      <c r="AO3205" t="s">
        <v>3913</v>
      </c>
      <c r="AP3205">
        <f>IF(ufc_fights_2[[#This Row],[winner]]="Red",ufc_fights_2[[#This Row],[r_fighter_id]],ufc_fights_2[[#This Row],[b_fighter_id]])</f>
        <v>1266</v>
      </c>
      <c r="AQ3205" t="str">
        <f>_xlfn.XLOOKUP(ufc_fights_2[[#This Row],[winnerID]],ufc_fighters[id],ufc_fighters[fighter_name],"xxx",0,1)</f>
        <v>Nasrat Haqparast</v>
      </c>
    </row>
    <row r="3206" spans="1:43">
      <c r="A3206">
        <v>434</v>
      </c>
      <c r="B3206">
        <v>1688</v>
      </c>
      <c r="C3206">
        <f>_xlfn.XLOOKUP(ufc_fights_2[[#This Row],[r_fighter_id]],ufc_fighters[id],ufc_fighters[year],"xxx",0,1)</f>
        <v>1983</v>
      </c>
      <c r="D3206">
        <f>_xlfn.XLOOKUP(ufc_fights_2[[#This Row],[b_fighter_id]],ufc_fighters[id],ufc_fighters[year],"Prázdné",0,1)</f>
        <v>1981</v>
      </c>
      <c r="E3206" s="10">
        <f>YEAR(ufc_fights_2[[#This Row],[date]])-ufc_fights_2[[#This Row],[r_year]]</f>
        <v>31</v>
      </c>
      <c r="F3206" s="10">
        <f>YEAR(ufc_fights_2[[#This Row],[date]])-ufc_fights_2[[#This Row],[b_year]]</f>
        <v>33</v>
      </c>
      <c r="G3206">
        <v>0</v>
      </c>
      <c r="H3206">
        <v>0</v>
      </c>
      <c r="I3206">
        <v>0.45829999999999999</v>
      </c>
      <c r="J3206">
        <v>0.1923</v>
      </c>
      <c r="K3206">
        <v>0.63160000000000005</v>
      </c>
      <c r="L3206">
        <v>0.38240000000000002</v>
      </c>
      <c r="M3206">
        <v>0.4</v>
      </c>
      <c r="N3206">
        <v>1</v>
      </c>
      <c r="O3206">
        <v>1</v>
      </c>
      <c r="P3206">
        <v>0</v>
      </c>
      <c r="Q3206">
        <v>0</v>
      </c>
      <c r="R3206">
        <v>0</v>
      </c>
      <c r="S3206" s="2">
        <v>3.0092592592592593E-3</v>
      </c>
      <c r="T3206" s="2">
        <v>8.1018518518518516E-4</v>
      </c>
      <c r="U3206">
        <v>0.45450000000000002</v>
      </c>
      <c r="V3206">
        <v>0.16669999999999999</v>
      </c>
      <c r="W3206">
        <v>0.5</v>
      </c>
      <c r="X3206">
        <v>0</v>
      </c>
      <c r="Y3206">
        <v>0.28570000000000001</v>
      </c>
      <c r="Z3206">
        <v>0.2727</v>
      </c>
      <c r="AA3206">
        <v>0.13039999999999999</v>
      </c>
      <c r="AB3206">
        <v>1</v>
      </c>
      <c r="AC3206">
        <v>0</v>
      </c>
      <c r="AD3206">
        <v>0.58330000000000004</v>
      </c>
      <c r="AE3206">
        <v>0.66669999999999996</v>
      </c>
      <c r="AF3206" t="s">
        <v>3933</v>
      </c>
      <c r="AG3206" s="2">
        <v>2.1527777777777778E-3</v>
      </c>
      <c r="AH3206" t="s">
        <v>3911</v>
      </c>
      <c r="AI3206">
        <v>3</v>
      </c>
      <c r="AJ3206" t="s">
        <v>3939</v>
      </c>
      <c r="AK3206" s="3">
        <v>41937</v>
      </c>
      <c r="AL3206" s="10">
        <f>YEAR(ufc_fights_2[[#This Row],[date]])</f>
        <v>2014</v>
      </c>
      <c r="AM3206" t="s">
        <v>3971</v>
      </c>
      <c r="AN3206">
        <v>39</v>
      </c>
      <c r="AO3206" t="s">
        <v>3913</v>
      </c>
      <c r="AP3206">
        <f>IF(ufc_fights_2[[#This Row],[winner]]="Red",ufc_fights_2[[#This Row],[r_fighter_id]],ufc_fights_2[[#This Row],[b_fighter_id]])</f>
        <v>434</v>
      </c>
      <c r="AQ3206" t="str">
        <f>_xlfn.XLOOKUP(ufc_fights_2[[#This Row],[winnerID]],ufc_fighters[id],ufc_fighters[fighter_name],"xxx",0,1)</f>
        <v>Yan Cabral</v>
      </c>
    </row>
    <row r="3207" spans="1:43">
      <c r="A3207">
        <v>606</v>
      </c>
      <c r="B3207">
        <v>1095</v>
      </c>
      <c r="C3207">
        <f>_xlfn.XLOOKUP(ufc_fights_2[[#This Row],[r_fighter_id]],ufc_fighters[id],ufc_fighters[year],"xxx",0,1)</f>
        <v>0</v>
      </c>
      <c r="D3207">
        <f>_xlfn.XLOOKUP(ufc_fights_2[[#This Row],[b_fighter_id]],ufc_fighters[id],ufc_fighters[year],"Prázdné",0,1)</f>
        <v>1977</v>
      </c>
      <c r="E3207" s="10">
        <f>YEAR(ufc_fights_2[[#This Row],[date]])-ufc_fights_2[[#This Row],[r_year]]</f>
        <v>2000</v>
      </c>
      <c r="F3207" s="10">
        <f>YEAR(ufc_fights_2[[#This Row],[date]])-ufc_fights_2[[#This Row],[b_year]]</f>
        <v>23</v>
      </c>
      <c r="G3207">
        <v>0</v>
      </c>
      <c r="H3207">
        <v>0</v>
      </c>
      <c r="I3207">
        <v>0.46810000000000002</v>
      </c>
      <c r="J3207">
        <v>0.38100000000000001</v>
      </c>
      <c r="K3207">
        <v>0.67949999999999999</v>
      </c>
      <c r="L3207">
        <v>0.4</v>
      </c>
      <c r="M3207">
        <v>0.2</v>
      </c>
      <c r="N3207">
        <v>0</v>
      </c>
      <c r="O3207">
        <v>2</v>
      </c>
      <c r="P3207">
        <v>0</v>
      </c>
      <c r="Q3207">
        <v>0</v>
      </c>
      <c r="R3207">
        <v>0</v>
      </c>
      <c r="S3207" s="2">
        <v>7.8703703703703705E-4</v>
      </c>
      <c r="T3207" s="2">
        <v>1.4699074074074074E-3</v>
      </c>
      <c r="U3207">
        <v>0.4</v>
      </c>
      <c r="V3207">
        <v>0.26669999999999999</v>
      </c>
      <c r="W3207">
        <v>0.63639999999999997</v>
      </c>
      <c r="X3207">
        <v>0.5</v>
      </c>
      <c r="Y3207">
        <v>1</v>
      </c>
      <c r="Z3207">
        <v>0.44119999999999998</v>
      </c>
      <c r="AA3207">
        <v>0.31909999999999999</v>
      </c>
      <c r="AB3207">
        <v>0.58330000000000004</v>
      </c>
      <c r="AC3207">
        <v>0.5625</v>
      </c>
      <c r="AD3207">
        <v>0</v>
      </c>
      <c r="AE3207">
        <v>0</v>
      </c>
      <c r="AF3207" t="s">
        <v>3933</v>
      </c>
      <c r="AG3207" s="2">
        <v>1.0300925925925926E-3</v>
      </c>
      <c r="AH3207" t="s">
        <v>3911</v>
      </c>
      <c r="AI3207">
        <v>3</v>
      </c>
      <c r="AJ3207" t="s">
        <v>3925</v>
      </c>
      <c r="AK3207" s="3">
        <v>36595</v>
      </c>
      <c r="AL3207" s="10">
        <f>YEAR(ufc_fights_2[[#This Row],[date]])</f>
        <v>2000</v>
      </c>
      <c r="AM3207" t="s">
        <v>3971</v>
      </c>
      <c r="AN3207">
        <v>146</v>
      </c>
      <c r="AO3207" t="s">
        <v>3913</v>
      </c>
      <c r="AP3207">
        <f>IF(ufc_fights_2[[#This Row],[winner]]="Red",ufc_fights_2[[#This Row],[r_fighter_id]],ufc_fights_2[[#This Row],[b_fighter_id]])</f>
        <v>606</v>
      </c>
      <c r="AQ3207" t="str">
        <f>_xlfn.XLOOKUP(ufc_fights_2[[#This Row],[winnerID]],ufc_fighters[id],ufc_fighters[fighter_name],"xxx",0,1)</f>
        <v>Bob Cook</v>
      </c>
    </row>
    <row r="3208" spans="1:43">
      <c r="A3208">
        <v>2862</v>
      </c>
      <c r="B3208">
        <v>307</v>
      </c>
      <c r="C3208">
        <f>_xlfn.XLOOKUP(ufc_fights_2[[#This Row],[r_fighter_id]],ufc_fighters[id],ufc_fighters[year],"xxx",0,1)</f>
        <v>1980</v>
      </c>
      <c r="D3208">
        <f>_xlfn.XLOOKUP(ufc_fights_2[[#This Row],[b_fighter_id]],ufc_fighters[id],ufc_fighters[year],"Prázdné",0,1)</f>
        <v>1990</v>
      </c>
      <c r="E3208" s="10">
        <f>YEAR(ufc_fights_2[[#This Row],[date]])-ufc_fights_2[[#This Row],[r_year]]</f>
        <v>40</v>
      </c>
      <c r="F3208" s="10">
        <f>YEAR(ufc_fights_2[[#This Row],[date]])-ufc_fights_2[[#This Row],[b_year]]</f>
        <v>30</v>
      </c>
      <c r="G3208">
        <v>0</v>
      </c>
      <c r="H3208">
        <v>0</v>
      </c>
      <c r="I3208">
        <v>0.55459999999999998</v>
      </c>
      <c r="J3208">
        <v>0.4274</v>
      </c>
      <c r="K3208">
        <v>0.64090000000000003</v>
      </c>
      <c r="L3208">
        <v>0.52259999999999995</v>
      </c>
      <c r="M3208">
        <v>0.5</v>
      </c>
      <c r="N3208">
        <v>9.0899999999999995E-2</v>
      </c>
      <c r="O3208">
        <v>0</v>
      </c>
      <c r="P3208">
        <v>0</v>
      </c>
      <c r="Q3208">
        <v>0</v>
      </c>
      <c r="R3208">
        <v>1</v>
      </c>
      <c r="S3208" s="2">
        <v>1.0879629629629629E-3</v>
      </c>
      <c r="T3208" s="2">
        <v>4.2476851851851851E-3</v>
      </c>
      <c r="U3208">
        <v>0.52829999999999999</v>
      </c>
      <c r="V3208">
        <v>0.29270000000000002</v>
      </c>
      <c r="W3208">
        <v>0.66669999999999996</v>
      </c>
      <c r="X3208">
        <v>1</v>
      </c>
      <c r="Y3208">
        <v>1</v>
      </c>
      <c r="Z3208">
        <v>0.47189999999999999</v>
      </c>
      <c r="AA3208">
        <v>0.38540000000000002</v>
      </c>
      <c r="AB3208">
        <v>0.83330000000000004</v>
      </c>
      <c r="AC3208">
        <v>0.85709999999999997</v>
      </c>
      <c r="AD3208">
        <v>0.77780000000000005</v>
      </c>
      <c r="AE3208">
        <v>0.5</v>
      </c>
      <c r="AF3208" t="s">
        <v>3915</v>
      </c>
      <c r="AG3208" s="2">
        <v>3.472222222222222E-3</v>
      </c>
      <c r="AH3208" t="s">
        <v>3911</v>
      </c>
      <c r="AI3208">
        <v>3</v>
      </c>
      <c r="AJ3208" t="s">
        <v>3931</v>
      </c>
      <c r="AK3208" s="3">
        <v>44023</v>
      </c>
      <c r="AL3208" s="10">
        <f>YEAR(ufc_fights_2[[#This Row],[date]])</f>
        <v>2020</v>
      </c>
      <c r="AM3208" t="s">
        <v>3971</v>
      </c>
      <c r="AN3208">
        <v>5</v>
      </c>
      <c r="AO3208" t="s">
        <v>3913</v>
      </c>
      <c r="AP3208">
        <f>IF(ufc_fights_2[[#This Row],[winner]]="Red",ufc_fights_2[[#This Row],[r_fighter_id]],ufc_fights_2[[#This Row],[b_fighter_id]])</f>
        <v>2862</v>
      </c>
      <c r="AQ3208" t="str">
        <f>_xlfn.XLOOKUP(ufc_fights_2[[#This Row],[winnerID]],ufc_fighters[id],ufc_fighters[fighter_name],"xxx",0,1)</f>
        <v>Leonardo Santos</v>
      </c>
    </row>
    <row r="3209" spans="1:43">
      <c r="A3209">
        <v>3209</v>
      </c>
      <c r="B3209">
        <v>158</v>
      </c>
      <c r="C3209">
        <f>_xlfn.XLOOKUP(ufc_fights_2[[#This Row],[r_fighter_id]],ufc_fighters[id],ufc_fighters[year],"xxx",0,1)</f>
        <v>1984</v>
      </c>
      <c r="D3209">
        <f>_xlfn.XLOOKUP(ufc_fights_2[[#This Row],[b_fighter_id]],ufc_fighters[id],ufc_fighters[year],"Prázdné",0,1)</f>
        <v>1986</v>
      </c>
      <c r="E3209" s="10">
        <f>YEAR(ufc_fights_2[[#This Row],[date]])-ufc_fights_2[[#This Row],[r_year]]</f>
        <v>26</v>
      </c>
      <c r="F3209" s="10">
        <f>YEAR(ufc_fights_2[[#This Row],[date]])-ufc_fights_2[[#This Row],[b_year]]</f>
        <v>24</v>
      </c>
      <c r="G3209">
        <v>0</v>
      </c>
      <c r="H3209">
        <v>0</v>
      </c>
      <c r="I3209">
        <v>0.63639999999999997</v>
      </c>
      <c r="J3209">
        <v>0.375</v>
      </c>
      <c r="K3209">
        <v>0.79369999999999996</v>
      </c>
      <c r="L3209">
        <v>0.46150000000000002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0</v>
      </c>
      <c r="S3209" s="2">
        <v>2.0601851851851853E-3</v>
      </c>
      <c r="T3209" s="2">
        <v>5.7870370370370373E-5</v>
      </c>
      <c r="U3209">
        <v>0.55559999999999998</v>
      </c>
      <c r="V3209">
        <v>0.16669999999999999</v>
      </c>
      <c r="W3209">
        <v>1</v>
      </c>
      <c r="X3209">
        <v>0</v>
      </c>
      <c r="Y3209">
        <v>0</v>
      </c>
      <c r="Z3209">
        <v>0.33329999999999999</v>
      </c>
      <c r="AA3209">
        <v>0.375</v>
      </c>
      <c r="AB3209">
        <v>0</v>
      </c>
      <c r="AC3209">
        <v>0</v>
      </c>
      <c r="AD3209">
        <v>0.75</v>
      </c>
      <c r="AE3209">
        <v>0</v>
      </c>
      <c r="AF3209" t="s">
        <v>3933</v>
      </c>
      <c r="AG3209" s="2">
        <v>2.627314814814815E-3</v>
      </c>
      <c r="AH3209" t="s">
        <v>3911</v>
      </c>
      <c r="AI3209">
        <v>3</v>
      </c>
      <c r="AJ3209" t="s">
        <v>3964</v>
      </c>
      <c r="AK3209" s="3">
        <v>40446</v>
      </c>
      <c r="AL3209" s="10">
        <f>YEAR(ufc_fights_2[[#This Row],[date]])</f>
        <v>2010</v>
      </c>
      <c r="AM3209" t="s">
        <v>3971</v>
      </c>
      <c r="AN3209">
        <v>148</v>
      </c>
      <c r="AO3209" t="s">
        <v>3913</v>
      </c>
      <c r="AP3209">
        <f>IF(ufc_fights_2[[#This Row],[winner]]="Red",ufc_fights_2[[#This Row],[r_fighter_id]],ufc_fights_2[[#This Row],[b_fighter_id]])</f>
        <v>3209</v>
      </c>
      <c r="AQ3209" t="str">
        <f>_xlfn.XLOOKUP(ufc_fights_2[[#This Row],[winnerID]],ufc_fighters[id],ufc_fighters[fighter_name],"xxx",0,1)</f>
        <v>Thiago Tavares</v>
      </c>
    </row>
    <row r="3210" spans="1:43">
      <c r="A3210">
        <v>2862</v>
      </c>
      <c r="B3210">
        <v>1785</v>
      </c>
      <c r="C3210">
        <f>_xlfn.XLOOKUP(ufc_fights_2[[#This Row],[r_fighter_id]],ufc_fighters[id],ufc_fighters[year],"xxx",0,1)</f>
        <v>1980</v>
      </c>
      <c r="D3210">
        <f>_xlfn.XLOOKUP(ufc_fights_2[[#This Row],[b_fighter_id]],ufc_fighters[id],ufc_fighters[year],"Prázdné",0,1)</f>
        <v>1992</v>
      </c>
      <c r="E3210" s="10">
        <f>YEAR(ufc_fights_2[[#This Row],[date]])-ufc_fights_2[[#This Row],[r_year]]</f>
        <v>35</v>
      </c>
      <c r="F3210" s="10">
        <f>YEAR(ufc_fights_2[[#This Row],[date]])-ufc_fights_2[[#This Row],[b_year]]</f>
        <v>23</v>
      </c>
      <c r="G3210">
        <v>1</v>
      </c>
      <c r="H3210">
        <v>0</v>
      </c>
      <c r="I3210">
        <v>0.66669999999999996</v>
      </c>
      <c r="J3210">
        <v>0.21740000000000001</v>
      </c>
      <c r="K3210">
        <v>0.66669999999999996</v>
      </c>
      <c r="L3210">
        <v>0.21740000000000001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3.4722222222222224E-4</v>
      </c>
      <c r="T3210" s="2">
        <v>0</v>
      </c>
      <c r="U3210">
        <v>0.57889999999999997</v>
      </c>
      <c r="V3210">
        <v>0.125</v>
      </c>
      <c r="W3210">
        <v>1</v>
      </c>
      <c r="X3210">
        <v>1</v>
      </c>
      <c r="Y3210">
        <v>0</v>
      </c>
      <c r="Z3210">
        <v>0.6</v>
      </c>
      <c r="AA3210">
        <v>0.21740000000000001</v>
      </c>
      <c r="AB3210">
        <v>0</v>
      </c>
      <c r="AC3210">
        <v>0</v>
      </c>
      <c r="AD3210">
        <v>0.77780000000000005</v>
      </c>
      <c r="AE3210">
        <v>0</v>
      </c>
      <c r="AF3210" t="s">
        <v>3910</v>
      </c>
      <c r="AG3210" s="2">
        <v>2.3842592592592591E-3</v>
      </c>
      <c r="AH3210" t="s">
        <v>3911</v>
      </c>
      <c r="AI3210">
        <v>3</v>
      </c>
      <c r="AJ3210" t="s">
        <v>3925</v>
      </c>
      <c r="AK3210" s="3">
        <v>42350</v>
      </c>
      <c r="AL3210" s="10">
        <f>YEAR(ufc_fights_2[[#This Row],[date]])</f>
        <v>2015</v>
      </c>
      <c r="AM3210" t="s">
        <v>3971</v>
      </c>
      <c r="AN3210">
        <v>1</v>
      </c>
      <c r="AO3210" t="s">
        <v>3913</v>
      </c>
      <c r="AP3210">
        <f>IF(ufc_fights_2[[#This Row],[winner]]="Red",ufc_fights_2[[#This Row],[r_fighter_id]],ufc_fights_2[[#This Row],[b_fighter_id]])</f>
        <v>2862</v>
      </c>
      <c r="AQ3210" t="str">
        <f>_xlfn.XLOOKUP(ufc_fights_2[[#This Row],[winnerID]],ufc_fighters[id],ufc_fighters[fighter_name],"xxx",0,1)</f>
        <v>Leonardo Santos</v>
      </c>
    </row>
    <row r="3211" spans="1:43">
      <c r="A3211">
        <v>3209</v>
      </c>
      <c r="B3211">
        <v>289</v>
      </c>
      <c r="C3211">
        <f>_xlfn.XLOOKUP(ufc_fights_2[[#This Row],[r_fighter_id]],ufc_fighters[id],ufc_fighters[year],"xxx",0,1)</f>
        <v>1984</v>
      </c>
      <c r="D3211">
        <f>_xlfn.XLOOKUP(ufc_fights_2[[#This Row],[b_fighter_id]],ufc_fighters[id],ufc_fighters[year],"Prázdné",0,1)</f>
        <v>1972</v>
      </c>
      <c r="E3211" s="10">
        <f>YEAR(ufc_fights_2[[#This Row],[date]])-ufc_fights_2[[#This Row],[r_year]]</f>
        <v>23</v>
      </c>
      <c r="F3211" s="10">
        <f>YEAR(ufc_fights_2[[#This Row],[date]])-ufc_fights_2[[#This Row],[b_year]]</f>
        <v>35</v>
      </c>
      <c r="G3211">
        <v>0</v>
      </c>
      <c r="H3211">
        <v>0</v>
      </c>
      <c r="I3211">
        <v>0.61109999999999998</v>
      </c>
      <c r="J3211">
        <v>0</v>
      </c>
      <c r="K3211">
        <v>0.8125</v>
      </c>
      <c r="L3211">
        <v>0.8</v>
      </c>
      <c r="M3211">
        <v>0.5</v>
      </c>
      <c r="N3211">
        <v>0</v>
      </c>
      <c r="O3211">
        <v>2</v>
      </c>
      <c r="P3211">
        <v>2</v>
      </c>
      <c r="Q3211">
        <v>0</v>
      </c>
      <c r="R3211">
        <v>1</v>
      </c>
      <c r="S3211" s="2">
        <v>3.5300925925925925E-3</v>
      </c>
      <c r="T3211" s="2">
        <v>1.0185185185185184E-3</v>
      </c>
      <c r="U3211">
        <v>0.58819999999999995</v>
      </c>
      <c r="V3211">
        <v>0</v>
      </c>
      <c r="W3211">
        <v>1</v>
      </c>
      <c r="X3211">
        <v>0</v>
      </c>
      <c r="Y3211">
        <v>0</v>
      </c>
      <c r="Z3211">
        <v>0.66669999999999996</v>
      </c>
      <c r="AA3211">
        <v>0</v>
      </c>
      <c r="AB3211">
        <v>0</v>
      </c>
      <c r="AC3211">
        <v>0</v>
      </c>
      <c r="AD3211">
        <v>0.6</v>
      </c>
      <c r="AE3211">
        <v>0</v>
      </c>
      <c r="AF3211" t="s">
        <v>3933</v>
      </c>
      <c r="AG3211" s="2">
        <v>1.9560185185185184E-3</v>
      </c>
      <c r="AH3211" t="s">
        <v>3911</v>
      </c>
      <c r="AI3211">
        <v>3</v>
      </c>
      <c r="AJ3211" t="s">
        <v>3925</v>
      </c>
      <c r="AK3211" s="3">
        <v>39245</v>
      </c>
      <c r="AL3211" s="10">
        <f>YEAR(ufc_fights_2[[#This Row],[date]])</f>
        <v>2007</v>
      </c>
      <c r="AM3211" t="s">
        <v>3971</v>
      </c>
      <c r="AN3211">
        <v>69</v>
      </c>
      <c r="AO3211" t="s">
        <v>3913</v>
      </c>
      <c r="AP3211">
        <f>IF(ufc_fights_2[[#This Row],[winner]]="Red",ufc_fights_2[[#This Row],[r_fighter_id]],ufc_fights_2[[#This Row],[b_fighter_id]])</f>
        <v>3209</v>
      </c>
      <c r="AQ3211" t="str">
        <f>_xlfn.XLOOKUP(ufc_fights_2[[#This Row],[winnerID]],ufc_fighters[id],ufc_fighters[fighter_name],"xxx",0,1)</f>
        <v>Thiago Tavares</v>
      </c>
    </row>
    <row r="3212" spans="1:43">
      <c r="A3212">
        <v>3209</v>
      </c>
      <c r="B3212">
        <v>2809</v>
      </c>
      <c r="C3212">
        <f>_xlfn.XLOOKUP(ufc_fights_2[[#This Row],[r_fighter_id]],ufc_fighters[id],ufc_fighters[year],"xxx",0,1)</f>
        <v>1984</v>
      </c>
      <c r="D3212">
        <f>_xlfn.XLOOKUP(ufc_fights_2[[#This Row],[b_fighter_id]],ufc_fighters[id],ufc_fighters[year],"Prázdné",0,1)</f>
        <v>1982</v>
      </c>
      <c r="E3212" s="10">
        <f>YEAR(ufc_fights_2[[#This Row],[date]])-ufc_fights_2[[#This Row],[r_year]]</f>
        <v>29</v>
      </c>
      <c r="F3212" s="10">
        <f>YEAR(ufc_fights_2[[#This Row],[date]])-ufc_fights_2[[#This Row],[b_year]]</f>
        <v>31</v>
      </c>
      <c r="G3212">
        <v>0</v>
      </c>
      <c r="H3212">
        <v>0</v>
      </c>
      <c r="I3212">
        <v>0.63639999999999997</v>
      </c>
      <c r="J3212">
        <v>0.23530000000000001</v>
      </c>
      <c r="K3212">
        <v>0.83330000000000004</v>
      </c>
      <c r="L3212">
        <v>0.51849999999999996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0</v>
      </c>
      <c r="S3212" s="2">
        <v>9.0277777777777774E-4</v>
      </c>
      <c r="T3212" s="2">
        <v>1.9675925925925926E-4</v>
      </c>
      <c r="U3212">
        <v>0.5</v>
      </c>
      <c r="V3212">
        <v>0.25</v>
      </c>
      <c r="W3212">
        <v>1</v>
      </c>
      <c r="X3212">
        <v>0</v>
      </c>
      <c r="Y3212">
        <v>0.25</v>
      </c>
      <c r="Z3212">
        <v>0.55559999999999998</v>
      </c>
      <c r="AA3212">
        <v>9.0899999999999995E-2</v>
      </c>
      <c r="AB3212">
        <v>1</v>
      </c>
      <c r="AC3212">
        <v>0</v>
      </c>
      <c r="AD3212">
        <v>1</v>
      </c>
      <c r="AE3212">
        <v>0.6</v>
      </c>
      <c r="AF3212" t="s">
        <v>3933</v>
      </c>
      <c r="AG3212" s="2">
        <v>1.8287037037037037E-3</v>
      </c>
      <c r="AH3212" t="s">
        <v>3911</v>
      </c>
      <c r="AI3212">
        <v>3</v>
      </c>
      <c r="AJ3212" t="s">
        <v>3928</v>
      </c>
      <c r="AK3212" s="3">
        <v>41587</v>
      </c>
      <c r="AL3212" s="10">
        <f>YEAR(ufc_fights_2[[#This Row],[date]])</f>
        <v>2013</v>
      </c>
      <c r="AM3212" t="s">
        <v>3971</v>
      </c>
      <c r="AN3212">
        <v>47</v>
      </c>
      <c r="AO3212" t="s">
        <v>3913</v>
      </c>
      <c r="AP3212">
        <f>IF(ufc_fights_2[[#This Row],[winner]]="Red",ufc_fights_2[[#This Row],[r_fighter_id]],ufc_fights_2[[#This Row],[b_fighter_id]])</f>
        <v>3209</v>
      </c>
      <c r="AQ3212" t="str">
        <f>_xlfn.XLOOKUP(ufc_fights_2[[#This Row],[winnerID]],ufc_fighters[id],ufc_fighters[fighter_name],"xxx",0,1)</f>
        <v>Thiago Tavares</v>
      </c>
    </row>
    <row r="3213" spans="1:43">
      <c r="A3213">
        <v>3209</v>
      </c>
      <c r="B3213">
        <v>3142</v>
      </c>
      <c r="C3213">
        <f>_xlfn.XLOOKUP(ufc_fights_2[[#This Row],[r_fighter_id]],ufc_fighters[id],ufc_fighters[year],"xxx",0,1)</f>
        <v>1984</v>
      </c>
      <c r="D3213">
        <f>_xlfn.XLOOKUP(ufc_fights_2[[#This Row],[b_fighter_id]],ufc_fighters[id],ufc_fighters[year],"Prázdné",0,1)</f>
        <v>1984</v>
      </c>
      <c r="E3213" s="10">
        <f>YEAR(ufc_fights_2[[#This Row],[date]])-ufc_fights_2[[#This Row],[r_year]]</f>
        <v>28</v>
      </c>
      <c r="F3213" s="10">
        <f>YEAR(ufc_fights_2[[#This Row],[date]])-ufc_fights_2[[#This Row],[b_year]]</f>
        <v>28</v>
      </c>
      <c r="G3213">
        <v>0</v>
      </c>
      <c r="H3213">
        <v>0</v>
      </c>
      <c r="I3213">
        <v>0.3906</v>
      </c>
      <c r="J3213">
        <v>0.2616</v>
      </c>
      <c r="K3213">
        <v>0.41909999999999997</v>
      </c>
      <c r="L3213">
        <v>0.29049999999999998</v>
      </c>
      <c r="M3213">
        <v>0.18179999999999999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1.6666666666666668E-3</v>
      </c>
      <c r="T3213" s="2">
        <v>2.4305555555555555E-4</v>
      </c>
      <c r="U3213">
        <v>0.23910000000000001</v>
      </c>
      <c r="V3213">
        <v>0.13139999999999999</v>
      </c>
      <c r="W3213">
        <v>0.8</v>
      </c>
      <c r="X3213">
        <v>0.66669999999999996</v>
      </c>
      <c r="Y3213">
        <v>0.625</v>
      </c>
      <c r="Z3213">
        <v>0.38579999999999998</v>
      </c>
      <c r="AA3213">
        <v>0.2424</v>
      </c>
      <c r="AB3213">
        <v>1</v>
      </c>
      <c r="AC3213">
        <v>0.71430000000000005</v>
      </c>
      <c r="AD3213">
        <v>0</v>
      </c>
      <c r="AE3213">
        <v>0</v>
      </c>
      <c r="AF3213" t="s">
        <v>3915</v>
      </c>
      <c r="AG3213" s="2">
        <v>3.472222222222222E-3</v>
      </c>
      <c r="AH3213" t="s">
        <v>3911</v>
      </c>
      <c r="AI3213">
        <v>3</v>
      </c>
      <c r="AJ3213" t="s">
        <v>3939</v>
      </c>
      <c r="AK3213" s="3">
        <v>40922</v>
      </c>
      <c r="AL3213" s="10">
        <f>YEAR(ufc_fights_2[[#This Row],[date]])</f>
        <v>2012</v>
      </c>
      <c r="AM3213" t="s">
        <v>3971</v>
      </c>
      <c r="AN3213">
        <v>39</v>
      </c>
      <c r="AO3213" t="s">
        <v>3913</v>
      </c>
      <c r="AP3213">
        <f>IF(ufc_fights_2[[#This Row],[winner]]="Red",ufc_fights_2[[#This Row],[r_fighter_id]],ufc_fights_2[[#This Row],[b_fighter_id]])</f>
        <v>3209</v>
      </c>
      <c r="AQ3213" t="str">
        <f>_xlfn.XLOOKUP(ufc_fights_2[[#This Row],[winnerID]],ufc_fighters[id],ufc_fighters[fighter_name],"xxx",0,1)</f>
        <v>Thiago Tavares</v>
      </c>
    </row>
    <row r="3214" spans="1:43">
      <c r="A3214">
        <v>1921</v>
      </c>
      <c r="B3214">
        <v>490</v>
      </c>
      <c r="C3214">
        <f>_xlfn.XLOOKUP(ufc_fights_2[[#This Row],[r_fighter_id]],ufc_fighters[id],ufc_fighters[year],"xxx",0,1)</f>
        <v>1989</v>
      </c>
      <c r="D3214">
        <f>_xlfn.XLOOKUP(ufc_fights_2[[#This Row],[b_fighter_id]],ufc_fighters[id],ufc_fighters[year],"Prázdné",0,1)</f>
        <v>1986</v>
      </c>
      <c r="E3214" s="10">
        <f>YEAR(ufc_fights_2[[#This Row],[date]])-ufc_fights_2[[#This Row],[r_year]]</f>
        <v>26</v>
      </c>
      <c r="F3214" s="10">
        <f>YEAR(ufc_fights_2[[#This Row],[date]])-ufc_fights_2[[#This Row],[b_year]]</f>
        <v>29</v>
      </c>
      <c r="G3214">
        <v>0</v>
      </c>
      <c r="H3214">
        <v>1</v>
      </c>
      <c r="I3214">
        <v>0.49209999999999998</v>
      </c>
      <c r="J3214">
        <v>0.43559999999999999</v>
      </c>
      <c r="K3214">
        <v>0.59919999999999995</v>
      </c>
      <c r="L3214">
        <v>0.47270000000000001</v>
      </c>
      <c r="M3214">
        <v>0.83330000000000004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4.7800925925925927E-3</v>
      </c>
      <c r="T3214" s="2">
        <v>6.4814814814814813E-4</v>
      </c>
      <c r="U3214">
        <v>0.42480000000000001</v>
      </c>
      <c r="V3214">
        <v>0.42170000000000002</v>
      </c>
      <c r="W3214">
        <v>0.61109999999999998</v>
      </c>
      <c r="X3214">
        <v>0.9</v>
      </c>
      <c r="Y3214">
        <v>0.5</v>
      </c>
      <c r="Z3214">
        <v>0.4481</v>
      </c>
      <c r="AA3214">
        <v>0.44209999999999999</v>
      </c>
      <c r="AB3214">
        <v>0.61539999999999995</v>
      </c>
      <c r="AC3214">
        <v>0.4</v>
      </c>
      <c r="AD3214">
        <v>0.70830000000000004</v>
      </c>
      <c r="AE3214">
        <v>0</v>
      </c>
      <c r="AF3214" t="s">
        <v>3915</v>
      </c>
      <c r="AG3214" s="2">
        <v>3.472222222222222E-3</v>
      </c>
      <c r="AH3214" t="s">
        <v>3911</v>
      </c>
      <c r="AI3214">
        <v>3</v>
      </c>
      <c r="AJ3214" t="s">
        <v>3939</v>
      </c>
      <c r="AK3214" s="3">
        <v>42084</v>
      </c>
      <c r="AL3214" s="10">
        <f>YEAR(ufc_fights_2[[#This Row],[date]])</f>
        <v>2015</v>
      </c>
      <c r="AM3214" t="s">
        <v>3971</v>
      </c>
      <c r="AN3214">
        <v>39</v>
      </c>
      <c r="AO3214" t="s">
        <v>3913</v>
      </c>
      <c r="AP3214">
        <f>IF(ufc_fights_2[[#This Row],[winner]]="Red",ufc_fights_2[[#This Row],[r_fighter_id]],ufc_fights_2[[#This Row],[b_fighter_id]])</f>
        <v>1921</v>
      </c>
      <c r="AQ3214" t="str">
        <f>_xlfn.XLOOKUP(ufc_fights_2[[#This Row],[winnerID]],ufc_fighters[id],ufc_fighters[fighter_name],"xxx",0,1)</f>
        <v>Leonardo Mafra</v>
      </c>
    </row>
    <row r="3215" spans="1:43">
      <c r="A3215">
        <v>884</v>
      </c>
      <c r="B3215">
        <v>1384</v>
      </c>
      <c r="C3215">
        <f>_xlfn.XLOOKUP(ufc_fights_2[[#This Row],[r_fighter_id]],ufc_fighters[id],ufc_fighters[year],"xxx",0,1)</f>
        <v>1985</v>
      </c>
      <c r="D3215">
        <f>_xlfn.XLOOKUP(ufc_fights_2[[#This Row],[b_fighter_id]],ufc_fighters[id],ufc_fighters[year],"Prázdné",0,1)</f>
        <v>1983</v>
      </c>
      <c r="E3215" s="10">
        <f>YEAR(ufc_fights_2[[#This Row],[date]])-ufc_fights_2[[#This Row],[r_year]]</f>
        <v>31</v>
      </c>
      <c r="F3215" s="10">
        <f>YEAR(ufc_fights_2[[#This Row],[date]])-ufc_fights_2[[#This Row],[b_year]]</f>
        <v>33</v>
      </c>
      <c r="G3215">
        <v>0</v>
      </c>
      <c r="H3215">
        <v>0</v>
      </c>
      <c r="I3215">
        <v>0.54369999999999996</v>
      </c>
      <c r="J3215">
        <v>0.36309999999999998</v>
      </c>
      <c r="K3215">
        <v>0.56569999999999998</v>
      </c>
      <c r="L3215">
        <v>0.44650000000000001</v>
      </c>
      <c r="M3215">
        <v>0.66669999999999996</v>
      </c>
      <c r="N3215">
        <v>0.75</v>
      </c>
      <c r="O3215">
        <v>1</v>
      </c>
      <c r="P3215">
        <v>0</v>
      </c>
      <c r="Q3215">
        <v>0</v>
      </c>
      <c r="R3215">
        <v>0</v>
      </c>
      <c r="S3215" s="2">
        <v>2.7662037037037039E-3</v>
      </c>
      <c r="T3215" s="2">
        <v>2.2569444444444442E-3</v>
      </c>
      <c r="U3215">
        <v>0.42020000000000002</v>
      </c>
      <c r="V3215">
        <v>0.32429999999999998</v>
      </c>
      <c r="W3215">
        <v>0.86670000000000003</v>
      </c>
      <c r="X3215">
        <v>1</v>
      </c>
      <c r="Y3215">
        <v>1</v>
      </c>
      <c r="Z3215">
        <v>0.43120000000000003</v>
      </c>
      <c r="AA3215">
        <v>0.28789999999999999</v>
      </c>
      <c r="AB3215">
        <v>0.79549999999999998</v>
      </c>
      <c r="AC3215">
        <v>0.57140000000000002</v>
      </c>
      <c r="AD3215">
        <v>0.71430000000000005</v>
      </c>
      <c r="AE3215">
        <v>0.6</v>
      </c>
      <c r="AF3215" t="s">
        <v>3915</v>
      </c>
      <c r="AG3215" s="2">
        <v>3.472222222222222E-3</v>
      </c>
      <c r="AH3215" t="s">
        <v>3911</v>
      </c>
      <c r="AI3215">
        <v>3</v>
      </c>
      <c r="AJ3215" t="s">
        <v>3914</v>
      </c>
      <c r="AK3215" s="3">
        <v>42721</v>
      </c>
      <c r="AL3215" s="10">
        <f>YEAR(ufc_fights_2[[#This Row],[date]])</f>
        <v>2016</v>
      </c>
      <c r="AM3215" t="s">
        <v>3971</v>
      </c>
      <c r="AN3215">
        <v>56</v>
      </c>
      <c r="AO3215" t="s">
        <v>3913</v>
      </c>
      <c r="AP3215">
        <f>IF(ufc_fights_2[[#This Row],[winner]]="Red",ufc_fights_2[[#This Row],[r_fighter_id]],ufc_fights_2[[#This Row],[b_fighter_id]])</f>
        <v>884</v>
      </c>
      <c r="AQ3215" t="str">
        <f>_xlfn.XLOOKUP(ufc_fights_2[[#This Row],[winnerID]],ufc_fighters[id],ufc_fighters[fighter_name],"xxx",0,1)</f>
        <v>Josh Emmett</v>
      </c>
    </row>
    <row r="3216" spans="1:43">
      <c r="A3216">
        <v>2946</v>
      </c>
      <c r="B3216">
        <v>2342</v>
      </c>
      <c r="C3216">
        <f>_xlfn.XLOOKUP(ufc_fights_2[[#This Row],[r_fighter_id]],ufc_fighters[id],ufc_fighters[year],"xxx",0,1)</f>
        <v>1972</v>
      </c>
      <c r="D3216">
        <f>_xlfn.XLOOKUP(ufc_fights_2[[#This Row],[b_fighter_id]],ufc_fighters[id],ufc_fighters[year],"Prázdné",0,1)</f>
        <v>1988</v>
      </c>
      <c r="E3216" s="10">
        <f>YEAR(ufc_fights_2[[#This Row],[date]])-ufc_fights_2[[#This Row],[r_year]]</f>
        <v>40</v>
      </c>
      <c r="F3216" s="10">
        <f>YEAR(ufc_fights_2[[#This Row],[date]])-ufc_fights_2[[#This Row],[b_year]]</f>
        <v>24</v>
      </c>
      <c r="G3216">
        <v>0</v>
      </c>
      <c r="H3216">
        <v>1</v>
      </c>
      <c r="I3216">
        <v>0.29549999999999998</v>
      </c>
      <c r="J3216">
        <v>0.45450000000000002</v>
      </c>
      <c r="K3216">
        <v>0.35289999999999999</v>
      </c>
      <c r="L3216">
        <v>0.55659999999999998</v>
      </c>
      <c r="M3216">
        <v>0</v>
      </c>
      <c r="N3216">
        <v>0.33329999999999999</v>
      </c>
      <c r="O3216">
        <v>0</v>
      </c>
      <c r="P3216">
        <v>1</v>
      </c>
      <c r="Q3216">
        <v>0</v>
      </c>
      <c r="R3216">
        <v>0</v>
      </c>
      <c r="S3216" s="2">
        <v>5.7870370370370373E-5</v>
      </c>
      <c r="T3216" s="2">
        <v>4.1435185185185186E-3</v>
      </c>
      <c r="U3216">
        <v>0.2432</v>
      </c>
      <c r="V3216">
        <v>0.44440000000000002</v>
      </c>
      <c r="W3216">
        <v>0.4</v>
      </c>
      <c r="X3216">
        <v>1</v>
      </c>
      <c r="Y3216">
        <v>0</v>
      </c>
      <c r="Z3216">
        <v>0.27500000000000002</v>
      </c>
      <c r="AA3216">
        <v>0.31909999999999999</v>
      </c>
      <c r="AB3216">
        <v>0.5</v>
      </c>
      <c r="AC3216">
        <v>0.75</v>
      </c>
      <c r="AD3216">
        <v>0</v>
      </c>
      <c r="AE3216">
        <v>0.65380000000000005</v>
      </c>
      <c r="AF3216" t="s">
        <v>3933</v>
      </c>
      <c r="AG3216" s="2">
        <v>1.4814814814814814E-3</v>
      </c>
      <c r="AH3216" t="s">
        <v>3911</v>
      </c>
      <c r="AI3216">
        <v>3</v>
      </c>
      <c r="AJ3216" t="s">
        <v>3939</v>
      </c>
      <c r="AK3216" s="3">
        <v>40928</v>
      </c>
      <c r="AL3216" s="10">
        <f>YEAR(ufc_fights_2[[#This Row],[date]])</f>
        <v>2012</v>
      </c>
      <c r="AM3216" t="s">
        <v>3971</v>
      </c>
      <c r="AN3216">
        <v>71</v>
      </c>
      <c r="AO3216" t="s">
        <v>3918</v>
      </c>
      <c r="AP3216">
        <f>IF(ufc_fights_2[[#This Row],[winner]]="Red",ufc_fights_2[[#This Row],[r_fighter_id]],ufc_fights_2[[#This Row],[b_fighter_id]])</f>
        <v>2342</v>
      </c>
      <c r="AQ3216" t="str">
        <f>_xlfn.XLOOKUP(ufc_fights_2[[#This Row],[winnerID]],ufc_fighters[id],ufc_fighters[fighter_name],"xxx",0,1)</f>
        <v>Khabib Nurmagomedov</v>
      </c>
    </row>
    <row r="3217" spans="1:43">
      <c r="A3217">
        <v>2754</v>
      </c>
      <c r="B3217">
        <v>1785</v>
      </c>
      <c r="C3217">
        <f>_xlfn.XLOOKUP(ufc_fights_2[[#This Row],[r_fighter_id]],ufc_fighters[id],ufc_fighters[year],"xxx",0,1)</f>
        <v>1985</v>
      </c>
      <c r="D3217">
        <f>_xlfn.XLOOKUP(ufc_fights_2[[#This Row],[b_fighter_id]],ufc_fighters[id],ufc_fighters[year],"Prázdné",0,1)</f>
        <v>1992</v>
      </c>
      <c r="E3217" s="10">
        <f>YEAR(ufc_fights_2[[#This Row],[date]])-ufc_fights_2[[#This Row],[r_year]]</f>
        <v>29</v>
      </c>
      <c r="F3217" s="10">
        <f>YEAR(ufc_fights_2[[#This Row],[date]])-ufc_fights_2[[#This Row],[b_year]]</f>
        <v>22</v>
      </c>
      <c r="G3217">
        <v>0</v>
      </c>
      <c r="H3217">
        <v>0</v>
      </c>
      <c r="I3217">
        <v>0.48</v>
      </c>
      <c r="J3217">
        <v>0.44550000000000001</v>
      </c>
      <c r="K3217">
        <v>0.48570000000000002</v>
      </c>
      <c r="L3217">
        <v>0.51559999999999995</v>
      </c>
      <c r="M3217">
        <v>0.5</v>
      </c>
      <c r="N3217">
        <v>0.33329999999999999</v>
      </c>
      <c r="O3217">
        <v>1</v>
      </c>
      <c r="P3217">
        <v>0</v>
      </c>
      <c r="Q3217">
        <v>0</v>
      </c>
      <c r="R3217">
        <v>1</v>
      </c>
      <c r="S3217" s="2">
        <v>4.6296296296296298E-4</v>
      </c>
      <c r="T3217" s="2">
        <v>4.9421296296296297E-3</v>
      </c>
      <c r="U3217">
        <v>0.375</v>
      </c>
      <c r="V3217">
        <v>0.36670000000000003</v>
      </c>
      <c r="W3217">
        <v>0.75</v>
      </c>
      <c r="X3217">
        <v>0.75</v>
      </c>
      <c r="Y3217">
        <v>0</v>
      </c>
      <c r="Z3217">
        <v>0.4839</v>
      </c>
      <c r="AA3217">
        <v>0.38300000000000001</v>
      </c>
      <c r="AB3217">
        <v>0.42859999999999998</v>
      </c>
      <c r="AC3217">
        <v>0.7</v>
      </c>
      <c r="AD3217">
        <v>0</v>
      </c>
      <c r="AE3217">
        <v>1</v>
      </c>
      <c r="AF3217" t="s">
        <v>3922</v>
      </c>
      <c r="AG3217" s="2">
        <v>3.472222222222222E-3</v>
      </c>
      <c r="AH3217" t="s">
        <v>3911</v>
      </c>
      <c r="AI3217">
        <v>3</v>
      </c>
      <c r="AJ3217" t="s">
        <v>3914</v>
      </c>
      <c r="AK3217" s="3">
        <v>41826</v>
      </c>
      <c r="AL3217" s="10">
        <f>YEAR(ufc_fights_2[[#This Row],[date]])</f>
        <v>2014</v>
      </c>
      <c r="AM3217" t="s">
        <v>3971</v>
      </c>
      <c r="AN3217">
        <v>1</v>
      </c>
      <c r="AO3217" t="s">
        <v>3918</v>
      </c>
      <c r="AP3217">
        <f>IF(ufc_fights_2[[#This Row],[winner]]="Red",ufc_fights_2[[#This Row],[r_fighter_id]],ufc_fights_2[[#This Row],[b_fighter_id]])</f>
        <v>1785</v>
      </c>
      <c r="AQ3217" t="str">
        <f>_xlfn.XLOOKUP(ufc_fights_2[[#This Row],[winnerID]],ufc_fighters[id],ufc_fighters[fighter_name],"xxx",0,1)</f>
        <v>Kevin Lee</v>
      </c>
    </row>
    <row r="3218" spans="1:43">
      <c r="A3218">
        <v>3342</v>
      </c>
      <c r="B3218">
        <v>1666</v>
      </c>
      <c r="C3218">
        <f>_xlfn.XLOOKUP(ufc_fights_2[[#This Row],[r_fighter_id]],ufc_fighters[id],ufc_fighters[year],"xxx",0,1)</f>
        <v>1992</v>
      </c>
      <c r="D3218">
        <f>_xlfn.XLOOKUP(ufc_fights_2[[#This Row],[b_fighter_id]],ufc_fighters[id],ufc_fighters[year],"Prázdné",0,1)</f>
        <v>1988</v>
      </c>
      <c r="E3218" s="10">
        <f>YEAR(ufc_fights_2[[#This Row],[date]])-ufc_fights_2[[#This Row],[r_year]]</f>
        <v>26</v>
      </c>
      <c r="F3218" s="10">
        <f>YEAR(ufc_fights_2[[#This Row],[date]])-ufc_fights_2[[#This Row],[b_year]]</f>
        <v>30</v>
      </c>
      <c r="G3218">
        <v>0</v>
      </c>
      <c r="H3218">
        <v>0</v>
      </c>
      <c r="I3218">
        <v>0.37590000000000001</v>
      </c>
      <c r="J3218">
        <v>0.56120000000000003</v>
      </c>
      <c r="K3218">
        <v>0.44</v>
      </c>
      <c r="L3218">
        <v>0.61860000000000004</v>
      </c>
      <c r="M3218">
        <v>0.25</v>
      </c>
      <c r="N3218">
        <v>0.25</v>
      </c>
      <c r="O3218">
        <v>0</v>
      </c>
      <c r="P3218">
        <v>0</v>
      </c>
      <c r="Q3218">
        <v>0</v>
      </c>
      <c r="R3218">
        <v>0</v>
      </c>
      <c r="S3218" s="2">
        <v>7.1759259259259259E-4</v>
      </c>
      <c r="T3218" s="2">
        <v>2.2916666666666667E-3</v>
      </c>
      <c r="U3218">
        <v>0.22500000000000001</v>
      </c>
      <c r="V3218">
        <v>0.42649999999999999</v>
      </c>
      <c r="W3218">
        <v>0.5</v>
      </c>
      <c r="X3218">
        <v>0.73909999999999998</v>
      </c>
      <c r="Y3218">
        <v>0.85</v>
      </c>
      <c r="Z3218">
        <v>0.3246</v>
      </c>
      <c r="AA3218">
        <v>0.46750000000000003</v>
      </c>
      <c r="AB3218">
        <v>0.68420000000000003</v>
      </c>
      <c r="AC3218">
        <v>0.90480000000000005</v>
      </c>
      <c r="AD3218">
        <v>0</v>
      </c>
      <c r="AE3218">
        <v>0</v>
      </c>
      <c r="AF3218" t="s">
        <v>3915</v>
      </c>
      <c r="AG3218" s="2">
        <v>3.472222222222222E-3</v>
      </c>
      <c r="AH3218" t="s">
        <v>3911</v>
      </c>
      <c r="AI3218">
        <v>3</v>
      </c>
      <c r="AJ3218" t="s">
        <v>3916</v>
      </c>
      <c r="AK3218" s="3">
        <v>43288</v>
      </c>
      <c r="AL3218" s="10">
        <f>YEAR(ufc_fights_2[[#This Row],[date]])</f>
        <v>2018</v>
      </c>
      <c r="AM3218" t="s">
        <v>3971</v>
      </c>
      <c r="AN3218">
        <v>1</v>
      </c>
      <c r="AO3218" t="s">
        <v>3918</v>
      </c>
      <c r="AP3218">
        <f>IF(ufc_fights_2[[#This Row],[winner]]="Red",ufc_fights_2[[#This Row],[r_fighter_id]],ufc_fights_2[[#This Row],[b_fighter_id]])</f>
        <v>1666</v>
      </c>
      <c r="AQ3218" t="str">
        <f>_xlfn.XLOOKUP(ufc_fights_2[[#This Row],[winnerID]],ufc_fighters[id],ufc_fighters[fighter_name],"xxx",0,1)</f>
        <v>Drakkar Klose</v>
      </c>
    </row>
    <row r="3219" spans="1:43">
      <c r="A3219">
        <v>1949</v>
      </c>
      <c r="B3219">
        <v>3261</v>
      </c>
      <c r="C3219">
        <f>_xlfn.XLOOKUP(ufc_fights_2[[#This Row],[r_fighter_id]],ufc_fighters[id],ufc_fighters[year],"xxx",0,1)</f>
        <v>1977</v>
      </c>
      <c r="D3219">
        <f>_xlfn.XLOOKUP(ufc_fights_2[[#This Row],[b_fighter_id]],ufc_fighters[id],ufc_fighters[year],"Prázdné",0,1)</f>
        <v>1987</v>
      </c>
      <c r="E3219" s="10">
        <f>YEAR(ufc_fights_2[[#This Row],[date]])-ufc_fights_2[[#This Row],[r_year]]</f>
        <v>36</v>
      </c>
      <c r="F3219" s="10">
        <f>YEAR(ufc_fights_2[[#This Row],[date]])-ufc_fights_2[[#This Row],[b_year]]</f>
        <v>26</v>
      </c>
      <c r="G3219">
        <v>0</v>
      </c>
      <c r="H3219">
        <v>1</v>
      </c>
      <c r="I3219">
        <v>0.43419999999999997</v>
      </c>
      <c r="J3219">
        <v>0.42859999999999998</v>
      </c>
      <c r="K3219">
        <v>0.5726</v>
      </c>
      <c r="L3219">
        <v>0.50560000000000005</v>
      </c>
      <c r="M3219">
        <v>0.25</v>
      </c>
      <c r="N3219">
        <v>1</v>
      </c>
      <c r="O3219">
        <v>0</v>
      </c>
      <c r="P3219">
        <v>0</v>
      </c>
      <c r="Q3219">
        <v>0</v>
      </c>
      <c r="R3219">
        <v>0</v>
      </c>
      <c r="S3219" s="2">
        <v>6.3657407407407413E-4</v>
      </c>
      <c r="T3219" s="2">
        <v>5.8564814814814816E-3</v>
      </c>
      <c r="U3219">
        <v>0.36840000000000001</v>
      </c>
      <c r="V3219">
        <v>0.3448</v>
      </c>
      <c r="W3219">
        <v>0.63639999999999997</v>
      </c>
      <c r="X3219">
        <v>0.625</v>
      </c>
      <c r="Y3219">
        <v>0.55559999999999998</v>
      </c>
      <c r="Z3219">
        <v>0.375</v>
      </c>
      <c r="AA3219">
        <v>0.44</v>
      </c>
      <c r="AB3219">
        <v>0.72729999999999995</v>
      </c>
      <c r="AC3219">
        <v>1</v>
      </c>
      <c r="AD3219">
        <v>1</v>
      </c>
      <c r="AE3219">
        <v>0.33329999999999999</v>
      </c>
      <c r="AF3219" t="s">
        <v>3915</v>
      </c>
      <c r="AG3219" s="2">
        <v>3.472222222222222E-3</v>
      </c>
      <c r="AH3219" t="s">
        <v>3911</v>
      </c>
      <c r="AI3219">
        <v>3</v>
      </c>
      <c r="AJ3219" t="s">
        <v>3975</v>
      </c>
      <c r="AK3219" s="3">
        <v>41335</v>
      </c>
      <c r="AL3219" s="10">
        <f>YEAR(ufc_fights_2[[#This Row],[date]])</f>
        <v>2013</v>
      </c>
      <c r="AM3219" t="s">
        <v>3971</v>
      </c>
      <c r="AN3219">
        <v>117</v>
      </c>
      <c r="AO3219" t="s">
        <v>3918</v>
      </c>
      <c r="AP3219">
        <f>IF(ufc_fights_2[[#This Row],[winner]]="Red",ufc_fights_2[[#This Row],[r_fighter_id]],ufc_fights_2[[#This Row],[b_fighter_id]])</f>
        <v>3261</v>
      </c>
      <c r="AQ3219" t="str">
        <f>_xlfn.XLOOKUP(ufc_fights_2[[#This Row],[winnerID]],ufc_fighters[id],ufc_fighters[fighter_name],"xxx",0,1)</f>
        <v>Kazuki Tokudome</v>
      </c>
    </row>
    <row r="3220" spans="1:43">
      <c r="A3220">
        <v>1869</v>
      </c>
      <c r="B3220">
        <v>1014</v>
      </c>
      <c r="C3220">
        <f>_xlfn.XLOOKUP(ufc_fights_2[[#This Row],[r_fighter_id]],ufc_fighters[id],ufc_fighters[year],"xxx",0,1)</f>
        <v>1980</v>
      </c>
      <c r="D3220">
        <f>_xlfn.XLOOKUP(ufc_fights_2[[#This Row],[b_fighter_id]],ufc_fighters[id],ufc_fighters[year],"Prázdné",0,1)</f>
        <v>1987</v>
      </c>
      <c r="E3220" s="10">
        <f>YEAR(ufc_fights_2[[#This Row],[date]])-ufc_fights_2[[#This Row],[r_year]]</f>
        <v>31</v>
      </c>
      <c r="F3220" s="10">
        <f>YEAR(ufc_fights_2[[#This Row],[date]])-ufc_fights_2[[#This Row],[b_year]]</f>
        <v>24</v>
      </c>
      <c r="G3220">
        <v>0</v>
      </c>
      <c r="H3220">
        <v>0</v>
      </c>
      <c r="I3220">
        <v>0.53569999999999995</v>
      </c>
      <c r="J3220">
        <v>0.46</v>
      </c>
      <c r="K3220">
        <v>0.70369999999999999</v>
      </c>
      <c r="L3220">
        <v>0.68369999999999997</v>
      </c>
      <c r="M3220">
        <v>0.5</v>
      </c>
      <c r="N3220">
        <v>1</v>
      </c>
      <c r="O3220">
        <v>0</v>
      </c>
      <c r="P3220">
        <v>0</v>
      </c>
      <c r="Q3220">
        <v>0</v>
      </c>
      <c r="R3220">
        <v>0</v>
      </c>
      <c r="S3220" s="2">
        <v>6.6782407407407407E-3</v>
      </c>
      <c r="T3220" s="2">
        <v>1.0185185185185184E-3</v>
      </c>
      <c r="U3220">
        <v>0.45829999999999999</v>
      </c>
      <c r="V3220">
        <v>0.4</v>
      </c>
      <c r="W3220">
        <v>1</v>
      </c>
      <c r="X3220">
        <v>0</v>
      </c>
      <c r="Y3220">
        <v>0.8</v>
      </c>
      <c r="Z3220">
        <v>0.52380000000000004</v>
      </c>
      <c r="AA3220">
        <v>0.21210000000000001</v>
      </c>
      <c r="AB3220">
        <v>0.5</v>
      </c>
      <c r="AC3220">
        <v>1</v>
      </c>
      <c r="AD3220">
        <v>0.6</v>
      </c>
      <c r="AE3220">
        <v>0.93330000000000002</v>
      </c>
      <c r="AF3220" t="s">
        <v>3915</v>
      </c>
      <c r="AG3220" s="2">
        <v>3.472222222222222E-3</v>
      </c>
      <c r="AH3220" t="s">
        <v>3911</v>
      </c>
      <c r="AI3220">
        <v>3</v>
      </c>
      <c r="AJ3220" t="s">
        <v>3928</v>
      </c>
      <c r="AK3220" s="3">
        <v>40565</v>
      </c>
      <c r="AL3220" s="10">
        <f>YEAR(ufc_fights_2[[#This Row],[date]])</f>
        <v>2011</v>
      </c>
      <c r="AM3220" t="s">
        <v>3971</v>
      </c>
      <c r="AN3220">
        <v>119</v>
      </c>
      <c r="AO3220" t="s">
        <v>3913</v>
      </c>
      <c r="AP3220">
        <f>IF(ufc_fights_2[[#This Row],[winner]]="Red",ufc_fights_2[[#This Row],[r_fighter_id]],ufc_fights_2[[#This Row],[b_fighter_id]])</f>
        <v>1869</v>
      </c>
      <c r="AQ3220" t="str">
        <f>_xlfn.XLOOKUP(ufc_fights_2[[#This Row],[winnerID]],ufc_fighters[id],ufc_fighters[fighter_name],"xxx",0,1)</f>
        <v>Waylon Lowe</v>
      </c>
    </row>
    <row r="3221" spans="1:43">
      <c r="A3221">
        <v>767</v>
      </c>
      <c r="B3221">
        <v>1666</v>
      </c>
      <c r="C3221">
        <f>_xlfn.XLOOKUP(ufc_fights_2[[#This Row],[r_fighter_id]],ufc_fighters[id],ufc_fighters[year],"xxx",0,1)</f>
        <v>1993</v>
      </c>
      <c r="D3221">
        <f>_xlfn.XLOOKUP(ufc_fights_2[[#This Row],[b_fighter_id]],ufc_fighters[id],ufc_fighters[year],"Prázdné",0,1)</f>
        <v>1988</v>
      </c>
      <c r="E3221" s="10">
        <f>YEAR(ufc_fights_2[[#This Row],[date]])-ufc_fights_2[[#This Row],[r_year]]</f>
        <v>24</v>
      </c>
      <c r="F3221" s="10">
        <f>YEAR(ufc_fights_2[[#This Row],[date]])-ufc_fights_2[[#This Row],[b_year]]</f>
        <v>29</v>
      </c>
      <c r="G3221">
        <v>0</v>
      </c>
      <c r="H3221">
        <v>0</v>
      </c>
      <c r="I3221">
        <v>0.44159999999999999</v>
      </c>
      <c r="J3221">
        <v>0.49370000000000003</v>
      </c>
      <c r="K3221">
        <v>0.58879999999999999</v>
      </c>
      <c r="L3221">
        <v>0.61760000000000004</v>
      </c>
      <c r="M3221">
        <v>0.33329999999999999</v>
      </c>
      <c r="N3221">
        <v>0.42859999999999998</v>
      </c>
      <c r="O3221">
        <v>0</v>
      </c>
      <c r="P3221">
        <v>0</v>
      </c>
      <c r="Q3221">
        <v>1</v>
      </c>
      <c r="R3221">
        <v>0</v>
      </c>
      <c r="S3221" s="2">
        <v>2.1990740740740742E-3</v>
      </c>
      <c r="T3221" s="2">
        <v>3.7037037037037038E-3</v>
      </c>
      <c r="U3221">
        <v>0.26090000000000002</v>
      </c>
      <c r="V3221">
        <v>0.2326</v>
      </c>
      <c r="W3221">
        <v>0.69569999999999999</v>
      </c>
      <c r="X3221">
        <v>0.75</v>
      </c>
      <c r="Y3221">
        <v>0.86360000000000003</v>
      </c>
      <c r="Z3221">
        <v>0.36919999999999997</v>
      </c>
      <c r="AA3221">
        <v>0.47170000000000001</v>
      </c>
      <c r="AB3221">
        <v>0.8</v>
      </c>
      <c r="AC3221">
        <v>0.64290000000000003</v>
      </c>
      <c r="AD3221">
        <v>1</v>
      </c>
      <c r="AE3221">
        <v>0.41670000000000001</v>
      </c>
      <c r="AF3221" t="s">
        <v>3922</v>
      </c>
      <c r="AG3221" s="2">
        <v>3.472222222222222E-3</v>
      </c>
      <c r="AH3221" t="s">
        <v>3911</v>
      </c>
      <c r="AI3221">
        <v>3</v>
      </c>
      <c r="AJ3221" t="s">
        <v>3931</v>
      </c>
      <c r="AK3221" s="3">
        <v>42923</v>
      </c>
      <c r="AL3221" s="10">
        <f>YEAR(ufc_fights_2[[#This Row],[date]])</f>
        <v>2017</v>
      </c>
      <c r="AM3221" t="s">
        <v>3971</v>
      </c>
      <c r="AN3221">
        <v>1</v>
      </c>
      <c r="AO3221" t="s">
        <v>3918</v>
      </c>
      <c r="AP3221">
        <f>IF(ufc_fights_2[[#This Row],[winner]]="Red",ufc_fights_2[[#This Row],[r_fighter_id]],ufc_fights_2[[#This Row],[b_fighter_id]])</f>
        <v>1666</v>
      </c>
      <c r="AQ3221" t="str">
        <f>_xlfn.XLOOKUP(ufc_fights_2[[#This Row],[winnerID]],ufc_fighters[id],ufc_fighters[fighter_name],"xxx",0,1)</f>
        <v>Drakkar Klose</v>
      </c>
    </row>
    <row r="3222" spans="1:43">
      <c r="A3222">
        <v>2564</v>
      </c>
      <c r="B3222">
        <v>1666</v>
      </c>
      <c r="C3222">
        <f>_xlfn.XLOOKUP(ufc_fights_2[[#This Row],[r_fighter_id]],ufc_fighters[id],ufc_fighters[year],"xxx",0,1)</f>
        <v>1988</v>
      </c>
      <c r="D3222">
        <f>_xlfn.XLOOKUP(ufc_fights_2[[#This Row],[b_fighter_id]],ufc_fighters[id],ufc_fighters[year],"Prázdné",0,1)</f>
        <v>1988</v>
      </c>
      <c r="E3222" s="10">
        <f>YEAR(ufc_fights_2[[#This Row],[date]])-ufc_fights_2[[#This Row],[r_year]]</f>
        <v>29</v>
      </c>
      <c r="F3222" s="10">
        <f>YEAR(ufc_fights_2[[#This Row],[date]])-ufc_fights_2[[#This Row],[b_year]]</f>
        <v>29</v>
      </c>
      <c r="G3222">
        <v>0</v>
      </c>
      <c r="H3222">
        <v>0</v>
      </c>
      <c r="I3222">
        <v>0.27500000000000002</v>
      </c>
      <c r="J3222">
        <v>0.61819999999999997</v>
      </c>
      <c r="K3222">
        <v>0.43140000000000001</v>
      </c>
      <c r="L3222">
        <v>0.69940000000000002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 s="2">
        <v>8.1018518518518516E-5</v>
      </c>
      <c r="T3222" s="2">
        <v>5.6249999999999998E-3</v>
      </c>
      <c r="U3222">
        <v>0.12280000000000001</v>
      </c>
      <c r="V3222">
        <v>0.4531</v>
      </c>
      <c r="W3222">
        <v>0.58330000000000004</v>
      </c>
      <c r="X3222">
        <v>0.72729999999999995</v>
      </c>
      <c r="Y3222">
        <v>0.7</v>
      </c>
      <c r="Z3222">
        <v>0.2273</v>
      </c>
      <c r="AA3222">
        <v>0.50700000000000001</v>
      </c>
      <c r="AB3222">
        <v>0.5</v>
      </c>
      <c r="AC3222">
        <v>0.8286</v>
      </c>
      <c r="AD3222">
        <v>0</v>
      </c>
      <c r="AE3222">
        <v>0.75</v>
      </c>
      <c r="AF3222" t="s">
        <v>3915</v>
      </c>
      <c r="AG3222" s="2">
        <v>3.472222222222222E-3</v>
      </c>
      <c r="AH3222" t="s">
        <v>3911</v>
      </c>
      <c r="AI3222">
        <v>3</v>
      </c>
      <c r="AJ3222" t="s">
        <v>3925</v>
      </c>
      <c r="AK3222" s="3">
        <v>42750</v>
      </c>
      <c r="AL3222" s="10">
        <f>YEAR(ufc_fights_2[[#This Row],[date]])</f>
        <v>2017</v>
      </c>
      <c r="AM3222" t="s">
        <v>3971</v>
      </c>
      <c r="AN3222">
        <v>21</v>
      </c>
      <c r="AO3222" t="s">
        <v>3918</v>
      </c>
      <c r="AP3222">
        <f>IF(ufc_fights_2[[#This Row],[winner]]="Red",ufc_fights_2[[#This Row],[r_fighter_id]],ufc_fights_2[[#This Row],[b_fighter_id]])</f>
        <v>1666</v>
      </c>
      <c r="AQ3222" t="str">
        <f>_xlfn.XLOOKUP(ufc_fights_2[[#This Row],[winnerID]],ufc_fighters[id],ufc_fighters[fighter_name],"xxx",0,1)</f>
        <v>Drakkar Klose</v>
      </c>
    </row>
    <row r="3223" spans="1:43">
      <c r="A3223">
        <v>1092</v>
      </c>
      <c r="B3223">
        <v>1666</v>
      </c>
      <c r="C3223">
        <f>_xlfn.XLOOKUP(ufc_fights_2[[#This Row],[r_fighter_id]],ufc_fighters[id],ufc_fighters[year],"xxx",0,1)</f>
        <v>1990</v>
      </c>
      <c r="D3223">
        <f>_xlfn.XLOOKUP(ufc_fights_2[[#This Row],[b_fighter_id]],ufc_fighters[id],ufc_fighters[year],"Prázdné",0,1)</f>
        <v>1988</v>
      </c>
      <c r="E3223" s="10">
        <f>YEAR(ufc_fights_2[[#This Row],[date]])-ufc_fights_2[[#This Row],[r_year]]</f>
        <v>29</v>
      </c>
      <c r="F3223" s="10">
        <f>YEAR(ufc_fights_2[[#This Row],[date]])-ufc_fights_2[[#This Row],[b_year]]</f>
        <v>31</v>
      </c>
      <c r="G3223">
        <v>0</v>
      </c>
      <c r="H3223">
        <v>0</v>
      </c>
      <c r="I3223">
        <v>0.56130000000000002</v>
      </c>
      <c r="J3223">
        <v>0.61880000000000002</v>
      </c>
      <c r="K3223">
        <v>0.60750000000000004</v>
      </c>
      <c r="L3223">
        <v>0.71299999999999997</v>
      </c>
      <c r="M3223">
        <v>0.4</v>
      </c>
      <c r="N3223">
        <v>0.28570000000000001</v>
      </c>
      <c r="O3223">
        <v>1</v>
      </c>
      <c r="P3223">
        <v>0</v>
      </c>
      <c r="Q3223">
        <v>0</v>
      </c>
      <c r="R3223">
        <v>0</v>
      </c>
      <c r="S3223" s="2">
        <v>2.3032407407407407E-3</v>
      </c>
      <c r="T3223" s="2">
        <v>2.5810185185185185E-3</v>
      </c>
      <c r="U3223">
        <v>0.47010000000000002</v>
      </c>
      <c r="V3223">
        <v>0.49120000000000003</v>
      </c>
      <c r="W3223">
        <v>0.87880000000000003</v>
      </c>
      <c r="X3223">
        <v>0.6</v>
      </c>
      <c r="Y3223">
        <v>0.875</v>
      </c>
      <c r="Z3223">
        <v>0.54330000000000001</v>
      </c>
      <c r="AA3223">
        <v>0.4194</v>
      </c>
      <c r="AB3223">
        <v>0.69569999999999999</v>
      </c>
      <c r="AC3223">
        <v>0.95</v>
      </c>
      <c r="AD3223">
        <v>0.4</v>
      </c>
      <c r="AE3223">
        <v>0.81479999999999997</v>
      </c>
      <c r="AF3223" t="s">
        <v>3915</v>
      </c>
      <c r="AG3223" s="2">
        <v>3.472222222222222E-3</v>
      </c>
      <c r="AH3223" t="s">
        <v>3911</v>
      </c>
      <c r="AI3223">
        <v>3</v>
      </c>
      <c r="AJ3223" t="s">
        <v>70</v>
      </c>
      <c r="AK3223" s="3">
        <v>43694</v>
      </c>
      <c r="AL3223" s="10">
        <f>YEAR(ufc_fights_2[[#This Row],[date]])</f>
        <v>2019</v>
      </c>
      <c r="AM3223" t="s">
        <v>3971</v>
      </c>
      <c r="AN3223">
        <v>63</v>
      </c>
      <c r="AO3223" t="s">
        <v>3918</v>
      </c>
      <c r="AP3223">
        <f>IF(ufc_fights_2[[#This Row],[winner]]="Red",ufc_fights_2[[#This Row],[r_fighter_id]],ufc_fights_2[[#This Row],[b_fighter_id]])</f>
        <v>1666</v>
      </c>
      <c r="AQ3223" t="str">
        <f>_xlfn.XLOOKUP(ufc_fights_2[[#This Row],[winnerID]],ufc_fighters[id],ufc_fighters[fighter_name],"xxx",0,1)</f>
        <v>Drakkar Klose</v>
      </c>
    </row>
    <row r="3224" spans="1:43">
      <c r="A3224">
        <v>2157</v>
      </c>
      <c r="B3224">
        <v>980</v>
      </c>
      <c r="C3224">
        <f>_xlfn.XLOOKUP(ufc_fights_2[[#This Row],[r_fighter_id]],ufc_fighters[id],ufc_fighters[year],"xxx",0,1)</f>
        <v>1989</v>
      </c>
      <c r="D3224">
        <f>_xlfn.XLOOKUP(ufc_fights_2[[#This Row],[b_fighter_id]],ufc_fighters[id],ufc_fighters[year],"Prázdné",0,1)</f>
        <v>1993</v>
      </c>
      <c r="E3224" s="10">
        <f>YEAR(ufc_fights_2[[#This Row],[date]])-ufc_fights_2[[#This Row],[r_year]]</f>
        <v>31</v>
      </c>
      <c r="F3224" s="10">
        <f>YEAR(ufc_fights_2[[#This Row],[date]])-ufc_fights_2[[#This Row],[b_year]]</f>
        <v>27</v>
      </c>
      <c r="G3224">
        <v>0</v>
      </c>
      <c r="H3224">
        <v>1</v>
      </c>
      <c r="I3224">
        <v>0.40539999999999998</v>
      </c>
      <c r="J3224">
        <v>0.6</v>
      </c>
      <c r="K3224">
        <v>0.40539999999999998</v>
      </c>
      <c r="L3224">
        <v>0.6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0</v>
      </c>
      <c r="T3224" s="2">
        <v>4.6296296296296294E-5</v>
      </c>
      <c r="U3224">
        <v>0.3125</v>
      </c>
      <c r="V3224">
        <v>0.38890000000000002</v>
      </c>
      <c r="W3224">
        <v>1</v>
      </c>
      <c r="X3224">
        <v>1</v>
      </c>
      <c r="Y3224">
        <v>1</v>
      </c>
      <c r="Z3224">
        <v>0.4</v>
      </c>
      <c r="AA3224">
        <v>0.58819999999999995</v>
      </c>
      <c r="AB3224">
        <v>0.5</v>
      </c>
      <c r="AC3224">
        <v>0</v>
      </c>
      <c r="AD3224">
        <v>0</v>
      </c>
      <c r="AE3224">
        <v>1</v>
      </c>
      <c r="AF3224" t="s">
        <v>3910</v>
      </c>
      <c r="AG3224" s="2">
        <v>2.8356481481481483E-3</v>
      </c>
      <c r="AH3224" t="s">
        <v>3911</v>
      </c>
      <c r="AI3224">
        <v>3</v>
      </c>
      <c r="AJ3224" t="s">
        <v>3912</v>
      </c>
      <c r="AK3224" s="3">
        <v>44177</v>
      </c>
      <c r="AL3224" s="10">
        <f>YEAR(ufc_fights_2[[#This Row],[date]])</f>
        <v>2020</v>
      </c>
      <c r="AM3224" t="s">
        <v>3971</v>
      </c>
      <c r="AN3224">
        <v>1</v>
      </c>
      <c r="AO3224" t="s">
        <v>3918</v>
      </c>
      <c r="AP3224">
        <f>IF(ufc_fights_2[[#This Row],[winner]]="Red",ufc_fights_2[[#This Row],[r_fighter_id]],ufc_fights_2[[#This Row],[b_fighter_id]])</f>
        <v>980</v>
      </c>
      <c r="AQ3224" t="str">
        <f>_xlfn.XLOOKUP(ufc_fights_2[[#This Row],[winnerID]],ufc_fighters[id],ufc_fighters[fighter_name],"xxx",0,1)</f>
        <v>Rafael Fiziev</v>
      </c>
    </row>
    <row r="3225" spans="1:43">
      <c r="A3225">
        <v>767</v>
      </c>
      <c r="B3225">
        <v>980</v>
      </c>
      <c r="C3225">
        <f>_xlfn.XLOOKUP(ufc_fights_2[[#This Row],[r_fighter_id]],ufc_fighters[id],ufc_fighters[year],"xxx",0,1)</f>
        <v>1993</v>
      </c>
      <c r="D3225">
        <f>_xlfn.XLOOKUP(ufc_fights_2[[#This Row],[b_fighter_id]],ufc_fighters[id],ufc_fighters[year],"Prázdné",0,1)</f>
        <v>1993</v>
      </c>
      <c r="E3225" s="10">
        <f>YEAR(ufc_fights_2[[#This Row],[date]])-ufc_fights_2[[#This Row],[r_year]]</f>
        <v>27</v>
      </c>
      <c r="F3225" s="10">
        <f>YEAR(ufc_fights_2[[#This Row],[date]])-ufc_fights_2[[#This Row],[b_year]]</f>
        <v>27</v>
      </c>
      <c r="G3225">
        <v>0</v>
      </c>
      <c r="H3225">
        <v>0</v>
      </c>
      <c r="I3225">
        <v>0.45950000000000002</v>
      </c>
      <c r="J3225">
        <v>0.629</v>
      </c>
      <c r="K3225">
        <v>0.47710000000000002</v>
      </c>
      <c r="L3225">
        <v>0.64059999999999995</v>
      </c>
      <c r="M3225">
        <v>0</v>
      </c>
      <c r="N3225">
        <v>0.5</v>
      </c>
      <c r="O3225">
        <v>0</v>
      </c>
      <c r="P3225">
        <v>0</v>
      </c>
      <c r="Q3225">
        <v>0</v>
      </c>
      <c r="R3225">
        <v>0</v>
      </c>
      <c r="S3225" s="2">
        <v>2.5462962962962961E-4</v>
      </c>
      <c r="T3225" s="2">
        <v>1.9560185185185184E-3</v>
      </c>
      <c r="U3225">
        <v>0.29520000000000002</v>
      </c>
      <c r="V3225">
        <v>0.43080000000000002</v>
      </c>
      <c r="W3225">
        <v>0.90480000000000005</v>
      </c>
      <c r="X3225">
        <v>0.81820000000000004</v>
      </c>
      <c r="Y3225">
        <v>0.94440000000000002</v>
      </c>
      <c r="Z3225">
        <v>0.4521</v>
      </c>
      <c r="AA3225">
        <v>0.60909999999999997</v>
      </c>
      <c r="AB3225">
        <v>1</v>
      </c>
      <c r="AC3225">
        <v>0.75</v>
      </c>
      <c r="AD3225">
        <v>0</v>
      </c>
      <c r="AE3225">
        <v>1</v>
      </c>
      <c r="AF3225" t="s">
        <v>3915</v>
      </c>
      <c r="AG3225" s="2">
        <v>3.472222222222222E-3</v>
      </c>
      <c r="AH3225" t="s">
        <v>3911</v>
      </c>
      <c r="AI3225">
        <v>3</v>
      </c>
      <c r="AJ3225" t="s">
        <v>3944</v>
      </c>
      <c r="AK3225" s="3">
        <v>44030</v>
      </c>
      <c r="AL3225" s="10">
        <f>YEAR(ufc_fights_2[[#This Row],[date]])</f>
        <v>2020</v>
      </c>
      <c r="AM3225" t="s">
        <v>3971</v>
      </c>
      <c r="AN3225">
        <v>5</v>
      </c>
      <c r="AO3225" t="s">
        <v>3918</v>
      </c>
      <c r="AP3225">
        <f>IF(ufc_fights_2[[#This Row],[winner]]="Red",ufc_fights_2[[#This Row],[r_fighter_id]],ufc_fights_2[[#This Row],[b_fighter_id]])</f>
        <v>980</v>
      </c>
      <c r="AQ3225" t="str">
        <f>_xlfn.XLOOKUP(ufc_fights_2[[#This Row],[winnerID]],ufc_fighters[id],ufc_fighters[fighter_name],"xxx",0,1)</f>
        <v>Rafael Fiziev</v>
      </c>
    </row>
    <row r="3226" spans="1:43">
      <c r="A3226">
        <v>3464</v>
      </c>
      <c r="B3226">
        <v>980</v>
      </c>
      <c r="C3226">
        <f>_xlfn.XLOOKUP(ufc_fights_2[[#This Row],[r_fighter_id]],ufc_fighters[id],ufc_fighters[year],"xxx",0,1)</f>
        <v>1988</v>
      </c>
      <c r="D3226">
        <f>_xlfn.XLOOKUP(ufc_fights_2[[#This Row],[b_fighter_id]],ufc_fighters[id],ufc_fighters[year],"Prázdné",0,1)</f>
        <v>1993</v>
      </c>
      <c r="E3226" s="10">
        <f>YEAR(ufc_fights_2[[#This Row],[date]])-ufc_fights_2[[#This Row],[r_year]]</f>
        <v>31</v>
      </c>
      <c r="F3226" s="10">
        <f>YEAR(ufc_fights_2[[#This Row],[date]])-ufc_fights_2[[#This Row],[b_year]]</f>
        <v>26</v>
      </c>
      <c r="G3226">
        <v>0</v>
      </c>
      <c r="H3226">
        <v>0</v>
      </c>
      <c r="I3226">
        <v>0.41349999999999998</v>
      </c>
      <c r="J3226">
        <v>0.50380000000000003</v>
      </c>
      <c r="K3226">
        <v>0.4521</v>
      </c>
      <c r="L3226">
        <v>0.52900000000000003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 s="2">
        <v>7.0601851851851847E-4</v>
      </c>
      <c r="T3226" s="2">
        <v>1.0879629629629629E-3</v>
      </c>
      <c r="U3226">
        <v>0.36270000000000002</v>
      </c>
      <c r="V3226">
        <v>0.46510000000000001</v>
      </c>
      <c r="W3226">
        <v>0.55559999999999998</v>
      </c>
      <c r="X3226">
        <v>0.75</v>
      </c>
      <c r="Y3226">
        <v>0.73680000000000001</v>
      </c>
      <c r="Z3226">
        <v>0.33639999999999998</v>
      </c>
      <c r="AA3226">
        <v>0.47710000000000002</v>
      </c>
      <c r="AB3226">
        <v>0.72</v>
      </c>
      <c r="AC3226">
        <v>0.63639999999999997</v>
      </c>
      <c r="AD3226">
        <v>1</v>
      </c>
      <c r="AE3226">
        <v>0</v>
      </c>
      <c r="AF3226" t="s">
        <v>3915</v>
      </c>
      <c r="AG3226" s="2">
        <v>3.472222222222222E-3</v>
      </c>
      <c r="AH3226" t="s">
        <v>3911</v>
      </c>
      <c r="AI3226">
        <v>3</v>
      </c>
      <c r="AJ3226" t="s">
        <v>3955</v>
      </c>
      <c r="AK3226" s="3">
        <v>43764</v>
      </c>
      <c r="AL3226" s="10">
        <f>YEAR(ufc_fights_2[[#This Row],[date]])</f>
        <v>2019</v>
      </c>
      <c r="AM3226" t="s">
        <v>3971</v>
      </c>
      <c r="AN3226">
        <v>57</v>
      </c>
      <c r="AO3226" t="s">
        <v>3918</v>
      </c>
      <c r="AP3226">
        <f>IF(ufc_fights_2[[#This Row],[winner]]="Red",ufc_fights_2[[#This Row],[r_fighter_id]],ufc_fights_2[[#This Row],[b_fighter_id]])</f>
        <v>980</v>
      </c>
      <c r="AQ3226" t="str">
        <f>_xlfn.XLOOKUP(ufc_fights_2[[#This Row],[winnerID]],ufc_fighters[id],ufc_fighters[fighter_name],"xxx",0,1)</f>
        <v>Rafael Fiziev</v>
      </c>
    </row>
    <row r="3227" spans="1:43">
      <c r="A3227">
        <v>1387</v>
      </c>
      <c r="B3227">
        <v>1232</v>
      </c>
      <c r="C3227">
        <f>_xlfn.XLOOKUP(ufc_fights_2[[#This Row],[r_fighter_id]],ufc_fighters[id],ufc_fighters[year],"xxx",0,1)</f>
        <v>1982</v>
      </c>
      <c r="D3227">
        <f>_xlfn.XLOOKUP(ufc_fights_2[[#This Row],[b_fighter_id]],ufc_fighters[id],ufc_fighters[year],"Prázdné",0,1)</f>
        <v>1977</v>
      </c>
      <c r="E3227" s="10">
        <f>YEAR(ufc_fights_2[[#This Row],[date]])-ufc_fights_2[[#This Row],[r_year]]</f>
        <v>24</v>
      </c>
      <c r="F3227" s="10">
        <f>YEAR(ufc_fights_2[[#This Row],[date]])-ufc_fights_2[[#This Row],[b_year]]</f>
        <v>29</v>
      </c>
      <c r="G3227">
        <v>0</v>
      </c>
      <c r="H3227">
        <v>0</v>
      </c>
      <c r="I3227">
        <v>0.2722</v>
      </c>
      <c r="J3227">
        <v>0.1706</v>
      </c>
      <c r="K3227">
        <v>0.2722</v>
      </c>
      <c r="L3227">
        <v>0.1706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1.3888888888888889E-4</v>
      </c>
      <c r="T3227" s="2">
        <v>0</v>
      </c>
      <c r="U3227">
        <v>0.19259999999999999</v>
      </c>
      <c r="V3227">
        <v>7.8700000000000006E-2</v>
      </c>
      <c r="W3227">
        <v>0.73680000000000001</v>
      </c>
      <c r="X3227">
        <v>0.75</v>
      </c>
      <c r="Y3227">
        <v>0.75</v>
      </c>
      <c r="Z3227">
        <v>0.2722</v>
      </c>
      <c r="AA3227">
        <v>0.1706</v>
      </c>
      <c r="AB3227">
        <v>0</v>
      </c>
      <c r="AC3227">
        <v>0</v>
      </c>
      <c r="AD3227">
        <v>0</v>
      </c>
      <c r="AE3227">
        <v>0</v>
      </c>
      <c r="AF3227" t="s">
        <v>3915</v>
      </c>
      <c r="AG3227" s="2">
        <v>3.472222222222222E-3</v>
      </c>
      <c r="AH3227" t="s">
        <v>3911</v>
      </c>
      <c r="AI3227">
        <v>3</v>
      </c>
      <c r="AJ3227" t="s">
        <v>3967</v>
      </c>
      <c r="AK3227" s="3">
        <v>38896</v>
      </c>
      <c r="AL3227" s="10">
        <f>YEAR(ufc_fights_2[[#This Row],[date]])</f>
        <v>2006</v>
      </c>
      <c r="AM3227" t="s">
        <v>3971</v>
      </c>
      <c r="AN3227">
        <v>1</v>
      </c>
      <c r="AO3227" t="s">
        <v>3913</v>
      </c>
      <c r="AP3227">
        <f>IF(ufc_fights_2[[#This Row],[winner]]="Red",ufc_fights_2[[#This Row],[r_fighter_id]],ufc_fights_2[[#This Row],[b_fighter_id]])</f>
        <v>1387</v>
      </c>
      <c r="AQ3227" t="str">
        <f>_xlfn.XLOOKUP(ufc_fights_2[[#This Row],[winnerID]],ufc_fighters[id],ufc_fighters[fighter_name],"xxx",0,1)</f>
        <v>Mark Hominick</v>
      </c>
    </row>
    <row r="3228" spans="1:43">
      <c r="A3228">
        <v>1859</v>
      </c>
      <c r="B3228">
        <v>1869</v>
      </c>
      <c r="C3228">
        <f>_xlfn.XLOOKUP(ufc_fights_2[[#This Row],[r_fighter_id]],ufc_fighters[id],ufc_fighters[year],"xxx",0,1)</f>
        <v>1984</v>
      </c>
      <c r="D3228">
        <f>_xlfn.XLOOKUP(ufc_fights_2[[#This Row],[b_fighter_id]],ufc_fighters[id],ufc_fighters[year],"Prázdné",0,1)</f>
        <v>1980</v>
      </c>
      <c r="E3228" s="10">
        <f>YEAR(ufc_fights_2[[#This Row],[date]])-ufc_fights_2[[#This Row],[r_year]]</f>
        <v>26</v>
      </c>
      <c r="F3228" s="10">
        <f>YEAR(ufc_fights_2[[#This Row],[date]])-ufc_fights_2[[#This Row],[b_year]]</f>
        <v>30</v>
      </c>
      <c r="G3228">
        <v>0</v>
      </c>
      <c r="H3228">
        <v>0</v>
      </c>
      <c r="I3228">
        <v>0.32390000000000002</v>
      </c>
      <c r="J3228">
        <v>0.42620000000000002</v>
      </c>
      <c r="K3228">
        <v>0.58120000000000005</v>
      </c>
      <c r="L3228">
        <v>0.62709999999999999</v>
      </c>
      <c r="M3228">
        <v>0</v>
      </c>
      <c r="N3228">
        <v>0.71430000000000005</v>
      </c>
      <c r="O3228">
        <v>0</v>
      </c>
      <c r="P3228">
        <v>0</v>
      </c>
      <c r="Q3228">
        <v>0</v>
      </c>
      <c r="R3228">
        <v>0</v>
      </c>
      <c r="S3228" s="2">
        <v>0</v>
      </c>
      <c r="T3228" s="2">
        <v>4.7685185185185183E-3</v>
      </c>
      <c r="U3228">
        <v>0.125</v>
      </c>
      <c r="V3228">
        <v>0.42370000000000002</v>
      </c>
      <c r="W3228">
        <v>0.6</v>
      </c>
      <c r="X3228">
        <v>0.77780000000000005</v>
      </c>
      <c r="Y3228">
        <v>0</v>
      </c>
      <c r="Z3228">
        <v>0.3231</v>
      </c>
      <c r="AA3228">
        <v>0.36359999999999998</v>
      </c>
      <c r="AB3228">
        <v>0</v>
      </c>
      <c r="AC3228">
        <v>0</v>
      </c>
      <c r="AD3228">
        <v>0.4</v>
      </c>
      <c r="AE3228">
        <v>0.58819999999999995</v>
      </c>
      <c r="AF3228" t="s">
        <v>3922</v>
      </c>
      <c r="AG3228" s="2">
        <v>3.472222222222222E-3</v>
      </c>
      <c r="AH3228" t="s">
        <v>3911</v>
      </c>
      <c r="AI3228">
        <v>3</v>
      </c>
      <c r="AJ3228" t="s">
        <v>3914</v>
      </c>
      <c r="AK3228" s="3">
        <v>40446</v>
      </c>
      <c r="AL3228" s="10">
        <f>YEAR(ufc_fights_2[[#This Row],[date]])</f>
        <v>2010</v>
      </c>
      <c r="AM3228" t="s">
        <v>3971</v>
      </c>
      <c r="AN3228">
        <v>148</v>
      </c>
      <c r="AO3228" t="s">
        <v>3918</v>
      </c>
      <c r="AP3228">
        <f>IF(ufc_fights_2[[#This Row],[winner]]="Red",ufc_fights_2[[#This Row],[r_fighter_id]],ufc_fights_2[[#This Row],[b_fighter_id]])</f>
        <v>1869</v>
      </c>
      <c r="AQ3228" t="str">
        <f>_xlfn.XLOOKUP(ufc_fights_2[[#This Row],[winnerID]],ufc_fighters[id],ufc_fighters[fighter_name],"xxx",0,1)</f>
        <v>Waylon Lowe</v>
      </c>
    </row>
    <row r="3229" spans="1:43">
      <c r="A3229">
        <v>1244</v>
      </c>
      <c r="B3229">
        <v>1092</v>
      </c>
      <c r="C3229">
        <f>_xlfn.XLOOKUP(ufc_fights_2[[#This Row],[r_fighter_id]],ufc_fighters[id],ufc_fighters[year],"xxx",0,1)</f>
        <v>1986</v>
      </c>
      <c r="D3229">
        <f>_xlfn.XLOOKUP(ufc_fights_2[[#This Row],[b_fighter_id]],ufc_fighters[id],ufc_fighters[year],"Prázdné",0,1)</f>
        <v>1990</v>
      </c>
      <c r="E3229" s="10">
        <f>YEAR(ufc_fights_2[[#This Row],[date]])-ufc_fights_2[[#This Row],[r_year]]</f>
        <v>33</v>
      </c>
      <c r="F3229" s="10">
        <f>YEAR(ufc_fights_2[[#This Row],[date]])-ufc_fights_2[[#This Row],[b_year]]</f>
        <v>29</v>
      </c>
      <c r="G3229">
        <v>0</v>
      </c>
      <c r="H3229">
        <v>0</v>
      </c>
      <c r="I3229">
        <v>0.39340000000000003</v>
      </c>
      <c r="J3229">
        <v>0.41589999999999999</v>
      </c>
      <c r="K3229">
        <v>0.48280000000000001</v>
      </c>
      <c r="L3229">
        <v>0.47520000000000001</v>
      </c>
      <c r="M3229">
        <v>1</v>
      </c>
      <c r="N3229">
        <v>0.46150000000000002</v>
      </c>
      <c r="O3229">
        <v>0</v>
      </c>
      <c r="P3229">
        <v>0</v>
      </c>
      <c r="Q3229">
        <v>0</v>
      </c>
      <c r="R3229">
        <v>0</v>
      </c>
      <c r="S3229" s="2">
        <v>1.4351851851851852E-3</v>
      </c>
      <c r="T3229" s="2">
        <v>3.7384259259259259E-3</v>
      </c>
      <c r="U3229">
        <v>0.41670000000000001</v>
      </c>
      <c r="V3229">
        <v>0.31109999999999999</v>
      </c>
      <c r="W3229">
        <v>0.25</v>
      </c>
      <c r="X3229">
        <v>1</v>
      </c>
      <c r="Y3229">
        <v>1</v>
      </c>
      <c r="Z3229">
        <v>0.31109999999999999</v>
      </c>
      <c r="AA3229">
        <v>0.41760000000000003</v>
      </c>
      <c r="AB3229">
        <v>0.83330000000000004</v>
      </c>
      <c r="AC3229">
        <v>0.6</v>
      </c>
      <c r="AD3229">
        <v>0.5</v>
      </c>
      <c r="AE3229">
        <v>0.25</v>
      </c>
      <c r="AF3229" t="s">
        <v>3915</v>
      </c>
      <c r="AG3229" s="2">
        <v>3.472222222222222E-3</v>
      </c>
      <c r="AH3229" t="s">
        <v>3911</v>
      </c>
      <c r="AI3229">
        <v>3</v>
      </c>
      <c r="AJ3229" t="s">
        <v>3944</v>
      </c>
      <c r="AK3229" s="3">
        <v>43617</v>
      </c>
      <c r="AL3229" s="10">
        <f>YEAR(ufc_fights_2[[#This Row],[date]])</f>
        <v>2019</v>
      </c>
      <c r="AM3229" t="s">
        <v>3971</v>
      </c>
      <c r="AN3229">
        <v>86</v>
      </c>
      <c r="AO3229" t="s">
        <v>3918</v>
      </c>
      <c r="AP3229">
        <f>IF(ufc_fights_2[[#This Row],[winner]]="Red",ufc_fights_2[[#This Row],[r_fighter_id]],ufc_fights_2[[#This Row],[b_fighter_id]])</f>
        <v>1092</v>
      </c>
      <c r="AQ3229" t="str">
        <f>_xlfn.XLOOKUP(ufc_fights_2[[#This Row],[winnerID]],ufc_fighters[id],ufc_fighters[fighter_name],"xxx",0,1)</f>
        <v>Christos Giagos</v>
      </c>
    </row>
    <row r="3230" spans="1:43">
      <c r="A3230">
        <v>2939</v>
      </c>
      <c r="B3230">
        <v>2086</v>
      </c>
      <c r="C3230">
        <f>_xlfn.XLOOKUP(ufc_fights_2[[#This Row],[r_fighter_id]],ufc_fighters[id],ufc_fighters[year],"xxx",0,1)</f>
        <v>1974</v>
      </c>
      <c r="D3230">
        <f>_xlfn.XLOOKUP(ufc_fights_2[[#This Row],[b_fighter_id]],ufc_fighters[id],ufc_fighters[year],"Prázdné",0,1)</f>
        <v>1982</v>
      </c>
      <c r="E3230" s="10">
        <f>YEAR(ufc_fights_2[[#This Row],[date]])-ufc_fights_2[[#This Row],[r_year]]</f>
        <v>30</v>
      </c>
      <c r="F3230" s="10">
        <f>YEAR(ufc_fights_2[[#This Row],[date]])-ufc_fights_2[[#This Row],[b_year]]</f>
        <v>22</v>
      </c>
      <c r="G3230">
        <v>0</v>
      </c>
      <c r="H3230">
        <v>0</v>
      </c>
      <c r="I3230">
        <v>0.35</v>
      </c>
      <c r="J3230">
        <v>0.5</v>
      </c>
      <c r="K3230">
        <v>0.62039999999999995</v>
      </c>
      <c r="L3230">
        <v>0.86760000000000004</v>
      </c>
      <c r="M3230">
        <v>0.85709999999999997</v>
      </c>
      <c r="N3230">
        <v>0</v>
      </c>
      <c r="O3230">
        <v>0</v>
      </c>
      <c r="P3230">
        <v>2</v>
      </c>
      <c r="Q3230">
        <v>0</v>
      </c>
      <c r="R3230">
        <v>0</v>
      </c>
      <c r="S3230" s="2">
        <v>9.2361111111111116E-3</v>
      </c>
      <c r="T3230" s="2">
        <v>8.1018518518518516E-5</v>
      </c>
      <c r="U3230">
        <v>0.2727</v>
      </c>
      <c r="V3230">
        <v>0.3</v>
      </c>
      <c r="W3230">
        <v>0.71430000000000005</v>
      </c>
      <c r="X3230">
        <v>0</v>
      </c>
      <c r="Y3230">
        <v>0</v>
      </c>
      <c r="Z3230">
        <v>0.5</v>
      </c>
      <c r="AA3230">
        <v>0.125</v>
      </c>
      <c r="AB3230">
        <v>0.66669999999999996</v>
      </c>
      <c r="AC3230">
        <v>0.83330000000000004</v>
      </c>
      <c r="AD3230">
        <v>0.30299999999999999</v>
      </c>
      <c r="AE3230">
        <v>1</v>
      </c>
      <c r="AF3230" t="s">
        <v>3915</v>
      </c>
      <c r="AG3230" s="2">
        <v>3.472222222222222E-3</v>
      </c>
      <c r="AH3230" t="s">
        <v>3911</v>
      </c>
      <c r="AI3230">
        <v>3</v>
      </c>
      <c r="AJ3230" t="s">
        <v>3939</v>
      </c>
      <c r="AK3230" s="3">
        <v>38157</v>
      </c>
      <c r="AL3230" s="10">
        <f>YEAR(ufc_fights_2[[#This Row],[date]])</f>
        <v>2004</v>
      </c>
      <c r="AM3230" t="s">
        <v>3971</v>
      </c>
      <c r="AN3230">
        <v>1</v>
      </c>
      <c r="AO3230" t="s">
        <v>3913</v>
      </c>
      <c r="AP3230">
        <f>IF(ufc_fights_2[[#This Row],[winner]]="Red",ufc_fights_2[[#This Row],[r_fighter_id]],ufc_fights_2[[#This Row],[b_fighter_id]])</f>
        <v>2939</v>
      </c>
      <c r="AQ3230" t="str">
        <f>_xlfn.XLOOKUP(ufc_fights_2[[#This Row],[winnerID]],ufc_fighters[id],ufc_fighters[fighter_name],"xxx",0,1)</f>
        <v>Matt Serra</v>
      </c>
    </row>
    <row r="3231" spans="1:43">
      <c r="A3231">
        <v>2939</v>
      </c>
      <c r="B3231">
        <v>832</v>
      </c>
      <c r="C3231">
        <f>_xlfn.XLOOKUP(ufc_fights_2[[#This Row],[r_fighter_id]],ufc_fighters[id],ufc_fighters[year],"xxx",0,1)</f>
        <v>1974</v>
      </c>
      <c r="D3231">
        <f>_xlfn.XLOOKUP(ufc_fights_2[[#This Row],[b_fighter_id]],ufc_fighters[id],ufc_fighters[year],"Prázdné",0,1)</f>
        <v>1977</v>
      </c>
      <c r="E3231" s="10">
        <f>YEAR(ufc_fights_2[[#This Row],[date]])-ufc_fights_2[[#This Row],[r_year]]</f>
        <v>28</v>
      </c>
      <c r="F3231" s="10">
        <f>YEAR(ufc_fights_2[[#This Row],[date]])-ufc_fights_2[[#This Row],[b_year]]</f>
        <v>25</v>
      </c>
      <c r="G3231">
        <v>0</v>
      </c>
      <c r="H3231">
        <v>0</v>
      </c>
      <c r="I3231">
        <v>0.25</v>
      </c>
      <c r="J3231">
        <v>0</v>
      </c>
      <c r="K3231">
        <v>0.7</v>
      </c>
      <c r="L3231">
        <v>0.8095</v>
      </c>
      <c r="M3231">
        <v>0.33329999999999999</v>
      </c>
      <c r="N3231">
        <v>0</v>
      </c>
      <c r="O3231">
        <v>3</v>
      </c>
      <c r="P3231">
        <v>0</v>
      </c>
      <c r="Q3231">
        <v>0</v>
      </c>
      <c r="R3231">
        <v>0</v>
      </c>
      <c r="S3231" s="2">
        <v>1.6435185185185185E-3</v>
      </c>
      <c r="T3231" s="2">
        <v>1.273148148148148E-4</v>
      </c>
      <c r="U3231">
        <v>0.25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0.33329999999999999</v>
      </c>
      <c r="AE3231">
        <v>0</v>
      </c>
      <c r="AF3231" t="s">
        <v>3933</v>
      </c>
      <c r="AG3231" s="2">
        <v>2.0601851851851853E-3</v>
      </c>
      <c r="AH3231" t="s">
        <v>3911</v>
      </c>
      <c r="AI3231">
        <v>3</v>
      </c>
      <c r="AJ3231" t="s">
        <v>4052</v>
      </c>
      <c r="AK3231" s="3">
        <v>37337</v>
      </c>
      <c r="AL3231" s="10">
        <f>YEAR(ufc_fights_2[[#This Row],[date]])</f>
        <v>2002</v>
      </c>
      <c r="AM3231" t="s">
        <v>3971</v>
      </c>
      <c r="AN3231">
        <v>1</v>
      </c>
      <c r="AO3231" t="s">
        <v>3913</v>
      </c>
      <c r="AP3231">
        <f>IF(ufc_fights_2[[#This Row],[winner]]="Red",ufc_fights_2[[#This Row],[r_fighter_id]],ufc_fights_2[[#This Row],[b_fighter_id]])</f>
        <v>2939</v>
      </c>
      <c r="AQ3231" t="str">
        <f>_xlfn.XLOOKUP(ufc_fights_2[[#This Row],[winnerID]],ufc_fighters[id],ufc_fighters[fighter_name],"xxx",0,1)</f>
        <v>Matt Serra</v>
      </c>
    </row>
    <row r="3232" spans="1:43">
      <c r="A3232">
        <v>2113</v>
      </c>
      <c r="B3232">
        <v>3464</v>
      </c>
      <c r="C3232">
        <f>_xlfn.XLOOKUP(ufc_fights_2[[#This Row],[r_fighter_id]],ufc_fighters[id],ufc_fighters[year],"xxx",0,1)</f>
        <v>1983</v>
      </c>
      <c r="D3232">
        <f>_xlfn.XLOOKUP(ufc_fights_2[[#This Row],[b_fighter_id]],ufc_fighters[id],ufc_fighters[year],"Prázdné",0,1)</f>
        <v>1988</v>
      </c>
      <c r="E3232" s="10">
        <f>YEAR(ufc_fights_2[[#This Row],[date]])-ufc_fights_2[[#This Row],[r_year]]</f>
        <v>35</v>
      </c>
      <c r="F3232" s="10">
        <f>YEAR(ufc_fights_2[[#This Row],[date]])-ufc_fights_2[[#This Row],[b_year]]</f>
        <v>30</v>
      </c>
      <c r="G3232">
        <v>0</v>
      </c>
      <c r="H3232">
        <v>0</v>
      </c>
      <c r="I3232">
        <v>0.625</v>
      </c>
      <c r="J3232">
        <v>0.35709999999999997</v>
      </c>
      <c r="K3232">
        <v>0.65380000000000005</v>
      </c>
      <c r="L3232">
        <v>0.35709999999999997</v>
      </c>
      <c r="M3232">
        <v>1</v>
      </c>
      <c r="N3232">
        <v>0</v>
      </c>
      <c r="O3232">
        <v>1</v>
      </c>
      <c r="P3232">
        <v>0</v>
      </c>
      <c r="Q3232">
        <v>0</v>
      </c>
      <c r="R3232">
        <v>0</v>
      </c>
      <c r="S3232" s="2">
        <v>2.199074074074074E-4</v>
      </c>
      <c r="T3232" s="2">
        <v>0</v>
      </c>
      <c r="U3232">
        <v>0.57889999999999997</v>
      </c>
      <c r="V3232">
        <v>0.2727</v>
      </c>
      <c r="W3232">
        <v>1</v>
      </c>
      <c r="X3232">
        <v>0.66669999999999996</v>
      </c>
      <c r="Y3232">
        <v>0</v>
      </c>
      <c r="Z3232">
        <v>0.5333</v>
      </c>
      <c r="AA3232">
        <v>0.33329999999999999</v>
      </c>
      <c r="AB3232">
        <v>0</v>
      </c>
      <c r="AC3232">
        <v>0.5</v>
      </c>
      <c r="AD3232">
        <v>0.77780000000000005</v>
      </c>
      <c r="AE3232">
        <v>0</v>
      </c>
      <c r="AF3232" t="s">
        <v>3933</v>
      </c>
      <c r="AG3232" s="2">
        <v>1.0300925925925926E-3</v>
      </c>
      <c r="AH3232" t="s">
        <v>3911</v>
      </c>
      <c r="AI3232">
        <v>3</v>
      </c>
      <c r="AJ3232" t="s">
        <v>3919</v>
      </c>
      <c r="AK3232" s="3">
        <v>43351</v>
      </c>
      <c r="AL3232" s="10">
        <f>YEAR(ufc_fights_2[[#This Row],[date]])</f>
        <v>2018</v>
      </c>
      <c r="AM3232" t="s">
        <v>3971</v>
      </c>
      <c r="AN3232">
        <v>98</v>
      </c>
      <c r="AO3232" t="s">
        <v>3913</v>
      </c>
      <c r="AP3232">
        <f>IF(ufc_fights_2[[#This Row],[winner]]="Red",ufc_fights_2[[#This Row],[r_fighter_id]],ufc_fights_2[[#This Row],[b_fighter_id]])</f>
        <v>2113</v>
      </c>
      <c r="AQ3232" t="str">
        <f>_xlfn.XLOOKUP(ufc_fights_2[[#This Row],[winnerID]],ufc_fighters[id],ufc_fighters[fighter_name],"xxx",0,1)</f>
        <v>Jim Miller</v>
      </c>
    </row>
    <row r="3233" spans="1:43">
      <c r="A3233">
        <v>3289</v>
      </c>
      <c r="B3233">
        <v>1253</v>
      </c>
      <c r="C3233">
        <f>_xlfn.XLOOKUP(ufc_fights_2[[#This Row],[r_fighter_id]],ufc_fighters[id],ufc_fighters[year],"xxx",0,1)</f>
        <v>1978</v>
      </c>
      <c r="D3233">
        <f>_xlfn.XLOOKUP(ufc_fights_2[[#This Row],[b_fighter_id]],ufc_fighters[id],ufc_fighters[year],"Prázdné",0,1)</f>
        <v>1987</v>
      </c>
      <c r="E3233" s="10">
        <f>YEAR(ufc_fights_2[[#This Row],[date]])-ufc_fights_2[[#This Row],[r_year]]</f>
        <v>35</v>
      </c>
      <c r="F3233" s="10">
        <f>YEAR(ufc_fights_2[[#This Row],[date]])-ufc_fights_2[[#This Row],[b_year]]</f>
        <v>26</v>
      </c>
      <c r="G3233">
        <v>1</v>
      </c>
      <c r="H3233">
        <v>0</v>
      </c>
      <c r="I3233">
        <v>0.51160000000000005</v>
      </c>
      <c r="J3233">
        <v>0.48280000000000001</v>
      </c>
      <c r="K3233">
        <v>0.52170000000000005</v>
      </c>
      <c r="L3233">
        <v>0.55359999999999998</v>
      </c>
      <c r="M3233">
        <v>0.25</v>
      </c>
      <c r="N3233">
        <v>1</v>
      </c>
      <c r="O3233">
        <v>0</v>
      </c>
      <c r="P3233">
        <v>1</v>
      </c>
      <c r="Q3233">
        <v>0</v>
      </c>
      <c r="R3233">
        <v>0</v>
      </c>
      <c r="S3233" s="2">
        <v>1.1805555555555556E-3</v>
      </c>
      <c r="T3233" s="2">
        <v>1.7013888888888888E-3</v>
      </c>
      <c r="U3233">
        <v>0.40739999999999998</v>
      </c>
      <c r="V3233">
        <v>0.44440000000000002</v>
      </c>
      <c r="W3233">
        <v>0.61539999999999995</v>
      </c>
      <c r="X3233">
        <v>1</v>
      </c>
      <c r="Y3233">
        <v>0.71430000000000005</v>
      </c>
      <c r="Z3233">
        <v>0.51160000000000005</v>
      </c>
      <c r="AA3233">
        <v>0.33850000000000002</v>
      </c>
      <c r="AB3233">
        <v>0</v>
      </c>
      <c r="AC3233">
        <v>1</v>
      </c>
      <c r="AD3233">
        <v>0</v>
      </c>
      <c r="AE3233">
        <v>0.84619999999999995</v>
      </c>
      <c r="AF3233" t="s">
        <v>3933</v>
      </c>
      <c r="AG3233" s="2">
        <v>2.662037037037037E-3</v>
      </c>
      <c r="AH3233" t="s">
        <v>3911</v>
      </c>
      <c r="AI3233">
        <v>3</v>
      </c>
      <c r="AJ3233" t="s">
        <v>4007</v>
      </c>
      <c r="AK3233" s="3">
        <v>41521</v>
      </c>
      <c r="AL3233" s="10">
        <f>YEAR(ufc_fights_2[[#This Row],[date]])</f>
        <v>2013</v>
      </c>
      <c r="AM3233" t="s">
        <v>3971</v>
      </c>
      <c r="AN3233">
        <v>123</v>
      </c>
      <c r="AO3233" t="s">
        <v>3918</v>
      </c>
      <c r="AP3233">
        <f>IF(ufc_fights_2[[#This Row],[winner]]="Red",ufc_fights_2[[#This Row],[r_fighter_id]],ufc_fights_2[[#This Row],[b_fighter_id]])</f>
        <v>1253</v>
      </c>
      <c r="AQ3233" t="str">
        <f>_xlfn.XLOOKUP(ufc_fights_2[[#This Row],[winnerID]],ufc_fighters[id],ufc_fighters[fighter_name],"xxx",0,1)</f>
        <v>Piotr Hallmann</v>
      </c>
    </row>
    <row r="3234" spans="1:43">
      <c r="A3234">
        <v>864</v>
      </c>
      <c r="B3234">
        <v>1253</v>
      </c>
      <c r="C3234">
        <f>_xlfn.XLOOKUP(ufc_fights_2[[#This Row],[r_fighter_id]],ufc_fighters[id],ufc_fighters[year],"xxx",0,1)</f>
        <v>1976</v>
      </c>
      <c r="D3234">
        <f>_xlfn.XLOOKUP(ufc_fights_2[[#This Row],[b_fighter_id]],ufc_fighters[id],ufc_fighters[year],"Prázdné",0,1)</f>
        <v>1987</v>
      </c>
      <c r="E3234" s="10">
        <f>YEAR(ufc_fights_2[[#This Row],[date]])-ufc_fights_2[[#This Row],[r_year]]</f>
        <v>38</v>
      </c>
      <c r="F3234" s="10">
        <f>YEAR(ufc_fights_2[[#This Row],[date]])-ufc_fights_2[[#This Row],[b_year]]</f>
        <v>27</v>
      </c>
      <c r="G3234">
        <v>0</v>
      </c>
      <c r="H3234">
        <v>0</v>
      </c>
      <c r="I3234">
        <v>0.34179999999999999</v>
      </c>
      <c r="J3234">
        <v>0.49559999999999998</v>
      </c>
      <c r="K3234">
        <v>0.36899999999999999</v>
      </c>
      <c r="L3234">
        <v>0.59260000000000002</v>
      </c>
      <c r="M3234">
        <v>1</v>
      </c>
      <c r="N3234">
        <v>0.36359999999999998</v>
      </c>
      <c r="O3234">
        <v>0</v>
      </c>
      <c r="P3234">
        <v>1</v>
      </c>
      <c r="Q3234">
        <v>0</v>
      </c>
      <c r="R3234">
        <v>0</v>
      </c>
      <c r="S3234" s="2">
        <v>4.9768518518518521E-4</v>
      </c>
      <c r="T3234" s="2">
        <v>3.8194444444444443E-3</v>
      </c>
      <c r="U3234">
        <v>0.23810000000000001</v>
      </c>
      <c r="V3234">
        <v>0.35709999999999997</v>
      </c>
      <c r="W3234">
        <v>0.69230000000000003</v>
      </c>
      <c r="X3234">
        <v>1</v>
      </c>
      <c r="Y3234">
        <v>0.72729999999999995</v>
      </c>
      <c r="Z3234">
        <v>0.29170000000000001</v>
      </c>
      <c r="AA3234">
        <v>0.40279999999999999</v>
      </c>
      <c r="AB3234">
        <v>0.85709999999999997</v>
      </c>
      <c r="AC3234">
        <v>0.58819999999999995</v>
      </c>
      <c r="AD3234">
        <v>0</v>
      </c>
      <c r="AE3234">
        <v>0.70830000000000004</v>
      </c>
      <c r="AF3234" t="s">
        <v>3933</v>
      </c>
      <c r="AG3234" s="2">
        <v>1.7476851851851852E-3</v>
      </c>
      <c r="AH3234" t="s">
        <v>3911</v>
      </c>
      <c r="AI3234">
        <v>3</v>
      </c>
      <c r="AJ3234" t="s">
        <v>3939</v>
      </c>
      <c r="AK3234" s="3">
        <v>41797</v>
      </c>
      <c r="AL3234" s="10">
        <f>YEAR(ufc_fights_2[[#This Row],[date]])</f>
        <v>2014</v>
      </c>
      <c r="AM3234" t="s">
        <v>3971</v>
      </c>
      <c r="AN3234">
        <v>126</v>
      </c>
      <c r="AO3234" t="s">
        <v>3918</v>
      </c>
      <c r="AP3234">
        <f>IF(ufc_fights_2[[#This Row],[winner]]="Red",ufc_fights_2[[#This Row],[r_fighter_id]],ufc_fights_2[[#This Row],[b_fighter_id]])</f>
        <v>1253</v>
      </c>
      <c r="AQ3234" t="str">
        <f>_xlfn.XLOOKUP(ufc_fights_2[[#This Row],[winnerID]],ufc_fighters[id],ufc_fighters[fighter_name],"xxx",0,1)</f>
        <v>Piotr Hallmann</v>
      </c>
    </row>
    <row r="3235" spans="1:43">
      <c r="A3235">
        <v>2113</v>
      </c>
      <c r="B3235">
        <v>2376</v>
      </c>
      <c r="C3235">
        <f>_xlfn.XLOOKUP(ufc_fights_2[[#This Row],[r_fighter_id]],ufc_fighters[id],ufc_fighters[year],"xxx",0,1)</f>
        <v>1983</v>
      </c>
      <c r="D3235">
        <f>_xlfn.XLOOKUP(ufc_fights_2[[#This Row],[b_fighter_id]],ufc_fighters[id],ufc_fighters[year],"Prázdné",0,1)</f>
        <v>1989</v>
      </c>
      <c r="E3235" s="10">
        <f>YEAR(ufc_fights_2[[#This Row],[date]])-ufc_fights_2[[#This Row],[r_year]]</f>
        <v>27</v>
      </c>
      <c r="F3235" s="10">
        <f>YEAR(ufc_fights_2[[#This Row],[date]])-ufc_fights_2[[#This Row],[b_year]]</f>
        <v>21</v>
      </c>
      <c r="G3235">
        <v>0</v>
      </c>
      <c r="H3235">
        <v>0</v>
      </c>
      <c r="I3235">
        <v>0.16669999999999999</v>
      </c>
      <c r="J3235">
        <v>0.625</v>
      </c>
      <c r="K3235">
        <v>0.54549999999999998</v>
      </c>
      <c r="L3235">
        <v>0.66669999999999996</v>
      </c>
      <c r="M3235">
        <v>1</v>
      </c>
      <c r="N3235">
        <v>0</v>
      </c>
      <c r="O3235">
        <v>2</v>
      </c>
      <c r="P3235">
        <v>0</v>
      </c>
      <c r="Q3235">
        <v>0</v>
      </c>
      <c r="R3235">
        <v>0</v>
      </c>
      <c r="S3235" s="2">
        <v>1.0532407407407407E-3</v>
      </c>
      <c r="T3235" s="2">
        <v>0</v>
      </c>
      <c r="U3235">
        <v>0.16669999999999999</v>
      </c>
      <c r="V3235">
        <v>0.4</v>
      </c>
      <c r="W3235">
        <v>0</v>
      </c>
      <c r="X3235">
        <v>0</v>
      </c>
      <c r="Y3235">
        <v>1</v>
      </c>
      <c r="Z3235">
        <v>0</v>
      </c>
      <c r="AA3235">
        <v>0.6</v>
      </c>
      <c r="AB3235">
        <v>0</v>
      </c>
      <c r="AC3235">
        <v>0</v>
      </c>
      <c r="AD3235">
        <v>0.5</v>
      </c>
      <c r="AE3235">
        <v>1</v>
      </c>
      <c r="AF3235" t="s">
        <v>3933</v>
      </c>
      <c r="AG3235" s="2">
        <v>1.3773148148148147E-3</v>
      </c>
      <c r="AH3235" t="s">
        <v>3911</v>
      </c>
      <c r="AI3235">
        <v>3</v>
      </c>
      <c r="AJ3235" t="s">
        <v>3928</v>
      </c>
      <c r="AK3235" s="3">
        <v>40523</v>
      </c>
      <c r="AL3235" s="10">
        <f>YEAR(ufc_fights_2[[#This Row],[date]])</f>
        <v>2010</v>
      </c>
      <c r="AM3235" t="s">
        <v>3971</v>
      </c>
      <c r="AN3235">
        <v>92</v>
      </c>
      <c r="AO3235" t="s">
        <v>3913</v>
      </c>
      <c r="AP3235">
        <f>IF(ufc_fights_2[[#This Row],[winner]]="Red",ufc_fights_2[[#This Row],[r_fighter_id]],ufc_fights_2[[#This Row],[b_fighter_id]])</f>
        <v>2113</v>
      </c>
      <c r="AQ3235" t="str">
        <f>_xlfn.XLOOKUP(ufc_fights_2[[#This Row],[winnerID]],ufc_fighters[id],ufc_fighters[fighter_name],"xxx",0,1)</f>
        <v>Jim Miller</v>
      </c>
    </row>
    <row r="3236" spans="1:43">
      <c r="A3236">
        <v>3157</v>
      </c>
      <c r="B3236">
        <v>2652</v>
      </c>
      <c r="C3236">
        <f>_xlfn.XLOOKUP(ufc_fights_2[[#This Row],[r_fighter_id]],ufc_fighters[id],ufc_fighters[year],"xxx",0,1)</f>
        <v>1978</v>
      </c>
      <c r="D3236">
        <f>_xlfn.XLOOKUP(ufc_fights_2[[#This Row],[b_fighter_id]],ufc_fighters[id],ufc_fighters[year],"Prázdné",0,1)</f>
        <v>1976</v>
      </c>
      <c r="E3236" s="10">
        <f>YEAR(ufc_fights_2[[#This Row],[date]])-ufc_fights_2[[#This Row],[r_year]]</f>
        <v>24</v>
      </c>
      <c r="F3236" s="10">
        <f>YEAR(ufc_fights_2[[#This Row],[date]])-ufc_fights_2[[#This Row],[b_year]]</f>
        <v>26</v>
      </c>
      <c r="G3236">
        <v>0</v>
      </c>
      <c r="H3236">
        <v>0</v>
      </c>
      <c r="I3236">
        <v>0.31030000000000002</v>
      </c>
      <c r="J3236">
        <v>0.41670000000000001</v>
      </c>
      <c r="K3236">
        <v>0.45950000000000002</v>
      </c>
      <c r="L3236">
        <v>0.76190000000000002</v>
      </c>
      <c r="M3236">
        <v>0.66669999999999996</v>
      </c>
      <c r="N3236">
        <v>0</v>
      </c>
      <c r="O3236">
        <v>3</v>
      </c>
      <c r="P3236">
        <v>0</v>
      </c>
      <c r="Q3236">
        <v>0</v>
      </c>
      <c r="R3236">
        <v>0</v>
      </c>
      <c r="S3236" s="2">
        <v>2.4421296296296296E-3</v>
      </c>
      <c r="T3236" s="2">
        <v>9.837962962962962E-4</v>
      </c>
      <c r="U3236">
        <v>0.38100000000000001</v>
      </c>
      <c r="V3236">
        <v>0.1429</v>
      </c>
      <c r="W3236">
        <v>0</v>
      </c>
      <c r="X3236">
        <v>0.1429</v>
      </c>
      <c r="Y3236">
        <v>0.75</v>
      </c>
      <c r="Z3236">
        <v>0.16669999999999999</v>
      </c>
      <c r="AA3236">
        <v>0.33329999999999999</v>
      </c>
      <c r="AB3236">
        <v>0</v>
      </c>
      <c r="AC3236">
        <v>0.66669999999999996</v>
      </c>
      <c r="AD3236">
        <v>0.66669999999999996</v>
      </c>
      <c r="AE3236">
        <v>0</v>
      </c>
      <c r="AF3236" t="s">
        <v>3933</v>
      </c>
      <c r="AG3236" s="2">
        <v>1.1342592592592593E-3</v>
      </c>
      <c r="AH3236" t="s">
        <v>3911</v>
      </c>
      <c r="AI3236">
        <v>3</v>
      </c>
      <c r="AJ3236" t="s">
        <v>3925</v>
      </c>
      <c r="AK3236" s="3">
        <v>37450</v>
      </c>
      <c r="AL3236" s="10">
        <f>YEAR(ufc_fights_2[[#This Row],[date]])</f>
        <v>2002</v>
      </c>
      <c r="AM3236" t="s">
        <v>3971</v>
      </c>
      <c r="AN3236">
        <v>70</v>
      </c>
      <c r="AO3236" t="s">
        <v>3913</v>
      </c>
      <c r="AP3236">
        <f>IF(ufc_fights_2[[#This Row],[winner]]="Red",ufc_fights_2[[#This Row],[r_fighter_id]],ufc_fights_2[[#This Row],[b_fighter_id]])</f>
        <v>3157</v>
      </c>
      <c r="AQ3236" t="str">
        <f>_xlfn.XLOOKUP(ufc_fights_2[[#This Row],[winnerID]],ufc_fighters[id],ufc_fighters[fighter_name],"xxx",0,1)</f>
        <v>Genki Sudo</v>
      </c>
    </row>
    <row r="3237" spans="1:43">
      <c r="A3237">
        <v>3157</v>
      </c>
      <c r="B3237">
        <v>372</v>
      </c>
      <c r="C3237">
        <f>_xlfn.XLOOKUP(ufc_fights_2[[#This Row],[r_fighter_id]],ufc_fighters[id],ufc_fighters[year],"xxx",0,1)</f>
        <v>1978</v>
      </c>
      <c r="D3237">
        <f>_xlfn.XLOOKUP(ufc_fights_2[[#This Row],[b_fighter_id]],ufc_fighters[id],ufc_fighters[year],"Prázdné",0,1)</f>
        <v>1975</v>
      </c>
      <c r="E3237" s="10">
        <f>YEAR(ufc_fights_2[[#This Row],[date]])-ufc_fights_2[[#This Row],[r_year]]</f>
        <v>26</v>
      </c>
      <c r="F3237" s="10">
        <f>YEAR(ufc_fights_2[[#This Row],[date]])-ufc_fights_2[[#This Row],[b_year]]</f>
        <v>29</v>
      </c>
      <c r="G3237">
        <v>0</v>
      </c>
      <c r="H3237">
        <v>0</v>
      </c>
      <c r="I3237">
        <v>0.75</v>
      </c>
      <c r="J3237">
        <v>0.86670000000000003</v>
      </c>
      <c r="K3237">
        <v>0.83330000000000004</v>
      </c>
      <c r="L3237">
        <v>0.878</v>
      </c>
      <c r="M3237">
        <v>1</v>
      </c>
      <c r="N3237">
        <v>0.5</v>
      </c>
      <c r="O3237">
        <v>4</v>
      </c>
      <c r="P3237">
        <v>0</v>
      </c>
      <c r="Q3237">
        <v>0</v>
      </c>
      <c r="R3237">
        <v>0</v>
      </c>
      <c r="S3237" s="2">
        <v>1.3888888888888889E-4</v>
      </c>
      <c r="T3237" s="2">
        <v>2.0717592592592593E-3</v>
      </c>
      <c r="U3237">
        <v>0</v>
      </c>
      <c r="V3237">
        <v>0.77780000000000005</v>
      </c>
      <c r="W3237">
        <v>1</v>
      </c>
      <c r="X3237">
        <v>1</v>
      </c>
      <c r="Y3237">
        <v>1</v>
      </c>
      <c r="Z3237">
        <v>0</v>
      </c>
      <c r="AA3237">
        <v>0.5</v>
      </c>
      <c r="AB3237">
        <v>0.75</v>
      </c>
      <c r="AC3237">
        <v>1</v>
      </c>
      <c r="AD3237">
        <v>0</v>
      </c>
      <c r="AE3237">
        <v>0.83330000000000004</v>
      </c>
      <c r="AF3237" t="s">
        <v>3933</v>
      </c>
      <c r="AG3237" s="2">
        <v>2.4421296296296296E-3</v>
      </c>
      <c r="AH3237" t="s">
        <v>3911</v>
      </c>
      <c r="AI3237">
        <v>3</v>
      </c>
      <c r="AJ3237" t="s">
        <v>3967</v>
      </c>
      <c r="AK3237" s="3">
        <v>38079</v>
      </c>
      <c r="AL3237" s="10">
        <f>YEAR(ufc_fights_2[[#This Row],[date]])</f>
        <v>2004</v>
      </c>
      <c r="AM3237" t="s">
        <v>3971</v>
      </c>
      <c r="AN3237">
        <v>1</v>
      </c>
      <c r="AO3237" t="s">
        <v>3913</v>
      </c>
      <c r="AP3237">
        <f>IF(ufc_fights_2[[#This Row],[winner]]="Red",ufc_fights_2[[#This Row],[r_fighter_id]],ufc_fights_2[[#This Row],[b_fighter_id]])</f>
        <v>3157</v>
      </c>
      <c r="AQ3237" t="str">
        <f>_xlfn.XLOOKUP(ufc_fights_2[[#This Row],[winnerID]],ufc_fighters[id],ufc_fighters[fighter_name],"xxx",0,1)</f>
        <v>Genki Sudo</v>
      </c>
    </row>
    <row r="3238" spans="1:43">
      <c r="A3238">
        <v>2113</v>
      </c>
      <c r="B3238">
        <v>1147</v>
      </c>
      <c r="C3238">
        <f>_xlfn.XLOOKUP(ufc_fights_2[[#This Row],[r_fighter_id]],ufc_fighters[id],ufc_fighters[year],"xxx",0,1)</f>
        <v>1983</v>
      </c>
      <c r="D3238">
        <f>_xlfn.XLOOKUP(ufc_fights_2[[#This Row],[b_fighter_id]],ufc_fighters[id],ufc_fighters[year],"Prázdné",0,1)</f>
        <v>1990</v>
      </c>
      <c r="E3238" s="10">
        <f>YEAR(ufc_fights_2[[#This Row],[date]])-ufc_fights_2[[#This Row],[r_year]]</f>
        <v>36</v>
      </c>
      <c r="F3238" s="10">
        <f>YEAR(ufc_fights_2[[#This Row],[date]])-ufc_fights_2[[#This Row],[b_year]]</f>
        <v>29</v>
      </c>
      <c r="G3238">
        <v>0</v>
      </c>
      <c r="H3238">
        <v>0</v>
      </c>
      <c r="I3238">
        <v>0.54549999999999998</v>
      </c>
      <c r="J3238">
        <v>0.4</v>
      </c>
      <c r="K3238">
        <v>0.57140000000000002</v>
      </c>
      <c r="L3238">
        <v>0.4</v>
      </c>
      <c r="M3238">
        <v>1</v>
      </c>
      <c r="N3238">
        <v>0</v>
      </c>
      <c r="O3238">
        <v>1</v>
      </c>
      <c r="P3238">
        <v>0</v>
      </c>
      <c r="Q3238">
        <v>0</v>
      </c>
      <c r="R3238">
        <v>0</v>
      </c>
      <c r="S3238" s="2">
        <v>6.018518518518519E-4</v>
      </c>
      <c r="T3238" s="2">
        <v>0</v>
      </c>
      <c r="U3238">
        <v>0.44440000000000002</v>
      </c>
      <c r="V3238">
        <v>0.25</v>
      </c>
      <c r="W3238">
        <v>0</v>
      </c>
      <c r="X3238">
        <v>1</v>
      </c>
      <c r="Y3238">
        <v>1</v>
      </c>
      <c r="Z3238">
        <v>0.54549999999999998</v>
      </c>
      <c r="AA3238">
        <v>0.4</v>
      </c>
      <c r="AB3238">
        <v>0</v>
      </c>
      <c r="AC3238">
        <v>0</v>
      </c>
      <c r="AD3238">
        <v>0</v>
      </c>
      <c r="AE3238">
        <v>0</v>
      </c>
      <c r="AF3238" t="s">
        <v>3933</v>
      </c>
      <c r="AG3238" s="2">
        <v>1.5277777777777779E-3</v>
      </c>
      <c r="AH3238" t="s">
        <v>3911</v>
      </c>
      <c r="AI3238">
        <v>3</v>
      </c>
      <c r="AJ3238" t="s">
        <v>4012</v>
      </c>
      <c r="AK3238" s="3">
        <v>43582</v>
      </c>
      <c r="AL3238" s="10">
        <f>YEAR(ufc_fights_2[[#This Row],[date]])</f>
        <v>2019</v>
      </c>
      <c r="AM3238" t="s">
        <v>3971</v>
      </c>
      <c r="AN3238">
        <v>84</v>
      </c>
      <c r="AO3238" t="s">
        <v>3913</v>
      </c>
      <c r="AP3238">
        <f>IF(ufc_fights_2[[#This Row],[winner]]="Red",ufc_fights_2[[#This Row],[r_fighter_id]],ufc_fights_2[[#This Row],[b_fighter_id]])</f>
        <v>2113</v>
      </c>
      <c r="AQ3238" t="str">
        <f>_xlfn.XLOOKUP(ufc_fights_2[[#This Row],[winnerID]],ufc_fighters[id],ufc_fighters[fighter_name],"xxx",0,1)</f>
        <v>Jim Miller</v>
      </c>
    </row>
    <row r="3239" spans="1:43">
      <c r="A3239">
        <v>2110</v>
      </c>
      <c r="B3239">
        <v>2883</v>
      </c>
      <c r="C3239">
        <f>_xlfn.XLOOKUP(ufc_fights_2[[#This Row],[r_fighter_id]],ufc_fighters[id],ufc_fighters[year],"xxx",0,1)</f>
        <v>1968</v>
      </c>
      <c r="D3239">
        <f>_xlfn.XLOOKUP(ufc_fights_2[[#This Row],[b_fighter_id]],ufc_fighters[id],ufc_fighters[year],"Prázdné",0,1)</f>
        <v>0</v>
      </c>
      <c r="E3239" s="10">
        <f>YEAR(ufc_fights_2[[#This Row],[date]])-ufc_fights_2[[#This Row],[r_year]]</f>
        <v>30</v>
      </c>
      <c r="F3239" s="10">
        <f>YEAR(ufc_fights_2[[#This Row],[date]])-ufc_fights_2[[#This Row],[b_year]]</f>
        <v>1998</v>
      </c>
      <c r="G3239">
        <v>0</v>
      </c>
      <c r="H3239">
        <v>0</v>
      </c>
      <c r="I3239">
        <v>0.66669999999999996</v>
      </c>
      <c r="J3239">
        <v>0.38240000000000002</v>
      </c>
      <c r="K3239">
        <v>0.8649</v>
      </c>
      <c r="L3239">
        <v>0.64790000000000003</v>
      </c>
      <c r="M3239">
        <v>0</v>
      </c>
      <c r="N3239">
        <v>0.66669999999999996</v>
      </c>
      <c r="O3239">
        <v>1</v>
      </c>
      <c r="P3239">
        <v>0</v>
      </c>
      <c r="Q3239">
        <v>1</v>
      </c>
      <c r="R3239">
        <v>1</v>
      </c>
      <c r="S3239" s="2">
        <v>0</v>
      </c>
      <c r="T3239" s="2">
        <v>0</v>
      </c>
      <c r="U3239">
        <v>0.35709999999999997</v>
      </c>
      <c r="V3239">
        <v>0.28000000000000003</v>
      </c>
      <c r="W3239">
        <v>1</v>
      </c>
      <c r="X3239">
        <v>1</v>
      </c>
      <c r="Y3239">
        <v>0.33329999999999999</v>
      </c>
      <c r="Z3239">
        <v>0.25</v>
      </c>
      <c r="AA3239">
        <v>0</v>
      </c>
      <c r="AB3239">
        <v>1</v>
      </c>
      <c r="AC3239">
        <v>0.85709999999999997</v>
      </c>
      <c r="AD3239">
        <v>1</v>
      </c>
      <c r="AE3239">
        <v>0.28000000000000003</v>
      </c>
      <c r="AF3239" t="s">
        <v>3922</v>
      </c>
      <c r="AG3239" s="2">
        <v>2.0833333333333333E-3</v>
      </c>
      <c r="AH3239" t="s">
        <v>4057</v>
      </c>
      <c r="AI3239">
        <v>1</v>
      </c>
      <c r="AJ3239" t="s">
        <v>4058</v>
      </c>
      <c r="AK3239" s="3">
        <v>35867</v>
      </c>
      <c r="AL3239" s="10">
        <f>YEAR(ufc_fights_2[[#This Row],[date]])</f>
        <v>1998</v>
      </c>
      <c r="AM3239" t="s">
        <v>3971</v>
      </c>
      <c r="AN3239">
        <v>141</v>
      </c>
      <c r="AO3239" t="s">
        <v>3913</v>
      </c>
      <c r="AP3239">
        <f>IF(ufc_fights_2[[#This Row],[winner]]="Red",ufc_fights_2[[#This Row],[r_fighter_id]],ufc_fights_2[[#This Row],[b_fighter_id]])</f>
        <v>2110</v>
      </c>
      <c r="AQ3239" t="str">
        <f>_xlfn.XLOOKUP(ufc_fights_2[[#This Row],[winnerID]],ufc_fighters[id],ufc_fighters[fighter_name],"xxx",0,1)</f>
        <v>Pat Miletich</v>
      </c>
    </row>
    <row r="3240" spans="1:43">
      <c r="A3240">
        <v>3318</v>
      </c>
      <c r="B3240">
        <v>1437</v>
      </c>
      <c r="C3240">
        <f>_xlfn.XLOOKUP(ufc_fights_2[[#This Row],[r_fighter_id]],ufc_fighters[id],ufc_fighters[year],"xxx",0,1)</f>
        <v>1975</v>
      </c>
      <c r="D3240">
        <f>_xlfn.XLOOKUP(ufc_fights_2[[#This Row],[b_fighter_id]],ufc_fighters[id],ufc_fighters[year],"Prázdné",0,1)</f>
        <v>1970</v>
      </c>
      <c r="E3240" s="10">
        <f>YEAR(ufc_fights_2[[#This Row],[date]])-ufc_fights_2[[#This Row],[r_year]]</f>
        <v>26</v>
      </c>
      <c r="F3240" s="10">
        <f>YEAR(ufc_fights_2[[#This Row],[date]])-ufc_fights_2[[#This Row],[b_year]]</f>
        <v>31</v>
      </c>
      <c r="G3240">
        <v>0</v>
      </c>
      <c r="H3240">
        <v>0</v>
      </c>
      <c r="I3240">
        <v>0.47060000000000002</v>
      </c>
      <c r="J3240">
        <v>0.46150000000000002</v>
      </c>
      <c r="K3240">
        <v>0.58330000000000004</v>
      </c>
      <c r="L3240">
        <v>0.5</v>
      </c>
      <c r="M3240">
        <v>0.5</v>
      </c>
      <c r="N3240">
        <v>0</v>
      </c>
      <c r="O3240">
        <v>0</v>
      </c>
      <c r="P3240">
        <v>1</v>
      </c>
      <c r="Q3240">
        <v>0</v>
      </c>
      <c r="R3240">
        <v>0</v>
      </c>
      <c r="S3240" s="2">
        <v>6.2500000000000001E-4</v>
      </c>
      <c r="T3240" s="2">
        <v>0</v>
      </c>
      <c r="U3240">
        <v>0.4375</v>
      </c>
      <c r="V3240">
        <v>0.36359999999999998</v>
      </c>
      <c r="W3240">
        <v>0</v>
      </c>
      <c r="X3240">
        <v>1</v>
      </c>
      <c r="Y3240">
        <v>1</v>
      </c>
      <c r="Z3240">
        <v>0.33329999999999999</v>
      </c>
      <c r="AA3240">
        <v>0.5</v>
      </c>
      <c r="AB3240">
        <v>0</v>
      </c>
      <c r="AC3240">
        <v>0.33329999999999999</v>
      </c>
      <c r="AD3240">
        <v>0.6</v>
      </c>
      <c r="AE3240">
        <v>0</v>
      </c>
      <c r="AF3240" t="s">
        <v>3910</v>
      </c>
      <c r="AG3240" s="2">
        <v>1.25E-3</v>
      </c>
      <c r="AH3240" t="s">
        <v>3911</v>
      </c>
      <c r="AI3240">
        <v>3</v>
      </c>
      <c r="AJ3240" t="s">
        <v>3939</v>
      </c>
      <c r="AK3240" s="3">
        <v>37071</v>
      </c>
      <c r="AL3240" s="10">
        <f>YEAR(ufc_fights_2[[#This Row],[date]])</f>
        <v>2001</v>
      </c>
      <c r="AM3240" t="s">
        <v>3971</v>
      </c>
      <c r="AN3240">
        <v>130</v>
      </c>
      <c r="AO3240" t="s">
        <v>3913</v>
      </c>
      <c r="AP3240">
        <f>IF(ufc_fights_2[[#This Row],[winner]]="Red",ufc_fights_2[[#This Row],[r_fighter_id]],ufc_fights_2[[#This Row],[b_fighter_id]])</f>
        <v>3318</v>
      </c>
      <c r="AQ3240" t="str">
        <f>_xlfn.XLOOKUP(ufc_fights_2[[#This Row],[winnerID]],ufc_fighters[id],ufc_fighters[fighter_name],"xxx",0,1)</f>
        <v>Caol Uno</v>
      </c>
    </row>
    <row r="3241" spans="1:43">
      <c r="A3241">
        <v>1753</v>
      </c>
      <c r="B3241">
        <v>2113</v>
      </c>
      <c r="C3241">
        <f>_xlfn.XLOOKUP(ufc_fights_2[[#This Row],[r_fighter_id]],ufc_fighters[id],ufc_fighters[year],"xxx",0,1)</f>
        <v>1984</v>
      </c>
      <c r="D3241">
        <f>_xlfn.XLOOKUP(ufc_fights_2[[#This Row],[b_fighter_id]],ufc_fighters[id],ufc_fighters[year],"Prázdné",0,1)</f>
        <v>1983</v>
      </c>
      <c r="E3241" s="10">
        <f>YEAR(ufc_fights_2[[#This Row],[date]])-ufc_fights_2[[#This Row],[r_year]]</f>
        <v>32</v>
      </c>
      <c r="F3241" s="10">
        <f>YEAR(ufc_fights_2[[#This Row],[date]])-ufc_fights_2[[#This Row],[b_year]]</f>
        <v>33</v>
      </c>
      <c r="G3241">
        <v>0</v>
      </c>
      <c r="H3241">
        <v>0</v>
      </c>
      <c r="I3241">
        <v>0.39710000000000001</v>
      </c>
      <c r="J3241">
        <v>0.4819</v>
      </c>
      <c r="K3241">
        <v>0.51980000000000004</v>
      </c>
      <c r="L3241">
        <v>0.52429999999999999</v>
      </c>
      <c r="M3241">
        <v>0.75</v>
      </c>
      <c r="N3241">
        <v>0</v>
      </c>
      <c r="O3241">
        <v>1</v>
      </c>
      <c r="P3241">
        <v>0</v>
      </c>
      <c r="Q3241">
        <v>0</v>
      </c>
      <c r="R3241">
        <v>0</v>
      </c>
      <c r="S3241" s="2">
        <v>4.3055555555555555E-3</v>
      </c>
      <c r="T3241" s="2">
        <v>9.2592592592592588E-5</v>
      </c>
      <c r="U3241">
        <v>0.374</v>
      </c>
      <c r="V3241">
        <v>0.4</v>
      </c>
      <c r="W3241">
        <v>0.7</v>
      </c>
      <c r="X3241">
        <v>0.33329999999999999</v>
      </c>
      <c r="Y3241">
        <v>1</v>
      </c>
      <c r="Z3241">
        <v>0.31530000000000002</v>
      </c>
      <c r="AA3241">
        <v>0.45800000000000002</v>
      </c>
      <c r="AB3241">
        <v>0.7</v>
      </c>
      <c r="AC3241">
        <v>0.5161</v>
      </c>
      <c r="AD3241">
        <v>0.8</v>
      </c>
      <c r="AE3241">
        <v>1</v>
      </c>
      <c r="AF3241" t="s">
        <v>3922</v>
      </c>
      <c r="AG3241" s="2">
        <v>3.472222222222222E-3</v>
      </c>
      <c r="AH3241" t="s">
        <v>3911</v>
      </c>
      <c r="AI3241">
        <v>3</v>
      </c>
      <c r="AJ3241" t="s">
        <v>3925</v>
      </c>
      <c r="AK3241" s="3">
        <v>42609</v>
      </c>
      <c r="AL3241" s="10">
        <f>YEAR(ufc_fights_2[[#This Row],[date]])</f>
        <v>2016</v>
      </c>
      <c r="AM3241" t="s">
        <v>3971</v>
      </c>
      <c r="AN3241">
        <v>80</v>
      </c>
      <c r="AO3241" t="s">
        <v>3918</v>
      </c>
      <c r="AP3241">
        <f>IF(ufc_fights_2[[#This Row],[winner]]="Red",ufc_fights_2[[#This Row],[r_fighter_id]],ufc_fights_2[[#This Row],[b_fighter_id]])</f>
        <v>2113</v>
      </c>
      <c r="AQ3241" t="str">
        <f>_xlfn.XLOOKUP(ufc_fights_2[[#This Row],[winnerID]],ufc_fighters[id],ufc_fighters[fighter_name],"xxx",0,1)</f>
        <v>Jim Miller</v>
      </c>
    </row>
    <row r="3242" spans="1:43">
      <c r="A3242">
        <v>2939</v>
      </c>
      <c r="B3242">
        <v>672</v>
      </c>
      <c r="C3242">
        <f>_xlfn.XLOOKUP(ufc_fights_2[[#This Row],[r_fighter_id]],ufc_fighters[id],ufc_fighters[year],"xxx",0,1)</f>
        <v>1974</v>
      </c>
      <c r="D3242">
        <f>_xlfn.XLOOKUP(ufc_fights_2[[#This Row],[b_fighter_id]],ufc_fighters[id],ufc_fighters[year],"Prázdné",0,1)</f>
        <v>1977</v>
      </c>
      <c r="E3242" s="10">
        <f>YEAR(ufc_fights_2[[#This Row],[date]])-ufc_fights_2[[#This Row],[r_year]]</f>
        <v>30</v>
      </c>
      <c r="F3242" s="10">
        <f>YEAR(ufc_fights_2[[#This Row],[date]])-ufc_fights_2[[#This Row],[b_year]]</f>
        <v>27</v>
      </c>
      <c r="G3242">
        <v>0</v>
      </c>
      <c r="H3242">
        <v>0</v>
      </c>
      <c r="I3242">
        <v>0.5625</v>
      </c>
      <c r="J3242">
        <v>0.6</v>
      </c>
      <c r="K3242">
        <v>0.74209999999999998</v>
      </c>
      <c r="L3242">
        <v>0.76</v>
      </c>
      <c r="M3242">
        <v>0.6</v>
      </c>
      <c r="N3242">
        <v>0</v>
      </c>
      <c r="O3242">
        <v>0</v>
      </c>
      <c r="P3242">
        <v>1</v>
      </c>
      <c r="Q3242">
        <v>1</v>
      </c>
      <c r="R3242">
        <v>2</v>
      </c>
      <c r="S3242" s="2">
        <v>9.1435185185185178E-3</v>
      </c>
      <c r="T3242" s="2">
        <v>2.3148148148148149E-4</v>
      </c>
      <c r="U3242">
        <v>0.42620000000000002</v>
      </c>
      <c r="V3242">
        <v>0.45450000000000002</v>
      </c>
      <c r="W3242">
        <v>1</v>
      </c>
      <c r="X3242">
        <v>1</v>
      </c>
      <c r="Y3242">
        <v>1</v>
      </c>
      <c r="Z3242">
        <v>0.18179999999999999</v>
      </c>
      <c r="AA3242">
        <v>0.44440000000000002</v>
      </c>
      <c r="AB3242">
        <v>1</v>
      </c>
      <c r="AC3242">
        <v>0.75</v>
      </c>
      <c r="AD3242">
        <v>0.55169999999999997</v>
      </c>
      <c r="AE3242">
        <v>1</v>
      </c>
      <c r="AF3242" t="s">
        <v>3915</v>
      </c>
      <c r="AG3242" s="2">
        <v>3.472222222222222E-3</v>
      </c>
      <c r="AH3242" t="s">
        <v>3911</v>
      </c>
      <c r="AI3242">
        <v>3</v>
      </c>
      <c r="AJ3242" t="s">
        <v>3967</v>
      </c>
      <c r="AK3242" s="3">
        <v>38017</v>
      </c>
      <c r="AL3242" s="10">
        <f>YEAR(ufc_fights_2[[#This Row],[date]])</f>
        <v>2004</v>
      </c>
      <c r="AM3242" t="s">
        <v>3971</v>
      </c>
      <c r="AN3242">
        <v>1</v>
      </c>
      <c r="AO3242" t="s">
        <v>3913</v>
      </c>
      <c r="AP3242">
        <f>IF(ufc_fights_2[[#This Row],[winner]]="Red",ufc_fights_2[[#This Row],[r_fighter_id]],ufc_fights_2[[#This Row],[b_fighter_id]])</f>
        <v>2939</v>
      </c>
      <c r="AQ3242" t="str">
        <f>_xlfn.XLOOKUP(ufc_fights_2[[#This Row],[winnerID]],ufc_fighters[id],ufc_fighters[fighter_name],"xxx",0,1)</f>
        <v>Matt Serra</v>
      </c>
    </row>
    <row r="3243" spans="1:43">
      <c r="A3243">
        <v>3318</v>
      </c>
      <c r="B3243">
        <v>3237</v>
      </c>
      <c r="C3243">
        <f>_xlfn.XLOOKUP(ufc_fights_2[[#This Row],[r_fighter_id]],ufc_fighters[id],ufc_fighters[year],"xxx",0,1)</f>
        <v>1975</v>
      </c>
      <c r="D3243">
        <f>_xlfn.XLOOKUP(ufc_fights_2[[#This Row],[b_fighter_id]],ufc_fighters[id],ufc_fighters[year],"Prázdné",0,1)</f>
        <v>1976</v>
      </c>
      <c r="E3243" s="10">
        <f>YEAR(ufc_fights_2[[#This Row],[date]])-ufc_fights_2[[#This Row],[r_year]]</f>
        <v>27</v>
      </c>
      <c r="F3243" s="10">
        <f>YEAR(ufc_fights_2[[#This Row],[date]])-ufc_fights_2[[#This Row],[b_year]]</f>
        <v>26</v>
      </c>
      <c r="G3243">
        <v>0</v>
      </c>
      <c r="H3243">
        <v>0</v>
      </c>
      <c r="I3243">
        <v>0.625</v>
      </c>
      <c r="J3243">
        <v>0.45829999999999999</v>
      </c>
      <c r="K3243">
        <v>0.75890000000000002</v>
      </c>
      <c r="L3243">
        <v>0.75639999999999996</v>
      </c>
      <c r="M3243">
        <v>0</v>
      </c>
      <c r="N3243">
        <v>0.5</v>
      </c>
      <c r="O3243">
        <v>0</v>
      </c>
      <c r="P3243">
        <v>4</v>
      </c>
      <c r="Q3243">
        <v>0</v>
      </c>
      <c r="R3243">
        <v>0</v>
      </c>
      <c r="S3243" s="2">
        <v>6.4004629629629628E-3</v>
      </c>
      <c r="T3243" s="2">
        <v>2.4305555555555556E-3</v>
      </c>
      <c r="U3243">
        <v>0.55559999999999998</v>
      </c>
      <c r="V3243">
        <v>0.52380000000000004</v>
      </c>
      <c r="W3243">
        <v>1</v>
      </c>
      <c r="X3243">
        <v>0.8</v>
      </c>
      <c r="Y3243">
        <v>0</v>
      </c>
      <c r="Z3243">
        <v>0.5</v>
      </c>
      <c r="AA3243">
        <v>0.5</v>
      </c>
      <c r="AB3243">
        <v>0.77780000000000005</v>
      </c>
      <c r="AC3243">
        <v>0.33329999999999999</v>
      </c>
      <c r="AD3243">
        <v>0.62160000000000004</v>
      </c>
      <c r="AE3243">
        <v>0.57140000000000002</v>
      </c>
      <c r="AF3243" t="s">
        <v>3915</v>
      </c>
      <c r="AG3243" s="2">
        <v>3.472222222222222E-3</v>
      </c>
      <c r="AH3243" t="s">
        <v>3911</v>
      </c>
      <c r="AI3243">
        <v>3</v>
      </c>
      <c r="AJ3243" t="s">
        <v>4052</v>
      </c>
      <c r="AK3243" s="3">
        <v>37526</v>
      </c>
      <c r="AL3243" s="10">
        <f>YEAR(ufc_fights_2[[#This Row],[date]])</f>
        <v>2002</v>
      </c>
      <c r="AM3243" t="s">
        <v>3971</v>
      </c>
      <c r="AN3243">
        <v>144</v>
      </c>
      <c r="AO3243" t="s">
        <v>3913</v>
      </c>
      <c r="AP3243">
        <f>IF(ufc_fights_2[[#This Row],[winner]]="Red",ufc_fights_2[[#This Row],[r_fighter_id]],ufc_fights_2[[#This Row],[b_fighter_id]])</f>
        <v>3318</v>
      </c>
      <c r="AQ3243" t="str">
        <f>_xlfn.XLOOKUP(ufc_fights_2[[#This Row],[winnerID]],ufc_fighters[id],ufc_fighters[fighter_name],"xxx",0,1)</f>
        <v>Caol Uno</v>
      </c>
    </row>
    <row r="3244" spans="1:43">
      <c r="A3244">
        <v>1362</v>
      </c>
      <c r="B3244">
        <v>1092</v>
      </c>
      <c r="C3244">
        <f>_xlfn.XLOOKUP(ufc_fights_2[[#This Row],[r_fighter_id]],ufc_fighters[id],ufc_fighters[year],"xxx",0,1)</f>
        <v>1981</v>
      </c>
      <c r="D3244">
        <f>_xlfn.XLOOKUP(ufc_fights_2[[#This Row],[b_fighter_id]],ufc_fighters[id],ufc_fighters[year],"Prázdné",0,1)</f>
        <v>1990</v>
      </c>
      <c r="E3244" s="10">
        <f>YEAR(ufc_fights_2[[#This Row],[date]])-ufc_fights_2[[#This Row],[r_year]]</f>
        <v>37</v>
      </c>
      <c r="F3244" s="10">
        <f>YEAR(ufc_fights_2[[#This Row],[date]])-ufc_fights_2[[#This Row],[b_year]]</f>
        <v>28</v>
      </c>
      <c r="G3244">
        <v>0</v>
      </c>
      <c r="H3244">
        <v>0</v>
      </c>
      <c r="I3244">
        <v>0.34549999999999997</v>
      </c>
      <c r="J3244">
        <v>0.34439999999999998</v>
      </c>
      <c r="K3244">
        <v>0.54649999999999999</v>
      </c>
      <c r="L3244">
        <v>0.48089999999999999</v>
      </c>
      <c r="M3244">
        <v>0</v>
      </c>
      <c r="N3244">
        <v>0.5</v>
      </c>
      <c r="O3244">
        <v>1</v>
      </c>
      <c r="P3244">
        <v>0</v>
      </c>
      <c r="Q3244">
        <v>0</v>
      </c>
      <c r="R3244">
        <v>1</v>
      </c>
      <c r="S3244" s="2">
        <v>7.6388888888888893E-4</v>
      </c>
      <c r="T3244" s="2">
        <v>6.5046296296296293E-3</v>
      </c>
      <c r="U3244">
        <v>0.3</v>
      </c>
      <c r="V3244">
        <v>0.27500000000000002</v>
      </c>
      <c r="W3244">
        <v>1</v>
      </c>
      <c r="X3244">
        <v>0</v>
      </c>
      <c r="Y3244">
        <v>1</v>
      </c>
      <c r="Z3244">
        <v>0.29270000000000002</v>
      </c>
      <c r="AA3244">
        <v>0.26419999999999999</v>
      </c>
      <c r="AB3244">
        <v>0.4</v>
      </c>
      <c r="AC3244">
        <v>0.75</v>
      </c>
      <c r="AD3244">
        <v>0.75</v>
      </c>
      <c r="AE3244">
        <v>0.42420000000000002</v>
      </c>
      <c r="AF3244" t="s">
        <v>3915</v>
      </c>
      <c r="AG3244" s="2">
        <v>3.472222222222222E-3</v>
      </c>
      <c r="AH3244" t="s">
        <v>3911</v>
      </c>
      <c r="AI3244">
        <v>3</v>
      </c>
      <c r="AJ3244" t="s">
        <v>3945</v>
      </c>
      <c r="AK3244" s="3">
        <v>43435</v>
      </c>
      <c r="AL3244" s="10">
        <f>YEAR(ufc_fights_2[[#This Row],[date]])</f>
        <v>2018</v>
      </c>
      <c r="AM3244" t="s">
        <v>3971</v>
      </c>
      <c r="AN3244">
        <v>43</v>
      </c>
      <c r="AO3244" t="s">
        <v>3918</v>
      </c>
      <c r="AP3244">
        <f>IF(ufc_fights_2[[#This Row],[winner]]="Red",ufc_fights_2[[#This Row],[r_fighter_id]],ufc_fights_2[[#This Row],[b_fighter_id]])</f>
        <v>1092</v>
      </c>
      <c r="AQ3244" t="str">
        <f>_xlfn.XLOOKUP(ufc_fights_2[[#This Row],[winnerID]],ufc_fighters[id],ufc_fighters[fighter_name],"xxx",0,1)</f>
        <v>Christos Giagos</v>
      </c>
    </row>
    <row r="3245" spans="1:43">
      <c r="A3245">
        <v>2113</v>
      </c>
      <c r="B3245">
        <v>1859</v>
      </c>
      <c r="C3245">
        <f>_xlfn.XLOOKUP(ufc_fights_2[[#This Row],[r_fighter_id]],ufc_fighters[id],ufc_fighters[year],"xxx",0,1)</f>
        <v>1983</v>
      </c>
      <c r="D3245">
        <f>_xlfn.XLOOKUP(ufc_fights_2[[#This Row],[b_fighter_id]],ufc_fighters[id],ufc_fighters[year],"Prázdné",0,1)</f>
        <v>1984</v>
      </c>
      <c r="E3245" s="10">
        <f>YEAR(ufc_fights_2[[#This Row],[date]])-ufc_fights_2[[#This Row],[r_year]]</f>
        <v>26</v>
      </c>
      <c r="F3245" s="10">
        <f>YEAR(ufc_fights_2[[#This Row],[date]])-ufc_fights_2[[#This Row],[b_year]]</f>
        <v>25</v>
      </c>
      <c r="G3245">
        <v>1</v>
      </c>
      <c r="H3245">
        <v>0</v>
      </c>
      <c r="I3245">
        <v>0.3448</v>
      </c>
      <c r="J3245">
        <v>0.12239999999999999</v>
      </c>
      <c r="K3245">
        <v>0.41239999999999999</v>
      </c>
      <c r="L3245">
        <v>0.25419999999999998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 s="2">
        <v>1.5972222222222223E-3</v>
      </c>
      <c r="T3245" s="2">
        <v>0</v>
      </c>
      <c r="U3245">
        <v>0.30259999999999998</v>
      </c>
      <c r="V3245">
        <v>9.5200000000000007E-2</v>
      </c>
      <c r="W3245">
        <v>0</v>
      </c>
      <c r="X3245">
        <v>1</v>
      </c>
      <c r="Y3245">
        <v>0</v>
      </c>
      <c r="Z3245">
        <v>0.28120000000000001</v>
      </c>
      <c r="AA3245">
        <v>0.12770000000000001</v>
      </c>
      <c r="AB3245">
        <v>1</v>
      </c>
      <c r="AC3245">
        <v>0</v>
      </c>
      <c r="AD3245">
        <v>0.5</v>
      </c>
      <c r="AE3245">
        <v>0</v>
      </c>
      <c r="AF3245" t="s">
        <v>3910</v>
      </c>
      <c r="AG3245" s="2">
        <v>5.5555555555555556E-4</v>
      </c>
      <c r="AH3245" t="s">
        <v>3911</v>
      </c>
      <c r="AI3245">
        <v>3</v>
      </c>
      <c r="AJ3245" t="s">
        <v>4067</v>
      </c>
      <c r="AK3245" s="3">
        <v>40075</v>
      </c>
      <c r="AL3245" s="10">
        <f>YEAR(ufc_fights_2[[#This Row],[date]])</f>
        <v>2009</v>
      </c>
      <c r="AM3245" t="s">
        <v>3971</v>
      </c>
      <c r="AN3245">
        <v>98</v>
      </c>
      <c r="AO3245" t="s">
        <v>3913</v>
      </c>
      <c r="AP3245">
        <f>IF(ufc_fights_2[[#This Row],[winner]]="Red",ufc_fights_2[[#This Row],[r_fighter_id]],ufc_fights_2[[#This Row],[b_fighter_id]])</f>
        <v>2113</v>
      </c>
      <c r="AQ3245" t="str">
        <f>_xlfn.XLOOKUP(ufc_fights_2[[#This Row],[winnerID]],ufc_fighters[id],ufc_fighters[fighter_name],"xxx",0,1)</f>
        <v>Jim Miller</v>
      </c>
    </row>
    <row r="3246" spans="1:43">
      <c r="A3246">
        <v>2809</v>
      </c>
      <c r="B3246">
        <v>3411</v>
      </c>
      <c r="C3246">
        <f>_xlfn.XLOOKUP(ufc_fights_2[[#This Row],[r_fighter_id]],ufc_fighters[id],ufc_fighters[year],"xxx",0,1)</f>
        <v>1982</v>
      </c>
      <c r="D3246">
        <f>_xlfn.XLOOKUP(ufc_fights_2[[#This Row],[b_fighter_id]],ufc_fighters[id],ufc_fighters[year],"Prázdné",0,1)</f>
        <v>1989</v>
      </c>
      <c r="E3246" s="10">
        <f>YEAR(ufc_fights_2[[#This Row],[date]])-ufc_fights_2[[#This Row],[r_year]]</f>
        <v>32</v>
      </c>
      <c r="F3246" s="10">
        <f>YEAR(ufc_fights_2[[#This Row],[date]])-ufc_fights_2[[#This Row],[b_year]]</f>
        <v>25</v>
      </c>
      <c r="G3246">
        <v>1</v>
      </c>
      <c r="H3246">
        <v>0</v>
      </c>
      <c r="I3246">
        <v>0.76919999999999999</v>
      </c>
      <c r="J3246">
        <v>0.28570000000000001</v>
      </c>
      <c r="K3246">
        <v>0.78569999999999995</v>
      </c>
      <c r="L3246">
        <v>0.33329999999999999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4.861111111111111E-4</v>
      </c>
      <c r="T3246" s="2">
        <v>0</v>
      </c>
      <c r="U3246">
        <v>0.625</v>
      </c>
      <c r="V3246">
        <v>0.18179999999999999</v>
      </c>
      <c r="W3246">
        <v>1</v>
      </c>
      <c r="X3246">
        <v>1</v>
      </c>
      <c r="Y3246">
        <v>0</v>
      </c>
      <c r="Z3246">
        <v>0.58330000000000004</v>
      </c>
      <c r="AA3246">
        <v>9.0899999999999995E-2</v>
      </c>
      <c r="AB3246">
        <v>0.875</v>
      </c>
      <c r="AC3246">
        <v>1</v>
      </c>
      <c r="AD3246">
        <v>1</v>
      </c>
      <c r="AE3246">
        <v>0</v>
      </c>
      <c r="AF3246" t="s">
        <v>3910</v>
      </c>
      <c r="AG3246" s="2">
        <v>1.8634259259259259E-3</v>
      </c>
      <c r="AH3246" t="s">
        <v>3911</v>
      </c>
      <c r="AI3246">
        <v>3</v>
      </c>
      <c r="AJ3246" t="s">
        <v>3972</v>
      </c>
      <c r="AK3246" s="3">
        <v>41769</v>
      </c>
      <c r="AL3246" s="10">
        <f>YEAR(ufc_fights_2[[#This Row],[date]])</f>
        <v>2014</v>
      </c>
      <c r="AM3246" t="s">
        <v>3971</v>
      </c>
      <c r="AN3246">
        <v>94</v>
      </c>
      <c r="AO3246" t="s">
        <v>3913</v>
      </c>
      <c r="AP3246">
        <f>IF(ufc_fights_2[[#This Row],[winner]]="Red",ufc_fights_2[[#This Row],[r_fighter_id]],ufc_fights_2[[#This Row],[b_fighter_id]])</f>
        <v>2809</v>
      </c>
      <c r="AQ3246" t="str">
        <f>_xlfn.XLOOKUP(ufc_fights_2[[#This Row],[winnerID]],ufc_fighters[id],ufc_fighters[fighter_name],"xxx",0,1)</f>
        <v>Justin Salas</v>
      </c>
    </row>
    <row r="3247" spans="1:43">
      <c r="A3247">
        <v>3142</v>
      </c>
      <c r="B3247">
        <v>972</v>
      </c>
      <c r="C3247">
        <f>_xlfn.XLOOKUP(ufc_fights_2[[#This Row],[r_fighter_id]],ufc_fighters[id],ufc_fighters[year],"xxx",0,1)</f>
        <v>1984</v>
      </c>
      <c r="D3247">
        <f>_xlfn.XLOOKUP(ufc_fights_2[[#This Row],[b_fighter_id]],ufc_fighters[id],ufc_fighters[year],"Prázdné",0,1)</f>
        <v>1976</v>
      </c>
      <c r="E3247" s="10">
        <f>YEAR(ufc_fights_2[[#This Row],[date]])-ufc_fights_2[[#This Row],[r_year]]</f>
        <v>28</v>
      </c>
      <c r="F3247" s="10">
        <f>YEAR(ufc_fights_2[[#This Row],[date]])-ufc_fights_2[[#This Row],[b_year]]</f>
        <v>36</v>
      </c>
      <c r="G3247">
        <v>0</v>
      </c>
      <c r="H3247">
        <v>0</v>
      </c>
      <c r="I3247">
        <v>0.33860000000000001</v>
      </c>
      <c r="J3247">
        <v>0.41670000000000001</v>
      </c>
      <c r="K3247">
        <v>0.4103</v>
      </c>
      <c r="L3247">
        <v>0.48370000000000002</v>
      </c>
      <c r="M3247">
        <v>0.5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2.685185185185185E-3</v>
      </c>
      <c r="T3247" s="2">
        <v>6.9444444444444444E-5</v>
      </c>
      <c r="U3247">
        <v>0.2014</v>
      </c>
      <c r="V3247">
        <v>0.32579999999999998</v>
      </c>
      <c r="W3247">
        <v>0.60609999999999997</v>
      </c>
      <c r="X3247">
        <v>0.94120000000000004</v>
      </c>
      <c r="Y3247">
        <v>0.9</v>
      </c>
      <c r="Z3247">
        <v>0.33689999999999998</v>
      </c>
      <c r="AA3247">
        <v>0.4027</v>
      </c>
      <c r="AB3247">
        <v>0.5</v>
      </c>
      <c r="AC3247">
        <v>0.71430000000000005</v>
      </c>
      <c r="AD3247">
        <v>0</v>
      </c>
      <c r="AE3247">
        <v>0</v>
      </c>
      <c r="AF3247" t="s">
        <v>3915</v>
      </c>
      <c r="AG3247" s="2">
        <v>3.472222222222222E-3</v>
      </c>
      <c r="AH3247" t="s">
        <v>3911</v>
      </c>
      <c r="AI3247">
        <v>3</v>
      </c>
      <c r="AJ3247" t="s">
        <v>4016</v>
      </c>
      <c r="AK3247" s="3">
        <v>41082</v>
      </c>
      <c r="AL3247" s="10">
        <f>YEAR(ufc_fights_2[[#This Row],[date]])</f>
        <v>2012</v>
      </c>
      <c r="AM3247" t="s">
        <v>3971</v>
      </c>
      <c r="AN3247">
        <v>36</v>
      </c>
      <c r="AO3247" t="s">
        <v>3913</v>
      </c>
      <c r="AP3247">
        <f>IF(ufc_fights_2[[#This Row],[winner]]="Red",ufc_fights_2[[#This Row],[r_fighter_id]],ufc_fights_2[[#This Row],[b_fighter_id]])</f>
        <v>3142</v>
      </c>
      <c r="AQ3247" t="str">
        <f>_xlfn.XLOOKUP(ufc_fights_2[[#This Row],[winnerID]],ufc_fighters[id],ufc_fighters[fighter_name],"xxx",0,1)</f>
        <v>Sam Stout</v>
      </c>
    </row>
    <row r="3248" spans="1:43">
      <c r="A3248">
        <v>2680</v>
      </c>
      <c r="B3248">
        <v>2809</v>
      </c>
      <c r="C3248">
        <f>_xlfn.XLOOKUP(ufc_fights_2[[#This Row],[r_fighter_id]],ufc_fighters[id],ufc_fighters[year],"xxx",0,1)</f>
        <v>1980</v>
      </c>
      <c r="D3248">
        <f>_xlfn.XLOOKUP(ufc_fights_2[[#This Row],[b_fighter_id]],ufc_fighters[id],ufc_fighters[year],"Prázdné",0,1)</f>
        <v>1982</v>
      </c>
      <c r="E3248" s="10">
        <f>YEAR(ufc_fights_2[[#This Row],[date]])-ufc_fights_2[[#This Row],[r_year]]</f>
        <v>33</v>
      </c>
      <c r="F3248" s="10">
        <f>YEAR(ufc_fights_2[[#This Row],[date]])-ufc_fights_2[[#This Row],[b_year]]</f>
        <v>31</v>
      </c>
      <c r="G3248">
        <v>0</v>
      </c>
      <c r="H3248">
        <v>0</v>
      </c>
      <c r="I3248">
        <v>0.1512</v>
      </c>
      <c r="J3248">
        <v>0.38569999999999999</v>
      </c>
      <c r="K3248">
        <v>0.1512</v>
      </c>
      <c r="L3248">
        <v>0.40279999999999999</v>
      </c>
      <c r="M3248">
        <v>0</v>
      </c>
      <c r="N3248">
        <v>0.33329999999999999</v>
      </c>
      <c r="O3248">
        <v>0</v>
      </c>
      <c r="P3248">
        <v>0</v>
      </c>
      <c r="Q3248">
        <v>0</v>
      </c>
      <c r="R3248">
        <v>0</v>
      </c>
      <c r="S3248" s="2">
        <v>0</v>
      </c>
      <c r="T3248" s="2">
        <v>3.4722222222222224E-4</v>
      </c>
      <c r="U3248">
        <v>8.1299999999999997E-2</v>
      </c>
      <c r="V3248">
        <v>0.33040000000000003</v>
      </c>
      <c r="W3248">
        <v>0.23530000000000001</v>
      </c>
      <c r="X3248">
        <v>0.5333</v>
      </c>
      <c r="Y3248">
        <v>0.69230000000000003</v>
      </c>
      <c r="Z3248">
        <v>0.1361</v>
      </c>
      <c r="AA3248">
        <v>0.34649999999999997</v>
      </c>
      <c r="AB3248">
        <v>1</v>
      </c>
      <c r="AC3248">
        <v>0.72729999999999995</v>
      </c>
      <c r="AD3248">
        <v>0</v>
      </c>
      <c r="AE3248">
        <v>1</v>
      </c>
      <c r="AF3248" t="s">
        <v>3922</v>
      </c>
      <c r="AG3248" s="2">
        <v>3.472222222222222E-3</v>
      </c>
      <c r="AH3248" t="s">
        <v>3911</v>
      </c>
      <c r="AI3248">
        <v>3</v>
      </c>
      <c r="AJ3248" t="s">
        <v>4124</v>
      </c>
      <c r="AK3248" s="3">
        <v>41482</v>
      </c>
      <c r="AL3248" s="10">
        <f>YEAR(ufc_fights_2[[#This Row],[date]])</f>
        <v>2013</v>
      </c>
      <c r="AM3248" t="s">
        <v>3971</v>
      </c>
      <c r="AN3248">
        <v>128</v>
      </c>
      <c r="AO3248" t="s">
        <v>3918</v>
      </c>
      <c r="AP3248">
        <f>IF(ufc_fights_2[[#This Row],[winner]]="Red",ufc_fights_2[[#This Row],[r_fighter_id]],ufc_fights_2[[#This Row],[b_fighter_id]])</f>
        <v>2809</v>
      </c>
      <c r="AQ3248" t="str">
        <f>_xlfn.XLOOKUP(ufc_fights_2[[#This Row],[winnerID]],ufc_fighters[id],ufc_fighters[fighter_name],"xxx",0,1)</f>
        <v>Justin Salas</v>
      </c>
    </row>
    <row r="3249" spans="1:43">
      <c r="A3249">
        <v>3142</v>
      </c>
      <c r="B3249">
        <v>2050</v>
      </c>
      <c r="C3249">
        <f>_xlfn.XLOOKUP(ufc_fights_2[[#This Row],[r_fighter_id]],ufc_fighters[id],ufc_fighters[year],"xxx",0,1)</f>
        <v>1984</v>
      </c>
      <c r="D3249">
        <f>_xlfn.XLOOKUP(ufc_fights_2[[#This Row],[b_fighter_id]],ufc_fighters[id],ufc_fighters[year],"Prázdné",0,1)</f>
        <v>1987</v>
      </c>
      <c r="E3249" s="10">
        <f>YEAR(ufc_fights_2[[#This Row],[date]])-ufc_fights_2[[#This Row],[r_year]]</f>
        <v>29</v>
      </c>
      <c r="F3249" s="10">
        <f>YEAR(ufc_fights_2[[#This Row],[date]])-ufc_fights_2[[#This Row],[b_year]]</f>
        <v>26</v>
      </c>
      <c r="G3249">
        <v>0</v>
      </c>
      <c r="H3249">
        <v>0</v>
      </c>
      <c r="I3249">
        <v>0.28570000000000001</v>
      </c>
      <c r="J3249">
        <v>0.34439999999999998</v>
      </c>
      <c r="K3249">
        <v>0.30409999999999998</v>
      </c>
      <c r="L3249">
        <v>0.37369999999999998</v>
      </c>
      <c r="M3249">
        <v>0.5</v>
      </c>
      <c r="N3249">
        <v>7.6899999999999996E-2</v>
      </c>
      <c r="O3249">
        <v>1</v>
      </c>
      <c r="P3249">
        <v>0</v>
      </c>
      <c r="Q3249">
        <v>0</v>
      </c>
      <c r="R3249">
        <v>0</v>
      </c>
      <c r="S3249" s="2">
        <v>5.2083333333333333E-4</v>
      </c>
      <c r="T3249" s="2">
        <v>1.2037037037037038E-3</v>
      </c>
      <c r="U3249">
        <v>0.14169999999999999</v>
      </c>
      <c r="V3249">
        <v>0.28749999999999998</v>
      </c>
      <c r="W3249">
        <v>0.48330000000000001</v>
      </c>
      <c r="X3249">
        <v>0.88890000000000002</v>
      </c>
      <c r="Y3249">
        <v>0.66669999999999996</v>
      </c>
      <c r="Z3249">
        <v>0.2722</v>
      </c>
      <c r="AA3249">
        <v>0.30590000000000001</v>
      </c>
      <c r="AB3249">
        <v>0.66669999999999996</v>
      </c>
      <c r="AC3249">
        <v>1</v>
      </c>
      <c r="AD3249">
        <v>0.5</v>
      </c>
      <c r="AE3249">
        <v>1</v>
      </c>
      <c r="AF3249" t="s">
        <v>3915</v>
      </c>
      <c r="AG3249" s="2">
        <v>3.472222222222222E-3</v>
      </c>
      <c r="AH3249" t="s">
        <v>3911</v>
      </c>
      <c r="AI3249">
        <v>3</v>
      </c>
      <c r="AJ3249" t="s">
        <v>3914</v>
      </c>
      <c r="AK3249" s="3">
        <v>41622</v>
      </c>
      <c r="AL3249" s="10">
        <f>YEAR(ufc_fights_2[[#This Row],[date]])</f>
        <v>2013</v>
      </c>
      <c r="AM3249" t="s">
        <v>3971</v>
      </c>
      <c r="AN3249">
        <v>56</v>
      </c>
      <c r="AO3249" t="s">
        <v>3913</v>
      </c>
      <c r="AP3249">
        <f>IF(ufc_fights_2[[#This Row],[winner]]="Red",ufc_fights_2[[#This Row],[r_fighter_id]],ufc_fights_2[[#This Row],[b_fighter_id]])</f>
        <v>3142</v>
      </c>
      <c r="AQ3249" t="str">
        <f>_xlfn.XLOOKUP(ufc_fights_2[[#This Row],[winnerID]],ufc_fighters[id],ufc_fighters[fighter_name],"xxx",0,1)</f>
        <v>Sam Stout</v>
      </c>
    </row>
    <row r="3250" spans="1:43">
      <c r="A3250">
        <v>3142</v>
      </c>
      <c r="B3250">
        <v>987</v>
      </c>
      <c r="C3250">
        <f>_xlfn.XLOOKUP(ufc_fights_2[[#This Row],[r_fighter_id]],ufc_fighters[id],ufc_fighters[year],"xxx",0,1)</f>
        <v>1984</v>
      </c>
      <c r="D3250">
        <f>_xlfn.XLOOKUP(ufc_fights_2[[#This Row],[b_fighter_id]],ufc_fighters[id],ufc_fighters[year],"Prázdné",0,1)</f>
        <v>1984</v>
      </c>
      <c r="E3250" s="10">
        <f>YEAR(ufc_fights_2[[#This Row],[date]])-ufc_fights_2[[#This Row],[r_year]]</f>
        <v>29</v>
      </c>
      <c r="F3250" s="10">
        <f>YEAR(ufc_fights_2[[#This Row],[date]])-ufc_fights_2[[#This Row],[b_year]]</f>
        <v>29</v>
      </c>
      <c r="G3250">
        <v>0</v>
      </c>
      <c r="H3250">
        <v>0</v>
      </c>
      <c r="I3250">
        <v>0.38329999999999997</v>
      </c>
      <c r="J3250">
        <v>0.51090000000000002</v>
      </c>
      <c r="K3250">
        <v>0.52439999999999998</v>
      </c>
      <c r="L3250">
        <v>0.62990000000000002</v>
      </c>
      <c r="M3250">
        <v>0.33329999999999999</v>
      </c>
      <c r="N3250">
        <v>0.23080000000000001</v>
      </c>
      <c r="O3250">
        <v>0</v>
      </c>
      <c r="P3250">
        <v>0</v>
      </c>
      <c r="Q3250">
        <v>0</v>
      </c>
      <c r="R3250">
        <v>0</v>
      </c>
      <c r="S3250" s="2">
        <v>4.6180555555555558E-3</v>
      </c>
      <c r="T3250" s="2">
        <v>1.4699074074074074E-3</v>
      </c>
      <c r="U3250">
        <v>0.25929999999999997</v>
      </c>
      <c r="V3250">
        <v>0.4</v>
      </c>
      <c r="W3250">
        <v>0.60609999999999997</v>
      </c>
      <c r="X3250">
        <v>0.83330000000000004</v>
      </c>
      <c r="Y3250">
        <v>0.91669999999999996</v>
      </c>
      <c r="Z3250">
        <v>0.2581</v>
      </c>
      <c r="AA3250">
        <v>0.47060000000000002</v>
      </c>
      <c r="AB3250">
        <v>0.85709999999999997</v>
      </c>
      <c r="AC3250">
        <v>0.625</v>
      </c>
      <c r="AD3250">
        <v>0.66669999999999996</v>
      </c>
      <c r="AE3250">
        <v>0</v>
      </c>
      <c r="AF3250" t="s">
        <v>3922</v>
      </c>
      <c r="AG3250" s="2">
        <v>3.472222222222222E-3</v>
      </c>
      <c r="AH3250" t="s">
        <v>3911</v>
      </c>
      <c r="AI3250">
        <v>3</v>
      </c>
      <c r="AJ3250" t="s">
        <v>3924</v>
      </c>
      <c r="AK3250" s="3">
        <v>41328</v>
      </c>
      <c r="AL3250" s="10">
        <f>YEAR(ufc_fights_2[[#This Row],[date]])</f>
        <v>2013</v>
      </c>
      <c r="AM3250" t="s">
        <v>3971</v>
      </c>
      <c r="AN3250">
        <v>63</v>
      </c>
      <c r="AO3250" t="s">
        <v>3913</v>
      </c>
      <c r="AP3250">
        <f>IF(ufc_fights_2[[#This Row],[winner]]="Red",ufc_fights_2[[#This Row],[r_fighter_id]],ufc_fights_2[[#This Row],[b_fighter_id]])</f>
        <v>3142</v>
      </c>
      <c r="AQ3250" t="str">
        <f>_xlfn.XLOOKUP(ufc_fights_2[[#This Row],[winnerID]],ufc_fighters[id],ufc_fighters[fighter_name],"xxx",0,1)</f>
        <v>Sam Stout</v>
      </c>
    </row>
    <row r="3251" spans="1:43">
      <c r="A3251">
        <v>3142</v>
      </c>
      <c r="B3251">
        <v>972</v>
      </c>
      <c r="C3251">
        <f>_xlfn.XLOOKUP(ufc_fights_2[[#This Row],[r_fighter_id]],ufc_fighters[id],ufc_fighters[year],"xxx",0,1)</f>
        <v>1984</v>
      </c>
      <c r="D3251">
        <f>_xlfn.XLOOKUP(ufc_fights_2[[#This Row],[b_fighter_id]],ufc_fighters[id],ufc_fighters[year],"Prázdné",0,1)</f>
        <v>1976</v>
      </c>
      <c r="E3251" s="10">
        <f>YEAR(ufc_fights_2[[#This Row],[date]])-ufc_fights_2[[#This Row],[r_year]]</f>
        <v>22</v>
      </c>
      <c r="F3251" s="10">
        <f>YEAR(ufc_fights_2[[#This Row],[date]])-ufc_fights_2[[#This Row],[b_year]]</f>
        <v>30</v>
      </c>
      <c r="G3251">
        <v>0</v>
      </c>
      <c r="H3251">
        <v>0</v>
      </c>
      <c r="I3251">
        <v>0.33879999999999999</v>
      </c>
      <c r="J3251">
        <v>0.35809999999999997</v>
      </c>
      <c r="K3251">
        <v>0.38190000000000002</v>
      </c>
      <c r="L3251">
        <v>0.44769999999999999</v>
      </c>
      <c r="M3251">
        <v>0</v>
      </c>
      <c r="N3251">
        <v>0.44440000000000002</v>
      </c>
      <c r="O3251">
        <v>0</v>
      </c>
      <c r="P3251">
        <v>3</v>
      </c>
      <c r="Q3251">
        <v>0</v>
      </c>
      <c r="R3251">
        <v>1</v>
      </c>
      <c r="S3251" s="2">
        <v>6.9444444444444447E-4</v>
      </c>
      <c r="T3251" s="2">
        <v>2.9976851851851853E-3</v>
      </c>
      <c r="U3251">
        <v>0.25</v>
      </c>
      <c r="V3251">
        <v>0.26719999999999999</v>
      </c>
      <c r="W3251">
        <v>0.68179999999999996</v>
      </c>
      <c r="X3251">
        <v>1</v>
      </c>
      <c r="Y3251">
        <v>0.875</v>
      </c>
      <c r="Z3251">
        <v>0.27029999999999998</v>
      </c>
      <c r="AA3251">
        <v>0.31030000000000002</v>
      </c>
      <c r="AB3251">
        <v>0.6552</v>
      </c>
      <c r="AC3251">
        <v>0.66669999999999996</v>
      </c>
      <c r="AD3251">
        <v>0.5</v>
      </c>
      <c r="AE3251">
        <v>0.35709999999999997</v>
      </c>
      <c r="AF3251" t="s">
        <v>3922</v>
      </c>
      <c r="AG3251" s="2">
        <v>3.472222222222222E-3</v>
      </c>
      <c r="AH3251" t="s">
        <v>3911</v>
      </c>
      <c r="AI3251">
        <v>3</v>
      </c>
      <c r="AJ3251" t="s">
        <v>3939</v>
      </c>
      <c r="AK3251" s="3">
        <v>38780</v>
      </c>
      <c r="AL3251" s="10">
        <f>YEAR(ufc_fights_2[[#This Row],[date]])</f>
        <v>2006</v>
      </c>
      <c r="AM3251" t="s">
        <v>3971</v>
      </c>
      <c r="AN3251">
        <v>1</v>
      </c>
      <c r="AO3251" t="s">
        <v>3913</v>
      </c>
      <c r="AP3251">
        <f>IF(ufc_fights_2[[#This Row],[winner]]="Red",ufc_fights_2[[#This Row],[r_fighter_id]],ufc_fights_2[[#This Row],[b_fighter_id]])</f>
        <v>3142</v>
      </c>
      <c r="AQ3251" t="str">
        <f>_xlfn.XLOOKUP(ufc_fights_2[[#This Row],[winnerID]],ufc_fighters[id],ufc_fighters[fighter_name],"xxx",0,1)</f>
        <v>Sam Stout</v>
      </c>
    </row>
    <row r="3252" spans="1:43">
      <c r="A3252">
        <v>3142</v>
      </c>
      <c r="B3252">
        <v>3210</v>
      </c>
      <c r="C3252">
        <f>_xlfn.XLOOKUP(ufc_fights_2[[#This Row],[r_fighter_id]],ufc_fighters[id],ufc_fighters[year],"xxx",0,1)</f>
        <v>1984</v>
      </c>
      <c r="D3252">
        <f>_xlfn.XLOOKUP(ufc_fights_2[[#This Row],[b_fighter_id]],ufc_fighters[id],ufc_fighters[year],"Prázdné",0,1)</f>
        <v>1979</v>
      </c>
      <c r="E3252" s="10">
        <f>YEAR(ufc_fights_2[[#This Row],[date]])-ufc_fights_2[[#This Row],[r_year]]</f>
        <v>26</v>
      </c>
      <c r="F3252" s="10">
        <f>YEAR(ufc_fights_2[[#This Row],[date]])-ufc_fights_2[[#This Row],[b_year]]</f>
        <v>31</v>
      </c>
      <c r="G3252">
        <v>0</v>
      </c>
      <c r="H3252">
        <v>0</v>
      </c>
      <c r="I3252">
        <v>0.36270000000000002</v>
      </c>
      <c r="J3252">
        <v>0.47299999999999998</v>
      </c>
      <c r="K3252">
        <v>0.3649</v>
      </c>
      <c r="L3252">
        <v>0.47299999999999998</v>
      </c>
      <c r="M3252">
        <v>0.5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3.1250000000000001E-4</v>
      </c>
      <c r="T3252" s="2">
        <v>0</v>
      </c>
      <c r="U3252">
        <v>0.24679999999999999</v>
      </c>
      <c r="V3252">
        <v>0.38600000000000001</v>
      </c>
      <c r="W3252">
        <v>0.84209999999999996</v>
      </c>
      <c r="X3252">
        <v>0.80489999999999995</v>
      </c>
      <c r="Y3252">
        <v>0.81820000000000004</v>
      </c>
      <c r="Z3252">
        <v>0.35959999999999998</v>
      </c>
      <c r="AA3252">
        <v>0.46710000000000002</v>
      </c>
      <c r="AB3252">
        <v>0.66669999999999996</v>
      </c>
      <c r="AC3252">
        <v>0.71430000000000005</v>
      </c>
      <c r="AD3252">
        <v>0</v>
      </c>
      <c r="AE3252">
        <v>0</v>
      </c>
      <c r="AF3252" t="s">
        <v>3922</v>
      </c>
      <c r="AG3252" s="2">
        <v>3.472222222222222E-3</v>
      </c>
      <c r="AH3252" t="s">
        <v>3911</v>
      </c>
      <c r="AI3252">
        <v>3</v>
      </c>
      <c r="AJ3252" t="s">
        <v>3914</v>
      </c>
      <c r="AK3252" s="3">
        <v>40474</v>
      </c>
      <c r="AL3252" s="10">
        <f>YEAR(ufc_fights_2[[#This Row],[date]])</f>
        <v>2010</v>
      </c>
      <c r="AM3252" t="s">
        <v>3971</v>
      </c>
      <c r="AN3252">
        <v>63</v>
      </c>
      <c r="AO3252" t="s">
        <v>3913</v>
      </c>
      <c r="AP3252">
        <f>IF(ufc_fights_2[[#This Row],[winner]]="Red",ufc_fights_2[[#This Row],[r_fighter_id]],ufc_fights_2[[#This Row],[b_fighter_id]])</f>
        <v>3142</v>
      </c>
      <c r="AQ3252" t="str">
        <f>_xlfn.XLOOKUP(ufc_fights_2[[#This Row],[winnerID]],ufc_fighters[id],ufc_fighters[fighter_name],"xxx",0,1)</f>
        <v>Sam Stout</v>
      </c>
    </row>
    <row r="3253" spans="1:43">
      <c r="A3253">
        <v>864</v>
      </c>
      <c r="B3253">
        <v>3142</v>
      </c>
      <c r="C3253">
        <f>_xlfn.XLOOKUP(ufc_fights_2[[#This Row],[r_fighter_id]],ufc_fighters[id],ufc_fighters[year],"xxx",0,1)</f>
        <v>1976</v>
      </c>
      <c r="D3253">
        <f>_xlfn.XLOOKUP(ufc_fights_2[[#This Row],[b_fighter_id]],ufc_fighters[id],ufc_fighters[year],"Prázdné",0,1)</f>
        <v>1984</v>
      </c>
      <c r="E3253" s="10">
        <f>YEAR(ufc_fights_2[[#This Row],[date]])-ufc_fights_2[[#This Row],[r_year]]</f>
        <v>35</v>
      </c>
      <c r="F3253" s="10">
        <f>YEAR(ufc_fights_2[[#This Row],[date]])-ufc_fights_2[[#This Row],[b_year]]</f>
        <v>27</v>
      </c>
      <c r="G3253">
        <v>0</v>
      </c>
      <c r="H3253">
        <v>1</v>
      </c>
      <c r="I3253">
        <v>0.4375</v>
      </c>
      <c r="J3253">
        <v>0.2407</v>
      </c>
      <c r="K3253">
        <v>0.53490000000000004</v>
      </c>
      <c r="L3253">
        <v>0.2321</v>
      </c>
      <c r="M3253">
        <v>0.5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8.6805555555555551E-4</v>
      </c>
      <c r="T3253" s="2">
        <v>2.3148148148148147E-5</v>
      </c>
      <c r="U3253">
        <v>0.3478</v>
      </c>
      <c r="V3253">
        <v>0.1163</v>
      </c>
      <c r="W3253">
        <v>0.57140000000000002</v>
      </c>
      <c r="X3253">
        <v>1</v>
      </c>
      <c r="Y3253">
        <v>0.75</v>
      </c>
      <c r="Z3253">
        <v>0.4375</v>
      </c>
      <c r="AA3253">
        <v>0.2407</v>
      </c>
      <c r="AB3253">
        <v>0</v>
      </c>
      <c r="AC3253">
        <v>0</v>
      </c>
      <c r="AD3253">
        <v>0</v>
      </c>
      <c r="AE3253">
        <v>0</v>
      </c>
      <c r="AF3253" t="s">
        <v>3910</v>
      </c>
      <c r="AG3253" s="2">
        <v>2.685185185185185E-3</v>
      </c>
      <c r="AH3253" t="s">
        <v>3911</v>
      </c>
      <c r="AI3253">
        <v>3</v>
      </c>
      <c r="AJ3253" t="s">
        <v>3925</v>
      </c>
      <c r="AK3253" s="3">
        <v>40705</v>
      </c>
      <c r="AL3253" s="10">
        <f>YEAR(ufc_fights_2[[#This Row],[date]])</f>
        <v>2011</v>
      </c>
      <c r="AM3253" t="s">
        <v>3971</v>
      </c>
      <c r="AN3253">
        <v>80</v>
      </c>
      <c r="AO3253" t="s">
        <v>3918</v>
      </c>
      <c r="AP3253">
        <f>IF(ufc_fights_2[[#This Row],[winner]]="Red",ufc_fights_2[[#This Row],[r_fighter_id]],ufc_fights_2[[#This Row],[b_fighter_id]])</f>
        <v>3142</v>
      </c>
      <c r="AQ3253" t="str">
        <f>_xlfn.XLOOKUP(ufc_fights_2[[#This Row],[winnerID]],ufc_fighters[id],ufc_fighters[fighter_name],"xxx",0,1)</f>
        <v>Sam Stout</v>
      </c>
    </row>
    <row r="3254" spans="1:43">
      <c r="A3254">
        <v>3142</v>
      </c>
      <c r="B3254">
        <v>3495</v>
      </c>
      <c r="C3254">
        <f>_xlfn.XLOOKUP(ufc_fights_2[[#This Row],[r_fighter_id]],ufc_fighters[id],ufc_fighters[year],"xxx",0,1)</f>
        <v>1984</v>
      </c>
      <c r="D3254">
        <f>_xlfn.XLOOKUP(ufc_fights_2[[#This Row],[b_fighter_id]],ufc_fighters[id],ufc_fighters[year],"Prázdné",0,1)</f>
        <v>1983</v>
      </c>
      <c r="E3254" s="10">
        <f>YEAR(ufc_fights_2[[#This Row],[date]])-ufc_fights_2[[#This Row],[r_year]]</f>
        <v>25</v>
      </c>
      <c r="F3254" s="10">
        <f>YEAR(ufc_fights_2[[#This Row],[date]])-ufc_fights_2[[#This Row],[b_year]]</f>
        <v>26</v>
      </c>
      <c r="G3254">
        <v>1</v>
      </c>
      <c r="H3254">
        <v>0</v>
      </c>
      <c r="I3254">
        <v>0.33329999999999999</v>
      </c>
      <c r="J3254">
        <v>0.44230000000000003</v>
      </c>
      <c r="K3254">
        <v>0.39729999999999999</v>
      </c>
      <c r="L3254">
        <v>0.51259999999999994</v>
      </c>
      <c r="M3254">
        <v>0</v>
      </c>
      <c r="N3254">
        <v>0.36359999999999998</v>
      </c>
      <c r="O3254">
        <v>0</v>
      </c>
      <c r="P3254">
        <v>2</v>
      </c>
      <c r="Q3254">
        <v>1</v>
      </c>
      <c r="R3254">
        <v>0</v>
      </c>
      <c r="S3254" s="2">
        <v>1.8634259259259259E-3</v>
      </c>
      <c r="T3254" s="2">
        <v>3.0902777777777777E-3</v>
      </c>
      <c r="U3254">
        <v>0.20810000000000001</v>
      </c>
      <c r="V3254">
        <v>0.3659</v>
      </c>
      <c r="W3254">
        <v>0.91669999999999996</v>
      </c>
      <c r="X3254">
        <v>0.69230000000000003</v>
      </c>
      <c r="Y3254">
        <v>0.83330000000000004</v>
      </c>
      <c r="Z3254">
        <v>0.31519999999999998</v>
      </c>
      <c r="AA3254">
        <v>0.42709999999999998</v>
      </c>
      <c r="AB3254">
        <v>0.66669999999999996</v>
      </c>
      <c r="AC3254">
        <v>0.66669999999999996</v>
      </c>
      <c r="AD3254">
        <v>0.33329999999999999</v>
      </c>
      <c r="AE3254">
        <v>0.6</v>
      </c>
      <c r="AF3254" t="s">
        <v>3915</v>
      </c>
      <c r="AG3254" s="2">
        <v>3.472222222222222E-3</v>
      </c>
      <c r="AH3254" t="s">
        <v>3911</v>
      </c>
      <c r="AI3254">
        <v>3</v>
      </c>
      <c r="AJ3254" t="s">
        <v>3928</v>
      </c>
      <c r="AK3254" s="3">
        <v>39921</v>
      </c>
      <c r="AL3254" s="10">
        <f>YEAR(ufc_fights_2[[#This Row],[date]])</f>
        <v>2009</v>
      </c>
      <c r="AM3254" t="s">
        <v>3971</v>
      </c>
      <c r="AN3254">
        <v>92</v>
      </c>
      <c r="AO3254" t="s">
        <v>3913</v>
      </c>
      <c r="AP3254">
        <f>IF(ufc_fights_2[[#This Row],[winner]]="Red",ufc_fights_2[[#This Row],[r_fighter_id]],ufc_fights_2[[#This Row],[b_fighter_id]])</f>
        <v>3142</v>
      </c>
      <c r="AQ3254" t="str">
        <f>_xlfn.XLOOKUP(ufc_fights_2[[#This Row],[winnerID]],ufc_fighters[id],ufc_fighters[fighter_name],"xxx",0,1)</f>
        <v>Sam Stout</v>
      </c>
    </row>
    <row r="3255" spans="1:43">
      <c r="A3255">
        <v>3142</v>
      </c>
      <c r="B3255">
        <v>868</v>
      </c>
      <c r="C3255">
        <f>_xlfn.XLOOKUP(ufc_fights_2[[#This Row],[r_fighter_id]],ufc_fighters[id],ufc_fighters[year],"xxx",0,1)</f>
        <v>1984</v>
      </c>
      <c r="D3255">
        <f>_xlfn.XLOOKUP(ufc_fights_2[[#This Row],[b_fighter_id]],ufc_fighters[id],ufc_fighters[year],"Prázdné",0,1)</f>
        <v>0</v>
      </c>
      <c r="E3255" s="10">
        <f>YEAR(ufc_fights_2[[#This Row],[date]])-ufc_fights_2[[#This Row],[r_year]]</f>
        <v>24</v>
      </c>
      <c r="F3255" s="10">
        <f>YEAR(ufc_fights_2[[#This Row],[date]])-ufc_fights_2[[#This Row],[b_year]]</f>
        <v>2008</v>
      </c>
      <c r="G3255">
        <v>0</v>
      </c>
      <c r="H3255">
        <v>0</v>
      </c>
      <c r="I3255">
        <v>0.25979999999999998</v>
      </c>
      <c r="J3255">
        <v>0.46510000000000001</v>
      </c>
      <c r="K3255">
        <v>0.46110000000000001</v>
      </c>
      <c r="L3255">
        <v>0.60940000000000005</v>
      </c>
      <c r="M3255">
        <v>0</v>
      </c>
      <c r="N3255">
        <v>6.6699999999999995E-2</v>
      </c>
      <c r="O3255">
        <v>0</v>
      </c>
      <c r="P3255">
        <v>1</v>
      </c>
      <c r="Q3255">
        <v>0</v>
      </c>
      <c r="R3255">
        <v>0</v>
      </c>
      <c r="S3255" s="2">
        <v>3.8425925925925928E-3</v>
      </c>
      <c r="T3255" s="2">
        <v>2.1064814814814813E-3</v>
      </c>
      <c r="U3255">
        <v>0.10199999999999999</v>
      </c>
      <c r="V3255">
        <v>0.1923</v>
      </c>
      <c r="W3255">
        <v>0.77780000000000005</v>
      </c>
      <c r="X3255">
        <v>0.8</v>
      </c>
      <c r="Y3255">
        <v>0.8</v>
      </c>
      <c r="Z3255">
        <v>7.8700000000000006E-2</v>
      </c>
      <c r="AA3255">
        <v>0.42420000000000002</v>
      </c>
      <c r="AB3255">
        <v>0.81820000000000004</v>
      </c>
      <c r="AC3255">
        <v>0.6</v>
      </c>
      <c r="AD3255">
        <v>0.62960000000000005</v>
      </c>
      <c r="AE3255">
        <v>0</v>
      </c>
      <c r="AF3255" t="s">
        <v>3915</v>
      </c>
      <c r="AG3255" s="2">
        <v>3.472222222222222E-3</v>
      </c>
      <c r="AH3255" t="s">
        <v>3911</v>
      </c>
      <c r="AI3255">
        <v>3</v>
      </c>
      <c r="AJ3255" t="s">
        <v>3939</v>
      </c>
      <c r="AK3255" s="3">
        <v>39466</v>
      </c>
      <c r="AL3255" s="10">
        <f>YEAR(ufc_fights_2[[#This Row],[date]])</f>
        <v>2008</v>
      </c>
      <c r="AM3255" t="s">
        <v>3971</v>
      </c>
      <c r="AN3255">
        <v>153</v>
      </c>
      <c r="AO3255" t="s">
        <v>3913</v>
      </c>
      <c r="AP3255">
        <f>IF(ufc_fights_2[[#This Row],[winner]]="Red",ufc_fights_2[[#This Row],[r_fighter_id]],ufc_fights_2[[#This Row],[b_fighter_id]])</f>
        <v>3142</v>
      </c>
      <c r="AQ3255" t="str">
        <f>_xlfn.XLOOKUP(ufc_fights_2[[#This Row],[winnerID]],ufc_fighters[id],ufc_fighters[fighter_name],"xxx",0,1)</f>
        <v>Sam Stout</v>
      </c>
    </row>
    <row r="3256" spans="1:43">
      <c r="A3256">
        <v>1701</v>
      </c>
      <c r="B3256">
        <v>2809</v>
      </c>
      <c r="C3256">
        <f>_xlfn.XLOOKUP(ufc_fights_2[[#This Row],[r_fighter_id]],ufc_fighters[id],ufc_fighters[year],"xxx",0,1)</f>
        <v>1984</v>
      </c>
      <c r="D3256">
        <f>_xlfn.XLOOKUP(ufc_fights_2[[#This Row],[b_fighter_id]],ufc_fighters[id],ufc_fighters[year],"Prázdné",0,1)</f>
        <v>1982</v>
      </c>
      <c r="E3256" s="10">
        <f>YEAR(ufc_fights_2[[#This Row],[date]])-ufc_fights_2[[#This Row],[r_year]]</f>
        <v>28</v>
      </c>
      <c r="F3256" s="10">
        <f>YEAR(ufc_fights_2[[#This Row],[date]])-ufc_fights_2[[#This Row],[b_year]]</f>
        <v>30</v>
      </c>
      <c r="G3256">
        <v>0</v>
      </c>
      <c r="H3256">
        <v>0</v>
      </c>
      <c r="I3256">
        <v>0.33040000000000003</v>
      </c>
      <c r="J3256">
        <v>0.45050000000000001</v>
      </c>
      <c r="K3256">
        <v>0.33329999999999999</v>
      </c>
      <c r="L3256">
        <v>0.51160000000000005</v>
      </c>
      <c r="M3256">
        <v>0</v>
      </c>
      <c r="N3256">
        <v>0.26669999999999999</v>
      </c>
      <c r="O3256">
        <v>0</v>
      </c>
      <c r="P3256">
        <v>0</v>
      </c>
      <c r="Q3256">
        <v>0</v>
      </c>
      <c r="R3256">
        <v>0</v>
      </c>
      <c r="S3256" s="2">
        <v>1.1574074074074073E-5</v>
      </c>
      <c r="T3256" s="2">
        <v>2.9398148148148148E-3</v>
      </c>
      <c r="U3256">
        <v>0.18820000000000001</v>
      </c>
      <c r="V3256">
        <v>0.30769999999999997</v>
      </c>
      <c r="W3256">
        <v>0.73080000000000001</v>
      </c>
      <c r="X3256">
        <v>0.75</v>
      </c>
      <c r="Y3256">
        <v>0.76470000000000005</v>
      </c>
      <c r="Z3256">
        <v>0.2843</v>
      </c>
      <c r="AA3256">
        <v>0.36780000000000002</v>
      </c>
      <c r="AB3256">
        <v>0.75</v>
      </c>
      <c r="AC3256">
        <v>0.72729999999999995</v>
      </c>
      <c r="AD3256">
        <v>0</v>
      </c>
      <c r="AE3256">
        <v>0.76919999999999999</v>
      </c>
      <c r="AF3256" t="s">
        <v>3915</v>
      </c>
      <c r="AG3256" s="2">
        <v>3.472222222222222E-3</v>
      </c>
      <c r="AH3256" t="s">
        <v>3911</v>
      </c>
      <c r="AI3256">
        <v>3</v>
      </c>
      <c r="AJ3256" t="s">
        <v>4133</v>
      </c>
      <c r="AK3256" s="3">
        <v>40954</v>
      </c>
      <c r="AL3256" s="10">
        <f>YEAR(ufc_fights_2[[#This Row],[date]])</f>
        <v>2012</v>
      </c>
      <c r="AM3256" t="s">
        <v>3971</v>
      </c>
      <c r="AN3256">
        <v>137</v>
      </c>
      <c r="AO3256" t="s">
        <v>3918</v>
      </c>
      <c r="AP3256">
        <f>IF(ufc_fights_2[[#This Row],[winner]]="Red",ufc_fights_2[[#This Row],[r_fighter_id]],ufc_fights_2[[#This Row],[b_fighter_id]])</f>
        <v>2809</v>
      </c>
      <c r="AQ3256" t="str">
        <f>_xlfn.XLOOKUP(ufc_fights_2[[#This Row],[winnerID]],ufc_fighters[id],ufc_fighters[fighter_name],"xxx",0,1)</f>
        <v>Justin Salas</v>
      </c>
    </row>
    <row r="3257" spans="1:43">
      <c r="A3257">
        <v>730</v>
      </c>
      <c r="B3257">
        <v>1092</v>
      </c>
      <c r="C3257">
        <f>_xlfn.XLOOKUP(ufc_fights_2[[#This Row],[r_fighter_id]],ufc_fighters[id],ufc_fighters[year],"xxx",0,1)</f>
        <v>1980</v>
      </c>
      <c r="D3257">
        <f>_xlfn.XLOOKUP(ufc_fights_2[[#This Row],[b_fighter_id]],ufc_fighters[id],ufc_fighters[year],"Prázdné",0,1)</f>
        <v>1990</v>
      </c>
      <c r="E3257" s="10">
        <f>YEAR(ufc_fights_2[[#This Row],[date]])-ufc_fights_2[[#This Row],[r_year]]</f>
        <v>35</v>
      </c>
      <c r="F3257" s="10">
        <f>YEAR(ufc_fights_2[[#This Row],[date]])-ufc_fights_2[[#This Row],[b_year]]</f>
        <v>25</v>
      </c>
      <c r="G3257">
        <v>0</v>
      </c>
      <c r="H3257">
        <v>0</v>
      </c>
      <c r="I3257">
        <v>0</v>
      </c>
      <c r="J3257">
        <v>0.52939999999999998</v>
      </c>
      <c r="K3257">
        <v>0.6875</v>
      </c>
      <c r="L3257">
        <v>0.68520000000000003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 s="2">
        <v>0</v>
      </c>
      <c r="T3257" s="2">
        <v>1.8634259259259259E-3</v>
      </c>
      <c r="U3257">
        <v>0</v>
      </c>
      <c r="V3257">
        <v>0.52939999999999998</v>
      </c>
      <c r="W3257">
        <v>0</v>
      </c>
      <c r="X3257">
        <v>0</v>
      </c>
      <c r="Y3257">
        <v>0</v>
      </c>
      <c r="Z3257">
        <v>0</v>
      </c>
      <c r="AA3257">
        <v>0.5</v>
      </c>
      <c r="AB3257">
        <v>0</v>
      </c>
      <c r="AC3257">
        <v>0</v>
      </c>
      <c r="AD3257">
        <v>0</v>
      </c>
      <c r="AE3257">
        <v>0.5333</v>
      </c>
      <c r="AF3257" t="s">
        <v>3933</v>
      </c>
      <c r="AG3257" s="2">
        <v>2.2222222222222222E-3</v>
      </c>
      <c r="AH3257" t="s">
        <v>3911</v>
      </c>
      <c r="AI3257">
        <v>3</v>
      </c>
      <c r="AJ3257" t="s">
        <v>3952</v>
      </c>
      <c r="AK3257" s="3">
        <v>42084</v>
      </c>
      <c r="AL3257" s="10">
        <f>YEAR(ufc_fights_2[[#This Row],[date]])</f>
        <v>2015</v>
      </c>
      <c r="AM3257" t="s">
        <v>3971</v>
      </c>
      <c r="AN3257">
        <v>39</v>
      </c>
      <c r="AO3257" t="s">
        <v>3918</v>
      </c>
      <c r="AP3257">
        <f>IF(ufc_fights_2[[#This Row],[winner]]="Red",ufc_fights_2[[#This Row],[r_fighter_id]],ufc_fights_2[[#This Row],[b_fighter_id]])</f>
        <v>1092</v>
      </c>
      <c r="AQ3257" t="str">
        <f>_xlfn.XLOOKUP(ufc_fights_2[[#This Row],[winnerID]],ufc_fighters[id],ufc_fighters[fighter_name],"xxx",0,1)</f>
        <v>Christos Giagos</v>
      </c>
    </row>
    <row r="3258" spans="1:43">
      <c r="A3258">
        <v>1312</v>
      </c>
      <c r="B3258">
        <v>789</v>
      </c>
      <c r="C3258">
        <f>_xlfn.XLOOKUP(ufc_fights_2[[#This Row],[r_fighter_id]],ufc_fighters[id],ufc_fighters[year],"xxx",0,1)</f>
        <v>1984</v>
      </c>
      <c r="D3258">
        <f>_xlfn.XLOOKUP(ufc_fights_2[[#This Row],[b_fighter_id]],ufc_fighters[id],ufc_fighters[year],"Prázdné",0,1)</f>
        <v>1988</v>
      </c>
      <c r="E3258" s="10">
        <f>YEAR(ufc_fights_2[[#This Row],[date]])-ufc_fights_2[[#This Row],[r_year]]</f>
        <v>30</v>
      </c>
      <c r="F3258" s="10">
        <f>YEAR(ufc_fights_2[[#This Row],[date]])-ufc_fights_2[[#This Row],[b_year]]</f>
        <v>26</v>
      </c>
      <c r="G3258">
        <v>0</v>
      </c>
      <c r="H3258">
        <v>0</v>
      </c>
      <c r="I3258">
        <v>0.47620000000000001</v>
      </c>
      <c r="J3258">
        <v>0.38579999999999998</v>
      </c>
      <c r="K3258">
        <v>0.58779999999999999</v>
      </c>
      <c r="L3258">
        <v>0.54490000000000005</v>
      </c>
      <c r="M3258">
        <v>0.33329999999999999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2.9513888888888888E-3</v>
      </c>
      <c r="T3258" s="2">
        <v>2.0717592592592593E-3</v>
      </c>
      <c r="U3258">
        <v>0.4375</v>
      </c>
      <c r="V3258">
        <v>0.31</v>
      </c>
      <c r="W3258">
        <v>0.85709999999999997</v>
      </c>
      <c r="X3258">
        <v>1</v>
      </c>
      <c r="Y3258">
        <v>0.75</v>
      </c>
      <c r="Z3258">
        <v>0.47570000000000001</v>
      </c>
      <c r="AA3258">
        <v>0.32169999999999999</v>
      </c>
      <c r="AB3258">
        <v>0.5</v>
      </c>
      <c r="AC3258">
        <v>1</v>
      </c>
      <c r="AD3258">
        <v>0</v>
      </c>
      <c r="AE3258">
        <v>1</v>
      </c>
      <c r="AF3258" t="s">
        <v>3915</v>
      </c>
      <c r="AG3258" s="2">
        <v>3.472222222222222E-3</v>
      </c>
      <c r="AH3258" t="s">
        <v>3911</v>
      </c>
      <c r="AI3258">
        <v>3</v>
      </c>
      <c r="AJ3258" t="s">
        <v>3931</v>
      </c>
      <c r="AK3258" s="3">
        <v>41790</v>
      </c>
      <c r="AL3258" s="10">
        <f>YEAR(ufc_fights_2[[#This Row],[date]])</f>
        <v>2014</v>
      </c>
      <c r="AM3258" t="s">
        <v>3971</v>
      </c>
      <c r="AN3258">
        <v>97</v>
      </c>
      <c r="AO3258" t="s">
        <v>3913</v>
      </c>
      <c r="AP3258">
        <f>IF(ufc_fights_2[[#This Row],[winner]]="Red",ufc_fights_2[[#This Row],[r_fighter_id]],ufc_fights_2[[#This Row],[b_fighter_id]])</f>
        <v>1312</v>
      </c>
      <c r="AQ3258" t="str">
        <f>_xlfn.XLOOKUP(ufc_fights_2[[#This Row],[winnerID]],ufc_fighters[id],ufc_fighters[fighter_name],"xxx",0,1)</f>
        <v>Nick Hein</v>
      </c>
    </row>
    <row r="3259" spans="1:43">
      <c r="A3259">
        <v>1312</v>
      </c>
      <c r="B3259">
        <v>1597</v>
      </c>
      <c r="C3259">
        <f>_xlfn.XLOOKUP(ufc_fights_2[[#This Row],[r_fighter_id]],ufc_fighters[id],ufc_fighters[year],"xxx",0,1)</f>
        <v>1984</v>
      </c>
      <c r="D3259">
        <f>_xlfn.XLOOKUP(ufc_fights_2[[#This Row],[b_fighter_id]],ufc_fighters[id],ufc_fighters[year],"Prázdné",0,1)</f>
        <v>1989</v>
      </c>
      <c r="E3259" s="10">
        <f>YEAR(ufc_fights_2[[#This Row],[date]])-ufc_fights_2[[#This Row],[r_year]]</f>
        <v>31</v>
      </c>
      <c r="F3259" s="10">
        <f>YEAR(ufc_fights_2[[#This Row],[date]])-ufc_fights_2[[#This Row],[b_year]]</f>
        <v>26</v>
      </c>
      <c r="G3259">
        <v>0</v>
      </c>
      <c r="H3259">
        <v>0</v>
      </c>
      <c r="I3259">
        <v>0.41070000000000001</v>
      </c>
      <c r="J3259">
        <v>0.44440000000000002</v>
      </c>
      <c r="K3259">
        <v>0.43099999999999999</v>
      </c>
      <c r="L3259">
        <v>0.44440000000000002</v>
      </c>
      <c r="M3259">
        <v>0</v>
      </c>
      <c r="N3259">
        <v>0.25</v>
      </c>
      <c r="O3259">
        <v>0</v>
      </c>
      <c r="P3259">
        <v>0</v>
      </c>
      <c r="Q3259">
        <v>1</v>
      </c>
      <c r="R3259">
        <v>0</v>
      </c>
      <c r="S3259" s="2">
        <v>2.3148148148148147E-5</v>
      </c>
      <c r="T3259" s="2">
        <v>3.4722222222222222E-5</v>
      </c>
      <c r="U3259">
        <v>0.34739999999999999</v>
      </c>
      <c r="V3259">
        <v>0.28570000000000001</v>
      </c>
      <c r="W3259">
        <v>0.625</v>
      </c>
      <c r="X3259">
        <v>0.88890000000000002</v>
      </c>
      <c r="Y3259">
        <v>0.81820000000000004</v>
      </c>
      <c r="Z3259">
        <v>0.40910000000000002</v>
      </c>
      <c r="AA3259">
        <v>0.43880000000000002</v>
      </c>
      <c r="AB3259">
        <v>0.5</v>
      </c>
      <c r="AC3259">
        <v>1</v>
      </c>
      <c r="AD3259">
        <v>0</v>
      </c>
      <c r="AE3259">
        <v>0</v>
      </c>
      <c r="AF3259" t="s">
        <v>3915</v>
      </c>
      <c r="AG3259" s="2">
        <v>3.472222222222222E-3</v>
      </c>
      <c r="AH3259" t="s">
        <v>3911</v>
      </c>
      <c r="AI3259">
        <v>3</v>
      </c>
      <c r="AJ3259" t="s">
        <v>3945</v>
      </c>
      <c r="AK3259" s="3">
        <v>42273</v>
      </c>
      <c r="AL3259" s="10">
        <f>YEAR(ufc_fights_2[[#This Row],[date]])</f>
        <v>2015</v>
      </c>
      <c r="AM3259" t="s">
        <v>3971</v>
      </c>
      <c r="AN3259">
        <v>117</v>
      </c>
      <c r="AO3259" t="s">
        <v>3913</v>
      </c>
      <c r="AP3259">
        <f>IF(ufc_fights_2[[#This Row],[winner]]="Red",ufc_fights_2[[#This Row],[r_fighter_id]],ufc_fights_2[[#This Row],[b_fighter_id]])</f>
        <v>1312</v>
      </c>
      <c r="AQ3259" t="str">
        <f>_xlfn.XLOOKUP(ufc_fights_2[[#This Row],[winnerID]],ufc_fighters[id],ufc_fighters[fighter_name],"xxx",0,1)</f>
        <v>Nick Hein</v>
      </c>
    </row>
    <row r="3260" spans="1:43">
      <c r="A3260">
        <v>1312</v>
      </c>
      <c r="B3260">
        <v>2799</v>
      </c>
      <c r="C3260">
        <f>_xlfn.XLOOKUP(ufc_fights_2[[#This Row],[r_fighter_id]],ufc_fighters[id],ufc_fighters[year],"xxx",0,1)</f>
        <v>1984</v>
      </c>
      <c r="D3260">
        <f>_xlfn.XLOOKUP(ufc_fights_2[[#This Row],[b_fighter_id]],ufc_fighters[id],ufc_fighters[year],"Prázdné",0,1)</f>
        <v>1990</v>
      </c>
      <c r="E3260" s="10">
        <f>YEAR(ufc_fights_2[[#This Row],[date]])-ufc_fights_2[[#This Row],[r_year]]</f>
        <v>31</v>
      </c>
      <c r="F3260" s="10">
        <f>YEAR(ufc_fights_2[[#This Row],[date]])-ufc_fights_2[[#This Row],[b_year]]</f>
        <v>25</v>
      </c>
      <c r="G3260">
        <v>0</v>
      </c>
      <c r="H3260">
        <v>0</v>
      </c>
      <c r="I3260">
        <v>0.42859999999999998</v>
      </c>
      <c r="J3260">
        <v>0.30230000000000001</v>
      </c>
      <c r="K3260">
        <v>0.4672</v>
      </c>
      <c r="L3260">
        <v>0.38140000000000002</v>
      </c>
      <c r="M3260">
        <v>0.33329999999999999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6.4814814814814813E-4</v>
      </c>
      <c r="T3260" s="2">
        <v>5.7870370370370367E-4</v>
      </c>
      <c r="U3260">
        <v>0.35580000000000001</v>
      </c>
      <c r="V3260">
        <v>0.25369999999999998</v>
      </c>
      <c r="W3260">
        <v>0.72729999999999995</v>
      </c>
      <c r="X3260">
        <v>0.81820000000000004</v>
      </c>
      <c r="Y3260">
        <v>0.57140000000000002</v>
      </c>
      <c r="Z3260">
        <v>0.43219999999999997</v>
      </c>
      <c r="AA3260">
        <v>0.30120000000000002</v>
      </c>
      <c r="AB3260">
        <v>0.375</v>
      </c>
      <c r="AC3260">
        <v>0.33329999999999999</v>
      </c>
      <c r="AD3260">
        <v>0</v>
      </c>
      <c r="AE3260">
        <v>0</v>
      </c>
      <c r="AF3260" t="s">
        <v>3915</v>
      </c>
      <c r="AG3260" s="2">
        <v>3.472222222222222E-3</v>
      </c>
      <c r="AH3260" t="s">
        <v>3911</v>
      </c>
      <c r="AI3260">
        <v>3</v>
      </c>
      <c r="AJ3260" t="s">
        <v>3955</v>
      </c>
      <c r="AK3260" s="3">
        <v>42175</v>
      </c>
      <c r="AL3260" s="10">
        <f>YEAR(ufc_fights_2[[#This Row],[date]])</f>
        <v>2015</v>
      </c>
      <c r="AM3260" t="s">
        <v>3971</v>
      </c>
      <c r="AN3260">
        <v>136</v>
      </c>
      <c r="AO3260" t="s">
        <v>3913</v>
      </c>
      <c r="AP3260">
        <f>IF(ufc_fights_2[[#This Row],[winner]]="Red",ufc_fights_2[[#This Row],[r_fighter_id]],ufc_fights_2[[#This Row],[b_fighter_id]])</f>
        <v>1312</v>
      </c>
      <c r="AQ3260" t="str">
        <f>_xlfn.XLOOKUP(ufc_fights_2[[#This Row],[winnerID]],ufc_fighters[id],ufc_fighters[fighter_name],"xxx",0,1)</f>
        <v>Nick Hein</v>
      </c>
    </row>
    <row r="3261" spans="1:43">
      <c r="A3261">
        <v>997</v>
      </c>
      <c r="B3261">
        <v>3281</v>
      </c>
      <c r="C3261">
        <f>_xlfn.XLOOKUP(ufc_fights_2[[#This Row],[r_fighter_id]],ufc_fighters[id],ufc_fighters[year],"xxx",0,1)</f>
        <v>1987</v>
      </c>
      <c r="D3261">
        <f>_xlfn.XLOOKUP(ufc_fights_2[[#This Row],[b_fighter_id]],ufc_fighters[id],ufc_fighters[year],"Prázdné",0,1)</f>
        <v>1981</v>
      </c>
      <c r="E3261" s="10">
        <f>YEAR(ufc_fights_2[[#This Row],[date]])-ufc_fights_2[[#This Row],[r_year]]</f>
        <v>27</v>
      </c>
      <c r="F3261" s="10">
        <f>YEAR(ufc_fights_2[[#This Row],[date]])-ufc_fights_2[[#This Row],[b_year]]</f>
        <v>33</v>
      </c>
      <c r="G3261">
        <v>0</v>
      </c>
      <c r="H3261">
        <v>0</v>
      </c>
      <c r="I3261">
        <v>0.2</v>
      </c>
      <c r="J3261">
        <v>0.4052</v>
      </c>
      <c r="K3261">
        <v>0.25319999999999998</v>
      </c>
      <c r="L3261">
        <v>0.47370000000000001</v>
      </c>
      <c r="M3261">
        <v>0.55559999999999998</v>
      </c>
      <c r="N3261">
        <v>0.28570000000000001</v>
      </c>
      <c r="O3261">
        <v>0</v>
      </c>
      <c r="P3261">
        <v>0</v>
      </c>
      <c r="Q3261">
        <v>0</v>
      </c>
      <c r="R3261">
        <v>0</v>
      </c>
      <c r="S3261" s="2">
        <v>3.1597222222222222E-3</v>
      </c>
      <c r="T3261" s="2">
        <v>1.8865740740740742E-3</v>
      </c>
      <c r="U3261">
        <v>0.18029999999999999</v>
      </c>
      <c r="V3261">
        <v>0.37180000000000002</v>
      </c>
      <c r="W3261">
        <v>0.375</v>
      </c>
      <c r="X3261">
        <v>0</v>
      </c>
      <c r="Y3261">
        <v>0.52170000000000005</v>
      </c>
      <c r="Z3261">
        <v>0.16070000000000001</v>
      </c>
      <c r="AA3261">
        <v>0.30230000000000001</v>
      </c>
      <c r="AB3261">
        <v>0.30769999999999997</v>
      </c>
      <c r="AC3261">
        <v>0.73909999999999998</v>
      </c>
      <c r="AD3261">
        <v>1</v>
      </c>
      <c r="AE3261">
        <v>0.57140000000000002</v>
      </c>
      <c r="AF3261" t="s">
        <v>3915</v>
      </c>
      <c r="AG3261" s="2">
        <v>3.472222222222222E-3</v>
      </c>
      <c r="AH3261" t="s">
        <v>3911</v>
      </c>
      <c r="AI3261">
        <v>3</v>
      </c>
      <c r="AJ3261" t="s">
        <v>3928</v>
      </c>
      <c r="AK3261" s="3">
        <v>41713</v>
      </c>
      <c r="AL3261" s="10">
        <f>YEAR(ufc_fights_2[[#This Row],[date]])</f>
        <v>2014</v>
      </c>
      <c r="AM3261" t="s">
        <v>3971</v>
      </c>
      <c r="AN3261">
        <v>98</v>
      </c>
      <c r="AO3261" t="s">
        <v>3918</v>
      </c>
      <c r="AP3261">
        <f>IF(ufc_fights_2[[#This Row],[winner]]="Red",ufc_fights_2[[#This Row],[r_fighter_id]],ufc_fights_2[[#This Row],[b_fighter_id]])</f>
        <v>3281</v>
      </c>
      <c r="AQ3261" t="str">
        <f>_xlfn.XLOOKUP(ufc_fights_2[[#This Row],[winnerID]],ufc_fighters[id],ufc_fighters[fighter_name],"xxx",0,1)</f>
        <v>Francisco Trevino</v>
      </c>
    </row>
    <row r="3262" spans="1:43">
      <c r="A3262">
        <v>1309</v>
      </c>
      <c r="B3262">
        <v>1266</v>
      </c>
      <c r="C3262">
        <f>_xlfn.XLOOKUP(ufc_fights_2[[#This Row],[r_fighter_id]],ufc_fighters[id],ufc_fighters[year],"xxx",0,1)</f>
        <v>1992</v>
      </c>
      <c r="D3262">
        <f>_xlfn.XLOOKUP(ufc_fights_2[[#This Row],[b_fighter_id]],ufc_fighters[id],ufc_fighters[year],"Prázdné",0,1)</f>
        <v>1995</v>
      </c>
      <c r="E3262" s="10">
        <f>YEAR(ufc_fights_2[[#This Row],[date]])-ufc_fights_2[[#This Row],[r_year]]</f>
        <v>25</v>
      </c>
      <c r="F3262" s="10">
        <f>YEAR(ufc_fights_2[[#This Row],[date]])-ufc_fights_2[[#This Row],[b_year]]</f>
        <v>22</v>
      </c>
      <c r="G3262">
        <v>0</v>
      </c>
      <c r="H3262">
        <v>1</v>
      </c>
      <c r="I3262">
        <v>0.2135</v>
      </c>
      <c r="J3262">
        <v>0.36</v>
      </c>
      <c r="K3262">
        <v>0.43070000000000003</v>
      </c>
      <c r="L3262">
        <v>0.45739999999999997</v>
      </c>
      <c r="M3262">
        <v>0.3</v>
      </c>
      <c r="N3262">
        <v>1</v>
      </c>
      <c r="O3262">
        <v>1</v>
      </c>
      <c r="P3262">
        <v>0</v>
      </c>
      <c r="Q3262">
        <v>0</v>
      </c>
      <c r="R3262">
        <v>0</v>
      </c>
      <c r="S3262" s="2">
        <v>5.1504629629629626E-3</v>
      </c>
      <c r="T3262" s="2">
        <v>9.3749999999999997E-4</v>
      </c>
      <c r="U3262">
        <v>0.2024</v>
      </c>
      <c r="V3262">
        <v>0.28570000000000001</v>
      </c>
      <c r="W3262">
        <v>0.25</v>
      </c>
      <c r="X3262">
        <v>1</v>
      </c>
      <c r="Y3262">
        <v>0.8</v>
      </c>
      <c r="Z3262">
        <v>0.1875</v>
      </c>
      <c r="AA3262">
        <v>0.34289999999999998</v>
      </c>
      <c r="AB3262">
        <v>0</v>
      </c>
      <c r="AC3262">
        <v>0.66669999999999996</v>
      </c>
      <c r="AD3262">
        <v>0.5</v>
      </c>
      <c r="AE3262">
        <v>0.5</v>
      </c>
      <c r="AF3262" t="s">
        <v>3915</v>
      </c>
      <c r="AG3262" s="2">
        <v>3.472222222222222E-3</v>
      </c>
      <c r="AH3262" t="s">
        <v>3911</v>
      </c>
      <c r="AI3262">
        <v>3</v>
      </c>
      <c r="AJ3262" t="s">
        <v>4014</v>
      </c>
      <c r="AK3262" s="3">
        <v>43029</v>
      </c>
      <c r="AL3262" s="10">
        <f>YEAR(ufc_fights_2[[#This Row],[date]])</f>
        <v>2017</v>
      </c>
      <c r="AM3262" t="s">
        <v>3971</v>
      </c>
      <c r="AN3262">
        <v>103</v>
      </c>
      <c r="AO3262" t="s">
        <v>3913</v>
      </c>
      <c r="AP3262">
        <f>IF(ufc_fights_2[[#This Row],[winner]]="Red",ufc_fights_2[[#This Row],[r_fighter_id]],ufc_fights_2[[#This Row],[b_fighter_id]])</f>
        <v>1309</v>
      </c>
      <c r="AQ3262" t="str">
        <f>_xlfn.XLOOKUP(ufc_fights_2[[#This Row],[winnerID]],ufc_fighters[id],ufc_fighters[fighter_name],"xxx",0,1)</f>
        <v>Marcin Held</v>
      </c>
    </row>
    <row r="3263" spans="1:43">
      <c r="A3263">
        <v>3142</v>
      </c>
      <c r="B3263">
        <v>1753</v>
      </c>
      <c r="C3263">
        <f>_xlfn.XLOOKUP(ufc_fights_2[[#This Row],[r_fighter_id]],ufc_fighters[id],ufc_fighters[year],"xxx",0,1)</f>
        <v>1984</v>
      </c>
      <c r="D3263">
        <f>_xlfn.XLOOKUP(ufc_fights_2[[#This Row],[b_fighter_id]],ufc_fighters[id],ufc_fighters[year],"Prázdné",0,1)</f>
        <v>1984</v>
      </c>
      <c r="E3263" s="10">
        <f>YEAR(ufc_fights_2[[#This Row],[date]])-ufc_fights_2[[#This Row],[r_year]]</f>
        <v>26</v>
      </c>
      <c r="F3263" s="10">
        <f>YEAR(ufc_fights_2[[#This Row],[date]])-ufc_fights_2[[#This Row],[b_year]]</f>
        <v>26</v>
      </c>
      <c r="G3263">
        <v>0</v>
      </c>
      <c r="H3263">
        <v>0</v>
      </c>
      <c r="I3263">
        <v>0.35610000000000003</v>
      </c>
      <c r="J3263">
        <v>0.32100000000000001</v>
      </c>
      <c r="K3263">
        <v>0.39150000000000001</v>
      </c>
      <c r="L3263">
        <v>0.37080000000000002</v>
      </c>
      <c r="M3263">
        <v>0</v>
      </c>
      <c r="N3263">
        <v>0.25</v>
      </c>
      <c r="O3263">
        <v>0</v>
      </c>
      <c r="P3263">
        <v>2</v>
      </c>
      <c r="Q3263">
        <v>0</v>
      </c>
      <c r="R3263">
        <v>0</v>
      </c>
      <c r="S3263" s="2">
        <v>1.6782407407407408E-3</v>
      </c>
      <c r="T3263" s="2">
        <v>1.8402777777777777E-3</v>
      </c>
      <c r="U3263">
        <v>0.27400000000000002</v>
      </c>
      <c r="V3263">
        <v>0.2949</v>
      </c>
      <c r="W3263">
        <v>0.73080000000000001</v>
      </c>
      <c r="X3263">
        <v>0.78949999999999998</v>
      </c>
      <c r="Y3263">
        <v>1</v>
      </c>
      <c r="Z3263">
        <v>0.34150000000000003</v>
      </c>
      <c r="AA3263">
        <v>0.25369999999999998</v>
      </c>
      <c r="AB3263">
        <v>0.66669999999999996</v>
      </c>
      <c r="AC3263">
        <v>0.5</v>
      </c>
      <c r="AD3263">
        <v>0.33329999999999999</v>
      </c>
      <c r="AE3263">
        <v>0.83330000000000004</v>
      </c>
      <c r="AF3263" t="s">
        <v>3915</v>
      </c>
      <c r="AG3263" s="2">
        <v>3.472222222222222E-3</v>
      </c>
      <c r="AH3263" t="s">
        <v>3911</v>
      </c>
      <c r="AI3263">
        <v>3</v>
      </c>
      <c r="AJ3263" t="s">
        <v>3967</v>
      </c>
      <c r="AK3263" s="3">
        <v>40180</v>
      </c>
      <c r="AL3263" s="10">
        <f>YEAR(ufc_fights_2[[#This Row],[date]])</f>
        <v>2010</v>
      </c>
      <c r="AM3263" t="s">
        <v>3971</v>
      </c>
      <c r="AN3263">
        <v>1</v>
      </c>
      <c r="AO3263" t="s">
        <v>3913</v>
      </c>
      <c r="AP3263">
        <f>IF(ufc_fights_2[[#This Row],[winner]]="Red",ufc_fights_2[[#This Row],[r_fighter_id]],ufc_fights_2[[#This Row],[b_fighter_id]])</f>
        <v>3142</v>
      </c>
      <c r="AQ3263" t="str">
        <f>_xlfn.XLOOKUP(ufc_fights_2[[#This Row],[winnerID]],ufc_fighters[id],ufc_fighters[fighter_name],"xxx",0,1)</f>
        <v>Sam Stout</v>
      </c>
    </row>
    <row r="3264" spans="1:43">
      <c r="A3264">
        <v>3446</v>
      </c>
      <c r="B3264">
        <v>3345</v>
      </c>
      <c r="C3264">
        <f>_xlfn.XLOOKUP(ufc_fights_2[[#This Row],[r_fighter_id]],ufc_fighters[id],ufc_fighters[year],"xxx",0,1)</f>
        <v>1991</v>
      </c>
      <c r="D3264">
        <f>_xlfn.XLOOKUP(ufc_fights_2[[#This Row],[b_fighter_id]],ufc_fighters[id],ufc_fighters[year],"Prázdné",0,1)</f>
        <v>1985</v>
      </c>
      <c r="E3264" s="10">
        <f>YEAR(ufc_fights_2[[#This Row],[date]])-ufc_fights_2[[#This Row],[r_year]]</f>
        <v>29</v>
      </c>
      <c r="F3264" s="10">
        <f>YEAR(ufc_fights_2[[#This Row],[date]])-ufc_fights_2[[#This Row],[b_year]]</f>
        <v>35</v>
      </c>
      <c r="G3264">
        <v>0</v>
      </c>
      <c r="H3264">
        <v>0</v>
      </c>
      <c r="I3264">
        <v>0.55559999999999998</v>
      </c>
      <c r="J3264">
        <v>0.51719999999999999</v>
      </c>
      <c r="K3264">
        <v>0.6</v>
      </c>
      <c r="L3264">
        <v>0.78120000000000001</v>
      </c>
      <c r="M3264">
        <v>0</v>
      </c>
      <c r="N3264">
        <v>0.5</v>
      </c>
      <c r="O3264">
        <v>1</v>
      </c>
      <c r="P3264">
        <v>0</v>
      </c>
      <c r="Q3264">
        <v>0</v>
      </c>
      <c r="R3264">
        <v>0</v>
      </c>
      <c r="S3264" s="2">
        <v>0</v>
      </c>
      <c r="T3264" s="2">
        <v>2.1759259259259258E-3</v>
      </c>
      <c r="U3264">
        <v>0.5</v>
      </c>
      <c r="V3264">
        <v>0.42859999999999998</v>
      </c>
      <c r="W3264">
        <v>0</v>
      </c>
      <c r="X3264">
        <v>0.66669999999999996</v>
      </c>
      <c r="Y3264">
        <v>0.8</v>
      </c>
      <c r="Z3264">
        <v>0.57140000000000002</v>
      </c>
      <c r="AA3264">
        <v>0.42859999999999998</v>
      </c>
      <c r="AB3264">
        <v>0</v>
      </c>
      <c r="AC3264">
        <v>0.6</v>
      </c>
      <c r="AD3264">
        <v>1</v>
      </c>
      <c r="AE3264">
        <v>1</v>
      </c>
      <c r="AF3264" t="s">
        <v>4025</v>
      </c>
      <c r="AG3264" s="2">
        <v>2.8009259259259259E-3</v>
      </c>
      <c r="AH3264" t="s">
        <v>3911</v>
      </c>
      <c r="AI3264">
        <v>3</v>
      </c>
      <c r="AJ3264" t="s">
        <v>4094</v>
      </c>
      <c r="AK3264" s="3">
        <v>43876</v>
      </c>
      <c r="AL3264" s="10">
        <f>YEAR(ufc_fights_2[[#This Row],[date]])</f>
        <v>2020</v>
      </c>
      <c r="AM3264" t="s">
        <v>3971</v>
      </c>
      <c r="AN3264">
        <v>111</v>
      </c>
      <c r="AO3264" t="s">
        <v>3913</v>
      </c>
      <c r="AP3264">
        <f>IF(ufc_fights_2[[#This Row],[winner]]="Red",ufc_fights_2[[#This Row],[r_fighter_id]],ufc_fights_2[[#This Row],[b_fighter_id]])</f>
        <v>3446</v>
      </c>
      <c r="AQ3264" t="str">
        <f>_xlfn.XLOOKUP(ufc_fights_2[[#This Row],[winnerID]],ufc_fighters[id],ufc_fighters[fighter_name],"xxx",0,1)</f>
        <v>Brok Weaver</v>
      </c>
    </row>
    <row r="3265" spans="1:43">
      <c r="A3265">
        <v>2113</v>
      </c>
      <c r="B3265">
        <v>3495</v>
      </c>
      <c r="C3265">
        <f>_xlfn.XLOOKUP(ufc_fights_2[[#This Row],[r_fighter_id]],ufc_fighters[id],ufc_fighters[year],"xxx",0,1)</f>
        <v>1983</v>
      </c>
      <c r="D3265">
        <f>_xlfn.XLOOKUP(ufc_fights_2[[#This Row],[b_fighter_id]],ufc_fighters[id],ufc_fighters[year],"Prázdné",0,1)</f>
        <v>1983</v>
      </c>
      <c r="E3265" s="10">
        <f>YEAR(ufc_fights_2[[#This Row],[date]])-ufc_fights_2[[#This Row],[r_year]]</f>
        <v>25</v>
      </c>
      <c r="F3265" s="10">
        <f>YEAR(ufc_fights_2[[#This Row],[date]])-ufc_fights_2[[#This Row],[b_year]]</f>
        <v>25</v>
      </c>
      <c r="G3265">
        <v>0</v>
      </c>
      <c r="H3265">
        <v>0</v>
      </c>
      <c r="I3265">
        <v>0.44529999999999997</v>
      </c>
      <c r="J3265">
        <v>0.35709999999999997</v>
      </c>
      <c r="K3265">
        <v>0.56989999999999996</v>
      </c>
      <c r="L3265">
        <v>0.46579999999999999</v>
      </c>
      <c r="M3265">
        <v>0.66669999999999996</v>
      </c>
      <c r="N3265">
        <v>0.33329999999999999</v>
      </c>
      <c r="O3265">
        <v>2</v>
      </c>
      <c r="P3265">
        <v>0</v>
      </c>
      <c r="Q3265">
        <v>1</v>
      </c>
      <c r="R3265">
        <v>1</v>
      </c>
      <c r="S3265" s="2">
        <v>7.3842592592592597E-3</v>
      </c>
      <c r="T3265" s="2">
        <v>5.7870370370370367E-4</v>
      </c>
      <c r="U3265">
        <v>0.41670000000000001</v>
      </c>
      <c r="V3265">
        <v>0.27079999999999999</v>
      </c>
      <c r="W3265">
        <v>0.64290000000000003</v>
      </c>
      <c r="X3265">
        <v>0.66669999999999996</v>
      </c>
      <c r="Y3265">
        <v>1</v>
      </c>
      <c r="Z3265">
        <v>0.32140000000000002</v>
      </c>
      <c r="AA3265">
        <v>0.34089999999999998</v>
      </c>
      <c r="AB3265">
        <v>0.5</v>
      </c>
      <c r="AC3265">
        <v>0.41670000000000001</v>
      </c>
      <c r="AD3265">
        <v>0.55810000000000004</v>
      </c>
      <c r="AE3265">
        <v>0</v>
      </c>
      <c r="AF3265" t="s">
        <v>3915</v>
      </c>
      <c r="AG3265" s="2">
        <v>3.472222222222222E-3</v>
      </c>
      <c r="AH3265" t="s">
        <v>3911</v>
      </c>
      <c r="AI3265">
        <v>3</v>
      </c>
      <c r="AJ3265" t="s">
        <v>3939</v>
      </c>
      <c r="AK3265" s="3">
        <v>39792</v>
      </c>
      <c r="AL3265" s="10">
        <f>YEAR(ufc_fights_2[[#This Row],[date]])</f>
        <v>2008</v>
      </c>
      <c r="AM3265" t="s">
        <v>3971</v>
      </c>
      <c r="AN3265">
        <v>159</v>
      </c>
      <c r="AO3265" t="s">
        <v>3913</v>
      </c>
      <c r="AP3265">
        <f>IF(ufc_fights_2[[#This Row],[winner]]="Red",ufc_fights_2[[#This Row],[r_fighter_id]],ufc_fights_2[[#This Row],[b_fighter_id]])</f>
        <v>2113</v>
      </c>
      <c r="AQ3265" t="str">
        <f>_xlfn.XLOOKUP(ufc_fights_2[[#This Row],[winnerID]],ufc_fighters[id],ufc_fighters[fighter_name],"xxx",0,1)</f>
        <v>Jim Miller</v>
      </c>
    </row>
    <row r="3266" spans="1:43">
      <c r="A3266">
        <v>2113</v>
      </c>
      <c r="B3266">
        <v>207</v>
      </c>
      <c r="C3266">
        <f>_xlfn.XLOOKUP(ufc_fights_2[[#This Row],[r_fighter_id]],ufc_fighters[id],ufc_fighters[year],"xxx",0,1)</f>
        <v>1983</v>
      </c>
      <c r="D3266">
        <f>_xlfn.XLOOKUP(ufc_fights_2[[#This Row],[b_fighter_id]],ufc_fighters[id],ufc_fighters[year],"Prázdné",0,1)</f>
        <v>1973</v>
      </c>
      <c r="E3266" s="10">
        <f>YEAR(ufc_fights_2[[#This Row],[date]])-ufc_fights_2[[#This Row],[r_year]]</f>
        <v>25</v>
      </c>
      <c r="F3266" s="10">
        <f>YEAR(ufc_fights_2[[#This Row],[date]])-ufc_fights_2[[#This Row],[b_year]]</f>
        <v>35</v>
      </c>
      <c r="G3266">
        <v>0</v>
      </c>
      <c r="H3266">
        <v>0</v>
      </c>
      <c r="I3266">
        <v>0.53569999999999995</v>
      </c>
      <c r="J3266">
        <v>0.4375</v>
      </c>
      <c r="K3266">
        <v>0.71879999999999999</v>
      </c>
      <c r="L3266">
        <v>0.7097</v>
      </c>
      <c r="M3266">
        <v>0.83330000000000004</v>
      </c>
      <c r="N3266">
        <v>0</v>
      </c>
      <c r="O3266">
        <v>5</v>
      </c>
      <c r="P3266">
        <v>1</v>
      </c>
      <c r="Q3266">
        <v>0</v>
      </c>
      <c r="R3266">
        <v>1</v>
      </c>
      <c r="S3266" s="2">
        <v>7.4652777777777781E-3</v>
      </c>
      <c r="T3266" s="2">
        <v>6.3657407407407413E-4</v>
      </c>
      <c r="U3266">
        <v>0.47620000000000001</v>
      </c>
      <c r="V3266">
        <v>0.35709999999999997</v>
      </c>
      <c r="W3266">
        <v>1</v>
      </c>
      <c r="X3266">
        <v>0.6</v>
      </c>
      <c r="Y3266">
        <v>0</v>
      </c>
      <c r="Z3266">
        <v>0.2727</v>
      </c>
      <c r="AA3266">
        <v>0.45450000000000002</v>
      </c>
      <c r="AB3266">
        <v>0.5</v>
      </c>
      <c r="AC3266">
        <v>0.4</v>
      </c>
      <c r="AD3266">
        <v>0.73329999999999995</v>
      </c>
      <c r="AE3266">
        <v>0</v>
      </c>
      <c r="AF3266" t="s">
        <v>3933</v>
      </c>
      <c r="AG3266" s="2">
        <v>2.3032407407407407E-3</v>
      </c>
      <c r="AH3266" t="s">
        <v>3911</v>
      </c>
      <c r="AI3266">
        <v>3</v>
      </c>
      <c r="AJ3266" t="s">
        <v>3931</v>
      </c>
      <c r="AK3266" s="3">
        <v>39739</v>
      </c>
      <c r="AL3266" s="10">
        <f>YEAR(ufc_fights_2[[#This Row],[date]])</f>
        <v>2008</v>
      </c>
      <c r="AM3266" t="s">
        <v>3971</v>
      </c>
      <c r="AN3266">
        <v>150</v>
      </c>
      <c r="AO3266" t="s">
        <v>3913</v>
      </c>
      <c r="AP3266">
        <f>IF(ufc_fights_2[[#This Row],[winner]]="Red",ufc_fights_2[[#This Row],[r_fighter_id]],ufc_fights_2[[#This Row],[b_fighter_id]])</f>
        <v>2113</v>
      </c>
      <c r="AQ3266" t="str">
        <f>_xlfn.XLOOKUP(ufc_fights_2[[#This Row],[winnerID]],ufc_fighters[id],ufc_fighters[fighter_name],"xxx",0,1)</f>
        <v>Jim Miller</v>
      </c>
    </row>
    <row r="3267" spans="1:43">
      <c r="A3267">
        <v>2113</v>
      </c>
      <c r="B3267">
        <v>2061</v>
      </c>
      <c r="C3267">
        <f>_xlfn.XLOOKUP(ufc_fights_2[[#This Row],[r_fighter_id]],ufc_fighters[id],ufc_fighters[year],"xxx",0,1)</f>
        <v>1983</v>
      </c>
      <c r="D3267">
        <f>_xlfn.XLOOKUP(ufc_fights_2[[#This Row],[b_fighter_id]],ufc_fighters[id],ufc_fighters[year],"Prázdné",0,1)</f>
        <v>1987</v>
      </c>
      <c r="E3267" s="10">
        <f>YEAR(ufc_fights_2[[#This Row],[date]])-ufc_fights_2[[#This Row],[r_year]]</f>
        <v>31</v>
      </c>
      <c r="F3267" s="10">
        <f>YEAR(ufc_fights_2[[#This Row],[date]])-ufc_fights_2[[#This Row],[b_year]]</f>
        <v>27</v>
      </c>
      <c r="G3267">
        <v>0</v>
      </c>
      <c r="H3267">
        <v>0</v>
      </c>
      <c r="I3267">
        <v>0.26319999999999999</v>
      </c>
      <c r="J3267">
        <v>0.33329999999999999</v>
      </c>
      <c r="K3267">
        <v>0.3</v>
      </c>
      <c r="L3267">
        <v>0.33329999999999999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 s="2">
        <v>3.3564814814814812E-4</v>
      </c>
      <c r="T3267" s="2">
        <v>2.7777777777777778E-4</v>
      </c>
      <c r="U3267">
        <v>0.1429</v>
      </c>
      <c r="V3267">
        <v>0.36840000000000001</v>
      </c>
      <c r="W3267">
        <v>0.5</v>
      </c>
      <c r="X3267">
        <v>0.66669999999999996</v>
      </c>
      <c r="Y3267">
        <v>0</v>
      </c>
      <c r="Z3267">
        <v>0.23530000000000001</v>
      </c>
      <c r="AA3267">
        <v>0.30769999999999997</v>
      </c>
      <c r="AB3267">
        <v>0.5</v>
      </c>
      <c r="AC3267">
        <v>1</v>
      </c>
      <c r="AD3267">
        <v>0</v>
      </c>
      <c r="AE3267">
        <v>0</v>
      </c>
      <c r="AF3267" t="s">
        <v>3933</v>
      </c>
      <c r="AG3267" s="2">
        <v>2.2916666666666667E-3</v>
      </c>
      <c r="AH3267" t="s">
        <v>3911</v>
      </c>
      <c r="AI3267">
        <v>3</v>
      </c>
      <c r="AJ3267" t="s">
        <v>3939</v>
      </c>
      <c r="AK3267" s="3">
        <v>41755</v>
      </c>
      <c r="AL3267" s="10">
        <f>YEAR(ufc_fights_2[[#This Row],[date]])</f>
        <v>2014</v>
      </c>
      <c r="AM3267" t="s">
        <v>3971</v>
      </c>
      <c r="AN3267">
        <v>125</v>
      </c>
      <c r="AO3267" t="s">
        <v>3913</v>
      </c>
      <c r="AP3267">
        <f>IF(ufc_fights_2[[#This Row],[winner]]="Red",ufc_fights_2[[#This Row],[r_fighter_id]],ufc_fights_2[[#This Row],[b_fighter_id]])</f>
        <v>2113</v>
      </c>
      <c r="AQ3267" t="str">
        <f>_xlfn.XLOOKUP(ufc_fights_2[[#This Row],[winnerID]],ufc_fighters[id],ufc_fighters[fighter_name],"xxx",0,1)</f>
        <v>Jim Miller</v>
      </c>
    </row>
    <row r="3268" spans="1:43">
      <c r="A3268">
        <v>1640</v>
      </c>
      <c r="B3268">
        <v>2220</v>
      </c>
      <c r="C3268">
        <f>_xlfn.XLOOKUP(ufc_fights_2[[#This Row],[r_fighter_id]],ufc_fighters[id],ufc_fighters[year],"xxx",0,1)</f>
        <v>1981</v>
      </c>
      <c r="D3268">
        <f>_xlfn.XLOOKUP(ufc_fights_2[[#This Row],[b_fighter_id]],ufc_fighters[id],ufc_fighters[year],"Prázdné",0,1)</f>
        <v>1984</v>
      </c>
      <c r="E3268" s="10">
        <f>YEAR(ufc_fights_2[[#This Row],[date]])-ufc_fights_2[[#This Row],[r_year]]</f>
        <v>33</v>
      </c>
      <c r="F3268" s="10">
        <f>YEAR(ufc_fights_2[[#This Row],[date]])-ufc_fights_2[[#This Row],[b_year]]</f>
        <v>30</v>
      </c>
      <c r="G3268">
        <v>0</v>
      </c>
      <c r="H3268">
        <v>0</v>
      </c>
      <c r="I3268">
        <v>0.47920000000000001</v>
      </c>
      <c r="J3268">
        <v>0.254</v>
      </c>
      <c r="K3268">
        <v>0.70189999999999997</v>
      </c>
      <c r="L3268">
        <v>0.33800000000000002</v>
      </c>
      <c r="M3268">
        <v>0.75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5.7986111111111112E-3</v>
      </c>
      <c r="T3268" s="2">
        <v>1.1574074074074073E-5</v>
      </c>
      <c r="U3268">
        <v>0.42109999999999997</v>
      </c>
      <c r="V3268">
        <v>0.24440000000000001</v>
      </c>
      <c r="W3268">
        <v>0.71430000000000005</v>
      </c>
      <c r="X3268">
        <v>0.66669999999999996</v>
      </c>
      <c r="Y3268">
        <v>0.33329999999999999</v>
      </c>
      <c r="Z3268">
        <v>0.45950000000000002</v>
      </c>
      <c r="AA3268">
        <v>0.25419999999999998</v>
      </c>
      <c r="AB3268">
        <v>0.5</v>
      </c>
      <c r="AC3268">
        <v>0.33329999999999999</v>
      </c>
      <c r="AD3268">
        <v>0.6</v>
      </c>
      <c r="AE3268">
        <v>0</v>
      </c>
      <c r="AF3268" t="s">
        <v>3915</v>
      </c>
      <c r="AG3268" s="2">
        <v>3.472222222222222E-3</v>
      </c>
      <c r="AH3268" t="s">
        <v>3911</v>
      </c>
      <c r="AI3268">
        <v>3</v>
      </c>
      <c r="AJ3268" t="s">
        <v>3945</v>
      </c>
      <c r="AK3268" s="3">
        <v>41643</v>
      </c>
      <c r="AL3268" s="10">
        <f>YEAR(ufc_fights_2[[#This Row],[date]])</f>
        <v>2014</v>
      </c>
      <c r="AM3268" t="s">
        <v>3971</v>
      </c>
      <c r="AN3268">
        <v>114</v>
      </c>
      <c r="AO3268" t="s">
        <v>3913</v>
      </c>
      <c r="AP3268">
        <f>IF(ufc_fights_2[[#This Row],[winner]]="Red",ufc_fights_2[[#This Row],[r_fighter_id]],ufc_fights_2[[#This Row],[b_fighter_id]])</f>
        <v>1640</v>
      </c>
      <c r="AQ3268" t="str">
        <f>_xlfn.XLOOKUP(ufc_fights_2[[#This Row],[winnerID]],ufc_fighters[id],ufc_fighters[fighter_name],"xxx",0,1)</f>
        <v>Katsunori Kikuno</v>
      </c>
    </row>
    <row r="3269" spans="1:43">
      <c r="A3269">
        <v>573</v>
      </c>
      <c r="B3269">
        <v>1701</v>
      </c>
      <c r="C3269">
        <f>_xlfn.XLOOKUP(ufc_fights_2[[#This Row],[r_fighter_id]],ufc_fighters[id],ufc_fighters[year],"xxx",0,1)</f>
        <v>1985</v>
      </c>
      <c r="D3269">
        <f>_xlfn.XLOOKUP(ufc_fights_2[[#This Row],[b_fighter_id]],ufc_fighters[id],ufc_fighters[year],"Prázdné",0,1)</f>
        <v>1984</v>
      </c>
      <c r="E3269" s="10">
        <f>YEAR(ufc_fights_2[[#This Row],[date]])-ufc_fights_2[[#This Row],[r_year]]</f>
        <v>27</v>
      </c>
      <c r="F3269" s="10">
        <f>YEAR(ufc_fights_2[[#This Row],[date]])-ufc_fights_2[[#This Row],[b_year]]</f>
        <v>28</v>
      </c>
      <c r="G3269">
        <v>0</v>
      </c>
      <c r="H3269">
        <v>0</v>
      </c>
      <c r="I3269">
        <v>0.25</v>
      </c>
      <c r="J3269">
        <v>0.54720000000000002</v>
      </c>
      <c r="K3269">
        <v>0.55769999999999997</v>
      </c>
      <c r="L3269">
        <v>0.7097</v>
      </c>
      <c r="M3269">
        <v>0.375</v>
      </c>
      <c r="N3269">
        <v>1</v>
      </c>
      <c r="O3269">
        <v>1</v>
      </c>
      <c r="P3269">
        <v>1</v>
      </c>
      <c r="Q3269">
        <v>1</v>
      </c>
      <c r="R3269">
        <v>2</v>
      </c>
      <c r="S3269" s="2">
        <v>3.0787037037037037E-3</v>
      </c>
      <c r="T3269" s="2">
        <v>5.1736111111111115E-3</v>
      </c>
      <c r="U3269">
        <v>0.25</v>
      </c>
      <c r="V3269">
        <v>0.51060000000000005</v>
      </c>
      <c r="W3269">
        <v>0</v>
      </c>
      <c r="X3269">
        <v>0</v>
      </c>
      <c r="Y3269">
        <v>1</v>
      </c>
      <c r="Z3269">
        <v>0.23810000000000001</v>
      </c>
      <c r="AA3269">
        <v>0.35709999999999997</v>
      </c>
      <c r="AB3269">
        <v>1</v>
      </c>
      <c r="AC3269">
        <v>0.75</v>
      </c>
      <c r="AD3269">
        <v>0</v>
      </c>
      <c r="AE3269">
        <v>0.76190000000000002</v>
      </c>
      <c r="AF3269" t="s">
        <v>3922</v>
      </c>
      <c r="AG3269" s="2">
        <v>3.472222222222222E-3</v>
      </c>
      <c r="AH3269" t="s">
        <v>3911</v>
      </c>
      <c r="AI3269">
        <v>3</v>
      </c>
      <c r="AJ3269" t="s">
        <v>3974</v>
      </c>
      <c r="AK3269" s="3">
        <v>41111</v>
      </c>
      <c r="AL3269" s="10">
        <f>YEAR(ufc_fights_2[[#This Row],[date]])</f>
        <v>2012</v>
      </c>
      <c r="AM3269" t="s">
        <v>3971</v>
      </c>
      <c r="AN3269">
        <v>54</v>
      </c>
      <c r="AO3269" t="s">
        <v>3918</v>
      </c>
      <c r="AP3269">
        <f>IF(ufc_fights_2[[#This Row],[winner]]="Red",ufc_fights_2[[#This Row],[r_fighter_id]],ufc_fights_2[[#This Row],[b_fighter_id]])</f>
        <v>1701</v>
      </c>
      <c r="AQ3269" t="str">
        <f>_xlfn.XLOOKUP(ufc_fights_2[[#This Row],[winnerID]],ufc_fighters[id],ufc_fighters[fighter_name],"xxx",0,1)</f>
        <v>Anton Kuivanen</v>
      </c>
    </row>
    <row r="3270" spans="1:43">
      <c r="A3270">
        <v>1312</v>
      </c>
      <c r="B3270">
        <v>194</v>
      </c>
      <c r="C3270">
        <f>_xlfn.XLOOKUP(ufc_fights_2[[#This Row],[r_fighter_id]],ufc_fighters[id],ufc_fighters[year],"xxx",0,1)</f>
        <v>1984</v>
      </c>
      <c r="D3270">
        <f>_xlfn.XLOOKUP(ufc_fights_2[[#This Row],[b_fighter_id]],ufc_fighters[id],ufc_fighters[year],"Prázdné",0,1)</f>
        <v>1983</v>
      </c>
      <c r="E3270" s="10">
        <f>YEAR(ufc_fights_2[[#This Row],[date]])-ufc_fights_2[[#This Row],[r_year]]</f>
        <v>32</v>
      </c>
      <c r="F3270" s="10">
        <f>YEAR(ufc_fights_2[[#This Row],[date]])-ufc_fights_2[[#This Row],[b_year]]</f>
        <v>33</v>
      </c>
      <c r="G3270">
        <v>0</v>
      </c>
      <c r="H3270">
        <v>0</v>
      </c>
      <c r="I3270">
        <v>0.26319999999999999</v>
      </c>
      <c r="J3270">
        <v>0.34189999999999998</v>
      </c>
      <c r="K3270">
        <v>0.45279999999999998</v>
      </c>
      <c r="L3270">
        <v>0.36359999999999998</v>
      </c>
      <c r="M3270">
        <v>0.4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9.2592592592592588E-5</v>
      </c>
      <c r="T3270" s="2">
        <v>1.6087962962962963E-3</v>
      </c>
      <c r="U3270">
        <v>0.21820000000000001</v>
      </c>
      <c r="V3270">
        <v>0.32379999999999998</v>
      </c>
      <c r="W3270">
        <v>0.42109999999999997</v>
      </c>
      <c r="X3270">
        <v>0</v>
      </c>
      <c r="Y3270">
        <v>1</v>
      </c>
      <c r="Z3270">
        <v>0.25</v>
      </c>
      <c r="AA3270">
        <v>0.32140000000000002</v>
      </c>
      <c r="AB3270">
        <v>0.5</v>
      </c>
      <c r="AC3270">
        <v>0.8</v>
      </c>
      <c r="AD3270">
        <v>0</v>
      </c>
      <c r="AE3270">
        <v>0</v>
      </c>
      <c r="AF3270" t="s">
        <v>3915</v>
      </c>
      <c r="AG3270" s="2">
        <v>3.472222222222222E-3</v>
      </c>
      <c r="AH3270" t="s">
        <v>3911</v>
      </c>
      <c r="AI3270">
        <v>3</v>
      </c>
      <c r="AJ3270" t="s">
        <v>3934</v>
      </c>
      <c r="AK3270" s="3">
        <v>42616</v>
      </c>
      <c r="AL3270" s="10">
        <f>YEAR(ufc_fights_2[[#This Row],[date]])</f>
        <v>2016</v>
      </c>
      <c r="AM3270" t="s">
        <v>3971</v>
      </c>
      <c r="AN3270">
        <v>108</v>
      </c>
      <c r="AO3270" t="s">
        <v>3913</v>
      </c>
      <c r="AP3270">
        <f>IF(ufc_fights_2[[#This Row],[winner]]="Red",ufc_fights_2[[#This Row],[r_fighter_id]],ufc_fights_2[[#This Row],[b_fighter_id]])</f>
        <v>1312</v>
      </c>
      <c r="AQ3270" t="str">
        <f>_xlfn.XLOOKUP(ufc_fights_2[[#This Row],[winnerID]],ufc_fighters[id],ufc_fighters[fighter_name],"xxx",0,1)</f>
        <v>Nick Hein</v>
      </c>
    </row>
    <row r="3271" spans="1:43">
      <c r="A3271">
        <v>3318</v>
      </c>
      <c r="B3271">
        <v>864</v>
      </c>
      <c r="C3271">
        <f>_xlfn.XLOOKUP(ufc_fights_2[[#This Row],[r_fighter_id]],ufc_fighters[id],ufc_fighters[year],"xxx",0,1)</f>
        <v>1975</v>
      </c>
      <c r="D3271">
        <f>_xlfn.XLOOKUP(ufc_fights_2[[#This Row],[b_fighter_id]],ufc_fighters[id],ufc_fighters[year],"Prázdné",0,1)</f>
        <v>1976</v>
      </c>
      <c r="E3271" s="10">
        <f>YEAR(ufc_fights_2[[#This Row],[date]])-ufc_fights_2[[#This Row],[r_year]]</f>
        <v>27</v>
      </c>
      <c r="F3271" s="10">
        <f>YEAR(ufc_fights_2[[#This Row],[date]])-ufc_fights_2[[#This Row],[b_year]]</f>
        <v>26</v>
      </c>
      <c r="G3271">
        <v>0</v>
      </c>
      <c r="H3271">
        <v>0</v>
      </c>
      <c r="I3271">
        <v>0.59379999999999999</v>
      </c>
      <c r="J3271">
        <v>0.56520000000000004</v>
      </c>
      <c r="K3271">
        <v>0.71599999999999997</v>
      </c>
      <c r="L3271">
        <v>0.71430000000000005</v>
      </c>
      <c r="M3271">
        <v>0.5</v>
      </c>
      <c r="N3271">
        <v>1</v>
      </c>
      <c r="O3271">
        <v>1</v>
      </c>
      <c r="P3271">
        <v>1</v>
      </c>
      <c r="Q3271">
        <v>2</v>
      </c>
      <c r="R3271">
        <v>0</v>
      </c>
      <c r="S3271" s="2">
        <v>4.7222222222222223E-3</v>
      </c>
      <c r="T3271" s="2">
        <v>2.662037037037037E-3</v>
      </c>
      <c r="U3271">
        <v>0.42109999999999997</v>
      </c>
      <c r="V3271">
        <v>0.35709999999999997</v>
      </c>
      <c r="W3271">
        <v>0.66669999999999996</v>
      </c>
      <c r="X3271">
        <v>0.9</v>
      </c>
      <c r="Y3271">
        <v>1</v>
      </c>
      <c r="Z3271">
        <v>0.46150000000000002</v>
      </c>
      <c r="AA3271">
        <v>0.5</v>
      </c>
      <c r="AB3271">
        <v>0.75</v>
      </c>
      <c r="AC3271">
        <v>0.63639999999999997</v>
      </c>
      <c r="AD3271">
        <v>0.63639999999999997</v>
      </c>
      <c r="AE3271">
        <v>0.5</v>
      </c>
      <c r="AF3271" t="s">
        <v>3915</v>
      </c>
      <c r="AG3271" s="2">
        <v>3.472222222222222E-3</v>
      </c>
      <c r="AH3271" t="s">
        <v>3911</v>
      </c>
      <c r="AI3271">
        <v>3</v>
      </c>
      <c r="AJ3271" t="s">
        <v>4052</v>
      </c>
      <c r="AK3271" s="3">
        <v>37386</v>
      </c>
      <c r="AL3271" s="10">
        <f>YEAR(ufc_fights_2[[#This Row],[date]])</f>
        <v>2002</v>
      </c>
      <c r="AM3271" t="s">
        <v>3971</v>
      </c>
      <c r="AN3271">
        <v>152</v>
      </c>
      <c r="AO3271" t="s">
        <v>3913</v>
      </c>
      <c r="AP3271">
        <f>IF(ufc_fights_2[[#This Row],[winner]]="Red",ufc_fights_2[[#This Row],[r_fighter_id]],ufc_fights_2[[#This Row],[b_fighter_id]])</f>
        <v>3318</v>
      </c>
      <c r="AQ3271" t="str">
        <f>_xlfn.XLOOKUP(ufc_fights_2[[#This Row],[winnerID]],ufc_fighters[id],ufc_fighters[fighter_name],"xxx",0,1)</f>
        <v>Caol Uno</v>
      </c>
    </row>
    <row r="3272" spans="1:43">
      <c r="A3272">
        <v>1202</v>
      </c>
      <c r="B3272">
        <v>1666</v>
      </c>
      <c r="C3272">
        <f>_xlfn.XLOOKUP(ufc_fights_2[[#This Row],[r_fighter_id]],ufc_fighters[id],ufc_fighters[year],"xxx",0,1)</f>
        <v>1986</v>
      </c>
      <c r="D3272">
        <f>_xlfn.XLOOKUP(ufc_fights_2[[#This Row],[b_fighter_id]],ufc_fighters[id],ufc_fighters[year],"Prázdné",0,1)</f>
        <v>1988</v>
      </c>
      <c r="E3272" s="10">
        <f>YEAR(ufc_fights_2[[#This Row],[date]])-ufc_fights_2[[#This Row],[r_year]]</f>
        <v>32</v>
      </c>
      <c r="F3272" s="10">
        <f>YEAR(ufc_fights_2[[#This Row],[date]])-ufc_fights_2[[#This Row],[b_year]]</f>
        <v>30</v>
      </c>
      <c r="G3272">
        <v>0</v>
      </c>
      <c r="H3272">
        <v>0</v>
      </c>
      <c r="I3272">
        <v>0.59740000000000004</v>
      </c>
      <c r="J3272">
        <v>0.44269999999999998</v>
      </c>
      <c r="K3272">
        <v>0.625</v>
      </c>
      <c r="L3272">
        <v>0.48249999999999998</v>
      </c>
      <c r="M3272">
        <v>0.25</v>
      </c>
      <c r="N3272">
        <v>0</v>
      </c>
      <c r="O3272">
        <v>1</v>
      </c>
      <c r="P3272">
        <v>0</v>
      </c>
      <c r="Q3272">
        <v>0</v>
      </c>
      <c r="R3272">
        <v>0</v>
      </c>
      <c r="S3272" s="2">
        <v>2.5578703703703705E-3</v>
      </c>
      <c r="T3272" s="2">
        <v>6.3657407407407413E-4</v>
      </c>
      <c r="U3272">
        <v>0.42859999999999998</v>
      </c>
      <c r="V3272">
        <v>0.29210000000000003</v>
      </c>
      <c r="W3272">
        <v>0.871</v>
      </c>
      <c r="X3272">
        <v>0.8125</v>
      </c>
      <c r="Y3272">
        <v>0.76919999999999999</v>
      </c>
      <c r="Z3272">
        <v>0.54759999999999998</v>
      </c>
      <c r="AA3272">
        <v>0.3947</v>
      </c>
      <c r="AB3272">
        <v>0.86670000000000003</v>
      </c>
      <c r="AC3272">
        <v>0.81820000000000004</v>
      </c>
      <c r="AD3272">
        <v>0.76919999999999999</v>
      </c>
      <c r="AE3272">
        <v>0.66669999999999996</v>
      </c>
      <c r="AF3272" t="s">
        <v>3915</v>
      </c>
      <c r="AG3272" s="2">
        <v>3.472222222222222E-3</v>
      </c>
      <c r="AH3272" t="s">
        <v>3911</v>
      </c>
      <c r="AI3272">
        <v>3</v>
      </c>
      <c r="AJ3272" t="s">
        <v>3938</v>
      </c>
      <c r="AK3272" s="3">
        <v>43449</v>
      </c>
      <c r="AL3272" s="10">
        <f>YEAR(ufc_fights_2[[#This Row],[date]])</f>
        <v>2018</v>
      </c>
      <c r="AM3272" t="s">
        <v>3971</v>
      </c>
      <c r="AN3272">
        <v>107</v>
      </c>
      <c r="AO3272" t="s">
        <v>3918</v>
      </c>
      <c r="AP3272">
        <f>IF(ufc_fights_2[[#This Row],[winner]]="Red",ufc_fights_2[[#This Row],[r_fighter_id]],ufc_fights_2[[#This Row],[b_fighter_id]])</f>
        <v>1666</v>
      </c>
      <c r="AQ3272" t="str">
        <f>_xlfn.XLOOKUP(ufc_fights_2[[#This Row],[winnerID]],ufc_fighters[id],ufc_fighters[fighter_name],"xxx",0,1)</f>
        <v>Drakkar Klose</v>
      </c>
    </row>
    <row r="3273" spans="1:43">
      <c r="A3273">
        <v>409</v>
      </c>
      <c r="B3273">
        <v>3181</v>
      </c>
      <c r="C3273">
        <f>_xlfn.XLOOKUP(ufc_fights_2[[#This Row],[r_fighter_id]],ufc_fighters[id],ufc_fighters[year],"xxx",0,1)</f>
        <v>1974</v>
      </c>
      <c r="D3273">
        <f>_xlfn.XLOOKUP(ufc_fights_2[[#This Row],[b_fighter_id]],ufc_fighters[id],ufc_fighters[year],"Prázdné",0,1)</f>
        <v>0</v>
      </c>
      <c r="E3273" s="10">
        <f>YEAR(ufc_fights_2[[#This Row],[date]])-ufc_fights_2[[#This Row],[r_year]]</f>
        <v>24</v>
      </c>
      <c r="F3273" s="10">
        <f>YEAR(ufc_fights_2[[#This Row],[date]])-ufc_fights_2[[#This Row],[b_year]]</f>
        <v>1998</v>
      </c>
      <c r="G3273">
        <v>0</v>
      </c>
      <c r="H3273">
        <v>0</v>
      </c>
      <c r="I3273">
        <v>0.52500000000000002</v>
      </c>
      <c r="J3273">
        <v>0.25</v>
      </c>
      <c r="K3273">
        <v>0.70420000000000005</v>
      </c>
      <c r="L3273">
        <v>0.64</v>
      </c>
      <c r="M3273">
        <v>1</v>
      </c>
      <c r="N3273">
        <v>0</v>
      </c>
      <c r="O3273">
        <v>1</v>
      </c>
      <c r="P3273">
        <v>0</v>
      </c>
      <c r="Q3273">
        <v>0</v>
      </c>
      <c r="R3273">
        <v>0</v>
      </c>
      <c r="S3273" s="2">
        <v>0</v>
      </c>
      <c r="T3273" s="2">
        <v>0</v>
      </c>
      <c r="U3273">
        <v>0.4098</v>
      </c>
      <c r="V3273">
        <v>0.1333</v>
      </c>
      <c r="W3273">
        <v>0.89470000000000005</v>
      </c>
      <c r="X3273">
        <v>0</v>
      </c>
      <c r="Y3273">
        <v>1</v>
      </c>
      <c r="Z3273">
        <v>0.34289999999999998</v>
      </c>
      <c r="AA3273">
        <v>0.45450000000000002</v>
      </c>
      <c r="AB3273">
        <v>0.43480000000000002</v>
      </c>
      <c r="AC3273">
        <v>7.6899999999999996E-2</v>
      </c>
      <c r="AD3273">
        <v>0.90910000000000002</v>
      </c>
      <c r="AE3273">
        <v>0</v>
      </c>
      <c r="AF3273" t="s">
        <v>3910</v>
      </c>
      <c r="AG3273" s="2">
        <v>6.7708333333333336E-3</v>
      </c>
      <c r="AH3273" t="s">
        <v>4057</v>
      </c>
      <c r="AI3273">
        <v>1</v>
      </c>
      <c r="AJ3273" t="s">
        <v>4058</v>
      </c>
      <c r="AK3273" s="3">
        <v>35867</v>
      </c>
      <c r="AL3273" s="10">
        <f>YEAR(ufc_fights_2[[#This Row],[date]])</f>
        <v>1998</v>
      </c>
      <c r="AM3273" t="s">
        <v>3971</v>
      </c>
      <c r="AN3273">
        <v>141</v>
      </c>
      <c r="AO3273" t="s">
        <v>3913</v>
      </c>
      <c r="AP3273">
        <f>IF(ufc_fights_2[[#This Row],[winner]]="Red",ufc_fights_2[[#This Row],[r_fighter_id]],ufc_fights_2[[#This Row],[b_fighter_id]])</f>
        <v>409</v>
      </c>
      <c r="AQ3273" t="str">
        <f>_xlfn.XLOOKUP(ufc_fights_2[[#This Row],[winnerID]],ufc_fighters[id],ufc_fighters[fighter_name],"xxx",0,1)</f>
        <v>Mikey Burnett</v>
      </c>
    </row>
    <row r="3274" spans="1:43">
      <c r="A3274">
        <v>1753</v>
      </c>
      <c r="B3274">
        <v>2590</v>
      </c>
      <c r="C3274">
        <f>_xlfn.XLOOKUP(ufc_fights_2[[#This Row],[r_fighter_id]],ufc_fighters[id],ufc_fighters[year],"xxx",0,1)</f>
        <v>1984</v>
      </c>
      <c r="D3274">
        <f>_xlfn.XLOOKUP(ufc_fights_2[[#This Row],[b_fighter_id]],ufc_fighters[id],ufc_fighters[year],"Prázdné",0,1)</f>
        <v>1974</v>
      </c>
      <c r="E3274" s="10">
        <f>YEAR(ufc_fights_2[[#This Row],[date]])-ufc_fights_2[[#This Row],[r_year]]</f>
        <v>22</v>
      </c>
      <c r="F3274" s="10">
        <f>YEAR(ufc_fights_2[[#This Row],[date]])-ufc_fights_2[[#This Row],[b_year]]</f>
        <v>32</v>
      </c>
      <c r="G3274">
        <v>1</v>
      </c>
      <c r="H3274">
        <v>0</v>
      </c>
      <c r="I3274">
        <v>0.81820000000000004</v>
      </c>
      <c r="J3274">
        <v>0</v>
      </c>
      <c r="K3274">
        <v>0.81820000000000004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0</v>
      </c>
      <c r="T3274" s="2">
        <v>3.5879629629629629E-4</v>
      </c>
      <c r="U3274">
        <v>0.81820000000000004</v>
      </c>
      <c r="V3274">
        <v>0</v>
      </c>
      <c r="W3274">
        <v>0</v>
      </c>
      <c r="X3274">
        <v>0</v>
      </c>
      <c r="Y3274">
        <v>0</v>
      </c>
      <c r="Z3274">
        <v>0.75</v>
      </c>
      <c r="AA3274">
        <v>0</v>
      </c>
      <c r="AB3274">
        <v>1</v>
      </c>
      <c r="AC3274">
        <v>0</v>
      </c>
      <c r="AD3274">
        <v>0.83330000000000004</v>
      </c>
      <c r="AE3274">
        <v>0</v>
      </c>
      <c r="AF3274" t="s">
        <v>3910</v>
      </c>
      <c r="AG3274" s="2">
        <v>5.5555555555555556E-4</v>
      </c>
      <c r="AH3274" t="s">
        <v>3911</v>
      </c>
      <c r="AI3274">
        <v>3</v>
      </c>
      <c r="AJ3274" t="s">
        <v>3914</v>
      </c>
      <c r="AK3274" s="3">
        <v>38983</v>
      </c>
      <c r="AL3274" s="10">
        <f>YEAR(ufc_fights_2[[#This Row],[date]])</f>
        <v>2006</v>
      </c>
      <c r="AM3274" t="s">
        <v>3971</v>
      </c>
      <c r="AN3274">
        <v>63</v>
      </c>
      <c r="AO3274" t="s">
        <v>3913</v>
      </c>
      <c r="AP3274">
        <f>IF(ufc_fights_2[[#This Row],[winner]]="Red",ufc_fights_2[[#This Row],[r_fighter_id]],ufc_fights_2[[#This Row],[b_fighter_id]])</f>
        <v>1753</v>
      </c>
      <c r="AQ3274" t="str">
        <f>_xlfn.XLOOKUP(ufc_fights_2[[#This Row],[winnerID]],ufc_fighters[id],ufc_fighters[fighter_name],"xxx",0,1)</f>
        <v>Joe Lauzon</v>
      </c>
    </row>
    <row r="3275" spans="1:43">
      <c r="A3275">
        <v>1753</v>
      </c>
      <c r="B3275">
        <v>2784</v>
      </c>
      <c r="C3275">
        <f>_xlfn.XLOOKUP(ufc_fights_2[[#This Row],[r_fighter_id]],ufc_fighters[id],ufc_fighters[year],"xxx",0,1)</f>
        <v>1984</v>
      </c>
      <c r="D3275">
        <f>_xlfn.XLOOKUP(ufc_fights_2[[#This Row],[b_fighter_id]],ufc_fighters[id],ufc_fighters[year],"Prázdné",0,1)</f>
        <v>1977</v>
      </c>
      <c r="E3275" s="10">
        <f>YEAR(ufc_fights_2[[#This Row],[date]])-ufc_fights_2[[#This Row],[r_year]]</f>
        <v>26</v>
      </c>
      <c r="F3275" s="10">
        <f>YEAR(ufc_fights_2[[#This Row],[date]])-ufc_fights_2[[#This Row],[b_year]]</f>
        <v>33</v>
      </c>
      <c r="G3275">
        <v>0</v>
      </c>
      <c r="H3275">
        <v>0</v>
      </c>
      <c r="I3275">
        <v>0.67859999999999998</v>
      </c>
      <c r="J3275">
        <v>0.125</v>
      </c>
      <c r="K3275">
        <v>0.6552</v>
      </c>
      <c r="L3275">
        <v>0.125</v>
      </c>
      <c r="M3275">
        <v>0.66669999999999996</v>
      </c>
      <c r="N3275">
        <v>0</v>
      </c>
      <c r="O3275">
        <v>1</v>
      </c>
      <c r="P3275">
        <v>0</v>
      </c>
      <c r="Q3275">
        <v>0</v>
      </c>
      <c r="R3275">
        <v>0</v>
      </c>
      <c r="S3275" s="2">
        <v>1.0763888888888889E-3</v>
      </c>
      <c r="T3275" s="2">
        <v>0</v>
      </c>
      <c r="U3275">
        <v>0.67859999999999998</v>
      </c>
      <c r="V3275">
        <v>0.1429</v>
      </c>
      <c r="W3275">
        <v>0</v>
      </c>
      <c r="X3275">
        <v>0</v>
      </c>
      <c r="Y3275">
        <v>0</v>
      </c>
      <c r="Z3275">
        <v>0.6</v>
      </c>
      <c r="AA3275">
        <v>0.125</v>
      </c>
      <c r="AB3275">
        <v>0.5</v>
      </c>
      <c r="AC3275">
        <v>0</v>
      </c>
      <c r="AD3275">
        <v>0.71430000000000005</v>
      </c>
      <c r="AE3275">
        <v>0</v>
      </c>
      <c r="AF3275" t="s">
        <v>3933</v>
      </c>
      <c r="AG3275" s="2">
        <v>1.4004629629629629E-3</v>
      </c>
      <c r="AH3275" t="s">
        <v>3911</v>
      </c>
      <c r="AI3275">
        <v>3</v>
      </c>
      <c r="AJ3275" t="s">
        <v>3914</v>
      </c>
      <c r="AK3275" s="3">
        <v>40418</v>
      </c>
      <c r="AL3275" s="10">
        <f>YEAR(ufc_fights_2[[#This Row],[date]])</f>
        <v>2010</v>
      </c>
      <c r="AM3275" t="s">
        <v>3971</v>
      </c>
      <c r="AN3275">
        <v>61</v>
      </c>
      <c r="AO3275" t="s">
        <v>3913</v>
      </c>
      <c r="AP3275">
        <f>IF(ufc_fights_2[[#This Row],[winner]]="Red",ufc_fights_2[[#This Row],[r_fighter_id]],ufc_fights_2[[#This Row],[b_fighter_id]])</f>
        <v>1753</v>
      </c>
      <c r="AQ3275" t="str">
        <f>_xlfn.XLOOKUP(ufc_fights_2[[#This Row],[winnerID]],ufc_fighters[id],ufc_fighters[fighter_name],"xxx",0,1)</f>
        <v>Joe Lauzon</v>
      </c>
    </row>
    <row r="3276" spans="1:43">
      <c r="A3276">
        <v>1753</v>
      </c>
      <c r="B3276">
        <v>2469</v>
      </c>
      <c r="C3276">
        <f>_xlfn.XLOOKUP(ufc_fights_2[[#This Row],[r_fighter_id]],ufc_fighters[id],ufc_fighters[year],"xxx",0,1)</f>
        <v>1984</v>
      </c>
      <c r="D3276">
        <f>_xlfn.XLOOKUP(ufc_fights_2[[#This Row],[b_fighter_id]],ufc_fighters[id],ufc_fighters[year],"Prázdné",0,1)</f>
        <v>1992</v>
      </c>
      <c r="E3276" s="10">
        <f>YEAR(ufc_fights_2[[#This Row],[date]])-ufc_fights_2[[#This Row],[r_year]]</f>
        <v>35</v>
      </c>
      <c r="F3276" s="10">
        <f>YEAR(ufc_fights_2[[#This Row],[date]])-ufc_fights_2[[#This Row],[b_year]]</f>
        <v>27</v>
      </c>
      <c r="G3276">
        <v>0</v>
      </c>
      <c r="H3276">
        <v>0</v>
      </c>
      <c r="I3276">
        <v>0.69440000000000002</v>
      </c>
      <c r="J3276">
        <v>0.42109999999999997</v>
      </c>
      <c r="K3276">
        <v>0.71789999999999998</v>
      </c>
      <c r="L3276">
        <v>0.42109999999999997</v>
      </c>
      <c r="M3276">
        <v>0.5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4.861111111111111E-4</v>
      </c>
      <c r="T3276" s="2">
        <v>0</v>
      </c>
      <c r="U3276">
        <v>0.68569999999999998</v>
      </c>
      <c r="V3276">
        <v>0.28570000000000001</v>
      </c>
      <c r="W3276">
        <v>1</v>
      </c>
      <c r="X3276">
        <v>0</v>
      </c>
      <c r="Y3276">
        <v>1</v>
      </c>
      <c r="Z3276">
        <v>0.47370000000000001</v>
      </c>
      <c r="AA3276">
        <v>0.44440000000000002</v>
      </c>
      <c r="AB3276">
        <v>1</v>
      </c>
      <c r="AC3276">
        <v>0</v>
      </c>
      <c r="AD3276">
        <v>0.9375</v>
      </c>
      <c r="AE3276">
        <v>0</v>
      </c>
      <c r="AF3276" t="s">
        <v>3910</v>
      </c>
      <c r="AG3276" s="2">
        <v>1.0763888888888889E-3</v>
      </c>
      <c r="AH3276" t="s">
        <v>3911</v>
      </c>
      <c r="AI3276">
        <v>3</v>
      </c>
      <c r="AJ3276" t="s">
        <v>3914</v>
      </c>
      <c r="AK3276" s="3">
        <v>43756</v>
      </c>
      <c r="AL3276" s="10">
        <f>YEAR(ufc_fights_2[[#This Row],[date]])</f>
        <v>2019</v>
      </c>
      <c r="AM3276" t="s">
        <v>3971</v>
      </c>
      <c r="AN3276">
        <v>61</v>
      </c>
      <c r="AO3276" t="s">
        <v>3913</v>
      </c>
      <c r="AP3276">
        <f>IF(ufc_fights_2[[#This Row],[winner]]="Red",ufc_fights_2[[#This Row],[r_fighter_id]],ufc_fights_2[[#This Row],[b_fighter_id]])</f>
        <v>1753</v>
      </c>
      <c r="AQ3276" t="str">
        <f>_xlfn.XLOOKUP(ufc_fights_2[[#This Row],[winnerID]],ufc_fighters[id],ufc_fighters[fighter_name],"xxx",0,1)</f>
        <v>Joe Lauzon</v>
      </c>
    </row>
    <row r="3277" spans="1:43">
      <c r="A3277">
        <v>1753</v>
      </c>
      <c r="B3277">
        <v>697</v>
      </c>
      <c r="C3277">
        <f>_xlfn.XLOOKUP(ufc_fights_2[[#This Row],[r_fighter_id]],ufc_fighters[id],ufc_fighters[year],"xxx",0,1)</f>
        <v>1984</v>
      </c>
      <c r="D3277">
        <f>_xlfn.XLOOKUP(ufc_fights_2[[#This Row],[b_fighter_id]],ufc_fighters[id],ufc_fighters[year],"Prázdné",0,1)</f>
        <v>1980</v>
      </c>
      <c r="E3277" s="10">
        <f>YEAR(ufc_fights_2[[#This Row],[date]])-ufc_fights_2[[#This Row],[r_year]]</f>
        <v>29</v>
      </c>
      <c r="F3277" s="10">
        <f>YEAR(ufc_fights_2[[#This Row],[date]])-ufc_fights_2[[#This Row],[b_year]]</f>
        <v>33</v>
      </c>
      <c r="G3277">
        <v>0</v>
      </c>
      <c r="H3277">
        <v>0</v>
      </c>
      <c r="I3277">
        <v>0.57330000000000003</v>
      </c>
      <c r="J3277">
        <v>0.56520000000000004</v>
      </c>
      <c r="K3277">
        <v>0.70799999999999996</v>
      </c>
      <c r="L3277">
        <v>0.66420000000000001</v>
      </c>
      <c r="M3277">
        <v>1</v>
      </c>
      <c r="N3277">
        <v>0</v>
      </c>
      <c r="O3277">
        <v>2</v>
      </c>
      <c r="P3277">
        <v>0</v>
      </c>
      <c r="Q3277">
        <v>1</v>
      </c>
      <c r="R3277">
        <v>0</v>
      </c>
      <c r="S3277" s="2">
        <v>4.8148148148148152E-3</v>
      </c>
      <c r="T3277" s="2">
        <v>1.7824074074074075E-3</v>
      </c>
      <c r="U3277">
        <v>0.51559999999999995</v>
      </c>
      <c r="V3277">
        <v>0.47220000000000001</v>
      </c>
      <c r="W3277">
        <v>0.90910000000000002</v>
      </c>
      <c r="X3277">
        <v>0</v>
      </c>
      <c r="Y3277">
        <v>1</v>
      </c>
      <c r="Z3277">
        <v>3.3300000000000003E-2</v>
      </c>
      <c r="AA3277">
        <v>0.54790000000000005</v>
      </c>
      <c r="AB3277">
        <v>0.81820000000000004</v>
      </c>
      <c r="AC3277">
        <v>0.64710000000000001</v>
      </c>
      <c r="AD3277">
        <v>0.97060000000000002</v>
      </c>
      <c r="AE3277">
        <v>0.5</v>
      </c>
      <c r="AF3277" t="s">
        <v>3915</v>
      </c>
      <c r="AG3277" s="2">
        <v>3.472222222222222E-3</v>
      </c>
      <c r="AH3277" t="s">
        <v>3911</v>
      </c>
      <c r="AI3277">
        <v>3</v>
      </c>
      <c r="AJ3277" t="s">
        <v>3925</v>
      </c>
      <c r="AK3277" s="3">
        <v>41622</v>
      </c>
      <c r="AL3277" s="10">
        <f>YEAR(ufc_fights_2[[#This Row],[date]])</f>
        <v>2013</v>
      </c>
      <c r="AM3277" t="s">
        <v>3971</v>
      </c>
      <c r="AN3277">
        <v>56</v>
      </c>
      <c r="AO3277" t="s">
        <v>3913</v>
      </c>
      <c r="AP3277">
        <f>IF(ufc_fights_2[[#This Row],[winner]]="Red",ufc_fights_2[[#This Row],[r_fighter_id]],ufc_fights_2[[#This Row],[b_fighter_id]])</f>
        <v>1753</v>
      </c>
      <c r="AQ3277" t="str">
        <f>_xlfn.XLOOKUP(ufc_fights_2[[#This Row],[winnerID]],ufc_fighters[id],ufc_fighters[fighter_name],"xxx",0,1)</f>
        <v>Joe Lauzon</v>
      </c>
    </row>
    <row r="3278" spans="1:43">
      <c r="A3278">
        <v>1753</v>
      </c>
      <c r="B3278">
        <v>3426</v>
      </c>
      <c r="C3278">
        <f>_xlfn.XLOOKUP(ufc_fights_2[[#This Row],[r_fighter_id]],ufc_fighters[id],ufc_fighters[year],"xxx",0,1)</f>
        <v>1984</v>
      </c>
      <c r="D3278">
        <f>_xlfn.XLOOKUP(ufc_fights_2[[#This Row],[b_fighter_id]],ufc_fighters[id],ufc_fighters[year],"Prázdné",0,1)</f>
        <v>0</v>
      </c>
      <c r="E3278" s="10">
        <f>YEAR(ufc_fights_2[[#This Row],[date]])-ufc_fights_2[[#This Row],[r_year]]</f>
        <v>27</v>
      </c>
      <c r="F3278" s="10">
        <f>YEAR(ufc_fights_2[[#This Row],[date]])-ufc_fights_2[[#This Row],[b_year]]</f>
        <v>2011</v>
      </c>
      <c r="G3278">
        <v>1</v>
      </c>
      <c r="H3278">
        <v>0</v>
      </c>
      <c r="I3278">
        <v>0.36359999999999998</v>
      </c>
      <c r="J3278">
        <v>0.21740000000000001</v>
      </c>
      <c r="K3278">
        <v>0.36359999999999998</v>
      </c>
      <c r="L3278">
        <v>0.21740000000000001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 s="2">
        <v>3.1250000000000001E-4</v>
      </c>
      <c r="T3278" s="2">
        <v>0</v>
      </c>
      <c r="U3278">
        <v>0.34379999999999999</v>
      </c>
      <c r="V3278">
        <v>0.18179999999999999</v>
      </c>
      <c r="W3278">
        <v>1</v>
      </c>
      <c r="X3278">
        <v>0</v>
      </c>
      <c r="Y3278">
        <v>0</v>
      </c>
      <c r="Z3278">
        <v>0.23810000000000001</v>
      </c>
      <c r="AA3278">
        <v>0.21740000000000001</v>
      </c>
      <c r="AB3278">
        <v>0</v>
      </c>
      <c r="AC3278">
        <v>0</v>
      </c>
      <c r="AD3278">
        <v>0.58330000000000004</v>
      </c>
      <c r="AE3278">
        <v>0</v>
      </c>
      <c r="AF3278" t="s">
        <v>3933</v>
      </c>
      <c r="AG3278" s="2">
        <v>1.3657407407407407E-3</v>
      </c>
      <c r="AH3278" t="s">
        <v>3911</v>
      </c>
      <c r="AI3278">
        <v>3</v>
      </c>
      <c r="AJ3278" t="s">
        <v>4029</v>
      </c>
      <c r="AK3278" s="3">
        <v>40720</v>
      </c>
      <c r="AL3278" s="10">
        <f>YEAR(ufc_fights_2[[#This Row],[date]])</f>
        <v>2011</v>
      </c>
      <c r="AM3278" t="s">
        <v>3971</v>
      </c>
      <c r="AN3278">
        <v>29</v>
      </c>
      <c r="AO3278" t="s">
        <v>3913</v>
      </c>
      <c r="AP3278">
        <f>IF(ufc_fights_2[[#This Row],[winner]]="Red",ufc_fights_2[[#This Row],[r_fighter_id]],ufc_fights_2[[#This Row],[b_fighter_id]])</f>
        <v>1753</v>
      </c>
      <c r="AQ3278" t="str">
        <f>_xlfn.XLOOKUP(ufc_fights_2[[#This Row],[winnerID]],ufc_fighters[id],ufc_fighters[fighter_name],"xxx",0,1)</f>
        <v>Joe Lauzon</v>
      </c>
    </row>
    <row r="3279" spans="1:43">
      <c r="A3279">
        <v>409</v>
      </c>
      <c r="B3279">
        <v>2883</v>
      </c>
      <c r="C3279">
        <f>_xlfn.XLOOKUP(ufc_fights_2[[#This Row],[r_fighter_id]],ufc_fighters[id],ufc_fighters[year],"xxx",0,1)</f>
        <v>1974</v>
      </c>
      <c r="D3279">
        <f>_xlfn.XLOOKUP(ufc_fights_2[[#This Row],[b_fighter_id]],ufc_fighters[id],ufc_fighters[year],"Prázdné",0,1)</f>
        <v>0</v>
      </c>
      <c r="E3279" s="10">
        <f>YEAR(ufc_fights_2[[#This Row],[date]])-ufc_fights_2[[#This Row],[r_year]]</f>
        <v>25</v>
      </c>
      <c r="F3279" s="10">
        <f>YEAR(ufc_fights_2[[#This Row],[date]])-ufc_fights_2[[#This Row],[b_year]]</f>
        <v>1999</v>
      </c>
      <c r="G3279">
        <v>1</v>
      </c>
      <c r="H3279">
        <v>0</v>
      </c>
      <c r="I3279">
        <v>0.31109999999999999</v>
      </c>
      <c r="J3279">
        <v>0.53969999999999996</v>
      </c>
      <c r="K3279">
        <v>0.38</v>
      </c>
      <c r="L3279">
        <v>0.5857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 s="2">
        <v>0</v>
      </c>
      <c r="T3279" s="2">
        <v>0</v>
      </c>
      <c r="U3279">
        <v>0.23530000000000001</v>
      </c>
      <c r="V3279">
        <v>0.26919999999999999</v>
      </c>
      <c r="W3279">
        <v>1</v>
      </c>
      <c r="X3279">
        <v>0.71430000000000005</v>
      </c>
      <c r="Y3279">
        <v>0.59089999999999998</v>
      </c>
      <c r="Z3279">
        <v>0.23599999999999999</v>
      </c>
      <c r="AA3279">
        <v>0.44440000000000002</v>
      </c>
      <c r="AB3279">
        <v>0.51349999999999996</v>
      </c>
      <c r="AC3279">
        <v>0.77780000000000005</v>
      </c>
      <c r="AD3279">
        <v>0.22220000000000001</v>
      </c>
      <c r="AE3279">
        <v>0</v>
      </c>
      <c r="AF3279" t="s">
        <v>3915</v>
      </c>
      <c r="AG3279" s="2">
        <v>2.0833333333333333E-3</v>
      </c>
      <c r="AH3279" t="s">
        <v>4057</v>
      </c>
      <c r="AI3279">
        <v>1</v>
      </c>
      <c r="AJ3279" t="s">
        <v>4141</v>
      </c>
      <c r="AK3279" s="3">
        <v>36168</v>
      </c>
      <c r="AL3279" s="10">
        <f>YEAR(ufc_fights_2[[#This Row],[date]])</f>
        <v>1999</v>
      </c>
      <c r="AM3279" t="s">
        <v>3971</v>
      </c>
      <c r="AN3279">
        <v>141</v>
      </c>
      <c r="AO3279" t="s">
        <v>3913</v>
      </c>
      <c r="AP3279">
        <f>IF(ufc_fights_2[[#This Row],[winner]]="Red",ufc_fights_2[[#This Row],[r_fighter_id]],ufc_fights_2[[#This Row],[b_fighter_id]])</f>
        <v>409</v>
      </c>
      <c r="AQ3279" t="str">
        <f>_xlfn.XLOOKUP(ufc_fights_2[[#This Row],[winnerID]],ufc_fighters[id],ufc_fighters[fighter_name],"xxx",0,1)</f>
        <v>Mikey Burnett</v>
      </c>
    </row>
    <row r="3280" spans="1:43">
      <c r="A3280">
        <v>566</v>
      </c>
      <c r="B3280">
        <v>469</v>
      </c>
      <c r="C3280">
        <f>_xlfn.XLOOKUP(ufc_fights_2[[#This Row],[r_fighter_id]],ufc_fighters[id],ufc_fighters[year],"xxx",0,1)</f>
        <v>1973</v>
      </c>
      <c r="D3280">
        <f>_xlfn.XLOOKUP(ufc_fights_2[[#This Row],[b_fighter_id]],ufc_fighters[id],ufc_fighters[year],"Prázdné",0,1)</f>
        <v>0</v>
      </c>
      <c r="E3280" s="10">
        <f>YEAR(ufc_fights_2[[#This Row],[date]])-ufc_fights_2[[#This Row],[r_year]]</f>
        <v>26</v>
      </c>
      <c r="F3280" s="10">
        <f>YEAR(ufc_fights_2[[#This Row],[date]])-ufc_fights_2[[#This Row],[b_year]]</f>
        <v>1999</v>
      </c>
      <c r="G3280">
        <v>0</v>
      </c>
      <c r="H3280">
        <v>0</v>
      </c>
      <c r="I3280">
        <v>0.5</v>
      </c>
      <c r="J3280">
        <v>0</v>
      </c>
      <c r="K3280">
        <v>0.67310000000000003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 s="2">
        <v>0</v>
      </c>
      <c r="T3280" s="2">
        <v>0</v>
      </c>
      <c r="U3280">
        <v>0.46429999999999999</v>
      </c>
      <c r="V3280">
        <v>0</v>
      </c>
      <c r="W3280">
        <v>1</v>
      </c>
      <c r="X3280">
        <v>0</v>
      </c>
      <c r="Y3280">
        <v>0</v>
      </c>
      <c r="Z3280">
        <v>0.25</v>
      </c>
      <c r="AA3280">
        <v>0</v>
      </c>
      <c r="AB3280">
        <v>0</v>
      </c>
      <c r="AC3280">
        <v>0</v>
      </c>
      <c r="AD3280">
        <v>0.53849999999999998</v>
      </c>
      <c r="AE3280">
        <v>0</v>
      </c>
      <c r="AF3280" t="s">
        <v>3910</v>
      </c>
      <c r="AG3280" s="2">
        <v>4.7685185185185183E-3</v>
      </c>
      <c r="AH3280" t="s">
        <v>4057</v>
      </c>
      <c r="AI3280">
        <v>1</v>
      </c>
      <c r="AJ3280" t="s">
        <v>4141</v>
      </c>
      <c r="AK3280" s="3">
        <v>36168</v>
      </c>
      <c r="AL3280" s="10">
        <f>YEAR(ufc_fights_2[[#This Row],[date]])</f>
        <v>1999</v>
      </c>
      <c r="AM3280" t="s">
        <v>3971</v>
      </c>
      <c r="AN3280">
        <v>141</v>
      </c>
      <c r="AO3280" t="s">
        <v>3913</v>
      </c>
      <c r="AP3280">
        <f>IF(ufc_fights_2[[#This Row],[winner]]="Red",ufc_fights_2[[#This Row],[r_fighter_id]],ufc_fights_2[[#This Row],[b_fighter_id]])</f>
        <v>566</v>
      </c>
      <c r="AQ3280" t="str">
        <f>_xlfn.XLOOKUP(ufc_fights_2[[#This Row],[winnerID]],ufc_fighters[id],ufc_fighters[fighter_name],"xxx",0,1)</f>
        <v>Laverne Clark</v>
      </c>
    </row>
    <row r="3281" spans="1:43">
      <c r="A3281">
        <v>566</v>
      </c>
      <c r="B3281">
        <v>1437</v>
      </c>
      <c r="C3281">
        <f>_xlfn.XLOOKUP(ufc_fights_2[[#This Row],[r_fighter_id]],ufc_fighters[id],ufc_fighters[year],"xxx",0,1)</f>
        <v>1973</v>
      </c>
      <c r="D3281">
        <f>_xlfn.XLOOKUP(ufc_fights_2[[#This Row],[b_fighter_id]],ufc_fighters[id],ufc_fighters[year],"Prázdné",0,1)</f>
        <v>1970</v>
      </c>
      <c r="E3281" s="10">
        <f>YEAR(ufc_fights_2[[#This Row],[date]])-ufc_fights_2[[#This Row],[r_year]]</f>
        <v>26</v>
      </c>
      <c r="F3281" s="10">
        <f>YEAR(ufc_fights_2[[#This Row],[date]])-ufc_fights_2[[#This Row],[b_year]]</f>
        <v>29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2</v>
      </c>
      <c r="Q3281">
        <v>0</v>
      </c>
      <c r="R3281">
        <v>0</v>
      </c>
      <c r="S3281" s="2">
        <v>0</v>
      </c>
      <c r="T3281" s="2">
        <v>0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 t="s">
        <v>3926</v>
      </c>
      <c r="AG3281" s="2">
        <v>9.3749999999999997E-4</v>
      </c>
      <c r="AH3281" t="s">
        <v>4057</v>
      </c>
      <c r="AI3281">
        <v>1</v>
      </c>
      <c r="AJ3281" t="s">
        <v>3939</v>
      </c>
      <c r="AK3281" s="3">
        <v>36287</v>
      </c>
      <c r="AL3281" s="10">
        <f>YEAR(ufc_fights_2[[#This Row],[date]])</f>
        <v>1999</v>
      </c>
      <c r="AM3281" t="s">
        <v>3971</v>
      </c>
      <c r="AN3281">
        <v>155</v>
      </c>
      <c r="AO3281" t="s">
        <v>3913</v>
      </c>
      <c r="AP3281">
        <f>IF(ufc_fights_2[[#This Row],[winner]]="Red",ufc_fights_2[[#This Row],[r_fighter_id]],ufc_fights_2[[#This Row],[b_fighter_id]])</f>
        <v>566</v>
      </c>
      <c r="AQ3281" t="str">
        <f>_xlfn.XLOOKUP(ufc_fights_2[[#This Row],[winnerID]],ufc_fighters[id],ufc_fighters[fighter_name],"xxx",0,1)</f>
        <v>Laverne Clark</v>
      </c>
    </row>
    <row r="3282" spans="1:43">
      <c r="A3282">
        <v>566</v>
      </c>
      <c r="B3282">
        <v>2365</v>
      </c>
      <c r="C3282">
        <f>_xlfn.XLOOKUP(ufc_fights_2[[#This Row],[r_fighter_id]],ufc_fighters[id],ufc_fighters[year],"xxx",0,1)</f>
        <v>1973</v>
      </c>
      <c r="D3282">
        <f>_xlfn.XLOOKUP(ufc_fights_2[[#This Row],[b_fighter_id]],ufc_fighters[id],ufc_fighters[year],"Prázdné",0,1)</f>
        <v>1977</v>
      </c>
      <c r="E3282" s="10">
        <f>YEAR(ufc_fights_2[[#This Row],[date]])-ufc_fights_2[[#This Row],[r_year]]</f>
        <v>27</v>
      </c>
      <c r="F3282" s="10">
        <f>YEAR(ufc_fights_2[[#This Row],[date]])-ufc_fights_2[[#This Row],[b_year]]</f>
        <v>23</v>
      </c>
      <c r="G3282">
        <v>0</v>
      </c>
      <c r="H3282">
        <v>0</v>
      </c>
      <c r="I3282">
        <v>0.28889999999999999</v>
      </c>
      <c r="J3282">
        <v>0.25</v>
      </c>
      <c r="K3282">
        <v>0.79310000000000003</v>
      </c>
      <c r="L3282">
        <v>0.76470000000000005</v>
      </c>
      <c r="M3282">
        <v>0</v>
      </c>
      <c r="N3282">
        <v>0.2727</v>
      </c>
      <c r="O3282">
        <v>0</v>
      </c>
      <c r="P3282">
        <v>0</v>
      </c>
      <c r="Q3282">
        <v>2</v>
      </c>
      <c r="R3282">
        <v>0</v>
      </c>
      <c r="S3282" s="2">
        <v>3.6458333333333334E-3</v>
      </c>
      <c r="T3282" s="2">
        <v>3.5300925925925925E-3</v>
      </c>
      <c r="U3282">
        <v>0.1176</v>
      </c>
      <c r="V3282">
        <v>0.33329999999999999</v>
      </c>
      <c r="W3282">
        <v>0.81820000000000004</v>
      </c>
      <c r="X3282">
        <v>0</v>
      </c>
      <c r="Y3282">
        <v>0</v>
      </c>
      <c r="Z3282">
        <v>9.0899999999999995E-2</v>
      </c>
      <c r="AA3282">
        <v>0</v>
      </c>
      <c r="AB3282">
        <v>0.66669999999999996</v>
      </c>
      <c r="AC3282">
        <v>0</v>
      </c>
      <c r="AD3282">
        <v>1</v>
      </c>
      <c r="AE3282">
        <v>0.5</v>
      </c>
      <c r="AF3282" t="s">
        <v>3969</v>
      </c>
      <c r="AG3282" s="2">
        <v>3.472222222222222E-3</v>
      </c>
      <c r="AH3282" t="s">
        <v>3911</v>
      </c>
      <c r="AI3282">
        <v>3</v>
      </c>
      <c r="AJ3282" t="s">
        <v>3925</v>
      </c>
      <c r="AK3282" s="3">
        <v>36630</v>
      </c>
      <c r="AL3282" s="10">
        <f>YEAR(ufc_fights_2[[#This Row],[date]])</f>
        <v>2000</v>
      </c>
      <c r="AM3282" t="s">
        <v>3971</v>
      </c>
      <c r="AN3282">
        <v>160</v>
      </c>
      <c r="AO3282" t="s">
        <v>3913</v>
      </c>
      <c r="AP3282">
        <f>IF(ufc_fights_2[[#This Row],[winner]]="Red",ufc_fights_2[[#This Row],[r_fighter_id]],ufc_fights_2[[#This Row],[b_fighter_id]])</f>
        <v>566</v>
      </c>
      <c r="AQ3282" t="str">
        <f>_xlfn.XLOOKUP(ufc_fights_2[[#This Row],[winnerID]],ufc_fighters[id],ufc_fighters[fighter_name],"xxx",0,1)</f>
        <v>Laverne Clark</v>
      </c>
    </row>
    <row r="3283" spans="1:43">
      <c r="A3283">
        <v>1753</v>
      </c>
      <c r="B3283">
        <v>1309</v>
      </c>
      <c r="C3283">
        <f>_xlfn.XLOOKUP(ufc_fights_2[[#This Row],[r_fighter_id]],ufc_fighters[id],ufc_fighters[year],"xxx",0,1)</f>
        <v>1984</v>
      </c>
      <c r="D3283">
        <f>_xlfn.XLOOKUP(ufc_fights_2[[#This Row],[b_fighter_id]],ufc_fighters[id],ufc_fighters[year],"Prázdné",0,1)</f>
        <v>1992</v>
      </c>
      <c r="E3283" s="10">
        <f>YEAR(ufc_fights_2[[#This Row],[date]])-ufc_fights_2[[#This Row],[r_year]]</f>
        <v>33</v>
      </c>
      <c r="F3283" s="10">
        <f>YEAR(ufc_fights_2[[#This Row],[date]])-ufc_fights_2[[#This Row],[b_year]]</f>
        <v>25</v>
      </c>
      <c r="G3283">
        <v>0</v>
      </c>
      <c r="H3283">
        <v>0</v>
      </c>
      <c r="I3283">
        <v>0.3226</v>
      </c>
      <c r="J3283">
        <v>0.2949</v>
      </c>
      <c r="K3283">
        <v>0.51160000000000005</v>
      </c>
      <c r="L3283">
        <v>0.35560000000000003</v>
      </c>
      <c r="M3283">
        <v>0.5</v>
      </c>
      <c r="N3283">
        <v>1</v>
      </c>
      <c r="O3283">
        <v>1</v>
      </c>
      <c r="P3283">
        <v>0</v>
      </c>
      <c r="Q3283">
        <v>0</v>
      </c>
      <c r="R3283">
        <v>0</v>
      </c>
      <c r="S3283" s="2">
        <v>1.1226851851851851E-3</v>
      </c>
      <c r="T3283" s="2">
        <v>5.6828703703703702E-3</v>
      </c>
      <c r="U3283">
        <v>0.29310000000000003</v>
      </c>
      <c r="V3283">
        <v>0.28570000000000001</v>
      </c>
      <c r="W3283">
        <v>0.75</v>
      </c>
      <c r="X3283">
        <v>0</v>
      </c>
      <c r="Y3283">
        <v>0.33329999999999999</v>
      </c>
      <c r="Z3283">
        <v>0.1739</v>
      </c>
      <c r="AA3283">
        <v>0.30299999999999999</v>
      </c>
      <c r="AB3283">
        <v>0.8</v>
      </c>
      <c r="AC3283">
        <v>0.33329999999999999</v>
      </c>
      <c r="AD3283">
        <v>0</v>
      </c>
      <c r="AE3283">
        <v>0</v>
      </c>
      <c r="AF3283" t="s">
        <v>3922</v>
      </c>
      <c r="AG3283" s="2">
        <v>3.472222222222222E-3</v>
      </c>
      <c r="AH3283" t="s">
        <v>3911</v>
      </c>
      <c r="AI3283">
        <v>3</v>
      </c>
      <c r="AJ3283" t="s">
        <v>3914</v>
      </c>
      <c r="AK3283" s="3">
        <v>42750</v>
      </c>
      <c r="AL3283" s="10">
        <f>YEAR(ufc_fights_2[[#This Row],[date]])</f>
        <v>2017</v>
      </c>
      <c r="AM3283" t="s">
        <v>3971</v>
      </c>
      <c r="AN3283">
        <v>21</v>
      </c>
      <c r="AO3283" t="s">
        <v>3913</v>
      </c>
      <c r="AP3283">
        <f>IF(ufc_fights_2[[#This Row],[winner]]="Red",ufc_fights_2[[#This Row],[r_fighter_id]],ufc_fights_2[[#This Row],[b_fighter_id]])</f>
        <v>1753</v>
      </c>
      <c r="AQ3283" t="str">
        <f>_xlfn.XLOOKUP(ufc_fights_2[[#This Row],[winnerID]],ufc_fighters[id],ufc_fighters[fighter_name],"xxx",0,1)</f>
        <v>Joe Lauzon</v>
      </c>
    </row>
    <row r="3284" spans="1:43">
      <c r="A3284">
        <v>1393</v>
      </c>
      <c r="B3284">
        <v>767</v>
      </c>
      <c r="C3284">
        <f>_xlfn.XLOOKUP(ufc_fights_2[[#This Row],[r_fighter_id]],ufc_fighters[id],ufc_fighters[year],"xxx",0,1)</f>
        <v>1990</v>
      </c>
      <c r="D3284">
        <f>_xlfn.XLOOKUP(ufc_fights_2[[#This Row],[b_fighter_id]],ufc_fighters[id],ufc_fighters[year],"Prázdné",0,1)</f>
        <v>1993</v>
      </c>
      <c r="E3284" s="10">
        <f>YEAR(ufc_fights_2[[#This Row],[date]])-ufc_fights_2[[#This Row],[r_year]]</f>
        <v>27</v>
      </c>
      <c r="F3284" s="10">
        <f>YEAR(ufc_fights_2[[#This Row],[date]])-ufc_fights_2[[#This Row],[b_year]]</f>
        <v>24</v>
      </c>
      <c r="G3284">
        <v>0</v>
      </c>
      <c r="H3284">
        <v>0</v>
      </c>
      <c r="I3284">
        <v>0.42499999999999999</v>
      </c>
      <c r="J3284">
        <v>0.3478</v>
      </c>
      <c r="K3284">
        <v>0.5</v>
      </c>
      <c r="L3284">
        <v>0.4713</v>
      </c>
      <c r="M3284">
        <v>0.66669999999999996</v>
      </c>
      <c r="N3284">
        <v>0</v>
      </c>
      <c r="O3284">
        <v>1</v>
      </c>
      <c r="P3284">
        <v>0</v>
      </c>
      <c r="Q3284">
        <v>0</v>
      </c>
      <c r="R3284">
        <v>1</v>
      </c>
      <c r="S3284" s="2">
        <v>2.2222222222222222E-3</v>
      </c>
      <c r="T3284" s="2">
        <v>2.6620370370370372E-4</v>
      </c>
      <c r="U3284">
        <v>0.1875</v>
      </c>
      <c r="V3284">
        <v>0.26469999999999999</v>
      </c>
      <c r="W3284">
        <v>0.3</v>
      </c>
      <c r="X3284">
        <v>0.78569999999999995</v>
      </c>
      <c r="Y3284">
        <v>0.42309999999999998</v>
      </c>
      <c r="Z3284">
        <v>0.42499999999999999</v>
      </c>
      <c r="AA3284">
        <v>0.3382</v>
      </c>
      <c r="AB3284">
        <v>0</v>
      </c>
      <c r="AC3284">
        <v>1</v>
      </c>
      <c r="AD3284">
        <v>0</v>
      </c>
      <c r="AE3284">
        <v>0</v>
      </c>
      <c r="AF3284" t="s">
        <v>3933</v>
      </c>
      <c r="AG3284" s="2">
        <v>4.861111111111111E-4</v>
      </c>
      <c r="AH3284" t="s">
        <v>3911</v>
      </c>
      <c r="AI3284">
        <v>3</v>
      </c>
      <c r="AJ3284" t="s">
        <v>3914</v>
      </c>
      <c r="AK3284" s="3">
        <v>43099</v>
      </c>
      <c r="AL3284" s="10">
        <f>YEAR(ufc_fights_2[[#This Row],[date]])</f>
        <v>2017</v>
      </c>
      <c r="AM3284" t="s">
        <v>3971</v>
      </c>
      <c r="AN3284">
        <v>1</v>
      </c>
      <c r="AO3284" t="s">
        <v>3913</v>
      </c>
      <c r="AP3284">
        <f>IF(ufc_fights_2[[#This Row],[winner]]="Red",ufc_fights_2[[#This Row],[r_fighter_id]],ufc_fights_2[[#This Row],[b_fighter_id]])</f>
        <v>1393</v>
      </c>
      <c r="AQ3284" t="str">
        <f>_xlfn.XLOOKUP(ufc_fights_2[[#This Row],[winnerID]],ufc_fighters[id],ufc_fighters[fighter_name],"xxx",0,1)</f>
        <v>Dan Hooker</v>
      </c>
    </row>
    <row r="3285" spans="1:43">
      <c r="A3285">
        <v>3375</v>
      </c>
      <c r="B3285">
        <v>1393</v>
      </c>
      <c r="C3285">
        <f>_xlfn.XLOOKUP(ufc_fights_2[[#This Row],[r_fighter_id]],ufc_fighters[id],ufc_fighters[year],"xxx",0,1)</f>
        <v>1987</v>
      </c>
      <c r="D3285">
        <f>_xlfn.XLOOKUP(ufc_fights_2[[#This Row],[b_fighter_id]],ufc_fighters[id],ufc_fighters[year],"Prázdné",0,1)</f>
        <v>1990</v>
      </c>
      <c r="E3285" s="10">
        <f>YEAR(ufc_fights_2[[#This Row],[date]])-ufc_fights_2[[#This Row],[r_year]]</f>
        <v>32</v>
      </c>
      <c r="F3285" s="10">
        <f>YEAR(ufc_fights_2[[#This Row],[date]])-ufc_fights_2[[#This Row],[b_year]]</f>
        <v>29</v>
      </c>
      <c r="G3285">
        <v>0</v>
      </c>
      <c r="H3285">
        <v>1</v>
      </c>
      <c r="I3285">
        <v>0.30430000000000001</v>
      </c>
      <c r="J3285">
        <v>0.53659999999999997</v>
      </c>
      <c r="K3285">
        <v>0.30430000000000001</v>
      </c>
      <c r="L3285">
        <v>0.53659999999999997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0</v>
      </c>
      <c r="T3285" s="2">
        <v>3.4722222222222222E-5</v>
      </c>
      <c r="U3285">
        <v>0.125</v>
      </c>
      <c r="V3285">
        <v>0.54169999999999996</v>
      </c>
      <c r="W3285">
        <v>0</v>
      </c>
      <c r="X3285">
        <v>0.83330000000000004</v>
      </c>
      <c r="Y3285">
        <v>0.64290000000000003</v>
      </c>
      <c r="Z3285">
        <v>0.30430000000000001</v>
      </c>
      <c r="AA3285">
        <v>0.5</v>
      </c>
      <c r="AB3285">
        <v>0</v>
      </c>
      <c r="AC3285">
        <v>0</v>
      </c>
      <c r="AD3285">
        <v>0</v>
      </c>
      <c r="AE3285">
        <v>1</v>
      </c>
      <c r="AF3285" t="s">
        <v>3910</v>
      </c>
      <c r="AG3285" s="2">
        <v>1.7708333333333332E-3</v>
      </c>
      <c r="AH3285" t="s">
        <v>3911</v>
      </c>
      <c r="AI3285">
        <v>3</v>
      </c>
      <c r="AJ3285" t="s">
        <v>3956</v>
      </c>
      <c r="AK3285" s="3">
        <v>43666</v>
      </c>
      <c r="AL3285" s="10">
        <f>YEAR(ufc_fights_2[[#This Row],[date]])</f>
        <v>2019</v>
      </c>
      <c r="AM3285" t="s">
        <v>3971</v>
      </c>
      <c r="AN3285">
        <v>78</v>
      </c>
      <c r="AO3285" t="s">
        <v>3918</v>
      </c>
      <c r="AP3285">
        <f>IF(ufc_fights_2[[#This Row],[winner]]="Red",ufc_fights_2[[#This Row],[r_fighter_id]],ufc_fights_2[[#This Row],[b_fighter_id]])</f>
        <v>1393</v>
      </c>
      <c r="AQ3285" t="str">
        <f>_xlfn.XLOOKUP(ufc_fights_2[[#This Row],[winnerID]],ufc_fighters[id],ufc_fighters[fighter_name],"xxx",0,1)</f>
        <v>Dan Hooker</v>
      </c>
    </row>
    <row r="3286" spans="1:43">
      <c r="A3286">
        <v>943</v>
      </c>
      <c r="B3286">
        <v>1393</v>
      </c>
      <c r="C3286">
        <f>_xlfn.XLOOKUP(ufc_fights_2[[#This Row],[r_fighter_id]],ufc_fighters[id],ufc_fighters[year],"xxx",0,1)</f>
        <v>1984</v>
      </c>
      <c r="D3286">
        <f>_xlfn.XLOOKUP(ufc_fights_2[[#This Row],[b_fighter_id]],ufc_fighters[id],ufc_fighters[year],"Prázdné",0,1)</f>
        <v>1990</v>
      </c>
      <c r="E3286" s="10">
        <f>YEAR(ufc_fights_2[[#This Row],[date]])-ufc_fights_2[[#This Row],[r_year]]</f>
        <v>36</v>
      </c>
      <c r="F3286" s="10">
        <f>YEAR(ufc_fights_2[[#This Row],[date]])-ufc_fights_2[[#This Row],[b_year]]</f>
        <v>30</v>
      </c>
      <c r="G3286">
        <v>0</v>
      </c>
      <c r="H3286">
        <v>0</v>
      </c>
      <c r="I3286">
        <v>0.4783</v>
      </c>
      <c r="J3286">
        <v>0.55200000000000005</v>
      </c>
      <c r="K3286">
        <v>0.48970000000000002</v>
      </c>
      <c r="L3286">
        <v>0.56840000000000002</v>
      </c>
      <c r="M3286">
        <v>0</v>
      </c>
      <c r="N3286">
        <v>0.2</v>
      </c>
      <c r="O3286">
        <v>0</v>
      </c>
      <c r="P3286">
        <v>0</v>
      </c>
      <c r="Q3286">
        <v>0</v>
      </c>
      <c r="R3286">
        <v>0</v>
      </c>
      <c r="S3286" s="2">
        <v>3.4722222222222222E-5</v>
      </c>
      <c r="T3286" s="2">
        <v>3.5300925925925925E-3</v>
      </c>
      <c r="U3286">
        <v>0.3765</v>
      </c>
      <c r="V3286">
        <v>0.44719999999999999</v>
      </c>
      <c r="W3286">
        <v>0.73080000000000001</v>
      </c>
      <c r="X3286">
        <v>0.79410000000000003</v>
      </c>
      <c r="Y3286">
        <v>0.85109999999999997</v>
      </c>
      <c r="Z3286">
        <v>0.48170000000000002</v>
      </c>
      <c r="AA3286">
        <v>0.55300000000000005</v>
      </c>
      <c r="AB3286">
        <v>0.41670000000000001</v>
      </c>
      <c r="AC3286">
        <v>0.5</v>
      </c>
      <c r="AD3286">
        <v>0</v>
      </c>
      <c r="AE3286">
        <v>0</v>
      </c>
      <c r="AF3286" t="s">
        <v>3922</v>
      </c>
      <c r="AG3286" s="2">
        <v>3.472222222222222E-3</v>
      </c>
      <c r="AH3286" t="s">
        <v>3927</v>
      </c>
      <c r="AI3286">
        <v>5</v>
      </c>
      <c r="AJ3286" t="s">
        <v>3931</v>
      </c>
      <c r="AK3286" s="3">
        <v>43883</v>
      </c>
      <c r="AL3286" s="10">
        <f>YEAR(ufc_fights_2[[#This Row],[date]])</f>
        <v>2020</v>
      </c>
      <c r="AM3286" t="s">
        <v>3971</v>
      </c>
      <c r="AN3286">
        <v>67</v>
      </c>
      <c r="AO3286" t="s">
        <v>3918</v>
      </c>
      <c r="AP3286">
        <f>IF(ufc_fights_2[[#This Row],[winner]]="Red",ufc_fights_2[[#This Row],[r_fighter_id]],ufc_fights_2[[#This Row],[b_fighter_id]])</f>
        <v>1393</v>
      </c>
      <c r="AQ3286" t="str">
        <f>_xlfn.XLOOKUP(ufc_fights_2[[#This Row],[winnerID]],ufc_fighters[id],ufc_fighters[fighter_name],"xxx",0,1)</f>
        <v>Dan Hooker</v>
      </c>
    </row>
    <row r="3287" spans="1:43">
      <c r="A3287">
        <v>3345</v>
      </c>
      <c r="B3287">
        <v>681</v>
      </c>
      <c r="C3287">
        <f>_xlfn.XLOOKUP(ufc_fights_2[[#This Row],[r_fighter_id]],ufc_fighters[id],ufc_fighters[year],"xxx",0,1)</f>
        <v>1985</v>
      </c>
      <c r="D3287">
        <f>_xlfn.XLOOKUP(ufc_fights_2[[#This Row],[b_fighter_id]],ufc_fighters[id],ufc_fighters[year],"Prázdné",0,1)</f>
        <v>1996</v>
      </c>
      <c r="E3287" s="10">
        <f>YEAR(ufc_fights_2[[#This Row],[date]])-ufc_fights_2[[#This Row],[r_year]]</f>
        <v>34</v>
      </c>
      <c r="F3287" s="10">
        <f>YEAR(ufc_fights_2[[#This Row],[date]])-ufc_fights_2[[#This Row],[b_year]]</f>
        <v>23</v>
      </c>
      <c r="G3287">
        <v>0</v>
      </c>
      <c r="H3287">
        <v>0</v>
      </c>
      <c r="I3287">
        <v>0.47620000000000001</v>
      </c>
      <c r="J3287">
        <v>0.43590000000000001</v>
      </c>
      <c r="K3287">
        <v>0.64129999999999998</v>
      </c>
      <c r="L3287">
        <v>0.67689999999999995</v>
      </c>
      <c r="M3287">
        <v>0</v>
      </c>
      <c r="N3287">
        <v>0.75</v>
      </c>
      <c r="O3287">
        <v>0</v>
      </c>
      <c r="P3287">
        <v>0</v>
      </c>
      <c r="Q3287">
        <v>1</v>
      </c>
      <c r="R3287">
        <v>0</v>
      </c>
      <c r="S3287" s="2">
        <v>2.0833333333333335E-4</v>
      </c>
      <c r="T3287" s="2">
        <v>8.3449074074074068E-3</v>
      </c>
      <c r="U3287">
        <v>0.43240000000000001</v>
      </c>
      <c r="V3287">
        <v>0.4</v>
      </c>
      <c r="W3287">
        <v>0.66669999999999996</v>
      </c>
      <c r="X3287">
        <v>1</v>
      </c>
      <c r="Y3287">
        <v>1</v>
      </c>
      <c r="Z3287">
        <v>0.38240000000000002</v>
      </c>
      <c r="AA3287">
        <v>0.25</v>
      </c>
      <c r="AB3287">
        <v>0</v>
      </c>
      <c r="AC3287">
        <v>1</v>
      </c>
      <c r="AD3287">
        <v>0.875</v>
      </c>
      <c r="AE3287">
        <v>0.9</v>
      </c>
      <c r="AF3287" t="s">
        <v>3915</v>
      </c>
      <c r="AG3287" s="2">
        <v>3.472222222222222E-3</v>
      </c>
      <c r="AH3287" t="s">
        <v>3911</v>
      </c>
      <c r="AI3287">
        <v>3</v>
      </c>
      <c r="AJ3287" t="s">
        <v>3935</v>
      </c>
      <c r="AK3287" s="3">
        <v>43687</v>
      </c>
      <c r="AL3287" s="10">
        <f>YEAR(ufc_fights_2[[#This Row],[date]])</f>
        <v>2019</v>
      </c>
      <c r="AM3287" t="s">
        <v>3971</v>
      </c>
      <c r="AN3287">
        <v>132</v>
      </c>
      <c r="AO3287" t="s">
        <v>3918</v>
      </c>
      <c r="AP3287">
        <f>IF(ufc_fights_2[[#This Row],[winner]]="Red",ufc_fights_2[[#This Row],[r_fighter_id]],ufc_fights_2[[#This Row],[b_fighter_id]])</f>
        <v>681</v>
      </c>
      <c r="AQ3287" t="str">
        <f>_xlfn.XLOOKUP(ufc_fights_2[[#This Row],[winnerID]],ufc_fighters[id],ufc_fighters[fighter_name],"xxx",0,1)</f>
        <v>Alex Da Silva</v>
      </c>
    </row>
    <row r="3288" spans="1:43">
      <c r="A3288">
        <v>1393</v>
      </c>
      <c r="B3288">
        <v>2473</v>
      </c>
      <c r="C3288">
        <f>_xlfn.XLOOKUP(ufc_fights_2[[#This Row],[r_fighter_id]],ufc_fighters[id],ufc_fighters[year],"xxx",0,1)</f>
        <v>1990</v>
      </c>
      <c r="D3288">
        <f>_xlfn.XLOOKUP(ufc_fights_2[[#This Row],[b_fighter_id]],ufc_fighters[id],ufc_fighters[year],"Prázdné",0,1)</f>
        <v>1984</v>
      </c>
      <c r="E3288" s="10">
        <f>YEAR(ufc_fights_2[[#This Row],[date]])-ufc_fights_2[[#This Row],[r_year]]</f>
        <v>27</v>
      </c>
      <c r="F3288" s="10">
        <f>YEAR(ufc_fights_2[[#This Row],[date]])-ufc_fights_2[[#This Row],[b_year]]</f>
        <v>33</v>
      </c>
      <c r="G3288">
        <v>1</v>
      </c>
      <c r="H3288">
        <v>0</v>
      </c>
      <c r="I3288">
        <v>0.4894</v>
      </c>
      <c r="J3288">
        <v>0.43180000000000002</v>
      </c>
      <c r="K3288">
        <v>0.50680000000000003</v>
      </c>
      <c r="L3288">
        <v>0.43180000000000002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1.1574074074074073E-5</v>
      </c>
      <c r="T3288" s="2">
        <v>2.3148148148148147E-5</v>
      </c>
      <c r="U3288">
        <v>0.37040000000000001</v>
      </c>
      <c r="V3288">
        <v>0.25419999999999998</v>
      </c>
      <c r="W3288">
        <v>0.75</v>
      </c>
      <c r="X3288">
        <v>0.92</v>
      </c>
      <c r="Y3288">
        <v>0.90910000000000002</v>
      </c>
      <c r="Z3288">
        <v>0.48570000000000002</v>
      </c>
      <c r="AA3288">
        <v>0.41860000000000003</v>
      </c>
      <c r="AB3288">
        <v>0</v>
      </c>
      <c r="AC3288">
        <v>1</v>
      </c>
      <c r="AD3288">
        <v>1</v>
      </c>
      <c r="AE3288">
        <v>0</v>
      </c>
      <c r="AF3288" t="s">
        <v>3910</v>
      </c>
      <c r="AG3288" s="2">
        <v>2.1064814814814813E-3</v>
      </c>
      <c r="AH3288" t="s">
        <v>3911</v>
      </c>
      <c r="AI3288">
        <v>3</v>
      </c>
      <c r="AJ3288" t="s">
        <v>4004</v>
      </c>
      <c r="AK3288" s="3">
        <v>42896</v>
      </c>
      <c r="AL3288" s="10">
        <f>YEAR(ufc_fights_2[[#This Row],[date]])</f>
        <v>2017</v>
      </c>
      <c r="AM3288" t="s">
        <v>3971</v>
      </c>
      <c r="AN3288">
        <v>67</v>
      </c>
      <c r="AO3288" t="s">
        <v>3913</v>
      </c>
      <c r="AP3288">
        <f>IF(ufc_fights_2[[#This Row],[winner]]="Red",ufc_fights_2[[#This Row],[r_fighter_id]],ufc_fights_2[[#This Row],[b_fighter_id]])</f>
        <v>1393</v>
      </c>
      <c r="AQ3288" t="str">
        <f>_xlfn.XLOOKUP(ufc_fights_2[[#This Row],[winnerID]],ufc_fighters[id],ufc_fighters[fighter_name],"xxx",0,1)</f>
        <v>Dan Hooker</v>
      </c>
    </row>
    <row r="3289" spans="1:43">
      <c r="A3289">
        <v>2113</v>
      </c>
      <c r="B3289">
        <v>1393</v>
      </c>
      <c r="C3289">
        <f>_xlfn.XLOOKUP(ufc_fights_2[[#This Row],[r_fighter_id]],ufc_fighters[id],ufc_fighters[year],"xxx",0,1)</f>
        <v>1983</v>
      </c>
      <c r="D3289">
        <f>_xlfn.XLOOKUP(ufc_fights_2[[#This Row],[b_fighter_id]],ufc_fighters[id],ufc_fighters[year],"Prázdné",0,1)</f>
        <v>1990</v>
      </c>
      <c r="E3289" s="10">
        <f>YEAR(ufc_fights_2[[#This Row],[date]])-ufc_fights_2[[#This Row],[r_year]]</f>
        <v>35</v>
      </c>
      <c r="F3289" s="10">
        <f>YEAR(ufc_fights_2[[#This Row],[date]])-ufc_fights_2[[#This Row],[b_year]]</f>
        <v>28</v>
      </c>
      <c r="G3289">
        <v>0</v>
      </c>
      <c r="H3289">
        <v>1</v>
      </c>
      <c r="I3289">
        <v>0.5</v>
      </c>
      <c r="J3289">
        <v>0.54549999999999998</v>
      </c>
      <c r="K3289">
        <v>0.56520000000000004</v>
      </c>
      <c r="L3289">
        <v>0.54549999999999998</v>
      </c>
      <c r="M3289">
        <v>0.5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3.1250000000000001E-4</v>
      </c>
      <c r="T3289" s="2">
        <v>1.5046296296296297E-4</v>
      </c>
      <c r="U3289">
        <v>0.375</v>
      </c>
      <c r="V3289">
        <v>0.45450000000000002</v>
      </c>
      <c r="W3289">
        <v>1</v>
      </c>
      <c r="X3289">
        <v>1</v>
      </c>
      <c r="Y3289">
        <v>0.71430000000000005</v>
      </c>
      <c r="Z3289">
        <v>0.47060000000000002</v>
      </c>
      <c r="AA3289">
        <v>0.53490000000000004</v>
      </c>
      <c r="AB3289">
        <v>0.66669999999999996</v>
      </c>
      <c r="AC3289">
        <v>0</v>
      </c>
      <c r="AD3289">
        <v>0</v>
      </c>
      <c r="AE3289">
        <v>1</v>
      </c>
      <c r="AF3289" t="s">
        <v>3910</v>
      </c>
      <c r="AG3289" s="2">
        <v>2.0833333333333333E-3</v>
      </c>
      <c r="AH3289" t="s">
        <v>3911</v>
      </c>
      <c r="AI3289">
        <v>3</v>
      </c>
      <c r="AJ3289" t="s">
        <v>3972</v>
      </c>
      <c r="AK3289" s="3">
        <v>43211</v>
      </c>
      <c r="AL3289" s="10">
        <f>YEAR(ufc_fights_2[[#This Row],[date]])</f>
        <v>2018</v>
      </c>
      <c r="AM3289" t="s">
        <v>3971</v>
      </c>
      <c r="AN3289">
        <v>36</v>
      </c>
      <c r="AO3289" t="s">
        <v>3918</v>
      </c>
      <c r="AP3289">
        <f>IF(ufc_fights_2[[#This Row],[winner]]="Red",ufc_fights_2[[#This Row],[r_fighter_id]],ufc_fights_2[[#This Row],[b_fighter_id]])</f>
        <v>1393</v>
      </c>
      <c r="AQ3289" t="str">
        <f>_xlfn.XLOOKUP(ufc_fights_2[[#This Row],[winnerID]],ufc_fighters[id],ufc_fighters[fighter_name],"xxx",0,1)</f>
        <v>Dan Hooker</v>
      </c>
    </row>
    <row r="3290" spans="1:43">
      <c r="A3290">
        <v>1431</v>
      </c>
      <c r="B3290">
        <v>1393</v>
      </c>
      <c r="C3290">
        <f>_xlfn.XLOOKUP(ufc_fights_2[[#This Row],[r_fighter_id]],ufc_fighters[id],ufc_fighters[year],"xxx",0,1)</f>
        <v>1987</v>
      </c>
      <c r="D3290">
        <f>_xlfn.XLOOKUP(ufc_fights_2[[#This Row],[b_fighter_id]],ufc_fighters[id],ufc_fighters[year],"Prázdné",0,1)</f>
        <v>1990</v>
      </c>
      <c r="E3290" s="10">
        <f>YEAR(ufc_fights_2[[#This Row],[date]])-ufc_fights_2[[#This Row],[r_year]]</f>
        <v>32</v>
      </c>
      <c r="F3290" s="10">
        <f>YEAR(ufc_fights_2[[#This Row],[date]])-ufc_fights_2[[#This Row],[b_year]]</f>
        <v>29</v>
      </c>
      <c r="G3290">
        <v>0</v>
      </c>
      <c r="H3290">
        <v>1</v>
      </c>
      <c r="I3290">
        <v>0.31900000000000001</v>
      </c>
      <c r="J3290">
        <v>0.47339999999999999</v>
      </c>
      <c r="K3290">
        <v>0.32479999999999998</v>
      </c>
      <c r="L3290">
        <v>0.48830000000000001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2.7777777777777778E-4</v>
      </c>
      <c r="T3290" s="2">
        <v>1.724537037037037E-3</v>
      </c>
      <c r="U3290">
        <v>0.2258</v>
      </c>
      <c r="V3290">
        <v>0.40479999999999999</v>
      </c>
      <c r="W3290">
        <v>0.63639999999999997</v>
      </c>
      <c r="X3290">
        <v>0.75</v>
      </c>
      <c r="Y3290">
        <v>0.88460000000000005</v>
      </c>
      <c r="Z3290">
        <v>0.31900000000000001</v>
      </c>
      <c r="AA3290">
        <v>0.41760000000000003</v>
      </c>
      <c r="AB3290">
        <v>0</v>
      </c>
      <c r="AC3290">
        <v>0</v>
      </c>
      <c r="AD3290">
        <v>0</v>
      </c>
      <c r="AE3290">
        <v>0.88</v>
      </c>
      <c r="AF3290" t="s">
        <v>3915</v>
      </c>
      <c r="AG3290" s="2">
        <v>3.472222222222222E-3</v>
      </c>
      <c r="AH3290" t="s">
        <v>3911</v>
      </c>
      <c r="AI3290">
        <v>3</v>
      </c>
      <c r="AJ3290" t="s">
        <v>3946</v>
      </c>
      <c r="AK3290" s="3">
        <v>43743</v>
      </c>
      <c r="AL3290" s="10">
        <f>YEAR(ufc_fights_2[[#This Row],[date]])</f>
        <v>2019</v>
      </c>
      <c r="AM3290" t="s">
        <v>3971</v>
      </c>
      <c r="AN3290">
        <v>14</v>
      </c>
      <c r="AO3290" t="s">
        <v>3918</v>
      </c>
      <c r="AP3290">
        <f>IF(ufc_fights_2[[#This Row],[winner]]="Red",ufc_fights_2[[#This Row],[r_fighter_id]],ufc_fights_2[[#This Row],[b_fighter_id]])</f>
        <v>1393</v>
      </c>
      <c r="AQ3290" t="str">
        <f>_xlfn.XLOOKUP(ufc_fights_2[[#This Row],[winnerID]],ufc_fighters[id],ufc_fighters[fighter_name],"xxx",0,1)</f>
        <v>Dan Hooker</v>
      </c>
    </row>
    <row r="3291" spans="1:43">
      <c r="A3291">
        <v>1753</v>
      </c>
      <c r="B3291">
        <v>3346</v>
      </c>
      <c r="C3291">
        <f>_xlfn.XLOOKUP(ufc_fights_2[[#This Row],[r_fighter_id]],ufc_fighters[id],ufc_fighters[year],"xxx",0,1)</f>
        <v>1984</v>
      </c>
      <c r="D3291">
        <f>_xlfn.XLOOKUP(ufc_fights_2[[#This Row],[b_fighter_id]],ufc_fighters[id],ufc_fighters[year],"Prázdné",0,1)</f>
        <v>1984</v>
      </c>
      <c r="E3291" s="10">
        <f>YEAR(ufc_fights_2[[#This Row],[date]])-ufc_fights_2[[#This Row],[r_year]]</f>
        <v>28</v>
      </c>
      <c r="F3291" s="10">
        <f>YEAR(ufc_fights_2[[#This Row],[date]])-ufc_fights_2[[#This Row],[b_year]]</f>
        <v>28</v>
      </c>
      <c r="G3291">
        <v>0</v>
      </c>
      <c r="H3291">
        <v>1</v>
      </c>
      <c r="I3291">
        <v>0.37290000000000001</v>
      </c>
      <c r="J3291">
        <v>0.46329999999999999</v>
      </c>
      <c r="K3291">
        <v>0.42309999999999998</v>
      </c>
      <c r="L3291">
        <v>0.46410000000000001</v>
      </c>
      <c r="M3291">
        <v>0.4</v>
      </c>
      <c r="N3291">
        <v>0.5</v>
      </c>
      <c r="O3291">
        <v>1</v>
      </c>
      <c r="P3291">
        <v>1</v>
      </c>
      <c r="Q3291">
        <v>2</v>
      </c>
      <c r="R3291">
        <v>2</v>
      </c>
      <c r="S3291" s="2">
        <v>1.5162037037037036E-3</v>
      </c>
      <c r="T3291" s="2">
        <v>1.1689814814814816E-3</v>
      </c>
      <c r="U3291">
        <v>0.36520000000000002</v>
      </c>
      <c r="V3291">
        <v>0.37590000000000001</v>
      </c>
      <c r="W3291">
        <v>0.5</v>
      </c>
      <c r="X3291">
        <v>1</v>
      </c>
      <c r="Y3291">
        <v>0.6</v>
      </c>
      <c r="Z3291">
        <v>0.3241</v>
      </c>
      <c r="AA3291">
        <v>0.45350000000000001</v>
      </c>
      <c r="AB3291">
        <v>0.5</v>
      </c>
      <c r="AC3291">
        <v>0.66669999999999996</v>
      </c>
      <c r="AD3291">
        <v>1</v>
      </c>
      <c r="AE3291">
        <v>1</v>
      </c>
      <c r="AF3291" t="s">
        <v>3933</v>
      </c>
      <c r="AG3291" s="2">
        <v>1.8981481481481482E-3</v>
      </c>
      <c r="AH3291" t="s">
        <v>3911</v>
      </c>
      <c r="AI3291">
        <v>3</v>
      </c>
      <c r="AJ3291" t="s">
        <v>4084</v>
      </c>
      <c r="AK3291" s="3">
        <v>41125</v>
      </c>
      <c r="AL3291" s="10">
        <f>YEAR(ufc_fights_2[[#This Row],[date]])</f>
        <v>2012</v>
      </c>
      <c r="AM3291" t="s">
        <v>3971</v>
      </c>
      <c r="AN3291">
        <v>2</v>
      </c>
      <c r="AO3291" t="s">
        <v>3913</v>
      </c>
      <c r="AP3291">
        <f>IF(ufc_fights_2[[#This Row],[winner]]="Red",ufc_fights_2[[#This Row],[r_fighter_id]],ufc_fights_2[[#This Row],[b_fighter_id]])</f>
        <v>1753</v>
      </c>
      <c r="AQ3291" t="str">
        <f>_xlfn.XLOOKUP(ufc_fights_2[[#This Row],[winnerID]],ufc_fighters[id],ufc_fighters[fighter_name],"xxx",0,1)</f>
        <v>Joe Lauzon</v>
      </c>
    </row>
    <row r="3292" spans="1:43">
      <c r="A3292">
        <v>1753</v>
      </c>
      <c r="B3292">
        <v>3120</v>
      </c>
      <c r="C3292">
        <f>_xlfn.XLOOKUP(ufc_fights_2[[#This Row],[r_fighter_id]],ufc_fighters[id],ufc_fighters[year],"xxx",0,1)</f>
        <v>1984</v>
      </c>
      <c r="D3292">
        <f>_xlfn.XLOOKUP(ufc_fights_2[[#This Row],[b_fighter_id]],ufc_fighters[id],ufc_fighters[year],"Prázdné",0,1)</f>
        <v>1986</v>
      </c>
      <c r="E3292" s="10">
        <f>YEAR(ufc_fights_2[[#This Row],[date]])-ufc_fights_2[[#This Row],[r_year]]</f>
        <v>25</v>
      </c>
      <c r="F3292" s="10">
        <f>YEAR(ufc_fights_2[[#This Row],[date]])-ufc_fights_2[[#This Row],[b_year]]</f>
        <v>23</v>
      </c>
      <c r="G3292">
        <v>0</v>
      </c>
      <c r="H3292">
        <v>0</v>
      </c>
      <c r="I3292">
        <v>0.64710000000000001</v>
      </c>
      <c r="J3292">
        <v>0.40539999999999998</v>
      </c>
      <c r="K3292">
        <v>0.84209999999999996</v>
      </c>
      <c r="L3292">
        <v>0.53190000000000004</v>
      </c>
      <c r="M3292">
        <v>1</v>
      </c>
      <c r="N3292">
        <v>1</v>
      </c>
      <c r="O3292">
        <v>4</v>
      </c>
      <c r="P3292">
        <v>0</v>
      </c>
      <c r="Q3292">
        <v>1</v>
      </c>
      <c r="R3292">
        <v>1</v>
      </c>
      <c r="S3292" s="2">
        <v>3.5995370370370369E-3</v>
      </c>
      <c r="T3292" s="2">
        <v>2.5925925925925925E-3</v>
      </c>
      <c r="U3292">
        <v>0.625</v>
      </c>
      <c r="V3292">
        <v>0.36359999999999998</v>
      </c>
      <c r="W3292">
        <v>1</v>
      </c>
      <c r="X3292">
        <v>0</v>
      </c>
      <c r="Y3292">
        <v>0.5</v>
      </c>
      <c r="Z3292">
        <v>0.33329999999999999</v>
      </c>
      <c r="AA3292">
        <v>0.30769999999999997</v>
      </c>
      <c r="AB3292">
        <v>0.5</v>
      </c>
      <c r="AC3292">
        <v>1</v>
      </c>
      <c r="AD3292">
        <v>0.88890000000000002</v>
      </c>
      <c r="AE3292">
        <v>0.40910000000000002</v>
      </c>
      <c r="AF3292" t="s">
        <v>3933</v>
      </c>
      <c r="AG3292" s="2">
        <v>3.2754629629629631E-3</v>
      </c>
      <c r="AH3292" t="s">
        <v>3911</v>
      </c>
      <c r="AI3292">
        <v>3</v>
      </c>
      <c r="AJ3292" t="s">
        <v>4021</v>
      </c>
      <c r="AK3292" s="3">
        <v>39851</v>
      </c>
      <c r="AL3292" s="10">
        <f>YEAR(ufc_fights_2[[#This Row],[date]])</f>
        <v>2009</v>
      </c>
      <c r="AM3292" t="s">
        <v>3971</v>
      </c>
      <c r="AN3292">
        <v>10</v>
      </c>
      <c r="AO3292" t="s">
        <v>3913</v>
      </c>
      <c r="AP3292">
        <f>IF(ufc_fights_2[[#This Row],[winner]]="Red",ufc_fights_2[[#This Row],[r_fighter_id]],ufc_fights_2[[#This Row],[b_fighter_id]])</f>
        <v>1753</v>
      </c>
      <c r="AQ3292" t="str">
        <f>_xlfn.XLOOKUP(ufc_fights_2[[#This Row],[winnerID]],ufc_fighters[id],ufc_fighters[fighter_name],"xxx",0,1)</f>
        <v>Joe Lauzon</v>
      </c>
    </row>
    <row r="3293" spans="1:43">
      <c r="A3293">
        <v>1753</v>
      </c>
      <c r="B3293">
        <v>2649</v>
      </c>
      <c r="C3293">
        <f>_xlfn.XLOOKUP(ufc_fights_2[[#This Row],[r_fighter_id]],ufc_fighters[id],ufc_fighters[year],"xxx",0,1)</f>
        <v>1984</v>
      </c>
      <c r="D3293">
        <f>_xlfn.XLOOKUP(ufc_fights_2[[#This Row],[b_fighter_id]],ufc_fighters[id],ufc_fighters[year],"Prázdné",0,1)</f>
        <v>1969</v>
      </c>
      <c r="E3293" s="10">
        <f>YEAR(ufc_fights_2[[#This Row],[date]])-ufc_fights_2[[#This Row],[r_year]]</f>
        <v>23</v>
      </c>
      <c r="F3293" s="10">
        <f>YEAR(ufc_fights_2[[#This Row],[date]])-ufc_fights_2[[#This Row],[b_year]]</f>
        <v>38</v>
      </c>
      <c r="G3293">
        <v>0</v>
      </c>
      <c r="H3293">
        <v>0</v>
      </c>
      <c r="I3293">
        <v>0.71430000000000005</v>
      </c>
      <c r="J3293">
        <v>0.33329999999999999</v>
      </c>
      <c r="K3293">
        <v>0.8</v>
      </c>
      <c r="L3293">
        <v>0.33329999999999999</v>
      </c>
      <c r="M3293">
        <v>0.5</v>
      </c>
      <c r="N3293">
        <v>0</v>
      </c>
      <c r="O3293">
        <v>1</v>
      </c>
      <c r="P3293">
        <v>0</v>
      </c>
      <c r="Q3293">
        <v>0</v>
      </c>
      <c r="R3293">
        <v>0</v>
      </c>
      <c r="S3293" s="2">
        <v>6.4814814814814813E-4</v>
      </c>
      <c r="T3293" s="2">
        <v>0</v>
      </c>
      <c r="U3293">
        <v>0.6</v>
      </c>
      <c r="V3293">
        <v>0.33329999999999999</v>
      </c>
      <c r="W3293">
        <v>1</v>
      </c>
      <c r="X3293">
        <v>0</v>
      </c>
      <c r="Y3293">
        <v>0</v>
      </c>
      <c r="Z3293">
        <v>0.33329999999999999</v>
      </c>
      <c r="AA3293">
        <v>0</v>
      </c>
      <c r="AB3293">
        <v>1</v>
      </c>
      <c r="AC3293">
        <v>1</v>
      </c>
      <c r="AD3293">
        <v>1</v>
      </c>
      <c r="AE3293">
        <v>0</v>
      </c>
      <c r="AF3293" t="s">
        <v>3933</v>
      </c>
      <c r="AG3293" s="2">
        <v>8.564814814814815E-4</v>
      </c>
      <c r="AH3293" t="s">
        <v>3911</v>
      </c>
      <c r="AI3293">
        <v>3</v>
      </c>
      <c r="AJ3293" t="s">
        <v>4016</v>
      </c>
      <c r="AK3293" s="3">
        <v>39403</v>
      </c>
      <c r="AL3293" s="10">
        <f>YEAR(ufc_fights_2[[#This Row],[date]])</f>
        <v>2007</v>
      </c>
      <c r="AM3293" t="s">
        <v>3971</v>
      </c>
      <c r="AN3293">
        <v>9</v>
      </c>
      <c r="AO3293" t="s">
        <v>3913</v>
      </c>
      <c r="AP3293">
        <f>IF(ufc_fights_2[[#This Row],[winner]]="Red",ufc_fights_2[[#This Row],[r_fighter_id]],ufc_fights_2[[#This Row],[b_fighter_id]])</f>
        <v>1753</v>
      </c>
      <c r="AQ3293" t="str">
        <f>_xlfn.XLOOKUP(ufc_fights_2[[#This Row],[winnerID]],ufc_fighters[id],ufc_fighters[fighter_name],"xxx",0,1)</f>
        <v>Joe Lauzon</v>
      </c>
    </row>
    <row r="3294" spans="1:43">
      <c r="A3294">
        <v>1393</v>
      </c>
      <c r="B3294">
        <v>413</v>
      </c>
      <c r="C3294">
        <f>_xlfn.XLOOKUP(ufc_fights_2[[#This Row],[r_fighter_id]],ufc_fighters[id],ufc_fighters[year],"xxx",0,1)</f>
        <v>1990</v>
      </c>
      <c r="D3294">
        <f>_xlfn.XLOOKUP(ufc_fights_2[[#This Row],[b_fighter_id]],ufc_fighters[id],ufc_fighters[year],"Prázdné",0,1)</f>
        <v>1986</v>
      </c>
      <c r="E3294" s="10">
        <f>YEAR(ufc_fights_2[[#This Row],[date]])-ufc_fights_2[[#This Row],[r_year]]</f>
        <v>28</v>
      </c>
      <c r="F3294" s="10">
        <f>YEAR(ufc_fights_2[[#This Row],[date]])-ufc_fights_2[[#This Row],[b_year]]</f>
        <v>32</v>
      </c>
      <c r="G3294">
        <v>2</v>
      </c>
      <c r="H3294">
        <v>0</v>
      </c>
      <c r="I3294">
        <v>0.64710000000000001</v>
      </c>
      <c r="J3294">
        <v>0.46429999999999999</v>
      </c>
      <c r="K3294">
        <v>0.64710000000000001</v>
      </c>
      <c r="L3294">
        <v>0.44829999999999998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 s="2">
        <v>1.7361111111111112E-4</v>
      </c>
      <c r="T3294" s="2">
        <v>0</v>
      </c>
      <c r="U3294">
        <v>0.52170000000000005</v>
      </c>
      <c r="V3294">
        <v>0.3125</v>
      </c>
      <c r="W3294">
        <v>1</v>
      </c>
      <c r="X3294">
        <v>0.85709999999999997</v>
      </c>
      <c r="Y3294">
        <v>0.7</v>
      </c>
      <c r="Z3294">
        <v>0.6129</v>
      </c>
      <c r="AA3294">
        <v>0.46429999999999999</v>
      </c>
      <c r="AB3294">
        <v>0</v>
      </c>
      <c r="AC3294">
        <v>0</v>
      </c>
      <c r="AD3294">
        <v>1</v>
      </c>
      <c r="AE3294">
        <v>0</v>
      </c>
      <c r="AF3294" t="s">
        <v>3910</v>
      </c>
      <c r="AG3294" s="2">
        <v>1.712962962962963E-3</v>
      </c>
      <c r="AH3294" t="s">
        <v>3911</v>
      </c>
      <c r="AI3294">
        <v>3</v>
      </c>
      <c r="AJ3294" t="s">
        <v>3916</v>
      </c>
      <c r="AK3294" s="3">
        <v>43288</v>
      </c>
      <c r="AL3294" s="10">
        <f>YEAR(ufc_fights_2[[#This Row],[date]])</f>
        <v>2018</v>
      </c>
      <c r="AM3294" t="s">
        <v>3971</v>
      </c>
      <c r="AN3294">
        <v>1</v>
      </c>
      <c r="AO3294" t="s">
        <v>3913</v>
      </c>
      <c r="AP3294">
        <f>IF(ufc_fights_2[[#This Row],[winner]]="Red",ufc_fights_2[[#This Row],[r_fighter_id]],ufc_fights_2[[#This Row],[b_fighter_id]])</f>
        <v>1393</v>
      </c>
      <c r="AQ3294" t="str">
        <f>_xlfn.XLOOKUP(ufc_fights_2[[#This Row],[winnerID]],ufc_fighters[id],ufc_fighters[fighter_name],"xxx",0,1)</f>
        <v>Dan Hooker</v>
      </c>
    </row>
    <row r="3295" spans="1:43">
      <c r="A3295">
        <v>3291</v>
      </c>
      <c r="B3295">
        <v>884</v>
      </c>
      <c r="C3295">
        <f>_xlfn.XLOOKUP(ufc_fights_2[[#This Row],[r_fighter_id]],ufc_fighters[id],ufc_fighters[year],"xxx",0,1)</f>
        <v>1984</v>
      </c>
      <c r="D3295">
        <f>_xlfn.XLOOKUP(ufc_fights_2[[#This Row],[b_fighter_id]],ufc_fighters[id],ufc_fighters[year],"Prázdné",0,1)</f>
        <v>1985</v>
      </c>
      <c r="E3295" s="10">
        <f>YEAR(ufc_fights_2[[#This Row],[date]])-ufc_fights_2[[#This Row],[r_year]]</f>
        <v>32</v>
      </c>
      <c r="F3295" s="10">
        <f>YEAR(ufc_fights_2[[#This Row],[date]])-ufc_fights_2[[#This Row],[b_year]]</f>
        <v>31</v>
      </c>
      <c r="G3295">
        <v>0</v>
      </c>
      <c r="H3295">
        <v>0</v>
      </c>
      <c r="I3295">
        <v>0.2944</v>
      </c>
      <c r="J3295">
        <v>0.3553</v>
      </c>
      <c r="K3295">
        <v>0.29830000000000001</v>
      </c>
      <c r="L3295">
        <v>0.35289999999999999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8.1018518518518516E-5</v>
      </c>
      <c r="T3295" s="2">
        <v>1.1574074074074073E-5</v>
      </c>
      <c r="U3295">
        <v>0.1933</v>
      </c>
      <c r="V3295">
        <v>0.28070000000000001</v>
      </c>
      <c r="W3295">
        <v>0.75</v>
      </c>
      <c r="X3295">
        <v>0.85709999999999997</v>
      </c>
      <c r="Y3295">
        <v>0.73329999999999995</v>
      </c>
      <c r="Z3295">
        <v>0.2989</v>
      </c>
      <c r="AA3295">
        <v>0.35759999999999997</v>
      </c>
      <c r="AB3295">
        <v>0.2</v>
      </c>
      <c r="AC3295">
        <v>0</v>
      </c>
      <c r="AD3295">
        <v>0</v>
      </c>
      <c r="AE3295">
        <v>0</v>
      </c>
      <c r="AF3295" t="s">
        <v>3922</v>
      </c>
      <c r="AG3295" s="2">
        <v>3.472222222222222E-3</v>
      </c>
      <c r="AH3295" t="s">
        <v>3911</v>
      </c>
      <c r="AI3295">
        <v>3</v>
      </c>
      <c r="AJ3295" t="s">
        <v>3944</v>
      </c>
      <c r="AK3295" s="3">
        <v>42498</v>
      </c>
      <c r="AL3295" s="10">
        <f>YEAR(ufc_fights_2[[#This Row],[date]])</f>
        <v>2016</v>
      </c>
      <c r="AM3295" t="s">
        <v>3971</v>
      </c>
      <c r="AN3295">
        <v>24</v>
      </c>
      <c r="AO3295" t="s">
        <v>3918</v>
      </c>
      <c r="AP3295">
        <f>IF(ufc_fights_2[[#This Row],[winner]]="Red",ufc_fights_2[[#This Row],[r_fighter_id]],ufc_fights_2[[#This Row],[b_fighter_id]])</f>
        <v>884</v>
      </c>
      <c r="AQ3295" t="str">
        <f>_xlfn.XLOOKUP(ufc_fights_2[[#This Row],[winnerID]],ufc_fighters[id],ufc_fighters[fighter_name],"xxx",0,1)</f>
        <v>Josh Emmett</v>
      </c>
    </row>
    <row r="3296" spans="1:43">
      <c r="A3296">
        <v>1753</v>
      </c>
      <c r="B3296">
        <v>1139</v>
      </c>
      <c r="C3296">
        <f>_xlfn.XLOOKUP(ufc_fights_2[[#This Row],[r_fighter_id]],ufc_fighters[id],ufc_fighters[year],"xxx",0,1)</f>
        <v>1984</v>
      </c>
      <c r="D3296">
        <f>_xlfn.XLOOKUP(ufc_fights_2[[#This Row],[b_fighter_id]],ufc_fighters[id],ufc_fighters[year],"Prázdné",0,1)</f>
        <v>1978</v>
      </c>
      <c r="E3296" s="10">
        <f>YEAR(ufc_fights_2[[#This Row],[date]])-ufc_fights_2[[#This Row],[r_year]]</f>
        <v>31</v>
      </c>
      <c r="F3296" s="10">
        <f>YEAR(ufc_fights_2[[#This Row],[date]])-ufc_fights_2[[#This Row],[b_year]]</f>
        <v>37</v>
      </c>
      <c r="G3296">
        <v>0</v>
      </c>
      <c r="H3296">
        <v>0</v>
      </c>
      <c r="I3296">
        <v>0.57689999999999997</v>
      </c>
      <c r="J3296">
        <v>0.29170000000000001</v>
      </c>
      <c r="K3296">
        <v>0.64100000000000001</v>
      </c>
      <c r="L3296">
        <v>0.29170000000000001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7.7546296296296293E-4</v>
      </c>
      <c r="T3296" s="2">
        <v>0</v>
      </c>
      <c r="U3296">
        <v>0.57689999999999997</v>
      </c>
      <c r="V3296">
        <v>0.125</v>
      </c>
      <c r="W3296">
        <v>0</v>
      </c>
      <c r="X3296">
        <v>0</v>
      </c>
      <c r="Y3296">
        <v>0</v>
      </c>
      <c r="Z3296">
        <v>0.26669999999999999</v>
      </c>
      <c r="AA3296">
        <v>0.29170000000000001</v>
      </c>
      <c r="AB3296">
        <v>0</v>
      </c>
      <c r="AC3296">
        <v>0</v>
      </c>
      <c r="AD3296">
        <v>1</v>
      </c>
      <c r="AE3296">
        <v>0</v>
      </c>
      <c r="AF3296" t="s">
        <v>3910</v>
      </c>
      <c r="AG3296" s="2">
        <v>1.8171296296296297E-3</v>
      </c>
      <c r="AH3296" t="s">
        <v>3911</v>
      </c>
      <c r="AI3296">
        <v>3</v>
      </c>
      <c r="AJ3296" t="s">
        <v>3914</v>
      </c>
      <c r="AK3296" s="3">
        <v>42210</v>
      </c>
      <c r="AL3296" s="10">
        <f>YEAR(ufc_fights_2[[#This Row],[date]])</f>
        <v>2015</v>
      </c>
      <c r="AM3296" t="s">
        <v>3971</v>
      </c>
      <c r="AN3296">
        <v>8</v>
      </c>
      <c r="AO3296" t="s">
        <v>3913</v>
      </c>
      <c r="AP3296">
        <f>IF(ufc_fights_2[[#This Row],[winner]]="Red",ufc_fights_2[[#This Row],[r_fighter_id]],ufc_fights_2[[#This Row],[b_fighter_id]])</f>
        <v>1753</v>
      </c>
      <c r="AQ3296" t="str">
        <f>_xlfn.XLOOKUP(ufc_fights_2[[#This Row],[winnerID]],ufc_fighters[id],ufc_fighters[fighter_name],"xxx",0,1)</f>
        <v>Joe Lauzon</v>
      </c>
    </row>
    <row r="3297" spans="1:43">
      <c r="A3297">
        <v>1753</v>
      </c>
      <c r="B3297">
        <v>540</v>
      </c>
      <c r="C3297">
        <f>_xlfn.XLOOKUP(ufc_fights_2[[#This Row],[r_fighter_id]],ufc_fighters[id],ufc_fighters[year],"xxx",0,1)</f>
        <v>1984</v>
      </c>
      <c r="D3297">
        <f>_xlfn.XLOOKUP(ufc_fights_2[[#This Row],[b_fighter_id]],ufc_fighters[id],ufc_fighters[year],"Prázdné",0,1)</f>
        <v>1987</v>
      </c>
      <c r="E3297" s="10">
        <f>YEAR(ufc_fights_2[[#This Row],[date]])-ufc_fights_2[[#This Row],[r_year]]</f>
        <v>30</v>
      </c>
      <c r="F3297" s="10">
        <f>YEAR(ufc_fights_2[[#This Row],[date]])-ufc_fights_2[[#This Row],[b_year]]</f>
        <v>27</v>
      </c>
      <c r="G3297">
        <v>0</v>
      </c>
      <c r="H3297">
        <v>0</v>
      </c>
      <c r="I3297">
        <v>0.51219999999999999</v>
      </c>
      <c r="J3297">
        <v>0.52629999999999999</v>
      </c>
      <c r="K3297">
        <v>0.63639999999999997</v>
      </c>
      <c r="L3297">
        <v>0.6</v>
      </c>
      <c r="M3297">
        <v>0.28570000000000001</v>
      </c>
      <c r="N3297">
        <v>0.25</v>
      </c>
      <c r="O3297">
        <v>0</v>
      </c>
      <c r="P3297">
        <v>0</v>
      </c>
      <c r="Q3297">
        <v>1</v>
      </c>
      <c r="R3297">
        <v>0</v>
      </c>
      <c r="S3297" s="2">
        <v>1.8981481481481482E-3</v>
      </c>
      <c r="T3297" s="2">
        <v>9.4907407407407408E-4</v>
      </c>
      <c r="U3297">
        <v>0.45950000000000002</v>
      </c>
      <c r="V3297">
        <v>0.35</v>
      </c>
      <c r="W3297">
        <v>1</v>
      </c>
      <c r="X3297">
        <v>0</v>
      </c>
      <c r="Y3297">
        <v>1</v>
      </c>
      <c r="Z3297">
        <v>0.37040000000000001</v>
      </c>
      <c r="AA3297">
        <v>0.44190000000000002</v>
      </c>
      <c r="AB3297">
        <v>1</v>
      </c>
      <c r="AC3297">
        <v>0.78569999999999995</v>
      </c>
      <c r="AD3297">
        <v>0.7</v>
      </c>
      <c r="AE3297">
        <v>0</v>
      </c>
      <c r="AF3297" t="s">
        <v>3926</v>
      </c>
      <c r="AG3297" s="2">
        <v>1.5509259259259259E-3</v>
      </c>
      <c r="AH3297" t="s">
        <v>3911</v>
      </c>
      <c r="AI3297">
        <v>3</v>
      </c>
      <c r="AJ3297" t="s">
        <v>3914</v>
      </c>
      <c r="AK3297" s="3">
        <v>41887</v>
      </c>
      <c r="AL3297" s="10">
        <f>YEAR(ufc_fights_2[[#This Row],[date]])</f>
        <v>2014</v>
      </c>
      <c r="AM3297" t="s">
        <v>3971</v>
      </c>
      <c r="AN3297">
        <v>134</v>
      </c>
      <c r="AO3297" t="s">
        <v>3913</v>
      </c>
      <c r="AP3297">
        <f>IF(ufc_fights_2[[#This Row],[winner]]="Red",ufc_fights_2[[#This Row],[r_fighter_id]],ufc_fights_2[[#This Row],[b_fighter_id]])</f>
        <v>1753</v>
      </c>
      <c r="AQ3297" t="str">
        <f>_xlfn.XLOOKUP(ufc_fights_2[[#This Row],[winnerID]],ufc_fighters[id],ufc_fighters[fighter_name],"xxx",0,1)</f>
        <v>Joe Lauzon</v>
      </c>
    </row>
    <row r="3298" spans="1:43">
      <c r="A3298">
        <v>1753</v>
      </c>
      <c r="B3298">
        <v>341</v>
      </c>
      <c r="C3298">
        <f>_xlfn.XLOOKUP(ufc_fights_2[[#This Row],[r_fighter_id]],ufc_fighters[id],ufc_fighters[year],"xxx",0,1)</f>
        <v>1984</v>
      </c>
      <c r="D3298">
        <f>_xlfn.XLOOKUP(ufc_fights_2[[#This Row],[b_fighter_id]],ufc_fighters[id],ufc_fighters[year],"Prázdné",0,1)</f>
        <v>1982</v>
      </c>
      <c r="E3298" s="10">
        <f>YEAR(ufc_fights_2[[#This Row],[date]])-ufc_fights_2[[#This Row],[r_year]]</f>
        <v>24</v>
      </c>
      <c r="F3298" s="10">
        <f>YEAR(ufc_fights_2[[#This Row],[date]])-ufc_fights_2[[#This Row],[b_year]]</f>
        <v>26</v>
      </c>
      <c r="G3298">
        <v>0</v>
      </c>
      <c r="H3298">
        <v>0</v>
      </c>
      <c r="I3298">
        <v>0.4259</v>
      </c>
      <c r="J3298">
        <v>0.375</v>
      </c>
      <c r="K3298">
        <v>0.4839</v>
      </c>
      <c r="L3298">
        <v>0.38779999999999998</v>
      </c>
      <c r="M3298">
        <v>0.5</v>
      </c>
      <c r="N3298">
        <v>0</v>
      </c>
      <c r="O3298">
        <v>2</v>
      </c>
      <c r="P3298">
        <v>0</v>
      </c>
      <c r="Q3298">
        <v>0</v>
      </c>
      <c r="R3298">
        <v>0</v>
      </c>
      <c r="S3298" s="2">
        <v>4.2824074074074075E-4</v>
      </c>
      <c r="T3298" s="2">
        <v>2.3148148148148147E-5</v>
      </c>
      <c r="U3298">
        <v>0.41510000000000002</v>
      </c>
      <c r="V3298">
        <v>0.25640000000000002</v>
      </c>
      <c r="W3298">
        <v>1</v>
      </c>
      <c r="X3298">
        <v>0</v>
      </c>
      <c r="Y3298">
        <v>1</v>
      </c>
      <c r="Z3298">
        <v>0.1875</v>
      </c>
      <c r="AA3298">
        <v>0.31819999999999998</v>
      </c>
      <c r="AB3298">
        <v>0.85709999999999997</v>
      </c>
      <c r="AC3298">
        <v>1</v>
      </c>
      <c r="AD3298">
        <v>0.73329999999999995</v>
      </c>
      <c r="AE3298">
        <v>0</v>
      </c>
      <c r="AF3298" t="s">
        <v>3910</v>
      </c>
      <c r="AG3298" s="2">
        <v>1.0879629629629629E-3</v>
      </c>
      <c r="AH3298" t="s">
        <v>3911</v>
      </c>
      <c r="AI3298">
        <v>3</v>
      </c>
      <c r="AJ3298" t="s">
        <v>4085</v>
      </c>
      <c r="AK3298" s="3">
        <v>39708</v>
      </c>
      <c r="AL3298" s="10">
        <f>YEAR(ufc_fights_2[[#This Row],[date]])</f>
        <v>2008</v>
      </c>
      <c r="AM3298" t="s">
        <v>3971</v>
      </c>
      <c r="AN3298">
        <v>137</v>
      </c>
      <c r="AO3298" t="s">
        <v>3913</v>
      </c>
      <c r="AP3298">
        <f>IF(ufc_fights_2[[#This Row],[winner]]="Red",ufc_fights_2[[#This Row],[r_fighter_id]],ufc_fights_2[[#This Row],[b_fighter_id]])</f>
        <v>1753</v>
      </c>
      <c r="AQ3298" t="str">
        <f>_xlfn.XLOOKUP(ufc_fights_2[[#This Row],[winnerID]],ufc_fighters[id],ufc_fighters[fighter_name],"xxx",0,1)</f>
        <v>Joe Lauzon</v>
      </c>
    </row>
    <row r="3299" spans="1:43">
      <c r="A3299">
        <v>1227</v>
      </c>
      <c r="B3299">
        <v>1753</v>
      </c>
      <c r="C3299">
        <f>_xlfn.XLOOKUP(ufc_fights_2[[#This Row],[r_fighter_id]],ufc_fighters[id],ufc_fighters[year],"xxx",0,1)</f>
        <v>1983</v>
      </c>
      <c r="D3299">
        <f>_xlfn.XLOOKUP(ufc_fights_2[[#This Row],[b_fighter_id]],ufc_fighters[id],ufc_fighters[year],"Prázdné",0,1)</f>
        <v>1984</v>
      </c>
      <c r="E3299" s="10">
        <f>YEAR(ufc_fights_2[[#This Row],[date]])-ufc_fights_2[[#This Row],[r_year]]</f>
        <v>28</v>
      </c>
      <c r="F3299" s="10">
        <f>YEAR(ufc_fights_2[[#This Row],[date]])-ufc_fights_2[[#This Row],[b_year]]</f>
        <v>27</v>
      </c>
      <c r="G3299">
        <v>0</v>
      </c>
      <c r="H3299">
        <v>0</v>
      </c>
      <c r="I3299">
        <v>0.5</v>
      </c>
      <c r="J3299">
        <v>0.33329999999999999</v>
      </c>
      <c r="K3299">
        <v>0.5</v>
      </c>
      <c r="L3299">
        <v>0.33329999999999999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 s="2">
        <v>0</v>
      </c>
      <c r="T3299" s="2">
        <v>2.199074074074074E-4</v>
      </c>
      <c r="U3299">
        <v>0.4</v>
      </c>
      <c r="V3299">
        <v>0.33329999999999999</v>
      </c>
      <c r="W3299">
        <v>1</v>
      </c>
      <c r="X3299">
        <v>0</v>
      </c>
      <c r="Y3299">
        <v>0</v>
      </c>
      <c r="Z3299">
        <v>0.5</v>
      </c>
      <c r="AA3299">
        <v>0.33329999999999999</v>
      </c>
      <c r="AB3299">
        <v>0</v>
      </c>
      <c r="AC3299">
        <v>0</v>
      </c>
      <c r="AD3299">
        <v>0</v>
      </c>
      <c r="AE3299">
        <v>0</v>
      </c>
      <c r="AF3299" t="s">
        <v>3933</v>
      </c>
      <c r="AG3299" s="2">
        <v>5.4398148148148144E-4</v>
      </c>
      <c r="AH3299" t="s">
        <v>3911</v>
      </c>
      <c r="AI3299">
        <v>3</v>
      </c>
      <c r="AJ3299" t="s">
        <v>3956</v>
      </c>
      <c r="AK3299" s="3">
        <v>40824</v>
      </c>
      <c r="AL3299" s="10">
        <f>YEAR(ufc_fights_2[[#This Row],[date]])</f>
        <v>2011</v>
      </c>
      <c r="AM3299" t="s">
        <v>3971</v>
      </c>
      <c r="AN3299">
        <v>3</v>
      </c>
      <c r="AO3299" t="s">
        <v>3918</v>
      </c>
      <c r="AP3299">
        <f>IF(ufc_fights_2[[#This Row],[winner]]="Red",ufc_fights_2[[#This Row],[r_fighter_id]],ufc_fights_2[[#This Row],[b_fighter_id]])</f>
        <v>1753</v>
      </c>
      <c r="AQ3299" t="str">
        <f>_xlfn.XLOOKUP(ufc_fights_2[[#This Row],[winnerID]],ufc_fighters[id],ufc_fighters[fighter_name],"xxx",0,1)</f>
        <v>Joe Lauzon</v>
      </c>
    </row>
    <row r="3300" spans="1:43">
      <c r="A3300">
        <v>2113</v>
      </c>
      <c r="B3300">
        <v>697</v>
      </c>
      <c r="C3300">
        <f>_xlfn.XLOOKUP(ufc_fights_2[[#This Row],[r_fighter_id]],ufc_fighters[id],ufc_fighters[year],"xxx",0,1)</f>
        <v>1983</v>
      </c>
      <c r="D3300">
        <f>_xlfn.XLOOKUP(ufc_fights_2[[#This Row],[b_fighter_id]],ufc_fighters[id],ufc_fighters[year],"Prázdné",0,1)</f>
        <v>1980</v>
      </c>
      <c r="E3300" s="10">
        <f>YEAR(ufc_fights_2[[#This Row],[date]])-ufc_fights_2[[#This Row],[r_year]]</f>
        <v>26</v>
      </c>
      <c r="F3300" s="10">
        <f>YEAR(ufc_fights_2[[#This Row],[date]])-ufc_fights_2[[#This Row],[b_year]]</f>
        <v>29</v>
      </c>
      <c r="G3300">
        <v>0</v>
      </c>
      <c r="H3300">
        <v>0</v>
      </c>
      <c r="I3300">
        <v>0.40660000000000002</v>
      </c>
      <c r="J3300">
        <v>0.35089999999999999</v>
      </c>
      <c r="K3300">
        <v>0.62419999999999998</v>
      </c>
      <c r="L3300">
        <v>0.7389</v>
      </c>
      <c r="M3300">
        <v>0.85709999999999997</v>
      </c>
      <c r="N3300">
        <v>0</v>
      </c>
      <c r="O3300">
        <v>1</v>
      </c>
      <c r="P3300">
        <v>1</v>
      </c>
      <c r="Q3300">
        <v>0</v>
      </c>
      <c r="R3300">
        <v>1</v>
      </c>
      <c r="S3300" s="2">
        <v>7.2685185185185188E-3</v>
      </c>
      <c r="T3300" s="2">
        <v>3.2407407407407406E-4</v>
      </c>
      <c r="U3300">
        <v>0.31169999999999998</v>
      </c>
      <c r="V3300">
        <v>0.26529999999999998</v>
      </c>
      <c r="W3300">
        <v>0.83330000000000004</v>
      </c>
      <c r="X3300">
        <v>1</v>
      </c>
      <c r="Y3300">
        <v>0</v>
      </c>
      <c r="Z3300">
        <v>0.28299999999999997</v>
      </c>
      <c r="AA3300">
        <v>0.25</v>
      </c>
      <c r="AB3300">
        <v>1</v>
      </c>
      <c r="AC3300">
        <v>0.66669999999999996</v>
      </c>
      <c r="AD3300">
        <v>0.52939999999999998</v>
      </c>
      <c r="AE3300">
        <v>0.7</v>
      </c>
      <c r="AF3300" t="s">
        <v>3915</v>
      </c>
      <c r="AG3300" s="2">
        <v>3.472222222222222E-3</v>
      </c>
      <c r="AH3300" t="s">
        <v>3911</v>
      </c>
      <c r="AI3300">
        <v>3</v>
      </c>
      <c r="AJ3300" t="s">
        <v>3967</v>
      </c>
      <c r="AK3300" s="3">
        <v>40005</v>
      </c>
      <c r="AL3300" s="10">
        <f>YEAR(ufc_fights_2[[#This Row],[date]])</f>
        <v>2009</v>
      </c>
      <c r="AM3300" t="s">
        <v>3971</v>
      </c>
      <c r="AN3300">
        <v>1</v>
      </c>
      <c r="AO3300" t="s">
        <v>3913</v>
      </c>
      <c r="AP3300">
        <f>IF(ufc_fights_2[[#This Row],[winner]]="Red",ufc_fights_2[[#This Row],[r_fighter_id]],ufc_fights_2[[#This Row],[b_fighter_id]])</f>
        <v>2113</v>
      </c>
      <c r="AQ3300" t="str">
        <f>_xlfn.XLOOKUP(ufc_fights_2[[#This Row],[winnerID]],ufc_fighters[id],ufc_fighters[fighter_name],"xxx",0,1)</f>
        <v>Jim Miller</v>
      </c>
    </row>
    <row r="3301" spans="1:43">
      <c r="A3301">
        <v>1227</v>
      </c>
      <c r="B3301">
        <v>2113</v>
      </c>
      <c r="C3301">
        <f>_xlfn.XLOOKUP(ufc_fights_2[[#This Row],[r_fighter_id]],ufc_fighters[id],ufc_fighters[year],"xxx",0,1)</f>
        <v>1983</v>
      </c>
      <c r="D3301">
        <f>_xlfn.XLOOKUP(ufc_fights_2[[#This Row],[b_fighter_id]],ufc_fighters[id],ufc_fighters[year],"Prázdné",0,1)</f>
        <v>1983</v>
      </c>
      <c r="E3301" s="10">
        <f>YEAR(ufc_fights_2[[#This Row],[date]])-ufc_fights_2[[#This Row],[r_year]]</f>
        <v>29</v>
      </c>
      <c r="F3301" s="10">
        <f>YEAR(ufc_fights_2[[#This Row],[date]])-ufc_fights_2[[#This Row],[b_year]]</f>
        <v>29</v>
      </c>
      <c r="G3301">
        <v>0</v>
      </c>
      <c r="H3301">
        <v>0</v>
      </c>
      <c r="I3301">
        <v>0.61539999999999995</v>
      </c>
      <c r="J3301">
        <v>0.33329999999999999</v>
      </c>
      <c r="K3301">
        <v>0.6774</v>
      </c>
      <c r="L3301">
        <v>0.3846</v>
      </c>
      <c r="M3301">
        <v>0</v>
      </c>
      <c r="N3301">
        <v>0.33329999999999999</v>
      </c>
      <c r="O3301">
        <v>0</v>
      </c>
      <c r="P3301">
        <v>1</v>
      </c>
      <c r="Q3301">
        <v>0</v>
      </c>
      <c r="R3301">
        <v>0</v>
      </c>
      <c r="S3301" s="2">
        <v>1.1574074074074073E-5</v>
      </c>
      <c r="T3301" s="2">
        <v>6.8287037037037036E-4</v>
      </c>
      <c r="U3301">
        <v>0.57140000000000002</v>
      </c>
      <c r="V3301">
        <v>0.28570000000000001</v>
      </c>
      <c r="W3301">
        <v>1</v>
      </c>
      <c r="X3301">
        <v>0</v>
      </c>
      <c r="Y3301">
        <v>0</v>
      </c>
      <c r="Z3301">
        <v>0.5</v>
      </c>
      <c r="AA3301">
        <v>0.33329999999999999</v>
      </c>
      <c r="AB3301">
        <v>0.66669999999999996</v>
      </c>
      <c r="AC3301">
        <v>0</v>
      </c>
      <c r="AD3301">
        <v>0.83330000000000004</v>
      </c>
      <c r="AE3301">
        <v>0</v>
      </c>
      <c r="AF3301" t="s">
        <v>3933</v>
      </c>
      <c r="AG3301" s="2">
        <v>2.1296296296296298E-3</v>
      </c>
      <c r="AH3301" t="s">
        <v>3911</v>
      </c>
      <c r="AI3301">
        <v>3</v>
      </c>
      <c r="AJ3301" t="s">
        <v>3914</v>
      </c>
      <c r="AK3301" s="3">
        <v>40928</v>
      </c>
      <c r="AL3301" s="10">
        <f>YEAR(ufc_fights_2[[#This Row],[date]])</f>
        <v>2012</v>
      </c>
      <c r="AM3301" t="s">
        <v>3971</v>
      </c>
      <c r="AN3301">
        <v>71</v>
      </c>
      <c r="AO3301" t="s">
        <v>3918</v>
      </c>
      <c r="AP3301">
        <f>IF(ufc_fights_2[[#This Row],[winner]]="Red",ufc_fights_2[[#This Row],[r_fighter_id]],ufc_fights_2[[#This Row],[b_fighter_id]])</f>
        <v>2113</v>
      </c>
      <c r="AQ3301" t="str">
        <f>_xlfn.XLOOKUP(ufc_fights_2[[#This Row],[winnerID]],ufc_fighters[id],ufc_fighters[fighter_name],"xxx",0,1)</f>
        <v>Jim Miller</v>
      </c>
    </row>
    <row r="3302" spans="1:43">
      <c r="A3302">
        <v>2050</v>
      </c>
      <c r="B3302">
        <v>2720</v>
      </c>
      <c r="C3302">
        <f>_xlfn.XLOOKUP(ufc_fights_2[[#This Row],[r_fighter_id]],ufc_fighters[id],ufc_fighters[year],"xxx",0,1)</f>
        <v>1987</v>
      </c>
      <c r="D3302">
        <f>_xlfn.XLOOKUP(ufc_fights_2[[#This Row],[b_fighter_id]],ufc_fighters[id],ufc_fighters[year],"Prázdné",0,1)</f>
        <v>1982</v>
      </c>
      <c r="E3302" s="10">
        <f>YEAR(ufc_fights_2[[#This Row],[date]])-ufc_fights_2[[#This Row],[r_year]]</f>
        <v>24</v>
      </c>
      <c r="F3302" s="10">
        <f>YEAR(ufc_fights_2[[#This Row],[date]])-ufc_fights_2[[#This Row],[b_year]]</f>
        <v>29</v>
      </c>
      <c r="G3302">
        <v>0</v>
      </c>
      <c r="H3302">
        <v>0</v>
      </c>
      <c r="I3302">
        <v>0.3488</v>
      </c>
      <c r="J3302">
        <v>0.375</v>
      </c>
      <c r="K3302">
        <v>0.52539999999999998</v>
      </c>
      <c r="L3302">
        <v>0.63100000000000001</v>
      </c>
      <c r="M3302">
        <v>0</v>
      </c>
      <c r="N3302">
        <v>1</v>
      </c>
      <c r="O3302">
        <v>1</v>
      </c>
      <c r="P3302">
        <v>4</v>
      </c>
      <c r="Q3302">
        <v>0</v>
      </c>
      <c r="R3302">
        <v>0</v>
      </c>
      <c r="S3302" s="2">
        <v>3.7037037037037035E-4</v>
      </c>
      <c r="T3302" s="2">
        <v>3.9467592592592592E-3</v>
      </c>
      <c r="U3302">
        <v>0.28570000000000001</v>
      </c>
      <c r="V3302">
        <v>0.35899999999999999</v>
      </c>
      <c r="W3302">
        <v>0.66669999999999996</v>
      </c>
      <c r="X3302">
        <v>0.6</v>
      </c>
      <c r="Y3302">
        <v>0.6</v>
      </c>
      <c r="Z3302">
        <v>0.3</v>
      </c>
      <c r="AA3302">
        <v>0.2571</v>
      </c>
      <c r="AB3302">
        <v>1</v>
      </c>
      <c r="AC3302">
        <v>0</v>
      </c>
      <c r="AD3302">
        <v>0</v>
      </c>
      <c r="AE3302">
        <v>0.69230000000000003</v>
      </c>
      <c r="AF3302" t="s">
        <v>3933</v>
      </c>
      <c r="AG3302" s="2">
        <v>2.650462962962963E-3</v>
      </c>
      <c r="AH3302" t="s">
        <v>3911</v>
      </c>
      <c r="AI3302">
        <v>3</v>
      </c>
      <c r="AJ3302" t="s">
        <v>3949</v>
      </c>
      <c r="AK3302" s="3">
        <v>40803</v>
      </c>
      <c r="AL3302" s="10">
        <f>YEAR(ufc_fights_2[[#This Row],[date]])</f>
        <v>2011</v>
      </c>
      <c r="AM3302" t="s">
        <v>3971</v>
      </c>
      <c r="AN3302">
        <v>141</v>
      </c>
      <c r="AO3302" t="s">
        <v>3918</v>
      </c>
      <c r="AP3302">
        <f>IF(ufc_fights_2[[#This Row],[winner]]="Red",ufc_fights_2[[#This Row],[r_fighter_id]],ufc_fights_2[[#This Row],[b_fighter_id]])</f>
        <v>2720</v>
      </c>
      <c r="AQ3302" t="str">
        <f>_xlfn.XLOOKUP(ufc_fights_2[[#This Row],[winnerID]],ufc_fighters[id],ufc_fighters[fighter_name],"xxx",0,1)</f>
        <v>Vagner Rocha</v>
      </c>
    </row>
    <row r="3303" spans="1:43">
      <c r="A3303">
        <v>2113</v>
      </c>
      <c r="B3303">
        <v>301</v>
      </c>
      <c r="C3303">
        <f>_xlfn.XLOOKUP(ufc_fights_2[[#This Row],[r_fighter_id]],ufc_fighters[id],ufc_fighters[year],"xxx",0,1)</f>
        <v>1983</v>
      </c>
      <c r="D3303">
        <f>_xlfn.XLOOKUP(ufc_fights_2[[#This Row],[b_fighter_id]],ufc_fighters[id],ufc_fighters[year],"Prázdné",0,1)</f>
        <v>1981</v>
      </c>
      <c r="E3303" s="10">
        <f>YEAR(ufc_fights_2[[#This Row],[date]])-ufc_fights_2[[#This Row],[r_year]]</f>
        <v>27</v>
      </c>
      <c r="F3303" s="10">
        <f>YEAR(ufc_fights_2[[#This Row],[date]])-ufc_fights_2[[#This Row],[b_year]]</f>
        <v>29</v>
      </c>
      <c r="G3303">
        <v>0</v>
      </c>
      <c r="H3303">
        <v>0</v>
      </c>
      <c r="I3303">
        <v>0.34329999999999999</v>
      </c>
      <c r="J3303">
        <v>0.37780000000000002</v>
      </c>
      <c r="K3303">
        <v>0.47189999999999999</v>
      </c>
      <c r="L3303">
        <v>0.64200000000000002</v>
      </c>
      <c r="M3303">
        <v>0.5</v>
      </c>
      <c r="N3303">
        <v>0.5</v>
      </c>
      <c r="O3303">
        <v>3</v>
      </c>
      <c r="P3303">
        <v>1</v>
      </c>
      <c r="Q3303">
        <v>1</v>
      </c>
      <c r="R3303">
        <v>0</v>
      </c>
      <c r="S3303" s="2">
        <v>1.1226851851851851E-3</v>
      </c>
      <c r="T3303" s="2">
        <v>6.8402777777777776E-3</v>
      </c>
      <c r="U3303">
        <v>0.22220000000000001</v>
      </c>
      <c r="V3303">
        <v>0.2059</v>
      </c>
      <c r="W3303">
        <v>0.71430000000000005</v>
      </c>
      <c r="X3303">
        <v>1</v>
      </c>
      <c r="Y3303">
        <v>1</v>
      </c>
      <c r="Z3303">
        <v>0.28000000000000003</v>
      </c>
      <c r="AA3303">
        <v>0.2069</v>
      </c>
      <c r="AB3303">
        <v>0.6</v>
      </c>
      <c r="AC3303">
        <v>0.88890000000000002</v>
      </c>
      <c r="AD3303">
        <v>0.42859999999999998</v>
      </c>
      <c r="AE3303">
        <v>0.42859999999999998</v>
      </c>
      <c r="AF3303" t="s">
        <v>3915</v>
      </c>
      <c r="AG3303" s="2">
        <v>3.472222222222222E-3</v>
      </c>
      <c r="AH3303" t="s">
        <v>3911</v>
      </c>
      <c r="AI3303">
        <v>3</v>
      </c>
      <c r="AJ3303" t="s">
        <v>3949</v>
      </c>
      <c r="AK3303" s="3">
        <v>40264</v>
      </c>
      <c r="AL3303" s="10">
        <f>YEAR(ufc_fights_2[[#This Row],[date]])</f>
        <v>2010</v>
      </c>
      <c r="AM3303" t="s">
        <v>3971</v>
      </c>
      <c r="AN3303">
        <v>9</v>
      </c>
      <c r="AO3303" t="s">
        <v>3913</v>
      </c>
      <c r="AP3303">
        <f>IF(ufc_fights_2[[#This Row],[winner]]="Red",ufc_fights_2[[#This Row],[r_fighter_id]],ufc_fights_2[[#This Row],[b_fighter_id]])</f>
        <v>2113</v>
      </c>
      <c r="AQ3303" t="str">
        <f>_xlfn.XLOOKUP(ufc_fights_2[[#This Row],[winnerID]],ufc_fighters[id],ufc_fighters[fighter_name],"xxx",0,1)</f>
        <v>Jim Miller</v>
      </c>
    </row>
    <row r="3304" spans="1:43">
      <c r="A3304">
        <v>2113</v>
      </c>
      <c r="B3304">
        <v>3250</v>
      </c>
      <c r="C3304">
        <f>_xlfn.XLOOKUP(ufc_fights_2[[#This Row],[r_fighter_id]],ufc_fighters[id],ufc_fighters[year],"xxx",0,1)</f>
        <v>1983</v>
      </c>
      <c r="D3304">
        <f>_xlfn.XLOOKUP(ufc_fights_2[[#This Row],[b_fighter_id]],ufc_fighters[id],ufc_fighters[year],"Prázdné",0,1)</f>
        <v>1983</v>
      </c>
      <c r="E3304" s="10">
        <f>YEAR(ufc_fights_2[[#This Row],[date]])-ufc_fights_2[[#This Row],[r_year]]</f>
        <v>27</v>
      </c>
      <c r="F3304" s="10">
        <f>YEAR(ufc_fights_2[[#This Row],[date]])-ufc_fights_2[[#This Row],[b_year]]</f>
        <v>27</v>
      </c>
      <c r="G3304">
        <v>0</v>
      </c>
      <c r="H3304">
        <v>0</v>
      </c>
      <c r="I3304">
        <v>0.25659999999999999</v>
      </c>
      <c r="J3304">
        <v>0.23</v>
      </c>
      <c r="K3304">
        <v>0.34379999999999999</v>
      </c>
      <c r="L3304">
        <v>0.31580000000000003</v>
      </c>
      <c r="M3304">
        <v>0</v>
      </c>
      <c r="N3304">
        <v>0.8</v>
      </c>
      <c r="O3304">
        <v>2</v>
      </c>
      <c r="P3304">
        <v>0</v>
      </c>
      <c r="Q3304">
        <v>0</v>
      </c>
      <c r="R3304">
        <v>0</v>
      </c>
      <c r="S3304" s="2">
        <v>1.4467592592592592E-3</v>
      </c>
      <c r="T3304" s="2">
        <v>2.3263888888888887E-3</v>
      </c>
      <c r="U3304">
        <v>0.15290000000000001</v>
      </c>
      <c r="V3304">
        <v>0.22339999999999999</v>
      </c>
      <c r="W3304">
        <v>0.4667</v>
      </c>
      <c r="X3304">
        <v>0.69230000000000003</v>
      </c>
      <c r="Y3304">
        <v>0.5</v>
      </c>
      <c r="Z3304">
        <v>0.2475</v>
      </c>
      <c r="AA3304">
        <v>0.21740000000000001</v>
      </c>
      <c r="AB3304">
        <v>0.33329999999999999</v>
      </c>
      <c r="AC3304">
        <v>0.42859999999999998</v>
      </c>
      <c r="AD3304">
        <v>0</v>
      </c>
      <c r="AE3304">
        <v>0</v>
      </c>
      <c r="AF3304" t="s">
        <v>3915</v>
      </c>
      <c r="AG3304" s="2">
        <v>3.472222222222222E-3</v>
      </c>
      <c r="AH3304" t="s">
        <v>3911</v>
      </c>
      <c r="AI3304">
        <v>3</v>
      </c>
      <c r="AJ3304" t="s">
        <v>4044</v>
      </c>
      <c r="AK3304" s="3">
        <v>40436</v>
      </c>
      <c r="AL3304" s="10">
        <f>YEAR(ufc_fights_2[[#This Row],[date]])</f>
        <v>2010</v>
      </c>
      <c r="AM3304" t="s">
        <v>3971</v>
      </c>
      <c r="AN3304">
        <v>55</v>
      </c>
      <c r="AO3304" t="s">
        <v>3913</v>
      </c>
      <c r="AP3304">
        <f>IF(ufc_fights_2[[#This Row],[winner]]="Red",ufc_fights_2[[#This Row],[r_fighter_id]],ufc_fights_2[[#This Row],[b_fighter_id]])</f>
        <v>2113</v>
      </c>
      <c r="AQ3304" t="str">
        <f>_xlfn.XLOOKUP(ufc_fights_2[[#This Row],[winnerID]],ufc_fighters[id],ufc_fighters[fighter_name],"xxx",0,1)</f>
        <v>Jim Miller</v>
      </c>
    </row>
    <row r="3305" spans="1:43">
      <c r="A3305">
        <v>2113</v>
      </c>
      <c r="B3305">
        <v>2946</v>
      </c>
      <c r="C3305">
        <f>_xlfn.XLOOKUP(ufc_fights_2[[#This Row],[r_fighter_id]],ufc_fighters[id],ufc_fighters[year],"xxx",0,1)</f>
        <v>1983</v>
      </c>
      <c r="D3305">
        <f>_xlfn.XLOOKUP(ufc_fights_2[[#This Row],[b_fighter_id]],ufc_fighters[id],ufc_fighters[year],"Prázdné",0,1)</f>
        <v>1972</v>
      </c>
      <c r="E3305" s="10">
        <f>YEAR(ufc_fights_2[[#This Row],[date]])-ufc_fights_2[[#This Row],[r_year]]</f>
        <v>28</v>
      </c>
      <c r="F3305" s="10">
        <f>YEAR(ufc_fights_2[[#This Row],[date]])-ufc_fights_2[[#This Row],[b_year]]</f>
        <v>39</v>
      </c>
      <c r="G3305">
        <v>1</v>
      </c>
      <c r="H3305">
        <v>0</v>
      </c>
      <c r="I3305">
        <v>0.32819999999999999</v>
      </c>
      <c r="J3305">
        <v>0.2</v>
      </c>
      <c r="K3305">
        <v>0.44190000000000002</v>
      </c>
      <c r="L3305">
        <v>0.24640000000000001</v>
      </c>
      <c r="M3305">
        <v>1</v>
      </c>
      <c r="N3305">
        <v>0.33329999999999999</v>
      </c>
      <c r="O3305">
        <v>2</v>
      </c>
      <c r="P3305">
        <v>0</v>
      </c>
      <c r="Q3305">
        <v>0</v>
      </c>
      <c r="R3305">
        <v>0</v>
      </c>
      <c r="S3305" s="2">
        <v>2.3842592592592591E-3</v>
      </c>
      <c r="T3305" s="2">
        <v>6.9444444444444447E-4</v>
      </c>
      <c r="U3305">
        <v>0.27029999999999998</v>
      </c>
      <c r="V3305">
        <v>0.12280000000000001</v>
      </c>
      <c r="W3305">
        <v>0.6</v>
      </c>
      <c r="X3305">
        <v>0.8</v>
      </c>
      <c r="Y3305">
        <v>0.75</v>
      </c>
      <c r="Z3305">
        <v>0.26319999999999999</v>
      </c>
      <c r="AA3305">
        <v>0.1953</v>
      </c>
      <c r="AB3305">
        <v>0.625</v>
      </c>
      <c r="AC3305">
        <v>0</v>
      </c>
      <c r="AD3305">
        <v>0.88890000000000002</v>
      </c>
      <c r="AE3305">
        <v>1</v>
      </c>
      <c r="AF3305" t="s">
        <v>3910</v>
      </c>
      <c r="AG3305" s="2">
        <v>1.5625000000000001E-3</v>
      </c>
      <c r="AH3305" t="s">
        <v>3911</v>
      </c>
      <c r="AI3305">
        <v>3</v>
      </c>
      <c r="AJ3305" t="s">
        <v>4016</v>
      </c>
      <c r="AK3305" s="3">
        <v>40621</v>
      </c>
      <c r="AL3305" s="10">
        <f>YEAR(ufc_fights_2[[#This Row],[date]])</f>
        <v>2011</v>
      </c>
      <c r="AM3305" t="s">
        <v>3971</v>
      </c>
      <c r="AN3305">
        <v>9</v>
      </c>
      <c r="AO3305" t="s">
        <v>3913</v>
      </c>
      <c r="AP3305">
        <f>IF(ufc_fights_2[[#This Row],[winner]]="Red",ufc_fights_2[[#This Row],[r_fighter_id]],ufc_fights_2[[#This Row],[b_fighter_id]])</f>
        <v>2113</v>
      </c>
      <c r="AQ3305" t="str">
        <f>_xlfn.XLOOKUP(ufc_fights_2[[#This Row],[winnerID]],ufc_fighters[id],ufc_fighters[fighter_name],"xxx",0,1)</f>
        <v>Jim Miller</v>
      </c>
    </row>
    <row r="3306" spans="1:43">
      <c r="A3306">
        <v>2829</v>
      </c>
      <c r="B3306">
        <v>1753</v>
      </c>
      <c r="C3306">
        <f>_xlfn.XLOOKUP(ufc_fights_2[[#This Row],[r_fighter_id]],ufc_fighters[id],ufc_fighters[year],"xxx",0,1)</f>
        <v>1981</v>
      </c>
      <c r="D3306">
        <f>_xlfn.XLOOKUP(ufc_fights_2[[#This Row],[b_fighter_id]],ufc_fighters[id],ufc_fighters[year],"Prázdné",0,1)</f>
        <v>1984</v>
      </c>
      <c r="E3306" s="10">
        <f>YEAR(ufc_fights_2[[#This Row],[date]])-ufc_fights_2[[#This Row],[r_year]]</f>
        <v>35</v>
      </c>
      <c r="F3306" s="10">
        <f>YEAR(ufc_fights_2[[#This Row],[date]])-ufc_fights_2[[#This Row],[b_year]]</f>
        <v>32</v>
      </c>
      <c r="G3306">
        <v>0</v>
      </c>
      <c r="H3306">
        <v>1</v>
      </c>
      <c r="I3306">
        <v>0.6</v>
      </c>
      <c r="J3306">
        <v>0.66669999999999996</v>
      </c>
      <c r="K3306">
        <v>0.63639999999999997</v>
      </c>
      <c r="L3306">
        <v>0.7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</v>
      </c>
      <c r="T3306" s="2">
        <v>1.9675925925925926E-4</v>
      </c>
      <c r="U3306">
        <v>0.42859999999999998</v>
      </c>
      <c r="V3306">
        <v>0.66669999999999996</v>
      </c>
      <c r="W3306">
        <v>1</v>
      </c>
      <c r="X3306">
        <v>1</v>
      </c>
      <c r="Y3306">
        <v>0</v>
      </c>
      <c r="Z3306">
        <v>0.625</v>
      </c>
      <c r="AA3306">
        <v>0.6</v>
      </c>
      <c r="AB3306">
        <v>0.5</v>
      </c>
      <c r="AC3306">
        <v>0.73680000000000001</v>
      </c>
      <c r="AD3306">
        <v>0</v>
      </c>
      <c r="AE3306">
        <v>0.5</v>
      </c>
      <c r="AF3306" t="s">
        <v>3910</v>
      </c>
      <c r="AG3306" s="2">
        <v>9.9537037037037042E-4</v>
      </c>
      <c r="AH3306" t="s">
        <v>3911</v>
      </c>
      <c r="AI3306">
        <v>3</v>
      </c>
      <c r="AJ3306" t="s">
        <v>3916</v>
      </c>
      <c r="AK3306" s="3">
        <v>42560</v>
      </c>
      <c r="AL3306" s="10">
        <f>YEAR(ufc_fights_2[[#This Row],[date]])</f>
        <v>2016</v>
      </c>
      <c r="AM3306" t="s">
        <v>3971</v>
      </c>
      <c r="AN3306">
        <v>1</v>
      </c>
      <c r="AO3306" t="s">
        <v>3918</v>
      </c>
      <c r="AP3306">
        <f>IF(ufc_fights_2[[#This Row],[winner]]="Red",ufc_fights_2[[#This Row],[r_fighter_id]],ufc_fights_2[[#This Row],[b_fighter_id]])</f>
        <v>1753</v>
      </c>
      <c r="AQ3306" t="str">
        <f>_xlfn.XLOOKUP(ufc_fights_2[[#This Row],[winnerID]],ufc_fighters[id],ufc_fighters[fighter_name],"xxx",0,1)</f>
        <v>Joe Lauzon</v>
      </c>
    </row>
    <row r="3307" spans="1:43">
      <c r="A3307">
        <v>2113</v>
      </c>
      <c r="B3307">
        <v>1226</v>
      </c>
      <c r="C3307">
        <f>_xlfn.XLOOKUP(ufc_fights_2[[#This Row],[r_fighter_id]],ufc_fighters[id],ufc_fighters[year],"xxx",0,1)</f>
        <v>1983</v>
      </c>
      <c r="D3307">
        <f>_xlfn.XLOOKUP(ufc_fights_2[[#This Row],[b_fighter_id]],ufc_fighters[id],ufc_fighters[year],"Prázdné",0,1)</f>
        <v>1981</v>
      </c>
      <c r="E3307" s="10">
        <f>YEAR(ufc_fights_2[[#This Row],[date]])-ufc_fights_2[[#This Row],[r_year]]</f>
        <v>36</v>
      </c>
      <c r="F3307" s="10">
        <f>YEAR(ufc_fights_2[[#This Row],[date]])-ufc_fights_2[[#This Row],[b_year]]</f>
        <v>38</v>
      </c>
      <c r="G3307">
        <v>0</v>
      </c>
      <c r="H3307">
        <v>0</v>
      </c>
      <c r="I3307">
        <v>0.25</v>
      </c>
      <c r="J3307">
        <v>0.4</v>
      </c>
      <c r="K3307">
        <v>0.25</v>
      </c>
      <c r="L3307">
        <v>0.4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 s="2">
        <v>0</v>
      </c>
      <c r="T3307" s="2">
        <v>1.273148148148148E-4</v>
      </c>
      <c r="U3307">
        <v>0.1429</v>
      </c>
      <c r="V3307">
        <v>0.25</v>
      </c>
      <c r="W3307">
        <v>0</v>
      </c>
      <c r="X3307">
        <v>1</v>
      </c>
      <c r="Y3307">
        <v>1</v>
      </c>
      <c r="Z3307">
        <v>0.25</v>
      </c>
      <c r="AA3307">
        <v>0.4</v>
      </c>
      <c r="AB3307">
        <v>0</v>
      </c>
      <c r="AC3307">
        <v>0</v>
      </c>
      <c r="AD3307">
        <v>0</v>
      </c>
      <c r="AE3307">
        <v>0</v>
      </c>
      <c r="AF3307" t="s">
        <v>3933</v>
      </c>
      <c r="AG3307" s="2">
        <v>6.7129629629629625E-4</v>
      </c>
      <c r="AH3307" t="s">
        <v>3911</v>
      </c>
      <c r="AI3307">
        <v>3</v>
      </c>
      <c r="AJ3307" t="s">
        <v>3914</v>
      </c>
      <c r="AK3307" s="3">
        <v>43680</v>
      </c>
      <c r="AL3307" s="10">
        <f>YEAR(ufc_fights_2[[#This Row],[date]])</f>
        <v>2019</v>
      </c>
      <c r="AM3307" t="s">
        <v>3971</v>
      </c>
      <c r="AN3307">
        <v>9</v>
      </c>
      <c r="AO3307" t="s">
        <v>3913</v>
      </c>
      <c r="AP3307">
        <f>IF(ufc_fights_2[[#This Row],[winner]]="Red",ufc_fights_2[[#This Row],[r_fighter_id]],ufc_fights_2[[#This Row],[b_fighter_id]])</f>
        <v>2113</v>
      </c>
      <c r="AQ3307" t="str">
        <f>_xlfn.XLOOKUP(ufc_fights_2[[#This Row],[winnerID]],ufc_fighters[id],ufc_fighters[fighter_name],"xxx",0,1)</f>
        <v>Jim Miller</v>
      </c>
    </row>
    <row r="3308" spans="1:43">
      <c r="A3308">
        <v>523</v>
      </c>
      <c r="B3308">
        <v>808</v>
      </c>
      <c r="C3308">
        <f>_xlfn.XLOOKUP(ufc_fights_2[[#This Row],[r_fighter_id]],ufc_fighters[id],ufc_fighters[year],"xxx",0,1)</f>
        <v>1983</v>
      </c>
      <c r="D3308">
        <f>_xlfn.XLOOKUP(ufc_fights_2[[#This Row],[b_fighter_id]],ufc_fighters[id],ufc_fighters[year],"Prázdné",0,1)</f>
        <v>1984</v>
      </c>
      <c r="E3308" s="10">
        <f>YEAR(ufc_fights_2[[#This Row],[date]])-ufc_fights_2[[#This Row],[r_year]]</f>
        <v>30</v>
      </c>
      <c r="F3308" s="10">
        <f>YEAR(ufc_fights_2[[#This Row],[date]])-ufc_fights_2[[#This Row],[b_year]]</f>
        <v>29</v>
      </c>
      <c r="G3308">
        <v>0</v>
      </c>
      <c r="H3308">
        <v>1</v>
      </c>
      <c r="I3308">
        <v>0.5</v>
      </c>
      <c r="J3308">
        <v>0.35780000000000001</v>
      </c>
      <c r="K3308">
        <v>0.5181</v>
      </c>
      <c r="L3308">
        <v>0.4531</v>
      </c>
      <c r="M3308">
        <v>1</v>
      </c>
      <c r="N3308">
        <v>0.33329999999999999</v>
      </c>
      <c r="O3308">
        <v>0</v>
      </c>
      <c r="P3308">
        <v>0</v>
      </c>
      <c r="Q3308">
        <v>0</v>
      </c>
      <c r="R3308">
        <v>0</v>
      </c>
      <c r="S3308" s="2">
        <v>6.9444444444444447E-4</v>
      </c>
      <c r="T3308" s="2">
        <v>2.662037037037037E-3</v>
      </c>
      <c r="U3308">
        <v>0.26469999999999999</v>
      </c>
      <c r="V3308">
        <v>0.26919999999999999</v>
      </c>
      <c r="W3308">
        <v>0.61760000000000004</v>
      </c>
      <c r="X3308">
        <v>0.83330000000000004</v>
      </c>
      <c r="Y3308">
        <v>0.66669999999999996</v>
      </c>
      <c r="Z3308">
        <v>0.48049999999999998</v>
      </c>
      <c r="AA3308">
        <v>0.32969999999999999</v>
      </c>
      <c r="AB3308">
        <v>1</v>
      </c>
      <c r="AC3308">
        <v>1</v>
      </c>
      <c r="AD3308">
        <v>0</v>
      </c>
      <c r="AE3308">
        <v>0.47060000000000002</v>
      </c>
      <c r="AF3308" t="s">
        <v>3915</v>
      </c>
      <c r="AG3308" s="2">
        <v>3.472222222222222E-3</v>
      </c>
      <c r="AH3308" t="s">
        <v>3911</v>
      </c>
      <c r="AI3308">
        <v>3</v>
      </c>
      <c r="AJ3308" t="s">
        <v>3928</v>
      </c>
      <c r="AK3308" s="3">
        <v>41514</v>
      </c>
      <c r="AL3308" s="10">
        <f>YEAR(ufc_fights_2[[#This Row],[date]])</f>
        <v>2013</v>
      </c>
      <c r="AM3308" t="s">
        <v>3971</v>
      </c>
      <c r="AN3308">
        <v>148</v>
      </c>
      <c r="AO3308" t="s">
        <v>3918</v>
      </c>
      <c r="AP3308">
        <f>IF(ufc_fights_2[[#This Row],[winner]]="Red",ufc_fights_2[[#This Row],[r_fighter_id]],ufc_fights_2[[#This Row],[b_fighter_id]])</f>
        <v>808</v>
      </c>
      <c r="AQ3308" t="str">
        <f>_xlfn.XLOOKUP(ufc_fights_2[[#This Row],[winnerID]],ufc_fighters[id],ufc_fighters[fighter_name],"xxx",0,1)</f>
        <v>Rafael Dos Anjos</v>
      </c>
    </row>
    <row r="3309" spans="1:43">
      <c r="A3309">
        <v>808</v>
      </c>
      <c r="B3309">
        <v>1351</v>
      </c>
      <c r="C3309">
        <f>_xlfn.XLOOKUP(ufc_fights_2[[#This Row],[r_fighter_id]],ufc_fighters[id],ufc_fighters[year],"xxx",0,1)</f>
        <v>1984</v>
      </c>
      <c r="D3309">
        <f>_xlfn.XLOOKUP(ufc_fights_2[[#This Row],[b_fighter_id]],ufc_fighters[id],ufc_fighters[year],"Prázdné",0,1)</f>
        <v>1981</v>
      </c>
      <c r="E3309" s="10">
        <f>YEAR(ufc_fights_2[[#This Row],[date]])-ufc_fights_2[[#This Row],[r_year]]</f>
        <v>30</v>
      </c>
      <c r="F3309" s="10">
        <f>YEAR(ufc_fights_2[[#This Row],[date]])-ufc_fights_2[[#This Row],[b_year]]</f>
        <v>33</v>
      </c>
      <c r="G3309">
        <v>1</v>
      </c>
      <c r="H3309">
        <v>0</v>
      </c>
      <c r="I3309">
        <v>0.52939999999999998</v>
      </c>
      <c r="J3309">
        <v>0.375</v>
      </c>
      <c r="K3309">
        <v>0.62350000000000005</v>
      </c>
      <c r="L3309">
        <v>0.3881</v>
      </c>
      <c r="M3309">
        <v>1</v>
      </c>
      <c r="N3309">
        <v>1</v>
      </c>
      <c r="O3309">
        <v>3</v>
      </c>
      <c r="P3309">
        <v>0</v>
      </c>
      <c r="Q3309">
        <v>0</v>
      </c>
      <c r="R3309">
        <v>0</v>
      </c>
      <c r="S3309" s="2">
        <v>1.2962962962962963E-3</v>
      </c>
      <c r="T3309" s="2">
        <v>2.0138888888888888E-3</v>
      </c>
      <c r="U3309">
        <v>0.46150000000000002</v>
      </c>
      <c r="V3309">
        <v>0.375</v>
      </c>
      <c r="W3309">
        <v>0.73329999999999995</v>
      </c>
      <c r="X3309">
        <v>1</v>
      </c>
      <c r="Y3309">
        <v>1</v>
      </c>
      <c r="Z3309">
        <v>0.45450000000000002</v>
      </c>
      <c r="AA3309">
        <v>0.31580000000000003</v>
      </c>
      <c r="AB3309">
        <v>0.66669999999999996</v>
      </c>
      <c r="AC3309">
        <v>1</v>
      </c>
      <c r="AD3309">
        <v>0.9</v>
      </c>
      <c r="AE3309">
        <v>0.66669999999999996</v>
      </c>
      <c r="AF3309" t="s">
        <v>3910</v>
      </c>
      <c r="AG3309" s="2">
        <v>2.5000000000000001E-3</v>
      </c>
      <c r="AH3309" t="s">
        <v>3911</v>
      </c>
      <c r="AI3309">
        <v>3</v>
      </c>
      <c r="AJ3309" t="s">
        <v>4016</v>
      </c>
      <c r="AK3309" s="3">
        <v>41797</v>
      </c>
      <c r="AL3309" s="10">
        <f>YEAR(ufc_fights_2[[#This Row],[date]])</f>
        <v>2014</v>
      </c>
      <c r="AM3309" t="s">
        <v>3971</v>
      </c>
      <c r="AN3309">
        <v>126</v>
      </c>
      <c r="AO3309" t="s">
        <v>3913</v>
      </c>
      <c r="AP3309">
        <f>IF(ufc_fights_2[[#This Row],[winner]]="Red",ufc_fights_2[[#This Row],[r_fighter_id]],ufc_fights_2[[#This Row],[b_fighter_id]])</f>
        <v>808</v>
      </c>
      <c r="AQ3309" t="str">
        <f>_xlfn.XLOOKUP(ufc_fights_2[[#This Row],[winnerID]],ufc_fighters[id],ufc_fighters[fighter_name],"xxx",0,1)</f>
        <v>Rafael Dos Anjos</v>
      </c>
    </row>
    <row r="3310" spans="1:43">
      <c r="A3310">
        <v>2113</v>
      </c>
      <c r="B3310">
        <v>512</v>
      </c>
      <c r="C3310">
        <f>_xlfn.XLOOKUP(ufc_fights_2[[#This Row],[r_fighter_id]],ufc_fighters[id],ufc_fighters[year],"xxx",0,1)</f>
        <v>1983</v>
      </c>
      <c r="D3310">
        <f>_xlfn.XLOOKUP(ufc_fights_2[[#This Row],[b_fighter_id]],ufc_fighters[id],ufc_fighters[year],"Prázdné",0,1)</f>
        <v>1979</v>
      </c>
      <c r="E3310" s="10">
        <f>YEAR(ufc_fights_2[[#This Row],[date]])-ufc_fights_2[[#This Row],[r_year]]</f>
        <v>32</v>
      </c>
      <c r="F3310" s="10">
        <f>YEAR(ufc_fights_2[[#This Row],[date]])-ufc_fights_2[[#This Row],[b_year]]</f>
        <v>36</v>
      </c>
      <c r="G3310">
        <v>0</v>
      </c>
      <c r="H3310">
        <v>0</v>
      </c>
      <c r="I3310">
        <v>0.40910000000000002</v>
      </c>
      <c r="J3310">
        <v>0.33979999999999999</v>
      </c>
      <c r="K3310">
        <v>0.4803</v>
      </c>
      <c r="L3310">
        <v>0.42499999999999999</v>
      </c>
      <c r="M3310">
        <v>0.66669999999999996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1.5046296296296296E-3</v>
      </c>
      <c r="T3310" s="2">
        <v>1.6203703703703703E-3</v>
      </c>
      <c r="U3310">
        <v>0.26919999999999999</v>
      </c>
      <c r="V3310">
        <v>0.26829999999999998</v>
      </c>
      <c r="W3310">
        <v>0.57140000000000002</v>
      </c>
      <c r="X3310">
        <v>0.88890000000000002</v>
      </c>
      <c r="Y3310">
        <v>0.8</v>
      </c>
      <c r="Z3310">
        <v>0.4078</v>
      </c>
      <c r="AA3310">
        <v>0.3367</v>
      </c>
      <c r="AB3310">
        <v>0.2</v>
      </c>
      <c r="AC3310">
        <v>0</v>
      </c>
      <c r="AD3310">
        <v>1</v>
      </c>
      <c r="AE3310">
        <v>0.66669999999999996</v>
      </c>
      <c r="AF3310" t="s">
        <v>3922</v>
      </c>
      <c r="AG3310" s="2">
        <v>3.472222222222222E-3</v>
      </c>
      <c r="AH3310" t="s">
        <v>3911</v>
      </c>
      <c r="AI3310">
        <v>3</v>
      </c>
      <c r="AJ3310" t="s">
        <v>3914</v>
      </c>
      <c r="AK3310" s="3">
        <v>42210</v>
      </c>
      <c r="AL3310" s="10">
        <f>YEAR(ufc_fights_2[[#This Row],[date]])</f>
        <v>2015</v>
      </c>
      <c r="AM3310" t="s">
        <v>3971</v>
      </c>
      <c r="AN3310">
        <v>8</v>
      </c>
      <c r="AO3310" t="s">
        <v>3913</v>
      </c>
      <c r="AP3310">
        <f>IF(ufc_fights_2[[#This Row],[winner]]="Red",ufc_fights_2[[#This Row],[r_fighter_id]],ufc_fights_2[[#This Row],[b_fighter_id]])</f>
        <v>2113</v>
      </c>
      <c r="AQ3310" t="str">
        <f>_xlfn.XLOOKUP(ufc_fights_2[[#This Row],[winnerID]],ufc_fighters[id],ufc_fighters[fighter_name],"xxx",0,1)</f>
        <v>Jim Miller</v>
      </c>
    </row>
    <row r="3311" spans="1:43">
      <c r="A3311">
        <v>2113</v>
      </c>
      <c r="B3311">
        <v>1876</v>
      </c>
      <c r="C3311">
        <f>_xlfn.XLOOKUP(ufc_fights_2[[#This Row],[r_fighter_id]],ufc_fighters[id],ufc_fighters[year],"xxx",0,1)</f>
        <v>1983</v>
      </c>
      <c r="D3311">
        <f>_xlfn.XLOOKUP(ufc_fights_2[[#This Row],[b_fighter_id]],ufc_fighters[id],ufc_fighters[year],"Prázdné",0,1)</f>
        <v>1978</v>
      </c>
      <c r="E3311" s="10">
        <f>YEAR(ufc_fights_2[[#This Row],[date]])-ufc_fights_2[[#This Row],[r_year]]</f>
        <v>27</v>
      </c>
      <c r="F3311" s="10">
        <f>YEAR(ufc_fights_2[[#This Row],[date]])-ufc_fights_2[[#This Row],[b_year]]</f>
        <v>32</v>
      </c>
      <c r="G3311">
        <v>1</v>
      </c>
      <c r="H3311">
        <v>0</v>
      </c>
      <c r="I3311">
        <v>0.26090000000000002</v>
      </c>
      <c r="J3311">
        <v>7.4099999999999999E-2</v>
      </c>
      <c r="K3311">
        <v>0.39290000000000003</v>
      </c>
      <c r="L3311">
        <v>0.1071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 s="2">
        <v>1.7361111111111112E-4</v>
      </c>
      <c r="T3311" s="2">
        <v>2.4305555555555555E-4</v>
      </c>
      <c r="U3311">
        <v>0.15790000000000001</v>
      </c>
      <c r="V3311">
        <v>7.6899999999999996E-2</v>
      </c>
      <c r="W3311">
        <v>0.5</v>
      </c>
      <c r="X3311">
        <v>1</v>
      </c>
      <c r="Y3311">
        <v>0</v>
      </c>
      <c r="Z3311">
        <v>0.23810000000000001</v>
      </c>
      <c r="AA3311">
        <v>7.4099999999999999E-2</v>
      </c>
      <c r="AB3311">
        <v>0</v>
      </c>
      <c r="AC3311">
        <v>0</v>
      </c>
      <c r="AD3311">
        <v>0.5</v>
      </c>
      <c r="AE3311">
        <v>0</v>
      </c>
      <c r="AF3311" t="s">
        <v>3933</v>
      </c>
      <c r="AG3311" s="2">
        <v>1.7476851851851852E-3</v>
      </c>
      <c r="AH3311" t="s">
        <v>3911</v>
      </c>
      <c r="AI3311">
        <v>3</v>
      </c>
      <c r="AJ3311" t="s">
        <v>3939</v>
      </c>
      <c r="AK3311" s="3">
        <v>40180</v>
      </c>
      <c r="AL3311" s="10">
        <f>YEAR(ufc_fights_2[[#This Row],[date]])</f>
        <v>2010</v>
      </c>
      <c r="AM3311" t="s">
        <v>3971</v>
      </c>
      <c r="AN3311">
        <v>1</v>
      </c>
      <c r="AO3311" t="s">
        <v>3913</v>
      </c>
      <c r="AP3311">
        <f>IF(ufc_fights_2[[#This Row],[winner]]="Red",ufc_fights_2[[#This Row],[r_fighter_id]],ufc_fights_2[[#This Row],[b_fighter_id]])</f>
        <v>2113</v>
      </c>
      <c r="AQ3311" t="str">
        <f>_xlfn.XLOOKUP(ufc_fights_2[[#This Row],[winnerID]],ufc_fighters[id],ufc_fighters[fighter_name],"xxx",0,1)</f>
        <v>Jim Miller</v>
      </c>
    </row>
    <row r="3312" spans="1:43">
      <c r="A3312">
        <v>2113</v>
      </c>
      <c r="B3312">
        <v>446</v>
      </c>
      <c r="C3312">
        <f>_xlfn.XLOOKUP(ufc_fights_2[[#This Row],[r_fighter_id]],ufc_fighters[id],ufc_fighters[year],"xxx",0,1)</f>
        <v>1983</v>
      </c>
      <c r="D3312">
        <f>_xlfn.XLOOKUP(ufc_fights_2[[#This Row],[b_fighter_id]],ufc_fighters[id],ufc_fighters[year],"Prázdné",0,1)</f>
        <v>1978</v>
      </c>
      <c r="E3312" s="10">
        <f>YEAR(ufc_fights_2[[#This Row],[date]])-ufc_fights_2[[#This Row],[r_year]]</f>
        <v>30</v>
      </c>
      <c r="F3312" s="10">
        <f>YEAR(ufc_fights_2[[#This Row],[date]])-ufc_fights_2[[#This Row],[b_year]]</f>
        <v>35</v>
      </c>
      <c r="G3312">
        <v>0</v>
      </c>
      <c r="H3312">
        <v>0</v>
      </c>
      <c r="I3312">
        <v>0.24</v>
      </c>
      <c r="J3312">
        <v>0.4783</v>
      </c>
      <c r="K3312">
        <v>0.32140000000000002</v>
      </c>
      <c r="L3312">
        <v>0.57140000000000002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 s="2">
        <v>1.3888888888888889E-4</v>
      </c>
      <c r="T3312" s="2">
        <v>9.0277777777777774E-4</v>
      </c>
      <c r="U3312">
        <v>0.1429</v>
      </c>
      <c r="V3312">
        <v>0.33329999999999999</v>
      </c>
      <c r="W3312">
        <v>1</v>
      </c>
      <c r="X3312">
        <v>0.5</v>
      </c>
      <c r="Y3312">
        <v>1</v>
      </c>
      <c r="Z3312">
        <v>0.1905</v>
      </c>
      <c r="AA3312">
        <v>0.47370000000000001</v>
      </c>
      <c r="AB3312">
        <v>0.66669999999999996</v>
      </c>
      <c r="AC3312">
        <v>1</v>
      </c>
      <c r="AD3312">
        <v>0</v>
      </c>
      <c r="AE3312">
        <v>0</v>
      </c>
      <c r="AF3312" t="s">
        <v>3933</v>
      </c>
      <c r="AG3312" s="2">
        <v>2.5694444444444445E-3</v>
      </c>
      <c r="AH3312" t="s">
        <v>3911</v>
      </c>
      <c r="AI3312">
        <v>3</v>
      </c>
      <c r="AJ3312" t="s">
        <v>3914</v>
      </c>
      <c r="AK3312" s="3">
        <v>41636</v>
      </c>
      <c r="AL3312" s="10">
        <f>YEAR(ufc_fights_2[[#This Row],[date]])</f>
        <v>2013</v>
      </c>
      <c r="AM3312" t="s">
        <v>3971</v>
      </c>
      <c r="AN3312">
        <v>1</v>
      </c>
      <c r="AO3312" t="s">
        <v>3913</v>
      </c>
      <c r="AP3312">
        <f>IF(ufc_fights_2[[#This Row],[winner]]="Red",ufc_fights_2[[#This Row],[r_fighter_id]],ufc_fights_2[[#This Row],[b_fighter_id]])</f>
        <v>2113</v>
      </c>
      <c r="AQ3312" t="str">
        <f>_xlfn.XLOOKUP(ufc_fights_2[[#This Row],[winnerID]],ufc_fighters[id],ufc_fighters[fighter_name],"xxx",0,1)</f>
        <v>Jim Miller</v>
      </c>
    </row>
    <row r="3313" spans="1:43">
      <c r="A3313">
        <v>2718</v>
      </c>
      <c r="B3313">
        <v>1232</v>
      </c>
      <c r="C3313">
        <f>_xlfn.XLOOKUP(ufc_fights_2[[#This Row],[r_fighter_id]],ufc_fighters[id],ufc_fighters[year],"xxx",0,1)</f>
        <v>1982</v>
      </c>
      <c r="D3313">
        <f>_xlfn.XLOOKUP(ufc_fights_2[[#This Row],[b_fighter_id]],ufc_fighters[id],ufc_fighters[year],"Prázdné",0,1)</f>
        <v>1977</v>
      </c>
      <c r="E3313" s="10">
        <f>YEAR(ufc_fights_2[[#This Row],[date]])-ufc_fights_2[[#This Row],[r_year]]</f>
        <v>25</v>
      </c>
      <c r="F3313" s="10">
        <f>YEAR(ufc_fights_2[[#This Row],[date]])-ufc_fights_2[[#This Row],[b_year]]</f>
        <v>30</v>
      </c>
      <c r="G3313">
        <v>0</v>
      </c>
      <c r="H3313">
        <v>0</v>
      </c>
      <c r="I3313">
        <v>0.56410000000000005</v>
      </c>
      <c r="J3313">
        <v>0.25</v>
      </c>
      <c r="K3313">
        <v>0.75</v>
      </c>
      <c r="L3313">
        <v>0.71740000000000004</v>
      </c>
      <c r="M3313">
        <v>0.5</v>
      </c>
      <c r="N3313">
        <v>0</v>
      </c>
      <c r="O3313">
        <v>1</v>
      </c>
      <c r="P3313">
        <v>0</v>
      </c>
      <c r="Q3313">
        <v>1</v>
      </c>
      <c r="R3313">
        <v>1</v>
      </c>
      <c r="S3313" s="2">
        <v>5.6134259259259262E-3</v>
      </c>
      <c r="T3313" s="2">
        <v>4.2824074074074075E-3</v>
      </c>
      <c r="U3313">
        <v>0.56000000000000005</v>
      </c>
      <c r="V3313">
        <v>0.2727</v>
      </c>
      <c r="W3313">
        <v>1</v>
      </c>
      <c r="X3313">
        <v>0.5</v>
      </c>
      <c r="Y3313">
        <v>0</v>
      </c>
      <c r="Z3313">
        <v>0.45450000000000002</v>
      </c>
      <c r="AA3313">
        <v>0</v>
      </c>
      <c r="AB3313">
        <v>0.5</v>
      </c>
      <c r="AC3313">
        <v>0</v>
      </c>
      <c r="AD3313">
        <v>0.58730000000000004</v>
      </c>
      <c r="AE3313">
        <v>0.33329999999999999</v>
      </c>
      <c r="AF3313" t="s">
        <v>3915</v>
      </c>
      <c r="AG3313" s="2">
        <v>3.472222222222222E-3</v>
      </c>
      <c r="AH3313" t="s">
        <v>3911</v>
      </c>
      <c r="AI3313">
        <v>3</v>
      </c>
      <c r="AJ3313" t="s">
        <v>4053</v>
      </c>
      <c r="AK3313" s="3">
        <v>39375</v>
      </c>
      <c r="AL3313" s="10">
        <f>YEAR(ufc_fights_2[[#This Row],[date]])</f>
        <v>2007</v>
      </c>
      <c r="AM3313" t="s">
        <v>3971</v>
      </c>
      <c r="AN3313">
        <v>94</v>
      </c>
      <c r="AO3313" t="s">
        <v>3913</v>
      </c>
      <c r="AP3313">
        <f>IF(ufc_fights_2[[#This Row],[winner]]="Red",ufc_fights_2[[#This Row],[r_fighter_id]],ufc_fights_2[[#This Row],[b_fighter_id]])</f>
        <v>2718</v>
      </c>
      <c r="AQ3313" t="str">
        <f>_xlfn.XLOOKUP(ufc_fights_2[[#This Row],[winnerID]],ufc_fighters[id],ufc_fighters[fighter_name],"xxx",0,1)</f>
        <v>Alvin Robinson</v>
      </c>
    </row>
    <row r="3314" spans="1:43">
      <c r="A3314">
        <v>2113</v>
      </c>
      <c r="B3314">
        <v>1139</v>
      </c>
      <c r="C3314">
        <f>_xlfn.XLOOKUP(ufc_fights_2[[#This Row],[r_fighter_id]],ufc_fighters[id],ufc_fighters[year],"xxx",0,1)</f>
        <v>1983</v>
      </c>
      <c r="D3314">
        <f>_xlfn.XLOOKUP(ufc_fights_2[[#This Row],[b_fighter_id]],ufc_fighters[id],ufc_fighters[year],"Prázdné",0,1)</f>
        <v>1978</v>
      </c>
      <c r="E3314" s="10">
        <f>YEAR(ufc_fights_2[[#This Row],[date]])-ufc_fights_2[[#This Row],[r_year]]</f>
        <v>33</v>
      </c>
      <c r="F3314" s="10">
        <f>YEAR(ufc_fights_2[[#This Row],[date]])-ufc_fights_2[[#This Row],[b_year]]</f>
        <v>38</v>
      </c>
      <c r="G3314">
        <v>0</v>
      </c>
      <c r="H3314">
        <v>0</v>
      </c>
      <c r="I3314">
        <v>0.30769999999999997</v>
      </c>
      <c r="J3314">
        <v>0.2</v>
      </c>
      <c r="K3314">
        <v>0.40620000000000001</v>
      </c>
      <c r="L3314">
        <v>0.2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1.0763888888888889E-3</v>
      </c>
      <c r="T3314" s="2">
        <v>0</v>
      </c>
      <c r="U3314">
        <v>0.30769999999999997</v>
      </c>
      <c r="V3314">
        <v>0</v>
      </c>
      <c r="W3314">
        <v>0</v>
      </c>
      <c r="X3314">
        <v>0</v>
      </c>
      <c r="Y3314">
        <v>1</v>
      </c>
      <c r="Z3314">
        <v>0.125</v>
      </c>
      <c r="AA3314">
        <v>0.2</v>
      </c>
      <c r="AB3314">
        <v>0</v>
      </c>
      <c r="AC3314">
        <v>0</v>
      </c>
      <c r="AD3314">
        <v>0.38890000000000002</v>
      </c>
      <c r="AE3314">
        <v>0</v>
      </c>
      <c r="AF3314" t="s">
        <v>3910</v>
      </c>
      <c r="AG3314" s="2">
        <v>1.5972222222222223E-3</v>
      </c>
      <c r="AH3314" t="s">
        <v>3911</v>
      </c>
      <c r="AI3314">
        <v>3</v>
      </c>
      <c r="AJ3314" t="s">
        <v>3916</v>
      </c>
      <c r="AK3314" s="3">
        <v>42560</v>
      </c>
      <c r="AL3314" s="10">
        <f>YEAR(ufc_fights_2[[#This Row],[date]])</f>
        <v>2016</v>
      </c>
      <c r="AM3314" t="s">
        <v>3971</v>
      </c>
      <c r="AN3314">
        <v>1</v>
      </c>
      <c r="AO3314" t="s">
        <v>3913</v>
      </c>
      <c r="AP3314">
        <f>IF(ufc_fights_2[[#This Row],[winner]]="Red",ufc_fights_2[[#This Row],[r_fighter_id]],ufc_fights_2[[#This Row],[b_fighter_id]])</f>
        <v>2113</v>
      </c>
      <c r="AQ3314" t="str">
        <f>_xlfn.XLOOKUP(ufc_fights_2[[#This Row],[winnerID]],ufc_fighters[id],ufc_fighters[fighter_name],"xxx",0,1)</f>
        <v>Jim Miller</v>
      </c>
    </row>
    <row r="3315" spans="1:43">
      <c r="A3315">
        <v>2668</v>
      </c>
      <c r="B3315">
        <v>978</v>
      </c>
      <c r="C3315">
        <f>_xlfn.XLOOKUP(ufc_fights_2[[#This Row],[r_fighter_id]],ufc_fighters[id],ufc_fighters[year],"xxx",0,1)</f>
        <v>1986</v>
      </c>
      <c r="D3315">
        <f>_xlfn.XLOOKUP(ufc_fights_2[[#This Row],[b_fighter_id]],ufc_fighters[id],ufc_fighters[year],"Prázdné",0,1)</f>
        <v>1983</v>
      </c>
      <c r="E3315" s="10">
        <f>YEAR(ufc_fights_2[[#This Row],[date]])-ufc_fights_2[[#This Row],[r_year]]</f>
        <v>27</v>
      </c>
      <c r="F3315" s="10">
        <f>YEAR(ufc_fights_2[[#This Row],[date]])-ufc_fights_2[[#This Row],[b_year]]</f>
        <v>30</v>
      </c>
      <c r="G3315">
        <v>0</v>
      </c>
      <c r="H3315">
        <v>0</v>
      </c>
      <c r="I3315">
        <v>0.34310000000000002</v>
      </c>
      <c r="J3315">
        <v>0.2913</v>
      </c>
      <c r="K3315">
        <v>0.37930000000000003</v>
      </c>
      <c r="L3315">
        <v>0.40129999999999999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2.5347222222222221E-3</v>
      </c>
      <c r="T3315" s="2">
        <v>8.6805555555555551E-4</v>
      </c>
      <c r="U3315">
        <v>0.34689999999999999</v>
      </c>
      <c r="V3315">
        <v>0.18640000000000001</v>
      </c>
      <c r="W3315">
        <v>0.4138</v>
      </c>
      <c r="X3315">
        <v>0.1</v>
      </c>
      <c r="Y3315">
        <v>0.37209999999999999</v>
      </c>
      <c r="Z3315">
        <v>0.29270000000000002</v>
      </c>
      <c r="AA3315">
        <v>0.26669999999999999</v>
      </c>
      <c r="AB3315">
        <v>1</v>
      </c>
      <c r="AC3315">
        <v>0.75</v>
      </c>
      <c r="AD3315">
        <v>0.72729999999999995</v>
      </c>
      <c r="AE3315">
        <v>0.66669999999999996</v>
      </c>
      <c r="AF3315" t="s">
        <v>3915</v>
      </c>
      <c r="AG3315" s="2">
        <v>3.472222222222222E-3</v>
      </c>
      <c r="AH3315" t="s">
        <v>3911</v>
      </c>
      <c r="AI3315">
        <v>3</v>
      </c>
      <c r="AK3315" s="3">
        <v>41349</v>
      </c>
      <c r="AL3315" s="10">
        <f>YEAR(ufc_fights_2[[#This Row],[date]])</f>
        <v>2013</v>
      </c>
      <c r="AM3315" t="s">
        <v>3971</v>
      </c>
      <c r="AN3315">
        <v>92</v>
      </c>
      <c r="AO3315" t="s">
        <v>3913</v>
      </c>
      <c r="AP3315">
        <f>IF(ufc_fights_2[[#This Row],[winner]]="Red",ufc_fights_2[[#This Row],[r_fighter_id]],ufc_fights_2[[#This Row],[b_fighter_id]])</f>
        <v>2668</v>
      </c>
      <c r="AQ3315" t="str">
        <f>_xlfn.XLOOKUP(ufc_fights_2[[#This Row],[winnerID]],ufc_fighters[id],ufc_fighters[fighter_name],"xxx",0,1)</f>
        <v>Mike Ricci</v>
      </c>
    </row>
    <row r="3316" spans="1:43">
      <c r="A3316">
        <v>1753</v>
      </c>
      <c r="B3316">
        <v>2074</v>
      </c>
      <c r="C3316">
        <f>_xlfn.XLOOKUP(ufc_fights_2[[#This Row],[r_fighter_id]],ufc_fighters[id],ufc_fighters[year],"xxx",0,1)</f>
        <v>1984</v>
      </c>
      <c r="D3316">
        <f>_xlfn.XLOOKUP(ufc_fights_2[[#This Row],[b_fighter_id]],ufc_fighters[id],ufc_fighters[year],"Prázdné",0,1)</f>
        <v>1983</v>
      </c>
      <c r="E3316" s="10">
        <f>YEAR(ufc_fights_2[[#This Row],[date]])-ufc_fights_2[[#This Row],[r_year]]</f>
        <v>23</v>
      </c>
      <c r="F3316" s="10">
        <f>YEAR(ufc_fights_2[[#This Row],[date]])-ufc_fights_2[[#This Row],[b_year]]</f>
        <v>24</v>
      </c>
      <c r="G3316">
        <v>0</v>
      </c>
      <c r="H3316">
        <v>0</v>
      </c>
      <c r="I3316">
        <v>0.36359999999999998</v>
      </c>
      <c r="J3316">
        <v>0.26090000000000002</v>
      </c>
      <c r="K3316">
        <v>0.77139999999999997</v>
      </c>
      <c r="L3316">
        <v>0.4138</v>
      </c>
      <c r="M3316">
        <v>0.75</v>
      </c>
      <c r="N3316">
        <v>0</v>
      </c>
      <c r="O3316">
        <v>6</v>
      </c>
      <c r="P3316">
        <v>0</v>
      </c>
      <c r="Q3316">
        <v>1</v>
      </c>
      <c r="R3316">
        <v>2</v>
      </c>
      <c r="S3316" s="2">
        <v>3.1828703703703702E-3</v>
      </c>
      <c r="T3316" s="2">
        <v>9.4907407407407408E-4</v>
      </c>
      <c r="U3316">
        <v>0.3</v>
      </c>
      <c r="V3316">
        <v>0.23810000000000001</v>
      </c>
      <c r="W3316">
        <v>1</v>
      </c>
      <c r="X3316">
        <v>0</v>
      </c>
      <c r="Y3316">
        <v>0</v>
      </c>
      <c r="Z3316">
        <v>0</v>
      </c>
      <c r="AA3316">
        <v>0.26319999999999999</v>
      </c>
      <c r="AB3316">
        <v>0</v>
      </c>
      <c r="AC3316">
        <v>0</v>
      </c>
      <c r="AD3316">
        <v>1</v>
      </c>
      <c r="AE3316">
        <v>0.25</v>
      </c>
      <c r="AF3316" t="s">
        <v>3933</v>
      </c>
      <c r="AG3316" s="2">
        <v>1.4930555555555556E-3</v>
      </c>
      <c r="AH3316" t="s">
        <v>3911</v>
      </c>
      <c r="AI3316">
        <v>3</v>
      </c>
      <c r="AJ3316" t="s">
        <v>3914</v>
      </c>
      <c r="AK3316" s="3">
        <v>39256</v>
      </c>
      <c r="AL3316" s="10">
        <f>YEAR(ufc_fights_2[[#This Row],[date]])</f>
        <v>2007</v>
      </c>
      <c r="AM3316" t="s">
        <v>3971</v>
      </c>
      <c r="AN3316">
        <v>1</v>
      </c>
      <c r="AO3316" t="s">
        <v>3913</v>
      </c>
      <c r="AP3316">
        <f>IF(ufc_fights_2[[#This Row],[winner]]="Red",ufc_fights_2[[#This Row],[r_fighter_id]],ufc_fights_2[[#This Row],[b_fighter_id]])</f>
        <v>1753</v>
      </c>
      <c r="AQ3316" t="str">
        <f>_xlfn.XLOOKUP(ufc_fights_2[[#This Row],[winnerID]],ufc_fighters[id],ufc_fighters[fighter_name],"xxx",0,1)</f>
        <v>Joe Lauzon</v>
      </c>
    </row>
    <row r="3317" spans="1:43">
      <c r="A3317">
        <v>2113</v>
      </c>
      <c r="B3317">
        <v>1753</v>
      </c>
      <c r="C3317">
        <f>_xlfn.XLOOKUP(ufc_fights_2[[#This Row],[r_fighter_id]],ufc_fighters[id],ufc_fighters[year],"xxx",0,1)</f>
        <v>1983</v>
      </c>
      <c r="D3317">
        <f>_xlfn.XLOOKUP(ufc_fights_2[[#This Row],[b_fighter_id]],ufc_fighters[id],ufc_fighters[year],"Prázdné",0,1)</f>
        <v>1984</v>
      </c>
      <c r="E3317" s="10">
        <f>YEAR(ufc_fights_2[[#This Row],[date]])-ufc_fights_2[[#This Row],[r_year]]</f>
        <v>29</v>
      </c>
      <c r="F3317" s="10">
        <f>YEAR(ufc_fights_2[[#This Row],[date]])-ufc_fights_2[[#This Row],[b_year]]</f>
        <v>28</v>
      </c>
      <c r="G3317">
        <v>0</v>
      </c>
      <c r="H3317">
        <v>0</v>
      </c>
      <c r="I3317">
        <v>0.4461</v>
      </c>
      <c r="J3317">
        <v>0.28460000000000002</v>
      </c>
      <c r="K3317">
        <v>0.45710000000000001</v>
      </c>
      <c r="L3317">
        <v>0.3125</v>
      </c>
      <c r="M3317">
        <v>1</v>
      </c>
      <c r="N3317">
        <v>0</v>
      </c>
      <c r="O3317">
        <v>2</v>
      </c>
      <c r="P3317">
        <v>3</v>
      </c>
      <c r="Q3317">
        <v>0</v>
      </c>
      <c r="R3317">
        <v>1</v>
      </c>
      <c r="S3317" s="2">
        <v>2.2106481481481482E-3</v>
      </c>
      <c r="T3317" s="2">
        <v>1.4699074074074074E-3</v>
      </c>
      <c r="U3317">
        <v>0.372</v>
      </c>
      <c r="V3317">
        <v>0.22939999999999999</v>
      </c>
      <c r="W3317">
        <v>0.76</v>
      </c>
      <c r="X3317">
        <v>0.73329999999999995</v>
      </c>
      <c r="Y3317">
        <v>0.66669999999999996</v>
      </c>
      <c r="Z3317">
        <v>0.36080000000000001</v>
      </c>
      <c r="AA3317">
        <v>0.23849999999999999</v>
      </c>
      <c r="AB3317">
        <v>0.75</v>
      </c>
      <c r="AC3317">
        <v>0.63639999999999997</v>
      </c>
      <c r="AD3317">
        <v>0.7</v>
      </c>
      <c r="AE3317">
        <v>0.66669999999999996</v>
      </c>
      <c r="AF3317" t="s">
        <v>3915</v>
      </c>
      <c r="AG3317" s="2">
        <v>3.472222222222222E-3</v>
      </c>
      <c r="AH3317" t="s">
        <v>3911</v>
      </c>
      <c r="AI3317">
        <v>3</v>
      </c>
      <c r="AJ3317" t="s">
        <v>3949</v>
      </c>
      <c r="AK3317" s="3">
        <v>41272</v>
      </c>
      <c r="AL3317" s="10">
        <f>YEAR(ufc_fights_2[[#This Row],[date]])</f>
        <v>2012</v>
      </c>
      <c r="AM3317" t="s">
        <v>3971</v>
      </c>
      <c r="AN3317">
        <v>1</v>
      </c>
      <c r="AO3317" t="s">
        <v>3913</v>
      </c>
      <c r="AP3317">
        <f>IF(ufc_fights_2[[#This Row],[winner]]="Red",ufc_fights_2[[#This Row],[r_fighter_id]],ufc_fights_2[[#This Row],[b_fighter_id]])</f>
        <v>2113</v>
      </c>
      <c r="AQ3317" t="str">
        <f>_xlfn.XLOOKUP(ufc_fights_2[[#This Row],[winnerID]],ufc_fighters[id],ufc_fighters[fighter_name],"xxx",0,1)</f>
        <v>Jim Miller</v>
      </c>
    </row>
    <row r="3318" spans="1:43">
      <c r="A3318">
        <v>722</v>
      </c>
      <c r="B3318">
        <v>830</v>
      </c>
      <c r="C3318">
        <f>_xlfn.XLOOKUP(ufc_fights_2[[#This Row],[r_fighter_id]],ufc_fighters[id],ufc_fighters[year],"xxx",0,1)</f>
        <v>1986</v>
      </c>
      <c r="D3318">
        <f>_xlfn.XLOOKUP(ufc_fights_2[[#This Row],[b_fighter_id]],ufc_fighters[id],ufc_fighters[year],"Prázdné",0,1)</f>
        <v>1985</v>
      </c>
      <c r="E3318" s="10">
        <f>YEAR(ufc_fights_2[[#This Row],[date]])-ufc_fights_2[[#This Row],[r_year]]</f>
        <v>26</v>
      </c>
      <c r="F3318" s="10">
        <f>YEAR(ufc_fights_2[[#This Row],[date]])-ufc_fights_2[[#This Row],[b_year]]</f>
        <v>27</v>
      </c>
      <c r="G3318">
        <v>0</v>
      </c>
      <c r="H3318">
        <v>1</v>
      </c>
      <c r="I3318">
        <v>0.53849999999999998</v>
      </c>
      <c r="J3318">
        <v>0.6452</v>
      </c>
      <c r="K3318">
        <v>0.66669999999999996</v>
      </c>
      <c r="L3318">
        <v>0.66669999999999996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6.2500000000000001E-4</v>
      </c>
      <c r="T3318" s="2">
        <v>3.8194444444444446E-4</v>
      </c>
      <c r="U3318">
        <v>0.58330000000000004</v>
      </c>
      <c r="V3318">
        <v>0.58330000000000004</v>
      </c>
      <c r="W3318">
        <v>0</v>
      </c>
      <c r="X3318">
        <v>0</v>
      </c>
      <c r="Y3318">
        <v>1</v>
      </c>
      <c r="Z3318">
        <v>0</v>
      </c>
      <c r="AA3318">
        <v>0.61899999999999999</v>
      </c>
      <c r="AB3318">
        <v>0.875</v>
      </c>
      <c r="AC3318">
        <v>0.7</v>
      </c>
      <c r="AD3318">
        <v>0</v>
      </c>
      <c r="AE3318">
        <v>0</v>
      </c>
      <c r="AF3318" t="s">
        <v>3910</v>
      </c>
      <c r="AG3318" s="2">
        <v>1.4351851851851852E-3</v>
      </c>
      <c r="AH3318" t="s">
        <v>3911</v>
      </c>
      <c r="AI3318">
        <v>3</v>
      </c>
      <c r="AJ3318" t="s">
        <v>3949</v>
      </c>
      <c r="AK3318" s="3">
        <v>41272</v>
      </c>
      <c r="AL3318" s="10">
        <f>YEAR(ufc_fights_2[[#This Row],[date]])</f>
        <v>2012</v>
      </c>
      <c r="AM3318" t="s">
        <v>3983</v>
      </c>
      <c r="AN3318">
        <v>1</v>
      </c>
      <c r="AO3318" t="s">
        <v>3918</v>
      </c>
      <c r="AP3318">
        <f>IF(ufc_fights_2[[#This Row],[winner]]="Red",ufc_fights_2[[#This Row],[r_fighter_id]],ufc_fights_2[[#This Row],[b_fighter_id]])</f>
        <v>830</v>
      </c>
      <c r="AQ3318" t="str">
        <f>_xlfn.XLOOKUP(ufc_fights_2[[#This Row],[winnerID]],ufc_fighters[id],ufc_fighters[fighter_name],"xxx",0,1)</f>
        <v>Todd Duffee</v>
      </c>
    </row>
    <row r="3319" spans="1:43">
      <c r="A3319">
        <v>807</v>
      </c>
      <c r="B3319">
        <v>3152</v>
      </c>
      <c r="C3319">
        <f>_xlfn.XLOOKUP(ufc_fights_2[[#This Row],[r_fighter_id]],ufc_fighters[id],ufc_fighters[year],"xxx",0,1)</f>
        <v>1984</v>
      </c>
      <c r="D3319">
        <f>_xlfn.XLOOKUP(ufc_fights_2[[#This Row],[b_fighter_id]],ufc_fighters[id],ufc_fighters[year],"Prázdné",0,1)</f>
        <v>1988</v>
      </c>
      <c r="E3319" s="10">
        <f>YEAR(ufc_fights_2[[#This Row],[date]])-ufc_fights_2[[#This Row],[r_year]]</f>
        <v>25</v>
      </c>
      <c r="F3319" s="10">
        <f>YEAR(ufc_fights_2[[#This Row],[date]])-ufc_fights_2[[#This Row],[b_year]]</f>
        <v>21</v>
      </c>
      <c r="G3319">
        <v>2</v>
      </c>
      <c r="H3319">
        <v>0</v>
      </c>
      <c r="I3319">
        <v>0.66669999999999996</v>
      </c>
      <c r="J3319">
        <v>0</v>
      </c>
      <c r="K3319">
        <v>0.66669999999999996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6.9444444444444444E-5</v>
      </c>
      <c r="T3319" s="2">
        <v>0</v>
      </c>
      <c r="U3319">
        <v>0.64290000000000003</v>
      </c>
      <c r="V3319">
        <v>0</v>
      </c>
      <c r="W3319">
        <v>0.66669999999999996</v>
      </c>
      <c r="X3319">
        <v>1</v>
      </c>
      <c r="Y3319">
        <v>0</v>
      </c>
      <c r="Z3319">
        <v>0.75</v>
      </c>
      <c r="AA3319">
        <v>0</v>
      </c>
      <c r="AB3319">
        <v>0.57140000000000002</v>
      </c>
      <c r="AC3319">
        <v>0</v>
      </c>
      <c r="AD3319">
        <v>0.66669999999999996</v>
      </c>
      <c r="AE3319">
        <v>0</v>
      </c>
      <c r="AF3319" t="s">
        <v>3910</v>
      </c>
      <c r="AG3319" s="2">
        <v>6.2500000000000001E-4</v>
      </c>
      <c r="AH3319" t="s">
        <v>3911</v>
      </c>
      <c r="AI3319">
        <v>3</v>
      </c>
      <c r="AJ3319" t="s">
        <v>3928</v>
      </c>
      <c r="AK3319" s="3">
        <v>39865</v>
      </c>
      <c r="AL3319" s="10">
        <f>YEAR(ufc_fights_2[[#This Row],[date]])</f>
        <v>2009</v>
      </c>
      <c r="AM3319" t="s">
        <v>3983</v>
      </c>
      <c r="AN3319">
        <v>70</v>
      </c>
      <c r="AO3319" t="s">
        <v>3913</v>
      </c>
      <c r="AP3319">
        <f>IF(ufc_fights_2[[#This Row],[winner]]="Red",ufc_fights_2[[#This Row],[r_fighter_id]],ufc_fights_2[[#This Row],[b_fighter_id]])</f>
        <v>807</v>
      </c>
      <c r="AQ3319" t="str">
        <f>_xlfn.XLOOKUP(ufc_fights_2[[#This Row],[winnerID]],ufc_fighters[id],ufc_fighters[fighter_name],"xxx",0,1)</f>
        <v>Junior Dos Santos</v>
      </c>
    </row>
    <row r="3320" spans="1:43">
      <c r="A3320">
        <v>2704</v>
      </c>
      <c r="B3320">
        <v>3436</v>
      </c>
      <c r="C3320">
        <f>_xlfn.XLOOKUP(ufc_fights_2[[#This Row],[r_fighter_id]],ufc_fighters[id],ufc_fighters[year],"xxx",0,1)</f>
        <v>1965</v>
      </c>
      <c r="D3320">
        <f>_xlfn.XLOOKUP(ufc_fights_2[[#This Row],[b_fighter_id]],ufc_fighters[id],ufc_fighters[year],"Prázdné",0,1)</f>
        <v>1965</v>
      </c>
      <c r="E3320" s="10">
        <f>YEAR(ufc_fights_2[[#This Row],[date]])-ufc_fights_2[[#This Row],[r_year]]</f>
        <v>34</v>
      </c>
      <c r="F3320" s="10">
        <f>YEAR(ufc_fights_2[[#This Row],[date]])-ufc_fights_2[[#This Row],[b_year]]</f>
        <v>34</v>
      </c>
      <c r="G3320">
        <v>1</v>
      </c>
      <c r="H3320">
        <v>0</v>
      </c>
      <c r="I3320">
        <v>0.5</v>
      </c>
      <c r="J3320">
        <v>0.45829999999999999</v>
      </c>
      <c r="K3320">
        <v>0.52380000000000004</v>
      </c>
      <c r="L3320">
        <v>0.50939999999999996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3.2407407407407406E-4</v>
      </c>
      <c r="T3320" s="2">
        <v>3.2407407407407406E-4</v>
      </c>
      <c r="U3320">
        <v>0.52629999999999999</v>
      </c>
      <c r="V3320">
        <v>0.45240000000000002</v>
      </c>
      <c r="W3320">
        <v>0</v>
      </c>
      <c r="X3320">
        <v>0</v>
      </c>
      <c r="Y3320">
        <v>0</v>
      </c>
      <c r="Z3320">
        <v>0.44440000000000002</v>
      </c>
      <c r="AA3320">
        <v>0.5333</v>
      </c>
      <c r="AB3320">
        <v>0.375</v>
      </c>
      <c r="AC3320">
        <v>0.42420000000000002</v>
      </c>
      <c r="AD3320">
        <v>1</v>
      </c>
      <c r="AE3320">
        <v>0</v>
      </c>
      <c r="AF3320" t="s">
        <v>3910</v>
      </c>
      <c r="AG3320" s="2">
        <v>1.9791666666666668E-3</v>
      </c>
      <c r="AH3320" t="s">
        <v>4081</v>
      </c>
      <c r="AI3320">
        <v>2</v>
      </c>
      <c r="AJ3320" t="s">
        <v>3925</v>
      </c>
      <c r="AK3320" s="3">
        <v>36357</v>
      </c>
      <c r="AL3320" s="10">
        <f>YEAR(ufc_fights_2[[#This Row],[date]])</f>
        <v>1999</v>
      </c>
      <c r="AM3320" t="s">
        <v>3983</v>
      </c>
      <c r="AN3320">
        <v>157</v>
      </c>
      <c r="AO3320" t="s">
        <v>3913</v>
      </c>
      <c r="AP3320">
        <f>IF(ufc_fights_2[[#This Row],[winner]]="Red",ufc_fights_2[[#This Row],[r_fighter_id]],ufc_fights_2[[#This Row],[b_fighter_id]])</f>
        <v>2704</v>
      </c>
      <c r="AQ3320" t="str">
        <f>_xlfn.XLOOKUP(ufc_fights_2[[#This Row],[winnerID]],ufc_fighters[id],ufc_fighters[fighter_name],"xxx",0,1)</f>
        <v>Andre Roberts</v>
      </c>
    </row>
    <row r="3321" spans="1:43">
      <c r="A3321">
        <v>830</v>
      </c>
      <c r="B3321">
        <v>1260</v>
      </c>
      <c r="C3321">
        <f>_xlfn.XLOOKUP(ufc_fights_2[[#This Row],[r_fighter_id]],ufc_fighters[id],ufc_fighters[year],"xxx",0,1)</f>
        <v>1985</v>
      </c>
      <c r="D3321">
        <f>_xlfn.XLOOKUP(ufc_fights_2[[#This Row],[b_fighter_id]],ufc_fighters[id],ufc_fighters[year],"Prázdné",0,1)</f>
        <v>1980</v>
      </c>
      <c r="E3321" s="10">
        <f>YEAR(ufc_fights_2[[#This Row],[date]])-ufc_fights_2[[#This Row],[r_year]]</f>
        <v>29</v>
      </c>
      <c r="F3321" s="10">
        <f>YEAR(ufc_fights_2[[#This Row],[date]])-ufc_fights_2[[#This Row],[b_year]]</f>
        <v>34</v>
      </c>
      <c r="G3321">
        <v>1</v>
      </c>
      <c r="H3321">
        <v>0</v>
      </c>
      <c r="I3321">
        <v>0.5</v>
      </c>
      <c r="J3321">
        <v>0.33329999999999999</v>
      </c>
      <c r="K3321">
        <v>0.5</v>
      </c>
      <c r="L3321">
        <v>0.33329999999999999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2.3148148148148147E-5</v>
      </c>
      <c r="T3321" s="2">
        <v>0</v>
      </c>
      <c r="U3321">
        <v>0.5</v>
      </c>
      <c r="V3321">
        <v>0.33329999999999999</v>
      </c>
      <c r="W3321">
        <v>0</v>
      </c>
      <c r="X3321">
        <v>0</v>
      </c>
      <c r="Y3321">
        <v>0</v>
      </c>
      <c r="Z3321">
        <v>0.42859999999999998</v>
      </c>
      <c r="AA3321">
        <v>0.33329999999999999</v>
      </c>
      <c r="AB3321">
        <v>0</v>
      </c>
      <c r="AC3321">
        <v>0</v>
      </c>
      <c r="AD3321">
        <v>1</v>
      </c>
      <c r="AE3321">
        <v>0</v>
      </c>
      <c r="AF3321" t="s">
        <v>3910</v>
      </c>
      <c r="AG3321" s="2">
        <v>3.8194444444444446E-4</v>
      </c>
      <c r="AH3321" t="s">
        <v>3911</v>
      </c>
      <c r="AI3321">
        <v>3</v>
      </c>
      <c r="AJ3321" t="s">
        <v>3914</v>
      </c>
      <c r="AK3321" s="3">
        <v>41979</v>
      </c>
      <c r="AL3321" s="10">
        <f>YEAR(ufc_fights_2[[#This Row],[date]])</f>
        <v>2014</v>
      </c>
      <c r="AM3321" t="s">
        <v>3983</v>
      </c>
      <c r="AN3321">
        <v>1</v>
      </c>
      <c r="AO3321" t="s">
        <v>3913</v>
      </c>
      <c r="AP3321">
        <f>IF(ufc_fights_2[[#This Row],[winner]]="Red",ufc_fights_2[[#This Row],[r_fighter_id]],ufc_fights_2[[#This Row],[b_fighter_id]])</f>
        <v>830</v>
      </c>
      <c r="AQ3321" t="str">
        <f>_xlfn.XLOOKUP(ufc_fights_2[[#This Row],[winnerID]],ufc_fighters[id],ufc_fighters[fighter_name],"xxx",0,1)</f>
        <v>Todd Duffee</v>
      </c>
    </row>
    <row r="3322" spans="1:43">
      <c r="A3322">
        <v>846</v>
      </c>
      <c r="B3322">
        <v>295</v>
      </c>
      <c r="C3322">
        <f>_xlfn.XLOOKUP(ufc_fights_2[[#This Row],[r_fighter_id]],ufc_fighters[id],ufc_fighters[year],"xxx",0,1)</f>
        <v>1988</v>
      </c>
      <c r="D3322">
        <f>_xlfn.XLOOKUP(ufc_fights_2[[#This Row],[b_fighter_id]],ufc_fighters[id],ufc_fighters[year],"Prázdné",0,1)</f>
        <v>1991</v>
      </c>
      <c r="E3322" s="10">
        <f>YEAR(ufc_fights_2[[#This Row],[date]])-ufc_fights_2[[#This Row],[r_year]]</f>
        <v>28</v>
      </c>
      <c r="F3322" s="10">
        <f>YEAR(ufc_fights_2[[#This Row],[date]])-ufc_fights_2[[#This Row],[b_year]]</f>
        <v>25</v>
      </c>
      <c r="G3322">
        <v>0</v>
      </c>
      <c r="H3322">
        <v>0</v>
      </c>
      <c r="I3322">
        <v>0.44679999999999997</v>
      </c>
      <c r="J3322">
        <v>0.64200000000000002</v>
      </c>
      <c r="K3322">
        <v>0.58819999999999995</v>
      </c>
      <c r="L3322">
        <v>0.73150000000000004</v>
      </c>
      <c r="M3322">
        <v>1</v>
      </c>
      <c r="N3322">
        <v>0.83330000000000004</v>
      </c>
      <c r="O3322">
        <v>0</v>
      </c>
      <c r="P3322">
        <v>0</v>
      </c>
      <c r="Q3322">
        <v>0</v>
      </c>
      <c r="R3322">
        <v>0</v>
      </c>
      <c r="S3322" s="2">
        <v>2.7777777777777778E-4</v>
      </c>
      <c r="T3322" s="2">
        <v>3.1018518518518517E-3</v>
      </c>
      <c r="U3322">
        <v>0.39529999999999998</v>
      </c>
      <c r="V3322">
        <v>0.59419999999999995</v>
      </c>
      <c r="W3322">
        <v>0</v>
      </c>
      <c r="X3322">
        <v>1</v>
      </c>
      <c r="Y3322">
        <v>1</v>
      </c>
      <c r="Z3322">
        <v>0.3947</v>
      </c>
      <c r="AA3322">
        <v>0.47620000000000001</v>
      </c>
      <c r="AB3322">
        <v>0.8</v>
      </c>
      <c r="AC3322">
        <v>0.5</v>
      </c>
      <c r="AD3322">
        <v>0.5</v>
      </c>
      <c r="AE3322">
        <v>0.75</v>
      </c>
      <c r="AF3322" t="s">
        <v>3910</v>
      </c>
      <c r="AG3322" s="2">
        <v>1.4120370370370369E-3</v>
      </c>
      <c r="AH3322" t="s">
        <v>3911</v>
      </c>
      <c r="AI3322">
        <v>3</v>
      </c>
      <c r="AJ3322" t="s">
        <v>4051</v>
      </c>
      <c r="AK3322" s="3">
        <v>42644</v>
      </c>
      <c r="AL3322" s="10">
        <f>YEAR(ufc_fights_2[[#This Row],[date]])</f>
        <v>2016</v>
      </c>
      <c r="AM3322" t="s">
        <v>3983</v>
      </c>
      <c r="AN3322">
        <v>85</v>
      </c>
      <c r="AO3322" t="s">
        <v>3918</v>
      </c>
      <c r="AP3322">
        <f>IF(ufc_fights_2[[#This Row],[winner]]="Red",ufc_fights_2[[#This Row],[r_fighter_id]],ufc_fights_2[[#This Row],[b_fighter_id]])</f>
        <v>295</v>
      </c>
      <c r="AQ3322" t="str">
        <f>_xlfn.XLOOKUP(ufc_fights_2[[#This Row],[winnerID]],ufc_fighters[id],ufc_fighters[fighter_name],"xxx",0,1)</f>
        <v>Curtis Blaydes</v>
      </c>
    </row>
    <row r="3323" spans="1:43">
      <c r="A3323">
        <v>635</v>
      </c>
      <c r="B3323">
        <v>3299</v>
      </c>
      <c r="C3323">
        <f>_xlfn.XLOOKUP(ufc_fights_2[[#This Row],[r_fighter_id]],ufc_fighters[id],ufc_fighters[year],"xxx",0,1)</f>
        <v>1981</v>
      </c>
      <c r="D3323">
        <f>_xlfn.XLOOKUP(ufc_fights_2[[#This Row],[b_fighter_id]],ufc_fighters[id],ufc_fighters[year],"Prázdné",0,1)</f>
        <v>1993</v>
      </c>
      <c r="E3323" s="10">
        <f>YEAR(ufc_fights_2[[#This Row],[date]])-ufc_fights_2[[#This Row],[r_year]]</f>
        <v>36</v>
      </c>
      <c r="F3323" s="10">
        <f>YEAR(ufc_fights_2[[#This Row],[date]])-ufc_fights_2[[#This Row],[b_year]]</f>
        <v>24</v>
      </c>
      <c r="G3323">
        <v>0</v>
      </c>
      <c r="H3323">
        <v>1</v>
      </c>
      <c r="I3323">
        <v>0.52629999999999999</v>
      </c>
      <c r="J3323">
        <v>0.61109999999999998</v>
      </c>
      <c r="K3323">
        <v>0.67859999999999998</v>
      </c>
      <c r="L3323">
        <v>0.61109999999999998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4.3981481481481481E-4</v>
      </c>
      <c r="T3323" s="2">
        <v>8.564814814814815E-4</v>
      </c>
      <c r="U3323">
        <v>0.18179999999999999</v>
      </c>
      <c r="V3323">
        <v>0.55169999999999997</v>
      </c>
      <c r="W3323">
        <v>1</v>
      </c>
      <c r="X3323">
        <v>1</v>
      </c>
      <c r="Y3323">
        <v>1</v>
      </c>
      <c r="Z3323">
        <v>0.3</v>
      </c>
      <c r="AA3323">
        <v>0.56000000000000005</v>
      </c>
      <c r="AB3323">
        <v>1</v>
      </c>
      <c r="AC3323">
        <v>0.66669999999999996</v>
      </c>
      <c r="AD3323">
        <v>0</v>
      </c>
      <c r="AE3323">
        <v>1</v>
      </c>
      <c r="AF3323" t="s">
        <v>3910</v>
      </c>
      <c r="AG3323" s="2">
        <v>3.1828703703703702E-3</v>
      </c>
      <c r="AH3323" t="s">
        <v>3911</v>
      </c>
      <c r="AI3323">
        <v>3</v>
      </c>
      <c r="AJ3323" t="s">
        <v>3946</v>
      </c>
      <c r="AK3323" s="3">
        <v>43057</v>
      </c>
      <c r="AL3323" s="10">
        <f>YEAR(ufc_fights_2[[#This Row],[date]])</f>
        <v>2017</v>
      </c>
      <c r="AM3323" t="s">
        <v>3983</v>
      </c>
      <c r="AN3323">
        <v>68</v>
      </c>
      <c r="AO3323" t="s">
        <v>3918</v>
      </c>
      <c r="AP3323">
        <f>IF(ufc_fights_2[[#This Row],[winner]]="Red",ufc_fights_2[[#This Row],[r_fighter_id]],ufc_fights_2[[#This Row],[b_fighter_id]])</f>
        <v>3299</v>
      </c>
      <c r="AQ3323" t="str">
        <f>_xlfn.XLOOKUP(ufc_fights_2[[#This Row],[winnerID]],ufc_fighters[id],ufc_fighters[fighter_name],"xxx",0,1)</f>
        <v>Tai Tuivasa</v>
      </c>
    </row>
    <row r="3324" spans="1:43">
      <c r="A3324">
        <v>295</v>
      </c>
      <c r="B3324">
        <v>807</v>
      </c>
      <c r="C3324">
        <f>_xlfn.XLOOKUP(ufc_fights_2[[#This Row],[r_fighter_id]],ufc_fighters[id],ufc_fighters[year],"xxx",0,1)</f>
        <v>1991</v>
      </c>
      <c r="D3324">
        <f>_xlfn.XLOOKUP(ufc_fights_2[[#This Row],[b_fighter_id]],ufc_fighters[id],ufc_fighters[year],"Prázdné",0,1)</f>
        <v>1984</v>
      </c>
      <c r="E3324" s="10">
        <f>YEAR(ufc_fights_2[[#This Row],[date]])-ufc_fights_2[[#This Row],[r_year]]</f>
        <v>29</v>
      </c>
      <c r="F3324" s="10">
        <f>YEAR(ufc_fights_2[[#This Row],[date]])-ufc_fights_2[[#This Row],[b_year]]</f>
        <v>36</v>
      </c>
      <c r="G3324">
        <v>0</v>
      </c>
      <c r="H3324">
        <v>0</v>
      </c>
      <c r="I3324">
        <v>0.4667</v>
      </c>
      <c r="J3324">
        <v>0.23330000000000001</v>
      </c>
      <c r="K3324">
        <v>0.4677</v>
      </c>
      <c r="L3324">
        <v>0.23330000000000001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2.199074074074074E-4</v>
      </c>
      <c r="T3324" s="2">
        <v>0</v>
      </c>
      <c r="U3324">
        <v>0.39219999999999999</v>
      </c>
      <c r="V3324">
        <v>0.13039999999999999</v>
      </c>
      <c r="W3324">
        <v>1</v>
      </c>
      <c r="X3324">
        <v>0.83330000000000004</v>
      </c>
      <c r="Y3324">
        <v>0.66669999999999996</v>
      </c>
      <c r="Z3324">
        <v>0.3725</v>
      </c>
      <c r="AA3324">
        <v>0.23330000000000001</v>
      </c>
      <c r="AB3324">
        <v>1</v>
      </c>
      <c r="AC3324">
        <v>0</v>
      </c>
      <c r="AD3324">
        <v>0</v>
      </c>
      <c r="AE3324">
        <v>0</v>
      </c>
      <c r="AF3324" t="s">
        <v>3910</v>
      </c>
      <c r="AG3324" s="2">
        <v>7.6388888888888893E-4</v>
      </c>
      <c r="AH3324" t="s">
        <v>3927</v>
      </c>
      <c r="AI3324">
        <v>5</v>
      </c>
      <c r="AJ3324" t="s">
        <v>3928</v>
      </c>
      <c r="AK3324" s="3">
        <v>43855</v>
      </c>
      <c r="AL3324" s="10">
        <f>YEAR(ufc_fights_2[[#This Row],[date]])</f>
        <v>2020</v>
      </c>
      <c r="AM3324" t="s">
        <v>3983</v>
      </c>
      <c r="AN3324">
        <v>77</v>
      </c>
      <c r="AO3324" t="s">
        <v>3913</v>
      </c>
      <c r="AP3324">
        <f>IF(ufc_fights_2[[#This Row],[winner]]="Red",ufc_fights_2[[#This Row],[r_fighter_id]],ufc_fights_2[[#This Row],[b_fighter_id]])</f>
        <v>295</v>
      </c>
      <c r="AQ3324" t="str">
        <f>_xlfn.XLOOKUP(ufc_fights_2[[#This Row],[winnerID]],ufc_fighters[id],ufc_fighters[fighter_name],"xxx",0,1)</f>
        <v>Curtis Blaydes</v>
      </c>
    </row>
    <row r="3325" spans="1:43">
      <c r="A3325">
        <v>657</v>
      </c>
      <c r="B3325">
        <v>1706</v>
      </c>
      <c r="C3325">
        <f>_xlfn.XLOOKUP(ufc_fights_2[[#This Row],[r_fighter_id]],ufc_fighters[id],ufc_fighters[year],"xxx",0,1)</f>
        <v>1978</v>
      </c>
      <c r="D3325">
        <f>_xlfn.XLOOKUP(ufc_fights_2[[#This Row],[b_fighter_id]],ufc_fighters[id],ufc_fighters[year],"Prázdné",0,1)</f>
        <v>0</v>
      </c>
      <c r="E3325" s="10">
        <f>YEAR(ufc_fights_2[[#This Row],[date]])-ufc_fights_2[[#This Row],[r_year]]</f>
        <v>27</v>
      </c>
      <c r="F3325" s="10">
        <f>YEAR(ufc_fights_2[[#This Row],[date]])-ufc_fights_2[[#This Row],[b_year]]</f>
        <v>2005</v>
      </c>
      <c r="G3325">
        <v>0</v>
      </c>
      <c r="H3325">
        <v>0</v>
      </c>
      <c r="I3325">
        <v>0.42859999999999998</v>
      </c>
      <c r="J3325">
        <v>0.1</v>
      </c>
      <c r="K3325">
        <v>0.52780000000000005</v>
      </c>
      <c r="L3325">
        <v>0.5</v>
      </c>
      <c r="M3325">
        <v>0</v>
      </c>
      <c r="N3325">
        <v>0.4</v>
      </c>
      <c r="O3325">
        <v>1</v>
      </c>
      <c r="P3325">
        <v>1</v>
      </c>
      <c r="Q3325">
        <v>0</v>
      </c>
      <c r="R3325">
        <v>0</v>
      </c>
      <c r="S3325" s="2">
        <v>3.1250000000000001E-4</v>
      </c>
      <c r="T3325" s="2">
        <v>2.2569444444444442E-3</v>
      </c>
      <c r="U3325">
        <v>0.1111</v>
      </c>
      <c r="V3325">
        <v>0.125</v>
      </c>
      <c r="W3325">
        <v>1</v>
      </c>
      <c r="X3325">
        <v>1</v>
      </c>
      <c r="Y3325">
        <v>0</v>
      </c>
      <c r="Z3325">
        <v>0.40739999999999998</v>
      </c>
      <c r="AA3325">
        <v>0</v>
      </c>
      <c r="AB3325">
        <v>1</v>
      </c>
      <c r="AC3325">
        <v>0</v>
      </c>
      <c r="AD3325">
        <v>0</v>
      </c>
      <c r="AE3325">
        <v>0.5</v>
      </c>
      <c r="AF3325" t="s">
        <v>3933</v>
      </c>
      <c r="AG3325" s="2">
        <v>7.1759259259259259E-4</v>
      </c>
      <c r="AH3325" t="s">
        <v>3911</v>
      </c>
      <c r="AI3325">
        <v>3</v>
      </c>
      <c r="AJ3325" t="s">
        <v>3925</v>
      </c>
      <c r="AK3325" s="3">
        <v>38632</v>
      </c>
      <c r="AL3325" s="10">
        <f>YEAR(ufc_fights_2[[#This Row],[date]])</f>
        <v>2005</v>
      </c>
      <c r="AM3325" t="s">
        <v>3983</v>
      </c>
      <c r="AN3325">
        <v>144</v>
      </c>
      <c r="AO3325" t="s">
        <v>3913</v>
      </c>
      <c r="AP3325">
        <f>IF(ufc_fights_2[[#This Row],[winner]]="Red",ufc_fights_2[[#This Row],[r_fighter_id]],ufc_fights_2[[#This Row],[b_fighter_id]])</f>
        <v>657</v>
      </c>
      <c r="AQ3325" t="str">
        <f>_xlfn.XLOOKUP(ufc_fights_2[[#This Row],[winnerID]],ufc_fighters[id],ufc_fighters[fighter_name],"xxx",0,1)</f>
        <v>Marcio Cruz</v>
      </c>
    </row>
    <row r="3326" spans="1:43">
      <c r="A3326">
        <v>830</v>
      </c>
      <c r="B3326">
        <v>1239</v>
      </c>
      <c r="C3326">
        <f>_xlfn.XLOOKUP(ufc_fights_2[[#This Row],[r_fighter_id]],ufc_fighters[id],ufc_fighters[year],"xxx",0,1)</f>
        <v>1985</v>
      </c>
      <c r="D3326">
        <f>_xlfn.XLOOKUP(ufc_fights_2[[#This Row],[b_fighter_id]],ufc_fighters[id],ufc_fighters[year],"Prázdné",0,1)</f>
        <v>1983</v>
      </c>
      <c r="E3326" s="10">
        <f>YEAR(ufc_fights_2[[#This Row],[date]])-ufc_fights_2[[#This Row],[r_year]]</f>
        <v>24</v>
      </c>
      <c r="F3326" s="10">
        <f>YEAR(ufc_fights_2[[#This Row],[date]])-ufc_fights_2[[#This Row],[b_year]]</f>
        <v>26</v>
      </c>
      <c r="G3326">
        <v>1</v>
      </c>
      <c r="H3326">
        <v>0</v>
      </c>
      <c r="I3326">
        <v>0.8</v>
      </c>
      <c r="J3326">
        <v>0</v>
      </c>
      <c r="K3326">
        <v>0.83330000000000004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4.6296296296296294E-5</v>
      </c>
      <c r="T3326" s="2">
        <v>0</v>
      </c>
      <c r="U3326">
        <v>0.8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0.75</v>
      </c>
      <c r="AE3326">
        <v>0</v>
      </c>
      <c r="AF3326" t="s">
        <v>3910</v>
      </c>
      <c r="AG3326" s="2">
        <v>8.1018518518518516E-5</v>
      </c>
      <c r="AH3326" t="s">
        <v>3911</v>
      </c>
      <c r="AI3326">
        <v>3</v>
      </c>
      <c r="AJ3326" t="s">
        <v>3939</v>
      </c>
      <c r="AK3326" s="3">
        <v>40054</v>
      </c>
      <c r="AL3326" s="10">
        <f>YEAR(ufc_fights_2[[#This Row],[date]])</f>
        <v>2009</v>
      </c>
      <c r="AM3326" t="s">
        <v>3983</v>
      </c>
      <c r="AN3326">
        <v>85</v>
      </c>
      <c r="AO3326" t="s">
        <v>3913</v>
      </c>
      <c r="AP3326">
        <f>IF(ufc_fights_2[[#This Row],[winner]]="Red",ufc_fights_2[[#This Row],[r_fighter_id]],ufc_fights_2[[#This Row],[b_fighter_id]])</f>
        <v>830</v>
      </c>
      <c r="AQ3326" t="str">
        <f>_xlfn.XLOOKUP(ufc_fights_2[[#This Row],[winnerID]],ufc_fighters[id],ufc_fighters[fighter_name],"xxx",0,1)</f>
        <v>Todd Duffee</v>
      </c>
    </row>
    <row r="3327" spans="1:43">
      <c r="A3327">
        <v>1806</v>
      </c>
      <c r="B3327">
        <v>498</v>
      </c>
      <c r="C3327">
        <f>_xlfn.XLOOKUP(ufc_fights_2[[#This Row],[r_fighter_id]],ufc_fighters[id],ufc_fighters[year],"xxx",0,1)</f>
        <v>1977</v>
      </c>
      <c r="D3327">
        <f>_xlfn.XLOOKUP(ufc_fights_2[[#This Row],[b_fighter_id]],ufc_fighters[id],ufc_fighters[year],"Prázdné",0,1)</f>
        <v>1975</v>
      </c>
      <c r="E3327" s="10">
        <f>YEAR(ufc_fights_2[[#This Row],[date]])-ufc_fights_2[[#This Row],[r_year]]</f>
        <v>33</v>
      </c>
      <c r="F3327" s="10">
        <f>YEAR(ufc_fights_2[[#This Row],[date]])-ufc_fights_2[[#This Row],[b_year]]</f>
        <v>35</v>
      </c>
      <c r="G3327">
        <v>0</v>
      </c>
      <c r="H3327">
        <v>1</v>
      </c>
      <c r="I3327">
        <v>0.5333</v>
      </c>
      <c r="J3327">
        <v>0.47060000000000002</v>
      </c>
      <c r="K3327">
        <v>0.75680000000000003</v>
      </c>
      <c r="L3327">
        <v>0.54459999999999997</v>
      </c>
      <c r="M3327">
        <v>0.25</v>
      </c>
      <c r="N3327">
        <v>0</v>
      </c>
      <c r="O3327">
        <v>1</v>
      </c>
      <c r="P3327">
        <v>0</v>
      </c>
      <c r="Q3327">
        <v>0</v>
      </c>
      <c r="R3327">
        <v>0</v>
      </c>
      <c r="S3327" s="2">
        <v>1.7824074074074075E-3</v>
      </c>
      <c r="T3327" s="2">
        <v>1.8865740740740742E-3</v>
      </c>
      <c r="U3327">
        <v>0.22220000000000001</v>
      </c>
      <c r="V3327">
        <v>0.46429999999999999</v>
      </c>
      <c r="W3327">
        <v>1</v>
      </c>
      <c r="X3327">
        <v>1</v>
      </c>
      <c r="Y3327">
        <v>0</v>
      </c>
      <c r="Z3327">
        <v>0</v>
      </c>
      <c r="AA3327">
        <v>0.21429999999999999</v>
      </c>
      <c r="AB3327">
        <v>1</v>
      </c>
      <c r="AC3327">
        <v>0.42859999999999998</v>
      </c>
      <c r="AD3327">
        <v>1</v>
      </c>
      <c r="AE3327">
        <v>0.54390000000000005</v>
      </c>
      <c r="AF3327" t="s">
        <v>3933</v>
      </c>
      <c r="AG3327" s="2">
        <v>1.6087962962962963E-3</v>
      </c>
      <c r="AH3327" t="s">
        <v>3927</v>
      </c>
      <c r="AI3327">
        <v>5</v>
      </c>
      <c r="AJ3327" t="s">
        <v>3974</v>
      </c>
      <c r="AK3327" s="3">
        <v>40362</v>
      </c>
      <c r="AL3327" s="10">
        <f>YEAR(ufc_fights_2[[#This Row],[date]])</f>
        <v>2010</v>
      </c>
      <c r="AM3327" t="s">
        <v>3983</v>
      </c>
      <c r="AN3327">
        <v>1</v>
      </c>
      <c r="AO3327" t="s">
        <v>3913</v>
      </c>
      <c r="AP3327">
        <f>IF(ufc_fights_2[[#This Row],[winner]]="Red",ufc_fights_2[[#This Row],[r_fighter_id]],ufc_fights_2[[#This Row],[b_fighter_id]])</f>
        <v>1806</v>
      </c>
      <c r="AQ3327" t="str">
        <f>_xlfn.XLOOKUP(ufc_fights_2[[#This Row],[winnerID]],ufc_fighters[id],ufc_fighters[fighter_name],"xxx",0,1)</f>
        <v>Brock Lesnar</v>
      </c>
    </row>
    <row r="3328" spans="1:43">
      <c r="A3328">
        <v>1806</v>
      </c>
      <c r="B3328">
        <v>1343</v>
      </c>
      <c r="C3328">
        <f>_xlfn.XLOOKUP(ufc_fights_2[[#This Row],[r_fighter_id]],ufc_fighters[id],ufc_fighters[year],"xxx",0,1)</f>
        <v>1977</v>
      </c>
      <c r="D3328">
        <f>_xlfn.XLOOKUP(ufc_fights_2[[#This Row],[b_fighter_id]],ufc_fighters[id],ufc_fighters[year],"Prázdné",0,1)</f>
        <v>1978</v>
      </c>
      <c r="E3328" s="10">
        <f>YEAR(ufc_fights_2[[#This Row],[date]])-ufc_fights_2[[#This Row],[r_year]]</f>
        <v>31</v>
      </c>
      <c r="F3328" s="10">
        <f>YEAR(ufc_fights_2[[#This Row],[date]])-ufc_fights_2[[#This Row],[b_year]]</f>
        <v>30</v>
      </c>
      <c r="G3328">
        <v>1</v>
      </c>
      <c r="H3328">
        <v>0</v>
      </c>
      <c r="I3328">
        <v>0.86539999999999995</v>
      </c>
      <c r="J3328">
        <v>0.42859999999999998</v>
      </c>
      <c r="K3328">
        <v>0.8972</v>
      </c>
      <c r="L3328">
        <v>0.74550000000000005</v>
      </c>
      <c r="M3328">
        <v>0.83330000000000004</v>
      </c>
      <c r="N3328">
        <v>0</v>
      </c>
      <c r="O3328">
        <v>1</v>
      </c>
      <c r="P3328">
        <v>0</v>
      </c>
      <c r="Q3328">
        <v>0</v>
      </c>
      <c r="R3328">
        <v>0</v>
      </c>
      <c r="S3328" s="2">
        <v>8.0208333333333329E-3</v>
      </c>
      <c r="T3328" s="2">
        <v>1.3310185185185185E-3</v>
      </c>
      <c r="U3328">
        <v>0.68179999999999996</v>
      </c>
      <c r="V3328">
        <v>0.21429999999999999</v>
      </c>
      <c r="W3328">
        <v>1</v>
      </c>
      <c r="X3328">
        <v>1</v>
      </c>
      <c r="Y3328">
        <v>1</v>
      </c>
      <c r="Z3328">
        <v>0.5</v>
      </c>
      <c r="AA3328">
        <v>0.1429</v>
      </c>
      <c r="AB3328">
        <v>1</v>
      </c>
      <c r="AC3328">
        <v>0.63639999999999997</v>
      </c>
      <c r="AD3328">
        <v>0.94289999999999996</v>
      </c>
      <c r="AE3328">
        <v>0.33329999999999999</v>
      </c>
      <c r="AF3328" t="s">
        <v>3915</v>
      </c>
      <c r="AG3328" s="2">
        <v>3.472222222222222E-3</v>
      </c>
      <c r="AH3328" t="s">
        <v>3911</v>
      </c>
      <c r="AI3328">
        <v>3</v>
      </c>
      <c r="AJ3328" t="s">
        <v>3928</v>
      </c>
      <c r="AK3328" s="3">
        <v>39669</v>
      </c>
      <c r="AL3328" s="10">
        <f>YEAR(ufc_fights_2[[#This Row],[date]])</f>
        <v>2008</v>
      </c>
      <c r="AM3328" t="s">
        <v>3983</v>
      </c>
      <c r="AN3328">
        <v>42</v>
      </c>
      <c r="AO3328" t="s">
        <v>3913</v>
      </c>
      <c r="AP3328">
        <f>IF(ufc_fights_2[[#This Row],[winner]]="Red",ufc_fights_2[[#This Row],[r_fighter_id]],ufc_fights_2[[#This Row],[b_fighter_id]])</f>
        <v>1806</v>
      </c>
      <c r="AQ3328" t="str">
        <f>_xlfn.XLOOKUP(ufc_fights_2[[#This Row],[winnerID]],ufc_fighters[id],ufc_fighters[fighter_name],"xxx",0,1)</f>
        <v>Brock Lesnar</v>
      </c>
    </row>
    <row r="3329" spans="1:43">
      <c r="A3329">
        <v>498</v>
      </c>
      <c r="B3329">
        <v>807</v>
      </c>
      <c r="C3329">
        <f>_xlfn.XLOOKUP(ufc_fights_2[[#This Row],[r_fighter_id]],ufc_fighters[id],ufc_fighters[year],"xxx",0,1)</f>
        <v>1975</v>
      </c>
      <c r="D3329">
        <f>_xlfn.XLOOKUP(ufc_fights_2[[#This Row],[b_fighter_id]],ufc_fighters[id],ufc_fighters[year],"Prázdné",0,1)</f>
        <v>1984</v>
      </c>
      <c r="E3329" s="10">
        <f>YEAR(ufc_fights_2[[#This Row],[date]])-ufc_fights_2[[#This Row],[r_year]]</f>
        <v>36</v>
      </c>
      <c r="F3329" s="10">
        <f>YEAR(ufc_fights_2[[#This Row],[date]])-ufc_fights_2[[#This Row],[b_year]]</f>
        <v>27</v>
      </c>
      <c r="G3329">
        <v>0</v>
      </c>
      <c r="H3329">
        <v>1</v>
      </c>
      <c r="I3329">
        <v>0.2326</v>
      </c>
      <c r="J3329">
        <v>0.46810000000000002</v>
      </c>
      <c r="K3329">
        <v>0.25</v>
      </c>
      <c r="L3329">
        <v>0.49059999999999998</v>
      </c>
      <c r="M3329">
        <v>0.33329999999999999</v>
      </c>
      <c r="N3329">
        <v>1</v>
      </c>
      <c r="O3329">
        <v>0</v>
      </c>
      <c r="P3329">
        <v>0</v>
      </c>
      <c r="Q3329">
        <v>0</v>
      </c>
      <c r="R3329">
        <v>0</v>
      </c>
      <c r="S3329" s="2">
        <v>6.4814814814814813E-4</v>
      </c>
      <c r="T3329" s="2">
        <v>5.0925925925925921E-4</v>
      </c>
      <c r="U3329">
        <v>0.20480000000000001</v>
      </c>
      <c r="V3329">
        <v>0.44240000000000002</v>
      </c>
      <c r="W3329">
        <v>0</v>
      </c>
      <c r="X3329">
        <v>1</v>
      </c>
      <c r="Y3329">
        <v>1</v>
      </c>
      <c r="Z3329">
        <v>0.2326</v>
      </c>
      <c r="AA3329">
        <v>0.42680000000000001</v>
      </c>
      <c r="AB3329">
        <v>0</v>
      </c>
      <c r="AC3329">
        <v>1</v>
      </c>
      <c r="AD3329">
        <v>0</v>
      </c>
      <c r="AE3329">
        <v>0.6552</v>
      </c>
      <c r="AF3329" t="s">
        <v>3915</v>
      </c>
      <c r="AG3329" s="2">
        <v>3.472222222222222E-3</v>
      </c>
      <c r="AH3329" t="s">
        <v>3911</v>
      </c>
      <c r="AI3329">
        <v>3</v>
      </c>
      <c r="AJ3329" t="s">
        <v>3914</v>
      </c>
      <c r="AK3329" s="3">
        <v>40705</v>
      </c>
      <c r="AL3329" s="10">
        <f>YEAR(ufc_fights_2[[#This Row],[date]])</f>
        <v>2011</v>
      </c>
      <c r="AM3329" t="s">
        <v>3983</v>
      </c>
      <c r="AN3329">
        <v>80</v>
      </c>
      <c r="AO3329" t="s">
        <v>3918</v>
      </c>
      <c r="AP3329">
        <f>IF(ufc_fights_2[[#This Row],[winner]]="Red",ufc_fights_2[[#This Row],[r_fighter_id]],ufc_fights_2[[#This Row],[b_fighter_id]])</f>
        <v>807</v>
      </c>
      <c r="AQ3329" t="str">
        <f>_xlfn.XLOOKUP(ufc_fights_2[[#This Row],[winnerID]],ufc_fighters[id],ufc_fighters[fighter_name],"xxx",0,1)</f>
        <v>Junior Dos Santos</v>
      </c>
    </row>
    <row r="3330" spans="1:43">
      <c r="A3330">
        <v>807</v>
      </c>
      <c r="B3330">
        <v>968</v>
      </c>
      <c r="C3330">
        <f>_xlfn.XLOOKUP(ufc_fights_2[[#This Row],[r_fighter_id]],ufc_fighters[id],ufc_fighters[year],"xxx",0,1)</f>
        <v>1984</v>
      </c>
      <c r="D3330">
        <f>_xlfn.XLOOKUP(ufc_fights_2[[#This Row],[b_fighter_id]],ufc_fighters[id],ufc_fighters[year],"Prázdné",0,1)</f>
        <v>1974</v>
      </c>
      <c r="E3330" s="10">
        <f>YEAR(ufc_fights_2[[#This Row],[date]])-ufc_fights_2[[#This Row],[r_year]]</f>
        <v>25</v>
      </c>
      <c r="F3330" s="10">
        <f>YEAR(ufc_fights_2[[#This Row],[date]])-ufc_fights_2[[#This Row],[b_year]]</f>
        <v>35</v>
      </c>
      <c r="G3330">
        <v>0</v>
      </c>
      <c r="H3330">
        <v>0</v>
      </c>
      <c r="I3330">
        <v>0.44590000000000002</v>
      </c>
      <c r="J3330">
        <v>0.44900000000000001</v>
      </c>
      <c r="K3330">
        <v>0.48820000000000002</v>
      </c>
      <c r="L3330">
        <v>0.47060000000000002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5.5555555555555556E-4</v>
      </c>
      <c r="T3330" s="2">
        <v>2.6620370370370372E-4</v>
      </c>
      <c r="U3330">
        <v>0.27179999999999999</v>
      </c>
      <c r="V3330">
        <v>0.36109999999999998</v>
      </c>
      <c r="W3330">
        <v>0.76470000000000005</v>
      </c>
      <c r="X3330">
        <v>1</v>
      </c>
      <c r="Y3330">
        <v>1</v>
      </c>
      <c r="Z3330">
        <v>0.40910000000000002</v>
      </c>
      <c r="AA3330">
        <v>0.45</v>
      </c>
      <c r="AB3330">
        <v>0.64</v>
      </c>
      <c r="AC3330">
        <v>0.44440000000000002</v>
      </c>
      <c r="AD3330">
        <v>0</v>
      </c>
      <c r="AE3330">
        <v>0</v>
      </c>
      <c r="AF3330" t="s">
        <v>3910</v>
      </c>
      <c r="AG3330" s="2">
        <v>1.3888888888888889E-3</v>
      </c>
      <c r="AH3330" t="s">
        <v>3911</v>
      </c>
      <c r="AI3330">
        <v>3</v>
      </c>
      <c r="AJ3330" t="s">
        <v>3928</v>
      </c>
      <c r="AK3330" s="3">
        <v>40075</v>
      </c>
      <c r="AL3330" s="10">
        <f>YEAR(ufc_fights_2[[#This Row],[date]])</f>
        <v>2009</v>
      </c>
      <c r="AM3330" t="s">
        <v>3983</v>
      </c>
      <c r="AN3330">
        <v>98</v>
      </c>
      <c r="AO3330" t="s">
        <v>3913</v>
      </c>
      <c r="AP3330">
        <f>IF(ufc_fights_2[[#This Row],[winner]]="Red",ufc_fights_2[[#This Row],[r_fighter_id]],ufc_fights_2[[#This Row],[b_fighter_id]])</f>
        <v>807</v>
      </c>
      <c r="AQ3330" t="str">
        <f>_xlfn.XLOOKUP(ufc_fights_2[[#This Row],[winnerID]],ufc_fighters[id],ufc_fighters[fighter_name],"xxx",0,1)</f>
        <v>Junior Dos Santos</v>
      </c>
    </row>
    <row r="3331" spans="1:43">
      <c r="A3331">
        <v>295</v>
      </c>
      <c r="B3331">
        <v>1816</v>
      </c>
      <c r="C3331">
        <f>_xlfn.XLOOKUP(ufc_fights_2[[#This Row],[r_fighter_id]],ufc_fighters[id],ufc_fighters[year],"xxx",0,1)</f>
        <v>1991</v>
      </c>
      <c r="D3331">
        <f>_xlfn.XLOOKUP(ufc_fights_2[[#This Row],[b_fighter_id]],ufc_fighters[id],ufc_fighters[year],"Prázdné",0,1)</f>
        <v>1985</v>
      </c>
      <c r="E3331" s="10">
        <f>YEAR(ufc_fights_2[[#This Row],[date]])-ufc_fights_2[[#This Row],[r_year]]</f>
        <v>30</v>
      </c>
      <c r="F3331" s="10">
        <f>YEAR(ufc_fights_2[[#This Row],[date]])-ufc_fights_2[[#This Row],[b_year]]</f>
        <v>36</v>
      </c>
      <c r="G3331">
        <v>0</v>
      </c>
      <c r="H3331">
        <v>1</v>
      </c>
      <c r="I3331">
        <v>0.53849999999999998</v>
      </c>
      <c r="J3331">
        <v>0.30430000000000001</v>
      </c>
      <c r="K3331">
        <v>0.53849999999999998</v>
      </c>
      <c r="L3331">
        <v>0.30430000000000001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1.7361111111111112E-4</v>
      </c>
      <c r="T3331" s="2">
        <v>0</v>
      </c>
      <c r="U3331">
        <v>0.42859999999999998</v>
      </c>
      <c r="V3331">
        <v>0.28570000000000001</v>
      </c>
      <c r="W3331">
        <v>1</v>
      </c>
      <c r="X3331">
        <v>1</v>
      </c>
      <c r="Y3331">
        <v>0</v>
      </c>
      <c r="Z3331">
        <v>0.53190000000000004</v>
      </c>
      <c r="AA3331">
        <v>0.2</v>
      </c>
      <c r="AB3331">
        <v>0.6</v>
      </c>
      <c r="AC3331">
        <v>1</v>
      </c>
      <c r="AD3331">
        <v>0</v>
      </c>
      <c r="AE3331">
        <v>1</v>
      </c>
      <c r="AF3331" t="s">
        <v>3910</v>
      </c>
      <c r="AG3331" s="2">
        <v>9.9537037037037042E-4</v>
      </c>
      <c r="AH3331" t="s">
        <v>3927</v>
      </c>
      <c r="AI3331">
        <v>5</v>
      </c>
      <c r="AJ3331" t="s">
        <v>3914</v>
      </c>
      <c r="AK3331" s="3">
        <v>44247</v>
      </c>
      <c r="AL3331" s="10">
        <f>YEAR(ufc_fights_2[[#This Row],[date]])</f>
        <v>2021</v>
      </c>
      <c r="AM3331" t="s">
        <v>3983</v>
      </c>
      <c r="AN3331">
        <v>1</v>
      </c>
      <c r="AO3331" t="s">
        <v>3918</v>
      </c>
      <c r="AP3331">
        <f>IF(ufc_fights_2[[#This Row],[winner]]="Red",ufc_fights_2[[#This Row],[r_fighter_id]],ufc_fights_2[[#This Row],[b_fighter_id]])</f>
        <v>1816</v>
      </c>
      <c r="AQ3331" t="str">
        <f>_xlfn.XLOOKUP(ufc_fights_2[[#This Row],[winnerID]],ufc_fighters[id],ufc_fighters[fighter_name],"xxx",0,1)</f>
        <v>Derrick Lewis</v>
      </c>
    </row>
    <row r="3332" spans="1:43">
      <c r="A3332">
        <v>2303</v>
      </c>
      <c r="B3332">
        <v>1816</v>
      </c>
      <c r="C3332">
        <f>_xlfn.XLOOKUP(ufc_fights_2[[#This Row],[r_fighter_id]],ufc_fighters[id],ufc_fighters[year],"xxx",0,1)</f>
        <v>1986</v>
      </c>
      <c r="D3332">
        <f>_xlfn.XLOOKUP(ufc_fights_2[[#This Row],[b_fighter_id]],ufc_fighters[id],ufc_fighters[year],"Prázdné",0,1)</f>
        <v>1985</v>
      </c>
      <c r="E3332" s="10">
        <f>YEAR(ufc_fights_2[[#This Row],[date]])-ufc_fights_2[[#This Row],[r_year]]</f>
        <v>32</v>
      </c>
      <c r="F3332" s="10">
        <f>YEAR(ufc_fights_2[[#This Row],[date]])-ufc_fights_2[[#This Row],[b_year]]</f>
        <v>33</v>
      </c>
      <c r="G3332">
        <v>0</v>
      </c>
      <c r="H3332">
        <v>0</v>
      </c>
      <c r="I3332">
        <v>0.23910000000000001</v>
      </c>
      <c r="J3332">
        <v>0.37040000000000001</v>
      </c>
      <c r="K3332">
        <v>0.23910000000000001</v>
      </c>
      <c r="L3332">
        <v>0.37040000000000001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</v>
      </c>
      <c r="T3332" s="2">
        <v>1.1574074074074073E-5</v>
      </c>
      <c r="U3332">
        <v>0.17949999999999999</v>
      </c>
      <c r="V3332">
        <v>3.85E-2</v>
      </c>
      <c r="W3332">
        <v>0.5</v>
      </c>
      <c r="X3332">
        <v>1</v>
      </c>
      <c r="Y3332">
        <v>0.8</v>
      </c>
      <c r="Z3332">
        <v>0.20930000000000001</v>
      </c>
      <c r="AA3332">
        <v>0.34620000000000001</v>
      </c>
      <c r="AB3332">
        <v>0.66669999999999996</v>
      </c>
      <c r="AC3332">
        <v>1</v>
      </c>
      <c r="AD3332">
        <v>0</v>
      </c>
      <c r="AE3332">
        <v>0</v>
      </c>
      <c r="AF3332" t="s">
        <v>3915</v>
      </c>
      <c r="AG3332" s="2">
        <v>3.472222222222222E-3</v>
      </c>
      <c r="AH3332" t="s">
        <v>3911</v>
      </c>
      <c r="AI3332">
        <v>3</v>
      </c>
      <c r="AJ3332" t="s">
        <v>3914</v>
      </c>
      <c r="AK3332" s="3">
        <v>43288</v>
      </c>
      <c r="AL3332" s="10">
        <f>YEAR(ufc_fights_2[[#This Row],[date]])</f>
        <v>2018</v>
      </c>
      <c r="AM3332" t="s">
        <v>3983</v>
      </c>
      <c r="AN3332">
        <v>1</v>
      </c>
      <c r="AO3332" t="s">
        <v>3918</v>
      </c>
      <c r="AP3332">
        <f>IF(ufc_fights_2[[#This Row],[winner]]="Red",ufc_fights_2[[#This Row],[r_fighter_id]],ufc_fights_2[[#This Row],[b_fighter_id]])</f>
        <v>1816</v>
      </c>
      <c r="AQ3332" t="str">
        <f>_xlfn.XLOOKUP(ufc_fights_2[[#This Row],[winnerID]],ufc_fighters[id],ufc_fighters[fighter_name],"xxx",0,1)</f>
        <v>Derrick Lewis</v>
      </c>
    </row>
    <row r="3333" spans="1:43">
      <c r="A3333">
        <v>807</v>
      </c>
      <c r="B3333">
        <v>3458</v>
      </c>
      <c r="C3333">
        <f>_xlfn.XLOOKUP(ufc_fights_2[[#This Row],[r_fighter_id]],ufc_fighters[id],ufc_fighters[year],"xxx",0,1)</f>
        <v>1984</v>
      </c>
      <c r="D3333">
        <f>_xlfn.XLOOKUP(ufc_fights_2[[#This Row],[b_fighter_id]],ufc_fighters[id],ufc_fighters[year],"Prázdné",0,1)</f>
        <v>1977</v>
      </c>
      <c r="E3333" s="10">
        <f>YEAR(ufc_fights_2[[#This Row],[date]])-ufc_fights_2[[#This Row],[r_year]]</f>
        <v>24</v>
      </c>
      <c r="F3333" s="10">
        <f>YEAR(ufc_fights_2[[#This Row],[date]])-ufc_fights_2[[#This Row],[b_year]]</f>
        <v>31</v>
      </c>
      <c r="G3333">
        <v>1</v>
      </c>
      <c r="H3333">
        <v>0</v>
      </c>
      <c r="I3333">
        <v>0.63639999999999997</v>
      </c>
      <c r="J3333">
        <v>1</v>
      </c>
      <c r="K3333">
        <v>0.63639999999999997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3.4722222222222222E-5</v>
      </c>
      <c r="T3333" s="2">
        <v>0</v>
      </c>
      <c r="U3333">
        <v>0.71430000000000005</v>
      </c>
      <c r="V3333">
        <v>1</v>
      </c>
      <c r="W3333">
        <v>0.33329999999999999</v>
      </c>
      <c r="X3333">
        <v>1</v>
      </c>
      <c r="Y3333">
        <v>1</v>
      </c>
      <c r="Z3333">
        <v>0.42859999999999998</v>
      </c>
      <c r="AA3333">
        <v>1</v>
      </c>
      <c r="AB3333">
        <v>0</v>
      </c>
      <c r="AC3333">
        <v>1</v>
      </c>
      <c r="AD3333">
        <v>1</v>
      </c>
      <c r="AE3333">
        <v>0</v>
      </c>
      <c r="AF3333" t="s">
        <v>3910</v>
      </c>
      <c r="AG3333" s="2">
        <v>9.3749999999999997E-4</v>
      </c>
      <c r="AH3333" t="s">
        <v>3911</v>
      </c>
      <c r="AI3333">
        <v>3</v>
      </c>
      <c r="AJ3333" t="s">
        <v>3999</v>
      </c>
      <c r="AK3333" s="3">
        <v>39746</v>
      </c>
      <c r="AL3333" s="10">
        <f>YEAR(ufc_fights_2[[#This Row],[date]])</f>
        <v>2008</v>
      </c>
      <c r="AM3333" t="s">
        <v>3983</v>
      </c>
      <c r="AN3333">
        <v>139</v>
      </c>
      <c r="AO3333" t="s">
        <v>3913</v>
      </c>
      <c r="AP3333">
        <f>IF(ufc_fights_2[[#This Row],[winner]]="Red",ufc_fights_2[[#This Row],[r_fighter_id]],ufc_fights_2[[#This Row],[b_fighter_id]])</f>
        <v>807</v>
      </c>
      <c r="AQ3333" t="str">
        <f>_xlfn.XLOOKUP(ufc_fights_2[[#This Row],[winnerID]],ufc_fighters[id],ufc_fighters[fighter_name],"xxx",0,1)</f>
        <v>Junior Dos Santos</v>
      </c>
    </row>
    <row r="3334" spans="1:43">
      <c r="A3334">
        <v>1806</v>
      </c>
      <c r="B3334">
        <v>652</v>
      </c>
      <c r="C3334">
        <f>_xlfn.XLOOKUP(ufc_fights_2[[#This Row],[r_fighter_id]],ufc_fighters[id],ufc_fighters[year],"xxx",0,1)</f>
        <v>1977</v>
      </c>
      <c r="D3334">
        <f>_xlfn.XLOOKUP(ufc_fights_2[[#This Row],[b_fighter_id]],ufc_fighters[id],ufc_fighters[year],"Prázdné",0,1)</f>
        <v>1963</v>
      </c>
      <c r="E3334" s="10">
        <f>YEAR(ufc_fights_2[[#This Row],[date]])-ufc_fights_2[[#This Row],[r_year]]</f>
        <v>31</v>
      </c>
      <c r="F3334" s="10">
        <f>YEAR(ufc_fights_2[[#This Row],[date]])-ufc_fights_2[[#This Row],[b_year]]</f>
        <v>45</v>
      </c>
      <c r="G3334">
        <v>1</v>
      </c>
      <c r="H3334">
        <v>0</v>
      </c>
      <c r="I3334">
        <v>0.73809999999999998</v>
      </c>
      <c r="J3334">
        <v>0.57889999999999997</v>
      </c>
      <c r="K3334">
        <v>0.86080000000000001</v>
      </c>
      <c r="L3334">
        <v>0.68</v>
      </c>
      <c r="M3334">
        <v>0.5</v>
      </c>
      <c r="N3334">
        <v>0.33329999999999999</v>
      </c>
      <c r="O3334">
        <v>0</v>
      </c>
      <c r="P3334">
        <v>0</v>
      </c>
      <c r="Q3334">
        <v>0</v>
      </c>
      <c r="R3334">
        <v>0</v>
      </c>
      <c r="S3334" s="2">
        <v>1.9675925925925924E-3</v>
      </c>
      <c r="T3334" s="2">
        <v>2.1527777777777778E-3</v>
      </c>
      <c r="U3334">
        <v>0.65620000000000001</v>
      </c>
      <c r="V3334">
        <v>0.46150000000000002</v>
      </c>
      <c r="W3334">
        <v>1</v>
      </c>
      <c r="X3334">
        <v>1</v>
      </c>
      <c r="Y3334">
        <v>0.8</v>
      </c>
      <c r="Z3334">
        <v>0.33329999999999999</v>
      </c>
      <c r="AA3334">
        <v>0.375</v>
      </c>
      <c r="AB3334">
        <v>0.92310000000000003</v>
      </c>
      <c r="AC3334">
        <v>0.72729999999999995</v>
      </c>
      <c r="AD3334">
        <v>1</v>
      </c>
      <c r="AE3334">
        <v>0</v>
      </c>
      <c r="AF3334" t="s">
        <v>3910</v>
      </c>
      <c r="AG3334" s="2">
        <v>2.1643518518518518E-3</v>
      </c>
      <c r="AH3334" t="s">
        <v>3927</v>
      </c>
      <c r="AI3334">
        <v>5</v>
      </c>
      <c r="AJ3334" t="s">
        <v>3939</v>
      </c>
      <c r="AK3334" s="3">
        <v>39767</v>
      </c>
      <c r="AL3334" s="10">
        <f>YEAR(ufc_fights_2[[#This Row],[date]])</f>
        <v>2008</v>
      </c>
      <c r="AM3334" t="s">
        <v>3983</v>
      </c>
      <c r="AN3334">
        <v>1</v>
      </c>
      <c r="AO3334" t="s">
        <v>3913</v>
      </c>
      <c r="AP3334">
        <f>IF(ufc_fights_2[[#This Row],[winner]]="Red",ufc_fights_2[[#This Row],[r_fighter_id]],ufc_fights_2[[#This Row],[b_fighter_id]])</f>
        <v>1806</v>
      </c>
      <c r="AQ3334" t="str">
        <f>_xlfn.XLOOKUP(ufc_fights_2[[#This Row],[winnerID]],ufc_fighters[id],ufc_fighters[fighter_name],"xxx",0,1)</f>
        <v>Brock Lesnar</v>
      </c>
    </row>
    <row r="3335" spans="1:43">
      <c r="A3335">
        <v>2294</v>
      </c>
      <c r="B3335">
        <v>1816</v>
      </c>
      <c r="C3335">
        <f>_xlfn.XLOOKUP(ufc_fights_2[[#This Row],[r_fighter_id]],ufc_fighters[id],ufc_fighters[year],"xxx",0,1)</f>
        <v>1976</v>
      </c>
      <c r="D3335">
        <f>_xlfn.XLOOKUP(ufc_fights_2[[#This Row],[b_fighter_id]],ufc_fighters[id],ufc_fighters[year],"Prázdné",0,1)</f>
        <v>1985</v>
      </c>
      <c r="E3335" s="10">
        <f>YEAR(ufc_fights_2[[#This Row],[date]])-ufc_fights_2[[#This Row],[r_year]]</f>
        <v>40</v>
      </c>
      <c r="F3335" s="10">
        <f>YEAR(ufc_fights_2[[#This Row],[date]])-ufc_fights_2[[#This Row],[b_year]]</f>
        <v>31</v>
      </c>
      <c r="G3335">
        <v>0</v>
      </c>
      <c r="H3335">
        <v>0</v>
      </c>
      <c r="I3335">
        <v>0.21049999999999999</v>
      </c>
      <c r="J3335">
        <v>0.50680000000000003</v>
      </c>
      <c r="K3335">
        <v>0.74160000000000004</v>
      </c>
      <c r="L3335">
        <v>0.52</v>
      </c>
      <c r="M3335">
        <v>0.7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6.7245370370370367E-3</v>
      </c>
      <c r="T3335" s="2">
        <v>2.3148148148148147E-5</v>
      </c>
      <c r="U3335">
        <v>0.16669999999999999</v>
      </c>
      <c r="V3335">
        <v>0.41670000000000001</v>
      </c>
      <c r="W3335">
        <v>0</v>
      </c>
      <c r="X3335">
        <v>1</v>
      </c>
      <c r="Y3335">
        <v>1</v>
      </c>
      <c r="Z3335">
        <v>0.1333</v>
      </c>
      <c r="AA3335">
        <v>0.3478</v>
      </c>
      <c r="AB3335">
        <v>0.66669999999999996</v>
      </c>
      <c r="AC3335">
        <v>0.77780000000000005</v>
      </c>
      <c r="AD3335">
        <v>0</v>
      </c>
      <c r="AE3335">
        <v>0</v>
      </c>
      <c r="AF3335" t="s">
        <v>3922</v>
      </c>
      <c r="AG3335" s="2">
        <v>3.472222222222222E-3</v>
      </c>
      <c r="AH3335" t="s">
        <v>3911</v>
      </c>
      <c r="AI3335">
        <v>3</v>
      </c>
      <c r="AJ3335" t="s">
        <v>3925</v>
      </c>
      <c r="AK3335" s="3">
        <v>42558</v>
      </c>
      <c r="AL3335" s="10">
        <f>YEAR(ufc_fights_2[[#This Row],[date]])</f>
        <v>2016</v>
      </c>
      <c r="AM3335" t="s">
        <v>3983</v>
      </c>
      <c r="AN3335">
        <v>1</v>
      </c>
      <c r="AO3335" t="s">
        <v>3918</v>
      </c>
      <c r="AP3335">
        <f>IF(ufc_fights_2[[#This Row],[winner]]="Red",ufc_fights_2[[#This Row],[r_fighter_id]],ufc_fights_2[[#This Row],[b_fighter_id]])</f>
        <v>1816</v>
      </c>
      <c r="AQ3335" t="str">
        <f>_xlfn.XLOOKUP(ufc_fights_2[[#This Row],[winnerID]],ufc_fighters[id],ufc_fighters[fighter_name],"xxx",0,1)</f>
        <v>Derrick Lewis</v>
      </c>
    </row>
    <row r="3336" spans="1:43">
      <c r="A3336">
        <v>1816</v>
      </c>
      <c r="B3336">
        <v>3397</v>
      </c>
      <c r="C3336">
        <f>_xlfn.XLOOKUP(ufc_fights_2[[#This Row],[r_fighter_id]],ufc_fighters[id],ufc_fighters[year],"xxx",0,1)</f>
        <v>1985</v>
      </c>
      <c r="D3336">
        <f>_xlfn.XLOOKUP(ufc_fights_2[[#This Row],[b_fighter_id]],ufc_fighters[id],ufc_fighters[year],"Prázdné",0,1)</f>
        <v>1988</v>
      </c>
      <c r="E3336" s="10">
        <f>YEAR(ufc_fights_2[[#This Row],[date]])-ufc_fights_2[[#This Row],[r_year]]</f>
        <v>33</v>
      </c>
      <c r="F3336" s="10">
        <f>YEAR(ufc_fights_2[[#This Row],[date]])-ufc_fights_2[[#This Row],[b_year]]</f>
        <v>30</v>
      </c>
      <c r="G3336">
        <v>1</v>
      </c>
      <c r="H3336">
        <v>0</v>
      </c>
      <c r="I3336">
        <v>0.55710000000000004</v>
      </c>
      <c r="J3336">
        <v>0.70760000000000001</v>
      </c>
      <c r="K3336">
        <v>0.56340000000000001</v>
      </c>
      <c r="L3336">
        <v>0.7268</v>
      </c>
      <c r="M3336">
        <v>0</v>
      </c>
      <c r="N3336">
        <v>0.5</v>
      </c>
      <c r="O3336">
        <v>0</v>
      </c>
      <c r="P3336">
        <v>0</v>
      </c>
      <c r="Q3336">
        <v>1</v>
      </c>
      <c r="R3336">
        <v>0</v>
      </c>
      <c r="S3336" s="2">
        <v>4.9768518518518521E-4</v>
      </c>
      <c r="T3336" s="2">
        <v>1.2268518518518518E-3</v>
      </c>
      <c r="U3336">
        <v>0.50819999999999999</v>
      </c>
      <c r="V3336">
        <v>0.63929999999999998</v>
      </c>
      <c r="W3336">
        <v>0.85709999999999997</v>
      </c>
      <c r="X3336">
        <v>1</v>
      </c>
      <c r="Y3336">
        <v>0.875</v>
      </c>
      <c r="Z3336">
        <v>0.44679999999999997</v>
      </c>
      <c r="AA3336">
        <v>0.68220000000000003</v>
      </c>
      <c r="AB3336">
        <v>0.33329999999999999</v>
      </c>
      <c r="AC3336">
        <v>0.68969999999999998</v>
      </c>
      <c r="AD3336">
        <v>0.85</v>
      </c>
      <c r="AE3336">
        <v>1</v>
      </c>
      <c r="AF3336" t="s">
        <v>3910</v>
      </c>
      <c r="AG3336" s="2">
        <v>3.3449074074074076E-3</v>
      </c>
      <c r="AH3336" t="s">
        <v>3911</v>
      </c>
      <c r="AI3336">
        <v>3</v>
      </c>
      <c r="AJ3336" t="s">
        <v>3914</v>
      </c>
      <c r="AK3336" s="3">
        <v>43379</v>
      </c>
      <c r="AL3336" s="10">
        <f>YEAR(ufc_fights_2[[#This Row],[date]])</f>
        <v>2018</v>
      </c>
      <c r="AM3336" t="s">
        <v>3983</v>
      </c>
      <c r="AN3336">
        <v>1</v>
      </c>
      <c r="AO3336" t="s">
        <v>3913</v>
      </c>
      <c r="AP3336">
        <f>IF(ufc_fights_2[[#This Row],[winner]]="Red",ufc_fights_2[[#This Row],[r_fighter_id]],ufc_fights_2[[#This Row],[b_fighter_id]])</f>
        <v>1816</v>
      </c>
      <c r="AQ3336" t="str">
        <f>_xlfn.XLOOKUP(ufc_fights_2[[#This Row],[winnerID]],ufc_fighters[id],ufc_fighters[fighter_name],"xxx",0,1)</f>
        <v>Derrick Lewis</v>
      </c>
    </row>
    <row r="3337" spans="1:43">
      <c r="A3337">
        <v>1806</v>
      </c>
      <c r="B3337">
        <v>2129</v>
      </c>
      <c r="C3337">
        <f>_xlfn.XLOOKUP(ufc_fights_2[[#This Row],[r_fighter_id]],ufc_fighters[id],ufc_fighters[year],"xxx",0,1)</f>
        <v>1977</v>
      </c>
      <c r="D3337">
        <f>_xlfn.XLOOKUP(ufc_fights_2[[#This Row],[b_fighter_id]],ufc_fighters[id],ufc_fighters[year],"Prázdné",0,1)</f>
        <v>1979</v>
      </c>
      <c r="E3337" s="10">
        <f>YEAR(ufc_fights_2[[#This Row],[date]])-ufc_fights_2[[#This Row],[r_year]]</f>
        <v>32</v>
      </c>
      <c r="F3337" s="10">
        <f>YEAR(ufc_fights_2[[#This Row],[date]])-ufc_fights_2[[#This Row],[b_year]]</f>
        <v>30</v>
      </c>
      <c r="G3337">
        <v>0</v>
      </c>
      <c r="H3337">
        <v>0</v>
      </c>
      <c r="I3337">
        <v>0.92159999999999997</v>
      </c>
      <c r="J3337">
        <v>0.33329999999999999</v>
      </c>
      <c r="K3337">
        <v>0.92500000000000004</v>
      </c>
      <c r="L3337">
        <v>0.33329999999999999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4.0046296296296297E-3</v>
      </c>
      <c r="T3337" s="2">
        <v>0</v>
      </c>
      <c r="U3337">
        <v>0.91110000000000002</v>
      </c>
      <c r="V3337">
        <v>0.2</v>
      </c>
      <c r="W3337">
        <v>1</v>
      </c>
      <c r="X3337">
        <v>1</v>
      </c>
      <c r="Y3337">
        <v>1</v>
      </c>
      <c r="Z3337">
        <v>0.6</v>
      </c>
      <c r="AA3337">
        <v>0.125</v>
      </c>
      <c r="AB3337">
        <v>0</v>
      </c>
      <c r="AC3337">
        <v>0.75</v>
      </c>
      <c r="AD3337">
        <v>0.95650000000000002</v>
      </c>
      <c r="AE3337">
        <v>0</v>
      </c>
      <c r="AF3337" t="s">
        <v>3910</v>
      </c>
      <c r="AG3337" s="2">
        <v>1.25E-3</v>
      </c>
      <c r="AH3337" t="s">
        <v>3927</v>
      </c>
      <c r="AI3337">
        <v>5</v>
      </c>
      <c r="AJ3337" t="s">
        <v>3914</v>
      </c>
      <c r="AK3337" s="3">
        <v>40005</v>
      </c>
      <c r="AL3337" s="10">
        <f>YEAR(ufc_fights_2[[#This Row],[date]])</f>
        <v>2009</v>
      </c>
      <c r="AM3337" t="s">
        <v>3983</v>
      </c>
      <c r="AN3337">
        <v>1</v>
      </c>
      <c r="AO3337" t="s">
        <v>3913</v>
      </c>
      <c r="AP3337">
        <f>IF(ufc_fights_2[[#This Row],[winner]]="Red",ufc_fights_2[[#This Row],[r_fighter_id]],ufc_fights_2[[#This Row],[b_fighter_id]])</f>
        <v>1806</v>
      </c>
      <c r="AQ3337" t="str">
        <f>_xlfn.XLOOKUP(ufc_fights_2[[#This Row],[winnerID]],ufc_fighters[id],ufc_fighters[fighter_name],"xxx",0,1)</f>
        <v>Brock Lesnar</v>
      </c>
    </row>
    <row r="3338" spans="1:43">
      <c r="A3338">
        <v>295</v>
      </c>
      <c r="B3338">
        <v>3490</v>
      </c>
      <c r="C3338">
        <f>_xlfn.XLOOKUP(ufc_fights_2[[#This Row],[r_fighter_id]],ufc_fighters[id],ufc_fighters[year],"xxx",0,1)</f>
        <v>1991</v>
      </c>
      <c r="D3338">
        <f>_xlfn.XLOOKUP(ufc_fights_2[[#This Row],[b_fighter_id]],ufc_fighters[id],ufc_fighters[year],"Prázdné",0,1)</f>
        <v>1987</v>
      </c>
      <c r="E3338" s="10">
        <f>YEAR(ufc_fights_2[[#This Row],[date]])-ufc_fights_2[[#This Row],[r_year]]</f>
        <v>28</v>
      </c>
      <c r="F3338" s="10">
        <f>YEAR(ufc_fights_2[[#This Row],[date]])-ufc_fights_2[[#This Row],[b_year]]</f>
        <v>32</v>
      </c>
      <c r="G3338">
        <v>0</v>
      </c>
      <c r="H3338">
        <v>0</v>
      </c>
      <c r="I3338">
        <v>0.66669999999999996</v>
      </c>
      <c r="J3338">
        <v>0.22220000000000001</v>
      </c>
      <c r="K3338">
        <v>0.8</v>
      </c>
      <c r="L3338">
        <v>0.5625</v>
      </c>
      <c r="M3338">
        <v>0.63639999999999997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8.1481481481481474E-3</v>
      </c>
      <c r="T3338" s="2">
        <v>0</v>
      </c>
      <c r="U3338">
        <v>0.52629999999999999</v>
      </c>
      <c r="V3338">
        <v>0.22220000000000001</v>
      </c>
      <c r="W3338">
        <v>0.33329999999999999</v>
      </c>
      <c r="X3338">
        <v>1</v>
      </c>
      <c r="Y3338">
        <v>0</v>
      </c>
      <c r="Z3338">
        <v>0.72729999999999995</v>
      </c>
      <c r="AA3338">
        <v>0.22220000000000001</v>
      </c>
      <c r="AB3338">
        <v>0.5</v>
      </c>
      <c r="AC3338">
        <v>0</v>
      </c>
      <c r="AD3338">
        <v>0.65</v>
      </c>
      <c r="AE3338">
        <v>0</v>
      </c>
      <c r="AF3338" t="s">
        <v>3915</v>
      </c>
      <c r="AG3338" s="2">
        <v>3.472222222222222E-3</v>
      </c>
      <c r="AH3338" t="s">
        <v>3911</v>
      </c>
      <c r="AI3338">
        <v>3</v>
      </c>
      <c r="AJ3338" t="s">
        <v>3938</v>
      </c>
      <c r="AK3338" s="3">
        <v>43547</v>
      </c>
      <c r="AL3338" s="10">
        <f>YEAR(ufc_fights_2[[#This Row],[date]])</f>
        <v>2019</v>
      </c>
      <c r="AM3338" t="s">
        <v>3983</v>
      </c>
      <c r="AN3338">
        <v>71</v>
      </c>
      <c r="AO3338" t="s">
        <v>3913</v>
      </c>
      <c r="AP3338">
        <f>IF(ufc_fights_2[[#This Row],[winner]]="Red",ufc_fights_2[[#This Row],[r_fighter_id]],ufc_fights_2[[#This Row],[b_fighter_id]])</f>
        <v>295</v>
      </c>
      <c r="AQ3338" t="str">
        <f>_xlfn.XLOOKUP(ufc_fights_2[[#This Row],[winnerID]],ufc_fighters[id],ufc_fighters[fighter_name],"xxx",0,1)</f>
        <v>Curtis Blaydes</v>
      </c>
    </row>
    <row r="3339" spans="1:43">
      <c r="A3339">
        <v>2294</v>
      </c>
      <c r="B3339">
        <v>807</v>
      </c>
      <c r="C3339">
        <f>_xlfn.XLOOKUP(ufc_fights_2[[#This Row],[r_fighter_id]],ufc_fighters[id],ufc_fighters[year],"xxx",0,1)</f>
        <v>1976</v>
      </c>
      <c r="D3339">
        <f>_xlfn.XLOOKUP(ufc_fights_2[[#This Row],[b_fighter_id]],ufc_fighters[id],ufc_fighters[year],"Prázdné",0,1)</f>
        <v>1984</v>
      </c>
      <c r="E3339" s="10">
        <f>YEAR(ufc_fights_2[[#This Row],[date]])-ufc_fights_2[[#This Row],[r_year]]</f>
        <v>34</v>
      </c>
      <c r="F3339" s="10">
        <f>YEAR(ufc_fights_2[[#This Row],[date]])-ufc_fights_2[[#This Row],[b_year]]</f>
        <v>26</v>
      </c>
      <c r="G3339">
        <v>0</v>
      </c>
      <c r="H3339">
        <v>1</v>
      </c>
      <c r="I3339">
        <v>0.39600000000000002</v>
      </c>
      <c r="J3339">
        <v>0.46100000000000002</v>
      </c>
      <c r="K3339">
        <v>0.39600000000000002</v>
      </c>
      <c r="L3339">
        <v>0.47420000000000001</v>
      </c>
      <c r="M3339">
        <v>0</v>
      </c>
      <c r="N3339">
        <v>0.5</v>
      </c>
      <c r="O3339">
        <v>0</v>
      </c>
      <c r="P3339">
        <v>0</v>
      </c>
      <c r="Q3339">
        <v>0</v>
      </c>
      <c r="R3339">
        <v>0</v>
      </c>
      <c r="S3339" s="2">
        <v>1.0416666666666667E-3</v>
      </c>
      <c r="T3339" s="2">
        <v>2.3148148148148149E-4</v>
      </c>
      <c r="U3339">
        <v>0.38379999999999997</v>
      </c>
      <c r="V3339">
        <v>0.40679999999999999</v>
      </c>
      <c r="W3339">
        <v>1</v>
      </c>
      <c r="X3339">
        <v>1</v>
      </c>
      <c r="Y3339">
        <v>0.5</v>
      </c>
      <c r="Z3339">
        <v>0.38890000000000002</v>
      </c>
      <c r="AA3339">
        <v>0.45610000000000001</v>
      </c>
      <c r="AB3339">
        <v>0.45450000000000002</v>
      </c>
      <c r="AC3339">
        <v>0.48780000000000001</v>
      </c>
      <c r="AD3339">
        <v>0</v>
      </c>
      <c r="AE3339">
        <v>0.5</v>
      </c>
      <c r="AF3339" t="s">
        <v>3915</v>
      </c>
      <c r="AG3339" s="2">
        <v>3.472222222222222E-3</v>
      </c>
      <c r="AH3339" t="s">
        <v>3911</v>
      </c>
      <c r="AI3339">
        <v>3</v>
      </c>
      <c r="AJ3339" t="s">
        <v>4055</v>
      </c>
      <c r="AK3339" s="3">
        <v>40397</v>
      </c>
      <c r="AL3339" s="10">
        <f>YEAR(ufc_fights_2[[#This Row],[date]])</f>
        <v>2010</v>
      </c>
      <c r="AM3339" t="s">
        <v>3983</v>
      </c>
      <c r="AN3339">
        <v>142</v>
      </c>
      <c r="AO3339" t="s">
        <v>3918</v>
      </c>
      <c r="AP3339">
        <f>IF(ufc_fights_2[[#This Row],[winner]]="Red",ufc_fights_2[[#This Row],[r_fighter_id]],ufc_fights_2[[#This Row],[b_fighter_id]])</f>
        <v>807</v>
      </c>
      <c r="AQ3339" t="str">
        <f>_xlfn.XLOOKUP(ufc_fights_2[[#This Row],[winnerID]],ufc_fighters[id],ufc_fighters[fighter_name],"xxx",0,1)</f>
        <v>Junior Dos Santos</v>
      </c>
    </row>
    <row r="3340" spans="1:43">
      <c r="A3340">
        <v>657</v>
      </c>
      <c r="B3340">
        <v>2129</v>
      </c>
      <c r="C3340">
        <f>_xlfn.XLOOKUP(ufc_fights_2[[#This Row],[r_fighter_id]],ufc_fighters[id],ufc_fighters[year],"xxx",0,1)</f>
        <v>1978</v>
      </c>
      <c r="D3340">
        <f>_xlfn.XLOOKUP(ufc_fights_2[[#This Row],[b_fighter_id]],ufc_fighters[id],ufc_fighters[year],"Prázdné",0,1)</f>
        <v>1979</v>
      </c>
      <c r="E3340" s="10">
        <f>YEAR(ufc_fights_2[[#This Row],[date]])-ufc_fights_2[[#This Row],[r_year]]</f>
        <v>28</v>
      </c>
      <c r="F3340" s="10">
        <f>YEAR(ufc_fights_2[[#This Row],[date]])-ufc_fights_2[[#This Row],[b_year]]</f>
        <v>27</v>
      </c>
      <c r="G3340">
        <v>0</v>
      </c>
      <c r="H3340">
        <v>0</v>
      </c>
      <c r="I3340">
        <v>0.70450000000000002</v>
      </c>
      <c r="J3340">
        <v>0.5</v>
      </c>
      <c r="K3340">
        <v>0.8276</v>
      </c>
      <c r="L3340">
        <v>0.66669999999999996</v>
      </c>
      <c r="M3340">
        <v>0.5</v>
      </c>
      <c r="N3340">
        <v>1</v>
      </c>
      <c r="O3340">
        <v>0</v>
      </c>
      <c r="P3340">
        <v>0</v>
      </c>
      <c r="Q3340">
        <v>0</v>
      </c>
      <c r="R3340">
        <v>0</v>
      </c>
      <c r="S3340" s="2">
        <v>2.5115740740740741E-3</v>
      </c>
      <c r="T3340" s="2">
        <v>1.7361111111111112E-4</v>
      </c>
      <c r="U3340">
        <v>0.62860000000000005</v>
      </c>
      <c r="V3340">
        <v>0</v>
      </c>
      <c r="W3340">
        <v>1</v>
      </c>
      <c r="X3340">
        <v>0</v>
      </c>
      <c r="Y3340">
        <v>0</v>
      </c>
      <c r="Z3340">
        <v>0.16669999999999999</v>
      </c>
      <c r="AA3340">
        <v>0</v>
      </c>
      <c r="AB3340">
        <v>0</v>
      </c>
      <c r="AC3340">
        <v>1</v>
      </c>
      <c r="AD3340">
        <v>0.78949999999999998</v>
      </c>
      <c r="AE3340">
        <v>1</v>
      </c>
      <c r="AF3340" t="s">
        <v>3910</v>
      </c>
      <c r="AG3340" s="2">
        <v>2.8935185185185184E-3</v>
      </c>
      <c r="AH3340" t="s">
        <v>3911</v>
      </c>
      <c r="AI3340">
        <v>3</v>
      </c>
      <c r="AJ3340" t="s">
        <v>3914</v>
      </c>
      <c r="AK3340" s="3">
        <v>38752</v>
      </c>
      <c r="AL3340" s="10">
        <f>YEAR(ufc_fights_2[[#This Row],[date]])</f>
        <v>2006</v>
      </c>
      <c r="AM3340" t="s">
        <v>3983</v>
      </c>
      <c r="AN3340">
        <v>1</v>
      </c>
      <c r="AO3340" t="s">
        <v>3913</v>
      </c>
      <c r="AP3340">
        <f>IF(ufc_fights_2[[#This Row],[winner]]="Red",ufc_fights_2[[#This Row],[r_fighter_id]],ufc_fights_2[[#This Row],[b_fighter_id]])</f>
        <v>657</v>
      </c>
      <c r="AQ3340" t="str">
        <f>_xlfn.XLOOKUP(ufc_fights_2[[#This Row],[winnerID]],ufc_fighters[id],ufc_fighters[fighter_name],"xxx",0,1)</f>
        <v>Marcio Cruz</v>
      </c>
    </row>
    <row r="3341" spans="1:43">
      <c r="A3341">
        <v>2763</v>
      </c>
      <c r="B3341">
        <v>2374</v>
      </c>
      <c r="C3341">
        <f>_xlfn.XLOOKUP(ufc_fights_2[[#This Row],[r_fighter_id]],ufc_fighters[id],ufc_fighters[year],"xxx",0,1)</f>
        <v>1986</v>
      </c>
      <c r="D3341">
        <f>_xlfn.XLOOKUP(ufc_fights_2[[#This Row],[b_fighter_id]],ufc_fighters[id],ufc_fighters[year],"Prázdné",0,1)</f>
        <v>1977</v>
      </c>
      <c r="E3341" s="10">
        <f>YEAR(ufc_fights_2[[#This Row],[date]])-ufc_fights_2[[#This Row],[r_year]]</f>
        <v>28</v>
      </c>
      <c r="F3341" s="10">
        <f>YEAR(ufc_fights_2[[#This Row],[date]])-ufc_fights_2[[#This Row],[b_year]]</f>
        <v>37</v>
      </c>
      <c r="G3341">
        <v>0</v>
      </c>
      <c r="H3341">
        <v>1</v>
      </c>
      <c r="I3341">
        <v>0.59379999999999999</v>
      </c>
      <c r="J3341">
        <v>0.61899999999999999</v>
      </c>
      <c r="K3341">
        <v>0.62860000000000005</v>
      </c>
      <c r="L3341">
        <v>0.8085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8.4490740740740739E-4</v>
      </c>
      <c r="T3341" s="2">
        <v>4.6296296296296294E-5</v>
      </c>
      <c r="U3341">
        <v>0.51849999999999996</v>
      </c>
      <c r="V3341">
        <v>0.57889999999999997</v>
      </c>
      <c r="W3341">
        <v>1</v>
      </c>
      <c r="X3341">
        <v>1</v>
      </c>
      <c r="Y3341">
        <v>1</v>
      </c>
      <c r="Z3341">
        <v>0.28570000000000001</v>
      </c>
      <c r="AA3341">
        <v>0.5</v>
      </c>
      <c r="AB3341">
        <v>0.68</v>
      </c>
      <c r="AC3341">
        <v>0.66669999999999996</v>
      </c>
      <c r="AD3341">
        <v>0</v>
      </c>
      <c r="AE3341">
        <v>1</v>
      </c>
      <c r="AF3341" t="s">
        <v>3910</v>
      </c>
      <c r="AG3341" s="2">
        <v>2.3263888888888887E-3</v>
      </c>
      <c r="AH3341" t="s">
        <v>3911</v>
      </c>
      <c r="AI3341">
        <v>3</v>
      </c>
      <c r="AJ3341" t="s">
        <v>3956</v>
      </c>
      <c r="AK3341" s="3">
        <v>41965</v>
      </c>
      <c r="AL3341" s="10">
        <f>YEAR(ufc_fights_2[[#This Row],[date]])</f>
        <v>2014</v>
      </c>
      <c r="AM3341" t="s">
        <v>3983</v>
      </c>
      <c r="AN3341">
        <v>55</v>
      </c>
      <c r="AO3341" t="s">
        <v>3918</v>
      </c>
      <c r="AP3341">
        <f>IF(ufc_fights_2[[#This Row],[winner]]="Red",ufc_fights_2[[#This Row],[r_fighter_id]],ufc_fights_2[[#This Row],[b_fighter_id]])</f>
        <v>2374</v>
      </c>
      <c r="AQ3341" t="str">
        <f>_xlfn.XLOOKUP(ufc_fights_2[[#This Row],[winnerID]],ufc_fighters[id],ufc_fighters[fighter_name],"xxx",0,1)</f>
        <v>Aleksei Oleinik</v>
      </c>
    </row>
    <row r="3342" spans="1:43">
      <c r="A3342">
        <v>3152</v>
      </c>
      <c r="B3342">
        <v>2763</v>
      </c>
      <c r="C3342">
        <f>_xlfn.XLOOKUP(ufc_fights_2[[#This Row],[r_fighter_id]],ufc_fighters[id],ufc_fighters[year],"xxx",0,1)</f>
        <v>1988</v>
      </c>
      <c r="D3342">
        <f>_xlfn.XLOOKUP(ufc_fights_2[[#This Row],[b_fighter_id]],ufc_fighters[id],ufc_fighters[year],"Prázdné",0,1)</f>
        <v>1986</v>
      </c>
      <c r="E3342" s="10">
        <f>YEAR(ufc_fights_2[[#This Row],[date]])-ufc_fights_2[[#This Row],[r_year]]</f>
        <v>27</v>
      </c>
      <c r="F3342" s="10">
        <f>YEAR(ufc_fights_2[[#This Row],[date]])-ufc_fights_2[[#This Row],[b_year]]</f>
        <v>29</v>
      </c>
      <c r="G3342">
        <v>0</v>
      </c>
      <c r="H3342">
        <v>0</v>
      </c>
      <c r="I3342">
        <v>0.56899999999999995</v>
      </c>
      <c r="J3342">
        <v>0.43240000000000001</v>
      </c>
      <c r="K3342">
        <v>0.57630000000000003</v>
      </c>
      <c r="L3342">
        <v>0.64410000000000001</v>
      </c>
      <c r="M3342">
        <v>1</v>
      </c>
      <c r="N3342">
        <v>0.57140000000000002</v>
      </c>
      <c r="O3342">
        <v>0</v>
      </c>
      <c r="P3342">
        <v>0</v>
      </c>
      <c r="Q3342">
        <v>0</v>
      </c>
      <c r="R3342">
        <v>0</v>
      </c>
      <c r="S3342" s="2">
        <v>2.199074074074074E-4</v>
      </c>
      <c r="T3342" s="2">
        <v>4.6643518518518518E-3</v>
      </c>
      <c r="U3342">
        <v>0.56100000000000005</v>
      </c>
      <c r="V3342">
        <v>0.26090000000000002</v>
      </c>
      <c r="W3342">
        <v>0.5</v>
      </c>
      <c r="X3342">
        <v>1</v>
      </c>
      <c r="Y3342">
        <v>0.88890000000000002</v>
      </c>
      <c r="Z3342">
        <v>0.5</v>
      </c>
      <c r="AA3342">
        <v>0.40739999999999998</v>
      </c>
      <c r="AB3342">
        <v>0.5</v>
      </c>
      <c r="AC3342">
        <v>0</v>
      </c>
      <c r="AD3342">
        <v>0.78569999999999995</v>
      </c>
      <c r="AE3342">
        <v>0.55559999999999998</v>
      </c>
      <c r="AF3342" t="s">
        <v>3915</v>
      </c>
      <c r="AG3342" s="2">
        <v>3.472222222222222E-3</v>
      </c>
      <c r="AH3342" t="s">
        <v>3911</v>
      </c>
      <c r="AI3342">
        <v>3</v>
      </c>
      <c r="AJ3342" t="s">
        <v>3914</v>
      </c>
      <c r="AK3342" s="3">
        <v>42322</v>
      </c>
      <c r="AL3342" s="10">
        <f>YEAR(ufc_fights_2[[#This Row],[date]])</f>
        <v>2015</v>
      </c>
      <c r="AM3342" t="s">
        <v>3983</v>
      </c>
      <c r="AN3342">
        <v>14</v>
      </c>
      <c r="AO3342" t="s">
        <v>3918</v>
      </c>
      <c r="AP3342">
        <f>IF(ufc_fights_2[[#This Row],[winner]]="Red",ufc_fights_2[[#This Row],[r_fighter_id]],ufc_fights_2[[#This Row],[b_fighter_id]])</f>
        <v>2763</v>
      </c>
      <c r="AQ3342" t="str">
        <f>_xlfn.XLOOKUP(ufc_fights_2[[#This Row],[winnerID]],ufc_fighters[id],ufc_fighters[fighter_name],"xxx",0,1)</f>
        <v>Jared Rosholt</v>
      </c>
    </row>
    <row r="3343" spans="1:43">
      <c r="A3343">
        <v>2374</v>
      </c>
      <c r="B3343">
        <v>295</v>
      </c>
      <c r="C3343">
        <f>_xlfn.XLOOKUP(ufc_fights_2[[#This Row],[r_fighter_id]],ufc_fighters[id],ufc_fighters[year],"xxx",0,1)</f>
        <v>1977</v>
      </c>
      <c r="D3343">
        <f>_xlfn.XLOOKUP(ufc_fights_2[[#This Row],[b_fighter_id]],ufc_fighters[id],ufc_fighters[year],"Prázdné",0,1)</f>
        <v>1991</v>
      </c>
      <c r="E3343" s="10">
        <f>YEAR(ufc_fights_2[[#This Row],[date]])-ufc_fights_2[[#This Row],[r_year]]</f>
        <v>40</v>
      </c>
      <c r="F3343" s="10">
        <f>YEAR(ufc_fights_2[[#This Row],[date]])-ufc_fights_2[[#This Row],[b_year]]</f>
        <v>26</v>
      </c>
      <c r="G3343">
        <v>0</v>
      </c>
      <c r="H3343">
        <v>1</v>
      </c>
      <c r="I3343">
        <v>0.5</v>
      </c>
      <c r="J3343">
        <v>0.3861</v>
      </c>
      <c r="K3343">
        <v>0.54669999999999996</v>
      </c>
      <c r="L3343">
        <v>0.44640000000000002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 s="2">
        <v>1.7361111111111112E-4</v>
      </c>
      <c r="T3343" s="2">
        <v>1.3078703703703703E-3</v>
      </c>
      <c r="U3343">
        <v>0.41510000000000002</v>
      </c>
      <c r="V3343">
        <v>0.34739999999999999</v>
      </c>
      <c r="W3343">
        <v>0.71430000000000005</v>
      </c>
      <c r="X3343">
        <v>0.875</v>
      </c>
      <c r="Y3343">
        <v>1</v>
      </c>
      <c r="Z3343">
        <v>0.47370000000000001</v>
      </c>
      <c r="AA3343">
        <v>0.28239999999999998</v>
      </c>
      <c r="AB3343">
        <v>0.63639999999999997</v>
      </c>
      <c r="AC3343">
        <v>1</v>
      </c>
      <c r="AD3343">
        <v>0</v>
      </c>
      <c r="AE3343">
        <v>0.8</v>
      </c>
      <c r="AF3343" t="s">
        <v>3926</v>
      </c>
      <c r="AG3343" s="2">
        <v>1.1458333333333333E-3</v>
      </c>
      <c r="AH3343" t="s">
        <v>3911</v>
      </c>
      <c r="AI3343">
        <v>3</v>
      </c>
      <c r="AJ3343" t="s">
        <v>3929</v>
      </c>
      <c r="AK3343" s="3">
        <v>43043</v>
      </c>
      <c r="AL3343" s="10">
        <f>YEAR(ufc_fights_2[[#This Row],[date]])</f>
        <v>2017</v>
      </c>
      <c r="AM3343" t="s">
        <v>3983</v>
      </c>
      <c r="AN3343">
        <v>18</v>
      </c>
      <c r="AO3343" t="s">
        <v>3918</v>
      </c>
      <c r="AP3343">
        <f>IF(ufc_fights_2[[#This Row],[winner]]="Red",ufc_fights_2[[#This Row],[r_fighter_id]],ufc_fights_2[[#This Row],[b_fighter_id]])</f>
        <v>295</v>
      </c>
      <c r="AQ3343" t="str">
        <f>_xlfn.XLOOKUP(ufc_fights_2[[#This Row],[winnerID]],ufc_fighters[id],ufc_fighters[fighter_name],"xxx",0,1)</f>
        <v>Curtis Blaydes</v>
      </c>
    </row>
    <row r="3344" spans="1:43">
      <c r="A3344">
        <v>1427</v>
      </c>
      <c r="B3344">
        <v>2374</v>
      </c>
      <c r="C3344">
        <f>_xlfn.XLOOKUP(ufc_fights_2[[#This Row],[r_fighter_id]],ufc_fighters[id],ufc_fighters[year],"xxx",0,1)</f>
        <v>1974</v>
      </c>
      <c r="D3344">
        <f>_xlfn.XLOOKUP(ufc_fights_2[[#This Row],[b_fighter_id]],ufc_fighters[id],ufc_fighters[year],"Prázdné",0,1)</f>
        <v>1977</v>
      </c>
      <c r="E3344" s="10">
        <f>YEAR(ufc_fights_2[[#This Row],[date]])-ufc_fights_2[[#This Row],[r_year]]</f>
        <v>44</v>
      </c>
      <c r="F3344" s="10">
        <f>YEAR(ufc_fights_2[[#This Row],[date]])-ufc_fights_2[[#This Row],[b_year]]</f>
        <v>41</v>
      </c>
      <c r="G3344">
        <v>0</v>
      </c>
      <c r="H3344">
        <v>0</v>
      </c>
      <c r="I3344">
        <v>0.22220000000000001</v>
      </c>
      <c r="J3344">
        <v>0.1154</v>
      </c>
      <c r="K3344">
        <v>0.22220000000000001</v>
      </c>
      <c r="L3344">
        <v>0.1154</v>
      </c>
      <c r="M3344">
        <v>0</v>
      </c>
      <c r="N3344">
        <v>0.2</v>
      </c>
      <c r="O3344">
        <v>0</v>
      </c>
      <c r="P3344">
        <v>1</v>
      </c>
      <c r="Q3344">
        <v>0</v>
      </c>
      <c r="R3344">
        <v>0</v>
      </c>
      <c r="S3344" s="2">
        <v>0</v>
      </c>
      <c r="T3344" s="2">
        <v>4.861111111111111E-4</v>
      </c>
      <c r="U3344">
        <v>0.1</v>
      </c>
      <c r="V3344">
        <v>9.0899999999999995E-2</v>
      </c>
      <c r="W3344">
        <v>0</v>
      </c>
      <c r="X3344">
        <v>0.8</v>
      </c>
      <c r="Y3344">
        <v>0.25</v>
      </c>
      <c r="Z3344">
        <v>0.22220000000000001</v>
      </c>
      <c r="AA3344">
        <v>0.1154</v>
      </c>
      <c r="AB3344">
        <v>0</v>
      </c>
      <c r="AC3344">
        <v>0</v>
      </c>
      <c r="AD3344">
        <v>0</v>
      </c>
      <c r="AE3344">
        <v>0</v>
      </c>
      <c r="AF3344" t="s">
        <v>3933</v>
      </c>
      <c r="AG3344" s="2">
        <v>3.0787037037037037E-3</v>
      </c>
      <c r="AH3344" t="s">
        <v>3927</v>
      </c>
      <c r="AI3344">
        <v>5</v>
      </c>
      <c r="AJ3344" t="s">
        <v>3914</v>
      </c>
      <c r="AK3344" s="3">
        <v>43358</v>
      </c>
      <c r="AL3344" s="10">
        <f>YEAR(ufc_fights_2[[#This Row],[date]])</f>
        <v>2018</v>
      </c>
      <c r="AM3344" t="s">
        <v>3983</v>
      </c>
      <c r="AN3344">
        <v>41</v>
      </c>
      <c r="AO3344" t="s">
        <v>3918</v>
      </c>
      <c r="AP3344">
        <f>IF(ufc_fights_2[[#This Row],[winner]]="Red",ufc_fights_2[[#This Row],[r_fighter_id]],ufc_fights_2[[#This Row],[b_fighter_id]])</f>
        <v>2374</v>
      </c>
      <c r="AQ3344" t="str">
        <f>_xlfn.XLOOKUP(ufc_fights_2[[#This Row],[winnerID]],ufc_fighters[id],ufc_fighters[fighter_name],"xxx",0,1)</f>
        <v>Aleksei Oleinik</v>
      </c>
    </row>
    <row r="3345" spans="1:43">
      <c r="A3345">
        <v>2374</v>
      </c>
      <c r="B3345">
        <v>2513</v>
      </c>
      <c r="C3345">
        <f>_xlfn.XLOOKUP(ufc_fights_2[[#This Row],[r_fighter_id]],ufc_fighters[id],ufc_fighters[year],"xxx",0,1)</f>
        <v>1977</v>
      </c>
      <c r="D3345">
        <f>_xlfn.XLOOKUP(ufc_fights_2[[#This Row],[b_fighter_id]],ufc_fighters[id],ufc_fighters[year],"Prázdné",0,1)</f>
        <v>1990</v>
      </c>
      <c r="E3345" s="10">
        <f>YEAR(ufc_fights_2[[#This Row],[date]])-ufc_fights_2[[#This Row],[r_year]]</f>
        <v>40</v>
      </c>
      <c r="F3345" s="10">
        <f>YEAR(ufc_fights_2[[#This Row],[date]])-ufc_fights_2[[#This Row],[b_year]]</f>
        <v>27</v>
      </c>
      <c r="G3345">
        <v>0</v>
      </c>
      <c r="H3345">
        <v>0</v>
      </c>
      <c r="I3345">
        <v>0.4667</v>
      </c>
      <c r="J3345">
        <v>0.36840000000000001</v>
      </c>
      <c r="K3345">
        <v>0.57889999999999997</v>
      </c>
      <c r="L3345">
        <v>0.5806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0</v>
      </c>
      <c r="S3345" s="2">
        <v>3.9351851851851852E-4</v>
      </c>
      <c r="T3345" s="2">
        <v>1.1921296296296296E-3</v>
      </c>
      <c r="U3345">
        <v>0.33329999999999999</v>
      </c>
      <c r="V3345">
        <v>0.36840000000000001</v>
      </c>
      <c r="W3345">
        <v>0</v>
      </c>
      <c r="X3345">
        <v>1</v>
      </c>
      <c r="Y3345">
        <v>0</v>
      </c>
      <c r="Z3345">
        <v>0.4667</v>
      </c>
      <c r="AA3345">
        <v>0.2727</v>
      </c>
      <c r="AB3345">
        <v>0</v>
      </c>
      <c r="AC3345">
        <v>0</v>
      </c>
      <c r="AD3345">
        <v>0</v>
      </c>
      <c r="AE3345">
        <v>0.5</v>
      </c>
      <c r="AF3345" t="s">
        <v>3933</v>
      </c>
      <c r="AG3345" s="2">
        <v>2.0486111111111113E-3</v>
      </c>
      <c r="AH3345" t="s">
        <v>3911</v>
      </c>
      <c r="AI3345">
        <v>3</v>
      </c>
      <c r="AJ3345" t="s">
        <v>4034</v>
      </c>
      <c r="AK3345" s="3">
        <v>42750</v>
      </c>
      <c r="AL3345" s="10">
        <f>YEAR(ufc_fights_2[[#This Row],[date]])</f>
        <v>2017</v>
      </c>
      <c r="AM3345" t="s">
        <v>3983</v>
      </c>
      <c r="AN3345">
        <v>21</v>
      </c>
      <c r="AO3345" t="s">
        <v>3913</v>
      </c>
      <c r="AP3345">
        <f>IF(ufc_fights_2[[#This Row],[winner]]="Red",ufc_fights_2[[#This Row],[r_fighter_id]],ufc_fights_2[[#This Row],[b_fighter_id]])</f>
        <v>2374</v>
      </c>
      <c r="AQ3345" t="str">
        <f>_xlfn.XLOOKUP(ufc_fights_2[[#This Row],[winnerID]],ufc_fighters[id],ufc_fighters[fighter_name],"xxx",0,1)</f>
        <v>Aleksei Oleinik</v>
      </c>
    </row>
    <row r="3346" spans="1:43">
      <c r="A3346">
        <v>2374</v>
      </c>
      <c r="B3346">
        <v>40</v>
      </c>
      <c r="C3346">
        <f>_xlfn.XLOOKUP(ufc_fights_2[[#This Row],[r_fighter_id]],ufc_fighters[id],ufc_fighters[year],"xxx",0,1)</f>
        <v>1977</v>
      </c>
      <c r="D3346">
        <f>_xlfn.XLOOKUP(ufc_fights_2[[#This Row],[b_fighter_id]],ufc_fighters[id],ufc_fighters[year],"Prázdné",0,1)</f>
        <v>1991</v>
      </c>
      <c r="E3346" s="10">
        <f>YEAR(ufc_fights_2[[#This Row],[date]])-ufc_fights_2[[#This Row],[r_year]]</f>
        <v>41</v>
      </c>
      <c r="F3346" s="10">
        <f>YEAR(ufc_fights_2[[#This Row],[date]])-ufc_fights_2[[#This Row],[b_year]]</f>
        <v>27</v>
      </c>
      <c r="G3346">
        <v>0</v>
      </c>
      <c r="H3346">
        <v>0</v>
      </c>
      <c r="I3346">
        <v>0.58819999999999995</v>
      </c>
      <c r="J3346">
        <v>0.66669999999999996</v>
      </c>
      <c r="K3346">
        <v>0.58819999999999995</v>
      </c>
      <c r="L3346">
        <v>0.66669999999999996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0</v>
      </c>
      <c r="S3346" s="2">
        <v>1.7361111111111112E-4</v>
      </c>
      <c r="T3346" s="2">
        <v>1.3888888888888889E-4</v>
      </c>
      <c r="U3346">
        <v>0.5</v>
      </c>
      <c r="V3346">
        <v>0.63639999999999997</v>
      </c>
      <c r="W3346">
        <v>0.66669999999999996</v>
      </c>
      <c r="X3346">
        <v>1</v>
      </c>
      <c r="Y3346">
        <v>1</v>
      </c>
      <c r="Z3346">
        <v>0.58819999999999995</v>
      </c>
      <c r="AA3346">
        <v>0.69230000000000003</v>
      </c>
      <c r="AB3346">
        <v>0</v>
      </c>
      <c r="AC3346">
        <v>0.5</v>
      </c>
      <c r="AD3346">
        <v>0</v>
      </c>
      <c r="AE3346">
        <v>0</v>
      </c>
      <c r="AF3346" t="s">
        <v>3933</v>
      </c>
      <c r="AG3346" s="2">
        <v>1.2152777777777778E-3</v>
      </c>
      <c r="AH3346" t="s">
        <v>3911</v>
      </c>
      <c r="AI3346">
        <v>3</v>
      </c>
      <c r="AJ3346" t="s">
        <v>3961</v>
      </c>
      <c r="AK3346" s="3">
        <v>43232</v>
      </c>
      <c r="AL3346" s="10">
        <f>YEAR(ufc_fights_2[[#This Row],[date]])</f>
        <v>2018</v>
      </c>
      <c r="AM3346" t="s">
        <v>3983</v>
      </c>
      <c r="AN3346">
        <v>13</v>
      </c>
      <c r="AO3346" t="s">
        <v>3913</v>
      </c>
      <c r="AP3346">
        <f>IF(ufc_fights_2[[#This Row],[winner]]="Red",ufc_fights_2[[#This Row],[r_fighter_id]],ufc_fights_2[[#This Row],[b_fighter_id]])</f>
        <v>2374</v>
      </c>
      <c r="AQ3346" t="str">
        <f>_xlfn.XLOOKUP(ufc_fights_2[[#This Row],[winnerID]],ufc_fighters[id],ufc_fighters[fighter_name],"xxx",0,1)</f>
        <v>Aleksei Oleinik</v>
      </c>
    </row>
    <row r="3347" spans="1:43">
      <c r="A3347">
        <v>3152</v>
      </c>
      <c r="B3347">
        <v>382</v>
      </c>
      <c r="C3347">
        <f>_xlfn.XLOOKUP(ufc_fights_2[[#This Row],[r_fighter_id]],ufc_fighters[id],ufc_fighters[year],"xxx",0,1)</f>
        <v>1988</v>
      </c>
      <c r="D3347">
        <f>_xlfn.XLOOKUP(ufc_fights_2[[#This Row],[b_fighter_id]],ufc_fighters[id],ufc_fighters[year],"Prázdné",0,1)</f>
        <v>1982</v>
      </c>
      <c r="E3347" s="10">
        <f>YEAR(ufc_fights_2[[#This Row],[date]])-ufc_fights_2[[#This Row],[r_year]]</f>
        <v>23</v>
      </c>
      <c r="F3347" s="10">
        <f>YEAR(ufc_fights_2[[#This Row],[date]])-ufc_fights_2[[#This Row],[b_year]]</f>
        <v>29</v>
      </c>
      <c r="G3347">
        <v>0</v>
      </c>
      <c r="H3347">
        <v>1</v>
      </c>
      <c r="I3347">
        <v>0.43480000000000002</v>
      </c>
      <c r="J3347">
        <v>0.47220000000000001</v>
      </c>
      <c r="K3347">
        <v>0.43480000000000002</v>
      </c>
      <c r="L3347">
        <v>0.45950000000000002</v>
      </c>
      <c r="M3347">
        <v>0</v>
      </c>
      <c r="N3347">
        <v>1</v>
      </c>
      <c r="O3347">
        <v>2</v>
      </c>
      <c r="P3347">
        <v>0</v>
      </c>
      <c r="Q3347">
        <v>1</v>
      </c>
      <c r="R3347">
        <v>0</v>
      </c>
      <c r="S3347" s="2">
        <v>4.5138888888888887E-4</v>
      </c>
      <c r="T3347" s="2">
        <v>8.4490740740740739E-4</v>
      </c>
      <c r="U3347">
        <v>0.26669999999999999</v>
      </c>
      <c r="V3347">
        <v>0.39129999999999998</v>
      </c>
      <c r="W3347">
        <v>0.8</v>
      </c>
      <c r="X3347">
        <v>0.66669999999999996</v>
      </c>
      <c r="Y3347">
        <v>0.57140000000000002</v>
      </c>
      <c r="Z3347">
        <v>0.38100000000000001</v>
      </c>
      <c r="AA3347">
        <v>0.3448</v>
      </c>
      <c r="AB3347">
        <v>1</v>
      </c>
      <c r="AC3347">
        <v>1</v>
      </c>
      <c r="AD3347">
        <v>0</v>
      </c>
      <c r="AE3347">
        <v>1</v>
      </c>
      <c r="AF3347" t="s">
        <v>3910</v>
      </c>
      <c r="AG3347" s="2">
        <v>2.9050925925925928E-3</v>
      </c>
      <c r="AH3347" t="s">
        <v>3911</v>
      </c>
      <c r="AI3347">
        <v>3</v>
      </c>
      <c r="AJ3347" t="s">
        <v>3967</v>
      </c>
      <c r="AK3347" s="3">
        <v>40691</v>
      </c>
      <c r="AL3347" s="10">
        <f>YEAR(ufc_fights_2[[#This Row],[date]])</f>
        <v>2011</v>
      </c>
      <c r="AM3347" t="s">
        <v>3983</v>
      </c>
      <c r="AN3347">
        <v>1</v>
      </c>
      <c r="AO3347" t="s">
        <v>3918</v>
      </c>
      <c r="AP3347">
        <f>IF(ufc_fights_2[[#This Row],[winner]]="Red",ufc_fights_2[[#This Row],[r_fighter_id]],ufc_fights_2[[#This Row],[b_fighter_id]])</f>
        <v>382</v>
      </c>
      <c r="AQ3347" t="str">
        <f>_xlfn.XLOOKUP(ufc_fights_2[[#This Row],[winnerID]],ufc_fighters[id],ufc_fighters[fighter_name],"xxx",0,1)</f>
        <v>Travis Browne</v>
      </c>
    </row>
    <row r="3348" spans="1:43">
      <c r="A3348">
        <v>382</v>
      </c>
      <c r="B3348">
        <v>2374</v>
      </c>
      <c r="C3348">
        <f>_xlfn.XLOOKUP(ufc_fights_2[[#This Row],[r_fighter_id]],ufc_fighters[id],ufc_fighters[year],"xxx",0,1)</f>
        <v>1982</v>
      </c>
      <c r="D3348">
        <f>_xlfn.XLOOKUP(ufc_fights_2[[#This Row],[b_fighter_id]],ufc_fighters[id],ufc_fighters[year],"Prázdné",0,1)</f>
        <v>1977</v>
      </c>
      <c r="E3348" s="10">
        <f>YEAR(ufc_fights_2[[#This Row],[date]])-ufc_fights_2[[#This Row],[r_year]]</f>
        <v>35</v>
      </c>
      <c r="F3348" s="10">
        <f>YEAR(ufc_fights_2[[#This Row],[date]])-ufc_fights_2[[#This Row],[b_year]]</f>
        <v>40</v>
      </c>
      <c r="G3348">
        <v>1</v>
      </c>
      <c r="H3348">
        <v>1</v>
      </c>
      <c r="I3348">
        <v>0.49299999999999999</v>
      </c>
      <c r="J3348">
        <v>0.62350000000000005</v>
      </c>
      <c r="K3348">
        <v>0.5</v>
      </c>
      <c r="L3348">
        <v>0.76739999999999997</v>
      </c>
      <c r="M3348">
        <v>1</v>
      </c>
      <c r="N3348">
        <v>0.75</v>
      </c>
      <c r="O3348">
        <v>0</v>
      </c>
      <c r="P3348">
        <v>2</v>
      </c>
      <c r="Q3348">
        <v>0</v>
      </c>
      <c r="R3348">
        <v>0</v>
      </c>
      <c r="S3348" s="2">
        <v>9.6064814814814819E-4</v>
      </c>
      <c r="T3348" s="2">
        <v>2.4652777777777776E-3</v>
      </c>
      <c r="U3348">
        <v>0.35420000000000001</v>
      </c>
      <c r="V3348">
        <v>0.52239999999999998</v>
      </c>
      <c r="W3348">
        <v>0.76190000000000002</v>
      </c>
      <c r="X3348">
        <v>1</v>
      </c>
      <c r="Y3348">
        <v>0</v>
      </c>
      <c r="Z3348">
        <v>0.42370000000000002</v>
      </c>
      <c r="AA3348">
        <v>0.45100000000000001</v>
      </c>
      <c r="AB3348">
        <v>0.90910000000000002</v>
      </c>
      <c r="AC3348">
        <v>0.88890000000000002</v>
      </c>
      <c r="AD3348">
        <v>0</v>
      </c>
      <c r="AE3348">
        <v>0.875</v>
      </c>
      <c r="AF3348" t="s">
        <v>3933</v>
      </c>
      <c r="AG3348" s="2">
        <v>2.5925925925925925E-3</v>
      </c>
      <c r="AH3348" t="s">
        <v>3911</v>
      </c>
      <c r="AI3348">
        <v>3</v>
      </c>
      <c r="AJ3348" t="s">
        <v>3925</v>
      </c>
      <c r="AK3348" s="3">
        <v>42924</v>
      </c>
      <c r="AL3348" s="10">
        <f>YEAR(ufc_fights_2[[#This Row],[date]])</f>
        <v>2017</v>
      </c>
      <c r="AM3348" t="s">
        <v>3983</v>
      </c>
      <c r="AN3348">
        <v>1</v>
      </c>
      <c r="AO3348" t="s">
        <v>3918</v>
      </c>
      <c r="AP3348">
        <f>IF(ufc_fights_2[[#This Row],[winner]]="Red",ufc_fights_2[[#This Row],[r_fighter_id]],ufc_fights_2[[#This Row],[b_fighter_id]])</f>
        <v>2374</v>
      </c>
      <c r="AQ3348" t="str">
        <f>_xlfn.XLOOKUP(ufc_fights_2[[#This Row],[winnerID]],ufc_fighters[id],ufc_fighters[fighter_name],"xxx",0,1)</f>
        <v>Aleksei Oleinik</v>
      </c>
    </row>
    <row r="3349" spans="1:43">
      <c r="A3349">
        <v>2374</v>
      </c>
      <c r="B3349">
        <v>1204</v>
      </c>
      <c r="C3349">
        <f>_xlfn.XLOOKUP(ufc_fights_2[[#This Row],[r_fighter_id]],ufc_fighters[id],ufc_fighters[year],"xxx",0,1)</f>
        <v>1977</v>
      </c>
      <c r="D3349">
        <f>_xlfn.XLOOKUP(ufc_fights_2[[#This Row],[b_fighter_id]],ufc_fighters[id],ufc_fighters[year],"Prázdné",0,1)</f>
        <v>1986</v>
      </c>
      <c r="E3349" s="10">
        <f>YEAR(ufc_fights_2[[#This Row],[date]])-ufc_fights_2[[#This Row],[r_year]]</f>
        <v>43</v>
      </c>
      <c r="F3349" s="10">
        <f>YEAR(ufc_fights_2[[#This Row],[date]])-ufc_fights_2[[#This Row],[b_year]]</f>
        <v>34</v>
      </c>
      <c r="G3349">
        <v>0</v>
      </c>
      <c r="H3349">
        <v>0</v>
      </c>
      <c r="I3349">
        <v>0.31819999999999998</v>
      </c>
      <c r="J3349">
        <v>0.44829999999999998</v>
      </c>
      <c r="K3349">
        <v>0.54349999999999998</v>
      </c>
      <c r="L3349">
        <v>0.70369999999999999</v>
      </c>
      <c r="M3349">
        <v>1</v>
      </c>
      <c r="N3349">
        <v>0</v>
      </c>
      <c r="O3349">
        <v>3</v>
      </c>
      <c r="P3349">
        <v>0</v>
      </c>
      <c r="Q3349">
        <v>0</v>
      </c>
      <c r="R3349">
        <v>0</v>
      </c>
      <c r="S3349" s="2">
        <v>5.138888888888889E-3</v>
      </c>
      <c r="T3349" s="2">
        <v>6.2500000000000001E-4</v>
      </c>
      <c r="U3349">
        <v>0.21049999999999999</v>
      </c>
      <c r="V3349">
        <v>0.4</v>
      </c>
      <c r="W3349">
        <v>1</v>
      </c>
      <c r="X3349">
        <v>1</v>
      </c>
      <c r="Y3349">
        <v>1</v>
      </c>
      <c r="Z3349">
        <v>0.25</v>
      </c>
      <c r="AA3349">
        <v>0.3846</v>
      </c>
      <c r="AB3349">
        <v>0</v>
      </c>
      <c r="AC3349">
        <v>1</v>
      </c>
      <c r="AD3349">
        <v>0.5</v>
      </c>
      <c r="AE3349">
        <v>0</v>
      </c>
      <c r="AF3349" t="s">
        <v>3933</v>
      </c>
      <c r="AG3349" s="2">
        <v>3.2175925925925926E-3</v>
      </c>
      <c r="AH3349" t="s">
        <v>3911</v>
      </c>
      <c r="AI3349">
        <v>3</v>
      </c>
      <c r="AJ3349" t="s">
        <v>3938</v>
      </c>
      <c r="AK3349" s="3">
        <v>43848</v>
      </c>
      <c r="AL3349" s="10">
        <f>YEAR(ufc_fights_2[[#This Row],[date]])</f>
        <v>2020</v>
      </c>
      <c r="AM3349" t="s">
        <v>3983</v>
      </c>
      <c r="AN3349">
        <v>1</v>
      </c>
      <c r="AO3349" t="s">
        <v>3913</v>
      </c>
      <c r="AP3349">
        <f>IF(ufc_fights_2[[#This Row],[winner]]="Red",ufc_fights_2[[#This Row],[r_fighter_id]],ufc_fights_2[[#This Row],[b_fighter_id]])</f>
        <v>2374</v>
      </c>
      <c r="AQ3349" t="str">
        <f>_xlfn.XLOOKUP(ufc_fights_2[[#This Row],[winnerID]],ufc_fighters[id],ufc_fighters[fighter_name],"xxx",0,1)</f>
        <v>Aleksei Oleinik</v>
      </c>
    </row>
    <row r="3350" spans="1:43">
      <c r="A3350">
        <v>3458</v>
      </c>
      <c r="B3350">
        <v>1140</v>
      </c>
      <c r="C3350">
        <f>_xlfn.XLOOKUP(ufc_fights_2[[#This Row],[r_fighter_id]],ufc_fighters[id],ufc_fighters[year],"xxx",0,1)</f>
        <v>1977</v>
      </c>
      <c r="D3350">
        <f>_xlfn.XLOOKUP(ufc_fights_2[[#This Row],[b_fighter_id]],ufc_fighters[id],ufc_fighters[year],"Prázdné",0,1)</f>
        <v>1979</v>
      </c>
      <c r="E3350" s="10">
        <f>YEAR(ufc_fights_2[[#This Row],[date]])-ufc_fights_2[[#This Row],[r_year]]</f>
        <v>31</v>
      </c>
      <c r="F3350" s="10">
        <f>YEAR(ufc_fights_2[[#This Row],[date]])-ufc_fights_2[[#This Row],[b_year]]</f>
        <v>29</v>
      </c>
      <c r="G3350">
        <v>0</v>
      </c>
      <c r="H3350">
        <v>0</v>
      </c>
      <c r="I3350">
        <v>0.51690000000000003</v>
      </c>
      <c r="J3350">
        <v>0.57579999999999998</v>
      </c>
      <c r="K3350">
        <v>0.58720000000000006</v>
      </c>
      <c r="L3350">
        <v>0.65</v>
      </c>
      <c r="M3350">
        <v>0</v>
      </c>
      <c r="N3350">
        <v>0.75</v>
      </c>
      <c r="O3350">
        <v>0</v>
      </c>
      <c r="P3350">
        <v>0</v>
      </c>
      <c r="Q3350">
        <v>0</v>
      </c>
      <c r="R3350">
        <v>0</v>
      </c>
      <c r="S3350" s="2">
        <v>1.9560185185185184E-3</v>
      </c>
      <c r="T3350" s="2">
        <v>1.4004629629629629E-3</v>
      </c>
      <c r="U3350">
        <v>0.51190000000000002</v>
      </c>
      <c r="V3350">
        <v>0.3125</v>
      </c>
      <c r="W3350">
        <v>1</v>
      </c>
      <c r="X3350">
        <v>0.5</v>
      </c>
      <c r="Y3350">
        <v>0.83330000000000004</v>
      </c>
      <c r="Z3350">
        <v>0.36840000000000001</v>
      </c>
      <c r="AA3350">
        <v>0.53849999999999998</v>
      </c>
      <c r="AB3350">
        <v>0.66669999999999996</v>
      </c>
      <c r="AC3350">
        <v>1</v>
      </c>
      <c r="AD3350">
        <v>0.61109999999999998</v>
      </c>
      <c r="AE3350">
        <v>0.6</v>
      </c>
      <c r="AF3350" t="s">
        <v>3910</v>
      </c>
      <c r="AG3350" s="2">
        <v>3.1712962962962962E-3</v>
      </c>
      <c r="AH3350" t="s">
        <v>3911</v>
      </c>
      <c r="AI3350">
        <v>3</v>
      </c>
      <c r="AJ3350" t="s">
        <v>3928</v>
      </c>
      <c r="AK3350" s="3">
        <v>39466</v>
      </c>
      <c r="AL3350" s="10">
        <f>YEAR(ufc_fights_2[[#This Row],[date]])</f>
        <v>2008</v>
      </c>
      <c r="AM3350" t="s">
        <v>3983</v>
      </c>
      <c r="AN3350">
        <v>153</v>
      </c>
      <c r="AO3350" t="s">
        <v>3913</v>
      </c>
      <c r="AP3350">
        <f>IF(ufc_fights_2[[#This Row],[winner]]="Red",ufc_fights_2[[#This Row],[r_fighter_id]],ufc_fights_2[[#This Row],[b_fighter_id]])</f>
        <v>3458</v>
      </c>
      <c r="AQ3350" t="str">
        <f>_xlfn.XLOOKUP(ufc_fights_2[[#This Row],[winnerID]],ufc_fighters[id],ufc_fighters[fighter_name],"xxx",0,1)</f>
        <v>Fabricio Werdum</v>
      </c>
    </row>
    <row r="3351" spans="1:43">
      <c r="A3351">
        <v>3458</v>
      </c>
      <c r="B3351">
        <v>382</v>
      </c>
      <c r="C3351">
        <f>_xlfn.XLOOKUP(ufc_fights_2[[#This Row],[r_fighter_id]],ufc_fighters[id],ufc_fighters[year],"xxx",0,1)</f>
        <v>1977</v>
      </c>
      <c r="D3351">
        <f>_xlfn.XLOOKUP(ufc_fights_2[[#This Row],[b_fighter_id]],ufc_fighters[id],ufc_fighters[year],"Prázdné",0,1)</f>
        <v>1982</v>
      </c>
      <c r="E3351" s="10">
        <f>YEAR(ufc_fights_2[[#This Row],[date]])-ufc_fights_2[[#This Row],[r_year]]</f>
        <v>39</v>
      </c>
      <c r="F3351" s="10">
        <f>YEAR(ufc_fights_2[[#This Row],[date]])-ufc_fights_2[[#This Row],[b_year]]</f>
        <v>34</v>
      </c>
      <c r="G3351">
        <v>1</v>
      </c>
      <c r="H3351">
        <v>0</v>
      </c>
      <c r="I3351">
        <v>0.59150000000000003</v>
      </c>
      <c r="J3351">
        <v>0.25869999999999999</v>
      </c>
      <c r="K3351">
        <v>0.64459999999999995</v>
      </c>
      <c r="L3351">
        <v>0.26390000000000002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 s="2">
        <v>1.0416666666666667E-3</v>
      </c>
      <c r="T3351" s="2">
        <v>1.5046296296296297E-4</v>
      </c>
      <c r="U3351">
        <v>0.45050000000000001</v>
      </c>
      <c r="V3351">
        <v>0.2195</v>
      </c>
      <c r="W3351">
        <v>0.75</v>
      </c>
      <c r="X3351">
        <v>1</v>
      </c>
      <c r="Y3351">
        <v>0.66669999999999996</v>
      </c>
      <c r="Z3351">
        <v>0.53659999999999997</v>
      </c>
      <c r="AA3351">
        <v>0.25</v>
      </c>
      <c r="AB3351">
        <v>1</v>
      </c>
      <c r="AC3351">
        <v>1</v>
      </c>
      <c r="AD3351">
        <v>0.88890000000000002</v>
      </c>
      <c r="AE3351">
        <v>0</v>
      </c>
      <c r="AF3351" t="s">
        <v>3915</v>
      </c>
      <c r="AG3351" s="2">
        <v>3.472222222222222E-3</v>
      </c>
      <c r="AH3351" t="s">
        <v>3911</v>
      </c>
      <c r="AI3351">
        <v>3</v>
      </c>
      <c r="AJ3351" t="s">
        <v>3972</v>
      </c>
      <c r="AK3351" s="3">
        <v>42623</v>
      </c>
      <c r="AL3351" s="10">
        <f>YEAR(ufc_fights_2[[#This Row],[date]])</f>
        <v>2016</v>
      </c>
      <c r="AM3351" t="s">
        <v>3983</v>
      </c>
      <c r="AN3351">
        <v>133</v>
      </c>
      <c r="AO3351" t="s">
        <v>3913</v>
      </c>
      <c r="AP3351">
        <f>IF(ufc_fights_2[[#This Row],[winner]]="Red",ufc_fights_2[[#This Row],[r_fighter_id]],ufc_fights_2[[#This Row],[b_fighter_id]])</f>
        <v>3458</v>
      </c>
      <c r="AQ3351" t="str">
        <f>_xlfn.XLOOKUP(ufc_fights_2[[#This Row],[winnerID]],ufc_fighters[id],ufc_fighters[fighter_name],"xxx",0,1)</f>
        <v>Fabricio Werdum</v>
      </c>
    </row>
    <row r="3352" spans="1:43">
      <c r="A3352">
        <v>3458</v>
      </c>
      <c r="B3352">
        <v>2788</v>
      </c>
      <c r="C3352">
        <f>_xlfn.XLOOKUP(ufc_fights_2[[#This Row],[r_fighter_id]],ufc_fighters[id],ufc_fighters[year],"xxx",0,1)</f>
        <v>1977</v>
      </c>
      <c r="D3352">
        <f>_xlfn.XLOOKUP(ufc_fights_2[[#This Row],[b_fighter_id]],ufc_fighters[id],ufc_fighters[year],"Prázdné",0,1)</f>
        <v>1976</v>
      </c>
      <c r="E3352" s="10">
        <f>YEAR(ufc_fights_2[[#This Row],[date]])-ufc_fights_2[[#This Row],[r_year]]</f>
        <v>35</v>
      </c>
      <c r="F3352" s="10">
        <f>YEAR(ufc_fights_2[[#This Row],[date]])-ufc_fights_2[[#This Row],[b_year]]</f>
        <v>36</v>
      </c>
      <c r="G3352">
        <v>1</v>
      </c>
      <c r="H3352">
        <v>0</v>
      </c>
      <c r="I3352">
        <v>0.53449999999999998</v>
      </c>
      <c r="J3352">
        <v>0.1875</v>
      </c>
      <c r="K3352">
        <v>0.53449999999999998</v>
      </c>
      <c r="L3352">
        <v>0.1875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1.273148148148148E-4</v>
      </c>
      <c r="T3352" s="2">
        <v>1.1574074074074075E-4</v>
      </c>
      <c r="U3352">
        <v>0.5</v>
      </c>
      <c r="V3352">
        <v>0.1875</v>
      </c>
      <c r="W3352">
        <v>0.66669999999999996</v>
      </c>
      <c r="X3352">
        <v>1</v>
      </c>
      <c r="Y3352">
        <v>0</v>
      </c>
      <c r="Z3352">
        <v>0.48649999999999999</v>
      </c>
      <c r="AA3352">
        <v>0.1875</v>
      </c>
      <c r="AB3352">
        <v>0</v>
      </c>
      <c r="AC3352">
        <v>0</v>
      </c>
      <c r="AD3352">
        <v>0.68420000000000003</v>
      </c>
      <c r="AE3352">
        <v>0</v>
      </c>
      <c r="AF3352" t="s">
        <v>3910</v>
      </c>
      <c r="AG3352" s="2">
        <v>1.712962962962963E-3</v>
      </c>
      <c r="AH3352" t="s">
        <v>3911</v>
      </c>
      <c r="AI3352">
        <v>3</v>
      </c>
      <c r="AJ3352" t="s">
        <v>3914</v>
      </c>
      <c r="AK3352" s="3">
        <v>41083</v>
      </c>
      <c r="AL3352" s="10">
        <f>YEAR(ufc_fights_2[[#This Row],[date]])</f>
        <v>2012</v>
      </c>
      <c r="AM3352" t="s">
        <v>3983</v>
      </c>
      <c r="AN3352">
        <v>123</v>
      </c>
      <c r="AO3352" t="s">
        <v>3913</v>
      </c>
      <c r="AP3352">
        <f>IF(ufc_fights_2[[#This Row],[winner]]="Red",ufc_fights_2[[#This Row],[r_fighter_id]],ufc_fights_2[[#This Row],[b_fighter_id]])</f>
        <v>3458</v>
      </c>
      <c r="AQ3352" t="str">
        <f>_xlfn.XLOOKUP(ufc_fights_2[[#This Row],[winnerID]],ufc_fighters[id],ufc_fighters[fighter_name],"xxx",0,1)</f>
        <v>Fabricio Werdum</v>
      </c>
    </row>
    <row r="3353" spans="1:43">
      <c r="A3353">
        <v>2892</v>
      </c>
      <c r="B3353">
        <v>2145</v>
      </c>
      <c r="C3353">
        <f>_xlfn.XLOOKUP(ufc_fights_2[[#This Row],[r_fighter_id]],ufc_fighters[id],ufc_fighters[year],"xxx",0,1)</f>
        <v>1983</v>
      </c>
      <c r="D3353">
        <f>_xlfn.XLOOKUP(ufc_fights_2[[#This Row],[b_fighter_id]],ufc_fighters[id],ufc_fighters[year],"Prázdné",0,1)</f>
        <v>1978</v>
      </c>
      <c r="E3353" s="10">
        <f>YEAR(ufc_fights_2[[#This Row],[date]])-ufc_fights_2[[#This Row],[r_year]]</f>
        <v>30</v>
      </c>
      <c r="F3353" s="10">
        <f>YEAR(ufc_fights_2[[#This Row],[date]])-ufc_fights_2[[#This Row],[b_year]]</f>
        <v>35</v>
      </c>
      <c r="G3353">
        <v>0</v>
      </c>
      <c r="H3353">
        <v>0</v>
      </c>
      <c r="I3353">
        <v>0.4667</v>
      </c>
      <c r="J3353">
        <v>0.63639999999999997</v>
      </c>
      <c r="K3353">
        <v>0.4516</v>
      </c>
      <c r="L3353">
        <v>0.63639999999999997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0</v>
      </c>
      <c r="S3353" s="2">
        <v>6.134259259259259E-4</v>
      </c>
      <c r="T3353" s="2">
        <v>0</v>
      </c>
      <c r="U3353">
        <v>0.44829999999999998</v>
      </c>
      <c r="V3353">
        <v>0.5</v>
      </c>
      <c r="W3353">
        <v>1</v>
      </c>
      <c r="X3353">
        <v>0</v>
      </c>
      <c r="Y3353">
        <v>1</v>
      </c>
      <c r="Z3353">
        <v>0.4667</v>
      </c>
      <c r="AA3353">
        <v>0.63639999999999997</v>
      </c>
      <c r="AB3353">
        <v>0</v>
      </c>
      <c r="AC3353">
        <v>0</v>
      </c>
      <c r="AD3353">
        <v>0</v>
      </c>
      <c r="AE3353">
        <v>0</v>
      </c>
      <c r="AF3353" t="s">
        <v>3933</v>
      </c>
      <c r="AG3353" s="2">
        <v>2.8472222222222223E-3</v>
      </c>
      <c r="AH3353" t="s">
        <v>3911</v>
      </c>
      <c r="AI3353">
        <v>3</v>
      </c>
      <c r="AJ3353" t="s">
        <v>3928</v>
      </c>
      <c r="AK3353" s="3">
        <v>41538</v>
      </c>
      <c r="AL3353" s="10">
        <f>YEAR(ufc_fights_2[[#This Row],[date]])</f>
        <v>2013</v>
      </c>
      <c r="AM3353" t="s">
        <v>3983</v>
      </c>
      <c r="AN3353">
        <v>65</v>
      </c>
      <c r="AO3353" t="s">
        <v>3913</v>
      </c>
      <c r="AP3353">
        <f>IF(ufc_fights_2[[#This Row],[winner]]="Red",ufc_fights_2[[#This Row],[r_fighter_id]],ufc_fights_2[[#This Row],[b_fighter_id]])</f>
        <v>2892</v>
      </c>
      <c r="AQ3353" t="str">
        <f>_xlfn.XLOOKUP(ufc_fights_2[[#This Row],[winnerID]],ufc_fighters[id],ufc_fighters[fighter_name],"xxx",0,1)</f>
        <v>Brendan Schaub</v>
      </c>
    </row>
    <row r="3354" spans="1:43">
      <c r="A3354">
        <v>1816</v>
      </c>
      <c r="B3354">
        <v>2374</v>
      </c>
      <c r="C3354">
        <f>_xlfn.XLOOKUP(ufc_fights_2[[#This Row],[r_fighter_id]],ufc_fighters[id],ufc_fighters[year],"xxx",0,1)</f>
        <v>1985</v>
      </c>
      <c r="D3354">
        <f>_xlfn.XLOOKUP(ufc_fights_2[[#This Row],[b_fighter_id]],ufc_fighters[id],ufc_fighters[year],"Prázdné",0,1)</f>
        <v>1977</v>
      </c>
      <c r="E3354" s="10">
        <f>YEAR(ufc_fights_2[[#This Row],[date]])-ufc_fights_2[[#This Row],[r_year]]</f>
        <v>35</v>
      </c>
      <c r="F3354" s="10">
        <f>YEAR(ufc_fights_2[[#This Row],[date]])-ufc_fights_2[[#This Row],[b_year]]</f>
        <v>43</v>
      </c>
      <c r="G3354">
        <v>1</v>
      </c>
      <c r="H3354">
        <v>0</v>
      </c>
      <c r="I3354">
        <v>0.83330000000000004</v>
      </c>
      <c r="J3354">
        <v>0.33329999999999999</v>
      </c>
      <c r="K3354">
        <v>0.83330000000000004</v>
      </c>
      <c r="L3354">
        <v>0.42859999999999998</v>
      </c>
      <c r="M3354">
        <v>1</v>
      </c>
      <c r="N3354">
        <v>1</v>
      </c>
      <c r="O3354">
        <v>0</v>
      </c>
      <c r="P3354">
        <v>2</v>
      </c>
      <c r="Q3354">
        <v>1</v>
      </c>
      <c r="R3354">
        <v>1</v>
      </c>
      <c r="S3354" s="2">
        <v>1.8402777777777777E-3</v>
      </c>
      <c r="T3354" s="2">
        <v>1.6319444444444445E-3</v>
      </c>
      <c r="U3354">
        <v>0.82930000000000004</v>
      </c>
      <c r="V3354">
        <v>0.25</v>
      </c>
      <c r="W3354">
        <v>1</v>
      </c>
      <c r="X3354">
        <v>0</v>
      </c>
      <c r="Y3354">
        <v>0</v>
      </c>
      <c r="Z3354">
        <v>0.71430000000000005</v>
      </c>
      <c r="AA3354">
        <v>0.2</v>
      </c>
      <c r="AB3354">
        <v>0</v>
      </c>
      <c r="AC3354">
        <v>0</v>
      </c>
      <c r="AD3354">
        <v>0.85709999999999997</v>
      </c>
      <c r="AE3354">
        <v>1</v>
      </c>
      <c r="AF3354" t="s">
        <v>3910</v>
      </c>
      <c r="AG3354" s="2">
        <v>2.4305555555555555E-4</v>
      </c>
      <c r="AH3354" t="s">
        <v>3927</v>
      </c>
      <c r="AI3354">
        <v>5</v>
      </c>
      <c r="AJ3354" t="s">
        <v>3914</v>
      </c>
      <c r="AK3354" s="3">
        <v>44051</v>
      </c>
      <c r="AL3354" s="10">
        <f>YEAR(ufc_fights_2[[#This Row],[date]])</f>
        <v>2020</v>
      </c>
      <c r="AM3354" t="s">
        <v>3983</v>
      </c>
      <c r="AN3354">
        <v>1</v>
      </c>
      <c r="AO3354" t="s">
        <v>3913</v>
      </c>
      <c r="AP3354">
        <f>IF(ufc_fights_2[[#This Row],[winner]]="Red",ufc_fights_2[[#This Row],[r_fighter_id]],ufc_fights_2[[#This Row],[b_fighter_id]])</f>
        <v>1816</v>
      </c>
      <c r="AQ3354" t="str">
        <f>_xlfn.XLOOKUP(ufc_fights_2[[#This Row],[winnerID]],ufc_fighters[id],ufc_fighters[fighter_name],"xxx",0,1)</f>
        <v>Derrick Lewis</v>
      </c>
    </row>
    <row r="3355" spans="1:43">
      <c r="A3355">
        <v>382</v>
      </c>
      <c r="B3355">
        <v>2892</v>
      </c>
      <c r="C3355">
        <f>_xlfn.XLOOKUP(ufc_fights_2[[#This Row],[r_fighter_id]],ufc_fighters[id],ufc_fighters[year],"xxx",0,1)</f>
        <v>1982</v>
      </c>
      <c r="D3355">
        <f>_xlfn.XLOOKUP(ufc_fights_2[[#This Row],[b_fighter_id]],ufc_fighters[id],ufc_fighters[year],"Prázdné",0,1)</f>
        <v>1983</v>
      </c>
      <c r="E3355" s="10">
        <f>YEAR(ufc_fights_2[[#This Row],[date]])-ufc_fights_2[[#This Row],[r_year]]</f>
        <v>32</v>
      </c>
      <c r="F3355" s="10">
        <f>YEAR(ufc_fights_2[[#This Row],[date]])-ufc_fights_2[[#This Row],[b_year]]</f>
        <v>31</v>
      </c>
      <c r="G3355">
        <v>0</v>
      </c>
      <c r="H3355">
        <v>0</v>
      </c>
      <c r="I3355">
        <v>0.67569999999999997</v>
      </c>
      <c r="J3355">
        <v>0.3846</v>
      </c>
      <c r="K3355">
        <v>0.70589999999999997</v>
      </c>
      <c r="L3355">
        <v>0.42859999999999998</v>
      </c>
      <c r="M3355">
        <v>1</v>
      </c>
      <c r="N3355">
        <v>0.33329999999999999</v>
      </c>
      <c r="O3355">
        <v>0</v>
      </c>
      <c r="P3355">
        <v>0</v>
      </c>
      <c r="Q3355">
        <v>0</v>
      </c>
      <c r="R3355">
        <v>0</v>
      </c>
      <c r="S3355" s="2">
        <v>1.1689814814814816E-3</v>
      </c>
      <c r="T3355" s="2">
        <v>5.6712962962962967E-4</v>
      </c>
      <c r="U3355">
        <v>0.66669999999999996</v>
      </c>
      <c r="V3355">
        <v>0.5</v>
      </c>
      <c r="W3355">
        <v>1</v>
      </c>
      <c r="X3355">
        <v>0</v>
      </c>
      <c r="Y3355">
        <v>0.25</v>
      </c>
      <c r="Z3355">
        <v>0.33329999999999999</v>
      </c>
      <c r="AA3355">
        <v>0.33329999999999999</v>
      </c>
      <c r="AB3355">
        <v>1</v>
      </c>
      <c r="AC3355">
        <v>1</v>
      </c>
      <c r="AD3355">
        <v>0.73329999999999995</v>
      </c>
      <c r="AE3355">
        <v>0</v>
      </c>
      <c r="AF3355" t="s">
        <v>3910</v>
      </c>
      <c r="AG3355" s="2">
        <v>3.3564814814814816E-3</v>
      </c>
      <c r="AH3355" t="s">
        <v>3911</v>
      </c>
      <c r="AI3355">
        <v>3</v>
      </c>
      <c r="AJ3355" t="s">
        <v>3939</v>
      </c>
      <c r="AK3355" s="3">
        <v>41979</v>
      </c>
      <c r="AL3355" s="10">
        <f>YEAR(ufc_fights_2[[#This Row],[date]])</f>
        <v>2014</v>
      </c>
      <c r="AM3355" t="s">
        <v>3983</v>
      </c>
      <c r="AN3355">
        <v>1</v>
      </c>
      <c r="AO3355" t="s">
        <v>3913</v>
      </c>
      <c r="AP3355">
        <f>IF(ufc_fights_2[[#This Row],[winner]]="Red",ufc_fights_2[[#This Row],[r_fighter_id]],ufc_fights_2[[#This Row],[b_fighter_id]])</f>
        <v>382</v>
      </c>
      <c r="AQ3355" t="str">
        <f>_xlfn.XLOOKUP(ufc_fights_2[[#This Row],[winnerID]],ufc_fighters[id],ufc_fighters[fighter_name],"xxx",0,1)</f>
        <v>Travis Browne</v>
      </c>
    </row>
    <row r="3356" spans="1:43">
      <c r="A3356">
        <v>2374</v>
      </c>
      <c r="B3356">
        <v>3458</v>
      </c>
      <c r="C3356">
        <f>_xlfn.XLOOKUP(ufc_fights_2[[#This Row],[r_fighter_id]],ufc_fighters[id],ufc_fighters[year],"xxx",0,1)</f>
        <v>1977</v>
      </c>
      <c r="D3356">
        <f>_xlfn.XLOOKUP(ufc_fights_2[[#This Row],[b_fighter_id]],ufc_fighters[id],ufc_fighters[year],"Prázdné",0,1)</f>
        <v>1977</v>
      </c>
      <c r="E3356" s="10">
        <f>YEAR(ufc_fights_2[[#This Row],[date]])-ufc_fights_2[[#This Row],[r_year]]</f>
        <v>43</v>
      </c>
      <c r="F3356" s="10">
        <f>YEAR(ufc_fights_2[[#This Row],[date]])-ufc_fights_2[[#This Row],[b_year]]</f>
        <v>43</v>
      </c>
      <c r="G3356">
        <v>0</v>
      </c>
      <c r="H3356">
        <v>0</v>
      </c>
      <c r="I3356">
        <v>0.51370000000000005</v>
      </c>
      <c r="J3356">
        <v>0.63859999999999995</v>
      </c>
      <c r="K3356">
        <v>0.61829999999999996</v>
      </c>
      <c r="L3356">
        <v>0.69310000000000005</v>
      </c>
      <c r="M3356">
        <v>0</v>
      </c>
      <c r="N3356">
        <v>0.42859999999999998</v>
      </c>
      <c r="O3356">
        <v>0</v>
      </c>
      <c r="P3356">
        <v>1</v>
      </c>
      <c r="Q3356">
        <v>1</v>
      </c>
      <c r="R3356">
        <v>1</v>
      </c>
      <c r="S3356" s="2">
        <v>2.6967592592592594E-3</v>
      </c>
      <c r="T3356" s="2">
        <v>2.7199074074074074E-3</v>
      </c>
      <c r="U3356">
        <v>0.47310000000000002</v>
      </c>
      <c r="V3356">
        <v>0.51919999999999999</v>
      </c>
      <c r="W3356">
        <v>1</v>
      </c>
      <c r="X3356">
        <v>0.83330000000000004</v>
      </c>
      <c r="Y3356">
        <v>1</v>
      </c>
      <c r="Z3356">
        <v>0.48320000000000002</v>
      </c>
      <c r="AA3356">
        <v>0.56669999999999998</v>
      </c>
      <c r="AB3356">
        <v>0.66669999999999996</v>
      </c>
      <c r="AC3356">
        <v>0.8</v>
      </c>
      <c r="AD3356">
        <v>0</v>
      </c>
      <c r="AE3356">
        <v>1</v>
      </c>
      <c r="AF3356" t="s">
        <v>3922</v>
      </c>
      <c r="AG3356" s="2">
        <v>3.472222222222222E-3</v>
      </c>
      <c r="AH3356" t="s">
        <v>3911</v>
      </c>
      <c r="AI3356">
        <v>3</v>
      </c>
      <c r="AJ3356" t="s">
        <v>3914</v>
      </c>
      <c r="AK3356" s="3">
        <v>43960</v>
      </c>
      <c r="AL3356" s="10">
        <f>YEAR(ufc_fights_2[[#This Row],[date]])</f>
        <v>2020</v>
      </c>
      <c r="AM3356" t="s">
        <v>3983</v>
      </c>
      <c r="AN3356">
        <v>62</v>
      </c>
      <c r="AO3356" t="s">
        <v>3913</v>
      </c>
      <c r="AP3356">
        <f>IF(ufc_fights_2[[#This Row],[winner]]="Red",ufc_fights_2[[#This Row],[r_fighter_id]],ufc_fights_2[[#This Row],[b_fighter_id]])</f>
        <v>2374</v>
      </c>
      <c r="AQ3356" t="str">
        <f>_xlfn.XLOOKUP(ufc_fights_2[[#This Row],[winnerID]],ufc_fighters[id],ufc_fighters[fighter_name],"xxx",0,1)</f>
        <v>Aleksei Oleinik</v>
      </c>
    </row>
    <row r="3357" spans="1:43">
      <c r="A3357">
        <v>2374</v>
      </c>
      <c r="B3357">
        <v>1260</v>
      </c>
      <c r="C3357">
        <f>_xlfn.XLOOKUP(ufc_fights_2[[#This Row],[r_fighter_id]],ufc_fighters[id],ufc_fighters[year],"xxx",0,1)</f>
        <v>1977</v>
      </c>
      <c r="D3357">
        <f>_xlfn.XLOOKUP(ufc_fights_2[[#This Row],[b_fighter_id]],ufc_fighters[id],ufc_fighters[year],"Prázdné",0,1)</f>
        <v>1980</v>
      </c>
      <c r="E3357" s="10">
        <f>YEAR(ufc_fights_2[[#This Row],[date]])-ufc_fights_2[[#This Row],[r_year]]</f>
        <v>37</v>
      </c>
      <c r="F3357" s="10">
        <f>YEAR(ufc_fights_2[[#This Row],[date]])-ufc_fights_2[[#This Row],[b_year]]</f>
        <v>34</v>
      </c>
      <c r="G3357">
        <v>0</v>
      </c>
      <c r="H3357">
        <v>0</v>
      </c>
      <c r="I3357">
        <v>0.45450000000000002</v>
      </c>
      <c r="J3357">
        <v>0.42859999999999998</v>
      </c>
      <c r="K3357">
        <v>0.5</v>
      </c>
      <c r="L3357">
        <v>0.42859999999999998</v>
      </c>
      <c r="M3357">
        <v>0.25</v>
      </c>
      <c r="N3357">
        <v>0</v>
      </c>
      <c r="O3357">
        <v>1</v>
      </c>
      <c r="P3357">
        <v>0</v>
      </c>
      <c r="Q3357">
        <v>0</v>
      </c>
      <c r="R3357">
        <v>0</v>
      </c>
      <c r="S3357" s="2">
        <v>4.861111111111111E-4</v>
      </c>
      <c r="T3357" s="2">
        <v>1.9675925925925926E-4</v>
      </c>
      <c r="U3357">
        <v>0.33329999999999999</v>
      </c>
      <c r="V3357">
        <v>0.3846</v>
      </c>
      <c r="W3357">
        <v>1</v>
      </c>
      <c r="X3357">
        <v>0</v>
      </c>
      <c r="Y3357">
        <v>0</v>
      </c>
      <c r="Z3357">
        <v>0.38890000000000002</v>
      </c>
      <c r="AA3357">
        <v>0.41670000000000001</v>
      </c>
      <c r="AB3357">
        <v>0.75</v>
      </c>
      <c r="AC3357">
        <v>0.5</v>
      </c>
      <c r="AD3357">
        <v>0</v>
      </c>
      <c r="AE3357">
        <v>0</v>
      </c>
      <c r="AF3357" t="s">
        <v>3933</v>
      </c>
      <c r="AG3357" s="2">
        <v>1.5972222222222223E-3</v>
      </c>
      <c r="AH3357" t="s">
        <v>3911</v>
      </c>
      <c r="AI3357">
        <v>3</v>
      </c>
      <c r="AJ3357" t="s">
        <v>3914</v>
      </c>
      <c r="AK3357" s="3">
        <v>41818</v>
      </c>
      <c r="AL3357" s="10">
        <f>YEAR(ufc_fights_2[[#This Row],[date]])</f>
        <v>2014</v>
      </c>
      <c r="AM3357" t="s">
        <v>3983</v>
      </c>
      <c r="AN3357">
        <v>78</v>
      </c>
      <c r="AO3357" t="s">
        <v>3913</v>
      </c>
      <c r="AP3357">
        <f>IF(ufc_fights_2[[#This Row],[winner]]="Red",ufc_fights_2[[#This Row],[r_fighter_id]],ufc_fights_2[[#This Row],[b_fighter_id]])</f>
        <v>2374</v>
      </c>
      <c r="AQ3357" t="str">
        <f>_xlfn.XLOOKUP(ufc_fights_2[[#This Row],[winnerID]],ufc_fighters[id],ufc_fighters[fighter_name],"xxx",0,1)</f>
        <v>Aleksei Oleinik</v>
      </c>
    </row>
    <row r="3358" spans="1:43">
      <c r="A3358">
        <v>3384</v>
      </c>
      <c r="B3358">
        <v>1204</v>
      </c>
      <c r="C3358">
        <f>_xlfn.XLOOKUP(ufc_fights_2[[#This Row],[r_fighter_id]],ufc_fighters[id],ufc_fighters[year],"xxx",0,1)</f>
        <v>1985</v>
      </c>
      <c r="D3358">
        <f>_xlfn.XLOOKUP(ufc_fights_2[[#This Row],[b_fighter_id]],ufc_fighters[id],ufc_fighters[year],"Prázdné",0,1)</f>
        <v>1986</v>
      </c>
      <c r="E3358" s="10">
        <f>YEAR(ufc_fights_2[[#This Row],[date]])-ufc_fights_2[[#This Row],[r_year]]</f>
        <v>35</v>
      </c>
      <c r="F3358" s="10">
        <f>YEAR(ufc_fights_2[[#This Row],[date]])-ufc_fights_2[[#This Row],[b_year]]</f>
        <v>34</v>
      </c>
      <c r="G3358">
        <v>1</v>
      </c>
      <c r="H3358">
        <v>0</v>
      </c>
      <c r="I3358">
        <v>0.68569999999999998</v>
      </c>
      <c r="J3358">
        <v>0.45989999999999998</v>
      </c>
      <c r="K3358">
        <v>0.72219999999999995</v>
      </c>
      <c r="L3358">
        <v>0.46039999999999998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 s="2">
        <v>1.8171296296296297E-3</v>
      </c>
      <c r="T3358" s="2">
        <v>0</v>
      </c>
      <c r="U3358">
        <v>0.59319999999999995</v>
      </c>
      <c r="V3358">
        <v>0.27589999999999998</v>
      </c>
      <c r="W3358">
        <v>0.6875</v>
      </c>
      <c r="X3358">
        <v>0.86670000000000003</v>
      </c>
      <c r="Y3358">
        <v>0.871</v>
      </c>
      <c r="Z3358">
        <v>0.64559999999999995</v>
      </c>
      <c r="AA3358">
        <v>0.45590000000000003</v>
      </c>
      <c r="AB3358">
        <v>0</v>
      </c>
      <c r="AC3358">
        <v>1</v>
      </c>
      <c r="AD3358">
        <v>0.80769999999999997</v>
      </c>
      <c r="AE3358">
        <v>0</v>
      </c>
      <c r="AF3358" t="s">
        <v>3933</v>
      </c>
      <c r="AG3358" s="2">
        <v>2.5925925925925925E-3</v>
      </c>
      <c r="AH3358" t="s">
        <v>3911</v>
      </c>
      <c r="AI3358">
        <v>3</v>
      </c>
      <c r="AJ3358" t="s">
        <v>3916</v>
      </c>
      <c r="AK3358" s="3">
        <v>44009</v>
      </c>
      <c r="AL3358" s="10">
        <f>YEAR(ufc_fights_2[[#This Row],[date]])</f>
        <v>2020</v>
      </c>
      <c r="AM3358" t="s">
        <v>3983</v>
      </c>
      <c r="AN3358">
        <v>1</v>
      </c>
      <c r="AO3358" t="s">
        <v>3918</v>
      </c>
      <c r="AP3358">
        <f>IF(ufc_fights_2[[#This Row],[winner]]="Red",ufc_fights_2[[#This Row],[r_fighter_id]],ufc_fights_2[[#This Row],[b_fighter_id]])</f>
        <v>1204</v>
      </c>
      <c r="AQ3358" t="str">
        <f>_xlfn.XLOOKUP(ufc_fights_2[[#This Row],[winnerID]],ufc_fighters[id],ufc_fighters[fighter_name],"xxx",0,1)</f>
        <v>Maurice Greene</v>
      </c>
    </row>
    <row r="3359" spans="1:43">
      <c r="A3359">
        <v>1204</v>
      </c>
      <c r="B3359">
        <v>227</v>
      </c>
      <c r="C3359">
        <f>_xlfn.XLOOKUP(ufc_fights_2[[#This Row],[r_fighter_id]],ufc_fighters[id],ufc_fighters[year],"xxx",0,1)</f>
        <v>1986</v>
      </c>
      <c r="D3359">
        <f>_xlfn.XLOOKUP(ufc_fights_2[[#This Row],[b_fighter_id]],ufc_fighters[id],ufc_fighters[year],"Prázdné",0,1)</f>
        <v>1984</v>
      </c>
      <c r="E3359" s="10">
        <f>YEAR(ufc_fights_2[[#This Row],[date]])-ufc_fights_2[[#This Row],[r_year]]</f>
        <v>32</v>
      </c>
      <c r="F3359" s="10">
        <f>YEAR(ufc_fights_2[[#This Row],[date]])-ufc_fights_2[[#This Row],[b_year]]</f>
        <v>34</v>
      </c>
      <c r="G3359">
        <v>0</v>
      </c>
      <c r="H3359">
        <v>0</v>
      </c>
      <c r="I3359">
        <v>0.6</v>
      </c>
      <c r="J3359">
        <v>0</v>
      </c>
      <c r="K3359">
        <v>0.61109999999999998</v>
      </c>
      <c r="L3359">
        <v>0.4</v>
      </c>
      <c r="M3359">
        <v>0</v>
      </c>
      <c r="N3359">
        <v>0.5</v>
      </c>
      <c r="O3359">
        <v>1</v>
      </c>
      <c r="P3359">
        <v>0</v>
      </c>
      <c r="Q3359">
        <v>0</v>
      </c>
      <c r="R3359">
        <v>0</v>
      </c>
      <c r="S3359" s="2">
        <v>0</v>
      </c>
      <c r="T3359" s="2">
        <v>8.3333333333333339E-4</v>
      </c>
      <c r="U3359">
        <v>0.54549999999999998</v>
      </c>
      <c r="V3359">
        <v>0</v>
      </c>
      <c r="W3359">
        <v>0.5</v>
      </c>
      <c r="X3359">
        <v>1</v>
      </c>
      <c r="Y3359">
        <v>0</v>
      </c>
      <c r="Z3359">
        <v>0.4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 t="s">
        <v>3933</v>
      </c>
      <c r="AG3359" s="2">
        <v>1.5509259259259259E-3</v>
      </c>
      <c r="AH3359" t="s">
        <v>3911</v>
      </c>
      <c r="AI3359">
        <v>3</v>
      </c>
      <c r="AJ3359" t="s">
        <v>3916</v>
      </c>
      <c r="AK3359" s="3">
        <v>43434</v>
      </c>
      <c r="AL3359" s="10">
        <f>YEAR(ufc_fights_2[[#This Row],[date]])</f>
        <v>2018</v>
      </c>
      <c r="AM3359" t="s">
        <v>3983</v>
      </c>
      <c r="AN3359">
        <v>1</v>
      </c>
      <c r="AO3359" t="s">
        <v>3913</v>
      </c>
      <c r="AP3359">
        <f>IF(ufc_fights_2[[#This Row],[winner]]="Red",ufc_fights_2[[#This Row],[r_fighter_id]],ufc_fights_2[[#This Row],[b_fighter_id]])</f>
        <v>1204</v>
      </c>
      <c r="AQ3359" t="str">
        <f>_xlfn.XLOOKUP(ufc_fights_2[[#This Row],[winnerID]],ufc_fighters[id],ufc_fighters[fighter_name],"xxx",0,1)</f>
        <v>Maurice Greene</v>
      </c>
    </row>
    <row r="3360" spans="1:43">
      <c r="A3360">
        <v>1204</v>
      </c>
      <c r="B3360">
        <v>1417</v>
      </c>
      <c r="C3360">
        <f>_xlfn.XLOOKUP(ufc_fights_2[[#This Row],[r_fighter_id]],ufc_fighters[id],ufc_fighters[year],"xxx",0,1)</f>
        <v>1986</v>
      </c>
      <c r="D3360">
        <f>_xlfn.XLOOKUP(ufc_fights_2[[#This Row],[b_fighter_id]],ufc_fighters[id],ufc_fighters[year],"Prázdné",0,1)</f>
        <v>1988</v>
      </c>
      <c r="E3360" s="10">
        <f>YEAR(ufc_fights_2[[#This Row],[date]])-ufc_fights_2[[#This Row],[r_year]]</f>
        <v>33</v>
      </c>
      <c r="F3360" s="10">
        <f>YEAR(ufc_fights_2[[#This Row],[date]])-ufc_fights_2[[#This Row],[b_year]]</f>
        <v>31</v>
      </c>
      <c r="G3360">
        <v>0</v>
      </c>
      <c r="H3360">
        <v>0</v>
      </c>
      <c r="I3360">
        <v>0.43480000000000002</v>
      </c>
      <c r="J3360">
        <v>0.46150000000000002</v>
      </c>
      <c r="K3360">
        <v>0.44169999999999998</v>
      </c>
      <c r="L3360">
        <v>0.46529999999999999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2.199074074074074E-4</v>
      </c>
      <c r="T3360" s="2">
        <v>5.2083333333333333E-4</v>
      </c>
      <c r="U3360">
        <v>0.36840000000000001</v>
      </c>
      <c r="V3360">
        <v>0.39250000000000002</v>
      </c>
      <c r="W3360">
        <v>0.5</v>
      </c>
      <c r="X3360">
        <v>0.66669999999999996</v>
      </c>
      <c r="Y3360">
        <v>0.61899999999999999</v>
      </c>
      <c r="Z3360">
        <v>0.4</v>
      </c>
      <c r="AA3360">
        <v>0.44600000000000001</v>
      </c>
      <c r="AB3360">
        <v>0.75</v>
      </c>
      <c r="AC3360">
        <v>1</v>
      </c>
      <c r="AD3360">
        <v>0</v>
      </c>
      <c r="AE3360">
        <v>0</v>
      </c>
      <c r="AF3360" t="s">
        <v>3922</v>
      </c>
      <c r="AG3360" s="2">
        <v>3.472222222222222E-3</v>
      </c>
      <c r="AH3360" t="s">
        <v>3911</v>
      </c>
      <c r="AI3360">
        <v>3</v>
      </c>
      <c r="AJ3360" t="s">
        <v>3950</v>
      </c>
      <c r="AK3360" s="3">
        <v>43533</v>
      </c>
      <c r="AL3360" s="10">
        <f>YEAR(ufc_fights_2[[#This Row],[date]])</f>
        <v>2019</v>
      </c>
      <c r="AM3360" t="s">
        <v>3983</v>
      </c>
      <c r="AN3360">
        <v>22</v>
      </c>
      <c r="AO3360" t="s">
        <v>3913</v>
      </c>
      <c r="AP3360">
        <f>IF(ufc_fights_2[[#This Row],[winner]]="Red",ufc_fights_2[[#This Row],[r_fighter_id]],ufc_fights_2[[#This Row],[b_fighter_id]])</f>
        <v>1204</v>
      </c>
      <c r="AQ3360" t="str">
        <f>_xlfn.XLOOKUP(ufc_fights_2[[#This Row],[winnerID]],ufc_fighters[id],ufc_fighters[fighter_name],"xxx",0,1)</f>
        <v>Maurice Greene</v>
      </c>
    </row>
    <row r="3361" spans="1:43">
      <c r="A3361">
        <v>1204</v>
      </c>
      <c r="B3361">
        <v>40</v>
      </c>
      <c r="C3361">
        <f>_xlfn.XLOOKUP(ufc_fights_2[[#This Row],[r_fighter_id]],ufc_fighters[id],ufc_fighters[year],"xxx",0,1)</f>
        <v>1986</v>
      </c>
      <c r="D3361">
        <f>_xlfn.XLOOKUP(ufc_fights_2[[#This Row],[b_fighter_id]],ufc_fighters[id],ufc_fighters[year],"Prázdné",0,1)</f>
        <v>1991</v>
      </c>
      <c r="E3361" s="10">
        <f>YEAR(ufc_fights_2[[#This Row],[date]])-ufc_fights_2[[#This Row],[r_year]]</f>
        <v>33</v>
      </c>
      <c r="F3361" s="10">
        <f>YEAR(ufc_fights_2[[#This Row],[date]])-ufc_fights_2[[#This Row],[b_year]]</f>
        <v>28</v>
      </c>
      <c r="G3361">
        <v>2</v>
      </c>
      <c r="H3361">
        <v>0</v>
      </c>
      <c r="I3361">
        <v>0.44579999999999997</v>
      </c>
      <c r="J3361">
        <v>0.43180000000000002</v>
      </c>
      <c r="K3361">
        <v>0.45879999999999999</v>
      </c>
      <c r="L3361">
        <v>0.46810000000000002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4.1666666666666669E-4</v>
      </c>
      <c r="T3361" s="2">
        <v>3.5879629629629629E-4</v>
      </c>
      <c r="U3361">
        <v>0.29820000000000002</v>
      </c>
      <c r="V3361">
        <v>0.33329999999999999</v>
      </c>
      <c r="W3361">
        <v>0.81820000000000004</v>
      </c>
      <c r="X3361">
        <v>0.73329999999999995</v>
      </c>
      <c r="Y3361">
        <v>0.66669999999999996</v>
      </c>
      <c r="Z3361">
        <v>0.46970000000000001</v>
      </c>
      <c r="AA3361">
        <v>0.42499999999999999</v>
      </c>
      <c r="AB3361">
        <v>0.4</v>
      </c>
      <c r="AC3361">
        <v>0.5</v>
      </c>
      <c r="AD3361">
        <v>0.28570000000000001</v>
      </c>
      <c r="AE3361">
        <v>0</v>
      </c>
      <c r="AF3361" t="s">
        <v>3910</v>
      </c>
      <c r="AG3361" s="2">
        <v>2.5231481481481481E-3</v>
      </c>
      <c r="AH3361" t="s">
        <v>3911</v>
      </c>
      <c r="AI3361">
        <v>3</v>
      </c>
      <c r="AJ3361" t="s">
        <v>3924</v>
      </c>
      <c r="AK3361" s="3">
        <v>43645</v>
      </c>
      <c r="AL3361" s="10">
        <f>YEAR(ufc_fights_2[[#This Row],[date]])</f>
        <v>2019</v>
      </c>
      <c r="AM3361" t="s">
        <v>3983</v>
      </c>
      <c r="AN3361">
        <v>42</v>
      </c>
      <c r="AO3361" t="s">
        <v>3913</v>
      </c>
      <c r="AP3361">
        <f>IF(ufc_fights_2[[#This Row],[winner]]="Red",ufc_fights_2[[#This Row],[r_fighter_id]],ufc_fights_2[[#This Row],[b_fighter_id]])</f>
        <v>1204</v>
      </c>
      <c r="AQ3361" t="str">
        <f>_xlfn.XLOOKUP(ufc_fights_2[[#This Row],[winnerID]],ufc_fighters[id],ufc_fighters[fighter_name],"xxx",0,1)</f>
        <v>Maurice Greene</v>
      </c>
    </row>
    <row r="3362" spans="1:43">
      <c r="A3362">
        <v>2763</v>
      </c>
      <c r="B3362">
        <v>1282</v>
      </c>
      <c r="C3362">
        <f>_xlfn.XLOOKUP(ufc_fights_2[[#This Row],[r_fighter_id]],ufc_fighters[id],ufc_fighters[year],"xxx",0,1)</f>
        <v>1986</v>
      </c>
      <c r="D3362">
        <f>_xlfn.XLOOKUP(ufc_fights_2[[#This Row],[b_fighter_id]],ufc_fighters[id],ufc_fighters[year],"Prázdné",0,1)</f>
        <v>1983</v>
      </c>
      <c r="E3362" s="10">
        <f>YEAR(ufc_fights_2[[#This Row],[date]])-ufc_fights_2[[#This Row],[r_year]]</f>
        <v>27</v>
      </c>
      <c r="F3362" s="10">
        <f>YEAR(ufc_fights_2[[#This Row],[date]])-ufc_fights_2[[#This Row],[b_year]]</f>
        <v>30</v>
      </c>
      <c r="G3362">
        <v>0</v>
      </c>
      <c r="H3362">
        <v>2</v>
      </c>
      <c r="I3362">
        <v>0.31430000000000002</v>
      </c>
      <c r="J3362">
        <v>0.2535</v>
      </c>
      <c r="K3362">
        <v>0.48670000000000002</v>
      </c>
      <c r="L3362">
        <v>0.26390000000000002</v>
      </c>
      <c r="M3362">
        <v>0.5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2.638888888888889E-3</v>
      </c>
      <c r="T3362" s="2">
        <v>4.6296296296296294E-5</v>
      </c>
      <c r="U3362">
        <v>0.25840000000000002</v>
      </c>
      <c r="V3362">
        <v>0.15090000000000001</v>
      </c>
      <c r="W3362">
        <v>0.58330000000000004</v>
      </c>
      <c r="X3362">
        <v>0.75</v>
      </c>
      <c r="Y3362">
        <v>0</v>
      </c>
      <c r="Z3362">
        <v>0.28410000000000002</v>
      </c>
      <c r="AA3362">
        <v>0.2535</v>
      </c>
      <c r="AB3362">
        <v>0</v>
      </c>
      <c r="AC3362">
        <v>0</v>
      </c>
      <c r="AD3362">
        <v>0.5</v>
      </c>
      <c r="AE3362">
        <v>0</v>
      </c>
      <c r="AF3362" t="s">
        <v>3915</v>
      </c>
      <c r="AG3362" s="2">
        <v>3.472222222222222E-3</v>
      </c>
      <c r="AH3362" t="s">
        <v>3911</v>
      </c>
      <c r="AI3362">
        <v>3</v>
      </c>
      <c r="AJ3362" t="s">
        <v>3912</v>
      </c>
      <c r="AK3362" s="3">
        <v>41608</v>
      </c>
      <c r="AL3362" s="10">
        <f>YEAR(ufc_fights_2[[#This Row],[date]])</f>
        <v>2013</v>
      </c>
      <c r="AM3362" t="s">
        <v>3983</v>
      </c>
      <c r="AN3362">
        <v>1</v>
      </c>
      <c r="AO3362" t="s">
        <v>3913</v>
      </c>
      <c r="AP3362">
        <f>IF(ufc_fights_2[[#This Row],[winner]]="Red",ufc_fights_2[[#This Row],[r_fighter_id]],ufc_fights_2[[#This Row],[b_fighter_id]])</f>
        <v>2763</v>
      </c>
      <c r="AQ3362" t="str">
        <f>_xlfn.XLOOKUP(ufc_fights_2[[#This Row],[winnerID]],ufc_fighters[id],ufc_fighters[fighter_name],"xxx",0,1)</f>
        <v>Jared Rosholt</v>
      </c>
    </row>
    <row r="3363" spans="1:43">
      <c r="A3363">
        <v>2432</v>
      </c>
      <c r="B3363">
        <v>2763</v>
      </c>
      <c r="C3363">
        <f>_xlfn.XLOOKUP(ufc_fights_2[[#This Row],[r_fighter_id]],ufc_fighters[id],ufc_fighters[year],"xxx",0,1)</f>
        <v>1977</v>
      </c>
      <c r="D3363">
        <f>_xlfn.XLOOKUP(ufc_fights_2[[#This Row],[b_fighter_id]],ufc_fighters[id],ufc_fighters[year],"Prázdné",0,1)</f>
        <v>1986</v>
      </c>
      <c r="E3363" s="10">
        <f>YEAR(ufc_fights_2[[#This Row],[date]])-ufc_fights_2[[#This Row],[r_year]]</f>
        <v>37</v>
      </c>
      <c r="F3363" s="10">
        <f>YEAR(ufc_fights_2[[#This Row],[date]])-ufc_fights_2[[#This Row],[b_year]]</f>
        <v>28</v>
      </c>
      <c r="G3363">
        <v>0</v>
      </c>
      <c r="H3363">
        <v>0</v>
      </c>
      <c r="I3363">
        <v>0.44</v>
      </c>
      <c r="J3363">
        <v>0.74139999999999995</v>
      </c>
      <c r="K3363">
        <v>0.7419</v>
      </c>
      <c r="L3363">
        <v>0.83620000000000005</v>
      </c>
      <c r="M3363">
        <v>0</v>
      </c>
      <c r="N3363">
        <v>0.25</v>
      </c>
      <c r="O3363">
        <v>0</v>
      </c>
      <c r="P3363">
        <v>0</v>
      </c>
      <c r="Q3363">
        <v>0</v>
      </c>
      <c r="R3363">
        <v>0</v>
      </c>
      <c r="S3363" s="2">
        <v>4.861111111111111E-4</v>
      </c>
      <c r="T3363" s="2">
        <v>8.0439814814814818E-3</v>
      </c>
      <c r="U3363">
        <v>0.4</v>
      </c>
      <c r="V3363">
        <v>0.57140000000000002</v>
      </c>
      <c r="W3363">
        <v>0.5</v>
      </c>
      <c r="X3363">
        <v>0.66669999999999996</v>
      </c>
      <c r="Y3363">
        <v>0.94740000000000002</v>
      </c>
      <c r="Z3363">
        <v>0.25</v>
      </c>
      <c r="AA3363">
        <v>0.26669999999999999</v>
      </c>
      <c r="AB3363">
        <v>0.6</v>
      </c>
      <c r="AC3363">
        <v>0.88890000000000002</v>
      </c>
      <c r="AD3363">
        <v>1</v>
      </c>
      <c r="AE3363">
        <v>0.9375</v>
      </c>
      <c r="AF3363" t="s">
        <v>3915</v>
      </c>
      <c r="AG3363" s="2">
        <v>3.472222222222222E-3</v>
      </c>
      <c r="AH3363" t="s">
        <v>3911</v>
      </c>
      <c r="AI3363">
        <v>3</v>
      </c>
      <c r="AJ3363" t="s">
        <v>3945</v>
      </c>
      <c r="AK3363" s="3">
        <v>41818</v>
      </c>
      <c r="AL3363" s="10">
        <f>YEAR(ufc_fights_2[[#This Row],[date]])</f>
        <v>2014</v>
      </c>
      <c r="AM3363" t="s">
        <v>3983</v>
      </c>
      <c r="AN3363">
        <v>67</v>
      </c>
      <c r="AO3363" t="s">
        <v>3918</v>
      </c>
      <c r="AP3363">
        <f>IF(ufc_fights_2[[#This Row],[winner]]="Red",ufc_fights_2[[#This Row],[r_fighter_id]],ufc_fights_2[[#This Row],[b_fighter_id]])</f>
        <v>2763</v>
      </c>
      <c r="AQ3363" t="str">
        <f>_xlfn.XLOOKUP(ufc_fights_2[[#This Row],[winnerID]],ufc_fighters[id],ufc_fighters[fighter_name],"xxx",0,1)</f>
        <v>Jared Rosholt</v>
      </c>
    </row>
    <row r="3364" spans="1:43">
      <c r="A3364">
        <v>2763</v>
      </c>
      <c r="B3364">
        <v>1530</v>
      </c>
      <c r="C3364">
        <f>_xlfn.XLOOKUP(ufc_fights_2[[#This Row],[r_fighter_id]],ufc_fighters[id],ufc_fighters[year],"xxx",0,1)</f>
        <v>1986</v>
      </c>
      <c r="D3364">
        <f>_xlfn.XLOOKUP(ufc_fights_2[[#This Row],[b_fighter_id]],ufc_fighters[id],ufc_fighters[year],"Prázdné",0,1)</f>
        <v>1985</v>
      </c>
      <c r="E3364" s="10">
        <f>YEAR(ufc_fights_2[[#This Row],[date]])-ufc_fights_2[[#This Row],[r_year]]</f>
        <v>29</v>
      </c>
      <c r="F3364" s="10">
        <f>YEAR(ufc_fights_2[[#This Row],[date]])-ufc_fights_2[[#This Row],[b_year]]</f>
        <v>30</v>
      </c>
      <c r="G3364">
        <v>0</v>
      </c>
      <c r="H3364">
        <v>0</v>
      </c>
      <c r="I3364">
        <v>0.55879999999999996</v>
      </c>
      <c r="J3364">
        <v>0.45610000000000001</v>
      </c>
      <c r="K3364">
        <v>0.7571</v>
      </c>
      <c r="L3364">
        <v>0.6825</v>
      </c>
      <c r="M3364">
        <v>0.4</v>
      </c>
      <c r="N3364">
        <v>0.75</v>
      </c>
      <c r="O3364">
        <v>1</v>
      </c>
      <c r="P3364">
        <v>0</v>
      </c>
      <c r="Q3364">
        <v>0</v>
      </c>
      <c r="R3364">
        <v>0</v>
      </c>
      <c r="S3364" s="2">
        <v>1.6782407407407408E-3</v>
      </c>
      <c r="T3364" s="2">
        <v>6.0648148148148145E-3</v>
      </c>
      <c r="U3364">
        <v>0.5161</v>
      </c>
      <c r="V3364">
        <v>0.4</v>
      </c>
      <c r="W3364">
        <v>1</v>
      </c>
      <c r="X3364">
        <v>0</v>
      </c>
      <c r="Y3364">
        <v>0</v>
      </c>
      <c r="Z3364">
        <v>0.28570000000000001</v>
      </c>
      <c r="AA3364">
        <v>0.33329999999999999</v>
      </c>
      <c r="AB3364">
        <v>0.63639999999999997</v>
      </c>
      <c r="AC3364">
        <v>0.58330000000000004</v>
      </c>
      <c r="AD3364">
        <v>0.88890000000000002</v>
      </c>
      <c r="AE3364">
        <v>0.66669999999999996</v>
      </c>
      <c r="AF3364" t="s">
        <v>3915</v>
      </c>
      <c r="AG3364" s="2">
        <v>3.472222222222222E-3</v>
      </c>
      <c r="AH3364" t="s">
        <v>3911</v>
      </c>
      <c r="AI3364">
        <v>3</v>
      </c>
      <c r="AJ3364" t="s">
        <v>3914</v>
      </c>
      <c r="AK3364" s="3">
        <v>42224</v>
      </c>
      <c r="AL3364" s="10">
        <f>YEAR(ufc_fights_2[[#This Row],[date]])</f>
        <v>2015</v>
      </c>
      <c r="AM3364" t="s">
        <v>3983</v>
      </c>
      <c r="AN3364">
        <v>71</v>
      </c>
      <c r="AO3364" t="s">
        <v>3913</v>
      </c>
      <c r="AP3364">
        <f>IF(ufc_fights_2[[#This Row],[winner]]="Red",ufc_fights_2[[#This Row],[r_fighter_id]],ufc_fights_2[[#This Row],[b_fighter_id]])</f>
        <v>2763</v>
      </c>
      <c r="AQ3364" t="str">
        <f>_xlfn.XLOOKUP(ufc_fights_2[[#This Row],[winnerID]],ufc_fighters[id],ufc_fighters[fighter_name],"xxx",0,1)</f>
        <v>Jared Rosholt</v>
      </c>
    </row>
    <row r="3365" spans="1:43">
      <c r="A3365">
        <v>2763</v>
      </c>
      <c r="B3365">
        <v>614</v>
      </c>
      <c r="C3365">
        <f>_xlfn.XLOOKUP(ufc_fights_2[[#This Row],[r_fighter_id]],ufc_fighters[id],ufc_fighters[year],"xxx",0,1)</f>
        <v>1986</v>
      </c>
      <c r="D3365">
        <f>_xlfn.XLOOKUP(ufc_fights_2[[#This Row],[b_fighter_id]],ufc_fighters[id],ufc_fighters[year],"Prázdné",0,1)</f>
        <v>1982</v>
      </c>
      <c r="E3365" s="10">
        <f>YEAR(ufc_fights_2[[#This Row],[date]])-ufc_fights_2[[#This Row],[r_year]]</f>
        <v>29</v>
      </c>
      <c r="F3365" s="10">
        <f>YEAR(ufc_fights_2[[#This Row],[date]])-ufc_fights_2[[#This Row],[b_year]]</f>
        <v>33</v>
      </c>
      <c r="G3365">
        <v>0</v>
      </c>
      <c r="H3365">
        <v>0</v>
      </c>
      <c r="I3365">
        <v>0.4889</v>
      </c>
      <c r="J3365">
        <v>0.25</v>
      </c>
      <c r="K3365">
        <v>0.64559999999999995</v>
      </c>
      <c r="L3365">
        <v>0.41299999999999998</v>
      </c>
      <c r="M3365">
        <v>0.33329999999999999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3.6921296296296298E-3</v>
      </c>
      <c r="T3365" s="2">
        <v>0</v>
      </c>
      <c r="U3365">
        <v>0.46339999999999998</v>
      </c>
      <c r="V3365">
        <v>0.2059</v>
      </c>
      <c r="W3365">
        <v>0.75</v>
      </c>
      <c r="X3365">
        <v>0</v>
      </c>
      <c r="Y3365">
        <v>0</v>
      </c>
      <c r="Z3365">
        <v>0.375</v>
      </c>
      <c r="AA3365">
        <v>0.21429999999999999</v>
      </c>
      <c r="AB3365">
        <v>0.75</v>
      </c>
      <c r="AC3365">
        <v>0.375</v>
      </c>
      <c r="AD3365">
        <v>0.58819999999999995</v>
      </c>
      <c r="AE3365">
        <v>0</v>
      </c>
      <c r="AF3365" t="s">
        <v>3910</v>
      </c>
      <c r="AG3365" s="2">
        <v>2.2222222222222222E-3</v>
      </c>
      <c r="AH3365" t="s">
        <v>3911</v>
      </c>
      <c r="AI3365">
        <v>3</v>
      </c>
      <c r="AJ3365" t="s">
        <v>3928</v>
      </c>
      <c r="AK3365" s="3">
        <v>42077</v>
      </c>
      <c r="AL3365" s="10">
        <f>YEAR(ufc_fights_2[[#This Row],[date]])</f>
        <v>2015</v>
      </c>
      <c r="AM3365" t="s">
        <v>3983</v>
      </c>
      <c r="AN3365">
        <v>98</v>
      </c>
      <c r="AO3365" t="s">
        <v>3913</v>
      </c>
      <c r="AP3365">
        <f>IF(ufc_fights_2[[#This Row],[winner]]="Red",ufc_fights_2[[#This Row],[r_fighter_id]],ufc_fights_2[[#This Row],[b_fighter_id]])</f>
        <v>2763</v>
      </c>
      <c r="AQ3365" t="str">
        <f>_xlfn.XLOOKUP(ufc_fights_2[[#This Row],[winnerID]],ufc_fighters[id],ufc_fighters[fighter_name],"xxx",0,1)</f>
        <v>Jared Rosholt</v>
      </c>
    </row>
    <row r="3366" spans="1:43">
      <c r="A3366">
        <v>2763</v>
      </c>
      <c r="B3366">
        <v>2388</v>
      </c>
      <c r="C3366">
        <f>_xlfn.XLOOKUP(ufc_fights_2[[#This Row],[r_fighter_id]],ufc_fighters[id],ufc_fighters[year],"xxx",0,1)</f>
        <v>1986</v>
      </c>
      <c r="D3366">
        <f>_xlfn.XLOOKUP(ufc_fights_2[[#This Row],[b_fighter_id]],ufc_fighters[id],ufc_fighters[year],"Prázdné",0,1)</f>
        <v>1982</v>
      </c>
      <c r="E3366" s="10">
        <f>YEAR(ufc_fights_2[[#This Row],[date]])-ufc_fights_2[[#This Row],[r_year]]</f>
        <v>28</v>
      </c>
      <c r="F3366" s="10">
        <f>YEAR(ufc_fights_2[[#This Row],[date]])-ufc_fights_2[[#This Row],[b_year]]</f>
        <v>32</v>
      </c>
      <c r="G3366">
        <v>0</v>
      </c>
      <c r="H3366">
        <v>0</v>
      </c>
      <c r="I3366">
        <v>0.66669999999999996</v>
      </c>
      <c r="J3366">
        <v>0.66669999999999996</v>
      </c>
      <c r="K3366">
        <v>0.82120000000000004</v>
      </c>
      <c r="L3366">
        <v>0.82</v>
      </c>
      <c r="M3366">
        <v>0.6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9.1087962962962971E-3</v>
      </c>
      <c r="T3366" s="2">
        <v>5.7870370370370373E-5</v>
      </c>
      <c r="U3366">
        <v>0.5</v>
      </c>
      <c r="V3366">
        <v>0.5</v>
      </c>
      <c r="W3366">
        <v>1</v>
      </c>
      <c r="X3366">
        <v>1</v>
      </c>
      <c r="Y3366">
        <v>1</v>
      </c>
      <c r="Z3366">
        <v>0.28570000000000001</v>
      </c>
      <c r="AA3366">
        <v>0.63639999999999997</v>
      </c>
      <c r="AB3366">
        <v>0</v>
      </c>
      <c r="AC3366">
        <v>1</v>
      </c>
      <c r="AD3366">
        <v>0.83330000000000004</v>
      </c>
      <c r="AE3366">
        <v>0.66669999999999996</v>
      </c>
      <c r="AF3366" t="s">
        <v>3915</v>
      </c>
      <c r="AG3366" s="2">
        <v>3.472222222222222E-3</v>
      </c>
      <c r="AH3366" t="s">
        <v>3911</v>
      </c>
      <c r="AI3366">
        <v>3</v>
      </c>
      <c r="AJ3366" t="s">
        <v>3931</v>
      </c>
      <c r="AK3366" s="3">
        <v>41740</v>
      </c>
      <c r="AL3366" s="10">
        <f>YEAR(ufc_fights_2[[#This Row],[date]])</f>
        <v>2014</v>
      </c>
      <c r="AM3366" t="s">
        <v>3983</v>
      </c>
      <c r="AN3366">
        <v>118</v>
      </c>
      <c r="AO3366" t="s">
        <v>3913</v>
      </c>
      <c r="AP3366">
        <f>IF(ufc_fights_2[[#This Row],[winner]]="Red",ufc_fights_2[[#This Row],[r_fighter_id]],ufc_fights_2[[#This Row],[b_fighter_id]])</f>
        <v>2763</v>
      </c>
      <c r="AQ3366" t="str">
        <f>_xlfn.XLOOKUP(ufc_fights_2[[#This Row],[winnerID]],ufc_fighters[id],ufc_fighters[fighter_name],"xxx",0,1)</f>
        <v>Jared Rosholt</v>
      </c>
    </row>
    <row r="3367" spans="1:43">
      <c r="A3367">
        <v>2388</v>
      </c>
      <c r="B3367">
        <v>295</v>
      </c>
      <c r="C3367">
        <f>_xlfn.XLOOKUP(ufc_fights_2[[#This Row],[r_fighter_id]],ufc_fighters[id],ufc_fighters[year],"xxx",0,1)</f>
        <v>1982</v>
      </c>
      <c r="D3367">
        <f>_xlfn.XLOOKUP(ufc_fights_2[[#This Row],[b_fighter_id]],ufc_fighters[id],ufc_fighters[year],"Prázdné",0,1)</f>
        <v>1991</v>
      </c>
      <c r="E3367" s="10">
        <f>YEAR(ufc_fights_2[[#This Row],[date]])-ufc_fights_2[[#This Row],[r_year]]</f>
        <v>35</v>
      </c>
      <c r="F3367" s="10">
        <f>YEAR(ufc_fights_2[[#This Row],[date]])-ufc_fights_2[[#This Row],[b_year]]</f>
        <v>26</v>
      </c>
      <c r="G3367">
        <v>0</v>
      </c>
      <c r="H3367">
        <v>0</v>
      </c>
      <c r="I3367">
        <v>0.38640000000000002</v>
      </c>
      <c r="J3367">
        <v>0.42859999999999998</v>
      </c>
      <c r="K3367">
        <v>0.45639999999999997</v>
      </c>
      <c r="L3367">
        <v>0.48449999999999999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3.4722222222222222E-5</v>
      </c>
      <c r="T3367" s="2">
        <v>3.8773148148148148E-3</v>
      </c>
      <c r="U3367">
        <v>0.2762</v>
      </c>
      <c r="V3367">
        <v>0.30370000000000003</v>
      </c>
      <c r="W3367">
        <v>0.85</v>
      </c>
      <c r="X3367">
        <v>0.71430000000000005</v>
      </c>
      <c r="Y3367">
        <v>1</v>
      </c>
      <c r="Z3367">
        <v>0.31859999999999999</v>
      </c>
      <c r="AA3367">
        <v>0.30230000000000001</v>
      </c>
      <c r="AB3367">
        <v>0.78949999999999998</v>
      </c>
      <c r="AC3367">
        <v>0.76919999999999999</v>
      </c>
      <c r="AD3367">
        <v>0</v>
      </c>
      <c r="AE3367">
        <v>1</v>
      </c>
      <c r="AF3367" t="s">
        <v>3915</v>
      </c>
      <c r="AG3367" s="2">
        <v>3.472222222222222E-3</v>
      </c>
      <c r="AH3367" t="s">
        <v>3911</v>
      </c>
      <c r="AI3367">
        <v>3</v>
      </c>
      <c r="AJ3367" t="s">
        <v>3931</v>
      </c>
      <c r="AK3367" s="3">
        <v>42924</v>
      </c>
      <c r="AL3367" s="10">
        <f>YEAR(ufc_fights_2[[#This Row],[date]])</f>
        <v>2017</v>
      </c>
      <c r="AM3367" t="s">
        <v>3983</v>
      </c>
      <c r="AN3367">
        <v>1</v>
      </c>
      <c r="AO3367" t="s">
        <v>3918</v>
      </c>
      <c r="AP3367">
        <f>IF(ufc_fights_2[[#This Row],[winner]]="Red",ufc_fights_2[[#This Row],[r_fighter_id]],ufc_fights_2[[#This Row],[b_fighter_id]])</f>
        <v>295</v>
      </c>
      <c r="AQ3367" t="str">
        <f>_xlfn.XLOOKUP(ufc_fights_2[[#This Row],[winnerID]],ufc_fighters[id],ufc_fighters[fighter_name],"xxx",0,1)</f>
        <v>Curtis Blaydes</v>
      </c>
    </row>
    <row r="3368" spans="1:43">
      <c r="A3368">
        <v>295</v>
      </c>
      <c r="B3368">
        <v>3397</v>
      </c>
      <c r="C3368">
        <f>_xlfn.XLOOKUP(ufc_fights_2[[#This Row],[r_fighter_id]],ufc_fighters[id],ufc_fighters[year],"xxx",0,1)</f>
        <v>1991</v>
      </c>
      <c r="D3368">
        <f>_xlfn.XLOOKUP(ufc_fights_2[[#This Row],[b_fighter_id]],ufc_fighters[id],ufc_fighters[year],"Prázdné",0,1)</f>
        <v>1988</v>
      </c>
      <c r="E3368" s="10">
        <f>YEAR(ufc_fights_2[[#This Row],[date]])-ufc_fights_2[[#This Row],[r_year]]</f>
        <v>29</v>
      </c>
      <c r="F3368" s="10">
        <f>YEAR(ufc_fights_2[[#This Row],[date]])-ufc_fights_2[[#This Row],[b_year]]</f>
        <v>32</v>
      </c>
      <c r="G3368">
        <v>0</v>
      </c>
      <c r="H3368">
        <v>0</v>
      </c>
      <c r="I3368">
        <v>0.69699999999999995</v>
      </c>
      <c r="J3368">
        <v>0.40260000000000001</v>
      </c>
      <c r="K3368">
        <v>0.7117</v>
      </c>
      <c r="L3368">
        <v>0.71750000000000003</v>
      </c>
      <c r="M3368">
        <v>0.56000000000000005</v>
      </c>
      <c r="N3368">
        <v>0.5</v>
      </c>
      <c r="O3368">
        <v>0</v>
      </c>
      <c r="P3368">
        <v>0</v>
      </c>
      <c r="Q3368">
        <v>0</v>
      </c>
      <c r="R3368">
        <v>0</v>
      </c>
      <c r="S3368" s="2">
        <v>1.3796296296296296E-2</v>
      </c>
      <c r="T3368" s="2">
        <v>5.3240740740740744E-4</v>
      </c>
      <c r="U3368">
        <v>0.56669999999999998</v>
      </c>
      <c r="V3368">
        <v>0.3548</v>
      </c>
      <c r="W3368">
        <v>0.77780000000000005</v>
      </c>
      <c r="X3368">
        <v>0.93330000000000002</v>
      </c>
      <c r="Y3368">
        <v>1</v>
      </c>
      <c r="Z3368">
        <v>0.57689999999999997</v>
      </c>
      <c r="AA3368">
        <v>0.40789999999999998</v>
      </c>
      <c r="AB3368">
        <v>1</v>
      </c>
      <c r="AC3368">
        <v>0</v>
      </c>
      <c r="AD3368">
        <v>0.80489999999999995</v>
      </c>
      <c r="AE3368">
        <v>0</v>
      </c>
      <c r="AF3368" t="s">
        <v>3915</v>
      </c>
      <c r="AG3368" s="2">
        <v>3.472222222222222E-3</v>
      </c>
      <c r="AH3368" t="s">
        <v>3927</v>
      </c>
      <c r="AI3368">
        <v>5</v>
      </c>
      <c r="AK3368" s="3">
        <v>44002</v>
      </c>
      <c r="AL3368" s="10">
        <f>YEAR(ufc_fights_2[[#This Row],[date]])</f>
        <v>2020</v>
      </c>
      <c r="AM3368" t="s">
        <v>3983</v>
      </c>
      <c r="AN3368">
        <v>1</v>
      </c>
      <c r="AO3368" t="s">
        <v>3913</v>
      </c>
      <c r="AP3368">
        <f>IF(ufc_fights_2[[#This Row],[winner]]="Red",ufc_fights_2[[#This Row],[r_fighter_id]],ufc_fights_2[[#This Row],[b_fighter_id]])</f>
        <v>295</v>
      </c>
      <c r="AQ3368" t="str">
        <f>_xlfn.XLOOKUP(ufc_fights_2[[#This Row],[winnerID]],ufc_fighters[id],ufc_fighters[fighter_name],"xxx",0,1)</f>
        <v>Curtis Blaydes</v>
      </c>
    </row>
    <row r="3369" spans="1:43">
      <c r="A3369">
        <v>295</v>
      </c>
      <c r="B3369">
        <v>3</v>
      </c>
      <c r="C3369">
        <f>_xlfn.XLOOKUP(ufc_fights_2[[#This Row],[r_fighter_id]],ufc_fighters[id],ufc_fighters[year],"xxx",0,1)</f>
        <v>1991</v>
      </c>
      <c r="D3369">
        <f>_xlfn.XLOOKUP(ufc_fights_2[[#This Row],[b_fighter_id]],ufc_fighters[id],ufc_fighters[year],"Prázdné",0,1)</f>
        <v>1981</v>
      </c>
      <c r="E3369" s="10">
        <f>YEAR(ufc_fights_2[[#This Row],[date]])-ufc_fights_2[[#This Row],[r_year]]</f>
        <v>28</v>
      </c>
      <c r="F3369" s="10">
        <f>YEAR(ufc_fights_2[[#This Row],[date]])-ufc_fights_2[[#This Row],[b_year]]</f>
        <v>38</v>
      </c>
      <c r="G3369">
        <v>0</v>
      </c>
      <c r="H3369">
        <v>0</v>
      </c>
      <c r="I3369">
        <v>0.58140000000000003</v>
      </c>
      <c r="J3369">
        <v>0.375</v>
      </c>
      <c r="K3369">
        <v>0.62160000000000004</v>
      </c>
      <c r="L3369">
        <v>0.375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4.2476851851851851E-3</v>
      </c>
      <c r="T3369" s="2">
        <v>0</v>
      </c>
      <c r="U3369">
        <v>0.56100000000000005</v>
      </c>
      <c r="V3369">
        <v>0.42859999999999998</v>
      </c>
      <c r="W3369">
        <v>1</v>
      </c>
      <c r="X3369">
        <v>1</v>
      </c>
      <c r="Y3369">
        <v>0</v>
      </c>
      <c r="Z3369">
        <v>0.2</v>
      </c>
      <c r="AA3369">
        <v>0.375</v>
      </c>
      <c r="AB3369">
        <v>0</v>
      </c>
      <c r="AC3369">
        <v>0</v>
      </c>
      <c r="AD3369">
        <v>0.69699999999999995</v>
      </c>
      <c r="AE3369">
        <v>0</v>
      </c>
      <c r="AF3369" t="s">
        <v>3910</v>
      </c>
      <c r="AG3369" s="2">
        <v>1.6435185185185185E-3</v>
      </c>
      <c r="AH3369" t="s">
        <v>3911</v>
      </c>
      <c r="AI3369">
        <v>3</v>
      </c>
      <c r="AJ3369" t="s">
        <v>3931</v>
      </c>
      <c r="AK3369" s="3">
        <v>43715</v>
      </c>
      <c r="AL3369" s="10">
        <f>YEAR(ufc_fights_2[[#This Row],[date]])</f>
        <v>2019</v>
      </c>
      <c r="AM3369" t="s">
        <v>3983</v>
      </c>
      <c r="AN3369">
        <v>5</v>
      </c>
      <c r="AO3369" t="s">
        <v>3913</v>
      </c>
      <c r="AP3369">
        <f>IF(ufc_fights_2[[#This Row],[winner]]="Red",ufc_fights_2[[#This Row],[r_fighter_id]],ufc_fights_2[[#This Row],[b_fighter_id]])</f>
        <v>295</v>
      </c>
      <c r="AQ3369" t="str">
        <f>_xlfn.XLOOKUP(ufc_fights_2[[#This Row],[winnerID]],ufc_fighters[id],ufc_fighters[fighter_name],"xxx",0,1)</f>
        <v>Curtis Blaydes</v>
      </c>
    </row>
    <row r="3370" spans="1:43">
      <c r="A3370">
        <v>2411</v>
      </c>
      <c r="B3370">
        <v>295</v>
      </c>
      <c r="C3370">
        <f>_xlfn.XLOOKUP(ufc_fights_2[[#This Row],[r_fighter_id]],ufc_fighters[id],ufc_fighters[year],"xxx",0,1)</f>
        <v>1980</v>
      </c>
      <c r="D3370">
        <f>_xlfn.XLOOKUP(ufc_fights_2[[#This Row],[b_fighter_id]],ufc_fighters[id],ufc_fighters[year],"Prázdné",0,1)</f>
        <v>1991</v>
      </c>
      <c r="E3370" s="10">
        <f>YEAR(ufc_fights_2[[#This Row],[date]])-ufc_fights_2[[#This Row],[r_year]]</f>
        <v>38</v>
      </c>
      <c r="F3370" s="10">
        <f>YEAR(ufc_fights_2[[#This Row],[date]])-ufc_fights_2[[#This Row],[b_year]]</f>
        <v>27</v>
      </c>
      <c r="G3370">
        <v>0</v>
      </c>
      <c r="H3370">
        <v>0</v>
      </c>
      <c r="I3370">
        <v>0.58330000000000004</v>
      </c>
      <c r="J3370">
        <v>0.69810000000000005</v>
      </c>
      <c r="K3370">
        <v>0.7742</v>
      </c>
      <c r="L3370">
        <v>0.72940000000000005</v>
      </c>
      <c r="M3370">
        <v>0</v>
      </c>
      <c r="N3370">
        <v>1</v>
      </c>
      <c r="O3370">
        <v>2</v>
      </c>
      <c r="P3370">
        <v>0</v>
      </c>
      <c r="Q3370">
        <v>0</v>
      </c>
      <c r="R3370">
        <v>0</v>
      </c>
      <c r="S3370" s="2">
        <v>0</v>
      </c>
      <c r="T3370" s="2">
        <v>5.3819444444444444E-3</v>
      </c>
      <c r="U3370">
        <v>0.375</v>
      </c>
      <c r="V3370">
        <v>0.66669999999999996</v>
      </c>
      <c r="W3370">
        <v>1</v>
      </c>
      <c r="X3370">
        <v>0</v>
      </c>
      <c r="Y3370">
        <v>0</v>
      </c>
      <c r="Z3370">
        <v>0.6</v>
      </c>
      <c r="AA3370">
        <v>0.1875</v>
      </c>
      <c r="AB3370">
        <v>0</v>
      </c>
      <c r="AC3370">
        <v>0.85709999999999997</v>
      </c>
      <c r="AD3370">
        <v>0.5</v>
      </c>
      <c r="AE3370">
        <v>0.95650000000000002</v>
      </c>
      <c r="AF3370" t="s">
        <v>3910</v>
      </c>
      <c r="AG3370" s="2">
        <v>2.0370370370370369E-3</v>
      </c>
      <c r="AH3370" t="s">
        <v>3911</v>
      </c>
      <c r="AI3370">
        <v>3</v>
      </c>
      <c r="AJ3370" t="s">
        <v>3928</v>
      </c>
      <c r="AK3370" s="3">
        <v>43260</v>
      </c>
      <c r="AL3370" s="10">
        <f>YEAR(ufc_fights_2[[#This Row],[date]])</f>
        <v>2018</v>
      </c>
      <c r="AM3370" t="s">
        <v>3983</v>
      </c>
      <c r="AN3370">
        <v>8</v>
      </c>
      <c r="AO3370" t="s">
        <v>3918</v>
      </c>
      <c r="AP3370">
        <f>IF(ufc_fights_2[[#This Row],[winner]]="Red",ufc_fights_2[[#This Row],[r_fighter_id]],ufc_fights_2[[#This Row],[b_fighter_id]])</f>
        <v>295</v>
      </c>
      <c r="AQ3370" t="str">
        <f>_xlfn.XLOOKUP(ufc_fights_2[[#This Row],[winnerID]],ufc_fighters[id],ufc_fighters[fighter_name],"xxx",0,1)</f>
        <v>Curtis Blaydes</v>
      </c>
    </row>
    <row r="3371" spans="1:43">
      <c r="A3371">
        <v>1427</v>
      </c>
      <c r="B3371">
        <v>295</v>
      </c>
      <c r="C3371">
        <f>_xlfn.XLOOKUP(ufc_fights_2[[#This Row],[r_fighter_id]],ufc_fighters[id],ufc_fighters[year],"xxx",0,1)</f>
        <v>1974</v>
      </c>
      <c r="D3371">
        <f>_xlfn.XLOOKUP(ufc_fights_2[[#This Row],[b_fighter_id]],ufc_fighters[id],ufc_fighters[year],"Prázdné",0,1)</f>
        <v>1991</v>
      </c>
      <c r="E3371" s="10">
        <f>YEAR(ufc_fights_2[[#This Row],[date]])-ufc_fights_2[[#This Row],[r_year]]</f>
        <v>44</v>
      </c>
      <c r="F3371" s="10">
        <f>YEAR(ufc_fights_2[[#This Row],[date]])-ufc_fights_2[[#This Row],[b_year]]</f>
        <v>27</v>
      </c>
      <c r="G3371">
        <v>1</v>
      </c>
      <c r="H3371">
        <v>0</v>
      </c>
      <c r="I3371">
        <v>0.4375</v>
      </c>
      <c r="J3371">
        <v>0.5333</v>
      </c>
      <c r="K3371">
        <v>0.66039999999999999</v>
      </c>
      <c r="L3371">
        <v>0.68479999999999996</v>
      </c>
      <c r="M3371">
        <v>0</v>
      </c>
      <c r="N3371">
        <v>0.71430000000000005</v>
      </c>
      <c r="O3371">
        <v>0</v>
      </c>
      <c r="P3371">
        <v>0</v>
      </c>
      <c r="Q3371">
        <v>0</v>
      </c>
      <c r="R3371">
        <v>0</v>
      </c>
      <c r="S3371" s="2">
        <v>8.1018518518518516E-5</v>
      </c>
      <c r="T3371" s="2">
        <v>6.6550925925925927E-3</v>
      </c>
      <c r="U3371">
        <v>0.4194</v>
      </c>
      <c r="V3371">
        <v>0.48420000000000002</v>
      </c>
      <c r="W3371">
        <v>0</v>
      </c>
      <c r="X3371">
        <v>1</v>
      </c>
      <c r="Y3371">
        <v>1</v>
      </c>
      <c r="Z3371">
        <v>0.37930000000000003</v>
      </c>
      <c r="AA3371">
        <v>0.20369999999999999</v>
      </c>
      <c r="AB3371">
        <v>1</v>
      </c>
      <c r="AC3371">
        <v>1</v>
      </c>
      <c r="AD3371">
        <v>1</v>
      </c>
      <c r="AE3371">
        <v>0.88</v>
      </c>
      <c r="AF3371" t="s">
        <v>3915</v>
      </c>
      <c r="AG3371" s="2">
        <v>3.472222222222222E-3</v>
      </c>
      <c r="AH3371" t="s">
        <v>3911</v>
      </c>
      <c r="AI3371">
        <v>3</v>
      </c>
      <c r="AJ3371" t="s">
        <v>3946</v>
      </c>
      <c r="AK3371" s="3">
        <v>43141</v>
      </c>
      <c r="AL3371" s="10">
        <f>YEAR(ufc_fights_2[[#This Row],[date]])</f>
        <v>2018</v>
      </c>
      <c r="AM3371" t="s">
        <v>3983</v>
      </c>
      <c r="AN3371">
        <v>19</v>
      </c>
      <c r="AO3371" t="s">
        <v>3918</v>
      </c>
      <c r="AP3371">
        <f>IF(ufc_fights_2[[#This Row],[winner]]="Red",ufc_fights_2[[#This Row],[r_fighter_id]],ufc_fights_2[[#This Row],[b_fighter_id]])</f>
        <v>295</v>
      </c>
      <c r="AQ3371" t="str">
        <f>_xlfn.XLOOKUP(ufc_fights_2[[#This Row],[winnerID]],ufc_fighters[id],ufc_fighters[fighter_name],"xxx",0,1)</f>
        <v>Curtis Blaydes</v>
      </c>
    </row>
    <row r="3372" spans="1:43">
      <c r="A3372">
        <v>1816</v>
      </c>
      <c r="B3372">
        <v>1172</v>
      </c>
      <c r="C3372">
        <f>_xlfn.XLOOKUP(ufc_fights_2[[#This Row],[r_fighter_id]],ufc_fighters[id],ufc_fighters[year],"xxx",0,1)</f>
        <v>1985</v>
      </c>
      <c r="D3372">
        <f>_xlfn.XLOOKUP(ufc_fights_2[[#This Row],[b_fighter_id]],ufc_fighters[id],ufc_fighters[year],"Prázdné",0,1)</f>
        <v>1980</v>
      </c>
      <c r="E3372" s="10">
        <f>YEAR(ufc_fights_2[[#This Row],[date]])-ufc_fights_2[[#This Row],[r_year]]</f>
        <v>31</v>
      </c>
      <c r="F3372" s="10">
        <f>YEAR(ufc_fights_2[[#This Row],[date]])-ufc_fights_2[[#This Row],[b_year]]</f>
        <v>36</v>
      </c>
      <c r="G3372">
        <v>0</v>
      </c>
      <c r="H3372">
        <v>0</v>
      </c>
      <c r="I3372">
        <v>0.4667</v>
      </c>
      <c r="J3372">
        <v>0.33329999999999999</v>
      </c>
      <c r="K3372">
        <v>0.45450000000000002</v>
      </c>
      <c r="L3372">
        <v>0.33329999999999999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1.3773148148148147E-3</v>
      </c>
      <c r="T3372" s="2">
        <v>0</v>
      </c>
      <c r="U3372">
        <v>0.44829999999999998</v>
      </c>
      <c r="V3372">
        <v>0.5</v>
      </c>
      <c r="W3372">
        <v>1</v>
      </c>
      <c r="X3372">
        <v>0</v>
      </c>
      <c r="Y3372">
        <v>0</v>
      </c>
      <c r="Z3372">
        <v>0.25</v>
      </c>
      <c r="AA3372">
        <v>0</v>
      </c>
      <c r="AB3372">
        <v>0</v>
      </c>
      <c r="AC3372">
        <v>0</v>
      </c>
      <c r="AD3372">
        <v>0.5</v>
      </c>
      <c r="AE3372">
        <v>0.5</v>
      </c>
      <c r="AF3372" t="s">
        <v>3910</v>
      </c>
      <c r="AG3372" s="2">
        <v>1.5856481481481481E-3</v>
      </c>
      <c r="AH3372" t="s">
        <v>3911</v>
      </c>
      <c r="AI3372">
        <v>3</v>
      </c>
      <c r="AJ3372" t="s">
        <v>3916</v>
      </c>
      <c r="AK3372" s="3">
        <v>42406</v>
      </c>
      <c r="AL3372" s="10">
        <f>YEAR(ufc_fights_2[[#This Row],[date]])</f>
        <v>2016</v>
      </c>
      <c r="AM3372" t="s">
        <v>3983</v>
      </c>
      <c r="AN3372">
        <v>1</v>
      </c>
      <c r="AO3372" t="s">
        <v>3913</v>
      </c>
      <c r="AP3372">
        <f>IF(ufc_fights_2[[#This Row],[winner]]="Red",ufc_fights_2[[#This Row],[r_fighter_id]],ufc_fights_2[[#This Row],[b_fighter_id]])</f>
        <v>1816</v>
      </c>
      <c r="AQ3372" t="str">
        <f>_xlfn.XLOOKUP(ufc_fights_2[[#This Row],[winnerID]],ufc_fighters[id],ufc_fighters[fighter_name],"xxx",0,1)</f>
        <v>Derrick Lewis</v>
      </c>
    </row>
    <row r="3373" spans="1:43">
      <c r="A3373">
        <v>209</v>
      </c>
      <c r="B3373">
        <v>1369</v>
      </c>
      <c r="C3373">
        <f>_xlfn.XLOOKUP(ufc_fights_2[[#This Row],[r_fighter_id]],ufc_fighters[id],ufc_fighters[year],"xxx",0,1)</f>
        <v>1977</v>
      </c>
      <c r="D3373">
        <f>_xlfn.XLOOKUP(ufc_fights_2[[#This Row],[b_fighter_id]],ufc_fighters[id],ufc_fighters[year],"Prázdné",0,1)</f>
        <v>1968</v>
      </c>
      <c r="E3373" s="10">
        <f>YEAR(ufc_fights_2[[#This Row],[date]])-ufc_fights_2[[#This Row],[r_year]]</f>
        <v>24</v>
      </c>
      <c r="F3373" s="10">
        <f>YEAR(ufc_fights_2[[#This Row],[date]])-ufc_fights_2[[#This Row],[b_year]]</f>
        <v>33</v>
      </c>
      <c r="G3373">
        <v>0</v>
      </c>
      <c r="H3373">
        <v>0</v>
      </c>
      <c r="I3373">
        <v>0.85</v>
      </c>
      <c r="J3373">
        <v>0.42859999999999998</v>
      </c>
      <c r="K3373">
        <v>0.94320000000000004</v>
      </c>
      <c r="L3373">
        <v>0.6774</v>
      </c>
      <c r="M3373">
        <v>1</v>
      </c>
      <c r="N3373">
        <v>0.5</v>
      </c>
      <c r="O3373">
        <v>1</v>
      </c>
      <c r="P3373">
        <v>1</v>
      </c>
      <c r="Q3373">
        <v>0</v>
      </c>
      <c r="R3373">
        <v>1</v>
      </c>
      <c r="S3373" s="2">
        <v>3.7962962962962963E-3</v>
      </c>
      <c r="T3373" s="2">
        <v>2.3379629629629631E-3</v>
      </c>
      <c r="U3373">
        <v>0.8</v>
      </c>
      <c r="V3373">
        <v>0.3</v>
      </c>
      <c r="W3373">
        <v>1</v>
      </c>
      <c r="X3373">
        <v>1</v>
      </c>
      <c r="Y3373">
        <v>1</v>
      </c>
      <c r="Z3373">
        <v>0.5</v>
      </c>
      <c r="AA3373">
        <v>0.5</v>
      </c>
      <c r="AB3373">
        <v>1</v>
      </c>
      <c r="AC3373">
        <v>0.66669999999999996</v>
      </c>
      <c r="AD3373">
        <v>0.85709999999999997</v>
      </c>
      <c r="AE3373">
        <v>0.33329999999999999</v>
      </c>
      <c r="AF3373" t="s">
        <v>3910</v>
      </c>
      <c r="AG3373" s="2">
        <v>3.0671296296296297E-3</v>
      </c>
      <c r="AH3373" t="s">
        <v>3911</v>
      </c>
      <c r="AI3373">
        <v>3</v>
      </c>
      <c r="AJ3373" t="s">
        <v>3925</v>
      </c>
      <c r="AK3373" s="3">
        <v>37197</v>
      </c>
      <c r="AL3373" s="10">
        <f>YEAR(ufc_fights_2[[#This Row],[date]])</f>
        <v>2001</v>
      </c>
      <c r="AM3373" t="s">
        <v>3983</v>
      </c>
      <c r="AN3373">
        <v>1</v>
      </c>
      <c r="AO3373" t="s">
        <v>3913</v>
      </c>
      <c r="AP3373">
        <f>IF(ufc_fights_2[[#This Row],[winner]]="Red",ufc_fights_2[[#This Row],[r_fighter_id]],ufc_fights_2[[#This Row],[b_fighter_id]])</f>
        <v>209</v>
      </c>
      <c r="AQ3373" t="str">
        <f>_xlfn.XLOOKUP(ufc_fights_2[[#This Row],[winnerID]],ufc_fighters[id],ufc_fighters[fighter_name],"xxx",0,1)</f>
        <v>Josh Barnett</v>
      </c>
    </row>
    <row r="3374" spans="1:43">
      <c r="A3374">
        <v>2999</v>
      </c>
      <c r="B3374">
        <v>1101</v>
      </c>
      <c r="C3374">
        <f>_xlfn.XLOOKUP(ufc_fights_2[[#This Row],[r_fighter_id]],ufc_fighters[id],ufc_fighters[year],"xxx",0,1)</f>
        <v>1985</v>
      </c>
      <c r="D3374">
        <f>_xlfn.XLOOKUP(ufc_fights_2[[#This Row],[b_fighter_id]],ufc_fighters[id],ufc_fighters[year],"Prázdné",0,1)</f>
        <v>1987</v>
      </c>
      <c r="E3374" s="10">
        <f>YEAR(ufc_fights_2[[#This Row],[date]])-ufc_fights_2[[#This Row],[r_year]]</f>
        <v>30</v>
      </c>
      <c r="F3374" s="10">
        <f>YEAR(ufc_fights_2[[#This Row],[date]])-ufc_fights_2[[#This Row],[b_year]]</f>
        <v>28</v>
      </c>
      <c r="G3374">
        <v>1</v>
      </c>
      <c r="H3374">
        <v>0</v>
      </c>
      <c r="I3374">
        <v>0.29770000000000002</v>
      </c>
      <c r="J3374">
        <v>0.219</v>
      </c>
      <c r="K3374">
        <v>0.32850000000000001</v>
      </c>
      <c r="L3374">
        <v>0.219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 s="2">
        <v>8.9120370370370373E-4</v>
      </c>
      <c r="T3374" s="2">
        <v>1.8518518518518518E-4</v>
      </c>
      <c r="U3374">
        <v>0.16159999999999999</v>
      </c>
      <c r="V3374">
        <v>0.1855</v>
      </c>
      <c r="W3374">
        <v>0.5</v>
      </c>
      <c r="X3374">
        <v>0.81820000000000004</v>
      </c>
      <c r="Y3374">
        <v>0.75</v>
      </c>
      <c r="Z3374">
        <v>0.2903</v>
      </c>
      <c r="AA3374">
        <v>0.20150000000000001</v>
      </c>
      <c r="AB3374">
        <v>0</v>
      </c>
      <c r="AC3374">
        <v>1</v>
      </c>
      <c r="AD3374">
        <v>0.75</v>
      </c>
      <c r="AE3374">
        <v>0</v>
      </c>
      <c r="AF3374" t="s">
        <v>3915</v>
      </c>
      <c r="AG3374" s="2">
        <v>3.472222222222222E-3</v>
      </c>
      <c r="AH3374" t="s">
        <v>3911</v>
      </c>
      <c r="AI3374">
        <v>3</v>
      </c>
      <c r="AJ3374" t="s">
        <v>4009</v>
      </c>
      <c r="AK3374" s="3">
        <v>42057</v>
      </c>
      <c r="AL3374" s="10">
        <f>YEAR(ufc_fights_2[[#This Row],[date]])</f>
        <v>2015</v>
      </c>
      <c r="AM3374" t="s">
        <v>4017</v>
      </c>
      <c r="AN3374">
        <v>34</v>
      </c>
      <c r="AO3374" t="s">
        <v>3913</v>
      </c>
      <c r="AP3374">
        <f>IF(ufc_fights_2[[#This Row],[winner]]="Red",ufc_fights_2[[#This Row],[r_fighter_id]],ufc_fights_2[[#This Row],[b_fighter_id]])</f>
        <v>2999</v>
      </c>
      <c r="AQ3374" t="str">
        <f>_xlfn.XLOOKUP(ufc_fights_2[[#This Row],[winnerID]],ufc_fighters[id],ufc_fighters[fighter_name],"xxx",0,1)</f>
        <v>Douglas Silva de Andrade</v>
      </c>
    </row>
    <row r="3375" spans="1:43">
      <c r="A3375">
        <v>152</v>
      </c>
      <c r="B3375">
        <v>593</v>
      </c>
      <c r="C3375">
        <f>_xlfn.XLOOKUP(ufc_fights_2[[#This Row],[r_fighter_id]],ufc_fighters[id],ufc_fighters[year],"xxx",0,1)</f>
        <v>1993</v>
      </c>
      <c r="D3375">
        <f>_xlfn.XLOOKUP(ufc_fights_2[[#This Row],[b_fighter_id]],ufc_fighters[id],ufc_fighters[year],"Prázdné",0,1)</f>
        <v>1988</v>
      </c>
      <c r="E3375" s="10">
        <f>YEAR(ufc_fights_2[[#This Row],[date]])-ufc_fights_2[[#This Row],[r_year]]</f>
        <v>27</v>
      </c>
      <c r="F3375" s="10">
        <f>YEAR(ufc_fights_2[[#This Row],[date]])-ufc_fights_2[[#This Row],[b_year]]</f>
        <v>32</v>
      </c>
      <c r="G3375">
        <v>1</v>
      </c>
      <c r="H3375">
        <v>0</v>
      </c>
      <c r="I3375">
        <v>1</v>
      </c>
      <c r="J3375">
        <v>0.33329999999999999</v>
      </c>
      <c r="K3375">
        <v>1</v>
      </c>
      <c r="L3375">
        <v>0.33329999999999999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2.3148148148148147E-5</v>
      </c>
      <c r="T3375" s="2">
        <v>0</v>
      </c>
      <c r="U3375">
        <v>1</v>
      </c>
      <c r="V3375">
        <v>0.1429</v>
      </c>
      <c r="W3375">
        <v>1</v>
      </c>
      <c r="X3375">
        <v>1</v>
      </c>
      <c r="Y3375">
        <v>1</v>
      </c>
      <c r="Z3375">
        <v>1</v>
      </c>
      <c r="AA3375">
        <v>0.33329999999999999</v>
      </c>
      <c r="AB3375">
        <v>0</v>
      </c>
      <c r="AC3375">
        <v>0</v>
      </c>
      <c r="AD3375">
        <v>1</v>
      </c>
      <c r="AE3375">
        <v>0</v>
      </c>
      <c r="AF3375" t="s">
        <v>3910</v>
      </c>
      <c r="AG3375" s="2">
        <v>5.2083333333333333E-4</v>
      </c>
      <c r="AH3375" t="s">
        <v>3911</v>
      </c>
      <c r="AI3375">
        <v>3</v>
      </c>
      <c r="AJ3375" t="s">
        <v>3954</v>
      </c>
      <c r="AK3375" s="3">
        <v>44037</v>
      </c>
      <c r="AL3375" s="10">
        <f>YEAR(ufc_fights_2[[#This Row],[date]])</f>
        <v>2020</v>
      </c>
      <c r="AM3375" t="s">
        <v>3983</v>
      </c>
      <c r="AN3375">
        <v>5</v>
      </c>
      <c r="AO3375" t="s">
        <v>3913</v>
      </c>
      <c r="AP3375">
        <f>IF(ufc_fights_2[[#This Row],[winner]]="Red",ufc_fights_2[[#This Row],[r_fighter_id]],ufc_fights_2[[#This Row],[b_fighter_id]])</f>
        <v>152</v>
      </c>
      <c r="AQ3375" t="str">
        <f>_xlfn.XLOOKUP(ufc_fights_2[[#This Row],[winnerID]],ufc_fighters[id],ufc_fighters[fighter_name],"xxx",0,1)</f>
        <v>Tom Aspinall</v>
      </c>
    </row>
    <row r="3376" spans="1:43">
      <c r="A3376">
        <v>2411</v>
      </c>
      <c r="B3376">
        <v>1427</v>
      </c>
      <c r="C3376">
        <f>_xlfn.XLOOKUP(ufc_fights_2[[#This Row],[r_fighter_id]],ufc_fighters[id],ufc_fighters[year],"xxx",0,1)</f>
        <v>1980</v>
      </c>
      <c r="D3376">
        <f>_xlfn.XLOOKUP(ufc_fights_2[[#This Row],[b_fighter_id]],ufc_fighters[id],ufc_fighters[year],"Prázdné",0,1)</f>
        <v>1974</v>
      </c>
      <c r="E3376" s="10">
        <f>YEAR(ufc_fights_2[[#This Row],[date]])-ufc_fights_2[[#This Row],[r_year]]</f>
        <v>37</v>
      </c>
      <c r="F3376" s="10">
        <f>YEAR(ufc_fights_2[[#This Row],[date]])-ufc_fights_2[[#This Row],[b_year]]</f>
        <v>43</v>
      </c>
      <c r="G3376">
        <v>1</v>
      </c>
      <c r="H3376">
        <v>0</v>
      </c>
      <c r="I3376">
        <v>0.78569999999999995</v>
      </c>
      <c r="J3376">
        <v>0.4118</v>
      </c>
      <c r="K3376">
        <v>0.77629999999999999</v>
      </c>
      <c r="L3376">
        <v>0.45760000000000001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2.4652777777777776E-3</v>
      </c>
      <c r="T3376" s="2">
        <v>0</v>
      </c>
      <c r="U3376">
        <v>0.55000000000000004</v>
      </c>
      <c r="V3376">
        <v>0.30769999999999997</v>
      </c>
      <c r="W3376">
        <v>0.85709999999999997</v>
      </c>
      <c r="X3376">
        <v>0.93330000000000002</v>
      </c>
      <c r="Y3376">
        <v>0.66669999999999996</v>
      </c>
      <c r="Z3376">
        <v>0.71109999999999995</v>
      </c>
      <c r="AA3376">
        <v>0.3</v>
      </c>
      <c r="AB3376">
        <v>0.92</v>
      </c>
      <c r="AC3376">
        <v>0.81820000000000004</v>
      </c>
      <c r="AD3376">
        <v>0</v>
      </c>
      <c r="AE3376">
        <v>0</v>
      </c>
      <c r="AF3376" t="s">
        <v>3910</v>
      </c>
      <c r="AG3376" s="2">
        <v>1.2037037037037038E-3</v>
      </c>
      <c r="AH3376" t="s">
        <v>3911</v>
      </c>
      <c r="AI3376">
        <v>3</v>
      </c>
      <c r="AJ3376" t="s">
        <v>3931</v>
      </c>
      <c r="AK3376" s="3">
        <v>42798</v>
      </c>
      <c r="AL3376" s="10">
        <f>YEAR(ufc_fights_2[[#This Row],[date]])</f>
        <v>2017</v>
      </c>
      <c r="AM3376" t="s">
        <v>3983</v>
      </c>
      <c r="AN3376">
        <v>1</v>
      </c>
      <c r="AO3376" t="s">
        <v>3913</v>
      </c>
      <c r="AP3376">
        <f>IF(ufc_fights_2[[#This Row],[winner]]="Red",ufc_fights_2[[#This Row],[r_fighter_id]],ufc_fights_2[[#This Row],[b_fighter_id]])</f>
        <v>2411</v>
      </c>
      <c r="AQ3376" t="str">
        <f>_xlfn.XLOOKUP(ufc_fights_2[[#This Row],[winnerID]],ufc_fighters[id],ufc_fighters[fighter_name],"xxx",0,1)</f>
        <v>Alistair Overeem</v>
      </c>
    </row>
    <row r="3377" spans="1:43">
      <c r="A3377">
        <v>134</v>
      </c>
      <c r="B3377">
        <v>152</v>
      </c>
      <c r="C3377">
        <f>_xlfn.XLOOKUP(ufc_fights_2[[#This Row],[r_fighter_id]],ufc_fighters[id],ufc_fighters[year],"xxx",0,1)</f>
        <v>1979</v>
      </c>
      <c r="D3377">
        <f>_xlfn.XLOOKUP(ufc_fights_2[[#This Row],[b_fighter_id]],ufc_fighters[id],ufc_fighters[year],"Prázdné",0,1)</f>
        <v>1993</v>
      </c>
      <c r="E3377" s="10">
        <f>YEAR(ufc_fights_2[[#This Row],[date]])-ufc_fights_2[[#This Row],[r_year]]</f>
        <v>42</v>
      </c>
      <c r="F3377" s="10">
        <f>YEAR(ufc_fights_2[[#This Row],[date]])-ufc_fights_2[[#This Row],[b_year]]</f>
        <v>28</v>
      </c>
      <c r="G3377">
        <v>0</v>
      </c>
      <c r="H3377">
        <v>0</v>
      </c>
      <c r="I3377">
        <v>0.36359999999999998</v>
      </c>
      <c r="J3377">
        <v>0.61670000000000003</v>
      </c>
      <c r="K3377">
        <v>0.38600000000000001</v>
      </c>
      <c r="L3377">
        <v>0.64059999999999995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0</v>
      </c>
      <c r="S3377" s="2">
        <v>0</v>
      </c>
      <c r="T3377" s="2">
        <v>1.5856481481481481E-3</v>
      </c>
      <c r="U3377">
        <v>0.2</v>
      </c>
      <c r="V3377">
        <v>0.5</v>
      </c>
      <c r="W3377">
        <v>0.77780000000000005</v>
      </c>
      <c r="X3377">
        <v>0.83330000000000004</v>
      </c>
      <c r="Y3377">
        <v>1</v>
      </c>
      <c r="Z3377">
        <v>0.34689999999999999</v>
      </c>
      <c r="AA3377">
        <v>0.6</v>
      </c>
      <c r="AB3377">
        <v>0.5</v>
      </c>
      <c r="AC3377">
        <v>0.65</v>
      </c>
      <c r="AD3377">
        <v>0</v>
      </c>
      <c r="AE3377">
        <v>0</v>
      </c>
      <c r="AF3377" t="s">
        <v>3933</v>
      </c>
      <c r="AG3377" s="2">
        <v>7.9861111111111116E-4</v>
      </c>
      <c r="AH3377" t="s">
        <v>3911</v>
      </c>
      <c r="AI3377">
        <v>3</v>
      </c>
      <c r="AJ3377" t="s">
        <v>3916</v>
      </c>
      <c r="AK3377" s="3">
        <v>44247</v>
      </c>
      <c r="AL3377" s="10">
        <f>YEAR(ufc_fights_2[[#This Row],[date]])</f>
        <v>2021</v>
      </c>
      <c r="AM3377" t="s">
        <v>3983</v>
      </c>
      <c r="AN3377">
        <v>1</v>
      </c>
      <c r="AO3377" t="s">
        <v>3918</v>
      </c>
      <c r="AP3377">
        <f>IF(ufc_fights_2[[#This Row],[winner]]="Red",ufc_fights_2[[#This Row],[r_fighter_id]],ufc_fights_2[[#This Row],[b_fighter_id]])</f>
        <v>152</v>
      </c>
      <c r="AQ3377" t="str">
        <f>_xlfn.XLOOKUP(ufc_fights_2[[#This Row],[winnerID]],ufc_fighters[id],ufc_fighters[fighter_name],"xxx",0,1)</f>
        <v>Tom Aspinall</v>
      </c>
    </row>
    <row r="3378" spans="1:43">
      <c r="A3378">
        <v>2388</v>
      </c>
      <c r="B3378">
        <v>723</v>
      </c>
      <c r="C3378">
        <f>_xlfn.XLOOKUP(ufc_fights_2[[#This Row],[r_fighter_id]],ufc_fighters[id],ufc_fighters[year],"xxx",0,1)</f>
        <v>1982</v>
      </c>
      <c r="D3378">
        <f>_xlfn.XLOOKUP(ufc_fights_2[[#This Row],[b_fighter_id]],ufc_fighters[id],ufc_fighters[year],"Prázdné",0,1)</f>
        <v>1979</v>
      </c>
      <c r="E3378" s="10">
        <f>YEAR(ufc_fights_2[[#This Row],[date]])-ufc_fights_2[[#This Row],[r_year]]</f>
        <v>33</v>
      </c>
      <c r="F3378" s="10">
        <f>YEAR(ufc_fights_2[[#This Row],[date]])-ufc_fights_2[[#This Row],[b_year]]</f>
        <v>36</v>
      </c>
      <c r="G3378">
        <v>1</v>
      </c>
      <c r="H3378">
        <v>0</v>
      </c>
      <c r="I3378">
        <v>0.75</v>
      </c>
      <c r="J3378">
        <v>8.3299999999999999E-2</v>
      </c>
      <c r="K3378">
        <v>0.75</v>
      </c>
      <c r="L3378">
        <v>8.3299999999999999E-2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</v>
      </c>
      <c r="T3378" s="2">
        <v>2.3148148148148147E-5</v>
      </c>
      <c r="U3378">
        <v>0.73680000000000001</v>
      </c>
      <c r="V3378">
        <v>9.0899999999999995E-2</v>
      </c>
      <c r="W3378">
        <v>0</v>
      </c>
      <c r="X3378">
        <v>1</v>
      </c>
      <c r="Y3378">
        <v>0</v>
      </c>
      <c r="Z3378">
        <v>0.77780000000000005</v>
      </c>
      <c r="AA3378">
        <v>8.3299999999999999E-2</v>
      </c>
      <c r="AB3378">
        <v>0</v>
      </c>
      <c r="AC3378">
        <v>0</v>
      </c>
      <c r="AD3378">
        <v>0.5</v>
      </c>
      <c r="AE3378">
        <v>0</v>
      </c>
      <c r="AF3378" t="s">
        <v>3910</v>
      </c>
      <c r="AG3378" s="2">
        <v>5.5555555555555556E-4</v>
      </c>
      <c r="AH3378" t="s">
        <v>3911</v>
      </c>
      <c r="AI3378">
        <v>3</v>
      </c>
      <c r="AJ3378" t="s">
        <v>3976</v>
      </c>
      <c r="AK3378" s="3">
        <v>42203</v>
      </c>
      <c r="AL3378" s="10">
        <f>YEAR(ufc_fights_2[[#This Row],[date]])</f>
        <v>2015</v>
      </c>
      <c r="AM3378" t="s">
        <v>3983</v>
      </c>
      <c r="AN3378">
        <v>60</v>
      </c>
      <c r="AO3378" t="s">
        <v>3913</v>
      </c>
      <c r="AP3378">
        <f>IF(ufc_fights_2[[#This Row],[winner]]="Red",ufc_fights_2[[#This Row],[r_fighter_id]],ufc_fights_2[[#This Row],[b_fighter_id]])</f>
        <v>2388</v>
      </c>
      <c r="AQ3378" t="str">
        <f>_xlfn.XLOOKUP(ufc_fights_2[[#This Row],[winnerID]],ufc_fighters[id],ufc_fighters[fighter_name],"xxx",0,1)</f>
        <v>Daniel Omielanczuk</v>
      </c>
    </row>
    <row r="3379" spans="1:43">
      <c r="A3379">
        <v>1220</v>
      </c>
      <c r="B3379">
        <v>2388</v>
      </c>
      <c r="C3379">
        <f>_xlfn.XLOOKUP(ufc_fights_2[[#This Row],[r_fighter_id]],ufc_fighters[id],ufc_fighters[year],"xxx",0,1)</f>
        <v>1975</v>
      </c>
      <c r="D3379">
        <f>_xlfn.XLOOKUP(ufc_fights_2[[#This Row],[b_fighter_id]],ufc_fighters[id],ufc_fighters[year],"Prázdné",0,1)</f>
        <v>1982</v>
      </c>
      <c r="E3379" s="10">
        <f>YEAR(ufc_fights_2[[#This Row],[date]])-ufc_fights_2[[#This Row],[r_year]]</f>
        <v>38</v>
      </c>
      <c r="F3379" s="10">
        <f>YEAR(ufc_fights_2[[#This Row],[date]])-ufc_fights_2[[#This Row],[b_year]]</f>
        <v>31</v>
      </c>
      <c r="G3379">
        <v>0</v>
      </c>
      <c r="H3379">
        <v>1</v>
      </c>
      <c r="I3379">
        <v>0.56569999999999998</v>
      </c>
      <c r="J3379">
        <v>0.67120000000000002</v>
      </c>
      <c r="K3379">
        <v>0.60980000000000001</v>
      </c>
      <c r="L3379">
        <v>0.69510000000000005</v>
      </c>
      <c r="M3379">
        <v>0</v>
      </c>
      <c r="N3379">
        <v>0.4</v>
      </c>
      <c r="O3379">
        <v>0</v>
      </c>
      <c r="P3379">
        <v>1</v>
      </c>
      <c r="Q3379">
        <v>0</v>
      </c>
      <c r="R3379">
        <v>0</v>
      </c>
      <c r="S3379" s="2">
        <v>2.638888888888889E-3</v>
      </c>
      <c r="T3379" s="2">
        <v>3.0324074074074073E-3</v>
      </c>
      <c r="U3379">
        <v>0.33329999999999999</v>
      </c>
      <c r="V3379">
        <v>0.53659999999999997</v>
      </c>
      <c r="W3379">
        <v>0.74360000000000004</v>
      </c>
      <c r="X3379">
        <v>0.91669999999999996</v>
      </c>
      <c r="Y3379">
        <v>0.90910000000000002</v>
      </c>
      <c r="Z3379">
        <v>0.42649999999999999</v>
      </c>
      <c r="AA3379">
        <v>0.56000000000000005</v>
      </c>
      <c r="AB3379">
        <v>0.89470000000000005</v>
      </c>
      <c r="AC3379">
        <v>0.94740000000000002</v>
      </c>
      <c r="AD3379">
        <v>0.83330000000000004</v>
      </c>
      <c r="AE3379">
        <v>0.75</v>
      </c>
      <c r="AF3379" t="s">
        <v>3910</v>
      </c>
      <c r="AG3379" s="2">
        <v>2.2916666666666667E-3</v>
      </c>
      <c r="AH3379" t="s">
        <v>3911</v>
      </c>
      <c r="AI3379">
        <v>3</v>
      </c>
      <c r="AJ3379" t="s">
        <v>3928</v>
      </c>
      <c r="AK3379" s="3">
        <v>41538</v>
      </c>
      <c r="AL3379" s="10">
        <f>YEAR(ufc_fights_2[[#This Row],[date]])</f>
        <v>2013</v>
      </c>
      <c r="AM3379" t="s">
        <v>3983</v>
      </c>
      <c r="AN3379">
        <v>65</v>
      </c>
      <c r="AO3379" t="s">
        <v>3918</v>
      </c>
      <c r="AP3379">
        <f>IF(ufc_fights_2[[#This Row],[winner]]="Red",ufc_fights_2[[#This Row],[r_fighter_id]],ufc_fights_2[[#This Row],[b_fighter_id]])</f>
        <v>2388</v>
      </c>
      <c r="AQ3379" t="str">
        <f>_xlfn.XLOOKUP(ufc_fights_2[[#This Row],[winnerID]],ufc_fighters[id],ufc_fighters[fighter_name],"xxx",0,1)</f>
        <v>Daniel Omielanczuk</v>
      </c>
    </row>
    <row r="3380" spans="1:43">
      <c r="A3380">
        <v>3458</v>
      </c>
      <c r="B3380">
        <v>2411</v>
      </c>
      <c r="C3380">
        <f>_xlfn.XLOOKUP(ufc_fights_2[[#This Row],[r_fighter_id]],ufc_fighters[id],ufc_fighters[year],"xxx",0,1)</f>
        <v>1977</v>
      </c>
      <c r="D3380">
        <f>_xlfn.XLOOKUP(ufc_fights_2[[#This Row],[b_fighter_id]],ufc_fighters[id],ufc_fighters[year],"Prázdné",0,1)</f>
        <v>1980</v>
      </c>
      <c r="E3380" s="10">
        <f>YEAR(ufc_fights_2[[#This Row],[date]])-ufc_fights_2[[#This Row],[r_year]]</f>
        <v>40</v>
      </c>
      <c r="F3380" s="10">
        <f>YEAR(ufc_fights_2[[#This Row],[date]])-ufc_fights_2[[#This Row],[b_year]]</f>
        <v>37</v>
      </c>
      <c r="G3380">
        <v>1</v>
      </c>
      <c r="H3380">
        <v>0</v>
      </c>
      <c r="I3380">
        <v>0.42609999999999998</v>
      </c>
      <c r="J3380">
        <v>0.55259999999999998</v>
      </c>
      <c r="K3380">
        <v>0.60799999999999998</v>
      </c>
      <c r="L3380">
        <v>0.63039999999999996</v>
      </c>
      <c r="M3380">
        <v>0.33329999999999999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1.8287037037037037E-3</v>
      </c>
      <c r="T3380" s="2">
        <v>9.2592592592592596E-4</v>
      </c>
      <c r="U3380">
        <v>0.33329999999999999</v>
      </c>
      <c r="V3380">
        <v>0.46879999999999999</v>
      </c>
      <c r="W3380">
        <v>0.52939999999999998</v>
      </c>
      <c r="X3380">
        <v>0.85709999999999997</v>
      </c>
      <c r="Y3380">
        <v>1</v>
      </c>
      <c r="Z3380">
        <v>0.39360000000000001</v>
      </c>
      <c r="AA3380">
        <v>0.51429999999999998</v>
      </c>
      <c r="AB3380">
        <v>0.45450000000000002</v>
      </c>
      <c r="AC3380">
        <v>1</v>
      </c>
      <c r="AD3380">
        <v>0.7</v>
      </c>
      <c r="AE3380">
        <v>0</v>
      </c>
      <c r="AF3380" t="s">
        <v>3969</v>
      </c>
      <c r="AG3380" s="2">
        <v>3.472222222222222E-3</v>
      </c>
      <c r="AH3380" t="s">
        <v>3911</v>
      </c>
      <c r="AI3380">
        <v>3</v>
      </c>
      <c r="AJ3380" t="s">
        <v>3914</v>
      </c>
      <c r="AK3380" s="3">
        <v>42924</v>
      </c>
      <c r="AL3380" s="10">
        <f>YEAR(ufc_fights_2[[#This Row],[date]])</f>
        <v>2017</v>
      </c>
      <c r="AM3380" t="s">
        <v>3983</v>
      </c>
      <c r="AN3380">
        <v>1</v>
      </c>
      <c r="AO3380" t="s">
        <v>3918</v>
      </c>
      <c r="AP3380">
        <f>IF(ufc_fights_2[[#This Row],[winner]]="Red",ufc_fights_2[[#This Row],[r_fighter_id]],ufc_fights_2[[#This Row],[b_fighter_id]])</f>
        <v>2411</v>
      </c>
      <c r="AQ3380" t="str">
        <f>_xlfn.XLOOKUP(ufc_fights_2[[#This Row],[winnerID]],ufc_fighters[id],ufc_fighters[fighter_name],"xxx",0,1)</f>
        <v>Alistair Overeem</v>
      </c>
    </row>
    <row r="3381" spans="1:43">
      <c r="A3381">
        <v>2388</v>
      </c>
      <c r="B3381">
        <v>694</v>
      </c>
      <c r="C3381">
        <f>_xlfn.XLOOKUP(ufc_fights_2[[#This Row],[r_fighter_id]],ufc_fighters[id],ufc_fighters[year],"xxx",0,1)</f>
        <v>1982</v>
      </c>
      <c r="D3381">
        <f>_xlfn.XLOOKUP(ufc_fights_2[[#This Row],[b_fighter_id]],ufc_fighters[id],ufc_fighters[year],"Prázdné",0,1)</f>
        <v>1983</v>
      </c>
      <c r="E3381" s="10">
        <f>YEAR(ufc_fights_2[[#This Row],[date]])-ufc_fights_2[[#This Row],[r_year]]</f>
        <v>34</v>
      </c>
      <c r="F3381" s="10">
        <f>YEAR(ufc_fights_2[[#This Row],[date]])-ufc_fights_2[[#This Row],[b_year]]</f>
        <v>33</v>
      </c>
      <c r="G3381">
        <v>0</v>
      </c>
      <c r="H3381">
        <v>0</v>
      </c>
      <c r="I3381">
        <v>0.57040000000000002</v>
      </c>
      <c r="J3381">
        <v>0.43180000000000002</v>
      </c>
      <c r="K3381">
        <v>0.60399999999999998</v>
      </c>
      <c r="L3381">
        <v>0.50929999999999997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5.2083333333333333E-4</v>
      </c>
      <c r="T3381" s="2">
        <v>1.9097222222222222E-3</v>
      </c>
      <c r="U3381">
        <v>0.37969999999999998</v>
      </c>
      <c r="V3381">
        <v>0.35210000000000002</v>
      </c>
      <c r="W3381">
        <v>0.7419</v>
      </c>
      <c r="X3381">
        <v>0.96</v>
      </c>
      <c r="Y3381">
        <v>0.5</v>
      </c>
      <c r="Z3381">
        <v>0.51</v>
      </c>
      <c r="AA3381">
        <v>0.3276</v>
      </c>
      <c r="AB3381">
        <v>0.76670000000000005</v>
      </c>
      <c r="AC3381">
        <v>0.63329999999999997</v>
      </c>
      <c r="AD3381">
        <v>0.6</v>
      </c>
      <c r="AE3381">
        <v>0</v>
      </c>
      <c r="AF3381" t="s">
        <v>3969</v>
      </c>
      <c r="AG3381" s="2">
        <v>1.0532407407407407E-3</v>
      </c>
      <c r="AH3381" t="s">
        <v>3911</v>
      </c>
      <c r="AI3381">
        <v>3</v>
      </c>
      <c r="AJ3381" t="s">
        <v>3961</v>
      </c>
      <c r="AK3381" s="3">
        <v>42427</v>
      </c>
      <c r="AL3381" s="10">
        <f>YEAR(ufc_fights_2[[#This Row],[date]])</f>
        <v>2016</v>
      </c>
      <c r="AM3381" t="s">
        <v>3983</v>
      </c>
      <c r="AN3381">
        <v>70</v>
      </c>
      <c r="AO3381" t="s">
        <v>3913</v>
      </c>
      <c r="AP3381">
        <f>IF(ufc_fights_2[[#This Row],[winner]]="Red",ufc_fights_2[[#This Row],[r_fighter_id]],ufc_fights_2[[#This Row],[b_fighter_id]])</f>
        <v>2388</v>
      </c>
      <c r="AQ3381" t="str">
        <f>_xlfn.XLOOKUP(ufc_fights_2[[#This Row],[winnerID]],ufc_fighters[id],ufc_fighters[fighter_name],"xxx",0,1)</f>
        <v>Daniel Omielanczuk</v>
      </c>
    </row>
    <row r="3382" spans="1:43">
      <c r="A3382">
        <v>1806</v>
      </c>
      <c r="B3382">
        <v>2411</v>
      </c>
      <c r="C3382">
        <f>_xlfn.XLOOKUP(ufc_fights_2[[#This Row],[r_fighter_id]],ufc_fighters[id],ufc_fighters[year],"xxx",0,1)</f>
        <v>1977</v>
      </c>
      <c r="D3382">
        <f>_xlfn.XLOOKUP(ufc_fights_2[[#This Row],[b_fighter_id]],ufc_fighters[id],ufc_fighters[year],"Prázdné",0,1)</f>
        <v>1980</v>
      </c>
      <c r="E3382" s="10">
        <f>YEAR(ufc_fights_2[[#This Row],[date]])-ufc_fights_2[[#This Row],[r_year]]</f>
        <v>34</v>
      </c>
      <c r="F3382" s="10">
        <f>YEAR(ufc_fights_2[[#This Row],[date]])-ufc_fights_2[[#This Row],[b_year]]</f>
        <v>31</v>
      </c>
      <c r="G3382">
        <v>0</v>
      </c>
      <c r="H3382">
        <v>1</v>
      </c>
      <c r="I3382">
        <v>0.33329999999999999</v>
      </c>
      <c r="J3382">
        <v>0.79169999999999996</v>
      </c>
      <c r="K3382">
        <v>0.4</v>
      </c>
      <c r="L3382">
        <v>0.8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</v>
      </c>
      <c r="T3382" s="2">
        <v>1.8518518518518518E-4</v>
      </c>
      <c r="U3382">
        <v>0.21429999999999999</v>
      </c>
      <c r="V3382">
        <v>0.6875</v>
      </c>
      <c r="W3382">
        <v>1</v>
      </c>
      <c r="X3382">
        <v>0.66669999999999996</v>
      </c>
      <c r="Y3382">
        <v>0</v>
      </c>
      <c r="Z3382">
        <v>0.29409999999999997</v>
      </c>
      <c r="AA3382">
        <v>1</v>
      </c>
      <c r="AB3382">
        <v>1</v>
      </c>
      <c r="AC3382">
        <v>1</v>
      </c>
      <c r="AD3382">
        <v>0</v>
      </c>
      <c r="AE3382">
        <v>0.44440000000000002</v>
      </c>
      <c r="AF3382" t="s">
        <v>3910</v>
      </c>
      <c r="AG3382" s="2">
        <v>1.6898148148148148E-3</v>
      </c>
      <c r="AH3382" t="s">
        <v>3927</v>
      </c>
      <c r="AI3382">
        <v>5</v>
      </c>
      <c r="AJ3382" t="s">
        <v>3939</v>
      </c>
      <c r="AK3382" s="3">
        <v>40907</v>
      </c>
      <c r="AL3382" s="10">
        <f>YEAR(ufc_fights_2[[#This Row],[date]])</f>
        <v>2011</v>
      </c>
      <c r="AM3382" t="s">
        <v>3983</v>
      </c>
      <c r="AN3382">
        <v>1</v>
      </c>
      <c r="AO3382" t="s">
        <v>3918</v>
      </c>
      <c r="AP3382">
        <f>IF(ufc_fights_2[[#This Row],[winner]]="Red",ufc_fights_2[[#This Row],[r_fighter_id]],ufc_fights_2[[#This Row],[b_fighter_id]])</f>
        <v>2411</v>
      </c>
      <c r="AQ3382" t="str">
        <f>_xlfn.XLOOKUP(ufc_fights_2[[#This Row],[winnerID]],ufc_fighters[id],ufc_fighters[fighter_name],"xxx",0,1)</f>
        <v>Alistair Overeem</v>
      </c>
    </row>
    <row r="3383" spans="1:43">
      <c r="A3383">
        <v>2374</v>
      </c>
      <c r="B3383">
        <v>2388</v>
      </c>
      <c r="C3383">
        <f>_xlfn.XLOOKUP(ufc_fights_2[[#This Row],[r_fighter_id]],ufc_fighters[id],ufc_fighters[year],"xxx",0,1)</f>
        <v>1977</v>
      </c>
      <c r="D3383">
        <f>_xlfn.XLOOKUP(ufc_fights_2[[#This Row],[b_fighter_id]],ufc_fighters[id],ufc_fighters[year],"Prázdné",0,1)</f>
        <v>1982</v>
      </c>
      <c r="E3383" s="10">
        <f>YEAR(ufc_fights_2[[#This Row],[date]])-ufc_fights_2[[#This Row],[r_year]]</f>
        <v>39</v>
      </c>
      <c r="F3383" s="10">
        <f>YEAR(ufc_fights_2[[#This Row],[date]])-ufc_fights_2[[#This Row],[b_year]]</f>
        <v>34</v>
      </c>
      <c r="G3383">
        <v>0</v>
      </c>
      <c r="H3383">
        <v>0</v>
      </c>
      <c r="I3383">
        <v>0.28570000000000001</v>
      </c>
      <c r="J3383">
        <v>0.70269999999999999</v>
      </c>
      <c r="K3383">
        <v>0.71430000000000005</v>
      </c>
      <c r="L3383">
        <v>0.90090000000000003</v>
      </c>
      <c r="M3383">
        <v>0.57140000000000002</v>
      </c>
      <c r="N3383">
        <v>1</v>
      </c>
      <c r="O3383">
        <v>2</v>
      </c>
      <c r="P3383">
        <v>0</v>
      </c>
      <c r="Q3383">
        <v>1</v>
      </c>
      <c r="R3383">
        <v>2</v>
      </c>
      <c r="S3383" s="2">
        <v>6.5162037037037037E-3</v>
      </c>
      <c r="T3383" s="2">
        <v>2.7430555555555554E-3</v>
      </c>
      <c r="U3383">
        <v>0.24</v>
      </c>
      <c r="V3383">
        <v>0.6875</v>
      </c>
      <c r="W3383">
        <v>1</v>
      </c>
      <c r="X3383">
        <v>0.5</v>
      </c>
      <c r="Y3383">
        <v>0</v>
      </c>
      <c r="Z3383">
        <v>0.1053</v>
      </c>
      <c r="AA3383">
        <v>0.58819999999999995</v>
      </c>
      <c r="AB3383">
        <v>1</v>
      </c>
      <c r="AC3383">
        <v>0.4</v>
      </c>
      <c r="AD3383">
        <v>0.625</v>
      </c>
      <c r="AE3383">
        <v>0.93330000000000002</v>
      </c>
      <c r="AF3383" t="s">
        <v>3969</v>
      </c>
      <c r="AG3383" s="2">
        <v>3.472222222222222E-3</v>
      </c>
      <c r="AH3383" t="s">
        <v>3911</v>
      </c>
      <c r="AI3383">
        <v>3</v>
      </c>
      <c r="AJ3383" t="s">
        <v>3919</v>
      </c>
      <c r="AK3383" s="3">
        <v>42564</v>
      </c>
      <c r="AL3383" s="10">
        <f>YEAR(ufc_fights_2[[#This Row],[date]])</f>
        <v>2016</v>
      </c>
      <c r="AM3383" t="s">
        <v>3983</v>
      </c>
      <c r="AN3383">
        <v>73</v>
      </c>
      <c r="AO3383" t="s">
        <v>3918</v>
      </c>
      <c r="AP3383">
        <f>IF(ufc_fights_2[[#This Row],[winner]]="Red",ufc_fights_2[[#This Row],[r_fighter_id]],ufc_fights_2[[#This Row],[b_fighter_id]])</f>
        <v>2388</v>
      </c>
      <c r="AQ3383" t="str">
        <f>_xlfn.XLOOKUP(ufc_fights_2[[#This Row],[winnerID]],ufc_fighters[id],ufc_fighters[fighter_name],"xxx",0,1)</f>
        <v>Daniel Omielanczuk</v>
      </c>
    </row>
    <row r="3384" spans="1:43">
      <c r="A3384">
        <v>152</v>
      </c>
      <c r="B3384">
        <v>228</v>
      </c>
      <c r="C3384">
        <f>_xlfn.XLOOKUP(ufc_fights_2[[#This Row],[r_fighter_id]],ufc_fighters[id],ufc_fighters[year],"xxx",0,1)</f>
        <v>1993</v>
      </c>
      <c r="D3384">
        <f>_xlfn.XLOOKUP(ufc_fights_2[[#This Row],[b_fighter_id]],ufc_fighters[id],ufc_fighters[year],"Prázdné",0,1)</f>
        <v>1988</v>
      </c>
      <c r="E3384" s="10">
        <f>YEAR(ufc_fights_2[[#This Row],[date]])-ufc_fights_2[[#This Row],[r_year]]</f>
        <v>27</v>
      </c>
      <c r="F3384" s="10">
        <f>YEAR(ufc_fights_2[[#This Row],[date]])-ufc_fights_2[[#This Row],[b_year]]</f>
        <v>32</v>
      </c>
      <c r="G3384">
        <v>0</v>
      </c>
      <c r="H3384">
        <v>0</v>
      </c>
      <c r="I3384">
        <v>0.64</v>
      </c>
      <c r="J3384">
        <v>0.25</v>
      </c>
      <c r="K3384">
        <v>0.65380000000000005</v>
      </c>
      <c r="L3384">
        <v>0.35709999999999997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3.4722222222222224E-4</v>
      </c>
      <c r="T3384" s="2">
        <v>0</v>
      </c>
      <c r="U3384">
        <v>0.625</v>
      </c>
      <c r="V3384">
        <v>0.1</v>
      </c>
      <c r="W3384">
        <v>0</v>
      </c>
      <c r="X3384">
        <v>1</v>
      </c>
      <c r="Y3384">
        <v>1</v>
      </c>
      <c r="Z3384">
        <v>0.4</v>
      </c>
      <c r="AA3384">
        <v>0.25</v>
      </c>
      <c r="AB3384">
        <v>0</v>
      </c>
      <c r="AC3384">
        <v>0</v>
      </c>
      <c r="AD3384">
        <v>0.8</v>
      </c>
      <c r="AE3384">
        <v>0</v>
      </c>
      <c r="AF3384" t="s">
        <v>3910</v>
      </c>
      <c r="AG3384" s="2">
        <v>1.0995370370370371E-3</v>
      </c>
      <c r="AH3384" t="s">
        <v>3911</v>
      </c>
      <c r="AI3384">
        <v>3</v>
      </c>
      <c r="AJ3384" t="s">
        <v>3934</v>
      </c>
      <c r="AK3384" s="3">
        <v>44114</v>
      </c>
      <c r="AL3384" s="10">
        <f>YEAR(ufc_fights_2[[#This Row],[date]])</f>
        <v>2020</v>
      </c>
      <c r="AM3384" t="s">
        <v>3983</v>
      </c>
      <c r="AN3384">
        <v>5</v>
      </c>
      <c r="AO3384" t="s">
        <v>3913</v>
      </c>
      <c r="AP3384">
        <f>IF(ufc_fights_2[[#This Row],[winner]]="Red",ufc_fights_2[[#This Row],[r_fighter_id]],ufc_fights_2[[#This Row],[b_fighter_id]])</f>
        <v>152</v>
      </c>
      <c r="AQ3384" t="str">
        <f>_xlfn.XLOOKUP(ufc_fights_2[[#This Row],[winnerID]],ufc_fighters[id],ufc_fighters[fighter_name],"xxx",0,1)</f>
        <v>Tom Aspinall</v>
      </c>
    </row>
    <row r="3385" spans="1:43">
      <c r="A3385">
        <v>2951</v>
      </c>
      <c r="B3385">
        <v>1774</v>
      </c>
      <c r="C3385">
        <f>_xlfn.XLOOKUP(ufc_fights_2[[#This Row],[r_fighter_id]],ufc_fighters[id],ufc_fighters[year],"xxx",0,1)</f>
        <v>1989</v>
      </c>
      <c r="D3385">
        <f>_xlfn.XLOOKUP(ufc_fights_2[[#This Row],[b_fighter_id]],ufc_fighters[id],ufc_fighters[year],"Prázdné",0,1)</f>
        <v>1988</v>
      </c>
      <c r="E3385" s="10">
        <f>YEAR(ufc_fights_2[[#This Row],[date]])-ufc_fights_2[[#This Row],[r_year]]</f>
        <v>27</v>
      </c>
      <c r="F3385" s="10">
        <f>YEAR(ufc_fights_2[[#This Row],[date]])-ufc_fights_2[[#This Row],[b_year]]</f>
        <v>28</v>
      </c>
      <c r="G3385">
        <v>0</v>
      </c>
      <c r="H3385">
        <v>0</v>
      </c>
      <c r="I3385">
        <v>0.35539999999999999</v>
      </c>
      <c r="J3385">
        <v>0.49130000000000001</v>
      </c>
      <c r="K3385">
        <v>0.35930000000000001</v>
      </c>
      <c r="L3385">
        <v>0.49349999999999999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</v>
      </c>
      <c r="T3385" s="2">
        <v>0</v>
      </c>
      <c r="U3385">
        <v>0.2167</v>
      </c>
      <c r="V3385">
        <v>0.48680000000000001</v>
      </c>
      <c r="W3385">
        <v>0.5</v>
      </c>
      <c r="X3385">
        <v>0.8125</v>
      </c>
      <c r="Y3385">
        <v>0</v>
      </c>
      <c r="Z3385">
        <v>0.35370000000000001</v>
      </c>
      <c r="AA3385">
        <v>0.48670000000000002</v>
      </c>
      <c r="AB3385">
        <v>0.5</v>
      </c>
      <c r="AC3385">
        <v>0.75</v>
      </c>
      <c r="AD3385">
        <v>0</v>
      </c>
      <c r="AE3385">
        <v>0</v>
      </c>
      <c r="AF3385" t="s">
        <v>3915</v>
      </c>
      <c r="AG3385" s="2">
        <v>3.472222222222222E-3</v>
      </c>
      <c r="AH3385" t="s">
        <v>3911</v>
      </c>
      <c r="AI3385">
        <v>3</v>
      </c>
      <c r="AJ3385" t="s">
        <v>4113</v>
      </c>
      <c r="AK3385" s="3">
        <v>42588</v>
      </c>
      <c r="AL3385" s="10">
        <f>YEAR(ufc_fights_2[[#This Row],[date]])</f>
        <v>2016</v>
      </c>
      <c r="AM3385" t="s">
        <v>3983</v>
      </c>
      <c r="AN3385">
        <v>138</v>
      </c>
      <c r="AO3385" t="s">
        <v>3918</v>
      </c>
      <c r="AP3385">
        <f>IF(ufc_fights_2[[#This Row],[winner]]="Red",ufc_fights_2[[#This Row],[r_fighter_id]],ufc_fights_2[[#This Row],[b_fighter_id]])</f>
        <v>1774</v>
      </c>
      <c r="AQ3385" t="str">
        <f>_xlfn.XLOOKUP(ufc_fights_2[[#This Row],[winnerID]],ufc_fighters[id],ufc_fighters[fighter_name],"xxx",0,1)</f>
        <v>Justin Ledet</v>
      </c>
    </row>
    <row r="3386" spans="1:43">
      <c r="A3386">
        <v>2129</v>
      </c>
      <c r="B3386">
        <v>2411</v>
      </c>
      <c r="C3386">
        <f>_xlfn.XLOOKUP(ufc_fights_2[[#This Row],[r_fighter_id]],ufc_fighters[id],ufc_fighters[year],"xxx",0,1)</f>
        <v>1979</v>
      </c>
      <c r="D3386">
        <f>_xlfn.XLOOKUP(ufc_fights_2[[#This Row],[b_fighter_id]],ufc_fighters[id],ufc_fighters[year],"Prázdné",0,1)</f>
        <v>1980</v>
      </c>
      <c r="E3386" s="10">
        <f>YEAR(ufc_fights_2[[#This Row],[date]])-ufc_fights_2[[#This Row],[r_year]]</f>
        <v>35</v>
      </c>
      <c r="F3386" s="10">
        <f>YEAR(ufc_fights_2[[#This Row],[date]])-ufc_fights_2[[#This Row],[b_year]]</f>
        <v>34</v>
      </c>
      <c r="G3386">
        <v>0</v>
      </c>
      <c r="H3386">
        <v>1</v>
      </c>
      <c r="I3386">
        <v>0.13039999999999999</v>
      </c>
      <c r="J3386">
        <v>0.83779999999999999</v>
      </c>
      <c r="K3386">
        <v>0.1923</v>
      </c>
      <c r="L3386">
        <v>0.88539999999999996</v>
      </c>
      <c r="M3386">
        <v>0.33329999999999999</v>
      </c>
      <c r="N3386">
        <v>0</v>
      </c>
      <c r="O3386">
        <v>1</v>
      </c>
      <c r="P3386">
        <v>0</v>
      </c>
      <c r="Q3386">
        <v>0</v>
      </c>
      <c r="R3386">
        <v>0</v>
      </c>
      <c r="S3386" s="2">
        <v>3.3564814814814812E-4</v>
      </c>
      <c r="T3386" s="2">
        <v>5.9953703703703705E-3</v>
      </c>
      <c r="U3386">
        <v>0</v>
      </c>
      <c r="V3386">
        <v>0.76919999999999999</v>
      </c>
      <c r="W3386">
        <v>0.33329999999999999</v>
      </c>
      <c r="X3386">
        <v>0.66669999999999996</v>
      </c>
      <c r="Y3386">
        <v>1</v>
      </c>
      <c r="Z3386">
        <v>0.13039999999999999</v>
      </c>
      <c r="AA3386">
        <v>0.7</v>
      </c>
      <c r="AB3386">
        <v>0</v>
      </c>
      <c r="AC3386">
        <v>1</v>
      </c>
      <c r="AD3386">
        <v>0</v>
      </c>
      <c r="AE3386">
        <v>0.875</v>
      </c>
      <c r="AF3386" t="s">
        <v>3915</v>
      </c>
      <c r="AG3386" s="2">
        <v>3.472222222222222E-3</v>
      </c>
      <c r="AH3386" t="s">
        <v>3911</v>
      </c>
      <c r="AI3386">
        <v>3</v>
      </c>
      <c r="AJ3386" t="s">
        <v>3928</v>
      </c>
      <c r="AK3386" s="3">
        <v>41671</v>
      </c>
      <c r="AL3386" s="10">
        <f>YEAR(ufc_fights_2[[#This Row],[date]])</f>
        <v>2014</v>
      </c>
      <c r="AM3386" t="s">
        <v>3983</v>
      </c>
      <c r="AN3386">
        <v>9</v>
      </c>
      <c r="AO3386" t="s">
        <v>3918</v>
      </c>
      <c r="AP3386">
        <f>IF(ufc_fights_2[[#This Row],[winner]]="Red",ufc_fights_2[[#This Row],[r_fighter_id]],ufc_fights_2[[#This Row],[b_fighter_id]])</f>
        <v>2411</v>
      </c>
      <c r="AQ3386" t="str">
        <f>_xlfn.XLOOKUP(ufc_fights_2[[#This Row],[winnerID]],ufc_fighters[id],ufc_fighters[fighter_name],"xxx",0,1)</f>
        <v>Alistair Overeem</v>
      </c>
    </row>
    <row r="3387" spans="1:43">
      <c r="A3387">
        <v>2411</v>
      </c>
      <c r="B3387">
        <v>3152</v>
      </c>
      <c r="C3387">
        <f>_xlfn.XLOOKUP(ufc_fights_2[[#This Row],[r_fighter_id]],ufc_fighters[id],ufc_fighters[year],"xxx",0,1)</f>
        <v>1980</v>
      </c>
      <c r="D3387">
        <f>_xlfn.XLOOKUP(ufc_fights_2[[#This Row],[b_fighter_id]],ufc_fighters[id],ufc_fighters[year],"Prázdné",0,1)</f>
        <v>1988</v>
      </c>
      <c r="E3387" s="10">
        <f>YEAR(ufc_fights_2[[#This Row],[date]])-ufc_fights_2[[#This Row],[r_year]]</f>
        <v>34</v>
      </c>
      <c r="F3387" s="10">
        <f>YEAR(ufc_fights_2[[#This Row],[date]])-ufc_fights_2[[#This Row],[b_year]]</f>
        <v>26</v>
      </c>
      <c r="G3387">
        <v>0</v>
      </c>
      <c r="H3387">
        <v>0</v>
      </c>
      <c r="I3387">
        <v>0.68</v>
      </c>
      <c r="J3387">
        <v>0.4</v>
      </c>
      <c r="K3387">
        <v>0.75</v>
      </c>
      <c r="L3387">
        <v>0.57140000000000002</v>
      </c>
      <c r="M3387">
        <v>0.5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1.8518518518518519E-3</v>
      </c>
      <c r="T3387" s="2">
        <v>0</v>
      </c>
      <c r="U3387">
        <v>0.66669999999999996</v>
      </c>
      <c r="V3387">
        <v>0</v>
      </c>
      <c r="W3387">
        <v>0.83330000000000004</v>
      </c>
      <c r="X3387">
        <v>0</v>
      </c>
      <c r="Y3387">
        <v>0</v>
      </c>
      <c r="Z3387">
        <v>0</v>
      </c>
      <c r="AA3387">
        <v>0.5</v>
      </c>
      <c r="AB3387">
        <v>1</v>
      </c>
      <c r="AC3387">
        <v>0</v>
      </c>
      <c r="AD3387">
        <v>0.7</v>
      </c>
      <c r="AE3387">
        <v>0</v>
      </c>
      <c r="AF3387" t="s">
        <v>3910</v>
      </c>
      <c r="AG3387" s="2">
        <v>2.9282407407407408E-3</v>
      </c>
      <c r="AH3387" t="s">
        <v>3911</v>
      </c>
      <c r="AI3387">
        <v>3</v>
      </c>
      <c r="AJ3387" t="s">
        <v>3925</v>
      </c>
      <c r="AK3387" s="3">
        <v>41986</v>
      </c>
      <c r="AL3387" s="10">
        <f>YEAR(ufc_fights_2[[#This Row],[date]])</f>
        <v>2014</v>
      </c>
      <c r="AM3387" t="s">
        <v>3983</v>
      </c>
      <c r="AN3387">
        <v>21</v>
      </c>
      <c r="AO3387" t="s">
        <v>3913</v>
      </c>
      <c r="AP3387">
        <f>IF(ufc_fights_2[[#This Row],[winner]]="Red",ufc_fights_2[[#This Row],[r_fighter_id]],ufc_fights_2[[#This Row],[b_fighter_id]])</f>
        <v>2411</v>
      </c>
      <c r="AQ3387" t="str">
        <f>_xlfn.XLOOKUP(ufc_fights_2[[#This Row],[winnerID]],ufc_fighters[id],ufc_fighters[fighter_name],"xxx",0,1)</f>
        <v>Alistair Overeem</v>
      </c>
    </row>
    <row r="3388" spans="1:43">
      <c r="A3388">
        <v>2411</v>
      </c>
      <c r="B3388">
        <v>134</v>
      </c>
      <c r="C3388">
        <f>_xlfn.XLOOKUP(ufc_fights_2[[#This Row],[r_fighter_id]],ufc_fighters[id],ufc_fighters[year],"xxx",0,1)</f>
        <v>1980</v>
      </c>
      <c r="D3388">
        <f>_xlfn.XLOOKUP(ufc_fights_2[[#This Row],[b_fighter_id]],ufc_fighters[id],ufc_fighters[year],"Prázdné",0,1)</f>
        <v>1979</v>
      </c>
      <c r="E3388" s="10">
        <f>YEAR(ufc_fights_2[[#This Row],[date]])-ufc_fights_2[[#This Row],[r_year]]</f>
        <v>36</v>
      </c>
      <c r="F3388" s="10">
        <f>YEAR(ufc_fights_2[[#This Row],[date]])-ufc_fights_2[[#This Row],[b_year]]</f>
        <v>37</v>
      </c>
      <c r="G3388">
        <v>1</v>
      </c>
      <c r="H3388">
        <v>0</v>
      </c>
      <c r="I3388">
        <v>0.76670000000000005</v>
      </c>
      <c r="J3388">
        <v>0.48480000000000001</v>
      </c>
      <c r="K3388">
        <v>0.80489999999999995</v>
      </c>
      <c r="L3388">
        <v>0.63039999999999996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9.1435185185185185E-4</v>
      </c>
      <c r="T3388" s="2">
        <v>5.4398148148148144E-4</v>
      </c>
      <c r="U3388">
        <v>0.68420000000000003</v>
      </c>
      <c r="V3388">
        <v>0.4</v>
      </c>
      <c r="W3388">
        <v>0.88890000000000002</v>
      </c>
      <c r="X3388">
        <v>1</v>
      </c>
      <c r="Y3388">
        <v>0.6</v>
      </c>
      <c r="Z3388">
        <v>0.9</v>
      </c>
      <c r="AA3388">
        <v>0.44829999999999998</v>
      </c>
      <c r="AB3388">
        <v>0.8</v>
      </c>
      <c r="AC3388">
        <v>0.5</v>
      </c>
      <c r="AD3388">
        <v>0.66669999999999996</v>
      </c>
      <c r="AE3388">
        <v>1</v>
      </c>
      <c r="AF3388" t="s">
        <v>3910</v>
      </c>
      <c r="AG3388" s="2">
        <v>8.3333333333333339E-4</v>
      </c>
      <c r="AH3388" t="s">
        <v>3927</v>
      </c>
      <c r="AI3388">
        <v>5</v>
      </c>
      <c r="AJ3388" t="s">
        <v>3931</v>
      </c>
      <c r="AK3388" s="3">
        <v>42498</v>
      </c>
      <c r="AL3388" s="10">
        <f>YEAR(ufc_fights_2[[#This Row],[date]])</f>
        <v>2016</v>
      </c>
      <c r="AM3388" t="s">
        <v>3983</v>
      </c>
      <c r="AN3388">
        <v>24</v>
      </c>
      <c r="AO3388" t="s">
        <v>3913</v>
      </c>
      <c r="AP3388">
        <f>IF(ufc_fights_2[[#This Row],[winner]]="Red",ufc_fights_2[[#This Row],[r_fighter_id]],ufc_fights_2[[#This Row],[b_fighter_id]])</f>
        <v>2411</v>
      </c>
      <c r="AQ3388" t="str">
        <f>_xlfn.XLOOKUP(ufc_fights_2[[#This Row],[winnerID]],ufc_fighters[id],ufc_fighters[fighter_name],"xxx",0,1)</f>
        <v>Alistair Overeem</v>
      </c>
    </row>
    <row r="3389" spans="1:43">
      <c r="A3389">
        <v>1185</v>
      </c>
      <c r="B3389">
        <v>3117</v>
      </c>
      <c r="C3389">
        <f>_xlfn.XLOOKUP(ufc_fights_2[[#This Row],[r_fighter_id]],ufc_fighters[id],ufc_fighters[year],"xxx",0,1)</f>
        <v>0</v>
      </c>
      <c r="D3389">
        <f>_xlfn.XLOOKUP(ufc_fights_2[[#This Row],[b_fighter_id]],ufc_fighters[id],ufc_fighters[year],"Prázdné",0,1)</f>
        <v>0</v>
      </c>
      <c r="E3389" s="10">
        <f>YEAR(ufc_fights_2[[#This Row],[date]])-ufc_fights_2[[#This Row],[r_year]]</f>
        <v>1997</v>
      </c>
      <c r="F3389" s="10">
        <f>YEAR(ufc_fights_2[[#This Row],[date]])-ufc_fights_2[[#This Row],[b_year]]</f>
        <v>1997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 s="2">
        <v>0</v>
      </c>
      <c r="T3389" s="2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3933</v>
      </c>
      <c r="AG3389" s="2">
        <v>1.0416666666666667E-3</v>
      </c>
      <c r="AH3389" t="s">
        <v>4057</v>
      </c>
      <c r="AI3389">
        <v>1</v>
      </c>
      <c r="AJ3389" t="s">
        <v>3925</v>
      </c>
      <c r="AK3389" s="3">
        <v>35580</v>
      </c>
      <c r="AL3389" s="10">
        <f>YEAR(ufc_fights_2[[#This Row],[date]])</f>
        <v>1997</v>
      </c>
      <c r="AM3389" t="s">
        <v>3983</v>
      </c>
      <c r="AN3389">
        <v>161</v>
      </c>
      <c r="AO3389" t="s">
        <v>3913</v>
      </c>
      <c r="AP3389">
        <f>IF(ufc_fights_2[[#This Row],[winner]]="Red",ufc_fights_2[[#This Row],[r_fighter_id]],ufc_fights_2[[#This Row],[b_fighter_id]])</f>
        <v>1185</v>
      </c>
      <c r="AQ3389" t="str">
        <f>_xlfn.XLOOKUP(ufc_fights_2[[#This Row],[winnerID]],ufc_fighters[id],ufc_fighters[fighter_name],"xxx",0,1)</f>
        <v>Steven Graham</v>
      </c>
    </row>
    <row r="3390" spans="1:43">
      <c r="A3390">
        <v>1774</v>
      </c>
      <c r="B3390">
        <v>119</v>
      </c>
      <c r="C3390">
        <f>_xlfn.XLOOKUP(ufc_fights_2[[#This Row],[r_fighter_id]],ufc_fighters[id],ufc_fighters[year],"xxx",0,1)</f>
        <v>1988</v>
      </c>
      <c r="D3390">
        <f>_xlfn.XLOOKUP(ufc_fights_2[[#This Row],[b_fighter_id]],ufc_fighters[id],ufc_fighters[year],"Prázdné",0,1)</f>
        <v>1981</v>
      </c>
      <c r="E3390" s="10">
        <f>YEAR(ufc_fights_2[[#This Row],[date]])-ufc_fights_2[[#This Row],[r_year]]</f>
        <v>29</v>
      </c>
      <c r="F3390" s="10">
        <f>YEAR(ufc_fights_2[[#This Row],[date]])-ufc_fights_2[[#This Row],[b_year]]</f>
        <v>36</v>
      </c>
      <c r="G3390">
        <v>0</v>
      </c>
      <c r="H3390">
        <v>0</v>
      </c>
      <c r="I3390">
        <v>0.28570000000000001</v>
      </c>
      <c r="J3390">
        <v>0.4405</v>
      </c>
      <c r="K3390">
        <v>0.28570000000000001</v>
      </c>
      <c r="L3390">
        <v>0.4405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</v>
      </c>
      <c r="T3390" s="2">
        <v>0</v>
      </c>
      <c r="U3390">
        <v>0.2823</v>
      </c>
      <c r="V3390">
        <v>0.4667</v>
      </c>
      <c r="W3390">
        <v>0.5</v>
      </c>
      <c r="X3390">
        <v>0</v>
      </c>
      <c r="Y3390">
        <v>0</v>
      </c>
      <c r="Z3390">
        <v>0.28570000000000001</v>
      </c>
      <c r="AA3390">
        <v>0.439</v>
      </c>
      <c r="AB3390">
        <v>0</v>
      </c>
      <c r="AC3390">
        <v>0.5</v>
      </c>
      <c r="AD3390">
        <v>0</v>
      </c>
      <c r="AE3390">
        <v>0</v>
      </c>
      <c r="AF3390" t="s">
        <v>3922</v>
      </c>
      <c r="AG3390" s="2">
        <v>3.472222222222222E-3</v>
      </c>
      <c r="AH3390" t="s">
        <v>3911</v>
      </c>
      <c r="AI3390">
        <v>3</v>
      </c>
      <c r="AJ3390" t="s">
        <v>3938</v>
      </c>
      <c r="AK3390" s="3">
        <v>42994</v>
      </c>
      <c r="AL3390" s="10">
        <f>YEAR(ufc_fights_2[[#This Row],[date]])</f>
        <v>2017</v>
      </c>
      <c r="AM3390" t="s">
        <v>3983</v>
      </c>
      <c r="AN3390">
        <v>29</v>
      </c>
      <c r="AO3390" t="s">
        <v>3913</v>
      </c>
      <c r="AP3390">
        <f>IF(ufc_fights_2[[#This Row],[winner]]="Red",ufc_fights_2[[#This Row],[r_fighter_id]],ufc_fights_2[[#This Row],[b_fighter_id]])</f>
        <v>1774</v>
      </c>
      <c r="AQ3390" t="str">
        <f>_xlfn.XLOOKUP(ufc_fights_2[[#This Row],[winnerID]],ufc_fighters[id],ufc_fighters[fighter_name],"xxx",0,1)</f>
        <v>Justin Ledet</v>
      </c>
    </row>
    <row r="3391" spans="1:43">
      <c r="A3391">
        <v>955</v>
      </c>
      <c r="B3391">
        <v>2222</v>
      </c>
      <c r="C3391">
        <f>_xlfn.XLOOKUP(ufc_fights_2[[#This Row],[r_fighter_id]],ufc_fighters[id],ufc_fighters[year],"xxx",0,1)</f>
        <v>1965</v>
      </c>
      <c r="D3391">
        <f>_xlfn.XLOOKUP(ufc_fights_2[[#This Row],[b_fighter_id]],ufc_fighters[id],ufc_fighters[year],"Prázdné",0,1)</f>
        <v>0</v>
      </c>
      <c r="E3391" s="10">
        <f>YEAR(ufc_fights_2[[#This Row],[date]])-ufc_fights_2[[#This Row],[r_year]]</f>
        <v>32</v>
      </c>
      <c r="F3391" s="10">
        <f>YEAR(ufc_fights_2[[#This Row],[date]])-ufc_fights_2[[#This Row],[b_year]]</f>
        <v>1997</v>
      </c>
      <c r="G3391">
        <v>0</v>
      </c>
      <c r="H3391">
        <v>0</v>
      </c>
      <c r="I3391">
        <v>0.71430000000000005</v>
      </c>
      <c r="J3391">
        <v>0.6</v>
      </c>
      <c r="K3391">
        <v>0.80769999999999997</v>
      </c>
      <c r="L3391">
        <v>0.57140000000000002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 s="2">
        <v>0</v>
      </c>
      <c r="T3391" s="2">
        <v>0</v>
      </c>
      <c r="U3391">
        <v>0.65710000000000002</v>
      </c>
      <c r="V3391">
        <v>0.6</v>
      </c>
      <c r="W3391">
        <v>1</v>
      </c>
      <c r="X3391">
        <v>1</v>
      </c>
      <c r="Y3391">
        <v>0</v>
      </c>
      <c r="Z3391">
        <v>0.66669999999999996</v>
      </c>
      <c r="AA3391">
        <v>0.33329999999999999</v>
      </c>
      <c r="AB3391">
        <v>0.64710000000000001</v>
      </c>
      <c r="AC3391">
        <v>1</v>
      </c>
      <c r="AD3391">
        <v>0.77270000000000005</v>
      </c>
      <c r="AE3391">
        <v>0</v>
      </c>
      <c r="AF3391" t="s">
        <v>3910</v>
      </c>
      <c r="AG3391" s="2">
        <v>5.5787037037037038E-3</v>
      </c>
      <c r="AH3391" t="s">
        <v>4057</v>
      </c>
      <c r="AI3391">
        <v>1</v>
      </c>
      <c r="AJ3391" t="s">
        <v>3925</v>
      </c>
      <c r="AK3391" s="3">
        <v>35468</v>
      </c>
      <c r="AL3391" s="10">
        <f>YEAR(ufc_fights_2[[#This Row],[date]])</f>
        <v>1997</v>
      </c>
      <c r="AM3391" t="s">
        <v>3983</v>
      </c>
      <c r="AN3391">
        <v>164</v>
      </c>
      <c r="AO3391" t="s">
        <v>3913</v>
      </c>
      <c r="AP3391">
        <f>IF(ufc_fights_2[[#This Row],[winner]]="Red",ufc_fights_2[[#This Row],[r_fighter_id]],ufc_fights_2[[#This Row],[b_fighter_id]])</f>
        <v>955</v>
      </c>
      <c r="AQ3391" t="str">
        <f>_xlfn.XLOOKUP(ufc_fights_2[[#This Row],[winnerID]],ufc_fighters[id],ufc_fighters[fighter_name],"xxx",0,1)</f>
        <v>Scott Ferrozzo</v>
      </c>
    </row>
    <row r="3392" spans="1:43">
      <c r="A3392">
        <v>807</v>
      </c>
      <c r="B3392">
        <v>2411</v>
      </c>
      <c r="C3392">
        <f>_xlfn.XLOOKUP(ufc_fights_2[[#This Row],[r_fighter_id]],ufc_fighters[id],ufc_fighters[year],"xxx",0,1)</f>
        <v>1984</v>
      </c>
      <c r="D3392">
        <f>_xlfn.XLOOKUP(ufc_fights_2[[#This Row],[b_fighter_id]],ufc_fighters[id],ufc_fighters[year],"Prázdné",0,1)</f>
        <v>1980</v>
      </c>
      <c r="E3392" s="10">
        <f>YEAR(ufc_fights_2[[#This Row],[date]])-ufc_fights_2[[#This Row],[r_year]]</f>
        <v>31</v>
      </c>
      <c r="F3392" s="10">
        <f>YEAR(ufc_fights_2[[#This Row],[date]])-ufc_fights_2[[#This Row],[b_year]]</f>
        <v>35</v>
      </c>
      <c r="G3392">
        <v>0</v>
      </c>
      <c r="H3392">
        <v>1</v>
      </c>
      <c r="I3392">
        <v>0.4783</v>
      </c>
      <c r="J3392">
        <v>0.74419999999999997</v>
      </c>
      <c r="K3392">
        <v>0.4783</v>
      </c>
      <c r="L3392">
        <v>0.74419999999999997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</v>
      </c>
      <c r="T3392" s="2">
        <v>3.4722222222222222E-5</v>
      </c>
      <c r="U3392">
        <v>0.4138</v>
      </c>
      <c r="V3392">
        <v>0.64710000000000001</v>
      </c>
      <c r="W3392">
        <v>0.58330000000000004</v>
      </c>
      <c r="X3392">
        <v>0.6</v>
      </c>
      <c r="Y3392">
        <v>0.875</v>
      </c>
      <c r="Z3392">
        <v>0.4783</v>
      </c>
      <c r="AA3392">
        <v>0.71789999999999998</v>
      </c>
      <c r="AB3392">
        <v>0</v>
      </c>
      <c r="AC3392">
        <v>0</v>
      </c>
      <c r="AD3392">
        <v>0</v>
      </c>
      <c r="AE3392">
        <v>1</v>
      </c>
      <c r="AF3392" t="s">
        <v>3910</v>
      </c>
      <c r="AG3392" s="2">
        <v>3.2754629629629631E-3</v>
      </c>
      <c r="AH3392" t="s">
        <v>3911</v>
      </c>
      <c r="AI3392">
        <v>3</v>
      </c>
      <c r="AJ3392" t="s">
        <v>3928</v>
      </c>
      <c r="AK3392" s="3">
        <v>42357</v>
      </c>
      <c r="AL3392" s="10">
        <f>YEAR(ufc_fights_2[[#This Row],[date]])</f>
        <v>2015</v>
      </c>
      <c r="AM3392" t="s">
        <v>3983</v>
      </c>
      <c r="AN3392">
        <v>49</v>
      </c>
      <c r="AO3392" t="s">
        <v>3918</v>
      </c>
      <c r="AP3392">
        <f>IF(ufc_fights_2[[#This Row],[winner]]="Red",ufc_fights_2[[#This Row],[r_fighter_id]],ufc_fights_2[[#This Row],[b_fighter_id]])</f>
        <v>2411</v>
      </c>
      <c r="AQ3392" t="str">
        <f>_xlfn.XLOOKUP(ufc_fights_2[[#This Row],[winnerID]],ufc_fighters[id],ufc_fighters[fighter_name],"xxx",0,1)</f>
        <v>Alistair Overeem</v>
      </c>
    </row>
    <row r="3393" spans="1:43">
      <c r="A3393">
        <v>2411</v>
      </c>
      <c r="B3393">
        <v>2464</v>
      </c>
      <c r="C3393">
        <f>_xlfn.XLOOKUP(ufc_fights_2[[#This Row],[r_fighter_id]],ufc_fighters[id],ufc_fighters[year],"xxx",0,1)</f>
        <v>1980</v>
      </c>
      <c r="D3393">
        <f>_xlfn.XLOOKUP(ufc_fights_2[[#This Row],[b_fighter_id]],ufc_fighters[id],ufc_fighters[year],"Prázdné",0,1)</f>
        <v>1992</v>
      </c>
      <c r="E3393" s="10">
        <f>YEAR(ufc_fights_2[[#This Row],[date]])-ufc_fights_2[[#This Row],[r_year]]</f>
        <v>38</v>
      </c>
      <c r="F3393" s="10">
        <f>YEAR(ufc_fights_2[[#This Row],[date]])-ufc_fights_2[[#This Row],[b_year]]</f>
        <v>26</v>
      </c>
      <c r="G3393">
        <v>0</v>
      </c>
      <c r="H3393">
        <v>0</v>
      </c>
      <c r="I3393">
        <v>0.84619999999999995</v>
      </c>
      <c r="J3393">
        <v>0.40620000000000001</v>
      </c>
      <c r="K3393">
        <v>0.8387</v>
      </c>
      <c r="L3393">
        <v>0.48649999999999999</v>
      </c>
      <c r="M3393">
        <v>0.5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1.3425925925925925E-3</v>
      </c>
      <c r="T3393" s="2">
        <v>1.3888888888888889E-4</v>
      </c>
      <c r="U3393">
        <v>0.8125</v>
      </c>
      <c r="V3393">
        <v>0.36</v>
      </c>
      <c r="W3393">
        <v>0.88890000000000002</v>
      </c>
      <c r="X3393">
        <v>1</v>
      </c>
      <c r="Y3393">
        <v>1</v>
      </c>
      <c r="Z3393">
        <v>0.6</v>
      </c>
      <c r="AA3393">
        <v>0.36359999999999998</v>
      </c>
      <c r="AB3393">
        <v>1</v>
      </c>
      <c r="AC3393">
        <v>0.5</v>
      </c>
      <c r="AD3393">
        <v>0.85709999999999997</v>
      </c>
      <c r="AE3393">
        <v>0</v>
      </c>
      <c r="AF3393" t="s">
        <v>3910</v>
      </c>
      <c r="AG3393" s="2">
        <v>3.0208333333333333E-3</v>
      </c>
      <c r="AH3393" t="s">
        <v>3911</v>
      </c>
      <c r="AI3393">
        <v>3</v>
      </c>
      <c r="AJ3393" t="s">
        <v>3946</v>
      </c>
      <c r="AK3393" s="3">
        <v>43428</v>
      </c>
      <c r="AL3393" s="10">
        <f>YEAR(ufc_fights_2[[#This Row],[date]])</f>
        <v>2018</v>
      </c>
      <c r="AM3393" t="s">
        <v>3983</v>
      </c>
      <c r="AN3393">
        <v>52</v>
      </c>
      <c r="AO3393" t="s">
        <v>3913</v>
      </c>
      <c r="AP3393">
        <f>IF(ufc_fights_2[[#This Row],[winner]]="Red",ufc_fights_2[[#This Row],[r_fighter_id]],ufc_fights_2[[#This Row],[b_fighter_id]])</f>
        <v>2411</v>
      </c>
      <c r="AQ3393" t="str">
        <f>_xlfn.XLOOKUP(ufc_fights_2[[#This Row],[winnerID]],ufc_fighters[id],ufc_fighters[fighter_name],"xxx",0,1)</f>
        <v>Alistair Overeem</v>
      </c>
    </row>
    <row r="3394" spans="1:43">
      <c r="A3394">
        <v>2411</v>
      </c>
      <c r="B3394">
        <v>1282</v>
      </c>
      <c r="C3394">
        <f>_xlfn.XLOOKUP(ufc_fights_2[[#This Row],[r_fighter_id]],ufc_fighters[id],ufc_fighters[year],"xxx",0,1)</f>
        <v>1980</v>
      </c>
      <c r="D3394">
        <f>_xlfn.XLOOKUP(ufc_fights_2[[#This Row],[b_fighter_id]],ufc_fighters[id],ufc_fighters[year],"Prázdné",0,1)</f>
        <v>1983</v>
      </c>
      <c r="E3394" s="10">
        <f>YEAR(ufc_fights_2[[#This Row],[date]])-ufc_fights_2[[#This Row],[r_year]]</f>
        <v>40</v>
      </c>
      <c r="F3394" s="10">
        <f>YEAR(ufc_fights_2[[#This Row],[date]])-ufc_fights_2[[#This Row],[b_year]]</f>
        <v>37</v>
      </c>
      <c r="G3394">
        <v>1</v>
      </c>
      <c r="H3394">
        <v>1</v>
      </c>
      <c r="I3394">
        <v>0.8</v>
      </c>
      <c r="J3394">
        <v>0.52080000000000004</v>
      </c>
      <c r="K3394">
        <v>0.84350000000000003</v>
      </c>
      <c r="L3394">
        <v>0.52080000000000004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3.0324074074074073E-3</v>
      </c>
      <c r="T3394" s="2">
        <v>5.4398148148148144E-4</v>
      </c>
      <c r="U3394">
        <v>0.77329999999999999</v>
      </c>
      <c r="V3394">
        <v>0.46339999999999998</v>
      </c>
      <c r="W3394">
        <v>1</v>
      </c>
      <c r="X3394">
        <v>1</v>
      </c>
      <c r="Y3394">
        <v>0</v>
      </c>
      <c r="Z3394">
        <v>0.7</v>
      </c>
      <c r="AA3394">
        <v>0.31580000000000003</v>
      </c>
      <c r="AB3394">
        <v>1</v>
      </c>
      <c r="AC3394">
        <v>0.33329999999999999</v>
      </c>
      <c r="AD3394">
        <v>0.81079999999999997</v>
      </c>
      <c r="AE3394">
        <v>0.69230000000000003</v>
      </c>
      <c r="AF3394" t="s">
        <v>3910</v>
      </c>
      <c r="AG3394" s="2">
        <v>2.0833333333333333E-3</v>
      </c>
      <c r="AH3394" t="s">
        <v>3927</v>
      </c>
      <c r="AI3394">
        <v>5</v>
      </c>
      <c r="AJ3394" t="s">
        <v>3928</v>
      </c>
      <c r="AK3394" s="3">
        <v>43967</v>
      </c>
      <c r="AL3394" s="10">
        <f>YEAR(ufc_fights_2[[#This Row],[date]])</f>
        <v>2020</v>
      </c>
      <c r="AM3394" t="s">
        <v>3983</v>
      </c>
      <c r="AN3394">
        <v>62</v>
      </c>
      <c r="AO3394" t="s">
        <v>3913</v>
      </c>
      <c r="AP3394">
        <f>IF(ufc_fights_2[[#This Row],[winner]]="Red",ufc_fights_2[[#This Row],[r_fighter_id]],ufc_fights_2[[#This Row],[b_fighter_id]])</f>
        <v>2411</v>
      </c>
      <c r="AQ3394" t="str">
        <f>_xlfn.XLOOKUP(ufc_fights_2[[#This Row],[winnerID]],ufc_fighters[id],ufc_fighters[fighter_name],"xxx",0,1)</f>
        <v>Alistair Overeem</v>
      </c>
    </row>
    <row r="3395" spans="1:43">
      <c r="A3395">
        <v>3221</v>
      </c>
      <c r="B3395">
        <v>1675</v>
      </c>
      <c r="C3395">
        <f>_xlfn.XLOOKUP(ufc_fights_2[[#This Row],[r_fighter_id]],ufc_fighters[id],ufc_fighters[year],"xxx",0,1)</f>
        <v>1965</v>
      </c>
      <c r="D3395">
        <f>_xlfn.XLOOKUP(ufc_fights_2[[#This Row],[b_fighter_id]],ufc_fighters[id],ufc_fighters[year],"Prázdné",0,1)</f>
        <v>1964</v>
      </c>
      <c r="E3395" s="10">
        <f>YEAR(ufc_fights_2[[#This Row],[date]])-ufc_fights_2[[#This Row],[r_year]]</f>
        <v>32</v>
      </c>
      <c r="F3395" s="10">
        <f>YEAR(ufc_fights_2[[#This Row],[date]])-ufc_fights_2[[#This Row],[b_year]]</f>
        <v>33</v>
      </c>
      <c r="G3395">
        <v>0</v>
      </c>
      <c r="H3395">
        <v>0</v>
      </c>
      <c r="I3395">
        <v>0.35289999999999999</v>
      </c>
      <c r="J3395">
        <v>0.5</v>
      </c>
      <c r="K3395">
        <v>0.62070000000000003</v>
      </c>
      <c r="L3395">
        <v>0.79569999999999996</v>
      </c>
      <c r="M3395">
        <v>0</v>
      </c>
      <c r="N3395">
        <v>0.5</v>
      </c>
      <c r="O3395">
        <v>1</v>
      </c>
      <c r="P3395">
        <v>0</v>
      </c>
      <c r="Q3395">
        <v>0</v>
      </c>
      <c r="R3395">
        <v>0</v>
      </c>
      <c r="S3395" s="2">
        <v>0</v>
      </c>
      <c r="T3395" s="2">
        <v>0</v>
      </c>
      <c r="U3395">
        <v>0.3125</v>
      </c>
      <c r="V3395">
        <v>0.42859999999999998</v>
      </c>
      <c r="W3395">
        <v>0</v>
      </c>
      <c r="X3395">
        <v>1</v>
      </c>
      <c r="Y3395">
        <v>0</v>
      </c>
      <c r="Z3395">
        <v>0.46150000000000002</v>
      </c>
      <c r="AA3395">
        <v>0.5</v>
      </c>
      <c r="AB3395">
        <v>0</v>
      </c>
      <c r="AC3395">
        <v>0</v>
      </c>
      <c r="AD3395">
        <v>0</v>
      </c>
      <c r="AE3395">
        <v>0.52939999999999998</v>
      </c>
      <c r="AF3395" t="s">
        <v>3933</v>
      </c>
      <c r="AG3395" s="2">
        <v>7.0023148148148145E-3</v>
      </c>
      <c r="AH3395" t="s">
        <v>4106</v>
      </c>
      <c r="AI3395">
        <v>1</v>
      </c>
      <c r="AJ3395" t="s">
        <v>4058</v>
      </c>
      <c r="AK3395" s="3">
        <v>35785</v>
      </c>
      <c r="AL3395" s="10">
        <f>YEAR(ufc_fights_2[[#This Row],[date]])</f>
        <v>1997</v>
      </c>
      <c r="AM3395" t="s">
        <v>3983</v>
      </c>
      <c r="AN3395">
        <v>162</v>
      </c>
      <c r="AO3395" t="s">
        <v>3913</v>
      </c>
      <c r="AP3395">
        <f>IF(ufc_fights_2[[#This Row],[winner]]="Red",ufc_fights_2[[#This Row],[r_fighter_id]],ufc_fights_2[[#This Row],[b_fighter_id]])</f>
        <v>3221</v>
      </c>
      <c r="AQ3395" t="str">
        <f>_xlfn.XLOOKUP(ufc_fights_2[[#This Row],[winnerID]],ufc_fighters[id],ufc_fighters[fighter_name],"xxx",0,1)</f>
        <v>Tra Telligman</v>
      </c>
    </row>
    <row r="3396" spans="1:43">
      <c r="A3396">
        <v>134</v>
      </c>
      <c r="B3396">
        <v>321</v>
      </c>
      <c r="C3396">
        <f>_xlfn.XLOOKUP(ufc_fights_2[[#This Row],[r_fighter_id]],ufc_fighters[id],ufc_fighters[year],"xxx",0,1)</f>
        <v>1979</v>
      </c>
      <c r="D3396">
        <f>_xlfn.XLOOKUP(ufc_fights_2[[#This Row],[b_fighter_id]],ufc_fighters[id],ufc_fighters[year],"Prázdné",0,1)</f>
        <v>1991</v>
      </c>
      <c r="E3396" s="10">
        <f>YEAR(ufc_fights_2[[#This Row],[date]])-ufc_fights_2[[#This Row],[r_year]]</f>
        <v>41</v>
      </c>
      <c r="F3396" s="10">
        <f>YEAR(ufc_fights_2[[#This Row],[date]])-ufc_fights_2[[#This Row],[b_year]]</f>
        <v>29</v>
      </c>
      <c r="G3396">
        <v>0</v>
      </c>
      <c r="H3396">
        <v>0</v>
      </c>
      <c r="I3396">
        <v>0.41460000000000002</v>
      </c>
      <c r="J3396">
        <v>0.57140000000000002</v>
      </c>
      <c r="K3396">
        <v>0.41460000000000002</v>
      </c>
      <c r="L3396">
        <v>0.57140000000000002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</v>
      </c>
      <c r="T3396" s="2">
        <v>0</v>
      </c>
      <c r="U3396">
        <v>0.3019</v>
      </c>
      <c r="V3396">
        <v>0.27589999999999998</v>
      </c>
      <c r="W3396">
        <v>0.46150000000000002</v>
      </c>
      <c r="X3396">
        <v>0.75</v>
      </c>
      <c r="Y3396">
        <v>0.88460000000000005</v>
      </c>
      <c r="Z3396">
        <v>0.40739999999999998</v>
      </c>
      <c r="AA3396">
        <v>0.57630000000000003</v>
      </c>
      <c r="AB3396">
        <v>1</v>
      </c>
      <c r="AC3396">
        <v>0</v>
      </c>
      <c r="AD3396">
        <v>0</v>
      </c>
      <c r="AE3396">
        <v>0</v>
      </c>
      <c r="AF3396" t="s">
        <v>3915</v>
      </c>
      <c r="AG3396" s="2">
        <v>3.472222222222222E-3</v>
      </c>
      <c r="AH3396" t="s">
        <v>3911</v>
      </c>
      <c r="AI3396">
        <v>3</v>
      </c>
      <c r="AJ3396" t="s">
        <v>3916</v>
      </c>
      <c r="AK3396" s="3">
        <v>44142</v>
      </c>
      <c r="AL3396" s="10">
        <f>YEAR(ufc_fights_2[[#This Row],[date]])</f>
        <v>2020</v>
      </c>
      <c r="AM3396" t="s">
        <v>3983</v>
      </c>
      <c r="AN3396">
        <v>1</v>
      </c>
      <c r="AO3396" t="s">
        <v>3913</v>
      </c>
      <c r="AP3396">
        <f>IF(ufc_fights_2[[#This Row],[winner]]="Red",ufc_fights_2[[#This Row],[r_fighter_id]],ufc_fights_2[[#This Row],[b_fighter_id]])</f>
        <v>134</v>
      </c>
      <c r="AQ3396" t="str">
        <f>_xlfn.XLOOKUP(ufc_fights_2[[#This Row],[winnerID]],ufc_fighters[id],ufc_fighters[fighter_name],"xxx",0,1)</f>
        <v>Andrei Arlovski</v>
      </c>
    </row>
    <row r="3397" spans="1:43">
      <c r="A3397">
        <v>134</v>
      </c>
      <c r="B3397">
        <v>2129</v>
      </c>
      <c r="C3397">
        <f>_xlfn.XLOOKUP(ufc_fights_2[[#This Row],[r_fighter_id]],ufc_fighters[id],ufc_fighters[year],"xxx",0,1)</f>
        <v>1979</v>
      </c>
      <c r="D3397">
        <f>_xlfn.XLOOKUP(ufc_fights_2[[#This Row],[b_fighter_id]],ufc_fighters[id],ufc_fighters[year],"Prázdné",0,1)</f>
        <v>1979</v>
      </c>
      <c r="E3397" s="10">
        <f>YEAR(ufc_fights_2[[#This Row],[date]])-ufc_fights_2[[#This Row],[r_year]]</f>
        <v>36</v>
      </c>
      <c r="F3397" s="10">
        <f>YEAR(ufc_fights_2[[#This Row],[date]])-ufc_fights_2[[#This Row],[b_year]]</f>
        <v>36</v>
      </c>
      <c r="G3397">
        <v>0</v>
      </c>
      <c r="H3397">
        <v>0</v>
      </c>
      <c r="I3397">
        <v>0.52700000000000002</v>
      </c>
      <c r="J3397">
        <v>0.46150000000000002</v>
      </c>
      <c r="K3397">
        <v>0.64810000000000001</v>
      </c>
      <c r="L3397">
        <v>0.65059999999999996</v>
      </c>
      <c r="M3397">
        <v>0</v>
      </c>
      <c r="N3397">
        <v>0.2</v>
      </c>
      <c r="O3397">
        <v>0</v>
      </c>
      <c r="P3397">
        <v>0</v>
      </c>
      <c r="Q3397">
        <v>0</v>
      </c>
      <c r="R3397">
        <v>0</v>
      </c>
      <c r="S3397" s="2">
        <v>2.4537037037037036E-3</v>
      </c>
      <c r="T3397" s="2">
        <v>2.7662037037037039E-3</v>
      </c>
      <c r="U3397">
        <v>0.39290000000000003</v>
      </c>
      <c r="V3397">
        <v>0.36359999999999998</v>
      </c>
      <c r="W3397">
        <v>1</v>
      </c>
      <c r="X3397">
        <v>0.88890000000000002</v>
      </c>
      <c r="Y3397">
        <v>0</v>
      </c>
      <c r="Z3397">
        <v>0.48280000000000001</v>
      </c>
      <c r="AA3397">
        <v>0.29409999999999997</v>
      </c>
      <c r="AB3397">
        <v>0.6875</v>
      </c>
      <c r="AC3397">
        <v>0.88890000000000002</v>
      </c>
      <c r="AD3397">
        <v>0</v>
      </c>
      <c r="AE3397">
        <v>0.66669999999999996</v>
      </c>
      <c r="AF3397" t="s">
        <v>3915</v>
      </c>
      <c r="AG3397" s="2">
        <v>3.472222222222222E-3</v>
      </c>
      <c r="AH3397" t="s">
        <v>3911</v>
      </c>
      <c r="AI3397">
        <v>3</v>
      </c>
      <c r="AJ3397" t="s">
        <v>3925</v>
      </c>
      <c r="AK3397" s="3">
        <v>42252</v>
      </c>
      <c r="AL3397" s="10">
        <f>YEAR(ufc_fights_2[[#This Row],[date]])</f>
        <v>2015</v>
      </c>
      <c r="AM3397" t="s">
        <v>3983</v>
      </c>
      <c r="AN3397">
        <v>1</v>
      </c>
      <c r="AO3397" t="s">
        <v>3913</v>
      </c>
      <c r="AP3397">
        <f>IF(ufc_fights_2[[#This Row],[winner]]="Red",ufc_fights_2[[#This Row],[r_fighter_id]],ufc_fights_2[[#This Row],[b_fighter_id]])</f>
        <v>134</v>
      </c>
      <c r="AQ3397" t="str">
        <f>_xlfn.XLOOKUP(ufc_fights_2[[#This Row],[winnerID]],ufc_fighters[id],ufc_fighters[fighter_name],"xxx",0,1)</f>
        <v>Andrei Arlovski</v>
      </c>
    </row>
    <row r="3398" spans="1:43">
      <c r="A3398">
        <v>134</v>
      </c>
      <c r="B3398">
        <v>657</v>
      </c>
      <c r="C3398">
        <f>_xlfn.XLOOKUP(ufc_fights_2[[#This Row],[r_fighter_id]],ufc_fighters[id],ufc_fighters[year],"xxx",0,1)</f>
        <v>1979</v>
      </c>
      <c r="D3398">
        <f>_xlfn.XLOOKUP(ufc_fights_2[[#This Row],[b_fighter_id]],ufc_fighters[id],ufc_fighters[year],"Prázdné",0,1)</f>
        <v>1978</v>
      </c>
      <c r="E3398" s="10">
        <f>YEAR(ufc_fights_2[[#This Row],[date]])-ufc_fights_2[[#This Row],[r_year]]</f>
        <v>27</v>
      </c>
      <c r="F3398" s="10">
        <f>YEAR(ufc_fights_2[[#This Row],[date]])-ufc_fights_2[[#This Row],[b_year]]</f>
        <v>28</v>
      </c>
      <c r="G3398">
        <v>0</v>
      </c>
      <c r="H3398">
        <v>0</v>
      </c>
      <c r="I3398">
        <v>0.63639999999999997</v>
      </c>
      <c r="J3398">
        <v>0</v>
      </c>
      <c r="K3398">
        <v>0.8649</v>
      </c>
      <c r="L3398">
        <v>0</v>
      </c>
      <c r="M3398">
        <v>0</v>
      </c>
      <c r="N3398">
        <v>0</v>
      </c>
      <c r="O3398">
        <v>1</v>
      </c>
      <c r="P3398">
        <v>2</v>
      </c>
      <c r="Q3398">
        <v>0</v>
      </c>
      <c r="R3398">
        <v>0</v>
      </c>
      <c r="S3398" s="2">
        <v>9.6064814814814819E-4</v>
      </c>
      <c r="T3398" s="2">
        <v>5.9027777777777778E-4</v>
      </c>
      <c r="U3398">
        <v>0.55559999999999998</v>
      </c>
      <c r="V3398">
        <v>0</v>
      </c>
      <c r="W3398">
        <v>0</v>
      </c>
      <c r="X3398">
        <v>1</v>
      </c>
      <c r="Y3398">
        <v>0</v>
      </c>
      <c r="Z3398">
        <v>0.33329999999999999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 t="s">
        <v>3910</v>
      </c>
      <c r="AG3398" s="2">
        <v>2.2569444444444442E-3</v>
      </c>
      <c r="AH3398" t="s">
        <v>3911</v>
      </c>
      <c r="AI3398">
        <v>3</v>
      </c>
      <c r="AJ3398" t="s">
        <v>3914</v>
      </c>
      <c r="AK3398" s="3">
        <v>39081</v>
      </c>
      <c r="AL3398" s="10">
        <f>YEAR(ufc_fights_2[[#This Row],[date]])</f>
        <v>2006</v>
      </c>
      <c r="AM3398" t="s">
        <v>3983</v>
      </c>
      <c r="AN3398">
        <v>1</v>
      </c>
      <c r="AO3398" t="s">
        <v>3913</v>
      </c>
      <c r="AP3398">
        <f>IF(ufc_fights_2[[#This Row],[winner]]="Red",ufc_fights_2[[#This Row],[r_fighter_id]],ufc_fights_2[[#This Row],[b_fighter_id]])</f>
        <v>134</v>
      </c>
      <c r="AQ3398" t="str">
        <f>_xlfn.XLOOKUP(ufc_fights_2[[#This Row],[winnerID]],ufc_fighters[id],ufc_fighters[fighter_name],"xxx",0,1)</f>
        <v>Andrei Arlovski</v>
      </c>
    </row>
    <row r="3399" spans="1:43">
      <c r="A3399">
        <v>134</v>
      </c>
      <c r="B3399">
        <v>2892</v>
      </c>
      <c r="C3399">
        <f>_xlfn.XLOOKUP(ufc_fights_2[[#This Row],[r_fighter_id]],ufc_fighters[id],ufc_fighters[year],"xxx",0,1)</f>
        <v>1979</v>
      </c>
      <c r="D3399">
        <f>_xlfn.XLOOKUP(ufc_fights_2[[#This Row],[b_fighter_id]],ufc_fighters[id],ufc_fighters[year],"Prázdné",0,1)</f>
        <v>1983</v>
      </c>
      <c r="E3399" s="10">
        <f>YEAR(ufc_fights_2[[#This Row],[date]])-ufc_fights_2[[#This Row],[r_year]]</f>
        <v>35</v>
      </c>
      <c r="F3399" s="10">
        <f>YEAR(ufc_fights_2[[#This Row],[date]])-ufc_fights_2[[#This Row],[b_year]]</f>
        <v>31</v>
      </c>
      <c r="G3399">
        <v>0</v>
      </c>
      <c r="H3399">
        <v>0</v>
      </c>
      <c r="I3399">
        <v>0.21820000000000001</v>
      </c>
      <c r="J3399">
        <v>0.34089999999999998</v>
      </c>
      <c r="K3399">
        <v>0.46510000000000001</v>
      </c>
      <c r="L3399">
        <v>0.47789999999999999</v>
      </c>
      <c r="M3399">
        <v>0</v>
      </c>
      <c r="N3399">
        <v>0.2</v>
      </c>
      <c r="O3399">
        <v>0</v>
      </c>
      <c r="P3399">
        <v>0</v>
      </c>
      <c r="Q3399">
        <v>0</v>
      </c>
      <c r="R3399">
        <v>0</v>
      </c>
      <c r="S3399" s="2">
        <v>2.1990740740740742E-3</v>
      </c>
      <c r="T3399" s="2">
        <v>2.2222222222222222E-3</v>
      </c>
      <c r="U3399">
        <v>0.13950000000000001</v>
      </c>
      <c r="V3399">
        <v>0.29870000000000002</v>
      </c>
      <c r="W3399">
        <v>0.5</v>
      </c>
      <c r="X3399">
        <v>0.5</v>
      </c>
      <c r="Y3399">
        <v>0</v>
      </c>
      <c r="Z3399">
        <v>0.22</v>
      </c>
      <c r="AA3399">
        <v>0.3125</v>
      </c>
      <c r="AB3399">
        <v>0.2</v>
      </c>
      <c r="AC3399">
        <v>0.375</v>
      </c>
      <c r="AD3399">
        <v>0</v>
      </c>
      <c r="AE3399">
        <v>0.375</v>
      </c>
      <c r="AF3399" t="s">
        <v>3922</v>
      </c>
      <c r="AG3399" s="2">
        <v>3.472222222222222E-3</v>
      </c>
      <c r="AH3399" t="s">
        <v>3911</v>
      </c>
      <c r="AI3399">
        <v>3</v>
      </c>
      <c r="AJ3399" t="s">
        <v>3925</v>
      </c>
      <c r="AK3399" s="3">
        <v>41804</v>
      </c>
      <c r="AL3399" s="10">
        <f>YEAR(ufc_fights_2[[#This Row],[date]])</f>
        <v>2014</v>
      </c>
      <c r="AM3399" t="s">
        <v>3983</v>
      </c>
      <c r="AN3399">
        <v>80</v>
      </c>
      <c r="AO3399" t="s">
        <v>3913</v>
      </c>
      <c r="AP3399">
        <f>IF(ufc_fights_2[[#This Row],[winner]]="Red",ufc_fights_2[[#This Row],[r_fighter_id]],ufc_fights_2[[#This Row],[b_fighter_id]])</f>
        <v>134</v>
      </c>
      <c r="AQ3399" t="str">
        <f>_xlfn.XLOOKUP(ufc_fights_2[[#This Row],[winnerID]],ufc_fighters[id],ufc_fighters[fighter_name],"xxx",0,1)</f>
        <v>Andrei Arlovski</v>
      </c>
    </row>
    <row r="3400" spans="1:43">
      <c r="A3400">
        <v>134</v>
      </c>
      <c r="B3400">
        <v>2349</v>
      </c>
      <c r="C3400">
        <f>_xlfn.XLOOKUP(ufc_fights_2[[#This Row],[r_fighter_id]],ufc_fighters[id],ufc_fighters[year],"xxx",0,1)</f>
        <v>1979</v>
      </c>
      <c r="D3400">
        <f>_xlfn.XLOOKUP(ufc_fights_2[[#This Row],[b_fighter_id]],ufc_fighters[id],ufc_fighters[year],"Prázdné",0,1)</f>
        <v>1984</v>
      </c>
      <c r="E3400" s="10">
        <f>YEAR(ufc_fights_2[[#This Row],[date]])-ufc_fights_2[[#This Row],[r_year]]</f>
        <v>29</v>
      </c>
      <c r="F3400" s="10">
        <f>YEAR(ufc_fights_2[[#This Row],[date]])-ufc_fights_2[[#This Row],[b_year]]</f>
        <v>24</v>
      </c>
      <c r="G3400">
        <v>0</v>
      </c>
      <c r="H3400">
        <v>0</v>
      </c>
      <c r="I3400">
        <v>0.4</v>
      </c>
      <c r="J3400">
        <v>0.33329999999999999</v>
      </c>
      <c r="K3400">
        <v>0.63949999999999996</v>
      </c>
      <c r="L3400">
        <v>0.71150000000000002</v>
      </c>
      <c r="M3400">
        <v>1</v>
      </c>
      <c r="N3400">
        <v>0.1429</v>
      </c>
      <c r="O3400">
        <v>0</v>
      </c>
      <c r="P3400">
        <v>0</v>
      </c>
      <c r="Q3400">
        <v>0</v>
      </c>
      <c r="R3400">
        <v>0</v>
      </c>
      <c r="S3400" s="2">
        <v>1.3773148148148147E-3</v>
      </c>
      <c r="T3400" s="2">
        <v>3.2870370370370371E-3</v>
      </c>
      <c r="U3400">
        <v>0.29630000000000001</v>
      </c>
      <c r="V3400">
        <v>0.2727</v>
      </c>
      <c r="W3400">
        <v>0.33329999999999999</v>
      </c>
      <c r="X3400">
        <v>1</v>
      </c>
      <c r="Y3400">
        <v>0</v>
      </c>
      <c r="Z3400">
        <v>0.33329999999999999</v>
      </c>
      <c r="AA3400">
        <v>0.125</v>
      </c>
      <c r="AB3400">
        <v>0</v>
      </c>
      <c r="AC3400">
        <v>0.5</v>
      </c>
      <c r="AD3400">
        <v>0.53849999999999998</v>
      </c>
      <c r="AE3400">
        <v>1</v>
      </c>
      <c r="AF3400" t="s">
        <v>3910</v>
      </c>
      <c r="AG3400" s="2">
        <v>2.9745370370370373E-3</v>
      </c>
      <c r="AH3400" t="s">
        <v>3911</v>
      </c>
      <c r="AI3400">
        <v>3</v>
      </c>
      <c r="AJ3400" t="s">
        <v>4053</v>
      </c>
      <c r="AK3400" s="3">
        <v>39508</v>
      </c>
      <c r="AL3400" s="10">
        <f>YEAR(ufc_fights_2[[#This Row],[date]])</f>
        <v>2008</v>
      </c>
      <c r="AM3400" t="s">
        <v>3983</v>
      </c>
      <c r="AN3400">
        <v>143</v>
      </c>
      <c r="AO3400" t="s">
        <v>3913</v>
      </c>
      <c r="AP3400">
        <f>IF(ufc_fights_2[[#This Row],[winner]]="Red",ufc_fights_2[[#This Row],[r_fighter_id]],ufc_fights_2[[#This Row],[b_fighter_id]])</f>
        <v>134</v>
      </c>
      <c r="AQ3400" t="str">
        <f>_xlfn.XLOOKUP(ufc_fights_2[[#This Row],[winnerID]],ufc_fighters[id],ufc_fighters[fighter_name],"xxx",0,1)</f>
        <v>Andrei Arlovski</v>
      </c>
    </row>
    <row r="3401" spans="1:43">
      <c r="A3401">
        <v>134</v>
      </c>
      <c r="B3401">
        <v>400</v>
      </c>
      <c r="C3401">
        <f>_xlfn.XLOOKUP(ufc_fights_2[[#This Row],[r_fighter_id]],ufc_fighters[id],ufc_fighters[year],"xxx",0,1)</f>
        <v>1979</v>
      </c>
      <c r="D3401">
        <f>_xlfn.XLOOKUP(ufc_fights_2[[#This Row],[b_fighter_id]],ufc_fighters[id],ufc_fighters[year],"Prázdné",0,1)</f>
        <v>1974</v>
      </c>
      <c r="E3401" s="10">
        <f>YEAR(ufc_fights_2[[#This Row],[date]])-ufc_fights_2[[#This Row],[r_year]]</f>
        <v>26</v>
      </c>
      <c r="F3401" s="10">
        <f>YEAR(ufc_fights_2[[#This Row],[date]])-ufc_fights_2[[#This Row],[b_year]]</f>
        <v>31</v>
      </c>
      <c r="G3401">
        <v>1</v>
      </c>
      <c r="H3401">
        <v>0</v>
      </c>
      <c r="I3401">
        <v>0.33329999999999999</v>
      </c>
      <c r="J3401">
        <v>0.33329999999999999</v>
      </c>
      <c r="K3401">
        <v>0.33329999999999999</v>
      </c>
      <c r="L3401">
        <v>0.33329999999999999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3.4722222222222222E-5</v>
      </c>
      <c r="T3401" s="2">
        <v>0</v>
      </c>
      <c r="U3401">
        <v>0.33329999999999999</v>
      </c>
      <c r="V3401">
        <v>0.33329999999999999</v>
      </c>
      <c r="W3401">
        <v>0</v>
      </c>
      <c r="X3401">
        <v>0</v>
      </c>
      <c r="Y3401">
        <v>0</v>
      </c>
      <c r="Z3401">
        <v>0.33329999999999999</v>
      </c>
      <c r="AA3401">
        <v>0.33329999999999999</v>
      </c>
      <c r="AB3401">
        <v>0</v>
      </c>
      <c r="AC3401">
        <v>0</v>
      </c>
      <c r="AD3401">
        <v>0</v>
      </c>
      <c r="AE3401">
        <v>0</v>
      </c>
      <c r="AF3401" t="s">
        <v>3910</v>
      </c>
      <c r="AG3401" s="2">
        <v>1.7361111111111112E-4</v>
      </c>
      <c r="AH3401" t="s">
        <v>3927</v>
      </c>
      <c r="AI3401">
        <v>5</v>
      </c>
      <c r="AJ3401" t="s">
        <v>3925</v>
      </c>
      <c r="AK3401" s="3">
        <v>38632</v>
      </c>
      <c r="AL3401" s="10">
        <f>YEAR(ufc_fights_2[[#This Row],[date]])</f>
        <v>2005</v>
      </c>
      <c r="AM3401" t="s">
        <v>3983</v>
      </c>
      <c r="AN3401">
        <v>144</v>
      </c>
      <c r="AO3401" t="s">
        <v>3913</v>
      </c>
      <c r="AP3401">
        <f>IF(ufc_fights_2[[#This Row],[winner]]="Red",ufc_fights_2[[#This Row],[r_fighter_id]],ufc_fights_2[[#This Row],[b_fighter_id]])</f>
        <v>134</v>
      </c>
      <c r="AQ3401" t="str">
        <f>_xlfn.XLOOKUP(ufc_fights_2[[#This Row],[winnerID]],ufc_fighters[id],ufc_fighters[fighter_name],"xxx",0,1)</f>
        <v>Andrei Arlovski</v>
      </c>
    </row>
    <row r="3402" spans="1:43">
      <c r="A3402">
        <v>2989</v>
      </c>
      <c r="B3402">
        <v>134</v>
      </c>
      <c r="C3402">
        <f>_xlfn.XLOOKUP(ufc_fights_2[[#This Row],[r_fighter_id]],ufc_fighters[id],ufc_fighters[year],"xxx",0,1)</f>
        <v>1979</v>
      </c>
      <c r="D3402">
        <f>_xlfn.XLOOKUP(ufc_fights_2[[#This Row],[b_fighter_id]],ufc_fighters[id],ufc_fighters[year],"Prázdné",0,1)</f>
        <v>1979</v>
      </c>
      <c r="E3402" s="10">
        <f>YEAR(ufc_fights_2[[#This Row],[date]])-ufc_fights_2[[#This Row],[r_year]]</f>
        <v>35</v>
      </c>
      <c r="F3402" s="10">
        <f>YEAR(ufc_fights_2[[#This Row],[date]])-ufc_fights_2[[#This Row],[b_year]]</f>
        <v>35</v>
      </c>
      <c r="G3402">
        <v>0</v>
      </c>
      <c r="H3402">
        <v>1</v>
      </c>
      <c r="I3402">
        <v>0.46150000000000002</v>
      </c>
      <c r="J3402">
        <v>0.39389999999999997</v>
      </c>
      <c r="K3402">
        <v>0.46150000000000002</v>
      </c>
      <c r="L3402">
        <v>0.4118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</v>
      </c>
      <c r="T3402" s="2">
        <v>3.4722222222222222E-5</v>
      </c>
      <c r="U3402">
        <v>0.28570000000000001</v>
      </c>
      <c r="V3402">
        <v>0.29630000000000001</v>
      </c>
      <c r="W3402">
        <v>0.66669999999999996</v>
      </c>
      <c r="X3402">
        <v>0.66669999999999996</v>
      </c>
      <c r="Y3402">
        <v>1</v>
      </c>
      <c r="Z3402">
        <v>0.45450000000000002</v>
      </c>
      <c r="AA3402">
        <v>0.30769999999999997</v>
      </c>
      <c r="AB3402">
        <v>0.5</v>
      </c>
      <c r="AC3402">
        <v>0.33329999999999999</v>
      </c>
      <c r="AD3402">
        <v>0</v>
      </c>
      <c r="AE3402">
        <v>1</v>
      </c>
      <c r="AF3402" t="s">
        <v>3910</v>
      </c>
      <c r="AG3402" s="2">
        <v>2.0717592592592593E-3</v>
      </c>
      <c r="AH3402" t="s">
        <v>3927</v>
      </c>
      <c r="AI3402">
        <v>5</v>
      </c>
      <c r="AJ3402" t="s">
        <v>3940</v>
      </c>
      <c r="AK3402" s="3">
        <v>41895</v>
      </c>
      <c r="AL3402" s="10">
        <f>YEAR(ufc_fights_2[[#This Row],[date]])</f>
        <v>2014</v>
      </c>
      <c r="AM3402" t="s">
        <v>3983</v>
      </c>
      <c r="AN3402">
        <v>44</v>
      </c>
      <c r="AO3402" t="s">
        <v>3918</v>
      </c>
      <c r="AP3402">
        <f>IF(ufc_fights_2[[#This Row],[winner]]="Red",ufc_fights_2[[#This Row],[r_fighter_id]],ufc_fights_2[[#This Row],[b_fighter_id]])</f>
        <v>134</v>
      </c>
      <c r="AQ3402" t="str">
        <f>_xlfn.XLOOKUP(ufc_fights_2[[#This Row],[winnerID]],ufc_fighters[id],ufc_fighters[fighter_name],"xxx",0,1)</f>
        <v>Andrei Arlovski</v>
      </c>
    </row>
    <row r="3403" spans="1:43">
      <c r="A3403">
        <v>1835</v>
      </c>
      <c r="B3403">
        <v>321</v>
      </c>
      <c r="C3403">
        <f>_xlfn.XLOOKUP(ufc_fights_2[[#This Row],[r_fighter_id]],ufc_fighters[id],ufc_fighters[year],"xxx",0,1)</f>
        <v>1985</v>
      </c>
      <c r="D3403">
        <f>_xlfn.XLOOKUP(ufc_fights_2[[#This Row],[b_fighter_id]],ufc_fighters[id],ufc_fighters[year],"Prázdné",0,1)</f>
        <v>1991</v>
      </c>
      <c r="E3403" s="10">
        <f>YEAR(ufc_fights_2[[#This Row],[date]])-ufc_fights_2[[#This Row],[r_year]]</f>
        <v>35</v>
      </c>
      <c r="F3403" s="10">
        <f>YEAR(ufc_fights_2[[#This Row],[date]])-ufc_fights_2[[#This Row],[b_year]]</f>
        <v>29</v>
      </c>
      <c r="G3403">
        <v>0</v>
      </c>
      <c r="H3403">
        <v>1</v>
      </c>
      <c r="I3403">
        <v>0.35289999999999999</v>
      </c>
      <c r="J3403">
        <v>0.68179999999999996</v>
      </c>
      <c r="K3403">
        <v>0.35289999999999999</v>
      </c>
      <c r="L3403">
        <v>0.68179999999999996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</v>
      </c>
      <c r="T3403" s="2">
        <v>1.1574074074074073E-5</v>
      </c>
      <c r="U3403">
        <v>0.33329999999999999</v>
      </c>
      <c r="V3403">
        <v>0.5</v>
      </c>
      <c r="W3403">
        <v>0.375</v>
      </c>
      <c r="X3403">
        <v>0</v>
      </c>
      <c r="Y3403">
        <v>0.875</v>
      </c>
      <c r="Z3403">
        <v>0.35289999999999999</v>
      </c>
      <c r="AA3403">
        <v>0.66669999999999996</v>
      </c>
      <c r="AB3403">
        <v>0</v>
      </c>
      <c r="AC3403">
        <v>0</v>
      </c>
      <c r="AD3403">
        <v>0</v>
      </c>
      <c r="AE3403">
        <v>1</v>
      </c>
      <c r="AF3403" t="s">
        <v>3910</v>
      </c>
      <c r="AG3403" s="2">
        <v>1.8634259259259259E-3</v>
      </c>
      <c r="AH3403" t="s">
        <v>3911</v>
      </c>
      <c r="AI3403">
        <v>3</v>
      </c>
      <c r="AJ3403" t="s">
        <v>3914</v>
      </c>
      <c r="AK3403" s="3">
        <v>44009</v>
      </c>
      <c r="AL3403" s="10">
        <f>YEAR(ufc_fights_2[[#This Row],[date]])</f>
        <v>2020</v>
      </c>
      <c r="AM3403" t="s">
        <v>3983</v>
      </c>
      <c r="AN3403">
        <v>1</v>
      </c>
      <c r="AO3403" t="s">
        <v>3918</v>
      </c>
      <c r="AP3403">
        <f>IF(ufc_fights_2[[#This Row],[winner]]="Red",ufc_fights_2[[#This Row],[r_fighter_id]],ufc_fights_2[[#This Row],[b_fighter_id]])</f>
        <v>321</v>
      </c>
      <c r="AQ3403" t="str">
        <f>_xlfn.XLOOKUP(ufc_fights_2[[#This Row],[winnerID]],ufc_fighters[id],ufc_fighters[fighter_name],"xxx",0,1)</f>
        <v>Tanner Boser</v>
      </c>
    </row>
    <row r="3404" spans="1:43">
      <c r="A3404">
        <v>2013</v>
      </c>
      <c r="B3404">
        <v>1984</v>
      </c>
      <c r="C3404">
        <f>_xlfn.XLOOKUP(ufc_fights_2[[#This Row],[r_fighter_id]],ufc_fighters[id],ufc_fighters[year],"xxx",0,1)</f>
        <v>1992</v>
      </c>
      <c r="D3404">
        <f>_xlfn.XLOOKUP(ufc_fights_2[[#This Row],[b_fighter_id]],ufc_fighters[id],ufc_fighters[year],"Prázdné",0,1)</f>
        <v>1986</v>
      </c>
      <c r="E3404" s="10">
        <f>YEAR(ufc_fights_2[[#This Row],[date]])-ufc_fights_2[[#This Row],[r_year]]</f>
        <v>28</v>
      </c>
      <c r="F3404" s="10">
        <f>YEAR(ufc_fights_2[[#This Row],[date]])-ufc_fights_2[[#This Row],[b_year]]</f>
        <v>34</v>
      </c>
      <c r="G3404">
        <v>0</v>
      </c>
      <c r="H3404">
        <v>0</v>
      </c>
      <c r="I3404">
        <v>0.437</v>
      </c>
      <c r="J3404">
        <v>0.52249999999999996</v>
      </c>
      <c r="K3404">
        <v>0.50629999999999997</v>
      </c>
      <c r="L3404">
        <v>0.63160000000000005</v>
      </c>
      <c r="M3404">
        <v>0.5</v>
      </c>
      <c r="N3404">
        <v>0.5</v>
      </c>
      <c r="O3404">
        <v>0</v>
      </c>
      <c r="P3404">
        <v>0</v>
      </c>
      <c r="Q3404">
        <v>0</v>
      </c>
      <c r="R3404">
        <v>0</v>
      </c>
      <c r="S3404" s="2">
        <v>1.7013888888888888E-3</v>
      </c>
      <c r="T3404" s="2">
        <v>1.9907407407407408E-3</v>
      </c>
      <c r="U3404">
        <v>0.34</v>
      </c>
      <c r="V3404">
        <v>0.3947</v>
      </c>
      <c r="W3404">
        <v>0.68969999999999998</v>
      </c>
      <c r="X3404">
        <v>0.83330000000000004</v>
      </c>
      <c r="Y3404">
        <v>0.75</v>
      </c>
      <c r="Z3404">
        <v>0.42859999999999998</v>
      </c>
      <c r="AA3404">
        <v>0.50470000000000004</v>
      </c>
      <c r="AB3404">
        <v>0.83330000000000004</v>
      </c>
      <c r="AC3404">
        <v>1</v>
      </c>
      <c r="AD3404">
        <v>0</v>
      </c>
      <c r="AE3404">
        <v>0</v>
      </c>
      <c r="AF3404" t="s">
        <v>3915</v>
      </c>
      <c r="AG3404" s="2">
        <v>3.472222222222222E-3</v>
      </c>
      <c r="AH3404" t="s">
        <v>3911</v>
      </c>
      <c r="AI3404">
        <v>3</v>
      </c>
      <c r="AJ3404" t="s">
        <v>3912</v>
      </c>
      <c r="AK3404" s="3">
        <v>44149</v>
      </c>
      <c r="AL3404" s="10">
        <f>YEAR(ufc_fights_2[[#This Row],[date]])</f>
        <v>2020</v>
      </c>
      <c r="AM3404" t="s">
        <v>3983</v>
      </c>
      <c r="AN3404">
        <v>1</v>
      </c>
      <c r="AO3404" t="s">
        <v>3913</v>
      </c>
      <c r="AP3404">
        <f>IF(ufc_fights_2[[#This Row],[winner]]="Red",ufc_fights_2[[#This Row],[r_fighter_id]],ufc_fights_2[[#This Row],[b_fighter_id]])</f>
        <v>2013</v>
      </c>
      <c r="AQ3404" t="str">
        <f>_xlfn.XLOOKUP(ufc_fights_2[[#This Row],[winnerID]],ufc_fighters[id],ufc_fighters[fighter_name],"xxx",0,1)</f>
        <v>Don'Tale Mayes</v>
      </c>
    </row>
    <row r="3405" spans="1:43">
      <c r="A3405">
        <v>3091</v>
      </c>
      <c r="B3405">
        <v>321</v>
      </c>
      <c r="C3405">
        <f>_xlfn.XLOOKUP(ufc_fights_2[[#This Row],[r_fighter_id]],ufc_fighters[id],ufc_fighters[year],"xxx",0,1)</f>
        <v>1990</v>
      </c>
      <c r="D3405">
        <f>_xlfn.XLOOKUP(ufc_fights_2[[#This Row],[b_fighter_id]],ufc_fighters[id],ufc_fighters[year],"Prázdné",0,1)</f>
        <v>1991</v>
      </c>
      <c r="E3405" s="10">
        <f>YEAR(ufc_fights_2[[#This Row],[date]])-ufc_fights_2[[#This Row],[r_year]]</f>
        <v>29</v>
      </c>
      <c r="F3405" s="10">
        <f>YEAR(ufc_fights_2[[#This Row],[date]])-ufc_fights_2[[#This Row],[b_year]]</f>
        <v>28</v>
      </c>
      <c r="G3405">
        <v>0</v>
      </c>
      <c r="H3405">
        <v>0</v>
      </c>
      <c r="I3405">
        <v>0.29630000000000001</v>
      </c>
      <c r="J3405">
        <v>0.6159</v>
      </c>
      <c r="K3405">
        <v>0.29630000000000001</v>
      </c>
      <c r="L3405">
        <v>0.6159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</v>
      </c>
      <c r="T3405" s="2">
        <v>0</v>
      </c>
      <c r="U3405">
        <v>0.24099999999999999</v>
      </c>
      <c r="V3405">
        <v>0.38369999999999999</v>
      </c>
      <c r="W3405">
        <v>0.375</v>
      </c>
      <c r="X3405">
        <v>0.66669999999999996</v>
      </c>
      <c r="Y3405">
        <v>0.92110000000000003</v>
      </c>
      <c r="Z3405">
        <v>0.29630000000000001</v>
      </c>
      <c r="AA3405">
        <v>0.6159</v>
      </c>
      <c r="AB3405">
        <v>0</v>
      </c>
      <c r="AC3405">
        <v>0</v>
      </c>
      <c r="AD3405">
        <v>0</v>
      </c>
      <c r="AE3405">
        <v>0</v>
      </c>
      <c r="AF3405" t="s">
        <v>3915</v>
      </c>
      <c r="AG3405" s="2">
        <v>3.472222222222222E-3</v>
      </c>
      <c r="AH3405" t="s">
        <v>3911</v>
      </c>
      <c r="AI3405">
        <v>3</v>
      </c>
      <c r="AJ3405" t="s">
        <v>4000</v>
      </c>
      <c r="AK3405" s="3">
        <v>43756</v>
      </c>
      <c r="AL3405" s="10">
        <f>YEAR(ufc_fights_2[[#This Row],[date]])</f>
        <v>2019</v>
      </c>
      <c r="AM3405" t="s">
        <v>3983</v>
      </c>
      <c r="AN3405">
        <v>61</v>
      </c>
      <c r="AO3405" t="s">
        <v>3918</v>
      </c>
      <c r="AP3405">
        <f>IF(ufc_fights_2[[#This Row],[winner]]="Red",ufc_fights_2[[#This Row],[r_fighter_id]],ufc_fights_2[[#This Row],[b_fighter_id]])</f>
        <v>321</v>
      </c>
      <c r="AQ3405" t="str">
        <f>_xlfn.XLOOKUP(ufc_fights_2[[#This Row],[winnerID]],ufc_fighters[id],ufc_fighters[fighter_name],"xxx",0,1)</f>
        <v>Tanner Boser</v>
      </c>
    </row>
    <row r="3406" spans="1:43">
      <c r="A3406">
        <v>807</v>
      </c>
      <c r="B3406">
        <v>2778</v>
      </c>
      <c r="C3406">
        <f>_xlfn.XLOOKUP(ufc_fights_2[[#This Row],[r_fighter_id]],ufc_fighters[id],ufc_fighters[year],"xxx",0,1)</f>
        <v>1984</v>
      </c>
      <c r="D3406">
        <f>_xlfn.XLOOKUP(ufc_fights_2[[#This Row],[b_fighter_id]],ufc_fighters[id],ufc_fighters[year],"Prázdné",0,1)</f>
        <v>1988</v>
      </c>
      <c r="E3406" s="10">
        <f>YEAR(ufc_fights_2[[#This Row],[date]])-ufc_fights_2[[#This Row],[r_year]]</f>
        <v>36</v>
      </c>
      <c r="F3406" s="10">
        <f>YEAR(ufc_fights_2[[#This Row],[date]])-ufc_fights_2[[#This Row],[b_year]]</f>
        <v>32</v>
      </c>
      <c r="G3406">
        <v>0</v>
      </c>
      <c r="H3406">
        <v>1</v>
      </c>
      <c r="I3406">
        <v>0.54549999999999998</v>
      </c>
      <c r="J3406">
        <v>0.63639999999999997</v>
      </c>
      <c r="K3406">
        <v>0.54549999999999998</v>
      </c>
      <c r="L3406">
        <v>0.63639999999999997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</v>
      </c>
      <c r="T3406" s="2">
        <v>1.0416666666666667E-4</v>
      </c>
      <c r="U3406">
        <v>0.2727</v>
      </c>
      <c r="V3406">
        <v>0.51219999999999999</v>
      </c>
      <c r="W3406">
        <v>0.86670000000000003</v>
      </c>
      <c r="X3406">
        <v>0.71430000000000005</v>
      </c>
      <c r="Y3406">
        <v>0.86960000000000004</v>
      </c>
      <c r="Z3406">
        <v>0.54549999999999998</v>
      </c>
      <c r="AA3406">
        <v>0.61219999999999997</v>
      </c>
      <c r="AB3406">
        <v>0</v>
      </c>
      <c r="AC3406">
        <v>0</v>
      </c>
      <c r="AD3406">
        <v>0</v>
      </c>
      <c r="AE3406">
        <v>0.70589999999999997</v>
      </c>
      <c r="AF3406" t="s">
        <v>3910</v>
      </c>
      <c r="AG3406" s="2">
        <v>2.627314814814815E-3</v>
      </c>
      <c r="AH3406" t="s">
        <v>3911</v>
      </c>
      <c r="AI3406">
        <v>3</v>
      </c>
      <c r="AJ3406" t="s">
        <v>3928</v>
      </c>
      <c r="AK3406" s="3">
        <v>44058</v>
      </c>
      <c r="AL3406" s="10">
        <f>YEAR(ufc_fights_2[[#This Row],[date]])</f>
        <v>2020</v>
      </c>
      <c r="AM3406" t="s">
        <v>3983</v>
      </c>
      <c r="AN3406">
        <v>1</v>
      </c>
      <c r="AO3406" t="s">
        <v>3918</v>
      </c>
      <c r="AP3406">
        <f>IF(ufc_fights_2[[#This Row],[winner]]="Red",ufc_fights_2[[#This Row],[r_fighter_id]],ufc_fights_2[[#This Row],[b_fighter_id]])</f>
        <v>2778</v>
      </c>
      <c r="AQ3406" t="str">
        <f>_xlfn.XLOOKUP(ufc_fights_2[[#This Row],[winnerID]],ufc_fighters[id],ufc_fighters[fighter_name],"xxx",0,1)</f>
        <v>Jairzinho Rozenstruik</v>
      </c>
    </row>
    <row r="3407" spans="1:43">
      <c r="A3407">
        <v>134</v>
      </c>
      <c r="B3407">
        <v>2778</v>
      </c>
      <c r="C3407">
        <f>_xlfn.XLOOKUP(ufc_fights_2[[#This Row],[r_fighter_id]],ufc_fighters[id],ufc_fighters[year],"xxx",0,1)</f>
        <v>1979</v>
      </c>
      <c r="D3407">
        <f>_xlfn.XLOOKUP(ufc_fights_2[[#This Row],[b_fighter_id]],ufc_fighters[id],ufc_fighters[year],"Prázdné",0,1)</f>
        <v>1988</v>
      </c>
      <c r="E3407" s="10">
        <f>YEAR(ufc_fights_2[[#This Row],[date]])-ufc_fights_2[[#This Row],[r_year]]</f>
        <v>40</v>
      </c>
      <c r="F3407" s="10">
        <f>YEAR(ufc_fights_2[[#This Row],[date]])-ufc_fights_2[[#This Row],[b_year]]</f>
        <v>31</v>
      </c>
      <c r="G3407">
        <v>0</v>
      </c>
      <c r="H3407">
        <v>1</v>
      </c>
      <c r="I3407">
        <v>0.44440000000000002</v>
      </c>
      <c r="J3407">
        <v>0.55559999999999998</v>
      </c>
      <c r="K3407">
        <v>0.44440000000000002</v>
      </c>
      <c r="L3407">
        <v>0.55559999999999998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</v>
      </c>
      <c r="T3407" s="2">
        <v>2.3148148148148147E-5</v>
      </c>
      <c r="U3407">
        <v>0.16669999999999999</v>
      </c>
      <c r="V3407">
        <v>0.5</v>
      </c>
      <c r="W3407">
        <v>0</v>
      </c>
      <c r="X3407">
        <v>1</v>
      </c>
      <c r="Y3407">
        <v>1</v>
      </c>
      <c r="Z3407">
        <v>0.44440000000000002</v>
      </c>
      <c r="AA3407">
        <v>0.55559999999999998</v>
      </c>
      <c r="AB3407">
        <v>0</v>
      </c>
      <c r="AC3407">
        <v>0</v>
      </c>
      <c r="AD3407">
        <v>0</v>
      </c>
      <c r="AE3407">
        <v>0</v>
      </c>
      <c r="AF3407" t="s">
        <v>3910</v>
      </c>
      <c r="AG3407" s="2">
        <v>3.3564814814814812E-4</v>
      </c>
      <c r="AH3407" t="s">
        <v>3911</v>
      </c>
      <c r="AI3407">
        <v>3</v>
      </c>
      <c r="AJ3407" t="s">
        <v>3928</v>
      </c>
      <c r="AK3407" s="3">
        <v>43771</v>
      </c>
      <c r="AL3407" s="10">
        <f>YEAR(ufc_fights_2[[#This Row],[date]])</f>
        <v>2019</v>
      </c>
      <c r="AM3407" t="s">
        <v>3983</v>
      </c>
      <c r="AN3407">
        <v>18</v>
      </c>
      <c r="AO3407" t="s">
        <v>3918</v>
      </c>
      <c r="AP3407">
        <f>IF(ufc_fights_2[[#This Row],[winner]]="Red",ufc_fights_2[[#This Row],[r_fighter_id]],ufc_fights_2[[#This Row],[b_fighter_id]])</f>
        <v>2778</v>
      </c>
      <c r="AQ3407" t="str">
        <f>_xlfn.XLOOKUP(ufc_fights_2[[#This Row],[winnerID]],ufc_fighters[id],ufc_fighters[fighter_name],"xxx",0,1)</f>
        <v>Jairzinho Rozenstruik</v>
      </c>
    </row>
    <row r="3408" spans="1:43">
      <c r="A3408">
        <v>134</v>
      </c>
      <c r="B3408">
        <v>360</v>
      </c>
      <c r="C3408">
        <f>_xlfn.XLOOKUP(ufc_fights_2[[#This Row],[r_fighter_id]],ufc_fighters[id],ufc_fighters[year],"xxx",0,1)</f>
        <v>1979</v>
      </c>
      <c r="D3408">
        <f>_xlfn.XLOOKUP(ufc_fights_2[[#This Row],[b_fighter_id]],ufc_fighters[id],ufc_fighters[year],"Prázdné",0,1)</f>
        <v>1974</v>
      </c>
      <c r="E3408" s="10">
        <f>YEAR(ufc_fights_2[[#This Row],[date]])-ufc_fights_2[[#This Row],[r_year]]</f>
        <v>21</v>
      </c>
      <c r="F3408" s="10">
        <f>YEAR(ufc_fights_2[[#This Row],[date]])-ufc_fights_2[[#This Row],[b_year]]</f>
        <v>26</v>
      </c>
      <c r="G3408">
        <v>0</v>
      </c>
      <c r="H3408">
        <v>0</v>
      </c>
      <c r="I3408">
        <v>0.5</v>
      </c>
      <c r="J3408">
        <v>0</v>
      </c>
      <c r="K3408">
        <v>0.5</v>
      </c>
      <c r="L3408">
        <v>0</v>
      </c>
      <c r="M3408">
        <v>1</v>
      </c>
      <c r="N3408">
        <v>0</v>
      </c>
      <c r="O3408">
        <v>2</v>
      </c>
      <c r="P3408">
        <v>0</v>
      </c>
      <c r="Q3408">
        <v>0</v>
      </c>
      <c r="R3408">
        <v>0</v>
      </c>
      <c r="S3408" s="2">
        <v>1.5046296296296297E-4</v>
      </c>
      <c r="T3408" s="2">
        <v>4.6296296296296294E-5</v>
      </c>
      <c r="U3408">
        <v>0.33329999999999999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3933</v>
      </c>
      <c r="AG3408" s="2">
        <v>6.3657407407407413E-4</v>
      </c>
      <c r="AH3408" t="s">
        <v>3911</v>
      </c>
      <c r="AI3408">
        <v>3</v>
      </c>
      <c r="AJ3408" t="s">
        <v>3925</v>
      </c>
      <c r="AK3408" s="3">
        <v>36847</v>
      </c>
      <c r="AL3408" s="10">
        <f>YEAR(ufc_fights_2[[#This Row],[date]])</f>
        <v>2000</v>
      </c>
      <c r="AM3408" t="s">
        <v>3983</v>
      </c>
      <c r="AN3408">
        <v>36</v>
      </c>
      <c r="AO3408" t="s">
        <v>3913</v>
      </c>
      <c r="AP3408">
        <f>IF(ufc_fights_2[[#This Row],[winner]]="Red",ufc_fights_2[[#This Row],[r_fighter_id]],ufc_fights_2[[#This Row],[b_fighter_id]])</f>
        <v>134</v>
      </c>
      <c r="AQ3408" t="str">
        <f>_xlfn.XLOOKUP(ufc_fights_2[[#This Row],[winnerID]],ufc_fighters[id],ufc_fighters[fighter_name],"xxx",0,1)</f>
        <v>Andrei Arlovski</v>
      </c>
    </row>
    <row r="3409" spans="1:43">
      <c r="A3409">
        <v>2411</v>
      </c>
      <c r="B3409">
        <v>2778</v>
      </c>
      <c r="C3409">
        <f>_xlfn.XLOOKUP(ufc_fights_2[[#This Row],[r_fighter_id]],ufc_fighters[id],ufc_fighters[year],"xxx",0,1)</f>
        <v>1980</v>
      </c>
      <c r="D3409">
        <f>_xlfn.XLOOKUP(ufc_fights_2[[#This Row],[b_fighter_id]],ufc_fighters[id],ufc_fighters[year],"Prázdné",0,1)</f>
        <v>1988</v>
      </c>
      <c r="E3409" s="10">
        <f>YEAR(ufc_fights_2[[#This Row],[date]])-ufc_fights_2[[#This Row],[r_year]]</f>
        <v>39</v>
      </c>
      <c r="F3409" s="10">
        <f>YEAR(ufc_fights_2[[#This Row],[date]])-ufc_fights_2[[#This Row],[b_year]]</f>
        <v>31</v>
      </c>
      <c r="G3409">
        <v>0</v>
      </c>
      <c r="H3409">
        <v>1</v>
      </c>
      <c r="I3409">
        <v>0.70479999999999998</v>
      </c>
      <c r="J3409">
        <v>0.42580000000000001</v>
      </c>
      <c r="K3409">
        <v>0.74809999999999999</v>
      </c>
      <c r="L3409">
        <v>0.47599999999999998</v>
      </c>
      <c r="M3409">
        <v>0.2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5.7986111111111112E-3</v>
      </c>
      <c r="T3409" s="2">
        <v>6.9444444444444444E-5</v>
      </c>
      <c r="U3409">
        <v>0.63160000000000005</v>
      </c>
      <c r="V3409">
        <v>0.33729999999999999</v>
      </c>
      <c r="W3409">
        <v>0.92310000000000003</v>
      </c>
      <c r="X3409">
        <v>0.875</v>
      </c>
      <c r="Y3409">
        <v>0.8</v>
      </c>
      <c r="Z3409">
        <v>0.60529999999999995</v>
      </c>
      <c r="AA3409">
        <v>0.37780000000000002</v>
      </c>
      <c r="AB3409">
        <v>1</v>
      </c>
      <c r="AC3409">
        <v>0.70369999999999999</v>
      </c>
      <c r="AD3409">
        <v>0.95</v>
      </c>
      <c r="AE3409">
        <v>1</v>
      </c>
      <c r="AF3409" t="s">
        <v>3910</v>
      </c>
      <c r="AG3409" s="2">
        <v>3.425925925925926E-3</v>
      </c>
      <c r="AH3409" t="s">
        <v>3927</v>
      </c>
      <c r="AI3409">
        <v>5</v>
      </c>
      <c r="AJ3409" t="s">
        <v>3928</v>
      </c>
      <c r="AK3409" s="3">
        <v>43806</v>
      </c>
      <c r="AL3409" s="10">
        <f>YEAR(ufc_fights_2[[#This Row],[date]])</f>
        <v>2019</v>
      </c>
      <c r="AM3409" t="s">
        <v>3983</v>
      </c>
      <c r="AN3409">
        <v>23</v>
      </c>
      <c r="AO3409" t="s">
        <v>3918</v>
      </c>
      <c r="AP3409">
        <f>IF(ufc_fights_2[[#This Row],[winner]]="Red",ufc_fights_2[[#This Row],[r_fighter_id]],ufc_fights_2[[#This Row],[b_fighter_id]])</f>
        <v>2778</v>
      </c>
      <c r="AQ3409" t="str">
        <f>_xlfn.XLOOKUP(ufc_fights_2[[#This Row],[winnerID]],ufc_fighters[id],ufc_fighters[fighter_name],"xxx",0,1)</f>
        <v>Jairzinho Rozenstruik</v>
      </c>
    </row>
    <row r="3410" spans="1:43">
      <c r="A3410">
        <v>134</v>
      </c>
      <c r="B3410">
        <v>3458</v>
      </c>
      <c r="C3410">
        <f>_xlfn.XLOOKUP(ufc_fights_2[[#This Row],[r_fighter_id]],ufc_fighters[id],ufc_fighters[year],"xxx",0,1)</f>
        <v>1979</v>
      </c>
      <c r="D3410">
        <f>_xlfn.XLOOKUP(ufc_fights_2[[#This Row],[b_fighter_id]],ufc_fighters[id],ufc_fighters[year],"Prázdné",0,1)</f>
        <v>1977</v>
      </c>
      <c r="E3410" s="10">
        <f>YEAR(ufc_fights_2[[#This Row],[date]])-ufc_fights_2[[#This Row],[r_year]]</f>
        <v>28</v>
      </c>
      <c r="F3410" s="10">
        <f>YEAR(ufc_fights_2[[#This Row],[date]])-ufc_fights_2[[#This Row],[b_year]]</f>
        <v>30</v>
      </c>
      <c r="G3410">
        <v>1</v>
      </c>
      <c r="H3410">
        <v>0</v>
      </c>
      <c r="I3410">
        <v>0.34570000000000001</v>
      </c>
      <c r="J3410">
        <v>0.2949</v>
      </c>
      <c r="K3410">
        <v>0.35289999999999999</v>
      </c>
      <c r="L3410">
        <v>0.31330000000000002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4.2824074074074075E-4</v>
      </c>
      <c r="T3410" s="2">
        <v>5.7870370370370367E-4</v>
      </c>
      <c r="U3410">
        <v>0.2432</v>
      </c>
      <c r="V3410">
        <v>0.21740000000000001</v>
      </c>
      <c r="W3410">
        <v>0</v>
      </c>
      <c r="X3410">
        <v>0.46339999999999998</v>
      </c>
      <c r="Y3410">
        <v>1</v>
      </c>
      <c r="Z3410">
        <v>0.27939999999999998</v>
      </c>
      <c r="AA3410">
        <v>0.23530000000000001</v>
      </c>
      <c r="AB3410">
        <v>0.625</v>
      </c>
      <c r="AC3410">
        <v>0.7</v>
      </c>
      <c r="AD3410">
        <v>0.8</v>
      </c>
      <c r="AE3410">
        <v>0</v>
      </c>
      <c r="AF3410" t="s">
        <v>3915</v>
      </c>
      <c r="AG3410" s="2">
        <v>3.472222222222222E-3</v>
      </c>
      <c r="AH3410" t="s">
        <v>3911</v>
      </c>
      <c r="AI3410">
        <v>3</v>
      </c>
      <c r="AJ3410" t="s">
        <v>3914</v>
      </c>
      <c r="AK3410" s="3">
        <v>39193</v>
      </c>
      <c r="AL3410" s="10">
        <f>YEAR(ufc_fights_2[[#This Row],[date]])</f>
        <v>2007</v>
      </c>
      <c r="AM3410" t="s">
        <v>3983</v>
      </c>
      <c r="AN3410">
        <v>33</v>
      </c>
      <c r="AO3410" t="s">
        <v>3913</v>
      </c>
      <c r="AP3410">
        <f>IF(ufc_fights_2[[#This Row],[winner]]="Red",ufc_fights_2[[#This Row],[r_fighter_id]],ufc_fights_2[[#This Row],[b_fighter_id]])</f>
        <v>134</v>
      </c>
      <c r="AQ3410" t="str">
        <f>_xlfn.XLOOKUP(ufc_fights_2[[#This Row],[winnerID]],ufc_fighters[id],ufc_fighters[fighter_name],"xxx",0,1)</f>
        <v>Andrei Arlovski</v>
      </c>
    </row>
    <row r="3411" spans="1:43">
      <c r="A3411">
        <v>40</v>
      </c>
      <c r="B3411">
        <v>2778</v>
      </c>
      <c r="C3411">
        <f>_xlfn.XLOOKUP(ufc_fights_2[[#This Row],[r_fighter_id]],ufc_fighters[id],ufc_fighters[year],"xxx",0,1)</f>
        <v>1991</v>
      </c>
      <c r="D3411">
        <f>_xlfn.XLOOKUP(ufc_fights_2[[#This Row],[b_fighter_id]],ufc_fighters[id],ufc_fighters[year],"Prázdné",0,1)</f>
        <v>1988</v>
      </c>
      <c r="E3411" s="10">
        <f>YEAR(ufc_fights_2[[#This Row],[date]])-ufc_fights_2[[#This Row],[r_year]]</f>
        <v>28</v>
      </c>
      <c r="F3411" s="10">
        <f>YEAR(ufc_fights_2[[#This Row],[date]])-ufc_fights_2[[#This Row],[b_year]]</f>
        <v>31</v>
      </c>
      <c r="G3411">
        <v>0</v>
      </c>
      <c r="H3411">
        <v>1</v>
      </c>
      <c r="I3411">
        <v>0.66669999999999996</v>
      </c>
      <c r="J3411">
        <v>0.70369999999999999</v>
      </c>
      <c r="K3411">
        <v>0.7429</v>
      </c>
      <c r="L3411">
        <v>0.76470000000000005</v>
      </c>
      <c r="M3411">
        <v>0.33329999999999999</v>
      </c>
      <c r="N3411">
        <v>0</v>
      </c>
      <c r="O3411">
        <v>0</v>
      </c>
      <c r="P3411">
        <v>0</v>
      </c>
      <c r="Q3411">
        <v>0</v>
      </c>
      <c r="R3411">
        <v>1</v>
      </c>
      <c r="S3411" s="2">
        <v>2.1643518518518518E-3</v>
      </c>
      <c r="T3411" s="2">
        <v>1.6203703703703703E-4</v>
      </c>
      <c r="U3411">
        <v>0.4375</v>
      </c>
      <c r="V3411">
        <v>0.6522</v>
      </c>
      <c r="W3411">
        <v>1</v>
      </c>
      <c r="X3411">
        <v>1</v>
      </c>
      <c r="Y3411">
        <v>1</v>
      </c>
      <c r="Z3411">
        <v>0.68179999999999996</v>
      </c>
      <c r="AA3411">
        <v>0.52939999999999998</v>
      </c>
      <c r="AB3411">
        <v>0.5</v>
      </c>
      <c r="AC3411">
        <v>1</v>
      </c>
      <c r="AD3411">
        <v>0.66669999999999996</v>
      </c>
      <c r="AE3411">
        <v>1</v>
      </c>
      <c r="AF3411" t="s">
        <v>3910</v>
      </c>
      <c r="AG3411" s="2">
        <v>6.2500000000000001E-4</v>
      </c>
      <c r="AH3411" t="s">
        <v>3911</v>
      </c>
      <c r="AI3411">
        <v>3</v>
      </c>
      <c r="AJ3411" t="s">
        <v>4054</v>
      </c>
      <c r="AK3411" s="3">
        <v>43498</v>
      </c>
      <c r="AL3411" s="10">
        <f>YEAR(ufc_fights_2[[#This Row],[date]])</f>
        <v>2019</v>
      </c>
      <c r="AM3411" t="s">
        <v>3983</v>
      </c>
      <c r="AN3411">
        <v>37</v>
      </c>
      <c r="AO3411" t="s">
        <v>3918</v>
      </c>
      <c r="AP3411">
        <f>IF(ufc_fights_2[[#This Row],[winner]]="Red",ufc_fights_2[[#This Row],[r_fighter_id]],ufc_fights_2[[#This Row],[b_fighter_id]])</f>
        <v>2778</v>
      </c>
      <c r="AQ3411" t="str">
        <f>_xlfn.XLOOKUP(ufc_fights_2[[#This Row],[winnerID]],ufc_fighters[id],ufc_fighters[fighter_name],"xxx",0,1)</f>
        <v>Jairzinho Rozenstruik</v>
      </c>
    </row>
    <row r="3412" spans="1:43">
      <c r="A3412">
        <v>667</v>
      </c>
      <c r="B3412">
        <v>2778</v>
      </c>
      <c r="C3412">
        <f>_xlfn.XLOOKUP(ufc_fights_2[[#This Row],[r_fighter_id]],ufc_fighters[id],ufc_fighters[year],"xxx",0,1)</f>
        <v>1989</v>
      </c>
      <c r="D3412">
        <f>_xlfn.XLOOKUP(ufc_fights_2[[#This Row],[b_fighter_id]],ufc_fighters[id],ufc_fighters[year],"Prázdné",0,1)</f>
        <v>1988</v>
      </c>
      <c r="E3412" s="10">
        <f>YEAR(ufc_fights_2[[#This Row],[date]])-ufc_fights_2[[#This Row],[r_year]]</f>
        <v>30</v>
      </c>
      <c r="F3412" s="10">
        <f>YEAR(ufc_fights_2[[#This Row],[date]])-ufc_fights_2[[#This Row],[b_year]]</f>
        <v>31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</v>
      </c>
      <c r="T3412" s="2">
        <v>2.3148148148148147E-5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1</v>
      </c>
      <c r="AF3412" t="s">
        <v>3910</v>
      </c>
      <c r="AG3412" s="2">
        <v>1.0416666666666667E-4</v>
      </c>
      <c r="AH3412" t="s">
        <v>3911</v>
      </c>
      <c r="AI3412">
        <v>3</v>
      </c>
      <c r="AJ3412" t="s">
        <v>3929</v>
      </c>
      <c r="AK3412" s="3">
        <v>43638</v>
      </c>
      <c r="AL3412" s="10">
        <f>YEAR(ufc_fights_2[[#This Row],[date]])</f>
        <v>2019</v>
      </c>
      <c r="AM3412" t="s">
        <v>3983</v>
      </c>
      <c r="AN3412">
        <v>106</v>
      </c>
      <c r="AO3412" t="s">
        <v>3918</v>
      </c>
      <c r="AP3412">
        <f>IF(ufc_fights_2[[#This Row],[winner]]="Red",ufc_fights_2[[#This Row],[r_fighter_id]],ufc_fights_2[[#This Row],[b_fighter_id]])</f>
        <v>2778</v>
      </c>
      <c r="AQ3412" t="str">
        <f>_xlfn.XLOOKUP(ufc_fights_2[[#This Row],[winnerID]],ufc_fighters[id],ufc_fighters[fighter_name],"xxx",0,1)</f>
        <v>Jairzinho Rozenstruik</v>
      </c>
    </row>
    <row r="3413" spans="1:43">
      <c r="A3413">
        <v>2411</v>
      </c>
      <c r="B3413">
        <v>2804</v>
      </c>
      <c r="C3413">
        <f>_xlfn.XLOOKUP(ufc_fights_2[[#This Row],[r_fighter_id]],ufc_fighters[id],ufc_fighters[year],"xxx",0,1)</f>
        <v>1980</v>
      </c>
      <c r="D3413">
        <f>_xlfn.XLOOKUP(ufc_fights_2[[#This Row],[b_fighter_id]],ufc_fighters[id],ufc_fighters[year],"Prázdné",0,1)</f>
        <v>1991</v>
      </c>
      <c r="E3413" s="10">
        <f>YEAR(ufc_fights_2[[#This Row],[date]])-ufc_fights_2[[#This Row],[r_year]]</f>
        <v>40</v>
      </c>
      <c r="F3413" s="10">
        <f>YEAR(ufc_fights_2[[#This Row],[date]])-ufc_fights_2[[#This Row],[b_year]]</f>
        <v>29</v>
      </c>
      <c r="G3413">
        <v>0</v>
      </c>
      <c r="H3413">
        <v>0</v>
      </c>
      <c r="I3413">
        <v>0.80700000000000005</v>
      </c>
      <c r="J3413">
        <v>0.57230000000000003</v>
      </c>
      <c r="K3413">
        <v>0.80920000000000003</v>
      </c>
      <c r="L3413">
        <v>0.61219999999999997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3.8078703703703703E-3</v>
      </c>
      <c r="T3413" s="2">
        <v>1.6435185185185185E-3</v>
      </c>
      <c r="U3413">
        <v>0.72599999999999998</v>
      </c>
      <c r="V3413">
        <v>0.50770000000000004</v>
      </c>
      <c r="W3413">
        <v>0.9677</v>
      </c>
      <c r="X3413">
        <v>0.9</v>
      </c>
      <c r="Y3413">
        <v>0.88890000000000002</v>
      </c>
      <c r="Z3413">
        <v>0.6512</v>
      </c>
      <c r="AA3413">
        <v>0.48820000000000002</v>
      </c>
      <c r="AB3413">
        <v>1</v>
      </c>
      <c r="AC3413">
        <v>0.81399999999999995</v>
      </c>
      <c r="AD3413">
        <v>0.87270000000000003</v>
      </c>
      <c r="AE3413">
        <v>0.66669999999999996</v>
      </c>
      <c r="AF3413" t="s">
        <v>3910</v>
      </c>
      <c r="AG3413" s="2">
        <v>3.0092592592592595E-4</v>
      </c>
      <c r="AH3413" t="s">
        <v>3927</v>
      </c>
      <c r="AI3413">
        <v>5</v>
      </c>
      <c r="AJ3413" t="s">
        <v>3914</v>
      </c>
      <c r="AK3413" s="3">
        <v>44079</v>
      </c>
      <c r="AL3413" s="10">
        <f>YEAR(ufc_fights_2[[#This Row],[date]])</f>
        <v>2020</v>
      </c>
      <c r="AM3413" t="s">
        <v>3983</v>
      </c>
      <c r="AN3413">
        <v>1</v>
      </c>
      <c r="AO3413" t="s">
        <v>3913</v>
      </c>
      <c r="AP3413">
        <f>IF(ufc_fights_2[[#This Row],[winner]]="Red",ufc_fights_2[[#This Row],[r_fighter_id]],ufc_fights_2[[#This Row],[b_fighter_id]])</f>
        <v>2411</v>
      </c>
      <c r="AQ3413" t="str">
        <f>_xlfn.XLOOKUP(ufc_fights_2[[#This Row],[winnerID]],ufc_fighters[id],ufc_fighters[fighter_name],"xxx",0,1)</f>
        <v>Alistair Overeem</v>
      </c>
    </row>
    <row r="3414" spans="1:43">
      <c r="A3414">
        <v>40</v>
      </c>
      <c r="B3414">
        <v>134</v>
      </c>
      <c r="C3414">
        <f>_xlfn.XLOOKUP(ufc_fights_2[[#This Row],[r_fighter_id]],ufc_fighters[id],ufc_fighters[year],"xxx",0,1)</f>
        <v>1991</v>
      </c>
      <c r="D3414">
        <f>_xlfn.XLOOKUP(ufc_fights_2[[#This Row],[b_fighter_id]],ufc_fighters[id],ufc_fighters[year],"Prázdné",0,1)</f>
        <v>1979</v>
      </c>
      <c r="E3414" s="10">
        <f>YEAR(ufc_fights_2[[#This Row],[date]])-ufc_fights_2[[#This Row],[r_year]]</f>
        <v>26</v>
      </c>
      <c r="F3414" s="10">
        <f>YEAR(ufc_fights_2[[#This Row],[date]])-ufc_fights_2[[#This Row],[b_year]]</f>
        <v>38</v>
      </c>
      <c r="G3414">
        <v>0</v>
      </c>
      <c r="H3414">
        <v>0</v>
      </c>
      <c r="I3414">
        <v>0.45279999999999998</v>
      </c>
      <c r="J3414">
        <v>0.45319999999999999</v>
      </c>
      <c r="K3414">
        <v>0.55640000000000001</v>
      </c>
      <c r="L3414">
        <v>0.48849999999999999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2.5115740740740741E-3</v>
      </c>
      <c r="T3414" s="2">
        <v>2.3148148148148147E-5</v>
      </c>
      <c r="U3414">
        <v>0.3977</v>
      </c>
      <c r="V3414">
        <v>0.33119999999999999</v>
      </c>
      <c r="W3414">
        <v>0.6</v>
      </c>
      <c r="X3414">
        <v>0.875</v>
      </c>
      <c r="Y3414">
        <v>1</v>
      </c>
      <c r="Z3414">
        <v>0.4022</v>
      </c>
      <c r="AA3414">
        <v>0.42630000000000001</v>
      </c>
      <c r="AB3414">
        <v>0.78569999999999995</v>
      </c>
      <c r="AC3414">
        <v>0.84619999999999995</v>
      </c>
      <c r="AD3414">
        <v>0</v>
      </c>
      <c r="AE3414">
        <v>0</v>
      </c>
      <c r="AF3414" t="s">
        <v>3915</v>
      </c>
      <c r="AG3414" s="2">
        <v>3.472222222222222E-3</v>
      </c>
      <c r="AH3414" t="s">
        <v>3911</v>
      </c>
      <c r="AI3414">
        <v>3</v>
      </c>
      <c r="AJ3414" t="s">
        <v>4001</v>
      </c>
      <c r="AK3414" s="3">
        <v>43050</v>
      </c>
      <c r="AL3414" s="10">
        <f>YEAR(ufc_fights_2[[#This Row],[date]])</f>
        <v>2017</v>
      </c>
      <c r="AM3414" t="s">
        <v>3983</v>
      </c>
      <c r="AN3414">
        <v>15</v>
      </c>
      <c r="AO3414" t="s">
        <v>3918</v>
      </c>
      <c r="AP3414">
        <f>IF(ufc_fights_2[[#This Row],[winner]]="Red",ufc_fights_2[[#This Row],[r_fighter_id]],ufc_fights_2[[#This Row],[b_fighter_id]])</f>
        <v>134</v>
      </c>
      <c r="AQ3414" t="str">
        <f>_xlfn.XLOOKUP(ufc_fights_2[[#This Row],[winnerID]],ufc_fighters[id],ufc_fighters[fighter_name],"xxx",0,1)</f>
        <v>Andrei Arlovski</v>
      </c>
    </row>
    <row r="3415" spans="1:43">
      <c r="A3415">
        <v>382</v>
      </c>
      <c r="B3415">
        <v>134</v>
      </c>
      <c r="C3415">
        <f>_xlfn.XLOOKUP(ufc_fights_2[[#This Row],[r_fighter_id]],ufc_fighters[id],ufc_fighters[year],"xxx",0,1)</f>
        <v>1982</v>
      </c>
      <c r="D3415">
        <f>_xlfn.XLOOKUP(ufc_fights_2[[#This Row],[b_fighter_id]],ufc_fighters[id],ufc_fighters[year],"Prázdné",0,1)</f>
        <v>1979</v>
      </c>
      <c r="E3415" s="10">
        <f>YEAR(ufc_fights_2[[#This Row],[date]])-ufc_fights_2[[#This Row],[r_year]]</f>
        <v>33</v>
      </c>
      <c r="F3415" s="10">
        <f>YEAR(ufc_fights_2[[#This Row],[date]])-ufc_fights_2[[#This Row],[b_year]]</f>
        <v>36</v>
      </c>
      <c r="G3415">
        <v>1</v>
      </c>
      <c r="H3415">
        <v>1</v>
      </c>
      <c r="I3415">
        <v>0.3947</v>
      </c>
      <c r="J3415">
        <v>0.6</v>
      </c>
      <c r="K3415">
        <v>0.3947</v>
      </c>
      <c r="L3415">
        <v>0.6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6.9444444444444444E-5</v>
      </c>
      <c r="T3415" s="2">
        <v>5.7870370370370373E-5</v>
      </c>
      <c r="U3415">
        <v>0.2903</v>
      </c>
      <c r="V3415">
        <v>0.57530000000000003</v>
      </c>
      <c r="W3415">
        <v>0.8</v>
      </c>
      <c r="X3415">
        <v>1</v>
      </c>
      <c r="Y3415">
        <v>1</v>
      </c>
      <c r="Z3415">
        <v>0.37140000000000001</v>
      </c>
      <c r="AA3415">
        <v>0.46510000000000001</v>
      </c>
      <c r="AB3415">
        <v>1</v>
      </c>
      <c r="AC3415">
        <v>0.71789999999999998</v>
      </c>
      <c r="AD3415">
        <v>0.5</v>
      </c>
      <c r="AE3415">
        <v>1</v>
      </c>
      <c r="AF3415" t="s">
        <v>3910</v>
      </c>
      <c r="AG3415" s="2">
        <v>3.2523148148148147E-3</v>
      </c>
      <c r="AH3415" t="s">
        <v>3911</v>
      </c>
      <c r="AI3415">
        <v>3</v>
      </c>
      <c r="AJ3415" t="s">
        <v>3916</v>
      </c>
      <c r="AK3415" s="3">
        <v>42147</v>
      </c>
      <c r="AL3415" s="10">
        <f>YEAR(ufc_fights_2[[#This Row],[date]])</f>
        <v>2015</v>
      </c>
      <c r="AM3415" t="s">
        <v>3983</v>
      </c>
      <c r="AN3415">
        <v>1</v>
      </c>
      <c r="AO3415" t="s">
        <v>3918</v>
      </c>
      <c r="AP3415">
        <f>IF(ufc_fights_2[[#This Row],[winner]]="Red",ufc_fights_2[[#This Row],[r_fighter_id]],ufc_fights_2[[#This Row],[b_fighter_id]])</f>
        <v>134</v>
      </c>
      <c r="AQ3415" t="str">
        <f>_xlfn.XLOOKUP(ufc_fights_2[[#This Row],[winnerID]],ufc_fighters[id],ufc_fighters[fighter_name],"xxx",0,1)</f>
        <v>Andrei Arlovski</v>
      </c>
    </row>
    <row r="3416" spans="1:43">
      <c r="A3416">
        <v>3152</v>
      </c>
      <c r="B3416">
        <v>134</v>
      </c>
      <c r="C3416">
        <f>_xlfn.XLOOKUP(ufc_fights_2[[#This Row],[r_fighter_id]],ufc_fighters[id],ufc_fighters[year],"xxx",0,1)</f>
        <v>1988</v>
      </c>
      <c r="D3416">
        <f>_xlfn.XLOOKUP(ufc_fights_2[[#This Row],[b_fighter_id]],ufc_fighters[id],ufc_fighters[year],"Prázdné",0,1)</f>
        <v>1979</v>
      </c>
      <c r="E3416" s="10">
        <f>YEAR(ufc_fights_2[[#This Row],[date]])-ufc_fights_2[[#This Row],[r_year]]</f>
        <v>30</v>
      </c>
      <c r="F3416" s="10">
        <f>YEAR(ufc_fights_2[[#This Row],[date]])-ufc_fights_2[[#This Row],[b_year]]</f>
        <v>39</v>
      </c>
      <c r="G3416">
        <v>0</v>
      </c>
      <c r="H3416">
        <v>0</v>
      </c>
      <c r="I3416">
        <v>0.45950000000000002</v>
      </c>
      <c r="J3416">
        <v>0.52270000000000005</v>
      </c>
      <c r="K3416">
        <v>0.47439999999999999</v>
      </c>
      <c r="L3416">
        <v>0.62809999999999999</v>
      </c>
      <c r="M3416">
        <v>0</v>
      </c>
      <c r="N3416">
        <v>0.44440000000000002</v>
      </c>
      <c r="O3416">
        <v>0</v>
      </c>
      <c r="P3416">
        <v>0</v>
      </c>
      <c r="Q3416">
        <v>1</v>
      </c>
      <c r="R3416">
        <v>1</v>
      </c>
      <c r="S3416" s="2">
        <v>8.9120370370370373E-4</v>
      </c>
      <c r="T3416" s="2">
        <v>3.1365740740740742E-3</v>
      </c>
      <c r="U3416">
        <v>0.22500000000000001</v>
      </c>
      <c r="V3416">
        <v>0.28570000000000001</v>
      </c>
      <c r="W3416">
        <v>0.5</v>
      </c>
      <c r="X3416">
        <v>0.94440000000000002</v>
      </c>
      <c r="Y3416">
        <v>0.9</v>
      </c>
      <c r="Z3416">
        <v>0.46379999999999999</v>
      </c>
      <c r="AA3416">
        <v>0.51219999999999999</v>
      </c>
      <c r="AB3416">
        <v>0</v>
      </c>
      <c r="AC3416">
        <v>0.66669999999999996</v>
      </c>
      <c r="AD3416">
        <v>0.4</v>
      </c>
      <c r="AE3416">
        <v>0.66669999999999996</v>
      </c>
      <c r="AF3416" t="s">
        <v>3915</v>
      </c>
      <c r="AG3416" s="2">
        <v>3.472222222222222E-3</v>
      </c>
      <c r="AH3416" t="s">
        <v>3911</v>
      </c>
      <c r="AI3416">
        <v>3</v>
      </c>
      <c r="AJ3416" t="s">
        <v>3914</v>
      </c>
      <c r="AK3416" s="3">
        <v>43162</v>
      </c>
      <c r="AL3416" s="10">
        <f>YEAR(ufc_fights_2[[#This Row],[date]])</f>
        <v>2018</v>
      </c>
      <c r="AM3416" t="s">
        <v>3983</v>
      </c>
      <c r="AN3416">
        <v>1</v>
      </c>
      <c r="AO3416" t="s">
        <v>3918</v>
      </c>
      <c r="AP3416">
        <f>IF(ufc_fights_2[[#This Row],[winner]]="Red",ufc_fights_2[[#This Row],[r_fighter_id]],ufc_fights_2[[#This Row],[b_fighter_id]])</f>
        <v>134</v>
      </c>
      <c r="AQ3416" t="str">
        <f>_xlfn.XLOOKUP(ufc_fights_2[[#This Row],[winnerID]],ufc_fighters[id],ufc_fighters[fighter_name],"xxx",0,1)</f>
        <v>Andrei Arlovski</v>
      </c>
    </row>
    <row r="3417" spans="1:43">
      <c r="A3417">
        <v>134</v>
      </c>
      <c r="B3417">
        <v>1012</v>
      </c>
      <c r="C3417">
        <f>_xlfn.XLOOKUP(ufc_fights_2[[#This Row],[r_fighter_id]],ufc_fighters[id],ufc_fighters[year],"xxx",0,1)</f>
        <v>1979</v>
      </c>
      <c r="D3417">
        <f>_xlfn.XLOOKUP(ufc_fights_2[[#This Row],[b_fighter_id]],ufc_fighters[id],ufc_fighters[year],"Prázdné",0,1)</f>
        <v>1966</v>
      </c>
      <c r="E3417" s="10">
        <f>YEAR(ufc_fights_2[[#This Row],[date]])-ufc_fights_2[[#This Row],[r_year]]</f>
        <v>23</v>
      </c>
      <c r="F3417" s="10">
        <f>YEAR(ufc_fights_2[[#This Row],[date]])-ufc_fights_2[[#This Row],[b_year]]</f>
        <v>36</v>
      </c>
      <c r="G3417">
        <v>1</v>
      </c>
      <c r="H3417">
        <v>0</v>
      </c>
      <c r="I3417">
        <v>0.53849999999999998</v>
      </c>
      <c r="J3417">
        <v>9.0899999999999995E-2</v>
      </c>
      <c r="K3417">
        <v>0.53849999999999998</v>
      </c>
      <c r="L3417">
        <v>9.0899999999999995E-2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3.4722222222222222E-5</v>
      </c>
      <c r="T3417" s="2">
        <v>0</v>
      </c>
      <c r="U3417">
        <v>0.36840000000000001</v>
      </c>
      <c r="V3417">
        <v>0</v>
      </c>
      <c r="W3417">
        <v>0</v>
      </c>
      <c r="X3417">
        <v>1</v>
      </c>
      <c r="Y3417">
        <v>1</v>
      </c>
      <c r="Z3417">
        <v>0.45450000000000002</v>
      </c>
      <c r="AA3417">
        <v>0.1</v>
      </c>
      <c r="AB3417">
        <v>1</v>
      </c>
      <c r="AC3417">
        <v>0</v>
      </c>
      <c r="AD3417">
        <v>0</v>
      </c>
      <c r="AE3417">
        <v>0</v>
      </c>
      <c r="AF3417" t="s">
        <v>3910</v>
      </c>
      <c r="AG3417" s="2">
        <v>9.0277777777777774E-4</v>
      </c>
      <c r="AH3417" t="s">
        <v>3911</v>
      </c>
      <c r="AI3417">
        <v>3</v>
      </c>
      <c r="AJ3417" t="s">
        <v>4052</v>
      </c>
      <c r="AK3417" s="3">
        <v>37582</v>
      </c>
      <c r="AL3417" s="10">
        <f>YEAR(ufc_fights_2[[#This Row],[date]])</f>
        <v>2002</v>
      </c>
      <c r="AM3417" t="s">
        <v>3983</v>
      </c>
      <c r="AN3417">
        <v>1</v>
      </c>
      <c r="AO3417" t="s">
        <v>3913</v>
      </c>
      <c r="AP3417">
        <f>IF(ufc_fights_2[[#This Row],[winner]]="Red",ufc_fights_2[[#This Row],[r_fighter_id]],ufc_fights_2[[#This Row],[b_fighter_id]])</f>
        <v>134</v>
      </c>
      <c r="AQ3417" t="str">
        <f>_xlfn.XLOOKUP(ufc_fights_2[[#This Row],[winnerID]],ufc_fighters[id],ufc_fighters[fighter_name],"xxx",0,1)</f>
        <v>Andrei Arlovski</v>
      </c>
    </row>
    <row r="3418" spans="1:43">
      <c r="A3418">
        <v>134</v>
      </c>
      <c r="B3418">
        <v>2008</v>
      </c>
      <c r="C3418">
        <f>_xlfn.XLOOKUP(ufc_fights_2[[#This Row],[r_fighter_id]],ufc_fighters[id],ufc_fighters[year],"xxx",0,1)</f>
        <v>1979</v>
      </c>
      <c r="D3418">
        <f>_xlfn.XLOOKUP(ufc_fights_2[[#This Row],[b_fighter_id]],ufc_fighters[id],ufc_fighters[year],"Prázdné",0,1)</f>
        <v>1971</v>
      </c>
      <c r="E3418" s="10">
        <f>YEAR(ufc_fights_2[[#This Row],[date]])-ufc_fights_2[[#This Row],[r_year]]</f>
        <v>24</v>
      </c>
      <c r="F3418" s="10">
        <f>YEAR(ufc_fights_2[[#This Row],[date]])-ufc_fights_2[[#This Row],[b_year]]</f>
        <v>32</v>
      </c>
      <c r="G3418">
        <v>2</v>
      </c>
      <c r="H3418">
        <v>0</v>
      </c>
      <c r="I3418">
        <v>0.45</v>
      </c>
      <c r="J3418">
        <v>0.29409999999999997</v>
      </c>
      <c r="K3418">
        <v>0.66669999999999996</v>
      </c>
      <c r="L3418">
        <v>0.29409999999999997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4.0509259259259258E-4</v>
      </c>
      <c r="T3418" s="2">
        <v>3.4722222222222222E-5</v>
      </c>
      <c r="U3418">
        <v>0.42109999999999997</v>
      </c>
      <c r="V3418">
        <v>0.26669999999999999</v>
      </c>
      <c r="W3418">
        <v>1</v>
      </c>
      <c r="X3418">
        <v>0</v>
      </c>
      <c r="Y3418">
        <v>1</v>
      </c>
      <c r="Z3418">
        <v>0.3</v>
      </c>
      <c r="AA3418">
        <v>0.2727</v>
      </c>
      <c r="AB3418">
        <v>0.66669999999999996</v>
      </c>
      <c r="AC3418">
        <v>0.2</v>
      </c>
      <c r="AD3418">
        <v>0.57140000000000002</v>
      </c>
      <c r="AE3418">
        <v>1</v>
      </c>
      <c r="AF3418" t="s">
        <v>3910</v>
      </c>
      <c r="AG3418" s="2">
        <v>1.3773148148148147E-3</v>
      </c>
      <c r="AH3418" t="s">
        <v>3911</v>
      </c>
      <c r="AI3418">
        <v>3</v>
      </c>
      <c r="AJ3418" t="s">
        <v>4052</v>
      </c>
      <c r="AK3418" s="3">
        <v>37890</v>
      </c>
      <c r="AL3418" s="10">
        <f>YEAR(ufc_fights_2[[#This Row],[date]])</f>
        <v>2003</v>
      </c>
      <c r="AM3418" t="s">
        <v>3983</v>
      </c>
      <c r="AN3418">
        <v>1</v>
      </c>
      <c r="AO3418" t="s">
        <v>3913</v>
      </c>
      <c r="AP3418">
        <f>IF(ufc_fights_2[[#This Row],[winner]]="Red",ufc_fights_2[[#This Row],[r_fighter_id]],ufc_fights_2[[#This Row],[b_fighter_id]])</f>
        <v>134</v>
      </c>
      <c r="AQ3418" t="str">
        <f>_xlfn.XLOOKUP(ufc_fights_2[[#This Row],[winnerID]],ufc_fighters[id],ufc_fighters[fighter_name],"xxx",0,1)</f>
        <v>Andrei Arlovski</v>
      </c>
    </row>
    <row r="3419" spans="1:43">
      <c r="A3419">
        <v>134</v>
      </c>
      <c r="B3419">
        <v>620</v>
      </c>
      <c r="C3419">
        <f>_xlfn.XLOOKUP(ufc_fights_2[[#This Row],[r_fighter_id]],ufc_fighters[id],ufc_fighters[year],"xxx",0,1)</f>
        <v>1979</v>
      </c>
      <c r="D3419">
        <f>_xlfn.XLOOKUP(ufc_fights_2[[#This Row],[b_fighter_id]],ufc_fighters[id],ufc_fighters[year],"Prázdné",0,1)</f>
        <v>1978</v>
      </c>
      <c r="E3419" s="10">
        <f>YEAR(ufc_fights_2[[#This Row],[date]])-ufc_fights_2[[#This Row],[r_year]]</f>
        <v>25</v>
      </c>
      <c r="F3419" s="10">
        <f>YEAR(ufc_fights_2[[#This Row],[date]])-ufc_fights_2[[#This Row],[b_year]]</f>
        <v>26</v>
      </c>
      <c r="G3419">
        <v>1</v>
      </c>
      <c r="H3419">
        <v>0</v>
      </c>
      <c r="I3419">
        <v>0.61450000000000005</v>
      </c>
      <c r="J3419">
        <v>0.13789999999999999</v>
      </c>
      <c r="K3419">
        <v>0.61450000000000005</v>
      </c>
      <c r="L3419">
        <v>0.13789999999999999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6.9444444444444444E-5</v>
      </c>
      <c r="T3419" s="2">
        <v>0</v>
      </c>
      <c r="U3419">
        <v>0.60289999999999999</v>
      </c>
      <c r="V3419">
        <v>0.08</v>
      </c>
      <c r="W3419">
        <v>1</v>
      </c>
      <c r="X3419">
        <v>0.61539999999999995</v>
      </c>
      <c r="Y3419">
        <v>0.5</v>
      </c>
      <c r="Z3419">
        <v>0.59619999999999995</v>
      </c>
      <c r="AA3419">
        <v>0.13639999999999999</v>
      </c>
      <c r="AB3419">
        <v>0.6452</v>
      </c>
      <c r="AC3419">
        <v>0.1429</v>
      </c>
      <c r="AD3419">
        <v>0</v>
      </c>
      <c r="AE3419">
        <v>0</v>
      </c>
      <c r="AF3419" t="s">
        <v>3910</v>
      </c>
      <c r="AG3419" s="2">
        <v>8.6805555555555551E-4</v>
      </c>
      <c r="AH3419" t="s">
        <v>3911</v>
      </c>
      <c r="AI3419">
        <v>3</v>
      </c>
      <c r="AJ3419" t="s">
        <v>3939</v>
      </c>
      <c r="AK3419" s="3">
        <v>38079</v>
      </c>
      <c r="AL3419" s="10">
        <f>YEAR(ufc_fights_2[[#This Row],[date]])</f>
        <v>2004</v>
      </c>
      <c r="AM3419" t="s">
        <v>3983</v>
      </c>
      <c r="AN3419">
        <v>1</v>
      </c>
      <c r="AO3419" t="s">
        <v>3913</v>
      </c>
      <c r="AP3419">
        <f>IF(ufc_fights_2[[#This Row],[winner]]="Red",ufc_fights_2[[#This Row],[r_fighter_id]],ufc_fights_2[[#This Row],[b_fighter_id]])</f>
        <v>134</v>
      </c>
      <c r="AQ3419" t="str">
        <f>_xlfn.XLOOKUP(ufc_fights_2[[#This Row],[winnerID]],ufc_fighters[id],ufc_fighters[fighter_name],"xxx",0,1)</f>
        <v>Andrei Arlovski</v>
      </c>
    </row>
    <row r="3420" spans="1:43">
      <c r="A3420">
        <v>552</v>
      </c>
      <c r="B3420">
        <v>1445</v>
      </c>
      <c r="C3420">
        <f>_xlfn.XLOOKUP(ufc_fights_2[[#This Row],[r_fighter_id]],ufc_fighters[id],ufc_fighters[year],"xxx",0,1)</f>
        <v>1972</v>
      </c>
      <c r="D3420">
        <f>_xlfn.XLOOKUP(ufc_fights_2[[#This Row],[b_fighter_id]],ufc_fighters[id],ufc_fighters[year],"Prázdné",0,1)</f>
        <v>1977</v>
      </c>
      <c r="E3420" s="10">
        <f>YEAR(ufc_fights_2[[#This Row],[date]])-ufc_fights_2[[#This Row],[r_year]]</f>
        <v>34</v>
      </c>
      <c r="F3420" s="10">
        <f>YEAR(ufc_fights_2[[#This Row],[date]])-ufc_fights_2[[#This Row],[b_year]]</f>
        <v>29</v>
      </c>
      <c r="G3420">
        <v>0</v>
      </c>
      <c r="H3420">
        <v>0</v>
      </c>
      <c r="I3420">
        <v>0.49320000000000003</v>
      </c>
      <c r="J3420">
        <v>0.36940000000000001</v>
      </c>
      <c r="K3420">
        <v>0.54490000000000005</v>
      </c>
      <c r="L3420">
        <v>0.43719999999999998</v>
      </c>
      <c r="M3420">
        <v>0</v>
      </c>
      <c r="N3420">
        <v>1</v>
      </c>
      <c r="O3420">
        <v>1</v>
      </c>
      <c r="P3420">
        <v>0</v>
      </c>
      <c r="Q3420">
        <v>1</v>
      </c>
      <c r="R3420">
        <v>1</v>
      </c>
      <c r="S3420" s="2">
        <v>1.25E-3</v>
      </c>
      <c r="T3420" s="2">
        <v>2.5231481481481481E-3</v>
      </c>
      <c r="U3420">
        <v>0.35449999999999998</v>
      </c>
      <c r="V3420">
        <v>0.3357</v>
      </c>
      <c r="W3420">
        <v>0.83330000000000004</v>
      </c>
      <c r="X3420">
        <v>0.92310000000000003</v>
      </c>
      <c r="Y3420">
        <v>1</v>
      </c>
      <c r="Z3420">
        <v>0.47860000000000003</v>
      </c>
      <c r="AA3420">
        <v>0.3196</v>
      </c>
      <c r="AB3420">
        <v>0.57140000000000002</v>
      </c>
      <c r="AC3420">
        <v>0.44440000000000002</v>
      </c>
      <c r="AD3420">
        <v>0.33329999999999999</v>
      </c>
      <c r="AE3420">
        <v>0.45829999999999999</v>
      </c>
      <c r="AF3420" t="s">
        <v>3933</v>
      </c>
      <c r="AG3420" s="2">
        <v>2.5115740740740741E-3</v>
      </c>
      <c r="AH3420" t="s">
        <v>3911</v>
      </c>
      <c r="AI3420">
        <v>3</v>
      </c>
      <c r="AJ3420" t="s">
        <v>3925</v>
      </c>
      <c r="AK3420" s="3">
        <v>38813</v>
      </c>
      <c r="AL3420" s="10">
        <f>YEAR(ufc_fights_2[[#This Row],[date]])</f>
        <v>2006</v>
      </c>
      <c r="AM3420" t="s">
        <v>3983</v>
      </c>
      <c r="AN3420">
        <v>1</v>
      </c>
      <c r="AO3420" t="s">
        <v>3913</v>
      </c>
      <c r="AP3420">
        <f>IF(ufc_fights_2[[#This Row],[winner]]="Red",ufc_fights_2[[#This Row],[r_fighter_id]],ufc_fights_2[[#This Row],[b_fighter_id]])</f>
        <v>552</v>
      </c>
      <c r="AQ3420" t="str">
        <f>_xlfn.XLOOKUP(ufc_fights_2[[#This Row],[winnerID]],ufc_fighters[id],ufc_fighters[fighter_name],"xxx",0,1)</f>
        <v>Dan Christison</v>
      </c>
    </row>
    <row r="3421" spans="1:43">
      <c r="A3421">
        <v>2294</v>
      </c>
      <c r="B3421">
        <v>2411</v>
      </c>
      <c r="C3421">
        <f>_xlfn.XLOOKUP(ufc_fights_2[[#This Row],[r_fighter_id]],ufc_fighters[id],ufc_fighters[year],"xxx",0,1)</f>
        <v>1976</v>
      </c>
      <c r="D3421">
        <f>_xlfn.XLOOKUP(ufc_fights_2[[#This Row],[b_fighter_id]],ufc_fighters[id],ufc_fighters[year],"Prázdné",0,1)</f>
        <v>1980</v>
      </c>
      <c r="E3421" s="10">
        <f>YEAR(ufc_fights_2[[#This Row],[date]])-ufc_fights_2[[#This Row],[r_year]]</f>
        <v>39</v>
      </c>
      <c r="F3421" s="10">
        <f>YEAR(ufc_fights_2[[#This Row],[date]])-ufc_fights_2[[#This Row],[b_year]]</f>
        <v>35</v>
      </c>
      <c r="G3421">
        <v>1</v>
      </c>
      <c r="H3421">
        <v>0</v>
      </c>
      <c r="I3421">
        <v>0.29870000000000002</v>
      </c>
      <c r="J3421">
        <v>0.73809999999999998</v>
      </c>
      <c r="K3421">
        <v>0.29870000000000002</v>
      </c>
      <c r="L3421">
        <v>0.73809999999999998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3.9351851851851852E-4</v>
      </c>
      <c r="T3421" s="2">
        <v>0</v>
      </c>
      <c r="U3421">
        <v>0.26469999999999999</v>
      </c>
      <c r="V3421">
        <v>0.62070000000000003</v>
      </c>
      <c r="W3421">
        <v>0.66669999999999996</v>
      </c>
      <c r="X3421">
        <v>0.33329999999999999</v>
      </c>
      <c r="Y3421">
        <v>0.90910000000000002</v>
      </c>
      <c r="Z3421">
        <v>0.23330000000000001</v>
      </c>
      <c r="AA3421">
        <v>0.73750000000000004</v>
      </c>
      <c r="AB3421">
        <v>0.6</v>
      </c>
      <c r="AC3421">
        <v>0.66669999999999996</v>
      </c>
      <c r="AD3421">
        <v>0</v>
      </c>
      <c r="AE3421">
        <v>1</v>
      </c>
      <c r="AF3421" t="s">
        <v>3915</v>
      </c>
      <c r="AG3421" s="2">
        <v>3.472222222222222E-3</v>
      </c>
      <c r="AH3421" t="s">
        <v>3911</v>
      </c>
      <c r="AI3421">
        <v>3</v>
      </c>
      <c r="AJ3421" t="s">
        <v>3914</v>
      </c>
      <c r="AK3421" s="3">
        <v>42077</v>
      </c>
      <c r="AL3421" s="10">
        <f>YEAR(ufc_fights_2[[#This Row],[date]])</f>
        <v>2015</v>
      </c>
      <c r="AM3421" t="s">
        <v>3983</v>
      </c>
      <c r="AN3421">
        <v>98</v>
      </c>
      <c r="AO3421" t="s">
        <v>3918</v>
      </c>
      <c r="AP3421">
        <f>IF(ufc_fights_2[[#This Row],[winner]]="Red",ufc_fights_2[[#This Row],[r_fighter_id]],ufc_fights_2[[#This Row],[b_fighter_id]])</f>
        <v>2411</v>
      </c>
      <c r="AQ3421" t="str">
        <f>_xlfn.XLOOKUP(ufc_fights_2[[#This Row],[winnerID]],ufc_fighters[id],ufc_fighters[fighter_name],"xxx",0,1)</f>
        <v>Alistair Overeem</v>
      </c>
    </row>
    <row r="3422" spans="1:43">
      <c r="A3422">
        <v>1774</v>
      </c>
      <c r="B3422">
        <v>1123</v>
      </c>
      <c r="C3422">
        <f>_xlfn.XLOOKUP(ufc_fights_2[[#This Row],[r_fighter_id]],ufc_fighters[id],ufc_fighters[year],"xxx",0,1)</f>
        <v>1988</v>
      </c>
      <c r="D3422">
        <f>_xlfn.XLOOKUP(ufc_fights_2[[#This Row],[b_fighter_id]],ufc_fighters[id],ufc_fighters[year],"Prázdné",0,1)</f>
        <v>1983</v>
      </c>
      <c r="E3422" s="10">
        <f>YEAR(ufc_fights_2[[#This Row],[date]])-ufc_fights_2[[#This Row],[r_year]]</f>
        <v>28</v>
      </c>
      <c r="F3422" s="10">
        <f>YEAR(ufc_fights_2[[#This Row],[date]])-ufc_fights_2[[#This Row],[b_year]]</f>
        <v>33</v>
      </c>
      <c r="G3422">
        <v>0</v>
      </c>
      <c r="H3422">
        <v>0</v>
      </c>
      <c r="I3422">
        <v>0.2727</v>
      </c>
      <c r="J3422">
        <v>0.45450000000000002</v>
      </c>
      <c r="K3422">
        <v>0.47060000000000002</v>
      </c>
      <c r="L3422">
        <v>0.53849999999999998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 s="2">
        <v>8.6805555555555551E-4</v>
      </c>
      <c r="T3422" s="2">
        <v>1.1574074074074075E-4</v>
      </c>
      <c r="U3422">
        <v>0.2727</v>
      </c>
      <c r="V3422">
        <v>0.33329999999999999</v>
      </c>
      <c r="W3422">
        <v>0</v>
      </c>
      <c r="X3422">
        <v>0</v>
      </c>
      <c r="Y3422">
        <v>0.75</v>
      </c>
      <c r="Z3422">
        <v>0.2</v>
      </c>
      <c r="AA3422">
        <v>0.45450000000000002</v>
      </c>
      <c r="AB3422">
        <v>0</v>
      </c>
      <c r="AC3422">
        <v>0</v>
      </c>
      <c r="AD3422">
        <v>1</v>
      </c>
      <c r="AE3422">
        <v>0</v>
      </c>
      <c r="AF3422" t="s">
        <v>3933</v>
      </c>
      <c r="AG3422" s="2">
        <v>1.5740740740740741E-3</v>
      </c>
      <c r="AH3422" t="s">
        <v>3911</v>
      </c>
      <c r="AI3422">
        <v>3</v>
      </c>
      <c r="AJ3422" t="s">
        <v>3931</v>
      </c>
      <c r="AK3422" s="3">
        <v>42693</v>
      </c>
      <c r="AL3422" s="10">
        <f>YEAR(ufc_fights_2[[#This Row],[date]])</f>
        <v>2016</v>
      </c>
      <c r="AM3422" t="s">
        <v>3983</v>
      </c>
      <c r="AN3422">
        <v>26</v>
      </c>
      <c r="AO3422" t="s">
        <v>3913</v>
      </c>
      <c r="AP3422">
        <f>IF(ufc_fights_2[[#This Row],[winner]]="Red",ufc_fights_2[[#This Row],[r_fighter_id]],ufc_fights_2[[#This Row],[b_fighter_id]])</f>
        <v>1774</v>
      </c>
      <c r="AQ3422" t="str">
        <f>_xlfn.XLOOKUP(ufc_fights_2[[#This Row],[winnerID]],ufc_fighters[id],ufc_fighters[fighter_name],"xxx",0,1)</f>
        <v>Justin Ledet</v>
      </c>
    </row>
    <row r="3423" spans="1:43">
      <c r="A3423">
        <v>2274</v>
      </c>
      <c r="B3423">
        <v>2013</v>
      </c>
      <c r="C3423">
        <f>_xlfn.XLOOKUP(ufc_fights_2[[#This Row],[r_fighter_id]],ufc_fighters[id],ufc_fighters[year],"xxx",0,1)</f>
        <v>1992</v>
      </c>
      <c r="D3423">
        <f>_xlfn.XLOOKUP(ufc_fights_2[[#This Row],[b_fighter_id]],ufc_fighters[id],ufc_fighters[year],"Prázdné",0,1)</f>
        <v>1992</v>
      </c>
      <c r="E3423" s="10">
        <f>YEAR(ufc_fights_2[[#This Row],[date]])-ufc_fights_2[[#This Row],[r_year]]</f>
        <v>28</v>
      </c>
      <c r="F3423" s="10">
        <f>YEAR(ufc_fights_2[[#This Row],[date]])-ufc_fights_2[[#This Row],[b_year]]</f>
        <v>28</v>
      </c>
      <c r="G3423">
        <v>0</v>
      </c>
      <c r="H3423">
        <v>0</v>
      </c>
      <c r="I3423">
        <v>0.61539999999999995</v>
      </c>
      <c r="J3423">
        <v>0.5625</v>
      </c>
      <c r="K3423">
        <v>0.69230000000000003</v>
      </c>
      <c r="L3423">
        <v>0.6462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 s="2">
        <v>1.6550925925925926E-3</v>
      </c>
      <c r="T3423" s="2">
        <v>1.0763888888888889E-3</v>
      </c>
      <c r="U3423">
        <v>0.42420000000000002</v>
      </c>
      <c r="V3423">
        <v>0.33329999999999999</v>
      </c>
      <c r="W3423">
        <v>0.85709999999999997</v>
      </c>
      <c r="X3423">
        <v>1</v>
      </c>
      <c r="Y3423">
        <v>1</v>
      </c>
      <c r="Z3423">
        <v>0.57779999999999998</v>
      </c>
      <c r="AA3423">
        <v>0.51219999999999999</v>
      </c>
      <c r="AB3423">
        <v>1</v>
      </c>
      <c r="AC3423">
        <v>0.85709999999999997</v>
      </c>
      <c r="AD3423">
        <v>0.75</v>
      </c>
      <c r="AE3423">
        <v>0</v>
      </c>
      <c r="AF3423" t="s">
        <v>3933</v>
      </c>
      <c r="AG3423" s="2">
        <v>1.4467592592592592E-3</v>
      </c>
      <c r="AH3423" t="s">
        <v>3911</v>
      </c>
      <c r="AI3423">
        <v>3</v>
      </c>
      <c r="AJ3423" t="s">
        <v>3928</v>
      </c>
      <c r="AK3423" s="3">
        <v>43967</v>
      </c>
      <c r="AL3423" s="10">
        <f>YEAR(ufc_fights_2[[#This Row],[date]])</f>
        <v>2020</v>
      </c>
      <c r="AM3423" t="s">
        <v>3983</v>
      </c>
      <c r="AN3423">
        <v>62</v>
      </c>
      <c r="AO3423" t="s">
        <v>3913</v>
      </c>
      <c r="AP3423">
        <f>IF(ufc_fights_2[[#This Row],[winner]]="Red",ufc_fights_2[[#This Row],[r_fighter_id]],ufc_fights_2[[#This Row],[b_fighter_id]])</f>
        <v>2274</v>
      </c>
      <c r="AQ3423" t="str">
        <f>_xlfn.XLOOKUP(ufc_fights_2[[#This Row],[winnerID]],ufc_fighters[id],ufc_fighters[fighter_name],"xxx",0,1)</f>
        <v>Rodrigo Nascimento</v>
      </c>
    </row>
    <row r="3424" spans="1:43">
      <c r="A3424">
        <v>134</v>
      </c>
      <c r="B3424">
        <v>209</v>
      </c>
      <c r="C3424">
        <f>_xlfn.XLOOKUP(ufc_fights_2[[#This Row],[r_fighter_id]],ufc_fighters[id],ufc_fighters[year],"xxx",0,1)</f>
        <v>1979</v>
      </c>
      <c r="D3424">
        <f>_xlfn.XLOOKUP(ufc_fights_2[[#This Row],[b_fighter_id]],ufc_fighters[id],ufc_fighters[year],"Prázdné",0,1)</f>
        <v>1977</v>
      </c>
      <c r="E3424" s="10">
        <f>YEAR(ufc_fights_2[[#This Row],[date]])-ufc_fights_2[[#This Row],[r_year]]</f>
        <v>37</v>
      </c>
      <c r="F3424" s="10">
        <f>YEAR(ufc_fights_2[[#This Row],[date]])-ufc_fights_2[[#This Row],[b_year]]</f>
        <v>39</v>
      </c>
      <c r="G3424">
        <v>0</v>
      </c>
      <c r="H3424">
        <v>0</v>
      </c>
      <c r="I3424">
        <v>0.6129</v>
      </c>
      <c r="J3424">
        <v>0.64629999999999999</v>
      </c>
      <c r="K3424">
        <v>0.6623</v>
      </c>
      <c r="L3424">
        <v>0.74670000000000003</v>
      </c>
      <c r="M3424">
        <v>0.5</v>
      </c>
      <c r="N3424">
        <v>0.5</v>
      </c>
      <c r="O3424">
        <v>0</v>
      </c>
      <c r="P3424">
        <v>1</v>
      </c>
      <c r="Q3424">
        <v>0</v>
      </c>
      <c r="R3424">
        <v>1</v>
      </c>
      <c r="S3424" s="2">
        <v>1.6435185185185185E-3</v>
      </c>
      <c r="T3424" s="2">
        <v>4.5370370370370373E-3</v>
      </c>
      <c r="U3424">
        <v>0.4783</v>
      </c>
      <c r="V3424">
        <v>0.60609999999999997</v>
      </c>
      <c r="W3424">
        <v>1</v>
      </c>
      <c r="X3424">
        <v>1</v>
      </c>
      <c r="Y3424">
        <v>1</v>
      </c>
      <c r="Z3424">
        <v>0.48720000000000002</v>
      </c>
      <c r="AA3424">
        <v>0.43330000000000002</v>
      </c>
      <c r="AB3424">
        <v>0.8</v>
      </c>
      <c r="AC3424">
        <v>0.71430000000000005</v>
      </c>
      <c r="AD3424">
        <v>1</v>
      </c>
      <c r="AE3424">
        <v>0.80649999999999999</v>
      </c>
      <c r="AF3424" t="s">
        <v>3933</v>
      </c>
      <c r="AG3424" s="2">
        <v>2.0023148148148148E-3</v>
      </c>
      <c r="AH3424" t="s">
        <v>3927</v>
      </c>
      <c r="AI3424">
        <v>5</v>
      </c>
      <c r="AJ3424" t="s">
        <v>3961</v>
      </c>
      <c r="AK3424" s="3">
        <v>42616</v>
      </c>
      <c r="AL3424" s="10">
        <f>YEAR(ufc_fights_2[[#This Row],[date]])</f>
        <v>2016</v>
      </c>
      <c r="AM3424" t="s">
        <v>3983</v>
      </c>
      <c r="AN3424">
        <v>108</v>
      </c>
      <c r="AO3424" t="s">
        <v>3918</v>
      </c>
      <c r="AP3424">
        <f>IF(ufc_fights_2[[#This Row],[winner]]="Red",ufc_fights_2[[#This Row],[r_fighter_id]],ufc_fights_2[[#This Row],[b_fighter_id]])</f>
        <v>209</v>
      </c>
      <c r="AQ3424" t="str">
        <f>_xlfn.XLOOKUP(ufc_fights_2[[#This Row],[winnerID]],ufc_fighters[id],ufc_fighters[fighter_name],"xxx",0,1)</f>
        <v>Josh Barnett</v>
      </c>
    </row>
    <row r="3425" spans="1:43">
      <c r="A3425">
        <v>209</v>
      </c>
      <c r="B3425">
        <v>2294</v>
      </c>
      <c r="C3425">
        <f>_xlfn.XLOOKUP(ufc_fights_2[[#This Row],[r_fighter_id]],ufc_fighters[id],ufc_fighters[year],"xxx",0,1)</f>
        <v>1977</v>
      </c>
      <c r="D3425">
        <f>_xlfn.XLOOKUP(ufc_fights_2[[#This Row],[b_fighter_id]],ufc_fighters[id],ufc_fighters[year],"Prázdné",0,1)</f>
        <v>1976</v>
      </c>
      <c r="E3425" s="10">
        <f>YEAR(ufc_fights_2[[#This Row],[date]])-ufc_fights_2[[#This Row],[r_year]]</f>
        <v>38</v>
      </c>
      <c r="F3425" s="10">
        <f>YEAR(ufc_fights_2[[#This Row],[date]])-ufc_fights_2[[#This Row],[b_year]]</f>
        <v>39</v>
      </c>
      <c r="G3425">
        <v>0</v>
      </c>
      <c r="H3425">
        <v>0</v>
      </c>
      <c r="I3425">
        <v>0.71220000000000006</v>
      </c>
      <c r="J3425">
        <v>0.52629999999999999</v>
      </c>
      <c r="K3425">
        <v>0.77900000000000003</v>
      </c>
      <c r="L3425">
        <v>0.61739999999999995</v>
      </c>
      <c r="M3425">
        <v>0</v>
      </c>
      <c r="N3425">
        <v>0.4</v>
      </c>
      <c r="O3425">
        <v>0</v>
      </c>
      <c r="P3425">
        <v>0</v>
      </c>
      <c r="Q3425">
        <v>0</v>
      </c>
      <c r="R3425">
        <v>0</v>
      </c>
      <c r="S3425" s="2">
        <v>5.8101851851851856E-3</v>
      </c>
      <c r="T3425" s="2">
        <v>5.4629629629629629E-3</v>
      </c>
      <c r="U3425">
        <v>0.62590000000000001</v>
      </c>
      <c r="V3425">
        <v>0.4471</v>
      </c>
      <c r="W3425">
        <v>0.92859999999999998</v>
      </c>
      <c r="X3425">
        <v>1</v>
      </c>
      <c r="Y3425">
        <v>0.7</v>
      </c>
      <c r="Z3425">
        <v>0.53680000000000005</v>
      </c>
      <c r="AA3425">
        <v>0.4516</v>
      </c>
      <c r="AB3425">
        <v>0.86360000000000003</v>
      </c>
      <c r="AC3425">
        <v>0.59179999999999999</v>
      </c>
      <c r="AD3425">
        <v>0</v>
      </c>
      <c r="AE3425">
        <v>1</v>
      </c>
      <c r="AF3425" t="s">
        <v>3915</v>
      </c>
      <c r="AG3425" s="2">
        <v>3.472222222222222E-3</v>
      </c>
      <c r="AH3425" t="s">
        <v>3927</v>
      </c>
      <c r="AI3425">
        <v>5</v>
      </c>
      <c r="AJ3425" t="s">
        <v>3945</v>
      </c>
      <c r="AK3425" s="3">
        <v>42273</v>
      </c>
      <c r="AL3425" s="10">
        <f>YEAR(ufc_fights_2[[#This Row],[date]])</f>
        <v>2015</v>
      </c>
      <c r="AM3425" t="s">
        <v>3983</v>
      </c>
      <c r="AN3425">
        <v>117</v>
      </c>
      <c r="AO3425" t="s">
        <v>3913</v>
      </c>
      <c r="AP3425">
        <f>IF(ufc_fights_2[[#This Row],[winner]]="Red",ufc_fights_2[[#This Row],[r_fighter_id]],ufc_fights_2[[#This Row],[b_fighter_id]])</f>
        <v>209</v>
      </c>
      <c r="AQ3425" t="str">
        <f>_xlfn.XLOOKUP(ufc_fights_2[[#This Row],[winnerID]],ufc_fighters[id],ufc_fighters[fighter_name],"xxx",0,1)</f>
        <v>Josh Barnett</v>
      </c>
    </row>
    <row r="3426" spans="1:43">
      <c r="A3426">
        <v>209</v>
      </c>
      <c r="B3426">
        <v>2900</v>
      </c>
      <c r="C3426">
        <f>_xlfn.XLOOKUP(ufc_fights_2[[#This Row],[r_fighter_id]],ufc_fighters[id],ufc_fighters[year],"xxx",0,1)</f>
        <v>1977</v>
      </c>
      <c r="D3426">
        <f>_xlfn.XLOOKUP(ufc_fights_2[[#This Row],[b_fighter_id]],ufc_fighters[id],ufc_fighters[year],"Prázdné",0,1)</f>
        <v>1973</v>
      </c>
      <c r="E3426" s="10">
        <f>YEAR(ufc_fights_2[[#This Row],[date]])-ufc_fights_2[[#This Row],[r_year]]</f>
        <v>24</v>
      </c>
      <c r="F3426" s="10">
        <f>YEAR(ufc_fights_2[[#This Row],[date]])-ufc_fights_2[[#This Row],[b_year]]</f>
        <v>28</v>
      </c>
      <c r="G3426">
        <v>0</v>
      </c>
      <c r="H3426">
        <v>0</v>
      </c>
      <c r="I3426">
        <v>0.58819999999999995</v>
      </c>
      <c r="J3426">
        <v>1</v>
      </c>
      <c r="K3426">
        <v>0.75</v>
      </c>
      <c r="L3426">
        <v>0.66669999999999996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 s="2">
        <v>2.488425925925926E-3</v>
      </c>
      <c r="T3426" s="2">
        <v>3.7037037037037035E-4</v>
      </c>
      <c r="U3426">
        <v>0.58819999999999995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0.625</v>
      </c>
      <c r="AE3426">
        <v>0</v>
      </c>
      <c r="AF3426" t="s">
        <v>3933</v>
      </c>
      <c r="AG3426" s="2">
        <v>3.0208333333333333E-3</v>
      </c>
      <c r="AH3426" t="s">
        <v>3911</v>
      </c>
      <c r="AI3426">
        <v>3</v>
      </c>
      <c r="AJ3426" t="s">
        <v>3925</v>
      </c>
      <c r="AK3426" s="3">
        <v>37071</v>
      </c>
      <c r="AL3426" s="10">
        <f>YEAR(ufc_fights_2[[#This Row],[date]])</f>
        <v>2001</v>
      </c>
      <c r="AM3426" t="s">
        <v>3983</v>
      </c>
      <c r="AN3426">
        <v>130</v>
      </c>
      <c r="AO3426" t="s">
        <v>3913</v>
      </c>
      <c r="AP3426">
        <f>IF(ufc_fights_2[[#This Row],[winner]]="Red",ufc_fights_2[[#This Row],[r_fighter_id]],ufc_fights_2[[#This Row],[b_fighter_id]])</f>
        <v>209</v>
      </c>
      <c r="AQ3426" t="str">
        <f>_xlfn.XLOOKUP(ufc_fights_2[[#This Row],[winnerID]],ufc_fighters[id],ufc_fighters[fighter_name],"xxx",0,1)</f>
        <v>Josh Barnett</v>
      </c>
    </row>
    <row r="3427" spans="1:43">
      <c r="A3427">
        <v>1816</v>
      </c>
      <c r="B3427">
        <v>382</v>
      </c>
      <c r="C3427">
        <f>_xlfn.XLOOKUP(ufc_fights_2[[#This Row],[r_fighter_id]],ufc_fighters[id],ufc_fighters[year],"xxx",0,1)</f>
        <v>1985</v>
      </c>
      <c r="D3427">
        <f>_xlfn.XLOOKUP(ufc_fights_2[[#This Row],[b_fighter_id]],ufc_fighters[id],ufc_fighters[year],"Prázdné",0,1)</f>
        <v>1982</v>
      </c>
      <c r="E3427" s="10">
        <f>YEAR(ufc_fights_2[[#This Row],[date]])-ufc_fights_2[[#This Row],[r_year]]</f>
        <v>32</v>
      </c>
      <c r="F3427" s="10">
        <f>YEAR(ufc_fights_2[[#This Row],[date]])-ufc_fights_2[[#This Row],[b_year]]</f>
        <v>35</v>
      </c>
      <c r="G3427">
        <v>1</v>
      </c>
      <c r="H3427">
        <v>0</v>
      </c>
      <c r="I3427">
        <v>0.54930000000000001</v>
      </c>
      <c r="J3427">
        <v>0.44679999999999997</v>
      </c>
      <c r="K3427">
        <v>0.54930000000000001</v>
      </c>
      <c r="L3427">
        <v>0.46939999999999998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1.1574074074074073E-3</v>
      </c>
      <c r="T3427" s="2">
        <v>4.6296296296296294E-5</v>
      </c>
      <c r="U3427">
        <v>0.55220000000000002</v>
      </c>
      <c r="V3427">
        <v>0</v>
      </c>
      <c r="W3427">
        <v>0</v>
      </c>
      <c r="X3427">
        <v>1</v>
      </c>
      <c r="Y3427">
        <v>0.9</v>
      </c>
      <c r="Z3427">
        <v>0.42</v>
      </c>
      <c r="AA3427">
        <v>0.4667</v>
      </c>
      <c r="AB3427">
        <v>1</v>
      </c>
      <c r="AC3427">
        <v>0</v>
      </c>
      <c r="AD3427">
        <v>0.85</v>
      </c>
      <c r="AE3427">
        <v>0</v>
      </c>
      <c r="AF3427" t="s">
        <v>3910</v>
      </c>
      <c r="AG3427" s="2">
        <v>2.2222222222222222E-3</v>
      </c>
      <c r="AH3427" t="s">
        <v>3927</v>
      </c>
      <c r="AI3427">
        <v>5</v>
      </c>
      <c r="AJ3427" t="s">
        <v>3939</v>
      </c>
      <c r="AK3427" s="3">
        <v>42785</v>
      </c>
      <c r="AL3427" s="10">
        <f>YEAR(ufc_fights_2[[#This Row],[date]])</f>
        <v>2017</v>
      </c>
      <c r="AM3427" t="s">
        <v>3983</v>
      </c>
      <c r="AN3427">
        <v>105</v>
      </c>
      <c r="AO3427" t="s">
        <v>3913</v>
      </c>
      <c r="AP3427">
        <f>IF(ufc_fights_2[[#This Row],[winner]]="Red",ufc_fights_2[[#This Row],[r_fighter_id]],ufc_fights_2[[#This Row],[b_fighter_id]])</f>
        <v>1816</v>
      </c>
      <c r="AQ3427" t="str">
        <f>_xlfn.XLOOKUP(ufc_fights_2[[#This Row],[winnerID]],ufc_fighters[id],ufc_fighters[fighter_name],"xxx",0,1)</f>
        <v>Derrick Lewis</v>
      </c>
    </row>
    <row r="3428" spans="1:43">
      <c r="A3428">
        <v>1816</v>
      </c>
      <c r="B3428">
        <v>3308</v>
      </c>
      <c r="C3428">
        <f>_xlfn.XLOOKUP(ufc_fights_2[[#This Row],[r_fighter_id]],ufc_fighters[id],ufc_fighters[year],"xxx",0,1)</f>
        <v>1985</v>
      </c>
      <c r="D3428">
        <f>_xlfn.XLOOKUP(ufc_fights_2[[#This Row],[b_fighter_id]],ufc_fighters[id],ufc_fighters[year],"Prázdné",0,1)</f>
        <v>1985</v>
      </c>
      <c r="E3428" s="10">
        <f>YEAR(ufc_fights_2[[#This Row],[date]])-ufc_fights_2[[#This Row],[r_year]]</f>
        <v>33</v>
      </c>
      <c r="F3428" s="10">
        <f>YEAR(ufc_fights_2[[#This Row],[date]])-ufc_fights_2[[#This Row],[b_year]]</f>
        <v>33</v>
      </c>
      <c r="G3428">
        <v>2</v>
      </c>
      <c r="H3428">
        <v>0</v>
      </c>
      <c r="I3428">
        <v>0.66669999999999996</v>
      </c>
      <c r="J3428">
        <v>0.66069999999999995</v>
      </c>
      <c r="K3428">
        <v>0.68089999999999995</v>
      </c>
      <c r="L3428">
        <v>0.79810000000000003</v>
      </c>
      <c r="M3428">
        <v>0.5</v>
      </c>
      <c r="N3428">
        <v>0.5</v>
      </c>
      <c r="O3428">
        <v>0</v>
      </c>
      <c r="P3428">
        <v>1</v>
      </c>
      <c r="Q3428">
        <v>0</v>
      </c>
      <c r="R3428">
        <v>1</v>
      </c>
      <c r="S3428" s="2">
        <v>1.5740740740740741E-3</v>
      </c>
      <c r="T3428" s="2">
        <v>5.0115740740740737E-3</v>
      </c>
      <c r="U3428">
        <v>0.64290000000000003</v>
      </c>
      <c r="V3428">
        <v>0.59379999999999999</v>
      </c>
      <c r="W3428">
        <v>1</v>
      </c>
      <c r="X3428">
        <v>1</v>
      </c>
      <c r="Y3428">
        <v>0.76919999999999999</v>
      </c>
      <c r="Z3428">
        <v>0.53849999999999998</v>
      </c>
      <c r="AA3428">
        <v>0.45</v>
      </c>
      <c r="AB3428">
        <v>0.75</v>
      </c>
      <c r="AC3428">
        <v>1</v>
      </c>
      <c r="AD3428">
        <v>0.71430000000000005</v>
      </c>
      <c r="AE3428">
        <v>0.7419</v>
      </c>
      <c r="AF3428" t="s">
        <v>3910</v>
      </c>
      <c r="AG3428" s="2">
        <v>1.9444444444444444E-3</v>
      </c>
      <c r="AH3428" t="s">
        <v>3911</v>
      </c>
      <c r="AI3428">
        <v>3</v>
      </c>
      <c r="AJ3428" t="s">
        <v>3928</v>
      </c>
      <c r="AK3428" s="3">
        <v>43149</v>
      </c>
      <c r="AL3428" s="10">
        <f>YEAR(ufc_fights_2[[#This Row],[date]])</f>
        <v>2018</v>
      </c>
      <c r="AM3428" t="s">
        <v>3983</v>
      </c>
      <c r="AN3428">
        <v>55</v>
      </c>
      <c r="AO3428" t="s">
        <v>3913</v>
      </c>
      <c r="AP3428">
        <f>IF(ufc_fights_2[[#This Row],[winner]]="Red",ufc_fights_2[[#This Row],[r_fighter_id]],ufc_fights_2[[#This Row],[b_fighter_id]])</f>
        <v>1816</v>
      </c>
      <c r="AQ3428" t="str">
        <f>_xlfn.XLOOKUP(ufc_fights_2[[#This Row],[winnerID]],ufc_fighters[id],ufc_fighters[fighter_name],"xxx",0,1)</f>
        <v>Derrick Lewis</v>
      </c>
    </row>
    <row r="3429" spans="1:43">
      <c r="A3429">
        <v>807</v>
      </c>
      <c r="B3429">
        <v>2121</v>
      </c>
      <c r="C3429">
        <f>_xlfn.XLOOKUP(ufc_fights_2[[#This Row],[r_fighter_id]],ufc_fighters[id],ufc_fighters[year],"xxx",0,1)</f>
        <v>1984</v>
      </c>
      <c r="D3429">
        <f>_xlfn.XLOOKUP(ufc_fights_2[[#This Row],[b_fighter_id]],ufc_fighters[id],ufc_fighters[year],"Prázdné",0,1)</f>
        <v>1982</v>
      </c>
      <c r="E3429" s="10">
        <f>YEAR(ufc_fights_2[[#This Row],[date]])-ufc_fights_2[[#This Row],[r_year]]</f>
        <v>30</v>
      </c>
      <c r="F3429" s="10">
        <f>YEAR(ufc_fights_2[[#This Row],[date]])-ufc_fights_2[[#This Row],[b_year]]</f>
        <v>32</v>
      </c>
      <c r="G3429">
        <v>1</v>
      </c>
      <c r="H3429">
        <v>0</v>
      </c>
      <c r="I3429">
        <v>0.40589999999999998</v>
      </c>
      <c r="J3429">
        <v>0.46110000000000001</v>
      </c>
      <c r="K3429">
        <v>0.43480000000000002</v>
      </c>
      <c r="L3429">
        <v>0.49509999999999998</v>
      </c>
      <c r="M3429">
        <v>1</v>
      </c>
      <c r="N3429">
        <v>5.5599999999999997E-2</v>
      </c>
      <c r="O3429">
        <v>0</v>
      </c>
      <c r="P3429">
        <v>0</v>
      </c>
      <c r="Q3429">
        <v>0</v>
      </c>
      <c r="R3429">
        <v>0</v>
      </c>
      <c r="S3429" s="2">
        <v>9.1435185185185185E-4</v>
      </c>
      <c r="T3429" s="2">
        <v>2.0833333333333333E-3</v>
      </c>
      <c r="U3429">
        <v>0.3861</v>
      </c>
      <c r="V3429">
        <v>0.42780000000000001</v>
      </c>
      <c r="W3429">
        <v>0.44550000000000001</v>
      </c>
      <c r="X3429">
        <v>0</v>
      </c>
      <c r="Y3429">
        <v>1</v>
      </c>
      <c r="Z3429">
        <v>0.38540000000000002</v>
      </c>
      <c r="AA3429">
        <v>0.44030000000000002</v>
      </c>
      <c r="AB3429">
        <v>0.77780000000000005</v>
      </c>
      <c r="AC3429">
        <v>0.5806</v>
      </c>
      <c r="AD3429">
        <v>0.83330000000000004</v>
      </c>
      <c r="AE3429">
        <v>0.33329999999999999</v>
      </c>
      <c r="AF3429" t="s">
        <v>3915</v>
      </c>
      <c r="AG3429" s="2">
        <v>3.472222222222222E-3</v>
      </c>
      <c r="AH3429" t="s">
        <v>3927</v>
      </c>
      <c r="AI3429">
        <v>5</v>
      </c>
      <c r="AJ3429" t="s">
        <v>3914</v>
      </c>
      <c r="AK3429" s="3">
        <v>41986</v>
      </c>
      <c r="AL3429" s="10">
        <f>YEAR(ufc_fights_2[[#This Row],[date]])</f>
        <v>2014</v>
      </c>
      <c r="AM3429" t="s">
        <v>3983</v>
      </c>
      <c r="AN3429">
        <v>21</v>
      </c>
      <c r="AO3429" t="s">
        <v>3913</v>
      </c>
      <c r="AP3429">
        <f>IF(ufc_fights_2[[#This Row],[winner]]="Red",ufc_fights_2[[#This Row],[r_fighter_id]],ufc_fights_2[[#This Row],[b_fighter_id]])</f>
        <v>807</v>
      </c>
      <c r="AQ3429" t="str">
        <f>_xlfn.XLOOKUP(ufc_fights_2[[#This Row],[winnerID]],ufc_fighters[id],ufc_fighters[fighter_name],"xxx",0,1)</f>
        <v>Junior Dos Santos</v>
      </c>
    </row>
    <row r="3430" spans="1:43">
      <c r="A3430">
        <v>1816</v>
      </c>
      <c r="B3430">
        <v>807</v>
      </c>
      <c r="C3430">
        <f>_xlfn.XLOOKUP(ufc_fights_2[[#This Row],[r_fighter_id]],ufc_fighters[id],ufc_fighters[year],"xxx",0,1)</f>
        <v>1985</v>
      </c>
      <c r="D3430">
        <f>_xlfn.XLOOKUP(ufc_fights_2[[#This Row],[b_fighter_id]],ufc_fighters[id],ufc_fighters[year],"Prázdné",0,1)</f>
        <v>1984</v>
      </c>
      <c r="E3430" s="10">
        <f>YEAR(ufc_fights_2[[#This Row],[date]])-ufc_fights_2[[#This Row],[r_year]]</f>
        <v>34</v>
      </c>
      <c r="F3430" s="10">
        <f>YEAR(ufc_fights_2[[#This Row],[date]])-ufc_fights_2[[#This Row],[b_year]]</f>
        <v>35</v>
      </c>
      <c r="G3430">
        <v>0</v>
      </c>
      <c r="H3430">
        <v>1</v>
      </c>
      <c r="I3430">
        <v>0.28000000000000003</v>
      </c>
      <c r="J3430">
        <v>0.52729999999999999</v>
      </c>
      <c r="K3430">
        <v>0.28000000000000003</v>
      </c>
      <c r="L3430">
        <v>0.52729999999999999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2.3148148148148147E-5</v>
      </c>
      <c r="T3430" s="2">
        <v>1.273148148148148E-4</v>
      </c>
      <c r="U3430">
        <v>0.1176</v>
      </c>
      <c r="V3430">
        <v>0.40539999999999998</v>
      </c>
      <c r="W3430">
        <v>0.5</v>
      </c>
      <c r="X3430">
        <v>1</v>
      </c>
      <c r="Y3430">
        <v>0.875</v>
      </c>
      <c r="Z3430">
        <v>0.29170000000000001</v>
      </c>
      <c r="AA3430">
        <v>0.57140000000000002</v>
      </c>
      <c r="AB3430">
        <v>0</v>
      </c>
      <c r="AC3430">
        <v>0.54549999999999998</v>
      </c>
      <c r="AD3430">
        <v>0</v>
      </c>
      <c r="AE3430">
        <v>0.33329999999999999</v>
      </c>
      <c r="AF3430" t="s">
        <v>3910</v>
      </c>
      <c r="AG3430" s="2">
        <v>1.3657407407407407E-3</v>
      </c>
      <c r="AH3430" t="s">
        <v>3927</v>
      </c>
      <c r="AI3430">
        <v>5</v>
      </c>
      <c r="AJ3430" t="s">
        <v>3914</v>
      </c>
      <c r="AK3430" s="3">
        <v>43533</v>
      </c>
      <c r="AL3430" s="10">
        <f>YEAR(ufc_fights_2[[#This Row],[date]])</f>
        <v>2019</v>
      </c>
      <c r="AM3430" t="s">
        <v>3983</v>
      </c>
      <c r="AN3430">
        <v>22</v>
      </c>
      <c r="AO3430" t="s">
        <v>3918</v>
      </c>
      <c r="AP3430">
        <f>IF(ufc_fights_2[[#This Row],[winner]]="Red",ufc_fights_2[[#This Row],[r_fighter_id]],ufc_fights_2[[#This Row],[b_fighter_id]])</f>
        <v>807</v>
      </c>
      <c r="AQ3430" t="str">
        <f>_xlfn.XLOOKUP(ufc_fights_2[[#This Row],[winnerID]],ufc_fighters[id],ufc_fighters[fighter_name],"xxx",0,1)</f>
        <v>Junior Dos Santos</v>
      </c>
    </row>
    <row r="3431" spans="1:43">
      <c r="A3431">
        <v>1816</v>
      </c>
      <c r="B3431">
        <v>2012</v>
      </c>
      <c r="C3431">
        <f>_xlfn.XLOOKUP(ufc_fights_2[[#This Row],[r_fighter_id]],ufc_fighters[id],ufc_fighters[year],"xxx",0,1)</f>
        <v>1985</v>
      </c>
      <c r="D3431">
        <f>_xlfn.XLOOKUP(ufc_fights_2[[#This Row],[b_fighter_id]],ufc_fighters[id],ufc_fighters[year],"Prázdné",0,1)</f>
        <v>1981</v>
      </c>
      <c r="E3431" s="10">
        <f>YEAR(ufc_fights_2[[#This Row],[date]])-ufc_fights_2[[#This Row],[r_year]]</f>
        <v>29</v>
      </c>
      <c r="F3431" s="10">
        <f>YEAR(ufc_fights_2[[#This Row],[date]])-ufc_fights_2[[#This Row],[b_year]]</f>
        <v>33</v>
      </c>
      <c r="G3431">
        <v>0</v>
      </c>
      <c r="H3431">
        <v>0</v>
      </c>
      <c r="I3431">
        <v>0.81479999999999997</v>
      </c>
      <c r="J3431">
        <v>0.83330000000000004</v>
      </c>
      <c r="K3431">
        <v>0.8387</v>
      </c>
      <c r="L3431">
        <v>0.95830000000000004</v>
      </c>
      <c r="M3431">
        <v>1</v>
      </c>
      <c r="N3431">
        <v>0.33329999999999999</v>
      </c>
      <c r="O3431">
        <v>0</v>
      </c>
      <c r="P3431">
        <v>0</v>
      </c>
      <c r="Q3431">
        <v>0</v>
      </c>
      <c r="R3431">
        <v>1</v>
      </c>
      <c r="S3431" s="2">
        <v>1.238425925925926E-3</v>
      </c>
      <c r="T3431" s="2">
        <v>1.2847222222222223E-3</v>
      </c>
      <c r="U3431">
        <v>0.81479999999999997</v>
      </c>
      <c r="V3431">
        <v>0.5</v>
      </c>
      <c r="W3431">
        <v>0</v>
      </c>
      <c r="X3431">
        <v>0</v>
      </c>
      <c r="Y3431">
        <v>1</v>
      </c>
      <c r="Z3431">
        <v>0</v>
      </c>
      <c r="AA3431">
        <v>0.66669999999999996</v>
      </c>
      <c r="AB3431">
        <v>1</v>
      </c>
      <c r="AC3431">
        <v>0</v>
      </c>
      <c r="AD3431">
        <v>0.8</v>
      </c>
      <c r="AE3431">
        <v>1</v>
      </c>
      <c r="AF3431" t="s">
        <v>3910</v>
      </c>
      <c r="AG3431" s="2">
        <v>3.0439814814814813E-3</v>
      </c>
      <c r="AH3431" t="s">
        <v>3911</v>
      </c>
      <c r="AI3431">
        <v>3</v>
      </c>
      <c r="AJ3431" t="s">
        <v>3925</v>
      </c>
      <c r="AK3431" s="3">
        <v>41748</v>
      </c>
      <c r="AL3431" s="10">
        <f>YEAR(ufc_fights_2[[#This Row],[date]])</f>
        <v>2014</v>
      </c>
      <c r="AM3431" t="s">
        <v>3983</v>
      </c>
      <c r="AN3431">
        <v>49</v>
      </c>
      <c r="AO3431" t="s">
        <v>3913</v>
      </c>
      <c r="AP3431">
        <f>IF(ufc_fights_2[[#This Row],[winner]]="Red",ufc_fights_2[[#This Row],[r_fighter_id]],ufc_fights_2[[#This Row],[b_fighter_id]])</f>
        <v>1816</v>
      </c>
      <c r="AQ3431" t="str">
        <f>_xlfn.XLOOKUP(ufc_fights_2[[#This Row],[winnerID]],ufc_fighters[id],ufc_fighters[fighter_name],"xxx",0,1)</f>
        <v>Derrick Lewis</v>
      </c>
    </row>
    <row r="3432" spans="1:43">
      <c r="A3432">
        <v>1816</v>
      </c>
      <c r="B3432">
        <v>1140</v>
      </c>
      <c r="C3432">
        <f>_xlfn.XLOOKUP(ufc_fights_2[[#This Row],[r_fighter_id]],ufc_fighters[id],ufc_fighters[year],"xxx",0,1)</f>
        <v>1985</v>
      </c>
      <c r="D3432">
        <f>_xlfn.XLOOKUP(ufc_fights_2[[#This Row],[b_fighter_id]],ufc_fighters[id],ufc_fighters[year],"Prázdné",0,1)</f>
        <v>1979</v>
      </c>
      <c r="E3432" s="10">
        <f>YEAR(ufc_fights_2[[#This Row],[date]])-ufc_fights_2[[#This Row],[r_year]]</f>
        <v>31</v>
      </c>
      <c r="F3432" s="10">
        <f>YEAR(ufc_fights_2[[#This Row],[date]])-ufc_fights_2[[#This Row],[b_year]]</f>
        <v>37</v>
      </c>
      <c r="G3432">
        <v>1</v>
      </c>
      <c r="H3432">
        <v>0</v>
      </c>
      <c r="I3432">
        <v>0.68</v>
      </c>
      <c r="J3432">
        <v>0.71430000000000005</v>
      </c>
      <c r="K3432">
        <v>0.72409999999999997</v>
      </c>
      <c r="L3432">
        <v>0.75</v>
      </c>
      <c r="M3432">
        <v>0</v>
      </c>
      <c r="N3432">
        <v>0.16669999999999999</v>
      </c>
      <c r="O3432">
        <v>0</v>
      </c>
      <c r="P3432">
        <v>0</v>
      </c>
      <c r="Q3432">
        <v>0</v>
      </c>
      <c r="R3432">
        <v>0</v>
      </c>
      <c r="S3432" s="2">
        <v>4.6296296296296294E-5</v>
      </c>
      <c r="T3432" s="2">
        <v>2.5347222222222221E-3</v>
      </c>
      <c r="U3432">
        <v>0.75</v>
      </c>
      <c r="V3432">
        <v>0.6</v>
      </c>
      <c r="W3432">
        <v>0.4</v>
      </c>
      <c r="X3432">
        <v>0</v>
      </c>
      <c r="Y3432">
        <v>1</v>
      </c>
      <c r="Z3432">
        <v>0.58330000000000004</v>
      </c>
      <c r="AA3432">
        <v>0</v>
      </c>
      <c r="AB3432">
        <v>0.81820000000000004</v>
      </c>
      <c r="AC3432">
        <v>1</v>
      </c>
      <c r="AD3432">
        <v>0.5</v>
      </c>
      <c r="AE3432">
        <v>1</v>
      </c>
      <c r="AF3432" t="s">
        <v>3910</v>
      </c>
      <c r="AG3432" s="2">
        <v>3.3333333333333335E-3</v>
      </c>
      <c r="AH3432" t="s">
        <v>3911</v>
      </c>
      <c r="AI3432">
        <v>3</v>
      </c>
      <c r="AJ3432" t="s">
        <v>3931</v>
      </c>
      <c r="AK3432" s="3">
        <v>42470</v>
      </c>
      <c r="AL3432" s="10">
        <f>YEAR(ufc_fights_2[[#This Row],[date]])</f>
        <v>2016</v>
      </c>
      <c r="AM3432" t="s">
        <v>3983</v>
      </c>
      <c r="AN3432">
        <v>20</v>
      </c>
      <c r="AO3432" t="s">
        <v>3913</v>
      </c>
      <c r="AP3432">
        <f>IF(ufc_fights_2[[#This Row],[winner]]="Red",ufc_fights_2[[#This Row],[r_fighter_id]],ufc_fights_2[[#This Row],[b_fighter_id]])</f>
        <v>1816</v>
      </c>
      <c r="AQ3432" t="str">
        <f>_xlfn.XLOOKUP(ufc_fights_2[[#This Row],[winnerID]],ufc_fighters[id],ufc_fighters[fighter_name],"xxx",0,1)</f>
        <v>Derrick Lewis</v>
      </c>
    </row>
    <row r="3433" spans="1:43">
      <c r="A3433">
        <v>1803</v>
      </c>
      <c r="B3433">
        <v>8</v>
      </c>
      <c r="C3433">
        <f>_xlfn.XLOOKUP(ufc_fights_2[[#This Row],[r_fighter_id]],ufc_fighters[id],ufc_fighters[year],"xxx",0,1)</f>
        <v>1968</v>
      </c>
      <c r="D3433">
        <f>_xlfn.XLOOKUP(ufc_fights_2[[#This Row],[b_fighter_id]],ufc_fighters[id],ufc_fighters[year],"Prázdné",0,1)</f>
        <v>0</v>
      </c>
      <c r="E3433" s="10">
        <f>YEAR(ufc_fights_2[[#This Row],[date]])-ufc_fights_2[[#This Row],[r_year]]</f>
        <v>35</v>
      </c>
      <c r="F3433" s="10">
        <f>YEAR(ufc_fights_2[[#This Row],[date]])-ufc_fights_2[[#This Row],[b_year]]</f>
        <v>2003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0</v>
      </c>
      <c r="S3433" s="2">
        <v>1.2962962962962963E-3</v>
      </c>
      <c r="T3433" s="2">
        <v>1.1574074074074073E-5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3933</v>
      </c>
      <c r="AG3433" s="2">
        <v>1.3773148148148147E-3</v>
      </c>
      <c r="AH3433" t="s">
        <v>3911</v>
      </c>
      <c r="AI3433">
        <v>3</v>
      </c>
      <c r="AJ3433" t="s">
        <v>4052</v>
      </c>
      <c r="AK3433" s="3">
        <v>37778</v>
      </c>
      <c r="AL3433" s="10">
        <f>YEAR(ufc_fights_2[[#This Row],[date]])</f>
        <v>2003</v>
      </c>
      <c r="AM3433" t="s">
        <v>3983</v>
      </c>
      <c r="AN3433">
        <v>1</v>
      </c>
      <c r="AO3433" t="s">
        <v>3913</v>
      </c>
      <c r="AP3433">
        <f>IF(ufc_fights_2[[#This Row],[winner]]="Red",ufc_fights_2[[#This Row],[r_fighter_id]],ufc_fights_2[[#This Row],[b_fighter_id]])</f>
        <v>1803</v>
      </c>
      <c r="AQ3433" t="str">
        <f>_xlfn.XLOOKUP(ufc_fights_2[[#This Row],[winnerID]],ufc_fighters[id],ufc_fighters[fighter_name],"xxx",0,1)</f>
        <v>Kimo Leopoldo</v>
      </c>
    </row>
    <row r="3434" spans="1:43">
      <c r="A3434">
        <v>1816</v>
      </c>
      <c r="B3434">
        <v>1471</v>
      </c>
      <c r="C3434">
        <f>_xlfn.XLOOKUP(ufc_fights_2[[#This Row],[r_fighter_id]],ufc_fighters[id],ufc_fighters[year],"xxx",0,1)</f>
        <v>1985</v>
      </c>
      <c r="D3434">
        <f>_xlfn.XLOOKUP(ufc_fights_2[[#This Row],[b_fighter_id]],ufc_fighters[id],ufc_fighters[year],"Prázdné",0,1)</f>
        <v>1986</v>
      </c>
      <c r="E3434" s="10">
        <f>YEAR(ufc_fights_2[[#This Row],[date]])-ufc_fights_2[[#This Row],[r_year]]</f>
        <v>34</v>
      </c>
      <c r="F3434" s="10">
        <f>YEAR(ufc_fights_2[[#This Row],[date]])-ufc_fights_2[[#This Row],[b_year]]</f>
        <v>33</v>
      </c>
      <c r="G3434">
        <v>0</v>
      </c>
      <c r="H3434">
        <v>0</v>
      </c>
      <c r="I3434">
        <v>0.45590000000000003</v>
      </c>
      <c r="J3434">
        <v>0.52629999999999999</v>
      </c>
      <c r="K3434">
        <v>0.46379999999999999</v>
      </c>
      <c r="L3434">
        <v>0.7349</v>
      </c>
      <c r="M3434">
        <v>0.33329999999999999</v>
      </c>
      <c r="N3434">
        <v>0.5</v>
      </c>
      <c r="O3434">
        <v>0</v>
      </c>
      <c r="P3434">
        <v>1</v>
      </c>
      <c r="Q3434">
        <v>0</v>
      </c>
      <c r="R3434">
        <v>0</v>
      </c>
      <c r="S3434" s="2">
        <v>1.4699074074074074E-3</v>
      </c>
      <c r="T3434" s="2">
        <v>2.3148148148148147E-3</v>
      </c>
      <c r="U3434">
        <v>0.38890000000000002</v>
      </c>
      <c r="V3434">
        <v>0.44440000000000002</v>
      </c>
      <c r="W3434">
        <v>0.72729999999999995</v>
      </c>
      <c r="X3434">
        <v>0.66669999999999996</v>
      </c>
      <c r="Y3434">
        <v>1</v>
      </c>
      <c r="Z3434">
        <v>0.33329999999999999</v>
      </c>
      <c r="AA3434">
        <v>0.5</v>
      </c>
      <c r="AB3434">
        <v>0.53659999999999997</v>
      </c>
      <c r="AC3434">
        <v>0.57140000000000002</v>
      </c>
      <c r="AD3434">
        <v>0</v>
      </c>
      <c r="AE3434">
        <v>0</v>
      </c>
      <c r="AF3434" t="s">
        <v>3922</v>
      </c>
      <c r="AG3434" s="2">
        <v>3.472222222222222E-3</v>
      </c>
      <c r="AH3434" t="s">
        <v>3911</v>
      </c>
      <c r="AI3434">
        <v>3</v>
      </c>
      <c r="AJ3434" t="s">
        <v>3941</v>
      </c>
      <c r="AK3434" s="3">
        <v>43771</v>
      </c>
      <c r="AL3434" s="10">
        <f>YEAR(ufc_fights_2[[#This Row],[date]])</f>
        <v>2019</v>
      </c>
      <c r="AM3434" t="s">
        <v>3983</v>
      </c>
      <c r="AN3434">
        <v>18</v>
      </c>
      <c r="AO3434" t="s">
        <v>3913</v>
      </c>
      <c r="AP3434">
        <f>IF(ufc_fights_2[[#This Row],[winner]]="Red",ufc_fights_2[[#This Row],[r_fighter_id]],ufc_fights_2[[#This Row],[b_fighter_id]])</f>
        <v>1816</v>
      </c>
      <c r="AQ3434" t="str">
        <f>_xlfn.XLOOKUP(ufc_fights_2[[#This Row],[winnerID]],ufc_fighters[id],ufc_fighters[fighter_name],"xxx",0,1)</f>
        <v>Derrick Lewis</v>
      </c>
    </row>
    <row r="3435" spans="1:43">
      <c r="A3435">
        <v>1816</v>
      </c>
      <c r="B3435">
        <v>3</v>
      </c>
      <c r="C3435">
        <f>_xlfn.XLOOKUP(ufc_fights_2[[#This Row],[r_fighter_id]],ufc_fighters[id],ufc_fighters[year],"xxx",0,1)</f>
        <v>1985</v>
      </c>
      <c r="D3435">
        <f>_xlfn.XLOOKUP(ufc_fights_2[[#This Row],[b_fighter_id]],ufc_fighters[id],ufc_fighters[year],"Prázdné",0,1)</f>
        <v>1981</v>
      </c>
      <c r="E3435" s="10">
        <f>YEAR(ufc_fights_2[[#This Row],[date]])-ufc_fights_2[[#This Row],[r_year]]</f>
        <v>31</v>
      </c>
      <c r="F3435" s="10">
        <f>YEAR(ufc_fights_2[[#This Row],[date]])-ufc_fights_2[[#This Row],[b_year]]</f>
        <v>35</v>
      </c>
      <c r="G3435">
        <v>0</v>
      </c>
      <c r="H3435">
        <v>0</v>
      </c>
      <c r="I3435">
        <v>0.43330000000000002</v>
      </c>
      <c r="J3435">
        <v>0.40539999999999998</v>
      </c>
      <c r="K3435">
        <v>0.47420000000000001</v>
      </c>
      <c r="L3435">
        <v>0.72640000000000005</v>
      </c>
      <c r="M3435">
        <v>0.33329999999999999</v>
      </c>
      <c r="N3435">
        <v>0.36359999999999998</v>
      </c>
      <c r="O3435">
        <v>0</v>
      </c>
      <c r="P3435">
        <v>1</v>
      </c>
      <c r="Q3435">
        <v>0</v>
      </c>
      <c r="R3435">
        <v>0</v>
      </c>
      <c r="S3435" s="2">
        <v>1.1805555555555556E-3</v>
      </c>
      <c r="T3435" s="2">
        <v>5.2314814814814811E-3</v>
      </c>
      <c r="U3435">
        <v>0.39510000000000001</v>
      </c>
      <c r="V3435">
        <v>0.21740000000000001</v>
      </c>
      <c r="W3435">
        <v>0.71430000000000005</v>
      </c>
      <c r="X3435">
        <v>1</v>
      </c>
      <c r="Y3435">
        <v>0.625</v>
      </c>
      <c r="Z3435">
        <v>0.1739</v>
      </c>
      <c r="AA3435">
        <v>0.21740000000000001</v>
      </c>
      <c r="AB3435">
        <v>0.57140000000000002</v>
      </c>
      <c r="AC3435">
        <v>0.71430000000000005</v>
      </c>
      <c r="AD3435">
        <v>0.72970000000000002</v>
      </c>
      <c r="AE3435">
        <v>0.71430000000000005</v>
      </c>
      <c r="AF3435" t="s">
        <v>3910</v>
      </c>
      <c r="AG3435" s="2">
        <v>2.5694444444444445E-3</v>
      </c>
      <c r="AH3435" t="s">
        <v>3927</v>
      </c>
      <c r="AI3435">
        <v>5</v>
      </c>
      <c r="AJ3435" t="s">
        <v>3928</v>
      </c>
      <c r="AK3435" s="3">
        <v>42713</v>
      </c>
      <c r="AL3435" s="10">
        <f>YEAR(ufc_fights_2[[#This Row],[date]])</f>
        <v>2016</v>
      </c>
      <c r="AM3435" t="s">
        <v>3983</v>
      </c>
      <c r="AN3435">
        <v>12</v>
      </c>
      <c r="AO3435" t="s">
        <v>3913</v>
      </c>
      <c r="AP3435">
        <f>IF(ufc_fights_2[[#This Row],[winner]]="Red",ufc_fights_2[[#This Row],[r_fighter_id]],ufc_fights_2[[#This Row],[b_fighter_id]])</f>
        <v>1816</v>
      </c>
      <c r="AQ3435" t="str">
        <f>_xlfn.XLOOKUP(ufc_fights_2[[#This Row],[winnerID]],ufc_fighters[id],ufc_fighters[fighter_name],"xxx",0,1)</f>
        <v>Derrick Lewis</v>
      </c>
    </row>
    <row r="3436" spans="1:43">
      <c r="A3436">
        <v>1816</v>
      </c>
      <c r="B3436">
        <v>1751</v>
      </c>
      <c r="C3436">
        <f>_xlfn.XLOOKUP(ufc_fights_2[[#This Row],[r_fighter_id]],ufc_fighters[id],ufc_fighters[year],"xxx",0,1)</f>
        <v>1985</v>
      </c>
      <c r="D3436">
        <f>_xlfn.XLOOKUP(ufc_fights_2[[#This Row],[b_fighter_id]],ufc_fighters[id],ufc_fighters[year],"Prázdné",0,1)</f>
        <v>1983</v>
      </c>
      <c r="E3436" s="10">
        <f>YEAR(ufc_fights_2[[#This Row],[date]])-ufc_fights_2[[#This Row],[r_year]]</f>
        <v>35</v>
      </c>
      <c r="F3436" s="10">
        <f>YEAR(ufc_fights_2[[#This Row],[date]])-ufc_fights_2[[#This Row],[b_year]]</f>
        <v>37</v>
      </c>
      <c r="G3436">
        <v>0</v>
      </c>
      <c r="H3436">
        <v>0</v>
      </c>
      <c r="I3436">
        <v>0.4</v>
      </c>
      <c r="J3436">
        <v>0.41670000000000001</v>
      </c>
      <c r="K3436">
        <v>0.46550000000000002</v>
      </c>
      <c r="L3436">
        <v>0.80520000000000003</v>
      </c>
      <c r="M3436">
        <v>0</v>
      </c>
      <c r="N3436">
        <v>0.42859999999999998</v>
      </c>
      <c r="O3436">
        <v>0</v>
      </c>
      <c r="P3436">
        <v>0</v>
      </c>
      <c r="Q3436">
        <v>0</v>
      </c>
      <c r="R3436">
        <v>0</v>
      </c>
      <c r="S3436" s="2">
        <v>4.7453703703703704E-4</v>
      </c>
      <c r="T3436" s="2">
        <v>6.1111111111111114E-3</v>
      </c>
      <c r="U3436">
        <v>0.30769999999999997</v>
      </c>
      <c r="V3436">
        <v>0.25</v>
      </c>
      <c r="W3436">
        <v>0.8</v>
      </c>
      <c r="X3436">
        <v>0</v>
      </c>
      <c r="Y3436">
        <v>0.66669999999999996</v>
      </c>
      <c r="Z3436">
        <v>0.31580000000000003</v>
      </c>
      <c r="AA3436">
        <v>0.375</v>
      </c>
      <c r="AB3436">
        <v>0.66669999999999996</v>
      </c>
      <c r="AC3436">
        <v>0.5</v>
      </c>
      <c r="AD3436">
        <v>0</v>
      </c>
      <c r="AE3436">
        <v>0</v>
      </c>
      <c r="AF3436" t="s">
        <v>3915</v>
      </c>
      <c r="AG3436" s="2">
        <v>3.472222222222222E-3</v>
      </c>
      <c r="AH3436" t="s">
        <v>3911</v>
      </c>
      <c r="AI3436">
        <v>3</v>
      </c>
      <c r="AJ3436" t="s">
        <v>3928</v>
      </c>
      <c r="AK3436" s="3">
        <v>43869</v>
      </c>
      <c r="AL3436" s="10">
        <f>YEAR(ufc_fights_2[[#This Row],[date]])</f>
        <v>2020</v>
      </c>
      <c r="AM3436" t="s">
        <v>3983</v>
      </c>
      <c r="AN3436">
        <v>3</v>
      </c>
      <c r="AO3436" t="s">
        <v>3913</v>
      </c>
      <c r="AP3436">
        <f>IF(ufc_fights_2[[#This Row],[winner]]="Red",ufc_fights_2[[#This Row],[r_fighter_id]],ufc_fights_2[[#This Row],[b_fighter_id]])</f>
        <v>1816</v>
      </c>
      <c r="AQ3436" t="str">
        <f>_xlfn.XLOOKUP(ufc_fights_2[[#This Row],[winnerID]],ufc_fighters[id],ufc_fighters[fighter_name],"xxx",0,1)</f>
        <v>Derrick Lewis</v>
      </c>
    </row>
    <row r="3437" spans="1:43">
      <c r="A3437">
        <v>807</v>
      </c>
      <c r="B3437">
        <v>1140</v>
      </c>
      <c r="C3437">
        <f>_xlfn.XLOOKUP(ufc_fights_2[[#This Row],[r_fighter_id]],ufc_fighters[id],ufc_fighters[year],"xxx",0,1)</f>
        <v>1984</v>
      </c>
      <c r="D3437">
        <f>_xlfn.XLOOKUP(ufc_fights_2[[#This Row],[b_fighter_id]],ufc_fighters[id],ufc_fighters[year],"Prázdné",0,1)</f>
        <v>1979</v>
      </c>
      <c r="E3437" s="10">
        <f>YEAR(ufc_fights_2[[#This Row],[date]])-ufc_fights_2[[#This Row],[r_year]]</f>
        <v>26</v>
      </c>
      <c r="F3437" s="10">
        <f>YEAR(ufc_fights_2[[#This Row],[date]])-ufc_fights_2[[#This Row],[b_year]]</f>
        <v>31</v>
      </c>
      <c r="G3437">
        <v>1</v>
      </c>
      <c r="H3437">
        <v>0</v>
      </c>
      <c r="I3437">
        <v>0.57140000000000002</v>
      </c>
      <c r="J3437">
        <v>0.47370000000000001</v>
      </c>
      <c r="K3437">
        <v>0.57140000000000002</v>
      </c>
      <c r="L3437">
        <v>0.47370000000000001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 s="2">
        <v>1.0416666666666667E-4</v>
      </c>
      <c r="T3437" s="2">
        <v>1.1574074074074073E-5</v>
      </c>
      <c r="U3437">
        <v>0.51849999999999996</v>
      </c>
      <c r="V3437">
        <v>0.2</v>
      </c>
      <c r="W3437">
        <v>0.71430000000000005</v>
      </c>
      <c r="X3437">
        <v>1</v>
      </c>
      <c r="Y3437">
        <v>0.85709999999999997</v>
      </c>
      <c r="Z3437">
        <v>0.47620000000000001</v>
      </c>
      <c r="AA3437">
        <v>0.47370000000000001</v>
      </c>
      <c r="AB3437">
        <v>0</v>
      </c>
      <c r="AC3437">
        <v>0</v>
      </c>
      <c r="AD3437">
        <v>0.71430000000000005</v>
      </c>
      <c r="AE3437">
        <v>0</v>
      </c>
      <c r="AF3437" t="s">
        <v>3910</v>
      </c>
      <c r="AG3437" s="2">
        <v>2.6967592592592594E-3</v>
      </c>
      <c r="AH3437" t="s">
        <v>3911</v>
      </c>
      <c r="AI3437">
        <v>3</v>
      </c>
      <c r="AJ3437" t="s">
        <v>3974</v>
      </c>
      <c r="AK3437" s="3">
        <v>40258</v>
      </c>
      <c r="AL3437" s="10">
        <f>YEAR(ufc_fights_2[[#This Row],[date]])</f>
        <v>2010</v>
      </c>
      <c r="AM3437" t="s">
        <v>3983</v>
      </c>
      <c r="AN3437">
        <v>38</v>
      </c>
      <c r="AO3437" t="s">
        <v>3913</v>
      </c>
      <c r="AP3437">
        <f>IF(ufc_fights_2[[#This Row],[winner]]="Red",ufc_fights_2[[#This Row],[r_fighter_id]],ufc_fights_2[[#This Row],[b_fighter_id]])</f>
        <v>807</v>
      </c>
      <c r="AQ3437" t="str">
        <f>_xlfn.XLOOKUP(ufc_fights_2[[#This Row],[winnerID]],ufc_fighters[id],ufc_fighters[fighter_name],"xxx",0,1)</f>
        <v>Junior Dos Santos</v>
      </c>
    </row>
    <row r="3438" spans="1:43">
      <c r="A3438">
        <v>807</v>
      </c>
      <c r="B3438">
        <v>3299</v>
      </c>
      <c r="C3438">
        <f>_xlfn.XLOOKUP(ufc_fights_2[[#This Row],[r_fighter_id]],ufc_fighters[id],ufc_fighters[year],"xxx",0,1)</f>
        <v>1984</v>
      </c>
      <c r="D3438">
        <f>_xlfn.XLOOKUP(ufc_fights_2[[#This Row],[b_fighter_id]],ufc_fighters[id],ufc_fighters[year],"Prázdné",0,1)</f>
        <v>1993</v>
      </c>
      <c r="E3438" s="10">
        <f>YEAR(ufc_fights_2[[#This Row],[date]])-ufc_fights_2[[#This Row],[r_year]]</f>
        <v>34</v>
      </c>
      <c r="F3438" s="10">
        <f>YEAR(ufc_fights_2[[#This Row],[date]])-ufc_fights_2[[#This Row],[b_year]]</f>
        <v>25</v>
      </c>
      <c r="G3438">
        <v>1</v>
      </c>
      <c r="H3438">
        <v>0</v>
      </c>
      <c r="I3438">
        <v>0.4</v>
      </c>
      <c r="J3438">
        <v>0.38100000000000001</v>
      </c>
      <c r="K3438">
        <v>0.48049999999999998</v>
      </c>
      <c r="L3438">
        <v>0.3478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5.5555555555555556E-4</v>
      </c>
      <c r="T3438" s="2">
        <v>8.6805555555555551E-4</v>
      </c>
      <c r="U3438">
        <v>0.36359999999999998</v>
      </c>
      <c r="V3438">
        <v>0.2727</v>
      </c>
      <c r="W3438">
        <v>0.57140000000000002</v>
      </c>
      <c r="X3438">
        <v>0.66669999999999996</v>
      </c>
      <c r="Y3438">
        <v>0.6</v>
      </c>
      <c r="Z3438">
        <v>0.40539999999999998</v>
      </c>
      <c r="AA3438">
        <v>0.3125</v>
      </c>
      <c r="AB3438">
        <v>0</v>
      </c>
      <c r="AC3438">
        <v>0.6</v>
      </c>
      <c r="AD3438">
        <v>0.40739999999999998</v>
      </c>
      <c r="AE3438">
        <v>0</v>
      </c>
      <c r="AF3438" t="s">
        <v>3910</v>
      </c>
      <c r="AG3438" s="2">
        <v>1.736111111111111E-3</v>
      </c>
      <c r="AH3438" t="s">
        <v>3927</v>
      </c>
      <c r="AI3438">
        <v>5</v>
      </c>
      <c r="AJ3438" t="s">
        <v>3914</v>
      </c>
      <c r="AK3438" s="3">
        <v>43435</v>
      </c>
      <c r="AL3438" s="10">
        <f>YEAR(ufc_fights_2[[#This Row],[date]])</f>
        <v>2018</v>
      </c>
      <c r="AM3438" t="s">
        <v>3983</v>
      </c>
      <c r="AN3438">
        <v>43</v>
      </c>
      <c r="AO3438" t="s">
        <v>3913</v>
      </c>
      <c r="AP3438">
        <f>IF(ufc_fights_2[[#This Row],[winner]]="Red",ufc_fights_2[[#This Row],[r_fighter_id]],ufc_fights_2[[#This Row],[b_fighter_id]])</f>
        <v>807</v>
      </c>
      <c r="AQ3438" t="str">
        <f>_xlfn.XLOOKUP(ufc_fights_2[[#This Row],[winnerID]],ufc_fighters[id],ufc_fighters[fighter_name],"xxx",0,1)</f>
        <v>Junior Dos Santos</v>
      </c>
    </row>
    <row r="3439" spans="1:43">
      <c r="A3439">
        <v>3359</v>
      </c>
      <c r="B3439">
        <v>807</v>
      </c>
      <c r="C3439">
        <f>_xlfn.XLOOKUP(ufc_fights_2[[#This Row],[r_fighter_id]],ufc_fighters[id],ufc_fighters[year],"xxx",0,1)</f>
        <v>1982</v>
      </c>
      <c r="D3439">
        <f>_xlfn.XLOOKUP(ufc_fights_2[[#This Row],[b_fighter_id]],ufc_fighters[id],ufc_fighters[year],"Prázdné",0,1)</f>
        <v>1984</v>
      </c>
      <c r="E3439" s="10">
        <f>YEAR(ufc_fights_2[[#This Row],[date]])-ufc_fights_2[[#This Row],[r_year]]</f>
        <v>29</v>
      </c>
      <c r="F3439" s="10">
        <f>YEAR(ufc_fights_2[[#This Row],[date]])-ufc_fights_2[[#This Row],[b_year]]</f>
        <v>27</v>
      </c>
      <c r="G3439">
        <v>0</v>
      </c>
      <c r="H3439">
        <v>1</v>
      </c>
      <c r="I3439">
        <v>0.5</v>
      </c>
      <c r="J3439">
        <v>0.61539999999999995</v>
      </c>
      <c r="K3439">
        <v>0.5</v>
      </c>
      <c r="L3439">
        <v>0.63160000000000005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</v>
      </c>
      <c r="T3439" s="2">
        <v>9.2592592592592588E-5</v>
      </c>
      <c r="U3439">
        <v>0.33329999999999999</v>
      </c>
      <c r="V3439">
        <v>0.6</v>
      </c>
      <c r="W3439">
        <v>0</v>
      </c>
      <c r="X3439">
        <v>0.8</v>
      </c>
      <c r="Y3439">
        <v>0</v>
      </c>
      <c r="Z3439">
        <v>0.5</v>
      </c>
      <c r="AA3439">
        <v>0.5</v>
      </c>
      <c r="AB3439">
        <v>0</v>
      </c>
      <c r="AC3439">
        <v>0</v>
      </c>
      <c r="AD3439">
        <v>0</v>
      </c>
      <c r="AE3439">
        <v>0.8</v>
      </c>
      <c r="AF3439" t="s">
        <v>3910</v>
      </c>
      <c r="AG3439" s="2">
        <v>7.407407407407407E-4</v>
      </c>
      <c r="AH3439" t="s">
        <v>3927</v>
      </c>
      <c r="AI3439">
        <v>5</v>
      </c>
      <c r="AJ3439" t="s">
        <v>3925</v>
      </c>
      <c r="AK3439" s="3">
        <v>40859</v>
      </c>
      <c r="AL3439" s="10">
        <f>YEAR(ufc_fights_2[[#This Row],[date]])</f>
        <v>2011</v>
      </c>
      <c r="AM3439" t="s">
        <v>3983</v>
      </c>
      <c r="AN3439">
        <v>63</v>
      </c>
      <c r="AO3439" t="s">
        <v>3918</v>
      </c>
      <c r="AP3439">
        <f>IF(ufc_fights_2[[#This Row],[winner]]="Red",ufc_fights_2[[#This Row],[r_fighter_id]],ufc_fights_2[[#This Row],[b_fighter_id]])</f>
        <v>807</v>
      </c>
      <c r="AQ3439" t="str">
        <f>_xlfn.XLOOKUP(ufc_fights_2[[#This Row],[winnerID]],ufc_fighters[id],ufc_fighters[fighter_name],"xxx",0,1)</f>
        <v>Junior Dos Santos</v>
      </c>
    </row>
    <row r="3440" spans="1:43">
      <c r="A3440">
        <v>3299</v>
      </c>
      <c r="B3440">
        <v>1425</v>
      </c>
      <c r="C3440">
        <f>_xlfn.XLOOKUP(ufc_fights_2[[#This Row],[r_fighter_id]],ufc_fighters[id],ufc_fighters[year],"xxx",0,1)</f>
        <v>1993</v>
      </c>
      <c r="D3440">
        <f>_xlfn.XLOOKUP(ufc_fights_2[[#This Row],[b_fighter_id]],ufc_fighters[id],ufc_fighters[year],"Prázdné",0,1)</f>
        <v>1989</v>
      </c>
      <c r="E3440" s="10">
        <f>YEAR(ufc_fights_2[[#This Row],[date]])-ufc_fights_2[[#This Row],[r_year]]</f>
        <v>28</v>
      </c>
      <c r="F3440" s="10">
        <f>YEAR(ufc_fights_2[[#This Row],[date]])-ufc_fights_2[[#This Row],[b_year]]</f>
        <v>32</v>
      </c>
      <c r="G3440">
        <v>1</v>
      </c>
      <c r="H3440">
        <v>0</v>
      </c>
      <c r="I3440">
        <v>0.77780000000000005</v>
      </c>
      <c r="J3440">
        <v>0.33329999999999999</v>
      </c>
      <c r="K3440">
        <v>0.77780000000000005</v>
      </c>
      <c r="L3440">
        <v>0.33329999999999999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1.1574074074074075E-4</v>
      </c>
      <c r="T3440" s="2">
        <v>0</v>
      </c>
      <c r="U3440">
        <v>0.71430000000000005</v>
      </c>
      <c r="V3440">
        <v>0.2</v>
      </c>
      <c r="W3440">
        <v>0</v>
      </c>
      <c r="X3440">
        <v>1</v>
      </c>
      <c r="Y3440">
        <v>1</v>
      </c>
      <c r="Z3440">
        <v>0.9</v>
      </c>
      <c r="AA3440">
        <v>0.33329999999999999</v>
      </c>
      <c r="AB3440">
        <v>0</v>
      </c>
      <c r="AC3440">
        <v>0</v>
      </c>
      <c r="AD3440">
        <v>0.625</v>
      </c>
      <c r="AE3440">
        <v>0</v>
      </c>
      <c r="AF3440" t="s">
        <v>3910</v>
      </c>
      <c r="AG3440" s="2">
        <v>5.6712962962962967E-4</v>
      </c>
      <c r="AH3440" t="s">
        <v>3911</v>
      </c>
      <c r="AI3440">
        <v>3</v>
      </c>
      <c r="AJ3440" t="s">
        <v>3914</v>
      </c>
      <c r="AK3440" s="3">
        <v>44275</v>
      </c>
      <c r="AL3440" s="10">
        <f>YEAR(ufc_fights_2[[#This Row],[date]])</f>
        <v>2021</v>
      </c>
      <c r="AM3440" t="s">
        <v>3983</v>
      </c>
      <c r="AN3440">
        <v>1</v>
      </c>
      <c r="AO3440" t="s">
        <v>3913</v>
      </c>
      <c r="AP3440">
        <f>IF(ufc_fights_2[[#This Row],[winner]]="Red",ufc_fights_2[[#This Row],[r_fighter_id]],ufc_fights_2[[#This Row],[b_fighter_id]])</f>
        <v>3299</v>
      </c>
      <c r="AQ3440" t="str">
        <f>_xlfn.XLOOKUP(ufc_fights_2[[#This Row],[winnerID]],ufc_fighters[id],ufc_fighters[fighter_name],"xxx",0,1)</f>
        <v>Tai Tuivasa</v>
      </c>
    </row>
    <row r="3441" spans="1:43">
      <c r="A3441">
        <v>3152</v>
      </c>
      <c r="B3441">
        <v>3299</v>
      </c>
      <c r="C3441">
        <f>_xlfn.XLOOKUP(ufc_fights_2[[#This Row],[r_fighter_id]],ufc_fighters[id],ufc_fighters[year],"xxx",0,1)</f>
        <v>1988</v>
      </c>
      <c r="D3441">
        <f>_xlfn.XLOOKUP(ufc_fights_2[[#This Row],[b_fighter_id]],ufc_fighters[id],ufc_fighters[year],"Prázdné",0,1)</f>
        <v>1993</v>
      </c>
      <c r="E3441" s="10">
        <f>YEAR(ufc_fights_2[[#This Row],[date]])-ufc_fights_2[[#This Row],[r_year]]</f>
        <v>32</v>
      </c>
      <c r="F3441" s="10">
        <f>YEAR(ufc_fights_2[[#This Row],[date]])-ufc_fights_2[[#This Row],[b_year]]</f>
        <v>27</v>
      </c>
      <c r="G3441">
        <v>0</v>
      </c>
      <c r="H3441">
        <v>1</v>
      </c>
      <c r="I3441">
        <v>0.68420000000000003</v>
      </c>
      <c r="J3441">
        <v>0.64290000000000003</v>
      </c>
      <c r="K3441">
        <v>0.68420000000000003</v>
      </c>
      <c r="L3441">
        <v>0.76190000000000002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</v>
      </c>
      <c r="T3441" s="2">
        <v>1.2037037037037038E-3</v>
      </c>
      <c r="U3441">
        <v>0.66669999999999996</v>
      </c>
      <c r="V3441">
        <v>0.53569999999999995</v>
      </c>
      <c r="W3441">
        <v>0.5</v>
      </c>
      <c r="X3441">
        <v>1</v>
      </c>
      <c r="Y3441">
        <v>0.8</v>
      </c>
      <c r="Z3441">
        <v>0.68420000000000003</v>
      </c>
      <c r="AA3441">
        <v>0.5</v>
      </c>
      <c r="AB3441">
        <v>0</v>
      </c>
      <c r="AC3441">
        <v>0.90910000000000002</v>
      </c>
      <c r="AD3441">
        <v>0</v>
      </c>
      <c r="AE3441">
        <v>1</v>
      </c>
      <c r="AF3441" t="s">
        <v>3910</v>
      </c>
      <c r="AG3441" s="2">
        <v>3.460648148148148E-3</v>
      </c>
      <c r="AH3441" t="s">
        <v>3911</v>
      </c>
      <c r="AI3441">
        <v>3</v>
      </c>
      <c r="AJ3441" t="s">
        <v>3924</v>
      </c>
      <c r="AK3441" s="3">
        <v>44128</v>
      </c>
      <c r="AL3441" s="10">
        <f>YEAR(ufc_fights_2[[#This Row],[date]])</f>
        <v>2020</v>
      </c>
      <c r="AM3441" t="s">
        <v>3983</v>
      </c>
      <c r="AN3441">
        <v>5</v>
      </c>
      <c r="AO3441" t="s">
        <v>3918</v>
      </c>
      <c r="AP3441">
        <f>IF(ufc_fights_2[[#This Row],[winner]]="Red",ufc_fights_2[[#This Row],[r_fighter_id]],ufc_fights_2[[#This Row],[b_fighter_id]])</f>
        <v>3299</v>
      </c>
      <c r="AQ3441" t="str">
        <f>_xlfn.XLOOKUP(ufc_fights_2[[#This Row],[winnerID]],ufc_fighters[id],ufc_fighters[fighter_name],"xxx",0,1)</f>
        <v>Tai Tuivasa</v>
      </c>
    </row>
    <row r="3442" spans="1:43">
      <c r="A3442">
        <v>1816</v>
      </c>
      <c r="B3442">
        <v>2513</v>
      </c>
      <c r="C3442">
        <f>_xlfn.XLOOKUP(ufc_fights_2[[#This Row],[r_fighter_id]],ufc_fighters[id],ufc_fighters[year],"xxx",0,1)</f>
        <v>1985</v>
      </c>
      <c r="D3442">
        <f>_xlfn.XLOOKUP(ufc_fights_2[[#This Row],[b_fighter_id]],ufc_fighters[id],ufc_fighters[year],"Prázdné",0,1)</f>
        <v>1990</v>
      </c>
      <c r="E3442" s="10">
        <f>YEAR(ufc_fights_2[[#This Row],[date]])-ufc_fights_2[[#This Row],[r_year]]</f>
        <v>30</v>
      </c>
      <c r="F3442" s="10">
        <f>YEAR(ufc_fights_2[[#This Row],[date]])-ufc_fights_2[[#This Row],[b_year]]</f>
        <v>25</v>
      </c>
      <c r="G3442">
        <v>0</v>
      </c>
      <c r="H3442">
        <v>0</v>
      </c>
      <c r="I3442">
        <v>0.65080000000000005</v>
      </c>
      <c r="J3442">
        <v>0.61539999999999995</v>
      </c>
      <c r="K3442">
        <v>0.68920000000000003</v>
      </c>
      <c r="L3442">
        <v>0.77049999999999996</v>
      </c>
      <c r="M3442">
        <v>0</v>
      </c>
      <c r="N3442">
        <v>0.3846</v>
      </c>
      <c r="O3442">
        <v>0</v>
      </c>
      <c r="P3442">
        <v>0</v>
      </c>
      <c r="Q3442">
        <v>0</v>
      </c>
      <c r="R3442">
        <v>0</v>
      </c>
      <c r="S3442" s="2">
        <v>1.0300925925925926E-3</v>
      </c>
      <c r="T3442" s="2">
        <v>4.9652777777777777E-3</v>
      </c>
      <c r="U3442">
        <v>0.62070000000000003</v>
      </c>
      <c r="V3442">
        <v>0.44440000000000002</v>
      </c>
      <c r="W3442">
        <v>1</v>
      </c>
      <c r="X3442">
        <v>0</v>
      </c>
      <c r="Y3442">
        <v>1</v>
      </c>
      <c r="Z3442">
        <v>0.23080000000000001</v>
      </c>
      <c r="AA3442">
        <v>0.5</v>
      </c>
      <c r="AB3442">
        <v>1</v>
      </c>
      <c r="AC3442">
        <v>0</v>
      </c>
      <c r="AD3442">
        <v>0.7</v>
      </c>
      <c r="AE3442">
        <v>0.75</v>
      </c>
      <c r="AF3442" t="s">
        <v>3910</v>
      </c>
      <c r="AG3442" s="2">
        <v>8.6805555555555551E-4</v>
      </c>
      <c r="AH3442" t="s">
        <v>3911</v>
      </c>
      <c r="AI3442">
        <v>3</v>
      </c>
      <c r="AJ3442" t="s">
        <v>3956</v>
      </c>
      <c r="AK3442" s="3">
        <v>42280</v>
      </c>
      <c r="AL3442" s="10">
        <f>YEAR(ufc_fights_2[[#This Row],[date]])</f>
        <v>2015</v>
      </c>
      <c r="AM3442" t="s">
        <v>3983</v>
      </c>
      <c r="AN3442">
        <v>3</v>
      </c>
      <c r="AO3442" t="s">
        <v>3913</v>
      </c>
      <c r="AP3442">
        <f>IF(ufc_fights_2[[#This Row],[winner]]="Red",ufc_fights_2[[#This Row],[r_fighter_id]],ufc_fights_2[[#This Row],[b_fighter_id]])</f>
        <v>1816</v>
      </c>
      <c r="AQ3442" t="str">
        <f>_xlfn.XLOOKUP(ufc_fights_2[[#This Row],[winnerID]],ufc_fighters[id],ufc_fighters[fighter_name],"xxx",0,1)</f>
        <v>Derrick Lewis</v>
      </c>
    </row>
    <row r="3443" spans="1:43">
      <c r="A3443">
        <v>134</v>
      </c>
      <c r="B3443">
        <v>3299</v>
      </c>
      <c r="C3443">
        <f>_xlfn.XLOOKUP(ufc_fights_2[[#This Row],[r_fighter_id]],ufc_fighters[id],ufc_fighters[year],"xxx",0,1)</f>
        <v>1979</v>
      </c>
      <c r="D3443">
        <f>_xlfn.XLOOKUP(ufc_fights_2[[#This Row],[b_fighter_id]],ufc_fighters[id],ufc_fighters[year],"Prázdné",0,1)</f>
        <v>1993</v>
      </c>
      <c r="E3443" s="10">
        <f>YEAR(ufc_fights_2[[#This Row],[date]])-ufc_fights_2[[#This Row],[r_year]]</f>
        <v>39</v>
      </c>
      <c r="F3443" s="10">
        <f>YEAR(ufc_fights_2[[#This Row],[date]])-ufc_fights_2[[#This Row],[b_year]]</f>
        <v>25</v>
      </c>
      <c r="G3443">
        <v>0</v>
      </c>
      <c r="H3443">
        <v>1</v>
      </c>
      <c r="I3443">
        <v>0.40799999999999997</v>
      </c>
      <c r="J3443">
        <v>0.45</v>
      </c>
      <c r="K3443">
        <v>0.41270000000000001</v>
      </c>
      <c r="L3443">
        <v>0.45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4.3981481481481481E-4</v>
      </c>
      <c r="T3443" s="2">
        <v>1.1458333333333333E-3</v>
      </c>
      <c r="U3443">
        <v>0.32990000000000003</v>
      </c>
      <c r="V3443">
        <v>0.36730000000000002</v>
      </c>
      <c r="W3443">
        <v>0.7</v>
      </c>
      <c r="X3443">
        <v>0.66669999999999996</v>
      </c>
      <c r="Y3443">
        <v>0.85709999999999997</v>
      </c>
      <c r="Z3443">
        <v>0.39660000000000001</v>
      </c>
      <c r="AA3443">
        <v>0.44950000000000001</v>
      </c>
      <c r="AB3443">
        <v>0.71430000000000005</v>
      </c>
      <c r="AC3443">
        <v>0.45450000000000002</v>
      </c>
      <c r="AD3443">
        <v>0</v>
      </c>
      <c r="AE3443">
        <v>0</v>
      </c>
      <c r="AF3443" t="s">
        <v>3915</v>
      </c>
      <c r="AG3443" s="2">
        <v>3.472222222222222E-3</v>
      </c>
      <c r="AH3443" t="s">
        <v>3911</v>
      </c>
      <c r="AI3443">
        <v>3</v>
      </c>
      <c r="AJ3443" t="s">
        <v>3937</v>
      </c>
      <c r="AK3443" s="3">
        <v>43260</v>
      </c>
      <c r="AL3443" s="10">
        <f>YEAR(ufc_fights_2[[#This Row],[date]])</f>
        <v>2018</v>
      </c>
      <c r="AM3443" t="s">
        <v>3983</v>
      </c>
      <c r="AN3443">
        <v>8</v>
      </c>
      <c r="AO3443" t="s">
        <v>3918</v>
      </c>
      <c r="AP3443">
        <f>IF(ufc_fights_2[[#This Row],[winner]]="Red",ufc_fights_2[[#This Row],[r_fighter_id]],ufc_fights_2[[#This Row],[b_fighter_id]])</f>
        <v>3299</v>
      </c>
      <c r="AQ3443" t="str">
        <f>_xlfn.XLOOKUP(ufc_fights_2[[#This Row],[winnerID]],ufc_fighters[id],ufc_fighters[fighter_name],"xxx",0,1)</f>
        <v>Tai Tuivasa</v>
      </c>
    </row>
    <row r="3444" spans="1:43">
      <c r="A3444">
        <v>3299</v>
      </c>
      <c r="B3444">
        <v>148</v>
      </c>
      <c r="C3444">
        <f>_xlfn.XLOOKUP(ufc_fights_2[[#This Row],[r_fighter_id]],ufc_fighters[id],ufc_fighters[year],"xxx",0,1)</f>
        <v>1993</v>
      </c>
      <c r="D3444">
        <f>_xlfn.XLOOKUP(ufc_fights_2[[#This Row],[b_fighter_id]],ufc_fighters[id],ufc_fighters[year],"Prázdné",0,1)</f>
        <v>1985</v>
      </c>
      <c r="E3444" s="10">
        <f>YEAR(ufc_fights_2[[#This Row],[date]])-ufc_fights_2[[#This Row],[r_year]]</f>
        <v>25</v>
      </c>
      <c r="F3444" s="10">
        <f>YEAR(ufc_fights_2[[#This Row],[date]])-ufc_fights_2[[#This Row],[b_year]]</f>
        <v>33</v>
      </c>
      <c r="G3444">
        <v>0</v>
      </c>
      <c r="H3444">
        <v>0</v>
      </c>
      <c r="I3444">
        <v>0.74509999999999998</v>
      </c>
      <c r="J3444">
        <v>0.2727</v>
      </c>
      <c r="K3444">
        <v>0.75</v>
      </c>
      <c r="L3444">
        <v>0.2727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2.8935185185185184E-4</v>
      </c>
      <c r="T3444" s="2">
        <v>0</v>
      </c>
      <c r="U3444">
        <v>0.69769999999999999</v>
      </c>
      <c r="V3444">
        <v>0.2</v>
      </c>
      <c r="W3444">
        <v>1</v>
      </c>
      <c r="X3444">
        <v>0</v>
      </c>
      <c r="Y3444">
        <v>0</v>
      </c>
      <c r="Z3444">
        <v>0.70269999999999999</v>
      </c>
      <c r="AA3444">
        <v>0.125</v>
      </c>
      <c r="AB3444">
        <v>0.85709999999999997</v>
      </c>
      <c r="AC3444">
        <v>0.66669999999999996</v>
      </c>
      <c r="AD3444">
        <v>0</v>
      </c>
      <c r="AE3444">
        <v>0</v>
      </c>
      <c r="AF3444" t="s">
        <v>3910</v>
      </c>
      <c r="AG3444" s="2">
        <v>1.5972222222222223E-3</v>
      </c>
      <c r="AH3444" t="s">
        <v>3911</v>
      </c>
      <c r="AI3444">
        <v>3</v>
      </c>
      <c r="AJ3444" t="s">
        <v>3945</v>
      </c>
      <c r="AK3444" s="3">
        <v>43141</v>
      </c>
      <c r="AL3444" s="10">
        <f>YEAR(ufc_fights_2[[#This Row],[date]])</f>
        <v>2018</v>
      </c>
      <c r="AM3444" t="s">
        <v>3983</v>
      </c>
      <c r="AN3444">
        <v>19</v>
      </c>
      <c r="AO3444" t="s">
        <v>3913</v>
      </c>
      <c r="AP3444">
        <f>IF(ufc_fights_2[[#This Row],[winner]]="Red",ufc_fights_2[[#This Row],[r_fighter_id]],ufc_fights_2[[#This Row],[b_fighter_id]])</f>
        <v>3299</v>
      </c>
      <c r="AQ3444" t="str">
        <f>_xlfn.XLOOKUP(ufc_fights_2[[#This Row],[winnerID]],ufc_fighters[id],ufc_fighters[fighter_name],"xxx",0,1)</f>
        <v>Tai Tuivasa</v>
      </c>
    </row>
    <row r="3445" spans="1:43">
      <c r="A3445">
        <v>2129</v>
      </c>
      <c r="B3445">
        <v>209</v>
      </c>
      <c r="C3445">
        <f>_xlfn.XLOOKUP(ufc_fights_2[[#This Row],[r_fighter_id]],ufc_fighters[id],ufc_fighters[year],"xxx",0,1)</f>
        <v>1979</v>
      </c>
      <c r="D3445">
        <f>_xlfn.XLOOKUP(ufc_fights_2[[#This Row],[b_fighter_id]],ufc_fighters[id],ufc_fighters[year],"Prázdné",0,1)</f>
        <v>1977</v>
      </c>
      <c r="E3445" s="10">
        <f>YEAR(ufc_fights_2[[#This Row],[date]])-ufc_fights_2[[#This Row],[r_year]]</f>
        <v>34</v>
      </c>
      <c r="F3445" s="10">
        <f>YEAR(ufc_fights_2[[#This Row],[date]])-ufc_fights_2[[#This Row],[b_year]]</f>
        <v>36</v>
      </c>
      <c r="G3445">
        <v>0</v>
      </c>
      <c r="H3445">
        <v>1</v>
      </c>
      <c r="I3445">
        <v>0.5625</v>
      </c>
      <c r="J3445">
        <v>0.68420000000000003</v>
      </c>
      <c r="K3445">
        <v>0.68969999999999998</v>
      </c>
      <c r="L3445">
        <v>0.71740000000000004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</v>
      </c>
      <c r="T3445" s="2">
        <v>8.2175925925925927E-4</v>
      </c>
      <c r="U3445">
        <v>0.46150000000000002</v>
      </c>
      <c r="V3445">
        <v>0.54169999999999996</v>
      </c>
      <c r="W3445">
        <v>1</v>
      </c>
      <c r="X3445">
        <v>0</v>
      </c>
      <c r="Y3445">
        <v>0</v>
      </c>
      <c r="Z3445">
        <v>0</v>
      </c>
      <c r="AA3445">
        <v>0.25</v>
      </c>
      <c r="AB3445">
        <v>0.6</v>
      </c>
      <c r="AC3445">
        <v>0.75760000000000005</v>
      </c>
      <c r="AD3445">
        <v>0</v>
      </c>
      <c r="AE3445">
        <v>0</v>
      </c>
      <c r="AF3445" t="s">
        <v>3910</v>
      </c>
      <c r="AG3445" s="2">
        <v>1.3425925925925925E-3</v>
      </c>
      <c r="AH3445" t="s">
        <v>3911</v>
      </c>
      <c r="AI3445">
        <v>3</v>
      </c>
      <c r="AJ3445" t="s">
        <v>3964</v>
      </c>
      <c r="AK3445" s="3">
        <v>41517</v>
      </c>
      <c r="AL3445" s="10">
        <f>YEAR(ufc_fights_2[[#This Row],[date]])</f>
        <v>2013</v>
      </c>
      <c r="AM3445" t="s">
        <v>3983</v>
      </c>
      <c r="AN3445">
        <v>107</v>
      </c>
      <c r="AO3445" t="s">
        <v>3918</v>
      </c>
      <c r="AP3445">
        <f>IF(ufc_fights_2[[#This Row],[winner]]="Red",ufc_fights_2[[#This Row],[r_fighter_id]],ufc_fights_2[[#This Row],[b_fighter_id]])</f>
        <v>209</v>
      </c>
      <c r="AQ3445" t="str">
        <f>_xlfn.XLOOKUP(ufc_fights_2[[#This Row],[winnerID]],ufc_fighters[id],ufc_fighters[fighter_name],"xxx",0,1)</f>
        <v>Josh Barnett</v>
      </c>
    </row>
    <row r="3446" spans="1:43">
      <c r="A3446">
        <v>1816</v>
      </c>
      <c r="B3446">
        <v>1448</v>
      </c>
      <c r="C3446">
        <f>_xlfn.XLOOKUP(ufc_fights_2[[#This Row],[r_fighter_id]],ufc_fighters[id],ufc_fighters[year],"xxx",0,1)</f>
        <v>1985</v>
      </c>
      <c r="D3446">
        <f>_xlfn.XLOOKUP(ufc_fights_2[[#This Row],[b_fighter_id]],ufc_fighters[id],ufc_fighters[year],"Prázdné",0,1)</f>
        <v>1986</v>
      </c>
      <c r="E3446" s="10">
        <f>YEAR(ufc_fights_2[[#This Row],[date]])-ufc_fights_2[[#This Row],[r_year]]</f>
        <v>29</v>
      </c>
      <c r="F3446" s="10">
        <f>YEAR(ufc_fights_2[[#This Row],[date]])-ufc_fights_2[[#This Row],[b_year]]</f>
        <v>28</v>
      </c>
      <c r="G3446">
        <v>0</v>
      </c>
      <c r="H3446">
        <v>0</v>
      </c>
      <c r="I3446">
        <v>0.375</v>
      </c>
      <c r="J3446">
        <v>0.75</v>
      </c>
      <c r="K3446">
        <v>0.4118</v>
      </c>
      <c r="L3446">
        <v>0.8</v>
      </c>
      <c r="M3446">
        <v>0.5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1.0763888888888889E-3</v>
      </c>
      <c r="T3446" s="2">
        <v>0</v>
      </c>
      <c r="U3446">
        <v>0.33329999999999999</v>
      </c>
      <c r="V3446">
        <v>0</v>
      </c>
      <c r="W3446">
        <v>1</v>
      </c>
      <c r="X3446">
        <v>0</v>
      </c>
      <c r="Y3446">
        <v>1</v>
      </c>
      <c r="Z3446">
        <v>0.1111</v>
      </c>
      <c r="AA3446">
        <v>0.6</v>
      </c>
      <c r="AB3446">
        <v>0.66669999999999996</v>
      </c>
      <c r="AC3446">
        <v>1</v>
      </c>
      <c r="AD3446">
        <v>0.75</v>
      </c>
      <c r="AE3446">
        <v>0</v>
      </c>
      <c r="AF3446" t="s">
        <v>3910</v>
      </c>
      <c r="AG3446" s="2">
        <v>2.4305555555555556E-3</v>
      </c>
      <c r="AH3446" t="s">
        <v>3911</v>
      </c>
      <c r="AI3446">
        <v>3</v>
      </c>
      <c r="AJ3446" t="s">
        <v>3914</v>
      </c>
      <c r="AK3446" s="3">
        <v>41826</v>
      </c>
      <c r="AL3446" s="10">
        <f>YEAR(ufc_fights_2[[#This Row],[date]])</f>
        <v>2014</v>
      </c>
      <c r="AM3446" t="s">
        <v>3983</v>
      </c>
      <c r="AN3446">
        <v>1</v>
      </c>
      <c r="AO3446" t="s">
        <v>3913</v>
      </c>
      <c r="AP3446">
        <f>IF(ufc_fights_2[[#This Row],[winner]]="Red",ufc_fights_2[[#This Row],[r_fighter_id]],ufc_fights_2[[#This Row],[b_fighter_id]])</f>
        <v>1816</v>
      </c>
      <c r="AQ3446" t="str">
        <f>_xlfn.XLOOKUP(ufc_fights_2[[#This Row],[winnerID]],ufc_fighters[id],ufc_fighters[fighter_name],"xxx",0,1)</f>
        <v>Derrick Lewis</v>
      </c>
    </row>
    <row r="3447" spans="1:43">
      <c r="A3447">
        <v>2411</v>
      </c>
      <c r="B3447">
        <v>3397</v>
      </c>
      <c r="C3447">
        <f>_xlfn.XLOOKUP(ufc_fights_2[[#This Row],[r_fighter_id]],ufc_fighters[id],ufc_fighters[year],"xxx",0,1)</f>
        <v>1980</v>
      </c>
      <c r="D3447">
        <f>_xlfn.XLOOKUP(ufc_fights_2[[#This Row],[b_fighter_id]],ufc_fighters[id],ufc_fighters[year],"Prázdné",0,1)</f>
        <v>1988</v>
      </c>
      <c r="E3447" s="10">
        <f>YEAR(ufc_fights_2[[#This Row],[date]])-ufc_fights_2[[#This Row],[r_year]]</f>
        <v>41</v>
      </c>
      <c r="F3447" s="10">
        <f>YEAR(ufc_fights_2[[#This Row],[date]])-ufc_fights_2[[#This Row],[b_year]]</f>
        <v>33</v>
      </c>
      <c r="G3447">
        <v>0</v>
      </c>
      <c r="H3447">
        <v>1</v>
      </c>
      <c r="I3447">
        <v>0.5</v>
      </c>
      <c r="J3447">
        <v>0.61360000000000003</v>
      </c>
      <c r="K3447">
        <v>0.5</v>
      </c>
      <c r="L3447">
        <v>0.61360000000000003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1.7361111111111112E-4</v>
      </c>
      <c r="T3447" s="2">
        <v>1.273148148148148E-4</v>
      </c>
      <c r="U3447">
        <v>0.23080000000000001</v>
      </c>
      <c r="V3447">
        <v>0.58020000000000005</v>
      </c>
      <c r="W3447">
        <v>1</v>
      </c>
      <c r="X3447">
        <v>1</v>
      </c>
      <c r="Y3447">
        <v>1</v>
      </c>
      <c r="Z3447">
        <v>0.5</v>
      </c>
      <c r="AA3447">
        <v>0.61539999999999995</v>
      </c>
      <c r="AB3447">
        <v>0</v>
      </c>
      <c r="AC3447">
        <v>0.61109999999999998</v>
      </c>
      <c r="AD3447">
        <v>0</v>
      </c>
      <c r="AE3447">
        <v>0.6</v>
      </c>
      <c r="AF3447" t="s">
        <v>3910</v>
      </c>
      <c r="AG3447" s="2">
        <v>1.4583333333333334E-3</v>
      </c>
      <c r="AH3447" t="s">
        <v>3927</v>
      </c>
      <c r="AI3447">
        <v>5</v>
      </c>
      <c r="AJ3447" t="s">
        <v>3924</v>
      </c>
      <c r="AK3447" s="3">
        <v>44233</v>
      </c>
      <c r="AL3447" s="10">
        <f>YEAR(ufc_fights_2[[#This Row],[date]])</f>
        <v>2021</v>
      </c>
      <c r="AM3447" t="s">
        <v>3983</v>
      </c>
      <c r="AN3447">
        <v>1</v>
      </c>
      <c r="AO3447" t="s">
        <v>3918</v>
      </c>
      <c r="AP3447">
        <f>IF(ufc_fights_2[[#This Row],[winner]]="Red",ufc_fights_2[[#This Row],[r_fighter_id]],ufc_fights_2[[#This Row],[b_fighter_id]])</f>
        <v>3397</v>
      </c>
      <c r="AQ3447" t="str">
        <f>_xlfn.XLOOKUP(ufc_fights_2[[#This Row],[winnerID]],ufc_fighters[id],ufc_fighters[fighter_name],"xxx",0,1)</f>
        <v>Alexander Volkov</v>
      </c>
    </row>
    <row r="3448" spans="1:43">
      <c r="A3448">
        <v>209</v>
      </c>
      <c r="B3448">
        <v>652</v>
      </c>
      <c r="C3448">
        <f>_xlfn.XLOOKUP(ufc_fights_2[[#This Row],[r_fighter_id]],ufc_fighters[id],ufc_fighters[year],"xxx",0,1)</f>
        <v>1977</v>
      </c>
      <c r="D3448">
        <f>_xlfn.XLOOKUP(ufc_fights_2[[#This Row],[b_fighter_id]],ufc_fighters[id],ufc_fighters[year],"Prázdné",0,1)</f>
        <v>1963</v>
      </c>
      <c r="E3448" s="10">
        <f>YEAR(ufc_fights_2[[#This Row],[date]])-ufc_fights_2[[#This Row],[r_year]]</f>
        <v>25</v>
      </c>
      <c r="F3448" s="10">
        <f>YEAR(ufc_fights_2[[#This Row],[date]])-ufc_fights_2[[#This Row],[b_year]]</f>
        <v>39</v>
      </c>
      <c r="G3448">
        <v>0</v>
      </c>
      <c r="H3448">
        <v>0</v>
      </c>
      <c r="I3448">
        <v>0.5867</v>
      </c>
      <c r="J3448">
        <v>0.85709999999999997</v>
      </c>
      <c r="K3448">
        <v>0.62350000000000005</v>
      </c>
      <c r="L3448">
        <v>0.89190000000000003</v>
      </c>
      <c r="M3448">
        <v>0</v>
      </c>
      <c r="N3448">
        <v>0.33329999999999999</v>
      </c>
      <c r="O3448">
        <v>1</v>
      </c>
      <c r="P3448">
        <v>0</v>
      </c>
      <c r="Q3448">
        <v>0</v>
      </c>
      <c r="R3448">
        <v>0</v>
      </c>
      <c r="S3448" s="2">
        <v>1.3310185185185185E-3</v>
      </c>
      <c r="T3448" s="2">
        <v>5.0694444444444441E-3</v>
      </c>
      <c r="U3448">
        <v>0.51670000000000005</v>
      </c>
      <c r="V3448">
        <v>0.86670000000000003</v>
      </c>
      <c r="W3448">
        <v>0.92310000000000003</v>
      </c>
      <c r="X3448">
        <v>0.5</v>
      </c>
      <c r="Y3448">
        <v>1</v>
      </c>
      <c r="Z3448">
        <v>0</v>
      </c>
      <c r="AA3448">
        <v>0</v>
      </c>
      <c r="AB3448">
        <v>0.86670000000000003</v>
      </c>
      <c r="AC3448">
        <v>1</v>
      </c>
      <c r="AD3448">
        <v>0.53449999999999998</v>
      </c>
      <c r="AE3448">
        <v>0.83330000000000004</v>
      </c>
      <c r="AF3448" t="s">
        <v>3910</v>
      </c>
      <c r="AG3448" s="2">
        <v>3.1828703703703702E-3</v>
      </c>
      <c r="AH3448" t="s">
        <v>3927</v>
      </c>
      <c r="AI3448">
        <v>5</v>
      </c>
      <c r="AJ3448" t="s">
        <v>3925</v>
      </c>
      <c r="AK3448" s="3">
        <v>37337</v>
      </c>
      <c r="AL3448" s="10">
        <f>YEAR(ufc_fights_2[[#This Row],[date]])</f>
        <v>2002</v>
      </c>
      <c r="AM3448" t="s">
        <v>3983</v>
      </c>
      <c r="AN3448">
        <v>1</v>
      </c>
      <c r="AO3448" t="s">
        <v>3913</v>
      </c>
      <c r="AP3448">
        <f>IF(ufc_fights_2[[#This Row],[winner]]="Red",ufc_fights_2[[#This Row],[r_fighter_id]],ufc_fights_2[[#This Row],[b_fighter_id]])</f>
        <v>209</v>
      </c>
      <c r="AQ3448" t="str">
        <f>_xlfn.XLOOKUP(ufc_fights_2[[#This Row],[winnerID]],ufc_fighters[id],ufc_fighters[fighter_name],"xxx",0,1)</f>
        <v>Josh Barnett</v>
      </c>
    </row>
    <row r="3449" spans="1:43">
      <c r="A3449">
        <v>2411</v>
      </c>
      <c r="B3449">
        <v>2374</v>
      </c>
      <c r="C3449">
        <f>_xlfn.XLOOKUP(ufc_fights_2[[#This Row],[r_fighter_id]],ufc_fighters[id],ufc_fighters[year],"xxx",0,1)</f>
        <v>1980</v>
      </c>
      <c r="D3449">
        <f>_xlfn.XLOOKUP(ufc_fights_2[[#This Row],[b_fighter_id]],ufc_fighters[id],ufc_fighters[year],"Prázdné",0,1)</f>
        <v>1977</v>
      </c>
      <c r="E3449" s="10">
        <f>YEAR(ufc_fights_2[[#This Row],[date]])-ufc_fights_2[[#This Row],[r_year]]</f>
        <v>39</v>
      </c>
      <c r="F3449" s="10">
        <f>YEAR(ufc_fights_2[[#This Row],[date]])-ufc_fights_2[[#This Row],[b_year]]</f>
        <v>42</v>
      </c>
      <c r="G3449">
        <v>1</v>
      </c>
      <c r="H3449">
        <v>0</v>
      </c>
      <c r="I3449">
        <v>0.87880000000000003</v>
      </c>
      <c r="J3449">
        <v>0.6552</v>
      </c>
      <c r="K3449">
        <v>0.88570000000000004</v>
      </c>
      <c r="L3449">
        <v>0.77229999999999999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8.3333333333333339E-4</v>
      </c>
      <c r="T3449" s="2">
        <v>9.6064814814814819E-4</v>
      </c>
      <c r="U3449">
        <v>0.85189999999999999</v>
      </c>
      <c r="V3449">
        <v>0.44119999999999998</v>
      </c>
      <c r="W3449">
        <v>1</v>
      </c>
      <c r="X3449">
        <v>0</v>
      </c>
      <c r="Y3449">
        <v>0</v>
      </c>
      <c r="Z3449">
        <v>0.625</v>
      </c>
      <c r="AA3449">
        <v>0.46150000000000002</v>
      </c>
      <c r="AB3449">
        <v>0.92310000000000003</v>
      </c>
      <c r="AC3449">
        <v>0.8125</v>
      </c>
      <c r="AD3449">
        <v>1</v>
      </c>
      <c r="AE3449">
        <v>0</v>
      </c>
      <c r="AF3449" t="s">
        <v>3910</v>
      </c>
      <c r="AG3449" s="2">
        <v>3.2986111111111111E-3</v>
      </c>
      <c r="AH3449" t="s">
        <v>3927</v>
      </c>
      <c r="AI3449">
        <v>5</v>
      </c>
      <c r="AJ3449" t="s">
        <v>3931</v>
      </c>
      <c r="AK3449" s="3">
        <v>43575</v>
      </c>
      <c r="AL3449" s="10">
        <f>YEAR(ufc_fights_2[[#This Row],[date]])</f>
        <v>2019</v>
      </c>
      <c r="AM3449" t="s">
        <v>3983</v>
      </c>
      <c r="AN3449">
        <v>131</v>
      </c>
      <c r="AO3449" t="s">
        <v>3913</v>
      </c>
      <c r="AP3449">
        <f>IF(ufc_fights_2[[#This Row],[winner]]="Red",ufc_fights_2[[#This Row],[r_fighter_id]],ufc_fights_2[[#This Row],[b_fighter_id]])</f>
        <v>2411</v>
      </c>
      <c r="AQ3449" t="str">
        <f>_xlfn.XLOOKUP(ufc_fights_2[[#This Row],[winnerID]],ufc_fighters[id],ufc_fighters[fighter_name],"xxx",0,1)</f>
        <v>Alistair Overeem</v>
      </c>
    </row>
    <row r="3450" spans="1:43">
      <c r="A3450">
        <v>1471</v>
      </c>
      <c r="B3450">
        <v>2804</v>
      </c>
      <c r="C3450">
        <f>_xlfn.XLOOKUP(ufc_fights_2[[#This Row],[r_fighter_id]],ufc_fighters[id],ufc_fighters[year],"xxx",0,1)</f>
        <v>1986</v>
      </c>
      <c r="D3450">
        <f>_xlfn.XLOOKUP(ufc_fights_2[[#This Row],[b_fighter_id]],ufc_fighters[id],ufc_fighters[year],"Prázdné",0,1)</f>
        <v>1991</v>
      </c>
      <c r="E3450" s="10">
        <f>YEAR(ufc_fights_2[[#This Row],[date]])-ufc_fights_2[[#This Row],[r_year]]</f>
        <v>34</v>
      </c>
      <c r="F3450" s="10">
        <f>YEAR(ufc_fights_2[[#This Row],[date]])-ufc_fights_2[[#This Row],[b_year]]</f>
        <v>29</v>
      </c>
      <c r="G3450">
        <v>0</v>
      </c>
      <c r="H3450">
        <v>0</v>
      </c>
      <c r="I3450">
        <v>0.52800000000000002</v>
      </c>
      <c r="J3450">
        <v>0.48449999999999999</v>
      </c>
      <c r="K3450">
        <v>0.54620000000000002</v>
      </c>
      <c r="L3450">
        <v>0.51149999999999995</v>
      </c>
      <c r="M3450">
        <v>0.33329999999999999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7.8703703703703705E-4</v>
      </c>
      <c r="T3450" s="2">
        <v>1.2268518518518518E-3</v>
      </c>
      <c r="U3450">
        <v>0.4476</v>
      </c>
      <c r="V3450">
        <v>0.33329999999999999</v>
      </c>
      <c r="W3450">
        <v>0.94740000000000002</v>
      </c>
      <c r="X3450">
        <v>1</v>
      </c>
      <c r="Y3450">
        <v>0.83330000000000004</v>
      </c>
      <c r="Z3450">
        <v>0.48599999999999999</v>
      </c>
      <c r="AA3450">
        <v>0.43059999999999998</v>
      </c>
      <c r="AB3450">
        <v>0.8</v>
      </c>
      <c r="AC3450">
        <v>0.93330000000000002</v>
      </c>
      <c r="AD3450">
        <v>0.66669999999999996</v>
      </c>
      <c r="AE3450">
        <v>1</v>
      </c>
      <c r="AF3450" t="s">
        <v>3922</v>
      </c>
      <c r="AG3450" s="2">
        <v>3.472222222222222E-3</v>
      </c>
      <c r="AH3450" t="s">
        <v>3911</v>
      </c>
      <c r="AI3450">
        <v>3</v>
      </c>
      <c r="AJ3450" t="s">
        <v>4048</v>
      </c>
      <c r="AK3450" s="3">
        <v>43981</v>
      </c>
      <c r="AL3450" s="10">
        <f>YEAR(ufc_fights_2[[#This Row],[date]])</f>
        <v>2020</v>
      </c>
      <c r="AM3450" t="s">
        <v>3983</v>
      </c>
      <c r="AN3450">
        <v>1</v>
      </c>
      <c r="AO3450" t="s">
        <v>3918</v>
      </c>
      <c r="AP3450">
        <f>IF(ufc_fights_2[[#This Row],[winner]]="Red",ufc_fights_2[[#This Row],[r_fighter_id]],ufc_fights_2[[#This Row],[b_fighter_id]])</f>
        <v>2804</v>
      </c>
      <c r="AQ3450" t="str">
        <f>_xlfn.XLOOKUP(ufc_fights_2[[#This Row],[winnerID]],ufc_fighters[id],ufc_fighters[fighter_name],"xxx",0,1)</f>
        <v>Augusto Sakai</v>
      </c>
    </row>
    <row r="3451" spans="1:43">
      <c r="A3451">
        <v>2804</v>
      </c>
      <c r="B3451">
        <v>2951</v>
      </c>
      <c r="C3451">
        <f>_xlfn.XLOOKUP(ufc_fights_2[[#This Row],[r_fighter_id]],ufc_fighters[id],ufc_fighters[year],"xxx",0,1)</f>
        <v>1991</v>
      </c>
      <c r="D3451">
        <f>_xlfn.XLOOKUP(ufc_fights_2[[#This Row],[b_fighter_id]],ufc_fighters[id],ufc_fighters[year],"Prázdné",0,1)</f>
        <v>1989</v>
      </c>
      <c r="E3451" s="10">
        <f>YEAR(ufc_fights_2[[#This Row],[date]])-ufc_fights_2[[#This Row],[r_year]]</f>
        <v>27</v>
      </c>
      <c r="F3451" s="10">
        <f>YEAR(ufc_fights_2[[#This Row],[date]])-ufc_fights_2[[#This Row],[b_year]]</f>
        <v>29</v>
      </c>
      <c r="G3451">
        <v>0</v>
      </c>
      <c r="H3451">
        <v>0</v>
      </c>
      <c r="I3451">
        <v>0.50919999999999999</v>
      </c>
      <c r="J3451">
        <v>0.44379999999999997</v>
      </c>
      <c r="K3451">
        <v>0.53649999999999998</v>
      </c>
      <c r="L3451">
        <v>0.45900000000000002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7.9861111111111116E-4</v>
      </c>
      <c r="T3451" s="2">
        <v>8.3333333333333339E-4</v>
      </c>
      <c r="U3451">
        <v>0.4793</v>
      </c>
      <c r="V3451">
        <v>0.30830000000000002</v>
      </c>
      <c r="W3451">
        <v>0.6</v>
      </c>
      <c r="X3451">
        <v>0.64290000000000003</v>
      </c>
      <c r="Y3451">
        <v>0.81820000000000004</v>
      </c>
      <c r="Z3451">
        <v>0.41320000000000001</v>
      </c>
      <c r="AA3451">
        <v>0.44240000000000002</v>
      </c>
      <c r="AB3451">
        <v>0.78949999999999998</v>
      </c>
      <c r="AC3451">
        <v>0.46150000000000002</v>
      </c>
      <c r="AD3451">
        <v>0.92310000000000003</v>
      </c>
      <c r="AE3451">
        <v>0</v>
      </c>
      <c r="AF3451" t="s">
        <v>3910</v>
      </c>
      <c r="AG3451" s="2">
        <v>2.8124999999999999E-3</v>
      </c>
      <c r="AH3451" t="s">
        <v>3911</v>
      </c>
      <c r="AI3451">
        <v>3</v>
      </c>
      <c r="AJ3451" t="s">
        <v>3931</v>
      </c>
      <c r="AK3451" s="3">
        <v>43365</v>
      </c>
      <c r="AL3451" s="10">
        <f>YEAR(ufc_fights_2[[#This Row],[date]])</f>
        <v>2018</v>
      </c>
      <c r="AM3451" t="s">
        <v>3983</v>
      </c>
      <c r="AN3451">
        <v>6</v>
      </c>
      <c r="AO3451" t="s">
        <v>3913</v>
      </c>
      <c r="AP3451">
        <f>IF(ufc_fights_2[[#This Row],[winner]]="Red",ufc_fights_2[[#This Row],[r_fighter_id]],ufc_fights_2[[#This Row],[b_fighter_id]])</f>
        <v>2804</v>
      </c>
      <c r="AQ3451" t="str">
        <f>_xlfn.XLOOKUP(ufc_fights_2[[#This Row],[winnerID]],ufc_fighters[id],ufc_fighters[fighter_name],"xxx",0,1)</f>
        <v>Augusto Sakai</v>
      </c>
    </row>
    <row r="3452" spans="1:43">
      <c r="A3452">
        <v>2951</v>
      </c>
      <c r="B3452">
        <v>3385</v>
      </c>
      <c r="C3452">
        <f>_xlfn.XLOOKUP(ufc_fights_2[[#This Row],[r_fighter_id]],ufc_fighters[id],ufc_fighters[year],"xxx",0,1)</f>
        <v>1989</v>
      </c>
      <c r="D3452">
        <f>_xlfn.XLOOKUP(ufc_fights_2[[#This Row],[b_fighter_id]],ufc_fighters[id],ufc_fighters[year],"Prázdné",0,1)</f>
        <v>1984</v>
      </c>
      <c r="E3452" s="10">
        <f>YEAR(ufc_fights_2[[#This Row],[date]])-ufc_fights_2[[#This Row],[r_year]]</f>
        <v>31</v>
      </c>
      <c r="F3452" s="10">
        <f>YEAR(ufc_fights_2[[#This Row],[date]])-ufc_fights_2[[#This Row],[b_year]]</f>
        <v>36</v>
      </c>
      <c r="G3452">
        <v>1</v>
      </c>
      <c r="H3452">
        <v>0</v>
      </c>
      <c r="I3452">
        <v>0.58620000000000005</v>
      </c>
      <c r="J3452">
        <v>0.29630000000000001</v>
      </c>
      <c r="K3452">
        <v>0.58620000000000005</v>
      </c>
      <c r="L3452">
        <v>0.29630000000000001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</v>
      </c>
      <c r="T3452" s="2">
        <v>0</v>
      </c>
      <c r="U3452">
        <v>0.47370000000000001</v>
      </c>
      <c r="V3452">
        <v>0.26</v>
      </c>
      <c r="W3452">
        <v>0.86670000000000003</v>
      </c>
      <c r="X3452">
        <v>0.73329999999999995</v>
      </c>
      <c r="Y3452">
        <v>0</v>
      </c>
      <c r="Z3452">
        <v>0.57499999999999996</v>
      </c>
      <c r="AA3452">
        <v>0.3019</v>
      </c>
      <c r="AB3452">
        <v>0.66669999999999996</v>
      </c>
      <c r="AC3452">
        <v>0</v>
      </c>
      <c r="AD3452">
        <v>1</v>
      </c>
      <c r="AE3452">
        <v>0</v>
      </c>
      <c r="AF3452" t="s">
        <v>3910</v>
      </c>
      <c r="AG3452" s="2">
        <v>5.6712962962962967E-4</v>
      </c>
      <c r="AH3452" t="s">
        <v>3911</v>
      </c>
      <c r="AI3452">
        <v>3</v>
      </c>
      <c r="AJ3452" t="s">
        <v>3982</v>
      </c>
      <c r="AK3452" s="3">
        <v>43964</v>
      </c>
      <c r="AL3452" s="10">
        <f>YEAR(ufc_fights_2[[#This Row],[date]])</f>
        <v>2020</v>
      </c>
      <c r="AM3452" t="s">
        <v>3983</v>
      </c>
      <c r="AN3452">
        <v>62</v>
      </c>
      <c r="AO3452" t="s">
        <v>3913</v>
      </c>
      <c r="AP3452">
        <f>IF(ufc_fights_2[[#This Row],[winner]]="Red",ufc_fights_2[[#This Row],[r_fighter_id]],ufc_fights_2[[#This Row],[b_fighter_id]])</f>
        <v>2951</v>
      </c>
      <c r="AQ3452" t="str">
        <f>_xlfn.XLOOKUP(ufc_fights_2[[#This Row],[winnerID]],ufc_fighters[id],ufc_fighters[fighter_name],"xxx",0,1)</f>
        <v>Chase Sherman</v>
      </c>
    </row>
    <row r="3453" spans="1:43">
      <c r="A3453">
        <v>3397</v>
      </c>
      <c r="B3453">
        <v>2294</v>
      </c>
      <c r="C3453">
        <f>_xlfn.XLOOKUP(ufc_fights_2[[#This Row],[r_fighter_id]],ufc_fighters[id],ufc_fighters[year],"xxx",0,1)</f>
        <v>1988</v>
      </c>
      <c r="D3453">
        <f>_xlfn.XLOOKUP(ufc_fights_2[[#This Row],[b_fighter_id]],ufc_fighters[id],ufc_fighters[year],"Prázdné",0,1)</f>
        <v>1976</v>
      </c>
      <c r="E3453" s="10">
        <f>YEAR(ufc_fights_2[[#This Row],[date]])-ufc_fights_2[[#This Row],[r_year]]</f>
        <v>29</v>
      </c>
      <c r="F3453" s="10">
        <f>YEAR(ufc_fights_2[[#This Row],[date]])-ufc_fights_2[[#This Row],[b_year]]</f>
        <v>41</v>
      </c>
      <c r="G3453">
        <v>0</v>
      </c>
      <c r="H3453">
        <v>0</v>
      </c>
      <c r="I3453">
        <v>0.67030000000000001</v>
      </c>
      <c r="J3453">
        <v>0.47760000000000002</v>
      </c>
      <c r="K3453">
        <v>0.67569999999999997</v>
      </c>
      <c r="L3453">
        <v>0.5333</v>
      </c>
      <c r="M3453">
        <v>0</v>
      </c>
      <c r="N3453">
        <v>0.125</v>
      </c>
      <c r="O3453">
        <v>0</v>
      </c>
      <c r="P3453">
        <v>0</v>
      </c>
      <c r="Q3453">
        <v>0</v>
      </c>
      <c r="R3453">
        <v>0</v>
      </c>
      <c r="S3453" s="2">
        <v>2.6620370370370372E-4</v>
      </c>
      <c r="T3453" s="2">
        <v>3.1481481481481482E-3</v>
      </c>
      <c r="U3453">
        <v>0.58330000000000004</v>
      </c>
      <c r="V3453">
        <v>0.34620000000000001</v>
      </c>
      <c r="W3453">
        <v>0.85289999999999999</v>
      </c>
      <c r="X3453">
        <v>1</v>
      </c>
      <c r="Y3453">
        <v>0.83330000000000004</v>
      </c>
      <c r="Z3453">
        <v>0.66879999999999995</v>
      </c>
      <c r="AA3453">
        <v>0.43099999999999999</v>
      </c>
      <c r="AB3453">
        <v>0.68</v>
      </c>
      <c r="AC3453">
        <v>0.85709999999999997</v>
      </c>
      <c r="AD3453">
        <v>0</v>
      </c>
      <c r="AE3453">
        <v>0.5</v>
      </c>
      <c r="AF3453" t="s">
        <v>3915</v>
      </c>
      <c r="AG3453" s="2">
        <v>3.472222222222222E-3</v>
      </c>
      <c r="AH3453" t="s">
        <v>3911</v>
      </c>
      <c r="AI3453">
        <v>3</v>
      </c>
      <c r="AJ3453" t="s">
        <v>3928</v>
      </c>
      <c r="AK3453" s="3">
        <v>42840</v>
      </c>
      <c r="AL3453" s="10">
        <f>YEAR(ufc_fights_2[[#This Row],[date]])</f>
        <v>2017</v>
      </c>
      <c r="AM3453" t="s">
        <v>3983</v>
      </c>
      <c r="AN3453">
        <v>129</v>
      </c>
      <c r="AO3453" t="s">
        <v>3913</v>
      </c>
      <c r="AP3453">
        <f>IF(ufc_fights_2[[#This Row],[winner]]="Red",ufc_fights_2[[#This Row],[r_fighter_id]],ufc_fights_2[[#This Row],[b_fighter_id]])</f>
        <v>3397</v>
      </c>
      <c r="AQ3453" t="str">
        <f>_xlfn.XLOOKUP(ufc_fights_2[[#This Row],[winnerID]],ufc_fighters[id],ufc_fighters[fighter_name],"xxx",0,1)</f>
        <v>Alexander Volkov</v>
      </c>
    </row>
    <row r="3454" spans="1:43">
      <c r="A3454">
        <v>3458</v>
      </c>
      <c r="B3454">
        <v>3397</v>
      </c>
      <c r="C3454">
        <f>_xlfn.XLOOKUP(ufc_fights_2[[#This Row],[r_fighter_id]],ufc_fighters[id],ufc_fighters[year],"xxx",0,1)</f>
        <v>1977</v>
      </c>
      <c r="D3454">
        <f>_xlfn.XLOOKUP(ufc_fights_2[[#This Row],[b_fighter_id]],ufc_fighters[id],ufc_fighters[year],"Prázdné",0,1)</f>
        <v>1988</v>
      </c>
      <c r="E3454" s="10">
        <f>YEAR(ufc_fights_2[[#This Row],[date]])-ufc_fights_2[[#This Row],[r_year]]</f>
        <v>41</v>
      </c>
      <c r="F3454" s="10">
        <f>YEAR(ufc_fights_2[[#This Row],[date]])-ufc_fights_2[[#This Row],[b_year]]</f>
        <v>30</v>
      </c>
      <c r="G3454">
        <v>0</v>
      </c>
      <c r="H3454">
        <v>1</v>
      </c>
      <c r="I3454">
        <v>0.54549999999999998</v>
      </c>
      <c r="J3454">
        <v>0.5333</v>
      </c>
      <c r="K3454">
        <v>0.63849999999999996</v>
      </c>
      <c r="L3454">
        <v>0.66669999999999996</v>
      </c>
      <c r="M3454">
        <v>0.33329999999999999</v>
      </c>
      <c r="N3454">
        <v>1</v>
      </c>
      <c r="O3454">
        <v>0</v>
      </c>
      <c r="P3454">
        <v>0</v>
      </c>
      <c r="Q3454">
        <v>2</v>
      </c>
      <c r="R3454">
        <v>0</v>
      </c>
      <c r="S3454" s="2">
        <v>4.6180555555555558E-3</v>
      </c>
      <c r="T3454" s="2">
        <v>1.2268518518518518E-3</v>
      </c>
      <c r="U3454">
        <v>0.45450000000000002</v>
      </c>
      <c r="V3454">
        <v>0.49330000000000002</v>
      </c>
      <c r="W3454">
        <v>0.85709999999999997</v>
      </c>
      <c r="X3454">
        <v>0.75</v>
      </c>
      <c r="Y3454">
        <v>0.75</v>
      </c>
      <c r="Z3454">
        <v>0.53659999999999997</v>
      </c>
      <c r="AA3454">
        <v>0.45069999999999999</v>
      </c>
      <c r="AB3454">
        <v>0.5</v>
      </c>
      <c r="AC3454">
        <v>0.6</v>
      </c>
      <c r="AD3454">
        <v>0.55559999999999998</v>
      </c>
      <c r="AE3454">
        <v>0.92859999999999998</v>
      </c>
      <c r="AF3454" t="s">
        <v>3910</v>
      </c>
      <c r="AG3454" s="2">
        <v>1.1342592592592593E-3</v>
      </c>
      <c r="AH3454" t="s">
        <v>3927</v>
      </c>
      <c r="AI3454">
        <v>5</v>
      </c>
      <c r="AJ3454" t="s">
        <v>3931</v>
      </c>
      <c r="AK3454" s="3">
        <v>43176</v>
      </c>
      <c r="AL3454" s="10">
        <f>YEAR(ufc_fights_2[[#This Row],[date]])</f>
        <v>2018</v>
      </c>
      <c r="AM3454" t="s">
        <v>3983</v>
      </c>
      <c r="AN3454">
        <v>70</v>
      </c>
      <c r="AO3454" t="s">
        <v>3918</v>
      </c>
      <c r="AP3454">
        <f>IF(ufc_fights_2[[#This Row],[winner]]="Red",ufc_fights_2[[#This Row],[r_fighter_id]],ufc_fights_2[[#This Row],[b_fighter_id]])</f>
        <v>3397</v>
      </c>
      <c r="AQ3454" t="str">
        <f>_xlfn.XLOOKUP(ufc_fights_2[[#This Row],[winnerID]],ufc_fighters[id],ufc_fighters[fighter_name],"xxx",0,1)</f>
        <v>Alexander Volkov</v>
      </c>
    </row>
    <row r="3455" spans="1:43">
      <c r="A3455">
        <v>3397</v>
      </c>
      <c r="B3455">
        <v>1274</v>
      </c>
      <c r="C3455">
        <f>_xlfn.XLOOKUP(ufc_fights_2[[#This Row],[r_fighter_id]],ufc_fighters[id],ufc_fighters[year],"xxx",0,1)</f>
        <v>1988</v>
      </c>
      <c r="D3455">
        <f>_xlfn.XLOOKUP(ufc_fights_2[[#This Row],[b_fighter_id]],ufc_fighters[id],ufc_fighters[year],"Prázdné",0,1)</f>
        <v>1988</v>
      </c>
      <c r="E3455" s="10">
        <f>YEAR(ufc_fights_2[[#This Row],[date]])-ufc_fights_2[[#This Row],[r_year]]</f>
        <v>31</v>
      </c>
      <c r="F3455" s="10">
        <f>YEAR(ufc_fights_2[[#This Row],[date]])-ufc_fights_2[[#This Row],[b_year]]</f>
        <v>31</v>
      </c>
      <c r="G3455">
        <v>0</v>
      </c>
      <c r="H3455">
        <v>0</v>
      </c>
      <c r="I3455">
        <v>0.56579999999999997</v>
      </c>
      <c r="J3455">
        <v>0.3407</v>
      </c>
      <c r="K3455">
        <v>0.56579999999999997</v>
      </c>
      <c r="L3455">
        <v>0.36430000000000001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</v>
      </c>
      <c r="T3455" s="2">
        <v>0</v>
      </c>
      <c r="U3455">
        <v>0.43559999999999999</v>
      </c>
      <c r="V3455">
        <v>0.25</v>
      </c>
      <c r="W3455">
        <v>0.8125</v>
      </c>
      <c r="X3455">
        <v>0.84209999999999996</v>
      </c>
      <c r="Y3455">
        <v>0.71430000000000005</v>
      </c>
      <c r="Z3455">
        <v>0.56579999999999997</v>
      </c>
      <c r="AA3455">
        <v>0.3407</v>
      </c>
      <c r="AB3455">
        <v>0</v>
      </c>
      <c r="AC3455">
        <v>0</v>
      </c>
      <c r="AD3455">
        <v>0</v>
      </c>
      <c r="AE3455">
        <v>0</v>
      </c>
      <c r="AF3455" t="s">
        <v>3915</v>
      </c>
      <c r="AG3455" s="2">
        <v>3.472222222222222E-3</v>
      </c>
      <c r="AH3455" t="s">
        <v>3911</v>
      </c>
      <c r="AI3455">
        <v>3</v>
      </c>
      <c r="AJ3455" t="s">
        <v>3961</v>
      </c>
      <c r="AK3455" s="3">
        <v>43778</v>
      </c>
      <c r="AL3455" s="10">
        <f>YEAR(ufc_fights_2[[#This Row],[date]])</f>
        <v>2019</v>
      </c>
      <c r="AM3455" t="s">
        <v>3983</v>
      </c>
      <c r="AN3455">
        <v>41</v>
      </c>
      <c r="AO3455" t="s">
        <v>3913</v>
      </c>
      <c r="AP3455">
        <f>IF(ufc_fights_2[[#This Row],[winner]]="Red",ufc_fights_2[[#This Row],[r_fighter_id]],ufc_fights_2[[#This Row],[b_fighter_id]])</f>
        <v>3397</v>
      </c>
      <c r="AQ3455" t="str">
        <f>_xlfn.XLOOKUP(ufc_fights_2[[#This Row],[winnerID]],ufc_fighters[id],ufc_fighters[fighter_name],"xxx",0,1)</f>
        <v>Alexander Volkov</v>
      </c>
    </row>
    <row r="3456" spans="1:43">
      <c r="A3456">
        <v>1530</v>
      </c>
      <c r="B3456">
        <v>3397</v>
      </c>
      <c r="C3456">
        <f>_xlfn.XLOOKUP(ufc_fights_2[[#This Row],[r_fighter_id]],ufc_fighters[id],ufc_fighters[year],"xxx",0,1)</f>
        <v>1985</v>
      </c>
      <c r="D3456">
        <f>_xlfn.XLOOKUP(ufc_fights_2[[#This Row],[b_fighter_id]],ufc_fighters[id],ufc_fighters[year],"Prázdné",0,1)</f>
        <v>1988</v>
      </c>
      <c r="E3456" s="10">
        <f>YEAR(ufc_fights_2[[#This Row],[date]])-ufc_fights_2[[#This Row],[r_year]]</f>
        <v>31</v>
      </c>
      <c r="F3456" s="10">
        <f>YEAR(ufc_fights_2[[#This Row],[date]])-ufc_fights_2[[#This Row],[b_year]]</f>
        <v>28</v>
      </c>
      <c r="G3456">
        <v>1</v>
      </c>
      <c r="H3456">
        <v>0</v>
      </c>
      <c r="I3456">
        <v>0.46239999999999998</v>
      </c>
      <c r="J3456">
        <v>0.53569999999999995</v>
      </c>
      <c r="K3456">
        <v>0.53449999999999998</v>
      </c>
      <c r="L3456">
        <v>0.64539999999999997</v>
      </c>
      <c r="M3456">
        <v>0.125</v>
      </c>
      <c r="N3456">
        <v>0.5</v>
      </c>
      <c r="O3456">
        <v>0</v>
      </c>
      <c r="P3456">
        <v>0</v>
      </c>
      <c r="Q3456">
        <v>0</v>
      </c>
      <c r="R3456">
        <v>0</v>
      </c>
      <c r="S3456" s="2">
        <v>3.1597222222222222E-3</v>
      </c>
      <c r="T3456" s="2">
        <v>2.6041666666666665E-3</v>
      </c>
      <c r="U3456">
        <v>0.43369999999999997</v>
      </c>
      <c r="V3456">
        <v>0.49299999999999999</v>
      </c>
      <c r="W3456">
        <v>0.71430000000000005</v>
      </c>
      <c r="X3456">
        <v>0.66669999999999996</v>
      </c>
      <c r="Y3456">
        <v>1</v>
      </c>
      <c r="Z3456">
        <v>0.24529999999999999</v>
      </c>
      <c r="AA3456">
        <v>0.45590000000000003</v>
      </c>
      <c r="AB3456">
        <v>0.8</v>
      </c>
      <c r="AC3456">
        <v>0.875</v>
      </c>
      <c r="AD3456">
        <v>0.73329999999999995</v>
      </c>
      <c r="AE3456">
        <v>0</v>
      </c>
      <c r="AF3456" t="s">
        <v>3922</v>
      </c>
      <c r="AG3456" s="2">
        <v>3.472222222222222E-3</v>
      </c>
      <c r="AH3456" t="s">
        <v>3911</v>
      </c>
      <c r="AI3456">
        <v>3</v>
      </c>
      <c r="AJ3456" t="s">
        <v>3976</v>
      </c>
      <c r="AK3456" s="3">
        <v>42693</v>
      </c>
      <c r="AL3456" s="10">
        <f>YEAR(ufc_fights_2[[#This Row],[date]])</f>
        <v>2016</v>
      </c>
      <c r="AM3456" t="s">
        <v>3983</v>
      </c>
      <c r="AN3456">
        <v>26</v>
      </c>
      <c r="AO3456" t="s">
        <v>3918</v>
      </c>
      <c r="AP3456">
        <f>IF(ufc_fights_2[[#This Row],[winner]]="Red",ufc_fights_2[[#This Row],[r_fighter_id]],ufc_fights_2[[#This Row],[b_fighter_id]])</f>
        <v>3397</v>
      </c>
      <c r="AQ3456" t="str">
        <f>_xlfn.XLOOKUP(ufc_fights_2[[#This Row],[winnerID]],ufc_fighters[id],ufc_fighters[fighter_name],"xxx",0,1)</f>
        <v>Alexander Volkov</v>
      </c>
    </row>
    <row r="3457" spans="1:43">
      <c r="A3457">
        <v>3397</v>
      </c>
      <c r="B3457">
        <v>3152</v>
      </c>
      <c r="C3457">
        <f>_xlfn.XLOOKUP(ufc_fights_2[[#This Row],[r_fighter_id]],ufc_fighters[id],ufc_fighters[year],"xxx",0,1)</f>
        <v>1988</v>
      </c>
      <c r="D3457">
        <f>_xlfn.XLOOKUP(ufc_fights_2[[#This Row],[b_fighter_id]],ufc_fighters[id],ufc_fighters[year],"Prázdné",0,1)</f>
        <v>1988</v>
      </c>
      <c r="E3457" s="10">
        <f>YEAR(ufc_fights_2[[#This Row],[date]])-ufc_fights_2[[#This Row],[r_year]]</f>
        <v>29</v>
      </c>
      <c r="F3457" s="10">
        <f>YEAR(ufc_fights_2[[#This Row],[date]])-ufc_fights_2[[#This Row],[b_year]]</f>
        <v>29</v>
      </c>
      <c r="G3457">
        <v>1</v>
      </c>
      <c r="H3457">
        <v>0</v>
      </c>
      <c r="I3457">
        <v>0.53359999999999996</v>
      </c>
      <c r="J3457">
        <v>0.25309999999999999</v>
      </c>
      <c r="K3457">
        <v>0.54549999999999998</v>
      </c>
      <c r="L3457">
        <v>0.25309999999999999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6.7129629629629625E-4</v>
      </c>
      <c r="T3457" s="2">
        <v>0</v>
      </c>
      <c r="U3457">
        <v>0.47189999999999999</v>
      </c>
      <c r="V3457">
        <v>0.20799999999999999</v>
      </c>
      <c r="W3457">
        <v>0.66669999999999996</v>
      </c>
      <c r="X3457">
        <v>0.6875</v>
      </c>
      <c r="Y3457">
        <v>0.7</v>
      </c>
      <c r="Z3457">
        <v>0.53269999999999995</v>
      </c>
      <c r="AA3457">
        <v>0.25309999999999999</v>
      </c>
      <c r="AB3457">
        <v>0.2727</v>
      </c>
      <c r="AC3457">
        <v>0</v>
      </c>
      <c r="AD3457">
        <v>0.64290000000000003</v>
      </c>
      <c r="AE3457">
        <v>0</v>
      </c>
      <c r="AF3457" t="s">
        <v>3910</v>
      </c>
      <c r="AG3457" s="2">
        <v>2.4305555555555556E-3</v>
      </c>
      <c r="AH3457" t="s">
        <v>3927</v>
      </c>
      <c r="AI3457">
        <v>5</v>
      </c>
      <c r="AJ3457" t="s">
        <v>3931</v>
      </c>
      <c r="AK3457" s="3">
        <v>42980</v>
      </c>
      <c r="AL3457" s="10">
        <f>YEAR(ufc_fights_2[[#This Row],[date]])</f>
        <v>2017</v>
      </c>
      <c r="AM3457" t="s">
        <v>3983</v>
      </c>
      <c r="AN3457">
        <v>24</v>
      </c>
      <c r="AO3457" t="s">
        <v>3913</v>
      </c>
      <c r="AP3457">
        <f>IF(ufc_fights_2[[#This Row],[winner]]="Red",ufc_fights_2[[#This Row],[r_fighter_id]],ufc_fights_2[[#This Row],[b_fighter_id]])</f>
        <v>3397</v>
      </c>
      <c r="AQ3457" t="str">
        <f>_xlfn.XLOOKUP(ufc_fights_2[[#This Row],[winnerID]],ufc_fighters[id],ufc_fighters[fighter_name],"xxx",0,1)</f>
        <v>Alexander Volkov</v>
      </c>
    </row>
    <row r="3458" spans="1:43">
      <c r="A3458">
        <v>3397</v>
      </c>
      <c r="B3458">
        <v>1282</v>
      </c>
      <c r="C3458">
        <f>_xlfn.XLOOKUP(ufc_fights_2[[#This Row],[r_fighter_id]],ufc_fighters[id],ufc_fighters[year],"xxx",0,1)</f>
        <v>1988</v>
      </c>
      <c r="D3458">
        <f>_xlfn.XLOOKUP(ufc_fights_2[[#This Row],[b_fighter_id]],ufc_fighters[id],ufc_fighters[year],"Prázdné",0,1)</f>
        <v>1983</v>
      </c>
      <c r="E3458" s="10">
        <f>YEAR(ufc_fights_2[[#This Row],[date]])-ufc_fights_2[[#This Row],[r_year]]</f>
        <v>32</v>
      </c>
      <c r="F3458" s="10">
        <f>YEAR(ufc_fights_2[[#This Row],[date]])-ufc_fights_2[[#This Row],[b_year]]</f>
        <v>37</v>
      </c>
      <c r="G3458">
        <v>0</v>
      </c>
      <c r="H3458">
        <v>0</v>
      </c>
      <c r="I3458">
        <v>0.61639999999999995</v>
      </c>
      <c r="J3458">
        <v>0.27589999999999998</v>
      </c>
      <c r="K3458">
        <v>0.61639999999999995</v>
      </c>
      <c r="L3458">
        <v>0.27589999999999998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5.7870370370370373E-5</v>
      </c>
      <c r="T3458" s="2">
        <v>0</v>
      </c>
      <c r="U3458">
        <v>0.54239999999999999</v>
      </c>
      <c r="V3458">
        <v>0.15559999999999999</v>
      </c>
      <c r="W3458">
        <v>1</v>
      </c>
      <c r="X3458">
        <v>0.66669999999999996</v>
      </c>
      <c r="Y3458">
        <v>1</v>
      </c>
      <c r="Z3458">
        <v>0.60870000000000002</v>
      </c>
      <c r="AA3458">
        <v>0.28570000000000001</v>
      </c>
      <c r="AB3458">
        <v>0.75</v>
      </c>
      <c r="AC3458">
        <v>0</v>
      </c>
      <c r="AD3458">
        <v>0</v>
      </c>
      <c r="AE3458">
        <v>0</v>
      </c>
      <c r="AF3458" t="s">
        <v>3910</v>
      </c>
      <c r="AG3458" s="2">
        <v>8.6805555555555551E-4</v>
      </c>
      <c r="AH3458" t="s">
        <v>3911</v>
      </c>
      <c r="AI3458">
        <v>3</v>
      </c>
      <c r="AJ3458" t="s">
        <v>3934</v>
      </c>
      <c r="AK3458" s="3">
        <v>44128</v>
      </c>
      <c r="AL3458" s="10">
        <f>YEAR(ufc_fights_2[[#This Row],[date]])</f>
        <v>2020</v>
      </c>
      <c r="AM3458" t="s">
        <v>3983</v>
      </c>
      <c r="AN3458">
        <v>5</v>
      </c>
      <c r="AO3458" t="s">
        <v>3913</v>
      </c>
      <c r="AP3458">
        <f>IF(ufc_fights_2[[#This Row],[winner]]="Red",ufc_fights_2[[#This Row],[r_fighter_id]],ufc_fights_2[[#This Row],[b_fighter_id]])</f>
        <v>3397</v>
      </c>
      <c r="AQ3458" t="str">
        <f>_xlfn.XLOOKUP(ufc_fights_2[[#This Row],[winnerID]],ufc_fighters[id],ufc_fighters[fighter_name],"xxx",0,1)</f>
        <v>Alexander Volkov</v>
      </c>
    </row>
    <row r="3459" spans="1:43">
      <c r="A3459">
        <v>243</v>
      </c>
      <c r="B3459">
        <v>8</v>
      </c>
      <c r="C3459">
        <f>_xlfn.XLOOKUP(ufc_fights_2[[#This Row],[r_fighter_id]],ufc_fighters[id],ufc_fighters[year],"xxx",0,1)</f>
        <v>1977</v>
      </c>
      <c r="D3459">
        <f>_xlfn.XLOOKUP(ufc_fights_2[[#This Row],[b_fighter_id]],ufc_fighters[id],ufc_fighters[year],"Prázdné",0,1)</f>
        <v>0</v>
      </c>
      <c r="E3459" s="10">
        <f>YEAR(ufc_fights_2[[#This Row],[date]])-ufc_fights_2[[#This Row],[r_year]]</f>
        <v>20</v>
      </c>
      <c r="F3459" s="10">
        <f>YEAR(ufc_fights_2[[#This Row],[date]])-ufc_fights_2[[#This Row],[b_year]]</f>
        <v>1997</v>
      </c>
      <c r="G3459">
        <v>0</v>
      </c>
      <c r="H3459">
        <v>0</v>
      </c>
      <c r="I3459">
        <v>0.625</v>
      </c>
      <c r="J3459">
        <v>0.4</v>
      </c>
      <c r="K3459">
        <v>0.64</v>
      </c>
      <c r="L3459">
        <v>0.4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</v>
      </c>
      <c r="T3459" s="2">
        <v>0</v>
      </c>
      <c r="U3459">
        <v>0.59089999999999998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0.63639999999999997</v>
      </c>
      <c r="AC3459">
        <v>0.66669999999999996</v>
      </c>
      <c r="AD3459">
        <v>0.58330000000000004</v>
      </c>
      <c r="AE3459">
        <v>0</v>
      </c>
      <c r="AF3459" t="s">
        <v>3910</v>
      </c>
      <c r="AG3459" s="2">
        <v>6.018518518518519E-4</v>
      </c>
      <c r="AH3459" t="s">
        <v>4086</v>
      </c>
      <c r="AI3459">
        <v>1</v>
      </c>
      <c r="AJ3459" t="s">
        <v>3925</v>
      </c>
      <c r="AK3459" s="3">
        <v>35580</v>
      </c>
      <c r="AL3459" s="10">
        <f>YEAR(ufc_fights_2[[#This Row],[date]])</f>
        <v>1997</v>
      </c>
      <c r="AM3459" t="s">
        <v>3983</v>
      </c>
      <c r="AN3459">
        <v>161</v>
      </c>
      <c r="AO3459" t="s">
        <v>3913</v>
      </c>
      <c r="AP3459">
        <f>IF(ufc_fights_2[[#This Row],[winner]]="Red",ufc_fights_2[[#This Row],[r_fighter_id]],ufc_fights_2[[#This Row],[b_fighter_id]])</f>
        <v>243</v>
      </c>
      <c r="AQ3459" t="str">
        <f>_xlfn.XLOOKUP(ufc_fights_2[[#This Row],[winnerID]],ufc_fighters[id],ufc_fighters[fighter_name],"xxx",0,1)</f>
        <v>Vitor Belfort</v>
      </c>
    </row>
    <row r="3460" spans="1:43">
      <c r="A3460">
        <v>243</v>
      </c>
      <c r="B3460">
        <v>527</v>
      </c>
      <c r="C3460">
        <f>_xlfn.XLOOKUP(ufc_fights_2[[#This Row],[r_fighter_id]],ufc_fighters[id],ufc_fighters[year],"xxx",0,1)</f>
        <v>1977</v>
      </c>
      <c r="D3460">
        <f>_xlfn.XLOOKUP(ufc_fights_2[[#This Row],[b_fighter_id]],ufc_fighters[id],ufc_fighters[year],"Prázdné",0,1)</f>
        <v>0</v>
      </c>
      <c r="E3460" s="10">
        <f>YEAR(ufc_fights_2[[#This Row],[date]])-ufc_fights_2[[#This Row],[r_year]]</f>
        <v>20</v>
      </c>
      <c r="F3460" s="10">
        <f>YEAR(ufc_fights_2[[#This Row],[date]])-ufc_fights_2[[#This Row],[b_year]]</f>
        <v>1997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1</v>
      </c>
      <c r="M3460">
        <v>1</v>
      </c>
      <c r="N3460">
        <v>0</v>
      </c>
      <c r="O3460">
        <v>3</v>
      </c>
      <c r="P3460">
        <v>0</v>
      </c>
      <c r="Q3460">
        <v>0</v>
      </c>
      <c r="R3460">
        <v>1</v>
      </c>
      <c r="S3460" s="2">
        <v>0</v>
      </c>
      <c r="T3460" s="2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 t="s">
        <v>3933</v>
      </c>
      <c r="AG3460" s="2">
        <v>2.8124999999999999E-3</v>
      </c>
      <c r="AH3460" t="s">
        <v>4057</v>
      </c>
      <c r="AI3460">
        <v>1</v>
      </c>
      <c r="AJ3460" t="s">
        <v>3925</v>
      </c>
      <c r="AK3460" s="3">
        <v>35785</v>
      </c>
      <c r="AL3460" s="10">
        <f>YEAR(ufc_fights_2[[#This Row],[date]])</f>
        <v>1997</v>
      </c>
      <c r="AM3460" t="s">
        <v>3983</v>
      </c>
      <c r="AN3460">
        <v>162</v>
      </c>
      <c r="AO3460" t="s">
        <v>3913</v>
      </c>
      <c r="AP3460">
        <f>IF(ufc_fights_2[[#This Row],[winner]]="Red",ufc_fights_2[[#This Row],[r_fighter_id]],ufc_fights_2[[#This Row],[b_fighter_id]])</f>
        <v>243</v>
      </c>
      <c r="AQ3460" t="str">
        <f>_xlfn.XLOOKUP(ufc_fights_2[[#This Row],[winnerID]],ufc_fighters[id],ufc_fighters[fighter_name],"xxx",0,1)</f>
        <v>Vitor Belfort</v>
      </c>
    </row>
    <row r="3461" spans="1:43">
      <c r="A3461">
        <v>243</v>
      </c>
      <c r="B3461">
        <v>3221</v>
      </c>
      <c r="C3461">
        <f>_xlfn.XLOOKUP(ufc_fights_2[[#This Row],[r_fighter_id]],ufc_fighters[id],ufc_fighters[year],"xxx",0,1)</f>
        <v>1977</v>
      </c>
      <c r="D3461">
        <f>_xlfn.XLOOKUP(ufc_fights_2[[#This Row],[b_fighter_id]],ufc_fighters[id],ufc_fighters[year],"Prázdné",0,1)</f>
        <v>1965</v>
      </c>
      <c r="E3461" s="10">
        <f>YEAR(ufc_fights_2[[#This Row],[date]])-ufc_fights_2[[#This Row],[r_year]]</f>
        <v>20</v>
      </c>
      <c r="F3461" s="10">
        <f>YEAR(ufc_fights_2[[#This Row],[date]])-ufc_fights_2[[#This Row],[b_year]]</f>
        <v>32</v>
      </c>
      <c r="G3461">
        <v>1</v>
      </c>
      <c r="H3461">
        <v>0</v>
      </c>
      <c r="I3461">
        <v>0.58620000000000005</v>
      </c>
      <c r="J3461">
        <v>0.1429</v>
      </c>
      <c r="K3461">
        <v>0.65710000000000002</v>
      </c>
      <c r="L3461">
        <v>0.1429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</v>
      </c>
      <c r="T3461" s="2">
        <v>0</v>
      </c>
      <c r="U3461">
        <v>0.58620000000000005</v>
      </c>
      <c r="V3461">
        <v>0</v>
      </c>
      <c r="W3461">
        <v>0</v>
      </c>
      <c r="X3461">
        <v>0</v>
      </c>
      <c r="Y3461">
        <v>0</v>
      </c>
      <c r="Z3461">
        <v>0.5</v>
      </c>
      <c r="AA3461">
        <v>0</v>
      </c>
      <c r="AB3461">
        <v>0.33329999999999999</v>
      </c>
      <c r="AC3461">
        <v>0.16669999999999999</v>
      </c>
      <c r="AD3461">
        <v>1</v>
      </c>
      <c r="AE3461">
        <v>0</v>
      </c>
      <c r="AF3461" t="s">
        <v>3910</v>
      </c>
      <c r="AG3461" s="2">
        <v>8.9120370370370373E-4</v>
      </c>
      <c r="AH3461" t="s">
        <v>4057</v>
      </c>
      <c r="AI3461">
        <v>1</v>
      </c>
      <c r="AJ3461" t="s">
        <v>3925</v>
      </c>
      <c r="AK3461" s="3">
        <v>35468</v>
      </c>
      <c r="AL3461" s="10">
        <f>YEAR(ufc_fights_2[[#This Row],[date]])</f>
        <v>1997</v>
      </c>
      <c r="AM3461" t="s">
        <v>3983</v>
      </c>
      <c r="AN3461">
        <v>164</v>
      </c>
      <c r="AO3461" t="s">
        <v>3913</v>
      </c>
      <c r="AP3461">
        <f>IF(ufc_fights_2[[#This Row],[winner]]="Red",ufc_fights_2[[#This Row],[r_fighter_id]],ufc_fights_2[[#This Row],[b_fighter_id]])</f>
        <v>243</v>
      </c>
      <c r="AQ3461" t="str">
        <f>_xlfn.XLOOKUP(ufc_fights_2[[#This Row],[winnerID]],ufc_fighters[id],ufc_fighters[fighter_name],"xxx",0,1)</f>
        <v>Vitor Belfort</v>
      </c>
    </row>
    <row r="3462" spans="1:43">
      <c r="A3462">
        <v>243</v>
      </c>
      <c r="B3462">
        <v>955</v>
      </c>
      <c r="C3462">
        <f>_xlfn.XLOOKUP(ufc_fights_2[[#This Row],[r_fighter_id]],ufc_fighters[id],ufc_fighters[year],"xxx",0,1)</f>
        <v>1977</v>
      </c>
      <c r="D3462">
        <f>_xlfn.XLOOKUP(ufc_fights_2[[#This Row],[b_fighter_id]],ufc_fighters[id],ufc_fighters[year],"Prázdné",0,1)</f>
        <v>1965</v>
      </c>
      <c r="E3462" s="10">
        <f>YEAR(ufc_fights_2[[#This Row],[date]])-ufc_fights_2[[#This Row],[r_year]]</f>
        <v>20</v>
      </c>
      <c r="F3462" s="10">
        <f>YEAR(ufc_fights_2[[#This Row],[date]])-ufc_fights_2[[#This Row],[b_year]]</f>
        <v>32</v>
      </c>
      <c r="G3462">
        <v>1</v>
      </c>
      <c r="H3462">
        <v>0</v>
      </c>
      <c r="I3462">
        <v>0.75</v>
      </c>
      <c r="J3462">
        <v>0</v>
      </c>
      <c r="K3462">
        <v>0.75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0</v>
      </c>
      <c r="U3462">
        <v>0.75</v>
      </c>
      <c r="V3462">
        <v>0</v>
      </c>
      <c r="W3462">
        <v>0</v>
      </c>
      <c r="X3462">
        <v>0</v>
      </c>
      <c r="Y3462">
        <v>0</v>
      </c>
      <c r="Z3462">
        <v>0.66669999999999996</v>
      </c>
      <c r="AA3462">
        <v>0</v>
      </c>
      <c r="AB3462">
        <v>0</v>
      </c>
      <c r="AC3462">
        <v>0</v>
      </c>
      <c r="AD3462">
        <v>0.77780000000000005</v>
      </c>
      <c r="AE3462">
        <v>0</v>
      </c>
      <c r="AF3462" t="s">
        <v>3910</v>
      </c>
      <c r="AG3462" s="2">
        <v>4.9768518518518521E-4</v>
      </c>
      <c r="AH3462" t="s">
        <v>4086</v>
      </c>
      <c r="AI3462">
        <v>1</v>
      </c>
      <c r="AJ3462" t="s">
        <v>3925</v>
      </c>
      <c r="AK3462" s="3">
        <v>35468</v>
      </c>
      <c r="AL3462" s="10">
        <f>YEAR(ufc_fights_2[[#This Row],[date]])</f>
        <v>1997</v>
      </c>
      <c r="AM3462" t="s">
        <v>3983</v>
      </c>
      <c r="AN3462">
        <v>164</v>
      </c>
      <c r="AO3462" t="s">
        <v>3913</v>
      </c>
      <c r="AP3462">
        <f>IF(ufc_fights_2[[#This Row],[winner]]="Red",ufc_fights_2[[#This Row],[r_fighter_id]],ufc_fights_2[[#This Row],[b_fighter_id]])</f>
        <v>243</v>
      </c>
      <c r="AQ3462" t="str">
        <f>_xlfn.XLOOKUP(ufc_fights_2[[#This Row],[winnerID]],ufc_fighters[id],ufc_fighters[fighter_name],"xxx",0,1)</f>
        <v>Vitor Belfort</v>
      </c>
    </row>
    <row r="3463" spans="1:43">
      <c r="A3463">
        <v>3308</v>
      </c>
      <c r="B3463">
        <v>2804</v>
      </c>
      <c r="C3463">
        <f>_xlfn.XLOOKUP(ufc_fights_2[[#This Row],[r_fighter_id]],ufc_fighters[id],ufc_fighters[year],"xxx",0,1)</f>
        <v>1985</v>
      </c>
      <c r="D3463">
        <f>_xlfn.XLOOKUP(ufc_fights_2[[#This Row],[b_fighter_id]],ufc_fighters[id],ufc_fighters[year],"Prázdné",0,1)</f>
        <v>1991</v>
      </c>
      <c r="E3463" s="10">
        <f>YEAR(ufc_fights_2[[#This Row],[date]])-ufc_fights_2[[#This Row],[r_year]]</f>
        <v>34</v>
      </c>
      <c r="F3463" s="10">
        <f>YEAR(ufc_fights_2[[#This Row],[date]])-ufc_fights_2[[#This Row],[b_year]]</f>
        <v>28</v>
      </c>
      <c r="G3463">
        <v>0</v>
      </c>
      <c r="H3463">
        <v>1</v>
      </c>
      <c r="I3463">
        <v>0.85709999999999997</v>
      </c>
      <c r="J3463">
        <v>0.55559999999999998</v>
      </c>
      <c r="K3463">
        <v>0.85709999999999997</v>
      </c>
      <c r="L3463">
        <v>0.55559999999999998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</v>
      </c>
      <c r="T3463" s="2">
        <v>3.4722222222222222E-5</v>
      </c>
      <c r="U3463">
        <v>0.5</v>
      </c>
      <c r="V3463">
        <v>0.52</v>
      </c>
      <c r="W3463">
        <v>1</v>
      </c>
      <c r="X3463">
        <v>1</v>
      </c>
      <c r="Y3463">
        <v>0</v>
      </c>
      <c r="Z3463">
        <v>0.85709999999999997</v>
      </c>
      <c r="AA3463">
        <v>0.33329999999999999</v>
      </c>
      <c r="AB3463">
        <v>0</v>
      </c>
      <c r="AC3463">
        <v>1</v>
      </c>
      <c r="AD3463">
        <v>0</v>
      </c>
      <c r="AE3463">
        <v>1</v>
      </c>
      <c r="AF3463" t="s">
        <v>3910</v>
      </c>
      <c r="AG3463" s="2">
        <v>6.8287037037037036E-4</v>
      </c>
      <c r="AH3463" t="s">
        <v>3911</v>
      </c>
      <c r="AI3463">
        <v>3</v>
      </c>
      <c r="AJ3463" t="s">
        <v>3924</v>
      </c>
      <c r="AK3463" s="3">
        <v>43722</v>
      </c>
      <c r="AL3463" s="10">
        <f>YEAR(ufc_fights_2[[#This Row],[date]])</f>
        <v>2019</v>
      </c>
      <c r="AM3463" t="s">
        <v>3983</v>
      </c>
      <c r="AN3463">
        <v>80</v>
      </c>
      <c r="AO3463" t="s">
        <v>3918</v>
      </c>
      <c r="AP3463">
        <f>IF(ufc_fights_2[[#This Row],[winner]]="Red",ufc_fights_2[[#This Row],[r_fighter_id]],ufc_fights_2[[#This Row],[b_fighter_id]])</f>
        <v>2804</v>
      </c>
      <c r="AQ3463" t="str">
        <f>_xlfn.XLOOKUP(ufc_fights_2[[#This Row],[winnerID]],ufc_fighters[id],ufc_fighters[fighter_name],"xxx",0,1)</f>
        <v>Augusto Sakai</v>
      </c>
    </row>
    <row r="3464" spans="1:43">
      <c r="A3464">
        <v>134</v>
      </c>
      <c r="B3464">
        <v>2804</v>
      </c>
      <c r="C3464">
        <f>_xlfn.XLOOKUP(ufc_fights_2[[#This Row],[r_fighter_id]],ufc_fighters[id],ufc_fighters[year],"xxx",0,1)</f>
        <v>1979</v>
      </c>
      <c r="D3464">
        <f>_xlfn.XLOOKUP(ufc_fights_2[[#This Row],[b_fighter_id]],ufc_fighters[id],ufc_fighters[year],"Prázdné",0,1)</f>
        <v>1991</v>
      </c>
      <c r="E3464" s="10">
        <f>YEAR(ufc_fights_2[[#This Row],[date]])-ufc_fights_2[[#This Row],[r_year]]</f>
        <v>40</v>
      </c>
      <c r="F3464" s="10">
        <f>YEAR(ufc_fights_2[[#This Row],[date]])-ufc_fights_2[[#This Row],[b_year]]</f>
        <v>28</v>
      </c>
      <c r="G3464">
        <v>0</v>
      </c>
      <c r="H3464">
        <v>0</v>
      </c>
      <c r="I3464">
        <v>0.42859999999999998</v>
      </c>
      <c r="J3464">
        <v>0.31819999999999998</v>
      </c>
      <c r="K3464">
        <v>0.45050000000000001</v>
      </c>
      <c r="L3464">
        <v>0.36170000000000002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3.0092592592592595E-4</v>
      </c>
      <c r="T3464" s="2">
        <v>1.4004629629629629E-3</v>
      </c>
      <c r="U3464">
        <v>0.246</v>
      </c>
      <c r="V3464">
        <v>0.2407</v>
      </c>
      <c r="W3464">
        <v>0.9355</v>
      </c>
      <c r="X3464">
        <v>0.83330000000000004</v>
      </c>
      <c r="Y3464">
        <v>0.66669999999999996</v>
      </c>
      <c r="Z3464">
        <v>0.39629999999999999</v>
      </c>
      <c r="AA3464">
        <v>0.26550000000000001</v>
      </c>
      <c r="AB3464">
        <v>0.90910000000000002</v>
      </c>
      <c r="AC3464">
        <v>0.63160000000000005</v>
      </c>
      <c r="AD3464">
        <v>0</v>
      </c>
      <c r="AE3464">
        <v>0</v>
      </c>
      <c r="AF3464" t="s">
        <v>3922</v>
      </c>
      <c r="AG3464" s="2">
        <v>3.472222222222222E-3</v>
      </c>
      <c r="AH3464" t="s">
        <v>3911</v>
      </c>
      <c r="AI3464">
        <v>3</v>
      </c>
      <c r="AJ3464" t="s">
        <v>3928</v>
      </c>
      <c r="AK3464" s="3">
        <v>43582</v>
      </c>
      <c r="AL3464" s="10">
        <f>YEAR(ufc_fights_2[[#This Row],[date]])</f>
        <v>2019</v>
      </c>
      <c r="AM3464" t="s">
        <v>3983</v>
      </c>
      <c r="AN3464">
        <v>84</v>
      </c>
      <c r="AO3464" t="s">
        <v>3918</v>
      </c>
      <c r="AP3464">
        <f>IF(ufc_fights_2[[#This Row],[winner]]="Red",ufc_fights_2[[#This Row],[r_fighter_id]],ufc_fights_2[[#This Row],[b_fighter_id]])</f>
        <v>2804</v>
      </c>
      <c r="AQ3464" t="str">
        <f>_xlfn.XLOOKUP(ufc_fights_2[[#This Row],[winnerID]],ufc_fighters[id],ufc_fighters[fighter_name],"xxx",0,1)</f>
        <v>Augusto Sakai</v>
      </c>
    </row>
    <row r="3465" spans="1:43">
      <c r="A3465">
        <v>807</v>
      </c>
      <c r="B3465">
        <v>2129</v>
      </c>
      <c r="C3465">
        <f>_xlfn.XLOOKUP(ufc_fights_2[[#This Row],[r_fighter_id]],ufc_fighters[id],ufc_fighters[year],"xxx",0,1)</f>
        <v>1984</v>
      </c>
      <c r="D3465">
        <f>_xlfn.XLOOKUP(ufc_fights_2[[#This Row],[b_fighter_id]],ufc_fighters[id],ufc_fighters[year],"Prázdné",0,1)</f>
        <v>1979</v>
      </c>
      <c r="E3465" s="10">
        <f>YEAR(ufc_fights_2[[#This Row],[date]])-ufc_fights_2[[#This Row],[r_year]]</f>
        <v>28</v>
      </c>
      <c r="F3465" s="10">
        <f>YEAR(ufc_fights_2[[#This Row],[date]])-ufc_fights_2[[#This Row],[b_year]]</f>
        <v>33</v>
      </c>
      <c r="G3465">
        <v>1</v>
      </c>
      <c r="H3465">
        <v>0</v>
      </c>
      <c r="I3465">
        <v>0.66290000000000004</v>
      </c>
      <c r="J3465">
        <v>0.45950000000000002</v>
      </c>
      <c r="K3465">
        <v>0.64949999999999997</v>
      </c>
      <c r="L3465">
        <v>0.45950000000000002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2.0833333333333335E-4</v>
      </c>
      <c r="T3465" s="2">
        <v>1.0416666666666667E-4</v>
      </c>
      <c r="U3465">
        <v>0.62860000000000005</v>
      </c>
      <c r="V3465">
        <v>0.21740000000000001</v>
      </c>
      <c r="W3465">
        <v>0.78949999999999998</v>
      </c>
      <c r="X3465">
        <v>0</v>
      </c>
      <c r="Y3465">
        <v>1</v>
      </c>
      <c r="Z3465">
        <v>0.66669999999999996</v>
      </c>
      <c r="AA3465">
        <v>0.45950000000000002</v>
      </c>
      <c r="AB3465">
        <v>0</v>
      </c>
      <c r="AC3465">
        <v>0</v>
      </c>
      <c r="AD3465">
        <v>0.6</v>
      </c>
      <c r="AE3465">
        <v>0</v>
      </c>
      <c r="AF3465" t="s">
        <v>3910</v>
      </c>
      <c r="AG3465" s="2">
        <v>2.1296296296296298E-3</v>
      </c>
      <c r="AH3465" t="s">
        <v>3927</v>
      </c>
      <c r="AI3465">
        <v>5</v>
      </c>
      <c r="AJ3465" t="s">
        <v>3914</v>
      </c>
      <c r="AK3465" s="3">
        <v>41055</v>
      </c>
      <c r="AL3465" s="10">
        <f>YEAR(ufc_fights_2[[#This Row],[date]])</f>
        <v>2012</v>
      </c>
      <c r="AM3465" t="s">
        <v>3983</v>
      </c>
      <c r="AN3465">
        <v>1</v>
      </c>
      <c r="AO3465" t="s">
        <v>3913</v>
      </c>
      <c r="AP3465">
        <f>IF(ufc_fights_2[[#This Row],[winner]]="Red",ufc_fights_2[[#This Row],[r_fighter_id]],ufc_fights_2[[#This Row],[b_fighter_id]])</f>
        <v>807</v>
      </c>
      <c r="AQ3465" t="str">
        <f>_xlfn.XLOOKUP(ufc_fights_2[[#This Row],[winnerID]],ufc_fighters[id],ufc_fighters[fighter_name],"xxx",0,1)</f>
        <v>Junior Dos Santos</v>
      </c>
    </row>
    <row r="3466" spans="1:43">
      <c r="A3466">
        <v>807</v>
      </c>
      <c r="B3466">
        <v>1427</v>
      </c>
      <c r="C3466">
        <f>_xlfn.XLOOKUP(ufc_fights_2[[#This Row],[r_fighter_id]],ufc_fighters[id],ufc_fighters[year],"xxx",0,1)</f>
        <v>1984</v>
      </c>
      <c r="D3466">
        <f>_xlfn.XLOOKUP(ufc_fights_2[[#This Row],[b_fighter_id]],ufc_fighters[id],ufc_fighters[year],"Prázdné",0,1)</f>
        <v>1974</v>
      </c>
      <c r="E3466" s="10">
        <f>YEAR(ufc_fights_2[[#This Row],[date]])-ufc_fights_2[[#This Row],[r_year]]</f>
        <v>29</v>
      </c>
      <c r="F3466" s="10">
        <f>YEAR(ufc_fights_2[[#This Row],[date]])-ufc_fights_2[[#This Row],[b_year]]</f>
        <v>39</v>
      </c>
      <c r="G3466">
        <v>2</v>
      </c>
      <c r="H3466">
        <v>0</v>
      </c>
      <c r="I3466">
        <v>0.56489999999999996</v>
      </c>
      <c r="J3466">
        <v>0.29289999999999999</v>
      </c>
      <c r="K3466">
        <v>0.58389999999999997</v>
      </c>
      <c r="L3466">
        <v>0.32379999999999998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1.0069444444444444E-3</v>
      </c>
      <c r="T3466" s="2">
        <v>0</v>
      </c>
      <c r="U3466">
        <v>0.50939999999999996</v>
      </c>
      <c r="V3466">
        <v>0.24099999999999999</v>
      </c>
      <c r="W3466">
        <v>0.77780000000000005</v>
      </c>
      <c r="X3466">
        <v>0.85709999999999997</v>
      </c>
      <c r="Y3466">
        <v>0.5</v>
      </c>
      <c r="Z3466">
        <v>0.55559999999999998</v>
      </c>
      <c r="AA3466">
        <v>0.29289999999999999</v>
      </c>
      <c r="AB3466">
        <v>0.42859999999999998</v>
      </c>
      <c r="AC3466">
        <v>0</v>
      </c>
      <c r="AD3466">
        <v>0.85709999999999997</v>
      </c>
      <c r="AE3466">
        <v>0</v>
      </c>
      <c r="AF3466" t="s">
        <v>3910</v>
      </c>
      <c r="AG3466" s="2">
        <v>2.9861111111111113E-3</v>
      </c>
      <c r="AH3466" t="s">
        <v>3911</v>
      </c>
      <c r="AI3466">
        <v>3</v>
      </c>
      <c r="AJ3466" t="s">
        <v>3967</v>
      </c>
      <c r="AK3466" s="3">
        <v>41419</v>
      </c>
      <c r="AL3466" s="10">
        <f>YEAR(ufc_fights_2[[#This Row],[date]])</f>
        <v>2013</v>
      </c>
      <c r="AM3466" t="s">
        <v>3983</v>
      </c>
      <c r="AN3466">
        <v>1</v>
      </c>
      <c r="AO3466" t="s">
        <v>3913</v>
      </c>
      <c r="AP3466">
        <f>IF(ufc_fights_2[[#This Row],[winner]]="Red",ufc_fights_2[[#This Row],[r_fighter_id]],ufc_fights_2[[#This Row],[b_fighter_id]])</f>
        <v>807</v>
      </c>
      <c r="AQ3466" t="str">
        <f>_xlfn.XLOOKUP(ufc_fights_2[[#This Row],[winnerID]],ufc_fighters[id],ufc_fighters[fighter_name],"xxx",0,1)</f>
        <v>Junior Dos Santos</v>
      </c>
    </row>
    <row r="3467" spans="1:43">
      <c r="A3467">
        <v>807</v>
      </c>
      <c r="B3467">
        <v>3566</v>
      </c>
      <c r="C3467">
        <f>_xlfn.XLOOKUP(ufc_fights_2[[#This Row],[r_fighter_id]],ufc_fighters[id],ufc_fighters[year],"xxx",0,1)</f>
        <v>1984</v>
      </c>
      <c r="D3467">
        <f>_xlfn.XLOOKUP(ufc_fights_2[[#This Row],[b_fighter_id]],ufc_fighters[id],ufc_fighters[year],"Prázdné",0,1)</f>
        <v>1976</v>
      </c>
      <c r="E3467" s="10">
        <f>YEAR(ufc_fights_2[[#This Row],[date]])-ufc_fights_2[[#This Row],[r_year]]</f>
        <v>26</v>
      </c>
      <c r="F3467" s="10">
        <f>YEAR(ufc_fights_2[[#This Row],[date]])-ufc_fights_2[[#This Row],[b_year]]</f>
        <v>34</v>
      </c>
      <c r="G3467">
        <v>1</v>
      </c>
      <c r="H3467">
        <v>0</v>
      </c>
      <c r="I3467">
        <v>0.42420000000000002</v>
      </c>
      <c r="J3467">
        <v>0.16669999999999999</v>
      </c>
      <c r="K3467">
        <v>0.45950000000000002</v>
      </c>
      <c r="L3467">
        <v>0.16669999999999999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8.1018518518518516E-5</v>
      </c>
      <c r="T3467" s="2">
        <v>0</v>
      </c>
      <c r="U3467">
        <v>0.375</v>
      </c>
      <c r="V3467">
        <v>0.2</v>
      </c>
      <c r="W3467">
        <v>0.57140000000000002</v>
      </c>
      <c r="X3467">
        <v>0.5</v>
      </c>
      <c r="Y3467">
        <v>0</v>
      </c>
      <c r="Z3467">
        <v>0.4</v>
      </c>
      <c r="AA3467">
        <v>0.17649999999999999</v>
      </c>
      <c r="AB3467">
        <v>0</v>
      </c>
      <c r="AC3467">
        <v>0</v>
      </c>
      <c r="AD3467">
        <v>0.57140000000000002</v>
      </c>
      <c r="AE3467">
        <v>0</v>
      </c>
      <c r="AF3467" t="s">
        <v>3910</v>
      </c>
      <c r="AG3467" s="2">
        <v>1.4699074074074074E-3</v>
      </c>
      <c r="AH3467" t="s">
        <v>3911</v>
      </c>
      <c r="AI3467">
        <v>3</v>
      </c>
      <c r="AJ3467" t="s">
        <v>3914</v>
      </c>
      <c r="AK3467" s="3">
        <v>40180</v>
      </c>
      <c r="AL3467" s="10">
        <f>YEAR(ufc_fights_2[[#This Row],[date]])</f>
        <v>2010</v>
      </c>
      <c r="AM3467" t="s">
        <v>3983</v>
      </c>
      <c r="AN3467">
        <v>1</v>
      </c>
      <c r="AO3467" t="s">
        <v>3913</v>
      </c>
      <c r="AP3467">
        <f>IF(ufc_fights_2[[#This Row],[winner]]="Red",ufc_fights_2[[#This Row],[r_fighter_id]],ufc_fights_2[[#This Row],[b_fighter_id]])</f>
        <v>807</v>
      </c>
      <c r="AQ3467" t="str">
        <f>_xlfn.XLOOKUP(ufc_fights_2[[#This Row],[winnerID]],ufc_fighters[id],ufc_fighters[fighter_name],"xxx",0,1)</f>
        <v>Junior Dos Santos</v>
      </c>
    </row>
    <row r="3468" spans="1:43">
      <c r="A3468">
        <v>807</v>
      </c>
      <c r="B3468">
        <v>1471</v>
      </c>
      <c r="C3468">
        <f>_xlfn.XLOOKUP(ufc_fights_2[[#This Row],[r_fighter_id]],ufc_fighters[id],ufc_fighters[year],"xxx",0,1)</f>
        <v>1984</v>
      </c>
      <c r="D3468">
        <f>_xlfn.XLOOKUP(ufc_fights_2[[#This Row],[b_fighter_id]],ufc_fighters[id],ufc_fighters[year],"Prázdné",0,1)</f>
        <v>1986</v>
      </c>
      <c r="E3468" s="10">
        <f>YEAR(ufc_fights_2[[#This Row],[date]])-ufc_fights_2[[#This Row],[r_year]]</f>
        <v>34</v>
      </c>
      <c r="F3468" s="10">
        <f>YEAR(ufc_fights_2[[#This Row],[date]])-ufc_fights_2[[#This Row],[b_year]]</f>
        <v>32</v>
      </c>
      <c r="G3468">
        <v>0</v>
      </c>
      <c r="H3468">
        <v>0</v>
      </c>
      <c r="I3468">
        <v>0.44350000000000001</v>
      </c>
      <c r="J3468">
        <v>0.22270000000000001</v>
      </c>
      <c r="K3468">
        <v>0.44350000000000001</v>
      </c>
      <c r="L3468">
        <v>0.22270000000000001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</v>
      </c>
      <c r="T3468" s="2">
        <v>3.4722222222222222E-5</v>
      </c>
      <c r="U3468">
        <v>0.38819999999999999</v>
      </c>
      <c r="V3468">
        <v>0.18779999999999999</v>
      </c>
      <c r="W3468">
        <v>0.54669999999999996</v>
      </c>
      <c r="X3468">
        <v>1</v>
      </c>
      <c r="Y3468">
        <v>1</v>
      </c>
      <c r="Z3468">
        <v>0.44350000000000001</v>
      </c>
      <c r="AA3468">
        <v>0.21590000000000001</v>
      </c>
      <c r="AB3468">
        <v>0</v>
      </c>
      <c r="AC3468">
        <v>1</v>
      </c>
      <c r="AD3468">
        <v>0</v>
      </c>
      <c r="AE3468">
        <v>0</v>
      </c>
      <c r="AF3468" t="s">
        <v>3915</v>
      </c>
      <c r="AG3468" s="2">
        <v>3.472222222222222E-3</v>
      </c>
      <c r="AH3468" t="s">
        <v>3927</v>
      </c>
      <c r="AI3468">
        <v>5</v>
      </c>
      <c r="AJ3468" t="s">
        <v>3914</v>
      </c>
      <c r="AK3468" s="3">
        <v>43295</v>
      </c>
      <c r="AL3468" s="10">
        <f>YEAR(ufc_fights_2[[#This Row],[date]])</f>
        <v>2018</v>
      </c>
      <c r="AM3468" t="s">
        <v>3983</v>
      </c>
      <c r="AN3468">
        <v>17</v>
      </c>
      <c r="AO3468" t="s">
        <v>3913</v>
      </c>
      <c r="AP3468">
        <f>IF(ufc_fights_2[[#This Row],[winner]]="Red",ufc_fights_2[[#This Row],[r_fighter_id]],ufc_fights_2[[#This Row],[b_fighter_id]])</f>
        <v>807</v>
      </c>
      <c r="AQ3468" t="str">
        <f>_xlfn.XLOOKUP(ufc_fights_2[[#This Row],[winnerID]],ufc_fighters[id],ufc_fighters[fighter_name],"xxx",0,1)</f>
        <v>Junior Dos Santos</v>
      </c>
    </row>
    <row r="3469" spans="1:43">
      <c r="A3469">
        <v>2769</v>
      </c>
      <c r="B3469">
        <v>807</v>
      </c>
      <c r="C3469">
        <f>_xlfn.XLOOKUP(ufc_fights_2[[#This Row],[r_fighter_id]],ufc_fighters[id],ufc_fighters[year],"xxx",0,1)</f>
        <v>1981</v>
      </c>
      <c r="D3469">
        <f>_xlfn.XLOOKUP(ufc_fights_2[[#This Row],[b_fighter_id]],ufc_fighters[id],ufc_fighters[year],"Prázdné",0,1)</f>
        <v>1984</v>
      </c>
      <c r="E3469" s="10">
        <f>YEAR(ufc_fights_2[[#This Row],[date]])-ufc_fights_2[[#This Row],[r_year]]</f>
        <v>35</v>
      </c>
      <c r="F3469" s="10">
        <f>YEAR(ufc_fights_2[[#This Row],[date]])-ufc_fights_2[[#This Row],[b_year]]</f>
        <v>32</v>
      </c>
      <c r="G3469">
        <v>0</v>
      </c>
      <c r="H3469">
        <v>0</v>
      </c>
      <c r="I3469">
        <v>0.36320000000000002</v>
      </c>
      <c r="J3469">
        <v>0.63560000000000005</v>
      </c>
      <c r="K3469">
        <v>0.36620000000000003</v>
      </c>
      <c r="L3469">
        <v>0.63560000000000005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1.1574074074074073E-5</v>
      </c>
      <c r="T3469" s="2">
        <v>2.3148148148148147E-5</v>
      </c>
      <c r="U3469">
        <v>0.28489999999999999</v>
      </c>
      <c r="V3469">
        <v>0.44219999999999998</v>
      </c>
      <c r="W3469">
        <v>0.58330000000000004</v>
      </c>
      <c r="X3469">
        <v>0.90480000000000005</v>
      </c>
      <c r="Y3469">
        <v>0</v>
      </c>
      <c r="Z3469">
        <v>0.35709999999999997</v>
      </c>
      <c r="AA3469">
        <v>0.6341</v>
      </c>
      <c r="AB3469">
        <v>1</v>
      </c>
      <c r="AC3469">
        <v>1</v>
      </c>
      <c r="AD3469">
        <v>0</v>
      </c>
      <c r="AE3469">
        <v>0</v>
      </c>
      <c r="AF3469" t="s">
        <v>3915</v>
      </c>
      <c r="AG3469" s="2">
        <v>3.472222222222222E-3</v>
      </c>
      <c r="AH3469" t="s">
        <v>3927</v>
      </c>
      <c r="AI3469">
        <v>5</v>
      </c>
      <c r="AJ3469" t="s">
        <v>3961</v>
      </c>
      <c r="AK3469" s="3">
        <v>42470</v>
      </c>
      <c r="AL3469" s="10">
        <f>YEAR(ufc_fights_2[[#This Row],[date]])</f>
        <v>2016</v>
      </c>
      <c r="AM3469" t="s">
        <v>3983</v>
      </c>
      <c r="AN3469">
        <v>20</v>
      </c>
      <c r="AO3469" t="s">
        <v>3918</v>
      </c>
      <c r="AP3469">
        <f>IF(ufc_fights_2[[#This Row],[winner]]="Red",ufc_fights_2[[#This Row],[r_fighter_id]],ufc_fights_2[[#This Row],[b_fighter_id]])</f>
        <v>807</v>
      </c>
      <c r="AQ3469" t="str">
        <f>_xlfn.XLOOKUP(ufc_fights_2[[#This Row],[winnerID]],ufc_fighters[id],ufc_fighters[fighter_name],"xxx",0,1)</f>
        <v>Junior Dos Santos</v>
      </c>
    </row>
    <row r="3470" spans="1:43">
      <c r="A3470">
        <v>134</v>
      </c>
      <c r="B3470">
        <v>2769</v>
      </c>
      <c r="C3470">
        <f>_xlfn.XLOOKUP(ufc_fights_2[[#This Row],[r_fighter_id]],ufc_fighters[id],ufc_fighters[year],"xxx",0,1)</f>
        <v>1979</v>
      </c>
      <c r="D3470">
        <f>_xlfn.XLOOKUP(ufc_fights_2[[#This Row],[b_fighter_id]],ufc_fighters[id],ufc_fighters[year],"Prázdné",0,1)</f>
        <v>1981</v>
      </c>
      <c r="E3470" s="10">
        <f>YEAR(ufc_fights_2[[#This Row],[date]])-ufc_fights_2[[#This Row],[r_year]]</f>
        <v>40</v>
      </c>
      <c r="F3470" s="10">
        <f>YEAR(ufc_fights_2[[#This Row],[date]])-ufc_fights_2[[#This Row],[b_year]]</f>
        <v>38</v>
      </c>
      <c r="G3470">
        <v>0</v>
      </c>
      <c r="H3470">
        <v>0</v>
      </c>
      <c r="I3470">
        <v>0.57789999999999997</v>
      </c>
      <c r="J3470">
        <v>0.39550000000000002</v>
      </c>
      <c r="K3470">
        <v>0.58819999999999995</v>
      </c>
      <c r="L3470">
        <v>0.4098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5.9027777777777778E-4</v>
      </c>
      <c r="T3470" s="2">
        <v>1.5509259259259259E-3</v>
      </c>
      <c r="U3470">
        <v>0.50490000000000002</v>
      </c>
      <c r="V3470">
        <v>0.3548</v>
      </c>
      <c r="W3470">
        <v>0.79069999999999996</v>
      </c>
      <c r="X3470">
        <v>0.9375</v>
      </c>
      <c r="Y3470">
        <v>1</v>
      </c>
      <c r="Z3470">
        <v>0.57789999999999997</v>
      </c>
      <c r="AA3470">
        <v>0.3977</v>
      </c>
      <c r="AB3470">
        <v>0</v>
      </c>
      <c r="AC3470">
        <v>0</v>
      </c>
      <c r="AD3470">
        <v>0</v>
      </c>
      <c r="AE3470">
        <v>0</v>
      </c>
      <c r="AF3470" t="s">
        <v>3915</v>
      </c>
      <c r="AG3470" s="2">
        <v>3.472222222222222E-3</v>
      </c>
      <c r="AH3470" t="s">
        <v>3911</v>
      </c>
      <c r="AI3470">
        <v>3</v>
      </c>
      <c r="AJ3470" t="s">
        <v>3956</v>
      </c>
      <c r="AK3470" s="3">
        <v>43666</v>
      </c>
      <c r="AL3470" s="10">
        <f>YEAR(ufc_fights_2[[#This Row],[date]])</f>
        <v>2019</v>
      </c>
      <c r="AM3470" t="s">
        <v>3983</v>
      </c>
      <c r="AN3470">
        <v>78</v>
      </c>
      <c r="AO3470" t="s">
        <v>3913</v>
      </c>
      <c r="AP3470">
        <f>IF(ufc_fights_2[[#This Row],[winner]]="Red",ufc_fights_2[[#This Row],[r_fighter_id]],ufc_fights_2[[#This Row],[b_fighter_id]])</f>
        <v>134</v>
      </c>
      <c r="AQ3470" t="str">
        <f>_xlfn.XLOOKUP(ufc_fights_2[[#This Row],[winnerID]],ufc_fighters[id],ufc_fighters[fighter_name],"xxx",0,1)</f>
        <v>Andrei Arlovski</v>
      </c>
    </row>
    <row r="3471" spans="1:43">
      <c r="A3471">
        <v>134</v>
      </c>
      <c r="B3471">
        <v>1835</v>
      </c>
      <c r="C3471">
        <f>_xlfn.XLOOKUP(ufc_fights_2[[#This Row],[r_fighter_id]],ufc_fighters[id],ufc_fighters[year],"xxx",0,1)</f>
        <v>1979</v>
      </c>
      <c r="D3471">
        <f>_xlfn.XLOOKUP(ufc_fights_2[[#This Row],[b_fighter_id]],ufc_fighters[id],ufc_fighters[year],"Prázdné",0,1)</f>
        <v>1985</v>
      </c>
      <c r="E3471" s="10">
        <f>YEAR(ufc_fights_2[[#This Row],[date]])-ufc_fights_2[[#This Row],[r_year]]</f>
        <v>41</v>
      </c>
      <c r="F3471" s="10">
        <f>YEAR(ufc_fights_2[[#This Row],[date]])-ufc_fights_2[[#This Row],[b_year]]</f>
        <v>35</v>
      </c>
      <c r="G3471">
        <v>0</v>
      </c>
      <c r="H3471">
        <v>0</v>
      </c>
      <c r="I3471">
        <v>0.46729999999999999</v>
      </c>
      <c r="J3471">
        <v>0.41410000000000002</v>
      </c>
      <c r="K3471">
        <v>0.46729999999999999</v>
      </c>
      <c r="L3471">
        <v>0.41410000000000002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</v>
      </c>
      <c r="T3471" s="2">
        <v>8.1018518518518516E-5</v>
      </c>
      <c r="U3471">
        <v>0.31879999999999997</v>
      </c>
      <c r="V3471">
        <v>0.36620000000000003</v>
      </c>
      <c r="W3471">
        <v>0.53849999999999998</v>
      </c>
      <c r="X3471">
        <v>0.84</v>
      </c>
      <c r="Y3471">
        <v>0.8</v>
      </c>
      <c r="Z3471">
        <v>0.45540000000000003</v>
      </c>
      <c r="AA3471">
        <v>0.4</v>
      </c>
      <c r="AB3471">
        <v>0.66669999999999996</v>
      </c>
      <c r="AC3471">
        <v>0.75</v>
      </c>
      <c r="AD3471">
        <v>0</v>
      </c>
      <c r="AE3471">
        <v>0</v>
      </c>
      <c r="AF3471" t="s">
        <v>3915</v>
      </c>
      <c r="AG3471" s="2">
        <v>3.472222222222222E-3</v>
      </c>
      <c r="AH3471" t="s">
        <v>3911</v>
      </c>
      <c r="AI3471">
        <v>3</v>
      </c>
      <c r="AJ3471" t="s">
        <v>3914</v>
      </c>
      <c r="AK3471" s="3">
        <v>43964</v>
      </c>
      <c r="AL3471" s="10">
        <f>YEAR(ufc_fights_2[[#This Row],[date]])</f>
        <v>2020</v>
      </c>
      <c r="AM3471" t="s">
        <v>3983</v>
      </c>
      <c r="AN3471">
        <v>62</v>
      </c>
      <c r="AO3471" t="s">
        <v>3913</v>
      </c>
      <c r="AP3471">
        <f>IF(ufc_fights_2[[#This Row],[winner]]="Red",ufc_fights_2[[#This Row],[r_fighter_id]],ufc_fights_2[[#This Row],[b_fighter_id]])</f>
        <v>134</v>
      </c>
      <c r="AQ3471" t="str">
        <f>_xlfn.XLOOKUP(ufc_fights_2[[#This Row],[winnerID]],ufc_fighters[id],ufc_fighters[fighter_name],"xxx",0,1)</f>
        <v>Andrei Arlovski</v>
      </c>
    </row>
    <row r="3472" spans="1:43">
      <c r="A3472">
        <v>2303</v>
      </c>
      <c r="B3472">
        <v>807</v>
      </c>
      <c r="C3472">
        <f>_xlfn.XLOOKUP(ufc_fights_2[[#This Row],[r_fighter_id]],ufc_fighters[id],ufc_fighters[year],"xxx",0,1)</f>
        <v>1986</v>
      </c>
      <c r="D3472">
        <f>_xlfn.XLOOKUP(ufc_fights_2[[#This Row],[b_fighter_id]],ufc_fighters[id],ufc_fighters[year],"Prázdné",0,1)</f>
        <v>1984</v>
      </c>
      <c r="E3472" s="10">
        <f>YEAR(ufc_fights_2[[#This Row],[date]])-ufc_fights_2[[#This Row],[r_year]]</f>
        <v>33</v>
      </c>
      <c r="F3472" s="10">
        <f>YEAR(ufc_fights_2[[#This Row],[date]])-ufc_fights_2[[#This Row],[b_year]]</f>
        <v>35</v>
      </c>
      <c r="G3472">
        <v>1</v>
      </c>
      <c r="H3472">
        <v>0</v>
      </c>
      <c r="I3472">
        <v>0.47370000000000001</v>
      </c>
      <c r="J3472">
        <v>0.66669999999999996</v>
      </c>
      <c r="K3472">
        <v>0.47370000000000001</v>
      </c>
      <c r="L3472">
        <v>0.66669999999999996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4.6296296296296294E-5</v>
      </c>
      <c r="T3472" s="2">
        <v>0</v>
      </c>
      <c r="U3472">
        <v>0.35709999999999997</v>
      </c>
      <c r="V3472">
        <v>0.33329999999999999</v>
      </c>
      <c r="W3472">
        <v>1</v>
      </c>
      <c r="X3472">
        <v>0.75</v>
      </c>
      <c r="Y3472">
        <v>1</v>
      </c>
      <c r="Z3472">
        <v>0.41670000000000001</v>
      </c>
      <c r="AA3472">
        <v>0.66669999999999996</v>
      </c>
      <c r="AB3472">
        <v>0</v>
      </c>
      <c r="AC3472">
        <v>0</v>
      </c>
      <c r="AD3472">
        <v>0.57140000000000002</v>
      </c>
      <c r="AE3472">
        <v>0</v>
      </c>
      <c r="AF3472" t="s">
        <v>3910</v>
      </c>
      <c r="AG3472" s="2">
        <v>8.2175925925925927E-4</v>
      </c>
      <c r="AH3472" t="s">
        <v>3927</v>
      </c>
      <c r="AI3472">
        <v>5</v>
      </c>
      <c r="AJ3472" t="s">
        <v>3914</v>
      </c>
      <c r="AK3472" s="3">
        <v>43645</v>
      </c>
      <c r="AL3472" s="10">
        <f>YEAR(ufc_fights_2[[#This Row],[date]])</f>
        <v>2019</v>
      </c>
      <c r="AM3472" t="s">
        <v>3983</v>
      </c>
      <c r="AN3472">
        <v>42</v>
      </c>
      <c r="AO3472" t="s">
        <v>3913</v>
      </c>
      <c r="AP3472">
        <f>IF(ufc_fights_2[[#This Row],[winner]]="Red",ufc_fights_2[[#This Row],[r_fighter_id]],ufc_fights_2[[#This Row],[b_fighter_id]])</f>
        <v>2303</v>
      </c>
      <c r="AQ3472" t="str">
        <f>_xlfn.XLOOKUP(ufc_fights_2[[#This Row],[winnerID]],ufc_fighters[id],ufc_fighters[fighter_name],"xxx",0,1)</f>
        <v>Francis Ngannou</v>
      </c>
    </row>
    <row r="3473" spans="1:43">
      <c r="A3473">
        <v>3458</v>
      </c>
      <c r="B3473">
        <v>3308</v>
      </c>
      <c r="C3473">
        <f>_xlfn.XLOOKUP(ufc_fights_2[[#This Row],[r_fighter_id]],ufc_fighters[id],ufc_fighters[year],"xxx",0,1)</f>
        <v>1977</v>
      </c>
      <c r="D3473">
        <f>_xlfn.XLOOKUP(ufc_fights_2[[#This Row],[b_fighter_id]],ufc_fighters[id],ufc_fighters[year],"Prázdné",0,1)</f>
        <v>1985</v>
      </c>
      <c r="E3473" s="10">
        <f>YEAR(ufc_fights_2[[#This Row],[date]])-ufc_fights_2[[#This Row],[r_year]]</f>
        <v>40</v>
      </c>
      <c r="F3473" s="10">
        <f>YEAR(ufc_fights_2[[#This Row],[date]])-ufc_fights_2[[#This Row],[b_year]]</f>
        <v>32</v>
      </c>
      <c r="G3473">
        <v>0</v>
      </c>
      <c r="H3473">
        <v>0</v>
      </c>
      <c r="I3473">
        <v>0.58489999999999998</v>
      </c>
      <c r="J3473">
        <v>0.49419999999999997</v>
      </c>
      <c r="K3473">
        <v>0.61719999999999997</v>
      </c>
      <c r="L3473">
        <v>0.50929999999999997</v>
      </c>
      <c r="M3473">
        <v>0.1429</v>
      </c>
      <c r="N3473">
        <v>1</v>
      </c>
      <c r="O3473">
        <v>0</v>
      </c>
      <c r="P3473">
        <v>0</v>
      </c>
      <c r="Q3473">
        <v>0</v>
      </c>
      <c r="R3473">
        <v>0</v>
      </c>
      <c r="S3473" s="2">
        <v>2.7893518518518519E-3</v>
      </c>
      <c r="T3473" s="2">
        <v>2.7777777777777778E-4</v>
      </c>
      <c r="U3473">
        <v>0.49759999999999999</v>
      </c>
      <c r="V3473">
        <v>0.41089999999999999</v>
      </c>
      <c r="W3473">
        <v>0.9143</v>
      </c>
      <c r="X3473">
        <v>0.90480000000000005</v>
      </c>
      <c r="Y3473">
        <v>0.88570000000000004</v>
      </c>
      <c r="Z3473">
        <v>0.57320000000000004</v>
      </c>
      <c r="AA3473">
        <v>0.48759999999999998</v>
      </c>
      <c r="AB3473">
        <v>0.6522</v>
      </c>
      <c r="AC3473">
        <v>0.57140000000000002</v>
      </c>
      <c r="AD3473">
        <v>1</v>
      </c>
      <c r="AE3473">
        <v>1</v>
      </c>
      <c r="AF3473" t="s">
        <v>3915</v>
      </c>
      <c r="AG3473" s="2">
        <v>3.472222222222222E-3</v>
      </c>
      <c r="AH3473" t="s">
        <v>3927</v>
      </c>
      <c r="AI3473">
        <v>5</v>
      </c>
      <c r="AJ3473" t="s">
        <v>3961</v>
      </c>
      <c r="AK3473" s="3">
        <v>43057</v>
      </c>
      <c r="AL3473" s="10">
        <f>YEAR(ufc_fights_2[[#This Row],[date]])</f>
        <v>2017</v>
      </c>
      <c r="AM3473" t="s">
        <v>3983</v>
      </c>
      <c r="AN3473">
        <v>68</v>
      </c>
      <c r="AO3473" t="s">
        <v>3913</v>
      </c>
      <c r="AP3473">
        <f>IF(ufc_fights_2[[#This Row],[winner]]="Red",ufc_fights_2[[#This Row],[r_fighter_id]],ufc_fights_2[[#This Row],[b_fighter_id]])</f>
        <v>3458</v>
      </c>
      <c r="AQ3473" t="str">
        <f>_xlfn.XLOOKUP(ufc_fights_2[[#This Row],[winnerID]],ufc_fighters[id],ufc_fighters[fighter_name],"xxx",0,1)</f>
        <v>Fabricio Werdum</v>
      </c>
    </row>
    <row r="3474" spans="1:43">
      <c r="A3474">
        <v>2145</v>
      </c>
      <c r="B3474">
        <v>1239</v>
      </c>
      <c r="C3474">
        <f>_xlfn.XLOOKUP(ufc_fights_2[[#This Row],[r_fighter_id]],ufc_fighters[id],ufc_fighters[year],"xxx",0,1)</f>
        <v>1978</v>
      </c>
      <c r="D3474">
        <f>_xlfn.XLOOKUP(ufc_fights_2[[#This Row],[b_fighter_id]],ufc_fighters[id],ufc_fighters[year],"Prázdné",0,1)</f>
        <v>1983</v>
      </c>
      <c r="E3474" s="10">
        <f>YEAR(ufc_fights_2[[#This Row],[date]])-ufc_fights_2[[#This Row],[r_year]]</f>
        <v>33</v>
      </c>
      <c r="F3474" s="10">
        <f>YEAR(ufc_fights_2[[#This Row],[date]])-ufc_fights_2[[#This Row],[b_year]]</f>
        <v>28</v>
      </c>
      <c r="G3474">
        <v>2</v>
      </c>
      <c r="H3474">
        <v>0</v>
      </c>
      <c r="I3474">
        <v>0.59260000000000002</v>
      </c>
      <c r="J3474">
        <v>0.375</v>
      </c>
      <c r="K3474">
        <v>0.60709999999999997</v>
      </c>
      <c r="L3474">
        <v>0.44440000000000002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1.6203703703703703E-4</v>
      </c>
      <c r="T3474" s="2">
        <v>3.8194444444444446E-4</v>
      </c>
      <c r="U3474">
        <v>0.52380000000000004</v>
      </c>
      <c r="V3474">
        <v>0</v>
      </c>
      <c r="W3474">
        <v>0</v>
      </c>
      <c r="X3474">
        <v>0.83330000000000004</v>
      </c>
      <c r="Y3474">
        <v>1</v>
      </c>
      <c r="Z3474">
        <v>0.5</v>
      </c>
      <c r="AA3474">
        <v>0.375</v>
      </c>
      <c r="AB3474">
        <v>1</v>
      </c>
      <c r="AC3474">
        <v>0</v>
      </c>
      <c r="AD3474">
        <v>0.83330000000000004</v>
      </c>
      <c r="AE3474">
        <v>0</v>
      </c>
      <c r="AF3474" t="s">
        <v>3910</v>
      </c>
      <c r="AG3474" s="2">
        <v>2.0717592592592593E-3</v>
      </c>
      <c r="AH3474" t="s">
        <v>3911</v>
      </c>
      <c r="AI3474">
        <v>3</v>
      </c>
      <c r="AJ3474" t="s">
        <v>3928</v>
      </c>
      <c r="AK3474" s="3">
        <v>40565</v>
      </c>
      <c r="AL3474" s="10">
        <f>YEAR(ufc_fights_2[[#This Row],[date]])</f>
        <v>2011</v>
      </c>
      <c r="AM3474" t="s">
        <v>3983</v>
      </c>
      <c r="AN3474">
        <v>119</v>
      </c>
      <c r="AO3474" t="s">
        <v>3913</v>
      </c>
      <c r="AP3474">
        <f>IF(ufc_fights_2[[#This Row],[winner]]="Red",ufc_fights_2[[#This Row],[r_fighter_id]],ufc_fights_2[[#This Row],[b_fighter_id]])</f>
        <v>2145</v>
      </c>
      <c r="AQ3474" t="str">
        <f>_xlfn.XLOOKUP(ufc_fights_2[[#This Row],[winnerID]],ufc_fighters[id],ufc_fighters[fighter_name],"xxx",0,1)</f>
        <v>Matt Mitrione</v>
      </c>
    </row>
    <row r="3475" spans="1:43">
      <c r="A3475">
        <v>2145</v>
      </c>
      <c r="B3475">
        <v>1816</v>
      </c>
      <c r="C3475">
        <f>_xlfn.XLOOKUP(ufc_fights_2[[#This Row],[r_fighter_id]],ufc_fighters[id],ufc_fighters[year],"xxx",0,1)</f>
        <v>1978</v>
      </c>
      <c r="D3475">
        <f>_xlfn.XLOOKUP(ufc_fights_2[[#This Row],[b_fighter_id]],ufc_fighters[id],ufc_fighters[year],"Prázdné",0,1)</f>
        <v>1985</v>
      </c>
      <c r="E3475" s="10">
        <f>YEAR(ufc_fights_2[[#This Row],[date]])-ufc_fights_2[[#This Row],[r_year]]</f>
        <v>36</v>
      </c>
      <c r="F3475" s="10">
        <f>YEAR(ufc_fights_2[[#This Row],[date]])-ufc_fights_2[[#This Row],[b_year]]</f>
        <v>29</v>
      </c>
      <c r="G3475">
        <v>0</v>
      </c>
      <c r="H3475">
        <v>0</v>
      </c>
      <c r="I3475">
        <v>0.63639999999999997</v>
      </c>
      <c r="J3475">
        <v>1</v>
      </c>
      <c r="K3475">
        <v>0.69230000000000003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8.1018518518518516E-5</v>
      </c>
      <c r="T3475" s="2">
        <v>0</v>
      </c>
      <c r="U3475">
        <v>0.63639999999999997</v>
      </c>
      <c r="V3475">
        <v>1</v>
      </c>
      <c r="W3475">
        <v>0</v>
      </c>
      <c r="X3475">
        <v>0</v>
      </c>
      <c r="Y3475">
        <v>0</v>
      </c>
      <c r="Z3475">
        <v>0.66669999999999996</v>
      </c>
      <c r="AA3475">
        <v>1</v>
      </c>
      <c r="AB3475">
        <v>0</v>
      </c>
      <c r="AC3475">
        <v>0</v>
      </c>
      <c r="AD3475">
        <v>0.625</v>
      </c>
      <c r="AE3475">
        <v>0</v>
      </c>
      <c r="AF3475" t="s">
        <v>3910</v>
      </c>
      <c r="AG3475" s="2">
        <v>4.7453703703703704E-4</v>
      </c>
      <c r="AH3475" t="s">
        <v>3911</v>
      </c>
      <c r="AI3475">
        <v>3</v>
      </c>
      <c r="AJ3475" t="s">
        <v>3939</v>
      </c>
      <c r="AK3475" s="3">
        <v>41887</v>
      </c>
      <c r="AL3475" s="10">
        <f>YEAR(ufc_fights_2[[#This Row],[date]])</f>
        <v>2014</v>
      </c>
      <c r="AM3475" t="s">
        <v>3983</v>
      </c>
      <c r="AN3475">
        <v>134</v>
      </c>
      <c r="AO3475" t="s">
        <v>3913</v>
      </c>
      <c r="AP3475">
        <f>IF(ufc_fights_2[[#This Row],[winner]]="Red",ufc_fights_2[[#This Row],[r_fighter_id]],ufc_fights_2[[#This Row],[b_fighter_id]])</f>
        <v>2145</v>
      </c>
      <c r="AQ3475" t="str">
        <f>_xlfn.XLOOKUP(ufc_fights_2[[#This Row],[winnerID]],ufc_fighters[id],ufc_fighters[fighter_name],"xxx",0,1)</f>
        <v>Matt Mitrione</v>
      </c>
    </row>
    <row r="3476" spans="1:43">
      <c r="A3476">
        <v>2145</v>
      </c>
      <c r="B3476">
        <v>244</v>
      </c>
      <c r="C3476">
        <f>_xlfn.XLOOKUP(ufc_fights_2[[#This Row],[r_fighter_id]],ufc_fighters[id],ufc_fighters[year],"xxx",0,1)</f>
        <v>1978</v>
      </c>
      <c r="D3476">
        <f>_xlfn.XLOOKUP(ufc_fights_2[[#This Row],[b_fighter_id]],ufc_fighters[id],ufc_fighters[year],"Prázdné",0,1)</f>
        <v>1981</v>
      </c>
      <c r="E3476" s="10">
        <f>YEAR(ufc_fights_2[[#This Row],[date]])-ufc_fights_2[[#This Row],[r_year]]</f>
        <v>32</v>
      </c>
      <c r="F3476" s="10">
        <f>YEAR(ufc_fights_2[[#This Row],[date]])-ufc_fights_2[[#This Row],[b_year]]</f>
        <v>29</v>
      </c>
      <c r="G3476">
        <v>0</v>
      </c>
      <c r="H3476">
        <v>0</v>
      </c>
      <c r="I3476">
        <v>0.5</v>
      </c>
      <c r="J3476">
        <v>0.33119999999999999</v>
      </c>
      <c r="K3476">
        <v>0.5212</v>
      </c>
      <c r="L3476">
        <v>0.44929999999999998</v>
      </c>
      <c r="M3476">
        <v>0</v>
      </c>
      <c r="N3476">
        <v>0.33329999999999999</v>
      </c>
      <c r="O3476">
        <v>0</v>
      </c>
      <c r="P3476">
        <v>0</v>
      </c>
      <c r="Q3476">
        <v>0</v>
      </c>
      <c r="R3476">
        <v>0</v>
      </c>
      <c r="S3476" s="2">
        <v>0</v>
      </c>
      <c r="T3476" s="2">
        <v>3.4837962962962965E-3</v>
      </c>
      <c r="U3476">
        <v>0.45190000000000002</v>
      </c>
      <c r="V3476">
        <v>0.2555</v>
      </c>
      <c r="W3476">
        <v>0.875</v>
      </c>
      <c r="X3476">
        <v>0.88890000000000002</v>
      </c>
      <c r="Y3476">
        <v>1</v>
      </c>
      <c r="Z3476">
        <v>0.50690000000000002</v>
      </c>
      <c r="AA3476">
        <v>0.2266</v>
      </c>
      <c r="AB3476">
        <v>0.375</v>
      </c>
      <c r="AC3476">
        <v>0.77780000000000005</v>
      </c>
      <c r="AD3476">
        <v>0</v>
      </c>
      <c r="AE3476">
        <v>0.81820000000000004</v>
      </c>
      <c r="AF3476" t="s">
        <v>3915</v>
      </c>
      <c r="AG3476" s="2">
        <v>3.472222222222222E-3</v>
      </c>
      <c r="AH3476" t="s">
        <v>3911</v>
      </c>
      <c r="AI3476">
        <v>3</v>
      </c>
      <c r="AJ3476" t="s">
        <v>3914</v>
      </c>
      <c r="AK3476" s="3">
        <v>40446</v>
      </c>
      <c r="AL3476" s="10">
        <f>YEAR(ufc_fights_2[[#This Row],[date]])</f>
        <v>2010</v>
      </c>
      <c r="AM3476" t="s">
        <v>3983</v>
      </c>
      <c r="AN3476">
        <v>148</v>
      </c>
      <c r="AO3476" t="s">
        <v>3913</v>
      </c>
      <c r="AP3476">
        <f>IF(ufc_fights_2[[#This Row],[winner]]="Red",ufc_fights_2[[#This Row],[r_fighter_id]],ufc_fights_2[[#This Row],[b_fighter_id]])</f>
        <v>2145</v>
      </c>
      <c r="AQ3476" t="str">
        <f>_xlfn.XLOOKUP(ufc_fights_2[[#This Row],[winnerID]],ufc_fighters[id],ufc_fighters[fighter_name],"xxx",0,1)</f>
        <v>Matt Mitrione</v>
      </c>
    </row>
    <row r="3477" spans="1:43">
      <c r="A3477">
        <v>1530</v>
      </c>
      <c r="B3477">
        <v>1128</v>
      </c>
      <c r="C3477">
        <f>_xlfn.XLOOKUP(ufc_fights_2[[#This Row],[r_fighter_id]],ufc_fighters[id],ufc_fighters[year],"xxx",0,1)</f>
        <v>1985</v>
      </c>
      <c r="D3477">
        <f>_xlfn.XLOOKUP(ufc_fights_2[[#This Row],[b_fighter_id]],ufc_fighters[id],ufc_fighters[year],"Prázdné",0,1)</f>
        <v>1992</v>
      </c>
      <c r="E3477" s="10">
        <f>YEAR(ufc_fights_2[[#This Row],[date]])-ufc_fights_2[[#This Row],[r_year]]</f>
        <v>33</v>
      </c>
      <c r="F3477" s="10">
        <f>YEAR(ufc_fights_2[[#This Row],[date]])-ufc_fights_2[[#This Row],[b_year]]</f>
        <v>26</v>
      </c>
      <c r="G3477">
        <v>0</v>
      </c>
      <c r="H3477">
        <v>0</v>
      </c>
      <c r="I3477">
        <v>0.52739999999999998</v>
      </c>
      <c r="J3477">
        <v>0.67820000000000003</v>
      </c>
      <c r="K3477">
        <v>0.64059999999999995</v>
      </c>
      <c r="L3477">
        <v>0.74790000000000001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4.0277777777777777E-3</v>
      </c>
      <c r="T3477" s="2">
        <v>7.407407407407407E-4</v>
      </c>
      <c r="U3477">
        <v>0.4118</v>
      </c>
      <c r="V3477">
        <v>0.59699999999999998</v>
      </c>
      <c r="W3477">
        <v>0.78120000000000001</v>
      </c>
      <c r="X3477">
        <v>0.83330000000000004</v>
      </c>
      <c r="Y3477">
        <v>1</v>
      </c>
      <c r="Z3477">
        <v>0.28749999999999998</v>
      </c>
      <c r="AA3477">
        <v>0.52939999999999998</v>
      </c>
      <c r="AB3477">
        <v>0.81820000000000004</v>
      </c>
      <c r="AC3477">
        <v>0.88890000000000002</v>
      </c>
      <c r="AD3477">
        <v>0</v>
      </c>
      <c r="AE3477">
        <v>0</v>
      </c>
      <c r="AF3477" t="s">
        <v>3915</v>
      </c>
      <c r="AG3477" s="2">
        <v>3.472222222222222E-3</v>
      </c>
      <c r="AH3477" t="s">
        <v>3911</v>
      </c>
      <c r="AI3477">
        <v>3</v>
      </c>
      <c r="AJ3477" t="s">
        <v>3973</v>
      </c>
      <c r="AK3477" s="3">
        <v>43134</v>
      </c>
      <c r="AL3477" s="10">
        <f>YEAR(ufc_fights_2[[#This Row],[date]])</f>
        <v>2018</v>
      </c>
      <c r="AM3477" t="s">
        <v>3983</v>
      </c>
      <c r="AN3477">
        <v>115</v>
      </c>
      <c r="AO3477" t="s">
        <v>3913</v>
      </c>
      <c r="AP3477">
        <f>IF(ufc_fights_2[[#This Row],[winner]]="Red",ufc_fights_2[[#This Row],[r_fighter_id]],ufc_fights_2[[#This Row],[b_fighter_id]])</f>
        <v>1530</v>
      </c>
      <c r="AQ3477" t="str">
        <f>_xlfn.XLOOKUP(ufc_fights_2[[#This Row],[winnerID]],ufc_fighters[id],ufc_fighters[fighter_name],"xxx",0,1)</f>
        <v>Timothy Johnson</v>
      </c>
    </row>
    <row r="3478" spans="1:43">
      <c r="A3478">
        <v>1239</v>
      </c>
      <c r="B3478">
        <v>222</v>
      </c>
      <c r="C3478">
        <f>_xlfn.XLOOKUP(ufc_fights_2[[#This Row],[r_fighter_id]],ufc_fighters[id],ufc_fighters[year],"xxx",0,1)</f>
        <v>1983</v>
      </c>
      <c r="D3478">
        <f>_xlfn.XLOOKUP(ufc_fights_2[[#This Row],[b_fighter_id]],ufc_fighters[id],ufc_fighters[year],"Prázdné",0,1)</f>
        <v>1979</v>
      </c>
      <c r="E3478" s="10">
        <f>YEAR(ufc_fights_2[[#This Row],[date]])-ufc_fights_2[[#This Row],[r_year]]</f>
        <v>26</v>
      </c>
      <c r="F3478" s="10">
        <f>YEAR(ufc_fights_2[[#This Row],[date]])-ufc_fights_2[[#This Row],[b_year]]</f>
        <v>30</v>
      </c>
      <c r="G3478">
        <v>0</v>
      </c>
      <c r="H3478">
        <v>0</v>
      </c>
      <c r="I3478">
        <v>0</v>
      </c>
      <c r="J3478">
        <v>0.2727</v>
      </c>
      <c r="K3478">
        <v>0.25</v>
      </c>
      <c r="L3478">
        <v>0.2727</v>
      </c>
      <c r="M3478">
        <v>1</v>
      </c>
      <c r="N3478">
        <v>0</v>
      </c>
      <c r="O3478">
        <v>1</v>
      </c>
      <c r="P3478">
        <v>0</v>
      </c>
      <c r="Q3478">
        <v>0</v>
      </c>
      <c r="R3478">
        <v>0</v>
      </c>
      <c r="S3478" s="2">
        <v>5.0925925925925921E-4</v>
      </c>
      <c r="T3478" s="2">
        <v>0</v>
      </c>
      <c r="U3478">
        <v>0</v>
      </c>
      <c r="V3478">
        <v>0.2727</v>
      </c>
      <c r="W3478">
        <v>0</v>
      </c>
      <c r="X3478">
        <v>0</v>
      </c>
      <c r="Y3478">
        <v>0</v>
      </c>
      <c r="Z3478">
        <v>0</v>
      </c>
      <c r="AA3478">
        <v>0.2727</v>
      </c>
      <c r="AB3478">
        <v>0</v>
      </c>
      <c r="AC3478">
        <v>0</v>
      </c>
      <c r="AD3478">
        <v>0</v>
      </c>
      <c r="AE3478">
        <v>0</v>
      </c>
      <c r="AF3478" t="s">
        <v>3933</v>
      </c>
      <c r="AG3478" s="2">
        <v>1.1805555555555556E-3</v>
      </c>
      <c r="AH3478" t="s">
        <v>3911</v>
      </c>
      <c r="AI3478">
        <v>3</v>
      </c>
      <c r="AJ3478" t="s">
        <v>3967</v>
      </c>
      <c r="AK3478" s="3">
        <v>39956</v>
      </c>
      <c r="AL3478" s="10">
        <f>YEAR(ufc_fights_2[[#This Row],[date]])</f>
        <v>2009</v>
      </c>
      <c r="AM3478" t="s">
        <v>3983</v>
      </c>
      <c r="AN3478">
        <v>1</v>
      </c>
      <c r="AO3478" t="s">
        <v>3913</v>
      </c>
      <c r="AP3478">
        <f>IF(ufc_fights_2[[#This Row],[winner]]="Red",ufc_fights_2[[#This Row],[r_fighter_id]],ufc_fights_2[[#This Row],[b_fighter_id]])</f>
        <v>1239</v>
      </c>
      <c r="AQ3478" t="str">
        <f>_xlfn.XLOOKUP(ufc_fights_2[[#This Row],[winnerID]],ufc_fighters[id],ufc_fighters[fighter_name],"xxx",0,1)</f>
        <v>Tim Hague</v>
      </c>
    </row>
    <row r="3479" spans="1:43">
      <c r="A3479">
        <v>498</v>
      </c>
      <c r="B3479">
        <v>3454</v>
      </c>
      <c r="C3479">
        <f>_xlfn.XLOOKUP(ufc_fights_2[[#This Row],[r_fighter_id]],ufc_fighters[id],ufc_fighters[year],"xxx",0,1)</f>
        <v>1975</v>
      </c>
      <c r="D3479">
        <f>_xlfn.XLOOKUP(ufc_fights_2[[#This Row],[b_fighter_id]],ufc_fighters[id],ufc_fighters[year],"Prázdné",0,1)</f>
        <v>1975</v>
      </c>
      <c r="E3479" s="10">
        <f>YEAR(ufc_fights_2[[#This Row],[date]])-ufc_fights_2[[#This Row],[r_year]]</f>
        <v>33</v>
      </c>
      <c r="F3479" s="10">
        <f>YEAR(ufc_fights_2[[#This Row],[date]])-ufc_fights_2[[#This Row],[b_year]]</f>
        <v>33</v>
      </c>
      <c r="G3479">
        <v>1</v>
      </c>
      <c r="H3479">
        <v>0</v>
      </c>
      <c r="I3479">
        <v>0.35709999999999997</v>
      </c>
      <c r="J3479">
        <v>0.18179999999999999</v>
      </c>
      <c r="K3479">
        <v>0.35709999999999997</v>
      </c>
      <c r="L3479">
        <v>0.18179999999999999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</v>
      </c>
      <c r="T3479" s="2">
        <v>0</v>
      </c>
      <c r="U3479">
        <v>0.35709999999999997</v>
      </c>
      <c r="V3479">
        <v>0.18179999999999999</v>
      </c>
      <c r="W3479">
        <v>0</v>
      </c>
      <c r="X3479">
        <v>0</v>
      </c>
      <c r="Y3479">
        <v>0</v>
      </c>
      <c r="Z3479">
        <v>0.25</v>
      </c>
      <c r="AA3479">
        <v>0.18179999999999999</v>
      </c>
      <c r="AB3479">
        <v>0</v>
      </c>
      <c r="AC3479">
        <v>0</v>
      </c>
      <c r="AD3479">
        <v>1</v>
      </c>
      <c r="AE3479">
        <v>0</v>
      </c>
      <c r="AF3479" t="s">
        <v>3910</v>
      </c>
      <c r="AG3479" s="2">
        <v>5.0925925925925921E-4</v>
      </c>
      <c r="AH3479" t="s">
        <v>3911</v>
      </c>
      <c r="AI3479">
        <v>3</v>
      </c>
      <c r="AJ3479" t="s">
        <v>3949</v>
      </c>
      <c r="AK3479" s="3">
        <v>39592</v>
      </c>
      <c r="AL3479" s="10">
        <f>YEAR(ufc_fights_2[[#This Row],[date]])</f>
        <v>2008</v>
      </c>
      <c r="AM3479" t="s">
        <v>3983</v>
      </c>
      <c r="AN3479">
        <v>1</v>
      </c>
      <c r="AO3479" t="s">
        <v>3913</v>
      </c>
      <c r="AP3479">
        <f>IF(ufc_fights_2[[#This Row],[winner]]="Red",ufc_fights_2[[#This Row],[r_fighter_id]],ufc_fights_2[[#This Row],[b_fighter_id]])</f>
        <v>498</v>
      </c>
      <c r="AQ3479" t="str">
        <f>_xlfn.XLOOKUP(ufc_fights_2[[#This Row],[winnerID]],ufc_fighters[id],ufc_fighters[fighter_name],"xxx",0,1)</f>
        <v>Shane Carwin</v>
      </c>
    </row>
    <row r="3480" spans="1:43">
      <c r="A3480">
        <v>498</v>
      </c>
      <c r="B3480">
        <v>1140</v>
      </c>
      <c r="C3480">
        <f>_xlfn.XLOOKUP(ufc_fights_2[[#This Row],[r_fighter_id]],ufc_fighters[id],ufc_fighters[year],"xxx",0,1)</f>
        <v>1975</v>
      </c>
      <c r="D3480">
        <f>_xlfn.XLOOKUP(ufc_fights_2[[#This Row],[b_fighter_id]],ufc_fighters[id],ufc_fighters[year],"Prázdné",0,1)</f>
        <v>1979</v>
      </c>
      <c r="E3480" s="10">
        <f>YEAR(ufc_fights_2[[#This Row],[date]])-ufc_fights_2[[#This Row],[r_year]]</f>
        <v>34</v>
      </c>
      <c r="F3480" s="10">
        <f>YEAR(ufc_fights_2[[#This Row],[date]])-ufc_fights_2[[#This Row],[b_year]]</f>
        <v>30</v>
      </c>
      <c r="G3480">
        <v>1</v>
      </c>
      <c r="H3480">
        <v>0</v>
      </c>
      <c r="I3480">
        <v>0.4</v>
      </c>
      <c r="J3480">
        <v>0.625</v>
      </c>
      <c r="K3480">
        <v>0.4</v>
      </c>
      <c r="L3480">
        <v>0.7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 s="2">
        <v>2.3148148148148147E-5</v>
      </c>
      <c r="T3480" s="2">
        <v>3.3564814814814812E-4</v>
      </c>
      <c r="U3480">
        <v>0.4</v>
      </c>
      <c r="V3480">
        <v>0.625</v>
      </c>
      <c r="W3480">
        <v>0</v>
      </c>
      <c r="X3480">
        <v>0</v>
      </c>
      <c r="Y3480">
        <v>0</v>
      </c>
      <c r="Z3480">
        <v>0.25</v>
      </c>
      <c r="AA3480">
        <v>0.6</v>
      </c>
      <c r="AB3480">
        <v>0</v>
      </c>
      <c r="AC3480">
        <v>1</v>
      </c>
      <c r="AD3480">
        <v>1</v>
      </c>
      <c r="AE3480">
        <v>0.5</v>
      </c>
      <c r="AF3480" t="s">
        <v>3910</v>
      </c>
      <c r="AG3480" s="2">
        <v>7.9861111111111116E-4</v>
      </c>
      <c r="AH3480" t="s">
        <v>3911</v>
      </c>
      <c r="AI3480">
        <v>3</v>
      </c>
      <c r="AJ3480" t="s">
        <v>3928</v>
      </c>
      <c r="AK3480" s="3">
        <v>39879</v>
      </c>
      <c r="AL3480" s="10">
        <f>YEAR(ufc_fights_2[[#This Row],[date]])</f>
        <v>2009</v>
      </c>
      <c r="AM3480" t="s">
        <v>3983</v>
      </c>
      <c r="AN3480">
        <v>143</v>
      </c>
      <c r="AO3480" t="s">
        <v>3913</v>
      </c>
      <c r="AP3480">
        <f>IF(ufc_fights_2[[#This Row],[winner]]="Red",ufc_fights_2[[#This Row],[r_fighter_id]],ufc_fights_2[[#This Row],[b_fighter_id]])</f>
        <v>498</v>
      </c>
      <c r="AQ3480" t="str">
        <f>_xlfn.XLOOKUP(ufc_fights_2[[#This Row],[winnerID]],ufc_fighters[id],ufc_fighters[fighter_name],"xxx",0,1)</f>
        <v>Shane Carwin</v>
      </c>
    </row>
    <row r="3481" spans="1:43">
      <c r="A3481">
        <v>498</v>
      </c>
      <c r="B3481">
        <v>3402</v>
      </c>
      <c r="C3481">
        <f>_xlfn.XLOOKUP(ufc_fights_2[[#This Row],[r_fighter_id]],ufc_fighters[id],ufc_fighters[year],"xxx",0,1)</f>
        <v>1975</v>
      </c>
      <c r="D3481">
        <f>_xlfn.XLOOKUP(ufc_fights_2[[#This Row],[b_fighter_id]],ufc_fighters[id],ufc_fighters[year],"Prázdné",0,1)</f>
        <v>0</v>
      </c>
      <c r="E3481" s="10">
        <f>YEAR(ufc_fights_2[[#This Row],[date]])-ufc_fights_2[[#This Row],[r_year]]</f>
        <v>33</v>
      </c>
      <c r="F3481" s="10">
        <f>YEAR(ufc_fights_2[[#This Row],[date]])-ufc_fights_2[[#This Row],[b_year]]</f>
        <v>2008</v>
      </c>
      <c r="G3481">
        <v>0</v>
      </c>
      <c r="H3481">
        <v>0</v>
      </c>
      <c r="I3481">
        <v>0.56520000000000004</v>
      </c>
      <c r="J3481">
        <v>0.5</v>
      </c>
      <c r="K3481">
        <v>0.69699999999999995</v>
      </c>
      <c r="L3481">
        <v>0.66669999999999996</v>
      </c>
      <c r="M3481">
        <v>0.5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7.1759259259259259E-4</v>
      </c>
      <c r="T3481" s="2">
        <v>0</v>
      </c>
      <c r="U3481">
        <v>0.52380000000000004</v>
      </c>
      <c r="V3481">
        <v>0.5</v>
      </c>
      <c r="W3481">
        <v>1</v>
      </c>
      <c r="X3481">
        <v>0</v>
      </c>
      <c r="Y3481">
        <v>0</v>
      </c>
      <c r="Z3481">
        <v>0</v>
      </c>
      <c r="AA3481">
        <v>0.6</v>
      </c>
      <c r="AB3481">
        <v>0.5</v>
      </c>
      <c r="AC3481">
        <v>0.33329999999999999</v>
      </c>
      <c r="AD3481">
        <v>0.64710000000000001</v>
      </c>
      <c r="AE3481">
        <v>0</v>
      </c>
      <c r="AF3481" t="s">
        <v>3910</v>
      </c>
      <c r="AG3481" s="2">
        <v>1.0532407407407407E-3</v>
      </c>
      <c r="AH3481" t="s">
        <v>3911</v>
      </c>
      <c r="AI3481">
        <v>3</v>
      </c>
      <c r="AJ3481" t="s">
        <v>3928</v>
      </c>
      <c r="AK3481" s="3">
        <v>39739</v>
      </c>
      <c r="AL3481" s="10">
        <f>YEAR(ufc_fights_2[[#This Row],[date]])</f>
        <v>2008</v>
      </c>
      <c r="AM3481" t="s">
        <v>3983</v>
      </c>
      <c r="AN3481">
        <v>150</v>
      </c>
      <c r="AO3481" t="s">
        <v>3913</v>
      </c>
      <c r="AP3481">
        <f>IF(ufc_fights_2[[#This Row],[winner]]="Red",ufc_fights_2[[#This Row],[r_fighter_id]],ufc_fights_2[[#This Row],[b_fighter_id]])</f>
        <v>498</v>
      </c>
      <c r="AQ3481" t="str">
        <f>_xlfn.XLOOKUP(ufc_fights_2[[#This Row],[winnerID]],ufc_fighters[id],ufc_fighters[fighter_name],"xxx",0,1)</f>
        <v>Shane Carwin</v>
      </c>
    </row>
    <row r="3482" spans="1:43">
      <c r="A3482">
        <v>2388</v>
      </c>
      <c r="B3482">
        <v>1530</v>
      </c>
      <c r="C3482">
        <f>_xlfn.XLOOKUP(ufc_fights_2[[#This Row],[r_fighter_id]],ufc_fighters[id],ufc_fighters[year],"xxx",0,1)</f>
        <v>1982</v>
      </c>
      <c r="D3482">
        <f>_xlfn.XLOOKUP(ufc_fights_2[[#This Row],[b_fighter_id]],ufc_fighters[id],ufc_fighters[year],"Prázdné",0,1)</f>
        <v>1985</v>
      </c>
      <c r="E3482" s="10">
        <f>YEAR(ufc_fights_2[[#This Row],[date]])-ufc_fights_2[[#This Row],[r_year]]</f>
        <v>35</v>
      </c>
      <c r="F3482" s="10">
        <f>YEAR(ufc_fights_2[[#This Row],[date]])-ufc_fights_2[[#This Row],[b_year]]</f>
        <v>32</v>
      </c>
      <c r="G3482">
        <v>0</v>
      </c>
      <c r="H3482">
        <v>0</v>
      </c>
      <c r="I3482">
        <v>0.5806</v>
      </c>
      <c r="J3482">
        <v>0.5</v>
      </c>
      <c r="K3482">
        <v>0.69120000000000004</v>
      </c>
      <c r="L3482">
        <v>0.60709999999999997</v>
      </c>
      <c r="M3482">
        <v>0</v>
      </c>
      <c r="N3482">
        <v>0.2</v>
      </c>
      <c r="O3482">
        <v>0</v>
      </c>
      <c r="P3482">
        <v>0</v>
      </c>
      <c r="Q3482">
        <v>0</v>
      </c>
      <c r="R3482">
        <v>0</v>
      </c>
      <c r="S3482" s="2">
        <v>4.0509259259259258E-4</v>
      </c>
      <c r="T3482" s="2">
        <v>6.0416666666666665E-3</v>
      </c>
      <c r="U3482">
        <v>0.4098</v>
      </c>
      <c r="V3482">
        <v>0.39729999999999999</v>
      </c>
      <c r="W3482">
        <v>0.90480000000000005</v>
      </c>
      <c r="X3482">
        <v>0.90910000000000002</v>
      </c>
      <c r="Y3482">
        <v>0.76</v>
      </c>
      <c r="Z3482">
        <v>0.49299999999999999</v>
      </c>
      <c r="AA3482">
        <v>0.3387</v>
      </c>
      <c r="AB3482">
        <v>0.86360000000000003</v>
      </c>
      <c r="AC3482">
        <v>0.7429</v>
      </c>
      <c r="AD3482">
        <v>0</v>
      </c>
      <c r="AE3482">
        <v>0.71430000000000005</v>
      </c>
      <c r="AF3482" t="s">
        <v>3922</v>
      </c>
      <c r="AG3482" s="2">
        <v>3.472222222222222E-3</v>
      </c>
      <c r="AH3482" t="s">
        <v>3911</v>
      </c>
      <c r="AI3482">
        <v>3</v>
      </c>
      <c r="AJ3482" t="s">
        <v>3931</v>
      </c>
      <c r="AK3482" s="3">
        <v>42812</v>
      </c>
      <c r="AL3482" s="10">
        <f>YEAR(ufc_fights_2[[#This Row],[date]])</f>
        <v>2017</v>
      </c>
      <c r="AM3482" t="s">
        <v>3983</v>
      </c>
      <c r="AN3482">
        <v>70</v>
      </c>
      <c r="AO3482" t="s">
        <v>3918</v>
      </c>
      <c r="AP3482">
        <f>IF(ufc_fights_2[[#This Row],[winner]]="Red",ufc_fights_2[[#This Row],[r_fighter_id]],ufc_fights_2[[#This Row],[b_fighter_id]])</f>
        <v>1530</v>
      </c>
      <c r="AQ3482" t="str">
        <f>_xlfn.XLOOKUP(ufc_fights_2[[#This Row],[winnerID]],ufc_fighters[id],ufc_fighters[fighter_name],"xxx",0,1)</f>
        <v>Timothy Johnson</v>
      </c>
    </row>
    <row r="3483" spans="1:43">
      <c r="A3483">
        <v>944</v>
      </c>
      <c r="B3483">
        <v>2145</v>
      </c>
      <c r="C3483">
        <f>_xlfn.XLOOKUP(ufc_fights_2[[#This Row],[r_fighter_id]],ufc_fighters[id],ufc_fighters[year],"xxx",0,1)</f>
        <v>1974</v>
      </c>
      <c r="D3483">
        <f>_xlfn.XLOOKUP(ufc_fights_2[[#This Row],[b_fighter_id]],ufc_fighters[id],ufc_fighters[year],"Prázdné",0,1)</f>
        <v>1978</v>
      </c>
      <c r="E3483" s="10">
        <f>YEAR(ufc_fights_2[[#This Row],[date]])-ufc_fights_2[[#This Row],[r_year]]</f>
        <v>36</v>
      </c>
      <c r="F3483" s="10">
        <f>YEAR(ufc_fights_2[[#This Row],[date]])-ufc_fights_2[[#This Row],[b_year]]</f>
        <v>32</v>
      </c>
      <c r="G3483">
        <v>0</v>
      </c>
      <c r="H3483">
        <v>0</v>
      </c>
      <c r="I3483">
        <v>0.23810000000000001</v>
      </c>
      <c r="J3483">
        <v>0.78569999999999995</v>
      </c>
      <c r="K3483">
        <v>0.4667</v>
      </c>
      <c r="L3483">
        <v>0.84</v>
      </c>
      <c r="M3483">
        <v>0.4</v>
      </c>
      <c r="N3483">
        <v>0</v>
      </c>
      <c r="O3483">
        <v>0</v>
      </c>
      <c r="P3483">
        <v>4</v>
      </c>
      <c r="Q3483">
        <v>0</v>
      </c>
      <c r="R3483">
        <v>0</v>
      </c>
      <c r="S3483" s="2">
        <v>2.4537037037037036E-3</v>
      </c>
      <c r="T3483" s="2">
        <v>2.2800925925925927E-3</v>
      </c>
      <c r="U3483">
        <v>0.30769999999999997</v>
      </c>
      <c r="V3483">
        <v>0.7</v>
      </c>
      <c r="W3483">
        <v>0.1429</v>
      </c>
      <c r="X3483">
        <v>0</v>
      </c>
      <c r="Y3483">
        <v>1</v>
      </c>
      <c r="Z3483">
        <v>0.2</v>
      </c>
      <c r="AA3483">
        <v>0.66669999999999996</v>
      </c>
      <c r="AB3483">
        <v>0</v>
      </c>
      <c r="AC3483">
        <v>0.66669999999999996</v>
      </c>
      <c r="AD3483">
        <v>1</v>
      </c>
      <c r="AE3483">
        <v>0.95650000000000002</v>
      </c>
      <c r="AF3483" t="s">
        <v>3910</v>
      </c>
      <c r="AG3483" s="2">
        <v>3.0555555555555557E-3</v>
      </c>
      <c r="AH3483" t="s">
        <v>3911</v>
      </c>
      <c r="AI3483">
        <v>3</v>
      </c>
      <c r="AJ3483" t="s">
        <v>3928</v>
      </c>
      <c r="AK3483" s="3">
        <v>40306</v>
      </c>
      <c r="AL3483" s="10">
        <f>YEAR(ufc_fights_2[[#This Row],[date]])</f>
        <v>2010</v>
      </c>
      <c r="AM3483" t="s">
        <v>3983</v>
      </c>
      <c r="AN3483">
        <v>92</v>
      </c>
      <c r="AO3483" t="s">
        <v>3918</v>
      </c>
      <c r="AP3483">
        <f>IF(ufc_fights_2[[#This Row],[winner]]="Red",ufc_fights_2[[#This Row],[r_fighter_id]],ufc_fights_2[[#This Row],[b_fighter_id]])</f>
        <v>2145</v>
      </c>
      <c r="AQ3483" t="str">
        <f>_xlfn.XLOOKUP(ufc_fights_2[[#This Row],[winnerID]],ufc_fighters[id],ufc_fighters[fighter_name],"xxx",0,1)</f>
        <v>Matt Mitrione</v>
      </c>
    </row>
    <row r="3484" spans="1:43">
      <c r="A3484">
        <v>2349</v>
      </c>
      <c r="B3484">
        <v>2099</v>
      </c>
      <c r="C3484">
        <f>_xlfn.XLOOKUP(ufc_fights_2[[#This Row],[r_fighter_id]],ufc_fighters[id],ufc_fighters[year],"xxx",0,1)</f>
        <v>1984</v>
      </c>
      <c r="D3484">
        <f>_xlfn.XLOOKUP(ufc_fights_2[[#This Row],[b_fighter_id]],ufc_fighters[id],ufc_fighters[year],"Prázdné",0,1)</f>
        <v>1974</v>
      </c>
      <c r="E3484" s="10">
        <f>YEAR(ufc_fights_2[[#This Row],[date]])-ufc_fights_2[[#This Row],[r_year]]</f>
        <v>22</v>
      </c>
      <c r="F3484" s="10">
        <f>YEAR(ufc_fights_2[[#This Row],[date]])-ufc_fights_2[[#This Row],[b_year]]</f>
        <v>32</v>
      </c>
      <c r="G3484">
        <v>0</v>
      </c>
      <c r="H3484">
        <v>0</v>
      </c>
      <c r="I3484">
        <v>0.48080000000000001</v>
      </c>
      <c r="J3484">
        <v>0.2</v>
      </c>
      <c r="K3484">
        <v>0.73280000000000001</v>
      </c>
      <c r="L3484">
        <v>0.18179999999999999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3.2870370370370371E-3</v>
      </c>
      <c r="T3484" s="2">
        <v>0</v>
      </c>
      <c r="U3484">
        <v>0.48080000000000001</v>
      </c>
      <c r="V3484">
        <v>0.2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0.51019999999999999</v>
      </c>
      <c r="AE3484">
        <v>0</v>
      </c>
      <c r="AF3484" t="s">
        <v>3910</v>
      </c>
      <c r="AG3484" s="2">
        <v>6.018518518518519E-4</v>
      </c>
      <c r="AH3484" t="s">
        <v>3911</v>
      </c>
      <c r="AI3484">
        <v>3</v>
      </c>
      <c r="AJ3484" t="s">
        <v>3925</v>
      </c>
      <c r="AK3484" s="3">
        <v>38946</v>
      </c>
      <c r="AL3484" s="10">
        <f>YEAR(ufc_fights_2[[#This Row],[date]])</f>
        <v>2006</v>
      </c>
      <c r="AM3484" t="s">
        <v>3983</v>
      </c>
      <c r="AN3484">
        <v>1</v>
      </c>
      <c r="AO3484" t="s">
        <v>3913</v>
      </c>
      <c r="AP3484">
        <f>IF(ufc_fights_2[[#This Row],[winner]]="Red",ufc_fights_2[[#This Row],[r_fighter_id]],ufc_fights_2[[#This Row],[b_fighter_id]])</f>
        <v>2349</v>
      </c>
      <c r="AQ3484" t="str">
        <f>_xlfn.XLOOKUP(ufc_fights_2[[#This Row],[winnerID]],ufc_fighters[id],ufc_fighters[fighter_name],"xxx",0,1)</f>
        <v>Jake O'Brien</v>
      </c>
    </row>
    <row r="3485" spans="1:43">
      <c r="A3485">
        <v>2349</v>
      </c>
      <c r="B3485">
        <v>1343</v>
      </c>
      <c r="C3485">
        <f>_xlfn.XLOOKUP(ufc_fights_2[[#This Row],[r_fighter_id]],ufc_fighters[id],ufc_fighters[year],"xxx",0,1)</f>
        <v>1984</v>
      </c>
      <c r="D3485">
        <f>_xlfn.XLOOKUP(ufc_fights_2[[#This Row],[b_fighter_id]],ufc_fighters[id],ufc_fighters[year],"Prázdné",0,1)</f>
        <v>1978</v>
      </c>
      <c r="E3485" s="10">
        <f>YEAR(ufc_fights_2[[#This Row],[date]])-ufc_fights_2[[#This Row],[r_year]]</f>
        <v>23</v>
      </c>
      <c r="F3485" s="10">
        <f>YEAR(ufc_fights_2[[#This Row],[date]])-ufc_fights_2[[#This Row],[b_year]]</f>
        <v>29</v>
      </c>
      <c r="G3485">
        <v>0</v>
      </c>
      <c r="H3485">
        <v>1</v>
      </c>
      <c r="I3485">
        <v>0.31709999999999999</v>
      </c>
      <c r="J3485">
        <v>0.18029999999999999</v>
      </c>
      <c r="K3485">
        <v>0.60529999999999995</v>
      </c>
      <c r="L3485">
        <v>0.38550000000000001</v>
      </c>
      <c r="M3485">
        <v>0.75</v>
      </c>
      <c r="N3485">
        <v>1</v>
      </c>
      <c r="O3485">
        <v>1</v>
      </c>
      <c r="P3485">
        <v>1</v>
      </c>
      <c r="Q3485">
        <v>2</v>
      </c>
      <c r="R3485">
        <v>0</v>
      </c>
      <c r="S3485" s="2">
        <v>6.9212962962962961E-3</v>
      </c>
      <c r="T3485" s="2">
        <v>4.7453703703703704E-4</v>
      </c>
      <c r="U3485">
        <v>0.3</v>
      </c>
      <c r="V3485">
        <v>0.1525</v>
      </c>
      <c r="W3485">
        <v>1</v>
      </c>
      <c r="X3485">
        <v>0</v>
      </c>
      <c r="Y3485">
        <v>0</v>
      </c>
      <c r="Z3485">
        <v>0.1</v>
      </c>
      <c r="AA3485">
        <v>8.1600000000000006E-2</v>
      </c>
      <c r="AB3485">
        <v>0</v>
      </c>
      <c r="AC3485">
        <v>0</v>
      </c>
      <c r="AD3485">
        <v>0.52380000000000004</v>
      </c>
      <c r="AE3485">
        <v>0.77780000000000005</v>
      </c>
      <c r="AF3485" t="s">
        <v>3915</v>
      </c>
      <c r="AG3485" s="2">
        <v>3.472222222222222E-3</v>
      </c>
      <c r="AH3485" t="s">
        <v>3911</v>
      </c>
      <c r="AI3485">
        <v>3</v>
      </c>
      <c r="AJ3485" t="s">
        <v>3925</v>
      </c>
      <c r="AK3485" s="3">
        <v>39107</v>
      </c>
      <c r="AL3485" s="10">
        <f>YEAR(ufc_fights_2[[#This Row],[date]])</f>
        <v>2007</v>
      </c>
      <c r="AM3485" t="s">
        <v>3983</v>
      </c>
      <c r="AN3485">
        <v>69</v>
      </c>
      <c r="AO3485" t="s">
        <v>3913</v>
      </c>
      <c r="AP3485">
        <f>IF(ufc_fights_2[[#This Row],[winner]]="Red",ufc_fights_2[[#This Row],[r_fighter_id]],ufc_fights_2[[#This Row],[b_fighter_id]])</f>
        <v>2349</v>
      </c>
      <c r="AQ3485" t="str">
        <f>_xlfn.XLOOKUP(ufc_fights_2[[#This Row],[winnerID]],ufc_fighters[id],ufc_fighters[fighter_name],"xxx",0,1)</f>
        <v>Jake O'Brien</v>
      </c>
    </row>
    <row r="3486" spans="1:43">
      <c r="A3486">
        <v>3</v>
      </c>
      <c r="B3486">
        <v>1530</v>
      </c>
      <c r="C3486">
        <f>_xlfn.XLOOKUP(ufc_fights_2[[#This Row],[r_fighter_id]],ufc_fighters[id],ufc_fighters[year],"xxx",0,1)</f>
        <v>1981</v>
      </c>
      <c r="D3486">
        <f>_xlfn.XLOOKUP(ufc_fights_2[[#This Row],[b_fighter_id]],ufc_fighters[id],ufc_fighters[year],"Prázdné",0,1)</f>
        <v>1985</v>
      </c>
      <c r="E3486" s="10">
        <f>YEAR(ufc_fights_2[[#This Row],[date]])-ufc_fights_2[[#This Row],[r_year]]</f>
        <v>34</v>
      </c>
      <c r="F3486" s="10">
        <f>YEAR(ufc_fights_2[[#This Row],[date]])-ufc_fights_2[[#This Row],[b_year]]</f>
        <v>30</v>
      </c>
      <c r="G3486">
        <v>0</v>
      </c>
      <c r="H3486">
        <v>0</v>
      </c>
      <c r="I3486">
        <v>0.36</v>
      </c>
      <c r="J3486">
        <v>0.37290000000000001</v>
      </c>
      <c r="K3486">
        <v>0.40739999999999998</v>
      </c>
      <c r="L3486">
        <v>0.45829999999999999</v>
      </c>
      <c r="M3486">
        <v>0</v>
      </c>
      <c r="N3486">
        <v>0.5</v>
      </c>
      <c r="O3486">
        <v>0</v>
      </c>
      <c r="P3486">
        <v>0</v>
      </c>
      <c r="Q3486">
        <v>0</v>
      </c>
      <c r="R3486">
        <v>0</v>
      </c>
      <c r="S3486" s="2">
        <v>3.5879629629629629E-4</v>
      </c>
      <c r="T3486" s="2">
        <v>6.5972222222222224E-4</v>
      </c>
      <c r="U3486">
        <v>0.26319999999999999</v>
      </c>
      <c r="V3486">
        <v>0.31819999999999998</v>
      </c>
      <c r="W3486">
        <v>0</v>
      </c>
      <c r="X3486">
        <v>0.8</v>
      </c>
      <c r="Y3486">
        <v>0.77780000000000005</v>
      </c>
      <c r="Z3486">
        <v>0.40910000000000002</v>
      </c>
      <c r="AA3486">
        <v>0.10340000000000001</v>
      </c>
      <c r="AB3486">
        <v>0</v>
      </c>
      <c r="AC3486">
        <v>0.66669999999999996</v>
      </c>
      <c r="AD3486">
        <v>0</v>
      </c>
      <c r="AE3486">
        <v>0.61109999999999998</v>
      </c>
      <c r="AF3486" t="s">
        <v>3910</v>
      </c>
      <c r="AG3486" s="2">
        <v>3.4375E-3</v>
      </c>
      <c r="AH3486" t="s">
        <v>3911</v>
      </c>
      <c r="AI3486">
        <v>3</v>
      </c>
      <c r="AJ3486" t="s">
        <v>1658</v>
      </c>
      <c r="AK3486" s="3">
        <v>42098</v>
      </c>
      <c r="AL3486" s="10">
        <f>YEAR(ufc_fights_2[[#This Row],[date]])</f>
        <v>2015</v>
      </c>
      <c r="AM3486" t="s">
        <v>3983</v>
      </c>
      <c r="AN3486">
        <v>27</v>
      </c>
      <c r="AO3486" t="s">
        <v>3918</v>
      </c>
      <c r="AP3486">
        <f>IF(ufc_fights_2[[#This Row],[winner]]="Red",ufc_fights_2[[#This Row],[r_fighter_id]],ufc_fights_2[[#This Row],[b_fighter_id]])</f>
        <v>1530</v>
      </c>
      <c r="AQ3486" t="str">
        <f>_xlfn.XLOOKUP(ufc_fights_2[[#This Row],[winnerID]],ufc_fighters[id],ufc_fighters[fighter_name],"xxx",0,1)</f>
        <v>Timothy Johnson</v>
      </c>
    </row>
    <row r="3487" spans="1:43">
      <c r="A3487">
        <v>1530</v>
      </c>
      <c r="B3487">
        <v>3308</v>
      </c>
      <c r="C3487">
        <f>_xlfn.XLOOKUP(ufc_fights_2[[#This Row],[r_fighter_id]],ufc_fighters[id],ufc_fighters[year],"xxx",0,1)</f>
        <v>1985</v>
      </c>
      <c r="D3487">
        <f>_xlfn.XLOOKUP(ufc_fights_2[[#This Row],[b_fighter_id]],ufc_fighters[id],ufc_fighters[year],"Prázdné",0,1)</f>
        <v>1985</v>
      </c>
      <c r="E3487" s="10">
        <f>YEAR(ufc_fights_2[[#This Row],[date]])-ufc_fights_2[[#This Row],[r_year]]</f>
        <v>31</v>
      </c>
      <c r="F3487" s="10">
        <f>YEAR(ufc_fights_2[[#This Row],[date]])-ufc_fights_2[[#This Row],[b_year]]</f>
        <v>31</v>
      </c>
      <c r="G3487">
        <v>0</v>
      </c>
      <c r="H3487">
        <v>0</v>
      </c>
      <c r="I3487">
        <v>0.3543</v>
      </c>
      <c r="J3487">
        <v>0.47520000000000001</v>
      </c>
      <c r="K3487">
        <v>0.49109999999999998</v>
      </c>
      <c r="L3487">
        <v>0.58589999999999998</v>
      </c>
      <c r="M3487">
        <v>0</v>
      </c>
      <c r="N3487">
        <v>0.33329999999999999</v>
      </c>
      <c r="O3487">
        <v>0</v>
      </c>
      <c r="P3487">
        <v>0</v>
      </c>
      <c r="Q3487">
        <v>0</v>
      </c>
      <c r="R3487">
        <v>0</v>
      </c>
      <c r="S3487" s="2">
        <v>2.5925925925925925E-3</v>
      </c>
      <c r="T3487" s="2">
        <v>8.9120370370370373E-4</v>
      </c>
      <c r="U3487">
        <v>0.3009</v>
      </c>
      <c r="V3487">
        <v>0.3846</v>
      </c>
      <c r="W3487">
        <v>0.66669999999999996</v>
      </c>
      <c r="X3487">
        <v>1</v>
      </c>
      <c r="Y3487">
        <v>1</v>
      </c>
      <c r="Z3487">
        <v>0.29730000000000001</v>
      </c>
      <c r="AA3487">
        <v>0.41570000000000001</v>
      </c>
      <c r="AB3487">
        <v>0.75</v>
      </c>
      <c r="AC3487">
        <v>0.91669999999999996</v>
      </c>
      <c r="AD3487">
        <v>0</v>
      </c>
      <c r="AE3487">
        <v>0</v>
      </c>
      <c r="AF3487" t="s">
        <v>3915</v>
      </c>
      <c r="AG3487" s="2">
        <v>3.472222222222222E-3</v>
      </c>
      <c r="AH3487" t="s">
        <v>3911</v>
      </c>
      <c r="AI3487">
        <v>3</v>
      </c>
      <c r="AJ3487" t="s">
        <v>3976</v>
      </c>
      <c r="AK3487" s="3">
        <v>42470</v>
      </c>
      <c r="AL3487" s="10">
        <f>YEAR(ufc_fights_2[[#This Row],[date]])</f>
        <v>2016</v>
      </c>
      <c r="AM3487" t="s">
        <v>3983</v>
      </c>
      <c r="AN3487">
        <v>20</v>
      </c>
      <c r="AO3487" t="s">
        <v>3913</v>
      </c>
      <c r="AP3487">
        <f>IF(ufc_fights_2[[#This Row],[winner]]="Red",ufc_fights_2[[#This Row],[r_fighter_id]],ufc_fights_2[[#This Row],[b_fighter_id]])</f>
        <v>1530</v>
      </c>
      <c r="AQ3487" t="str">
        <f>_xlfn.XLOOKUP(ufc_fights_2[[#This Row],[winnerID]],ufc_fighters[id],ufc_fighters[fighter_name],"xxx",0,1)</f>
        <v>Timothy Johnson</v>
      </c>
    </row>
    <row r="3488" spans="1:43">
      <c r="A3488">
        <v>1399</v>
      </c>
      <c r="B3488">
        <v>1124</v>
      </c>
      <c r="C3488">
        <f>_xlfn.XLOOKUP(ufc_fights_2[[#This Row],[r_fighter_id]],ufc_fighters[id],ufc_fighters[year],"xxx",0,1)</f>
        <v>1975</v>
      </c>
      <c r="D3488">
        <f>_xlfn.XLOOKUP(ufc_fights_2[[#This Row],[b_fighter_id]],ufc_fighters[id],ufc_fighters[year],"Prázdné",0,1)</f>
        <v>0</v>
      </c>
      <c r="E3488" s="10">
        <f>YEAR(ufc_fights_2[[#This Row],[date]])-ufc_fights_2[[#This Row],[r_year]]</f>
        <v>24</v>
      </c>
      <c r="F3488" s="10">
        <f>YEAR(ufc_fights_2[[#This Row],[date]])-ufc_fights_2[[#This Row],[b_year]]</f>
        <v>1999</v>
      </c>
      <c r="G3488">
        <v>0</v>
      </c>
      <c r="H3488">
        <v>0</v>
      </c>
      <c r="I3488">
        <v>0.75</v>
      </c>
      <c r="J3488">
        <v>0.1429</v>
      </c>
      <c r="K3488">
        <v>0.77780000000000005</v>
      </c>
      <c r="L3488">
        <v>0.5</v>
      </c>
      <c r="M3488">
        <v>0</v>
      </c>
      <c r="N3488">
        <v>1</v>
      </c>
      <c r="O3488">
        <v>1</v>
      </c>
      <c r="P3488">
        <v>0</v>
      </c>
      <c r="Q3488">
        <v>0</v>
      </c>
      <c r="R3488">
        <v>0</v>
      </c>
      <c r="S3488" s="2">
        <v>2.3148148148148147E-5</v>
      </c>
      <c r="T3488" s="2">
        <v>9.1435185185185185E-4</v>
      </c>
      <c r="U3488">
        <v>0.66669999999999996</v>
      </c>
      <c r="V3488">
        <v>0</v>
      </c>
      <c r="W3488">
        <v>0</v>
      </c>
      <c r="X3488">
        <v>1</v>
      </c>
      <c r="Y3488">
        <v>1</v>
      </c>
      <c r="Z3488">
        <v>0.66669999999999996</v>
      </c>
      <c r="AA3488">
        <v>0.1429</v>
      </c>
      <c r="AB3488">
        <v>1</v>
      </c>
      <c r="AC3488">
        <v>0</v>
      </c>
      <c r="AD3488">
        <v>0</v>
      </c>
      <c r="AE3488">
        <v>0</v>
      </c>
      <c r="AF3488" t="s">
        <v>3933</v>
      </c>
      <c r="AG3488" s="2">
        <v>1.4814814814814814E-3</v>
      </c>
      <c r="AH3488" t="s">
        <v>3911</v>
      </c>
      <c r="AI3488">
        <v>3</v>
      </c>
      <c r="AJ3488" t="s">
        <v>3925</v>
      </c>
      <c r="AK3488" s="3">
        <v>36427</v>
      </c>
      <c r="AL3488" s="10">
        <f>YEAR(ufc_fights_2[[#This Row],[date]])</f>
        <v>1999</v>
      </c>
      <c r="AM3488" t="s">
        <v>3983</v>
      </c>
      <c r="AN3488">
        <v>146</v>
      </c>
      <c r="AO3488" t="s">
        <v>3913</v>
      </c>
      <c r="AP3488">
        <f>IF(ufc_fights_2[[#This Row],[winner]]="Red",ufc_fights_2[[#This Row],[r_fighter_id]],ufc_fights_2[[#This Row],[b_fighter_id]])</f>
        <v>1399</v>
      </c>
      <c r="AQ3488" t="str">
        <f>_xlfn.XLOOKUP(ufc_fights_2[[#This Row],[winnerID]],ufc_fighters[id],ufc_fighters[fighter_name],"xxx",0,1)</f>
        <v>Jeremy Horn</v>
      </c>
    </row>
    <row r="3489" spans="1:43">
      <c r="A3489">
        <v>244</v>
      </c>
      <c r="B3489">
        <v>1181</v>
      </c>
      <c r="C3489">
        <f>_xlfn.XLOOKUP(ufc_fights_2[[#This Row],[r_fighter_id]],ufc_fighters[id],ufc_fighters[year],"xxx",0,1)</f>
        <v>1981</v>
      </c>
      <c r="D3489">
        <f>_xlfn.XLOOKUP(ufc_fights_2[[#This Row],[b_fighter_id]],ufc_fighters[id],ufc_fighters[year],"Prázdné",0,1)</f>
        <v>1978</v>
      </c>
      <c r="E3489" s="10">
        <f>YEAR(ufc_fights_2[[#This Row],[date]])-ufc_fights_2[[#This Row],[r_year]]</f>
        <v>29</v>
      </c>
      <c r="F3489" s="10">
        <f>YEAR(ufc_fights_2[[#This Row],[date]])-ufc_fights_2[[#This Row],[b_year]]</f>
        <v>32</v>
      </c>
      <c r="G3489">
        <v>0</v>
      </c>
      <c r="H3489">
        <v>0</v>
      </c>
      <c r="I3489">
        <v>0.44900000000000001</v>
      </c>
      <c r="J3489">
        <v>0.3261</v>
      </c>
      <c r="K3489">
        <v>0.6593</v>
      </c>
      <c r="L3489">
        <v>0.3846</v>
      </c>
      <c r="M3489">
        <v>0</v>
      </c>
      <c r="N3489">
        <v>0.1</v>
      </c>
      <c r="O3489">
        <v>0</v>
      </c>
      <c r="P3489">
        <v>0</v>
      </c>
      <c r="Q3489">
        <v>0</v>
      </c>
      <c r="R3489">
        <v>0</v>
      </c>
      <c r="S3489" s="2">
        <v>9.7222222222222219E-4</v>
      </c>
      <c r="T3489" s="2">
        <v>1.1805555555555556E-3</v>
      </c>
      <c r="U3489">
        <v>0.44900000000000001</v>
      </c>
      <c r="V3489">
        <v>0.29270000000000002</v>
      </c>
      <c r="W3489">
        <v>0</v>
      </c>
      <c r="X3489">
        <v>0</v>
      </c>
      <c r="Y3489">
        <v>0</v>
      </c>
      <c r="Z3489">
        <v>0.3226</v>
      </c>
      <c r="AA3489">
        <v>0.25</v>
      </c>
      <c r="AB3489">
        <v>0.33329999999999999</v>
      </c>
      <c r="AC3489">
        <v>0.625</v>
      </c>
      <c r="AD3489">
        <v>0.73329999999999995</v>
      </c>
      <c r="AE3489">
        <v>0.5</v>
      </c>
      <c r="AF3489" t="s">
        <v>3910</v>
      </c>
      <c r="AG3489" s="2">
        <v>1.0532407407407407E-3</v>
      </c>
      <c r="AH3489" t="s">
        <v>3911</v>
      </c>
      <c r="AI3489">
        <v>3</v>
      </c>
      <c r="AJ3489" t="s">
        <v>3914</v>
      </c>
      <c r="AK3489" s="3">
        <v>40215</v>
      </c>
      <c r="AL3489" s="10">
        <f>YEAR(ufc_fights_2[[#This Row],[date]])</f>
        <v>2010</v>
      </c>
      <c r="AM3489" t="s">
        <v>3983</v>
      </c>
      <c r="AN3489">
        <v>1</v>
      </c>
      <c r="AO3489" t="s">
        <v>3913</v>
      </c>
      <c r="AP3489">
        <f>IF(ufc_fights_2[[#This Row],[winner]]="Red",ufc_fights_2[[#This Row],[r_fighter_id]],ufc_fights_2[[#This Row],[b_fighter_id]])</f>
        <v>244</v>
      </c>
      <c r="AQ3489" t="str">
        <f>_xlfn.XLOOKUP(ufc_fights_2[[#This Row],[winnerID]],ufc_fighters[id],ufc_fighters[fighter_name],"xxx",0,1)</f>
        <v>Joey Beltran</v>
      </c>
    </row>
    <row r="3490" spans="1:43">
      <c r="A3490">
        <v>244</v>
      </c>
      <c r="B3490">
        <v>2757</v>
      </c>
      <c r="C3490">
        <f>_xlfn.XLOOKUP(ufc_fights_2[[#This Row],[r_fighter_id]],ufc_fighters[id],ufc_fighters[year],"xxx",0,1)</f>
        <v>1981</v>
      </c>
      <c r="D3490">
        <f>_xlfn.XLOOKUP(ufc_fights_2[[#This Row],[b_fighter_id]],ufc_fighters[id],ufc_fighters[year],"Prázdné",0,1)</f>
        <v>1983</v>
      </c>
      <c r="E3490" s="10">
        <f>YEAR(ufc_fights_2[[#This Row],[date]])-ufc_fights_2[[#This Row],[r_year]]</f>
        <v>30</v>
      </c>
      <c r="F3490" s="10">
        <f>YEAR(ufc_fights_2[[#This Row],[date]])-ufc_fights_2[[#This Row],[b_year]]</f>
        <v>28</v>
      </c>
      <c r="G3490">
        <v>0</v>
      </c>
      <c r="H3490">
        <v>0</v>
      </c>
      <c r="I3490">
        <v>0.46810000000000002</v>
      </c>
      <c r="J3490">
        <v>0.4078</v>
      </c>
      <c r="K3490">
        <v>0.60860000000000003</v>
      </c>
      <c r="L3490">
        <v>0.52329999999999999</v>
      </c>
      <c r="M3490">
        <v>0.25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3.7037037037037038E-3</v>
      </c>
      <c r="T3490" s="2">
        <v>9.2592592592592588E-5</v>
      </c>
      <c r="U3490">
        <v>0.36299999999999999</v>
      </c>
      <c r="V3490">
        <v>0.35439999999999999</v>
      </c>
      <c r="W3490">
        <v>0.84209999999999996</v>
      </c>
      <c r="X3490">
        <v>0.82609999999999995</v>
      </c>
      <c r="Y3490">
        <v>0.8</v>
      </c>
      <c r="Z3490">
        <v>0.3831</v>
      </c>
      <c r="AA3490">
        <v>0.38750000000000001</v>
      </c>
      <c r="AB3490">
        <v>0.81479999999999997</v>
      </c>
      <c r="AC3490">
        <v>0.57889999999999997</v>
      </c>
      <c r="AD3490">
        <v>1</v>
      </c>
      <c r="AE3490">
        <v>0</v>
      </c>
      <c r="AF3490" t="s">
        <v>3910</v>
      </c>
      <c r="AG3490" s="2">
        <v>9.9537037037037042E-4</v>
      </c>
      <c r="AH3490" t="s">
        <v>3911</v>
      </c>
      <c r="AI3490">
        <v>3</v>
      </c>
      <c r="AJ3490" t="s">
        <v>3940</v>
      </c>
      <c r="AK3490" s="3">
        <v>40705</v>
      </c>
      <c r="AL3490" s="10">
        <f>YEAR(ufc_fights_2[[#This Row],[date]])</f>
        <v>2011</v>
      </c>
      <c r="AM3490" t="s">
        <v>3983</v>
      </c>
      <c r="AN3490">
        <v>80</v>
      </c>
      <c r="AO3490" t="s">
        <v>3913</v>
      </c>
      <c r="AP3490">
        <f>IF(ufc_fights_2[[#This Row],[winner]]="Red",ufc_fights_2[[#This Row],[r_fighter_id]],ufc_fights_2[[#This Row],[b_fighter_id]])</f>
        <v>244</v>
      </c>
      <c r="AQ3490" t="str">
        <f>_xlfn.XLOOKUP(ufc_fights_2[[#This Row],[winnerID]],ufc_fighters[id],ufc_fighters[fighter_name],"xxx",0,1)</f>
        <v>Joey Beltran</v>
      </c>
    </row>
    <row r="3491" spans="1:43">
      <c r="A3491">
        <v>244</v>
      </c>
      <c r="B3491">
        <v>1239</v>
      </c>
      <c r="C3491">
        <f>_xlfn.XLOOKUP(ufc_fights_2[[#This Row],[r_fighter_id]],ufc_fighters[id],ufc_fighters[year],"xxx",0,1)</f>
        <v>1981</v>
      </c>
      <c r="D3491">
        <f>_xlfn.XLOOKUP(ufc_fights_2[[#This Row],[b_fighter_id]],ufc_fighters[id],ufc_fighters[year],"Prázdné",0,1)</f>
        <v>1983</v>
      </c>
      <c r="E3491" s="10">
        <f>YEAR(ufc_fights_2[[#This Row],[date]])-ufc_fights_2[[#This Row],[r_year]]</f>
        <v>29</v>
      </c>
      <c r="F3491" s="10">
        <f>YEAR(ufc_fights_2[[#This Row],[date]])-ufc_fights_2[[#This Row],[b_year]]</f>
        <v>27</v>
      </c>
      <c r="G3491">
        <v>0</v>
      </c>
      <c r="H3491">
        <v>0</v>
      </c>
      <c r="I3491">
        <v>0.60250000000000004</v>
      </c>
      <c r="J3491">
        <v>0.5</v>
      </c>
      <c r="K3491">
        <v>0.63639999999999997</v>
      </c>
      <c r="L3491">
        <v>0.52</v>
      </c>
      <c r="M3491">
        <v>0</v>
      </c>
      <c r="N3491">
        <v>0.28570000000000001</v>
      </c>
      <c r="O3491">
        <v>0</v>
      </c>
      <c r="P3491">
        <v>0</v>
      </c>
      <c r="Q3491">
        <v>1</v>
      </c>
      <c r="R3491">
        <v>0</v>
      </c>
      <c r="S3491" s="2">
        <v>2.199074074074074E-4</v>
      </c>
      <c r="T3491" s="2">
        <v>1.8287037037037037E-3</v>
      </c>
      <c r="U3491">
        <v>0.6</v>
      </c>
      <c r="V3491">
        <v>0.50439999999999996</v>
      </c>
      <c r="W3491">
        <v>0</v>
      </c>
      <c r="X3491">
        <v>1</v>
      </c>
      <c r="Y3491">
        <v>1</v>
      </c>
      <c r="Z3491">
        <v>0.56489999999999996</v>
      </c>
      <c r="AA3491">
        <v>0.40429999999999999</v>
      </c>
      <c r="AB3491">
        <v>0.75</v>
      </c>
      <c r="AC3491">
        <v>0.71430000000000005</v>
      </c>
      <c r="AD3491">
        <v>0.83330000000000004</v>
      </c>
      <c r="AE3491">
        <v>1</v>
      </c>
      <c r="AF3491" t="s">
        <v>3915</v>
      </c>
      <c r="AG3491" s="2">
        <v>3.472222222222222E-3</v>
      </c>
      <c r="AH3491" t="s">
        <v>3911</v>
      </c>
      <c r="AI3491">
        <v>3</v>
      </c>
      <c r="AJ3491" t="s">
        <v>3939</v>
      </c>
      <c r="AK3491" s="3">
        <v>40306</v>
      </c>
      <c r="AL3491" s="10">
        <f>YEAR(ufc_fights_2[[#This Row],[date]])</f>
        <v>2010</v>
      </c>
      <c r="AM3491" t="s">
        <v>3983</v>
      </c>
      <c r="AN3491">
        <v>92</v>
      </c>
      <c r="AO3491" t="s">
        <v>3913</v>
      </c>
      <c r="AP3491">
        <f>IF(ufc_fights_2[[#This Row],[winner]]="Red",ufc_fights_2[[#This Row],[r_fighter_id]],ufc_fights_2[[#This Row],[b_fighter_id]])</f>
        <v>244</v>
      </c>
      <c r="AQ3491" t="str">
        <f>_xlfn.XLOOKUP(ufc_fights_2[[#This Row],[winnerID]],ufc_fighters[id],ufc_fighters[fighter_name],"xxx",0,1)</f>
        <v>Joey Beltran</v>
      </c>
    </row>
    <row r="3492" spans="1:43">
      <c r="A3492">
        <v>2008</v>
      </c>
      <c r="B3492">
        <v>3503</v>
      </c>
      <c r="C3492">
        <f>_xlfn.XLOOKUP(ufc_fights_2[[#This Row],[r_fighter_id]],ufc_fighters[id],ufc_fighters[year],"xxx",0,1)</f>
        <v>1971</v>
      </c>
      <c r="D3492">
        <f>_xlfn.XLOOKUP(ufc_fights_2[[#This Row],[b_fighter_id]],ufc_fighters[id],ufc_fighters[year],"Prázdné",0,1)</f>
        <v>1978</v>
      </c>
      <c r="E3492" s="10">
        <f>YEAR(ufc_fights_2[[#This Row],[date]])-ufc_fights_2[[#This Row],[r_year]]</f>
        <v>31</v>
      </c>
      <c r="F3492" s="10">
        <f>YEAR(ufc_fights_2[[#This Row],[date]])-ufc_fights_2[[#This Row],[b_year]]</f>
        <v>24</v>
      </c>
      <c r="G3492">
        <v>0</v>
      </c>
      <c r="H3492">
        <v>0</v>
      </c>
      <c r="I3492">
        <v>0.75</v>
      </c>
      <c r="J3492">
        <v>0</v>
      </c>
      <c r="K3492">
        <v>0.84850000000000003</v>
      </c>
      <c r="L3492">
        <v>1</v>
      </c>
      <c r="M3492">
        <v>0.66669999999999996</v>
      </c>
      <c r="N3492">
        <v>0</v>
      </c>
      <c r="O3492">
        <v>0</v>
      </c>
      <c r="P3492">
        <v>1</v>
      </c>
      <c r="Q3492">
        <v>0</v>
      </c>
      <c r="R3492">
        <v>0</v>
      </c>
      <c r="S3492" s="2">
        <v>2.2685185185185187E-3</v>
      </c>
      <c r="T3492" s="2">
        <v>3.4722222222222222E-5</v>
      </c>
      <c r="U3492">
        <v>0.73080000000000001</v>
      </c>
      <c r="V3492">
        <v>0</v>
      </c>
      <c r="W3492">
        <v>0.83330000000000004</v>
      </c>
      <c r="X3492">
        <v>0</v>
      </c>
      <c r="Y3492">
        <v>0</v>
      </c>
      <c r="Z3492">
        <v>0</v>
      </c>
      <c r="AA3492">
        <v>0</v>
      </c>
      <c r="AB3492">
        <v>0.8</v>
      </c>
      <c r="AC3492">
        <v>0</v>
      </c>
      <c r="AD3492">
        <v>0.8</v>
      </c>
      <c r="AE3492">
        <v>0</v>
      </c>
      <c r="AF3492" t="s">
        <v>3910</v>
      </c>
      <c r="AG3492" s="2">
        <v>2.8935185185185184E-3</v>
      </c>
      <c r="AH3492" t="s">
        <v>3911</v>
      </c>
      <c r="AI3492">
        <v>3</v>
      </c>
      <c r="AJ3492" t="s">
        <v>3925</v>
      </c>
      <c r="AK3492" s="3">
        <v>37582</v>
      </c>
      <c r="AL3492" s="10">
        <f>YEAR(ufc_fights_2[[#This Row],[date]])</f>
        <v>2002</v>
      </c>
      <c r="AM3492" t="s">
        <v>3983</v>
      </c>
      <c r="AN3492">
        <v>1</v>
      </c>
      <c r="AO3492" t="s">
        <v>3913</v>
      </c>
      <c r="AP3492">
        <f>IF(ufc_fights_2[[#This Row],[winner]]="Red",ufc_fights_2[[#This Row],[r_fighter_id]],ufc_fights_2[[#This Row],[b_fighter_id]])</f>
        <v>2008</v>
      </c>
      <c r="AQ3492" t="str">
        <f>_xlfn.XLOOKUP(ufc_fights_2[[#This Row],[winnerID]],ufc_fighters[id],ufc_fighters[fighter_name],"xxx",0,1)</f>
        <v>Vladimir Matyushenko</v>
      </c>
    </row>
    <row r="3493" spans="1:43">
      <c r="A3493">
        <v>2008</v>
      </c>
      <c r="B3493">
        <v>2699</v>
      </c>
      <c r="C3493">
        <f>_xlfn.XLOOKUP(ufc_fights_2[[#This Row],[r_fighter_id]],ufc_fighters[id],ufc_fighters[year],"xxx",0,1)</f>
        <v>1971</v>
      </c>
      <c r="D3493">
        <f>_xlfn.XLOOKUP(ufc_fights_2[[#This Row],[b_fighter_id]],ufc_fighters[id],ufc_fighters[year],"Prázdné",0,1)</f>
        <v>1974</v>
      </c>
      <c r="E3493" s="10">
        <f>YEAR(ufc_fights_2[[#This Row],[date]])-ufc_fights_2[[#This Row],[r_year]]</f>
        <v>32</v>
      </c>
      <c r="F3493" s="10">
        <f>YEAR(ufc_fights_2[[#This Row],[date]])-ufc_fights_2[[#This Row],[b_year]]</f>
        <v>29</v>
      </c>
      <c r="G3493">
        <v>0</v>
      </c>
      <c r="H3493">
        <v>0</v>
      </c>
      <c r="I3493">
        <v>0.63160000000000005</v>
      </c>
      <c r="J3493">
        <v>0.32429999999999998</v>
      </c>
      <c r="K3493">
        <v>0.83189999999999997</v>
      </c>
      <c r="L3493">
        <v>0.53700000000000003</v>
      </c>
      <c r="M3493">
        <v>0.26319999999999999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5.0231481481481481E-3</v>
      </c>
      <c r="T3493" s="2">
        <v>9.1435185185185185E-4</v>
      </c>
      <c r="U3493">
        <v>0.58620000000000005</v>
      </c>
      <c r="V3493">
        <v>0.19350000000000001</v>
      </c>
      <c r="W3493">
        <v>0.5</v>
      </c>
      <c r="X3493">
        <v>0.85709999999999997</v>
      </c>
      <c r="Y3493">
        <v>1</v>
      </c>
      <c r="Z3493">
        <v>0.44</v>
      </c>
      <c r="AA3493">
        <v>0.28570000000000001</v>
      </c>
      <c r="AB3493">
        <v>1</v>
      </c>
      <c r="AC3493">
        <v>1</v>
      </c>
      <c r="AD3493">
        <v>1</v>
      </c>
      <c r="AE3493">
        <v>0</v>
      </c>
      <c r="AF3493" t="s">
        <v>3915</v>
      </c>
      <c r="AG3493" s="2">
        <v>3.472222222222222E-3</v>
      </c>
      <c r="AH3493" t="s">
        <v>3911</v>
      </c>
      <c r="AI3493">
        <v>3</v>
      </c>
      <c r="AJ3493" t="s">
        <v>4052</v>
      </c>
      <c r="AK3493" s="3">
        <v>37680</v>
      </c>
      <c r="AL3493" s="10">
        <f>YEAR(ufc_fights_2[[#This Row],[date]])</f>
        <v>2003</v>
      </c>
      <c r="AM3493" t="s">
        <v>3983</v>
      </c>
      <c r="AN3493">
        <v>36</v>
      </c>
      <c r="AO3493" t="s">
        <v>3913</v>
      </c>
      <c r="AP3493">
        <f>IF(ufc_fights_2[[#This Row],[winner]]="Red",ufc_fights_2[[#This Row],[r_fighter_id]],ufc_fights_2[[#This Row],[b_fighter_id]])</f>
        <v>2008</v>
      </c>
      <c r="AQ3493" t="str">
        <f>_xlfn.XLOOKUP(ufc_fights_2[[#This Row],[winnerID]],ufc_fighters[id],ufc_fighters[fighter_name],"xxx",0,1)</f>
        <v>Vladimir Matyushenko</v>
      </c>
    </row>
    <row r="3494" spans="1:43">
      <c r="A3494">
        <v>2349</v>
      </c>
      <c r="B3494">
        <v>2964</v>
      </c>
      <c r="C3494">
        <f>_xlfn.XLOOKUP(ufc_fights_2[[#This Row],[r_fighter_id]],ufc_fighters[id],ufc_fighters[year],"xxx",0,1)</f>
        <v>1984</v>
      </c>
      <c r="D3494">
        <f>_xlfn.XLOOKUP(ufc_fights_2[[#This Row],[b_fighter_id]],ufc_fighters[id],ufc_fighters[year],"Prázdné",0,1)</f>
        <v>1980</v>
      </c>
      <c r="E3494" s="10">
        <f>YEAR(ufc_fights_2[[#This Row],[date]])-ufc_fights_2[[#This Row],[r_year]]</f>
        <v>22</v>
      </c>
      <c r="F3494" s="10">
        <f>YEAR(ufc_fights_2[[#This Row],[date]])-ufc_fights_2[[#This Row],[b_year]]</f>
        <v>26</v>
      </c>
      <c r="G3494">
        <v>0</v>
      </c>
      <c r="H3494">
        <v>0</v>
      </c>
      <c r="I3494">
        <v>0.4194</v>
      </c>
      <c r="J3494">
        <v>0.32500000000000001</v>
      </c>
      <c r="K3494">
        <v>0.80300000000000005</v>
      </c>
      <c r="L3494">
        <v>0.60240000000000005</v>
      </c>
      <c r="M3494">
        <v>0.76919999999999999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7.1990740740740739E-3</v>
      </c>
      <c r="T3494" s="2">
        <v>3.1250000000000001E-4</v>
      </c>
      <c r="U3494">
        <v>0.4</v>
      </c>
      <c r="V3494">
        <v>4.5499999999999999E-2</v>
      </c>
      <c r="W3494">
        <v>1</v>
      </c>
      <c r="X3494">
        <v>0</v>
      </c>
      <c r="Y3494">
        <v>0.90910000000000002</v>
      </c>
      <c r="Z3494">
        <v>0</v>
      </c>
      <c r="AA3494">
        <v>0.32500000000000001</v>
      </c>
      <c r="AB3494">
        <v>0</v>
      </c>
      <c r="AC3494">
        <v>0</v>
      </c>
      <c r="AD3494">
        <v>0.54169999999999996</v>
      </c>
      <c r="AE3494">
        <v>0</v>
      </c>
      <c r="AF3494" t="s">
        <v>3915</v>
      </c>
      <c r="AG3494" s="2">
        <v>3.472222222222222E-3</v>
      </c>
      <c r="AH3494" t="s">
        <v>3911</v>
      </c>
      <c r="AI3494">
        <v>3</v>
      </c>
      <c r="AJ3494" t="s">
        <v>3967</v>
      </c>
      <c r="AK3494" s="3">
        <v>39039</v>
      </c>
      <c r="AL3494" s="10">
        <f>YEAR(ufc_fights_2[[#This Row],[date]])</f>
        <v>2006</v>
      </c>
      <c r="AM3494" t="s">
        <v>3983</v>
      </c>
      <c r="AN3494">
        <v>56</v>
      </c>
      <c r="AO3494" t="s">
        <v>3913</v>
      </c>
      <c r="AP3494">
        <f>IF(ufc_fights_2[[#This Row],[winner]]="Red",ufc_fights_2[[#This Row],[r_fighter_id]],ufc_fights_2[[#This Row],[b_fighter_id]])</f>
        <v>2349</v>
      </c>
      <c r="AQ3494" t="str">
        <f>_xlfn.XLOOKUP(ufc_fights_2[[#This Row],[winnerID]],ufc_fighters[id],ufc_fighters[fighter_name],"xxx",0,1)</f>
        <v>Jake O'Brien</v>
      </c>
    </row>
    <row r="3495" spans="1:43">
      <c r="A3495">
        <v>968</v>
      </c>
      <c r="B3495">
        <v>2825</v>
      </c>
      <c r="C3495">
        <f>_xlfn.XLOOKUP(ufc_fights_2[[#This Row],[r_fighter_id]],ufc_fighters[id],ufc_fighters[year],"xxx",0,1)</f>
        <v>1974</v>
      </c>
      <c r="D3495">
        <f>_xlfn.XLOOKUP(ufc_fights_2[[#This Row],[b_fighter_id]],ufc_fighters[id],ufc_fighters[year],"Prázdné",0,1)</f>
        <v>1982</v>
      </c>
      <c r="E3495" s="10">
        <f>YEAR(ufc_fights_2[[#This Row],[date]])-ufc_fights_2[[#This Row],[r_year]]</f>
        <v>33</v>
      </c>
      <c r="F3495" s="10">
        <f>YEAR(ufc_fights_2[[#This Row],[date]])-ufc_fights_2[[#This Row],[b_year]]</f>
        <v>25</v>
      </c>
      <c r="G3495">
        <v>1</v>
      </c>
      <c r="H3495">
        <v>0</v>
      </c>
      <c r="I3495">
        <v>0.51280000000000003</v>
      </c>
      <c r="J3495">
        <v>0.125</v>
      </c>
      <c r="K3495">
        <v>0.62749999999999995</v>
      </c>
      <c r="L3495">
        <v>0.125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6.5972222222222224E-4</v>
      </c>
      <c r="T3495" s="2">
        <v>0</v>
      </c>
      <c r="U3495">
        <v>0.47060000000000002</v>
      </c>
      <c r="V3495">
        <v>0.1053</v>
      </c>
      <c r="W3495">
        <v>1</v>
      </c>
      <c r="X3495">
        <v>0.5</v>
      </c>
      <c r="Y3495">
        <v>0</v>
      </c>
      <c r="Z3495">
        <v>0.46150000000000002</v>
      </c>
      <c r="AA3495">
        <v>8.1100000000000005E-2</v>
      </c>
      <c r="AB3495">
        <v>0.33329999999999999</v>
      </c>
      <c r="AC3495">
        <v>0.66669999999999996</v>
      </c>
      <c r="AD3495">
        <v>0.7</v>
      </c>
      <c r="AE3495">
        <v>0</v>
      </c>
      <c r="AF3495" t="s">
        <v>3910</v>
      </c>
      <c r="AG3495" s="2">
        <v>3.1597222222222222E-3</v>
      </c>
      <c r="AH3495" t="s">
        <v>3911</v>
      </c>
      <c r="AI3495">
        <v>3</v>
      </c>
      <c r="AJ3495" t="s">
        <v>3967</v>
      </c>
      <c r="AK3495" s="3">
        <v>39116</v>
      </c>
      <c r="AL3495" s="10">
        <f>YEAR(ufc_fights_2[[#This Row],[date]])</f>
        <v>2007</v>
      </c>
      <c r="AM3495" t="s">
        <v>3983</v>
      </c>
      <c r="AN3495">
        <v>1</v>
      </c>
      <c r="AO3495" t="s">
        <v>3913</v>
      </c>
      <c r="AP3495">
        <f>IF(ufc_fights_2[[#This Row],[winner]]="Red",ufc_fights_2[[#This Row],[r_fighter_id]],ufc_fights_2[[#This Row],[b_fighter_id]])</f>
        <v>968</v>
      </c>
      <c r="AQ3495" t="str">
        <f>_xlfn.XLOOKUP(ufc_fights_2[[#This Row],[winnerID]],ufc_fighters[id],ufc_fighters[fighter_name],"xxx",0,1)</f>
        <v>Mirko Filipovic</v>
      </c>
    </row>
    <row r="3496" spans="1:43">
      <c r="A3496">
        <v>2145</v>
      </c>
      <c r="B3496">
        <v>722</v>
      </c>
      <c r="C3496">
        <f>_xlfn.XLOOKUP(ufc_fights_2[[#This Row],[r_fighter_id]],ufc_fighters[id],ufc_fighters[year],"xxx",0,1)</f>
        <v>1978</v>
      </c>
      <c r="D3496">
        <f>_xlfn.XLOOKUP(ufc_fights_2[[#This Row],[b_fighter_id]],ufc_fighters[id],ufc_fighters[year],"Prázdné",0,1)</f>
        <v>1986</v>
      </c>
      <c r="E3496" s="10">
        <f>YEAR(ufc_fights_2[[#This Row],[date]])-ufc_fights_2[[#This Row],[r_year]]</f>
        <v>35</v>
      </c>
      <c r="F3496" s="10">
        <f>YEAR(ufc_fights_2[[#This Row],[date]])-ufc_fights_2[[#This Row],[b_year]]</f>
        <v>27</v>
      </c>
      <c r="G3496">
        <v>0</v>
      </c>
      <c r="H3496">
        <v>0</v>
      </c>
      <c r="I3496">
        <v>0.77780000000000005</v>
      </c>
      <c r="J3496">
        <v>0</v>
      </c>
      <c r="K3496">
        <v>0.77780000000000005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3.4722222222222222E-5</v>
      </c>
      <c r="T3496" s="2">
        <v>0</v>
      </c>
      <c r="U3496">
        <v>0.77780000000000005</v>
      </c>
      <c r="V3496">
        <v>0</v>
      </c>
      <c r="W3496">
        <v>0</v>
      </c>
      <c r="X3496">
        <v>0</v>
      </c>
      <c r="Y3496">
        <v>0</v>
      </c>
      <c r="Z3496">
        <v>0.33329999999999999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 t="s">
        <v>3910</v>
      </c>
      <c r="AG3496" s="2">
        <v>2.199074074074074E-4</v>
      </c>
      <c r="AH3496" t="s">
        <v>3911</v>
      </c>
      <c r="AI3496">
        <v>3</v>
      </c>
      <c r="AJ3496" t="s">
        <v>3931</v>
      </c>
      <c r="AK3496" s="3">
        <v>41370</v>
      </c>
      <c r="AL3496" s="10">
        <f>YEAR(ufc_fights_2[[#This Row],[date]])</f>
        <v>2013</v>
      </c>
      <c r="AM3496" t="s">
        <v>3983</v>
      </c>
      <c r="AN3496">
        <v>86</v>
      </c>
      <c r="AO3496" t="s">
        <v>3913</v>
      </c>
      <c r="AP3496">
        <f>IF(ufc_fights_2[[#This Row],[winner]]="Red",ufc_fights_2[[#This Row],[r_fighter_id]],ufc_fights_2[[#This Row],[b_fighter_id]])</f>
        <v>2145</v>
      </c>
      <c r="AQ3496" t="str">
        <f>_xlfn.XLOOKUP(ufc_fights_2[[#This Row],[winnerID]],ufc_fighters[id],ufc_fighters[fighter_name],"xxx",0,1)</f>
        <v>Matt Mitrione</v>
      </c>
    </row>
    <row r="3497" spans="1:43">
      <c r="A3497">
        <v>2145</v>
      </c>
      <c r="B3497">
        <v>1559</v>
      </c>
      <c r="C3497">
        <f>_xlfn.XLOOKUP(ufc_fights_2[[#This Row],[r_fighter_id]],ufc_fighters[id],ufc_fighters[year],"xxx",0,1)</f>
        <v>1978</v>
      </c>
      <c r="D3497">
        <f>_xlfn.XLOOKUP(ufc_fights_2[[#This Row],[b_fighter_id]],ufc_fighters[id],ufc_fighters[year],"Prázdné",0,1)</f>
        <v>1984</v>
      </c>
      <c r="E3497" s="10">
        <f>YEAR(ufc_fights_2[[#This Row],[date]])-ufc_fights_2[[#This Row],[r_year]]</f>
        <v>36</v>
      </c>
      <c r="F3497" s="10">
        <f>YEAR(ufc_fights_2[[#This Row],[date]])-ufc_fights_2[[#This Row],[b_year]]</f>
        <v>30</v>
      </c>
      <c r="G3497">
        <v>1</v>
      </c>
      <c r="H3497">
        <v>0</v>
      </c>
      <c r="I3497">
        <v>0.3871</v>
      </c>
      <c r="J3497">
        <v>0.3261</v>
      </c>
      <c r="K3497">
        <v>0.3846</v>
      </c>
      <c r="L3497">
        <v>0.3725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2.4305555555555555E-4</v>
      </c>
      <c r="T3497" s="2">
        <v>3.1250000000000001E-4</v>
      </c>
      <c r="U3497">
        <v>0.35089999999999999</v>
      </c>
      <c r="V3497">
        <v>0.21049999999999999</v>
      </c>
      <c r="W3497">
        <v>0.5</v>
      </c>
      <c r="X3497">
        <v>1</v>
      </c>
      <c r="Y3497">
        <v>1</v>
      </c>
      <c r="Z3497">
        <v>0.34039999999999998</v>
      </c>
      <c r="AA3497">
        <v>0.27029999999999998</v>
      </c>
      <c r="AB3497">
        <v>0.5333</v>
      </c>
      <c r="AC3497">
        <v>0.55559999999999998</v>
      </c>
      <c r="AD3497">
        <v>0</v>
      </c>
      <c r="AE3497">
        <v>0</v>
      </c>
      <c r="AF3497" t="s">
        <v>3910</v>
      </c>
      <c r="AG3497" s="2">
        <v>3.460648148148148E-3</v>
      </c>
      <c r="AH3497" t="s">
        <v>3911</v>
      </c>
      <c r="AI3497">
        <v>3</v>
      </c>
      <c r="AJ3497" t="s">
        <v>3928</v>
      </c>
      <c r="AK3497" s="3">
        <v>41699</v>
      </c>
      <c r="AL3497" s="10">
        <f>YEAR(ufc_fights_2[[#This Row],[date]])</f>
        <v>2014</v>
      </c>
      <c r="AM3497" t="s">
        <v>3983</v>
      </c>
      <c r="AN3497">
        <v>28</v>
      </c>
      <c r="AO3497" t="s">
        <v>3913</v>
      </c>
      <c r="AP3497">
        <f>IF(ufc_fights_2[[#This Row],[winner]]="Red",ufc_fights_2[[#This Row],[r_fighter_id]],ufc_fights_2[[#This Row],[b_fighter_id]])</f>
        <v>2145</v>
      </c>
      <c r="AQ3497" t="str">
        <f>_xlfn.XLOOKUP(ufc_fights_2[[#This Row],[winnerID]],ufc_fighters[id],ufc_fighters[fighter_name],"xxx",0,1)</f>
        <v>Matt Mitrione</v>
      </c>
    </row>
    <row r="3498" spans="1:43">
      <c r="A3498">
        <v>620</v>
      </c>
      <c r="B3498">
        <v>8</v>
      </c>
      <c r="C3498">
        <f>_xlfn.XLOOKUP(ufc_fights_2[[#This Row],[r_fighter_id]],ufc_fighters[id],ufc_fighters[year],"xxx",0,1)</f>
        <v>1978</v>
      </c>
      <c r="D3498">
        <f>_xlfn.XLOOKUP(ufc_fights_2[[#This Row],[b_fighter_id]],ufc_fighters[id],ufc_fighters[year],"Prázdné",0,1)</f>
        <v>0</v>
      </c>
      <c r="E3498" s="10">
        <f>YEAR(ufc_fights_2[[#This Row],[date]])-ufc_fights_2[[#This Row],[r_year]]</f>
        <v>25</v>
      </c>
      <c r="F3498" s="10">
        <f>YEAR(ufc_fights_2[[#This Row],[date]])-ufc_fights_2[[#This Row],[b_year]]</f>
        <v>2003</v>
      </c>
      <c r="G3498">
        <v>1</v>
      </c>
      <c r="H3498">
        <v>0</v>
      </c>
      <c r="I3498">
        <v>0.54169999999999996</v>
      </c>
      <c r="J3498">
        <v>0.42309999999999998</v>
      </c>
      <c r="K3498">
        <v>0.63329999999999997</v>
      </c>
      <c r="L3498">
        <v>0.51519999999999999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8.1018518518518516E-5</v>
      </c>
      <c r="T3498" s="2">
        <v>9.7222222222222219E-4</v>
      </c>
      <c r="U3498">
        <v>0.56520000000000004</v>
      </c>
      <c r="V3498">
        <v>0.42309999999999998</v>
      </c>
      <c r="W3498">
        <v>0</v>
      </c>
      <c r="X3498">
        <v>0</v>
      </c>
      <c r="Y3498">
        <v>0</v>
      </c>
      <c r="Z3498">
        <v>0.42859999999999998</v>
      </c>
      <c r="AA3498">
        <v>0.44440000000000002</v>
      </c>
      <c r="AB3498">
        <v>0.5625</v>
      </c>
      <c r="AC3498">
        <v>0.4118</v>
      </c>
      <c r="AD3498">
        <v>1</v>
      </c>
      <c r="AE3498">
        <v>0</v>
      </c>
      <c r="AF3498" t="s">
        <v>3926</v>
      </c>
      <c r="AG3498" s="2">
        <v>1.5509259259259259E-3</v>
      </c>
      <c r="AH3498" t="s">
        <v>3911</v>
      </c>
      <c r="AI3498">
        <v>3</v>
      </c>
      <c r="AJ3498" t="s">
        <v>3925</v>
      </c>
      <c r="AK3498" s="3">
        <v>37946</v>
      </c>
      <c r="AL3498" s="10">
        <f>YEAR(ufc_fights_2[[#This Row],[date]])</f>
        <v>2003</v>
      </c>
      <c r="AM3498" t="s">
        <v>3983</v>
      </c>
      <c r="AN3498">
        <v>144</v>
      </c>
      <c r="AO3498" t="s">
        <v>3913</v>
      </c>
      <c r="AP3498">
        <f>IF(ufc_fights_2[[#This Row],[winner]]="Red",ufc_fights_2[[#This Row],[r_fighter_id]],ufc_fights_2[[#This Row],[b_fighter_id]])</f>
        <v>620</v>
      </c>
      <c r="AQ3498" t="str">
        <f>_xlfn.XLOOKUP(ufc_fights_2[[#This Row],[winnerID]],ufc_fighters[id],ufc_fighters[fighter_name],"xxx",0,1)</f>
        <v>Wesley Correira</v>
      </c>
    </row>
    <row r="3499" spans="1:43">
      <c r="A3499">
        <v>2729</v>
      </c>
      <c r="B3499">
        <v>1677</v>
      </c>
      <c r="C3499">
        <f>_xlfn.XLOOKUP(ufc_fights_2[[#This Row],[r_fighter_id]],ufc_fighters[id],ufc_fighters[year],"xxx",0,1)</f>
        <v>1977</v>
      </c>
      <c r="D3499">
        <f>_xlfn.XLOOKUP(ufc_fights_2[[#This Row],[b_fighter_id]],ufc_fighters[id],ufc_fighters[year],"Prázdné",0,1)</f>
        <v>1970</v>
      </c>
      <c r="E3499" s="10">
        <f>YEAR(ufc_fights_2[[#This Row],[date]])-ufc_fights_2[[#This Row],[r_year]]</f>
        <v>25</v>
      </c>
      <c r="F3499" s="10">
        <f>YEAR(ufc_fights_2[[#This Row],[date]])-ufc_fights_2[[#This Row],[b_year]]</f>
        <v>32</v>
      </c>
      <c r="G3499">
        <v>0</v>
      </c>
      <c r="H3499">
        <v>0</v>
      </c>
      <c r="I3499">
        <v>0.57579999999999998</v>
      </c>
      <c r="J3499">
        <v>0.54549999999999998</v>
      </c>
      <c r="K3499">
        <v>0.75319999999999998</v>
      </c>
      <c r="L3499">
        <v>0.81820000000000004</v>
      </c>
      <c r="M3499">
        <v>0.6</v>
      </c>
      <c r="N3499">
        <v>1</v>
      </c>
      <c r="O3499">
        <v>1</v>
      </c>
      <c r="P3499">
        <v>0</v>
      </c>
      <c r="Q3499">
        <v>0</v>
      </c>
      <c r="R3499">
        <v>0</v>
      </c>
      <c r="S3499" s="2">
        <v>4.9768518518518521E-3</v>
      </c>
      <c r="T3499" s="2">
        <v>3.8194444444444446E-4</v>
      </c>
      <c r="U3499">
        <v>0.6</v>
      </c>
      <c r="V3499">
        <v>0.375</v>
      </c>
      <c r="W3499">
        <v>0.33329999999999999</v>
      </c>
      <c r="X3499">
        <v>0</v>
      </c>
      <c r="Y3499">
        <v>1</v>
      </c>
      <c r="Z3499">
        <v>0</v>
      </c>
      <c r="AA3499">
        <v>0.5</v>
      </c>
      <c r="AB3499">
        <v>1</v>
      </c>
      <c r="AC3499">
        <v>0.42859999999999998</v>
      </c>
      <c r="AD3499">
        <v>0.62070000000000003</v>
      </c>
      <c r="AE3499">
        <v>1</v>
      </c>
      <c r="AF3499" t="s">
        <v>3910</v>
      </c>
      <c r="AG3499" s="2">
        <v>2.3726851851851851E-3</v>
      </c>
      <c r="AH3499" t="s">
        <v>3911</v>
      </c>
      <c r="AI3499">
        <v>3</v>
      </c>
      <c r="AJ3499" t="s">
        <v>3925</v>
      </c>
      <c r="AK3499" s="3">
        <v>37386</v>
      </c>
      <c r="AL3499" s="10">
        <f>YEAR(ufc_fights_2[[#This Row],[date]])</f>
        <v>2002</v>
      </c>
      <c r="AM3499" t="s">
        <v>3983</v>
      </c>
      <c r="AN3499">
        <v>152</v>
      </c>
      <c r="AO3499" t="s">
        <v>3913</v>
      </c>
      <c r="AP3499">
        <f>IF(ufc_fights_2[[#This Row],[winner]]="Red",ufc_fights_2[[#This Row],[r_fighter_id]],ufc_fights_2[[#This Row],[b_fighter_id]])</f>
        <v>2729</v>
      </c>
      <c r="AQ3499" t="str">
        <f>_xlfn.XLOOKUP(ufc_fights_2[[#This Row],[winnerID]],ufc_fighters[id],ufc_fighters[fighter_name],"xxx",0,1)</f>
        <v>Ricco Rodriguez</v>
      </c>
    </row>
    <row r="3500" spans="1:43">
      <c r="A3500">
        <v>3180</v>
      </c>
      <c r="B3500">
        <v>720</v>
      </c>
      <c r="C3500">
        <f>_xlfn.XLOOKUP(ufc_fights_2[[#This Row],[r_fighter_id]],ufc_fighters[id],ufc_fighters[year],"xxx",0,1)</f>
        <v>1993</v>
      </c>
      <c r="D3500">
        <f>_xlfn.XLOOKUP(ufc_fights_2[[#This Row],[b_fighter_id]],ufc_fighters[id],ufc_fighters[year],"Prázdné",0,1)</f>
        <v>1986</v>
      </c>
      <c r="E3500" s="10">
        <f>YEAR(ufc_fights_2[[#This Row],[date]])-ufc_fights_2[[#This Row],[r_year]]</f>
        <v>26</v>
      </c>
      <c r="F3500" s="10">
        <f>YEAR(ufc_fights_2[[#This Row],[date]])-ufc_fights_2[[#This Row],[b_year]]</f>
        <v>33</v>
      </c>
      <c r="G3500">
        <v>0</v>
      </c>
      <c r="H3500">
        <v>1</v>
      </c>
      <c r="I3500">
        <v>0.66669999999999996</v>
      </c>
      <c r="J3500">
        <v>0.33329999999999999</v>
      </c>
      <c r="K3500">
        <v>0.85</v>
      </c>
      <c r="L3500">
        <v>0.42859999999999998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7.9861111111111116E-4</v>
      </c>
      <c r="T3500" s="2">
        <v>1.3888888888888889E-4</v>
      </c>
      <c r="U3500">
        <v>0.625</v>
      </c>
      <c r="V3500">
        <v>0.2</v>
      </c>
      <c r="W3500">
        <v>1</v>
      </c>
      <c r="X3500">
        <v>0</v>
      </c>
      <c r="Y3500">
        <v>0</v>
      </c>
      <c r="Z3500">
        <v>0.66669999999999996</v>
      </c>
      <c r="AA3500">
        <v>0.5</v>
      </c>
      <c r="AB3500">
        <v>0.66669999999999996</v>
      </c>
      <c r="AC3500">
        <v>0</v>
      </c>
      <c r="AD3500">
        <v>0</v>
      </c>
      <c r="AE3500">
        <v>0</v>
      </c>
      <c r="AF3500" t="s">
        <v>3910</v>
      </c>
      <c r="AG3500" s="2">
        <v>1.5046296296296296E-3</v>
      </c>
      <c r="AH3500" t="s">
        <v>3911</v>
      </c>
      <c r="AI3500">
        <v>3</v>
      </c>
      <c r="AJ3500" t="s">
        <v>3966</v>
      </c>
      <c r="AK3500" s="3">
        <v>43743</v>
      </c>
      <c r="AL3500" s="10">
        <f>YEAR(ufc_fights_2[[#This Row],[date]])</f>
        <v>2019</v>
      </c>
      <c r="AM3500" t="s">
        <v>3983</v>
      </c>
      <c r="AN3500">
        <v>14</v>
      </c>
      <c r="AO3500" t="s">
        <v>3918</v>
      </c>
      <c r="AP3500">
        <f>IF(ufc_fights_2[[#This Row],[winner]]="Red",ufc_fights_2[[#This Row],[r_fighter_id]],ufc_fights_2[[#This Row],[b_fighter_id]])</f>
        <v>720</v>
      </c>
      <c r="AQ3500" t="str">
        <f>_xlfn.XLOOKUP(ufc_fights_2[[#This Row],[winnerID]],ufc_fighters[id],ufc_fighters[fighter_name],"xxx",0,1)</f>
        <v>Yorgan De Castro</v>
      </c>
    </row>
    <row r="3501" spans="1:43">
      <c r="A3501">
        <v>1128</v>
      </c>
      <c r="B3501">
        <v>594</v>
      </c>
      <c r="C3501">
        <f>_xlfn.XLOOKUP(ufc_fights_2[[#This Row],[r_fighter_id]],ufc_fighters[id],ufc_fighters[year],"xxx",0,1)</f>
        <v>1992</v>
      </c>
      <c r="D3501">
        <f>_xlfn.XLOOKUP(ufc_fights_2[[#This Row],[b_fighter_id]],ufc_fighters[id],ufc_fighters[year],"Prázdné",0,1)</f>
        <v>1980</v>
      </c>
      <c r="E3501" s="10">
        <f>YEAR(ufc_fights_2[[#This Row],[date]])-ufc_fights_2[[#This Row],[r_year]]</f>
        <v>25</v>
      </c>
      <c r="F3501" s="10">
        <f>YEAR(ufc_fights_2[[#This Row],[date]])-ufc_fights_2[[#This Row],[b_year]]</f>
        <v>37</v>
      </c>
      <c r="G3501">
        <v>0</v>
      </c>
      <c r="H3501">
        <v>0</v>
      </c>
      <c r="I3501">
        <v>0.64810000000000001</v>
      </c>
      <c r="J3501">
        <v>0.25</v>
      </c>
      <c r="K3501">
        <v>0.6714</v>
      </c>
      <c r="L3501">
        <v>0.4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 s="2">
        <v>9.4907407407407408E-4</v>
      </c>
      <c r="T3501" s="2">
        <v>0</v>
      </c>
      <c r="U3501">
        <v>0.62749999999999995</v>
      </c>
      <c r="V3501">
        <v>0.1429</v>
      </c>
      <c r="W3501">
        <v>1</v>
      </c>
      <c r="X3501">
        <v>1</v>
      </c>
      <c r="Y3501">
        <v>0</v>
      </c>
      <c r="Z3501">
        <v>0.5</v>
      </c>
      <c r="AA3501">
        <v>0.1429</v>
      </c>
      <c r="AB3501">
        <v>0.47060000000000002</v>
      </c>
      <c r="AC3501">
        <v>1</v>
      </c>
      <c r="AD3501">
        <v>0.86960000000000004</v>
      </c>
      <c r="AE3501">
        <v>0</v>
      </c>
      <c r="AF3501" t="s">
        <v>3933</v>
      </c>
      <c r="AG3501" s="2">
        <v>1.4814814814814814E-3</v>
      </c>
      <c r="AH3501" t="s">
        <v>3911</v>
      </c>
      <c r="AI3501">
        <v>3</v>
      </c>
      <c r="AJ3501" t="s">
        <v>3935</v>
      </c>
      <c r="AK3501" s="3">
        <v>43036</v>
      </c>
      <c r="AL3501" s="10">
        <f>YEAR(ufc_fights_2[[#This Row],[date]])</f>
        <v>2017</v>
      </c>
      <c r="AM3501" t="s">
        <v>3983</v>
      </c>
      <c r="AN3501">
        <v>6</v>
      </c>
      <c r="AO3501" t="s">
        <v>3913</v>
      </c>
      <c r="AP3501">
        <f>IF(ufc_fights_2[[#This Row],[winner]]="Red",ufc_fights_2[[#This Row],[r_fighter_id]],ufc_fights_2[[#This Row],[b_fighter_id]])</f>
        <v>1128</v>
      </c>
      <c r="AQ3501" t="str">
        <f>_xlfn.XLOOKUP(ufc_fights_2[[#This Row],[winnerID]],ufc_fighters[id],ufc_fighters[fighter_name],"xxx",0,1)</f>
        <v>Marcelo Golm</v>
      </c>
    </row>
    <row r="3502" spans="1:43">
      <c r="A3502">
        <v>1323</v>
      </c>
      <c r="B3502">
        <v>3044</v>
      </c>
      <c r="C3502">
        <f>_xlfn.XLOOKUP(ufc_fights_2[[#This Row],[r_fighter_id]],ufc_fighters[id],ufc_fighters[year],"xxx",0,1)</f>
        <v>1993</v>
      </c>
      <c r="D3502">
        <f>_xlfn.XLOOKUP(ufc_fights_2[[#This Row],[b_fighter_id]],ufc_fighters[id],ufc_fighters[year],"Prázdné",0,1)</f>
        <v>1982</v>
      </c>
      <c r="E3502" s="10">
        <f>YEAR(ufc_fights_2[[#This Row],[date]])-ufc_fights_2[[#This Row],[r_year]]</f>
        <v>23</v>
      </c>
      <c r="F3502" s="10">
        <f>YEAR(ufc_fights_2[[#This Row],[date]])-ufc_fights_2[[#This Row],[b_year]]</f>
        <v>34</v>
      </c>
      <c r="G3502">
        <v>0</v>
      </c>
      <c r="H3502">
        <v>0</v>
      </c>
      <c r="I3502">
        <v>0.46510000000000001</v>
      </c>
      <c r="J3502">
        <v>0.4118</v>
      </c>
      <c r="K3502">
        <v>0.54610000000000003</v>
      </c>
      <c r="L3502">
        <v>0.69469999999999998</v>
      </c>
      <c r="M3502">
        <v>0.1429</v>
      </c>
      <c r="N3502">
        <v>0</v>
      </c>
      <c r="O3502">
        <v>1</v>
      </c>
      <c r="P3502">
        <v>0</v>
      </c>
      <c r="Q3502">
        <v>0</v>
      </c>
      <c r="R3502">
        <v>0</v>
      </c>
      <c r="S3502" s="2">
        <v>4.178240740740741E-3</v>
      </c>
      <c r="T3502" s="2">
        <v>0</v>
      </c>
      <c r="U3502">
        <v>0.4103</v>
      </c>
      <c r="V3502">
        <v>0.30769999999999997</v>
      </c>
      <c r="W3502">
        <v>1</v>
      </c>
      <c r="X3502">
        <v>0</v>
      </c>
      <c r="Y3502">
        <v>0.66669999999999996</v>
      </c>
      <c r="Z3502">
        <v>0.26669999999999999</v>
      </c>
      <c r="AA3502">
        <v>0.2727</v>
      </c>
      <c r="AB3502">
        <v>0.44440000000000002</v>
      </c>
      <c r="AC3502">
        <v>0.63639999999999997</v>
      </c>
      <c r="AD3502">
        <v>0.63160000000000005</v>
      </c>
      <c r="AE3502">
        <v>1</v>
      </c>
      <c r="AF3502" t="s">
        <v>3933</v>
      </c>
      <c r="AG3502" s="2">
        <v>2.7546296296296294E-3</v>
      </c>
      <c r="AH3502" t="s">
        <v>3911</v>
      </c>
      <c r="AI3502">
        <v>3</v>
      </c>
      <c r="AJ3502" t="s">
        <v>3937</v>
      </c>
      <c r="AK3502" s="3">
        <v>42574</v>
      </c>
      <c r="AL3502" s="10">
        <f>YEAR(ufc_fights_2[[#This Row],[date]])</f>
        <v>2016</v>
      </c>
      <c r="AM3502" t="s">
        <v>3983</v>
      </c>
      <c r="AN3502">
        <v>8</v>
      </c>
      <c r="AO3502" t="s">
        <v>3913</v>
      </c>
      <c r="AP3502">
        <f>IF(ufc_fights_2[[#This Row],[winner]]="Red",ufc_fights_2[[#This Row],[r_fighter_id]],ufc_fights_2[[#This Row],[b_fighter_id]])</f>
        <v>1323</v>
      </c>
      <c r="AQ3502" t="str">
        <f>_xlfn.XLOOKUP(ufc_fights_2[[#This Row],[winnerID]],ufc_fighters[id],ufc_fighters[fighter_name],"xxx",0,1)</f>
        <v>Luis Henrique</v>
      </c>
    </row>
    <row r="3503" spans="1:43">
      <c r="A3503">
        <v>1323</v>
      </c>
      <c r="B3503">
        <v>594</v>
      </c>
      <c r="C3503">
        <f>_xlfn.XLOOKUP(ufc_fights_2[[#This Row],[r_fighter_id]],ufc_fighters[id],ufc_fighters[year],"xxx",0,1)</f>
        <v>1993</v>
      </c>
      <c r="D3503">
        <f>_xlfn.XLOOKUP(ufc_fights_2[[#This Row],[b_fighter_id]],ufc_fighters[id],ufc_fighters[year],"Prázdné",0,1)</f>
        <v>1980</v>
      </c>
      <c r="E3503" s="10">
        <f>YEAR(ufc_fights_2[[#This Row],[date]])-ufc_fights_2[[#This Row],[r_year]]</f>
        <v>23</v>
      </c>
      <c r="F3503" s="10">
        <f>YEAR(ufc_fights_2[[#This Row],[date]])-ufc_fights_2[[#This Row],[b_year]]</f>
        <v>36</v>
      </c>
      <c r="G3503">
        <v>0</v>
      </c>
      <c r="H3503">
        <v>0</v>
      </c>
      <c r="I3503">
        <v>0.59619999999999995</v>
      </c>
      <c r="J3503">
        <v>0.21429999999999999</v>
      </c>
      <c r="K3503">
        <v>0.6552</v>
      </c>
      <c r="L3503">
        <v>0.74419999999999997</v>
      </c>
      <c r="M3503">
        <v>1</v>
      </c>
      <c r="N3503">
        <v>0</v>
      </c>
      <c r="O3503">
        <v>2</v>
      </c>
      <c r="P3503">
        <v>0</v>
      </c>
      <c r="Q3503">
        <v>0</v>
      </c>
      <c r="R3503">
        <v>0</v>
      </c>
      <c r="S3503" s="2">
        <v>6.4120370370370373E-3</v>
      </c>
      <c r="T3503" s="2">
        <v>0</v>
      </c>
      <c r="U3503">
        <v>0.55320000000000003</v>
      </c>
      <c r="V3503">
        <v>8.3299999999999999E-2</v>
      </c>
      <c r="W3503">
        <v>1</v>
      </c>
      <c r="X3503">
        <v>1</v>
      </c>
      <c r="Y3503">
        <v>0</v>
      </c>
      <c r="Z3503">
        <v>0.42109999999999997</v>
      </c>
      <c r="AA3503">
        <v>8.3299999999999999E-2</v>
      </c>
      <c r="AB3503">
        <v>1</v>
      </c>
      <c r="AC3503">
        <v>1</v>
      </c>
      <c r="AD3503">
        <v>0.6774</v>
      </c>
      <c r="AE3503">
        <v>0</v>
      </c>
      <c r="AF3503" t="s">
        <v>3933</v>
      </c>
      <c r="AG3503" s="2">
        <v>1.5277777777777779E-3</v>
      </c>
      <c r="AH3503" t="s">
        <v>3911</v>
      </c>
      <c r="AI3503">
        <v>3</v>
      </c>
      <c r="AJ3503" t="s">
        <v>3935</v>
      </c>
      <c r="AK3503" s="3">
        <v>42693</v>
      </c>
      <c r="AL3503" s="10">
        <f>YEAR(ufc_fights_2[[#This Row],[date]])</f>
        <v>2016</v>
      </c>
      <c r="AM3503" t="s">
        <v>3983</v>
      </c>
      <c r="AN3503">
        <v>6</v>
      </c>
      <c r="AO3503" t="s">
        <v>3913</v>
      </c>
      <c r="AP3503">
        <f>IF(ufc_fights_2[[#This Row],[winner]]="Red",ufc_fights_2[[#This Row],[r_fighter_id]],ufc_fights_2[[#This Row],[b_fighter_id]])</f>
        <v>1323</v>
      </c>
      <c r="AQ3503" t="str">
        <f>_xlfn.XLOOKUP(ufc_fights_2[[#This Row],[winnerID]],ufc_fighters[id],ufc_fighters[fighter_name],"xxx",0,1)</f>
        <v>Luis Henrique</v>
      </c>
    </row>
    <row r="3504" spans="1:43">
      <c r="A3504">
        <v>1067</v>
      </c>
      <c r="B3504">
        <v>2512</v>
      </c>
      <c r="C3504">
        <f>_xlfn.XLOOKUP(ufc_fights_2[[#This Row],[r_fighter_id]],ufc_fighters[id],ufc_fighters[year],"xxx",0,1)</f>
        <v>1990</v>
      </c>
      <c r="D3504">
        <f>_xlfn.XLOOKUP(ufc_fights_2[[#This Row],[b_fighter_id]],ufc_fighters[id],ufc_fighters[year],"Prázdné",0,1)</f>
        <v>1989</v>
      </c>
      <c r="E3504" s="10">
        <f>YEAR(ufc_fights_2[[#This Row],[date]])-ufc_fights_2[[#This Row],[r_year]]</f>
        <v>29</v>
      </c>
      <c r="F3504" s="10">
        <f>YEAR(ufc_fights_2[[#This Row],[date]])-ufc_fights_2[[#This Row],[b_year]]</f>
        <v>30</v>
      </c>
      <c r="G3504">
        <v>0</v>
      </c>
      <c r="H3504">
        <v>0</v>
      </c>
      <c r="I3504">
        <v>0.68179999999999996</v>
      </c>
      <c r="J3504">
        <v>0.17069999999999999</v>
      </c>
      <c r="K3504">
        <v>0.71430000000000005</v>
      </c>
      <c r="L3504">
        <v>0.20930000000000001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 s="2">
        <v>3.8194444444444446E-4</v>
      </c>
      <c r="T3504" s="2">
        <v>1.1574074074074073E-5</v>
      </c>
      <c r="U3504">
        <v>0.53849999999999998</v>
      </c>
      <c r="V3504">
        <v>0.1389</v>
      </c>
      <c r="W3504">
        <v>0.8</v>
      </c>
      <c r="X3504">
        <v>1</v>
      </c>
      <c r="Y3504">
        <v>0</v>
      </c>
      <c r="Z3504">
        <v>0.73680000000000001</v>
      </c>
      <c r="AA3504">
        <v>0.16220000000000001</v>
      </c>
      <c r="AB3504">
        <v>1</v>
      </c>
      <c r="AC3504">
        <v>0.25</v>
      </c>
      <c r="AD3504">
        <v>0</v>
      </c>
      <c r="AE3504">
        <v>0</v>
      </c>
      <c r="AF3504" t="s">
        <v>3933</v>
      </c>
      <c r="AG3504" s="2">
        <v>2.9166666666666668E-3</v>
      </c>
      <c r="AH3504" t="s">
        <v>3911</v>
      </c>
      <c r="AI3504">
        <v>3</v>
      </c>
      <c r="AJ3504" t="s">
        <v>3952</v>
      </c>
      <c r="AK3504" s="3">
        <v>43687</v>
      </c>
      <c r="AL3504" s="10">
        <f>YEAR(ufc_fights_2[[#This Row],[date]])</f>
        <v>2019</v>
      </c>
      <c r="AM3504" t="s">
        <v>3983</v>
      </c>
      <c r="AN3504">
        <v>132</v>
      </c>
      <c r="AO3504" t="s">
        <v>3913</v>
      </c>
      <c r="AP3504">
        <f>IF(ufc_fights_2[[#This Row],[winner]]="Red",ufc_fights_2[[#This Row],[r_fighter_id]],ufc_fights_2[[#This Row],[b_fighter_id]])</f>
        <v>1067</v>
      </c>
      <c r="AQ3504" t="str">
        <f>_xlfn.XLOOKUP(ufc_fights_2[[#This Row],[winnerID]],ufc_fighters[id],ufc_fighters[fighter_name],"xxx",0,1)</f>
        <v>Ciryl Gane</v>
      </c>
    </row>
    <row r="3505" spans="1:43">
      <c r="A3505">
        <v>1067</v>
      </c>
      <c r="B3505">
        <v>321</v>
      </c>
      <c r="C3505">
        <f>_xlfn.XLOOKUP(ufc_fights_2[[#This Row],[r_fighter_id]],ufc_fighters[id],ufc_fighters[year],"xxx",0,1)</f>
        <v>1990</v>
      </c>
      <c r="D3505">
        <f>_xlfn.XLOOKUP(ufc_fights_2[[#This Row],[b_fighter_id]],ufc_fighters[id],ufc_fighters[year],"Prázdné",0,1)</f>
        <v>1991</v>
      </c>
      <c r="E3505" s="10">
        <f>YEAR(ufc_fights_2[[#This Row],[date]])-ufc_fights_2[[#This Row],[r_year]]</f>
        <v>29</v>
      </c>
      <c r="F3505" s="10">
        <f>YEAR(ufc_fights_2[[#This Row],[date]])-ufc_fights_2[[#This Row],[b_year]]</f>
        <v>28</v>
      </c>
      <c r="G3505">
        <v>0</v>
      </c>
      <c r="H3505">
        <v>0</v>
      </c>
      <c r="I3505">
        <v>0.40620000000000001</v>
      </c>
      <c r="J3505">
        <v>0.30769999999999997</v>
      </c>
      <c r="K3505">
        <v>0.40620000000000001</v>
      </c>
      <c r="L3505">
        <v>0.30769999999999997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</v>
      </c>
      <c r="T3505" s="2">
        <v>0</v>
      </c>
      <c r="U3505">
        <v>0.28799999999999998</v>
      </c>
      <c r="V3505">
        <v>0.15659999999999999</v>
      </c>
      <c r="W3505">
        <v>0.81479999999999997</v>
      </c>
      <c r="X3505">
        <v>0.875</v>
      </c>
      <c r="Y3505">
        <v>0.93330000000000002</v>
      </c>
      <c r="Z3505">
        <v>0.3775</v>
      </c>
      <c r="AA3505">
        <v>0.30769999999999997</v>
      </c>
      <c r="AB3505">
        <v>0.88890000000000002</v>
      </c>
      <c r="AC3505">
        <v>0</v>
      </c>
      <c r="AD3505">
        <v>0</v>
      </c>
      <c r="AE3505">
        <v>0</v>
      </c>
      <c r="AF3505" t="s">
        <v>3915</v>
      </c>
      <c r="AG3505" s="2">
        <v>3.472222222222222E-3</v>
      </c>
      <c r="AH3505" t="s">
        <v>3911</v>
      </c>
      <c r="AI3505">
        <v>3</v>
      </c>
      <c r="AJ3505" t="s">
        <v>3931</v>
      </c>
      <c r="AK3505" s="3">
        <v>43820</v>
      </c>
      <c r="AL3505" s="10">
        <f>YEAR(ufc_fights_2[[#This Row],[date]])</f>
        <v>2019</v>
      </c>
      <c r="AM3505" t="s">
        <v>3983</v>
      </c>
      <c r="AN3505">
        <v>124</v>
      </c>
      <c r="AO3505" t="s">
        <v>3913</v>
      </c>
      <c r="AP3505">
        <f>IF(ufc_fights_2[[#This Row],[winner]]="Red",ufc_fights_2[[#This Row],[r_fighter_id]],ufc_fights_2[[#This Row],[b_fighter_id]])</f>
        <v>1067</v>
      </c>
      <c r="AQ3505" t="str">
        <f>_xlfn.XLOOKUP(ufc_fights_2[[#This Row],[winnerID]],ufc_fighters[id],ufc_fighters[fighter_name],"xxx",0,1)</f>
        <v>Ciryl Gane</v>
      </c>
    </row>
    <row r="3506" spans="1:43">
      <c r="A3506">
        <v>1067</v>
      </c>
      <c r="B3506">
        <v>2013</v>
      </c>
      <c r="C3506">
        <f>_xlfn.XLOOKUP(ufc_fights_2[[#This Row],[r_fighter_id]],ufc_fighters[id],ufc_fighters[year],"xxx",0,1)</f>
        <v>1990</v>
      </c>
      <c r="D3506">
        <f>_xlfn.XLOOKUP(ufc_fights_2[[#This Row],[b_fighter_id]],ufc_fighters[id],ufc_fighters[year],"Prázdné",0,1)</f>
        <v>1992</v>
      </c>
      <c r="E3506" s="10">
        <f>YEAR(ufc_fights_2[[#This Row],[date]])-ufc_fights_2[[#This Row],[r_year]]</f>
        <v>29</v>
      </c>
      <c r="F3506" s="10">
        <f>YEAR(ufc_fights_2[[#This Row],[date]])-ufc_fights_2[[#This Row],[b_year]]</f>
        <v>27</v>
      </c>
      <c r="G3506">
        <v>1</v>
      </c>
      <c r="H3506">
        <v>0</v>
      </c>
      <c r="I3506">
        <v>0.5595</v>
      </c>
      <c r="J3506">
        <v>0.26450000000000001</v>
      </c>
      <c r="K3506">
        <v>0.57230000000000003</v>
      </c>
      <c r="L3506">
        <v>0.30299999999999999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 s="2">
        <v>1.5856481481481481E-3</v>
      </c>
      <c r="T3506" s="2">
        <v>2.3148148148148147E-5</v>
      </c>
      <c r="U3506">
        <v>0.44640000000000002</v>
      </c>
      <c r="V3506">
        <v>0.15559999999999999</v>
      </c>
      <c r="W3506">
        <v>0.75</v>
      </c>
      <c r="X3506">
        <v>0.875</v>
      </c>
      <c r="Y3506">
        <v>0.59089999999999998</v>
      </c>
      <c r="Z3506">
        <v>0.53120000000000001</v>
      </c>
      <c r="AA3506">
        <v>0.25419999999999998</v>
      </c>
      <c r="AB3506">
        <v>0.75860000000000005</v>
      </c>
      <c r="AC3506">
        <v>0.66669999999999996</v>
      </c>
      <c r="AD3506">
        <v>0.36359999999999998</v>
      </c>
      <c r="AE3506">
        <v>0</v>
      </c>
      <c r="AF3506" t="s">
        <v>3933</v>
      </c>
      <c r="AG3506" s="2">
        <v>3.3101851851851851E-3</v>
      </c>
      <c r="AH3506" t="s">
        <v>3911</v>
      </c>
      <c r="AI3506">
        <v>3</v>
      </c>
      <c r="AJ3506" t="s">
        <v>3914</v>
      </c>
      <c r="AK3506" s="3">
        <v>43764</v>
      </c>
      <c r="AL3506" s="10">
        <f>YEAR(ufc_fights_2[[#This Row],[date]])</f>
        <v>2019</v>
      </c>
      <c r="AM3506" t="s">
        <v>3983</v>
      </c>
      <c r="AN3506">
        <v>57</v>
      </c>
      <c r="AO3506" t="s">
        <v>3913</v>
      </c>
      <c r="AP3506">
        <f>IF(ufc_fights_2[[#This Row],[winner]]="Red",ufc_fights_2[[#This Row],[r_fighter_id]],ufc_fights_2[[#This Row],[b_fighter_id]])</f>
        <v>1067</v>
      </c>
      <c r="AQ3506" t="str">
        <f>_xlfn.XLOOKUP(ufc_fights_2[[#This Row],[winnerID]],ufc_fighters[id],ufc_fighters[fighter_name],"xxx",0,1)</f>
        <v>Ciryl Gane</v>
      </c>
    </row>
    <row r="3507" spans="1:43">
      <c r="A3507">
        <v>2189</v>
      </c>
      <c r="B3507">
        <v>2145</v>
      </c>
      <c r="C3507">
        <f>_xlfn.XLOOKUP(ufc_fights_2[[#This Row],[r_fighter_id]],ufc_fighters[id],ufc_fighters[year],"xxx",0,1)</f>
        <v>1986</v>
      </c>
      <c r="D3507">
        <f>_xlfn.XLOOKUP(ufc_fights_2[[#This Row],[b_fighter_id]],ufc_fighters[id],ufc_fighters[year],"Prázdné",0,1)</f>
        <v>1978</v>
      </c>
      <c r="E3507" s="10">
        <f>YEAR(ufc_fights_2[[#This Row],[date]])-ufc_fights_2[[#This Row],[r_year]]</f>
        <v>25</v>
      </c>
      <c r="F3507" s="10">
        <f>YEAR(ufc_fights_2[[#This Row],[date]])-ufc_fights_2[[#This Row],[b_year]]</f>
        <v>33</v>
      </c>
      <c r="G3507">
        <v>0</v>
      </c>
      <c r="H3507">
        <v>3</v>
      </c>
      <c r="I3507">
        <v>0.18890000000000001</v>
      </c>
      <c r="J3507">
        <v>0.46250000000000002</v>
      </c>
      <c r="K3507">
        <v>0.22919999999999999</v>
      </c>
      <c r="L3507">
        <v>0.51139999999999997</v>
      </c>
      <c r="M3507">
        <v>0.66669999999999996</v>
      </c>
      <c r="N3507">
        <v>0</v>
      </c>
      <c r="O3507">
        <v>0</v>
      </c>
      <c r="P3507">
        <v>0</v>
      </c>
      <c r="Q3507">
        <v>1</v>
      </c>
      <c r="R3507">
        <v>0</v>
      </c>
      <c r="S3507" s="2">
        <v>1.261574074074074E-3</v>
      </c>
      <c r="T3507" s="2">
        <v>6.134259259259259E-4</v>
      </c>
      <c r="U3507">
        <v>0.14810000000000001</v>
      </c>
      <c r="V3507">
        <v>0.3906</v>
      </c>
      <c r="W3507">
        <v>0.25</v>
      </c>
      <c r="X3507">
        <v>0.8</v>
      </c>
      <c r="Y3507">
        <v>0.78569999999999995</v>
      </c>
      <c r="Z3507">
        <v>0.17979999999999999</v>
      </c>
      <c r="AA3507">
        <v>0.44590000000000002</v>
      </c>
      <c r="AB3507">
        <v>1</v>
      </c>
      <c r="AC3507">
        <v>0.66669999999999996</v>
      </c>
      <c r="AD3507">
        <v>0</v>
      </c>
      <c r="AE3507">
        <v>0.66669999999999996</v>
      </c>
      <c r="AF3507" t="s">
        <v>3910</v>
      </c>
      <c r="AG3507" s="2">
        <v>3.1018518518518517E-3</v>
      </c>
      <c r="AH3507" t="s">
        <v>3911</v>
      </c>
      <c r="AI3507">
        <v>3</v>
      </c>
      <c r="AJ3507" t="s">
        <v>4053</v>
      </c>
      <c r="AK3507" s="3">
        <v>40720</v>
      </c>
      <c r="AL3507" s="10">
        <f>YEAR(ufc_fights_2[[#This Row],[date]])</f>
        <v>2011</v>
      </c>
      <c r="AM3507" t="s">
        <v>3983</v>
      </c>
      <c r="AN3507">
        <v>29</v>
      </c>
      <c r="AO3507" t="s">
        <v>3918</v>
      </c>
      <c r="AP3507">
        <f>IF(ufc_fights_2[[#This Row],[winner]]="Red",ufc_fights_2[[#This Row],[r_fighter_id]],ufc_fights_2[[#This Row],[b_fighter_id]])</f>
        <v>2145</v>
      </c>
      <c r="AQ3507" t="str">
        <f>_xlfn.XLOOKUP(ufc_fights_2[[#This Row],[winnerID]],ufc_fighters[id],ufc_fighters[fighter_name],"xxx",0,1)</f>
        <v>Matt Mitrione</v>
      </c>
    </row>
    <row r="3508" spans="1:43">
      <c r="A3508">
        <v>807</v>
      </c>
      <c r="B3508">
        <v>1067</v>
      </c>
      <c r="C3508">
        <f>_xlfn.XLOOKUP(ufc_fights_2[[#This Row],[r_fighter_id]],ufc_fighters[id],ufc_fighters[year],"xxx",0,1)</f>
        <v>1984</v>
      </c>
      <c r="D3508">
        <f>_xlfn.XLOOKUP(ufc_fights_2[[#This Row],[b_fighter_id]],ufc_fighters[id],ufc_fighters[year],"Prázdné",0,1)</f>
        <v>1990</v>
      </c>
      <c r="E3508" s="10">
        <f>YEAR(ufc_fights_2[[#This Row],[date]])-ufc_fights_2[[#This Row],[r_year]]</f>
        <v>36</v>
      </c>
      <c r="F3508" s="10">
        <f>YEAR(ufc_fights_2[[#This Row],[date]])-ufc_fights_2[[#This Row],[b_year]]</f>
        <v>30</v>
      </c>
      <c r="G3508">
        <v>0</v>
      </c>
      <c r="H3508">
        <v>1</v>
      </c>
      <c r="I3508">
        <v>0.28570000000000001</v>
      </c>
      <c r="J3508">
        <v>0.73750000000000004</v>
      </c>
      <c r="K3508">
        <v>0.30559999999999998</v>
      </c>
      <c r="L3508">
        <v>0.74390000000000001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</v>
      </c>
      <c r="T3508" s="2">
        <v>2.8935185185185184E-4</v>
      </c>
      <c r="U3508">
        <v>0.23080000000000001</v>
      </c>
      <c r="V3508">
        <v>0.46429999999999999</v>
      </c>
      <c r="W3508">
        <v>0.42859999999999998</v>
      </c>
      <c r="X3508">
        <v>0.5</v>
      </c>
      <c r="Y3508">
        <v>0.90620000000000001</v>
      </c>
      <c r="Z3508">
        <v>0.28570000000000001</v>
      </c>
      <c r="AA3508">
        <v>0.71619999999999995</v>
      </c>
      <c r="AB3508">
        <v>0</v>
      </c>
      <c r="AC3508">
        <v>1</v>
      </c>
      <c r="AD3508">
        <v>0</v>
      </c>
      <c r="AE3508">
        <v>1</v>
      </c>
      <c r="AF3508" t="s">
        <v>3910</v>
      </c>
      <c r="AG3508" s="2">
        <v>1.7824074074074075E-3</v>
      </c>
      <c r="AH3508" t="s">
        <v>3911</v>
      </c>
      <c r="AI3508">
        <v>3</v>
      </c>
      <c r="AJ3508" t="s">
        <v>3940</v>
      </c>
      <c r="AK3508" s="3">
        <v>44177</v>
      </c>
      <c r="AL3508" s="10">
        <f>YEAR(ufc_fights_2[[#This Row],[date]])</f>
        <v>2020</v>
      </c>
      <c r="AM3508" t="s">
        <v>3983</v>
      </c>
      <c r="AN3508">
        <v>1</v>
      </c>
      <c r="AO3508" t="s">
        <v>3918</v>
      </c>
      <c r="AP3508">
        <f>IF(ufc_fights_2[[#This Row],[winner]]="Red",ufc_fights_2[[#This Row],[r_fighter_id]],ufc_fights_2[[#This Row],[b_fighter_id]])</f>
        <v>1067</v>
      </c>
      <c r="AQ3508" t="str">
        <f>_xlfn.XLOOKUP(ufc_fights_2[[#This Row],[winnerID]],ufc_fighters[id],ufc_fighters[fighter_name],"xxx",0,1)</f>
        <v>Ciryl Gane</v>
      </c>
    </row>
    <row r="3509" spans="1:43">
      <c r="A3509">
        <v>1123</v>
      </c>
      <c r="B3509">
        <v>3064</v>
      </c>
      <c r="C3509">
        <f>_xlfn.XLOOKUP(ufc_fights_2[[#This Row],[r_fighter_id]],ufc_fighters[id],ufc_fighters[year],"xxx",0,1)</f>
        <v>1983</v>
      </c>
      <c r="D3509">
        <f>_xlfn.XLOOKUP(ufc_fights_2[[#This Row],[b_fighter_id]],ufc_fighters[id],ufc_fighters[year],"Prázdné",0,1)</f>
        <v>1989</v>
      </c>
      <c r="E3509" s="10">
        <f>YEAR(ufc_fights_2[[#This Row],[date]])-ufc_fights_2[[#This Row],[r_year]]</f>
        <v>35</v>
      </c>
      <c r="F3509" s="10">
        <f>YEAR(ufc_fights_2[[#This Row],[date]])-ufc_fights_2[[#This Row],[b_year]]</f>
        <v>29</v>
      </c>
      <c r="G3509">
        <v>0</v>
      </c>
      <c r="H3509">
        <v>0</v>
      </c>
      <c r="I3509">
        <v>0.64859999999999995</v>
      </c>
      <c r="J3509">
        <v>0.7</v>
      </c>
      <c r="K3509">
        <v>0.80220000000000002</v>
      </c>
      <c r="L3509">
        <v>0.74650000000000005</v>
      </c>
      <c r="M3509">
        <v>0</v>
      </c>
      <c r="N3509">
        <v>0.66669999999999996</v>
      </c>
      <c r="O3509">
        <v>0</v>
      </c>
      <c r="P3509">
        <v>2</v>
      </c>
      <c r="Q3509">
        <v>1</v>
      </c>
      <c r="R3509">
        <v>1</v>
      </c>
      <c r="S3509" s="2">
        <v>2.4189814814814816E-3</v>
      </c>
      <c r="T3509" s="2">
        <v>2.9513888888888888E-3</v>
      </c>
      <c r="U3509">
        <v>0.45829999999999999</v>
      </c>
      <c r="V3509">
        <v>0.6875</v>
      </c>
      <c r="W3509">
        <v>1</v>
      </c>
      <c r="X3509">
        <v>1</v>
      </c>
      <c r="Y3509">
        <v>1</v>
      </c>
      <c r="Z3509">
        <v>0.4118</v>
      </c>
      <c r="AA3509">
        <v>0.55559999999999998</v>
      </c>
      <c r="AB3509">
        <v>0.75</v>
      </c>
      <c r="AC3509">
        <v>0.625</v>
      </c>
      <c r="AD3509">
        <v>0.875</v>
      </c>
      <c r="AE3509">
        <v>0.92859999999999998</v>
      </c>
      <c r="AF3509" t="s">
        <v>3933</v>
      </c>
      <c r="AG3509" s="2">
        <v>3.1134259259259257E-3</v>
      </c>
      <c r="AH3509" t="s">
        <v>3911</v>
      </c>
      <c r="AI3509">
        <v>3</v>
      </c>
      <c r="AJ3509" t="s">
        <v>3976</v>
      </c>
      <c r="AK3509" s="3">
        <v>43176</v>
      </c>
      <c r="AL3509" s="10">
        <f>YEAR(ufc_fights_2[[#This Row],[date]])</f>
        <v>2018</v>
      </c>
      <c r="AM3509" t="s">
        <v>3983</v>
      </c>
      <c r="AN3509">
        <v>70</v>
      </c>
      <c r="AO3509" t="s">
        <v>3918</v>
      </c>
      <c r="AP3509">
        <f>IF(ufc_fights_2[[#This Row],[winner]]="Red",ufc_fights_2[[#This Row],[r_fighter_id]],ufc_fights_2[[#This Row],[b_fighter_id]])</f>
        <v>3064</v>
      </c>
      <c r="AQ3509" t="str">
        <f>_xlfn.XLOOKUP(ufc_fights_2[[#This Row],[winnerID]],ufc_fighters[id],ufc_fighters[fighter_name],"xxx",0,1)</f>
        <v>Dmitry Sosnovskiy</v>
      </c>
    </row>
    <row r="3510" spans="1:43">
      <c r="A3510">
        <v>369</v>
      </c>
      <c r="B3510">
        <v>2598</v>
      </c>
      <c r="C3510">
        <f>_xlfn.XLOOKUP(ufc_fights_2[[#This Row],[r_fighter_id]],ufc_fighters[id],ufc_fighters[year],"xxx",0,1)</f>
        <v>1983</v>
      </c>
      <c r="D3510">
        <f>_xlfn.XLOOKUP(ufc_fights_2[[#This Row],[b_fighter_id]],ufc_fighters[id],ufc_fighters[year],"Prázdné",0,1)</f>
        <v>1983</v>
      </c>
      <c r="E3510" s="10">
        <f>YEAR(ufc_fights_2[[#This Row],[date]])-ufc_fights_2[[#This Row],[r_year]]</f>
        <v>27</v>
      </c>
      <c r="F3510" s="10">
        <f>YEAR(ufc_fights_2[[#This Row],[date]])-ufc_fights_2[[#This Row],[b_year]]</f>
        <v>27</v>
      </c>
      <c r="G3510">
        <v>0</v>
      </c>
      <c r="H3510">
        <v>0</v>
      </c>
      <c r="I3510">
        <v>0.67679999999999996</v>
      </c>
      <c r="J3510">
        <v>0.45629999999999998</v>
      </c>
      <c r="K3510">
        <v>0.71360000000000001</v>
      </c>
      <c r="L3510">
        <v>0.48089999999999999</v>
      </c>
      <c r="M3510">
        <v>0</v>
      </c>
      <c r="N3510">
        <v>0.71430000000000005</v>
      </c>
      <c r="O3510">
        <v>6</v>
      </c>
      <c r="P3510">
        <v>0</v>
      </c>
      <c r="Q3510">
        <v>0</v>
      </c>
      <c r="R3510">
        <v>0</v>
      </c>
      <c r="S3510" s="2">
        <v>1.4004629629629629E-3</v>
      </c>
      <c r="T3510" s="2">
        <v>3.8773148148148148E-3</v>
      </c>
      <c r="U3510">
        <v>0.5897</v>
      </c>
      <c r="V3510">
        <v>0.40910000000000002</v>
      </c>
      <c r="W3510">
        <v>1</v>
      </c>
      <c r="X3510">
        <v>1</v>
      </c>
      <c r="Y3510">
        <v>0.75</v>
      </c>
      <c r="Z3510">
        <v>0.64770000000000005</v>
      </c>
      <c r="AA3510">
        <v>0.44590000000000002</v>
      </c>
      <c r="AB3510">
        <v>0.66669999999999996</v>
      </c>
      <c r="AC3510">
        <v>1</v>
      </c>
      <c r="AD3510">
        <v>1</v>
      </c>
      <c r="AE3510">
        <v>0.44440000000000002</v>
      </c>
      <c r="AF3510" t="s">
        <v>3933</v>
      </c>
      <c r="AG3510" s="2">
        <v>1.1921296296296296E-3</v>
      </c>
      <c r="AH3510" t="s">
        <v>3911</v>
      </c>
      <c r="AI3510">
        <v>3</v>
      </c>
      <c r="AJ3510" t="s">
        <v>3931</v>
      </c>
      <c r="AK3510" s="3">
        <v>40467</v>
      </c>
      <c r="AL3510" s="10">
        <f>YEAR(ufc_fights_2[[#This Row],[date]])</f>
        <v>2010</v>
      </c>
      <c r="AM3510" t="s">
        <v>3983</v>
      </c>
      <c r="AN3510">
        <v>70</v>
      </c>
      <c r="AO3510" t="s">
        <v>3913</v>
      </c>
      <c r="AP3510">
        <f>IF(ufc_fights_2[[#This Row],[winner]]="Red",ufc_fights_2[[#This Row],[r_fighter_id]],ufc_fights_2[[#This Row],[b_fighter_id]])</f>
        <v>369</v>
      </c>
      <c r="AQ3510" t="str">
        <f>_xlfn.XLOOKUP(ufc_fights_2[[#This Row],[winnerID]],ufc_fighters[id],ufc_fighters[fighter_name],"xxx",0,1)</f>
        <v>Rob Broughton</v>
      </c>
    </row>
    <row r="3511" spans="1:43">
      <c r="A3511">
        <v>555</v>
      </c>
      <c r="B3511">
        <v>1215</v>
      </c>
      <c r="C3511">
        <f>_xlfn.XLOOKUP(ufc_fights_2[[#This Row],[r_fighter_id]],ufc_fighters[id],ufc_fighters[year],"xxx",0,1)</f>
        <v>1979</v>
      </c>
      <c r="D3511">
        <f>_xlfn.XLOOKUP(ufc_fights_2[[#This Row],[b_fighter_id]],ufc_fighters[id],ufc_fighters[year],"Prázdné",0,1)</f>
        <v>1971</v>
      </c>
      <c r="E3511" s="10">
        <f>YEAR(ufc_fights_2[[#This Row],[date]])-ufc_fights_2[[#This Row],[r_year]]</f>
        <v>30</v>
      </c>
      <c r="F3511" s="10">
        <f>YEAR(ufc_fights_2[[#This Row],[date]])-ufc_fights_2[[#This Row],[b_year]]</f>
        <v>38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0.33329999999999999</v>
      </c>
      <c r="M3511">
        <v>0</v>
      </c>
      <c r="N3511">
        <v>0</v>
      </c>
      <c r="O3511">
        <v>2</v>
      </c>
      <c r="P3511">
        <v>1</v>
      </c>
      <c r="Q3511">
        <v>0</v>
      </c>
      <c r="R3511">
        <v>0</v>
      </c>
      <c r="S3511" s="2">
        <v>0</v>
      </c>
      <c r="T3511" s="2">
        <v>2.5462962962962961E-4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3933</v>
      </c>
      <c r="AG3511" s="2">
        <v>7.291666666666667E-4</v>
      </c>
      <c r="AH3511" t="s">
        <v>3911</v>
      </c>
      <c r="AI3511">
        <v>3</v>
      </c>
      <c r="AJ3511" t="s">
        <v>3961</v>
      </c>
      <c r="AK3511" s="3">
        <v>39865</v>
      </c>
      <c r="AL3511" s="10">
        <f>YEAR(ufc_fights_2[[#This Row],[date]])</f>
        <v>2009</v>
      </c>
      <c r="AM3511" t="s">
        <v>3983</v>
      </c>
      <c r="AN3511">
        <v>70</v>
      </c>
      <c r="AO3511" t="s">
        <v>3913</v>
      </c>
      <c r="AP3511">
        <f>IF(ufc_fights_2[[#This Row],[winner]]="Red",ufc_fights_2[[#This Row],[r_fighter_id]],ufc_fights_2[[#This Row],[b_fighter_id]])</f>
        <v>555</v>
      </c>
      <c r="AQ3511" t="str">
        <f>_xlfn.XLOOKUP(ufc_fights_2[[#This Row],[winnerID]],ufc_fighters[id],ufc_fighters[fighter_name],"xxx",0,1)</f>
        <v>Mike Ciesnolevicz</v>
      </c>
    </row>
    <row r="3512" spans="1:43">
      <c r="A3512">
        <v>1904</v>
      </c>
      <c r="B3512">
        <v>3360</v>
      </c>
      <c r="C3512">
        <f>_xlfn.XLOOKUP(ufc_fights_2[[#This Row],[r_fighter_id]],ufc_fighters[id],ufc_fighters[year],"xxx",0,1)</f>
        <v>1980</v>
      </c>
      <c r="D3512">
        <f>_xlfn.XLOOKUP(ufc_fights_2[[#This Row],[b_fighter_id]],ufc_fighters[id],ufc_fighters[year],"Prázdné",0,1)</f>
        <v>1985</v>
      </c>
      <c r="E3512" s="10">
        <f>YEAR(ufc_fights_2[[#This Row],[date]])-ufc_fights_2[[#This Row],[r_year]]</f>
        <v>30</v>
      </c>
      <c r="F3512" s="10">
        <f>YEAR(ufc_fights_2[[#This Row],[date]])-ufc_fights_2[[#This Row],[b_year]]</f>
        <v>25</v>
      </c>
      <c r="G3512">
        <v>0</v>
      </c>
      <c r="H3512">
        <v>0</v>
      </c>
      <c r="I3512">
        <v>0.69810000000000005</v>
      </c>
      <c r="J3512">
        <v>0.38100000000000001</v>
      </c>
      <c r="K3512">
        <v>0.84289999999999998</v>
      </c>
      <c r="L3512">
        <v>0.44679999999999997</v>
      </c>
      <c r="M3512">
        <v>0.75</v>
      </c>
      <c r="N3512">
        <v>0</v>
      </c>
      <c r="O3512">
        <v>0</v>
      </c>
      <c r="P3512">
        <v>1</v>
      </c>
      <c r="Q3512">
        <v>0</v>
      </c>
      <c r="R3512">
        <v>0</v>
      </c>
      <c r="S3512" s="2">
        <v>6.8171296296296296E-3</v>
      </c>
      <c r="T3512" s="2">
        <v>1.273148148148148E-4</v>
      </c>
      <c r="U3512">
        <v>0.51849999999999996</v>
      </c>
      <c r="V3512">
        <v>0.08</v>
      </c>
      <c r="W3512">
        <v>0.83330000000000004</v>
      </c>
      <c r="X3512">
        <v>0.9</v>
      </c>
      <c r="Y3512">
        <v>1</v>
      </c>
      <c r="Z3512">
        <v>0.26669999999999999</v>
      </c>
      <c r="AA3512">
        <v>0.14810000000000001</v>
      </c>
      <c r="AB3512">
        <v>0.86670000000000003</v>
      </c>
      <c r="AC3512">
        <v>0.8</v>
      </c>
      <c r="AD3512">
        <v>0.875</v>
      </c>
      <c r="AE3512">
        <v>0</v>
      </c>
      <c r="AF3512" t="s">
        <v>3915</v>
      </c>
      <c r="AG3512" s="2">
        <v>3.472222222222222E-3</v>
      </c>
      <c r="AH3512" t="s">
        <v>3911</v>
      </c>
      <c r="AI3512">
        <v>3</v>
      </c>
      <c r="AJ3512" t="s">
        <v>3939</v>
      </c>
      <c r="AK3512" s="3">
        <v>40362</v>
      </c>
      <c r="AL3512" s="10">
        <f>YEAR(ufc_fights_2[[#This Row],[date]])</f>
        <v>2010</v>
      </c>
      <c r="AM3512" t="s">
        <v>3983</v>
      </c>
      <c r="AN3512">
        <v>1</v>
      </c>
      <c r="AO3512" t="s">
        <v>3913</v>
      </c>
      <c r="AP3512">
        <f>IF(ufc_fights_2[[#This Row],[winner]]="Red",ufc_fights_2[[#This Row],[r_fighter_id]],ufc_fights_2[[#This Row],[b_fighter_id]])</f>
        <v>1904</v>
      </c>
      <c r="AQ3512" t="str">
        <f>_xlfn.XLOOKUP(ufc_fights_2[[#This Row],[winnerID]],ufc_fighters[id],ufc_fighters[fighter_name],"xxx",0,1)</f>
        <v>Jon Madsen</v>
      </c>
    </row>
    <row r="3513" spans="1:43">
      <c r="A3513">
        <v>1904</v>
      </c>
      <c r="B3513">
        <v>3516</v>
      </c>
      <c r="C3513">
        <f>_xlfn.XLOOKUP(ufc_fights_2[[#This Row],[r_fighter_id]],ufc_fighters[id],ufc_fighters[year],"xxx",0,1)</f>
        <v>1980</v>
      </c>
      <c r="D3513">
        <f>_xlfn.XLOOKUP(ufc_fights_2[[#This Row],[b_fighter_id]],ufc_fighters[id],ufc_fighters[year],"Prázdné",0,1)</f>
        <v>1987</v>
      </c>
      <c r="E3513" s="10">
        <f>YEAR(ufc_fights_2[[#This Row],[date]])-ufc_fights_2[[#This Row],[r_year]]</f>
        <v>29</v>
      </c>
      <c r="F3513" s="10">
        <f>YEAR(ufc_fights_2[[#This Row],[date]])-ufc_fights_2[[#This Row],[b_year]]</f>
        <v>22</v>
      </c>
      <c r="G3513">
        <v>0</v>
      </c>
      <c r="H3513">
        <v>0</v>
      </c>
      <c r="I3513">
        <v>0.26</v>
      </c>
      <c r="J3513">
        <v>0.1069</v>
      </c>
      <c r="K3513">
        <v>0.26</v>
      </c>
      <c r="L3513">
        <v>0.1069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</v>
      </c>
      <c r="T3513" s="2">
        <v>1.8518518518518518E-4</v>
      </c>
      <c r="U3513">
        <v>0.21510000000000001</v>
      </c>
      <c r="V3513">
        <v>3.5999999999999997E-2</v>
      </c>
      <c r="W3513">
        <v>0.85709999999999997</v>
      </c>
      <c r="X3513">
        <v>0</v>
      </c>
      <c r="Y3513">
        <v>1</v>
      </c>
      <c r="Z3513">
        <v>0.24210000000000001</v>
      </c>
      <c r="AA3513">
        <v>8.1600000000000006E-2</v>
      </c>
      <c r="AB3513">
        <v>0.6</v>
      </c>
      <c r="AC3513">
        <v>0.41670000000000001</v>
      </c>
      <c r="AD3513">
        <v>0</v>
      </c>
      <c r="AE3513">
        <v>0</v>
      </c>
      <c r="AF3513" t="s">
        <v>3922</v>
      </c>
      <c r="AG3513" s="2">
        <v>3.472222222222222E-3</v>
      </c>
      <c r="AH3513" t="s">
        <v>3911</v>
      </c>
      <c r="AI3513">
        <v>3</v>
      </c>
      <c r="AJ3513" t="s">
        <v>3914</v>
      </c>
      <c r="AK3513" s="3">
        <v>40152</v>
      </c>
      <c r="AL3513" s="10">
        <f>YEAR(ufc_fights_2[[#This Row],[date]])</f>
        <v>2009</v>
      </c>
      <c r="AM3513" t="s">
        <v>3983</v>
      </c>
      <c r="AN3513">
        <v>1</v>
      </c>
      <c r="AO3513" t="s">
        <v>3913</v>
      </c>
      <c r="AP3513">
        <f>IF(ufc_fights_2[[#This Row],[winner]]="Red",ufc_fights_2[[#This Row],[r_fighter_id]],ufc_fights_2[[#This Row],[b_fighter_id]])</f>
        <v>1904</v>
      </c>
      <c r="AQ3513" t="str">
        <f>_xlfn.XLOOKUP(ufc_fights_2[[#This Row],[winnerID]],ufc_fighters[id],ufc_fighters[fighter_name],"xxx",0,1)</f>
        <v>Jon Madsen</v>
      </c>
    </row>
    <row r="3514" spans="1:43">
      <c r="A3514">
        <v>1904</v>
      </c>
      <c r="B3514">
        <v>3566</v>
      </c>
      <c r="C3514">
        <f>_xlfn.XLOOKUP(ufc_fights_2[[#This Row],[r_fighter_id]],ufc_fighters[id],ufc_fighters[year],"xxx",0,1)</f>
        <v>1980</v>
      </c>
      <c r="D3514">
        <f>_xlfn.XLOOKUP(ufc_fights_2[[#This Row],[b_fighter_id]],ufc_fighters[id],ufc_fighters[year],"Prázdné",0,1)</f>
        <v>1976</v>
      </c>
      <c r="E3514" s="10">
        <f>YEAR(ufc_fights_2[[#This Row],[date]])-ufc_fights_2[[#This Row],[r_year]]</f>
        <v>30</v>
      </c>
      <c r="F3514" s="10">
        <f>YEAR(ufc_fights_2[[#This Row],[date]])-ufc_fights_2[[#This Row],[b_year]]</f>
        <v>34</v>
      </c>
      <c r="G3514">
        <v>0</v>
      </c>
      <c r="H3514">
        <v>0</v>
      </c>
      <c r="I3514">
        <v>0.5806</v>
      </c>
      <c r="J3514">
        <v>0</v>
      </c>
      <c r="K3514">
        <v>0.57140000000000002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4.861111111111111E-4</v>
      </c>
      <c r="T3514" s="2">
        <v>0</v>
      </c>
      <c r="U3514">
        <v>0.5806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0.62070000000000003</v>
      </c>
      <c r="AE3514">
        <v>0</v>
      </c>
      <c r="AF3514" t="s">
        <v>3910</v>
      </c>
      <c r="AG3514" s="2">
        <v>1.25E-3</v>
      </c>
      <c r="AH3514" t="s">
        <v>3911</v>
      </c>
      <c r="AI3514">
        <v>3</v>
      </c>
      <c r="AJ3514" t="s">
        <v>3925</v>
      </c>
      <c r="AK3514" s="3">
        <v>40474</v>
      </c>
      <c r="AL3514" s="10">
        <f>YEAR(ufc_fights_2[[#This Row],[date]])</f>
        <v>2010</v>
      </c>
      <c r="AM3514" t="s">
        <v>3983</v>
      </c>
      <c r="AN3514">
        <v>63</v>
      </c>
      <c r="AO3514" t="s">
        <v>3913</v>
      </c>
      <c r="AP3514">
        <f>IF(ufc_fights_2[[#This Row],[winner]]="Red",ufc_fights_2[[#This Row],[r_fighter_id]],ufc_fights_2[[#This Row],[b_fighter_id]])</f>
        <v>1904</v>
      </c>
      <c r="AQ3514" t="str">
        <f>_xlfn.XLOOKUP(ufc_fights_2[[#This Row],[winnerID]],ufc_fighters[id],ufc_fighters[fighter_name],"xxx",0,1)</f>
        <v>Jon Madsen</v>
      </c>
    </row>
    <row r="3515" spans="1:43">
      <c r="A3515">
        <v>1904</v>
      </c>
      <c r="B3515">
        <v>32</v>
      </c>
      <c r="C3515">
        <f>_xlfn.XLOOKUP(ufc_fights_2[[#This Row],[r_fighter_id]],ufc_fighters[id],ufc_fighters[year],"xxx",0,1)</f>
        <v>1980</v>
      </c>
      <c r="D3515">
        <f>_xlfn.XLOOKUP(ufc_fights_2[[#This Row],[b_fighter_id]],ufc_fighters[id],ufc_fighters[year],"Prázdné",0,1)</f>
        <v>1973</v>
      </c>
      <c r="E3515" s="10">
        <f>YEAR(ufc_fights_2[[#This Row],[date]])-ufc_fights_2[[#This Row],[r_year]]</f>
        <v>30</v>
      </c>
      <c r="F3515" s="10">
        <f>YEAR(ufc_fights_2[[#This Row],[date]])-ufc_fights_2[[#This Row],[b_year]]</f>
        <v>37</v>
      </c>
      <c r="G3515">
        <v>0</v>
      </c>
      <c r="H3515">
        <v>0</v>
      </c>
      <c r="I3515">
        <v>0.32990000000000003</v>
      </c>
      <c r="J3515">
        <v>0.1575</v>
      </c>
      <c r="K3515">
        <v>0.32990000000000003</v>
      </c>
      <c r="L3515">
        <v>0.1575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6.9444444444444444E-5</v>
      </c>
      <c r="T3515" s="2">
        <v>0</v>
      </c>
      <c r="U3515">
        <v>0.28889999999999999</v>
      </c>
      <c r="V3515">
        <v>9.4799999999999995E-2</v>
      </c>
      <c r="W3515">
        <v>0.83330000000000004</v>
      </c>
      <c r="X3515">
        <v>1</v>
      </c>
      <c r="Y3515">
        <v>1</v>
      </c>
      <c r="Z3515">
        <v>0.32979999999999998</v>
      </c>
      <c r="AA3515">
        <v>0.1575</v>
      </c>
      <c r="AB3515">
        <v>0</v>
      </c>
      <c r="AC3515">
        <v>0</v>
      </c>
      <c r="AD3515">
        <v>0.33329999999999999</v>
      </c>
      <c r="AE3515">
        <v>0</v>
      </c>
      <c r="AF3515" t="s">
        <v>3915</v>
      </c>
      <c r="AG3515" s="2">
        <v>3.472222222222222E-3</v>
      </c>
      <c r="AH3515" t="s">
        <v>3911</v>
      </c>
      <c r="AI3515">
        <v>3</v>
      </c>
      <c r="AJ3515" t="s">
        <v>3931</v>
      </c>
      <c r="AK3515" s="3">
        <v>40278</v>
      </c>
      <c r="AL3515" s="10">
        <f>YEAR(ufc_fights_2[[#This Row],[date]])</f>
        <v>2010</v>
      </c>
      <c r="AM3515" t="s">
        <v>3983</v>
      </c>
      <c r="AN3515">
        <v>118</v>
      </c>
      <c r="AO3515" t="s">
        <v>3913</v>
      </c>
      <c r="AP3515">
        <f>IF(ufc_fights_2[[#This Row],[winner]]="Red",ufc_fights_2[[#This Row],[r_fighter_id]],ufc_fights_2[[#This Row],[b_fighter_id]])</f>
        <v>1904</v>
      </c>
      <c r="AQ3515" t="str">
        <f>_xlfn.XLOOKUP(ufc_fights_2[[#This Row],[winnerID]],ufc_fighters[id],ufc_fighters[fighter_name],"xxx",0,1)</f>
        <v>Jon Madsen</v>
      </c>
    </row>
    <row r="3516" spans="1:43">
      <c r="A3516">
        <v>2145</v>
      </c>
      <c r="B3516">
        <v>1541</v>
      </c>
      <c r="C3516">
        <f>_xlfn.XLOOKUP(ufc_fights_2[[#This Row],[r_fighter_id]],ufc_fighters[id],ufc_fighters[year],"xxx",0,1)</f>
        <v>1978</v>
      </c>
      <c r="D3516">
        <f>_xlfn.XLOOKUP(ufc_fights_2[[#This Row],[b_fighter_id]],ufc_fighters[id],ufc_fighters[year],"Prázdné",0,1)</f>
        <v>1973</v>
      </c>
      <c r="E3516" s="10">
        <f>YEAR(ufc_fights_2[[#This Row],[date]])-ufc_fights_2[[#This Row],[r_year]]</f>
        <v>31</v>
      </c>
      <c r="F3516" s="10">
        <f>YEAR(ufc_fights_2[[#This Row],[date]])-ufc_fights_2[[#This Row],[b_year]]</f>
        <v>36</v>
      </c>
      <c r="G3516">
        <v>1</v>
      </c>
      <c r="H3516">
        <v>0</v>
      </c>
      <c r="I3516">
        <v>0.4118</v>
      </c>
      <c r="J3516">
        <v>0.52629999999999999</v>
      </c>
      <c r="K3516">
        <v>0.45950000000000002</v>
      </c>
      <c r="L3516">
        <v>0.52629999999999999</v>
      </c>
      <c r="M3516">
        <v>0</v>
      </c>
      <c r="N3516">
        <v>0.75</v>
      </c>
      <c r="O3516">
        <v>0</v>
      </c>
      <c r="P3516">
        <v>1</v>
      </c>
      <c r="Q3516">
        <v>0</v>
      </c>
      <c r="R3516">
        <v>0</v>
      </c>
      <c r="S3516" s="2">
        <v>7.291666666666667E-4</v>
      </c>
      <c r="T3516" s="2">
        <v>1.8634259259259259E-3</v>
      </c>
      <c r="U3516">
        <v>0.24</v>
      </c>
      <c r="V3516">
        <v>0.42859999999999998</v>
      </c>
      <c r="W3516">
        <v>1</v>
      </c>
      <c r="X3516">
        <v>0.8</v>
      </c>
      <c r="Y3516">
        <v>1</v>
      </c>
      <c r="Z3516">
        <v>0.25</v>
      </c>
      <c r="AA3516">
        <v>0.42859999999999998</v>
      </c>
      <c r="AB3516">
        <v>0.6</v>
      </c>
      <c r="AC3516">
        <v>0.8</v>
      </c>
      <c r="AD3516">
        <v>0.75</v>
      </c>
      <c r="AE3516">
        <v>0</v>
      </c>
      <c r="AF3516" t="s">
        <v>3910</v>
      </c>
      <c r="AG3516" s="2">
        <v>1.1574074074074075E-4</v>
      </c>
      <c r="AH3516" t="s">
        <v>3911</v>
      </c>
      <c r="AI3516">
        <v>3</v>
      </c>
      <c r="AJ3516" t="s">
        <v>3967</v>
      </c>
      <c r="AK3516" s="3">
        <v>40152</v>
      </c>
      <c r="AL3516" s="10">
        <f>YEAR(ufc_fights_2[[#This Row],[date]])</f>
        <v>2009</v>
      </c>
      <c r="AM3516" t="s">
        <v>3983</v>
      </c>
      <c r="AN3516">
        <v>1</v>
      </c>
      <c r="AO3516" t="s">
        <v>3913</v>
      </c>
      <c r="AP3516">
        <f>IF(ufc_fights_2[[#This Row],[winner]]="Red",ufc_fights_2[[#This Row],[r_fighter_id]],ufc_fights_2[[#This Row],[b_fighter_id]])</f>
        <v>2145</v>
      </c>
      <c r="AQ3516" t="str">
        <f>_xlfn.XLOOKUP(ufc_fights_2[[#This Row],[winnerID]],ufc_fighters[id],ufc_fighters[fighter_name],"xxx",0,1)</f>
        <v>Matt Mitrione</v>
      </c>
    </row>
    <row r="3517" spans="1:43">
      <c r="A3517">
        <v>1140</v>
      </c>
      <c r="B3517">
        <v>2145</v>
      </c>
      <c r="C3517">
        <f>_xlfn.XLOOKUP(ufc_fights_2[[#This Row],[r_fighter_id]],ufc_fighters[id],ufc_fighters[year],"xxx",0,1)</f>
        <v>1979</v>
      </c>
      <c r="D3517">
        <f>_xlfn.XLOOKUP(ufc_fights_2[[#This Row],[b_fighter_id]],ufc_fighters[id],ufc_fighters[year],"Prázdné",0,1)</f>
        <v>1978</v>
      </c>
      <c r="E3517" s="10">
        <f>YEAR(ufc_fights_2[[#This Row],[date]])-ufc_fights_2[[#This Row],[r_year]]</f>
        <v>35</v>
      </c>
      <c r="F3517" s="10">
        <f>YEAR(ufc_fights_2[[#This Row],[date]])-ufc_fights_2[[#This Row],[b_year]]</f>
        <v>36</v>
      </c>
      <c r="G3517">
        <v>0</v>
      </c>
      <c r="H3517">
        <v>1</v>
      </c>
      <c r="I3517">
        <v>0.5</v>
      </c>
      <c r="J3517">
        <v>0.66669999999999996</v>
      </c>
      <c r="K3517">
        <v>0.5</v>
      </c>
      <c r="L3517">
        <v>0.68420000000000003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</v>
      </c>
      <c r="T3517" s="2">
        <v>8.1018518518518516E-5</v>
      </c>
      <c r="U3517">
        <v>0.44440000000000002</v>
      </c>
      <c r="V3517">
        <v>0.66669999999999996</v>
      </c>
      <c r="W3517">
        <v>0.66669999999999996</v>
      </c>
      <c r="X3517">
        <v>0</v>
      </c>
      <c r="Y3517">
        <v>0</v>
      </c>
      <c r="Z3517">
        <v>0.5</v>
      </c>
      <c r="AA3517">
        <v>0.53849999999999998</v>
      </c>
      <c r="AB3517">
        <v>0</v>
      </c>
      <c r="AC3517">
        <v>0</v>
      </c>
      <c r="AD3517">
        <v>0</v>
      </c>
      <c r="AE3517">
        <v>1</v>
      </c>
      <c r="AF3517" t="s">
        <v>3910</v>
      </c>
      <c r="AG3517" s="2">
        <v>1.3773148148148147E-3</v>
      </c>
      <c r="AH3517" t="s">
        <v>3911</v>
      </c>
      <c r="AI3517">
        <v>3</v>
      </c>
      <c r="AJ3517" t="s">
        <v>3914</v>
      </c>
      <c r="AK3517" s="3">
        <v>41986</v>
      </c>
      <c r="AL3517" s="10">
        <f>YEAR(ufc_fights_2[[#This Row],[date]])</f>
        <v>2014</v>
      </c>
      <c r="AM3517" t="s">
        <v>3983</v>
      </c>
      <c r="AN3517">
        <v>21</v>
      </c>
      <c r="AO3517" t="s">
        <v>3918</v>
      </c>
      <c r="AP3517">
        <f>IF(ufc_fights_2[[#This Row],[winner]]="Red",ufc_fights_2[[#This Row],[r_fighter_id]],ufc_fights_2[[#This Row],[b_fighter_id]])</f>
        <v>2145</v>
      </c>
      <c r="AQ3517" t="str">
        <f>_xlfn.XLOOKUP(ufc_fights_2[[#This Row],[winnerID]],ufc_fighters[id],ufc_fighters[fighter_name],"xxx",0,1)</f>
        <v>Matt Mitrione</v>
      </c>
    </row>
    <row r="3518" spans="1:43">
      <c r="A3518">
        <v>2778</v>
      </c>
      <c r="B3518">
        <v>1067</v>
      </c>
      <c r="C3518">
        <f>_xlfn.XLOOKUP(ufc_fights_2[[#This Row],[r_fighter_id]],ufc_fighters[id],ufc_fighters[year],"xxx",0,1)</f>
        <v>1988</v>
      </c>
      <c r="D3518">
        <f>_xlfn.XLOOKUP(ufc_fights_2[[#This Row],[b_fighter_id]],ufc_fighters[id],ufc_fighters[year],"Prázdné",0,1)</f>
        <v>1990</v>
      </c>
      <c r="E3518" s="10">
        <f>YEAR(ufc_fights_2[[#This Row],[date]])-ufc_fights_2[[#This Row],[r_year]]</f>
        <v>33</v>
      </c>
      <c r="F3518" s="10">
        <f>YEAR(ufc_fights_2[[#This Row],[date]])-ufc_fights_2[[#This Row],[b_year]]</f>
        <v>31</v>
      </c>
      <c r="G3518">
        <v>0</v>
      </c>
      <c r="H3518">
        <v>0</v>
      </c>
      <c r="I3518">
        <v>0.40379999999999999</v>
      </c>
      <c r="J3518">
        <v>0.57950000000000002</v>
      </c>
      <c r="K3518">
        <v>0.44140000000000001</v>
      </c>
      <c r="L3518">
        <v>0.63370000000000004</v>
      </c>
      <c r="M3518">
        <v>0</v>
      </c>
      <c r="N3518">
        <v>0.1429</v>
      </c>
      <c r="O3518">
        <v>0</v>
      </c>
      <c r="P3518">
        <v>0</v>
      </c>
      <c r="Q3518">
        <v>0</v>
      </c>
      <c r="R3518">
        <v>0</v>
      </c>
      <c r="S3518" s="2">
        <v>0</v>
      </c>
      <c r="T3518" s="2">
        <v>3.1134259259259257E-3</v>
      </c>
      <c r="U3518">
        <v>0.2029</v>
      </c>
      <c r="V3518">
        <v>0.39760000000000001</v>
      </c>
      <c r="W3518">
        <v>0.83330000000000004</v>
      </c>
      <c r="X3518">
        <v>0.79310000000000003</v>
      </c>
      <c r="Y3518">
        <v>0.75409999999999999</v>
      </c>
      <c r="Z3518">
        <v>0.39179999999999998</v>
      </c>
      <c r="AA3518">
        <v>0.56979999999999997</v>
      </c>
      <c r="AB3518">
        <v>0.57140000000000002</v>
      </c>
      <c r="AC3518">
        <v>1</v>
      </c>
      <c r="AD3518">
        <v>0</v>
      </c>
      <c r="AE3518">
        <v>1</v>
      </c>
      <c r="AF3518" t="s">
        <v>3915</v>
      </c>
      <c r="AG3518" s="2">
        <v>3.472222222222222E-3</v>
      </c>
      <c r="AH3518" t="s">
        <v>3927</v>
      </c>
      <c r="AI3518">
        <v>5</v>
      </c>
      <c r="AJ3518" t="s">
        <v>3914</v>
      </c>
      <c r="AK3518" s="3">
        <v>44254</v>
      </c>
      <c r="AL3518" s="10">
        <f>YEAR(ufc_fights_2[[#This Row],[date]])</f>
        <v>2021</v>
      </c>
      <c r="AM3518" t="s">
        <v>3983</v>
      </c>
      <c r="AN3518">
        <v>1</v>
      </c>
      <c r="AO3518" t="s">
        <v>3918</v>
      </c>
      <c r="AP3518">
        <f>IF(ufc_fights_2[[#This Row],[winner]]="Red",ufc_fights_2[[#This Row],[r_fighter_id]],ufc_fights_2[[#This Row],[b_fighter_id]])</f>
        <v>1067</v>
      </c>
      <c r="AQ3518" t="str">
        <f>_xlfn.XLOOKUP(ufc_fights_2[[#This Row],[winnerID]],ufc_fighters[id],ufc_fighters[fighter_name],"xxx",0,1)</f>
        <v>Ciryl Gane</v>
      </c>
    </row>
    <row r="3519" spans="1:43">
      <c r="A3519">
        <v>620</v>
      </c>
      <c r="B3519">
        <v>78</v>
      </c>
      <c r="C3519">
        <f>_xlfn.XLOOKUP(ufc_fights_2[[#This Row],[r_fighter_id]],ufc_fighters[id],ufc_fighters[year],"xxx",0,1)</f>
        <v>1978</v>
      </c>
      <c r="D3519">
        <f>_xlfn.XLOOKUP(ufc_fights_2[[#This Row],[b_fighter_id]],ufc_fighters[id],ufc_fighters[year],"Prázdné",0,1)</f>
        <v>1971</v>
      </c>
      <c r="E3519" s="10">
        <f>YEAR(ufc_fights_2[[#This Row],[date]])-ufc_fights_2[[#This Row],[r_year]]</f>
        <v>25</v>
      </c>
      <c r="F3519" s="10">
        <f>YEAR(ufc_fights_2[[#This Row],[date]])-ufc_fights_2[[#This Row],[b_year]]</f>
        <v>32</v>
      </c>
      <c r="G3519">
        <v>0</v>
      </c>
      <c r="H3519">
        <v>0</v>
      </c>
      <c r="I3519">
        <v>0.52380000000000004</v>
      </c>
      <c r="J3519">
        <v>0.375</v>
      </c>
      <c r="K3519">
        <v>0.78949999999999998</v>
      </c>
      <c r="L3519">
        <v>0.61539999999999995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1.5046296296296297E-4</v>
      </c>
      <c r="T3519" s="2">
        <v>2.2800925925925927E-3</v>
      </c>
      <c r="U3519">
        <v>0.51219999999999999</v>
      </c>
      <c r="V3519">
        <v>0.125</v>
      </c>
      <c r="W3519">
        <v>1</v>
      </c>
      <c r="X3519">
        <v>0</v>
      </c>
      <c r="Y3519">
        <v>0.71430000000000005</v>
      </c>
      <c r="Z3519">
        <v>0.2727</v>
      </c>
      <c r="AA3519">
        <v>0.5</v>
      </c>
      <c r="AB3519">
        <v>0.6129</v>
      </c>
      <c r="AC3519">
        <v>0.16669999999999999</v>
      </c>
      <c r="AD3519">
        <v>0</v>
      </c>
      <c r="AE3519">
        <v>0</v>
      </c>
      <c r="AF3519" t="s">
        <v>3910</v>
      </c>
      <c r="AG3519" s="2">
        <v>1.2268518518518518E-3</v>
      </c>
      <c r="AH3519" t="s">
        <v>3911</v>
      </c>
      <c r="AI3519">
        <v>3</v>
      </c>
      <c r="AJ3519" t="s">
        <v>3925</v>
      </c>
      <c r="AK3519" s="3">
        <v>37736</v>
      </c>
      <c r="AL3519" s="10">
        <f>YEAR(ufc_fights_2[[#This Row],[date]])</f>
        <v>2003</v>
      </c>
      <c r="AM3519" t="s">
        <v>3983</v>
      </c>
      <c r="AN3519">
        <v>158</v>
      </c>
      <c r="AO3519" t="s">
        <v>3913</v>
      </c>
      <c r="AP3519">
        <f>IF(ufc_fights_2[[#This Row],[winner]]="Red",ufc_fights_2[[#This Row],[r_fighter_id]],ufc_fights_2[[#This Row],[b_fighter_id]])</f>
        <v>620</v>
      </c>
      <c r="AQ3519" t="str">
        <f>_xlfn.XLOOKUP(ufc_fights_2[[#This Row],[winnerID]],ufc_fighters[id],ufc_fighters[fighter_name],"xxx",0,1)</f>
        <v>Wesley Correira</v>
      </c>
    </row>
    <row r="3520" spans="1:43">
      <c r="A3520">
        <v>968</v>
      </c>
      <c r="B3520">
        <v>2507</v>
      </c>
      <c r="C3520">
        <f>_xlfn.XLOOKUP(ufc_fights_2[[#This Row],[r_fighter_id]],ufc_fighters[id],ufc_fighters[year],"xxx",0,1)</f>
        <v>1974</v>
      </c>
      <c r="D3520">
        <f>_xlfn.XLOOKUP(ufc_fights_2[[#This Row],[b_fighter_id]],ufc_fighters[id],ufc_fighters[year],"Prázdné",0,1)</f>
        <v>1972</v>
      </c>
      <c r="E3520" s="10">
        <f>YEAR(ufc_fights_2[[#This Row],[date]])-ufc_fights_2[[#This Row],[r_year]]</f>
        <v>36</v>
      </c>
      <c r="F3520" s="10">
        <f>YEAR(ufc_fights_2[[#This Row],[date]])-ufc_fights_2[[#This Row],[b_year]]</f>
        <v>38</v>
      </c>
      <c r="G3520">
        <v>0</v>
      </c>
      <c r="H3520">
        <v>0</v>
      </c>
      <c r="I3520">
        <v>0.46029999999999999</v>
      </c>
      <c r="J3520">
        <v>0.36</v>
      </c>
      <c r="K3520">
        <v>0.63729999999999998</v>
      </c>
      <c r="L3520">
        <v>0.3846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 s="2">
        <v>2.4421296296296296E-3</v>
      </c>
      <c r="T3520" s="2">
        <v>4.5138888888888887E-4</v>
      </c>
      <c r="U3520">
        <v>0.40350000000000003</v>
      </c>
      <c r="V3520">
        <v>0.1111</v>
      </c>
      <c r="W3520">
        <v>1</v>
      </c>
      <c r="X3520">
        <v>1</v>
      </c>
      <c r="Y3520">
        <v>1</v>
      </c>
      <c r="Z3520">
        <v>0.40479999999999999</v>
      </c>
      <c r="AA3520">
        <v>0.33329999999999999</v>
      </c>
      <c r="AB3520">
        <v>1</v>
      </c>
      <c r="AC3520">
        <v>1</v>
      </c>
      <c r="AD3520">
        <v>0.5</v>
      </c>
      <c r="AE3520">
        <v>0</v>
      </c>
      <c r="AF3520" t="s">
        <v>3926</v>
      </c>
      <c r="AG3520" s="2">
        <v>3.472222222222222E-3</v>
      </c>
      <c r="AH3520" t="s">
        <v>3911</v>
      </c>
      <c r="AI3520">
        <v>3</v>
      </c>
      <c r="AJ3520" t="s">
        <v>3914</v>
      </c>
      <c r="AK3520" s="3">
        <v>40229</v>
      </c>
      <c r="AL3520" s="10">
        <f>YEAR(ufc_fights_2[[#This Row],[date]])</f>
        <v>2010</v>
      </c>
      <c r="AM3520" t="s">
        <v>3983</v>
      </c>
      <c r="AN3520">
        <v>68</v>
      </c>
      <c r="AO3520" t="s">
        <v>3913</v>
      </c>
      <c r="AP3520">
        <f>IF(ufc_fights_2[[#This Row],[winner]]="Red",ufc_fights_2[[#This Row],[r_fighter_id]],ufc_fights_2[[#This Row],[b_fighter_id]])</f>
        <v>968</v>
      </c>
      <c r="AQ3520" t="str">
        <f>_xlfn.XLOOKUP(ufc_fights_2[[#This Row],[winnerID]],ufc_fighters[id],ufc_fighters[fighter_name],"xxx",0,1)</f>
        <v>Mirko Filipovic</v>
      </c>
    </row>
    <row r="3521" spans="1:43">
      <c r="A3521">
        <v>968</v>
      </c>
      <c r="B3521">
        <v>32</v>
      </c>
      <c r="C3521">
        <f>_xlfn.XLOOKUP(ufc_fights_2[[#This Row],[r_fighter_id]],ufc_fighters[id],ufc_fighters[year],"xxx",0,1)</f>
        <v>1974</v>
      </c>
      <c r="D3521">
        <f>_xlfn.XLOOKUP(ufc_fights_2[[#This Row],[b_fighter_id]],ufc_fighters[id],ufc_fighters[year],"Prázdné",0,1)</f>
        <v>1973</v>
      </c>
      <c r="E3521" s="10">
        <f>YEAR(ufc_fights_2[[#This Row],[date]])-ufc_fights_2[[#This Row],[r_year]]</f>
        <v>35</v>
      </c>
      <c r="F3521" s="10">
        <f>YEAR(ufc_fights_2[[#This Row],[date]])-ufc_fights_2[[#This Row],[b_year]]</f>
        <v>36</v>
      </c>
      <c r="G3521">
        <v>1</v>
      </c>
      <c r="H3521">
        <v>0</v>
      </c>
      <c r="I3521">
        <v>0.45710000000000001</v>
      </c>
      <c r="J3521">
        <v>0.28000000000000003</v>
      </c>
      <c r="K3521">
        <v>0.48649999999999999</v>
      </c>
      <c r="L3521">
        <v>0.28000000000000003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1.7361111111111112E-4</v>
      </c>
      <c r="T3521" s="2">
        <v>5.7870370370370373E-5</v>
      </c>
      <c r="U3521">
        <v>0.44119999999999998</v>
      </c>
      <c r="V3521">
        <v>0.1053</v>
      </c>
      <c r="W3521">
        <v>1</v>
      </c>
      <c r="X3521">
        <v>0</v>
      </c>
      <c r="Y3521">
        <v>0.83330000000000004</v>
      </c>
      <c r="Z3521">
        <v>0.4783</v>
      </c>
      <c r="AA3521">
        <v>0.28000000000000003</v>
      </c>
      <c r="AB3521">
        <v>0.5</v>
      </c>
      <c r="AC3521">
        <v>0</v>
      </c>
      <c r="AD3521">
        <v>0.33329999999999999</v>
      </c>
      <c r="AE3521">
        <v>0</v>
      </c>
      <c r="AF3521" t="s">
        <v>3910</v>
      </c>
      <c r="AG3521" s="2">
        <v>2.1527777777777778E-3</v>
      </c>
      <c r="AH3521" t="s">
        <v>3911</v>
      </c>
      <c r="AI3521">
        <v>3</v>
      </c>
      <c r="AJ3521" t="s">
        <v>3928</v>
      </c>
      <c r="AK3521" s="3">
        <v>39977</v>
      </c>
      <c r="AL3521" s="10">
        <f>YEAR(ufc_fights_2[[#This Row],[date]])</f>
        <v>2009</v>
      </c>
      <c r="AM3521" t="s">
        <v>3983</v>
      </c>
      <c r="AN3521">
        <v>91</v>
      </c>
      <c r="AO3521" t="s">
        <v>3913</v>
      </c>
      <c r="AP3521">
        <f>IF(ufc_fights_2[[#This Row],[winner]]="Red",ufc_fights_2[[#This Row],[r_fighter_id]],ufc_fights_2[[#This Row],[b_fighter_id]])</f>
        <v>968</v>
      </c>
      <c r="AQ3521" t="str">
        <f>_xlfn.XLOOKUP(ufc_fights_2[[#This Row],[winnerID]],ufc_fighters[id],ufc_fighters[fighter_name],"xxx",0,1)</f>
        <v>Mirko Filipovic</v>
      </c>
    </row>
    <row r="3522" spans="1:43">
      <c r="A3522">
        <v>2234</v>
      </c>
      <c r="B3522">
        <v>1743</v>
      </c>
      <c r="C3522">
        <f>_xlfn.XLOOKUP(ufc_fights_2[[#This Row],[r_fighter_id]],ufc_fighters[id],ufc_fighters[year],"xxx",0,1)</f>
        <v>1974</v>
      </c>
      <c r="D3522">
        <f>_xlfn.XLOOKUP(ufc_fights_2[[#This Row],[b_fighter_id]],ufc_fighters[id],ufc_fighters[year],"Prázdné",0,1)</f>
        <v>1980</v>
      </c>
      <c r="E3522" s="10">
        <f>YEAR(ufc_fights_2[[#This Row],[date]])-ufc_fights_2[[#This Row],[r_year]]</f>
        <v>32</v>
      </c>
      <c r="F3522" s="10">
        <f>YEAR(ufc_fights_2[[#This Row],[date]])-ufc_fights_2[[#This Row],[b_year]]</f>
        <v>26</v>
      </c>
      <c r="G3522">
        <v>0</v>
      </c>
      <c r="H3522">
        <v>0</v>
      </c>
      <c r="I3522">
        <v>0.71430000000000005</v>
      </c>
      <c r="J3522">
        <v>0.15379999999999999</v>
      </c>
      <c r="K3522">
        <v>0.82</v>
      </c>
      <c r="L3522">
        <v>0.51719999999999999</v>
      </c>
      <c r="M3522">
        <v>0.85709999999999997</v>
      </c>
      <c r="N3522">
        <v>0</v>
      </c>
      <c r="O3522">
        <v>2</v>
      </c>
      <c r="P3522">
        <v>0</v>
      </c>
      <c r="Q3522">
        <v>0</v>
      </c>
      <c r="R3522">
        <v>0</v>
      </c>
      <c r="S3522" s="2">
        <v>5.6828703703703702E-3</v>
      </c>
      <c r="T3522" s="2">
        <v>0</v>
      </c>
      <c r="U3522">
        <v>0.71430000000000005</v>
      </c>
      <c r="V3522">
        <v>9.0899999999999995E-2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0.57140000000000002</v>
      </c>
      <c r="AC3522">
        <v>0.5</v>
      </c>
      <c r="AD3522">
        <v>0.8387</v>
      </c>
      <c r="AE3522">
        <v>0</v>
      </c>
      <c r="AF3522" t="s">
        <v>3910</v>
      </c>
      <c r="AG3522" s="2">
        <v>1.3773148148148147E-3</v>
      </c>
      <c r="AH3522" t="s">
        <v>3911</v>
      </c>
      <c r="AI3522">
        <v>3</v>
      </c>
      <c r="AJ3522" t="s">
        <v>3949</v>
      </c>
      <c r="AK3522" s="3">
        <v>38780</v>
      </c>
      <c r="AL3522" s="10">
        <f>YEAR(ufc_fights_2[[#This Row],[date]])</f>
        <v>2006</v>
      </c>
      <c r="AM3522" t="s">
        <v>3983</v>
      </c>
      <c r="AN3522">
        <v>1</v>
      </c>
      <c r="AO3522" t="s">
        <v>3913</v>
      </c>
      <c r="AP3522">
        <f>IF(ufc_fights_2[[#This Row],[winner]]="Red",ufc_fights_2[[#This Row],[r_fighter_id]],ufc_fights_2[[#This Row],[b_fighter_id]])</f>
        <v>2234</v>
      </c>
      <c r="AQ3522" t="str">
        <f>_xlfn.XLOOKUP(ufc_fights_2[[#This Row],[winnerID]],ufc_fighters[id],ufc_fighters[fighter_name],"xxx",0,1)</f>
        <v>Tom Murphy</v>
      </c>
    </row>
    <row r="3523" spans="1:43">
      <c r="A3523">
        <v>3335</v>
      </c>
      <c r="B3523">
        <v>1964</v>
      </c>
      <c r="C3523">
        <f>_xlfn.XLOOKUP(ufc_fights_2[[#This Row],[r_fighter_id]],ufc_fighters[id],ufc_fighters[year],"xxx",0,1)</f>
        <v>1965</v>
      </c>
      <c r="D3523">
        <f>_xlfn.XLOOKUP(ufc_fights_2[[#This Row],[b_fighter_id]],ufc_fighters[id],ufc_fighters[year],"Prázdné",0,1)</f>
        <v>1970</v>
      </c>
      <c r="E3523" s="10">
        <f>YEAR(ufc_fights_2[[#This Row],[date]])-ufc_fights_2[[#This Row],[r_year]]</f>
        <v>40</v>
      </c>
      <c r="F3523" s="10">
        <f>YEAR(ufc_fights_2[[#This Row],[date]])-ufc_fights_2[[#This Row],[b_year]]</f>
        <v>35</v>
      </c>
      <c r="G3523">
        <v>0</v>
      </c>
      <c r="H3523">
        <v>1</v>
      </c>
      <c r="I3523">
        <v>0.56669999999999998</v>
      </c>
      <c r="J3523">
        <v>0.51429999999999998</v>
      </c>
      <c r="K3523">
        <v>0.72650000000000003</v>
      </c>
      <c r="L3523">
        <v>0.68969999999999998</v>
      </c>
      <c r="M3523">
        <v>0.25</v>
      </c>
      <c r="N3523">
        <v>1</v>
      </c>
      <c r="O3523">
        <v>0</v>
      </c>
      <c r="P3523">
        <v>1</v>
      </c>
      <c r="Q3523">
        <v>1</v>
      </c>
      <c r="R3523">
        <v>0</v>
      </c>
      <c r="S3523" s="2">
        <v>5.162037037037037E-3</v>
      </c>
      <c r="T3523" s="2">
        <v>1.8634259259259259E-3</v>
      </c>
      <c r="U3523">
        <v>0.35899999999999999</v>
      </c>
      <c r="V3523">
        <v>0.3478</v>
      </c>
      <c r="W3523">
        <v>0.95240000000000002</v>
      </c>
      <c r="X3523">
        <v>0</v>
      </c>
      <c r="Y3523">
        <v>1</v>
      </c>
      <c r="Z3523">
        <v>9.5200000000000007E-2</v>
      </c>
      <c r="AA3523">
        <v>0.33329999999999999</v>
      </c>
      <c r="AB3523">
        <v>0.5</v>
      </c>
      <c r="AC3523">
        <v>0.69230000000000003</v>
      </c>
      <c r="AD3523">
        <v>0.83779999999999999</v>
      </c>
      <c r="AE3523">
        <v>0.57140000000000002</v>
      </c>
      <c r="AF3523" t="s">
        <v>3915</v>
      </c>
      <c r="AG3523" s="2">
        <v>3.472222222222222E-3</v>
      </c>
      <c r="AH3523" t="s">
        <v>3911</v>
      </c>
      <c r="AI3523">
        <v>3</v>
      </c>
      <c r="AJ3523" t="s">
        <v>3967</v>
      </c>
      <c r="AK3523" s="3">
        <v>38458</v>
      </c>
      <c r="AL3523" s="10">
        <f>YEAR(ufc_fights_2[[#This Row],[date]])</f>
        <v>2005</v>
      </c>
      <c r="AM3523" t="s">
        <v>3983</v>
      </c>
      <c r="AN3523">
        <v>1</v>
      </c>
      <c r="AO3523" t="s">
        <v>3913</v>
      </c>
      <c r="AP3523">
        <f>IF(ufc_fights_2[[#This Row],[winner]]="Red",ufc_fights_2[[#This Row],[r_fighter_id]],ufc_fights_2[[#This Row],[b_fighter_id]])</f>
        <v>3335</v>
      </c>
      <c r="AQ3523" t="str">
        <f>_xlfn.XLOOKUP(ufc_fights_2[[#This Row],[winnerID]],ufc_fighters[id],ufc_fighters[fighter_name],"xxx",0,1)</f>
        <v>Mike van Arsdale</v>
      </c>
    </row>
    <row r="3524" spans="1:43">
      <c r="A3524">
        <v>3335</v>
      </c>
      <c r="B3524">
        <v>2437</v>
      </c>
      <c r="C3524">
        <f>_xlfn.XLOOKUP(ufc_fights_2[[#This Row],[r_fighter_id]],ufc_fighters[id],ufc_fighters[year],"xxx",0,1)</f>
        <v>1965</v>
      </c>
      <c r="D3524">
        <f>_xlfn.XLOOKUP(ufc_fights_2[[#This Row],[b_fighter_id]],ufc_fighters[id],ufc_fighters[year],"Prázdné",0,1)</f>
        <v>0</v>
      </c>
      <c r="E3524" s="10">
        <f>YEAR(ufc_fights_2[[#This Row],[date]])-ufc_fights_2[[#This Row],[r_year]]</f>
        <v>33</v>
      </c>
      <c r="F3524" s="10">
        <f>YEAR(ufc_fights_2[[#This Row],[date]])-ufc_fights_2[[#This Row],[b_year]]</f>
        <v>1998</v>
      </c>
      <c r="G3524">
        <v>0</v>
      </c>
      <c r="H3524">
        <v>0</v>
      </c>
      <c r="I3524">
        <v>0.375</v>
      </c>
      <c r="J3524">
        <v>0.36359999999999998</v>
      </c>
      <c r="K3524">
        <v>0.51060000000000005</v>
      </c>
      <c r="L3524">
        <v>0.58819999999999995</v>
      </c>
      <c r="M3524">
        <v>1</v>
      </c>
      <c r="N3524">
        <v>0</v>
      </c>
      <c r="O3524">
        <v>1</v>
      </c>
      <c r="P3524">
        <v>1</v>
      </c>
      <c r="Q3524">
        <v>0</v>
      </c>
      <c r="R3524">
        <v>0</v>
      </c>
      <c r="S3524" s="2">
        <v>0</v>
      </c>
      <c r="T3524" s="2">
        <v>0</v>
      </c>
      <c r="U3524">
        <v>0.2727</v>
      </c>
      <c r="V3524">
        <v>0.28570000000000001</v>
      </c>
      <c r="W3524">
        <v>0.8</v>
      </c>
      <c r="X3524">
        <v>0.57140000000000002</v>
      </c>
      <c r="Y3524">
        <v>0</v>
      </c>
      <c r="Z3524">
        <v>0.2571</v>
      </c>
      <c r="AA3524">
        <v>0.3</v>
      </c>
      <c r="AB3524">
        <v>0.25</v>
      </c>
      <c r="AC3524">
        <v>1</v>
      </c>
      <c r="AD3524">
        <v>0.51519999999999999</v>
      </c>
      <c r="AE3524">
        <v>0</v>
      </c>
      <c r="AF3524" t="s">
        <v>3933</v>
      </c>
      <c r="AG3524" s="2">
        <v>7.6504629629629631E-3</v>
      </c>
      <c r="AH3524" t="s">
        <v>4057</v>
      </c>
      <c r="AI3524">
        <v>1</v>
      </c>
      <c r="AJ3524" t="s">
        <v>3925</v>
      </c>
      <c r="AK3524" s="3">
        <v>35930</v>
      </c>
      <c r="AL3524" s="10">
        <f>YEAR(ufc_fights_2[[#This Row],[date]])</f>
        <v>1998</v>
      </c>
      <c r="AM3524" t="s">
        <v>3983</v>
      </c>
      <c r="AN3524">
        <v>156</v>
      </c>
      <c r="AO3524" t="s">
        <v>3913</v>
      </c>
      <c r="AP3524">
        <f>IF(ufc_fights_2[[#This Row],[winner]]="Red",ufc_fights_2[[#This Row],[r_fighter_id]],ufc_fights_2[[#This Row],[b_fighter_id]])</f>
        <v>3335</v>
      </c>
      <c r="AQ3524" t="str">
        <f>_xlfn.XLOOKUP(ufc_fights_2[[#This Row],[winnerID]],ufc_fighters[id],ufc_fighters[fighter_name],"xxx",0,1)</f>
        <v>Mike van Arsdale</v>
      </c>
    </row>
    <row r="3525" spans="1:43">
      <c r="A3525">
        <v>870</v>
      </c>
      <c r="B3525">
        <v>1719</v>
      </c>
      <c r="C3525">
        <f>_xlfn.XLOOKUP(ufc_fights_2[[#This Row],[r_fighter_id]],ufc_fighters[id],ufc_fighters[year],"xxx",0,1)</f>
        <v>1978</v>
      </c>
      <c r="D3525">
        <f>_xlfn.XLOOKUP(ufc_fights_2[[#This Row],[b_fighter_id]],ufc_fighters[id],ufc_fighters[year],"Prázdné",0,1)</f>
        <v>1980</v>
      </c>
      <c r="E3525" s="10">
        <f>YEAR(ufc_fights_2[[#This Row],[date]])-ufc_fights_2[[#This Row],[r_year]]</f>
        <v>26</v>
      </c>
      <c r="F3525" s="10">
        <f>YEAR(ufc_fights_2[[#This Row],[date]])-ufc_fights_2[[#This Row],[b_year]]</f>
        <v>24</v>
      </c>
      <c r="G3525">
        <v>1</v>
      </c>
      <c r="H3525">
        <v>0</v>
      </c>
      <c r="I3525">
        <v>0.44440000000000002</v>
      </c>
      <c r="J3525">
        <v>0.4375</v>
      </c>
      <c r="K3525">
        <v>0.5</v>
      </c>
      <c r="L3525">
        <v>0.4375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1.1574074074074073E-5</v>
      </c>
      <c r="T3525" s="2">
        <v>0</v>
      </c>
      <c r="U3525">
        <v>0.5</v>
      </c>
      <c r="V3525">
        <v>0.1</v>
      </c>
      <c r="W3525">
        <v>0</v>
      </c>
      <c r="X3525">
        <v>0</v>
      </c>
      <c r="Y3525">
        <v>1</v>
      </c>
      <c r="Z3525">
        <v>0.16669999999999999</v>
      </c>
      <c r="AA3525">
        <v>0</v>
      </c>
      <c r="AB3525">
        <v>1</v>
      </c>
      <c r="AC3525">
        <v>0.77780000000000005</v>
      </c>
      <c r="AD3525">
        <v>1</v>
      </c>
      <c r="AE3525">
        <v>0</v>
      </c>
      <c r="AF3525" t="s">
        <v>3910</v>
      </c>
      <c r="AG3525" s="2">
        <v>8.564814814814815E-4</v>
      </c>
      <c r="AH3525" t="s">
        <v>3911</v>
      </c>
      <c r="AI3525">
        <v>3</v>
      </c>
      <c r="AJ3525" t="s">
        <v>3925</v>
      </c>
      <c r="AK3525" s="3">
        <v>38220</v>
      </c>
      <c r="AL3525" s="10">
        <f>YEAR(ufc_fights_2[[#This Row],[date]])</f>
        <v>2004</v>
      </c>
      <c r="AM3525" t="s">
        <v>3983</v>
      </c>
      <c r="AN3525">
        <v>1</v>
      </c>
      <c r="AO3525" t="s">
        <v>3913</v>
      </c>
      <c r="AP3525">
        <f>IF(ufc_fights_2[[#This Row],[winner]]="Red",ufc_fights_2[[#This Row],[r_fighter_id]],ufc_fights_2[[#This Row],[b_fighter_id]])</f>
        <v>870</v>
      </c>
      <c r="AQ3525" t="str">
        <f>_xlfn.XLOOKUP(ufc_fights_2[[#This Row],[winnerID]],ufc_fighters[id],ufc_fighters[fighter_name],"xxx",0,1)</f>
        <v>Justin Eilers</v>
      </c>
    </row>
    <row r="3526" spans="1:43">
      <c r="A3526">
        <v>2947</v>
      </c>
      <c r="B3526">
        <v>1803</v>
      </c>
      <c r="C3526">
        <f>_xlfn.XLOOKUP(ufc_fights_2[[#This Row],[r_fighter_id]],ufc_fighters[id],ufc_fighters[year],"xxx",0,1)</f>
        <v>1964</v>
      </c>
      <c r="D3526">
        <f>_xlfn.XLOOKUP(ufc_fights_2[[#This Row],[b_fighter_id]],ufc_fighters[id],ufc_fighters[year],"Prázdné",0,1)</f>
        <v>1968</v>
      </c>
      <c r="E3526" s="10">
        <f>YEAR(ufc_fights_2[[#This Row],[date]])-ufc_fights_2[[#This Row],[r_year]]</f>
        <v>40</v>
      </c>
      <c r="F3526" s="10">
        <f>YEAR(ufc_fights_2[[#This Row],[date]])-ufc_fights_2[[#This Row],[b_year]]</f>
        <v>36</v>
      </c>
      <c r="G3526">
        <v>1</v>
      </c>
      <c r="H3526">
        <v>0</v>
      </c>
      <c r="I3526">
        <v>0.8</v>
      </c>
      <c r="J3526">
        <v>0.8</v>
      </c>
      <c r="K3526">
        <v>0.82350000000000001</v>
      </c>
      <c r="L3526">
        <v>0.66669999999999996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1.0416666666666667E-4</v>
      </c>
      <c r="T3526" s="2">
        <v>6.9444444444444444E-5</v>
      </c>
      <c r="U3526">
        <v>0.5</v>
      </c>
      <c r="V3526">
        <v>0.66669999999999996</v>
      </c>
      <c r="W3526">
        <v>1</v>
      </c>
      <c r="X3526">
        <v>0</v>
      </c>
      <c r="Y3526">
        <v>0</v>
      </c>
      <c r="Z3526">
        <v>0</v>
      </c>
      <c r="AA3526">
        <v>0.66669999999999996</v>
      </c>
      <c r="AB3526">
        <v>0.84619999999999995</v>
      </c>
      <c r="AC3526">
        <v>1</v>
      </c>
      <c r="AD3526">
        <v>1</v>
      </c>
      <c r="AE3526">
        <v>0</v>
      </c>
      <c r="AF3526" t="s">
        <v>3910</v>
      </c>
      <c r="AG3526" s="2">
        <v>9.9537037037037042E-4</v>
      </c>
      <c r="AH3526" t="s">
        <v>3911</v>
      </c>
      <c r="AI3526">
        <v>3</v>
      </c>
      <c r="AJ3526" t="s">
        <v>3925</v>
      </c>
      <c r="AK3526" s="3">
        <v>38157</v>
      </c>
      <c r="AL3526" s="10">
        <f>YEAR(ufc_fights_2[[#This Row],[date]])</f>
        <v>2004</v>
      </c>
      <c r="AM3526" t="s">
        <v>3983</v>
      </c>
      <c r="AN3526">
        <v>1</v>
      </c>
      <c r="AO3526" t="s">
        <v>3913</v>
      </c>
      <c r="AP3526">
        <f>IF(ufc_fights_2[[#This Row],[winner]]="Red",ufc_fights_2[[#This Row],[r_fighter_id]],ufc_fights_2[[#This Row],[b_fighter_id]])</f>
        <v>2947</v>
      </c>
      <c r="AQ3526" t="str">
        <f>_xlfn.XLOOKUP(ufc_fights_2[[#This Row],[winnerID]],ufc_fighters[id],ufc_fighters[fighter_name],"xxx",0,1)</f>
        <v>Ken Shamrock</v>
      </c>
    </row>
    <row r="3527" spans="1:43">
      <c r="A3527">
        <v>3473</v>
      </c>
      <c r="B3527">
        <v>2958</v>
      </c>
      <c r="C3527">
        <f>_xlfn.XLOOKUP(ufc_fights_2[[#This Row],[r_fighter_id]],ufc_fighters[id],ufc_fighters[year],"xxx",0,1)</f>
        <v>1978</v>
      </c>
      <c r="D3527">
        <f>_xlfn.XLOOKUP(ufc_fights_2[[#This Row],[b_fighter_id]],ufc_fighters[id],ufc_fighters[year],"Prázdné",0,1)</f>
        <v>1975</v>
      </c>
      <c r="E3527" s="10">
        <f>YEAR(ufc_fights_2[[#This Row],[date]])-ufc_fights_2[[#This Row],[r_year]]</f>
        <v>26</v>
      </c>
      <c r="F3527" s="10">
        <f>YEAR(ufc_fights_2[[#This Row],[date]])-ufc_fights_2[[#This Row],[b_year]]</f>
        <v>29</v>
      </c>
      <c r="G3527">
        <v>0</v>
      </c>
      <c r="H3527">
        <v>0</v>
      </c>
      <c r="I3527">
        <v>1</v>
      </c>
      <c r="J3527">
        <v>0.86960000000000004</v>
      </c>
      <c r="K3527">
        <v>1</v>
      </c>
      <c r="L3527">
        <v>0.875</v>
      </c>
      <c r="M3527">
        <v>0.25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1.2847222222222223E-3</v>
      </c>
      <c r="T3527" s="2">
        <v>5.0925925925925921E-4</v>
      </c>
      <c r="U3527">
        <v>1</v>
      </c>
      <c r="V3527">
        <v>0.78569999999999995</v>
      </c>
      <c r="W3527">
        <v>0</v>
      </c>
      <c r="X3527">
        <v>0</v>
      </c>
      <c r="Y3527">
        <v>1</v>
      </c>
      <c r="Z3527">
        <v>0</v>
      </c>
      <c r="AA3527">
        <v>0.66669999999999996</v>
      </c>
      <c r="AB3527">
        <v>1</v>
      </c>
      <c r="AC3527">
        <v>0.9375</v>
      </c>
      <c r="AD3527">
        <v>1</v>
      </c>
      <c r="AE3527">
        <v>1</v>
      </c>
      <c r="AF3527" t="s">
        <v>3910</v>
      </c>
      <c r="AG3527" s="2">
        <v>3.2407407407407406E-3</v>
      </c>
      <c r="AH3527" t="s">
        <v>3911</v>
      </c>
      <c r="AI3527">
        <v>3</v>
      </c>
      <c r="AJ3527" t="s">
        <v>3914</v>
      </c>
      <c r="AK3527" s="3">
        <v>38079</v>
      </c>
      <c r="AL3527" s="10">
        <f>YEAR(ufc_fights_2[[#This Row],[date]])</f>
        <v>2004</v>
      </c>
      <c r="AM3527" t="s">
        <v>3983</v>
      </c>
      <c r="AN3527">
        <v>1</v>
      </c>
      <c r="AO3527" t="s">
        <v>3913</v>
      </c>
      <c r="AP3527">
        <f>IF(ufc_fights_2[[#This Row],[winner]]="Red",ufc_fights_2[[#This Row],[r_fighter_id]],ufc_fights_2[[#This Row],[b_fighter_id]])</f>
        <v>3473</v>
      </c>
      <c r="AQ3527" t="str">
        <f>_xlfn.XLOOKUP(ufc_fights_2[[#This Row],[winnerID]],ufc_fighters[id],ufc_fighters[fighter_name],"xxx",0,1)</f>
        <v>Jonathan Wiezorek</v>
      </c>
    </row>
    <row r="3528" spans="1:43">
      <c r="A3528">
        <v>1323</v>
      </c>
      <c r="B3528">
        <v>276</v>
      </c>
      <c r="C3528">
        <f>_xlfn.XLOOKUP(ufc_fights_2[[#This Row],[r_fighter_id]],ufc_fighters[id],ufc_fighters[year],"xxx",0,1)</f>
        <v>1993</v>
      </c>
      <c r="D3528">
        <f>_xlfn.XLOOKUP(ufc_fights_2[[#This Row],[b_fighter_id]],ufc_fighters[id],ufc_fighters[year],"Prázdné",0,1)</f>
        <v>1986</v>
      </c>
      <c r="E3528" s="10">
        <f>YEAR(ufc_fights_2[[#This Row],[date]])-ufc_fights_2[[#This Row],[r_year]]</f>
        <v>24</v>
      </c>
      <c r="F3528" s="10">
        <f>YEAR(ufc_fights_2[[#This Row],[date]])-ufc_fights_2[[#This Row],[b_year]]</f>
        <v>31</v>
      </c>
      <c r="G3528">
        <v>0</v>
      </c>
      <c r="H3528">
        <v>1</v>
      </c>
      <c r="I3528">
        <v>0.28070000000000001</v>
      </c>
      <c r="J3528">
        <v>0.48</v>
      </c>
      <c r="K3528">
        <v>0.39419999999999999</v>
      </c>
      <c r="L3528">
        <v>0.625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 s="2">
        <v>0</v>
      </c>
      <c r="T3528" s="2">
        <v>2.8356481481481483E-3</v>
      </c>
      <c r="U3528">
        <v>0.1895</v>
      </c>
      <c r="V3528">
        <v>0.47920000000000001</v>
      </c>
      <c r="W3528">
        <v>0.64290000000000003</v>
      </c>
      <c r="X3528">
        <v>1</v>
      </c>
      <c r="Y3528">
        <v>0</v>
      </c>
      <c r="Z3528">
        <v>0.25740000000000002</v>
      </c>
      <c r="AA3528">
        <v>0.4118</v>
      </c>
      <c r="AB3528">
        <v>0.46150000000000002</v>
      </c>
      <c r="AC3528">
        <v>0.625</v>
      </c>
      <c r="AD3528">
        <v>0</v>
      </c>
      <c r="AE3528">
        <v>0.625</v>
      </c>
      <c r="AF3528" t="s">
        <v>3915</v>
      </c>
      <c r="AG3528" s="2">
        <v>3.472222222222222E-3</v>
      </c>
      <c r="AH3528" t="s">
        <v>3911</v>
      </c>
      <c r="AI3528">
        <v>3</v>
      </c>
      <c r="AJ3528" t="s">
        <v>3928</v>
      </c>
      <c r="AK3528" s="3">
        <v>42987</v>
      </c>
      <c r="AL3528" s="10">
        <f>YEAR(ufc_fights_2[[#This Row],[date]])</f>
        <v>2017</v>
      </c>
      <c r="AM3528" t="s">
        <v>3983</v>
      </c>
      <c r="AN3528">
        <v>30</v>
      </c>
      <c r="AO3528" t="s">
        <v>3918</v>
      </c>
      <c r="AP3528">
        <f>IF(ufc_fights_2[[#This Row],[winner]]="Red",ufc_fights_2[[#This Row],[r_fighter_id]],ufc_fights_2[[#This Row],[b_fighter_id]])</f>
        <v>276</v>
      </c>
      <c r="AQ3528" t="str">
        <f>_xlfn.XLOOKUP(ufc_fights_2[[#This Row],[winnerID]],ufc_fighters[id],ufc_fighters[fighter_name],"xxx",0,1)</f>
        <v>Arjan Bhullar</v>
      </c>
    </row>
    <row r="3529" spans="1:43">
      <c r="A3529">
        <v>276</v>
      </c>
      <c r="B3529">
        <v>1128</v>
      </c>
      <c r="C3529">
        <f>_xlfn.XLOOKUP(ufc_fights_2[[#This Row],[r_fighter_id]],ufc_fighters[id],ufc_fighters[year],"xxx",0,1)</f>
        <v>1986</v>
      </c>
      <c r="D3529">
        <f>_xlfn.XLOOKUP(ufc_fights_2[[#This Row],[b_fighter_id]],ufc_fighters[id],ufc_fighters[year],"Prázdné",0,1)</f>
        <v>1992</v>
      </c>
      <c r="E3529" s="10">
        <f>YEAR(ufc_fights_2[[#This Row],[date]])-ufc_fights_2[[#This Row],[r_year]]</f>
        <v>32</v>
      </c>
      <c r="F3529" s="10">
        <f>YEAR(ufc_fights_2[[#This Row],[date]])-ufc_fights_2[[#This Row],[b_year]]</f>
        <v>26</v>
      </c>
      <c r="G3529">
        <v>0</v>
      </c>
      <c r="H3529">
        <v>0</v>
      </c>
      <c r="I3529">
        <v>0.5595</v>
      </c>
      <c r="J3529">
        <v>0.49430000000000002</v>
      </c>
      <c r="K3529">
        <v>0.70709999999999995</v>
      </c>
      <c r="L3529">
        <v>0.57279999999999998</v>
      </c>
      <c r="M3529">
        <v>0.5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4.8263888888888887E-3</v>
      </c>
      <c r="T3529" s="2">
        <v>3.2407407407407406E-4</v>
      </c>
      <c r="U3529">
        <v>0.52629999999999999</v>
      </c>
      <c r="V3529">
        <v>0.29820000000000002</v>
      </c>
      <c r="W3529">
        <v>1</v>
      </c>
      <c r="X3529">
        <v>0.75</v>
      </c>
      <c r="Y3529">
        <v>0.94120000000000004</v>
      </c>
      <c r="Z3529">
        <v>0.47270000000000001</v>
      </c>
      <c r="AA3529">
        <v>0.44159999999999999</v>
      </c>
      <c r="AB3529">
        <v>0.66669999999999996</v>
      </c>
      <c r="AC3529">
        <v>0.9</v>
      </c>
      <c r="AD3529">
        <v>0.81820000000000004</v>
      </c>
      <c r="AE3529">
        <v>0</v>
      </c>
      <c r="AF3529" t="s">
        <v>3915</v>
      </c>
      <c r="AG3529" s="2">
        <v>3.472222222222222E-3</v>
      </c>
      <c r="AH3529" t="s">
        <v>3911</v>
      </c>
      <c r="AI3529">
        <v>3</v>
      </c>
      <c r="AJ3529" t="s">
        <v>4063</v>
      </c>
      <c r="AK3529" s="3">
        <v>43400</v>
      </c>
      <c r="AL3529" s="10">
        <f>YEAR(ufc_fights_2[[#This Row],[date]])</f>
        <v>2018</v>
      </c>
      <c r="AM3529" t="s">
        <v>3983</v>
      </c>
      <c r="AN3529">
        <v>25</v>
      </c>
      <c r="AO3529" t="s">
        <v>3913</v>
      </c>
      <c r="AP3529">
        <f>IF(ufc_fights_2[[#This Row],[winner]]="Red",ufc_fights_2[[#This Row],[r_fighter_id]],ufc_fights_2[[#This Row],[b_fighter_id]])</f>
        <v>276</v>
      </c>
      <c r="AQ3529" t="str">
        <f>_xlfn.XLOOKUP(ufc_fights_2[[#This Row],[winnerID]],ufc_fighters[id],ufc_fighters[fighter_name],"xxx",0,1)</f>
        <v>Arjan Bhullar</v>
      </c>
    </row>
    <row r="3530" spans="1:43">
      <c r="A3530">
        <v>276</v>
      </c>
      <c r="B3530">
        <v>12</v>
      </c>
      <c r="C3530">
        <f>_xlfn.XLOOKUP(ufc_fights_2[[#This Row],[r_fighter_id]],ufc_fighters[id],ufc_fighters[year],"xxx",0,1)</f>
        <v>1986</v>
      </c>
      <c r="D3530">
        <f>_xlfn.XLOOKUP(ufc_fights_2[[#This Row],[b_fighter_id]],ufc_fighters[id],ufc_fighters[year],"Prázdné",0,1)</f>
        <v>1992</v>
      </c>
      <c r="E3530" s="10">
        <f>YEAR(ufc_fights_2[[#This Row],[date]])-ufc_fights_2[[#This Row],[r_year]]</f>
        <v>33</v>
      </c>
      <c r="F3530" s="10">
        <f>YEAR(ufc_fights_2[[#This Row],[date]])-ufc_fights_2[[#This Row],[b_year]]</f>
        <v>27</v>
      </c>
      <c r="G3530">
        <v>0</v>
      </c>
      <c r="H3530">
        <v>0</v>
      </c>
      <c r="I3530">
        <v>0.6613</v>
      </c>
      <c r="J3530">
        <v>0.43780000000000002</v>
      </c>
      <c r="K3530">
        <v>0.73399999999999999</v>
      </c>
      <c r="L3530">
        <v>0.50470000000000004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3.6805555555555554E-3</v>
      </c>
      <c r="T3530" s="2">
        <v>9.7222222222222219E-4</v>
      </c>
      <c r="U3530">
        <v>0.6038</v>
      </c>
      <c r="V3530">
        <v>0.35439999999999999</v>
      </c>
      <c r="W3530">
        <v>1</v>
      </c>
      <c r="X3530">
        <v>1</v>
      </c>
      <c r="Y3530">
        <v>1</v>
      </c>
      <c r="Z3530">
        <v>0.48649999999999999</v>
      </c>
      <c r="AA3530">
        <v>0.33779999999999999</v>
      </c>
      <c r="AB3530">
        <v>0.90480000000000005</v>
      </c>
      <c r="AC3530">
        <v>0.83330000000000004</v>
      </c>
      <c r="AD3530">
        <v>1</v>
      </c>
      <c r="AE3530">
        <v>1</v>
      </c>
      <c r="AF3530" t="s">
        <v>3915</v>
      </c>
      <c r="AG3530" s="2">
        <v>3.472222222222222E-3</v>
      </c>
      <c r="AH3530" t="s">
        <v>3911</v>
      </c>
      <c r="AI3530">
        <v>3</v>
      </c>
      <c r="AJ3530" t="s">
        <v>3949</v>
      </c>
      <c r="AK3530" s="3">
        <v>43589</v>
      </c>
      <c r="AL3530" s="10">
        <f>YEAR(ufc_fights_2[[#This Row],[date]])</f>
        <v>2019</v>
      </c>
      <c r="AM3530" t="s">
        <v>3983</v>
      </c>
      <c r="AN3530">
        <v>16</v>
      </c>
      <c r="AO3530" t="s">
        <v>3913</v>
      </c>
      <c r="AP3530">
        <f>IF(ufc_fights_2[[#This Row],[winner]]="Red",ufc_fights_2[[#This Row],[r_fighter_id]],ufc_fights_2[[#This Row],[b_fighter_id]])</f>
        <v>276</v>
      </c>
      <c r="AQ3530" t="str">
        <f>_xlfn.XLOOKUP(ufc_fights_2[[#This Row],[winnerID]],ufc_fighters[id],ufc_fighters[fighter_name],"xxx",0,1)</f>
        <v>Arjan Bhullar</v>
      </c>
    </row>
    <row r="3531" spans="1:43">
      <c r="A3531">
        <v>8</v>
      </c>
      <c r="B3531">
        <v>114</v>
      </c>
      <c r="C3531">
        <f>_xlfn.XLOOKUP(ufc_fights_2[[#This Row],[r_fighter_id]],ufc_fighters[id],ufc_fighters[year],"xxx",0,1)</f>
        <v>0</v>
      </c>
      <c r="D3531">
        <f>_xlfn.XLOOKUP(ufc_fights_2[[#This Row],[b_fighter_id]],ufc_fighters[id],ufc_fighters[year],"Prázdné",0,1)</f>
        <v>1967</v>
      </c>
      <c r="E3531" s="10">
        <f>YEAR(ufc_fights_2[[#This Row],[date]])-ufc_fights_2[[#This Row],[r_year]]</f>
        <v>1997</v>
      </c>
      <c r="F3531" s="10">
        <f>YEAR(ufc_fights_2[[#This Row],[date]])-ufc_fights_2[[#This Row],[b_year]]</f>
        <v>30</v>
      </c>
      <c r="G3531">
        <v>0</v>
      </c>
      <c r="H3531">
        <v>0</v>
      </c>
      <c r="I3531">
        <v>0.4194</v>
      </c>
      <c r="J3531">
        <v>1</v>
      </c>
      <c r="K3531">
        <v>0.76670000000000005</v>
      </c>
      <c r="L3531">
        <v>0.9667</v>
      </c>
      <c r="M3531">
        <v>0.75</v>
      </c>
      <c r="N3531">
        <v>0</v>
      </c>
      <c r="O3531">
        <v>0</v>
      </c>
      <c r="P3531">
        <v>1</v>
      </c>
      <c r="Q3531">
        <v>0</v>
      </c>
      <c r="R3531">
        <v>0</v>
      </c>
      <c r="S3531" s="2">
        <v>0</v>
      </c>
      <c r="T3531" s="2">
        <v>0</v>
      </c>
      <c r="U3531">
        <v>0.4194</v>
      </c>
      <c r="V3531">
        <v>1</v>
      </c>
      <c r="W3531">
        <v>0</v>
      </c>
      <c r="X3531">
        <v>0</v>
      </c>
      <c r="Y3531">
        <v>1</v>
      </c>
      <c r="Z3531">
        <v>0.5</v>
      </c>
      <c r="AA3531">
        <v>1</v>
      </c>
      <c r="AB3531">
        <v>0</v>
      </c>
      <c r="AC3531">
        <v>1</v>
      </c>
      <c r="AD3531">
        <v>0.36840000000000001</v>
      </c>
      <c r="AE3531">
        <v>0</v>
      </c>
      <c r="AF3531" t="s">
        <v>3915</v>
      </c>
      <c r="AG3531" s="2">
        <v>2.0833333333333333E-3</v>
      </c>
      <c r="AH3531" t="s">
        <v>4057</v>
      </c>
      <c r="AI3531">
        <v>1</v>
      </c>
      <c r="AJ3531" t="s">
        <v>3925</v>
      </c>
      <c r="AK3531" s="3">
        <v>35785</v>
      </c>
      <c r="AL3531" s="10">
        <f>YEAR(ufc_fights_2[[#This Row],[date]])</f>
        <v>1997</v>
      </c>
      <c r="AM3531" t="s">
        <v>3983</v>
      </c>
      <c r="AN3531">
        <v>162</v>
      </c>
      <c r="AO3531" t="s">
        <v>3913</v>
      </c>
      <c r="AP3531">
        <f>IF(ufc_fights_2[[#This Row],[winner]]="Red",ufc_fights_2[[#This Row],[r_fighter_id]],ufc_fights_2[[#This Row],[b_fighter_id]])</f>
        <v>8</v>
      </c>
      <c r="AQ3531" t="str">
        <f>_xlfn.XLOOKUP(ufc_fights_2[[#This Row],[winnerID]],ufc_fighters[id],ufc_fighters[fighter_name],"xxx",0,1)</f>
        <v>David Abbott</v>
      </c>
    </row>
    <row r="3532" spans="1:43">
      <c r="A3532">
        <v>722</v>
      </c>
      <c r="B3532">
        <v>3246</v>
      </c>
      <c r="C3532">
        <f>_xlfn.XLOOKUP(ufc_fights_2[[#This Row],[r_fighter_id]],ufc_fighters[id],ufc_fighters[year],"xxx",0,1)</f>
        <v>1986</v>
      </c>
      <c r="D3532">
        <f>_xlfn.XLOOKUP(ufc_fights_2[[#This Row],[b_fighter_id]],ufc_fighters[id],ufc_fighters[year],"Prázdné",0,1)</f>
        <v>1980</v>
      </c>
      <c r="E3532" s="10">
        <f>YEAR(ufc_fights_2[[#This Row],[date]])-ufc_fights_2[[#This Row],[r_year]]</f>
        <v>26</v>
      </c>
      <c r="F3532" s="10">
        <f>YEAR(ufc_fights_2[[#This Row],[date]])-ufc_fights_2[[#This Row],[b_year]]</f>
        <v>32</v>
      </c>
      <c r="G3532">
        <v>1</v>
      </c>
      <c r="H3532">
        <v>0</v>
      </c>
      <c r="I3532">
        <v>0.45450000000000002</v>
      </c>
      <c r="J3532">
        <v>0.51429999999999998</v>
      </c>
      <c r="K3532">
        <v>0.50460000000000005</v>
      </c>
      <c r="L3532">
        <v>0.61699999999999999</v>
      </c>
      <c r="M3532">
        <v>0.33329999999999999</v>
      </c>
      <c r="N3532">
        <v>0</v>
      </c>
      <c r="O3532">
        <v>1</v>
      </c>
      <c r="P3532">
        <v>0</v>
      </c>
      <c r="Q3532">
        <v>0</v>
      </c>
      <c r="R3532">
        <v>0</v>
      </c>
      <c r="S3532" s="2">
        <v>4.2129629629629626E-3</v>
      </c>
      <c r="T3532" s="2">
        <v>5.6712962962962967E-4</v>
      </c>
      <c r="U3532">
        <v>0.4143</v>
      </c>
      <c r="V3532">
        <v>0.23530000000000001</v>
      </c>
      <c r="W3532">
        <v>0.83330000000000004</v>
      </c>
      <c r="X3532">
        <v>1</v>
      </c>
      <c r="Y3532">
        <v>0.6</v>
      </c>
      <c r="Z3532">
        <v>0.3125</v>
      </c>
      <c r="AA3532">
        <v>0.3478</v>
      </c>
      <c r="AB3532">
        <v>0.76470000000000005</v>
      </c>
      <c r="AC3532">
        <v>0.83330000000000004</v>
      </c>
      <c r="AD3532">
        <v>0.58330000000000004</v>
      </c>
      <c r="AE3532">
        <v>0</v>
      </c>
      <c r="AF3532" t="s">
        <v>3933</v>
      </c>
      <c r="AG3532" s="2">
        <v>2.9629629629629628E-3</v>
      </c>
      <c r="AH3532" t="s">
        <v>3911</v>
      </c>
      <c r="AI3532">
        <v>3</v>
      </c>
      <c r="AJ3532" t="s">
        <v>3925</v>
      </c>
      <c r="AK3532" s="3">
        <v>41125</v>
      </c>
      <c r="AL3532" s="10">
        <f>YEAR(ufc_fights_2[[#This Row],[date]])</f>
        <v>2012</v>
      </c>
      <c r="AM3532" t="s">
        <v>3983</v>
      </c>
      <c r="AN3532">
        <v>2</v>
      </c>
      <c r="AO3532" t="s">
        <v>3913</v>
      </c>
      <c r="AP3532">
        <f>IF(ufc_fights_2[[#This Row],[winner]]="Red",ufc_fights_2[[#This Row],[r_fighter_id]],ufc_fights_2[[#This Row],[b_fighter_id]])</f>
        <v>722</v>
      </c>
      <c r="AQ3532" t="str">
        <f>_xlfn.XLOOKUP(ufc_fights_2[[#This Row],[winnerID]],ufc_fighters[id],ufc_fighters[fighter_name],"xxx",0,1)</f>
        <v>Philip De Fries</v>
      </c>
    </row>
    <row r="3533" spans="1:43">
      <c r="A3533">
        <v>12</v>
      </c>
      <c r="B3533">
        <v>3180</v>
      </c>
      <c r="C3533">
        <f>_xlfn.XLOOKUP(ufc_fights_2[[#This Row],[r_fighter_id]],ufc_fighters[id],ufc_fighters[year],"xxx",0,1)</f>
        <v>1992</v>
      </c>
      <c r="D3533">
        <f>_xlfn.XLOOKUP(ufc_fights_2[[#This Row],[b_fighter_id]],ufc_fighters[id],ufc_fighters[year],"Prázdné",0,1)</f>
        <v>1993</v>
      </c>
      <c r="E3533" s="10">
        <f>YEAR(ufc_fights_2[[#This Row],[date]])-ufc_fights_2[[#This Row],[r_year]]</f>
        <v>28</v>
      </c>
      <c r="F3533" s="10">
        <f>YEAR(ufc_fights_2[[#This Row],[date]])-ufc_fights_2[[#This Row],[b_year]]</f>
        <v>27</v>
      </c>
      <c r="G3533">
        <v>0</v>
      </c>
      <c r="H3533">
        <v>1</v>
      </c>
      <c r="I3533">
        <v>0.63639999999999997</v>
      </c>
      <c r="J3533">
        <v>0.66669999999999996</v>
      </c>
      <c r="K3533">
        <v>0.63639999999999997</v>
      </c>
      <c r="L3533">
        <v>0.66669999999999996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</v>
      </c>
      <c r="T3533" s="2">
        <v>2.3148148148148147E-5</v>
      </c>
      <c r="U3533">
        <v>0.75</v>
      </c>
      <c r="V3533">
        <v>0.55559999999999998</v>
      </c>
      <c r="W3533">
        <v>0.5</v>
      </c>
      <c r="X3533">
        <v>0.66669999999999996</v>
      </c>
      <c r="Y3533">
        <v>1</v>
      </c>
      <c r="Z3533">
        <v>0.63639999999999997</v>
      </c>
      <c r="AA3533">
        <v>0.72729999999999995</v>
      </c>
      <c r="AB3533">
        <v>0</v>
      </c>
      <c r="AC3533">
        <v>1</v>
      </c>
      <c r="AD3533">
        <v>0</v>
      </c>
      <c r="AE3533">
        <v>0.33329999999999999</v>
      </c>
      <c r="AF3533" t="s">
        <v>3910</v>
      </c>
      <c r="AG3533" s="2">
        <v>1.3773148148148147E-3</v>
      </c>
      <c r="AH3533" t="s">
        <v>3911</v>
      </c>
      <c r="AI3533">
        <v>3</v>
      </c>
      <c r="AJ3533" t="s">
        <v>4069</v>
      </c>
      <c r="AK3533" s="3">
        <v>43869</v>
      </c>
      <c r="AL3533" s="10">
        <f>YEAR(ufc_fights_2[[#This Row],[date]])</f>
        <v>2020</v>
      </c>
      <c r="AM3533" t="s">
        <v>3983</v>
      </c>
      <c r="AN3533">
        <v>3</v>
      </c>
      <c r="AO3533" t="s">
        <v>3918</v>
      </c>
      <c r="AP3533">
        <f>IF(ufc_fights_2[[#This Row],[winner]]="Red",ufc_fights_2[[#This Row],[r_fighter_id]],ufc_fights_2[[#This Row],[b_fighter_id]])</f>
        <v>3180</v>
      </c>
      <c r="AQ3533" t="str">
        <f>_xlfn.XLOOKUP(ufc_fights_2[[#This Row],[winnerID]],ufc_fighters[id],ufc_fighters[fighter_name],"xxx",0,1)</f>
        <v>Justin Tafa</v>
      </c>
    </row>
    <row r="3534" spans="1:43">
      <c r="A3534">
        <v>1343</v>
      </c>
      <c r="B3534">
        <v>1445</v>
      </c>
      <c r="C3534">
        <f>_xlfn.XLOOKUP(ufc_fights_2[[#This Row],[r_fighter_id]],ufc_fighters[id],ufc_fighters[year],"xxx",0,1)</f>
        <v>1978</v>
      </c>
      <c r="D3534">
        <f>_xlfn.XLOOKUP(ufc_fights_2[[#This Row],[b_fighter_id]],ufc_fighters[id],ufc_fighters[year],"Prázdné",0,1)</f>
        <v>1977</v>
      </c>
      <c r="E3534" s="10">
        <f>YEAR(ufc_fights_2[[#This Row],[date]])-ufc_fights_2[[#This Row],[r_year]]</f>
        <v>29</v>
      </c>
      <c r="F3534" s="10">
        <f>YEAR(ufc_fights_2[[#This Row],[date]])-ufc_fights_2[[#This Row],[b_year]]</f>
        <v>30</v>
      </c>
      <c r="G3534">
        <v>2</v>
      </c>
      <c r="H3534">
        <v>0</v>
      </c>
      <c r="I3534">
        <v>0.52029999999999998</v>
      </c>
      <c r="J3534">
        <v>0.3654</v>
      </c>
      <c r="K3534">
        <v>0.7026</v>
      </c>
      <c r="L3534">
        <v>0.47299999999999998</v>
      </c>
      <c r="M3534">
        <v>1</v>
      </c>
      <c r="N3534">
        <v>0.5</v>
      </c>
      <c r="O3534">
        <v>0</v>
      </c>
      <c r="P3534">
        <v>2</v>
      </c>
      <c r="Q3534">
        <v>2</v>
      </c>
      <c r="R3534">
        <v>0</v>
      </c>
      <c r="S3534" s="2">
        <v>6.4120370370370373E-3</v>
      </c>
      <c r="T3534" s="2">
        <v>8.564814814814815E-4</v>
      </c>
      <c r="U3534">
        <v>0.47320000000000001</v>
      </c>
      <c r="V3534">
        <v>0.31909999999999999</v>
      </c>
      <c r="W3534">
        <v>1</v>
      </c>
      <c r="X3534">
        <v>1</v>
      </c>
      <c r="Y3534">
        <v>1</v>
      </c>
      <c r="Z3534">
        <v>0.40620000000000001</v>
      </c>
      <c r="AA3534">
        <v>0.27779999999999999</v>
      </c>
      <c r="AB3534">
        <v>0.55559999999999998</v>
      </c>
      <c r="AC3534">
        <v>0.625</v>
      </c>
      <c r="AD3534">
        <v>0.66</v>
      </c>
      <c r="AE3534">
        <v>0.5</v>
      </c>
      <c r="AF3534" t="s">
        <v>3915</v>
      </c>
      <c r="AG3534" s="2">
        <v>3.472222222222222E-3</v>
      </c>
      <c r="AH3534" t="s">
        <v>3911</v>
      </c>
      <c r="AI3534">
        <v>3</v>
      </c>
      <c r="AJ3534" t="s">
        <v>3956</v>
      </c>
      <c r="AK3534" s="3">
        <v>39179</v>
      </c>
      <c r="AL3534" s="10">
        <f>YEAR(ufc_fights_2[[#This Row],[date]])</f>
        <v>2007</v>
      </c>
      <c r="AM3534" t="s">
        <v>3983</v>
      </c>
      <c r="AN3534">
        <v>3</v>
      </c>
      <c r="AO3534" t="s">
        <v>3913</v>
      </c>
      <c r="AP3534">
        <f>IF(ufc_fights_2[[#This Row],[winner]]="Red",ufc_fights_2[[#This Row],[r_fighter_id]],ufc_fights_2[[#This Row],[b_fighter_id]])</f>
        <v>1343</v>
      </c>
      <c r="AQ3534" t="str">
        <f>_xlfn.XLOOKUP(ufc_fights_2[[#This Row],[winnerID]],ufc_fighters[id],ufc_fighters[fighter_name],"xxx",0,1)</f>
        <v>Heath Herring</v>
      </c>
    </row>
    <row r="3535" spans="1:43">
      <c r="A3535">
        <v>1343</v>
      </c>
      <c r="B3535">
        <v>1682</v>
      </c>
      <c r="C3535">
        <f>_xlfn.XLOOKUP(ufc_fights_2[[#This Row],[r_fighter_id]],ufc_fighters[id],ufc_fighters[year],"xxx",0,1)</f>
        <v>1978</v>
      </c>
      <c r="D3535">
        <f>_xlfn.XLOOKUP(ufc_fights_2[[#This Row],[b_fighter_id]],ufc_fighters[id],ufc_fighters[year],"Prázdné",0,1)</f>
        <v>1975</v>
      </c>
      <c r="E3535" s="10">
        <f>YEAR(ufc_fights_2[[#This Row],[date]])-ufc_fights_2[[#This Row],[r_year]]</f>
        <v>30</v>
      </c>
      <c r="F3535" s="10">
        <f>YEAR(ufc_fights_2[[#This Row],[date]])-ufc_fights_2[[#This Row],[b_year]]</f>
        <v>33</v>
      </c>
      <c r="G3535">
        <v>1</v>
      </c>
      <c r="H3535">
        <v>0</v>
      </c>
      <c r="I3535">
        <v>0.71250000000000002</v>
      </c>
      <c r="J3535">
        <v>0.75</v>
      </c>
      <c r="K3535">
        <v>0.8</v>
      </c>
      <c r="L3535">
        <v>0.84550000000000003</v>
      </c>
      <c r="M3535">
        <v>0.75</v>
      </c>
      <c r="N3535">
        <v>1</v>
      </c>
      <c r="O3535">
        <v>0</v>
      </c>
      <c r="P3535">
        <v>0</v>
      </c>
      <c r="Q3535">
        <v>2</v>
      </c>
      <c r="R3535">
        <v>1</v>
      </c>
      <c r="S3535" s="2">
        <v>4.0625000000000001E-3</v>
      </c>
      <c r="T3535" s="2">
        <v>5.7523148148148151E-3</v>
      </c>
      <c r="U3535">
        <v>0.40910000000000002</v>
      </c>
      <c r="V3535">
        <v>0.56669999999999998</v>
      </c>
      <c r="W3535">
        <v>0.82140000000000002</v>
      </c>
      <c r="X3535">
        <v>1</v>
      </c>
      <c r="Y3535">
        <v>0.92310000000000003</v>
      </c>
      <c r="Z3535">
        <v>0.25</v>
      </c>
      <c r="AA3535">
        <v>0.57140000000000002</v>
      </c>
      <c r="AB3535">
        <v>0.5</v>
      </c>
      <c r="AC3535">
        <v>1</v>
      </c>
      <c r="AD3535">
        <v>0.8125</v>
      </c>
      <c r="AE3535">
        <v>0.71430000000000005</v>
      </c>
      <c r="AF3535" t="s">
        <v>3922</v>
      </c>
      <c r="AG3535" s="2">
        <v>3.472222222222222E-3</v>
      </c>
      <c r="AH3535" t="s">
        <v>3911</v>
      </c>
      <c r="AI3535">
        <v>3</v>
      </c>
      <c r="AJ3535" t="s">
        <v>3928</v>
      </c>
      <c r="AK3535" s="3">
        <v>39508</v>
      </c>
      <c r="AL3535" s="10">
        <f>YEAR(ufc_fights_2[[#This Row],[date]])</f>
        <v>2008</v>
      </c>
      <c r="AM3535" t="s">
        <v>3983</v>
      </c>
      <c r="AN3535">
        <v>143</v>
      </c>
      <c r="AO3535" t="s">
        <v>3913</v>
      </c>
      <c r="AP3535">
        <f>IF(ufc_fights_2[[#This Row],[winner]]="Red",ufc_fights_2[[#This Row],[r_fighter_id]],ufc_fights_2[[#This Row],[b_fighter_id]])</f>
        <v>1343</v>
      </c>
      <c r="AQ3535" t="str">
        <f>_xlfn.XLOOKUP(ufc_fights_2[[#This Row],[winnerID]],ufc_fighters[id],ufc_fighters[fighter_name],"xxx",0,1)</f>
        <v>Heath Herring</v>
      </c>
    </row>
    <row r="3536" spans="1:43">
      <c r="A3536">
        <v>1260</v>
      </c>
      <c r="B3536">
        <v>995</v>
      </c>
      <c r="C3536">
        <f>_xlfn.XLOOKUP(ufc_fights_2[[#This Row],[r_fighter_id]],ufc_fighters[id],ufc_fighters[year],"xxx",0,1)</f>
        <v>1980</v>
      </c>
      <c r="D3536">
        <f>_xlfn.XLOOKUP(ufc_fights_2[[#This Row],[b_fighter_id]],ufc_fighters[id],ufc_fighters[year],"Prázdné",0,1)</f>
        <v>1985</v>
      </c>
      <c r="E3536" s="10">
        <f>YEAR(ufc_fights_2[[#This Row],[date]])-ufc_fights_2[[#This Row],[r_year]]</f>
        <v>37</v>
      </c>
      <c r="F3536" s="10">
        <f>YEAR(ufc_fights_2[[#This Row],[date]])-ufc_fights_2[[#This Row],[b_year]]</f>
        <v>32</v>
      </c>
      <c r="G3536">
        <v>0</v>
      </c>
      <c r="H3536">
        <v>1</v>
      </c>
      <c r="I3536">
        <v>0.37840000000000001</v>
      </c>
      <c r="J3536">
        <v>0.5</v>
      </c>
      <c r="K3536">
        <v>0.42859999999999998</v>
      </c>
      <c r="L3536">
        <v>0.53120000000000001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2.8935185185185184E-4</v>
      </c>
      <c r="T3536" s="2">
        <v>1.1574074074074073E-5</v>
      </c>
      <c r="U3536">
        <v>0.24</v>
      </c>
      <c r="V3536">
        <v>0.44</v>
      </c>
      <c r="W3536">
        <v>0.66669999999999996</v>
      </c>
      <c r="X3536">
        <v>0</v>
      </c>
      <c r="Y3536">
        <v>0.5</v>
      </c>
      <c r="Z3536">
        <v>0.3</v>
      </c>
      <c r="AA3536">
        <v>0.42309999999999998</v>
      </c>
      <c r="AB3536">
        <v>0.71430000000000005</v>
      </c>
      <c r="AC3536">
        <v>1</v>
      </c>
      <c r="AD3536">
        <v>0</v>
      </c>
      <c r="AE3536">
        <v>0</v>
      </c>
      <c r="AF3536" t="s">
        <v>3910</v>
      </c>
      <c r="AG3536" s="2">
        <v>2.1990740740740742E-3</v>
      </c>
      <c r="AH3536" t="s">
        <v>3911</v>
      </c>
      <c r="AI3536">
        <v>3</v>
      </c>
      <c r="AJ3536" t="s">
        <v>3914</v>
      </c>
      <c r="AK3536" s="3">
        <v>42770</v>
      </c>
      <c r="AL3536" s="10">
        <f>YEAR(ufc_fights_2[[#This Row],[date]])</f>
        <v>2017</v>
      </c>
      <c r="AM3536" t="s">
        <v>3983</v>
      </c>
      <c r="AN3536">
        <v>3</v>
      </c>
      <c r="AO3536" t="s">
        <v>3918</v>
      </c>
      <c r="AP3536">
        <f>IF(ufc_fights_2[[#This Row],[winner]]="Red",ufc_fights_2[[#This Row],[r_fighter_id]],ufc_fights_2[[#This Row],[b_fighter_id]])</f>
        <v>995</v>
      </c>
      <c r="AQ3536" t="str">
        <f>_xlfn.XLOOKUP(ufc_fights_2[[#This Row],[winnerID]],ufc_fighters[id],ufc_fighters[fighter_name],"xxx",0,1)</f>
        <v>Marcel Fortuna</v>
      </c>
    </row>
    <row r="3537" spans="1:43">
      <c r="A3537">
        <v>1559</v>
      </c>
      <c r="B3537">
        <v>1916</v>
      </c>
      <c r="C3537">
        <f>_xlfn.XLOOKUP(ufc_fights_2[[#This Row],[r_fighter_id]],ufc_fighters[id],ufc_fighters[year],"xxx",0,1)</f>
        <v>1984</v>
      </c>
      <c r="D3537">
        <f>_xlfn.XLOOKUP(ufc_fights_2[[#This Row],[b_fighter_id]],ufc_fighters[id],ufc_fighters[year],"Prázdné",0,1)</f>
        <v>1986</v>
      </c>
      <c r="E3537" s="10">
        <f>YEAR(ufc_fights_2[[#This Row],[date]])-ufc_fights_2[[#This Row],[r_year]]</f>
        <v>31</v>
      </c>
      <c r="F3537" s="10">
        <f>YEAR(ufc_fights_2[[#This Row],[date]])-ufc_fights_2[[#This Row],[b_year]]</f>
        <v>29</v>
      </c>
      <c r="G3537">
        <v>0</v>
      </c>
      <c r="H3537">
        <v>0</v>
      </c>
      <c r="I3537">
        <v>0.35709999999999997</v>
      </c>
      <c r="J3537">
        <v>0.61209999999999998</v>
      </c>
      <c r="K3537">
        <v>0.50649999999999995</v>
      </c>
      <c r="L3537">
        <v>0.65380000000000005</v>
      </c>
      <c r="M3537">
        <v>0.1111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3.414351851851852E-3</v>
      </c>
      <c r="T3537" s="2">
        <v>8.9120370370370373E-4</v>
      </c>
      <c r="U3537">
        <v>0.1842</v>
      </c>
      <c r="V3537">
        <v>0.55449999999999999</v>
      </c>
      <c r="W3537">
        <v>0.58330000000000004</v>
      </c>
      <c r="X3537">
        <v>1</v>
      </c>
      <c r="Y3537">
        <v>1</v>
      </c>
      <c r="Z3537">
        <v>0.2326</v>
      </c>
      <c r="AA3537">
        <v>0.59619999999999995</v>
      </c>
      <c r="AB3537">
        <v>0.76919999999999999</v>
      </c>
      <c r="AC3537">
        <v>0.75</v>
      </c>
      <c r="AD3537">
        <v>0</v>
      </c>
      <c r="AE3537">
        <v>0</v>
      </c>
      <c r="AF3537" t="s">
        <v>3915</v>
      </c>
      <c r="AG3537" s="2">
        <v>3.472222222222222E-3</v>
      </c>
      <c r="AH3537" t="s">
        <v>3911</v>
      </c>
      <c r="AI3537">
        <v>3</v>
      </c>
      <c r="AJ3537" t="s">
        <v>3956</v>
      </c>
      <c r="AK3537" s="3">
        <v>42280</v>
      </c>
      <c r="AL3537" s="10">
        <f>YEAR(ufc_fights_2[[#This Row],[date]])</f>
        <v>2015</v>
      </c>
      <c r="AM3537" t="s">
        <v>3983</v>
      </c>
      <c r="AN3537">
        <v>3</v>
      </c>
      <c r="AO3537" t="s">
        <v>3918</v>
      </c>
      <c r="AP3537">
        <f>IF(ufc_fights_2[[#This Row],[winner]]="Red",ufc_fights_2[[#This Row],[r_fighter_id]],ufc_fights_2[[#This Row],[b_fighter_id]])</f>
        <v>1916</v>
      </c>
      <c r="AQ3537" t="str">
        <f>_xlfn.XLOOKUP(ufc_fights_2[[#This Row],[winnerID]],ufc_fighters[id],ufc_fighters[fighter_name],"xxx",0,1)</f>
        <v>Ruslan Magomedov</v>
      </c>
    </row>
    <row r="3538" spans="1:43">
      <c r="A3538">
        <v>1916</v>
      </c>
      <c r="B3538">
        <v>614</v>
      </c>
      <c r="C3538">
        <f>_xlfn.XLOOKUP(ufc_fights_2[[#This Row],[r_fighter_id]],ufc_fighters[id],ufc_fighters[year],"xxx",0,1)</f>
        <v>1986</v>
      </c>
      <c r="D3538">
        <f>_xlfn.XLOOKUP(ufc_fights_2[[#This Row],[b_fighter_id]],ufc_fighters[id],ufc_fighters[year],"Prázdné",0,1)</f>
        <v>1982</v>
      </c>
      <c r="E3538" s="10">
        <f>YEAR(ufc_fights_2[[#This Row],[date]])-ufc_fights_2[[#This Row],[r_year]]</f>
        <v>28</v>
      </c>
      <c r="F3538" s="10">
        <f>YEAR(ufc_fights_2[[#This Row],[date]])-ufc_fights_2[[#This Row],[b_year]]</f>
        <v>32</v>
      </c>
      <c r="G3538">
        <v>1</v>
      </c>
      <c r="H3538">
        <v>0</v>
      </c>
      <c r="I3538">
        <v>0.4345</v>
      </c>
      <c r="J3538">
        <v>0.35709999999999997</v>
      </c>
      <c r="K3538">
        <v>0.44219999999999998</v>
      </c>
      <c r="L3538">
        <v>0.35709999999999997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1.0069444444444444E-3</v>
      </c>
      <c r="T3538" s="2">
        <v>1.1574074074074075E-4</v>
      </c>
      <c r="U3538">
        <v>0.28570000000000001</v>
      </c>
      <c r="V3538">
        <v>0.28889999999999999</v>
      </c>
      <c r="W3538">
        <v>0.8</v>
      </c>
      <c r="X3538">
        <v>0.86670000000000003</v>
      </c>
      <c r="Y3538">
        <v>1</v>
      </c>
      <c r="Z3538">
        <v>0.38640000000000002</v>
      </c>
      <c r="AA3538">
        <v>0.28260000000000002</v>
      </c>
      <c r="AB3538">
        <v>0.92310000000000003</v>
      </c>
      <c r="AC3538">
        <v>0.7</v>
      </c>
      <c r="AD3538">
        <v>0</v>
      </c>
      <c r="AE3538">
        <v>0</v>
      </c>
      <c r="AF3538" t="s">
        <v>3915</v>
      </c>
      <c r="AG3538" s="2">
        <v>3.472222222222222E-3</v>
      </c>
      <c r="AH3538" t="s">
        <v>3911</v>
      </c>
      <c r="AI3538">
        <v>3</v>
      </c>
      <c r="AJ3538" t="s">
        <v>3956</v>
      </c>
      <c r="AK3538" s="3">
        <v>41965</v>
      </c>
      <c r="AL3538" s="10">
        <f>YEAR(ufc_fights_2[[#This Row],[date]])</f>
        <v>2014</v>
      </c>
      <c r="AM3538" t="s">
        <v>3983</v>
      </c>
      <c r="AN3538">
        <v>55</v>
      </c>
      <c r="AO3538" t="s">
        <v>3913</v>
      </c>
      <c r="AP3538">
        <f>IF(ufc_fights_2[[#This Row],[winner]]="Red",ufc_fights_2[[#This Row],[r_fighter_id]],ufc_fights_2[[#This Row],[b_fighter_id]])</f>
        <v>1916</v>
      </c>
      <c r="AQ3538" t="str">
        <f>_xlfn.XLOOKUP(ufc_fights_2[[#This Row],[winnerID]],ufc_fighters[id],ufc_fighters[fighter_name],"xxx",0,1)</f>
        <v>Ruslan Magomedov</v>
      </c>
    </row>
    <row r="3539" spans="1:43">
      <c r="A3539">
        <v>2513</v>
      </c>
      <c r="B3539">
        <v>1916</v>
      </c>
      <c r="C3539">
        <f>_xlfn.XLOOKUP(ufc_fights_2[[#This Row],[r_fighter_id]],ufc_fighters[id],ufc_fighters[year],"xxx",0,1)</f>
        <v>1990</v>
      </c>
      <c r="D3539">
        <f>_xlfn.XLOOKUP(ufc_fights_2[[#This Row],[b_fighter_id]],ufc_fighters[id],ufc_fighters[year],"Prázdné",0,1)</f>
        <v>1986</v>
      </c>
      <c r="E3539" s="10">
        <f>YEAR(ufc_fights_2[[#This Row],[date]])-ufc_fights_2[[#This Row],[r_year]]</f>
        <v>24</v>
      </c>
      <c r="F3539" s="10">
        <f>YEAR(ufc_fights_2[[#This Row],[date]])-ufc_fights_2[[#This Row],[b_year]]</f>
        <v>28</v>
      </c>
      <c r="G3539">
        <v>0</v>
      </c>
      <c r="H3539">
        <v>0</v>
      </c>
      <c r="I3539">
        <v>0.3095</v>
      </c>
      <c r="J3539">
        <v>0.4017</v>
      </c>
      <c r="K3539">
        <v>0.38329999999999997</v>
      </c>
      <c r="L3539">
        <v>0.42149999999999999</v>
      </c>
      <c r="M3539">
        <v>0.1111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2.1990740740740742E-3</v>
      </c>
      <c r="T3539" s="2">
        <v>5.7870370370370373E-5</v>
      </c>
      <c r="U3539">
        <v>0.25969999999999999</v>
      </c>
      <c r="V3539">
        <v>0.34949999999999998</v>
      </c>
      <c r="W3539">
        <v>0.85709999999999997</v>
      </c>
      <c r="X3539">
        <v>0</v>
      </c>
      <c r="Y3539">
        <v>0.75</v>
      </c>
      <c r="Z3539">
        <v>0.21540000000000001</v>
      </c>
      <c r="AA3539">
        <v>0.3947</v>
      </c>
      <c r="AB3539">
        <v>0.63639999999999997</v>
      </c>
      <c r="AC3539">
        <v>0.5</v>
      </c>
      <c r="AD3539">
        <v>0.625</v>
      </c>
      <c r="AE3539">
        <v>1</v>
      </c>
      <c r="AF3539" t="s">
        <v>3915</v>
      </c>
      <c r="AG3539" s="2">
        <v>3.472222222222222E-3</v>
      </c>
      <c r="AH3539" t="s">
        <v>3911</v>
      </c>
      <c r="AI3539">
        <v>3</v>
      </c>
      <c r="AJ3539" t="s">
        <v>3931</v>
      </c>
      <c r="AK3539" s="3">
        <v>41790</v>
      </c>
      <c r="AL3539" s="10">
        <f>YEAR(ufc_fights_2[[#This Row],[date]])</f>
        <v>2014</v>
      </c>
      <c r="AM3539" t="s">
        <v>3983</v>
      </c>
      <c r="AN3539">
        <v>97</v>
      </c>
      <c r="AO3539" t="s">
        <v>3918</v>
      </c>
      <c r="AP3539">
        <f>IF(ufc_fights_2[[#This Row],[winner]]="Red",ufc_fights_2[[#This Row],[r_fighter_id]],ufc_fights_2[[#This Row],[b_fighter_id]])</f>
        <v>1916</v>
      </c>
      <c r="AQ3539" t="str">
        <f>_xlfn.XLOOKUP(ufc_fights_2[[#This Row],[winnerID]],ufc_fighters[id],ufc_fighters[fighter_name],"xxx",0,1)</f>
        <v>Ruslan Magomedov</v>
      </c>
    </row>
    <row r="3540" spans="1:43">
      <c r="A3540">
        <v>1328</v>
      </c>
      <c r="B3540">
        <v>866</v>
      </c>
      <c r="C3540">
        <f>_xlfn.XLOOKUP(ufc_fights_2[[#This Row],[r_fighter_id]],ufc_fighters[id],ufc_fighters[year],"xxx",0,1)</f>
        <v>1984</v>
      </c>
      <c r="D3540">
        <f>_xlfn.XLOOKUP(ufc_fights_2[[#This Row],[b_fighter_id]],ufc_fighters[id],ufc_fighters[year],"Prázdné",0,1)</f>
        <v>1975</v>
      </c>
      <c r="E3540" s="10">
        <f>YEAR(ufc_fights_2[[#This Row],[date]])-ufc_fights_2[[#This Row],[r_year]]</f>
        <v>27</v>
      </c>
      <c r="F3540" s="10">
        <f>YEAR(ufc_fights_2[[#This Row],[date]])-ufc_fights_2[[#This Row],[b_year]]</f>
        <v>36</v>
      </c>
      <c r="G3540">
        <v>1</v>
      </c>
      <c r="H3540">
        <v>0</v>
      </c>
      <c r="I3540">
        <v>0.57289999999999996</v>
      </c>
      <c r="J3540">
        <v>0.48570000000000002</v>
      </c>
      <c r="K3540">
        <v>0.59409999999999996</v>
      </c>
      <c r="L3540">
        <v>0.48649999999999999</v>
      </c>
      <c r="M3540">
        <v>1</v>
      </c>
      <c r="N3540">
        <v>0.25</v>
      </c>
      <c r="O3540">
        <v>0</v>
      </c>
      <c r="P3540">
        <v>0</v>
      </c>
      <c r="Q3540">
        <v>0</v>
      </c>
      <c r="R3540">
        <v>0</v>
      </c>
      <c r="S3540" s="2">
        <v>5.0925925925925921E-4</v>
      </c>
      <c r="T3540" s="2">
        <v>1.3194444444444445E-3</v>
      </c>
      <c r="U3540">
        <v>0.47139999999999999</v>
      </c>
      <c r="V3540">
        <v>0.4516</v>
      </c>
      <c r="W3540">
        <v>0.91669999999999996</v>
      </c>
      <c r="X3540">
        <v>0.78569999999999995</v>
      </c>
      <c r="Y3540">
        <v>1</v>
      </c>
      <c r="Z3540">
        <v>0.52939999999999998</v>
      </c>
      <c r="AA3540">
        <v>0.41820000000000002</v>
      </c>
      <c r="AB3540">
        <v>0.59089999999999998</v>
      </c>
      <c r="AC3540">
        <v>0.73329999999999995</v>
      </c>
      <c r="AD3540">
        <v>0.6522</v>
      </c>
      <c r="AE3540">
        <v>0</v>
      </c>
      <c r="AF3540" t="s">
        <v>3910</v>
      </c>
      <c r="AG3540" s="2">
        <v>2.3032407407407407E-3</v>
      </c>
      <c r="AH3540" t="s">
        <v>3911</v>
      </c>
      <c r="AI3540">
        <v>3</v>
      </c>
      <c r="AJ3540" t="s">
        <v>4060</v>
      </c>
      <c r="AK3540" s="3">
        <v>40705</v>
      </c>
      <c r="AL3540" s="10">
        <f>YEAR(ufc_fights_2[[#This Row],[date]])</f>
        <v>2011</v>
      </c>
      <c r="AM3540" t="s">
        <v>3983</v>
      </c>
      <c r="AN3540">
        <v>80</v>
      </c>
      <c r="AO3540" t="s">
        <v>3913</v>
      </c>
      <c r="AP3540">
        <f>IF(ufc_fights_2[[#This Row],[winner]]="Red",ufc_fights_2[[#This Row],[r_fighter_id]],ufc_fights_2[[#This Row],[b_fighter_id]])</f>
        <v>1328</v>
      </c>
      <c r="AQ3540" t="str">
        <f>_xlfn.XLOOKUP(ufc_fights_2[[#This Row],[winnerID]],ufc_fighters[id],ufc_fighters[fighter_name],"xxx",0,1)</f>
        <v>Dave Herman</v>
      </c>
    </row>
    <row r="3541" spans="1:43">
      <c r="A3541">
        <v>2513</v>
      </c>
      <c r="B3541">
        <v>897</v>
      </c>
      <c r="C3541">
        <f>_xlfn.XLOOKUP(ufc_fights_2[[#This Row],[r_fighter_id]],ufc_fighters[id],ufc_fighters[year],"xxx",0,1)</f>
        <v>1990</v>
      </c>
      <c r="D3541">
        <f>_xlfn.XLOOKUP(ufc_fights_2[[#This Row],[b_fighter_id]],ufc_fighters[id],ufc_fighters[year],"Prázdné",0,1)</f>
        <v>1983</v>
      </c>
      <c r="E3541" s="10">
        <f>YEAR(ufc_fights_2[[#This Row],[date]])-ufc_fights_2[[#This Row],[r_year]]</f>
        <v>25</v>
      </c>
      <c r="F3541" s="10">
        <f>YEAR(ufc_fights_2[[#This Row],[date]])-ufc_fights_2[[#This Row],[b_year]]</f>
        <v>32</v>
      </c>
      <c r="G3541">
        <v>0</v>
      </c>
      <c r="H3541">
        <v>0</v>
      </c>
      <c r="I3541">
        <v>0.59319999999999995</v>
      </c>
      <c r="J3541">
        <v>0.47220000000000001</v>
      </c>
      <c r="K3541">
        <v>0.7702</v>
      </c>
      <c r="L3541">
        <v>0.53490000000000004</v>
      </c>
      <c r="M3541">
        <v>0.30769999999999997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6.3310185185185188E-3</v>
      </c>
      <c r="T3541" s="2">
        <v>0</v>
      </c>
      <c r="U3541">
        <v>0.53190000000000004</v>
      </c>
      <c r="V3541">
        <v>0.39290000000000003</v>
      </c>
      <c r="W3541">
        <v>0.83330000000000004</v>
      </c>
      <c r="X3541">
        <v>0.83330000000000004</v>
      </c>
      <c r="Y3541">
        <v>1</v>
      </c>
      <c r="Z3541">
        <v>0.3846</v>
      </c>
      <c r="AA3541">
        <v>0.4138</v>
      </c>
      <c r="AB3541">
        <v>0.5</v>
      </c>
      <c r="AC3541">
        <v>0.71430000000000005</v>
      </c>
      <c r="AD3541">
        <v>0.81479999999999997</v>
      </c>
      <c r="AE3541">
        <v>0</v>
      </c>
      <c r="AF3541" t="s">
        <v>3915</v>
      </c>
      <c r="AG3541" s="2">
        <v>3.472222222222222E-3</v>
      </c>
      <c r="AH3541" t="s">
        <v>3911</v>
      </c>
      <c r="AI3541">
        <v>3</v>
      </c>
      <c r="AJ3541" t="s">
        <v>4074</v>
      </c>
      <c r="AK3541" s="3">
        <v>42028</v>
      </c>
      <c r="AL3541" s="10">
        <f>YEAR(ufc_fights_2[[#This Row],[date]])</f>
        <v>2015</v>
      </c>
      <c r="AM3541" t="s">
        <v>3983</v>
      </c>
      <c r="AN3541">
        <v>86</v>
      </c>
      <c r="AO3541" t="s">
        <v>3913</v>
      </c>
      <c r="AP3541">
        <f>IF(ufc_fights_2[[#This Row],[winner]]="Red",ufc_fights_2[[#This Row],[r_fighter_id]],ufc_fights_2[[#This Row],[b_fighter_id]])</f>
        <v>2513</v>
      </c>
      <c r="AQ3541" t="str">
        <f>_xlfn.XLOOKUP(ufc_fights_2[[#This Row],[winnerID]],ufc_fighters[id],ufc_fighters[fighter_name],"xxx",0,1)</f>
        <v>Viktor Pesta</v>
      </c>
    </row>
    <row r="3542" spans="1:43">
      <c r="A3542">
        <v>369</v>
      </c>
      <c r="B3542">
        <v>722</v>
      </c>
      <c r="C3542">
        <f>_xlfn.XLOOKUP(ufc_fights_2[[#This Row],[r_fighter_id]],ufc_fighters[id],ufc_fighters[year],"xxx",0,1)</f>
        <v>1983</v>
      </c>
      <c r="D3542">
        <f>_xlfn.XLOOKUP(ufc_fights_2[[#This Row],[b_fighter_id]],ufc_fighters[id],ufc_fighters[year],"Prázdné",0,1)</f>
        <v>1986</v>
      </c>
      <c r="E3542" s="10">
        <f>YEAR(ufc_fights_2[[#This Row],[date]])-ufc_fights_2[[#This Row],[r_year]]</f>
        <v>28</v>
      </c>
      <c r="F3542" s="10">
        <f>YEAR(ufc_fights_2[[#This Row],[date]])-ufc_fights_2[[#This Row],[b_year]]</f>
        <v>25</v>
      </c>
      <c r="G3542">
        <v>0</v>
      </c>
      <c r="H3542">
        <v>0</v>
      </c>
      <c r="I3542">
        <v>0.72499999999999998</v>
      </c>
      <c r="J3542">
        <v>0.60870000000000002</v>
      </c>
      <c r="K3542">
        <v>0.85</v>
      </c>
      <c r="L3542">
        <v>0.78849999999999998</v>
      </c>
      <c r="M3542">
        <v>0</v>
      </c>
      <c r="N3542">
        <v>0.6</v>
      </c>
      <c r="O3542">
        <v>2</v>
      </c>
      <c r="P3542">
        <v>0</v>
      </c>
      <c r="Q3542">
        <v>1</v>
      </c>
      <c r="R3542">
        <v>0</v>
      </c>
      <c r="S3542" s="2">
        <v>1.8634259259259259E-3</v>
      </c>
      <c r="T3542" s="2">
        <v>7.6273148148148151E-3</v>
      </c>
      <c r="U3542">
        <v>0.57689999999999997</v>
      </c>
      <c r="V3542">
        <v>0.59089999999999998</v>
      </c>
      <c r="W3542">
        <v>1</v>
      </c>
      <c r="X3542">
        <v>1</v>
      </c>
      <c r="Y3542">
        <v>0</v>
      </c>
      <c r="Z3542">
        <v>0.28570000000000001</v>
      </c>
      <c r="AA3542">
        <v>0.6</v>
      </c>
      <c r="AB3542">
        <v>1</v>
      </c>
      <c r="AC3542">
        <v>0</v>
      </c>
      <c r="AD3542">
        <v>0.95450000000000002</v>
      </c>
      <c r="AE3542">
        <v>0.61539999999999995</v>
      </c>
      <c r="AF3542" t="s">
        <v>3915</v>
      </c>
      <c r="AG3542" s="2">
        <v>3.472222222222222E-3</v>
      </c>
      <c r="AH3542" t="s">
        <v>3911</v>
      </c>
      <c r="AI3542">
        <v>3</v>
      </c>
      <c r="AJ3542" t="s">
        <v>3928</v>
      </c>
      <c r="AK3542" s="3">
        <v>40852</v>
      </c>
      <c r="AL3542" s="10">
        <f>YEAR(ufc_fights_2[[#This Row],[date]])</f>
        <v>2011</v>
      </c>
      <c r="AM3542" t="s">
        <v>3983</v>
      </c>
      <c r="AN3542">
        <v>150</v>
      </c>
      <c r="AO3542" t="s">
        <v>3918</v>
      </c>
      <c r="AP3542">
        <f>IF(ufc_fights_2[[#This Row],[winner]]="Red",ufc_fights_2[[#This Row],[r_fighter_id]],ufc_fights_2[[#This Row],[b_fighter_id]])</f>
        <v>722</v>
      </c>
      <c r="AQ3542" t="str">
        <f>_xlfn.XLOOKUP(ufc_fights_2[[#This Row],[winnerID]],ufc_fighters[id],ufc_fighters[fighter_name],"xxx",0,1)</f>
        <v>Philip De Fries</v>
      </c>
    </row>
    <row r="3543" spans="1:43">
      <c r="A3543">
        <v>968</v>
      </c>
      <c r="B3543">
        <v>222</v>
      </c>
      <c r="C3543">
        <f>_xlfn.XLOOKUP(ufc_fights_2[[#This Row],[r_fighter_id]],ufc_fighters[id],ufc_fighters[year],"xxx",0,1)</f>
        <v>1974</v>
      </c>
      <c r="D3543">
        <f>_xlfn.XLOOKUP(ufc_fights_2[[#This Row],[b_fighter_id]],ufc_fighters[id],ufc_fighters[year],"Prázdné",0,1)</f>
        <v>1979</v>
      </c>
      <c r="E3543" s="10">
        <f>YEAR(ufc_fights_2[[#This Row],[date]])-ufc_fights_2[[#This Row],[r_year]]</f>
        <v>36</v>
      </c>
      <c r="F3543" s="10">
        <f>YEAR(ufc_fights_2[[#This Row],[date]])-ufc_fights_2[[#This Row],[b_year]]</f>
        <v>31</v>
      </c>
      <c r="G3543">
        <v>1</v>
      </c>
      <c r="H3543">
        <v>2</v>
      </c>
      <c r="I3543">
        <v>0.42</v>
      </c>
      <c r="J3543">
        <v>0.37880000000000003</v>
      </c>
      <c r="K3543">
        <v>0.64939999999999998</v>
      </c>
      <c r="L3543">
        <v>0.3881</v>
      </c>
      <c r="M3543">
        <v>0</v>
      </c>
      <c r="N3543">
        <v>0</v>
      </c>
      <c r="O3543">
        <v>2</v>
      </c>
      <c r="P3543">
        <v>0</v>
      </c>
      <c r="Q3543">
        <v>0</v>
      </c>
      <c r="R3543">
        <v>0</v>
      </c>
      <c r="S3543" s="2">
        <v>3.0902777777777777E-3</v>
      </c>
      <c r="T3543" s="2">
        <v>4.6296296296296294E-5</v>
      </c>
      <c r="U3543">
        <v>0.32500000000000001</v>
      </c>
      <c r="V3543">
        <v>0.24440000000000001</v>
      </c>
      <c r="W3543">
        <v>0.76919999999999999</v>
      </c>
      <c r="X3543">
        <v>0.85709999999999997</v>
      </c>
      <c r="Y3543">
        <v>0.7</v>
      </c>
      <c r="Z3543">
        <v>0.32100000000000001</v>
      </c>
      <c r="AA3543">
        <v>0.36919999999999997</v>
      </c>
      <c r="AB3543">
        <v>0.8</v>
      </c>
      <c r="AC3543">
        <v>1</v>
      </c>
      <c r="AD3543">
        <v>1</v>
      </c>
      <c r="AE3543">
        <v>0</v>
      </c>
      <c r="AF3543" t="s">
        <v>3933</v>
      </c>
      <c r="AG3543" s="2">
        <v>3.1250000000000002E-3</v>
      </c>
      <c r="AH3543" t="s">
        <v>3911</v>
      </c>
      <c r="AI3543">
        <v>3</v>
      </c>
      <c r="AJ3543" t="s">
        <v>3949</v>
      </c>
      <c r="AK3543" s="3">
        <v>40341</v>
      </c>
      <c r="AL3543" s="10">
        <f>YEAR(ufc_fights_2[[#This Row],[date]])</f>
        <v>2010</v>
      </c>
      <c r="AM3543" t="s">
        <v>3983</v>
      </c>
      <c r="AN3543">
        <v>80</v>
      </c>
      <c r="AO3543" t="s">
        <v>3913</v>
      </c>
      <c r="AP3543">
        <f>IF(ufc_fights_2[[#This Row],[winner]]="Red",ufc_fights_2[[#This Row],[r_fighter_id]],ufc_fights_2[[#This Row],[b_fighter_id]])</f>
        <v>968</v>
      </c>
      <c r="AQ3543" t="str">
        <f>_xlfn.XLOOKUP(ufc_fights_2[[#This Row],[winnerID]],ufc_fighters[id],ufc_fighters[fighter_name],"xxx",0,1)</f>
        <v>Mirko Filipovic</v>
      </c>
    </row>
    <row r="3544" spans="1:43">
      <c r="A3544">
        <v>1272</v>
      </c>
      <c r="B3544">
        <v>2717</v>
      </c>
      <c r="C3544">
        <f>_xlfn.XLOOKUP(ufc_fights_2[[#This Row],[r_fighter_id]],ufc_fighters[id],ufc_fighters[year],"xxx",0,1)</f>
        <v>1976</v>
      </c>
      <c r="D3544">
        <f>_xlfn.XLOOKUP(ufc_fights_2[[#This Row],[b_fighter_id]],ufc_fighters[id],ufc_fighters[year],"Prázdné",0,1)</f>
        <v>1968</v>
      </c>
      <c r="E3544" s="10">
        <f>YEAR(ufc_fights_2[[#This Row],[date]])-ufc_fights_2[[#This Row],[r_year]]</f>
        <v>32</v>
      </c>
      <c r="F3544" s="10">
        <f>YEAR(ufc_fights_2[[#This Row],[date]])-ufc_fights_2[[#This Row],[b_year]]</f>
        <v>40</v>
      </c>
      <c r="G3544">
        <v>1</v>
      </c>
      <c r="H3544">
        <v>0</v>
      </c>
      <c r="I3544">
        <v>0.71430000000000005</v>
      </c>
      <c r="J3544">
        <v>0</v>
      </c>
      <c r="K3544">
        <v>0.71430000000000005</v>
      </c>
      <c r="L3544">
        <v>0.33329999999999999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4.6296296296296294E-5</v>
      </c>
      <c r="T3544" s="2">
        <v>0</v>
      </c>
      <c r="U3544">
        <v>0.66669999999999996</v>
      </c>
      <c r="V3544">
        <v>0</v>
      </c>
      <c r="W3544">
        <v>0.5</v>
      </c>
      <c r="X3544">
        <v>1</v>
      </c>
      <c r="Y3544">
        <v>0</v>
      </c>
      <c r="Z3544">
        <v>0.8</v>
      </c>
      <c r="AA3544">
        <v>0</v>
      </c>
      <c r="AB3544">
        <v>0.5</v>
      </c>
      <c r="AC3544">
        <v>0</v>
      </c>
      <c r="AD3544">
        <v>0</v>
      </c>
      <c r="AE3544">
        <v>0</v>
      </c>
      <c r="AF3544" t="s">
        <v>3910</v>
      </c>
      <c r="AG3544" s="2">
        <v>1.9675925925925926E-4</v>
      </c>
      <c r="AH3544" t="s">
        <v>3911</v>
      </c>
      <c r="AI3544">
        <v>3</v>
      </c>
      <c r="AJ3544" t="s">
        <v>3939</v>
      </c>
      <c r="AK3544" s="3">
        <v>39466</v>
      </c>
      <c r="AL3544" s="10">
        <f>YEAR(ufc_fights_2[[#This Row],[date]])</f>
        <v>2008</v>
      </c>
      <c r="AM3544" t="s">
        <v>3983</v>
      </c>
      <c r="AN3544">
        <v>153</v>
      </c>
      <c r="AO3544" t="s">
        <v>3913</v>
      </c>
      <c r="AP3544">
        <f>IF(ufc_fights_2[[#This Row],[winner]]="Red",ufc_fights_2[[#This Row],[r_fighter_id]],ufc_fights_2[[#This Row],[b_fighter_id]])</f>
        <v>1272</v>
      </c>
      <c r="AQ3544" t="str">
        <f>_xlfn.XLOOKUP(ufc_fights_2[[#This Row],[winnerID]],ufc_fighters[id],ufc_fighters[fighter_name],"xxx",0,1)</f>
        <v>Antoni Hardonk</v>
      </c>
    </row>
    <row r="3545" spans="1:43">
      <c r="A3545">
        <v>1272</v>
      </c>
      <c r="B3545">
        <v>2482</v>
      </c>
      <c r="C3545">
        <f>_xlfn.XLOOKUP(ufc_fights_2[[#This Row],[r_fighter_id]],ufc_fighters[id],ufc_fighters[year],"xxx",0,1)</f>
        <v>1976</v>
      </c>
      <c r="D3545">
        <f>_xlfn.XLOOKUP(ufc_fights_2[[#This Row],[b_fighter_id]],ufc_fighters[id],ufc_fighters[year],"Prázdné",0,1)</f>
        <v>1967</v>
      </c>
      <c r="E3545" s="10">
        <f>YEAR(ufc_fights_2[[#This Row],[date]])-ufc_fights_2[[#This Row],[r_year]]</f>
        <v>30</v>
      </c>
      <c r="F3545" s="10">
        <f>YEAR(ufc_fights_2[[#This Row],[date]])-ufc_fights_2[[#This Row],[b_year]]</f>
        <v>39</v>
      </c>
      <c r="G3545">
        <v>1</v>
      </c>
      <c r="H3545">
        <v>0</v>
      </c>
      <c r="I3545">
        <v>0.83330000000000004</v>
      </c>
      <c r="J3545">
        <v>0.36359999999999998</v>
      </c>
      <c r="K3545">
        <v>0.83330000000000004</v>
      </c>
      <c r="L3545">
        <v>0.66669999999999996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 s="2">
        <v>0</v>
      </c>
      <c r="T3545" s="2">
        <v>1.8981481481481482E-3</v>
      </c>
      <c r="U3545">
        <v>0.83330000000000004</v>
      </c>
      <c r="V3545">
        <v>0.4</v>
      </c>
      <c r="W3545">
        <v>0.66669999999999996</v>
      </c>
      <c r="X3545">
        <v>1</v>
      </c>
      <c r="Y3545">
        <v>0</v>
      </c>
      <c r="Z3545">
        <v>0.875</v>
      </c>
      <c r="AA3545">
        <v>0</v>
      </c>
      <c r="AB3545">
        <v>0.75</v>
      </c>
      <c r="AC3545">
        <v>0</v>
      </c>
      <c r="AD3545">
        <v>0</v>
      </c>
      <c r="AE3545">
        <v>0.8</v>
      </c>
      <c r="AF3545" t="s">
        <v>3910</v>
      </c>
      <c r="AG3545" s="2">
        <v>2.2569444444444442E-3</v>
      </c>
      <c r="AH3545" t="s">
        <v>3911</v>
      </c>
      <c r="AI3545">
        <v>3</v>
      </c>
      <c r="AJ3545" t="s">
        <v>3925</v>
      </c>
      <c r="AK3545" s="3">
        <v>39039</v>
      </c>
      <c r="AL3545" s="10">
        <f>YEAR(ufc_fights_2[[#This Row],[date]])</f>
        <v>2006</v>
      </c>
      <c r="AM3545" t="s">
        <v>3983</v>
      </c>
      <c r="AN3545">
        <v>56</v>
      </c>
      <c r="AO3545" t="s">
        <v>3913</v>
      </c>
      <c r="AP3545">
        <f>IF(ufc_fights_2[[#This Row],[winner]]="Red",ufc_fights_2[[#This Row],[r_fighter_id]],ufc_fights_2[[#This Row],[b_fighter_id]])</f>
        <v>1272</v>
      </c>
      <c r="AQ3545" t="str">
        <f>_xlfn.XLOOKUP(ufc_fights_2[[#This Row],[winnerID]],ufc_fighters[id],ufc_fighters[fighter_name],"xxx",0,1)</f>
        <v>Antoni Hardonk</v>
      </c>
    </row>
    <row r="3546" spans="1:43">
      <c r="A3546">
        <v>1140</v>
      </c>
      <c r="B3546">
        <v>968</v>
      </c>
      <c r="C3546">
        <f>_xlfn.XLOOKUP(ufc_fights_2[[#This Row],[r_fighter_id]],ufc_fighters[id],ufc_fighters[year],"xxx",0,1)</f>
        <v>1979</v>
      </c>
      <c r="D3546">
        <f>_xlfn.XLOOKUP(ufc_fights_2[[#This Row],[b_fighter_id]],ufc_fighters[id],ufc_fighters[year],"Prázdné",0,1)</f>
        <v>1974</v>
      </c>
      <c r="E3546" s="10">
        <f>YEAR(ufc_fights_2[[#This Row],[date]])-ufc_fights_2[[#This Row],[r_year]]</f>
        <v>36</v>
      </c>
      <c r="F3546" s="10">
        <f>YEAR(ufc_fights_2[[#This Row],[date]])-ufc_fights_2[[#This Row],[b_year]]</f>
        <v>41</v>
      </c>
      <c r="G3546">
        <v>0</v>
      </c>
      <c r="H3546">
        <v>0</v>
      </c>
      <c r="I3546">
        <v>0.40429999999999999</v>
      </c>
      <c r="J3546">
        <v>0.45650000000000002</v>
      </c>
      <c r="K3546">
        <v>0.61329999999999996</v>
      </c>
      <c r="L3546">
        <v>0.54239999999999999</v>
      </c>
      <c r="M3546">
        <v>0.28570000000000001</v>
      </c>
      <c r="N3546">
        <v>0</v>
      </c>
      <c r="O3546">
        <v>1</v>
      </c>
      <c r="P3546">
        <v>0</v>
      </c>
      <c r="Q3546">
        <v>0</v>
      </c>
      <c r="R3546">
        <v>0</v>
      </c>
      <c r="S3546" s="2">
        <v>4.5949074074074078E-3</v>
      </c>
      <c r="T3546" s="2">
        <v>6.9444444444444447E-4</v>
      </c>
      <c r="U3546">
        <v>0.38100000000000001</v>
      </c>
      <c r="V3546">
        <v>0.45450000000000002</v>
      </c>
      <c r="W3546">
        <v>0.66669999999999996</v>
      </c>
      <c r="X3546">
        <v>0.5</v>
      </c>
      <c r="Y3546">
        <v>0</v>
      </c>
      <c r="Z3546">
        <v>0.2</v>
      </c>
      <c r="AA3546">
        <v>0.1053</v>
      </c>
      <c r="AB3546">
        <v>0.6</v>
      </c>
      <c r="AC3546">
        <v>0.5</v>
      </c>
      <c r="AD3546">
        <v>0.54549999999999998</v>
      </c>
      <c r="AE3546">
        <v>0.76190000000000002</v>
      </c>
      <c r="AF3546" t="s">
        <v>3910</v>
      </c>
      <c r="AG3546" s="2">
        <v>2.4305555555555556E-3</v>
      </c>
      <c r="AH3546" t="s">
        <v>3927</v>
      </c>
      <c r="AI3546">
        <v>5</v>
      </c>
      <c r="AJ3546" t="s">
        <v>3961</v>
      </c>
      <c r="AK3546" s="3">
        <v>42105</v>
      </c>
      <c r="AL3546" s="10">
        <f>YEAR(ufc_fights_2[[#This Row],[date]])</f>
        <v>2015</v>
      </c>
      <c r="AM3546" t="s">
        <v>3983</v>
      </c>
      <c r="AN3546">
        <v>140</v>
      </c>
      <c r="AO3546" t="s">
        <v>3918</v>
      </c>
      <c r="AP3546">
        <f>IF(ufc_fights_2[[#This Row],[winner]]="Red",ufc_fights_2[[#This Row],[r_fighter_id]],ufc_fights_2[[#This Row],[b_fighter_id]])</f>
        <v>968</v>
      </c>
      <c r="AQ3546" t="str">
        <f>_xlfn.XLOOKUP(ufc_fights_2[[#This Row],[winnerID]],ufc_fighters[id],ufc_fighters[fighter_name],"xxx",0,1)</f>
        <v>Mirko Filipovic</v>
      </c>
    </row>
    <row r="3547" spans="1:43">
      <c r="A3547">
        <v>2789</v>
      </c>
      <c r="B3547">
        <v>2626</v>
      </c>
      <c r="C3547">
        <f>_xlfn.XLOOKUP(ufc_fights_2[[#This Row],[r_fighter_id]],ufc_fighters[id],ufc_fighters[year],"xxx",0,1)</f>
        <v>1965</v>
      </c>
      <c r="D3547">
        <f>_xlfn.XLOOKUP(ufc_fights_2[[#This Row],[b_fighter_id]],ufc_fighters[id],ufc_fighters[year],"Prázdné",0,1)</f>
        <v>1971</v>
      </c>
      <c r="E3547" s="10">
        <f>YEAR(ufc_fights_2[[#This Row],[date]])-ufc_fights_2[[#This Row],[r_year]]</f>
        <v>34</v>
      </c>
      <c r="F3547" s="10">
        <f>YEAR(ufc_fights_2[[#This Row],[date]])-ufc_fights_2[[#This Row],[b_year]]</f>
        <v>28</v>
      </c>
      <c r="G3547">
        <v>0</v>
      </c>
      <c r="H3547">
        <v>0</v>
      </c>
      <c r="I3547">
        <v>0.62070000000000003</v>
      </c>
      <c r="J3547">
        <v>0.32790000000000002</v>
      </c>
      <c r="K3547">
        <v>0.92820000000000003</v>
      </c>
      <c r="L3547">
        <v>0.49120000000000003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0</v>
      </c>
      <c r="S3547" s="2">
        <v>0</v>
      </c>
      <c r="T3547" s="2">
        <v>0</v>
      </c>
      <c r="U3547">
        <v>0.5</v>
      </c>
      <c r="V3547">
        <v>0.3276</v>
      </c>
      <c r="W3547">
        <v>0.85709999999999997</v>
      </c>
      <c r="X3547">
        <v>1</v>
      </c>
      <c r="Y3547">
        <v>0</v>
      </c>
      <c r="Z3547">
        <v>0.36359999999999998</v>
      </c>
      <c r="AA3547">
        <v>0</v>
      </c>
      <c r="AB3547">
        <v>1</v>
      </c>
      <c r="AC3547">
        <v>0</v>
      </c>
      <c r="AD3547">
        <v>0.76470000000000005</v>
      </c>
      <c r="AE3547">
        <v>0.33900000000000002</v>
      </c>
      <c r="AF3547" t="s">
        <v>3922</v>
      </c>
      <c r="AG3547" s="2">
        <v>2.0833333333333333E-3</v>
      </c>
      <c r="AH3547" t="s">
        <v>4086</v>
      </c>
      <c r="AI3547">
        <v>1</v>
      </c>
      <c r="AJ3547" t="s">
        <v>3925</v>
      </c>
      <c r="AK3547" s="3">
        <v>36287</v>
      </c>
      <c r="AL3547" s="10">
        <f>YEAR(ufc_fights_2[[#This Row],[date]])</f>
        <v>1999</v>
      </c>
      <c r="AM3547" t="s">
        <v>3983</v>
      </c>
      <c r="AN3547">
        <v>155</v>
      </c>
      <c r="AO3547" t="s">
        <v>3913</v>
      </c>
      <c r="AP3547">
        <f>IF(ufc_fights_2[[#This Row],[winner]]="Red",ufc_fights_2[[#This Row],[r_fighter_id]],ufc_fights_2[[#This Row],[b_fighter_id]])</f>
        <v>2789</v>
      </c>
      <c r="AQ3547" t="str">
        <f>_xlfn.XLOOKUP(ufc_fights_2[[#This Row],[winnerID]],ufc_fighters[id],ufc_fighters[fighter_name],"xxx",0,1)</f>
        <v>Bas Rutten</v>
      </c>
    </row>
    <row r="3548" spans="1:43">
      <c r="A3548">
        <v>2789</v>
      </c>
      <c r="B3548">
        <v>1677</v>
      </c>
      <c r="C3548">
        <f>_xlfn.XLOOKUP(ufc_fights_2[[#This Row],[r_fighter_id]],ufc_fighters[id],ufc_fighters[year],"xxx",0,1)</f>
        <v>1965</v>
      </c>
      <c r="D3548">
        <f>_xlfn.XLOOKUP(ufc_fights_2[[#This Row],[b_fighter_id]],ufc_fighters[id],ufc_fighters[year],"Prázdné",0,1)</f>
        <v>1970</v>
      </c>
      <c r="E3548" s="10">
        <f>YEAR(ufc_fights_2[[#This Row],[date]])-ufc_fights_2[[#This Row],[r_year]]</f>
        <v>34</v>
      </c>
      <c r="F3548" s="10">
        <f>YEAR(ufc_fights_2[[#This Row],[date]])-ufc_fights_2[[#This Row],[b_year]]</f>
        <v>29</v>
      </c>
      <c r="G3548">
        <v>1</v>
      </c>
      <c r="H3548">
        <v>0</v>
      </c>
      <c r="I3548">
        <v>0.50819999999999999</v>
      </c>
      <c r="J3548">
        <v>0.4894</v>
      </c>
      <c r="K3548">
        <v>0.7</v>
      </c>
      <c r="L3548">
        <v>0.7792</v>
      </c>
      <c r="M3548">
        <v>0</v>
      </c>
      <c r="N3548">
        <v>0.33329999999999999</v>
      </c>
      <c r="O3548">
        <v>0</v>
      </c>
      <c r="P3548">
        <v>0</v>
      </c>
      <c r="Q3548">
        <v>0</v>
      </c>
      <c r="R3548">
        <v>0</v>
      </c>
      <c r="S3548" s="2">
        <v>0</v>
      </c>
      <c r="T3548" s="2">
        <v>0</v>
      </c>
      <c r="U3548">
        <v>0.42</v>
      </c>
      <c r="V3548">
        <v>0.42109999999999997</v>
      </c>
      <c r="W3548">
        <v>0.75</v>
      </c>
      <c r="X3548">
        <v>1</v>
      </c>
      <c r="Y3548">
        <v>0.75</v>
      </c>
      <c r="Z3548">
        <v>0.42859999999999998</v>
      </c>
      <c r="AA3548">
        <v>0.42859999999999998</v>
      </c>
      <c r="AB3548">
        <v>0.6</v>
      </c>
      <c r="AC3548">
        <v>1</v>
      </c>
      <c r="AD3548">
        <v>1</v>
      </c>
      <c r="AE3548">
        <v>0.4839</v>
      </c>
      <c r="AF3548" t="s">
        <v>3910</v>
      </c>
      <c r="AG3548" s="2">
        <v>1.5625000000000001E-3</v>
      </c>
      <c r="AH3548" t="s">
        <v>4057</v>
      </c>
      <c r="AI3548">
        <v>1</v>
      </c>
      <c r="AJ3548" t="s">
        <v>3925</v>
      </c>
      <c r="AK3548" s="3">
        <v>36168</v>
      </c>
      <c r="AL3548" s="10">
        <f>YEAR(ufc_fights_2[[#This Row],[date]])</f>
        <v>1999</v>
      </c>
      <c r="AM3548" t="s">
        <v>3983</v>
      </c>
      <c r="AN3548">
        <v>141</v>
      </c>
      <c r="AO3548" t="s">
        <v>3913</v>
      </c>
      <c r="AP3548">
        <f>IF(ufc_fights_2[[#This Row],[winner]]="Red",ufc_fights_2[[#This Row],[r_fighter_id]],ufc_fights_2[[#This Row],[b_fighter_id]])</f>
        <v>2789</v>
      </c>
      <c r="AQ3548" t="str">
        <f>_xlfn.XLOOKUP(ufc_fights_2[[#This Row],[winnerID]],ufc_fighters[id],ufc_fighters[fighter_name],"xxx",0,1)</f>
        <v>Bas Rutten</v>
      </c>
    </row>
    <row r="3549" spans="1:43">
      <c r="A3549">
        <v>2892</v>
      </c>
      <c r="B3549">
        <v>1523</v>
      </c>
      <c r="C3549">
        <f>_xlfn.XLOOKUP(ufc_fights_2[[#This Row],[r_fighter_id]],ufc_fighters[id],ufc_fighters[year],"xxx",0,1)</f>
        <v>1983</v>
      </c>
      <c r="D3549">
        <f>_xlfn.XLOOKUP(ufc_fights_2[[#This Row],[b_fighter_id]],ufc_fighters[id],ufc_fighters[year],"Prázdné",0,1)</f>
        <v>1977</v>
      </c>
      <c r="E3549" s="10">
        <f>YEAR(ufc_fights_2[[#This Row],[date]])-ufc_fights_2[[#This Row],[r_year]]</f>
        <v>30</v>
      </c>
      <c r="F3549" s="10">
        <f>YEAR(ufc_fights_2[[#This Row],[date]])-ufc_fights_2[[#This Row],[b_year]]</f>
        <v>36</v>
      </c>
      <c r="G3549">
        <v>0</v>
      </c>
      <c r="H3549">
        <v>0</v>
      </c>
      <c r="I3549">
        <v>0.5806</v>
      </c>
      <c r="J3549">
        <v>0.69230000000000003</v>
      </c>
      <c r="K3549">
        <v>0.71299999999999997</v>
      </c>
      <c r="L3549">
        <v>0.79810000000000003</v>
      </c>
      <c r="M3549">
        <v>0.625</v>
      </c>
      <c r="N3549">
        <v>1</v>
      </c>
      <c r="O3549">
        <v>1</v>
      </c>
      <c r="P3549">
        <v>0</v>
      </c>
      <c r="Q3549">
        <v>1</v>
      </c>
      <c r="R3549">
        <v>0</v>
      </c>
      <c r="S3549" s="2">
        <v>8.3564814814814821E-3</v>
      </c>
      <c r="T3549" s="2">
        <v>6.3657407407407413E-4</v>
      </c>
      <c r="U3549">
        <v>0.59260000000000002</v>
      </c>
      <c r="V3549">
        <v>0.5625</v>
      </c>
      <c r="W3549">
        <v>1</v>
      </c>
      <c r="X3549">
        <v>0</v>
      </c>
      <c r="Y3549">
        <v>0.88890000000000002</v>
      </c>
      <c r="Z3549">
        <v>0.2</v>
      </c>
      <c r="AA3549">
        <v>0.1</v>
      </c>
      <c r="AB3549">
        <v>0.71430000000000005</v>
      </c>
      <c r="AC3549">
        <v>0.85</v>
      </c>
      <c r="AD3549">
        <v>0.63160000000000005</v>
      </c>
      <c r="AE3549">
        <v>0.81820000000000004</v>
      </c>
      <c r="AF3549" t="s">
        <v>3915</v>
      </c>
      <c r="AG3549" s="2">
        <v>3.472222222222222E-3</v>
      </c>
      <c r="AH3549" t="s">
        <v>3911</v>
      </c>
      <c r="AI3549">
        <v>3</v>
      </c>
      <c r="AJ3549" t="s">
        <v>3924</v>
      </c>
      <c r="AK3549" s="3">
        <v>41328</v>
      </c>
      <c r="AL3549" s="10">
        <f>YEAR(ufc_fights_2[[#This Row],[date]])</f>
        <v>2013</v>
      </c>
      <c r="AM3549" t="s">
        <v>3983</v>
      </c>
      <c r="AN3549">
        <v>63</v>
      </c>
      <c r="AO3549" t="s">
        <v>3913</v>
      </c>
      <c r="AP3549">
        <f>IF(ufc_fights_2[[#This Row],[winner]]="Red",ufc_fights_2[[#This Row],[r_fighter_id]],ufc_fights_2[[#This Row],[b_fighter_id]])</f>
        <v>2892</v>
      </c>
      <c r="AQ3549" t="str">
        <f>_xlfn.XLOOKUP(ufc_fights_2[[#This Row],[winnerID]],ufc_fighters[id],ufc_fighters[fighter_name],"xxx",0,1)</f>
        <v>Brendan Schaub</v>
      </c>
    </row>
    <row r="3550" spans="1:43">
      <c r="A3550">
        <v>3025</v>
      </c>
      <c r="B3550">
        <v>2779</v>
      </c>
      <c r="C3550">
        <f>_xlfn.XLOOKUP(ufc_fights_2[[#This Row],[r_fighter_id]],ufc_fighters[id],ufc_fighters[year],"xxx",0,1)</f>
        <v>1961</v>
      </c>
      <c r="D3550">
        <f>_xlfn.XLOOKUP(ufc_fights_2[[#This Row],[b_fighter_id]],ufc_fighters[id],ufc_fighters[year],"Prázdné",0,1)</f>
        <v>1961</v>
      </c>
      <c r="E3550" s="10">
        <f>YEAR(ufc_fights_2[[#This Row],[date]])-ufc_fights_2[[#This Row],[r_year]]</f>
        <v>38</v>
      </c>
      <c r="F3550" s="10">
        <f>YEAR(ufc_fights_2[[#This Row],[date]])-ufc_fights_2[[#This Row],[b_year]]</f>
        <v>38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0.66669999999999996</v>
      </c>
      <c r="M3550">
        <v>0</v>
      </c>
      <c r="N3550">
        <v>1</v>
      </c>
      <c r="O3550">
        <v>0</v>
      </c>
      <c r="P3550">
        <v>2</v>
      </c>
      <c r="Q3550">
        <v>0</v>
      </c>
      <c r="R3550">
        <v>0</v>
      </c>
      <c r="S3550" s="2">
        <v>3.9351851851851852E-4</v>
      </c>
      <c r="T3550" s="2">
        <v>2.5578703703703705E-3</v>
      </c>
      <c r="U3550">
        <v>1</v>
      </c>
      <c r="V3550">
        <v>0</v>
      </c>
      <c r="W3550">
        <v>0</v>
      </c>
      <c r="X3550">
        <v>1</v>
      </c>
      <c r="Y3550">
        <v>1</v>
      </c>
      <c r="Z3550">
        <v>1</v>
      </c>
      <c r="AA3550">
        <v>1</v>
      </c>
      <c r="AB3550">
        <v>0</v>
      </c>
      <c r="AC3550">
        <v>0</v>
      </c>
      <c r="AD3550">
        <v>1</v>
      </c>
      <c r="AE3550">
        <v>0</v>
      </c>
      <c r="AF3550" t="s">
        <v>3910</v>
      </c>
      <c r="AG3550" s="2">
        <v>3.472222222222222E-3</v>
      </c>
      <c r="AH3550" t="s">
        <v>3911</v>
      </c>
      <c r="AI3550">
        <v>3</v>
      </c>
      <c r="AJ3550" t="s">
        <v>3925</v>
      </c>
      <c r="AK3550" s="3">
        <v>36357</v>
      </c>
      <c r="AL3550" s="10">
        <f>YEAR(ufc_fights_2[[#This Row],[date]])</f>
        <v>1999</v>
      </c>
      <c r="AM3550" t="s">
        <v>3983</v>
      </c>
      <c r="AN3550">
        <v>157</v>
      </c>
      <c r="AO3550" t="s">
        <v>3913</v>
      </c>
      <c r="AP3550">
        <f>IF(ufc_fights_2[[#This Row],[winner]]="Red",ufc_fights_2[[#This Row],[r_fighter_id]],ufc_fights_2[[#This Row],[b_fighter_id]])</f>
        <v>3025</v>
      </c>
      <c r="AQ3550" t="str">
        <f>_xlfn.XLOOKUP(ufc_fights_2[[#This Row],[winnerID]],ufc_fighters[id],ufc_fighters[fighter_name],"xxx",0,1)</f>
        <v>Maurice Smith</v>
      </c>
    </row>
    <row r="3551" spans="1:43">
      <c r="A3551">
        <v>3025</v>
      </c>
      <c r="B3551">
        <v>590</v>
      </c>
      <c r="C3551">
        <f>_xlfn.XLOOKUP(ufc_fights_2[[#This Row],[r_fighter_id]],ufc_fighters[id],ufc_fighters[year],"xxx",0,1)</f>
        <v>1961</v>
      </c>
      <c r="D3551">
        <f>_xlfn.XLOOKUP(ufc_fights_2[[#This Row],[b_fighter_id]],ufc_fighters[id],ufc_fighters[year],"Prázdné",0,1)</f>
        <v>1964</v>
      </c>
      <c r="E3551" s="10">
        <f>YEAR(ufc_fights_2[[#This Row],[date]])-ufc_fights_2[[#This Row],[r_year]]</f>
        <v>36</v>
      </c>
      <c r="F3551" s="10">
        <f>YEAR(ufc_fights_2[[#This Row],[date]])-ufc_fights_2[[#This Row],[b_year]]</f>
        <v>33</v>
      </c>
      <c r="G3551">
        <v>0</v>
      </c>
      <c r="H3551">
        <v>0</v>
      </c>
      <c r="I3551">
        <v>0.84619999999999995</v>
      </c>
      <c r="J3551">
        <v>0.44190000000000002</v>
      </c>
      <c r="K3551">
        <v>0.92810000000000004</v>
      </c>
      <c r="L3551">
        <v>0.58750000000000002</v>
      </c>
      <c r="M3551">
        <v>0</v>
      </c>
      <c r="N3551">
        <v>0.28570000000000001</v>
      </c>
      <c r="O3551">
        <v>0</v>
      </c>
      <c r="P3551">
        <v>2</v>
      </c>
      <c r="Q3551">
        <v>1</v>
      </c>
      <c r="R3551">
        <v>0</v>
      </c>
      <c r="S3551" s="2">
        <v>0</v>
      </c>
      <c r="T3551" s="2">
        <v>0</v>
      </c>
      <c r="U3551">
        <v>0.77270000000000005</v>
      </c>
      <c r="V3551">
        <v>0.44190000000000002</v>
      </c>
      <c r="W3551">
        <v>1</v>
      </c>
      <c r="X3551">
        <v>1</v>
      </c>
      <c r="Y3551">
        <v>0</v>
      </c>
      <c r="Z3551">
        <v>0.81820000000000004</v>
      </c>
      <c r="AA3551">
        <v>0.33329999999999999</v>
      </c>
      <c r="AB3551">
        <v>0</v>
      </c>
      <c r="AC3551">
        <v>0</v>
      </c>
      <c r="AD3551">
        <v>0.90480000000000005</v>
      </c>
      <c r="AE3551">
        <v>0.45950000000000002</v>
      </c>
      <c r="AF3551" t="s">
        <v>3915</v>
      </c>
      <c r="AG3551" s="2">
        <v>2.0833333333333333E-3</v>
      </c>
      <c r="AH3551" t="s">
        <v>4086</v>
      </c>
      <c r="AI3551">
        <v>1</v>
      </c>
      <c r="AJ3551" t="s">
        <v>3925</v>
      </c>
      <c r="AK3551" s="3">
        <v>35638</v>
      </c>
      <c r="AL3551" s="10">
        <f>YEAR(ufc_fights_2[[#This Row],[date]])</f>
        <v>1997</v>
      </c>
      <c r="AM3551" t="s">
        <v>3983</v>
      </c>
      <c r="AN3551">
        <v>155</v>
      </c>
      <c r="AO3551" t="s">
        <v>3913</v>
      </c>
      <c r="AP3551">
        <f>IF(ufc_fights_2[[#This Row],[winner]]="Red",ufc_fights_2[[#This Row],[r_fighter_id]],ufc_fights_2[[#This Row],[b_fighter_id]])</f>
        <v>3025</v>
      </c>
      <c r="AQ3551" t="str">
        <f>_xlfn.XLOOKUP(ufc_fights_2[[#This Row],[winnerID]],ufc_fighters[id],ufc_fighters[fighter_name],"xxx",0,1)</f>
        <v>Maurice Smith</v>
      </c>
    </row>
    <row r="3552" spans="1:43">
      <c r="A3552">
        <v>3025</v>
      </c>
      <c r="B3552">
        <v>8</v>
      </c>
      <c r="C3552">
        <f>_xlfn.XLOOKUP(ufc_fights_2[[#This Row],[r_fighter_id]],ufc_fighters[id],ufc_fighters[year],"xxx",0,1)</f>
        <v>1961</v>
      </c>
      <c r="D3552">
        <f>_xlfn.XLOOKUP(ufc_fights_2[[#This Row],[b_fighter_id]],ufc_fighters[id],ufc_fighters[year],"Prázdné",0,1)</f>
        <v>0</v>
      </c>
      <c r="E3552" s="10">
        <f>YEAR(ufc_fights_2[[#This Row],[date]])-ufc_fights_2[[#This Row],[r_year]]</f>
        <v>36</v>
      </c>
      <c r="F3552" s="10">
        <f>YEAR(ufc_fights_2[[#This Row],[date]])-ufc_fights_2[[#This Row],[b_year]]</f>
        <v>1997</v>
      </c>
      <c r="G3552">
        <v>0</v>
      </c>
      <c r="H3552">
        <v>1</v>
      </c>
      <c r="I3552">
        <v>0.92310000000000003</v>
      </c>
      <c r="J3552">
        <v>0.2273</v>
      </c>
      <c r="K3552">
        <v>0.97440000000000004</v>
      </c>
      <c r="L3552">
        <v>0.43590000000000001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 s="2">
        <v>0</v>
      </c>
      <c r="T3552" s="2">
        <v>0</v>
      </c>
      <c r="U3552">
        <v>0.875</v>
      </c>
      <c r="V3552">
        <v>0.2273</v>
      </c>
      <c r="W3552">
        <v>0</v>
      </c>
      <c r="X3552">
        <v>1</v>
      </c>
      <c r="Y3552">
        <v>0</v>
      </c>
      <c r="Z3552">
        <v>1</v>
      </c>
      <c r="AA3552">
        <v>0.125</v>
      </c>
      <c r="AB3552">
        <v>1</v>
      </c>
      <c r="AC3552">
        <v>0.66669999999999996</v>
      </c>
      <c r="AD3552">
        <v>0.85709999999999997</v>
      </c>
      <c r="AE3552">
        <v>0.18179999999999999</v>
      </c>
      <c r="AF3552" t="s">
        <v>3933</v>
      </c>
      <c r="AG3552" s="2">
        <v>5.6481481481481478E-3</v>
      </c>
      <c r="AH3552" t="s">
        <v>4086</v>
      </c>
      <c r="AI3552">
        <v>1</v>
      </c>
      <c r="AJ3552" t="s">
        <v>3925</v>
      </c>
      <c r="AK3552" s="3">
        <v>35720</v>
      </c>
      <c r="AL3552" s="10">
        <f>YEAR(ufc_fights_2[[#This Row],[date]])</f>
        <v>1997</v>
      </c>
      <c r="AM3552" t="s">
        <v>3983</v>
      </c>
      <c r="AN3552">
        <v>154</v>
      </c>
      <c r="AO3552" t="s">
        <v>3913</v>
      </c>
      <c r="AP3552">
        <f>IF(ufc_fights_2[[#This Row],[winner]]="Red",ufc_fights_2[[#This Row],[r_fighter_id]],ufc_fights_2[[#This Row],[b_fighter_id]])</f>
        <v>3025</v>
      </c>
      <c r="AQ3552" t="str">
        <f>_xlfn.XLOOKUP(ufc_fights_2[[#This Row],[winnerID]],ufc_fighters[id],ufc_fighters[fighter_name],"xxx",0,1)</f>
        <v>Maurice Smith</v>
      </c>
    </row>
    <row r="3553" spans="1:43">
      <c r="A3553">
        <v>3025</v>
      </c>
      <c r="B3553">
        <v>1369</v>
      </c>
      <c r="C3553">
        <f>_xlfn.XLOOKUP(ufc_fights_2[[#This Row],[r_fighter_id]],ufc_fighters[id],ufc_fighters[year],"xxx",0,1)</f>
        <v>1961</v>
      </c>
      <c r="D3553">
        <f>_xlfn.XLOOKUP(ufc_fights_2[[#This Row],[b_fighter_id]],ufc_fighters[id],ufc_fighters[year],"Prázdné",0,1)</f>
        <v>1968</v>
      </c>
      <c r="E3553" s="10">
        <f>YEAR(ufc_fights_2[[#This Row],[date]])-ufc_fights_2[[#This Row],[r_year]]</f>
        <v>39</v>
      </c>
      <c r="F3553" s="10">
        <f>YEAR(ufc_fights_2[[#This Row],[date]])-ufc_fights_2[[#This Row],[b_year]]</f>
        <v>32</v>
      </c>
      <c r="G3553">
        <v>0</v>
      </c>
      <c r="H3553">
        <v>0</v>
      </c>
      <c r="I3553">
        <v>0.78180000000000005</v>
      </c>
      <c r="J3553">
        <v>0.2273</v>
      </c>
      <c r="K3553">
        <v>0.87760000000000005</v>
      </c>
      <c r="L3553">
        <v>0.35289999999999999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 s="2">
        <v>3.7731481481481483E-3</v>
      </c>
      <c r="T3553" s="2">
        <v>5.6944444444444447E-3</v>
      </c>
      <c r="U3553">
        <v>0.63329999999999997</v>
      </c>
      <c r="V3553">
        <v>0.1951</v>
      </c>
      <c r="W3553">
        <v>1</v>
      </c>
      <c r="X3553">
        <v>0.75</v>
      </c>
      <c r="Y3553">
        <v>0</v>
      </c>
      <c r="Z3553">
        <v>0.75</v>
      </c>
      <c r="AA3553">
        <v>0</v>
      </c>
      <c r="AB3553">
        <v>0.7843</v>
      </c>
      <c r="AC3553">
        <v>0.33329999999999999</v>
      </c>
      <c r="AD3553">
        <v>0</v>
      </c>
      <c r="AE3553">
        <v>0.31580000000000003</v>
      </c>
      <c r="AF3553" t="s">
        <v>3922</v>
      </c>
      <c r="AG3553" s="2">
        <v>3.472222222222222E-3</v>
      </c>
      <c r="AH3553" t="s">
        <v>3911</v>
      </c>
      <c r="AI3553">
        <v>3</v>
      </c>
      <c r="AJ3553" t="s">
        <v>3925</v>
      </c>
      <c r="AK3553" s="3">
        <v>36791</v>
      </c>
      <c r="AL3553" s="10">
        <f>YEAR(ufc_fights_2[[#This Row],[date]])</f>
        <v>2000</v>
      </c>
      <c r="AM3553" t="s">
        <v>3983</v>
      </c>
      <c r="AN3553">
        <v>141</v>
      </c>
      <c r="AO3553" t="s">
        <v>3913</v>
      </c>
      <c r="AP3553">
        <f>IF(ufc_fights_2[[#This Row],[winner]]="Red",ufc_fights_2[[#This Row],[r_fighter_id]],ufc_fights_2[[#This Row],[b_fighter_id]])</f>
        <v>3025</v>
      </c>
      <c r="AQ3553" t="str">
        <f>_xlfn.XLOOKUP(ufc_fights_2[[#This Row],[winnerID]],ufc_fighters[id],ufc_fighters[fighter_name],"xxx",0,1)</f>
        <v>Maurice Smith</v>
      </c>
    </row>
    <row r="3554" spans="1:43">
      <c r="A3554">
        <v>1677</v>
      </c>
      <c r="B3554">
        <v>1728</v>
      </c>
      <c r="C3554">
        <f>_xlfn.XLOOKUP(ufc_fights_2[[#This Row],[r_fighter_id]],ufc_fighters[id],ufc_fighters[year],"xxx",0,1)</f>
        <v>1970</v>
      </c>
      <c r="D3554">
        <f>_xlfn.XLOOKUP(ufc_fights_2[[#This Row],[b_fighter_id]],ufc_fighters[id],ufc_fighters[year],"Prázdné",0,1)</f>
        <v>1965</v>
      </c>
      <c r="E3554" s="10">
        <f>YEAR(ufc_fights_2[[#This Row],[date]])-ufc_fights_2[[#This Row],[r_year]]</f>
        <v>29</v>
      </c>
      <c r="F3554" s="10">
        <f>YEAR(ufc_fights_2[[#This Row],[date]])-ufc_fights_2[[#This Row],[b_year]]</f>
        <v>34</v>
      </c>
      <c r="G3554">
        <v>0</v>
      </c>
      <c r="H3554">
        <v>0</v>
      </c>
      <c r="I3554">
        <v>0.78569999999999995</v>
      </c>
      <c r="J3554">
        <v>0.3871</v>
      </c>
      <c r="K3554">
        <v>0.94810000000000005</v>
      </c>
      <c r="L3554">
        <v>0.60560000000000003</v>
      </c>
      <c r="M3554">
        <v>0</v>
      </c>
      <c r="N3554">
        <v>0</v>
      </c>
      <c r="O3554">
        <v>3</v>
      </c>
      <c r="P3554">
        <v>0</v>
      </c>
      <c r="Q3554">
        <v>1</v>
      </c>
      <c r="R3554">
        <v>0</v>
      </c>
      <c r="S3554" s="2">
        <v>8.6805555555555551E-4</v>
      </c>
      <c r="T3554" s="2">
        <v>4.8611111111111112E-3</v>
      </c>
      <c r="U3554">
        <v>1</v>
      </c>
      <c r="V3554">
        <v>0.3448</v>
      </c>
      <c r="W3554">
        <v>1</v>
      </c>
      <c r="X3554">
        <v>0.4</v>
      </c>
      <c r="Y3554">
        <v>0</v>
      </c>
      <c r="Z3554">
        <v>0.57140000000000002</v>
      </c>
      <c r="AA3554">
        <v>0</v>
      </c>
      <c r="AB3554">
        <v>0</v>
      </c>
      <c r="AC3554">
        <v>0.5</v>
      </c>
      <c r="AD3554">
        <v>1</v>
      </c>
      <c r="AE3554">
        <v>0.4783</v>
      </c>
      <c r="AF3554" t="s">
        <v>3910</v>
      </c>
      <c r="AG3554" s="2">
        <v>3.472222222222222E-3</v>
      </c>
      <c r="AH3554" t="s">
        <v>3911</v>
      </c>
      <c r="AI3554">
        <v>3</v>
      </c>
      <c r="AJ3554" t="s">
        <v>3925</v>
      </c>
      <c r="AK3554" s="3">
        <v>36357</v>
      </c>
      <c r="AL3554" s="10">
        <f>YEAR(ufc_fights_2[[#This Row],[date]])</f>
        <v>1999</v>
      </c>
      <c r="AM3554" t="s">
        <v>3983</v>
      </c>
      <c r="AN3554">
        <v>157</v>
      </c>
      <c r="AO3554" t="s">
        <v>3913</v>
      </c>
      <c r="AP3554">
        <f>IF(ufc_fights_2[[#This Row],[winner]]="Red",ufc_fights_2[[#This Row],[r_fighter_id]],ufc_fights_2[[#This Row],[b_fighter_id]])</f>
        <v>1677</v>
      </c>
      <c r="AQ3554" t="str">
        <f>_xlfn.XLOOKUP(ufc_fights_2[[#This Row],[winnerID]],ufc_fighters[id],ufc_fighters[fighter_name],"xxx",0,1)</f>
        <v>Tsuyoshi Kohsaka</v>
      </c>
    </row>
    <row r="3555" spans="1:43">
      <c r="A3555">
        <v>1272</v>
      </c>
      <c r="B3555">
        <v>2825</v>
      </c>
      <c r="C3555">
        <f>_xlfn.XLOOKUP(ufc_fights_2[[#This Row],[r_fighter_id]],ufc_fighters[id],ufc_fighters[year],"xxx",0,1)</f>
        <v>1976</v>
      </c>
      <c r="D3555">
        <f>_xlfn.XLOOKUP(ufc_fights_2[[#This Row],[b_fighter_id]],ufc_fighters[id],ufc_fighters[year],"Prázdné",0,1)</f>
        <v>1982</v>
      </c>
      <c r="E3555" s="10">
        <f>YEAR(ufc_fights_2[[#This Row],[date]])-ufc_fights_2[[#This Row],[r_year]]</f>
        <v>32</v>
      </c>
      <c r="F3555" s="10">
        <f>YEAR(ufc_fights_2[[#This Row],[date]])-ufc_fights_2[[#This Row],[b_year]]</f>
        <v>26</v>
      </c>
      <c r="G3555">
        <v>1</v>
      </c>
      <c r="H3555">
        <v>2</v>
      </c>
      <c r="I3555">
        <v>0.64</v>
      </c>
      <c r="J3555">
        <v>0.49249999999999999</v>
      </c>
      <c r="K3555">
        <v>0.65380000000000005</v>
      </c>
      <c r="L3555">
        <v>0.60909999999999997</v>
      </c>
      <c r="M3555">
        <v>0</v>
      </c>
      <c r="N3555">
        <v>0.5</v>
      </c>
      <c r="O3555">
        <v>0</v>
      </c>
      <c r="P3555">
        <v>0</v>
      </c>
      <c r="Q3555">
        <v>0</v>
      </c>
      <c r="R3555">
        <v>0</v>
      </c>
      <c r="S3555" s="2">
        <v>4.9768518518518521E-4</v>
      </c>
      <c r="T3555" s="2">
        <v>3.3680555555555556E-3</v>
      </c>
      <c r="U3555">
        <v>0.57140000000000002</v>
      </c>
      <c r="V3555">
        <v>0.48480000000000001</v>
      </c>
      <c r="W3555">
        <v>0.8</v>
      </c>
      <c r="X3555">
        <v>0.88890000000000002</v>
      </c>
      <c r="Y3555">
        <v>0</v>
      </c>
      <c r="Z3555">
        <v>0.58540000000000003</v>
      </c>
      <c r="AA3555">
        <v>0.40910000000000002</v>
      </c>
      <c r="AB3555">
        <v>0.70589999999999997</v>
      </c>
      <c r="AC3555">
        <v>0.66669999999999996</v>
      </c>
      <c r="AD3555">
        <v>0</v>
      </c>
      <c r="AE3555">
        <v>0.5</v>
      </c>
      <c r="AF3555" t="s">
        <v>3910</v>
      </c>
      <c r="AG3555" s="2">
        <v>2.9513888888888888E-3</v>
      </c>
      <c r="AH3555" t="s">
        <v>3911</v>
      </c>
      <c r="AI3555">
        <v>3</v>
      </c>
      <c r="AJ3555" t="s">
        <v>3939</v>
      </c>
      <c r="AK3555" s="3">
        <v>39606</v>
      </c>
      <c r="AL3555" s="10">
        <f>YEAR(ufc_fights_2[[#This Row],[date]])</f>
        <v>2008</v>
      </c>
      <c r="AM3555" t="s">
        <v>3983</v>
      </c>
      <c r="AN3555">
        <v>70</v>
      </c>
      <c r="AO3555" t="s">
        <v>3913</v>
      </c>
      <c r="AP3555">
        <f>IF(ufc_fights_2[[#This Row],[winner]]="Red",ufc_fights_2[[#This Row],[r_fighter_id]],ufc_fights_2[[#This Row],[b_fighter_id]])</f>
        <v>1272</v>
      </c>
      <c r="AQ3555" t="str">
        <f>_xlfn.XLOOKUP(ufc_fights_2[[#This Row],[winnerID]],ufc_fighters[id],ufc_fighters[fighter_name],"xxx",0,1)</f>
        <v>Antoni Hardonk</v>
      </c>
    </row>
    <row r="3556" spans="1:43">
      <c r="A3556">
        <v>1677</v>
      </c>
      <c r="B3556">
        <v>1803</v>
      </c>
      <c r="C3556">
        <f>_xlfn.XLOOKUP(ufc_fights_2[[#This Row],[r_fighter_id]],ufc_fighters[id],ufc_fighters[year],"xxx",0,1)</f>
        <v>1970</v>
      </c>
      <c r="D3556">
        <f>_xlfn.XLOOKUP(ufc_fights_2[[#This Row],[b_fighter_id]],ufc_fighters[id],ufc_fighters[year],"Prázdné",0,1)</f>
        <v>1968</v>
      </c>
      <c r="E3556" s="10">
        <f>YEAR(ufc_fights_2[[#This Row],[date]])-ufc_fights_2[[#This Row],[r_year]]</f>
        <v>28</v>
      </c>
      <c r="F3556" s="10">
        <f>YEAR(ufc_fights_2[[#This Row],[date]])-ufc_fights_2[[#This Row],[b_year]]</f>
        <v>30</v>
      </c>
      <c r="G3556">
        <v>0</v>
      </c>
      <c r="H3556">
        <v>0</v>
      </c>
      <c r="I3556">
        <v>0.6</v>
      </c>
      <c r="J3556">
        <v>0.28260000000000002</v>
      </c>
      <c r="K3556">
        <v>0.72899999999999998</v>
      </c>
      <c r="L3556">
        <v>0.41670000000000001</v>
      </c>
      <c r="M3556">
        <v>0</v>
      </c>
      <c r="N3556">
        <v>0.4</v>
      </c>
      <c r="O3556">
        <v>0</v>
      </c>
      <c r="P3556">
        <v>2</v>
      </c>
      <c r="Q3556">
        <v>0</v>
      </c>
      <c r="R3556">
        <v>0</v>
      </c>
      <c r="S3556" s="2">
        <v>0</v>
      </c>
      <c r="T3556" s="2">
        <v>0</v>
      </c>
      <c r="U3556">
        <v>0.53449999999999998</v>
      </c>
      <c r="V3556">
        <v>0.28260000000000002</v>
      </c>
      <c r="W3556">
        <v>1</v>
      </c>
      <c r="X3556">
        <v>0.8</v>
      </c>
      <c r="Y3556">
        <v>0</v>
      </c>
      <c r="Z3556">
        <v>0.62749999999999995</v>
      </c>
      <c r="AA3556">
        <v>0.17649999999999999</v>
      </c>
      <c r="AB3556">
        <v>1</v>
      </c>
      <c r="AC3556">
        <v>0</v>
      </c>
      <c r="AD3556">
        <v>0.5</v>
      </c>
      <c r="AE3556">
        <v>0.58330000000000004</v>
      </c>
      <c r="AF3556" t="s">
        <v>3915</v>
      </c>
      <c r="AG3556" s="2">
        <v>2.0833333333333333E-3</v>
      </c>
      <c r="AH3556" t="s">
        <v>4057</v>
      </c>
      <c r="AI3556">
        <v>1</v>
      </c>
      <c r="AJ3556" t="s">
        <v>3925</v>
      </c>
      <c r="AK3556" s="3">
        <v>35867</v>
      </c>
      <c r="AL3556" s="10">
        <f>YEAR(ufc_fights_2[[#This Row],[date]])</f>
        <v>1998</v>
      </c>
      <c r="AM3556" t="s">
        <v>3983</v>
      </c>
      <c r="AN3556">
        <v>141</v>
      </c>
      <c r="AO3556" t="s">
        <v>3913</v>
      </c>
      <c r="AP3556">
        <f>IF(ufc_fights_2[[#This Row],[winner]]="Red",ufc_fights_2[[#This Row],[r_fighter_id]],ufc_fights_2[[#This Row],[b_fighter_id]])</f>
        <v>1677</v>
      </c>
      <c r="AQ3556" t="str">
        <f>_xlfn.XLOOKUP(ufc_fights_2[[#This Row],[winnerID]],ufc_fighters[id],ufc_fighters[fighter_name],"xxx",0,1)</f>
        <v>Tsuyoshi Kohsaka</v>
      </c>
    </row>
    <row r="3557" spans="1:43">
      <c r="A3557">
        <v>2057</v>
      </c>
      <c r="B3557">
        <v>2905</v>
      </c>
      <c r="C3557">
        <f>_xlfn.XLOOKUP(ufc_fights_2[[#This Row],[r_fighter_id]],ufc_fighters[id],ufc_fighters[year],"xxx",0,1)</f>
        <v>1980</v>
      </c>
      <c r="D3557">
        <f>_xlfn.XLOOKUP(ufc_fights_2[[#This Row],[b_fighter_id]],ufc_fighters[id],ufc_fighters[year],"Prázdné",0,1)</f>
        <v>1985</v>
      </c>
      <c r="E3557" s="10">
        <f>YEAR(ufc_fights_2[[#This Row],[date]])-ufc_fights_2[[#This Row],[r_year]]</f>
        <v>29</v>
      </c>
      <c r="F3557" s="10">
        <f>YEAR(ufc_fights_2[[#This Row],[date]])-ufc_fights_2[[#This Row],[b_year]]</f>
        <v>24</v>
      </c>
      <c r="G3557">
        <v>0</v>
      </c>
      <c r="H3557">
        <v>0</v>
      </c>
      <c r="I3557">
        <v>0.61050000000000004</v>
      </c>
      <c r="J3557">
        <v>0.33329999999999999</v>
      </c>
      <c r="K3557">
        <v>0.73570000000000002</v>
      </c>
      <c r="L3557">
        <v>0.45760000000000001</v>
      </c>
      <c r="M3557">
        <v>0.5</v>
      </c>
      <c r="N3557">
        <v>0</v>
      </c>
      <c r="O3557">
        <v>2</v>
      </c>
      <c r="P3557">
        <v>1</v>
      </c>
      <c r="Q3557">
        <v>2</v>
      </c>
      <c r="R3557">
        <v>1</v>
      </c>
      <c r="S3557" s="2">
        <v>5.0694444444444441E-3</v>
      </c>
      <c r="T3557" s="2">
        <v>1.4583333333333334E-3</v>
      </c>
      <c r="U3557">
        <v>0.5333</v>
      </c>
      <c r="V3557">
        <v>0.37140000000000001</v>
      </c>
      <c r="W3557">
        <v>0.93330000000000002</v>
      </c>
      <c r="X3557">
        <v>0.8</v>
      </c>
      <c r="Y3557">
        <v>0.25</v>
      </c>
      <c r="Z3557">
        <v>0.5</v>
      </c>
      <c r="AA3557">
        <v>0.17649999999999999</v>
      </c>
      <c r="AB3557">
        <v>0.66669999999999996</v>
      </c>
      <c r="AC3557">
        <v>0.63639999999999997</v>
      </c>
      <c r="AD3557">
        <v>0.67390000000000005</v>
      </c>
      <c r="AE3557">
        <v>1</v>
      </c>
      <c r="AF3557" t="s">
        <v>3910</v>
      </c>
      <c r="AG3557" s="2">
        <v>2.3148148148148147E-3</v>
      </c>
      <c r="AH3557" t="s">
        <v>3911</v>
      </c>
      <c r="AI3557">
        <v>3</v>
      </c>
      <c r="AJ3557" t="s">
        <v>3974</v>
      </c>
      <c r="AK3557" s="3">
        <v>40152</v>
      </c>
      <c r="AL3557" s="10">
        <f>YEAR(ufc_fights_2[[#This Row],[date]])</f>
        <v>2009</v>
      </c>
      <c r="AM3557" t="s">
        <v>3983</v>
      </c>
      <c r="AN3557">
        <v>1</v>
      </c>
      <c r="AO3557" t="s">
        <v>3913</v>
      </c>
      <c r="AP3557">
        <f>IF(ufc_fights_2[[#This Row],[winner]]="Red",ufc_fights_2[[#This Row],[r_fighter_id]],ufc_fights_2[[#This Row],[b_fighter_id]])</f>
        <v>2057</v>
      </c>
      <c r="AQ3557" t="str">
        <f>_xlfn.XLOOKUP(ufc_fights_2[[#This Row],[winnerID]],ufc_fighters[id],ufc_fighters[fighter_name],"xxx",0,1)</f>
        <v>James McSweeney</v>
      </c>
    </row>
    <row r="3558" spans="1:43">
      <c r="A3558">
        <v>2024</v>
      </c>
      <c r="B3558">
        <v>2189</v>
      </c>
      <c r="C3558">
        <f>_xlfn.XLOOKUP(ufc_fights_2[[#This Row],[r_fighter_id]],ufc_fighters[id],ufc_fighters[year],"xxx",0,1)</f>
        <v>1976</v>
      </c>
      <c r="D3558">
        <f>_xlfn.XLOOKUP(ufc_fights_2[[#This Row],[b_fighter_id]],ufc_fighters[id],ufc_fighters[year],"Prázdné",0,1)</f>
        <v>1986</v>
      </c>
      <c r="E3558" s="10">
        <f>YEAR(ufc_fights_2[[#This Row],[date]])-ufc_fights_2[[#This Row],[r_year]]</f>
        <v>35</v>
      </c>
      <c r="F3558" s="10">
        <f>YEAR(ufc_fights_2[[#This Row],[date]])-ufc_fights_2[[#This Row],[b_year]]</f>
        <v>25</v>
      </c>
      <c r="G3558">
        <v>0</v>
      </c>
      <c r="H3558">
        <v>0</v>
      </c>
      <c r="I3558">
        <v>0.57140000000000002</v>
      </c>
      <c r="J3558">
        <v>0.4783</v>
      </c>
      <c r="K3558">
        <v>0.63160000000000005</v>
      </c>
      <c r="L3558">
        <v>0.66669999999999996</v>
      </c>
      <c r="M3558">
        <v>0.5</v>
      </c>
      <c r="N3558">
        <v>0.5</v>
      </c>
      <c r="O3558">
        <v>0</v>
      </c>
      <c r="P3558">
        <v>2</v>
      </c>
      <c r="Q3558">
        <v>0</v>
      </c>
      <c r="R3558">
        <v>1</v>
      </c>
      <c r="S3558" s="2">
        <v>9.0277777777777774E-4</v>
      </c>
      <c r="T3558" s="2">
        <v>4.2592592592592595E-3</v>
      </c>
      <c r="U3558">
        <v>0.5</v>
      </c>
      <c r="V3558">
        <v>0.4</v>
      </c>
      <c r="W3558">
        <v>1</v>
      </c>
      <c r="X3558">
        <v>0</v>
      </c>
      <c r="Y3558">
        <v>1</v>
      </c>
      <c r="Z3558">
        <v>0.5</v>
      </c>
      <c r="AA3558">
        <v>0.23530000000000001</v>
      </c>
      <c r="AB3558">
        <v>0</v>
      </c>
      <c r="AC3558">
        <v>0.75</v>
      </c>
      <c r="AD3558">
        <v>1</v>
      </c>
      <c r="AE3558">
        <v>0.6</v>
      </c>
      <c r="AF3558" t="s">
        <v>3933</v>
      </c>
      <c r="AG3558" s="2">
        <v>2.8935185185185184E-3</v>
      </c>
      <c r="AH3558" t="s">
        <v>3911</v>
      </c>
      <c r="AI3558">
        <v>3</v>
      </c>
      <c r="AJ3558" t="s">
        <v>4088</v>
      </c>
      <c r="AK3558" s="3">
        <v>40628</v>
      </c>
      <c r="AL3558" s="10">
        <f>YEAR(ufc_fights_2[[#This Row],[date]])</f>
        <v>2011</v>
      </c>
      <c r="AM3558" t="s">
        <v>3983</v>
      </c>
      <c r="AN3558">
        <v>128</v>
      </c>
      <c r="AO3558" t="s">
        <v>3918</v>
      </c>
      <c r="AP3558">
        <f>IF(ufc_fights_2[[#This Row],[winner]]="Red",ufc_fights_2[[#This Row],[r_fighter_id]],ufc_fights_2[[#This Row],[b_fighter_id]])</f>
        <v>2189</v>
      </c>
      <c r="AQ3558" t="str">
        <f>_xlfn.XLOOKUP(ufc_fights_2[[#This Row],[winnerID]],ufc_fighters[id],ufc_fighters[fighter_name],"xxx",0,1)</f>
        <v>Christian Morecraft</v>
      </c>
    </row>
    <row r="3559" spans="1:43">
      <c r="A3559">
        <v>1530</v>
      </c>
      <c r="B3559">
        <v>40</v>
      </c>
      <c r="C3559">
        <f>_xlfn.XLOOKUP(ufc_fights_2[[#This Row],[r_fighter_id]],ufc_fighters[id],ufc_fighters[year],"xxx",0,1)</f>
        <v>1985</v>
      </c>
      <c r="D3559">
        <f>_xlfn.XLOOKUP(ufc_fights_2[[#This Row],[b_fighter_id]],ufc_fighters[id],ufc_fighters[year],"Prázdné",0,1)</f>
        <v>1991</v>
      </c>
      <c r="E3559" s="10">
        <f>YEAR(ufc_fights_2[[#This Row],[date]])-ufc_fights_2[[#This Row],[r_year]]</f>
        <v>32</v>
      </c>
      <c r="F3559" s="10">
        <f>YEAR(ufc_fights_2[[#This Row],[date]])-ufc_fights_2[[#This Row],[b_year]]</f>
        <v>26</v>
      </c>
      <c r="G3559">
        <v>0</v>
      </c>
      <c r="H3559">
        <v>1</v>
      </c>
      <c r="I3559">
        <v>0.46339999999999998</v>
      </c>
      <c r="J3559">
        <v>0.6</v>
      </c>
      <c r="K3559">
        <v>0.5</v>
      </c>
      <c r="L3559">
        <v>0.66669999999999996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9.3749999999999997E-4</v>
      </c>
      <c r="T3559" s="2">
        <v>1.1574074074074073E-5</v>
      </c>
      <c r="U3559">
        <v>0.29170000000000001</v>
      </c>
      <c r="V3559">
        <v>0.4783</v>
      </c>
      <c r="W3559">
        <v>0.4</v>
      </c>
      <c r="X3559">
        <v>0.83330000000000004</v>
      </c>
      <c r="Y3559">
        <v>1</v>
      </c>
      <c r="Z3559">
        <v>0.30769999999999997</v>
      </c>
      <c r="AA3559">
        <v>0.5</v>
      </c>
      <c r="AB3559">
        <v>0.73329999999999995</v>
      </c>
      <c r="AC3559">
        <v>0.875</v>
      </c>
      <c r="AD3559">
        <v>0</v>
      </c>
      <c r="AE3559">
        <v>0.66669999999999996</v>
      </c>
      <c r="AF3559" t="s">
        <v>3910</v>
      </c>
      <c r="AG3559" s="2">
        <v>1.9791666666666668E-3</v>
      </c>
      <c r="AH3559" t="s">
        <v>3911</v>
      </c>
      <c r="AI3559">
        <v>3</v>
      </c>
      <c r="AJ3559" t="s">
        <v>3925</v>
      </c>
      <c r="AK3559" s="3">
        <v>42938</v>
      </c>
      <c r="AL3559" s="10">
        <f>YEAR(ufc_fights_2[[#This Row],[date]])</f>
        <v>2017</v>
      </c>
      <c r="AM3559" t="s">
        <v>3983</v>
      </c>
      <c r="AN3559">
        <v>121</v>
      </c>
      <c r="AO3559" t="s">
        <v>3918</v>
      </c>
      <c r="AP3559">
        <f>IF(ufc_fights_2[[#This Row],[winner]]="Red",ufc_fights_2[[#This Row],[r_fighter_id]],ufc_fights_2[[#This Row],[b_fighter_id]])</f>
        <v>40</v>
      </c>
      <c r="AQ3559" t="str">
        <f>_xlfn.XLOOKUP(ufc_fights_2[[#This Row],[winnerID]],ufc_fighters[id],ufc_fighters[fighter_name],"xxx",0,1)</f>
        <v>Junior Albini</v>
      </c>
    </row>
    <row r="3560" spans="1:43">
      <c r="A3560">
        <v>249</v>
      </c>
      <c r="B3560">
        <v>210</v>
      </c>
      <c r="C3560">
        <f>_xlfn.XLOOKUP(ufc_fights_2[[#This Row],[r_fighter_id]],ufc_fighters[id],ufc_fighters[year],"xxx",0,1)</f>
        <v>0</v>
      </c>
      <c r="D3560">
        <f>_xlfn.XLOOKUP(ufc_fights_2[[#This Row],[b_fighter_id]],ufc_fighters[id],ufc_fighters[year],"Prázdné",0,1)</f>
        <v>0</v>
      </c>
      <c r="E3560" s="10">
        <f>YEAR(ufc_fights_2[[#This Row],[date]])-ufc_fights_2[[#This Row],[r_year]]</f>
        <v>1997</v>
      </c>
      <c r="F3560" s="10">
        <f>YEAR(ufc_fights_2[[#This Row],[date]])-ufc_fights_2[[#This Row],[b_year]]</f>
        <v>1997</v>
      </c>
      <c r="G3560">
        <v>0</v>
      </c>
      <c r="H3560">
        <v>0</v>
      </c>
      <c r="I3560">
        <v>0.46429999999999999</v>
      </c>
      <c r="J3560">
        <v>0.34379999999999999</v>
      </c>
      <c r="K3560">
        <v>0.78259999999999996</v>
      </c>
      <c r="L3560">
        <v>0.70109999999999995</v>
      </c>
      <c r="M3560">
        <v>1</v>
      </c>
      <c r="N3560">
        <v>0.5</v>
      </c>
      <c r="O3560">
        <v>0</v>
      </c>
      <c r="P3560">
        <v>0</v>
      </c>
      <c r="Q3560">
        <v>0</v>
      </c>
      <c r="R3560">
        <v>0</v>
      </c>
      <c r="S3560" s="2">
        <v>0</v>
      </c>
      <c r="T3560" s="2">
        <v>0</v>
      </c>
      <c r="U3560">
        <v>0.43480000000000002</v>
      </c>
      <c r="V3560">
        <v>0.26090000000000002</v>
      </c>
      <c r="W3560">
        <v>0.66669999999999996</v>
      </c>
      <c r="X3560">
        <v>0.5</v>
      </c>
      <c r="Y3560">
        <v>0.33329999999999999</v>
      </c>
      <c r="Z3560">
        <v>0.16669999999999999</v>
      </c>
      <c r="AA3560">
        <v>0.1053</v>
      </c>
      <c r="AB3560">
        <v>0.83330000000000004</v>
      </c>
      <c r="AC3560">
        <v>0.6</v>
      </c>
      <c r="AD3560">
        <v>0.4375</v>
      </c>
      <c r="AE3560">
        <v>1</v>
      </c>
      <c r="AF3560" t="s">
        <v>3915</v>
      </c>
      <c r="AG3560" s="2">
        <v>2.0833333333333333E-3</v>
      </c>
      <c r="AH3560" t="s">
        <v>4057</v>
      </c>
      <c r="AI3560">
        <v>1</v>
      </c>
      <c r="AJ3560" t="s">
        <v>3925</v>
      </c>
      <c r="AK3560" s="3">
        <v>35720</v>
      </c>
      <c r="AL3560" s="10">
        <f>YEAR(ufc_fights_2[[#This Row],[date]])</f>
        <v>1997</v>
      </c>
      <c r="AM3560" t="s">
        <v>3983</v>
      </c>
      <c r="AN3560">
        <v>154</v>
      </c>
      <c r="AO3560" t="s">
        <v>3913</v>
      </c>
      <c r="AP3560">
        <f>IF(ufc_fights_2[[#This Row],[winner]]="Red",ufc_fights_2[[#This Row],[r_fighter_id]],ufc_fights_2[[#This Row],[b_fighter_id]])</f>
        <v>249</v>
      </c>
      <c r="AQ3560" t="str">
        <f>_xlfn.XLOOKUP(ufc_fights_2[[#This Row],[winnerID]],ufc_fighters[id],ufc_fighters[fighter_name],"xxx",0,1)</f>
        <v>Dave Beneteau</v>
      </c>
    </row>
    <row r="3561" spans="1:43">
      <c r="A3561">
        <v>720</v>
      </c>
      <c r="B3561">
        <v>942</v>
      </c>
      <c r="C3561">
        <f>_xlfn.XLOOKUP(ufc_fights_2[[#This Row],[r_fighter_id]],ufc_fighters[id],ufc_fighters[year],"xxx",0,1)</f>
        <v>1986</v>
      </c>
      <c r="D3561">
        <f>_xlfn.XLOOKUP(ufc_fights_2[[#This Row],[b_fighter_id]],ufc_fighters[id],ufc_fighters[year],"Prázdné",0,1)</f>
        <v>1995</v>
      </c>
      <c r="E3561" s="10">
        <f>YEAR(ufc_fights_2[[#This Row],[date]])-ufc_fights_2[[#This Row],[r_year]]</f>
        <v>34</v>
      </c>
      <c r="F3561" s="10">
        <f>YEAR(ufc_fights_2[[#This Row],[date]])-ufc_fights_2[[#This Row],[b_year]]</f>
        <v>25</v>
      </c>
      <c r="G3561">
        <v>0</v>
      </c>
      <c r="H3561">
        <v>0</v>
      </c>
      <c r="I3561">
        <v>0.48</v>
      </c>
      <c r="J3561">
        <v>0.44069999999999998</v>
      </c>
      <c r="K3561">
        <v>0.64939999999999998</v>
      </c>
      <c r="L3561">
        <v>0.47060000000000002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2.2337962962962962E-3</v>
      </c>
      <c r="T3561" s="2">
        <v>1.0185185185185184E-3</v>
      </c>
      <c r="U3561">
        <v>0.33329999999999999</v>
      </c>
      <c r="V3561">
        <v>0.30709999999999998</v>
      </c>
      <c r="W3561">
        <v>0.72729999999999995</v>
      </c>
      <c r="X3561">
        <v>0.94120000000000004</v>
      </c>
      <c r="Y3561">
        <v>0.91669999999999996</v>
      </c>
      <c r="Z3561">
        <v>0.48480000000000001</v>
      </c>
      <c r="AA3561">
        <v>0.4037</v>
      </c>
      <c r="AB3561">
        <v>0</v>
      </c>
      <c r="AC3561">
        <v>0.8125</v>
      </c>
      <c r="AD3561">
        <v>0</v>
      </c>
      <c r="AE3561">
        <v>0</v>
      </c>
      <c r="AF3561" t="s">
        <v>3915</v>
      </c>
      <c r="AG3561" s="2">
        <v>3.472222222222222E-3</v>
      </c>
      <c r="AH3561" t="s">
        <v>3911</v>
      </c>
      <c r="AI3561">
        <v>3</v>
      </c>
      <c r="AJ3561" t="s">
        <v>3955</v>
      </c>
      <c r="AK3561" s="3">
        <v>44107</v>
      </c>
      <c r="AL3561" s="10">
        <f>YEAR(ufc_fights_2[[#This Row],[date]])</f>
        <v>2020</v>
      </c>
      <c r="AM3561" t="s">
        <v>3983</v>
      </c>
      <c r="AN3561">
        <v>5</v>
      </c>
      <c r="AO3561" t="s">
        <v>3918</v>
      </c>
      <c r="AP3561">
        <f>IF(ufc_fights_2[[#This Row],[winner]]="Red",ufc_fights_2[[#This Row],[r_fighter_id]],ufc_fights_2[[#This Row],[b_fighter_id]])</f>
        <v>942</v>
      </c>
      <c r="AQ3561" t="str">
        <f>_xlfn.XLOOKUP(ufc_fights_2[[#This Row],[winnerID]],ufc_fighters[id],ufc_fighters[fighter_name],"xxx",0,1)</f>
        <v>Carlos Felipe</v>
      </c>
    </row>
    <row r="3562" spans="1:43">
      <c r="A3562">
        <v>942</v>
      </c>
      <c r="B3562">
        <v>3180</v>
      </c>
      <c r="C3562">
        <f>_xlfn.XLOOKUP(ufc_fights_2[[#This Row],[r_fighter_id]],ufc_fighters[id],ufc_fighters[year],"xxx",0,1)</f>
        <v>1995</v>
      </c>
      <c r="D3562">
        <f>_xlfn.XLOOKUP(ufc_fights_2[[#This Row],[b_fighter_id]],ufc_fighters[id],ufc_fighters[year],"Prázdné",0,1)</f>
        <v>1993</v>
      </c>
      <c r="E3562" s="10">
        <f>YEAR(ufc_fights_2[[#This Row],[date]])-ufc_fights_2[[#This Row],[r_year]]</f>
        <v>26</v>
      </c>
      <c r="F3562" s="10">
        <f>YEAR(ufc_fights_2[[#This Row],[date]])-ufc_fights_2[[#This Row],[b_year]]</f>
        <v>28</v>
      </c>
      <c r="G3562">
        <v>0</v>
      </c>
      <c r="H3562">
        <v>0</v>
      </c>
      <c r="I3562">
        <v>0.5423</v>
      </c>
      <c r="J3562">
        <v>0.58109999999999995</v>
      </c>
      <c r="K3562">
        <v>0.5423</v>
      </c>
      <c r="L3562">
        <v>0.63739999999999997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4.7453703703703704E-4</v>
      </c>
      <c r="T3562" s="2">
        <v>1.3078703703703703E-3</v>
      </c>
      <c r="U3562">
        <v>0.4466</v>
      </c>
      <c r="V3562">
        <v>0.46729999999999999</v>
      </c>
      <c r="W3562">
        <v>0.77780000000000005</v>
      </c>
      <c r="X3562">
        <v>1</v>
      </c>
      <c r="Y3562">
        <v>0.94120000000000004</v>
      </c>
      <c r="Z3562">
        <v>0.5</v>
      </c>
      <c r="AA3562">
        <v>0.55640000000000001</v>
      </c>
      <c r="AB3562">
        <v>0.92859999999999998</v>
      </c>
      <c r="AC3562">
        <v>0.8</v>
      </c>
      <c r="AD3562">
        <v>0</v>
      </c>
      <c r="AE3562">
        <v>0</v>
      </c>
      <c r="AF3562" t="s">
        <v>3922</v>
      </c>
      <c r="AG3562" s="2">
        <v>3.472222222222222E-3</v>
      </c>
      <c r="AH3562" t="s">
        <v>3911</v>
      </c>
      <c r="AI3562">
        <v>3</v>
      </c>
      <c r="AJ3562" t="s">
        <v>3914</v>
      </c>
      <c r="AK3562" s="3">
        <v>44212</v>
      </c>
      <c r="AL3562" s="10">
        <f>YEAR(ufc_fights_2[[#This Row],[date]])</f>
        <v>2021</v>
      </c>
      <c r="AM3562" t="s">
        <v>3983</v>
      </c>
      <c r="AN3562">
        <v>5</v>
      </c>
      <c r="AO3562" t="s">
        <v>3913</v>
      </c>
      <c r="AP3562">
        <f>IF(ufc_fights_2[[#This Row],[winner]]="Red",ufc_fights_2[[#This Row],[r_fighter_id]],ufc_fights_2[[#This Row],[b_fighter_id]])</f>
        <v>942</v>
      </c>
      <c r="AQ3562" t="str">
        <f>_xlfn.XLOOKUP(ufc_fights_2[[#This Row],[winnerID]],ufc_fighters[id],ufc_fighters[fighter_name],"xxx",0,1)</f>
        <v>Carlos Felipe</v>
      </c>
    </row>
    <row r="3563" spans="1:43">
      <c r="A3563">
        <v>723</v>
      </c>
      <c r="B3563">
        <v>12</v>
      </c>
      <c r="C3563">
        <f>_xlfn.XLOOKUP(ufc_fights_2[[#This Row],[r_fighter_id]],ufc_fighters[id],ufc_fighters[year],"xxx",0,1)</f>
        <v>1979</v>
      </c>
      <c r="D3563">
        <f>_xlfn.XLOOKUP(ufc_fights_2[[#This Row],[b_fighter_id]],ufc_fighters[id],ufc_fighters[year],"Prázdné",0,1)</f>
        <v>1992</v>
      </c>
      <c r="E3563" s="10">
        <f>YEAR(ufc_fights_2[[#This Row],[date]])-ufc_fights_2[[#This Row],[r_year]]</f>
        <v>39</v>
      </c>
      <c r="F3563" s="10">
        <f>YEAR(ufc_fights_2[[#This Row],[date]])-ufc_fights_2[[#This Row],[b_year]]</f>
        <v>26</v>
      </c>
      <c r="G3563">
        <v>0</v>
      </c>
      <c r="H3563">
        <v>0</v>
      </c>
      <c r="I3563">
        <v>0.53949999999999998</v>
      </c>
      <c r="J3563">
        <v>0.59719999999999995</v>
      </c>
      <c r="K3563">
        <v>0.56789999999999996</v>
      </c>
      <c r="L3563">
        <v>0.67220000000000002</v>
      </c>
      <c r="M3563">
        <v>0.5</v>
      </c>
      <c r="N3563">
        <v>1</v>
      </c>
      <c r="O3563">
        <v>0</v>
      </c>
      <c r="P3563">
        <v>0</v>
      </c>
      <c r="Q3563">
        <v>0</v>
      </c>
      <c r="R3563">
        <v>0</v>
      </c>
      <c r="S3563" s="2">
        <v>6.8287037037037036E-4</v>
      </c>
      <c r="T3563" s="2">
        <v>3.1944444444444446E-3</v>
      </c>
      <c r="U3563">
        <v>0.46879999999999999</v>
      </c>
      <c r="V3563">
        <v>0.56489999999999996</v>
      </c>
      <c r="W3563">
        <v>0.90910000000000002</v>
      </c>
      <c r="X3563">
        <v>1</v>
      </c>
      <c r="Y3563">
        <v>0.8</v>
      </c>
      <c r="Z3563">
        <v>0.5373</v>
      </c>
      <c r="AA3563">
        <v>0.4471</v>
      </c>
      <c r="AB3563">
        <v>0.42859999999999998</v>
      </c>
      <c r="AC3563">
        <v>0.86670000000000003</v>
      </c>
      <c r="AD3563">
        <v>1</v>
      </c>
      <c r="AE3563">
        <v>0.79549999999999998</v>
      </c>
      <c r="AF3563" t="s">
        <v>3910</v>
      </c>
      <c r="AG3563" s="2">
        <v>6.7129629629629625E-4</v>
      </c>
      <c r="AH3563" t="s">
        <v>3911</v>
      </c>
      <c r="AI3563">
        <v>3</v>
      </c>
      <c r="AJ3563" t="s">
        <v>3998</v>
      </c>
      <c r="AK3563" s="3">
        <v>43449</v>
      </c>
      <c r="AL3563" s="10">
        <f>YEAR(ufc_fights_2[[#This Row],[date]])</f>
        <v>2018</v>
      </c>
      <c r="AM3563" t="s">
        <v>3983</v>
      </c>
      <c r="AN3563">
        <v>107</v>
      </c>
      <c r="AO3563" t="s">
        <v>3918</v>
      </c>
      <c r="AP3563">
        <f>IF(ufc_fights_2[[#This Row],[winner]]="Red",ufc_fights_2[[#This Row],[r_fighter_id]],ufc_fights_2[[#This Row],[b_fighter_id]])</f>
        <v>12</v>
      </c>
      <c r="AQ3563" t="str">
        <f>_xlfn.XLOOKUP(ufc_fights_2[[#This Row],[winnerID]],ufc_fighters[id],ufc_fighters[fighter_name],"xxx",0,1)</f>
        <v>Juan Adams</v>
      </c>
    </row>
    <row r="3564" spans="1:43">
      <c r="A3564">
        <v>8</v>
      </c>
      <c r="B3564">
        <v>819</v>
      </c>
      <c r="C3564">
        <f>_xlfn.XLOOKUP(ufc_fights_2[[#This Row],[r_fighter_id]],ufc_fighters[id],ufc_fighters[year],"xxx",0,1)</f>
        <v>0</v>
      </c>
      <c r="D3564">
        <f>_xlfn.XLOOKUP(ufc_fights_2[[#This Row],[b_fighter_id]],ufc_fighters[id],ufc_fighters[year],"Prázdné",0,1)</f>
        <v>1968</v>
      </c>
      <c r="E3564" s="10">
        <f>YEAR(ufc_fights_2[[#This Row],[date]])-ufc_fights_2[[#This Row],[r_year]]</f>
        <v>1998</v>
      </c>
      <c r="F3564" s="10">
        <f>YEAR(ufc_fights_2[[#This Row],[date]])-ufc_fights_2[[#This Row],[b_year]]</f>
        <v>30</v>
      </c>
      <c r="G3564">
        <v>0</v>
      </c>
      <c r="H3564">
        <v>0</v>
      </c>
      <c r="I3564">
        <v>0.6875</v>
      </c>
      <c r="J3564">
        <v>0</v>
      </c>
      <c r="K3564">
        <v>0.6875</v>
      </c>
      <c r="L3564">
        <v>1</v>
      </c>
      <c r="M3564">
        <v>0</v>
      </c>
      <c r="N3564">
        <v>0.33329999999999999</v>
      </c>
      <c r="O3564">
        <v>0</v>
      </c>
      <c r="P3564">
        <v>0</v>
      </c>
      <c r="Q3564">
        <v>1</v>
      </c>
      <c r="R3564">
        <v>0</v>
      </c>
      <c r="S3564" s="2">
        <v>0</v>
      </c>
      <c r="T3564" s="2">
        <v>0</v>
      </c>
      <c r="U3564">
        <v>0.6875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0.66669999999999996</v>
      </c>
      <c r="AC3564">
        <v>0</v>
      </c>
      <c r="AD3564">
        <v>0.69230000000000003</v>
      </c>
      <c r="AE3564">
        <v>0</v>
      </c>
      <c r="AF3564" t="s">
        <v>3910</v>
      </c>
      <c r="AG3564" s="2">
        <v>4.9768518518518521E-4</v>
      </c>
      <c r="AH3564" t="s">
        <v>4057</v>
      </c>
      <c r="AI3564">
        <v>1</v>
      </c>
      <c r="AJ3564" t="s">
        <v>3925</v>
      </c>
      <c r="AK3564" s="3">
        <v>35930</v>
      </c>
      <c r="AL3564" s="10">
        <f>YEAR(ufc_fights_2[[#This Row],[date]])</f>
        <v>1998</v>
      </c>
      <c r="AM3564" t="s">
        <v>3983</v>
      </c>
      <c r="AN3564">
        <v>156</v>
      </c>
      <c r="AO3564" t="s">
        <v>3913</v>
      </c>
      <c r="AP3564">
        <f>IF(ufc_fights_2[[#This Row],[winner]]="Red",ufc_fights_2[[#This Row],[r_fighter_id]],ufc_fights_2[[#This Row],[b_fighter_id]])</f>
        <v>8</v>
      </c>
      <c r="AQ3564" t="str">
        <f>_xlfn.XLOOKUP(ufc_fights_2[[#This Row],[winnerID]],ufc_fighters[id],ufc_fighters[fighter_name],"xxx",0,1)</f>
        <v>David Abbott</v>
      </c>
    </row>
    <row r="3565" spans="1:43">
      <c r="A3565">
        <v>1272</v>
      </c>
      <c r="B3565">
        <v>3456</v>
      </c>
      <c r="C3565">
        <f>_xlfn.XLOOKUP(ufc_fights_2[[#This Row],[r_fighter_id]],ufc_fighters[id],ufc_fighters[year],"xxx",0,1)</f>
        <v>1976</v>
      </c>
      <c r="D3565">
        <f>_xlfn.XLOOKUP(ufc_fights_2[[#This Row],[b_fighter_id]],ufc_fighters[id],ufc_fighters[year],"Prázdné",0,1)</f>
        <v>1977</v>
      </c>
      <c r="E3565" s="10">
        <f>YEAR(ufc_fights_2[[#This Row],[date]])-ufc_fights_2[[#This Row],[r_year]]</f>
        <v>32</v>
      </c>
      <c r="F3565" s="10">
        <f>YEAR(ufc_fights_2[[#This Row],[date]])-ufc_fights_2[[#This Row],[b_year]]</f>
        <v>31</v>
      </c>
      <c r="G3565">
        <v>0</v>
      </c>
      <c r="H3565">
        <v>0</v>
      </c>
      <c r="I3565">
        <v>0.77969999999999995</v>
      </c>
      <c r="J3565">
        <v>0.56520000000000004</v>
      </c>
      <c r="K3565">
        <v>0.8</v>
      </c>
      <c r="L3565">
        <v>0.77590000000000003</v>
      </c>
      <c r="M3565">
        <v>0</v>
      </c>
      <c r="N3565">
        <v>0.5</v>
      </c>
      <c r="O3565">
        <v>2</v>
      </c>
      <c r="P3565">
        <v>0</v>
      </c>
      <c r="Q3565">
        <v>1</v>
      </c>
      <c r="R3565">
        <v>0</v>
      </c>
      <c r="S3565" s="2">
        <v>1.1111111111111111E-3</v>
      </c>
      <c r="T3565" s="2">
        <v>2.7430555555555554E-3</v>
      </c>
      <c r="U3565">
        <v>0.73909999999999998</v>
      </c>
      <c r="V3565">
        <v>0.47060000000000002</v>
      </c>
      <c r="W3565">
        <v>1</v>
      </c>
      <c r="X3565">
        <v>0.8</v>
      </c>
      <c r="Y3565">
        <v>0</v>
      </c>
      <c r="Z3565">
        <v>0.36359999999999998</v>
      </c>
      <c r="AA3565">
        <v>0.4</v>
      </c>
      <c r="AB3565">
        <v>0.8095</v>
      </c>
      <c r="AC3565">
        <v>0.66669999999999996</v>
      </c>
      <c r="AD3565">
        <v>0.92589999999999995</v>
      </c>
      <c r="AE3565">
        <v>0.5</v>
      </c>
      <c r="AF3565" t="s">
        <v>3910</v>
      </c>
      <c r="AG3565" s="2">
        <v>1.4930555555555556E-3</v>
      </c>
      <c r="AH3565" t="s">
        <v>3911</v>
      </c>
      <c r="AI3565">
        <v>3</v>
      </c>
      <c r="AJ3565" t="s">
        <v>3949</v>
      </c>
      <c r="AK3565" s="3">
        <v>39809</v>
      </c>
      <c r="AL3565" s="10">
        <f>YEAR(ufc_fights_2[[#This Row],[date]])</f>
        <v>2008</v>
      </c>
      <c r="AM3565" t="s">
        <v>3983</v>
      </c>
      <c r="AN3565">
        <v>1</v>
      </c>
      <c r="AO3565" t="s">
        <v>3913</v>
      </c>
      <c r="AP3565">
        <f>IF(ufc_fights_2[[#This Row],[winner]]="Red",ufc_fights_2[[#This Row],[r_fighter_id]],ufc_fights_2[[#This Row],[b_fighter_id]])</f>
        <v>1272</v>
      </c>
      <c r="AQ3565" t="str">
        <f>_xlfn.XLOOKUP(ufc_fights_2[[#This Row],[winnerID]],ufc_fighters[id],ufc_fighters[fighter_name],"xxx",0,1)</f>
        <v>Antoni Hardonk</v>
      </c>
    </row>
    <row r="3566" spans="1:43">
      <c r="A3566">
        <v>1677</v>
      </c>
      <c r="B3566">
        <v>3482</v>
      </c>
      <c r="C3566">
        <f>_xlfn.XLOOKUP(ufc_fights_2[[#This Row],[r_fighter_id]],ufc_fighters[id],ufc_fighters[year],"xxx",0,1)</f>
        <v>1970</v>
      </c>
      <c r="D3566">
        <f>_xlfn.XLOOKUP(ufc_fights_2[[#This Row],[b_fighter_id]],ufc_fighters[id],ufc_fighters[year],"Prázdné",0,1)</f>
        <v>1975</v>
      </c>
      <c r="E3566" s="10">
        <f>YEAR(ufc_fights_2[[#This Row],[date]])-ufc_fights_2[[#This Row],[r_year]]</f>
        <v>28</v>
      </c>
      <c r="F3566" s="10">
        <f>YEAR(ufc_fights_2[[#This Row],[date]])-ufc_fights_2[[#This Row],[b_year]]</f>
        <v>23</v>
      </c>
      <c r="G3566">
        <v>0</v>
      </c>
      <c r="H3566">
        <v>0</v>
      </c>
      <c r="I3566">
        <v>0.35</v>
      </c>
      <c r="J3566">
        <v>0.19400000000000001</v>
      </c>
      <c r="K3566">
        <v>0.50849999999999995</v>
      </c>
      <c r="L3566">
        <v>0.21429999999999999</v>
      </c>
      <c r="M3566">
        <v>0.6</v>
      </c>
      <c r="N3566">
        <v>0</v>
      </c>
      <c r="O3566">
        <v>5</v>
      </c>
      <c r="P3566">
        <v>0</v>
      </c>
      <c r="Q3566">
        <v>1</v>
      </c>
      <c r="R3566">
        <v>0</v>
      </c>
      <c r="S3566" s="2">
        <v>0</v>
      </c>
      <c r="T3566" s="2">
        <v>0</v>
      </c>
      <c r="U3566">
        <v>0.2414</v>
      </c>
      <c r="V3566">
        <v>0.1154</v>
      </c>
      <c r="W3566">
        <v>0.8</v>
      </c>
      <c r="X3566">
        <v>0.5</v>
      </c>
      <c r="Y3566">
        <v>0</v>
      </c>
      <c r="Z3566">
        <v>0.30559999999999998</v>
      </c>
      <c r="AA3566">
        <v>0.1875</v>
      </c>
      <c r="AB3566">
        <v>0</v>
      </c>
      <c r="AC3566">
        <v>0.5</v>
      </c>
      <c r="AD3566">
        <v>1</v>
      </c>
      <c r="AE3566">
        <v>0</v>
      </c>
      <c r="AF3566" t="s">
        <v>3915</v>
      </c>
      <c r="AG3566" s="2">
        <v>2.0833333333333333E-3</v>
      </c>
      <c r="AH3566" t="s">
        <v>4057</v>
      </c>
      <c r="AI3566">
        <v>1</v>
      </c>
      <c r="AJ3566" t="s">
        <v>3925</v>
      </c>
      <c r="AK3566" s="3">
        <v>36084</v>
      </c>
      <c r="AL3566" s="10">
        <f>YEAR(ufc_fights_2[[#This Row],[date]])</f>
        <v>1998</v>
      </c>
      <c r="AM3566" t="s">
        <v>3983</v>
      </c>
      <c r="AN3566">
        <v>135</v>
      </c>
      <c r="AO3566" t="s">
        <v>3913</v>
      </c>
      <c r="AP3566">
        <f>IF(ufc_fights_2[[#This Row],[winner]]="Red",ufc_fights_2[[#This Row],[r_fighter_id]],ufc_fights_2[[#This Row],[b_fighter_id]])</f>
        <v>1677</v>
      </c>
      <c r="AQ3566" t="str">
        <f>_xlfn.XLOOKUP(ufc_fights_2[[#This Row],[winnerID]],ufc_fighters[id],ufc_fighters[fighter_name],"xxx",0,1)</f>
        <v>Tsuyoshi Kohsaka</v>
      </c>
    </row>
    <row r="3567" spans="1:43">
      <c r="A3567">
        <v>2729</v>
      </c>
      <c r="B3567">
        <v>2163</v>
      </c>
      <c r="C3567">
        <f>_xlfn.XLOOKUP(ufc_fights_2[[#This Row],[r_fighter_id]],ufc_fighters[id],ufc_fighters[year],"xxx",0,1)</f>
        <v>1977</v>
      </c>
      <c r="D3567">
        <f>_xlfn.XLOOKUP(ufc_fights_2[[#This Row],[b_fighter_id]],ufc_fighters[id],ufc_fighters[year],"Prázdné",0,1)</f>
        <v>1971</v>
      </c>
      <c r="E3567" s="10">
        <f>YEAR(ufc_fights_2[[#This Row],[date]])-ufc_fights_2[[#This Row],[r_year]]</f>
        <v>25</v>
      </c>
      <c r="F3567" s="10">
        <f>YEAR(ufc_fights_2[[#This Row],[date]])-ufc_fights_2[[#This Row],[b_year]]</f>
        <v>31</v>
      </c>
      <c r="G3567">
        <v>0</v>
      </c>
      <c r="H3567">
        <v>0</v>
      </c>
      <c r="I3567">
        <v>0.6462</v>
      </c>
      <c r="J3567">
        <v>0.35</v>
      </c>
      <c r="K3567">
        <v>0.79369999999999996</v>
      </c>
      <c r="L3567">
        <v>0.75</v>
      </c>
      <c r="M3567">
        <v>0.75</v>
      </c>
      <c r="N3567">
        <v>0.33329999999999999</v>
      </c>
      <c r="O3567">
        <v>1</v>
      </c>
      <c r="P3567">
        <v>0</v>
      </c>
      <c r="Q3567">
        <v>0</v>
      </c>
      <c r="R3567">
        <v>0</v>
      </c>
      <c r="S3567" s="2">
        <v>4.6296296296296294E-3</v>
      </c>
      <c r="T3567" s="2">
        <v>2.7314814814814814E-3</v>
      </c>
      <c r="U3567">
        <v>0.55320000000000003</v>
      </c>
      <c r="V3567">
        <v>0.15379999999999999</v>
      </c>
      <c r="W3567">
        <v>0.93330000000000002</v>
      </c>
      <c r="X3567">
        <v>0.66669999999999996</v>
      </c>
      <c r="Y3567">
        <v>0.75</v>
      </c>
      <c r="Z3567">
        <v>0.36840000000000001</v>
      </c>
      <c r="AA3567">
        <v>0.18179999999999999</v>
      </c>
      <c r="AB3567">
        <v>0.75</v>
      </c>
      <c r="AC3567">
        <v>0.55559999999999998</v>
      </c>
      <c r="AD3567">
        <v>0.77270000000000005</v>
      </c>
      <c r="AE3567">
        <v>0</v>
      </c>
      <c r="AF3567" t="s">
        <v>3910</v>
      </c>
      <c r="AG3567" s="2">
        <v>2.0833333333333333E-3</v>
      </c>
      <c r="AH3567" t="s">
        <v>3911</v>
      </c>
      <c r="AI3567">
        <v>3</v>
      </c>
      <c r="AJ3567" t="s">
        <v>4052</v>
      </c>
      <c r="AK3567" s="3">
        <v>37267</v>
      </c>
      <c r="AL3567" s="10">
        <f>YEAR(ufc_fights_2[[#This Row],[date]])</f>
        <v>2002</v>
      </c>
      <c r="AM3567" t="s">
        <v>3983</v>
      </c>
      <c r="AN3567">
        <v>144</v>
      </c>
      <c r="AO3567" t="s">
        <v>3913</v>
      </c>
      <c r="AP3567">
        <f>IF(ufc_fights_2[[#This Row],[winner]]="Red",ufc_fights_2[[#This Row],[r_fighter_id]],ufc_fights_2[[#This Row],[b_fighter_id]])</f>
        <v>2729</v>
      </c>
      <c r="AQ3567" t="str">
        <f>_xlfn.XLOOKUP(ufc_fights_2[[#This Row],[winnerID]],ufc_fighters[id],ufc_fighters[fighter_name],"xxx",0,1)</f>
        <v>Ricco Rodriguez</v>
      </c>
    </row>
    <row r="3568" spans="1:43">
      <c r="A3568">
        <v>2729</v>
      </c>
      <c r="B3568">
        <v>652</v>
      </c>
      <c r="C3568">
        <f>_xlfn.XLOOKUP(ufc_fights_2[[#This Row],[r_fighter_id]],ufc_fighters[id],ufc_fighters[year],"xxx",0,1)</f>
        <v>1977</v>
      </c>
      <c r="D3568">
        <f>_xlfn.XLOOKUP(ufc_fights_2[[#This Row],[b_fighter_id]],ufc_fighters[id],ufc_fighters[year],"Prázdné",0,1)</f>
        <v>1963</v>
      </c>
      <c r="E3568" s="10">
        <f>YEAR(ufc_fights_2[[#This Row],[date]])-ufc_fights_2[[#This Row],[r_year]]</f>
        <v>25</v>
      </c>
      <c r="F3568" s="10">
        <f>YEAR(ufc_fights_2[[#This Row],[date]])-ufc_fights_2[[#This Row],[b_year]]</f>
        <v>39</v>
      </c>
      <c r="G3568">
        <v>0</v>
      </c>
      <c r="H3568">
        <v>0</v>
      </c>
      <c r="I3568">
        <v>0.48749999999999999</v>
      </c>
      <c r="J3568">
        <v>0.5</v>
      </c>
      <c r="K3568">
        <v>0.74419999999999997</v>
      </c>
      <c r="L3568">
        <v>0.65790000000000004</v>
      </c>
      <c r="M3568">
        <v>0.8</v>
      </c>
      <c r="N3568">
        <v>1</v>
      </c>
      <c r="O3568">
        <v>1</v>
      </c>
      <c r="P3568">
        <v>0</v>
      </c>
      <c r="Q3568">
        <v>0</v>
      </c>
      <c r="R3568">
        <v>1</v>
      </c>
      <c r="S3568" s="2">
        <v>7.6967592592592591E-3</v>
      </c>
      <c r="T3568" s="2">
        <v>6.1342592592592594E-3</v>
      </c>
      <c r="U3568">
        <v>0.47220000000000001</v>
      </c>
      <c r="V3568">
        <v>0.45710000000000001</v>
      </c>
      <c r="W3568">
        <v>0.57140000000000002</v>
      </c>
      <c r="X3568">
        <v>1</v>
      </c>
      <c r="Y3568">
        <v>1</v>
      </c>
      <c r="Z3568">
        <v>0.26919999999999999</v>
      </c>
      <c r="AA3568">
        <v>0.34620000000000001</v>
      </c>
      <c r="AB3568">
        <v>0.5</v>
      </c>
      <c r="AC3568">
        <v>0.625</v>
      </c>
      <c r="AD3568">
        <v>0.6</v>
      </c>
      <c r="AE3568">
        <v>0.56820000000000004</v>
      </c>
      <c r="AF3568" t="s">
        <v>3910</v>
      </c>
      <c r="AG3568" s="2">
        <v>2.1296296296296298E-3</v>
      </c>
      <c r="AH3568" t="s">
        <v>3927</v>
      </c>
      <c r="AI3568">
        <v>5</v>
      </c>
      <c r="AJ3568" t="s">
        <v>3925</v>
      </c>
      <c r="AK3568" s="3">
        <v>37526</v>
      </c>
      <c r="AL3568" s="10">
        <f>YEAR(ufc_fights_2[[#This Row],[date]])</f>
        <v>2002</v>
      </c>
      <c r="AM3568" t="s">
        <v>3983</v>
      </c>
      <c r="AN3568">
        <v>144</v>
      </c>
      <c r="AO3568" t="s">
        <v>3913</v>
      </c>
      <c r="AP3568">
        <f>IF(ufc_fights_2[[#This Row],[winner]]="Red",ufc_fights_2[[#This Row],[r_fighter_id]],ufc_fights_2[[#This Row],[b_fighter_id]])</f>
        <v>2729</v>
      </c>
      <c r="AQ3568" t="str">
        <f>_xlfn.XLOOKUP(ufc_fights_2[[#This Row],[winnerID]],ufc_fighters[id],ufc_fighters[fighter_name],"xxx",0,1)</f>
        <v>Ricco Rodriguez</v>
      </c>
    </row>
    <row r="3569" spans="1:43">
      <c r="A3569">
        <v>2729</v>
      </c>
      <c r="B3569">
        <v>134</v>
      </c>
      <c r="C3569">
        <f>_xlfn.XLOOKUP(ufc_fights_2[[#This Row],[r_fighter_id]],ufc_fighters[id],ufc_fighters[year],"xxx",0,1)</f>
        <v>1977</v>
      </c>
      <c r="D3569">
        <f>_xlfn.XLOOKUP(ufc_fights_2[[#This Row],[b_fighter_id]],ufc_fighters[id],ufc_fighters[year],"Prázdné",0,1)</f>
        <v>1979</v>
      </c>
      <c r="E3569" s="10">
        <f>YEAR(ufc_fights_2[[#This Row],[date]])-ufc_fights_2[[#This Row],[r_year]]</f>
        <v>24</v>
      </c>
      <c r="F3569" s="10">
        <f>YEAR(ufc_fights_2[[#This Row],[date]])-ufc_fights_2[[#This Row],[b_year]]</f>
        <v>22</v>
      </c>
      <c r="G3569">
        <v>0</v>
      </c>
      <c r="H3569">
        <v>0</v>
      </c>
      <c r="I3569">
        <v>0.6</v>
      </c>
      <c r="J3569">
        <v>0.42309999999999998</v>
      </c>
      <c r="K3569">
        <v>0.76190000000000002</v>
      </c>
      <c r="L3569">
        <v>0.54549999999999998</v>
      </c>
      <c r="M3569">
        <v>0.25</v>
      </c>
      <c r="N3569">
        <v>0</v>
      </c>
      <c r="O3569">
        <v>1</v>
      </c>
      <c r="P3569">
        <v>0</v>
      </c>
      <c r="Q3569">
        <v>1</v>
      </c>
      <c r="R3569">
        <v>0</v>
      </c>
      <c r="S3569" s="2">
        <v>5.1504629629629626E-3</v>
      </c>
      <c r="T3569" s="2">
        <v>2.0833333333333335E-4</v>
      </c>
      <c r="U3569">
        <v>0.53490000000000004</v>
      </c>
      <c r="V3569">
        <v>0.4</v>
      </c>
      <c r="W3569">
        <v>1</v>
      </c>
      <c r="X3569">
        <v>1</v>
      </c>
      <c r="Y3569">
        <v>1</v>
      </c>
      <c r="Z3569">
        <v>0.36840000000000001</v>
      </c>
      <c r="AA3569">
        <v>0.36840000000000001</v>
      </c>
      <c r="AB3569">
        <v>1</v>
      </c>
      <c r="AC3569">
        <v>0.57140000000000002</v>
      </c>
      <c r="AD3569">
        <v>0.71430000000000005</v>
      </c>
      <c r="AE3569">
        <v>0</v>
      </c>
      <c r="AF3569" t="s">
        <v>3910</v>
      </c>
      <c r="AG3569" s="2">
        <v>9.6064814814814819E-4</v>
      </c>
      <c r="AH3569" t="s">
        <v>3911</v>
      </c>
      <c r="AI3569">
        <v>3</v>
      </c>
      <c r="AJ3569" t="s">
        <v>4080</v>
      </c>
      <c r="AK3569" s="3">
        <v>37071</v>
      </c>
      <c r="AL3569" s="10">
        <f>YEAR(ufc_fights_2[[#This Row],[date]])</f>
        <v>2001</v>
      </c>
      <c r="AM3569" t="s">
        <v>3983</v>
      </c>
      <c r="AN3569">
        <v>130</v>
      </c>
      <c r="AO3569" t="s">
        <v>3913</v>
      </c>
      <c r="AP3569">
        <f>IF(ufc_fights_2[[#This Row],[winner]]="Red",ufc_fights_2[[#This Row],[r_fighter_id]],ufc_fights_2[[#This Row],[b_fighter_id]])</f>
        <v>2729</v>
      </c>
      <c r="AQ3569" t="str">
        <f>_xlfn.XLOOKUP(ufc_fights_2[[#This Row],[winnerID]],ufc_fighters[id],ufc_fighters[fighter_name],"xxx",0,1)</f>
        <v>Ricco Rodriguez</v>
      </c>
    </row>
    <row r="3570" spans="1:43">
      <c r="A3570">
        <v>504</v>
      </c>
      <c r="B3570">
        <v>800</v>
      </c>
      <c r="C3570">
        <f>_xlfn.XLOOKUP(ufc_fights_2[[#This Row],[r_fighter_id]],ufc_fighters[id],ufc_fighters[year],"xxx",0,1)</f>
        <v>0</v>
      </c>
      <c r="D3570">
        <f>_xlfn.XLOOKUP(ufc_fights_2[[#This Row],[b_fighter_id]],ufc_fighters[id],ufc_fighters[year],"Prázdné",0,1)</f>
        <v>0</v>
      </c>
      <c r="E3570" s="10">
        <f>YEAR(ufc_fights_2[[#This Row],[date]])-ufc_fights_2[[#This Row],[r_year]]</f>
        <v>1997</v>
      </c>
      <c r="F3570" s="10">
        <f>YEAR(ufc_fights_2[[#This Row],[date]])-ufc_fights_2[[#This Row],[b_year]]</f>
        <v>1997</v>
      </c>
      <c r="G3570">
        <v>0</v>
      </c>
      <c r="H3570">
        <v>0</v>
      </c>
      <c r="I3570">
        <v>0.5</v>
      </c>
      <c r="J3570">
        <v>0.5</v>
      </c>
      <c r="K3570">
        <v>0.69440000000000002</v>
      </c>
      <c r="L3570">
        <v>0.73329999999999995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</v>
      </c>
      <c r="T3570" s="2">
        <v>0</v>
      </c>
      <c r="U3570">
        <v>0.5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0.5</v>
      </c>
      <c r="AB3570">
        <v>0</v>
      </c>
      <c r="AC3570">
        <v>0</v>
      </c>
      <c r="AD3570">
        <v>0.5</v>
      </c>
      <c r="AE3570">
        <v>0</v>
      </c>
      <c r="AF3570" t="s">
        <v>3910</v>
      </c>
      <c r="AG3570" s="2">
        <v>2.5810185185185185E-3</v>
      </c>
      <c r="AH3570" t="s">
        <v>4106</v>
      </c>
      <c r="AI3570">
        <v>1</v>
      </c>
      <c r="AJ3570" t="s">
        <v>4058</v>
      </c>
      <c r="AK3570" s="3">
        <v>35720</v>
      </c>
      <c r="AL3570" s="10">
        <f>YEAR(ufc_fights_2[[#This Row],[date]])</f>
        <v>1997</v>
      </c>
      <c r="AM3570" t="s">
        <v>3983</v>
      </c>
      <c r="AN3570">
        <v>154</v>
      </c>
      <c r="AO3570" t="s">
        <v>3913</v>
      </c>
      <c r="AP3570">
        <f>IF(ufc_fights_2[[#This Row],[winner]]="Red",ufc_fights_2[[#This Row],[r_fighter_id]],ufc_fights_2[[#This Row],[b_fighter_id]])</f>
        <v>504</v>
      </c>
      <c r="AQ3570" t="str">
        <f>_xlfn.XLOOKUP(ufc_fights_2[[#This Row],[winnerID]],ufc_fighters[id],ufc_fighters[fighter_name],"xxx",0,1)</f>
        <v>Dwayne Cason</v>
      </c>
    </row>
    <row r="3571" spans="1:43">
      <c r="A3571">
        <v>1634</v>
      </c>
      <c r="B3571">
        <v>1394</v>
      </c>
      <c r="C3571">
        <f>_xlfn.XLOOKUP(ufc_fights_2[[#This Row],[r_fighter_id]],ufc_fighters[id],ufc_fighters[year],"xxx",0,1)</f>
        <v>1968</v>
      </c>
      <c r="D3571">
        <f>_xlfn.XLOOKUP(ufc_fights_2[[#This Row],[b_fighter_id]],ufc_fighters[id],ufc_fighters[year],"Prázdné",0,1)</f>
        <v>0</v>
      </c>
      <c r="E3571" s="10">
        <f>YEAR(ufc_fights_2[[#This Row],[date]])-ufc_fights_2[[#This Row],[r_year]]</f>
        <v>29</v>
      </c>
      <c r="F3571" s="10">
        <f>YEAR(ufc_fights_2[[#This Row],[date]])-ufc_fights_2[[#This Row],[b_year]]</f>
        <v>1997</v>
      </c>
      <c r="G3571">
        <v>0</v>
      </c>
      <c r="H3571">
        <v>0</v>
      </c>
      <c r="I3571">
        <v>0.7</v>
      </c>
      <c r="J3571">
        <v>0.5</v>
      </c>
      <c r="K3571">
        <v>0.75</v>
      </c>
      <c r="L3571">
        <v>0.76919999999999999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</v>
      </c>
      <c r="T3571" s="2">
        <v>0</v>
      </c>
      <c r="U3571">
        <v>0.7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0.7</v>
      </c>
      <c r="AE3571">
        <v>1</v>
      </c>
      <c r="AF3571" t="s">
        <v>3910</v>
      </c>
      <c r="AG3571" s="2">
        <v>1.6435185185185185E-3</v>
      </c>
      <c r="AH3571" t="s">
        <v>4057</v>
      </c>
      <c r="AI3571">
        <v>1</v>
      </c>
      <c r="AJ3571" t="s">
        <v>3925</v>
      </c>
      <c r="AK3571" s="3">
        <v>35638</v>
      </c>
      <c r="AL3571" s="10">
        <f>YEAR(ufc_fights_2[[#This Row],[date]])</f>
        <v>1997</v>
      </c>
      <c r="AM3571" t="s">
        <v>3983</v>
      </c>
      <c r="AN3571">
        <v>155</v>
      </c>
      <c r="AO3571" t="s">
        <v>3913</v>
      </c>
      <c r="AP3571">
        <f>IF(ufc_fights_2[[#This Row],[winner]]="Red",ufc_fights_2[[#This Row],[r_fighter_id]],ufc_fights_2[[#This Row],[b_fighter_id]])</f>
        <v>1634</v>
      </c>
      <c r="AQ3571" t="str">
        <f>_xlfn.XLOOKUP(ufc_fights_2[[#This Row],[winnerID]],ufc_fighters[id],ufc_fighters[fighter_name],"xxx",0,1)</f>
        <v>Mark Kerr</v>
      </c>
    </row>
    <row r="3572" spans="1:43">
      <c r="A3572">
        <v>1634</v>
      </c>
      <c r="B3572">
        <v>3139</v>
      </c>
      <c r="C3572">
        <f>_xlfn.XLOOKUP(ufc_fights_2[[#This Row],[r_fighter_id]],ufc_fighters[id],ufc_fighters[year],"xxx",0,1)</f>
        <v>1968</v>
      </c>
      <c r="D3572">
        <f>_xlfn.XLOOKUP(ufc_fights_2[[#This Row],[b_fighter_id]],ufc_fighters[id],ufc_fighters[year],"Prázdné",0,1)</f>
        <v>0</v>
      </c>
      <c r="E3572" s="10">
        <f>YEAR(ufc_fights_2[[#This Row],[date]])-ufc_fights_2[[#This Row],[r_year]]</f>
        <v>29</v>
      </c>
      <c r="F3572" s="10">
        <f>YEAR(ufc_fights_2[[#This Row],[date]])-ufc_fights_2[[#This Row],[b_year]]</f>
        <v>1997</v>
      </c>
      <c r="G3572">
        <v>1</v>
      </c>
      <c r="H3572">
        <v>0</v>
      </c>
      <c r="I3572">
        <v>0.5</v>
      </c>
      <c r="J3572">
        <v>0</v>
      </c>
      <c r="K3572">
        <v>0.5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</v>
      </c>
      <c r="T3572" s="2">
        <v>0</v>
      </c>
      <c r="U3572">
        <v>0.5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 t="s">
        <v>3910</v>
      </c>
      <c r="AG3572" s="2">
        <v>1.9675925925925926E-4</v>
      </c>
      <c r="AH3572" t="s">
        <v>4057</v>
      </c>
      <c r="AI3572">
        <v>1</v>
      </c>
      <c r="AJ3572" t="s">
        <v>3925</v>
      </c>
      <c r="AK3572" s="3">
        <v>35720</v>
      </c>
      <c r="AL3572" s="10">
        <f>YEAR(ufc_fights_2[[#This Row],[date]])</f>
        <v>1997</v>
      </c>
      <c r="AM3572" t="s">
        <v>3983</v>
      </c>
      <c r="AN3572">
        <v>154</v>
      </c>
      <c r="AO3572" t="s">
        <v>3913</v>
      </c>
      <c r="AP3572">
        <f>IF(ufc_fights_2[[#This Row],[winner]]="Red",ufc_fights_2[[#This Row],[r_fighter_id]],ufc_fights_2[[#This Row],[b_fighter_id]])</f>
        <v>1634</v>
      </c>
      <c r="AQ3572" t="str">
        <f>_xlfn.XLOOKUP(ufc_fights_2[[#This Row],[winnerID]],ufc_fighters[id],ufc_fighters[fighter_name],"xxx",0,1)</f>
        <v>Mark Kerr</v>
      </c>
    </row>
    <row r="3573" spans="1:43">
      <c r="A3573">
        <v>1428</v>
      </c>
      <c r="B3573">
        <v>1035</v>
      </c>
      <c r="C3573">
        <f>_xlfn.XLOOKUP(ufc_fights_2[[#This Row],[r_fighter_id]],ufc_fighters[id],ufc_fighters[year],"xxx",0,1)</f>
        <v>0</v>
      </c>
      <c r="D3573">
        <f>_xlfn.XLOOKUP(ufc_fights_2[[#This Row],[b_fighter_id]],ufc_fighters[id],ufc_fighters[year],"Prázdné",0,1)</f>
        <v>0</v>
      </c>
      <c r="E3573" s="10">
        <f>YEAR(ufc_fights_2[[#This Row],[date]])-ufc_fights_2[[#This Row],[r_year]]</f>
        <v>1997</v>
      </c>
      <c r="F3573" s="10">
        <f>YEAR(ufc_fights_2[[#This Row],[date]])-ufc_fights_2[[#This Row],[b_year]]</f>
        <v>1997</v>
      </c>
      <c r="G3573">
        <v>0</v>
      </c>
      <c r="H3573">
        <v>0</v>
      </c>
      <c r="I3573">
        <v>0.58330000000000004</v>
      </c>
      <c r="J3573">
        <v>1</v>
      </c>
      <c r="K3573">
        <v>0.76190000000000002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</v>
      </c>
      <c r="T3573" s="2">
        <v>0</v>
      </c>
      <c r="U3573">
        <v>0.5</v>
      </c>
      <c r="V3573">
        <v>0</v>
      </c>
      <c r="W3573">
        <v>0.66669999999999996</v>
      </c>
      <c r="X3573">
        <v>1</v>
      </c>
      <c r="Y3573">
        <v>0</v>
      </c>
      <c r="Z3573">
        <v>0.66669999999999996</v>
      </c>
      <c r="AA3573">
        <v>1</v>
      </c>
      <c r="AB3573">
        <v>0</v>
      </c>
      <c r="AC3573">
        <v>0</v>
      </c>
      <c r="AD3573">
        <v>0.55559999999999998</v>
      </c>
      <c r="AE3573">
        <v>0</v>
      </c>
      <c r="AF3573" t="s">
        <v>3933</v>
      </c>
      <c r="AG3573" s="2">
        <v>1.736111111111111E-3</v>
      </c>
      <c r="AH3573" t="s">
        <v>4057</v>
      </c>
      <c r="AI3573">
        <v>1</v>
      </c>
      <c r="AJ3573" t="s">
        <v>4058</v>
      </c>
      <c r="AK3573" s="3">
        <v>35638</v>
      </c>
      <c r="AL3573" s="10">
        <f>YEAR(ufc_fights_2[[#This Row],[date]])</f>
        <v>1997</v>
      </c>
      <c r="AM3573" t="s">
        <v>3983</v>
      </c>
      <c r="AN3573">
        <v>155</v>
      </c>
      <c r="AO3573" t="s">
        <v>3913</v>
      </c>
      <c r="AP3573">
        <f>IF(ufc_fights_2[[#This Row],[winner]]="Red",ufc_fights_2[[#This Row],[r_fighter_id]],ufc_fights_2[[#This Row],[b_fighter_id]])</f>
        <v>1428</v>
      </c>
      <c r="AQ3573" t="str">
        <f>_xlfn.XLOOKUP(ufc_fights_2[[#This Row],[winnerID]],ufc_fighters[id],ufc_fighters[fighter_name],"xxx",0,1)</f>
        <v>Alex Hunter</v>
      </c>
    </row>
    <row r="3574" spans="1:43">
      <c r="A3574">
        <v>1428</v>
      </c>
      <c r="B3574">
        <v>2207</v>
      </c>
      <c r="C3574">
        <f>_xlfn.XLOOKUP(ufc_fights_2[[#This Row],[r_fighter_id]],ufc_fighters[id],ufc_fighters[year],"xxx",0,1)</f>
        <v>0</v>
      </c>
      <c r="D3574">
        <f>_xlfn.XLOOKUP(ufc_fights_2[[#This Row],[b_fighter_id]],ufc_fighters[id],ufc_fighters[year],"Prázdné",0,1)</f>
        <v>0</v>
      </c>
      <c r="E3574" s="10">
        <f>YEAR(ufc_fights_2[[#This Row],[date]])-ufc_fights_2[[#This Row],[r_year]]</f>
        <v>1997</v>
      </c>
      <c r="F3574" s="10">
        <f>YEAR(ufc_fights_2[[#This Row],[date]])-ufc_fights_2[[#This Row],[b_year]]</f>
        <v>1997</v>
      </c>
      <c r="G3574">
        <v>0</v>
      </c>
      <c r="H3574">
        <v>0</v>
      </c>
      <c r="I3574">
        <v>0.61109999999999998</v>
      </c>
      <c r="J3574">
        <v>0.54549999999999998</v>
      </c>
      <c r="K3574">
        <v>0.58819999999999995</v>
      </c>
      <c r="L3574">
        <v>0.72219999999999995</v>
      </c>
      <c r="M3574">
        <v>0.2</v>
      </c>
      <c r="N3574">
        <v>1</v>
      </c>
      <c r="O3574">
        <v>0</v>
      </c>
      <c r="P3574">
        <v>4</v>
      </c>
      <c r="Q3574">
        <v>1</v>
      </c>
      <c r="R3574">
        <v>0</v>
      </c>
      <c r="S3574" s="2">
        <v>0</v>
      </c>
      <c r="T3574" s="2">
        <v>0</v>
      </c>
      <c r="U3574">
        <v>0.5333</v>
      </c>
      <c r="V3574">
        <v>0.2</v>
      </c>
      <c r="W3574">
        <v>1</v>
      </c>
      <c r="X3574">
        <v>1</v>
      </c>
      <c r="Y3574">
        <v>0</v>
      </c>
      <c r="Z3574">
        <v>1</v>
      </c>
      <c r="AA3574">
        <v>0</v>
      </c>
      <c r="AB3574">
        <v>0.6</v>
      </c>
      <c r="AC3574">
        <v>0.75</v>
      </c>
      <c r="AD3574">
        <v>0.5</v>
      </c>
      <c r="AE3574">
        <v>0</v>
      </c>
      <c r="AF3574" t="s">
        <v>3922</v>
      </c>
      <c r="AG3574" s="2">
        <v>8.3333333333333332E-3</v>
      </c>
      <c r="AH3574" t="s">
        <v>4106</v>
      </c>
      <c r="AI3574">
        <v>1</v>
      </c>
      <c r="AJ3574" t="s">
        <v>4058</v>
      </c>
      <c r="AK3574" s="3">
        <v>35720</v>
      </c>
      <c r="AL3574" s="10">
        <f>YEAR(ufc_fights_2[[#This Row],[date]])</f>
        <v>1997</v>
      </c>
      <c r="AM3574" t="s">
        <v>3983</v>
      </c>
      <c r="AN3574">
        <v>154</v>
      </c>
      <c r="AO3574" t="s">
        <v>3913</v>
      </c>
      <c r="AP3574">
        <f>IF(ufc_fights_2[[#This Row],[winner]]="Red",ufc_fights_2[[#This Row],[r_fighter_id]],ufc_fights_2[[#This Row],[b_fighter_id]])</f>
        <v>1428</v>
      </c>
      <c r="AQ3574" t="str">
        <f>_xlfn.XLOOKUP(ufc_fights_2[[#This Row],[winnerID]],ufc_fighters[id],ufc_fighters[fighter_name],"xxx",0,1)</f>
        <v>Alex Hunter</v>
      </c>
    </row>
    <row r="3575" spans="1:43">
      <c r="A3575">
        <v>2769</v>
      </c>
      <c r="B3575">
        <v>2145</v>
      </c>
      <c r="C3575">
        <f>_xlfn.XLOOKUP(ufc_fights_2[[#This Row],[r_fighter_id]],ufc_fighters[id],ufc_fighters[year],"xxx",0,1)</f>
        <v>1981</v>
      </c>
      <c r="D3575">
        <f>_xlfn.XLOOKUP(ufc_fights_2[[#This Row],[b_fighter_id]],ufc_fighters[id],ufc_fighters[year],"Prázdné",0,1)</f>
        <v>1978</v>
      </c>
      <c r="E3575" s="10">
        <f>YEAR(ufc_fights_2[[#This Row],[date]])-ufc_fights_2[[#This Row],[r_year]]</f>
        <v>34</v>
      </c>
      <c r="F3575" s="10">
        <f>YEAR(ufc_fights_2[[#This Row],[date]])-ufc_fights_2[[#This Row],[b_year]]</f>
        <v>37</v>
      </c>
      <c r="G3575">
        <v>0</v>
      </c>
      <c r="H3575">
        <v>0</v>
      </c>
      <c r="I3575">
        <v>0.3125</v>
      </c>
      <c r="J3575">
        <v>0.38100000000000001</v>
      </c>
      <c r="K3575">
        <v>0.35289999999999999</v>
      </c>
      <c r="L3575">
        <v>0.38100000000000001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 s="2">
        <v>2.3148148148148147E-5</v>
      </c>
      <c r="T3575" s="2">
        <v>0</v>
      </c>
      <c r="U3575">
        <v>0.28570000000000001</v>
      </c>
      <c r="V3575">
        <v>0.33329999999999999</v>
      </c>
      <c r="W3575">
        <v>0</v>
      </c>
      <c r="X3575">
        <v>0.5</v>
      </c>
      <c r="Y3575">
        <v>1</v>
      </c>
      <c r="Z3575">
        <v>0.3125</v>
      </c>
      <c r="AA3575">
        <v>0.4</v>
      </c>
      <c r="AB3575">
        <v>0</v>
      </c>
      <c r="AC3575">
        <v>0</v>
      </c>
      <c r="AD3575">
        <v>0</v>
      </c>
      <c r="AE3575">
        <v>0</v>
      </c>
      <c r="AF3575" t="s">
        <v>3933</v>
      </c>
      <c r="AG3575" s="2">
        <v>1.3194444444444445E-3</v>
      </c>
      <c r="AH3575" t="s">
        <v>3911</v>
      </c>
      <c r="AI3575">
        <v>3</v>
      </c>
      <c r="AJ3575" t="s">
        <v>3928</v>
      </c>
      <c r="AK3575" s="3">
        <v>42161</v>
      </c>
      <c r="AL3575" s="10">
        <f>YEAR(ufc_fights_2[[#This Row],[date]])</f>
        <v>2015</v>
      </c>
      <c r="AM3575" t="s">
        <v>3983</v>
      </c>
      <c r="AN3575">
        <v>141</v>
      </c>
      <c r="AO3575" t="s">
        <v>3913</v>
      </c>
      <c r="AP3575">
        <f>IF(ufc_fights_2[[#This Row],[winner]]="Red",ufc_fights_2[[#This Row],[r_fighter_id]],ufc_fights_2[[#This Row],[b_fighter_id]])</f>
        <v>2769</v>
      </c>
      <c r="AQ3575" t="str">
        <f>_xlfn.XLOOKUP(ufc_fights_2[[#This Row],[winnerID]],ufc_fighters[id],ufc_fighters[fighter_name],"xxx",0,1)</f>
        <v>Ben Rothwell</v>
      </c>
    </row>
    <row r="3576" spans="1:43">
      <c r="A3576">
        <v>2411</v>
      </c>
      <c r="B3576">
        <v>2769</v>
      </c>
      <c r="C3576">
        <f>_xlfn.XLOOKUP(ufc_fights_2[[#This Row],[r_fighter_id]],ufc_fighters[id],ufc_fighters[year],"xxx",0,1)</f>
        <v>1980</v>
      </c>
      <c r="D3576">
        <f>_xlfn.XLOOKUP(ufc_fights_2[[#This Row],[b_fighter_id]],ufc_fighters[id],ufc_fighters[year],"Prázdné",0,1)</f>
        <v>1981</v>
      </c>
      <c r="E3576" s="10">
        <f>YEAR(ufc_fights_2[[#This Row],[date]])-ufc_fights_2[[#This Row],[r_year]]</f>
        <v>34</v>
      </c>
      <c r="F3576" s="10">
        <f>YEAR(ufc_fights_2[[#This Row],[date]])-ufc_fights_2[[#This Row],[b_year]]</f>
        <v>33</v>
      </c>
      <c r="G3576">
        <v>0</v>
      </c>
      <c r="H3576">
        <v>1</v>
      </c>
      <c r="I3576">
        <v>0.95240000000000002</v>
      </c>
      <c r="J3576">
        <v>0.62960000000000005</v>
      </c>
      <c r="K3576">
        <v>0.95240000000000002</v>
      </c>
      <c r="L3576">
        <v>0.6875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2.3148148148148147E-5</v>
      </c>
      <c r="T3576" s="2">
        <v>1.5046296296296297E-4</v>
      </c>
      <c r="U3576">
        <v>0.83330000000000004</v>
      </c>
      <c r="V3576">
        <v>0.6</v>
      </c>
      <c r="W3576">
        <v>1</v>
      </c>
      <c r="X3576">
        <v>1</v>
      </c>
      <c r="Y3576">
        <v>0</v>
      </c>
      <c r="Z3576">
        <v>0.94740000000000002</v>
      </c>
      <c r="AA3576">
        <v>0.54549999999999998</v>
      </c>
      <c r="AB3576">
        <v>1</v>
      </c>
      <c r="AC3576">
        <v>0</v>
      </c>
      <c r="AD3576">
        <v>0</v>
      </c>
      <c r="AE3576">
        <v>1</v>
      </c>
      <c r="AF3576" t="s">
        <v>3910</v>
      </c>
      <c r="AG3576" s="2">
        <v>1.6087962962962963E-3</v>
      </c>
      <c r="AH3576" t="s">
        <v>3911</v>
      </c>
      <c r="AI3576">
        <v>3</v>
      </c>
      <c r="AJ3576" t="s">
        <v>3938</v>
      </c>
      <c r="AK3576" s="3">
        <v>41887</v>
      </c>
      <c r="AL3576" s="10">
        <f>YEAR(ufc_fights_2[[#This Row],[date]])</f>
        <v>2014</v>
      </c>
      <c r="AM3576" t="s">
        <v>3983</v>
      </c>
      <c r="AN3576">
        <v>134</v>
      </c>
      <c r="AO3576" t="s">
        <v>3918</v>
      </c>
      <c r="AP3576">
        <f>IF(ufc_fights_2[[#This Row],[winner]]="Red",ufc_fights_2[[#This Row],[r_fighter_id]],ufc_fights_2[[#This Row],[b_fighter_id]])</f>
        <v>2769</v>
      </c>
      <c r="AQ3576" t="str">
        <f>_xlfn.XLOOKUP(ufc_fights_2[[#This Row],[winnerID]],ufc_fighters[id],ufc_fighters[fighter_name],"xxx",0,1)</f>
        <v>Ben Rothwell</v>
      </c>
    </row>
    <row r="3577" spans="1:43">
      <c r="A3577">
        <v>2769</v>
      </c>
      <c r="B3577">
        <v>3364</v>
      </c>
      <c r="C3577">
        <f>_xlfn.XLOOKUP(ufc_fights_2[[#This Row],[r_fighter_id]],ufc_fighters[id],ufc_fighters[year],"xxx",0,1)</f>
        <v>1981</v>
      </c>
      <c r="D3577">
        <f>_xlfn.XLOOKUP(ufc_fights_2[[#This Row],[b_fighter_id]],ufc_fighters[id],ufc_fighters[year],"Prázdné",0,1)</f>
        <v>1977</v>
      </c>
      <c r="E3577" s="10">
        <f>YEAR(ufc_fights_2[[#This Row],[date]])-ufc_fights_2[[#This Row],[r_year]]</f>
        <v>32</v>
      </c>
      <c r="F3577" s="10">
        <f>YEAR(ufc_fights_2[[#This Row],[date]])-ufc_fights_2[[#This Row],[b_year]]</f>
        <v>36</v>
      </c>
      <c r="G3577">
        <v>1</v>
      </c>
      <c r="H3577">
        <v>0</v>
      </c>
      <c r="I3577">
        <v>0.54369999999999996</v>
      </c>
      <c r="J3577">
        <v>0.65080000000000005</v>
      </c>
      <c r="K3577">
        <v>0.56069999999999998</v>
      </c>
      <c r="L3577">
        <v>0.68120000000000003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1.1458333333333333E-3</v>
      </c>
      <c r="T3577" s="2">
        <v>0</v>
      </c>
      <c r="U3577">
        <v>0.47060000000000002</v>
      </c>
      <c r="V3577">
        <v>0.36359999999999998</v>
      </c>
      <c r="W3577">
        <v>0.90910000000000002</v>
      </c>
      <c r="X3577">
        <v>0.85709999999999997</v>
      </c>
      <c r="Y3577">
        <v>1</v>
      </c>
      <c r="Z3577">
        <v>0.4667</v>
      </c>
      <c r="AA3577">
        <v>0.59179999999999999</v>
      </c>
      <c r="AB3577">
        <v>0.80769999999999997</v>
      </c>
      <c r="AC3577">
        <v>0.85709999999999997</v>
      </c>
      <c r="AD3577">
        <v>0</v>
      </c>
      <c r="AE3577">
        <v>0</v>
      </c>
      <c r="AF3577" t="s">
        <v>3910</v>
      </c>
      <c r="AG3577" s="2">
        <v>1.3194444444444445E-3</v>
      </c>
      <c r="AH3577" t="s">
        <v>3911</v>
      </c>
      <c r="AI3577">
        <v>3</v>
      </c>
      <c r="AJ3577" t="s">
        <v>3914</v>
      </c>
      <c r="AK3577" s="3">
        <v>41517</v>
      </c>
      <c r="AL3577" s="10">
        <f>YEAR(ufc_fights_2[[#This Row],[date]])</f>
        <v>2013</v>
      </c>
      <c r="AM3577" t="s">
        <v>3983</v>
      </c>
      <c r="AN3577">
        <v>107</v>
      </c>
      <c r="AO3577" t="s">
        <v>3913</v>
      </c>
      <c r="AP3577">
        <f>IF(ufc_fights_2[[#This Row],[winner]]="Red",ufc_fights_2[[#This Row],[r_fighter_id]],ufc_fights_2[[#This Row],[b_fighter_id]])</f>
        <v>2769</v>
      </c>
      <c r="AQ3577" t="str">
        <f>_xlfn.XLOOKUP(ufc_fights_2[[#This Row],[winnerID]],ufc_fighters[id],ufc_fighters[fighter_name],"xxx",0,1)</f>
        <v>Ben Rothwell</v>
      </c>
    </row>
    <row r="3578" spans="1:43">
      <c r="A3578">
        <v>2769</v>
      </c>
      <c r="B3578">
        <v>3566</v>
      </c>
      <c r="C3578">
        <f>_xlfn.XLOOKUP(ufc_fights_2[[#This Row],[r_fighter_id]],ufc_fighters[id],ufc_fighters[year],"xxx",0,1)</f>
        <v>1981</v>
      </c>
      <c r="D3578">
        <f>_xlfn.XLOOKUP(ufc_fights_2[[#This Row],[b_fighter_id]],ufc_fighters[id],ufc_fighters[year],"Prázdné",0,1)</f>
        <v>1976</v>
      </c>
      <c r="E3578" s="10">
        <f>YEAR(ufc_fights_2[[#This Row],[date]])-ufc_fights_2[[#This Row],[r_year]]</f>
        <v>29</v>
      </c>
      <c r="F3578" s="10">
        <f>YEAR(ufc_fights_2[[#This Row],[date]])-ufc_fights_2[[#This Row],[b_year]]</f>
        <v>34</v>
      </c>
      <c r="G3578">
        <v>0</v>
      </c>
      <c r="H3578">
        <v>0</v>
      </c>
      <c r="I3578">
        <v>0.61109999999999998</v>
      </c>
      <c r="J3578">
        <v>0.54100000000000004</v>
      </c>
      <c r="K3578">
        <v>0.71860000000000002</v>
      </c>
      <c r="L3578">
        <v>0.67649999999999999</v>
      </c>
      <c r="M3578">
        <v>0.71430000000000005</v>
      </c>
      <c r="N3578">
        <v>0</v>
      </c>
      <c r="O3578">
        <v>2</v>
      </c>
      <c r="P3578">
        <v>2</v>
      </c>
      <c r="Q3578">
        <v>0</v>
      </c>
      <c r="R3578">
        <v>3</v>
      </c>
      <c r="S3578" s="2">
        <v>8.518518518518519E-3</v>
      </c>
      <c r="T3578" s="2">
        <v>1.1111111111111111E-3</v>
      </c>
      <c r="U3578">
        <v>0.55169999999999997</v>
      </c>
      <c r="V3578">
        <v>0.53569999999999995</v>
      </c>
      <c r="W3578">
        <v>0.85709999999999997</v>
      </c>
      <c r="X3578">
        <v>0</v>
      </c>
      <c r="Y3578">
        <v>1</v>
      </c>
      <c r="Z3578">
        <v>0.375</v>
      </c>
      <c r="AA3578">
        <v>0.5</v>
      </c>
      <c r="AB3578">
        <v>0.6</v>
      </c>
      <c r="AC3578">
        <v>0.33329999999999999</v>
      </c>
      <c r="AD3578">
        <v>0.64810000000000001</v>
      </c>
      <c r="AE3578">
        <v>0.63890000000000002</v>
      </c>
      <c r="AF3578" t="s">
        <v>3915</v>
      </c>
      <c r="AG3578" s="2">
        <v>3.472222222222222E-3</v>
      </c>
      <c r="AH3578" t="s">
        <v>3911</v>
      </c>
      <c r="AI3578">
        <v>3</v>
      </c>
      <c r="AJ3578" t="s">
        <v>3949</v>
      </c>
      <c r="AK3578" s="3">
        <v>40341</v>
      </c>
      <c r="AL3578" s="10">
        <f>YEAR(ufc_fights_2[[#This Row],[date]])</f>
        <v>2010</v>
      </c>
      <c r="AM3578" t="s">
        <v>3983</v>
      </c>
      <c r="AN3578">
        <v>80</v>
      </c>
      <c r="AO3578" t="s">
        <v>3913</v>
      </c>
      <c r="AP3578">
        <f>IF(ufc_fights_2[[#This Row],[winner]]="Red",ufc_fights_2[[#This Row],[r_fighter_id]],ufc_fights_2[[#This Row],[b_fighter_id]])</f>
        <v>2769</v>
      </c>
      <c r="AQ3578" t="str">
        <f>_xlfn.XLOOKUP(ufc_fights_2[[#This Row],[winnerID]],ufc_fighters[id],ufc_fighters[fighter_name],"xxx",0,1)</f>
        <v>Ben Rothwell</v>
      </c>
    </row>
    <row r="3579" spans="1:43">
      <c r="A3579">
        <v>299</v>
      </c>
      <c r="B3579">
        <v>1536</v>
      </c>
      <c r="C3579">
        <f>_xlfn.XLOOKUP(ufc_fights_2[[#This Row],[r_fighter_id]],ufc_fighters[id],ufc_fighters[year],"xxx",0,1)</f>
        <v>1970</v>
      </c>
      <c r="D3579">
        <f>_xlfn.XLOOKUP(ufc_fights_2[[#This Row],[b_fighter_id]],ufc_fighters[id],ufc_fighters[year],"Prázdné",0,1)</f>
        <v>0</v>
      </c>
      <c r="E3579" s="10">
        <f>YEAR(ufc_fights_2[[#This Row],[date]])-ufc_fights_2[[#This Row],[r_year]]</f>
        <v>27</v>
      </c>
      <c r="F3579" s="10">
        <f>YEAR(ufc_fights_2[[#This Row],[date]])-ufc_fights_2[[#This Row],[b_year]]</f>
        <v>1997</v>
      </c>
      <c r="G3579">
        <v>0</v>
      </c>
      <c r="H3579">
        <v>0</v>
      </c>
      <c r="I3579">
        <v>0.42859999999999998</v>
      </c>
      <c r="J3579">
        <v>0.6</v>
      </c>
      <c r="K3579">
        <v>0.5</v>
      </c>
      <c r="L3579">
        <v>0.6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0</v>
      </c>
      <c r="S3579" s="2">
        <v>0</v>
      </c>
      <c r="T3579" s="2">
        <v>0</v>
      </c>
      <c r="U3579">
        <v>0.42859999999999998</v>
      </c>
      <c r="V3579">
        <v>0.6</v>
      </c>
      <c r="W3579">
        <v>0</v>
      </c>
      <c r="X3579">
        <v>0</v>
      </c>
      <c r="Y3579">
        <v>0</v>
      </c>
      <c r="Z3579">
        <v>0.25</v>
      </c>
      <c r="AA3579">
        <v>0.57140000000000002</v>
      </c>
      <c r="AB3579">
        <v>0.5</v>
      </c>
      <c r="AC3579">
        <v>0.66669999999999996</v>
      </c>
      <c r="AD3579">
        <v>0.57140000000000002</v>
      </c>
      <c r="AE3579">
        <v>0</v>
      </c>
      <c r="AF3579" t="s">
        <v>3933</v>
      </c>
      <c r="AG3579" s="2">
        <v>1.5046296296296296E-3</v>
      </c>
      <c r="AH3579" t="s">
        <v>4057</v>
      </c>
      <c r="AI3579">
        <v>1</v>
      </c>
      <c r="AJ3579" t="s">
        <v>3925</v>
      </c>
      <c r="AK3579" s="3">
        <v>35638</v>
      </c>
      <c r="AL3579" s="10">
        <f>YEAR(ufc_fights_2[[#This Row],[date]])</f>
        <v>1997</v>
      </c>
      <c r="AM3579" t="s">
        <v>3983</v>
      </c>
      <c r="AN3579">
        <v>155</v>
      </c>
      <c r="AO3579" t="s">
        <v>3913</v>
      </c>
      <c r="AP3579">
        <f>IF(ufc_fights_2[[#This Row],[winner]]="Red",ufc_fights_2[[#This Row],[r_fighter_id]],ufc_fights_2[[#This Row],[b_fighter_id]])</f>
        <v>299</v>
      </c>
      <c r="AQ3579" t="str">
        <f>_xlfn.XLOOKUP(ufc_fights_2[[#This Row],[winnerID]],ufc_fighters[id],ufc_fighters[fighter_name],"xxx",0,1)</f>
        <v>Dan Bobish</v>
      </c>
    </row>
    <row r="3580" spans="1:43">
      <c r="A3580">
        <v>2769</v>
      </c>
      <c r="B3580">
        <v>2800</v>
      </c>
      <c r="C3580">
        <f>_xlfn.XLOOKUP(ufc_fights_2[[#This Row],[r_fighter_id]],ufc_fighters[id],ufc_fighters[year],"xxx",0,1)</f>
        <v>1981</v>
      </c>
      <c r="D3580">
        <f>_xlfn.XLOOKUP(ufc_fights_2[[#This Row],[b_fighter_id]],ufc_fighters[id],ufc_fighters[year],"Prázdné",0,1)</f>
        <v>1983</v>
      </c>
      <c r="E3580" s="10">
        <f>YEAR(ufc_fights_2[[#This Row],[date]])-ufc_fights_2[[#This Row],[r_year]]</f>
        <v>39</v>
      </c>
      <c r="F3580" s="10">
        <f>YEAR(ufc_fights_2[[#This Row],[date]])-ufc_fights_2[[#This Row],[b_year]]</f>
        <v>37</v>
      </c>
      <c r="G3580">
        <v>0</v>
      </c>
      <c r="H3580">
        <v>1</v>
      </c>
      <c r="I3580">
        <v>0.5091</v>
      </c>
      <c r="J3580">
        <v>0.51219999999999999</v>
      </c>
      <c r="K3580">
        <v>0.60560000000000003</v>
      </c>
      <c r="L3580">
        <v>0.52869999999999995</v>
      </c>
      <c r="M3580">
        <v>0.33329999999999999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4.0393518518518521E-3</v>
      </c>
      <c r="T3580" s="2">
        <v>2.5462962962962961E-4</v>
      </c>
      <c r="U3580">
        <v>0.41570000000000001</v>
      </c>
      <c r="V3580">
        <v>0.4355</v>
      </c>
      <c r="W3580">
        <v>0.88239999999999996</v>
      </c>
      <c r="X3580">
        <v>1</v>
      </c>
      <c r="Y3580">
        <v>0.4</v>
      </c>
      <c r="Z3580">
        <v>0.50629999999999997</v>
      </c>
      <c r="AA3580">
        <v>0.47139999999999999</v>
      </c>
      <c r="AB3580">
        <v>0.48280000000000001</v>
      </c>
      <c r="AC3580">
        <v>0.75</v>
      </c>
      <c r="AD3580">
        <v>1</v>
      </c>
      <c r="AE3580">
        <v>0</v>
      </c>
      <c r="AF3580" t="s">
        <v>3922</v>
      </c>
      <c r="AG3580" s="2">
        <v>3.472222222222222E-3</v>
      </c>
      <c r="AH3580" t="s">
        <v>3911</v>
      </c>
      <c r="AI3580">
        <v>3</v>
      </c>
      <c r="AJ3580" t="s">
        <v>3928</v>
      </c>
      <c r="AK3580" s="3">
        <v>43964</v>
      </c>
      <c r="AL3580" s="10">
        <f>YEAR(ufc_fights_2[[#This Row],[date]])</f>
        <v>2020</v>
      </c>
      <c r="AM3580" t="s">
        <v>3983</v>
      </c>
      <c r="AN3580">
        <v>62</v>
      </c>
      <c r="AO3580" t="s">
        <v>3913</v>
      </c>
      <c r="AP3580">
        <f>IF(ufc_fights_2[[#This Row],[winner]]="Red",ufc_fights_2[[#This Row],[r_fighter_id]],ufc_fights_2[[#This Row],[b_fighter_id]])</f>
        <v>2769</v>
      </c>
      <c r="AQ3580" t="str">
        <f>_xlfn.XLOOKUP(ufc_fights_2[[#This Row],[winnerID]],ufc_fighters[id],ufc_fighters[fighter_name],"xxx",0,1)</f>
        <v>Ben Rothwell</v>
      </c>
    </row>
    <row r="3581" spans="1:43">
      <c r="A3581">
        <v>3152</v>
      </c>
      <c r="B3581">
        <v>2769</v>
      </c>
      <c r="C3581">
        <f>_xlfn.XLOOKUP(ufc_fights_2[[#This Row],[r_fighter_id]],ufc_fighters[id],ufc_fighters[year],"xxx",0,1)</f>
        <v>1988</v>
      </c>
      <c r="D3581">
        <f>_xlfn.XLOOKUP(ufc_fights_2[[#This Row],[b_fighter_id]],ufc_fighters[id],ufc_fighters[year],"Prázdné",0,1)</f>
        <v>1981</v>
      </c>
      <c r="E3581" s="10">
        <f>YEAR(ufc_fights_2[[#This Row],[date]])-ufc_fights_2[[#This Row],[r_year]]</f>
        <v>31</v>
      </c>
      <c r="F3581" s="10">
        <f>YEAR(ufc_fights_2[[#This Row],[date]])-ufc_fights_2[[#This Row],[b_year]]</f>
        <v>38</v>
      </c>
      <c r="G3581">
        <v>0</v>
      </c>
      <c r="H3581">
        <v>1</v>
      </c>
      <c r="I3581">
        <v>0.68830000000000002</v>
      </c>
      <c r="J3581">
        <v>0.57430000000000003</v>
      </c>
      <c r="K3581">
        <v>0.72409999999999997</v>
      </c>
      <c r="L3581">
        <v>0.62280000000000002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3.4722222222222222E-5</v>
      </c>
      <c r="T3581" s="2">
        <v>3.2175925925925926E-3</v>
      </c>
      <c r="U3581">
        <v>0.46150000000000002</v>
      </c>
      <c r="V3581">
        <v>0.49399999999999999</v>
      </c>
      <c r="W3581">
        <v>0.90910000000000002</v>
      </c>
      <c r="X3581">
        <v>0.9375</v>
      </c>
      <c r="Y3581">
        <v>0.8</v>
      </c>
      <c r="Z3581">
        <v>0.65710000000000002</v>
      </c>
      <c r="AA3581">
        <v>0.5</v>
      </c>
      <c r="AB3581">
        <v>1</v>
      </c>
      <c r="AC3581">
        <v>0.68969999999999998</v>
      </c>
      <c r="AD3581">
        <v>0</v>
      </c>
      <c r="AE3581">
        <v>0.83330000000000004</v>
      </c>
      <c r="AF3581" t="s">
        <v>3910</v>
      </c>
      <c r="AG3581" s="2">
        <v>3.4375E-3</v>
      </c>
      <c r="AH3581" t="s">
        <v>3911</v>
      </c>
      <c r="AI3581">
        <v>3</v>
      </c>
      <c r="AJ3581" t="s">
        <v>3928</v>
      </c>
      <c r="AK3581" s="3">
        <v>43806</v>
      </c>
      <c r="AL3581" s="10">
        <f>YEAR(ufc_fights_2[[#This Row],[date]])</f>
        <v>2019</v>
      </c>
      <c r="AM3581" t="s">
        <v>3983</v>
      </c>
      <c r="AN3581">
        <v>23</v>
      </c>
      <c r="AO3581" t="s">
        <v>3918</v>
      </c>
      <c r="AP3581">
        <f>IF(ufc_fights_2[[#This Row],[winner]]="Red",ufc_fights_2[[#This Row],[r_fighter_id]],ufc_fights_2[[#This Row],[b_fighter_id]])</f>
        <v>2769</v>
      </c>
      <c r="AQ3581" t="str">
        <f>_xlfn.XLOOKUP(ufc_fights_2[[#This Row],[winnerID]],ufc_fighters[id],ufc_fighters[fighter_name],"xxx",0,1)</f>
        <v>Ben Rothwell</v>
      </c>
    </row>
    <row r="3582" spans="1:43">
      <c r="A3582">
        <v>209</v>
      </c>
      <c r="B3582">
        <v>2769</v>
      </c>
      <c r="C3582">
        <f>_xlfn.XLOOKUP(ufc_fights_2[[#This Row],[r_fighter_id]],ufc_fighters[id],ufc_fighters[year],"xxx",0,1)</f>
        <v>1977</v>
      </c>
      <c r="D3582">
        <f>_xlfn.XLOOKUP(ufc_fights_2[[#This Row],[b_fighter_id]],ufc_fighters[id],ufc_fighters[year],"Prázdné",0,1)</f>
        <v>1981</v>
      </c>
      <c r="E3582" s="10">
        <f>YEAR(ufc_fights_2[[#This Row],[date]])-ufc_fights_2[[#This Row],[r_year]]</f>
        <v>39</v>
      </c>
      <c r="F3582" s="10">
        <f>YEAR(ufc_fights_2[[#This Row],[date]])-ufc_fights_2[[#This Row],[b_year]]</f>
        <v>35</v>
      </c>
      <c r="G3582">
        <v>0</v>
      </c>
      <c r="H3582">
        <v>0</v>
      </c>
      <c r="I3582">
        <v>0.51470000000000005</v>
      </c>
      <c r="J3582">
        <v>0.3846</v>
      </c>
      <c r="K3582">
        <v>0.51470000000000005</v>
      </c>
      <c r="L3582">
        <v>0.40429999999999999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 s="2">
        <v>3.2407407407407406E-4</v>
      </c>
      <c r="T3582" s="2">
        <v>8.1018518518518516E-5</v>
      </c>
      <c r="U3582">
        <v>0.40379999999999999</v>
      </c>
      <c r="V3582">
        <v>0.31169999999999998</v>
      </c>
      <c r="W3582">
        <v>0.85709999999999997</v>
      </c>
      <c r="X3582">
        <v>1</v>
      </c>
      <c r="Y3582">
        <v>1</v>
      </c>
      <c r="Z3582">
        <v>0.52380000000000004</v>
      </c>
      <c r="AA3582">
        <v>0.3846</v>
      </c>
      <c r="AB3582">
        <v>0.4</v>
      </c>
      <c r="AC3582">
        <v>0</v>
      </c>
      <c r="AD3582">
        <v>0</v>
      </c>
      <c r="AE3582">
        <v>0</v>
      </c>
      <c r="AF3582" t="s">
        <v>3933</v>
      </c>
      <c r="AG3582" s="2">
        <v>2.638888888888889E-3</v>
      </c>
      <c r="AH3582" t="s">
        <v>3911</v>
      </c>
      <c r="AI3582">
        <v>3</v>
      </c>
      <c r="AJ3582" t="s">
        <v>3972</v>
      </c>
      <c r="AK3582" s="3">
        <v>42399</v>
      </c>
      <c r="AL3582" s="10">
        <f>YEAR(ufc_fights_2[[#This Row],[date]])</f>
        <v>2016</v>
      </c>
      <c r="AM3582" t="s">
        <v>3983</v>
      </c>
      <c r="AN3582">
        <v>9</v>
      </c>
      <c r="AO3582" t="s">
        <v>3918</v>
      </c>
      <c r="AP3582">
        <f>IF(ufc_fights_2[[#This Row],[winner]]="Red",ufc_fights_2[[#This Row],[r_fighter_id]],ufc_fights_2[[#This Row],[b_fighter_id]])</f>
        <v>2769</v>
      </c>
      <c r="AQ3582" t="str">
        <f>_xlfn.XLOOKUP(ufc_fights_2[[#This Row],[winnerID]],ufc_fighters[id],ufc_fighters[fighter_name],"xxx",0,1)</f>
        <v>Ben Rothwell</v>
      </c>
    </row>
    <row r="3583" spans="1:43">
      <c r="A3583">
        <v>1154</v>
      </c>
      <c r="B3583">
        <v>2704</v>
      </c>
      <c r="C3583">
        <f>_xlfn.XLOOKUP(ufc_fights_2[[#This Row],[r_fighter_id]],ufc_fighters[id],ufc_fighters[year],"xxx",0,1)</f>
        <v>1966</v>
      </c>
      <c r="D3583">
        <f>_xlfn.XLOOKUP(ufc_fights_2[[#This Row],[b_fighter_id]],ufc_fighters[id],ufc_fighters[year],"Prázdné",0,1)</f>
        <v>1965</v>
      </c>
      <c r="E3583" s="10">
        <f>YEAR(ufc_fights_2[[#This Row],[date]])-ufc_fights_2[[#This Row],[r_year]]</f>
        <v>33</v>
      </c>
      <c r="F3583" s="10">
        <f>YEAR(ufc_fights_2[[#This Row],[date]])-ufc_fights_2[[#This Row],[b_year]]</f>
        <v>34</v>
      </c>
      <c r="G3583">
        <v>0</v>
      </c>
      <c r="H3583">
        <v>0</v>
      </c>
      <c r="I3583">
        <v>0.57140000000000002</v>
      </c>
      <c r="J3583">
        <v>0.66669999999999996</v>
      </c>
      <c r="K3583">
        <v>0.57140000000000002</v>
      </c>
      <c r="L3583">
        <v>0.66669999999999996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</v>
      </c>
      <c r="T3583" s="2">
        <v>0</v>
      </c>
      <c r="U3583">
        <v>0.5</v>
      </c>
      <c r="V3583">
        <v>0.66669999999999996</v>
      </c>
      <c r="W3583">
        <v>0</v>
      </c>
      <c r="X3583">
        <v>1</v>
      </c>
      <c r="Y3583">
        <v>0</v>
      </c>
      <c r="Z3583">
        <v>0.54549999999999998</v>
      </c>
      <c r="AA3583">
        <v>0.66669999999999996</v>
      </c>
      <c r="AB3583">
        <v>0.66669999999999996</v>
      </c>
      <c r="AC3583">
        <v>0</v>
      </c>
      <c r="AD3583">
        <v>0</v>
      </c>
      <c r="AE3583">
        <v>0</v>
      </c>
      <c r="AF3583" t="s">
        <v>3910</v>
      </c>
      <c r="AG3583" s="2">
        <v>4.9768518518518521E-4</v>
      </c>
      <c r="AH3583" t="s">
        <v>4057</v>
      </c>
      <c r="AI3583">
        <v>1</v>
      </c>
      <c r="AJ3583" t="s">
        <v>3925</v>
      </c>
      <c r="AK3583" s="3">
        <v>36224</v>
      </c>
      <c r="AL3583" s="10">
        <f>YEAR(ufc_fights_2[[#This Row],[date]])</f>
        <v>1999</v>
      </c>
      <c r="AM3583" t="s">
        <v>3983</v>
      </c>
      <c r="AN3583">
        <v>154</v>
      </c>
      <c r="AO3583" t="s">
        <v>3913</v>
      </c>
      <c r="AP3583">
        <f>IF(ufc_fights_2[[#This Row],[winner]]="Red",ufc_fights_2[[#This Row],[r_fighter_id]],ufc_fights_2[[#This Row],[b_fighter_id]])</f>
        <v>1154</v>
      </c>
      <c r="AQ3583" t="str">
        <f>_xlfn.XLOOKUP(ufc_fights_2[[#This Row],[winnerID]],ufc_fighters[id],ufc_fighters[fighter_name],"xxx",0,1)</f>
        <v>Gary Goodridge</v>
      </c>
    </row>
    <row r="3584" spans="1:43">
      <c r="A3584">
        <v>1749</v>
      </c>
      <c r="B3584">
        <v>2705</v>
      </c>
      <c r="C3584">
        <f>_xlfn.XLOOKUP(ufc_fights_2[[#This Row],[r_fighter_id]],ufc_fighters[id],ufc_fighters[year],"xxx",0,1)</f>
        <v>0</v>
      </c>
      <c r="D3584">
        <f>_xlfn.XLOOKUP(ufc_fights_2[[#This Row],[b_fighter_id]],ufc_fighters[id],ufc_fighters[year],"Prázdné",0,1)</f>
        <v>0</v>
      </c>
      <c r="E3584" s="10">
        <f>YEAR(ufc_fights_2[[#This Row],[date]])-ufc_fights_2[[#This Row],[r_year]]</f>
        <v>1999</v>
      </c>
      <c r="F3584" s="10">
        <f>YEAR(ufc_fights_2[[#This Row],[date]])-ufc_fights_2[[#This Row],[b_year]]</f>
        <v>1999</v>
      </c>
      <c r="G3584">
        <v>0</v>
      </c>
      <c r="H3584">
        <v>0</v>
      </c>
      <c r="I3584">
        <v>0.47370000000000001</v>
      </c>
      <c r="J3584">
        <v>0.40479999999999999</v>
      </c>
      <c r="K3584">
        <v>0.53849999999999998</v>
      </c>
      <c r="L3584">
        <v>0.55000000000000004</v>
      </c>
      <c r="M3584">
        <v>1</v>
      </c>
      <c r="N3584">
        <v>0.5</v>
      </c>
      <c r="O3584">
        <v>0</v>
      </c>
      <c r="P3584">
        <v>2</v>
      </c>
      <c r="Q3584">
        <v>1</v>
      </c>
      <c r="R3584">
        <v>1</v>
      </c>
      <c r="S3584" s="2">
        <v>0</v>
      </c>
      <c r="T3584" s="2">
        <v>0</v>
      </c>
      <c r="U3584">
        <v>0.4</v>
      </c>
      <c r="V3584">
        <v>0.36840000000000001</v>
      </c>
      <c r="W3584">
        <v>0.66669999999999996</v>
      </c>
      <c r="X3584">
        <v>1</v>
      </c>
      <c r="Y3584">
        <v>0</v>
      </c>
      <c r="Z3584">
        <v>0.5</v>
      </c>
      <c r="AA3584">
        <v>0</v>
      </c>
      <c r="AB3584">
        <v>0.4</v>
      </c>
      <c r="AC3584">
        <v>0.5</v>
      </c>
      <c r="AD3584">
        <v>0.66669999999999996</v>
      </c>
      <c r="AE3584">
        <v>0.5</v>
      </c>
      <c r="AF3584" t="s">
        <v>3926</v>
      </c>
      <c r="AG3584" s="2">
        <v>6.9560185185185185E-3</v>
      </c>
      <c r="AH3584" t="s">
        <v>4057</v>
      </c>
      <c r="AI3584">
        <v>1</v>
      </c>
      <c r="AJ3584" t="s">
        <v>4141</v>
      </c>
      <c r="AK3584" s="3">
        <v>36224</v>
      </c>
      <c r="AL3584" s="10">
        <f>YEAR(ufc_fights_2[[#This Row],[date]])</f>
        <v>1999</v>
      </c>
      <c r="AM3584" t="s">
        <v>3983</v>
      </c>
      <c r="AN3584">
        <v>154</v>
      </c>
      <c r="AO3584" t="s">
        <v>3913</v>
      </c>
      <c r="AP3584">
        <f>IF(ufc_fights_2[[#This Row],[winner]]="Red",ufc_fights_2[[#This Row],[r_fighter_id]],ufc_fights_2[[#This Row],[b_fighter_id]])</f>
        <v>1749</v>
      </c>
      <c r="AQ3584" t="str">
        <f>_xlfn.XLOOKUP(ufc_fights_2[[#This Row],[winnerID]],ufc_fighters[id],ufc_fighters[fighter_name],"xxx",0,1)</f>
        <v>Sione Latu</v>
      </c>
    </row>
    <row r="3585" spans="1:43">
      <c r="A3585">
        <v>3482</v>
      </c>
      <c r="B3585">
        <v>590</v>
      </c>
      <c r="C3585">
        <f>_xlfn.XLOOKUP(ufc_fights_2[[#This Row],[r_fighter_id]],ufc_fighters[id],ufc_fighters[year],"xxx",0,1)</f>
        <v>1975</v>
      </c>
      <c r="D3585">
        <f>_xlfn.XLOOKUP(ufc_fights_2[[#This Row],[b_fighter_id]],ufc_fighters[id],ufc_fighters[year],"Prázdné",0,1)</f>
        <v>1964</v>
      </c>
      <c r="E3585" s="10">
        <f>YEAR(ufc_fights_2[[#This Row],[date]])-ufc_fights_2[[#This Row],[r_year]]</f>
        <v>23</v>
      </c>
      <c r="F3585" s="10">
        <f>YEAR(ufc_fights_2[[#This Row],[date]])-ufc_fights_2[[#This Row],[b_year]]</f>
        <v>34</v>
      </c>
      <c r="G3585">
        <v>1</v>
      </c>
      <c r="H3585">
        <v>0</v>
      </c>
      <c r="I3585">
        <v>0.52380000000000004</v>
      </c>
      <c r="J3585">
        <v>0.53059999999999996</v>
      </c>
      <c r="K3585">
        <v>0.64290000000000003</v>
      </c>
      <c r="L3585">
        <v>0.6835</v>
      </c>
      <c r="M3585">
        <v>0</v>
      </c>
      <c r="N3585">
        <v>0.375</v>
      </c>
      <c r="O3585">
        <v>1</v>
      </c>
      <c r="P3585">
        <v>0</v>
      </c>
      <c r="Q3585">
        <v>0</v>
      </c>
      <c r="R3585">
        <v>0</v>
      </c>
      <c r="S3585" s="2">
        <v>0</v>
      </c>
      <c r="T3585" s="2">
        <v>0</v>
      </c>
      <c r="U3585">
        <v>0.40620000000000001</v>
      </c>
      <c r="V3585">
        <v>0.5</v>
      </c>
      <c r="W3585">
        <v>1</v>
      </c>
      <c r="X3585">
        <v>0.875</v>
      </c>
      <c r="Y3585">
        <v>1</v>
      </c>
      <c r="Z3585">
        <v>0.4667</v>
      </c>
      <c r="AA3585">
        <v>0.33329999999999999</v>
      </c>
      <c r="AB3585">
        <v>0.6</v>
      </c>
      <c r="AC3585">
        <v>0.85709999999999997</v>
      </c>
      <c r="AD3585">
        <v>1</v>
      </c>
      <c r="AE3585">
        <v>0.58330000000000004</v>
      </c>
      <c r="AF3585" t="s">
        <v>3910</v>
      </c>
      <c r="AG3585" s="2">
        <v>4.3981481481481481E-4</v>
      </c>
      <c r="AH3585" t="s">
        <v>4057</v>
      </c>
      <c r="AI3585">
        <v>1</v>
      </c>
      <c r="AJ3585" t="s">
        <v>3925</v>
      </c>
      <c r="AK3585" s="3">
        <v>35930</v>
      </c>
      <c r="AL3585" s="10">
        <f>YEAR(ufc_fights_2[[#This Row],[date]])</f>
        <v>1998</v>
      </c>
      <c r="AM3585" t="s">
        <v>3983</v>
      </c>
      <c r="AN3585">
        <v>156</v>
      </c>
      <c r="AO3585" t="s">
        <v>3913</v>
      </c>
      <c r="AP3585">
        <f>IF(ufc_fights_2[[#This Row],[winner]]="Red",ufc_fights_2[[#This Row],[r_fighter_id]],ufc_fights_2[[#This Row],[b_fighter_id]])</f>
        <v>3482</v>
      </c>
      <c r="AQ3585" t="str">
        <f>_xlfn.XLOOKUP(ufc_fights_2[[#This Row],[winnerID]],ufc_fighters[id],ufc_fighters[fighter_name],"xxx",0,1)</f>
        <v>Pete Williams</v>
      </c>
    </row>
    <row r="3586" spans="1:43">
      <c r="A3586">
        <v>3482</v>
      </c>
      <c r="B3586">
        <v>1037</v>
      </c>
      <c r="C3586">
        <f>_xlfn.XLOOKUP(ufc_fights_2[[#This Row],[r_fighter_id]],ufc_fighters[id],ufc_fighters[year],"xxx",0,1)</f>
        <v>1975</v>
      </c>
      <c r="D3586">
        <f>_xlfn.XLOOKUP(ufc_fights_2[[#This Row],[b_fighter_id]],ufc_fighters[id],ufc_fighters[year],"Prázdné",0,1)</f>
        <v>1977</v>
      </c>
      <c r="E3586" s="10">
        <f>YEAR(ufc_fights_2[[#This Row],[date]])-ufc_fights_2[[#This Row],[r_year]]</f>
        <v>24</v>
      </c>
      <c r="F3586" s="10">
        <f>YEAR(ufc_fights_2[[#This Row],[date]])-ufc_fights_2[[#This Row],[b_year]]</f>
        <v>22</v>
      </c>
      <c r="G3586">
        <v>0</v>
      </c>
      <c r="H3586">
        <v>0</v>
      </c>
      <c r="I3586">
        <v>0.55559999999999998</v>
      </c>
      <c r="J3586">
        <v>0.2727</v>
      </c>
      <c r="K3586">
        <v>0.64710000000000001</v>
      </c>
      <c r="L3586">
        <v>0.52939999999999998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 s="2">
        <v>0</v>
      </c>
      <c r="T3586" s="2">
        <v>0</v>
      </c>
      <c r="U3586">
        <v>0.38890000000000002</v>
      </c>
      <c r="V3586">
        <v>0.2</v>
      </c>
      <c r="W3586">
        <v>0</v>
      </c>
      <c r="X3586">
        <v>1</v>
      </c>
      <c r="Y3586">
        <v>1</v>
      </c>
      <c r="Z3586">
        <v>0.5</v>
      </c>
      <c r="AA3586">
        <v>0.15379999999999999</v>
      </c>
      <c r="AB3586">
        <v>1</v>
      </c>
      <c r="AC3586">
        <v>0</v>
      </c>
      <c r="AD3586">
        <v>0.6</v>
      </c>
      <c r="AE3586">
        <v>0.5</v>
      </c>
      <c r="AF3586" t="s">
        <v>3933</v>
      </c>
      <c r="AG3586" s="2">
        <v>4.4907407407407405E-3</v>
      </c>
      <c r="AH3586" t="s">
        <v>4057</v>
      </c>
      <c r="AI3586">
        <v>1</v>
      </c>
      <c r="AJ3586" t="s">
        <v>3925</v>
      </c>
      <c r="AK3586" s="3">
        <v>36287</v>
      </c>
      <c r="AL3586" s="10">
        <f>YEAR(ufc_fights_2[[#This Row],[date]])</f>
        <v>1999</v>
      </c>
      <c r="AM3586" t="s">
        <v>3983</v>
      </c>
      <c r="AN3586">
        <v>155</v>
      </c>
      <c r="AO3586" t="s">
        <v>3913</v>
      </c>
      <c r="AP3586">
        <f>IF(ufc_fights_2[[#This Row],[winner]]="Red",ufc_fights_2[[#This Row],[r_fighter_id]],ufc_fights_2[[#This Row],[b_fighter_id]])</f>
        <v>3482</v>
      </c>
      <c r="AQ3586" t="str">
        <f>_xlfn.XLOOKUP(ufc_fights_2[[#This Row],[winnerID]],ufc_fighters[id],ufc_fighters[fighter_name],"xxx",0,1)</f>
        <v>Pete Williams</v>
      </c>
    </row>
    <row r="3587" spans="1:43">
      <c r="A3587">
        <v>3482</v>
      </c>
      <c r="B3587">
        <v>1124</v>
      </c>
      <c r="C3587">
        <f>_xlfn.XLOOKUP(ufc_fights_2[[#This Row],[r_fighter_id]],ufc_fighters[id],ufc_fighters[year],"xxx",0,1)</f>
        <v>1975</v>
      </c>
      <c r="D3587">
        <f>_xlfn.XLOOKUP(ufc_fights_2[[#This Row],[b_fighter_id]],ufc_fighters[id],ufc_fighters[year],"Prázdné",0,1)</f>
        <v>0</v>
      </c>
      <c r="E3587" s="10">
        <f>YEAR(ufc_fights_2[[#This Row],[date]])-ufc_fights_2[[#This Row],[r_year]]</f>
        <v>24</v>
      </c>
      <c r="F3587" s="10">
        <f>YEAR(ufc_fights_2[[#This Row],[date]])-ufc_fights_2[[#This Row],[b_year]]</f>
        <v>1999</v>
      </c>
      <c r="G3587">
        <v>0</v>
      </c>
      <c r="H3587">
        <v>0</v>
      </c>
      <c r="I3587">
        <v>0.42859999999999998</v>
      </c>
      <c r="J3587">
        <v>0.28570000000000001</v>
      </c>
      <c r="K3587">
        <v>0.71430000000000005</v>
      </c>
      <c r="L3587">
        <v>0.5625</v>
      </c>
      <c r="M3587">
        <v>1</v>
      </c>
      <c r="N3587">
        <v>0</v>
      </c>
      <c r="O3587">
        <v>1</v>
      </c>
      <c r="P3587">
        <v>0</v>
      </c>
      <c r="Q3587">
        <v>0</v>
      </c>
      <c r="R3587">
        <v>0</v>
      </c>
      <c r="S3587" s="2">
        <v>0</v>
      </c>
      <c r="T3587" s="2">
        <v>0</v>
      </c>
      <c r="U3587">
        <v>0.33329999999999999</v>
      </c>
      <c r="V3587">
        <v>0</v>
      </c>
      <c r="W3587">
        <v>1</v>
      </c>
      <c r="X3587">
        <v>0</v>
      </c>
      <c r="Y3587">
        <v>0</v>
      </c>
      <c r="Z3587">
        <v>0.33329999999999999</v>
      </c>
      <c r="AA3587">
        <v>0.2</v>
      </c>
      <c r="AB3587">
        <v>0.5</v>
      </c>
      <c r="AC3587">
        <v>0.5</v>
      </c>
      <c r="AD3587">
        <v>0.5</v>
      </c>
      <c r="AE3587">
        <v>0</v>
      </c>
      <c r="AF3587" t="s">
        <v>3933</v>
      </c>
      <c r="AG3587" s="2">
        <v>1.3425925925925925E-3</v>
      </c>
      <c r="AH3587" t="s">
        <v>4057</v>
      </c>
      <c r="AI3587">
        <v>1</v>
      </c>
      <c r="AJ3587" t="s">
        <v>4141</v>
      </c>
      <c r="AK3587" s="3">
        <v>36224</v>
      </c>
      <c r="AL3587" s="10">
        <f>YEAR(ufc_fights_2[[#This Row],[date]])</f>
        <v>1999</v>
      </c>
      <c r="AM3587" t="s">
        <v>3983</v>
      </c>
      <c r="AN3587">
        <v>154</v>
      </c>
      <c r="AO3587" t="s">
        <v>3913</v>
      </c>
      <c r="AP3587">
        <f>IF(ufc_fights_2[[#This Row],[winner]]="Red",ufc_fights_2[[#This Row],[r_fighter_id]],ufc_fights_2[[#This Row],[b_fighter_id]])</f>
        <v>3482</v>
      </c>
      <c r="AQ3587" t="str">
        <f>_xlfn.XLOOKUP(ufc_fights_2[[#This Row],[winnerID]],ufc_fighters[id],ufc_fighters[fighter_name],"xxx",0,1)</f>
        <v>Pete Williams</v>
      </c>
    </row>
    <row r="3588" spans="1:43">
      <c r="A3588">
        <v>2432</v>
      </c>
      <c r="B3588">
        <v>1282</v>
      </c>
      <c r="C3588">
        <f>_xlfn.XLOOKUP(ufc_fights_2[[#This Row],[r_fighter_id]],ufc_fighters[id],ufc_fighters[year],"xxx",0,1)</f>
        <v>1977</v>
      </c>
      <c r="D3588">
        <f>_xlfn.XLOOKUP(ufc_fights_2[[#This Row],[b_fighter_id]],ufc_fighters[id],ufc_fighters[year],"Prázdné",0,1)</f>
        <v>1983</v>
      </c>
      <c r="E3588" s="10">
        <f>YEAR(ufc_fights_2[[#This Row],[date]])-ufc_fights_2[[#This Row],[r_year]]</f>
        <v>37</v>
      </c>
      <c r="F3588" s="10">
        <f>YEAR(ufc_fights_2[[#This Row],[date]])-ufc_fights_2[[#This Row],[b_year]]</f>
        <v>31</v>
      </c>
      <c r="G3588">
        <v>0</v>
      </c>
      <c r="H3588">
        <v>0</v>
      </c>
      <c r="I3588">
        <v>0.47060000000000002</v>
      </c>
      <c r="J3588">
        <v>0.30559999999999998</v>
      </c>
      <c r="K3588">
        <v>0.55840000000000001</v>
      </c>
      <c r="L3588">
        <v>0.32429999999999998</v>
      </c>
      <c r="M3588">
        <v>0.2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1.0879629629629629E-3</v>
      </c>
      <c r="T3588" s="2">
        <v>0</v>
      </c>
      <c r="U3588">
        <v>0.4667</v>
      </c>
      <c r="V3588">
        <v>0.1875</v>
      </c>
      <c r="W3588">
        <v>0.25</v>
      </c>
      <c r="X3588">
        <v>1</v>
      </c>
      <c r="Y3588">
        <v>1</v>
      </c>
      <c r="Z3588">
        <v>0.44190000000000002</v>
      </c>
      <c r="AA3588">
        <v>0.30430000000000001</v>
      </c>
      <c r="AB3588">
        <v>0</v>
      </c>
      <c r="AC3588">
        <v>0.33329999999999999</v>
      </c>
      <c r="AD3588">
        <v>0.625</v>
      </c>
      <c r="AE3588">
        <v>0</v>
      </c>
      <c r="AF3588" t="s">
        <v>3910</v>
      </c>
      <c r="AG3588" s="2">
        <v>3.3449074074074076E-3</v>
      </c>
      <c r="AH3588" t="s">
        <v>3911</v>
      </c>
      <c r="AI3588">
        <v>3</v>
      </c>
      <c r="AJ3588" t="s">
        <v>3961</v>
      </c>
      <c r="AK3588" s="3">
        <v>41950</v>
      </c>
      <c r="AL3588" s="10">
        <f>YEAR(ufc_fights_2[[#This Row],[date]])</f>
        <v>2014</v>
      </c>
      <c r="AM3588" t="s">
        <v>3983</v>
      </c>
      <c r="AN3588">
        <v>68</v>
      </c>
      <c r="AO3588" t="s">
        <v>3913</v>
      </c>
      <c r="AP3588">
        <f>IF(ufc_fights_2[[#This Row],[winner]]="Red",ufc_fights_2[[#This Row],[r_fighter_id]],ufc_fights_2[[#This Row],[b_fighter_id]])</f>
        <v>2432</v>
      </c>
      <c r="AQ3588" t="str">
        <f>_xlfn.XLOOKUP(ufc_fights_2[[#This Row],[winnerID]],ufc_fighters[id],ufc_fighters[fighter_name],"xxx",0,1)</f>
        <v>Soa Palelei</v>
      </c>
    </row>
    <row r="3589" spans="1:43">
      <c r="A3589">
        <v>2432</v>
      </c>
      <c r="B3589">
        <v>2565</v>
      </c>
      <c r="C3589">
        <f>_xlfn.XLOOKUP(ufc_fights_2[[#This Row],[r_fighter_id]],ufc_fighters[id],ufc_fighters[year],"xxx",0,1)</f>
        <v>1977</v>
      </c>
      <c r="D3589">
        <f>_xlfn.XLOOKUP(ufc_fights_2[[#This Row],[b_fighter_id]],ufc_fighters[id],ufc_fighters[year],"Prázdné",0,1)</f>
        <v>1978</v>
      </c>
      <c r="E3589" s="10">
        <f>YEAR(ufc_fights_2[[#This Row],[date]])-ufc_fights_2[[#This Row],[r_year]]</f>
        <v>37</v>
      </c>
      <c r="F3589" s="10">
        <f>YEAR(ufc_fights_2[[#This Row],[date]])-ufc_fights_2[[#This Row],[b_year]]</f>
        <v>36</v>
      </c>
      <c r="G3589">
        <v>0</v>
      </c>
      <c r="H3589">
        <v>0</v>
      </c>
      <c r="I3589">
        <v>0.71430000000000005</v>
      </c>
      <c r="J3589">
        <v>0</v>
      </c>
      <c r="K3589">
        <v>0.90480000000000005</v>
      </c>
      <c r="L3589">
        <v>0.625</v>
      </c>
      <c r="M3589">
        <v>1</v>
      </c>
      <c r="N3589">
        <v>0</v>
      </c>
      <c r="O3589">
        <v>0</v>
      </c>
      <c r="P3589">
        <v>2</v>
      </c>
      <c r="Q3589">
        <v>0</v>
      </c>
      <c r="R3589">
        <v>1</v>
      </c>
      <c r="S3589" s="2">
        <v>1.1689814814814816E-3</v>
      </c>
      <c r="T3589" s="2">
        <v>6.9444444444444444E-5</v>
      </c>
      <c r="U3589">
        <v>0.71430000000000005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0.83330000000000004</v>
      </c>
      <c r="AE3589">
        <v>0</v>
      </c>
      <c r="AF3589" t="s">
        <v>3910</v>
      </c>
      <c r="AG3589" s="2">
        <v>1.6203703703703703E-3</v>
      </c>
      <c r="AH3589" t="s">
        <v>3911</v>
      </c>
      <c r="AI3589">
        <v>3</v>
      </c>
      <c r="AJ3589" t="s">
        <v>3938</v>
      </c>
      <c r="AK3589" s="3">
        <v>41769</v>
      </c>
      <c r="AL3589" s="10">
        <f>YEAR(ufc_fights_2[[#This Row],[date]])</f>
        <v>2014</v>
      </c>
      <c r="AM3589" t="s">
        <v>3983</v>
      </c>
      <c r="AN3589">
        <v>94</v>
      </c>
      <c r="AO3589" t="s">
        <v>3913</v>
      </c>
      <c r="AP3589">
        <f>IF(ufc_fights_2[[#This Row],[winner]]="Red",ufc_fights_2[[#This Row],[r_fighter_id]],ufc_fights_2[[#This Row],[b_fighter_id]])</f>
        <v>2432</v>
      </c>
      <c r="AQ3589" t="str">
        <f>_xlfn.XLOOKUP(ufc_fights_2[[#This Row],[winnerID]],ufc_fighters[id],ufc_fighters[fighter_name],"xxx",0,1)</f>
        <v>Soa Palelei</v>
      </c>
    </row>
    <row r="3590" spans="1:43">
      <c r="A3590">
        <v>2892</v>
      </c>
      <c r="B3590">
        <v>2769</v>
      </c>
      <c r="C3590">
        <f>_xlfn.XLOOKUP(ufc_fights_2[[#This Row],[r_fighter_id]],ufc_fighters[id],ufc_fighters[year],"xxx",0,1)</f>
        <v>1983</v>
      </c>
      <c r="D3590">
        <f>_xlfn.XLOOKUP(ufc_fights_2[[#This Row],[b_fighter_id]],ufc_fighters[id],ufc_fighters[year],"Prázdné",0,1)</f>
        <v>1981</v>
      </c>
      <c r="E3590" s="10">
        <f>YEAR(ufc_fights_2[[#This Row],[date]])-ufc_fights_2[[#This Row],[r_year]]</f>
        <v>29</v>
      </c>
      <c r="F3590" s="10">
        <f>YEAR(ufc_fights_2[[#This Row],[date]])-ufc_fights_2[[#This Row],[b_year]]</f>
        <v>31</v>
      </c>
      <c r="G3590">
        <v>0</v>
      </c>
      <c r="H3590">
        <v>1</v>
      </c>
      <c r="I3590">
        <v>0.52939999999999998</v>
      </c>
      <c r="J3590">
        <v>0.47060000000000002</v>
      </c>
      <c r="K3590">
        <v>0.52939999999999998</v>
      </c>
      <c r="L3590">
        <v>0.44440000000000002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9.2592592592592588E-5</v>
      </c>
      <c r="T3590" s="2">
        <v>2.3148148148148147E-5</v>
      </c>
      <c r="U3590">
        <v>0.52939999999999998</v>
      </c>
      <c r="V3590">
        <v>0.4</v>
      </c>
      <c r="W3590">
        <v>0</v>
      </c>
      <c r="X3590">
        <v>0</v>
      </c>
      <c r="Y3590">
        <v>0</v>
      </c>
      <c r="Z3590">
        <v>0.4667</v>
      </c>
      <c r="AA3590">
        <v>0.41670000000000001</v>
      </c>
      <c r="AB3590">
        <v>1</v>
      </c>
      <c r="AC3590">
        <v>1</v>
      </c>
      <c r="AD3590">
        <v>0</v>
      </c>
      <c r="AE3590">
        <v>0.33329999999999999</v>
      </c>
      <c r="AF3590" t="s">
        <v>3910</v>
      </c>
      <c r="AG3590" s="2">
        <v>8.1018518518518516E-4</v>
      </c>
      <c r="AH3590" t="s">
        <v>3911</v>
      </c>
      <c r="AI3590">
        <v>3</v>
      </c>
      <c r="AJ3590" t="s">
        <v>3914</v>
      </c>
      <c r="AK3590" s="3">
        <v>41020</v>
      </c>
      <c r="AL3590" s="10">
        <f>YEAR(ufc_fights_2[[#This Row],[date]])</f>
        <v>2012</v>
      </c>
      <c r="AM3590" t="s">
        <v>3983</v>
      </c>
      <c r="AN3590">
        <v>45</v>
      </c>
      <c r="AO3590" t="s">
        <v>3918</v>
      </c>
      <c r="AP3590">
        <f>IF(ufc_fights_2[[#This Row],[winner]]="Red",ufc_fights_2[[#This Row],[r_fighter_id]],ufc_fights_2[[#This Row],[b_fighter_id]])</f>
        <v>2769</v>
      </c>
      <c r="AQ3590" t="str">
        <f>_xlfn.XLOOKUP(ufc_fights_2[[#This Row],[winnerID]],ufc_fighters[id],ufc_fighters[fighter_name],"xxx",0,1)</f>
        <v>Ben Rothwell</v>
      </c>
    </row>
    <row r="3591" spans="1:43">
      <c r="A3591">
        <v>222</v>
      </c>
      <c r="B3591">
        <v>2432</v>
      </c>
      <c r="C3591">
        <f>_xlfn.XLOOKUP(ufc_fights_2[[#This Row],[r_fighter_id]],ufc_fighters[id],ufc_fighters[year],"xxx",0,1)</f>
        <v>1979</v>
      </c>
      <c r="D3591">
        <f>_xlfn.XLOOKUP(ufc_fights_2[[#This Row],[b_fighter_id]],ufc_fighters[id],ufc_fighters[year],"Prázdné",0,1)</f>
        <v>1977</v>
      </c>
      <c r="E3591" s="10">
        <f>YEAR(ufc_fights_2[[#This Row],[date]])-ufc_fights_2[[#This Row],[r_year]]</f>
        <v>34</v>
      </c>
      <c r="F3591" s="10">
        <f>YEAR(ufc_fights_2[[#This Row],[date]])-ufc_fights_2[[#This Row],[b_year]]</f>
        <v>36</v>
      </c>
      <c r="G3591">
        <v>0</v>
      </c>
      <c r="H3591">
        <v>0</v>
      </c>
      <c r="I3591">
        <v>0.33329999999999999</v>
      </c>
      <c r="J3591">
        <v>0.85709999999999997</v>
      </c>
      <c r="K3591">
        <v>0.33329999999999999</v>
      </c>
      <c r="L3591">
        <v>0.93940000000000001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 s="2">
        <v>0</v>
      </c>
      <c r="T3591" s="2">
        <v>9.837962962962962E-4</v>
      </c>
      <c r="U3591">
        <v>0</v>
      </c>
      <c r="V3591">
        <v>0.83330000000000004</v>
      </c>
      <c r="W3591">
        <v>1</v>
      </c>
      <c r="X3591">
        <v>0</v>
      </c>
      <c r="Y3591">
        <v>0</v>
      </c>
      <c r="Z3591">
        <v>0.33329999999999999</v>
      </c>
      <c r="AA3591">
        <v>0.33329999999999999</v>
      </c>
      <c r="AB3591">
        <v>0</v>
      </c>
      <c r="AC3591">
        <v>0</v>
      </c>
      <c r="AD3591">
        <v>0</v>
      </c>
      <c r="AE3591">
        <v>1</v>
      </c>
      <c r="AF3591" t="s">
        <v>3910</v>
      </c>
      <c r="AG3591" s="2">
        <v>1.4930555555555556E-3</v>
      </c>
      <c r="AH3591" t="s">
        <v>3911</v>
      </c>
      <c r="AI3591">
        <v>3</v>
      </c>
      <c r="AJ3591" t="s">
        <v>3945</v>
      </c>
      <c r="AK3591" s="3">
        <v>41614</v>
      </c>
      <c r="AL3591" s="10">
        <f>YEAR(ufc_fights_2[[#This Row],[date]])</f>
        <v>2013</v>
      </c>
      <c r="AM3591" t="s">
        <v>3983</v>
      </c>
      <c r="AN3591">
        <v>101</v>
      </c>
      <c r="AO3591" t="s">
        <v>3918</v>
      </c>
      <c r="AP3591">
        <f>IF(ufc_fights_2[[#This Row],[winner]]="Red",ufc_fights_2[[#This Row],[r_fighter_id]],ufc_fights_2[[#This Row],[b_fighter_id]])</f>
        <v>2432</v>
      </c>
      <c r="AQ3591" t="str">
        <f>_xlfn.XLOOKUP(ufc_fights_2[[#This Row],[winnerID]],ufc_fighters[id],ufc_fighters[fighter_name],"xxx",0,1)</f>
        <v>Soa Palelei</v>
      </c>
    </row>
    <row r="3592" spans="1:43">
      <c r="A3592">
        <v>3436</v>
      </c>
      <c r="B3592">
        <v>598</v>
      </c>
      <c r="C3592">
        <f>_xlfn.XLOOKUP(ufc_fights_2[[#This Row],[r_fighter_id]],ufc_fighters[id],ufc_fighters[year],"xxx",0,1)</f>
        <v>1965</v>
      </c>
      <c r="D3592">
        <f>_xlfn.XLOOKUP(ufc_fights_2[[#This Row],[b_fighter_id]],ufc_fighters[id],ufc_fighters[year],"Prázdné",0,1)</f>
        <v>0</v>
      </c>
      <c r="E3592" s="10">
        <f>YEAR(ufc_fights_2[[#This Row],[date]])-ufc_fights_2[[#This Row],[r_year]]</f>
        <v>34</v>
      </c>
      <c r="F3592" s="10">
        <f>YEAR(ufc_fights_2[[#This Row],[date]])-ufc_fights_2[[#This Row],[b_year]]</f>
        <v>1999</v>
      </c>
      <c r="G3592">
        <v>0</v>
      </c>
      <c r="H3592">
        <v>0</v>
      </c>
      <c r="I3592">
        <v>0.75</v>
      </c>
      <c r="J3592">
        <v>0</v>
      </c>
      <c r="K3592">
        <v>0.85709999999999997</v>
      </c>
      <c r="L3592">
        <v>0.33329999999999999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</v>
      </c>
      <c r="T3592" s="2">
        <v>0</v>
      </c>
      <c r="U3592">
        <v>0.75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0.75</v>
      </c>
      <c r="AE3592">
        <v>0</v>
      </c>
      <c r="AF3592" t="s">
        <v>3910</v>
      </c>
      <c r="AG3592" s="2">
        <v>3.2407407407407406E-4</v>
      </c>
      <c r="AH3592" t="s">
        <v>4057</v>
      </c>
      <c r="AI3592">
        <v>1</v>
      </c>
      <c r="AJ3592" t="s">
        <v>3925</v>
      </c>
      <c r="AK3592" s="3">
        <v>36287</v>
      </c>
      <c r="AL3592" s="10">
        <f>YEAR(ufc_fights_2[[#This Row],[date]])</f>
        <v>1999</v>
      </c>
      <c r="AM3592" t="s">
        <v>3983</v>
      </c>
      <c r="AN3592">
        <v>155</v>
      </c>
      <c r="AO3592" t="s">
        <v>3913</v>
      </c>
      <c r="AP3592">
        <f>IF(ufc_fights_2[[#This Row],[winner]]="Red",ufc_fights_2[[#This Row],[r_fighter_id]],ufc_fights_2[[#This Row],[b_fighter_id]])</f>
        <v>3436</v>
      </c>
      <c r="AQ3592" t="str">
        <f>_xlfn.XLOOKUP(ufc_fights_2[[#This Row],[winnerID]],ufc_fighters[id],ufc_fighters[fighter_name],"xxx",0,1)</f>
        <v>Ron Waterman</v>
      </c>
    </row>
    <row r="3593" spans="1:43">
      <c r="A3593">
        <v>1037</v>
      </c>
      <c r="B3593">
        <v>788</v>
      </c>
      <c r="C3593">
        <f>_xlfn.XLOOKUP(ufc_fights_2[[#This Row],[r_fighter_id]],ufc_fighters[id],ufc_fighters[year],"xxx",0,1)</f>
        <v>1977</v>
      </c>
      <c r="D3593">
        <f>_xlfn.XLOOKUP(ufc_fights_2[[#This Row],[b_fighter_id]],ufc_fighters[id],ufc_fighters[year],"Prázdné",0,1)</f>
        <v>1973</v>
      </c>
      <c r="E3593" s="10">
        <f>YEAR(ufc_fights_2[[#This Row],[date]])-ufc_fights_2[[#This Row],[r_year]]</f>
        <v>22</v>
      </c>
      <c r="F3593" s="10">
        <f>YEAR(ufc_fights_2[[#This Row],[date]])-ufc_fights_2[[#This Row],[b_year]]</f>
        <v>26</v>
      </c>
      <c r="G3593">
        <v>1</v>
      </c>
      <c r="H3593">
        <v>0</v>
      </c>
      <c r="I3593">
        <v>0.78120000000000001</v>
      </c>
      <c r="J3593">
        <v>0</v>
      </c>
      <c r="K3593">
        <v>0.72309999999999997</v>
      </c>
      <c r="L3593">
        <v>0.16669999999999999</v>
      </c>
      <c r="M3593">
        <v>0.5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5.3356481481481484E-3</v>
      </c>
      <c r="T3593" s="2">
        <v>1.1226851851851851E-3</v>
      </c>
      <c r="U3593">
        <v>0.65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0.75</v>
      </c>
      <c r="AC3593">
        <v>0</v>
      </c>
      <c r="AD3593">
        <v>1</v>
      </c>
      <c r="AE3593">
        <v>0</v>
      </c>
      <c r="AF3593" t="s">
        <v>3915</v>
      </c>
      <c r="AG3593" s="2">
        <v>3.472222222222222E-3</v>
      </c>
      <c r="AH3593" t="s">
        <v>4081</v>
      </c>
      <c r="AI3593">
        <v>2</v>
      </c>
      <c r="AJ3593" t="s">
        <v>3925</v>
      </c>
      <c r="AK3593" s="3">
        <v>36357</v>
      </c>
      <c r="AL3593" s="10">
        <f>YEAR(ufc_fights_2[[#This Row],[date]])</f>
        <v>1999</v>
      </c>
      <c r="AM3593" t="s">
        <v>3983</v>
      </c>
      <c r="AN3593">
        <v>157</v>
      </c>
      <c r="AO3593" t="s">
        <v>3913</v>
      </c>
      <c r="AP3593">
        <f>IF(ufc_fights_2[[#This Row],[winner]]="Red",ufc_fights_2[[#This Row],[r_fighter_id]],ufc_fights_2[[#This Row],[b_fighter_id]])</f>
        <v>1037</v>
      </c>
      <c r="AQ3593" t="str">
        <f>_xlfn.XLOOKUP(ufc_fights_2[[#This Row],[winnerID]],ufc_fighters[id],ufc_fighters[fighter_name],"xxx",0,1)</f>
        <v>Travis Fulton</v>
      </c>
    </row>
    <row r="3594" spans="1:43">
      <c r="A3594">
        <v>3359</v>
      </c>
      <c r="B3594">
        <v>3458</v>
      </c>
      <c r="C3594">
        <f>_xlfn.XLOOKUP(ufc_fights_2[[#This Row],[r_fighter_id]],ufc_fighters[id],ufc_fighters[year],"xxx",0,1)</f>
        <v>1982</v>
      </c>
      <c r="D3594">
        <f>_xlfn.XLOOKUP(ufc_fights_2[[#This Row],[b_fighter_id]],ufc_fighters[id],ufc_fighters[year],"Prázdné",0,1)</f>
        <v>1977</v>
      </c>
      <c r="E3594" s="10">
        <f>YEAR(ufc_fights_2[[#This Row],[date]])-ufc_fights_2[[#This Row],[r_year]]</f>
        <v>33</v>
      </c>
      <c r="F3594" s="10">
        <f>YEAR(ufc_fights_2[[#This Row],[date]])-ufc_fights_2[[#This Row],[b_year]]</f>
        <v>38</v>
      </c>
      <c r="G3594">
        <v>0</v>
      </c>
      <c r="H3594">
        <v>0</v>
      </c>
      <c r="I3594">
        <v>0.52070000000000005</v>
      </c>
      <c r="J3594">
        <v>0.55169999999999997</v>
      </c>
      <c r="K3594">
        <v>0.58209999999999995</v>
      </c>
      <c r="L3594">
        <v>0.56110000000000004</v>
      </c>
      <c r="M3594">
        <v>0.8</v>
      </c>
      <c r="N3594">
        <v>0.33329999999999999</v>
      </c>
      <c r="O3594">
        <v>0</v>
      </c>
      <c r="P3594">
        <v>1</v>
      </c>
      <c r="Q3594">
        <v>0</v>
      </c>
      <c r="R3594">
        <v>0</v>
      </c>
      <c r="S3594" s="2">
        <v>2.0601851851851853E-3</v>
      </c>
      <c r="T3594" s="2">
        <v>3.4722222222222224E-4</v>
      </c>
      <c r="U3594">
        <v>0.4219</v>
      </c>
      <c r="V3594">
        <v>0.52669999999999995</v>
      </c>
      <c r="W3594">
        <v>0.75</v>
      </c>
      <c r="X3594">
        <v>0.84850000000000003</v>
      </c>
      <c r="Y3594">
        <v>1</v>
      </c>
      <c r="Z3594">
        <v>0.48149999999999998</v>
      </c>
      <c r="AA3594">
        <v>0.5302</v>
      </c>
      <c r="AB3594">
        <v>0.67649999999999999</v>
      </c>
      <c r="AC3594">
        <v>0.68</v>
      </c>
      <c r="AD3594">
        <v>0</v>
      </c>
      <c r="AE3594">
        <v>0</v>
      </c>
      <c r="AF3594" t="s">
        <v>3933</v>
      </c>
      <c r="AG3594" s="2">
        <v>1.5393518518518519E-3</v>
      </c>
      <c r="AH3594" t="s">
        <v>3927</v>
      </c>
      <c r="AI3594">
        <v>5</v>
      </c>
      <c r="AJ3594" t="s">
        <v>3914</v>
      </c>
      <c r="AK3594" s="3">
        <v>42168</v>
      </c>
      <c r="AL3594" s="10">
        <f>YEAR(ufc_fights_2[[#This Row],[date]])</f>
        <v>2015</v>
      </c>
      <c r="AM3594" t="s">
        <v>3983</v>
      </c>
      <c r="AN3594">
        <v>50</v>
      </c>
      <c r="AO3594" t="s">
        <v>3918</v>
      </c>
      <c r="AP3594">
        <f>IF(ufc_fights_2[[#This Row],[winner]]="Red",ufc_fights_2[[#This Row],[r_fighter_id]],ufc_fights_2[[#This Row],[b_fighter_id]])</f>
        <v>3458</v>
      </c>
      <c r="AQ3594" t="str">
        <f>_xlfn.XLOOKUP(ufc_fights_2[[#This Row],[winnerID]],ufc_fighters[id],ufc_fighters[fighter_name],"xxx",0,1)</f>
        <v>Fabricio Werdum</v>
      </c>
    </row>
    <row r="3595" spans="1:43">
      <c r="A3595">
        <v>3458</v>
      </c>
      <c r="B3595">
        <v>382</v>
      </c>
      <c r="C3595">
        <f>_xlfn.XLOOKUP(ufc_fights_2[[#This Row],[r_fighter_id]],ufc_fighters[id],ufc_fighters[year],"xxx",0,1)</f>
        <v>1977</v>
      </c>
      <c r="D3595">
        <f>_xlfn.XLOOKUP(ufc_fights_2[[#This Row],[b_fighter_id]],ufc_fighters[id],ufc_fighters[year],"Prázdné",0,1)</f>
        <v>1982</v>
      </c>
      <c r="E3595" s="10">
        <f>YEAR(ufc_fights_2[[#This Row],[date]])-ufc_fights_2[[#This Row],[r_year]]</f>
        <v>37</v>
      </c>
      <c r="F3595" s="10">
        <f>YEAR(ufc_fights_2[[#This Row],[date]])-ufc_fights_2[[#This Row],[b_year]]</f>
        <v>32</v>
      </c>
      <c r="G3595">
        <v>0</v>
      </c>
      <c r="H3595">
        <v>0</v>
      </c>
      <c r="I3595">
        <v>0.61729999999999996</v>
      </c>
      <c r="J3595">
        <v>0.3846</v>
      </c>
      <c r="K3595">
        <v>0.68130000000000002</v>
      </c>
      <c r="L3595">
        <v>0.4451</v>
      </c>
      <c r="M3595">
        <v>0.33329999999999999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3.5185185185185185E-3</v>
      </c>
      <c r="T3595" s="2">
        <v>5.5555555555555556E-4</v>
      </c>
      <c r="U3595">
        <v>0.53249999999999997</v>
      </c>
      <c r="V3595">
        <v>0.2903</v>
      </c>
      <c r="W3595">
        <v>0.875</v>
      </c>
      <c r="X3595">
        <v>1</v>
      </c>
      <c r="Y3595">
        <v>0.7</v>
      </c>
      <c r="Z3595">
        <v>0.60750000000000004</v>
      </c>
      <c r="AA3595">
        <v>0.3357</v>
      </c>
      <c r="AB3595">
        <v>0.75</v>
      </c>
      <c r="AC3595">
        <v>0.75</v>
      </c>
      <c r="AD3595">
        <v>1</v>
      </c>
      <c r="AE3595">
        <v>1</v>
      </c>
      <c r="AF3595" t="s">
        <v>3915</v>
      </c>
      <c r="AG3595" s="2">
        <v>3.472222222222222E-3</v>
      </c>
      <c r="AH3595" t="s">
        <v>3927</v>
      </c>
      <c r="AI3595">
        <v>5</v>
      </c>
      <c r="AJ3595" t="s">
        <v>3925</v>
      </c>
      <c r="AK3595" s="3">
        <v>41748</v>
      </c>
      <c r="AL3595" s="10">
        <f>YEAR(ufc_fights_2[[#This Row],[date]])</f>
        <v>2014</v>
      </c>
      <c r="AM3595" t="s">
        <v>3983</v>
      </c>
      <c r="AN3595">
        <v>49</v>
      </c>
      <c r="AO3595" t="s">
        <v>3913</v>
      </c>
      <c r="AP3595">
        <f>IF(ufc_fights_2[[#This Row],[winner]]="Red",ufc_fights_2[[#This Row],[r_fighter_id]],ufc_fights_2[[#This Row],[b_fighter_id]])</f>
        <v>3458</v>
      </c>
      <c r="AQ3595" t="str">
        <f>_xlfn.XLOOKUP(ufc_fights_2[[#This Row],[winnerID]],ufc_fighters[id],ufc_fighters[fighter_name],"xxx",0,1)</f>
        <v>Fabricio Werdum</v>
      </c>
    </row>
    <row r="3596" spans="1:43">
      <c r="A3596">
        <v>2327</v>
      </c>
      <c r="B3596">
        <v>3458</v>
      </c>
      <c r="C3596">
        <f>_xlfn.XLOOKUP(ufc_fights_2[[#This Row],[r_fighter_id]],ufc_fighters[id],ufc_fighters[year],"xxx",0,1)</f>
        <v>1976</v>
      </c>
      <c r="D3596">
        <f>_xlfn.XLOOKUP(ufc_fights_2[[#This Row],[b_fighter_id]],ufc_fighters[id],ufc_fighters[year],"Prázdné",0,1)</f>
        <v>1977</v>
      </c>
      <c r="E3596" s="10">
        <f>YEAR(ufc_fights_2[[#This Row],[date]])-ufc_fights_2[[#This Row],[r_year]]</f>
        <v>37</v>
      </c>
      <c r="F3596" s="10">
        <f>YEAR(ufc_fights_2[[#This Row],[date]])-ufc_fights_2[[#This Row],[b_year]]</f>
        <v>36</v>
      </c>
      <c r="G3596">
        <v>0</v>
      </c>
      <c r="H3596">
        <v>0</v>
      </c>
      <c r="I3596">
        <v>0.35</v>
      </c>
      <c r="J3596">
        <v>0.8649</v>
      </c>
      <c r="K3596">
        <v>0.62160000000000004</v>
      </c>
      <c r="L3596">
        <v>0.9</v>
      </c>
      <c r="M3596">
        <v>0</v>
      </c>
      <c r="N3596">
        <v>0.5</v>
      </c>
      <c r="O3596">
        <v>0</v>
      </c>
      <c r="P3596">
        <v>1</v>
      </c>
      <c r="Q3596">
        <v>0</v>
      </c>
      <c r="R3596">
        <v>0</v>
      </c>
      <c r="S3596" s="2">
        <v>1.4236111111111112E-3</v>
      </c>
      <c r="T3596" s="2">
        <v>1.9675925925925924E-3</v>
      </c>
      <c r="U3596">
        <v>0.32429999999999998</v>
      </c>
      <c r="V3596">
        <v>0.78259999999999996</v>
      </c>
      <c r="W3596">
        <v>0.5</v>
      </c>
      <c r="X3596">
        <v>1</v>
      </c>
      <c r="Y3596">
        <v>1</v>
      </c>
      <c r="Z3596">
        <v>0.2</v>
      </c>
      <c r="AA3596">
        <v>0.8</v>
      </c>
      <c r="AB3596">
        <v>0.8</v>
      </c>
      <c r="AC3596">
        <v>1</v>
      </c>
      <c r="AD3596">
        <v>0</v>
      </c>
      <c r="AE3596">
        <v>1</v>
      </c>
      <c r="AF3596" t="s">
        <v>3933</v>
      </c>
      <c r="AG3596" s="2">
        <v>1.8634259259259259E-3</v>
      </c>
      <c r="AH3596" t="s">
        <v>3927</v>
      </c>
      <c r="AI3596">
        <v>5</v>
      </c>
      <c r="AJ3596" t="s">
        <v>3939</v>
      </c>
      <c r="AK3596" s="3">
        <v>41433</v>
      </c>
      <c r="AL3596" s="10">
        <f>YEAR(ufc_fights_2[[#This Row],[date]])</f>
        <v>2013</v>
      </c>
      <c r="AM3596" t="s">
        <v>3983</v>
      </c>
      <c r="AN3596">
        <v>37</v>
      </c>
      <c r="AO3596" t="s">
        <v>3918</v>
      </c>
      <c r="AP3596">
        <f>IF(ufc_fights_2[[#This Row],[winner]]="Red",ufc_fights_2[[#This Row],[r_fighter_id]],ufc_fights_2[[#This Row],[b_fighter_id]])</f>
        <v>3458</v>
      </c>
      <c r="AQ3596" t="str">
        <f>_xlfn.XLOOKUP(ufc_fights_2[[#This Row],[winnerID]],ufc_fighters[id],ufc_fighters[fighter_name],"xxx",0,1)</f>
        <v>Fabricio Werdum</v>
      </c>
    </row>
    <row r="3597" spans="1:43">
      <c r="A3597">
        <v>3458</v>
      </c>
      <c r="B3597">
        <v>1235</v>
      </c>
      <c r="C3597">
        <f>_xlfn.XLOOKUP(ufc_fights_2[[#This Row],[r_fighter_id]],ufc_fighters[id],ufc_fighters[year],"xxx",0,1)</f>
        <v>1977</v>
      </c>
      <c r="D3597">
        <f>_xlfn.XLOOKUP(ufc_fights_2[[#This Row],[b_fighter_id]],ufc_fighters[id],ufc_fighters[year],"Prázdné",0,1)</f>
        <v>1987</v>
      </c>
      <c r="E3597" s="10">
        <f>YEAR(ufc_fights_2[[#This Row],[date]])-ufc_fights_2[[#This Row],[r_year]]</f>
        <v>43</v>
      </c>
      <c r="F3597" s="10">
        <f>YEAR(ufc_fights_2[[#This Row],[date]])-ufc_fights_2[[#This Row],[b_year]]</f>
        <v>33</v>
      </c>
      <c r="G3597">
        <v>0</v>
      </c>
      <c r="H3597">
        <v>0</v>
      </c>
      <c r="I3597">
        <v>0.8</v>
      </c>
      <c r="J3597">
        <v>0.57889999999999997</v>
      </c>
      <c r="K3597">
        <v>0.8</v>
      </c>
      <c r="L3597">
        <v>0.63639999999999997</v>
      </c>
      <c r="M3597">
        <v>0.5</v>
      </c>
      <c r="N3597">
        <v>0</v>
      </c>
      <c r="O3597">
        <v>1</v>
      </c>
      <c r="P3597">
        <v>0</v>
      </c>
      <c r="Q3597">
        <v>0</v>
      </c>
      <c r="R3597">
        <v>0</v>
      </c>
      <c r="S3597" s="2">
        <v>7.6388888888888893E-4</v>
      </c>
      <c r="T3597" s="2">
        <v>1.3888888888888889E-4</v>
      </c>
      <c r="U3597">
        <v>0.5</v>
      </c>
      <c r="V3597">
        <v>0.6</v>
      </c>
      <c r="W3597">
        <v>0</v>
      </c>
      <c r="X3597">
        <v>1</v>
      </c>
      <c r="Y3597">
        <v>0</v>
      </c>
      <c r="Z3597">
        <v>0.75</v>
      </c>
      <c r="AA3597">
        <v>0.33329999999999999</v>
      </c>
      <c r="AB3597">
        <v>0</v>
      </c>
      <c r="AC3597">
        <v>0</v>
      </c>
      <c r="AD3597">
        <v>1</v>
      </c>
      <c r="AE3597">
        <v>1</v>
      </c>
      <c r="AF3597" t="s">
        <v>3933</v>
      </c>
      <c r="AG3597" s="2">
        <v>1.736111111111111E-3</v>
      </c>
      <c r="AH3597" t="s">
        <v>3911</v>
      </c>
      <c r="AI3597">
        <v>3</v>
      </c>
      <c r="AK3597" s="3">
        <v>44037</v>
      </c>
      <c r="AL3597" s="10">
        <f>YEAR(ufc_fights_2[[#This Row],[date]])</f>
        <v>2020</v>
      </c>
      <c r="AM3597" t="s">
        <v>3983</v>
      </c>
      <c r="AN3597">
        <v>5</v>
      </c>
      <c r="AO3597" t="s">
        <v>3913</v>
      </c>
      <c r="AP3597">
        <f>IF(ufc_fights_2[[#This Row],[winner]]="Red",ufc_fights_2[[#This Row],[r_fighter_id]],ufc_fights_2[[#This Row],[b_fighter_id]])</f>
        <v>3458</v>
      </c>
      <c r="AQ3597" t="str">
        <f>_xlfn.XLOOKUP(ufc_fights_2[[#This Row],[winnerID]],ufc_fighters[id],ufc_fighters[fighter_name],"xxx",0,1)</f>
        <v>Fabricio Werdum</v>
      </c>
    </row>
    <row r="3598" spans="1:43">
      <c r="A3598">
        <v>3458</v>
      </c>
      <c r="B3598">
        <v>1282</v>
      </c>
      <c r="C3598">
        <f>_xlfn.XLOOKUP(ufc_fights_2[[#This Row],[r_fighter_id]],ufc_fighters[id],ufc_fighters[year],"xxx",0,1)</f>
        <v>1977</v>
      </c>
      <c r="D3598">
        <f>_xlfn.XLOOKUP(ufc_fights_2[[#This Row],[b_fighter_id]],ufc_fighters[id],ufc_fighters[year],"Prázdné",0,1)</f>
        <v>1983</v>
      </c>
      <c r="E3598" s="10">
        <f>YEAR(ufc_fights_2[[#This Row],[date]])-ufc_fights_2[[#This Row],[r_year]]</f>
        <v>40</v>
      </c>
      <c r="F3598" s="10">
        <f>YEAR(ufc_fights_2[[#This Row],[date]])-ufc_fights_2[[#This Row],[b_year]]</f>
        <v>34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0</v>
      </c>
      <c r="R3598">
        <v>0</v>
      </c>
      <c r="S3598" s="2">
        <v>3.5879629629629629E-4</v>
      </c>
      <c r="T3598" s="2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3933</v>
      </c>
      <c r="AG3598" s="2">
        <v>7.5231481481481482E-4</v>
      </c>
      <c r="AH3598" t="s">
        <v>3911</v>
      </c>
      <c r="AI3598">
        <v>3</v>
      </c>
      <c r="AJ3598" t="s">
        <v>3914</v>
      </c>
      <c r="AK3598" s="3">
        <v>43015</v>
      </c>
      <c r="AL3598" s="10">
        <f>YEAR(ufc_fights_2[[#This Row],[date]])</f>
        <v>2017</v>
      </c>
      <c r="AM3598" t="s">
        <v>3983</v>
      </c>
      <c r="AN3598">
        <v>1</v>
      </c>
      <c r="AO3598" t="s">
        <v>3913</v>
      </c>
      <c r="AP3598">
        <f>IF(ufc_fights_2[[#This Row],[winner]]="Red",ufc_fights_2[[#This Row],[r_fighter_id]],ufc_fights_2[[#This Row],[b_fighter_id]])</f>
        <v>3458</v>
      </c>
      <c r="AQ3598" t="str">
        <f>_xlfn.XLOOKUP(ufc_fights_2[[#This Row],[winnerID]],ufc_fighters[id],ufc_fighters[fighter_name],"xxx",0,1)</f>
        <v>Fabricio Werdum</v>
      </c>
    </row>
    <row r="3599" spans="1:43">
      <c r="A3599">
        <v>2294</v>
      </c>
      <c r="B3599">
        <v>3458</v>
      </c>
      <c r="C3599">
        <f>_xlfn.XLOOKUP(ufc_fights_2[[#This Row],[r_fighter_id]],ufc_fighters[id],ufc_fighters[year],"xxx",0,1)</f>
        <v>1976</v>
      </c>
      <c r="D3599">
        <f>_xlfn.XLOOKUP(ufc_fights_2[[#This Row],[b_fighter_id]],ufc_fighters[id],ufc_fighters[year],"Prázdné",0,1)</f>
        <v>1977</v>
      </c>
      <c r="E3599" s="10">
        <f>YEAR(ufc_fights_2[[#This Row],[date]])-ufc_fights_2[[#This Row],[r_year]]</f>
        <v>36</v>
      </c>
      <c r="F3599" s="10">
        <f>YEAR(ufc_fights_2[[#This Row],[date]])-ufc_fights_2[[#This Row],[b_year]]</f>
        <v>35</v>
      </c>
      <c r="G3599">
        <v>0</v>
      </c>
      <c r="H3599">
        <v>0</v>
      </c>
      <c r="I3599">
        <v>0.37680000000000002</v>
      </c>
      <c r="J3599">
        <v>0.66910000000000003</v>
      </c>
      <c r="K3599">
        <v>0.55559999999999998</v>
      </c>
      <c r="L3599">
        <v>0.67589999999999995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 s="2">
        <v>1.8981481481481482E-3</v>
      </c>
      <c r="T3599" s="2">
        <v>7.407407407407407E-4</v>
      </c>
      <c r="U3599">
        <v>0.3</v>
      </c>
      <c r="V3599">
        <v>0.53410000000000002</v>
      </c>
      <c r="W3599">
        <v>1</v>
      </c>
      <c r="X3599">
        <v>0.75</v>
      </c>
      <c r="Y3599">
        <v>0.95240000000000002</v>
      </c>
      <c r="Z3599">
        <v>0.35589999999999999</v>
      </c>
      <c r="AA3599">
        <v>0.64459999999999995</v>
      </c>
      <c r="AB3599">
        <v>0.44440000000000002</v>
      </c>
      <c r="AC3599">
        <v>0.86670000000000003</v>
      </c>
      <c r="AD3599">
        <v>1</v>
      </c>
      <c r="AE3599">
        <v>0</v>
      </c>
      <c r="AF3599" t="s">
        <v>3915</v>
      </c>
      <c r="AG3599" s="2">
        <v>3.472222222222222E-3</v>
      </c>
      <c r="AH3599" t="s">
        <v>3911</v>
      </c>
      <c r="AI3599">
        <v>3</v>
      </c>
      <c r="AJ3599" t="s">
        <v>3974</v>
      </c>
      <c r="AK3599" s="3">
        <v>40943</v>
      </c>
      <c r="AL3599" s="10">
        <f>YEAR(ufc_fights_2[[#This Row],[date]])</f>
        <v>2012</v>
      </c>
      <c r="AM3599" t="s">
        <v>3983</v>
      </c>
      <c r="AN3599">
        <v>1</v>
      </c>
      <c r="AO3599" t="s">
        <v>3918</v>
      </c>
      <c r="AP3599">
        <f>IF(ufc_fights_2[[#This Row],[winner]]="Red",ufc_fights_2[[#This Row],[r_fighter_id]],ufc_fights_2[[#This Row],[b_fighter_id]])</f>
        <v>3458</v>
      </c>
      <c r="AQ3599" t="str">
        <f>_xlfn.XLOOKUP(ufc_fights_2[[#This Row],[winnerID]],ufc_fighters[id],ufc_fighters[fighter_name],"xxx",0,1)</f>
        <v>Fabricio Werdum</v>
      </c>
    </row>
    <row r="3600" spans="1:43">
      <c r="A3600">
        <v>703</v>
      </c>
      <c r="B3600">
        <v>2274</v>
      </c>
      <c r="C3600">
        <f>_xlfn.XLOOKUP(ufc_fights_2[[#This Row],[r_fighter_id]],ufc_fighters[id],ufc_fighters[year],"xxx",0,1)</f>
        <v>1989</v>
      </c>
      <c r="D3600">
        <f>_xlfn.XLOOKUP(ufc_fights_2[[#This Row],[b_fighter_id]],ufc_fighters[id],ufc_fighters[year],"Prázdné",0,1)</f>
        <v>1992</v>
      </c>
      <c r="E3600" s="10">
        <f>YEAR(ufc_fights_2[[#This Row],[date]])-ufc_fights_2[[#This Row],[r_year]]</f>
        <v>31</v>
      </c>
      <c r="F3600" s="10">
        <f>YEAR(ufc_fights_2[[#This Row],[date]])-ufc_fights_2[[#This Row],[b_year]]</f>
        <v>28</v>
      </c>
      <c r="G3600">
        <v>2</v>
      </c>
      <c r="H3600">
        <v>0</v>
      </c>
      <c r="I3600">
        <v>0.61899999999999999</v>
      </c>
      <c r="J3600">
        <v>0.25</v>
      </c>
      <c r="K3600">
        <v>0.61899999999999999</v>
      </c>
      <c r="L3600">
        <v>0.25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2.7777777777777778E-4</v>
      </c>
      <c r="T3600" s="2">
        <v>0</v>
      </c>
      <c r="U3600">
        <v>0.61899999999999999</v>
      </c>
      <c r="V3600">
        <v>0</v>
      </c>
      <c r="W3600">
        <v>0</v>
      </c>
      <c r="X3600">
        <v>0</v>
      </c>
      <c r="Y3600">
        <v>1</v>
      </c>
      <c r="Z3600">
        <v>0.54549999999999998</v>
      </c>
      <c r="AA3600">
        <v>0.25</v>
      </c>
      <c r="AB3600">
        <v>0</v>
      </c>
      <c r="AC3600">
        <v>0</v>
      </c>
      <c r="AD3600">
        <v>0.7</v>
      </c>
      <c r="AE3600">
        <v>0</v>
      </c>
      <c r="AF3600" t="s">
        <v>3910</v>
      </c>
      <c r="AG3600" s="2">
        <v>5.2083333333333333E-4</v>
      </c>
      <c r="AH3600" t="s">
        <v>3911</v>
      </c>
      <c r="AI3600">
        <v>3</v>
      </c>
      <c r="AJ3600" t="s">
        <v>3931</v>
      </c>
      <c r="AK3600" s="3">
        <v>44114</v>
      </c>
      <c r="AL3600" s="10">
        <f>YEAR(ufc_fights_2[[#This Row],[date]])</f>
        <v>2020</v>
      </c>
      <c r="AM3600" t="s">
        <v>3983</v>
      </c>
      <c r="AN3600">
        <v>5</v>
      </c>
      <c r="AO3600" t="s">
        <v>3913</v>
      </c>
      <c r="AP3600">
        <f>IF(ufc_fights_2[[#This Row],[winner]]="Red",ufc_fights_2[[#This Row],[r_fighter_id]],ufc_fights_2[[#This Row],[b_fighter_id]])</f>
        <v>703</v>
      </c>
      <c r="AQ3600" t="str">
        <f>_xlfn.XLOOKUP(ufc_fights_2[[#This Row],[winnerID]],ufc_fighters[id],ufc_fighters[fighter_name],"xxx",0,1)</f>
        <v>Chris Daukaus</v>
      </c>
    </row>
    <row r="3601" spans="1:43">
      <c r="A3601">
        <v>703</v>
      </c>
      <c r="B3601">
        <v>2562</v>
      </c>
      <c r="C3601">
        <f>_xlfn.XLOOKUP(ufc_fights_2[[#This Row],[r_fighter_id]],ufc_fighters[id],ufc_fighters[year],"xxx",0,1)</f>
        <v>1989</v>
      </c>
      <c r="D3601">
        <f>_xlfn.XLOOKUP(ufc_fights_2[[#This Row],[b_fighter_id]],ufc_fighters[id],ufc_fighters[year],"Prázdné",0,1)</f>
        <v>1985</v>
      </c>
      <c r="E3601" s="10">
        <f>YEAR(ufc_fights_2[[#This Row],[date]])-ufc_fights_2[[#This Row],[r_year]]</f>
        <v>31</v>
      </c>
      <c r="F3601" s="10">
        <f>YEAR(ufc_fights_2[[#This Row],[date]])-ufc_fights_2[[#This Row],[b_year]]</f>
        <v>35</v>
      </c>
      <c r="G3601">
        <v>2</v>
      </c>
      <c r="H3601">
        <v>0</v>
      </c>
      <c r="I3601">
        <v>0.62709999999999999</v>
      </c>
      <c r="J3601">
        <v>0.32690000000000002</v>
      </c>
      <c r="K3601">
        <v>0.67159999999999997</v>
      </c>
      <c r="L3601">
        <v>0.33960000000000001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4.0509259259259258E-4</v>
      </c>
      <c r="T3601" s="2">
        <v>0</v>
      </c>
      <c r="U3601">
        <v>0.59179999999999999</v>
      </c>
      <c r="V3601">
        <v>0.2727</v>
      </c>
      <c r="W3601">
        <v>0.66669999999999996</v>
      </c>
      <c r="X3601">
        <v>1</v>
      </c>
      <c r="Y3601">
        <v>1</v>
      </c>
      <c r="Z3601">
        <v>0.57999999999999996</v>
      </c>
      <c r="AA3601">
        <v>0.2979</v>
      </c>
      <c r="AB3601">
        <v>0.85709999999999997</v>
      </c>
      <c r="AC3601">
        <v>0.6</v>
      </c>
      <c r="AD3601">
        <v>1</v>
      </c>
      <c r="AE3601">
        <v>0</v>
      </c>
      <c r="AF3601" t="s">
        <v>3910</v>
      </c>
      <c r="AG3601" s="2">
        <v>3.1018518518518517E-3</v>
      </c>
      <c r="AH3601" t="s">
        <v>3911</v>
      </c>
      <c r="AI3601">
        <v>3</v>
      </c>
      <c r="AJ3601" t="s">
        <v>3914</v>
      </c>
      <c r="AK3601" s="3">
        <v>44058</v>
      </c>
      <c r="AL3601" s="10">
        <f>YEAR(ufc_fights_2[[#This Row],[date]])</f>
        <v>2020</v>
      </c>
      <c r="AM3601" t="s">
        <v>3983</v>
      </c>
      <c r="AN3601">
        <v>1</v>
      </c>
      <c r="AO3601" t="s">
        <v>3913</v>
      </c>
      <c r="AP3601">
        <f>IF(ufc_fights_2[[#This Row],[winner]]="Red",ufc_fights_2[[#This Row],[r_fighter_id]],ufc_fights_2[[#This Row],[b_fighter_id]])</f>
        <v>703</v>
      </c>
      <c r="AQ3601" t="str">
        <f>_xlfn.XLOOKUP(ufc_fights_2[[#This Row],[winnerID]],ufc_fighters[id],ufc_fighters[fighter_name],"xxx",0,1)</f>
        <v>Chris Daukaus</v>
      </c>
    </row>
    <row r="3602" spans="1:43">
      <c r="A3602">
        <v>2374</v>
      </c>
      <c r="B3602">
        <v>703</v>
      </c>
      <c r="C3602">
        <f>_xlfn.XLOOKUP(ufc_fights_2[[#This Row],[r_fighter_id]],ufc_fighters[id],ufc_fighters[year],"xxx",0,1)</f>
        <v>1977</v>
      </c>
      <c r="D3602">
        <f>_xlfn.XLOOKUP(ufc_fights_2[[#This Row],[b_fighter_id]],ufc_fighters[id],ufc_fighters[year],"Prázdné",0,1)</f>
        <v>1989</v>
      </c>
      <c r="E3602" s="10">
        <f>YEAR(ufc_fights_2[[#This Row],[date]])-ufc_fights_2[[#This Row],[r_year]]</f>
        <v>44</v>
      </c>
      <c r="F3602" s="10">
        <f>YEAR(ufc_fights_2[[#This Row],[date]])-ufc_fights_2[[#This Row],[b_year]]</f>
        <v>32</v>
      </c>
      <c r="G3602">
        <v>0</v>
      </c>
      <c r="H3602">
        <v>0</v>
      </c>
      <c r="I3602">
        <v>0.5</v>
      </c>
      <c r="J3602">
        <v>0.60709999999999997</v>
      </c>
      <c r="K3602">
        <v>0.54549999999999998</v>
      </c>
      <c r="L3602">
        <v>0.60709999999999997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2.7777777777777778E-4</v>
      </c>
      <c r="T3602" s="2">
        <v>2.199074074074074E-4</v>
      </c>
      <c r="U3602">
        <v>0.375</v>
      </c>
      <c r="V3602">
        <v>0.59260000000000002</v>
      </c>
      <c r="W3602">
        <v>1</v>
      </c>
      <c r="X3602">
        <v>1</v>
      </c>
      <c r="Y3602">
        <v>0</v>
      </c>
      <c r="Z3602">
        <v>0.5</v>
      </c>
      <c r="AA3602">
        <v>0.57140000000000002</v>
      </c>
      <c r="AB3602">
        <v>0</v>
      </c>
      <c r="AC3602">
        <v>0.66669999999999996</v>
      </c>
      <c r="AD3602">
        <v>0</v>
      </c>
      <c r="AE3602">
        <v>1</v>
      </c>
      <c r="AF3602" t="s">
        <v>3910</v>
      </c>
      <c r="AG3602" s="2">
        <v>1.3310185185185185E-3</v>
      </c>
      <c r="AH3602" t="s">
        <v>3911</v>
      </c>
      <c r="AI3602">
        <v>3</v>
      </c>
      <c r="AJ3602" t="s">
        <v>3914</v>
      </c>
      <c r="AK3602" s="3">
        <v>44247</v>
      </c>
      <c r="AL3602" s="10">
        <f>YEAR(ufc_fights_2[[#This Row],[date]])</f>
        <v>2021</v>
      </c>
      <c r="AM3602" t="s">
        <v>3983</v>
      </c>
      <c r="AN3602">
        <v>1</v>
      </c>
      <c r="AO3602" t="s">
        <v>3918</v>
      </c>
      <c r="AP3602">
        <f>IF(ufc_fights_2[[#This Row],[winner]]="Red",ufc_fights_2[[#This Row],[r_fighter_id]],ufc_fights_2[[#This Row],[b_fighter_id]])</f>
        <v>703</v>
      </c>
      <c r="AQ3602" t="str">
        <f>_xlfn.XLOOKUP(ufc_fights_2[[#This Row],[winnerID]],ufc_fighters[id],ufc_fighters[fighter_name],"xxx",0,1)</f>
        <v>Chris Daukaus</v>
      </c>
    </row>
    <row r="3603" spans="1:43">
      <c r="A3603">
        <v>3436</v>
      </c>
      <c r="B3603">
        <v>1389</v>
      </c>
      <c r="C3603">
        <f>_xlfn.XLOOKUP(ufc_fights_2[[#This Row],[r_fighter_id]],ufc_fighters[id],ufc_fighters[year],"xxx",0,1)</f>
        <v>1965</v>
      </c>
      <c r="D3603">
        <f>_xlfn.XLOOKUP(ufc_fights_2[[#This Row],[b_fighter_id]],ufc_fighters[id],ufc_fighters[year],"Prázdné",0,1)</f>
        <v>1968</v>
      </c>
      <c r="E3603" s="10">
        <f>YEAR(ufc_fights_2[[#This Row],[date]])-ufc_fights_2[[#This Row],[r_year]]</f>
        <v>35</v>
      </c>
      <c r="F3603" s="10">
        <f>YEAR(ufc_fights_2[[#This Row],[date]])-ufc_fights_2[[#This Row],[b_year]]</f>
        <v>32</v>
      </c>
      <c r="G3603">
        <v>0</v>
      </c>
      <c r="H3603">
        <v>0</v>
      </c>
      <c r="I3603">
        <v>0.8226</v>
      </c>
      <c r="J3603">
        <v>0.46150000000000002</v>
      </c>
      <c r="K3603">
        <v>0.88200000000000001</v>
      </c>
      <c r="L3603">
        <v>0.75</v>
      </c>
      <c r="M3603">
        <v>0.6</v>
      </c>
      <c r="N3603">
        <v>0</v>
      </c>
      <c r="O3603">
        <v>1</v>
      </c>
      <c r="P3603">
        <v>1</v>
      </c>
      <c r="Q3603">
        <v>0</v>
      </c>
      <c r="R3603">
        <v>0</v>
      </c>
      <c r="S3603" s="2">
        <v>8.2986111111111108E-3</v>
      </c>
      <c r="T3603" s="2">
        <v>0</v>
      </c>
      <c r="U3603">
        <v>0.81630000000000003</v>
      </c>
      <c r="V3603">
        <v>0.5</v>
      </c>
      <c r="W3603">
        <v>0.88890000000000002</v>
      </c>
      <c r="X3603">
        <v>0.75</v>
      </c>
      <c r="Y3603">
        <v>0.33329999999999999</v>
      </c>
      <c r="Z3603">
        <v>0.5</v>
      </c>
      <c r="AA3603">
        <v>0.33329999999999999</v>
      </c>
      <c r="AB3603">
        <v>0.71430000000000005</v>
      </c>
      <c r="AC3603">
        <v>0.66669999999999996</v>
      </c>
      <c r="AD3603">
        <v>0.84909999999999997</v>
      </c>
      <c r="AE3603">
        <v>0.5</v>
      </c>
      <c r="AF3603" t="s">
        <v>3915</v>
      </c>
      <c r="AG3603" s="2">
        <v>3.472222222222222E-3</v>
      </c>
      <c r="AH3603" t="s">
        <v>3911</v>
      </c>
      <c r="AI3603">
        <v>3</v>
      </c>
      <c r="AJ3603" t="s">
        <v>3925</v>
      </c>
      <c r="AK3603" s="3">
        <v>36630</v>
      </c>
      <c r="AL3603" s="10">
        <f>YEAR(ufc_fights_2[[#This Row],[date]])</f>
        <v>2000</v>
      </c>
      <c r="AM3603" t="s">
        <v>3983</v>
      </c>
      <c r="AN3603">
        <v>160</v>
      </c>
      <c r="AO3603" t="s">
        <v>3913</v>
      </c>
      <c r="AP3603">
        <f>IF(ufc_fights_2[[#This Row],[winner]]="Red",ufc_fights_2[[#This Row],[r_fighter_id]],ufc_fights_2[[#This Row],[b_fighter_id]])</f>
        <v>3436</v>
      </c>
      <c r="AQ3603" t="str">
        <f>_xlfn.XLOOKUP(ufc_fights_2[[#This Row],[winnerID]],ufc_fighters[id],ufc_fighters[fighter_name],"xxx",0,1)</f>
        <v>Ron Waterman</v>
      </c>
    </row>
    <row r="3604" spans="1:43">
      <c r="A3604">
        <v>2951</v>
      </c>
      <c r="B3604">
        <v>635</v>
      </c>
      <c r="C3604">
        <f>_xlfn.XLOOKUP(ufc_fights_2[[#This Row],[r_fighter_id]],ufc_fighters[id],ufc_fighters[year],"xxx",0,1)</f>
        <v>1989</v>
      </c>
      <c r="D3604">
        <f>_xlfn.XLOOKUP(ufc_fights_2[[#This Row],[b_fighter_id]],ufc_fighters[id],ufc_fighters[year],"Prázdné",0,1)</f>
        <v>1981</v>
      </c>
      <c r="E3604" s="10">
        <f>YEAR(ufc_fights_2[[#This Row],[date]])-ufc_fights_2[[#This Row],[r_year]]</f>
        <v>28</v>
      </c>
      <c r="F3604" s="10">
        <f>YEAR(ufc_fights_2[[#This Row],[date]])-ufc_fights_2[[#This Row],[b_year]]</f>
        <v>36</v>
      </c>
      <c r="G3604">
        <v>1</v>
      </c>
      <c r="H3604">
        <v>0</v>
      </c>
      <c r="I3604">
        <v>0.44590000000000002</v>
      </c>
      <c r="J3604">
        <v>0.43369999999999997</v>
      </c>
      <c r="K3604">
        <v>0.45529999999999998</v>
      </c>
      <c r="L3604">
        <v>0.43369999999999997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6.7129629629629625E-4</v>
      </c>
      <c r="T3604" s="2">
        <v>0</v>
      </c>
      <c r="U3604">
        <v>0.35639999999999999</v>
      </c>
      <c r="V3604">
        <v>0.40510000000000002</v>
      </c>
      <c r="W3604">
        <v>0.91669999999999996</v>
      </c>
      <c r="X3604">
        <v>0.80649999999999999</v>
      </c>
      <c r="Y3604">
        <v>1</v>
      </c>
      <c r="Z3604">
        <v>0.3947</v>
      </c>
      <c r="AA3604">
        <v>0.39729999999999999</v>
      </c>
      <c r="AB3604">
        <v>0.66669999999999996</v>
      </c>
      <c r="AC3604">
        <v>0.7</v>
      </c>
      <c r="AD3604">
        <v>0.69230000000000003</v>
      </c>
      <c r="AE3604">
        <v>0</v>
      </c>
      <c r="AF3604" t="s">
        <v>3910</v>
      </c>
      <c r="AG3604" s="2">
        <v>2.5000000000000001E-3</v>
      </c>
      <c r="AH3604" t="s">
        <v>3911</v>
      </c>
      <c r="AI3604">
        <v>3</v>
      </c>
      <c r="AJ3604" t="s">
        <v>3923</v>
      </c>
      <c r="AK3604" s="3">
        <v>42868</v>
      </c>
      <c r="AL3604" s="10">
        <f>YEAR(ufc_fights_2[[#This Row],[date]])</f>
        <v>2017</v>
      </c>
      <c r="AM3604" t="s">
        <v>3983</v>
      </c>
      <c r="AN3604">
        <v>98</v>
      </c>
      <c r="AO3604" t="s">
        <v>3913</v>
      </c>
      <c r="AP3604">
        <f>IF(ufc_fights_2[[#This Row],[winner]]="Red",ufc_fights_2[[#This Row],[r_fighter_id]],ufc_fights_2[[#This Row],[b_fighter_id]])</f>
        <v>2951</v>
      </c>
      <c r="AQ3604" t="str">
        <f>_xlfn.XLOOKUP(ufc_fights_2[[#This Row],[winnerID]],ufc_fighters[id],ufc_fighters[fighter_name],"xxx",0,1)</f>
        <v>Chase Sherman</v>
      </c>
    </row>
    <row r="3605" spans="1:43">
      <c r="A3605">
        <v>1719</v>
      </c>
      <c r="B3605">
        <v>1458</v>
      </c>
      <c r="C3605">
        <f>_xlfn.XLOOKUP(ufc_fights_2[[#This Row],[r_fighter_id]],ufc_fighters[id],ufc_fighters[year],"xxx",0,1)</f>
        <v>1980</v>
      </c>
      <c r="D3605">
        <f>_xlfn.XLOOKUP(ufc_fights_2[[#This Row],[b_fighter_id]],ufc_fighters[id],ufc_fighters[year],"Prázdné",0,1)</f>
        <v>1978</v>
      </c>
      <c r="E3605" s="10">
        <f>YEAR(ufc_fights_2[[#This Row],[date]])-ufc_fights_2[[#This Row],[r_year]]</f>
        <v>25</v>
      </c>
      <c r="F3605" s="10">
        <f>YEAR(ufc_fights_2[[#This Row],[date]])-ufc_fights_2[[#This Row],[b_year]]</f>
        <v>27</v>
      </c>
      <c r="G3605">
        <v>1</v>
      </c>
      <c r="H3605">
        <v>0</v>
      </c>
      <c r="I3605">
        <v>0.66669999999999996</v>
      </c>
      <c r="J3605">
        <v>0.5</v>
      </c>
      <c r="K3605">
        <v>0.76919999999999999</v>
      </c>
      <c r="L3605">
        <v>0.5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9.6064814814814819E-4</v>
      </c>
      <c r="T3605" s="2">
        <v>6.9444444444444444E-5</v>
      </c>
      <c r="U3605">
        <v>0.58330000000000004</v>
      </c>
      <c r="V3605">
        <v>0.25</v>
      </c>
      <c r="W3605">
        <v>1</v>
      </c>
      <c r="X3605">
        <v>0</v>
      </c>
      <c r="Y3605">
        <v>1</v>
      </c>
      <c r="Z3605">
        <v>0.625</v>
      </c>
      <c r="AA3605">
        <v>0.4</v>
      </c>
      <c r="AB3605">
        <v>0.66669999999999996</v>
      </c>
      <c r="AC3605">
        <v>1</v>
      </c>
      <c r="AD3605">
        <v>0.75</v>
      </c>
      <c r="AE3605">
        <v>0</v>
      </c>
      <c r="AF3605" t="s">
        <v>3910</v>
      </c>
      <c r="AG3605" s="2">
        <v>1.3310185185185185E-3</v>
      </c>
      <c r="AH3605" t="s">
        <v>3911</v>
      </c>
      <c r="AI3605">
        <v>3</v>
      </c>
      <c r="AJ3605" t="s">
        <v>3914</v>
      </c>
      <c r="AK3605" s="3">
        <v>38388</v>
      </c>
      <c r="AL3605" s="10">
        <f>YEAR(ufc_fights_2[[#This Row],[date]])</f>
        <v>2005</v>
      </c>
      <c r="AM3605" t="s">
        <v>3983</v>
      </c>
      <c r="AN3605">
        <v>1</v>
      </c>
      <c r="AO3605" t="s">
        <v>3913</v>
      </c>
      <c r="AP3605">
        <f>IF(ufc_fights_2[[#This Row],[winner]]="Red",ufc_fights_2[[#This Row],[r_fighter_id]],ufc_fights_2[[#This Row],[b_fighter_id]])</f>
        <v>1719</v>
      </c>
      <c r="AQ3605" t="str">
        <f>_xlfn.XLOOKUP(ufc_fights_2[[#This Row],[winnerID]],ufc_fighters[id],ufc_fighters[fighter_name],"xxx",0,1)</f>
        <v>Mike Kyle</v>
      </c>
    </row>
    <row r="3606" spans="1:43">
      <c r="A3606">
        <v>1719</v>
      </c>
      <c r="B3606">
        <v>3006</v>
      </c>
      <c r="C3606">
        <f>_xlfn.XLOOKUP(ufc_fights_2[[#This Row],[r_fighter_id]],ufc_fighters[id],ufc_fighters[year],"xxx",0,1)</f>
        <v>1980</v>
      </c>
      <c r="D3606">
        <f>_xlfn.XLOOKUP(ufc_fights_2[[#This Row],[b_fighter_id]],ufc_fighters[id],ufc_fighters[year],"Prázdné",0,1)</f>
        <v>1979</v>
      </c>
      <c r="E3606" s="10">
        <f>YEAR(ufc_fights_2[[#This Row],[date]])-ufc_fights_2[[#This Row],[r_year]]</f>
        <v>24</v>
      </c>
      <c r="F3606" s="10">
        <f>YEAR(ufc_fights_2[[#This Row],[date]])-ufc_fights_2[[#This Row],[b_year]]</f>
        <v>25</v>
      </c>
      <c r="G3606">
        <v>1</v>
      </c>
      <c r="H3606">
        <v>0</v>
      </c>
      <c r="I3606">
        <v>0.86670000000000003</v>
      </c>
      <c r="J3606">
        <v>0</v>
      </c>
      <c r="K3606">
        <v>0.87270000000000003</v>
      </c>
      <c r="L3606">
        <v>0.75</v>
      </c>
      <c r="M3606">
        <v>0</v>
      </c>
      <c r="N3606">
        <v>0</v>
      </c>
      <c r="O3606">
        <v>1</v>
      </c>
      <c r="P3606">
        <v>3</v>
      </c>
      <c r="Q3606">
        <v>0</v>
      </c>
      <c r="R3606">
        <v>0</v>
      </c>
      <c r="S3606" s="2">
        <v>2.7777777777777779E-3</v>
      </c>
      <c r="T3606" s="2">
        <v>1.3888888888888889E-4</v>
      </c>
      <c r="U3606">
        <v>0.8</v>
      </c>
      <c r="V3606">
        <v>0</v>
      </c>
      <c r="W3606">
        <v>1</v>
      </c>
      <c r="X3606">
        <v>1</v>
      </c>
      <c r="Y3606">
        <v>0</v>
      </c>
      <c r="Z3606">
        <v>0.66669999999999996</v>
      </c>
      <c r="AA3606">
        <v>0</v>
      </c>
      <c r="AB3606">
        <v>1</v>
      </c>
      <c r="AC3606">
        <v>0</v>
      </c>
      <c r="AD3606">
        <v>0.8</v>
      </c>
      <c r="AE3606">
        <v>0</v>
      </c>
      <c r="AF3606" t="s">
        <v>3910</v>
      </c>
      <c r="AG3606" s="2">
        <v>3.460648148148148E-3</v>
      </c>
      <c r="AH3606" t="s">
        <v>3911</v>
      </c>
      <c r="AI3606">
        <v>3</v>
      </c>
      <c r="AJ3606" t="s">
        <v>3925</v>
      </c>
      <c r="AK3606" s="3">
        <v>38079</v>
      </c>
      <c r="AL3606" s="10">
        <f>YEAR(ufc_fights_2[[#This Row],[date]])</f>
        <v>2004</v>
      </c>
      <c r="AM3606" t="s">
        <v>3983</v>
      </c>
      <c r="AN3606">
        <v>1</v>
      </c>
      <c r="AO3606" t="s">
        <v>3913</v>
      </c>
      <c r="AP3606">
        <f>IF(ufc_fights_2[[#This Row],[winner]]="Red",ufc_fights_2[[#This Row],[r_fighter_id]],ufc_fights_2[[#This Row],[b_fighter_id]])</f>
        <v>1719</v>
      </c>
      <c r="AQ3606" t="str">
        <f>_xlfn.XLOOKUP(ufc_fights_2[[#This Row],[winnerID]],ufc_fighters[id],ufc_fighters[fighter_name],"xxx",0,1)</f>
        <v>Mike Kyle</v>
      </c>
    </row>
    <row r="3607" spans="1:43">
      <c r="A3607">
        <v>3454</v>
      </c>
      <c r="B3607">
        <v>2507</v>
      </c>
      <c r="C3607">
        <f>_xlfn.XLOOKUP(ufc_fights_2[[#This Row],[r_fighter_id]],ufc_fighters[id],ufc_fighters[year],"xxx",0,1)</f>
        <v>1975</v>
      </c>
      <c r="D3607">
        <f>_xlfn.XLOOKUP(ufc_fights_2[[#This Row],[b_fighter_id]],ufc_fighters[id],ufc_fighters[year],"Prázdné",0,1)</f>
        <v>1972</v>
      </c>
      <c r="E3607" s="10">
        <f>YEAR(ufc_fights_2[[#This Row],[date]])-ufc_fights_2[[#This Row],[r_year]]</f>
        <v>31</v>
      </c>
      <c r="F3607" s="10">
        <f>YEAR(ufc_fights_2[[#This Row],[date]])-ufc_fights_2[[#This Row],[b_year]]</f>
        <v>34</v>
      </c>
      <c r="G3607">
        <v>1</v>
      </c>
      <c r="H3607">
        <v>1</v>
      </c>
      <c r="I3607">
        <v>0.29609999999999997</v>
      </c>
      <c r="J3607">
        <v>0.4486</v>
      </c>
      <c r="K3607">
        <v>0.39360000000000001</v>
      </c>
      <c r="L3607">
        <v>0.55469999999999997</v>
      </c>
      <c r="M3607">
        <v>1</v>
      </c>
      <c r="N3607">
        <v>0.2727</v>
      </c>
      <c r="O3607">
        <v>0</v>
      </c>
      <c r="P3607">
        <v>0</v>
      </c>
      <c r="Q3607">
        <v>1</v>
      </c>
      <c r="R3607">
        <v>0</v>
      </c>
      <c r="S3607" s="2">
        <v>2.0717592592592593E-3</v>
      </c>
      <c r="T3607" s="2">
        <v>2.9629629629629628E-3</v>
      </c>
      <c r="U3607">
        <v>0.28000000000000003</v>
      </c>
      <c r="V3607">
        <v>0.40820000000000001</v>
      </c>
      <c r="W3607">
        <v>0.5</v>
      </c>
      <c r="X3607">
        <v>1</v>
      </c>
      <c r="Y3607">
        <v>1</v>
      </c>
      <c r="Z3607">
        <v>0.23569999999999999</v>
      </c>
      <c r="AA3607">
        <v>0.35210000000000002</v>
      </c>
      <c r="AB3607">
        <v>0.57140000000000002</v>
      </c>
      <c r="AC3607">
        <v>0.59260000000000002</v>
      </c>
      <c r="AD3607">
        <v>0.38100000000000001</v>
      </c>
      <c r="AE3607">
        <v>0.77780000000000005</v>
      </c>
      <c r="AF3607" t="s">
        <v>3915</v>
      </c>
      <c r="AG3607" s="2">
        <v>3.472222222222222E-3</v>
      </c>
      <c r="AH3607" t="s">
        <v>3911</v>
      </c>
      <c r="AI3607">
        <v>3</v>
      </c>
      <c r="AJ3607" t="s">
        <v>3914</v>
      </c>
      <c r="AK3607" s="3">
        <v>39081</v>
      </c>
      <c r="AL3607" s="10">
        <f>YEAR(ufc_fights_2[[#This Row],[date]])</f>
        <v>2006</v>
      </c>
      <c r="AM3607" t="s">
        <v>3983</v>
      </c>
      <c r="AN3607">
        <v>1</v>
      </c>
      <c r="AO3607" t="s">
        <v>3913</v>
      </c>
      <c r="AP3607">
        <f>IF(ufc_fights_2[[#This Row],[winner]]="Red",ufc_fights_2[[#This Row],[r_fighter_id]],ufc_fights_2[[#This Row],[b_fighter_id]])</f>
        <v>3454</v>
      </c>
      <c r="AQ3607" t="str">
        <f>_xlfn.XLOOKUP(ufc_fights_2[[#This Row],[winnerID]],ufc_fighters[id],ufc_fighters[fighter_name],"xxx",0,1)</f>
        <v>Christian Wellisch</v>
      </c>
    </row>
    <row r="3608" spans="1:43">
      <c r="A3608">
        <v>3454</v>
      </c>
      <c r="B3608">
        <v>1578</v>
      </c>
      <c r="C3608">
        <f>_xlfn.XLOOKUP(ufc_fights_2[[#This Row],[r_fighter_id]],ufc_fighters[id],ufc_fighters[year],"xxx",0,1)</f>
        <v>1975</v>
      </c>
      <c r="D3608">
        <f>_xlfn.XLOOKUP(ufc_fights_2[[#This Row],[b_fighter_id]],ufc_fighters[id],ufc_fighters[year],"Prázdné",0,1)</f>
        <v>1978</v>
      </c>
      <c r="E3608" s="10">
        <f>YEAR(ufc_fights_2[[#This Row],[date]])-ufc_fights_2[[#This Row],[r_year]]</f>
        <v>32</v>
      </c>
      <c r="F3608" s="10">
        <f>YEAR(ufc_fights_2[[#This Row],[date]])-ufc_fights_2[[#This Row],[b_year]]</f>
        <v>29</v>
      </c>
      <c r="G3608">
        <v>0</v>
      </c>
      <c r="H3608">
        <v>0</v>
      </c>
      <c r="I3608">
        <v>0.54549999999999998</v>
      </c>
      <c r="J3608">
        <v>0.60709999999999997</v>
      </c>
      <c r="K3608">
        <v>0.58330000000000004</v>
      </c>
      <c r="L3608">
        <v>0.71430000000000005</v>
      </c>
      <c r="M3608">
        <v>1</v>
      </c>
      <c r="N3608">
        <v>0</v>
      </c>
      <c r="O3608">
        <v>2</v>
      </c>
      <c r="P3608">
        <v>0</v>
      </c>
      <c r="Q3608">
        <v>0</v>
      </c>
      <c r="R3608">
        <v>0</v>
      </c>
      <c r="S3608" s="2">
        <v>5.5555555555555556E-4</v>
      </c>
      <c r="T3608" s="2">
        <v>8.564814814814815E-4</v>
      </c>
      <c r="U3608">
        <v>0</v>
      </c>
      <c r="V3608">
        <v>0.5</v>
      </c>
      <c r="W3608">
        <v>0.66669999999999996</v>
      </c>
      <c r="X3608">
        <v>1</v>
      </c>
      <c r="Y3608">
        <v>1</v>
      </c>
      <c r="Z3608">
        <v>0</v>
      </c>
      <c r="AA3608">
        <v>0.5</v>
      </c>
      <c r="AB3608">
        <v>0.6</v>
      </c>
      <c r="AC3608">
        <v>0.66669999999999996</v>
      </c>
      <c r="AD3608">
        <v>0</v>
      </c>
      <c r="AE3608">
        <v>0</v>
      </c>
      <c r="AF3608" t="s">
        <v>3933</v>
      </c>
      <c r="AG3608" s="2">
        <v>2.3032407407407407E-3</v>
      </c>
      <c r="AH3608" t="s">
        <v>3911</v>
      </c>
      <c r="AI3608">
        <v>3</v>
      </c>
      <c r="AJ3608" t="s">
        <v>3967</v>
      </c>
      <c r="AK3608" s="3">
        <v>39347</v>
      </c>
      <c r="AL3608" s="10">
        <f>YEAR(ufc_fights_2[[#This Row],[date]])</f>
        <v>2007</v>
      </c>
      <c r="AM3608" t="s">
        <v>3983</v>
      </c>
      <c r="AN3608">
        <v>63</v>
      </c>
      <c r="AO3608" t="s">
        <v>3913</v>
      </c>
      <c r="AP3608">
        <f>IF(ufc_fights_2[[#This Row],[winner]]="Red",ufc_fights_2[[#This Row],[r_fighter_id]],ufc_fights_2[[#This Row],[b_fighter_id]])</f>
        <v>3454</v>
      </c>
      <c r="AQ3608" t="str">
        <f>_xlfn.XLOOKUP(ufc_fights_2[[#This Row],[winnerID]],ufc_fighters[id],ufc_fighters[fighter_name],"xxx",0,1)</f>
        <v>Christian Wellisch</v>
      </c>
    </row>
    <row r="3609" spans="1:43">
      <c r="A3609">
        <v>2163</v>
      </c>
      <c r="B3609">
        <v>2507</v>
      </c>
      <c r="C3609">
        <f>_xlfn.XLOOKUP(ufc_fights_2[[#This Row],[r_fighter_id]],ufc_fighters[id],ufc_fighters[year],"xxx",0,1)</f>
        <v>1971</v>
      </c>
      <c r="D3609">
        <f>_xlfn.XLOOKUP(ufc_fights_2[[#This Row],[b_fighter_id]],ufc_fighters[id],ufc_fighters[year],"Prázdné",0,1)</f>
        <v>1972</v>
      </c>
      <c r="E3609" s="10">
        <f>YEAR(ufc_fights_2[[#This Row],[date]])-ufc_fights_2[[#This Row],[r_year]]</f>
        <v>35</v>
      </c>
      <c r="F3609" s="10">
        <f>YEAR(ufc_fights_2[[#This Row],[date]])-ufc_fights_2[[#This Row],[b_year]]</f>
        <v>34</v>
      </c>
      <c r="G3609">
        <v>1</v>
      </c>
      <c r="H3609">
        <v>0</v>
      </c>
      <c r="I3609">
        <v>0.69230000000000003</v>
      </c>
      <c r="J3609">
        <v>0.47060000000000002</v>
      </c>
      <c r="K3609">
        <v>0.75760000000000005</v>
      </c>
      <c r="L3609">
        <v>0.52629999999999999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 s="2">
        <v>7.407407407407407E-4</v>
      </c>
      <c r="T3609" s="2">
        <v>1.0416666666666667E-4</v>
      </c>
      <c r="U3609">
        <v>0.63639999999999997</v>
      </c>
      <c r="V3609">
        <v>0.25</v>
      </c>
      <c r="W3609">
        <v>1</v>
      </c>
      <c r="X3609">
        <v>1</v>
      </c>
      <c r="Y3609">
        <v>1</v>
      </c>
      <c r="Z3609">
        <v>0.25</v>
      </c>
      <c r="AA3609">
        <v>0.33329999999999999</v>
      </c>
      <c r="AB3609">
        <v>0.69230000000000003</v>
      </c>
      <c r="AC3609">
        <v>0.8</v>
      </c>
      <c r="AD3609">
        <v>0.88890000000000002</v>
      </c>
      <c r="AE3609">
        <v>0</v>
      </c>
      <c r="AF3609" t="s">
        <v>3910</v>
      </c>
      <c r="AG3609" s="2">
        <v>1.8749999999999999E-3</v>
      </c>
      <c r="AH3609" t="s">
        <v>3911</v>
      </c>
      <c r="AI3609">
        <v>3</v>
      </c>
      <c r="AJ3609" t="s">
        <v>3914</v>
      </c>
      <c r="AK3609" s="3">
        <v>38906</v>
      </c>
      <c r="AL3609" s="10">
        <f>YEAR(ufc_fights_2[[#This Row],[date]])</f>
        <v>2006</v>
      </c>
      <c r="AM3609" t="s">
        <v>3983</v>
      </c>
      <c r="AN3609">
        <v>1</v>
      </c>
      <c r="AO3609" t="s">
        <v>3913</v>
      </c>
      <c r="AP3609">
        <f>IF(ufc_fights_2[[#This Row],[winner]]="Red",ufc_fights_2[[#This Row],[r_fighter_id]],ufc_fights_2[[#This Row],[b_fighter_id]])</f>
        <v>2163</v>
      </c>
      <c r="AQ3609" t="str">
        <f>_xlfn.XLOOKUP(ufc_fights_2[[#This Row],[winnerID]],ufc_fighters[id],ufc_fighters[fighter_name],"xxx",0,1)</f>
        <v>Jeff Monson</v>
      </c>
    </row>
    <row r="3610" spans="1:43">
      <c r="A3610">
        <v>2163</v>
      </c>
      <c r="B3610">
        <v>1358</v>
      </c>
      <c r="C3610">
        <f>_xlfn.XLOOKUP(ufc_fights_2[[#This Row],[r_fighter_id]],ufc_fighters[id],ufc_fighters[year],"xxx",0,1)</f>
        <v>1971</v>
      </c>
      <c r="D3610">
        <f>_xlfn.XLOOKUP(ufc_fights_2[[#This Row],[b_fighter_id]],ufc_fighters[id],ufc_fighters[year],"Prázdné",0,1)</f>
        <v>1973</v>
      </c>
      <c r="E3610" s="10">
        <f>YEAR(ufc_fights_2[[#This Row],[date]])-ufc_fights_2[[#This Row],[r_year]]</f>
        <v>35</v>
      </c>
      <c r="F3610" s="10">
        <f>YEAR(ufc_fights_2[[#This Row],[date]])-ufc_fights_2[[#This Row],[b_year]]</f>
        <v>33</v>
      </c>
      <c r="G3610">
        <v>0</v>
      </c>
      <c r="H3610">
        <v>0</v>
      </c>
      <c r="I3610">
        <v>0.90910000000000002</v>
      </c>
      <c r="J3610">
        <v>0.625</v>
      </c>
      <c r="K3610">
        <v>0.9032</v>
      </c>
      <c r="L3610">
        <v>0.76919999999999999</v>
      </c>
      <c r="M3610">
        <v>0.33329999999999999</v>
      </c>
      <c r="N3610">
        <v>0</v>
      </c>
      <c r="O3610">
        <v>1</v>
      </c>
      <c r="P3610">
        <v>1</v>
      </c>
      <c r="Q3610">
        <v>1</v>
      </c>
      <c r="R3610">
        <v>0</v>
      </c>
      <c r="S3610" s="2">
        <v>2.0949074074074073E-3</v>
      </c>
      <c r="T3610" s="2">
        <v>8.4490740740740739E-4</v>
      </c>
      <c r="U3610">
        <v>0.75</v>
      </c>
      <c r="V3610">
        <v>0.5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0.75</v>
      </c>
      <c r="AC3610">
        <v>1</v>
      </c>
      <c r="AD3610">
        <v>1</v>
      </c>
      <c r="AE3610">
        <v>1</v>
      </c>
      <c r="AF3610" t="s">
        <v>3933</v>
      </c>
      <c r="AG3610" s="2">
        <v>3.1828703703703702E-3</v>
      </c>
      <c r="AH3610" t="s">
        <v>3911</v>
      </c>
      <c r="AI3610">
        <v>3</v>
      </c>
      <c r="AJ3610" t="s">
        <v>3914</v>
      </c>
      <c r="AK3610" s="3">
        <v>38752</v>
      </c>
      <c r="AL3610" s="10">
        <f>YEAR(ufc_fights_2[[#This Row],[date]])</f>
        <v>2006</v>
      </c>
      <c r="AM3610" t="s">
        <v>3983</v>
      </c>
      <c r="AN3610">
        <v>1</v>
      </c>
      <c r="AO3610" t="s">
        <v>3913</v>
      </c>
      <c r="AP3610">
        <f>IF(ufc_fights_2[[#This Row],[winner]]="Red",ufc_fights_2[[#This Row],[r_fighter_id]],ufc_fights_2[[#This Row],[b_fighter_id]])</f>
        <v>2163</v>
      </c>
      <c r="AQ3610" t="str">
        <f>_xlfn.XLOOKUP(ufc_fights_2[[#This Row],[winnerID]],ufc_fighters[id],ufc_fighters[fighter_name],"xxx",0,1)</f>
        <v>Jeff Monson</v>
      </c>
    </row>
    <row r="3611" spans="1:43">
      <c r="A3611">
        <v>2163</v>
      </c>
      <c r="B3611">
        <v>657</v>
      </c>
      <c r="C3611">
        <f>_xlfn.XLOOKUP(ufc_fights_2[[#This Row],[r_fighter_id]],ufc_fighters[id],ufc_fighters[year],"xxx",0,1)</f>
        <v>1971</v>
      </c>
      <c r="D3611">
        <f>_xlfn.XLOOKUP(ufc_fights_2[[#This Row],[b_fighter_id]],ufc_fighters[id],ufc_fighters[year],"Prázdné",0,1)</f>
        <v>1978</v>
      </c>
      <c r="E3611" s="10">
        <f>YEAR(ufc_fights_2[[#This Row],[date]])-ufc_fights_2[[#This Row],[r_year]]</f>
        <v>35</v>
      </c>
      <c r="F3611" s="10">
        <f>YEAR(ufc_fights_2[[#This Row],[date]])-ufc_fights_2[[#This Row],[b_year]]</f>
        <v>28</v>
      </c>
      <c r="G3611">
        <v>0</v>
      </c>
      <c r="H3611">
        <v>0</v>
      </c>
      <c r="I3611">
        <v>0.29089999999999999</v>
      </c>
      <c r="J3611">
        <v>0.37740000000000001</v>
      </c>
      <c r="K3611">
        <v>0.64170000000000005</v>
      </c>
      <c r="L3611">
        <v>0.43219999999999997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4.2708333333333331E-3</v>
      </c>
      <c r="T3611" s="2">
        <v>7.9861111111111116E-4</v>
      </c>
      <c r="U3611">
        <v>0.17199999999999999</v>
      </c>
      <c r="V3611">
        <v>0.1772</v>
      </c>
      <c r="W3611">
        <v>0.91669999999999996</v>
      </c>
      <c r="X3611">
        <v>1</v>
      </c>
      <c r="Y3611">
        <v>0.95450000000000002</v>
      </c>
      <c r="Z3611">
        <v>0.17979999999999999</v>
      </c>
      <c r="AA3611">
        <v>0.34689999999999999</v>
      </c>
      <c r="AB3611">
        <v>0.90910000000000002</v>
      </c>
      <c r="AC3611">
        <v>0.75</v>
      </c>
      <c r="AD3611">
        <v>0.6</v>
      </c>
      <c r="AE3611">
        <v>0</v>
      </c>
      <c r="AF3611" t="s">
        <v>3922</v>
      </c>
      <c r="AG3611" s="2">
        <v>3.472222222222222E-3</v>
      </c>
      <c r="AH3611" t="s">
        <v>3911</v>
      </c>
      <c r="AI3611">
        <v>3</v>
      </c>
      <c r="AJ3611" t="s">
        <v>3925</v>
      </c>
      <c r="AK3611" s="3">
        <v>38822</v>
      </c>
      <c r="AL3611" s="10">
        <f>YEAR(ufc_fights_2[[#This Row],[date]])</f>
        <v>2006</v>
      </c>
      <c r="AM3611" t="s">
        <v>3983</v>
      </c>
      <c r="AN3611">
        <v>63</v>
      </c>
      <c r="AO3611" t="s">
        <v>3913</v>
      </c>
      <c r="AP3611">
        <f>IF(ufc_fights_2[[#This Row],[winner]]="Red",ufc_fights_2[[#This Row],[r_fighter_id]],ufc_fights_2[[#This Row],[b_fighter_id]])</f>
        <v>2163</v>
      </c>
      <c r="AQ3611" t="str">
        <f>_xlfn.XLOOKUP(ufc_fights_2[[#This Row],[winnerID]],ufc_fighters[id],ufc_fighters[fighter_name],"xxx",0,1)</f>
        <v>Jeff Monson</v>
      </c>
    </row>
    <row r="3612" spans="1:43">
      <c r="A3612">
        <v>2163</v>
      </c>
      <c r="B3612">
        <v>1728</v>
      </c>
      <c r="C3612">
        <f>_xlfn.XLOOKUP(ufc_fights_2[[#This Row],[r_fighter_id]],ufc_fighters[id],ufc_fighters[year],"xxx",0,1)</f>
        <v>1971</v>
      </c>
      <c r="D3612">
        <f>_xlfn.XLOOKUP(ufc_fights_2[[#This Row],[b_fighter_id]],ufc_fighters[id],ufc_fighters[year],"Prázdné",0,1)</f>
        <v>1965</v>
      </c>
      <c r="E3612" s="10">
        <f>YEAR(ufc_fights_2[[#This Row],[date]])-ufc_fights_2[[#This Row],[r_year]]</f>
        <v>29</v>
      </c>
      <c r="F3612" s="10">
        <f>YEAR(ufc_fights_2[[#This Row],[date]])-ufc_fights_2[[#This Row],[b_year]]</f>
        <v>35</v>
      </c>
      <c r="G3612">
        <v>0</v>
      </c>
      <c r="H3612">
        <v>0</v>
      </c>
      <c r="I3612">
        <v>0.5</v>
      </c>
      <c r="J3612">
        <v>0.35709999999999997</v>
      </c>
      <c r="K3612">
        <v>0.76249999999999996</v>
      </c>
      <c r="L3612">
        <v>0.74070000000000003</v>
      </c>
      <c r="M3612">
        <v>0.25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4.8958333333333336E-3</v>
      </c>
      <c r="T3612" s="2">
        <v>1.1226851851851851E-3</v>
      </c>
      <c r="U3612">
        <v>0.40820000000000001</v>
      </c>
      <c r="V3612">
        <v>0.35709999999999997</v>
      </c>
      <c r="W3612">
        <v>0.83330000000000004</v>
      </c>
      <c r="X3612">
        <v>1</v>
      </c>
      <c r="Y3612">
        <v>0</v>
      </c>
      <c r="Z3612">
        <v>0</v>
      </c>
      <c r="AA3612">
        <v>0.16669999999999999</v>
      </c>
      <c r="AB3612">
        <v>0.5</v>
      </c>
      <c r="AC3612">
        <v>0</v>
      </c>
      <c r="AD3612">
        <v>0.52829999999999999</v>
      </c>
      <c r="AE3612">
        <v>0.57140000000000002</v>
      </c>
      <c r="AF3612" t="s">
        <v>3915</v>
      </c>
      <c r="AG3612" s="2">
        <v>3.472222222222222E-3</v>
      </c>
      <c r="AH3612" t="s">
        <v>4081</v>
      </c>
      <c r="AI3612">
        <v>2</v>
      </c>
      <c r="AJ3612" t="s">
        <v>3939</v>
      </c>
      <c r="AK3612" s="3">
        <v>36791</v>
      </c>
      <c r="AL3612" s="10">
        <f>YEAR(ufc_fights_2[[#This Row],[date]])</f>
        <v>2000</v>
      </c>
      <c r="AM3612" t="s">
        <v>3983</v>
      </c>
      <c r="AN3612">
        <v>141</v>
      </c>
      <c r="AO3612" t="s">
        <v>3913</v>
      </c>
      <c r="AP3612">
        <f>IF(ufc_fights_2[[#This Row],[winner]]="Red",ufc_fights_2[[#This Row],[r_fighter_id]],ufc_fights_2[[#This Row],[b_fighter_id]])</f>
        <v>2163</v>
      </c>
      <c r="AQ3612" t="str">
        <f>_xlfn.XLOOKUP(ufc_fights_2[[#This Row],[winnerID]],ufc_fighters[id],ufc_fighters[fighter_name],"xxx",0,1)</f>
        <v>Jeff Monson</v>
      </c>
    </row>
    <row r="3613" spans="1:43">
      <c r="A3613">
        <v>1427</v>
      </c>
      <c r="B3613">
        <v>2989</v>
      </c>
      <c r="C3613">
        <f>_xlfn.XLOOKUP(ufc_fights_2[[#This Row],[r_fighter_id]],ufc_fighters[id],ufc_fighters[year],"xxx",0,1)</f>
        <v>1974</v>
      </c>
      <c r="D3613">
        <f>_xlfn.XLOOKUP(ufc_fights_2[[#This Row],[b_fighter_id]],ufc_fighters[id],ufc_fighters[year],"Prázdné",0,1)</f>
        <v>1979</v>
      </c>
      <c r="E3613" s="10">
        <f>YEAR(ufc_fights_2[[#This Row],[date]])-ufc_fights_2[[#This Row],[r_year]]</f>
        <v>41</v>
      </c>
      <c r="F3613" s="10">
        <f>YEAR(ufc_fights_2[[#This Row],[date]])-ufc_fights_2[[#This Row],[b_year]]</f>
        <v>36</v>
      </c>
      <c r="G3613">
        <v>1</v>
      </c>
      <c r="H3613">
        <v>0</v>
      </c>
      <c r="I3613">
        <v>0.66669999999999996</v>
      </c>
      <c r="J3613">
        <v>0.52939999999999998</v>
      </c>
      <c r="K3613">
        <v>0.68420000000000003</v>
      </c>
      <c r="L3613">
        <v>0.52939999999999998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2.3148148148148147E-5</v>
      </c>
      <c r="T3613" s="2">
        <v>0</v>
      </c>
      <c r="U3613">
        <v>0.53849999999999998</v>
      </c>
      <c r="V3613">
        <v>0.33329999999999999</v>
      </c>
      <c r="W3613">
        <v>1</v>
      </c>
      <c r="X3613">
        <v>1</v>
      </c>
      <c r="Y3613">
        <v>0.83330000000000004</v>
      </c>
      <c r="Z3613">
        <v>0.66669999999999996</v>
      </c>
      <c r="AA3613">
        <v>0.52939999999999998</v>
      </c>
      <c r="AB3613">
        <v>0</v>
      </c>
      <c r="AC3613">
        <v>0</v>
      </c>
      <c r="AD3613">
        <v>1</v>
      </c>
      <c r="AE3613">
        <v>0</v>
      </c>
      <c r="AF3613" t="s">
        <v>3910</v>
      </c>
      <c r="AG3613" s="2">
        <v>2.5578703703703705E-3</v>
      </c>
      <c r="AH3613" t="s">
        <v>3911</v>
      </c>
      <c r="AI3613">
        <v>3</v>
      </c>
      <c r="AJ3613" t="s">
        <v>3946</v>
      </c>
      <c r="AK3613" s="3">
        <v>42322</v>
      </c>
      <c r="AL3613" s="10">
        <f>YEAR(ufc_fights_2[[#This Row],[date]])</f>
        <v>2015</v>
      </c>
      <c r="AM3613" t="s">
        <v>3983</v>
      </c>
      <c r="AN3613">
        <v>14</v>
      </c>
      <c r="AO3613" t="s">
        <v>3913</v>
      </c>
      <c r="AP3613">
        <f>IF(ufc_fights_2[[#This Row],[winner]]="Red",ufc_fights_2[[#This Row],[r_fighter_id]],ufc_fights_2[[#This Row],[b_fighter_id]])</f>
        <v>1427</v>
      </c>
      <c r="AQ3613" t="str">
        <f>_xlfn.XLOOKUP(ufc_fights_2[[#This Row],[winnerID]],ufc_fighters[id],ufc_fighters[fighter_name],"xxx",0,1)</f>
        <v>Mark Hunt</v>
      </c>
    </row>
    <row r="3614" spans="1:43">
      <c r="A3614">
        <v>1172</v>
      </c>
      <c r="B3614">
        <v>2951</v>
      </c>
      <c r="C3614">
        <f>_xlfn.XLOOKUP(ufc_fights_2[[#This Row],[r_fighter_id]],ufc_fighters[id],ufc_fighters[year],"xxx",0,1)</f>
        <v>1980</v>
      </c>
      <c r="D3614">
        <f>_xlfn.XLOOKUP(ufc_fights_2[[#This Row],[b_fighter_id]],ufc_fighters[id],ufc_fighters[year],"Prázdné",0,1)</f>
        <v>1989</v>
      </c>
      <c r="E3614" s="10">
        <f>YEAR(ufc_fights_2[[#This Row],[date]])-ufc_fights_2[[#This Row],[r_year]]</f>
        <v>37</v>
      </c>
      <c r="F3614" s="10">
        <f>YEAR(ufc_fights_2[[#This Row],[date]])-ufc_fights_2[[#This Row],[b_year]]</f>
        <v>28</v>
      </c>
      <c r="G3614">
        <v>0</v>
      </c>
      <c r="H3614">
        <v>0</v>
      </c>
      <c r="I3614">
        <v>0.36170000000000002</v>
      </c>
      <c r="J3614">
        <v>0.48680000000000001</v>
      </c>
      <c r="K3614">
        <v>0.36320000000000002</v>
      </c>
      <c r="L3614">
        <v>0.48909999999999998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1.1574074074074073E-5</v>
      </c>
      <c r="T3614" s="2">
        <v>1.3888888888888889E-4</v>
      </c>
      <c r="U3614">
        <v>0.26669999999999999</v>
      </c>
      <c r="V3614">
        <v>0.36309999999999998</v>
      </c>
      <c r="W3614">
        <v>0.78949999999999998</v>
      </c>
      <c r="X3614">
        <v>0.68420000000000003</v>
      </c>
      <c r="Y3614">
        <v>0.85289999999999999</v>
      </c>
      <c r="Z3614">
        <v>0.33529999999999999</v>
      </c>
      <c r="AA3614">
        <v>0.4597</v>
      </c>
      <c r="AB3614">
        <v>0.66669999999999996</v>
      </c>
      <c r="AC3614">
        <v>0.82350000000000001</v>
      </c>
      <c r="AD3614">
        <v>0</v>
      </c>
      <c r="AE3614">
        <v>0</v>
      </c>
      <c r="AF3614" t="s">
        <v>3915</v>
      </c>
      <c r="AG3614" s="2">
        <v>3.472222222222222E-3</v>
      </c>
      <c r="AH3614" t="s">
        <v>3911</v>
      </c>
      <c r="AI3614">
        <v>3</v>
      </c>
      <c r="AJ3614" t="s">
        <v>3928</v>
      </c>
      <c r="AK3614" s="3">
        <v>42938</v>
      </c>
      <c r="AL3614" s="10">
        <f>YEAR(ufc_fights_2[[#This Row],[date]])</f>
        <v>2017</v>
      </c>
      <c r="AM3614" t="s">
        <v>3983</v>
      </c>
      <c r="AN3614">
        <v>121</v>
      </c>
      <c r="AO3614" t="s">
        <v>3918</v>
      </c>
      <c r="AP3614">
        <f>IF(ufc_fights_2[[#This Row],[winner]]="Red",ufc_fights_2[[#This Row],[r_fighter_id]],ufc_fights_2[[#This Row],[b_fighter_id]])</f>
        <v>2951</v>
      </c>
      <c r="AQ3614" t="str">
        <f>_xlfn.XLOOKUP(ufc_fights_2[[#This Row],[winnerID]],ufc_fighters[id],ufc_fighters[fighter_name],"xxx",0,1)</f>
        <v>Chase Sherman</v>
      </c>
    </row>
    <row r="3615" spans="1:43">
      <c r="A3615">
        <v>2432</v>
      </c>
      <c r="B3615">
        <v>1698</v>
      </c>
      <c r="C3615">
        <f>_xlfn.XLOOKUP(ufc_fights_2[[#This Row],[r_fighter_id]],ufc_fighters[id],ufc_fighters[year],"xxx",0,1)</f>
        <v>1977</v>
      </c>
      <c r="D3615">
        <f>_xlfn.XLOOKUP(ufc_fights_2[[#This Row],[b_fighter_id]],ufc_fighters[id],ufc_fighters[year],"Prázdné",0,1)</f>
        <v>1992</v>
      </c>
      <c r="E3615" s="10">
        <f>YEAR(ufc_fights_2[[#This Row],[date]])-ufc_fights_2[[#This Row],[r_year]]</f>
        <v>36</v>
      </c>
      <c r="F3615" s="10">
        <f>YEAR(ufc_fights_2[[#This Row],[date]])-ufc_fights_2[[#This Row],[b_year]]</f>
        <v>21</v>
      </c>
      <c r="G3615">
        <v>0</v>
      </c>
      <c r="H3615">
        <v>0</v>
      </c>
      <c r="I3615">
        <v>0.6905</v>
      </c>
      <c r="J3615">
        <v>0.66180000000000005</v>
      </c>
      <c r="K3615">
        <v>0.83589999999999998</v>
      </c>
      <c r="L3615">
        <v>0.79669999999999996</v>
      </c>
      <c r="M3615">
        <v>1</v>
      </c>
      <c r="N3615">
        <v>0</v>
      </c>
      <c r="O3615">
        <v>0</v>
      </c>
      <c r="P3615">
        <v>2</v>
      </c>
      <c r="Q3615">
        <v>0</v>
      </c>
      <c r="R3615">
        <v>0</v>
      </c>
      <c r="S3615" s="2">
        <v>5.2777777777777779E-3</v>
      </c>
      <c r="T3615" s="2">
        <v>1.5856481481481481E-3</v>
      </c>
      <c r="U3615">
        <v>0.66669999999999996</v>
      </c>
      <c r="V3615">
        <v>0.62709999999999999</v>
      </c>
      <c r="W3615">
        <v>1</v>
      </c>
      <c r="X3615">
        <v>1</v>
      </c>
      <c r="Y3615">
        <v>1</v>
      </c>
      <c r="Z3615">
        <v>0.66669999999999996</v>
      </c>
      <c r="AA3615">
        <v>0.35289999999999999</v>
      </c>
      <c r="AB3615">
        <v>0.58330000000000004</v>
      </c>
      <c r="AC3615">
        <v>0.76470000000000005</v>
      </c>
      <c r="AD3615">
        <v>0.75</v>
      </c>
      <c r="AE3615">
        <v>0</v>
      </c>
      <c r="AF3615" t="s">
        <v>3910</v>
      </c>
      <c r="AG3615" s="2">
        <v>1.0879629629629629E-3</v>
      </c>
      <c r="AH3615" t="s">
        <v>3911</v>
      </c>
      <c r="AI3615">
        <v>3</v>
      </c>
      <c r="AJ3615" t="s">
        <v>4132</v>
      </c>
      <c r="AK3615" s="3">
        <v>41517</v>
      </c>
      <c r="AL3615" s="10">
        <f>YEAR(ufc_fights_2[[#This Row],[date]])</f>
        <v>2013</v>
      </c>
      <c r="AM3615" t="s">
        <v>3983</v>
      </c>
      <c r="AN3615">
        <v>107</v>
      </c>
      <c r="AO3615" t="s">
        <v>3913</v>
      </c>
      <c r="AP3615">
        <f>IF(ufc_fights_2[[#This Row],[winner]]="Red",ufc_fights_2[[#This Row],[r_fighter_id]],ufc_fights_2[[#This Row],[b_fighter_id]])</f>
        <v>2432</v>
      </c>
      <c r="AQ3615" t="str">
        <f>_xlfn.XLOOKUP(ufc_fights_2[[#This Row],[winnerID]],ufc_fighters[id],ufc_fighters[fighter_name],"xxx",0,1)</f>
        <v>Soa Palelei</v>
      </c>
    </row>
    <row r="3616" spans="1:43">
      <c r="A3616">
        <v>635</v>
      </c>
      <c r="B3616">
        <v>723</v>
      </c>
      <c r="C3616">
        <f>_xlfn.XLOOKUP(ufc_fights_2[[#This Row],[r_fighter_id]],ufc_fighters[id],ufc_fighters[year],"xxx",0,1)</f>
        <v>1981</v>
      </c>
      <c r="D3616">
        <f>_xlfn.XLOOKUP(ufc_fights_2[[#This Row],[b_fighter_id]],ufc_fighters[id],ufc_fighters[year],"Prázdné",0,1)</f>
        <v>1979</v>
      </c>
      <c r="E3616" s="10">
        <f>YEAR(ufc_fights_2[[#This Row],[date]])-ufc_fights_2[[#This Row],[r_year]]</f>
        <v>37</v>
      </c>
      <c r="F3616" s="10">
        <f>YEAR(ufc_fights_2[[#This Row],[date]])-ufc_fights_2[[#This Row],[b_year]]</f>
        <v>39</v>
      </c>
      <c r="G3616">
        <v>0</v>
      </c>
      <c r="H3616">
        <v>0</v>
      </c>
      <c r="I3616">
        <v>0.52629999999999999</v>
      </c>
      <c r="J3616">
        <v>0.50629999999999997</v>
      </c>
      <c r="K3616">
        <v>0.51719999999999999</v>
      </c>
      <c r="L3616">
        <v>0.61240000000000006</v>
      </c>
      <c r="M3616">
        <v>0</v>
      </c>
      <c r="N3616">
        <v>0.75</v>
      </c>
      <c r="O3616">
        <v>0</v>
      </c>
      <c r="P3616">
        <v>2</v>
      </c>
      <c r="Q3616">
        <v>0</v>
      </c>
      <c r="R3616">
        <v>0</v>
      </c>
      <c r="S3616" s="2">
        <v>1.1574074074074073E-5</v>
      </c>
      <c r="T3616" s="2">
        <v>3.7037037037037038E-3</v>
      </c>
      <c r="U3616">
        <v>0.5</v>
      </c>
      <c r="V3616">
        <v>0.48</v>
      </c>
      <c r="W3616">
        <v>0.8</v>
      </c>
      <c r="X3616">
        <v>0</v>
      </c>
      <c r="Y3616">
        <v>1</v>
      </c>
      <c r="Z3616">
        <v>0.46339999999999998</v>
      </c>
      <c r="AA3616">
        <v>0.30430000000000001</v>
      </c>
      <c r="AB3616">
        <v>0.6875</v>
      </c>
      <c r="AC3616">
        <v>0.72729999999999995</v>
      </c>
      <c r="AD3616">
        <v>0</v>
      </c>
      <c r="AE3616">
        <v>0.81820000000000004</v>
      </c>
      <c r="AF3616" t="s">
        <v>3910</v>
      </c>
      <c r="AG3616" s="2">
        <v>2.6967592592592594E-3</v>
      </c>
      <c r="AH3616" t="s">
        <v>3911</v>
      </c>
      <c r="AI3616">
        <v>3</v>
      </c>
      <c r="AJ3616" t="s">
        <v>3919</v>
      </c>
      <c r="AK3616" s="3">
        <v>43260</v>
      </c>
      <c r="AL3616" s="10">
        <f>YEAR(ufc_fights_2[[#This Row],[date]])</f>
        <v>2018</v>
      </c>
      <c r="AM3616" t="s">
        <v>3983</v>
      </c>
      <c r="AN3616">
        <v>8</v>
      </c>
      <c r="AO3616" t="s">
        <v>3918</v>
      </c>
      <c r="AP3616">
        <f>IF(ufc_fights_2[[#This Row],[winner]]="Red",ufc_fights_2[[#This Row],[r_fighter_id]],ufc_fights_2[[#This Row],[b_fighter_id]])</f>
        <v>723</v>
      </c>
      <c r="AQ3616" t="str">
        <f>_xlfn.XLOOKUP(ufc_fights_2[[#This Row],[winnerID]],ufc_fighters[id],ufc_fighters[fighter_name],"xxx",0,1)</f>
        <v>Chris de la Rocha</v>
      </c>
    </row>
    <row r="3617" spans="1:43">
      <c r="A3617">
        <v>1427</v>
      </c>
      <c r="B3617">
        <v>2024</v>
      </c>
      <c r="C3617">
        <f>_xlfn.XLOOKUP(ufc_fights_2[[#This Row],[r_fighter_id]],ufc_fighters[id],ufc_fighters[year],"xxx",0,1)</f>
        <v>1974</v>
      </c>
      <c r="D3617">
        <f>_xlfn.XLOOKUP(ufc_fights_2[[#This Row],[b_fighter_id]],ufc_fighters[id],ufc_fighters[year],"Prázdné",0,1)</f>
        <v>1976</v>
      </c>
      <c r="E3617" s="10">
        <f>YEAR(ufc_fights_2[[#This Row],[date]])-ufc_fights_2[[#This Row],[r_year]]</f>
        <v>36</v>
      </c>
      <c r="F3617" s="10">
        <f>YEAR(ufc_fights_2[[#This Row],[date]])-ufc_fights_2[[#This Row],[b_year]]</f>
        <v>34</v>
      </c>
      <c r="G3617">
        <v>0</v>
      </c>
      <c r="H3617">
        <v>0</v>
      </c>
      <c r="I3617">
        <v>0.25</v>
      </c>
      <c r="J3617">
        <v>0</v>
      </c>
      <c r="K3617">
        <v>0.33329999999999999</v>
      </c>
      <c r="L3617">
        <v>0</v>
      </c>
      <c r="M3617">
        <v>1</v>
      </c>
      <c r="N3617">
        <v>0</v>
      </c>
      <c r="O3617">
        <v>0</v>
      </c>
      <c r="P3617">
        <v>2</v>
      </c>
      <c r="Q3617">
        <v>0</v>
      </c>
      <c r="R3617">
        <v>0</v>
      </c>
      <c r="S3617" s="2">
        <v>3.9351851851851852E-4</v>
      </c>
      <c r="T3617" s="2">
        <v>0</v>
      </c>
      <c r="U3617">
        <v>0.25</v>
      </c>
      <c r="V3617">
        <v>0</v>
      </c>
      <c r="W3617">
        <v>0</v>
      </c>
      <c r="X3617">
        <v>0</v>
      </c>
      <c r="Y3617">
        <v>0</v>
      </c>
      <c r="Z3617">
        <v>0.1429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 t="s">
        <v>3933</v>
      </c>
      <c r="AG3617" s="2">
        <v>7.291666666666667E-4</v>
      </c>
      <c r="AH3617" t="s">
        <v>3911</v>
      </c>
      <c r="AI3617">
        <v>3</v>
      </c>
      <c r="AJ3617" t="s">
        <v>3974</v>
      </c>
      <c r="AK3617" s="3">
        <v>40446</v>
      </c>
      <c r="AL3617" s="10">
        <f>YEAR(ufc_fights_2[[#This Row],[date]])</f>
        <v>2010</v>
      </c>
      <c r="AM3617" t="s">
        <v>3983</v>
      </c>
      <c r="AN3617">
        <v>148</v>
      </c>
      <c r="AO3617" t="s">
        <v>3918</v>
      </c>
      <c r="AP3617">
        <f>IF(ufc_fights_2[[#This Row],[winner]]="Red",ufc_fights_2[[#This Row],[r_fighter_id]],ufc_fights_2[[#This Row],[b_fighter_id]])</f>
        <v>2024</v>
      </c>
      <c r="AQ3617" t="str">
        <f>_xlfn.XLOOKUP(ufc_fights_2[[#This Row],[winnerID]],ufc_fighters[id],ufc_fighters[fighter_name],"xxx",0,1)</f>
        <v>Sean McCorkle</v>
      </c>
    </row>
    <row r="3618" spans="1:43">
      <c r="A3618">
        <v>3044</v>
      </c>
      <c r="B3618">
        <v>148</v>
      </c>
      <c r="C3618">
        <f>_xlfn.XLOOKUP(ufc_fights_2[[#This Row],[r_fighter_id]],ufc_fighters[id],ufc_fighters[year],"xxx",0,1)</f>
        <v>1982</v>
      </c>
      <c r="D3618">
        <f>_xlfn.XLOOKUP(ufc_fights_2[[#This Row],[b_fighter_id]],ufc_fighters[id],ufc_fighters[year],"Prázdné",0,1)</f>
        <v>1985</v>
      </c>
      <c r="E3618" s="10">
        <f>YEAR(ufc_fights_2[[#This Row],[date]])-ufc_fights_2[[#This Row],[r_year]]</f>
        <v>35</v>
      </c>
      <c r="F3618" s="10">
        <f>YEAR(ufc_fights_2[[#This Row],[date]])-ufc_fights_2[[#This Row],[b_year]]</f>
        <v>32</v>
      </c>
      <c r="G3618">
        <v>0</v>
      </c>
      <c r="H3618">
        <v>0</v>
      </c>
      <c r="I3618">
        <v>0.5</v>
      </c>
      <c r="J3618">
        <v>0.40429999999999999</v>
      </c>
      <c r="K3618">
        <v>0.8</v>
      </c>
      <c r="L3618">
        <v>0.43330000000000002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 s="2">
        <v>0</v>
      </c>
      <c r="T3618" s="2">
        <v>9.4907407407407408E-4</v>
      </c>
      <c r="U3618">
        <v>0.4</v>
      </c>
      <c r="V3618">
        <v>0.40429999999999999</v>
      </c>
      <c r="W3618">
        <v>0.6</v>
      </c>
      <c r="X3618">
        <v>0</v>
      </c>
      <c r="Y3618">
        <v>0</v>
      </c>
      <c r="Z3618">
        <v>0.5</v>
      </c>
      <c r="AA3618">
        <v>0.22220000000000001</v>
      </c>
      <c r="AB3618">
        <v>0</v>
      </c>
      <c r="AC3618">
        <v>0</v>
      </c>
      <c r="AD3618">
        <v>0</v>
      </c>
      <c r="AE3618">
        <v>0.44740000000000002</v>
      </c>
      <c r="AF3618" t="s">
        <v>3910</v>
      </c>
      <c r="AG3618" s="2">
        <v>1.8634259259259259E-3</v>
      </c>
      <c r="AH3618" t="s">
        <v>3911</v>
      </c>
      <c r="AI3618">
        <v>3</v>
      </c>
      <c r="AJ3618" t="s">
        <v>3963</v>
      </c>
      <c r="AK3618" s="3">
        <v>42750</v>
      </c>
      <c r="AL3618" s="10">
        <f>YEAR(ufc_fights_2[[#This Row],[date]])</f>
        <v>2017</v>
      </c>
      <c r="AM3618" t="s">
        <v>3983</v>
      </c>
      <c r="AN3618">
        <v>21</v>
      </c>
      <c r="AO3618" t="s">
        <v>3918</v>
      </c>
      <c r="AP3618">
        <f>IF(ufc_fights_2[[#This Row],[winner]]="Red",ufc_fights_2[[#This Row],[r_fighter_id]],ufc_fights_2[[#This Row],[b_fighter_id]])</f>
        <v>148</v>
      </c>
      <c r="AQ3618" t="str">
        <f>_xlfn.XLOOKUP(ufc_fights_2[[#This Row],[winnerID]],ufc_fighters[id],ufc_fighters[fighter_name],"xxx",0,1)</f>
        <v>Cyril Asker</v>
      </c>
    </row>
    <row r="3619" spans="1:43">
      <c r="A3619">
        <v>2303</v>
      </c>
      <c r="B3619">
        <v>1260</v>
      </c>
      <c r="C3619">
        <f>_xlfn.XLOOKUP(ufc_fights_2[[#This Row],[r_fighter_id]],ufc_fighters[id],ufc_fighters[year],"xxx",0,1)</f>
        <v>1986</v>
      </c>
      <c r="D3619">
        <f>_xlfn.XLOOKUP(ufc_fights_2[[#This Row],[b_fighter_id]],ufc_fighters[id],ufc_fighters[year],"Prázdné",0,1)</f>
        <v>1980</v>
      </c>
      <c r="E3619" s="10">
        <f>YEAR(ufc_fights_2[[#This Row],[date]])-ufc_fights_2[[#This Row],[r_year]]</f>
        <v>30</v>
      </c>
      <c r="F3619" s="10">
        <f>YEAR(ufc_fights_2[[#This Row],[date]])-ufc_fights_2[[#This Row],[b_year]]</f>
        <v>36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0.5</v>
      </c>
      <c r="O3619">
        <v>1</v>
      </c>
      <c r="P3619">
        <v>0</v>
      </c>
      <c r="Q3619">
        <v>0</v>
      </c>
      <c r="R3619">
        <v>0</v>
      </c>
      <c r="S3619" s="2">
        <v>6.9444444444444444E-5</v>
      </c>
      <c r="T3619" s="2">
        <v>5.0925925925925921E-4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3933</v>
      </c>
      <c r="AG3619" s="2">
        <v>1.3541666666666667E-3</v>
      </c>
      <c r="AH3619" t="s">
        <v>3911</v>
      </c>
      <c r="AI3619">
        <v>3</v>
      </c>
      <c r="AJ3619" t="s">
        <v>3925</v>
      </c>
      <c r="AK3619" s="3">
        <v>42713</v>
      </c>
      <c r="AL3619" s="10">
        <f>YEAR(ufc_fights_2[[#This Row],[date]])</f>
        <v>2016</v>
      </c>
      <c r="AM3619" t="s">
        <v>3983</v>
      </c>
      <c r="AN3619">
        <v>12</v>
      </c>
      <c r="AO3619" t="s">
        <v>3913</v>
      </c>
      <c r="AP3619">
        <f>IF(ufc_fights_2[[#This Row],[winner]]="Red",ufc_fights_2[[#This Row],[r_fighter_id]],ufc_fights_2[[#This Row],[b_fighter_id]])</f>
        <v>2303</v>
      </c>
      <c r="AQ3619" t="str">
        <f>_xlfn.XLOOKUP(ufc_fights_2[[#This Row],[winnerID]],ufc_fighters[id],ufc_fighters[fighter_name],"xxx",0,1)</f>
        <v>Francis Ngannou</v>
      </c>
    </row>
    <row r="3620" spans="1:43">
      <c r="A3620">
        <v>2303</v>
      </c>
      <c r="B3620">
        <v>2103</v>
      </c>
      <c r="C3620">
        <f>_xlfn.XLOOKUP(ufc_fights_2[[#This Row],[r_fighter_id]],ufc_fighters[id],ufc_fighters[year],"xxx",0,1)</f>
        <v>1986</v>
      </c>
      <c r="D3620">
        <f>_xlfn.XLOOKUP(ufc_fights_2[[#This Row],[b_fighter_id]],ufc_fighters[id],ufc_fighters[year],"Prázdné",0,1)</f>
        <v>1980</v>
      </c>
      <c r="E3620" s="10">
        <f>YEAR(ufc_fights_2[[#This Row],[date]])-ufc_fights_2[[#This Row],[r_year]]</f>
        <v>30</v>
      </c>
      <c r="F3620" s="10">
        <f>YEAR(ufc_fights_2[[#This Row],[date]])-ufc_fights_2[[#This Row],[b_year]]</f>
        <v>36</v>
      </c>
      <c r="G3620">
        <v>0</v>
      </c>
      <c r="H3620">
        <v>0</v>
      </c>
      <c r="I3620">
        <v>0.4</v>
      </c>
      <c r="J3620">
        <v>0.5</v>
      </c>
      <c r="K3620">
        <v>0.42859999999999998</v>
      </c>
      <c r="L3620">
        <v>0.5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6.9444444444444444E-5</v>
      </c>
      <c r="T3620" s="2">
        <v>0</v>
      </c>
      <c r="U3620">
        <v>0.29409999999999997</v>
      </c>
      <c r="V3620">
        <v>0</v>
      </c>
      <c r="W3620">
        <v>1</v>
      </c>
      <c r="X3620">
        <v>0</v>
      </c>
      <c r="Y3620">
        <v>0.5</v>
      </c>
      <c r="Z3620">
        <v>0.5</v>
      </c>
      <c r="AA3620">
        <v>0.5</v>
      </c>
      <c r="AB3620">
        <v>0</v>
      </c>
      <c r="AC3620">
        <v>0</v>
      </c>
      <c r="AD3620">
        <v>0.3846</v>
      </c>
      <c r="AE3620">
        <v>0</v>
      </c>
      <c r="AF3620" t="s">
        <v>3910</v>
      </c>
      <c r="AG3620" s="2">
        <v>1.0879629629629629E-3</v>
      </c>
      <c r="AH3620" t="s">
        <v>3911</v>
      </c>
      <c r="AI3620">
        <v>3</v>
      </c>
      <c r="AJ3620" t="s">
        <v>3914</v>
      </c>
      <c r="AK3620" s="3">
        <v>42574</v>
      </c>
      <c r="AL3620" s="10">
        <f>YEAR(ufc_fights_2[[#This Row],[date]])</f>
        <v>2016</v>
      </c>
      <c r="AM3620" t="s">
        <v>3983</v>
      </c>
      <c r="AN3620">
        <v>8</v>
      </c>
      <c r="AO3620" t="s">
        <v>3913</v>
      </c>
      <c r="AP3620">
        <f>IF(ufc_fights_2[[#This Row],[winner]]="Red",ufc_fights_2[[#This Row],[r_fighter_id]],ufc_fights_2[[#This Row],[b_fighter_id]])</f>
        <v>2303</v>
      </c>
      <c r="AQ3620" t="str">
        <f>_xlfn.XLOOKUP(ufc_fights_2[[#This Row],[winnerID]],ufc_fighters[id],ufc_fighters[fighter_name],"xxx",0,1)</f>
        <v>Francis Ngannou</v>
      </c>
    </row>
    <row r="3621" spans="1:43">
      <c r="A3621">
        <v>2626</v>
      </c>
      <c r="B3621">
        <v>2699</v>
      </c>
      <c r="C3621">
        <f>_xlfn.XLOOKUP(ufc_fights_2[[#This Row],[r_fighter_id]],ufc_fighters[id],ufc_fighters[year],"xxx",0,1)</f>
        <v>1971</v>
      </c>
      <c r="D3621">
        <f>_xlfn.XLOOKUP(ufc_fights_2[[#This Row],[b_fighter_id]],ufc_fighters[id],ufc_fighters[year],"Prázdné",0,1)</f>
        <v>1974</v>
      </c>
      <c r="E3621" s="10">
        <f>YEAR(ufc_fights_2[[#This Row],[date]])-ufc_fights_2[[#This Row],[r_year]]</f>
        <v>29</v>
      </c>
      <c r="F3621" s="10">
        <f>YEAR(ufc_fights_2[[#This Row],[date]])-ufc_fights_2[[#This Row],[b_year]]</f>
        <v>26</v>
      </c>
      <c r="G3621">
        <v>0</v>
      </c>
      <c r="H3621">
        <v>0</v>
      </c>
      <c r="I3621">
        <v>0.32690000000000002</v>
      </c>
      <c r="J3621">
        <v>0.21049999999999999</v>
      </c>
      <c r="K3621">
        <v>0.47139999999999999</v>
      </c>
      <c r="L3621">
        <v>0.254</v>
      </c>
      <c r="M3621">
        <v>0.5</v>
      </c>
      <c r="N3621">
        <v>0</v>
      </c>
      <c r="O3621">
        <v>2</v>
      </c>
      <c r="P3621">
        <v>0</v>
      </c>
      <c r="Q3621">
        <v>0</v>
      </c>
      <c r="R3621">
        <v>0</v>
      </c>
      <c r="S3621" s="2">
        <v>2.476851851851852E-3</v>
      </c>
      <c r="T3621" s="2">
        <v>0</v>
      </c>
      <c r="U3621">
        <v>0.32690000000000002</v>
      </c>
      <c r="V3621">
        <v>6.5199999999999994E-2</v>
      </c>
      <c r="W3621">
        <v>0</v>
      </c>
      <c r="X3621">
        <v>0</v>
      </c>
      <c r="Y3621">
        <v>0.81820000000000004</v>
      </c>
      <c r="Z3621">
        <v>0.28210000000000002</v>
      </c>
      <c r="AA3621">
        <v>0.21820000000000001</v>
      </c>
      <c r="AB3621">
        <v>0.5</v>
      </c>
      <c r="AC3621">
        <v>0</v>
      </c>
      <c r="AD3621">
        <v>0.44440000000000002</v>
      </c>
      <c r="AE3621">
        <v>0</v>
      </c>
      <c r="AF3621" t="s">
        <v>3915</v>
      </c>
      <c r="AG3621" s="2">
        <v>3.472222222222222E-3</v>
      </c>
      <c r="AH3621" t="s">
        <v>3927</v>
      </c>
      <c r="AI3621">
        <v>5</v>
      </c>
      <c r="AJ3621" t="s">
        <v>3925</v>
      </c>
      <c r="AK3621" s="3">
        <v>36686</v>
      </c>
      <c r="AL3621" s="10">
        <f>YEAR(ufc_fights_2[[#This Row],[date]])</f>
        <v>2000</v>
      </c>
      <c r="AM3621" t="s">
        <v>3983</v>
      </c>
      <c r="AN3621">
        <v>157</v>
      </c>
      <c r="AO3621" t="s">
        <v>3913</v>
      </c>
      <c r="AP3621">
        <f>IF(ufc_fights_2[[#This Row],[winner]]="Red",ufc_fights_2[[#This Row],[r_fighter_id]],ufc_fights_2[[#This Row],[b_fighter_id]])</f>
        <v>2626</v>
      </c>
      <c r="AQ3621" t="str">
        <f>_xlfn.XLOOKUP(ufc_fights_2[[#This Row],[winnerID]],ufc_fighters[id],ufc_fighters[fighter_name],"xxx",0,1)</f>
        <v>Kevin Randleman</v>
      </c>
    </row>
    <row r="3622" spans="1:43">
      <c r="A3622">
        <v>222</v>
      </c>
      <c r="B3622">
        <v>1523</v>
      </c>
      <c r="C3622">
        <f>_xlfn.XLOOKUP(ufc_fights_2[[#This Row],[r_fighter_id]],ufc_fighters[id],ufc_fighters[year],"xxx",0,1)</f>
        <v>1979</v>
      </c>
      <c r="D3622">
        <f>_xlfn.XLOOKUP(ufc_fights_2[[#This Row],[b_fighter_id]],ufc_fighters[id],ufc_fighters[year],"Prázdné",0,1)</f>
        <v>1977</v>
      </c>
      <c r="E3622" s="10">
        <f>YEAR(ufc_fights_2[[#This Row],[date]])-ufc_fights_2[[#This Row],[r_year]]</f>
        <v>33</v>
      </c>
      <c r="F3622" s="10">
        <f>YEAR(ufc_fights_2[[#This Row],[date]])-ufc_fights_2[[#This Row],[b_year]]</f>
        <v>35</v>
      </c>
      <c r="G3622">
        <v>0</v>
      </c>
      <c r="H3622">
        <v>1</v>
      </c>
      <c r="I3622">
        <v>0.68179999999999996</v>
      </c>
      <c r="J3622">
        <v>0.54930000000000001</v>
      </c>
      <c r="K3622">
        <v>0.75860000000000005</v>
      </c>
      <c r="L3622">
        <v>0.5897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 s="2">
        <v>1.7013888888888888E-3</v>
      </c>
      <c r="T3622" s="2">
        <v>4.861111111111111E-4</v>
      </c>
      <c r="U3622">
        <v>0.61109999999999998</v>
      </c>
      <c r="V3622">
        <v>0.50790000000000002</v>
      </c>
      <c r="W3622">
        <v>1</v>
      </c>
      <c r="X3622">
        <v>1</v>
      </c>
      <c r="Y3622">
        <v>1</v>
      </c>
      <c r="Z3622">
        <v>0.64290000000000003</v>
      </c>
      <c r="AA3622">
        <v>0.1429</v>
      </c>
      <c r="AB3622">
        <v>0.71430000000000005</v>
      </c>
      <c r="AC3622">
        <v>0.64910000000000001</v>
      </c>
      <c r="AD3622">
        <v>1</v>
      </c>
      <c r="AE3622">
        <v>0</v>
      </c>
      <c r="AF3622" t="s">
        <v>3910</v>
      </c>
      <c r="AG3622" s="2">
        <v>3.2175925925925926E-3</v>
      </c>
      <c r="AH3622" t="s">
        <v>3911</v>
      </c>
      <c r="AI3622">
        <v>3</v>
      </c>
      <c r="AJ3622" t="s">
        <v>3928</v>
      </c>
      <c r="AK3622" s="3">
        <v>41034</v>
      </c>
      <c r="AL3622" s="10">
        <f>YEAR(ufc_fights_2[[#This Row],[date]])</f>
        <v>2012</v>
      </c>
      <c r="AM3622" t="s">
        <v>3983</v>
      </c>
      <c r="AN3622">
        <v>130</v>
      </c>
      <c r="AO3622" t="s">
        <v>3918</v>
      </c>
      <c r="AP3622">
        <f>IF(ufc_fights_2[[#This Row],[winner]]="Red",ufc_fights_2[[#This Row],[r_fighter_id]],ufc_fights_2[[#This Row],[b_fighter_id]])</f>
        <v>1523</v>
      </c>
      <c r="AQ3622" t="str">
        <f>_xlfn.XLOOKUP(ufc_fights_2[[#This Row],[winnerID]],ufc_fighters[id],ufc_fighters[fighter_name],"xxx",0,1)</f>
        <v>Lavar Johnson</v>
      </c>
    </row>
    <row r="3623" spans="1:43">
      <c r="A3623">
        <v>244</v>
      </c>
      <c r="B3623">
        <v>1523</v>
      </c>
      <c r="C3623">
        <f>_xlfn.XLOOKUP(ufc_fights_2[[#This Row],[r_fighter_id]],ufc_fighters[id],ufc_fighters[year],"xxx",0,1)</f>
        <v>1981</v>
      </c>
      <c r="D3623">
        <f>_xlfn.XLOOKUP(ufc_fights_2[[#This Row],[b_fighter_id]],ufc_fighters[id],ufc_fighters[year],"Prázdné",0,1)</f>
        <v>1977</v>
      </c>
      <c r="E3623" s="10">
        <f>YEAR(ufc_fights_2[[#This Row],[date]])-ufc_fights_2[[#This Row],[r_year]]</f>
        <v>31</v>
      </c>
      <c r="F3623" s="10">
        <f>YEAR(ufc_fights_2[[#This Row],[date]])-ufc_fights_2[[#This Row],[b_year]]</f>
        <v>35</v>
      </c>
      <c r="G3623">
        <v>0</v>
      </c>
      <c r="H3623">
        <v>1</v>
      </c>
      <c r="I3623">
        <v>0.30990000000000001</v>
      </c>
      <c r="J3623">
        <v>0.70650000000000002</v>
      </c>
      <c r="K3623">
        <v>0.42349999999999999</v>
      </c>
      <c r="L3623">
        <v>0.7097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4.6296296296296294E-5</v>
      </c>
      <c r="T3623" s="2">
        <v>7.5231481481481482E-4</v>
      </c>
      <c r="U3623">
        <v>0.193</v>
      </c>
      <c r="V3623">
        <v>0.65329999999999999</v>
      </c>
      <c r="W3623">
        <v>0.7</v>
      </c>
      <c r="X3623">
        <v>1</v>
      </c>
      <c r="Y3623">
        <v>1</v>
      </c>
      <c r="Z3623">
        <v>0.27939999999999998</v>
      </c>
      <c r="AA3623">
        <v>0.68</v>
      </c>
      <c r="AB3623">
        <v>1</v>
      </c>
      <c r="AC3623">
        <v>0.82350000000000001</v>
      </c>
      <c r="AD3623">
        <v>0</v>
      </c>
      <c r="AE3623">
        <v>0</v>
      </c>
      <c r="AF3623" t="s">
        <v>3910</v>
      </c>
      <c r="AG3623" s="2">
        <v>3.0555555555555557E-3</v>
      </c>
      <c r="AH3623" t="s">
        <v>3911</v>
      </c>
      <c r="AI3623">
        <v>3</v>
      </c>
      <c r="AJ3623" t="s">
        <v>3937</v>
      </c>
      <c r="AK3623" s="3">
        <v>40936</v>
      </c>
      <c r="AL3623" s="10">
        <f>YEAR(ufc_fights_2[[#This Row],[date]])</f>
        <v>2012</v>
      </c>
      <c r="AM3623" t="s">
        <v>3983</v>
      </c>
      <c r="AN3623">
        <v>8</v>
      </c>
      <c r="AO3623" t="s">
        <v>3918</v>
      </c>
      <c r="AP3623">
        <f>IF(ufc_fights_2[[#This Row],[winner]]="Red",ufc_fights_2[[#This Row],[r_fighter_id]],ufc_fights_2[[#This Row],[b_fighter_id]])</f>
        <v>1523</v>
      </c>
      <c r="AQ3623" t="str">
        <f>_xlfn.XLOOKUP(ufc_fights_2[[#This Row],[winnerID]],ufc_fighters[id],ufc_fighters[fighter_name],"xxx",0,1)</f>
        <v>Lavar Johnson</v>
      </c>
    </row>
    <row r="3624" spans="1:43">
      <c r="A3624">
        <v>1816</v>
      </c>
      <c r="B3624">
        <v>1427</v>
      </c>
      <c r="C3624">
        <f>_xlfn.XLOOKUP(ufc_fights_2[[#This Row],[r_fighter_id]],ufc_fighters[id],ufc_fighters[year],"xxx",0,1)</f>
        <v>1985</v>
      </c>
      <c r="D3624">
        <f>_xlfn.XLOOKUP(ufc_fights_2[[#This Row],[b_fighter_id]],ufc_fighters[id],ufc_fighters[year],"Prázdné",0,1)</f>
        <v>1974</v>
      </c>
      <c r="E3624" s="10">
        <f>YEAR(ufc_fights_2[[#This Row],[date]])-ufc_fights_2[[#This Row],[r_year]]</f>
        <v>32</v>
      </c>
      <c r="F3624" s="10">
        <f>YEAR(ufc_fights_2[[#This Row],[date]])-ufc_fights_2[[#This Row],[b_year]]</f>
        <v>43</v>
      </c>
      <c r="G3624">
        <v>0</v>
      </c>
      <c r="H3624">
        <v>0</v>
      </c>
      <c r="I3624">
        <v>0.3669</v>
      </c>
      <c r="J3624">
        <v>0.47199999999999998</v>
      </c>
      <c r="K3624">
        <v>0.37140000000000001</v>
      </c>
      <c r="L3624">
        <v>0.47199999999999998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</v>
      </c>
      <c r="T3624" s="2">
        <v>0</v>
      </c>
      <c r="U3624">
        <v>0.30359999999999998</v>
      </c>
      <c r="V3624">
        <v>0.40660000000000002</v>
      </c>
      <c r="W3624">
        <v>0.73680000000000001</v>
      </c>
      <c r="X3624">
        <v>0.375</v>
      </c>
      <c r="Y3624">
        <v>1</v>
      </c>
      <c r="Z3624">
        <v>0.37309999999999999</v>
      </c>
      <c r="AA3624">
        <v>0.44069999999999998</v>
      </c>
      <c r="AB3624">
        <v>0.2</v>
      </c>
      <c r="AC3624">
        <v>1</v>
      </c>
      <c r="AD3624">
        <v>0</v>
      </c>
      <c r="AE3624">
        <v>0</v>
      </c>
      <c r="AF3624" t="s">
        <v>3910</v>
      </c>
      <c r="AG3624" s="2">
        <v>2.673611111111111E-3</v>
      </c>
      <c r="AH3624" t="s">
        <v>3927</v>
      </c>
      <c r="AI3624">
        <v>5</v>
      </c>
      <c r="AJ3624" t="s">
        <v>3931</v>
      </c>
      <c r="AK3624" s="3">
        <v>42896</v>
      </c>
      <c r="AL3624" s="10">
        <f>YEAR(ufc_fights_2[[#This Row],[date]])</f>
        <v>2017</v>
      </c>
      <c r="AM3624" t="s">
        <v>3983</v>
      </c>
      <c r="AN3624">
        <v>67</v>
      </c>
      <c r="AO3624" t="s">
        <v>3918</v>
      </c>
      <c r="AP3624">
        <f>IF(ufc_fights_2[[#This Row],[winner]]="Red",ufc_fights_2[[#This Row],[r_fighter_id]],ufc_fights_2[[#This Row],[b_fighter_id]])</f>
        <v>1427</v>
      </c>
      <c r="AQ3624" t="str">
        <f>_xlfn.XLOOKUP(ufc_fights_2[[#This Row],[winnerID]],ufc_fighters[id],ufc_fighters[fighter_name],"xxx",0,1)</f>
        <v>Mark Hunt</v>
      </c>
    </row>
    <row r="3625" spans="1:43">
      <c r="A3625">
        <v>1427</v>
      </c>
      <c r="B3625">
        <v>3293</v>
      </c>
      <c r="C3625">
        <f>_xlfn.XLOOKUP(ufc_fights_2[[#This Row],[r_fighter_id]],ufc_fighters[id],ufc_fighters[year],"xxx",0,1)</f>
        <v>1974</v>
      </c>
      <c r="D3625">
        <f>_xlfn.XLOOKUP(ufc_fights_2[[#This Row],[b_fighter_id]],ufc_fighters[id],ufc_fighters[year],"Prázdné",0,1)</f>
        <v>1975</v>
      </c>
      <c r="E3625" s="10">
        <f>YEAR(ufc_fights_2[[#This Row],[date]])-ufc_fights_2[[#This Row],[r_year]]</f>
        <v>37</v>
      </c>
      <c r="F3625" s="10">
        <f>YEAR(ufc_fights_2[[#This Row],[date]])-ufc_fights_2[[#This Row],[b_year]]</f>
        <v>36</v>
      </c>
      <c r="G3625">
        <v>1</v>
      </c>
      <c r="H3625">
        <v>0</v>
      </c>
      <c r="I3625">
        <v>0.3256</v>
      </c>
      <c r="J3625">
        <v>0.2432</v>
      </c>
      <c r="K3625">
        <v>0.42859999999999998</v>
      </c>
      <c r="L3625">
        <v>0.42309999999999998</v>
      </c>
      <c r="M3625">
        <v>0</v>
      </c>
      <c r="N3625">
        <v>0.25</v>
      </c>
      <c r="O3625">
        <v>0</v>
      </c>
      <c r="P3625">
        <v>0</v>
      </c>
      <c r="Q3625">
        <v>0</v>
      </c>
      <c r="R3625">
        <v>0</v>
      </c>
      <c r="S3625" s="2">
        <v>2.3148148148148147E-5</v>
      </c>
      <c r="T3625" s="2">
        <v>1.2152777777777778E-3</v>
      </c>
      <c r="U3625">
        <v>0.34150000000000003</v>
      </c>
      <c r="V3625">
        <v>0.22220000000000001</v>
      </c>
      <c r="W3625">
        <v>0</v>
      </c>
      <c r="X3625">
        <v>0</v>
      </c>
      <c r="Y3625">
        <v>0</v>
      </c>
      <c r="Z3625">
        <v>0.31709999999999999</v>
      </c>
      <c r="AA3625">
        <v>0.2</v>
      </c>
      <c r="AB3625">
        <v>0.5</v>
      </c>
      <c r="AC3625">
        <v>1</v>
      </c>
      <c r="AD3625">
        <v>0</v>
      </c>
      <c r="AE3625">
        <v>1</v>
      </c>
      <c r="AF3625" t="s">
        <v>3910</v>
      </c>
      <c r="AG3625" s="2">
        <v>1.1689814814814816E-3</v>
      </c>
      <c r="AH3625" t="s">
        <v>3911</v>
      </c>
      <c r="AI3625">
        <v>3</v>
      </c>
      <c r="AJ3625" t="s">
        <v>3946</v>
      </c>
      <c r="AK3625" s="3">
        <v>40600</v>
      </c>
      <c r="AL3625" s="10">
        <f>YEAR(ufc_fights_2[[#This Row],[date]])</f>
        <v>2011</v>
      </c>
      <c r="AM3625" t="s">
        <v>3983</v>
      </c>
      <c r="AN3625">
        <v>68</v>
      </c>
      <c r="AO3625" t="s">
        <v>3913</v>
      </c>
      <c r="AP3625">
        <f>IF(ufc_fights_2[[#This Row],[winner]]="Red",ufc_fights_2[[#This Row],[r_fighter_id]],ufc_fights_2[[#This Row],[b_fighter_id]])</f>
        <v>1427</v>
      </c>
      <c r="AQ3625" t="str">
        <f>_xlfn.XLOOKUP(ufc_fights_2[[#This Row],[winnerID]],ufc_fighters[id],ufc_fighters[fighter_name],"xxx",0,1)</f>
        <v>Mark Hunt</v>
      </c>
    </row>
    <row r="3626" spans="1:43">
      <c r="A3626">
        <v>2769</v>
      </c>
      <c r="B3626">
        <v>1427</v>
      </c>
      <c r="C3626">
        <f>_xlfn.XLOOKUP(ufc_fights_2[[#This Row],[r_fighter_id]],ufc_fighters[id],ufc_fighters[year],"xxx",0,1)</f>
        <v>1981</v>
      </c>
      <c r="D3626">
        <f>_xlfn.XLOOKUP(ufc_fights_2[[#This Row],[b_fighter_id]],ufc_fighters[id],ufc_fighters[year],"Prázdné",0,1)</f>
        <v>1974</v>
      </c>
      <c r="E3626" s="10">
        <f>YEAR(ufc_fights_2[[#This Row],[date]])-ufc_fights_2[[#This Row],[r_year]]</f>
        <v>30</v>
      </c>
      <c r="F3626" s="10">
        <f>YEAR(ufc_fights_2[[#This Row],[date]])-ufc_fights_2[[#This Row],[b_year]]</f>
        <v>37</v>
      </c>
      <c r="G3626">
        <v>0</v>
      </c>
      <c r="H3626">
        <v>0</v>
      </c>
      <c r="I3626">
        <v>0.38</v>
      </c>
      <c r="J3626">
        <v>0.49469999999999997</v>
      </c>
      <c r="K3626">
        <v>0.4259</v>
      </c>
      <c r="L3626">
        <v>0.69359999999999999</v>
      </c>
      <c r="M3626">
        <v>0.1429</v>
      </c>
      <c r="N3626">
        <v>0.5</v>
      </c>
      <c r="O3626">
        <v>0</v>
      </c>
      <c r="P3626">
        <v>1</v>
      </c>
      <c r="Q3626">
        <v>0</v>
      </c>
      <c r="R3626">
        <v>0</v>
      </c>
      <c r="S3626" s="2">
        <v>1.5162037037037036E-3</v>
      </c>
      <c r="T3626" s="2">
        <v>4.3750000000000004E-3</v>
      </c>
      <c r="U3626">
        <v>0.38</v>
      </c>
      <c r="V3626">
        <v>0.4783</v>
      </c>
      <c r="W3626">
        <v>0</v>
      </c>
      <c r="X3626">
        <v>0</v>
      </c>
      <c r="Y3626">
        <v>1</v>
      </c>
      <c r="Z3626">
        <v>0.23680000000000001</v>
      </c>
      <c r="AA3626">
        <v>0.39389999999999997</v>
      </c>
      <c r="AB3626">
        <v>0</v>
      </c>
      <c r="AC3626">
        <v>0.66669999999999996</v>
      </c>
      <c r="AD3626">
        <v>0.83330000000000004</v>
      </c>
      <c r="AE3626">
        <v>0.73080000000000001</v>
      </c>
      <c r="AF3626" t="s">
        <v>3915</v>
      </c>
      <c r="AG3626" s="2">
        <v>3.472222222222222E-3</v>
      </c>
      <c r="AH3626" t="s">
        <v>3911</v>
      </c>
      <c r="AI3626">
        <v>3</v>
      </c>
      <c r="AJ3626" t="s">
        <v>4040</v>
      </c>
      <c r="AK3626" s="3">
        <v>40810</v>
      </c>
      <c r="AL3626" s="10">
        <f>YEAR(ufc_fights_2[[#This Row],[date]])</f>
        <v>2011</v>
      </c>
      <c r="AM3626" t="s">
        <v>3983</v>
      </c>
      <c r="AN3626">
        <v>74</v>
      </c>
      <c r="AO3626" t="s">
        <v>3918</v>
      </c>
      <c r="AP3626">
        <f>IF(ufc_fights_2[[#This Row],[winner]]="Red",ufc_fights_2[[#This Row],[r_fighter_id]],ufc_fights_2[[#This Row],[b_fighter_id]])</f>
        <v>1427</v>
      </c>
      <c r="AQ3626" t="str">
        <f>_xlfn.XLOOKUP(ufc_fights_2[[#This Row],[winnerID]],ufc_fighters[id],ufc_fighters[fighter_name],"xxx",0,1)</f>
        <v>Mark Hunt</v>
      </c>
    </row>
    <row r="3627" spans="1:43">
      <c r="A3627">
        <v>148</v>
      </c>
      <c r="B3627">
        <v>3540</v>
      </c>
      <c r="C3627">
        <f>_xlfn.XLOOKUP(ufc_fights_2[[#This Row],[r_fighter_id]],ufc_fighters[id],ufc_fighters[year],"xxx",0,1)</f>
        <v>1985</v>
      </c>
      <c r="D3627">
        <f>_xlfn.XLOOKUP(ufc_fights_2[[#This Row],[b_fighter_id]],ufc_fighters[id],ufc_fighters[year],"Prázdné",0,1)</f>
        <v>1995</v>
      </c>
      <c r="E3627" s="10">
        <f>YEAR(ufc_fights_2[[#This Row],[date]])-ufc_fights_2[[#This Row],[r_year]]</f>
        <v>32</v>
      </c>
      <c r="F3627" s="10">
        <f>YEAR(ufc_fights_2[[#This Row],[date]])-ufc_fights_2[[#This Row],[b_year]]</f>
        <v>22</v>
      </c>
      <c r="G3627">
        <v>0</v>
      </c>
      <c r="H3627">
        <v>0</v>
      </c>
      <c r="I3627">
        <v>0.57140000000000002</v>
      </c>
      <c r="J3627">
        <v>0.44440000000000002</v>
      </c>
      <c r="K3627">
        <v>0.76470000000000005</v>
      </c>
      <c r="L3627">
        <v>0.5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0</v>
      </c>
      <c r="S3627" s="2">
        <v>4.2824074074074075E-3</v>
      </c>
      <c r="T3627" s="2">
        <v>1.6203703703703703E-4</v>
      </c>
      <c r="U3627">
        <v>0.57579999999999998</v>
      </c>
      <c r="V3627">
        <v>0.4</v>
      </c>
      <c r="W3627">
        <v>0.5</v>
      </c>
      <c r="X3627">
        <v>0</v>
      </c>
      <c r="Y3627">
        <v>0.66669999999999996</v>
      </c>
      <c r="Z3627">
        <v>0.17649999999999999</v>
      </c>
      <c r="AA3627">
        <v>0.35709999999999997</v>
      </c>
      <c r="AB3627">
        <v>0.5</v>
      </c>
      <c r="AC3627">
        <v>0.5</v>
      </c>
      <c r="AD3627">
        <v>1</v>
      </c>
      <c r="AE3627">
        <v>1</v>
      </c>
      <c r="AF3627" t="s">
        <v>3933</v>
      </c>
      <c r="AG3627" s="2">
        <v>1.7708333333333332E-3</v>
      </c>
      <c r="AH3627" t="s">
        <v>3911</v>
      </c>
      <c r="AI3627">
        <v>3</v>
      </c>
      <c r="AJ3627" t="s">
        <v>3975</v>
      </c>
      <c r="AK3627" s="3">
        <v>43064</v>
      </c>
      <c r="AL3627" s="10">
        <f>YEAR(ufc_fights_2[[#This Row],[date]])</f>
        <v>2017</v>
      </c>
      <c r="AM3627" t="s">
        <v>3983</v>
      </c>
      <c r="AN3627">
        <v>59</v>
      </c>
      <c r="AO3627" t="s">
        <v>3913</v>
      </c>
      <c r="AP3627">
        <f>IF(ufc_fights_2[[#This Row],[winner]]="Red",ufc_fights_2[[#This Row],[r_fighter_id]],ufc_fights_2[[#This Row],[b_fighter_id]])</f>
        <v>148</v>
      </c>
      <c r="AQ3627" t="str">
        <f>_xlfn.XLOOKUP(ufc_fights_2[[#This Row],[winnerID]],ufc_fighters[id],ufc_fighters[fighter_name],"xxx",0,1)</f>
        <v>Cyril Asker</v>
      </c>
    </row>
    <row r="3628" spans="1:43">
      <c r="A3628">
        <v>1427</v>
      </c>
      <c r="B3628">
        <v>2129</v>
      </c>
      <c r="C3628">
        <f>_xlfn.XLOOKUP(ufc_fights_2[[#This Row],[r_fighter_id]],ufc_fighters[id],ufc_fighters[year],"xxx",0,1)</f>
        <v>1974</v>
      </c>
      <c r="D3628">
        <f>_xlfn.XLOOKUP(ufc_fights_2[[#This Row],[b_fighter_id]],ufc_fighters[id],ufc_fighters[year],"Prázdné",0,1)</f>
        <v>1979</v>
      </c>
      <c r="E3628" s="10">
        <f>YEAR(ufc_fights_2[[#This Row],[date]])-ufc_fights_2[[#This Row],[r_year]]</f>
        <v>42</v>
      </c>
      <c r="F3628" s="10">
        <f>YEAR(ufc_fights_2[[#This Row],[date]])-ufc_fights_2[[#This Row],[b_year]]</f>
        <v>37</v>
      </c>
      <c r="G3628">
        <v>1</v>
      </c>
      <c r="H3628">
        <v>0</v>
      </c>
      <c r="I3628">
        <v>0.42109999999999997</v>
      </c>
      <c r="J3628">
        <v>0.1</v>
      </c>
      <c r="K3628">
        <v>0.42109999999999997</v>
      </c>
      <c r="L3628">
        <v>0.18179999999999999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2.3148148148148147E-5</v>
      </c>
      <c r="T3628" s="2">
        <v>0</v>
      </c>
      <c r="U3628">
        <v>0.42859999999999998</v>
      </c>
      <c r="V3628">
        <v>0.1</v>
      </c>
      <c r="W3628">
        <v>0.5</v>
      </c>
      <c r="X3628">
        <v>0.33329999999999999</v>
      </c>
      <c r="Y3628">
        <v>0</v>
      </c>
      <c r="Z3628">
        <v>0.42109999999999997</v>
      </c>
      <c r="AA3628">
        <v>0.1</v>
      </c>
      <c r="AB3628">
        <v>0</v>
      </c>
      <c r="AC3628">
        <v>0</v>
      </c>
      <c r="AD3628">
        <v>0</v>
      </c>
      <c r="AE3628">
        <v>0</v>
      </c>
      <c r="AF3628" t="s">
        <v>3910</v>
      </c>
      <c r="AG3628" s="2">
        <v>2.0949074074074073E-3</v>
      </c>
      <c r="AH3628" t="s">
        <v>3927</v>
      </c>
      <c r="AI3628">
        <v>5</v>
      </c>
      <c r="AJ3628" t="s">
        <v>3931</v>
      </c>
      <c r="AK3628" s="3">
        <v>42448</v>
      </c>
      <c r="AL3628" s="10">
        <f>YEAR(ufc_fights_2[[#This Row],[date]])</f>
        <v>2016</v>
      </c>
      <c r="AM3628" t="s">
        <v>3983</v>
      </c>
      <c r="AN3628">
        <v>101</v>
      </c>
      <c r="AO3628" t="s">
        <v>3913</v>
      </c>
      <c r="AP3628">
        <f>IF(ufc_fights_2[[#This Row],[winner]]="Red",ufc_fights_2[[#This Row],[r_fighter_id]],ufc_fights_2[[#This Row],[b_fighter_id]])</f>
        <v>1427</v>
      </c>
      <c r="AQ3628" t="str">
        <f>_xlfn.XLOOKUP(ufc_fights_2[[#This Row],[winnerID]],ufc_fighters[id],ufc_fighters[fighter_name],"xxx",0,1)</f>
        <v>Mark Hunt</v>
      </c>
    </row>
    <row r="3629" spans="1:43">
      <c r="A3629">
        <v>1427</v>
      </c>
      <c r="B3629">
        <v>2294</v>
      </c>
      <c r="C3629">
        <f>_xlfn.XLOOKUP(ufc_fights_2[[#This Row],[r_fighter_id]],ufc_fighters[id],ufc_fighters[year],"xxx",0,1)</f>
        <v>1974</v>
      </c>
      <c r="D3629">
        <f>_xlfn.XLOOKUP(ufc_fights_2[[#This Row],[b_fighter_id]],ufc_fighters[id],ufc_fighters[year],"Prázdné",0,1)</f>
        <v>1976</v>
      </c>
      <c r="E3629" s="10">
        <f>YEAR(ufc_fights_2[[#This Row],[date]])-ufc_fights_2[[#This Row],[r_year]]</f>
        <v>40</v>
      </c>
      <c r="F3629" s="10">
        <f>YEAR(ufc_fights_2[[#This Row],[date]])-ufc_fights_2[[#This Row],[b_year]]</f>
        <v>38</v>
      </c>
      <c r="G3629">
        <v>1</v>
      </c>
      <c r="H3629">
        <v>0</v>
      </c>
      <c r="I3629">
        <v>0.35160000000000002</v>
      </c>
      <c r="J3629">
        <v>0.33329999999999999</v>
      </c>
      <c r="K3629">
        <v>0.35160000000000002</v>
      </c>
      <c r="L3629">
        <v>0.33329999999999999</v>
      </c>
      <c r="M3629">
        <v>0</v>
      </c>
      <c r="N3629">
        <v>0.16669999999999999</v>
      </c>
      <c r="O3629">
        <v>0</v>
      </c>
      <c r="P3629">
        <v>0</v>
      </c>
      <c r="Q3629">
        <v>0</v>
      </c>
      <c r="R3629">
        <v>0</v>
      </c>
      <c r="S3629" s="2">
        <v>2.3148148148148147E-5</v>
      </c>
      <c r="T3629" s="2">
        <v>2.199074074074074E-4</v>
      </c>
      <c r="U3629">
        <v>0.32940000000000003</v>
      </c>
      <c r="V3629">
        <v>0.29630000000000001</v>
      </c>
      <c r="W3629">
        <v>0.6</v>
      </c>
      <c r="X3629">
        <v>1</v>
      </c>
      <c r="Y3629">
        <v>0.66669999999999996</v>
      </c>
      <c r="Z3629">
        <v>0.32940000000000003</v>
      </c>
      <c r="AA3629">
        <v>0.33329999999999999</v>
      </c>
      <c r="AB3629">
        <v>0.66669999999999996</v>
      </c>
      <c r="AC3629">
        <v>0</v>
      </c>
      <c r="AD3629">
        <v>0</v>
      </c>
      <c r="AE3629">
        <v>0</v>
      </c>
      <c r="AF3629" t="s">
        <v>3910</v>
      </c>
      <c r="AG3629" s="2">
        <v>2.0833333333333333E-3</v>
      </c>
      <c r="AH3629" t="s">
        <v>3927</v>
      </c>
      <c r="AI3629">
        <v>5</v>
      </c>
      <c r="AJ3629" t="s">
        <v>3961</v>
      </c>
      <c r="AK3629" s="3">
        <v>41902</v>
      </c>
      <c r="AL3629" s="10">
        <f>YEAR(ufc_fights_2[[#This Row],[date]])</f>
        <v>2014</v>
      </c>
      <c r="AM3629" t="s">
        <v>3983</v>
      </c>
      <c r="AN3629">
        <v>117</v>
      </c>
      <c r="AO3629" t="s">
        <v>3913</v>
      </c>
      <c r="AP3629">
        <f>IF(ufc_fights_2[[#This Row],[winner]]="Red",ufc_fights_2[[#This Row],[r_fighter_id]],ufc_fights_2[[#This Row],[b_fighter_id]])</f>
        <v>1427</v>
      </c>
      <c r="AQ3629" t="str">
        <f>_xlfn.XLOOKUP(ufc_fights_2[[#This Row],[winnerID]],ufc_fighters[id],ufc_fighters[fighter_name],"xxx",0,1)</f>
        <v>Mark Hunt</v>
      </c>
    </row>
    <row r="3630" spans="1:43">
      <c r="A3630">
        <v>1427</v>
      </c>
      <c r="B3630">
        <v>1682</v>
      </c>
      <c r="C3630">
        <f>_xlfn.XLOOKUP(ufc_fights_2[[#This Row],[r_fighter_id]],ufc_fighters[id],ufc_fighters[year],"xxx",0,1)</f>
        <v>1974</v>
      </c>
      <c r="D3630">
        <f>_xlfn.XLOOKUP(ufc_fights_2[[#This Row],[b_fighter_id]],ufc_fighters[id],ufc_fighters[year],"Prázdné",0,1)</f>
        <v>1975</v>
      </c>
      <c r="E3630" s="10">
        <f>YEAR(ufc_fights_2[[#This Row],[date]])-ufc_fights_2[[#This Row],[r_year]]</f>
        <v>38</v>
      </c>
      <c r="F3630" s="10">
        <f>YEAR(ufc_fights_2[[#This Row],[date]])-ufc_fights_2[[#This Row],[b_year]]</f>
        <v>37</v>
      </c>
      <c r="G3630">
        <v>1</v>
      </c>
      <c r="H3630">
        <v>0</v>
      </c>
      <c r="I3630">
        <v>0.625</v>
      </c>
      <c r="J3630">
        <v>0.41670000000000001</v>
      </c>
      <c r="K3630">
        <v>0.625</v>
      </c>
      <c r="L3630">
        <v>0.41670000000000001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2.0833333333333335E-4</v>
      </c>
      <c r="T3630" s="2">
        <v>9.2592592592592588E-5</v>
      </c>
      <c r="U3630">
        <v>0.57140000000000002</v>
      </c>
      <c r="V3630">
        <v>0.28570000000000001</v>
      </c>
      <c r="W3630">
        <v>0</v>
      </c>
      <c r="X3630">
        <v>1</v>
      </c>
      <c r="Y3630">
        <v>0.33329999999999999</v>
      </c>
      <c r="Z3630">
        <v>0.6</v>
      </c>
      <c r="AA3630">
        <v>0.36359999999999998</v>
      </c>
      <c r="AB3630">
        <v>0</v>
      </c>
      <c r="AC3630">
        <v>1</v>
      </c>
      <c r="AD3630">
        <v>1</v>
      </c>
      <c r="AE3630">
        <v>0</v>
      </c>
      <c r="AF3630" t="s">
        <v>3910</v>
      </c>
      <c r="AG3630" s="2">
        <v>1.5162037037037036E-3</v>
      </c>
      <c r="AH3630" t="s">
        <v>3911</v>
      </c>
      <c r="AI3630">
        <v>3</v>
      </c>
      <c r="AJ3630" t="s">
        <v>3914</v>
      </c>
      <c r="AK3630" s="3">
        <v>40964</v>
      </c>
      <c r="AL3630" s="10">
        <f>YEAR(ufc_fights_2[[#This Row],[date]])</f>
        <v>2012</v>
      </c>
      <c r="AM3630" t="s">
        <v>3983</v>
      </c>
      <c r="AN3630">
        <v>117</v>
      </c>
      <c r="AO3630" t="s">
        <v>3913</v>
      </c>
      <c r="AP3630">
        <f>IF(ufc_fights_2[[#This Row],[winner]]="Red",ufc_fights_2[[#This Row],[r_fighter_id]],ufc_fights_2[[#This Row],[b_fighter_id]])</f>
        <v>1427</v>
      </c>
      <c r="AQ3630" t="str">
        <f>_xlfn.XLOOKUP(ufc_fights_2[[#This Row],[winnerID]],ufc_fighters[id],ufc_fighters[fighter_name],"xxx",0,1)</f>
        <v>Mark Hunt</v>
      </c>
    </row>
    <row r="3631" spans="1:43">
      <c r="A3631">
        <v>1282</v>
      </c>
      <c r="B3631">
        <v>1698</v>
      </c>
      <c r="C3631">
        <f>_xlfn.XLOOKUP(ufc_fights_2[[#This Row],[r_fighter_id]],ufc_fighters[id],ufc_fighters[year],"xxx",0,1)</f>
        <v>1983</v>
      </c>
      <c r="D3631">
        <f>_xlfn.XLOOKUP(ufc_fights_2[[#This Row],[b_fighter_id]],ufc_fighters[id],ufc_fighters[year],"Prázdné",0,1)</f>
        <v>1992</v>
      </c>
      <c r="E3631" s="10">
        <f>YEAR(ufc_fights_2[[#This Row],[date]])-ufc_fights_2[[#This Row],[r_year]]</f>
        <v>31</v>
      </c>
      <c r="F3631" s="10">
        <f>YEAR(ufc_fights_2[[#This Row],[date]])-ufc_fights_2[[#This Row],[b_year]]</f>
        <v>22</v>
      </c>
      <c r="G3631">
        <v>0</v>
      </c>
      <c r="H3631">
        <v>1</v>
      </c>
      <c r="I3631">
        <v>0.2</v>
      </c>
      <c r="J3631">
        <v>0.6875</v>
      </c>
      <c r="K3631">
        <v>0.2</v>
      </c>
      <c r="L3631">
        <v>0.6875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</v>
      </c>
      <c r="T3631" s="2">
        <v>3.4722222222222222E-5</v>
      </c>
      <c r="U3631">
        <v>0</v>
      </c>
      <c r="V3631">
        <v>0.55559999999999998</v>
      </c>
      <c r="W3631">
        <v>0</v>
      </c>
      <c r="X3631">
        <v>1</v>
      </c>
      <c r="Y3631">
        <v>0.83330000000000004</v>
      </c>
      <c r="Z3631">
        <v>0.2</v>
      </c>
      <c r="AA3631">
        <v>0.72729999999999995</v>
      </c>
      <c r="AB3631">
        <v>0</v>
      </c>
      <c r="AC3631">
        <v>0</v>
      </c>
      <c r="AD3631">
        <v>0</v>
      </c>
      <c r="AE3631">
        <v>0.6</v>
      </c>
      <c r="AF3631" t="s">
        <v>3910</v>
      </c>
      <c r="AG3631" s="2">
        <v>2.8935185185185184E-4</v>
      </c>
      <c r="AH3631" t="s">
        <v>3911</v>
      </c>
      <c r="AI3631">
        <v>3</v>
      </c>
      <c r="AJ3631" t="s">
        <v>3937</v>
      </c>
      <c r="AK3631" s="3">
        <v>41664</v>
      </c>
      <c r="AL3631" s="10">
        <f>YEAR(ufc_fights_2[[#This Row],[date]])</f>
        <v>2014</v>
      </c>
      <c r="AM3631" t="s">
        <v>3983</v>
      </c>
      <c r="AN3631">
        <v>8</v>
      </c>
      <c r="AO3631" t="s">
        <v>3918</v>
      </c>
      <c r="AP3631">
        <f>IF(ufc_fights_2[[#This Row],[winner]]="Red",ufc_fights_2[[#This Row],[r_fighter_id]],ufc_fights_2[[#This Row],[b_fighter_id]])</f>
        <v>1698</v>
      </c>
      <c r="AQ3631" t="str">
        <f>_xlfn.XLOOKUP(ufc_fights_2[[#This Row],[winnerID]],ufc_fighters[id],ufc_fighters[fighter_name],"xxx",0,1)</f>
        <v>Nikita Krylov</v>
      </c>
    </row>
    <row r="3632" spans="1:43">
      <c r="A3632">
        <v>1471</v>
      </c>
      <c r="B3632">
        <v>2769</v>
      </c>
      <c r="C3632">
        <f>_xlfn.XLOOKUP(ufc_fights_2[[#This Row],[r_fighter_id]],ufc_fighters[id],ufc_fighters[year],"xxx",0,1)</f>
        <v>1986</v>
      </c>
      <c r="D3632">
        <f>_xlfn.XLOOKUP(ufc_fights_2[[#This Row],[b_fighter_id]],ufc_fighters[id],ufc_fighters[year],"Prázdné",0,1)</f>
        <v>1981</v>
      </c>
      <c r="E3632" s="10">
        <f>YEAR(ufc_fights_2[[#This Row],[date]])-ufc_fights_2[[#This Row],[r_year]]</f>
        <v>33</v>
      </c>
      <c r="F3632" s="10">
        <f>YEAR(ufc_fights_2[[#This Row],[date]])-ufc_fights_2[[#This Row],[b_year]]</f>
        <v>38</v>
      </c>
      <c r="G3632">
        <v>0</v>
      </c>
      <c r="H3632">
        <v>0</v>
      </c>
      <c r="I3632">
        <v>0.40450000000000003</v>
      </c>
      <c r="J3632">
        <v>0.4294</v>
      </c>
      <c r="K3632">
        <v>0.4078</v>
      </c>
      <c r="L3632">
        <v>0.4294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</v>
      </c>
      <c r="T3632" s="2">
        <v>0</v>
      </c>
      <c r="U3632">
        <v>0.32050000000000001</v>
      </c>
      <c r="V3632">
        <v>0.34810000000000002</v>
      </c>
      <c r="W3632">
        <v>1</v>
      </c>
      <c r="X3632">
        <v>1</v>
      </c>
      <c r="Y3632">
        <v>0.94440000000000002</v>
      </c>
      <c r="Z3632">
        <v>0.4</v>
      </c>
      <c r="AA3632">
        <v>0.4259</v>
      </c>
      <c r="AB3632">
        <v>0.66669999999999996</v>
      </c>
      <c r="AC3632">
        <v>1</v>
      </c>
      <c r="AD3632">
        <v>0</v>
      </c>
      <c r="AE3632">
        <v>0</v>
      </c>
      <c r="AF3632" t="s">
        <v>3915</v>
      </c>
      <c r="AG3632" s="2">
        <v>3.472222222222222E-3</v>
      </c>
      <c r="AH3632" t="s">
        <v>3911</v>
      </c>
      <c r="AI3632">
        <v>3</v>
      </c>
      <c r="AJ3632" t="s">
        <v>3914</v>
      </c>
      <c r="AK3632" s="3">
        <v>43533</v>
      </c>
      <c r="AL3632" s="10">
        <f>YEAR(ufc_fights_2[[#This Row],[date]])</f>
        <v>2019</v>
      </c>
      <c r="AM3632" t="s">
        <v>3983</v>
      </c>
      <c r="AN3632">
        <v>22</v>
      </c>
      <c r="AO3632" t="s">
        <v>3913</v>
      </c>
      <c r="AP3632">
        <f>IF(ufc_fights_2[[#This Row],[winner]]="Red",ufc_fights_2[[#This Row],[r_fighter_id]],ufc_fights_2[[#This Row],[b_fighter_id]])</f>
        <v>1471</v>
      </c>
      <c r="AQ3632" t="str">
        <f>_xlfn.XLOOKUP(ufc_fights_2[[#This Row],[winnerID]],ufc_fighters[id],ufc_fighters[fighter_name],"xxx",0,1)</f>
        <v>Blagoy Ivanov</v>
      </c>
    </row>
    <row r="3633" spans="1:43">
      <c r="A3633">
        <v>2027</v>
      </c>
      <c r="B3633">
        <v>1272</v>
      </c>
      <c r="C3633">
        <f>_xlfn.XLOOKUP(ufc_fights_2[[#This Row],[r_fighter_id]],ufc_fighters[id],ufc_fighters[year],"xxx",0,1)</f>
        <v>1976</v>
      </c>
      <c r="D3633">
        <f>_xlfn.XLOOKUP(ufc_fights_2[[#This Row],[b_fighter_id]],ufc_fighters[id],ufc_fighters[year],"Prázdné",0,1)</f>
        <v>1976</v>
      </c>
      <c r="E3633" s="10">
        <f>YEAR(ufc_fights_2[[#This Row],[date]])-ufc_fights_2[[#This Row],[r_year]]</f>
        <v>31</v>
      </c>
      <c r="F3633" s="10">
        <f>YEAR(ufc_fights_2[[#This Row],[date]])-ufc_fights_2[[#This Row],[b_year]]</f>
        <v>31</v>
      </c>
      <c r="G3633">
        <v>0</v>
      </c>
      <c r="H3633">
        <v>0</v>
      </c>
      <c r="I3633">
        <v>0.52500000000000002</v>
      </c>
      <c r="J3633">
        <v>0.7429</v>
      </c>
      <c r="K3633">
        <v>0.66669999999999996</v>
      </c>
      <c r="L3633">
        <v>0.81969999999999998</v>
      </c>
      <c r="M3633">
        <v>0.6</v>
      </c>
      <c r="N3633">
        <v>0</v>
      </c>
      <c r="O3633">
        <v>0</v>
      </c>
      <c r="P3633">
        <v>1</v>
      </c>
      <c r="Q3633">
        <v>0</v>
      </c>
      <c r="R3633">
        <v>0</v>
      </c>
      <c r="S3633" s="2">
        <v>9.3749999999999997E-3</v>
      </c>
      <c r="T3633" s="2">
        <v>0</v>
      </c>
      <c r="U3633">
        <v>0.5</v>
      </c>
      <c r="V3633">
        <v>0.55559999999999998</v>
      </c>
      <c r="W3633">
        <v>0</v>
      </c>
      <c r="X3633">
        <v>1</v>
      </c>
      <c r="Y3633">
        <v>1</v>
      </c>
      <c r="Z3633">
        <v>0.66669999999999996</v>
      </c>
      <c r="AA3633">
        <v>0.5</v>
      </c>
      <c r="AB3633">
        <v>1</v>
      </c>
      <c r="AC3633">
        <v>0.79310000000000003</v>
      </c>
      <c r="AD3633">
        <v>0.5</v>
      </c>
      <c r="AE3633">
        <v>0</v>
      </c>
      <c r="AF3633" t="s">
        <v>3915</v>
      </c>
      <c r="AG3633" s="2">
        <v>3.472222222222222E-3</v>
      </c>
      <c r="AH3633" t="s">
        <v>3911</v>
      </c>
      <c r="AI3633">
        <v>3</v>
      </c>
      <c r="AJ3633" t="s">
        <v>3914</v>
      </c>
      <c r="AK3633" s="3">
        <v>39177</v>
      </c>
      <c r="AL3633" s="10">
        <f>YEAR(ufc_fights_2[[#This Row],[date]])</f>
        <v>2007</v>
      </c>
      <c r="AM3633" t="s">
        <v>3983</v>
      </c>
      <c r="AN3633">
        <v>1</v>
      </c>
      <c r="AO3633" t="s">
        <v>3913</v>
      </c>
      <c r="AP3633">
        <f>IF(ufc_fights_2[[#This Row],[winner]]="Red",ufc_fights_2[[#This Row],[r_fighter_id]],ufc_fights_2[[#This Row],[b_fighter_id]])</f>
        <v>2027</v>
      </c>
      <c r="AQ3633" t="str">
        <f>_xlfn.XLOOKUP(ufc_fights_2[[#This Row],[winnerID]],ufc_fighters[id],ufc_fighters[fighter_name],"xxx",0,1)</f>
        <v>Justin McCully</v>
      </c>
    </row>
    <row r="3634" spans="1:43">
      <c r="A3634">
        <v>2027</v>
      </c>
      <c r="B3634">
        <v>2825</v>
      </c>
      <c r="C3634">
        <f>_xlfn.XLOOKUP(ufc_fights_2[[#This Row],[r_fighter_id]],ufc_fighters[id],ufc_fighters[year],"xxx",0,1)</f>
        <v>1976</v>
      </c>
      <c r="D3634">
        <f>_xlfn.XLOOKUP(ufc_fights_2[[#This Row],[b_fighter_id]],ufc_fighters[id],ufc_fighters[year],"Prázdné",0,1)</f>
        <v>1982</v>
      </c>
      <c r="E3634" s="10">
        <f>YEAR(ufc_fights_2[[#This Row],[date]])-ufc_fights_2[[#This Row],[r_year]]</f>
        <v>32</v>
      </c>
      <c r="F3634" s="10">
        <f>YEAR(ufc_fights_2[[#This Row],[date]])-ufc_fights_2[[#This Row],[b_year]]</f>
        <v>26</v>
      </c>
      <c r="G3634">
        <v>1</v>
      </c>
      <c r="H3634">
        <v>1</v>
      </c>
      <c r="I3634">
        <v>0.45450000000000002</v>
      </c>
      <c r="J3634">
        <v>0.42</v>
      </c>
      <c r="K3634">
        <v>0.69940000000000002</v>
      </c>
      <c r="L3634">
        <v>0.59870000000000001</v>
      </c>
      <c r="M3634">
        <v>0.25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4.5601851851851853E-3</v>
      </c>
      <c r="T3634" s="2">
        <v>1.5740740740740741E-3</v>
      </c>
      <c r="U3634">
        <v>0.43940000000000001</v>
      </c>
      <c r="V3634">
        <v>0.33329999999999999</v>
      </c>
      <c r="W3634">
        <v>0.66669999999999996</v>
      </c>
      <c r="X3634">
        <v>0.4375</v>
      </c>
      <c r="Y3634">
        <v>1</v>
      </c>
      <c r="Z3634">
        <v>0.39340000000000003</v>
      </c>
      <c r="AA3634">
        <v>0.28570000000000001</v>
      </c>
      <c r="AB3634">
        <v>0.59260000000000002</v>
      </c>
      <c r="AC3634">
        <v>0.62860000000000005</v>
      </c>
      <c r="AD3634">
        <v>0</v>
      </c>
      <c r="AE3634">
        <v>1</v>
      </c>
      <c r="AF3634" t="s">
        <v>3915</v>
      </c>
      <c r="AG3634" s="2">
        <v>3.472222222222222E-3</v>
      </c>
      <c r="AH3634" t="s">
        <v>3911</v>
      </c>
      <c r="AI3634">
        <v>3</v>
      </c>
      <c r="AJ3634" t="s">
        <v>3928</v>
      </c>
      <c r="AK3634" s="3">
        <v>39792</v>
      </c>
      <c r="AL3634" s="10">
        <f>YEAR(ufc_fights_2[[#This Row],[date]])</f>
        <v>2008</v>
      </c>
      <c r="AM3634" t="s">
        <v>3983</v>
      </c>
      <c r="AN3634">
        <v>159</v>
      </c>
      <c r="AO3634" t="s">
        <v>3913</v>
      </c>
      <c r="AP3634">
        <f>IF(ufc_fights_2[[#This Row],[winner]]="Red",ufc_fights_2[[#This Row],[r_fighter_id]],ufc_fights_2[[#This Row],[b_fighter_id]])</f>
        <v>2027</v>
      </c>
      <c r="AQ3634" t="str">
        <f>_xlfn.XLOOKUP(ufc_fights_2[[#This Row],[winnerID]],ufc_fighters[id],ufc_fighters[fighter_name],"xxx",0,1)</f>
        <v>Justin McCully</v>
      </c>
    </row>
    <row r="3635" spans="1:43">
      <c r="A3635">
        <v>3299</v>
      </c>
      <c r="B3635">
        <v>1471</v>
      </c>
      <c r="C3635">
        <f>_xlfn.XLOOKUP(ufc_fights_2[[#This Row],[r_fighter_id]],ufc_fighters[id],ufc_fighters[year],"xxx",0,1)</f>
        <v>1993</v>
      </c>
      <c r="D3635">
        <f>_xlfn.XLOOKUP(ufc_fights_2[[#This Row],[b_fighter_id]],ufc_fighters[id],ufc_fighters[year],"Prázdné",0,1)</f>
        <v>1986</v>
      </c>
      <c r="E3635" s="10">
        <f>YEAR(ufc_fights_2[[#This Row],[date]])-ufc_fights_2[[#This Row],[r_year]]</f>
        <v>26</v>
      </c>
      <c r="F3635" s="10">
        <f>YEAR(ufc_fights_2[[#This Row],[date]])-ufc_fights_2[[#This Row],[b_year]]</f>
        <v>33</v>
      </c>
      <c r="G3635">
        <v>0</v>
      </c>
      <c r="H3635">
        <v>1</v>
      </c>
      <c r="I3635">
        <v>0.44440000000000002</v>
      </c>
      <c r="J3635">
        <v>0.59350000000000003</v>
      </c>
      <c r="K3635">
        <v>0.4521</v>
      </c>
      <c r="L3635">
        <v>0.61829999999999996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 s="2">
        <v>1.8402777777777777E-3</v>
      </c>
      <c r="T3635" s="2">
        <v>1.8287037037037037E-3</v>
      </c>
      <c r="U3635">
        <v>0.34210000000000002</v>
      </c>
      <c r="V3635">
        <v>0.57020000000000004</v>
      </c>
      <c r="W3635">
        <v>0.85709999999999997</v>
      </c>
      <c r="X3635">
        <v>0.82609999999999995</v>
      </c>
      <c r="Y3635">
        <v>1</v>
      </c>
      <c r="Z3635">
        <v>0.39679999999999999</v>
      </c>
      <c r="AA3635">
        <v>0.55859999999999999</v>
      </c>
      <c r="AB3635">
        <v>0.77780000000000005</v>
      </c>
      <c r="AC3635">
        <v>0.83330000000000004</v>
      </c>
      <c r="AD3635">
        <v>0</v>
      </c>
      <c r="AE3635">
        <v>1</v>
      </c>
      <c r="AF3635" t="s">
        <v>3915</v>
      </c>
      <c r="AG3635" s="2">
        <v>3.472222222222222E-3</v>
      </c>
      <c r="AH3635" t="s">
        <v>3911</v>
      </c>
      <c r="AI3635">
        <v>3</v>
      </c>
      <c r="AJ3635" t="s">
        <v>3928</v>
      </c>
      <c r="AK3635" s="3">
        <v>43624</v>
      </c>
      <c r="AL3635" s="10">
        <f>YEAR(ufc_fights_2[[#This Row],[date]])</f>
        <v>2019</v>
      </c>
      <c r="AM3635" t="s">
        <v>3983</v>
      </c>
      <c r="AN3635">
        <v>8</v>
      </c>
      <c r="AO3635" t="s">
        <v>3918</v>
      </c>
      <c r="AP3635">
        <f>IF(ufc_fights_2[[#This Row],[winner]]="Red",ufc_fights_2[[#This Row],[r_fighter_id]],ufc_fights_2[[#This Row],[b_fighter_id]])</f>
        <v>1471</v>
      </c>
      <c r="AQ3635" t="str">
        <f>_xlfn.XLOOKUP(ufc_fights_2[[#This Row],[winnerID]],ufc_fighters[id],ufc_fighters[fighter_name],"xxx",0,1)</f>
        <v>Blagoy Ivanov</v>
      </c>
    </row>
    <row r="3636" spans="1:43">
      <c r="A3636">
        <v>2626</v>
      </c>
      <c r="B3636">
        <v>3025</v>
      </c>
      <c r="C3636">
        <f>_xlfn.XLOOKUP(ufc_fights_2[[#This Row],[r_fighter_id]],ufc_fighters[id],ufc_fighters[year],"xxx",0,1)</f>
        <v>1971</v>
      </c>
      <c r="D3636">
        <f>_xlfn.XLOOKUP(ufc_fights_2[[#This Row],[b_fighter_id]],ufc_fighters[id],ufc_fighters[year],"Prázdné",0,1)</f>
        <v>1961</v>
      </c>
      <c r="E3636" s="10">
        <f>YEAR(ufc_fights_2[[#This Row],[date]])-ufc_fights_2[[#This Row],[r_year]]</f>
        <v>28</v>
      </c>
      <c r="F3636" s="10">
        <f>YEAR(ufc_fights_2[[#This Row],[date]])-ufc_fights_2[[#This Row],[b_year]]</f>
        <v>38</v>
      </c>
      <c r="G3636">
        <v>0</v>
      </c>
      <c r="H3636">
        <v>0</v>
      </c>
      <c r="I3636">
        <v>0.34689999999999999</v>
      </c>
      <c r="J3636">
        <v>0.5625</v>
      </c>
      <c r="K3636">
        <v>0.50649999999999995</v>
      </c>
      <c r="L3636">
        <v>0.66669999999999996</v>
      </c>
      <c r="M3636">
        <v>1</v>
      </c>
      <c r="N3636">
        <v>0</v>
      </c>
      <c r="O3636">
        <v>0</v>
      </c>
      <c r="P3636">
        <v>2</v>
      </c>
      <c r="Q3636">
        <v>0</v>
      </c>
      <c r="R3636">
        <v>0</v>
      </c>
      <c r="S3636" s="2">
        <v>0</v>
      </c>
      <c r="T3636" s="2">
        <v>0</v>
      </c>
      <c r="U3636">
        <v>0.34689999999999999</v>
      </c>
      <c r="V3636">
        <v>0.22220000000000001</v>
      </c>
      <c r="W3636">
        <v>0</v>
      </c>
      <c r="X3636">
        <v>0</v>
      </c>
      <c r="Y3636">
        <v>1</v>
      </c>
      <c r="Z3636">
        <v>0.22220000000000001</v>
      </c>
      <c r="AA3636">
        <v>0.46150000000000002</v>
      </c>
      <c r="AB3636">
        <v>0.5</v>
      </c>
      <c r="AC3636">
        <v>1</v>
      </c>
      <c r="AD3636">
        <v>0.4138</v>
      </c>
      <c r="AE3636">
        <v>0</v>
      </c>
      <c r="AF3636" t="s">
        <v>3915</v>
      </c>
      <c r="AG3636" s="2">
        <v>2.0833333333333333E-3</v>
      </c>
      <c r="AH3636" t="s">
        <v>4057</v>
      </c>
      <c r="AI3636">
        <v>1</v>
      </c>
      <c r="AJ3636" t="s">
        <v>3925</v>
      </c>
      <c r="AK3636" s="3">
        <v>36224</v>
      </c>
      <c r="AL3636" s="10">
        <f>YEAR(ufc_fights_2[[#This Row],[date]])</f>
        <v>1999</v>
      </c>
      <c r="AM3636" t="s">
        <v>3983</v>
      </c>
      <c r="AN3636">
        <v>154</v>
      </c>
      <c r="AO3636" t="s">
        <v>3913</v>
      </c>
      <c r="AP3636">
        <f>IF(ufc_fights_2[[#This Row],[winner]]="Red",ufc_fights_2[[#This Row],[r_fighter_id]],ufc_fights_2[[#This Row],[b_fighter_id]])</f>
        <v>2626</v>
      </c>
      <c r="AQ3636" t="str">
        <f>_xlfn.XLOOKUP(ufc_fights_2[[#This Row],[winnerID]],ufc_fighters[id],ufc_fighters[fighter_name],"xxx",0,1)</f>
        <v>Kevin Randleman</v>
      </c>
    </row>
    <row r="3637" spans="1:43">
      <c r="A3637">
        <v>2729</v>
      </c>
      <c r="B3637">
        <v>3482</v>
      </c>
      <c r="C3637">
        <f>_xlfn.XLOOKUP(ufc_fights_2[[#This Row],[r_fighter_id]],ufc_fighters[id],ufc_fighters[year],"xxx",0,1)</f>
        <v>1977</v>
      </c>
      <c r="D3637">
        <f>_xlfn.XLOOKUP(ufc_fights_2[[#This Row],[b_fighter_id]],ufc_fighters[id],ufc_fighters[year],"Prázdné",0,1)</f>
        <v>1975</v>
      </c>
      <c r="E3637" s="10">
        <f>YEAR(ufc_fights_2[[#This Row],[date]])-ufc_fights_2[[#This Row],[r_year]]</f>
        <v>24</v>
      </c>
      <c r="F3637" s="10">
        <f>YEAR(ufc_fights_2[[#This Row],[date]])-ufc_fights_2[[#This Row],[b_year]]</f>
        <v>26</v>
      </c>
      <c r="G3637">
        <v>0</v>
      </c>
      <c r="H3637">
        <v>0</v>
      </c>
      <c r="I3637">
        <v>0.60470000000000002</v>
      </c>
      <c r="J3637">
        <v>0.66669999999999996</v>
      </c>
      <c r="K3637">
        <v>0.80369999999999997</v>
      </c>
      <c r="L3637">
        <v>0.76919999999999999</v>
      </c>
      <c r="M3637">
        <v>0.83330000000000004</v>
      </c>
      <c r="N3637">
        <v>0</v>
      </c>
      <c r="O3637">
        <v>1</v>
      </c>
      <c r="P3637">
        <v>1</v>
      </c>
      <c r="Q3637">
        <v>1</v>
      </c>
      <c r="R3637">
        <v>0</v>
      </c>
      <c r="S3637" s="2">
        <v>5.0462962962962961E-3</v>
      </c>
      <c r="T3637" s="2">
        <v>5.3240740740740744E-4</v>
      </c>
      <c r="U3637">
        <v>0.58540000000000003</v>
      </c>
      <c r="V3637">
        <v>0.33329999999999999</v>
      </c>
      <c r="W3637">
        <v>1</v>
      </c>
      <c r="X3637">
        <v>0</v>
      </c>
      <c r="Y3637">
        <v>1</v>
      </c>
      <c r="Z3637">
        <v>0.25</v>
      </c>
      <c r="AA3637">
        <v>0.33329999999999999</v>
      </c>
      <c r="AB3637">
        <v>1</v>
      </c>
      <c r="AC3637">
        <v>0</v>
      </c>
      <c r="AD3637">
        <v>0.63160000000000005</v>
      </c>
      <c r="AE3637">
        <v>1</v>
      </c>
      <c r="AF3637" t="s">
        <v>3910</v>
      </c>
      <c r="AG3637" s="2">
        <v>2.8009259259259259E-3</v>
      </c>
      <c r="AH3637" t="s">
        <v>3911</v>
      </c>
      <c r="AI3637">
        <v>3</v>
      </c>
      <c r="AJ3637" t="s">
        <v>3939</v>
      </c>
      <c r="AK3637" s="3">
        <v>37197</v>
      </c>
      <c r="AL3637" s="10">
        <f>YEAR(ufc_fights_2[[#This Row],[date]])</f>
        <v>2001</v>
      </c>
      <c r="AM3637" t="s">
        <v>3983</v>
      </c>
      <c r="AN3637">
        <v>1</v>
      </c>
      <c r="AO3637" t="s">
        <v>3913</v>
      </c>
      <c r="AP3637">
        <f>IF(ufc_fights_2[[#This Row],[winner]]="Red",ufc_fights_2[[#This Row],[r_fighter_id]],ufc_fights_2[[#This Row],[b_fighter_id]])</f>
        <v>2729</v>
      </c>
      <c r="AQ3637" t="str">
        <f>_xlfn.XLOOKUP(ufc_fights_2[[#This Row],[winnerID]],ufc_fighters[id],ufc_fighters[fighter_name],"xxx",0,1)</f>
        <v>Ricco Rodriguez</v>
      </c>
    </row>
    <row r="3638" spans="1:43">
      <c r="A3638">
        <v>3152</v>
      </c>
      <c r="B3638">
        <v>1427</v>
      </c>
      <c r="C3638">
        <f>_xlfn.XLOOKUP(ufc_fights_2[[#This Row],[r_fighter_id]],ufc_fighters[id],ufc_fighters[year],"xxx",0,1)</f>
        <v>1988</v>
      </c>
      <c r="D3638">
        <f>_xlfn.XLOOKUP(ufc_fights_2[[#This Row],[b_fighter_id]],ufc_fighters[id],ufc_fighters[year],"Prázdné",0,1)</f>
        <v>1974</v>
      </c>
      <c r="E3638" s="10">
        <f>YEAR(ufc_fights_2[[#This Row],[date]])-ufc_fights_2[[#This Row],[r_year]]</f>
        <v>25</v>
      </c>
      <c r="F3638" s="10">
        <f>YEAR(ufc_fights_2[[#This Row],[date]])-ufc_fights_2[[#This Row],[b_year]]</f>
        <v>39</v>
      </c>
      <c r="G3638">
        <v>0</v>
      </c>
      <c r="H3638">
        <v>1</v>
      </c>
      <c r="I3638">
        <v>0.35820000000000002</v>
      </c>
      <c r="J3638">
        <v>0.57320000000000004</v>
      </c>
      <c r="K3638">
        <v>0.48280000000000001</v>
      </c>
      <c r="L3638">
        <v>0.61</v>
      </c>
      <c r="M3638">
        <v>0</v>
      </c>
      <c r="N3638">
        <v>0.5</v>
      </c>
      <c r="O3638">
        <v>1</v>
      </c>
      <c r="P3638">
        <v>0</v>
      </c>
      <c r="Q3638">
        <v>1</v>
      </c>
      <c r="R3638">
        <v>1</v>
      </c>
      <c r="S3638" s="2">
        <v>1.4467592592592592E-3</v>
      </c>
      <c r="T3638" s="2">
        <v>2.7546296296296294E-3</v>
      </c>
      <c r="U3638">
        <v>0.31669999999999998</v>
      </c>
      <c r="V3638">
        <v>0.52859999999999996</v>
      </c>
      <c r="W3638">
        <v>1</v>
      </c>
      <c r="X3638">
        <v>0.33329999999999999</v>
      </c>
      <c r="Y3638">
        <v>1</v>
      </c>
      <c r="Z3638">
        <v>0.36209999999999998</v>
      </c>
      <c r="AA3638">
        <v>0.58440000000000003</v>
      </c>
      <c r="AB3638">
        <v>0</v>
      </c>
      <c r="AC3638">
        <v>0</v>
      </c>
      <c r="AD3638">
        <v>0.33329999999999999</v>
      </c>
      <c r="AE3638">
        <v>0.4</v>
      </c>
      <c r="AF3638" t="s">
        <v>3910</v>
      </c>
      <c r="AG3638" s="2">
        <v>1.2037037037037038E-3</v>
      </c>
      <c r="AH3638" t="s">
        <v>3911</v>
      </c>
      <c r="AI3638">
        <v>3</v>
      </c>
      <c r="AJ3638" t="s">
        <v>3914</v>
      </c>
      <c r="AK3638" s="3">
        <v>41335</v>
      </c>
      <c r="AL3638" s="10">
        <f>YEAR(ufc_fights_2[[#This Row],[date]])</f>
        <v>2013</v>
      </c>
      <c r="AM3638" t="s">
        <v>3983</v>
      </c>
      <c r="AN3638">
        <v>117</v>
      </c>
      <c r="AO3638" t="s">
        <v>3918</v>
      </c>
      <c r="AP3638">
        <f>IF(ufc_fights_2[[#This Row],[winner]]="Red",ufc_fights_2[[#This Row],[r_fighter_id]],ufc_fights_2[[#This Row],[b_fighter_id]])</f>
        <v>1427</v>
      </c>
      <c r="AQ3638" t="str">
        <f>_xlfn.XLOOKUP(ufc_fights_2[[#This Row],[winnerID]],ufc_fighters[id],ufc_fighters[fighter_name],"xxx",0,1)</f>
        <v>Mark Hunt</v>
      </c>
    </row>
    <row r="3639" spans="1:43">
      <c r="A3639">
        <v>2825</v>
      </c>
      <c r="B3639">
        <v>2297</v>
      </c>
      <c r="C3639">
        <f>_xlfn.XLOOKUP(ufc_fights_2[[#This Row],[r_fighter_id]],ufc_fighters[id],ufc_fighters[year],"xxx",0,1)</f>
        <v>1982</v>
      </c>
      <c r="D3639">
        <f>_xlfn.XLOOKUP(ufc_fights_2[[#This Row],[b_fighter_id]],ufc_fighters[id],ufc_fighters[year],"Prázdné",0,1)</f>
        <v>0</v>
      </c>
      <c r="E3639" s="10">
        <f>YEAR(ufc_fights_2[[#This Row],[date]])-ufc_fights_2[[#This Row],[r_year]]</f>
        <v>24</v>
      </c>
      <c r="F3639" s="10">
        <f>YEAR(ufc_fights_2[[#This Row],[date]])-ufc_fights_2[[#This Row],[b_year]]</f>
        <v>2006</v>
      </c>
      <c r="G3639">
        <v>1</v>
      </c>
      <c r="H3639">
        <v>0</v>
      </c>
      <c r="I3639">
        <v>0.29409999999999997</v>
      </c>
      <c r="J3639">
        <v>0.5</v>
      </c>
      <c r="K3639">
        <v>0.4894</v>
      </c>
      <c r="L3639">
        <v>0.54549999999999998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 s="2">
        <v>7.0601851851851847E-4</v>
      </c>
      <c r="T3639" s="2">
        <v>1.3773148148148147E-3</v>
      </c>
      <c r="U3639">
        <v>0.25</v>
      </c>
      <c r="V3639">
        <v>0.30769999999999997</v>
      </c>
      <c r="W3639">
        <v>0</v>
      </c>
      <c r="X3639">
        <v>1</v>
      </c>
      <c r="Y3639">
        <v>0.85709999999999997</v>
      </c>
      <c r="Z3639">
        <v>0.12</v>
      </c>
      <c r="AA3639">
        <v>0.3846</v>
      </c>
      <c r="AB3639">
        <v>1</v>
      </c>
      <c r="AC3639">
        <v>0.8</v>
      </c>
      <c r="AD3639">
        <v>0.75</v>
      </c>
      <c r="AE3639">
        <v>0.5</v>
      </c>
      <c r="AF3639" t="s">
        <v>3910</v>
      </c>
      <c r="AG3639" s="2">
        <v>1.9675925925925926E-4</v>
      </c>
      <c r="AH3639" t="s">
        <v>3911</v>
      </c>
      <c r="AI3639">
        <v>3</v>
      </c>
      <c r="AJ3639" t="s">
        <v>3925</v>
      </c>
      <c r="AK3639" s="3">
        <v>38983</v>
      </c>
      <c r="AL3639" s="10">
        <f>YEAR(ufc_fights_2[[#This Row],[date]])</f>
        <v>2006</v>
      </c>
      <c r="AM3639" t="s">
        <v>3983</v>
      </c>
      <c r="AN3639">
        <v>63</v>
      </c>
      <c r="AO3639" t="s">
        <v>3913</v>
      </c>
      <c r="AP3639">
        <f>IF(ufc_fights_2[[#This Row],[winner]]="Red",ufc_fights_2[[#This Row],[r_fighter_id]],ufc_fights_2[[#This Row],[b_fighter_id]])</f>
        <v>2825</v>
      </c>
      <c r="AQ3639" t="str">
        <f>_xlfn.XLOOKUP(ufc_fights_2[[#This Row],[winnerID]],ufc_fighters[id],ufc_fighters[fighter_name],"xxx",0,1)</f>
        <v>Eddie Sanchez</v>
      </c>
    </row>
    <row r="3640" spans="1:43">
      <c r="A3640">
        <v>2825</v>
      </c>
      <c r="B3640">
        <v>2717</v>
      </c>
      <c r="C3640">
        <f>_xlfn.XLOOKUP(ufc_fights_2[[#This Row],[r_fighter_id]],ufc_fighters[id],ufc_fighters[year],"xxx",0,1)</f>
        <v>1982</v>
      </c>
      <c r="D3640">
        <f>_xlfn.XLOOKUP(ufc_fights_2[[#This Row],[b_fighter_id]],ufc_fighters[id],ufc_fighters[year],"Prázdné",0,1)</f>
        <v>1968</v>
      </c>
      <c r="E3640" s="10">
        <f>YEAR(ufc_fights_2[[#This Row],[date]])-ufc_fights_2[[#This Row],[r_year]]</f>
        <v>25</v>
      </c>
      <c r="F3640" s="10">
        <f>YEAR(ufc_fights_2[[#This Row],[date]])-ufc_fights_2[[#This Row],[b_year]]</f>
        <v>39</v>
      </c>
      <c r="G3640">
        <v>0</v>
      </c>
      <c r="H3640">
        <v>0</v>
      </c>
      <c r="I3640">
        <v>0.6119</v>
      </c>
      <c r="J3640">
        <v>0.72</v>
      </c>
      <c r="K3640">
        <v>0.72340000000000004</v>
      </c>
      <c r="L3640">
        <v>0.81579999999999997</v>
      </c>
      <c r="M3640">
        <v>0.5</v>
      </c>
      <c r="N3640">
        <v>1</v>
      </c>
      <c r="O3640">
        <v>0</v>
      </c>
      <c r="P3640">
        <v>2</v>
      </c>
      <c r="Q3640">
        <v>1</v>
      </c>
      <c r="R3640">
        <v>0</v>
      </c>
      <c r="S3640" s="2">
        <v>1.6550925925925926E-3</v>
      </c>
      <c r="T3640" s="2">
        <v>1.5625000000000001E-3</v>
      </c>
      <c r="U3640">
        <v>0.623</v>
      </c>
      <c r="V3640">
        <v>0.66669999999999996</v>
      </c>
      <c r="W3640">
        <v>0.5</v>
      </c>
      <c r="X3640">
        <v>0</v>
      </c>
      <c r="Y3640">
        <v>0</v>
      </c>
      <c r="Z3640">
        <v>0.33329999999999999</v>
      </c>
      <c r="AA3640">
        <v>0</v>
      </c>
      <c r="AB3640">
        <v>0.71430000000000005</v>
      </c>
      <c r="AC3640">
        <v>0.88890000000000002</v>
      </c>
      <c r="AD3640">
        <v>0.58140000000000003</v>
      </c>
      <c r="AE3640">
        <v>0.625</v>
      </c>
      <c r="AF3640" t="s">
        <v>3910</v>
      </c>
      <c r="AG3640" s="2">
        <v>3.7037037037037035E-4</v>
      </c>
      <c r="AH3640" t="s">
        <v>3911</v>
      </c>
      <c r="AI3640">
        <v>3</v>
      </c>
      <c r="AJ3640" t="s">
        <v>3914</v>
      </c>
      <c r="AK3640" s="3">
        <v>39249</v>
      </c>
      <c r="AL3640" s="10">
        <f>YEAR(ufc_fights_2[[#This Row],[date]])</f>
        <v>2007</v>
      </c>
      <c r="AM3640" t="s">
        <v>3983</v>
      </c>
      <c r="AN3640">
        <v>26</v>
      </c>
      <c r="AO3640" t="s">
        <v>3913</v>
      </c>
      <c r="AP3640">
        <f>IF(ufc_fights_2[[#This Row],[winner]]="Red",ufc_fights_2[[#This Row],[r_fighter_id]],ufc_fights_2[[#This Row],[b_fighter_id]])</f>
        <v>2825</v>
      </c>
      <c r="AQ3640" t="str">
        <f>_xlfn.XLOOKUP(ufc_fights_2[[#This Row],[winnerID]],ufc_fighters[id],ufc_fighters[fighter_name],"xxx",0,1)</f>
        <v>Eddie Sanchez</v>
      </c>
    </row>
    <row r="3641" spans="1:43">
      <c r="A3641">
        <v>2825</v>
      </c>
      <c r="B3641">
        <v>2432</v>
      </c>
      <c r="C3641">
        <f>_xlfn.XLOOKUP(ufc_fights_2[[#This Row],[r_fighter_id]],ufc_fighters[id],ufc_fighters[year],"xxx",0,1)</f>
        <v>1982</v>
      </c>
      <c r="D3641">
        <f>_xlfn.XLOOKUP(ufc_fights_2[[#This Row],[b_fighter_id]],ufc_fighters[id],ufc_fighters[year],"Prázdné",0,1)</f>
        <v>1977</v>
      </c>
      <c r="E3641" s="10">
        <f>YEAR(ufc_fights_2[[#This Row],[date]])-ufc_fights_2[[#This Row],[r_year]]</f>
        <v>25</v>
      </c>
      <c r="F3641" s="10">
        <f>YEAR(ufc_fights_2[[#This Row],[date]])-ufc_fights_2[[#This Row],[b_year]]</f>
        <v>30</v>
      </c>
      <c r="G3641">
        <v>0</v>
      </c>
      <c r="H3641">
        <v>0</v>
      </c>
      <c r="I3641">
        <v>0.45219999999999999</v>
      </c>
      <c r="J3641">
        <v>0.56759999999999999</v>
      </c>
      <c r="K3641">
        <v>0.68400000000000005</v>
      </c>
      <c r="L3641">
        <v>0.62790000000000001</v>
      </c>
      <c r="M3641">
        <v>0.2</v>
      </c>
      <c r="N3641">
        <v>1</v>
      </c>
      <c r="O3641">
        <v>0</v>
      </c>
      <c r="P3641">
        <v>0</v>
      </c>
      <c r="Q3641">
        <v>0</v>
      </c>
      <c r="R3641">
        <v>0</v>
      </c>
      <c r="S3641" s="2">
        <v>2.3263888888888887E-3</v>
      </c>
      <c r="T3641" s="2">
        <v>4.0393518518518521E-3</v>
      </c>
      <c r="U3641">
        <v>0.39800000000000002</v>
      </c>
      <c r="V3641">
        <v>0.33329999999999999</v>
      </c>
      <c r="W3641">
        <v>0.9</v>
      </c>
      <c r="X3641">
        <v>0.57140000000000002</v>
      </c>
      <c r="Y3641">
        <v>1</v>
      </c>
      <c r="Z3641">
        <v>0.35439999999999999</v>
      </c>
      <c r="AA3641">
        <v>0.33329999999999999</v>
      </c>
      <c r="AB3641">
        <v>0.68569999999999998</v>
      </c>
      <c r="AC3641">
        <v>0.8</v>
      </c>
      <c r="AD3641">
        <v>0</v>
      </c>
      <c r="AE3641">
        <v>0</v>
      </c>
      <c r="AF3641" t="s">
        <v>3910</v>
      </c>
      <c r="AG3641" s="2">
        <v>2.3611111111111111E-3</v>
      </c>
      <c r="AH3641" t="s">
        <v>3911</v>
      </c>
      <c r="AI3641">
        <v>3</v>
      </c>
      <c r="AJ3641" t="s">
        <v>3939</v>
      </c>
      <c r="AK3641" s="3">
        <v>39445</v>
      </c>
      <c r="AL3641" s="10">
        <f>YEAR(ufc_fights_2[[#This Row],[date]])</f>
        <v>2007</v>
      </c>
      <c r="AM3641" t="s">
        <v>3983</v>
      </c>
      <c r="AN3641">
        <v>1</v>
      </c>
      <c r="AO3641" t="s">
        <v>3913</v>
      </c>
      <c r="AP3641">
        <f>IF(ufc_fights_2[[#This Row],[winner]]="Red",ufc_fights_2[[#This Row],[r_fighter_id]],ufc_fights_2[[#This Row],[b_fighter_id]])</f>
        <v>2825</v>
      </c>
      <c r="AQ3641" t="str">
        <f>_xlfn.XLOOKUP(ufc_fights_2[[#This Row],[winnerID]],ufc_fighters[id],ufc_fighters[fighter_name],"xxx",0,1)</f>
        <v>Eddie Sanchez</v>
      </c>
    </row>
    <row r="3642" spans="1:43">
      <c r="A3642">
        <v>1675</v>
      </c>
      <c r="B3642">
        <v>1572</v>
      </c>
      <c r="C3642">
        <f>_xlfn.XLOOKUP(ufc_fights_2[[#This Row],[r_fighter_id]],ufc_fighters[id],ufc_fighters[year],"xxx",0,1)</f>
        <v>1964</v>
      </c>
      <c r="D3642">
        <f>_xlfn.XLOOKUP(ufc_fights_2[[#This Row],[b_fighter_id]],ufc_fighters[id],ufc_fighters[year],"Prázdné",0,1)</f>
        <v>0</v>
      </c>
      <c r="E3642" s="10">
        <f>YEAR(ufc_fights_2[[#This Row],[date]])-ufc_fights_2[[#This Row],[r_year]]</f>
        <v>35</v>
      </c>
      <c r="F3642" s="10">
        <f>YEAR(ufc_fights_2[[#This Row],[date]])-ufc_fights_2[[#This Row],[b_year]]</f>
        <v>1999</v>
      </c>
      <c r="G3642">
        <v>1</v>
      </c>
      <c r="H3642">
        <v>0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9.2592592592592588E-5</v>
      </c>
      <c r="T3642" s="2">
        <v>1.1574074074074073E-5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 t="s">
        <v>3910</v>
      </c>
      <c r="AG3642" s="2">
        <v>3.4722222222222224E-4</v>
      </c>
      <c r="AH3642" t="s">
        <v>3911</v>
      </c>
      <c r="AI3642">
        <v>3</v>
      </c>
      <c r="AJ3642" t="s">
        <v>3925</v>
      </c>
      <c r="AK3642" s="3">
        <v>36427</v>
      </c>
      <c r="AL3642" s="10">
        <f>YEAR(ufc_fights_2[[#This Row],[date]])</f>
        <v>1999</v>
      </c>
      <c r="AM3642" t="s">
        <v>3983</v>
      </c>
      <c r="AN3642">
        <v>146</v>
      </c>
      <c r="AO3642" t="s">
        <v>3913</v>
      </c>
      <c r="AP3642">
        <f>IF(ufc_fights_2[[#This Row],[winner]]="Red",ufc_fights_2[[#This Row],[r_fighter_id]],ufc_fights_2[[#This Row],[b_fighter_id]])</f>
        <v>1675</v>
      </c>
      <c r="AQ3642" t="str">
        <f>_xlfn.XLOOKUP(ufc_fights_2[[#This Row],[winnerID]],ufc_fighters[id],ufc_fighters[fighter_name],"xxx",0,1)</f>
        <v>Brad Kohler</v>
      </c>
    </row>
    <row r="3643" spans="1:43">
      <c r="A3643">
        <v>3481</v>
      </c>
      <c r="B3643">
        <v>1572</v>
      </c>
      <c r="C3643">
        <f>_xlfn.XLOOKUP(ufc_fights_2[[#This Row],[r_fighter_id]],ufc_fighters[id],ufc_fighters[year],"xxx",0,1)</f>
        <v>1969</v>
      </c>
      <c r="D3643">
        <f>_xlfn.XLOOKUP(ufc_fights_2[[#This Row],[b_fighter_id]],ufc_fighters[id],ufc_fighters[year],"Prázdné",0,1)</f>
        <v>0</v>
      </c>
      <c r="E3643" s="10">
        <f>YEAR(ufc_fights_2[[#This Row],[date]])-ufc_fights_2[[#This Row],[r_year]]</f>
        <v>31</v>
      </c>
      <c r="F3643" s="10">
        <f>YEAR(ufc_fights_2[[#This Row],[date]])-ufc_fights_2[[#This Row],[b_year]]</f>
        <v>2000</v>
      </c>
      <c r="G3643">
        <v>1</v>
      </c>
      <c r="H3643">
        <v>0</v>
      </c>
      <c r="I3643">
        <v>0.47370000000000001</v>
      </c>
      <c r="J3643">
        <v>0.51849999999999996</v>
      </c>
      <c r="K3643">
        <v>0.56520000000000004</v>
      </c>
      <c r="L3643">
        <v>0.58330000000000004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4.861111111111111E-4</v>
      </c>
      <c r="T3643" s="2">
        <v>2.0833333333333335E-4</v>
      </c>
      <c r="U3643">
        <v>0.3846</v>
      </c>
      <c r="V3643">
        <v>0.45829999999999999</v>
      </c>
      <c r="W3643">
        <v>0.66669999999999996</v>
      </c>
      <c r="X3643">
        <v>0</v>
      </c>
      <c r="Y3643">
        <v>0</v>
      </c>
      <c r="Z3643">
        <v>0.2</v>
      </c>
      <c r="AA3643">
        <v>0</v>
      </c>
      <c r="AB3643">
        <v>0.57140000000000002</v>
      </c>
      <c r="AC3643">
        <v>0.63639999999999997</v>
      </c>
      <c r="AD3643">
        <v>0</v>
      </c>
      <c r="AE3643">
        <v>0</v>
      </c>
      <c r="AF3643" t="s">
        <v>3910</v>
      </c>
      <c r="AG3643" s="2">
        <v>2.3495370370370371E-3</v>
      </c>
      <c r="AH3643" t="s">
        <v>3911</v>
      </c>
      <c r="AI3643">
        <v>3</v>
      </c>
      <c r="AJ3643" t="s">
        <v>3925</v>
      </c>
      <c r="AK3643" s="3">
        <v>36595</v>
      </c>
      <c r="AL3643" s="10">
        <f>YEAR(ufc_fights_2[[#This Row],[date]])</f>
        <v>2000</v>
      </c>
      <c r="AM3643" t="s">
        <v>3983</v>
      </c>
      <c r="AN3643">
        <v>146</v>
      </c>
      <c r="AO3643" t="s">
        <v>3913</v>
      </c>
      <c r="AP3643">
        <f>IF(ufc_fights_2[[#This Row],[winner]]="Red",ufc_fights_2[[#This Row],[r_fighter_id]],ufc_fights_2[[#This Row],[b_fighter_id]])</f>
        <v>3481</v>
      </c>
      <c r="AQ3643" t="str">
        <f>_xlfn.XLOOKUP(ufc_fights_2[[#This Row],[winnerID]],ufc_fighters[id],ufc_fighters[fighter_name],"xxx",0,1)</f>
        <v>Tedd Williams</v>
      </c>
    </row>
    <row r="3644" spans="1:43">
      <c r="A3644">
        <v>11</v>
      </c>
      <c r="B3644">
        <v>1012</v>
      </c>
      <c r="C3644">
        <f>_xlfn.XLOOKUP(ufc_fights_2[[#This Row],[r_fighter_id]],ufc_fighters[id],ufc_fighters[year],"xxx",0,1)</f>
        <v>0</v>
      </c>
      <c r="D3644">
        <f>_xlfn.XLOOKUP(ufc_fights_2[[#This Row],[b_fighter_id]],ufc_fighters[id],ufc_fighters[year],"Prázdné",0,1)</f>
        <v>1966</v>
      </c>
      <c r="E3644" s="10">
        <f>YEAR(ufc_fights_2[[#This Row],[date]])-ufc_fights_2[[#This Row],[r_year]]</f>
        <v>2000</v>
      </c>
      <c r="F3644" s="10">
        <f>YEAR(ufc_fights_2[[#This Row],[date]])-ufc_fights_2[[#This Row],[b_year]]</f>
        <v>34</v>
      </c>
      <c r="G3644">
        <v>0</v>
      </c>
      <c r="H3644">
        <v>0</v>
      </c>
      <c r="I3644">
        <v>0</v>
      </c>
      <c r="J3644">
        <v>0</v>
      </c>
      <c r="K3644">
        <v>0.90910000000000002</v>
      </c>
      <c r="L3644">
        <v>1</v>
      </c>
      <c r="M3644">
        <v>1</v>
      </c>
      <c r="N3644">
        <v>0</v>
      </c>
      <c r="O3644">
        <v>4</v>
      </c>
      <c r="P3644">
        <v>1</v>
      </c>
      <c r="Q3644">
        <v>0</v>
      </c>
      <c r="R3644">
        <v>1</v>
      </c>
      <c r="S3644" s="2">
        <v>8.9120370370370373E-4</v>
      </c>
      <c r="T3644" s="2">
        <v>1.9675925925925926E-4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3933</v>
      </c>
      <c r="AG3644" s="2">
        <v>2.1875000000000002E-3</v>
      </c>
      <c r="AH3644" t="s">
        <v>4081</v>
      </c>
      <c r="AI3644">
        <v>2</v>
      </c>
      <c r="AJ3644" t="s">
        <v>2946</v>
      </c>
      <c r="AK3644" s="3">
        <v>36595</v>
      </c>
      <c r="AL3644" s="10">
        <f>YEAR(ufc_fights_2[[#This Row],[date]])</f>
        <v>2000</v>
      </c>
      <c r="AM3644" t="s">
        <v>3983</v>
      </c>
      <c r="AN3644">
        <v>146</v>
      </c>
      <c r="AO3644" t="s">
        <v>3913</v>
      </c>
      <c r="AP3644">
        <f>IF(ufc_fights_2[[#This Row],[winner]]="Red",ufc_fights_2[[#This Row],[r_fighter_id]],ufc_fights_2[[#This Row],[b_fighter_id]])</f>
        <v>11</v>
      </c>
      <c r="AQ3644" t="str">
        <f>_xlfn.XLOOKUP(ufc_fights_2[[#This Row],[winnerID]],ufc_fighters[id],ufc_fighters[fighter_name],"xxx",0,1)</f>
        <v>Scott Adams</v>
      </c>
    </row>
    <row r="3645" spans="1:43">
      <c r="A3645">
        <v>2121</v>
      </c>
      <c r="B3645">
        <v>618</v>
      </c>
      <c r="C3645">
        <f>_xlfn.XLOOKUP(ufc_fights_2[[#This Row],[r_fighter_id]],ufc_fighters[id],ufc_fighters[year],"xxx",0,1)</f>
        <v>1982</v>
      </c>
      <c r="D3645">
        <f>_xlfn.XLOOKUP(ufc_fights_2[[#This Row],[b_fighter_id]],ufc_fighters[id],ufc_fighters[year],"Prázdné",0,1)</f>
        <v>1979</v>
      </c>
      <c r="E3645" s="10">
        <f>YEAR(ufc_fights_2[[#This Row],[date]])-ufc_fights_2[[#This Row],[r_year]]</f>
        <v>36</v>
      </c>
      <c r="F3645" s="10">
        <f>YEAR(ufc_fights_2[[#This Row],[date]])-ufc_fights_2[[#This Row],[b_year]]</f>
        <v>39</v>
      </c>
      <c r="G3645">
        <v>0</v>
      </c>
      <c r="H3645">
        <v>1</v>
      </c>
      <c r="I3645">
        <v>0.47060000000000002</v>
      </c>
      <c r="J3645">
        <v>0.67569999999999997</v>
      </c>
      <c r="K3645">
        <v>0.51790000000000003</v>
      </c>
      <c r="L3645">
        <v>0.72089999999999999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9.2592592592592596E-4</v>
      </c>
      <c r="T3645" s="2">
        <v>6.9444444444444444E-5</v>
      </c>
      <c r="U3645">
        <v>0.3659</v>
      </c>
      <c r="V3645">
        <v>0.66669999999999996</v>
      </c>
      <c r="W3645">
        <v>0.85709999999999997</v>
      </c>
      <c r="X3645">
        <v>1</v>
      </c>
      <c r="Y3645">
        <v>0.66669999999999996</v>
      </c>
      <c r="Z3645">
        <v>0.45240000000000002</v>
      </c>
      <c r="AA3645">
        <v>0.6129</v>
      </c>
      <c r="AB3645">
        <v>0.55559999999999998</v>
      </c>
      <c r="AC3645">
        <v>1</v>
      </c>
      <c r="AD3645">
        <v>0</v>
      </c>
      <c r="AE3645">
        <v>1</v>
      </c>
      <c r="AF3645" t="s">
        <v>3910</v>
      </c>
      <c r="AG3645" s="2">
        <v>3.1597222222222222E-3</v>
      </c>
      <c r="AH3645" t="s">
        <v>3927</v>
      </c>
      <c r="AI3645">
        <v>5</v>
      </c>
      <c r="AJ3645" t="s">
        <v>3931</v>
      </c>
      <c r="AK3645" s="3">
        <v>43288</v>
      </c>
      <c r="AL3645" s="10">
        <f>YEAR(ufc_fights_2[[#This Row],[date]])</f>
        <v>2018</v>
      </c>
      <c r="AM3645" t="s">
        <v>3983</v>
      </c>
      <c r="AN3645">
        <v>1</v>
      </c>
      <c r="AO3645" t="s">
        <v>3918</v>
      </c>
      <c r="AP3645">
        <f>IF(ufc_fights_2[[#This Row],[winner]]="Red",ufc_fights_2[[#This Row],[r_fighter_id]],ufc_fights_2[[#This Row],[b_fighter_id]])</f>
        <v>618</v>
      </c>
      <c r="AQ3645" t="str">
        <f>_xlfn.XLOOKUP(ufc_fights_2[[#This Row],[winnerID]],ufc_fighters[id],ufc_fighters[fighter_name],"xxx",0,1)</f>
        <v>Daniel Cormier</v>
      </c>
    </row>
    <row r="3646" spans="1:43">
      <c r="A3646">
        <v>618</v>
      </c>
      <c r="B3646">
        <v>2294</v>
      </c>
      <c r="C3646">
        <f>_xlfn.XLOOKUP(ufc_fights_2[[#This Row],[r_fighter_id]],ufc_fighters[id],ufc_fighters[year],"xxx",0,1)</f>
        <v>1979</v>
      </c>
      <c r="D3646">
        <f>_xlfn.XLOOKUP(ufc_fights_2[[#This Row],[b_fighter_id]],ufc_fighters[id],ufc_fighters[year],"Prázdné",0,1)</f>
        <v>1976</v>
      </c>
      <c r="E3646" s="10">
        <f>YEAR(ufc_fights_2[[#This Row],[date]])-ufc_fights_2[[#This Row],[r_year]]</f>
        <v>34</v>
      </c>
      <c r="F3646" s="10">
        <f>YEAR(ufc_fights_2[[#This Row],[date]])-ufc_fights_2[[#This Row],[b_year]]</f>
        <v>37</v>
      </c>
      <c r="G3646">
        <v>0</v>
      </c>
      <c r="H3646">
        <v>0</v>
      </c>
      <c r="I3646">
        <v>0.5</v>
      </c>
      <c r="J3646">
        <v>0.20730000000000001</v>
      </c>
      <c r="K3646">
        <v>0.52869999999999995</v>
      </c>
      <c r="L3646">
        <v>0.28570000000000001</v>
      </c>
      <c r="M3646">
        <v>0.6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2.685185185185185E-3</v>
      </c>
      <c r="T3646" s="2">
        <v>1.1574074074074073E-5</v>
      </c>
      <c r="U3646">
        <v>0.41320000000000001</v>
      </c>
      <c r="V3646">
        <v>0.15279999999999999</v>
      </c>
      <c r="W3646">
        <v>0.86670000000000003</v>
      </c>
      <c r="X3646">
        <v>0.91669999999999996</v>
      </c>
      <c r="Y3646">
        <v>0.83330000000000004</v>
      </c>
      <c r="Z3646">
        <v>0.45739999999999997</v>
      </c>
      <c r="AA3646">
        <v>0.2051</v>
      </c>
      <c r="AB3646">
        <v>0.8</v>
      </c>
      <c r="AC3646">
        <v>0.25</v>
      </c>
      <c r="AD3646">
        <v>0.75</v>
      </c>
      <c r="AE3646">
        <v>0</v>
      </c>
      <c r="AF3646" t="s">
        <v>3915</v>
      </c>
      <c r="AG3646" s="2">
        <v>3.472222222222222E-3</v>
      </c>
      <c r="AH3646" t="s">
        <v>3911</v>
      </c>
      <c r="AI3646">
        <v>3</v>
      </c>
      <c r="AJ3646" t="s">
        <v>3923</v>
      </c>
      <c r="AK3646" s="3">
        <v>41566</v>
      </c>
      <c r="AL3646" s="10">
        <f>YEAR(ufc_fights_2[[#This Row],[date]])</f>
        <v>2013</v>
      </c>
      <c r="AM3646" t="s">
        <v>3983</v>
      </c>
      <c r="AN3646">
        <v>3</v>
      </c>
      <c r="AO3646" t="s">
        <v>3913</v>
      </c>
      <c r="AP3646">
        <f>IF(ufc_fights_2[[#This Row],[winner]]="Red",ufc_fights_2[[#This Row],[r_fighter_id]],ufc_fights_2[[#This Row],[b_fighter_id]])</f>
        <v>618</v>
      </c>
      <c r="AQ3646" t="str">
        <f>_xlfn.XLOOKUP(ufc_fights_2[[#This Row],[winnerID]],ufc_fighters[id],ufc_fighters[fighter_name],"xxx",0,1)</f>
        <v>Daniel Cormier</v>
      </c>
    </row>
    <row r="3647" spans="1:43">
      <c r="A3647">
        <v>618</v>
      </c>
      <c r="B3647">
        <v>1816</v>
      </c>
      <c r="C3647">
        <f>_xlfn.XLOOKUP(ufc_fights_2[[#This Row],[r_fighter_id]],ufc_fighters[id],ufc_fighters[year],"xxx",0,1)</f>
        <v>1979</v>
      </c>
      <c r="D3647">
        <f>_xlfn.XLOOKUP(ufc_fights_2[[#This Row],[b_fighter_id]],ufc_fighters[id],ufc_fighters[year],"Prázdné",0,1)</f>
        <v>1985</v>
      </c>
      <c r="E3647" s="10">
        <f>YEAR(ufc_fights_2[[#This Row],[date]])-ufc_fights_2[[#This Row],[r_year]]</f>
        <v>39</v>
      </c>
      <c r="F3647" s="10">
        <f>YEAR(ufc_fights_2[[#This Row],[date]])-ufc_fights_2[[#This Row],[b_year]]</f>
        <v>33</v>
      </c>
      <c r="G3647">
        <v>0</v>
      </c>
      <c r="H3647">
        <v>0</v>
      </c>
      <c r="I3647">
        <v>0.76</v>
      </c>
      <c r="J3647">
        <v>0.30769999999999997</v>
      </c>
      <c r="K3647">
        <v>0.77780000000000005</v>
      </c>
      <c r="L3647">
        <v>0.35709999999999997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 s="2">
        <v>3.5879629629629629E-3</v>
      </c>
      <c r="T3647" s="2">
        <v>0</v>
      </c>
      <c r="U3647">
        <v>0.72729999999999995</v>
      </c>
      <c r="V3647">
        <v>0.22220000000000001</v>
      </c>
      <c r="W3647">
        <v>1</v>
      </c>
      <c r="X3647">
        <v>1</v>
      </c>
      <c r="Y3647">
        <v>1</v>
      </c>
      <c r="Z3647">
        <v>0.66669999999999996</v>
      </c>
      <c r="AA3647">
        <v>0.30769999999999997</v>
      </c>
      <c r="AB3647">
        <v>1</v>
      </c>
      <c r="AC3647">
        <v>0</v>
      </c>
      <c r="AD3647">
        <v>0.77780000000000005</v>
      </c>
      <c r="AE3647">
        <v>0</v>
      </c>
      <c r="AF3647" t="s">
        <v>3933</v>
      </c>
      <c r="AG3647" s="2">
        <v>1.5509259259259259E-3</v>
      </c>
      <c r="AH3647" t="s">
        <v>3927</v>
      </c>
      <c r="AI3647">
        <v>5</v>
      </c>
      <c r="AJ3647" t="s">
        <v>3914</v>
      </c>
      <c r="AK3647" s="3">
        <v>43407</v>
      </c>
      <c r="AL3647" s="10">
        <f>YEAR(ufc_fights_2[[#This Row],[date]])</f>
        <v>2018</v>
      </c>
      <c r="AM3647" t="s">
        <v>3983</v>
      </c>
      <c r="AN3647">
        <v>18</v>
      </c>
      <c r="AO3647" t="s">
        <v>3913</v>
      </c>
      <c r="AP3647">
        <f>IF(ufc_fights_2[[#This Row],[winner]]="Red",ufc_fights_2[[#This Row],[r_fighter_id]],ufc_fights_2[[#This Row],[b_fighter_id]])</f>
        <v>618</v>
      </c>
      <c r="AQ3647" t="str">
        <f>_xlfn.XLOOKUP(ufc_fights_2[[#This Row],[winnerID]],ufc_fighters[id],ufc_fighters[fighter_name],"xxx",0,1)</f>
        <v>Daniel Cormier</v>
      </c>
    </row>
    <row r="3648" spans="1:43">
      <c r="A3648">
        <v>1260</v>
      </c>
      <c r="B3648">
        <v>3472</v>
      </c>
      <c r="C3648">
        <f>_xlfn.XLOOKUP(ufc_fights_2[[#This Row],[r_fighter_id]],ufc_fighters[id],ufc_fighters[year],"xxx",0,1)</f>
        <v>1980</v>
      </c>
      <c r="D3648">
        <f>_xlfn.XLOOKUP(ufc_fights_2[[#This Row],[b_fighter_id]],ufc_fighters[id],ufc_fighters[year],"Prázdné",0,1)</f>
        <v>1992</v>
      </c>
      <c r="E3648" s="10">
        <f>YEAR(ufc_fights_2[[#This Row],[date]])-ufc_fights_2[[#This Row],[r_year]]</f>
        <v>37</v>
      </c>
      <c r="F3648" s="10">
        <f>YEAR(ufc_fights_2[[#This Row],[date]])-ufc_fights_2[[#This Row],[b_year]]</f>
        <v>25</v>
      </c>
      <c r="G3648">
        <v>0</v>
      </c>
      <c r="H3648">
        <v>0</v>
      </c>
      <c r="I3648">
        <v>0.56140000000000001</v>
      </c>
      <c r="J3648">
        <v>0.44209999999999999</v>
      </c>
      <c r="K3648">
        <v>0.5867</v>
      </c>
      <c r="L3648">
        <v>0.56589999999999996</v>
      </c>
      <c r="M3648">
        <v>0.22220000000000001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4.8495370370370368E-3</v>
      </c>
      <c r="T3648" s="2">
        <v>1.5162037037037036E-3</v>
      </c>
      <c r="U3648">
        <v>0.21429999999999999</v>
      </c>
      <c r="V3648">
        <v>0.31080000000000002</v>
      </c>
      <c r="W3648">
        <v>0.95450000000000002</v>
      </c>
      <c r="X3648">
        <v>0.71430000000000005</v>
      </c>
      <c r="Y3648">
        <v>0.8</v>
      </c>
      <c r="Z3648">
        <v>0.30559999999999998</v>
      </c>
      <c r="AA3648">
        <v>0.3377</v>
      </c>
      <c r="AB3648">
        <v>1</v>
      </c>
      <c r="AC3648">
        <v>1</v>
      </c>
      <c r="AD3648">
        <v>1</v>
      </c>
      <c r="AE3648">
        <v>0.71430000000000005</v>
      </c>
      <c r="AF3648" t="s">
        <v>3915</v>
      </c>
      <c r="AG3648" s="2">
        <v>3.472222222222222E-3</v>
      </c>
      <c r="AH3648" t="s">
        <v>3911</v>
      </c>
      <c r="AI3648">
        <v>3</v>
      </c>
      <c r="AJ3648" t="s">
        <v>3961</v>
      </c>
      <c r="AK3648" s="3">
        <v>43057</v>
      </c>
      <c r="AL3648" s="10">
        <f>YEAR(ufc_fights_2[[#This Row],[date]])</f>
        <v>2017</v>
      </c>
      <c r="AM3648" t="s">
        <v>3983</v>
      </c>
      <c r="AN3648">
        <v>68</v>
      </c>
      <c r="AO3648" t="s">
        <v>3918</v>
      </c>
      <c r="AP3648">
        <f>IF(ufc_fights_2[[#This Row],[winner]]="Red",ufc_fights_2[[#This Row],[r_fighter_id]],ufc_fights_2[[#This Row],[b_fighter_id]])</f>
        <v>3472</v>
      </c>
      <c r="AQ3648" t="str">
        <f>_xlfn.XLOOKUP(ufc_fights_2[[#This Row],[winnerID]],ufc_fighters[id],ufc_fighters[fighter_name],"xxx",0,1)</f>
        <v>Adam Wieczorek</v>
      </c>
    </row>
    <row r="3649" spans="1:43">
      <c r="A3649">
        <v>276</v>
      </c>
      <c r="B3649">
        <v>3472</v>
      </c>
      <c r="C3649">
        <f>_xlfn.XLOOKUP(ufc_fights_2[[#This Row],[r_fighter_id]],ufc_fighters[id],ufc_fighters[year],"xxx",0,1)</f>
        <v>1986</v>
      </c>
      <c r="D3649">
        <f>_xlfn.XLOOKUP(ufc_fights_2[[#This Row],[b_fighter_id]],ufc_fighters[id],ufc_fighters[year],"Prázdné",0,1)</f>
        <v>1992</v>
      </c>
      <c r="E3649" s="10">
        <f>YEAR(ufc_fights_2[[#This Row],[date]])-ufc_fights_2[[#This Row],[r_year]]</f>
        <v>32</v>
      </c>
      <c r="F3649" s="10">
        <f>YEAR(ufc_fights_2[[#This Row],[date]])-ufc_fights_2[[#This Row],[b_year]]</f>
        <v>26</v>
      </c>
      <c r="G3649">
        <v>0</v>
      </c>
      <c r="H3649">
        <v>0</v>
      </c>
      <c r="I3649">
        <v>0.5</v>
      </c>
      <c r="J3649">
        <v>0.48149999999999998</v>
      </c>
      <c r="K3649">
        <v>0.7</v>
      </c>
      <c r="L3649">
        <v>0.5</v>
      </c>
      <c r="M3649">
        <v>0.66669999999999996</v>
      </c>
      <c r="N3649">
        <v>0</v>
      </c>
      <c r="O3649">
        <v>0</v>
      </c>
      <c r="P3649">
        <v>1</v>
      </c>
      <c r="Q3649">
        <v>0</v>
      </c>
      <c r="R3649">
        <v>0</v>
      </c>
      <c r="S3649" s="2">
        <v>3.6805555555555554E-3</v>
      </c>
      <c r="T3649" s="2">
        <v>0</v>
      </c>
      <c r="U3649">
        <v>0.5</v>
      </c>
      <c r="V3649">
        <v>0.1429</v>
      </c>
      <c r="W3649">
        <v>0</v>
      </c>
      <c r="X3649">
        <v>0</v>
      </c>
      <c r="Y3649">
        <v>1</v>
      </c>
      <c r="Z3649">
        <v>0.45450000000000002</v>
      </c>
      <c r="AA3649">
        <v>0.45450000000000002</v>
      </c>
      <c r="AB3649">
        <v>1</v>
      </c>
      <c r="AC3649">
        <v>1</v>
      </c>
      <c r="AD3649">
        <v>0.5</v>
      </c>
      <c r="AE3649">
        <v>0.5</v>
      </c>
      <c r="AF3649" t="s">
        <v>3933</v>
      </c>
      <c r="AG3649" s="2">
        <v>1.3773148148148147E-3</v>
      </c>
      <c r="AH3649" t="s">
        <v>3911</v>
      </c>
      <c r="AI3649">
        <v>3</v>
      </c>
      <c r="AJ3649" t="s">
        <v>3963</v>
      </c>
      <c r="AK3649" s="3">
        <v>43204</v>
      </c>
      <c r="AL3649" s="10">
        <f>YEAR(ufc_fights_2[[#This Row],[date]])</f>
        <v>2018</v>
      </c>
      <c r="AM3649" t="s">
        <v>3983</v>
      </c>
      <c r="AN3649">
        <v>127</v>
      </c>
      <c r="AO3649" t="s">
        <v>3918</v>
      </c>
      <c r="AP3649">
        <f>IF(ufc_fights_2[[#This Row],[winner]]="Red",ufc_fights_2[[#This Row],[r_fighter_id]],ufc_fights_2[[#This Row],[b_fighter_id]])</f>
        <v>3472</v>
      </c>
      <c r="AQ3649" t="str">
        <f>_xlfn.XLOOKUP(ufc_fights_2[[#This Row],[winnerID]],ufc_fighters[id],ufc_fighters[fighter_name],"xxx",0,1)</f>
        <v>Adam Wieczorek</v>
      </c>
    </row>
    <row r="3650" spans="1:43">
      <c r="A3650">
        <v>2129</v>
      </c>
      <c r="B3650">
        <v>618</v>
      </c>
      <c r="C3650">
        <f>_xlfn.XLOOKUP(ufc_fights_2[[#This Row],[r_fighter_id]],ufc_fighters[id],ufc_fighters[year],"xxx",0,1)</f>
        <v>1979</v>
      </c>
      <c r="D3650">
        <f>_xlfn.XLOOKUP(ufc_fights_2[[#This Row],[b_fighter_id]],ufc_fighters[id],ufc_fighters[year],"Prázdné",0,1)</f>
        <v>1979</v>
      </c>
      <c r="E3650" s="10">
        <f>YEAR(ufc_fights_2[[#This Row],[date]])-ufc_fights_2[[#This Row],[r_year]]</f>
        <v>34</v>
      </c>
      <c r="F3650" s="10">
        <f>YEAR(ufc_fights_2[[#This Row],[date]])-ufc_fights_2[[#This Row],[b_year]]</f>
        <v>34</v>
      </c>
      <c r="G3650">
        <v>0</v>
      </c>
      <c r="H3650">
        <v>0</v>
      </c>
      <c r="I3650">
        <v>0.4</v>
      </c>
      <c r="J3650">
        <v>0.61460000000000004</v>
      </c>
      <c r="K3650">
        <v>0.59550000000000003</v>
      </c>
      <c r="L3650">
        <v>0.73380000000000001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2.0833333333333335E-4</v>
      </c>
      <c r="T3650" s="2">
        <v>5.2546296296296299E-3</v>
      </c>
      <c r="U3650">
        <v>0.13159999999999999</v>
      </c>
      <c r="V3650">
        <v>0.47370000000000001</v>
      </c>
      <c r="W3650">
        <v>0.82350000000000001</v>
      </c>
      <c r="X3650">
        <v>1</v>
      </c>
      <c r="Y3650">
        <v>1</v>
      </c>
      <c r="Z3650">
        <v>0.29549999999999998</v>
      </c>
      <c r="AA3650">
        <v>0.3125</v>
      </c>
      <c r="AB3650">
        <v>0.66669999999999996</v>
      </c>
      <c r="AC3650">
        <v>0.76559999999999995</v>
      </c>
      <c r="AD3650">
        <v>1</v>
      </c>
      <c r="AE3650">
        <v>0</v>
      </c>
      <c r="AF3650" t="s">
        <v>3915</v>
      </c>
      <c r="AG3650" s="2">
        <v>3.472222222222222E-3</v>
      </c>
      <c r="AH3650" t="s">
        <v>3911</v>
      </c>
      <c r="AI3650">
        <v>3</v>
      </c>
      <c r="AJ3650" t="s">
        <v>3914</v>
      </c>
      <c r="AK3650" s="3">
        <v>41384</v>
      </c>
      <c r="AL3650" s="10">
        <f>YEAR(ufc_fights_2[[#This Row],[date]])</f>
        <v>2013</v>
      </c>
      <c r="AM3650" t="s">
        <v>3983</v>
      </c>
      <c r="AN3650">
        <v>83</v>
      </c>
      <c r="AO3650" t="s">
        <v>3918</v>
      </c>
      <c r="AP3650">
        <f>IF(ufc_fights_2[[#This Row],[winner]]="Red",ufc_fights_2[[#This Row],[r_fighter_id]],ufc_fights_2[[#This Row],[b_fighter_id]])</f>
        <v>618</v>
      </c>
      <c r="AQ3650" t="str">
        <f>_xlfn.XLOOKUP(ufc_fights_2[[#This Row],[winnerID]],ufc_fighters[id],ufc_fighters[fighter_name],"xxx",0,1)</f>
        <v>Daniel Cormier</v>
      </c>
    </row>
    <row r="3651" spans="1:43">
      <c r="A3651">
        <v>1358</v>
      </c>
      <c r="B3651">
        <v>1066</v>
      </c>
      <c r="C3651">
        <f>_xlfn.XLOOKUP(ufc_fights_2[[#This Row],[r_fighter_id]],ufc_fighters[id],ufc_fighters[year],"xxx",0,1)</f>
        <v>1973</v>
      </c>
      <c r="D3651">
        <f>_xlfn.XLOOKUP(ufc_fights_2[[#This Row],[b_fighter_id]],ufc_fighters[id],ufc_fighters[year],"Prázdné",0,1)</f>
        <v>0</v>
      </c>
      <c r="E3651" s="10">
        <f>YEAR(ufc_fights_2[[#This Row],[date]])-ufc_fights_2[[#This Row],[r_year]]</f>
        <v>32</v>
      </c>
      <c r="F3651" s="10">
        <f>YEAR(ufc_fights_2[[#This Row],[date]])-ufc_fights_2[[#This Row],[b_year]]</f>
        <v>2005</v>
      </c>
      <c r="G3651">
        <v>0</v>
      </c>
      <c r="H3651">
        <v>0</v>
      </c>
      <c r="I3651">
        <v>0.71050000000000002</v>
      </c>
      <c r="J3651">
        <v>0</v>
      </c>
      <c r="K3651">
        <v>0.76919999999999999</v>
      </c>
      <c r="L3651">
        <v>0.66669999999999996</v>
      </c>
      <c r="M3651">
        <v>0.5</v>
      </c>
      <c r="N3651">
        <v>0</v>
      </c>
      <c r="O3651">
        <v>3</v>
      </c>
      <c r="P3651">
        <v>0</v>
      </c>
      <c r="Q3651">
        <v>0</v>
      </c>
      <c r="R3651">
        <v>0</v>
      </c>
      <c r="S3651" s="2">
        <v>2.650462962962963E-3</v>
      </c>
      <c r="T3651" s="2">
        <v>0</v>
      </c>
      <c r="U3651">
        <v>0.6452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0.69440000000000002</v>
      </c>
      <c r="AE3651">
        <v>0</v>
      </c>
      <c r="AF3651" t="s">
        <v>3910</v>
      </c>
      <c r="AG3651" s="2">
        <v>2.9398148148148148E-3</v>
      </c>
      <c r="AH3651" t="s">
        <v>3911</v>
      </c>
      <c r="AI3651">
        <v>3</v>
      </c>
      <c r="AJ3651" t="s">
        <v>3914</v>
      </c>
      <c r="AK3651" s="3">
        <v>38632</v>
      </c>
      <c r="AL3651" s="10">
        <f>YEAR(ufc_fights_2[[#This Row],[date]])</f>
        <v>2005</v>
      </c>
      <c r="AM3651" t="s">
        <v>3983</v>
      </c>
      <c r="AN3651">
        <v>144</v>
      </c>
      <c r="AO3651" t="s">
        <v>3913</v>
      </c>
      <c r="AP3651">
        <f>IF(ufc_fights_2[[#This Row],[winner]]="Red",ufc_fights_2[[#This Row],[r_fighter_id]],ufc_fights_2[[#This Row],[b_fighter_id]])</f>
        <v>1358</v>
      </c>
      <c r="AQ3651" t="str">
        <f>_xlfn.XLOOKUP(ufc_fights_2[[#This Row],[winnerID]],ufc_fighters[id],ufc_fighters[fighter_name],"xxx",0,1)</f>
        <v>Branden Lee Hinkle</v>
      </c>
    </row>
    <row r="3652" spans="1:43">
      <c r="A3652">
        <v>1012</v>
      </c>
      <c r="B3652">
        <v>2129</v>
      </c>
      <c r="C3652">
        <f>_xlfn.XLOOKUP(ufc_fights_2[[#This Row],[r_fighter_id]],ufc_fighters[id],ufc_fighters[year],"xxx",0,1)</f>
        <v>1966</v>
      </c>
      <c r="D3652">
        <f>_xlfn.XLOOKUP(ufc_fights_2[[#This Row],[b_fighter_id]],ufc_fighters[id],ufc_fighters[year],"Prázdné",0,1)</f>
        <v>1979</v>
      </c>
      <c r="E3652" s="10">
        <f>YEAR(ufc_fights_2[[#This Row],[date]])-ufc_fights_2[[#This Row],[r_year]]</f>
        <v>36</v>
      </c>
      <c r="F3652" s="10">
        <f>YEAR(ufc_fights_2[[#This Row],[date]])-ufc_fights_2[[#This Row],[b_year]]</f>
        <v>23</v>
      </c>
      <c r="G3652">
        <v>0</v>
      </c>
      <c r="H3652">
        <v>0</v>
      </c>
      <c r="I3652">
        <v>0.77270000000000005</v>
      </c>
      <c r="J3652">
        <v>0.6</v>
      </c>
      <c r="K3652">
        <v>0.85709999999999997</v>
      </c>
      <c r="L3652">
        <v>0.6</v>
      </c>
      <c r="M3652">
        <v>0</v>
      </c>
      <c r="N3652">
        <v>0.2</v>
      </c>
      <c r="O3652">
        <v>0</v>
      </c>
      <c r="P3652">
        <v>3</v>
      </c>
      <c r="Q3652">
        <v>1</v>
      </c>
      <c r="R3652">
        <v>0</v>
      </c>
      <c r="S3652" s="2">
        <v>2.0486111111111113E-3</v>
      </c>
      <c r="T3652" s="2">
        <v>1.7361111111111112E-4</v>
      </c>
      <c r="U3652">
        <v>0.73680000000000001</v>
      </c>
      <c r="V3652">
        <v>0.25</v>
      </c>
      <c r="W3652">
        <v>1</v>
      </c>
      <c r="X3652">
        <v>1</v>
      </c>
      <c r="Y3652">
        <v>1</v>
      </c>
      <c r="Z3652">
        <v>0.5</v>
      </c>
      <c r="AA3652">
        <v>0.5</v>
      </c>
      <c r="AB3652">
        <v>1</v>
      </c>
      <c r="AC3652">
        <v>1</v>
      </c>
      <c r="AD3652">
        <v>0.74070000000000003</v>
      </c>
      <c r="AE3652">
        <v>0</v>
      </c>
      <c r="AF3652" t="s">
        <v>3910</v>
      </c>
      <c r="AG3652" s="2">
        <v>3.1828703703703702E-3</v>
      </c>
      <c r="AH3652" t="s">
        <v>3911</v>
      </c>
      <c r="AI3652">
        <v>3</v>
      </c>
      <c r="AJ3652" t="s">
        <v>3925</v>
      </c>
      <c r="AK3652" s="3">
        <v>37450</v>
      </c>
      <c r="AL3652" s="10">
        <f>YEAR(ufc_fights_2[[#This Row],[date]])</f>
        <v>2002</v>
      </c>
      <c r="AM3652" t="s">
        <v>3983</v>
      </c>
      <c r="AN3652">
        <v>70</v>
      </c>
      <c r="AO3652" t="s">
        <v>3913</v>
      </c>
      <c r="AP3652">
        <f>IF(ufc_fights_2[[#This Row],[winner]]="Red",ufc_fights_2[[#This Row],[r_fighter_id]],ufc_fights_2[[#This Row],[b_fighter_id]])</f>
        <v>1012</v>
      </c>
      <c r="AQ3652" t="str">
        <f>_xlfn.XLOOKUP(ufc_fights_2[[#This Row],[winnerID]],ufc_fighters[id],ufc_fighters[fighter_name],"xxx",0,1)</f>
        <v>Ian Freeman</v>
      </c>
    </row>
    <row r="3653" spans="1:43">
      <c r="A3653">
        <v>1012</v>
      </c>
      <c r="B3653">
        <v>3481</v>
      </c>
      <c r="C3653">
        <f>_xlfn.XLOOKUP(ufc_fights_2[[#This Row],[r_fighter_id]],ufc_fighters[id],ufc_fighters[year],"xxx",0,1)</f>
        <v>1966</v>
      </c>
      <c r="D3653">
        <f>_xlfn.XLOOKUP(ufc_fights_2[[#This Row],[b_fighter_id]],ufc_fighters[id],ufc_fighters[year],"Prázdné",0,1)</f>
        <v>1969</v>
      </c>
      <c r="E3653" s="10">
        <f>YEAR(ufc_fights_2[[#This Row],[date]])-ufc_fights_2[[#This Row],[r_year]]</f>
        <v>34</v>
      </c>
      <c r="F3653" s="10">
        <f>YEAR(ufc_fights_2[[#This Row],[date]])-ufc_fights_2[[#This Row],[b_year]]</f>
        <v>31</v>
      </c>
      <c r="G3653">
        <v>0</v>
      </c>
      <c r="H3653">
        <v>0</v>
      </c>
      <c r="I3653">
        <v>0.49180000000000001</v>
      </c>
      <c r="J3653">
        <v>0.86209999999999998</v>
      </c>
      <c r="K3653">
        <v>0.63949999999999996</v>
      </c>
      <c r="L3653">
        <v>0.92</v>
      </c>
      <c r="M3653">
        <v>0</v>
      </c>
      <c r="N3653">
        <v>0.1</v>
      </c>
      <c r="O3653">
        <v>0</v>
      </c>
      <c r="P3653">
        <v>0</v>
      </c>
      <c r="Q3653">
        <v>0</v>
      </c>
      <c r="R3653">
        <v>0</v>
      </c>
      <c r="S3653" s="2">
        <v>4.1203703703703706E-3</v>
      </c>
      <c r="T3653" s="2">
        <v>5.0462962962962961E-3</v>
      </c>
      <c r="U3653">
        <v>0.48330000000000001</v>
      </c>
      <c r="V3653">
        <v>0.75</v>
      </c>
      <c r="W3653">
        <v>1</v>
      </c>
      <c r="X3653">
        <v>0</v>
      </c>
      <c r="Y3653">
        <v>0</v>
      </c>
      <c r="Z3653">
        <v>0.125</v>
      </c>
      <c r="AA3653">
        <v>0.66669999999999996</v>
      </c>
      <c r="AB3653">
        <v>0.8</v>
      </c>
      <c r="AC3653">
        <v>1</v>
      </c>
      <c r="AD3653">
        <v>0.52080000000000004</v>
      </c>
      <c r="AE3653">
        <v>0.88</v>
      </c>
      <c r="AF3653" t="s">
        <v>3915</v>
      </c>
      <c r="AG3653" s="2">
        <v>3.472222222222222E-3</v>
      </c>
      <c r="AH3653" t="s">
        <v>3911</v>
      </c>
      <c r="AI3653">
        <v>3</v>
      </c>
      <c r="AJ3653" t="s">
        <v>3925</v>
      </c>
      <c r="AK3653" s="3">
        <v>36791</v>
      </c>
      <c r="AL3653" s="10">
        <f>YEAR(ufc_fights_2[[#This Row],[date]])</f>
        <v>2000</v>
      </c>
      <c r="AM3653" t="s">
        <v>3983</v>
      </c>
      <c r="AN3653">
        <v>141</v>
      </c>
      <c r="AO3653" t="s">
        <v>3913</v>
      </c>
      <c r="AP3653">
        <f>IF(ufc_fights_2[[#This Row],[winner]]="Red",ufc_fights_2[[#This Row],[r_fighter_id]],ufc_fights_2[[#This Row],[b_fighter_id]])</f>
        <v>1012</v>
      </c>
      <c r="AQ3653" t="str">
        <f>_xlfn.XLOOKUP(ufc_fights_2[[#This Row],[winnerID]],ufc_fighters[id],ufc_fighters[fighter_name],"xxx",0,1)</f>
        <v>Ian Freeman</v>
      </c>
    </row>
    <row r="3654" spans="1:43">
      <c r="A3654">
        <v>1012</v>
      </c>
      <c r="B3654">
        <v>2908</v>
      </c>
      <c r="C3654">
        <f>_xlfn.XLOOKUP(ufc_fights_2[[#This Row],[r_fighter_id]],ufc_fighters[id],ufc_fighters[year],"xxx",0,1)</f>
        <v>1966</v>
      </c>
      <c r="D3654">
        <f>_xlfn.XLOOKUP(ufc_fights_2[[#This Row],[b_fighter_id]],ufc_fighters[id],ufc_fighters[year],"Prázdné",0,1)</f>
        <v>0</v>
      </c>
      <c r="E3654" s="10">
        <f>YEAR(ufc_fights_2[[#This Row],[date]])-ufc_fights_2[[#This Row],[r_year]]</f>
        <v>34</v>
      </c>
      <c r="F3654" s="10">
        <f>YEAR(ufc_fights_2[[#This Row],[date]])-ufc_fights_2[[#This Row],[b_year]]</f>
        <v>2000</v>
      </c>
      <c r="G3654">
        <v>0</v>
      </c>
      <c r="H3654">
        <v>0</v>
      </c>
      <c r="I3654">
        <v>0.61539999999999995</v>
      </c>
      <c r="J3654">
        <v>0.5</v>
      </c>
      <c r="K3654">
        <v>0.67649999999999999</v>
      </c>
      <c r="L3654">
        <v>0.52170000000000005</v>
      </c>
      <c r="M3654">
        <v>1</v>
      </c>
      <c r="N3654">
        <v>0.16669999999999999</v>
      </c>
      <c r="O3654">
        <v>0</v>
      </c>
      <c r="P3654">
        <v>0</v>
      </c>
      <c r="Q3654">
        <v>0</v>
      </c>
      <c r="R3654">
        <v>1</v>
      </c>
      <c r="S3654" s="2">
        <v>1.2037037037037038E-3</v>
      </c>
      <c r="T3654" s="2">
        <v>2.4305555555555556E-3</v>
      </c>
      <c r="U3654">
        <v>0.61899999999999999</v>
      </c>
      <c r="V3654">
        <v>0</v>
      </c>
      <c r="W3654">
        <v>0.6</v>
      </c>
      <c r="X3654">
        <v>0</v>
      </c>
      <c r="Y3654">
        <v>0.46150000000000002</v>
      </c>
      <c r="Z3654">
        <v>0.1429</v>
      </c>
      <c r="AA3654">
        <v>0.36359999999999998</v>
      </c>
      <c r="AB3654">
        <v>0.71430000000000005</v>
      </c>
      <c r="AC3654">
        <v>1</v>
      </c>
      <c r="AD3654">
        <v>0.83330000000000004</v>
      </c>
      <c r="AE3654">
        <v>0</v>
      </c>
      <c r="AF3654" t="s">
        <v>3910</v>
      </c>
      <c r="AG3654" s="2">
        <v>1.5393518518518519E-3</v>
      </c>
      <c r="AH3654" t="s">
        <v>4081</v>
      </c>
      <c r="AI3654">
        <v>2</v>
      </c>
      <c r="AJ3654" t="s">
        <v>3925</v>
      </c>
      <c r="AK3654" s="3">
        <v>36686</v>
      </c>
      <c r="AL3654" s="10">
        <f>YEAR(ufc_fights_2[[#This Row],[date]])</f>
        <v>2000</v>
      </c>
      <c r="AM3654" t="s">
        <v>3983</v>
      </c>
      <c r="AN3654">
        <v>157</v>
      </c>
      <c r="AO3654" t="s">
        <v>3913</v>
      </c>
      <c r="AP3654">
        <f>IF(ufc_fights_2[[#This Row],[winner]]="Red",ufc_fights_2[[#This Row],[r_fighter_id]],ufc_fights_2[[#This Row],[b_fighter_id]])</f>
        <v>1012</v>
      </c>
      <c r="AQ3654" t="str">
        <f>_xlfn.XLOOKUP(ufc_fights_2[[#This Row],[winnerID]],ufc_fighters[id],ufc_fighters[fighter_name],"xxx",0,1)</f>
        <v>Ian Freeman</v>
      </c>
    </row>
    <row r="3655" spans="1:43">
      <c r="A3655">
        <v>2626</v>
      </c>
      <c r="B3655">
        <v>3482</v>
      </c>
      <c r="C3655">
        <f>_xlfn.XLOOKUP(ufc_fights_2[[#This Row],[r_fighter_id]],ufc_fighters[id],ufc_fighters[year],"xxx",0,1)</f>
        <v>1971</v>
      </c>
      <c r="D3655">
        <f>_xlfn.XLOOKUP(ufc_fights_2[[#This Row],[b_fighter_id]],ufc_fighters[id],ufc_fighters[year],"Prázdné",0,1)</f>
        <v>1975</v>
      </c>
      <c r="E3655" s="10">
        <f>YEAR(ufc_fights_2[[#This Row],[date]])-ufc_fights_2[[#This Row],[r_year]]</f>
        <v>28</v>
      </c>
      <c r="F3655" s="10">
        <f>YEAR(ufc_fights_2[[#This Row],[date]])-ufc_fights_2[[#This Row],[b_year]]</f>
        <v>24</v>
      </c>
      <c r="G3655">
        <v>0</v>
      </c>
      <c r="H3655">
        <v>1</v>
      </c>
      <c r="I3655">
        <v>0.2326</v>
      </c>
      <c r="J3655">
        <v>0.38100000000000001</v>
      </c>
      <c r="K3655">
        <v>0.55910000000000004</v>
      </c>
      <c r="L3655">
        <v>0.74319999999999997</v>
      </c>
      <c r="M3655">
        <v>0.54549999999999998</v>
      </c>
      <c r="N3655">
        <v>0</v>
      </c>
      <c r="O3655">
        <v>2</v>
      </c>
      <c r="P3655">
        <v>1</v>
      </c>
      <c r="Q3655">
        <v>0</v>
      </c>
      <c r="R3655">
        <v>0</v>
      </c>
      <c r="S3655" s="2">
        <v>1.2268518518518519E-2</v>
      </c>
      <c r="T3655" s="2">
        <v>8.1018518518518516E-4</v>
      </c>
      <c r="U3655">
        <v>0.23810000000000001</v>
      </c>
      <c r="V3655">
        <v>0.3125</v>
      </c>
      <c r="W3655">
        <v>0</v>
      </c>
      <c r="X3655">
        <v>0</v>
      </c>
      <c r="Y3655">
        <v>0.5</v>
      </c>
      <c r="Z3655">
        <v>0</v>
      </c>
      <c r="AA3655">
        <v>0.3</v>
      </c>
      <c r="AB3655">
        <v>0.25</v>
      </c>
      <c r="AC3655">
        <v>0.4</v>
      </c>
      <c r="AD3655">
        <v>0.25</v>
      </c>
      <c r="AE3655">
        <v>0.5</v>
      </c>
      <c r="AF3655" t="s">
        <v>3915</v>
      </c>
      <c r="AG3655" s="2">
        <v>3.472222222222222E-3</v>
      </c>
      <c r="AH3655" t="s">
        <v>3927</v>
      </c>
      <c r="AI3655">
        <v>5</v>
      </c>
      <c r="AJ3655" t="s">
        <v>3925</v>
      </c>
      <c r="AK3655" s="3">
        <v>36483</v>
      </c>
      <c r="AL3655" s="10">
        <f>YEAR(ufc_fights_2[[#This Row],[date]])</f>
        <v>1999</v>
      </c>
      <c r="AM3655" t="s">
        <v>3983</v>
      </c>
      <c r="AN3655">
        <v>166</v>
      </c>
      <c r="AO3655" t="s">
        <v>3913</v>
      </c>
      <c r="AP3655">
        <f>IF(ufc_fights_2[[#This Row],[winner]]="Red",ufc_fights_2[[#This Row],[r_fighter_id]],ufc_fights_2[[#This Row],[b_fighter_id]])</f>
        <v>2626</v>
      </c>
      <c r="AQ3655" t="str">
        <f>_xlfn.XLOOKUP(ufc_fights_2[[#This Row],[winnerID]],ufc_fighters[id],ufc_fighters[fighter_name],"xxx",0,1)</f>
        <v>Kevin Randleman</v>
      </c>
    </row>
    <row r="3656" spans="1:43">
      <c r="A3656">
        <v>2411</v>
      </c>
      <c r="B3656">
        <v>2303</v>
      </c>
      <c r="C3656">
        <f>_xlfn.XLOOKUP(ufc_fights_2[[#This Row],[r_fighter_id]],ufc_fighters[id],ufc_fighters[year],"xxx",0,1)</f>
        <v>1980</v>
      </c>
      <c r="D3656">
        <f>_xlfn.XLOOKUP(ufc_fights_2[[#This Row],[b_fighter_id]],ufc_fighters[id],ufc_fighters[year],"Prázdné",0,1)</f>
        <v>1986</v>
      </c>
      <c r="E3656" s="10">
        <f>YEAR(ufc_fights_2[[#This Row],[date]])-ufc_fights_2[[#This Row],[r_year]]</f>
        <v>37</v>
      </c>
      <c r="F3656" s="10">
        <f>YEAR(ufc_fights_2[[#This Row],[date]])-ufc_fights_2[[#This Row],[b_year]]</f>
        <v>31</v>
      </c>
      <c r="G3656">
        <v>0</v>
      </c>
      <c r="H3656">
        <v>1</v>
      </c>
      <c r="I3656">
        <v>0.25</v>
      </c>
      <c r="J3656">
        <v>0.42859999999999998</v>
      </c>
      <c r="K3656">
        <v>0.25</v>
      </c>
      <c r="L3656">
        <v>0.55000000000000004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</v>
      </c>
      <c r="T3656" s="2">
        <v>7.291666666666667E-4</v>
      </c>
      <c r="U3656">
        <v>0.25</v>
      </c>
      <c r="V3656">
        <v>0.33329999999999999</v>
      </c>
      <c r="W3656">
        <v>0</v>
      </c>
      <c r="X3656">
        <v>0</v>
      </c>
      <c r="Y3656">
        <v>1</v>
      </c>
      <c r="Z3656">
        <v>0.25</v>
      </c>
      <c r="AA3656">
        <v>0.2</v>
      </c>
      <c r="AB3656">
        <v>0</v>
      </c>
      <c r="AC3656">
        <v>1</v>
      </c>
      <c r="AD3656">
        <v>0</v>
      </c>
      <c r="AE3656">
        <v>1</v>
      </c>
      <c r="AF3656" t="s">
        <v>3910</v>
      </c>
      <c r="AG3656" s="2">
        <v>1.1805555555555556E-3</v>
      </c>
      <c r="AH3656" t="s">
        <v>3911</v>
      </c>
      <c r="AI3656">
        <v>3</v>
      </c>
      <c r="AJ3656" t="s">
        <v>3928</v>
      </c>
      <c r="AK3656" s="3">
        <v>43071</v>
      </c>
      <c r="AL3656" s="10">
        <f>YEAR(ufc_fights_2[[#This Row],[date]])</f>
        <v>2017</v>
      </c>
      <c r="AM3656" t="s">
        <v>3983</v>
      </c>
      <c r="AN3656">
        <v>122</v>
      </c>
      <c r="AO3656" t="s">
        <v>3918</v>
      </c>
      <c r="AP3656">
        <f>IF(ufc_fights_2[[#This Row],[winner]]="Red",ufc_fights_2[[#This Row],[r_fighter_id]],ufc_fights_2[[#This Row],[b_fighter_id]])</f>
        <v>2303</v>
      </c>
      <c r="AQ3656" t="str">
        <f>_xlfn.XLOOKUP(ufc_fights_2[[#This Row],[winnerID]],ufc_fighters[id],ufc_fighters[fighter_name],"xxx",0,1)</f>
        <v>Francis Ngannou</v>
      </c>
    </row>
    <row r="3657" spans="1:43">
      <c r="A3657">
        <v>134</v>
      </c>
      <c r="B3657">
        <v>2303</v>
      </c>
      <c r="C3657">
        <f>_xlfn.XLOOKUP(ufc_fights_2[[#This Row],[r_fighter_id]],ufc_fighters[id],ufc_fighters[year],"xxx",0,1)</f>
        <v>1979</v>
      </c>
      <c r="D3657">
        <f>_xlfn.XLOOKUP(ufc_fights_2[[#This Row],[b_fighter_id]],ufc_fighters[id],ufc_fighters[year],"Prázdné",0,1)</f>
        <v>1986</v>
      </c>
      <c r="E3657" s="10">
        <f>YEAR(ufc_fights_2[[#This Row],[date]])-ufc_fights_2[[#This Row],[r_year]]</f>
        <v>38</v>
      </c>
      <c r="F3657" s="10">
        <f>YEAR(ufc_fights_2[[#This Row],[date]])-ufc_fights_2[[#This Row],[b_year]]</f>
        <v>31</v>
      </c>
      <c r="G3657">
        <v>0</v>
      </c>
      <c r="H3657">
        <v>1</v>
      </c>
      <c r="I3657">
        <v>0.33329999999999999</v>
      </c>
      <c r="J3657">
        <v>0.61539999999999995</v>
      </c>
      <c r="K3657">
        <v>0.33329999999999999</v>
      </c>
      <c r="L3657">
        <v>0.57140000000000002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</v>
      </c>
      <c r="T3657" s="2">
        <v>3.4722222222222222E-5</v>
      </c>
      <c r="U3657">
        <v>0.2</v>
      </c>
      <c r="V3657">
        <v>0.61539999999999995</v>
      </c>
      <c r="W3657">
        <v>0</v>
      </c>
      <c r="X3657">
        <v>0.66669999999999996</v>
      </c>
      <c r="Y3657">
        <v>0</v>
      </c>
      <c r="Z3657">
        <v>0.33329999999999999</v>
      </c>
      <c r="AA3657">
        <v>0.44440000000000002</v>
      </c>
      <c r="AB3657">
        <v>0</v>
      </c>
      <c r="AC3657">
        <v>0</v>
      </c>
      <c r="AD3657">
        <v>0</v>
      </c>
      <c r="AE3657">
        <v>1</v>
      </c>
      <c r="AF3657" t="s">
        <v>3910</v>
      </c>
      <c r="AG3657" s="2">
        <v>1.0648148148148149E-3</v>
      </c>
      <c r="AH3657" t="s">
        <v>3911</v>
      </c>
      <c r="AI3657">
        <v>3</v>
      </c>
      <c r="AJ3657" t="s">
        <v>4040</v>
      </c>
      <c r="AK3657" s="3">
        <v>42763</v>
      </c>
      <c r="AL3657" s="10">
        <f>YEAR(ufc_fights_2[[#This Row],[date]])</f>
        <v>2017</v>
      </c>
      <c r="AM3657" t="s">
        <v>3983</v>
      </c>
      <c r="AN3657">
        <v>74</v>
      </c>
      <c r="AO3657" t="s">
        <v>3918</v>
      </c>
      <c r="AP3657">
        <f>IF(ufc_fights_2[[#This Row],[winner]]="Red",ufc_fights_2[[#This Row],[r_fighter_id]],ufc_fights_2[[#This Row],[b_fighter_id]])</f>
        <v>2303</v>
      </c>
      <c r="AQ3657" t="str">
        <f>_xlfn.XLOOKUP(ufc_fights_2[[#This Row],[winnerID]],ufc_fighters[id],ufc_fighters[fighter_name],"xxx",0,1)</f>
        <v>Francis Ngannou</v>
      </c>
    </row>
    <row r="3658" spans="1:43">
      <c r="A3658">
        <v>2303</v>
      </c>
      <c r="B3658">
        <v>2778</v>
      </c>
      <c r="C3658">
        <f>_xlfn.XLOOKUP(ufc_fights_2[[#This Row],[r_fighter_id]],ufc_fighters[id],ufc_fighters[year],"xxx",0,1)</f>
        <v>1986</v>
      </c>
      <c r="D3658">
        <f>_xlfn.XLOOKUP(ufc_fights_2[[#This Row],[b_fighter_id]],ufc_fighters[id],ufc_fighters[year],"Prázdné",0,1)</f>
        <v>1988</v>
      </c>
      <c r="E3658" s="10">
        <f>YEAR(ufc_fights_2[[#This Row],[date]])-ufc_fights_2[[#This Row],[r_year]]</f>
        <v>34</v>
      </c>
      <c r="F3658" s="10">
        <f>YEAR(ufc_fights_2[[#This Row],[date]])-ufc_fights_2[[#This Row],[b_year]]</f>
        <v>32</v>
      </c>
      <c r="G3658">
        <v>1</v>
      </c>
      <c r="H3658">
        <v>0</v>
      </c>
      <c r="I3658">
        <v>0.46150000000000002</v>
      </c>
      <c r="J3658">
        <v>1</v>
      </c>
      <c r="K3658">
        <v>0.46150000000000002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2.3148148148148147E-5</v>
      </c>
      <c r="T3658" s="2">
        <v>0</v>
      </c>
      <c r="U3658">
        <v>0.45450000000000002</v>
      </c>
      <c r="V3658">
        <v>1</v>
      </c>
      <c r="W3658">
        <v>0.5</v>
      </c>
      <c r="X3658">
        <v>0</v>
      </c>
      <c r="Y3658">
        <v>1</v>
      </c>
      <c r="Z3658">
        <v>0.33329999999999999</v>
      </c>
      <c r="AA3658">
        <v>1</v>
      </c>
      <c r="AB3658">
        <v>0</v>
      </c>
      <c r="AC3658">
        <v>0</v>
      </c>
      <c r="AD3658">
        <v>0.75</v>
      </c>
      <c r="AE3658">
        <v>0</v>
      </c>
      <c r="AF3658" t="s">
        <v>3910</v>
      </c>
      <c r="AG3658" s="2">
        <v>2.3148148148148149E-4</v>
      </c>
      <c r="AH3658" t="s">
        <v>3911</v>
      </c>
      <c r="AI3658">
        <v>3</v>
      </c>
      <c r="AJ3658" t="s">
        <v>3928</v>
      </c>
      <c r="AK3658" s="3">
        <v>43960</v>
      </c>
      <c r="AL3658" s="10">
        <f>YEAR(ufc_fights_2[[#This Row],[date]])</f>
        <v>2020</v>
      </c>
      <c r="AM3658" t="s">
        <v>3983</v>
      </c>
      <c r="AN3658">
        <v>62</v>
      </c>
      <c r="AO3658" t="s">
        <v>3913</v>
      </c>
      <c r="AP3658">
        <f>IF(ufc_fights_2[[#This Row],[winner]]="Red",ufc_fights_2[[#This Row],[r_fighter_id]],ufc_fights_2[[#This Row],[b_fighter_id]])</f>
        <v>2303</v>
      </c>
      <c r="AQ3658" t="str">
        <f>_xlfn.XLOOKUP(ufc_fights_2[[#This Row],[winnerID]],ufc_fighters[id],ufc_fighters[fighter_name],"xxx",0,1)</f>
        <v>Francis Ngannou</v>
      </c>
    </row>
    <row r="3659" spans="1:43">
      <c r="A3659">
        <v>295</v>
      </c>
      <c r="B3659">
        <v>2303</v>
      </c>
      <c r="C3659">
        <f>_xlfn.XLOOKUP(ufc_fights_2[[#This Row],[r_fighter_id]],ufc_fighters[id],ufc_fighters[year],"xxx",0,1)</f>
        <v>1991</v>
      </c>
      <c r="D3659">
        <f>_xlfn.XLOOKUP(ufc_fights_2[[#This Row],[b_fighter_id]],ufc_fighters[id],ufc_fighters[year],"Prázdné",0,1)</f>
        <v>1986</v>
      </c>
      <c r="E3659" s="10">
        <f>YEAR(ufc_fights_2[[#This Row],[date]])-ufc_fights_2[[#This Row],[r_year]]</f>
        <v>27</v>
      </c>
      <c r="F3659" s="10">
        <f>YEAR(ufc_fights_2[[#This Row],[date]])-ufc_fights_2[[#This Row],[b_year]]</f>
        <v>32</v>
      </c>
      <c r="G3659">
        <v>0</v>
      </c>
      <c r="H3659">
        <v>1</v>
      </c>
      <c r="I3659">
        <v>0.125</v>
      </c>
      <c r="J3659">
        <v>0.76470000000000005</v>
      </c>
      <c r="K3659">
        <v>0.125</v>
      </c>
      <c r="L3659">
        <v>0.76470000000000005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</v>
      </c>
      <c r="T3659" s="2">
        <v>9.2592592592592588E-5</v>
      </c>
      <c r="U3659">
        <v>0.1429</v>
      </c>
      <c r="V3659">
        <v>0.73329999999999995</v>
      </c>
      <c r="W3659">
        <v>0</v>
      </c>
      <c r="X3659">
        <v>0</v>
      </c>
      <c r="Y3659">
        <v>1</v>
      </c>
      <c r="Z3659">
        <v>0.125</v>
      </c>
      <c r="AA3659">
        <v>0.5</v>
      </c>
      <c r="AB3659">
        <v>0</v>
      </c>
      <c r="AC3659">
        <v>1</v>
      </c>
      <c r="AD3659">
        <v>0</v>
      </c>
      <c r="AE3659">
        <v>0.83330000000000004</v>
      </c>
      <c r="AF3659" t="s">
        <v>3910</v>
      </c>
      <c r="AG3659" s="2">
        <v>5.2083333333333333E-4</v>
      </c>
      <c r="AH3659" t="s">
        <v>3927</v>
      </c>
      <c r="AI3659">
        <v>5</v>
      </c>
      <c r="AJ3659" t="s">
        <v>3931</v>
      </c>
      <c r="AK3659" s="3">
        <v>43428</v>
      </c>
      <c r="AL3659" s="10">
        <f>YEAR(ufc_fights_2[[#This Row],[date]])</f>
        <v>2018</v>
      </c>
      <c r="AM3659" t="s">
        <v>3983</v>
      </c>
      <c r="AN3659">
        <v>52</v>
      </c>
      <c r="AO3659" t="s">
        <v>3918</v>
      </c>
      <c r="AP3659">
        <f>IF(ufc_fights_2[[#This Row],[winner]]="Red",ufc_fights_2[[#This Row],[r_fighter_id]],ufc_fights_2[[#This Row],[b_fighter_id]])</f>
        <v>2303</v>
      </c>
      <c r="AQ3659" t="str">
        <f>_xlfn.XLOOKUP(ufc_fights_2[[#This Row],[winnerID]],ufc_fighters[id],ufc_fighters[fighter_name],"xxx",0,1)</f>
        <v>Francis Ngannou</v>
      </c>
    </row>
    <row r="3660" spans="1:43">
      <c r="A3660">
        <v>2303</v>
      </c>
      <c r="B3660">
        <v>1323</v>
      </c>
      <c r="C3660">
        <f>_xlfn.XLOOKUP(ufc_fights_2[[#This Row],[r_fighter_id]],ufc_fighters[id],ufc_fighters[year],"xxx",0,1)</f>
        <v>1986</v>
      </c>
      <c r="D3660">
        <f>_xlfn.XLOOKUP(ufc_fights_2[[#This Row],[b_fighter_id]],ufc_fighters[id],ufc_fighters[year],"Prázdné",0,1)</f>
        <v>1993</v>
      </c>
      <c r="E3660" s="10">
        <f>YEAR(ufc_fights_2[[#This Row],[date]])-ufc_fights_2[[#This Row],[r_year]]</f>
        <v>29</v>
      </c>
      <c r="F3660" s="10">
        <f>YEAR(ufc_fights_2[[#This Row],[date]])-ufc_fights_2[[#This Row],[b_year]]</f>
        <v>22</v>
      </c>
      <c r="G3660">
        <v>1</v>
      </c>
      <c r="H3660">
        <v>0</v>
      </c>
      <c r="I3660">
        <v>0.55559999999999998</v>
      </c>
      <c r="J3660">
        <v>0.5</v>
      </c>
      <c r="K3660">
        <v>0.6452</v>
      </c>
      <c r="L3660">
        <v>0.82499999999999996</v>
      </c>
      <c r="M3660">
        <v>0</v>
      </c>
      <c r="N3660">
        <v>0.16669999999999999</v>
      </c>
      <c r="O3660">
        <v>0</v>
      </c>
      <c r="P3660">
        <v>0</v>
      </c>
      <c r="Q3660">
        <v>0</v>
      </c>
      <c r="R3660">
        <v>0</v>
      </c>
      <c r="S3660" s="2">
        <v>1.1574074074074073E-5</v>
      </c>
      <c r="T3660" s="2">
        <v>3.3449074074074076E-3</v>
      </c>
      <c r="U3660">
        <v>0.5</v>
      </c>
      <c r="V3660">
        <v>0.5</v>
      </c>
      <c r="W3660">
        <v>1</v>
      </c>
      <c r="X3660">
        <v>0.75</v>
      </c>
      <c r="Y3660">
        <v>0</v>
      </c>
      <c r="Z3660">
        <v>0.5</v>
      </c>
      <c r="AA3660">
        <v>0.55559999999999998</v>
      </c>
      <c r="AB3660">
        <v>1</v>
      </c>
      <c r="AC3660">
        <v>0</v>
      </c>
      <c r="AD3660">
        <v>0.55559999999999998</v>
      </c>
      <c r="AE3660">
        <v>0</v>
      </c>
      <c r="AF3660" t="s">
        <v>3910</v>
      </c>
      <c r="AG3660" s="2">
        <v>2.0023148148148148E-3</v>
      </c>
      <c r="AH3660" t="s">
        <v>3911</v>
      </c>
      <c r="AI3660">
        <v>3</v>
      </c>
      <c r="AJ3660" t="s">
        <v>4072</v>
      </c>
      <c r="AK3660" s="3">
        <v>42357</v>
      </c>
      <c r="AL3660" s="10">
        <f>YEAR(ufc_fights_2[[#This Row],[date]])</f>
        <v>2015</v>
      </c>
      <c r="AM3660" t="s">
        <v>3983</v>
      </c>
      <c r="AN3660">
        <v>49</v>
      </c>
      <c r="AO3660" t="s">
        <v>3913</v>
      </c>
      <c r="AP3660">
        <f>IF(ufc_fights_2[[#This Row],[winner]]="Red",ufc_fights_2[[#This Row],[r_fighter_id]],ufc_fights_2[[#This Row],[b_fighter_id]])</f>
        <v>2303</v>
      </c>
      <c r="AQ3660" t="str">
        <f>_xlfn.XLOOKUP(ufc_fights_2[[#This Row],[winnerID]],ufc_fighters[id],ufc_fighters[fighter_name],"xxx",0,1)</f>
        <v>Francis Ngannou</v>
      </c>
    </row>
    <row r="3661" spans="1:43">
      <c r="A3661">
        <v>2303</v>
      </c>
      <c r="B3661">
        <v>3359</v>
      </c>
      <c r="C3661">
        <f>_xlfn.XLOOKUP(ufc_fights_2[[#This Row],[r_fighter_id]],ufc_fighters[id],ufc_fighters[year],"xxx",0,1)</f>
        <v>1986</v>
      </c>
      <c r="D3661">
        <f>_xlfn.XLOOKUP(ufc_fights_2[[#This Row],[b_fighter_id]],ufc_fighters[id],ufc_fighters[year],"Prázdné",0,1)</f>
        <v>1982</v>
      </c>
      <c r="E3661" s="10">
        <f>YEAR(ufc_fights_2[[#This Row],[date]])-ufc_fights_2[[#This Row],[r_year]]</f>
        <v>33</v>
      </c>
      <c r="F3661" s="10">
        <f>YEAR(ufc_fights_2[[#This Row],[date]])-ufc_fights_2[[#This Row],[b_year]]</f>
        <v>37</v>
      </c>
      <c r="G3661">
        <v>0</v>
      </c>
      <c r="H3661">
        <v>0</v>
      </c>
      <c r="I3661">
        <v>0.6</v>
      </c>
      <c r="J3661">
        <v>0.33329999999999999</v>
      </c>
      <c r="K3661">
        <v>0.6</v>
      </c>
      <c r="L3661">
        <v>0.33329999999999999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</v>
      </c>
      <c r="T3661" s="2">
        <v>2.3148148148148147E-5</v>
      </c>
      <c r="U3661">
        <v>0.6</v>
      </c>
      <c r="V3661">
        <v>0</v>
      </c>
      <c r="W3661">
        <v>0</v>
      </c>
      <c r="X3661">
        <v>0</v>
      </c>
      <c r="Y3661">
        <v>0</v>
      </c>
      <c r="Z3661">
        <v>0.5</v>
      </c>
      <c r="AA3661">
        <v>0.33329999999999999</v>
      </c>
      <c r="AB3661">
        <v>1</v>
      </c>
      <c r="AC3661">
        <v>0</v>
      </c>
      <c r="AD3661">
        <v>0.66669999999999996</v>
      </c>
      <c r="AE3661">
        <v>0</v>
      </c>
      <c r="AF3661" t="s">
        <v>3910</v>
      </c>
      <c r="AG3661" s="2">
        <v>3.0092592592592595E-4</v>
      </c>
      <c r="AH3661" t="s">
        <v>3927</v>
      </c>
      <c r="AI3661">
        <v>5</v>
      </c>
      <c r="AJ3661" t="s">
        <v>3924</v>
      </c>
      <c r="AK3661" s="3">
        <v>43513</v>
      </c>
      <c r="AL3661" s="10">
        <f>YEAR(ufc_fights_2[[#This Row],[date]])</f>
        <v>2019</v>
      </c>
      <c r="AM3661" t="s">
        <v>3983</v>
      </c>
      <c r="AN3661">
        <v>21</v>
      </c>
      <c r="AO3661" t="s">
        <v>3913</v>
      </c>
      <c r="AP3661">
        <f>IF(ufc_fights_2[[#This Row],[winner]]="Red",ufc_fights_2[[#This Row],[r_fighter_id]],ufc_fights_2[[#This Row],[b_fighter_id]])</f>
        <v>2303</v>
      </c>
      <c r="AQ3661" t="str">
        <f>_xlfn.XLOOKUP(ufc_fights_2[[#This Row],[winnerID]],ufc_fighters[id],ufc_fighters[fighter_name],"xxx",0,1)</f>
        <v>Francis Ngannou</v>
      </c>
    </row>
    <row r="3662" spans="1:43">
      <c r="A3662">
        <v>2303</v>
      </c>
      <c r="B3662">
        <v>295</v>
      </c>
      <c r="C3662">
        <f>_xlfn.XLOOKUP(ufc_fights_2[[#This Row],[r_fighter_id]],ufc_fighters[id],ufc_fighters[year],"xxx",0,1)</f>
        <v>1986</v>
      </c>
      <c r="D3662">
        <f>_xlfn.XLOOKUP(ufc_fights_2[[#This Row],[b_fighter_id]],ufc_fighters[id],ufc_fighters[year],"Prázdné",0,1)</f>
        <v>1991</v>
      </c>
      <c r="E3662" s="10">
        <f>YEAR(ufc_fights_2[[#This Row],[date]])-ufc_fights_2[[#This Row],[r_year]]</f>
        <v>30</v>
      </c>
      <c r="F3662" s="10">
        <f>YEAR(ufc_fights_2[[#This Row],[date]])-ufc_fights_2[[#This Row],[b_year]]</f>
        <v>25</v>
      </c>
      <c r="G3662">
        <v>0</v>
      </c>
      <c r="H3662">
        <v>0</v>
      </c>
      <c r="I3662">
        <v>0.42859999999999998</v>
      </c>
      <c r="J3662">
        <v>0.4138</v>
      </c>
      <c r="K3662">
        <v>0.48420000000000002</v>
      </c>
      <c r="L3662">
        <v>0.47689999999999999</v>
      </c>
      <c r="M3662">
        <v>0</v>
      </c>
      <c r="N3662">
        <v>0.33329999999999999</v>
      </c>
      <c r="O3662">
        <v>0</v>
      </c>
      <c r="P3662">
        <v>0</v>
      </c>
      <c r="Q3662">
        <v>0</v>
      </c>
      <c r="R3662">
        <v>0</v>
      </c>
      <c r="S3662" s="2">
        <v>8.9120370370370373E-4</v>
      </c>
      <c r="T3662" s="2">
        <v>7.5231481481481482E-4</v>
      </c>
      <c r="U3662">
        <v>0.4103</v>
      </c>
      <c r="V3662">
        <v>0.3478</v>
      </c>
      <c r="W3662">
        <v>0.5</v>
      </c>
      <c r="X3662">
        <v>1</v>
      </c>
      <c r="Y3662">
        <v>0.7</v>
      </c>
      <c r="Z3662">
        <v>0.39240000000000003</v>
      </c>
      <c r="AA3662">
        <v>0.38890000000000002</v>
      </c>
      <c r="AB3662">
        <v>1</v>
      </c>
      <c r="AC3662">
        <v>0.75</v>
      </c>
      <c r="AD3662">
        <v>0</v>
      </c>
      <c r="AE3662">
        <v>0</v>
      </c>
      <c r="AF3662" t="s">
        <v>3926</v>
      </c>
      <c r="AG3662" s="2">
        <v>3.472222222222222E-3</v>
      </c>
      <c r="AH3662" t="s">
        <v>3911</v>
      </c>
      <c r="AI3662">
        <v>3</v>
      </c>
      <c r="AJ3662" t="s">
        <v>3955</v>
      </c>
      <c r="AK3662" s="3">
        <v>42470</v>
      </c>
      <c r="AL3662" s="10">
        <f>YEAR(ufc_fights_2[[#This Row],[date]])</f>
        <v>2016</v>
      </c>
      <c r="AM3662" t="s">
        <v>3983</v>
      </c>
      <c r="AN3662">
        <v>20</v>
      </c>
      <c r="AO3662" t="s">
        <v>3913</v>
      </c>
      <c r="AP3662">
        <f>IF(ufc_fights_2[[#This Row],[winner]]="Red",ufc_fights_2[[#This Row],[r_fighter_id]],ufc_fights_2[[#This Row],[b_fighter_id]])</f>
        <v>2303</v>
      </c>
      <c r="AQ3662" t="str">
        <f>_xlfn.XLOOKUP(ufc_fights_2[[#This Row],[winnerID]],ufc_fighters[id],ufc_fighters[fighter_name],"xxx",0,1)</f>
        <v>Francis Ngannou</v>
      </c>
    </row>
    <row r="3663" spans="1:43">
      <c r="A3663">
        <v>3458</v>
      </c>
      <c r="B3663">
        <v>3364</v>
      </c>
      <c r="C3663">
        <f>_xlfn.XLOOKUP(ufc_fights_2[[#This Row],[r_fighter_id]],ufc_fighters[id],ufc_fighters[year],"xxx",0,1)</f>
        <v>1977</v>
      </c>
      <c r="D3663">
        <f>_xlfn.XLOOKUP(ufc_fights_2[[#This Row],[b_fighter_id]],ufc_fighters[id],ufc_fighters[year],"Prázdné",0,1)</f>
        <v>1977</v>
      </c>
      <c r="E3663" s="10">
        <f>YEAR(ufc_fights_2[[#This Row],[date]])-ufc_fights_2[[#This Row],[r_year]]</f>
        <v>31</v>
      </c>
      <c r="F3663" s="10">
        <f>YEAR(ufc_fights_2[[#This Row],[date]])-ufc_fights_2[[#This Row],[b_year]]</f>
        <v>31</v>
      </c>
      <c r="G3663">
        <v>0</v>
      </c>
      <c r="H3663">
        <v>0</v>
      </c>
      <c r="I3663">
        <v>0.41670000000000001</v>
      </c>
      <c r="J3663">
        <v>0.68179999999999996</v>
      </c>
      <c r="K3663">
        <v>0.46</v>
      </c>
      <c r="L3663">
        <v>0.74070000000000003</v>
      </c>
      <c r="M3663">
        <v>0.5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1.5393518518518519E-3</v>
      </c>
      <c r="T3663" s="2">
        <v>4.2824074074074075E-4</v>
      </c>
      <c r="U3663">
        <v>0.3448</v>
      </c>
      <c r="V3663">
        <v>0.5</v>
      </c>
      <c r="W3663">
        <v>0.66669999999999996</v>
      </c>
      <c r="X3663">
        <v>0.75</v>
      </c>
      <c r="Y3663">
        <v>0.8</v>
      </c>
      <c r="Z3663">
        <v>0.18179999999999999</v>
      </c>
      <c r="AA3663">
        <v>0.375</v>
      </c>
      <c r="AB3663">
        <v>0.71430000000000005</v>
      </c>
      <c r="AC3663">
        <v>0.83330000000000004</v>
      </c>
      <c r="AD3663">
        <v>0.44440000000000002</v>
      </c>
      <c r="AE3663">
        <v>1</v>
      </c>
      <c r="AF3663" t="s">
        <v>3910</v>
      </c>
      <c r="AG3663" s="2">
        <v>3.2407407407407406E-3</v>
      </c>
      <c r="AH3663" t="s">
        <v>3911</v>
      </c>
      <c r="AI3663">
        <v>3</v>
      </c>
      <c r="AJ3663" t="s">
        <v>3928</v>
      </c>
      <c r="AK3663" s="3">
        <v>39606</v>
      </c>
      <c r="AL3663" s="10">
        <f>YEAR(ufc_fights_2[[#This Row],[date]])</f>
        <v>2008</v>
      </c>
      <c r="AM3663" t="s">
        <v>3983</v>
      </c>
      <c r="AN3663">
        <v>70</v>
      </c>
      <c r="AO3663" t="s">
        <v>3913</v>
      </c>
      <c r="AP3663">
        <f>IF(ufc_fights_2[[#This Row],[winner]]="Red",ufc_fights_2[[#This Row],[r_fighter_id]],ufc_fights_2[[#This Row],[b_fighter_id]])</f>
        <v>3458</v>
      </c>
      <c r="AQ3663" t="str">
        <f>_xlfn.XLOOKUP(ufc_fights_2[[#This Row],[winnerID]],ufc_fighters[id],ufc_fighters[fighter_name],"xxx",0,1)</f>
        <v>Fabricio Werdum</v>
      </c>
    </row>
    <row r="3664" spans="1:43">
      <c r="A3664">
        <v>2892</v>
      </c>
      <c r="B3664">
        <v>1140</v>
      </c>
      <c r="C3664">
        <f>_xlfn.XLOOKUP(ufc_fights_2[[#This Row],[r_fighter_id]],ufc_fighters[id],ufc_fighters[year],"xxx",0,1)</f>
        <v>1983</v>
      </c>
      <c r="D3664">
        <f>_xlfn.XLOOKUP(ufc_fights_2[[#This Row],[b_fighter_id]],ufc_fighters[id],ufc_fighters[year],"Prázdné",0,1)</f>
        <v>1979</v>
      </c>
      <c r="E3664" s="10">
        <f>YEAR(ufc_fights_2[[#This Row],[date]])-ufc_fights_2[[#This Row],[r_year]]</f>
        <v>27</v>
      </c>
      <c r="F3664" s="10">
        <f>YEAR(ufc_fights_2[[#This Row],[date]])-ufc_fights_2[[#This Row],[b_year]]</f>
        <v>31</v>
      </c>
      <c r="G3664">
        <v>1</v>
      </c>
      <c r="H3664">
        <v>0</v>
      </c>
      <c r="I3664">
        <v>0.26629999999999998</v>
      </c>
      <c r="J3664">
        <v>0.33639999999999998</v>
      </c>
      <c r="K3664">
        <v>0.26629999999999998</v>
      </c>
      <c r="L3664">
        <v>0.33639999999999998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 s="2">
        <v>8.1018518518518516E-5</v>
      </c>
      <c r="T3664" s="2">
        <v>0</v>
      </c>
      <c r="U3664">
        <v>0.26179999999999998</v>
      </c>
      <c r="V3664">
        <v>0.23599999999999999</v>
      </c>
      <c r="W3664">
        <v>0.375</v>
      </c>
      <c r="X3664">
        <v>0</v>
      </c>
      <c r="Y3664">
        <v>0.75</v>
      </c>
      <c r="Z3664">
        <v>0.23780000000000001</v>
      </c>
      <c r="AA3664">
        <v>0.31730000000000003</v>
      </c>
      <c r="AB3664">
        <v>0.61539999999999995</v>
      </c>
      <c r="AC3664">
        <v>0.66669999999999996</v>
      </c>
      <c r="AD3664">
        <v>1</v>
      </c>
      <c r="AE3664">
        <v>0</v>
      </c>
      <c r="AF3664" t="s">
        <v>3915</v>
      </c>
      <c r="AG3664" s="2">
        <v>3.472222222222222E-3</v>
      </c>
      <c r="AH3664" t="s">
        <v>3911</v>
      </c>
      <c r="AI3664">
        <v>3</v>
      </c>
      <c r="AJ3664" t="s">
        <v>3924</v>
      </c>
      <c r="AK3664" s="3">
        <v>40474</v>
      </c>
      <c r="AL3664" s="10">
        <f>YEAR(ufc_fights_2[[#This Row],[date]])</f>
        <v>2010</v>
      </c>
      <c r="AM3664" t="s">
        <v>3983</v>
      </c>
      <c r="AN3664">
        <v>63</v>
      </c>
      <c r="AO3664" t="s">
        <v>3913</v>
      </c>
      <c r="AP3664">
        <f>IF(ufc_fights_2[[#This Row],[winner]]="Red",ufc_fights_2[[#This Row],[r_fighter_id]],ufc_fights_2[[#This Row],[b_fighter_id]])</f>
        <v>2892</v>
      </c>
      <c r="AQ3664" t="str">
        <f>_xlfn.XLOOKUP(ufc_fights_2[[#This Row],[winnerID]],ufc_fighters[id],ufc_fighters[fighter_name],"xxx",0,1)</f>
        <v>Brendan Schaub</v>
      </c>
    </row>
    <row r="3665" spans="1:43">
      <c r="A3665">
        <v>321</v>
      </c>
      <c r="B3665">
        <v>2512</v>
      </c>
      <c r="C3665">
        <f>_xlfn.XLOOKUP(ufc_fights_2[[#This Row],[r_fighter_id]],ufc_fighters[id],ufc_fighters[year],"xxx",0,1)</f>
        <v>1991</v>
      </c>
      <c r="D3665">
        <f>_xlfn.XLOOKUP(ufc_fights_2[[#This Row],[b_fighter_id]],ufc_fighters[id],ufc_fighters[year],"Prázdné",0,1)</f>
        <v>1989</v>
      </c>
      <c r="E3665" s="10">
        <f>YEAR(ufc_fights_2[[#This Row],[date]])-ufc_fights_2[[#This Row],[r_year]]</f>
        <v>29</v>
      </c>
      <c r="F3665" s="10">
        <f>YEAR(ufc_fights_2[[#This Row],[date]])-ufc_fights_2[[#This Row],[b_year]]</f>
        <v>31</v>
      </c>
      <c r="G3665">
        <v>0</v>
      </c>
      <c r="H3665">
        <v>0</v>
      </c>
      <c r="I3665">
        <v>0.7167</v>
      </c>
      <c r="J3665">
        <v>0.33329999999999999</v>
      </c>
      <c r="K3665">
        <v>0.7167</v>
      </c>
      <c r="L3665">
        <v>0.35139999999999999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6.9444444444444444E-5</v>
      </c>
      <c r="T3665" s="2">
        <v>0</v>
      </c>
      <c r="U3665">
        <v>0.4839</v>
      </c>
      <c r="V3665">
        <v>0.21429999999999999</v>
      </c>
      <c r="W3665">
        <v>1</v>
      </c>
      <c r="X3665">
        <v>0.95450000000000002</v>
      </c>
      <c r="Y3665">
        <v>0.66669999999999996</v>
      </c>
      <c r="Z3665">
        <v>0.70830000000000004</v>
      </c>
      <c r="AA3665">
        <v>0.34289999999999998</v>
      </c>
      <c r="AB3665">
        <v>0</v>
      </c>
      <c r="AC3665">
        <v>0</v>
      </c>
      <c r="AD3665">
        <v>0.75</v>
      </c>
      <c r="AE3665">
        <v>0</v>
      </c>
      <c r="AF3665" t="s">
        <v>3910</v>
      </c>
      <c r="AG3665" s="2">
        <v>1.8055555555555555E-3</v>
      </c>
      <c r="AH3665" t="s">
        <v>3911</v>
      </c>
      <c r="AI3665">
        <v>3</v>
      </c>
      <c r="AJ3665" t="s">
        <v>3914</v>
      </c>
      <c r="AK3665" s="3">
        <v>44037</v>
      </c>
      <c r="AL3665" s="10">
        <f>YEAR(ufc_fights_2[[#This Row],[date]])</f>
        <v>2020</v>
      </c>
      <c r="AM3665" t="s">
        <v>3983</v>
      </c>
      <c r="AN3665">
        <v>5</v>
      </c>
      <c r="AO3665" t="s">
        <v>3913</v>
      </c>
      <c r="AP3665">
        <f>IF(ufc_fights_2[[#This Row],[winner]]="Red",ufc_fights_2[[#This Row],[r_fighter_id]],ufc_fights_2[[#This Row],[b_fighter_id]])</f>
        <v>321</v>
      </c>
      <c r="AQ3665" t="str">
        <f>_xlfn.XLOOKUP(ufc_fights_2[[#This Row],[winnerID]],ufc_fighters[id],ufc_fighters[fighter_name],"xxx",0,1)</f>
        <v>Tanner Boser</v>
      </c>
    </row>
    <row r="3666" spans="1:43">
      <c r="A3666">
        <v>968</v>
      </c>
      <c r="B3666">
        <v>2892</v>
      </c>
      <c r="C3666">
        <f>_xlfn.XLOOKUP(ufc_fights_2[[#This Row],[r_fighter_id]],ufc_fighters[id],ufc_fighters[year],"xxx",0,1)</f>
        <v>1974</v>
      </c>
      <c r="D3666">
        <f>_xlfn.XLOOKUP(ufc_fights_2[[#This Row],[b_fighter_id]],ufc_fighters[id],ufc_fighters[year],"Prázdné",0,1)</f>
        <v>1983</v>
      </c>
      <c r="E3666" s="10">
        <f>YEAR(ufc_fights_2[[#This Row],[date]])-ufc_fights_2[[#This Row],[r_year]]</f>
        <v>37</v>
      </c>
      <c r="F3666" s="10">
        <f>YEAR(ufc_fights_2[[#This Row],[date]])-ufc_fights_2[[#This Row],[b_year]]</f>
        <v>28</v>
      </c>
      <c r="G3666">
        <v>0</v>
      </c>
      <c r="H3666">
        <v>1</v>
      </c>
      <c r="I3666">
        <v>0.53849999999999998</v>
      </c>
      <c r="J3666">
        <v>0.4819</v>
      </c>
      <c r="K3666">
        <v>0.73240000000000005</v>
      </c>
      <c r="L3666">
        <v>0.69869999999999999</v>
      </c>
      <c r="M3666">
        <v>0</v>
      </c>
      <c r="N3666">
        <v>0.5</v>
      </c>
      <c r="O3666">
        <v>0</v>
      </c>
      <c r="P3666">
        <v>0</v>
      </c>
      <c r="Q3666">
        <v>0</v>
      </c>
      <c r="R3666">
        <v>0</v>
      </c>
      <c r="S3666" s="2">
        <v>1.2731481481481483E-3</v>
      </c>
      <c r="T3666" s="2">
        <v>4.8263888888888887E-3</v>
      </c>
      <c r="U3666">
        <v>0.46150000000000002</v>
      </c>
      <c r="V3666">
        <v>0.38329999999999997</v>
      </c>
      <c r="W3666">
        <v>0.72729999999999995</v>
      </c>
      <c r="X3666">
        <v>0.5</v>
      </c>
      <c r="Y3666">
        <v>1</v>
      </c>
      <c r="Z3666">
        <v>0.27779999999999999</v>
      </c>
      <c r="AA3666">
        <v>0.1071</v>
      </c>
      <c r="AB3666">
        <v>0.75</v>
      </c>
      <c r="AC3666">
        <v>0.73329999999999995</v>
      </c>
      <c r="AD3666">
        <v>1</v>
      </c>
      <c r="AE3666">
        <v>0.6</v>
      </c>
      <c r="AF3666" t="s">
        <v>3910</v>
      </c>
      <c r="AG3666" s="2">
        <v>2.5925925925925925E-3</v>
      </c>
      <c r="AH3666" t="s">
        <v>3911</v>
      </c>
      <c r="AI3666">
        <v>3</v>
      </c>
      <c r="AJ3666" t="s">
        <v>3914</v>
      </c>
      <c r="AK3666" s="3">
        <v>40621</v>
      </c>
      <c r="AL3666" s="10">
        <f>YEAR(ufc_fights_2[[#This Row],[date]])</f>
        <v>2011</v>
      </c>
      <c r="AM3666" t="s">
        <v>3983</v>
      </c>
      <c r="AN3666">
        <v>9</v>
      </c>
      <c r="AO3666" t="s">
        <v>3918</v>
      </c>
      <c r="AP3666">
        <f>IF(ufc_fights_2[[#This Row],[winner]]="Red",ufc_fights_2[[#This Row],[r_fighter_id]],ufc_fights_2[[#This Row],[b_fighter_id]])</f>
        <v>2892</v>
      </c>
      <c r="AQ3666" t="str">
        <f>_xlfn.XLOOKUP(ufc_fights_2[[#This Row],[winnerID]],ufc_fighters[id],ufc_fighters[fighter_name],"xxx",0,1)</f>
        <v>Brendan Schaub</v>
      </c>
    </row>
    <row r="3667" spans="1:43">
      <c r="A3667">
        <v>2699</v>
      </c>
      <c r="B3667">
        <v>2729</v>
      </c>
      <c r="C3667">
        <f>_xlfn.XLOOKUP(ufc_fights_2[[#This Row],[r_fighter_id]],ufc_fighters[id],ufc_fighters[year],"xxx",0,1)</f>
        <v>1974</v>
      </c>
      <c r="D3667">
        <f>_xlfn.XLOOKUP(ufc_fights_2[[#This Row],[b_fighter_id]],ufc_fighters[id],ufc_fighters[year],"Prázdné",0,1)</f>
        <v>1977</v>
      </c>
      <c r="E3667" s="10">
        <f>YEAR(ufc_fights_2[[#This Row],[date]])-ufc_fights_2[[#This Row],[r_year]]</f>
        <v>29</v>
      </c>
      <c r="F3667" s="10">
        <f>YEAR(ufc_fights_2[[#This Row],[date]])-ufc_fights_2[[#This Row],[b_year]]</f>
        <v>26</v>
      </c>
      <c r="G3667">
        <v>0</v>
      </c>
      <c r="H3667">
        <v>0</v>
      </c>
      <c r="I3667">
        <v>0.3226</v>
      </c>
      <c r="J3667">
        <v>0.45450000000000002</v>
      </c>
      <c r="K3667">
        <v>0.40910000000000002</v>
      </c>
      <c r="L3667">
        <v>0.57450000000000001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4.0740740740740737E-3</v>
      </c>
      <c r="T3667" s="2">
        <v>0</v>
      </c>
      <c r="U3667">
        <v>0.1343</v>
      </c>
      <c r="V3667">
        <v>0.46429999999999999</v>
      </c>
      <c r="W3667">
        <v>1</v>
      </c>
      <c r="X3667">
        <v>0.8</v>
      </c>
      <c r="Y3667">
        <v>1</v>
      </c>
      <c r="Z3667">
        <v>0.19639999999999999</v>
      </c>
      <c r="AA3667">
        <v>0.45450000000000002</v>
      </c>
      <c r="AB3667">
        <v>0</v>
      </c>
      <c r="AC3667">
        <v>0</v>
      </c>
      <c r="AD3667">
        <v>0.51349999999999996</v>
      </c>
      <c r="AE3667">
        <v>0</v>
      </c>
      <c r="AF3667" t="s">
        <v>3915</v>
      </c>
      <c r="AG3667" s="2">
        <v>3.472222222222222E-3</v>
      </c>
      <c r="AH3667" t="s">
        <v>3911</v>
      </c>
      <c r="AI3667">
        <v>3</v>
      </c>
      <c r="AJ3667" t="s">
        <v>4052</v>
      </c>
      <c r="AK3667" s="3">
        <v>37946</v>
      </c>
      <c r="AL3667" s="10">
        <f>YEAR(ufc_fights_2[[#This Row],[date]])</f>
        <v>2003</v>
      </c>
      <c r="AM3667" t="s">
        <v>3983</v>
      </c>
      <c r="AN3667">
        <v>144</v>
      </c>
      <c r="AO3667" t="s">
        <v>3913</v>
      </c>
      <c r="AP3667">
        <f>IF(ufc_fights_2[[#This Row],[winner]]="Red",ufc_fights_2[[#This Row],[r_fighter_id]],ufc_fights_2[[#This Row],[b_fighter_id]])</f>
        <v>2699</v>
      </c>
      <c r="AQ3667" t="str">
        <f>_xlfn.XLOOKUP(ufc_fights_2[[#This Row],[winnerID]],ufc_fighters[id],ufc_fighters[fighter_name],"xxx",0,1)</f>
        <v>Pedro Rizzo</v>
      </c>
    </row>
    <row r="3668" spans="1:43">
      <c r="A3668">
        <v>2699</v>
      </c>
      <c r="B3668">
        <v>3221</v>
      </c>
      <c r="C3668">
        <f>_xlfn.XLOOKUP(ufc_fights_2[[#This Row],[r_fighter_id]],ufc_fighters[id],ufc_fighters[year],"xxx",0,1)</f>
        <v>1974</v>
      </c>
      <c r="D3668">
        <f>_xlfn.XLOOKUP(ufc_fights_2[[#This Row],[b_fighter_id]],ufc_fighters[id],ufc_fighters[year],"Prázdné",0,1)</f>
        <v>1965</v>
      </c>
      <c r="E3668" s="10">
        <f>YEAR(ufc_fights_2[[#This Row],[date]])-ufc_fights_2[[#This Row],[r_year]]</f>
        <v>25</v>
      </c>
      <c r="F3668" s="10">
        <f>YEAR(ufc_fights_2[[#This Row],[date]])-ufc_fights_2[[#This Row],[b_year]]</f>
        <v>34</v>
      </c>
      <c r="G3668">
        <v>1</v>
      </c>
      <c r="H3668">
        <v>0</v>
      </c>
      <c r="I3668">
        <v>0.20930000000000001</v>
      </c>
      <c r="J3668">
        <v>0.3478</v>
      </c>
      <c r="K3668">
        <v>0.20930000000000001</v>
      </c>
      <c r="L3668">
        <v>0.3478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</v>
      </c>
      <c r="T3668" s="2">
        <v>0</v>
      </c>
      <c r="U3668">
        <v>0.17069999999999999</v>
      </c>
      <c r="V3668">
        <v>0.34150000000000003</v>
      </c>
      <c r="W3668">
        <v>0</v>
      </c>
      <c r="X3668">
        <v>1</v>
      </c>
      <c r="Y3668">
        <v>0.5</v>
      </c>
      <c r="Z3668">
        <v>0.21429999999999999</v>
      </c>
      <c r="AA3668">
        <v>0.34210000000000002</v>
      </c>
      <c r="AB3668">
        <v>0</v>
      </c>
      <c r="AC3668">
        <v>0.375</v>
      </c>
      <c r="AD3668">
        <v>0</v>
      </c>
      <c r="AE3668">
        <v>0</v>
      </c>
      <c r="AF3668" t="s">
        <v>3910</v>
      </c>
      <c r="AG3668" s="2">
        <v>3.1250000000000002E-3</v>
      </c>
      <c r="AH3668" t="s">
        <v>4057</v>
      </c>
      <c r="AI3668">
        <v>1</v>
      </c>
      <c r="AJ3668" t="s">
        <v>3925</v>
      </c>
      <c r="AK3668" s="3">
        <v>36287</v>
      </c>
      <c r="AL3668" s="10">
        <f>YEAR(ufc_fights_2[[#This Row],[date]])</f>
        <v>1999</v>
      </c>
      <c r="AM3668" t="s">
        <v>3983</v>
      </c>
      <c r="AN3668">
        <v>155</v>
      </c>
      <c r="AO3668" t="s">
        <v>3913</v>
      </c>
      <c r="AP3668">
        <f>IF(ufc_fights_2[[#This Row],[winner]]="Red",ufc_fights_2[[#This Row],[r_fighter_id]],ufc_fights_2[[#This Row],[b_fighter_id]])</f>
        <v>2699</v>
      </c>
      <c r="AQ3668" t="str">
        <f>_xlfn.XLOOKUP(ufc_fights_2[[#This Row],[winnerID]],ufc_fighters[id],ufc_fighters[fighter_name],"xxx",0,1)</f>
        <v>Pedro Rizzo</v>
      </c>
    </row>
    <row r="3669" spans="1:43">
      <c r="A3669">
        <v>2699</v>
      </c>
      <c r="B3669">
        <v>1677</v>
      </c>
      <c r="C3669">
        <f>_xlfn.XLOOKUP(ufc_fights_2[[#This Row],[r_fighter_id]],ufc_fighters[id],ufc_fighters[year],"xxx",0,1)</f>
        <v>1974</v>
      </c>
      <c r="D3669">
        <f>_xlfn.XLOOKUP(ufc_fights_2[[#This Row],[b_fighter_id]],ufc_fighters[id],ufc_fighters[year],"Prázdné",0,1)</f>
        <v>1970</v>
      </c>
      <c r="E3669" s="10">
        <f>YEAR(ufc_fights_2[[#This Row],[date]])-ufc_fights_2[[#This Row],[r_year]]</f>
        <v>25</v>
      </c>
      <c r="F3669" s="10">
        <f>YEAR(ufc_fights_2[[#This Row],[date]])-ufc_fights_2[[#This Row],[b_year]]</f>
        <v>29</v>
      </c>
      <c r="G3669">
        <v>1</v>
      </c>
      <c r="H3669">
        <v>0</v>
      </c>
      <c r="I3669">
        <v>0.2979</v>
      </c>
      <c r="J3669">
        <v>0.42420000000000002</v>
      </c>
      <c r="K3669">
        <v>0.2979</v>
      </c>
      <c r="L3669">
        <v>0.42420000000000002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9.2592592592592588E-5</v>
      </c>
      <c r="T3669" s="2">
        <v>0</v>
      </c>
      <c r="U3669">
        <v>0.2</v>
      </c>
      <c r="V3669">
        <v>0</v>
      </c>
      <c r="W3669">
        <v>0</v>
      </c>
      <c r="X3669">
        <v>0.85709999999999997</v>
      </c>
      <c r="Y3669">
        <v>0.52629999999999999</v>
      </c>
      <c r="Z3669">
        <v>0.28889999999999999</v>
      </c>
      <c r="AA3669">
        <v>0.40620000000000001</v>
      </c>
      <c r="AB3669">
        <v>0</v>
      </c>
      <c r="AC3669">
        <v>1</v>
      </c>
      <c r="AD3669">
        <v>1</v>
      </c>
      <c r="AE3669">
        <v>0</v>
      </c>
      <c r="AF3669" t="s">
        <v>3910</v>
      </c>
      <c r="AG3669" s="2">
        <v>8.9120370370370373E-4</v>
      </c>
      <c r="AH3669" t="s">
        <v>3911</v>
      </c>
      <c r="AI3669">
        <v>3</v>
      </c>
      <c r="AJ3669" t="s">
        <v>3925</v>
      </c>
      <c r="AK3669" s="3">
        <v>36483</v>
      </c>
      <c r="AL3669" s="10">
        <f>YEAR(ufc_fights_2[[#This Row],[date]])</f>
        <v>1999</v>
      </c>
      <c r="AM3669" t="s">
        <v>3983</v>
      </c>
      <c r="AN3669">
        <v>166</v>
      </c>
      <c r="AO3669" t="s">
        <v>3913</v>
      </c>
      <c r="AP3669">
        <f>IF(ufc_fights_2[[#This Row],[winner]]="Red",ufc_fights_2[[#This Row],[r_fighter_id]],ufc_fights_2[[#This Row],[b_fighter_id]])</f>
        <v>2699</v>
      </c>
      <c r="AQ3669" t="str">
        <f>_xlfn.XLOOKUP(ufc_fights_2[[#This Row],[winnerID]],ufc_fighters[id],ufc_fighters[fighter_name],"xxx",0,1)</f>
        <v>Pedro Rizzo</v>
      </c>
    </row>
    <row r="3670" spans="1:43">
      <c r="A3670">
        <v>2411</v>
      </c>
      <c r="B3670">
        <v>2989</v>
      </c>
      <c r="C3670">
        <f>_xlfn.XLOOKUP(ufc_fights_2[[#This Row],[r_fighter_id]],ufc_fighters[id],ufc_fighters[year],"xxx",0,1)</f>
        <v>1980</v>
      </c>
      <c r="D3670">
        <f>_xlfn.XLOOKUP(ufc_fights_2[[#This Row],[b_fighter_id]],ufc_fighters[id],ufc_fighters[year],"Prázdné",0,1)</f>
        <v>1979</v>
      </c>
      <c r="E3670" s="10">
        <f>YEAR(ufc_fights_2[[#This Row],[date]])-ufc_fights_2[[#This Row],[r_year]]</f>
        <v>33</v>
      </c>
      <c r="F3670" s="10">
        <f>YEAR(ufc_fights_2[[#This Row],[date]])-ufc_fights_2[[#This Row],[b_year]]</f>
        <v>34</v>
      </c>
      <c r="G3670">
        <v>0</v>
      </c>
      <c r="H3670">
        <v>1</v>
      </c>
      <c r="I3670">
        <v>0.71830000000000005</v>
      </c>
      <c r="J3670">
        <v>0.4375</v>
      </c>
      <c r="K3670">
        <v>0.76839999999999997</v>
      </c>
      <c r="L3670">
        <v>0.56759999999999999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4.4444444444444444E-3</v>
      </c>
      <c r="T3670" s="2">
        <v>0</v>
      </c>
      <c r="U3670">
        <v>0.57889999999999997</v>
      </c>
      <c r="V3670">
        <v>0.45</v>
      </c>
      <c r="W3670">
        <v>0.871</v>
      </c>
      <c r="X3670">
        <v>1</v>
      </c>
      <c r="Y3670">
        <v>0.2</v>
      </c>
      <c r="Z3670">
        <v>0.51849999999999996</v>
      </c>
      <c r="AA3670">
        <v>0.36670000000000003</v>
      </c>
      <c r="AB3670">
        <v>0.81820000000000004</v>
      </c>
      <c r="AC3670">
        <v>0.5625</v>
      </c>
      <c r="AD3670">
        <v>0.86360000000000003</v>
      </c>
      <c r="AE3670">
        <v>0.5</v>
      </c>
      <c r="AF3670" t="s">
        <v>3910</v>
      </c>
      <c r="AG3670" s="2">
        <v>2.8935185185185184E-4</v>
      </c>
      <c r="AH3670" t="s">
        <v>3911</v>
      </c>
      <c r="AI3670">
        <v>3</v>
      </c>
      <c r="AJ3670" t="s">
        <v>3914</v>
      </c>
      <c r="AK3670" s="3">
        <v>41307</v>
      </c>
      <c r="AL3670" s="10">
        <f>YEAR(ufc_fights_2[[#This Row],[date]])</f>
        <v>2013</v>
      </c>
      <c r="AM3670" t="s">
        <v>3983</v>
      </c>
      <c r="AN3670">
        <v>1</v>
      </c>
      <c r="AO3670" t="s">
        <v>3918</v>
      </c>
      <c r="AP3670">
        <f>IF(ufc_fights_2[[#This Row],[winner]]="Red",ufc_fights_2[[#This Row],[r_fighter_id]],ufc_fights_2[[#This Row],[b_fighter_id]])</f>
        <v>2989</v>
      </c>
      <c r="AQ3670" t="str">
        <f>_xlfn.XLOOKUP(ufc_fights_2[[#This Row],[winnerID]],ufc_fighters[id],ufc_fighters[fighter_name],"xxx",0,1)</f>
        <v>Antonio Silva</v>
      </c>
    </row>
    <row r="3671" spans="1:43">
      <c r="A3671">
        <v>2989</v>
      </c>
      <c r="B3671">
        <v>2432</v>
      </c>
      <c r="C3671">
        <f>_xlfn.XLOOKUP(ufc_fights_2[[#This Row],[r_fighter_id]],ufc_fighters[id],ufc_fighters[year],"xxx",0,1)</f>
        <v>1979</v>
      </c>
      <c r="D3671">
        <f>_xlfn.XLOOKUP(ufc_fights_2[[#This Row],[b_fighter_id]],ufc_fighters[id],ufc_fighters[year],"Prázdné",0,1)</f>
        <v>1977</v>
      </c>
      <c r="E3671" s="10">
        <f>YEAR(ufc_fights_2[[#This Row],[date]])-ufc_fights_2[[#This Row],[r_year]]</f>
        <v>36</v>
      </c>
      <c r="F3671" s="10">
        <f>YEAR(ufc_fights_2[[#This Row],[date]])-ufc_fights_2[[#This Row],[b_year]]</f>
        <v>38</v>
      </c>
      <c r="G3671">
        <v>1</v>
      </c>
      <c r="H3671">
        <v>0</v>
      </c>
      <c r="I3671">
        <v>0.57140000000000002</v>
      </c>
      <c r="J3671">
        <v>0.54290000000000005</v>
      </c>
      <c r="K3671">
        <v>0.6744</v>
      </c>
      <c r="L3671">
        <v>0.7077</v>
      </c>
      <c r="M3671">
        <v>0</v>
      </c>
      <c r="N3671">
        <v>0.33329999999999999</v>
      </c>
      <c r="O3671">
        <v>0</v>
      </c>
      <c r="P3671">
        <v>0</v>
      </c>
      <c r="Q3671">
        <v>0</v>
      </c>
      <c r="R3671">
        <v>0</v>
      </c>
      <c r="S3671" s="2">
        <v>1.0416666666666667E-3</v>
      </c>
      <c r="T3671" s="2">
        <v>1.8402777777777777E-3</v>
      </c>
      <c r="U3671">
        <v>0.45450000000000002</v>
      </c>
      <c r="V3671">
        <v>0.5</v>
      </c>
      <c r="W3671">
        <v>1</v>
      </c>
      <c r="X3671">
        <v>1</v>
      </c>
      <c r="Y3671">
        <v>0</v>
      </c>
      <c r="Z3671">
        <v>0.3846</v>
      </c>
      <c r="AA3671">
        <v>0.45450000000000002</v>
      </c>
      <c r="AB3671">
        <v>0.76919999999999999</v>
      </c>
      <c r="AC3671">
        <v>0</v>
      </c>
      <c r="AD3671">
        <v>0.5</v>
      </c>
      <c r="AE3671">
        <v>0.58330000000000004</v>
      </c>
      <c r="AF3671" t="s">
        <v>3910</v>
      </c>
      <c r="AG3671" s="2">
        <v>4.7453703703703704E-4</v>
      </c>
      <c r="AH3671" t="s">
        <v>3911</v>
      </c>
      <c r="AI3671">
        <v>3</v>
      </c>
      <c r="AJ3671" t="s">
        <v>3925</v>
      </c>
      <c r="AK3671" s="3">
        <v>42217</v>
      </c>
      <c r="AL3671" s="10">
        <f>YEAR(ufc_fights_2[[#This Row],[date]])</f>
        <v>2015</v>
      </c>
      <c r="AM3671" t="s">
        <v>3983</v>
      </c>
      <c r="AN3671">
        <v>13</v>
      </c>
      <c r="AO3671" t="s">
        <v>3913</v>
      </c>
      <c r="AP3671">
        <f>IF(ufc_fights_2[[#This Row],[winner]]="Red",ufc_fights_2[[#This Row],[r_fighter_id]],ufc_fights_2[[#This Row],[b_fighter_id]])</f>
        <v>2989</v>
      </c>
      <c r="AQ3671" t="str">
        <f>_xlfn.XLOOKUP(ufc_fights_2[[#This Row],[winnerID]],ufc_fighters[id],ufc_fighters[fighter_name],"xxx",0,1)</f>
        <v>Antonio Silva</v>
      </c>
    </row>
    <row r="3672" spans="1:43">
      <c r="A3672">
        <v>382</v>
      </c>
      <c r="B3672">
        <v>2989</v>
      </c>
      <c r="C3672">
        <f>_xlfn.XLOOKUP(ufc_fights_2[[#This Row],[r_fighter_id]],ufc_fighters[id],ufc_fighters[year],"xxx",0,1)</f>
        <v>1982</v>
      </c>
      <c r="D3672">
        <f>_xlfn.XLOOKUP(ufc_fights_2[[#This Row],[b_fighter_id]],ufc_fighters[id],ufc_fighters[year],"Prázdné",0,1)</f>
        <v>1979</v>
      </c>
      <c r="E3672" s="10">
        <f>YEAR(ufc_fights_2[[#This Row],[date]])-ufc_fights_2[[#This Row],[r_year]]</f>
        <v>30</v>
      </c>
      <c r="F3672" s="10">
        <f>YEAR(ufc_fights_2[[#This Row],[date]])-ufc_fights_2[[#This Row],[b_year]]</f>
        <v>33</v>
      </c>
      <c r="G3672">
        <v>0</v>
      </c>
      <c r="H3672">
        <v>1</v>
      </c>
      <c r="I3672">
        <v>0.42109999999999997</v>
      </c>
      <c r="J3672">
        <v>0.75</v>
      </c>
      <c r="K3672">
        <v>0.42109999999999997</v>
      </c>
      <c r="L3672">
        <v>0.82140000000000002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</v>
      </c>
      <c r="T3672" s="2">
        <v>6.134259259259259E-4</v>
      </c>
      <c r="U3672">
        <v>0.15379999999999999</v>
      </c>
      <c r="V3672">
        <v>0.61539999999999995</v>
      </c>
      <c r="W3672">
        <v>1</v>
      </c>
      <c r="X3672">
        <v>1</v>
      </c>
      <c r="Y3672">
        <v>1</v>
      </c>
      <c r="Z3672">
        <v>0.375</v>
      </c>
      <c r="AA3672">
        <v>0.63639999999999997</v>
      </c>
      <c r="AB3672">
        <v>0.66669999999999996</v>
      </c>
      <c r="AC3672">
        <v>1</v>
      </c>
      <c r="AD3672">
        <v>0</v>
      </c>
      <c r="AE3672">
        <v>0.8</v>
      </c>
      <c r="AF3672" t="s">
        <v>3910</v>
      </c>
      <c r="AG3672" s="2">
        <v>2.3958333333333331E-3</v>
      </c>
      <c r="AH3672" t="s">
        <v>3927</v>
      </c>
      <c r="AI3672">
        <v>5</v>
      </c>
      <c r="AJ3672" t="s">
        <v>3914</v>
      </c>
      <c r="AK3672" s="3">
        <v>41187</v>
      </c>
      <c r="AL3672" s="10">
        <f>YEAR(ufc_fights_2[[#This Row],[date]])</f>
        <v>2012</v>
      </c>
      <c r="AM3672" t="s">
        <v>3983</v>
      </c>
      <c r="AN3672">
        <v>42</v>
      </c>
      <c r="AO3672" t="s">
        <v>3918</v>
      </c>
      <c r="AP3672">
        <f>IF(ufc_fights_2[[#This Row],[winner]]="Red",ufc_fights_2[[#This Row],[r_fighter_id]],ufc_fights_2[[#This Row],[b_fighter_id]])</f>
        <v>2989</v>
      </c>
      <c r="AQ3672" t="str">
        <f>_xlfn.XLOOKUP(ufc_fights_2[[#This Row],[winnerID]],ufc_fighters[id],ufc_fighters[fighter_name],"xxx",0,1)</f>
        <v>Antonio Silva</v>
      </c>
    </row>
    <row r="3673" spans="1:43">
      <c r="A3673">
        <v>3490</v>
      </c>
      <c r="B3673">
        <v>2951</v>
      </c>
      <c r="C3673">
        <f>_xlfn.XLOOKUP(ufc_fights_2[[#This Row],[r_fighter_id]],ufc_fighters[id],ufc_fighters[year],"xxx",0,1)</f>
        <v>1987</v>
      </c>
      <c r="D3673">
        <f>_xlfn.XLOOKUP(ufc_fights_2[[#This Row],[b_fighter_id]],ufc_fighters[id],ufc_fighters[year],"Prázdné",0,1)</f>
        <v>1989</v>
      </c>
      <c r="E3673" s="10">
        <f>YEAR(ufc_fights_2[[#This Row],[date]])-ufc_fights_2[[#This Row],[r_year]]</f>
        <v>31</v>
      </c>
      <c r="F3673" s="10">
        <f>YEAR(ufc_fights_2[[#This Row],[date]])-ufc_fights_2[[#This Row],[b_year]]</f>
        <v>29</v>
      </c>
      <c r="G3673">
        <v>1</v>
      </c>
      <c r="H3673">
        <v>0</v>
      </c>
      <c r="I3673">
        <v>0.69720000000000004</v>
      </c>
      <c r="J3673">
        <v>0.50360000000000005</v>
      </c>
      <c r="K3673">
        <v>0.7712</v>
      </c>
      <c r="L3673">
        <v>0.62219999999999998</v>
      </c>
      <c r="M3673">
        <v>0.5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2.0833333333333333E-3</v>
      </c>
      <c r="T3673" s="2">
        <v>1.4120370370370369E-3</v>
      </c>
      <c r="U3673">
        <v>0.67330000000000001</v>
      </c>
      <c r="V3673">
        <v>0.37780000000000002</v>
      </c>
      <c r="W3673">
        <v>1</v>
      </c>
      <c r="X3673">
        <v>0</v>
      </c>
      <c r="Y3673">
        <v>0.78569999999999995</v>
      </c>
      <c r="Z3673">
        <v>0.64629999999999999</v>
      </c>
      <c r="AA3673">
        <v>0.44169999999999998</v>
      </c>
      <c r="AB3673">
        <v>0.85709999999999997</v>
      </c>
      <c r="AC3673">
        <v>0.9375</v>
      </c>
      <c r="AD3673">
        <v>0.85</v>
      </c>
      <c r="AE3673">
        <v>1</v>
      </c>
      <c r="AF3673" t="s">
        <v>3915</v>
      </c>
      <c r="AG3673" s="2">
        <v>3.472222222222222E-3</v>
      </c>
      <c r="AH3673" t="s">
        <v>3911</v>
      </c>
      <c r="AI3673">
        <v>3</v>
      </c>
      <c r="AJ3673" t="s">
        <v>3931</v>
      </c>
      <c r="AK3673" s="3">
        <v>43211</v>
      </c>
      <c r="AL3673" s="10">
        <f>YEAR(ufc_fights_2[[#This Row],[date]])</f>
        <v>2018</v>
      </c>
      <c r="AM3673" t="s">
        <v>3983</v>
      </c>
      <c r="AN3673">
        <v>36</v>
      </c>
      <c r="AO3673" t="s">
        <v>3913</v>
      </c>
      <c r="AP3673">
        <f>IF(ufc_fights_2[[#This Row],[winner]]="Red",ufc_fights_2[[#This Row],[r_fighter_id]],ufc_fights_2[[#This Row],[b_fighter_id]])</f>
        <v>3490</v>
      </c>
      <c r="AQ3673" t="str">
        <f>_xlfn.XLOOKUP(ufc_fights_2[[#This Row],[winnerID]],ufc_fighters[id],ufc_fighters[fighter_name],"xxx",0,1)</f>
        <v>Justin Willis</v>
      </c>
    </row>
    <row r="3674" spans="1:43">
      <c r="A3674">
        <v>1427</v>
      </c>
      <c r="B3674">
        <v>3490</v>
      </c>
      <c r="C3674">
        <f>_xlfn.XLOOKUP(ufc_fights_2[[#This Row],[r_fighter_id]],ufc_fighters[id],ufc_fighters[year],"xxx",0,1)</f>
        <v>1974</v>
      </c>
      <c r="D3674">
        <f>_xlfn.XLOOKUP(ufc_fights_2[[#This Row],[b_fighter_id]],ufc_fighters[id],ufc_fighters[year],"Prázdné",0,1)</f>
        <v>1987</v>
      </c>
      <c r="E3674" s="10">
        <f>YEAR(ufc_fights_2[[#This Row],[date]])-ufc_fights_2[[#This Row],[r_year]]</f>
        <v>44</v>
      </c>
      <c r="F3674" s="10">
        <f>YEAR(ufc_fights_2[[#This Row],[date]])-ufc_fights_2[[#This Row],[b_year]]</f>
        <v>31</v>
      </c>
      <c r="G3674">
        <v>0</v>
      </c>
      <c r="H3674">
        <v>0</v>
      </c>
      <c r="I3674">
        <v>0.31669999999999998</v>
      </c>
      <c r="J3674">
        <v>0.57279999999999998</v>
      </c>
      <c r="K3674">
        <v>0.31669999999999998</v>
      </c>
      <c r="L3674">
        <v>0.57279999999999998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</v>
      </c>
      <c r="T3674" s="2">
        <v>0</v>
      </c>
      <c r="U3674">
        <v>8.1100000000000005E-2</v>
      </c>
      <c r="V3674">
        <v>0.53569999999999995</v>
      </c>
      <c r="W3674">
        <v>0.61109999999999998</v>
      </c>
      <c r="X3674">
        <v>1</v>
      </c>
      <c r="Y3674">
        <v>0.84619999999999995</v>
      </c>
      <c r="Z3674">
        <v>0.31669999999999998</v>
      </c>
      <c r="AA3674">
        <v>0.57279999999999998</v>
      </c>
      <c r="AB3674">
        <v>0</v>
      </c>
      <c r="AC3674">
        <v>0</v>
      </c>
      <c r="AD3674">
        <v>0</v>
      </c>
      <c r="AE3674">
        <v>0</v>
      </c>
      <c r="AF3674" t="s">
        <v>3915</v>
      </c>
      <c r="AG3674" s="2">
        <v>3.472222222222222E-3</v>
      </c>
      <c r="AH3674" t="s">
        <v>3911</v>
      </c>
      <c r="AI3674">
        <v>3</v>
      </c>
      <c r="AJ3674" t="s">
        <v>3914</v>
      </c>
      <c r="AK3674" s="3">
        <v>43435</v>
      </c>
      <c r="AL3674" s="10">
        <f>YEAR(ufc_fights_2[[#This Row],[date]])</f>
        <v>2018</v>
      </c>
      <c r="AM3674" t="s">
        <v>3983</v>
      </c>
      <c r="AN3674">
        <v>43</v>
      </c>
      <c r="AO3674" t="s">
        <v>3918</v>
      </c>
      <c r="AP3674">
        <f>IF(ufc_fights_2[[#This Row],[winner]]="Red",ufc_fights_2[[#This Row],[r_fighter_id]],ufc_fights_2[[#This Row],[b_fighter_id]])</f>
        <v>3490</v>
      </c>
      <c r="AQ3674" t="str">
        <f>_xlfn.XLOOKUP(ufc_fights_2[[#This Row],[winnerID]],ufc_fighters[id],ufc_fighters[fighter_name],"xxx",0,1)</f>
        <v>Justin Willis</v>
      </c>
    </row>
    <row r="3675" spans="1:43">
      <c r="A3675">
        <v>2219</v>
      </c>
      <c r="B3675">
        <v>3490</v>
      </c>
      <c r="C3675">
        <f>_xlfn.XLOOKUP(ufc_fights_2[[#This Row],[r_fighter_id]],ufc_fighters[id],ufc_fighters[year],"xxx",0,1)</f>
        <v>1988</v>
      </c>
      <c r="D3675">
        <f>_xlfn.XLOOKUP(ufc_fights_2[[#This Row],[b_fighter_id]],ufc_fighters[id],ufc_fighters[year],"Prázdné",0,1)</f>
        <v>1987</v>
      </c>
      <c r="E3675" s="10">
        <f>YEAR(ufc_fights_2[[#This Row],[date]])-ufc_fights_2[[#This Row],[r_year]]</f>
        <v>29</v>
      </c>
      <c r="F3675" s="10">
        <f>YEAR(ufc_fights_2[[#This Row],[date]])-ufc_fights_2[[#This Row],[b_year]]</f>
        <v>30</v>
      </c>
      <c r="G3675">
        <v>0</v>
      </c>
      <c r="H3675">
        <v>0</v>
      </c>
      <c r="I3675">
        <v>0.31580000000000003</v>
      </c>
      <c r="J3675">
        <v>0.57140000000000002</v>
      </c>
      <c r="K3675">
        <v>0.4118</v>
      </c>
      <c r="L3675">
        <v>0.63160000000000005</v>
      </c>
      <c r="M3675">
        <v>0</v>
      </c>
      <c r="N3675">
        <v>0.75</v>
      </c>
      <c r="O3675">
        <v>0</v>
      </c>
      <c r="P3675">
        <v>0</v>
      </c>
      <c r="Q3675">
        <v>0</v>
      </c>
      <c r="R3675">
        <v>0</v>
      </c>
      <c r="S3675" s="2">
        <v>4.6296296296296298E-4</v>
      </c>
      <c r="T3675" s="2">
        <v>2.3611111111111111E-3</v>
      </c>
      <c r="U3675">
        <v>0.17649999999999999</v>
      </c>
      <c r="V3675">
        <v>0.54790000000000005</v>
      </c>
      <c r="W3675">
        <v>0.72</v>
      </c>
      <c r="X3675">
        <v>0.75</v>
      </c>
      <c r="Y3675">
        <v>0.71430000000000005</v>
      </c>
      <c r="Z3675">
        <v>0.28849999999999998</v>
      </c>
      <c r="AA3675">
        <v>0.51949999999999996</v>
      </c>
      <c r="AB3675">
        <v>0.6</v>
      </c>
      <c r="AC3675">
        <v>0.66669999999999996</v>
      </c>
      <c r="AD3675">
        <v>0</v>
      </c>
      <c r="AE3675">
        <v>0.90910000000000002</v>
      </c>
      <c r="AF3675" t="s">
        <v>3915</v>
      </c>
      <c r="AG3675" s="2">
        <v>3.472222222222222E-3</v>
      </c>
      <c r="AH3675" t="s">
        <v>3911</v>
      </c>
      <c r="AI3675">
        <v>3</v>
      </c>
      <c r="AJ3675" t="s">
        <v>3931</v>
      </c>
      <c r="AK3675" s="3">
        <v>42932</v>
      </c>
      <c r="AL3675" s="10">
        <f>YEAR(ufc_fights_2[[#This Row],[date]])</f>
        <v>2017</v>
      </c>
      <c r="AM3675" t="s">
        <v>3983</v>
      </c>
      <c r="AN3675">
        <v>60</v>
      </c>
      <c r="AO3675" t="s">
        <v>3918</v>
      </c>
      <c r="AP3675">
        <f>IF(ufc_fights_2[[#This Row],[winner]]="Red",ufc_fights_2[[#This Row],[r_fighter_id]],ufc_fights_2[[#This Row],[b_fighter_id]])</f>
        <v>3490</v>
      </c>
      <c r="AQ3675" t="str">
        <f>_xlfn.XLOOKUP(ufc_fights_2[[#This Row],[winnerID]],ufc_fighters[id],ufc_fighters[fighter_name],"xxx",0,1)</f>
        <v>Justin Willis</v>
      </c>
    </row>
    <row r="3676" spans="1:43">
      <c r="A3676">
        <v>3490</v>
      </c>
      <c r="B3676">
        <v>667</v>
      </c>
      <c r="C3676">
        <f>_xlfn.XLOOKUP(ufc_fights_2[[#This Row],[r_fighter_id]],ufc_fighters[id],ufc_fighters[year],"xxx",0,1)</f>
        <v>1987</v>
      </c>
      <c r="D3676">
        <f>_xlfn.XLOOKUP(ufc_fights_2[[#This Row],[b_fighter_id]],ufc_fighters[id],ufc_fighters[year],"Prázdné",0,1)</f>
        <v>1989</v>
      </c>
      <c r="E3676" s="10">
        <f>YEAR(ufc_fights_2[[#This Row],[date]])-ufc_fights_2[[#This Row],[r_year]]</f>
        <v>30</v>
      </c>
      <c r="F3676" s="10">
        <f>YEAR(ufc_fights_2[[#This Row],[date]])-ufc_fights_2[[#This Row],[b_year]]</f>
        <v>28</v>
      </c>
      <c r="G3676">
        <v>1</v>
      </c>
      <c r="H3676">
        <v>0</v>
      </c>
      <c r="I3676">
        <v>0.5</v>
      </c>
      <c r="J3676">
        <v>0.3947</v>
      </c>
      <c r="K3676">
        <v>0.53190000000000004</v>
      </c>
      <c r="L3676">
        <v>0.41460000000000002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2.3148148148148147E-5</v>
      </c>
      <c r="T3676" s="2">
        <v>0</v>
      </c>
      <c r="U3676">
        <v>0.4884</v>
      </c>
      <c r="V3676">
        <v>0.2069</v>
      </c>
      <c r="W3676">
        <v>1</v>
      </c>
      <c r="X3676">
        <v>0</v>
      </c>
      <c r="Y3676">
        <v>1</v>
      </c>
      <c r="Z3676">
        <v>0.56000000000000005</v>
      </c>
      <c r="AA3676">
        <v>0.4194</v>
      </c>
      <c r="AB3676">
        <v>0.35289999999999999</v>
      </c>
      <c r="AC3676">
        <v>0.28570000000000001</v>
      </c>
      <c r="AD3676">
        <v>1</v>
      </c>
      <c r="AE3676">
        <v>0</v>
      </c>
      <c r="AF3676" t="s">
        <v>3910</v>
      </c>
      <c r="AG3676" s="2">
        <v>1.7708333333333332E-3</v>
      </c>
      <c r="AH3676" t="s">
        <v>3911</v>
      </c>
      <c r="AI3676">
        <v>3</v>
      </c>
      <c r="AJ3676" t="s">
        <v>3928</v>
      </c>
      <c r="AK3676" s="3">
        <v>43071</v>
      </c>
      <c r="AL3676" s="10">
        <f>YEAR(ufc_fights_2[[#This Row],[date]])</f>
        <v>2017</v>
      </c>
      <c r="AM3676" t="s">
        <v>3983</v>
      </c>
      <c r="AN3676">
        <v>122</v>
      </c>
      <c r="AO3676" t="s">
        <v>3913</v>
      </c>
      <c r="AP3676">
        <f>IF(ufc_fights_2[[#This Row],[winner]]="Red",ufc_fights_2[[#This Row],[r_fighter_id]],ufc_fights_2[[#This Row],[b_fighter_id]])</f>
        <v>3490</v>
      </c>
      <c r="AQ3676" t="str">
        <f>_xlfn.XLOOKUP(ufc_fights_2[[#This Row],[winnerID]],ufc_fighters[id],ufc_fighters[fighter_name],"xxx",0,1)</f>
        <v>Justin Willis</v>
      </c>
    </row>
    <row r="3677" spans="1:43">
      <c r="A3677">
        <v>2900</v>
      </c>
      <c r="B3677">
        <v>3482</v>
      </c>
      <c r="C3677">
        <f>_xlfn.XLOOKUP(ufc_fights_2[[#This Row],[r_fighter_id]],ufc_fighters[id],ufc_fighters[year],"xxx",0,1)</f>
        <v>1973</v>
      </c>
      <c r="D3677">
        <f>_xlfn.XLOOKUP(ufc_fights_2[[#This Row],[b_fighter_id]],ufc_fighters[id],ufc_fighters[year],"Prázdné",0,1)</f>
        <v>1975</v>
      </c>
      <c r="E3677" s="10">
        <f>YEAR(ufc_fights_2[[#This Row],[date]])-ufc_fights_2[[#This Row],[r_year]]</f>
        <v>28</v>
      </c>
      <c r="F3677" s="10">
        <f>YEAR(ufc_fights_2[[#This Row],[date]])-ufc_fights_2[[#This Row],[b_year]]</f>
        <v>26</v>
      </c>
      <c r="G3677">
        <v>2</v>
      </c>
      <c r="H3677">
        <v>0</v>
      </c>
      <c r="I3677">
        <v>0.57689999999999997</v>
      </c>
      <c r="J3677">
        <v>0.66669999999999996</v>
      </c>
      <c r="K3677">
        <v>0.64710000000000001</v>
      </c>
      <c r="L3677">
        <v>0.77780000000000005</v>
      </c>
      <c r="M3677">
        <v>0</v>
      </c>
      <c r="N3677">
        <v>0.25</v>
      </c>
      <c r="O3677">
        <v>0</v>
      </c>
      <c r="P3677">
        <v>0</v>
      </c>
      <c r="Q3677">
        <v>0</v>
      </c>
      <c r="R3677">
        <v>0</v>
      </c>
      <c r="S3677" s="2">
        <v>2.5462962962962961E-4</v>
      </c>
      <c r="T3677" s="2">
        <v>3.3217592592592591E-3</v>
      </c>
      <c r="U3677">
        <v>0.35709999999999997</v>
      </c>
      <c r="V3677">
        <v>0.75</v>
      </c>
      <c r="W3677">
        <v>0.88890000000000002</v>
      </c>
      <c r="X3677">
        <v>0.66669999999999996</v>
      </c>
      <c r="Y3677">
        <v>0</v>
      </c>
      <c r="Z3677">
        <v>0.55000000000000004</v>
      </c>
      <c r="AA3677">
        <v>0.33329999999999999</v>
      </c>
      <c r="AB3677">
        <v>0.5</v>
      </c>
      <c r="AC3677">
        <v>0</v>
      </c>
      <c r="AD3677">
        <v>1</v>
      </c>
      <c r="AE3677">
        <v>0.83330000000000004</v>
      </c>
      <c r="AF3677" t="s">
        <v>3910</v>
      </c>
      <c r="AG3677" s="2">
        <v>1.0185185185185184E-3</v>
      </c>
      <c r="AH3677" t="s">
        <v>3911</v>
      </c>
      <c r="AI3677">
        <v>3</v>
      </c>
      <c r="AJ3677" t="s">
        <v>3925</v>
      </c>
      <c r="AK3677" s="3">
        <v>37015</v>
      </c>
      <c r="AL3677" s="10">
        <f>YEAR(ufc_fights_2[[#This Row],[date]])</f>
        <v>2001</v>
      </c>
      <c r="AM3677" t="s">
        <v>3983</v>
      </c>
      <c r="AN3677">
        <v>36</v>
      </c>
      <c r="AO3677" t="s">
        <v>3913</v>
      </c>
      <c r="AP3677">
        <f>IF(ufc_fights_2[[#This Row],[winner]]="Red",ufc_fights_2[[#This Row],[r_fighter_id]],ufc_fights_2[[#This Row],[b_fighter_id]])</f>
        <v>2900</v>
      </c>
      <c r="AQ3677" t="str">
        <f>_xlfn.XLOOKUP(ufc_fights_2[[#This Row],[winnerID]],ufc_fighters[id],ufc_fighters[fighter_name],"xxx",0,1)</f>
        <v>Semmy Schilt</v>
      </c>
    </row>
    <row r="3678" spans="1:43">
      <c r="A3678">
        <v>2037</v>
      </c>
      <c r="B3678">
        <v>695</v>
      </c>
      <c r="C3678">
        <f>_xlfn.XLOOKUP(ufc_fights_2[[#This Row],[r_fighter_id]],ufc_fighters[id],ufc_fighters[year],"xxx",0,1)</f>
        <v>1976</v>
      </c>
      <c r="D3678">
        <f>_xlfn.XLOOKUP(ufc_fights_2[[#This Row],[b_fighter_id]],ufc_fighters[id],ufc_fighters[year],"Prázdné",0,1)</f>
        <v>1979</v>
      </c>
      <c r="E3678" s="10">
        <f>YEAR(ufc_fights_2[[#This Row],[date]])-ufc_fights_2[[#This Row],[r_year]]</f>
        <v>27</v>
      </c>
      <c r="F3678" s="10">
        <f>YEAR(ufc_fights_2[[#This Row],[date]])-ufc_fights_2[[#This Row],[b_year]]</f>
        <v>24</v>
      </c>
      <c r="G3678">
        <v>0</v>
      </c>
      <c r="H3678">
        <v>0</v>
      </c>
      <c r="I3678">
        <v>0.39129999999999998</v>
      </c>
      <c r="J3678">
        <v>0.25</v>
      </c>
      <c r="K3678">
        <v>0.46429999999999999</v>
      </c>
      <c r="L3678">
        <v>0.25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 s="2">
        <v>9.6064814814814819E-4</v>
      </c>
      <c r="T3678" s="2">
        <v>1.3425925925925925E-3</v>
      </c>
      <c r="U3678">
        <v>0.39129999999999998</v>
      </c>
      <c r="V3678">
        <v>0</v>
      </c>
      <c r="W3678">
        <v>0</v>
      </c>
      <c r="X3678">
        <v>0</v>
      </c>
      <c r="Y3678">
        <v>1</v>
      </c>
      <c r="Z3678">
        <v>0.1</v>
      </c>
      <c r="AA3678">
        <v>0</v>
      </c>
      <c r="AB3678">
        <v>0</v>
      </c>
      <c r="AC3678">
        <v>1</v>
      </c>
      <c r="AD3678">
        <v>0.61539999999999995</v>
      </c>
      <c r="AE3678">
        <v>0</v>
      </c>
      <c r="AF3678" t="s">
        <v>3910</v>
      </c>
      <c r="AG3678" s="2">
        <v>3.3449074074074076E-3</v>
      </c>
      <c r="AH3678" t="s">
        <v>3911</v>
      </c>
      <c r="AI3678">
        <v>3</v>
      </c>
      <c r="AJ3678" t="s">
        <v>3925</v>
      </c>
      <c r="AK3678" s="3">
        <v>37680</v>
      </c>
      <c r="AL3678" s="10">
        <f>YEAR(ufc_fights_2[[#This Row],[date]])</f>
        <v>2003</v>
      </c>
      <c r="AM3678" t="s">
        <v>3983</v>
      </c>
      <c r="AN3678">
        <v>36</v>
      </c>
      <c r="AO3678" t="s">
        <v>3913</v>
      </c>
      <c r="AP3678">
        <f>IF(ufc_fights_2[[#This Row],[winner]]="Red",ufc_fights_2[[#This Row],[r_fighter_id]],ufc_fights_2[[#This Row],[b_fighter_id]])</f>
        <v>2037</v>
      </c>
      <c r="AQ3678" t="str">
        <f>_xlfn.XLOOKUP(ufc_fights_2[[#This Row],[winnerID]],ufc_fighters[id],ufc_fighters[fighter_name],"xxx",0,1)</f>
        <v>Gan McGee</v>
      </c>
    </row>
    <row r="3679" spans="1:43">
      <c r="A3679">
        <v>2037</v>
      </c>
      <c r="B3679">
        <v>2699</v>
      </c>
      <c r="C3679">
        <f>_xlfn.XLOOKUP(ufc_fights_2[[#This Row],[r_fighter_id]],ufc_fighters[id],ufc_fighters[year],"xxx",0,1)</f>
        <v>1976</v>
      </c>
      <c r="D3679">
        <f>_xlfn.XLOOKUP(ufc_fights_2[[#This Row],[b_fighter_id]],ufc_fighters[id],ufc_fighters[year],"Prázdné",0,1)</f>
        <v>1974</v>
      </c>
      <c r="E3679" s="10">
        <f>YEAR(ufc_fights_2[[#This Row],[date]])-ufc_fights_2[[#This Row],[r_year]]</f>
        <v>26</v>
      </c>
      <c r="F3679" s="10">
        <f>YEAR(ufc_fights_2[[#This Row],[date]])-ufc_fights_2[[#This Row],[b_year]]</f>
        <v>28</v>
      </c>
      <c r="G3679">
        <v>0</v>
      </c>
      <c r="H3679">
        <v>0</v>
      </c>
      <c r="I3679">
        <v>0.29310000000000003</v>
      </c>
      <c r="J3679">
        <v>0.5</v>
      </c>
      <c r="K3679">
        <v>0.29310000000000003</v>
      </c>
      <c r="L3679">
        <v>0.5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1.273148148148148E-4</v>
      </c>
      <c r="T3679" s="2">
        <v>0</v>
      </c>
      <c r="U3679">
        <v>0.24529999999999999</v>
      </c>
      <c r="V3679">
        <v>0.22220000000000001</v>
      </c>
      <c r="W3679">
        <v>1</v>
      </c>
      <c r="X3679">
        <v>0.5</v>
      </c>
      <c r="Y3679">
        <v>1</v>
      </c>
      <c r="Z3679">
        <v>0.29820000000000002</v>
      </c>
      <c r="AA3679">
        <v>0.5</v>
      </c>
      <c r="AB3679">
        <v>0</v>
      </c>
      <c r="AC3679">
        <v>0</v>
      </c>
      <c r="AD3679">
        <v>0</v>
      </c>
      <c r="AE3679">
        <v>0</v>
      </c>
      <c r="AF3679" t="s">
        <v>3910</v>
      </c>
      <c r="AG3679" s="2">
        <v>3.472222222222222E-3</v>
      </c>
      <c r="AH3679" t="s">
        <v>3911</v>
      </c>
      <c r="AI3679">
        <v>3</v>
      </c>
      <c r="AJ3679" t="s">
        <v>3925</v>
      </c>
      <c r="AK3679" s="3">
        <v>37526</v>
      </c>
      <c r="AL3679" s="10">
        <f>YEAR(ufc_fights_2[[#This Row],[date]])</f>
        <v>2002</v>
      </c>
      <c r="AM3679" t="s">
        <v>3983</v>
      </c>
      <c r="AN3679">
        <v>144</v>
      </c>
      <c r="AO3679" t="s">
        <v>3913</v>
      </c>
      <c r="AP3679">
        <f>IF(ufc_fights_2[[#This Row],[winner]]="Red",ufc_fights_2[[#This Row],[r_fighter_id]],ufc_fights_2[[#This Row],[b_fighter_id]])</f>
        <v>2037</v>
      </c>
      <c r="AQ3679" t="str">
        <f>_xlfn.XLOOKUP(ufc_fights_2[[#This Row],[winnerID]],ufc_fighters[id],ufc_fighters[fighter_name],"xxx",0,1)</f>
        <v>Gan McGee</v>
      </c>
    </row>
    <row r="3680" spans="1:43">
      <c r="A3680">
        <v>1904</v>
      </c>
      <c r="B3680">
        <v>2788</v>
      </c>
      <c r="C3680">
        <f>_xlfn.XLOOKUP(ufc_fights_2[[#This Row],[r_fighter_id]],ufc_fighters[id],ufc_fighters[year],"xxx",0,1)</f>
        <v>1980</v>
      </c>
      <c r="D3680">
        <f>_xlfn.XLOOKUP(ufc_fights_2[[#This Row],[b_fighter_id]],ufc_fighters[id],ufc_fighters[year],"Prázdné",0,1)</f>
        <v>1976</v>
      </c>
      <c r="E3680" s="10">
        <f>YEAR(ufc_fights_2[[#This Row],[date]])-ufc_fights_2[[#This Row],[r_year]]</f>
        <v>31</v>
      </c>
      <c r="F3680" s="10">
        <f>YEAR(ufc_fights_2[[#This Row],[date]])-ufc_fights_2[[#This Row],[b_year]]</f>
        <v>35</v>
      </c>
      <c r="G3680">
        <v>0</v>
      </c>
      <c r="H3680">
        <v>0</v>
      </c>
      <c r="I3680">
        <v>0.45</v>
      </c>
      <c r="J3680">
        <v>0.4667</v>
      </c>
      <c r="K3680">
        <v>0.49230000000000002</v>
      </c>
      <c r="L3680">
        <v>0.62709999999999999</v>
      </c>
      <c r="M3680">
        <v>0</v>
      </c>
      <c r="N3680">
        <v>0.5</v>
      </c>
      <c r="O3680">
        <v>0</v>
      </c>
      <c r="P3680">
        <v>0</v>
      </c>
      <c r="Q3680">
        <v>0</v>
      </c>
      <c r="R3680">
        <v>0</v>
      </c>
      <c r="S3680" s="2">
        <v>0</v>
      </c>
      <c r="T3680" s="2">
        <v>2.3842592592592591E-3</v>
      </c>
      <c r="U3680">
        <v>0.42309999999999998</v>
      </c>
      <c r="V3680">
        <v>0.44440000000000002</v>
      </c>
      <c r="W3680">
        <v>0.5</v>
      </c>
      <c r="X3680">
        <v>0.75</v>
      </c>
      <c r="Y3680">
        <v>0</v>
      </c>
      <c r="Z3680">
        <v>0.40739999999999998</v>
      </c>
      <c r="AA3680">
        <v>0.44</v>
      </c>
      <c r="AB3680">
        <v>0.83330000000000004</v>
      </c>
      <c r="AC3680">
        <v>0.6</v>
      </c>
      <c r="AD3680">
        <v>0</v>
      </c>
      <c r="AE3680">
        <v>0</v>
      </c>
      <c r="AF3680" t="s">
        <v>3926</v>
      </c>
      <c r="AG3680" s="2">
        <v>3.472222222222222E-3</v>
      </c>
      <c r="AH3680" t="s">
        <v>3911</v>
      </c>
      <c r="AI3680">
        <v>3</v>
      </c>
      <c r="AJ3680" t="s">
        <v>4088</v>
      </c>
      <c r="AK3680" s="3">
        <v>40628</v>
      </c>
      <c r="AL3680" s="10">
        <f>YEAR(ufc_fights_2[[#This Row],[date]])</f>
        <v>2011</v>
      </c>
      <c r="AM3680" t="s">
        <v>3983</v>
      </c>
      <c r="AN3680">
        <v>128</v>
      </c>
      <c r="AO3680" t="s">
        <v>3918</v>
      </c>
      <c r="AP3680">
        <f>IF(ufc_fights_2[[#This Row],[winner]]="Red",ufc_fights_2[[#This Row],[r_fighter_id]],ufc_fights_2[[#This Row],[b_fighter_id]])</f>
        <v>2788</v>
      </c>
      <c r="AQ3680" t="str">
        <f>_xlfn.XLOOKUP(ufc_fights_2[[#This Row],[winnerID]],ufc_fighters[id],ufc_fighters[fighter_name],"xxx",0,1)</f>
        <v>Mike Russow</v>
      </c>
    </row>
    <row r="3681" spans="1:43">
      <c r="A3681">
        <v>2699</v>
      </c>
      <c r="B3681">
        <v>2941</v>
      </c>
      <c r="C3681">
        <f>_xlfn.XLOOKUP(ufc_fights_2[[#This Row],[r_fighter_id]],ufc_fighters[id],ufc_fighters[year],"xxx",0,1)</f>
        <v>1974</v>
      </c>
      <c r="D3681">
        <f>_xlfn.XLOOKUP(ufc_fights_2[[#This Row],[b_fighter_id]],ufc_fighters[id],ufc_fighters[year],"Prázdné",0,1)</f>
        <v>1958</v>
      </c>
      <c r="E3681" s="10">
        <f>YEAR(ufc_fights_2[[#This Row],[date]])-ufc_fights_2[[#This Row],[r_year]]</f>
        <v>26</v>
      </c>
      <c r="F3681" s="10">
        <f>YEAR(ufc_fights_2[[#This Row],[date]])-ufc_fights_2[[#This Row],[b_year]]</f>
        <v>42</v>
      </c>
      <c r="G3681">
        <v>1</v>
      </c>
      <c r="H3681">
        <v>0</v>
      </c>
      <c r="I3681">
        <v>0.28570000000000001</v>
      </c>
      <c r="J3681">
        <v>0</v>
      </c>
      <c r="K3681">
        <v>0.28570000000000001</v>
      </c>
      <c r="L3681">
        <v>0.25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1.273148148148148E-4</v>
      </c>
      <c r="T3681" s="2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0.33329999999999999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3910</v>
      </c>
      <c r="AG3681" s="2">
        <v>1.0763888888888889E-3</v>
      </c>
      <c r="AH3681" t="s">
        <v>3911</v>
      </c>
      <c r="AI3681">
        <v>3</v>
      </c>
      <c r="AJ3681" t="s">
        <v>3925</v>
      </c>
      <c r="AK3681" s="3">
        <v>36791</v>
      </c>
      <c r="AL3681" s="10">
        <f>YEAR(ufc_fights_2[[#This Row],[date]])</f>
        <v>2000</v>
      </c>
      <c r="AM3681" t="s">
        <v>3983</v>
      </c>
      <c r="AN3681">
        <v>141</v>
      </c>
      <c r="AO3681" t="s">
        <v>3913</v>
      </c>
      <c r="AP3681">
        <f>IF(ufc_fights_2[[#This Row],[winner]]="Red",ufc_fights_2[[#This Row],[r_fighter_id]],ufc_fights_2[[#This Row],[b_fighter_id]])</f>
        <v>2699</v>
      </c>
      <c r="AQ3681" t="str">
        <f>_xlfn.XLOOKUP(ufc_fights_2[[#This Row],[winnerID]],ufc_fighters[id],ufc_fighters[fighter_name],"xxx",0,1)</f>
        <v>Pedro Rizzo</v>
      </c>
    </row>
    <row r="3682" spans="1:43">
      <c r="A3682">
        <v>2788</v>
      </c>
      <c r="B3682">
        <v>2027</v>
      </c>
      <c r="C3682">
        <f>_xlfn.XLOOKUP(ufc_fights_2[[#This Row],[r_fighter_id]],ufc_fighters[id],ufc_fighters[year],"xxx",0,1)</f>
        <v>1976</v>
      </c>
      <c r="D3682">
        <f>_xlfn.XLOOKUP(ufc_fights_2[[#This Row],[b_fighter_id]],ufc_fighters[id],ufc_fighters[year],"Prázdné",0,1)</f>
        <v>1976</v>
      </c>
      <c r="E3682" s="10">
        <f>YEAR(ufc_fights_2[[#This Row],[date]])-ufc_fights_2[[#This Row],[r_year]]</f>
        <v>33</v>
      </c>
      <c r="F3682" s="10">
        <f>YEAR(ufc_fights_2[[#This Row],[date]])-ufc_fights_2[[#This Row],[b_year]]</f>
        <v>33</v>
      </c>
      <c r="G3682">
        <v>0</v>
      </c>
      <c r="H3682">
        <v>0</v>
      </c>
      <c r="I3682">
        <v>0.58330000000000004</v>
      </c>
      <c r="J3682">
        <v>0.18970000000000001</v>
      </c>
      <c r="K3682">
        <v>0.78380000000000005</v>
      </c>
      <c r="L3682">
        <v>0.42170000000000002</v>
      </c>
      <c r="M3682">
        <v>0.72729999999999995</v>
      </c>
      <c r="N3682">
        <v>0</v>
      </c>
      <c r="O3682">
        <v>2</v>
      </c>
      <c r="P3682">
        <v>0</v>
      </c>
      <c r="Q3682">
        <v>1</v>
      </c>
      <c r="R3682">
        <v>1</v>
      </c>
      <c r="S3682" s="2">
        <v>7.9166666666666673E-3</v>
      </c>
      <c r="T3682" s="2">
        <v>3.5879629629629629E-4</v>
      </c>
      <c r="U3682">
        <v>0.53120000000000001</v>
      </c>
      <c r="V3682">
        <v>0.16669999999999999</v>
      </c>
      <c r="W3682">
        <v>1</v>
      </c>
      <c r="X3682">
        <v>0</v>
      </c>
      <c r="Y3682">
        <v>0.66669999999999996</v>
      </c>
      <c r="Z3682">
        <v>0.33329999999999999</v>
      </c>
      <c r="AA3682">
        <v>0.1087</v>
      </c>
      <c r="AB3682">
        <v>0</v>
      </c>
      <c r="AC3682">
        <v>0.6</v>
      </c>
      <c r="AD3682">
        <v>0.63329999999999997</v>
      </c>
      <c r="AE3682">
        <v>0</v>
      </c>
      <c r="AF3682" t="s">
        <v>3915</v>
      </c>
      <c r="AG3682" s="2">
        <v>3.472222222222222E-3</v>
      </c>
      <c r="AH3682" t="s">
        <v>3911</v>
      </c>
      <c r="AI3682">
        <v>3</v>
      </c>
      <c r="AJ3682" t="s">
        <v>3914</v>
      </c>
      <c r="AK3682" s="3">
        <v>40054</v>
      </c>
      <c r="AL3682" s="10">
        <f>YEAR(ufc_fights_2[[#This Row],[date]])</f>
        <v>2009</v>
      </c>
      <c r="AM3682" t="s">
        <v>3983</v>
      </c>
      <c r="AN3682">
        <v>85</v>
      </c>
      <c r="AO3682" t="s">
        <v>3913</v>
      </c>
      <c r="AP3682">
        <f>IF(ufc_fights_2[[#This Row],[winner]]="Red",ufc_fights_2[[#This Row],[r_fighter_id]],ufc_fights_2[[#This Row],[b_fighter_id]])</f>
        <v>2788</v>
      </c>
      <c r="AQ3682" t="str">
        <f>_xlfn.XLOOKUP(ufc_fights_2[[#This Row],[winnerID]],ufc_fighters[id],ufc_fighters[fighter_name],"xxx",0,1)</f>
        <v>Mike Russow</v>
      </c>
    </row>
    <row r="3683" spans="1:43">
      <c r="A3683">
        <v>830</v>
      </c>
      <c r="B3683">
        <v>2788</v>
      </c>
      <c r="C3683">
        <f>_xlfn.XLOOKUP(ufc_fights_2[[#This Row],[r_fighter_id]],ufc_fighters[id],ufc_fighters[year],"xxx",0,1)</f>
        <v>1985</v>
      </c>
      <c r="D3683">
        <f>_xlfn.XLOOKUP(ufc_fights_2[[#This Row],[b_fighter_id]],ufc_fighters[id],ufc_fighters[year],"Prázdné",0,1)</f>
        <v>1976</v>
      </c>
      <c r="E3683" s="10">
        <f>YEAR(ufc_fights_2[[#This Row],[date]])-ufc_fights_2[[#This Row],[r_year]]</f>
        <v>25</v>
      </c>
      <c r="F3683" s="10">
        <f>YEAR(ufc_fights_2[[#This Row],[date]])-ufc_fights_2[[#This Row],[b_year]]</f>
        <v>34</v>
      </c>
      <c r="G3683">
        <v>0</v>
      </c>
      <c r="H3683">
        <v>1</v>
      </c>
      <c r="I3683">
        <v>0.2802</v>
      </c>
      <c r="J3683">
        <v>0.31819999999999998</v>
      </c>
      <c r="K3683">
        <v>0.2802</v>
      </c>
      <c r="L3683">
        <v>0.33329999999999999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1.1574074074074073E-5</v>
      </c>
      <c r="T3683" s="2">
        <v>3.4722222222222222E-5</v>
      </c>
      <c r="U3683">
        <v>0.2515</v>
      </c>
      <c r="V3683">
        <v>0.31819999999999998</v>
      </c>
      <c r="W3683">
        <v>0.7</v>
      </c>
      <c r="X3683">
        <v>1</v>
      </c>
      <c r="Y3683">
        <v>0</v>
      </c>
      <c r="Z3683">
        <v>0.27750000000000002</v>
      </c>
      <c r="AA3683">
        <v>0.31819999999999998</v>
      </c>
      <c r="AB3683">
        <v>0.33329999999999999</v>
      </c>
      <c r="AC3683">
        <v>0</v>
      </c>
      <c r="AD3683">
        <v>0</v>
      </c>
      <c r="AE3683">
        <v>0</v>
      </c>
      <c r="AF3683" t="s">
        <v>3910</v>
      </c>
      <c r="AG3683" s="2">
        <v>1.7939814814814815E-3</v>
      </c>
      <c r="AH3683" t="s">
        <v>3911</v>
      </c>
      <c r="AI3683">
        <v>3</v>
      </c>
      <c r="AJ3683" t="s">
        <v>3974</v>
      </c>
      <c r="AK3683" s="3">
        <v>40327</v>
      </c>
      <c r="AL3683" s="10">
        <f>YEAR(ufc_fights_2[[#This Row],[date]])</f>
        <v>2010</v>
      </c>
      <c r="AM3683" t="s">
        <v>3983</v>
      </c>
      <c r="AN3683">
        <v>1</v>
      </c>
      <c r="AO3683" t="s">
        <v>3918</v>
      </c>
      <c r="AP3683">
        <f>IF(ufc_fights_2[[#This Row],[winner]]="Red",ufc_fights_2[[#This Row],[r_fighter_id]],ufc_fights_2[[#This Row],[b_fighter_id]])</f>
        <v>2788</v>
      </c>
      <c r="AQ3683" t="str">
        <f>_xlfn.XLOOKUP(ufc_fights_2[[#This Row],[winnerID]],ufc_fighters[id],ufc_fighters[fighter_name],"xxx",0,1)</f>
        <v>Mike Russow</v>
      </c>
    </row>
    <row r="3684" spans="1:43">
      <c r="A3684">
        <v>222</v>
      </c>
      <c r="B3684">
        <v>244</v>
      </c>
      <c r="C3684">
        <f>_xlfn.XLOOKUP(ufc_fights_2[[#This Row],[r_fighter_id]],ufc_fighters[id],ufc_fighters[year],"xxx",0,1)</f>
        <v>1979</v>
      </c>
      <c r="D3684">
        <f>_xlfn.XLOOKUP(ufc_fights_2[[#This Row],[b_fighter_id]],ufc_fighters[id],ufc_fighters[year],"Prázdné",0,1)</f>
        <v>1981</v>
      </c>
      <c r="E3684" s="10">
        <f>YEAR(ufc_fights_2[[#This Row],[date]])-ufc_fights_2[[#This Row],[r_year]]</f>
        <v>32</v>
      </c>
      <c r="F3684" s="10">
        <f>YEAR(ufc_fights_2[[#This Row],[date]])-ufc_fights_2[[#This Row],[b_year]]</f>
        <v>30</v>
      </c>
      <c r="G3684">
        <v>1</v>
      </c>
      <c r="H3684">
        <v>0</v>
      </c>
      <c r="I3684">
        <v>0.5111</v>
      </c>
      <c r="J3684">
        <v>0.31069999999999998</v>
      </c>
      <c r="K3684">
        <v>0.56310000000000004</v>
      </c>
      <c r="L3684">
        <v>0.44259999999999999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6.134259259259259E-4</v>
      </c>
      <c r="T3684" s="2">
        <v>3.0324074074074073E-3</v>
      </c>
      <c r="U3684">
        <v>0.25</v>
      </c>
      <c r="V3684">
        <v>0.23330000000000001</v>
      </c>
      <c r="W3684">
        <v>1</v>
      </c>
      <c r="X3684">
        <v>0.9375</v>
      </c>
      <c r="Y3684">
        <v>0.76470000000000005</v>
      </c>
      <c r="Z3684">
        <v>0.5</v>
      </c>
      <c r="AA3684">
        <v>0.19400000000000001</v>
      </c>
      <c r="AB3684">
        <v>0.5</v>
      </c>
      <c r="AC3684">
        <v>0.6744</v>
      </c>
      <c r="AD3684">
        <v>1</v>
      </c>
      <c r="AE3684">
        <v>0</v>
      </c>
      <c r="AF3684" t="s">
        <v>3915</v>
      </c>
      <c r="AG3684" s="2">
        <v>3.472222222222222E-3</v>
      </c>
      <c r="AH3684" t="s">
        <v>3911</v>
      </c>
      <c r="AI3684">
        <v>3</v>
      </c>
      <c r="AJ3684" t="s">
        <v>3939</v>
      </c>
      <c r="AK3684" s="3">
        <v>40565</v>
      </c>
      <c r="AL3684" s="10">
        <f>YEAR(ufc_fights_2[[#This Row],[date]])</f>
        <v>2011</v>
      </c>
      <c r="AM3684" t="s">
        <v>3983</v>
      </c>
      <c r="AN3684">
        <v>119</v>
      </c>
      <c r="AO3684" t="s">
        <v>3913</v>
      </c>
      <c r="AP3684">
        <f>IF(ufc_fights_2[[#This Row],[winner]]="Red",ufc_fights_2[[#This Row],[r_fighter_id]],ufc_fights_2[[#This Row],[b_fighter_id]])</f>
        <v>222</v>
      </c>
      <c r="AQ3684" t="str">
        <f>_xlfn.XLOOKUP(ufc_fights_2[[#This Row],[winnerID]],ufc_fighters[id],ufc_fighters[fighter_name],"xxx",0,1)</f>
        <v>Pat Barry</v>
      </c>
    </row>
    <row r="3685" spans="1:43">
      <c r="A3685">
        <v>222</v>
      </c>
      <c r="B3685">
        <v>2189</v>
      </c>
      <c r="C3685">
        <f>_xlfn.XLOOKUP(ufc_fights_2[[#This Row],[r_fighter_id]],ufc_fighters[id],ufc_fighters[year],"xxx",0,1)</f>
        <v>1979</v>
      </c>
      <c r="D3685">
        <f>_xlfn.XLOOKUP(ufc_fights_2[[#This Row],[b_fighter_id]],ufc_fighters[id],ufc_fighters[year],"Prázdné",0,1)</f>
        <v>1986</v>
      </c>
      <c r="E3685" s="10">
        <f>YEAR(ufc_fights_2[[#This Row],[date]])-ufc_fights_2[[#This Row],[r_year]]</f>
        <v>33</v>
      </c>
      <c r="F3685" s="10">
        <f>YEAR(ufc_fights_2[[#This Row],[date]])-ufc_fights_2[[#This Row],[b_year]]</f>
        <v>26</v>
      </c>
      <c r="G3685">
        <v>1</v>
      </c>
      <c r="H3685">
        <v>0</v>
      </c>
      <c r="I3685">
        <v>0.92310000000000003</v>
      </c>
      <c r="J3685">
        <v>0.15790000000000001</v>
      </c>
      <c r="K3685">
        <v>0.8</v>
      </c>
      <c r="L3685">
        <v>0.23810000000000001</v>
      </c>
      <c r="M3685">
        <v>0</v>
      </c>
      <c r="N3685">
        <v>0.66669999999999996</v>
      </c>
      <c r="O3685">
        <v>0</v>
      </c>
      <c r="P3685">
        <v>1</v>
      </c>
      <c r="Q3685">
        <v>0</v>
      </c>
      <c r="R3685">
        <v>0</v>
      </c>
      <c r="S3685" s="2">
        <v>2.8935185185185184E-4</v>
      </c>
      <c r="T3685" s="2">
        <v>9.3749999999999997E-4</v>
      </c>
      <c r="U3685">
        <v>1</v>
      </c>
      <c r="V3685">
        <v>0.16669999999999999</v>
      </c>
      <c r="W3685">
        <v>0</v>
      </c>
      <c r="X3685">
        <v>0.66669999999999996</v>
      </c>
      <c r="Y3685">
        <v>0</v>
      </c>
      <c r="Z3685">
        <v>0.88890000000000002</v>
      </c>
      <c r="AA3685">
        <v>0.1176</v>
      </c>
      <c r="AB3685">
        <v>0</v>
      </c>
      <c r="AC3685">
        <v>0</v>
      </c>
      <c r="AD3685">
        <v>1</v>
      </c>
      <c r="AE3685">
        <v>0.5</v>
      </c>
      <c r="AF3685" t="s">
        <v>3910</v>
      </c>
      <c r="AG3685" s="2">
        <v>2.5231481481481481E-3</v>
      </c>
      <c r="AH3685" t="s">
        <v>3911</v>
      </c>
      <c r="AI3685">
        <v>3</v>
      </c>
      <c r="AJ3685" t="s">
        <v>3914</v>
      </c>
      <c r="AK3685" s="3">
        <v>40928</v>
      </c>
      <c r="AL3685" s="10">
        <f>YEAR(ufc_fights_2[[#This Row],[date]])</f>
        <v>2012</v>
      </c>
      <c r="AM3685" t="s">
        <v>3983</v>
      </c>
      <c r="AN3685">
        <v>71</v>
      </c>
      <c r="AO3685" t="s">
        <v>3913</v>
      </c>
      <c r="AP3685">
        <f>IF(ufc_fights_2[[#This Row],[winner]]="Red",ufc_fights_2[[#This Row],[r_fighter_id]],ufc_fights_2[[#This Row],[b_fighter_id]])</f>
        <v>222</v>
      </c>
      <c r="AQ3685" t="str">
        <f>_xlfn.XLOOKUP(ufc_fights_2[[#This Row],[winnerID]],ufc_fighters[id],ufc_fighters[fighter_name],"xxx",0,1)</f>
        <v>Pat Barry</v>
      </c>
    </row>
    <row r="3686" spans="1:43">
      <c r="A3686">
        <v>222</v>
      </c>
      <c r="B3686">
        <v>1272</v>
      </c>
      <c r="C3686">
        <f>_xlfn.XLOOKUP(ufc_fights_2[[#This Row],[r_fighter_id]],ufc_fighters[id],ufc_fighters[year],"xxx",0,1)</f>
        <v>1979</v>
      </c>
      <c r="D3686">
        <f>_xlfn.XLOOKUP(ufc_fights_2[[#This Row],[b_fighter_id]],ufc_fighters[id],ufc_fighters[year],"Prázdné",0,1)</f>
        <v>1976</v>
      </c>
      <c r="E3686" s="10">
        <f>YEAR(ufc_fights_2[[#This Row],[date]])-ufc_fights_2[[#This Row],[r_year]]</f>
        <v>30</v>
      </c>
      <c r="F3686" s="10">
        <f>YEAR(ufc_fights_2[[#This Row],[date]])-ufc_fights_2[[#This Row],[b_year]]</f>
        <v>33</v>
      </c>
      <c r="G3686">
        <v>1</v>
      </c>
      <c r="H3686">
        <v>0</v>
      </c>
      <c r="I3686">
        <v>0.4531</v>
      </c>
      <c r="J3686">
        <v>0.40279999999999999</v>
      </c>
      <c r="K3686">
        <v>0.46970000000000001</v>
      </c>
      <c r="L3686">
        <v>0.40279999999999999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7.9861111111111116E-4</v>
      </c>
      <c r="T3686" s="2">
        <v>0</v>
      </c>
      <c r="U3686">
        <v>0.41820000000000002</v>
      </c>
      <c r="V3686">
        <v>0.15379999999999999</v>
      </c>
      <c r="W3686">
        <v>0.6</v>
      </c>
      <c r="X3686">
        <v>0.75</v>
      </c>
      <c r="Y3686">
        <v>0.75</v>
      </c>
      <c r="Z3686">
        <v>0.42620000000000002</v>
      </c>
      <c r="AA3686">
        <v>0.4143</v>
      </c>
      <c r="AB3686">
        <v>0</v>
      </c>
      <c r="AC3686">
        <v>0</v>
      </c>
      <c r="AD3686">
        <v>1</v>
      </c>
      <c r="AE3686">
        <v>0</v>
      </c>
      <c r="AF3686" t="s">
        <v>3910</v>
      </c>
      <c r="AG3686" s="2">
        <v>1.736111111111111E-3</v>
      </c>
      <c r="AH3686" t="s">
        <v>3911</v>
      </c>
      <c r="AI3686">
        <v>3</v>
      </c>
      <c r="AJ3686" t="s">
        <v>3974</v>
      </c>
      <c r="AK3686" s="3">
        <v>40110</v>
      </c>
      <c r="AL3686" s="10">
        <f>YEAR(ufc_fights_2[[#This Row],[date]])</f>
        <v>2009</v>
      </c>
      <c r="AM3686" t="s">
        <v>3983</v>
      </c>
      <c r="AN3686">
        <v>2</v>
      </c>
      <c r="AO3686" t="s">
        <v>3913</v>
      </c>
      <c r="AP3686">
        <f>IF(ufc_fights_2[[#This Row],[winner]]="Red",ufc_fights_2[[#This Row],[r_fighter_id]],ufc_fights_2[[#This Row],[b_fighter_id]])</f>
        <v>222</v>
      </c>
      <c r="AQ3686" t="str">
        <f>_xlfn.XLOOKUP(ufc_fights_2[[#This Row],[winnerID]],ufc_fighters[id],ufc_fighters[fighter_name],"xxx",0,1)</f>
        <v>Pat Barry</v>
      </c>
    </row>
    <row r="3687" spans="1:43">
      <c r="A3687">
        <v>222</v>
      </c>
      <c r="B3687">
        <v>919</v>
      </c>
      <c r="C3687">
        <f>_xlfn.XLOOKUP(ufc_fights_2[[#This Row],[r_fighter_id]],ufc_fighters[id],ufc_fighters[year],"xxx",0,1)</f>
        <v>1979</v>
      </c>
      <c r="D3687">
        <f>_xlfn.XLOOKUP(ufc_fights_2[[#This Row],[b_fighter_id]],ufc_fighters[id],ufc_fighters[year],"Prázdné",0,1)</f>
        <v>1974</v>
      </c>
      <c r="E3687" s="10">
        <f>YEAR(ufc_fights_2[[#This Row],[date]])-ufc_fights_2[[#This Row],[r_year]]</f>
        <v>29</v>
      </c>
      <c r="F3687" s="10">
        <f>YEAR(ufc_fights_2[[#This Row],[date]])-ufc_fights_2[[#This Row],[b_year]]</f>
        <v>34</v>
      </c>
      <c r="G3687">
        <v>0</v>
      </c>
      <c r="H3687">
        <v>0</v>
      </c>
      <c r="I3687">
        <v>0.46150000000000002</v>
      </c>
      <c r="J3687">
        <v>0</v>
      </c>
      <c r="K3687">
        <v>0.46150000000000002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4.5138888888888887E-4</v>
      </c>
      <c r="T3687" s="2">
        <v>4.3981481481481481E-4</v>
      </c>
      <c r="U3687">
        <v>0.16669999999999999</v>
      </c>
      <c r="V3687">
        <v>0</v>
      </c>
      <c r="W3687">
        <v>0.5</v>
      </c>
      <c r="X3687">
        <v>0.8</v>
      </c>
      <c r="Y3687">
        <v>0</v>
      </c>
      <c r="Z3687">
        <v>0.46150000000000002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3910</v>
      </c>
      <c r="AG3687" s="2">
        <v>1.8055555555555555E-3</v>
      </c>
      <c r="AH3687" t="s">
        <v>3911</v>
      </c>
      <c r="AI3687">
        <v>3</v>
      </c>
      <c r="AJ3687" t="s">
        <v>3949</v>
      </c>
      <c r="AK3687" s="3">
        <v>39809</v>
      </c>
      <c r="AL3687" s="10">
        <f>YEAR(ufc_fights_2[[#This Row],[date]])</f>
        <v>2008</v>
      </c>
      <c r="AM3687" t="s">
        <v>3983</v>
      </c>
      <c r="AN3687">
        <v>1</v>
      </c>
      <c r="AO3687" t="s">
        <v>3913</v>
      </c>
      <c r="AP3687">
        <f>IF(ufc_fights_2[[#This Row],[winner]]="Red",ufc_fights_2[[#This Row],[r_fighter_id]],ufc_fights_2[[#This Row],[b_fighter_id]])</f>
        <v>222</v>
      </c>
      <c r="AQ3687" t="str">
        <f>_xlfn.XLOOKUP(ufc_fights_2[[#This Row],[winnerID]],ufc_fighters[id],ufc_fighters[fighter_name],"xxx",0,1)</f>
        <v>Pat Barry</v>
      </c>
    </row>
    <row r="3688" spans="1:43">
      <c r="A3688">
        <v>2892</v>
      </c>
      <c r="B3688">
        <v>1164</v>
      </c>
      <c r="C3688">
        <f>_xlfn.XLOOKUP(ufc_fights_2[[#This Row],[r_fighter_id]],ufc_fighters[id],ufc_fighters[year],"xxx",0,1)</f>
        <v>1983</v>
      </c>
      <c r="D3688">
        <f>_xlfn.XLOOKUP(ufc_fights_2[[#This Row],[b_fighter_id]],ufc_fighters[id],ufc_fighters[year],"Prázdné",0,1)</f>
        <v>0</v>
      </c>
      <c r="E3688" s="10">
        <f>YEAR(ufc_fights_2[[#This Row],[date]])-ufc_fights_2[[#This Row],[r_year]]</f>
        <v>27</v>
      </c>
      <c r="F3688" s="10">
        <f>YEAR(ufc_fights_2[[#This Row],[date]])-ufc_fights_2[[#This Row],[b_year]]</f>
        <v>2010</v>
      </c>
      <c r="G3688">
        <v>1</v>
      </c>
      <c r="H3688">
        <v>0</v>
      </c>
      <c r="I3688">
        <v>0.69440000000000002</v>
      </c>
      <c r="J3688">
        <v>0.33329999999999999</v>
      </c>
      <c r="K3688">
        <v>0.73170000000000002</v>
      </c>
      <c r="L3688">
        <v>0.33329999999999999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3.4722222222222222E-5</v>
      </c>
      <c r="T3688" s="2">
        <v>0</v>
      </c>
      <c r="U3688">
        <v>0.69440000000000002</v>
      </c>
      <c r="V3688">
        <v>0.33329999999999999</v>
      </c>
      <c r="W3688">
        <v>0</v>
      </c>
      <c r="X3688">
        <v>0</v>
      </c>
      <c r="Y3688">
        <v>0</v>
      </c>
      <c r="Z3688">
        <v>0.6</v>
      </c>
      <c r="AA3688">
        <v>0.4</v>
      </c>
      <c r="AB3688">
        <v>0.6875</v>
      </c>
      <c r="AC3688">
        <v>0</v>
      </c>
      <c r="AD3688">
        <v>1</v>
      </c>
      <c r="AE3688">
        <v>0</v>
      </c>
      <c r="AF3688" t="s">
        <v>3910</v>
      </c>
      <c r="AG3688" s="2">
        <v>5.4398148148148144E-4</v>
      </c>
      <c r="AH3688" t="s">
        <v>3911</v>
      </c>
      <c r="AI3688">
        <v>3</v>
      </c>
      <c r="AJ3688" t="s">
        <v>4040</v>
      </c>
      <c r="AK3688" s="3">
        <v>40258</v>
      </c>
      <c r="AL3688" s="10">
        <f>YEAR(ufc_fights_2[[#This Row],[date]])</f>
        <v>2010</v>
      </c>
      <c r="AM3688" t="s">
        <v>3983</v>
      </c>
      <c r="AN3688">
        <v>38</v>
      </c>
      <c r="AO3688" t="s">
        <v>3913</v>
      </c>
      <c r="AP3688">
        <f>IF(ufc_fights_2[[#This Row],[winner]]="Red",ufc_fights_2[[#This Row],[r_fighter_id]],ufc_fights_2[[#This Row],[b_fighter_id]])</f>
        <v>2892</v>
      </c>
      <c r="AQ3688" t="str">
        <f>_xlfn.XLOOKUP(ufc_fights_2[[#This Row],[winnerID]],ufc_fighters[id],ufc_fighters[fighter_name],"xxx",0,1)</f>
        <v>Brendan Schaub</v>
      </c>
    </row>
    <row r="3689" spans="1:43">
      <c r="A3689">
        <v>3308</v>
      </c>
      <c r="B3689">
        <v>1274</v>
      </c>
      <c r="C3689">
        <f>_xlfn.XLOOKUP(ufc_fights_2[[#This Row],[r_fighter_id]],ufc_fighters[id],ufc_fighters[year],"xxx",0,1)</f>
        <v>1985</v>
      </c>
      <c r="D3689">
        <f>_xlfn.XLOOKUP(ufc_fights_2[[#This Row],[b_fighter_id]],ufc_fighters[id],ufc_fighters[year],"Prázdné",0,1)</f>
        <v>1988</v>
      </c>
      <c r="E3689" s="10">
        <f>YEAR(ufc_fights_2[[#This Row],[date]])-ufc_fights_2[[#This Row],[r_year]]</f>
        <v>35</v>
      </c>
      <c r="F3689" s="10">
        <f>YEAR(ufc_fights_2[[#This Row],[date]])-ufc_fights_2[[#This Row],[b_year]]</f>
        <v>32</v>
      </c>
      <c r="G3689">
        <v>0</v>
      </c>
      <c r="H3689">
        <v>0</v>
      </c>
      <c r="I3689">
        <v>0.505</v>
      </c>
      <c r="J3689">
        <v>0.54949999999999999</v>
      </c>
      <c r="K3689">
        <v>0.54049999999999998</v>
      </c>
      <c r="L3689">
        <v>0.54949999999999999</v>
      </c>
      <c r="M3689">
        <v>0.25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1.0069444444444444E-3</v>
      </c>
      <c r="T3689" s="2">
        <v>2.3148148148148147E-5</v>
      </c>
      <c r="U3689">
        <v>0.41460000000000002</v>
      </c>
      <c r="V3689">
        <v>0.44619999999999999</v>
      </c>
      <c r="W3689">
        <v>0.83330000000000004</v>
      </c>
      <c r="X3689">
        <v>1</v>
      </c>
      <c r="Y3689">
        <v>0.69230000000000003</v>
      </c>
      <c r="Z3689">
        <v>0.44590000000000002</v>
      </c>
      <c r="AA3689">
        <v>0.54120000000000001</v>
      </c>
      <c r="AB3689">
        <v>0</v>
      </c>
      <c r="AC3689">
        <v>0.66669999999999996</v>
      </c>
      <c r="AD3689">
        <v>0.66669999999999996</v>
      </c>
      <c r="AE3689">
        <v>0</v>
      </c>
      <c r="AF3689" t="s">
        <v>3910</v>
      </c>
      <c r="AG3689" s="2">
        <v>3.1365740740740742E-3</v>
      </c>
      <c r="AH3689" t="s">
        <v>3911</v>
      </c>
      <c r="AI3689">
        <v>3</v>
      </c>
      <c r="AJ3689" t="s">
        <v>3928</v>
      </c>
      <c r="AK3689" s="3">
        <v>44184</v>
      </c>
      <c r="AL3689" s="10">
        <f>YEAR(ufc_fights_2[[#This Row],[date]])</f>
        <v>2020</v>
      </c>
      <c r="AM3689" t="s">
        <v>3983</v>
      </c>
      <c r="AN3689">
        <v>1</v>
      </c>
      <c r="AO3689" t="s">
        <v>3913</v>
      </c>
      <c r="AP3689">
        <f>IF(ufc_fights_2[[#This Row],[winner]]="Red",ufc_fights_2[[#This Row],[r_fighter_id]],ufc_fights_2[[#This Row],[b_fighter_id]])</f>
        <v>3308</v>
      </c>
      <c r="AQ3689" t="str">
        <f>_xlfn.XLOOKUP(ufc_fights_2[[#This Row],[winnerID]],ufc_fighters[id],ufc_fighters[fighter_name],"xxx",0,1)</f>
        <v>Marcin Tybura</v>
      </c>
    </row>
    <row r="3690" spans="1:43">
      <c r="A3690">
        <v>3308</v>
      </c>
      <c r="B3690">
        <v>1323</v>
      </c>
      <c r="C3690">
        <f>_xlfn.XLOOKUP(ufc_fights_2[[#This Row],[r_fighter_id]],ufc_fighters[id],ufc_fighters[year],"xxx",0,1)</f>
        <v>1985</v>
      </c>
      <c r="D3690">
        <f>_xlfn.XLOOKUP(ufc_fights_2[[#This Row],[b_fighter_id]],ufc_fighters[id],ufc_fighters[year],"Prázdné",0,1)</f>
        <v>1993</v>
      </c>
      <c r="E3690" s="10">
        <f>YEAR(ufc_fights_2[[#This Row],[date]])-ufc_fights_2[[#This Row],[r_year]]</f>
        <v>32</v>
      </c>
      <c r="F3690" s="10">
        <f>YEAR(ufc_fights_2[[#This Row],[date]])-ufc_fights_2[[#This Row],[b_year]]</f>
        <v>24</v>
      </c>
      <c r="G3690">
        <v>0</v>
      </c>
      <c r="H3690">
        <v>0</v>
      </c>
      <c r="I3690">
        <v>0.75760000000000005</v>
      </c>
      <c r="J3690">
        <v>0.56000000000000005</v>
      </c>
      <c r="K3690">
        <v>0.8276</v>
      </c>
      <c r="L3690">
        <v>0.75639999999999996</v>
      </c>
      <c r="M3690">
        <v>0.5</v>
      </c>
      <c r="N3690">
        <v>0.2727</v>
      </c>
      <c r="O3690">
        <v>0</v>
      </c>
      <c r="P3690">
        <v>1</v>
      </c>
      <c r="Q3690">
        <v>0</v>
      </c>
      <c r="R3690">
        <v>0</v>
      </c>
      <c r="S3690" s="2">
        <v>2.0023148148148148E-3</v>
      </c>
      <c r="T3690" s="2">
        <v>5.8217592592592592E-3</v>
      </c>
      <c r="U3690">
        <v>0.71930000000000005</v>
      </c>
      <c r="V3690">
        <v>0.4118</v>
      </c>
      <c r="W3690">
        <v>1</v>
      </c>
      <c r="X3690">
        <v>0</v>
      </c>
      <c r="Y3690">
        <v>0.66669999999999996</v>
      </c>
      <c r="Z3690">
        <v>0.44</v>
      </c>
      <c r="AA3690">
        <v>0.125</v>
      </c>
      <c r="AB3690">
        <v>0.95240000000000002</v>
      </c>
      <c r="AC3690">
        <v>0.76470000000000005</v>
      </c>
      <c r="AD3690">
        <v>0.95</v>
      </c>
      <c r="AE3690">
        <v>0</v>
      </c>
      <c r="AF3690" t="s">
        <v>3910</v>
      </c>
      <c r="AG3690" s="2">
        <v>2.6157407407407405E-3</v>
      </c>
      <c r="AH3690" t="s">
        <v>3911</v>
      </c>
      <c r="AI3690">
        <v>3</v>
      </c>
      <c r="AJ3690" t="s">
        <v>3914</v>
      </c>
      <c r="AK3690" s="3">
        <v>42798</v>
      </c>
      <c r="AL3690" s="10">
        <f>YEAR(ufc_fights_2[[#This Row],[date]])</f>
        <v>2017</v>
      </c>
      <c r="AM3690" t="s">
        <v>3983</v>
      </c>
      <c r="AN3690">
        <v>1</v>
      </c>
      <c r="AO3690" t="s">
        <v>3913</v>
      </c>
      <c r="AP3690">
        <f>IF(ufc_fights_2[[#This Row],[winner]]="Red",ufc_fights_2[[#This Row],[r_fighter_id]],ufc_fights_2[[#This Row],[b_fighter_id]])</f>
        <v>3308</v>
      </c>
      <c r="AQ3690" t="str">
        <f>_xlfn.XLOOKUP(ufc_fights_2[[#This Row],[winnerID]],ufc_fighters[id],ufc_fighters[fighter_name],"xxx",0,1)</f>
        <v>Marcin Tybura</v>
      </c>
    </row>
    <row r="3691" spans="1:43">
      <c r="A3691">
        <v>3308</v>
      </c>
      <c r="B3691">
        <v>1211</v>
      </c>
      <c r="C3691">
        <f>_xlfn.XLOOKUP(ufc_fights_2[[#This Row],[r_fighter_id]],ufc_fighters[id],ufc_fighters[year],"xxx",0,1)</f>
        <v>1985</v>
      </c>
      <c r="D3691">
        <f>_xlfn.XLOOKUP(ufc_fights_2[[#This Row],[b_fighter_id]],ufc_fighters[id],ufc_fighters[year],"Prázdné",0,1)</f>
        <v>1984</v>
      </c>
      <c r="E3691" s="10">
        <f>YEAR(ufc_fights_2[[#This Row],[date]])-ufc_fights_2[[#This Row],[r_year]]</f>
        <v>35</v>
      </c>
      <c r="F3691" s="10">
        <f>YEAR(ufc_fights_2[[#This Row],[date]])-ufc_fights_2[[#This Row],[b_year]]</f>
        <v>36</v>
      </c>
      <c r="G3691">
        <v>0</v>
      </c>
      <c r="H3691">
        <v>0</v>
      </c>
      <c r="I3691">
        <v>0.46150000000000002</v>
      </c>
      <c r="J3691">
        <v>0.5625</v>
      </c>
      <c r="K3691">
        <v>0.58819999999999995</v>
      </c>
      <c r="L3691">
        <v>0.76060000000000005</v>
      </c>
      <c r="M3691">
        <v>0.42859999999999998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6.5393518518518517E-3</v>
      </c>
      <c r="T3691" s="2">
        <v>1.8518518518518518E-4</v>
      </c>
      <c r="U3691">
        <v>0.41670000000000001</v>
      </c>
      <c r="V3691">
        <v>0.45</v>
      </c>
      <c r="W3691">
        <v>0.55559999999999998</v>
      </c>
      <c r="X3691">
        <v>0.57140000000000002</v>
      </c>
      <c r="Y3691">
        <v>0.71430000000000005</v>
      </c>
      <c r="Z3691">
        <v>0.37840000000000001</v>
      </c>
      <c r="AA3691">
        <v>0.51849999999999996</v>
      </c>
      <c r="AB3691">
        <v>0.54549999999999998</v>
      </c>
      <c r="AC3691">
        <v>0.8</v>
      </c>
      <c r="AD3691">
        <v>1</v>
      </c>
      <c r="AE3691">
        <v>0</v>
      </c>
      <c r="AF3691" t="s">
        <v>3915</v>
      </c>
      <c r="AG3691" s="2">
        <v>3.472222222222222E-3</v>
      </c>
      <c r="AH3691" t="s">
        <v>3911</v>
      </c>
      <c r="AI3691">
        <v>3</v>
      </c>
      <c r="AJ3691" t="s">
        <v>3914</v>
      </c>
      <c r="AK3691" s="3">
        <v>44023</v>
      </c>
      <c r="AL3691" s="10">
        <f>YEAR(ufc_fights_2[[#This Row],[date]])</f>
        <v>2020</v>
      </c>
      <c r="AM3691" t="s">
        <v>3983</v>
      </c>
      <c r="AN3691">
        <v>5</v>
      </c>
      <c r="AO3691" t="s">
        <v>3913</v>
      </c>
      <c r="AP3691">
        <f>IF(ufc_fights_2[[#This Row],[winner]]="Red",ufc_fights_2[[#This Row],[r_fighter_id]],ufc_fights_2[[#This Row],[b_fighter_id]])</f>
        <v>3308</v>
      </c>
      <c r="AQ3691" t="str">
        <f>_xlfn.XLOOKUP(ufc_fights_2[[#This Row],[winnerID]],ufc_fighters[id],ufc_fighters[fighter_name],"xxx",0,1)</f>
        <v>Marcin Tybura</v>
      </c>
    </row>
    <row r="3692" spans="1:43">
      <c r="A3692">
        <v>2769</v>
      </c>
      <c r="B3692">
        <v>3308</v>
      </c>
      <c r="C3692">
        <f>_xlfn.XLOOKUP(ufc_fights_2[[#This Row],[r_fighter_id]],ufc_fighters[id],ufc_fighters[year],"xxx",0,1)</f>
        <v>1981</v>
      </c>
      <c r="D3692">
        <f>_xlfn.XLOOKUP(ufc_fights_2[[#This Row],[b_fighter_id]],ufc_fighters[id],ufc_fighters[year],"Prázdné",0,1)</f>
        <v>1985</v>
      </c>
      <c r="E3692" s="10">
        <f>YEAR(ufc_fights_2[[#This Row],[date]])-ufc_fights_2[[#This Row],[r_year]]</f>
        <v>39</v>
      </c>
      <c r="F3692" s="10">
        <f>YEAR(ufc_fights_2[[#This Row],[date]])-ufc_fights_2[[#This Row],[b_year]]</f>
        <v>35</v>
      </c>
      <c r="G3692">
        <v>0</v>
      </c>
      <c r="H3692">
        <v>0</v>
      </c>
      <c r="I3692">
        <v>0.32250000000000001</v>
      </c>
      <c r="J3692">
        <v>0.51370000000000005</v>
      </c>
      <c r="K3692">
        <v>0.33100000000000002</v>
      </c>
      <c r="L3692">
        <v>0.56569999999999998</v>
      </c>
      <c r="M3692">
        <v>0</v>
      </c>
      <c r="N3692">
        <v>0.33329999999999999</v>
      </c>
      <c r="O3692">
        <v>0</v>
      </c>
      <c r="P3692">
        <v>0</v>
      </c>
      <c r="Q3692">
        <v>0</v>
      </c>
      <c r="R3692">
        <v>0</v>
      </c>
      <c r="S3692" s="2">
        <v>2.199074074074074E-4</v>
      </c>
      <c r="T3692" s="2">
        <v>2.1759259259259258E-3</v>
      </c>
      <c r="U3692">
        <v>0.25509999999999999</v>
      </c>
      <c r="V3692">
        <v>0.4481</v>
      </c>
      <c r="W3692">
        <v>0.84209999999999996</v>
      </c>
      <c r="X3692">
        <v>1</v>
      </c>
      <c r="Y3692">
        <v>1</v>
      </c>
      <c r="Z3692">
        <v>0.3</v>
      </c>
      <c r="AA3692">
        <v>0.53939999999999999</v>
      </c>
      <c r="AB3692">
        <v>0.6875</v>
      </c>
      <c r="AC3692">
        <v>0.25</v>
      </c>
      <c r="AD3692">
        <v>0</v>
      </c>
      <c r="AE3692">
        <v>0.33329999999999999</v>
      </c>
      <c r="AF3692" t="s">
        <v>3915</v>
      </c>
      <c r="AG3692" s="2">
        <v>3.472222222222222E-3</v>
      </c>
      <c r="AH3692" t="s">
        <v>3911</v>
      </c>
      <c r="AI3692">
        <v>3</v>
      </c>
      <c r="AJ3692" t="s">
        <v>3931</v>
      </c>
      <c r="AK3692" s="3">
        <v>44114</v>
      </c>
      <c r="AL3692" s="10">
        <f>YEAR(ufc_fights_2[[#This Row],[date]])</f>
        <v>2020</v>
      </c>
      <c r="AM3692" t="s">
        <v>3983</v>
      </c>
      <c r="AN3692">
        <v>5</v>
      </c>
      <c r="AO3692" t="s">
        <v>3918</v>
      </c>
      <c r="AP3692">
        <f>IF(ufc_fights_2[[#This Row],[winner]]="Red",ufc_fights_2[[#This Row],[r_fighter_id]],ufc_fights_2[[#This Row],[b_fighter_id]])</f>
        <v>3308</v>
      </c>
      <c r="AQ3692" t="str">
        <f>_xlfn.XLOOKUP(ufc_fights_2[[#This Row],[winnerID]],ufc_fighters[id],ufc_fighters[fighter_name],"xxx",0,1)</f>
        <v>Marcin Tybura</v>
      </c>
    </row>
    <row r="3693" spans="1:43">
      <c r="A3693">
        <v>3308</v>
      </c>
      <c r="B3693">
        <v>3093</v>
      </c>
      <c r="C3693">
        <f>_xlfn.XLOOKUP(ufc_fights_2[[#This Row],[r_fighter_id]],ufc_fighters[id],ufc_fighters[year],"xxx",0,1)</f>
        <v>1985</v>
      </c>
      <c r="D3693">
        <f>_xlfn.XLOOKUP(ufc_fights_2[[#This Row],[b_fighter_id]],ufc_fighters[id],ufc_fighters[year],"Prázdné",0,1)</f>
        <v>1995</v>
      </c>
      <c r="E3693" s="10">
        <f>YEAR(ufc_fights_2[[#This Row],[date]])-ufc_fights_2[[#This Row],[r_year]]</f>
        <v>35</v>
      </c>
      <c r="F3693" s="10">
        <f>YEAR(ufc_fights_2[[#This Row],[date]])-ufc_fights_2[[#This Row],[b_year]]</f>
        <v>25</v>
      </c>
      <c r="G3693">
        <v>0</v>
      </c>
      <c r="H3693">
        <v>0</v>
      </c>
      <c r="I3693">
        <v>0.40570000000000001</v>
      </c>
      <c r="J3693">
        <v>0.31330000000000002</v>
      </c>
      <c r="K3693">
        <v>0.58289999999999997</v>
      </c>
      <c r="L3693">
        <v>0.39600000000000002</v>
      </c>
      <c r="M3693">
        <v>0.25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5.8101851851851856E-3</v>
      </c>
      <c r="T3693" s="2">
        <v>0</v>
      </c>
      <c r="U3693">
        <v>0.4</v>
      </c>
      <c r="V3693">
        <v>0.28749999999999998</v>
      </c>
      <c r="W3693">
        <v>0.4375</v>
      </c>
      <c r="X3693">
        <v>0</v>
      </c>
      <c r="Y3693">
        <v>0</v>
      </c>
      <c r="Z3693">
        <v>0.23810000000000001</v>
      </c>
      <c r="AA3693">
        <v>0.27029999999999998</v>
      </c>
      <c r="AB3693">
        <v>0.625</v>
      </c>
      <c r="AC3693">
        <v>0.66669999999999996</v>
      </c>
      <c r="AD3693">
        <v>0.65710000000000002</v>
      </c>
      <c r="AE3693">
        <v>0</v>
      </c>
      <c r="AF3693" t="s">
        <v>3915</v>
      </c>
      <c r="AG3693" s="2">
        <v>3.472222222222222E-3</v>
      </c>
      <c r="AH3693" t="s">
        <v>3911</v>
      </c>
      <c r="AI3693">
        <v>3</v>
      </c>
      <c r="AJ3693" t="s">
        <v>4001</v>
      </c>
      <c r="AK3693" s="3">
        <v>43890</v>
      </c>
      <c r="AL3693" s="10">
        <f>YEAR(ufc_fights_2[[#This Row],[date]])</f>
        <v>2020</v>
      </c>
      <c r="AM3693" t="s">
        <v>3983</v>
      </c>
      <c r="AN3693">
        <v>15</v>
      </c>
      <c r="AO3693" t="s">
        <v>3913</v>
      </c>
      <c r="AP3693">
        <f>IF(ufc_fights_2[[#This Row],[winner]]="Red",ufc_fights_2[[#This Row],[r_fighter_id]],ufc_fights_2[[#This Row],[b_fighter_id]])</f>
        <v>3308</v>
      </c>
      <c r="AQ3693" t="str">
        <f>_xlfn.XLOOKUP(ufc_fights_2[[#This Row],[winnerID]],ufc_fighters[id],ufc_fighters[fighter_name],"xxx",0,1)</f>
        <v>Marcin Tybura</v>
      </c>
    </row>
    <row r="3694" spans="1:43">
      <c r="A3694">
        <v>134</v>
      </c>
      <c r="B3694">
        <v>3308</v>
      </c>
      <c r="C3694">
        <f>_xlfn.XLOOKUP(ufc_fights_2[[#This Row],[r_fighter_id]],ufc_fighters[id],ufc_fighters[year],"xxx",0,1)</f>
        <v>1979</v>
      </c>
      <c r="D3694">
        <f>_xlfn.XLOOKUP(ufc_fights_2[[#This Row],[b_fighter_id]],ufc_fighters[id],ufc_fighters[year],"Prázdné",0,1)</f>
        <v>1985</v>
      </c>
      <c r="E3694" s="10">
        <f>YEAR(ufc_fights_2[[#This Row],[date]])-ufc_fights_2[[#This Row],[r_year]]</f>
        <v>38</v>
      </c>
      <c r="F3694" s="10">
        <f>YEAR(ufc_fights_2[[#This Row],[date]])-ufc_fights_2[[#This Row],[b_year]]</f>
        <v>32</v>
      </c>
      <c r="G3694">
        <v>0</v>
      </c>
      <c r="H3694">
        <v>0</v>
      </c>
      <c r="I3694">
        <v>0.5</v>
      </c>
      <c r="J3694">
        <v>0.55430000000000001</v>
      </c>
      <c r="K3694">
        <v>0.55410000000000004</v>
      </c>
      <c r="L3694">
        <v>0.67549999999999999</v>
      </c>
      <c r="M3694">
        <v>0</v>
      </c>
      <c r="N3694">
        <v>0.66669999999999996</v>
      </c>
      <c r="O3694">
        <v>0</v>
      </c>
      <c r="P3694">
        <v>0</v>
      </c>
      <c r="Q3694">
        <v>0</v>
      </c>
      <c r="R3694">
        <v>0</v>
      </c>
      <c r="S3694" s="2">
        <v>2.7777777777777779E-3</v>
      </c>
      <c r="T3694" s="2">
        <v>5.9837962962962961E-3</v>
      </c>
      <c r="U3694">
        <v>0.42859999999999998</v>
      </c>
      <c r="V3694">
        <v>0.55420000000000003</v>
      </c>
      <c r="W3694">
        <v>0.7</v>
      </c>
      <c r="X3694">
        <v>0.75</v>
      </c>
      <c r="Y3694">
        <v>1</v>
      </c>
      <c r="Z3694">
        <v>0.42499999999999999</v>
      </c>
      <c r="AA3694">
        <v>0.2273</v>
      </c>
      <c r="AB3694">
        <v>0.71430000000000005</v>
      </c>
      <c r="AC3694">
        <v>0.8</v>
      </c>
      <c r="AD3694">
        <v>0.5</v>
      </c>
      <c r="AE3694">
        <v>0.6462</v>
      </c>
      <c r="AF3694" t="s">
        <v>3915</v>
      </c>
      <c r="AG3694" s="2">
        <v>3.472222222222222E-3</v>
      </c>
      <c r="AH3694" t="s">
        <v>3911</v>
      </c>
      <c r="AI3694">
        <v>3</v>
      </c>
      <c r="AJ3694" t="s">
        <v>3946</v>
      </c>
      <c r="AK3694" s="3">
        <v>42903</v>
      </c>
      <c r="AL3694" s="10">
        <f>YEAR(ufc_fights_2[[#This Row],[date]])</f>
        <v>2017</v>
      </c>
      <c r="AM3694" t="s">
        <v>3983</v>
      </c>
      <c r="AN3694">
        <v>57</v>
      </c>
      <c r="AO3694" t="s">
        <v>3918</v>
      </c>
      <c r="AP3694">
        <f>IF(ufc_fights_2[[#This Row],[winner]]="Red",ufc_fights_2[[#This Row],[r_fighter_id]],ufc_fights_2[[#This Row],[b_fighter_id]])</f>
        <v>3308</v>
      </c>
      <c r="AQ3694" t="str">
        <f>_xlfn.XLOOKUP(ufc_fights_2[[#This Row],[winnerID]],ufc_fighters[id],ufc_fighters[fighter_name],"xxx",0,1)</f>
        <v>Marcin Tybura</v>
      </c>
    </row>
    <row r="3695" spans="1:43">
      <c r="A3695">
        <v>3308</v>
      </c>
      <c r="B3695">
        <v>3152</v>
      </c>
      <c r="C3695">
        <f>_xlfn.XLOOKUP(ufc_fights_2[[#This Row],[r_fighter_id]],ufc_fighters[id],ufc_fighters[year],"xxx",0,1)</f>
        <v>1985</v>
      </c>
      <c r="D3695">
        <f>_xlfn.XLOOKUP(ufc_fights_2[[#This Row],[b_fighter_id]],ufc_fighters[id],ufc_fighters[year],"Prázdné",0,1)</f>
        <v>1988</v>
      </c>
      <c r="E3695" s="10">
        <f>YEAR(ufc_fights_2[[#This Row],[date]])-ufc_fights_2[[#This Row],[r_year]]</f>
        <v>33</v>
      </c>
      <c r="F3695" s="10">
        <f>YEAR(ufc_fights_2[[#This Row],[date]])-ufc_fights_2[[#This Row],[b_year]]</f>
        <v>30</v>
      </c>
      <c r="G3695">
        <v>0</v>
      </c>
      <c r="H3695">
        <v>0</v>
      </c>
      <c r="I3695">
        <v>0.60289999999999999</v>
      </c>
      <c r="J3695">
        <v>0.39739999999999998</v>
      </c>
      <c r="K3695">
        <v>0.70730000000000004</v>
      </c>
      <c r="L3695">
        <v>0.40739999999999998</v>
      </c>
      <c r="M3695">
        <v>0.71430000000000005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5.3587962962962964E-3</v>
      </c>
      <c r="T3695" s="2">
        <v>5.7870370370370373E-5</v>
      </c>
      <c r="U3695">
        <v>0.45950000000000002</v>
      </c>
      <c r="V3695">
        <v>0.3125</v>
      </c>
      <c r="W3695">
        <v>0.71430000000000005</v>
      </c>
      <c r="X3695">
        <v>0.82350000000000001</v>
      </c>
      <c r="Y3695">
        <v>0.88890000000000002</v>
      </c>
      <c r="Z3695">
        <v>0.45240000000000002</v>
      </c>
      <c r="AA3695">
        <v>0.36990000000000001</v>
      </c>
      <c r="AB3695">
        <v>0</v>
      </c>
      <c r="AC3695">
        <v>1</v>
      </c>
      <c r="AD3695">
        <v>0.84619999999999995</v>
      </c>
      <c r="AE3695">
        <v>0.5</v>
      </c>
      <c r="AF3695" t="s">
        <v>3915</v>
      </c>
      <c r="AG3695" s="2">
        <v>3.472222222222222E-3</v>
      </c>
      <c r="AH3695" t="s">
        <v>3911</v>
      </c>
      <c r="AI3695">
        <v>3</v>
      </c>
      <c r="AJ3695" t="s">
        <v>3931</v>
      </c>
      <c r="AK3695" s="3">
        <v>43303</v>
      </c>
      <c r="AL3695" s="10">
        <f>YEAR(ufc_fights_2[[#This Row],[date]])</f>
        <v>2018</v>
      </c>
      <c r="AM3695" t="s">
        <v>3983</v>
      </c>
      <c r="AN3695">
        <v>108</v>
      </c>
      <c r="AO3695" t="s">
        <v>3913</v>
      </c>
      <c r="AP3695">
        <f>IF(ufc_fights_2[[#This Row],[winner]]="Red",ufc_fights_2[[#This Row],[r_fighter_id]],ufc_fights_2[[#This Row],[b_fighter_id]])</f>
        <v>3308</v>
      </c>
      <c r="AQ3695" t="str">
        <f>_xlfn.XLOOKUP(ufc_fights_2[[#This Row],[winnerID]],ufc_fighters[id],ufc_fighters[fighter_name],"xxx",0,1)</f>
        <v>Marcin Tybura</v>
      </c>
    </row>
    <row r="3696" spans="1:43">
      <c r="A3696">
        <v>2513</v>
      </c>
      <c r="B3696">
        <v>3308</v>
      </c>
      <c r="C3696">
        <f>_xlfn.XLOOKUP(ufc_fights_2[[#This Row],[r_fighter_id]],ufc_fighters[id],ufc_fighters[year],"xxx",0,1)</f>
        <v>1990</v>
      </c>
      <c r="D3696">
        <f>_xlfn.XLOOKUP(ufc_fights_2[[#This Row],[b_fighter_id]],ufc_fighters[id],ufc_fighters[year],"Prázdné",0,1)</f>
        <v>1985</v>
      </c>
      <c r="E3696" s="10">
        <f>YEAR(ufc_fights_2[[#This Row],[date]])-ufc_fights_2[[#This Row],[r_year]]</f>
        <v>26</v>
      </c>
      <c r="F3696" s="10">
        <f>YEAR(ufc_fights_2[[#This Row],[date]])-ufc_fights_2[[#This Row],[b_year]]</f>
        <v>31</v>
      </c>
      <c r="G3696">
        <v>0</v>
      </c>
      <c r="H3696">
        <v>1</v>
      </c>
      <c r="I3696">
        <v>7.1400000000000005E-2</v>
      </c>
      <c r="J3696">
        <v>0.2419</v>
      </c>
      <c r="K3696">
        <v>9.2999999999999999E-2</v>
      </c>
      <c r="L3696">
        <v>0.29849999999999999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3.3564814814814812E-4</v>
      </c>
      <c r="T3696" s="2">
        <v>1.7361111111111112E-4</v>
      </c>
      <c r="U3696">
        <v>4.8800000000000003E-2</v>
      </c>
      <c r="V3696">
        <v>0.20369999999999999</v>
      </c>
      <c r="W3696">
        <v>1</v>
      </c>
      <c r="X3696">
        <v>0</v>
      </c>
      <c r="Y3696">
        <v>0.66669999999999996</v>
      </c>
      <c r="Z3696">
        <v>7.3200000000000001E-2</v>
      </c>
      <c r="AA3696">
        <v>0.23730000000000001</v>
      </c>
      <c r="AB3696">
        <v>0</v>
      </c>
      <c r="AC3696">
        <v>0.33329999999999999</v>
      </c>
      <c r="AD3696">
        <v>0</v>
      </c>
      <c r="AE3696">
        <v>0</v>
      </c>
      <c r="AF3696" t="s">
        <v>3910</v>
      </c>
      <c r="AG3696" s="2">
        <v>6.134259259259259E-4</v>
      </c>
      <c r="AH3696" t="s">
        <v>3911</v>
      </c>
      <c r="AI3696">
        <v>3</v>
      </c>
      <c r="AJ3696" t="s">
        <v>3925</v>
      </c>
      <c r="AK3696" s="3">
        <v>42588</v>
      </c>
      <c r="AL3696" s="10">
        <f>YEAR(ufc_fights_2[[#This Row],[date]])</f>
        <v>2016</v>
      </c>
      <c r="AM3696" t="s">
        <v>3983</v>
      </c>
      <c r="AN3696">
        <v>138</v>
      </c>
      <c r="AO3696" t="s">
        <v>3918</v>
      </c>
      <c r="AP3696">
        <f>IF(ufc_fights_2[[#This Row],[winner]]="Red",ufc_fights_2[[#This Row],[r_fighter_id]],ufc_fights_2[[#This Row],[b_fighter_id]])</f>
        <v>3308</v>
      </c>
      <c r="AQ3696" t="str">
        <f>_xlfn.XLOOKUP(ufc_fights_2[[#This Row],[winnerID]],ufc_fighters[id],ufc_fighters[fighter_name],"xxx",0,1)</f>
        <v>Marcin Tybura</v>
      </c>
    </row>
    <row r="3697" spans="1:43">
      <c r="A3697">
        <v>2788</v>
      </c>
      <c r="B3697">
        <v>866</v>
      </c>
      <c r="C3697">
        <f>_xlfn.XLOOKUP(ufc_fights_2[[#This Row],[r_fighter_id]],ufc_fighters[id],ufc_fighters[year],"xxx",0,1)</f>
        <v>1976</v>
      </c>
      <c r="D3697">
        <f>_xlfn.XLOOKUP(ufc_fights_2[[#This Row],[b_fighter_id]],ufc_fighters[id],ufc_fighters[year],"Prázdné",0,1)</f>
        <v>1975</v>
      </c>
      <c r="E3697" s="10">
        <f>YEAR(ufc_fights_2[[#This Row],[date]])-ufc_fights_2[[#This Row],[r_year]]</f>
        <v>36</v>
      </c>
      <c r="F3697" s="10">
        <f>YEAR(ufc_fights_2[[#This Row],[date]])-ufc_fights_2[[#This Row],[b_year]]</f>
        <v>37</v>
      </c>
      <c r="G3697">
        <v>0</v>
      </c>
      <c r="H3697">
        <v>0</v>
      </c>
      <c r="I3697">
        <v>0.56759999999999999</v>
      </c>
      <c r="J3697">
        <v>0.72089999999999999</v>
      </c>
      <c r="K3697">
        <v>0.76319999999999999</v>
      </c>
      <c r="L3697">
        <v>0.86729999999999996</v>
      </c>
      <c r="M3697">
        <v>0.6</v>
      </c>
      <c r="N3697">
        <v>0</v>
      </c>
      <c r="O3697">
        <v>0</v>
      </c>
      <c r="P3697">
        <v>0</v>
      </c>
      <c r="Q3697">
        <v>0</v>
      </c>
      <c r="R3697">
        <v>1</v>
      </c>
      <c r="S3697" s="2">
        <v>7.4999999999999997E-3</v>
      </c>
      <c r="T3697" s="2">
        <v>3.4722222222222222E-5</v>
      </c>
      <c r="U3697">
        <v>0.5161</v>
      </c>
      <c r="V3697">
        <v>0.6</v>
      </c>
      <c r="W3697">
        <v>0.83330000000000004</v>
      </c>
      <c r="X3697">
        <v>0</v>
      </c>
      <c r="Y3697">
        <v>1</v>
      </c>
      <c r="Z3697">
        <v>0.46150000000000002</v>
      </c>
      <c r="AA3697">
        <v>0.70830000000000004</v>
      </c>
      <c r="AB3697">
        <v>0</v>
      </c>
      <c r="AC3697">
        <v>0.92310000000000003</v>
      </c>
      <c r="AD3697">
        <v>0.9</v>
      </c>
      <c r="AE3697">
        <v>0.33329999999999999</v>
      </c>
      <c r="AF3697" t="s">
        <v>3915</v>
      </c>
      <c r="AG3697" s="2">
        <v>3.472222222222222E-3</v>
      </c>
      <c r="AH3697" t="s">
        <v>3911</v>
      </c>
      <c r="AI3697">
        <v>3</v>
      </c>
      <c r="AJ3697" t="s">
        <v>3914</v>
      </c>
      <c r="AK3697" s="3">
        <v>40936</v>
      </c>
      <c r="AL3697" s="10">
        <f>YEAR(ufc_fights_2[[#This Row],[date]])</f>
        <v>2012</v>
      </c>
      <c r="AM3697" t="s">
        <v>3983</v>
      </c>
      <c r="AN3697">
        <v>8</v>
      </c>
      <c r="AO3697" t="s">
        <v>3913</v>
      </c>
      <c r="AP3697">
        <f>IF(ufc_fights_2[[#This Row],[winner]]="Red",ufc_fights_2[[#This Row],[r_fighter_id]],ufc_fights_2[[#This Row],[b_fighter_id]])</f>
        <v>2788</v>
      </c>
      <c r="AQ3697" t="str">
        <f>_xlfn.XLOOKUP(ufc_fights_2[[#This Row],[winnerID]],ufc_fighters[id],ufc_fighters[fighter_name],"xxx",0,1)</f>
        <v>Mike Russow</v>
      </c>
    </row>
    <row r="3698" spans="1:43">
      <c r="A3698">
        <v>1204</v>
      </c>
      <c r="B3698">
        <v>1274</v>
      </c>
      <c r="C3698">
        <f>_xlfn.XLOOKUP(ufc_fights_2[[#This Row],[r_fighter_id]],ufc_fighters[id],ufc_fighters[year],"xxx",0,1)</f>
        <v>1986</v>
      </c>
      <c r="D3698">
        <f>_xlfn.XLOOKUP(ufc_fights_2[[#This Row],[b_fighter_id]],ufc_fighters[id],ufc_fighters[year],"Prázdné",0,1)</f>
        <v>1988</v>
      </c>
      <c r="E3698" s="10">
        <f>YEAR(ufc_fights_2[[#This Row],[date]])-ufc_fights_2[[#This Row],[r_year]]</f>
        <v>34</v>
      </c>
      <c r="F3698" s="10">
        <f>YEAR(ufc_fights_2[[#This Row],[date]])-ufc_fights_2[[#This Row],[b_year]]</f>
        <v>32</v>
      </c>
      <c r="G3698">
        <v>0</v>
      </c>
      <c r="H3698">
        <v>1</v>
      </c>
      <c r="I3698">
        <v>0.45950000000000002</v>
      </c>
      <c r="J3698">
        <v>0.62160000000000004</v>
      </c>
      <c r="K3698">
        <v>0.45950000000000002</v>
      </c>
      <c r="L3698">
        <v>0.65880000000000005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 s="2">
        <v>0</v>
      </c>
      <c r="T3698" s="2">
        <v>1.7592592592592592E-3</v>
      </c>
      <c r="U3698">
        <v>0.28570000000000001</v>
      </c>
      <c r="V3698">
        <v>0.58179999999999998</v>
      </c>
      <c r="W3698">
        <v>0.6</v>
      </c>
      <c r="X3698">
        <v>0.72729999999999995</v>
      </c>
      <c r="Y3698">
        <v>0.64290000000000003</v>
      </c>
      <c r="Z3698">
        <v>0.44440000000000002</v>
      </c>
      <c r="AA3698">
        <v>0.52780000000000005</v>
      </c>
      <c r="AB3698">
        <v>0</v>
      </c>
      <c r="AC3698">
        <v>0</v>
      </c>
      <c r="AD3698">
        <v>1</v>
      </c>
      <c r="AE3698">
        <v>0.71050000000000002</v>
      </c>
      <c r="AF3698" t="s">
        <v>3910</v>
      </c>
      <c r="AG3698" s="2">
        <v>8.3333333333333339E-4</v>
      </c>
      <c r="AH3698" t="s">
        <v>3911</v>
      </c>
      <c r="AI3698">
        <v>3</v>
      </c>
      <c r="AJ3698" t="s">
        <v>3914</v>
      </c>
      <c r="AK3698" s="3">
        <v>44135</v>
      </c>
      <c r="AL3698" s="10">
        <f>YEAR(ufc_fights_2[[#This Row],[date]])</f>
        <v>2020</v>
      </c>
      <c r="AM3698" t="s">
        <v>3983</v>
      </c>
      <c r="AN3698">
        <v>1</v>
      </c>
      <c r="AO3698" t="s">
        <v>3918</v>
      </c>
      <c r="AP3698">
        <f>IF(ufc_fights_2[[#This Row],[winner]]="Red",ufc_fights_2[[#This Row],[r_fighter_id]],ufc_fights_2[[#This Row],[b_fighter_id]])</f>
        <v>1274</v>
      </c>
      <c r="AQ3698" t="str">
        <f>_xlfn.XLOOKUP(ufc_fights_2[[#This Row],[winnerID]],ufc_fighters[id],ufc_fighters[fighter_name],"xxx",0,1)</f>
        <v>Greg Hardy</v>
      </c>
    </row>
    <row r="3699" spans="1:43">
      <c r="A3699">
        <v>2699</v>
      </c>
      <c r="B3699">
        <v>590</v>
      </c>
      <c r="C3699">
        <f>_xlfn.XLOOKUP(ufc_fights_2[[#This Row],[r_fighter_id]],ufc_fighters[id],ufc_fighters[year],"xxx",0,1)</f>
        <v>1974</v>
      </c>
      <c r="D3699">
        <f>_xlfn.XLOOKUP(ufc_fights_2[[#This Row],[b_fighter_id]],ufc_fighters[id],ufc_fighters[year],"Prázdné",0,1)</f>
        <v>1964</v>
      </c>
      <c r="E3699" s="10">
        <f>YEAR(ufc_fights_2[[#This Row],[date]])-ufc_fights_2[[#This Row],[r_year]]</f>
        <v>25</v>
      </c>
      <c r="F3699" s="10">
        <f>YEAR(ufc_fights_2[[#This Row],[date]])-ufc_fights_2[[#This Row],[b_year]]</f>
        <v>35</v>
      </c>
      <c r="G3699">
        <v>0</v>
      </c>
      <c r="H3699">
        <v>0</v>
      </c>
      <c r="I3699">
        <v>0.55169999999999997</v>
      </c>
      <c r="J3699">
        <v>0.47170000000000001</v>
      </c>
      <c r="K3699">
        <v>0.6744</v>
      </c>
      <c r="L3699">
        <v>0.6744</v>
      </c>
      <c r="M3699">
        <v>0</v>
      </c>
      <c r="N3699">
        <v>0.33329999999999999</v>
      </c>
      <c r="O3699">
        <v>0</v>
      </c>
      <c r="P3699">
        <v>0</v>
      </c>
      <c r="Q3699">
        <v>0</v>
      </c>
      <c r="R3699">
        <v>0</v>
      </c>
      <c r="S3699" s="2">
        <v>0</v>
      </c>
      <c r="T3699" s="2">
        <v>0</v>
      </c>
      <c r="U3699">
        <v>0.40910000000000002</v>
      </c>
      <c r="V3699">
        <v>0.46939999999999998</v>
      </c>
      <c r="W3699">
        <v>0</v>
      </c>
      <c r="X3699">
        <v>1</v>
      </c>
      <c r="Y3699">
        <v>0.66669999999999996</v>
      </c>
      <c r="Z3699">
        <v>0.53569999999999995</v>
      </c>
      <c r="AA3699">
        <v>0.30430000000000001</v>
      </c>
      <c r="AB3699">
        <v>1</v>
      </c>
      <c r="AC3699">
        <v>0</v>
      </c>
      <c r="AD3699">
        <v>0</v>
      </c>
      <c r="AE3699">
        <v>0.62070000000000003</v>
      </c>
      <c r="AF3699" t="s">
        <v>3922</v>
      </c>
      <c r="AG3699" s="2">
        <v>2.0833333333333333E-3</v>
      </c>
      <c r="AH3699" t="s">
        <v>4057</v>
      </c>
      <c r="AI3699">
        <v>1</v>
      </c>
      <c r="AJ3699" t="s">
        <v>3925</v>
      </c>
      <c r="AK3699" s="3">
        <v>36168</v>
      </c>
      <c r="AL3699" s="10">
        <f>YEAR(ufc_fights_2[[#This Row],[date]])</f>
        <v>1999</v>
      </c>
      <c r="AM3699" t="s">
        <v>3983</v>
      </c>
      <c r="AN3699">
        <v>141</v>
      </c>
      <c r="AO3699" t="s">
        <v>3913</v>
      </c>
      <c r="AP3699">
        <f>IF(ufc_fights_2[[#This Row],[winner]]="Red",ufc_fights_2[[#This Row],[r_fighter_id]],ufc_fights_2[[#This Row],[b_fighter_id]])</f>
        <v>2699</v>
      </c>
      <c r="AQ3699" t="str">
        <f>_xlfn.XLOOKUP(ufc_fights_2[[#This Row],[winnerID]],ufc_fighters[id],ufc_fighters[fighter_name],"xxx",0,1)</f>
        <v>Pedro Rizzo</v>
      </c>
    </row>
    <row r="3700" spans="1:43">
      <c r="A3700">
        <v>2699</v>
      </c>
      <c r="B3700">
        <v>209</v>
      </c>
      <c r="C3700">
        <f>_xlfn.XLOOKUP(ufc_fights_2[[#This Row],[r_fighter_id]],ufc_fighters[id],ufc_fighters[year],"xxx",0,1)</f>
        <v>1974</v>
      </c>
      <c r="D3700">
        <f>_xlfn.XLOOKUP(ufc_fights_2[[#This Row],[b_fighter_id]],ufc_fighters[id],ufc_fighters[year],"Prázdné",0,1)</f>
        <v>1977</v>
      </c>
      <c r="E3700" s="10">
        <f>YEAR(ufc_fights_2[[#This Row],[date]])-ufc_fights_2[[#This Row],[r_year]]</f>
        <v>27</v>
      </c>
      <c r="F3700" s="10">
        <f>YEAR(ufc_fights_2[[#This Row],[date]])-ufc_fights_2[[#This Row],[b_year]]</f>
        <v>24</v>
      </c>
      <c r="G3700">
        <v>1</v>
      </c>
      <c r="H3700">
        <v>0</v>
      </c>
      <c r="I3700">
        <v>0.36049999999999999</v>
      </c>
      <c r="J3700">
        <v>0.3861</v>
      </c>
      <c r="K3700">
        <v>0.38890000000000002</v>
      </c>
      <c r="L3700">
        <v>0.39810000000000001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1.1574074074074073E-5</v>
      </c>
      <c r="T3700" s="2">
        <v>0</v>
      </c>
      <c r="U3700">
        <v>0.26869999999999999</v>
      </c>
      <c r="V3700">
        <v>0.22969999999999999</v>
      </c>
      <c r="W3700">
        <v>1</v>
      </c>
      <c r="X3700">
        <v>0.625</v>
      </c>
      <c r="Y3700">
        <v>0.88890000000000002</v>
      </c>
      <c r="Z3700">
        <v>0.32390000000000002</v>
      </c>
      <c r="AA3700">
        <v>0.37180000000000002</v>
      </c>
      <c r="AB3700">
        <v>0.5333</v>
      </c>
      <c r="AC3700">
        <v>0.43480000000000002</v>
      </c>
      <c r="AD3700">
        <v>0</v>
      </c>
      <c r="AE3700">
        <v>0</v>
      </c>
      <c r="AF3700" t="s">
        <v>3910</v>
      </c>
      <c r="AG3700" s="2">
        <v>3.0208333333333333E-3</v>
      </c>
      <c r="AH3700" t="s">
        <v>3911</v>
      </c>
      <c r="AI3700">
        <v>3</v>
      </c>
      <c r="AJ3700" t="s">
        <v>3939</v>
      </c>
      <c r="AK3700" s="3">
        <v>36945</v>
      </c>
      <c r="AL3700" s="10">
        <f>YEAR(ufc_fights_2[[#This Row],[date]])</f>
        <v>2001</v>
      </c>
      <c r="AM3700" t="s">
        <v>3983</v>
      </c>
      <c r="AN3700">
        <v>36</v>
      </c>
      <c r="AO3700" t="s">
        <v>3913</v>
      </c>
      <c r="AP3700">
        <f>IF(ufc_fights_2[[#This Row],[winner]]="Red",ufc_fights_2[[#This Row],[r_fighter_id]],ufc_fights_2[[#This Row],[b_fighter_id]])</f>
        <v>2699</v>
      </c>
      <c r="AQ3700" t="str">
        <f>_xlfn.XLOOKUP(ufc_fights_2[[#This Row],[winnerID]],ufc_fighters[id],ufc_fighters[fighter_name],"xxx",0,1)</f>
        <v>Pedro Rizzo</v>
      </c>
    </row>
    <row r="3701" spans="1:43">
      <c r="A3701">
        <v>1204</v>
      </c>
      <c r="B3701">
        <v>2464</v>
      </c>
      <c r="C3701">
        <f>_xlfn.XLOOKUP(ufc_fights_2[[#This Row],[r_fighter_id]],ufc_fighters[id],ufc_fighters[year],"xxx",0,1)</f>
        <v>1986</v>
      </c>
      <c r="D3701">
        <f>_xlfn.XLOOKUP(ufc_fights_2[[#This Row],[b_fighter_id]],ufc_fighters[id],ufc_fighters[year],"Prázdné",0,1)</f>
        <v>1992</v>
      </c>
      <c r="E3701" s="10">
        <f>YEAR(ufc_fights_2[[#This Row],[date]])-ufc_fights_2[[#This Row],[r_year]]</f>
        <v>33</v>
      </c>
      <c r="F3701" s="10">
        <f>YEAR(ufc_fights_2[[#This Row],[date]])-ufc_fights_2[[#This Row],[b_year]]</f>
        <v>27</v>
      </c>
      <c r="G3701">
        <v>0</v>
      </c>
      <c r="H3701">
        <v>1</v>
      </c>
      <c r="I3701">
        <v>0.36359999999999998</v>
      </c>
      <c r="J3701">
        <v>0.54049999999999998</v>
      </c>
      <c r="K3701">
        <v>0.36359999999999998</v>
      </c>
      <c r="L3701">
        <v>0.55259999999999998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</v>
      </c>
      <c r="T3701" s="2">
        <v>1.6203703703703703E-4</v>
      </c>
      <c r="U3701">
        <v>9.0899999999999995E-2</v>
      </c>
      <c r="V3701">
        <v>0.55559999999999998</v>
      </c>
      <c r="W3701">
        <v>0.5</v>
      </c>
      <c r="X3701">
        <v>0.66669999999999996</v>
      </c>
      <c r="Y3701">
        <v>0</v>
      </c>
      <c r="Z3701">
        <v>0.36359999999999998</v>
      </c>
      <c r="AA3701">
        <v>0.4118</v>
      </c>
      <c r="AB3701">
        <v>0</v>
      </c>
      <c r="AC3701">
        <v>0.625</v>
      </c>
      <c r="AD3701">
        <v>0</v>
      </c>
      <c r="AE3701">
        <v>0.66669999999999996</v>
      </c>
      <c r="AF3701" t="s">
        <v>3910</v>
      </c>
      <c r="AG3701" s="2">
        <v>1.5162037037037036E-3</v>
      </c>
      <c r="AH3701" t="s">
        <v>3911</v>
      </c>
      <c r="AI3701">
        <v>3</v>
      </c>
      <c r="AJ3701" t="s">
        <v>3914</v>
      </c>
      <c r="AK3701" s="3">
        <v>43764</v>
      </c>
      <c r="AL3701" s="10">
        <f>YEAR(ufc_fights_2[[#This Row],[date]])</f>
        <v>2019</v>
      </c>
      <c r="AM3701" t="s">
        <v>3983</v>
      </c>
      <c r="AN3701">
        <v>57</v>
      </c>
      <c r="AO3701" t="s">
        <v>3918</v>
      </c>
      <c r="AP3701">
        <f>IF(ufc_fights_2[[#This Row],[winner]]="Red",ufc_fights_2[[#This Row],[r_fighter_id]],ufc_fights_2[[#This Row],[b_fighter_id]])</f>
        <v>2464</v>
      </c>
      <c r="AQ3701" t="str">
        <f>_xlfn.XLOOKUP(ufc_fights_2[[#This Row],[winnerID]],ufc_fighters[id],ufc_fighters[fighter_name],"xxx",0,1)</f>
        <v>Sergei Pavlovich</v>
      </c>
    </row>
    <row r="3702" spans="1:43">
      <c r="A3702">
        <v>3293</v>
      </c>
      <c r="B3702">
        <v>1239</v>
      </c>
      <c r="C3702">
        <f>_xlfn.XLOOKUP(ufc_fights_2[[#This Row],[r_fighter_id]],ufc_fighters[id],ufc_fighters[year],"xxx",0,1)</f>
        <v>1975</v>
      </c>
      <c r="D3702">
        <f>_xlfn.XLOOKUP(ufc_fights_2[[#This Row],[b_fighter_id]],ufc_fighters[id],ufc_fighters[year],"Prázdné",0,1)</f>
        <v>1983</v>
      </c>
      <c r="E3702" s="10">
        <f>YEAR(ufc_fights_2[[#This Row],[date]])-ufc_fights_2[[#This Row],[r_year]]</f>
        <v>35</v>
      </c>
      <c r="F3702" s="10">
        <f>YEAR(ufc_fights_2[[#This Row],[date]])-ufc_fights_2[[#This Row],[b_year]]</f>
        <v>27</v>
      </c>
      <c r="G3702">
        <v>0</v>
      </c>
      <c r="H3702">
        <v>0</v>
      </c>
      <c r="I3702">
        <v>0.375</v>
      </c>
      <c r="J3702">
        <v>0.48570000000000002</v>
      </c>
      <c r="K3702">
        <v>0.51139999999999997</v>
      </c>
      <c r="L3702">
        <v>0.58889999999999998</v>
      </c>
      <c r="M3702">
        <v>0.1429</v>
      </c>
      <c r="N3702">
        <v>1</v>
      </c>
      <c r="O3702">
        <v>1</v>
      </c>
      <c r="P3702">
        <v>1</v>
      </c>
      <c r="Q3702">
        <v>0</v>
      </c>
      <c r="R3702">
        <v>0</v>
      </c>
      <c r="S3702" s="2">
        <v>2.9745370370370373E-3</v>
      </c>
      <c r="T3702" s="2">
        <v>2.9398148148148148E-3</v>
      </c>
      <c r="U3702">
        <v>0.24529999999999999</v>
      </c>
      <c r="V3702">
        <v>0.42859999999999998</v>
      </c>
      <c r="W3702">
        <v>1</v>
      </c>
      <c r="X3702">
        <v>1</v>
      </c>
      <c r="Y3702">
        <v>1</v>
      </c>
      <c r="Z3702">
        <v>0.33329999999999999</v>
      </c>
      <c r="AA3702">
        <v>0.27779999999999999</v>
      </c>
      <c r="AB3702">
        <v>0.58330000000000004</v>
      </c>
      <c r="AC3702">
        <v>0.66669999999999996</v>
      </c>
      <c r="AD3702">
        <v>0</v>
      </c>
      <c r="AE3702">
        <v>0.76919999999999999</v>
      </c>
      <c r="AF3702" t="s">
        <v>3969</v>
      </c>
      <c r="AG3702" s="2">
        <v>3.472222222222222E-3</v>
      </c>
      <c r="AH3702" t="s">
        <v>3911</v>
      </c>
      <c r="AI3702">
        <v>3</v>
      </c>
      <c r="AJ3702" t="s">
        <v>3974</v>
      </c>
      <c r="AK3702" s="3">
        <v>40215</v>
      </c>
      <c r="AL3702" s="10">
        <f>YEAR(ufc_fights_2[[#This Row],[date]])</f>
        <v>2010</v>
      </c>
      <c r="AM3702" t="s">
        <v>3983</v>
      </c>
      <c r="AN3702">
        <v>1</v>
      </c>
      <c r="AO3702" t="s">
        <v>3913</v>
      </c>
      <c r="AP3702">
        <f>IF(ufc_fights_2[[#This Row],[winner]]="Red",ufc_fights_2[[#This Row],[r_fighter_id]],ufc_fights_2[[#This Row],[b_fighter_id]])</f>
        <v>3293</v>
      </c>
      <c r="AQ3702" t="str">
        <f>_xlfn.XLOOKUP(ufc_fights_2[[#This Row],[winnerID]],ufc_fighters[id],ufc_fighters[fighter_name],"xxx",0,1)</f>
        <v>Chris Tuchscherer</v>
      </c>
    </row>
    <row r="3703" spans="1:43">
      <c r="A3703">
        <v>1260</v>
      </c>
      <c r="B3703">
        <v>3091</v>
      </c>
      <c r="C3703">
        <f>_xlfn.XLOOKUP(ufc_fights_2[[#This Row],[r_fighter_id]],ufc_fighters[id],ufc_fighters[year],"xxx",0,1)</f>
        <v>1980</v>
      </c>
      <c r="D3703">
        <f>_xlfn.XLOOKUP(ufc_fights_2[[#This Row],[b_fighter_id]],ufc_fighters[id],ufc_fighters[year],"Prázdné",0,1)</f>
        <v>1990</v>
      </c>
      <c r="E3703" s="10">
        <f>YEAR(ufc_fights_2[[#This Row],[date]])-ufc_fights_2[[#This Row],[r_year]]</f>
        <v>37</v>
      </c>
      <c r="F3703" s="10">
        <f>YEAR(ufc_fights_2[[#This Row],[date]])-ufc_fights_2[[#This Row],[b_year]]</f>
        <v>27</v>
      </c>
      <c r="G3703">
        <v>0</v>
      </c>
      <c r="H3703">
        <v>0</v>
      </c>
      <c r="I3703">
        <v>0</v>
      </c>
      <c r="J3703">
        <v>0.83330000000000004</v>
      </c>
      <c r="K3703">
        <v>0</v>
      </c>
      <c r="L3703">
        <v>0.83330000000000004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 s="2">
        <v>0</v>
      </c>
      <c r="T3703" s="2">
        <v>2.3148148148148147E-5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0.5</v>
      </c>
      <c r="AB3703">
        <v>0</v>
      </c>
      <c r="AC3703">
        <v>0</v>
      </c>
      <c r="AD3703">
        <v>0</v>
      </c>
      <c r="AE3703">
        <v>1</v>
      </c>
      <c r="AF3703" t="s">
        <v>3910</v>
      </c>
      <c r="AG3703" s="2">
        <v>2.7777777777777778E-4</v>
      </c>
      <c r="AH3703" t="s">
        <v>3911</v>
      </c>
      <c r="AI3703">
        <v>3</v>
      </c>
      <c r="AJ3703" t="s">
        <v>3928</v>
      </c>
      <c r="AK3703" s="3">
        <v>42994</v>
      </c>
      <c r="AL3703" s="10">
        <f>YEAR(ufc_fights_2[[#This Row],[date]])</f>
        <v>2017</v>
      </c>
      <c r="AM3703" t="s">
        <v>3983</v>
      </c>
      <c r="AN3703">
        <v>29</v>
      </c>
      <c r="AO3703" t="s">
        <v>3918</v>
      </c>
      <c r="AP3703">
        <f>IF(ufc_fights_2[[#This Row],[winner]]="Red",ufc_fights_2[[#This Row],[r_fighter_id]],ufc_fights_2[[#This Row],[b_fighter_id]])</f>
        <v>3091</v>
      </c>
      <c r="AQ3703" t="str">
        <f>_xlfn.XLOOKUP(ufc_fights_2[[#This Row],[winnerID]],ufc_fighters[id],ufc_fighters[fighter_name],"xxx",0,1)</f>
        <v>Daniel Spitz</v>
      </c>
    </row>
    <row r="3704" spans="1:43">
      <c r="A3704">
        <v>1274</v>
      </c>
      <c r="B3704">
        <v>667</v>
      </c>
      <c r="C3704">
        <f>_xlfn.XLOOKUP(ufc_fights_2[[#This Row],[r_fighter_id]],ufc_fighters[id],ufc_fighters[year],"xxx",0,1)</f>
        <v>1988</v>
      </c>
      <c r="D3704">
        <f>_xlfn.XLOOKUP(ufc_fights_2[[#This Row],[b_fighter_id]],ufc_fighters[id],ufc_fighters[year],"Prázdné",0,1)</f>
        <v>1989</v>
      </c>
      <c r="E3704" s="10">
        <f>YEAR(ufc_fights_2[[#This Row],[date]])-ufc_fights_2[[#This Row],[r_year]]</f>
        <v>31</v>
      </c>
      <c r="F3704" s="10">
        <f>YEAR(ufc_fights_2[[#This Row],[date]])-ufc_fights_2[[#This Row],[b_year]]</f>
        <v>30</v>
      </c>
      <c r="G3704">
        <v>0</v>
      </c>
      <c r="H3704">
        <v>0</v>
      </c>
      <c r="I3704">
        <v>0.4531</v>
      </c>
      <c r="J3704">
        <v>0.4</v>
      </c>
      <c r="K3704">
        <v>0.5</v>
      </c>
      <c r="L3704">
        <v>0.47060000000000002</v>
      </c>
      <c r="M3704">
        <v>0</v>
      </c>
      <c r="N3704">
        <v>0.33329999999999999</v>
      </c>
      <c r="O3704">
        <v>0</v>
      </c>
      <c r="P3704">
        <v>1</v>
      </c>
      <c r="Q3704">
        <v>0</v>
      </c>
      <c r="R3704">
        <v>0</v>
      </c>
      <c r="S3704" s="2">
        <v>8.7962962962962962E-4</v>
      </c>
      <c r="T3704" s="2">
        <v>1.6435185185185185E-3</v>
      </c>
      <c r="U3704">
        <v>0.375</v>
      </c>
      <c r="V3704">
        <v>0.4</v>
      </c>
      <c r="W3704">
        <v>1</v>
      </c>
      <c r="X3704">
        <v>1</v>
      </c>
      <c r="Y3704">
        <v>0</v>
      </c>
      <c r="Z3704">
        <v>0.33329999999999999</v>
      </c>
      <c r="AA3704">
        <v>0.32</v>
      </c>
      <c r="AB3704">
        <v>0.85709999999999997</v>
      </c>
      <c r="AC3704">
        <v>0.5</v>
      </c>
      <c r="AD3704">
        <v>1</v>
      </c>
      <c r="AE3704">
        <v>1</v>
      </c>
      <c r="AF3704" t="s">
        <v>4025</v>
      </c>
      <c r="AG3704" s="2">
        <v>1.712962962962963E-3</v>
      </c>
      <c r="AH3704" t="s">
        <v>3911</v>
      </c>
      <c r="AI3704">
        <v>3</v>
      </c>
      <c r="AJ3704" t="s">
        <v>3928</v>
      </c>
      <c r="AK3704" s="3">
        <v>43484</v>
      </c>
      <c r="AL3704" s="10">
        <f>YEAR(ufc_fights_2[[#This Row],[date]])</f>
        <v>2019</v>
      </c>
      <c r="AM3704" t="s">
        <v>3983</v>
      </c>
      <c r="AN3704">
        <v>31</v>
      </c>
      <c r="AO3704" t="s">
        <v>3918</v>
      </c>
      <c r="AP3704">
        <f>IF(ufc_fights_2[[#This Row],[winner]]="Red",ufc_fights_2[[#This Row],[r_fighter_id]],ufc_fights_2[[#This Row],[b_fighter_id]])</f>
        <v>667</v>
      </c>
      <c r="AQ3704" t="str">
        <f>_xlfn.XLOOKUP(ufc_fights_2[[#This Row],[winnerID]],ufc_fighters[id],ufc_fighters[fighter_name],"xxx",0,1)</f>
        <v>Allen Crowder</v>
      </c>
    </row>
    <row r="3705" spans="1:43">
      <c r="A3705">
        <v>590</v>
      </c>
      <c r="B3705">
        <v>2941</v>
      </c>
      <c r="C3705">
        <f>_xlfn.XLOOKUP(ufc_fights_2[[#This Row],[r_fighter_id]],ufc_fighters[id],ufc_fighters[year],"xxx",0,1)</f>
        <v>1964</v>
      </c>
      <c r="D3705">
        <f>_xlfn.XLOOKUP(ufc_fights_2[[#This Row],[b_fighter_id]],ufc_fighters[id],ufc_fighters[year],"Prázdné",0,1)</f>
        <v>1958</v>
      </c>
      <c r="E3705" s="10">
        <f>YEAR(ufc_fights_2[[#This Row],[date]])-ufc_fights_2[[#This Row],[r_year]]</f>
        <v>33</v>
      </c>
      <c r="F3705" s="10">
        <f>YEAR(ufc_fights_2[[#This Row],[date]])-ufc_fights_2[[#This Row],[b_year]]</f>
        <v>39</v>
      </c>
      <c r="G3705">
        <v>0</v>
      </c>
      <c r="H3705">
        <v>0</v>
      </c>
      <c r="I3705">
        <v>0.33329999999999999</v>
      </c>
      <c r="J3705">
        <v>0.5</v>
      </c>
      <c r="K3705">
        <v>0.57140000000000002</v>
      </c>
      <c r="L3705">
        <v>0.88890000000000002</v>
      </c>
      <c r="M3705">
        <v>0</v>
      </c>
      <c r="N3705">
        <v>0</v>
      </c>
      <c r="O3705">
        <v>2</v>
      </c>
      <c r="P3705">
        <v>0</v>
      </c>
      <c r="Q3705">
        <v>0</v>
      </c>
      <c r="R3705">
        <v>0</v>
      </c>
      <c r="S3705" s="2">
        <v>0</v>
      </c>
      <c r="T3705" s="2">
        <v>0</v>
      </c>
      <c r="U3705">
        <v>0.33329999999999999</v>
      </c>
      <c r="V3705">
        <v>0.5</v>
      </c>
      <c r="W3705">
        <v>0</v>
      </c>
      <c r="X3705">
        <v>0</v>
      </c>
      <c r="Y3705">
        <v>0</v>
      </c>
      <c r="Z3705">
        <v>0.25</v>
      </c>
      <c r="AA3705">
        <v>0.5</v>
      </c>
      <c r="AB3705">
        <v>0</v>
      </c>
      <c r="AC3705">
        <v>0</v>
      </c>
      <c r="AD3705">
        <v>0.5</v>
      </c>
      <c r="AE3705">
        <v>0</v>
      </c>
      <c r="AF3705" t="s">
        <v>3933</v>
      </c>
      <c r="AG3705" s="2">
        <v>2.0486111111111113E-3</v>
      </c>
      <c r="AH3705" t="s">
        <v>4086</v>
      </c>
      <c r="AI3705">
        <v>1</v>
      </c>
      <c r="AJ3705" t="s">
        <v>3925</v>
      </c>
      <c r="AK3705" s="3">
        <v>35468</v>
      </c>
      <c r="AL3705" s="10">
        <f>YEAR(ufc_fights_2[[#This Row],[date]])</f>
        <v>1997</v>
      </c>
      <c r="AM3705" t="s">
        <v>3983</v>
      </c>
      <c r="AN3705">
        <v>164</v>
      </c>
      <c r="AO3705" t="s">
        <v>3913</v>
      </c>
      <c r="AP3705">
        <f>IF(ufc_fights_2[[#This Row],[winner]]="Red",ufc_fights_2[[#This Row],[r_fighter_id]],ufc_fights_2[[#This Row],[b_fighter_id]])</f>
        <v>590</v>
      </c>
      <c r="AQ3705" t="str">
        <f>_xlfn.XLOOKUP(ufc_fights_2[[#This Row],[winnerID]],ufc_fighters[id],ufc_fighters[fighter_name],"xxx",0,1)</f>
        <v>Mark Coleman</v>
      </c>
    </row>
    <row r="3706" spans="1:43">
      <c r="A3706">
        <v>2121</v>
      </c>
      <c r="B3706">
        <v>134</v>
      </c>
      <c r="C3706">
        <f>_xlfn.XLOOKUP(ufc_fights_2[[#This Row],[r_fighter_id]],ufc_fighters[id],ufc_fighters[year],"xxx",0,1)</f>
        <v>1982</v>
      </c>
      <c r="D3706">
        <f>_xlfn.XLOOKUP(ufc_fights_2[[#This Row],[b_fighter_id]],ufc_fighters[id],ufc_fighters[year],"Prázdné",0,1)</f>
        <v>1979</v>
      </c>
      <c r="E3706" s="10">
        <f>YEAR(ufc_fights_2[[#This Row],[date]])-ufc_fights_2[[#This Row],[r_year]]</f>
        <v>34</v>
      </c>
      <c r="F3706" s="10">
        <f>YEAR(ufc_fights_2[[#This Row],[date]])-ufc_fights_2[[#This Row],[b_year]]</f>
        <v>37</v>
      </c>
      <c r="G3706">
        <v>1</v>
      </c>
      <c r="H3706">
        <v>0</v>
      </c>
      <c r="I3706">
        <v>0.73329999999999995</v>
      </c>
      <c r="J3706">
        <v>0.58330000000000004</v>
      </c>
      <c r="K3706">
        <v>0.73329999999999995</v>
      </c>
      <c r="L3706">
        <v>0.58330000000000004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2.3148148148148147E-5</v>
      </c>
      <c r="T3706" s="2">
        <v>0</v>
      </c>
      <c r="U3706">
        <v>0.73329999999999995</v>
      </c>
      <c r="V3706">
        <v>0.66669999999999996</v>
      </c>
      <c r="W3706">
        <v>0</v>
      </c>
      <c r="X3706">
        <v>0</v>
      </c>
      <c r="Y3706">
        <v>0.75</v>
      </c>
      <c r="Z3706">
        <v>0.625</v>
      </c>
      <c r="AA3706">
        <v>0.54549999999999998</v>
      </c>
      <c r="AB3706">
        <v>0.5</v>
      </c>
      <c r="AC3706">
        <v>1</v>
      </c>
      <c r="AD3706">
        <v>1</v>
      </c>
      <c r="AE3706">
        <v>0</v>
      </c>
      <c r="AF3706" t="s">
        <v>3910</v>
      </c>
      <c r="AG3706" s="2">
        <v>6.2500000000000001E-4</v>
      </c>
      <c r="AH3706" t="s">
        <v>3911</v>
      </c>
      <c r="AI3706">
        <v>3</v>
      </c>
      <c r="AJ3706" t="s">
        <v>3914</v>
      </c>
      <c r="AK3706" s="3">
        <v>42371</v>
      </c>
      <c r="AL3706" s="10">
        <f>YEAR(ufc_fights_2[[#This Row],[date]])</f>
        <v>2016</v>
      </c>
      <c r="AM3706" t="s">
        <v>3983</v>
      </c>
      <c r="AN3706">
        <v>1</v>
      </c>
      <c r="AO3706" t="s">
        <v>3913</v>
      </c>
      <c r="AP3706">
        <f>IF(ufc_fights_2[[#This Row],[winner]]="Red",ufc_fights_2[[#This Row],[r_fighter_id]],ufc_fights_2[[#This Row],[b_fighter_id]])</f>
        <v>2121</v>
      </c>
      <c r="AQ3706" t="str">
        <f>_xlfn.XLOOKUP(ufc_fights_2[[#This Row],[winnerID]],ufc_fighters[id],ufc_fighters[fighter_name],"xxx",0,1)</f>
        <v>Stipe Miocic</v>
      </c>
    </row>
    <row r="3707" spans="1:43">
      <c r="A3707">
        <v>2121</v>
      </c>
      <c r="B3707">
        <v>618</v>
      </c>
      <c r="C3707">
        <f>_xlfn.XLOOKUP(ufc_fights_2[[#This Row],[r_fighter_id]],ufc_fighters[id],ufc_fighters[year],"xxx",0,1)</f>
        <v>1982</v>
      </c>
      <c r="D3707">
        <f>_xlfn.XLOOKUP(ufc_fights_2[[#This Row],[b_fighter_id]],ufc_fighters[id],ufc_fighters[year],"Prázdné",0,1)</f>
        <v>1979</v>
      </c>
      <c r="E3707" s="10">
        <f>YEAR(ufc_fights_2[[#This Row],[date]])-ufc_fights_2[[#This Row],[r_year]]</f>
        <v>38</v>
      </c>
      <c r="F3707" s="10">
        <f>YEAR(ufc_fights_2[[#This Row],[date]])-ufc_fights_2[[#This Row],[b_year]]</f>
        <v>41</v>
      </c>
      <c r="G3707">
        <v>1</v>
      </c>
      <c r="H3707">
        <v>0</v>
      </c>
      <c r="I3707">
        <v>0.61499999999999999</v>
      </c>
      <c r="J3707">
        <v>0.57379999999999998</v>
      </c>
      <c r="K3707">
        <v>0.70079999999999998</v>
      </c>
      <c r="L3707">
        <v>0.6502</v>
      </c>
      <c r="M3707">
        <v>0</v>
      </c>
      <c r="N3707">
        <v>0.5</v>
      </c>
      <c r="O3707">
        <v>0</v>
      </c>
      <c r="P3707">
        <v>0</v>
      </c>
      <c r="Q3707">
        <v>0</v>
      </c>
      <c r="R3707">
        <v>0</v>
      </c>
      <c r="S3707" s="2">
        <v>4.0740740740740737E-3</v>
      </c>
      <c r="T3707" s="2">
        <v>6.134259259259259E-4</v>
      </c>
      <c r="U3707">
        <v>0.49259999999999998</v>
      </c>
      <c r="V3707">
        <v>0.53029999999999999</v>
      </c>
      <c r="W3707">
        <v>0.91180000000000005</v>
      </c>
      <c r="X3707">
        <v>1</v>
      </c>
      <c r="Y3707">
        <v>0.88890000000000002</v>
      </c>
      <c r="Z3707">
        <v>0.59760000000000002</v>
      </c>
      <c r="AA3707">
        <v>0.55559999999999998</v>
      </c>
      <c r="AB3707">
        <v>0.77780000000000005</v>
      </c>
      <c r="AC3707">
        <v>0.83330000000000004</v>
      </c>
      <c r="AD3707">
        <v>0</v>
      </c>
      <c r="AE3707">
        <v>0</v>
      </c>
      <c r="AF3707" t="s">
        <v>3915</v>
      </c>
      <c r="AG3707" s="2">
        <v>3.472222222222222E-3</v>
      </c>
      <c r="AH3707" t="s">
        <v>3927</v>
      </c>
      <c r="AI3707">
        <v>5</v>
      </c>
      <c r="AJ3707" t="s">
        <v>3931</v>
      </c>
      <c r="AK3707" s="3">
        <v>44058</v>
      </c>
      <c r="AL3707" s="10">
        <f>YEAR(ufc_fights_2[[#This Row],[date]])</f>
        <v>2020</v>
      </c>
      <c r="AM3707" t="s">
        <v>3983</v>
      </c>
      <c r="AN3707">
        <v>1</v>
      </c>
      <c r="AO3707" t="s">
        <v>3913</v>
      </c>
      <c r="AP3707">
        <f>IF(ufc_fights_2[[#This Row],[winner]]="Red",ufc_fights_2[[#This Row],[r_fighter_id]],ufc_fights_2[[#This Row],[b_fighter_id]])</f>
        <v>2121</v>
      </c>
      <c r="AQ3707" t="str">
        <f>_xlfn.XLOOKUP(ufc_fights_2[[#This Row],[winnerID]],ufc_fighters[id],ufc_fighters[fighter_name],"xxx",0,1)</f>
        <v>Stipe Miocic</v>
      </c>
    </row>
    <row r="3708" spans="1:43">
      <c r="A3708">
        <v>2121</v>
      </c>
      <c r="B3708">
        <v>752</v>
      </c>
      <c r="C3708">
        <f>_xlfn.XLOOKUP(ufc_fights_2[[#This Row],[r_fighter_id]],ufc_fighters[id],ufc_fighters[year],"xxx",0,1)</f>
        <v>1982</v>
      </c>
      <c r="D3708">
        <f>_xlfn.XLOOKUP(ufc_fights_2[[#This Row],[b_fighter_id]],ufc_fighters[id],ufc_fighters[year],"Prázdné",0,1)</f>
        <v>1983</v>
      </c>
      <c r="E3708" s="10">
        <f>YEAR(ufc_fights_2[[#This Row],[date]])-ufc_fights_2[[#This Row],[r_year]]</f>
        <v>30</v>
      </c>
      <c r="F3708" s="10">
        <f>YEAR(ufc_fights_2[[#This Row],[date]])-ufc_fights_2[[#This Row],[b_year]]</f>
        <v>29</v>
      </c>
      <c r="G3708">
        <v>0</v>
      </c>
      <c r="H3708">
        <v>0</v>
      </c>
      <c r="I3708">
        <v>0.38100000000000001</v>
      </c>
      <c r="J3708">
        <v>0.65310000000000001</v>
      </c>
      <c r="K3708">
        <v>0.50429999999999997</v>
      </c>
      <c r="L3708">
        <v>0.66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2.0601851851851853E-3</v>
      </c>
      <c r="T3708" s="2">
        <v>0</v>
      </c>
      <c r="U3708">
        <v>0.34210000000000002</v>
      </c>
      <c r="V3708">
        <v>0.45450000000000002</v>
      </c>
      <c r="W3708">
        <v>0.8</v>
      </c>
      <c r="X3708">
        <v>0.66669999999999996</v>
      </c>
      <c r="Y3708">
        <v>0.66669999999999996</v>
      </c>
      <c r="Z3708">
        <v>0.29170000000000001</v>
      </c>
      <c r="AA3708">
        <v>0.64580000000000004</v>
      </c>
      <c r="AB3708">
        <v>0</v>
      </c>
      <c r="AC3708">
        <v>1</v>
      </c>
      <c r="AD3708">
        <v>0.91669999999999996</v>
      </c>
      <c r="AE3708">
        <v>0</v>
      </c>
      <c r="AF3708" t="s">
        <v>3910</v>
      </c>
      <c r="AG3708" s="2">
        <v>2.2453703703703702E-3</v>
      </c>
      <c r="AH3708" t="s">
        <v>3911</v>
      </c>
      <c r="AI3708">
        <v>3</v>
      </c>
      <c r="AJ3708" t="s">
        <v>3949</v>
      </c>
      <c r="AK3708" s="3">
        <v>41055</v>
      </c>
      <c r="AL3708" s="10">
        <f>YEAR(ufc_fights_2[[#This Row],[date]])</f>
        <v>2012</v>
      </c>
      <c r="AM3708" t="s">
        <v>3983</v>
      </c>
      <c r="AN3708">
        <v>1</v>
      </c>
      <c r="AO3708" t="s">
        <v>3913</v>
      </c>
      <c r="AP3708">
        <f>IF(ufc_fights_2[[#This Row],[winner]]="Red",ufc_fights_2[[#This Row],[r_fighter_id]],ufc_fights_2[[#This Row],[b_fighter_id]])</f>
        <v>2121</v>
      </c>
      <c r="AQ3708" t="str">
        <f>_xlfn.XLOOKUP(ufc_fights_2[[#This Row],[winnerID]],ufc_fighters[id],ufc_fighters[fighter_name],"xxx",0,1)</f>
        <v>Stipe Miocic</v>
      </c>
    </row>
    <row r="3709" spans="1:43">
      <c r="A3709">
        <v>244</v>
      </c>
      <c r="B3709">
        <v>2121</v>
      </c>
      <c r="C3709">
        <f>_xlfn.XLOOKUP(ufc_fights_2[[#This Row],[r_fighter_id]],ufc_fighters[id],ufc_fighters[year],"xxx",0,1)</f>
        <v>1981</v>
      </c>
      <c r="D3709">
        <f>_xlfn.XLOOKUP(ufc_fights_2[[#This Row],[b_fighter_id]],ufc_fighters[id],ufc_fighters[year],"Prázdné",0,1)</f>
        <v>1982</v>
      </c>
      <c r="E3709" s="10">
        <f>YEAR(ufc_fights_2[[#This Row],[date]])-ufc_fights_2[[#This Row],[r_year]]</f>
        <v>30</v>
      </c>
      <c r="F3709" s="10">
        <f>YEAR(ufc_fights_2[[#This Row],[date]])-ufc_fights_2[[#This Row],[b_year]]</f>
        <v>29</v>
      </c>
      <c r="G3709">
        <v>0</v>
      </c>
      <c r="H3709">
        <v>0</v>
      </c>
      <c r="I3709">
        <v>0.34210000000000002</v>
      </c>
      <c r="J3709">
        <v>0.47889999999999999</v>
      </c>
      <c r="K3709">
        <v>0.43959999999999999</v>
      </c>
      <c r="L3709">
        <v>0.57220000000000004</v>
      </c>
      <c r="M3709">
        <v>0.5</v>
      </c>
      <c r="N3709">
        <v>0.57140000000000002</v>
      </c>
      <c r="O3709">
        <v>0</v>
      </c>
      <c r="P3709">
        <v>0</v>
      </c>
      <c r="Q3709">
        <v>0</v>
      </c>
      <c r="R3709">
        <v>0</v>
      </c>
      <c r="S3709" s="2">
        <v>6.4814814814814813E-4</v>
      </c>
      <c r="T3709" s="2">
        <v>4.2245370370370371E-3</v>
      </c>
      <c r="U3709">
        <v>0.27689999999999998</v>
      </c>
      <c r="V3709">
        <v>0.34860000000000002</v>
      </c>
      <c r="W3709">
        <v>0.78569999999999995</v>
      </c>
      <c r="X3709">
        <v>0.625</v>
      </c>
      <c r="Y3709">
        <v>0.95450000000000002</v>
      </c>
      <c r="Z3709">
        <v>0.28570000000000001</v>
      </c>
      <c r="AA3709">
        <v>0.41120000000000001</v>
      </c>
      <c r="AB3709">
        <v>0.64290000000000003</v>
      </c>
      <c r="AC3709">
        <v>0.75</v>
      </c>
      <c r="AD3709">
        <v>0.58330000000000004</v>
      </c>
      <c r="AE3709">
        <v>0.63160000000000005</v>
      </c>
      <c r="AF3709" t="s">
        <v>3915</v>
      </c>
      <c r="AG3709" s="2">
        <v>3.472222222222222E-3</v>
      </c>
      <c r="AH3709" t="s">
        <v>3911</v>
      </c>
      <c r="AI3709">
        <v>3</v>
      </c>
      <c r="AJ3709" t="s">
        <v>3974</v>
      </c>
      <c r="AK3709" s="3">
        <v>40824</v>
      </c>
      <c r="AL3709" s="10">
        <f>YEAR(ufc_fights_2[[#This Row],[date]])</f>
        <v>2011</v>
      </c>
      <c r="AM3709" t="s">
        <v>3983</v>
      </c>
      <c r="AN3709">
        <v>3</v>
      </c>
      <c r="AO3709" t="s">
        <v>3918</v>
      </c>
      <c r="AP3709">
        <f>IF(ufc_fights_2[[#This Row],[winner]]="Red",ufc_fights_2[[#This Row],[r_fighter_id]],ufc_fights_2[[#This Row],[b_fighter_id]])</f>
        <v>2121</v>
      </c>
      <c r="AQ3709" t="str">
        <f>_xlfn.XLOOKUP(ufc_fights_2[[#This Row],[winnerID]],ufc_fighters[id],ufc_fighters[fighter_name],"xxx",0,1)</f>
        <v>Stipe Miocic</v>
      </c>
    </row>
    <row r="3710" spans="1:43">
      <c r="A3710">
        <v>2294</v>
      </c>
      <c r="B3710">
        <v>2121</v>
      </c>
      <c r="C3710">
        <f>_xlfn.XLOOKUP(ufc_fights_2[[#This Row],[r_fighter_id]],ufc_fighters[id],ufc_fighters[year],"xxx",0,1)</f>
        <v>1976</v>
      </c>
      <c r="D3710">
        <f>_xlfn.XLOOKUP(ufc_fights_2[[#This Row],[b_fighter_id]],ufc_fighters[id],ufc_fighters[year],"Prázdné",0,1)</f>
        <v>1982</v>
      </c>
      <c r="E3710" s="10">
        <f>YEAR(ufc_fights_2[[#This Row],[date]])-ufc_fights_2[[#This Row],[r_year]]</f>
        <v>37</v>
      </c>
      <c r="F3710" s="10">
        <f>YEAR(ufc_fights_2[[#This Row],[date]])-ufc_fights_2[[#This Row],[b_year]]</f>
        <v>31</v>
      </c>
      <c r="G3710">
        <v>0</v>
      </c>
      <c r="H3710">
        <v>0</v>
      </c>
      <c r="I3710">
        <v>0.18110000000000001</v>
      </c>
      <c r="J3710">
        <v>0.61629999999999996</v>
      </c>
      <c r="K3710">
        <v>0.1923</v>
      </c>
      <c r="L3710">
        <v>0.65480000000000005</v>
      </c>
      <c r="M3710">
        <v>0</v>
      </c>
      <c r="N3710">
        <v>0.125</v>
      </c>
      <c r="O3710">
        <v>0</v>
      </c>
      <c r="P3710">
        <v>0</v>
      </c>
      <c r="Q3710">
        <v>0</v>
      </c>
      <c r="R3710">
        <v>0</v>
      </c>
      <c r="S3710" s="2">
        <v>2.4305555555555555E-4</v>
      </c>
      <c r="T3710" s="2">
        <v>1.4467592592592592E-3</v>
      </c>
      <c r="U3710">
        <v>0.1583</v>
      </c>
      <c r="V3710">
        <v>0.57689999999999997</v>
      </c>
      <c r="W3710">
        <v>0.25</v>
      </c>
      <c r="X3710">
        <v>1</v>
      </c>
      <c r="Y3710">
        <v>1</v>
      </c>
      <c r="Z3710">
        <v>0.1789</v>
      </c>
      <c r="AA3710">
        <v>0.57450000000000001</v>
      </c>
      <c r="AB3710">
        <v>0.25</v>
      </c>
      <c r="AC3710">
        <v>0.8</v>
      </c>
      <c r="AD3710">
        <v>0</v>
      </c>
      <c r="AE3710">
        <v>1</v>
      </c>
      <c r="AF3710" t="s">
        <v>3915</v>
      </c>
      <c r="AG3710" s="2">
        <v>3.472222222222222E-3</v>
      </c>
      <c r="AH3710" t="s">
        <v>3911</v>
      </c>
      <c r="AI3710">
        <v>3</v>
      </c>
      <c r="AJ3710" t="s">
        <v>3940</v>
      </c>
      <c r="AK3710" s="3">
        <v>41440</v>
      </c>
      <c r="AL3710" s="10">
        <f>YEAR(ufc_fights_2[[#This Row],[date]])</f>
        <v>2013</v>
      </c>
      <c r="AM3710" t="s">
        <v>3983</v>
      </c>
      <c r="AN3710">
        <v>7</v>
      </c>
      <c r="AO3710" t="s">
        <v>3918</v>
      </c>
      <c r="AP3710">
        <f>IF(ufc_fights_2[[#This Row],[winner]]="Red",ufc_fights_2[[#This Row],[r_fighter_id]],ufc_fights_2[[#This Row],[b_fighter_id]])</f>
        <v>2121</v>
      </c>
      <c r="AQ3710" t="str">
        <f>_xlfn.XLOOKUP(ufc_fights_2[[#This Row],[winnerID]],ufc_fighters[id],ufc_fighters[fighter_name],"xxx",0,1)</f>
        <v>Stipe Miocic</v>
      </c>
    </row>
    <row r="3711" spans="1:43">
      <c r="A3711">
        <v>2121</v>
      </c>
      <c r="B3711">
        <v>1140</v>
      </c>
      <c r="C3711">
        <f>_xlfn.XLOOKUP(ufc_fights_2[[#This Row],[r_fighter_id]],ufc_fighters[id],ufc_fighters[year],"xxx",0,1)</f>
        <v>1982</v>
      </c>
      <c r="D3711">
        <f>_xlfn.XLOOKUP(ufc_fights_2[[#This Row],[b_fighter_id]],ufc_fighters[id],ufc_fighters[year],"Prázdné",0,1)</f>
        <v>1979</v>
      </c>
      <c r="E3711" s="10">
        <f>YEAR(ufc_fights_2[[#This Row],[date]])-ufc_fights_2[[#This Row],[r_year]]</f>
        <v>32</v>
      </c>
      <c r="F3711" s="10">
        <f>YEAR(ufc_fights_2[[#This Row],[date]])-ufc_fights_2[[#This Row],[b_year]]</f>
        <v>35</v>
      </c>
      <c r="G3711">
        <v>0</v>
      </c>
      <c r="H3711">
        <v>0</v>
      </c>
      <c r="I3711">
        <v>0.33689999999999998</v>
      </c>
      <c r="J3711">
        <v>0.35370000000000001</v>
      </c>
      <c r="K3711">
        <v>0.37559999999999999</v>
      </c>
      <c r="L3711">
        <v>0.37930000000000003</v>
      </c>
      <c r="M3711">
        <v>1</v>
      </c>
      <c r="N3711">
        <v>0.16669999999999999</v>
      </c>
      <c r="O3711">
        <v>0</v>
      </c>
      <c r="P3711">
        <v>0</v>
      </c>
      <c r="Q3711">
        <v>0</v>
      </c>
      <c r="R3711">
        <v>0</v>
      </c>
      <c r="S3711" s="2">
        <v>1.4467592592592592E-3</v>
      </c>
      <c r="T3711" s="2">
        <v>5.7870370370370373E-5</v>
      </c>
      <c r="U3711">
        <v>0.28399999999999997</v>
      </c>
      <c r="V3711">
        <v>0.29310000000000003</v>
      </c>
      <c r="W3711">
        <v>1</v>
      </c>
      <c r="X3711">
        <v>0.75</v>
      </c>
      <c r="Y3711">
        <v>0.70589999999999997</v>
      </c>
      <c r="Z3711">
        <v>0.29299999999999998</v>
      </c>
      <c r="AA3711">
        <v>0.34620000000000001</v>
      </c>
      <c r="AB3711">
        <v>0</v>
      </c>
      <c r="AC3711">
        <v>0.5</v>
      </c>
      <c r="AD3711">
        <v>0.58620000000000005</v>
      </c>
      <c r="AE3711">
        <v>0</v>
      </c>
      <c r="AF3711" t="s">
        <v>3915</v>
      </c>
      <c r="AG3711" s="2">
        <v>3.472222222222222E-3</v>
      </c>
      <c r="AH3711" t="s">
        <v>3911</v>
      </c>
      <c r="AI3711">
        <v>3</v>
      </c>
      <c r="AJ3711" t="s">
        <v>3914</v>
      </c>
      <c r="AK3711" s="3">
        <v>41664</v>
      </c>
      <c r="AL3711" s="10">
        <f>YEAR(ufc_fights_2[[#This Row],[date]])</f>
        <v>2014</v>
      </c>
      <c r="AM3711" t="s">
        <v>3983</v>
      </c>
      <c r="AN3711">
        <v>8</v>
      </c>
      <c r="AO3711" t="s">
        <v>3913</v>
      </c>
      <c r="AP3711">
        <f>IF(ufc_fights_2[[#This Row],[winner]]="Red",ufc_fights_2[[#This Row],[r_fighter_id]],ufc_fights_2[[#This Row],[b_fighter_id]])</f>
        <v>2121</v>
      </c>
      <c r="AQ3711" t="str">
        <f>_xlfn.XLOOKUP(ufc_fights_2[[#This Row],[winnerID]],ufc_fighters[id],ufc_fighters[fighter_name],"xxx",0,1)</f>
        <v>Stipe Miocic</v>
      </c>
    </row>
    <row r="3712" spans="1:43">
      <c r="A3712">
        <v>2121</v>
      </c>
      <c r="B3712">
        <v>1427</v>
      </c>
      <c r="C3712">
        <f>_xlfn.XLOOKUP(ufc_fights_2[[#This Row],[r_fighter_id]],ufc_fighters[id],ufc_fighters[year],"xxx",0,1)</f>
        <v>1982</v>
      </c>
      <c r="D3712">
        <f>_xlfn.XLOOKUP(ufc_fights_2[[#This Row],[b_fighter_id]],ufc_fighters[id],ufc_fighters[year],"Prázdné",0,1)</f>
        <v>1974</v>
      </c>
      <c r="E3712" s="10">
        <f>YEAR(ufc_fights_2[[#This Row],[date]])-ufc_fights_2[[#This Row],[r_year]]</f>
        <v>33</v>
      </c>
      <c r="F3712" s="10">
        <f>YEAR(ufc_fights_2[[#This Row],[date]])-ufc_fights_2[[#This Row],[b_year]]</f>
        <v>41</v>
      </c>
      <c r="G3712">
        <v>0</v>
      </c>
      <c r="H3712">
        <v>0</v>
      </c>
      <c r="I3712">
        <v>0.62780000000000002</v>
      </c>
      <c r="J3712">
        <v>0.34379999999999999</v>
      </c>
      <c r="K3712">
        <v>0.77800000000000002</v>
      </c>
      <c r="L3712">
        <v>0.42199999999999999</v>
      </c>
      <c r="M3712">
        <v>0.75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1.1446759259259259E-2</v>
      </c>
      <c r="T3712" s="2">
        <v>0</v>
      </c>
      <c r="U3712">
        <v>0.61050000000000004</v>
      </c>
      <c r="V3712">
        <v>0.32579999999999998</v>
      </c>
      <c r="W3712">
        <v>1</v>
      </c>
      <c r="X3712">
        <v>1</v>
      </c>
      <c r="Y3712">
        <v>0.8</v>
      </c>
      <c r="Z3712">
        <v>0.50529999999999997</v>
      </c>
      <c r="AA3712">
        <v>0.33329999999999999</v>
      </c>
      <c r="AB3712">
        <v>0.44440000000000002</v>
      </c>
      <c r="AC3712">
        <v>0.5</v>
      </c>
      <c r="AD3712">
        <v>0.85070000000000001</v>
      </c>
      <c r="AE3712">
        <v>0</v>
      </c>
      <c r="AF3712" t="s">
        <v>3910</v>
      </c>
      <c r="AG3712" s="2">
        <v>1.9328703703703704E-3</v>
      </c>
      <c r="AH3712" t="s">
        <v>3927</v>
      </c>
      <c r="AI3712">
        <v>5</v>
      </c>
      <c r="AJ3712" t="s">
        <v>3946</v>
      </c>
      <c r="AK3712" s="3">
        <v>42133</v>
      </c>
      <c r="AL3712" s="10">
        <f>YEAR(ufc_fights_2[[#This Row],[date]])</f>
        <v>2015</v>
      </c>
      <c r="AM3712" t="s">
        <v>3983</v>
      </c>
      <c r="AN3712">
        <v>43</v>
      </c>
      <c r="AO3712" t="s">
        <v>3913</v>
      </c>
      <c r="AP3712">
        <f>IF(ufc_fights_2[[#This Row],[winner]]="Red",ufc_fights_2[[#This Row],[r_fighter_id]],ufc_fights_2[[#This Row],[b_fighter_id]])</f>
        <v>2121</v>
      </c>
      <c r="AQ3712" t="str">
        <f>_xlfn.XLOOKUP(ufc_fights_2[[#This Row],[winnerID]],ufc_fighters[id],ufc_fighters[fighter_name],"xxx",0,1)</f>
        <v>Stipe Miocic</v>
      </c>
    </row>
    <row r="3713" spans="1:43">
      <c r="A3713">
        <v>2121</v>
      </c>
      <c r="B3713">
        <v>2303</v>
      </c>
      <c r="C3713">
        <f>_xlfn.XLOOKUP(ufc_fights_2[[#This Row],[r_fighter_id]],ufc_fighters[id],ufc_fighters[year],"xxx",0,1)</f>
        <v>1982</v>
      </c>
      <c r="D3713">
        <f>_xlfn.XLOOKUP(ufc_fights_2[[#This Row],[b_fighter_id]],ufc_fighters[id],ufc_fighters[year],"Prázdné",0,1)</f>
        <v>1986</v>
      </c>
      <c r="E3713" s="10">
        <f>YEAR(ufc_fights_2[[#This Row],[date]])-ufc_fights_2[[#This Row],[r_year]]</f>
        <v>36</v>
      </c>
      <c r="F3713" s="10">
        <f>YEAR(ufc_fights_2[[#This Row],[date]])-ufc_fights_2[[#This Row],[b_year]]</f>
        <v>32</v>
      </c>
      <c r="G3713">
        <v>0</v>
      </c>
      <c r="H3713">
        <v>0</v>
      </c>
      <c r="I3713">
        <v>0.73680000000000001</v>
      </c>
      <c r="J3713">
        <v>0.18579999999999999</v>
      </c>
      <c r="K3713">
        <v>0.81969999999999998</v>
      </c>
      <c r="L3713">
        <v>0.26190000000000002</v>
      </c>
      <c r="M3713">
        <v>0.42859999999999998</v>
      </c>
      <c r="N3713">
        <v>0</v>
      </c>
      <c r="O3713">
        <v>0</v>
      </c>
      <c r="P3713">
        <v>1</v>
      </c>
      <c r="Q3713">
        <v>0</v>
      </c>
      <c r="R3713">
        <v>0</v>
      </c>
      <c r="S3713" s="2">
        <v>1.0474537037037037E-2</v>
      </c>
      <c r="T3713" s="2">
        <v>2.3148148148148147E-5</v>
      </c>
      <c r="U3713">
        <v>0.67159999999999997</v>
      </c>
      <c r="V3713">
        <v>0.16039999999999999</v>
      </c>
      <c r="W3713">
        <v>0.81820000000000004</v>
      </c>
      <c r="X3713">
        <v>0.94120000000000004</v>
      </c>
      <c r="Y3713">
        <v>0</v>
      </c>
      <c r="Z3713">
        <v>0.71150000000000002</v>
      </c>
      <c r="AA3713">
        <v>0.18099999999999999</v>
      </c>
      <c r="AB3713">
        <v>0.83330000000000004</v>
      </c>
      <c r="AC3713">
        <v>0.25</v>
      </c>
      <c r="AD3713">
        <v>0.75680000000000003</v>
      </c>
      <c r="AE3713">
        <v>0</v>
      </c>
      <c r="AF3713" t="s">
        <v>3915</v>
      </c>
      <c r="AG3713" s="2">
        <v>3.472222222222222E-3</v>
      </c>
      <c r="AH3713" t="s">
        <v>3927</v>
      </c>
      <c r="AI3713">
        <v>5</v>
      </c>
      <c r="AJ3713" t="s">
        <v>3914</v>
      </c>
      <c r="AK3713" s="3">
        <v>43120</v>
      </c>
      <c r="AL3713" s="10">
        <f>YEAR(ufc_fights_2[[#This Row],[date]])</f>
        <v>2018</v>
      </c>
      <c r="AM3713" t="s">
        <v>3983</v>
      </c>
      <c r="AN3713">
        <v>61</v>
      </c>
      <c r="AO3713" t="s">
        <v>3913</v>
      </c>
      <c r="AP3713">
        <f>IF(ufc_fights_2[[#This Row],[winner]]="Red",ufc_fights_2[[#This Row],[r_fighter_id]],ufc_fights_2[[#This Row],[b_fighter_id]])</f>
        <v>2121</v>
      </c>
      <c r="AQ3713" t="str">
        <f>_xlfn.XLOOKUP(ufc_fights_2[[#This Row],[winnerID]],ufc_fighters[id],ufc_fighters[fighter_name],"xxx",0,1)</f>
        <v>Stipe Miocic</v>
      </c>
    </row>
    <row r="3714" spans="1:43">
      <c r="A3714">
        <v>618</v>
      </c>
      <c r="B3714">
        <v>2121</v>
      </c>
      <c r="C3714">
        <f>_xlfn.XLOOKUP(ufc_fights_2[[#This Row],[r_fighter_id]],ufc_fighters[id],ufc_fighters[year],"xxx",0,1)</f>
        <v>1979</v>
      </c>
      <c r="D3714">
        <f>_xlfn.XLOOKUP(ufc_fights_2[[#This Row],[b_fighter_id]],ufc_fighters[id],ufc_fighters[year],"Prázdné",0,1)</f>
        <v>1982</v>
      </c>
      <c r="E3714" s="10">
        <f>YEAR(ufc_fights_2[[#This Row],[date]])-ufc_fights_2[[#This Row],[r_year]]</f>
        <v>40</v>
      </c>
      <c r="F3714" s="10">
        <f>YEAR(ufc_fights_2[[#This Row],[date]])-ufc_fights_2[[#This Row],[b_year]]</f>
        <v>37</v>
      </c>
      <c r="G3714">
        <v>0</v>
      </c>
      <c r="H3714">
        <v>1</v>
      </c>
      <c r="I3714">
        <v>0.68820000000000003</v>
      </c>
      <c r="J3714">
        <v>0.53710000000000002</v>
      </c>
      <c r="K3714">
        <v>0.72560000000000002</v>
      </c>
      <c r="L3714">
        <v>0.55330000000000001</v>
      </c>
      <c r="M3714">
        <v>0.33329999999999999</v>
      </c>
      <c r="N3714">
        <v>0.33329999999999999</v>
      </c>
      <c r="O3714">
        <v>0</v>
      </c>
      <c r="P3714">
        <v>0</v>
      </c>
      <c r="Q3714">
        <v>0</v>
      </c>
      <c r="R3714">
        <v>0</v>
      </c>
      <c r="S3714" s="2">
        <v>2.0949074074074073E-3</v>
      </c>
      <c r="T3714" s="2">
        <v>1.0532407407407407E-3</v>
      </c>
      <c r="U3714">
        <v>0.66669999999999996</v>
      </c>
      <c r="V3714">
        <v>0.45739999999999997</v>
      </c>
      <c r="W3714">
        <v>1</v>
      </c>
      <c r="X3714">
        <v>0.90910000000000002</v>
      </c>
      <c r="Y3714">
        <v>0.90910000000000002</v>
      </c>
      <c r="Z3714">
        <v>0.66510000000000002</v>
      </c>
      <c r="AA3714">
        <v>0.52310000000000001</v>
      </c>
      <c r="AB3714">
        <v>0.77780000000000005</v>
      </c>
      <c r="AC3714">
        <v>0.67859999999999998</v>
      </c>
      <c r="AD3714">
        <v>0.77780000000000005</v>
      </c>
      <c r="AE3714">
        <v>0.33329999999999999</v>
      </c>
      <c r="AF3714" t="s">
        <v>3910</v>
      </c>
      <c r="AG3714" s="2">
        <v>2.8819444444444444E-3</v>
      </c>
      <c r="AH3714" t="s">
        <v>3927</v>
      </c>
      <c r="AI3714">
        <v>5</v>
      </c>
      <c r="AJ3714" t="s">
        <v>3914</v>
      </c>
      <c r="AK3714" s="3">
        <v>43694</v>
      </c>
      <c r="AL3714" s="10">
        <f>YEAR(ufc_fights_2[[#This Row],[date]])</f>
        <v>2019</v>
      </c>
      <c r="AM3714" t="s">
        <v>3983</v>
      </c>
      <c r="AN3714">
        <v>63</v>
      </c>
      <c r="AO3714" t="s">
        <v>3918</v>
      </c>
      <c r="AP3714">
        <f>IF(ufc_fights_2[[#This Row],[winner]]="Red",ufc_fights_2[[#This Row],[r_fighter_id]],ufc_fights_2[[#This Row],[b_fighter_id]])</f>
        <v>2121</v>
      </c>
      <c r="AQ3714" t="str">
        <f>_xlfn.XLOOKUP(ufc_fights_2[[#This Row],[winnerID]],ufc_fighters[id],ufc_fighters[fighter_name],"xxx",0,1)</f>
        <v>Stipe Miocic</v>
      </c>
    </row>
    <row r="3715" spans="1:43">
      <c r="A3715">
        <v>2699</v>
      </c>
      <c r="B3715">
        <v>8</v>
      </c>
      <c r="C3715">
        <f>_xlfn.XLOOKUP(ufc_fights_2[[#This Row],[r_fighter_id]],ufc_fighters[id],ufc_fighters[year],"xxx",0,1)</f>
        <v>1974</v>
      </c>
      <c r="D3715">
        <f>_xlfn.XLOOKUP(ufc_fights_2[[#This Row],[b_fighter_id]],ufc_fighters[id],ufc_fighters[year],"Prázdné",0,1)</f>
        <v>0</v>
      </c>
      <c r="E3715" s="10">
        <f>YEAR(ufc_fights_2[[#This Row],[date]])-ufc_fights_2[[#This Row],[r_year]]</f>
        <v>24</v>
      </c>
      <c r="F3715" s="10">
        <f>YEAR(ufc_fights_2[[#This Row],[date]])-ufc_fights_2[[#This Row],[b_year]]</f>
        <v>1998</v>
      </c>
      <c r="G3715">
        <v>2</v>
      </c>
      <c r="H3715">
        <v>0</v>
      </c>
      <c r="I3715">
        <v>0.68569999999999998</v>
      </c>
      <c r="J3715">
        <v>0.33329999999999999</v>
      </c>
      <c r="K3715">
        <v>0.77780000000000005</v>
      </c>
      <c r="L3715">
        <v>0.44929999999999998</v>
      </c>
      <c r="M3715">
        <v>0</v>
      </c>
      <c r="N3715">
        <v>0.5</v>
      </c>
      <c r="O3715">
        <v>0</v>
      </c>
      <c r="P3715">
        <v>0</v>
      </c>
      <c r="Q3715">
        <v>0</v>
      </c>
      <c r="R3715">
        <v>0</v>
      </c>
      <c r="S3715" s="2">
        <v>0</v>
      </c>
      <c r="T3715" s="2">
        <v>0</v>
      </c>
      <c r="U3715">
        <v>0.54549999999999998</v>
      </c>
      <c r="V3715">
        <v>0.33329999999999999</v>
      </c>
      <c r="W3715">
        <v>0</v>
      </c>
      <c r="X3715">
        <v>0.92310000000000003</v>
      </c>
      <c r="Y3715">
        <v>0</v>
      </c>
      <c r="Z3715">
        <v>0.77270000000000005</v>
      </c>
      <c r="AA3715">
        <v>0.28000000000000003</v>
      </c>
      <c r="AB3715">
        <v>0.57140000000000002</v>
      </c>
      <c r="AC3715">
        <v>0.28570000000000001</v>
      </c>
      <c r="AD3715">
        <v>0.5</v>
      </c>
      <c r="AE3715">
        <v>0.55559999999999998</v>
      </c>
      <c r="AF3715" t="s">
        <v>3910</v>
      </c>
      <c r="AG3715" s="2">
        <v>5.6365740740740742E-3</v>
      </c>
      <c r="AH3715" t="s">
        <v>4057</v>
      </c>
      <c r="AI3715">
        <v>1</v>
      </c>
      <c r="AJ3715" t="s">
        <v>3925</v>
      </c>
      <c r="AK3715" s="3">
        <v>36084</v>
      </c>
      <c r="AL3715" s="10">
        <f>YEAR(ufc_fights_2[[#This Row],[date]])</f>
        <v>1998</v>
      </c>
      <c r="AM3715" t="s">
        <v>3983</v>
      </c>
      <c r="AN3715">
        <v>135</v>
      </c>
      <c r="AO3715" t="s">
        <v>3913</v>
      </c>
      <c r="AP3715">
        <f>IF(ufc_fights_2[[#This Row],[winner]]="Red",ufc_fights_2[[#This Row],[r_fighter_id]],ufc_fights_2[[#This Row],[b_fighter_id]])</f>
        <v>2699</v>
      </c>
      <c r="AQ3715" t="str">
        <f>_xlfn.XLOOKUP(ufc_fights_2[[#This Row],[winnerID]],ufc_fighters[id],ufc_fighters[fighter_name],"xxx",0,1)</f>
        <v>Pedro Rizzo</v>
      </c>
    </row>
    <row r="3716" spans="1:43">
      <c r="A3716">
        <v>3458</v>
      </c>
      <c r="B3716">
        <v>2121</v>
      </c>
      <c r="C3716">
        <f>_xlfn.XLOOKUP(ufc_fights_2[[#This Row],[r_fighter_id]],ufc_fighters[id],ufc_fighters[year],"xxx",0,1)</f>
        <v>1977</v>
      </c>
      <c r="D3716">
        <f>_xlfn.XLOOKUP(ufc_fights_2[[#This Row],[b_fighter_id]],ufc_fighters[id],ufc_fighters[year],"Prázdné",0,1)</f>
        <v>1982</v>
      </c>
      <c r="E3716" s="10">
        <f>YEAR(ufc_fights_2[[#This Row],[date]])-ufc_fights_2[[#This Row],[r_year]]</f>
        <v>39</v>
      </c>
      <c r="F3716" s="10">
        <f>YEAR(ufc_fights_2[[#This Row],[date]])-ufc_fights_2[[#This Row],[b_year]]</f>
        <v>34</v>
      </c>
      <c r="G3716">
        <v>0</v>
      </c>
      <c r="H3716">
        <v>1</v>
      </c>
      <c r="I3716">
        <v>0.45450000000000002</v>
      </c>
      <c r="J3716">
        <v>0.6452</v>
      </c>
      <c r="K3716">
        <v>0.45450000000000002</v>
      </c>
      <c r="L3716">
        <v>0.6452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</v>
      </c>
      <c r="T3716" s="2">
        <v>2.3148148148148147E-5</v>
      </c>
      <c r="U3716">
        <v>0.25</v>
      </c>
      <c r="V3716">
        <v>0.47620000000000001</v>
      </c>
      <c r="W3716">
        <v>0.8</v>
      </c>
      <c r="X3716">
        <v>0.75</v>
      </c>
      <c r="Y3716">
        <v>1</v>
      </c>
      <c r="Z3716">
        <v>0.45450000000000002</v>
      </c>
      <c r="AA3716">
        <v>0.59260000000000002</v>
      </c>
      <c r="AB3716">
        <v>0</v>
      </c>
      <c r="AC3716">
        <v>1</v>
      </c>
      <c r="AD3716">
        <v>0</v>
      </c>
      <c r="AE3716">
        <v>1</v>
      </c>
      <c r="AF3716" t="s">
        <v>3910</v>
      </c>
      <c r="AG3716" s="2">
        <v>1.9328703703703704E-3</v>
      </c>
      <c r="AH3716" t="s">
        <v>3927</v>
      </c>
      <c r="AI3716">
        <v>5</v>
      </c>
      <c r="AJ3716" t="s">
        <v>3928</v>
      </c>
      <c r="AK3716" s="3">
        <v>42504</v>
      </c>
      <c r="AL3716" s="10">
        <f>YEAR(ufc_fights_2[[#This Row],[date]])</f>
        <v>2016</v>
      </c>
      <c r="AM3716" t="s">
        <v>3983</v>
      </c>
      <c r="AN3716">
        <v>82</v>
      </c>
      <c r="AO3716" t="s">
        <v>3918</v>
      </c>
      <c r="AP3716">
        <f>IF(ufc_fights_2[[#This Row],[winner]]="Red",ufc_fights_2[[#This Row],[r_fighter_id]],ufc_fights_2[[#This Row],[b_fighter_id]])</f>
        <v>2121</v>
      </c>
      <c r="AQ3716" t="str">
        <f>_xlfn.XLOOKUP(ufc_fights_2[[#This Row],[winnerID]],ufc_fighters[id],ufc_fighters[fighter_name],"xxx",0,1)</f>
        <v>Stipe Miocic</v>
      </c>
    </row>
    <row r="3717" spans="1:43">
      <c r="A3717">
        <v>2121</v>
      </c>
      <c r="B3717">
        <v>2411</v>
      </c>
      <c r="C3717">
        <f>_xlfn.XLOOKUP(ufc_fights_2[[#This Row],[r_fighter_id]],ufc_fighters[id],ufc_fighters[year],"xxx",0,1)</f>
        <v>1982</v>
      </c>
      <c r="D3717">
        <f>_xlfn.XLOOKUP(ufc_fights_2[[#This Row],[b_fighter_id]],ufc_fighters[id],ufc_fighters[year],"Prázdné",0,1)</f>
        <v>1980</v>
      </c>
      <c r="E3717" s="10">
        <f>YEAR(ufc_fights_2[[#This Row],[date]])-ufc_fights_2[[#This Row],[r_year]]</f>
        <v>34</v>
      </c>
      <c r="F3717" s="10">
        <f>YEAR(ufc_fights_2[[#This Row],[date]])-ufc_fights_2[[#This Row],[b_year]]</f>
        <v>36</v>
      </c>
      <c r="G3717">
        <v>0</v>
      </c>
      <c r="H3717">
        <v>1</v>
      </c>
      <c r="I3717">
        <v>0.56669999999999998</v>
      </c>
      <c r="J3717">
        <v>0.52939999999999998</v>
      </c>
      <c r="K3717">
        <v>0.56669999999999998</v>
      </c>
      <c r="L3717">
        <v>0.52939999999999998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0</v>
      </c>
      <c r="S3717" s="2">
        <v>2.4305555555555555E-4</v>
      </c>
      <c r="T3717" s="2">
        <v>6.9444444444444444E-5</v>
      </c>
      <c r="U3717">
        <v>0.56359999999999999</v>
      </c>
      <c r="V3717">
        <v>0.5</v>
      </c>
      <c r="W3717">
        <v>0.6</v>
      </c>
      <c r="X3717">
        <v>0</v>
      </c>
      <c r="Y3717">
        <v>1</v>
      </c>
      <c r="Z3717">
        <v>0.44440000000000002</v>
      </c>
      <c r="AA3717">
        <v>0.5</v>
      </c>
      <c r="AB3717">
        <v>0.66669999999999996</v>
      </c>
      <c r="AC3717">
        <v>0.66669999999999996</v>
      </c>
      <c r="AD3717">
        <v>0.8</v>
      </c>
      <c r="AE3717">
        <v>0</v>
      </c>
      <c r="AF3717" t="s">
        <v>3910</v>
      </c>
      <c r="AG3717" s="2">
        <v>3.0902777777777777E-3</v>
      </c>
      <c r="AH3717" t="s">
        <v>3927</v>
      </c>
      <c r="AI3717">
        <v>5</v>
      </c>
      <c r="AJ3717" t="s">
        <v>3931</v>
      </c>
      <c r="AK3717" s="3">
        <v>42623</v>
      </c>
      <c r="AL3717" s="10">
        <f>YEAR(ufc_fights_2[[#This Row],[date]])</f>
        <v>2016</v>
      </c>
      <c r="AM3717" t="s">
        <v>3983</v>
      </c>
      <c r="AN3717">
        <v>133</v>
      </c>
      <c r="AO3717" t="s">
        <v>3913</v>
      </c>
      <c r="AP3717">
        <f>IF(ufc_fights_2[[#This Row],[winner]]="Red",ufc_fights_2[[#This Row],[r_fighter_id]],ufc_fights_2[[#This Row],[b_fighter_id]])</f>
        <v>2121</v>
      </c>
      <c r="AQ3717" t="str">
        <f>_xlfn.XLOOKUP(ufc_fights_2[[#This Row],[winnerID]],ufc_fighters[id],ufc_fighters[fighter_name],"xxx",0,1)</f>
        <v>Stipe Miocic</v>
      </c>
    </row>
    <row r="3718" spans="1:43">
      <c r="A3718">
        <v>2121</v>
      </c>
      <c r="B3718">
        <v>1934</v>
      </c>
      <c r="C3718">
        <f>_xlfn.XLOOKUP(ufc_fights_2[[#This Row],[r_fighter_id]],ufc_fighters[id],ufc_fighters[year],"xxx",0,1)</f>
        <v>1982</v>
      </c>
      <c r="D3718">
        <f>_xlfn.XLOOKUP(ufc_fights_2[[#This Row],[b_fighter_id]],ufc_fighters[id],ufc_fighters[year],"Prázdné",0,1)</f>
        <v>1980</v>
      </c>
      <c r="E3718" s="10">
        <f>YEAR(ufc_fights_2[[#This Row],[date]])-ufc_fights_2[[#This Row],[r_year]]</f>
        <v>32</v>
      </c>
      <c r="F3718" s="10">
        <f>YEAR(ufc_fights_2[[#This Row],[date]])-ufc_fights_2[[#This Row],[b_year]]</f>
        <v>34</v>
      </c>
      <c r="G3718">
        <v>1</v>
      </c>
      <c r="H3718">
        <v>0</v>
      </c>
      <c r="I3718">
        <v>0.57140000000000002</v>
      </c>
      <c r="J3718">
        <v>0.25</v>
      </c>
      <c r="K3718">
        <v>0.61109999999999998</v>
      </c>
      <c r="L3718">
        <v>0.25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4.6296296296296294E-5</v>
      </c>
      <c r="T3718" s="2">
        <v>0</v>
      </c>
      <c r="U3718">
        <v>0.5</v>
      </c>
      <c r="V3718">
        <v>0.28570000000000001</v>
      </c>
      <c r="W3718">
        <v>0</v>
      </c>
      <c r="X3718">
        <v>1</v>
      </c>
      <c r="Y3718">
        <v>0</v>
      </c>
      <c r="Z3718">
        <v>0.5</v>
      </c>
      <c r="AA3718">
        <v>0.25</v>
      </c>
      <c r="AB3718">
        <v>0</v>
      </c>
      <c r="AC3718">
        <v>0</v>
      </c>
      <c r="AD3718">
        <v>0.75</v>
      </c>
      <c r="AE3718">
        <v>0</v>
      </c>
      <c r="AF3718" t="s">
        <v>3910</v>
      </c>
      <c r="AG3718" s="2">
        <v>4.0509259259259258E-4</v>
      </c>
      <c r="AH3718" t="s">
        <v>3927</v>
      </c>
      <c r="AI3718">
        <v>5</v>
      </c>
      <c r="AJ3718" t="s">
        <v>3939</v>
      </c>
      <c r="AK3718" s="3">
        <v>41790</v>
      </c>
      <c r="AL3718" s="10">
        <f>YEAR(ufc_fights_2[[#This Row],[date]])</f>
        <v>2014</v>
      </c>
      <c r="AM3718" t="s">
        <v>3983</v>
      </c>
      <c r="AN3718">
        <v>135</v>
      </c>
      <c r="AO3718" t="s">
        <v>3913</v>
      </c>
      <c r="AP3718">
        <f>IF(ufc_fights_2[[#This Row],[winner]]="Red",ufc_fights_2[[#This Row],[r_fighter_id]],ufc_fights_2[[#This Row],[b_fighter_id]])</f>
        <v>2121</v>
      </c>
      <c r="AQ3718" t="str">
        <f>_xlfn.XLOOKUP(ufc_fights_2[[#This Row],[winnerID]],ufc_fighters[id],ufc_fighters[fighter_name],"xxx",0,1)</f>
        <v>Stipe Miocic</v>
      </c>
    </row>
    <row r="3719" spans="1:43">
      <c r="A3719">
        <v>2121</v>
      </c>
      <c r="B3719">
        <v>722</v>
      </c>
      <c r="C3719">
        <f>_xlfn.XLOOKUP(ufc_fights_2[[#This Row],[r_fighter_id]],ufc_fighters[id],ufc_fighters[year],"xxx",0,1)</f>
        <v>1982</v>
      </c>
      <c r="D3719">
        <f>_xlfn.XLOOKUP(ufc_fights_2[[#This Row],[b_fighter_id]],ufc_fighters[id],ufc_fighters[year],"Prázdné",0,1)</f>
        <v>1986</v>
      </c>
      <c r="E3719" s="10">
        <f>YEAR(ufc_fights_2[[#This Row],[date]])-ufc_fights_2[[#This Row],[r_year]]</f>
        <v>30</v>
      </c>
      <c r="F3719" s="10">
        <f>YEAR(ufc_fights_2[[#This Row],[date]])-ufc_fights_2[[#This Row],[b_year]]</f>
        <v>26</v>
      </c>
      <c r="G3719">
        <v>1</v>
      </c>
      <c r="H3719">
        <v>0</v>
      </c>
      <c r="I3719">
        <v>0.47060000000000002</v>
      </c>
      <c r="J3719">
        <v>0.38890000000000002</v>
      </c>
      <c r="K3719">
        <v>0.52629999999999999</v>
      </c>
      <c r="L3719">
        <v>0.38890000000000002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4.6296296296296294E-5</v>
      </c>
      <c r="T3719" s="2">
        <v>0</v>
      </c>
      <c r="U3719">
        <v>0.47060000000000002</v>
      </c>
      <c r="V3719">
        <v>0.38890000000000002</v>
      </c>
      <c r="W3719">
        <v>0</v>
      </c>
      <c r="X3719">
        <v>0</v>
      </c>
      <c r="Y3719">
        <v>0</v>
      </c>
      <c r="Z3719">
        <v>0.35709999999999997</v>
      </c>
      <c r="AA3719">
        <v>0.35289999999999999</v>
      </c>
      <c r="AB3719">
        <v>0</v>
      </c>
      <c r="AC3719">
        <v>1</v>
      </c>
      <c r="AD3719">
        <v>1</v>
      </c>
      <c r="AE3719">
        <v>0</v>
      </c>
      <c r="AF3719" t="s">
        <v>3910</v>
      </c>
      <c r="AG3719" s="2">
        <v>4.9768518518518521E-4</v>
      </c>
      <c r="AH3719" t="s">
        <v>3911</v>
      </c>
      <c r="AI3719">
        <v>3</v>
      </c>
      <c r="AJ3719" t="s">
        <v>3928</v>
      </c>
      <c r="AK3719" s="3">
        <v>40954</v>
      </c>
      <c r="AL3719" s="10">
        <f>YEAR(ufc_fights_2[[#This Row],[date]])</f>
        <v>2012</v>
      </c>
      <c r="AM3719" t="s">
        <v>3983</v>
      </c>
      <c r="AN3719">
        <v>137</v>
      </c>
      <c r="AO3719" t="s">
        <v>3913</v>
      </c>
      <c r="AP3719">
        <f>IF(ufc_fights_2[[#This Row],[winner]]="Red",ufc_fights_2[[#This Row],[r_fighter_id]],ufc_fights_2[[#This Row],[b_fighter_id]])</f>
        <v>2121</v>
      </c>
      <c r="AQ3719" t="str">
        <f>_xlfn.XLOOKUP(ufc_fights_2[[#This Row],[winnerID]],ufc_fighters[id],ufc_fighters[fighter_name],"xxx",0,1)</f>
        <v>Stipe Miocic</v>
      </c>
    </row>
    <row r="3720" spans="1:43">
      <c r="A3720">
        <v>3178</v>
      </c>
      <c r="B3720">
        <v>134</v>
      </c>
      <c r="C3720">
        <f>_xlfn.XLOOKUP(ufc_fights_2[[#This Row],[r_fighter_id]],ufc_fighters[id],ufc_fighters[year],"xxx",0,1)</f>
        <v>1976</v>
      </c>
      <c r="D3720">
        <f>_xlfn.XLOOKUP(ufc_fights_2[[#This Row],[b_fighter_id]],ufc_fighters[id],ufc_fighters[year],"Prázdné",0,1)</f>
        <v>1979</v>
      </c>
      <c r="E3720" s="10">
        <f>YEAR(ufc_fights_2[[#This Row],[date]])-ufc_fights_2[[#This Row],[r_year]]</f>
        <v>30</v>
      </c>
      <c r="F3720" s="10">
        <f>YEAR(ufc_fights_2[[#This Row],[date]])-ufc_fights_2[[#This Row],[b_year]]</f>
        <v>27</v>
      </c>
      <c r="G3720">
        <v>0</v>
      </c>
      <c r="H3720">
        <v>0</v>
      </c>
      <c r="I3720">
        <v>0.36880000000000002</v>
      </c>
      <c r="J3720">
        <v>0.20180000000000001</v>
      </c>
      <c r="K3720">
        <v>0.37359999999999999</v>
      </c>
      <c r="L3720">
        <v>0.20610000000000001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5.2083333333333333E-4</v>
      </c>
      <c r="T3720" s="2">
        <v>0</v>
      </c>
      <c r="U3720">
        <v>0.29570000000000002</v>
      </c>
      <c r="V3720">
        <v>0.13400000000000001</v>
      </c>
      <c r="W3720">
        <v>0.77780000000000005</v>
      </c>
      <c r="X3720">
        <v>0.91669999999999996</v>
      </c>
      <c r="Y3720">
        <v>0.95</v>
      </c>
      <c r="Z3720">
        <v>0.34920000000000001</v>
      </c>
      <c r="AA3720">
        <v>0.1988</v>
      </c>
      <c r="AB3720">
        <v>0.81820000000000004</v>
      </c>
      <c r="AC3720">
        <v>0.4</v>
      </c>
      <c r="AD3720">
        <v>0</v>
      </c>
      <c r="AE3720">
        <v>0</v>
      </c>
      <c r="AF3720" t="s">
        <v>3915</v>
      </c>
      <c r="AG3720" s="2">
        <v>3.472222222222222E-3</v>
      </c>
      <c r="AH3720" t="s">
        <v>3927</v>
      </c>
      <c r="AI3720">
        <v>5</v>
      </c>
      <c r="AJ3720" t="s">
        <v>3925</v>
      </c>
      <c r="AK3720" s="3">
        <v>38906</v>
      </c>
      <c r="AL3720" s="10">
        <f>YEAR(ufc_fights_2[[#This Row],[date]])</f>
        <v>2006</v>
      </c>
      <c r="AM3720" t="s">
        <v>3983</v>
      </c>
      <c r="AN3720">
        <v>1</v>
      </c>
      <c r="AO3720" t="s">
        <v>3913</v>
      </c>
      <c r="AP3720">
        <f>IF(ufc_fights_2[[#This Row],[winner]]="Red",ufc_fights_2[[#This Row],[r_fighter_id]],ufc_fights_2[[#This Row],[b_fighter_id]])</f>
        <v>3178</v>
      </c>
      <c r="AQ3720" t="str">
        <f>_xlfn.XLOOKUP(ufc_fights_2[[#This Row],[winnerID]],ufc_fighters[id],ufc_fighters[fighter_name],"xxx",0,1)</f>
        <v>Tim Sylvia</v>
      </c>
    </row>
    <row r="3721" spans="1:43">
      <c r="A3721">
        <v>3178</v>
      </c>
      <c r="B3721">
        <v>3221</v>
      </c>
      <c r="C3721">
        <f>_xlfn.XLOOKUP(ufc_fights_2[[#This Row],[r_fighter_id]],ufc_fighters[id],ufc_fighters[year],"xxx",0,1)</f>
        <v>1976</v>
      </c>
      <c r="D3721">
        <f>_xlfn.XLOOKUP(ufc_fights_2[[#This Row],[b_fighter_id]],ufc_fighters[id],ufc_fighters[year],"Prázdné",0,1)</f>
        <v>1965</v>
      </c>
      <c r="E3721" s="10">
        <f>YEAR(ufc_fights_2[[#This Row],[date]])-ufc_fights_2[[#This Row],[r_year]]</f>
        <v>29</v>
      </c>
      <c r="F3721" s="10">
        <f>YEAR(ufc_fights_2[[#This Row],[date]])-ufc_fights_2[[#This Row],[b_year]]</f>
        <v>40</v>
      </c>
      <c r="G3721">
        <v>1</v>
      </c>
      <c r="H3721">
        <v>0</v>
      </c>
      <c r="I3721">
        <v>0.44929999999999998</v>
      </c>
      <c r="J3721">
        <v>0.32500000000000001</v>
      </c>
      <c r="K3721">
        <v>0.45710000000000001</v>
      </c>
      <c r="L3721">
        <v>0.32500000000000001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1.1574074074074073E-5</v>
      </c>
      <c r="T3721" s="2">
        <v>0</v>
      </c>
      <c r="U3721">
        <v>0.37290000000000001</v>
      </c>
      <c r="V3721">
        <v>0.25</v>
      </c>
      <c r="W3721">
        <v>1</v>
      </c>
      <c r="X3721">
        <v>0.875</v>
      </c>
      <c r="Y3721">
        <v>1</v>
      </c>
      <c r="Z3721">
        <v>0.43080000000000002</v>
      </c>
      <c r="AA3721">
        <v>0.32500000000000001</v>
      </c>
      <c r="AB3721">
        <v>0.75</v>
      </c>
      <c r="AC3721">
        <v>0</v>
      </c>
      <c r="AD3721">
        <v>0</v>
      </c>
      <c r="AE3721">
        <v>0</v>
      </c>
      <c r="AF3721" t="s">
        <v>3910</v>
      </c>
      <c r="AG3721" s="2">
        <v>3.460648148148148E-3</v>
      </c>
      <c r="AH3721" t="s">
        <v>3911</v>
      </c>
      <c r="AI3721">
        <v>3</v>
      </c>
      <c r="AJ3721" t="s">
        <v>3939</v>
      </c>
      <c r="AK3721" s="3">
        <v>38584</v>
      </c>
      <c r="AL3721" s="10">
        <f>YEAR(ufc_fights_2[[#This Row],[date]])</f>
        <v>2005</v>
      </c>
      <c r="AM3721" t="s">
        <v>3983</v>
      </c>
      <c r="AN3721">
        <v>1</v>
      </c>
      <c r="AO3721" t="s">
        <v>3913</v>
      </c>
      <c r="AP3721">
        <f>IF(ufc_fights_2[[#This Row],[winner]]="Red",ufc_fights_2[[#This Row],[r_fighter_id]],ufc_fights_2[[#This Row],[b_fighter_id]])</f>
        <v>3178</v>
      </c>
      <c r="AQ3721" t="str">
        <f>_xlfn.XLOOKUP(ufc_fights_2[[#This Row],[winnerID]],ufc_fighters[id],ufc_fighters[fighter_name],"xxx",0,1)</f>
        <v>Tim Sylvia</v>
      </c>
    </row>
    <row r="3722" spans="1:43">
      <c r="A3722">
        <v>3178</v>
      </c>
      <c r="B3722">
        <v>2037</v>
      </c>
      <c r="C3722">
        <f>_xlfn.XLOOKUP(ufc_fights_2[[#This Row],[r_fighter_id]],ufc_fighters[id],ufc_fighters[year],"xxx",0,1)</f>
        <v>1976</v>
      </c>
      <c r="D3722">
        <f>_xlfn.XLOOKUP(ufc_fights_2[[#This Row],[b_fighter_id]],ufc_fighters[id],ufc_fighters[year],"Prázdné",0,1)</f>
        <v>1976</v>
      </c>
      <c r="E3722" s="10">
        <f>YEAR(ufc_fights_2[[#This Row],[date]])-ufc_fights_2[[#This Row],[r_year]]</f>
        <v>27</v>
      </c>
      <c r="F3722" s="10">
        <f>YEAR(ufc_fights_2[[#This Row],[date]])-ufc_fights_2[[#This Row],[b_year]]</f>
        <v>27</v>
      </c>
      <c r="G3722">
        <v>1</v>
      </c>
      <c r="H3722">
        <v>0</v>
      </c>
      <c r="I3722">
        <v>0.29409999999999997</v>
      </c>
      <c r="J3722">
        <v>0.28000000000000003</v>
      </c>
      <c r="K3722">
        <v>0.29409999999999997</v>
      </c>
      <c r="L3722">
        <v>0.28000000000000003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4.6296296296296294E-5</v>
      </c>
      <c r="T3722" s="2">
        <v>0</v>
      </c>
      <c r="U3722">
        <v>0.29409999999999997</v>
      </c>
      <c r="V3722">
        <v>0.21740000000000001</v>
      </c>
      <c r="W3722">
        <v>0</v>
      </c>
      <c r="X3722">
        <v>0</v>
      </c>
      <c r="Y3722">
        <v>1</v>
      </c>
      <c r="Z3722">
        <v>0.2069</v>
      </c>
      <c r="AA3722">
        <v>0.28000000000000003</v>
      </c>
      <c r="AB3722">
        <v>0</v>
      </c>
      <c r="AC3722">
        <v>0</v>
      </c>
      <c r="AD3722">
        <v>0.8</v>
      </c>
      <c r="AE3722">
        <v>0</v>
      </c>
      <c r="AF3722" t="s">
        <v>3910</v>
      </c>
      <c r="AG3722" s="2">
        <v>1.3194444444444445E-3</v>
      </c>
      <c r="AH3722" t="s">
        <v>3927</v>
      </c>
      <c r="AI3722">
        <v>5</v>
      </c>
      <c r="AJ3722" t="s">
        <v>3925</v>
      </c>
      <c r="AK3722" s="3">
        <v>37890</v>
      </c>
      <c r="AL3722" s="10">
        <f>YEAR(ufc_fights_2[[#This Row],[date]])</f>
        <v>2003</v>
      </c>
      <c r="AM3722" t="s">
        <v>3983</v>
      </c>
      <c r="AN3722">
        <v>1</v>
      </c>
      <c r="AO3722" t="s">
        <v>3913</v>
      </c>
      <c r="AP3722">
        <f>IF(ufc_fights_2[[#This Row],[winner]]="Red",ufc_fights_2[[#This Row],[r_fighter_id]],ufc_fights_2[[#This Row],[b_fighter_id]])</f>
        <v>3178</v>
      </c>
      <c r="AQ3722" t="str">
        <f>_xlfn.XLOOKUP(ufc_fights_2[[#This Row],[winnerID]],ufc_fighters[id],ufc_fighters[fighter_name],"xxx",0,1)</f>
        <v>Tim Sylvia</v>
      </c>
    </row>
    <row r="3723" spans="1:43">
      <c r="A3723">
        <v>3178</v>
      </c>
      <c r="B3723">
        <v>2975</v>
      </c>
      <c r="C3723">
        <f>_xlfn.XLOOKUP(ufc_fights_2[[#This Row],[r_fighter_id]],ufc_fighters[id],ufc_fighters[year],"xxx",0,1)</f>
        <v>1976</v>
      </c>
      <c r="D3723">
        <f>_xlfn.XLOOKUP(ufc_fights_2[[#This Row],[b_fighter_id]],ufc_fighters[id],ufc_fighters[year],"Prázdné",0,1)</f>
        <v>1974</v>
      </c>
      <c r="E3723" s="10">
        <f>YEAR(ufc_fights_2[[#This Row],[date]])-ufc_fights_2[[#This Row],[r_year]]</f>
        <v>30</v>
      </c>
      <c r="F3723" s="10">
        <f>YEAR(ufc_fights_2[[#This Row],[date]])-ufc_fights_2[[#This Row],[b_year]]</f>
        <v>32</v>
      </c>
      <c r="G3723">
        <v>0</v>
      </c>
      <c r="H3723">
        <v>0</v>
      </c>
      <c r="I3723">
        <v>0.3795</v>
      </c>
      <c r="J3723">
        <v>0.45569999999999999</v>
      </c>
      <c r="K3723">
        <v>0.49640000000000001</v>
      </c>
      <c r="L3723">
        <v>0.5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2.2800925925925927E-3</v>
      </c>
      <c r="T3723" s="2">
        <v>7.8703703703703705E-4</v>
      </c>
      <c r="U3723">
        <v>0.2757</v>
      </c>
      <c r="V3723">
        <v>0.23080000000000001</v>
      </c>
      <c r="W3723">
        <v>0.875</v>
      </c>
      <c r="X3723">
        <v>0.86670000000000003</v>
      </c>
      <c r="Y3723">
        <v>0.6875</v>
      </c>
      <c r="Z3723">
        <v>0.34160000000000001</v>
      </c>
      <c r="AA3723">
        <v>0.43840000000000001</v>
      </c>
      <c r="AB3723">
        <v>0.7</v>
      </c>
      <c r="AC3723">
        <v>0.66669999999999996</v>
      </c>
      <c r="AD3723">
        <v>1</v>
      </c>
      <c r="AE3723">
        <v>0</v>
      </c>
      <c r="AF3723" t="s">
        <v>3915</v>
      </c>
      <c r="AG3723" s="2">
        <v>3.472222222222222E-3</v>
      </c>
      <c r="AH3723" t="s">
        <v>3911</v>
      </c>
      <c r="AI3723">
        <v>3</v>
      </c>
      <c r="AJ3723" t="s">
        <v>3925</v>
      </c>
      <c r="AK3723" s="3">
        <v>38733</v>
      </c>
      <c r="AL3723" s="10">
        <f>YEAR(ufc_fights_2[[#This Row],[date]])</f>
        <v>2006</v>
      </c>
      <c r="AM3723" t="s">
        <v>3983</v>
      </c>
      <c r="AN3723">
        <v>1</v>
      </c>
      <c r="AO3723" t="s">
        <v>3913</v>
      </c>
      <c r="AP3723">
        <f>IF(ufc_fights_2[[#This Row],[winner]]="Red",ufc_fights_2[[#This Row],[r_fighter_id]],ufc_fights_2[[#This Row],[b_fighter_id]])</f>
        <v>3178</v>
      </c>
      <c r="AQ3723" t="str">
        <f>_xlfn.XLOOKUP(ufc_fights_2[[#This Row],[winnerID]],ufc_fighters[id],ufc_fighters[fighter_name],"xxx",0,1)</f>
        <v>Tim Sylvia</v>
      </c>
    </row>
    <row r="3724" spans="1:43">
      <c r="A3724">
        <v>3178</v>
      </c>
      <c r="B3724">
        <v>2729</v>
      </c>
      <c r="C3724">
        <f>_xlfn.XLOOKUP(ufc_fights_2[[#This Row],[r_fighter_id]],ufc_fighters[id],ufc_fighters[year],"xxx",0,1)</f>
        <v>1976</v>
      </c>
      <c r="D3724">
        <f>_xlfn.XLOOKUP(ufc_fights_2[[#This Row],[b_fighter_id]],ufc_fighters[id],ufc_fighters[year],"Prázdné",0,1)</f>
        <v>1977</v>
      </c>
      <c r="E3724" s="10">
        <f>YEAR(ufc_fights_2[[#This Row],[date]])-ufc_fights_2[[#This Row],[r_year]]</f>
        <v>27</v>
      </c>
      <c r="F3724" s="10">
        <f>YEAR(ufc_fights_2[[#This Row],[date]])-ufc_fights_2[[#This Row],[b_year]]</f>
        <v>26</v>
      </c>
      <c r="G3724">
        <v>1</v>
      </c>
      <c r="H3724">
        <v>0</v>
      </c>
      <c r="I3724">
        <v>0.48</v>
      </c>
      <c r="J3724">
        <v>0.7</v>
      </c>
      <c r="K3724">
        <v>0.53569999999999995</v>
      </c>
      <c r="L3724">
        <v>0.76919999999999999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 s="2">
        <v>9.0277777777777774E-4</v>
      </c>
      <c r="T3724" s="2">
        <v>0</v>
      </c>
      <c r="U3724">
        <v>0.43480000000000002</v>
      </c>
      <c r="V3724">
        <v>0.57140000000000002</v>
      </c>
      <c r="W3724">
        <v>1</v>
      </c>
      <c r="X3724">
        <v>1</v>
      </c>
      <c r="Y3724">
        <v>1</v>
      </c>
      <c r="Z3724">
        <v>0.38890000000000002</v>
      </c>
      <c r="AA3724">
        <v>0.66669999999999996</v>
      </c>
      <c r="AB3724">
        <v>0</v>
      </c>
      <c r="AC3724">
        <v>1</v>
      </c>
      <c r="AD3724">
        <v>0.71430000000000005</v>
      </c>
      <c r="AE3724">
        <v>0</v>
      </c>
      <c r="AF3724" t="s">
        <v>3910</v>
      </c>
      <c r="AG3724" s="2">
        <v>2.1875000000000002E-3</v>
      </c>
      <c r="AH3724" t="s">
        <v>3927</v>
      </c>
      <c r="AI3724">
        <v>5</v>
      </c>
      <c r="AJ3724" t="s">
        <v>3925</v>
      </c>
      <c r="AK3724" s="3">
        <v>37680</v>
      </c>
      <c r="AL3724" s="10">
        <f>YEAR(ufc_fights_2[[#This Row],[date]])</f>
        <v>2003</v>
      </c>
      <c r="AM3724" t="s">
        <v>3983</v>
      </c>
      <c r="AN3724">
        <v>36</v>
      </c>
      <c r="AO3724" t="s">
        <v>3913</v>
      </c>
      <c r="AP3724">
        <f>IF(ufc_fights_2[[#This Row],[winner]]="Red",ufc_fights_2[[#This Row],[r_fighter_id]],ufc_fights_2[[#This Row],[b_fighter_id]])</f>
        <v>3178</v>
      </c>
      <c r="AQ3724" t="str">
        <f>_xlfn.XLOOKUP(ufc_fights_2[[#This Row],[winnerID]],ufc_fighters[id],ufc_fighters[fighter_name],"xxx",0,1)</f>
        <v>Tim Sylvia</v>
      </c>
    </row>
    <row r="3725" spans="1:43">
      <c r="A3725">
        <v>3178</v>
      </c>
      <c r="B3725">
        <v>2163</v>
      </c>
      <c r="C3725">
        <f>_xlfn.XLOOKUP(ufc_fights_2[[#This Row],[r_fighter_id]],ufc_fighters[id],ufc_fighters[year],"xxx",0,1)</f>
        <v>1976</v>
      </c>
      <c r="D3725">
        <f>_xlfn.XLOOKUP(ufc_fights_2[[#This Row],[b_fighter_id]],ufc_fighters[id],ufc_fighters[year],"Prázdné",0,1)</f>
        <v>1971</v>
      </c>
      <c r="E3725" s="10">
        <f>YEAR(ufc_fights_2[[#This Row],[date]])-ufc_fights_2[[#This Row],[r_year]]</f>
        <v>30</v>
      </c>
      <c r="F3725" s="10">
        <f>YEAR(ufc_fights_2[[#This Row],[date]])-ufc_fights_2[[#This Row],[b_year]]</f>
        <v>35</v>
      </c>
      <c r="G3725">
        <v>0</v>
      </c>
      <c r="H3725">
        <v>0</v>
      </c>
      <c r="I3725">
        <v>0.28000000000000003</v>
      </c>
      <c r="J3725">
        <v>0.24</v>
      </c>
      <c r="K3725">
        <v>0.42920000000000003</v>
      </c>
      <c r="L3725">
        <v>0.5</v>
      </c>
      <c r="M3725">
        <v>0</v>
      </c>
      <c r="N3725">
        <v>7.6899999999999996E-2</v>
      </c>
      <c r="O3725">
        <v>1</v>
      </c>
      <c r="P3725">
        <v>2</v>
      </c>
      <c r="Q3725">
        <v>1</v>
      </c>
      <c r="R3725">
        <v>1</v>
      </c>
      <c r="S3725" s="2">
        <v>3.9814814814814817E-3</v>
      </c>
      <c r="T3725" s="2">
        <v>3.5763888888888889E-3</v>
      </c>
      <c r="U3725">
        <v>0.17760000000000001</v>
      </c>
      <c r="V3725">
        <v>0.21279999999999999</v>
      </c>
      <c r="W3725">
        <v>1</v>
      </c>
      <c r="X3725">
        <v>0.95240000000000002</v>
      </c>
      <c r="Y3725">
        <v>0</v>
      </c>
      <c r="Z3725">
        <v>0.18540000000000001</v>
      </c>
      <c r="AA3725">
        <v>0.16669999999999999</v>
      </c>
      <c r="AB3725">
        <v>0</v>
      </c>
      <c r="AC3725">
        <v>0</v>
      </c>
      <c r="AD3725">
        <v>0.875</v>
      </c>
      <c r="AE3725">
        <v>0.42859999999999998</v>
      </c>
      <c r="AF3725" t="s">
        <v>3915</v>
      </c>
      <c r="AG3725" s="2">
        <v>3.472222222222222E-3</v>
      </c>
      <c r="AH3725" t="s">
        <v>3927</v>
      </c>
      <c r="AI3725">
        <v>5</v>
      </c>
      <c r="AJ3725" t="s">
        <v>3925</v>
      </c>
      <c r="AK3725" s="3">
        <v>39039</v>
      </c>
      <c r="AL3725" s="10">
        <f>YEAR(ufc_fights_2[[#This Row],[date]])</f>
        <v>2006</v>
      </c>
      <c r="AM3725" t="s">
        <v>3983</v>
      </c>
      <c r="AN3725">
        <v>56</v>
      </c>
      <c r="AO3725" t="s">
        <v>3913</v>
      </c>
      <c r="AP3725">
        <f>IF(ufc_fights_2[[#This Row],[winner]]="Red",ufc_fights_2[[#This Row],[r_fighter_id]],ufc_fights_2[[#This Row],[b_fighter_id]])</f>
        <v>3178</v>
      </c>
      <c r="AQ3725" t="str">
        <f>_xlfn.XLOOKUP(ufc_fights_2[[#This Row],[winnerID]],ufc_fighters[id],ufc_fighters[fighter_name],"xxx",0,1)</f>
        <v>Tim Sylvia</v>
      </c>
    </row>
    <row r="3726" spans="1:43">
      <c r="A3726">
        <v>3178</v>
      </c>
      <c r="B3726">
        <v>134</v>
      </c>
      <c r="C3726">
        <f>_xlfn.XLOOKUP(ufc_fights_2[[#This Row],[r_fighter_id]],ufc_fighters[id],ufc_fighters[year],"xxx",0,1)</f>
        <v>1976</v>
      </c>
      <c r="D3726">
        <f>_xlfn.XLOOKUP(ufc_fights_2[[#This Row],[b_fighter_id]],ufc_fighters[id],ufc_fighters[year],"Prázdné",0,1)</f>
        <v>1979</v>
      </c>
      <c r="E3726" s="10">
        <f>YEAR(ufc_fights_2[[#This Row],[date]])-ufc_fights_2[[#This Row],[r_year]]</f>
        <v>30</v>
      </c>
      <c r="F3726" s="10">
        <f>YEAR(ufc_fights_2[[#This Row],[date]])-ufc_fights_2[[#This Row],[b_year]]</f>
        <v>27</v>
      </c>
      <c r="G3726">
        <v>1</v>
      </c>
      <c r="H3726">
        <v>1</v>
      </c>
      <c r="I3726">
        <v>0.43330000000000002</v>
      </c>
      <c r="J3726">
        <v>0.45829999999999999</v>
      </c>
      <c r="K3726">
        <v>0.43330000000000002</v>
      </c>
      <c r="L3726">
        <v>0.46150000000000002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4.6296296296296294E-5</v>
      </c>
      <c r="T3726" s="2">
        <v>8.1018518518518516E-5</v>
      </c>
      <c r="U3726">
        <v>0.43330000000000002</v>
      </c>
      <c r="V3726">
        <v>0.38890000000000002</v>
      </c>
      <c r="W3726">
        <v>0</v>
      </c>
      <c r="X3726">
        <v>0</v>
      </c>
      <c r="Y3726">
        <v>1</v>
      </c>
      <c r="Z3726">
        <v>0.29170000000000001</v>
      </c>
      <c r="AA3726">
        <v>0.45</v>
      </c>
      <c r="AB3726">
        <v>0</v>
      </c>
      <c r="AC3726">
        <v>0.5</v>
      </c>
      <c r="AD3726">
        <v>1</v>
      </c>
      <c r="AE3726">
        <v>0</v>
      </c>
      <c r="AF3726" t="s">
        <v>3910</v>
      </c>
      <c r="AG3726" s="2">
        <v>1.8865740740740742E-3</v>
      </c>
      <c r="AH3726" t="s">
        <v>3927</v>
      </c>
      <c r="AI3726">
        <v>5</v>
      </c>
      <c r="AJ3726" t="s">
        <v>3914</v>
      </c>
      <c r="AK3726" s="3">
        <v>38822</v>
      </c>
      <c r="AL3726" s="10">
        <f>YEAR(ufc_fights_2[[#This Row],[date]])</f>
        <v>2006</v>
      </c>
      <c r="AM3726" t="s">
        <v>3983</v>
      </c>
      <c r="AN3726">
        <v>63</v>
      </c>
      <c r="AO3726" t="s">
        <v>3913</v>
      </c>
      <c r="AP3726">
        <f>IF(ufc_fights_2[[#This Row],[winner]]="Red",ufc_fights_2[[#This Row],[r_fighter_id]],ufc_fights_2[[#This Row],[b_fighter_id]])</f>
        <v>3178</v>
      </c>
      <c r="AQ3726" t="str">
        <f>_xlfn.XLOOKUP(ufc_fights_2[[#This Row],[winnerID]],ufc_fighters[id],ufc_fighters[fighter_name],"xxx",0,1)</f>
        <v>Tim Sylvia</v>
      </c>
    </row>
    <row r="3727" spans="1:43">
      <c r="A3727">
        <v>3178</v>
      </c>
      <c r="B3727">
        <v>3364</v>
      </c>
      <c r="C3727">
        <f>_xlfn.XLOOKUP(ufc_fights_2[[#This Row],[r_fighter_id]],ufc_fighters[id],ufc_fighters[year],"xxx",0,1)</f>
        <v>1976</v>
      </c>
      <c r="D3727">
        <f>_xlfn.XLOOKUP(ufc_fights_2[[#This Row],[b_fighter_id]],ufc_fighters[id],ufc_fighters[year],"Prázdné",0,1)</f>
        <v>1977</v>
      </c>
      <c r="E3727" s="10">
        <f>YEAR(ufc_fights_2[[#This Row],[date]])-ufc_fights_2[[#This Row],[r_year]]</f>
        <v>31</v>
      </c>
      <c r="F3727" s="10">
        <f>YEAR(ufc_fights_2[[#This Row],[date]])-ufc_fights_2[[#This Row],[b_year]]</f>
        <v>30</v>
      </c>
      <c r="G3727">
        <v>0</v>
      </c>
      <c r="H3727">
        <v>0</v>
      </c>
      <c r="I3727">
        <v>0.56200000000000006</v>
      </c>
      <c r="J3727">
        <v>0.80559999999999998</v>
      </c>
      <c r="K3727">
        <v>0.71730000000000005</v>
      </c>
      <c r="L3727">
        <v>0.81910000000000005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 s="2">
        <v>5.324074074074074E-3</v>
      </c>
      <c r="T3727" s="2">
        <v>2.1412037037037038E-3</v>
      </c>
      <c r="U3727">
        <v>0.40789999999999998</v>
      </c>
      <c r="V3727">
        <v>0.55169999999999997</v>
      </c>
      <c r="W3727">
        <v>0.76670000000000005</v>
      </c>
      <c r="X3727">
        <v>0.93330000000000002</v>
      </c>
      <c r="Y3727">
        <v>1</v>
      </c>
      <c r="Z3727">
        <v>0.33329999999999999</v>
      </c>
      <c r="AA3727">
        <v>0.60709999999999997</v>
      </c>
      <c r="AB3727">
        <v>0.65880000000000005</v>
      </c>
      <c r="AC3727">
        <v>0.92500000000000004</v>
      </c>
      <c r="AD3727">
        <v>0</v>
      </c>
      <c r="AE3727">
        <v>1</v>
      </c>
      <c r="AF3727" t="s">
        <v>3915</v>
      </c>
      <c r="AG3727" s="2">
        <v>3.472222222222222E-3</v>
      </c>
      <c r="AH3727" t="s">
        <v>3911</v>
      </c>
      <c r="AI3727">
        <v>3</v>
      </c>
      <c r="AJ3727" t="s">
        <v>3949</v>
      </c>
      <c r="AK3727" s="3">
        <v>39375</v>
      </c>
      <c r="AL3727" s="10">
        <f>YEAR(ufc_fights_2[[#This Row],[date]])</f>
        <v>2007</v>
      </c>
      <c r="AM3727" t="s">
        <v>3983</v>
      </c>
      <c r="AN3727">
        <v>94</v>
      </c>
      <c r="AO3727" t="s">
        <v>3913</v>
      </c>
      <c r="AP3727">
        <f>IF(ufc_fights_2[[#This Row],[winner]]="Red",ufc_fights_2[[#This Row],[r_fighter_id]],ufc_fights_2[[#This Row],[b_fighter_id]])</f>
        <v>3178</v>
      </c>
      <c r="AQ3727" t="str">
        <f>_xlfn.XLOOKUP(ufc_fights_2[[#This Row],[winnerID]],ufc_fighters[id],ufc_fighters[fighter_name],"xxx",0,1)</f>
        <v>Tim Sylvia</v>
      </c>
    </row>
    <row r="3728" spans="1:43">
      <c r="A3728">
        <v>3178</v>
      </c>
      <c r="B3728">
        <v>620</v>
      </c>
      <c r="C3728">
        <f>_xlfn.XLOOKUP(ufc_fights_2[[#This Row],[r_fighter_id]],ufc_fighters[id],ufc_fighters[year],"xxx",0,1)</f>
        <v>1976</v>
      </c>
      <c r="D3728">
        <f>_xlfn.XLOOKUP(ufc_fights_2[[#This Row],[b_fighter_id]],ufc_fighters[id],ufc_fighters[year],"Prázdné",0,1)</f>
        <v>1978</v>
      </c>
      <c r="E3728" s="10">
        <f>YEAR(ufc_fights_2[[#This Row],[date]])-ufc_fights_2[[#This Row],[r_year]]</f>
        <v>26</v>
      </c>
      <c r="F3728" s="10">
        <f>YEAR(ufc_fights_2[[#This Row],[date]])-ufc_fights_2[[#This Row],[b_year]]</f>
        <v>24</v>
      </c>
      <c r="G3728">
        <v>0</v>
      </c>
      <c r="H3728">
        <v>0</v>
      </c>
      <c r="I3728">
        <v>0.64490000000000003</v>
      </c>
      <c r="J3728">
        <v>0.4</v>
      </c>
      <c r="K3728">
        <v>0.66810000000000003</v>
      </c>
      <c r="L3728">
        <v>0.4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3.4722222222222222E-5</v>
      </c>
      <c r="T3728" s="2">
        <v>0</v>
      </c>
      <c r="U3728">
        <v>0.61829999999999996</v>
      </c>
      <c r="V3728">
        <v>0.35</v>
      </c>
      <c r="W3728">
        <v>0.76470000000000005</v>
      </c>
      <c r="X3728">
        <v>0.90910000000000002</v>
      </c>
      <c r="Y3728">
        <v>1</v>
      </c>
      <c r="Z3728">
        <v>0.58709999999999996</v>
      </c>
      <c r="AA3728">
        <v>0.3871</v>
      </c>
      <c r="AB3728">
        <v>0.79659999999999997</v>
      </c>
      <c r="AC3728">
        <v>0.66669999999999996</v>
      </c>
      <c r="AD3728">
        <v>0</v>
      </c>
      <c r="AE3728">
        <v>0</v>
      </c>
      <c r="AF3728" t="s">
        <v>3910</v>
      </c>
      <c r="AG3728" s="2">
        <v>1.1921296296296296E-3</v>
      </c>
      <c r="AH3728" t="s">
        <v>3911</v>
      </c>
      <c r="AI3728">
        <v>3</v>
      </c>
      <c r="AJ3728" t="s">
        <v>4068</v>
      </c>
      <c r="AK3728" s="3">
        <v>37526</v>
      </c>
      <c r="AL3728" s="10">
        <f>YEAR(ufc_fights_2[[#This Row],[date]])</f>
        <v>2002</v>
      </c>
      <c r="AM3728" t="s">
        <v>3983</v>
      </c>
      <c r="AN3728">
        <v>144</v>
      </c>
      <c r="AO3728" t="s">
        <v>3913</v>
      </c>
      <c r="AP3728">
        <f>IF(ufc_fights_2[[#This Row],[winner]]="Red",ufc_fights_2[[#This Row],[r_fighter_id]],ufc_fights_2[[#This Row],[b_fighter_id]])</f>
        <v>3178</v>
      </c>
      <c r="AQ3728" t="str">
        <f>_xlfn.XLOOKUP(ufc_fights_2[[#This Row],[winnerID]],ufc_fighters[id],ufc_fighters[fighter_name],"xxx",0,1)</f>
        <v>Tim Sylvia</v>
      </c>
    </row>
    <row r="3729" spans="1:43">
      <c r="A3729">
        <v>2699</v>
      </c>
      <c r="B3729">
        <v>134</v>
      </c>
      <c r="C3729">
        <f>_xlfn.XLOOKUP(ufc_fights_2[[#This Row],[r_fighter_id]],ufc_fighters[id],ufc_fighters[year],"xxx",0,1)</f>
        <v>1974</v>
      </c>
      <c r="D3729">
        <f>_xlfn.XLOOKUP(ufc_fights_2[[#This Row],[b_fighter_id]],ufc_fighters[id],ufc_fighters[year],"Prázdné",0,1)</f>
        <v>1979</v>
      </c>
      <c r="E3729" s="10">
        <f>YEAR(ufc_fights_2[[#This Row],[date]])-ufc_fights_2[[#This Row],[r_year]]</f>
        <v>28</v>
      </c>
      <c r="F3729" s="10">
        <f>YEAR(ufc_fights_2[[#This Row],[date]])-ufc_fights_2[[#This Row],[b_year]]</f>
        <v>23</v>
      </c>
      <c r="G3729">
        <v>1</v>
      </c>
      <c r="H3729">
        <v>0</v>
      </c>
      <c r="I3729">
        <v>0.33750000000000002</v>
      </c>
      <c r="J3729">
        <v>0.4</v>
      </c>
      <c r="K3729">
        <v>0.33750000000000002</v>
      </c>
      <c r="L3729">
        <v>0.4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</v>
      </c>
      <c r="T3729" s="2">
        <v>0</v>
      </c>
      <c r="U3729">
        <v>0.18179999999999999</v>
      </c>
      <c r="V3729">
        <v>0.20830000000000001</v>
      </c>
      <c r="W3729">
        <v>1</v>
      </c>
      <c r="X3729">
        <v>0.66669999999999996</v>
      </c>
      <c r="Y3729">
        <v>0.58699999999999997</v>
      </c>
      <c r="Z3729">
        <v>0.3291</v>
      </c>
      <c r="AA3729">
        <v>0.39779999999999999</v>
      </c>
      <c r="AB3729">
        <v>1</v>
      </c>
      <c r="AC3729">
        <v>0.5</v>
      </c>
      <c r="AD3729">
        <v>0</v>
      </c>
      <c r="AE3729">
        <v>0</v>
      </c>
      <c r="AF3729" t="s">
        <v>3910</v>
      </c>
      <c r="AG3729" s="2">
        <v>1.2152777777777778E-3</v>
      </c>
      <c r="AH3729" t="s">
        <v>3911</v>
      </c>
      <c r="AI3729">
        <v>3</v>
      </c>
      <c r="AJ3729" t="s">
        <v>4052</v>
      </c>
      <c r="AK3729" s="3">
        <v>37337</v>
      </c>
      <c r="AL3729" s="10">
        <f>YEAR(ufc_fights_2[[#This Row],[date]])</f>
        <v>2002</v>
      </c>
      <c r="AM3729" t="s">
        <v>3983</v>
      </c>
      <c r="AN3729">
        <v>1</v>
      </c>
      <c r="AO3729" t="s">
        <v>3913</v>
      </c>
      <c r="AP3729">
        <f>IF(ufc_fights_2[[#This Row],[winner]]="Red",ufc_fights_2[[#This Row],[r_fighter_id]],ufc_fights_2[[#This Row],[b_fighter_id]])</f>
        <v>2699</v>
      </c>
      <c r="AQ3729" t="str">
        <f>_xlfn.XLOOKUP(ufc_fights_2[[#This Row],[winnerID]],ufc_fighters[id],ufc_fighters[fighter_name],"xxx",0,1)</f>
        <v>Pedro Rizzo</v>
      </c>
    </row>
    <row r="3730" spans="1:43">
      <c r="A3730">
        <v>2699</v>
      </c>
      <c r="B3730">
        <v>3221</v>
      </c>
      <c r="C3730">
        <f>_xlfn.XLOOKUP(ufc_fights_2[[#This Row],[r_fighter_id]],ufc_fighters[id],ufc_fighters[year],"xxx",0,1)</f>
        <v>1974</v>
      </c>
      <c r="D3730">
        <f>_xlfn.XLOOKUP(ufc_fights_2[[#This Row],[b_fighter_id]],ufc_fighters[id],ufc_fighters[year],"Prázdné",0,1)</f>
        <v>1965</v>
      </c>
      <c r="E3730" s="10">
        <f>YEAR(ufc_fights_2[[#This Row],[date]])-ufc_fights_2[[#This Row],[r_year]]</f>
        <v>29</v>
      </c>
      <c r="F3730" s="10">
        <f>YEAR(ufc_fights_2[[#This Row],[date]])-ufc_fights_2[[#This Row],[b_year]]</f>
        <v>38</v>
      </c>
      <c r="G3730">
        <v>0</v>
      </c>
      <c r="H3730">
        <v>1</v>
      </c>
      <c r="I3730">
        <v>0.43959999999999999</v>
      </c>
      <c r="J3730">
        <v>0.50749999999999995</v>
      </c>
      <c r="K3730">
        <v>0.55369999999999997</v>
      </c>
      <c r="L3730">
        <v>0.54549999999999998</v>
      </c>
      <c r="M3730">
        <v>0.33329999999999999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2.3726851851851851E-3</v>
      </c>
      <c r="T3730" s="2">
        <v>2.6620370370370372E-4</v>
      </c>
      <c r="U3730">
        <v>0.35820000000000002</v>
      </c>
      <c r="V3730">
        <v>0.38779999999999998</v>
      </c>
      <c r="W3730">
        <v>1</v>
      </c>
      <c r="X3730">
        <v>0.55559999999999998</v>
      </c>
      <c r="Y3730">
        <v>0.85709999999999997</v>
      </c>
      <c r="Z3730">
        <v>0.3125</v>
      </c>
      <c r="AA3730">
        <v>0.43640000000000001</v>
      </c>
      <c r="AB3730">
        <v>0.90910000000000002</v>
      </c>
      <c r="AC3730">
        <v>0.81820000000000004</v>
      </c>
      <c r="AD3730">
        <v>0.625</v>
      </c>
      <c r="AE3730">
        <v>1</v>
      </c>
      <c r="AF3730" t="s">
        <v>3926</v>
      </c>
      <c r="AG3730" s="2">
        <v>3.0555555555555557E-3</v>
      </c>
      <c r="AH3730" t="s">
        <v>3911</v>
      </c>
      <c r="AI3730">
        <v>3</v>
      </c>
      <c r="AJ3730" t="s">
        <v>4052</v>
      </c>
      <c r="AK3730" s="3">
        <v>37778</v>
      </c>
      <c r="AL3730" s="10">
        <f>YEAR(ufc_fights_2[[#This Row],[date]])</f>
        <v>2003</v>
      </c>
      <c r="AM3730" t="s">
        <v>3983</v>
      </c>
      <c r="AN3730">
        <v>1</v>
      </c>
      <c r="AO3730" t="s">
        <v>3913</v>
      </c>
      <c r="AP3730">
        <f>IF(ufc_fights_2[[#This Row],[winner]]="Red",ufc_fights_2[[#This Row],[r_fighter_id]],ufc_fights_2[[#This Row],[b_fighter_id]])</f>
        <v>2699</v>
      </c>
      <c r="AQ3730" t="str">
        <f>_xlfn.XLOOKUP(ufc_fights_2[[#This Row],[winnerID]],ufc_fighters[id],ufc_fighters[fighter_name],"xxx",0,1)</f>
        <v>Pedro Rizzo</v>
      </c>
    </row>
    <row r="3731" spans="1:43">
      <c r="A3731">
        <v>2121</v>
      </c>
      <c r="B3731">
        <v>807</v>
      </c>
      <c r="C3731">
        <f>_xlfn.XLOOKUP(ufc_fights_2[[#This Row],[r_fighter_id]],ufc_fighters[id],ufc_fighters[year],"xxx",0,1)</f>
        <v>1982</v>
      </c>
      <c r="D3731">
        <f>_xlfn.XLOOKUP(ufc_fights_2[[#This Row],[b_fighter_id]],ufc_fighters[id],ufc_fighters[year],"Prázdné",0,1)</f>
        <v>1984</v>
      </c>
      <c r="E3731" s="10">
        <f>YEAR(ufc_fights_2[[#This Row],[date]])-ufc_fights_2[[#This Row],[r_year]]</f>
        <v>35</v>
      </c>
      <c r="F3731" s="10">
        <f>YEAR(ufc_fights_2[[#This Row],[date]])-ufc_fights_2[[#This Row],[b_year]]</f>
        <v>33</v>
      </c>
      <c r="G3731">
        <v>1</v>
      </c>
      <c r="H3731">
        <v>0</v>
      </c>
      <c r="I3731">
        <v>0.46429999999999999</v>
      </c>
      <c r="J3731">
        <v>0.66669999999999996</v>
      </c>
      <c r="K3731">
        <v>0.46429999999999999</v>
      </c>
      <c r="L3731">
        <v>0.66669999999999996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5.7870370370370373E-5</v>
      </c>
      <c r="T3731" s="2">
        <v>0</v>
      </c>
      <c r="U3731">
        <v>0.46</v>
      </c>
      <c r="V3731">
        <v>0.44440000000000002</v>
      </c>
      <c r="W3731">
        <v>0</v>
      </c>
      <c r="X3731">
        <v>0.75</v>
      </c>
      <c r="Y3731">
        <v>1</v>
      </c>
      <c r="Z3731">
        <v>0.3846</v>
      </c>
      <c r="AA3731">
        <v>0.66669999999999996</v>
      </c>
      <c r="AB3731">
        <v>0.75</v>
      </c>
      <c r="AC3731">
        <v>0</v>
      </c>
      <c r="AD3731">
        <v>0.61539999999999995</v>
      </c>
      <c r="AE3731">
        <v>0</v>
      </c>
      <c r="AF3731" t="s">
        <v>3910</v>
      </c>
      <c r="AG3731" s="2">
        <v>1.6435185185185185E-3</v>
      </c>
      <c r="AH3731" t="s">
        <v>3927</v>
      </c>
      <c r="AI3731">
        <v>5</v>
      </c>
      <c r="AJ3731" t="s">
        <v>3914</v>
      </c>
      <c r="AK3731" s="3">
        <v>42868</v>
      </c>
      <c r="AL3731" s="10">
        <f>YEAR(ufc_fights_2[[#This Row],[date]])</f>
        <v>2017</v>
      </c>
      <c r="AM3731" t="s">
        <v>3983</v>
      </c>
      <c r="AN3731">
        <v>98</v>
      </c>
      <c r="AO3731" t="s">
        <v>3913</v>
      </c>
      <c r="AP3731">
        <f>IF(ufc_fights_2[[#This Row],[winner]]="Red",ufc_fights_2[[#This Row],[r_fighter_id]],ufc_fights_2[[#This Row],[b_fighter_id]])</f>
        <v>2121</v>
      </c>
      <c r="AQ3731" t="str">
        <f>_xlfn.XLOOKUP(ufc_fights_2[[#This Row],[winnerID]],ufc_fighters[id],ufc_fighters[fighter_name],"xxx",0,1)</f>
        <v>Stipe Miocic</v>
      </c>
    </row>
    <row r="3732" spans="1:43">
      <c r="A3732">
        <v>2464</v>
      </c>
      <c r="B3732">
        <v>1128</v>
      </c>
      <c r="C3732">
        <f>_xlfn.XLOOKUP(ufc_fights_2[[#This Row],[r_fighter_id]],ufc_fighters[id],ufc_fighters[year],"xxx",0,1)</f>
        <v>1992</v>
      </c>
      <c r="D3732">
        <f>_xlfn.XLOOKUP(ufc_fights_2[[#This Row],[b_fighter_id]],ufc_fighters[id],ufc_fighters[year],"Prázdné",0,1)</f>
        <v>1992</v>
      </c>
      <c r="E3732" s="10">
        <f>YEAR(ufc_fights_2[[#This Row],[date]])-ufc_fights_2[[#This Row],[r_year]]</f>
        <v>27</v>
      </c>
      <c r="F3732" s="10">
        <f>YEAR(ufc_fights_2[[#This Row],[date]])-ufc_fights_2[[#This Row],[b_year]]</f>
        <v>27</v>
      </c>
      <c r="G3732">
        <v>1</v>
      </c>
      <c r="H3732">
        <v>0</v>
      </c>
      <c r="I3732">
        <v>0.65380000000000005</v>
      </c>
      <c r="J3732">
        <v>0.33329999999999999</v>
      </c>
      <c r="K3732">
        <v>0.65380000000000005</v>
      </c>
      <c r="L3732">
        <v>0.33329999999999999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1.1574074074074073E-5</v>
      </c>
      <c r="T3732" s="2">
        <v>0</v>
      </c>
      <c r="U3732">
        <v>0.65380000000000005</v>
      </c>
      <c r="V3732">
        <v>0.30769999999999997</v>
      </c>
      <c r="W3732">
        <v>0</v>
      </c>
      <c r="X3732">
        <v>0</v>
      </c>
      <c r="Y3732">
        <v>1</v>
      </c>
      <c r="Z3732">
        <v>0.63639999999999997</v>
      </c>
      <c r="AA3732">
        <v>0.28570000000000001</v>
      </c>
      <c r="AB3732">
        <v>0.75</v>
      </c>
      <c r="AC3732">
        <v>1</v>
      </c>
      <c r="AD3732">
        <v>0</v>
      </c>
      <c r="AE3732">
        <v>0</v>
      </c>
      <c r="AF3732" t="s">
        <v>3910</v>
      </c>
      <c r="AG3732" s="2">
        <v>7.6388888888888893E-4</v>
      </c>
      <c r="AH3732" t="s">
        <v>3911</v>
      </c>
      <c r="AI3732">
        <v>3</v>
      </c>
      <c r="AJ3732" t="s">
        <v>3961</v>
      </c>
      <c r="AK3732" s="3">
        <v>43575</v>
      </c>
      <c r="AL3732" s="10">
        <f>YEAR(ufc_fights_2[[#This Row],[date]])</f>
        <v>2019</v>
      </c>
      <c r="AM3732" t="s">
        <v>3983</v>
      </c>
      <c r="AN3732">
        <v>131</v>
      </c>
      <c r="AO3732" t="s">
        <v>3913</v>
      </c>
      <c r="AP3732">
        <f>IF(ufc_fights_2[[#This Row],[winner]]="Red",ufc_fights_2[[#This Row],[r_fighter_id]],ufc_fights_2[[#This Row],[b_fighter_id]])</f>
        <v>2464</v>
      </c>
      <c r="AQ3732" t="str">
        <f>_xlfn.XLOOKUP(ufc_fights_2[[#This Row],[winnerID]],ufc_fighters[id],ufc_fighters[fighter_name],"xxx",0,1)</f>
        <v>Sergei Pavlovich</v>
      </c>
    </row>
    <row r="3733" spans="1:43">
      <c r="A3733">
        <v>1274</v>
      </c>
      <c r="B3733">
        <v>720</v>
      </c>
      <c r="C3733">
        <f>_xlfn.XLOOKUP(ufc_fights_2[[#This Row],[r_fighter_id]],ufc_fighters[id],ufc_fighters[year],"xxx",0,1)</f>
        <v>1988</v>
      </c>
      <c r="D3733">
        <f>_xlfn.XLOOKUP(ufc_fights_2[[#This Row],[b_fighter_id]],ufc_fighters[id],ufc_fighters[year],"Prázdné",0,1)</f>
        <v>1986</v>
      </c>
      <c r="E3733" s="10">
        <f>YEAR(ufc_fights_2[[#This Row],[date]])-ufc_fights_2[[#This Row],[r_year]]</f>
        <v>32</v>
      </c>
      <c r="F3733" s="10">
        <f>YEAR(ufc_fights_2[[#This Row],[date]])-ufc_fights_2[[#This Row],[b_year]]</f>
        <v>34</v>
      </c>
      <c r="G3733">
        <v>0</v>
      </c>
      <c r="H3733">
        <v>0</v>
      </c>
      <c r="I3733">
        <v>0.44350000000000001</v>
      </c>
      <c r="J3733">
        <v>0.3478</v>
      </c>
      <c r="K3733">
        <v>0.4889</v>
      </c>
      <c r="L3733">
        <v>0.3478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6.134259259259259E-4</v>
      </c>
      <c r="T3733" s="2">
        <v>0</v>
      </c>
      <c r="U3733">
        <v>0.26250000000000001</v>
      </c>
      <c r="V3733">
        <v>0.13639999999999999</v>
      </c>
      <c r="W3733">
        <v>0.77780000000000005</v>
      </c>
      <c r="X3733">
        <v>0.77139999999999997</v>
      </c>
      <c r="Y3733">
        <v>0.88890000000000002</v>
      </c>
      <c r="Z3733">
        <v>0.44350000000000001</v>
      </c>
      <c r="AA3733">
        <v>0.3478</v>
      </c>
      <c r="AB3733">
        <v>0</v>
      </c>
      <c r="AC3733">
        <v>0</v>
      </c>
      <c r="AD3733">
        <v>0</v>
      </c>
      <c r="AE3733">
        <v>0</v>
      </c>
      <c r="AF3733" t="s">
        <v>3915</v>
      </c>
      <c r="AG3733" s="2">
        <v>3.472222222222222E-3</v>
      </c>
      <c r="AH3733" t="s">
        <v>3911</v>
      </c>
      <c r="AI3733">
        <v>3</v>
      </c>
      <c r="AJ3733" t="s">
        <v>3914</v>
      </c>
      <c r="AK3733" s="3">
        <v>43960</v>
      </c>
      <c r="AL3733" s="10">
        <f>YEAR(ufc_fights_2[[#This Row],[date]])</f>
        <v>2020</v>
      </c>
      <c r="AM3733" t="s">
        <v>3983</v>
      </c>
      <c r="AN3733">
        <v>62</v>
      </c>
      <c r="AO3733" t="s">
        <v>3913</v>
      </c>
      <c r="AP3733">
        <f>IF(ufc_fights_2[[#This Row],[winner]]="Red",ufc_fights_2[[#This Row],[r_fighter_id]],ufc_fights_2[[#This Row],[b_fighter_id]])</f>
        <v>1274</v>
      </c>
      <c r="AQ3733" t="str">
        <f>_xlfn.XLOOKUP(ufc_fights_2[[#This Row],[winnerID]],ufc_fighters[id],ufc_fighters[fighter_name],"xxx",0,1)</f>
        <v>Greg Hardy</v>
      </c>
    </row>
    <row r="3734" spans="1:43">
      <c r="A3734">
        <v>1274</v>
      </c>
      <c r="B3734">
        <v>3044</v>
      </c>
      <c r="C3734">
        <f>_xlfn.XLOOKUP(ufc_fights_2[[#This Row],[r_fighter_id]],ufc_fighters[id],ufc_fighters[year],"xxx",0,1)</f>
        <v>1988</v>
      </c>
      <c r="D3734">
        <f>_xlfn.XLOOKUP(ufc_fights_2[[#This Row],[b_fighter_id]],ufc_fighters[id],ufc_fighters[year],"Prázdné",0,1)</f>
        <v>1982</v>
      </c>
      <c r="E3734" s="10">
        <f>YEAR(ufc_fights_2[[#This Row],[date]])-ufc_fights_2[[#This Row],[r_year]]</f>
        <v>31</v>
      </c>
      <c r="F3734" s="10">
        <f>YEAR(ufc_fights_2[[#This Row],[date]])-ufc_fights_2[[#This Row],[b_year]]</f>
        <v>37</v>
      </c>
      <c r="G3734">
        <v>0</v>
      </c>
      <c r="H3734">
        <v>0</v>
      </c>
      <c r="I3734">
        <v>0.4667</v>
      </c>
      <c r="J3734">
        <v>0.33329999999999999</v>
      </c>
      <c r="K3734">
        <v>0.51519999999999999</v>
      </c>
      <c r="L3734">
        <v>0.33329999999999999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2.8935185185185184E-4</v>
      </c>
      <c r="T3734" s="2">
        <v>0</v>
      </c>
      <c r="U3734">
        <v>0.42859999999999998</v>
      </c>
      <c r="V3734">
        <v>0.33329999999999999</v>
      </c>
      <c r="W3734">
        <v>1</v>
      </c>
      <c r="X3734">
        <v>0</v>
      </c>
      <c r="Y3734">
        <v>0</v>
      </c>
      <c r="Z3734">
        <v>0.30769999999999997</v>
      </c>
      <c r="AA3734">
        <v>0.33329999999999999</v>
      </c>
      <c r="AB3734">
        <v>1</v>
      </c>
      <c r="AC3734">
        <v>0</v>
      </c>
      <c r="AD3734">
        <v>0.5333</v>
      </c>
      <c r="AE3734">
        <v>0</v>
      </c>
      <c r="AF3734" t="s">
        <v>3910</v>
      </c>
      <c r="AG3734" s="2">
        <v>1.5625000000000001E-3</v>
      </c>
      <c r="AH3734" t="s">
        <v>3911</v>
      </c>
      <c r="AI3734">
        <v>3</v>
      </c>
      <c r="AJ3734" t="s">
        <v>3938</v>
      </c>
      <c r="AK3734" s="3">
        <v>43582</v>
      </c>
      <c r="AL3734" s="10">
        <f>YEAR(ufc_fights_2[[#This Row],[date]])</f>
        <v>2019</v>
      </c>
      <c r="AM3734" t="s">
        <v>3983</v>
      </c>
      <c r="AN3734">
        <v>84</v>
      </c>
      <c r="AO3734" t="s">
        <v>3913</v>
      </c>
      <c r="AP3734">
        <f>IF(ufc_fights_2[[#This Row],[winner]]="Red",ufc_fights_2[[#This Row],[r_fighter_id]],ufc_fights_2[[#This Row],[b_fighter_id]])</f>
        <v>1274</v>
      </c>
      <c r="AQ3734" t="str">
        <f>_xlfn.XLOOKUP(ufc_fights_2[[#This Row],[winnerID]],ufc_fighters[id],ufc_fighters[fighter_name],"xxx",0,1)</f>
        <v>Greg Hardy</v>
      </c>
    </row>
    <row r="3735" spans="1:43">
      <c r="A3735">
        <v>1140</v>
      </c>
      <c r="B3735">
        <v>2769</v>
      </c>
      <c r="C3735">
        <f>_xlfn.XLOOKUP(ufc_fights_2[[#This Row],[r_fighter_id]],ufc_fighters[id],ufc_fighters[year],"xxx",0,1)</f>
        <v>1979</v>
      </c>
      <c r="D3735">
        <f>_xlfn.XLOOKUP(ufc_fights_2[[#This Row],[b_fighter_id]],ufc_fighters[id],ufc_fighters[year],"Prázdné",0,1)</f>
        <v>1981</v>
      </c>
      <c r="E3735" s="10">
        <f>YEAR(ufc_fights_2[[#This Row],[date]])-ufc_fights_2[[#This Row],[r_year]]</f>
        <v>34</v>
      </c>
      <c r="F3735" s="10">
        <f>YEAR(ufc_fights_2[[#This Row],[date]])-ufc_fights_2[[#This Row],[b_year]]</f>
        <v>32</v>
      </c>
      <c r="G3735">
        <v>0</v>
      </c>
      <c r="H3735">
        <v>0</v>
      </c>
      <c r="I3735">
        <v>0.60709999999999997</v>
      </c>
      <c r="J3735">
        <v>0.44440000000000002</v>
      </c>
      <c r="K3735">
        <v>0.6452</v>
      </c>
      <c r="L3735">
        <v>0.46879999999999999</v>
      </c>
      <c r="M3735">
        <v>0.375</v>
      </c>
      <c r="N3735">
        <v>0</v>
      </c>
      <c r="O3735">
        <v>1</v>
      </c>
      <c r="P3735">
        <v>0</v>
      </c>
      <c r="Q3735">
        <v>0</v>
      </c>
      <c r="R3735">
        <v>0</v>
      </c>
      <c r="S3735" s="2">
        <v>1.5972222222222223E-3</v>
      </c>
      <c r="T3735" s="2">
        <v>4.2824074074074075E-4</v>
      </c>
      <c r="U3735">
        <v>0.55000000000000004</v>
      </c>
      <c r="V3735">
        <v>0.4</v>
      </c>
      <c r="W3735">
        <v>0.71430000000000005</v>
      </c>
      <c r="X3735">
        <v>1</v>
      </c>
      <c r="Y3735">
        <v>0</v>
      </c>
      <c r="Z3735">
        <v>0.5625</v>
      </c>
      <c r="AA3735">
        <v>0.40910000000000002</v>
      </c>
      <c r="AB3735">
        <v>0.66669999999999996</v>
      </c>
      <c r="AC3735">
        <v>0.6</v>
      </c>
      <c r="AD3735">
        <v>0</v>
      </c>
      <c r="AE3735">
        <v>0</v>
      </c>
      <c r="AF3735" t="s">
        <v>3933</v>
      </c>
      <c r="AG3735" s="2">
        <v>7.0601851851851847E-4</v>
      </c>
      <c r="AH3735" t="s">
        <v>3911</v>
      </c>
      <c r="AI3735">
        <v>3</v>
      </c>
      <c r="AJ3735" t="s">
        <v>3931</v>
      </c>
      <c r="AK3735" s="3">
        <v>41293</v>
      </c>
      <c r="AL3735" s="10">
        <f>YEAR(ufc_fights_2[[#This Row],[date]])</f>
        <v>2013</v>
      </c>
      <c r="AM3735" t="s">
        <v>3983</v>
      </c>
      <c r="AN3735">
        <v>135</v>
      </c>
      <c r="AO3735" t="s">
        <v>3913</v>
      </c>
      <c r="AP3735">
        <f>IF(ufc_fights_2[[#This Row],[winner]]="Red",ufc_fights_2[[#This Row],[r_fighter_id]],ufc_fights_2[[#This Row],[b_fighter_id]])</f>
        <v>1140</v>
      </c>
      <c r="AQ3735" t="str">
        <f>_xlfn.XLOOKUP(ufc_fights_2[[#This Row],[winnerID]],ufc_fighters[id],ufc_fighters[fighter_name],"xxx",0,1)</f>
        <v>Gabriel Gonzaga</v>
      </c>
    </row>
    <row r="3736" spans="1:43">
      <c r="A3736">
        <v>1140</v>
      </c>
      <c r="B3736">
        <v>3293</v>
      </c>
      <c r="C3736">
        <f>_xlfn.XLOOKUP(ufc_fights_2[[#This Row],[r_fighter_id]],ufc_fighters[id],ufc_fighters[year],"xxx",0,1)</f>
        <v>1979</v>
      </c>
      <c r="D3736">
        <f>_xlfn.XLOOKUP(ufc_fights_2[[#This Row],[b_fighter_id]],ufc_fighters[id],ufc_fighters[year],"Prázdné",0,1)</f>
        <v>1975</v>
      </c>
      <c r="E3736" s="10">
        <f>YEAR(ufc_fights_2[[#This Row],[date]])-ufc_fights_2[[#This Row],[r_year]]</f>
        <v>30</v>
      </c>
      <c r="F3736" s="10">
        <f>YEAR(ufc_fights_2[[#This Row],[date]])-ufc_fights_2[[#This Row],[b_year]]</f>
        <v>34</v>
      </c>
      <c r="G3736">
        <v>1</v>
      </c>
      <c r="H3736">
        <v>0</v>
      </c>
      <c r="I3736">
        <v>0.81479999999999997</v>
      </c>
      <c r="J3736">
        <v>0</v>
      </c>
      <c r="K3736">
        <v>0.82930000000000004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1.3541666666666667E-3</v>
      </c>
      <c r="T3736" s="2">
        <v>0</v>
      </c>
      <c r="U3736">
        <v>0.8</v>
      </c>
      <c r="V3736">
        <v>0</v>
      </c>
      <c r="W3736">
        <v>1</v>
      </c>
      <c r="X3736">
        <v>1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0.8</v>
      </c>
      <c r="AE3736">
        <v>0</v>
      </c>
      <c r="AF3736" t="s">
        <v>3910</v>
      </c>
      <c r="AG3736" s="2">
        <v>1.7013888888888888E-3</v>
      </c>
      <c r="AH3736" t="s">
        <v>3911</v>
      </c>
      <c r="AI3736">
        <v>3</v>
      </c>
      <c r="AJ3736" t="s">
        <v>4051</v>
      </c>
      <c r="AK3736" s="3">
        <v>40054</v>
      </c>
      <c r="AL3736" s="10">
        <f>YEAR(ufc_fights_2[[#This Row],[date]])</f>
        <v>2009</v>
      </c>
      <c r="AM3736" t="s">
        <v>3983</v>
      </c>
      <c r="AN3736">
        <v>85</v>
      </c>
      <c r="AO3736" t="s">
        <v>3913</v>
      </c>
      <c r="AP3736">
        <f>IF(ufc_fights_2[[#This Row],[winner]]="Red",ufc_fights_2[[#This Row],[r_fighter_id]],ufc_fights_2[[#This Row],[b_fighter_id]])</f>
        <v>1140</v>
      </c>
      <c r="AQ3736" t="str">
        <f>_xlfn.XLOOKUP(ufc_fights_2[[#This Row],[winnerID]],ufc_fighters[id],ufc_fighters[fighter_name],"xxx",0,1)</f>
        <v>Gabriel Gonzaga</v>
      </c>
    </row>
    <row r="3737" spans="1:43">
      <c r="A3737">
        <v>1140</v>
      </c>
      <c r="B3737">
        <v>2377</v>
      </c>
      <c r="C3737">
        <f>_xlfn.XLOOKUP(ufc_fights_2[[#This Row],[r_fighter_id]],ufc_fighters[id],ufc_fighters[year],"xxx",0,1)</f>
        <v>1979</v>
      </c>
      <c r="D3737">
        <f>_xlfn.XLOOKUP(ufc_fights_2[[#This Row],[b_fighter_id]],ufc_fighters[id],ufc_fighters[year],"Prázdné",0,1)</f>
        <v>1984</v>
      </c>
      <c r="E3737" s="10">
        <f>YEAR(ufc_fights_2[[#This Row],[date]])-ufc_fights_2[[#This Row],[r_year]]</f>
        <v>33</v>
      </c>
      <c r="F3737" s="10">
        <f>YEAR(ufc_fights_2[[#This Row],[date]])-ufc_fights_2[[#This Row],[b_year]]</f>
        <v>28</v>
      </c>
      <c r="G3737">
        <v>0</v>
      </c>
      <c r="H3737">
        <v>0</v>
      </c>
      <c r="I3737">
        <v>0.28570000000000001</v>
      </c>
      <c r="J3737">
        <v>0</v>
      </c>
      <c r="K3737">
        <v>0.44440000000000002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 s="2">
        <v>9.3749999999999997E-4</v>
      </c>
      <c r="T3737" s="2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0.16669999999999999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 t="s">
        <v>3933</v>
      </c>
      <c r="AG3737" s="2">
        <v>2.3379629629629631E-3</v>
      </c>
      <c r="AH3737" t="s">
        <v>3911</v>
      </c>
      <c r="AI3737">
        <v>3</v>
      </c>
      <c r="AJ3737" t="s">
        <v>3928</v>
      </c>
      <c r="AK3737" s="3">
        <v>40922</v>
      </c>
      <c r="AL3737" s="10">
        <f>YEAR(ufc_fights_2[[#This Row],[date]])</f>
        <v>2012</v>
      </c>
      <c r="AM3737" t="s">
        <v>3983</v>
      </c>
      <c r="AN3737">
        <v>39</v>
      </c>
      <c r="AO3737" t="s">
        <v>3913</v>
      </c>
      <c r="AP3737">
        <f>IF(ufc_fights_2[[#This Row],[winner]]="Red",ufc_fights_2[[#This Row],[r_fighter_id]],ufc_fights_2[[#This Row],[b_fighter_id]])</f>
        <v>1140</v>
      </c>
      <c r="AQ3737" t="str">
        <f>_xlfn.XLOOKUP(ufc_fights_2[[#This Row],[winnerID]],ufc_fighters[id],ufc_fighters[fighter_name],"xxx",0,1)</f>
        <v>Gabriel Gonzaga</v>
      </c>
    </row>
    <row r="3738" spans="1:43">
      <c r="A3738">
        <v>1140</v>
      </c>
      <c r="B3738">
        <v>968</v>
      </c>
      <c r="C3738">
        <f>_xlfn.XLOOKUP(ufc_fights_2[[#This Row],[r_fighter_id]],ufc_fighters[id],ufc_fighters[year],"xxx",0,1)</f>
        <v>1979</v>
      </c>
      <c r="D3738">
        <f>_xlfn.XLOOKUP(ufc_fights_2[[#This Row],[b_fighter_id]],ufc_fighters[id],ufc_fighters[year],"Prázdné",0,1)</f>
        <v>1974</v>
      </c>
      <c r="E3738" s="10">
        <f>YEAR(ufc_fights_2[[#This Row],[date]])-ufc_fights_2[[#This Row],[r_year]]</f>
        <v>28</v>
      </c>
      <c r="F3738" s="10">
        <f>YEAR(ufc_fights_2[[#This Row],[date]])-ufc_fights_2[[#This Row],[b_year]]</f>
        <v>33</v>
      </c>
      <c r="G3738">
        <v>1</v>
      </c>
      <c r="H3738">
        <v>0</v>
      </c>
      <c r="I3738">
        <v>0.41299999999999998</v>
      </c>
      <c r="J3738">
        <v>0.33329999999999999</v>
      </c>
      <c r="K3738">
        <v>0.53449999999999998</v>
      </c>
      <c r="L3738">
        <v>0.66669999999999996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2.1412037037037038E-3</v>
      </c>
      <c r="T3738" s="2">
        <v>0</v>
      </c>
      <c r="U3738">
        <v>0.40910000000000002</v>
      </c>
      <c r="V3738">
        <v>0</v>
      </c>
      <c r="W3738">
        <v>0</v>
      </c>
      <c r="X3738">
        <v>1</v>
      </c>
      <c r="Y3738">
        <v>0</v>
      </c>
      <c r="Z3738">
        <v>0.1111</v>
      </c>
      <c r="AA3738">
        <v>0.33329999999999999</v>
      </c>
      <c r="AB3738">
        <v>0</v>
      </c>
      <c r="AC3738">
        <v>0</v>
      </c>
      <c r="AD3738">
        <v>0.60709999999999997</v>
      </c>
      <c r="AE3738">
        <v>0</v>
      </c>
      <c r="AF3738" t="s">
        <v>3910</v>
      </c>
      <c r="AG3738" s="2">
        <v>3.3680555555555556E-3</v>
      </c>
      <c r="AH3738" t="s">
        <v>3911</v>
      </c>
      <c r="AI3738">
        <v>3</v>
      </c>
      <c r="AJ3738" t="s">
        <v>3914</v>
      </c>
      <c r="AK3738" s="3">
        <v>39193</v>
      </c>
      <c r="AL3738" s="10">
        <f>YEAR(ufc_fights_2[[#This Row],[date]])</f>
        <v>2007</v>
      </c>
      <c r="AM3738" t="s">
        <v>3983</v>
      </c>
      <c r="AN3738">
        <v>33</v>
      </c>
      <c r="AO3738" t="s">
        <v>3913</v>
      </c>
      <c r="AP3738">
        <f>IF(ufc_fights_2[[#This Row],[winner]]="Red",ufc_fights_2[[#This Row],[r_fighter_id]],ufc_fights_2[[#This Row],[b_fighter_id]])</f>
        <v>1140</v>
      </c>
      <c r="AQ3738" t="str">
        <f>_xlfn.XLOOKUP(ufc_fights_2[[#This Row],[winnerID]],ufc_fighters[id],ufc_fighters[fighter_name],"xxx",0,1)</f>
        <v>Gabriel Gonzaga</v>
      </c>
    </row>
    <row r="3739" spans="1:43">
      <c r="A3739">
        <v>1140</v>
      </c>
      <c r="B3739">
        <v>1559</v>
      </c>
      <c r="C3739">
        <f>_xlfn.XLOOKUP(ufc_fights_2[[#This Row],[r_fighter_id]],ufc_fighters[id],ufc_fighters[year],"xxx",0,1)</f>
        <v>1979</v>
      </c>
      <c r="D3739">
        <f>_xlfn.XLOOKUP(ufc_fights_2[[#This Row],[b_fighter_id]],ufc_fighters[id],ufc_fighters[year],"Prázdné",0,1)</f>
        <v>1984</v>
      </c>
      <c r="E3739" s="10">
        <f>YEAR(ufc_fights_2[[#This Row],[date]])-ufc_fights_2[[#This Row],[r_year]]</f>
        <v>34</v>
      </c>
      <c r="F3739" s="10">
        <f>YEAR(ufc_fights_2[[#This Row],[date]])-ufc_fights_2[[#This Row],[b_year]]</f>
        <v>29</v>
      </c>
      <c r="G3739">
        <v>1</v>
      </c>
      <c r="H3739">
        <v>0</v>
      </c>
      <c r="I3739">
        <v>0.5</v>
      </c>
      <c r="J3739">
        <v>0.28570000000000001</v>
      </c>
      <c r="K3739">
        <v>0.5</v>
      </c>
      <c r="L3739">
        <v>0.28570000000000001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3.4722222222222222E-5</v>
      </c>
      <c r="T3739" s="2">
        <v>0</v>
      </c>
      <c r="U3739">
        <v>0.58330000000000004</v>
      </c>
      <c r="V3739">
        <v>0.28570000000000001</v>
      </c>
      <c r="W3739">
        <v>0</v>
      </c>
      <c r="X3739">
        <v>0.33329999999999999</v>
      </c>
      <c r="Y3739">
        <v>0</v>
      </c>
      <c r="Z3739">
        <v>0.4</v>
      </c>
      <c r="AA3739">
        <v>0.28570000000000001</v>
      </c>
      <c r="AB3739">
        <v>0</v>
      </c>
      <c r="AC3739">
        <v>0</v>
      </c>
      <c r="AD3739">
        <v>0.66669999999999996</v>
      </c>
      <c r="AE3739">
        <v>0</v>
      </c>
      <c r="AF3739" t="s">
        <v>3910</v>
      </c>
      <c r="AG3739" s="2">
        <v>1.0763888888888889E-3</v>
      </c>
      <c r="AH3739" t="s">
        <v>3911</v>
      </c>
      <c r="AI3739">
        <v>3</v>
      </c>
      <c r="AJ3739" t="s">
        <v>4095</v>
      </c>
      <c r="AK3739" s="3">
        <v>41566</v>
      </c>
      <c r="AL3739" s="10">
        <f>YEAR(ufc_fights_2[[#This Row],[date]])</f>
        <v>2013</v>
      </c>
      <c r="AM3739" t="s">
        <v>3983</v>
      </c>
      <c r="AN3739">
        <v>3</v>
      </c>
      <c r="AO3739" t="s">
        <v>3913</v>
      </c>
      <c r="AP3739">
        <f>IF(ufc_fights_2[[#This Row],[winner]]="Red",ufc_fights_2[[#This Row],[r_fighter_id]],ufc_fights_2[[#This Row],[b_fighter_id]])</f>
        <v>1140</v>
      </c>
      <c r="AQ3739" t="str">
        <f>_xlfn.XLOOKUP(ufc_fights_2[[#This Row],[winnerID]],ufc_fighters[id],ufc_fighters[fighter_name],"xxx",0,1)</f>
        <v>Gabriel Gonzaga</v>
      </c>
    </row>
    <row r="3740" spans="1:43">
      <c r="A3740">
        <v>1140</v>
      </c>
      <c r="B3740">
        <v>2897</v>
      </c>
      <c r="C3740">
        <f>_xlfn.XLOOKUP(ufc_fights_2[[#This Row],[r_fighter_id]],ufc_fighters[id],ufc_fighters[year],"xxx",0,1)</f>
        <v>1979</v>
      </c>
      <c r="D3740">
        <f>_xlfn.XLOOKUP(ufc_fights_2[[#This Row],[b_fighter_id]],ufc_fighters[id],ufc_fighters[year],"Prázdné",0,1)</f>
        <v>1972</v>
      </c>
      <c r="E3740" s="10">
        <f>YEAR(ufc_fights_2[[#This Row],[date]])-ufc_fights_2[[#This Row],[r_year]]</f>
        <v>27</v>
      </c>
      <c r="F3740" s="10">
        <f>YEAR(ufc_fights_2[[#This Row],[date]])-ufc_fights_2[[#This Row],[b_year]]</f>
        <v>34</v>
      </c>
      <c r="G3740">
        <v>1</v>
      </c>
      <c r="H3740">
        <v>0</v>
      </c>
      <c r="I3740">
        <v>0.5333</v>
      </c>
      <c r="J3740">
        <v>0.32</v>
      </c>
      <c r="K3740">
        <v>0.68</v>
      </c>
      <c r="L3740">
        <v>0.58540000000000003</v>
      </c>
      <c r="M3740">
        <v>0.75</v>
      </c>
      <c r="N3740">
        <v>0</v>
      </c>
      <c r="O3740">
        <v>0</v>
      </c>
      <c r="P3740">
        <v>0</v>
      </c>
      <c r="Q3740">
        <v>0</v>
      </c>
      <c r="R3740">
        <v>1</v>
      </c>
      <c r="S3740" s="2">
        <v>1.6550925925925926E-3</v>
      </c>
      <c r="T3740" s="2">
        <v>4.3981481481481481E-4</v>
      </c>
      <c r="U3740">
        <v>0.44</v>
      </c>
      <c r="V3740">
        <v>0.3</v>
      </c>
      <c r="W3740">
        <v>1</v>
      </c>
      <c r="X3740">
        <v>1</v>
      </c>
      <c r="Y3740">
        <v>0</v>
      </c>
      <c r="Z3740">
        <v>0.42109999999999997</v>
      </c>
      <c r="AA3740">
        <v>0.35709999999999997</v>
      </c>
      <c r="AB3740">
        <v>1</v>
      </c>
      <c r="AC3740">
        <v>0.3</v>
      </c>
      <c r="AD3740">
        <v>0.57140000000000002</v>
      </c>
      <c r="AE3740">
        <v>0</v>
      </c>
      <c r="AF3740" t="s">
        <v>3910</v>
      </c>
      <c r="AG3740" s="2">
        <v>2.7777777777777778E-4</v>
      </c>
      <c r="AH3740" t="s">
        <v>3911</v>
      </c>
      <c r="AI3740">
        <v>3</v>
      </c>
      <c r="AJ3740" t="s">
        <v>3967</v>
      </c>
      <c r="AK3740" s="3">
        <v>38864</v>
      </c>
      <c r="AL3740" s="10">
        <f>YEAR(ufc_fights_2[[#This Row],[date]])</f>
        <v>2006</v>
      </c>
      <c r="AM3740" t="s">
        <v>3983</v>
      </c>
      <c r="AN3740">
        <v>2</v>
      </c>
      <c r="AO3740" t="s">
        <v>3913</v>
      </c>
      <c r="AP3740">
        <f>IF(ufc_fights_2[[#This Row],[winner]]="Red",ufc_fights_2[[#This Row],[r_fighter_id]],ufc_fights_2[[#This Row],[b_fighter_id]])</f>
        <v>1140</v>
      </c>
      <c r="AQ3740" t="str">
        <f>_xlfn.XLOOKUP(ufc_fights_2[[#This Row],[winnerID]],ufc_fighters[id],ufc_fighters[fighter_name],"xxx",0,1)</f>
        <v>Gabriel Gonzaga</v>
      </c>
    </row>
    <row r="3741" spans="1:43">
      <c r="A3741">
        <v>1140</v>
      </c>
      <c r="B3741">
        <v>1558</v>
      </c>
      <c r="C3741">
        <f>_xlfn.XLOOKUP(ufc_fights_2[[#This Row],[r_fighter_id]],ufc_fighters[id],ufc_fighters[year],"xxx",0,1)</f>
        <v>1979</v>
      </c>
      <c r="D3741">
        <f>_xlfn.XLOOKUP(ufc_fights_2[[#This Row],[b_fighter_id]],ufc_fighters[id],ufc_fighters[year],"Prázdné",0,1)</f>
        <v>1970</v>
      </c>
      <c r="E3741" s="10">
        <f>YEAR(ufc_fights_2[[#This Row],[date]])-ufc_fights_2[[#This Row],[r_year]]</f>
        <v>26</v>
      </c>
      <c r="F3741" s="10">
        <f>YEAR(ufc_fights_2[[#This Row],[date]])-ufc_fights_2[[#This Row],[b_year]]</f>
        <v>35</v>
      </c>
      <c r="G3741">
        <v>1</v>
      </c>
      <c r="H3741">
        <v>0</v>
      </c>
      <c r="I3741">
        <v>0.41070000000000001</v>
      </c>
      <c r="J3741">
        <v>0.33960000000000001</v>
      </c>
      <c r="K3741">
        <v>0.64290000000000003</v>
      </c>
      <c r="L3741">
        <v>0.35189999999999999</v>
      </c>
      <c r="M3741">
        <v>0.22220000000000001</v>
      </c>
      <c r="N3741">
        <v>0</v>
      </c>
      <c r="O3741">
        <v>2</v>
      </c>
      <c r="P3741">
        <v>0</v>
      </c>
      <c r="Q3741">
        <v>0</v>
      </c>
      <c r="R3741">
        <v>0</v>
      </c>
      <c r="S3741" s="2">
        <v>3.3680555555555556E-3</v>
      </c>
      <c r="T3741" s="2">
        <v>5.7870370370370373E-5</v>
      </c>
      <c r="U3741">
        <v>0.29549999999999998</v>
      </c>
      <c r="V3741">
        <v>0.30609999999999998</v>
      </c>
      <c r="W3741">
        <v>1</v>
      </c>
      <c r="X3741">
        <v>0.81820000000000004</v>
      </c>
      <c r="Y3741">
        <v>0.5</v>
      </c>
      <c r="Z3741">
        <v>0.32350000000000001</v>
      </c>
      <c r="AA3741">
        <v>0.32690000000000002</v>
      </c>
      <c r="AB3741">
        <v>0.33329999999999999</v>
      </c>
      <c r="AC3741">
        <v>1</v>
      </c>
      <c r="AD3741">
        <v>0.57889999999999997</v>
      </c>
      <c r="AE3741">
        <v>0</v>
      </c>
      <c r="AF3741" t="s">
        <v>3910</v>
      </c>
      <c r="AG3741" s="2">
        <v>3.2291666666666666E-3</v>
      </c>
      <c r="AH3741" t="s">
        <v>3911</v>
      </c>
      <c r="AI3741">
        <v>3</v>
      </c>
      <c r="AJ3741" t="s">
        <v>3914</v>
      </c>
      <c r="AK3741" s="3">
        <v>38675</v>
      </c>
      <c r="AL3741" s="10">
        <f>YEAR(ufc_fights_2[[#This Row],[date]])</f>
        <v>2005</v>
      </c>
      <c r="AM3741" t="s">
        <v>3983</v>
      </c>
      <c r="AN3741">
        <v>1</v>
      </c>
      <c r="AO3741" t="s">
        <v>3913</v>
      </c>
      <c r="AP3741">
        <f>IF(ufc_fights_2[[#This Row],[winner]]="Red",ufc_fights_2[[#This Row],[r_fighter_id]],ufc_fights_2[[#This Row],[b_fighter_id]])</f>
        <v>1140</v>
      </c>
      <c r="AQ3741" t="str">
        <f>_xlfn.XLOOKUP(ufc_fights_2[[#This Row],[winnerID]],ufc_fighters[id],ufc_fighters[fighter_name],"xxx",0,1)</f>
        <v>Gabriel Gonzaga</v>
      </c>
    </row>
    <row r="3742" spans="1:43">
      <c r="A3742">
        <v>1140</v>
      </c>
      <c r="B3742">
        <v>2027</v>
      </c>
      <c r="C3742">
        <f>_xlfn.XLOOKUP(ufc_fights_2[[#This Row],[r_fighter_id]],ufc_fighters[id],ufc_fighters[year],"xxx",0,1)</f>
        <v>1979</v>
      </c>
      <c r="D3742">
        <f>_xlfn.XLOOKUP(ufc_fights_2[[#This Row],[b_fighter_id]],ufc_fighters[id],ufc_fighters[year],"Prázdné",0,1)</f>
        <v>1976</v>
      </c>
      <c r="E3742" s="10">
        <f>YEAR(ufc_fights_2[[#This Row],[date]])-ufc_fights_2[[#This Row],[r_year]]</f>
        <v>29</v>
      </c>
      <c r="F3742" s="10">
        <f>YEAR(ufc_fights_2[[#This Row],[date]])-ufc_fights_2[[#This Row],[b_year]]</f>
        <v>32</v>
      </c>
      <c r="G3742">
        <v>0</v>
      </c>
      <c r="H3742">
        <v>0</v>
      </c>
      <c r="I3742">
        <v>0.75</v>
      </c>
      <c r="J3742">
        <v>0.22220000000000001</v>
      </c>
      <c r="K3742">
        <v>0.84209999999999996</v>
      </c>
      <c r="L3742">
        <v>0.22220000000000001</v>
      </c>
      <c r="M3742">
        <v>1</v>
      </c>
      <c r="N3742">
        <v>0</v>
      </c>
      <c r="O3742">
        <v>1</v>
      </c>
      <c r="P3742">
        <v>0</v>
      </c>
      <c r="Q3742">
        <v>0</v>
      </c>
      <c r="R3742">
        <v>0</v>
      </c>
      <c r="S3742" s="2">
        <v>8.7962962962962962E-4</v>
      </c>
      <c r="T3742" s="2">
        <v>0</v>
      </c>
      <c r="U3742">
        <v>0.33329999999999999</v>
      </c>
      <c r="V3742">
        <v>0</v>
      </c>
      <c r="W3742">
        <v>1</v>
      </c>
      <c r="X3742">
        <v>1</v>
      </c>
      <c r="Y3742">
        <v>0.5</v>
      </c>
      <c r="Z3742">
        <v>0.75</v>
      </c>
      <c r="AA3742">
        <v>0.22220000000000001</v>
      </c>
      <c r="AB3742">
        <v>0</v>
      </c>
      <c r="AC3742">
        <v>0</v>
      </c>
      <c r="AD3742">
        <v>0.75</v>
      </c>
      <c r="AE3742">
        <v>0</v>
      </c>
      <c r="AF3742" t="s">
        <v>3933</v>
      </c>
      <c r="AG3742" s="2">
        <v>1.3541666666666667E-3</v>
      </c>
      <c r="AH3742" t="s">
        <v>3911</v>
      </c>
      <c r="AI3742">
        <v>3</v>
      </c>
      <c r="AJ3742" t="s">
        <v>3967</v>
      </c>
      <c r="AK3742" s="3">
        <v>39634</v>
      </c>
      <c r="AL3742" s="10">
        <f>YEAR(ufc_fights_2[[#This Row],[date]])</f>
        <v>2008</v>
      </c>
      <c r="AM3742" t="s">
        <v>3983</v>
      </c>
      <c r="AN3742">
        <v>1</v>
      </c>
      <c r="AO3742" t="s">
        <v>3913</v>
      </c>
      <c r="AP3742">
        <f>IF(ufc_fights_2[[#This Row],[winner]]="Red",ufc_fights_2[[#This Row],[r_fighter_id]],ufc_fights_2[[#This Row],[b_fighter_id]])</f>
        <v>1140</v>
      </c>
      <c r="AQ3742" t="str">
        <f>_xlfn.XLOOKUP(ufc_fights_2[[#This Row],[winnerID]],ufc_fighters[id],ufc_fighters[fighter_name],"xxx",0,1)</f>
        <v>Gabriel Gonzaga</v>
      </c>
    </row>
    <row r="3743" spans="1:43">
      <c r="A3743">
        <v>1140</v>
      </c>
      <c r="B3743">
        <v>1316</v>
      </c>
      <c r="C3743">
        <f>_xlfn.XLOOKUP(ufc_fights_2[[#This Row],[r_fighter_id]],ufc_fighters[id],ufc_fighters[year],"xxx",0,1)</f>
        <v>1979</v>
      </c>
      <c r="D3743">
        <f>_xlfn.XLOOKUP(ufc_fights_2[[#This Row],[b_fighter_id]],ufc_fighters[id],ufc_fighters[year],"Prázdné",0,1)</f>
        <v>1976</v>
      </c>
      <c r="E3743" s="10">
        <f>YEAR(ufc_fights_2[[#This Row],[date]])-ufc_fights_2[[#This Row],[r_year]]</f>
        <v>29</v>
      </c>
      <c r="F3743" s="10">
        <f>YEAR(ufc_fights_2[[#This Row],[date]])-ufc_fights_2[[#This Row],[b_year]]</f>
        <v>32</v>
      </c>
      <c r="G3743">
        <v>1</v>
      </c>
      <c r="H3743">
        <v>0</v>
      </c>
      <c r="I3743">
        <v>0.70589999999999997</v>
      </c>
      <c r="J3743">
        <v>0.2</v>
      </c>
      <c r="K3743">
        <v>0.70589999999999997</v>
      </c>
      <c r="L3743">
        <v>0.6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4.6296296296296294E-5</v>
      </c>
      <c r="T3743" s="2">
        <v>0</v>
      </c>
      <c r="U3743">
        <v>0.63639999999999997</v>
      </c>
      <c r="V3743">
        <v>0.2</v>
      </c>
      <c r="W3743">
        <v>0.83330000000000004</v>
      </c>
      <c r="X3743">
        <v>0</v>
      </c>
      <c r="Y3743">
        <v>0</v>
      </c>
      <c r="Z3743">
        <v>0.42859999999999998</v>
      </c>
      <c r="AA3743">
        <v>0</v>
      </c>
      <c r="AB3743">
        <v>0.875</v>
      </c>
      <c r="AC3743">
        <v>0.33329999999999999</v>
      </c>
      <c r="AD3743">
        <v>1</v>
      </c>
      <c r="AE3743">
        <v>0</v>
      </c>
      <c r="AF3743" t="s">
        <v>3910</v>
      </c>
      <c r="AG3743" s="2">
        <v>7.0601851851851847E-4</v>
      </c>
      <c r="AH3743" t="s">
        <v>3911</v>
      </c>
      <c r="AI3743">
        <v>3</v>
      </c>
      <c r="AJ3743" t="s">
        <v>3967</v>
      </c>
      <c r="AK3743" s="3">
        <v>39767</v>
      </c>
      <c r="AL3743" s="10">
        <f>YEAR(ufc_fights_2[[#This Row],[date]])</f>
        <v>2008</v>
      </c>
      <c r="AM3743" t="s">
        <v>3983</v>
      </c>
      <c r="AN3743">
        <v>1</v>
      </c>
      <c r="AO3743" t="s">
        <v>3913</v>
      </c>
      <c r="AP3743">
        <f>IF(ufc_fights_2[[#This Row],[winner]]="Red",ufc_fights_2[[#This Row],[r_fighter_id]],ufc_fights_2[[#This Row],[b_fighter_id]])</f>
        <v>1140</v>
      </c>
      <c r="AQ3743" t="str">
        <f>_xlfn.XLOOKUP(ufc_fights_2[[#This Row],[winnerID]],ufc_fighters[id],ufc_fighters[fighter_name],"xxx",0,1)</f>
        <v>Gabriel Gonzaga</v>
      </c>
    </row>
    <row r="3744" spans="1:43">
      <c r="A3744">
        <v>1140</v>
      </c>
      <c r="B3744">
        <v>897</v>
      </c>
      <c r="C3744">
        <f>_xlfn.XLOOKUP(ufc_fights_2[[#This Row],[r_fighter_id]],ufc_fighters[id],ufc_fighters[year],"xxx",0,1)</f>
        <v>1979</v>
      </c>
      <c r="D3744">
        <f>_xlfn.XLOOKUP(ufc_fights_2[[#This Row],[b_fighter_id]],ufc_fighters[id],ufc_fighters[year],"Prázdné",0,1)</f>
        <v>1983</v>
      </c>
      <c r="E3744" s="10">
        <f>YEAR(ufc_fights_2[[#This Row],[date]])-ufc_fights_2[[#This Row],[r_year]]</f>
        <v>36</v>
      </c>
      <c r="F3744" s="10">
        <f>YEAR(ufc_fights_2[[#This Row],[date]])-ufc_fights_2[[#This Row],[b_year]]</f>
        <v>32</v>
      </c>
      <c r="G3744">
        <v>0</v>
      </c>
      <c r="H3744">
        <v>0</v>
      </c>
      <c r="I3744">
        <v>0.44440000000000002</v>
      </c>
      <c r="J3744">
        <v>0.29409999999999997</v>
      </c>
      <c r="K3744">
        <v>0.52729999999999999</v>
      </c>
      <c r="L3744">
        <v>0.43080000000000002</v>
      </c>
      <c r="M3744">
        <v>0.28570000000000001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2.0833333333333333E-3</v>
      </c>
      <c r="T3744" s="2">
        <v>1.1574074074074075E-4</v>
      </c>
      <c r="U3744">
        <v>0.34289999999999998</v>
      </c>
      <c r="V3744">
        <v>0.25</v>
      </c>
      <c r="W3744">
        <v>0.8</v>
      </c>
      <c r="X3744">
        <v>0.8</v>
      </c>
      <c r="Y3744">
        <v>0</v>
      </c>
      <c r="Z3744">
        <v>0.39290000000000003</v>
      </c>
      <c r="AA3744">
        <v>0.27079999999999999</v>
      </c>
      <c r="AB3744">
        <v>0.25</v>
      </c>
      <c r="AC3744">
        <v>0.66669999999999996</v>
      </c>
      <c r="AD3744">
        <v>0.61539999999999995</v>
      </c>
      <c r="AE3744">
        <v>0</v>
      </c>
      <c r="AF3744" t="s">
        <v>3915</v>
      </c>
      <c r="AG3744" s="2">
        <v>3.472222222222222E-3</v>
      </c>
      <c r="AH3744" t="s">
        <v>3911</v>
      </c>
      <c r="AI3744">
        <v>3</v>
      </c>
      <c r="AJ3744" t="s">
        <v>3912</v>
      </c>
      <c r="AK3744" s="3">
        <v>42349</v>
      </c>
      <c r="AL3744" s="10">
        <f>YEAR(ufc_fights_2[[#This Row],[date]])</f>
        <v>2015</v>
      </c>
      <c r="AM3744" t="s">
        <v>3983</v>
      </c>
      <c r="AN3744">
        <v>1</v>
      </c>
      <c r="AO3744" t="s">
        <v>3913</v>
      </c>
      <c r="AP3744">
        <f>IF(ufc_fights_2[[#This Row],[winner]]="Red",ufc_fights_2[[#This Row],[r_fighter_id]],ufc_fights_2[[#This Row],[b_fighter_id]])</f>
        <v>1140</v>
      </c>
      <c r="AQ3744" t="str">
        <f>_xlfn.XLOOKUP(ufc_fights_2[[#This Row],[winnerID]],ufc_fighters[id],ufc_fighters[fighter_name],"xxx",0,1)</f>
        <v>Gabriel Gonzaga</v>
      </c>
    </row>
    <row r="3745" spans="1:43">
      <c r="A3745">
        <v>1140</v>
      </c>
      <c r="B3745">
        <v>1960</v>
      </c>
      <c r="C3745">
        <f>_xlfn.XLOOKUP(ufc_fights_2[[#This Row],[r_fighter_id]],ufc_fighters[id],ufc_fighters[year],"xxx",0,1)</f>
        <v>1979</v>
      </c>
      <c r="D3745">
        <f>_xlfn.XLOOKUP(ufc_fights_2[[#This Row],[b_fighter_id]],ufc_fighters[id],ufc_fighters[year],"Prázdné",0,1)</f>
        <v>1981</v>
      </c>
      <c r="E3745" s="10">
        <f>YEAR(ufc_fights_2[[#This Row],[date]])-ufc_fights_2[[#This Row],[r_year]]</f>
        <v>27</v>
      </c>
      <c r="F3745" s="10">
        <f>YEAR(ufc_fights_2[[#This Row],[date]])-ufc_fights_2[[#This Row],[b_year]]</f>
        <v>25</v>
      </c>
      <c r="G3745">
        <v>0</v>
      </c>
      <c r="H3745">
        <v>0</v>
      </c>
      <c r="I3745">
        <v>0.4</v>
      </c>
      <c r="J3745">
        <v>0.5</v>
      </c>
      <c r="K3745">
        <v>0.69699999999999995</v>
      </c>
      <c r="L3745">
        <v>0.85709999999999997</v>
      </c>
      <c r="M3745">
        <v>1</v>
      </c>
      <c r="N3745">
        <v>0</v>
      </c>
      <c r="O3745">
        <v>3</v>
      </c>
      <c r="P3745">
        <v>0</v>
      </c>
      <c r="Q3745">
        <v>0</v>
      </c>
      <c r="R3745">
        <v>0</v>
      </c>
      <c r="S3745" s="2">
        <v>2.0601851851851853E-3</v>
      </c>
      <c r="T3745" s="2">
        <v>0</v>
      </c>
      <c r="U3745">
        <v>0.4</v>
      </c>
      <c r="V3745">
        <v>0.5</v>
      </c>
      <c r="W3745">
        <v>0</v>
      </c>
      <c r="X3745">
        <v>0</v>
      </c>
      <c r="Y3745">
        <v>0</v>
      </c>
      <c r="Z3745">
        <v>0.33329999999999999</v>
      </c>
      <c r="AA3745">
        <v>0</v>
      </c>
      <c r="AB3745">
        <v>0</v>
      </c>
      <c r="AC3745">
        <v>0</v>
      </c>
      <c r="AD3745">
        <v>0.42859999999999998</v>
      </c>
      <c r="AE3745">
        <v>1</v>
      </c>
      <c r="AF3745" t="s">
        <v>3933</v>
      </c>
      <c r="AG3745" s="2">
        <v>2.3379629629629631E-3</v>
      </c>
      <c r="AH3745" t="s">
        <v>3911</v>
      </c>
      <c r="AI3745">
        <v>3</v>
      </c>
      <c r="AJ3745" t="s">
        <v>3914</v>
      </c>
      <c r="AK3745" s="3">
        <v>39081</v>
      </c>
      <c r="AL3745" s="10">
        <f>YEAR(ufc_fights_2[[#This Row],[date]])</f>
        <v>2006</v>
      </c>
      <c r="AM3745" t="s">
        <v>3983</v>
      </c>
      <c r="AN3745">
        <v>1</v>
      </c>
      <c r="AO3745" t="s">
        <v>3913</v>
      </c>
      <c r="AP3745">
        <f>IF(ufc_fights_2[[#This Row],[winner]]="Red",ufc_fights_2[[#This Row],[r_fighter_id]],ufc_fights_2[[#This Row],[b_fighter_id]])</f>
        <v>1140</v>
      </c>
      <c r="AQ3745" t="str">
        <f>_xlfn.XLOOKUP(ufc_fights_2[[#This Row],[winnerID]],ufc_fighters[id],ufc_fighters[fighter_name],"xxx",0,1)</f>
        <v>Gabriel Gonzaga</v>
      </c>
    </row>
    <row r="3746" spans="1:43">
      <c r="A3746">
        <v>1140</v>
      </c>
      <c r="B3746">
        <v>1328</v>
      </c>
      <c r="C3746">
        <f>_xlfn.XLOOKUP(ufc_fights_2[[#This Row],[r_fighter_id]],ufc_fighters[id],ufc_fighters[year],"xxx",0,1)</f>
        <v>1979</v>
      </c>
      <c r="D3746">
        <f>_xlfn.XLOOKUP(ufc_fights_2[[#This Row],[b_fighter_id]],ufc_fighters[id],ufc_fighters[year],"Prázdné",0,1)</f>
        <v>1984</v>
      </c>
      <c r="E3746" s="10">
        <f>YEAR(ufc_fights_2[[#This Row],[date]])-ufc_fights_2[[#This Row],[r_year]]</f>
        <v>34</v>
      </c>
      <c r="F3746" s="10">
        <f>YEAR(ufc_fights_2[[#This Row],[date]])-ufc_fights_2[[#This Row],[b_year]]</f>
        <v>29</v>
      </c>
      <c r="G3746">
        <v>1</v>
      </c>
      <c r="H3746">
        <v>0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3.4722222222222222E-5</v>
      </c>
      <c r="T3746" s="2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 t="s">
        <v>3910</v>
      </c>
      <c r="AG3746" s="2">
        <v>1.9675925925925926E-4</v>
      </c>
      <c r="AH3746" t="s">
        <v>3911</v>
      </c>
      <c r="AI3746">
        <v>3</v>
      </c>
      <c r="AJ3746" t="s">
        <v>3985</v>
      </c>
      <c r="AK3746" s="3">
        <v>41461</v>
      </c>
      <c r="AL3746" s="10">
        <f>YEAR(ufc_fights_2[[#This Row],[date]])</f>
        <v>2013</v>
      </c>
      <c r="AM3746" t="s">
        <v>3983</v>
      </c>
      <c r="AN3746">
        <v>1</v>
      </c>
      <c r="AO3746" t="s">
        <v>3913</v>
      </c>
      <c r="AP3746">
        <f>IF(ufc_fights_2[[#This Row],[winner]]="Red",ufc_fights_2[[#This Row],[r_fighter_id]],ufc_fights_2[[#This Row],[b_fighter_id]])</f>
        <v>1140</v>
      </c>
      <c r="AQ3746" t="str">
        <f>_xlfn.XLOOKUP(ufc_fights_2[[#This Row],[winnerID]],ufc_fighters[id],ufc_fighters[fighter_name],"xxx",0,1)</f>
        <v>Gabriel Gonzaga</v>
      </c>
    </row>
    <row r="3747" spans="1:43">
      <c r="A3747">
        <v>3152</v>
      </c>
      <c r="B3747">
        <v>400</v>
      </c>
      <c r="C3747">
        <f>_xlfn.XLOOKUP(ufc_fights_2[[#This Row],[r_fighter_id]],ufc_fighters[id],ufc_fighters[year],"xxx",0,1)</f>
        <v>1988</v>
      </c>
      <c r="D3747">
        <f>_xlfn.XLOOKUP(ufc_fights_2[[#This Row],[b_fighter_id]],ufc_fighters[id],ufc_fighters[year],"Prázdné",0,1)</f>
        <v>1974</v>
      </c>
      <c r="E3747" s="10">
        <f>YEAR(ufc_fights_2[[#This Row],[date]])-ufc_fights_2[[#This Row],[r_year]]</f>
        <v>21</v>
      </c>
      <c r="F3747" s="10">
        <f>YEAR(ufc_fights_2[[#This Row],[date]])-ufc_fights_2[[#This Row],[b_year]]</f>
        <v>35</v>
      </c>
      <c r="G3747">
        <v>0</v>
      </c>
      <c r="H3747">
        <v>1</v>
      </c>
      <c r="I3747">
        <v>0.46960000000000002</v>
      </c>
      <c r="J3747">
        <v>0.41570000000000001</v>
      </c>
      <c r="K3747">
        <v>0.5796</v>
      </c>
      <c r="L3747">
        <v>0.43880000000000002</v>
      </c>
      <c r="M3747">
        <v>1</v>
      </c>
      <c r="N3747">
        <v>0</v>
      </c>
      <c r="O3747">
        <v>2</v>
      </c>
      <c r="P3747">
        <v>0</v>
      </c>
      <c r="Q3747">
        <v>0</v>
      </c>
      <c r="R3747">
        <v>1</v>
      </c>
      <c r="S3747" s="2">
        <v>4.0509259259259257E-3</v>
      </c>
      <c r="T3747" s="2">
        <v>1.3078703703703703E-3</v>
      </c>
      <c r="U3747">
        <v>0.29110000000000003</v>
      </c>
      <c r="V3747">
        <v>0.35899999999999999</v>
      </c>
      <c r="W3747">
        <v>0.76919999999999999</v>
      </c>
      <c r="X3747">
        <v>0.91300000000000003</v>
      </c>
      <c r="Y3747">
        <v>0</v>
      </c>
      <c r="Z3747">
        <v>0.47060000000000002</v>
      </c>
      <c r="AA3747">
        <v>0.3871</v>
      </c>
      <c r="AB3747">
        <v>0.46150000000000002</v>
      </c>
      <c r="AC3747">
        <v>0.35</v>
      </c>
      <c r="AD3747">
        <v>0.5</v>
      </c>
      <c r="AE3747">
        <v>0.85709999999999997</v>
      </c>
      <c r="AF3747" t="s">
        <v>3969</v>
      </c>
      <c r="AG3747" s="2">
        <v>3.472222222222222E-3</v>
      </c>
      <c r="AH3747" t="s">
        <v>3911</v>
      </c>
      <c r="AI3747">
        <v>3</v>
      </c>
      <c r="AJ3747" t="s">
        <v>3928</v>
      </c>
      <c r="AK3747" s="3">
        <v>40159</v>
      </c>
      <c r="AL3747" s="10">
        <f>YEAR(ufc_fights_2[[#This Row],[date]])</f>
        <v>2009</v>
      </c>
      <c r="AM3747" t="s">
        <v>3983</v>
      </c>
      <c r="AN3747">
        <v>145</v>
      </c>
      <c r="AO3747" t="s">
        <v>3913</v>
      </c>
      <c r="AP3747">
        <f>IF(ufc_fights_2[[#This Row],[winner]]="Red",ufc_fights_2[[#This Row],[r_fighter_id]],ufc_fights_2[[#This Row],[b_fighter_id]])</f>
        <v>3152</v>
      </c>
      <c r="AQ3747" t="str">
        <f>_xlfn.XLOOKUP(ufc_fights_2[[#This Row],[winnerID]],ufc_fighters[id],ufc_fighters[fighter_name],"xxx",0,1)</f>
        <v>Stefan Struve</v>
      </c>
    </row>
    <row r="3748" spans="1:43">
      <c r="A3748">
        <v>3152</v>
      </c>
      <c r="B3748">
        <v>2189</v>
      </c>
      <c r="C3748">
        <f>_xlfn.XLOOKUP(ufc_fights_2[[#This Row],[r_fighter_id]],ufc_fighters[id],ufc_fighters[year],"xxx",0,1)</f>
        <v>1988</v>
      </c>
      <c r="D3748">
        <f>_xlfn.XLOOKUP(ufc_fights_2[[#This Row],[b_fighter_id]],ufc_fighters[id],ufc_fighters[year],"Prázdné",0,1)</f>
        <v>1986</v>
      </c>
      <c r="E3748" s="10">
        <f>YEAR(ufc_fights_2[[#This Row],[date]])-ufc_fights_2[[#This Row],[r_year]]</f>
        <v>22</v>
      </c>
      <c r="F3748" s="10">
        <f>YEAR(ufc_fights_2[[#This Row],[date]])-ufc_fights_2[[#This Row],[b_year]]</f>
        <v>24</v>
      </c>
      <c r="G3748">
        <v>1</v>
      </c>
      <c r="H3748">
        <v>0</v>
      </c>
      <c r="I3748">
        <v>0.57889999999999997</v>
      </c>
      <c r="J3748">
        <v>0.5</v>
      </c>
      <c r="K3748">
        <v>0.6</v>
      </c>
      <c r="L3748">
        <v>0.59409999999999996</v>
      </c>
      <c r="M3748">
        <v>0</v>
      </c>
      <c r="N3748">
        <v>1</v>
      </c>
      <c r="O3748">
        <v>2</v>
      </c>
      <c r="P3748">
        <v>1</v>
      </c>
      <c r="Q3748">
        <v>0</v>
      </c>
      <c r="R3748">
        <v>0</v>
      </c>
      <c r="S3748" s="2">
        <v>9.2592592592592588E-5</v>
      </c>
      <c r="T3748" s="2">
        <v>3.2986111111111111E-3</v>
      </c>
      <c r="U3748">
        <v>0.55559999999999998</v>
      </c>
      <c r="V3748">
        <v>0.4783</v>
      </c>
      <c r="W3748">
        <v>0</v>
      </c>
      <c r="X3748">
        <v>1</v>
      </c>
      <c r="Y3748">
        <v>0</v>
      </c>
      <c r="Z3748">
        <v>0.41670000000000001</v>
      </c>
      <c r="AA3748">
        <v>0.25</v>
      </c>
      <c r="AB3748">
        <v>0</v>
      </c>
      <c r="AC3748">
        <v>0.5</v>
      </c>
      <c r="AD3748">
        <v>0.85709999999999997</v>
      </c>
      <c r="AE3748">
        <v>0.57410000000000005</v>
      </c>
      <c r="AF3748" t="s">
        <v>3910</v>
      </c>
      <c r="AG3748" s="2">
        <v>2.5462962962962961E-4</v>
      </c>
      <c r="AH3748" t="s">
        <v>3911</v>
      </c>
      <c r="AI3748">
        <v>3</v>
      </c>
      <c r="AJ3748" t="s">
        <v>3914</v>
      </c>
      <c r="AK3748" s="3">
        <v>40397</v>
      </c>
      <c r="AL3748" s="10">
        <f>YEAR(ufc_fights_2[[#This Row],[date]])</f>
        <v>2010</v>
      </c>
      <c r="AM3748" t="s">
        <v>3983</v>
      </c>
      <c r="AN3748">
        <v>142</v>
      </c>
      <c r="AO3748" t="s">
        <v>3913</v>
      </c>
      <c r="AP3748">
        <f>IF(ufc_fights_2[[#This Row],[winner]]="Red",ufc_fights_2[[#This Row],[r_fighter_id]],ufc_fights_2[[#This Row],[b_fighter_id]])</f>
        <v>3152</v>
      </c>
      <c r="AQ3748" t="str">
        <f>_xlfn.XLOOKUP(ufc_fights_2[[#This Row],[winnerID]],ufc_fighters[id],ufc_fighters[fighter_name],"xxx",0,1)</f>
        <v>Stefan Struve</v>
      </c>
    </row>
    <row r="3749" spans="1:43">
      <c r="A3749">
        <v>3472</v>
      </c>
      <c r="B3749">
        <v>2742</v>
      </c>
      <c r="C3749">
        <f>_xlfn.XLOOKUP(ufc_fights_2[[#This Row],[r_fighter_id]],ufc_fighters[id],ufc_fighters[year],"xxx",0,1)</f>
        <v>1992</v>
      </c>
      <c r="D3749">
        <f>_xlfn.XLOOKUP(ufc_fights_2[[#This Row],[b_fighter_id]],ufc_fighters[id],ufc_fighters[year],"Prázdné",0,1)</f>
        <v>1985</v>
      </c>
      <c r="E3749" s="10">
        <f>YEAR(ufc_fights_2[[#This Row],[date]])-ufc_fights_2[[#This Row],[r_year]]</f>
        <v>26</v>
      </c>
      <c r="F3749" s="10">
        <f>YEAR(ufc_fights_2[[#This Row],[date]])-ufc_fights_2[[#This Row],[b_year]]</f>
        <v>33</v>
      </c>
      <c r="G3749">
        <v>0</v>
      </c>
      <c r="H3749">
        <v>0</v>
      </c>
      <c r="I3749">
        <v>0.1842</v>
      </c>
      <c r="J3749">
        <v>0.47460000000000002</v>
      </c>
      <c r="K3749">
        <v>0.47689999999999999</v>
      </c>
      <c r="L3749">
        <v>0.625</v>
      </c>
      <c r="M3749">
        <v>0.5</v>
      </c>
      <c r="N3749">
        <v>0.6</v>
      </c>
      <c r="O3749">
        <v>0</v>
      </c>
      <c r="P3749">
        <v>0</v>
      </c>
      <c r="Q3749">
        <v>0</v>
      </c>
      <c r="R3749">
        <v>0</v>
      </c>
      <c r="S3749" s="2">
        <v>1.5625000000000001E-3</v>
      </c>
      <c r="T3749" s="2">
        <v>5.7986111111111112E-3</v>
      </c>
      <c r="U3749">
        <v>0.1071</v>
      </c>
      <c r="V3749">
        <v>0.38300000000000001</v>
      </c>
      <c r="W3749">
        <v>0.33329999999999999</v>
      </c>
      <c r="X3749">
        <v>0.5</v>
      </c>
      <c r="Y3749">
        <v>1</v>
      </c>
      <c r="Z3749">
        <v>0.18920000000000001</v>
      </c>
      <c r="AA3749">
        <v>0.44440000000000002</v>
      </c>
      <c r="AB3749">
        <v>0</v>
      </c>
      <c r="AC3749">
        <v>0.66669999999999996</v>
      </c>
      <c r="AD3749">
        <v>0</v>
      </c>
      <c r="AE3749">
        <v>0.47060000000000002</v>
      </c>
      <c r="AF3749" t="s">
        <v>3915</v>
      </c>
      <c r="AG3749" s="2">
        <v>3.472222222222222E-3</v>
      </c>
      <c r="AH3749" t="s">
        <v>3911</v>
      </c>
      <c r="AI3749">
        <v>3</v>
      </c>
      <c r="AJ3749" t="s">
        <v>3928</v>
      </c>
      <c r="AK3749" s="3">
        <v>43407</v>
      </c>
      <c r="AL3749" s="10">
        <f>YEAR(ufc_fights_2[[#This Row],[date]])</f>
        <v>2018</v>
      </c>
      <c r="AM3749" t="s">
        <v>3983</v>
      </c>
      <c r="AN3749">
        <v>18</v>
      </c>
      <c r="AO3749" t="s">
        <v>3918</v>
      </c>
      <c r="AP3749">
        <f>IF(ufc_fights_2[[#This Row],[winner]]="Red",ufc_fights_2[[#This Row],[r_fighter_id]],ufc_fights_2[[#This Row],[b_fighter_id]])</f>
        <v>2742</v>
      </c>
      <c r="AQ3749" t="str">
        <f>_xlfn.XLOOKUP(ufc_fights_2[[#This Row],[winnerID]],ufc_fighters[id],ufc_fighters[fighter_name],"xxx",0,1)</f>
        <v>Marcos Rogerio de Lima</v>
      </c>
    </row>
    <row r="3750" spans="1:43">
      <c r="A3750">
        <v>3152</v>
      </c>
      <c r="B3750">
        <v>1328</v>
      </c>
      <c r="C3750">
        <f>_xlfn.XLOOKUP(ufc_fights_2[[#This Row],[r_fighter_id]],ufc_fighters[id],ufc_fighters[year],"xxx",0,1)</f>
        <v>1988</v>
      </c>
      <c r="D3750">
        <f>_xlfn.XLOOKUP(ufc_fights_2[[#This Row],[b_fighter_id]],ufc_fighters[id],ufc_fighters[year],"Prázdné",0,1)</f>
        <v>1984</v>
      </c>
      <c r="E3750" s="10">
        <f>YEAR(ufc_fights_2[[#This Row],[date]])-ufc_fights_2[[#This Row],[r_year]]</f>
        <v>24</v>
      </c>
      <c r="F3750" s="10">
        <f>YEAR(ufc_fights_2[[#This Row],[date]])-ufc_fights_2[[#This Row],[b_year]]</f>
        <v>28</v>
      </c>
      <c r="G3750">
        <v>1</v>
      </c>
      <c r="H3750">
        <v>0</v>
      </c>
      <c r="I3750">
        <v>0.58020000000000005</v>
      </c>
      <c r="J3750">
        <v>0.68920000000000003</v>
      </c>
      <c r="K3750">
        <v>0.6613</v>
      </c>
      <c r="L3750">
        <v>0.68920000000000003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6.3657407407407413E-4</v>
      </c>
      <c r="T3750" s="2">
        <v>6.9444444444444444E-5</v>
      </c>
      <c r="U3750">
        <v>0.44069999999999998</v>
      </c>
      <c r="V3750">
        <v>0.48480000000000001</v>
      </c>
      <c r="W3750">
        <v>1</v>
      </c>
      <c r="X3750">
        <v>0.94120000000000004</v>
      </c>
      <c r="Y3750">
        <v>0.84619999999999995</v>
      </c>
      <c r="Z3750">
        <v>0.56520000000000004</v>
      </c>
      <c r="AA3750">
        <v>0.68920000000000003</v>
      </c>
      <c r="AB3750">
        <v>0</v>
      </c>
      <c r="AC3750">
        <v>0</v>
      </c>
      <c r="AD3750">
        <v>0.66669999999999996</v>
      </c>
      <c r="AE3750">
        <v>0</v>
      </c>
      <c r="AF3750" t="s">
        <v>3910</v>
      </c>
      <c r="AG3750" s="2">
        <v>2.685185185185185E-3</v>
      </c>
      <c r="AH3750" t="s">
        <v>3911</v>
      </c>
      <c r="AI3750">
        <v>3</v>
      </c>
      <c r="AJ3750" t="s">
        <v>3974</v>
      </c>
      <c r="AK3750" s="3">
        <v>40954</v>
      </c>
      <c r="AL3750" s="10">
        <f>YEAR(ufc_fights_2[[#This Row],[date]])</f>
        <v>2012</v>
      </c>
      <c r="AM3750" t="s">
        <v>3983</v>
      </c>
      <c r="AN3750">
        <v>137</v>
      </c>
      <c r="AO3750" t="s">
        <v>3913</v>
      </c>
      <c r="AP3750">
        <f>IF(ufc_fights_2[[#This Row],[winner]]="Red",ufc_fights_2[[#This Row],[r_fighter_id]],ufc_fights_2[[#This Row],[b_fighter_id]])</f>
        <v>3152</v>
      </c>
      <c r="AQ3750" t="str">
        <f>_xlfn.XLOOKUP(ufc_fights_2[[#This Row],[winnerID]],ufc_fighters[id],ufc_fighters[fighter_name],"xxx",0,1)</f>
        <v>Stefan Struve</v>
      </c>
    </row>
    <row r="3751" spans="1:43">
      <c r="A3751">
        <v>3152</v>
      </c>
      <c r="B3751">
        <v>2024</v>
      </c>
      <c r="C3751">
        <f>_xlfn.XLOOKUP(ufc_fights_2[[#This Row],[r_fighter_id]],ufc_fighters[id],ufc_fighters[year],"xxx",0,1)</f>
        <v>1988</v>
      </c>
      <c r="D3751">
        <f>_xlfn.XLOOKUP(ufc_fights_2[[#This Row],[b_fighter_id]],ufc_fighters[id],ufc_fighters[year],"Prázdné",0,1)</f>
        <v>1976</v>
      </c>
      <c r="E3751" s="10">
        <f>YEAR(ufc_fights_2[[#This Row],[date]])-ufc_fights_2[[#This Row],[r_year]]</f>
        <v>22</v>
      </c>
      <c r="F3751" s="10">
        <f>YEAR(ufc_fights_2[[#This Row],[date]])-ufc_fights_2[[#This Row],[b_year]]</f>
        <v>34</v>
      </c>
      <c r="G3751">
        <v>0</v>
      </c>
      <c r="H3751">
        <v>0</v>
      </c>
      <c r="I3751">
        <v>0.57889999999999997</v>
      </c>
      <c r="J3751">
        <v>0.44440000000000002</v>
      </c>
      <c r="K3751">
        <v>0.66669999999999996</v>
      </c>
      <c r="L3751">
        <v>0.61539999999999995</v>
      </c>
      <c r="M3751">
        <v>0</v>
      </c>
      <c r="N3751">
        <v>1</v>
      </c>
      <c r="O3751">
        <v>0</v>
      </c>
      <c r="P3751">
        <v>2</v>
      </c>
      <c r="Q3751">
        <v>1</v>
      </c>
      <c r="R3751">
        <v>0</v>
      </c>
      <c r="S3751" s="2">
        <v>1.8518518518518518E-4</v>
      </c>
      <c r="T3751" s="2">
        <v>2.1527777777777778E-3</v>
      </c>
      <c r="U3751">
        <v>0.57889999999999997</v>
      </c>
      <c r="V3751">
        <v>0.44440000000000002</v>
      </c>
      <c r="W3751">
        <v>0</v>
      </c>
      <c r="X3751">
        <v>0</v>
      </c>
      <c r="Y3751">
        <v>0</v>
      </c>
      <c r="Z3751">
        <v>0.25</v>
      </c>
      <c r="AA3751">
        <v>0</v>
      </c>
      <c r="AB3751">
        <v>0</v>
      </c>
      <c r="AC3751">
        <v>0</v>
      </c>
      <c r="AD3751">
        <v>0.66669999999999996</v>
      </c>
      <c r="AE3751">
        <v>0.5</v>
      </c>
      <c r="AF3751" t="s">
        <v>3910</v>
      </c>
      <c r="AG3751" s="2">
        <v>2.7199074074074074E-3</v>
      </c>
      <c r="AH3751" t="s">
        <v>3911</v>
      </c>
      <c r="AI3751">
        <v>3</v>
      </c>
      <c r="AJ3751" t="s">
        <v>3949</v>
      </c>
      <c r="AK3751" s="3">
        <v>40523</v>
      </c>
      <c r="AL3751" s="10">
        <f>YEAR(ufc_fights_2[[#This Row],[date]])</f>
        <v>2010</v>
      </c>
      <c r="AM3751" t="s">
        <v>3983</v>
      </c>
      <c r="AN3751">
        <v>92</v>
      </c>
      <c r="AO3751" t="s">
        <v>3913</v>
      </c>
      <c r="AP3751">
        <f>IF(ufc_fights_2[[#This Row],[winner]]="Red",ufc_fights_2[[#This Row],[r_fighter_id]],ufc_fights_2[[#This Row],[b_fighter_id]])</f>
        <v>3152</v>
      </c>
      <c r="AQ3751" t="str">
        <f>_xlfn.XLOOKUP(ufc_fights_2[[#This Row],[winnerID]],ufc_fighters[id],ufc_fighters[fighter_name],"xxx",0,1)</f>
        <v>Stefan Struve</v>
      </c>
    </row>
    <row r="3752" spans="1:43">
      <c r="A3752">
        <v>3152</v>
      </c>
      <c r="B3752">
        <v>3130</v>
      </c>
      <c r="C3752">
        <f>_xlfn.XLOOKUP(ufc_fights_2[[#This Row],[r_fighter_id]],ufc_fighters[id],ufc_fighters[year],"xxx",0,1)</f>
        <v>1988</v>
      </c>
      <c r="D3752">
        <f>_xlfn.XLOOKUP(ufc_fights_2[[#This Row],[b_fighter_id]],ufc_fighters[id],ufc_fighters[year],"Prázdné",0,1)</f>
        <v>1980</v>
      </c>
      <c r="E3752" s="10">
        <f>YEAR(ufc_fights_2[[#This Row],[date]])-ufc_fights_2[[#This Row],[r_year]]</f>
        <v>21</v>
      </c>
      <c r="F3752" s="10">
        <f>YEAR(ufc_fights_2[[#This Row],[date]])-ufc_fights_2[[#This Row],[b_year]]</f>
        <v>29</v>
      </c>
      <c r="G3752">
        <v>0</v>
      </c>
      <c r="H3752">
        <v>0</v>
      </c>
      <c r="I3752">
        <v>0.66669999999999996</v>
      </c>
      <c r="J3752">
        <v>0.26669999999999999</v>
      </c>
      <c r="K3752">
        <v>0.86050000000000004</v>
      </c>
      <c r="L3752">
        <v>0.42349999999999999</v>
      </c>
      <c r="M3752">
        <v>0</v>
      </c>
      <c r="N3752">
        <v>0</v>
      </c>
      <c r="O3752">
        <v>7</v>
      </c>
      <c r="P3752">
        <v>0</v>
      </c>
      <c r="Q3752">
        <v>1</v>
      </c>
      <c r="R3752">
        <v>0</v>
      </c>
      <c r="S3752" s="2">
        <v>1.4814814814814814E-3</v>
      </c>
      <c r="T3752" s="2">
        <v>3.3333333333333335E-3</v>
      </c>
      <c r="U3752">
        <v>0.5</v>
      </c>
      <c r="V3752">
        <v>0.2414</v>
      </c>
      <c r="W3752">
        <v>0.75</v>
      </c>
      <c r="X3752">
        <v>0</v>
      </c>
      <c r="Y3752">
        <v>0</v>
      </c>
      <c r="Z3752">
        <v>0.6</v>
      </c>
      <c r="AA3752">
        <v>0</v>
      </c>
      <c r="AB3752">
        <v>1</v>
      </c>
      <c r="AC3752">
        <v>0</v>
      </c>
      <c r="AD3752">
        <v>0</v>
      </c>
      <c r="AE3752">
        <v>0.29630000000000001</v>
      </c>
      <c r="AF3752" t="s">
        <v>3933</v>
      </c>
      <c r="AG3752" s="2">
        <v>1.8171296296296297E-3</v>
      </c>
      <c r="AH3752" t="s">
        <v>3911</v>
      </c>
      <c r="AI3752">
        <v>3</v>
      </c>
      <c r="AJ3752" t="s">
        <v>3928</v>
      </c>
      <c r="AK3752" s="3">
        <v>39977</v>
      </c>
      <c r="AL3752" s="10">
        <f>YEAR(ufc_fights_2[[#This Row],[date]])</f>
        <v>2009</v>
      </c>
      <c r="AM3752" t="s">
        <v>3983</v>
      </c>
      <c r="AN3752">
        <v>91</v>
      </c>
      <c r="AO3752" t="s">
        <v>3913</v>
      </c>
      <c r="AP3752">
        <f>IF(ufc_fights_2[[#This Row],[winner]]="Red",ufc_fights_2[[#This Row],[r_fighter_id]],ufc_fights_2[[#This Row],[b_fighter_id]])</f>
        <v>3152</v>
      </c>
      <c r="AQ3752" t="str">
        <f>_xlfn.XLOOKUP(ufc_fights_2[[#This Row],[winnerID]],ufc_fighters[id],ufc_fighters[fighter_name],"xxx",0,1)</f>
        <v>Stefan Struve</v>
      </c>
    </row>
    <row r="3753" spans="1:43">
      <c r="A3753">
        <v>3152</v>
      </c>
      <c r="B3753">
        <v>2121</v>
      </c>
      <c r="C3753">
        <f>_xlfn.XLOOKUP(ufc_fights_2[[#This Row],[r_fighter_id]],ufc_fighters[id],ufc_fighters[year],"xxx",0,1)</f>
        <v>1988</v>
      </c>
      <c r="D3753">
        <f>_xlfn.XLOOKUP(ufc_fights_2[[#This Row],[b_fighter_id]],ufc_fighters[id],ufc_fighters[year],"Prázdné",0,1)</f>
        <v>1982</v>
      </c>
      <c r="E3753" s="10">
        <f>YEAR(ufc_fights_2[[#This Row],[date]])-ufc_fights_2[[#This Row],[r_year]]</f>
        <v>24</v>
      </c>
      <c r="F3753" s="10">
        <f>YEAR(ufc_fights_2[[#This Row],[date]])-ufc_fights_2[[#This Row],[b_year]]</f>
        <v>30</v>
      </c>
      <c r="G3753">
        <v>0</v>
      </c>
      <c r="H3753">
        <v>0</v>
      </c>
      <c r="I3753">
        <v>0.44529999999999997</v>
      </c>
      <c r="J3753">
        <v>0.50529999999999997</v>
      </c>
      <c r="K3753">
        <v>0.44529999999999997</v>
      </c>
      <c r="L3753">
        <v>0.50529999999999997</v>
      </c>
      <c r="M3753">
        <v>0</v>
      </c>
      <c r="N3753">
        <v>0.33329999999999999</v>
      </c>
      <c r="O3753">
        <v>0</v>
      </c>
      <c r="P3753">
        <v>0</v>
      </c>
      <c r="Q3753">
        <v>0</v>
      </c>
      <c r="R3753">
        <v>0</v>
      </c>
      <c r="S3753" s="2">
        <v>0</v>
      </c>
      <c r="T3753" s="2">
        <v>3.4722222222222222E-5</v>
      </c>
      <c r="U3753">
        <v>0.37269999999999998</v>
      </c>
      <c r="V3753">
        <v>0.3478</v>
      </c>
      <c r="W3753">
        <v>0.71430000000000005</v>
      </c>
      <c r="X3753">
        <v>1</v>
      </c>
      <c r="Y3753">
        <v>1</v>
      </c>
      <c r="Z3753">
        <v>0.45600000000000002</v>
      </c>
      <c r="AA3753">
        <v>0.49459999999999998</v>
      </c>
      <c r="AB3753">
        <v>0</v>
      </c>
      <c r="AC3753">
        <v>1</v>
      </c>
      <c r="AD3753">
        <v>0</v>
      </c>
      <c r="AE3753">
        <v>1</v>
      </c>
      <c r="AF3753" t="s">
        <v>3910</v>
      </c>
      <c r="AG3753" s="2">
        <v>2.662037037037037E-3</v>
      </c>
      <c r="AH3753" t="s">
        <v>3927</v>
      </c>
      <c r="AI3753">
        <v>5</v>
      </c>
      <c r="AJ3753" t="s">
        <v>3914</v>
      </c>
      <c r="AK3753" s="3">
        <v>41181</v>
      </c>
      <c r="AL3753" s="10">
        <f>YEAR(ufc_fights_2[[#This Row],[date]])</f>
        <v>2012</v>
      </c>
      <c r="AM3753" t="s">
        <v>3983</v>
      </c>
      <c r="AN3753">
        <v>89</v>
      </c>
      <c r="AO3753" t="s">
        <v>3913</v>
      </c>
      <c r="AP3753">
        <f>IF(ufc_fights_2[[#This Row],[winner]]="Red",ufc_fights_2[[#This Row],[r_fighter_id]],ufc_fights_2[[#This Row],[b_fighter_id]])</f>
        <v>3152</v>
      </c>
      <c r="AQ3753" t="str">
        <f>_xlfn.XLOOKUP(ufc_fights_2[[#This Row],[winnerID]],ufc_fighters[id],ufc_fighters[fighter_name],"xxx",0,1)</f>
        <v>Stefan Struve</v>
      </c>
    </row>
    <row r="3754" spans="1:43">
      <c r="A3754">
        <v>3152</v>
      </c>
      <c r="B3754">
        <v>2388</v>
      </c>
      <c r="C3754">
        <f>_xlfn.XLOOKUP(ufc_fights_2[[#This Row],[r_fighter_id]],ufc_fighters[id],ufc_fighters[year],"xxx",0,1)</f>
        <v>1988</v>
      </c>
      <c r="D3754">
        <f>_xlfn.XLOOKUP(ufc_fights_2[[#This Row],[b_fighter_id]],ufc_fighters[id],ufc_fighters[year],"Prázdné",0,1)</f>
        <v>1982</v>
      </c>
      <c r="E3754" s="10">
        <f>YEAR(ufc_fights_2[[#This Row],[date]])-ufc_fights_2[[#This Row],[r_year]]</f>
        <v>28</v>
      </c>
      <c r="F3754" s="10">
        <f>YEAR(ufc_fights_2[[#This Row],[date]])-ufc_fights_2[[#This Row],[b_year]]</f>
        <v>34</v>
      </c>
      <c r="G3754">
        <v>0</v>
      </c>
      <c r="H3754">
        <v>0</v>
      </c>
      <c r="I3754">
        <v>0.39129999999999998</v>
      </c>
      <c r="J3754">
        <v>0.4667</v>
      </c>
      <c r="K3754">
        <v>0.46150000000000002</v>
      </c>
      <c r="L3754">
        <v>0.53849999999999998</v>
      </c>
      <c r="M3754">
        <v>0.5</v>
      </c>
      <c r="N3754">
        <v>0</v>
      </c>
      <c r="O3754">
        <v>1</v>
      </c>
      <c r="P3754">
        <v>0</v>
      </c>
      <c r="Q3754">
        <v>0</v>
      </c>
      <c r="R3754">
        <v>0</v>
      </c>
      <c r="S3754" s="2">
        <v>1.9097222222222222E-3</v>
      </c>
      <c r="T3754" s="2">
        <v>8.1018518518518516E-4</v>
      </c>
      <c r="U3754">
        <v>0.3</v>
      </c>
      <c r="V3754">
        <v>0.35289999999999999</v>
      </c>
      <c r="W3754">
        <v>0.46150000000000002</v>
      </c>
      <c r="X3754">
        <v>0</v>
      </c>
      <c r="Y3754">
        <v>0.85709999999999997</v>
      </c>
      <c r="Z3754">
        <v>0.38100000000000001</v>
      </c>
      <c r="AA3754">
        <v>0.44440000000000002</v>
      </c>
      <c r="AB3754">
        <v>1</v>
      </c>
      <c r="AC3754">
        <v>0.66669999999999996</v>
      </c>
      <c r="AD3754">
        <v>0</v>
      </c>
      <c r="AE3754">
        <v>0</v>
      </c>
      <c r="AF3754" t="s">
        <v>3933</v>
      </c>
      <c r="AG3754" s="2">
        <v>1.1689814814814816E-3</v>
      </c>
      <c r="AH3754" t="s">
        <v>3911</v>
      </c>
      <c r="AI3754">
        <v>3</v>
      </c>
      <c r="AJ3754" t="s">
        <v>3955</v>
      </c>
      <c r="AK3754" s="3">
        <v>42651</v>
      </c>
      <c r="AL3754" s="10">
        <f>YEAR(ufc_fights_2[[#This Row],[date]])</f>
        <v>2016</v>
      </c>
      <c r="AM3754" t="s">
        <v>3983</v>
      </c>
      <c r="AN3754">
        <v>33</v>
      </c>
      <c r="AO3754" t="s">
        <v>3913</v>
      </c>
      <c r="AP3754">
        <f>IF(ufc_fights_2[[#This Row],[winner]]="Red",ufc_fights_2[[#This Row],[r_fighter_id]],ufc_fights_2[[#This Row],[b_fighter_id]])</f>
        <v>3152</v>
      </c>
      <c r="AQ3754" t="str">
        <f>_xlfn.XLOOKUP(ufc_fights_2[[#This Row],[winnerID]],ufc_fighters[id],ufc_fighters[fighter_name],"xxx",0,1)</f>
        <v>Stefan Struve</v>
      </c>
    </row>
    <row r="3755" spans="1:43">
      <c r="A3755">
        <v>2989</v>
      </c>
      <c r="B3755">
        <v>3152</v>
      </c>
      <c r="C3755">
        <f>_xlfn.XLOOKUP(ufc_fights_2[[#This Row],[r_fighter_id]],ufc_fighters[id],ufc_fighters[year],"xxx",0,1)</f>
        <v>1979</v>
      </c>
      <c r="D3755">
        <f>_xlfn.XLOOKUP(ufc_fights_2[[#This Row],[b_fighter_id]],ufc_fighters[id],ufc_fighters[year],"Prázdné",0,1)</f>
        <v>1988</v>
      </c>
      <c r="E3755" s="10">
        <f>YEAR(ufc_fights_2[[#This Row],[date]])-ufc_fights_2[[#This Row],[r_year]]</f>
        <v>37</v>
      </c>
      <c r="F3755" s="10">
        <f>YEAR(ufc_fights_2[[#This Row],[date]])-ufc_fights_2[[#This Row],[b_year]]</f>
        <v>28</v>
      </c>
      <c r="G3755">
        <v>0</v>
      </c>
      <c r="H3755">
        <v>1</v>
      </c>
      <c r="I3755">
        <v>0</v>
      </c>
      <c r="J3755">
        <v>0.8125</v>
      </c>
      <c r="K3755">
        <v>0</v>
      </c>
      <c r="L3755">
        <v>0.83330000000000004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1.1574074074074073E-5</v>
      </c>
      <c r="T3755" s="2">
        <v>9.2592592592592588E-5</v>
      </c>
      <c r="U3755">
        <v>0</v>
      </c>
      <c r="V3755">
        <v>0.8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0.33329999999999999</v>
      </c>
      <c r="AD3755">
        <v>0</v>
      </c>
      <c r="AE3755">
        <v>0.91669999999999996</v>
      </c>
      <c r="AF3755" t="s">
        <v>3910</v>
      </c>
      <c r="AG3755" s="2">
        <v>1.8518518518518518E-4</v>
      </c>
      <c r="AH3755" t="s">
        <v>3911</v>
      </c>
      <c r="AI3755">
        <v>3</v>
      </c>
      <c r="AJ3755" t="s">
        <v>3961</v>
      </c>
      <c r="AK3755" s="3">
        <v>42498</v>
      </c>
      <c r="AL3755" s="10">
        <f>YEAR(ufc_fights_2[[#This Row],[date]])</f>
        <v>2016</v>
      </c>
      <c r="AM3755" t="s">
        <v>3983</v>
      </c>
      <c r="AN3755">
        <v>24</v>
      </c>
      <c r="AO3755" t="s">
        <v>3918</v>
      </c>
      <c r="AP3755">
        <f>IF(ufc_fights_2[[#This Row],[winner]]="Red",ufc_fights_2[[#This Row],[r_fighter_id]],ufc_fights_2[[#This Row],[b_fighter_id]])</f>
        <v>3152</v>
      </c>
      <c r="AQ3755" t="str">
        <f>_xlfn.XLOOKUP(ufc_fights_2[[#This Row],[winnerID]],ufc_fighters[id],ufc_fighters[fighter_name],"xxx",0,1)</f>
        <v>Stefan Struve</v>
      </c>
    </row>
    <row r="3756" spans="1:43">
      <c r="A3756">
        <v>222</v>
      </c>
      <c r="B3756">
        <v>3152</v>
      </c>
      <c r="C3756">
        <f>_xlfn.XLOOKUP(ufc_fights_2[[#This Row],[r_fighter_id]],ufc_fighters[id],ufc_fighters[year],"xxx",0,1)</f>
        <v>1979</v>
      </c>
      <c r="D3756">
        <f>_xlfn.XLOOKUP(ufc_fights_2[[#This Row],[b_fighter_id]],ufc_fighters[id],ufc_fighters[year],"Prázdné",0,1)</f>
        <v>1988</v>
      </c>
      <c r="E3756" s="10">
        <f>YEAR(ufc_fights_2[[#This Row],[date]])-ufc_fights_2[[#This Row],[r_year]]</f>
        <v>32</v>
      </c>
      <c r="F3756" s="10">
        <f>YEAR(ufc_fights_2[[#This Row],[date]])-ufc_fights_2[[#This Row],[b_year]]</f>
        <v>23</v>
      </c>
      <c r="G3756">
        <v>0</v>
      </c>
      <c r="H3756">
        <v>0</v>
      </c>
      <c r="I3756">
        <v>0.66669999999999996</v>
      </c>
      <c r="J3756">
        <v>0.378</v>
      </c>
      <c r="K3756">
        <v>0.66669999999999996</v>
      </c>
      <c r="L3756">
        <v>0.378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 s="2">
        <v>2.7777777777777778E-4</v>
      </c>
      <c r="T3756" s="2">
        <v>3.4722222222222222E-5</v>
      </c>
      <c r="U3756">
        <v>0.42109999999999997</v>
      </c>
      <c r="V3756">
        <v>0.18179999999999999</v>
      </c>
      <c r="W3756">
        <v>1</v>
      </c>
      <c r="X3756">
        <v>0.81820000000000004</v>
      </c>
      <c r="Y3756">
        <v>0.73329999999999995</v>
      </c>
      <c r="Z3756">
        <v>0.65910000000000002</v>
      </c>
      <c r="AA3756">
        <v>0.37040000000000001</v>
      </c>
      <c r="AB3756">
        <v>0</v>
      </c>
      <c r="AC3756">
        <v>1</v>
      </c>
      <c r="AD3756">
        <v>1</v>
      </c>
      <c r="AE3756">
        <v>0</v>
      </c>
      <c r="AF3756" t="s">
        <v>3933</v>
      </c>
      <c r="AG3756" s="2">
        <v>2.3379629629629631E-3</v>
      </c>
      <c r="AH3756" t="s">
        <v>3911</v>
      </c>
      <c r="AI3756">
        <v>3</v>
      </c>
      <c r="AJ3756" t="s">
        <v>3928</v>
      </c>
      <c r="AK3756" s="3">
        <v>40817</v>
      </c>
      <c r="AL3756" s="10">
        <f>YEAR(ufc_fights_2[[#This Row],[date]])</f>
        <v>2011</v>
      </c>
      <c r="AM3756" t="s">
        <v>3983</v>
      </c>
      <c r="AN3756">
        <v>23</v>
      </c>
      <c r="AO3756" t="s">
        <v>3918</v>
      </c>
      <c r="AP3756">
        <f>IF(ufc_fights_2[[#This Row],[winner]]="Red",ufc_fights_2[[#This Row],[r_fighter_id]],ufc_fights_2[[#This Row],[b_fighter_id]])</f>
        <v>3152</v>
      </c>
      <c r="AQ3756" t="str">
        <f>_xlfn.XLOOKUP(ufc_fights_2[[#This Row],[winnerID]],ufc_fighters[id],ufc_fighters[fighter_name],"xxx",0,1)</f>
        <v>Stefan Struve</v>
      </c>
    </row>
    <row r="3757" spans="1:43">
      <c r="A3757">
        <v>3152</v>
      </c>
      <c r="B3757">
        <v>2327</v>
      </c>
      <c r="C3757">
        <f>_xlfn.XLOOKUP(ufc_fights_2[[#This Row],[r_fighter_id]],ufc_fighters[id],ufc_fighters[year],"xxx",0,1)</f>
        <v>1988</v>
      </c>
      <c r="D3757">
        <f>_xlfn.XLOOKUP(ufc_fights_2[[#This Row],[b_fighter_id]],ufc_fighters[id],ufc_fighters[year],"Prázdné",0,1)</f>
        <v>1976</v>
      </c>
      <c r="E3757" s="10">
        <f>YEAR(ufc_fights_2[[#This Row],[date]])-ufc_fights_2[[#This Row],[r_year]]</f>
        <v>27</v>
      </c>
      <c r="F3757" s="10">
        <f>YEAR(ufc_fights_2[[#This Row],[date]])-ufc_fights_2[[#This Row],[b_year]]</f>
        <v>39</v>
      </c>
      <c r="G3757">
        <v>0</v>
      </c>
      <c r="H3757">
        <v>0</v>
      </c>
      <c r="I3757">
        <v>0.59619999999999995</v>
      </c>
      <c r="J3757">
        <v>0.52210000000000001</v>
      </c>
      <c r="K3757">
        <v>0.59870000000000001</v>
      </c>
      <c r="L3757">
        <v>0.60870000000000002</v>
      </c>
      <c r="M3757">
        <v>0</v>
      </c>
      <c r="N3757">
        <v>7.1400000000000005E-2</v>
      </c>
      <c r="O3757">
        <v>0</v>
      </c>
      <c r="P3757">
        <v>0</v>
      </c>
      <c r="Q3757">
        <v>0</v>
      </c>
      <c r="R3757">
        <v>0</v>
      </c>
      <c r="S3757" s="2">
        <v>4.3981481481481481E-4</v>
      </c>
      <c r="T3757" s="2">
        <v>3.7268518518518519E-3</v>
      </c>
      <c r="U3757">
        <v>0.42159999999999997</v>
      </c>
      <c r="V3757">
        <v>0.4526</v>
      </c>
      <c r="W3757">
        <v>0.88890000000000002</v>
      </c>
      <c r="X3757">
        <v>1</v>
      </c>
      <c r="Y3757">
        <v>1</v>
      </c>
      <c r="Z3757">
        <v>0.58389999999999997</v>
      </c>
      <c r="AA3757">
        <v>0.46239999999999998</v>
      </c>
      <c r="AB3757">
        <v>0.85709999999999997</v>
      </c>
      <c r="AC3757">
        <v>0.8</v>
      </c>
      <c r="AD3757">
        <v>0</v>
      </c>
      <c r="AE3757">
        <v>0</v>
      </c>
      <c r="AF3757" t="s">
        <v>3915</v>
      </c>
      <c r="AG3757" s="2">
        <v>3.472222222222222E-3</v>
      </c>
      <c r="AH3757" t="s">
        <v>3911</v>
      </c>
      <c r="AI3757">
        <v>3</v>
      </c>
      <c r="AJ3757" t="s">
        <v>3914</v>
      </c>
      <c r="AK3757" s="3">
        <v>42217</v>
      </c>
      <c r="AL3757" s="10">
        <f>YEAR(ufc_fights_2[[#This Row],[date]])</f>
        <v>2015</v>
      </c>
      <c r="AM3757" t="s">
        <v>3983</v>
      </c>
      <c r="AN3757">
        <v>13</v>
      </c>
      <c r="AO3757" t="s">
        <v>3913</v>
      </c>
      <c r="AP3757">
        <f>IF(ufc_fights_2[[#This Row],[winner]]="Red",ufc_fights_2[[#This Row],[r_fighter_id]],ufc_fights_2[[#This Row],[b_fighter_id]])</f>
        <v>3152</v>
      </c>
      <c r="AQ3757" t="str">
        <f>_xlfn.XLOOKUP(ufc_fights_2[[#This Row],[winnerID]],ufc_fighters[id],ufc_fighters[fighter_name],"xxx",0,1)</f>
        <v>Stefan Struve</v>
      </c>
    </row>
    <row r="3758" spans="1:43">
      <c r="A3758">
        <v>3152</v>
      </c>
      <c r="B3758">
        <v>1164</v>
      </c>
      <c r="C3758">
        <f>_xlfn.XLOOKUP(ufc_fights_2[[#This Row],[r_fighter_id]],ufc_fighters[id],ufc_fighters[year],"xxx",0,1)</f>
        <v>1988</v>
      </c>
      <c r="D3758">
        <f>_xlfn.XLOOKUP(ufc_fights_2[[#This Row],[b_fighter_id]],ufc_fighters[id],ufc_fighters[year],"Prázdné",0,1)</f>
        <v>0</v>
      </c>
      <c r="E3758" s="10">
        <f>YEAR(ufc_fights_2[[#This Row],[date]])-ufc_fights_2[[#This Row],[r_year]]</f>
        <v>21</v>
      </c>
      <c r="F3758" s="10">
        <f>YEAR(ufc_fights_2[[#This Row],[date]])-ufc_fights_2[[#This Row],[b_year]]</f>
        <v>2009</v>
      </c>
      <c r="G3758">
        <v>0</v>
      </c>
      <c r="H3758">
        <v>0</v>
      </c>
      <c r="I3758">
        <v>0.75</v>
      </c>
      <c r="J3758">
        <v>0.3478</v>
      </c>
      <c r="K3758">
        <v>0.78049999999999997</v>
      </c>
      <c r="L3758">
        <v>0.35709999999999997</v>
      </c>
      <c r="M3758">
        <v>1</v>
      </c>
      <c r="N3758">
        <v>1</v>
      </c>
      <c r="O3758">
        <v>3</v>
      </c>
      <c r="P3758">
        <v>1</v>
      </c>
      <c r="Q3758">
        <v>1</v>
      </c>
      <c r="R3758">
        <v>0</v>
      </c>
      <c r="S3758" s="2">
        <v>7.7546296296296293E-4</v>
      </c>
      <c r="T3758" s="2">
        <v>1.0300925925925926E-3</v>
      </c>
      <c r="U3758">
        <v>0.63639999999999997</v>
      </c>
      <c r="V3758">
        <v>0.25</v>
      </c>
      <c r="W3758">
        <v>0</v>
      </c>
      <c r="X3758">
        <v>1</v>
      </c>
      <c r="Y3758">
        <v>0</v>
      </c>
      <c r="Z3758">
        <v>0.83330000000000004</v>
      </c>
      <c r="AA3758">
        <v>0.16669999999999999</v>
      </c>
      <c r="AB3758">
        <v>0</v>
      </c>
      <c r="AC3758">
        <v>1</v>
      </c>
      <c r="AD3758">
        <v>0.7</v>
      </c>
      <c r="AE3758">
        <v>0.33329999999999999</v>
      </c>
      <c r="AF3758" t="s">
        <v>3933</v>
      </c>
      <c r="AG3758" s="2">
        <v>2.8240740740740739E-3</v>
      </c>
      <c r="AH3758" t="s">
        <v>3911</v>
      </c>
      <c r="AI3758">
        <v>3</v>
      </c>
      <c r="AJ3758" t="s">
        <v>3924</v>
      </c>
      <c r="AK3758" s="3">
        <v>40110</v>
      </c>
      <c r="AL3758" s="10">
        <f>YEAR(ufc_fights_2[[#This Row],[date]])</f>
        <v>2009</v>
      </c>
      <c r="AM3758" t="s">
        <v>3983</v>
      </c>
      <c r="AN3758">
        <v>2</v>
      </c>
      <c r="AO3758" t="s">
        <v>3913</v>
      </c>
      <c r="AP3758">
        <f>IF(ufc_fights_2[[#This Row],[winner]]="Red",ufc_fights_2[[#This Row],[r_fighter_id]],ufc_fights_2[[#This Row],[b_fighter_id]])</f>
        <v>3152</v>
      </c>
      <c r="AQ3758" t="str">
        <f>_xlfn.XLOOKUP(ufc_fights_2[[#This Row],[winnerID]],ufc_fighters[id],ufc_fighters[fighter_name],"xxx",0,1)</f>
        <v>Stefan Struve</v>
      </c>
    </row>
    <row r="3759" spans="1:43">
      <c r="A3759">
        <v>3152</v>
      </c>
      <c r="B3759">
        <v>1523</v>
      </c>
      <c r="C3759">
        <f>_xlfn.XLOOKUP(ufc_fights_2[[#This Row],[r_fighter_id]],ufc_fighters[id],ufc_fighters[year],"xxx",0,1)</f>
        <v>1988</v>
      </c>
      <c r="D3759">
        <f>_xlfn.XLOOKUP(ufc_fights_2[[#This Row],[b_fighter_id]],ufc_fighters[id],ufc_fighters[year],"Prázdné",0,1)</f>
        <v>1977</v>
      </c>
      <c r="E3759" s="10">
        <f>YEAR(ufc_fights_2[[#This Row],[date]])-ufc_fights_2[[#This Row],[r_year]]</f>
        <v>24</v>
      </c>
      <c r="F3759" s="10">
        <f>YEAR(ufc_fights_2[[#This Row],[date]])-ufc_fights_2[[#This Row],[b_year]]</f>
        <v>35</v>
      </c>
      <c r="G3759">
        <v>0</v>
      </c>
      <c r="H3759">
        <v>0</v>
      </c>
      <c r="I3759">
        <v>0</v>
      </c>
      <c r="J3759">
        <v>0.57140000000000002</v>
      </c>
      <c r="K3759">
        <v>0</v>
      </c>
      <c r="L3759">
        <v>0.58330000000000004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 s="2">
        <v>0</v>
      </c>
      <c r="T3759" s="2">
        <v>6.134259259259259E-4</v>
      </c>
      <c r="U3759">
        <v>0</v>
      </c>
      <c r="V3759">
        <v>0.4</v>
      </c>
      <c r="W3759">
        <v>0</v>
      </c>
      <c r="X3759">
        <v>0</v>
      </c>
      <c r="Y3759">
        <v>0</v>
      </c>
      <c r="Z3759">
        <v>0</v>
      </c>
      <c r="AA3759">
        <v>0.57140000000000002</v>
      </c>
      <c r="AB3759">
        <v>0</v>
      </c>
      <c r="AC3759">
        <v>0</v>
      </c>
      <c r="AD3759">
        <v>0</v>
      </c>
      <c r="AE3759">
        <v>0</v>
      </c>
      <c r="AF3759" t="s">
        <v>3933</v>
      </c>
      <c r="AG3759" s="2">
        <v>7.5231481481481482E-4</v>
      </c>
      <c r="AH3759" t="s">
        <v>3911</v>
      </c>
      <c r="AI3759">
        <v>3</v>
      </c>
      <c r="AJ3759" t="s">
        <v>3974</v>
      </c>
      <c r="AK3759" s="3">
        <v>41055</v>
      </c>
      <c r="AL3759" s="10">
        <f>YEAR(ufc_fights_2[[#This Row],[date]])</f>
        <v>2012</v>
      </c>
      <c r="AM3759" t="s">
        <v>3983</v>
      </c>
      <c r="AN3759">
        <v>1</v>
      </c>
      <c r="AO3759" t="s">
        <v>3913</v>
      </c>
      <c r="AP3759">
        <f>IF(ufc_fights_2[[#This Row],[winner]]="Red",ufc_fights_2[[#This Row],[r_fighter_id]],ufc_fights_2[[#This Row],[b_fighter_id]])</f>
        <v>3152</v>
      </c>
      <c r="AQ3759" t="str">
        <f>_xlfn.XLOOKUP(ufc_fights_2[[#This Row],[winnerID]],ufc_fighters[id],ufc_fighters[fighter_name],"xxx",0,1)</f>
        <v>Stefan Struve</v>
      </c>
    </row>
    <row r="3760" spans="1:43">
      <c r="A3760">
        <v>2445</v>
      </c>
      <c r="B3760">
        <v>2562</v>
      </c>
      <c r="C3760">
        <f>_xlfn.XLOOKUP(ufc_fights_2[[#This Row],[r_fighter_id]],ufc_fighters[id],ufc_fighters[year],"xxx",0,1)</f>
        <v>1989</v>
      </c>
      <c r="D3760">
        <f>_xlfn.XLOOKUP(ufc_fights_2[[#This Row],[b_fighter_id]],ufc_fighters[id],ufc_fighters[year],"Prázdné",0,1)</f>
        <v>1985</v>
      </c>
      <c r="E3760" s="10">
        <f>YEAR(ufc_fights_2[[#This Row],[date]])-ufc_fights_2[[#This Row],[r_year]]</f>
        <v>31</v>
      </c>
      <c r="F3760" s="10">
        <f>YEAR(ufc_fights_2[[#This Row],[date]])-ufc_fights_2[[#This Row],[b_year]]</f>
        <v>35</v>
      </c>
      <c r="G3760">
        <v>0</v>
      </c>
      <c r="H3760">
        <v>0</v>
      </c>
      <c r="I3760">
        <v>0.50439999999999996</v>
      </c>
      <c r="J3760">
        <v>0.55259999999999998</v>
      </c>
      <c r="K3760">
        <v>0.51900000000000002</v>
      </c>
      <c r="L3760">
        <v>0.59640000000000004</v>
      </c>
      <c r="M3760">
        <v>0</v>
      </c>
      <c r="N3760">
        <v>0.5</v>
      </c>
      <c r="O3760">
        <v>0</v>
      </c>
      <c r="P3760">
        <v>1</v>
      </c>
      <c r="Q3760">
        <v>0</v>
      </c>
      <c r="R3760">
        <v>0</v>
      </c>
      <c r="S3760" s="2">
        <v>3.2407407407407406E-4</v>
      </c>
      <c r="T3760" s="2">
        <v>3.0902777777777777E-3</v>
      </c>
      <c r="U3760">
        <v>0.41039999999999999</v>
      </c>
      <c r="V3760">
        <v>0.47370000000000001</v>
      </c>
      <c r="W3760">
        <v>0.79549999999999998</v>
      </c>
      <c r="X3760">
        <v>0.88890000000000002</v>
      </c>
      <c r="Y3760">
        <v>1</v>
      </c>
      <c r="Z3760">
        <v>0.46839999999999998</v>
      </c>
      <c r="AA3760">
        <v>0.53029999999999999</v>
      </c>
      <c r="AB3760">
        <v>0.69440000000000002</v>
      </c>
      <c r="AC3760">
        <v>0.74070000000000003</v>
      </c>
      <c r="AD3760">
        <v>0</v>
      </c>
      <c r="AE3760">
        <v>0.33329999999999999</v>
      </c>
      <c r="AF3760" t="s">
        <v>3915</v>
      </c>
      <c r="AG3760" s="2">
        <v>3.472222222222222E-3</v>
      </c>
      <c r="AH3760" t="s">
        <v>3911</v>
      </c>
      <c r="AI3760">
        <v>3</v>
      </c>
      <c r="AJ3760" t="s">
        <v>3916</v>
      </c>
      <c r="AK3760" s="3">
        <v>44163</v>
      </c>
      <c r="AL3760" s="10">
        <f>YEAR(ufc_fights_2[[#This Row],[date]])</f>
        <v>2020</v>
      </c>
      <c r="AM3760" t="s">
        <v>3983</v>
      </c>
      <c r="AN3760">
        <v>1</v>
      </c>
      <c r="AO3760" t="s">
        <v>3918</v>
      </c>
      <c r="AP3760">
        <f>IF(ufc_fights_2[[#This Row],[winner]]="Red",ufc_fights_2[[#This Row],[r_fighter_id]],ufc_fights_2[[#This Row],[b_fighter_id]])</f>
        <v>2562</v>
      </c>
      <c r="AQ3760" t="str">
        <f>_xlfn.XLOOKUP(ufc_fights_2[[#This Row],[winnerID]],ufc_fighters[id],ufc_fighters[fighter_name],"xxx",0,1)</f>
        <v>Parker Porter</v>
      </c>
    </row>
    <row r="3761" spans="1:43">
      <c r="A3761">
        <v>2388</v>
      </c>
      <c r="B3761">
        <v>1260</v>
      </c>
      <c r="C3761">
        <f>_xlfn.XLOOKUP(ufc_fights_2[[#This Row],[r_fighter_id]],ufc_fighters[id],ufc_fighters[year],"xxx",0,1)</f>
        <v>1982</v>
      </c>
      <c r="D3761">
        <f>_xlfn.XLOOKUP(ufc_fights_2[[#This Row],[b_fighter_id]],ufc_fighters[id],ufc_fighters[year],"Prázdné",0,1)</f>
        <v>1980</v>
      </c>
      <c r="E3761" s="10">
        <f>YEAR(ufc_fights_2[[#This Row],[date]])-ufc_fights_2[[#This Row],[r_year]]</f>
        <v>33</v>
      </c>
      <c r="F3761" s="10">
        <f>YEAR(ufc_fights_2[[#This Row],[date]])-ufc_fights_2[[#This Row],[b_year]]</f>
        <v>35</v>
      </c>
      <c r="G3761">
        <v>0</v>
      </c>
      <c r="H3761">
        <v>0</v>
      </c>
      <c r="I3761">
        <v>0.81820000000000004</v>
      </c>
      <c r="J3761">
        <v>0.83</v>
      </c>
      <c r="K3761">
        <v>0.8901</v>
      </c>
      <c r="L3761">
        <v>0.86260000000000003</v>
      </c>
      <c r="M3761">
        <v>0.33329999999999999</v>
      </c>
      <c r="N3761">
        <v>0.75</v>
      </c>
      <c r="O3761">
        <v>0</v>
      </c>
      <c r="P3761">
        <v>0</v>
      </c>
      <c r="Q3761">
        <v>0</v>
      </c>
      <c r="R3761">
        <v>0</v>
      </c>
      <c r="S3761" s="2">
        <v>1.0416666666666667E-3</v>
      </c>
      <c r="T3761" s="2">
        <v>8.6342592592592599E-3</v>
      </c>
      <c r="U3761">
        <v>0.69569999999999999</v>
      </c>
      <c r="V3761">
        <v>0.65910000000000002</v>
      </c>
      <c r="W3761">
        <v>0.94440000000000002</v>
      </c>
      <c r="X3761">
        <v>1</v>
      </c>
      <c r="Y3761">
        <v>1</v>
      </c>
      <c r="Z3761">
        <v>0.6</v>
      </c>
      <c r="AA3761">
        <v>0.25</v>
      </c>
      <c r="AB3761">
        <v>0.81820000000000004</v>
      </c>
      <c r="AC3761">
        <v>0.93620000000000003</v>
      </c>
      <c r="AD3761">
        <v>1</v>
      </c>
      <c r="AE3761">
        <v>0.878</v>
      </c>
      <c r="AF3761" t="s">
        <v>3915</v>
      </c>
      <c r="AG3761" s="2">
        <v>3.472222222222222E-3</v>
      </c>
      <c r="AH3761" t="s">
        <v>3911</v>
      </c>
      <c r="AI3761">
        <v>3</v>
      </c>
      <c r="AJ3761" t="s">
        <v>3931</v>
      </c>
      <c r="AK3761" s="3">
        <v>42105</v>
      </c>
      <c r="AL3761" s="10">
        <f>YEAR(ufc_fights_2[[#This Row],[date]])</f>
        <v>2015</v>
      </c>
      <c r="AM3761" t="s">
        <v>3983</v>
      </c>
      <c r="AN3761">
        <v>140</v>
      </c>
      <c r="AO3761" t="s">
        <v>3918</v>
      </c>
      <c r="AP3761">
        <f>IF(ufc_fights_2[[#This Row],[winner]]="Red",ufc_fights_2[[#This Row],[r_fighter_id]],ufc_fights_2[[#This Row],[b_fighter_id]])</f>
        <v>1260</v>
      </c>
      <c r="AQ3761" t="str">
        <f>_xlfn.XLOOKUP(ufc_fights_2[[#This Row],[winnerID]],ufc_fighters[id],ufc_fighters[fighter_name],"xxx",0,1)</f>
        <v>Anthony Hamilton</v>
      </c>
    </row>
    <row r="3762" spans="1:43">
      <c r="A3762">
        <v>2565</v>
      </c>
      <c r="B3762">
        <v>1260</v>
      </c>
      <c r="C3762">
        <f>_xlfn.XLOOKUP(ufc_fights_2[[#This Row],[r_fighter_id]],ufc_fighters[id],ufc_fighters[year],"xxx",0,1)</f>
        <v>1978</v>
      </c>
      <c r="D3762">
        <f>_xlfn.XLOOKUP(ufc_fights_2[[#This Row],[b_fighter_id]],ufc_fighters[id],ufc_fighters[year],"Prázdné",0,1)</f>
        <v>1980</v>
      </c>
      <c r="E3762" s="10">
        <f>YEAR(ufc_fights_2[[#This Row],[date]])-ufc_fights_2[[#This Row],[r_year]]</f>
        <v>36</v>
      </c>
      <c r="F3762" s="10">
        <f>YEAR(ufc_fights_2[[#This Row],[date]])-ufc_fights_2[[#This Row],[b_year]]</f>
        <v>34</v>
      </c>
      <c r="G3762">
        <v>0</v>
      </c>
      <c r="H3762">
        <v>0</v>
      </c>
      <c r="I3762">
        <v>0.3448</v>
      </c>
      <c r="J3762">
        <v>0.9375</v>
      </c>
      <c r="K3762">
        <v>0.5333</v>
      </c>
      <c r="L3762">
        <v>0.9425</v>
      </c>
      <c r="M3762">
        <v>0</v>
      </c>
      <c r="N3762">
        <v>0.83330000000000004</v>
      </c>
      <c r="O3762">
        <v>0</v>
      </c>
      <c r="P3762">
        <v>0</v>
      </c>
      <c r="Q3762">
        <v>0</v>
      </c>
      <c r="R3762">
        <v>0</v>
      </c>
      <c r="S3762" s="2">
        <v>1.1574074074074073E-5</v>
      </c>
      <c r="T3762" s="2">
        <v>4.0509259259259257E-3</v>
      </c>
      <c r="U3762">
        <v>0.30430000000000001</v>
      </c>
      <c r="V3762">
        <v>0.4</v>
      </c>
      <c r="W3762">
        <v>0.5</v>
      </c>
      <c r="X3762">
        <v>0.5</v>
      </c>
      <c r="Y3762">
        <v>0.83330000000000004</v>
      </c>
      <c r="Z3762">
        <v>0.29630000000000001</v>
      </c>
      <c r="AA3762">
        <v>0.66669999999999996</v>
      </c>
      <c r="AB3762">
        <v>1</v>
      </c>
      <c r="AC3762">
        <v>1</v>
      </c>
      <c r="AD3762">
        <v>0</v>
      </c>
      <c r="AE3762">
        <v>0.96230000000000004</v>
      </c>
      <c r="AF3762" t="s">
        <v>3910</v>
      </c>
      <c r="AG3762" s="2">
        <v>2.9745370370370373E-3</v>
      </c>
      <c r="AH3762" t="s">
        <v>3911</v>
      </c>
      <c r="AI3762">
        <v>3</v>
      </c>
      <c r="AJ3762" t="s">
        <v>4137</v>
      </c>
      <c r="AK3762" s="3">
        <v>41881</v>
      </c>
      <c r="AL3762" s="10">
        <f>YEAR(ufc_fights_2[[#This Row],[date]])</f>
        <v>2014</v>
      </c>
      <c r="AM3762" t="s">
        <v>3983</v>
      </c>
      <c r="AN3762">
        <v>56</v>
      </c>
      <c r="AO3762" t="s">
        <v>3918</v>
      </c>
      <c r="AP3762">
        <f>IF(ufc_fights_2[[#This Row],[winner]]="Red",ufc_fights_2[[#This Row],[r_fighter_id]],ufc_fights_2[[#This Row],[b_fighter_id]])</f>
        <v>1260</v>
      </c>
      <c r="AQ3762" t="str">
        <f>_xlfn.XLOOKUP(ufc_fights_2[[#This Row],[winnerID]],ufc_fighters[id],ufc_fighters[fighter_name],"xxx",0,1)</f>
        <v>Anthony Hamilton</v>
      </c>
    </row>
    <row r="3763" spans="1:43">
      <c r="A3763">
        <v>1260</v>
      </c>
      <c r="B3763">
        <v>1172</v>
      </c>
      <c r="C3763">
        <f>_xlfn.XLOOKUP(ufc_fights_2[[#This Row],[r_fighter_id]],ufc_fighters[id],ufc_fighters[year],"xxx",0,1)</f>
        <v>1980</v>
      </c>
      <c r="D3763">
        <f>_xlfn.XLOOKUP(ufc_fights_2[[#This Row],[b_fighter_id]],ufc_fighters[id],ufc_fighters[year],"Prázdné",0,1)</f>
        <v>1980</v>
      </c>
      <c r="E3763" s="10">
        <f>YEAR(ufc_fights_2[[#This Row],[date]])-ufc_fights_2[[#This Row],[r_year]]</f>
        <v>36</v>
      </c>
      <c r="F3763" s="10">
        <f>YEAR(ufc_fights_2[[#This Row],[date]])-ufc_fights_2[[#This Row],[b_year]]</f>
        <v>36</v>
      </c>
      <c r="G3763">
        <v>1</v>
      </c>
      <c r="H3763">
        <v>0</v>
      </c>
      <c r="I3763">
        <v>0.5625</v>
      </c>
      <c r="J3763">
        <v>0.33329999999999999</v>
      </c>
      <c r="K3763">
        <v>0.61109999999999998</v>
      </c>
      <c r="L3763">
        <v>0.5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2.3148148148148147E-5</v>
      </c>
      <c r="T3763" s="2">
        <v>0</v>
      </c>
      <c r="U3763">
        <v>0.5333</v>
      </c>
      <c r="V3763">
        <v>0.33329999999999999</v>
      </c>
      <c r="W3763">
        <v>1</v>
      </c>
      <c r="X3763">
        <v>0</v>
      </c>
      <c r="Y3763">
        <v>0</v>
      </c>
      <c r="Z3763">
        <v>0.5</v>
      </c>
      <c r="AA3763">
        <v>0</v>
      </c>
      <c r="AB3763">
        <v>0.6</v>
      </c>
      <c r="AC3763">
        <v>1</v>
      </c>
      <c r="AD3763">
        <v>0</v>
      </c>
      <c r="AE3763">
        <v>0</v>
      </c>
      <c r="AF3763" t="s">
        <v>3910</v>
      </c>
      <c r="AG3763" s="2">
        <v>1.6203703703703703E-4</v>
      </c>
      <c r="AH3763" t="s">
        <v>3911</v>
      </c>
      <c r="AI3763">
        <v>3</v>
      </c>
      <c r="AJ3763" t="s">
        <v>70</v>
      </c>
      <c r="AK3763" s="3">
        <v>42581</v>
      </c>
      <c r="AL3763" s="10">
        <f>YEAR(ufc_fights_2[[#This Row],[date]])</f>
        <v>2016</v>
      </c>
      <c r="AM3763" t="s">
        <v>3983</v>
      </c>
      <c r="AN3763">
        <v>45</v>
      </c>
      <c r="AO3763" t="s">
        <v>3913</v>
      </c>
      <c r="AP3763">
        <f>IF(ufc_fights_2[[#This Row],[winner]]="Red",ufc_fights_2[[#This Row],[r_fighter_id]],ufc_fights_2[[#This Row],[b_fighter_id]])</f>
        <v>1260</v>
      </c>
      <c r="AQ3763" t="str">
        <f>_xlfn.XLOOKUP(ufc_fights_2[[#This Row],[winnerID]],ufc_fighters[id],ufc_fighters[fighter_name],"xxx",0,1)</f>
        <v>Anthony Hamilton</v>
      </c>
    </row>
    <row r="3764" spans="1:43">
      <c r="A3764">
        <v>1494</v>
      </c>
      <c r="B3764">
        <v>2893</v>
      </c>
      <c r="C3764">
        <f>_xlfn.XLOOKUP(ufc_fights_2[[#This Row],[r_fighter_id]],ufc_fighters[id],ufc_fighters[year],"xxx",0,1)</f>
        <v>1975</v>
      </c>
      <c r="D3764">
        <f>_xlfn.XLOOKUP(ufc_fights_2[[#This Row],[b_fighter_id]],ufc_fighters[id],ufc_fighters[year],"Prázdné",0,1)</f>
        <v>1971</v>
      </c>
      <c r="E3764" s="10">
        <f>YEAR(ufc_fights_2[[#This Row],[date]])-ufc_fights_2[[#This Row],[r_year]]</f>
        <v>30</v>
      </c>
      <c r="F3764" s="10">
        <f>YEAR(ufc_fights_2[[#This Row],[date]])-ufc_fights_2[[#This Row],[b_year]]</f>
        <v>34</v>
      </c>
      <c r="G3764">
        <v>1</v>
      </c>
      <c r="H3764">
        <v>0</v>
      </c>
      <c r="I3764">
        <v>0.36940000000000001</v>
      </c>
      <c r="J3764">
        <v>0.1176</v>
      </c>
      <c r="K3764">
        <v>0.36940000000000001</v>
      </c>
      <c r="L3764">
        <v>0.1176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</v>
      </c>
      <c r="T3764" s="2">
        <v>0</v>
      </c>
      <c r="U3764">
        <v>0.21840000000000001</v>
      </c>
      <c r="V3764">
        <v>0.1061</v>
      </c>
      <c r="W3764">
        <v>0.85709999999999997</v>
      </c>
      <c r="X3764">
        <v>0.94120000000000004</v>
      </c>
      <c r="Y3764">
        <v>1</v>
      </c>
      <c r="Z3764">
        <v>0.36940000000000001</v>
      </c>
      <c r="AA3764">
        <v>0.1176</v>
      </c>
      <c r="AB3764">
        <v>0</v>
      </c>
      <c r="AC3764">
        <v>0</v>
      </c>
      <c r="AD3764">
        <v>0</v>
      </c>
      <c r="AE3764">
        <v>0</v>
      </c>
      <c r="AF3764" t="s">
        <v>3910</v>
      </c>
      <c r="AG3764" s="2">
        <v>2.4074074074074076E-3</v>
      </c>
      <c r="AH3764" t="s">
        <v>3911</v>
      </c>
      <c r="AI3764">
        <v>3</v>
      </c>
      <c r="AJ3764" t="s">
        <v>4044</v>
      </c>
      <c r="AK3764" s="3">
        <v>38661</v>
      </c>
      <c r="AL3764" s="10">
        <f>YEAR(ufc_fights_2[[#This Row],[date]])</f>
        <v>2005</v>
      </c>
      <c r="AM3764" t="s">
        <v>3983</v>
      </c>
      <c r="AN3764">
        <v>1</v>
      </c>
      <c r="AO3764" t="s">
        <v>3913</v>
      </c>
      <c r="AP3764">
        <f>IF(ufc_fights_2[[#This Row],[winner]]="Red",ufc_fights_2[[#This Row],[r_fighter_id]],ufc_fights_2[[#This Row],[b_fighter_id]])</f>
        <v>1494</v>
      </c>
      <c r="AQ3764" t="str">
        <f>_xlfn.XLOOKUP(ufc_fights_2[[#This Row],[winnerID]],ufc_fighters[id],ufc_fighters[fighter_name],"xxx",0,1)</f>
        <v>Keith Jardine</v>
      </c>
    </row>
    <row r="3765" spans="1:43">
      <c r="A3765">
        <v>3152</v>
      </c>
      <c r="B3765">
        <v>2742</v>
      </c>
      <c r="C3765">
        <f>_xlfn.XLOOKUP(ufc_fights_2[[#This Row],[r_fighter_id]],ufc_fighters[id],ufc_fighters[year],"xxx",0,1)</f>
        <v>1988</v>
      </c>
      <c r="D3765">
        <f>_xlfn.XLOOKUP(ufc_fights_2[[#This Row],[b_fighter_id]],ufc_fighters[id],ufc_fighters[year],"Prázdné",0,1)</f>
        <v>1985</v>
      </c>
      <c r="E3765" s="10">
        <f>YEAR(ufc_fights_2[[#This Row],[date]])-ufc_fights_2[[#This Row],[r_year]]</f>
        <v>31</v>
      </c>
      <c r="F3765" s="10">
        <f>YEAR(ufc_fights_2[[#This Row],[date]])-ufc_fights_2[[#This Row],[b_year]]</f>
        <v>34</v>
      </c>
      <c r="G3765">
        <v>0</v>
      </c>
      <c r="H3765">
        <v>1</v>
      </c>
      <c r="I3765">
        <v>0</v>
      </c>
      <c r="J3765">
        <v>0.78120000000000001</v>
      </c>
      <c r="K3765">
        <v>0.28570000000000001</v>
      </c>
      <c r="L3765">
        <v>0.86080000000000001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0</v>
      </c>
      <c r="S3765" s="2">
        <v>1.2731481481481483E-3</v>
      </c>
      <c r="T3765" s="2">
        <v>3.6574074074074074E-3</v>
      </c>
      <c r="U3765">
        <v>0</v>
      </c>
      <c r="V3765">
        <v>0.72</v>
      </c>
      <c r="W3765">
        <v>0</v>
      </c>
      <c r="X3765">
        <v>0</v>
      </c>
      <c r="Y3765">
        <v>0</v>
      </c>
      <c r="Z3765">
        <v>0</v>
      </c>
      <c r="AA3765">
        <v>0.16669999999999999</v>
      </c>
      <c r="AB3765">
        <v>0</v>
      </c>
      <c r="AC3765">
        <v>0</v>
      </c>
      <c r="AD3765">
        <v>0</v>
      </c>
      <c r="AE3765">
        <v>0.92310000000000003</v>
      </c>
      <c r="AF3765" t="s">
        <v>3933</v>
      </c>
      <c r="AG3765" s="2">
        <v>1.6319444444444445E-3</v>
      </c>
      <c r="AH3765" t="s">
        <v>3911</v>
      </c>
      <c r="AI3765">
        <v>3</v>
      </c>
      <c r="AJ3765" t="s">
        <v>3961</v>
      </c>
      <c r="AK3765" s="3">
        <v>43519</v>
      </c>
      <c r="AL3765" s="10">
        <f>YEAR(ufc_fights_2[[#This Row],[date]])</f>
        <v>2019</v>
      </c>
      <c r="AM3765" t="s">
        <v>3983</v>
      </c>
      <c r="AN3765">
        <v>110</v>
      </c>
      <c r="AO3765" t="s">
        <v>3913</v>
      </c>
      <c r="AP3765">
        <f>IF(ufc_fights_2[[#This Row],[winner]]="Red",ufc_fights_2[[#This Row],[r_fighter_id]],ufc_fights_2[[#This Row],[b_fighter_id]])</f>
        <v>3152</v>
      </c>
      <c r="AQ3765" t="str">
        <f>_xlfn.XLOOKUP(ufc_fights_2[[#This Row],[winnerID]],ufc_fighters[id],ufc_fighters[fighter_name],"xxx",0,1)</f>
        <v>Stefan Struve</v>
      </c>
    </row>
    <row r="3766" spans="1:43">
      <c r="A3766">
        <v>1274</v>
      </c>
      <c r="B3766">
        <v>12</v>
      </c>
      <c r="C3766">
        <f>_xlfn.XLOOKUP(ufc_fights_2[[#This Row],[r_fighter_id]],ufc_fighters[id],ufc_fighters[year],"xxx",0,1)</f>
        <v>1988</v>
      </c>
      <c r="D3766">
        <f>_xlfn.XLOOKUP(ufc_fights_2[[#This Row],[b_fighter_id]],ufc_fighters[id],ufc_fighters[year],"Prázdné",0,1)</f>
        <v>1992</v>
      </c>
      <c r="E3766" s="10">
        <f>YEAR(ufc_fights_2[[#This Row],[date]])-ufc_fights_2[[#This Row],[r_year]]</f>
        <v>31</v>
      </c>
      <c r="F3766" s="10">
        <f>YEAR(ufc_fights_2[[#This Row],[date]])-ufc_fights_2[[#This Row],[b_year]]</f>
        <v>27</v>
      </c>
      <c r="G3766">
        <v>0</v>
      </c>
      <c r="H3766">
        <v>0</v>
      </c>
      <c r="I3766">
        <v>0.94740000000000002</v>
      </c>
      <c r="J3766">
        <v>0.42859999999999998</v>
      </c>
      <c r="K3766">
        <v>0.94740000000000002</v>
      </c>
      <c r="L3766">
        <v>0.42859999999999998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1.9675925925925926E-4</v>
      </c>
      <c r="T3766" s="2">
        <v>0</v>
      </c>
      <c r="U3766">
        <v>0.97219999999999995</v>
      </c>
      <c r="V3766">
        <v>0.42859999999999998</v>
      </c>
      <c r="W3766">
        <v>0.5</v>
      </c>
      <c r="X3766">
        <v>0</v>
      </c>
      <c r="Y3766">
        <v>0</v>
      </c>
      <c r="Z3766">
        <v>0.71430000000000005</v>
      </c>
      <c r="AA3766">
        <v>0.42859999999999998</v>
      </c>
      <c r="AB3766">
        <v>0</v>
      </c>
      <c r="AC3766">
        <v>0</v>
      </c>
      <c r="AD3766">
        <v>1</v>
      </c>
      <c r="AE3766">
        <v>0</v>
      </c>
      <c r="AF3766" t="s">
        <v>3910</v>
      </c>
      <c r="AG3766" s="2">
        <v>5.2083333333333333E-4</v>
      </c>
      <c r="AH3766" t="s">
        <v>3911</v>
      </c>
      <c r="AI3766">
        <v>3</v>
      </c>
      <c r="AJ3766" t="s">
        <v>3928</v>
      </c>
      <c r="AK3766" s="3">
        <v>43666</v>
      </c>
      <c r="AL3766" s="10">
        <f>YEAR(ufc_fights_2[[#This Row],[date]])</f>
        <v>2019</v>
      </c>
      <c r="AM3766" t="s">
        <v>3983</v>
      </c>
      <c r="AN3766">
        <v>78</v>
      </c>
      <c r="AO3766" t="s">
        <v>3913</v>
      </c>
      <c r="AP3766">
        <f>IF(ufc_fights_2[[#This Row],[winner]]="Red",ufc_fights_2[[#This Row],[r_fighter_id]],ufc_fights_2[[#This Row],[b_fighter_id]])</f>
        <v>1274</v>
      </c>
      <c r="AQ3766" t="str">
        <f>_xlfn.XLOOKUP(ufc_fights_2[[#This Row],[winnerID]],ufc_fighters[id],ufc_fighters[fighter_name],"xxx",0,1)</f>
        <v>Greg Hardy</v>
      </c>
    </row>
    <row r="3767" spans="1:43">
      <c r="A3767">
        <v>3065</v>
      </c>
      <c r="B3767">
        <v>2742</v>
      </c>
      <c r="C3767">
        <f>_xlfn.XLOOKUP(ufc_fights_2[[#This Row],[r_fighter_id]],ufc_fighters[id],ufc_fighters[year],"xxx",0,1)</f>
        <v>1989</v>
      </c>
      <c r="D3767">
        <f>_xlfn.XLOOKUP(ufc_fights_2[[#This Row],[b_fighter_id]],ufc_fighters[id],ufc_fighters[year],"Prázdné",0,1)</f>
        <v>1985</v>
      </c>
      <c r="E3767" s="10">
        <f>YEAR(ufc_fights_2[[#This Row],[date]])-ufc_fights_2[[#This Row],[r_year]]</f>
        <v>31</v>
      </c>
      <c r="F3767" s="10">
        <f>YEAR(ufc_fights_2[[#This Row],[date]])-ufc_fights_2[[#This Row],[b_year]]</f>
        <v>35</v>
      </c>
      <c r="G3767">
        <v>0</v>
      </c>
      <c r="H3767">
        <v>1</v>
      </c>
      <c r="I3767">
        <v>0.29409999999999997</v>
      </c>
      <c r="J3767">
        <v>0.55879999999999996</v>
      </c>
      <c r="K3767">
        <v>0.29409999999999997</v>
      </c>
      <c r="L3767">
        <v>0.55879999999999996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</v>
      </c>
      <c r="T3767" s="2">
        <v>2.3148148148148147E-5</v>
      </c>
      <c r="U3767">
        <v>0.25</v>
      </c>
      <c r="V3767">
        <v>0.5</v>
      </c>
      <c r="W3767">
        <v>1</v>
      </c>
      <c r="X3767">
        <v>0</v>
      </c>
      <c r="Y3767">
        <v>1</v>
      </c>
      <c r="Z3767">
        <v>0.29409999999999997</v>
      </c>
      <c r="AA3767">
        <v>0.54549999999999998</v>
      </c>
      <c r="AB3767">
        <v>0</v>
      </c>
      <c r="AC3767">
        <v>0</v>
      </c>
      <c r="AD3767">
        <v>0</v>
      </c>
      <c r="AE3767">
        <v>1</v>
      </c>
      <c r="AF3767" t="s">
        <v>3910</v>
      </c>
      <c r="AG3767" s="2">
        <v>1.0185185185185184E-3</v>
      </c>
      <c r="AH3767" t="s">
        <v>3911</v>
      </c>
      <c r="AI3767">
        <v>3</v>
      </c>
      <c r="AJ3767" t="s">
        <v>4004</v>
      </c>
      <c r="AK3767" s="3">
        <v>43883</v>
      </c>
      <c r="AL3767" s="10">
        <f>YEAR(ufc_fights_2[[#This Row],[date]])</f>
        <v>2020</v>
      </c>
      <c r="AM3767" t="s">
        <v>3983</v>
      </c>
      <c r="AN3767">
        <v>67</v>
      </c>
      <c r="AO3767" t="s">
        <v>3918</v>
      </c>
      <c r="AP3767">
        <f>IF(ufc_fights_2[[#This Row],[winner]]="Red",ufc_fights_2[[#This Row],[r_fighter_id]],ufc_fights_2[[#This Row],[b_fighter_id]])</f>
        <v>2742</v>
      </c>
      <c r="AQ3767" t="str">
        <f>_xlfn.XLOOKUP(ufc_fights_2[[#This Row],[winnerID]],ufc_fighters[id],ufc_fighters[fighter_name],"xxx",0,1)</f>
        <v>Marcos Rogerio de Lima</v>
      </c>
    </row>
    <row r="3768" spans="1:43">
      <c r="A3768">
        <v>1559</v>
      </c>
      <c r="B3768">
        <v>1816</v>
      </c>
      <c r="C3768">
        <f>_xlfn.XLOOKUP(ufc_fights_2[[#This Row],[r_fighter_id]],ufc_fighters[id],ufc_fighters[year],"xxx",0,1)</f>
        <v>1984</v>
      </c>
      <c r="D3768">
        <f>_xlfn.XLOOKUP(ufc_fights_2[[#This Row],[b_fighter_id]],ufc_fighters[id],ufc_fighters[year],"Prázdné",0,1)</f>
        <v>1985</v>
      </c>
      <c r="E3768" s="10">
        <f>YEAR(ufc_fights_2[[#This Row],[date]])-ufc_fights_2[[#This Row],[r_year]]</f>
        <v>31</v>
      </c>
      <c r="F3768" s="10">
        <f>YEAR(ufc_fights_2[[#This Row],[date]])-ufc_fights_2[[#This Row],[b_year]]</f>
        <v>30</v>
      </c>
      <c r="G3768">
        <v>1</v>
      </c>
      <c r="H3768">
        <v>0</v>
      </c>
      <c r="I3768">
        <v>0.62160000000000004</v>
      </c>
      <c r="J3768">
        <v>0.26090000000000002</v>
      </c>
      <c r="K3768">
        <v>0.78310000000000002</v>
      </c>
      <c r="L3768">
        <v>0.32</v>
      </c>
      <c r="M3768">
        <v>0.75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2.4421296296296296E-3</v>
      </c>
      <c r="T3768" s="2">
        <v>6.3657407407407413E-4</v>
      </c>
      <c r="U3768">
        <v>0.64710000000000001</v>
      </c>
      <c r="V3768">
        <v>0.25</v>
      </c>
      <c r="W3768">
        <v>0.33329999999999999</v>
      </c>
      <c r="X3768">
        <v>0</v>
      </c>
      <c r="Y3768">
        <v>0</v>
      </c>
      <c r="Z3768">
        <v>0.33329999999999999</v>
      </c>
      <c r="AA3768">
        <v>0.1333</v>
      </c>
      <c r="AB3768">
        <v>0.55559999999999998</v>
      </c>
      <c r="AC3768">
        <v>0.5</v>
      </c>
      <c r="AD3768">
        <v>0.78949999999999998</v>
      </c>
      <c r="AE3768">
        <v>0</v>
      </c>
      <c r="AF3768" t="s">
        <v>3910</v>
      </c>
      <c r="AG3768" s="2">
        <v>5.5555555555555556E-4</v>
      </c>
      <c r="AH3768" t="s">
        <v>3911</v>
      </c>
      <c r="AI3768">
        <v>3</v>
      </c>
      <c r="AJ3768" t="s">
        <v>4089</v>
      </c>
      <c r="AK3768" s="3">
        <v>42161</v>
      </c>
      <c r="AL3768" s="10">
        <f>YEAR(ufc_fights_2[[#This Row],[date]])</f>
        <v>2015</v>
      </c>
      <c r="AM3768" t="s">
        <v>3983</v>
      </c>
      <c r="AN3768">
        <v>141</v>
      </c>
      <c r="AO3768" t="s">
        <v>3913</v>
      </c>
      <c r="AP3768">
        <f>IF(ufc_fights_2[[#This Row],[winner]]="Red",ufc_fights_2[[#This Row],[r_fighter_id]],ufc_fights_2[[#This Row],[b_fighter_id]])</f>
        <v>1559</v>
      </c>
      <c r="AQ3768" t="str">
        <f>_xlfn.XLOOKUP(ufc_fights_2[[#This Row],[winnerID]],ufc_fighters[id],ufc_fighters[fighter_name],"xxx",0,1)</f>
        <v>Shawn Jordan</v>
      </c>
    </row>
    <row r="3769" spans="1:43">
      <c r="A3769">
        <v>652</v>
      </c>
      <c r="B3769">
        <v>1140</v>
      </c>
      <c r="C3769">
        <f>_xlfn.XLOOKUP(ufc_fights_2[[#This Row],[r_fighter_id]],ufc_fighters[id],ufc_fighters[year],"xxx",0,1)</f>
        <v>1963</v>
      </c>
      <c r="D3769">
        <f>_xlfn.XLOOKUP(ufc_fights_2[[#This Row],[b_fighter_id]],ufc_fighters[id],ufc_fighters[year],"Prázdné",0,1)</f>
        <v>1979</v>
      </c>
      <c r="E3769" s="10">
        <f>YEAR(ufc_fights_2[[#This Row],[date]])-ufc_fights_2[[#This Row],[r_year]]</f>
        <v>44</v>
      </c>
      <c r="F3769" s="10">
        <f>YEAR(ufc_fights_2[[#This Row],[date]])-ufc_fights_2[[#This Row],[b_year]]</f>
        <v>28</v>
      </c>
      <c r="G3769">
        <v>0</v>
      </c>
      <c r="H3769">
        <v>0</v>
      </c>
      <c r="I3769">
        <v>0.72409999999999997</v>
      </c>
      <c r="J3769">
        <v>0.28949999999999998</v>
      </c>
      <c r="K3769">
        <v>0.77359999999999995</v>
      </c>
      <c r="L3769">
        <v>0.30769999999999997</v>
      </c>
      <c r="M3769">
        <v>0.3</v>
      </c>
      <c r="N3769">
        <v>0</v>
      </c>
      <c r="O3769">
        <v>0</v>
      </c>
      <c r="P3769">
        <v>1</v>
      </c>
      <c r="Q3769">
        <v>0</v>
      </c>
      <c r="R3769">
        <v>0</v>
      </c>
      <c r="S3769" s="2">
        <v>6.2615740740740739E-3</v>
      </c>
      <c r="T3769" s="2">
        <v>3.4722222222222222E-5</v>
      </c>
      <c r="U3769">
        <v>0.68489999999999995</v>
      </c>
      <c r="V3769">
        <v>0.18179999999999999</v>
      </c>
      <c r="W3769">
        <v>0.66669999999999996</v>
      </c>
      <c r="X3769">
        <v>1</v>
      </c>
      <c r="Y3769">
        <v>1</v>
      </c>
      <c r="Z3769">
        <v>0.35709999999999997</v>
      </c>
      <c r="AA3769">
        <v>0.15379999999999999</v>
      </c>
      <c r="AB3769">
        <v>0.81130000000000002</v>
      </c>
      <c r="AC3769">
        <v>0.58330000000000004</v>
      </c>
      <c r="AD3769">
        <v>0.75</v>
      </c>
      <c r="AE3769">
        <v>0</v>
      </c>
      <c r="AF3769" t="s">
        <v>3910</v>
      </c>
      <c r="AG3769" s="2">
        <v>1.1226851851851851E-3</v>
      </c>
      <c r="AH3769" t="s">
        <v>3927</v>
      </c>
      <c r="AI3769">
        <v>5</v>
      </c>
      <c r="AJ3769" t="s">
        <v>3914</v>
      </c>
      <c r="AK3769" s="3">
        <v>39319</v>
      </c>
      <c r="AL3769" s="10">
        <f>YEAR(ufc_fights_2[[#This Row],[date]])</f>
        <v>2007</v>
      </c>
      <c r="AM3769" t="s">
        <v>3983</v>
      </c>
      <c r="AN3769">
        <v>1</v>
      </c>
      <c r="AO3769" t="s">
        <v>3913</v>
      </c>
      <c r="AP3769">
        <f>IF(ufc_fights_2[[#This Row],[winner]]="Red",ufc_fights_2[[#This Row],[r_fighter_id]],ufc_fights_2[[#This Row],[b_fighter_id]])</f>
        <v>652</v>
      </c>
      <c r="AQ3769" t="str">
        <f>_xlfn.XLOOKUP(ufc_fights_2[[#This Row],[winnerID]],ufc_fighters[id],ufc_fighters[fighter_name],"xxx",0,1)</f>
        <v>Randy Couture</v>
      </c>
    </row>
    <row r="3770" spans="1:43">
      <c r="A3770">
        <v>652</v>
      </c>
      <c r="B3770">
        <v>2699</v>
      </c>
      <c r="C3770">
        <f>_xlfn.XLOOKUP(ufc_fights_2[[#This Row],[r_fighter_id]],ufc_fighters[id],ufc_fighters[year],"xxx",0,1)</f>
        <v>1963</v>
      </c>
      <c r="D3770">
        <f>_xlfn.XLOOKUP(ufc_fights_2[[#This Row],[b_fighter_id]],ufc_fighters[id],ufc_fighters[year],"Prázdné",0,1)</f>
        <v>1974</v>
      </c>
      <c r="E3770" s="10">
        <f>YEAR(ufc_fights_2[[#This Row],[date]])-ufc_fights_2[[#This Row],[r_year]]</f>
        <v>38</v>
      </c>
      <c r="F3770" s="10">
        <f>YEAR(ufc_fights_2[[#This Row],[date]])-ufc_fights_2[[#This Row],[b_year]]</f>
        <v>27</v>
      </c>
      <c r="G3770">
        <v>0</v>
      </c>
      <c r="H3770">
        <v>0</v>
      </c>
      <c r="I3770">
        <v>0.78849999999999998</v>
      </c>
      <c r="J3770">
        <v>0.38240000000000002</v>
      </c>
      <c r="K3770">
        <v>0.88290000000000002</v>
      </c>
      <c r="L3770">
        <v>0.47620000000000001</v>
      </c>
      <c r="M3770">
        <v>0.6</v>
      </c>
      <c r="N3770">
        <v>1</v>
      </c>
      <c r="O3770">
        <v>0</v>
      </c>
      <c r="P3770">
        <v>0</v>
      </c>
      <c r="Q3770">
        <v>0</v>
      </c>
      <c r="R3770">
        <v>0</v>
      </c>
      <c r="S3770" s="2">
        <v>4.0277777777777777E-3</v>
      </c>
      <c r="T3770" s="2">
        <v>3.4722222222222222E-5</v>
      </c>
      <c r="U3770">
        <v>0.71050000000000002</v>
      </c>
      <c r="V3770">
        <v>0.28570000000000001</v>
      </c>
      <c r="W3770">
        <v>1</v>
      </c>
      <c r="X3770">
        <v>1</v>
      </c>
      <c r="Y3770">
        <v>0.8</v>
      </c>
      <c r="Z3770">
        <v>0.69230000000000003</v>
      </c>
      <c r="AA3770">
        <v>0.3</v>
      </c>
      <c r="AB3770">
        <v>1</v>
      </c>
      <c r="AC3770">
        <v>1</v>
      </c>
      <c r="AD3770">
        <v>0.86360000000000003</v>
      </c>
      <c r="AE3770">
        <v>0</v>
      </c>
      <c r="AF3770" t="s">
        <v>3910</v>
      </c>
      <c r="AG3770" s="2">
        <v>2.3379629629629631E-3</v>
      </c>
      <c r="AH3770" t="s">
        <v>3927</v>
      </c>
      <c r="AI3770">
        <v>5</v>
      </c>
      <c r="AJ3770" t="s">
        <v>3925</v>
      </c>
      <c r="AK3770" s="3">
        <v>37197</v>
      </c>
      <c r="AL3770" s="10">
        <f>YEAR(ufc_fights_2[[#This Row],[date]])</f>
        <v>2001</v>
      </c>
      <c r="AM3770" t="s">
        <v>3983</v>
      </c>
      <c r="AN3770">
        <v>1</v>
      </c>
      <c r="AO3770" t="s">
        <v>3913</v>
      </c>
      <c r="AP3770">
        <f>IF(ufc_fights_2[[#This Row],[winner]]="Red",ufc_fights_2[[#This Row],[r_fighter_id]],ufc_fights_2[[#This Row],[b_fighter_id]])</f>
        <v>652</v>
      </c>
      <c r="AQ3770" t="str">
        <f>_xlfn.XLOOKUP(ufc_fights_2[[#This Row],[winnerID]],ufc_fighters[id],ufc_fighters[fighter_name],"xxx",0,1)</f>
        <v>Randy Couture</v>
      </c>
    </row>
    <row r="3771" spans="1:43">
      <c r="A3771">
        <v>652</v>
      </c>
      <c r="B3771">
        <v>2699</v>
      </c>
      <c r="C3771">
        <f>_xlfn.XLOOKUP(ufc_fights_2[[#This Row],[r_fighter_id]],ufc_fighters[id],ufc_fighters[year],"xxx",0,1)</f>
        <v>1963</v>
      </c>
      <c r="D3771">
        <f>_xlfn.XLOOKUP(ufc_fights_2[[#This Row],[b_fighter_id]],ufc_fighters[id],ufc_fighters[year],"Prázdné",0,1)</f>
        <v>1974</v>
      </c>
      <c r="E3771" s="10">
        <f>YEAR(ufc_fights_2[[#This Row],[date]])-ufc_fights_2[[#This Row],[r_year]]</f>
        <v>38</v>
      </c>
      <c r="F3771" s="10">
        <f>YEAR(ufc_fights_2[[#This Row],[date]])-ufc_fights_2[[#This Row],[b_year]]</f>
        <v>27</v>
      </c>
      <c r="G3771">
        <v>0</v>
      </c>
      <c r="H3771">
        <v>1</v>
      </c>
      <c r="I3771">
        <v>0.5847</v>
      </c>
      <c r="J3771">
        <v>0.38890000000000002</v>
      </c>
      <c r="K3771">
        <v>0.74619999999999997</v>
      </c>
      <c r="L3771">
        <v>0.52780000000000005</v>
      </c>
      <c r="M3771">
        <v>0.2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5.5324074074074078E-3</v>
      </c>
      <c r="T3771" s="2">
        <v>2.9629629629629628E-3</v>
      </c>
      <c r="U3771">
        <v>0.53120000000000001</v>
      </c>
      <c r="V3771">
        <v>0.3</v>
      </c>
      <c r="W3771">
        <v>0.75</v>
      </c>
      <c r="X3771">
        <v>0.83330000000000004</v>
      </c>
      <c r="Y3771">
        <v>0.8</v>
      </c>
      <c r="Z3771">
        <v>0.49120000000000003</v>
      </c>
      <c r="AA3771">
        <v>0.3412</v>
      </c>
      <c r="AB3771">
        <v>0.76919999999999999</v>
      </c>
      <c r="AC3771">
        <v>0.5</v>
      </c>
      <c r="AD3771">
        <v>0.6</v>
      </c>
      <c r="AE3771">
        <v>0.66669999999999996</v>
      </c>
      <c r="AF3771" t="s">
        <v>3915</v>
      </c>
      <c r="AG3771" s="2">
        <v>3.472222222222222E-3</v>
      </c>
      <c r="AH3771" t="s">
        <v>3927</v>
      </c>
      <c r="AI3771">
        <v>5</v>
      </c>
      <c r="AJ3771" t="s">
        <v>3925</v>
      </c>
      <c r="AK3771" s="3">
        <v>37015</v>
      </c>
      <c r="AL3771" s="10">
        <f>YEAR(ufc_fights_2[[#This Row],[date]])</f>
        <v>2001</v>
      </c>
      <c r="AM3771" t="s">
        <v>3983</v>
      </c>
      <c r="AN3771">
        <v>36</v>
      </c>
      <c r="AO3771" t="s">
        <v>3913</v>
      </c>
      <c r="AP3771">
        <f>IF(ufc_fights_2[[#This Row],[winner]]="Red",ufc_fights_2[[#This Row],[r_fighter_id]],ufc_fights_2[[#This Row],[b_fighter_id]])</f>
        <v>652</v>
      </c>
      <c r="AQ3771" t="str">
        <f>_xlfn.XLOOKUP(ufc_fights_2[[#This Row],[winnerID]],ufc_fighters[id],ufc_fighters[fighter_name],"xxx",0,1)</f>
        <v>Randy Couture</v>
      </c>
    </row>
    <row r="3772" spans="1:43">
      <c r="A3772">
        <v>652</v>
      </c>
      <c r="B3772">
        <v>2626</v>
      </c>
      <c r="C3772">
        <f>_xlfn.XLOOKUP(ufc_fights_2[[#This Row],[r_fighter_id]],ufc_fighters[id],ufc_fighters[year],"xxx",0,1)</f>
        <v>1963</v>
      </c>
      <c r="D3772">
        <f>_xlfn.XLOOKUP(ufc_fights_2[[#This Row],[b_fighter_id]],ufc_fighters[id],ufc_fighters[year],"Prázdné",0,1)</f>
        <v>1971</v>
      </c>
      <c r="E3772" s="10">
        <f>YEAR(ufc_fights_2[[#This Row],[date]])-ufc_fights_2[[#This Row],[r_year]]</f>
        <v>37</v>
      </c>
      <c r="F3772" s="10">
        <f>YEAR(ufc_fights_2[[#This Row],[date]])-ufc_fights_2[[#This Row],[b_year]]</f>
        <v>29</v>
      </c>
      <c r="G3772">
        <v>0</v>
      </c>
      <c r="H3772">
        <v>0</v>
      </c>
      <c r="I3772">
        <v>0.68289999999999995</v>
      </c>
      <c r="J3772">
        <v>0.78949999999999998</v>
      </c>
      <c r="K3772">
        <v>0.83530000000000004</v>
      </c>
      <c r="L3772">
        <v>0.92159999999999997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0</v>
      </c>
      <c r="S3772" s="2">
        <v>2.0486111111111113E-3</v>
      </c>
      <c r="T3772" s="2">
        <v>6.145833333333333E-3</v>
      </c>
      <c r="U3772">
        <v>0.58620000000000005</v>
      </c>
      <c r="V3772">
        <v>0.66669999999999996</v>
      </c>
      <c r="W3772">
        <v>0.88890000000000002</v>
      </c>
      <c r="X3772">
        <v>1</v>
      </c>
      <c r="Y3772">
        <v>1</v>
      </c>
      <c r="Z3772">
        <v>0</v>
      </c>
      <c r="AA3772">
        <v>0.42859999999999998</v>
      </c>
      <c r="AB3772">
        <v>0.875</v>
      </c>
      <c r="AC3772">
        <v>1</v>
      </c>
      <c r="AD3772">
        <v>0.7</v>
      </c>
      <c r="AE3772">
        <v>1</v>
      </c>
      <c r="AF3772" t="s">
        <v>3910</v>
      </c>
      <c r="AG3772" s="2">
        <v>2.9282407407407408E-3</v>
      </c>
      <c r="AH3772" t="s">
        <v>3927</v>
      </c>
      <c r="AI3772">
        <v>5</v>
      </c>
      <c r="AJ3772" t="s">
        <v>3925</v>
      </c>
      <c r="AK3772" s="3">
        <v>36847</v>
      </c>
      <c r="AL3772" s="10">
        <f>YEAR(ufc_fights_2[[#This Row],[date]])</f>
        <v>2000</v>
      </c>
      <c r="AM3772" t="s">
        <v>3983</v>
      </c>
      <c r="AN3772">
        <v>36</v>
      </c>
      <c r="AO3772" t="s">
        <v>3913</v>
      </c>
      <c r="AP3772">
        <f>IF(ufc_fights_2[[#This Row],[winner]]="Red",ufc_fights_2[[#This Row],[r_fighter_id]],ufc_fights_2[[#This Row],[b_fighter_id]])</f>
        <v>652</v>
      </c>
      <c r="AQ3772" t="str">
        <f>_xlfn.XLOOKUP(ufc_fights_2[[#This Row],[winnerID]],ufc_fighters[id],ufc_fighters[fighter_name],"xxx",0,1)</f>
        <v>Randy Couture</v>
      </c>
    </row>
    <row r="3773" spans="1:43">
      <c r="A3773">
        <v>652</v>
      </c>
      <c r="B3773">
        <v>3263</v>
      </c>
      <c r="C3773">
        <f>_xlfn.XLOOKUP(ufc_fights_2[[#This Row],[r_fighter_id]],ufc_fighters[id],ufc_fighters[year],"xxx",0,1)</f>
        <v>1963</v>
      </c>
      <c r="D3773">
        <f>_xlfn.XLOOKUP(ufc_fights_2[[#This Row],[b_fighter_id]],ufc_fighters[id],ufc_fighters[year],"Prázdné",0,1)</f>
        <v>1968</v>
      </c>
      <c r="E3773" s="10">
        <f>YEAR(ufc_fights_2[[#This Row],[date]])-ufc_fights_2[[#This Row],[r_year]]</f>
        <v>47</v>
      </c>
      <c r="F3773" s="10">
        <f>YEAR(ufc_fights_2[[#This Row],[date]])-ufc_fights_2[[#This Row],[b_year]]</f>
        <v>42</v>
      </c>
      <c r="G3773">
        <v>0</v>
      </c>
      <c r="H3773">
        <v>0</v>
      </c>
      <c r="I3773">
        <v>0.72729999999999995</v>
      </c>
      <c r="J3773">
        <v>0</v>
      </c>
      <c r="K3773">
        <v>0.82</v>
      </c>
      <c r="L3773">
        <v>0.66669999999999996</v>
      </c>
      <c r="M3773">
        <v>1</v>
      </c>
      <c r="N3773">
        <v>0</v>
      </c>
      <c r="O3773">
        <v>2</v>
      </c>
      <c r="P3773">
        <v>0</v>
      </c>
      <c r="Q3773">
        <v>0</v>
      </c>
      <c r="R3773">
        <v>0</v>
      </c>
      <c r="S3773" s="2">
        <v>2.1064814814814813E-3</v>
      </c>
      <c r="T3773" s="2">
        <v>0</v>
      </c>
      <c r="U3773">
        <v>0.7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0.72729999999999995</v>
      </c>
      <c r="AE3773">
        <v>0</v>
      </c>
      <c r="AF3773" t="s">
        <v>3933</v>
      </c>
      <c r="AG3773" s="2">
        <v>2.3032407407407407E-3</v>
      </c>
      <c r="AH3773" t="s">
        <v>3911</v>
      </c>
      <c r="AI3773">
        <v>3</v>
      </c>
      <c r="AJ3773" t="s">
        <v>3939</v>
      </c>
      <c r="AK3773" s="3">
        <v>40418</v>
      </c>
      <c r="AL3773" s="10">
        <f>YEAR(ufc_fights_2[[#This Row],[date]])</f>
        <v>2010</v>
      </c>
      <c r="AM3773" t="s">
        <v>3983</v>
      </c>
      <c r="AN3773">
        <v>61</v>
      </c>
      <c r="AO3773" t="s">
        <v>3913</v>
      </c>
      <c r="AP3773">
        <f>IF(ufc_fights_2[[#This Row],[winner]]="Red",ufc_fights_2[[#This Row],[r_fighter_id]],ufc_fights_2[[#This Row],[b_fighter_id]])</f>
        <v>652</v>
      </c>
      <c r="AQ3773" t="str">
        <f>_xlfn.XLOOKUP(ufc_fights_2[[#This Row],[winnerID]],ufc_fighters[id],ufc_fighters[fighter_name],"xxx",0,1)</f>
        <v>Randy Couture</v>
      </c>
    </row>
    <row r="3774" spans="1:43">
      <c r="A3774">
        <v>652</v>
      </c>
      <c r="B3774">
        <v>3178</v>
      </c>
      <c r="C3774">
        <f>_xlfn.XLOOKUP(ufc_fights_2[[#This Row],[r_fighter_id]],ufc_fighters[id],ufc_fighters[year],"xxx",0,1)</f>
        <v>1963</v>
      </c>
      <c r="D3774">
        <f>_xlfn.XLOOKUP(ufc_fights_2[[#This Row],[b_fighter_id]],ufc_fighters[id],ufc_fighters[year],"Prázdné",0,1)</f>
        <v>1976</v>
      </c>
      <c r="E3774" s="10">
        <f>YEAR(ufc_fights_2[[#This Row],[date]])-ufc_fights_2[[#This Row],[r_year]]</f>
        <v>44</v>
      </c>
      <c r="F3774" s="10">
        <f>YEAR(ufc_fights_2[[#This Row],[date]])-ufc_fights_2[[#This Row],[b_year]]</f>
        <v>31</v>
      </c>
      <c r="G3774">
        <v>1</v>
      </c>
      <c r="H3774">
        <v>0</v>
      </c>
      <c r="I3774">
        <v>0.52900000000000003</v>
      </c>
      <c r="J3774">
        <v>0.23580000000000001</v>
      </c>
      <c r="K3774">
        <v>0.67320000000000002</v>
      </c>
      <c r="L3774">
        <v>0.31709999999999999</v>
      </c>
      <c r="M3774">
        <v>0.7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1.1006944444444444E-2</v>
      </c>
      <c r="T3774" s="2">
        <v>5.2083333333333333E-4</v>
      </c>
      <c r="U3774">
        <v>0.47899999999999998</v>
      </c>
      <c r="V3774">
        <v>0.2157</v>
      </c>
      <c r="W3774">
        <v>0.8125</v>
      </c>
      <c r="X3774">
        <v>1</v>
      </c>
      <c r="Y3774">
        <v>0</v>
      </c>
      <c r="Z3774">
        <v>0.44440000000000002</v>
      </c>
      <c r="AA3774">
        <v>0.16300000000000001</v>
      </c>
      <c r="AB3774">
        <v>1</v>
      </c>
      <c r="AC3774">
        <v>0.55559999999999998</v>
      </c>
      <c r="AD3774">
        <v>0.67390000000000005</v>
      </c>
      <c r="AE3774">
        <v>1</v>
      </c>
      <c r="AF3774" t="s">
        <v>3915</v>
      </c>
      <c r="AG3774" s="2">
        <v>3.472222222222222E-3</v>
      </c>
      <c r="AH3774" t="s">
        <v>3927</v>
      </c>
      <c r="AI3774">
        <v>5</v>
      </c>
      <c r="AJ3774" t="s">
        <v>3925</v>
      </c>
      <c r="AK3774" s="3">
        <v>39144</v>
      </c>
      <c r="AL3774" s="10">
        <f>YEAR(ufc_fights_2[[#This Row],[date]])</f>
        <v>2007</v>
      </c>
      <c r="AM3774" t="s">
        <v>3983</v>
      </c>
      <c r="AN3774">
        <v>143</v>
      </c>
      <c r="AO3774" t="s">
        <v>3913</v>
      </c>
      <c r="AP3774">
        <f>IF(ufc_fights_2[[#This Row],[winner]]="Red",ufc_fights_2[[#This Row],[r_fighter_id]],ufc_fights_2[[#This Row],[b_fighter_id]])</f>
        <v>652</v>
      </c>
      <c r="AQ3774" t="str">
        <f>_xlfn.XLOOKUP(ufc_fights_2[[#This Row],[winnerID]],ufc_fighters[id],ufc_fighters[fighter_name],"xxx",0,1)</f>
        <v>Randy Couture</v>
      </c>
    </row>
    <row r="3775" spans="1:43">
      <c r="A3775">
        <v>652</v>
      </c>
      <c r="B3775">
        <v>243</v>
      </c>
      <c r="C3775">
        <f>_xlfn.XLOOKUP(ufc_fights_2[[#This Row],[r_fighter_id]],ufc_fighters[id],ufc_fighters[year],"xxx",0,1)</f>
        <v>1963</v>
      </c>
      <c r="D3775">
        <f>_xlfn.XLOOKUP(ufc_fights_2[[#This Row],[b_fighter_id]],ufc_fighters[id],ufc_fighters[year],"Prázdné",0,1)</f>
        <v>1977</v>
      </c>
      <c r="E3775" s="10">
        <f>YEAR(ufc_fights_2[[#This Row],[date]])-ufc_fights_2[[#This Row],[r_year]]</f>
        <v>34</v>
      </c>
      <c r="F3775" s="10">
        <f>YEAR(ufc_fights_2[[#This Row],[date]])-ufc_fights_2[[#This Row],[b_year]]</f>
        <v>20</v>
      </c>
      <c r="G3775">
        <v>0</v>
      </c>
      <c r="H3775">
        <v>0</v>
      </c>
      <c r="I3775">
        <v>0.79069999999999996</v>
      </c>
      <c r="J3775">
        <v>0.28570000000000001</v>
      </c>
      <c r="K3775">
        <v>0.875</v>
      </c>
      <c r="L3775">
        <v>0.46429999999999999</v>
      </c>
      <c r="M3775">
        <v>1</v>
      </c>
      <c r="N3775">
        <v>0</v>
      </c>
      <c r="O3775">
        <v>1</v>
      </c>
      <c r="P3775">
        <v>0</v>
      </c>
      <c r="Q3775">
        <v>0</v>
      </c>
      <c r="R3775">
        <v>0</v>
      </c>
      <c r="S3775" s="2">
        <v>0</v>
      </c>
      <c r="T3775" s="2">
        <v>0</v>
      </c>
      <c r="U3775">
        <v>0.77500000000000002</v>
      </c>
      <c r="V3775">
        <v>0.28570000000000001</v>
      </c>
      <c r="W3775">
        <v>1</v>
      </c>
      <c r="X3775">
        <v>0</v>
      </c>
      <c r="Y3775">
        <v>0</v>
      </c>
      <c r="Z3775">
        <v>0.4</v>
      </c>
      <c r="AA3775">
        <v>7.6899999999999996E-2</v>
      </c>
      <c r="AB3775">
        <v>0.84619999999999995</v>
      </c>
      <c r="AC3775">
        <v>0.625</v>
      </c>
      <c r="AD3775">
        <v>0.83330000000000004</v>
      </c>
      <c r="AE3775">
        <v>0</v>
      </c>
      <c r="AF3775" t="s">
        <v>3910</v>
      </c>
      <c r="AG3775" s="2">
        <v>5.7407407407407407E-3</v>
      </c>
      <c r="AH3775" t="s">
        <v>4057</v>
      </c>
      <c r="AI3775">
        <v>1</v>
      </c>
      <c r="AJ3775" t="s">
        <v>3925</v>
      </c>
      <c r="AK3775" s="3">
        <v>35720</v>
      </c>
      <c r="AL3775" s="10">
        <f>YEAR(ufc_fights_2[[#This Row],[date]])</f>
        <v>1997</v>
      </c>
      <c r="AM3775" t="s">
        <v>3983</v>
      </c>
      <c r="AN3775">
        <v>154</v>
      </c>
      <c r="AO3775" t="s">
        <v>3913</v>
      </c>
      <c r="AP3775">
        <f>IF(ufc_fights_2[[#This Row],[winner]]="Red",ufc_fights_2[[#This Row],[r_fighter_id]],ufc_fights_2[[#This Row],[b_fighter_id]])</f>
        <v>652</v>
      </c>
      <c r="AQ3775" t="str">
        <f>_xlfn.XLOOKUP(ufc_fights_2[[#This Row],[winnerID]],ufc_fighters[id],ufc_fighters[fighter_name],"xxx",0,1)</f>
        <v>Randy Couture</v>
      </c>
    </row>
    <row r="3776" spans="1:43">
      <c r="A3776">
        <v>652</v>
      </c>
      <c r="B3776">
        <v>1249</v>
      </c>
      <c r="C3776">
        <f>_xlfn.XLOOKUP(ufc_fights_2[[#This Row],[r_fighter_id]],ufc_fighters[id],ufc_fighters[year],"xxx",0,1)</f>
        <v>1963</v>
      </c>
      <c r="D3776">
        <f>_xlfn.XLOOKUP(ufc_fights_2[[#This Row],[b_fighter_id]],ufc_fighters[id],ufc_fighters[year],"Prázdné",0,1)</f>
        <v>1963</v>
      </c>
      <c r="E3776" s="10">
        <f>YEAR(ufc_fights_2[[#This Row],[date]])-ufc_fights_2[[#This Row],[r_year]]</f>
        <v>34</v>
      </c>
      <c r="F3776" s="10">
        <f>YEAR(ufc_fights_2[[#This Row],[date]])-ufc_fights_2[[#This Row],[b_year]]</f>
        <v>34</v>
      </c>
      <c r="G3776">
        <v>0</v>
      </c>
      <c r="H3776">
        <v>0</v>
      </c>
      <c r="I3776">
        <v>1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0</v>
      </c>
      <c r="S3776" s="2">
        <v>0</v>
      </c>
      <c r="T3776" s="2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 t="s">
        <v>3933</v>
      </c>
      <c r="AG3776" s="2">
        <v>6.4814814814814813E-4</v>
      </c>
      <c r="AH3776" t="s">
        <v>4057</v>
      </c>
      <c r="AI3776">
        <v>1</v>
      </c>
      <c r="AJ3776" t="s">
        <v>3925</v>
      </c>
      <c r="AK3776" s="3">
        <v>35580</v>
      </c>
      <c r="AL3776" s="10">
        <f>YEAR(ufc_fights_2[[#This Row],[date]])</f>
        <v>1997</v>
      </c>
      <c r="AM3776" t="s">
        <v>3983</v>
      </c>
      <c r="AN3776">
        <v>161</v>
      </c>
      <c r="AO3776" t="s">
        <v>3913</v>
      </c>
      <c r="AP3776">
        <f>IF(ufc_fights_2[[#This Row],[winner]]="Red",ufc_fights_2[[#This Row],[r_fighter_id]],ufc_fights_2[[#This Row],[b_fighter_id]])</f>
        <v>652</v>
      </c>
      <c r="AQ3776" t="str">
        <f>_xlfn.XLOOKUP(ufc_fights_2[[#This Row],[winnerID]],ufc_fighters[id],ufc_fighters[fighter_name],"xxx",0,1)</f>
        <v>Randy Couture</v>
      </c>
    </row>
    <row r="3777" spans="1:43">
      <c r="A3777">
        <v>652</v>
      </c>
      <c r="B3777">
        <v>3025</v>
      </c>
      <c r="C3777">
        <f>_xlfn.XLOOKUP(ufc_fights_2[[#This Row],[r_fighter_id]],ufc_fighters[id],ufc_fighters[year],"xxx",0,1)</f>
        <v>1963</v>
      </c>
      <c r="D3777">
        <f>_xlfn.XLOOKUP(ufc_fights_2[[#This Row],[b_fighter_id]],ufc_fighters[id],ufc_fighters[year],"Prázdné",0,1)</f>
        <v>1961</v>
      </c>
      <c r="E3777" s="10">
        <f>YEAR(ufc_fights_2[[#This Row],[date]])-ufc_fights_2[[#This Row],[r_year]]</f>
        <v>34</v>
      </c>
      <c r="F3777" s="10">
        <f>YEAR(ufc_fights_2[[#This Row],[date]])-ufc_fights_2[[#This Row],[b_year]]</f>
        <v>36</v>
      </c>
      <c r="G3777">
        <v>0</v>
      </c>
      <c r="H3777">
        <v>0</v>
      </c>
      <c r="I3777">
        <v>0.6129</v>
      </c>
      <c r="J3777">
        <v>0.52939999999999998</v>
      </c>
      <c r="K3777">
        <v>0.81820000000000004</v>
      </c>
      <c r="L3777">
        <v>0.69230000000000003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 s="2">
        <v>0</v>
      </c>
      <c r="T3777" s="2">
        <v>0</v>
      </c>
      <c r="U3777">
        <v>0.6129</v>
      </c>
      <c r="V3777">
        <v>0.45450000000000002</v>
      </c>
      <c r="W3777">
        <v>0</v>
      </c>
      <c r="X3777">
        <v>0</v>
      </c>
      <c r="Y3777">
        <v>0.75</v>
      </c>
      <c r="Z3777">
        <v>0</v>
      </c>
      <c r="AA3777">
        <v>0.5</v>
      </c>
      <c r="AB3777">
        <v>0</v>
      </c>
      <c r="AC3777">
        <v>0.5</v>
      </c>
      <c r="AD3777">
        <v>0.6129</v>
      </c>
      <c r="AE3777">
        <v>1</v>
      </c>
      <c r="AF3777" t="s">
        <v>3969</v>
      </c>
      <c r="AG3777" s="2">
        <v>2.0833333333333333E-3</v>
      </c>
      <c r="AH3777" t="s">
        <v>4086</v>
      </c>
      <c r="AI3777">
        <v>1</v>
      </c>
      <c r="AJ3777" t="s">
        <v>3925</v>
      </c>
      <c r="AK3777" s="3">
        <v>35785</v>
      </c>
      <c r="AL3777" s="10">
        <f>YEAR(ufc_fights_2[[#This Row],[date]])</f>
        <v>1997</v>
      </c>
      <c r="AM3777" t="s">
        <v>3983</v>
      </c>
      <c r="AN3777">
        <v>162</v>
      </c>
      <c r="AO3777" t="s">
        <v>3913</v>
      </c>
      <c r="AP3777">
        <f>IF(ufc_fights_2[[#This Row],[winner]]="Red",ufc_fights_2[[#This Row],[r_fighter_id]],ufc_fights_2[[#This Row],[b_fighter_id]])</f>
        <v>652</v>
      </c>
      <c r="AQ3777" t="str">
        <f>_xlfn.XLOOKUP(ufc_fights_2[[#This Row],[winnerID]],ufc_fighters[id],ufc_fighters[fighter_name],"xxx",0,1)</f>
        <v>Randy Couture</v>
      </c>
    </row>
    <row r="3778" spans="1:43">
      <c r="A3778">
        <v>908</v>
      </c>
      <c r="B3778">
        <v>1417</v>
      </c>
      <c r="C3778">
        <f>_xlfn.XLOOKUP(ufc_fights_2[[#This Row],[r_fighter_id]],ufc_fighters[id],ufc_fighters[year],"xxx",0,1)</f>
        <v>1980</v>
      </c>
      <c r="D3778">
        <f>_xlfn.XLOOKUP(ufc_fights_2[[#This Row],[b_fighter_id]],ufc_fighters[id],ufc_fighters[year],"Prázdné",0,1)</f>
        <v>1988</v>
      </c>
      <c r="E3778" s="10">
        <f>YEAR(ufc_fights_2[[#This Row],[date]])-ufc_fights_2[[#This Row],[r_year]]</f>
        <v>40</v>
      </c>
      <c r="F3778" s="10">
        <f>YEAR(ufc_fights_2[[#This Row],[date]])-ufc_fights_2[[#This Row],[b_year]]</f>
        <v>32</v>
      </c>
      <c r="G3778">
        <v>0</v>
      </c>
      <c r="H3778">
        <v>0</v>
      </c>
      <c r="I3778">
        <v>0.58819999999999995</v>
      </c>
      <c r="J3778">
        <v>0</v>
      </c>
      <c r="K3778">
        <v>0.72409999999999997</v>
      </c>
      <c r="L3778">
        <v>0</v>
      </c>
      <c r="M3778">
        <v>0.71430000000000005</v>
      </c>
      <c r="N3778">
        <v>0</v>
      </c>
      <c r="O3778">
        <v>1</v>
      </c>
      <c r="P3778">
        <v>0</v>
      </c>
      <c r="Q3778">
        <v>0</v>
      </c>
      <c r="R3778">
        <v>0</v>
      </c>
      <c r="S3778" s="2">
        <v>1.8055555555555555E-3</v>
      </c>
      <c r="T3778" s="2">
        <v>0</v>
      </c>
      <c r="U3778">
        <v>0.64290000000000003</v>
      </c>
      <c r="V3778">
        <v>0</v>
      </c>
      <c r="W3778">
        <v>1</v>
      </c>
      <c r="X3778">
        <v>0</v>
      </c>
      <c r="Y3778">
        <v>0</v>
      </c>
      <c r="Z3778">
        <v>0.28570000000000001</v>
      </c>
      <c r="AA3778">
        <v>0</v>
      </c>
      <c r="AB3778">
        <v>0</v>
      </c>
      <c r="AC3778">
        <v>0</v>
      </c>
      <c r="AD3778">
        <v>0.8</v>
      </c>
      <c r="AE3778">
        <v>0</v>
      </c>
      <c r="AF3778" t="s">
        <v>3933</v>
      </c>
      <c r="AG3778" s="2">
        <v>2.638888888888889E-3</v>
      </c>
      <c r="AH3778" t="s">
        <v>3911</v>
      </c>
      <c r="AI3778">
        <v>3</v>
      </c>
      <c r="AJ3778" t="s">
        <v>3955</v>
      </c>
      <c r="AK3778" s="3">
        <v>44100</v>
      </c>
      <c r="AL3778" s="10">
        <f>YEAR(ufc_fights_2[[#This Row],[date]])</f>
        <v>2020</v>
      </c>
      <c r="AM3778" t="s">
        <v>3983</v>
      </c>
      <c r="AN3778">
        <v>5</v>
      </c>
      <c r="AO3778" t="s">
        <v>3913</v>
      </c>
      <c r="AP3778">
        <f>IF(ufc_fights_2[[#This Row],[winner]]="Red",ufc_fights_2[[#This Row],[r_fighter_id]],ufc_fights_2[[#This Row],[b_fighter_id]])</f>
        <v>908</v>
      </c>
      <c r="AQ3778" t="str">
        <f>_xlfn.XLOOKUP(ufc_fights_2[[#This Row],[winnerID]],ufc_fighters[id],ufc_fighters[fighter_name],"xxx",0,1)</f>
        <v>Juan Espino</v>
      </c>
    </row>
    <row r="3779" spans="1:43">
      <c r="A3779">
        <v>3384</v>
      </c>
      <c r="B3779">
        <v>593</v>
      </c>
      <c r="C3779">
        <f>_xlfn.XLOOKUP(ufc_fights_2[[#This Row],[r_fighter_id]],ufc_fighters[id],ufc_fighters[year],"xxx",0,1)</f>
        <v>1985</v>
      </c>
      <c r="D3779">
        <f>_xlfn.XLOOKUP(ufc_fights_2[[#This Row],[b_fighter_id]],ufc_fighters[id],ufc_fighters[year],"Prázdné",0,1)</f>
        <v>1988</v>
      </c>
      <c r="E3779" s="10">
        <f>YEAR(ufc_fights_2[[#This Row],[date]])-ufc_fights_2[[#This Row],[r_year]]</f>
        <v>35</v>
      </c>
      <c r="F3779" s="10">
        <f>YEAR(ufc_fights_2[[#This Row],[date]])-ufc_fights_2[[#This Row],[b_year]]</f>
        <v>32</v>
      </c>
      <c r="G3779">
        <v>0</v>
      </c>
      <c r="H3779">
        <v>0</v>
      </c>
      <c r="I3779">
        <v>0.40610000000000002</v>
      </c>
      <c r="J3779">
        <v>0.45219999999999999</v>
      </c>
      <c r="K3779">
        <v>0.40910000000000002</v>
      </c>
      <c r="L3779">
        <v>0.45490000000000003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</v>
      </c>
      <c r="T3779" s="2">
        <v>2.3148148148148147E-5</v>
      </c>
      <c r="U3779">
        <v>0.34520000000000001</v>
      </c>
      <c r="V3779">
        <v>0.3911</v>
      </c>
      <c r="W3779">
        <v>0.73680000000000001</v>
      </c>
      <c r="X3779">
        <v>0.8</v>
      </c>
      <c r="Y3779">
        <v>0.88890000000000002</v>
      </c>
      <c r="Z3779">
        <v>0.40310000000000001</v>
      </c>
      <c r="AA3779">
        <v>0.4481</v>
      </c>
      <c r="AB3779">
        <v>1</v>
      </c>
      <c r="AC3779">
        <v>1</v>
      </c>
      <c r="AD3779">
        <v>0</v>
      </c>
      <c r="AE3779">
        <v>0</v>
      </c>
      <c r="AF3779" t="s">
        <v>3915</v>
      </c>
      <c r="AG3779" s="2">
        <v>3.472222222222222E-3</v>
      </c>
      <c r="AH3779" t="s">
        <v>3911</v>
      </c>
      <c r="AI3779">
        <v>3</v>
      </c>
      <c r="AJ3779" t="s">
        <v>3912</v>
      </c>
      <c r="AK3779" s="3">
        <v>44170</v>
      </c>
      <c r="AL3779" s="10">
        <f>YEAR(ufc_fights_2[[#This Row],[date]])</f>
        <v>2020</v>
      </c>
      <c r="AM3779" t="s">
        <v>3983</v>
      </c>
      <c r="AN3779">
        <v>1</v>
      </c>
      <c r="AO3779" t="s">
        <v>3918</v>
      </c>
      <c r="AP3779">
        <f>IF(ufc_fights_2[[#This Row],[winner]]="Red",ufc_fights_2[[#This Row],[r_fighter_id]],ufc_fights_2[[#This Row],[b_fighter_id]])</f>
        <v>593</v>
      </c>
      <c r="AQ3779" t="str">
        <f>_xlfn.XLOOKUP(ufc_fights_2[[#This Row],[winnerID]],ufc_fighters[id],ufc_fighters[fighter_name],"xxx",0,1)</f>
        <v>Jake Collier</v>
      </c>
    </row>
    <row r="3780" spans="1:43">
      <c r="A3780">
        <v>2748</v>
      </c>
      <c r="B3780">
        <v>2742</v>
      </c>
      <c r="C3780">
        <f>_xlfn.XLOOKUP(ufc_fights_2[[#This Row],[r_fighter_id]],ufc_fighters[id],ufc_fighters[year],"xxx",0,1)</f>
        <v>1990</v>
      </c>
      <c r="D3780">
        <f>_xlfn.XLOOKUP(ufc_fights_2[[#This Row],[b_fighter_id]],ufc_fighters[id],ufc_fighters[year],"Prázdné",0,1)</f>
        <v>1985</v>
      </c>
      <c r="E3780" s="10">
        <f>YEAR(ufc_fights_2[[#This Row],[date]])-ufc_fights_2[[#This Row],[r_year]]</f>
        <v>30</v>
      </c>
      <c r="F3780" s="10">
        <f>YEAR(ufc_fights_2[[#This Row],[date]])-ufc_fights_2[[#This Row],[b_year]]</f>
        <v>35</v>
      </c>
      <c r="G3780">
        <v>0</v>
      </c>
      <c r="H3780">
        <v>0</v>
      </c>
      <c r="I3780">
        <v>0.85709999999999997</v>
      </c>
      <c r="J3780">
        <v>0.62070000000000003</v>
      </c>
      <c r="K3780">
        <v>0.83330000000000004</v>
      </c>
      <c r="L3780">
        <v>0.69230000000000003</v>
      </c>
      <c r="M3780">
        <v>0.4</v>
      </c>
      <c r="N3780">
        <v>0</v>
      </c>
      <c r="O3780">
        <v>1</v>
      </c>
      <c r="P3780">
        <v>0</v>
      </c>
      <c r="Q3780">
        <v>0</v>
      </c>
      <c r="R3780">
        <v>0</v>
      </c>
      <c r="S3780" s="2">
        <v>2.673611111111111E-3</v>
      </c>
      <c r="T3780" s="2">
        <v>0</v>
      </c>
      <c r="U3780">
        <v>1</v>
      </c>
      <c r="V3780">
        <v>0.4118</v>
      </c>
      <c r="W3780">
        <v>0.5</v>
      </c>
      <c r="X3780">
        <v>1</v>
      </c>
      <c r="Y3780">
        <v>0.85709999999999997</v>
      </c>
      <c r="Z3780">
        <v>0</v>
      </c>
      <c r="AA3780">
        <v>0.54549999999999998</v>
      </c>
      <c r="AB3780">
        <v>0.75</v>
      </c>
      <c r="AC3780">
        <v>0.83330000000000004</v>
      </c>
      <c r="AD3780">
        <v>1</v>
      </c>
      <c r="AE3780">
        <v>1</v>
      </c>
      <c r="AF3780" t="s">
        <v>3933</v>
      </c>
      <c r="AG3780" s="2">
        <v>3.3333333333333335E-3</v>
      </c>
      <c r="AH3780" t="s">
        <v>3911</v>
      </c>
      <c r="AI3780">
        <v>3</v>
      </c>
      <c r="AJ3780" t="s">
        <v>3914</v>
      </c>
      <c r="AK3780" s="3">
        <v>44142</v>
      </c>
      <c r="AL3780" s="10">
        <f>YEAR(ufc_fights_2[[#This Row],[date]])</f>
        <v>2020</v>
      </c>
      <c r="AM3780" t="s">
        <v>3983</v>
      </c>
      <c r="AN3780">
        <v>1</v>
      </c>
      <c r="AO3780" t="s">
        <v>3913</v>
      </c>
      <c r="AP3780">
        <f>IF(ufc_fights_2[[#This Row],[winner]]="Red",ufc_fights_2[[#This Row],[r_fighter_id]],ufc_fights_2[[#This Row],[b_fighter_id]])</f>
        <v>2748</v>
      </c>
      <c r="AQ3780" t="str">
        <f>_xlfn.XLOOKUP(ufc_fights_2[[#This Row],[winnerID]],ufc_fighters[id],ufc_fighters[fighter_name],"xxx",0,1)</f>
        <v>Alexandr Romanov</v>
      </c>
    </row>
    <row r="3781" spans="1:43">
      <c r="A3781">
        <v>2748</v>
      </c>
      <c r="B3781">
        <v>1984</v>
      </c>
      <c r="C3781">
        <f>_xlfn.XLOOKUP(ufc_fights_2[[#This Row],[r_fighter_id]],ufc_fighters[id],ufc_fighters[year],"xxx",0,1)</f>
        <v>1990</v>
      </c>
      <c r="D3781">
        <f>_xlfn.XLOOKUP(ufc_fights_2[[#This Row],[b_fighter_id]],ufc_fighters[id],ufc_fighters[year],"Prázdné",0,1)</f>
        <v>1986</v>
      </c>
      <c r="E3781" s="10">
        <f>YEAR(ufc_fights_2[[#This Row],[date]])-ufc_fights_2[[#This Row],[r_year]]</f>
        <v>30</v>
      </c>
      <c r="F3781" s="10">
        <f>YEAR(ufc_fights_2[[#This Row],[date]])-ufc_fights_2[[#This Row],[b_year]]</f>
        <v>34</v>
      </c>
      <c r="G3781">
        <v>0</v>
      </c>
      <c r="H3781">
        <v>0</v>
      </c>
      <c r="I3781">
        <v>0.37409999999999999</v>
      </c>
      <c r="J3781">
        <v>0.4667</v>
      </c>
      <c r="K3781">
        <v>0.375</v>
      </c>
      <c r="L3781">
        <v>0.70730000000000004</v>
      </c>
      <c r="M3781">
        <v>1</v>
      </c>
      <c r="N3781">
        <v>0</v>
      </c>
      <c r="O3781">
        <v>2</v>
      </c>
      <c r="P3781">
        <v>0</v>
      </c>
      <c r="Q3781">
        <v>0</v>
      </c>
      <c r="R3781">
        <v>0</v>
      </c>
      <c r="S3781" s="2">
        <v>5.7291666666666663E-3</v>
      </c>
      <c r="T3781" s="2">
        <v>0</v>
      </c>
      <c r="U3781">
        <v>0.33810000000000001</v>
      </c>
      <c r="V3781">
        <v>0.3</v>
      </c>
      <c r="W3781">
        <v>1</v>
      </c>
      <c r="X3781">
        <v>0</v>
      </c>
      <c r="Y3781">
        <v>0.8</v>
      </c>
      <c r="Z3781">
        <v>0.8</v>
      </c>
      <c r="AA3781">
        <v>0.5</v>
      </c>
      <c r="AB3781">
        <v>1</v>
      </c>
      <c r="AC3781">
        <v>0.5</v>
      </c>
      <c r="AD3781">
        <v>0.35460000000000003</v>
      </c>
      <c r="AE3781">
        <v>0</v>
      </c>
      <c r="AF3781" t="s">
        <v>3933</v>
      </c>
      <c r="AG3781" s="2">
        <v>3.0324074074074073E-3</v>
      </c>
      <c r="AH3781" t="s">
        <v>3911</v>
      </c>
      <c r="AI3781">
        <v>3</v>
      </c>
      <c r="AJ3781" t="s">
        <v>3916</v>
      </c>
      <c r="AK3781" s="3">
        <v>44086</v>
      </c>
      <c r="AL3781" s="10">
        <f>YEAR(ufc_fights_2[[#This Row],[date]])</f>
        <v>2020</v>
      </c>
      <c r="AM3781" t="s">
        <v>3983</v>
      </c>
      <c r="AN3781">
        <v>1</v>
      </c>
      <c r="AO3781" t="s">
        <v>3913</v>
      </c>
      <c r="AP3781">
        <f>IF(ufc_fights_2[[#This Row],[winner]]="Red",ufc_fights_2[[#This Row],[r_fighter_id]],ufc_fights_2[[#This Row],[b_fighter_id]])</f>
        <v>2748</v>
      </c>
      <c r="AQ3781" t="str">
        <f>_xlfn.XLOOKUP(ufc_fights_2[[#This Row],[winnerID]],ufc_fighters[id],ufc_fighters[fighter_name],"xxx",0,1)</f>
        <v>Alexandr Romanov</v>
      </c>
    </row>
    <row r="3782" spans="1:43">
      <c r="A3782">
        <v>1682</v>
      </c>
      <c r="B3782">
        <v>1272</v>
      </c>
      <c r="C3782">
        <f>_xlfn.XLOOKUP(ufc_fights_2[[#This Row],[r_fighter_id]],ufc_fighters[id],ufc_fighters[year],"xxx",0,1)</f>
        <v>1975</v>
      </c>
      <c r="D3782">
        <f>_xlfn.XLOOKUP(ufc_fights_2[[#This Row],[b_fighter_id]],ufc_fighters[id],ufc_fighters[year],"Prázdné",0,1)</f>
        <v>1976</v>
      </c>
      <c r="E3782" s="10">
        <f>YEAR(ufc_fights_2[[#This Row],[date]])-ufc_fights_2[[#This Row],[r_year]]</f>
        <v>34</v>
      </c>
      <c r="F3782" s="10">
        <f>YEAR(ufc_fights_2[[#This Row],[date]])-ufc_fights_2[[#This Row],[b_year]]</f>
        <v>33</v>
      </c>
      <c r="G3782">
        <v>0</v>
      </c>
      <c r="H3782">
        <v>0</v>
      </c>
      <c r="I3782">
        <v>0.63100000000000001</v>
      </c>
      <c r="J3782">
        <v>0.45</v>
      </c>
      <c r="K3782">
        <v>0.68379999999999996</v>
      </c>
      <c r="L3782">
        <v>0.45</v>
      </c>
      <c r="M3782">
        <v>0.66669999999999996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3.472222222222222E-3</v>
      </c>
      <c r="T3782" s="2">
        <v>0</v>
      </c>
      <c r="U3782">
        <v>0.47060000000000002</v>
      </c>
      <c r="V3782">
        <v>9.0899999999999995E-2</v>
      </c>
      <c r="W3782">
        <v>1</v>
      </c>
      <c r="X3782">
        <v>0.83330000000000004</v>
      </c>
      <c r="Y3782">
        <v>1</v>
      </c>
      <c r="Z3782">
        <v>0.48480000000000001</v>
      </c>
      <c r="AA3782">
        <v>0.45</v>
      </c>
      <c r="AB3782">
        <v>1</v>
      </c>
      <c r="AC3782">
        <v>0</v>
      </c>
      <c r="AD3782">
        <v>0.63160000000000005</v>
      </c>
      <c r="AE3782">
        <v>0</v>
      </c>
      <c r="AF3782" t="s">
        <v>3910</v>
      </c>
      <c r="AG3782" s="2">
        <v>1.724537037037037E-3</v>
      </c>
      <c r="AH3782" t="s">
        <v>3911</v>
      </c>
      <c r="AI3782">
        <v>3</v>
      </c>
      <c r="AJ3782" t="s">
        <v>3949</v>
      </c>
      <c r="AK3782" s="3">
        <v>39921</v>
      </c>
      <c r="AL3782" s="10">
        <f>YEAR(ufc_fights_2[[#This Row],[date]])</f>
        <v>2009</v>
      </c>
      <c r="AM3782" t="s">
        <v>3983</v>
      </c>
      <c r="AN3782">
        <v>92</v>
      </c>
      <c r="AO3782" t="s">
        <v>3913</v>
      </c>
      <c r="AP3782">
        <f>IF(ufc_fights_2[[#This Row],[winner]]="Red",ufc_fights_2[[#This Row],[r_fighter_id]],ufc_fights_2[[#This Row],[b_fighter_id]])</f>
        <v>1682</v>
      </c>
      <c r="AQ3782" t="str">
        <f>_xlfn.XLOOKUP(ufc_fights_2[[#This Row],[winnerID]],ufc_fighters[id],ufc_fighters[fighter_name],"xxx",0,1)</f>
        <v>Cheick Kongo</v>
      </c>
    </row>
    <row r="3783" spans="1:43">
      <c r="A3783">
        <v>2742</v>
      </c>
      <c r="B3783">
        <v>2191</v>
      </c>
      <c r="C3783">
        <f>_xlfn.XLOOKUP(ufc_fights_2[[#This Row],[r_fighter_id]],ufc_fighters[id],ufc_fighters[year],"xxx",0,1)</f>
        <v>1985</v>
      </c>
      <c r="D3783">
        <f>_xlfn.XLOOKUP(ufc_fights_2[[#This Row],[b_fighter_id]],ufc_fighters[id],ufc_fighters[year],"Prázdné",0,1)</f>
        <v>1984</v>
      </c>
      <c r="E3783" s="10">
        <f>YEAR(ufc_fights_2[[#This Row],[date]])-ufc_fights_2[[#This Row],[r_year]]</f>
        <v>29</v>
      </c>
      <c r="F3783" s="10">
        <f>YEAR(ufc_fights_2[[#This Row],[date]])-ufc_fights_2[[#This Row],[b_year]]</f>
        <v>30</v>
      </c>
      <c r="G3783">
        <v>1</v>
      </c>
      <c r="H3783">
        <v>0</v>
      </c>
      <c r="I3783">
        <v>0.7</v>
      </c>
      <c r="J3783">
        <v>0.75</v>
      </c>
      <c r="K3783">
        <v>0.7</v>
      </c>
      <c r="L3783">
        <v>0.8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3.4722222222222222E-5</v>
      </c>
      <c r="T3783" s="2">
        <v>0</v>
      </c>
      <c r="U3783">
        <v>0.6</v>
      </c>
      <c r="V3783">
        <v>0.5</v>
      </c>
      <c r="W3783">
        <v>0.8</v>
      </c>
      <c r="X3783">
        <v>0</v>
      </c>
      <c r="Y3783">
        <v>0</v>
      </c>
      <c r="Z3783">
        <v>0.5</v>
      </c>
      <c r="AA3783">
        <v>0</v>
      </c>
      <c r="AB3783">
        <v>0.8</v>
      </c>
      <c r="AC3783">
        <v>0.75</v>
      </c>
      <c r="AD3783">
        <v>0.66669999999999996</v>
      </c>
      <c r="AE3783">
        <v>0</v>
      </c>
      <c r="AF3783" t="s">
        <v>3910</v>
      </c>
      <c r="AG3783" s="2">
        <v>2.3148148148148149E-4</v>
      </c>
      <c r="AH3783" t="s">
        <v>3911</v>
      </c>
      <c r="AI3783">
        <v>3</v>
      </c>
      <c r="AJ3783" t="s">
        <v>4036</v>
      </c>
      <c r="AK3783" s="3">
        <v>41790</v>
      </c>
      <c r="AL3783" s="10">
        <f>YEAR(ufc_fights_2[[#This Row],[date]])</f>
        <v>2014</v>
      </c>
      <c r="AM3783" t="s">
        <v>3983</v>
      </c>
      <c r="AN3783">
        <v>135</v>
      </c>
      <c r="AO3783" t="s">
        <v>3913</v>
      </c>
      <c r="AP3783">
        <f>IF(ufc_fights_2[[#This Row],[winner]]="Red",ufc_fights_2[[#This Row],[r_fighter_id]],ufc_fights_2[[#This Row],[b_fighter_id]])</f>
        <v>2742</v>
      </c>
      <c r="AQ3783" t="str">
        <f>_xlfn.XLOOKUP(ufc_fights_2[[#This Row],[winnerID]],ufc_fighters[id],ufc_fighters[fighter_name],"xxx",0,1)</f>
        <v>Marcos Rogerio de Lima</v>
      </c>
    </row>
    <row r="3784" spans="1:43">
      <c r="A3784">
        <v>1682</v>
      </c>
      <c r="B3784">
        <v>968</v>
      </c>
      <c r="C3784">
        <f>_xlfn.XLOOKUP(ufc_fights_2[[#This Row],[r_fighter_id]],ufc_fighters[id],ufc_fighters[year],"xxx",0,1)</f>
        <v>1975</v>
      </c>
      <c r="D3784">
        <f>_xlfn.XLOOKUP(ufc_fights_2[[#This Row],[b_fighter_id]],ufc_fighters[id],ufc_fighters[year],"Prázdné",0,1)</f>
        <v>1974</v>
      </c>
      <c r="E3784" s="10">
        <f>YEAR(ufc_fights_2[[#This Row],[date]])-ufc_fights_2[[#This Row],[r_year]]</f>
        <v>32</v>
      </c>
      <c r="F3784" s="10">
        <f>YEAR(ufc_fights_2[[#This Row],[date]])-ufc_fights_2[[#This Row],[b_year]]</f>
        <v>33</v>
      </c>
      <c r="G3784">
        <v>0</v>
      </c>
      <c r="H3784">
        <v>0</v>
      </c>
      <c r="I3784">
        <v>0.61170000000000002</v>
      </c>
      <c r="J3784">
        <v>0.45450000000000002</v>
      </c>
      <c r="K3784">
        <v>0.66410000000000002</v>
      </c>
      <c r="L3784">
        <v>0.71430000000000005</v>
      </c>
      <c r="M3784">
        <v>0.25</v>
      </c>
      <c r="N3784">
        <v>1</v>
      </c>
      <c r="O3784">
        <v>0</v>
      </c>
      <c r="P3784">
        <v>0</v>
      </c>
      <c r="Q3784">
        <v>1</v>
      </c>
      <c r="R3784">
        <v>0</v>
      </c>
      <c r="S3784" s="2">
        <v>4.5601851851851853E-3</v>
      </c>
      <c r="T3784" s="2">
        <v>1.4467592592592592E-3</v>
      </c>
      <c r="U3784">
        <v>0.28949999999999998</v>
      </c>
      <c r="V3784">
        <v>0.4</v>
      </c>
      <c r="W3784">
        <v>0.78790000000000004</v>
      </c>
      <c r="X3784">
        <v>0.8125</v>
      </c>
      <c r="Y3784">
        <v>0.5</v>
      </c>
      <c r="Z3784">
        <v>0.42620000000000002</v>
      </c>
      <c r="AA3784">
        <v>0.40910000000000002</v>
      </c>
      <c r="AB3784">
        <v>0.91180000000000005</v>
      </c>
      <c r="AC3784">
        <v>0.5</v>
      </c>
      <c r="AD3784">
        <v>0.75</v>
      </c>
      <c r="AE3784">
        <v>0.6</v>
      </c>
      <c r="AF3784" t="s">
        <v>3915</v>
      </c>
      <c r="AG3784" s="2">
        <v>3.472222222222222E-3</v>
      </c>
      <c r="AH3784" t="s">
        <v>3911</v>
      </c>
      <c r="AI3784">
        <v>3</v>
      </c>
      <c r="AJ3784" t="s">
        <v>3925</v>
      </c>
      <c r="AK3784" s="3">
        <v>39333</v>
      </c>
      <c r="AL3784" s="10">
        <f>YEAR(ufc_fights_2[[#This Row],[date]])</f>
        <v>2007</v>
      </c>
      <c r="AM3784" t="s">
        <v>3983</v>
      </c>
      <c r="AN3784">
        <v>70</v>
      </c>
      <c r="AO3784" t="s">
        <v>3913</v>
      </c>
      <c r="AP3784">
        <f>IF(ufc_fights_2[[#This Row],[winner]]="Red",ufc_fights_2[[#This Row],[r_fighter_id]],ufc_fights_2[[#This Row],[b_fighter_id]])</f>
        <v>1682</v>
      </c>
      <c r="AQ3784" t="str">
        <f>_xlfn.XLOOKUP(ufc_fights_2[[#This Row],[winnerID]],ufc_fighters[id],ufc_fighters[fighter_name],"xxx",0,1)</f>
        <v>Cheick Kongo</v>
      </c>
    </row>
    <row r="3785" spans="1:43">
      <c r="A3785">
        <v>1682</v>
      </c>
      <c r="B3785">
        <v>919</v>
      </c>
      <c r="C3785">
        <f>_xlfn.XLOOKUP(ufc_fights_2[[#This Row],[r_fighter_id]],ufc_fighters[id],ufc_fighters[year],"xxx",0,1)</f>
        <v>1975</v>
      </c>
      <c r="D3785">
        <f>_xlfn.XLOOKUP(ufc_fights_2[[#This Row],[b_fighter_id]],ufc_fighters[id],ufc_fighters[year],"Prázdné",0,1)</f>
        <v>1974</v>
      </c>
      <c r="E3785" s="10">
        <f>YEAR(ufc_fights_2[[#This Row],[date]])-ufc_fights_2[[#This Row],[r_year]]</f>
        <v>33</v>
      </c>
      <c r="F3785" s="10">
        <f>YEAR(ufc_fights_2[[#This Row],[date]])-ufc_fights_2[[#This Row],[b_year]]</f>
        <v>34</v>
      </c>
      <c r="G3785">
        <v>1</v>
      </c>
      <c r="H3785">
        <v>0</v>
      </c>
      <c r="I3785">
        <v>0.67649999999999999</v>
      </c>
      <c r="J3785">
        <v>0.22220000000000001</v>
      </c>
      <c r="K3785">
        <v>0.76</v>
      </c>
      <c r="L3785">
        <v>0.3</v>
      </c>
      <c r="M3785">
        <v>1</v>
      </c>
      <c r="N3785">
        <v>0</v>
      </c>
      <c r="O3785">
        <v>0</v>
      </c>
      <c r="P3785">
        <v>2</v>
      </c>
      <c r="Q3785">
        <v>0</v>
      </c>
      <c r="R3785">
        <v>0</v>
      </c>
      <c r="S3785" s="2">
        <v>2.662037037037037E-3</v>
      </c>
      <c r="T3785" s="2">
        <v>0</v>
      </c>
      <c r="U3785">
        <v>0.5625</v>
      </c>
      <c r="V3785">
        <v>0</v>
      </c>
      <c r="W3785">
        <v>0.75</v>
      </c>
      <c r="X3785">
        <v>0.78569999999999995</v>
      </c>
      <c r="Y3785">
        <v>0</v>
      </c>
      <c r="Z3785">
        <v>0.54549999999999998</v>
      </c>
      <c r="AA3785">
        <v>0</v>
      </c>
      <c r="AB3785">
        <v>0.83330000000000004</v>
      </c>
      <c r="AC3785">
        <v>1</v>
      </c>
      <c r="AD3785">
        <v>0.70589999999999997</v>
      </c>
      <c r="AE3785">
        <v>0</v>
      </c>
      <c r="AF3785" t="s">
        <v>3910</v>
      </c>
      <c r="AG3785" s="2">
        <v>3.414351851851852E-3</v>
      </c>
      <c r="AH3785" t="s">
        <v>3911</v>
      </c>
      <c r="AI3785">
        <v>3</v>
      </c>
      <c r="AJ3785" t="s">
        <v>3949</v>
      </c>
      <c r="AK3785" s="3">
        <v>39669</v>
      </c>
      <c r="AL3785" s="10">
        <f>YEAR(ufc_fights_2[[#This Row],[date]])</f>
        <v>2008</v>
      </c>
      <c r="AM3785" t="s">
        <v>3983</v>
      </c>
      <c r="AN3785">
        <v>42</v>
      </c>
      <c r="AO3785" t="s">
        <v>3913</v>
      </c>
      <c r="AP3785">
        <f>IF(ufc_fights_2[[#This Row],[winner]]="Red",ufc_fights_2[[#This Row],[r_fighter_id]],ufc_fights_2[[#This Row],[b_fighter_id]])</f>
        <v>1682</v>
      </c>
      <c r="AQ3785" t="str">
        <f>_xlfn.XLOOKUP(ufc_fights_2[[#This Row],[winnerID]],ufc_fighters[id],ufc_fighters[fighter_name],"xxx",0,1)</f>
        <v>Cheick Kongo</v>
      </c>
    </row>
    <row r="3786" spans="1:43">
      <c r="A3786">
        <v>1682</v>
      </c>
      <c r="B3786">
        <v>400</v>
      </c>
      <c r="C3786">
        <f>_xlfn.XLOOKUP(ufc_fights_2[[#This Row],[r_fighter_id]],ufc_fighters[id],ufc_fighters[year],"xxx",0,1)</f>
        <v>1975</v>
      </c>
      <c r="D3786">
        <f>_xlfn.XLOOKUP(ufc_fights_2[[#This Row],[b_fighter_id]],ufc_fighters[id],ufc_fighters[year],"Prázdné",0,1)</f>
        <v>1974</v>
      </c>
      <c r="E3786" s="10">
        <f>YEAR(ufc_fights_2[[#This Row],[date]])-ufc_fights_2[[#This Row],[r_year]]</f>
        <v>35</v>
      </c>
      <c r="F3786" s="10">
        <f>YEAR(ufc_fights_2[[#This Row],[date]])-ufc_fights_2[[#This Row],[b_year]]</f>
        <v>36</v>
      </c>
      <c r="G3786">
        <v>0</v>
      </c>
      <c r="H3786">
        <v>0</v>
      </c>
      <c r="I3786">
        <v>0.56379999999999997</v>
      </c>
      <c r="J3786">
        <v>0.10340000000000001</v>
      </c>
      <c r="K3786">
        <v>0.73260000000000003</v>
      </c>
      <c r="L3786">
        <v>0.1613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5.8680555555555552E-3</v>
      </c>
      <c r="T3786" s="2">
        <v>0</v>
      </c>
      <c r="U3786">
        <v>0.41670000000000001</v>
      </c>
      <c r="V3786">
        <v>0.10340000000000001</v>
      </c>
      <c r="W3786">
        <v>0.90480000000000005</v>
      </c>
      <c r="X3786">
        <v>0.69230000000000003</v>
      </c>
      <c r="Y3786">
        <v>0</v>
      </c>
      <c r="Z3786">
        <v>0.25640000000000002</v>
      </c>
      <c r="AA3786">
        <v>9.0899999999999995E-2</v>
      </c>
      <c r="AB3786">
        <v>0.77270000000000005</v>
      </c>
      <c r="AC3786">
        <v>0.2</v>
      </c>
      <c r="AD3786">
        <v>0.78790000000000004</v>
      </c>
      <c r="AE3786">
        <v>0</v>
      </c>
      <c r="AF3786" t="s">
        <v>3910</v>
      </c>
      <c r="AG3786" s="2">
        <v>8.7962962962962962E-4</v>
      </c>
      <c r="AH3786" t="s">
        <v>3911</v>
      </c>
      <c r="AI3786">
        <v>3</v>
      </c>
      <c r="AJ3786" t="s">
        <v>3914</v>
      </c>
      <c r="AK3786" s="3">
        <v>40258</v>
      </c>
      <c r="AL3786" s="10">
        <f>YEAR(ufc_fights_2[[#This Row],[date]])</f>
        <v>2010</v>
      </c>
      <c r="AM3786" t="s">
        <v>3983</v>
      </c>
      <c r="AN3786">
        <v>38</v>
      </c>
      <c r="AO3786" t="s">
        <v>3913</v>
      </c>
      <c r="AP3786">
        <f>IF(ufc_fights_2[[#This Row],[winner]]="Red",ufc_fights_2[[#This Row],[r_fighter_id]],ufc_fights_2[[#This Row],[b_fighter_id]])</f>
        <v>1682</v>
      </c>
      <c r="AQ3786" t="str">
        <f>_xlfn.XLOOKUP(ufc_fights_2[[#This Row],[winnerID]],ufc_fighters[id],ufc_fighters[fighter_name],"xxx",0,1)</f>
        <v>Cheick Kongo</v>
      </c>
    </row>
    <row r="3787" spans="1:43">
      <c r="A3787">
        <v>1682</v>
      </c>
      <c r="B3787">
        <v>2975</v>
      </c>
      <c r="C3787">
        <f>_xlfn.XLOOKUP(ufc_fights_2[[#This Row],[r_fighter_id]],ufc_fighters[id],ufc_fighters[year],"xxx",0,1)</f>
        <v>1975</v>
      </c>
      <c r="D3787">
        <f>_xlfn.XLOOKUP(ufc_fights_2[[#This Row],[b_fighter_id]],ufc_fighters[id],ufc_fighters[year],"Prázdné",0,1)</f>
        <v>1974</v>
      </c>
      <c r="E3787" s="10">
        <f>YEAR(ufc_fights_2[[#This Row],[date]])-ufc_fights_2[[#This Row],[r_year]]</f>
        <v>32</v>
      </c>
      <c r="F3787" s="10">
        <f>YEAR(ufc_fights_2[[#This Row],[date]])-ufc_fights_2[[#This Row],[b_year]]</f>
        <v>33</v>
      </c>
      <c r="G3787">
        <v>0</v>
      </c>
      <c r="H3787">
        <v>0</v>
      </c>
      <c r="I3787">
        <v>0.56640000000000001</v>
      </c>
      <c r="J3787">
        <v>0.54169999999999996</v>
      </c>
      <c r="K3787">
        <v>0.65539999999999998</v>
      </c>
      <c r="L3787">
        <v>0.83499999999999996</v>
      </c>
      <c r="M3787">
        <v>0</v>
      </c>
      <c r="N3787">
        <v>0.5</v>
      </c>
      <c r="O3787">
        <v>1</v>
      </c>
      <c r="P3787">
        <v>0</v>
      </c>
      <c r="Q3787">
        <v>1</v>
      </c>
      <c r="R3787">
        <v>0</v>
      </c>
      <c r="S3787" s="2">
        <v>2.0486111111111113E-3</v>
      </c>
      <c r="T3787" s="2">
        <v>4.9884259259259257E-3</v>
      </c>
      <c r="U3787">
        <v>0.48780000000000001</v>
      </c>
      <c r="V3787">
        <v>0.28570000000000001</v>
      </c>
      <c r="W3787">
        <v>0.76190000000000002</v>
      </c>
      <c r="X3787">
        <v>0.8</v>
      </c>
      <c r="Y3787">
        <v>0.875</v>
      </c>
      <c r="Z3787">
        <v>0.46839999999999998</v>
      </c>
      <c r="AA3787">
        <v>0.57889999999999997</v>
      </c>
      <c r="AB3787">
        <v>0.82140000000000002</v>
      </c>
      <c r="AC3787">
        <v>0.25</v>
      </c>
      <c r="AD3787">
        <v>0.66669999999999996</v>
      </c>
      <c r="AE3787">
        <v>1</v>
      </c>
      <c r="AF3787" t="s">
        <v>3969</v>
      </c>
      <c r="AG3787" s="2">
        <v>3.472222222222222E-3</v>
      </c>
      <c r="AH3787" t="s">
        <v>3911</v>
      </c>
      <c r="AI3787">
        <v>3</v>
      </c>
      <c r="AJ3787" t="s">
        <v>3939</v>
      </c>
      <c r="AK3787" s="3">
        <v>39193</v>
      </c>
      <c r="AL3787" s="10">
        <f>YEAR(ufc_fights_2[[#This Row],[date]])</f>
        <v>2007</v>
      </c>
      <c r="AM3787" t="s">
        <v>3983</v>
      </c>
      <c r="AN3787">
        <v>33</v>
      </c>
      <c r="AO3787" t="s">
        <v>3913</v>
      </c>
      <c r="AP3787">
        <f>IF(ufc_fights_2[[#This Row],[winner]]="Red",ufc_fights_2[[#This Row],[r_fighter_id]],ufc_fights_2[[#This Row],[b_fighter_id]])</f>
        <v>1682</v>
      </c>
      <c r="AQ3787" t="str">
        <f>_xlfn.XLOOKUP(ufc_fights_2[[#This Row],[winnerID]],ufc_fighters[id],ufc_fighters[fighter_name],"xxx",0,1)</f>
        <v>Cheick Kongo</v>
      </c>
    </row>
    <row r="3788" spans="1:43">
      <c r="A3788">
        <v>1682</v>
      </c>
      <c r="B3788">
        <v>222</v>
      </c>
      <c r="C3788">
        <f>_xlfn.XLOOKUP(ufc_fights_2[[#This Row],[r_fighter_id]],ufc_fighters[id],ufc_fighters[year],"xxx",0,1)</f>
        <v>1975</v>
      </c>
      <c r="D3788">
        <f>_xlfn.XLOOKUP(ufc_fights_2[[#This Row],[b_fighter_id]],ufc_fighters[id],ufc_fighters[year],"Prázdné",0,1)</f>
        <v>1979</v>
      </c>
      <c r="E3788" s="10">
        <f>YEAR(ufc_fights_2[[#This Row],[date]])-ufc_fights_2[[#This Row],[r_year]]</f>
        <v>36</v>
      </c>
      <c r="F3788" s="10">
        <f>YEAR(ufc_fights_2[[#This Row],[date]])-ufc_fights_2[[#This Row],[b_year]]</f>
        <v>32</v>
      </c>
      <c r="G3788">
        <v>1</v>
      </c>
      <c r="H3788">
        <v>2</v>
      </c>
      <c r="I3788">
        <v>0.625</v>
      </c>
      <c r="J3788">
        <v>0.5</v>
      </c>
      <c r="K3788">
        <v>0.64710000000000001</v>
      </c>
      <c r="L3788">
        <v>0.57889999999999997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1.1574074074074073E-5</v>
      </c>
      <c r="T3788" s="2">
        <v>1.0416666666666667E-4</v>
      </c>
      <c r="U3788">
        <v>0.71430000000000005</v>
      </c>
      <c r="V3788">
        <v>0.42859999999999998</v>
      </c>
      <c r="W3788">
        <v>0</v>
      </c>
      <c r="X3788">
        <v>0.71430000000000005</v>
      </c>
      <c r="Y3788">
        <v>1</v>
      </c>
      <c r="Z3788">
        <v>0.57140000000000002</v>
      </c>
      <c r="AA3788">
        <v>0.5</v>
      </c>
      <c r="AB3788">
        <v>0</v>
      </c>
      <c r="AC3788">
        <v>0</v>
      </c>
      <c r="AD3788">
        <v>1</v>
      </c>
      <c r="AE3788">
        <v>0.5</v>
      </c>
      <c r="AF3788" t="s">
        <v>3910</v>
      </c>
      <c r="AG3788" s="2">
        <v>1.8402777777777777E-3</v>
      </c>
      <c r="AH3788" t="s">
        <v>3911</v>
      </c>
      <c r="AI3788">
        <v>3</v>
      </c>
      <c r="AJ3788" t="s">
        <v>3928</v>
      </c>
      <c r="AK3788" s="3">
        <v>40720</v>
      </c>
      <c r="AL3788" s="10">
        <f>YEAR(ufc_fights_2[[#This Row],[date]])</f>
        <v>2011</v>
      </c>
      <c r="AM3788" t="s">
        <v>3983</v>
      </c>
      <c r="AN3788">
        <v>29</v>
      </c>
      <c r="AO3788" t="s">
        <v>3913</v>
      </c>
      <c r="AP3788">
        <f>IF(ufc_fights_2[[#This Row],[winner]]="Red",ufc_fights_2[[#This Row],[r_fighter_id]],ufc_fights_2[[#This Row],[b_fighter_id]])</f>
        <v>1682</v>
      </c>
      <c r="AQ3788" t="str">
        <f>_xlfn.XLOOKUP(ufc_fights_2[[#This Row],[winnerID]],ufc_fighters[id],ufc_fighters[fighter_name],"xxx",0,1)</f>
        <v>Cheick Kongo</v>
      </c>
    </row>
    <row r="3789" spans="1:43">
      <c r="A3789">
        <v>1682</v>
      </c>
      <c r="B3789">
        <v>46</v>
      </c>
      <c r="C3789">
        <f>_xlfn.XLOOKUP(ufc_fights_2[[#This Row],[r_fighter_id]],ufc_fighters[id],ufc_fighters[year],"xxx",0,1)</f>
        <v>1975</v>
      </c>
      <c r="D3789">
        <f>_xlfn.XLOOKUP(ufc_fights_2[[#This Row],[b_fighter_id]],ufc_fighters[id],ufc_fighters[year],"Prázdné",0,1)</f>
        <v>1977</v>
      </c>
      <c r="E3789" s="10">
        <f>YEAR(ufc_fights_2[[#This Row],[date]])-ufc_fights_2[[#This Row],[r_year]]</f>
        <v>31</v>
      </c>
      <c r="F3789" s="10">
        <f>YEAR(ufc_fights_2[[#This Row],[date]])-ufc_fights_2[[#This Row],[b_year]]</f>
        <v>29</v>
      </c>
      <c r="G3789">
        <v>0</v>
      </c>
      <c r="H3789">
        <v>0</v>
      </c>
      <c r="I3789">
        <v>0.85709999999999997</v>
      </c>
      <c r="J3789">
        <v>0.75</v>
      </c>
      <c r="K3789">
        <v>0.89190000000000003</v>
      </c>
      <c r="L3789">
        <v>0.86960000000000004</v>
      </c>
      <c r="M3789">
        <v>1</v>
      </c>
      <c r="N3789">
        <v>0.66669999999999996</v>
      </c>
      <c r="O3789">
        <v>0</v>
      </c>
      <c r="P3789">
        <v>0</v>
      </c>
      <c r="Q3789">
        <v>0</v>
      </c>
      <c r="R3789">
        <v>0</v>
      </c>
      <c r="S3789" s="2">
        <v>3.4722222222222224E-4</v>
      </c>
      <c r="T3789" s="2">
        <v>2.0254629629629629E-3</v>
      </c>
      <c r="U3789">
        <v>0.78949999999999998</v>
      </c>
      <c r="V3789">
        <v>0.71430000000000005</v>
      </c>
      <c r="W3789">
        <v>1</v>
      </c>
      <c r="X3789">
        <v>1</v>
      </c>
      <c r="Y3789">
        <v>0</v>
      </c>
      <c r="Z3789">
        <v>0.5</v>
      </c>
      <c r="AA3789">
        <v>0</v>
      </c>
      <c r="AB3789">
        <v>0.90910000000000002</v>
      </c>
      <c r="AC3789">
        <v>0</v>
      </c>
      <c r="AD3789">
        <v>0.75</v>
      </c>
      <c r="AE3789">
        <v>0.75</v>
      </c>
      <c r="AF3789" t="s">
        <v>3926</v>
      </c>
      <c r="AG3789" s="2">
        <v>2.9282407407407408E-3</v>
      </c>
      <c r="AH3789" t="s">
        <v>3911</v>
      </c>
      <c r="AI3789">
        <v>3</v>
      </c>
      <c r="AJ3789" t="s">
        <v>3949</v>
      </c>
      <c r="AK3789" s="3">
        <v>38906</v>
      </c>
      <c r="AL3789" s="10">
        <f>YEAR(ufc_fights_2[[#This Row],[date]])</f>
        <v>2006</v>
      </c>
      <c r="AM3789" t="s">
        <v>3983</v>
      </c>
      <c r="AN3789">
        <v>1</v>
      </c>
      <c r="AO3789" t="s">
        <v>3913</v>
      </c>
      <c r="AP3789">
        <f>IF(ufc_fights_2[[#This Row],[winner]]="Red",ufc_fights_2[[#This Row],[r_fighter_id]],ufc_fights_2[[#This Row],[b_fighter_id]])</f>
        <v>1682</v>
      </c>
      <c r="AQ3789" t="str">
        <f>_xlfn.XLOOKUP(ufc_fights_2[[#This Row],[winnerID]],ufc_fighters[id],ufc_fighters[fighter_name],"xxx",0,1)</f>
        <v>Cheick Kongo</v>
      </c>
    </row>
    <row r="3790" spans="1:43">
      <c r="A3790">
        <v>1682</v>
      </c>
      <c r="B3790">
        <v>3454</v>
      </c>
      <c r="C3790">
        <f>_xlfn.XLOOKUP(ufc_fights_2[[#This Row],[r_fighter_id]],ufc_fighters[id],ufc_fighters[year],"xxx",0,1)</f>
        <v>1975</v>
      </c>
      <c r="D3790">
        <f>_xlfn.XLOOKUP(ufc_fights_2[[#This Row],[b_fighter_id]],ufc_fighters[id],ufc_fighters[year],"Prázdné",0,1)</f>
        <v>1975</v>
      </c>
      <c r="E3790" s="10">
        <f>YEAR(ufc_fights_2[[#This Row],[date]])-ufc_fights_2[[#This Row],[r_year]]</f>
        <v>31</v>
      </c>
      <c r="F3790" s="10">
        <f>YEAR(ufc_fights_2[[#This Row],[date]])-ufc_fights_2[[#This Row],[b_year]]</f>
        <v>31</v>
      </c>
      <c r="G3790">
        <v>1</v>
      </c>
      <c r="H3790">
        <v>0</v>
      </c>
      <c r="I3790">
        <v>0.77270000000000005</v>
      </c>
      <c r="J3790">
        <v>0</v>
      </c>
      <c r="K3790">
        <v>0.84379999999999999</v>
      </c>
      <c r="L3790">
        <v>0.58330000000000004</v>
      </c>
      <c r="M3790">
        <v>0</v>
      </c>
      <c r="N3790">
        <v>0.25</v>
      </c>
      <c r="O3790">
        <v>0</v>
      </c>
      <c r="P3790">
        <v>1</v>
      </c>
      <c r="Q3790">
        <v>0</v>
      </c>
      <c r="R3790">
        <v>0</v>
      </c>
      <c r="S3790" s="2">
        <v>9.0277777777777774E-4</v>
      </c>
      <c r="T3790" s="2">
        <v>4.9768518518518521E-4</v>
      </c>
      <c r="U3790">
        <v>0.70589999999999997</v>
      </c>
      <c r="V3790">
        <v>0</v>
      </c>
      <c r="W3790">
        <v>1</v>
      </c>
      <c r="X3790">
        <v>1</v>
      </c>
      <c r="Y3790">
        <v>0</v>
      </c>
      <c r="Z3790">
        <v>0.5</v>
      </c>
      <c r="AA3790">
        <v>0</v>
      </c>
      <c r="AB3790">
        <v>0.875</v>
      </c>
      <c r="AC3790">
        <v>0</v>
      </c>
      <c r="AD3790">
        <v>0</v>
      </c>
      <c r="AE3790">
        <v>0</v>
      </c>
      <c r="AF3790" t="s">
        <v>3910</v>
      </c>
      <c r="AG3790" s="2">
        <v>1.9791666666666668E-3</v>
      </c>
      <c r="AH3790" t="s">
        <v>3911</v>
      </c>
      <c r="AI3790">
        <v>3</v>
      </c>
      <c r="AJ3790" t="s">
        <v>3939</v>
      </c>
      <c r="AK3790" s="3">
        <v>38955</v>
      </c>
      <c r="AL3790" s="10">
        <f>YEAR(ufc_fights_2[[#This Row],[date]])</f>
        <v>2006</v>
      </c>
      <c r="AM3790" t="s">
        <v>3983</v>
      </c>
      <c r="AN3790">
        <v>1</v>
      </c>
      <c r="AO3790" t="s">
        <v>3913</v>
      </c>
      <c r="AP3790">
        <f>IF(ufc_fights_2[[#This Row],[winner]]="Red",ufc_fights_2[[#This Row],[r_fighter_id]],ufc_fights_2[[#This Row],[b_fighter_id]])</f>
        <v>1682</v>
      </c>
      <c r="AQ3790" t="str">
        <f>_xlfn.XLOOKUP(ufc_fights_2[[#This Row],[winnerID]],ufc_fighters[id],ufc_fighters[fighter_name],"xxx",0,1)</f>
        <v>Cheick Kongo</v>
      </c>
    </row>
    <row r="3791" spans="1:43">
      <c r="A3791">
        <v>1682</v>
      </c>
      <c r="B3791">
        <v>32</v>
      </c>
      <c r="C3791">
        <f>_xlfn.XLOOKUP(ufc_fights_2[[#This Row],[r_fighter_id]],ufc_fighters[id],ufc_fighters[year],"xxx",0,1)</f>
        <v>1975</v>
      </c>
      <c r="D3791">
        <f>_xlfn.XLOOKUP(ufc_fights_2[[#This Row],[b_fighter_id]],ufc_fighters[id],ufc_fighters[year],"Prázdné",0,1)</f>
        <v>1973</v>
      </c>
      <c r="E3791" s="10">
        <f>YEAR(ufc_fights_2[[#This Row],[date]])-ufc_fights_2[[#This Row],[r_year]]</f>
        <v>33</v>
      </c>
      <c r="F3791" s="10">
        <f>YEAR(ufc_fights_2[[#This Row],[date]])-ufc_fights_2[[#This Row],[b_year]]</f>
        <v>35</v>
      </c>
      <c r="G3791">
        <v>1</v>
      </c>
      <c r="H3791">
        <v>0</v>
      </c>
      <c r="I3791">
        <v>0.77270000000000005</v>
      </c>
      <c r="J3791">
        <v>0.44440000000000002</v>
      </c>
      <c r="K3791">
        <v>0.86899999999999999</v>
      </c>
      <c r="L3791">
        <v>0.58330000000000004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8.9120370370370373E-4</v>
      </c>
      <c r="T3791" s="2">
        <v>1.0648148148148149E-3</v>
      </c>
      <c r="U3791">
        <v>0.71879999999999999</v>
      </c>
      <c r="V3791">
        <v>0</v>
      </c>
      <c r="W3791">
        <v>1</v>
      </c>
      <c r="X3791">
        <v>0.9</v>
      </c>
      <c r="Y3791">
        <v>1</v>
      </c>
      <c r="Z3791">
        <v>0.54549999999999998</v>
      </c>
      <c r="AA3791">
        <v>0.2</v>
      </c>
      <c r="AB3791">
        <v>1</v>
      </c>
      <c r="AC3791">
        <v>0.75</v>
      </c>
      <c r="AD3791">
        <v>0.81479999999999997</v>
      </c>
      <c r="AE3791">
        <v>0</v>
      </c>
      <c r="AF3791" t="s">
        <v>3910</v>
      </c>
      <c r="AG3791" s="2">
        <v>3.2060185185185186E-3</v>
      </c>
      <c r="AH3791" t="s">
        <v>3911</v>
      </c>
      <c r="AI3791">
        <v>3</v>
      </c>
      <c r="AJ3791" t="s">
        <v>3967</v>
      </c>
      <c r="AK3791" s="3">
        <v>39809</v>
      </c>
      <c r="AL3791" s="10">
        <f>YEAR(ufc_fights_2[[#This Row],[date]])</f>
        <v>2008</v>
      </c>
      <c r="AM3791" t="s">
        <v>3983</v>
      </c>
      <c r="AN3791">
        <v>1</v>
      </c>
      <c r="AO3791" t="s">
        <v>3913</v>
      </c>
      <c r="AP3791">
        <f>IF(ufc_fights_2[[#This Row],[winner]]="Red",ufc_fights_2[[#This Row],[r_fighter_id]],ufc_fights_2[[#This Row],[b_fighter_id]])</f>
        <v>1682</v>
      </c>
      <c r="AQ3791" t="str">
        <f>_xlfn.XLOOKUP(ufc_fights_2[[#This Row],[winnerID]],ufc_fighters[id],ufc_fighters[fighter_name],"xxx",0,1)</f>
        <v>Cheick Kongo</v>
      </c>
    </row>
    <row r="3792" spans="1:43">
      <c r="A3792">
        <v>1682</v>
      </c>
      <c r="B3792">
        <v>2145</v>
      </c>
      <c r="C3792">
        <f>_xlfn.XLOOKUP(ufc_fights_2[[#This Row],[r_fighter_id]],ufc_fighters[id],ufc_fighters[year],"xxx",0,1)</f>
        <v>1975</v>
      </c>
      <c r="D3792">
        <f>_xlfn.XLOOKUP(ufc_fights_2[[#This Row],[b_fighter_id]],ufc_fighters[id],ufc_fighters[year],"Prázdné",0,1)</f>
        <v>1978</v>
      </c>
      <c r="E3792" s="10">
        <f>YEAR(ufc_fights_2[[#This Row],[date]])-ufc_fights_2[[#This Row],[r_year]]</f>
        <v>36</v>
      </c>
      <c r="F3792" s="10">
        <f>YEAR(ufc_fights_2[[#This Row],[date]])-ufc_fights_2[[#This Row],[b_year]]</f>
        <v>33</v>
      </c>
      <c r="G3792">
        <v>0</v>
      </c>
      <c r="H3792">
        <v>0</v>
      </c>
      <c r="I3792">
        <v>0.34920000000000001</v>
      </c>
      <c r="J3792">
        <v>0.38179999999999997</v>
      </c>
      <c r="K3792">
        <v>0.44030000000000002</v>
      </c>
      <c r="L3792">
        <v>0.37930000000000003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3.8194444444444443E-3</v>
      </c>
      <c r="T3792" s="2">
        <v>2.3148148148148147E-5</v>
      </c>
      <c r="U3792">
        <v>0.25559999999999999</v>
      </c>
      <c r="V3792">
        <v>0.3261</v>
      </c>
      <c r="W3792">
        <v>0.53849999999999998</v>
      </c>
      <c r="X3792">
        <v>0.60870000000000002</v>
      </c>
      <c r="Y3792">
        <v>1</v>
      </c>
      <c r="Z3792">
        <v>0.25</v>
      </c>
      <c r="AA3792">
        <v>0.37040000000000001</v>
      </c>
      <c r="AB3792">
        <v>0.75</v>
      </c>
      <c r="AC3792">
        <v>1</v>
      </c>
      <c r="AD3792">
        <v>0.85709999999999997</v>
      </c>
      <c r="AE3792">
        <v>0</v>
      </c>
      <c r="AF3792" t="s">
        <v>3915</v>
      </c>
      <c r="AG3792" s="2">
        <v>3.472222222222222E-3</v>
      </c>
      <c r="AH3792" t="s">
        <v>3911</v>
      </c>
      <c r="AI3792">
        <v>3</v>
      </c>
      <c r="AJ3792" t="s">
        <v>3914</v>
      </c>
      <c r="AK3792" s="3">
        <v>40845</v>
      </c>
      <c r="AL3792" s="10">
        <f>YEAR(ufc_fights_2[[#This Row],[date]])</f>
        <v>2011</v>
      </c>
      <c r="AM3792" t="s">
        <v>3983</v>
      </c>
      <c r="AN3792">
        <v>1</v>
      </c>
      <c r="AO3792" t="s">
        <v>3913</v>
      </c>
      <c r="AP3792">
        <f>IF(ufc_fights_2[[#This Row],[winner]]="Red",ufc_fights_2[[#This Row],[r_fighter_id]],ufc_fights_2[[#This Row],[b_fighter_id]])</f>
        <v>1682</v>
      </c>
      <c r="AQ3792" t="str">
        <f>_xlfn.XLOOKUP(ufc_fights_2[[#This Row],[winnerID]],ufc_fighters[id],ufc_fighters[fighter_name],"xxx",0,1)</f>
        <v>Cheick Kongo</v>
      </c>
    </row>
    <row r="3793" spans="1:43">
      <c r="A3793">
        <v>465</v>
      </c>
      <c r="B3793">
        <v>148</v>
      </c>
      <c r="C3793">
        <f>_xlfn.XLOOKUP(ufc_fights_2[[#This Row],[r_fighter_id]],ufc_fighters[id],ufc_fighters[year],"xxx",0,1)</f>
        <v>1984</v>
      </c>
      <c r="D3793">
        <f>_xlfn.XLOOKUP(ufc_fights_2[[#This Row],[b_fighter_id]],ufc_fighters[id],ufc_fighters[year],"Prázdné",0,1)</f>
        <v>1985</v>
      </c>
      <c r="E3793" s="10">
        <f>YEAR(ufc_fights_2[[#This Row],[date]])-ufc_fights_2[[#This Row],[r_year]]</f>
        <v>32</v>
      </c>
      <c r="F3793" s="10">
        <f>YEAR(ufc_fights_2[[#This Row],[date]])-ufc_fights_2[[#This Row],[b_year]]</f>
        <v>31</v>
      </c>
      <c r="G3793">
        <v>1</v>
      </c>
      <c r="H3793">
        <v>0</v>
      </c>
      <c r="I3793">
        <v>0.79410000000000003</v>
      </c>
      <c r="J3793">
        <v>0.33329999999999999</v>
      </c>
      <c r="K3793">
        <v>0.79410000000000003</v>
      </c>
      <c r="L3793">
        <v>0.33329999999999999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6.9444444444444444E-5</v>
      </c>
      <c r="T3793" s="2">
        <v>4.6296296296296298E-4</v>
      </c>
      <c r="U3793">
        <v>0.68179999999999996</v>
      </c>
      <c r="V3793">
        <v>0.28570000000000001</v>
      </c>
      <c r="W3793">
        <v>1</v>
      </c>
      <c r="X3793">
        <v>1</v>
      </c>
      <c r="Y3793">
        <v>0</v>
      </c>
      <c r="Z3793">
        <v>0.70830000000000004</v>
      </c>
      <c r="AA3793">
        <v>0.31580000000000003</v>
      </c>
      <c r="AB3793">
        <v>1</v>
      </c>
      <c r="AC3793">
        <v>1</v>
      </c>
      <c r="AD3793">
        <v>1</v>
      </c>
      <c r="AE3793">
        <v>0</v>
      </c>
      <c r="AF3793" t="s">
        <v>3910</v>
      </c>
      <c r="AG3793" s="2">
        <v>1.8981481481481482E-3</v>
      </c>
      <c r="AH3793" t="s">
        <v>3911</v>
      </c>
      <c r="AI3793">
        <v>3</v>
      </c>
      <c r="AJ3793" t="s">
        <v>3976</v>
      </c>
      <c r="AK3793" s="3">
        <v>42470</v>
      </c>
      <c r="AL3793" s="10">
        <f>YEAR(ufc_fights_2[[#This Row],[date]])</f>
        <v>2016</v>
      </c>
      <c r="AM3793" t="s">
        <v>3983</v>
      </c>
      <c r="AN3793">
        <v>20</v>
      </c>
      <c r="AO3793" t="s">
        <v>3913</v>
      </c>
      <c r="AP3793">
        <f>IF(ufc_fights_2[[#This Row],[winner]]="Red",ufc_fights_2[[#This Row],[r_fighter_id]],ufc_fights_2[[#This Row],[b_fighter_id]])</f>
        <v>465</v>
      </c>
      <c r="AQ3793" t="str">
        <f>_xlfn.XLOOKUP(ufc_fights_2[[#This Row],[winnerID]],ufc_fighters[id],ufc_fighters[fighter_name],"xxx",0,1)</f>
        <v>Jared Cannonier</v>
      </c>
    </row>
    <row r="3794" spans="1:43">
      <c r="A3794">
        <v>1559</v>
      </c>
      <c r="B3794">
        <v>465</v>
      </c>
      <c r="C3794">
        <f>_xlfn.XLOOKUP(ufc_fights_2[[#This Row],[r_fighter_id]],ufc_fighters[id],ufc_fighters[year],"xxx",0,1)</f>
        <v>1984</v>
      </c>
      <c r="D3794">
        <f>_xlfn.XLOOKUP(ufc_fights_2[[#This Row],[b_fighter_id]],ufc_fighters[id],ufc_fighters[year],"Prázdné",0,1)</f>
        <v>1984</v>
      </c>
      <c r="E3794" s="10">
        <f>YEAR(ufc_fights_2[[#This Row],[date]])-ufc_fights_2[[#This Row],[r_year]]</f>
        <v>31</v>
      </c>
      <c r="F3794" s="10">
        <f>YEAR(ufc_fights_2[[#This Row],[date]])-ufc_fights_2[[#This Row],[b_year]]</f>
        <v>31</v>
      </c>
      <c r="G3794">
        <v>1</v>
      </c>
      <c r="H3794">
        <v>0</v>
      </c>
      <c r="I3794">
        <v>0.3871</v>
      </c>
      <c r="J3794">
        <v>0.5</v>
      </c>
      <c r="K3794">
        <v>0.40620000000000001</v>
      </c>
      <c r="L3794">
        <v>0.5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3.4722222222222222E-5</v>
      </c>
      <c r="T3794" s="2">
        <v>0</v>
      </c>
      <c r="U3794">
        <v>0.37040000000000001</v>
      </c>
      <c r="V3794">
        <v>0.41670000000000001</v>
      </c>
      <c r="W3794">
        <v>0.5</v>
      </c>
      <c r="X3794">
        <v>0.5</v>
      </c>
      <c r="Y3794">
        <v>0.71430000000000005</v>
      </c>
      <c r="Z3794">
        <v>0.32</v>
      </c>
      <c r="AA3794">
        <v>0.5</v>
      </c>
      <c r="AB3794">
        <v>0</v>
      </c>
      <c r="AC3794">
        <v>0</v>
      </c>
      <c r="AD3794">
        <v>0.66669999999999996</v>
      </c>
      <c r="AE3794">
        <v>0</v>
      </c>
      <c r="AF3794" t="s">
        <v>3910</v>
      </c>
      <c r="AG3794" s="2">
        <v>2.0486111111111113E-3</v>
      </c>
      <c r="AH3794" t="s">
        <v>3911</v>
      </c>
      <c r="AI3794">
        <v>3</v>
      </c>
      <c r="AJ3794" t="s">
        <v>3925</v>
      </c>
      <c r="AK3794" s="3">
        <v>42007</v>
      </c>
      <c r="AL3794" s="10">
        <f>YEAR(ufc_fights_2[[#This Row],[date]])</f>
        <v>2015</v>
      </c>
      <c r="AM3794" t="s">
        <v>3983</v>
      </c>
      <c r="AN3794">
        <v>1</v>
      </c>
      <c r="AO3794" t="s">
        <v>3913</v>
      </c>
      <c r="AP3794">
        <f>IF(ufc_fights_2[[#This Row],[winner]]="Red",ufc_fights_2[[#This Row],[r_fighter_id]],ufc_fights_2[[#This Row],[b_fighter_id]])</f>
        <v>1559</v>
      </c>
      <c r="AQ3794" t="str">
        <f>_xlfn.XLOOKUP(ufc_fights_2[[#This Row],[winnerID]],ufc_fighters[id],ufc_fighters[fighter_name],"xxx",0,1)</f>
        <v>Shawn Jordan</v>
      </c>
    </row>
    <row r="3795" spans="1:43">
      <c r="A3795">
        <v>222</v>
      </c>
      <c r="B3795">
        <v>1559</v>
      </c>
      <c r="C3795">
        <f>_xlfn.XLOOKUP(ufc_fights_2[[#This Row],[r_fighter_id]],ufc_fighters[id],ufc_fighters[year],"xxx",0,1)</f>
        <v>1979</v>
      </c>
      <c r="D3795">
        <f>_xlfn.XLOOKUP(ufc_fights_2[[#This Row],[b_fighter_id]],ufc_fighters[id],ufc_fighters[year],"Prázdné",0,1)</f>
        <v>1984</v>
      </c>
      <c r="E3795" s="10">
        <f>YEAR(ufc_fights_2[[#This Row],[date]])-ufc_fights_2[[#This Row],[r_year]]</f>
        <v>34</v>
      </c>
      <c r="F3795" s="10">
        <f>YEAR(ufc_fights_2[[#This Row],[date]])-ufc_fights_2[[#This Row],[b_year]]</f>
        <v>29</v>
      </c>
      <c r="G3795">
        <v>0</v>
      </c>
      <c r="H3795">
        <v>1</v>
      </c>
      <c r="I3795">
        <v>0.66669999999999996</v>
      </c>
      <c r="J3795">
        <v>0.66669999999999996</v>
      </c>
      <c r="K3795">
        <v>0.66669999999999996</v>
      </c>
      <c r="L3795">
        <v>0.72729999999999995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0</v>
      </c>
      <c r="T3795" s="2">
        <v>5.7870370370370373E-5</v>
      </c>
      <c r="U3795">
        <v>0.5</v>
      </c>
      <c r="V3795">
        <v>0.66669999999999996</v>
      </c>
      <c r="W3795">
        <v>0</v>
      </c>
      <c r="X3795">
        <v>1</v>
      </c>
      <c r="Y3795">
        <v>0</v>
      </c>
      <c r="Z3795">
        <v>0.66669999999999996</v>
      </c>
      <c r="AA3795">
        <v>0.54549999999999998</v>
      </c>
      <c r="AB3795">
        <v>0</v>
      </c>
      <c r="AC3795">
        <v>0</v>
      </c>
      <c r="AD3795">
        <v>0</v>
      </c>
      <c r="AE3795">
        <v>1</v>
      </c>
      <c r="AF3795" t="s">
        <v>3910</v>
      </c>
      <c r="AG3795" s="2">
        <v>6.8287037037037036E-4</v>
      </c>
      <c r="AH3795" t="s">
        <v>3911</v>
      </c>
      <c r="AI3795">
        <v>3</v>
      </c>
      <c r="AJ3795" t="s">
        <v>3940</v>
      </c>
      <c r="AK3795" s="3">
        <v>41440</v>
      </c>
      <c r="AL3795" s="10">
        <f>YEAR(ufc_fights_2[[#This Row],[date]])</f>
        <v>2013</v>
      </c>
      <c r="AM3795" t="s">
        <v>3983</v>
      </c>
      <c r="AN3795">
        <v>7</v>
      </c>
      <c r="AO3795" t="s">
        <v>3918</v>
      </c>
      <c r="AP3795">
        <f>IF(ufc_fights_2[[#This Row],[winner]]="Red",ufc_fights_2[[#This Row],[r_fighter_id]],ufc_fights_2[[#This Row],[b_fighter_id]])</f>
        <v>1559</v>
      </c>
      <c r="AQ3795" t="str">
        <f>_xlfn.XLOOKUP(ufc_fights_2[[#This Row],[winnerID]],ufc_fighters[id],ufc_fighters[fighter_name],"xxx",0,1)</f>
        <v>Shawn Jordan</v>
      </c>
    </row>
    <row r="3796" spans="1:43">
      <c r="A3796">
        <v>2788</v>
      </c>
      <c r="B3796">
        <v>1559</v>
      </c>
      <c r="C3796">
        <f>_xlfn.XLOOKUP(ufc_fights_2[[#This Row],[r_fighter_id]],ufc_fighters[id],ufc_fighters[year],"xxx",0,1)</f>
        <v>1976</v>
      </c>
      <c r="D3796">
        <f>_xlfn.XLOOKUP(ufc_fights_2[[#This Row],[b_fighter_id]],ufc_fighters[id],ufc_fighters[year],"Prázdné",0,1)</f>
        <v>1984</v>
      </c>
      <c r="E3796" s="10">
        <f>YEAR(ufc_fights_2[[#This Row],[date]])-ufc_fights_2[[#This Row],[r_year]]</f>
        <v>37</v>
      </c>
      <c r="F3796" s="10">
        <f>YEAR(ufc_fights_2[[#This Row],[date]])-ufc_fights_2[[#This Row],[b_year]]</f>
        <v>29</v>
      </c>
      <c r="G3796">
        <v>0</v>
      </c>
      <c r="H3796">
        <v>0</v>
      </c>
      <c r="I3796">
        <v>0.55559999999999998</v>
      </c>
      <c r="J3796">
        <v>0.58330000000000004</v>
      </c>
      <c r="K3796">
        <v>0.56859999999999999</v>
      </c>
      <c r="L3796">
        <v>0.63639999999999997</v>
      </c>
      <c r="M3796">
        <v>0.16669999999999999</v>
      </c>
      <c r="N3796">
        <v>1</v>
      </c>
      <c r="O3796">
        <v>0</v>
      </c>
      <c r="P3796">
        <v>0</v>
      </c>
      <c r="Q3796">
        <v>0</v>
      </c>
      <c r="R3796">
        <v>0</v>
      </c>
      <c r="S3796" s="2">
        <v>2.5231481481481481E-3</v>
      </c>
      <c r="T3796" s="2">
        <v>1.4351851851851852E-3</v>
      </c>
      <c r="U3796">
        <v>0.55559999999999998</v>
      </c>
      <c r="V3796">
        <v>0.57350000000000001</v>
      </c>
      <c r="W3796">
        <v>0</v>
      </c>
      <c r="X3796">
        <v>0</v>
      </c>
      <c r="Y3796">
        <v>0</v>
      </c>
      <c r="Z3796">
        <v>0.55559999999999998</v>
      </c>
      <c r="AA3796">
        <v>0.30559999999999998</v>
      </c>
      <c r="AB3796">
        <v>0.55559999999999998</v>
      </c>
      <c r="AC3796">
        <v>0.69230000000000003</v>
      </c>
      <c r="AD3796">
        <v>0</v>
      </c>
      <c r="AE3796">
        <v>0.95650000000000002</v>
      </c>
      <c r="AF3796" t="s">
        <v>3910</v>
      </c>
      <c r="AG3796" s="2">
        <v>2.638888888888889E-3</v>
      </c>
      <c r="AH3796" t="s">
        <v>3911</v>
      </c>
      <c r="AI3796">
        <v>3</v>
      </c>
      <c r="AJ3796" t="s">
        <v>3914</v>
      </c>
      <c r="AK3796" s="3">
        <v>41300</v>
      </c>
      <c r="AL3796" s="10">
        <f>YEAR(ufc_fights_2[[#This Row],[date]])</f>
        <v>2013</v>
      </c>
      <c r="AM3796" t="s">
        <v>3983</v>
      </c>
      <c r="AN3796">
        <v>8</v>
      </c>
      <c r="AO3796" t="s">
        <v>3918</v>
      </c>
      <c r="AP3796">
        <f>IF(ufc_fights_2[[#This Row],[winner]]="Red",ufc_fights_2[[#This Row],[r_fighter_id]],ufc_fights_2[[#This Row],[b_fighter_id]])</f>
        <v>1559</v>
      </c>
      <c r="AQ3796" t="str">
        <f>_xlfn.XLOOKUP(ufc_fights_2[[#This Row],[winnerID]],ufc_fighters[id],ufc_fighters[fighter_name],"xxx",0,1)</f>
        <v>Shawn Jordan</v>
      </c>
    </row>
    <row r="3797" spans="1:43">
      <c r="A3797">
        <v>3246</v>
      </c>
      <c r="B3797">
        <v>1559</v>
      </c>
      <c r="C3797">
        <f>_xlfn.XLOOKUP(ufc_fights_2[[#This Row],[r_fighter_id]],ufc_fighters[id],ufc_fighters[year],"xxx",0,1)</f>
        <v>1980</v>
      </c>
      <c r="D3797">
        <f>_xlfn.XLOOKUP(ufc_fights_2[[#This Row],[b_fighter_id]],ufc_fighters[id],ufc_fighters[year],"Prázdné",0,1)</f>
        <v>1984</v>
      </c>
      <c r="E3797" s="10">
        <f>YEAR(ufc_fights_2[[#This Row],[date]])-ufc_fights_2[[#This Row],[r_year]]</f>
        <v>32</v>
      </c>
      <c r="F3797" s="10">
        <f>YEAR(ufc_fights_2[[#This Row],[date]])-ufc_fights_2[[#This Row],[b_year]]</f>
        <v>28</v>
      </c>
      <c r="G3797">
        <v>0</v>
      </c>
      <c r="H3797">
        <v>0</v>
      </c>
      <c r="I3797">
        <v>0.4677</v>
      </c>
      <c r="J3797">
        <v>0.56640000000000001</v>
      </c>
      <c r="K3797">
        <v>0.48480000000000001</v>
      </c>
      <c r="L3797">
        <v>0.58120000000000005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 s="2">
        <v>5.7870370370370373E-5</v>
      </c>
      <c r="T3797" s="2">
        <v>9.3749999999999997E-4</v>
      </c>
      <c r="U3797">
        <v>0.3125</v>
      </c>
      <c r="V3797">
        <v>0.54290000000000005</v>
      </c>
      <c r="W3797">
        <v>1</v>
      </c>
      <c r="X3797">
        <v>1</v>
      </c>
      <c r="Y3797">
        <v>0</v>
      </c>
      <c r="Z3797">
        <v>0.4667</v>
      </c>
      <c r="AA3797">
        <v>0.54900000000000004</v>
      </c>
      <c r="AB3797">
        <v>0.5</v>
      </c>
      <c r="AC3797">
        <v>1</v>
      </c>
      <c r="AD3797">
        <v>0</v>
      </c>
      <c r="AE3797">
        <v>0.4</v>
      </c>
      <c r="AF3797" t="s">
        <v>3910</v>
      </c>
      <c r="AG3797" s="2">
        <v>2.6967592592592594E-3</v>
      </c>
      <c r="AH3797" t="s">
        <v>3911</v>
      </c>
      <c r="AI3797">
        <v>3</v>
      </c>
      <c r="AK3797" s="3">
        <v>40970</v>
      </c>
      <c r="AL3797" s="10">
        <f>YEAR(ufc_fights_2[[#This Row],[date]])</f>
        <v>2012</v>
      </c>
      <c r="AM3797" t="s">
        <v>3983</v>
      </c>
      <c r="AN3797">
        <v>68</v>
      </c>
      <c r="AO3797" t="s">
        <v>3918</v>
      </c>
      <c r="AP3797">
        <f>IF(ufc_fights_2[[#This Row],[winner]]="Red",ufc_fights_2[[#This Row],[r_fighter_id]],ufc_fights_2[[#This Row],[b_fighter_id]])</f>
        <v>1559</v>
      </c>
      <c r="AQ3797" t="str">
        <f>_xlfn.XLOOKUP(ufc_fights_2[[#This Row],[winnerID]],ufc_fighters[id],ufc_fighters[fighter_name],"xxx",0,1)</f>
        <v>Shawn Jordan</v>
      </c>
    </row>
    <row r="3798" spans="1:43">
      <c r="A3798">
        <v>1559</v>
      </c>
      <c r="B3798">
        <v>2012</v>
      </c>
      <c r="C3798">
        <f>_xlfn.XLOOKUP(ufc_fights_2[[#This Row],[r_fighter_id]],ufc_fighters[id],ufc_fighters[year],"xxx",0,1)</f>
        <v>1984</v>
      </c>
      <c r="D3798">
        <f>_xlfn.XLOOKUP(ufc_fights_2[[#This Row],[b_fighter_id]],ufc_fighters[id],ufc_fighters[year],"Prázdné",0,1)</f>
        <v>1981</v>
      </c>
      <c r="E3798" s="10">
        <f>YEAR(ufc_fights_2[[#This Row],[date]])-ufc_fights_2[[#This Row],[r_year]]</f>
        <v>30</v>
      </c>
      <c r="F3798" s="10">
        <f>YEAR(ufc_fights_2[[#This Row],[date]])-ufc_fights_2[[#This Row],[b_year]]</f>
        <v>33</v>
      </c>
      <c r="G3798">
        <v>0</v>
      </c>
      <c r="H3798">
        <v>0</v>
      </c>
      <c r="I3798">
        <v>0.59260000000000002</v>
      </c>
      <c r="J3798">
        <v>0.33900000000000002</v>
      </c>
      <c r="K3798">
        <v>0.6875</v>
      </c>
      <c r="L3798">
        <v>0.36070000000000002</v>
      </c>
      <c r="M3798">
        <v>0.75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3.6689814814814814E-3</v>
      </c>
      <c r="T3798" s="2">
        <v>0</v>
      </c>
      <c r="U3798">
        <v>0.58330000000000004</v>
      </c>
      <c r="V3798">
        <v>0.27660000000000001</v>
      </c>
      <c r="W3798">
        <v>0.66669999999999996</v>
      </c>
      <c r="X3798">
        <v>0</v>
      </c>
      <c r="Y3798">
        <v>0.5</v>
      </c>
      <c r="Z3798">
        <v>0.45450000000000002</v>
      </c>
      <c r="AA3798">
        <v>0.24440000000000001</v>
      </c>
      <c r="AB3798">
        <v>0</v>
      </c>
      <c r="AC3798">
        <v>0.64290000000000003</v>
      </c>
      <c r="AD3798">
        <v>0.73329999999999995</v>
      </c>
      <c r="AE3798">
        <v>0</v>
      </c>
      <c r="AF3798" t="s">
        <v>3910</v>
      </c>
      <c r="AG3798" s="2">
        <v>1.4236111111111112E-3</v>
      </c>
      <c r="AH3798" t="s">
        <v>3911</v>
      </c>
      <c r="AI3798">
        <v>3</v>
      </c>
      <c r="AJ3798" t="s">
        <v>3928</v>
      </c>
      <c r="AK3798" s="3">
        <v>41867</v>
      </c>
      <c r="AL3798" s="10">
        <f>YEAR(ufc_fights_2[[#This Row],[date]])</f>
        <v>2014</v>
      </c>
      <c r="AM3798" t="s">
        <v>3983</v>
      </c>
      <c r="AN3798">
        <v>75</v>
      </c>
      <c r="AO3798" t="s">
        <v>3913</v>
      </c>
      <c r="AP3798">
        <f>IF(ufc_fights_2[[#This Row],[winner]]="Red",ufc_fights_2[[#This Row],[r_fighter_id]],ufc_fights_2[[#This Row],[b_fighter_id]])</f>
        <v>1559</v>
      </c>
      <c r="AQ3798" t="str">
        <f>_xlfn.XLOOKUP(ufc_fights_2[[#This Row],[winnerID]],ufc_fighters[id],ufc_fighters[fighter_name],"xxx",0,1)</f>
        <v>Shawn Jordan</v>
      </c>
    </row>
    <row r="3799" spans="1:43">
      <c r="A3799">
        <v>1682</v>
      </c>
      <c r="B3799">
        <v>1559</v>
      </c>
      <c r="C3799">
        <f>_xlfn.XLOOKUP(ufc_fights_2[[#This Row],[r_fighter_id]],ufc_fighters[id],ufc_fighters[year],"xxx",0,1)</f>
        <v>1975</v>
      </c>
      <c r="D3799">
        <f>_xlfn.XLOOKUP(ufc_fights_2[[#This Row],[b_fighter_id]],ufc_fighters[id],ufc_fighters[year],"Prázdné",0,1)</f>
        <v>1984</v>
      </c>
      <c r="E3799" s="10">
        <f>YEAR(ufc_fights_2[[#This Row],[date]])-ufc_fights_2[[#This Row],[r_year]]</f>
        <v>37</v>
      </c>
      <c r="F3799" s="10">
        <f>YEAR(ufc_fights_2[[#This Row],[date]])-ufc_fights_2[[#This Row],[b_year]]</f>
        <v>28</v>
      </c>
      <c r="G3799">
        <v>0</v>
      </c>
      <c r="H3799">
        <v>0</v>
      </c>
      <c r="I3799">
        <v>0.67859999999999998</v>
      </c>
      <c r="J3799">
        <v>0.3659</v>
      </c>
      <c r="K3799">
        <v>0.76190000000000002</v>
      </c>
      <c r="L3799">
        <v>0.46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4.2013888888888891E-3</v>
      </c>
      <c r="T3799" s="2">
        <v>4.1550925925925922E-3</v>
      </c>
      <c r="U3799">
        <v>0.4194</v>
      </c>
      <c r="V3799">
        <v>0.1875</v>
      </c>
      <c r="W3799">
        <v>1</v>
      </c>
      <c r="X3799">
        <v>1</v>
      </c>
      <c r="Y3799">
        <v>1</v>
      </c>
      <c r="Z3799">
        <v>0.46150000000000002</v>
      </c>
      <c r="AA3799">
        <v>0.18179999999999999</v>
      </c>
      <c r="AB3799">
        <v>0.86670000000000003</v>
      </c>
      <c r="AC3799">
        <v>0.48</v>
      </c>
      <c r="AD3799">
        <v>0</v>
      </c>
      <c r="AE3799">
        <v>0.2</v>
      </c>
      <c r="AF3799" t="s">
        <v>3915</v>
      </c>
      <c r="AG3799" s="2">
        <v>3.472222222222222E-3</v>
      </c>
      <c r="AH3799" t="s">
        <v>3911</v>
      </c>
      <c r="AI3799">
        <v>3</v>
      </c>
      <c r="AJ3799" t="s">
        <v>3949</v>
      </c>
      <c r="AK3799" s="3">
        <v>41111</v>
      </c>
      <c r="AL3799" s="10">
        <f>YEAR(ufc_fights_2[[#This Row],[date]])</f>
        <v>2012</v>
      </c>
      <c r="AM3799" t="s">
        <v>3983</v>
      </c>
      <c r="AN3799">
        <v>54</v>
      </c>
      <c r="AO3799" t="s">
        <v>3913</v>
      </c>
      <c r="AP3799">
        <f>IF(ufc_fights_2[[#This Row],[winner]]="Red",ufc_fights_2[[#This Row],[r_fighter_id]],ufc_fights_2[[#This Row],[b_fighter_id]])</f>
        <v>1682</v>
      </c>
      <c r="AQ3799" t="str">
        <f>_xlfn.XLOOKUP(ufc_fights_2[[#This Row],[winnerID]],ufc_fighters[id],ufc_fighters[fighter_name],"xxx",0,1)</f>
        <v>Cheick Kongo</v>
      </c>
    </row>
    <row r="3800" spans="1:43">
      <c r="A3800">
        <v>2512</v>
      </c>
      <c r="B3800">
        <v>1417</v>
      </c>
      <c r="C3800">
        <f>_xlfn.XLOOKUP(ufc_fights_2[[#This Row],[r_fighter_id]],ufc_fighters[id],ufc_fighters[year],"xxx",0,1)</f>
        <v>1989</v>
      </c>
      <c r="D3800">
        <f>_xlfn.XLOOKUP(ufc_fights_2[[#This Row],[b_fighter_id]],ufc_fighters[id],ufc_fighters[year],"Prázdné",0,1)</f>
        <v>1988</v>
      </c>
      <c r="E3800" s="10">
        <f>YEAR(ufc_fights_2[[#This Row],[date]])-ufc_fights_2[[#This Row],[r_year]]</f>
        <v>30</v>
      </c>
      <c r="F3800" s="10">
        <f>YEAR(ufc_fights_2[[#This Row],[date]])-ufc_fights_2[[#This Row],[b_year]]</f>
        <v>31</v>
      </c>
      <c r="G3800">
        <v>1</v>
      </c>
      <c r="H3800">
        <v>0</v>
      </c>
      <c r="I3800">
        <v>0.28260000000000002</v>
      </c>
      <c r="J3800">
        <v>0.44159999999999999</v>
      </c>
      <c r="K3800">
        <v>0.30070000000000002</v>
      </c>
      <c r="L3800">
        <v>0.5161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 s="2">
        <v>6.9444444444444444E-5</v>
      </c>
      <c r="T3800" s="2">
        <v>8.7962962962962962E-4</v>
      </c>
      <c r="U3800">
        <v>0.19639999999999999</v>
      </c>
      <c r="V3800">
        <v>0.21740000000000001</v>
      </c>
      <c r="W3800">
        <v>0.375</v>
      </c>
      <c r="X3800">
        <v>0.77780000000000005</v>
      </c>
      <c r="Y3800">
        <v>0.81820000000000004</v>
      </c>
      <c r="Z3800">
        <v>0.25600000000000001</v>
      </c>
      <c r="AA3800">
        <v>0.4118</v>
      </c>
      <c r="AB3800">
        <v>0.53849999999999998</v>
      </c>
      <c r="AC3800">
        <v>0.75</v>
      </c>
      <c r="AD3800">
        <v>0</v>
      </c>
      <c r="AE3800">
        <v>0.6</v>
      </c>
      <c r="AF3800" t="s">
        <v>3915</v>
      </c>
      <c r="AG3800" s="2">
        <v>3.472222222222222E-3</v>
      </c>
      <c r="AH3800" t="s">
        <v>3911</v>
      </c>
      <c r="AI3800">
        <v>3</v>
      </c>
      <c r="AJ3800" t="s">
        <v>3975</v>
      </c>
      <c r="AK3800" s="3">
        <v>43764</v>
      </c>
      <c r="AL3800" s="10">
        <f>YEAR(ufc_fights_2[[#This Row],[date]])</f>
        <v>2019</v>
      </c>
      <c r="AM3800" t="s">
        <v>3983</v>
      </c>
      <c r="AN3800">
        <v>57</v>
      </c>
      <c r="AO3800" t="s">
        <v>3913</v>
      </c>
      <c r="AP3800">
        <f>IF(ufc_fights_2[[#This Row],[winner]]="Red",ufc_fights_2[[#This Row],[r_fighter_id]],ufc_fights_2[[#This Row],[b_fighter_id]])</f>
        <v>2512</v>
      </c>
      <c r="AQ3800" t="str">
        <f>_xlfn.XLOOKUP(ufc_fights_2[[#This Row],[winnerID]],ufc_fighters[id],ufc_fighters[fighter_name],"xxx",0,1)</f>
        <v>Raphael Pessoa</v>
      </c>
    </row>
    <row r="3801" spans="1:43">
      <c r="A3801">
        <v>222</v>
      </c>
      <c r="B3801">
        <v>752</v>
      </c>
      <c r="C3801">
        <f>_xlfn.XLOOKUP(ufc_fights_2[[#This Row],[r_fighter_id]],ufc_fighters[id],ufc_fighters[year],"xxx",0,1)</f>
        <v>1979</v>
      </c>
      <c r="D3801">
        <f>_xlfn.XLOOKUP(ufc_fights_2[[#This Row],[b_fighter_id]],ufc_fighters[id],ufc_fighters[year],"Prázdné",0,1)</f>
        <v>1983</v>
      </c>
      <c r="E3801" s="10">
        <f>YEAR(ufc_fights_2[[#This Row],[date]])-ufc_fights_2[[#This Row],[r_year]]</f>
        <v>33</v>
      </c>
      <c r="F3801" s="10">
        <f>YEAR(ufc_fights_2[[#This Row],[date]])-ufc_fights_2[[#This Row],[b_year]]</f>
        <v>29</v>
      </c>
      <c r="G3801">
        <v>1</v>
      </c>
      <c r="H3801">
        <v>0</v>
      </c>
      <c r="I3801">
        <v>0.73329999999999995</v>
      </c>
      <c r="J3801">
        <v>0.56000000000000005</v>
      </c>
      <c r="K3801">
        <v>0.73329999999999995</v>
      </c>
      <c r="L3801">
        <v>0.75</v>
      </c>
      <c r="M3801">
        <v>0</v>
      </c>
      <c r="N3801">
        <v>0.25</v>
      </c>
      <c r="O3801">
        <v>0</v>
      </c>
      <c r="P3801">
        <v>2</v>
      </c>
      <c r="Q3801">
        <v>0</v>
      </c>
      <c r="R3801">
        <v>0</v>
      </c>
      <c r="S3801" s="2">
        <v>2.199074074074074E-4</v>
      </c>
      <c r="T3801" s="2">
        <v>2.3032407407407407E-3</v>
      </c>
      <c r="U3801">
        <v>0.72729999999999995</v>
      </c>
      <c r="V3801">
        <v>0.1111</v>
      </c>
      <c r="W3801">
        <v>0</v>
      </c>
      <c r="X3801">
        <v>1</v>
      </c>
      <c r="Y3801">
        <v>1</v>
      </c>
      <c r="Z3801">
        <v>0.84619999999999995</v>
      </c>
      <c r="AA3801">
        <v>0.33329999999999999</v>
      </c>
      <c r="AB3801">
        <v>0</v>
      </c>
      <c r="AC3801">
        <v>0.76919999999999999</v>
      </c>
      <c r="AD3801">
        <v>0</v>
      </c>
      <c r="AE3801">
        <v>0</v>
      </c>
      <c r="AF3801" t="s">
        <v>3910</v>
      </c>
      <c r="AG3801" s="2">
        <v>3.0092592592592595E-4</v>
      </c>
      <c r="AH3801" t="s">
        <v>3911</v>
      </c>
      <c r="AI3801">
        <v>3</v>
      </c>
      <c r="AJ3801" t="s">
        <v>3985</v>
      </c>
      <c r="AK3801" s="3">
        <v>41258</v>
      </c>
      <c r="AL3801" s="10">
        <f>YEAR(ufc_fights_2[[#This Row],[date]])</f>
        <v>2012</v>
      </c>
      <c r="AM3801" t="s">
        <v>3983</v>
      </c>
      <c r="AN3801">
        <v>1</v>
      </c>
      <c r="AO3801" t="s">
        <v>3913</v>
      </c>
      <c r="AP3801">
        <f>IF(ufc_fights_2[[#This Row],[winner]]="Red",ufc_fights_2[[#This Row],[r_fighter_id]],ufc_fights_2[[#This Row],[b_fighter_id]])</f>
        <v>222</v>
      </c>
      <c r="AQ3801" t="str">
        <f>_xlfn.XLOOKUP(ufc_fights_2[[#This Row],[winnerID]],ufc_fighters[id],ufc_fighters[fighter_name],"xxx",0,1)</f>
        <v>Pat Barry</v>
      </c>
    </row>
    <row r="3802" spans="1:43">
      <c r="A3802">
        <v>3308</v>
      </c>
      <c r="B3802">
        <v>3</v>
      </c>
      <c r="C3802">
        <f>_xlfn.XLOOKUP(ufc_fights_2[[#This Row],[r_fighter_id]],ufc_fighters[id],ufc_fighters[year],"xxx",0,1)</f>
        <v>1985</v>
      </c>
      <c r="D3802">
        <f>_xlfn.XLOOKUP(ufc_fights_2[[#This Row],[b_fighter_id]],ufc_fighters[id],ufc_fighters[year],"Prázdné",0,1)</f>
        <v>1981</v>
      </c>
      <c r="E3802" s="10">
        <f>YEAR(ufc_fights_2[[#This Row],[date]])-ufc_fights_2[[#This Row],[r_year]]</f>
        <v>34</v>
      </c>
      <c r="F3802" s="10">
        <f>YEAR(ufc_fights_2[[#This Row],[date]])-ufc_fights_2[[#This Row],[b_year]]</f>
        <v>38</v>
      </c>
      <c r="G3802">
        <v>0</v>
      </c>
      <c r="H3802">
        <v>1</v>
      </c>
      <c r="I3802">
        <v>0.4</v>
      </c>
      <c r="J3802">
        <v>0.4138</v>
      </c>
      <c r="K3802">
        <v>0.4</v>
      </c>
      <c r="L3802">
        <v>0.4138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0</v>
      </c>
      <c r="T3802" s="2">
        <v>0</v>
      </c>
      <c r="U3802">
        <v>0.29310000000000003</v>
      </c>
      <c r="V3802">
        <v>0.33329999999999999</v>
      </c>
      <c r="W3802">
        <v>0.85709999999999997</v>
      </c>
      <c r="X3802">
        <v>1</v>
      </c>
      <c r="Y3802">
        <v>1</v>
      </c>
      <c r="Z3802">
        <v>0.4</v>
      </c>
      <c r="AA3802">
        <v>0.35139999999999999</v>
      </c>
      <c r="AB3802">
        <v>0.4</v>
      </c>
      <c r="AC3802">
        <v>0.76919999999999999</v>
      </c>
      <c r="AD3802">
        <v>0</v>
      </c>
      <c r="AE3802">
        <v>0</v>
      </c>
      <c r="AF3802" t="s">
        <v>3910</v>
      </c>
      <c r="AG3802" s="2">
        <v>2.2569444444444442E-3</v>
      </c>
      <c r="AH3802" t="s">
        <v>3911</v>
      </c>
      <c r="AI3802">
        <v>3</v>
      </c>
      <c r="AJ3802" t="s">
        <v>3914</v>
      </c>
      <c r="AK3802" s="3">
        <v>43575</v>
      </c>
      <c r="AL3802" s="10">
        <f>YEAR(ufc_fights_2[[#This Row],[date]])</f>
        <v>2019</v>
      </c>
      <c r="AM3802" t="s">
        <v>3983</v>
      </c>
      <c r="AN3802">
        <v>131</v>
      </c>
      <c r="AO3802" t="s">
        <v>3918</v>
      </c>
      <c r="AP3802">
        <f>IF(ufc_fights_2[[#This Row],[winner]]="Red",ufc_fights_2[[#This Row],[r_fighter_id]],ufc_fights_2[[#This Row],[b_fighter_id]])</f>
        <v>3</v>
      </c>
      <c r="AQ3802" t="str">
        <f>_xlfn.XLOOKUP(ufc_fights_2[[#This Row],[winnerID]],ufc_fighters[id],ufc_fighters[fighter_name],"xxx",0,1)</f>
        <v>Shamil Abdurakhimov</v>
      </c>
    </row>
    <row r="3803" spans="1:43">
      <c r="A3803">
        <v>3093</v>
      </c>
      <c r="B3803">
        <v>3340</v>
      </c>
      <c r="C3803">
        <f>_xlfn.XLOOKUP(ufc_fights_2[[#This Row],[r_fighter_id]],ufc_fighters[id],ufc_fighters[year],"xxx",0,1)</f>
        <v>1995</v>
      </c>
      <c r="D3803">
        <f>_xlfn.XLOOKUP(ufc_fights_2[[#This Row],[b_fighter_id]],ufc_fighters[id],ufc_fighters[year],"Prázdné",0,1)</f>
        <v>1992</v>
      </c>
      <c r="E3803" s="10">
        <f>YEAR(ufc_fights_2[[#This Row],[date]])-ufc_fights_2[[#This Row],[r_year]]</f>
        <v>26</v>
      </c>
      <c r="F3803" s="10">
        <f>YEAR(ufc_fights_2[[#This Row],[date]])-ufc_fights_2[[#This Row],[b_year]]</f>
        <v>29</v>
      </c>
      <c r="G3803">
        <v>0</v>
      </c>
      <c r="H3803">
        <v>0</v>
      </c>
      <c r="I3803">
        <v>0.70830000000000004</v>
      </c>
      <c r="J3803">
        <v>0.54169999999999996</v>
      </c>
      <c r="K3803">
        <v>0.79259999999999997</v>
      </c>
      <c r="L3803">
        <v>0.71050000000000002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5.8912037037037041E-3</v>
      </c>
      <c r="T3803" s="2">
        <v>0</v>
      </c>
      <c r="U3803">
        <v>0.70830000000000004</v>
      </c>
      <c r="V3803">
        <v>0.42109999999999997</v>
      </c>
      <c r="W3803">
        <v>0</v>
      </c>
      <c r="X3803">
        <v>0</v>
      </c>
      <c r="Y3803">
        <v>1</v>
      </c>
      <c r="Z3803">
        <v>0.4118</v>
      </c>
      <c r="AA3803">
        <v>0.5</v>
      </c>
      <c r="AB3803">
        <v>0</v>
      </c>
      <c r="AC3803">
        <v>1</v>
      </c>
      <c r="AD3803">
        <v>0.8</v>
      </c>
      <c r="AE3803">
        <v>0</v>
      </c>
      <c r="AF3803" t="s">
        <v>3910</v>
      </c>
      <c r="AG3803" s="2">
        <v>3.1481481481481482E-3</v>
      </c>
      <c r="AH3803" t="s">
        <v>3911</v>
      </c>
      <c r="AI3803">
        <v>3</v>
      </c>
      <c r="AJ3803" t="s">
        <v>3912</v>
      </c>
      <c r="AK3803" s="3">
        <v>44247</v>
      </c>
      <c r="AL3803" s="10">
        <f>YEAR(ufc_fights_2[[#This Row],[date]])</f>
        <v>2021</v>
      </c>
      <c r="AM3803" t="s">
        <v>3983</v>
      </c>
      <c r="AN3803">
        <v>1</v>
      </c>
      <c r="AO3803" t="s">
        <v>3913</v>
      </c>
      <c r="AP3803">
        <f>IF(ufc_fights_2[[#This Row],[winner]]="Red",ufc_fights_2[[#This Row],[r_fighter_id]],ufc_fights_2[[#This Row],[b_fighter_id]])</f>
        <v>3093</v>
      </c>
      <c r="AQ3803" t="str">
        <f>_xlfn.XLOOKUP(ufc_fights_2[[#This Row],[winnerID]],ufc_fighters[id],ufc_fighters[fighter_name],"xxx",0,1)</f>
        <v>Serghei Spivac</v>
      </c>
    </row>
    <row r="3804" spans="1:43">
      <c r="A3804">
        <v>1260</v>
      </c>
      <c r="B3804">
        <v>3</v>
      </c>
      <c r="C3804">
        <f>_xlfn.XLOOKUP(ufc_fights_2[[#This Row],[r_fighter_id]],ufc_fighters[id],ufc_fighters[year],"xxx",0,1)</f>
        <v>1980</v>
      </c>
      <c r="D3804">
        <f>_xlfn.XLOOKUP(ufc_fights_2[[#This Row],[b_fighter_id]],ufc_fighters[id],ufc_fighters[year],"Prázdné",0,1)</f>
        <v>1981</v>
      </c>
      <c r="E3804" s="10">
        <f>YEAR(ufc_fights_2[[#This Row],[date]])-ufc_fights_2[[#This Row],[r_year]]</f>
        <v>36</v>
      </c>
      <c r="F3804" s="10">
        <f>YEAR(ufc_fights_2[[#This Row],[date]])-ufc_fights_2[[#This Row],[b_year]]</f>
        <v>35</v>
      </c>
      <c r="G3804">
        <v>0</v>
      </c>
      <c r="H3804">
        <v>0</v>
      </c>
      <c r="I3804">
        <v>0.51949999999999996</v>
      </c>
      <c r="J3804">
        <v>0.59619999999999995</v>
      </c>
      <c r="K3804">
        <v>0.55810000000000004</v>
      </c>
      <c r="L3804">
        <v>0.67420000000000002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1.7361111111111112E-4</v>
      </c>
      <c r="T3804" s="2">
        <v>4.6296296296296294E-5</v>
      </c>
      <c r="U3804">
        <v>0.3654</v>
      </c>
      <c r="V3804">
        <v>0.58330000000000004</v>
      </c>
      <c r="W3804">
        <v>0.84209999999999996</v>
      </c>
      <c r="X3804">
        <v>0.83330000000000004</v>
      </c>
      <c r="Y3804">
        <v>0.63639999999999997</v>
      </c>
      <c r="Z3804">
        <v>0.42109999999999997</v>
      </c>
      <c r="AA3804">
        <v>0.47539999999999999</v>
      </c>
      <c r="AB3804">
        <v>0.61539999999999995</v>
      </c>
      <c r="AC3804">
        <v>0.75609999999999999</v>
      </c>
      <c r="AD3804">
        <v>0</v>
      </c>
      <c r="AE3804">
        <v>1</v>
      </c>
      <c r="AF3804" t="s">
        <v>3915</v>
      </c>
      <c r="AG3804" s="2">
        <v>3.472222222222222E-3</v>
      </c>
      <c r="AH3804" t="s">
        <v>3911</v>
      </c>
      <c r="AI3804">
        <v>3</v>
      </c>
      <c r="AJ3804" t="s">
        <v>4029</v>
      </c>
      <c r="AK3804" s="3">
        <v>42421</v>
      </c>
      <c r="AL3804" s="10">
        <f>YEAR(ufc_fights_2[[#This Row],[date]])</f>
        <v>2016</v>
      </c>
      <c r="AM3804" t="s">
        <v>3983</v>
      </c>
      <c r="AN3804">
        <v>29</v>
      </c>
      <c r="AO3804" t="s">
        <v>3918</v>
      </c>
      <c r="AP3804">
        <f>IF(ufc_fights_2[[#This Row],[winner]]="Red",ufc_fights_2[[#This Row],[r_fighter_id]],ufc_fights_2[[#This Row],[b_fighter_id]])</f>
        <v>3</v>
      </c>
      <c r="AQ3804" t="str">
        <f>_xlfn.XLOOKUP(ufc_fights_2[[#This Row],[winnerID]],ufc_fighters[id],ufc_fighters[fighter_name],"xxx",0,1)</f>
        <v>Shamil Abdurakhimov</v>
      </c>
    </row>
    <row r="3805" spans="1:43">
      <c r="A3805">
        <v>134</v>
      </c>
      <c r="B3805">
        <v>3</v>
      </c>
      <c r="C3805">
        <f>_xlfn.XLOOKUP(ufc_fights_2[[#This Row],[r_fighter_id]],ufc_fighters[id],ufc_fighters[year],"xxx",0,1)</f>
        <v>1979</v>
      </c>
      <c r="D3805">
        <f>_xlfn.XLOOKUP(ufc_fights_2[[#This Row],[b_fighter_id]],ufc_fighters[id],ufc_fighters[year],"Prázdné",0,1)</f>
        <v>1981</v>
      </c>
      <c r="E3805" s="10">
        <f>YEAR(ufc_fights_2[[#This Row],[date]])-ufc_fights_2[[#This Row],[r_year]]</f>
        <v>39</v>
      </c>
      <c r="F3805" s="10">
        <f>YEAR(ufc_fights_2[[#This Row],[date]])-ufc_fights_2[[#This Row],[b_year]]</f>
        <v>37</v>
      </c>
      <c r="G3805">
        <v>0</v>
      </c>
      <c r="H3805">
        <v>0</v>
      </c>
      <c r="I3805">
        <v>0.31030000000000002</v>
      </c>
      <c r="J3805">
        <v>0.45710000000000001</v>
      </c>
      <c r="K3805">
        <v>0.38030000000000003</v>
      </c>
      <c r="L3805">
        <v>0.62039999999999995</v>
      </c>
      <c r="M3805">
        <v>0.66669999999999996</v>
      </c>
      <c r="N3805">
        <v>0.5</v>
      </c>
      <c r="O3805">
        <v>0</v>
      </c>
      <c r="P3805">
        <v>0</v>
      </c>
      <c r="Q3805">
        <v>0</v>
      </c>
      <c r="R3805">
        <v>0</v>
      </c>
      <c r="S3805" s="2">
        <v>2.0833333333333335E-4</v>
      </c>
      <c r="T3805" s="2">
        <v>2.3842592592592591E-3</v>
      </c>
      <c r="U3805">
        <v>0.17780000000000001</v>
      </c>
      <c r="V3805">
        <v>0.38</v>
      </c>
      <c r="W3805">
        <v>0.66669999999999996</v>
      </c>
      <c r="X3805">
        <v>1</v>
      </c>
      <c r="Y3805">
        <v>1</v>
      </c>
      <c r="Z3805">
        <v>0.23080000000000001</v>
      </c>
      <c r="AA3805">
        <v>0.29270000000000002</v>
      </c>
      <c r="AB3805">
        <v>0.46150000000000002</v>
      </c>
      <c r="AC3805">
        <v>0.54549999999999998</v>
      </c>
      <c r="AD3805">
        <v>0.5</v>
      </c>
      <c r="AE3805">
        <v>0.77780000000000005</v>
      </c>
      <c r="AF3805" t="s">
        <v>3915</v>
      </c>
      <c r="AG3805" s="2">
        <v>3.472222222222222E-3</v>
      </c>
      <c r="AH3805" t="s">
        <v>3911</v>
      </c>
      <c r="AI3805">
        <v>3</v>
      </c>
      <c r="AJ3805" t="s">
        <v>3961</v>
      </c>
      <c r="AK3805" s="3">
        <v>43358</v>
      </c>
      <c r="AL3805" s="10">
        <f>YEAR(ufc_fights_2[[#This Row],[date]])</f>
        <v>2018</v>
      </c>
      <c r="AM3805" t="s">
        <v>3983</v>
      </c>
      <c r="AN3805">
        <v>41</v>
      </c>
      <c r="AO3805" t="s">
        <v>3918</v>
      </c>
      <c r="AP3805">
        <f>IF(ufc_fights_2[[#This Row],[winner]]="Red",ufc_fights_2[[#This Row],[r_fighter_id]],ufc_fights_2[[#This Row],[b_fighter_id]])</f>
        <v>3</v>
      </c>
      <c r="AQ3805" t="str">
        <f>_xlfn.XLOOKUP(ufc_fights_2[[#This Row],[winnerID]],ufc_fighters[id],ufc_fighters[fighter_name],"xxx",0,1)</f>
        <v>Shamil Abdurakhimov</v>
      </c>
    </row>
    <row r="3806" spans="1:43">
      <c r="A3806">
        <v>2129</v>
      </c>
      <c r="B3806">
        <v>552</v>
      </c>
      <c r="C3806">
        <f>_xlfn.XLOOKUP(ufc_fights_2[[#This Row],[r_fighter_id]],ufc_fighters[id],ufc_fighters[year],"xxx",0,1)</f>
        <v>1979</v>
      </c>
      <c r="D3806">
        <f>_xlfn.XLOOKUP(ufc_fights_2[[#This Row],[b_fighter_id]],ufc_fighters[id],ufc_fighters[year],"Prázdné",0,1)</f>
        <v>1972</v>
      </c>
      <c r="E3806" s="10">
        <f>YEAR(ufc_fights_2[[#This Row],[date]])-ufc_fights_2[[#This Row],[r_year]]</f>
        <v>27</v>
      </c>
      <c r="F3806" s="10">
        <f>YEAR(ufc_fights_2[[#This Row],[date]])-ufc_fights_2[[#This Row],[b_year]]</f>
        <v>34</v>
      </c>
      <c r="G3806">
        <v>0</v>
      </c>
      <c r="H3806">
        <v>0</v>
      </c>
      <c r="I3806">
        <v>0.59550000000000003</v>
      </c>
      <c r="J3806">
        <v>0.56469999999999998</v>
      </c>
      <c r="K3806">
        <v>0.73029999999999995</v>
      </c>
      <c r="L3806">
        <v>0.68289999999999995</v>
      </c>
      <c r="M3806">
        <v>0.5</v>
      </c>
      <c r="N3806">
        <v>0</v>
      </c>
      <c r="O3806">
        <v>0</v>
      </c>
      <c r="P3806">
        <v>1</v>
      </c>
      <c r="Q3806">
        <v>0</v>
      </c>
      <c r="R3806">
        <v>0</v>
      </c>
      <c r="S3806" s="2">
        <v>5.4629629629629629E-3</v>
      </c>
      <c r="T3806" s="2">
        <v>2.2222222222222222E-3</v>
      </c>
      <c r="U3806">
        <v>0.35849999999999999</v>
      </c>
      <c r="V3806">
        <v>0.44069999999999998</v>
      </c>
      <c r="W3806">
        <v>0.9375</v>
      </c>
      <c r="X3806">
        <v>1</v>
      </c>
      <c r="Y3806">
        <v>1</v>
      </c>
      <c r="Z3806">
        <v>0.5</v>
      </c>
      <c r="AA3806">
        <v>0.4783</v>
      </c>
      <c r="AB3806">
        <v>0.96150000000000002</v>
      </c>
      <c r="AC3806">
        <v>0.60609999999999997</v>
      </c>
      <c r="AD3806">
        <v>0.42859999999999998</v>
      </c>
      <c r="AE3806">
        <v>1</v>
      </c>
      <c r="AF3806" t="s">
        <v>3915</v>
      </c>
      <c r="AG3806" s="2">
        <v>3.472222222222222E-3</v>
      </c>
      <c r="AH3806" t="s">
        <v>3911</v>
      </c>
      <c r="AI3806">
        <v>3</v>
      </c>
      <c r="AJ3806" t="s">
        <v>3949</v>
      </c>
      <c r="AK3806" s="3">
        <v>38906</v>
      </c>
      <c r="AL3806" s="10">
        <f>YEAR(ufc_fights_2[[#This Row],[date]])</f>
        <v>2006</v>
      </c>
      <c r="AM3806" t="s">
        <v>3983</v>
      </c>
      <c r="AN3806">
        <v>1</v>
      </c>
      <c r="AO3806" t="s">
        <v>3913</v>
      </c>
      <c r="AP3806">
        <f>IF(ufc_fights_2[[#This Row],[winner]]="Red",ufc_fights_2[[#This Row],[r_fighter_id]],ufc_fights_2[[#This Row],[b_fighter_id]])</f>
        <v>2129</v>
      </c>
      <c r="AQ3806" t="str">
        <f>_xlfn.XLOOKUP(ufc_fights_2[[#This Row],[winnerID]],ufc_fighters[id],ufc_fighters[fighter_name],"xxx",0,1)</f>
        <v>Frank Mir</v>
      </c>
    </row>
    <row r="3807" spans="1:43">
      <c r="A3807">
        <v>3359</v>
      </c>
      <c r="B3807">
        <v>2989</v>
      </c>
      <c r="C3807">
        <f>_xlfn.XLOOKUP(ufc_fights_2[[#This Row],[r_fighter_id]],ufc_fighters[id],ufc_fighters[year],"xxx",0,1)</f>
        <v>1982</v>
      </c>
      <c r="D3807">
        <f>_xlfn.XLOOKUP(ufc_fights_2[[#This Row],[b_fighter_id]],ufc_fighters[id],ufc_fighters[year],"Prázdné",0,1)</f>
        <v>1979</v>
      </c>
      <c r="E3807" s="10">
        <f>YEAR(ufc_fights_2[[#This Row],[date]])-ufc_fights_2[[#This Row],[r_year]]</f>
        <v>30</v>
      </c>
      <c r="F3807" s="10">
        <f>YEAR(ufc_fights_2[[#This Row],[date]])-ufc_fights_2[[#This Row],[b_year]]</f>
        <v>33</v>
      </c>
      <c r="G3807">
        <v>0</v>
      </c>
      <c r="H3807">
        <v>0</v>
      </c>
      <c r="I3807">
        <v>0.56000000000000005</v>
      </c>
      <c r="J3807">
        <v>0.5</v>
      </c>
      <c r="K3807">
        <v>0.63100000000000001</v>
      </c>
      <c r="L3807">
        <v>0.75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2.4189814814814816E-3</v>
      </c>
      <c r="T3807" s="2">
        <v>0</v>
      </c>
      <c r="U3807">
        <v>0.56000000000000005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0.56000000000000005</v>
      </c>
      <c r="AE3807">
        <v>0</v>
      </c>
      <c r="AF3807" t="s">
        <v>3910</v>
      </c>
      <c r="AG3807" s="2">
        <v>2.5000000000000001E-3</v>
      </c>
      <c r="AH3807" t="s">
        <v>3911</v>
      </c>
      <c r="AI3807">
        <v>3</v>
      </c>
      <c r="AJ3807" t="s">
        <v>3974</v>
      </c>
      <c r="AK3807" s="3">
        <v>41055</v>
      </c>
      <c r="AL3807" s="10">
        <f>YEAR(ufc_fights_2[[#This Row],[date]])</f>
        <v>2012</v>
      </c>
      <c r="AM3807" t="s">
        <v>3983</v>
      </c>
      <c r="AN3807">
        <v>1</v>
      </c>
      <c r="AO3807" t="s">
        <v>3913</v>
      </c>
      <c r="AP3807">
        <f>IF(ufc_fights_2[[#This Row],[winner]]="Red",ufc_fights_2[[#This Row],[r_fighter_id]],ufc_fights_2[[#This Row],[b_fighter_id]])</f>
        <v>3359</v>
      </c>
      <c r="AQ3807" t="str">
        <f>_xlfn.XLOOKUP(ufc_fights_2[[#This Row],[winnerID]],ufc_fighters[id],ufc_fighters[fighter_name],"xxx",0,1)</f>
        <v>Cain Velasquez</v>
      </c>
    </row>
    <row r="3808" spans="1:43">
      <c r="A3808">
        <v>3359</v>
      </c>
      <c r="B3808">
        <v>2989</v>
      </c>
      <c r="C3808">
        <f>_xlfn.XLOOKUP(ufc_fights_2[[#This Row],[r_fighter_id]],ufc_fighters[id],ufc_fighters[year],"xxx",0,1)</f>
        <v>1982</v>
      </c>
      <c r="D3808">
        <f>_xlfn.XLOOKUP(ufc_fights_2[[#This Row],[b_fighter_id]],ufc_fighters[id],ufc_fighters[year],"Prázdné",0,1)</f>
        <v>1979</v>
      </c>
      <c r="E3808" s="10">
        <f>YEAR(ufc_fights_2[[#This Row],[date]])-ufc_fights_2[[#This Row],[r_year]]</f>
        <v>31</v>
      </c>
      <c r="F3808" s="10">
        <f>YEAR(ufc_fights_2[[#This Row],[date]])-ufc_fights_2[[#This Row],[b_year]]</f>
        <v>34</v>
      </c>
      <c r="G3808">
        <v>1</v>
      </c>
      <c r="H3808">
        <v>0</v>
      </c>
      <c r="I3808">
        <v>0.64290000000000003</v>
      </c>
      <c r="J3808">
        <v>0.33329999999999999</v>
      </c>
      <c r="K3808">
        <v>0.64290000000000003</v>
      </c>
      <c r="L3808">
        <v>0.5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1.273148148148148E-4</v>
      </c>
      <c r="T3808" s="2">
        <v>0</v>
      </c>
      <c r="U3808">
        <v>0.61539999999999995</v>
      </c>
      <c r="V3808">
        <v>0.33329999999999999</v>
      </c>
      <c r="W3808">
        <v>1</v>
      </c>
      <c r="X3808">
        <v>1</v>
      </c>
      <c r="Y3808">
        <v>0</v>
      </c>
      <c r="Z3808">
        <v>0.4</v>
      </c>
      <c r="AA3808">
        <v>0.33329999999999999</v>
      </c>
      <c r="AB3808">
        <v>1</v>
      </c>
      <c r="AC3808">
        <v>0</v>
      </c>
      <c r="AD3808">
        <v>0.91669999999999996</v>
      </c>
      <c r="AE3808">
        <v>0</v>
      </c>
      <c r="AF3808" t="s">
        <v>3910</v>
      </c>
      <c r="AG3808" s="2">
        <v>9.3749999999999997E-4</v>
      </c>
      <c r="AH3808" t="s">
        <v>3927</v>
      </c>
      <c r="AI3808">
        <v>5</v>
      </c>
      <c r="AJ3808" t="s">
        <v>3939</v>
      </c>
      <c r="AK3808" s="3">
        <v>41419</v>
      </c>
      <c r="AL3808" s="10">
        <f>YEAR(ufc_fights_2[[#This Row],[date]])</f>
        <v>2013</v>
      </c>
      <c r="AM3808" t="s">
        <v>3983</v>
      </c>
      <c r="AN3808">
        <v>1</v>
      </c>
      <c r="AO3808" t="s">
        <v>3913</v>
      </c>
      <c r="AP3808">
        <f>IF(ufc_fights_2[[#This Row],[winner]]="Red",ufc_fights_2[[#This Row],[r_fighter_id]],ufc_fights_2[[#This Row],[b_fighter_id]])</f>
        <v>3359</v>
      </c>
      <c r="AQ3808" t="str">
        <f>_xlfn.XLOOKUP(ufc_fights_2[[#This Row],[winnerID]],ufc_fighters[id],ufc_fighters[fighter_name],"xxx",0,1)</f>
        <v>Cain Velasquez</v>
      </c>
    </row>
    <row r="3809" spans="1:43">
      <c r="A3809">
        <v>2129</v>
      </c>
      <c r="B3809">
        <v>1682</v>
      </c>
      <c r="C3809">
        <f>_xlfn.XLOOKUP(ufc_fights_2[[#This Row],[r_fighter_id]],ufc_fighters[id],ufc_fighters[year],"xxx",0,1)</f>
        <v>1979</v>
      </c>
      <c r="D3809">
        <f>_xlfn.XLOOKUP(ufc_fights_2[[#This Row],[b_fighter_id]],ufc_fighters[id],ufc_fighters[year],"Prázdné",0,1)</f>
        <v>1975</v>
      </c>
      <c r="E3809" s="10">
        <f>YEAR(ufc_fights_2[[#This Row],[date]])-ufc_fights_2[[#This Row],[r_year]]</f>
        <v>30</v>
      </c>
      <c r="F3809" s="10">
        <f>YEAR(ufc_fights_2[[#This Row],[date]])-ufc_fights_2[[#This Row],[b_year]]</f>
        <v>34</v>
      </c>
      <c r="G3809">
        <v>1</v>
      </c>
      <c r="H3809">
        <v>0</v>
      </c>
      <c r="I3809">
        <v>0.4</v>
      </c>
      <c r="J3809">
        <v>0</v>
      </c>
      <c r="K3809">
        <v>0.4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 s="2">
        <v>6.9444444444444444E-5</v>
      </c>
      <c r="T3809" s="2">
        <v>2.6620370370370372E-4</v>
      </c>
      <c r="U3809">
        <v>0.4</v>
      </c>
      <c r="V3809">
        <v>0</v>
      </c>
      <c r="W3809">
        <v>0</v>
      </c>
      <c r="X3809">
        <v>0</v>
      </c>
      <c r="Y3809">
        <v>0</v>
      </c>
      <c r="Z3809">
        <v>0.5</v>
      </c>
      <c r="AA3809">
        <v>0</v>
      </c>
      <c r="AB3809">
        <v>0</v>
      </c>
      <c r="AC3809">
        <v>0</v>
      </c>
      <c r="AD3809">
        <v>0.33329999999999999</v>
      </c>
      <c r="AE3809">
        <v>0</v>
      </c>
      <c r="AF3809" t="s">
        <v>3933</v>
      </c>
      <c r="AG3809" s="2">
        <v>8.3333333333333339E-4</v>
      </c>
      <c r="AH3809" t="s">
        <v>3911</v>
      </c>
      <c r="AI3809">
        <v>3</v>
      </c>
      <c r="AJ3809" t="s">
        <v>3914</v>
      </c>
      <c r="AK3809" s="3">
        <v>40159</v>
      </c>
      <c r="AL3809" s="10">
        <f>YEAR(ufc_fights_2[[#This Row],[date]])</f>
        <v>2009</v>
      </c>
      <c r="AM3809" t="s">
        <v>3983</v>
      </c>
      <c r="AN3809">
        <v>145</v>
      </c>
      <c r="AO3809" t="s">
        <v>3913</v>
      </c>
      <c r="AP3809">
        <f>IF(ufc_fights_2[[#This Row],[winner]]="Red",ufc_fights_2[[#This Row],[r_fighter_id]],ufc_fights_2[[#This Row],[b_fighter_id]])</f>
        <v>2129</v>
      </c>
      <c r="AQ3809" t="str">
        <f>_xlfn.XLOOKUP(ufc_fights_2[[#This Row],[winnerID]],ufc_fighters[id],ufc_fighters[fighter_name],"xxx",0,1)</f>
        <v>Frank Mir</v>
      </c>
    </row>
    <row r="3810" spans="1:43">
      <c r="A3810">
        <v>2129</v>
      </c>
      <c r="B3810">
        <v>830</v>
      </c>
      <c r="C3810">
        <f>_xlfn.XLOOKUP(ufc_fights_2[[#This Row],[r_fighter_id]],ufc_fighters[id],ufc_fighters[year],"xxx",0,1)</f>
        <v>1979</v>
      </c>
      <c r="D3810">
        <f>_xlfn.XLOOKUP(ufc_fights_2[[#This Row],[b_fighter_id]],ufc_fighters[id],ufc_fighters[year],"Prázdné",0,1)</f>
        <v>1985</v>
      </c>
      <c r="E3810" s="10">
        <f>YEAR(ufc_fights_2[[#This Row],[date]])-ufc_fights_2[[#This Row],[r_year]]</f>
        <v>36</v>
      </c>
      <c r="F3810" s="10">
        <f>YEAR(ufc_fights_2[[#This Row],[date]])-ufc_fights_2[[#This Row],[b_year]]</f>
        <v>30</v>
      </c>
      <c r="G3810">
        <v>1</v>
      </c>
      <c r="H3810">
        <v>0</v>
      </c>
      <c r="I3810">
        <v>0.43240000000000001</v>
      </c>
      <c r="J3810">
        <v>0.375</v>
      </c>
      <c r="K3810">
        <v>0.43240000000000001</v>
      </c>
      <c r="L3810">
        <v>0.375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1.1574074074074073E-5</v>
      </c>
      <c r="T3810" s="2">
        <v>5.7870370370370373E-5</v>
      </c>
      <c r="U3810">
        <v>0.41670000000000001</v>
      </c>
      <c r="V3810">
        <v>0.36359999999999998</v>
      </c>
      <c r="W3810">
        <v>1</v>
      </c>
      <c r="X3810">
        <v>0</v>
      </c>
      <c r="Y3810">
        <v>0</v>
      </c>
      <c r="Z3810">
        <v>0.44440000000000002</v>
      </c>
      <c r="AA3810">
        <v>0.33329999999999999</v>
      </c>
      <c r="AB3810">
        <v>0.4118</v>
      </c>
      <c r="AC3810">
        <v>0.66669999999999996</v>
      </c>
      <c r="AD3810">
        <v>0.5</v>
      </c>
      <c r="AE3810">
        <v>0</v>
      </c>
      <c r="AF3810" t="s">
        <v>3910</v>
      </c>
      <c r="AG3810" s="2">
        <v>8.4490740740740739E-4</v>
      </c>
      <c r="AH3810" t="s">
        <v>3927</v>
      </c>
      <c r="AI3810">
        <v>5</v>
      </c>
      <c r="AJ3810" t="s">
        <v>3925</v>
      </c>
      <c r="AK3810" s="3">
        <v>42200</v>
      </c>
      <c r="AL3810" s="10">
        <f>YEAR(ufc_fights_2[[#This Row],[date]])</f>
        <v>2015</v>
      </c>
      <c r="AM3810" t="s">
        <v>3983</v>
      </c>
      <c r="AN3810">
        <v>116</v>
      </c>
      <c r="AO3810" t="s">
        <v>3913</v>
      </c>
      <c r="AP3810">
        <f>IF(ufc_fights_2[[#This Row],[winner]]="Red",ufc_fights_2[[#This Row],[r_fighter_id]],ufc_fights_2[[#This Row],[b_fighter_id]])</f>
        <v>2129</v>
      </c>
      <c r="AQ3810" t="str">
        <f>_xlfn.XLOOKUP(ufc_fights_2[[#This Row],[winnerID]],ufc_fighters[id],ufc_fighters[fighter_name],"xxx",0,1)</f>
        <v>Frank Mir</v>
      </c>
    </row>
    <row r="3811" spans="1:43">
      <c r="A3811">
        <v>3359</v>
      </c>
      <c r="B3811">
        <v>382</v>
      </c>
      <c r="C3811">
        <f>_xlfn.XLOOKUP(ufc_fights_2[[#This Row],[r_fighter_id]],ufc_fighters[id],ufc_fighters[year],"xxx",0,1)</f>
        <v>1982</v>
      </c>
      <c r="D3811">
        <f>_xlfn.XLOOKUP(ufc_fights_2[[#This Row],[b_fighter_id]],ufc_fighters[id],ufc_fighters[year],"Prázdné",0,1)</f>
        <v>1982</v>
      </c>
      <c r="E3811" s="10">
        <f>YEAR(ufc_fights_2[[#This Row],[date]])-ufc_fights_2[[#This Row],[r_year]]</f>
        <v>34</v>
      </c>
      <c r="F3811" s="10">
        <f>YEAR(ufc_fights_2[[#This Row],[date]])-ufc_fights_2[[#This Row],[b_year]]</f>
        <v>34</v>
      </c>
      <c r="G3811">
        <v>1</v>
      </c>
      <c r="H3811">
        <v>0</v>
      </c>
      <c r="I3811">
        <v>0.63290000000000002</v>
      </c>
      <c r="J3811">
        <v>0.22220000000000001</v>
      </c>
      <c r="K3811">
        <v>0.7258</v>
      </c>
      <c r="L3811">
        <v>0.22220000000000001</v>
      </c>
      <c r="M3811">
        <v>0.33329999999999999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1.8055555555555555E-3</v>
      </c>
      <c r="T3811" s="2">
        <v>0</v>
      </c>
      <c r="U3811">
        <v>0.55559999999999998</v>
      </c>
      <c r="V3811">
        <v>0.1923</v>
      </c>
      <c r="W3811">
        <v>0.83330000000000004</v>
      </c>
      <c r="X3811">
        <v>1</v>
      </c>
      <c r="Y3811">
        <v>0</v>
      </c>
      <c r="Z3811">
        <v>0.57140000000000002</v>
      </c>
      <c r="AA3811">
        <v>0.22220000000000001</v>
      </c>
      <c r="AB3811">
        <v>0.625</v>
      </c>
      <c r="AC3811">
        <v>0</v>
      </c>
      <c r="AD3811">
        <v>0.77270000000000005</v>
      </c>
      <c r="AE3811">
        <v>0</v>
      </c>
      <c r="AF3811" t="s">
        <v>3910</v>
      </c>
      <c r="AG3811" s="2">
        <v>3.4375E-3</v>
      </c>
      <c r="AH3811" t="s">
        <v>3911</v>
      </c>
      <c r="AI3811">
        <v>3</v>
      </c>
      <c r="AJ3811" t="s">
        <v>3925</v>
      </c>
      <c r="AK3811" s="3">
        <v>42560</v>
      </c>
      <c r="AL3811" s="10">
        <f>YEAR(ufc_fights_2[[#This Row],[date]])</f>
        <v>2016</v>
      </c>
      <c r="AM3811" t="s">
        <v>3983</v>
      </c>
      <c r="AN3811">
        <v>1</v>
      </c>
      <c r="AO3811" t="s">
        <v>3913</v>
      </c>
      <c r="AP3811">
        <f>IF(ufc_fights_2[[#This Row],[winner]]="Red",ufc_fights_2[[#This Row],[r_fighter_id]],ufc_fights_2[[#This Row],[b_fighter_id]])</f>
        <v>3359</v>
      </c>
      <c r="AQ3811" t="str">
        <f>_xlfn.XLOOKUP(ufc_fights_2[[#This Row],[winnerID]],ufc_fighters[id],ufc_fighters[fighter_name],"xxx",0,1)</f>
        <v>Cain Velasquez</v>
      </c>
    </row>
    <row r="3812" spans="1:43">
      <c r="A3812">
        <v>3049</v>
      </c>
      <c r="B3812">
        <v>3025</v>
      </c>
      <c r="C3812">
        <f>_xlfn.XLOOKUP(ufc_fights_2[[#This Row],[r_fighter_id]],ufc_fighters[id],ufc_fighters[year],"xxx",0,1)</f>
        <v>1975</v>
      </c>
      <c r="D3812">
        <f>_xlfn.XLOOKUP(ufc_fights_2[[#This Row],[b_fighter_id]],ufc_fighters[id],ufc_fighters[year],"Prázdné",0,1)</f>
        <v>1961</v>
      </c>
      <c r="E3812" s="10">
        <f>YEAR(ufc_fights_2[[#This Row],[date]])-ufc_fights_2[[#This Row],[r_year]]</f>
        <v>25</v>
      </c>
      <c r="F3812" s="10">
        <f>YEAR(ufc_fights_2[[#This Row],[date]])-ufc_fights_2[[#This Row],[b_year]]</f>
        <v>39</v>
      </c>
      <c r="G3812">
        <v>0</v>
      </c>
      <c r="H3812">
        <v>0</v>
      </c>
      <c r="I3812">
        <v>0.4118</v>
      </c>
      <c r="J3812">
        <v>0.41670000000000001</v>
      </c>
      <c r="K3812">
        <v>0.76400000000000001</v>
      </c>
      <c r="L3812">
        <v>0.89549999999999996</v>
      </c>
      <c r="M3812">
        <v>0.8</v>
      </c>
      <c r="N3812">
        <v>0</v>
      </c>
      <c r="O3812">
        <v>2</v>
      </c>
      <c r="P3812">
        <v>0</v>
      </c>
      <c r="Q3812">
        <v>0</v>
      </c>
      <c r="R3812">
        <v>0</v>
      </c>
      <c r="S3812" s="2">
        <v>8.1944444444444452E-3</v>
      </c>
      <c r="T3812" s="2">
        <v>0</v>
      </c>
      <c r="U3812">
        <v>0.30769999999999997</v>
      </c>
      <c r="V3812">
        <v>0</v>
      </c>
      <c r="W3812">
        <v>1</v>
      </c>
      <c r="X3812">
        <v>0.66669999999999996</v>
      </c>
      <c r="Y3812">
        <v>1</v>
      </c>
      <c r="Z3812">
        <v>0.33329999999999999</v>
      </c>
      <c r="AA3812">
        <v>0.41670000000000001</v>
      </c>
      <c r="AB3812">
        <v>0</v>
      </c>
      <c r="AC3812">
        <v>0</v>
      </c>
      <c r="AD3812">
        <v>0.6</v>
      </c>
      <c r="AE3812">
        <v>0</v>
      </c>
      <c r="AF3812" t="s">
        <v>3969</v>
      </c>
      <c r="AG3812" s="2">
        <v>3.472222222222222E-3</v>
      </c>
      <c r="AH3812" t="s">
        <v>3911</v>
      </c>
      <c r="AI3812">
        <v>3</v>
      </c>
      <c r="AJ3812" t="s">
        <v>3925</v>
      </c>
      <c r="AK3812" s="3">
        <v>36847</v>
      </c>
      <c r="AL3812" s="10">
        <f>YEAR(ufc_fights_2[[#This Row],[date]])</f>
        <v>2000</v>
      </c>
      <c r="AM3812" t="s">
        <v>3983</v>
      </c>
      <c r="AN3812">
        <v>36</v>
      </c>
      <c r="AO3812" t="s">
        <v>3913</v>
      </c>
      <c r="AP3812">
        <f>IF(ufc_fights_2[[#This Row],[winner]]="Red",ufc_fights_2[[#This Row],[r_fighter_id]],ufc_fights_2[[#This Row],[b_fighter_id]])</f>
        <v>3049</v>
      </c>
      <c r="AQ3812" t="str">
        <f>_xlfn.XLOOKUP(ufc_fights_2[[#This Row],[winnerID]],ufc_fighters[id],ufc_fighters[fighter_name],"xxx",0,1)</f>
        <v>Renato Sobral</v>
      </c>
    </row>
    <row r="3813" spans="1:43">
      <c r="A3813">
        <v>3359</v>
      </c>
      <c r="B3813">
        <v>2349</v>
      </c>
      <c r="C3813">
        <f>_xlfn.XLOOKUP(ufc_fights_2[[#This Row],[r_fighter_id]],ufc_fighters[id],ufc_fighters[year],"xxx",0,1)</f>
        <v>1982</v>
      </c>
      <c r="D3813">
        <f>_xlfn.XLOOKUP(ufc_fights_2[[#This Row],[b_fighter_id]],ufc_fighters[id],ufc_fighters[year],"Prázdné",0,1)</f>
        <v>1984</v>
      </c>
      <c r="E3813" s="10">
        <f>YEAR(ufc_fights_2[[#This Row],[date]])-ufc_fights_2[[#This Row],[r_year]]</f>
        <v>26</v>
      </c>
      <c r="F3813" s="10">
        <f>YEAR(ufc_fights_2[[#This Row],[date]])-ufc_fights_2[[#This Row],[b_year]]</f>
        <v>24</v>
      </c>
      <c r="G3813">
        <v>0</v>
      </c>
      <c r="H3813">
        <v>0</v>
      </c>
      <c r="I3813">
        <v>0.92310000000000003</v>
      </c>
      <c r="J3813">
        <v>1</v>
      </c>
      <c r="K3813">
        <v>0.95179999999999998</v>
      </c>
      <c r="L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1.3078703703703703E-3</v>
      </c>
      <c r="T3813" s="2">
        <v>0</v>
      </c>
      <c r="U3813">
        <v>0.92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0.95830000000000004</v>
      </c>
      <c r="AE3813">
        <v>0</v>
      </c>
      <c r="AF3813" t="s">
        <v>3910</v>
      </c>
      <c r="AG3813" s="2">
        <v>1.4120370370370369E-3</v>
      </c>
      <c r="AH3813" t="s">
        <v>3911</v>
      </c>
      <c r="AI3813">
        <v>3</v>
      </c>
      <c r="AJ3813" t="s">
        <v>3939</v>
      </c>
      <c r="AK3813" s="3">
        <v>39648</v>
      </c>
      <c r="AL3813" s="10">
        <f>YEAR(ufc_fights_2[[#This Row],[date]])</f>
        <v>2008</v>
      </c>
      <c r="AM3813" t="s">
        <v>3983</v>
      </c>
      <c r="AN3813">
        <v>1</v>
      </c>
      <c r="AO3813" t="s">
        <v>3913</v>
      </c>
      <c r="AP3813">
        <f>IF(ufc_fights_2[[#This Row],[winner]]="Red",ufc_fights_2[[#This Row],[r_fighter_id]],ufc_fights_2[[#This Row],[b_fighter_id]])</f>
        <v>3359</v>
      </c>
      <c r="AQ3813" t="str">
        <f>_xlfn.XLOOKUP(ufc_fights_2[[#This Row],[winnerID]],ufc_fighters[id],ufc_fighters[fighter_name],"xxx",0,1)</f>
        <v>Cain Velasquez</v>
      </c>
    </row>
    <row r="3814" spans="1:43">
      <c r="A3814">
        <v>2327</v>
      </c>
      <c r="B3814">
        <v>2294</v>
      </c>
      <c r="C3814">
        <f>_xlfn.XLOOKUP(ufc_fights_2[[#This Row],[r_fighter_id]],ufc_fighters[id],ufc_fighters[year],"xxx",0,1)</f>
        <v>1976</v>
      </c>
      <c r="D3814">
        <f>_xlfn.XLOOKUP(ufc_fights_2[[#This Row],[b_fighter_id]],ufc_fighters[id],ufc_fighters[year],"Prázdné",0,1)</f>
        <v>1976</v>
      </c>
      <c r="E3814" s="10">
        <f>YEAR(ufc_fights_2[[#This Row],[date]])-ufc_fights_2[[#This Row],[r_year]]</f>
        <v>38</v>
      </c>
      <c r="F3814" s="10">
        <f>YEAR(ufc_fights_2[[#This Row],[date]])-ufc_fights_2[[#This Row],[b_year]]</f>
        <v>38</v>
      </c>
      <c r="G3814">
        <v>0</v>
      </c>
      <c r="H3814">
        <v>2</v>
      </c>
      <c r="I3814">
        <v>0.32429999999999998</v>
      </c>
      <c r="J3814">
        <v>0.54290000000000005</v>
      </c>
      <c r="K3814">
        <v>0.32429999999999998</v>
      </c>
      <c r="L3814">
        <v>0.55559999999999998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0</v>
      </c>
      <c r="T3814" s="2">
        <v>1.1574074074074075E-4</v>
      </c>
      <c r="U3814">
        <v>0.33329999999999999</v>
      </c>
      <c r="V3814">
        <v>0.54549999999999998</v>
      </c>
      <c r="W3814">
        <v>0</v>
      </c>
      <c r="X3814">
        <v>0</v>
      </c>
      <c r="Y3814">
        <v>0</v>
      </c>
      <c r="Z3814">
        <v>0.32429999999999998</v>
      </c>
      <c r="AA3814">
        <v>0.52939999999999998</v>
      </c>
      <c r="AB3814">
        <v>0</v>
      </c>
      <c r="AC3814">
        <v>0</v>
      </c>
      <c r="AD3814">
        <v>0</v>
      </c>
      <c r="AE3814">
        <v>1</v>
      </c>
      <c r="AF3814" t="s">
        <v>3910</v>
      </c>
      <c r="AG3814" s="2">
        <v>2.5115740740740741E-3</v>
      </c>
      <c r="AH3814" t="s">
        <v>3927</v>
      </c>
      <c r="AI3814">
        <v>5</v>
      </c>
      <c r="AJ3814" t="s">
        <v>3961</v>
      </c>
      <c r="AK3814" s="3">
        <v>41740</v>
      </c>
      <c r="AL3814" s="10">
        <f>YEAR(ufc_fights_2[[#This Row],[date]])</f>
        <v>2014</v>
      </c>
      <c r="AM3814" t="s">
        <v>3983</v>
      </c>
      <c r="AN3814">
        <v>118</v>
      </c>
      <c r="AO3814" t="s">
        <v>3918</v>
      </c>
      <c r="AP3814">
        <f>IF(ufc_fights_2[[#This Row],[winner]]="Red",ufc_fights_2[[#This Row],[r_fighter_id]],ufc_fights_2[[#This Row],[b_fighter_id]])</f>
        <v>2294</v>
      </c>
      <c r="AQ3814" t="str">
        <f>_xlfn.XLOOKUP(ufc_fights_2[[#This Row],[winnerID]],ufc_fighters[id],ufc_fighters[fighter_name],"xxx",0,1)</f>
        <v>Roy Nelson</v>
      </c>
    </row>
    <row r="3815" spans="1:43">
      <c r="A3815">
        <v>2294</v>
      </c>
      <c r="B3815">
        <v>3152</v>
      </c>
      <c r="C3815">
        <f>_xlfn.XLOOKUP(ufc_fights_2[[#This Row],[r_fighter_id]],ufc_fighters[id],ufc_fighters[year],"xxx",0,1)</f>
        <v>1976</v>
      </c>
      <c r="D3815">
        <f>_xlfn.XLOOKUP(ufc_fights_2[[#This Row],[b_fighter_id]],ufc_fighters[id],ufc_fighters[year],"Prázdné",0,1)</f>
        <v>1988</v>
      </c>
      <c r="E3815" s="10">
        <f>YEAR(ufc_fights_2[[#This Row],[date]])-ufc_fights_2[[#This Row],[r_year]]</f>
        <v>34</v>
      </c>
      <c r="F3815" s="10">
        <f>YEAR(ufc_fights_2[[#This Row],[date]])-ufc_fights_2[[#This Row],[b_year]]</f>
        <v>22</v>
      </c>
      <c r="G3815">
        <v>1</v>
      </c>
      <c r="H3815">
        <v>0</v>
      </c>
      <c r="I3815">
        <v>0.6</v>
      </c>
      <c r="J3815">
        <v>0.4</v>
      </c>
      <c r="K3815">
        <v>0.6</v>
      </c>
      <c r="L3815">
        <v>0.4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9.2592592592592588E-5</v>
      </c>
      <c r="T3815" s="2">
        <v>0</v>
      </c>
      <c r="U3815">
        <v>0.6</v>
      </c>
      <c r="V3815">
        <v>0</v>
      </c>
      <c r="W3815">
        <v>0</v>
      </c>
      <c r="X3815">
        <v>0</v>
      </c>
      <c r="Y3815">
        <v>1</v>
      </c>
      <c r="Z3815">
        <v>0.5</v>
      </c>
      <c r="AA3815">
        <v>0.4</v>
      </c>
      <c r="AB3815">
        <v>0</v>
      </c>
      <c r="AC3815">
        <v>0</v>
      </c>
      <c r="AD3815">
        <v>0.66669999999999996</v>
      </c>
      <c r="AE3815">
        <v>0</v>
      </c>
      <c r="AF3815" t="s">
        <v>3910</v>
      </c>
      <c r="AG3815" s="2">
        <v>4.5138888888888887E-4</v>
      </c>
      <c r="AH3815" t="s">
        <v>3911</v>
      </c>
      <c r="AI3815">
        <v>3</v>
      </c>
      <c r="AJ3815" t="s">
        <v>3928</v>
      </c>
      <c r="AK3815" s="3">
        <v>40268</v>
      </c>
      <c r="AL3815" s="10">
        <f>YEAR(ufc_fights_2[[#This Row],[date]])</f>
        <v>2010</v>
      </c>
      <c r="AM3815" t="s">
        <v>3983</v>
      </c>
      <c r="AN3815">
        <v>112</v>
      </c>
      <c r="AO3815" t="s">
        <v>3913</v>
      </c>
      <c r="AP3815">
        <f>IF(ufc_fights_2[[#This Row],[winner]]="Red",ufc_fights_2[[#This Row],[r_fighter_id]],ufc_fights_2[[#This Row],[b_fighter_id]])</f>
        <v>2294</v>
      </c>
      <c r="AQ3815" t="str">
        <f>_xlfn.XLOOKUP(ufc_fights_2[[#This Row],[winnerID]],ufc_fighters[id],ufc_fighters[fighter_name],"xxx",0,1)</f>
        <v>Roy Nelson</v>
      </c>
    </row>
    <row r="3816" spans="1:43">
      <c r="A3816">
        <v>2294</v>
      </c>
      <c r="B3816">
        <v>2989</v>
      </c>
      <c r="C3816">
        <f>_xlfn.XLOOKUP(ufc_fights_2[[#This Row],[r_fighter_id]],ufc_fighters[id],ufc_fighters[year],"xxx",0,1)</f>
        <v>1976</v>
      </c>
      <c r="D3816">
        <f>_xlfn.XLOOKUP(ufc_fights_2[[#This Row],[b_fighter_id]],ufc_fighters[id],ufc_fighters[year],"Prázdné",0,1)</f>
        <v>1979</v>
      </c>
      <c r="E3816" s="10">
        <f>YEAR(ufc_fights_2[[#This Row],[date]])-ufc_fights_2[[#This Row],[r_year]]</f>
        <v>40</v>
      </c>
      <c r="F3816" s="10">
        <f>YEAR(ufc_fights_2[[#This Row],[date]])-ufc_fights_2[[#This Row],[b_year]]</f>
        <v>37</v>
      </c>
      <c r="G3816">
        <v>1</v>
      </c>
      <c r="H3816">
        <v>0</v>
      </c>
      <c r="I3816">
        <v>0.54549999999999998</v>
      </c>
      <c r="J3816">
        <v>0.44259999999999999</v>
      </c>
      <c r="K3816">
        <v>0.55879999999999996</v>
      </c>
      <c r="L3816">
        <v>0.56789999999999996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1.0648148148148149E-3</v>
      </c>
      <c r="T3816" s="2">
        <v>2.199074074074074E-4</v>
      </c>
      <c r="U3816">
        <v>0.46300000000000002</v>
      </c>
      <c r="V3816">
        <v>0.2</v>
      </c>
      <c r="W3816">
        <v>0.8</v>
      </c>
      <c r="X3816">
        <v>1</v>
      </c>
      <c r="Y3816">
        <v>1</v>
      </c>
      <c r="Z3816">
        <v>0.41670000000000001</v>
      </c>
      <c r="AA3816">
        <v>0.42859999999999998</v>
      </c>
      <c r="AB3816">
        <v>0.84619999999999995</v>
      </c>
      <c r="AC3816">
        <v>0.6</v>
      </c>
      <c r="AD3816">
        <v>1</v>
      </c>
      <c r="AE3816">
        <v>0</v>
      </c>
      <c r="AF3816" t="s">
        <v>3910</v>
      </c>
      <c r="AG3816" s="2">
        <v>2.8935185185185184E-3</v>
      </c>
      <c r="AH3816" t="s">
        <v>3911</v>
      </c>
      <c r="AI3816">
        <v>3</v>
      </c>
      <c r="AJ3816" t="s">
        <v>3925</v>
      </c>
      <c r="AK3816" s="3">
        <v>42637</v>
      </c>
      <c r="AL3816" s="10">
        <f>YEAR(ufc_fights_2[[#This Row],[date]])</f>
        <v>2016</v>
      </c>
      <c r="AM3816" t="s">
        <v>3983</v>
      </c>
      <c r="AN3816">
        <v>44</v>
      </c>
      <c r="AO3816" t="s">
        <v>3913</v>
      </c>
      <c r="AP3816">
        <f>IF(ufc_fights_2[[#This Row],[winner]]="Red",ufc_fights_2[[#This Row],[r_fighter_id]],ufc_fights_2[[#This Row],[b_fighter_id]])</f>
        <v>2294</v>
      </c>
      <c r="AQ3816" t="str">
        <f>_xlfn.XLOOKUP(ufc_fights_2[[#This Row],[winnerID]],ufc_fighters[id],ufc_fighters[fighter_name],"xxx",0,1)</f>
        <v>Roy Nelson</v>
      </c>
    </row>
    <row r="3817" spans="1:43">
      <c r="A3817">
        <v>2294</v>
      </c>
      <c r="B3817">
        <v>1682</v>
      </c>
      <c r="C3817">
        <f>_xlfn.XLOOKUP(ufc_fights_2[[#This Row],[r_fighter_id]],ufc_fighters[id],ufc_fighters[year],"xxx",0,1)</f>
        <v>1976</v>
      </c>
      <c r="D3817">
        <f>_xlfn.XLOOKUP(ufc_fights_2[[#This Row],[b_fighter_id]],ufc_fighters[id],ufc_fighters[year],"Prázdné",0,1)</f>
        <v>1975</v>
      </c>
      <c r="E3817" s="10">
        <f>YEAR(ufc_fights_2[[#This Row],[date]])-ufc_fights_2[[#This Row],[r_year]]</f>
        <v>37</v>
      </c>
      <c r="F3817" s="10">
        <f>YEAR(ufc_fights_2[[#This Row],[date]])-ufc_fights_2[[#This Row],[b_year]]</f>
        <v>38</v>
      </c>
      <c r="G3817">
        <v>1</v>
      </c>
      <c r="H3817">
        <v>0</v>
      </c>
      <c r="I3817">
        <v>0.4</v>
      </c>
      <c r="J3817">
        <v>0.66669999999999996</v>
      </c>
      <c r="K3817">
        <v>0.5</v>
      </c>
      <c r="L3817">
        <v>0.8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8.2175925925925927E-4</v>
      </c>
      <c r="T3817" s="2">
        <v>0</v>
      </c>
      <c r="U3817">
        <v>0.5</v>
      </c>
      <c r="V3817">
        <v>0</v>
      </c>
      <c r="W3817">
        <v>0</v>
      </c>
      <c r="X3817">
        <v>0</v>
      </c>
      <c r="Y3817">
        <v>1</v>
      </c>
      <c r="Z3817">
        <v>0.5</v>
      </c>
      <c r="AA3817">
        <v>0.5</v>
      </c>
      <c r="AB3817">
        <v>0</v>
      </c>
      <c r="AC3817">
        <v>1</v>
      </c>
      <c r="AD3817">
        <v>1</v>
      </c>
      <c r="AE3817">
        <v>0</v>
      </c>
      <c r="AF3817" t="s">
        <v>3910</v>
      </c>
      <c r="AG3817" s="2">
        <v>1.4236111111111112E-3</v>
      </c>
      <c r="AH3817" t="s">
        <v>3911</v>
      </c>
      <c r="AI3817">
        <v>3</v>
      </c>
      <c r="AJ3817" t="s">
        <v>4016</v>
      </c>
      <c r="AK3817" s="3">
        <v>41391</v>
      </c>
      <c r="AL3817" s="10">
        <f>YEAR(ufc_fights_2[[#This Row],[date]])</f>
        <v>2013</v>
      </c>
      <c r="AM3817" t="s">
        <v>3983</v>
      </c>
      <c r="AN3817">
        <v>9</v>
      </c>
      <c r="AO3817" t="s">
        <v>3913</v>
      </c>
      <c r="AP3817">
        <f>IF(ufc_fights_2[[#This Row],[winner]]="Red",ufc_fights_2[[#This Row],[r_fighter_id]],ufc_fights_2[[#This Row],[b_fighter_id]])</f>
        <v>2294</v>
      </c>
      <c r="AQ3817" t="str">
        <f>_xlfn.XLOOKUP(ufc_fights_2[[#This Row],[winnerID]],ufc_fighters[id],ufc_fighters[fighter_name],"xxx",0,1)</f>
        <v>Roy Nelson</v>
      </c>
    </row>
    <row r="3818" spans="1:43">
      <c r="A3818">
        <v>2294</v>
      </c>
      <c r="B3818">
        <v>2145</v>
      </c>
      <c r="C3818">
        <f>_xlfn.XLOOKUP(ufc_fights_2[[#This Row],[r_fighter_id]],ufc_fighters[id],ufc_fighters[year],"xxx",0,1)</f>
        <v>1976</v>
      </c>
      <c r="D3818">
        <f>_xlfn.XLOOKUP(ufc_fights_2[[#This Row],[b_fighter_id]],ufc_fighters[id],ufc_fighters[year],"Prázdné",0,1)</f>
        <v>1978</v>
      </c>
      <c r="E3818" s="10">
        <f>YEAR(ufc_fights_2[[#This Row],[date]])-ufc_fights_2[[#This Row],[r_year]]</f>
        <v>36</v>
      </c>
      <c r="F3818" s="10">
        <f>YEAR(ufc_fights_2[[#This Row],[date]])-ufc_fights_2[[#This Row],[b_year]]</f>
        <v>34</v>
      </c>
      <c r="G3818">
        <v>1</v>
      </c>
      <c r="H3818">
        <v>0</v>
      </c>
      <c r="I3818">
        <v>0.434</v>
      </c>
      <c r="J3818">
        <v>0.46429999999999999</v>
      </c>
      <c r="K3818">
        <v>0.434</v>
      </c>
      <c r="L3818">
        <v>0.46429999999999999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5.5555555555555556E-4</v>
      </c>
      <c r="T3818" s="2">
        <v>2.3148148148148149E-4</v>
      </c>
      <c r="U3818">
        <v>0.43140000000000001</v>
      </c>
      <c r="V3818">
        <v>0.40910000000000002</v>
      </c>
      <c r="W3818">
        <v>0</v>
      </c>
      <c r="X3818">
        <v>1</v>
      </c>
      <c r="Y3818">
        <v>1</v>
      </c>
      <c r="Z3818">
        <v>0.40429999999999999</v>
      </c>
      <c r="AA3818">
        <v>0.4</v>
      </c>
      <c r="AB3818">
        <v>0</v>
      </c>
      <c r="AC3818">
        <v>1</v>
      </c>
      <c r="AD3818">
        <v>0.8</v>
      </c>
      <c r="AE3818">
        <v>0</v>
      </c>
      <c r="AF3818" t="s">
        <v>3910</v>
      </c>
      <c r="AG3818" s="2">
        <v>2.0601851851851853E-3</v>
      </c>
      <c r="AH3818" t="s">
        <v>3927</v>
      </c>
      <c r="AI3818">
        <v>5</v>
      </c>
      <c r="AJ3818" t="s">
        <v>3914</v>
      </c>
      <c r="AK3818" s="3">
        <v>41258</v>
      </c>
      <c r="AL3818" s="10">
        <f>YEAR(ufc_fights_2[[#This Row],[date]])</f>
        <v>2012</v>
      </c>
      <c r="AM3818" t="s">
        <v>3983</v>
      </c>
      <c r="AN3818">
        <v>1</v>
      </c>
      <c r="AO3818" t="s">
        <v>3913</v>
      </c>
      <c r="AP3818">
        <f>IF(ufc_fights_2[[#This Row],[winner]]="Red",ufc_fights_2[[#This Row],[r_fighter_id]],ufc_fights_2[[#This Row],[b_fighter_id]])</f>
        <v>2294</v>
      </c>
      <c r="AQ3818" t="str">
        <f>_xlfn.XLOOKUP(ufc_fights_2[[#This Row],[winnerID]],ufc_fighters[id],ufc_fighters[fighter_name],"xxx",0,1)</f>
        <v>Roy Nelson</v>
      </c>
    </row>
    <row r="3819" spans="1:43">
      <c r="A3819">
        <v>2294</v>
      </c>
      <c r="B3819">
        <v>1328</v>
      </c>
      <c r="C3819">
        <f>_xlfn.XLOOKUP(ufc_fights_2[[#This Row],[r_fighter_id]],ufc_fighters[id],ufc_fighters[year],"xxx",0,1)</f>
        <v>1976</v>
      </c>
      <c r="D3819">
        <f>_xlfn.XLOOKUP(ufc_fights_2[[#This Row],[b_fighter_id]],ufc_fighters[id],ufc_fighters[year],"Prázdné",0,1)</f>
        <v>1984</v>
      </c>
      <c r="E3819" s="10">
        <f>YEAR(ufc_fights_2[[#This Row],[date]])-ufc_fights_2[[#This Row],[r_year]]</f>
        <v>36</v>
      </c>
      <c r="F3819" s="10">
        <f>YEAR(ufc_fights_2[[#This Row],[date]])-ufc_fights_2[[#This Row],[b_year]]</f>
        <v>28</v>
      </c>
      <c r="G3819">
        <v>1</v>
      </c>
      <c r="H3819">
        <v>0</v>
      </c>
      <c r="I3819">
        <v>0.5</v>
      </c>
      <c r="J3819">
        <v>0.375</v>
      </c>
      <c r="K3819">
        <v>0.6</v>
      </c>
      <c r="L3819">
        <v>0.375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2.3148148148148147E-5</v>
      </c>
      <c r="T3819" s="2">
        <v>0</v>
      </c>
      <c r="U3819">
        <v>0.33329999999999999</v>
      </c>
      <c r="V3819">
        <v>0</v>
      </c>
      <c r="W3819">
        <v>1</v>
      </c>
      <c r="X3819">
        <v>0</v>
      </c>
      <c r="Y3819">
        <v>0</v>
      </c>
      <c r="Z3819">
        <v>0.5</v>
      </c>
      <c r="AA3819">
        <v>0.375</v>
      </c>
      <c r="AB3819">
        <v>0</v>
      </c>
      <c r="AC3819">
        <v>0</v>
      </c>
      <c r="AD3819">
        <v>0</v>
      </c>
      <c r="AE3819">
        <v>0</v>
      </c>
      <c r="AF3819" t="s">
        <v>3910</v>
      </c>
      <c r="AG3819" s="2">
        <v>5.9027777777777778E-4</v>
      </c>
      <c r="AH3819" t="s">
        <v>3911</v>
      </c>
      <c r="AI3819">
        <v>3</v>
      </c>
      <c r="AJ3819" t="s">
        <v>3967</v>
      </c>
      <c r="AK3819" s="3">
        <v>41055</v>
      </c>
      <c r="AL3819" s="10">
        <f>YEAR(ufc_fights_2[[#This Row],[date]])</f>
        <v>2012</v>
      </c>
      <c r="AM3819" t="s">
        <v>3983</v>
      </c>
      <c r="AN3819">
        <v>1</v>
      </c>
      <c r="AO3819" t="s">
        <v>3913</v>
      </c>
      <c r="AP3819">
        <f>IF(ufc_fights_2[[#This Row],[winner]]="Red",ufc_fights_2[[#This Row],[r_fighter_id]],ufc_fights_2[[#This Row],[b_fighter_id]])</f>
        <v>2294</v>
      </c>
      <c r="AQ3819" t="str">
        <f>_xlfn.XLOOKUP(ufc_fights_2[[#This Row],[winnerID]],ufc_fighters[id],ufc_fighters[fighter_name],"xxx",0,1)</f>
        <v>Roy Nelson</v>
      </c>
    </row>
    <row r="3820" spans="1:43">
      <c r="A3820">
        <v>2951</v>
      </c>
      <c r="B3820">
        <v>3</v>
      </c>
      <c r="C3820">
        <f>_xlfn.XLOOKUP(ufc_fights_2[[#This Row],[r_fighter_id]],ufc_fighters[id],ufc_fighters[year],"xxx",0,1)</f>
        <v>1989</v>
      </c>
      <c r="D3820">
        <f>_xlfn.XLOOKUP(ufc_fights_2[[#This Row],[b_fighter_id]],ufc_fighters[id],ufc_fighters[year],"Prázdné",0,1)</f>
        <v>1981</v>
      </c>
      <c r="E3820" s="10">
        <f>YEAR(ufc_fights_2[[#This Row],[date]])-ufc_fights_2[[#This Row],[r_year]]</f>
        <v>28</v>
      </c>
      <c r="F3820" s="10">
        <f>YEAR(ufc_fights_2[[#This Row],[date]])-ufc_fights_2[[#This Row],[b_year]]</f>
        <v>36</v>
      </c>
      <c r="G3820">
        <v>0</v>
      </c>
      <c r="H3820">
        <v>1</v>
      </c>
      <c r="I3820">
        <v>0.3846</v>
      </c>
      <c r="J3820">
        <v>0.6</v>
      </c>
      <c r="K3820">
        <v>0.3846</v>
      </c>
      <c r="L3820">
        <v>0.6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0</v>
      </c>
      <c r="T3820" s="2">
        <v>1.1574074074074073E-5</v>
      </c>
      <c r="U3820">
        <v>0.33329999999999999</v>
      </c>
      <c r="V3820">
        <v>0.625</v>
      </c>
      <c r="W3820">
        <v>0</v>
      </c>
      <c r="X3820">
        <v>1</v>
      </c>
      <c r="Y3820">
        <v>0</v>
      </c>
      <c r="Z3820">
        <v>0.3846</v>
      </c>
      <c r="AA3820">
        <v>0.6</v>
      </c>
      <c r="AB3820">
        <v>0</v>
      </c>
      <c r="AC3820">
        <v>0</v>
      </c>
      <c r="AD3820">
        <v>0</v>
      </c>
      <c r="AE3820">
        <v>0</v>
      </c>
      <c r="AF3820" t="s">
        <v>3910</v>
      </c>
      <c r="AG3820" s="2">
        <v>9.7222222222222219E-4</v>
      </c>
      <c r="AH3820" t="s">
        <v>3911</v>
      </c>
      <c r="AI3820">
        <v>3</v>
      </c>
      <c r="AJ3820" t="s">
        <v>3945</v>
      </c>
      <c r="AK3820" s="3">
        <v>43064</v>
      </c>
      <c r="AL3820" s="10">
        <f>YEAR(ufc_fights_2[[#This Row],[date]])</f>
        <v>2017</v>
      </c>
      <c r="AM3820" t="s">
        <v>3983</v>
      </c>
      <c r="AN3820">
        <v>59</v>
      </c>
      <c r="AO3820" t="s">
        <v>3918</v>
      </c>
      <c r="AP3820">
        <f>IF(ufc_fights_2[[#This Row],[winner]]="Red",ufc_fights_2[[#This Row],[r_fighter_id]],ufc_fights_2[[#This Row],[b_fighter_id]])</f>
        <v>3</v>
      </c>
      <c r="AQ3820" t="str">
        <f>_xlfn.XLOOKUP(ufc_fights_2[[#This Row],[winnerID]],ufc_fighters[id],ufc_fighters[fighter_name],"xxx",0,1)</f>
        <v>Shamil Abdurakhimov</v>
      </c>
    </row>
    <row r="3821" spans="1:43">
      <c r="A3821">
        <v>2294</v>
      </c>
      <c r="B3821">
        <v>2763</v>
      </c>
      <c r="C3821">
        <f>_xlfn.XLOOKUP(ufc_fights_2[[#This Row],[r_fighter_id]],ufc_fighters[id],ufc_fighters[year],"xxx",0,1)</f>
        <v>1976</v>
      </c>
      <c r="D3821">
        <f>_xlfn.XLOOKUP(ufc_fights_2[[#This Row],[b_fighter_id]],ufc_fighters[id],ufc_fighters[year],"Prázdné",0,1)</f>
        <v>1986</v>
      </c>
      <c r="E3821" s="10">
        <f>YEAR(ufc_fights_2[[#This Row],[date]])-ufc_fights_2[[#This Row],[r_year]]</f>
        <v>40</v>
      </c>
      <c r="F3821" s="10">
        <f>YEAR(ufc_fights_2[[#This Row],[date]])-ufc_fights_2[[#This Row],[b_year]]</f>
        <v>30</v>
      </c>
      <c r="G3821">
        <v>0</v>
      </c>
      <c r="H3821">
        <v>0</v>
      </c>
      <c r="I3821">
        <v>0.34710000000000002</v>
      </c>
      <c r="J3821">
        <v>0.3</v>
      </c>
      <c r="K3821">
        <v>0.34710000000000002</v>
      </c>
      <c r="L3821">
        <v>0.3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0</v>
      </c>
      <c r="T3821" s="2">
        <v>0</v>
      </c>
      <c r="U3821">
        <v>0.31580000000000003</v>
      </c>
      <c r="V3821">
        <v>0.24529999999999999</v>
      </c>
      <c r="W3821">
        <v>0.66669999999999996</v>
      </c>
      <c r="X3821">
        <v>1</v>
      </c>
      <c r="Y3821">
        <v>0.71430000000000005</v>
      </c>
      <c r="Z3821">
        <v>0.35</v>
      </c>
      <c r="AA3821">
        <v>0.29570000000000002</v>
      </c>
      <c r="AB3821">
        <v>0</v>
      </c>
      <c r="AC3821">
        <v>0.4</v>
      </c>
      <c r="AD3821">
        <v>0</v>
      </c>
      <c r="AE3821">
        <v>0</v>
      </c>
      <c r="AF3821" t="s">
        <v>3915</v>
      </c>
      <c r="AG3821" s="2">
        <v>3.472222222222222E-3</v>
      </c>
      <c r="AH3821" t="s">
        <v>3911</v>
      </c>
      <c r="AI3821">
        <v>3</v>
      </c>
      <c r="AJ3821" t="s">
        <v>3914</v>
      </c>
      <c r="AK3821" s="3">
        <v>42406</v>
      </c>
      <c r="AL3821" s="10">
        <f>YEAR(ufc_fights_2[[#This Row],[date]])</f>
        <v>2016</v>
      </c>
      <c r="AM3821" t="s">
        <v>3983</v>
      </c>
      <c r="AN3821">
        <v>1</v>
      </c>
      <c r="AO3821" t="s">
        <v>3913</v>
      </c>
      <c r="AP3821">
        <f>IF(ufc_fights_2[[#This Row],[winner]]="Red",ufc_fights_2[[#This Row],[r_fighter_id]],ufc_fights_2[[#This Row],[b_fighter_id]])</f>
        <v>2294</v>
      </c>
      <c r="AQ3821" t="str">
        <f>_xlfn.XLOOKUP(ufc_fights_2[[#This Row],[winnerID]],ufc_fighters[id],ufc_fighters[fighter_name],"xxx",0,1)</f>
        <v>Roy Nelson</v>
      </c>
    </row>
    <row r="3822" spans="1:43">
      <c r="A3822">
        <v>968</v>
      </c>
      <c r="B3822">
        <v>2294</v>
      </c>
      <c r="C3822">
        <f>_xlfn.XLOOKUP(ufc_fights_2[[#This Row],[r_fighter_id]],ufc_fighters[id],ufc_fighters[year],"xxx",0,1)</f>
        <v>1974</v>
      </c>
      <c r="D3822">
        <f>_xlfn.XLOOKUP(ufc_fights_2[[#This Row],[b_fighter_id]],ufc_fighters[id],ufc_fighters[year],"Prázdné",0,1)</f>
        <v>1976</v>
      </c>
      <c r="E3822" s="10">
        <f>YEAR(ufc_fights_2[[#This Row],[date]])-ufc_fights_2[[#This Row],[r_year]]</f>
        <v>37</v>
      </c>
      <c r="F3822" s="10">
        <f>YEAR(ufc_fights_2[[#This Row],[date]])-ufc_fights_2[[#This Row],[b_year]]</f>
        <v>35</v>
      </c>
      <c r="G3822">
        <v>0</v>
      </c>
      <c r="H3822">
        <v>0</v>
      </c>
      <c r="I3822">
        <v>0.50849999999999995</v>
      </c>
      <c r="J3822">
        <v>0.42670000000000002</v>
      </c>
      <c r="K3822">
        <v>0.56059999999999999</v>
      </c>
      <c r="L3822">
        <v>0.60340000000000005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 s="2">
        <v>3.0092592592592595E-4</v>
      </c>
      <c r="T3822" s="2">
        <v>2.9513888888888888E-3</v>
      </c>
      <c r="U3822">
        <v>0.45100000000000001</v>
      </c>
      <c r="V3822">
        <v>0.40579999999999999</v>
      </c>
      <c r="W3822">
        <v>0.875</v>
      </c>
      <c r="X3822">
        <v>0</v>
      </c>
      <c r="Y3822">
        <v>0</v>
      </c>
      <c r="Z3822">
        <v>0.38890000000000002</v>
      </c>
      <c r="AA3822">
        <v>0.22</v>
      </c>
      <c r="AB3822">
        <v>0.69569999999999999</v>
      </c>
      <c r="AC3822">
        <v>0.75</v>
      </c>
      <c r="AD3822">
        <v>0</v>
      </c>
      <c r="AE3822">
        <v>0.85709999999999997</v>
      </c>
      <c r="AF3822" t="s">
        <v>3910</v>
      </c>
      <c r="AG3822" s="2">
        <v>1.0416666666666667E-3</v>
      </c>
      <c r="AH3822" t="s">
        <v>3911</v>
      </c>
      <c r="AI3822">
        <v>3</v>
      </c>
      <c r="AJ3822" t="s">
        <v>3967</v>
      </c>
      <c r="AK3822" s="3">
        <v>40845</v>
      </c>
      <c r="AL3822" s="10">
        <f>YEAR(ufc_fights_2[[#This Row],[date]])</f>
        <v>2011</v>
      </c>
      <c r="AM3822" t="s">
        <v>3983</v>
      </c>
      <c r="AN3822">
        <v>1</v>
      </c>
      <c r="AO3822" t="s">
        <v>3918</v>
      </c>
      <c r="AP3822">
        <f>IF(ufc_fights_2[[#This Row],[winner]]="Red",ufc_fights_2[[#This Row],[r_fighter_id]],ufc_fights_2[[#This Row],[b_fighter_id]])</f>
        <v>2294</v>
      </c>
      <c r="AQ3822" t="str">
        <f>_xlfn.XLOOKUP(ufc_fights_2[[#This Row],[winnerID]],ufc_fighters[id],ufc_fighters[fighter_name],"xxx",0,1)</f>
        <v>Roy Nelson</v>
      </c>
    </row>
    <row r="3823" spans="1:43">
      <c r="A3823">
        <v>2129</v>
      </c>
      <c r="B3823">
        <v>3006</v>
      </c>
      <c r="C3823">
        <f>_xlfn.XLOOKUP(ufc_fights_2[[#This Row],[r_fighter_id]],ufc_fighters[id],ufc_fighters[year],"xxx",0,1)</f>
        <v>1979</v>
      </c>
      <c r="D3823">
        <f>_xlfn.XLOOKUP(ufc_fights_2[[#This Row],[b_fighter_id]],ufc_fighters[id],ufc_fighters[year],"Prázdné",0,1)</f>
        <v>1979</v>
      </c>
      <c r="E3823" s="10">
        <f>YEAR(ufc_fights_2[[#This Row],[date]])-ufc_fights_2[[#This Row],[r_year]]</f>
        <v>25</v>
      </c>
      <c r="F3823" s="10">
        <f>YEAR(ufc_fights_2[[#This Row],[date]])-ufc_fights_2[[#This Row],[b_year]]</f>
        <v>25</v>
      </c>
      <c r="G3823">
        <v>1</v>
      </c>
      <c r="H3823">
        <v>0</v>
      </c>
      <c r="I3823">
        <v>0.63639999999999997</v>
      </c>
      <c r="J3823">
        <v>0.72</v>
      </c>
      <c r="K3823">
        <v>0.75560000000000005</v>
      </c>
      <c r="L3823">
        <v>0.83840000000000003</v>
      </c>
      <c r="M3823">
        <v>0.57140000000000002</v>
      </c>
      <c r="N3823">
        <v>0</v>
      </c>
      <c r="O3823">
        <v>2</v>
      </c>
      <c r="P3823">
        <v>0</v>
      </c>
      <c r="Q3823">
        <v>0</v>
      </c>
      <c r="R3823">
        <v>0</v>
      </c>
      <c r="S3823" s="2">
        <v>5.2777777777777779E-3</v>
      </c>
      <c r="T3823" s="2">
        <v>4.5138888888888887E-4</v>
      </c>
      <c r="U3823">
        <v>0.5625</v>
      </c>
      <c r="V3823">
        <v>0.125</v>
      </c>
      <c r="W3823">
        <v>0.875</v>
      </c>
      <c r="X3823">
        <v>0.75</v>
      </c>
      <c r="Y3823">
        <v>0</v>
      </c>
      <c r="Z3823">
        <v>0.5</v>
      </c>
      <c r="AA3823">
        <v>0.22220000000000001</v>
      </c>
      <c r="AB3823">
        <v>1</v>
      </c>
      <c r="AC3823">
        <v>1</v>
      </c>
      <c r="AD3823">
        <v>0.625</v>
      </c>
      <c r="AE3823">
        <v>1</v>
      </c>
      <c r="AF3823" t="s">
        <v>3910</v>
      </c>
      <c r="AG3823" s="2">
        <v>3.0208333333333333E-3</v>
      </c>
      <c r="AH3823" t="s">
        <v>3911</v>
      </c>
      <c r="AI3823">
        <v>3</v>
      </c>
      <c r="AJ3823" t="s">
        <v>3925</v>
      </c>
      <c r="AK3823" s="3">
        <v>38017</v>
      </c>
      <c r="AL3823" s="10">
        <f>YEAR(ufc_fights_2[[#This Row],[date]])</f>
        <v>2004</v>
      </c>
      <c r="AM3823" t="s">
        <v>3983</v>
      </c>
      <c r="AN3823">
        <v>1</v>
      </c>
      <c r="AO3823" t="s">
        <v>3913</v>
      </c>
      <c r="AP3823">
        <f>IF(ufc_fights_2[[#This Row],[winner]]="Red",ufc_fights_2[[#This Row],[r_fighter_id]],ufc_fights_2[[#This Row],[b_fighter_id]])</f>
        <v>2129</v>
      </c>
      <c r="AQ3823" t="str">
        <f>_xlfn.XLOOKUP(ufc_fights_2[[#This Row],[winnerID]],ufc_fighters[id],ufc_fighters[fighter_name],"xxx",0,1)</f>
        <v>Frank Mir</v>
      </c>
    </row>
    <row r="3824" spans="1:43">
      <c r="A3824">
        <v>382</v>
      </c>
      <c r="B3824">
        <v>369</v>
      </c>
      <c r="C3824">
        <f>_xlfn.XLOOKUP(ufc_fights_2[[#This Row],[r_fighter_id]],ufc_fighters[id],ufc_fighters[year],"xxx",0,1)</f>
        <v>1982</v>
      </c>
      <c r="D3824">
        <f>_xlfn.XLOOKUP(ufc_fights_2[[#This Row],[b_fighter_id]],ufc_fighters[id],ufc_fighters[year],"Prázdné",0,1)</f>
        <v>1983</v>
      </c>
      <c r="E3824" s="10">
        <f>YEAR(ufc_fights_2[[#This Row],[date]])-ufc_fights_2[[#This Row],[r_year]]</f>
        <v>29</v>
      </c>
      <c r="F3824" s="10">
        <f>YEAR(ufc_fights_2[[#This Row],[date]])-ufc_fights_2[[#This Row],[b_year]]</f>
        <v>28</v>
      </c>
      <c r="G3824">
        <v>0</v>
      </c>
      <c r="H3824">
        <v>0</v>
      </c>
      <c r="I3824">
        <v>0.4839</v>
      </c>
      <c r="J3824">
        <v>0.38600000000000001</v>
      </c>
      <c r="K3824">
        <v>0.53769999999999996</v>
      </c>
      <c r="L3824">
        <v>0.63729999999999998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 s="2">
        <v>4.7222222222222223E-3</v>
      </c>
      <c r="T3824" s="2">
        <v>2.7777777777777778E-4</v>
      </c>
      <c r="U3824">
        <v>0.34289999999999998</v>
      </c>
      <c r="V3824">
        <v>0.27910000000000001</v>
      </c>
      <c r="W3824">
        <v>0.75</v>
      </c>
      <c r="X3824">
        <v>0.94740000000000002</v>
      </c>
      <c r="Y3824">
        <v>0.66669999999999996</v>
      </c>
      <c r="Z3824">
        <v>0.39679999999999999</v>
      </c>
      <c r="AA3824">
        <v>0.33329999999999999</v>
      </c>
      <c r="AB3824">
        <v>0.8</v>
      </c>
      <c r="AC3824">
        <v>0.83330000000000004</v>
      </c>
      <c r="AD3824">
        <v>0.6</v>
      </c>
      <c r="AE3824">
        <v>0</v>
      </c>
      <c r="AF3824" t="s">
        <v>3915</v>
      </c>
      <c r="AG3824" s="2">
        <v>3.472222222222222E-3</v>
      </c>
      <c r="AH3824" t="s">
        <v>3911</v>
      </c>
      <c r="AI3824">
        <v>3</v>
      </c>
      <c r="AJ3824" t="s">
        <v>3974</v>
      </c>
      <c r="AK3824" s="3">
        <v>40810</v>
      </c>
      <c r="AL3824" s="10">
        <f>YEAR(ufc_fights_2[[#This Row],[date]])</f>
        <v>2011</v>
      </c>
      <c r="AM3824" t="s">
        <v>3983</v>
      </c>
      <c r="AN3824">
        <v>74</v>
      </c>
      <c r="AO3824" t="s">
        <v>3913</v>
      </c>
      <c r="AP3824">
        <f>IF(ufc_fights_2[[#This Row],[winner]]="Red",ufc_fights_2[[#This Row],[r_fighter_id]],ufc_fights_2[[#This Row],[b_fighter_id]])</f>
        <v>382</v>
      </c>
      <c r="AQ3824" t="str">
        <f>_xlfn.XLOOKUP(ufc_fights_2[[#This Row],[winnerID]],ufc_fighters[id],ufc_fighters[fighter_name],"xxx",0,1)</f>
        <v>Travis Browne</v>
      </c>
    </row>
    <row r="3825" spans="1:43">
      <c r="A3825">
        <v>3</v>
      </c>
      <c r="B3825">
        <v>1282</v>
      </c>
      <c r="C3825">
        <f>_xlfn.XLOOKUP(ufc_fights_2[[#This Row],[r_fighter_id]],ufc_fighters[id],ufc_fighters[year],"xxx",0,1)</f>
        <v>1981</v>
      </c>
      <c r="D3825">
        <f>_xlfn.XLOOKUP(ufc_fights_2[[#This Row],[b_fighter_id]],ufc_fighters[id],ufc_fighters[year],"Prázdné",0,1)</f>
        <v>1983</v>
      </c>
      <c r="E3825" s="10">
        <f>YEAR(ufc_fights_2[[#This Row],[date]])-ufc_fights_2[[#This Row],[r_year]]</f>
        <v>35</v>
      </c>
      <c r="F3825" s="10">
        <f>YEAR(ufc_fights_2[[#This Row],[date]])-ufc_fights_2[[#This Row],[b_year]]</f>
        <v>33</v>
      </c>
      <c r="G3825">
        <v>0</v>
      </c>
      <c r="H3825">
        <v>0</v>
      </c>
      <c r="I3825">
        <v>0.36720000000000003</v>
      </c>
      <c r="J3825">
        <v>0.3367</v>
      </c>
      <c r="K3825">
        <v>0.38519999999999999</v>
      </c>
      <c r="L3825">
        <v>0.35639999999999999</v>
      </c>
      <c r="M3825">
        <v>0.125</v>
      </c>
      <c r="N3825">
        <v>0</v>
      </c>
      <c r="O3825">
        <v>0</v>
      </c>
      <c r="P3825">
        <v>1</v>
      </c>
      <c r="Q3825">
        <v>0</v>
      </c>
      <c r="R3825">
        <v>0</v>
      </c>
      <c r="S3825" s="2">
        <v>5.0925925925925921E-4</v>
      </c>
      <c r="T3825" s="2">
        <v>3.3564814814814812E-4</v>
      </c>
      <c r="U3825">
        <v>0.23080000000000001</v>
      </c>
      <c r="V3825">
        <v>0.26579999999999998</v>
      </c>
      <c r="W3825">
        <v>0.6</v>
      </c>
      <c r="X3825">
        <v>0.74070000000000003</v>
      </c>
      <c r="Y3825">
        <v>0.71430000000000005</v>
      </c>
      <c r="Z3825">
        <v>0.36109999999999998</v>
      </c>
      <c r="AA3825">
        <v>0.28920000000000001</v>
      </c>
      <c r="AB3825">
        <v>0.4375</v>
      </c>
      <c r="AC3825">
        <v>0.6</v>
      </c>
      <c r="AD3825">
        <v>0.25</v>
      </c>
      <c r="AE3825">
        <v>0</v>
      </c>
      <c r="AF3825" t="s">
        <v>3922</v>
      </c>
      <c r="AG3825" s="2">
        <v>3.472222222222222E-3</v>
      </c>
      <c r="AH3825" t="s">
        <v>3911</v>
      </c>
      <c r="AI3825">
        <v>3</v>
      </c>
      <c r="AJ3825" t="s">
        <v>3914</v>
      </c>
      <c r="AK3825" s="3">
        <v>42644</v>
      </c>
      <c r="AL3825" s="10">
        <f>YEAR(ufc_fights_2[[#This Row],[date]])</f>
        <v>2016</v>
      </c>
      <c r="AM3825" t="s">
        <v>3983</v>
      </c>
      <c r="AN3825">
        <v>85</v>
      </c>
      <c r="AO3825" t="s">
        <v>3913</v>
      </c>
      <c r="AP3825">
        <f>IF(ufc_fights_2[[#This Row],[winner]]="Red",ufc_fights_2[[#This Row],[r_fighter_id]],ufc_fights_2[[#This Row],[b_fighter_id]])</f>
        <v>3</v>
      </c>
      <c r="AQ3825" t="str">
        <f>_xlfn.XLOOKUP(ufc_fights_2[[#This Row],[winnerID]],ufc_fighters[id],ufc_fighters[fighter_name],"xxx",0,1)</f>
        <v>Shamil Abdurakhimov</v>
      </c>
    </row>
    <row r="3826" spans="1:43">
      <c r="A3826">
        <v>382</v>
      </c>
      <c r="B3826">
        <v>2145</v>
      </c>
      <c r="C3826">
        <f>_xlfn.XLOOKUP(ufc_fights_2[[#This Row],[r_fighter_id]],ufc_fighters[id],ufc_fighters[year],"xxx",0,1)</f>
        <v>1982</v>
      </c>
      <c r="D3826">
        <f>_xlfn.XLOOKUP(ufc_fights_2[[#This Row],[b_fighter_id]],ufc_fighters[id],ufc_fighters[year],"Prázdné",0,1)</f>
        <v>1978</v>
      </c>
      <c r="E3826" s="10">
        <f>YEAR(ufc_fights_2[[#This Row],[date]])-ufc_fights_2[[#This Row],[r_year]]</f>
        <v>34</v>
      </c>
      <c r="F3826" s="10">
        <f>YEAR(ufc_fights_2[[#This Row],[date]])-ufc_fights_2[[#This Row],[b_year]]</f>
        <v>38</v>
      </c>
      <c r="G3826">
        <v>0</v>
      </c>
      <c r="H3826">
        <v>1</v>
      </c>
      <c r="I3826">
        <v>0.44740000000000002</v>
      </c>
      <c r="J3826">
        <v>0.44259999999999999</v>
      </c>
      <c r="K3826">
        <v>0.4919</v>
      </c>
      <c r="L3826">
        <v>0.4516</v>
      </c>
      <c r="M3826">
        <v>0.66669999999999996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1.9212962962962964E-3</v>
      </c>
      <c r="T3826" s="2">
        <v>0</v>
      </c>
      <c r="U3826">
        <v>0.40260000000000001</v>
      </c>
      <c r="V3826">
        <v>0.29170000000000001</v>
      </c>
      <c r="W3826">
        <v>0.54549999999999998</v>
      </c>
      <c r="X3826">
        <v>0.5</v>
      </c>
      <c r="Y3826">
        <v>1</v>
      </c>
      <c r="Z3826">
        <v>0.31940000000000002</v>
      </c>
      <c r="AA3826">
        <v>0.44640000000000002</v>
      </c>
      <c r="AB3826">
        <v>1</v>
      </c>
      <c r="AC3826">
        <v>0.4</v>
      </c>
      <c r="AD3826">
        <v>0.64100000000000001</v>
      </c>
      <c r="AE3826">
        <v>0</v>
      </c>
      <c r="AF3826" t="s">
        <v>3910</v>
      </c>
      <c r="AG3826" s="2">
        <v>2.8819444444444444E-3</v>
      </c>
      <c r="AH3826" t="s">
        <v>3911</v>
      </c>
      <c r="AI3826">
        <v>3</v>
      </c>
      <c r="AJ3826" t="s">
        <v>4000</v>
      </c>
      <c r="AK3826" s="3">
        <v>42386</v>
      </c>
      <c r="AL3826" s="10">
        <f>YEAR(ufc_fights_2[[#This Row],[date]])</f>
        <v>2016</v>
      </c>
      <c r="AM3826" t="s">
        <v>3983</v>
      </c>
      <c r="AN3826">
        <v>61</v>
      </c>
      <c r="AO3826" t="s">
        <v>3913</v>
      </c>
      <c r="AP3826">
        <f>IF(ufc_fights_2[[#This Row],[winner]]="Red",ufc_fights_2[[#This Row],[r_fighter_id]],ufc_fights_2[[#This Row],[b_fighter_id]])</f>
        <v>382</v>
      </c>
      <c r="AQ3826" t="str">
        <f>_xlfn.XLOOKUP(ufc_fights_2[[#This Row],[winnerID]],ufc_fighters[id],ufc_fighters[fighter_name],"xxx",0,1)</f>
        <v>Travis Browne</v>
      </c>
    </row>
    <row r="3827" spans="1:43">
      <c r="A3827">
        <v>2411</v>
      </c>
      <c r="B3827">
        <v>382</v>
      </c>
      <c r="C3827">
        <f>_xlfn.XLOOKUP(ufc_fights_2[[#This Row],[r_fighter_id]],ufc_fighters[id],ufc_fighters[year],"xxx",0,1)</f>
        <v>1980</v>
      </c>
      <c r="D3827">
        <f>_xlfn.XLOOKUP(ufc_fights_2[[#This Row],[b_fighter_id]],ufc_fighters[id],ufc_fighters[year],"Prázdné",0,1)</f>
        <v>1982</v>
      </c>
      <c r="E3827" s="10">
        <f>YEAR(ufc_fights_2[[#This Row],[date]])-ufc_fights_2[[#This Row],[r_year]]</f>
        <v>33</v>
      </c>
      <c r="F3827" s="10">
        <f>YEAR(ufc_fights_2[[#This Row],[date]])-ufc_fights_2[[#This Row],[b_year]]</f>
        <v>31</v>
      </c>
      <c r="G3827">
        <v>2</v>
      </c>
      <c r="H3827">
        <v>1</v>
      </c>
      <c r="I3827">
        <v>0.62119999999999997</v>
      </c>
      <c r="J3827">
        <v>0.51849999999999996</v>
      </c>
      <c r="K3827">
        <v>0.64790000000000003</v>
      </c>
      <c r="L3827">
        <v>0.51849999999999996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1.5625000000000001E-3</v>
      </c>
      <c r="T3827" s="2">
        <v>2.3148148148148147E-5</v>
      </c>
      <c r="U3827">
        <v>0.4773</v>
      </c>
      <c r="V3827">
        <v>0.42109999999999997</v>
      </c>
      <c r="W3827">
        <v>0.9</v>
      </c>
      <c r="X3827">
        <v>1</v>
      </c>
      <c r="Y3827">
        <v>0</v>
      </c>
      <c r="Z3827">
        <v>0.45450000000000002</v>
      </c>
      <c r="AA3827">
        <v>0.42859999999999998</v>
      </c>
      <c r="AB3827">
        <v>0.67569999999999997</v>
      </c>
      <c r="AC3827">
        <v>0.75</v>
      </c>
      <c r="AD3827">
        <v>0.61109999999999998</v>
      </c>
      <c r="AE3827">
        <v>1</v>
      </c>
      <c r="AF3827" t="s">
        <v>3910</v>
      </c>
      <c r="AG3827" s="2">
        <v>2.8703703703703703E-3</v>
      </c>
      <c r="AH3827" t="s">
        <v>3911</v>
      </c>
      <c r="AI3827">
        <v>3</v>
      </c>
      <c r="AJ3827" t="s">
        <v>3939</v>
      </c>
      <c r="AK3827" s="3">
        <v>41503</v>
      </c>
      <c r="AL3827" s="10">
        <f>YEAR(ufc_fights_2[[#This Row],[date]])</f>
        <v>2013</v>
      </c>
      <c r="AM3827" t="s">
        <v>3983</v>
      </c>
      <c r="AN3827">
        <v>61</v>
      </c>
      <c r="AO3827" t="s">
        <v>3918</v>
      </c>
      <c r="AP3827">
        <f>IF(ufc_fights_2[[#This Row],[winner]]="Red",ufc_fights_2[[#This Row],[r_fighter_id]],ufc_fights_2[[#This Row],[b_fighter_id]])</f>
        <v>382</v>
      </c>
      <c r="AQ3827" t="str">
        <f>_xlfn.XLOOKUP(ufc_fights_2[[#This Row],[winnerID]],ufc_fighters[id],ufc_fighters[fighter_name],"xxx",0,1)</f>
        <v>Travis Browne</v>
      </c>
    </row>
    <row r="3828" spans="1:43">
      <c r="A3828">
        <v>723</v>
      </c>
      <c r="B3828">
        <v>2119</v>
      </c>
      <c r="C3828">
        <f>_xlfn.XLOOKUP(ufc_fights_2[[#This Row],[r_fighter_id]],ufc_fighters[id],ufc_fighters[year],"xxx",0,1)</f>
        <v>1979</v>
      </c>
      <c r="D3828">
        <f>_xlfn.XLOOKUP(ufc_fights_2[[#This Row],[b_fighter_id]],ufc_fighters[id],ufc_fighters[year],"Prázdné",0,1)</f>
        <v>1987</v>
      </c>
      <c r="E3828" s="10">
        <f>YEAR(ufc_fights_2[[#This Row],[date]])-ufc_fights_2[[#This Row],[r_year]]</f>
        <v>37</v>
      </c>
      <c r="F3828" s="10">
        <f>YEAR(ufc_fights_2[[#This Row],[date]])-ufc_fights_2[[#This Row],[b_year]]</f>
        <v>29</v>
      </c>
      <c r="G3828">
        <v>0</v>
      </c>
      <c r="H3828">
        <v>0</v>
      </c>
      <c r="I3828">
        <v>0.39800000000000002</v>
      </c>
      <c r="J3828">
        <v>0.5</v>
      </c>
      <c r="K3828">
        <v>0.42159999999999997</v>
      </c>
      <c r="L3828">
        <v>0.51259999999999994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2.0601851851851853E-3</v>
      </c>
      <c r="T3828" s="2">
        <v>2.3148148148148149E-4</v>
      </c>
      <c r="U3828">
        <v>0.3049</v>
      </c>
      <c r="V3828">
        <v>0.48599999999999999</v>
      </c>
      <c r="W3828">
        <v>0.81820000000000004</v>
      </c>
      <c r="X3828">
        <v>1</v>
      </c>
      <c r="Y3828">
        <v>1</v>
      </c>
      <c r="Z3828">
        <v>0.36259999999999998</v>
      </c>
      <c r="AA3828">
        <v>0.47</v>
      </c>
      <c r="AB3828">
        <v>0.85709999999999997</v>
      </c>
      <c r="AC3828">
        <v>0.64290000000000003</v>
      </c>
      <c r="AD3828">
        <v>0</v>
      </c>
      <c r="AE3828">
        <v>1</v>
      </c>
      <c r="AF3828" t="s">
        <v>3910</v>
      </c>
      <c r="AG3828" s="2">
        <v>2.7893518518518519E-3</v>
      </c>
      <c r="AH3828" t="s">
        <v>3911</v>
      </c>
      <c r="AI3828">
        <v>3</v>
      </c>
      <c r="AJ3828" t="s">
        <v>3912</v>
      </c>
      <c r="AK3828" s="3">
        <v>42519</v>
      </c>
      <c r="AL3828" s="10">
        <f>YEAR(ufc_fights_2[[#This Row],[date]])</f>
        <v>2016</v>
      </c>
      <c r="AM3828" t="s">
        <v>3983</v>
      </c>
      <c r="AN3828">
        <v>1</v>
      </c>
      <c r="AO3828" t="s">
        <v>3918</v>
      </c>
      <c r="AP3828">
        <f>IF(ufc_fights_2[[#This Row],[winner]]="Red",ufc_fights_2[[#This Row],[r_fighter_id]],ufc_fights_2[[#This Row],[b_fighter_id]])</f>
        <v>2119</v>
      </c>
      <c r="AQ3828" t="str">
        <f>_xlfn.XLOOKUP(ufc_fights_2[[#This Row],[winnerID]],ufc_fighters[id],ufc_fighters[fighter_name],"xxx",0,1)</f>
        <v>Adam Milstead</v>
      </c>
    </row>
    <row r="3829" spans="1:43">
      <c r="A3829">
        <v>382</v>
      </c>
      <c r="B3829">
        <v>1210</v>
      </c>
      <c r="C3829">
        <f>_xlfn.XLOOKUP(ufc_fights_2[[#This Row],[r_fighter_id]],ufc_fighters[id],ufc_fighters[year],"xxx",0,1)</f>
        <v>1982</v>
      </c>
      <c r="D3829">
        <f>_xlfn.XLOOKUP(ufc_fights_2[[#This Row],[b_fighter_id]],ufc_fighters[id],ufc_fighters[year],"Prázdné",0,1)</f>
        <v>1978</v>
      </c>
      <c r="E3829" s="10">
        <f>YEAR(ufc_fights_2[[#This Row],[date]])-ufc_fights_2[[#This Row],[r_year]]</f>
        <v>30</v>
      </c>
      <c r="F3829" s="10">
        <f>YEAR(ufc_fights_2[[#This Row],[date]])-ufc_fights_2[[#This Row],[b_year]]</f>
        <v>34</v>
      </c>
      <c r="G3829">
        <v>0</v>
      </c>
      <c r="H3829">
        <v>0</v>
      </c>
      <c r="I3829">
        <v>0.5</v>
      </c>
      <c r="J3829">
        <v>0</v>
      </c>
      <c r="K3829">
        <v>0.63639999999999997</v>
      </c>
      <c r="L3829">
        <v>0.6</v>
      </c>
      <c r="M3829">
        <v>0.5</v>
      </c>
      <c r="N3829">
        <v>0</v>
      </c>
      <c r="O3829">
        <v>1</v>
      </c>
      <c r="P3829">
        <v>0</v>
      </c>
      <c r="Q3829">
        <v>0</v>
      </c>
      <c r="R3829">
        <v>0</v>
      </c>
      <c r="S3829" s="2">
        <v>1.0879629629629629E-3</v>
      </c>
      <c r="T3829" s="2">
        <v>0</v>
      </c>
      <c r="U3829">
        <v>0.4</v>
      </c>
      <c r="V3829">
        <v>0</v>
      </c>
      <c r="W3829">
        <v>0.5</v>
      </c>
      <c r="X3829">
        <v>1</v>
      </c>
      <c r="Y3829">
        <v>0</v>
      </c>
      <c r="Z3829">
        <v>0.4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 t="s">
        <v>3933</v>
      </c>
      <c r="AG3829" s="2">
        <v>1.724537037037037E-3</v>
      </c>
      <c r="AH3829" t="s">
        <v>3911</v>
      </c>
      <c r="AI3829">
        <v>3</v>
      </c>
      <c r="AJ3829" t="s">
        <v>3939</v>
      </c>
      <c r="AK3829" s="3">
        <v>41020</v>
      </c>
      <c r="AL3829" s="10">
        <f>YEAR(ufc_fights_2[[#This Row],[date]])</f>
        <v>2012</v>
      </c>
      <c r="AM3829" t="s">
        <v>3983</v>
      </c>
      <c r="AN3829">
        <v>45</v>
      </c>
      <c r="AO3829" t="s">
        <v>3913</v>
      </c>
      <c r="AP3829">
        <f>IF(ufc_fights_2[[#This Row],[winner]]="Red",ufc_fights_2[[#This Row],[r_fighter_id]],ufc_fights_2[[#This Row],[b_fighter_id]])</f>
        <v>382</v>
      </c>
      <c r="AQ3829" t="str">
        <f>_xlfn.XLOOKUP(ufc_fights_2[[#This Row],[winnerID]],ufc_fighters[id],ufc_fighters[fighter_name],"xxx",0,1)</f>
        <v>Travis Browne</v>
      </c>
    </row>
    <row r="3830" spans="1:43">
      <c r="A3830">
        <v>807</v>
      </c>
      <c r="B3830">
        <v>3359</v>
      </c>
      <c r="C3830">
        <f>_xlfn.XLOOKUP(ufc_fights_2[[#This Row],[r_fighter_id]],ufc_fighters[id],ufc_fighters[year],"xxx",0,1)</f>
        <v>1984</v>
      </c>
      <c r="D3830">
        <f>_xlfn.XLOOKUP(ufc_fights_2[[#This Row],[b_fighter_id]],ufc_fighters[id],ufc_fighters[year],"Prázdné",0,1)</f>
        <v>1982</v>
      </c>
      <c r="E3830" s="10">
        <f>YEAR(ufc_fights_2[[#This Row],[date]])-ufc_fights_2[[#This Row],[r_year]]</f>
        <v>28</v>
      </c>
      <c r="F3830" s="10">
        <f>YEAR(ufc_fights_2[[#This Row],[date]])-ufc_fights_2[[#This Row],[b_year]]</f>
        <v>30</v>
      </c>
      <c r="G3830">
        <v>0</v>
      </c>
      <c r="H3830">
        <v>1</v>
      </c>
      <c r="I3830">
        <v>0.41610000000000003</v>
      </c>
      <c r="J3830">
        <v>0.4955</v>
      </c>
      <c r="K3830">
        <v>0.4521</v>
      </c>
      <c r="L3830">
        <v>0.61950000000000005</v>
      </c>
      <c r="M3830">
        <v>0</v>
      </c>
      <c r="N3830">
        <v>0.33329999999999999</v>
      </c>
      <c r="O3830">
        <v>0</v>
      </c>
      <c r="P3830">
        <v>0</v>
      </c>
      <c r="Q3830">
        <v>0</v>
      </c>
      <c r="R3830">
        <v>0</v>
      </c>
      <c r="S3830" s="2">
        <v>7.291666666666667E-4</v>
      </c>
      <c r="T3830" s="2">
        <v>9.6643518518518511E-3</v>
      </c>
      <c r="U3830">
        <v>0.31369999999999998</v>
      </c>
      <c r="V3830">
        <v>0.4249</v>
      </c>
      <c r="W3830">
        <v>0.71430000000000005</v>
      </c>
      <c r="X3830">
        <v>0</v>
      </c>
      <c r="Y3830">
        <v>1</v>
      </c>
      <c r="Z3830">
        <v>0.36749999999999999</v>
      </c>
      <c r="AA3830">
        <v>0.28689999999999999</v>
      </c>
      <c r="AB3830">
        <v>0.7</v>
      </c>
      <c r="AC3830">
        <v>0.73580000000000001</v>
      </c>
      <c r="AD3830">
        <v>0</v>
      </c>
      <c r="AE3830">
        <v>0.75509999999999999</v>
      </c>
      <c r="AF3830" t="s">
        <v>3915</v>
      </c>
      <c r="AG3830" s="2">
        <v>3.472222222222222E-3</v>
      </c>
      <c r="AH3830" t="s">
        <v>3927</v>
      </c>
      <c r="AI3830">
        <v>5</v>
      </c>
      <c r="AJ3830" t="s">
        <v>3914</v>
      </c>
      <c r="AK3830" s="3">
        <v>41272</v>
      </c>
      <c r="AL3830" s="10">
        <f>YEAR(ufc_fights_2[[#This Row],[date]])</f>
        <v>2012</v>
      </c>
      <c r="AM3830" t="s">
        <v>3983</v>
      </c>
      <c r="AN3830">
        <v>1</v>
      </c>
      <c r="AO3830" t="s">
        <v>3918</v>
      </c>
      <c r="AP3830">
        <f>IF(ufc_fights_2[[#This Row],[winner]]="Red",ufc_fights_2[[#This Row],[r_fighter_id]],ufc_fights_2[[#This Row],[b_fighter_id]])</f>
        <v>3359</v>
      </c>
      <c r="AQ3830" t="str">
        <f>_xlfn.XLOOKUP(ufc_fights_2[[#This Row],[winnerID]],ufc_fighters[id],ufc_fighters[fighter_name],"xxx",0,1)</f>
        <v>Cain Velasquez</v>
      </c>
    </row>
    <row r="3831" spans="1:43">
      <c r="A3831">
        <v>382</v>
      </c>
      <c r="B3831">
        <v>1140</v>
      </c>
      <c r="C3831">
        <f>_xlfn.XLOOKUP(ufc_fights_2[[#This Row],[r_fighter_id]],ufc_fighters[id],ufc_fighters[year],"xxx",0,1)</f>
        <v>1982</v>
      </c>
      <c r="D3831">
        <f>_xlfn.XLOOKUP(ufc_fights_2[[#This Row],[b_fighter_id]],ufc_fighters[id],ufc_fighters[year],"Prázdné",0,1)</f>
        <v>1979</v>
      </c>
      <c r="E3831" s="10">
        <f>YEAR(ufc_fights_2[[#This Row],[date]])-ufc_fights_2[[#This Row],[r_year]]</f>
        <v>31</v>
      </c>
      <c r="F3831" s="10">
        <f>YEAR(ufc_fights_2[[#This Row],[date]])-ufc_fights_2[[#This Row],[b_year]]</f>
        <v>34</v>
      </c>
      <c r="G3831">
        <v>1</v>
      </c>
      <c r="H3831">
        <v>0</v>
      </c>
      <c r="I3831">
        <v>0.9</v>
      </c>
      <c r="J3831">
        <v>1</v>
      </c>
      <c r="K3831">
        <v>0.91669999999999996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0</v>
      </c>
      <c r="T3831" s="2">
        <v>6.7129629629629625E-4</v>
      </c>
      <c r="U3831">
        <v>0.875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0</v>
      </c>
      <c r="AE3831">
        <v>0</v>
      </c>
      <c r="AF3831" t="s">
        <v>3910</v>
      </c>
      <c r="AG3831" s="2">
        <v>8.2175925925925927E-4</v>
      </c>
      <c r="AH3831" t="s">
        <v>3911</v>
      </c>
      <c r="AI3831">
        <v>3</v>
      </c>
      <c r="AJ3831" t="s">
        <v>3912</v>
      </c>
      <c r="AK3831" s="3">
        <v>41377</v>
      </c>
      <c r="AL3831" s="10">
        <f>YEAR(ufc_fights_2[[#This Row],[date]])</f>
        <v>2013</v>
      </c>
      <c r="AM3831" t="s">
        <v>3983</v>
      </c>
      <c r="AN3831">
        <v>1</v>
      </c>
      <c r="AO3831" t="s">
        <v>3913</v>
      </c>
      <c r="AP3831">
        <f>IF(ufc_fights_2[[#This Row],[winner]]="Red",ufc_fights_2[[#This Row],[r_fighter_id]],ufc_fights_2[[#This Row],[b_fighter_id]])</f>
        <v>382</v>
      </c>
      <c r="AQ3831" t="str">
        <f>_xlfn.XLOOKUP(ufc_fights_2[[#This Row],[winnerID]],ufc_fighters[id],ufc_fighters[fighter_name],"xxx",0,1)</f>
        <v>Travis Browne</v>
      </c>
    </row>
    <row r="3832" spans="1:43">
      <c r="A3832">
        <v>3359</v>
      </c>
      <c r="B3832">
        <v>2769</v>
      </c>
      <c r="C3832">
        <f>_xlfn.XLOOKUP(ufc_fights_2[[#This Row],[r_fighter_id]],ufc_fighters[id],ufc_fighters[year],"xxx",0,1)</f>
        <v>1982</v>
      </c>
      <c r="D3832">
        <f>_xlfn.XLOOKUP(ufc_fights_2[[#This Row],[b_fighter_id]],ufc_fighters[id],ufc_fighters[year],"Prázdné",0,1)</f>
        <v>1981</v>
      </c>
      <c r="E3832" s="10">
        <f>YEAR(ufc_fights_2[[#This Row],[date]])-ufc_fights_2[[#This Row],[r_year]]</f>
        <v>27</v>
      </c>
      <c r="F3832" s="10">
        <f>YEAR(ufc_fights_2[[#This Row],[date]])-ufc_fights_2[[#This Row],[b_year]]</f>
        <v>28</v>
      </c>
      <c r="G3832">
        <v>0</v>
      </c>
      <c r="H3832">
        <v>0</v>
      </c>
      <c r="I3832">
        <v>0.65259999999999996</v>
      </c>
      <c r="J3832">
        <v>0.1429</v>
      </c>
      <c r="K3832">
        <v>0.70589999999999997</v>
      </c>
      <c r="L3832">
        <v>0.1429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3.2175925925925926E-3</v>
      </c>
      <c r="T3832" s="2">
        <v>0</v>
      </c>
      <c r="U3832">
        <v>0.62919999999999998</v>
      </c>
      <c r="V3832">
        <v>0.1429</v>
      </c>
      <c r="W3832">
        <v>1</v>
      </c>
      <c r="X3832">
        <v>1</v>
      </c>
      <c r="Y3832">
        <v>0</v>
      </c>
      <c r="Z3832">
        <v>0.47620000000000001</v>
      </c>
      <c r="AA3832">
        <v>0.15790000000000001</v>
      </c>
      <c r="AB3832">
        <v>0</v>
      </c>
      <c r="AC3832">
        <v>0</v>
      </c>
      <c r="AD3832">
        <v>0.71230000000000004</v>
      </c>
      <c r="AE3832">
        <v>0</v>
      </c>
      <c r="AF3832" t="s">
        <v>3910</v>
      </c>
      <c r="AG3832" s="2">
        <v>6.7129629629629625E-4</v>
      </c>
      <c r="AH3832" t="s">
        <v>3911</v>
      </c>
      <c r="AI3832">
        <v>3</v>
      </c>
      <c r="AJ3832" t="s">
        <v>3967</v>
      </c>
      <c r="AK3832" s="3">
        <v>40110</v>
      </c>
      <c r="AL3832" s="10">
        <f>YEAR(ufc_fights_2[[#This Row],[date]])</f>
        <v>2009</v>
      </c>
      <c r="AM3832" t="s">
        <v>3983</v>
      </c>
      <c r="AN3832">
        <v>2</v>
      </c>
      <c r="AO3832" t="s">
        <v>3913</v>
      </c>
      <c r="AP3832">
        <f>IF(ufc_fights_2[[#This Row],[winner]]="Red",ufc_fights_2[[#This Row],[r_fighter_id]],ufc_fights_2[[#This Row],[b_fighter_id]])</f>
        <v>3359</v>
      </c>
      <c r="AQ3832" t="str">
        <f>_xlfn.XLOOKUP(ufc_fights_2[[#This Row],[winnerID]],ufc_fighters[id],ufc_fighters[fighter_name],"xxx",0,1)</f>
        <v>Cain Velasquez</v>
      </c>
    </row>
    <row r="3833" spans="1:43">
      <c r="A3833">
        <v>1123</v>
      </c>
      <c r="B3833">
        <v>3091</v>
      </c>
      <c r="C3833">
        <f>_xlfn.XLOOKUP(ufc_fights_2[[#This Row],[r_fighter_id]],ufc_fighters[id],ufc_fighters[year],"xxx",0,1)</f>
        <v>1983</v>
      </c>
      <c r="D3833">
        <f>_xlfn.XLOOKUP(ufc_fights_2[[#This Row],[b_fighter_id]],ufc_fighters[id],ufc_fighters[year],"Prázdné",0,1)</f>
        <v>1990</v>
      </c>
      <c r="E3833" s="10">
        <f>YEAR(ufc_fights_2[[#This Row],[date]])-ufc_fights_2[[#This Row],[r_year]]</f>
        <v>34</v>
      </c>
      <c r="F3833" s="10">
        <f>YEAR(ufc_fights_2[[#This Row],[date]])-ufc_fights_2[[#This Row],[b_year]]</f>
        <v>27</v>
      </c>
      <c r="G3833">
        <v>0</v>
      </c>
      <c r="H3833">
        <v>0</v>
      </c>
      <c r="I3833">
        <v>0.55089999999999995</v>
      </c>
      <c r="J3833">
        <v>0.375</v>
      </c>
      <c r="K3833">
        <v>0.56820000000000004</v>
      </c>
      <c r="L3833">
        <v>0.46250000000000002</v>
      </c>
      <c r="M3833">
        <v>0</v>
      </c>
      <c r="N3833">
        <v>0.5</v>
      </c>
      <c r="O3833">
        <v>0</v>
      </c>
      <c r="P3833">
        <v>0</v>
      </c>
      <c r="Q3833">
        <v>0</v>
      </c>
      <c r="R3833">
        <v>0</v>
      </c>
      <c r="S3833" s="2">
        <v>8.4490740740740739E-4</v>
      </c>
      <c r="T3833" s="2">
        <v>7.407407407407407E-4</v>
      </c>
      <c r="U3833">
        <v>0.45050000000000001</v>
      </c>
      <c r="V3833">
        <v>0.29199999999999998</v>
      </c>
      <c r="W3833">
        <v>0.72499999999999998</v>
      </c>
      <c r="X3833">
        <v>0.8125</v>
      </c>
      <c r="Y3833">
        <v>0.71430000000000005</v>
      </c>
      <c r="Z3833">
        <v>0.52110000000000001</v>
      </c>
      <c r="AA3833">
        <v>0.34960000000000002</v>
      </c>
      <c r="AB3833">
        <v>0.72</v>
      </c>
      <c r="AC3833">
        <v>0.61539999999999995</v>
      </c>
      <c r="AD3833">
        <v>0</v>
      </c>
      <c r="AE3833">
        <v>0</v>
      </c>
      <c r="AF3833" t="s">
        <v>3915</v>
      </c>
      <c r="AG3833" s="2">
        <v>3.472222222222222E-3</v>
      </c>
      <c r="AH3833" t="s">
        <v>3911</v>
      </c>
      <c r="AI3833">
        <v>3</v>
      </c>
      <c r="AJ3833" t="s">
        <v>3912</v>
      </c>
      <c r="AK3833" s="3">
        <v>42798</v>
      </c>
      <c r="AL3833" s="10">
        <f>YEAR(ufc_fights_2[[#This Row],[date]])</f>
        <v>2017</v>
      </c>
      <c r="AM3833" t="s">
        <v>3983</v>
      </c>
      <c r="AN3833">
        <v>1</v>
      </c>
      <c r="AO3833" t="s">
        <v>3913</v>
      </c>
      <c r="AP3833">
        <f>IF(ufc_fights_2[[#This Row],[winner]]="Red",ufc_fights_2[[#This Row],[r_fighter_id]],ufc_fights_2[[#This Row],[b_fighter_id]])</f>
        <v>1123</v>
      </c>
      <c r="AQ3833" t="str">
        <f>_xlfn.XLOOKUP(ufc_fights_2[[#This Row],[winnerID]],ufc_fighters[id],ufc_fighters[fighter_name],"xxx",0,1)</f>
        <v>Mark Godbeer</v>
      </c>
    </row>
    <row r="3834" spans="1:43">
      <c r="A3834">
        <v>400</v>
      </c>
      <c r="B3834">
        <v>870</v>
      </c>
      <c r="C3834">
        <f>_xlfn.XLOOKUP(ufc_fights_2[[#This Row],[r_fighter_id]],ufc_fighters[id],ufc_fighters[year],"xxx",0,1)</f>
        <v>1974</v>
      </c>
      <c r="D3834">
        <f>_xlfn.XLOOKUP(ufc_fights_2[[#This Row],[b_fighter_id]],ufc_fighters[id],ufc_fighters[year],"Prázdné",0,1)</f>
        <v>1978</v>
      </c>
      <c r="E3834" s="10">
        <f>YEAR(ufc_fights_2[[#This Row],[date]])-ufc_fights_2[[#This Row],[r_year]]</f>
        <v>31</v>
      </c>
      <c r="F3834" s="10">
        <f>YEAR(ufc_fights_2[[#This Row],[date]])-ufc_fights_2[[#This Row],[b_year]]</f>
        <v>27</v>
      </c>
      <c r="G3834">
        <v>1</v>
      </c>
      <c r="H3834">
        <v>0</v>
      </c>
      <c r="I3834">
        <v>0.44</v>
      </c>
      <c r="J3834">
        <v>0.25</v>
      </c>
      <c r="K3834">
        <v>0.46150000000000002</v>
      </c>
      <c r="L3834">
        <v>0.40539999999999998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3.4722222222222222E-5</v>
      </c>
      <c r="T3834" s="2">
        <v>9.0277777777777774E-4</v>
      </c>
      <c r="U3834">
        <v>0.31580000000000003</v>
      </c>
      <c r="V3834">
        <v>0.15790000000000001</v>
      </c>
      <c r="W3834">
        <v>1</v>
      </c>
      <c r="X3834">
        <v>0.77780000000000005</v>
      </c>
      <c r="Y3834">
        <v>0.66669999999999996</v>
      </c>
      <c r="Z3834">
        <v>0.4</v>
      </c>
      <c r="AA3834">
        <v>4.7600000000000003E-2</v>
      </c>
      <c r="AB3834">
        <v>0.75</v>
      </c>
      <c r="AC3834">
        <v>0.85709999999999997</v>
      </c>
      <c r="AD3834">
        <v>1</v>
      </c>
      <c r="AE3834">
        <v>0</v>
      </c>
      <c r="AF3834" t="s">
        <v>3910</v>
      </c>
      <c r="AG3834" s="2">
        <v>2.476851851851852E-3</v>
      </c>
      <c r="AH3834" t="s">
        <v>3911</v>
      </c>
      <c r="AI3834">
        <v>3</v>
      </c>
      <c r="AJ3834" t="s">
        <v>3967</v>
      </c>
      <c r="AK3834" s="3">
        <v>38388</v>
      </c>
      <c r="AL3834" s="10">
        <f>YEAR(ufc_fights_2[[#This Row],[date]])</f>
        <v>2005</v>
      </c>
      <c r="AM3834" t="s">
        <v>3983</v>
      </c>
      <c r="AN3834">
        <v>1</v>
      </c>
      <c r="AO3834" t="s">
        <v>3913</v>
      </c>
      <c r="AP3834">
        <f>IF(ufc_fights_2[[#This Row],[winner]]="Red",ufc_fights_2[[#This Row],[r_fighter_id]],ufc_fights_2[[#This Row],[b_fighter_id]])</f>
        <v>400</v>
      </c>
      <c r="AQ3834" t="str">
        <f>_xlfn.XLOOKUP(ufc_fights_2[[#This Row],[winnerID]],ufc_fighters[id],ufc_fighters[fighter_name],"xxx",0,1)</f>
        <v>Paul Buentello</v>
      </c>
    </row>
    <row r="3835" spans="1:43">
      <c r="A3835">
        <v>400</v>
      </c>
      <c r="B3835">
        <v>1558</v>
      </c>
      <c r="C3835">
        <f>_xlfn.XLOOKUP(ufc_fights_2[[#This Row],[r_fighter_id]],ufc_fighters[id],ufc_fighters[year],"xxx",0,1)</f>
        <v>1974</v>
      </c>
      <c r="D3835">
        <f>_xlfn.XLOOKUP(ufc_fights_2[[#This Row],[b_fighter_id]],ufc_fighters[id],ufc_fighters[year],"Prázdné",0,1)</f>
        <v>1970</v>
      </c>
      <c r="E3835" s="10">
        <f>YEAR(ufc_fights_2[[#This Row],[date]])-ufc_fights_2[[#This Row],[r_year]]</f>
        <v>31</v>
      </c>
      <c r="F3835" s="10">
        <f>YEAR(ufc_fights_2[[#This Row],[date]])-ufc_fights_2[[#This Row],[b_year]]</f>
        <v>35</v>
      </c>
      <c r="G3835">
        <v>1</v>
      </c>
      <c r="H3835">
        <v>0</v>
      </c>
      <c r="I3835">
        <v>0.46510000000000001</v>
      </c>
      <c r="J3835">
        <v>0.54549999999999998</v>
      </c>
      <c r="K3835">
        <v>0.4894</v>
      </c>
      <c r="L3835">
        <v>0.6341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 s="2">
        <v>4.6296296296296298E-4</v>
      </c>
      <c r="T3835" s="2">
        <v>9.4907407407407408E-4</v>
      </c>
      <c r="U3835">
        <v>0.34289999999999998</v>
      </c>
      <c r="V3835">
        <v>0.35289999999999999</v>
      </c>
      <c r="W3835">
        <v>1</v>
      </c>
      <c r="X3835">
        <v>0</v>
      </c>
      <c r="Y3835">
        <v>0.5</v>
      </c>
      <c r="Z3835">
        <v>0.26319999999999999</v>
      </c>
      <c r="AA3835">
        <v>0.4375</v>
      </c>
      <c r="AB3835">
        <v>0.76470000000000005</v>
      </c>
      <c r="AC3835">
        <v>0.64710000000000001</v>
      </c>
      <c r="AD3835">
        <v>0.28570000000000001</v>
      </c>
      <c r="AE3835">
        <v>0</v>
      </c>
      <c r="AF3835" t="s">
        <v>3933</v>
      </c>
      <c r="AG3835" s="2">
        <v>2.7777777777777779E-3</v>
      </c>
      <c r="AH3835" t="s">
        <v>3911</v>
      </c>
      <c r="AI3835">
        <v>3</v>
      </c>
      <c r="AJ3835" t="s">
        <v>3925</v>
      </c>
      <c r="AK3835" s="3">
        <v>38507</v>
      </c>
      <c r="AL3835" s="10">
        <f>YEAR(ufc_fights_2[[#This Row],[date]])</f>
        <v>2005</v>
      </c>
      <c r="AM3835" t="s">
        <v>3983</v>
      </c>
      <c r="AN3835">
        <v>36</v>
      </c>
      <c r="AO3835" t="s">
        <v>3913</v>
      </c>
      <c r="AP3835">
        <f>IF(ufc_fights_2[[#This Row],[winner]]="Red",ufc_fights_2[[#This Row],[r_fighter_id]],ufc_fights_2[[#This Row],[b_fighter_id]])</f>
        <v>400</v>
      </c>
      <c r="AQ3835" t="str">
        <f>_xlfn.XLOOKUP(ufc_fights_2[[#This Row],[winnerID]],ufc_fighters[id],ufc_fighters[fighter_name],"xxx",0,1)</f>
        <v>Paul Buentello</v>
      </c>
    </row>
    <row r="3836" spans="1:43">
      <c r="A3836">
        <v>2327</v>
      </c>
      <c r="B3836">
        <v>652</v>
      </c>
      <c r="C3836">
        <f>_xlfn.XLOOKUP(ufc_fights_2[[#This Row],[r_fighter_id]],ufc_fighters[id],ufc_fighters[year],"xxx",0,1)</f>
        <v>1976</v>
      </c>
      <c r="D3836">
        <f>_xlfn.XLOOKUP(ufc_fights_2[[#This Row],[b_fighter_id]],ufc_fighters[id],ufc_fighters[year],"Prázdné",0,1)</f>
        <v>1963</v>
      </c>
      <c r="E3836" s="10">
        <f>YEAR(ufc_fights_2[[#This Row],[date]])-ufc_fights_2[[#This Row],[r_year]]</f>
        <v>33</v>
      </c>
      <c r="F3836" s="10">
        <f>YEAR(ufc_fights_2[[#This Row],[date]])-ufc_fights_2[[#This Row],[b_year]]</f>
        <v>46</v>
      </c>
      <c r="G3836">
        <v>2</v>
      </c>
      <c r="H3836">
        <v>0</v>
      </c>
      <c r="I3836">
        <v>0.28120000000000001</v>
      </c>
      <c r="J3836">
        <v>0.4078</v>
      </c>
      <c r="K3836">
        <v>0.61860000000000004</v>
      </c>
      <c r="L3836">
        <v>0.51590000000000003</v>
      </c>
      <c r="M3836">
        <v>0</v>
      </c>
      <c r="N3836">
        <v>0</v>
      </c>
      <c r="O3836">
        <v>3</v>
      </c>
      <c r="P3836">
        <v>0</v>
      </c>
      <c r="Q3836">
        <v>2</v>
      </c>
      <c r="R3836">
        <v>1</v>
      </c>
      <c r="S3836" s="2">
        <v>3.8773148148148148E-3</v>
      </c>
      <c r="T3836" s="2">
        <v>2.3958333333333331E-3</v>
      </c>
      <c r="U3836">
        <v>0.23860000000000001</v>
      </c>
      <c r="V3836">
        <v>0.4</v>
      </c>
      <c r="W3836">
        <v>0.66669999999999996</v>
      </c>
      <c r="X3836">
        <v>1</v>
      </c>
      <c r="Y3836">
        <v>0.66669999999999996</v>
      </c>
      <c r="Z3836">
        <v>0.27779999999999999</v>
      </c>
      <c r="AA3836">
        <v>0.32469999999999999</v>
      </c>
      <c r="AB3836">
        <v>0.2</v>
      </c>
      <c r="AC3836">
        <v>0.625</v>
      </c>
      <c r="AD3836">
        <v>1</v>
      </c>
      <c r="AE3836">
        <v>0.7</v>
      </c>
      <c r="AF3836" t="s">
        <v>3915</v>
      </c>
      <c r="AG3836" s="2">
        <v>3.472222222222222E-3</v>
      </c>
      <c r="AH3836" t="s">
        <v>3911</v>
      </c>
      <c r="AI3836">
        <v>3</v>
      </c>
      <c r="AJ3836" t="s">
        <v>3939</v>
      </c>
      <c r="AK3836" s="3">
        <v>40054</v>
      </c>
      <c r="AL3836" s="10">
        <f>YEAR(ufc_fights_2[[#This Row],[date]])</f>
        <v>2009</v>
      </c>
      <c r="AM3836" t="s">
        <v>3983</v>
      </c>
      <c r="AN3836">
        <v>85</v>
      </c>
      <c r="AO3836" t="s">
        <v>3913</v>
      </c>
      <c r="AP3836">
        <f>IF(ufc_fights_2[[#This Row],[winner]]="Red",ufc_fights_2[[#This Row],[r_fighter_id]],ufc_fights_2[[#This Row],[b_fighter_id]])</f>
        <v>2327</v>
      </c>
      <c r="AQ3836" t="str">
        <f>_xlfn.XLOOKUP(ufc_fights_2[[#This Row],[winnerID]],ufc_fighters[id],ufc_fighters[fighter_name],"xxx",0,1)</f>
        <v>Antonio Rodrigo Nogueira</v>
      </c>
    </row>
    <row r="3837" spans="1:43">
      <c r="A3837">
        <v>2327</v>
      </c>
      <c r="B3837">
        <v>1343</v>
      </c>
      <c r="C3837">
        <f>_xlfn.XLOOKUP(ufc_fights_2[[#This Row],[r_fighter_id]],ufc_fighters[id],ufc_fighters[year],"xxx",0,1)</f>
        <v>1976</v>
      </c>
      <c r="D3837">
        <f>_xlfn.XLOOKUP(ufc_fights_2[[#This Row],[b_fighter_id]],ufc_fighters[id],ufc_fighters[year],"Prázdné",0,1)</f>
        <v>1978</v>
      </c>
      <c r="E3837" s="10">
        <f>YEAR(ufc_fights_2[[#This Row],[date]])-ufc_fights_2[[#This Row],[r_year]]</f>
        <v>31</v>
      </c>
      <c r="F3837" s="10">
        <f>YEAR(ufc_fights_2[[#This Row],[date]])-ufc_fights_2[[#This Row],[b_year]]</f>
        <v>29</v>
      </c>
      <c r="G3837">
        <v>0</v>
      </c>
      <c r="H3837">
        <v>1</v>
      </c>
      <c r="I3837">
        <v>0.45829999999999999</v>
      </c>
      <c r="J3837">
        <v>0.24410000000000001</v>
      </c>
      <c r="K3837">
        <v>0.51629999999999998</v>
      </c>
      <c r="L3837">
        <v>0.32640000000000002</v>
      </c>
      <c r="M3837">
        <v>0.8</v>
      </c>
      <c r="N3837">
        <v>0</v>
      </c>
      <c r="O3837">
        <v>2</v>
      </c>
      <c r="P3837">
        <v>0</v>
      </c>
      <c r="Q3837">
        <v>0</v>
      </c>
      <c r="R3837">
        <v>2</v>
      </c>
      <c r="S3837" s="2">
        <v>2.5578703703703705E-3</v>
      </c>
      <c r="T3837" s="2">
        <v>1.1805555555555556E-3</v>
      </c>
      <c r="U3837">
        <v>0.4037</v>
      </c>
      <c r="V3837">
        <v>0.17430000000000001</v>
      </c>
      <c r="W3837">
        <v>1</v>
      </c>
      <c r="X3837">
        <v>0</v>
      </c>
      <c r="Y3837">
        <v>0.9</v>
      </c>
      <c r="Z3837">
        <v>0.41670000000000001</v>
      </c>
      <c r="AA3837">
        <v>0.21</v>
      </c>
      <c r="AB3837">
        <v>1</v>
      </c>
      <c r="AC3837">
        <v>0.33329999999999999</v>
      </c>
      <c r="AD3837">
        <v>0.5</v>
      </c>
      <c r="AE3837">
        <v>0.41670000000000001</v>
      </c>
      <c r="AF3837" t="s">
        <v>3915</v>
      </c>
      <c r="AG3837" s="2">
        <v>3.472222222222222E-3</v>
      </c>
      <c r="AH3837" t="s">
        <v>3911</v>
      </c>
      <c r="AI3837">
        <v>3</v>
      </c>
      <c r="AJ3837" t="s">
        <v>3949</v>
      </c>
      <c r="AK3837" s="3">
        <v>39270</v>
      </c>
      <c r="AL3837" s="10">
        <f>YEAR(ufc_fights_2[[#This Row],[date]])</f>
        <v>2007</v>
      </c>
      <c r="AM3837" t="s">
        <v>3983</v>
      </c>
      <c r="AN3837">
        <v>56</v>
      </c>
      <c r="AO3837" t="s">
        <v>3913</v>
      </c>
      <c r="AP3837">
        <f>IF(ufc_fights_2[[#This Row],[winner]]="Red",ufc_fights_2[[#This Row],[r_fighter_id]],ufc_fights_2[[#This Row],[b_fighter_id]])</f>
        <v>2327</v>
      </c>
      <c r="AQ3837" t="str">
        <f>_xlfn.XLOOKUP(ufc_fights_2[[#This Row],[winnerID]],ufc_fighters[id],ufc_fighters[fighter_name],"xxx",0,1)</f>
        <v>Antonio Rodrigo Nogueira</v>
      </c>
    </row>
    <row r="3838" spans="1:43">
      <c r="A3838">
        <v>2129</v>
      </c>
      <c r="B3838">
        <v>3178</v>
      </c>
      <c r="C3838">
        <f>_xlfn.XLOOKUP(ufc_fights_2[[#This Row],[r_fighter_id]],ufc_fighters[id],ufc_fighters[year],"xxx",0,1)</f>
        <v>1979</v>
      </c>
      <c r="D3838">
        <f>_xlfn.XLOOKUP(ufc_fights_2[[#This Row],[b_fighter_id]],ufc_fighters[id],ufc_fighters[year],"Prázdné",0,1)</f>
        <v>1976</v>
      </c>
      <c r="E3838" s="10">
        <f>YEAR(ufc_fights_2[[#This Row],[date]])-ufc_fights_2[[#This Row],[r_year]]</f>
        <v>25</v>
      </c>
      <c r="F3838" s="10">
        <f>YEAR(ufc_fights_2[[#This Row],[date]])-ufc_fights_2[[#This Row],[b_year]]</f>
        <v>28</v>
      </c>
      <c r="G3838">
        <v>0</v>
      </c>
      <c r="H3838">
        <v>0</v>
      </c>
      <c r="I3838">
        <v>1</v>
      </c>
      <c r="J3838">
        <v>0.4</v>
      </c>
      <c r="K3838">
        <v>1</v>
      </c>
      <c r="L3838">
        <v>0.4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0</v>
      </c>
      <c r="S3838" s="2">
        <v>0</v>
      </c>
      <c r="T3838" s="2">
        <v>3.3564814814814812E-4</v>
      </c>
      <c r="U3838">
        <v>0</v>
      </c>
      <c r="V3838">
        <v>0.25</v>
      </c>
      <c r="W3838">
        <v>0</v>
      </c>
      <c r="X3838">
        <v>1</v>
      </c>
      <c r="Y3838">
        <v>0</v>
      </c>
      <c r="Z3838">
        <v>1</v>
      </c>
      <c r="AA3838">
        <v>0.25</v>
      </c>
      <c r="AB3838">
        <v>0</v>
      </c>
      <c r="AC3838">
        <v>1</v>
      </c>
      <c r="AD3838">
        <v>0</v>
      </c>
      <c r="AE3838">
        <v>0</v>
      </c>
      <c r="AF3838" t="s">
        <v>3933</v>
      </c>
      <c r="AG3838" s="2">
        <v>5.7870370370370367E-4</v>
      </c>
      <c r="AH3838" t="s">
        <v>3927</v>
      </c>
      <c r="AI3838">
        <v>5</v>
      </c>
      <c r="AJ3838" t="s">
        <v>3914</v>
      </c>
      <c r="AK3838" s="3">
        <v>38157</v>
      </c>
      <c r="AL3838" s="10">
        <f>YEAR(ufc_fights_2[[#This Row],[date]])</f>
        <v>2004</v>
      </c>
      <c r="AM3838" t="s">
        <v>3983</v>
      </c>
      <c r="AN3838">
        <v>1</v>
      </c>
      <c r="AO3838" t="s">
        <v>3913</v>
      </c>
      <c r="AP3838">
        <f>IF(ufc_fights_2[[#This Row],[winner]]="Red",ufc_fights_2[[#This Row],[r_fighter_id]],ufc_fights_2[[#This Row],[b_fighter_id]])</f>
        <v>2129</v>
      </c>
      <c r="AQ3838" t="str">
        <f>_xlfn.XLOOKUP(ufc_fights_2[[#This Row],[winnerID]],ufc_fighters[id],ufc_fighters[fighter_name],"xxx",0,1)</f>
        <v>Frank Mir</v>
      </c>
    </row>
    <row r="3839" spans="1:43">
      <c r="A3839">
        <v>2129</v>
      </c>
      <c r="B3839">
        <v>2294</v>
      </c>
      <c r="C3839">
        <f>_xlfn.XLOOKUP(ufc_fights_2[[#This Row],[r_fighter_id]],ufc_fighters[id],ufc_fighters[year],"xxx",0,1)</f>
        <v>1979</v>
      </c>
      <c r="D3839">
        <f>_xlfn.XLOOKUP(ufc_fights_2[[#This Row],[b_fighter_id]],ufc_fighters[id],ufc_fighters[year],"Prázdné",0,1)</f>
        <v>1976</v>
      </c>
      <c r="E3839" s="10">
        <f>YEAR(ufc_fights_2[[#This Row],[date]])-ufc_fights_2[[#This Row],[r_year]]</f>
        <v>32</v>
      </c>
      <c r="F3839" s="10">
        <f>YEAR(ufc_fights_2[[#This Row],[date]])-ufc_fights_2[[#This Row],[b_year]]</f>
        <v>35</v>
      </c>
      <c r="G3839">
        <v>0</v>
      </c>
      <c r="H3839">
        <v>0</v>
      </c>
      <c r="I3839">
        <v>0.7077</v>
      </c>
      <c r="J3839">
        <v>0.4118</v>
      </c>
      <c r="K3839">
        <v>0.79610000000000003</v>
      </c>
      <c r="L3839">
        <v>0.59740000000000004</v>
      </c>
      <c r="M3839">
        <v>0.75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5.138888888888889E-3</v>
      </c>
      <c r="T3839" s="2">
        <v>2.7777777777777779E-3</v>
      </c>
      <c r="U3839">
        <v>0.60870000000000002</v>
      </c>
      <c r="V3839">
        <v>0.3095</v>
      </c>
      <c r="W3839">
        <v>0.94120000000000004</v>
      </c>
      <c r="X3839">
        <v>1</v>
      </c>
      <c r="Y3839">
        <v>1</v>
      </c>
      <c r="Z3839">
        <v>0.60870000000000002</v>
      </c>
      <c r="AA3839">
        <v>0.39129999999999998</v>
      </c>
      <c r="AB3839">
        <v>0.6875</v>
      </c>
      <c r="AC3839">
        <v>0.42859999999999998</v>
      </c>
      <c r="AD3839">
        <v>1</v>
      </c>
      <c r="AE3839">
        <v>0</v>
      </c>
      <c r="AF3839" t="s">
        <v>3915</v>
      </c>
      <c r="AG3839" s="2">
        <v>3.472222222222222E-3</v>
      </c>
      <c r="AH3839" t="s">
        <v>3911</v>
      </c>
      <c r="AI3839">
        <v>3</v>
      </c>
      <c r="AJ3839" t="s">
        <v>3974</v>
      </c>
      <c r="AK3839" s="3">
        <v>40691</v>
      </c>
      <c r="AL3839" s="10">
        <f>YEAR(ufc_fights_2[[#This Row],[date]])</f>
        <v>2011</v>
      </c>
      <c r="AM3839" t="s">
        <v>3983</v>
      </c>
      <c r="AN3839">
        <v>1</v>
      </c>
      <c r="AO3839" t="s">
        <v>3913</v>
      </c>
      <c r="AP3839">
        <f>IF(ufc_fights_2[[#This Row],[winner]]="Red",ufc_fights_2[[#This Row],[r_fighter_id]],ufc_fights_2[[#This Row],[b_fighter_id]])</f>
        <v>2129</v>
      </c>
      <c r="AQ3839" t="str">
        <f>_xlfn.XLOOKUP(ufc_fights_2[[#This Row],[winnerID]],ufc_fighters[id],ufc_fighters[fighter_name],"xxx",0,1)</f>
        <v>Frank Mir</v>
      </c>
    </row>
    <row r="3840" spans="1:43">
      <c r="A3840">
        <v>2129</v>
      </c>
      <c r="B3840">
        <v>1806</v>
      </c>
      <c r="C3840">
        <f>_xlfn.XLOOKUP(ufc_fights_2[[#This Row],[r_fighter_id]],ufc_fighters[id],ufc_fighters[year],"xxx",0,1)</f>
        <v>1979</v>
      </c>
      <c r="D3840">
        <f>_xlfn.XLOOKUP(ufc_fights_2[[#This Row],[b_fighter_id]],ufc_fighters[id],ufc_fighters[year],"Prázdné",0,1)</f>
        <v>1977</v>
      </c>
      <c r="E3840" s="10">
        <f>YEAR(ufc_fights_2[[#This Row],[date]])-ufc_fights_2[[#This Row],[r_year]]</f>
        <v>29</v>
      </c>
      <c r="F3840" s="10">
        <f>YEAR(ufc_fights_2[[#This Row],[date]])-ufc_fights_2[[#This Row],[b_year]]</f>
        <v>31</v>
      </c>
      <c r="G3840">
        <v>0</v>
      </c>
      <c r="H3840">
        <v>0</v>
      </c>
      <c r="I3840">
        <v>0.66669999999999996</v>
      </c>
      <c r="J3840">
        <v>0.66669999999999996</v>
      </c>
      <c r="K3840">
        <v>0.66669999999999996</v>
      </c>
      <c r="L3840">
        <v>0.8</v>
      </c>
      <c r="M3840">
        <v>0</v>
      </c>
      <c r="N3840">
        <v>1</v>
      </c>
      <c r="O3840">
        <v>3</v>
      </c>
      <c r="P3840">
        <v>0</v>
      </c>
      <c r="Q3840">
        <v>0</v>
      </c>
      <c r="R3840">
        <v>0</v>
      </c>
      <c r="S3840" s="2">
        <v>0</v>
      </c>
      <c r="T3840" s="2">
        <v>7.8703703703703705E-4</v>
      </c>
      <c r="U3840">
        <v>0</v>
      </c>
      <c r="V3840">
        <v>0.66669999999999996</v>
      </c>
      <c r="W3840">
        <v>0</v>
      </c>
      <c r="X3840">
        <v>1</v>
      </c>
      <c r="Y3840">
        <v>0</v>
      </c>
      <c r="Z3840">
        <v>0.66669999999999996</v>
      </c>
      <c r="AA3840">
        <v>1</v>
      </c>
      <c r="AB3840">
        <v>0</v>
      </c>
      <c r="AC3840">
        <v>0</v>
      </c>
      <c r="AD3840">
        <v>0</v>
      </c>
      <c r="AE3840">
        <v>0.6522</v>
      </c>
      <c r="AF3840" t="s">
        <v>3933</v>
      </c>
      <c r="AG3840" s="2">
        <v>1.0416666666666667E-3</v>
      </c>
      <c r="AH3840" t="s">
        <v>3911</v>
      </c>
      <c r="AI3840">
        <v>3</v>
      </c>
      <c r="AJ3840" t="s">
        <v>3967</v>
      </c>
      <c r="AK3840" s="3">
        <v>39480</v>
      </c>
      <c r="AL3840" s="10">
        <f>YEAR(ufc_fights_2[[#This Row],[date]])</f>
        <v>2008</v>
      </c>
      <c r="AM3840" t="s">
        <v>3983</v>
      </c>
      <c r="AN3840">
        <v>1</v>
      </c>
      <c r="AO3840" t="s">
        <v>3913</v>
      </c>
      <c r="AP3840">
        <f>IF(ufc_fights_2[[#This Row],[winner]]="Red",ufc_fights_2[[#This Row],[r_fighter_id]],ufc_fights_2[[#This Row],[b_fighter_id]])</f>
        <v>2129</v>
      </c>
      <c r="AQ3840" t="str">
        <f>_xlfn.XLOOKUP(ufc_fights_2[[#This Row],[winnerID]],ufc_fighters[id],ufc_fighters[fighter_name],"xxx",0,1)</f>
        <v>Frank Mir</v>
      </c>
    </row>
    <row r="3841" spans="1:43">
      <c r="A3841">
        <v>2129</v>
      </c>
      <c r="B3841">
        <v>1272</v>
      </c>
      <c r="C3841">
        <f>_xlfn.XLOOKUP(ufc_fights_2[[#This Row],[r_fighter_id]],ufc_fighters[id],ufc_fighters[year],"xxx",0,1)</f>
        <v>1979</v>
      </c>
      <c r="D3841">
        <f>_xlfn.XLOOKUP(ufc_fights_2[[#This Row],[b_fighter_id]],ufc_fighters[id],ufc_fighters[year],"Prázdné",0,1)</f>
        <v>1976</v>
      </c>
      <c r="E3841" s="10">
        <f>YEAR(ufc_fights_2[[#This Row],[date]])-ufc_fights_2[[#This Row],[r_year]]</f>
        <v>28</v>
      </c>
      <c r="F3841" s="10">
        <f>YEAR(ufc_fights_2[[#This Row],[date]])-ufc_fights_2[[#This Row],[b_year]]</f>
        <v>31</v>
      </c>
      <c r="G3841">
        <v>0</v>
      </c>
      <c r="H3841">
        <v>0</v>
      </c>
      <c r="I3841">
        <v>0.8</v>
      </c>
      <c r="J3841">
        <v>0.33329999999999999</v>
      </c>
      <c r="K3841">
        <v>0.875</v>
      </c>
      <c r="L3841">
        <v>0.33329999999999999</v>
      </c>
      <c r="M3841">
        <v>1</v>
      </c>
      <c r="N3841">
        <v>0</v>
      </c>
      <c r="O3841">
        <v>1</v>
      </c>
      <c r="P3841">
        <v>0</v>
      </c>
      <c r="Q3841">
        <v>0</v>
      </c>
      <c r="R3841">
        <v>0</v>
      </c>
      <c r="S3841" s="2">
        <v>7.291666666666667E-4</v>
      </c>
      <c r="T3841" s="2">
        <v>2.3148148148148147E-5</v>
      </c>
      <c r="U3841">
        <v>0.66669999999999996</v>
      </c>
      <c r="V3841">
        <v>0</v>
      </c>
      <c r="W3841">
        <v>0</v>
      </c>
      <c r="X3841">
        <v>1</v>
      </c>
      <c r="Y3841">
        <v>1</v>
      </c>
      <c r="Z3841">
        <v>0.66669999999999996</v>
      </c>
      <c r="AA3841">
        <v>0.33329999999999999</v>
      </c>
      <c r="AB3841">
        <v>0</v>
      </c>
      <c r="AC3841">
        <v>0</v>
      </c>
      <c r="AD3841">
        <v>1</v>
      </c>
      <c r="AE3841">
        <v>0</v>
      </c>
      <c r="AF3841" t="s">
        <v>3933</v>
      </c>
      <c r="AG3841" s="2">
        <v>8.9120370370370373E-4</v>
      </c>
      <c r="AH3841" t="s">
        <v>3911</v>
      </c>
      <c r="AI3841">
        <v>3</v>
      </c>
      <c r="AJ3841" t="s">
        <v>3925</v>
      </c>
      <c r="AK3841" s="3">
        <v>39319</v>
      </c>
      <c r="AL3841" s="10">
        <f>YEAR(ufc_fights_2[[#This Row],[date]])</f>
        <v>2007</v>
      </c>
      <c r="AM3841" t="s">
        <v>3983</v>
      </c>
      <c r="AN3841">
        <v>1</v>
      </c>
      <c r="AO3841" t="s">
        <v>3913</v>
      </c>
      <c r="AP3841">
        <f>IF(ufc_fights_2[[#This Row],[winner]]="Red",ufc_fights_2[[#This Row],[r_fighter_id]],ufc_fights_2[[#This Row],[b_fighter_id]])</f>
        <v>2129</v>
      </c>
      <c r="AQ3841" t="str">
        <f>_xlfn.XLOOKUP(ufc_fights_2[[#This Row],[winnerID]],ufc_fighters[id],ufc_fighters[fighter_name],"xxx",0,1)</f>
        <v>Frank Mir</v>
      </c>
    </row>
    <row r="3842" spans="1:43">
      <c r="A3842">
        <v>2327</v>
      </c>
      <c r="B3842">
        <v>1328</v>
      </c>
      <c r="C3842">
        <f>_xlfn.XLOOKUP(ufc_fights_2[[#This Row],[r_fighter_id]],ufc_fighters[id],ufc_fighters[year],"xxx",0,1)</f>
        <v>1976</v>
      </c>
      <c r="D3842">
        <f>_xlfn.XLOOKUP(ufc_fights_2[[#This Row],[b_fighter_id]],ufc_fighters[id],ufc_fighters[year],"Prázdné",0,1)</f>
        <v>1984</v>
      </c>
      <c r="E3842" s="10">
        <f>YEAR(ufc_fights_2[[#This Row],[date]])-ufc_fights_2[[#This Row],[r_year]]</f>
        <v>36</v>
      </c>
      <c r="F3842" s="10">
        <f>YEAR(ufc_fights_2[[#This Row],[date]])-ufc_fights_2[[#This Row],[b_year]]</f>
        <v>28</v>
      </c>
      <c r="G3842">
        <v>1</v>
      </c>
      <c r="H3842">
        <v>0</v>
      </c>
      <c r="I3842">
        <v>0.40820000000000001</v>
      </c>
      <c r="J3842">
        <v>0.40620000000000001</v>
      </c>
      <c r="K3842">
        <v>0.52939999999999998</v>
      </c>
      <c r="L3842">
        <v>0.42420000000000002</v>
      </c>
      <c r="M3842">
        <v>0.33329999999999999</v>
      </c>
      <c r="N3842">
        <v>1</v>
      </c>
      <c r="O3842">
        <v>3</v>
      </c>
      <c r="P3842">
        <v>0</v>
      </c>
      <c r="Q3842">
        <v>0</v>
      </c>
      <c r="R3842">
        <v>0</v>
      </c>
      <c r="S3842" s="2">
        <v>2.8356481481481483E-3</v>
      </c>
      <c r="T3842" s="2">
        <v>7.1759259259259259E-4</v>
      </c>
      <c r="U3842">
        <v>0.39579999999999999</v>
      </c>
      <c r="V3842">
        <v>0.15790000000000001</v>
      </c>
      <c r="W3842">
        <v>0</v>
      </c>
      <c r="X3842">
        <v>1</v>
      </c>
      <c r="Y3842">
        <v>1</v>
      </c>
      <c r="Z3842">
        <v>0.42499999999999999</v>
      </c>
      <c r="AA3842">
        <v>0.42309999999999998</v>
      </c>
      <c r="AB3842">
        <v>0</v>
      </c>
      <c r="AC3842">
        <v>0.33329999999999999</v>
      </c>
      <c r="AD3842">
        <v>0.42859999999999998</v>
      </c>
      <c r="AE3842">
        <v>0.33329999999999999</v>
      </c>
      <c r="AF3842" t="s">
        <v>3933</v>
      </c>
      <c r="AG3842" s="2">
        <v>3.1365740740740742E-3</v>
      </c>
      <c r="AH3842" t="s">
        <v>3911</v>
      </c>
      <c r="AI3842">
        <v>3</v>
      </c>
      <c r="AJ3842" t="s">
        <v>3939</v>
      </c>
      <c r="AK3842" s="3">
        <v>41195</v>
      </c>
      <c r="AL3842" s="10">
        <f>YEAR(ufc_fights_2[[#This Row],[date]])</f>
        <v>2012</v>
      </c>
      <c r="AM3842" t="s">
        <v>3983</v>
      </c>
      <c r="AN3842">
        <v>39</v>
      </c>
      <c r="AO3842" t="s">
        <v>3913</v>
      </c>
      <c r="AP3842">
        <f>IF(ufc_fights_2[[#This Row],[winner]]="Red",ufc_fights_2[[#This Row],[r_fighter_id]],ufc_fights_2[[#This Row],[b_fighter_id]])</f>
        <v>2327</v>
      </c>
      <c r="AQ3842" t="str">
        <f>_xlfn.XLOOKUP(ufc_fights_2[[#This Row],[winnerID]],ufc_fighters[id],ufc_fighters[fighter_name],"xxx",0,1)</f>
        <v>Antonio Rodrigo Nogueira</v>
      </c>
    </row>
    <row r="3843" spans="1:43">
      <c r="A3843">
        <v>2327</v>
      </c>
      <c r="B3843">
        <v>2892</v>
      </c>
      <c r="C3843">
        <f>_xlfn.XLOOKUP(ufc_fights_2[[#This Row],[r_fighter_id]],ufc_fighters[id],ufc_fighters[year],"xxx",0,1)</f>
        <v>1976</v>
      </c>
      <c r="D3843">
        <f>_xlfn.XLOOKUP(ufc_fights_2[[#This Row],[b_fighter_id]],ufc_fighters[id],ufc_fighters[year],"Prázdné",0,1)</f>
        <v>1983</v>
      </c>
      <c r="E3843" s="10">
        <f>YEAR(ufc_fights_2[[#This Row],[date]])-ufc_fights_2[[#This Row],[r_year]]</f>
        <v>35</v>
      </c>
      <c r="F3843" s="10">
        <f>YEAR(ufc_fights_2[[#This Row],[date]])-ufc_fights_2[[#This Row],[b_year]]</f>
        <v>28</v>
      </c>
      <c r="G3843">
        <v>1</v>
      </c>
      <c r="H3843">
        <v>0</v>
      </c>
      <c r="I3843">
        <v>0.42859999999999998</v>
      </c>
      <c r="J3843">
        <v>0.24440000000000001</v>
      </c>
      <c r="K3843">
        <v>0.45950000000000002</v>
      </c>
      <c r="L3843">
        <v>0.23910000000000001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1.9675925925925926E-4</v>
      </c>
      <c r="T3843" s="2">
        <v>2.3148148148148149E-4</v>
      </c>
      <c r="U3843">
        <v>0.3871</v>
      </c>
      <c r="V3843">
        <v>0.17949999999999999</v>
      </c>
      <c r="W3843">
        <v>0.75</v>
      </c>
      <c r="X3843">
        <v>0</v>
      </c>
      <c r="Y3843">
        <v>0.33329999999999999</v>
      </c>
      <c r="Z3843">
        <v>0.36670000000000003</v>
      </c>
      <c r="AA3843">
        <v>0.2</v>
      </c>
      <c r="AB3843">
        <v>0.75</v>
      </c>
      <c r="AC3843">
        <v>0.6</v>
      </c>
      <c r="AD3843">
        <v>1</v>
      </c>
      <c r="AE3843">
        <v>0</v>
      </c>
      <c r="AF3843" t="s">
        <v>3910</v>
      </c>
      <c r="AG3843" s="2">
        <v>2.1875000000000002E-3</v>
      </c>
      <c r="AH3843" t="s">
        <v>3911</v>
      </c>
      <c r="AI3843">
        <v>3</v>
      </c>
      <c r="AJ3843" t="s">
        <v>3914</v>
      </c>
      <c r="AK3843" s="3">
        <v>40782</v>
      </c>
      <c r="AL3843" s="10">
        <f>YEAR(ufc_fights_2[[#This Row],[date]])</f>
        <v>2011</v>
      </c>
      <c r="AM3843" t="s">
        <v>3983</v>
      </c>
      <c r="AN3843">
        <v>39</v>
      </c>
      <c r="AO3843" t="s">
        <v>3913</v>
      </c>
      <c r="AP3843">
        <f>IF(ufc_fights_2[[#This Row],[winner]]="Red",ufc_fights_2[[#This Row],[r_fighter_id]],ufc_fights_2[[#This Row],[b_fighter_id]])</f>
        <v>2327</v>
      </c>
      <c r="AQ3843" t="str">
        <f>_xlfn.XLOOKUP(ufc_fights_2[[#This Row],[winnerID]],ufc_fighters[id],ufc_fighters[fighter_name],"xxx",0,1)</f>
        <v>Antonio Rodrigo Nogueira</v>
      </c>
    </row>
    <row r="3844" spans="1:43">
      <c r="A3844">
        <v>3364</v>
      </c>
      <c r="B3844">
        <v>2129</v>
      </c>
      <c r="C3844">
        <f>_xlfn.XLOOKUP(ufc_fights_2[[#This Row],[r_fighter_id]],ufc_fighters[id],ufc_fighters[year],"xxx",0,1)</f>
        <v>1977</v>
      </c>
      <c r="D3844">
        <f>_xlfn.XLOOKUP(ufc_fights_2[[#This Row],[b_fighter_id]],ufc_fighters[id],ufc_fighters[year],"Prázdné",0,1)</f>
        <v>1979</v>
      </c>
      <c r="E3844" s="10">
        <f>YEAR(ufc_fights_2[[#This Row],[date]])-ufc_fights_2[[#This Row],[r_year]]</f>
        <v>29</v>
      </c>
      <c r="F3844" s="10">
        <f>YEAR(ufc_fights_2[[#This Row],[date]])-ufc_fights_2[[#This Row],[b_year]]</f>
        <v>27</v>
      </c>
      <c r="G3844">
        <v>0</v>
      </c>
      <c r="H3844">
        <v>0</v>
      </c>
      <c r="I3844">
        <v>0.71430000000000005</v>
      </c>
      <c r="J3844">
        <v>0.28570000000000001</v>
      </c>
      <c r="K3844">
        <v>0.70830000000000004</v>
      </c>
      <c r="L3844">
        <v>0.28570000000000001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3.9351851851851852E-4</v>
      </c>
      <c r="T3844" s="2">
        <v>0</v>
      </c>
      <c r="U3844">
        <v>0.68420000000000003</v>
      </c>
      <c r="V3844">
        <v>0.28570000000000001</v>
      </c>
      <c r="W3844">
        <v>1</v>
      </c>
      <c r="X3844">
        <v>1</v>
      </c>
      <c r="Y3844">
        <v>0</v>
      </c>
      <c r="Z3844">
        <v>0.5</v>
      </c>
      <c r="AA3844">
        <v>0.28570000000000001</v>
      </c>
      <c r="AB3844">
        <v>1</v>
      </c>
      <c r="AC3844">
        <v>0</v>
      </c>
      <c r="AD3844">
        <v>0.88890000000000002</v>
      </c>
      <c r="AE3844">
        <v>0</v>
      </c>
      <c r="AF3844" t="s">
        <v>3910</v>
      </c>
      <c r="AG3844" s="2">
        <v>7.9861111111111116E-4</v>
      </c>
      <c r="AH3844" t="s">
        <v>3911</v>
      </c>
      <c r="AI3844">
        <v>3</v>
      </c>
      <c r="AJ3844" t="s">
        <v>3967</v>
      </c>
      <c r="AK3844" s="3">
        <v>39039</v>
      </c>
      <c r="AL3844" s="10">
        <f>YEAR(ufc_fights_2[[#This Row],[date]])</f>
        <v>2006</v>
      </c>
      <c r="AM3844" t="s">
        <v>3983</v>
      </c>
      <c r="AN3844">
        <v>56</v>
      </c>
      <c r="AO3844" t="s">
        <v>3913</v>
      </c>
      <c r="AP3844">
        <f>IF(ufc_fights_2[[#This Row],[winner]]="Red",ufc_fights_2[[#This Row],[r_fighter_id]],ufc_fights_2[[#This Row],[b_fighter_id]])</f>
        <v>3364</v>
      </c>
      <c r="AQ3844" t="str">
        <f>_xlfn.XLOOKUP(ufc_fights_2[[#This Row],[winnerID]],ufc_fighters[id],ufc_fighters[fighter_name],"xxx",0,1)</f>
        <v>Brandon Vera</v>
      </c>
    </row>
    <row r="3845" spans="1:43">
      <c r="A3845">
        <v>3364</v>
      </c>
      <c r="B3845">
        <v>2975</v>
      </c>
      <c r="C3845">
        <f>_xlfn.XLOOKUP(ufc_fights_2[[#This Row],[r_fighter_id]],ufc_fighters[id],ufc_fighters[year],"xxx",0,1)</f>
        <v>1977</v>
      </c>
      <c r="D3845">
        <f>_xlfn.XLOOKUP(ufc_fights_2[[#This Row],[b_fighter_id]],ufc_fighters[id],ufc_fighters[year],"Prázdné",0,1)</f>
        <v>1974</v>
      </c>
      <c r="E3845" s="10">
        <f>YEAR(ufc_fights_2[[#This Row],[date]])-ufc_fights_2[[#This Row],[r_year]]</f>
        <v>29</v>
      </c>
      <c r="F3845" s="10">
        <f>YEAR(ufc_fights_2[[#This Row],[date]])-ufc_fights_2[[#This Row],[b_year]]</f>
        <v>32</v>
      </c>
      <c r="G3845">
        <v>0</v>
      </c>
      <c r="H3845">
        <v>0</v>
      </c>
      <c r="I3845">
        <v>0.27589999999999998</v>
      </c>
      <c r="J3845">
        <v>0.52939999999999998</v>
      </c>
      <c r="K3845">
        <v>0.27589999999999998</v>
      </c>
      <c r="L3845">
        <v>0.57889999999999997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 s="2">
        <v>0</v>
      </c>
      <c r="T3845" s="2">
        <v>4.0509259259259258E-4</v>
      </c>
      <c r="U3845">
        <v>0.15790000000000001</v>
      </c>
      <c r="V3845">
        <v>0.1111</v>
      </c>
      <c r="W3845">
        <v>0.33329999999999999</v>
      </c>
      <c r="X3845">
        <v>0.75</v>
      </c>
      <c r="Y3845">
        <v>1</v>
      </c>
      <c r="Z3845">
        <v>0.27589999999999998</v>
      </c>
      <c r="AA3845">
        <v>0.42859999999999998</v>
      </c>
      <c r="AB3845">
        <v>0</v>
      </c>
      <c r="AC3845">
        <v>1</v>
      </c>
      <c r="AD3845">
        <v>0</v>
      </c>
      <c r="AE3845">
        <v>1</v>
      </c>
      <c r="AF3845" t="s">
        <v>3933</v>
      </c>
      <c r="AG3845" s="2">
        <v>1.8402777777777777E-3</v>
      </c>
      <c r="AH3845" t="s">
        <v>3911</v>
      </c>
      <c r="AI3845">
        <v>3</v>
      </c>
      <c r="AJ3845" t="s">
        <v>3925</v>
      </c>
      <c r="AK3845" s="3">
        <v>38864</v>
      </c>
      <c r="AL3845" s="10">
        <f>YEAR(ufc_fights_2[[#This Row],[date]])</f>
        <v>2006</v>
      </c>
      <c r="AM3845" t="s">
        <v>3983</v>
      </c>
      <c r="AN3845">
        <v>2</v>
      </c>
      <c r="AO3845" t="s">
        <v>3913</v>
      </c>
      <c r="AP3845">
        <f>IF(ufc_fights_2[[#This Row],[winner]]="Red",ufc_fights_2[[#This Row],[r_fighter_id]],ufc_fights_2[[#This Row],[b_fighter_id]])</f>
        <v>3364</v>
      </c>
      <c r="AQ3845" t="str">
        <f>_xlfn.XLOOKUP(ufc_fights_2[[#This Row],[winnerID]],ufc_fighters[id],ufc_fighters[fighter_name],"xxx",0,1)</f>
        <v>Brandon Vera</v>
      </c>
    </row>
    <row r="3846" spans="1:43">
      <c r="A3846">
        <v>3364</v>
      </c>
      <c r="B3846">
        <v>2897</v>
      </c>
      <c r="C3846">
        <f>_xlfn.XLOOKUP(ufc_fights_2[[#This Row],[r_fighter_id]],ufc_fighters[id],ufc_fighters[year],"xxx",0,1)</f>
        <v>1977</v>
      </c>
      <c r="D3846">
        <f>_xlfn.XLOOKUP(ufc_fights_2[[#This Row],[b_fighter_id]],ufc_fighters[id],ufc_fighters[year],"Prázdné",0,1)</f>
        <v>1972</v>
      </c>
      <c r="E3846" s="10">
        <f>YEAR(ufc_fights_2[[#This Row],[date]])-ufc_fights_2[[#This Row],[r_year]]</f>
        <v>28</v>
      </c>
      <c r="F3846" s="10">
        <f>YEAR(ufc_fights_2[[#This Row],[date]])-ufc_fights_2[[#This Row],[b_year]]</f>
        <v>33</v>
      </c>
      <c r="G3846">
        <v>2</v>
      </c>
      <c r="H3846">
        <v>0</v>
      </c>
      <c r="I3846">
        <v>0.68289999999999995</v>
      </c>
      <c r="J3846">
        <v>0.3125</v>
      </c>
      <c r="K3846">
        <v>0.75</v>
      </c>
      <c r="L3846">
        <v>0.56000000000000005</v>
      </c>
      <c r="M3846">
        <v>0</v>
      </c>
      <c r="N3846">
        <v>0.5</v>
      </c>
      <c r="O3846">
        <v>0</v>
      </c>
      <c r="P3846">
        <v>0</v>
      </c>
      <c r="Q3846">
        <v>0</v>
      </c>
      <c r="R3846">
        <v>0</v>
      </c>
      <c r="S3846" s="2">
        <v>2.3495370370370371E-3</v>
      </c>
      <c r="T3846" s="2">
        <v>8.9120370370370373E-4</v>
      </c>
      <c r="U3846">
        <v>0.33329999999999999</v>
      </c>
      <c r="V3846">
        <v>0.29170000000000001</v>
      </c>
      <c r="W3846">
        <v>0.8125</v>
      </c>
      <c r="X3846">
        <v>0.84619999999999995</v>
      </c>
      <c r="Y3846">
        <v>0.33329999999999999</v>
      </c>
      <c r="Z3846">
        <v>0.54549999999999998</v>
      </c>
      <c r="AA3846">
        <v>0.2</v>
      </c>
      <c r="AB3846">
        <v>0.88239999999999996</v>
      </c>
      <c r="AC3846">
        <v>0.5</v>
      </c>
      <c r="AD3846">
        <v>0.5</v>
      </c>
      <c r="AE3846">
        <v>0.8</v>
      </c>
      <c r="AF3846" t="s">
        <v>3910</v>
      </c>
      <c r="AG3846" s="2">
        <v>2.3379629629629631E-3</v>
      </c>
      <c r="AH3846" t="s">
        <v>3911</v>
      </c>
      <c r="AI3846">
        <v>3</v>
      </c>
      <c r="AJ3846" t="s">
        <v>3967</v>
      </c>
      <c r="AK3846" s="3">
        <v>38628</v>
      </c>
      <c r="AL3846" s="10">
        <f>YEAR(ufc_fights_2[[#This Row],[date]])</f>
        <v>2005</v>
      </c>
      <c r="AM3846" t="s">
        <v>3983</v>
      </c>
      <c r="AN3846">
        <v>1</v>
      </c>
      <c r="AO3846" t="s">
        <v>3913</v>
      </c>
      <c r="AP3846">
        <f>IF(ufc_fights_2[[#This Row],[winner]]="Red",ufc_fights_2[[#This Row],[r_fighter_id]],ufc_fights_2[[#This Row],[b_fighter_id]])</f>
        <v>3364</v>
      </c>
      <c r="AQ3846" t="str">
        <f>_xlfn.XLOOKUP(ufc_fights_2[[#This Row],[winnerID]],ufc_fighters[id],ufc_fighters[fighter_name],"xxx",0,1)</f>
        <v>Brandon Vera</v>
      </c>
    </row>
    <row r="3847" spans="1:43">
      <c r="A3847">
        <v>3364</v>
      </c>
      <c r="B3847">
        <v>870</v>
      </c>
      <c r="C3847">
        <f>_xlfn.XLOOKUP(ufc_fights_2[[#This Row],[r_fighter_id]],ufc_fighters[id],ufc_fighters[year],"xxx",0,1)</f>
        <v>1977</v>
      </c>
      <c r="D3847">
        <f>_xlfn.XLOOKUP(ufc_fights_2[[#This Row],[b_fighter_id]],ufc_fighters[id],ufc_fighters[year],"Prázdné",0,1)</f>
        <v>1978</v>
      </c>
      <c r="E3847" s="10">
        <f>YEAR(ufc_fights_2[[#This Row],[date]])-ufc_fights_2[[#This Row],[r_year]]</f>
        <v>29</v>
      </c>
      <c r="F3847" s="10">
        <f>YEAR(ufc_fights_2[[#This Row],[date]])-ufc_fights_2[[#This Row],[b_year]]</f>
        <v>28</v>
      </c>
      <c r="G3847">
        <v>1</v>
      </c>
      <c r="H3847">
        <v>0</v>
      </c>
      <c r="I3847">
        <v>0.7</v>
      </c>
      <c r="J3847">
        <v>0.57140000000000002</v>
      </c>
      <c r="K3847">
        <v>0.7</v>
      </c>
      <c r="L3847">
        <v>0.72729999999999995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1.273148148148148E-4</v>
      </c>
      <c r="T3847" s="2">
        <v>4.0509259259259258E-4</v>
      </c>
      <c r="U3847">
        <v>0.75</v>
      </c>
      <c r="V3847">
        <v>0</v>
      </c>
      <c r="W3847">
        <v>0.66669999999999996</v>
      </c>
      <c r="X3847">
        <v>0.66669999999999996</v>
      </c>
      <c r="Y3847">
        <v>1</v>
      </c>
      <c r="Z3847">
        <v>0.57140000000000002</v>
      </c>
      <c r="AA3847">
        <v>0</v>
      </c>
      <c r="AB3847">
        <v>1</v>
      </c>
      <c r="AC3847">
        <v>1</v>
      </c>
      <c r="AD3847">
        <v>1</v>
      </c>
      <c r="AE3847">
        <v>0</v>
      </c>
      <c r="AF3847" t="s">
        <v>3910</v>
      </c>
      <c r="AG3847" s="2">
        <v>9.837962962962962E-4</v>
      </c>
      <c r="AH3847" t="s">
        <v>3911</v>
      </c>
      <c r="AI3847">
        <v>3</v>
      </c>
      <c r="AJ3847" t="s">
        <v>3939</v>
      </c>
      <c r="AK3847" s="3">
        <v>38752</v>
      </c>
      <c r="AL3847" s="10">
        <f>YEAR(ufc_fights_2[[#This Row],[date]])</f>
        <v>2006</v>
      </c>
      <c r="AM3847" t="s">
        <v>3983</v>
      </c>
      <c r="AN3847">
        <v>1</v>
      </c>
      <c r="AO3847" t="s">
        <v>3913</v>
      </c>
      <c r="AP3847">
        <f>IF(ufc_fights_2[[#This Row],[winner]]="Red",ufc_fights_2[[#This Row],[r_fighter_id]],ufc_fights_2[[#This Row],[b_fighter_id]])</f>
        <v>3364</v>
      </c>
      <c r="AQ3847" t="str">
        <f>_xlfn.XLOOKUP(ufc_fights_2[[#This Row],[winnerID]],ufc_fighters[id],ufc_fighters[fighter_name],"xxx",0,1)</f>
        <v>Brandon Vera</v>
      </c>
    </row>
    <row r="3848" spans="1:43">
      <c r="A3848">
        <v>3359</v>
      </c>
      <c r="B3848">
        <v>2203</v>
      </c>
      <c r="C3848">
        <f>_xlfn.XLOOKUP(ufc_fights_2[[#This Row],[r_fighter_id]],ufc_fighters[id],ufc_fighters[year],"xxx",0,1)</f>
        <v>1982</v>
      </c>
      <c r="D3848">
        <f>_xlfn.XLOOKUP(ufc_fights_2[[#This Row],[b_fighter_id]],ufc_fighters[id],ufc_fighters[year],"Prázdné",0,1)</f>
        <v>1979</v>
      </c>
      <c r="E3848" s="10">
        <f>YEAR(ufc_fights_2[[#This Row],[date]])-ufc_fights_2[[#This Row],[r_year]]</f>
        <v>26</v>
      </c>
      <c r="F3848" s="10">
        <f>YEAR(ufc_fights_2[[#This Row],[date]])-ufc_fights_2[[#This Row],[b_year]]</f>
        <v>29</v>
      </c>
      <c r="G3848">
        <v>3</v>
      </c>
      <c r="H3848">
        <v>0</v>
      </c>
      <c r="I3848">
        <v>0.65449999999999997</v>
      </c>
      <c r="J3848">
        <v>0.25</v>
      </c>
      <c r="K3848">
        <v>0.747</v>
      </c>
      <c r="L3848">
        <v>0.25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1.25E-3</v>
      </c>
      <c r="T3848" s="2">
        <v>0</v>
      </c>
      <c r="U3848">
        <v>0.63460000000000005</v>
      </c>
      <c r="V3848">
        <v>0.25</v>
      </c>
      <c r="W3848">
        <v>1</v>
      </c>
      <c r="X3848">
        <v>0</v>
      </c>
      <c r="Y3848">
        <v>0</v>
      </c>
      <c r="Z3848">
        <v>0.5</v>
      </c>
      <c r="AA3848">
        <v>0.25</v>
      </c>
      <c r="AB3848">
        <v>1</v>
      </c>
      <c r="AC3848">
        <v>0</v>
      </c>
      <c r="AD3848">
        <v>0.65</v>
      </c>
      <c r="AE3848">
        <v>0</v>
      </c>
      <c r="AF3848" t="s">
        <v>3910</v>
      </c>
      <c r="AG3848" s="2">
        <v>1.5046296296296296E-3</v>
      </c>
      <c r="AH3848" t="s">
        <v>3911</v>
      </c>
      <c r="AI3848">
        <v>3</v>
      </c>
      <c r="AJ3848" t="s">
        <v>3967</v>
      </c>
      <c r="AK3848" s="3">
        <v>39557</v>
      </c>
      <c r="AL3848" s="10">
        <f>YEAR(ufc_fights_2[[#This Row],[date]])</f>
        <v>2008</v>
      </c>
      <c r="AM3848" t="s">
        <v>3983</v>
      </c>
      <c r="AN3848">
        <v>92</v>
      </c>
      <c r="AO3848" t="s">
        <v>3913</v>
      </c>
      <c r="AP3848">
        <f>IF(ufc_fights_2[[#This Row],[winner]]="Red",ufc_fights_2[[#This Row],[r_fighter_id]],ufc_fights_2[[#This Row],[b_fighter_id]])</f>
        <v>3359</v>
      </c>
      <c r="AQ3848" t="str">
        <f>_xlfn.XLOOKUP(ufc_fights_2[[#This Row],[winnerID]],ufc_fighters[id],ufc_fighters[fighter_name],"xxx",0,1)</f>
        <v>Cain Velasquez</v>
      </c>
    </row>
    <row r="3849" spans="1:43">
      <c r="A3849">
        <v>2374</v>
      </c>
      <c r="B3849">
        <v>1282</v>
      </c>
      <c r="C3849">
        <f>_xlfn.XLOOKUP(ufc_fights_2[[#This Row],[r_fighter_id]],ufc_fighters[id],ufc_fighters[year],"xxx",0,1)</f>
        <v>1977</v>
      </c>
      <c r="D3849">
        <f>_xlfn.XLOOKUP(ufc_fights_2[[#This Row],[b_fighter_id]],ufc_fighters[id],ufc_fighters[year],"Prázdné",0,1)</f>
        <v>1983</v>
      </c>
      <c r="E3849" s="10">
        <f>YEAR(ufc_fights_2[[#This Row],[date]])-ufc_fights_2[[#This Row],[r_year]]</f>
        <v>42</v>
      </c>
      <c r="F3849" s="10">
        <f>YEAR(ufc_fights_2[[#This Row],[date]])-ufc_fights_2[[#This Row],[b_year]]</f>
        <v>36</v>
      </c>
      <c r="G3849">
        <v>0</v>
      </c>
      <c r="H3849">
        <v>1</v>
      </c>
      <c r="I3849">
        <v>0.33329999999999999</v>
      </c>
      <c r="J3849">
        <v>0.57140000000000002</v>
      </c>
      <c r="K3849">
        <v>0.33329999999999999</v>
      </c>
      <c r="L3849">
        <v>0.57140000000000002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0</v>
      </c>
      <c r="T3849" s="2">
        <v>1.1574074074074073E-5</v>
      </c>
      <c r="U3849">
        <v>0</v>
      </c>
      <c r="V3849">
        <v>0.4</v>
      </c>
      <c r="W3849">
        <v>1</v>
      </c>
      <c r="X3849">
        <v>0</v>
      </c>
      <c r="Y3849">
        <v>0</v>
      </c>
      <c r="Z3849">
        <v>0.33329999999999999</v>
      </c>
      <c r="AA3849">
        <v>0.4</v>
      </c>
      <c r="AB3849">
        <v>0</v>
      </c>
      <c r="AC3849">
        <v>0</v>
      </c>
      <c r="AD3849">
        <v>0</v>
      </c>
      <c r="AE3849">
        <v>1</v>
      </c>
      <c r="AF3849" t="s">
        <v>3910</v>
      </c>
      <c r="AG3849" s="2">
        <v>1.3888888888888889E-4</v>
      </c>
      <c r="AH3849" t="s">
        <v>3911</v>
      </c>
      <c r="AI3849">
        <v>3</v>
      </c>
      <c r="AJ3849" t="s">
        <v>3923</v>
      </c>
      <c r="AK3849" s="3">
        <v>43666</v>
      </c>
      <c r="AL3849" s="10">
        <f>YEAR(ufc_fights_2[[#This Row],[date]])</f>
        <v>2019</v>
      </c>
      <c r="AM3849" t="s">
        <v>3983</v>
      </c>
      <c r="AN3849">
        <v>78</v>
      </c>
      <c r="AO3849" t="s">
        <v>3918</v>
      </c>
      <c r="AP3849">
        <f>IF(ufc_fights_2[[#This Row],[winner]]="Red",ufc_fights_2[[#This Row],[r_fighter_id]],ufc_fights_2[[#This Row],[b_fighter_id]])</f>
        <v>1282</v>
      </c>
      <c r="AQ3849" t="str">
        <f>_xlfn.XLOOKUP(ufc_fights_2[[#This Row],[winnerID]],ufc_fighters[id],ufc_fighters[fighter_name],"xxx",0,1)</f>
        <v>Walt Harris</v>
      </c>
    </row>
    <row r="3850" spans="1:43">
      <c r="A3850">
        <v>1282</v>
      </c>
      <c r="B3850">
        <v>3091</v>
      </c>
      <c r="C3850">
        <f>_xlfn.XLOOKUP(ufc_fights_2[[#This Row],[r_fighter_id]],ufc_fighters[id],ufc_fighters[year],"xxx",0,1)</f>
        <v>1983</v>
      </c>
      <c r="D3850">
        <f>_xlfn.XLOOKUP(ufc_fights_2[[#This Row],[b_fighter_id]],ufc_fighters[id],ufc_fighters[year],"Prázdné",0,1)</f>
        <v>1990</v>
      </c>
      <c r="E3850" s="10">
        <f>YEAR(ufc_fights_2[[#This Row],[date]])-ufc_fights_2[[#This Row],[r_year]]</f>
        <v>35</v>
      </c>
      <c r="F3850" s="10">
        <f>YEAR(ufc_fights_2[[#This Row],[date]])-ufc_fights_2[[#This Row],[b_year]]</f>
        <v>28</v>
      </c>
      <c r="G3850">
        <v>1</v>
      </c>
      <c r="H3850">
        <v>0</v>
      </c>
      <c r="I3850">
        <v>0.36709999999999998</v>
      </c>
      <c r="J3850">
        <v>0.40479999999999999</v>
      </c>
      <c r="K3850">
        <v>0.375</v>
      </c>
      <c r="L3850">
        <v>0.40479999999999999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1.1574074074074075E-4</v>
      </c>
      <c r="T3850" s="2">
        <v>0</v>
      </c>
      <c r="U3850">
        <v>0.3115</v>
      </c>
      <c r="V3850">
        <v>5.8799999999999998E-2</v>
      </c>
      <c r="W3850">
        <v>0.42859999999999998</v>
      </c>
      <c r="X3850">
        <v>1</v>
      </c>
      <c r="Y3850">
        <v>0.91669999999999996</v>
      </c>
      <c r="Z3850">
        <v>0.2727</v>
      </c>
      <c r="AA3850">
        <v>0.40479999999999999</v>
      </c>
      <c r="AB3850">
        <v>1</v>
      </c>
      <c r="AC3850">
        <v>0</v>
      </c>
      <c r="AD3850">
        <v>0.81820000000000004</v>
      </c>
      <c r="AE3850">
        <v>0</v>
      </c>
      <c r="AF3850" t="s">
        <v>3910</v>
      </c>
      <c r="AG3850" s="2">
        <v>3.460648148148148E-3</v>
      </c>
      <c r="AH3850" t="s">
        <v>3911</v>
      </c>
      <c r="AI3850">
        <v>3</v>
      </c>
      <c r="AJ3850" t="s">
        <v>3919</v>
      </c>
      <c r="AK3850" s="3">
        <v>43252</v>
      </c>
      <c r="AL3850" s="10">
        <f>YEAR(ufc_fights_2[[#This Row],[date]])</f>
        <v>2018</v>
      </c>
      <c r="AM3850" t="s">
        <v>3983</v>
      </c>
      <c r="AN3850">
        <v>72</v>
      </c>
      <c r="AO3850" t="s">
        <v>3913</v>
      </c>
      <c r="AP3850">
        <f>IF(ufc_fights_2[[#This Row],[winner]]="Red",ufc_fights_2[[#This Row],[r_fighter_id]],ufc_fights_2[[#This Row],[b_fighter_id]])</f>
        <v>1282</v>
      </c>
      <c r="AQ3850" t="str">
        <f>_xlfn.XLOOKUP(ufc_fights_2[[#This Row],[winnerID]],ufc_fighters[id],ufc_fighters[fighter_name],"xxx",0,1)</f>
        <v>Walt Harris</v>
      </c>
    </row>
    <row r="3851" spans="1:43">
      <c r="A3851">
        <v>2129</v>
      </c>
      <c r="B3851">
        <v>968</v>
      </c>
      <c r="C3851">
        <f>_xlfn.XLOOKUP(ufc_fights_2[[#This Row],[r_fighter_id]],ufc_fighters[id],ufc_fighters[year],"xxx",0,1)</f>
        <v>1979</v>
      </c>
      <c r="D3851">
        <f>_xlfn.XLOOKUP(ufc_fights_2[[#This Row],[b_fighter_id]],ufc_fighters[id],ufc_fighters[year],"Prázdné",0,1)</f>
        <v>1974</v>
      </c>
      <c r="E3851" s="10">
        <f>YEAR(ufc_fights_2[[#This Row],[date]])-ufc_fights_2[[#This Row],[r_year]]</f>
        <v>31</v>
      </c>
      <c r="F3851" s="10">
        <f>YEAR(ufc_fights_2[[#This Row],[date]])-ufc_fights_2[[#This Row],[b_year]]</f>
        <v>36</v>
      </c>
      <c r="G3851">
        <v>1</v>
      </c>
      <c r="H3851">
        <v>0</v>
      </c>
      <c r="I3851">
        <v>0.3165</v>
      </c>
      <c r="J3851">
        <v>0.27539999999999998</v>
      </c>
      <c r="K3851">
        <v>0.45</v>
      </c>
      <c r="L3851">
        <v>0.37080000000000002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3.1134259259259257E-3</v>
      </c>
      <c r="T3851" s="2">
        <v>0</v>
      </c>
      <c r="U3851">
        <v>0.18029999999999999</v>
      </c>
      <c r="V3851">
        <v>0.19670000000000001</v>
      </c>
      <c r="W3851">
        <v>0.77780000000000005</v>
      </c>
      <c r="X3851">
        <v>0.77780000000000005</v>
      </c>
      <c r="Y3851">
        <v>0.75</v>
      </c>
      <c r="Z3851">
        <v>0.19700000000000001</v>
      </c>
      <c r="AA3851">
        <v>0.2097</v>
      </c>
      <c r="AB3851">
        <v>0.92310000000000003</v>
      </c>
      <c r="AC3851">
        <v>0.85709999999999997</v>
      </c>
      <c r="AD3851">
        <v>0</v>
      </c>
      <c r="AE3851">
        <v>0</v>
      </c>
      <c r="AF3851" t="s">
        <v>3910</v>
      </c>
      <c r="AG3851" s="2">
        <v>2.8009259259259259E-3</v>
      </c>
      <c r="AH3851" t="s">
        <v>3911</v>
      </c>
      <c r="AI3851">
        <v>3</v>
      </c>
      <c r="AJ3851" t="s">
        <v>3914</v>
      </c>
      <c r="AK3851" s="3">
        <v>40446</v>
      </c>
      <c r="AL3851" s="10">
        <f>YEAR(ufc_fights_2[[#This Row],[date]])</f>
        <v>2010</v>
      </c>
      <c r="AM3851" t="s">
        <v>3983</v>
      </c>
      <c r="AN3851">
        <v>148</v>
      </c>
      <c r="AO3851" t="s">
        <v>3913</v>
      </c>
      <c r="AP3851">
        <f>IF(ufc_fights_2[[#This Row],[winner]]="Red",ufc_fights_2[[#This Row],[r_fighter_id]],ufc_fights_2[[#This Row],[b_fighter_id]])</f>
        <v>2129</v>
      </c>
      <c r="AQ3851" t="str">
        <f>_xlfn.XLOOKUP(ufc_fights_2[[#This Row],[winnerID]],ufc_fighters[id],ufc_fighters[fighter_name],"xxx",0,1)</f>
        <v>Frank Mir</v>
      </c>
    </row>
    <row r="3852" spans="1:43">
      <c r="A3852">
        <v>3359</v>
      </c>
      <c r="B3852">
        <v>1682</v>
      </c>
      <c r="C3852">
        <f>_xlfn.XLOOKUP(ufc_fights_2[[#This Row],[r_fighter_id]],ufc_fighters[id],ufc_fighters[year],"xxx",0,1)</f>
        <v>1982</v>
      </c>
      <c r="D3852">
        <f>_xlfn.XLOOKUP(ufc_fights_2[[#This Row],[b_fighter_id]],ufc_fighters[id],ufc_fighters[year],"Prázdné",0,1)</f>
        <v>1975</v>
      </c>
      <c r="E3852" s="10">
        <f>YEAR(ufc_fights_2[[#This Row],[date]])-ufc_fights_2[[#This Row],[r_year]]</f>
        <v>27</v>
      </c>
      <c r="F3852" s="10">
        <f>YEAR(ufc_fights_2[[#This Row],[date]])-ufc_fights_2[[#This Row],[b_year]]</f>
        <v>34</v>
      </c>
      <c r="G3852">
        <v>0</v>
      </c>
      <c r="H3852">
        <v>0</v>
      </c>
      <c r="I3852">
        <v>0.54720000000000002</v>
      </c>
      <c r="J3852">
        <v>0.61760000000000004</v>
      </c>
      <c r="K3852">
        <v>0.81559999999999999</v>
      </c>
      <c r="L3852">
        <v>0.75</v>
      </c>
      <c r="M3852">
        <v>0.7</v>
      </c>
      <c r="N3852">
        <v>0.33329999999999999</v>
      </c>
      <c r="O3852">
        <v>2</v>
      </c>
      <c r="P3852">
        <v>0</v>
      </c>
      <c r="Q3852">
        <v>0</v>
      </c>
      <c r="R3852">
        <v>0</v>
      </c>
      <c r="S3852" s="2">
        <v>9.0277777777777769E-3</v>
      </c>
      <c r="T3852" s="2">
        <v>5.9027777777777778E-4</v>
      </c>
      <c r="U3852">
        <v>0.5</v>
      </c>
      <c r="V3852">
        <v>0.45829999999999999</v>
      </c>
      <c r="W3852">
        <v>0.85709999999999997</v>
      </c>
      <c r="X3852">
        <v>0</v>
      </c>
      <c r="Y3852">
        <v>1</v>
      </c>
      <c r="Z3852">
        <v>0.16669999999999999</v>
      </c>
      <c r="AA3852">
        <v>0.47060000000000002</v>
      </c>
      <c r="AB3852">
        <v>0.5</v>
      </c>
      <c r="AC3852">
        <v>0.81820000000000004</v>
      </c>
      <c r="AD3852">
        <v>0.66669999999999996</v>
      </c>
      <c r="AE3852">
        <v>0.66669999999999996</v>
      </c>
      <c r="AF3852" t="s">
        <v>3915</v>
      </c>
      <c r="AG3852" s="2">
        <v>3.472222222222222E-3</v>
      </c>
      <c r="AH3852" t="s">
        <v>3911</v>
      </c>
      <c r="AI3852">
        <v>3</v>
      </c>
      <c r="AJ3852" t="s">
        <v>3928</v>
      </c>
      <c r="AK3852" s="3">
        <v>39977</v>
      </c>
      <c r="AL3852" s="10">
        <f>YEAR(ufc_fights_2[[#This Row],[date]])</f>
        <v>2009</v>
      </c>
      <c r="AM3852" t="s">
        <v>3983</v>
      </c>
      <c r="AN3852">
        <v>91</v>
      </c>
      <c r="AO3852" t="s">
        <v>3913</v>
      </c>
      <c r="AP3852">
        <f>IF(ufc_fights_2[[#This Row],[winner]]="Red",ufc_fights_2[[#This Row],[r_fighter_id]],ufc_fights_2[[#This Row],[b_fighter_id]])</f>
        <v>3359</v>
      </c>
      <c r="AQ3852" t="str">
        <f>_xlfn.XLOOKUP(ufc_fights_2[[#This Row],[winnerID]],ufc_fighters[id],ufc_fighters[fighter_name],"xxx",0,1)</f>
        <v>Cain Velasquez</v>
      </c>
    </row>
    <row r="3853" spans="1:43">
      <c r="A3853">
        <v>3359</v>
      </c>
      <c r="B3853">
        <v>2327</v>
      </c>
      <c r="C3853">
        <f>_xlfn.XLOOKUP(ufc_fights_2[[#This Row],[r_fighter_id]],ufc_fighters[id],ufc_fighters[year],"xxx",0,1)</f>
        <v>1982</v>
      </c>
      <c r="D3853">
        <f>_xlfn.XLOOKUP(ufc_fights_2[[#This Row],[b_fighter_id]],ufc_fighters[id],ufc_fighters[year],"Prázdné",0,1)</f>
        <v>1976</v>
      </c>
      <c r="E3853" s="10">
        <f>YEAR(ufc_fights_2[[#This Row],[date]])-ufc_fights_2[[#This Row],[r_year]]</f>
        <v>28</v>
      </c>
      <c r="F3853" s="10">
        <f>YEAR(ufc_fights_2[[#This Row],[date]])-ufc_fights_2[[#This Row],[b_year]]</f>
        <v>34</v>
      </c>
      <c r="G3853">
        <v>1</v>
      </c>
      <c r="H3853">
        <v>0</v>
      </c>
      <c r="I3853">
        <v>0.5111</v>
      </c>
      <c r="J3853">
        <v>0.13639999999999999</v>
      </c>
      <c r="K3853">
        <v>0.5111</v>
      </c>
      <c r="L3853">
        <v>0.13639999999999999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3.4722222222222222E-5</v>
      </c>
      <c r="T3853" s="2">
        <v>0</v>
      </c>
      <c r="U3853">
        <v>0.48480000000000001</v>
      </c>
      <c r="V3853">
        <v>0.13639999999999999</v>
      </c>
      <c r="W3853">
        <v>0.25</v>
      </c>
      <c r="X3853">
        <v>0.75</v>
      </c>
      <c r="Y3853">
        <v>0</v>
      </c>
      <c r="Z3853">
        <v>0.42109999999999997</v>
      </c>
      <c r="AA3853">
        <v>0.13639999999999999</v>
      </c>
      <c r="AB3853">
        <v>1</v>
      </c>
      <c r="AC3853">
        <v>0</v>
      </c>
      <c r="AD3853">
        <v>1</v>
      </c>
      <c r="AE3853">
        <v>0</v>
      </c>
      <c r="AF3853" t="s">
        <v>3910</v>
      </c>
      <c r="AG3853" s="2">
        <v>1.6203703703703703E-3</v>
      </c>
      <c r="AH3853" t="s">
        <v>3911</v>
      </c>
      <c r="AI3853">
        <v>3</v>
      </c>
      <c r="AJ3853" t="s">
        <v>3914</v>
      </c>
      <c r="AK3853" s="3">
        <v>40229</v>
      </c>
      <c r="AL3853" s="10">
        <f>YEAR(ufc_fights_2[[#This Row],[date]])</f>
        <v>2010</v>
      </c>
      <c r="AM3853" t="s">
        <v>3983</v>
      </c>
      <c r="AN3853">
        <v>68</v>
      </c>
      <c r="AO3853" t="s">
        <v>3913</v>
      </c>
      <c r="AP3853">
        <f>IF(ufc_fights_2[[#This Row],[winner]]="Red",ufc_fights_2[[#This Row],[r_fighter_id]],ufc_fights_2[[#This Row],[b_fighter_id]])</f>
        <v>3359</v>
      </c>
      <c r="AQ3853" t="str">
        <f>_xlfn.XLOOKUP(ufc_fights_2[[#This Row],[winnerID]],ufc_fighters[id],ufc_fighters[fighter_name],"xxx",0,1)</f>
        <v>Cain Velasquez</v>
      </c>
    </row>
    <row r="3854" spans="1:43">
      <c r="A3854">
        <v>1806</v>
      </c>
      <c r="B3854">
        <v>3359</v>
      </c>
      <c r="C3854">
        <f>_xlfn.XLOOKUP(ufc_fights_2[[#This Row],[r_fighter_id]],ufc_fighters[id],ufc_fighters[year],"xxx",0,1)</f>
        <v>1977</v>
      </c>
      <c r="D3854">
        <f>_xlfn.XLOOKUP(ufc_fights_2[[#This Row],[b_fighter_id]],ufc_fighters[id],ufc_fighters[year],"Prázdné",0,1)</f>
        <v>1982</v>
      </c>
      <c r="E3854" s="10">
        <f>YEAR(ufc_fights_2[[#This Row],[date]])-ufc_fights_2[[#This Row],[r_year]]</f>
        <v>33</v>
      </c>
      <c r="F3854" s="10">
        <f>YEAR(ufc_fights_2[[#This Row],[date]])-ufc_fights_2[[#This Row],[b_year]]</f>
        <v>28</v>
      </c>
      <c r="G3854">
        <v>0</v>
      </c>
      <c r="H3854">
        <v>2</v>
      </c>
      <c r="I3854">
        <v>0.47370000000000001</v>
      </c>
      <c r="J3854">
        <v>0.4627</v>
      </c>
      <c r="K3854">
        <v>0.56520000000000004</v>
      </c>
      <c r="L3854">
        <v>0.57940000000000003</v>
      </c>
      <c r="M3854">
        <v>0.33329999999999999</v>
      </c>
      <c r="N3854">
        <v>0.5</v>
      </c>
      <c r="O3854">
        <v>0</v>
      </c>
      <c r="P3854">
        <v>0</v>
      </c>
      <c r="Q3854">
        <v>0</v>
      </c>
      <c r="R3854">
        <v>0</v>
      </c>
      <c r="S3854" s="2">
        <v>8.9120370370370373E-4</v>
      </c>
      <c r="T3854" s="2">
        <v>1.1805555555555556E-3</v>
      </c>
      <c r="U3854">
        <v>0.4375</v>
      </c>
      <c r="V3854">
        <v>0.45450000000000002</v>
      </c>
      <c r="W3854">
        <v>0.66669999999999996</v>
      </c>
      <c r="X3854">
        <v>0</v>
      </c>
      <c r="Y3854">
        <v>0</v>
      </c>
      <c r="Z3854">
        <v>0.35709999999999997</v>
      </c>
      <c r="AA3854">
        <v>0.36670000000000003</v>
      </c>
      <c r="AB3854">
        <v>0.8</v>
      </c>
      <c r="AC3854">
        <v>0.8</v>
      </c>
      <c r="AD3854">
        <v>0</v>
      </c>
      <c r="AE3854">
        <v>0.5</v>
      </c>
      <c r="AF3854" t="s">
        <v>3910</v>
      </c>
      <c r="AG3854" s="2">
        <v>2.9166666666666668E-3</v>
      </c>
      <c r="AH3854" t="s">
        <v>3927</v>
      </c>
      <c r="AI3854">
        <v>5</v>
      </c>
      <c r="AJ3854" t="s">
        <v>3914</v>
      </c>
      <c r="AK3854" s="3">
        <v>40474</v>
      </c>
      <c r="AL3854" s="10">
        <f>YEAR(ufc_fights_2[[#This Row],[date]])</f>
        <v>2010</v>
      </c>
      <c r="AM3854" t="s">
        <v>3983</v>
      </c>
      <c r="AN3854">
        <v>63</v>
      </c>
      <c r="AO3854" t="s">
        <v>3918</v>
      </c>
      <c r="AP3854">
        <f>IF(ufc_fights_2[[#This Row],[winner]]="Red",ufc_fights_2[[#This Row],[r_fighter_id]],ufc_fights_2[[#This Row],[b_fighter_id]])</f>
        <v>3359</v>
      </c>
      <c r="AQ3854" t="str">
        <f>_xlfn.XLOOKUP(ufc_fights_2[[#This Row],[winnerID]],ufc_fighters[id],ufc_fighters[fighter_name],"xxx",0,1)</f>
        <v>Cain Velasquez</v>
      </c>
    </row>
    <row r="3855" spans="1:43">
      <c r="A3855">
        <v>148</v>
      </c>
      <c r="B3855">
        <v>1282</v>
      </c>
      <c r="C3855">
        <f>_xlfn.XLOOKUP(ufc_fights_2[[#This Row],[r_fighter_id]],ufc_fighters[id],ufc_fighters[year],"xxx",0,1)</f>
        <v>1985</v>
      </c>
      <c r="D3855">
        <f>_xlfn.XLOOKUP(ufc_fights_2[[#This Row],[b_fighter_id]],ufc_fighters[id],ufc_fighters[year],"Prázdné",0,1)</f>
        <v>1983</v>
      </c>
      <c r="E3855" s="10">
        <f>YEAR(ufc_fights_2[[#This Row],[date]])-ufc_fights_2[[#This Row],[r_year]]</f>
        <v>32</v>
      </c>
      <c r="F3855" s="10">
        <f>YEAR(ufc_fights_2[[#This Row],[date]])-ufc_fights_2[[#This Row],[b_year]]</f>
        <v>34</v>
      </c>
      <c r="G3855">
        <v>0</v>
      </c>
      <c r="H3855">
        <v>1</v>
      </c>
      <c r="I3855">
        <v>0.1429</v>
      </c>
      <c r="J3855">
        <v>0.51219999999999999</v>
      </c>
      <c r="K3855">
        <v>0.1429</v>
      </c>
      <c r="L3855">
        <v>0.53490000000000004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0</v>
      </c>
      <c r="T3855" s="2">
        <v>2.7777777777777778E-4</v>
      </c>
      <c r="U3855">
        <v>9.0899999999999995E-2</v>
      </c>
      <c r="V3855">
        <v>0.48570000000000002</v>
      </c>
      <c r="W3855">
        <v>0.33329999999999999</v>
      </c>
      <c r="X3855">
        <v>0</v>
      </c>
      <c r="Y3855">
        <v>1</v>
      </c>
      <c r="Z3855">
        <v>0.1429</v>
      </c>
      <c r="AA3855">
        <v>0.35</v>
      </c>
      <c r="AB3855">
        <v>0</v>
      </c>
      <c r="AC3855">
        <v>0</v>
      </c>
      <c r="AD3855">
        <v>0</v>
      </c>
      <c r="AE3855">
        <v>0.66669999999999996</v>
      </c>
      <c r="AF3855" t="s">
        <v>3910</v>
      </c>
      <c r="AG3855" s="2">
        <v>1.2037037037037038E-3</v>
      </c>
      <c r="AH3855" t="s">
        <v>3911</v>
      </c>
      <c r="AI3855">
        <v>3</v>
      </c>
      <c r="AJ3855" t="s">
        <v>3946</v>
      </c>
      <c r="AK3855" s="3">
        <v>42903</v>
      </c>
      <c r="AL3855" s="10">
        <f>YEAR(ufc_fights_2[[#This Row],[date]])</f>
        <v>2017</v>
      </c>
      <c r="AM3855" t="s">
        <v>3983</v>
      </c>
      <c r="AN3855">
        <v>57</v>
      </c>
      <c r="AO3855" t="s">
        <v>3918</v>
      </c>
      <c r="AP3855">
        <f>IF(ufc_fights_2[[#This Row],[winner]]="Red",ufc_fights_2[[#This Row],[r_fighter_id]],ufc_fights_2[[#This Row],[b_fighter_id]])</f>
        <v>1282</v>
      </c>
      <c r="AQ3855" t="str">
        <f>_xlfn.XLOOKUP(ufc_fights_2[[#This Row],[winnerID]],ufc_fighters[id],ufc_fighters[fighter_name],"xxx",0,1)</f>
        <v>Walt Harris</v>
      </c>
    </row>
    <row r="3856" spans="1:43">
      <c r="A3856">
        <v>3359</v>
      </c>
      <c r="B3856">
        <v>3130</v>
      </c>
      <c r="C3856">
        <f>_xlfn.XLOOKUP(ufc_fights_2[[#This Row],[r_fighter_id]],ufc_fighters[id],ufc_fighters[year],"xxx",0,1)</f>
        <v>1982</v>
      </c>
      <c r="D3856">
        <f>_xlfn.XLOOKUP(ufc_fights_2[[#This Row],[b_fighter_id]],ufc_fighters[id],ufc_fighters[year],"Prázdné",0,1)</f>
        <v>1980</v>
      </c>
      <c r="E3856" s="10">
        <f>YEAR(ufc_fights_2[[#This Row],[date]])-ufc_fights_2[[#This Row],[r_year]]</f>
        <v>27</v>
      </c>
      <c r="F3856" s="10">
        <f>YEAR(ufc_fights_2[[#This Row],[date]])-ufc_fights_2[[#This Row],[b_year]]</f>
        <v>29</v>
      </c>
      <c r="G3856">
        <v>0</v>
      </c>
      <c r="H3856">
        <v>0</v>
      </c>
      <c r="I3856">
        <v>0.62860000000000005</v>
      </c>
      <c r="J3856">
        <v>0.17949999999999999</v>
      </c>
      <c r="K3856">
        <v>0.67759999999999998</v>
      </c>
      <c r="L3856">
        <v>0.1951</v>
      </c>
      <c r="M3856">
        <v>0.25</v>
      </c>
      <c r="N3856">
        <v>0</v>
      </c>
      <c r="O3856">
        <v>0</v>
      </c>
      <c r="P3856">
        <v>1</v>
      </c>
      <c r="Q3856">
        <v>0</v>
      </c>
      <c r="R3856">
        <v>0</v>
      </c>
      <c r="S3856" s="2">
        <v>2.4074074074074076E-3</v>
      </c>
      <c r="T3856" s="2">
        <v>4.6296296296296294E-5</v>
      </c>
      <c r="U3856">
        <v>0.48449999999999999</v>
      </c>
      <c r="V3856">
        <v>0.1389</v>
      </c>
      <c r="W3856">
        <v>0.89470000000000005</v>
      </c>
      <c r="X3856">
        <v>1</v>
      </c>
      <c r="Y3856">
        <v>0.66669999999999996</v>
      </c>
      <c r="Z3856">
        <v>0.44779999999999998</v>
      </c>
      <c r="AA3856">
        <v>0.1176</v>
      </c>
      <c r="AB3856">
        <v>0.78690000000000004</v>
      </c>
      <c r="AC3856">
        <v>0.6</v>
      </c>
      <c r="AD3856">
        <v>0.83330000000000004</v>
      </c>
      <c r="AE3856">
        <v>0</v>
      </c>
      <c r="AF3856" t="s">
        <v>3910</v>
      </c>
      <c r="AG3856" s="2">
        <v>1.7824074074074075E-3</v>
      </c>
      <c r="AH3856" t="s">
        <v>3911</v>
      </c>
      <c r="AI3856">
        <v>3</v>
      </c>
      <c r="AJ3856" t="s">
        <v>2401</v>
      </c>
      <c r="AK3856" s="3">
        <v>39851</v>
      </c>
      <c r="AL3856" s="10">
        <f>YEAR(ufc_fights_2[[#This Row],[date]])</f>
        <v>2009</v>
      </c>
      <c r="AM3856" t="s">
        <v>3983</v>
      </c>
      <c r="AN3856">
        <v>10</v>
      </c>
      <c r="AO3856" t="s">
        <v>3913</v>
      </c>
      <c r="AP3856">
        <f>IF(ufc_fights_2[[#This Row],[winner]]="Red",ufc_fights_2[[#This Row],[r_fighter_id]],ufc_fights_2[[#This Row],[b_fighter_id]])</f>
        <v>3359</v>
      </c>
      <c r="AQ3856" t="str">
        <f>_xlfn.XLOOKUP(ufc_fights_2[[#This Row],[winnerID]],ufc_fighters[id],ufc_fighters[fighter_name],"xxx",0,1)</f>
        <v>Cain Velasquez</v>
      </c>
    </row>
    <row r="3857" spans="1:43">
      <c r="A3857">
        <v>1282</v>
      </c>
      <c r="B3857">
        <v>2951</v>
      </c>
      <c r="C3857">
        <f>_xlfn.XLOOKUP(ufc_fights_2[[#This Row],[r_fighter_id]],ufc_fighters[id],ufc_fighters[year],"xxx",0,1)</f>
        <v>1983</v>
      </c>
      <c r="D3857">
        <f>_xlfn.XLOOKUP(ufc_fights_2[[#This Row],[b_fighter_id]],ufc_fighters[id],ufc_fighters[year],"Prázdné",0,1)</f>
        <v>1989</v>
      </c>
      <c r="E3857" s="10">
        <f>YEAR(ufc_fights_2[[#This Row],[date]])-ufc_fights_2[[#This Row],[r_year]]</f>
        <v>34</v>
      </c>
      <c r="F3857" s="10">
        <f>YEAR(ufc_fights_2[[#This Row],[date]])-ufc_fights_2[[#This Row],[b_year]]</f>
        <v>28</v>
      </c>
      <c r="G3857">
        <v>1</v>
      </c>
      <c r="H3857">
        <v>0</v>
      </c>
      <c r="I3857">
        <v>0.43840000000000001</v>
      </c>
      <c r="J3857">
        <v>0.3175</v>
      </c>
      <c r="K3857">
        <v>0.44590000000000002</v>
      </c>
      <c r="L3857">
        <v>0.3175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2.3148148148148147E-5</v>
      </c>
      <c r="T3857" s="2">
        <v>0</v>
      </c>
      <c r="U3857">
        <v>0.4138</v>
      </c>
      <c r="V3857">
        <v>0.1429</v>
      </c>
      <c r="W3857">
        <v>0.46150000000000002</v>
      </c>
      <c r="X3857">
        <v>1</v>
      </c>
      <c r="Y3857">
        <v>0.83330000000000004</v>
      </c>
      <c r="Z3857">
        <v>0.43280000000000002</v>
      </c>
      <c r="AA3857">
        <v>0.3175</v>
      </c>
      <c r="AB3857">
        <v>0.25</v>
      </c>
      <c r="AC3857">
        <v>0</v>
      </c>
      <c r="AD3857">
        <v>1</v>
      </c>
      <c r="AE3857">
        <v>0</v>
      </c>
      <c r="AF3857" t="s">
        <v>3910</v>
      </c>
      <c r="AG3857" s="2">
        <v>1.8634259259259259E-3</v>
      </c>
      <c r="AH3857" t="s">
        <v>3911</v>
      </c>
      <c r="AI3857">
        <v>3</v>
      </c>
      <c r="AJ3857" t="s">
        <v>3963</v>
      </c>
      <c r="AK3857" s="3">
        <v>42750</v>
      </c>
      <c r="AL3857" s="10">
        <f>YEAR(ufc_fights_2[[#This Row],[date]])</f>
        <v>2017</v>
      </c>
      <c r="AM3857" t="s">
        <v>3983</v>
      </c>
      <c r="AN3857">
        <v>21</v>
      </c>
      <c r="AO3857" t="s">
        <v>3913</v>
      </c>
      <c r="AP3857">
        <f>IF(ufc_fights_2[[#This Row],[winner]]="Red",ufc_fights_2[[#This Row],[r_fighter_id]],ufc_fights_2[[#This Row],[b_fighter_id]])</f>
        <v>1282</v>
      </c>
      <c r="AQ3857" t="str">
        <f>_xlfn.XLOOKUP(ufc_fights_2[[#This Row],[winnerID]],ufc_fighters[id],ufc_fighters[fighter_name],"xxx",0,1)</f>
        <v>Walt Harris</v>
      </c>
    </row>
    <row r="3858" spans="1:43">
      <c r="A3858">
        <v>1282</v>
      </c>
      <c r="B3858">
        <v>3093</v>
      </c>
      <c r="C3858">
        <f>_xlfn.XLOOKUP(ufc_fights_2[[#This Row],[r_fighter_id]],ufc_fighters[id],ufc_fighters[year],"xxx",0,1)</f>
        <v>1983</v>
      </c>
      <c r="D3858">
        <f>_xlfn.XLOOKUP(ufc_fights_2[[#This Row],[b_fighter_id]],ufc_fighters[id],ufc_fighters[year],"Prázdné",0,1)</f>
        <v>1995</v>
      </c>
      <c r="E3858" s="10">
        <f>YEAR(ufc_fights_2[[#This Row],[date]])-ufc_fights_2[[#This Row],[r_year]]</f>
        <v>36</v>
      </c>
      <c r="F3858" s="10">
        <f>YEAR(ufc_fights_2[[#This Row],[date]])-ufc_fights_2[[#This Row],[b_year]]</f>
        <v>24</v>
      </c>
      <c r="G3858">
        <v>1</v>
      </c>
      <c r="H3858">
        <v>0</v>
      </c>
      <c r="I3858">
        <v>0.60709999999999997</v>
      </c>
      <c r="J3858">
        <v>0.33329999999999999</v>
      </c>
      <c r="K3858">
        <v>0.60709999999999997</v>
      </c>
      <c r="L3858">
        <v>0.33329999999999999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5.7870370370370373E-5</v>
      </c>
      <c r="T3858" s="2">
        <v>0</v>
      </c>
      <c r="U3858">
        <v>0.62960000000000005</v>
      </c>
      <c r="V3858">
        <v>0</v>
      </c>
      <c r="W3858">
        <v>0</v>
      </c>
      <c r="X3858">
        <v>0</v>
      </c>
      <c r="Y3858">
        <v>1</v>
      </c>
      <c r="Z3858">
        <v>0.5</v>
      </c>
      <c r="AA3858">
        <v>0.33329999999999999</v>
      </c>
      <c r="AB3858">
        <v>0.75</v>
      </c>
      <c r="AC3858">
        <v>0</v>
      </c>
      <c r="AD3858">
        <v>0.83330000000000004</v>
      </c>
      <c r="AE3858">
        <v>0</v>
      </c>
      <c r="AF3858" t="s">
        <v>3910</v>
      </c>
      <c r="AG3858" s="2">
        <v>5.7870370370370367E-4</v>
      </c>
      <c r="AH3858" t="s">
        <v>3911</v>
      </c>
      <c r="AI3858">
        <v>3</v>
      </c>
      <c r="AJ3858" t="s">
        <v>3940</v>
      </c>
      <c r="AK3858" s="3">
        <v>43589</v>
      </c>
      <c r="AL3858" s="10">
        <f>YEAR(ufc_fights_2[[#This Row],[date]])</f>
        <v>2019</v>
      </c>
      <c r="AM3858" t="s">
        <v>3983</v>
      </c>
      <c r="AN3858">
        <v>16</v>
      </c>
      <c r="AO3858" t="s">
        <v>3913</v>
      </c>
      <c r="AP3858">
        <f>IF(ufc_fights_2[[#This Row],[winner]]="Red",ufc_fights_2[[#This Row],[r_fighter_id]],ufc_fights_2[[#This Row],[b_fighter_id]])</f>
        <v>1282</v>
      </c>
      <c r="AQ3858" t="str">
        <f>_xlfn.XLOOKUP(ufc_fights_2[[#This Row],[winnerID]],ufc_fighters[id],ufc_fighters[fighter_name],"xxx",0,1)</f>
        <v>Walt Harris</v>
      </c>
    </row>
    <row r="3859" spans="1:43">
      <c r="A3859">
        <v>1282</v>
      </c>
      <c r="B3859">
        <v>846</v>
      </c>
      <c r="C3859">
        <f>_xlfn.XLOOKUP(ufc_fights_2[[#This Row],[r_fighter_id]],ufc_fighters[id],ufc_fighters[year],"xxx",0,1)</f>
        <v>1983</v>
      </c>
      <c r="D3859">
        <f>_xlfn.XLOOKUP(ufc_fights_2[[#This Row],[b_fighter_id]],ufc_fighters[id],ufc_fighters[year],"Prázdné",0,1)</f>
        <v>1988</v>
      </c>
      <c r="E3859" s="10">
        <f>YEAR(ufc_fights_2[[#This Row],[date]])-ufc_fights_2[[#This Row],[r_year]]</f>
        <v>33</v>
      </c>
      <c r="F3859" s="10">
        <f>YEAR(ufc_fights_2[[#This Row],[date]])-ufc_fights_2[[#This Row],[b_year]]</f>
        <v>28</v>
      </c>
      <c r="G3859">
        <v>1</v>
      </c>
      <c r="H3859">
        <v>0</v>
      </c>
      <c r="I3859">
        <v>0.53449999999999998</v>
      </c>
      <c r="J3859">
        <v>0.4194</v>
      </c>
      <c r="K3859">
        <v>0.57969999999999999</v>
      </c>
      <c r="L3859">
        <v>0.4194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0</v>
      </c>
      <c r="T3859" s="2">
        <v>4.5138888888888887E-4</v>
      </c>
      <c r="U3859">
        <v>0.49020000000000002</v>
      </c>
      <c r="V3859">
        <v>0.34039999999999998</v>
      </c>
      <c r="W3859">
        <v>0.8</v>
      </c>
      <c r="X3859">
        <v>1</v>
      </c>
      <c r="Y3859">
        <v>0.77780000000000005</v>
      </c>
      <c r="Z3859">
        <v>0.43330000000000002</v>
      </c>
      <c r="AA3859">
        <v>0.41510000000000002</v>
      </c>
      <c r="AB3859">
        <v>0.5</v>
      </c>
      <c r="AC3859">
        <v>0.44440000000000002</v>
      </c>
      <c r="AD3859">
        <v>0.7</v>
      </c>
      <c r="AE3859">
        <v>0</v>
      </c>
      <c r="AF3859" t="s">
        <v>3910</v>
      </c>
      <c r="AG3859" s="2">
        <v>2.9861111111111113E-3</v>
      </c>
      <c r="AH3859" t="s">
        <v>3911</v>
      </c>
      <c r="AI3859">
        <v>3</v>
      </c>
      <c r="AJ3859" t="s">
        <v>3916</v>
      </c>
      <c r="AK3859" s="3">
        <v>42483</v>
      </c>
      <c r="AL3859" s="10">
        <f>YEAR(ufc_fights_2[[#This Row],[date]])</f>
        <v>2016</v>
      </c>
      <c r="AM3859" t="s">
        <v>3983</v>
      </c>
      <c r="AN3859">
        <v>1</v>
      </c>
      <c r="AO3859" t="s">
        <v>3913</v>
      </c>
      <c r="AP3859">
        <f>IF(ufc_fights_2[[#This Row],[winner]]="Red",ufc_fights_2[[#This Row],[r_fighter_id]],ufc_fights_2[[#This Row],[b_fighter_id]])</f>
        <v>1282</v>
      </c>
      <c r="AQ3859" t="str">
        <f>_xlfn.XLOOKUP(ufc_fights_2[[#This Row],[winnerID]],ufc_fighters[id],ufc_fighters[fighter_name],"xxx",0,1)</f>
        <v>Walt Harris</v>
      </c>
    </row>
    <row r="3860" spans="1:43">
      <c r="A3860">
        <v>1282</v>
      </c>
      <c r="B3860">
        <v>1123</v>
      </c>
      <c r="C3860">
        <f>_xlfn.XLOOKUP(ufc_fights_2[[#This Row],[r_fighter_id]],ufc_fighters[id],ufc_fighters[year],"xxx",0,1)</f>
        <v>1983</v>
      </c>
      <c r="D3860">
        <f>_xlfn.XLOOKUP(ufc_fights_2[[#This Row],[b_fighter_id]],ufc_fighters[id],ufc_fighters[year],"Prázdné",0,1)</f>
        <v>1983</v>
      </c>
      <c r="E3860" s="10">
        <f>YEAR(ufc_fights_2[[#This Row],[date]])-ufc_fights_2[[#This Row],[r_year]]</f>
        <v>34</v>
      </c>
      <c r="F3860" s="10">
        <f>YEAR(ufc_fights_2[[#This Row],[date]])-ufc_fights_2[[#This Row],[b_year]]</f>
        <v>34</v>
      </c>
      <c r="G3860">
        <v>0</v>
      </c>
      <c r="H3860">
        <v>0</v>
      </c>
      <c r="I3860">
        <v>0.55259999999999998</v>
      </c>
      <c r="J3860">
        <v>0.2</v>
      </c>
      <c r="K3860">
        <v>0.64149999999999996</v>
      </c>
      <c r="L3860">
        <v>0.40910000000000002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2.2106481481481482E-3</v>
      </c>
      <c r="T3860" s="2">
        <v>0</v>
      </c>
      <c r="U3860">
        <v>0.5484</v>
      </c>
      <c r="V3860">
        <v>0.15379999999999999</v>
      </c>
      <c r="W3860">
        <v>0.57140000000000002</v>
      </c>
      <c r="X3860">
        <v>0</v>
      </c>
      <c r="Y3860">
        <v>0</v>
      </c>
      <c r="Z3860">
        <v>0.26319999999999999</v>
      </c>
      <c r="AA3860">
        <v>0.1429</v>
      </c>
      <c r="AB3860">
        <v>1</v>
      </c>
      <c r="AC3860">
        <v>1</v>
      </c>
      <c r="AD3860">
        <v>0.83330000000000004</v>
      </c>
      <c r="AE3860">
        <v>0</v>
      </c>
      <c r="AF3860" t="s">
        <v>4025</v>
      </c>
      <c r="AG3860" s="2">
        <v>3.1134259259259257E-3</v>
      </c>
      <c r="AH3860" t="s">
        <v>3911</v>
      </c>
      <c r="AI3860">
        <v>3</v>
      </c>
      <c r="AJ3860" t="s">
        <v>3929</v>
      </c>
      <c r="AK3860" s="3">
        <v>43043</v>
      </c>
      <c r="AL3860" s="10">
        <f>YEAR(ufc_fights_2[[#This Row],[date]])</f>
        <v>2017</v>
      </c>
      <c r="AM3860" t="s">
        <v>3983</v>
      </c>
      <c r="AN3860">
        <v>18</v>
      </c>
      <c r="AO3860" t="s">
        <v>3918</v>
      </c>
      <c r="AP3860">
        <f>IF(ufc_fights_2[[#This Row],[winner]]="Red",ufc_fights_2[[#This Row],[r_fighter_id]],ufc_fights_2[[#This Row],[b_fighter_id]])</f>
        <v>1123</v>
      </c>
      <c r="AQ3860" t="str">
        <f>_xlfn.XLOOKUP(ufc_fights_2[[#This Row],[winnerID]],ufc_fighters[id],ufc_fighters[fighter_name],"xxx",0,1)</f>
        <v>Mark Godbeer</v>
      </c>
    </row>
    <row r="3861" spans="1:43">
      <c r="A3861">
        <v>3359</v>
      </c>
      <c r="B3861">
        <v>807</v>
      </c>
      <c r="C3861">
        <f>_xlfn.XLOOKUP(ufc_fights_2[[#This Row],[r_fighter_id]],ufc_fighters[id],ufc_fighters[year],"xxx",0,1)</f>
        <v>1982</v>
      </c>
      <c r="D3861">
        <f>_xlfn.XLOOKUP(ufc_fights_2[[#This Row],[b_fighter_id]],ufc_fighters[id],ufc_fighters[year],"Prázdné",0,1)</f>
        <v>1984</v>
      </c>
      <c r="E3861" s="10">
        <f>YEAR(ufc_fights_2[[#This Row],[date]])-ufc_fights_2[[#This Row],[r_year]]</f>
        <v>31</v>
      </c>
      <c r="F3861" s="10">
        <f>YEAR(ufc_fights_2[[#This Row],[date]])-ufc_fights_2[[#This Row],[b_year]]</f>
        <v>29</v>
      </c>
      <c r="G3861">
        <v>1</v>
      </c>
      <c r="H3861">
        <v>0</v>
      </c>
      <c r="I3861">
        <v>0.6119</v>
      </c>
      <c r="J3861">
        <v>0.377</v>
      </c>
      <c r="K3861">
        <v>0.72489999999999999</v>
      </c>
      <c r="L3861">
        <v>0.44290000000000002</v>
      </c>
      <c r="M3861">
        <v>0.15379999999999999</v>
      </c>
      <c r="N3861">
        <v>0</v>
      </c>
      <c r="O3861">
        <v>1</v>
      </c>
      <c r="P3861">
        <v>1</v>
      </c>
      <c r="Q3861">
        <v>0</v>
      </c>
      <c r="R3861">
        <v>0</v>
      </c>
      <c r="S3861" s="2">
        <v>1.2129629629629629E-2</v>
      </c>
      <c r="T3861" s="2">
        <v>2.3148148148148147E-5</v>
      </c>
      <c r="U3861">
        <v>0.57140000000000002</v>
      </c>
      <c r="V3861">
        <v>0.33960000000000001</v>
      </c>
      <c r="W3861">
        <v>0.875</v>
      </c>
      <c r="X3861">
        <v>0.8</v>
      </c>
      <c r="Y3861">
        <v>0</v>
      </c>
      <c r="Z3861">
        <v>0.52380000000000004</v>
      </c>
      <c r="AA3861">
        <v>0.28570000000000001</v>
      </c>
      <c r="AB3861">
        <v>0.66669999999999996</v>
      </c>
      <c r="AC3861">
        <v>0.56759999999999999</v>
      </c>
      <c r="AD3861">
        <v>0.72219999999999995</v>
      </c>
      <c r="AE3861">
        <v>1</v>
      </c>
      <c r="AF3861" t="s">
        <v>3910</v>
      </c>
      <c r="AG3861" s="2">
        <v>2.1875000000000002E-3</v>
      </c>
      <c r="AH3861" t="s">
        <v>3927</v>
      </c>
      <c r="AI3861">
        <v>5</v>
      </c>
      <c r="AJ3861" t="s">
        <v>3914</v>
      </c>
      <c r="AK3861" s="3">
        <v>41566</v>
      </c>
      <c r="AL3861" s="10">
        <f>YEAR(ufc_fights_2[[#This Row],[date]])</f>
        <v>2013</v>
      </c>
      <c r="AM3861" t="s">
        <v>3983</v>
      </c>
      <c r="AN3861">
        <v>3</v>
      </c>
      <c r="AO3861" t="s">
        <v>3913</v>
      </c>
      <c r="AP3861">
        <f>IF(ufc_fights_2[[#This Row],[winner]]="Red",ufc_fights_2[[#This Row],[r_fighter_id]],ufc_fights_2[[#This Row],[b_fighter_id]])</f>
        <v>3359</v>
      </c>
      <c r="AQ3861" t="str">
        <f>_xlfn.XLOOKUP(ufc_fights_2[[#This Row],[winnerID]],ufc_fighters[id],ufc_fighters[fighter_name],"xxx",0,1)</f>
        <v>Cain Velasquez</v>
      </c>
    </row>
    <row r="3862" spans="1:43">
      <c r="A3862">
        <v>2057</v>
      </c>
      <c r="B3862">
        <v>382</v>
      </c>
      <c r="C3862">
        <f>_xlfn.XLOOKUP(ufc_fights_2[[#This Row],[r_fighter_id]],ufc_fighters[id],ufc_fighters[year],"xxx",0,1)</f>
        <v>1980</v>
      </c>
      <c r="D3862">
        <f>_xlfn.XLOOKUP(ufc_fights_2[[#This Row],[b_fighter_id]],ufc_fighters[id],ufc_fighters[year],"Prázdné",0,1)</f>
        <v>1982</v>
      </c>
      <c r="E3862" s="10">
        <f>YEAR(ufc_fights_2[[#This Row],[date]])-ufc_fights_2[[#This Row],[r_year]]</f>
        <v>30</v>
      </c>
      <c r="F3862" s="10">
        <f>YEAR(ufc_fights_2[[#This Row],[date]])-ufc_fights_2[[#This Row],[b_year]]</f>
        <v>28</v>
      </c>
      <c r="G3862">
        <v>0</v>
      </c>
      <c r="H3862">
        <v>1</v>
      </c>
      <c r="I3862">
        <v>0.54549999999999998</v>
      </c>
      <c r="J3862">
        <v>0.43180000000000002</v>
      </c>
      <c r="K3862">
        <v>0.58330000000000004</v>
      </c>
      <c r="L3862">
        <v>0.5091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 s="2">
        <v>0</v>
      </c>
      <c r="T3862" s="2">
        <v>1.6319444444444445E-3</v>
      </c>
      <c r="U3862">
        <v>0.5</v>
      </c>
      <c r="V3862">
        <v>0.45</v>
      </c>
      <c r="W3862">
        <v>0.33329999999999999</v>
      </c>
      <c r="X3862">
        <v>0.75</v>
      </c>
      <c r="Y3862">
        <v>0</v>
      </c>
      <c r="Z3862">
        <v>0.54549999999999998</v>
      </c>
      <c r="AA3862">
        <v>0.17649999999999999</v>
      </c>
      <c r="AB3862">
        <v>0</v>
      </c>
      <c r="AC3862">
        <v>0</v>
      </c>
      <c r="AD3862">
        <v>0</v>
      </c>
      <c r="AE3862">
        <v>0.59260000000000002</v>
      </c>
      <c r="AF3862" t="s">
        <v>3910</v>
      </c>
      <c r="AG3862" s="2">
        <v>3.1481481481481482E-3</v>
      </c>
      <c r="AH3862" t="s">
        <v>3911</v>
      </c>
      <c r="AI3862">
        <v>3</v>
      </c>
      <c r="AJ3862" t="s">
        <v>3985</v>
      </c>
      <c r="AK3862" s="3">
        <v>40348</v>
      </c>
      <c r="AL3862" s="10">
        <f>YEAR(ufc_fights_2[[#This Row],[date]])</f>
        <v>2010</v>
      </c>
      <c r="AM3862" t="s">
        <v>3983</v>
      </c>
      <c r="AN3862">
        <v>1</v>
      </c>
      <c r="AO3862" t="s">
        <v>3918</v>
      </c>
      <c r="AP3862">
        <f>IF(ufc_fights_2[[#This Row],[winner]]="Red",ufc_fights_2[[#This Row],[r_fighter_id]],ufc_fights_2[[#This Row],[b_fighter_id]])</f>
        <v>382</v>
      </c>
      <c r="AQ3862" t="str">
        <f>_xlfn.XLOOKUP(ufc_fights_2[[#This Row],[winnerID]],ufc_fighters[id],ufc_fighters[fighter_name],"xxx",0,1)</f>
        <v>Travis Browne</v>
      </c>
    </row>
    <row r="3863" spans="1:43">
      <c r="A3863">
        <v>400</v>
      </c>
      <c r="B3863">
        <v>46</v>
      </c>
      <c r="C3863">
        <f>_xlfn.XLOOKUP(ufc_fights_2[[#This Row],[r_fighter_id]],ufc_fighters[id],ufc_fighters[year],"xxx",0,1)</f>
        <v>1974</v>
      </c>
      <c r="D3863">
        <f>_xlfn.XLOOKUP(ufc_fights_2[[#This Row],[b_fighter_id]],ufc_fighters[id],ufc_fighters[year],"Prázdné",0,1)</f>
        <v>1977</v>
      </c>
      <c r="E3863" s="10">
        <f>YEAR(ufc_fights_2[[#This Row],[date]])-ufc_fights_2[[#This Row],[r_year]]</f>
        <v>32</v>
      </c>
      <c r="F3863" s="10">
        <f>YEAR(ufc_fights_2[[#This Row],[date]])-ufc_fights_2[[#This Row],[b_year]]</f>
        <v>29</v>
      </c>
      <c r="G3863">
        <v>0</v>
      </c>
      <c r="H3863">
        <v>0</v>
      </c>
      <c r="I3863">
        <v>0.69010000000000005</v>
      </c>
      <c r="J3863">
        <v>0.51849999999999996</v>
      </c>
      <c r="K3863">
        <v>0.75280000000000002</v>
      </c>
      <c r="L3863">
        <v>0.58460000000000001</v>
      </c>
      <c r="M3863">
        <v>0.5</v>
      </c>
      <c r="N3863">
        <v>0</v>
      </c>
      <c r="O3863">
        <v>1</v>
      </c>
      <c r="P3863">
        <v>0</v>
      </c>
      <c r="Q3863">
        <v>0</v>
      </c>
      <c r="R3863">
        <v>0</v>
      </c>
      <c r="S3863" s="2">
        <v>1.3541666666666667E-3</v>
      </c>
      <c r="T3863" s="2">
        <v>1.25E-3</v>
      </c>
      <c r="U3863">
        <v>0.62260000000000004</v>
      </c>
      <c r="V3863">
        <v>0.44190000000000002</v>
      </c>
      <c r="W3863">
        <v>0.85709999999999997</v>
      </c>
      <c r="X3863">
        <v>1</v>
      </c>
      <c r="Y3863">
        <v>0.66669999999999996</v>
      </c>
      <c r="Z3863">
        <v>0.5</v>
      </c>
      <c r="AA3863">
        <v>0.42859999999999998</v>
      </c>
      <c r="AB3863">
        <v>0.73329999999999995</v>
      </c>
      <c r="AC3863">
        <v>0.52780000000000005</v>
      </c>
      <c r="AD3863">
        <v>1</v>
      </c>
      <c r="AE3863">
        <v>0.75</v>
      </c>
      <c r="AF3863" t="s">
        <v>3910</v>
      </c>
      <c r="AG3863" s="2">
        <v>1.7013888888888888E-3</v>
      </c>
      <c r="AH3863" t="s">
        <v>3911</v>
      </c>
      <c r="AI3863">
        <v>3</v>
      </c>
      <c r="AJ3863" t="s">
        <v>3925</v>
      </c>
      <c r="AK3863" s="3">
        <v>38752</v>
      </c>
      <c r="AL3863" s="10">
        <f>YEAR(ufc_fights_2[[#This Row],[date]])</f>
        <v>2006</v>
      </c>
      <c r="AM3863" t="s">
        <v>3983</v>
      </c>
      <c r="AN3863">
        <v>1</v>
      </c>
      <c r="AO3863" t="s">
        <v>3913</v>
      </c>
      <c r="AP3863">
        <f>IF(ufc_fights_2[[#This Row],[winner]]="Red",ufc_fights_2[[#This Row],[r_fighter_id]],ufc_fights_2[[#This Row],[b_fighter_id]])</f>
        <v>400</v>
      </c>
      <c r="AQ3863" t="str">
        <f>_xlfn.XLOOKUP(ufc_fights_2[[#This Row],[winnerID]],ufc_fighters[id],ufc_fighters[fighter_name],"xxx",0,1)</f>
        <v>Paul Buentello</v>
      </c>
    </row>
    <row r="3864" spans="1:43">
      <c r="A3864">
        <v>2892</v>
      </c>
      <c r="B3864">
        <v>3293</v>
      </c>
      <c r="C3864">
        <f>_xlfn.XLOOKUP(ufc_fights_2[[#This Row],[r_fighter_id]],ufc_fighters[id],ufc_fighters[year],"xxx",0,1)</f>
        <v>1983</v>
      </c>
      <c r="D3864">
        <f>_xlfn.XLOOKUP(ufc_fights_2[[#This Row],[b_fighter_id]],ufc_fighters[id],ufc_fighters[year],"Prázdné",0,1)</f>
        <v>1975</v>
      </c>
      <c r="E3864" s="10">
        <f>YEAR(ufc_fights_2[[#This Row],[date]])-ufc_fights_2[[#This Row],[r_year]]</f>
        <v>27</v>
      </c>
      <c r="F3864" s="10">
        <f>YEAR(ufc_fights_2[[#This Row],[date]])-ufc_fights_2[[#This Row],[b_year]]</f>
        <v>35</v>
      </c>
      <c r="G3864">
        <v>1</v>
      </c>
      <c r="H3864">
        <v>0</v>
      </c>
      <c r="I3864">
        <v>0.83330000000000004</v>
      </c>
      <c r="J3864">
        <v>0.2</v>
      </c>
      <c r="K3864">
        <v>0.88239999999999996</v>
      </c>
      <c r="L3864">
        <v>0.2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8.1018518518518516E-5</v>
      </c>
      <c r="T3864" s="2">
        <v>0</v>
      </c>
      <c r="U3864">
        <v>0.83330000000000004</v>
      </c>
      <c r="V3864">
        <v>0</v>
      </c>
      <c r="W3864">
        <v>0</v>
      </c>
      <c r="X3864">
        <v>0</v>
      </c>
      <c r="Y3864">
        <v>1</v>
      </c>
      <c r="Z3864">
        <v>0.5</v>
      </c>
      <c r="AA3864">
        <v>0.2</v>
      </c>
      <c r="AB3864">
        <v>1</v>
      </c>
      <c r="AC3864">
        <v>0</v>
      </c>
      <c r="AD3864">
        <v>1</v>
      </c>
      <c r="AE3864">
        <v>0</v>
      </c>
      <c r="AF3864" t="s">
        <v>3910</v>
      </c>
      <c r="AG3864" s="2">
        <v>7.7546296296296293E-4</v>
      </c>
      <c r="AH3864" t="s">
        <v>3911</v>
      </c>
      <c r="AI3864">
        <v>3</v>
      </c>
      <c r="AJ3864" t="s">
        <v>3914</v>
      </c>
      <c r="AK3864" s="3">
        <v>40362</v>
      </c>
      <c r="AL3864" s="10">
        <f>YEAR(ufc_fights_2[[#This Row],[date]])</f>
        <v>2010</v>
      </c>
      <c r="AM3864" t="s">
        <v>3983</v>
      </c>
      <c r="AN3864">
        <v>1</v>
      </c>
      <c r="AO3864" t="s">
        <v>3913</v>
      </c>
      <c r="AP3864">
        <f>IF(ufc_fights_2[[#This Row],[winner]]="Red",ufc_fights_2[[#This Row],[r_fighter_id]],ufc_fights_2[[#This Row],[b_fighter_id]])</f>
        <v>2892</v>
      </c>
      <c r="AQ3864" t="str">
        <f>_xlfn.XLOOKUP(ufc_fights_2[[#This Row],[winnerID]],ufc_fighters[id],ufc_fighters[fighter_name],"xxx",0,1)</f>
        <v>Brendan Schaub</v>
      </c>
    </row>
    <row r="3865" spans="1:43">
      <c r="A3865">
        <v>209</v>
      </c>
      <c r="B3865">
        <v>382</v>
      </c>
      <c r="C3865">
        <f>_xlfn.XLOOKUP(ufc_fights_2[[#This Row],[r_fighter_id]],ufc_fighters[id],ufc_fighters[year],"xxx",0,1)</f>
        <v>1977</v>
      </c>
      <c r="D3865">
        <f>_xlfn.XLOOKUP(ufc_fights_2[[#This Row],[b_fighter_id]],ufc_fighters[id],ufc_fighters[year],"Prázdné",0,1)</f>
        <v>1982</v>
      </c>
      <c r="E3865" s="10">
        <f>YEAR(ufc_fights_2[[#This Row],[date]])-ufc_fights_2[[#This Row],[r_year]]</f>
        <v>36</v>
      </c>
      <c r="F3865" s="10">
        <f>YEAR(ufc_fights_2[[#This Row],[date]])-ufc_fights_2[[#This Row],[b_year]]</f>
        <v>31</v>
      </c>
      <c r="G3865">
        <v>0</v>
      </c>
      <c r="H3865">
        <v>0</v>
      </c>
      <c r="I3865">
        <v>0.71430000000000005</v>
      </c>
      <c r="J3865">
        <v>0.63160000000000005</v>
      </c>
      <c r="K3865">
        <v>0.75</v>
      </c>
      <c r="L3865">
        <v>0.63160000000000005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1.1574074074074075E-4</v>
      </c>
      <c r="T3865" s="2">
        <v>0</v>
      </c>
      <c r="U3865">
        <v>0.5</v>
      </c>
      <c r="V3865">
        <v>0.63160000000000005</v>
      </c>
      <c r="W3865">
        <v>1</v>
      </c>
      <c r="X3865">
        <v>1</v>
      </c>
      <c r="Y3865">
        <v>0</v>
      </c>
      <c r="Z3865">
        <v>0.66669999999999996</v>
      </c>
      <c r="AA3865">
        <v>0.41670000000000001</v>
      </c>
      <c r="AB3865">
        <v>1</v>
      </c>
      <c r="AC3865">
        <v>1</v>
      </c>
      <c r="AD3865">
        <v>0</v>
      </c>
      <c r="AE3865">
        <v>1</v>
      </c>
      <c r="AF3865" t="s">
        <v>3910</v>
      </c>
      <c r="AG3865" s="2">
        <v>6.9444444444444447E-4</v>
      </c>
      <c r="AH3865" t="s">
        <v>3911</v>
      </c>
      <c r="AI3865">
        <v>3</v>
      </c>
      <c r="AJ3865" t="s">
        <v>3949</v>
      </c>
      <c r="AK3865" s="3">
        <v>41636</v>
      </c>
      <c r="AL3865" s="10">
        <f>YEAR(ufc_fights_2[[#This Row],[date]])</f>
        <v>2013</v>
      </c>
      <c r="AM3865" t="s">
        <v>3983</v>
      </c>
      <c r="AN3865">
        <v>1</v>
      </c>
      <c r="AO3865" t="s">
        <v>3918</v>
      </c>
      <c r="AP3865">
        <f>IF(ufc_fights_2[[#This Row],[winner]]="Red",ufc_fights_2[[#This Row],[r_fighter_id]],ufc_fights_2[[#This Row],[b_fighter_id]])</f>
        <v>382</v>
      </c>
      <c r="AQ3865" t="str">
        <f>_xlfn.XLOOKUP(ufc_fights_2[[#This Row],[winnerID]],ufc_fighters[id],ufc_fighters[fighter_name],"xxx",0,1)</f>
        <v>Travis Browne</v>
      </c>
    </row>
    <row r="3866" spans="1:43">
      <c r="A3866">
        <v>2129</v>
      </c>
      <c r="B3866">
        <v>3006</v>
      </c>
      <c r="C3866">
        <f>_xlfn.XLOOKUP(ufc_fights_2[[#This Row],[r_fighter_id]],ufc_fighters[id],ufc_fighters[year],"xxx",0,1)</f>
        <v>1979</v>
      </c>
      <c r="D3866">
        <f>_xlfn.XLOOKUP(ufc_fights_2[[#This Row],[b_fighter_id]],ufc_fighters[id],ufc_fighters[year],"Prázdné",0,1)</f>
        <v>1979</v>
      </c>
      <c r="E3866" s="10">
        <f>YEAR(ufc_fights_2[[#This Row],[date]])-ufc_fights_2[[#This Row],[r_year]]</f>
        <v>24</v>
      </c>
      <c r="F3866" s="10">
        <f>YEAR(ufc_fights_2[[#This Row],[date]])-ufc_fights_2[[#This Row],[b_year]]</f>
        <v>24</v>
      </c>
      <c r="G3866">
        <v>0</v>
      </c>
      <c r="H3866">
        <v>0</v>
      </c>
      <c r="I3866">
        <v>0.57140000000000002</v>
      </c>
      <c r="J3866">
        <v>1</v>
      </c>
      <c r="K3866">
        <v>0.85709999999999997</v>
      </c>
      <c r="L3866">
        <v>0.72729999999999995</v>
      </c>
      <c r="M3866">
        <v>1</v>
      </c>
      <c r="N3866">
        <v>0</v>
      </c>
      <c r="O3866">
        <v>4</v>
      </c>
      <c r="P3866">
        <v>0</v>
      </c>
      <c r="Q3866">
        <v>0</v>
      </c>
      <c r="R3866">
        <v>0</v>
      </c>
      <c r="S3866" s="2">
        <v>1.8287037037037037E-3</v>
      </c>
      <c r="T3866" s="2">
        <v>1.273148148148148E-4</v>
      </c>
      <c r="U3866">
        <v>0.57140000000000002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0.57140000000000002</v>
      </c>
      <c r="AE3866">
        <v>1</v>
      </c>
      <c r="AF3866" t="s">
        <v>4025</v>
      </c>
      <c r="AG3866" s="2">
        <v>2.0254629629629629E-3</v>
      </c>
      <c r="AH3866" t="s">
        <v>3911</v>
      </c>
      <c r="AI3866">
        <v>3</v>
      </c>
      <c r="AJ3866" t="s">
        <v>4056</v>
      </c>
      <c r="AK3866" s="3">
        <v>37778</v>
      </c>
      <c r="AL3866" s="10">
        <f>YEAR(ufc_fights_2[[#This Row],[date]])</f>
        <v>2003</v>
      </c>
      <c r="AM3866" t="s">
        <v>3983</v>
      </c>
      <c r="AN3866">
        <v>1</v>
      </c>
      <c r="AO3866" t="s">
        <v>3913</v>
      </c>
      <c r="AP3866">
        <f>IF(ufc_fights_2[[#This Row],[winner]]="Red",ufc_fights_2[[#This Row],[r_fighter_id]],ufc_fights_2[[#This Row],[b_fighter_id]])</f>
        <v>2129</v>
      </c>
      <c r="AQ3866" t="str">
        <f>_xlfn.XLOOKUP(ufc_fights_2[[#This Row],[winnerID]],ufc_fighters[id],ufc_fighters[fighter_name],"xxx",0,1)</f>
        <v>Frank Mir</v>
      </c>
    </row>
    <row r="3867" spans="1:43">
      <c r="A3867">
        <v>2129</v>
      </c>
      <c r="B3867">
        <v>3482</v>
      </c>
      <c r="C3867">
        <f>_xlfn.XLOOKUP(ufc_fights_2[[#This Row],[r_fighter_id]],ufc_fighters[id],ufc_fighters[year],"xxx",0,1)</f>
        <v>1979</v>
      </c>
      <c r="D3867">
        <f>_xlfn.XLOOKUP(ufc_fights_2[[#This Row],[b_fighter_id]],ufc_fighters[id],ufc_fighters[year],"Prázdné",0,1)</f>
        <v>1975</v>
      </c>
      <c r="E3867" s="10">
        <f>YEAR(ufc_fights_2[[#This Row],[date]])-ufc_fights_2[[#This Row],[r_year]]</f>
        <v>23</v>
      </c>
      <c r="F3867" s="10">
        <f>YEAR(ufc_fights_2[[#This Row],[date]])-ufc_fights_2[[#This Row],[b_year]]</f>
        <v>27</v>
      </c>
      <c r="G3867">
        <v>0</v>
      </c>
      <c r="H3867">
        <v>0</v>
      </c>
      <c r="I3867">
        <v>0.66669999999999996</v>
      </c>
      <c r="J3867">
        <v>0</v>
      </c>
      <c r="K3867">
        <v>0.66669999999999996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 s="2">
        <v>2.3148148148148147E-5</v>
      </c>
      <c r="T3867" s="2">
        <v>2.199074074074074E-4</v>
      </c>
      <c r="U3867">
        <v>0.33329999999999999</v>
      </c>
      <c r="V3867">
        <v>0</v>
      </c>
      <c r="W3867">
        <v>1</v>
      </c>
      <c r="X3867">
        <v>1</v>
      </c>
      <c r="Y3867">
        <v>0</v>
      </c>
      <c r="Z3867">
        <v>0.66669999999999996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3933</v>
      </c>
      <c r="AG3867" s="2">
        <v>5.3240740740740744E-4</v>
      </c>
      <c r="AH3867" t="s">
        <v>3911</v>
      </c>
      <c r="AI3867">
        <v>3</v>
      </c>
      <c r="AJ3867" t="s">
        <v>3925</v>
      </c>
      <c r="AK3867" s="3">
        <v>37337</v>
      </c>
      <c r="AL3867" s="10">
        <f>YEAR(ufc_fights_2[[#This Row],[date]])</f>
        <v>2002</v>
      </c>
      <c r="AM3867" t="s">
        <v>3983</v>
      </c>
      <c r="AN3867">
        <v>1</v>
      </c>
      <c r="AO3867" t="s">
        <v>3913</v>
      </c>
      <c r="AP3867">
        <f>IF(ufc_fights_2[[#This Row],[winner]]="Red",ufc_fights_2[[#This Row],[r_fighter_id]],ufc_fights_2[[#This Row],[b_fighter_id]])</f>
        <v>2129</v>
      </c>
      <c r="AQ3867" t="str">
        <f>_xlfn.XLOOKUP(ufc_fights_2[[#This Row],[winnerID]],ufc_fighters[id],ufc_fighters[fighter_name],"xxx",0,1)</f>
        <v>Frank Mir</v>
      </c>
    </row>
    <row r="3868" spans="1:43">
      <c r="A3868">
        <v>942</v>
      </c>
      <c r="B3868">
        <v>3093</v>
      </c>
      <c r="C3868">
        <f>_xlfn.XLOOKUP(ufc_fights_2[[#This Row],[r_fighter_id]],ufc_fighters[id],ufc_fighters[year],"xxx",0,1)</f>
        <v>1995</v>
      </c>
      <c r="D3868">
        <f>_xlfn.XLOOKUP(ufc_fights_2[[#This Row],[b_fighter_id]],ufc_fighters[id],ufc_fighters[year],"Prázdné",0,1)</f>
        <v>1995</v>
      </c>
      <c r="E3868" s="10">
        <f>YEAR(ufc_fights_2[[#This Row],[date]])-ufc_fights_2[[#This Row],[r_year]]</f>
        <v>25</v>
      </c>
      <c r="F3868" s="10">
        <f>YEAR(ufc_fights_2[[#This Row],[date]])-ufc_fights_2[[#This Row],[b_year]]</f>
        <v>25</v>
      </c>
      <c r="G3868">
        <v>0</v>
      </c>
      <c r="H3868">
        <v>0</v>
      </c>
      <c r="I3868">
        <v>0.36359999999999998</v>
      </c>
      <c r="J3868">
        <v>0.4899</v>
      </c>
      <c r="K3868">
        <v>0.36359999999999998</v>
      </c>
      <c r="L3868">
        <v>0.6522</v>
      </c>
      <c r="M3868">
        <v>0</v>
      </c>
      <c r="N3868">
        <v>0.42859999999999998</v>
      </c>
      <c r="O3868">
        <v>0</v>
      </c>
      <c r="P3868">
        <v>0</v>
      </c>
      <c r="Q3868">
        <v>0</v>
      </c>
      <c r="R3868">
        <v>0</v>
      </c>
      <c r="S3868" s="2">
        <v>0</v>
      </c>
      <c r="T3868" s="2">
        <v>3.3796296296296296E-3</v>
      </c>
      <c r="U3868">
        <v>0.28039999999999998</v>
      </c>
      <c r="V3868">
        <v>0.48649999999999999</v>
      </c>
      <c r="W3868">
        <v>1</v>
      </c>
      <c r="X3868">
        <v>0</v>
      </c>
      <c r="Y3868">
        <v>0</v>
      </c>
      <c r="Z3868">
        <v>0.36359999999999998</v>
      </c>
      <c r="AA3868">
        <v>0.38840000000000002</v>
      </c>
      <c r="AB3868">
        <v>0</v>
      </c>
      <c r="AC3868">
        <v>1</v>
      </c>
      <c r="AD3868">
        <v>0</v>
      </c>
      <c r="AE3868">
        <v>0.92</v>
      </c>
      <c r="AF3868" t="s">
        <v>3969</v>
      </c>
      <c r="AG3868" s="2">
        <v>3.472222222222222E-3</v>
      </c>
      <c r="AH3868" t="s">
        <v>3911</v>
      </c>
      <c r="AI3868">
        <v>3</v>
      </c>
      <c r="AJ3868" t="s">
        <v>3944</v>
      </c>
      <c r="AK3868" s="3">
        <v>44030</v>
      </c>
      <c r="AL3868" s="10">
        <f>YEAR(ufc_fights_2[[#This Row],[date]])</f>
        <v>2020</v>
      </c>
      <c r="AM3868" t="s">
        <v>3983</v>
      </c>
      <c r="AN3868">
        <v>5</v>
      </c>
      <c r="AO3868" t="s">
        <v>3918</v>
      </c>
      <c r="AP3868">
        <f>IF(ufc_fights_2[[#This Row],[winner]]="Red",ufc_fights_2[[#This Row],[r_fighter_id]],ufc_fights_2[[#This Row],[b_fighter_id]])</f>
        <v>3093</v>
      </c>
      <c r="AQ3868" t="str">
        <f>_xlfn.XLOOKUP(ufc_fights_2[[#This Row],[winnerID]],ufc_fighters[id],ufc_fighters[fighter_name],"xxx",0,1)</f>
        <v>Serghei Spivac</v>
      </c>
    </row>
    <row r="3869" spans="1:43">
      <c r="A3869">
        <v>2129</v>
      </c>
      <c r="B3869">
        <v>3276</v>
      </c>
      <c r="C3869">
        <f>_xlfn.XLOOKUP(ufc_fights_2[[#This Row],[r_fighter_id]],ufc_fighters[id],ufc_fighters[year],"xxx",0,1)</f>
        <v>1979</v>
      </c>
      <c r="D3869">
        <f>_xlfn.XLOOKUP(ufc_fights_2[[#This Row],[b_fighter_id]],ufc_fighters[id],ufc_fighters[year],"Prázdné",0,1)</f>
        <v>1968</v>
      </c>
      <c r="E3869" s="10">
        <f>YEAR(ufc_fights_2[[#This Row],[date]])-ufc_fights_2[[#This Row],[r_year]]</f>
        <v>22</v>
      </c>
      <c r="F3869" s="10">
        <f>YEAR(ufc_fights_2[[#This Row],[date]])-ufc_fights_2[[#This Row],[b_year]]</f>
        <v>33</v>
      </c>
      <c r="G3869">
        <v>0</v>
      </c>
      <c r="H3869">
        <v>0</v>
      </c>
      <c r="I3869">
        <v>0.42859999999999998</v>
      </c>
      <c r="J3869">
        <v>0.5</v>
      </c>
      <c r="K3869">
        <v>0.54549999999999998</v>
      </c>
      <c r="L3869">
        <v>0.5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 s="2">
        <v>4.2824074074074075E-4</v>
      </c>
      <c r="T3869" s="2">
        <v>0</v>
      </c>
      <c r="U3869">
        <v>0.2</v>
      </c>
      <c r="V3869">
        <v>0.5</v>
      </c>
      <c r="W3869">
        <v>0</v>
      </c>
      <c r="X3869">
        <v>1</v>
      </c>
      <c r="Y3869">
        <v>0</v>
      </c>
      <c r="Z3869">
        <v>0.42859999999999998</v>
      </c>
      <c r="AA3869">
        <v>0.5</v>
      </c>
      <c r="AB3869">
        <v>0</v>
      </c>
      <c r="AC3869">
        <v>0</v>
      </c>
      <c r="AD3869">
        <v>0</v>
      </c>
      <c r="AE3869">
        <v>0</v>
      </c>
      <c r="AF3869" t="s">
        <v>3933</v>
      </c>
      <c r="AG3869" s="2">
        <v>7.5231481481481482E-4</v>
      </c>
      <c r="AH3869" t="s">
        <v>3911</v>
      </c>
      <c r="AI3869">
        <v>3</v>
      </c>
      <c r="AJ3869" t="s">
        <v>4052</v>
      </c>
      <c r="AK3869" s="3">
        <v>37197</v>
      </c>
      <c r="AL3869" s="10">
        <f>YEAR(ufc_fights_2[[#This Row],[date]])</f>
        <v>2001</v>
      </c>
      <c r="AM3869" t="s">
        <v>3983</v>
      </c>
      <c r="AN3869">
        <v>1</v>
      </c>
      <c r="AO3869" t="s">
        <v>3913</v>
      </c>
      <c r="AP3869">
        <f>IF(ufc_fights_2[[#This Row],[winner]]="Red",ufc_fights_2[[#This Row],[r_fighter_id]],ufc_fights_2[[#This Row],[b_fighter_id]])</f>
        <v>2129</v>
      </c>
      <c r="AQ3869" t="str">
        <f>_xlfn.XLOOKUP(ufc_fights_2[[#This Row],[winnerID]],ufc_fighters[id],ufc_fighters[fighter_name],"xxx",0,1)</f>
        <v>Frank Mir</v>
      </c>
    </row>
    <row r="3870" spans="1:43">
      <c r="A3870">
        <v>2489</v>
      </c>
      <c r="B3870">
        <v>1378</v>
      </c>
      <c r="C3870">
        <f>_xlfn.XLOOKUP(ufc_fights_2[[#This Row],[r_fighter_id]],ufc_fighters[id],ufc_fighters[year],"xxx",0,1)</f>
        <v>1988</v>
      </c>
      <c r="D3870">
        <f>_xlfn.XLOOKUP(ufc_fights_2[[#This Row],[b_fighter_id]],ufc_fighters[id],ufc_fighters[year],"Prázdné",0,1)</f>
        <v>1981</v>
      </c>
      <c r="E3870" s="10">
        <f>YEAR(ufc_fights_2[[#This Row],[date]])-ufc_fights_2[[#This Row],[r_year]]</f>
        <v>27</v>
      </c>
      <c r="F3870" s="10">
        <f>YEAR(ufc_fights_2[[#This Row],[date]])-ufc_fights_2[[#This Row],[b_year]]</f>
        <v>34</v>
      </c>
      <c r="G3870">
        <v>0</v>
      </c>
      <c r="H3870">
        <v>0</v>
      </c>
      <c r="I3870">
        <v>0.2878</v>
      </c>
      <c r="J3870">
        <v>0.20949999999999999</v>
      </c>
      <c r="K3870">
        <v>0.34</v>
      </c>
      <c r="L3870">
        <v>0.2243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1.7361111111111112E-4</v>
      </c>
      <c r="T3870" s="2">
        <v>3.4722222222222222E-5</v>
      </c>
      <c r="U3870">
        <v>0.2243</v>
      </c>
      <c r="V3870">
        <v>0.1037</v>
      </c>
      <c r="W3870">
        <v>0.28570000000000001</v>
      </c>
      <c r="X3870">
        <v>0.66669999999999996</v>
      </c>
      <c r="Y3870">
        <v>0.4</v>
      </c>
      <c r="Z3870">
        <v>0.25</v>
      </c>
      <c r="AA3870">
        <v>0.15509999999999999</v>
      </c>
      <c r="AB3870">
        <v>0.7</v>
      </c>
      <c r="AC3870">
        <v>0.6522</v>
      </c>
      <c r="AD3870">
        <v>1</v>
      </c>
      <c r="AE3870">
        <v>0</v>
      </c>
      <c r="AF3870" t="s">
        <v>3922</v>
      </c>
      <c r="AG3870" s="2">
        <v>3.472222222222222E-3</v>
      </c>
      <c r="AH3870" t="s">
        <v>3911</v>
      </c>
      <c r="AI3870">
        <v>3</v>
      </c>
      <c r="AJ3870" t="s">
        <v>3914</v>
      </c>
      <c r="AK3870" s="3">
        <v>42063</v>
      </c>
      <c r="AL3870" s="10">
        <f>YEAR(ufc_fights_2[[#This Row],[date]])</f>
        <v>2015</v>
      </c>
      <c r="AM3870" t="s">
        <v>3948</v>
      </c>
      <c r="AN3870">
        <v>2</v>
      </c>
      <c r="AO3870" t="s">
        <v>3918</v>
      </c>
      <c r="AP3870">
        <f>IF(ufc_fights_2[[#This Row],[winner]]="Red",ufc_fights_2[[#This Row],[r_fighter_id]],ufc_fights_2[[#This Row],[b_fighter_id]])</f>
        <v>1378</v>
      </c>
      <c r="AQ3870" t="str">
        <f>_xlfn.XLOOKUP(ufc_fights_2[[#This Row],[winnerID]],ufc_fighters[id],ufc_fighters[fighter_name],"xxx",0,1)</f>
        <v>Holly Holm</v>
      </c>
    </row>
    <row r="3871" spans="1:43">
      <c r="A3871">
        <v>2129</v>
      </c>
      <c r="B3871">
        <v>2327</v>
      </c>
      <c r="C3871">
        <f>_xlfn.XLOOKUP(ufc_fights_2[[#This Row],[r_fighter_id]],ufc_fighters[id],ufc_fighters[year],"xxx",0,1)</f>
        <v>1979</v>
      </c>
      <c r="D3871">
        <f>_xlfn.XLOOKUP(ufc_fights_2[[#This Row],[b_fighter_id]],ufc_fighters[id],ufc_fighters[year],"Prázdné",0,1)</f>
        <v>1976</v>
      </c>
      <c r="E3871" s="10">
        <f>YEAR(ufc_fights_2[[#This Row],[date]])-ufc_fights_2[[#This Row],[r_year]]</f>
        <v>32</v>
      </c>
      <c r="F3871" s="10">
        <f>YEAR(ufc_fights_2[[#This Row],[date]])-ufc_fights_2[[#This Row],[b_year]]</f>
        <v>35</v>
      </c>
      <c r="G3871">
        <v>0</v>
      </c>
      <c r="H3871">
        <v>0</v>
      </c>
      <c r="I3871">
        <v>0.75</v>
      </c>
      <c r="J3871">
        <v>0.77780000000000005</v>
      </c>
      <c r="K3871">
        <v>0.77780000000000005</v>
      </c>
      <c r="L3871">
        <v>0.875</v>
      </c>
      <c r="M3871">
        <v>0.5</v>
      </c>
      <c r="N3871">
        <v>0</v>
      </c>
      <c r="O3871">
        <v>1</v>
      </c>
      <c r="P3871">
        <v>1</v>
      </c>
      <c r="Q3871">
        <v>1</v>
      </c>
      <c r="R3871">
        <v>1</v>
      </c>
      <c r="S3871" s="2">
        <v>8.4490740740740739E-4</v>
      </c>
      <c r="T3871" s="2">
        <v>1.2731481481481483E-3</v>
      </c>
      <c r="U3871">
        <v>0.33329999999999999</v>
      </c>
      <c r="V3871">
        <v>0.72729999999999995</v>
      </c>
      <c r="W3871">
        <v>1</v>
      </c>
      <c r="X3871">
        <v>1</v>
      </c>
      <c r="Y3871">
        <v>0</v>
      </c>
      <c r="Z3871">
        <v>0</v>
      </c>
      <c r="AA3871">
        <v>0.5</v>
      </c>
      <c r="AB3871">
        <v>1</v>
      </c>
      <c r="AC3871">
        <v>1</v>
      </c>
      <c r="AD3871">
        <v>0</v>
      </c>
      <c r="AE3871">
        <v>1</v>
      </c>
      <c r="AF3871" t="s">
        <v>3933</v>
      </c>
      <c r="AG3871" s="2">
        <v>2.5231481481481481E-3</v>
      </c>
      <c r="AH3871" t="s">
        <v>3911</v>
      </c>
      <c r="AI3871">
        <v>3</v>
      </c>
      <c r="AJ3871" t="s">
        <v>3914</v>
      </c>
      <c r="AK3871" s="3">
        <v>40887</v>
      </c>
      <c r="AL3871" s="10">
        <f>YEAR(ufc_fights_2[[#This Row],[date]])</f>
        <v>2011</v>
      </c>
      <c r="AM3871" t="s">
        <v>3983</v>
      </c>
      <c r="AN3871">
        <v>65</v>
      </c>
      <c r="AO3871" t="s">
        <v>3913</v>
      </c>
      <c r="AP3871">
        <f>IF(ufc_fights_2[[#This Row],[winner]]="Red",ufc_fights_2[[#This Row],[r_fighter_id]],ufc_fights_2[[#This Row],[b_fighter_id]])</f>
        <v>2129</v>
      </c>
      <c r="AQ3871" t="str">
        <f>_xlfn.XLOOKUP(ufc_fights_2[[#This Row],[winnerID]],ufc_fighters[id],ufc_fighters[fighter_name],"xxx",0,1)</f>
        <v>Frank Mir</v>
      </c>
    </row>
    <row r="3872" spans="1:43">
      <c r="A3872">
        <v>1960</v>
      </c>
      <c r="B3872">
        <v>1682</v>
      </c>
      <c r="C3872">
        <f>_xlfn.XLOOKUP(ufc_fights_2[[#This Row],[r_fighter_id]],ufc_fighters[id],ufc_fighters[year],"xxx",0,1)</f>
        <v>1981</v>
      </c>
      <c r="D3872">
        <f>_xlfn.XLOOKUP(ufc_fights_2[[#This Row],[b_fighter_id]],ufc_fighters[id],ufc_fighters[year],"Prázdné",0,1)</f>
        <v>1975</v>
      </c>
      <c r="E3872" s="10">
        <f>YEAR(ufc_fights_2[[#This Row],[date]])-ufc_fights_2[[#This Row],[r_year]]</f>
        <v>25</v>
      </c>
      <c r="F3872" s="10">
        <f>YEAR(ufc_fights_2[[#This Row],[date]])-ufc_fights_2[[#This Row],[b_year]]</f>
        <v>31</v>
      </c>
      <c r="G3872">
        <v>0</v>
      </c>
      <c r="H3872">
        <v>0</v>
      </c>
      <c r="I3872">
        <v>0.5161</v>
      </c>
      <c r="J3872">
        <v>0.42859999999999998</v>
      </c>
      <c r="K3872">
        <v>0.79549999999999998</v>
      </c>
      <c r="L3872">
        <v>0.74470000000000003</v>
      </c>
      <c r="M3872">
        <v>0.6</v>
      </c>
      <c r="N3872">
        <v>0</v>
      </c>
      <c r="O3872">
        <v>0</v>
      </c>
      <c r="P3872">
        <v>2</v>
      </c>
      <c r="Q3872">
        <v>0</v>
      </c>
      <c r="R3872">
        <v>0</v>
      </c>
      <c r="S3872" s="2">
        <v>6.2731481481481484E-3</v>
      </c>
      <c r="T3872" s="2">
        <v>1.9097222222222222E-3</v>
      </c>
      <c r="U3872">
        <v>0.3</v>
      </c>
      <c r="V3872">
        <v>0.2</v>
      </c>
      <c r="W3872">
        <v>0.90910000000000002</v>
      </c>
      <c r="X3872">
        <v>0</v>
      </c>
      <c r="Y3872">
        <v>0.55559999999999998</v>
      </c>
      <c r="Z3872">
        <v>0</v>
      </c>
      <c r="AA3872">
        <v>0.36109999999999998</v>
      </c>
      <c r="AB3872">
        <v>0</v>
      </c>
      <c r="AC3872">
        <v>1</v>
      </c>
      <c r="AD3872">
        <v>0.55169999999999997</v>
      </c>
      <c r="AE3872">
        <v>0</v>
      </c>
      <c r="AF3872" t="s">
        <v>3922</v>
      </c>
      <c r="AG3872" s="2">
        <v>3.472222222222222E-3</v>
      </c>
      <c r="AH3872" t="s">
        <v>3911</v>
      </c>
      <c r="AI3872">
        <v>3</v>
      </c>
      <c r="AJ3872" t="s">
        <v>3949</v>
      </c>
      <c r="AK3872" s="3">
        <v>39004</v>
      </c>
      <c r="AL3872" s="10">
        <f>YEAR(ufc_fights_2[[#This Row],[date]])</f>
        <v>2006</v>
      </c>
      <c r="AM3872" t="s">
        <v>3983</v>
      </c>
      <c r="AN3872">
        <v>1</v>
      </c>
      <c r="AO3872" t="s">
        <v>3913</v>
      </c>
      <c r="AP3872">
        <f>IF(ufc_fights_2[[#This Row],[winner]]="Red",ufc_fights_2[[#This Row],[r_fighter_id]],ufc_fights_2[[#This Row],[b_fighter_id]])</f>
        <v>1960</v>
      </c>
      <c r="AQ3872" t="str">
        <f>_xlfn.XLOOKUP(ufc_fights_2[[#This Row],[winnerID]],ufc_fighters[id],ufc_fighters[fighter_name],"xxx",0,1)</f>
        <v>Carmelo Marrero</v>
      </c>
    </row>
    <row r="3873" spans="1:43">
      <c r="A3873">
        <v>3299</v>
      </c>
      <c r="B3873">
        <v>3093</v>
      </c>
      <c r="C3873">
        <f>_xlfn.XLOOKUP(ufc_fights_2[[#This Row],[r_fighter_id]],ufc_fighters[id],ufc_fighters[year],"xxx",0,1)</f>
        <v>1993</v>
      </c>
      <c r="D3873">
        <f>_xlfn.XLOOKUP(ufc_fights_2[[#This Row],[b_fighter_id]],ufc_fighters[id],ufc_fighters[year],"Prázdné",0,1)</f>
        <v>1995</v>
      </c>
      <c r="E3873" s="10">
        <f>YEAR(ufc_fights_2[[#This Row],[date]])-ufc_fights_2[[#This Row],[r_year]]</f>
        <v>26</v>
      </c>
      <c r="F3873" s="10">
        <f>YEAR(ufc_fights_2[[#This Row],[date]])-ufc_fights_2[[#This Row],[b_year]]</f>
        <v>24</v>
      </c>
      <c r="G3873">
        <v>0</v>
      </c>
      <c r="H3873">
        <v>0</v>
      </c>
      <c r="I3873">
        <v>0.42</v>
      </c>
      <c r="J3873">
        <v>0.54759999999999998</v>
      </c>
      <c r="K3873">
        <v>0.43140000000000001</v>
      </c>
      <c r="L3873">
        <v>0.66669999999999996</v>
      </c>
      <c r="M3873">
        <v>0</v>
      </c>
      <c r="N3873">
        <v>0.75</v>
      </c>
      <c r="O3873">
        <v>0</v>
      </c>
      <c r="P3873">
        <v>1</v>
      </c>
      <c r="Q3873">
        <v>0</v>
      </c>
      <c r="R3873">
        <v>0</v>
      </c>
      <c r="S3873" s="2">
        <v>5.7870370370370373E-5</v>
      </c>
      <c r="T3873" s="2">
        <v>3.0208333333333333E-3</v>
      </c>
      <c r="U3873">
        <v>0.25</v>
      </c>
      <c r="V3873">
        <v>0.53659999999999997</v>
      </c>
      <c r="W3873">
        <v>0.5</v>
      </c>
      <c r="X3873">
        <v>0.9</v>
      </c>
      <c r="Y3873">
        <v>0</v>
      </c>
      <c r="Z3873">
        <v>0.43590000000000001</v>
      </c>
      <c r="AA3873">
        <v>0.29630000000000001</v>
      </c>
      <c r="AB3873">
        <v>0.44440000000000002</v>
      </c>
      <c r="AC3873">
        <v>1</v>
      </c>
      <c r="AD3873">
        <v>0</v>
      </c>
      <c r="AE3873">
        <v>1</v>
      </c>
      <c r="AF3873" t="s">
        <v>3933</v>
      </c>
      <c r="AG3873" s="2">
        <v>2.2453703703703702E-3</v>
      </c>
      <c r="AH3873" t="s">
        <v>3911</v>
      </c>
      <c r="AI3873">
        <v>3</v>
      </c>
      <c r="AJ3873" t="s">
        <v>3945</v>
      </c>
      <c r="AK3873" s="3">
        <v>43743</v>
      </c>
      <c r="AL3873" s="10">
        <f>YEAR(ufc_fights_2[[#This Row],[date]])</f>
        <v>2019</v>
      </c>
      <c r="AM3873" t="s">
        <v>3983</v>
      </c>
      <c r="AN3873">
        <v>14</v>
      </c>
      <c r="AO3873" t="s">
        <v>3918</v>
      </c>
      <c r="AP3873">
        <f>IF(ufc_fights_2[[#This Row],[winner]]="Red",ufc_fights_2[[#This Row],[r_fighter_id]],ufc_fights_2[[#This Row],[b_fighter_id]])</f>
        <v>3093</v>
      </c>
      <c r="AQ3873" t="str">
        <f>_xlfn.XLOOKUP(ufc_fights_2[[#This Row],[winnerID]],ufc_fighters[id],ufc_fighters[fighter_name],"xxx",0,1)</f>
        <v>Serghei Spivac</v>
      </c>
    </row>
    <row r="3874" spans="1:43">
      <c r="A3874">
        <v>2129</v>
      </c>
      <c r="B3874">
        <v>8</v>
      </c>
      <c r="C3874">
        <f>_xlfn.XLOOKUP(ufc_fights_2[[#This Row],[r_fighter_id]],ufc_fighters[id],ufc_fighters[year],"xxx",0,1)</f>
        <v>1979</v>
      </c>
      <c r="D3874">
        <f>_xlfn.XLOOKUP(ufc_fights_2[[#This Row],[b_fighter_id]],ufc_fighters[id],ufc_fighters[year],"Prázdné",0,1)</f>
        <v>0</v>
      </c>
      <c r="E3874" s="10">
        <f>YEAR(ufc_fights_2[[#This Row],[date]])-ufc_fights_2[[#This Row],[r_year]]</f>
        <v>24</v>
      </c>
      <c r="F3874" s="10">
        <f>YEAR(ufc_fights_2[[#This Row],[date]])-ufc_fights_2[[#This Row],[b_year]]</f>
        <v>2003</v>
      </c>
      <c r="G3874">
        <v>0</v>
      </c>
      <c r="H3874">
        <v>0</v>
      </c>
      <c r="I3874">
        <v>0</v>
      </c>
      <c r="J3874">
        <v>0.2</v>
      </c>
      <c r="K3874">
        <v>0</v>
      </c>
      <c r="L3874">
        <v>0.33329999999999999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0</v>
      </c>
      <c r="S3874" s="2">
        <v>0</v>
      </c>
      <c r="T3874" s="2">
        <v>4.3981481481481481E-4</v>
      </c>
      <c r="U3874">
        <v>0</v>
      </c>
      <c r="V3874">
        <v>0.2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 t="s">
        <v>3933</v>
      </c>
      <c r="AG3874" s="2">
        <v>5.3240740740740744E-4</v>
      </c>
      <c r="AH3874" t="s">
        <v>3911</v>
      </c>
      <c r="AI3874">
        <v>3</v>
      </c>
      <c r="AJ3874" t="s">
        <v>4052</v>
      </c>
      <c r="AK3874" s="3">
        <v>37680</v>
      </c>
      <c r="AL3874" s="10">
        <f>YEAR(ufc_fights_2[[#This Row],[date]])</f>
        <v>2003</v>
      </c>
      <c r="AM3874" t="s">
        <v>3983</v>
      </c>
      <c r="AN3874">
        <v>36</v>
      </c>
      <c r="AO3874" t="s">
        <v>3913</v>
      </c>
      <c r="AP3874">
        <f>IF(ufc_fights_2[[#This Row],[winner]]="Red",ufc_fights_2[[#This Row],[r_fighter_id]],ufc_fights_2[[#This Row],[b_fighter_id]])</f>
        <v>2129</v>
      </c>
      <c r="AQ3874" t="str">
        <f>_xlfn.XLOOKUP(ufc_fights_2[[#This Row],[winnerID]],ufc_fighters[id],ufc_fighters[fighter_name],"xxx",0,1)</f>
        <v>Frank Mir</v>
      </c>
    </row>
    <row r="3875" spans="1:43">
      <c r="A3875">
        <v>878</v>
      </c>
      <c r="B3875">
        <v>147</v>
      </c>
      <c r="C3875">
        <f>_xlfn.XLOOKUP(ufc_fights_2[[#This Row],[r_fighter_id]],ufc_fighters[id],ufc_fighters[year],"xxx",0,1)</f>
        <v>1986</v>
      </c>
      <c r="D3875">
        <f>_xlfn.XLOOKUP(ufc_fights_2[[#This Row],[b_fighter_id]],ufc_fighters[id],ufc_fighters[year],"Prázdné",0,1)</f>
        <v>1992</v>
      </c>
      <c r="E3875" s="10">
        <f>YEAR(ufc_fights_2[[#This Row],[date]])-ufc_fights_2[[#This Row],[r_year]]</f>
        <v>34</v>
      </c>
      <c r="F3875" s="10">
        <f>YEAR(ufc_fights_2[[#This Row],[date]])-ufc_fights_2[[#This Row],[b_year]]</f>
        <v>28</v>
      </c>
      <c r="G3875">
        <v>0</v>
      </c>
      <c r="H3875">
        <v>0</v>
      </c>
      <c r="I3875">
        <v>0.4234</v>
      </c>
      <c r="J3875">
        <v>0.48670000000000002</v>
      </c>
      <c r="K3875">
        <v>0.54779999999999995</v>
      </c>
      <c r="L3875">
        <v>0.55489999999999995</v>
      </c>
      <c r="M3875">
        <v>0.2727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1.4120370370370369E-3</v>
      </c>
      <c r="T3875" s="2">
        <v>2.8356481481481483E-3</v>
      </c>
      <c r="U3875">
        <v>0.22389999999999999</v>
      </c>
      <c r="V3875">
        <v>0.43509999999999999</v>
      </c>
      <c r="W3875">
        <v>0.75</v>
      </c>
      <c r="X3875">
        <v>0.7</v>
      </c>
      <c r="Y3875">
        <v>0.85709999999999997</v>
      </c>
      <c r="Z3875">
        <v>0.38890000000000002</v>
      </c>
      <c r="AA3875">
        <v>0.44879999999999998</v>
      </c>
      <c r="AB3875">
        <v>0.57140000000000002</v>
      </c>
      <c r="AC3875">
        <v>0.88890000000000002</v>
      </c>
      <c r="AD3875">
        <v>0</v>
      </c>
      <c r="AE3875">
        <v>0.57140000000000002</v>
      </c>
      <c r="AF3875" t="s">
        <v>3915</v>
      </c>
      <c r="AG3875" s="2">
        <v>3.472222222222222E-3</v>
      </c>
      <c r="AH3875" t="s">
        <v>3911</v>
      </c>
      <c r="AI3875">
        <v>3</v>
      </c>
      <c r="AJ3875" t="s">
        <v>3938</v>
      </c>
      <c r="AK3875" s="3">
        <v>43848</v>
      </c>
      <c r="AL3875" s="10">
        <f>YEAR(ufc_fights_2[[#This Row],[date]])</f>
        <v>2020</v>
      </c>
      <c r="AM3875" t="s">
        <v>4020</v>
      </c>
      <c r="AN3875">
        <v>1</v>
      </c>
      <c r="AO3875" t="s">
        <v>3918</v>
      </c>
      <c r="AP3875">
        <f>IF(ufc_fights_2[[#This Row],[winner]]="Red",ufc_fights_2[[#This Row],[r_fighter_id]],ufc_fights_2[[#This Row],[b_fighter_id]])</f>
        <v>147</v>
      </c>
      <c r="AQ3875" t="str">
        <f>_xlfn.XLOOKUP(ufc_fights_2[[#This Row],[winnerID]],ufc_fighters[id],ufc_fighters[fighter_name],"xxx",0,1)</f>
        <v>Askar Askarov</v>
      </c>
    </row>
    <row r="3876" spans="1:43">
      <c r="A3876">
        <v>247</v>
      </c>
      <c r="B3876">
        <v>147</v>
      </c>
      <c r="C3876">
        <f>_xlfn.XLOOKUP(ufc_fights_2[[#This Row],[r_fighter_id]],ufc_fighters[id],ufc_fighters[year],"xxx",0,1)</f>
        <v>1984</v>
      </c>
      <c r="D3876">
        <f>_xlfn.XLOOKUP(ufc_fights_2[[#This Row],[b_fighter_id]],ufc_fighters[id],ufc_fighters[year],"Prázdné",0,1)</f>
        <v>1992</v>
      </c>
      <c r="E3876" s="10">
        <f>YEAR(ufc_fights_2[[#This Row],[date]])-ufc_fights_2[[#This Row],[r_year]]</f>
        <v>37</v>
      </c>
      <c r="F3876" s="10">
        <f>YEAR(ufc_fights_2[[#This Row],[date]])-ufc_fights_2[[#This Row],[b_year]]</f>
        <v>29</v>
      </c>
      <c r="G3876">
        <v>0</v>
      </c>
      <c r="H3876">
        <v>0</v>
      </c>
      <c r="I3876">
        <v>0.40350000000000003</v>
      </c>
      <c r="J3876">
        <v>0.65910000000000002</v>
      </c>
      <c r="K3876">
        <v>0.46920000000000001</v>
      </c>
      <c r="L3876">
        <v>0.66359999999999997</v>
      </c>
      <c r="M3876">
        <v>0</v>
      </c>
      <c r="N3876">
        <v>0.83330000000000004</v>
      </c>
      <c r="O3876">
        <v>0</v>
      </c>
      <c r="P3876">
        <v>0</v>
      </c>
      <c r="Q3876">
        <v>0</v>
      </c>
      <c r="R3876">
        <v>0</v>
      </c>
      <c r="S3876" s="2">
        <v>0</v>
      </c>
      <c r="T3876" s="2">
        <v>3.472222222222222E-3</v>
      </c>
      <c r="U3876">
        <v>0.2281</v>
      </c>
      <c r="V3876">
        <v>0.6</v>
      </c>
      <c r="W3876">
        <v>0.51219999999999999</v>
      </c>
      <c r="X3876">
        <v>0.75</v>
      </c>
      <c r="Y3876">
        <v>1</v>
      </c>
      <c r="Z3876">
        <v>0.37959999999999999</v>
      </c>
      <c r="AA3876">
        <v>0.64939999999999998</v>
      </c>
      <c r="AB3876">
        <v>0.8</v>
      </c>
      <c r="AC3876">
        <v>0.8</v>
      </c>
      <c r="AD3876">
        <v>1</v>
      </c>
      <c r="AE3876">
        <v>0.66669999999999996</v>
      </c>
      <c r="AF3876" t="s">
        <v>3915</v>
      </c>
      <c r="AG3876" s="2">
        <v>3.472222222222222E-3</v>
      </c>
      <c r="AH3876" t="s">
        <v>3911</v>
      </c>
      <c r="AI3876">
        <v>3</v>
      </c>
      <c r="AJ3876" t="s">
        <v>3924</v>
      </c>
      <c r="AK3876" s="3">
        <v>44261</v>
      </c>
      <c r="AL3876" s="10">
        <f>YEAR(ufc_fights_2[[#This Row],[date]])</f>
        <v>2021</v>
      </c>
      <c r="AM3876" t="s">
        <v>4020</v>
      </c>
      <c r="AN3876">
        <v>1</v>
      </c>
      <c r="AO3876" t="s">
        <v>3918</v>
      </c>
      <c r="AP3876">
        <f>IF(ufc_fights_2[[#This Row],[winner]]="Red",ufc_fights_2[[#This Row],[r_fighter_id]],ufc_fights_2[[#This Row],[b_fighter_id]])</f>
        <v>147</v>
      </c>
      <c r="AQ3876" t="str">
        <f>_xlfn.XLOOKUP(ufc_fights_2[[#This Row],[winnerID]],ufc_fighters[id],ufc_fighters[fighter_name],"xxx",0,1)</f>
        <v>Askar Askarov</v>
      </c>
    </row>
    <row r="3877" spans="1:43">
      <c r="A3877">
        <v>2427</v>
      </c>
      <c r="B3877">
        <v>3582</v>
      </c>
      <c r="C3877">
        <f>_xlfn.XLOOKUP(ufc_fights_2[[#This Row],[r_fighter_id]],ufc_fighters[id],ufc_fighters[year],"xxx",0,1)</f>
        <v>1995</v>
      </c>
      <c r="D3877">
        <f>_xlfn.XLOOKUP(ufc_fights_2[[#This Row],[b_fighter_id]],ufc_fighters[id],ufc_fighters[year],"Prázdné",0,1)</f>
        <v>1988</v>
      </c>
      <c r="E3877" s="10">
        <f>YEAR(ufc_fights_2[[#This Row],[date]])-ufc_fights_2[[#This Row],[r_year]]</f>
        <v>25</v>
      </c>
      <c r="F3877" s="10">
        <f>YEAR(ufc_fights_2[[#This Row],[date]])-ufc_fights_2[[#This Row],[b_year]]</f>
        <v>32</v>
      </c>
      <c r="G3877">
        <v>0</v>
      </c>
      <c r="H3877">
        <v>0</v>
      </c>
      <c r="I3877">
        <v>0.42980000000000002</v>
      </c>
      <c r="J3877">
        <v>0.55459999999999998</v>
      </c>
      <c r="K3877">
        <v>0.44800000000000001</v>
      </c>
      <c r="L3877">
        <v>0.57940000000000003</v>
      </c>
      <c r="M3877">
        <v>0</v>
      </c>
      <c r="N3877">
        <v>0.18179999999999999</v>
      </c>
      <c r="O3877">
        <v>0</v>
      </c>
      <c r="P3877">
        <v>0</v>
      </c>
      <c r="Q3877">
        <v>0</v>
      </c>
      <c r="R3877">
        <v>0</v>
      </c>
      <c r="S3877" s="2">
        <v>4.9768518518518521E-4</v>
      </c>
      <c r="T3877" s="2">
        <v>3.3564814814814812E-4</v>
      </c>
      <c r="U3877">
        <v>0.19719999999999999</v>
      </c>
      <c r="V3877">
        <v>0.3115</v>
      </c>
      <c r="W3877">
        <v>0.7097</v>
      </c>
      <c r="X3877">
        <v>0.84209999999999996</v>
      </c>
      <c r="Y3877">
        <v>0.90910000000000002</v>
      </c>
      <c r="Z3877">
        <v>0.42859999999999998</v>
      </c>
      <c r="AA3877">
        <v>0.55649999999999999</v>
      </c>
      <c r="AB3877">
        <v>0.5</v>
      </c>
      <c r="AC3877">
        <v>0.5</v>
      </c>
      <c r="AD3877">
        <v>0</v>
      </c>
      <c r="AE3877">
        <v>0.5</v>
      </c>
      <c r="AF3877" t="s">
        <v>3915</v>
      </c>
      <c r="AG3877" s="2">
        <v>3.472222222222222E-3</v>
      </c>
      <c r="AH3877" t="s">
        <v>3911</v>
      </c>
      <c r="AI3877">
        <v>3</v>
      </c>
      <c r="AJ3877" t="s">
        <v>3961</v>
      </c>
      <c r="AK3877" s="3">
        <v>44023</v>
      </c>
      <c r="AL3877" s="10">
        <f>YEAR(ufc_fights_2[[#This Row],[date]])</f>
        <v>2020</v>
      </c>
      <c r="AM3877" t="s">
        <v>4020</v>
      </c>
      <c r="AN3877">
        <v>5</v>
      </c>
      <c r="AO3877" t="s">
        <v>3913</v>
      </c>
      <c r="AP3877">
        <f>IF(ufc_fights_2[[#This Row],[winner]]="Red",ufc_fights_2[[#This Row],[r_fighter_id]],ufc_fights_2[[#This Row],[b_fighter_id]])</f>
        <v>2427</v>
      </c>
      <c r="AQ3877" t="str">
        <f>_xlfn.XLOOKUP(ufc_fights_2[[#This Row],[winnerID]],ufc_fighters[id],ufc_fighters[fighter_name],"xxx",0,1)</f>
        <v>Raulian Paiva</v>
      </c>
    </row>
    <row r="3878" spans="1:43">
      <c r="A3878">
        <v>1834</v>
      </c>
      <c r="B3878">
        <v>2415</v>
      </c>
      <c r="C3878">
        <f>_xlfn.XLOOKUP(ufc_fights_2[[#This Row],[r_fighter_id]],ufc_fighters[id],ufc_fighters[year],"xxx",0,1)</f>
        <v>1990</v>
      </c>
      <c r="D3878">
        <f>_xlfn.XLOOKUP(ufc_fights_2[[#This Row],[b_fighter_id]],ufc_fighters[id],ufc_fighters[year],"Prázdné",0,1)</f>
        <v>1986</v>
      </c>
      <c r="E3878" s="10">
        <f>YEAR(ufc_fights_2[[#This Row],[date]])-ufc_fights_2[[#This Row],[r_year]]</f>
        <v>24</v>
      </c>
      <c r="F3878" s="10">
        <f>YEAR(ufc_fights_2[[#This Row],[date]])-ufc_fights_2[[#This Row],[b_year]]</f>
        <v>28</v>
      </c>
      <c r="G3878">
        <v>1</v>
      </c>
      <c r="H3878">
        <v>0</v>
      </c>
      <c r="I3878">
        <v>0.40670000000000001</v>
      </c>
      <c r="J3878">
        <v>0.3826</v>
      </c>
      <c r="K3878">
        <v>0.40849999999999997</v>
      </c>
      <c r="L3878">
        <v>0.39660000000000001</v>
      </c>
      <c r="M3878">
        <v>0.5</v>
      </c>
      <c r="N3878">
        <v>0.25</v>
      </c>
      <c r="O3878">
        <v>0</v>
      </c>
      <c r="P3878">
        <v>0</v>
      </c>
      <c r="Q3878">
        <v>0</v>
      </c>
      <c r="R3878">
        <v>0</v>
      </c>
      <c r="S3878" s="2">
        <v>1.8518518518518518E-4</v>
      </c>
      <c r="T3878" s="2">
        <v>6.3657407407407413E-4</v>
      </c>
      <c r="U3878">
        <v>0.33600000000000002</v>
      </c>
      <c r="V3878">
        <v>0.3614</v>
      </c>
      <c r="W3878">
        <v>0.6</v>
      </c>
      <c r="X3878">
        <v>1</v>
      </c>
      <c r="Y3878">
        <v>1</v>
      </c>
      <c r="Z3878">
        <v>0.40450000000000003</v>
      </c>
      <c r="AA3878">
        <v>0.3871</v>
      </c>
      <c r="AB3878">
        <v>0.4</v>
      </c>
      <c r="AC3878">
        <v>0.30769999999999997</v>
      </c>
      <c r="AD3878">
        <v>0.66669999999999996</v>
      </c>
      <c r="AE3878">
        <v>0</v>
      </c>
      <c r="AF3878" t="s">
        <v>3910</v>
      </c>
      <c r="AG3878" s="2">
        <v>3.3680555555555556E-3</v>
      </c>
      <c r="AH3878" t="s">
        <v>3911</v>
      </c>
      <c r="AI3878">
        <v>3</v>
      </c>
      <c r="AJ3878" t="s">
        <v>3938</v>
      </c>
      <c r="AK3878" s="3">
        <v>41836</v>
      </c>
      <c r="AL3878" s="10">
        <f>YEAR(ufc_fights_2[[#This Row],[date]])</f>
        <v>2014</v>
      </c>
      <c r="AM3878" t="s">
        <v>4020</v>
      </c>
      <c r="AN3878">
        <v>36</v>
      </c>
      <c r="AO3878" t="s">
        <v>3913</v>
      </c>
      <c r="AP3878">
        <f>IF(ufc_fights_2[[#This Row],[winner]]="Red",ufc_fights_2[[#This Row],[r_fighter_id]],ufc_fights_2[[#This Row],[b_fighter_id]])</f>
        <v>1834</v>
      </c>
      <c r="AQ3878" t="str">
        <f>_xlfn.XLOOKUP(ufc_fights_2[[#This Row],[winnerID]],ufc_fighters[id],ufc_fighters[fighter_name],"xxx",0,1)</f>
        <v>John Lineker</v>
      </c>
    </row>
    <row r="3879" spans="1:43">
      <c r="A3879">
        <v>2997</v>
      </c>
      <c r="B3879">
        <v>3314</v>
      </c>
      <c r="C3879">
        <f>_xlfn.XLOOKUP(ufc_fights_2[[#This Row],[r_fighter_id]],ufc_fighters[id],ufc_fighters[year],"xxx",0,1)</f>
        <v>1989</v>
      </c>
      <c r="D3879">
        <f>_xlfn.XLOOKUP(ufc_fights_2[[#This Row],[b_fighter_id]],ufc_fighters[id],ufc_fighters[year],"Prázdné",0,1)</f>
        <v>1991</v>
      </c>
      <c r="E3879" s="10">
        <f>YEAR(ufc_fights_2[[#This Row],[date]])-ufc_fights_2[[#This Row],[r_year]]</f>
        <v>31</v>
      </c>
      <c r="F3879" s="10">
        <f>YEAR(ufc_fights_2[[#This Row],[date]])-ufc_fights_2[[#This Row],[b_year]]</f>
        <v>29</v>
      </c>
      <c r="G3879">
        <v>0</v>
      </c>
      <c r="H3879">
        <v>0</v>
      </c>
      <c r="I3879">
        <v>0.4123</v>
      </c>
      <c r="J3879">
        <v>0.377</v>
      </c>
      <c r="K3879">
        <v>0.44030000000000002</v>
      </c>
      <c r="L3879">
        <v>0.45390000000000003</v>
      </c>
      <c r="M3879">
        <v>0.5</v>
      </c>
      <c r="N3879">
        <v>0.45450000000000002</v>
      </c>
      <c r="O3879">
        <v>0</v>
      </c>
      <c r="P3879">
        <v>0</v>
      </c>
      <c r="Q3879">
        <v>0</v>
      </c>
      <c r="R3879">
        <v>0</v>
      </c>
      <c r="S3879" s="2">
        <v>1.6319444444444445E-3</v>
      </c>
      <c r="T3879" s="2">
        <v>2.627314814814815E-3</v>
      </c>
      <c r="U3879">
        <v>0.24690000000000001</v>
      </c>
      <c r="V3879">
        <v>0.34549999999999997</v>
      </c>
      <c r="W3879">
        <v>0.83330000000000004</v>
      </c>
      <c r="X3879">
        <v>0.8095</v>
      </c>
      <c r="Y3879">
        <v>0.71430000000000005</v>
      </c>
      <c r="Z3879">
        <v>0.3846</v>
      </c>
      <c r="AA3879">
        <v>0.37819999999999998</v>
      </c>
      <c r="AB3879">
        <v>0.7</v>
      </c>
      <c r="AC3879">
        <v>0.33329999999999999</v>
      </c>
      <c r="AD3879">
        <v>0</v>
      </c>
      <c r="AE3879">
        <v>0</v>
      </c>
      <c r="AF3879" t="s">
        <v>3915</v>
      </c>
      <c r="AG3879" s="2">
        <v>3.472222222222222E-3</v>
      </c>
      <c r="AH3879" t="s">
        <v>3911</v>
      </c>
      <c r="AI3879">
        <v>3</v>
      </c>
      <c r="AJ3879" t="s">
        <v>3934</v>
      </c>
      <c r="AK3879" s="3">
        <v>44114</v>
      </c>
      <c r="AL3879" s="10">
        <f>YEAR(ufc_fights_2[[#This Row],[date]])</f>
        <v>2020</v>
      </c>
      <c r="AM3879" t="s">
        <v>4020</v>
      </c>
      <c r="AN3879">
        <v>5</v>
      </c>
      <c r="AO3879" t="s">
        <v>3918</v>
      </c>
      <c r="AP3879">
        <f>IF(ufc_fights_2[[#This Row],[winner]]="Red",ufc_fights_2[[#This Row],[r_fighter_id]],ufc_fights_2[[#This Row],[b_fighter_id]])</f>
        <v>3314</v>
      </c>
      <c r="AQ3879" t="str">
        <f>_xlfn.XLOOKUP(ufc_fights_2[[#This Row],[winnerID]],ufc_fighters[id],ufc_fighters[fighter_name],"xxx",0,1)</f>
        <v>Tagir Ulanbekov</v>
      </c>
    </row>
    <row r="3880" spans="1:43">
      <c r="A3880">
        <v>1932</v>
      </c>
      <c r="B3880">
        <v>2824</v>
      </c>
      <c r="C3880">
        <f>_xlfn.XLOOKUP(ufc_fights_2[[#This Row],[r_fighter_id]],ufc_fighters[id],ufc_fighters[year],"xxx",0,1)</f>
        <v>1983</v>
      </c>
      <c r="D3880">
        <f>_xlfn.XLOOKUP(ufc_fights_2[[#This Row],[b_fighter_id]],ufc_fighters[id],ufc_fighters[year],"Prázdné",0,1)</f>
        <v>1984</v>
      </c>
      <c r="E3880" s="10">
        <f>YEAR(ufc_fights_2[[#This Row],[date]])-ufc_fights_2[[#This Row],[r_year]]</f>
        <v>31</v>
      </c>
      <c r="F3880" s="10">
        <f>YEAR(ufc_fights_2[[#This Row],[date]])-ufc_fights_2[[#This Row],[b_year]]</f>
        <v>30</v>
      </c>
      <c r="G3880">
        <v>0</v>
      </c>
      <c r="H3880">
        <v>0</v>
      </c>
      <c r="I3880">
        <v>0.51519999999999999</v>
      </c>
      <c r="J3880">
        <v>0.28360000000000002</v>
      </c>
      <c r="K3880">
        <v>0.6452</v>
      </c>
      <c r="L3880">
        <v>0.51919999999999999</v>
      </c>
      <c r="M3880">
        <v>0.71430000000000005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3.7847222222222223E-3</v>
      </c>
      <c r="T3880" s="2">
        <v>1.0416666666666667E-3</v>
      </c>
      <c r="U3880">
        <v>0.4</v>
      </c>
      <c r="V3880">
        <v>0.1429</v>
      </c>
      <c r="W3880">
        <v>1</v>
      </c>
      <c r="X3880">
        <v>0.8</v>
      </c>
      <c r="Y3880">
        <v>0.75</v>
      </c>
      <c r="Z3880">
        <v>0.44640000000000002</v>
      </c>
      <c r="AA3880">
        <v>0.25</v>
      </c>
      <c r="AB3880">
        <v>1</v>
      </c>
      <c r="AC3880">
        <v>0.3</v>
      </c>
      <c r="AD3880">
        <v>0.875</v>
      </c>
      <c r="AE3880">
        <v>0.6</v>
      </c>
      <c r="AF3880" t="s">
        <v>3915</v>
      </c>
      <c r="AG3880" s="2">
        <v>3.472222222222222E-3</v>
      </c>
      <c r="AH3880" t="s">
        <v>3911</v>
      </c>
      <c r="AI3880">
        <v>3</v>
      </c>
      <c r="AJ3880" t="s">
        <v>3912</v>
      </c>
      <c r="AK3880" s="3">
        <v>41692</v>
      </c>
      <c r="AL3880" s="10">
        <f>YEAR(ufc_fights_2[[#This Row],[date]])</f>
        <v>2014</v>
      </c>
      <c r="AM3880" t="s">
        <v>4020</v>
      </c>
      <c r="AN3880">
        <v>1</v>
      </c>
      <c r="AO3880" t="s">
        <v>3913</v>
      </c>
      <c r="AP3880">
        <f>IF(ufc_fights_2[[#This Row],[winner]]="Red",ufc_fights_2[[#This Row],[r_fighter_id]],ufc_fights_2[[#This Row],[b_fighter_id]])</f>
        <v>1932</v>
      </c>
      <c r="AQ3880" t="str">
        <f>_xlfn.XLOOKUP(ufc_fights_2[[#This Row],[winnerID]],ufc_fighters[id],ufc_fighters[fighter_name],"xxx",0,1)</f>
        <v>Zach Makovsky</v>
      </c>
    </row>
    <row r="3881" spans="1:43">
      <c r="A3881">
        <v>1834</v>
      </c>
      <c r="B3881">
        <v>1951</v>
      </c>
      <c r="C3881">
        <f>_xlfn.XLOOKUP(ufc_fights_2[[#This Row],[r_fighter_id]],ufc_fighters[id],ufc_fighters[year],"xxx",0,1)</f>
        <v>1990</v>
      </c>
      <c r="D3881">
        <f>_xlfn.XLOOKUP(ufc_fights_2[[#This Row],[b_fighter_id]],ufc_fighters[id],ufc_fighters[year],"Prázdné",0,1)</f>
        <v>1982</v>
      </c>
      <c r="E3881" s="10">
        <f>YEAR(ufc_fights_2[[#This Row],[date]])-ufc_fights_2[[#This Row],[r_year]]</f>
        <v>23</v>
      </c>
      <c r="F3881" s="10">
        <f>YEAR(ufc_fights_2[[#This Row],[date]])-ufc_fights_2[[#This Row],[b_year]]</f>
        <v>31</v>
      </c>
      <c r="G3881">
        <v>0</v>
      </c>
      <c r="H3881">
        <v>0</v>
      </c>
      <c r="I3881">
        <v>0.37930000000000003</v>
      </c>
      <c r="J3881">
        <v>0.52780000000000005</v>
      </c>
      <c r="K3881">
        <v>0.44619999999999999</v>
      </c>
      <c r="L3881">
        <v>0.56820000000000004</v>
      </c>
      <c r="M3881">
        <v>1</v>
      </c>
      <c r="N3881">
        <v>0.2</v>
      </c>
      <c r="O3881">
        <v>0</v>
      </c>
      <c r="P3881">
        <v>1</v>
      </c>
      <c r="Q3881">
        <v>0</v>
      </c>
      <c r="R3881">
        <v>0</v>
      </c>
      <c r="S3881" s="2">
        <v>5.9027777777777778E-4</v>
      </c>
      <c r="T3881" s="2">
        <v>3.8194444444444446E-4</v>
      </c>
      <c r="U3881">
        <v>0.36170000000000002</v>
      </c>
      <c r="V3881">
        <v>0.52939999999999998</v>
      </c>
      <c r="W3881">
        <v>0.45450000000000002</v>
      </c>
      <c r="X3881">
        <v>0</v>
      </c>
      <c r="Y3881">
        <v>0.7</v>
      </c>
      <c r="Z3881">
        <v>0.2414</v>
      </c>
      <c r="AA3881">
        <v>0.44829999999999998</v>
      </c>
      <c r="AB3881">
        <v>0.625</v>
      </c>
      <c r="AC3881">
        <v>0.8</v>
      </c>
      <c r="AD3881">
        <v>0.47620000000000001</v>
      </c>
      <c r="AE3881">
        <v>1</v>
      </c>
      <c r="AF3881" t="s">
        <v>3910</v>
      </c>
      <c r="AG3881" s="2">
        <v>7.291666666666667E-4</v>
      </c>
      <c r="AH3881" t="s">
        <v>3911</v>
      </c>
      <c r="AI3881">
        <v>3</v>
      </c>
      <c r="AJ3881" t="s">
        <v>3961</v>
      </c>
      <c r="AK3881" s="3">
        <v>41489</v>
      </c>
      <c r="AL3881" s="10">
        <f>YEAR(ufc_fights_2[[#This Row],[date]])</f>
        <v>2013</v>
      </c>
      <c r="AM3881" t="s">
        <v>4020</v>
      </c>
      <c r="AN3881">
        <v>39</v>
      </c>
      <c r="AO3881" t="s">
        <v>3913</v>
      </c>
      <c r="AP3881">
        <f>IF(ufc_fights_2[[#This Row],[winner]]="Red",ufc_fights_2[[#This Row],[r_fighter_id]],ufc_fights_2[[#This Row],[b_fighter_id]])</f>
        <v>1834</v>
      </c>
      <c r="AQ3881" t="str">
        <f>_xlfn.XLOOKUP(ufc_fights_2[[#This Row],[winnerID]],ufc_fighters[id],ufc_fighters[fighter_name],"xxx",0,1)</f>
        <v>John Lineker</v>
      </c>
    </row>
    <row r="3882" spans="1:43">
      <c r="A3882">
        <v>1381</v>
      </c>
      <c r="B3882">
        <v>3045</v>
      </c>
      <c r="C3882">
        <f>_xlfn.XLOOKUP(ufc_fights_2[[#This Row],[r_fighter_id]],ufc_fighters[id],ufc_fighters[year],"xxx",0,1)</f>
        <v>1988</v>
      </c>
      <c r="D3882">
        <f>_xlfn.XLOOKUP(ufc_fights_2[[#This Row],[b_fighter_id]],ufc_fighters[id],ufc_fighters[year],"Prázdné",0,1)</f>
        <v>1991</v>
      </c>
      <c r="E3882" s="10">
        <f>YEAR(ufc_fights_2[[#This Row],[date]])-ufc_fights_2[[#This Row],[r_year]]</f>
        <v>27</v>
      </c>
      <c r="F3882" s="10">
        <f>YEAR(ufc_fights_2[[#This Row],[date]])-ufc_fights_2[[#This Row],[b_year]]</f>
        <v>24</v>
      </c>
      <c r="G3882">
        <v>0</v>
      </c>
      <c r="H3882">
        <v>0</v>
      </c>
      <c r="I3882">
        <v>0.4</v>
      </c>
      <c r="J3882">
        <v>0.66290000000000004</v>
      </c>
      <c r="K3882">
        <v>0.55359999999999998</v>
      </c>
      <c r="L3882">
        <v>0.6804</v>
      </c>
      <c r="M3882">
        <v>0.44440000000000002</v>
      </c>
      <c r="N3882">
        <v>0</v>
      </c>
      <c r="O3882">
        <v>0</v>
      </c>
      <c r="P3882">
        <v>2</v>
      </c>
      <c r="Q3882">
        <v>1</v>
      </c>
      <c r="R3882">
        <v>2</v>
      </c>
      <c r="S3882" s="2">
        <v>2.9629629629629628E-3</v>
      </c>
      <c r="T3882" s="2">
        <v>2.0486111111111113E-3</v>
      </c>
      <c r="U3882">
        <v>0.22220000000000001</v>
      </c>
      <c r="V3882">
        <v>0.63749999999999996</v>
      </c>
      <c r="W3882">
        <v>0.8</v>
      </c>
      <c r="X3882">
        <v>0.66669999999999996</v>
      </c>
      <c r="Y3882">
        <v>1</v>
      </c>
      <c r="Z3882">
        <v>0.25</v>
      </c>
      <c r="AA3882">
        <v>0.5625</v>
      </c>
      <c r="AB3882">
        <v>0.33329999999999999</v>
      </c>
      <c r="AC3882">
        <v>1</v>
      </c>
      <c r="AD3882">
        <v>0.69230000000000003</v>
      </c>
      <c r="AE3882">
        <v>0.71430000000000005</v>
      </c>
      <c r="AF3882" t="s">
        <v>3933</v>
      </c>
      <c r="AG3882" s="2">
        <v>2.8819444444444444E-3</v>
      </c>
      <c r="AH3882" t="s">
        <v>3911</v>
      </c>
      <c r="AI3882">
        <v>3</v>
      </c>
      <c r="AJ3882" t="s">
        <v>3931</v>
      </c>
      <c r="AK3882" s="3">
        <v>42301</v>
      </c>
      <c r="AL3882" s="10">
        <f>YEAR(ufc_fights_2[[#This Row],[date]])</f>
        <v>2015</v>
      </c>
      <c r="AM3882" t="s">
        <v>4020</v>
      </c>
      <c r="AN3882">
        <v>100</v>
      </c>
      <c r="AO3882" t="s">
        <v>3918</v>
      </c>
      <c r="AP3882">
        <f>IF(ufc_fights_2[[#This Row],[winner]]="Red",ufc_fights_2[[#This Row],[r_fighter_id]],ufc_fights_2[[#This Row],[b_fighter_id]])</f>
        <v>3045</v>
      </c>
      <c r="AQ3882" t="str">
        <f>_xlfn.XLOOKUP(ufc_fights_2[[#This Row],[winnerID]],ufc_fighters[id],ufc_fighters[fighter_name],"xxx",0,1)</f>
        <v>Louis Smolka</v>
      </c>
    </row>
    <row r="3883" spans="1:43">
      <c r="A3883">
        <v>2415</v>
      </c>
      <c r="B3883">
        <v>3045</v>
      </c>
      <c r="C3883">
        <f>_xlfn.XLOOKUP(ufc_fights_2[[#This Row],[r_fighter_id]],ufc_fighters[id],ufc_fighters[year],"xxx",0,1)</f>
        <v>1986</v>
      </c>
      <c r="D3883">
        <f>_xlfn.XLOOKUP(ufc_fights_2[[#This Row],[b_fighter_id]],ufc_fighters[id],ufc_fighters[year],"Prázdné",0,1)</f>
        <v>1991</v>
      </c>
      <c r="E3883" s="10">
        <f>YEAR(ufc_fights_2[[#This Row],[date]])-ufc_fights_2[[#This Row],[r_year]]</f>
        <v>28</v>
      </c>
      <c r="F3883" s="10">
        <f>YEAR(ufc_fights_2[[#This Row],[date]])-ufc_fights_2[[#This Row],[b_year]]</f>
        <v>23</v>
      </c>
      <c r="G3883">
        <v>0</v>
      </c>
      <c r="H3883">
        <v>0</v>
      </c>
      <c r="I3883">
        <v>0.31090000000000001</v>
      </c>
      <c r="J3883">
        <v>0.3755</v>
      </c>
      <c r="K3883">
        <v>0.32140000000000002</v>
      </c>
      <c r="L3883">
        <v>0.38550000000000001</v>
      </c>
      <c r="M3883">
        <v>0.64290000000000003</v>
      </c>
      <c r="N3883">
        <v>0</v>
      </c>
      <c r="O3883">
        <v>0</v>
      </c>
      <c r="P3883">
        <v>1</v>
      </c>
      <c r="Q3883">
        <v>0</v>
      </c>
      <c r="R3883">
        <v>1</v>
      </c>
      <c r="S3883" s="2">
        <v>2.488425925925926E-3</v>
      </c>
      <c r="T3883" s="2">
        <v>1.1689814814814816E-3</v>
      </c>
      <c r="U3883">
        <v>0.27160000000000001</v>
      </c>
      <c r="V3883">
        <v>0.33019999999999999</v>
      </c>
      <c r="W3883">
        <v>0.51719999999999999</v>
      </c>
      <c r="X3883">
        <v>0.5</v>
      </c>
      <c r="Y3883">
        <v>1</v>
      </c>
      <c r="Z3883">
        <v>0.2485</v>
      </c>
      <c r="AA3883">
        <v>0.28899999999999998</v>
      </c>
      <c r="AB3883">
        <v>0.8</v>
      </c>
      <c r="AC3883">
        <v>0.72729999999999995</v>
      </c>
      <c r="AD3883">
        <v>0.375</v>
      </c>
      <c r="AE3883">
        <v>0.46150000000000002</v>
      </c>
      <c r="AF3883" t="s">
        <v>3915</v>
      </c>
      <c r="AG3883" s="2">
        <v>3.472222222222222E-3</v>
      </c>
      <c r="AH3883" t="s">
        <v>3911</v>
      </c>
      <c r="AI3883">
        <v>3</v>
      </c>
      <c r="AJ3883" t="s">
        <v>3914</v>
      </c>
      <c r="AK3883" s="3">
        <v>41654</v>
      </c>
      <c r="AL3883" s="10">
        <f>YEAR(ufc_fights_2[[#This Row],[date]])</f>
        <v>2014</v>
      </c>
      <c r="AM3883" t="s">
        <v>4020</v>
      </c>
      <c r="AN3883">
        <v>76</v>
      </c>
      <c r="AO3883" t="s">
        <v>3918</v>
      </c>
      <c r="AP3883">
        <f>IF(ufc_fights_2[[#This Row],[winner]]="Red",ufc_fights_2[[#This Row],[r_fighter_id]],ufc_fights_2[[#This Row],[b_fighter_id]])</f>
        <v>3045</v>
      </c>
      <c r="AQ3883" t="str">
        <f>_xlfn.XLOOKUP(ufc_fights_2[[#This Row],[winnerID]],ufc_fighters[id],ufc_fighters[fighter_name],"xxx",0,1)</f>
        <v>Louis Smolka</v>
      </c>
    </row>
    <row r="3884" spans="1:43">
      <c r="A3884">
        <v>3045</v>
      </c>
      <c r="B3884">
        <v>2305</v>
      </c>
      <c r="C3884">
        <f>_xlfn.XLOOKUP(ufc_fights_2[[#This Row],[r_fighter_id]],ufc_fighters[id],ufc_fighters[year],"xxx",0,1)</f>
        <v>1991</v>
      </c>
      <c r="D3884">
        <f>_xlfn.XLOOKUP(ufc_fights_2[[#This Row],[b_fighter_id]],ufc_fighters[id],ufc_fighters[year],"Prázdné",0,1)</f>
        <v>1988</v>
      </c>
      <c r="E3884" s="10">
        <f>YEAR(ufc_fights_2[[#This Row],[date]])-ufc_fights_2[[#This Row],[r_year]]</f>
        <v>25</v>
      </c>
      <c r="F3884" s="10">
        <f>YEAR(ufc_fights_2[[#This Row],[date]])-ufc_fights_2[[#This Row],[b_year]]</f>
        <v>28</v>
      </c>
      <c r="G3884">
        <v>0</v>
      </c>
      <c r="H3884">
        <v>0</v>
      </c>
      <c r="I3884">
        <v>0.72570000000000001</v>
      </c>
      <c r="J3884">
        <v>0.5</v>
      </c>
      <c r="K3884">
        <v>0.77529999999999999</v>
      </c>
      <c r="L3884">
        <v>0.66669999999999996</v>
      </c>
      <c r="M3884">
        <v>0.5</v>
      </c>
      <c r="N3884">
        <v>0</v>
      </c>
      <c r="O3884">
        <v>7</v>
      </c>
      <c r="P3884">
        <v>1</v>
      </c>
      <c r="Q3884">
        <v>3</v>
      </c>
      <c r="R3884">
        <v>2</v>
      </c>
      <c r="S3884" s="2">
        <v>4.8958333333333336E-3</v>
      </c>
      <c r="T3884" s="2">
        <v>1.261574074074074E-3</v>
      </c>
      <c r="U3884">
        <v>0.70750000000000002</v>
      </c>
      <c r="V3884">
        <v>0.33329999999999999</v>
      </c>
      <c r="W3884">
        <v>1</v>
      </c>
      <c r="X3884">
        <v>0</v>
      </c>
      <c r="Y3884">
        <v>1</v>
      </c>
      <c r="Z3884">
        <v>0.6</v>
      </c>
      <c r="AA3884">
        <v>0.33329999999999999</v>
      </c>
      <c r="AB3884">
        <v>0</v>
      </c>
      <c r="AC3884">
        <v>1</v>
      </c>
      <c r="AD3884">
        <v>0.73150000000000004</v>
      </c>
      <c r="AE3884">
        <v>1</v>
      </c>
      <c r="AF3884" t="s">
        <v>3910</v>
      </c>
      <c r="AG3884" s="2">
        <v>3.2523148148148147E-3</v>
      </c>
      <c r="AH3884" t="s">
        <v>3911</v>
      </c>
      <c r="AI3884">
        <v>3</v>
      </c>
      <c r="AJ3884" t="s">
        <v>3914</v>
      </c>
      <c r="AK3884" s="3">
        <v>42564</v>
      </c>
      <c r="AL3884" s="10">
        <f>YEAR(ufc_fights_2[[#This Row],[date]])</f>
        <v>2016</v>
      </c>
      <c r="AM3884" t="s">
        <v>4020</v>
      </c>
      <c r="AN3884">
        <v>73</v>
      </c>
      <c r="AO3884" t="s">
        <v>3913</v>
      </c>
      <c r="AP3884">
        <f>IF(ufc_fights_2[[#This Row],[winner]]="Red",ufc_fights_2[[#This Row],[r_fighter_id]],ufc_fights_2[[#This Row],[b_fighter_id]])</f>
        <v>3045</v>
      </c>
      <c r="AQ3884" t="str">
        <f>_xlfn.XLOOKUP(ufc_fights_2[[#This Row],[winnerID]],ufc_fighters[id],ufc_fighters[fighter_name],"xxx",0,1)</f>
        <v>Louis Smolka</v>
      </c>
    </row>
    <row r="3885" spans="1:43">
      <c r="A3885">
        <v>3327</v>
      </c>
      <c r="B3885">
        <v>3045</v>
      </c>
      <c r="C3885">
        <f>_xlfn.XLOOKUP(ufc_fights_2[[#This Row],[r_fighter_id]],ufc_fighters[id],ufc_fighters[year],"xxx",0,1)</f>
        <v>1983</v>
      </c>
      <c r="D3885">
        <f>_xlfn.XLOOKUP(ufc_fights_2[[#This Row],[b_fighter_id]],ufc_fighters[id],ufc_fighters[year],"Prázdné",0,1)</f>
        <v>1991</v>
      </c>
      <c r="E3885" s="10">
        <f>YEAR(ufc_fights_2[[#This Row],[date]])-ufc_fights_2[[#This Row],[r_year]]</f>
        <v>31</v>
      </c>
      <c r="F3885" s="10">
        <f>YEAR(ufc_fights_2[[#This Row],[date]])-ufc_fights_2[[#This Row],[b_year]]</f>
        <v>23</v>
      </c>
      <c r="G3885">
        <v>0</v>
      </c>
      <c r="H3885">
        <v>1</v>
      </c>
      <c r="I3885">
        <v>0.52110000000000001</v>
      </c>
      <c r="J3885">
        <v>0.46850000000000003</v>
      </c>
      <c r="K3885">
        <v>0.54900000000000004</v>
      </c>
      <c r="L3885">
        <v>0.48299999999999998</v>
      </c>
      <c r="M3885">
        <v>1</v>
      </c>
      <c r="N3885">
        <v>0.5</v>
      </c>
      <c r="O3885">
        <v>1</v>
      </c>
      <c r="P3885">
        <v>0</v>
      </c>
      <c r="Q3885">
        <v>1</v>
      </c>
      <c r="R3885">
        <v>2</v>
      </c>
      <c r="S3885" s="2">
        <v>7.5231481481481482E-4</v>
      </c>
      <c r="T3885" s="2">
        <v>7.7546296296296293E-4</v>
      </c>
      <c r="U3885">
        <v>0.4602</v>
      </c>
      <c r="V3885">
        <v>0.36749999999999999</v>
      </c>
      <c r="W3885">
        <v>0.72729999999999995</v>
      </c>
      <c r="X3885">
        <v>0.85709999999999997</v>
      </c>
      <c r="Y3885">
        <v>1</v>
      </c>
      <c r="Z3885">
        <v>0.48780000000000001</v>
      </c>
      <c r="AA3885">
        <v>0.46429999999999999</v>
      </c>
      <c r="AB3885">
        <v>0.71430000000000005</v>
      </c>
      <c r="AC3885">
        <v>0.5</v>
      </c>
      <c r="AD3885">
        <v>0.8</v>
      </c>
      <c r="AE3885">
        <v>1</v>
      </c>
      <c r="AF3885" t="s">
        <v>3910</v>
      </c>
      <c r="AG3885" s="2">
        <v>2.0833333333333335E-4</v>
      </c>
      <c r="AH3885" t="s">
        <v>3911</v>
      </c>
      <c r="AI3885">
        <v>3</v>
      </c>
      <c r="AJ3885" t="s">
        <v>3946</v>
      </c>
      <c r="AK3885" s="3">
        <v>41950</v>
      </c>
      <c r="AL3885" s="10">
        <f>YEAR(ufc_fights_2[[#This Row],[date]])</f>
        <v>2014</v>
      </c>
      <c r="AM3885" t="s">
        <v>4020</v>
      </c>
      <c r="AN3885">
        <v>68</v>
      </c>
      <c r="AO3885" t="s">
        <v>3918</v>
      </c>
      <c r="AP3885">
        <f>IF(ufc_fights_2[[#This Row],[winner]]="Red",ufc_fights_2[[#This Row],[r_fighter_id]],ufc_fights_2[[#This Row],[b_fighter_id]])</f>
        <v>3045</v>
      </c>
      <c r="AQ3885" t="str">
        <f>_xlfn.XLOOKUP(ufc_fights_2[[#This Row],[winnerID]],ufc_fighters[id],ufc_fighters[fighter_name],"xxx",0,1)</f>
        <v>Louis Smolka</v>
      </c>
    </row>
    <row r="3886" spans="1:43">
      <c r="A3886">
        <v>36</v>
      </c>
      <c r="B3886">
        <v>3582</v>
      </c>
      <c r="C3886">
        <f>_xlfn.XLOOKUP(ufc_fights_2[[#This Row],[r_fighter_id]],ufc_fighters[id],ufc_fighters[year],"xxx",0,1)</f>
        <v>1993</v>
      </c>
      <c r="D3886">
        <f>_xlfn.XLOOKUP(ufc_fights_2[[#This Row],[b_fighter_id]],ufc_fighters[id],ufc_fighters[year],"Prázdné",0,1)</f>
        <v>1988</v>
      </c>
      <c r="E3886" s="10">
        <f>YEAR(ufc_fights_2[[#This Row],[date]])-ufc_fights_2[[#This Row],[r_year]]</f>
        <v>28</v>
      </c>
      <c r="F3886" s="10">
        <f>YEAR(ufc_fights_2[[#This Row],[date]])-ufc_fights_2[[#This Row],[b_year]]</f>
        <v>33</v>
      </c>
      <c r="G3886">
        <v>0</v>
      </c>
      <c r="H3886">
        <v>0</v>
      </c>
      <c r="I3886">
        <v>0.40239999999999998</v>
      </c>
      <c r="J3886">
        <v>0.44700000000000001</v>
      </c>
      <c r="K3886">
        <v>0.47</v>
      </c>
      <c r="L3886">
        <v>0.49330000000000002</v>
      </c>
      <c r="M3886">
        <v>0.66669999999999996</v>
      </c>
      <c r="N3886">
        <v>0.33329999999999999</v>
      </c>
      <c r="O3886">
        <v>0</v>
      </c>
      <c r="P3886">
        <v>0</v>
      </c>
      <c r="Q3886">
        <v>0</v>
      </c>
      <c r="R3886">
        <v>0</v>
      </c>
      <c r="S3886" s="2">
        <v>2.5231481481481481E-3</v>
      </c>
      <c r="T3886" s="2">
        <v>3.1250000000000001E-4</v>
      </c>
      <c r="U3886">
        <v>0.3125</v>
      </c>
      <c r="V3886">
        <v>0.26190000000000002</v>
      </c>
      <c r="W3886">
        <v>0.625</v>
      </c>
      <c r="X3886">
        <v>0.76470000000000005</v>
      </c>
      <c r="Y3886">
        <v>0.85709999999999997</v>
      </c>
      <c r="Z3886">
        <v>0.3926</v>
      </c>
      <c r="AA3886">
        <v>0.4531</v>
      </c>
      <c r="AB3886">
        <v>0.66669999999999996</v>
      </c>
      <c r="AC3886">
        <v>0.5</v>
      </c>
      <c r="AD3886">
        <v>0.66669999999999996</v>
      </c>
      <c r="AE3886">
        <v>0</v>
      </c>
      <c r="AF3886" t="s">
        <v>3915</v>
      </c>
      <c r="AG3886" s="2">
        <v>3.472222222222222E-3</v>
      </c>
      <c r="AH3886" t="s">
        <v>3911</v>
      </c>
      <c r="AI3886">
        <v>3</v>
      </c>
      <c r="AJ3886" t="s">
        <v>3924</v>
      </c>
      <c r="AK3886" s="3">
        <v>44219</v>
      </c>
      <c r="AL3886" s="10">
        <f>YEAR(ufc_fights_2[[#This Row],[date]])</f>
        <v>2021</v>
      </c>
      <c r="AM3886" t="s">
        <v>4020</v>
      </c>
      <c r="AN3886">
        <v>5</v>
      </c>
      <c r="AO3886" t="s">
        <v>3913</v>
      </c>
      <c r="AP3886">
        <f>IF(ufc_fights_2[[#This Row],[winner]]="Red",ufc_fights_2[[#This Row],[r_fighter_id]],ufc_fights_2[[#This Row],[b_fighter_id]])</f>
        <v>36</v>
      </c>
      <c r="AQ3886" t="str">
        <f>_xlfn.XLOOKUP(ufc_fights_2[[#This Row],[winnerID]],ufc_fighters[id],ufc_fighters[fighter_name],"xxx",0,1)</f>
        <v>Amir Albazi</v>
      </c>
    </row>
    <row r="3887" spans="1:43">
      <c r="A3887">
        <v>2440</v>
      </c>
      <c r="B3887">
        <v>147</v>
      </c>
      <c r="C3887">
        <f>_xlfn.XLOOKUP(ufc_fights_2[[#This Row],[r_fighter_id]],ufc_fighters[id],ufc_fighters[year],"xxx",0,1)</f>
        <v>1990</v>
      </c>
      <c r="D3887">
        <f>_xlfn.XLOOKUP(ufc_fights_2[[#This Row],[b_fighter_id]],ufc_fighters[id],ufc_fighters[year],"Prázdné",0,1)</f>
        <v>1992</v>
      </c>
      <c r="E3887" s="10">
        <f>YEAR(ufc_fights_2[[#This Row],[date]])-ufc_fights_2[[#This Row],[r_year]]</f>
        <v>30</v>
      </c>
      <c r="F3887" s="10">
        <f>YEAR(ufc_fights_2[[#This Row],[date]])-ufc_fights_2[[#This Row],[b_year]]</f>
        <v>28</v>
      </c>
      <c r="G3887">
        <v>0</v>
      </c>
      <c r="H3887">
        <v>0</v>
      </c>
      <c r="I3887">
        <v>0.5161</v>
      </c>
      <c r="J3887">
        <v>0.65080000000000005</v>
      </c>
      <c r="K3887">
        <v>0.56340000000000001</v>
      </c>
      <c r="L3887">
        <v>0.66669999999999996</v>
      </c>
      <c r="M3887">
        <v>0.5</v>
      </c>
      <c r="N3887">
        <v>0.1333</v>
      </c>
      <c r="O3887">
        <v>0</v>
      </c>
      <c r="P3887">
        <v>0</v>
      </c>
      <c r="Q3887">
        <v>0</v>
      </c>
      <c r="R3887">
        <v>1</v>
      </c>
      <c r="S3887" s="2">
        <v>1.5856481481481481E-3</v>
      </c>
      <c r="T3887" s="2">
        <v>3.5995370370370369E-3</v>
      </c>
      <c r="U3887">
        <v>0.42499999999999999</v>
      </c>
      <c r="V3887">
        <v>0.58489999999999998</v>
      </c>
      <c r="W3887">
        <v>0.63160000000000005</v>
      </c>
      <c r="X3887">
        <v>1</v>
      </c>
      <c r="Y3887">
        <v>1</v>
      </c>
      <c r="Z3887">
        <v>0.5</v>
      </c>
      <c r="AA3887">
        <v>0.62960000000000005</v>
      </c>
      <c r="AB3887">
        <v>1</v>
      </c>
      <c r="AC3887">
        <v>0.83330000000000004</v>
      </c>
      <c r="AD3887">
        <v>1</v>
      </c>
      <c r="AE3887">
        <v>0.66669999999999996</v>
      </c>
      <c r="AF3887" t="s">
        <v>3915</v>
      </c>
      <c r="AG3887" s="2">
        <v>3.472222222222222E-3</v>
      </c>
      <c r="AH3887" t="s">
        <v>3911</v>
      </c>
      <c r="AI3887">
        <v>3</v>
      </c>
      <c r="AJ3887" t="s">
        <v>3931</v>
      </c>
      <c r="AK3887" s="3">
        <v>44030</v>
      </c>
      <c r="AL3887" s="10">
        <f>YEAR(ufc_fights_2[[#This Row],[date]])</f>
        <v>2020</v>
      </c>
      <c r="AM3887" t="s">
        <v>4020</v>
      </c>
      <c r="AN3887">
        <v>5</v>
      </c>
      <c r="AO3887" t="s">
        <v>3918</v>
      </c>
      <c r="AP3887">
        <f>IF(ufc_fights_2[[#This Row],[winner]]="Red",ufc_fights_2[[#This Row],[r_fighter_id]],ufc_fights_2[[#This Row],[b_fighter_id]])</f>
        <v>147</v>
      </c>
      <c r="AQ3887" t="str">
        <f>_xlfn.XLOOKUP(ufc_fights_2[[#This Row],[winnerID]],ufc_fighters[id],ufc_fighters[fighter_name],"xxx",0,1)</f>
        <v>Askar Askarov</v>
      </c>
    </row>
    <row r="3888" spans="1:43">
      <c r="A3888">
        <v>996</v>
      </c>
      <c r="B3888">
        <v>1932</v>
      </c>
      <c r="C3888">
        <f>_xlfn.XLOOKUP(ufc_fights_2[[#This Row],[r_fighter_id]],ufc_fighters[id],ufc_fighters[year],"xxx",0,1)</f>
        <v>1985</v>
      </c>
      <c r="D3888">
        <f>_xlfn.XLOOKUP(ufc_fights_2[[#This Row],[b_fighter_id]],ufc_fighters[id],ufc_fighters[year],"Prázdné",0,1)</f>
        <v>1983</v>
      </c>
      <c r="E3888" s="10">
        <f>YEAR(ufc_fights_2[[#This Row],[date]])-ufc_fights_2[[#This Row],[r_year]]</f>
        <v>29</v>
      </c>
      <c r="F3888" s="10">
        <f>YEAR(ufc_fights_2[[#This Row],[date]])-ufc_fights_2[[#This Row],[b_year]]</f>
        <v>31</v>
      </c>
      <c r="G3888">
        <v>0</v>
      </c>
      <c r="H3888">
        <v>0</v>
      </c>
      <c r="I3888">
        <v>0.39290000000000003</v>
      </c>
      <c r="J3888">
        <v>0.36230000000000001</v>
      </c>
      <c r="K3888">
        <v>0.65380000000000005</v>
      </c>
      <c r="L3888">
        <v>0.5514</v>
      </c>
      <c r="M3888">
        <v>0.5</v>
      </c>
      <c r="N3888">
        <v>0.25</v>
      </c>
      <c r="O3888">
        <v>0</v>
      </c>
      <c r="P3888">
        <v>0</v>
      </c>
      <c r="Q3888">
        <v>0</v>
      </c>
      <c r="R3888">
        <v>1</v>
      </c>
      <c r="S3888" s="2">
        <v>3.2638888888888891E-3</v>
      </c>
      <c r="T3888" s="2">
        <v>2.8587962962962963E-3</v>
      </c>
      <c r="U3888">
        <v>0.3846</v>
      </c>
      <c r="V3888">
        <v>0.3594</v>
      </c>
      <c r="W3888">
        <v>0.5</v>
      </c>
      <c r="X3888">
        <v>0</v>
      </c>
      <c r="Y3888">
        <v>1</v>
      </c>
      <c r="Z3888">
        <v>0.27779999999999999</v>
      </c>
      <c r="AA3888">
        <v>0.24440000000000001</v>
      </c>
      <c r="AB3888">
        <v>1</v>
      </c>
      <c r="AC3888">
        <v>0</v>
      </c>
      <c r="AD3888">
        <v>0.5</v>
      </c>
      <c r="AE3888">
        <v>0.58330000000000004</v>
      </c>
      <c r="AF3888" t="s">
        <v>3915</v>
      </c>
      <c r="AG3888" s="2">
        <v>3.472222222222222E-3</v>
      </c>
      <c r="AH3888" t="s">
        <v>3911</v>
      </c>
      <c r="AI3888">
        <v>3</v>
      </c>
      <c r="AJ3888" t="s">
        <v>3938</v>
      </c>
      <c r="AK3888" s="3">
        <v>41867</v>
      </c>
      <c r="AL3888" s="10">
        <f>YEAR(ufc_fights_2[[#This Row],[date]])</f>
        <v>2014</v>
      </c>
      <c r="AM3888" t="s">
        <v>4020</v>
      </c>
      <c r="AN3888">
        <v>75</v>
      </c>
      <c r="AO3888" t="s">
        <v>3913</v>
      </c>
      <c r="AP3888">
        <f>IF(ufc_fights_2[[#This Row],[winner]]="Red",ufc_fights_2[[#This Row],[r_fighter_id]],ufc_fights_2[[#This Row],[b_fighter_id]])</f>
        <v>996</v>
      </c>
      <c r="AQ3888" t="str">
        <f>_xlfn.XLOOKUP(ufc_fights_2[[#This Row],[winnerID]],ufc_fighters[id],ufc_fighters[fighter_name],"xxx",0,1)</f>
        <v>Jussier Formiga</v>
      </c>
    </row>
    <row r="3889" spans="1:43">
      <c r="A3889">
        <v>2913</v>
      </c>
      <c r="B3889">
        <v>2401</v>
      </c>
      <c r="C3889">
        <f>_xlfn.XLOOKUP(ufc_fights_2[[#This Row],[r_fighter_id]],ufc_fighters[id],ufc_fighters[year],"xxx",0,1)</f>
        <v>1992</v>
      </c>
      <c r="D3889">
        <f>_xlfn.XLOOKUP(ufc_fights_2[[#This Row],[b_fighter_id]],ufc_fighters[id],ufc_fighters[year],"Prázdné",0,1)</f>
        <v>1988</v>
      </c>
      <c r="E3889" s="10">
        <f>YEAR(ufc_fights_2[[#This Row],[date]])-ufc_fights_2[[#This Row],[r_year]]</f>
        <v>22</v>
      </c>
      <c r="F3889" s="10">
        <f>YEAR(ufc_fights_2[[#This Row],[date]])-ufc_fights_2[[#This Row],[b_year]]</f>
        <v>26</v>
      </c>
      <c r="G3889">
        <v>0</v>
      </c>
      <c r="H3889">
        <v>0</v>
      </c>
      <c r="I3889">
        <v>0.64859999999999995</v>
      </c>
      <c r="J3889">
        <v>0.60940000000000005</v>
      </c>
      <c r="K3889">
        <v>0.71109999999999995</v>
      </c>
      <c r="L3889">
        <v>0.74629999999999996</v>
      </c>
      <c r="M3889">
        <v>0.625</v>
      </c>
      <c r="N3889">
        <v>0.28570000000000001</v>
      </c>
      <c r="O3889">
        <v>3</v>
      </c>
      <c r="P3889">
        <v>0</v>
      </c>
      <c r="Q3889">
        <v>0</v>
      </c>
      <c r="R3889">
        <v>2</v>
      </c>
      <c r="S3889" s="2">
        <v>3.2754629629629631E-3</v>
      </c>
      <c r="T3889" s="2">
        <v>5.1273148148148146E-3</v>
      </c>
      <c r="U3889">
        <v>0.64</v>
      </c>
      <c r="V3889">
        <v>0.47499999999999998</v>
      </c>
      <c r="W3889">
        <v>0.71430000000000005</v>
      </c>
      <c r="X3889">
        <v>0.6</v>
      </c>
      <c r="Y3889">
        <v>0</v>
      </c>
      <c r="Z3889">
        <v>0.45450000000000002</v>
      </c>
      <c r="AA3889">
        <v>0.34620000000000001</v>
      </c>
      <c r="AB3889">
        <v>0.91669999999999996</v>
      </c>
      <c r="AC3889">
        <v>0.86670000000000003</v>
      </c>
      <c r="AD3889">
        <v>1</v>
      </c>
      <c r="AE3889">
        <v>0.73909999999999998</v>
      </c>
      <c r="AF3889" t="s">
        <v>3922</v>
      </c>
      <c r="AG3889" s="2">
        <v>3.472222222222222E-3</v>
      </c>
      <c r="AH3889" t="s">
        <v>3911</v>
      </c>
      <c r="AI3889">
        <v>3</v>
      </c>
      <c r="AJ3889" t="s">
        <v>3939</v>
      </c>
      <c r="AK3889" s="3">
        <v>41826</v>
      </c>
      <c r="AL3889" s="10">
        <f>YEAR(ufc_fights_2[[#This Row],[date]])</f>
        <v>2014</v>
      </c>
      <c r="AM3889" t="s">
        <v>4020</v>
      </c>
      <c r="AN3889">
        <v>1</v>
      </c>
      <c r="AO3889" t="s">
        <v>3918</v>
      </c>
      <c r="AP3889">
        <f>IF(ufc_fights_2[[#This Row],[winner]]="Red",ufc_fights_2[[#This Row],[r_fighter_id]],ufc_fights_2[[#This Row],[b_fighter_id]])</f>
        <v>2401</v>
      </c>
      <c r="AQ3889" t="str">
        <f>_xlfn.XLOOKUP(ufc_fights_2[[#This Row],[winnerID]],ufc_fighters[id],ufc_fighters[fighter_name],"xxx",0,1)</f>
        <v>Dustin Ortiz</v>
      </c>
    </row>
    <row r="3890" spans="1:43">
      <c r="A3890">
        <v>2524</v>
      </c>
      <c r="B3890">
        <v>996</v>
      </c>
      <c r="C3890">
        <f>_xlfn.XLOOKUP(ufc_fights_2[[#This Row],[r_fighter_id]],ufc_fighters[id],ufc_fighters[year],"xxx",0,1)</f>
        <v>1993</v>
      </c>
      <c r="D3890">
        <f>_xlfn.XLOOKUP(ufc_fights_2[[#This Row],[b_fighter_id]],ufc_fighters[id],ufc_fighters[year],"Prázdné",0,1)</f>
        <v>1985</v>
      </c>
      <c r="E3890" s="10">
        <f>YEAR(ufc_fights_2[[#This Row],[date]])-ufc_fights_2[[#This Row],[r_year]]</f>
        <v>25</v>
      </c>
      <c r="F3890" s="10">
        <f>YEAR(ufc_fights_2[[#This Row],[date]])-ufc_fights_2[[#This Row],[b_year]]</f>
        <v>33</v>
      </c>
      <c r="G3890">
        <v>0</v>
      </c>
      <c r="H3890">
        <v>0</v>
      </c>
      <c r="I3890">
        <v>0.30930000000000002</v>
      </c>
      <c r="J3890">
        <v>0.48649999999999999</v>
      </c>
      <c r="K3890">
        <v>0.56520000000000004</v>
      </c>
      <c r="L3890">
        <v>0.73170000000000002</v>
      </c>
      <c r="M3890">
        <v>0</v>
      </c>
      <c r="N3890">
        <v>0.4</v>
      </c>
      <c r="O3890">
        <v>0</v>
      </c>
      <c r="P3890">
        <v>0</v>
      </c>
      <c r="Q3890">
        <v>0</v>
      </c>
      <c r="R3890">
        <v>0</v>
      </c>
      <c r="S3890" s="2">
        <v>0</v>
      </c>
      <c r="T3890" s="2">
        <v>5.162037037037037E-3</v>
      </c>
      <c r="U3890">
        <v>0.26740000000000003</v>
      </c>
      <c r="V3890">
        <v>0.47220000000000001</v>
      </c>
      <c r="W3890">
        <v>0.6</v>
      </c>
      <c r="X3890">
        <v>0.66669999999999996</v>
      </c>
      <c r="Y3890">
        <v>1</v>
      </c>
      <c r="Z3890">
        <v>0.3226</v>
      </c>
      <c r="AA3890">
        <v>0.47060000000000002</v>
      </c>
      <c r="AB3890">
        <v>0</v>
      </c>
      <c r="AC3890">
        <v>0</v>
      </c>
      <c r="AD3890">
        <v>0</v>
      </c>
      <c r="AE3890">
        <v>1</v>
      </c>
      <c r="AF3890" t="s">
        <v>3915</v>
      </c>
      <c r="AG3890" s="2">
        <v>3.472222222222222E-3</v>
      </c>
      <c r="AH3890" t="s">
        <v>3911</v>
      </c>
      <c r="AI3890">
        <v>3</v>
      </c>
      <c r="AJ3890" t="s">
        <v>3914</v>
      </c>
      <c r="AK3890" s="3">
        <v>43379</v>
      </c>
      <c r="AL3890" s="10">
        <f>YEAR(ufc_fights_2[[#This Row],[date]])</f>
        <v>2018</v>
      </c>
      <c r="AM3890" t="s">
        <v>4020</v>
      </c>
      <c r="AN3890">
        <v>1</v>
      </c>
      <c r="AO3890" t="s">
        <v>3918</v>
      </c>
      <c r="AP3890">
        <f>IF(ufc_fights_2[[#This Row],[winner]]="Red",ufc_fights_2[[#This Row],[r_fighter_id]],ufc_fights_2[[#This Row],[b_fighter_id]])</f>
        <v>996</v>
      </c>
      <c r="AQ3890" t="str">
        <f>_xlfn.XLOOKUP(ufc_fights_2[[#This Row],[winnerID]],ufc_fighters[id],ufc_fighters[fighter_name],"xxx",0,1)</f>
        <v>Jussier Formiga</v>
      </c>
    </row>
    <row r="3891" spans="1:43">
      <c r="A3891">
        <v>996</v>
      </c>
      <c r="B3891">
        <v>2305</v>
      </c>
      <c r="C3891">
        <f>_xlfn.XLOOKUP(ufc_fights_2[[#This Row],[r_fighter_id]],ufc_fighters[id],ufc_fighters[year],"xxx",0,1)</f>
        <v>1985</v>
      </c>
      <c r="D3891">
        <f>_xlfn.XLOOKUP(ufc_fights_2[[#This Row],[b_fighter_id]],ufc_fighters[id],ufc_fighters[year],"Prázdné",0,1)</f>
        <v>1988</v>
      </c>
      <c r="E3891" s="10">
        <f>YEAR(ufc_fights_2[[#This Row],[date]])-ufc_fights_2[[#This Row],[r_year]]</f>
        <v>33</v>
      </c>
      <c r="F3891" s="10">
        <f>YEAR(ufc_fights_2[[#This Row],[date]])-ufc_fights_2[[#This Row],[b_year]]</f>
        <v>30</v>
      </c>
      <c r="G3891">
        <v>1</v>
      </c>
      <c r="H3891">
        <v>0</v>
      </c>
      <c r="I3891">
        <v>0.55100000000000005</v>
      </c>
      <c r="J3891">
        <v>0.3231</v>
      </c>
      <c r="K3891">
        <v>0.69440000000000002</v>
      </c>
      <c r="L3891">
        <v>0.45119999999999999</v>
      </c>
      <c r="M3891">
        <v>0.5</v>
      </c>
      <c r="N3891">
        <v>0</v>
      </c>
      <c r="O3891">
        <v>1</v>
      </c>
      <c r="P3891">
        <v>0</v>
      </c>
      <c r="Q3891">
        <v>0</v>
      </c>
      <c r="R3891">
        <v>0</v>
      </c>
      <c r="S3891" s="2">
        <v>2.8124999999999999E-3</v>
      </c>
      <c r="T3891" s="2">
        <v>6.3657407407407413E-4</v>
      </c>
      <c r="U3891">
        <v>0.54549999999999998</v>
      </c>
      <c r="V3891">
        <v>0.1739</v>
      </c>
      <c r="W3891">
        <v>0.5</v>
      </c>
      <c r="X3891">
        <v>1</v>
      </c>
      <c r="Y3891">
        <v>0.75</v>
      </c>
      <c r="Z3891">
        <v>0.4138</v>
      </c>
      <c r="AA3891">
        <v>0.1429</v>
      </c>
      <c r="AB3891">
        <v>0.2</v>
      </c>
      <c r="AC3891">
        <v>0.86670000000000003</v>
      </c>
      <c r="AD3891">
        <v>0.93330000000000002</v>
      </c>
      <c r="AE3891">
        <v>1</v>
      </c>
      <c r="AF3891" t="s">
        <v>3933</v>
      </c>
      <c r="AG3891" s="2">
        <v>1.1921296296296296E-3</v>
      </c>
      <c r="AH3891" t="s">
        <v>3911</v>
      </c>
      <c r="AI3891">
        <v>3</v>
      </c>
      <c r="AJ3891" t="s">
        <v>3989</v>
      </c>
      <c r="AK3891" s="3">
        <v>43141</v>
      </c>
      <c r="AL3891" s="10">
        <f>YEAR(ufc_fights_2[[#This Row],[date]])</f>
        <v>2018</v>
      </c>
      <c r="AM3891" t="s">
        <v>4020</v>
      </c>
      <c r="AN3891">
        <v>19</v>
      </c>
      <c r="AO3891" t="s">
        <v>3913</v>
      </c>
      <c r="AP3891">
        <f>IF(ufc_fights_2[[#This Row],[winner]]="Red",ufc_fights_2[[#This Row],[r_fighter_id]],ufc_fights_2[[#This Row],[b_fighter_id]])</f>
        <v>996</v>
      </c>
      <c r="AQ3891" t="str">
        <f>_xlfn.XLOOKUP(ufc_fights_2[[#This Row],[winnerID]],ufc_fighters[id],ufc_fighters[fighter_name],"xxx",0,1)</f>
        <v>Jussier Formiga</v>
      </c>
    </row>
    <row r="3892" spans="1:43">
      <c r="A3892">
        <v>247</v>
      </c>
      <c r="B3892">
        <v>2505</v>
      </c>
      <c r="C3892">
        <f>_xlfn.XLOOKUP(ufc_fights_2[[#This Row],[r_fighter_id]],ufc_fighters[id],ufc_fighters[year],"xxx",0,1)</f>
        <v>1984</v>
      </c>
      <c r="D3892">
        <f>_xlfn.XLOOKUP(ufc_fights_2[[#This Row],[b_fighter_id]],ufc_fighters[id],ufc_fighters[year],"Prázdné",0,1)</f>
        <v>1992</v>
      </c>
      <c r="E3892" s="10">
        <f>YEAR(ufc_fights_2[[#This Row],[date]])-ufc_fights_2[[#This Row],[r_year]]</f>
        <v>34</v>
      </c>
      <c r="F3892" s="10">
        <f>YEAR(ufc_fights_2[[#This Row],[date]])-ufc_fights_2[[#This Row],[b_year]]</f>
        <v>26</v>
      </c>
      <c r="G3892">
        <v>0</v>
      </c>
      <c r="H3892">
        <v>0</v>
      </c>
      <c r="I3892">
        <v>0.48609999999999998</v>
      </c>
      <c r="J3892">
        <v>0.4375</v>
      </c>
      <c r="K3892">
        <v>0.53159999999999996</v>
      </c>
      <c r="L3892">
        <v>0.4375</v>
      </c>
      <c r="M3892">
        <v>0.5</v>
      </c>
      <c r="N3892">
        <v>1</v>
      </c>
      <c r="O3892">
        <v>0</v>
      </c>
      <c r="P3892">
        <v>0</v>
      </c>
      <c r="Q3892">
        <v>0</v>
      </c>
      <c r="R3892">
        <v>0</v>
      </c>
      <c r="S3892" s="2">
        <v>8.6805555555555551E-4</v>
      </c>
      <c r="T3892" s="2">
        <v>3.4722222222222222E-5</v>
      </c>
      <c r="U3892">
        <v>0.41670000000000001</v>
      </c>
      <c r="V3892">
        <v>0.23810000000000001</v>
      </c>
      <c r="W3892">
        <v>0.64710000000000001</v>
      </c>
      <c r="X3892">
        <v>0.57140000000000002</v>
      </c>
      <c r="Y3892">
        <v>1</v>
      </c>
      <c r="Z3892">
        <v>0.38</v>
      </c>
      <c r="AA3892">
        <v>0.33329999999999999</v>
      </c>
      <c r="AB3892">
        <v>0.5</v>
      </c>
      <c r="AC3892">
        <v>1</v>
      </c>
      <c r="AD3892">
        <v>0.75</v>
      </c>
      <c r="AE3892">
        <v>0</v>
      </c>
      <c r="AF3892" t="s">
        <v>3910</v>
      </c>
      <c r="AG3892" s="2">
        <v>2.9976851851851853E-3</v>
      </c>
      <c r="AH3892" t="s">
        <v>3911</v>
      </c>
      <c r="AI3892">
        <v>3</v>
      </c>
      <c r="AJ3892" t="s">
        <v>3949</v>
      </c>
      <c r="AK3892" s="3">
        <v>43434</v>
      </c>
      <c r="AL3892" s="10">
        <f>YEAR(ufc_fights_2[[#This Row],[date]])</f>
        <v>2018</v>
      </c>
      <c r="AM3892" t="s">
        <v>4020</v>
      </c>
      <c r="AN3892">
        <v>1</v>
      </c>
      <c r="AO3892" t="s">
        <v>3913</v>
      </c>
      <c r="AP3892">
        <f>IF(ufc_fights_2[[#This Row],[winner]]="Red",ufc_fights_2[[#This Row],[r_fighter_id]],ufc_fights_2[[#This Row],[b_fighter_id]])</f>
        <v>247</v>
      </c>
      <c r="AQ3892" t="str">
        <f>_xlfn.XLOOKUP(ufc_fights_2[[#This Row],[winnerID]],ufc_fighters[id],ufc_fighters[fighter_name],"xxx",0,1)</f>
        <v>Joseph Benavidez</v>
      </c>
    </row>
    <row r="3893" spans="1:43">
      <c r="A3893">
        <v>996</v>
      </c>
      <c r="B3893">
        <v>2401</v>
      </c>
      <c r="C3893">
        <f>_xlfn.XLOOKUP(ufc_fights_2[[#This Row],[r_fighter_id]],ufc_fighters[id],ufc_fighters[year],"xxx",0,1)</f>
        <v>1985</v>
      </c>
      <c r="D3893">
        <f>_xlfn.XLOOKUP(ufc_fights_2[[#This Row],[b_fighter_id]],ufc_fighters[id],ufc_fighters[year],"Prázdné",0,1)</f>
        <v>1988</v>
      </c>
      <c r="E3893" s="10">
        <f>YEAR(ufc_fights_2[[#This Row],[date]])-ufc_fights_2[[#This Row],[r_year]]</f>
        <v>31</v>
      </c>
      <c r="F3893" s="10">
        <f>YEAR(ufc_fights_2[[#This Row],[date]])-ufc_fights_2[[#This Row],[b_year]]</f>
        <v>28</v>
      </c>
      <c r="G3893">
        <v>0</v>
      </c>
      <c r="H3893">
        <v>0</v>
      </c>
      <c r="I3893">
        <v>0.23530000000000001</v>
      </c>
      <c r="J3893">
        <v>0.2</v>
      </c>
      <c r="K3893">
        <v>0.61109999999999998</v>
      </c>
      <c r="L3893">
        <v>0.63300000000000001</v>
      </c>
      <c r="M3893">
        <v>0.33329999999999999</v>
      </c>
      <c r="N3893">
        <v>0</v>
      </c>
      <c r="O3893">
        <v>2</v>
      </c>
      <c r="P3893">
        <v>0</v>
      </c>
      <c r="Q3893">
        <v>0</v>
      </c>
      <c r="R3893">
        <v>2</v>
      </c>
      <c r="S3893" s="2">
        <v>6.3541666666666668E-3</v>
      </c>
      <c r="T3893" s="2">
        <v>2.0486111111111113E-3</v>
      </c>
      <c r="U3893">
        <v>7.4099999999999999E-2</v>
      </c>
      <c r="V3893">
        <v>0.1321</v>
      </c>
      <c r="W3893">
        <v>0.66669999999999996</v>
      </c>
      <c r="X3893">
        <v>1</v>
      </c>
      <c r="Y3893">
        <v>0.5</v>
      </c>
      <c r="Z3893">
        <v>0.1875</v>
      </c>
      <c r="AA3893">
        <v>0.15690000000000001</v>
      </c>
      <c r="AB3893">
        <v>1</v>
      </c>
      <c r="AC3893">
        <v>0.42859999999999998</v>
      </c>
      <c r="AD3893">
        <v>1</v>
      </c>
      <c r="AE3893">
        <v>0.28570000000000001</v>
      </c>
      <c r="AF3893" t="s">
        <v>3915</v>
      </c>
      <c r="AG3893" s="2">
        <v>3.472222222222222E-3</v>
      </c>
      <c r="AH3893" t="s">
        <v>3911</v>
      </c>
      <c r="AI3893">
        <v>3</v>
      </c>
      <c r="AJ3893" t="s">
        <v>4009</v>
      </c>
      <c r="AK3893" s="3">
        <v>42637</v>
      </c>
      <c r="AL3893" s="10">
        <f>YEAR(ufc_fights_2[[#This Row],[date]])</f>
        <v>2016</v>
      </c>
      <c r="AM3893" t="s">
        <v>4020</v>
      </c>
      <c r="AN3893">
        <v>44</v>
      </c>
      <c r="AO3893" t="s">
        <v>3913</v>
      </c>
      <c r="AP3893">
        <f>IF(ufc_fights_2[[#This Row],[winner]]="Red",ufc_fights_2[[#This Row],[r_fighter_id]],ufc_fights_2[[#This Row],[b_fighter_id]])</f>
        <v>996</v>
      </c>
      <c r="AQ3893" t="str">
        <f>_xlfn.XLOOKUP(ufc_fights_2[[#This Row],[winnerID]],ufc_fighters[id],ufc_fighters[fighter_name],"xxx",0,1)</f>
        <v>Jussier Formiga</v>
      </c>
    </row>
    <row r="3894" spans="1:43">
      <c r="A3894">
        <v>2401</v>
      </c>
      <c r="B3894">
        <v>1082</v>
      </c>
      <c r="C3894">
        <f>_xlfn.XLOOKUP(ufc_fights_2[[#This Row],[r_fighter_id]],ufc_fighters[id],ufc_fighters[year],"xxx",0,1)</f>
        <v>1988</v>
      </c>
      <c r="D3894">
        <f>_xlfn.XLOOKUP(ufc_fights_2[[#This Row],[b_fighter_id]],ufc_fighters[id],ufc_fighters[year],"Prázdné",0,1)</f>
        <v>1987</v>
      </c>
      <c r="E3894" s="10">
        <f>YEAR(ufc_fights_2[[#This Row],[date]])-ufc_fights_2[[#This Row],[r_year]]</f>
        <v>27</v>
      </c>
      <c r="F3894" s="10">
        <f>YEAR(ufc_fights_2[[#This Row],[date]])-ufc_fights_2[[#This Row],[b_year]]</f>
        <v>28</v>
      </c>
      <c r="G3894">
        <v>0</v>
      </c>
      <c r="H3894">
        <v>0</v>
      </c>
      <c r="I3894">
        <v>0.71319999999999995</v>
      </c>
      <c r="J3894">
        <v>0.40620000000000001</v>
      </c>
      <c r="K3894">
        <v>0.79169999999999996</v>
      </c>
      <c r="L3894">
        <v>0.55810000000000004</v>
      </c>
      <c r="M3894">
        <v>0.30769999999999997</v>
      </c>
      <c r="N3894">
        <v>0</v>
      </c>
      <c r="O3894">
        <v>1</v>
      </c>
      <c r="P3894">
        <v>0</v>
      </c>
      <c r="Q3894">
        <v>0</v>
      </c>
      <c r="R3894">
        <v>0</v>
      </c>
      <c r="S3894" s="2">
        <v>7.4884259259259262E-3</v>
      </c>
      <c r="T3894" s="2">
        <v>0</v>
      </c>
      <c r="U3894">
        <v>0.68810000000000004</v>
      </c>
      <c r="V3894">
        <v>0.26319999999999999</v>
      </c>
      <c r="W3894">
        <v>0.8125</v>
      </c>
      <c r="X3894">
        <v>1</v>
      </c>
      <c r="Y3894">
        <v>1</v>
      </c>
      <c r="Z3894">
        <v>0.22220000000000001</v>
      </c>
      <c r="AA3894">
        <v>0.37040000000000001</v>
      </c>
      <c r="AB3894">
        <v>0.8125</v>
      </c>
      <c r="AC3894">
        <v>0.6</v>
      </c>
      <c r="AD3894">
        <v>0.8488</v>
      </c>
      <c r="AE3894">
        <v>0</v>
      </c>
      <c r="AF3894" t="s">
        <v>3910</v>
      </c>
      <c r="AG3894" s="2">
        <v>2.0601851851851853E-3</v>
      </c>
      <c r="AH3894" t="s">
        <v>3911</v>
      </c>
      <c r="AI3894">
        <v>3</v>
      </c>
      <c r="AJ3894" t="s">
        <v>3939</v>
      </c>
      <c r="AK3894" s="3">
        <v>42224</v>
      </c>
      <c r="AL3894" s="10">
        <f>YEAR(ufc_fights_2[[#This Row],[date]])</f>
        <v>2015</v>
      </c>
      <c r="AM3894" t="s">
        <v>4020</v>
      </c>
      <c r="AN3894">
        <v>71</v>
      </c>
      <c r="AO3894" t="s">
        <v>3913</v>
      </c>
      <c r="AP3894">
        <f>IF(ufc_fights_2[[#This Row],[winner]]="Red",ufc_fights_2[[#This Row],[r_fighter_id]],ufc_fights_2[[#This Row],[b_fighter_id]])</f>
        <v>2401</v>
      </c>
      <c r="AQ3894" t="str">
        <f>_xlfn.XLOOKUP(ufc_fights_2[[#This Row],[winnerID]],ufc_fighters[id],ufc_fighters[fighter_name],"xxx",0,1)</f>
        <v>Dustin Ortiz</v>
      </c>
    </row>
    <row r="3895" spans="1:43">
      <c r="A3895">
        <v>1932</v>
      </c>
      <c r="B3895">
        <v>2401</v>
      </c>
      <c r="C3895">
        <f>_xlfn.XLOOKUP(ufc_fights_2[[#This Row],[r_fighter_id]],ufc_fighters[id],ufc_fighters[year],"xxx",0,1)</f>
        <v>1983</v>
      </c>
      <c r="D3895">
        <f>_xlfn.XLOOKUP(ufc_fights_2[[#This Row],[b_fighter_id]],ufc_fighters[id],ufc_fighters[year],"Prázdné",0,1)</f>
        <v>1988</v>
      </c>
      <c r="E3895" s="10">
        <f>YEAR(ufc_fights_2[[#This Row],[date]])-ufc_fights_2[[#This Row],[r_year]]</f>
        <v>33</v>
      </c>
      <c r="F3895" s="10">
        <f>YEAR(ufc_fights_2[[#This Row],[date]])-ufc_fights_2[[#This Row],[b_year]]</f>
        <v>28</v>
      </c>
      <c r="G3895">
        <v>0</v>
      </c>
      <c r="H3895">
        <v>0</v>
      </c>
      <c r="I3895">
        <v>0.4773</v>
      </c>
      <c r="J3895">
        <v>0.52310000000000001</v>
      </c>
      <c r="K3895">
        <v>0.55769999999999997</v>
      </c>
      <c r="L3895">
        <v>0.74660000000000004</v>
      </c>
      <c r="M3895">
        <v>0.4</v>
      </c>
      <c r="N3895">
        <v>0.44440000000000002</v>
      </c>
      <c r="O3895">
        <v>1</v>
      </c>
      <c r="P3895">
        <v>0</v>
      </c>
      <c r="Q3895">
        <v>1</v>
      </c>
      <c r="R3895">
        <v>2</v>
      </c>
      <c r="S3895" s="2">
        <v>1.4699074074074074E-3</v>
      </c>
      <c r="T3895" s="2">
        <v>5.6712962962962967E-3</v>
      </c>
      <c r="U3895">
        <v>0.25</v>
      </c>
      <c r="V3895">
        <v>0.42859999999999998</v>
      </c>
      <c r="W3895">
        <v>0.92859999999999998</v>
      </c>
      <c r="X3895">
        <v>0.5</v>
      </c>
      <c r="Y3895">
        <v>0.8</v>
      </c>
      <c r="Z3895">
        <v>0.3</v>
      </c>
      <c r="AA3895">
        <v>0.3125</v>
      </c>
      <c r="AB3895">
        <v>0.84619999999999995</v>
      </c>
      <c r="AC3895">
        <v>0.64710000000000001</v>
      </c>
      <c r="AD3895">
        <v>1</v>
      </c>
      <c r="AE3895">
        <v>0.8125</v>
      </c>
      <c r="AF3895" t="s">
        <v>3922</v>
      </c>
      <c r="AG3895" s="2">
        <v>3.472222222222222E-3</v>
      </c>
      <c r="AH3895" t="s">
        <v>3911</v>
      </c>
      <c r="AI3895">
        <v>3</v>
      </c>
      <c r="AJ3895" t="s">
        <v>3940</v>
      </c>
      <c r="AK3895" s="3">
        <v>42714</v>
      </c>
      <c r="AL3895" s="10">
        <f>YEAR(ufc_fights_2[[#This Row],[date]])</f>
        <v>2016</v>
      </c>
      <c r="AM3895" t="s">
        <v>4020</v>
      </c>
      <c r="AN3895">
        <v>65</v>
      </c>
      <c r="AO3895" t="s">
        <v>3918</v>
      </c>
      <c r="AP3895">
        <f>IF(ufc_fights_2[[#This Row],[winner]]="Red",ufc_fights_2[[#This Row],[r_fighter_id]],ufc_fights_2[[#This Row],[b_fighter_id]])</f>
        <v>2401</v>
      </c>
      <c r="AQ3895" t="str">
        <f>_xlfn.XLOOKUP(ufc_fights_2[[#This Row],[winnerID]],ufc_fighters[id],ufc_fighters[fighter_name],"xxx",0,1)</f>
        <v>Dustin Ortiz</v>
      </c>
    </row>
    <row r="3896" spans="1:43">
      <c r="A3896">
        <v>725</v>
      </c>
      <c r="B3896">
        <v>2427</v>
      </c>
      <c r="C3896">
        <f>_xlfn.XLOOKUP(ufc_fights_2[[#This Row],[r_fighter_id]],ufc_fighters[id],ufc_fighters[year],"xxx",0,1)</f>
        <v>1994</v>
      </c>
      <c r="D3896">
        <f>_xlfn.XLOOKUP(ufc_fights_2[[#This Row],[b_fighter_id]],ufc_fighters[id],ufc_fighters[year],"Prázdné",0,1)</f>
        <v>1995</v>
      </c>
      <c r="E3896" s="10">
        <f>YEAR(ufc_fights_2[[#This Row],[date]])-ufc_fights_2[[#This Row],[r_year]]</f>
        <v>26</v>
      </c>
      <c r="F3896" s="10">
        <f>YEAR(ufc_fights_2[[#This Row],[date]])-ufc_fights_2[[#This Row],[b_year]]</f>
        <v>25</v>
      </c>
      <c r="G3896">
        <v>0</v>
      </c>
      <c r="H3896">
        <v>1</v>
      </c>
      <c r="I3896">
        <v>0.3629</v>
      </c>
      <c r="J3896">
        <v>0.42859999999999998</v>
      </c>
      <c r="K3896">
        <v>0.3629</v>
      </c>
      <c r="L3896">
        <v>0.48199999999999998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0</v>
      </c>
      <c r="T3896" s="2">
        <v>1.25E-3</v>
      </c>
      <c r="U3896">
        <v>0.23080000000000001</v>
      </c>
      <c r="V3896">
        <v>0.3367</v>
      </c>
      <c r="W3896">
        <v>0.625</v>
      </c>
      <c r="X3896">
        <v>1</v>
      </c>
      <c r="Y3896">
        <v>0.73329999999999995</v>
      </c>
      <c r="Z3896">
        <v>0.36070000000000002</v>
      </c>
      <c r="AA3896">
        <v>0.38790000000000002</v>
      </c>
      <c r="AB3896">
        <v>0.5</v>
      </c>
      <c r="AC3896">
        <v>0.88890000000000002</v>
      </c>
      <c r="AD3896">
        <v>0</v>
      </c>
      <c r="AE3896">
        <v>1</v>
      </c>
      <c r="AF3896" t="s">
        <v>3910</v>
      </c>
      <c r="AG3896" s="2">
        <v>3.2638888888888891E-3</v>
      </c>
      <c r="AH3896" t="s">
        <v>3911</v>
      </c>
      <c r="AI3896">
        <v>3</v>
      </c>
      <c r="AJ3896" t="s">
        <v>4094</v>
      </c>
      <c r="AK3896" s="3">
        <v>43876</v>
      </c>
      <c r="AL3896" s="10">
        <f>YEAR(ufc_fights_2[[#This Row],[date]])</f>
        <v>2020</v>
      </c>
      <c r="AM3896" t="s">
        <v>4020</v>
      </c>
      <c r="AN3896">
        <v>111</v>
      </c>
      <c r="AO3896" t="s">
        <v>3918</v>
      </c>
      <c r="AP3896">
        <f>IF(ufc_fights_2[[#This Row],[winner]]="Red",ufc_fights_2[[#This Row],[r_fighter_id]],ufc_fights_2[[#This Row],[b_fighter_id]])</f>
        <v>2427</v>
      </c>
      <c r="AQ3896" t="str">
        <f>_xlfn.XLOOKUP(ufc_fights_2[[#This Row],[winnerID]],ufc_fighters[id],ufc_fighters[fighter_name],"xxx",0,1)</f>
        <v>Raulian Paiva</v>
      </c>
    </row>
    <row r="3897" spans="1:43">
      <c r="A3897">
        <v>2401</v>
      </c>
      <c r="B3897">
        <v>2440</v>
      </c>
      <c r="C3897">
        <f>_xlfn.XLOOKUP(ufc_fights_2[[#This Row],[r_fighter_id]],ufc_fighters[id],ufc_fighters[year],"xxx",0,1)</f>
        <v>1988</v>
      </c>
      <c r="D3897">
        <f>_xlfn.XLOOKUP(ufc_fights_2[[#This Row],[b_fighter_id]],ufc_fighters[id],ufc_fighters[year],"Prázdné",0,1)</f>
        <v>1990</v>
      </c>
      <c r="E3897" s="10">
        <f>YEAR(ufc_fights_2[[#This Row],[date]])-ufc_fights_2[[#This Row],[r_year]]</f>
        <v>30</v>
      </c>
      <c r="F3897" s="10">
        <f>YEAR(ufc_fights_2[[#This Row],[date]])-ufc_fights_2[[#This Row],[b_year]]</f>
        <v>28</v>
      </c>
      <c r="G3897">
        <v>0</v>
      </c>
      <c r="H3897">
        <v>0</v>
      </c>
      <c r="I3897">
        <v>0.45</v>
      </c>
      <c r="J3897">
        <v>0.38779999999999998</v>
      </c>
      <c r="K3897">
        <v>0.62590000000000001</v>
      </c>
      <c r="L3897">
        <v>0.62029999999999996</v>
      </c>
      <c r="M3897">
        <v>0.58330000000000004</v>
      </c>
      <c r="N3897">
        <v>1</v>
      </c>
      <c r="O3897">
        <v>0</v>
      </c>
      <c r="P3897">
        <v>2</v>
      </c>
      <c r="Q3897">
        <v>2</v>
      </c>
      <c r="R3897">
        <v>2</v>
      </c>
      <c r="S3897" s="2">
        <v>3.3564814814814816E-3</v>
      </c>
      <c r="T3897" s="2">
        <v>5.0694444444444441E-3</v>
      </c>
      <c r="U3897">
        <v>0.32200000000000001</v>
      </c>
      <c r="V3897">
        <v>0.31709999999999999</v>
      </c>
      <c r="W3897">
        <v>0.8</v>
      </c>
      <c r="X3897">
        <v>0.81820000000000004</v>
      </c>
      <c r="Y3897">
        <v>0.66669999999999996</v>
      </c>
      <c r="Z3897">
        <v>0.35</v>
      </c>
      <c r="AA3897">
        <v>0.34089999999999998</v>
      </c>
      <c r="AB3897">
        <v>0.75</v>
      </c>
      <c r="AC3897">
        <v>0.5</v>
      </c>
      <c r="AD3897">
        <v>0.75</v>
      </c>
      <c r="AE3897">
        <v>1</v>
      </c>
      <c r="AF3897" t="s">
        <v>3915</v>
      </c>
      <c r="AG3897" s="2">
        <v>3.472222222222222E-3</v>
      </c>
      <c r="AH3897" t="s">
        <v>3911</v>
      </c>
      <c r="AI3897">
        <v>3</v>
      </c>
      <c r="AJ3897" t="s">
        <v>3928</v>
      </c>
      <c r="AK3897" s="3">
        <v>43120</v>
      </c>
      <c r="AL3897" s="10">
        <f>YEAR(ufc_fights_2[[#This Row],[date]])</f>
        <v>2018</v>
      </c>
      <c r="AM3897" t="s">
        <v>4020</v>
      </c>
      <c r="AN3897">
        <v>61</v>
      </c>
      <c r="AO3897" t="s">
        <v>3913</v>
      </c>
      <c r="AP3897">
        <f>IF(ufc_fights_2[[#This Row],[winner]]="Red",ufc_fights_2[[#This Row],[r_fighter_id]],ufc_fights_2[[#This Row],[b_fighter_id]])</f>
        <v>2401</v>
      </c>
      <c r="AQ3897" t="str">
        <f>_xlfn.XLOOKUP(ufc_fights_2[[#This Row],[winnerID]],ufc_fighters[id],ufc_fighters[fighter_name],"xxx",0,1)</f>
        <v>Dustin Ortiz</v>
      </c>
    </row>
    <row r="3898" spans="1:43">
      <c r="A3898">
        <v>2401</v>
      </c>
      <c r="B3898">
        <v>2309</v>
      </c>
      <c r="C3898">
        <f>_xlfn.XLOOKUP(ufc_fights_2[[#This Row],[r_fighter_id]],ufc_fighters[id],ufc_fighters[year],"xxx",0,1)</f>
        <v>1988</v>
      </c>
      <c r="D3898">
        <f>_xlfn.XLOOKUP(ufc_fights_2[[#This Row],[b_fighter_id]],ufc_fighters[id],ufc_fighters[year],"Prázdné",0,1)</f>
        <v>1993</v>
      </c>
      <c r="E3898" s="10">
        <f>YEAR(ufc_fights_2[[#This Row],[date]])-ufc_fights_2[[#This Row],[r_year]]</f>
        <v>30</v>
      </c>
      <c r="F3898" s="10">
        <f>YEAR(ufc_fights_2[[#This Row],[date]])-ufc_fights_2[[#This Row],[b_year]]</f>
        <v>25</v>
      </c>
      <c r="G3898">
        <v>1</v>
      </c>
      <c r="H3898">
        <v>0</v>
      </c>
      <c r="I3898">
        <v>0.186</v>
      </c>
      <c r="J3898">
        <v>0.4375</v>
      </c>
      <c r="K3898">
        <v>0.186</v>
      </c>
      <c r="L3898">
        <v>0.4375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4.6296296296296294E-5</v>
      </c>
      <c r="T3898" s="2">
        <v>0</v>
      </c>
      <c r="U3898">
        <v>0.16220000000000001</v>
      </c>
      <c r="V3898">
        <v>0.25</v>
      </c>
      <c r="W3898">
        <v>0</v>
      </c>
      <c r="X3898">
        <v>0.5</v>
      </c>
      <c r="Y3898">
        <v>1</v>
      </c>
      <c r="Z3898">
        <v>0.1389</v>
      </c>
      <c r="AA3898">
        <v>0.4375</v>
      </c>
      <c r="AB3898">
        <v>0</v>
      </c>
      <c r="AC3898">
        <v>0</v>
      </c>
      <c r="AD3898">
        <v>0.42859999999999998</v>
      </c>
      <c r="AE3898">
        <v>0</v>
      </c>
      <c r="AF3898" t="s">
        <v>3910</v>
      </c>
      <c r="AG3898" s="2">
        <v>2.650462962962963E-3</v>
      </c>
      <c r="AH3898" t="s">
        <v>3911</v>
      </c>
      <c r="AI3898">
        <v>3</v>
      </c>
      <c r="AJ3898" t="s">
        <v>3938</v>
      </c>
      <c r="AK3898" s="3">
        <v>43309</v>
      </c>
      <c r="AL3898" s="10">
        <f>YEAR(ufc_fights_2[[#This Row],[date]])</f>
        <v>2018</v>
      </c>
      <c r="AM3898" t="s">
        <v>4020</v>
      </c>
      <c r="AN3898">
        <v>54</v>
      </c>
      <c r="AO3898" t="s">
        <v>3913</v>
      </c>
      <c r="AP3898">
        <f>IF(ufc_fights_2[[#This Row],[winner]]="Red",ufc_fights_2[[#This Row],[r_fighter_id]],ufc_fights_2[[#This Row],[b_fighter_id]])</f>
        <v>2401</v>
      </c>
      <c r="AQ3898" t="str">
        <f>_xlfn.XLOOKUP(ufc_fights_2[[#This Row],[winnerID]],ufc_fighters[id],ufc_fighters[fighter_name],"xxx",0,1)</f>
        <v>Dustin Ortiz</v>
      </c>
    </row>
    <row r="3899" spans="1:43">
      <c r="A3899">
        <v>2401</v>
      </c>
      <c r="B3899">
        <v>2841</v>
      </c>
      <c r="C3899">
        <f>_xlfn.XLOOKUP(ufc_fights_2[[#This Row],[r_fighter_id]],ufc_fighters[id],ufc_fighters[year],"xxx",0,1)</f>
        <v>1988</v>
      </c>
      <c r="D3899">
        <f>_xlfn.XLOOKUP(ufc_fights_2[[#This Row],[b_fighter_id]],ufc_fighters[id],ufc_fighters[year],"Prázdné",0,1)</f>
        <v>1986</v>
      </c>
      <c r="E3899" s="10">
        <f>YEAR(ufc_fights_2[[#This Row],[date]])-ufc_fights_2[[#This Row],[r_year]]</f>
        <v>29</v>
      </c>
      <c r="F3899" s="10">
        <f>YEAR(ufc_fights_2[[#This Row],[date]])-ufc_fights_2[[#This Row],[b_year]]</f>
        <v>31</v>
      </c>
      <c r="G3899">
        <v>1</v>
      </c>
      <c r="H3899">
        <v>0</v>
      </c>
      <c r="I3899">
        <v>0.8</v>
      </c>
      <c r="J3899">
        <v>0.16669999999999999</v>
      </c>
      <c r="K3899">
        <v>0.8</v>
      </c>
      <c r="L3899">
        <v>0.16669999999999999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2.3148148148148147E-5</v>
      </c>
      <c r="T3899" s="2">
        <v>0</v>
      </c>
      <c r="U3899">
        <v>0.77780000000000005</v>
      </c>
      <c r="V3899">
        <v>0.16669999999999999</v>
      </c>
      <c r="W3899">
        <v>1</v>
      </c>
      <c r="X3899">
        <v>0</v>
      </c>
      <c r="Y3899">
        <v>0</v>
      </c>
      <c r="Z3899">
        <v>0.66669999999999996</v>
      </c>
      <c r="AA3899">
        <v>0.16669999999999999</v>
      </c>
      <c r="AB3899">
        <v>0</v>
      </c>
      <c r="AC3899">
        <v>0</v>
      </c>
      <c r="AD3899">
        <v>1</v>
      </c>
      <c r="AE3899">
        <v>0</v>
      </c>
      <c r="AF3899" t="s">
        <v>3910</v>
      </c>
      <c r="AG3899" s="2">
        <v>1.7361111111111112E-4</v>
      </c>
      <c r="AH3899" t="s">
        <v>3911</v>
      </c>
      <c r="AI3899">
        <v>3</v>
      </c>
      <c r="AJ3899" t="s">
        <v>3940</v>
      </c>
      <c r="AK3899" s="3">
        <v>42952</v>
      </c>
      <c r="AL3899" s="10">
        <f>YEAR(ufc_fights_2[[#This Row],[date]])</f>
        <v>2017</v>
      </c>
      <c r="AM3899" t="s">
        <v>4020</v>
      </c>
      <c r="AN3899">
        <v>50</v>
      </c>
      <c r="AO3899" t="s">
        <v>3913</v>
      </c>
      <c r="AP3899">
        <f>IF(ufc_fights_2[[#This Row],[winner]]="Red",ufc_fights_2[[#This Row],[r_fighter_id]],ufc_fights_2[[#This Row],[b_fighter_id]])</f>
        <v>2401</v>
      </c>
      <c r="AQ3899" t="str">
        <f>_xlfn.XLOOKUP(ufc_fights_2[[#This Row],[winnerID]],ufc_fighters[id],ufc_fighters[fighter_name],"xxx",0,1)</f>
        <v>Dustin Ortiz</v>
      </c>
    </row>
    <row r="3900" spans="1:43">
      <c r="A3900">
        <v>2401</v>
      </c>
      <c r="B3900">
        <v>319</v>
      </c>
      <c r="C3900">
        <f>_xlfn.XLOOKUP(ufc_fights_2[[#This Row],[r_fighter_id]],ufc_fighters[id],ufc_fighters[year],"xxx",0,1)</f>
        <v>1988</v>
      </c>
      <c r="D3900">
        <f>_xlfn.XLOOKUP(ufc_fights_2[[#This Row],[b_fighter_id]],ufc_fighters[id],ufc_fighters[year],"Prázdné",0,1)</f>
        <v>1993</v>
      </c>
      <c r="E3900" s="10">
        <f>YEAR(ufc_fights_2[[#This Row],[date]])-ufc_fights_2[[#This Row],[r_year]]</f>
        <v>26</v>
      </c>
      <c r="F3900" s="10">
        <f>YEAR(ufc_fights_2[[#This Row],[date]])-ufc_fights_2[[#This Row],[b_year]]</f>
        <v>21</v>
      </c>
      <c r="G3900">
        <v>0</v>
      </c>
      <c r="H3900">
        <v>0</v>
      </c>
      <c r="I3900">
        <v>0.57499999999999996</v>
      </c>
      <c r="J3900">
        <v>0.44440000000000002</v>
      </c>
      <c r="K3900">
        <v>0.74309999999999998</v>
      </c>
      <c r="L3900">
        <v>0.56759999999999999</v>
      </c>
      <c r="M3900">
        <v>0.5</v>
      </c>
      <c r="N3900">
        <v>0.625</v>
      </c>
      <c r="O3900">
        <v>0</v>
      </c>
      <c r="P3900">
        <v>2</v>
      </c>
      <c r="Q3900">
        <v>1</v>
      </c>
      <c r="R3900">
        <v>1</v>
      </c>
      <c r="S3900" s="2">
        <v>3.7384259259259259E-3</v>
      </c>
      <c r="T3900" s="2">
        <v>4.1666666666666666E-3</v>
      </c>
      <c r="U3900">
        <v>0.3256</v>
      </c>
      <c r="V3900">
        <v>0.42859999999999998</v>
      </c>
      <c r="W3900">
        <v>0.84850000000000003</v>
      </c>
      <c r="X3900">
        <v>1</v>
      </c>
      <c r="Y3900">
        <v>0</v>
      </c>
      <c r="Z3900">
        <v>0.30769999999999997</v>
      </c>
      <c r="AA3900">
        <v>0.35709999999999997</v>
      </c>
      <c r="AB3900">
        <v>0.81479999999999997</v>
      </c>
      <c r="AC3900">
        <v>0.28570000000000001</v>
      </c>
      <c r="AD3900">
        <v>0.85709999999999997</v>
      </c>
      <c r="AE3900">
        <v>0.83330000000000004</v>
      </c>
      <c r="AF3900" t="s">
        <v>3922</v>
      </c>
      <c r="AG3900" s="2">
        <v>3.472222222222222E-3</v>
      </c>
      <c r="AH3900" t="s">
        <v>3911</v>
      </c>
      <c r="AI3900">
        <v>3</v>
      </c>
      <c r="AJ3900" t="s">
        <v>3930</v>
      </c>
      <c r="AK3900" s="3">
        <v>41748</v>
      </c>
      <c r="AL3900" s="10">
        <f>YEAR(ufc_fights_2[[#This Row],[date]])</f>
        <v>2014</v>
      </c>
      <c r="AM3900" t="s">
        <v>4020</v>
      </c>
      <c r="AN3900">
        <v>49</v>
      </c>
      <c r="AO3900" t="s">
        <v>3913</v>
      </c>
      <c r="AP3900">
        <f>IF(ufc_fights_2[[#This Row],[winner]]="Red",ufc_fights_2[[#This Row],[r_fighter_id]],ufc_fights_2[[#This Row],[b_fighter_id]])</f>
        <v>2401</v>
      </c>
      <c r="AQ3900" t="str">
        <f>_xlfn.XLOOKUP(ufc_fights_2[[#This Row],[winnerID]],ufc_fighters[id],ufc_fighters[fighter_name],"xxx",0,1)</f>
        <v>Dustin Ortiz</v>
      </c>
    </row>
    <row r="3901" spans="1:43">
      <c r="A3901">
        <v>996</v>
      </c>
      <c r="B3901">
        <v>1562</v>
      </c>
      <c r="C3901">
        <f>_xlfn.XLOOKUP(ufc_fights_2[[#This Row],[r_fighter_id]],ufc_fighters[id],ufc_fighters[year],"xxx",0,1)</f>
        <v>1985</v>
      </c>
      <c r="D3901">
        <f>_xlfn.XLOOKUP(ufc_fights_2[[#This Row],[b_fighter_id]],ufc_fighters[id],ufc_fighters[year],"Prázdné",0,1)</f>
        <v>1982</v>
      </c>
      <c r="E3901" s="10">
        <f>YEAR(ufc_fights_2[[#This Row],[date]])-ufc_fights_2[[#This Row],[r_year]]</f>
        <v>29</v>
      </c>
      <c r="F3901" s="10">
        <f>YEAR(ufc_fights_2[[#This Row],[date]])-ufc_fights_2[[#This Row],[b_year]]</f>
        <v>32</v>
      </c>
      <c r="G3901">
        <v>0</v>
      </c>
      <c r="H3901">
        <v>0</v>
      </c>
      <c r="I3901">
        <v>0.39129999999999998</v>
      </c>
      <c r="J3901">
        <v>0.25</v>
      </c>
      <c r="K3901">
        <v>0.48149999999999998</v>
      </c>
      <c r="L3901">
        <v>0.33329999999999999</v>
      </c>
      <c r="M3901">
        <v>0.25</v>
      </c>
      <c r="N3901">
        <v>0</v>
      </c>
      <c r="O3901">
        <v>1</v>
      </c>
      <c r="P3901">
        <v>0</v>
      </c>
      <c r="Q3901">
        <v>0</v>
      </c>
      <c r="R3901">
        <v>0</v>
      </c>
      <c r="S3901" s="2">
        <v>5.2083333333333333E-4</v>
      </c>
      <c r="T3901" s="2">
        <v>0</v>
      </c>
      <c r="U3901">
        <v>0.35</v>
      </c>
      <c r="V3901">
        <v>0.21740000000000001</v>
      </c>
      <c r="W3901">
        <v>0.66669999999999996</v>
      </c>
      <c r="X3901">
        <v>0</v>
      </c>
      <c r="Y3901">
        <v>1</v>
      </c>
      <c r="Z3901">
        <v>0.31580000000000003</v>
      </c>
      <c r="AA3901">
        <v>0.26090000000000002</v>
      </c>
      <c r="AB3901">
        <v>1</v>
      </c>
      <c r="AC3901">
        <v>0</v>
      </c>
      <c r="AD3901">
        <v>0.5</v>
      </c>
      <c r="AE3901">
        <v>0</v>
      </c>
      <c r="AF3901" t="s">
        <v>3933</v>
      </c>
      <c r="AG3901" s="2">
        <v>2.1643518518518518E-3</v>
      </c>
      <c r="AH3901" t="s">
        <v>3911</v>
      </c>
      <c r="AI3901">
        <v>3</v>
      </c>
      <c r="AJ3901" t="s">
        <v>4036</v>
      </c>
      <c r="AK3901" s="3">
        <v>41721</v>
      </c>
      <c r="AL3901" s="10">
        <f>YEAR(ufc_fights_2[[#This Row],[date]])</f>
        <v>2014</v>
      </c>
      <c r="AM3901" t="s">
        <v>4020</v>
      </c>
      <c r="AN3901">
        <v>46</v>
      </c>
      <c r="AO3901" t="s">
        <v>3913</v>
      </c>
      <c r="AP3901">
        <f>IF(ufc_fights_2[[#This Row],[winner]]="Red",ufc_fights_2[[#This Row],[r_fighter_id]],ufc_fights_2[[#This Row],[b_fighter_id]])</f>
        <v>996</v>
      </c>
      <c r="AQ3901" t="str">
        <f>_xlfn.XLOOKUP(ufc_fights_2[[#This Row],[winnerID]],ufc_fighters[id],ufc_fighters[fighter_name],"xxx",0,1)</f>
        <v>Jussier Formiga</v>
      </c>
    </row>
    <row r="3902" spans="1:43">
      <c r="A3902">
        <v>1951</v>
      </c>
      <c r="B3902">
        <v>2401</v>
      </c>
      <c r="C3902">
        <f>_xlfn.XLOOKUP(ufc_fights_2[[#This Row],[r_fighter_id]],ufc_fighters[id],ufc_fighters[year],"xxx",0,1)</f>
        <v>1982</v>
      </c>
      <c r="D3902">
        <f>_xlfn.XLOOKUP(ufc_fights_2[[#This Row],[b_fighter_id]],ufc_fighters[id],ufc_fighters[year],"Prázdné",0,1)</f>
        <v>1988</v>
      </c>
      <c r="E3902" s="10">
        <f>YEAR(ufc_fights_2[[#This Row],[date]])-ufc_fights_2[[#This Row],[r_year]]</f>
        <v>31</v>
      </c>
      <c r="F3902" s="10">
        <f>YEAR(ufc_fights_2[[#This Row],[date]])-ufc_fights_2[[#This Row],[b_year]]</f>
        <v>25</v>
      </c>
      <c r="G3902">
        <v>0</v>
      </c>
      <c r="H3902">
        <v>0</v>
      </c>
      <c r="I3902">
        <v>0.53749999999999998</v>
      </c>
      <c r="J3902">
        <v>0.52880000000000005</v>
      </c>
      <c r="K3902">
        <v>0.5978</v>
      </c>
      <c r="L3902">
        <v>0.66449999999999998</v>
      </c>
      <c r="M3902">
        <v>0.33329999999999999</v>
      </c>
      <c r="N3902">
        <v>0.57140000000000002</v>
      </c>
      <c r="O3902">
        <v>2</v>
      </c>
      <c r="P3902">
        <v>0</v>
      </c>
      <c r="Q3902">
        <v>0</v>
      </c>
      <c r="R3902">
        <v>0</v>
      </c>
      <c r="S3902" s="2">
        <v>1.1111111111111111E-3</v>
      </c>
      <c r="T3902" s="2">
        <v>3.9120370370370368E-3</v>
      </c>
      <c r="U3902">
        <v>0.28889999999999999</v>
      </c>
      <c r="V3902">
        <v>0.36840000000000001</v>
      </c>
      <c r="W3902">
        <v>0.625</v>
      </c>
      <c r="X3902">
        <v>0.92589999999999995</v>
      </c>
      <c r="Y3902">
        <v>0.90910000000000002</v>
      </c>
      <c r="Z3902">
        <v>0.47889999999999999</v>
      </c>
      <c r="AA3902">
        <v>0.29409999999999997</v>
      </c>
      <c r="AB3902">
        <v>1</v>
      </c>
      <c r="AC3902">
        <v>0.93330000000000002</v>
      </c>
      <c r="AD3902">
        <v>1</v>
      </c>
      <c r="AE3902">
        <v>1</v>
      </c>
      <c r="AF3902" t="s">
        <v>3910</v>
      </c>
      <c r="AG3902" s="2">
        <v>2.3032407407407407E-3</v>
      </c>
      <c r="AH3902" t="s">
        <v>3911</v>
      </c>
      <c r="AI3902">
        <v>3</v>
      </c>
      <c r="AJ3902" t="s">
        <v>3919</v>
      </c>
      <c r="AK3902" s="3">
        <v>41587</v>
      </c>
      <c r="AL3902" s="10">
        <f>YEAR(ufc_fights_2[[#This Row],[date]])</f>
        <v>2013</v>
      </c>
      <c r="AM3902" t="s">
        <v>4020</v>
      </c>
      <c r="AN3902">
        <v>47</v>
      </c>
      <c r="AO3902" t="s">
        <v>3918</v>
      </c>
      <c r="AP3902">
        <f>IF(ufc_fights_2[[#This Row],[winner]]="Red",ufc_fights_2[[#This Row],[r_fighter_id]],ufc_fights_2[[#This Row],[b_fighter_id]])</f>
        <v>2401</v>
      </c>
      <c r="AQ3902" t="str">
        <f>_xlfn.XLOOKUP(ufc_fights_2[[#This Row],[winnerID]],ufc_fighters[id],ufc_fighters[fighter_name],"xxx",0,1)</f>
        <v>Dustin Ortiz</v>
      </c>
    </row>
    <row r="3903" spans="1:43">
      <c r="A3903">
        <v>996</v>
      </c>
      <c r="B3903">
        <v>2650</v>
      </c>
      <c r="C3903">
        <f>_xlfn.XLOOKUP(ufc_fights_2[[#This Row],[r_fighter_id]],ufc_fighters[id],ufc_fighters[year],"xxx",0,1)</f>
        <v>1985</v>
      </c>
      <c r="D3903">
        <f>_xlfn.XLOOKUP(ufc_fights_2[[#This Row],[b_fighter_id]],ufc_fighters[id],ufc_fighters[year],"Prázdné",0,1)</f>
        <v>1985</v>
      </c>
      <c r="E3903" s="10">
        <f>YEAR(ufc_fights_2[[#This Row],[date]])-ufc_fights_2[[#This Row],[r_year]]</f>
        <v>30</v>
      </c>
      <c r="F3903" s="10">
        <f>YEAR(ufc_fights_2[[#This Row],[date]])-ufc_fights_2[[#This Row],[b_year]]</f>
        <v>30</v>
      </c>
      <c r="G3903">
        <v>1</v>
      </c>
      <c r="H3903">
        <v>0</v>
      </c>
      <c r="I3903">
        <v>0.38890000000000002</v>
      </c>
      <c r="J3903">
        <v>0.42420000000000002</v>
      </c>
      <c r="K3903">
        <v>0.50700000000000001</v>
      </c>
      <c r="L3903">
        <v>0.51719999999999999</v>
      </c>
      <c r="M3903">
        <v>0.8</v>
      </c>
      <c r="N3903">
        <v>0</v>
      </c>
      <c r="O3903">
        <v>0</v>
      </c>
      <c r="P3903">
        <v>0</v>
      </c>
      <c r="Q3903">
        <v>0</v>
      </c>
      <c r="R3903">
        <v>1</v>
      </c>
      <c r="S3903" s="2">
        <v>1.0532407407407407E-3</v>
      </c>
      <c r="T3903" s="2">
        <v>3.3912037037037036E-3</v>
      </c>
      <c r="U3903">
        <v>0.3654</v>
      </c>
      <c r="V3903">
        <v>0.25530000000000003</v>
      </c>
      <c r="W3903">
        <v>1</v>
      </c>
      <c r="X3903">
        <v>1</v>
      </c>
      <c r="Y3903">
        <v>1</v>
      </c>
      <c r="Z3903">
        <v>0.3478</v>
      </c>
      <c r="AA3903">
        <v>0.31819999999999998</v>
      </c>
      <c r="AB3903">
        <v>0.33329999999999999</v>
      </c>
      <c r="AC3903">
        <v>0.75</v>
      </c>
      <c r="AD3903">
        <v>0.8</v>
      </c>
      <c r="AE3903">
        <v>0.33329999999999999</v>
      </c>
      <c r="AF3903" t="s">
        <v>3915</v>
      </c>
      <c r="AG3903" s="2">
        <v>3.472222222222222E-3</v>
      </c>
      <c r="AH3903" t="s">
        <v>3911</v>
      </c>
      <c r="AI3903">
        <v>3</v>
      </c>
      <c r="AJ3903" t="s">
        <v>4009</v>
      </c>
      <c r="AK3903" s="3">
        <v>42154</v>
      </c>
      <c r="AL3903" s="10">
        <f>YEAR(ufc_fights_2[[#This Row],[date]])</f>
        <v>2015</v>
      </c>
      <c r="AM3903" t="s">
        <v>4020</v>
      </c>
      <c r="AN3903">
        <v>47</v>
      </c>
      <c r="AO3903" t="s">
        <v>3913</v>
      </c>
      <c r="AP3903">
        <f>IF(ufc_fights_2[[#This Row],[winner]]="Red",ufc_fights_2[[#This Row],[r_fighter_id]],ufc_fights_2[[#This Row],[b_fighter_id]])</f>
        <v>996</v>
      </c>
      <c r="AQ3903" t="str">
        <f>_xlfn.XLOOKUP(ufc_fights_2[[#This Row],[winnerID]],ufc_fighters[id],ufc_fighters[fighter_name],"xxx",0,1)</f>
        <v>Jussier Formiga</v>
      </c>
    </row>
    <row r="3904" spans="1:43">
      <c r="A3904">
        <v>996</v>
      </c>
      <c r="B3904">
        <v>2876</v>
      </c>
      <c r="C3904">
        <f>_xlfn.XLOOKUP(ufc_fights_2[[#This Row],[r_fighter_id]],ufc_fighters[id],ufc_fighters[year],"xxx",0,1)</f>
        <v>1985</v>
      </c>
      <c r="D3904">
        <f>_xlfn.XLOOKUP(ufc_fights_2[[#This Row],[b_fighter_id]],ufc_fighters[id],ufc_fighters[year],"Prázdné",0,1)</f>
        <v>1989</v>
      </c>
      <c r="E3904" s="10">
        <f>YEAR(ufc_fights_2[[#This Row],[date]])-ufc_fights_2[[#This Row],[r_year]]</f>
        <v>32</v>
      </c>
      <c r="F3904" s="10">
        <f>YEAR(ufc_fights_2[[#This Row],[date]])-ufc_fights_2[[#This Row],[b_year]]</f>
        <v>28</v>
      </c>
      <c r="G3904">
        <v>0</v>
      </c>
      <c r="H3904">
        <v>0</v>
      </c>
      <c r="I3904">
        <v>0.40910000000000002</v>
      </c>
      <c r="J3904">
        <v>0.5</v>
      </c>
      <c r="K3904">
        <v>0.44440000000000002</v>
      </c>
      <c r="L3904">
        <v>0.66669999999999996</v>
      </c>
      <c r="M3904">
        <v>1</v>
      </c>
      <c r="N3904">
        <v>0</v>
      </c>
      <c r="O3904">
        <v>2</v>
      </c>
      <c r="P3904">
        <v>0</v>
      </c>
      <c r="Q3904">
        <v>0</v>
      </c>
      <c r="R3904">
        <v>0</v>
      </c>
      <c r="S3904" s="2">
        <v>1.0763888888888889E-3</v>
      </c>
      <c r="T3904" s="2">
        <v>0</v>
      </c>
      <c r="U3904">
        <v>0.33329999999999999</v>
      </c>
      <c r="V3904">
        <v>0.375</v>
      </c>
      <c r="W3904">
        <v>1</v>
      </c>
      <c r="X3904">
        <v>0.66669999999999996</v>
      </c>
      <c r="Y3904">
        <v>0.33329999999999999</v>
      </c>
      <c r="Z3904">
        <v>0.40910000000000002</v>
      </c>
      <c r="AA3904">
        <v>0.4667</v>
      </c>
      <c r="AB3904">
        <v>0</v>
      </c>
      <c r="AC3904">
        <v>1</v>
      </c>
      <c r="AD3904">
        <v>0</v>
      </c>
      <c r="AE3904">
        <v>0</v>
      </c>
      <c r="AF3904" t="s">
        <v>3933</v>
      </c>
      <c r="AG3904" s="2">
        <v>3.1250000000000002E-3</v>
      </c>
      <c r="AH3904" t="s">
        <v>3911</v>
      </c>
      <c r="AI3904">
        <v>3</v>
      </c>
      <c r="AJ3904" t="s">
        <v>3961</v>
      </c>
      <c r="AK3904" s="3">
        <v>43000</v>
      </c>
      <c r="AL3904" s="10">
        <f>YEAR(ufc_fights_2[[#This Row],[date]])</f>
        <v>2017</v>
      </c>
      <c r="AM3904" t="s">
        <v>4020</v>
      </c>
      <c r="AN3904">
        <v>53</v>
      </c>
      <c r="AO3904" t="s">
        <v>3913</v>
      </c>
      <c r="AP3904">
        <f>IF(ufc_fights_2[[#This Row],[winner]]="Red",ufc_fights_2[[#This Row],[r_fighter_id]],ufc_fights_2[[#This Row],[b_fighter_id]])</f>
        <v>996</v>
      </c>
      <c r="AQ3904" t="str">
        <f>_xlfn.XLOOKUP(ufc_fights_2[[#This Row],[winnerID]],ufc_fighters[id],ufc_fighters[fighter_name],"xxx",0,1)</f>
        <v>Jussier Formiga</v>
      </c>
    </row>
    <row r="3905" spans="1:43">
      <c r="A3905">
        <v>996</v>
      </c>
      <c r="B3905">
        <v>959</v>
      </c>
      <c r="C3905">
        <f>_xlfn.XLOOKUP(ufc_fights_2[[#This Row],[r_fighter_id]],ufc_fighters[id],ufc_fighters[year],"xxx",0,1)</f>
        <v>1985</v>
      </c>
      <c r="D3905">
        <f>_xlfn.XLOOKUP(ufc_fights_2[[#This Row],[b_fighter_id]],ufc_fighters[id],ufc_fighters[year],"Prázdné",0,1)</f>
        <v>1987</v>
      </c>
      <c r="E3905" s="10">
        <f>YEAR(ufc_fights_2[[#This Row],[date]])-ufc_fights_2[[#This Row],[r_year]]</f>
        <v>34</v>
      </c>
      <c r="F3905" s="10">
        <f>YEAR(ufc_fights_2[[#This Row],[date]])-ufc_fights_2[[#This Row],[b_year]]</f>
        <v>32</v>
      </c>
      <c r="G3905">
        <v>0</v>
      </c>
      <c r="H3905">
        <v>0</v>
      </c>
      <c r="I3905">
        <v>0.50980000000000003</v>
      </c>
      <c r="J3905">
        <v>0.28000000000000003</v>
      </c>
      <c r="K3905">
        <v>0.65380000000000005</v>
      </c>
      <c r="L3905">
        <v>0.51249999999999996</v>
      </c>
      <c r="M3905">
        <v>0.6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4.6412037037037038E-3</v>
      </c>
      <c r="T3905" s="2">
        <v>1.273148148148148E-4</v>
      </c>
      <c r="U3905">
        <v>0.44190000000000002</v>
      </c>
      <c r="V3905">
        <v>0.16669999999999999</v>
      </c>
      <c r="W3905">
        <v>0.83330000000000004</v>
      </c>
      <c r="X3905">
        <v>1</v>
      </c>
      <c r="Y3905">
        <v>0.33329999999999999</v>
      </c>
      <c r="Z3905">
        <v>0.42859999999999998</v>
      </c>
      <c r="AA3905">
        <v>0.2</v>
      </c>
      <c r="AB3905">
        <v>1</v>
      </c>
      <c r="AC3905">
        <v>1</v>
      </c>
      <c r="AD3905">
        <v>0.64290000000000003</v>
      </c>
      <c r="AE3905">
        <v>1</v>
      </c>
      <c r="AF3905" t="s">
        <v>3915</v>
      </c>
      <c r="AG3905" s="2">
        <v>3.472222222222222E-3</v>
      </c>
      <c r="AH3905" t="s">
        <v>3911</v>
      </c>
      <c r="AI3905">
        <v>3</v>
      </c>
      <c r="AJ3905" t="s">
        <v>3938</v>
      </c>
      <c r="AK3905" s="3">
        <v>43547</v>
      </c>
      <c r="AL3905" s="10">
        <f>YEAR(ufc_fights_2[[#This Row],[date]])</f>
        <v>2019</v>
      </c>
      <c r="AM3905" t="s">
        <v>4020</v>
      </c>
      <c r="AN3905">
        <v>71</v>
      </c>
      <c r="AO3905" t="s">
        <v>3913</v>
      </c>
      <c r="AP3905">
        <f>IF(ufc_fights_2[[#This Row],[winner]]="Red",ufc_fights_2[[#This Row],[r_fighter_id]],ufc_fights_2[[#This Row],[b_fighter_id]])</f>
        <v>996</v>
      </c>
      <c r="AQ3905" t="str">
        <f>_xlfn.XLOOKUP(ufc_fights_2[[#This Row],[winnerID]],ufc_fighters[id],ufc_fighters[fighter_name],"xxx",0,1)</f>
        <v>Jussier Formiga</v>
      </c>
    </row>
    <row r="3906" spans="1:43">
      <c r="A3906">
        <v>2921</v>
      </c>
      <c r="B3906">
        <v>3045</v>
      </c>
      <c r="C3906">
        <f>_xlfn.XLOOKUP(ufc_fights_2[[#This Row],[r_fighter_id]],ufc_fighters[id],ufc_fighters[year],"xxx",0,1)</f>
        <v>1979</v>
      </c>
      <c r="D3906">
        <f>_xlfn.XLOOKUP(ufc_fights_2[[#This Row],[b_fighter_id]],ufc_fighters[id],ufc_fighters[year],"Prázdné",0,1)</f>
        <v>1991</v>
      </c>
      <c r="E3906" s="10">
        <f>YEAR(ufc_fights_2[[#This Row],[date]])-ufc_fights_2[[#This Row],[r_year]]</f>
        <v>36</v>
      </c>
      <c r="F3906" s="10">
        <f>YEAR(ufc_fights_2[[#This Row],[date]])-ufc_fights_2[[#This Row],[b_year]]</f>
        <v>24</v>
      </c>
      <c r="G3906">
        <v>1</v>
      </c>
      <c r="H3906">
        <v>0</v>
      </c>
      <c r="I3906">
        <v>0.4884</v>
      </c>
      <c r="J3906">
        <v>0.5111</v>
      </c>
      <c r="K3906">
        <v>0.76029999999999998</v>
      </c>
      <c r="L3906">
        <v>0.62070000000000003</v>
      </c>
      <c r="M3906">
        <v>0</v>
      </c>
      <c r="N3906">
        <v>0.6</v>
      </c>
      <c r="O3906">
        <v>3</v>
      </c>
      <c r="P3906">
        <v>5</v>
      </c>
      <c r="Q3906">
        <v>0</v>
      </c>
      <c r="R3906">
        <v>0</v>
      </c>
      <c r="S3906" s="2">
        <v>3.9351851851851852E-4</v>
      </c>
      <c r="T3906" s="2">
        <v>8.3796296296296292E-3</v>
      </c>
      <c r="U3906">
        <v>0.46339999999999998</v>
      </c>
      <c r="V3906">
        <v>0.36359999999999998</v>
      </c>
      <c r="W3906">
        <v>1</v>
      </c>
      <c r="X3906">
        <v>1</v>
      </c>
      <c r="Y3906">
        <v>0</v>
      </c>
      <c r="Z3906">
        <v>0.29630000000000001</v>
      </c>
      <c r="AA3906">
        <v>0.34620000000000001</v>
      </c>
      <c r="AB3906">
        <v>0.75</v>
      </c>
      <c r="AC3906">
        <v>0.88890000000000002</v>
      </c>
      <c r="AD3906">
        <v>0.875</v>
      </c>
      <c r="AE3906">
        <v>0.6</v>
      </c>
      <c r="AF3906" t="s">
        <v>3915</v>
      </c>
      <c r="AG3906" s="2">
        <v>3.472222222222222E-3</v>
      </c>
      <c r="AH3906" t="s">
        <v>3911</v>
      </c>
      <c r="AI3906">
        <v>3</v>
      </c>
      <c r="AJ3906" t="s">
        <v>3931</v>
      </c>
      <c r="AK3906" s="3">
        <v>42196</v>
      </c>
      <c r="AL3906" s="10">
        <f>YEAR(ufc_fights_2[[#This Row],[date]])</f>
        <v>2015</v>
      </c>
      <c r="AM3906" t="s">
        <v>4020</v>
      </c>
      <c r="AN3906">
        <v>1</v>
      </c>
      <c r="AO3906" t="s">
        <v>3918</v>
      </c>
      <c r="AP3906">
        <f>IF(ufc_fights_2[[#This Row],[winner]]="Red",ufc_fights_2[[#This Row],[r_fighter_id]],ufc_fights_2[[#This Row],[b_fighter_id]])</f>
        <v>3045</v>
      </c>
      <c r="AQ3906" t="str">
        <f>_xlfn.XLOOKUP(ufc_fights_2[[#This Row],[winnerID]],ufc_fighters[id],ufc_fighters[fighter_name],"xxx",0,1)</f>
        <v>Louis Smolka</v>
      </c>
    </row>
    <row r="3907" spans="1:43">
      <c r="A3907">
        <v>996</v>
      </c>
      <c r="B3907">
        <v>476</v>
      </c>
      <c r="C3907">
        <f>_xlfn.XLOOKUP(ufc_fights_2[[#This Row],[r_fighter_id]],ufc_fighters[id],ufc_fighters[year],"xxx",0,1)</f>
        <v>1985</v>
      </c>
      <c r="D3907">
        <f>_xlfn.XLOOKUP(ufc_fights_2[[#This Row],[b_fighter_id]],ufc_fighters[id],ufc_fighters[year],"Prázdné",0,1)</f>
        <v>1981</v>
      </c>
      <c r="E3907" s="10">
        <f>YEAR(ufc_fights_2[[#This Row],[date]])-ufc_fights_2[[#This Row],[r_year]]</f>
        <v>28</v>
      </c>
      <c r="F3907" s="10">
        <f>YEAR(ufc_fights_2[[#This Row],[date]])-ufc_fights_2[[#This Row],[b_year]]</f>
        <v>32</v>
      </c>
      <c r="G3907">
        <v>0</v>
      </c>
      <c r="H3907">
        <v>0</v>
      </c>
      <c r="I3907">
        <v>0.3846</v>
      </c>
      <c r="J3907">
        <v>0.28889999999999999</v>
      </c>
      <c r="K3907">
        <v>0.66</v>
      </c>
      <c r="L3907">
        <v>0.49609999999999999</v>
      </c>
      <c r="M3907">
        <v>0.5</v>
      </c>
      <c r="N3907">
        <v>1</v>
      </c>
      <c r="O3907">
        <v>0</v>
      </c>
      <c r="P3907">
        <v>1</v>
      </c>
      <c r="Q3907">
        <v>0</v>
      </c>
      <c r="R3907">
        <v>0</v>
      </c>
      <c r="S3907" s="2">
        <v>6.1342592592592594E-3</v>
      </c>
      <c r="T3907" s="2">
        <v>9.3749999999999997E-4</v>
      </c>
      <c r="U3907">
        <v>0.25</v>
      </c>
      <c r="V3907">
        <v>0.21740000000000001</v>
      </c>
      <c r="W3907">
        <v>0.5</v>
      </c>
      <c r="X3907">
        <v>1</v>
      </c>
      <c r="Y3907">
        <v>0</v>
      </c>
      <c r="Z3907">
        <v>0.25</v>
      </c>
      <c r="AA3907">
        <v>0.10340000000000001</v>
      </c>
      <c r="AB3907">
        <v>0</v>
      </c>
      <c r="AC3907">
        <v>0.84619999999999995</v>
      </c>
      <c r="AD3907">
        <v>0.83330000000000004</v>
      </c>
      <c r="AE3907">
        <v>0.47370000000000001</v>
      </c>
      <c r="AF3907" t="s">
        <v>3915</v>
      </c>
      <c r="AG3907" s="2">
        <v>3.472222222222222E-3</v>
      </c>
      <c r="AH3907" t="s">
        <v>3911</v>
      </c>
      <c r="AI3907">
        <v>3</v>
      </c>
      <c r="AJ3907" t="s">
        <v>4016</v>
      </c>
      <c r="AK3907" s="3">
        <v>41412</v>
      </c>
      <c r="AL3907" s="10">
        <f>YEAR(ufc_fights_2[[#This Row],[date]])</f>
        <v>2013</v>
      </c>
      <c r="AM3907" t="s">
        <v>4020</v>
      </c>
      <c r="AN3907">
        <v>95</v>
      </c>
      <c r="AO3907" t="s">
        <v>3913</v>
      </c>
      <c r="AP3907">
        <f>IF(ufc_fights_2[[#This Row],[winner]]="Red",ufc_fights_2[[#This Row],[r_fighter_id]],ufc_fights_2[[#This Row],[b_fighter_id]])</f>
        <v>996</v>
      </c>
      <c r="AQ3907" t="str">
        <f>_xlfn.XLOOKUP(ufc_fights_2[[#This Row],[winnerID]],ufc_fighters[id],ufc_fighters[fighter_name],"xxx",0,1)</f>
        <v>Jussier Formiga</v>
      </c>
    </row>
    <row r="3908" spans="1:43">
      <c r="A3908">
        <v>2214</v>
      </c>
      <c r="B3908">
        <v>16</v>
      </c>
      <c r="C3908">
        <f>_xlfn.XLOOKUP(ufc_fights_2[[#This Row],[r_fighter_id]],ufc_fighters[id],ufc_fighters[year],"xxx",0,1)</f>
        <v>1996</v>
      </c>
      <c r="D3908">
        <f>_xlfn.XLOOKUP(ufc_fights_2[[#This Row],[b_fighter_id]],ufc_fighters[id],ufc_fighters[year],"Prázdné",0,1)</f>
        <v>1992</v>
      </c>
      <c r="E3908" s="10">
        <f>YEAR(ufc_fights_2[[#This Row],[date]])-ufc_fights_2[[#This Row],[r_year]]</f>
        <v>25</v>
      </c>
      <c r="F3908" s="10">
        <f>YEAR(ufc_fights_2[[#This Row],[date]])-ufc_fights_2[[#This Row],[b_year]]</f>
        <v>29</v>
      </c>
      <c r="G3908">
        <v>0</v>
      </c>
      <c r="H3908">
        <v>0</v>
      </c>
      <c r="I3908">
        <v>0.39369999999999999</v>
      </c>
      <c r="J3908">
        <v>0.2276</v>
      </c>
      <c r="K3908">
        <v>0.39369999999999999</v>
      </c>
      <c r="L3908">
        <v>0.2276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0</v>
      </c>
      <c r="T3908" s="2">
        <v>2.3148148148148147E-5</v>
      </c>
      <c r="U3908">
        <v>0.25290000000000001</v>
      </c>
      <c r="V3908">
        <v>0.1961</v>
      </c>
      <c r="W3908">
        <v>0.5625</v>
      </c>
      <c r="X3908">
        <v>0.79169999999999996</v>
      </c>
      <c r="Y3908">
        <v>0.625</v>
      </c>
      <c r="Z3908">
        <v>0.39369999999999999</v>
      </c>
      <c r="AA3908">
        <v>0.2051</v>
      </c>
      <c r="AB3908">
        <v>0</v>
      </c>
      <c r="AC3908">
        <v>0.66669999999999996</v>
      </c>
      <c r="AD3908">
        <v>0</v>
      </c>
      <c r="AE3908">
        <v>0</v>
      </c>
      <c r="AF3908" t="s">
        <v>3915</v>
      </c>
      <c r="AG3908" s="2">
        <v>3.472222222222222E-3</v>
      </c>
      <c r="AH3908" t="s">
        <v>3911</v>
      </c>
      <c r="AI3908">
        <v>3</v>
      </c>
      <c r="AJ3908" t="s">
        <v>3924</v>
      </c>
      <c r="AK3908" s="3">
        <v>44216</v>
      </c>
      <c r="AL3908" s="10">
        <f>YEAR(ufc_fights_2[[#This Row],[date]])</f>
        <v>2021</v>
      </c>
      <c r="AM3908" t="s">
        <v>4020</v>
      </c>
      <c r="AN3908">
        <v>5</v>
      </c>
      <c r="AO3908" t="s">
        <v>3913</v>
      </c>
      <c r="AP3908">
        <f>IF(ufc_fights_2[[#This Row],[winner]]="Red",ufc_fights_2[[#This Row],[r_fighter_id]],ufc_fights_2[[#This Row],[b_fighter_id]])</f>
        <v>2214</v>
      </c>
      <c r="AQ3908" t="str">
        <f>_xlfn.XLOOKUP(ufc_fights_2[[#This Row],[winnerID]],ufc_fighters[id],ufc_fighters[fighter_name],"xxx",0,1)</f>
        <v>Su Mudaerji</v>
      </c>
    </row>
    <row r="3909" spans="1:43">
      <c r="A3909">
        <v>959</v>
      </c>
      <c r="B3909">
        <v>247</v>
      </c>
      <c r="C3909">
        <f>_xlfn.XLOOKUP(ufc_fights_2[[#This Row],[r_fighter_id]],ufc_fighters[id],ufc_fighters[year],"xxx",0,1)</f>
        <v>1987</v>
      </c>
      <c r="D3909">
        <f>_xlfn.XLOOKUP(ufc_fights_2[[#This Row],[b_fighter_id]],ufc_fighters[id],ufc_fighters[year],"Prázdné",0,1)</f>
        <v>1984</v>
      </c>
      <c r="E3909" s="10">
        <f>YEAR(ufc_fights_2[[#This Row],[date]])-ufc_fights_2[[#This Row],[r_year]]</f>
        <v>33</v>
      </c>
      <c r="F3909" s="10">
        <f>YEAR(ufc_fights_2[[#This Row],[date]])-ufc_fights_2[[#This Row],[b_year]]</f>
        <v>36</v>
      </c>
      <c r="G3909">
        <v>2</v>
      </c>
      <c r="H3909">
        <v>0</v>
      </c>
      <c r="I3909">
        <v>0.875</v>
      </c>
      <c r="J3909">
        <v>0.64290000000000003</v>
      </c>
      <c r="K3909">
        <v>0.88890000000000002</v>
      </c>
      <c r="L3909">
        <v>0.66669999999999996</v>
      </c>
      <c r="M3909">
        <v>0</v>
      </c>
      <c r="N3909">
        <v>0</v>
      </c>
      <c r="O3909">
        <v>4</v>
      </c>
      <c r="P3909">
        <v>0</v>
      </c>
      <c r="Q3909">
        <v>0</v>
      </c>
      <c r="R3909">
        <v>0</v>
      </c>
      <c r="S3909" s="2">
        <v>1.6550925925925926E-3</v>
      </c>
      <c r="T3909" s="2">
        <v>0</v>
      </c>
      <c r="U3909">
        <v>0.86109999999999998</v>
      </c>
      <c r="V3909">
        <v>0.5333</v>
      </c>
      <c r="W3909">
        <v>1</v>
      </c>
      <c r="X3909">
        <v>0</v>
      </c>
      <c r="Y3909">
        <v>0.83330000000000004</v>
      </c>
      <c r="Z3909">
        <v>0.75</v>
      </c>
      <c r="AA3909">
        <v>0.64290000000000003</v>
      </c>
      <c r="AB3909">
        <v>0</v>
      </c>
      <c r="AC3909">
        <v>0</v>
      </c>
      <c r="AD3909">
        <v>0.95830000000000004</v>
      </c>
      <c r="AE3909">
        <v>0</v>
      </c>
      <c r="AF3909" t="s">
        <v>3933</v>
      </c>
      <c r="AG3909" s="2">
        <v>3.3333333333333335E-3</v>
      </c>
      <c r="AH3909" t="s">
        <v>3927</v>
      </c>
      <c r="AI3909">
        <v>5</v>
      </c>
      <c r="AJ3909" t="s">
        <v>3931</v>
      </c>
      <c r="AK3909" s="3">
        <v>44030</v>
      </c>
      <c r="AL3909" s="10">
        <f>YEAR(ufc_fights_2[[#This Row],[date]])</f>
        <v>2020</v>
      </c>
      <c r="AM3909" t="s">
        <v>4020</v>
      </c>
      <c r="AN3909">
        <v>5</v>
      </c>
      <c r="AO3909" t="s">
        <v>3913</v>
      </c>
      <c r="AP3909">
        <f>IF(ufc_fights_2[[#This Row],[winner]]="Red",ufc_fights_2[[#This Row],[r_fighter_id]],ufc_fights_2[[#This Row],[b_fighter_id]])</f>
        <v>959</v>
      </c>
      <c r="AQ3909" t="str">
        <f>_xlfn.XLOOKUP(ufc_fights_2[[#This Row],[winnerID]],ufc_fighters[id],ufc_fighters[fighter_name],"xxx",0,1)</f>
        <v>Deiveson Figueiredo</v>
      </c>
    </row>
    <row r="3910" spans="1:43">
      <c r="A3910">
        <v>2904</v>
      </c>
      <c r="B3910">
        <v>1453</v>
      </c>
      <c r="C3910">
        <f>_xlfn.XLOOKUP(ufc_fights_2[[#This Row],[r_fighter_id]],ufc_fighters[id],ufc_fighters[year],"xxx",0,1)</f>
        <v>1990</v>
      </c>
      <c r="D3910">
        <f>_xlfn.XLOOKUP(ufc_fights_2[[#This Row],[b_fighter_id]],ufc_fighters[id],ufc_fighters[year],"Prázdné",0,1)</f>
        <v>1997</v>
      </c>
      <c r="E3910" s="10">
        <f>YEAR(ufc_fights_2[[#This Row],[date]])-ufc_fights_2[[#This Row],[r_year]]</f>
        <v>28</v>
      </c>
      <c r="F3910" s="10">
        <f>YEAR(ufc_fights_2[[#This Row],[date]])-ufc_fights_2[[#This Row],[b_year]]</f>
        <v>21</v>
      </c>
      <c r="G3910">
        <v>0</v>
      </c>
      <c r="H3910">
        <v>0</v>
      </c>
      <c r="I3910">
        <v>0.38800000000000001</v>
      </c>
      <c r="J3910">
        <v>0.24490000000000001</v>
      </c>
      <c r="K3910">
        <v>0.41149999999999998</v>
      </c>
      <c r="L3910">
        <v>0.3019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0</v>
      </c>
      <c r="T3910" s="2">
        <v>4.2824074074074075E-4</v>
      </c>
      <c r="U3910">
        <v>0.30499999999999999</v>
      </c>
      <c r="V3910">
        <v>0.20349999999999999</v>
      </c>
      <c r="W3910">
        <v>0.41670000000000001</v>
      </c>
      <c r="X3910">
        <v>0.76670000000000005</v>
      </c>
      <c r="Y3910">
        <v>0.55000000000000004</v>
      </c>
      <c r="Z3910">
        <v>0.38419999999999999</v>
      </c>
      <c r="AA3910">
        <v>0.22109999999999999</v>
      </c>
      <c r="AB3910">
        <v>0.5</v>
      </c>
      <c r="AC3910">
        <v>1</v>
      </c>
      <c r="AD3910">
        <v>0</v>
      </c>
      <c r="AE3910">
        <v>0</v>
      </c>
      <c r="AF3910" t="s">
        <v>3922</v>
      </c>
      <c r="AG3910" s="2">
        <v>3.472222222222222E-3</v>
      </c>
      <c r="AH3910" t="s">
        <v>3911</v>
      </c>
      <c r="AI3910">
        <v>3</v>
      </c>
      <c r="AJ3910" t="s">
        <v>3945</v>
      </c>
      <c r="AK3910" s="3">
        <v>43274</v>
      </c>
      <c r="AL3910" s="10">
        <f>YEAR(ufc_fights_2[[#This Row],[date]])</f>
        <v>2018</v>
      </c>
      <c r="AM3910" t="s">
        <v>4020</v>
      </c>
      <c r="AN3910">
        <v>57</v>
      </c>
      <c r="AO3910" t="s">
        <v>3913</v>
      </c>
      <c r="AP3910">
        <f>IF(ufc_fights_2[[#This Row],[winner]]="Red",ufc_fights_2[[#This Row],[r_fighter_id]],ufc_fights_2[[#This Row],[b_fighter_id]])</f>
        <v>2904</v>
      </c>
      <c r="AQ3910" t="str">
        <f>_xlfn.XLOOKUP(ufc_fights_2[[#This Row],[winnerID]],ufc_fighters[id],ufc_fighters[fighter_name],"xxx",0,1)</f>
        <v>Matt Schnell</v>
      </c>
    </row>
    <row r="3911" spans="1:43">
      <c r="A3911">
        <v>2824</v>
      </c>
      <c r="B3911">
        <v>257</v>
      </c>
      <c r="C3911">
        <f>_xlfn.XLOOKUP(ufc_fights_2[[#This Row],[r_fighter_id]],ufc_fighters[id],ufc_fighters[year],"xxx",0,1)</f>
        <v>1984</v>
      </c>
      <c r="D3911">
        <f>_xlfn.XLOOKUP(ufc_fights_2[[#This Row],[b_fighter_id]],ufc_fighters[id],ufc_fighters[year],"Prázdné",0,1)</f>
        <v>1989</v>
      </c>
      <c r="E3911" s="10">
        <f>YEAR(ufc_fights_2[[#This Row],[date]])-ufc_fights_2[[#This Row],[r_year]]</f>
        <v>29</v>
      </c>
      <c r="F3911" s="10">
        <f>YEAR(ufc_fights_2[[#This Row],[date]])-ufc_fights_2[[#This Row],[b_year]]</f>
        <v>24</v>
      </c>
      <c r="G3911">
        <v>0</v>
      </c>
      <c r="H3911">
        <v>0</v>
      </c>
      <c r="I3911">
        <v>0.4375</v>
      </c>
      <c r="J3911">
        <v>0.28570000000000001</v>
      </c>
      <c r="K3911">
        <v>0.63109999999999999</v>
      </c>
      <c r="L3911">
        <v>0.3478</v>
      </c>
      <c r="M3911">
        <v>1</v>
      </c>
      <c r="N3911">
        <v>0</v>
      </c>
      <c r="O3911">
        <v>5</v>
      </c>
      <c r="P3911">
        <v>1</v>
      </c>
      <c r="Q3911">
        <v>1</v>
      </c>
      <c r="R3911">
        <v>2</v>
      </c>
      <c r="S3911" s="2">
        <v>2.9050925925925928E-3</v>
      </c>
      <c r="T3911" s="2">
        <v>1.6319444444444445E-3</v>
      </c>
      <c r="U3911">
        <v>0.4</v>
      </c>
      <c r="V3911">
        <v>0.27779999999999999</v>
      </c>
      <c r="W3911">
        <v>0.54549999999999998</v>
      </c>
      <c r="X3911">
        <v>0.66669999999999996</v>
      </c>
      <c r="Y3911">
        <v>0.4</v>
      </c>
      <c r="Z3911">
        <v>0.40820000000000001</v>
      </c>
      <c r="AA3911">
        <v>0.2712</v>
      </c>
      <c r="AB3911">
        <v>1</v>
      </c>
      <c r="AC3911">
        <v>0</v>
      </c>
      <c r="AD3911">
        <v>0.5</v>
      </c>
      <c r="AE3911">
        <v>0.5</v>
      </c>
      <c r="AF3911" t="s">
        <v>3933</v>
      </c>
      <c r="AG3911" s="2">
        <v>3.1365740740740742E-3</v>
      </c>
      <c r="AH3911" t="s">
        <v>3911</v>
      </c>
      <c r="AI3911">
        <v>3</v>
      </c>
      <c r="AJ3911" t="s">
        <v>3912</v>
      </c>
      <c r="AK3911" s="3">
        <v>41608</v>
      </c>
      <c r="AL3911" s="10">
        <f>YEAR(ufc_fights_2[[#This Row],[date]])</f>
        <v>2013</v>
      </c>
      <c r="AM3911" t="s">
        <v>4020</v>
      </c>
      <c r="AN3911">
        <v>1</v>
      </c>
      <c r="AO3911" t="s">
        <v>3913</v>
      </c>
      <c r="AP3911">
        <f>IF(ufc_fights_2[[#This Row],[winner]]="Red",ufc_fights_2[[#This Row],[r_fighter_id]],ufc_fights_2[[#This Row],[b_fighter_id]])</f>
        <v>2824</v>
      </c>
      <c r="AQ3911" t="str">
        <f>_xlfn.XLOOKUP(ufc_fights_2[[#This Row],[winnerID]],ufc_fighters[id],ufc_fighters[fighter_name],"xxx",0,1)</f>
        <v>Josh Sampo</v>
      </c>
    </row>
    <row r="3912" spans="1:43">
      <c r="A3912">
        <v>878</v>
      </c>
      <c r="B3912">
        <v>2777</v>
      </c>
      <c r="C3912">
        <f>_xlfn.XLOOKUP(ufc_fights_2[[#This Row],[r_fighter_id]],ufc_fighters[id],ufc_fighters[year],"xxx",0,1)</f>
        <v>1986</v>
      </c>
      <c r="D3912">
        <f>_xlfn.XLOOKUP(ufc_fights_2[[#This Row],[b_fighter_id]],ufc_fighters[id],ufc_fighters[year],"Prázdné",0,1)</f>
        <v>1992</v>
      </c>
      <c r="E3912" s="10">
        <f>YEAR(ufc_fights_2[[#This Row],[date]])-ufc_fights_2[[#This Row],[r_year]]</f>
        <v>34</v>
      </c>
      <c r="F3912" s="10">
        <f>YEAR(ufc_fights_2[[#This Row],[date]])-ufc_fights_2[[#This Row],[b_year]]</f>
        <v>28</v>
      </c>
      <c r="G3912">
        <v>0</v>
      </c>
      <c r="H3912">
        <v>0</v>
      </c>
      <c r="I3912">
        <v>0.53120000000000001</v>
      </c>
      <c r="J3912">
        <v>0.48480000000000001</v>
      </c>
      <c r="K3912">
        <v>0.72729999999999995</v>
      </c>
      <c r="L3912">
        <v>0.53659999999999997</v>
      </c>
      <c r="M3912">
        <v>0.4</v>
      </c>
      <c r="N3912">
        <v>1</v>
      </c>
      <c r="O3912">
        <v>0</v>
      </c>
      <c r="P3912">
        <v>2</v>
      </c>
      <c r="Q3912">
        <v>1</v>
      </c>
      <c r="R3912">
        <v>1</v>
      </c>
      <c r="S3912" s="2">
        <v>2.7893518518518519E-3</v>
      </c>
      <c r="T3912" s="2">
        <v>1.4351851851851852E-3</v>
      </c>
      <c r="U3912">
        <v>0.33329999999999999</v>
      </c>
      <c r="V3912">
        <v>0.34620000000000001</v>
      </c>
      <c r="W3912">
        <v>0.6</v>
      </c>
      <c r="X3912">
        <v>0.88890000000000002</v>
      </c>
      <c r="Y3912">
        <v>1</v>
      </c>
      <c r="Z3912">
        <v>0.45829999999999999</v>
      </c>
      <c r="AA3912">
        <v>0.4138</v>
      </c>
      <c r="AB3912">
        <v>0.6</v>
      </c>
      <c r="AC3912">
        <v>1</v>
      </c>
      <c r="AD3912">
        <v>1</v>
      </c>
      <c r="AE3912">
        <v>1</v>
      </c>
      <c r="AF3912" t="s">
        <v>3933</v>
      </c>
      <c r="AG3912" s="2">
        <v>2.2916666666666667E-3</v>
      </c>
      <c r="AH3912" t="s">
        <v>3911</v>
      </c>
      <c r="AI3912">
        <v>3</v>
      </c>
      <c r="AJ3912" t="s">
        <v>3916</v>
      </c>
      <c r="AK3912" s="3">
        <v>43981</v>
      </c>
      <c r="AL3912" s="10">
        <f>YEAR(ufc_fights_2[[#This Row],[date]])</f>
        <v>2020</v>
      </c>
      <c r="AM3912" t="s">
        <v>4020</v>
      </c>
      <c r="AN3912">
        <v>1</v>
      </c>
      <c r="AO3912" t="s">
        <v>3918</v>
      </c>
      <c r="AP3912">
        <f>IF(ufc_fights_2[[#This Row],[winner]]="Red",ufc_fights_2[[#This Row],[r_fighter_id]],ufc_fights_2[[#This Row],[b_fighter_id]])</f>
        <v>2777</v>
      </c>
      <c r="AQ3912" t="str">
        <f>_xlfn.XLOOKUP(ufc_fights_2[[#This Row],[winnerID]],ufc_fighters[id],ufc_fighters[fighter_name],"xxx",0,1)</f>
        <v>Brandon Royval</v>
      </c>
    </row>
    <row r="3913" spans="1:43">
      <c r="A3913">
        <v>1601</v>
      </c>
      <c r="B3913">
        <v>2777</v>
      </c>
      <c r="C3913">
        <f>_xlfn.XLOOKUP(ufc_fights_2[[#This Row],[r_fighter_id]],ufc_fighters[id],ufc_fighters[year],"xxx",0,1)</f>
        <v>1993</v>
      </c>
      <c r="D3913">
        <f>_xlfn.XLOOKUP(ufc_fights_2[[#This Row],[b_fighter_id]],ufc_fighters[id],ufc_fighters[year],"Prázdné",0,1)</f>
        <v>1992</v>
      </c>
      <c r="E3913" s="10">
        <f>YEAR(ufc_fights_2[[#This Row],[date]])-ufc_fights_2[[#This Row],[r_year]]</f>
        <v>27</v>
      </c>
      <c r="F3913" s="10">
        <f>YEAR(ufc_fights_2[[#This Row],[date]])-ufc_fights_2[[#This Row],[b_year]]</f>
        <v>28</v>
      </c>
      <c r="G3913">
        <v>1</v>
      </c>
      <c r="H3913">
        <v>2</v>
      </c>
      <c r="I3913">
        <v>0.57889999999999997</v>
      </c>
      <c r="J3913">
        <v>0.54930000000000001</v>
      </c>
      <c r="K3913">
        <v>0.56410000000000005</v>
      </c>
      <c r="L3913">
        <v>0.6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 s="2">
        <v>1.0532407407407407E-3</v>
      </c>
      <c r="T3913" s="2">
        <v>1.0532407407407407E-3</v>
      </c>
      <c r="U3913">
        <v>0.42859999999999998</v>
      </c>
      <c r="V3913">
        <v>0.48209999999999997</v>
      </c>
      <c r="W3913">
        <v>1</v>
      </c>
      <c r="X3913">
        <v>1</v>
      </c>
      <c r="Y3913">
        <v>0.83330000000000004</v>
      </c>
      <c r="Z3913">
        <v>0.6</v>
      </c>
      <c r="AA3913">
        <v>0.53120000000000001</v>
      </c>
      <c r="AB3913">
        <v>0.33329999999999999</v>
      </c>
      <c r="AC3913">
        <v>0.66669999999999996</v>
      </c>
      <c r="AD3913">
        <v>0</v>
      </c>
      <c r="AE3913">
        <v>1</v>
      </c>
      <c r="AF3913" t="s">
        <v>3933</v>
      </c>
      <c r="AG3913" s="2">
        <v>5.5555555555555556E-4</v>
      </c>
      <c r="AH3913" t="s">
        <v>3911</v>
      </c>
      <c r="AI3913">
        <v>3</v>
      </c>
      <c r="AJ3913" t="s">
        <v>3934</v>
      </c>
      <c r="AK3913" s="3">
        <v>44100</v>
      </c>
      <c r="AL3913" s="10">
        <f>YEAR(ufc_fights_2[[#This Row],[date]])</f>
        <v>2020</v>
      </c>
      <c r="AM3913" t="s">
        <v>4020</v>
      </c>
      <c r="AN3913">
        <v>5</v>
      </c>
      <c r="AO3913" t="s">
        <v>3918</v>
      </c>
      <c r="AP3913">
        <f>IF(ufc_fights_2[[#This Row],[winner]]="Red",ufc_fights_2[[#This Row],[r_fighter_id]],ufc_fights_2[[#This Row],[b_fighter_id]])</f>
        <v>2777</v>
      </c>
      <c r="AQ3913" t="str">
        <f>_xlfn.XLOOKUP(ufc_fights_2[[#This Row],[winnerID]],ufc_fighters[id],ufc_fighters[fighter_name],"xxx",0,1)</f>
        <v>Brandon Royval</v>
      </c>
    </row>
    <row r="3914" spans="1:43">
      <c r="A3914">
        <v>368</v>
      </c>
      <c r="B3914">
        <v>3271</v>
      </c>
      <c r="C3914">
        <f>_xlfn.XLOOKUP(ufc_fights_2[[#This Row],[r_fighter_id]],ufc_fighters[id],ufc_fighters[year],"xxx",0,1)</f>
        <v>1993</v>
      </c>
      <c r="D3914">
        <f>_xlfn.XLOOKUP(ufc_fights_2[[#This Row],[b_fighter_id]],ufc_fighters[id],ufc_fighters[year],"Prázdné",0,1)</f>
        <v>1992</v>
      </c>
      <c r="E3914" s="10">
        <f>YEAR(ufc_fights_2[[#This Row],[date]])-ufc_fights_2[[#This Row],[r_year]]</f>
        <v>25</v>
      </c>
      <c r="F3914" s="10">
        <f>YEAR(ufc_fights_2[[#This Row],[date]])-ufc_fights_2[[#This Row],[b_year]]</f>
        <v>26</v>
      </c>
      <c r="G3914">
        <v>0</v>
      </c>
      <c r="H3914">
        <v>0</v>
      </c>
      <c r="I3914">
        <v>0.44929999999999998</v>
      </c>
      <c r="J3914">
        <v>0.3548</v>
      </c>
      <c r="K3914">
        <v>0.52500000000000002</v>
      </c>
      <c r="L3914">
        <v>0.3846</v>
      </c>
      <c r="M3914">
        <v>0.4</v>
      </c>
      <c r="N3914">
        <v>0.33329999999999999</v>
      </c>
      <c r="O3914">
        <v>0</v>
      </c>
      <c r="P3914">
        <v>0</v>
      </c>
      <c r="Q3914">
        <v>0</v>
      </c>
      <c r="R3914">
        <v>1</v>
      </c>
      <c r="S3914" s="2">
        <v>2.2337962962962962E-3</v>
      </c>
      <c r="T3914" s="2">
        <v>4.861111111111111E-4</v>
      </c>
      <c r="U3914">
        <v>0.32079999999999997</v>
      </c>
      <c r="V3914">
        <v>0.27450000000000002</v>
      </c>
      <c r="W3914">
        <v>0.875</v>
      </c>
      <c r="X3914">
        <v>0</v>
      </c>
      <c r="Y3914">
        <v>1</v>
      </c>
      <c r="Z3914">
        <v>0.28299999999999997</v>
      </c>
      <c r="AA3914">
        <v>0.24490000000000001</v>
      </c>
      <c r="AB3914">
        <v>1</v>
      </c>
      <c r="AC3914">
        <v>0.71430000000000005</v>
      </c>
      <c r="AD3914">
        <v>1</v>
      </c>
      <c r="AE3914">
        <v>0.83330000000000004</v>
      </c>
      <c r="AF3914" t="s">
        <v>3910</v>
      </c>
      <c r="AG3914" s="2">
        <v>2.0254629629629629E-3</v>
      </c>
      <c r="AH3914" t="s">
        <v>3911</v>
      </c>
      <c r="AI3914">
        <v>3</v>
      </c>
      <c r="AJ3914" t="s">
        <v>3928</v>
      </c>
      <c r="AK3914" s="3">
        <v>43252</v>
      </c>
      <c r="AL3914" s="10">
        <f>YEAR(ufc_fights_2[[#This Row],[date]])</f>
        <v>2018</v>
      </c>
      <c r="AM3914" t="s">
        <v>4020</v>
      </c>
      <c r="AN3914">
        <v>72</v>
      </c>
      <c r="AO3914" t="s">
        <v>3918</v>
      </c>
      <c r="AP3914">
        <f>IF(ufc_fights_2[[#This Row],[winner]]="Red",ufc_fights_2[[#This Row],[r_fighter_id]],ufc_fights_2[[#This Row],[b_fighter_id]])</f>
        <v>3271</v>
      </c>
      <c r="AQ3914" t="str">
        <f>_xlfn.XLOOKUP(ufc_fights_2[[#This Row],[winnerID]],ufc_fighters[id],ufc_fighters[fighter_name],"xxx",0,1)</f>
        <v>Jose Torres</v>
      </c>
    </row>
    <row r="3915" spans="1:43">
      <c r="A3915">
        <v>2949</v>
      </c>
      <c r="B3915">
        <v>910</v>
      </c>
      <c r="C3915">
        <f>_xlfn.XLOOKUP(ufc_fights_2[[#This Row],[r_fighter_id]],ufc_fighters[id],ufc_fighters[year],"xxx",0,1)</f>
        <v>1991</v>
      </c>
      <c r="D3915">
        <f>_xlfn.XLOOKUP(ufc_fights_2[[#This Row],[b_fighter_id]],ufc_fighters[id],ufc_fighters[year],"Prázdné",0,1)</f>
        <v>1989</v>
      </c>
      <c r="E3915" s="10">
        <f>YEAR(ufc_fights_2[[#This Row],[date]])-ufc_fights_2[[#This Row],[r_year]]</f>
        <v>28</v>
      </c>
      <c r="F3915" s="10">
        <f>YEAR(ufc_fights_2[[#This Row],[date]])-ufc_fights_2[[#This Row],[b_year]]</f>
        <v>30</v>
      </c>
      <c r="G3915">
        <v>0</v>
      </c>
      <c r="H3915">
        <v>0</v>
      </c>
      <c r="I3915">
        <v>0.30859999999999999</v>
      </c>
      <c r="J3915">
        <v>0.4476</v>
      </c>
      <c r="K3915">
        <v>0.30859999999999999</v>
      </c>
      <c r="L3915">
        <v>0.4476</v>
      </c>
      <c r="M3915">
        <v>0</v>
      </c>
      <c r="N3915">
        <v>0.33329999999999999</v>
      </c>
      <c r="O3915">
        <v>0</v>
      </c>
      <c r="P3915">
        <v>0</v>
      </c>
      <c r="Q3915">
        <v>0</v>
      </c>
      <c r="R3915">
        <v>0</v>
      </c>
      <c r="S3915" s="2">
        <v>0</v>
      </c>
      <c r="T3915" s="2">
        <v>2.0833333333333335E-4</v>
      </c>
      <c r="U3915">
        <v>0.26090000000000002</v>
      </c>
      <c r="V3915">
        <v>0.30159999999999998</v>
      </c>
      <c r="W3915">
        <v>0.33329999999999999</v>
      </c>
      <c r="X3915">
        <v>0.66669999999999996</v>
      </c>
      <c r="Y3915">
        <v>0.64290000000000003</v>
      </c>
      <c r="Z3915">
        <v>0.3165</v>
      </c>
      <c r="AA3915">
        <v>0.45100000000000001</v>
      </c>
      <c r="AB3915">
        <v>0</v>
      </c>
      <c r="AC3915">
        <v>0.33329999999999999</v>
      </c>
      <c r="AD3915">
        <v>0</v>
      </c>
      <c r="AE3915">
        <v>0</v>
      </c>
      <c r="AF3915" t="s">
        <v>3915</v>
      </c>
      <c r="AG3915" s="2">
        <v>3.472222222222222E-3</v>
      </c>
      <c r="AH3915" t="s">
        <v>3911</v>
      </c>
      <c r="AI3915">
        <v>3</v>
      </c>
      <c r="AJ3915" t="s">
        <v>3997</v>
      </c>
      <c r="AK3915" s="3">
        <v>43547</v>
      </c>
      <c r="AL3915" s="10">
        <f>YEAR(ufc_fights_2[[#This Row],[date]])</f>
        <v>2019</v>
      </c>
      <c r="AM3915" t="s">
        <v>4020</v>
      </c>
      <c r="AN3915">
        <v>71</v>
      </c>
      <c r="AO3915" t="s">
        <v>3918</v>
      </c>
      <c r="AP3915">
        <f>IF(ufc_fights_2[[#This Row],[winner]]="Red",ufc_fights_2[[#This Row],[r_fighter_id]],ufc_fights_2[[#This Row],[b_fighter_id]])</f>
        <v>910</v>
      </c>
      <c r="AQ3915" t="str">
        <f>_xlfn.XLOOKUP(ufc_fights_2[[#This Row],[winnerID]],ufc_fighters[id],ufc_fighters[fighter_name],"xxx",0,1)</f>
        <v>Jordan Espinosa</v>
      </c>
    </row>
    <row r="3916" spans="1:43">
      <c r="A3916">
        <v>317</v>
      </c>
      <c r="B3916">
        <v>1601</v>
      </c>
      <c r="C3916">
        <f>_xlfn.XLOOKUP(ufc_fights_2[[#This Row],[r_fighter_id]],ufc_fighters[id],ufc_fighters[year],"xxx",0,1)</f>
        <v>1992</v>
      </c>
      <c r="D3916">
        <f>_xlfn.XLOOKUP(ufc_fights_2[[#This Row],[b_fighter_id]],ufc_fighters[id],ufc_fighters[year],"Prázdné",0,1)</f>
        <v>1993</v>
      </c>
      <c r="E3916" s="10">
        <f>YEAR(ufc_fights_2[[#This Row],[date]])-ufc_fights_2[[#This Row],[r_year]]</f>
        <v>29</v>
      </c>
      <c r="F3916" s="10">
        <f>YEAR(ufc_fights_2[[#This Row],[date]])-ufc_fights_2[[#This Row],[b_year]]</f>
        <v>28</v>
      </c>
      <c r="G3916">
        <v>0</v>
      </c>
      <c r="H3916">
        <v>1</v>
      </c>
      <c r="I3916">
        <v>0.35289999999999999</v>
      </c>
      <c r="J3916">
        <v>0.59089999999999998</v>
      </c>
      <c r="K3916">
        <v>0.62790000000000001</v>
      </c>
      <c r="L3916">
        <v>0.65620000000000001</v>
      </c>
      <c r="M3916">
        <v>1</v>
      </c>
      <c r="N3916">
        <v>0</v>
      </c>
      <c r="O3916">
        <v>2</v>
      </c>
      <c r="P3916">
        <v>0</v>
      </c>
      <c r="Q3916">
        <v>0</v>
      </c>
      <c r="R3916">
        <v>0</v>
      </c>
      <c r="S3916" s="2">
        <v>2.2569444444444442E-3</v>
      </c>
      <c r="T3916" s="2">
        <v>1.1574074074074073E-5</v>
      </c>
      <c r="U3916">
        <v>0.3125</v>
      </c>
      <c r="V3916">
        <v>0.47060000000000002</v>
      </c>
      <c r="W3916">
        <v>1</v>
      </c>
      <c r="X3916">
        <v>0</v>
      </c>
      <c r="Y3916">
        <v>1</v>
      </c>
      <c r="Z3916">
        <v>0.3125</v>
      </c>
      <c r="AA3916">
        <v>0.55000000000000004</v>
      </c>
      <c r="AB3916">
        <v>0</v>
      </c>
      <c r="AC3916">
        <v>1</v>
      </c>
      <c r="AD3916">
        <v>1</v>
      </c>
      <c r="AE3916">
        <v>0</v>
      </c>
      <c r="AF3916" t="s">
        <v>3910</v>
      </c>
      <c r="AG3916" s="2">
        <v>3.414351851851852E-3</v>
      </c>
      <c r="AH3916" t="s">
        <v>3911</v>
      </c>
      <c r="AI3916">
        <v>3</v>
      </c>
      <c r="AJ3916" t="s">
        <v>3914</v>
      </c>
      <c r="AK3916" s="3">
        <v>44261</v>
      </c>
      <c r="AL3916" s="10">
        <f>YEAR(ufc_fights_2[[#This Row],[date]])</f>
        <v>2021</v>
      </c>
      <c r="AM3916" t="s">
        <v>4020</v>
      </c>
      <c r="AN3916">
        <v>1</v>
      </c>
      <c r="AO3916" t="s">
        <v>3918</v>
      </c>
      <c r="AP3916">
        <f>IF(ufc_fights_2[[#This Row],[winner]]="Red",ufc_fights_2[[#This Row],[r_fighter_id]],ufc_fights_2[[#This Row],[b_fighter_id]])</f>
        <v>1601</v>
      </c>
      <c r="AQ3916" t="str">
        <f>_xlfn.XLOOKUP(ufc_fights_2[[#This Row],[winnerID]],ufc_fighters[id],ufc_fighters[fighter_name],"xxx",0,1)</f>
        <v>Kai Kara-France</v>
      </c>
    </row>
    <row r="3917" spans="1:43">
      <c r="A3917">
        <v>1601</v>
      </c>
      <c r="B3917">
        <v>2427</v>
      </c>
      <c r="C3917">
        <f>_xlfn.XLOOKUP(ufc_fights_2[[#This Row],[r_fighter_id]],ufc_fighters[id],ufc_fighters[year],"xxx",0,1)</f>
        <v>1993</v>
      </c>
      <c r="D3917">
        <f>_xlfn.XLOOKUP(ufc_fights_2[[#This Row],[b_fighter_id]],ufc_fighters[id],ufc_fighters[year],"Prázdné",0,1)</f>
        <v>1995</v>
      </c>
      <c r="E3917" s="10">
        <f>YEAR(ufc_fights_2[[#This Row],[date]])-ufc_fights_2[[#This Row],[r_year]]</f>
        <v>26</v>
      </c>
      <c r="F3917" s="10">
        <f>YEAR(ufc_fights_2[[#This Row],[date]])-ufc_fights_2[[#This Row],[b_year]]</f>
        <v>24</v>
      </c>
      <c r="G3917">
        <v>0</v>
      </c>
      <c r="H3917">
        <v>0</v>
      </c>
      <c r="I3917">
        <v>0.34520000000000001</v>
      </c>
      <c r="J3917">
        <v>0.36409999999999998</v>
      </c>
      <c r="K3917">
        <v>0.35289999999999999</v>
      </c>
      <c r="L3917">
        <v>0.37769999999999998</v>
      </c>
      <c r="M3917">
        <v>0.28570000000000001</v>
      </c>
      <c r="N3917">
        <v>0</v>
      </c>
      <c r="O3917">
        <v>0</v>
      </c>
      <c r="P3917">
        <v>1</v>
      </c>
      <c r="Q3917">
        <v>0</v>
      </c>
      <c r="R3917">
        <v>0</v>
      </c>
      <c r="S3917" s="2">
        <v>2.3148148148148149E-4</v>
      </c>
      <c r="T3917" s="2">
        <v>1.1574074074074073E-3</v>
      </c>
      <c r="U3917">
        <v>0.24629999999999999</v>
      </c>
      <c r="V3917">
        <v>0.2571</v>
      </c>
      <c r="W3917">
        <v>0.70830000000000004</v>
      </c>
      <c r="X3917">
        <v>0.8</v>
      </c>
      <c r="Y3917">
        <v>0.90910000000000002</v>
      </c>
      <c r="Z3917">
        <v>0.33539999999999998</v>
      </c>
      <c r="AA3917">
        <v>0.35880000000000001</v>
      </c>
      <c r="AB3917">
        <v>0.5</v>
      </c>
      <c r="AC3917">
        <v>0.25</v>
      </c>
      <c r="AD3917">
        <v>1</v>
      </c>
      <c r="AE3917">
        <v>0.5</v>
      </c>
      <c r="AF3917" t="s">
        <v>3922</v>
      </c>
      <c r="AG3917" s="2">
        <v>3.472222222222222E-3</v>
      </c>
      <c r="AH3917" t="s">
        <v>3911</v>
      </c>
      <c r="AI3917">
        <v>3</v>
      </c>
      <c r="AJ3917" t="s">
        <v>3931</v>
      </c>
      <c r="AK3917" s="3">
        <v>43505</v>
      </c>
      <c r="AL3917" s="10">
        <f>YEAR(ufc_fights_2[[#This Row],[date]])</f>
        <v>2019</v>
      </c>
      <c r="AM3917" t="s">
        <v>4020</v>
      </c>
      <c r="AN3917">
        <v>14</v>
      </c>
      <c r="AO3917" t="s">
        <v>3913</v>
      </c>
      <c r="AP3917">
        <f>IF(ufc_fights_2[[#This Row],[winner]]="Red",ufc_fights_2[[#This Row],[r_fighter_id]],ufc_fights_2[[#This Row],[b_fighter_id]])</f>
        <v>1601</v>
      </c>
      <c r="AQ3917" t="str">
        <f>_xlfn.XLOOKUP(ufc_fights_2[[#This Row],[winnerID]],ufc_fighters[id],ufc_fighters[fighter_name],"xxx",0,1)</f>
        <v>Kai Kara-France</v>
      </c>
    </row>
    <row r="3918" spans="1:43">
      <c r="A3918">
        <v>3045</v>
      </c>
      <c r="B3918">
        <v>2195</v>
      </c>
      <c r="C3918">
        <f>_xlfn.XLOOKUP(ufc_fights_2[[#This Row],[r_fighter_id]],ufc_fighters[id],ufc_fighters[year],"xxx",0,1)</f>
        <v>1991</v>
      </c>
      <c r="D3918">
        <f>_xlfn.XLOOKUP(ufc_fights_2[[#This Row],[b_fighter_id]],ufc_fighters[id],ufc_fighters[year],"Prázdné",0,1)</f>
        <v>1993</v>
      </c>
      <c r="E3918" s="10">
        <f>YEAR(ufc_fights_2[[#This Row],[date]])-ufc_fights_2[[#This Row],[r_year]]</f>
        <v>25</v>
      </c>
      <c r="F3918" s="10">
        <f>YEAR(ufc_fights_2[[#This Row],[date]])-ufc_fights_2[[#This Row],[b_year]]</f>
        <v>23</v>
      </c>
      <c r="G3918">
        <v>0</v>
      </c>
      <c r="H3918">
        <v>0</v>
      </c>
      <c r="I3918">
        <v>0.53849999999999998</v>
      </c>
      <c r="J3918">
        <v>0.72729999999999995</v>
      </c>
      <c r="K3918">
        <v>0.73909999999999998</v>
      </c>
      <c r="L3918">
        <v>0.875</v>
      </c>
      <c r="M3918">
        <v>1</v>
      </c>
      <c r="N3918">
        <v>1</v>
      </c>
      <c r="O3918">
        <v>0</v>
      </c>
      <c r="P3918">
        <v>2</v>
      </c>
      <c r="Q3918">
        <v>0</v>
      </c>
      <c r="R3918">
        <v>0</v>
      </c>
      <c r="S3918" s="2">
        <v>1.9675925925925926E-4</v>
      </c>
      <c r="T3918" s="2">
        <v>1.1226851851851851E-3</v>
      </c>
      <c r="U3918">
        <v>0.5</v>
      </c>
      <c r="V3918">
        <v>0.7</v>
      </c>
      <c r="W3918">
        <v>1</v>
      </c>
      <c r="X3918">
        <v>0</v>
      </c>
      <c r="Y3918">
        <v>0</v>
      </c>
      <c r="Z3918">
        <v>0.25</v>
      </c>
      <c r="AA3918">
        <v>0.75</v>
      </c>
      <c r="AB3918">
        <v>0</v>
      </c>
      <c r="AC3918">
        <v>1</v>
      </c>
      <c r="AD3918">
        <v>1</v>
      </c>
      <c r="AE3918">
        <v>0.66669999999999996</v>
      </c>
      <c r="AF3918" t="s">
        <v>3933</v>
      </c>
      <c r="AG3918" s="2">
        <v>1.6550925925925926E-3</v>
      </c>
      <c r="AH3918" t="s">
        <v>3911</v>
      </c>
      <c r="AI3918">
        <v>3</v>
      </c>
      <c r="AJ3918" t="s">
        <v>3928</v>
      </c>
      <c r="AK3918" s="3">
        <v>42644</v>
      </c>
      <c r="AL3918" s="10">
        <f>YEAR(ufc_fights_2[[#This Row],[date]])</f>
        <v>2016</v>
      </c>
      <c r="AM3918" t="s">
        <v>4020</v>
      </c>
      <c r="AN3918">
        <v>85</v>
      </c>
      <c r="AO3918" t="s">
        <v>3918</v>
      </c>
      <c r="AP3918">
        <f>IF(ufc_fights_2[[#This Row],[winner]]="Red",ufc_fights_2[[#This Row],[r_fighter_id]],ufc_fights_2[[#This Row],[b_fighter_id]])</f>
        <v>2195</v>
      </c>
      <c r="AQ3918" t="str">
        <f>_xlfn.XLOOKUP(ufc_fights_2[[#This Row],[winnerID]],ufc_fighters[id],ufc_fighters[fighter_name],"xxx",0,1)</f>
        <v>Brandon Moreno</v>
      </c>
    </row>
    <row r="3919" spans="1:43">
      <c r="A3919">
        <v>1075</v>
      </c>
      <c r="B3919">
        <v>1601</v>
      </c>
      <c r="C3919">
        <f>_xlfn.XLOOKUP(ufc_fights_2[[#This Row],[r_fighter_id]],ufc_fighters[id],ufc_fighters[year],"xxx",0,1)</f>
        <v>1992</v>
      </c>
      <c r="D3919">
        <f>_xlfn.XLOOKUP(ufc_fights_2[[#This Row],[b_fighter_id]],ufc_fighters[id],ufc_fighters[year],"Prázdné",0,1)</f>
        <v>1993</v>
      </c>
      <c r="E3919" s="10">
        <f>YEAR(ufc_fights_2[[#This Row],[date]])-ufc_fights_2[[#This Row],[r_year]]</f>
        <v>26</v>
      </c>
      <c r="F3919" s="10">
        <f>YEAR(ufc_fights_2[[#This Row],[date]])-ufc_fights_2[[#This Row],[b_year]]</f>
        <v>25</v>
      </c>
      <c r="G3919">
        <v>1</v>
      </c>
      <c r="H3919">
        <v>1</v>
      </c>
      <c r="I3919">
        <v>0.21920000000000001</v>
      </c>
      <c r="J3919">
        <v>0.48309999999999997</v>
      </c>
      <c r="K3919">
        <v>0.25969999999999999</v>
      </c>
      <c r="L3919">
        <v>0.60150000000000003</v>
      </c>
      <c r="M3919">
        <v>0.1429</v>
      </c>
      <c r="N3919">
        <v>0</v>
      </c>
      <c r="O3919">
        <v>2</v>
      </c>
      <c r="P3919">
        <v>0</v>
      </c>
      <c r="Q3919">
        <v>1</v>
      </c>
      <c r="R3919">
        <v>1</v>
      </c>
      <c r="S3919" s="2">
        <v>3.2407407407407406E-4</v>
      </c>
      <c r="T3919" s="2">
        <v>6.5972222222222222E-3</v>
      </c>
      <c r="U3919">
        <v>0.19400000000000001</v>
      </c>
      <c r="V3919">
        <v>0.45400000000000001</v>
      </c>
      <c r="W3919">
        <v>0.5</v>
      </c>
      <c r="X3919">
        <v>0.5</v>
      </c>
      <c r="Y3919">
        <v>0.75</v>
      </c>
      <c r="Z3919">
        <v>0.20830000000000001</v>
      </c>
      <c r="AA3919">
        <v>0.40239999999999998</v>
      </c>
      <c r="AB3919">
        <v>1</v>
      </c>
      <c r="AC3919">
        <v>0</v>
      </c>
      <c r="AD3919">
        <v>0</v>
      </c>
      <c r="AE3919">
        <v>0.55210000000000004</v>
      </c>
      <c r="AF3919" t="s">
        <v>3915</v>
      </c>
      <c r="AG3919" s="2">
        <v>3.472222222222222E-3</v>
      </c>
      <c r="AH3919" t="s">
        <v>3911</v>
      </c>
      <c r="AI3919">
        <v>3</v>
      </c>
      <c r="AJ3919" t="s">
        <v>3979</v>
      </c>
      <c r="AK3919" s="3">
        <v>43435</v>
      </c>
      <c r="AL3919" s="10">
        <f>YEAR(ufc_fights_2[[#This Row],[date]])</f>
        <v>2018</v>
      </c>
      <c r="AM3919" t="s">
        <v>4020</v>
      </c>
      <c r="AN3919">
        <v>43</v>
      </c>
      <c r="AO3919" t="s">
        <v>3918</v>
      </c>
      <c r="AP3919">
        <f>IF(ufc_fights_2[[#This Row],[winner]]="Red",ufc_fights_2[[#This Row],[r_fighter_id]],ufc_fights_2[[#This Row],[b_fighter_id]])</f>
        <v>1601</v>
      </c>
      <c r="AQ3919" t="str">
        <f>_xlfn.XLOOKUP(ufc_fights_2[[#This Row],[winnerID]],ufc_fighters[id],ufc_fighters[fighter_name],"xxx",0,1)</f>
        <v>Kai Kara-France</v>
      </c>
    </row>
    <row r="3920" spans="1:43">
      <c r="A3920">
        <v>1601</v>
      </c>
      <c r="B3920">
        <v>2264</v>
      </c>
      <c r="C3920">
        <f>_xlfn.XLOOKUP(ufc_fights_2[[#This Row],[r_fighter_id]],ufc_fighters[id],ufc_fighters[year],"xxx",0,1)</f>
        <v>1993</v>
      </c>
      <c r="D3920">
        <f>_xlfn.XLOOKUP(ufc_fights_2[[#This Row],[b_fighter_id]],ufc_fighters[id],ufc_fighters[year],"Prázdné",0,1)</f>
        <v>1983</v>
      </c>
      <c r="E3920" s="10">
        <f>YEAR(ufc_fights_2[[#This Row],[date]])-ufc_fights_2[[#This Row],[r_year]]</f>
        <v>27</v>
      </c>
      <c r="F3920" s="10">
        <f>YEAR(ufc_fights_2[[#This Row],[date]])-ufc_fights_2[[#This Row],[b_year]]</f>
        <v>37</v>
      </c>
      <c r="G3920">
        <v>0</v>
      </c>
      <c r="H3920">
        <v>0</v>
      </c>
      <c r="I3920">
        <v>0.30349999999999999</v>
      </c>
      <c r="J3920">
        <v>0.32679999999999998</v>
      </c>
      <c r="K3920">
        <v>0.30349999999999999</v>
      </c>
      <c r="L3920">
        <v>0.33550000000000002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1.9675925925925926E-4</v>
      </c>
      <c r="T3920" s="2">
        <v>6.134259259259259E-4</v>
      </c>
      <c r="U3920">
        <v>0.2339</v>
      </c>
      <c r="V3920">
        <v>0.25950000000000001</v>
      </c>
      <c r="W3920">
        <v>0.52939999999999998</v>
      </c>
      <c r="X3920">
        <v>0.81820000000000004</v>
      </c>
      <c r="Y3920">
        <v>1</v>
      </c>
      <c r="Z3920">
        <v>0.29270000000000002</v>
      </c>
      <c r="AA3920">
        <v>0.32879999999999998</v>
      </c>
      <c r="AB3920">
        <v>0.55559999999999998</v>
      </c>
      <c r="AC3920">
        <v>0.28570000000000001</v>
      </c>
      <c r="AD3920">
        <v>0.5</v>
      </c>
      <c r="AE3920">
        <v>0</v>
      </c>
      <c r="AF3920" t="s">
        <v>3915</v>
      </c>
      <c r="AG3920" s="2">
        <v>3.472222222222222E-3</v>
      </c>
      <c r="AH3920" t="s">
        <v>3911</v>
      </c>
      <c r="AI3920">
        <v>3</v>
      </c>
      <c r="AJ3920" t="s">
        <v>3931</v>
      </c>
      <c r="AK3920" s="3">
        <v>43883</v>
      </c>
      <c r="AL3920" s="10">
        <f>YEAR(ufc_fights_2[[#This Row],[date]])</f>
        <v>2020</v>
      </c>
      <c r="AM3920" t="s">
        <v>4020</v>
      </c>
      <c r="AN3920">
        <v>67</v>
      </c>
      <c r="AO3920" t="s">
        <v>3913</v>
      </c>
      <c r="AP3920">
        <f>IF(ufc_fights_2[[#This Row],[winner]]="Red",ufc_fights_2[[#This Row],[r_fighter_id]],ufc_fights_2[[#This Row],[b_fighter_id]])</f>
        <v>1601</v>
      </c>
      <c r="AQ3920" t="str">
        <f>_xlfn.XLOOKUP(ufc_fights_2[[#This Row],[winnerID]],ufc_fighters[id],ufc_fighters[fighter_name],"xxx",0,1)</f>
        <v>Kai Kara-France</v>
      </c>
    </row>
    <row r="3921" spans="1:43">
      <c r="A3921">
        <v>317</v>
      </c>
      <c r="B3921">
        <v>2427</v>
      </c>
      <c r="C3921">
        <f>_xlfn.XLOOKUP(ufc_fights_2[[#This Row],[r_fighter_id]],ufc_fighters[id],ufc_fighters[year],"xxx",0,1)</f>
        <v>1992</v>
      </c>
      <c r="D3921">
        <f>_xlfn.XLOOKUP(ufc_fights_2[[#This Row],[b_fighter_id]],ufc_fighters[id],ufc_fighters[year],"Prázdné",0,1)</f>
        <v>1995</v>
      </c>
      <c r="E3921" s="10">
        <f>YEAR(ufc_fights_2[[#This Row],[date]])-ufc_fights_2[[#This Row],[r_year]]</f>
        <v>27</v>
      </c>
      <c r="F3921" s="10">
        <f>YEAR(ufc_fights_2[[#This Row],[date]])-ufc_fights_2[[#This Row],[b_year]]</f>
        <v>24</v>
      </c>
      <c r="G3921">
        <v>0</v>
      </c>
      <c r="H3921">
        <v>0</v>
      </c>
      <c r="I3921">
        <v>0.5333</v>
      </c>
      <c r="J3921">
        <v>0.2</v>
      </c>
      <c r="K3921">
        <v>0.5</v>
      </c>
      <c r="L3921">
        <v>0.36840000000000001</v>
      </c>
      <c r="M3921">
        <v>0.4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9.1435185185185185E-4</v>
      </c>
      <c r="T3921" s="2">
        <v>0</v>
      </c>
      <c r="U3921">
        <v>0.46150000000000002</v>
      </c>
      <c r="V3921">
        <v>0.21429999999999999</v>
      </c>
      <c r="W3921">
        <v>0</v>
      </c>
      <c r="X3921">
        <v>1</v>
      </c>
      <c r="Y3921">
        <v>0</v>
      </c>
      <c r="Z3921">
        <v>0.5</v>
      </c>
      <c r="AA3921">
        <v>0.2</v>
      </c>
      <c r="AB3921">
        <v>1</v>
      </c>
      <c r="AC3921">
        <v>0</v>
      </c>
      <c r="AD3921">
        <v>0</v>
      </c>
      <c r="AE3921">
        <v>0</v>
      </c>
      <c r="AF3921" t="s">
        <v>3926</v>
      </c>
      <c r="AG3921" s="2">
        <v>2.0370370370370369E-3</v>
      </c>
      <c r="AH3921" t="s">
        <v>3911</v>
      </c>
      <c r="AI3921">
        <v>3</v>
      </c>
      <c r="AJ3921" t="s">
        <v>3973</v>
      </c>
      <c r="AK3921" s="3">
        <v>43687</v>
      </c>
      <c r="AL3921" s="10">
        <f>YEAR(ufc_fights_2[[#This Row],[date]])</f>
        <v>2019</v>
      </c>
      <c r="AM3921" t="s">
        <v>4020</v>
      </c>
      <c r="AN3921">
        <v>132</v>
      </c>
      <c r="AO3921" t="s">
        <v>3913</v>
      </c>
      <c r="AP3921">
        <f>IF(ufc_fights_2[[#This Row],[winner]]="Red",ufc_fights_2[[#This Row],[r_fighter_id]],ufc_fights_2[[#This Row],[b_fighter_id]])</f>
        <v>317</v>
      </c>
      <c r="AQ3921" t="str">
        <f>_xlfn.XLOOKUP(ufc_fights_2[[#This Row],[winnerID]],ufc_fighters[id],ufc_fighters[fighter_name],"xxx",0,1)</f>
        <v>Rogerio Bontorin</v>
      </c>
    </row>
    <row r="3922" spans="1:43">
      <c r="A3922">
        <v>996</v>
      </c>
      <c r="B3922">
        <v>319</v>
      </c>
      <c r="C3922">
        <f>_xlfn.XLOOKUP(ufc_fights_2[[#This Row],[r_fighter_id]],ufc_fighters[id],ufc_fighters[year],"xxx",0,1)</f>
        <v>1985</v>
      </c>
      <c r="D3922">
        <f>_xlfn.XLOOKUP(ufc_fights_2[[#This Row],[b_fighter_id]],ufc_fighters[id],ufc_fighters[year],"Prázdné",0,1)</f>
        <v>1993</v>
      </c>
      <c r="E3922" s="10">
        <f>YEAR(ufc_fights_2[[#This Row],[date]])-ufc_fights_2[[#This Row],[r_year]]</f>
        <v>32</v>
      </c>
      <c r="F3922" s="10">
        <f>YEAR(ufc_fights_2[[#This Row],[date]])-ufc_fights_2[[#This Row],[b_year]]</f>
        <v>24</v>
      </c>
      <c r="G3922">
        <v>0</v>
      </c>
      <c r="H3922">
        <v>0</v>
      </c>
      <c r="I3922">
        <v>0.4839</v>
      </c>
      <c r="J3922">
        <v>0.40910000000000002</v>
      </c>
      <c r="K3922">
        <v>0.57140000000000002</v>
      </c>
      <c r="L3922">
        <v>0.50480000000000003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 s="2">
        <v>2.3726851851851851E-3</v>
      </c>
      <c r="T3922" s="2">
        <v>3.0324074074074073E-3</v>
      </c>
      <c r="U3922">
        <v>0.31819999999999998</v>
      </c>
      <c r="V3922">
        <v>0.32350000000000001</v>
      </c>
      <c r="W3922">
        <v>0.88890000000000002</v>
      </c>
      <c r="X3922">
        <v>0.88890000000000002</v>
      </c>
      <c r="Y3922">
        <v>0.66669999999999996</v>
      </c>
      <c r="Z3922">
        <v>0.434</v>
      </c>
      <c r="AA3922">
        <v>0.14000000000000001</v>
      </c>
      <c r="AB3922">
        <v>0.875</v>
      </c>
      <c r="AC3922">
        <v>0.66669999999999996</v>
      </c>
      <c r="AD3922">
        <v>0</v>
      </c>
      <c r="AE3922">
        <v>0.88239999999999996</v>
      </c>
      <c r="AF3922" t="s">
        <v>3915</v>
      </c>
      <c r="AG3922" s="2">
        <v>3.472222222222222E-3</v>
      </c>
      <c r="AH3922" t="s">
        <v>3911</v>
      </c>
      <c r="AI3922">
        <v>3</v>
      </c>
      <c r="AJ3922" t="s">
        <v>3939</v>
      </c>
      <c r="AK3922" s="3">
        <v>42805</v>
      </c>
      <c r="AL3922" s="10">
        <f>YEAR(ufc_fights_2[[#This Row],[date]])</f>
        <v>2017</v>
      </c>
      <c r="AM3922" t="s">
        <v>4020</v>
      </c>
      <c r="AN3922">
        <v>37</v>
      </c>
      <c r="AO3922" t="s">
        <v>3918</v>
      </c>
      <c r="AP3922">
        <f>IF(ufc_fights_2[[#This Row],[winner]]="Red",ufc_fights_2[[#This Row],[r_fighter_id]],ufc_fights_2[[#This Row],[b_fighter_id]])</f>
        <v>319</v>
      </c>
      <c r="AQ3922" t="str">
        <f>_xlfn.XLOOKUP(ufc_fights_2[[#This Row],[winnerID]],ufc_fighters[id],ufc_fighters[fighter_name],"xxx",0,1)</f>
        <v>Ray Borg</v>
      </c>
    </row>
    <row r="3923" spans="1:43">
      <c r="A3923">
        <v>871</v>
      </c>
      <c r="B3923">
        <v>1690</v>
      </c>
      <c r="C3923">
        <f>_xlfn.XLOOKUP(ufc_fights_2[[#This Row],[r_fighter_id]],ufc_fighters[id],ufc_fighters[year],"xxx",0,1)</f>
        <v>1985</v>
      </c>
      <c r="D3923">
        <f>_xlfn.XLOOKUP(ufc_fights_2[[#This Row],[b_fighter_id]],ufc_fighters[id],ufc_fighters[year],"Prázdné",0,1)</f>
        <v>1977</v>
      </c>
      <c r="E3923" s="10">
        <f>YEAR(ufc_fights_2[[#This Row],[date]])-ufc_fights_2[[#This Row],[r_year]]</f>
        <v>30</v>
      </c>
      <c r="F3923" s="10">
        <f>YEAR(ufc_fights_2[[#This Row],[date]])-ufc_fights_2[[#This Row],[b_year]]</f>
        <v>38</v>
      </c>
      <c r="G3923">
        <v>0</v>
      </c>
      <c r="H3923">
        <v>0</v>
      </c>
      <c r="I3923">
        <v>0.28849999999999998</v>
      </c>
      <c r="J3923">
        <v>0.17499999999999999</v>
      </c>
      <c r="K3923">
        <v>0.40620000000000001</v>
      </c>
      <c r="L3923">
        <v>0.38179999999999997</v>
      </c>
      <c r="M3923">
        <v>0</v>
      </c>
      <c r="N3923">
        <v>0.16669999999999999</v>
      </c>
      <c r="O3923">
        <v>1</v>
      </c>
      <c r="P3923">
        <v>0</v>
      </c>
      <c r="Q3923">
        <v>0</v>
      </c>
      <c r="R3923">
        <v>0</v>
      </c>
      <c r="S3923" s="2">
        <v>2.5462962962962961E-4</v>
      </c>
      <c r="T3923" s="2">
        <v>2.4537037037037036E-3</v>
      </c>
      <c r="U3923">
        <v>0.27450000000000002</v>
      </c>
      <c r="V3923">
        <v>0.1429</v>
      </c>
      <c r="W3923">
        <v>1</v>
      </c>
      <c r="X3923">
        <v>0</v>
      </c>
      <c r="Y3923">
        <v>0</v>
      </c>
      <c r="Z3923">
        <v>0.26</v>
      </c>
      <c r="AA3923">
        <v>0.13159999999999999</v>
      </c>
      <c r="AB3923">
        <v>1</v>
      </c>
      <c r="AC3923">
        <v>1</v>
      </c>
      <c r="AD3923">
        <v>0</v>
      </c>
      <c r="AE3923">
        <v>0</v>
      </c>
      <c r="AF3923" t="s">
        <v>3933</v>
      </c>
      <c r="AG3923" s="2">
        <v>3.0092592592592593E-3</v>
      </c>
      <c r="AH3923" t="s">
        <v>3911</v>
      </c>
      <c r="AI3923">
        <v>3</v>
      </c>
      <c r="AJ3923" t="s">
        <v>3940</v>
      </c>
      <c r="AK3923" s="3">
        <v>42063</v>
      </c>
      <c r="AL3923" s="10">
        <f>YEAR(ufc_fights_2[[#This Row],[date]])</f>
        <v>2015</v>
      </c>
      <c r="AM3923" t="s">
        <v>4061</v>
      </c>
      <c r="AN3923">
        <v>2</v>
      </c>
      <c r="AO3923" t="s">
        <v>3913</v>
      </c>
      <c r="AP3923">
        <f>IF(ufc_fights_2[[#This Row],[winner]]="Red",ufc_fights_2[[#This Row],[r_fighter_id]],ufc_fights_2[[#This Row],[b_fighter_id]])</f>
        <v>871</v>
      </c>
      <c r="AQ3923" t="str">
        <f>_xlfn.XLOOKUP(ufc_fights_2[[#This Row],[winnerID]],ufc_fighters[id],ufc_fighters[fighter_name],"xxx",0,1)</f>
        <v>Jake Ellenberger</v>
      </c>
    </row>
    <row r="3924" spans="1:43">
      <c r="A3924">
        <v>319</v>
      </c>
      <c r="B3924">
        <v>1339</v>
      </c>
      <c r="C3924">
        <f>_xlfn.XLOOKUP(ufc_fights_2[[#This Row],[r_fighter_id]],ufc_fighters[id],ufc_fighters[year],"xxx",0,1)</f>
        <v>1993</v>
      </c>
      <c r="D3924">
        <f>_xlfn.XLOOKUP(ufc_fights_2[[#This Row],[b_fighter_id]],ufc_fighters[id],ufc_fighters[year],"Prázdné",0,1)</f>
        <v>1990</v>
      </c>
      <c r="E3924" s="10">
        <f>YEAR(ufc_fights_2[[#This Row],[date]])-ufc_fights_2[[#This Row],[r_year]]</f>
        <v>22</v>
      </c>
      <c r="F3924" s="10">
        <f>YEAR(ufc_fights_2[[#This Row],[date]])-ufc_fights_2[[#This Row],[b_year]]</f>
        <v>25</v>
      </c>
      <c r="G3924">
        <v>0</v>
      </c>
      <c r="H3924">
        <v>0</v>
      </c>
      <c r="I3924">
        <v>0.49059999999999998</v>
      </c>
      <c r="J3924">
        <v>0.53849999999999998</v>
      </c>
      <c r="K3924">
        <v>0.73909999999999998</v>
      </c>
      <c r="L3924">
        <v>0.72729999999999995</v>
      </c>
      <c r="M3924">
        <v>1</v>
      </c>
      <c r="N3924">
        <v>0</v>
      </c>
      <c r="O3924">
        <v>2</v>
      </c>
      <c r="P3924">
        <v>0</v>
      </c>
      <c r="Q3924">
        <v>0</v>
      </c>
      <c r="R3924">
        <v>1</v>
      </c>
      <c r="S3924" s="2">
        <v>9.6643518518518511E-3</v>
      </c>
      <c r="T3924" s="2">
        <v>1.7361111111111112E-4</v>
      </c>
      <c r="U3924">
        <v>0.45829999999999999</v>
      </c>
      <c r="V3924">
        <v>0.5</v>
      </c>
      <c r="W3924">
        <v>0.8</v>
      </c>
      <c r="X3924">
        <v>0</v>
      </c>
      <c r="Y3924">
        <v>0</v>
      </c>
      <c r="Z3924">
        <v>0</v>
      </c>
      <c r="AA3924">
        <v>0.28570000000000001</v>
      </c>
      <c r="AB3924">
        <v>0</v>
      </c>
      <c r="AC3924">
        <v>0</v>
      </c>
      <c r="AD3924">
        <v>0.56520000000000004</v>
      </c>
      <c r="AE3924">
        <v>0.83330000000000004</v>
      </c>
      <c r="AF3924" t="s">
        <v>3915</v>
      </c>
      <c r="AG3924" s="2">
        <v>3.472222222222222E-3</v>
      </c>
      <c r="AH3924" t="s">
        <v>3911</v>
      </c>
      <c r="AI3924">
        <v>3</v>
      </c>
      <c r="AJ3924" t="s">
        <v>3939</v>
      </c>
      <c r="AK3924" s="3">
        <v>42224</v>
      </c>
      <c r="AL3924" s="10">
        <f>YEAR(ufc_fights_2[[#This Row],[date]])</f>
        <v>2015</v>
      </c>
      <c r="AM3924" t="s">
        <v>4020</v>
      </c>
      <c r="AN3924">
        <v>71</v>
      </c>
      <c r="AO3924" t="s">
        <v>3913</v>
      </c>
      <c r="AP3924">
        <f>IF(ufc_fights_2[[#This Row],[winner]]="Red",ufc_fights_2[[#This Row],[r_fighter_id]],ufc_fights_2[[#This Row],[b_fighter_id]])</f>
        <v>319</v>
      </c>
      <c r="AQ3924" t="str">
        <f>_xlfn.XLOOKUP(ufc_fights_2[[#This Row],[winnerID]],ufc_fighters[id],ufc_fighters[fighter_name],"xxx",0,1)</f>
        <v>Ray Borg</v>
      </c>
    </row>
    <row r="3925" spans="1:43">
      <c r="A3925">
        <v>319</v>
      </c>
      <c r="B3925">
        <v>1412</v>
      </c>
      <c r="C3925">
        <f>_xlfn.XLOOKUP(ufc_fights_2[[#This Row],[r_fighter_id]],ufc_fighters[id],ufc_fighters[year],"xxx",0,1)</f>
        <v>1993</v>
      </c>
      <c r="D3925">
        <f>_xlfn.XLOOKUP(ufc_fights_2[[#This Row],[b_fighter_id]],ufc_fighters[id],ufc_fighters[year],"Prázdné",0,1)</f>
        <v>1983</v>
      </c>
      <c r="E3925" s="10">
        <f>YEAR(ufc_fights_2[[#This Row],[date]])-ufc_fights_2[[#This Row],[r_year]]</f>
        <v>21</v>
      </c>
      <c r="F3925" s="10">
        <f>YEAR(ufc_fights_2[[#This Row],[date]])-ufc_fights_2[[#This Row],[b_year]]</f>
        <v>31</v>
      </c>
      <c r="G3925">
        <v>0</v>
      </c>
      <c r="H3925">
        <v>0</v>
      </c>
      <c r="I3925">
        <v>0.66669999999999996</v>
      </c>
      <c r="J3925">
        <v>0</v>
      </c>
      <c r="K3925">
        <v>0.75</v>
      </c>
      <c r="L3925">
        <v>0.4</v>
      </c>
      <c r="M3925">
        <v>1</v>
      </c>
      <c r="N3925">
        <v>0</v>
      </c>
      <c r="O3925">
        <v>2</v>
      </c>
      <c r="P3925">
        <v>0</v>
      </c>
      <c r="Q3925">
        <v>0</v>
      </c>
      <c r="R3925">
        <v>0</v>
      </c>
      <c r="S3925" s="2">
        <v>1.2152777777777778E-3</v>
      </c>
      <c r="T3925" s="2">
        <v>0</v>
      </c>
      <c r="U3925">
        <v>0.5</v>
      </c>
      <c r="V3925">
        <v>0</v>
      </c>
      <c r="W3925">
        <v>0</v>
      </c>
      <c r="X3925">
        <v>1</v>
      </c>
      <c r="Y3925">
        <v>0</v>
      </c>
      <c r="Z3925">
        <v>0.66669999999999996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 t="s">
        <v>3933</v>
      </c>
      <c r="AG3925" s="2">
        <v>1.5856481481481481E-3</v>
      </c>
      <c r="AH3925" t="s">
        <v>3911</v>
      </c>
      <c r="AI3925">
        <v>3</v>
      </c>
      <c r="AJ3925" t="s">
        <v>3923</v>
      </c>
      <c r="AK3925" s="3">
        <v>41818</v>
      </c>
      <c r="AL3925" s="10">
        <f>YEAR(ufc_fights_2[[#This Row],[date]])</f>
        <v>2014</v>
      </c>
      <c r="AM3925" t="s">
        <v>4020</v>
      </c>
      <c r="AN3925">
        <v>78</v>
      </c>
      <c r="AO3925" t="s">
        <v>3913</v>
      </c>
      <c r="AP3925">
        <f>IF(ufc_fights_2[[#This Row],[winner]]="Red",ufc_fights_2[[#This Row],[r_fighter_id]],ufc_fights_2[[#This Row],[b_fighter_id]])</f>
        <v>319</v>
      </c>
      <c r="AQ3925" t="str">
        <f>_xlfn.XLOOKUP(ufc_fights_2[[#This Row],[winnerID]],ufc_fighters[id],ufc_fighters[fighter_name],"xxx",0,1)</f>
        <v>Ray Borg</v>
      </c>
    </row>
    <row r="3926" spans="1:43">
      <c r="A3926">
        <v>317</v>
      </c>
      <c r="B3926">
        <v>319</v>
      </c>
      <c r="C3926">
        <f>_xlfn.XLOOKUP(ufc_fights_2[[#This Row],[r_fighter_id]],ufc_fighters[id],ufc_fighters[year],"xxx",0,1)</f>
        <v>1992</v>
      </c>
      <c r="D3926">
        <f>_xlfn.XLOOKUP(ufc_fights_2[[#This Row],[b_fighter_id]],ufc_fighters[id],ufc_fighters[year],"Prázdné",0,1)</f>
        <v>1993</v>
      </c>
      <c r="E3926" s="10">
        <f>YEAR(ufc_fights_2[[#This Row],[date]])-ufc_fights_2[[#This Row],[r_year]]</f>
        <v>28</v>
      </c>
      <c r="F3926" s="10">
        <f>YEAR(ufc_fights_2[[#This Row],[date]])-ufc_fights_2[[#This Row],[b_year]]</f>
        <v>27</v>
      </c>
      <c r="G3926">
        <v>0</v>
      </c>
      <c r="H3926">
        <v>0</v>
      </c>
      <c r="I3926">
        <v>0.45</v>
      </c>
      <c r="J3926">
        <v>0.77780000000000005</v>
      </c>
      <c r="K3926">
        <v>0.68569999999999998</v>
      </c>
      <c r="L3926">
        <v>0.81079999999999997</v>
      </c>
      <c r="M3926">
        <v>0</v>
      </c>
      <c r="N3926">
        <v>0.52629999999999999</v>
      </c>
      <c r="O3926">
        <v>0</v>
      </c>
      <c r="P3926">
        <v>0</v>
      </c>
      <c r="Q3926">
        <v>0</v>
      </c>
      <c r="R3926">
        <v>0</v>
      </c>
      <c r="S3926" s="2">
        <v>1.1921296296296296E-3</v>
      </c>
      <c r="T3926" s="2">
        <v>7.905092592592592E-3</v>
      </c>
      <c r="U3926">
        <v>0.21429999999999999</v>
      </c>
      <c r="V3926">
        <v>0.79549999999999998</v>
      </c>
      <c r="W3926">
        <v>1</v>
      </c>
      <c r="X3926">
        <v>1</v>
      </c>
      <c r="Y3926">
        <v>0</v>
      </c>
      <c r="Z3926">
        <v>0.23080000000000001</v>
      </c>
      <c r="AA3926">
        <v>0.28570000000000001</v>
      </c>
      <c r="AB3926">
        <v>0.83330000000000004</v>
      </c>
      <c r="AC3926">
        <v>0.75</v>
      </c>
      <c r="AD3926">
        <v>1</v>
      </c>
      <c r="AE3926">
        <v>0.95450000000000002</v>
      </c>
      <c r="AF3926" t="s">
        <v>3915</v>
      </c>
      <c r="AG3926" s="2">
        <v>3.472222222222222E-3</v>
      </c>
      <c r="AH3926" t="s">
        <v>3911</v>
      </c>
      <c r="AI3926">
        <v>3</v>
      </c>
      <c r="AJ3926" t="s">
        <v>3914</v>
      </c>
      <c r="AK3926" s="3">
        <v>43876</v>
      </c>
      <c r="AL3926" s="10">
        <f>YEAR(ufc_fights_2[[#This Row],[date]])</f>
        <v>2020</v>
      </c>
      <c r="AM3926" t="s">
        <v>4020</v>
      </c>
      <c r="AN3926">
        <v>111</v>
      </c>
      <c r="AO3926" t="s">
        <v>3918</v>
      </c>
      <c r="AP3926">
        <f>IF(ufc_fights_2[[#This Row],[winner]]="Red",ufc_fights_2[[#This Row],[r_fighter_id]],ufc_fights_2[[#This Row],[b_fighter_id]])</f>
        <v>319</v>
      </c>
      <c r="AQ3926" t="str">
        <f>_xlfn.XLOOKUP(ufc_fights_2[[#This Row],[winnerID]],ufc_fighters[id],ufc_fighters[fighter_name],"xxx",0,1)</f>
        <v>Ray Borg</v>
      </c>
    </row>
    <row r="3927" spans="1:43">
      <c r="A3927">
        <v>1601</v>
      </c>
      <c r="B3927">
        <v>725</v>
      </c>
      <c r="C3927">
        <f>_xlfn.XLOOKUP(ufc_fights_2[[#This Row],[r_fighter_id]],ufc_fighters[id],ufc_fighters[year],"xxx",0,1)</f>
        <v>1993</v>
      </c>
      <c r="D3927">
        <f>_xlfn.XLOOKUP(ufc_fights_2[[#This Row],[b_fighter_id]],ufc_fighters[id],ufc_fighters[year],"Prázdné",0,1)</f>
        <v>1994</v>
      </c>
      <c r="E3927" s="10">
        <f>YEAR(ufc_fights_2[[#This Row],[date]])-ufc_fights_2[[#This Row],[r_year]]</f>
        <v>26</v>
      </c>
      <c r="F3927" s="10">
        <f>YEAR(ufc_fights_2[[#This Row],[date]])-ufc_fights_2[[#This Row],[b_year]]</f>
        <v>25</v>
      </c>
      <c r="G3927">
        <v>1</v>
      </c>
      <c r="H3927">
        <v>0</v>
      </c>
      <c r="I3927">
        <v>0.47149999999999997</v>
      </c>
      <c r="J3927">
        <v>0.30769999999999997</v>
      </c>
      <c r="K3927">
        <v>0.47689999999999999</v>
      </c>
      <c r="L3927">
        <v>0.31819999999999998</v>
      </c>
      <c r="M3927">
        <v>1</v>
      </c>
      <c r="N3927">
        <v>0.1429</v>
      </c>
      <c r="O3927">
        <v>0</v>
      </c>
      <c r="P3927">
        <v>0</v>
      </c>
      <c r="Q3927">
        <v>0</v>
      </c>
      <c r="R3927">
        <v>0</v>
      </c>
      <c r="S3927" s="2">
        <v>2.3148148148148149E-4</v>
      </c>
      <c r="T3927" s="2">
        <v>8.3333333333333339E-4</v>
      </c>
      <c r="U3927">
        <v>0.39729999999999999</v>
      </c>
      <c r="V3927">
        <v>0.29310000000000003</v>
      </c>
      <c r="W3927">
        <v>0.47370000000000001</v>
      </c>
      <c r="X3927">
        <v>0.85709999999999997</v>
      </c>
      <c r="Y3927">
        <v>0.45450000000000002</v>
      </c>
      <c r="Z3927">
        <v>0.46450000000000002</v>
      </c>
      <c r="AA3927">
        <v>0.30209999999999998</v>
      </c>
      <c r="AB3927">
        <v>0.66669999999999996</v>
      </c>
      <c r="AC3927">
        <v>0.66669999999999996</v>
      </c>
      <c r="AD3927">
        <v>0.57140000000000002</v>
      </c>
      <c r="AE3927">
        <v>0</v>
      </c>
      <c r="AF3927" t="s">
        <v>3915</v>
      </c>
      <c r="AG3927" s="2">
        <v>3.472222222222222E-3</v>
      </c>
      <c r="AH3927" t="s">
        <v>3911</v>
      </c>
      <c r="AI3927">
        <v>3</v>
      </c>
      <c r="AJ3927" t="s">
        <v>3945</v>
      </c>
      <c r="AK3927" s="3">
        <v>43708</v>
      </c>
      <c r="AL3927" s="10">
        <f>YEAR(ufc_fights_2[[#This Row],[date]])</f>
        <v>2019</v>
      </c>
      <c r="AM3927" t="s">
        <v>4020</v>
      </c>
      <c r="AN3927">
        <v>51</v>
      </c>
      <c r="AO3927" t="s">
        <v>3913</v>
      </c>
      <c r="AP3927">
        <f>IF(ufc_fights_2[[#This Row],[winner]]="Red",ufc_fights_2[[#This Row],[r_fighter_id]],ufc_fights_2[[#This Row],[b_fighter_id]])</f>
        <v>1601</v>
      </c>
      <c r="AQ3927" t="str">
        <f>_xlfn.XLOOKUP(ufc_fights_2[[#This Row],[winnerID]],ufc_fighters[id],ufc_fighters[fighter_name],"xxx",0,1)</f>
        <v>Kai Kara-France</v>
      </c>
    </row>
    <row r="3928" spans="1:43">
      <c r="A3928">
        <v>2401</v>
      </c>
      <c r="B3928">
        <v>2195</v>
      </c>
      <c r="C3928">
        <f>_xlfn.XLOOKUP(ufc_fights_2[[#This Row],[r_fighter_id]],ufc_fighters[id],ufc_fighters[year],"xxx",0,1)</f>
        <v>1988</v>
      </c>
      <c r="D3928">
        <f>_xlfn.XLOOKUP(ufc_fights_2[[#This Row],[b_fighter_id]],ufc_fighters[id],ufc_fighters[year],"Prázdné",0,1)</f>
        <v>1993</v>
      </c>
      <c r="E3928" s="10">
        <f>YEAR(ufc_fights_2[[#This Row],[date]])-ufc_fights_2[[#This Row],[r_year]]</f>
        <v>29</v>
      </c>
      <c r="F3928" s="10">
        <f>YEAR(ufc_fights_2[[#This Row],[date]])-ufc_fights_2[[#This Row],[b_year]]</f>
        <v>24</v>
      </c>
      <c r="G3928">
        <v>0</v>
      </c>
      <c r="H3928">
        <v>1</v>
      </c>
      <c r="I3928">
        <v>0.26669999999999999</v>
      </c>
      <c r="J3928">
        <v>0.32879999999999998</v>
      </c>
      <c r="K3928">
        <v>0.40789999999999998</v>
      </c>
      <c r="L3928">
        <v>0.39529999999999998</v>
      </c>
      <c r="M3928">
        <v>0.4</v>
      </c>
      <c r="N3928">
        <v>0</v>
      </c>
      <c r="O3928">
        <v>0</v>
      </c>
      <c r="P3928">
        <v>2</v>
      </c>
      <c r="Q3928">
        <v>1</v>
      </c>
      <c r="R3928">
        <v>1</v>
      </c>
      <c r="S3928" s="2">
        <v>3.3217592592592591E-3</v>
      </c>
      <c r="T3928" s="2">
        <v>1.1805555555555556E-3</v>
      </c>
      <c r="U3928">
        <v>7.3200000000000001E-2</v>
      </c>
      <c r="V3928">
        <v>0.23330000000000001</v>
      </c>
      <c r="W3928">
        <v>0.4</v>
      </c>
      <c r="X3928">
        <v>0.78569999999999995</v>
      </c>
      <c r="Y3928">
        <v>0.83330000000000004</v>
      </c>
      <c r="Z3928">
        <v>0.2</v>
      </c>
      <c r="AA3928">
        <v>0.22220000000000001</v>
      </c>
      <c r="AB3928">
        <v>0.5</v>
      </c>
      <c r="AC3928">
        <v>0.83330000000000004</v>
      </c>
      <c r="AD3928">
        <v>1</v>
      </c>
      <c r="AE3928">
        <v>0.53849999999999998</v>
      </c>
      <c r="AF3928" t="s">
        <v>3933</v>
      </c>
      <c r="AG3928" s="2">
        <v>2.8472222222222223E-3</v>
      </c>
      <c r="AH3928" t="s">
        <v>3911</v>
      </c>
      <c r="AI3928">
        <v>3</v>
      </c>
      <c r="AJ3928" t="s">
        <v>3928</v>
      </c>
      <c r="AK3928" s="3">
        <v>42847</v>
      </c>
      <c r="AL3928" s="10">
        <f>YEAR(ufc_fights_2[[#This Row],[date]])</f>
        <v>2017</v>
      </c>
      <c r="AM3928" t="s">
        <v>4020</v>
      </c>
      <c r="AN3928">
        <v>71</v>
      </c>
      <c r="AO3928" t="s">
        <v>3918</v>
      </c>
      <c r="AP3928">
        <f>IF(ufc_fights_2[[#This Row],[winner]]="Red",ufc_fights_2[[#This Row],[r_fighter_id]],ufc_fights_2[[#This Row],[b_fighter_id]])</f>
        <v>2195</v>
      </c>
      <c r="AQ3928" t="str">
        <f>_xlfn.XLOOKUP(ufc_fights_2[[#This Row],[winnerID]],ufc_fighters[id],ufc_fighters[fighter_name],"xxx",0,1)</f>
        <v>Brandon Moreno</v>
      </c>
    </row>
    <row r="3929" spans="1:43">
      <c r="A3929">
        <v>996</v>
      </c>
      <c r="B3929">
        <v>2195</v>
      </c>
      <c r="C3929">
        <f>_xlfn.XLOOKUP(ufc_fights_2[[#This Row],[r_fighter_id]],ufc_fighters[id],ufc_fighters[year],"xxx",0,1)</f>
        <v>1985</v>
      </c>
      <c r="D3929">
        <f>_xlfn.XLOOKUP(ufc_fights_2[[#This Row],[b_fighter_id]],ufc_fighters[id],ufc_fighters[year],"Prázdné",0,1)</f>
        <v>1993</v>
      </c>
      <c r="E3929" s="10">
        <f>YEAR(ufc_fights_2[[#This Row],[date]])-ufc_fights_2[[#This Row],[r_year]]</f>
        <v>35</v>
      </c>
      <c r="F3929" s="10">
        <f>YEAR(ufc_fights_2[[#This Row],[date]])-ufc_fights_2[[#This Row],[b_year]]</f>
        <v>27</v>
      </c>
      <c r="G3929">
        <v>0</v>
      </c>
      <c r="H3929">
        <v>0</v>
      </c>
      <c r="I3929">
        <v>0.46879999999999999</v>
      </c>
      <c r="J3929">
        <v>0.40239999999999998</v>
      </c>
      <c r="K3929">
        <v>0.75309999999999999</v>
      </c>
      <c r="L3929">
        <v>0.63949999999999996</v>
      </c>
      <c r="M3929">
        <v>0.1111</v>
      </c>
      <c r="N3929">
        <v>0</v>
      </c>
      <c r="O3929">
        <v>1</v>
      </c>
      <c r="P3929">
        <v>0</v>
      </c>
      <c r="Q3929">
        <v>1</v>
      </c>
      <c r="R3929">
        <v>1</v>
      </c>
      <c r="S3929" s="2">
        <v>2.9282407407407408E-3</v>
      </c>
      <c r="T3929" s="2">
        <v>2.6041666666666665E-3</v>
      </c>
      <c r="U3929">
        <v>0.375</v>
      </c>
      <c r="V3929">
        <v>0.38159999999999999</v>
      </c>
      <c r="W3929">
        <v>0.8</v>
      </c>
      <c r="X3929">
        <v>0.66669999999999996</v>
      </c>
      <c r="Y3929">
        <v>0</v>
      </c>
      <c r="Z3929">
        <v>0.42859999999999998</v>
      </c>
      <c r="AA3929">
        <v>0.32790000000000002</v>
      </c>
      <c r="AB3929">
        <v>0</v>
      </c>
      <c r="AC3929">
        <v>0.44440000000000002</v>
      </c>
      <c r="AD3929">
        <v>1</v>
      </c>
      <c r="AE3929">
        <v>0.75</v>
      </c>
      <c r="AF3929" t="s">
        <v>3915</v>
      </c>
      <c r="AG3929" s="2">
        <v>3.472222222222222E-3</v>
      </c>
      <c r="AH3929" t="s">
        <v>3911</v>
      </c>
      <c r="AI3929">
        <v>3</v>
      </c>
      <c r="AJ3929" t="s">
        <v>3952</v>
      </c>
      <c r="AK3929" s="3">
        <v>43904</v>
      </c>
      <c r="AL3929" s="10">
        <f>YEAR(ufc_fights_2[[#This Row],[date]])</f>
        <v>2020</v>
      </c>
      <c r="AM3929" t="s">
        <v>4020</v>
      </c>
      <c r="AN3929">
        <v>44</v>
      </c>
      <c r="AO3929" t="s">
        <v>3918</v>
      </c>
      <c r="AP3929">
        <f>IF(ufc_fights_2[[#This Row],[winner]]="Red",ufc_fights_2[[#This Row],[r_fighter_id]],ufc_fights_2[[#This Row],[b_fighter_id]])</f>
        <v>2195</v>
      </c>
      <c r="AQ3929" t="str">
        <f>_xlfn.XLOOKUP(ufc_fights_2[[#This Row],[winnerID]],ufc_fighters[id],ufc_fighters[fighter_name],"xxx",0,1)</f>
        <v>Brandon Moreno</v>
      </c>
    </row>
    <row r="3930" spans="1:43">
      <c r="A3930">
        <v>2195</v>
      </c>
      <c r="B3930">
        <v>1601</v>
      </c>
      <c r="C3930">
        <f>_xlfn.XLOOKUP(ufc_fights_2[[#This Row],[r_fighter_id]],ufc_fighters[id],ufc_fighters[year],"xxx",0,1)</f>
        <v>1993</v>
      </c>
      <c r="D3930">
        <f>_xlfn.XLOOKUP(ufc_fights_2[[#This Row],[b_fighter_id]],ufc_fighters[id],ufc_fighters[year],"Prázdné",0,1)</f>
        <v>1993</v>
      </c>
      <c r="E3930" s="10">
        <f>YEAR(ufc_fights_2[[#This Row],[date]])-ufc_fights_2[[#This Row],[r_year]]</f>
        <v>26</v>
      </c>
      <c r="F3930" s="10">
        <f>YEAR(ufc_fights_2[[#This Row],[date]])-ufc_fights_2[[#This Row],[b_year]]</f>
        <v>26</v>
      </c>
      <c r="G3930">
        <v>0</v>
      </c>
      <c r="H3930">
        <v>0</v>
      </c>
      <c r="I3930">
        <v>0.32969999999999999</v>
      </c>
      <c r="J3930">
        <v>0.35499999999999998</v>
      </c>
      <c r="K3930">
        <v>0.32969999999999999</v>
      </c>
      <c r="L3930">
        <v>0.35499999999999998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0</v>
      </c>
      <c r="T3930" s="2">
        <v>0</v>
      </c>
      <c r="U3930">
        <v>0.2989</v>
      </c>
      <c r="V3930">
        <v>0.29380000000000001</v>
      </c>
      <c r="W3930">
        <v>0.85709999999999997</v>
      </c>
      <c r="X3930">
        <v>1</v>
      </c>
      <c r="Y3930">
        <v>0.75</v>
      </c>
      <c r="Z3930">
        <v>0.32969999999999999</v>
      </c>
      <c r="AA3930">
        <v>0.35499999999999998</v>
      </c>
      <c r="AB3930">
        <v>0</v>
      </c>
      <c r="AC3930">
        <v>0</v>
      </c>
      <c r="AD3930">
        <v>0</v>
      </c>
      <c r="AE3930">
        <v>0</v>
      </c>
      <c r="AF3930" t="s">
        <v>3915</v>
      </c>
      <c r="AG3930" s="2">
        <v>3.472222222222222E-3</v>
      </c>
      <c r="AH3930" t="s">
        <v>3911</v>
      </c>
      <c r="AI3930">
        <v>3</v>
      </c>
      <c r="AJ3930" t="s">
        <v>3912</v>
      </c>
      <c r="AK3930" s="3">
        <v>43813</v>
      </c>
      <c r="AL3930" s="10">
        <f>YEAR(ufc_fights_2[[#This Row],[date]])</f>
        <v>2019</v>
      </c>
      <c r="AM3930" t="s">
        <v>4020</v>
      </c>
      <c r="AN3930">
        <v>1</v>
      </c>
      <c r="AO3930" t="s">
        <v>3913</v>
      </c>
      <c r="AP3930">
        <f>IF(ufc_fights_2[[#This Row],[winner]]="Red",ufc_fights_2[[#This Row],[r_fighter_id]],ufc_fights_2[[#This Row],[b_fighter_id]])</f>
        <v>2195</v>
      </c>
      <c r="AQ3930" t="str">
        <f>_xlfn.XLOOKUP(ufc_fights_2[[#This Row],[winnerID]],ufc_fighters[id],ufc_fighters[fighter_name],"xxx",0,1)</f>
        <v>Brandon Moreno</v>
      </c>
    </row>
    <row r="3931" spans="1:43">
      <c r="A3931">
        <v>247</v>
      </c>
      <c r="B3931">
        <v>518</v>
      </c>
      <c r="C3931">
        <f>_xlfn.XLOOKUP(ufc_fights_2[[#This Row],[r_fighter_id]],ufc_fighters[id],ufc_fighters[year],"xxx",0,1)</f>
        <v>1984</v>
      </c>
      <c r="D3931">
        <f>_xlfn.XLOOKUP(ufc_fights_2[[#This Row],[b_fighter_id]],ufc_fighters[id],ufc_fighters[year],"Prázdné",0,1)</f>
        <v>1987</v>
      </c>
      <c r="E3931" s="10">
        <f>YEAR(ufc_fights_2[[#This Row],[date]])-ufc_fights_2[[#This Row],[r_year]]</f>
        <v>32</v>
      </c>
      <c r="F3931" s="10">
        <f>YEAR(ufc_fights_2[[#This Row],[date]])-ufc_fights_2[[#This Row],[b_year]]</f>
        <v>29</v>
      </c>
      <c r="G3931">
        <v>0</v>
      </c>
      <c r="H3931">
        <v>1</v>
      </c>
      <c r="I3931">
        <v>0.2974</v>
      </c>
      <c r="J3931">
        <v>0.34870000000000001</v>
      </c>
      <c r="K3931">
        <v>0.2974</v>
      </c>
      <c r="L3931">
        <v>0.3553</v>
      </c>
      <c r="M3931">
        <v>0</v>
      </c>
      <c r="N3931">
        <v>0.1429</v>
      </c>
      <c r="O3931">
        <v>0</v>
      </c>
      <c r="P3931">
        <v>0</v>
      </c>
      <c r="Q3931">
        <v>0</v>
      </c>
      <c r="R3931">
        <v>0</v>
      </c>
      <c r="S3931" s="2">
        <v>1.1574074074074073E-5</v>
      </c>
      <c r="T3931" s="2">
        <v>1.5046296296296297E-4</v>
      </c>
      <c r="U3931">
        <v>0.22670000000000001</v>
      </c>
      <c r="V3931">
        <v>0.20280000000000001</v>
      </c>
      <c r="W3931">
        <v>0.54290000000000005</v>
      </c>
      <c r="X3931">
        <v>0.44</v>
      </c>
      <c r="Y3931">
        <v>0.76919999999999999</v>
      </c>
      <c r="Z3931">
        <v>0.29820000000000002</v>
      </c>
      <c r="AA3931">
        <v>0.3352</v>
      </c>
      <c r="AB3931">
        <v>0.25</v>
      </c>
      <c r="AC3931">
        <v>0.47370000000000001</v>
      </c>
      <c r="AD3931">
        <v>0</v>
      </c>
      <c r="AE3931">
        <v>0</v>
      </c>
      <c r="AF3931" t="s">
        <v>3922</v>
      </c>
      <c r="AG3931" s="2">
        <v>3.472222222222222E-3</v>
      </c>
      <c r="AH3931" t="s">
        <v>3911</v>
      </c>
      <c r="AI3931">
        <v>3</v>
      </c>
      <c r="AJ3931" t="s">
        <v>3949</v>
      </c>
      <c r="AK3931" s="3">
        <v>42707</v>
      </c>
      <c r="AL3931" s="10">
        <f>YEAR(ufc_fights_2[[#This Row],[date]])</f>
        <v>2016</v>
      </c>
      <c r="AM3931" t="s">
        <v>4020</v>
      </c>
      <c r="AN3931">
        <v>1</v>
      </c>
      <c r="AO3931" t="s">
        <v>3913</v>
      </c>
      <c r="AP3931">
        <f>IF(ufc_fights_2[[#This Row],[winner]]="Red",ufc_fights_2[[#This Row],[r_fighter_id]],ufc_fights_2[[#This Row],[b_fighter_id]])</f>
        <v>247</v>
      </c>
      <c r="AQ3931" t="str">
        <f>_xlfn.XLOOKUP(ufc_fights_2[[#This Row],[winnerID]],ufc_fighters[id],ufc_fighters[fighter_name],"xxx",0,1)</f>
        <v>Joseph Benavidez</v>
      </c>
    </row>
    <row r="3932" spans="1:43">
      <c r="A3932">
        <v>910</v>
      </c>
      <c r="B3932">
        <v>2904</v>
      </c>
      <c r="C3932">
        <f>_xlfn.XLOOKUP(ufc_fights_2[[#This Row],[r_fighter_id]],ufc_fighters[id],ufc_fighters[year],"xxx",0,1)</f>
        <v>1989</v>
      </c>
      <c r="D3932">
        <f>_xlfn.XLOOKUP(ufc_fights_2[[#This Row],[b_fighter_id]],ufc_fighters[id],ufc_fighters[year],"Prázdné",0,1)</f>
        <v>1990</v>
      </c>
      <c r="E3932" s="10">
        <f>YEAR(ufc_fights_2[[#This Row],[date]])-ufc_fights_2[[#This Row],[r_year]]</f>
        <v>30</v>
      </c>
      <c r="F3932" s="10">
        <f>YEAR(ufc_fights_2[[#This Row],[date]])-ufc_fights_2[[#This Row],[b_year]]</f>
        <v>29</v>
      </c>
      <c r="G3932">
        <v>0</v>
      </c>
      <c r="H3932">
        <v>0</v>
      </c>
      <c r="I3932">
        <v>0.83330000000000004</v>
      </c>
      <c r="J3932">
        <v>0.25</v>
      </c>
      <c r="K3932">
        <v>0.83330000000000004</v>
      </c>
      <c r="L3932">
        <v>0.25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 s="2">
        <v>2.8935185185185184E-4</v>
      </c>
      <c r="T3932" s="2">
        <v>0</v>
      </c>
      <c r="U3932">
        <v>0.66669999999999996</v>
      </c>
      <c r="V3932">
        <v>0.18179999999999999</v>
      </c>
      <c r="W3932">
        <v>0</v>
      </c>
      <c r="X3932">
        <v>1</v>
      </c>
      <c r="Y3932">
        <v>1</v>
      </c>
      <c r="Z3932">
        <v>0.83330000000000004</v>
      </c>
      <c r="AA3932">
        <v>0.25</v>
      </c>
      <c r="AB3932">
        <v>0</v>
      </c>
      <c r="AC3932">
        <v>0</v>
      </c>
      <c r="AD3932">
        <v>0</v>
      </c>
      <c r="AE3932">
        <v>0</v>
      </c>
      <c r="AF3932" t="s">
        <v>3933</v>
      </c>
      <c r="AG3932" s="2">
        <v>9.6064814814814819E-4</v>
      </c>
      <c r="AH3932" t="s">
        <v>3911</v>
      </c>
      <c r="AI3932">
        <v>3</v>
      </c>
      <c r="AJ3932" t="s">
        <v>3959</v>
      </c>
      <c r="AK3932" s="3">
        <v>43680</v>
      </c>
      <c r="AL3932" s="10">
        <f>YEAR(ufc_fights_2[[#This Row],[date]])</f>
        <v>2019</v>
      </c>
      <c r="AM3932" t="s">
        <v>4020</v>
      </c>
      <c r="AN3932">
        <v>9</v>
      </c>
      <c r="AO3932" t="s">
        <v>3918</v>
      </c>
      <c r="AP3932">
        <f>IF(ufc_fights_2[[#This Row],[winner]]="Red",ufc_fights_2[[#This Row],[r_fighter_id]],ufc_fights_2[[#This Row],[b_fighter_id]])</f>
        <v>2904</v>
      </c>
      <c r="AQ3932" t="str">
        <f>_xlfn.XLOOKUP(ufc_fights_2[[#This Row],[winnerID]],ufc_fighters[id],ufc_fighters[fighter_name],"xxx",0,1)</f>
        <v>Matt Schnell</v>
      </c>
    </row>
    <row r="3933" spans="1:43">
      <c r="A3933">
        <v>2904</v>
      </c>
      <c r="B3933">
        <v>2264</v>
      </c>
      <c r="C3933">
        <f>_xlfn.XLOOKUP(ufc_fights_2[[#This Row],[r_fighter_id]],ufc_fighters[id],ufc_fighters[year],"xxx",0,1)</f>
        <v>1990</v>
      </c>
      <c r="D3933">
        <f>_xlfn.XLOOKUP(ufc_fights_2[[#This Row],[b_fighter_id]],ufc_fighters[id],ufc_fighters[year],"Prázdné",0,1)</f>
        <v>1983</v>
      </c>
      <c r="E3933" s="10">
        <f>YEAR(ufc_fights_2[[#This Row],[date]])-ufc_fights_2[[#This Row],[r_year]]</f>
        <v>31</v>
      </c>
      <c r="F3933" s="10">
        <f>YEAR(ufc_fights_2[[#This Row],[date]])-ufc_fights_2[[#This Row],[b_year]]</f>
        <v>38</v>
      </c>
      <c r="G3933">
        <v>0</v>
      </c>
      <c r="H3933">
        <v>0</v>
      </c>
      <c r="I3933">
        <v>0.3972</v>
      </c>
      <c r="J3933">
        <v>0.30049999999999999</v>
      </c>
      <c r="K3933">
        <v>0.3972</v>
      </c>
      <c r="L3933">
        <v>0.30049999999999999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0</v>
      </c>
      <c r="T3933" s="2">
        <v>0</v>
      </c>
      <c r="U3933">
        <v>0.3538</v>
      </c>
      <c r="V3933">
        <v>0.2195</v>
      </c>
      <c r="W3933">
        <v>0.83330000000000004</v>
      </c>
      <c r="X3933">
        <v>0.85709999999999997</v>
      </c>
      <c r="Y3933">
        <v>0.85709999999999997</v>
      </c>
      <c r="Z3933">
        <v>0.39150000000000001</v>
      </c>
      <c r="AA3933">
        <v>0.30049999999999999</v>
      </c>
      <c r="AB3933">
        <v>1</v>
      </c>
      <c r="AC3933">
        <v>0</v>
      </c>
      <c r="AD3933">
        <v>0</v>
      </c>
      <c r="AE3933">
        <v>0</v>
      </c>
      <c r="AF3933" t="s">
        <v>3922</v>
      </c>
      <c r="AG3933" s="2">
        <v>3.472222222222222E-3</v>
      </c>
      <c r="AH3933" t="s">
        <v>3911</v>
      </c>
      <c r="AI3933">
        <v>3</v>
      </c>
      <c r="AJ3933" t="s">
        <v>3914</v>
      </c>
      <c r="AK3933" s="3">
        <v>44216</v>
      </c>
      <c r="AL3933" s="10">
        <f>YEAR(ufc_fights_2[[#This Row],[date]])</f>
        <v>2021</v>
      </c>
      <c r="AM3933" t="s">
        <v>4020</v>
      </c>
      <c r="AN3933">
        <v>5</v>
      </c>
      <c r="AO3933" t="s">
        <v>3913</v>
      </c>
      <c r="AP3933">
        <f>IF(ufc_fights_2[[#This Row],[winner]]="Red",ufc_fights_2[[#This Row],[r_fighter_id]],ufc_fights_2[[#This Row],[b_fighter_id]])</f>
        <v>2904</v>
      </c>
      <c r="AQ3933" t="str">
        <f>_xlfn.XLOOKUP(ufc_fights_2[[#This Row],[winnerID]],ufc_fighters[id],ufc_fighters[fighter_name],"xxx",0,1)</f>
        <v>Matt Schnell</v>
      </c>
    </row>
    <row r="3934" spans="1:43">
      <c r="A3934">
        <v>2904</v>
      </c>
      <c r="B3934">
        <v>245</v>
      </c>
      <c r="C3934">
        <f>_xlfn.XLOOKUP(ufc_fights_2[[#This Row],[r_fighter_id]],ufc_fighters[id],ufc_fighters[year],"xxx",0,1)</f>
        <v>1990</v>
      </c>
      <c r="D3934">
        <f>_xlfn.XLOOKUP(ufc_fights_2[[#This Row],[b_fighter_id]],ufc_fighters[id],ufc_fighters[year],"Prázdné",0,1)</f>
        <v>1986</v>
      </c>
      <c r="E3934" s="10">
        <f>YEAR(ufc_fights_2[[#This Row],[date]])-ufc_fights_2[[#This Row],[r_year]]</f>
        <v>27</v>
      </c>
      <c r="F3934" s="10">
        <f>YEAR(ufc_fights_2[[#This Row],[date]])-ufc_fights_2[[#This Row],[b_year]]</f>
        <v>31</v>
      </c>
      <c r="G3934">
        <v>0</v>
      </c>
      <c r="H3934">
        <v>0</v>
      </c>
      <c r="I3934">
        <v>0.27139999999999997</v>
      </c>
      <c r="J3934">
        <v>0.31190000000000001</v>
      </c>
      <c r="K3934">
        <v>0.27139999999999997</v>
      </c>
      <c r="L3934">
        <v>0.375</v>
      </c>
      <c r="M3934">
        <v>0</v>
      </c>
      <c r="N3934">
        <v>1</v>
      </c>
      <c r="O3934">
        <v>1</v>
      </c>
      <c r="P3934">
        <v>0</v>
      </c>
      <c r="Q3934">
        <v>0</v>
      </c>
      <c r="R3934">
        <v>0</v>
      </c>
      <c r="S3934" s="2">
        <v>1.8518518518518518E-4</v>
      </c>
      <c r="T3934" s="2">
        <v>1.3888888888888889E-4</v>
      </c>
      <c r="U3934">
        <v>0.21240000000000001</v>
      </c>
      <c r="V3934">
        <v>0.17499999999999999</v>
      </c>
      <c r="W3934">
        <v>0.22220000000000001</v>
      </c>
      <c r="X3934">
        <v>0.66669999999999996</v>
      </c>
      <c r="Y3934">
        <v>0.68420000000000003</v>
      </c>
      <c r="Z3934">
        <v>0.26519999999999999</v>
      </c>
      <c r="AA3934">
        <v>0.30559999999999998</v>
      </c>
      <c r="AB3934">
        <v>0.375</v>
      </c>
      <c r="AC3934">
        <v>1</v>
      </c>
      <c r="AD3934">
        <v>0</v>
      </c>
      <c r="AE3934">
        <v>0</v>
      </c>
      <c r="AF3934" t="s">
        <v>3915</v>
      </c>
      <c r="AG3934" s="2">
        <v>3.472222222222222E-3</v>
      </c>
      <c r="AH3934" t="s">
        <v>3911</v>
      </c>
      <c r="AI3934">
        <v>3</v>
      </c>
      <c r="AJ3934" t="s">
        <v>3912</v>
      </c>
      <c r="AK3934" s="3">
        <v>43015</v>
      </c>
      <c r="AL3934" s="10">
        <f>YEAR(ufc_fights_2[[#This Row],[date]])</f>
        <v>2017</v>
      </c>
      <c r="AM3934" t="s">
        <v>4020</v>
      </c>
      <c r="AN3934">
        <v>1</v>
      </c>
      <c r="AO3934" t="s">
        <v>3913</v>
      </c>
      <c r="AP3934">
        <f>IF(ufc_fights_2[[#This Row],[winner]]="Red",ufc_fights_2[[#This Row],[r_fighter_id]],ufc_fights_2[[#This Row],[b_fighter_id]])</f>
        <v>2904</v>
      </c>
      <c r="AQ3934" t="str">
        <f>_xlfn.XLOOKUP(ufc_fights_2[[#This Row],[winnerID]],ufc_fighters[id],ufc_fighters[fighter_name],"xxx",0,1)</f>
        <v>Matt Schnell</v>
      </c>
    </row>
    <row r="3935" spans="1:43">
      <c r="A3935">
        <v>1566</v>
      </c>
      <c r="B3935">
        <v>3419</v>
      </c>
      <c r="C3935">
        <f>_xlfn.XLOOKUP(ufc_fights_2[[#This Row],[r_fighter_id]],ufc_fighters[id],ufc_fighters[year],"xxx",0,1)</f>
        <v>1981</v>
      </c>
      <c r="D3935">
        <f>_xlfn.XLOOKUP(ufc_fights_2[[#This Row],[b_fighter_id]],ufc_fighters[id],ufc_fighters[year],"Prázdné",0,1)</f>
        <v>1988</v>
      </c>
      <c r="E3935" s="10">
        <f>YEAR(ufc_fights_2[[#This Row],[date]])-ufc_fights_2[[#This Row],[r_year]]</f>
        <v>34</v>
      </c>
      <c r="F3935" s="10">
        <f>YEAR(ufc_fights_2[[#This Row],[date]])-ufc_fights_2[[#This Row],[b_year]]</f>
        <v>27</v>
      </c>
      <c r="G3935">
        <v>0</v>
      </c>
      <c r="H3935">
        <v>0</v>
      </c>
      <c r="I3935">
        <v>0.48</v>
      </c>
      <c r="J3935">
        <v>0.5</v>
      </c>
      <c r="K3935">
        <v>0.48</v>
      </c>
      <c r="L3935">
        <v>0.56000000000000005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1.1574074074074073E-5</v>
      </c>
      <c r="T3935" s="2">
        <v>1.9675925925925926E-4</v>
      </c>
      <c r="U3935">
        <v>0.38890000000000002</v>
      </c>
      <c r="V3935">
        <v>0.2727</v>
      </c>
      <c r="W3935">
        <v>0.8</v>
      </c>
      <c r="X3935">
        <v>0.5</v>
      </c>
      <c r="Y3935">
        <v>0.5</v>
      </c>
      <c r="Z3935">
        <v>0.5</v>
      </c>
      <c r="AA3935">
        <v>0.44440000000000002</v>
      </c>
      <c r="AB3935">
        <v>0.44440000000000002</v>
      </c>
      <c r="AC3935">
        <v>1</v>
      </c>
      <c r="AD3935">
        <v>0</v>
      </c>
      <c r="AE3935">
        <v>0</v>
      </c>
      <c r="AF3935" t="s">
        <v>3910</v>
      </c>
      <c r="AG3935" s="2">
        <v>1.6087962962962963E-3</v>
      </c>
      <c r="AH3935" t="s">
        <v>3911</v>
      </c>
      <c r="AI3935">
        <v>3</v>
      </c>
      <c r="AJ3935" t="s">
        <v>3925</v>
      </c>
      <c r="AK3935" s="3">
        <v>42063</v>
      </c>
      <c r="AL3935" s="10">
        <f>YEAR(ufc_fights_2[[#This Row],[date]])</f>
        <v>2015</v>
      </c>
      <c r="AM3935" t="s">
        <v>4061</v>
      </c>
      <c r="AN3935">
        <v>2</v>
      </c>
      <c r="AO3935" t="s">
        <v>3913</v>
      </c>
      <c r="AP3935">
        <f>IF(ufc_fights_2[[#This Row],[winner]]="Red",ufc_fights_2[[#This Row],[r_fighter_id]],ufc_fights_2[[#This Row],[b_fighter_id]])</f>
        <v>1566</v>
      </c>
      <c r="AQ3935" t="str">
        <f>_xlfn.XLOOKUP(ufc_fights_2[[#This Row],[winnerID]],ufc_fighters[id],ufc_fighters[fighter_name],"xxx",0,1)</f>
        <v>Alan Jouban</v>
      </c>
    </row>
    <row r="3936" spans="1:43">
      <c r="A3936">
        <v>1562</v>
      </c>
      <c r="B3936">
        <v>1932</v>
      </c>
      <c r="C3936">
        <f>_xlfn.XLOOKUP(ufc_fights_2[[#This Row],[r_fighter_id]],ufc_fighters[id],ufc_fighters[year],"xxx",0,1)</f>
        <v>1982</v>
      </c>
      <c r="D3936">
        <f>_xlfn.XLOOKUP(ufc_fights_2[[#This Row],[b_fighter_id]],ufc_fighters[id],ufc_fighters[year],"Prázdné",0,1)</f>
        <v>1983</v>
      </c>
      <c r="E3936" s="10">
        <f>YEAR(ufc_fights_2[[#This Row],[date]])-ufc_fights_2[[#This Row],[r_year]]</f>
        <v>31</v>
      </c>
      <c r="F3936" s="10">
        <f>YEAR(ufc_fights_2[[#This Row],[date]])-ufc_fights_2[[#This Row],[b_year]]</f>
        <v>30</v>
      </c>
      <c r="G3936">
        <v>0</v>
      </c>
      <c r="H3936">
        <v>0</v>
      </c>
      <c r="I3936">
        <v>0.38269999999999998</v>
      </c>
      <c r="J3936">
        <v>0.32100000000000001</v>
      </c>
      <c r="K3936">
        <v>0.47370000000000001</v>
      </c>
      <c r="L3936">
        <v>0.37359999999999999</v>
      </c>
      <c r="M3936">
        <v>0.2</v>
      </c>
      <c r="N3936">
        <v>0.35289999999999999</v>
      </c>
      <c r="O3936">
        <v>1</v>
      </c>
      <c r="P3936">
        <v>1</v>
      </c>
      <c r="Q3936">
        <v>2</v>
      </c>
      <c r="R3936">
        <v>1</v>
      </c>
      <c r="S3936" s="2">
        <v>2.9513888888888888E-3</v>
      </c>
      <c r="T3936" s="2">
        <v>1.8402777777777777E-3</v>
      </c>
      <c r="U3936">
        <v>0.28789999999999999</v>
      </c>
      <c r="V3936">
        <v>0.2656</v>
      </c>
      <c r="W3936">
        <v>0.83330000000000004</v>
      </c>
      <c r="X3936">
        <v>0.77780000000000005</v>
      </c>
      <c r="Y3936">
        <v>0.85709999999999997</v>
      </c>
      <c r="Z3936">
        <v>0.27689999999999998</v>
      </c>
      <c r="AA3936">
        <v>0.32469999999999999</v>
      </c>
      <c r="AB3936">
        <v>0.78569999999999995</v>
      </c>
      <c r="AC3936">
        <v>0</v>
      </c>
      <c r="AD3936">
        <v>1</v>
      </c>
      <c r="AE3936">
        <v>0.5</v>
      </c>
      <c r="AF3936" t="s">
        <v>3915</v>
      </c>
      <c r="AG3936" s="2">
        <v>3.472222222222222E-3</v>
      </c>
      <c r="AH3936" t="s">
        <v>3911</v>
      </c>
      <c r="AI3936">
        <v>3</v>
      </c>
      <c r="AJ3936" t="s">
        <v>3932</v>
      </c>
      <c r="AK3936" s="3">
        <v>41622</v>
      </c>
      <c r="AL3936" s="10">
        <f>YEAR(ufc_fights_2[[#This Row],[date]])</f>
        <v>2013</v>
      </c>
      <c r="AM3936" t="s">
        <v>4020</v>
      </c>
      <c r="AN3936">
        <v>56</v>
      </c>
      <c r="AO3936" t="s">
        <v>3918</v>
      </c>
      <c r="AP3936">
        <f>IF(ufc_fights_2[[#This Row],[winner]]="Red",ufc_fights_2[[#This Row],[r_fighter_id]],ufc_fights_2[[#This Row],[b_fighter_id]])</f>
        <v>1932</v>
      </c>
      <c r="AQ3936" t="str">
        <f>_xlfn.XLOOKUP(ufc_fights_2[[#This Row],[winnerID]],ufc_fighters[id],ufc_fighters[fighter_name],"xxx",0,1)</f>
        <v>Zach Makovsky</v>
      </c>
    </row>
    <row r="3937" spans="1:43">
      <c r="A3937">
        <v>960</v>
      </c>
      <c r="B3937">
        <v>2697</v>
      </c>
      <c r="C3937">
        <f>_xlfn.XLOOKUP(ufc_fights_2[[#This Row],[r_fighter_id]],ufc_fighters[id],ufc_fighters[year],"xxx",0,1)</f>
        <v>1989</v>
      </c>
      <c r="D3937">
        <f>_xlfn.XLOOKUP(ufc_fights_2[[#This Row],[b_fighter_id]],ufc_fighters[id],ufc_fighters[year],"Prázdné",0,1)</f>
        <v>1995</v>
      </c>
      <c r="E3937" s="10">
        <f>YEAR(ufc_fights_2[[#This Row],[date]])-ufc_fights_2[[#This Row],[r_year]]</f>
        <v>32</v>
      </c>
      <c r="F3937" s="10">
        <f>YEAR(ufc_fights_2[[#This Row],[date]])-ufc_fights_2[[#This Row],[b_year]]</f>
        <v>26</v>
      </c>
      <c r="G3937">
        <v>0</v>
      </c>
      <c r="H3937">
        <v>0</v>
      </c>
      <c r="I3937">
        <v>0.54720000000000002</v>
      </c>
      <c r="J3937">
        <v>0.23130000000000001</v>
      </c>
      <c r="K3937">
        <v>0.6</v>
      </c>
      <c r="L3937">
        <v>0.42709999999999998</v>
      </c>
      <c r="M3937">
        <v>0.66669999999999996</v>
      </c>
      <c r="N3937">
        <v>0</v>
      </c>
      <c r="O3937">
        <v>0</v>
      </c>
      <c r="P3937">
        <v>0</v>
      </c>
      <c r="Q3937">
        <v>0</v>
      </c>
      <c r="R3937">
        <v>1</v>
      </c>
      <c r="S3937" s="2">
        <v>4.9421296296296297E-3</v>
      </c>
      <c r="T3937" s="2">
        <v>7.7546296296296293E-4</v>
      </c>
      <c r="U3937">
        <v>0.39290000000000003</v>
      </c>
      <c r="V3937">
        <v>0.1333</v>
      </c>
      <c r="W3937">
        <v>0.63639999999999997</v>
      </c>
      <c r="X3937">
        <v>0.78569999999999995</v>
      </c>
      <c r="Y3937">
        <v>0.45829999999999999</v>
      </c>
      <c r="Z3937">
        <v>0.5</v>
      </c>
      <c r="AA3937">
        <v>0.19639999999999999</v>
      </c>
      <c r="AB3937">
        <v>1</v>
      </c>
      <c r="AC3937">
        <v>0.40910000000000002</v>
      </c>
      <c r="AD3937">
        <v>0.55559999999999998</v>
      </c>
      <c r="AE3937">
        <v>0</v>
      </c>
      <c r="AF3937" t="s">
        <v>3915</v>
      </c>
      <c r="AG3937" s="2">
        <v>3.472222222222222E-3</v>
      </c>
      <c r="AH3937" t="s">
        <v>3911</v>
      </c>
      <c r="AI3937">
        <v>3</v>
      </c>
      <c r="AJ3937" t="s">
        <v>3931</v>
      </c>
      <c r="AK3937" s="3">
        <v>44216</v>
      </c>
      <c r="AL3937" s="10">
        <f>YEAR(ufc_fights_2[[#This Row],[date]])</f>
        <v>2021</v>
      </c>
      <c r="AM3937" t="s">
        <v>4020</v>
      </c>
      <c r="AN3937">
        <v>5</v>
      </c>
      <c r="AO3937" t="s">
        <v>3913</v>
      </c>
      <c r="AP3937">
        <f>IF(ufc_fights_2[[#This Row],[winner]]="Red",ufc_fights_2[[#This Row],[r_fighter_id]],ufc_fights_2[[#This Row],[b_fighter_id]])</f>
        <v>960</v>
      </c>
      <c r="AQ3937" t="str">
        <f>_xlfn.XLOOKUP(ufc_fights_2[[#This Row],[winnerID]],ufc_fighters[id],ufc_fighters[fighter_name],"xxx",0,1)</f>
        <v>Francisco Figueiredo</v>
      </c>
    </row>
    <row r="3938" spans="1:43">
      <c r="A3938">
        <v>1834</v>
      </c>
      <c r="B3938">
        <v>1081</v>
      </c>
      <c r="C3938">
        <f>_xlfn.XLOOKUP(ufc_fights_2[[#This Row],[r_fighter_id]],ufc_fighters[id],ufc_fighters[year],"xxx",0,1)</f>
        <v>1990</v>
      </c>
      <c r="D3938">
        <f>_xlfn.XLOOKUP(ufc_fights_2[[#This Row],[b_fighter_id]],ufc_fighters[id],ufc_fighters[year],"Prázdné",0,1)</f>
        <v>1990</v>
      </c>
      <c r="E3938" s="10">
        <f>YEAR(ufc_fights_2[[#This Row],[date]])-ufc_fights_2[[#This Row],[r_year]]</f>
        <v>23</v>
      </c>
      <c r="F3938" s="10">
        <f>YEAR(ufc_fights_2[[#This Row],[date]])-ufc_fights_2[[#This Row],[b_year]]</f>
        <v>23</v>
      </c>
      <c r="G3938">
        <v>3</v>
      </c>
      <c r="H3938">
        <v>0</v>
      </c>
      <c r="I3938">
        <v>0.45</v>
      </c>
      <c r="J3938">
        <v>0.1842</v>
      </c>
      <c r="K3938">
        <v>0.5</v>
      </c>
      <c r="L3938">
        <v>0.2051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1.2268518518518518E-3</v>
      </c>
      <c r="T3938" s="2">
        <v>1.1574074074074073E-5</v>
      </c>
      <c r="U3938">
        <v>0.35</v>
      </c>
      <c r="V3938">
        <v>0.1515</v>
      </c>
      <c r="W3938">
        <v>0.82350000000000001</v>
      </c>
      <c r="X3938">
        <v>0.33329999999999999</v>
      </c>
      <c r="Y3938">
        <v>1</v>
      </c>
      <c r="Z3938">
        <v>0.4118</v>
      </c>
      <c r="AA3938">
        <v>0.1429</v>
      </c>
      <c r="AB3938">
        <v>0.8</v>
      </c>
      <c r="AC3938">
        <v>0</v>
      </c>
      <c r="AD3938">
        <v>0.45829999999999999</v>
      </c>
      <c r="AE3938">
        <v>1</v>
      </c>
      <c r="AF3938" t="s">
        <v>3910</v>
      </c>
      <c r="AG3938" s="2">
        <v>7.7546296296296293E-4</v>
      </c>
      <c r="AH3938" t="s">
        <v>3911</v>
      </c>
      <c r="AI3938">
        <v>3</v>
      </c>
      <c r="AJ3938" t="s">
        <v>3939</v>
      </c>
      <c r="AK3938" s="3">
        <v>41412</v>
      </c>
      <c r="AL3938" s="10">
        <f>YEAR(ufc_fights_2[[#This Row],[date]])</f>
        <v>2013</v>
      </c>
      <c r="AM3938" t="s">
        <v>4020</v>
      </c>
      <c r="AN3938">
        <v>95</v>
      </c>
      <c r="AO3938" t="s">
        <v>3913</v>
      </c>
      <c r="AP3938">
        <f>IF(ufc_fights_2[[#This Row],[winner]]="Red",ufc_fights_2[[#This Row],[r_fighter_id]],ufc_fights_2[[#This Row],[b_fighter_id]])</f>
        <v>1834</v>
      </c>
      <c r="AQ3938" t="str">
        <f>_xlfn.XLOOKUP(ufc_fights_2[[#This Row],[winnerID]],ufc_fighters[id],ufc_fighters[fighter_name],"xxx",0,1)</f>
        <v>John Lineker</v>
      </c>
    </row>
    <row r="3939" spans="1:43">
      <c r="A3939">
        <v>2921</v>
      </c>
      <c r="B3939">
        <v>230</v>
      </c>
      <c r="C3939">
        <f>_xlfn.XLOOKUP(ufc_fights_2[[#This Row],[r_fighter_id]],ufc_fighters[id],ufc_fighters[year],"xxx",0,1)</f>
        <v>1979</v>
      </c>
      <c r="D3939">
        <f>_xlfn.XLOOKUP(ufc_fights_2[[#This Row],[b_fighter_id]],ufc_fighters[id],ufc_fighters[year],"Prázdné",0,1)</f>
        <v>1985</v>
      </c>
      <c r="E3939" s="10">
        <f>YEAR(ufc_fights_2[[#This Row],[date]])-ufc_fights_2[[#This Row],[r_year]]</f>
        <v>36</v>
      </c>
      <c r="F3939" s="10">
        <f>YEAR(ufc_fights_2[[#This Row],[date]])-ufc_fights_2[[#This Row],[b_year]]</f>
        <v>30</v>
      </c>
      <c r="G3939">
        <v>0</v>
      </c>
      <c r="H3939">
        <v>0</v>
      </c>
      <c r="I3939">
        <v>0.36840000000000001</v>
      </c>
      <c r="J3939">
        <v>0.28889999999999999</v>
      </c>
      <c r="K3939">
        <v>0.51959999999999995</v>
      </c>
      <c r="L3939">
        <v>0.38119999999999998</v>
      </c>
      <c r="M3939">
        <v>0.33329999999999999</v>
      </c>
      <c r="N3939">
        <v>0.5</v>
      </c>
      <c r="O3939">
        <v>4</v>
      </c>
      <c r="P3939">
        <v>0</v>
      </c>
      <c r="Q3939">
        <v>2</v>
      </c>
      <c r="R3939">
        <v>1</v>
      </c>
      <c r="S3939" s="2">
        <v>5.4398148148148144E-4</v>
      </c>
      <c r="T3939" s="2">
        <v>3.2754629629629631E-3</v>
      </c>
      <c r="U3939">
        <v>0.36499999999999999</v>
      </c>
      <c r="V3939">
        <v>0.22220000000000001</v>
      </c>
      <c r="W3939">
        <v>0.2</v>
      </c>
      <c r="X3939">
        <v>0.5</v>
      </c>
      <c r="Y3939">
        <v>1</v>
      </c>
      <c r="Z3939">
        <v>0.27200000000000002</v>
      </c>
      <c r="AA3939">
        <v>0.22220000000000001</v>
      </c>
      <c r="AB3939">
        <v>0.72729999999999995</v>
      </c>
      <c r="AC3939">
        <v>0.44440000000000002</v>
      </c>
      <c r="AD3939">
        <v>0.875</v>
      </c>
      <c r="AE3939">
        <v>0.48149999999999998</v>
      </c>
      <c r="AF3939" t="s">
        <v>3915</v>
      </c>
      <c r="AG3939" s="2">
        <v>3.472222222222222E-3</v>
      </c>
      <c r="AH3939" t="s">
        <v>3911</v>
      </c>
      <c r="AI3939">
        <v>3</v>
      </c>
      <c r="AJ3939" t="s">
        <v>3955</v>
      </c>
      <c r="AK3939" s="3">
        <v>42028</v>
      </c>
      <c r="AL3939" s="10">
        <f>YEAR(ufc_fights_2[[#This Row],[date]])</f>
        <v>2015</v>
      </c>
      <c r="AM3939" t="s">
        <v>4020</v>
      </c>
      <c r="AN3939">
        <v>86</v>
      </c>
      <c r="AO3939" t="s">
        <v>3913</v>
      </c>
      <c r="AP3939">
        <f>IF(ufc_fights_2[[#This Row],[winner]]="Red",ufc_fights_2[[#This Row],[r_fighter_id]],ufc_fights_2[[#This Row],[b_fighter_id]])</f>
        <v>2921</v>
      </c>
      <c r="AQ3939" t="str">
        <f>_xlfn.XLOOKUP(ufc_fights_2[[#This Row],[winnerID]],ufc_fighters[id],ufc_fighters[fighter_name],"xxx",0,1)</f>
        <v>Neil Seery</v>
      </c>
    </row>
    <row r="3940" spans="1:43">
      <c r="A3940">
        <v>2921</v>
      </c>
      <c r="B3940">
        <v>743</v>
      </c>
      <c r="C3940">
        <f>_xlfn.XLOOKUP(ufc_fights_2[[#This Row],[r_fighter_id]],ufc_fighters[id],ufc_fighters[year],"xxx",0,1)</f>
        <v>1979</v>
      </c>
      <c r="D3940">
        <f>_xlfn.XLOOKUP(ufc_fights_2[[#This Row],[b_fighter_id]],ufc_fighters[id],ufc_fighters[year],"Prázdné",0,1)</f>
        <v>1987</v>
      </c>
      <c r="E3940" s="10">
        <f>YEAR(ufc_fights_2[[#This Row],[date]])-ufc_fights_2[[#This Row],[r_year]]</f>
        <v>36</v>
      </c>
      <c r="F3940" s="10">
        <f>YEAR(ufc_fights_2[[#This Row],[date]])-ufc_fights_2[[#This Row],[b_year]]</f>
        <v>28</v>
      </c>
      <c r="G3940">
        <v>0</v>
      </c>
      <c r="H3940">
        <v>0</v>
      </c>
      <c r="I3940">
        <v>0.4</v>
      </c>
      <c r="J3940">
        <v>0.33779999999999999</v>
      </c>
      <c r="K3940">
        <v>0.4476</v>
      </c>
      <c r="L3940">
        <v>0.34670000000000001</v>
      </c>
      <c r="M3940">
        <v>0.4</v>
      </c>
      <c r="N3940">
        <v>0.75</v>
      </c>
      <c r="O3940">
        <v>2</v>
      </c>
      <c r="P3940">
        <v>0</v>
      </c>
      <c r="Q3940">
        <v>1</v>
      </c>
      <c r="R3940">
        <v>0</v>
      </c>
      <c r="S3940" s="2">
        <v>1.6550925925925926E-3</v>
      </c>
      <c r="T3940" s="2">
        <v>1.7824074074074075E-3</v>
      </c>
      <c r="U3940">
        <v>0.36359999999999998</v>
      </c>
      <c r="V3940">
        <v>0.25</v>
      </c>
      <c r="W3940">
        <v>0.5</v>
      </c>
      <c r="X3940">
        <v>1</v>
      </c>
      <c r="Y3940">
        <v>1</v>
      </c>
      <c r="Z3940">
        <v>0.38100000000000001</v>
      </c>
      <c r="AA3940">
        <v>0.254</v>
      </c>
      <c r="AB3940">
        <v>0.625</v>
      </c>
      <c r="AC3940">
        <v>0.88890000000000002</v>
      </c>
      <c r="AD3940">
        <v>0.33329999999999999</v>
      </c>
      <c r="AE3940">
        <v>0.5</v>
      </c>
      <c r="AF3940" t="s">
        <v>3933</v>
      </c>
      <c r="AG3940" s="2">
        <v>2.9166666666666668E-3</v>
      </c>
      <c r="AH3940" t="s">
        <v>3911</v>
      </c>
      <c r="AI3940">
        <v>3</v>
      </c>
      <c r="AJ3940" t="s">
        <v>3955</v>
      </c>
      <c r="AK3940" s="3">
        <v>42301</v>
      </c>
      <c r="AL3940" s="10">
        <f>YEAR(ufc_fights_2[[#This Row],[date]])</f>
        <v>2015</v>
      </c>
      <c r="AM3940" t="s">
        <v>4020</v>
      </c>
      <c r="AN3940">
        <v>100</v>
      </c>
      <c r="AO3940" t="s">
        <v>3913</v>
      </c>
      <c r="AP3940">
        <f>IF(ufc_fights_2[[#This Row],[winner]]="Red",ufc_fights_2[[#This Row],[r_fighter_id]],ufc_fights_2[[#This Row],[b_fighter_id]])</f>
        <v>2921</v>
      </c>
      <c r="AQ3940" t="str">
        <f>_xlfn.XLOOKUP(ufc_fights_2[[#This Row],[winnerID]],ufc_fighters[id],ufc_fighters[fighter_name],"xxx",0,1)</f>
        <v>Neil Seery</v>
      </c>
    </row>
    <row r="3941" spans="1:43">
      <c r="A3941">
        <v>2921</v>
      </c>
      <c r="B3941">
        <v>1276</v>
      </c>
      <c r="C3941">
        <f>_xlfn.XLOOKUP(ufc_fights_2[[#This Row],[r_fighter_id]],ufc_fighters[id],ufc_fighters[year],"xxx",0,1)</f>
        <v>1979</v>
      </c>
      <c r="D3941">
        <f>_xlfn.XLOOKUP(ufc_fights_2[[#This Row],[b_fighter_id]],ufc_fighters[id],ufc_fighters[year],"Prázdné",0,1)</f>
        <v>1983</v>
      </c>
      <c r="E3941" s="10">
        <f>YEAR(ufc_fights_2[[#This Row],[date]])-ufc_fights_2[[#This Row],[r_year]]</f>
        <v>35</v>
      </c>
      <c r="F3941" s="10">
        <f>YEAR(ufc_fights_2[[#This Row],[date]])-ufc_fights_2[[#This Row],[b_year]]</f>
        <v>31</v>
      </c>
      <c r="G3941">
        <v>1</v>
      </c>
      <c r="H3941">
        <v>0</v>
      </c>
      <c r="I3941">
        <v>0.40539999999999998</v>
      </c>
      <c r="J3941">
        <v>0.3175</v>
      </c>
      <c r="K3941">
        <v>0.41720000000000002</v>
      </c>
      <c r="L3941">
        <v>0.37409999999999999</v>
      </c>
      <c r="M3941">
        <v>1</v>
      </c>
      <c r="N3941">
        <v>0.1176</v>
      </c>
      <c r="O3941">
        <v>0</v>
      </c>
      <c r="P3941">
        <v>0</v>
      </c>
      <c r="Q3941">
        <v>0</v>
      </c>
      <c r="R3941">
        <v>0</v>
      </c>
      <c r="S3941" s="2">
        <v>1.6666666666666668E-3</v>
      </c>
      <c r="T3941" s="2">
        <v>9.3749999999999997E-4</v>
      </c>
      <c r="U3941">
        <v>0.35289999999999999</v>
      </c>
      <c r="V3941">
        <v>0.29170000000000001</v>
      </c>
      <c r="W3941">
        <v>0.55559999999999998</v>
      </c>
      <c r="X3941">
        <v>0.65</v>
      </c>
      <c r="Y3941">
        <v>1</v>
      </c>
      <c r="Z3941">
        <v>0.36840000000000001</v>
      </c>
      <c r="AA3941">
        <v>0.30830000000000002</v>
      </c>
      <c r="AB3941">
        <v>0.33329999999999999</v>
      </c>
      <c r="AC3941">
        <v>0.4</v>
      </c>
      <c r="AD3941">
        <v>0.6</v>
      </c>
      <c r="AE3941">
        <v>1</v>
      </c>
      <c r="AF3941" t="s">
        <v>3915</v>
      </c>
      <c r="AG3941" s="2">
        <v>3.472222222222222E-3</v>
      </c>
      <c r="AH3941" t="s">
        <v>3911</v>
      </c>
      <c r="AI3941">
        <v>3</v>
      </c>
      <c r="AJ3941" t="s">
        <v>4007</v>
      </c>
      <c r="AK3941" s="3">
        <v>41839</v>
      </c>
      <c r="AL3941" s="10">
        <f>YEAR(ufc_fights_2[[#This Row],[date]])</f>
        <v>2014</v>
      </c>
      <c r="AM3941" t="s">
        <v>4020</v>
      </c>
      <c r="AN3941">
        <v>100</v>
      </c>
      <c r="AO3941" t="s">
        <v>3913</v>
      </c>
      <c r="AP3941">
        <f>IF(ufc_fights_2[[#This Row],[winner]]="Red",ufc_fights_2[[#This Row],[r_fighter_id]],ufc_fights_2[[#This Row],[b_fighter_id]])</f>
        <v>2921</v>
      </c>
      <c r="AQ3941" t="str">
        <f>_xlfn.XLOOKUP(ufc_fights_2[[#This Row],[winnerID]],ufc_fighters[id],ufc_fighters[fighter_name],"xxx",0,1)</f>
        <v>Neil Seery</v>
      </c>
    </row>
    <row r="3942" spans="1:43">
      <c r="A3942">
        <v>1618</v>
      </c>
      <c r="B3942">
        <v>230</v>
      </c>
      <c r="C3942">
        <f>_xlfn.XLOOKUP(ufc_fights_2[[#This Row],[r_fighter_id]],ufc_fighters[id],ufc_fighters[year],"xxx",0,1)</f>
        <v>1981</v>
      </c>
      <c r="D3942">
        <f>_xlfn.XLOOKUP(ufc_fights_2[[#This Row],[b_fighter_id]],ufc_fighters[id],ufc_fighters[year],"Prázdné",0,1)</f>
        <v>1985</v>
      </c>
      <c r="E3942" s="10">
        <f>YEAR(ufc_fights_2[[#This Row],[date]])-ufc_fights_2[[#This Row],[r_year]]</f>
        <v>34</v>
      </c>
      <c r="F3942" s="10">
        <f>YEAR(ufc_fights_2[[#This Row],[date]])-ufc_fights_2[[#This Row],[b_year]]</f>
        <v>30</v>
      </c>
      <c r="G3942">
        <v>0</v>
      </c>
      <c r="H3942">
        <v>0</v>
      </c>
      <c r="I3942">
        <v>0.4587</v>
      </c>
      <c r="J3942">
        <v>0.41589999999999999</v>
      </c>
      <c r="K3942">
        <v>0.54549999999999998</v>
      </c>
      <c r="L3942">
        <v>0.55700000000000005</v>
      </c>
      <c r="M3942">
        <v>0.1111</v>
      </c>
      <c r="N3942">
        <v>0.5</v>
      </c>
      <c r="O3942">
        <v>0</v>
      </c>
      <c r="P3942">
        <v>0</v>
      </c>
      <c r="Q3942">
        <v>0</v>
      </c>
      <c r="R3942">
        <v>1</v>
      </c>
      <c r="S3942" s="2">
        <v>1.8518518518518519E-3</v>
      </c>
      <c r="T3942" s="2">
        <v>4.0162037037037041E-3</v>
      </c>
      <c r="U3942">
        <v>0.38369999999999999</v>
      </c>
      <c r="V3942">
        <v>0.3962</v>
      </c>
      <c r="W3942">
        <v>0.73680000000000001</v>
      </c>
      <c r="X3942">
        <v>0.75</v>
      </c>
      <c r="Y3942">
        <v>0</v>
      </c>
      <c r="Z3942">
        <v>0.43330000000000002</v>
      </c>
      <c r="AA3942">
        <v>0.3125</v>
      </c>
      <c r="AB3942">
        <v>0.55559999999999998</v>
      </c>
      <c r="AC3942">
        <v>0.61539999999999995</v>
      </c>
      <c r="AD3942">
        <v>0.6</v>
      </c>
      <c r="AE3942">
        <v>0.7</v>
      </c>
      <c r="AF3942" t="s">
        <v>3922</v>
      </c>
      <c r="AG3942" s="2">
        <v>3.472222222222222E-3</v>
      </c>
      <c r="AH3942" t="s">
        <v>3911</v>
      </c>
      <c r="AI3942">
        <v>3</v>
      </c>
      <c r="AJ3942" t="s">
        <v>3936</v>
      </c>
      <c r="AK3942" s="3">
        <v>42239</v>
      </c>
      <c r="AL3942" s="10">
        <f>YEAR(ufc_fights_2[[#This Row],[date]])</f>
        <v>2015</v>
      </c>
      <c r="AM3942" t="s">
        <v>4020</v>
      </c>
      <c r="AN3942">
        <v>87</v>
      </c>
      <c r="AO3942" t="s">
        <v>3913</v>
      </c>
      <c r="AP3942">
        <f>IF(ufc_fights_2[[#This Row],[winner]]="Red",ufc_fights_2[[#This Row],[r_fighter_id]],ufc_fights_2[[#This Row],[b_fighter_id]])</f>
        <v>1618</v>
      </c>
      <c r="AQ3942" t="str">
        <f>_xlfn.XLOOKUP(ufc_fights_2[[#This Row],[winnerID]],ufc_fighters[id],ufc_fighters[fighter_name],"xxx",0,1)</f>
        <v>Chris Kelades</v>
      </c>
    </row>
    <row r="3943" spans="1:43">
      <c r="A3943">
        <v>3327</v>
      </c>
      <c r="B3943">
        <v>1978</v>
      </c>
      <c r="C3943">
        <f>_xlfn.XLOOKUP(ufc_fights_2[[#This Row],[r_fighter_id]],ufc_fighters[id],ufc_fighters[year],"xxx",0,1)</f>
        <v>1983</v>
      </c>
      <c r="D3943">
        <f>_xlfn.XLOOKUP(ufc_fights_2[[#This Row],[b_fighter_id]],ufc_fighters[id],ufc_fighters[year],"Prázdné",0,1)</f>
        <v>1985</v>
      </c>
      <c r="E3943" s="10">
        <f>YEAR(ufc_fights_2[[#This Row],[date]])-ufc_fights_2[[#This Row],[r_year]]</f>
        <v>32</v>
      </c>
      <c r="F3943" s="10">
        <f>YEAR(ufc_fights_2[[#This Row],[date]])-ufc_fights_2[[#This Row],[b_year]]</f>
        <v>30</v>
      </c>
      <c r="G3943">
        <v>0</v>
      </c>
      <c r="H3943">
        <v>0</v>
      </c>
      <c r="I3943">
        <v>0.40379999999999999</v>
      </c>
      <c r="J3943">
        <v>0.31580000000000003</v>
      </c>
      <c r="K3943">
        <v>0.46589999999999998</v>
      </c>
      <c r="L3943">
        <v>0.42249999999999999</v>
      </c>
      <c r="M3943">
        <v>1</v>
      </c>
      <c r="N3943">
        <v>0.75</v>
      </c>
      <c r="O3943">
        <v>0</v>
      </c>
      <c r="P3943">
        <v>0</v>
      </c>
      <c r="Q3943">
        <v>0</v>
      </c>
      <c r="R3943">
        <v>1</v>
      </c>
      <c r="S3943" s="2">
        <v>5.0925925925925921E-4</v>
      </c>
      <c r="T3943" s="2">
        <v>5.4166666666666669E-3</v>
      </c>
      <c r="U3943">
        <v>0.3231</v>
      </c>
      <c r="V3943">
        <v>0.26029999999999998</v>
      </c>
      <c r="W3943">
        <v>0.54549999999999998</v>
      </c>
      <c r="X3943">
        <v>1</v>
      </c>
      <c r="Y3943">
        <v>0</v>
      </c>
      <c r="Z3943">
        <v>0.37240000000000001</v>
      </c>
      <c r="AA3943">
        <v>0.26800000000000002</v>
      </c>
      <c r="AB3943">
        <v>0.66669999999999996</v>
      </c>
      <c r="AC3943">
        <v>1</v>
      </c>
      <c r="AD3943">
        <v>1</v>
      </c>
      <c r="AE3943">
        <v>0.66669999999999996</v>
      </c>
      <c r="AF3943" t="s">
        <v>3915</v>
      </c>
      <c r="AG3943" s="2">
        <v>3.472222222222222E-3</v>
      </c>
      <c r="AH3943" t="s">
        <v>3911</v>
      </c>
      <c r="AI3943">
        <v>3</v>
      </c>
      <c r="AJ3943" t="s">
        <v>3946</v>
      </c>
      <c r="AK3943" s="3">
        <v>42322</v>
      </c>
      <c r="AL3943" s="10">
        <f>YEAR(ufc_fights_2[[#This Row],[date]])</f>
        <v>2015</v>
      </c>
      <c r="AM3943" t="s">
        <v>4020</v>
      </c>
      <c r="AN3943">
        <v>14</v>
      </c>
      <c r="AO3943" t="s">
        <v>3918</v>
      </c>
      <c r="AP3943">
        <f>IF(ufc_fights_2[[#This Row],[winner]]="Red",ufc_fights_2[[#This Row],[r_fighter_id]],ufc_fights_2[[#This Row],[b_fighter_id]])</f>
        <v>1978</v>
      </c>
      <c r="AQ3943" t="str">
        <f>_xlfn.XLOOKUP(ufc_fights_2[[#This Row],[winnerID]],ufc_fighters[id],ufc_fighters[fighter_name],"xxx",0,1)</f>
        <v>Danny Martinez</v>
      </c>
    </row>
    <row r="3944" spans="1:43">
      <c r="A3944">
        <v>3580</v>
      </c>
      <c r="B3944">
        <v>1752</v>
      </c>
      <c r="C3944">
        <f>_xlfn.XLOOKUP(ufc_fights_2[[#This Row],[r_fighter_id]],ufc_fighters[id],ufc_fighters[year],"xxx",0,1)</f>
        <v>1991</v>
      </c>
      <c r="D3944">
        <f>_xlfn.XLOOKUP(ufc_fights_2[[#This Row],[b_fighter_id]],ufc_fighters[id],ufc_fighters[year],"Prázdné",0,1)</f>
        <v>1988</v>
      </c>
      <c r="E3944" s="10">
        <f>YEAR(ufc_fights_2[[#This Row],[date]])-ufc_fights_2[[#This Row],[r_year]]</f>
        <v>25</v>
      </c>
      <c r="F3944" s="10">
        <f>YEAR(ufc_fights_2[[#This Row],[date]])-ufc_fights_2[[#This Row],[b_year]]</f>
        <v>28</v>
      </c>
      <c r="G3944">
        <v>0</v>
      </c>
      <c r="H3944">
        <v>2</v>
      </c>
      <c r="I3944">
        <v>0.2339</v>
      </c>
      <c r="J3944">
        <v>0.51380000000000003</v>
      </c>
      <c r="K3944">
        <v>0.25779999999999997</v>
      </c>
      <c r="L3944">
        <v>0.55559999999999998</v>
      </c>
      <c r="M3944">
        <v>0.16669999999999999</v>
      </c>
      <c r="N3944">
        <v>1</v>
      </c>
      <c r="O3944">
        <v>0</v>
      </c>
      <c r="P3944">
        <v>1</v>
      </c>
      <c r="Q3944">
        <v>0</v>
      </c>
      <c r="R3944">
        <v>0</v>
      </c>
      <c r="S3944" s="2">
        <v>1.3310185185185185E-3</v>
      </c>
      <c r="T3944" s="2">
        <v>5.9027777777777778E-4</v>
      </c>
      <c r="U3944">
        <v>0.14849999999999999</v>
      </c>
      <c r="V3944">
        <v>0.51959999999999995</v>
      </c>
      <c r="W3944">
        <v>0.57140000000000002</v>
      </c>
      <c r="X3944">
        <v>0.625</v>
      </c>
      <c r="Y3944">
        <v>0</v>
      </c>
      <c r="Z3944">
        <v>0.1802</v>
      </c>
      <c r="AA3944">
        <v>0.51459999999999995</v>
      </c>
      <c r="AB3944">
        <v>1</v>
      </c>
      <c r="AC3944">
        <v>0</v>
      </c>
      <c r="AD3944">
        <v>0.66669999999999996</v>
      </c>
      <c r="AE3944">
        <v>0.5</v>
      </c>
      <c r="AF3944" t="s">
        <v>3915</v>
      </c>
      <c r="AG3944" s="2">
        <v>3.472222222222222E-3</v>
      </c>
      <c r="AH3944" t="s">
        <v>3911</v>
      </c>
      <c r="AI3944">
        <v>3</v>
      </c>
      <c r="AJ3944" t="s">
        <v>3979</v>
      </c>
      <c r="AK3944" s="3">
        <v>42700</v>
      </c>
      <c r="AL3944" s="10">
        <f>YEAR(ufc_fights_2[[#This Row],[date]])</f>
        <v>2016</v>
      </c>
      <c r="AM3944" t="s">
        <v>4020</v>
      </c>
      <c r="AN3944">
        <v>14</v>
      </c>
      <c r="AO3944" t="s">
        <v>3918</v>
      </c>
      <c r="AP3944">
        <f>IF(ufc_fights_2[[#This Row],[winner]]="Red",ufc_fights_2[[#This Row],[r_fighter_id]],ufc_fights_2[[#This Row],[b_fighter_id]])</f>
        <v>1752</v>
      </c>
      <c r="AQ3944" t="str">
        <f>_xlfn.XLOOKUP(ufc_fights_2[[#This Row],[winnerID]],ufc_fighters[id],ufc_fighters[fighter_name],"xxx",0,1)</f>
        <v>Jenel Lausa</v>
      </c>
    </row>
    <row r="3945" spans="1:43">
      <c r="A3945">
        <v>1381</v>
      </c>
      <c r="B3945">
        <v>1618</v>
      </c>
      <c r="C3945">
        <f>_xlfn.XLOOKUP(ufc_fights_2[[#This Row],[r_fighter_id]],ufc_fighters[id],ufc_fighters[year],"xxx",0,1)</f>
        <v>1988</v>
      </c>
      <c r="D3945">
        <f>_xlfn.XLOOKUP(ufc_fights_2[[#This Row],[b_fighter_id]],ufc_fighters[id],ufc_fighters[year],"Prázdné",0,1)</f>
        <v>1981</v>
      </c>
      <c r="E3945" s="10">
        <f>YEAR(ufc_fights_2[[#This Row],[date]])-ufc_fights_2[[#This Row],[r_year]]</f>
        <v>26</v>
      </c>
      <c r="F3945" s="10">
        <f>YEAR(ufc_fights_2[[#This Row],[date]])-ufc_fights_2[[#This Row],[b_year]]</f>
        <v>33</v>
      </c>
      <c r="G3945">
        <v>0</v>
      </c>
      <c r="H3945">
        <v>0</v>
      </c>
      <c r="I3945">
        <v>0.57779999999999998</v>
      </c>
      <c r="J3945">
        <v>0.58819999999999995</v>
      </c>
      <c r="K3945">
        <v>0.72370000000000001</v>
      </c>
      <c r="L3945">
        <v>0.6875</v>
      </c>
      <c r="M3945">
        <v>0.5</v>
      </c>
      <c r="N3945">
        <v>0.4</v>
      </c>
      <c r="O3945">
        <v>0</v>
      </c>
      <c r="P3945">
        <v>1</v>
      </c>
      <c r="Q3945">
        <v>0</v>
      </c>
      <c r="R3945">
        <v>0</v>
      </c>
      <c r="S3945" s="2">
        <v>4.4907407407407405E-3</v>
      </c>
      <c r="T3945" s="2">
        <v>4.3287037037037035E-3</v>
      </c>
      <c r="U3945">
        <v>0.43330000000000002</v>
      </c>
      <c r="V3945">
        <v>0.4839</v>
      </c>
      <c r="W3945">
        <v>0.71430000000000005</v>
      </c>
      <c r="X3945">
        <v>1</v>
      </c>
      <c r="Y3945">
        <v>0.83330000000000004</v>
      </c>
      <c r="Z3945">
        <v>0.5</v>
      </c>
      <c r="AA3945">
        <v>0.32140000000000002</v>
      </c>
      <c r="AB3945">
        <v>0.5</v>
      </c>
      <c r="AC3945">
        <v>0.9375</v>
      </c>
      <c r="AD3945">
        <v>0.88890000000000002</v>
      </c>
      <c r="AE3945">
        <v>0.6341</v>
      </c>
      <c r="AF3945" t="s">
        <v>3915</v>
      </c>
      <c r="AG3945" s="2">
        <v>3.472222222222222E-3</v>
      </c>
      <c r="AH3945" t="s">
        <v>3911</v>
      </c>
      <c r="AI3945">
        <v>3</v>
      </c>
      <c r="AJ3945" t="s">
        <v>4066</v>
      </c>
      <c r="AK3945" s="3">
        <v>41916</v>
      </c>
      <c r="AL3945" s="10">
        <f>YEAR(ufc_fights_2[[#This Row],[date]])</f>
        <v>2014</v>
      </c>
      <c r="AM3945" t="s">
        <v>4020</v>
      </c>
      <c r="AN3945">
        <v>105</v>
      </c>
      <c r="AO3945" t="s">
        <v>3918</v>
      </c>
      <c r="AP3945">
        <f>IF(ufc_fights_2[[#This Row],[winner]]="Red",ufc_fights_2[[#This Row],[r_fighter_id]],ufc_fights_2[[#This Row],[b_fighter_id]])</f>
        <v>1618</v>
      </c>
      <c r="AQ3945" t="str">
        <f>_xlfn.XLOOKUP(ufc_fights_2[[#This Row],[winnerID]],ufc_fighters[id],ufc_fighters[fighter_name],"xxx",0,1)</f>
        <v>Chris Kelades</v>
      </c>
    </row>
    <row r="3946" spans="1:43">
      <c r="A3946">
        <v>2195</v>
      </c>
      <c r="B3946">
        <v>257</v>
      </c>
      <c r="C3946">
        <f>_xlfn.XLOOKUP(ufc_fights_2[[#This Row],[r_fighter_id]],ufc_fighters[id],ufc_fighters[year],"xxx",0,1)</f>
        <v>1993</v>
      </c>
      <c r="D3946">
        <f>_xlfn.XLOOKUP(ufc_fights_2[[#This Row],[b_fighter_id]],ufc_fighters[id],ufc_fighters[year],"Prázdné",0,1)</f>
        <v>1989</v>
      </c>
      <c r="E3946" s="10">
        <f>YEAR(ufc_fights_2[[#This Row],[date]])-ufc_fights_2[[#This Row],[r_year]]</f>
        <v>23</v>
      </c>
      <c r="F3946" s="10">
        <f>YEAR(ufc_fights_2[[#This Row],[date]])-ufc_fights_2[[#This Row],[b_year]]</f>
        <v>27</v>
      </c>
      <c r="G3946">
        <v>0</v>
      </c>
      <c r="H3946">
        <v>1</v>
      </c>
      <c r="I3946">
        <v>0.37759999999999999</v>
      </c>
      <c r="J3946">
        <v>0.24729999999999999</v>
      </c>
      <c r="K3946">
        <v>0.46710000000000002</v>
      </c>
      <c r="L3946">
        <v>0.26319999999999999</v>
      </c>
      <c r="M3946">
        <v>0.3846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3.3564814814814816E-3</v>
      </c>
      <c r="T3946" s="2">
        <v>1.8518518518518518E-4</v>
      </c>
      <c r="U3946">
        <v>0.29170000000000001</v>
      </c>
      <c r="V3946">
        <v>0.26250000000000001</v>
      </c>
      <c r="W3946">
        <v>0.6</v>
      </c>
      <c r="X3946">
        <v>1</v>
      </c>
      <c r="Y3946">
        <v>0</v>
      </c>
      <c r="Z3946">
        <v>0.34150000000000003</v>
      </c>
      <c r="AA3946">
        <v>0.23530000000000001</v>
      </c>
      <c r="AB3946">
        <v>0.5333</v>
      </c>
      <c r="AC3946">
        <v>0.33329999999999999</v>
      </c>
      <c r="AD3946">
        <v>0.8</v>
      </c>
      <c r="AE3946">
        <v>0.5</v>
      </c>
      <c r="AF3946" t="s">
        <v>3922</v>
      </c>
      <c r="AG3946" s="2">
        <v>3.472222222222222E-3</v>
      </c>
      <c r="AH3946" t="s">
        <v>3911</v>
      </c>
      <c r="AI3946">
        <v>3</v>
      </c>
      <c r="AJ3946" t="s">
        <v>3916</v>
      </c>
      <c r="AK3946" s="3">
        <v>42707</v>
      </c>
      <c r="AL3946" s="10">
        <f>YEAR(ufc_fights_2[[#This Row],[date]])</f>
        <v>2016</v>
      </c>
      <c r="AM3946" t="s">
        <v>4020</v>
      </c>
      <c r="AN3946">
        <v>1</v>
      </c>
      <c r="AO3946" t="s">
        <v>3913</v>
      </c>
      <c r="AP3946">
        <f>IF(ufc_fights_2[[#This Row],[winner]]="Red",ufc_fights_2[[#This Row],[r_fighter_id]],ufc_fights_2[[#This Row],[b_fighter_id]])</f>
        <v>2195</v>
      </c>
      <c r="AQ3946" t="str">
        <f>_xlfn.XLOOKUP(ufc_fights_2[[#This Row],[winnerID]],ufc_fighters[id],ufc_fighters[fighter_name],"xxx",0,1)</f>
        <v>Brandon Moreno</v>
      </c>
    </row>
    <row r="3947" spans="1:43">
      <c r="A3947">
        <v>2195</v>
      </c>
      <c r="B3947">
        <v>2777</v>
      </c>
      <c r="C3947">
        <f>_xlfn.XLOOKUP(ufc_fights_2[[#This Row],[r_fighter_id]],ufc_fighters[id],ufc_fighters[year],"xxx",0,1)</f>
        <v>1993</v>
      </c>
      <c r="D3947">
        <f>_xlfn.XLOOKUP(ufc_fights_2[[#This Row],[b_fighter_id]],ufc_fighters[id],ufc_fighters[year],"Prázdné",0,1)</f>
        <v>1992</v>
      </c>
      <c r="E3947" s="10">
        <f>YEAR(ufc_fights_2[[#This Row],[date]])-ufc_fights_2[[#This Row],[r_year]]</f>
        <v>27</v>
      </c>
      <c r="F3947" s="10">
        <f>YEAR(ufc_fights_2[[#This Row],[date]])-ufc_fights_2[[#This Row],[b_year]]</f>
        <v>28</v>
      </c>
      <c r="G3947">
        <v>0</v>
      </c>
      <c r="H3947">
        <v>0</v>
      </c>
      <c r="I3947">
        <v>0.47060000000000002</v>
      </c>
      <c r="J3947">
        <v>0.32690000000000002</v>
      </c>
      <c r="K3947">
        <v>0.72599999999999998</v>
      </c>
      <c r="L3947">
        <v>0.3871</v>
      </c>
      <c r="M3947">
        <v>1</v>
      </c>
      <c r="N3947">
        <v>0</v>
      </c>
      <c r="O3947">
        <v>2</v>
      </c>
      <c r="P3947">
        <v>0</v>
      </c>
      <c r="Q3947">
        <v>0</v>
      </c>
      <c r="R3947">
        <v>0</v>
      </c>
      <c r="S3947" s="2">
        <v>2.0949074074074073E-3</v>
      </c>
      <c r="T3947" s="2">
        <v>0</v>
      </c>
      <c r="U3947">
        <v>0.37040000000000001</v>
      </c>
      <c r="V3947">
        <v>0.1842</v>
      </c>
      <c r="W3947">
        <v>0.75</v>
      </c>
      <c r="X3947">
        <v>1</v>
      </c>
      <c r="Y3947">
        <v>0.83330000000000004</v>
      </c>
      <c r="Z3947">
        <v>0.42859999999999998</v>
      </c>
      <c r="AA3947">
        <v>0.3</v>
      </c>
      <c r="AB3947">
        <v>0</v>
      </c>
      <c r="AC3947">
        <v>0</v>
      </c>
      <c r="AD3947">
        <v>0.66669999999999996</v>
      </c>
      <c r="AE3947">
        <v>1</v>
      </c>
      <c r="AF3947" t="s">
        <v>3910</v>
      </c>
      <c r="AG3947" s="2">
        <v>3.460648148148148E-3</v>
      </c>
      <c r="AH3947" t="s">
        <v>3911</v>
      </c>
      <c r="AI3947">
        <v>3</v>
      </c>
      <c r="AJ3947" t="s">
        <v>3931</v>
      </c>
      <c r="AK3947" s="3">
        <v>44156</v>
      </c>
      <c r="AL3947" s="10">
        <f>YEAR(ufc_fights_2[[#This Row],[date]])</f>
        <v>2020</v>
      </c>
      <c r="AM3947" t="s">
        <v>4020</v>
      </c>
      <c r="AN3947">
        <v>1</v>
      </c>
      <c r="AO3947" t="s">
        <v>3913</v>
      </c>
      <c r="AP3947">
        <f>IF(ufc_fights_2[[#This Row],[winner]]="Red",ufc_fights_2[[#This Row],[r_fighter_id]],ufc_fights_2[[#This Row],[b_fighter_id]])</f>
        <v>2195</v>
      </c>
      <c r="AQ3947" t="str">
        <f>_xlfn.XLOOKUP(ufc_fights_2[[#This Row],[winnerID]],ufc_fighters[id],ufc_fighters[fighter_name],"xxx",0,1)</f>
        <v>Brandon Moreno</v>
      </c>
    </row>
    <row r="3948" spans="1:43">
      <c r="A3948">
        <v>2214</v>
      </c>
      <c r="B3948">
        <v>1159</v>
      </c>
      <c r="C3948">
        <f>_xlfn.XLOOKUP(ufc_fights_2[[#This Row],[r_fighter_id]],ufc_fighters[id],ufc_fighters[year],"xxx",0,1)</f>
        <v>1996</v>
      </c>
      <c r="D3948">
        <f>_xlfn.XLOOKUP(ufc_fights_2[[#This Row],[b_fighter_id]],ufc_fighters[id],ufc_fighters[year],"Prázdné",0,1)</f>
        <v>1990</v>
      </c>
      <c r="E3948" s="10">
        <f>YEAR(ufc_fights_2[[#This Row],[date]])-ufc_fights_2[[#This Row],[r_year]]</f>
        <v>24</v>
      </c>
      <c r="F3948" s="10">
        <f>YEAR(ufc_fights_2[[#This Row],[date]])-ufc_fights_2[[#This Row],[b_year]]</f>
        <v>30</v>
      </c>
      <c r="G3948">
        <v>1</v>
      </c>
      <c r="H3948">
        <v>0</v>
      </c>
      <c r="I3948">
        <v>0.5</v>
      </c>
      <c r="J3948">
        <v>0</v>
      </c>
      <c r="K3948">
        <v>0.5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2.3148148148148147E-5</v>
      </c>
      <c r="T3948" s="2">
        <v>0</v>
      </c>
      <c r="U3948">
        <v>0.4</v>
      </c>
      <c r="V3948">
        <v>0</v>
      </c>
      <c r="W3948">
        <v>0</v>
      </c>
      <c r="X3948">
        <v>1</v>
      </c>
      <c r="Y3948">
        <v>0</v>
      </c>
      <c r="Z3948">
        <v>0.52939999999999998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3910</v>
      </c>
      <c r="AG3948" s="2">
        <v>5.0925925925925921E-4</v>
      </c>
      <c r="AH3948" t="s">
        <v>3911</v>
      </c>
      <c r="AI3948">
        <v>3</v>
      </c>
      <c r="AJ3948" t="s">
        <v>3928</v>
      </c>
      <c r="AK3948" s="3">
        <v>44163</v>
      </c>
      <c r="AL3948" s="10">
        <f>YEAR(ufc_fights_2[[#This Row],[date]])</f>
        <v>2020</v>
      </c>
      <c r="AM3948" t="s">
        <v>4020</v>
      </c>
      <c r="AN3948">
        <v>1</v>
      </c>
      <c r="AO3948" t="s">
        <v>3913</v>
      </c>
      <c r="AP3948">
        <f>IF(ufc_fights_2[[#This Row],[winner]]="Red",ufc_fights_2[[#This Row],[r_fighter_id]],ufc_fights_2[[#This Row],[b_fighter_id]])</f>
        <v>2214</v>
      </c>
      <c r="AQ3948" t="str">
        <f>_xlfn.XLOOKUP(ufc_fights_2[[#This Row],[winnerID]],ufc_fighters[id],ufc_fighters[fighter_name],"xxx",0,1)</f>
        <v>Su Mudaerji</v>
      </c>
    </row>
    <row r="3949" spans="1:43">
      <c r="A3949">
        <v>3045</v>
      </c>
      <c r="B3949">
        <v>878</v>
      </c>
      <c r="C3949">
        <f>_xlfn.XLOOKUP(ufc_fights_2[[#This Row],[r_fighter_id]],ufc_fighters[id],ufc_fighters[year],"xxx",0,1)</f>
        <v>1991</v>
      </c>
      <c r="D3949">
        <f>_xlfn.XLOOKUP(ufc_fights_2[[#This Row],[b_fighter_id]],ufc_fighters[id],ufc_fighters[year],"Prázdné",0,1)</f>
        <v>1986</v>
      </c>
      <c r="E3949" s="10">
        <f>YEAR(ufc_fights_2[[#This Row],[date]])-ufc_fights_2[[#This Row],[r_year]]</f>
        <v>26</v>
      </c>
      <c r="F3949" s="10">
        <f>YEAR(ufc_fights_2[[#This Row],[date]])-ufc_fights_2[[#This Row],[b_year]]</f>
        <v>31</v>
      </c>
      <c r="G3949">
        <v>0</v>
      </c>
      <c r="H3949">
        <v>0</v>
      </c>
      <c r="I3949">
        <v>0.42270000000000002</v>
      </c>
      <c r="J3949">
        <v>0.62639999999999996</v>
      </c>
      <c r="K3949">
        <v>0.4476</v>
      </c>
      <c r="L3949">
        <v>0.72060000000000002</v>
      </c>
      <c r="M3949">
        <v>0.25</v>
      </c>
      <c r="N3949">
        <v>0.85709999999999997</v>
      </c>
      <c r="O3949">
        <v>2</v>
      </c>
      <c r="P3949">
        <v>1</v>
      </c>
      <c r="Q3949">
        <v>4</v>
      </c>
      <c r="R3949">
        <v>3</v>
      </c>
      <c r="S3949" s="2">
        <v>1.8402777777777777E-3</v>
      </c>
      <c r="T3949" s="2">
        <v>5.5902777777777773E-3</v>
      </c>
      <c r="U3949">
        <v>0.39329999999999998</v>
      </c>
      <c r="V3949">
        <v>0.53120000000000001</v>
      </c>
      <c r="W3949">
        <v>0.66669999999999996</v>
      </c>
      <c r="X3949">
        <v>1</v>
      </c>
      <c r="Y3949">
        <v>0.88890000000000002</v>
      </c>
      <c r="Z3949">
        <v>0.3649</v>
      </c>
      <c r="AA3949">
        <v>0.54549999999999998</v>
      </c>
      <c r="AB3949">
        <v>0.42859999999999998</v>
      </c>
      <c r="AC3949">
        <v>0.66669999999999996</v>
      </c>
      <c r="AD3949">
        <v>0.6875</v>
      </c>
      <c r="AE3949">
        <v>0.83330000000000004</v>
      </c>
      <c r="AF3949" t="s">
        <v>3915</v>
      </c>
      <c r="AG3949" s="2">
        <v>3.472222222222222E-3</v>
      </c>
      <c r="AH3949" t="s">
        <v>3911</v>
      </c>
      <c r="AI3949">
        <v>3</v>
      </c>
      <c r="AJ3949" t="s">
        <v>4035</v>
      </c>
      <c r="AK3949" s="3">
        <v>42840</v>
      </c>
      <c r="AL3949" s="10">
        <f>YEAR(ufc_fights_2[[#This Row],[date]])</f>
        <v>2017</v>
      </c>
      <c r="AM3949" t="s">
        <v>4020</v>
      </c>
      <c r="AN3949">
        <v>129</v>
      </c>
      <c r="AO3949" t="s">
        <v>3918</v>
      </c>
      <c r="AP3949">
        <f>IF(ufc_fights_2[[#This Row],[winner]]="Red",ufc_fights_2[[#This Row],[r_fighter_id]],ufc_fights_2[[#This Row],[b_fighter_id]])</f>
        <v>878</v>
      </c>
      <c r="AQ3949" t="str">
        <f>_xlfn.XLOOKUP(ufc_fights_2[[#This Row],[winnerID]],ufc_fighters[id],ufc_fighters[fighter_name],"xxx",0,1)</f>
        <v>Tim Elliott</v>
      </c>
    </row>
    <row r="3950" spans="1:43">
      <c r="A3950">
        <v>878</v>
      </c>
      <c r="B3950">
        <v>257</v>
      </c>
      <c r="C3950">
        <f>_xlfn.XLOOKUP(ufc_fights_2[[#This Row],[r_fighter_id]],ufc_fighters[id],ufc_fighters[year],"xxx",0,1)</f>
        <v>1986</v>
      </c>
      <c r="D3950">
        <f>_xlfn.XLOOKUP(ufc_fights_2[[#This Row],[b_fighter_id]],ufc_fighters[id],ufc_fighters[year],"Prázdné",0,1)</f>
        <v>1989</v>
      </c>
      <c r="E3950" s="10">
        <f>YEAR(ufc_fights_2[[#This Row],[date]])-ufc_fights_2[[#This Row],[r_year]]</f>
        <v>34</v>
      </c>
      <c r="F3950" s="10">
        <f>YEAR(ufc_fights_2[[#This Row],[date]])-ufc_fights_2[[#This Row],[b_year]]</f>
        <v>31</v>
      </c>
      <c r="G3950">
        <v>0</v>
      </c>
      <c r="H3950">
        <v>0</v>
      </c>
      <c r="I3950">
        <v>0.39639999999999997</v>
      </c>
      <c r="J3950">
        <v>0.45079999999999998</v>
      </c>
      <c r="K3950">
        <v>0.46629999999999999</v>
      </c>
      <c r="L3950">
        <v>0.48849999999999999</v>
      </c>
      <c r="M3950">
        <v>7.6899999999999996E-2</v>
      </c>
      <c r="N3950">
        <v>0.5</v>
      </c>
      <c r="O3950">
        <v>2</v>
      </c>
      <c r="P3950">
        <v>2</v>
      </c>
      <c r="Q3950">
        <v>1</v>
      </c>
      <c r="R3950">
        <v>0</v>
      </c>
      <c r="S3950" s="2">
        <v>1.8749999999999999E-3</v>
      </c>
      <c r="T3950" s="2">
        <v>2.5462962962962961E-4</v>
      </c>
      <c r="U3950">
        <v>0.31</v>
      </c>
      <c r="V3950">
        <v>0.40210000000000001</v>
      </c>
      <c r="W3950">
        <v>0.4</v>
      </c>
      <c r="X3950">
        <v>0.68969999999999998</v>
      </c>
      <c r="Y3950">
        <v>1</v>
      </c>
      <c r="Z3950">
        <v>0.3165</v>
      </c>
      <c r="AA3950">
        <v>0.43930000000000002</v>
      </c>
      <c r="AB3950">
        <v>0.7</v>
      </c>
      <c r="AC3950">
        <v>0.5333</v>
      </c>
      <c r="AD3950">
        <v>0.9</v>
      </c>
      <c r="AE3950">
        <v>0</v>
      </c>
      <c r="AF3950" t="s">
        <v>3915</v>
      </c>
      <c r="AG3950" s="2">
        <v>3.472222222222222E-3</v>
      </c>
      <c r="AH3950" t="s">
        <v>3911</v>
      </c>
      <c r="AI3950">
        <v>3</v>
      </c>
      <c r="AJ3950" t="s">
        <v>3931</v>
      </c>
      <c r="AK3950" s="3">
        <v>44027</v>
      </c>
      <c r="AL3950" s="10">
        <f>YEAR(ufc_fights_2[[#This Row],[date]])</f>
        <v>2020</v>
      </c>
      <c r="AM3950" t="s">
        <v>4020</v>
      </c>
      <c r="AN3950">
        <v>5</v>
      </c>
      <c r="AO3950" t="s">
        <v>3913</v>
      </c>
      <c r="AP3950">
        <f>IF(ufc_fights_2[[#This Row],[winner]]="Red",ufc_fights_2[[#This Row],[r_fighter_id]],ufc_fights_2[[#This Row],[b_fighter_id]])</f>
        <v>878</v>
      </c>
      <c r="AQ3950" t="str">
        <f>_xlfn.XLOOKUP(ufc_fights_2[[#This Row],[winnerID]],ufc_fighters[id],ufc_fighters[fighter_name],"xxx",0,1)</f>
        <v>Tim Elliott</v>
      </c>
    </row>
    <row r="3951" spans="1:43">
      <c r="A3951">
        <v>247</v>
      </c>
      <c r="B3951">
        <v>1932</v>
      </c>
      <c r="C3951">
        <f>_xlfn.XLOOKUP(ufc_fights_2[[#This Row],[r_fighter_id]],ufc_fighters[id],ufc_fighters[year],"xxx",0,1)</f>
        <v>1984</v>
      </c>
      <c r="D3951">
        <f>_xlfn.XLOOKUP(ufc_fights_2[[#This Row],[b_fighter_id]],ufc_fighters[id],ufc_fighters[year],"Prázdné",0,1)</f>
        <v>1983</v>
      </c>
      <c r="E3951" s="10">
        <f>YEAR(ufc_fights_2[[#This Row],[date]])-ufc_fights_2[[#This Row],[r_year]]</f>
        <v>32</v>
      </c>
      <c r="F3951" s="10">
        <f>YEAR(ufc_fights_2[[#This Row],[date]])-ufc_fights_2[[#This Row],[b_year]]</f>
        <v>33</v>
      </c>
      <c r="G3951">
        <v>0</v>
      </c>
      <c r="H3951">
        <v>0</v>
      </c>
      <c r="I3951">
        <v>0.33500000000000002</v>
      </c>
      <c r="J3951">
        <v>0.41670000000000001</v>
      </c>
      <c r="K3951">
        <v>0.38319999999999999</v>
      </c>
      <c r="L3951">
        <v>0.43430000000000002</v>
      </c>
      <c r="M3951">
        <v>0</v>
      </c>
      <c r="N3951">
        <v>0.21049999999999999</v>
      </c>
      <c r="O3951">
        <v>0</v>
      </c>
      <c r="P3951">
        <v>0</v>
      </c>
      <c r="Q3951">
        <v>0</v>
      </c>
      <c r="R3951">
        <v>0</v>
      </c>
      <c r="S3951" s="2">
        <v>4.0509259259259258E-4</v>
      </c>
      <c r="T3951" s="2">
        <v>9.1435185185185185E-4</v>
      </c>
      <c r="U3951">
        <v>0.2727</v>
      </c>
      <c r="V3951">
        <v>0.30380000000000001</v>
      </c>
      <c r="W3951">
        <v>0.63329999999999997</v>
      </c>
      <c r="X3951">
        <v>1</v>
      </c>
      <c r="Y3951">
        <v>1</v>
      </c>
      <c r="Z3951">
        <v>0.27539999999999998</v>
      </c>
      <c r="AA3951">
        <v>0.38369999999999999</v>
      </c>
      <c r="AB3951">
        <v>0.6552</v>
      </c>
      <c r="AC3951">
        <v>0.7</v>
      </c>
      <c r="AD3951">
        <v>1</v>
      </c>
      <c r="AE3951">
        <v>0</v>
      </c>
      <c r="AF3951" t="s">
        <v>3915</v>
      </c>
      <c r="AG3951" s="2">
        <v>3.472222222222222E-3</v>
      </c>
      <c r="AH3951" t="s">
        <v>3911</v>
      </c>
      <c r="AI3951">
        <v>3</v>
      </c>
      <c r="AJ3951" t="s">
        <v>3925</v>
      </c>
      <c r="AK3951" s="3">
        <v>42406</v>
      </c>
      <c r="AL3951" s="10">
        <f>YEAR(ufc_fights_2[[#This Row],[date]])</f>
        <v>2016</v>
      </c>
      <c r="AM3951" t="s">
        <v>4020</v>
      </c>
      <c r="AN3951">
        <v>1</v>
      </c>
      <c r="AO3951" t="s">
        <v>3913</v>
      </c>
      <c r="AP3951">
        <f>IF(ufc_fights_2[[#This Row],[winner]]="Red",ufc_fights_2[[#This Row],[r_fighter_id]],ufc_fights_2[[#This Row],[b_fighter_id]])</f>
        <v>247</v>
      </c>
      <c r="AQ3951" t="str">
        <f>_xlfn.XLOOKUP(ufc_fights_2[[#This Row],[winnerID]],ufc_fighters[id],ufc_fighters[fighter_name],"xxx",0,1)</f>
        <v>Joseph Benavidez</v>
      </c>
    </row>
    <row r="3952" spans="1:43">
      <c r="A3952">
        <v>793</v>
      </c>
      <c r="B3952">
        <v>1932</v>
      </c>
      <c r="C3952">
        <f>_xlfn.XLOOKUP(ufc_fights_2[[#This Row],[r_fighter_id]],ufc_fighters[id],ufc_fighters[year],"xxx",0,1)</f>
        <v>1984</v>
      </c>
      <c r="D3952">
        <f>_xlfn.XLOOKUP(ufc_fights_2[[#This Row],[b_fighter_id]],ufc_fighters[id],ufc_fighters[year],"Prázdné",0,1)</f>
        <v>1983</v>
      </c>
      <c r="E3952" s="10">
        <f>YEAR(ufc_fights_2[[#This Row],[date]])-ufc_fights_2[[#This Row],[r_year]]</f>
        <v>31</v>
      </c>
      <c r="F3952" s="10">
        <f>YEAR(ufc_fights_2[[#This Row],[date]])-ufc_fights_2[[#This Row],[b_year]]</f>
        <v>32</v>
      </c>
      <c r="G3952">
        <v>0</v>
      </c>
      <c r="H3952">
        <v>0</v>
      </c>
      <c r="I3952">
        <v>0.31630000000000003</v>
      </c>
      <c r="J3952">
        <v>0.43530000000000002</v>
      </c>
      <c r="K3952">
        <v>0.32319999999999999</v>
      </c>
      <c r="L3952">
        <v>0.44829999999999998</v>
      </c>
      <c r="M3952">
        <v>0.66669999999999996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4.3981481481481481E-4</v>
      </c>
      <c r="T3952" s="2">
        <v>1.0416666666666667E-4</v>
      </c>
      <c r="U3952">
        <v>0.1711</v>
      </c>
      <c r="V3952">
        <v>0.25</v>
      </c>
      <c r="W3952">
        <v>0.78569999999999995</v>
      </c>
      <c r="X3952">
        <v>0.875</v>
      </c>
      <c r="Y3952">
        <v>0.82350000000000001</v>
      </c>
      <c r="Z3952">
        <v>0.24679999999999999</v>
      </c>
      <c r="AA3952">
        <v>0.40260000000000001</v>
      </c>
      <c r="AB3952">
        <v>0.6</v>
      </c>
      <c r="AC3952">
        <v>0.75</v>
      </c>
      <c r="AD3952">
        <v>0</v>
      </c>
      <c r="AE3952">
        <v>0</v>
      </c>
      <c r="AF3952" t="s">
        <v>3915</v>
      </c>
      <c r="AG3952" s="2">
        <v>3.472222222222222E-3</v>
      </c>
      <c r="AH3952" t="s">
        <v>3911</v>
      </c>
      <c r="AI3952">
        <v>3</v>
      </c>
      <c r="AJ3952" t="s">
        <v>3914</v>
      </c>
      <c r="AK3952" s="3">
        <v>42147</v>
      </c>
      <c r="AL3952" s="10">
        <f>YEAR(ufc_fights_2[[#This Row],[date]])</f>
        <v>2015</v>
      </c>
      <c r="AM3952" t="s">
        <v>4020</v>
      </c>
      <c r="AN3952">
        <v>1</v>
      </c>
      <c r="AO3952" t="s">
        <v>3913</v>
      </c>
      <c r="AP3952">
        <f>IF(ufc_fights_2[[#This Row],[winner]]="Red",ufc_fights_2[[#This Row],[r_fighter_id]],ufc_fights_2[[#This Row],[b_fighter_id]])</f>
        <v>793</v>
      </c>
      <c r="AQ3952" t="str">
        <f>_xlfn.XLOOKUP(ufc_fights_2[[#This Row],[winnerID]],ufc_fighters[id],ufc_fighters[fighter_name],"xxx",0,1)</f>
        <v>John Dodson</v>
      </c>
    </row>
    <row r="3953" spans="1:43">
      <c r="A3953">
        <v>793</v>
      </c>
      <c r="B3953">
        <v>2165</v>
      </c>
      <c r="C3953">
        <f>_xlfn.XLOOKUP(ufc_fights_2[[#This Row],[r_fighter_id]],ufc_fighters[id],ufc_fighters[year],"xxx",0,1)</f>
        <v>1984</v>
      </c>
      <c r="D3953">
        <f>_xlfn.XLOOKUP(ufc_fights_2[[#This Row],[b_fighter_id]],ufc_fighters[id],ufc_fighters[year],"Prázdné",0,1)</f>
        <v>1987</v>
      </c>
      <c r="E3953" s="10">
        <f>YEAR(ufc_fights_2[[#This Row],[date]])-ufc_fights_2[[#This Row],[r_year]]</f>
        <v>29</v>
      </c>
      <c r="F3953" s="10">
        <f>YEAR(ufc_fights_2[[#This Row],[date]])-ufc_fights_2[[#This Row],[b_year]]</f>
        <v>26</v>
      </c>
      <c r="G3953">
        <v>2</v>
      </c>
      <c r="H3953">
        <v>0</v>
      </c>
      <c r="I3953">
        <v>0.49120000000000003</v>
      </c>
      <c r="J3953">
        <v>0.27029999999999998</v>
      </c>
      <c r="K3953">
        <v>0.5</v>
      </c>
      <c r="L3953">
        <v>0.27029999999999998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2.4305555555555555E-4</v>
      </c>
      <c r="T3953" s="2">
        <v>0</v>
      </c>
      <c r="U3953">
        <v>0.43480000000000002</v>
      </c>
      <c r="V3953">
        <v>0.2258</v>
      </c>
      <c r="W3953">
        <v>0.85709999999999997</v>
      </c>
      <c r="X3953">
        <v>0.5</v>
      </c>
      <c r="Y3953">
        <v>0.6</v>
      </c>
      <c r="Z3953">
        <v>0.37209999999999999</v>
      </c>
      <c r="AA3953">
        <v>0.27779999999999999</v>
      </c>
      <c r="AB3953">
        <v>0.83330000000000004</v>
      </c>
      <c r="AC3953">
        <v>0</v>
      </c>
      <c r="AD3953">
        <v>1</v>
      </c>
      <c r="AE3953">
        <v>0</v>
      </c>
      <c r="AF3953" t="s">
        <v>3910</v>
      </c>
      <c r="AG3953" s="2">
        <v>2.9282407407407408E-3</v>
      </c>
      <c r="AH3953" t="s">
        <v>3911</v>
      </c>
      <c r="AI3953">
        <v>3</v>
      </c>
      <c r="AJ3953" t="s">
        <v>3923</v>
      </c>
      <c r="AK3953" s="3">
        <v>41566</v>
      </c>
      <c r="AL3953" s="10">
        <f>YEAR(ufc_fights_2[[#This Row],[date]])</f>
        <v>2013</v>
      </c>
      <c r="AM3953" t="s">
        <v>4020</v>
      </c>
      <c r="AN3953">
        <v>3</v>
      </c>
      <c r="AO3953" t="s">
        <v>3913</v>
      </c>
      <c r="AP3953">
        <f>IF(ufc_fights_2[[#This Row],[winner]]="Red",ufc_fights_2[[#This Row],[r_fighter_id]],ufc_fights_2[[#This Row],[b_fighter_id]])</f>
        <v>793</v>
      </c>
      <c r="AQ3953" t="str">
        <f>_xlfn.XLOOKUP(ufc_fights_2[[#This Row],[winnerID]],ufc_fighters[id],ufc_fighters[fighter_name],"xxx",0,1)</f>
        <v>John Dodson</v>
      </c>
    </row>
    <row r="3954" spans="1:43">
      <c r="A3954">
        <v>793</v>
      </c>
      <c r="B3954">
        <v>996</v>
      </c>
      <c r="C3954">
        <f>_xlfn.XLOOKUP(ufc_fights_2[[#This Row],[r_fighter_id]],ufc_fighters[id],ufc_fighters[year],"xxx",0,1)</f>
        <v>1984</v>
      </c>
      <c r="D3954">
        <f>_xlfn.XLOOKUP(ufc_fights_2[[#This Row],[b_fighter_id]],ufc_fighters[id],ufc_fighters[year],"Prázdné",0,1)</f>
        <v>1985</v>
      </c>
      <c r="E3954" s="10">
        <f>YEAR(ufc_fights_2[[#This Row],[date]])-ufc_fights_2[[#This Row],[r_year]]</f>
        <v>28</v>
      </c>
      <c r="F3954" s="10">
        <f>YEAR(ufc_fights_2[[#This Row],[date]])-ufc_fights_2[[#This Row],[b_year]]</f>
        <v>27</v>
      </c>
      <c r="G3954">
        <v>2</v>
      </c>
      <c r="H3954">
        <v>0</v>
      </c>
      <c r="I3954">
        <v>0.29459999999999997</v>
      </c>
      <c r="J3954">
        <v>0.2432</v>
      </c>
      <c r="K3954">
        <v>0.313</v>
      </c>
      <c r="L3954">
        <v>0.2432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2.0833333333333335E-4</v>
      </c>
      <c r="T3954" s="2">
        <v>0</v>
      </c>
      <c r="U3954">
        <v>0.21510000000000001</v>
      </c>
      <c r="V3954">
        <v>0.22220000000000001</v>
      </c>
      <c r="W3954">
        <v>0.57140000000000002</v>
      </c>
      <c r="X3954">
        <v>1</v>
      </c>
      <c r="Y3954">
        <v>0</v>
      </c>
      <c r="Z3954">
        <v>0.22550000000000001</v>
      </c>
      <c r="AA3954">
        <v>0.2432</v>
      </c>
      <c r="AB3954">
        <v>0</v>
      </c>
      <c r="AC3954">
        <v>0</v>
      </c>
      <c r="AD3954">
        <v>1</v>
      </c>
      <c r="AE3954">
        <v>0</v>
      </c>
      <c r="AF3954" t="s">
        <v>3910</v>
      </c>
      <c r="AG3954" s="2">
        <v>3.1828703703703702E-3</v>
      </c>
      <c r="AH3954" t="s">
        <v>3911</v>
      </c>
      <c r="AI3954">
        <v>3</v>
      </c>
      <c r="AJ3954" t="s">
        <v>4028</v>
      </c>
      <c r="AK3954" s="3">
        <v>41187</v>
      </c>
      <c r="AL3954" s="10">
        <f>YEAR(ufc_fights_2[[#This Row],[date]])</f>
        <v>2012</v>
      </c>
      <c r="AM3954" t="s">
        <v>4020</v>
      </c>
      <c r="AN3954">
        <v>42</v>
      </c>
      <c r="AO3954" t="s">
        <v>3913</v>
      </c>
      <c r="AP3954">
        <f>IF(ufc_fights_2[[#This Row],[winner]]="Red",ufc_fights_2[[#This Row],[r_fighter_id]],ufc_fights_2[[#This Row],[b_fighter_id]])</f>
        <v>793</v>
      </c>
      <c r="AQ3954" t="str">
        <f>_xlfn.XLOOKUP(ufc_fights_2[[#This Row],[winnerID]],ufc_fighters[id],ufc_fighters[fighter_name],"xxx",0,1)</f>
        <v>John Dodson</v>
      </c>
    </row>
    <row r="3955" spans="1:43">
      <c r="A3955">
        <v>1527</v>
      </c>
      <c r="B3955">
        <v>476</v>
      </c>
      <c r="C3955">
        <f>_xlfn.XLOOKUP(ufc_fights_2[[#This Row],[r_fighter_id]],ufc_fighters[id],ufc_fighters[year],"xxx",0,1)</f>
        <v>1986</v>
      </c>
      <c r="D3955">
        <f>_xlfn.XLOOKUP(ufc_fights_2[[#This Row],[b_fighter_id]],ufc_fighters[id],ufc_fighters[year],"Prázdné",0,1)</f>
        <v>1981</v>
      </c>
      <c r="E3955" s="10">
        <f>YEAR(ufc_fights_2[[#This Row],[date]])-ufc_fights_2[[#This Row],[r_year]]</f>
        <v>28</v>
      </c>
      <c r="F3955" s="10">
        <f>YEAR(ufc_fights_2[[#This Row],[date]])-ufc_fights_2[[#This Row],[b_year]]</f>
        <v>33</v>
      </c>
      <c r="G3955">
        <v>0</v>
      </c>
      <c r="H3955">
        <v>0</v>
      </c>
      <c r="I3955">
        <v>0.62790000000000001</v>
      </c>
      <c r="J3955">
        <v>0.22220000000000001</v>
      </c>
      <c r="K3955">
        <v>0.71209999999999996</v>
      </c>
      <c r="L3955">
        <v>0.37140000000000001</v>
      </c>
      <c r="M3955">
        <v>1</v>
      </c>
      <c r="N3955">
        <v>0</v>
      </c>
      <c r="O3955">
        <v>2</v>
      </c>
      <c r="P3955">
        <v>0</v>
      </c>
      <c r="Q3955">
        <v>0</v>
      </c>
      <c r="R3955">
        <v>0</v>
      </c>
      <c r="S3955" s="2">
        <v>3.2870370370370371E-3</v>
      </c>
      <c r="T3955" s="2">
        <v>3.4722222222222222E-5</v>
      </c>
      <c r="U3955">
        <v>0.5</v>
      </c>
      <c r="V3955">
        <v>5.2600000000000001E-2</v>
      </c>
      <c r="W3955">
        <v>0.86670000000000003</v>
      </c>
      <c r="X3955">
        <v>0.5</v>
      </c>
      <c r="Y3955">
        <v>0.6</v>
      </c>
      <c r="Z3955">
        <v>0.38890000000000002</v>
      </c>
      <c r="AA3955">
        <v>0.16</v>
      </c>
      <c r="AB3955">
        <v>0.90910000000000002</v>
      </c>
      <c r="AC3955">
        <v>1</v>
      </c>
      <c r="AD3955">
        <v>0.71430000000000005</v>
      </c>
      <c r="AE3955">
        <v>0</v>
      </c>
      <c r="AF3955" t="s">
        <v>3933</v>
      </c>
      <c r="AG3955" s="2">
        <v>1.724537037037037E-3</v>
      </c>
      <c r="AH3955" t="s">
        <v>3927</v>
      </c>
      <c r="AI3955">
        <v>5</v>
      </c>
      <c r="AJ3955" t="s">
        <v>3914</v>
      </c>
      <c r="AK3955" s="3">
        <v>41909</v>
      </c>
      <c r="AL3955" s="10">
        <f>YEAR(ufc_fights_2[[#This Row],[date]])</f>
        <v>2014</v>
      </c>
      <c r="AM3955" t="s">
        <v>4020</v>
      </c>
      <c r="AN3955">
        <v>1</v>
      </c>
      <c r="AO3955" t="s">
        <v>3913</v>
      </c>
      <c r="AP3955">
        <f>IF(ufc_fights_2[[#This Row],[winner]]="Red",ufc_fights_2[[#This Row],[r_fighter_id]],ufc_fights_2[[#This Row],[b_fighter_id]])</f>
        <v>1527</v>
      </c>
      <c r="AQ3955" t="str">
        <f>_xlfn.XLOOKUP(ufc_fights_2[[#This Row],[winnerID]],ufc_fighters[id],ufc_fighters[fighter_name],"xxx",0,1)</f>
        <v>Demetrious Johnson</v>
      </c>
    </row>
    <row r="3956" spans="1:43">
      <c r="A3956">
        <v>1527</v>
      </c>
      <c r="B3956">
        <v>793</v>
      </c>
      <c r="C3956">
        <f>_xlfn.XLOOKUP(ufc_fights_2[[#This Row],[r_fighter_id]],ufc_fighters[id],ufc_fighters[year],"xxx",0,1)</f>
        <v>1986</v>
      </c>
      <c r="D3956">
        <f>_xlfn.XLOOKUP(ufc_fights_2[[#This Row],[b_fighter_id]],ufc_fighters[id],ufc_fighters[year],"Prázdné",0,1)</f>
        <v>1984</v>
      </c>
      <c r="E3956" s="10">
        <f>YEAR(ufc_fights_2[[#This Row],[date]])-ufc_fights_2[[#This Row],[r_year]]</f>
        <v>27</v>
      </c>
      <c r="F3956" s="10">
        <f>YEAR(ufc_fights_2[[#This Row],[date]])-ufc_fights_2[[#This Row],[b_year]]</f>
        <v>29</v>
      </c>
      <c r="G3956">
        <v>0</v>
      </c>
      <c r="H3956">
        <v>1</v>
      </c>
      <c r="I3956">
        <v>0.51419999999999999</v>
      </c>
      <c r="J3956">
        <v>0.3654</v>
      </c>
      <c r="K3956">
        <v>0.59740000000000004</v>
      </c>
      <c r="L3956">
        <v>0.41760000000000003</v>
      </c>
      <c r="M3956">
        <v>0.33329999999999999</v>
      </c>
      <c r="N3956">
        <v>0.25</v>
      </c>
      <c r="O3956">
        <v>0</v>
      </c>
      <c r="P3956">
        <v>0</v>
      </c>
      <c r="Q3956">
        <v>0</v>
      </c>
      <c r="R3956">
        <v>0</v>
      </c>
      <c r="S3956" s="2">
        <v>3.9930555555555552E-3</v>
      </c>
      <c r="T3956" s="2">
        <v>1.7824074074074075E-3</v>
      </c>
      <c r="U3956">
        <v>0.45450000000000002</v>
      </c>
      <c r="V3956">
        <v>0.22939999999999999</v>
      </c>
      <c r="W3956">
        <v>0.65910000000000002</v>
      </c>
      <c r="X3956">
        <v>0.57140000000000002</v>
      </c>
      <c r="Y3956">
        <v>0.75</v>
      </c>
      <c r="Z3956">
        <v>0.32279999999999998</v>
      </c>
      <c r="AA3956">
        <v>0.30080000000000001</v>
      </c>
      <c r="AB3956">
        <v>0.86899999999999999</v>
      </c>
      <c r="AC3956">
        <v>0.72729999999999995</v>
      </c>
      <c r="AD3956">
        <v>0.6</v>
      </c>
      <c r="AE3956">
        <v>1</v>
      </c>
      <c r="AF3956" t="s">
        <v>3915</v>
      </c>
      <c r="AG3956" s="2">
        <v>3.472222222222222E-3</v>
      </c>
      <c r="AH3956" t="s">
        <v>3927</v>
      </c>
      <c r="AI3956">
        <v>5</v>
      </c>
      <c r="AJ3956" t="s">
        <v>3925</v>
      </c>
      <c r="AK3956" s="3">
        <v>41300</v>
      </c>
      <c r="AL3956" s="10">
        <f>YEAR(ufc_fights_2[[#This Row],[date]])</f>
        <v>2013</v>
      </c>
      <c r="AM3956" t="s">
        <v>4020</v>
      </c>
      <c r="AN3956">
        <v>8</v>
      </c>
      <c r="AO3956" t="s">
        <v>3913</v>
      </c>
      <c r="AP3956">
        <f>IF(ufc_fights_2[[#This Row],[winner]]="Red",ufc_fights_2[[#This Row],[r_fighter_id]],ufc_fights_2[[#This Row],[b_fighter_id]])</f>
        <v>1527</v>
      </c>
      <c r="AQ3956" t="str">
        <f>_xlfn.XLOOKUP(ufc_fights_2[[#This Row],[winnerID]],ufc_fighters[id],ufc_fighters[fighter_name],"xxx",0,1)</f>
        <v>Demetrious Johnson</v>
      </c>
    </row>
    <row r="3957" spans="1:43">
      <c r="A3957">
        <v>793</v>
      </c>
      <c r="B3957">
        <v>2182</v>
      </c>
      <c r="C3957">
        <f>_xlfn.XLOOKUP(ufc_fights_2[[#This Row],[r_fighter_id]],ufc_fighters[id],ufc_fighters[year],"xxx",0,1)</f>
        <v>1984</v>
      </c>
      <c r="D3957">
        <f>_xlfn.XLOOKUP(ufc_fights_2[[#This Row],[b_fighter_id]],ufc_fighters[id],ufc_fighters[year],"Prázdné",0,1)</f>
        <v>1984</v>
      </c>
      <c r="E3957" s="10">
        <f>YEAR(ufc_fights_2[[#This Row],[date]])-ufc_fights_2[[#This Row],[r_year]]</f>
        <v>30</v>
      </c>
      <c r="F3957" s="10">
        <f>YEAR(ufc_fights_2[[#This Row],[date]])-ufc_fights_2[[#This Row],[b_year]]</f>
        <v>30</v>
      </c>
      <c r="G3957">
        <v>1</v>
      </c>
      <c r="H3957">
        <v>0</v>
      </c>
      <c r="I3957">
        <v>0.42859999999999998</v>
      </c>
      <c r="J3957">
        <v>0.14810000000000001</v>
      </c>
      <c r="K3957">
        <v>0.50619999999999998</v>
      </c>
      <c r="L3957">
        <v>0.14810000000000001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6.134259259259259E-4</v>
      </c>
      <c r="T3957" s="2">
        <v>2.3148148148148147E-5</v>
      </c>
      <c r="U3957">
        <v>0.31819999999999998</v>
      </c>
      <c r="V3957">
        <v>8.5699999999999998E-2</v>
      </c>
      <c r="W3957">
        <v>0.57140000000000002</v>
      </c>
      <c r="X3957">
        <v>1</v>
      </c>
      <c r="Y3957">
        <v>0.25</v>
      </c>
      <c r="Z3957">
        <v>0.41820000000000002</v>
      </c>
      <c r="AA3957">
        <v>0.1176</v>
      </c>
      <c r="AB3957">
        <v>0</v>
      </c>
      <c r="AC3957">
        <v>0.66669999999999996</v>
      </c>
      <c r="AD3957">
        <v>0.5</v>
      </c>
      <c r="AE3957">
        <v>0</v>
      </c>
      <c r="AF3957" t="s">
        <v>3926</v>
      </c>
      <c r="AG3957" s="2">
        <v>3.472222222222222E-3</v>
      </c>
      <c r="AH3957" t="s">
        <v>3911</v>
      </c>
      <c r="AI3957">
        <v>3</v>
      </c>
      <c r="AJ3957" t="s">
        <v>3939</v>
      </c>
      <c r="AK3957" s="3">
        <v>41797</v>
      </c>
      <c r="AL3957" s="10">
        <f>YEAR(ufc_fights_2[[#This Row],[date]])</f>
        <v>2014</v>
      </c>
      <c r="AM3957" t="s">
        <v>4020</v>
      </c>
      <c r="AN3957">
        <v>126</v>
      </c>
      <c r="AO3957" t="s">
        <v>3913</v>
      </c>
      <c r="AP3957">
        <f>IF(ufc_fights_2[[#This Row],[winner]]="Red",ufc_fights_2[[#This Row],[r_fighter_id]],ufc_fights_2[[#This Row],[b_fighter_id]])</f>
        <v>793</v>
      </c>
      <c r="AQ3957" t="str">
        <f>_xlfn.XLOOKUP(ufc_fights_2[[#This Row],[winnerID]],ufc_fighters[id],ufc_fighters[fighter_name],"xxx",0,1)</f>
        <v>John Dodson</v>
      </c>
    </row>
    <row r="3958" spans="1:43">
      <c r="A3958">
        <v>793</v>
      </c>
      <c r="B3958">
        <v>878</v>
      </c>
      <c r="C3958">
        <f>_xlfn.XLOOKUP(ufc_fights_2[[#This Row],[r_fighter_id]],ufc_fighters[id],ufc_fighters[year],"xxx",0,1)</f>
        <v>1984</v>
      </c>
      <c r="D3958">
        <f>_xlfn.XLOOKUP(ufc_fights_2[[#This Row],[b_fighter_id]],ufc_fighters[id],ufc_fighters[year],"Prázdné",0,1)</f>
        <v>1986</v>
      </c>
      <c r="E3958" s="10">
        <f>YEAR(ufc_fights_2[[#This Row],[date]])-ufc_fights_2[[#This Row],[r_year]]</f>
        <v>28</v>
      </c>
      <c r="F3958" s="10">
        <f>YEAR(ufc_fights_2[[#This Row],[date]])-ufc_fights_2[[#This Row],[b_year]]</f>
        <v>26</v>
      </c>
      <c r="G3958">
        <v>0</v>
      </c>
      <c r="H3958">
        <v>0</v>
      </c>
      <c r="I3958">
        <v>0.34329999999999999</v>
      </c>
      <c r="J3958">
        <v>0.35110000000000002</v>
      </c>
      <c r="K3958">
        <v>0.35170000000000001</v>
      </c>
      <c r="L3958">
        <v>0.35680000000000001</v>
      </c>
      <c r="M3958">
        <v>0.5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1.3888888888888889E-4</v>
      </c>
      <c r="T3958" s="2">
        <v>2.3148148148148147E-5</v>
      </c>
      <c r="U3958">
        <v>0.27</v>
      </c>
      <c r="V3958">
        <v>0.33329999999999999</v>
      </c>
      <c r="W3958">
        <v>0.70830000000000004</v>
      </c>
      <c r="X3958">
        <v>1</v>
      </c>
      <c r="Y3958">
        <v>0.8</v>
      </c>
      <c r="Z3958">
        <v>0.34510000000000002</v>
      </c>
      <c r="AA3958">
        <v>0.33</v>
      </c>
      <c r="AB3958">
        <v>0.33329999999999999</v>
      </c>
      <c r="AC3958">
        <v>0.54549999999999998</v>
      </c>
      <c r="AD3958">
        <v>0</v>
      </c>
      <c r="AE3958">
        <v>0</v>
      </c>
      <c r="AF3958" t="s">
        <v>3915</v>
      </c>
      <c r="AG3958" s="2">
        <v>3.472222222222222E-3</v>
      </c>
      <c r="AH3958" t="s">
        <v>3911</v>
      </c>
      <c r="AI3958">
        <v>3</v>
      </c>
      <c r="AJ3958" t="s">
        <v>3938</v>
      </c>
      <c r="AK3958" s="3">
        <v>41034</v>
      </c>
      <c r="AL3958" s="10">
        <f>YEAR(ufc_fights_2[[#This Row],[date]])</f>
        <v>2012</v>
      </c>
      <c r="AM3958" t="s">
        <v>4020</v>
      </c>
      <c r="AN3958">
        <v>130</v>
      </c>
      <c r="AO3958" t="s">
        <v>3913</v>
      </c>
      <c r="AP3958">
        <f>IF(ufc_fights_2[[#This Row],[winner]]="Red",ufc_fights_2[[#This Row],[r_fighter_id]],ufc_fights_2[[#This Row],[b_fighter_id]])</f>
        <v>793</v>
      </c>
      <c r="AQ3958" t="str">
        <f>_xlfn.XLOOKUP(ufc_fights_2[[#This Row],[winnerID]],ufc_fighters[id],ufc_fighters[fighter_name],"xxx",0,1)</f>
        <v>John Dodson</v>
      </c>
    </row>
    <row r="3959" spans="1:43">
      <c r="A3959">
        <v>1527</v>
      </c>
      <c r="B3959">
        <v>518</v>
      </c>
      <c r="C3959">
        <f>_xlfn.XLOOKUP(ufc_fights_2[[#This Row],[r_fighter_id]],ufc_fighters[id],ufc_fighters[year],"xxx",0,1)</f>
        <v>1986</v>
      </c>
      <c r="D3959">
        <f>_xlfn.XLOOKUP(ufc_fights_2[[#This Row],[b_fighter_id]],ufc_fighters[id],ufc_fighters[year],"Prázdné",0,1)</f>
        <v>1987</v>
      </c>
      <c r="E3959" s="10">
        <f>YEAR(ufc_fights_2[[#This Row],[date]])-ufc_fights_2[[#This Row],[r_year]]</f>
        <v>30</v>
      </c>
      <c r="F3959" s="10">
        <f>YEAR(ufc_fights_2[[#This Row],[date]])-ufc_fights_2[[#This Row],[b_year]]</f>
        <v>29</v>
      </c>
      <c r="G3959">
        <v>1</v>
      </c>
      <c r="H3959">
        <v>0</v>
      </c>
      <c r="I3959">
        <v>0.63639999999999997</v>
      </c>
      <c r="J3959">
        <v>0.35289999999999999</v>
      </c>
      <c r="K3959">
        <v>0.74470000000000003</v>
      </c>
      <c r="L3959">
        <v>0.42109999999999997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 s="2">
        <v>1.8518518518518518E-4</v>
      </c>
      <c r="T3959" s="2">
        <v>3.8194444444444446E-4</v>
      </c>
      <c r="U3959">
        <v>0.52629999999999999</v>
      </c>
      <c r="V3959">
        <v>0.1429</v>
      </c>
      <c r="W3959">
        <v>0.81820000000000004</v>
      </c>
      <c r="X3959">
        <v>0.66669999999999996</v>
      </c>
      <c r="Y3959">
        <v>0.4</v>
      </c>
      <c r="Z3959">
        <v>0.42859999999999998</v>
      </c>
      <c r="AA3959">
        <v>0.22220000000000001</v>
      </c>
      <c r="AB3959">
        <v>0.88239999999999996</v>
      </c>
      <c r="AC3959">
        <v>0.5</v>
      </c>
      <c r="AD3959">
        <v>0</v>
      </c>
      <c r="AE3959">
        <v>0</v>
      </c>
      <c r="AF3959" t="s">
        <v>3910</v>
      </c>
      <c r="AG3959" s="2">
        <v>1.9560185185185184E-3</v>
      </c>
      <c r="AH3959" t="s">
        <v>3927</v>
      </c>
      <c r="AI3959">
        <v>5</v>
      </c>
      <c r="AJ3959" t="s">
        <v>3925</v>
      </c>
      <c r="AK3959" s="3">
        <v>42483</v>
      </c>
      <c r="AL3959" s="10">
        <f>YEAR(ufc_fights_2[[#This Row],[date]])</f>
        <v>2016</v>
      </c>
      <c r="AM3959" t="s">
        <v>4020</v>
      </c>
      <c r="AN3959">
        <v>1</v>
      </c>
      <c r="AO3959" t="s">
        <v>3913</v>
      </c>
      <c r="AP3959">
        <f>IF(ufc_fights_2[[#This Row],[winner]]="Red",ufc_fights_2[[#This Row],[r_fighter_id]],ufc_fights_2[[#This Row],[b_fighter_id]])</f>
        <v>1527</v>
      </c>
      <c r="AQ3959" t="str">
        <f>_xlfn.XLOOKUP(ufc_fights_2[[#This Row],[winnerID]],ufc_fighters[id],ufc_fighters[fighter_name],"xxx",0,1)</f>
        <v>Demetrious Johnson</v>
      </c>
    </row>
    <row r="3960" spans="1:43">
      <c r="A3960">
        <v>878</v>
      </c>
      <c r="B3960">
        <v>179</v>
      </c>
      <c r="C3960">
        <f>_xlfn.XLOOKUP(ufc_fights_2[[#This Row],[r_fighter_id]],ufc_fighters[id],ufc_fighters[year],"xxx",0,1)</f>
        <v>1986</v>
      </c>
      <c r="D3960">
        <f>_xlfn.XLOOKUP(ufc_fights_2[[#This Row],[b_fighter_id]],ufc_fighters[id],ufc_fighters[year],"Prázdné",0,1)</f>
        <v>1985</v>
      </c>
      <c r="E3960" s="10">
        <f>YEAR(ufc_fights_2[[#This Row],[date]])-ufc_fights_2[[#This Row],[r_year]]</f>
        <v>27</v>
      </c>
      <c r="F3960" s="10">
        <f>YEAR(ufc_fights_2[[#This Row],[date]])-ufc_fights_2[[#This Row],[b_year]]</f>
        <v>28</v>
      </c>
      <c r="G3960">
        <v>0</v>
      </c>
      <c r="H3960">
        <v>0</v>
      </c>
      <c r="I3960">
        <v>0.30380000000000001</v>
      </c>
      <c r="J3960">
        <v>0.28670000000000001</v>
      </c>
      <c r="K3960">
        <v>0.38300000000000001</v>
      </c>
      <c r="L3960">
        <v>0.28670000000000001</v>
      </c>
      <c r="M3960">
        <v>0.5</v>
      </c>
      <c r="N3960">
        <v>0.25</v>
      </c>
      <c r="O3960">
        <v>1</v>
      </c>
      <c r="P3960">
        <v>0</v>
      </c>
      <c r="Q3960">
        <v>0</v>
      </c>
      <c r="R3960">
        <v>0</v>
      </c>
      <c r="S3960" s="2">
        <v>7.6388888888888893E-4</v>
      </c>
      <c r="T3960" s="2">
        <v>3.9351851851851852E-4</v>
      </c>
      <c r="U3960">
        <v>0.2205</v>
      </c>
      <c r="V3960">
        <v>0.24640000000000001</v>
      </c>
      <c r="W3960">
        <v>0.45450000000000002</v>
      </c>
      <c r="X3960">
        <v>0.75</v>
      </c>
      <c r="Y3960">
        <v>1</v>
      </c>
      <c r="Z3960">
        <v>0.27889999999999998</v>
      </c>
      <c r="AA3960">
        <v>0.27539999999999998</v>
      </c>
      <c r="AB3960">
        <v>0.71430000000000005</v>
      </c>
      <c r="AC3960">
        <v>0.4</v>
      </c>
      <c r="AD3960">
        <v>0.5</v>
      </c>
      <c r="AE3960">
        <v>0.5</v>
      </c>
      <c r="AF3960" t="s">
        <v>3915</v>
      </c>
      <c r="AG3960" s="2">
        <v>3.472222222222222E-3</v>
      </c>
      <c r="AH3960" t="s">
        <v>3911</v>
      </c>
      <c r="AI3960">
        <v>3</v>
      </c>
      <c r="AJ3960" t="s">
        <v>3985</v>
      </c>
      <c r="AK3960" s="3">
        <v>41594</v>
      </c>
      <c r="AL3960" s="10">
        <f>YEAR(ufc_fights_2[[#This Row],[date]])</f>
        <v>2013</v>
      </c>
      <c r="AM3960" t="s">
        <v>4020</v>
      </c>
      <c r="AN3960">
        <v>1</v>
      </c>
      <c r="AO3960" t="s">
        <v>3918</v>
      </c>
      <c r="AP3960">
        <f>IF(ufc_fights_2[[#This Row],[winner]]="Red",ufc_fights_2[[#This Row],[r_fighter_id]],ufc_fights_2[[#This Row],[b_fighter_id]])</f>
        <v>179</v>
      </c>
      <c r="AQ3960" t="str">
        <f>_xlfn.XLOOKUP(ufc_fights_2[[#This Row],[winnerID]],ufc_fighters[id],ufc_fighters[fighter_name],"xxx",0,1)</f>
        <v>Ali Bagautinov</v>
      </c>
    </row>
    <row r="3961" spans="1:43">
      <c r="A3961">
        <v>1834</v>
      </c>
      <c r="B3961">
        <v>179</v>
      </c>
      <c r="C3961">
        <f>_xlfn.XLOOKUP(ufc_fights_2[[#This Row],[r_fighter_id]],ufc_fighters[id],ufc_fighters[year],"xxx",0,1)</f>
        <v>1990</v>
      </c>
      <c r="D3961">
        <f>_xlfn.XLOOKUP(ufc_fights_2[[#This Row],[b_fighter_id]],ufc_fighters[id],ufc_fighters[year],"Prázdné",0,1)</f>
        <v>1985</v>
      </c>
      <c r="E3961" s="10">
        <f>YEAR(ufc_fights_2[[#This Row],[date]])-ufc_fights_2[[#This Row],[r_year]]</f>
        <v>24</v>
      </c>
      <c r="F3961" s="10">
        <f>YEAR(ufc_fights_2[[#This Row],[date]])-ufc_fights_2[[#This Row],[b_year]]</f>
        <v>29</v>
      </c>
      <c r="G3961">
        <v>0</v>
      </c>
      <c r="H3961">
        <v>0</v>
      </c>
      <c r="I3961">
        <v>0.5</v>
      </c>
      <c r="J3961">
        <v>0.53259999999999996</v>
      </c>
      <c r="K3961">
        <v>0.64200000000000002</v>
      </c>
      <c r="L3961">
        <v>0.64659999999999995</v>
      </c>
      <c r="M3961">
        <v>0</v>
      </c>
      <c r="N3961">
        <v>0.5</v>
      </c>
      <c r="O3961">
        <v>2</v>
      </c>
      <c r="P3961">
        <v>1</v>
      </c>
      <c r="Q3961">
        <v>0</v>
      </c>
      <c r="R3961">
        <v>0</v>
      </c>
      <c r="S3961" s="2">
        <v>2.4305555555555555E-4</v>
      </c>
      <c r="T3961" s="2">
        <v>5.1041666666666666E-3</v>
      </c>
      <c r="U3961">
        <v>0.1923</v>
      </c>
      <c r="V3961">
        <v>0.41670000000000001</v>
      </c>
      <c r="W3961">
        <v>0.80769999999999997</v>
      </c>
      <c r="X3961">
        <v>0.5</v>
      </c>
      <c r="Y3961">
        <v>1</v>
      </c>
      <c r="Z3961">
        <v>0.34379999999999999</v>
      </c>
      <c r="AA3961">
        <v>0.42220000000000002</v>
      </c>
      <c r="AB3961">
        <v>0.66669999999999996</v>
      </c>
      <c r="AC3961">
        <v>0.70589999999999997</v>
      </c>
      <c r="AD3961">
        <v>0.85709999999999997</v>
      </c>
      <c r="AE3961">
        <v>0.6</v>
      </c>
      <c r="AF3961" t="s">
        <v>3915</v>
      </c>
      <c r="AG3961" s="2">
        <v>3.472222222222222E-3</v>
      </c>
      <c r="AH3961" t="s">
        <v>3911</v>
      </c>
      <c r="AI3961">
        <v>3</v>
      </c>
      <c r="AJ3961" t="s">
        <v>3938</v>
      </c>
      <c r="AK3961" s="3">
        <v>41671</v>
      </c>
      <c r="AL3961" s="10">
        <f>YEAR(ufc_fights_2[[#This Row],[date]])</f>
        <v>2014</v>
      </c>
      <c r="AM3961" t="s">
        <v>4020</v>
      </c>
      <c r="AN3961">
        <v>9</v>
      </c>
      <c r="AO3961" t="s">
        <v>3918</v>
      </c>
      <c r="AP3961">
        <f>IF(ufc_fights_2[[#This Row],[winner]]="Red",ufc_fights_2[[#This Row],[r_fighter_id]],ufc_fights_2[[#This Row],[b_fighter_id]])</f>
        <v>179</v>
      </c>
      <c r="AQ3961" t="str">
        <f>_xlfn.XLOOKUP(ufc_fights_2[[#This Row],[winnerID]],ufc_fighters[id],ufc_fighters[fighter_name],"xxx",0,1)</f>
        <v>Ali Bagautinov</v>
      </c>
    </row>
    <row r="3962" spans="1:43">
      <c r="A3962">
        <v>179</v>
      </c>
      <c r="B3962">
        <v>1339</v>
      </c>
      <c r="C3962">
        <f>_xlfn.XLOOKUP(ufc_fights_2[[#This Row],[r_fighter_id]],ufc_fighters[id],ufc_fighters[year],"xxx",0,1)</f>
        <v>1985</v>
      </c>
      <c r="D3962">
        <f>_xlfn.XLOOKUP(ufc_fights_2[[#This Row],[b_fighter_id]],ufc_fighters[id],ufc_fighters[year],"Prázdné",0,1)</f>
        <v>1990</v>
      </c>
      <c r="E3962" s="10">
        <f>YEAR(ufc_fights_2[[#This Row],[date]])-ufc_fights_2[[#This Row],[r_year]]</f>
        <v>31</v>
      </c>
      <c r="F3962" s="10">
        <f>YEAR(ufc_fights_2[[#This Row],[date]])-ufc_fights_2[[#This Row],[b_year]]</f>
        <v>26</v>
      </c>
      <c r="G3962">
        <v>0</v>
      </c>
      <c r="H3962">
        <v>0</v>
      </c>
      <c r="I3962">
        <v>0.7258</v>
      </c>
      <c r="J3962">
        <v>0.52</v>
      </c>
      <c r="K3962">
        <v>0.76649999999999996</v>
      </c>
      <c r="L3962">
        <v>0.76919999999999999</v>
      </c>
      <c r="M3962">
        <v>0.625</v>
      </c>
      <c r="N3962">
        <v>0.5</v>
      </c>
      <c r="O3962">
        <v>0</v>
      </c>
      <c r="P3962">
        <v>2</v>
      </c>
      <c r="Q3962">
        <v>1</v>
      </c>
      <c r="R3962">
        <v>0</v>
      </c>
      <c r="S3962" s="2">
        <v>5.8680555555555552E-3</v>
      </c>
      <c r="T3962" s="2">
        <v>6.4814814814814813E-4</v>
      </c>
      <c r="U3962">
        <v>0.62819999999999998</v>
      </c>
      <c r="V3962">
        <v>0.52</v>
      </c>
      <c r="W3962">
        <v>0.90620000000000001</v>
      </c>
      <c r="X3962">
        <v>0.85709999999999997</v>
      </c>
      <c r="Y3962">
        <v>0</v>
      </c>
      <c r="Z3962">
        <v>0.625</v>
      </c>
      <c r="AA3962">
        <v>9.0899999999999995E-2</v>
      </c>
      <c r="AB3962">
        <v>1</v>
      </c>
      <c r="AC3962">
        <v>0.71430000000000005</v>
      </c>
      <c r="AD3962">
        <v>0.8</v>
      </c>
      <c r="AE3962">
        <v>1</v>
      </c>
      <c r="AF3962" t="s">
        <v>3915</v>
      </c>
      <c r="AG3962" s="2">
        <v>3.472222222222222E-3</v>
      </c>
      <c r="AH3962" t="s">
        <v>3911</v>
      </c>
      <c r="AI3962">
        <v>3</v>
      </c>
      <c r="AJ3962" t="s">
        <v>3940</v>
      </c>
      <c r="AK3962" s="3">
        <v>42539</v>
      </c>
      <c r="AL3962" s="10">
        <f>YEAR(ufc_fights_2[[#This Row],[date]])</f>
        <v>2016</v>
      </c>
      <c r="AM3962" t="s">
        <v>4020</v>
      </c>
      <c r="AN3962">
        <v>16</v>
      </c>
      <c r="AO3962" t="s">
        <v>3913</v>
      </c>
      <c r="AP3962">
        <f>IF(ufc_fights_2[[#This Row],[winner]]="Red",ufc_fights_2[[#This Row],[r_fighter_id]],ufc_fights_2[[#This Row],[b_fighter_id]])</f>
        <v>179</v>
      </c>
      <c r="AQ3962" t="str">
        <f>_xlfn.XLOOKUP(ufc_fights_2[[#This Row],[winnerID]],ufc_fighters[id],ufc_fighters[fighter_name],"xxx",0,1)</f>
        <v>Ali Bagautinov</v>
      </c>
    </row>
    <row r="3963" spans="1:43">
      <c r="A3963">
        <v>3391</v>
      </c>
      <c r="B3963">
        <v>179</v>
      </c>
      <c r="C3963">
        <f>_xlfn.XLOOKUP(ufc_fights_2[[#This Row],[r_fighter_id]],ufc_fighters[id],ufc_fighters[year],"xxx",0,1)</f>
        <v>1979</v>
      </c>
      <c r="D3963">
        <f>_xlfn.XLOOKUP(ufc_fights_2[[#This Row],[b_fighter_id]],ufc_fighters[id],ufc_fighters[year],"Prázdné",0,1)</f>
        <v>1985</v>
      </c>
      <c r="E3963" s="10">
        <f>YEAR(ufc_fights_2[[#This Row],[date]])-ufc_fights_2[[#This Row],[r_year]]</f>
        <v>34</v>
      </c>
      <c r="F3963" s="10">
        <f>YEAR(ufc_fights_2[[#This Row],[date]])-ufc_fights_2[[#This Row],[b_year]]</f>
        <v>28</v>
      </c>
      <c r="G3963">
        <v>0</v>
      </c>
      <c r="H3963">
        <v>2</v>
      </c>
      <c r="I3963">
        <v>0.57450000000000001</v>
      </c>
      <c r="J3963">
        <v>0.55879999999999996</v>
      </c>
      <c r="K3963">
        <v>0.66180000000000005</v>
      </c>
      <c r="L3963">
        <v>0.5897</v>
      </c>
      <c r="M3963">
        <v>0</v>
      </c>
      <c r="N3963">
        <v>0.6</v>
      </c>
      <c r="O3963">
        <v>0</v>
      </c>
      <c r="P3963">
        <v>1</v>
      </c>
      <c r="Q3963">
        <v>0</v>
      </c>
      <c r="R3963">
        <v>0</v>
      </c>
      <c r="S3963" s="2">
        <v>1.8634259259259259E-3</v>
      </c>
      <c r="T3963" s="2">
        <v>2.8472222222222223E-3</v>
      </c>
      <c r="U3963">
        <v>0.42859999999999998</v>
      </c>
      <c r="V3963">
        <v>0.51790000000000003</v>
      </c>
      <c r="W3963">
        <v>0.875</v>
      </c>
      <c r="X3963">
        <v>0.72729999999999995</v>
      </c>
      <c r="Y3963">
        <v>0.8</v>
      </c>
      <c r="Z3963">
        <v>0.36670000000000003</v>
      </c>
      <c r="AA3963">
        <v>0.35289999999999999</v>
      </c>
      <c r="AB3963">
        <v>1</v>
      </c>
      <c r="AC3963">
        <v>1</v>
      </c>
      <c r="AD3963">
        <v>0.9</v>
      </c>
      <c r="AE3963">
        <v>0.70369999999999999</v>
      </c>
      <c r="AF3963" t="s">
        <v>3910</v>
      </c>
      <c r="AG3963" s="2">
        <v>2.4074074074074076E-3</v>
      </c>
      <c r="AH3963" t="s">
        <v>3911</v>
      </c>
      <c r="AI3963">
        <v>3</v>
      </c>
      <c r="AJ3963" t="s">
        <v>3939</v>
      </c>
      <c r="AK3963" s="3">
        <v>41521</v>
      </c>
      <c r="AL3963" s="10">
        <f>YEAR(ufc_fights_2[[#This Row],[date]])</f>
        <v>2013</v>
      </c>
      <c r="AM3963" t="s">
        <v>4020</v>
      </c>
      <c r="AN3963">
        <v>123</v>
      </c>
      <c r="AO3963" t="s">
        <v>3918</v>
      </c>
      <c r="AP3963">
        <f>IF(ufc_fights_2[[#This Row],[winner]]="Red",ufc_fights_2[[#This Row],[r_fighter_id]],ufc_fights_2[[#This Row],[b_fighter_id]])</f>
        <v>179</v>
      </c>
      <c r="AQ3963" t="str">
        <f>_xlfn.XLOOKUP(ufc_fights_2[[#This Row],[winnerID]],ufc_fighters[id],ufc_fighters[fighter_name],"xxx",0,1)</f>
        <v>Ali Bagautinov</v>
      </c>
    </row>
    <row r="3964" spans="1:43">
      <c r="A3964">
        <v>518</v>
      </c>
      <c r="B3964">
        <v>2524</v>
      </c>
      <c r="C3964">
        <f>_xlfn.XLOOKUP(ufc_fights_2[[#This Row],[r_fighter_id]],ufc_fighters[id],ufc_fighters[year],"xxx",0,1)</f>
        <v>1987</v>
      </c>
      <c r="D3964">
        <f>_xlfn.XLOOKUP(ufc_fights_2[[#This Row],[b_fighter_id]],ufc_fighters[id],ufc_fighters[year],"Prázdné",0,1)</f>
        <v>1993</v>
      </c>
      <c r="E3964" s="10">
        <f>YEAR(ufc_fights_2[[#This Row],[date]])-ufc_fights_2[[#This Row],[r_year]]</f>
        <v>30</v>
      </c>
      <c r="F3964" s="10">
        <f>YEAR(ufc_fights_2[[#This Row],[date]])-ufc_fights_2[[#This Row],[b_year]]</f>
        <v>24</v>
      </c>
      <c r="G3964">
        <v>0</v>
      </c>
      <c r="H3964">
        <v>0</v>
      </c>
      <c r="I3964">
        <v>0.43369999999999997</v>
      </c>
      <c r="J3964">
        <v>0.25509999999999999</v>
      </c>
      <c r="K3964">
        <v>0.57430000000000003</v>
      </c>
      <c r="L3964">
        <v>0.33929999999999999</v>
      </c>
      <c r="M3964">
        <v>0.6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6.6550925925925927E-3</v>
      </c>
      <c r="T3964" s="2">
        <v>0</v>
      </c>
      <c r="U3964">
        <v>0.29509999999999997</v>
      </c>
      <c r="V3964">
        <v>0.20880000000000001</v>
      </c>
      <c r="W3964">
        <v>0.76919999999999999</v>
      </c>
      <c r="X3964">
        <v>0.88890000000000002</v>
      </c>
      <c r="Y3964">
        <v>1</v>
      </c>
      <c r="Z3964">
        <v>0.28570000000000001</v>
      </c>
      <c r="AA3964">
        <v>0.24729999999999999</v>
      </c>
      <c r="AB3964">
        <v>1</v>
      </c>
      <c r="AC3964">
        <v>1</v>
      </c>
      <c r="AD3964">
        <v>0.70830000000000004</v>
      </c>
      <c r="AE3964">
        <v>0.25</v>
      </c>
      <c r="AF3964" t="s">
        <v>3915</v>
      </c>
      <c r="AG3964" s="2">
        <v>3.472222222222222E-3</v>
      </c>
      <c r="AH3964" t="s">
        <v>3911</v>
      </c>
      <c r="AI3964">
        <v>3</v>
      </c>
      <c r="AJ3964" t="s">
        <v>3938</v>
      </c>
      <c r="AK3964" s="3">
        <v>43071</v>
      </c>
      <c r="AL3964" s="10">
        <f>YEAR(ufc_fights_2[[#This Row],[date]])</f>
        <v>2017</v>
      </c>
      <c r="AM3964" t="s">
        <v>4020</v>
      </c>
      <c r="AN3964">
        <v>122</v>
      </c>
      <c r="AO3964" t="s">
        <v>3913</v>
      </c>
      <c r="AP3964">
        <f>IF(ufc_fights_2[[#This Row],[winner]]="Red",ufc_fights_2[[#This Row],[r_fighter_id]],ufc_fights_2[[#This Row],[b_fighter_id]])</f>
        <v>518</v>
      </c>
      <c r="AQ3964" t="str">
        <f>_xlfn.XLOOKUP(ufc_fights_2[[#This Row],[winnerID]],ufc_fighters[id],ufc_fighters[fighter_name],"xxx",0,1)</f>
        <v>Henry Cejudo</v>
      </c>
    </row>
    <row r="3965" spans="1:43">
      <c r="A3965">
        <v>996</v>
      </c>
      <c r="B3965">
        <v>518</v>
      </c>
      <c r="C3965">
        <f>_xlfn.XLOOKUP(ufc_fights_2[[#This Row],[r_fighter_id]],ufc_fighters[id],ufc_fighters[year],"xxx",0,1)</f>
        <v>1985</v>
      </c>
      <c r="D3965">
        <f>_xlfn.XLOOKUP(ufc_fights_2[[#This Row],[b_fighter_id]],ufc_fighters[id],ufc_fighters[year],"Prázdné",0,1)</f>
        <v>1987</v>
      </c>
      <c r="E3965" s="10">
        <f>YEAR(ufc_fights_2[[#This Row],[date]])-ufc_fights_2[[#This Row],[r_year]]</f>
        <v>30</v>
      </c>
      <c r="F3965" s="10">
        <f>YEAR(ufc_fights_2[[#This Row],[date]])-ufc_fights_2[[#This Row],[b_year]]</f>
        <v>28</v>
      </c>
      <c r="G3965">
        <v>0</v>
      </c>
      <c r="H3965">
        <v>0</v>
      </c>
      <c r="I3965">
        <v>0.28739999999999999</v>
      </c>
      <c r="J3965">
        <v>0.39090000000000003</v>
      </c>
      <c r="K3965">
        <v>0.38240000000000002</v>
      </c>
      <c r="L3965">
        <v>0.5071</v>
      </c>
      <c r="M3965">
        <v>0</v>
      </c>
      <c r="N3965">
        <v>0.66669999999999996</v>
      </c>
      <c r="O3965">
        <v>0</v>
      </c>
      <c r="P3965">
        <v>0</v>
      </c>
      <c r="Q3965">
        <v>0</v>
      </c>
      <c r="R3965">
        <v>0</v>
      </c>
      <c r="S3965" s="2">
        <v>0</v>
      </c>
      <c r="T3965" s="2">
        <v>8.7962962962962962E-4</v>
      </c>
      <c r="U3965">
        <v>0.18179999999999999</v>
      </c>
      <c r="V3965">
        <v>0.17460000000000001</v>
      </c>
      <c r="W3965">
        <v>0.64710000000000001</v>
      </c>
      <c r="X3965">
        <v>0.5</v>
      </c>
      <c r="Y3965">
        <v>0.25</v>
      </c>
      <c r="Z3965">
        <v>0.18310000000000001</v>
      </c>
      <c r="AA3965">
        <v>0.2029</v>
      </c>
      <c r="AB3965">
        <v>0.75</v>
      </c>
      <c r="AC3965">
        <v>0.70730000000000004</v>
      </c>
      <c r="AD3965">
        <v>0</v>
      </c>
      <c r="AE3965">
        <v>0</v>
      </c>
      <c r="AF3965" t="s">
        <v>3922</v>
      </c>
      <c r="AG3965" s="2">
        <v>3.472222222222222E-3</v>
      </c>
      <c r="AH3965" t="s">
        <v>3911</v>
      </c>
      <c r="AI3965">
        <v>3</v>
      </c>
      <c r="AJ3965" t="s">
        <v>3939</v>
      </c>
      <c r="AK3965" s="3">
        <v>42329</v>
      </c>
      <c r="AL3965" s="10">
        <f>YEAR(ufc_fights_2[[#This Row],[date]])</f>
        <v>2015</v>
      </c>
      <c r="AM3965" t="s">
        <v>4020</v>
      </c>
      <c r="AN3965">
        <v>113</v>
      </c>
      <c r="AO3965" t="s">
        <v>3918</v>
      </c>
      <c r="AP3965">
        <f>IF(ufc_fights_2[[#This Row],[winner]]="Red",ufc_fights_2[[#This Row],[r_fighter_id]],ufc_fights_2[[#This Row],[b_fighter_id]])</f>
        <v>518</v>
      </c>
      <c r="AQ3965" t="str">
        <f>_xlfn.XLOOKUP(ufc_fights_2[[#This Row],[winnerID]],ufc_fighters[id],ufc_fighters[fighter_name],"xxx",0,1)</f>
        <v>Henry Cejudo</v>
      </c>
    </row>
    <row r="3966" spans="1:43">
      <c r="A3966">
        <v>476</v>
      </c>
      <c r="B3966">
        <v>518</v>
      </c>
      <c r="C3966">
        <f>_xlfn.XLOOKUP(ufc_fights_2[[#This Row],[r_fighter_id]],ufc_fighters[id],ufc_fighters[year],"xxx",0,1)</f>
        <v>1981</v>
      </c>
      <c r="D3966">
        <f>_xlfn.XLOOKUP(ufc_fights_2[[#This Row],[b_fighter_id]],ufc_fighters[id],ufc_fighters[year],"Prázdné",0,1)</f>
        <v>1987</v>
      </c>
      <c r="E3966" s="10">
        <f>YEAR(ufc_fights_2[[#This Row],[date]])-ufc_fights_2[[#This Row],[r_year]]</f>
        <v>34</v>
      </c>
      <c r="F3966" s="10">
        <f>YEAR(ufc_fights_2[[#This Row],[date]])-ufc_fights_2[[#This Row],[b_year]]</f>
        <v>28</v>
      </c>
      <c r="G3966">
        <v>0</v>
      </c>
      <c r="H3966">
        <v>0</v>
      </c>
      <c r="I3966">
        <v>0.30990000000000001</v>
      </c>
      <c r="J3966">
        <v>0.53759999999999997</v>
      </c>
      <c r="K3966">
        <v>0.44569999999999999</v>
      </c>
      <c r="L3966">
        <v>0.68520000000000003</v>
      </c>
      <c r="M3966">
        <v>0</v>
      </c>
      <c r="N3966">
        <v>0.85709999999999997</v>
      </c>
      <c r="O3966">
        <v>0</v>
      </c>
      <c r="P3966">
        <v>1</v>
      </c>
      <c r="Q3966">
        <v>0</v>
      </c>
      <c r="R3966">
        <v>0</v>
      </c>
      <c r="S3966" s="2">
        <v>4.861111111111111E-4</v>
      </c>
      <c r="T3966" s="2">
        <v>6.5856481481481478E-3</v>
      </c>
      <c r="U3966">
        <v>0.22</v>
      </c>
      <c r="V3966">
        <v>0.4516</v>
      </c>
      <c r="W3966">
        <v>0.58819999999999995</v>
      </c>
      <c r="X3966">
        <v>0.25</v>
      </c>
      <c r="Y3966">
        <v>0.5</v>
      </c>
      <c r="Z3966">
        <v>0.2833</v>
      </c>
      <c r="AA3966">
        <v>0.3654</v>
      </c>
      <c r="AB3966">
        <v>0.45450000000000002</v>
      </c>
      <c r="AC3966">
        <v>0.70589999999999997</v>
      </c>
      <c r="AD3966">
        <v>0</v>
      </c>
      <c r="AE3966">
        <v>0.79169999999999996</v>
      </c>
      <c r="AF3966" t="s">
        <v>3915</v>
      </c>
      <c r="AG3966" s="2">
        <v>3.472222222222222E-3</v>
      </c>
      <c r="AH3966" t="s">
        <v>3911</v>
      </c>
      <c r="AI3966">
        <v>3</v>
      </c>
      <c r="AJ3966" t="s">
        <v>3914</v>
      </c>
      <c r="AK3966" s="3">
        <v>42077</v>
      </c>
      <c r="AL3966" s="10">
        <f>YEAR(ufc_fights_2[[#This Row],[date]])</f>
        <v>2015</v>
      </c>
      <c r="AM3966" t="s">
        <v>4020</v>
      </c>
      <c r="AN3966">
        <v>98</v>
      </c>
      <c r="AO3966" t="s">
        <v>3918</v>
      </c>
      <c r="AP3966">
        <f>IF(ufc_fights_2[[#This Row],[winner]]="Red",ufc_fights_2[[#This Row],[r_fighter_id]],ufc_fights_2[[#This Row],[b_fighter_id]])</f>
        <v>518</v>
      </c>
      <c r="AQ3966" t="str">
        <f>_xlfn.XLOOKUP(ufc_fights_2[[#This Row],[winnerID]],ufc_fighters[id],ufc_fighters[fighter_name],"xxx",0,1)</f>
        <v>Henry Cejudo</v>
      </c>
    </row>
    <row r="3967" spans="1:43">
      <c r="A3967">
        <v>2845</v>
      </c>
      <c r="B3967">
        <v>743</v>
      </c>
      <c r="C3967">
        <f>_xlfn.XLOOKUP(ufc_fights_2[[#This Row],[r_fighter_id]],ufc_fighters[id],ufc_fighters[year],"xxx",0,1)</f>
        <v>1990</v>
      </c>
      <c r="D3967">
        <f>_xlfn.XLOOKUP(ufc_fights_2[[#This Row],[b_fighter_id]],ufc_fighters[id],ufc_fighters[year],"Prázdné",0,1)</f>
        <v>1987</v>
      </c>
      <c r="E3967" s="10">
        <f>YEAR(ufc_fights_2[[#This Row],[date]])-ufc_fights_2[[#This Row],[r_year]]</f>
        <v>25</v>
      </c>
      <c r="F3967" s="10">
        <f>YEAR(ufc_fights_2[[#This Row],[date]])-ufc_fights_2[[#This Row],[b_year]]</f>
        <v>28</v>
      </c>
      <c r="G3967">
        <v>0</v>
      </c>
      <c r="H3967">
        <v>1</v>
      </c>
      <c r="I3967">
        <v>0.5</v>
      </c>
      <c r="J3967">
        <v>0.4259</v>
      </c>
      <c r="K3967">
        <v>0.52459999999999996</v>
      </c>
      <c r="L3967">
        <v>0.5373</v>
      </c>
      <c r="M3967">
        <v>0.66669999999999996</v>
      </c>
      <c r="N3967">
        <v>1</v>
      </c>
      <c r="O3967">
        <v>0</v>
      </c>
      <c r="P3967">
        <v>3</v>
      </c>
      <c r="Q3967">
        <v>0</v>
      </c>
      <c r="R3967">
        <v>1</v>
      </c>
      <c r="S3967" s="2">
        <v>1.5625000000000001E-3</v>
      </c>
      <c r="T3967" s="2">
        <v>3.0092592592592593E-3</v>
      </c>
      <c r="U3967">
        <v>0.375</v>
      </c>
      <c r="V3967">
        <v>0.39129999999999998</v>
      </c>
      <c r="W3967">
        <v>0.8</v>
      </c>
      <c r="X3967">
        <v>1</v>
      </c>
      <c r="Y3967">
        <v>1</v>
      </c>
      <c r="Z3967">
        <v>0.3871</v>
      </c>
      <c r="AA3967">
        <v>0.26919999999999999</v>
      </c>
      <c r="AB3967">
        <v>0.6875</v>
      </c>
      <c r="AC3967">
        <v>0.625</v>
      </c>
      <c r="AD3967">
        <v>0.57140000000000002</v>
      </c>
      <c r="AE3967">
        <v>0.55000000000000004</v>
      </c>
      <c r="AF3967" t="s">
        <v>3933</v>
      </c>
      <c r="AG3967" s="2">
        <v>2.2337962962962962E-3</v>
      </c>
      <c r="AH3967" t="s">
        <v>3911</v>
      </c>
      <c r="AI3967">
        <v>3</v>
      </c>
      <c r="AJ3967" t="s">
        <v>3979</v>
      </c>
      <c r="AK3967" s="3">
        <v>42140</v>
      </c>
      <c r="AL3967" s="10">
        <f>YEAR(ufc_fights_2[[#This Row],[date]])</f>
        <v>2015</v>
      </c>
      <c r="AM3967" t="s">
        <v>4020</v>
      </c>
      <c r="AN3967">
        <v>120</v>
      </c>
      <c r="AO3967" t="s">
        <v>3918</v>
      </c>
      <c r="AP3967">
        <f>IF(ufc_fights_2[[#This Row],[winner]]="Red",ufc_fights_2[[#This Row],[r_fighter_id]],ufc_fights_2[[#This Row],[b_fighter_id]])</f>
        <v>743</v>
      </c>
      <c r="AQ3967" t="str">
        <f>_xlfn.XLOOKUP(ufc_fights_2[[#This Row],[winnerID]],ufc_fighters[id],ufc_fighters[fighter_name],"xxx",0,1)</f>
        <v>Jon Delos Reyes</v>
      </c>
    </row>
    <row r="3968" spans="1:43">
      <c r="A3968">
        <v>2913</v>
      </c>
      <c r="B3968">
        <v>2344</v>
      </c>
      <c r="C3968">
        <f>_xlfn.XLOOKUP(ufc_fights_2[[#This Row],[r_fighter_id]],ufc_fighters[id],ufc_fighters[year],"xxx",0,1)</f>
        <v>1992</v>
      </c>
      <c r="D3968">
        <f>_xlfn.XLOOKUP(ufc_fights_2[[#This Row],[b_fighter_id]],ufc_fighters[id],ufc_fighters[year],"Prázdné",0,1)</f>
        <v>1992</v>
      </c>
      <c r="E3968" s="10">
        <f>YEAR(ufc_fights_2[[#This Row],[date]])-ufc_fights_2[[#This Row],[r_year]]</f>
        <v>26</v>
      </c>
      <c r="F3968" s="10">
        <f>YEAR(ufc_fights_2[[#This Row],[date]])-ufc_fights_2[[#This Row],[b_year]]</f>
        <v>26</v>
      </c>
      <c r="G3968">
        <v>0</v>
      </c>
      <c r="H3968">
        <v>0</v>
      </c>
      <c r="I3968">
        <v>0.36780000000000002</v>
      </c>
      <c r="J3968">
        <v>0.57520000000000004</v>
      </c>
      <c r="K3968">
        <v>0.36780000000000002</v>
      </c>
      <c r="L3968">
        <v>0.64180000000000004</v>
      </c>
      <c r="M3968">
        <v>0</v>
      </c>
      <c r="N3968">
        <v>9.0899999999999995E-2</v>
      </c>
      <c r="O3968">
        <v>0</v>
      </c>
      <c r="P3968">
        <v>0</v>
      </c>
      <c r="Q3968">
        <v>0</v>
      </c>
      <c r="R3968">
        <v>0</v>
      </c>
      <c r="S3968" s="2">
        <v>0</v>
      </c>
      <c r="T3968" s="2">
        <v>1.3888888888888889E-3</v>
      </c>
      <c r="U3968">
        <v>0.2903</v>
      </c>
      <c r="V3968">
        <v>0.4819</v>
      </c>
      <c r="W3968">
        <v>0.28570000000000001</v>
      </c>
      <c r="X3968">
        <v>0.90910000000000002</v>
      </c>
      <c r="Y3968">
        <v>0.85709999999999997</v>
      </c>
      <c r="Z3968">
        <v>0.34939999999999999</v>
      </c>
      <c r="AA3968">
        <v>0.4945</v>
      </c>
      <c r="AB3968">
        <v>1</v>
      </c>
      <c r="AC3968">
        <v>0.93330000000000002</v>
      </c>
      <c r="AD3968">
        <v>0.5</v>
      </c>
      <c r="AE3968">
        <v>0.85709999999999997</v>
      </c>
      <c r="AF3968" t="s">
        <v>3922</v>
      </c>
      <c r="AG3968" s="2">
        <v>3.472222222222222E-3</v>
      </c>
      <c r="AH3968" t="s">
        <v>3911</v>
      </c>
      <c r="AI3968">
        <v>3</v>
      </c>
      <c r="AJ3968" t="s">
        <v>4110</v>
      </c>
      <c r="AK3968" s="3">
        <v>43295</v>
      </c>
      <c r="AL3968" s="10">
        <f>YEAR(ufc_fights_2[[#This Row],[date]])</f>
        <v>2018</v>
      </c>
      <c r="AM3968" t="s">
        <v>4020</v>
      </c>
      <c r="AN3968">
        <v>17</v>
      </c>
      <c r="AO3968" t="s">
        <v>3918</v>
      </c>
      <c r="AP3968">
        <f>IF(ufc_fights_2[[#This Row],[winner]]="Red",ufc_fights_2[[#This Row],[r_fighter_id]],ufc_fights_2[[#This Row],[b_fighter_id]])</f>
        <v>2344</v>
      </c>
      <c r="AQ3968" t="str">
        <f>_xlfn.XLOOKUP(ufc_fights_2[[#This Row],[winnerID]],ufc_fighters[id],ufc_fighters[fighter_name],"xxx",0,1)</f>
        <v>Said Nurmagomedov</v>
      </c>
    </row>
    <row r="3969" spans="1:43">
      <c r="A3969">
        <v>2524</v>
      </c>
      <c r="B3969">
        <v>2195</v>
      </c>
      <c r="C3969">
        <f>_xlfn.XLOOKUP(ufc_fights_2[[#This Row],[r_fighter_id]],ufc_fighters[id],ufc_fighters[year],"xxx",0,1)</f>
        <v>1993</v>
      </c>
      <c r="D3969">
        <f>_xlfn.XLOOKUP(ufc_fights_2[[#This Row],[b_fighter_id]],ufc_fighters[id],ufc_fighters[year],"Prázdné",0,1)</f>
        <v>1993</v>
      </c>
      <c r="E3969" s="10">
        <f>YEAR(ufc_fights_2[[#This Row],[date]])-ufc_fights_2[[#This Row],[r_year]]</f>
        <v>24</v>
      </c>
      <c r="F3969" s="10">
        <f>YEAR(ufc_fights_2[[#This Row],[date]])-ufc_fights_2[[#This Row],[b_year]]</f>
        <v>24</v>
      </c>
      <c r="G3969">
        <v>0</v>
      </c>
      <c r="H3969">
        <v>0</v>
      </c>
      <c r="I3969">
        <v>0.32340000000000002</v>
      </c>
      <c r="J3969">
        <v>0.27950000000000003</v>
      </c>
      <c r="K3969">
        <v>0.34429999999999999</v>
      </c>
      <c r="L3969">
        <v>0.36270000000000002</v>
      </c>
      <c r="M3969">
        <v>0</v>
      </c>
      <c r="N3969">
        <v>0.5</v>
      </c>
      <c r="O3969">
        <v>0</v>
      </c>
      <c r="P3969">
        <v>0</v>
      </c>
      <c r="Q3969">
        <v>0</v>
      </c>
      <c r="R3969">
        <v>0</v>
      </c>
      <c r="S3969" s="2">
        <v>1.5046296296296297E-4</v>
      </c>
      <c r="T3969" s="2">
        <v>5.4166666666666669E-3</v>
      </c>
      <c r="U3969">
        <v>0.27089999999999997</v>
      </c>
      <c r="V3969">
        <v>0.2</v>
      </c>
      <c r="W3969">
        <v>0.64710000000000001</v>
      </c>
      <c r="X3969">
        <v>0.66669999999999996</v>
      </c>
      <c r="Y3969">
        <v>0.58330000000000004</v>
      </c>
      <c r="Z3969">
        <v>0.313</v>
      </c>
      <c r="AA3969">
        <v>0.25850000000000001</v>
      </c>
      <c r="AB3969">
        <v>1</v>
      </c>
      <c r="AC3969">
        <v>0.25</v>
      </c>
      <c r="AD3969">
        <v>0.66669999999999996</v>
      </c>
      <c r="AE3969">
        <v>0.6</v>
      </c>
      <c r="AF3969" t="s">
        <v>3915</v>
      </c>
      <c r="AG3969" s="2">
        <v>3.472222222222222E-3</v>
      </c>
      <c r="AH3969" t="s">
        <v>3927</v>
      </c>
      <c r="AI3969">
        <v>5</v>
      </c>
      <c r="AJ3969" t="s">
        <v>3925</v>
      </c>
      <c r="AK3969" s="3">
        <v>42952</v>
      </c>
      <c r="AL3969" s="10">
        <f>YEAR(ufc_fights_2[[#This Row],[date]])</f>
        <v>2017</v>
      </c>
      <c r="AM3969" t="s">
        <v>4020</v>
      </c>
      <c r="AN3969">
        <v>50</v>
      </c>
      <c r="AO3969" t="s">
        <v>3913</v>
      </c>
      <c r="AP3969">
        <f>IF(ufc_fights_2[[#This Row],[winner]]="Red",ufc_fights_2[[#This Row],[r_fighter_id]],ufc_fights_2[[#This Row],[b_fighter_id]])</f>
        <v>2524</v>
      </c>
      <c r="AQ3969" t="str">
        <f>_xlfn.XLOOKUP(ufc_fights_2[[#This Row],[winnerID]],ufc_fighters[id],ufc_fighters[fighter_name],"xxx",0,1)</f>
        <v>Sergio Pettis</v>
      </c>
    </row>
    <row r="3970" spans="1:43">
      <c r="A3970">
        <v>2524</v>
      </c>
      <c r="B3970">
        <v>2264</v>
      </c>
      <c r="C3970">
        <f>_xlfn.XLOOKUP(ufc_fights_2[[#This Row],[r_fighter_id]],ufc_fighters[id],ufc_fighters[year],"xxx",0,1)</f>
        <v>1993</v>
      </c>
      <c r="D3970">
        <f>_xlfn.XLOOKUP(ufc_fights_2[[#This Row],[b_fighter_id]],ufc_fighters[id],ufc_fighters[year],"Prázdné",0,1)</f>
        <v>1983</v>
      </c>
      <c r="E3970" s="10">
        <f>YEAR(ufc_fights_2[[#This Row],[date]])-ufc_fights_2[[#This Row],[r_year]]</f>
        <v>26</v>
      </c>
      <c r="F3970" s="10">
        <f>YEAR(ufc_fights_2[[#This Row],[date]])-ufc_fights_2[[#This Row],[b_year]]</f>
        <v>36</v>
      </c>
      <c r="G3970">
        <v>0</v>
      </c>
      <c r="H3970">
        <v>0</v>
      </c>
      <c r="I3970">
        <v>0.37940000000000002</v>
      </c>
      <c r="J3970">
        <v>0.23530000000000001</v>
      </c>
      <c r="K3970">
        <v>0.37940000000000002</v>
      </c>
      <c r="L3970">
        <v>0.24859999999999999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2.3148148148148147E-5</v>
      </c>
      <c r="T3970" s="2">
        <v>5.3240740740740744E-4</v>
      </c>
      <c r="U3970">
        <v>0.33929999999999999</v>
      </c>
      <c r="V3970">
        <v>0.18790000000000001</v>
      </c>
      <c r="W3970">
        <v>0.3846</v>
      </c>
      <c r="X3970">
        <v>0.9375</v>
      </c>
      <c r="Y3970">
        <v>0.83330000000000004</v>
      </c>
      <c r="Z3970">
        <v>0.36730000000000002</v>
      </c>
      <c r="AA3970">
        <v>0.23169999999999999</v>
      </c>
      <c r="AB3970">
        <v>0.71430000000000005</v>
      </c>
      <c r="AC3970">
        <v>0.33329999999999999</v>
      </c>
      <c r="AD3970">
        <v>1</v>
      </c>
      <c r="AE3970">
        <v>0</v>
      </c>
      <c r="AF3970" t="s">
        <v>3915</v>
      </c>
      <c r="AG3970" s="2">
        <v>3.472222222222222E-3</v>
      </c>
      <c r="AH3970" t="s">
        <v>3911</v>
      </c>
      <c r="AI3970">
        <v>3</v>
      </c>
      <c r="AJ3970" t="s">
        <v>3914</v>
      </c>
      <c r="AK3970" s="3">
        <v>43729</v>
      </c>
      <c r="AL3970" s="10">
        <f>YEAR(ufc_fights_2[[#This Row],[date]])</f>
        <v>2019</v>
      </c>
      <c r="AM3970" t="s">
        <v>4020</v>
      </c>
      <c r="AN3970">
        <v>50</v>
      </c>
      <c r="AO3970" t="s">
        <v>3913</v>
      </c>
      <c r="AP3970">
        <f>IF(ufc_fights_2[[#This Row],[winner]]="Red",ufc_fights_2[[#This Row],[r_fighter_id]],ufc_fights_2[[#This Row],[b_fighter_id]])</f>
        <v>2524</v>
      </c>
      <c r="AQ3970" t="str">
        <f>_xlfn.XLOOKUP(ufc_fights_2[[#This Row],[winnerID]],ufc_fighters[id],ufc_fighters[fighter_name],"xxx",0,1)</f>
        <v>Sergio Pettis</v>
      </c>
    </row>
    <row r="3971" spans="1:43">
      <c r="A3971">
        <v>2182</v>
      </c>
      <c r="B3971">
        <v>2524</v>
      </c>
      <c r="C3971">
        <f>_xlfn.XLOOKUP(ufc_fights_2[[#This Row],[r_fighter_id]],ufc_fighters[id],ufc_fighters[year],"xxx",0,1)</f>
        <v>1984</v>
      </c>
      <c r="D3971">
        <f>_xlfn.XLOOKUP(ufc_fights_2[[#This Row],[b_fighter_id]],ufc_fighters[id],ufc_fighters[year],"Prázdné",0,1)</f>
        <v>1993</v>
      </c>
      <c r="E3971" s="10">
        <f>YEAR(ufc_fights_2[[#This Row],[date]])-ufc_fights_2[[#This Row],[r_year]]</f>
        <v>33</v>
      </c>
      <c r="F3971" s="10">
        <f>YEAR(ufc_fights_2[[#This Row],[date]])-ufc_fights_2[[#This Row],[b_year]]</f>
        <v>24</v>
      </c>
      <c r="G3971">
        <v>0</v>
      </c>
      <c r="H3971">
        <v>0</v>
      </c>
      <c r="I3971">
        <v>0.27500000000000002</v>
      </c>
      <c r="J3971">
        <v>0.3019</v>
      </c>
      <c r="K3971">
        <v>0.3206</v>
      </c>
      <c r="L3971">
        <v>0.31059999999999999</v>
      </c>
      <c r="M3971">
        <v>0.2</v>
      </c>
      <c r="N3971">
        <v>1</v>
      </c>
      <c r="O3971">
        <v>0</v>
      </c>
      <c r="P3971">
        <v>0</v>
      </c>
      <c r="Q3971">
        <v>0</v>
      </c>
      <c r="R3971">
        <v>0</v>
      </c>
      <c r="S3971" s="2">
        <v>1.8865740740740742E-3</v>
      </c>
      <c r="T3971" s="2">
        <v>9.7222222222222219E-4</v>
      </c>
      <c r="U3971">
        <v>0.24299999999999999</v>
      </c>
      <c r="V3971">
        <v>0.29609999999999997</v>
      </c>
      <c r="W3971">
        <v>0.375</v>
      </c>
      <c r="X3971">
        <v>0.8</v>
      </c>
      <c r="Y3971">
        <v>1</v>
      </c>
      <c r="Z3971">
        <v>0.2586</v>
      </c>
      <c r="AA3971">
        <v>0.30320000000000003</v>
      </c>
      <c r="AB3971">
        <v>0.5</v>
      </c>
      <c r="AC3971">
        <v>0.25</v>
      </c>
      <c r="AD3971">
        <v>1</v>
      </c>
      <c r="AE3971">
        <v>0</v>
      </c>
      <c r="AF3971" t="s">
        <v>3915</v>
      </c>
      <c r="AG3971" s="2">
        <v>3.472222222222222E-3</v>
      </c>
      <c r="AH3971" t="s">
        <v>3911</v>
      </c>
      <c r="AI3971">
        <v>3</v>
      </c>
      <c r="AJ3971" t="s">
        <v>3914</v>
      </c>
      <c r="AK3971" s="3">
        <v>42750</v>
      </c>
      <c r="AL3971" s="10">
        <f>YEAR(ufc_fights_2[[#This Row],[date]])</f>
        <v>2017</v>
      </c>
      <c r="AM3971" t="s">
        <v>4020</v>
      </c>
      <c r="AN3971">
        <v>21</v>
      </c>
      <c r="AO3971" t="s">
        <v>3918</v>
      </c>
      <c r="AP3971">
        <f>IF(ufc_fights_2[[#This Row],[winner]]="Red",ufc_fights_2[[#This Row],[r_fighter_id]],ufc_fights_2[[#This Row],[b_fighter_id]])</f>
        <v>2524</v>
      </c>
      <c r="AQ3971" t="str">
        <f>_xlfn.XLOOKUP(ufc_fights_2[[#This Row],[winnerID]],ufc_fighters[id],ufc_fighters[fighter_name],"xxx",0,1)</f>
        <v>Sergio Pettis</v>
      </c>
    </row>
    <row r="3972" spans="1:43">
      <c r="A3972">
        <v>959</v>
      </c>
      <c r="B3972">
        <v>368</v>
      </c>
      <c r="C3972">
        <f>_xlfn.XLOOKUP(ufc_fights_2[[#This Row],[r_fighter_id]],ufc_fighters[id],ufc_fighters[year],"xxx",0,1)</f>
        <v>1987</v>
      </c>
      <c r="D3972">
        <f>_xlfn.XLOOKUP(ufc_fights_2[[#This Row],[b_fighter_id]],ufc_fighters[id],ufc_fighters[year],"Prázdné",0,1)</f>
        <v>1993</v>
      </c>
      <c r="E3972" s="10">
        <f>YEAR(ufc_fights_2[[#This Row],[date]])-ufc_fights_2[[#This Row],[r_year]]</f>
        <v>30</v>
      </c>
      <c r="F3972" s="10">
        <f>YEAR(ufc_fights_2[[#This Row],[date]])-ufc_fights_2[[#This Row],[b_year]]</f>
        <v>24</v>
      </c>
      <c r="G3972">
        <v>0</v>
      </c>
      <c r="H3972">
        <v>0</v>
      </c>
      <c r="I3972">
        <v>0.39579999999999999</v>
      </c>
      <c r="J3972">
        <v>0.57689999999999997</v>
      </c>
      <c r="K3972">
        <v>0.42309999999999998</v>
      </c>
      <c r="L3972">
        <v>0.73209999999999997</v>
      </c>
      <c r="M3972">
        <v>0.25</v>
      </c>
      <c r="N3972">
        <v>0.63639999999999997</v>
      </c>
      <c r="O3972">
        <v>5</v>
      </c>
      <c r="P3972">
        <v>0</v>
      </c>
      <c r="Q3972">
        <v>0</v>
      </c>
      <c r="R3972">
        <v>0</v>
      </c>
      <c r="S3972" s="2">
        <v>7.6388888888888893E-4</v>
      </c>
      <c r="T3972" s="2">
        <v>5.1967592592592595E-3</v>
      </c>
      <c r="U3972">
        <v>0.2903</v>
      </c>
      <c r="V3972">
        <v>0.56520000000000004</v>
      </c>
      <c r="W3972">
        <v>0.58819999999999995</v>
      </c>
      <c r="X3972">
        <v>0</v>
      </c>
      <c r="Y3972">
        <v>0</v>
      </c>
      <c r="Z3972">
        <v>0.3</v>
      </c>
      <c r="AA3972">
        <v>0.28570000000000001</v>
      </c>
      <c r="AB3972">
        <v>0.875</v>
      </c>
      <c r="AC3972">
        <v>0.7</v>
      </c>
      <c r="AD3972">
        <v>0</v>
      </c>
      <c r="AE3972">
        <v>0.8095</v>
      </c>
      <c r="AF3972" t="s">
        <v>3922</v>
      </c>
      <c r="AG3972" s="2">
        <v>3.472222222222222E-3</v>
      </c>
      <c r="AH3972" t="s">
        <v>3911</v>
      </c>
      <c r="AI3972">
        <v>3</v>
      </c>
      <c r="AJ3972" t="s">
        <v>3939</v>
      </c>
      <c r="AK3972" s="3">
        <v>43036</v>
      </c>
      <c r="AL3972" s="10">
        <f>YEAR(ufc_fights_2[[#This Row],[date]])</f>
        <v>2017</v>
      </c>
      <c r="AM3972" t="s">
        <v>4020</v>
      </c>
      <c r="AN3972">
        <v>6</v>
      </c>
      <c r="AO3972" t="s">
        <v>3913</v>
      </c>
      <c r="AP3972">
        <f>IF(ufc_fights_2[[#This Row],[winner]]="Red",ufc_fights_2[[#This Row],[r_fighter_id]],ufc_fights_2[[#This Row],[b_fighter_id]])</f>
        <v>959</v>
      </c>
      <c r="AQ3972" t="str">
        <f>_xlfn.XLOOKUP(ufc_fights_2[[#This Row],[winnerID]],ufc_fighters[id],ufc_fighters[fighter_name],"xxx",0,1)</f>
        <v>Deiveson Figueiredo</v>
      </c>
    </row>
    <row r="3973" spans="1:43">
      <c r="A3973">
        <v>959</v>
      </c>
      <c r="B3973">
        <v>878</v>
      </c>
      <c r="C3973">
        <f>_xlfn.XLOOKUP(ufc_fights_2[[#This Row],[r_fighter_id]],ufc_fighters[id],ufc_fighters[year],"xxx",0,1)</f>
        <v>1987</v>
      </c>
      <c r="D3973">
        <f>_xlfn.XLOOKUP(ufc_fights_2[[#This Row],[b_fighter_id]],ufc_fighters[id],ufc_fighters[year],"Prázdné",0,1)</f>
        <v>1986</v>
      </c>
      <c r="E3973" s="10">
        <f>YEAR(ufc_fights_2[[#This Row],[date]])-ufc_fights_2[[#This Row],[r_year]]</f>
        <v>32</v>
      </c>
      <c r="F3973" s="10">
        <f>YEAR(ufc_fights_2[[#This Row],[date]])-ufc_fights_2[[#This Row],[b_year]]</f>
        <v>33</v>
      </c>
      <c r="G3973">
        <v>0</v>
      </c>
      <c r="H3973">
        <v>0</v>
      </c>
      <c r="I3973">
        <v>0.61539999999999995</v>
      </c>
      <c r="J3973">
        <v>0.68420000000000003</v>
      </c>
      <c r="K3973">
        <v>0.61539999999999995</v>
      </c>
      <c r="L3973">
        <v>0.73329999999999995</v>
      </c>
      <c r="M3973">
        <v>0</v>
      </c>
      <c r="N3973">
        <v>0.33329999999999999</v>
      </c>
      <c r="O3973">
        <v>1</v>
      </c>
      <c r="P3973">
        <v>0</v>
      </c>
      <c r="Q3973">
        <v>0</v>
      </c>
      <c r="R3973">
        <v>0</v>
      </c>
      <c r="S3973" s="2">
        <v>0</v>
      </c>
      <c r="T3973" s="2">
        <v>4.6296296296296294E-5</v>
      </c>
      <c r="U3973">
        <v>0.61539999999999995</v>
      </c>
      <c r="V3973">
        <v>0.625</v>
      </c>
      <c r="W3973">
        <v>0</v>
      </c>
      <c r="X3973">
        <v>0</v>
      </c>
      <c r="Y3973">
        <v>0.88239999999999996</v>
      </c>
      <c r="Z3973">
        <v>0.6</v>
      </c>
      <c r="AA3973">
        <v>0.71430000000000005</v>
      </c>
      <c r="AB3973">
        <v>0.66669999999999996</v>
      </c>
      <c r="AC3973">
        <v>0.6</v>
      </c>
      <c r="AD3973">
        <v>0</v>
      </c>
      <c r="AE3973">
        <v>0</v>
      </c>
      <c r="AF3973" t="s">
        <v>3933</v>
      </c>
      <c r="AG3973" s="2">
        <v>2.1759259259259258E-3</v>
      </c>
      <c r="AH3973" t="s">
        <v>3911</v>
      </c>
      <c r="AI3973">
        <v>3</v>
      </c>
      <c r="AJ3973" t="s">
        <v>3919</v>
      </c>
      <c r="AK3973" s="3">
        <v>43750</v>
      </c>
      <c r="AL3973" s="10">
        <f>YEAR(ufc_fights_2[[#This Row],[date]])</f>
        <v>2019</v>
      </c>
      <c r="AM3973" t="s">
        <v>4020</v>
      </c>
      <c r="AN3973">
        <v>10</v>
      </c>
      <c r="AO3973" t="s">
        <v>3913</v>
      </c>
      <c r="AP3973">
        <f>IF(ufc_fights_2[[#This Row],[winner]]="Red",ufc_fights_2[[#This Row],[r_fighter_id]],ufc_fights_2[[#This Row],[b_fighter_id]])</f>
        <v>959</v>
      </c>
      <c r="AQ3973" t="str">
        <f>_xlfn.XLOOKUP(ufc_fights_2[[#This Row],[winnerID]],ufc_fighters[id],ufc_fighters[fighter_name],"xxx",0,1)</f>
        <v>Deiveson Figueiredo</v>
      </c>
    </row>
    <row r="3974" spans="1:43">
      <c r="A3974">
        <v>245</v>
      </c>
      <c r="B3974">
        <v>959</v>
      </c>
      <c r="C3974">
        <f>_xlfn.XLOOKUP(ufc_fights_2[[#This Row],[r_fighter_id]],ufc_fighters[id],ufc_fighters[year],"xxx",0,1)</f>
        <v>1986</v>
      </c>
      <c r="D3974">
        <f>_xlfn.XLOOKUP(ufc_fights_2[[#This Row],[b_fighter_id]],ufc_fighters[id],ufc_fighters[year],"Prázdné",0,1)</f>
        <v>1987</v>
      </c>
      <c r="E3974" s="10">
        <f>YEAR(ufc_fights_2[[#This Row],[date]])-ufc_fights_2[[#This Row],[r_year]]</f>
        <v>31</v>
      </c>
      <c r="F3974" s="10">
        <f>YEAR(ufc_fights_2[[#This Row],[date]])-ufc_fights_2[[#This Row],[b_year]]</f>
        <v>30</v>
      </c>
      <c r="G3974">
        <v>0</v>
      </c>
      <c r="H3974">
        <v>1</v>
      </c>
      <c r="I3974">
        <v>0.4</v>
      </c>
      <c r="J3974">
        <v>0.65380000000000005</v>
      </c>
      <c r="K3974">
        <v>0.44190000000000002</v>
      </c>
      <c r="L3974">
        <v>0.6774</v>
      </c>
      <c r="M3974">
        <v>0</v>
      </c>
      <c r="N3974">
        <v>0.66669999999999996</v>
      </c>
      <c r="O3974">
        <v>0</v>
      </c>
      <c r="P3974">
        <v>4</v>
      </c>
      <c r="Q3974">
        <v>0</v>
      </c>
      <c r="R3974">
        <v>0</v>
      </c>
      <c r="S3974" s="2">
        <v>1.3194444444444445E-3</v>
      </c>
      <c r="T3974" s="2">
        <v>3.3333333333333335E-3</v>
      </c>
      <c r="U3974">
        <v>0.33329999999999999</v>
      </c>
      <c r="V3974">
        <v>0.58819999999999995</v>
      </c>
      <c r="W3974">
        <v>0</v>
      </c>
      <c r="X3974">
        <v>1</v>
      </c>
      <c r="Y3974">
        <v>1</v>
      </c>
      <c r="Z3974">
        <v>0.375</v>
      </c>
      <c r="AA3974">
        <v>0.66669999999999996</v>
      </c>
      <c r="AB3974">
        <v>0</v>
      </c>
      <c r="AC3974">
        <v>1</v>
      </c>
      <c r="AD3974">
        <v>0.4375</v>
      </c>
      <c r="AE3974">
        <v>0.61539999999999995</v>
      </c>
      <c r="AF3974" t="s">
        <v>3910</v>
      </c>
      <c r="AG3974" s="2">
        <v>3.472222222222222E-3</v>
      </c>
      <c r="AH3974" t="s">
        <v>3911</v>
      </c>
      <c r="AI3974">
        <v>3</v>
      </c>
      <c r="AJ3974" t="s">
        <v>3973</v>
      </c>
      <c r="AK3974" s="3">
        <v>42889</v>
      </c>
      <c r="AL3974" s="10">
        <f>YEAR(ufc_fights_2[[#This Row],[date]])</f>
        <v>2017</v>
      </c>
      <c r="AM3974" t="s">
        <v>4020</v>
      </c>
      <c r="AN3974">
        <v>13</v>
      </c>
      <c r="AO3974" t="s">
        <v>3918</v>
      </c>
      <c r="AP3974">
        <f>IF(ufc_fights_2[[#This Row],[winner]]="Red",ufc_fights_2[[#This Row],[r_fighter_id]],ufc_fights_2[[#This Row],[b_fighter_id]])</f>
        <v>959</v>
      </c>
      <c r="AQ3974" t="str">
        <f>_xlfn.XLOOKUP(ufc_fights_2[[#This Row],[winnerID]],ufc_fighters[id],ufc_fighters[fighter_name],"xxx",0,1)</f>
        <v>Deiveson Figueiredo</v>
      </c>
    </row>
    <row r="3975" spans="1:43">
      <c r="A3975">
        <v>247</v>
      </c>
      <c r="B3975">
        <v>959</v>
      </c>
      <c r="C3975">
        <f>_xlfn.XLOOKUP(ufc_fights_2[[#This Row],[r_fighter_id]],ufc_fighters[id],ufc_fighters[year],"xxx",0,1)</f>
        <v>1984</v>
      </c>
      <c r="D3975">
        <f>_xlfn.XLOOKUP(ufc_fights_2[[#This Row],[b_fighter_id]],ufc_fighters[id],ufc_fighters[year],"Prázdné",0,1)</f>
        <v>1987</v>
      </c>
      <c r="E3975" s="10">
        <f>YEAR(ufc_fights_2[[#This Row],[date]])-ufc_fights_2[[#This Row],[r_year]]</f>
        <v>36</v>
      </c>
      <c r="F3975" s="10">
        <f>YEAR(ufc_fights_2[[#This Row],[date]])-ufc_fights_2[[#This Row],[b_year]]</f>
        <v>33</v>
      </c>
      <c r="G3975">
        <v>0</v>
      </c>
      <c r="H3975">
        <v>1</v>
      </c>
      <c r="I3975">
        <v>0.4894</v>
      </c>
      <c r="J3975">
        <v>0.51019999999999999</v>
      </c>
      <c r="K3975">
        <v>0.4894</v>
      </c>
      <c r="L3975">
        <v>0.51019999999999999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0</v>
      </c>
      <c r="S3975" s="2">
        <v>1.1574074074074075E-4</v>
      </c>
      <c r="T3975" s="2">
        <v>3.1250000000000001E-4</v>
      </c>
      <c r="U3975">
        <v>0.44440000000000002</v>
      </c>
      <c r="V3975">
        <v>0.46150000000000002</v>
      </c>
      <c r="W3975">
        <v>0.61539999999999995</v>
      </c>
      <c r="X3975">
        <v>0.55559999999999998</v>
      </c>
      <c r="Y3975">
        <v>0</v>
      </c>
      <c r="Z3975">
        <v>0.46150000000000002</v>
      </c>
      <c r="AA3975">
        <v>0.45450000000000002</v>
      </c>
      <c r="AB3975">
        <v>0.625</v>
      </c>
      <c r="AC3975">
        <v>1</v>
      </c>
      <c r="AD3975">
        <v>0</v>
      </c>
      <c r="AE3975">
        <v>1</v>
      </c>
      <c r="AF3975" t="s">
        <v>3910</v>
      </c>
      <c r="AG3975" s="2">
        <v>1.3194444444444445E-3</v>
      </c>
      <c r="AH3975" t="s">
        <v>3927</v>
      </c>
      <c r="AI3975">
        <v>5</v>
      </c>
      <c r="AJ3975" t="s">
        <v>3928</v>
      </c>
      <c r="AK3975" s="3">
        <v>43890</v>
      </c>
      <c r="AL3975" s="10">
        <f>YEAR(ufc_fights_2[[#This Row],[date]])</f>
        <v>2020</v>
      </c>
      <c r="AM3975" t="s">
        <v>4020</v>
      </c>
      <c r="AN3975">
        <v>15</v>
      </c>
      <c r="AO3975" t="s">
        <v>3918</v>
      </c>
      <c r="AP3975">
        <f>IF(ufc_fights_2[[#This Row],[winner]]="Red",ufc_fights_2[[#This Row],[r_fighter_id]],ufc_fights_2[[#This Row],[b_fighter_id]])</f>
        <v>959</v>
      </c>
      <c r="AQ3975" t="str">
        <f>_xlfn.XLOOKUP(ufc_fights_2[[#This Row],[winnerID]],ufc_fighters[id],ufc_fighters[fighter_name],"xxx",0,1)</f>
        <v>Deiveson Figueiredo</v>
      </c>
    </row>
    <row r="3976" spans="1:43">
      <c r="A3976">
        <v>2440</v>
      </c>
      <c r="B3976">
        <v>959</v>
      </c>
      <c r="C3976">
        <f>_xlfn.XLOOKUP(ufc_fights_2[[#This Row],[r_fighter_id]],ufc_fighters[id],ufc_fighters[year],"xxx",0,1)</f>
        <v>1990</v>
      </c>
      <c r="D3976">
        <f>_xlfn.XLOOKUP(ufc_fights_2[[#This Row],[b_fighter_id]],ufc_fighters[id],ufc_fighters[year],"Prázdné",0,1)</f>
        <v>1987</v>
      </c>
      <c r="E3976" s="10">
        <f>YEAR(ufc_fights_2[[#This Row],[date]])-ufc_fights_2[[#This Row],[r_year]]</f>
        <v>29</v>
      </c>
      <c r="F3976" s="10">
        <f>YEAR(ufc_fights_2[[#This Row],[date]])-ufc_fights_2[[#This Row],[b_year]]</f>
        <v>32</v>
      </c>
      <c r="G3976">
        <v>0</v>
      </c>
      <c r="H3976">
        <v>1</v>
      </c>
      <c r="I3976">
        <v>0.40400000000000003</v>
      </c>
      <c r="J3976">
        <v>0.59289999999999998</v>
      </c>
      <c r="K3976">
        <v>0.42499999999999999</v>
      </c>
      <c r="L3976">
        <v>0.60680000000000001</v>
      </c>
      <c r="M3976">
        <v>0.2</v>
      </c>
      <c r="N3976">
        <v>0.66669999999999996</v>
      </c>
      <c r="O3976">
        <v>0</v>
      </c>
      <c r="P3976">
        <v>0</v>
      </c>
      <c r="Q3976">
        <v>0</v>
      </c>
      <c r="R3976">
        <v>0</v>
      </c>
      <c r="S3976" s="2">
        <v>8.564814814814815E-4</v>
      </c>
      <c r="T3976" s="2">
        <v>1.2962962962962963E-3</v>
      </c>
      <c r="U3976">
        <v>0.33610000000000001</v>
      </c>
      <c r="V3976">
        <v>0.54079999999999995</v>
      </c>
      <c r="W3976">
        <v>0.64290000000000003</v>
      </c>
      <c r="X3976">
        <v>0.73329999999999995</v>
      </c>
      <c r="Y3976">
        <v>1</v>
      </c>
      <c r="Z3976">
        <v>0.3664</v>
      </c>
      <c r="AA3976">
        <v>0.5897</v>
      </c>
      <c r="AB3976">
        <v>0.68420000000000003</v>
      </c>
      <c r="AC3976">
        <v>0.57889999999999997</v>
      </c>
      <c r="AD3976">
        <v>0</v>
      </c>
      <c r="AE3976">
        <v>0.625</v>
      </c>
      <c r="AF3976" t="s">
        <v>3915</v>
      </c>
      <c r="AG3976" s="2">
        <v>3.472222222222222E-3</v>
      </c>
      <c r="AH3976" t="s">
        <v>3911</v>
      </c>
      <c r="AI3976">
        <v>3</v>
      </c>
      <c r="AJ3976" t="s">
        <v>3928</v>
      </c>
      <c r="AK3976" s="3">
        <v>43673</v>
      </c>
      <c r="AL3976" s="10">
        <f>YEAR(ufc_fights_2[[#This Row],[date]])</f>
        <v>2019</v>
      </c>
      <c r="AM3976" t="s">
        <v>4020</v>
      </c>
      <c r="AN3976">
        <v>30</v>
      </c>
      <c r="AO3976" t="s">
        <v>3918</v>
      </c>
      <c r="AP3976">
        <f>IF(ufc_fights_2[[#This Row],[winner]]="Red",ufc_fights_2[[#This Row],[r_fighter_id]],ufc_fights_2[[#This Row],[b_fighter_id]])</f>
        <v>959</v>
      </c>
      <c r="AQ3976" t="str">
        <f>_xlfn.XLOOKUP(ufc_fights_2[[#This Row],[winnerID]],ufc_fighters[id],ufc_fighters[fighter_name],"xxx",0,1)</f>
        <v>Deiveson Figueiredo</v>
      </c>
    </row>
    <row r="3977" spans="1:43">
      <c r="A3977">
        <v>1527</v>
      </c>
      <c r="B3977">
        <v>793</v>
      </c>
      <c r="C3977">
        <f>_xlfn.XLOOKUP(ufc_fights_2[[#This Row],[r_fighter_id]],ufc_fighters[id],ufc_fighters[year],"xxx",0,1)</f>
        <v>1986</v>
      </c>
      <c r="D3977">
        <f>_xlfn.XLOOKUP(ufc_fights_2[[#This Row],[b_fighter_id]],ufc_fighters[id],ufc_fighters[year],"Prázdné",0,1)</f>
        <v>1984</v>
      </c>
      <c r="E3977" s="10">
        <f>YEAR(ufc_fights_2[[#This Row],[date]])-ufc_fights_2[[#This Row],[r_year]]</f>
        <v>29</v>
      </c>
      <c r="F3977" s="10">
        <f>YEAR(ufc_fights_2[[#This Row],[date]])-ufc_fights_2[[#This Row],[b_year]]</f>
        <v>31</v>
      </c>
      <c r="G3977">
        <v>0</v>
      </c>
      <c r="H3977">
        <v>0</v>
      </c>
      <c r="I3977">
        <v>0.51459999999999995</v>
      </c>
      <c r="J3977">
        <v>0.4793</v>
      </c>
      <c r="K3977">
        <v>0.64680000000000004</v>
      </c>
      <c r="L3977">
        <v>0.62070000000000003</v>
      </c>
      <c r="M3977">
        <v>0.30769999999999997</v>
      </c>
      <c r="N3977">
        <v>0.33329999999999999</v>
      </c>
      <c r="O3977">
        <v>0</v>
      </c>
      <c r="P3977">
        <v>0</v>
      </c>
      <c r="Q3977">
        <v>0</v>
      </c>
      <c r="R3977">
        <v>0</v>
      </c>
      <c r="S3977" s="2">
        <v>3.460648148148148E-3</v>
      </c>
      <c r="T3977" s="2">
        <v>2.0254629629629629E-3</v>
      </c>
      <c r="U3977">
        <v>0.45600000000000002</v>
      </c>
      <c r="V3977">
        <v>0.2319</v>
      </c>
      <c r="W3977">
        <v>0.63890000000000002</v>
      </c>
      <c r="X3977">
        <v>0.8</v>
      </c>
      <c r="Y3977">
        <v>0.875</v>
      </c>
      <c r="Z3977">
        <v>0.47410000000000002</v>
      </c>
      <c r="AA3977">
        <v>0.43690000000000001</v>
      </c>
      <c r="AB3977">
        <v>0.66669999999999996</v>
      </c>
      <c r="AC3977">
        <v>0.72219999999999995</v>
      </c>
      <c r="AD3977">
        <v>0</v>
      </c>
      <c r="AE3977">
        <v>0</v>
      </c>
      <c r="AF3977" t="s">
        <v>3915</v>
      </c>
      <c r="AG3977" s="2">
        <v>3.472222222222222E-3</v>
      </c>
      <c r="AH3977" t="s">
        <v>3927</v>
      </c>
      <c r="AI3977">
        <v>5</v>
      </c>
      <c r="AJ3977" t="s">
        <v>3914</v>
      </c>
      <c r="AK3977" s="3">
        <v>42252</v>
      </c>
      <c r="AL3977" s="10">
        <f>YEAR(ufc_fights_2[[#This Row],[date]])</f>
        <v>2015</v>
      </c>
      <c r="AM3977" t="s">
        <v>4020</v>
      </c>
      <c r="AN3977">
        <v>1</v>
      </c>
      <c r="AO3977" t="s">
        <v>3913</v>
      </c>
      <c r="AP3977">
        <f>IF(ufc_fights_2[[#This Row],[winner]]="Red",ufc_fights_2[[#This Row],[r_fighter_id]],ufc_fights_2[[#This Row],[b_fighter_id]])</f>
        <v>1527</v>
      </c>
      <c r="AQ3977" t="str">
        <f>_xlfn.XLOOKUP(ufc_fights_2[[#This Row],[winnerID]],ufc_fighters[id],ufc_fighters[fighter_name],"xxx",0,1)</f>
        <v>Demetrious Johnson</v>
      </c>
    </row>
    <row r="3978" spans="1:43">
      <c r="A3978">
        <v>2182</v>
      </c>
      <c r="B3978">
        <v>959</v>
      </c>
      <c r="C3978">
        <f>_xlfn.XLOOKUP(ufc_fights_2[[#This Row],[r_fighter_id]],ufc_fighters[id],ufc_fighters[year],"xxx",0,1)</f>
        <v>1984</v>
      </c>
      <c r="D3978">
        <f>_xlfn.XLOOKUP(ufc_fights_2[[#This Row],[b_fighter_id]],ufc_fighters[id],ufc_fighters[year],"Prázdné",0,1)</f>
        <v>1987</v>
      </c>
      <c r="E3978" s="10">
        <f>YEAR(ufc_fights_2[[#This Row],[date]])-ufc_fights_2[[#This Row],[r_year]]</f>
        <v>34</v>
      </c>
      <c r="F3978" s="10">
        <f>YEAR(ufc_fights_2[[#This Row],[date]])-ufc_fights_2[[#This Row],[b_year]]</f>
        <v>31</v>
      </c>
      <c r="G3978">
        <v>0</v>
      </c>
      <c r="H3978">
        <v>2</v>
      </c>
      <c r="I3978">
        <v>0.53849999999999998</v>
      </c>
      <c r="J3978">
        <v>0.74360000000000004</v>
      </c>
      <c r="K3978">
        <v>0.57579999999999998</v>
      </c>
      <c r="L3978">
        <v>0.79310000000000003</v>
      </c>
      <c r="M3978">
        <v>0</v>
      </c>
      <c r="N3978">
        <v>0.5</v>
      </c>
      <c r="O3978">
        <v>1</v>
      </c>
      <c r="P3978">
        <v>1</v>
      </c>
      <c r="Q3978">
        <v>0</v>
      </c>
      <c r="R3978">
        <v>0</v>
      </c>
      <c r="S3978" s="2">
        <v>0</v>
      </c>
      <c r="T3978" s="2">
        <v>3.425925925925926E-3</v>
      </c>
      <c r="U3978">
        <v>0.35289999999999999</v>
      </c>
      <c r="V3978">
        <v>0.66669999999999996</v>
      </c>
      <c r="W3978">
        <v>0.85709999999999997</v>
      </c>
      <c r="X3978">
        <v>1</v>
      </c>
      <c r="Y3978">
        <v>0</v>
      </c>
      <c r="Z3978">
        <v>0.42109999999999997</v>
      </c>
      <c r="AA3978">
        <v>0.54549999999999998</v>
      </c>
      <c r="AB3978">
        <v>0.8</v>
      </c>
      <c r="AC3978">
        <v>0.5</v>
      </c>
      <c r="AD3978">
        <v>1</v>
      </c>
      <c r="AE3978">
        <v>0.84619999999999995</v>
      </c>
      <c r="AF3978" t="s">
        <v>3910</v>
      </c>
      <c r="AG3978" s="2">
        <v>2.1759259259259258E-3</v>
      </c>
      <c r="AH3978" t="s">
        <v>3911</v>
      </c>
      <c r="AI3978">
        <v>3</v>
      </c>
      <c r="AJ3978" t="s">
        <v>3991</v>
      </c>
      <c r="AK3978" s="3">
        <v>43337</v>
      </c>
      <c r="AL3978" s="10">
        <f>YEAR(ufc_fights_2[[#This Row],[date]])</f>
        <v>2018</v>
      </c>
      <c r="AM3978" t="s">
        <v>4020</v>
      </c>
      <c r="AN3978">
        <v>93</v>
      </c>
      <c r="AO3978" t="s">
        <v>3918</v>
      </c>
      <c r="AP3978">
        <f>IF(ufc_fights_2[[#This Row],[winner]]="Red",ufc_fights_2[[#This Row],[r_fighter_id]],ufc_fights_2[[#This Row],[b_fighter_id]])</f>
        <v>959</v>
      </c>
      <c r="AQ3978" t="str">
        <f>_xlfn.XLOOKUP(ufc_fights_2[[#This Row],[winnerID]],ufc_fighters[id],ufc_fighters[fighter_name],"xxx",0,1)</f>
        <v>Deiveson Figueiredo</v>
      </c>
    </row>
    <row r="3979" spans="1:43">
      <c r="A3979">
        <v>959</v>
      </c>
      <c r="B3979">
        <v>2185</v>
      </c>
      <c r="C3979">
        <f>_xlfn.XLOOKUP(ufc_fights_2[[#This Row],[r_fighter_id]],ufc_fighters[id],ufc_fighters[year],"xxx",0,1)</f>
        <v>1987</v>
      </c>
      <c r="D3979">
        <f>_xlfn.XLOOKUP(ufc_fights_2[[#This Row],[b_fighter_id]],ufc_fighters[id],ufc_fighters[year],"Prázdné",0,1)</f>
        <v>1994</v>
      </c>
      <c r="E3979" s="10">
        <f>YEAR(ufc_fights_2[[#This Row],[date]])-ufc_fights_2[[#This Row],[r_year]]</f>
        <v>31</v>
      </c>
      <c r="F3979" s="10">
        <f>YEAR(ufc_fights_2[[#This Row],[date]])-ufc_fights_2[[#This Row],[b_year]]</f>
        <v>24</v>
      </c>
      <c r="G3979">
        <v>1</v>
      </c>
      <c r="H3979">
        <v>0</v>
      </c>
      <c r="I3979">
        <v>0.5</v>
      </c>
      <c r="J3979">
        <v>0.28120000000000001</v>
      </c>
      <c r="K3979">
        <v>0.57889999999999997</v>
      </c>
      <c r="L3979">
        <v>0.31430000000000002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0</v>
      </c>
      <c r="S3979" s="2">
        <v>4.2013888888888891E-3</v>
      </c>
      <c r="T3979" s="2">
        <v>0</v>
      </c>
      <c r="U3979">
        <v>0.49020000000000002</v>
      </c>
      <c r="V3979">
        <v>0.20830000000000001</v>
      </c>
      <c r="W3979">
        <v>0.54549999999999998</v>
      </c>
      <c r="X3979">
        <v>0</v>
      </c>
      <c r="Y3979">
        <v>0.5</v>
      </c>
      <c r="Z3979">
        <v>0.40739999999999998</v>
      </c>
      <c r="AA3979">
        <v>0.35</v>
      </c>
      <c r="AB3979">
        <v>0</v>
      </c>
      <c r="AC3979">
        <v>0</v>
      </c>
      <c r="AD3979">
        <v>0.57140000000000002</v>
      </c>
      <c r="AE3979">
        <v>0.18179999999999999</v>
      </c>
      <c r="AF3979" t="s">
        <v>3910</v>
      </c>
      <c r="AG3979" s="2">
        <v>3.1712962962962962E-3</v>
      </c>
      <c r="AH3979" t="s">
        <v>3911</v>
      </c>
      <c r="AI3979">
        <v>3</v>
      </c>
      <c r="AJ3979" t="s">
        <v>3952</v>
      </c>
      <c r="AK3979" s="3">
        <v>43134</v>
      </c>
      <c r="AL3979" s="10">
        <f>YEAR(ufc_fights_2[[#This Row],[date]])</f>
        <v>2018</v>
      </c>
      <c r="AM3979" t="s">
        <v>4020</v>
      </c>
      <c r="AN3979">
        <v>115</v>
      </c>
      <c r="AO3979" t="s">
        <v>3913</v>
      </c>
      <c r="AP3979">
        <f>IF(ufc_fights_2[[#This Row],[winner]]="Red",ufc_fights_2[[#This Row],[r_fighter_id]],ufc_fights_2[[#This Row],[b_fighter_id]])</f>
        <v>959</v>
      </c>
      <c r="AQ3979" t="str">
        <f>_xlfn.XLOOKUP(ufc_fights_2[[#This Row],[winnerID]],ufc_fighters[id],ufc_fighters[fighter_name],"xxx",0,1)</f>
        <v>Deiveson Figueiredo</v>
      </c>
    </row>
    <row r="3980" spans="1:43">
      <c r="A3980">
        <v>996</v>
      </c>
      <c r="B3980">
        <v>2505</v>
      </c>
      <c r="C3980">
        <f>_xlfn.XLOOKUP(ufc_fights_2[[#This Row],[r_fighter_id]],ufc_fighters[id],ufc_fighters[year],"xxx",0,1)</f>
        <v>1985</v>
      </c>
      <c r="D3980">
        <f>_xlfn.XLOOKUP(ufc_fights_2[[#This Row],[b_fighter_id]],ufc_fighters[id],ufc_fighters[year],"Prázdné",0,1)</f>
        <v>1992</v>
      </c>
      <c r="E3980" s="10">
        <f>YEAR(ufc_fights_2[[#This Row],[date]])-ufc_fights_2[[#This Row],[r_year]]</f>
        <v>35</v>
      </c>
      <c r="F3980" s="10">
        <f>YEAR(ufc_fights_2[[#This Row],[date]])-ufc_fights_2[[#This Row],[b_year]]</f>
        <v>28</v>
      </c>
      <c r="G3980">
        <v>0</v>
      </c>
      <c r="H3980">
        <v>2</v>
      </c>
      <c r="I3980">
        <v>0.439</v>
      </c>
      <c r="J3980">
        <v>0.47539999999999999</v>
      </c>
      <c r="K3980">
        <v>0.439</v>
      </c>
      <c r="L3980">
        <v>0.47539999999999999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0</v>
      </c>
      <c r="T3980" s="2">
        <v>4.6296296296296294E-5</v>
      </c>
      <c r="U3980">
        <v>0.44740000000000002</v>
      </c>
      <c r="V3980">
        <v>0.30769999999999997</v>
      </c>
      <c r="W3980">
        <v>0</v>
      </c>
      <c r="X3980">
        <v>1</v>
      </c>
      <c r="Y3980">
        <v>0.83330000000000004</v>
      </c>
      <c r="Z3980">
        <v>0.42499999999999999</v>
      </c>
      <c r="AA3980">
        <v>0.43640000000000001</v>
      </c>
      <c r="AB3980">
        <v>1</v>
      </c>
      <c r="AC3980">
        <v>0.83330000000000004</v>
      </c>
      <c r="AD3980">
        <v>0</v>
      </c>
      <c r="AE3980">
        <v>0</v>
      </c>
      <c r="AF3980" t="s">
        <v>3910</v>
      </c>
      <c r="AG3980" s="2">
        <v>2.8472222222222223E-3</v>
      </c>
      <c r="AH3980" t="s">
        <v>3911</v>
      </c>
      <c r="AI3980">
        <v>3</v>
      </c>
      <c r="AJ3980" t="s">
        <v>3938</v>
      </c>
      <c r="AK3980" s="3">
        <v>43988</v>
      </c>
      <c r="AL3980" s="10">
        <f>YEAR(ufc_fights_2[[#This Row],[date]])</f>
        <v>2020</v>
      </c>
      <c r="AM3980" t="s">
        <v>4020</v>
      </c>
      <c r="AN3980">
        <v>1</v>
      </c>
      <c r="AO3980" t="s">
        <v>3918</v>
      </c>
      <c r="AP3980">
        <f>IF(ufc_fights_2[[#This Row],[winner]]="Red",ufc_fights_2[[#This Row],[r_fighter_id]],ufc_fights_2[[#This Row],[b_fighter_id]])</f>
        <v>2505</v>
      </c>
      <c r="AQ3980" t="str">
        <f>_xlfn.XLOOKUP(ufc_fights_2[[#This Row],[winnerID]],ufc_fighters[id],ufc_fighters[fighter_name],"xxx",0,1)</f>
        <v>Alex Perez</v>
      </c>
    </row>
    <row r="3981" spans="1:43">
      <c r="A3981">
        <v>2505</v>
      </c>
      <c r="B3981">
        <v>3271</v>
      </c>
      <c r="C3981">
        <f>_xlfn.XLOOKUP(ufc_fights_2[[#This Row],[r_fighter_id]],ufc_fighters[id],ufc_fighters[year],"xxx",0,1)</f>
        <v>1992</v>
      </c>
      <c r="D3981">
        <f>_xlfn.XLOOKUP(ufc_fights_2[[#This Row],[b_fighter_id]],ufc_fighters[id],ufc_fighters[year],"Prázdné",0,1)</f>
        <v>1992</v>
      </c>
      <c r="E3981" s="10">
        <f>YEAR(ufc_fights_2[[#This Row],[date]])-ufc_fights_2[[#This Row],[r_year]]</f>
        <v>26</v>
      </c>
      <c r="F3981" s="10">
        <f>YEAR(ufc_fights_2[[#This Row],[date]])-ufc_fights_2[[#This Row],[b_year]]</f>
        <v>26</v>
      </c>
      <c r="G3981">
        <v>1</v>
      </c>
      <c r="H3981">
        <v>0</v>
      </c>
      <c r="I3981">
        <v>0.51849999999999996</v>
      </c>
      <c r="J3981">
        <v>0.38159999999999999</v>
      </c>
      <c r="K3981">
        <v>0.53010000000000002</v>
      </c>
      <c r="L3981">
        <v>0.3896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3.4722222222222222E-5</v>
      </c>
      <c r="T3981" s="2">
        <v>0</v>
      </c>
      <c r="U3981">
        <v>0.48199999999999998</v>
      </c>
      <c r="V3981">
        <v>0.32840000000000003</v>
      </c>
      <c r="W3981">
        <v>0.6875</v>
      </c>
      <c r="X3981">
        <v>0.85709999999999997</v>
      </c>
      <c r="Y3981">
        <v>0</v>
      </c>
      <c r="Z3981">
        <v>0.48120000000000002</v>
      </c>
      <c r="AA3981">
        <v>0.35210000000000002</v>
      </c>
      <c r="AB3981">
        <v>0.68969999999999998</v>
      </c>
      <c r="AC3981">
        <v>0.8</v>
      </c>
      <c r="AD3981">
        <v>0</v>
      </c>
      <c r="AE3981">
        <v>0</v>
      </c>
      <c r="AF3981" t="s">
        <v>3910</v>
      </c>
      <c r="AG3981" s="2">
        <v>2.6157407407407405E-3</v>
      </c>
      <c r="AH3981" t="s">
        <v>3911</v>
      </c>
      <c r="AI3981">
        <v>3</v>
      </c>
      <c r="AJ3981" t="s">
        <v>3289</v>
      </c>
      <c r="AK3981" s="3">
        <v>43316</v>
      </c>
      <c r="AL3981" s="10">
        <f>YEAR(ufc_fights_2[[#This Row],[date]])</f>
        <v>2018</v>
      </c>
      <c r="AM3981" t="s">
        <v>4020</v>
      </c>
      <c r="AN3981">
        <v>2</v>
      </c>
      <c r="AO3981" t="s">
        <v>3913</v>
      </c>
      <c r="AP3981">
        <f>IF(ufc_fights_2[[#This Row],[winner]]="Red",ufc_fights_2[[#This Row],[r_fighter_id]],ufc_fights_2[[#This Row],[b_fighter_id]])</f>
        <v>2505</v>
      </c>
      <c r="AQ3981" t="str">
        <f>_xlfn.XLOOKUP(ufc_fights_2[[#This Row],[winnerID]],ufc_fighters[id],ufc_fighters[fighter_name],"xxx",0,1)</f>
        <v>Alex Perez</v>
      </c>
    </row>
    <row r="3982" spans="1:43">
      <c r="A3982">
        <v>2949</v>
      </c>
      <c r="B3982">
        <v>2505</v>
      </c>
      <c r="C3982">
        <f>_xlfn.XLOOKUP(ufc_fights_2[[#This Row],[r_fighter_id]],ufc_fighters[id],ufc_fighters[year],"xxx",0,1)</f>
        <v>1991</v>
      </c>
      <c r="D3982">
        <f>_xlfn.XLOOKUP(ufc_fights_2[[#This Row],[b_fighter_id]],ufc_fighters[id],ufc_fighters[year],"Prázdné",0,1)</f>
        <v>1992</v>
      </c>
      <c r="E3982" s="10">
        <f>YEAR(ufc_fights_2[[#This Row],[date]])-ufc_fights_2[[#This Row],[r_year]]</f>
        <v>27</v>
      </c>
      <c r="F3982" s="10">
        <f>YEAR(ufc_fights_2[[#This Row],[date]])-ufc_fights_2[[#This Row],[b_year]]</f>
        <v>26</v>
      </c>
      <c r="G3982">
        <v>0</v>
      </c>
      <c r="H3982">
        <v>0</v>
      </c>
      <c r="I3982">
        <v>0.37609999999999999</v>
      </c>
      <c r="J3982">
        <v>0.35370000000000001</v>
      </c>
      <c r="K3982">
        <v>0.51429999999999998</v>
      </c>
      <c r="L3982">
        <v>0.54469999999999996</v>
      </c>
      <c r="M3982">
        <v>0</v>
      </c>
      <c r="N3982">
        <v>0.55559999999999998</v>
      </c>
      <c r="O3982">
        <v>0</v>
      </c>
      <c r="P3982">
        <v>0</v>
      </c>
      <c r="Q3982">
        <v>0</v>
      </c>
      <c r="R3982">
        <v>0</v>
      </c>
      <c r="S3982" s="2">
        <v>2.3148148148148147E-5</v>
      </c>
      <c r="T3982" s="2">
        <v>4.8379629629629632E-3</v>
      </c>
      <c r="U3982">
        <v>0.30609999999999998</v>
      </c>
      <c r="V3982">
        <v>0.2344</v>
      </c>
      <c r="W3982">
        <v>1</v>
      </c>
      <c r="X3982">
        <v>1</v>
      </c>
      <c r="Y3982">
        <v>0.91669999999999996</v>
      </c>
      <c r="Z3982">
        <v>0.31630000000000003</v>
      </c>
      <c r="AA3982">
        <v>0.32879999999999998</v>
      </c>
      <c r="AB3982">
        <v>0.5</v>
      </c>
      <c r="AC3982">
        <v>0.25</v>
      </c>
      <c r="AD3982">
        <v>1</v>
      </c>
      <c r="AE3982">
        <v>0.8</v>
      </c>
      <c r="AF3982" t="s">
        <v>3915</v>
      </c>
      <c r="AG3982" s="2">
        <v>3.472222222222222E-3</v>
      </c>
      <c r="AH3982" t="s">
        <v>3911</v>
      </c>
      <c r="AI3982">
        <v>3</v>
      </c>
      <c r="AJ3982" t="s">
        <v>3930</v>
      </c>
      <c r="AK3982" s="3">
        <v>43155</v>
      </c>
      <c r="AL3982" s="10">
        <f>YEAR(ufc_fights_2[[#This Row],[date]])</f>
        <v>2018</v>
      </c>
      <c r="AM3982" t="s">
        <v>4020</v>
      </c>
      <c r="AN3982">
        <v>49</v>
      </c>
      <c r="AO3982" t="s">
        <v>3918</v>
      </c>
      <c r="AP3982">
        <f>IF(ufc_fights_2[[#This Row],[winner]]="Red",ufc_fights_2[[#This Row],[r_fighter_id]],ufc_fights_2[[#This Row],[b_fighter_id]])</f>
        <v>2505</v>
      </c>
      <c r="AQ3982" t="str">
        <f>_xlfn.XLOOKUP(ufc_fights_2[[#This Row],[winnerID]],ufc_fighters[id],ufc_fighters[fighter_name],"xxx",0,1)</f>
        <v>Alex Perez</v>
      </c>
    </row>
    <row r="3983" spans="1:43">
      <c r="A3983">
        <v>910</v>
      </c>
      <c r="B3983">
        <v>2505</v>
      </c>
      <c r="C3983">
        <f>_xlfn.XLOOKUP(ufc_fights_2[[#This Row],[r_fighter_id]],ufc_fighters[id],ufc_fighters[year],"xxx",0,1)</f>
        <v>1989</v>
      </c>
      <c r="D3983">
        <f>_xlfn.XLOOKUP(ufc_fights_2[[#This Row],[b_fighter_id]],ufc_fighters[id],ufc_fighters[year],"Prázdné",0,1)</f>
        <v>1992</v>
      </c>
      <c r="E3983" s="10">
        <f>YEAR(ufc_fights_2[[#This Row],[date]])-ufc_fights_2[[#This Row],[r_year]]</f>
        <v>31</v>
      </c>
      <c r="F3983" s="10">
        <f>YEAR(ufc_fights_2[[#This Row],[date]])-ufc_fights_2[[#This Row],[b_year]]</f>
        <v>28</v>
      </c>
      <c r="G3983">
        <v>0</v>
      </c>
      <c r="H3983">
        <v>0</v>
      </c>
      <c r="I3983">
        <v>0.15379999999999999</v>
      </c>
      <c r="J3983">
        <v>0.22220000000000001</v>
      </c>
      <c r="K3983">
        <v>0.15379999999999999</v>
      </c>
      <c r="L3983">
        <v>0.69569999999999999</v>
      </c>
      <c r="M3983">
        <v>0</v>
      </c>
      <c r="N3983">
        <v>1</v>
      </c>
      <c r="O3983">
        <v>0</v>
      </c>
      <c r="P3983">
        <v>1</v>
      </c>
      <c r="Q3983">
        <v>0</v>
      </c>
      <c r="R3983">
        <v>0</v>
      </c>
      <c r="S3983" s="2">
        <v>0</v>
      </c>
      <c r="T3983" s="2">
        <v>1.0763888888888889E-3</v>
      </c>
      <c r="U3983">
        <v>0.1111</v>
      </c>
      <c r="V3983">
        <v>0</v>
      </c>
      <c r="W3983">
        <v>0</v>
      </c>
      <c r="X3983">
        <v>0.25</v>
      </c>
      <c r="Y3983">
        <v>1</v>
      </c>
      <c r="Z3983">
        <v>0.15379999999999999</v>
      </c>
      <c r="AA3983">
        <v>0.22220000000000001</v>
      </c>
      <c r="AB3983">
        <v>0</v>
      </c>
      <c r="AC3983">
        <v>0</v>
      </c>
      <c r="AD3983">
        <v>0</v>
      </c>
      <c r="AE3983">
        <v>0</v>
      </c>
      <c r="AF3983" t="s">
        <v>3933</v>
      </c>
      <c r="AG3983" s="2">
        <v>1.7708333333333332E-3</v>
      </c>
      <c r="AH3983" t="s">
        <v>3911</v>
      </c>
      <c r="AI3983">
        <v>3</v>
      </c>
      <c r="AJ3983" t="s">
        <v>3928</v>
      </c>
      <c r="AK3983" s="3">
        <v>43855</v>
      </c>
      <c r="AL3983" s="10">
        <f>YEAR(ufc_fights_2[[#This Row],[date]])</f>
        <v>2020</v>
      </c>
      <c r="AM3983" t="s">
        <v>4020</v>
      </c>
      <c r="AN3983">
        <v>77</v>
      </c>
      <c r="AO3983" t="s">
        <v>3918</v>
      </c>
      <c r="AP3983">
        <f>IF(ufc_fights_2[[#This Row],[winner]]="Red",ufc_fights_2[[#This Row],[r_fighter_id]],ufc_fights_2[[#This Row],[b_fighter_id]])</f>
        <v>2505</v>
      </c>
      <c r="AQ3983" t="str">
        <f>_xlfn.XLOOKUP(ufc_fights_2[[#This Row],[winnerID]],ufc_fighters[id],ufc_fighters[fighter_name],"xxx",0,1)</f>
        <v>Alex Perez</v>
      </c>
    </row>
    <row r="3984" spans="1:43">
      <c r="A3984">
        <v>1527</v>
      </c>
      <c r="B3984">
        <v>319</v>
      </c>
      <c r="C3984">
        <f>_xlfn.XLOOKUP(ufc_fights_2[[#This Row],[r_fighter_id]],ufc_fighters[id],ufc_fighters[year],"xxx",0,1)</f>
        <v>1986</v>
      </c>
      <c r="D3984">
        <f>_xlfn.XLOOKUP(ufc_fights_2[[#This Row],[b_fighter_id]],ufc_fighters[id],ufc_fighters[year],"Prázdné",0,1)</f>
        <v>1993</v>
      </c>
      <c r="E3984" s="10">
        <f>YEAR(ufc_fights_2[[#This Row],[date]])-ufc_fights_2[[#This Row],[r_year]]</f>
        <v>31</v>
      </c>
      <c r="F3984" s="10">
        <f>YEAR(ufc_fights_2[[#This Row],[date]])-ufc_fights_2[[#This Row],[b_year]]</f>
        <v>24</v>
      </c>
      <c r="G3984">
        <v>0</v>
      </c>
      <c r="H3984">
        <v>0</v>
      </c>
      <c r="I3984">
        <v>0.79010000000000002</v>
      </c>
      <c r="J3984">
        <v>0.44829999999999998</v>
      </c>
      <c r="K3984">
        <v>0.81130000000000002</v>
      </c>
      <c r="L3984">
        <v>0.56410000000000005</v>
      </c>
      <c r="M3984">
        <v>1</v>
      </c>
      <c r="N3984">
        <v>0.3</v>
      </c>
      <c r="O3984">
        <v>2</v>
      </c>
      <c r="P3984">
        <v>0</v>
      </c>
      <c r="Q3984">
        <v>0</v>
      </c>
      <c r="R3984">
        <v>0</v>
      </c>
      <c r="S3984" s="2">
        <v>1.2372685185185184E-2</v>
      </c>
      <c r="T3984" s="2">
        <v>1.4814814814814814E-3</v>
      </c>
      <c r="U3984">
        <v>0.70589999999999997</v>
      </c>
      <c r="V3984">
        <v>0.38100000000000001</v>
      </c>
      <c r="W3984">
        <v>0.91890000000000005</v>
      </c>
      <c r="X3984">
        <v>0.6</v>
      </c>
      <c r="Y3984">
        <v>0.5</v>
      </c>
      <c r="Z3984">
        <v>0.57140000000000002</v>
      </c>
      <c r="AA3984">
        <v>0.33329999999999999</v>
      </c>
      <c r="AB3984">
        <v>0.90910000000000002</v>
      </c>
      <c r="AC3984">
        <v>0.71430000000000005</v>
      </c>
      <c r="AD3984">
        <v>0.90480000000000005</v>
      </c>
      <c r="AE3984">
        <v>1</v>
      </c>
      <c r="AF3984" t="s">
        <v>3933</v>
      </c>
      <c r="AG3984" s="2">
        <v>2.2569444444444442E-3</v>
      </c>
      <c r="AH3984" t="s">
        <v>3927</v>
      </c>
      <c r="AI3984">
        <v>5</v>
      </c>
      <c r="AJ3984" t="s">
        <v>3928</v>
      </c>
      <c r="AK3984" s="3">
        <v>43015</v>
      </c>
      <c r="AL3984" s="10">
        <f>YEAR(ufc_fights_2[[#This Row],[date]])</f>
        <v>2017</v>
      </c>
      <c r="AM3984" t="s">
        <v>4020</v>
      </c>
      <c r="AN3984">
        <v>1</v>
      </c>
      <c r="AO3984" t="s">
        <v>3913</v>
      </c>
      <c r="AP3984">
        <f>IF(ufc_fights_2[[#This Row],[winner]]="Red",ufc_fights_2[[#This Row],[r_fighter_id]],ufc_fights_2[[#This Row],[b_fighter_id]])</f>
        <v>1527</v>
      </c>
      <c r="AQ3984" t="str">
        <f>_xlfn.XLOOKUP(ufc_fights_2[[#This Row],[winnerID]],ufc_fighters[id],ufc_fighters[fighter_name],"xxx",0,1)</f>
        <v>Demetrious Johnson</v>
      </c>
    </row>
    <row r="3985" spans="1:43">
      <c r="A3985">
        <v>1527</v>
      </c>
      <c r="B3985">
        <v>878</v>
      </c>
      <c r="C3985">
        <f>_xlfn.XLOOKUP(ufc_fights_2[[#This Row],[r_fighter_id]],ufc_fighters[id],ufc_fighters[year],"xxx",0,1)</f>
        <v>1986</v>
      </c>
      <c r="D3985">
        <f>_xlfn.XLOOKUP(ufc_fights_2[[#This Row],[b_fighter_id]],ufc_fighters[id],ufc_fighters[year],"Prázdné",0,1)</f>
        <v>1986</v>
      </c>
      <c r="E3985" s="10">
        <f>YEAR(ufc_fights_2[[#This Row],[date]])-ufc_fights_2[[#This Row],[r_year]]</f>
        <v>30</v>
      </c>
      <c r="F3985" s="10">
        <f>YEAR(ufc_fights_2[[#This Row],[date]])-ufc_fights_2[[#This Row],[b_year]]</f>
        <v>30</v>
      </c>
      <c r="G3985">
        <v>0</v>
      </c>
      <c r="H3985">
        <v>0</v>
      </c>
      <c r="I3985">
        <v>0.48280000000000001</v>
      </c>
      <c r="J3985">
        <v>0.39340000000000003</v>
      </c>
      <c r="K3985">
        <v>0.74139999999999995</v>
      </c>
      <c r="L3985">
        <v>0.7006</v>
      </c>
      <c r="M3985">
        <v>0.71430000000000005</v>
      </c>
      <c r="N3985">
        <v>1</v>
      </c>
      <c r="O3985">
        <v>3</v>
      </c>
      <c r="P3985">
        <v>2</v>
      </c>
      <c r="Q3985">
        <v>1</v>
      </c>
      <c r="R3985">
        <v>0</v>
      </c>
      <c r="S3985" s="2">
        <v>1.1550925925925926E-2</v>
      </c>
      <c r="T3985" s="2">
        <v>2.5231481481481481E-3</v>
      </c>
      <c r="U3985">
        <v>0.4103</v>
      </c>
      <c r="V3985">
        <v>0.41670000000000001</v>
      </c>
      <c r="W3985">
        <v>0.57140000000000002</v>
      </c>
      <c r="X3985">
        <v>0.66669999999999996</v>
      </c>
      <c r="Y3985">
        <v>0.2</v>
      </c>
      <c r="Z3985">
        <v>0.3846</v>
      </c>
      <c r="AA3985">
        <v>0.26669999999999999</v>
      </c>
      <c r="AB3985">
        <v>0.5</v>
      </c>
      <c r="AC3985">
        <v>0.78569999999999995</v>
      </c>
      <c r="AD3985">
        <v>0.81820000000000004</v>
      </c>
      <c r="AE3985">
        <v>0.5</v>
      </c>
      <c r="AF3985" t="s">
        <v>3915</v>
      </c>
      <c r="AG3985" s="2">
        <v>3.472222222222222E-3</v>
      </c>
      <c r="AH3985" t="s">
        <v>3927</v>
      </c>
      <c r="AI3985">
        <v>5</v>
      </c>
      <c r="AJ3985" t="s">
        <v>3914</v>
      </c>
      <c r="AK3985" s="3">
        <v>42707</v>
      </c>
      <c r="AL3985" s="10">
        <f>YEAR(ufc_fights_2[[#This Row],[date]])</f>
        <v>2016</v>
      </c>
      <c r="AM3985" t="s">
        <v>4020</v>
      </c>
      <c r="AN3985">
        <v>1</v>
      </c>
      <c r="AO3985" t="s">
        <v>3913</v>
      </c>
      <c r="AP3985">
        <f>IF(ufc_fights_2[[#This Row],[winner]]="Red",ufc_fights_2[[#This Row],[r_fighter_id]],ufc_fights_2[[#This Row],[b_fighter_id]])</f>
        <v>1527</v>
      </c>
      <c r="AQ3985" t="str">
        <f>_xlfn.XLOOKUP(ufc_fights_2[[#This Row],[winnerID]],ufc_fighters[id],ufc_fighters[fighter_name],"xxx",0,1)</f>
        <v>Demetrious Johnson</v>
      </c>
    </row>
    <row r="3986" spans="1:43">
      <c r="A3986">
        <v>2524</v>
      </c>
      <c r="B3986">
        <v>1618</v>
      </c>
      <c r="C3986">
        <f>_xlfn.XLOOKUP(ufc_fights_2[[#This Row],[r_fighter_id]],ufc_fighters[id],ufc_fighters[year],"xxx",0,1)</f>
        <v>1993</v>
      </c>
      <c r="D3986">
        <f>_xlfn.XLOOKUP(ufc_fights_2[[#This Row],[b_fighter_id]],ufc_fighters[id],ufc_fighters[year],"Prázdné",0,1)</f>
        <v>1981</v>
      </c>
      <c r="E3986" s="10">
        <f>YEAR(ufc_fights_2[[#This Row],[date]])-ufc_fights_2[[#This Row],[r_year]]</f>
        <v>23</v>
      </c>
      <c r="F3986" s="10">
        <f>YEAR(ufc_fights_2[[#This Row],[date]])-ufc_fights_2[[#This Row],[b_year]]</f>
        <v>35</v>
      </c>
      <c r="G3986">
        <v>0</v>
      </c>
      <c r="H3986">
        <v>0</v>
      </c>
      <c r="I3986">
        <v>0.54459999999999997</v>
      </c>
      <c r="J3986">
        <v>0.3125</v>
      </c>
      <c r="K3986">
        <v>0.60709999999999997</v>
      </c>
      <c r="L3986">
        <v>0.4662</v>
      </c>
      <c r="M3986">
        <v>0.2</v>
      </c>
      <c r="N3986">
        <v>0.1429</v>
      </c>
      <c r="O3986">
        <v>0</v>
      </c>
      <c r="P3986">
        <v>0</v>
      </c>
      <c r="Q3986">
        <v>1</v>
      </c>
      <c r="R3986">
        <v>0</v>
      </c>
      <c r="S3986" s="2">
        <v>3.414351851851852E-3</v>
      </c>
      <c r="T3986" s="2">
        <v>1.3310185185185185E-3</v>
      </c>
      <c r="U3986">
        <v>0.51459999999999995</v>
      </c>
      <c r="V3986">
        <v>0.2366</v>
      </c>
      <c r="W3986">
        <v>0.5</v>
      </c>
      <c r="X3986">
        <v>1</v>
      </c>
      <c r="Y3986">
        <v>0.85709999999999997</v>
      </c>
      <c r="Z3986">
        <v>0.53</v>
      </c>
      <c r="AA3986">
        <v>0.22339999999999999</v>
      </c>
      <c r="AB3986">
        <v>0.63639999999999997</v>
      </c>
      <c r="AC3986">
        <v>0.75</v>
      </c>
      <c r="AD3986">
        <v>1</v>
      </c>
      <c r="AE3986">
        <v>1</v>
      </c>
      <c r="AF3986" t="s">
        <v>3915</v>
      </c>
      <c r="AG3986" s="2">
        <v>3.472222222222222E-3</v>
      </c>
      <c r="AH3986" t="s">
        <v>3911</v>
      </c>
      <c r="AI3986">
        <v>3</v>
      </c>
      <c r="AJ3986" t="s">
        <v>3916</v>
      </c>
      <c r="AK3986" s="3">
        <v>42483</v>
      </c>
      <c r="AL3986" s="10">
        <f>YEAR(ufc_fights_2[[#This Row],[date]])</f>
        <v>2016</v>
      </c>
      <c r="AM3986" t="s">
        <v>4020</v>
      </c>
      <c r="AN3986">
        <v>1</v>
      </c>
      <c r="AO3986" t="s">
        <v>3913</v>
      </c>
      <c r="AP3986">
        <f>IF(ufc_fights_2[[#This Row],[winner]]="Red",ufc_fights_2[[#This Row],[r_fighter_id]],ufc_fights_2[[#This Row],[b_fighter_id]])</f>
        <v>2524</v>
      </c>
      <c r="AQ3986" t="str">
        <f>_xlfn.XLOOKUP(ufc_fights_2[[#This Row],[winnerID]],ufc_fighters[id],ufc_fighters[fighter_name],"xxx",0,1)</f>
        <v>Sergio Pettis</v>
      </c>
    </row>
    <row r="3987" spans="1:43">
      <c r="A3987">
        <v>476</v>
      </c>
      <c r="B3987">
        <v>2524</v>
      </c>
      <c r="C3987">
        <f>_xlfn.XLOOKUP(ufc_fights_2[[#This Row],[r_fighter_id]],ufc_fighters[id],ufc_fighters[year],"xxx",0,1)</f>
        <v>1981</v>
      </c>
      <c r="D3987">
        <f>_xlfn.XLOOKUP(ufc_fights_2[[#This Row],[b_fighter_id]],ufc_fighters[id],ufc_fighters[year],"Prázdné",0,1)</f>
        <v>1993</v>
      </c>
      <c r="E3987" s="10">
        <f>YEAR(ufc_fights_2[[#This Row],[date]])-ufc_fights_2[[#This Row],[r_year]]</f>
        <v>34</v>
      </c>
      <c r="F3987" s="10">
        <f>YEAR(ufc_fights_2[[#This Row],[date]])-ufc_fights_2[[#This Row],[b_year]]</f>
        <v>22</v>
      </c>
      <c r="G3987">
        <v>0</v>
      </c>
      <c r="H3987">
        <v>1</v>
      </c>
      <c r="I3987">
        <v>0.46839999999999998</v>
      </c>
      <c r="J3987">
        <v>0.30330000000000001</v>
      </c>
      <c r="K3987">
        <v>0.51919999999999999</v>
      </c>
      <c r="L3987">
        <v>0.47339999999999999</v>
      </c>
      <c r="M3987">
        <v>0</v>
      </c>
      <c r="N3987">
        <v>0.75</v>
      </c>
      <c r="O3987">
        <v>1</v>
      </c>
      <c r="P3987">
        <v>0</v>
      </c>
      <c r="Q3987">
        <v>1</v>
      </c>
      <c r="R3987">
        <v>0</v>
      </c>
      <c r="S3987" s="2">
        <v>2.8935185185185184E-3</v>
      </c>
      <c r="T3987" s="2">
        <v>4.0740740740740737E-3</v>
      </c>
      <c r="U3987">
        <v>0.22919999999999999</v>
      </c>
      <c r="V3987">
        <v>0.27829999999999999</v>
      </c>
      <c r="W3987">
        <v>0.78949999999999998</v>
      </c>
      <c r="X3987">
        <v>0.91669999999999996</v>
      </c>
      <c r="Y3987">
        <v>1</v>
      </c>
      <c r="Z3987">
        <v>0.44779999999999998</v>
      </c>
      <c r="AA3987">
        <v>0.2</v>
      </c>
      <c r="AB3987">
        <v>0.8</v>
      </c>
      <c r="AC3987">
        <v>0</v>
      </c>
      <c r="AD3987">
        <v>0.42859999999999998</v>
      </c>
      <c r="AE3987">
        <v>0.4783</v>
      </c>
      <c r="AF3987" t="s">
        <v>3915</v>
      </c>
      <c r="AG3987" s="2">
        <v>3.472222222222222E-3</v>
      </c>
      <c r="AH3987" t="s">
        <v>3911</v>
      </c>
      <c r="AI3987">
        <v>3</v>
      </c>
      <c r="AJ3987" t="s">
        <v>4033</v>
      </c>
      <c r="AK3987" s="3">
        <v>42280</v>
      </c>
      <c r="AL3987" s="10">
        <f>YEAR(ufc_fights_2[[#This Row],[date]])</f>
        <v>2015</v>
      </c>
      <c r="AM3987" t="s">
        <v>4020</v>
      </c>
      <c r="AN3987">
        <v>3</v>
      </c>
      <c r="AO3987" t="s">
        <v>3918</v>
      </c>
      <c r="AP3987">
        <f>IF(ufc_fights_2[[#This Row],[winner]]="Red",ufc_fights_2[[#This Row],[r_fighter_id]],ufc_fights_2[[#This Row],[b_fighter_id]])</f>
        <v>2524</v>
      </c>
      <c r="AQ3987" t="str">
        <f>_xlfn.XLOOKUP(ufc_fights_2[[#This Row],[winnerID]],ufc_fighters[id],ufc_fighters[fighter_name],"xxx",0,1)</f>
        <v>Sergio Pettis</v>
      </c>
    </row>
    <row r="3988" spans="1:43">
      <c r="A3988">
        <v>247</v>
      </c>
      <c r="B3988">
        <v>2524</v>
      </c>
      <c r="C3988">
        <f>_xlfn.XLOOKUP(ufc_fights_2[[#This Row],[r_fighter_id]],ufc_fighters[id],ufc_fighters[year],"xxx",0,1)</f>
        <v>1984</v>
      </c>
      <c r="D3988">
        <f>_xlfn.XLOOKUP(ufc_fights_2[[#This Row],[b_fighter_id]],ufc_fighters[id],ufc_fighters[year],"Prázdné",0,1)</f>
        <v>1993</v>
      </c>
      <c r="E3988" s="10">
        <f>YEAR(ufc_fights_2[[#This Row],[date]])-ufc_fights_2[[#This Row],[r_year]]</f>
        <v>34</v>
      </c>
      <c r="F3988" s="10">
        <f>YEAR(ufc_fights_2[[#This Row],[date]])-ufc_fights_2[[#This Row],[b_year]]</f>
        <v>25</v>
      </c>
      <c r="G3988">
        <v>0</v>
      </c>
      <c r="H3988">
        <v>0</v>
      </c>
      <c r="I3988">
        <v>0.31719999999999998</v>
      </c>
      <c r="J3988">
        <v>0.4405</v>
      </c>
      <c r="K3988">
        <v>0.39810000000000001</v>
      </c>
      <c r="L3988">
        <v>0.47539999999999999</v>
      </c>
      <c r="M3988">
        <v>0.1429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3.0555555555555557E-3</v>
      </c>
      <c r="T3988" s="2">
        <v>0</v>
      </c>
      <c r="U3988">
        <v>0.21879999999999999</v>
      </c>
      <c r="V3988">
        <v>0.44519999999999998</v>
      </c>
      <c r="W3988">
        <v>0.42420000000000002</v>
      </c>
      <c r="X3988">
        <v>0.68</v>
      </c>
      <c r="Y3988">
        <v>0</v>
      </c>
      <c r="Z3988">
        <v>0.31669999999999998</v>
      </c>
      <c r="AA3988">
        <v>0.40510000000000002</v>
      </c>
      <c r="AB3988">
        <v>0.33329999999999999</v>
      </c>
      <c r="AC3988">
        <v>1</v>
      </c>
      <c r="AD3988">
        <v>0</v>
      </c>
      <c r="AE3988">
        <v>1</v>
      </c>
      <c r="AF3988" t="s">
        <v>3922</v>
      </c>
      <c r="AG3988" s="2">
        <v>3.472222222222222E-3</v>
      </c>
      <c r="AH3988" t="s">
        <v>3911</v>
      </c>
      <c r="AI3988">
        <v>3</v>
      </c>
      <c r="AJ3988" t="s">
        <v>3937</v>
      </c>
      <c r="AK3988" s="3">
        <v>43260</v>
      </c>
      <c r="AL3988" s="10">
        <f>YEAR(ufc_fights_2[[#This Row],[date]])</f>
        <v>2018</v>
      </c>
      <c r="AM3988" t="s">
        <v>4020</v>
      </c>
      <c r="AN3988">
        <v>8</v>
      </c>
      <c r="AO3988" t="s">
        <v>3918</v>
      </c>
      <c r="AP3988">
        <f>IF(ufc_fights_2[[#This Row],[winner]]="Red",ufc_fights_2[[#This Row],[r_fighter_id]],ufc_fights_2[[#This Row],[b_fighter_id]])</f>
        <v>2524</v>
      </c>
      <c r="AQ3988" t="str">
        <f>_xlfn.XLOOKUP(ufc_fights_2[[#This Row],[winnerID]],ufc_fighters[id],ufc_fighters[fighter_name],"xxx",0,1)</f>
        <v>Sergio Pettis</v>
      </c>
    </row>
    <row r="3989" spans="1:43">
      <c r="A3989">
        <v>518</v>
      </c>
      <c r="B3989">
        <v>456</v>
      </c>
      <c r="C3989">
        <f>_xlfn.XLOOKUP(ufc_fights_2[[#This Row],[r_fighter_id]],ufc_fighters[id],ufc_fighters[year],"xxx",0,1)</f>
        <v>1987</v>
      </c>
      <c r="D3989">
        <f>_xlfn.XLOOKUP(ufc_fights_2[[#This Row],[b_fighter_id]],ufc_fighters[id],ufc_fighters[year],"Prázdné",0,1)</f>
        <v>1985</v>
      </c>
      <c r="E3989" s="10">
        <f>YEAR(ufc_fights_2[[#This Row],[date]])-ufc_fights_2[[#This Row],[r_year]]</f>
        <v>28</v>
      </c>
      <c r="F3989" s="10">
        <f>YEAR(ufc_fights_2[[#This Row],[date]])-ufc_fights_2[[#This Row],[b_year]]</f>
        <v>30</v>
      </c>
      <c r="G3989">
        <v>0</v>
      </c>
      <c r="H3989">
        <v>0</v>
      </c>
      <c r="I3989">
        <v>0.43359999999999999</v>
      </c>
      <c r="J3989">
        <v>0.33329999999999999</v>
      </c>
      <c r="K3989">
        <v>0.60729999999999995</v>
      </c>
      <c r="L3989">
        <v>0.37580000000000002</v>
      </c>
      <c r="M3989">
        <v>6.6699999999999995E-2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3.5300925925925925E-3</v>
      </c>
      <c r="T3989" s="2">
        <v>3.5879629629629629E-4</v>
      </c>
      <c r="U3989">
        <v>0.34820000000000001</v>
      </c>
      <c r="V3989">
        <v>0.29320000000000002</v>
      </c>
      <c r="W3989">
        <v>0.72409999999999997</v>
      </c>
      <c r="X3989">
        <v>1</v>
      </c>
      <c r="Y3989">
        <v>0</v>
      </c>
      <c r="Z3989">
        <v>0.40870000000000001</v>
      </c>
      <c r="AA3989">
        <v>0.30159999999999998</v>
      </c>
      <c r="AB3989">
        <v>0.57689999999999997</v>
      </c>
      <c r="AC3989">
        <v>0.52939999999999998</v>
      </c>
      <c r="AD3989">
        <v>0</v>
      </c>
      <c r="AE3989">
        <v>1</v>
      </c>
      <c r="AF3989" t="s">
        <v>3915</v>
      </c>
      <c r="AG3989" s="2">
        <v>3.472222222222222E-3</v>
      </c>
      <c r="AH3989" t="s">
        <v>3911</v>
      </c>
      <c r="AI3989">
        <v>3</v>
      </c>
      <c r="AJ3989" t="s">
        <v>3939</v>
      </c>
      <c r="AK3989" s="3">
        <v>42168</v>
      </c>
      <c r="AL3989" s="10">
        <f>YEAR(ufc_fights_2[[#This Row],[date]])</f>
        <v>2015</v>
      </c>
      <c r="AM3989" t="s">
        <v>4020</v>
      </c>
      <c r="AN3989">
        <v>50</v>
      </c>
      <c r="AO3989" t="s">
        <v>3913</v>
      </c>
      <c r="AP3989">
        <f>IF(ufc_fights_2[[#This Row],[winner]]="Red",ufc_fights_2[[#This Row],[r_fighter_id]],ufc_fights_2[[#This Row],[b_fighter_id]])</f>
        <v>518</v>
      </c>
      <c r="AQ3989" t="str">
        <f>_xlfn.XLOOKUP(ufc_fights_2[[#This Row],[winnerID]],ufc_fighters[id],ufc_fighters[fighter_name],"xxx",0,1)</f>
        <v>Henry Cejudo</v>
      </c>
    </row>
    <row r="3990" spans="1:43">
      <c r="A3990">
        <v>1084</v>
      </c>
      <c r="B3990">
        <v>878</v>
      </c>
      <c r="C3990">
        <f>_xlfn.XLOOKUP(ufc_fights_2[[#This Row],[r_fighter_id]],ufc_fighters[id],ufc_fighters[year],"xxx",0,1)</f>
        <v>1984</v>
      </c>
      <c r="D3990">
        <f>_xlfn.XLOOKUP(ufc_fights_2[[#This Row],[b_fighter_id]],ufc_fighters[id],ufc_fighters[year],"Prázdné",0,1)</f>
        <v>1986</v>
      </c>
      <c r="E3990" s="10">
        <f>YEAR(ufc_fights_2[[#This Row],[date]])-ufc_fights_2[[#This Row],[r_year]]</f>
        <v>29</v>
      </c>
      <c r="F3990" s="10">
        <f>YEAR(ufc_fights_2[[#This Row],[date]])-ufc_fights_2[[#This Row],[b_year]]</f>
        <v>27</v>
      </c>
      <c r="G3990">
        <v>0</v>
      </c>
      <c r="H3990">
        <v>0</v>
      </c>
      <c r="I3990">
        <v>0.35899999999999999</v>
      </c>
      <c r="J3990">
        <v>0.57999999999999996</v>
      </c>
      <c r="K3990">
        <v>0.43159999999999998</v>
      </c>
      <c r="L3990">
        <v>0.69950000000000001</v>
      </c>
      <c r="M3990">
        <v>0</v>
      </c>
      <c r="N3990">
        <v>1</v>
      </c>
      <c r="O3990">
        <v>0</v>
      </c>
      <c r="P3990">
        <v>2</v>
      </c>
      <c r="Q3990">
        <v>0</v>
      </c>
      <c r="R3990">
        <v>0</v>
      </c>
      <c r="S3990" s="2">
        <v>1.6203703703703703E-4</v>
      </c>
      <c r="T3990" s="2">
        <v>6.3425925925925924E-3</v>
      </c>
      <c r="U3990">
        <v>0.21429999999999999</v>
      </c>
      <c r="V3990">
        <v>0.50670000000000004</v>
      </c>
      <c r="W3990">
        <v>0.75</v>
      </c>
      <c r="X3990">
        <v>0.71430000000000005</v>
      </c>
      <c r="Y3990">
        <v>0.875</v>
      </c>
      <c r="Z3990">
        <v>0.33329999999999999</v>
      </c>
      <c r="AA3990">
        <v>0.45950000000000002</v>
      </c>
      <c r="AB3990">
        <v>0.55559999999999998</v>
      </c>
      <c r="AC3990">
        <v>0.90910000000000002</v>
      </c>
      <c r="AD3990">
        <v>0</v>
      </c>
      <c r="AE3990">
        <v>0.59619999999999995</v>
      </c>
      <c r="AF3990" t="s">
        <v>3915</v>
      </c>
      <c r="AG3990" s="2">
        <v>3.472222222222222E-3</v>
      </c>
      <c r="AH3990" t="s">
        <v>3911</v>
      </c>
      <c r="AI3990">
        <v>3</v>
      </c>
      <c r="AJ3990" t="s">
        <v>3914</v>
      </c>
      <c r="AK3990" s="3">
        <v>41517</v>
      </c>
      <c r="AL3990" s="10">
        <f>YEAR(ufc_fights_2[[#This Row],[date]])</f>
        <v>2013</v>
      </c>
      <c r="AM3990" t="s">
        <v>4020</v>
      </c>
      <c r="AN3990">
        <v>107</v>
      </c>
      <c r="AO3990" t="s">
        <v>3918</v>
      </c>
      <c r="AP3990">
        <f>IF(ufc_fights_2[[#This Row],[winner]]="Red",ufc_fights_2[[#This Row],[r_fighter_id]],ufc_fights_2[[#This Row],[b_fighter_id]])</f>
        <v>878</v>
      </c>
      <c r="AQ3990" t="str">
        <f>_xlfn.XLOOKUP(ufc_fights_2[[#This Row],[winnerID]],ufc_fighters[id],ufc_fighters[fighter_name],"xxx",0,1)</f>
        <v>Tim Elliott</v>
      </c>
    </row>
    <row r="3991" spans="1:43">
      <c r="A3991">
        <v>518</v>
      </c>
      <c r="B3991">
        <v>778</v>
      </c>
      <c r="C3991">
        <f>_xlfn.XLOOKUP(ufc_fights_2[[#This Row],[r_fighter_id]],ufc_fighters[id],ufc_fighters[year],"xxx",0,1)</f>
        <v>1987</v>
      </c>
      <c r="D3991">
        <f>_xlfn.XLOOKUP(ufc_fights_2[[#This Row],[b_fighter_id]],ufc_fighters[id],ufc_fighters[year],"Prázdné",0,1)</f>
        <v>1986</v>
      </c>
      <c r="E3991" s="10">
        <f>YEAR(ufc_fights_2[[#This Row],[date]])-ufc_fights_2[[#This Row],[r_year]]</f>
        <v>32</v>
      </c>
      <c r="F3991" s="10">
        <f>YEAR(ufc_fights_2[[#This Row],[date]])-ufc_fights_2[[#This Row],[b_year]]</f>
        <v>33</v>
      </c>
      <c r="G3991">
        <v>1</v>
      </c>
      <c r="H3991">
        <v>0</v>
      </c>
      <c r="I3991">
        <v>0.78259999999999996</v>
      </c>
      <c r="J3991">
        <v>0.33329999999999999</v>
      </c>
      <c r="K3991">
        <v>0.78259999999999996</v>
      </c>
      <c r="L3991">
        <v>0.33329999999999999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0</v>
      </c>
      <c r="T3991" s="2">
        <v>1.0416666666666667E-4</v>
      </c>
      <c r="U3991">
        <v>0.77270000000000005</v>
      </c>
      <c r="V3991">
        <v>0</v>
      </c>
      <c r="W3991">
        <v>1</v>
      </c>
      <c r="X3991">
        <v>0</v>
      </c>
      <c r="Y3991">
        <v>0.5</v>
      </c>
      <c r="Z3991">
        <v>0.5</v>
      </c>
      <c r="AA3991">
        <v>0.33329999999999999</v>
      </c>
      <c r="AB3991">
        <v>0</v>
      </c>
      <c r="AC3991">
        <v>0</v>
      </c>
      <c r="AD3991">
        <v>0.88239999999999996</v>
      </c>
      <c r="AE3991">
        <v>0</v>
      </c>
      <c r="AF3991" t="s">
        <v>3910</v>
      </c>
      <c r="AG3991" s="2">
        <v>3.7037037037037035E-4</v>
      </c>
      <c r="AH3991" t="s">
        <v>3927</v>
      </c>
      <c r="AI3991">
        <v>5</v>
      </c>
      <c r="AJ3991" t="s">
        <v>3919</v>
      </c>
      <c r="AK3991" s="3">
        <v>43484</v>
      </c>
      <c r="AL3991" s="10">
        <f>YEAR(ufc_fights_2[[#This Row],[date]])</f>
        <v>2019</v>
      </c>
      <c r="AM3991" t="s">
        <v>4020</v>
      </c>
      <c r="AN3991">
        <v>31</v>
      </c>
      <c r="AO3991" t="s">
        <v>3913</v>
      </c>
      <c r="AP3991">
        <f>IF(ufc_fights_2[[#This Row],[winner]]="Red",ufc_fights_2[[#This Row],[r_fighter_id]],ufc_fights_2[[#This Row],[b_fighter_id]])</f>
        <v>518</v>
      </c>
      <c r="AQ3991" t="str">
        <f>_xlfn.XLOOKUP(ufc_fights_2[[#This Row],[winnerID]],ufc_fighters[id],ufc_fighters[fighter_name],"xxx",0,1)</f>
        <v>Henry Cejudo</v>
      </c>
    </row>
    <row r="3992" spans="1:43">
      <c r="A3992">
        <v>3252</v>
      </c>
      <c r="B3992">
        <v>3580</v>
      </c>
      <c r="C3992">
        <f>_xlfn.XLOOKUP(ufc_fights_2[[#This Row],[r_fighter_id]],ufc_fighters[id],ufc_fighters[year],"xxx",0,1)</f>
        <v>1988</v>
      </c>
      <c r="D3992">
        <f>_xlfn.XLOOKUP(ufc_fights_2[[#This Row],[b_fighter_id]],ufc_fighters[id],ufc_fighters[year],"Prázdné",0,1)</f>
        <v>1991</v>
      </c>
      <c r="E3992" s="10">
        <f>YEAR(ufc_fights_2[[#This Row],[date]])-ufc_fights_2[[#This Row],[r_year]]</f>
        <v>27</v>
      </c>
      <c r="F3992" s="10">
        <f>YEAR(ufc_fights_2[[#This Row],[date]])-ufc_fights_2[[#This Row],[b_year]]</f>
        <v>24</v>
      </c>
      <c r="G3992">
        <v>0</v>
      </c>
      <c r="H3992">
        <v>0</v>
      </c>
      <c r="I3992">
        <v>0.47710000000000002</v>
      </c>
      <c r="J3992">
        <v>8.3299999999999999E-2</v>
      </c>
      <c r="K3992">
        <v>0.47710000000000002</v>
      </c>
      <c r="L3992">
        <v>0.1071</v>
      </c>
      <c r="M3992">
        <v>0</v>
      </c>
      <c r="N3992">
        <v>0.16669999999999999</v>
      </c>
      <c r="O3992">
        <v>0</v>
      </c>
      <c r="P3992">
        <v>0</v>
      </c>
      <c r="Q3992">
        <v>1</v>
      </c>
      <c r="R3992">
        <v>0</v>
      </c>
      <c r="S3992" s="2">
        <v>1.1342592592592593E-3</v>
      </c>
      <c r="T3992" s="2">
        <v>4.5138888888888887E-4</v>
      </c>
      <c r="U3992">
        <v>0.32879999999999998</v>
      </c>
      <c r="V3992">
        <v>6.7299999999999999E-2</v>
      </c>
      <c r="W3992">
        <v>0.5</v>
      </c>
      <c r="X3992">
        <v>0.91669999999999996</v>
      </c>
      <c r="Y3992">
        <v>1</v>
      </c>
      <c r="Z3992">
        <v>0.27400000000000002</v>
      </c>
      <c r="AA3992">
        <v>0.06</v>
      </c>
      <c r="AB3992">
        <v>0.89290000000000003</v>
      </c>
      <c r="AC3992">
        <v>0.375</v>
      </c>
      <c r="AD3992">
        <v>0.875</v>
      </c>
      <c r="AE3992">
        <v>0</v>
      </c>
      <c r="AF3992" t="s">
        <v>3922</v>
      </c>
      <c r="AG3992" s="2">
        <v>3.472222222222222E-3</v>
      </c>
      <c r="AH3992" t="s">
        <v>3911</v>
      </c>
      <c r="AI3992">
        <v>3</v>
      </c>
      <c r="AJ3992" t="s">
        <v>4078</v>
      </c>
      <c r="AK3992" s="3">
        <v>42140</v>
      </c>
      <c r="AL3992" s="10">
        <f>YEAR(ufc_fights_2[[#This Row],[date]])</f>
        <v>2015</v>
      </c>
      <c r="AM3992" t="s">
        <v>4020</v>
      </c>
      <c r="AN3992">
        <v>120</v>
      </c>
      <c r="AO3992" t="s">
        <v>3918</v>
      </c>
      <c r="AP3992">
        <f>IF(ufc_fights_2[[#This Row],[winner]]="Red",ufc_fights_2[[#This Row],[r_fighter_id]],ufc_fights_2[[#This Row],[b_fighter_id]])</f>
        <v>3580</v>
      </c>
      <c r="AQ3992" t="str">
        <f>_xlfn.XLOOKUP(ufc_fights_2[[#This Row],[winnerID]],ufc_fighters[id],ufc_fighters[fighter_name],"xxx",0,1)</f>
        <v>Yao Zhikui</v>
      </c>
    </row>
    <row r="3993" spans="1:43">
      <c r="A3993">
        <v>1084</v>
      </c>
      <c r="B3993">
        <v>1834</v>
      </c>
      <c r="C3993">
        <f>_xlfn.XLOOKUP(ufc_fights_2[[#This Row],[r_fighter_id]],ufc_fighters[id],ufc_fighters[year],"xxx",0,1)</f>
        <v>1984</v>
      </c>
      <c r="D3993">
        <f>_xlfn.XLOOKUP(ufc_fights_2[[#This Row],[b_fighter_id]],ufc_fighters[id],ufc_fighters[year],"Prázdné",0,1)</f>
        <v>1990</v>
      </c>
      <c r="E3993" s="10">
        <f>YEAR(ufc_fights_2[[#This Row],[date]])-ufc_fights_2[[#This Row],[r_year]]</f>
        <v>28</v>
      </c>
      <c r="F3993" s="10">
        <f>YEAR(ufc_fights_2[[#This Row],[date]])-ufc_fights_2[[#This Row],[b_year]]</f>
        <v>22</v>
      </c>
      <c r="G3993">
        <v>0</v>
      </c>
      <c r="H3993">
        <v>0</v>
      </c>
      <c r="I3993">
        <v>0.4924</v>
      </c>
      <c r="J3993">
        <v>0.45279999999999998</v>
      </c>
      <c r="K3993">
        <v>0.55620000000000003</v>
      </c>
      <c r="L3993">
        <v>0.50419999999999998</v>
      </c>
      <c r="M3993">
        <v>1</v>
      </c>
      <c r="N3993">
        <v>0</v>
      </c>
      <c r="O3993">
        <v>1</v>
      </c>
      <c r="P3993">
        <v>0</v>
      </c>
      <c r="Q3993">
        <v>0</v>
      </c>
      <c r="R3993">
        <v>0</v>
      </c>
      <c r="S3993" s="2">
        <v>2.5925925925925925E-3</v>
      </c>
      <c r="T3993" s="2">
        <v>1.6203703703703703E-4</v>
      </c>
      <c r="U3993">
        <v>0.4602</v>
      </c>
      <c r="V3993">
        <v>0.39389999999999997</v>
      </c>
      <c r="W3993">
        <v>0.64710000000000001</v>
      </c>
      <c r="X3993">
        <v>1</v>
      </c>
      <c r="Y3993">
        <v>0.85709999999999997</v>
      </c>
      <c r="Z3993">
        <v>0.47660000000000002</v>
      </c>
      <c r="AA3993">
        <v>0.44119999999999998</v>
      </c>
      <c r="AB3993">
        <v>0.4</v>
      </c>
      <c r="AC3993">
        <v>0.6</v>
      </c>
      <c r="AD3993">
        <v>0.6</v>
      </c>
      <c r="AE3993">
        <v>1</v>
      </c>
      <c r="AF3993" t="s">
        <v>3933</v>
      </c>
      <c r="AG3993" s="2">
        <v>3.4027777777777776E-3</v>
      </c>
      <c r="AH3993" t="s">
        <v>3911</v>
      </c>
      <c r="AI3993">
        <v>3</v>
      </c>
      <c r="AJ3993" t="s">
        <v>3938</v>
      </c>
      <c r="AK3993" s="3">
        <v>41034</v>
      </c>
      <c r="AL3993" s="10">
        <f>YEAR(ufc_fights_2[[#This Row],[date]])</f>
        <v>2012</v>
      </c>
      <c r="AM3993" t="s">
        <v>4020</v>
      </c>
      <c r="AN3993">
        <v>130</v>
      </c>
      <c r="AO3993" t="s">
        <v>3913</v>
      </c>
      <c r="AP3993">
        <f>IF(ufc_fights_2[[#This Row],[winner]]="Red",ufc_fights_2[[#This Row],[r_fighter_id]],ufc_fights_2[[#This Row],[b_fighter_id]])</f>
        <v>1084</v>
      </c>
      <c r="AQ3993" t="str">
        <f>_xlfn.XLOOKUP(ufc_fights_2[[#This Row],[winnerID]],ufc_fighters[id],ufc_fighters[fighter_name],"xxx",0,1)</f>
        <v>Louis Gaudinot</v>
      </c>
    </row>
    <row r="3994" spans="1:43">
      <c r="A3994">
        <v>996</v>
      </c>
      <c r="B3994">
        <v>247</v>
      </c>
      <c r="C3994">
        <f>_xlfn.XLOOKUP(ufc_fights_2[[#This Row],[r_fighter_id]],ufc_fighters[id],ufc_fighters[year],"xxx",0,1)</f>
        <v>1985</v>
      </c>
      <c r="D3994">
        <f>_xlfn.XLOOKUP(ufc_fights_2[[#This Row],[b_fighter_id]],ufc_fighters[id],ufc_fighters[year],"Prázdné",0,1)</f>
        <v>1984</v>
      </c>
      <c r="E3994" s="10">
        <f>YEAR(ufc_fights_2[[#This Row],[date]])-ufc_fights_2[[#This Row],[r_year]]</f>
        <v>34</v>
      </c>
      <c r="F3994" s="10">
        <f>YEAR(ufc_fights_2[[#This Row],[date]])-ufc_fights_2[[#This Row],[b_year]]</f>
        <v>35</v>
      </c>
      <c r="G3994">
        <v>0</v>
      </c>
      <c r="H3994">
        <v>1</v>
      </c>
      <c r="I3994">
        <v>0.3125</v>
      </c>
      <c r="J3994">
        <v>0.43480000000000002</v>
      </c>
      <c r="K3994">
        <v>0.3125</v>
      </c>
      <c r="L3994">
        <v>0.52170000000000005</v>
      </c>
      <c r="M3994">
        <v>0.33329999999999999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3.0092592592592595E-4</v>
      </c>
      <c r="T3994" s="2">
        <v>1.4236111111111112E-3</v>
      </c>
      <c r="U3994">
        <v>0.31909999999999999</v>
      </c>
      <c r="V3994">
        <v>0.35060000000000002</v>
      </c>
      <c r="W3994">
        <v>0</v>
      </c>
      <c r="X3994">
        <v>0</v>
      </c>
      <c r="Y3994">
        <v>0.6</v>
      </c>
      <c r="Z3994">
        <v>0.3125</v>
      </c>
      <c r="AA3994">
        <v>0.41120000000000001</v>
      </c>
      <c r="AB3994">
        <v>0</v>
      </c>
      <c r="AC3994">
        <v>0.75</v>
      </c>
      <c r="AD3994">
        <v>0</v>
      </c>
      <c r="AE3994">
        <v>0.75</v>
      </c>
      <c r="AF3994" t="s">
        <v>3910</v>
      </c>
      <c r="AG3994" s="2">
        <v>3.3217592592592591E-3</v>
      </c>
      <c r="AH3994" t="s">
        <v>3911</v>
      </c>
      <c r="AI3994">
        <v>3</v>
      </c>
      <c r="AJ3994" t="s">
        <v>3924</v>
      </c>
      <c r="AK3994" s="3">
        <v>43645</v>
      </c>
      <c r="AL3994" s="10">
        <f>YEAR(ufc_fights_2[[#This Row],[date]])</f>
        <v>2019</v>
      </c>
      <c r="AM3994" t="s">
        <v>4020</v>
      </c>
      <c r="AN3994">
        <v>42</v>
      </c>
      <c r="AO3994" t="s">
        <v>3918</v>
      </c>
      <c r="AP3994">
        <f>IF(ufc_fights_2[[#This Row],[winner]]="Red",ufc_fights_2[[#This Row],[r_fighter_id]],ufc_fights_2[[#This Row],[b_fighter_id]])</f>
        <v>247</v>
      </c>
      <c r="AQ3994" t="str">
        <f>_xlfn.XLOOKUP(ufc_fights_2[[#This Row],[winnerID]],ufc_fighters[id],ufc_fighters[fighter_name],"xxx",0,1)</f>
        <v>Joseph Benavidez</v>
      </c>
    </row>
    <row r="3995" spans="1:43">
      <c r="A3995">
        <v>247</v>
      </c>
      <c r="B3995">
        <v>2401</v>
      </c>
      <c r="C3995">
        <f>_xlfn.XLOOKUP(ufc_fights_2[[#This Row],[r_fighter_id]],ufc_fighters[id],ufc_fighters[year],"xxx",0,1)</f>
        <v>1984</v>
      </c>
      <c r="D3995">
        <f>_xlfn.XLOOKUP(ufc_fights_2[[#This Row],[b_fighter_id]],ufc_fighters[id],ufc_fighters[year],"Prázdné",0,1)</f>
        <v>1988</v>
      </c>
      <c r="E3995" s="10">
        <f>YEAR(ufc_fights_2[[#This Row],[date]])-ufc_fights_2[[#This Row],[r_year]]</f>
        <v>35</v>
      </c>
      <c r="F3995" s="10">
        <f>YEAR(ufc_fights_2[[#This Row],[date]])-ufc_fights_2[[#This Row],[b_year]]</f>
        <v>31</v>
      </c>
      <c r="G3995">
        <v>1</v>
      </c>
      <c r="H3995">
        <v>0</v>
      </c>
      <c r="I3995">
        <v>0.42</v>
      </c>
      <c r="J3995">
        <v>0.56320000000000003</v>
      </c>
      <c r="K3995">
        <v>0.51390000000000002</v>
      </c>
      <c r="L3995">
        <v>0.68379999999999996</v>
      </c>
      <c r="M3995">
        <v>0.58330000000000004</v>
      </c>
      <c r="N3995">
        <v>0.375</v>
      </c>
      <c r="O3995">
        <v>0</v>
      </c>
      <c r="P3995">
        <v>0</v>
      </c>
      <c r="Q3995">
        <v>2</v>
      </c>
      <c r="R3995">
        <v>1</v>
      </c>
      <c r="S3995" s="2">
        <v>4.7453703703703703E-3</v>
      </c>
      <c r="T3995" s="2">
        <v>2.1180555555555558E-3</v>
      </c>
      <c r="U3995">
        <v>0.23330000000000001</v>
      </c>
      <c r="V3995">
        <v>0.38890000000000002</v>
      </c>
      <c r="W3995">
        <v>0.75</v>
      </c>
      <c r="X3995">
        <v>0.66669999999999996</v>
      </c>
      <c r="Y3995">
        <v>0</v>
      </c>
      <c r="Z3995">
        <v>0.45450000000000002</v>
      </c>
      <c r="AA3995">
        <v>0.36359999999999998</v>
      </c>
      <c r="AB3995">
        <v>0</v>
      </c>
      <c r="AC3995">
        <v>0.95650000000000002</v>
      </c>
      <c r="AD3995">
        <v>0.25</v>
      </c>
      <c r="AE3995">
        <v>0.77780000000000005</v>
      </c>
      <c r="AF3995" t="s">
        <v>3915</v>
      </c>
      <c r="AG3995" s="2">
        <v>3.472222222222222E-3</v>
      </c>
      <c r="AH3995" t="s">
        <v>3911</v>
      </c>
      <c r="AI3995">
        <v>3</v>
      </c>
      <c r="AJ3995" t="s">
        <v>3929</v>
      </c>
      <c r="AK3995" s="3">
        <v>43484</v>
      </c>
      <c r="AL3995" s="10">
        <f>YEAR(ufc_fights_2[[#This Row],[date]])</f>
        <v>2019</v>
      </c>
      <c r="AM3995" t="s">
        <v>4020</v>
      </c>
      <c r="AN3995">
        <v>31</v>
      </c>
      <c r="AO3995" t="s">
        <v>3913</v>
      </c>
      <c r="AP3995">
        <f>IF(ufc_fights_2[[#This Row],[winner]]="Red",ufc_fights_2[[#This Row],[r_fighter_id]],ufc_fights_2[[#This Row],[b_fighter_id]])</f>
        <v>247</v>
      </c>
      <c r="AQ3995" t="str">
        <f>_xlfn.XLOOKUP(ufc_fights_2[[#This Row],[winnerID]],ufc_fighters[id],ufc_fighters[fighter_name],"xxx",0,1)</f>
        <v>Joseph Benavidez</v>
      </c>
    </row>
    <row r="3996" spans="1:43">
      <c r="A3996">
        <v>3323</v>
      </c>
      <c r="B3996">
        <v>1834</v>
      </c>
      <c r="C3996">
        <f>_xlfn.XLOOKUP(ufc_fights_2[[#This Row],[r_fighter_id]],ufc_fighters[id],ufc_fighters[year],"xxx",0,1)</f>
        <v>1976</v>
      </c>
      <c r="D3996">
        <f>_xlfn.XLOOKUP(ufc_fights_2[[#This Row],[b_fighter_id]],ufc_fighters[id],ufc_fighters[year],"Prázdné",0,1)</f>
        <v>1990</v>
      </c>
      <c r="E3996" s="10">
        <f>YEAR(ufc_fights_2[[#This Row],[date]])-ufc_fights_2[[#This Row],[r_year]]</f>
        <v>36</v>
      </c>
      <c r="F3996" s="10">
        <f>YEAR(ufc_fights_2[[#This Row],[date]])-ufc_fights_2[[#This Row],[b_year]]</f>
        <v>22</v>
      </c>
      <c r="G3996">
        <v>0</v>
      </c>
      <c r="H3996">
        <v>0</v>
      </c>
      <c r="I3996">
        <v>0.39240000000000003</v>
      </c>
      <c r="J3996">
        <v>0.34379999999999999</v>
      </c>
      <c r="K3996">
        <v>0.39240000000000003</v>
      </c>
      <c r="L3996">
        <v>0.34960000000000002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0</v>
      </c>
      <c r="T3996" s="2">
        <v>3.2407407407407406E-4</v>
      </c>
      <c r="U3996">
        <v>0.30909999999999999</v>
      </c>
      <c r="V3996">
        <v>0.27139999999999997</v>
      </c>
      <c r="W3996">
        <v>0.5</v>
      </c>
      <c r="X3996">
        <v>0.68179999999999996</v>
      </c>
      <c r="Y3996">
        <v>0.5</v>
      </c>
      <c r="Z3996">
        <v>0.39240000000000003</v>
      </c>
      <c r="AA3996">
        <v>0.33939999999999998</v>
      </c>
      <c r="AB3996">
        <v>0</v>
      </c>
      <c r="AC3996">
        <v>0.25</v>
      </c>
      <c r="AD3996">
        <v>0</v>
      </c>
      <c r="AE3996">
        <v>1</v>
      </c>
      <c r="AF3996" t="s">
        <v>3915</v>
      </c>
      <c r="AG3996" s="2">
        <v>3.472222222222222E-3</v>
      </c>
      <c r="AH3996" t="s">
        <v>3911</v>
      </c>
      <c r="AI3996">
        <v>3</v>
      </c>
      <c r="AJ3996" t="s">
        <v>3945</v>
      </c>
      <c r="AK3996" s="3">
        <v>41223</v>
      </c>
      <c r="AL3996" s="10">
        <f>YEAR(ufc_fights_2[[#This Row],[date]])</f>
        <v>2012</v>
      </c>
      <c r="AM3996" t="s">
        <v>4020</v>
      </c>
      <c r="AN3996">
        <v>28</v>
      </c>
      <c r="AO3996" t="s">
        <v>3918</v>
      </c>
      <c r="AP3996">
        <f>IF(ufc_fights_2[[#This Row],[winner]]="Red",ufc_fights_2[[#This Row],[r_fighter_id]],ufc_fights_2[[#This Row],[b_fighter_id]])</f>
        <v>1834</v>
      </c>
      <c r="AQ3996" t="str">
        <f>_xlfn.XLOOKUP(ufc_fights_2[[#This Row],[winnerID]],ufc_fighters[id],ufc_fighters[fighter_name],"xxx",0,1)</f>
        <v>John Lineker</v>
      </c>
    </row>
    <row r="3997" spans="1:43">
      <c r="A3997">
        <v>2182</v>
      </c>
      <c r="B3997">
        <v>2158</v>
      </c>
      <c r="C3997">
        <f>_xlfn.XLOOKUP(ufc_fights_2[[#This Row],[r_fighter_id]],ufc_fighters[id],ufc_fighters[year],"xxx",0,1)</f>
        <v>1984</v>
      </c>
      <c r="D3997">
        <f>_xlfn.XLOOKUP(ufc_fights_2[[#This Row],[b_fighter_id]],ufc_fighters[id],ufc_fighters[year],"Prázdné",0,1)</f>
        <v>1985</v>
      </c>
      <c r="E3997" s="10">
        <f>YEAR(ufc_fights_2[[#This Row],[date]])-ufc_fights_2[[#This Row],[r_year]]</f>
        <v>33</v>
      </c>
      <c r="F3997" s="10">
        <f>YEAR(ufc_fights_2[[#This Row],[date]])-ufc_fights_2[[#This Row],[b_year]]</f>
        <v>32</v>
      </c>
      <c r="G3997">
        <v>0</v>
      </c>
      <c r="H3997">
        <v>0</v>
      </c>
      <c r="I3997">
        <v>0.64370000000000005</v>
      </c>
      <c r="J3997">
        <v>0.52170000000000005</v>
      </c>
      <c r="K3997">
        <v>0.68220000000000003</v>
      </c>
      <c r="L3997">
        <v>0.51719999999999999</v>
      </c>
      <c r="M3997">
        <v>1</v>
      </c>
      <c r="N3997">
        <v>0.33329999999999999</v>
      </c>
      <c r="O3997">
        <v>4</v>
      </c>
      <c r="P3997">
        <v>0</v>
      </c>
      <c r="Q3997">
        <v>0</v>
      </c>
      <c r="R3997">
        <v>0</v>
      </c>
      <c r="S3997" s="2">
        <v>5.4050925925925924E-3</v>
      </c>
      <c r="T3997" s="2">
        <v>1.4930555555555556E-3</v>
      </c>
      <c r="U3997">
        <v>0.63009999999999999</v>
      </c>
      <c r="V3997">
        <v>0.18179999999999999</v>
      </c>
      <c r="W3997">
        <v>0.63639999999999997</v>
      </c>
      <c r="X3997">
        <v>1</v>
      </c>
      <c r="Y3997">
        <v>0.8</v>
      </c>
      <c r="Z3997">
        <v>0.44119999999999998</v>
      </c>
      <c r="AA3997">
        <v>0.47620000000000001</v>
      </c>
      <c r="AB3997">
        <v>0.55559999999999998</v>
      </c>
      <c r="AC3997">
        <v>0</v>
      </c>
      <c r="AD3997">
        <v>0.81820000000000004</v>
      </c>
      <c r="AE3997">
        <v>1</v>
      </c>
      <c r="AF3997" t="s">
        <v>3915</v>
      </c>
      <c r="AG3997" s="2">
        <v>3.472222222222222E-3</v>
      </c>
      <c r="AH3997" t="s">
        <v>3911</v>
      </c>
      <c r="AI3997">
        <v>3</v>
      </c>
      <c r="AJ3997" t="s">
        <v>3931</v>
      </c>
      <c r="AK3997" s="3">
        <v>42896</v>
      </c>
      <c r="AL3997" s="10">
        <f>YEAR(ufc_fights_2[[#This Row],[date]])</f>
        <v>2017</v>
      </c>
      <c r="AM3997" t="s">
        <v>4020</v>
      </c>
      <c r="AN3997">
        <v>67</v>
      </c>
      <c r="AO3997" t="s">
        <v>3913</v>
      </c>
      <c r="AP3997">
        <f>IF(ufc_fights_2[[#This Row],[winner]]="Red",ufc_fights_2[[#This Row],[r_fighter_id]],ufc_fights_2[[#This Row],[b_fighter_id]])</f>
        <v>2182</v>
      </c>
      <c r="AQ3997" t="str">
        <f>_xlfn.XLOOKUP(ufc_fights_2[[#This Row],[winnerID]],ufc_fighters[id],ufc_fighters[fighter_name],"xxx",0,1)</f>
        <v>John Moraga</v>
      </c>
    </row>
    <row r="3998" spans="1:43">
      <c r="A3998">
        <v>1276</v>
      </c>
      <c r="B3998">
        <v>1834</v>
      </c>
      <c r="C3998">
        <f>_xlfn.XLOOKUP(ufc_fights_2[[#This Row],[r_fighter_id]],ufc_fighters[id],ufc_fighters[year],"xxx",0,1)</f>
        <v>1983</v>
      </c>
      <c r="D3998">
        <f>_xlfn.XLOOKUP(ufc_fights_2[[#This Row],[b_fighter_id]],ufc_fighters[id],ufc_fighters[year],"Prázdné",0,1)</f>
        <v>1990</v>
      </c>
      <c r="E3998" s="10">
        <f>YEAR(ufc_fights_2[[#This Row],[date]])-ufc_fights_2[[#This Row],[r_year]]</f>
        <v>30</v>
      </c>
      <c r="F3998" s="10">
        <f>YEAR(ufc_fights_2[[#This Row],[date]])-ufc_fights_2[[#This Row],[b_year]]</f>
        <v>23</v>
      </c>
      <c r="G3998">
        <v>0</v>
      </c>
      <c r="H3998">
        <v>3</v>
      </c>
      <c r="I3998">
        <v>0.36840000000000001</v>
      </c>
      <c r="J3998">
        <v>0.45590000000000003</v>
      </c>
      <c r="K3998">
        <v>0.36840000000000001</v>
      </c>
      <c r="L3998">
        <v>0.47889999999999999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0</v>
      </c>
      <c r="T3998" s="2">
        <v>4.6296296296296294E-5</v>
      </c>
      <c r="U3998">
        <v>0.35139999999999999</v>
      </c>
      <c r="V3998">
        <v>0.4</v>
      </c>
      <c r="W3998">
        <v>1</v>
      </c>
      <c r="X3998">
        <v>0</v>
      </c>
      <c r="Y3998">
        <v>1</v>
      </c>
      <c r="Z3998">
        <v>0.37840000000000001</v>
      </c>
      <c r="AA3998">
        <v>0.44069999999999998</v>
      </c>
      <c r="AB3998">
        <v>0</v>
      </c>
      <c r="AC3998">
        <v>0.5</v>
      </c>
      <c r="AD3998">
        <v>0</v>
      </c>
      <c r="AE3998">
        <v>0.6</v>
      </c>
      <c r="AF3998" t="s">
        <v>3910</v>
      </c>
      <c r="AG3998" s="2">
        <v>1.9791666666666668E-3</v>
      </c>
      <c r="AH3998" t="s">
        <v>3911</v>
      </c>
      <c r="AI3998">
        <v>3</v>
      </c>
      <c r="AJ3998" t="s">
        <v>4007</v>
      </c>
      <c r="AK3998" s="3">
        <v>41573</v>
      </c>
      <c r="AL3998" s="10">
        <f>YEAR(ufc_fights_2[[#This Row],[date]])</f>
        <v>2013</v>
      </c>
      <c r="AM3998" t="s">
        <v>4020</v>
      </c>
      <c r="AN3998">
        <v>33</v>
      </c>
      <c r="AO3998" t="s">
        <v>3918</v>
      </c>
      <c r="AP3998">
        <f>IF(ufc_fights_2[[#This Row],[winner]]="Red",ufc_fights_2[[#This Row],[r_fighter_id]],ufc_fights_2[[#This Row],[b_fighter_id]])</f>
        <v>1834</v>
      </c>
      <c r="AQ3998" t="str">
        <f>_xlfn.XLOOKUP(ufc_fights_2[[#This Row],[winnerID]],ufc_fighters[id],ufc_fighters[fighter_name],"xxx",0,1)</f>
        <v>John Lineker</v>
      </c>
    </row>
    <row r="3999" spans="1:43">
      <c r="A3999">
        <v>2182</v>
      </c>
      <c r="B3999">
        <v>2401</v>
      </c>
      <c r="C3999">
        <f>_xlfn.XLOOKUP(ufc_fights_2[[#This Row],[r_fighter_id]],ufc_fighters[id],ufc_fighters[year],"xxx",0,1)</f>
        <v>1984</v>
      </c>
      <c r="D3999">
        <f>_xlfn.XLOOKUP(ufc_fights_2[[#This Row],[b_fighter_id]],ufc_fighters[id],ufc_fighters[year],"Prázdné",0,1)</f>
        <v>1988</v>
      </c>
      <c r="E3999" s="10">
        <f>YEAR(ufc_fights_2[[#This Row],[date]])-ufc_fights_2[[#This Row],[r_year]]</f>
        <v>30</v>
      </c>
      <c r="F3999" s="10">
        <f>YEAR(ufc_fights_2[[#This Row],[date]])-ufc_fights_2[[#This Row],[b_year]]</f>
        <v>26</v>
      </c>
      <c r="G3999">
        <v>0</v>
      </c>
      <c r="H3999">
        <v>0</v>
      </c>
      <c r="I3999">
        <v>0.4526</v>
      </c>
      <c r="J3999">
        <v>0.42170000000000002</v>
      </c>
      <c r="K3999">
        <v>0.57689999999999997</v>
      </c>
      <c r="L3999">
        <v>0.53100000000000003</v>
      </c>
      <c r="M3999">
        <v>0</v>
      </c>
      <c r="N3999">
        <v>0.2</v>
      </c>
      <c r="O3999">
        <v>1</v>
      </c>
      <c r="P3999">
        <v>0</v>
      </c>
      <c r="Q3999">
        <v>0</v>
      </c>
      <c r="R3999">
        <v>0</v>
      </c>
      <c r="S3999" s="2">
        <v>1.25E-3</v>
      </c>
      <c r="T3999" s="2">
        <v>4.9768518518518521E-3</v>
      </c>
      <c r="U3999">
        <v>0.37880000000000003</v>
      </c>
      <c r="V3999">
        <v>0.34379999999999999</v>
      </c>
      <c r="W3999">
        <v>0.47060000000000002</v>
      </c>
      <c r="X3999">
        <v>0.83330000000000004</v>
      </c>
      <c r="Y3999">
        <v>0.81820000000000004</v>
      </c>
      <c r="Z3999">
        <v>0.2969</v>
      </c>
      <c r="AA3999">
        <v>0.24490000000000001</v>
      </c>
      <c r="AB3999">
        <v>0.58819999999999995</v>
      </c>
      <c r="AC3999">
        <v>0.66669999999999996</v>
      </c>
      <c r="AD3999">
        <v>1</v>
      </c>
      <c r="AE3999">
        <v>0.6875</v>
      </c>
      <c r="AF3999" t="s">
        <v>3922</v>
      </c>
      <c r="AG3999" s="2">
        <v>3.472222222222222E-3</v>
      </c>
      <c r="AH3999" t="s">
        <v>3911</v>
      </c>
      <c r="AI3999">
        <v>3</v>
      </c>
      <c r="AJ3999" t="s">
        <v>3928</v>
      </c>
      <c r="AK3999" s="3">
        <v>41654</v>
      </c>
      <c r="AL3999" s="10">
        <f>YEAR(ufc_fights_2[[#This Row],[date]])</f>
        <v>2014</v>
      </c>
      <c r="AM3999" t="s">
        <v>4020</v>
      </c>
      <c r="AN3999">
        <v>76</v>
      </c>
      <c r="AO3999" t="s">
        <v>3913</v>
      </c>
      <c r="AP3999">
        <f>IF(ufc_fights_2[[#This Row],[winner]]="Red",ufc_fights_2[[#This Row],[r_fighter_id]],ufc_fights_2[[#This Row],[b_fighter_id]])</f>
        <v>2182</v>
      </c>
      <c r="AQ3999" t="str">
        <f>_xlfn.XLOOKUP(ufc_fights_2[[#This Row],[winnerID]],ufc_fighters[id],ufc_fighters[fighter_name],"xxx",0,1)</f>
        <v>John Moraga</v>
      </c>
    </row>
    <row r="4000" spans="1:43">
      <c r="A4000">
        <v>247</v>
      </c>
      <c r="B4000">
        <v>2401</v>
      </c>
      <c r="C4000">
        <f>_xlfn.XLOOKUP(ufc_fights_2[[#This Row],[r_fighter_id]],ufc_fighters[id],ufc_fighters[year],"xxx",0,1)</f>
        <v>1984</v>
      </c>
      <c r="D4000">
        <f>_xlfn.XLOOKUP(ufc_fights_2[[#This Row],[b_fighter_id]],ufc_fighters[id],ufc_fighters[year],"Prázdné",0,1)</f>
        <v>1988</v>
      </c>
      <c r="E4000" s="10">
        <f>YEAR(ufc_fights_2[[#This Row],[date]])-ufc_fights_2[[#This Row],[r_year]]</f>
        <v>30</v>
      </c>
      <c r="F4000" s="10">
        <f>YEAR(ufc_fights_2[[#This Row],[date]])-ufc_fights_2[[#This Row],[b_year]]</f>
        <v>26</v>
      </c>
      <c r="G4000">
        <v>0</v>
      </c>
      <c r="H4000">
        <v>0</v>
      </c>
      <c r="I4000">
        <v>0.47239999999999999</v>
      </c>
      <c r="J4000">
        <v>0.24829999999999999</v>
      </c>
      <c r="K4000">
        <v>0.47760000000000002</v>
      </c>
      <c r="L4000">
        <v>0.34499999999999997</v>
      </c>
      <c r="M4000">
        <v>0.66669999999999996</v>
      </c>
      <c r="N4000">
        <v>0.22220000000000001</v>
      </c>
      <c r="O4000">
        <v>0</v>
      </c>
      <c r="P4000">
        <v>0</v>
      </c>
      <c r="Q4000">
        <v>0</v>
      </c>
      <c r="R4000">
        <v>0</v>
      </c>
      <c r="S4000" s="2">
        <v>1.7013888888888888E-3</v>
      </c>
      <c r="T4000" s="2">
        <v>5.0925925925925921E-4</v>
      </c>
      <c r="U4000">
        <v>0.39219999999999999</v>
      </c>
      <c r="V4000">
        <v>0.2273</v>
      </c>
      <c r="W4000">
        <v>0.62960000000000005</v>
      </c>
      <c r="X4000">
        <v>0.89470000000000005</v>
      </c>
      <c r="Y4000">
        <v>0</v>
      </c>
      <c r="Z4000">
        <v>0.42199999999999999</v>
      </c>
      <c r="AA4000">
        <v>0.24030000000000001</v>
      </c>
      <c r="AB4000">
        <v>0.86360000000000003</v>
      </c>
      <c r="AC4000">
        <v>0.31580000000000003</v>
      </c>
      <c r="AD4000">
        <v>0.5</v>
      </c>
      <c r="AE4000">
        <v>0</v>
      </c>
      <c r="AF4000" t="s">
        <v>3915</v>
      </c>
      <c r="AG4000" s="2">
        <v>3.472222222222222E-3</v>
      </c>
      <c r="AH4000" t="s">
        <v>3911</v>
      </c>
      <c r="AI4000">
        <v>3</v>
      </c>
      <c r="AJ4000" t="s">
        <v>3923</v>
      </c>
      <c r="AK4000" s="3">
        <v>41965</v>
      </c>
      <c r="AL4000" s="10">
        <f>YEAR(ufc_fights_2[[#This Row],[date]])</f>
        <v>2014</v>
      </c>
      <c r="AM4000" t="s">
        <v>4020</v>
      </c>
      <c r="AN4000">
        <v>55</v>
      </c>
      <c r="AO4000" t="s">
        <v>3913</v>
      </c>
      <c r="AP4000">
        <f>IF(ufc_fights_2[[#This Row],[winner]]="Red",ufc_fights_2[[#This Row],[r_fighter_id]],ufc_fights_2[[#This Row],[b_fighter_id]])</f>
        <v>247</v>
      </c>
      <c r="AQ4000" t="str">
        <f>_xlfn.XLOOKUP(ufc_fights_2[[#This Row],[winnerID]],ufc_fighters[id],ufc_fighters[fighter_name],"xxx",0,1)</f>
        <v>Joseph Benavidez</v>
      </c>
    </row>
    <row r="4001" spans="1:43">
      <c r="A4001">
        <v>2650</v>
      </c>
      <c r="B4001">
        <v>2182</v>
      </c>
      <c r="C4001">
        <f>_xlfn.XLOOKUP(ufc_fights_2[[#This Row],[r_fighter_id]],ufc_fighters[id],ufc_fighters[year],"xxx",0,1)</f>
        <v>1985</v>
      </c>
      <c r="D4001">
        <f>_xlfn.XLOOKUP(ufc_fights_2[[#This Row],[b_fighter_id]],ufc_fighters[id],ufc_fighters[year],"Prázdné",0,1)</f>
        <v>1984</v>
      </c>
      <c r="E4001" s="10">
        <f>YEAR(ufc_fights_2[[#This Row],[date]])-ufc_fights_2[[#This Row],[r_year]]</f>
        <v>33</v>
      </c>
      <c r="F4001" s="10">
        <f>YEAR(ufc_fights_2[[#This Row],[date]])-ufc_fights_2[[#This Row],[b_year]]</f>
        <v>34</v>
      </c>
      <c r="G4001">
        <v>0</v>
      </c>
      <c r="H4001">
        <v>0</v>
      </c>
      <c r="I4001">
        <v>0.19670000000000001</v>
      </c>
      <c r="J4001">
        <v>0.50549999999999995</v>
      </c>
      <c r="K4001">
        <v>0.4803</v>
      </c>
      <c r="L4001">
        <v>0.5948</v>
      </c>
      <c r="M4001">
        <v>0.5</v>
      </c>
      <c r="N4001">
        <v>0</v>
      </c>
      <c r="O4001">
        <v>0</v>
      </c>
      <c r="P4001">
        <v>1</v>
      </c>
      <c r="Q4001">
        <v>0</v>
      </c>
      <c r="R4001">
        <v>2</v>
      </c>
      <c r="S4001" s="2">
        <v>5.3587962962962964E-3</v>
      </c>
      <c r="T4001" s="2">
        <v>4.861111111111111E-4</v>
      </c>
      <c r="U4001">
        <v>0.1154</v>
      </c>
      <c r="V4001">
        <v>0.41099999999999998</v>
      </c>
      <c r="W4001">
        <v>0.25</v>
      </c>
      <c r="X4001">
        <v>1</v>
      </c>
      <c r="Y4001">
        <v>1</v>
      </c>
      <c r="Z4001">
        <v>0.19670000000000001</v>
      </c>
      <c r="AA4001">
        <v>0.44740000000000002</v>
      </c>
      <c r="AB4001">
        <v>0</v>
      </c>
      <c r="AC4001">
        <v>0.85709999999999997</v>
      </c>
      <c r="AD4001">
        <v>0</v>
      </c>
      <c r="AE4001">
        <v>0.75</v>
      </c>
      <c r="AF4001" t="s">
        <v>3915</v>
      </c>
      <c r="AG4001" s="2">
        <v>3.472222222222222E-3</v>
      </c>
      <c r="AH4001" t="s">
        <v>3911</v>
      </c>
      <c r="AI4001">
        <v>3</v>
      </c>
      <c r="AJ4001" t="s">
        <v>4034</v>
      </c>
      <c r="AK4001" s="3">
        <v>43204</v>
      </c>
      <c r="AL4001" s="10">
        <f>YEAR(ufc_fights_2[[#This Row],[date]])</f>
        <v>2018</v>
      </c>
      <c r="AM4001" t="s">
        <v>4020</v>
      </c>
      <c r="AN4001">
        <v>127</v>
      </c>
      <c r="AO4001" t="s">
        <v>3918</v>
      </c>
      <c r="AP4001">
        <f>IF(ufc_fights_2[[#This Row],[winner]]="Red",ufc_fights_2[[#This Row],[r_fighter_id]],ufc_fights_2[[#This Row],[b_fighter_id]])</f>
        <v>2182</v>
      </c>
      <c r="AQ4001" t="str">
        <f>_xlfn.XLOOKUP(ufc_fights_2[[#This Row],[winnerID]],ufc_fighters[id],ufc_fighters[fighter_name],"xxx",0,1)</f>
        <v>John Moraga</v>
      </c>
    </row>
    <row r="4002" spans="1:43">
      <c r="A4002">
        <v>725</v>
      </c>
      <c r="B4002">
        <v>1075</v>
      </c>
      <c r="C4002">
        <f>_xlfn.XLOOKUP(ufc_fights_2[[#This Row],[r_fighter_id]],ufc_fighters[id],ufc_fighters[year],"xxx",0,1)</f>
        <v>1994</v>
      </c>
      <c r="D4002">
        <f>_xlfn.XLOOKUP(ufc_fights_2[[#This Row],[b_fighter_id]],ufc_fighters[id],ufc_fighters[year],"Prázdné",0,1)</f>
        <v>1992</v>
      </c>
      <c r="E4002" s="10">
        <f>YEAR(ufc_fights_2[[#This Row],[date]])-ufc_fights_2[[#This Row],[r_year]]</f>
        <v>24</v>
      </c>
      <c r="F4002" s="10">
        <f>YEAR(ufc_fights_2[[#This Row],[date]])-ufc_fights_2[[#This Row],[b_year]]</f>
        <v>26</v>
      </c>
      <c r="G4002">
        <v>0</v>
      </c>
      <c r="H4002">
        <v>0</v>
      </c>
      <c r="I4002">
        <v>0.56820000000000004</v>
      </c>
      <c r="J4002">
        <v>0.35189999999999999</v>
      </c>
      <c r="K4002">
        <v>0.57779999999999998</v>
      </c>
      <c r="L4002">
        <v>0.53949999999999998</v>
      </c>
      <c r="M4002">
        <v>0.66669999999999996</v>
      </c>
      <c r="N4002">
        <v>0</v>
      </c>
      <c r="O4002">
        <v>1</v>
      </c>
      <c r="P4002">
        <v>0</v>
      </c>
      <c r="Q4002">
        <v>0</v>
      </c>
      <c r="R4002">
        <v>0</v>
      </c>
      <c r="S4002" s="2">
        <v>1.5393518518518519E-3</v>
      </c>
      <c r="T4002" s="2">
        <v>0</v>
      </c>
      <c r="U4002">
        <v>0.55559999999999998</v>
      </c>
      <c r="V4002">
        <v>0.16669999999999999</v>
      </c>
      <c r="W4002">
        <v>0.66669999999999996</v>
      </c>
      <c r="X4002">
        <v>0.5</v>
      </c>
      <c r="Y4002">
        <v>0.83330000000000004</v>
      </c>
      <c r="Z4002">
        <v>0.5</v>
      </c>
      <c r="AA4002">
        <v>0.32690000000000002</v>
      </c>
      <c r="AB4002">
        <v>0.6</v>
      </c>
      <c r="AC4002">
        <v>1</v>
      </c>
      <c r="AD4002">
        <v>1</v>
      </c>
      <c r="AE4002">
        <v>0</v>
      </c>
      <c r="AF4002" t="s">
        <v>3933</v>
      </c>
      <c r="AG4002" s="2">
        <v>1.3888888888888889E-3</v>
      </c>
      <c r="AH4002" t="s">
        <v>3911</v>
      </c>
      <c r="AI4002">
        <v>3</v>
      </c>
      <c r="AJ4002" t="s">
        <v>4110</v>
      </c>
      <c r="AK4002" s="3">
        <v>43295</v>
      </c>
      <c r="AL4002" s="10">
        <f>YEAR(ufc_fights_2[[#This Row],[date]])</f>
        <v>2018</v>
      </c>
      <c r="AM4002" t="s">
        <v>4020</v>
      </c>
      <c r="AN4002">
        <v>17</v>
      </c>
      <c r="AO4002" t="s">
        <v>3913</v>
      </c>
      <c r="AP4002">
        <f>IF(ufc_fights_2[[#This Row],[winner]]="Red",ufc_fights_2[[#This Row],[r_fighter_id]],ufc_fights_2[[#This Row],[b_fighter_id]])</f>
        <v>725</v>
      </c>
      <c r="AQ4002" t="str">
        <f>_xlfn.XLOOKUP(ufc_fights_2[[#This Row],[winnerID]],ufc_fighters[id],ufc_fighters[fighter_name],"xxx",0,1)</f>
        <v>Mark De La Rosa</v>
      </c>
    </row>
    <row r="4003" spans="1:43">
      <c r="A4003">
        <v>247</v>
      </c>
      <c r="B4003">
        <v>179</v>
      </c>
      <c r="C4003">
        <f>_xlfn.XLOOKUP(ufc_fights_2[[#This Row],[r_fighter_id]],ufc_fighters[id],ufc_fighters[year],"xxx",0,1)</f>
        <v>1984</v>
      </c>
      <c r="D4003">
        <f>_xlfn.XLOOKUP(ufc_fights_2[[#This Row],[b_fighter_id]],ufc_fighters[id],ufc_fighters[year],"Prázdné",0,1)</f>
        <v>1985</v>
      </c>
      <c r="E4003" s="10">
        <f>YEAR(ufc_fights_2[[#This Row],[date]])-ufc_fights_2[[#This Row],[r_year]]</f>
        <v>31</v>
      </c>
      <c r="F4003" s="10">
        <f>YEAR(ufc_fights_2[[#This Row],[date]])-ufc_fights_2[[#This Row],[b_year]]</f>
        <v>30</v>
      </c>
      <c r="G4003">
        <v>0</v>
      </c>
      <c r="H4003">
        <v>0</v>
      </c>
      <c r="I4003">
        <v>0.32879999999999998</v>
      </c>
      <c r="J4003">
        <v>0.25619999999999998</v>
      </c>
      <c r="K4003">
        <v>0.32879999999999998</v>
      </c>
      <c r="L4003">
        <v>0.25619999999999998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2.199074074074074E-4</v>
      </c>
      <c r="U4003">
        <v>0.2883</v>
      </c>
      <c r="V4003">
        <v>0.21360000000000001</v>
      </c>
      <c r="W4003">
        <v>0.3846</v>
      </c>
      <c r="X4003">
        <v>0.66669999999999996</v>
      </c>
      <c r="Y4003">
        <v>0.66669999999999996</v>
      </c>
      <c r="Z4003">
        <v>0.3165</v>
      </c>
      <c r="AA4003">
        <v>0.25640000000000002</v>
      </c>
      <c r="AB4003">
        <v>0.57140000000000002</v>
      </c>
      <c r="AC4003">
        <v>0.25</v>
      </c>
      <c r="AD4003">
        <v>0</v>
      </c>
      <c r="AE4003">
        <v>0</v>
      </c>
      <c r="AF4003" t="s">
        <v>3915</v>
      </c>
      <c r="AG4003" s="2">
        <v>3.472222222222222E-3</v>
      </c>
      <c r="AH4003" t="s">
        <v>3911</v>
      </c>
      <c r="AI4003">
        <v>3</v>
      </c>
      <c r="AJ4003" t="s">
        <v>3956</v>
      </c>
      <c r="AK4003" s="3">
        <v>42280</v>
      </c>
      <c r="AL4003" s="10">
        <f>YEAR(ufc_fights_2[[#This Row],[date]])</f>
        <v>2015</v>
      </c>
      <c r="AM4003" t="s">
        <v>4020</v>
      </c>
      <c r="AN4003">
        <v>3</v>
      </c>
      <c r="AO4003" t="s">
        <v>3913</v>
      </c>
      <c r="AP4003">
        <f>IF(ufc_fights_2[[#This Row],[winner]]="Red",ufc_fights_2[[#This Row],[r_fighter_id]],ufc_fights_2[[#This Row],[b_fighter_id]])</f>
        <v>247</v>
      </c>
      <c r="AQ4003" t="str">
        <f>_xlfn.XLOOKUP(ufc_fights_2[[#This Row],[winnerID]],ufc_fighters[id],ufc_fighters[fighter_name],"xxx",0,1)</f>
        <v>Joseph Benavidez</v>
      </c>
    </row>
    <row r="4004" spans="1:43">
      <c r="A4004">
        <v>2439</v>
      </c>
      <c r="B4004">
        <v>878</v>
      </c>
      <c r="C4004">
        <f>_xlfn.XLOOKUP(ufc_fights_2[[#This Row],[r_fighter_id]],ufc_fighters[id],ufc_fighters[year],"xxx",0,1)</f>
        <v>1988</v>
      </c>
      <c r="D4004">
        <f>_xlfn.XLOOKUP(ufc_fights_2[[#This Row],[b_fighter_id]],ufc_fighters[id],ufc_fighters[year],"Prázdné",0,1)</f>
        <v>1986</v>
      </c>
      <c r="E4004" s="10">
        <f>YEAR(ufc_fights_2[[#This Row],[date]])-ufc_fights_2[[#This Row],[r_year]]</f>
        <v>24</v>
      </c>
      <c r="F4004" s="10">
        <f>YEAR(ufc_fights_2[[#This Row],[date]])-ufc_fights_2[[#This Row],[b_year]]</f>
        <v>26</v>
      </c>
      <c r="G4004">
        <v>0</v>
      </c>
      <c r="H4004">
        <v>1</v>
      </c>
      <c r="I4004">
        <v>0.37109999999999999</v>
      </c>
      <c r="J4004">
        <v>0.52170000000000005</v>
      </c>
      <c r="K4004">
        <v>0.42199999999999999</v>
      </c>
      <c r="L4004">
        <v>0.73829999999999996</v>
      </c>
      <c r="M4004">
        <v>0</v>
      </c>
      <c r="N4004">
        <v>0.5</v>
      </c>
      <c r="O4004">
        <v>0</v>
      </c>
      <c r="P4004">
        <v>4</v>
      </c>
      <c r="Q4004">
        <v>1</v>
      </c>
      <c r="R4004">
        <v>0</v>
      </c>
      <c r="S4004" s="2">
        <v>1.4930555555555556E-3</v>
      </c>
      <c r="T4004" s="2">
        <v>4.9537037037037041E-3</v>
      </c>
      <c r="U4004">
        <v>0.32179999999999997</v>
      </c>
      <c r="V4004">
        <v>0.45610000000000001</v>
      </c>
      <c r="W4004">
        <v>0.71430000000000005</v>
      </c>
      <c r="X4004">
        <v>1</v>
      </c>
      <c r="Y4004">
        <v>1</v>
      </c>
      <c r="Z4004">
        <v>0.3448</v>
      </c>
      <c r="AA4004">
        <v>0.46550000000000002</v>
      </c>
      <c r="AB4004">
        <v>0.66669999999999996</v>
      </c>
      <c r="AC4004">
        <v>0.8</v>
      </c>
      <c r="AD4004">
        <v>0.5</v>
      </c>
      <c r="AE4004">
        <v>0.83330000000000004</v>
      </c>
      <c r="AF4004" t="s">
        <v>3915</v>
      </c>
      <c r="AG4004" s="2">
        <v>3.472222222222222E-3</v>
      </c>
      <c r="AH4004" t="s">
        <v>3911</v>
      </c>
      <c r="AI4004">
        <v>3</v>
      </c>
      <c r="AJ4004" t="s">
        <v>3912</v>
      </c>
      <c r="AK4004" s="3">
        <v>41258</v>
      </c>
      <c r="AL4004" s="10">
        <f>YEAR(ufc_fights_2[[#This Row],[date]])</f>
        <v>2012</v>
      </c>
      <c r="AM4004" t="s">
        <v>4020</v>
      </c>
      <c r="AN4004">
        <v>1</v>
      </c>
      <c r="AO4004" t="s">
        <v>3918</v>
      </c>
      <c r="AP4004">
        <f>IF(ufc_fights_2[[#This Row],[winner]]="Red",ufc_fights_2[[#This Row],[r_fighter_id]],ufc_fights_2[[#This Row],[b_fighter_id]])</f>
        <v>878</v>
      </c>
      <c r="AQ4004" t="str">
        <f>_xlfn.XLOOKUP(ufc_fights_2[[#This Row],[winnerID]],ufc_fighters[id],ufc_fighters[fighter_name],"xxx",0,1)</f>
        <v>Tim Elliott</v>
      </c>
    </row>
    <row r="4005" spans="1:43">
      <c r="A4005">
        <v>878</v>
      </c>
      <c r="B4005">
        <v>910</v>
      </c>
      <c r="C4005">
        <f>_xlfn.XLOOKUP(ufc_fights_2[[#This Row],[r_fighter_id]],ufc_fighters[id],ufc_fighters[year],"xxx",0,1)</f>
        <v>1986</v>
      </c>
      <c r="D4005">
        <f>_xlfn.XLOOKUP(ufc_fights_2[[#This Row],[b_fighter_id]],ufc_fighters[id],ufc_fighters[year],"Prázdné",0,1)</f>
        <v>1989</v>
      </c>
      <c r="E4005" s="10">
        <f>YEAR(ufc_fights_2[[#This Row],[date]])-ufc_fights_2[[#This Row],[r_year]]</f>
        <v>35</v>
      </c>
      <c r="F4005" s="10">
        <f>YEAR(ufc_fights_2[[#This Row],[date]])-ufc_fights_2[[#This Row],[b_year]]</f>
        <v>32</v>
      </c>
      <c r="G4005">
        <v>0</v>
      </c>
      <c r="H4005">
        <v>0</v>
      </c>
      <c r="I4005">
        <v>0.56820000000000004</v>
      </c>
      <c r="J4005">
        <v>0.52</v>
      </c>
      <c r="K4005">
        <v>0.75829999999999997</v>
      </c>
      <c r="L4005">
        <v>0.62860000000000005</v>
      </c>
      <c r="M4005">
        <v>0.57140000000000002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9.2476851851851852E-3</v>
      </c>
      <c r="T4005" s="2">
        <v>0</v>
      </c>
      <c r="U4005">
        <v>0.51849999999999996</v>
      </c>
      <c r="V4005">
        <v>0.38890000000000002</v>
      </c>
      <c r="W4005">
        <v>0.71430000000000005</v>
      </c>
      <c r="X4005">
        <v>0.33329999999999999</v>
      </c>
      <c r="Y4005">
        <v>0.66669999999999996</v>
      </c>
      <c r="Z4005">
        <v>0.23530000000000001</v>
      </c>
      <c r="AA4005">
        <v>0.4</v>
      </c>
      <c r="AB4005">
        <v>0.66669999999999996</v>
      </c>
      <c r="AC4005">
        <v>0.8</v>
      </c>
      <c r="AD4005">
        <v>0.83330000000000004</v>
      </c>
      <c r="AE4005">
        <v>0.6</v>
      </c>
      <c r="AF4005" t="s">
        <v>3915</v>
      </c>
      <c r="AG4005" s="2">
        <v>3.472222222222222E-3</v>
      </c>
      <c r="AH4005" t="s">
        <v>3911</v>
      </c>
      <c r="AI4005">
        <v>3</v>
      </c>
      <c r="AJ4005" t="s">
        <v>3916</v>
      </c>
      <c r="AK4005" s="3">
        <v>44261</v>
      </c>
      <c r="AL4005" s="10">
        <f>YEAR(ufc_fights_2[[#This Row],[date]])</f>
        <v>2021</v>
      </c>
      <c r="AM4005" t="s">
        <v>4020</v>
      </c>
      <c r="AN4005">
        <v>1</v>
      </c>
      <c r="AO4005" t="s">
        <v>3913</v>
      </c>
      <c r="AP4005">
        <f>IF(ufc_fights_2[[#This Row],[winner]]="Red",ufc_fights_2[[#This Row],[r_fighter_id]],ufc_fights_2[[#This Row],[b_fighter_id]])</f>
        <v>878</v>
      </c>
      <c r="AQ4005" t="str">
        <f>_xlfn.XLOOKUP(ufc_fights_2[[#This Row],[winnerID]],ufc_fighters[id],ufc_fighters[fighter_name],"xxx",0,1)</f>
        <v>Tim Elliott</v>
      </c>
    </row>
    <row r="4006" spans="1:43">
      <c r="A4006">
        <v>247</v>
      </c>
      <c r="B4006">
        <v>2021</v>
      </c>
      <c r="C4006">
        <f>_xlfn.XLOOKUP(ufc_fights_2[[#This Row],[r_fighter_id]],ufc_fighters[id],ufc_fighters[year],"xxx",0,1)</f>
        <v>1984</v>
      </c>
      <c r="D4006">
        <f>_xlfn.XLOOKUP(ufc_fights_2[[#This Row],[b_fighter_id]],ufc_fighters[id],ufc_fighters[year],"Prázdné",0,1)</f>
        <v>1984</v>
      </c>
      <c r="E4006" s="10">
        <f>YEAR(ufc_fights_2[[#This Row],[date]])-ufc_fights_2[[#This Row],[r_year]]</f>
        <v>29</v>
      </c>
      <c r="F4006" s="10">
        <f>YEAR(ufc_fights_2[[#This Row],[date]])-ufc_fights_2[[#This Row],[b_year]]</f>
        <v>29</v>
      </c>
      <c r="G4006">
        <v>0</v>
      </c>
      <c r="H4006">
        <v>0</v>
      </c>
      <c r="I4006">
        <v>0.30980000000000002</v>
      </c>
      <c r="J4006">
        <v>0.35399999999999998</v>
      </c>
      <c r="K4006">
        <v>0.32800000000000001</v>
      </c>
      <c r="L4006">
        <v>0.42520000000000002</v>
      </c>
      <c r="M4006">
        <v>0</v>
      </c>
      <c r="N4006">
        <v>0.25</v>
      </c>
      <c r="O4006">
        <v>0</v>
      </c>
      <c r="P4006">
        <v>0</v>
      </c>
      <c r="Q4006">
        <v>0</v>
      </c>
      <c r="R4006">
        <v>0</v>
      </c>
      <c r="S4006" s="2">
        <v>3.0092592592592595E-4</v>
      </c>
      <c r="T4006" s="2">
        <v>1.0300925925925926E-3</v>
      </c>
      <c r="U4006">
        <v>0.24440000000000001</v>
      </c>
      <c r="V4006">
        <v>0.2571</v>
      </c>
      <c r="W4006">
        <v>0.52170000000000005</v>
      </c>
      <c r="X4006">
        <v>0.46150000000000002</v>
      </c>
      <c r="Y4006">
        <v>0.47370000000000001</v>
      </c>
      <c r="Z4006">
        <v>0.29380000000000001</v>
      </c>
      <c r="AA4006">
        <v>0.31909999999999999</v>
      </c>
      <c r="AB4006">
        <v>0.71430000000000005</v>
      </c>
      <c r="AC4006">
        <v>0.5</v>
      </c>
      <c r="AD4006">
        <v>0</v>
      </c>
      <c r="AE4006">
        <v>0.66669999999999996</v>
      </c>
      <c r="AF4006" t="s">
        <v>3915</v>
      </c>
      <c r="AG4006" s="2">
        <v>3.472222222222222E-3</v>
      </c>
      <c r="AH4006" t="s">
        <v>3911</v>
      </c>
      <c r="AI4006">
        <v>3</v>
      </c>
      <c r="AJ4006" t="s">
        <v>3967</v>
      </c>
      <c r="AK4006" s="3">
        <v>41307</v>
      </c>
      <c r="AL4006" s="10">
        <f>YEAR(ufc_fights_2[[#This Row],[date]])</f>
        <v>2013</v>
      </c>
      <c r="AM4006" t="s">
        <v>4020</v>
      </c>
      <c r="AN4006">
        <v>1</v>
      </c>
      <c r="AO4006" t="s">
        <v>3913</v>
      </c>
      <c r="AP4006">
        <f>IF(ufc_fights_2[[#This Row],[winner]]="Red",ufc_fights_2[[#This Row],[r_fighter_id]],ufc_fights_2[[#This Row],[b_fighter_id]])</f>
        <v>247</v>
      </c>
      <c r="AQ4006" t="str">
        <f>_xlfn.XLOOKUP(ufc_fights_2[[#This Row],[winnerID]],ufc_fighters[id],ufc_fighters[fighter_name],"xxx",0,1)</f>
        <v>Joseph Benavidez</v>
      </c>
    </row>
    <row r="4007" spans="1:43">
      <c r="A4007">
        <v>959</v>
      </c>
      <c r="B4007">
        <v>2505</v>
      </c>
      <c r="C4007">
        <f>_xlfn.XLOOKUP(ufc_fights_2[[#This Row],[r_fighter_id]],ufc_fighters[id],ufc_fighters[year],"xxx",0,1)</f>
        <v>1987</v>
      </c>
      <c r="D4007">
        <f>_xlfn.XLOOKUP(ufc_fights_2[[#This Row],[b_fighter_id]],ufc_fighters[id],ufc_fighters[year],"Prázdné",0,1)</f>
        <v>1992</v>
      </c>
      <c r="E4007" s="10">
        <f>YEAR(ufc_fights_2[[#This Row],[date]])-ufc_fights_2[[#This Row],[r_year]]</f>
        <v>33</v>
      </c>
      <c r="F4007" s="10">
        <f>YEAR(ufc_fights_2[[#This Row],[date]])-ufc_fights_2[[#This Row],[b_year]]</f>
        <v>28</v>
      </c>
      <c r="G4007">
        <v>0</v>
      </c>
      <c r="H4007">
        <v>0</v>
      </c>
      <c r="I4007">
        <v>0.625</v>
      </c>
      <c r="J4007">
        <v>0.42859999999999998</v>
      </c>
      <c r="K4007">
        <v>0.625</v>
      </c>
      <c r="L4007">
        <v>0.42859999999999998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 s="2">
        <v>0</v>
      </c>
      <c r="T4007" s="2">
        <v>4.2824074074074075E-4</v>
      </c>
      <c r="U4007">
        <v>0.5</v>
      </c>
      <c r="V4007">
        <v>0.33329999999999999</v>
      </c>
      <c r="W4007">
        <v>0.75</v>
      </c>
      <c r="X4007">
        <v>0</v>
      </c>
      <c r="Y4007">
        <v>1</v>
      </c>
      <c r="Z4007">
        <v>0.625</v>
      </c>
      <c r="AA4007">
        <v>0.3846</v>
      </c>
      <c r="AB4007">
        <v>0</v>
      </c>
      <c r="AC4007">
        <v>0</v>
      </c>
      <c r="AD4007">
        <v>0</v>
      </c>
      <c r="AE4007">
        <v>1</v>
      </c>
      <c r="AF4007" t="s">
        <v>3933</v>
      </c>
      <c r="AG4007" s="2">
        <v>1.3541666666666667E-3</v>
      </c>
      <c r="AH4007" t="s">
        <v>3927</v>
      </c>
      <c r="AI4007">
        <v>5</v>
      </c>
      <c r="AJ4007" t="s">
        <v>3931</v>
      </c>
      <c r="AK4007" s="3">
        <v>44156</v>
      </c>
      <c r="AL4007" s="10">
        <f>YEAR(ufc_fights_2[[#This Row],[date]])</f>
        <v>2020</v>
      </c>
      <c r="AM4007" t="s">
        <v>4020</v>
      </c>
      <c r="AN4007">
        <v>1</v>
      </c>
      <c r="AO4007" t="s">
        <v>3913</v>
      </c>
      <c r="AP4007">
        <f>IF(ufc_fights_2[[#This Row],[winner]]="Red",ufc_fights_2[[#This Row],[r_fighter_id]],ufc_fights_2[[#This Row],[b_fighter_id]])</f>
        <v>959</v>
      </c>
      <c r="AQ4007" t="str">
        <f>_xlfn.XLOOKUP(ufc_fights_2[[#This Row],[winnerID]],ufc_fighters[id],ufc_fighters[fighter_name],"xxx",0,1)</f>
        <v>Deiveson Figueiredo</v>
      </c>
    </row>
    <row r="4008" spans="1:43">
      <c r="A4008">
        <v>247</v>
      </c>
      <c r="B4008">
        <v>2182</v>
      </c>
      <c r="C4008">
        <f>_xlfn.XLOOKUP(ufc_fights_2[[#This Row],[r_fighter_id]],ufc_fighters[id],ufc_fighters[year],"xxx",0,1)</f>
        <v>1984</v>
      </c>
      <c r="D4008">
        <f>_xlfn.XLOOKUP(ufc_fights_2[[#This Row],[b_fighter_id]],ufc_fighters[id],ufc_fighters[year],"Prázdné",0,1)</f>
        <v>1984</v>
      </c>
      <c r="E4008" s="10">
        <f>YEAR(ufc_fights_2[[#This Row],[date]])-ufc_fights_2[[#This Row],[r_year]]</f>
        <v>31</v>
      </c>
      <c r="F4008" s="10">
        <f>YEAR(ufc_fights_2[[#This Row],[date]])-ufc_fights_2[[#This Row],[b_year]]</f>
        <v>31</v>
      </c>
      <c r="G4008">
        <v>0</v>
      </c>
      <c r="H4008">
        <v>0</v>
      </c>
      <c r="I4008">
        <v>0.57799999999999996</v>
      </c>
      <c r="J4008">
        <v>0.56000000000000005</v>
      </c>
      <c r="K4008">
        <v>0.6905</v>
      </c>
      <c r="L4008">
        <v>0.5978</v>
      </c>
      <c r="M4008">
        <v>0.66669999999999996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6.3657407407407404E-3</v>
      </c>
      <c r="T4008" s="2">
        <v>4.7453703703703704E-4</v>
      </c>
      <c r="U4008">
        <v>0.47949999999999998</v>
      </c>
      <c r="V4008">
        <v>0.33329999999999999</v>
      </c>
      <c r="W4008">
        <v>0.66669999999999996</v>
      </c>
      <c r="X4008">
        <v>0.88890000000000002</v>
      </c>
      <c r="Y4008">
        <v>1</v>
      </c>
      <c r="Z4008">
        <v>0.42620000000000002</v>
      </c>
      <c r="AA4008">
        <v>0.4118</v>
      </c>
      <c r="AB4008">
        <v>0.75</v>
      </c>
      <c r="AC4008">
        <v>0.89470000000000005</v>
      </c>
      <c r="AD4008">
        <v>0.78569999999999995</v>
      </c>
      <c r="AE4008">
        <v>0.8</v>
      </c>
      <c r="AF4008" t="s">
        <v>3915</v>
      </c>
      <c r="AG4008" s="2">
        <v>3.472222222222222E-3</v>
      </c>
      <c r="AH4008" t="s">
        <v>3911</v>
      </c>
      <c r="AI4008">
        <v>3</v>
      </c>
      <c r="AJ4008" t="s">
        <v>3925</v>
      </c>
      <c r="AK4008" s="3">
        <v>42147</v>
      </c>
      <c r="AL4008" s="10">
        <f>YEAR(ufc_fights_2[[#This Row],[date]])</f>
        <v>2015</v>
      </c>
      <c r="AM4008" t="s">
        <v>4020</v>
      </c>
      <c r="AN4008">
        <v>1</v>
      </c>
      <c r="AO4008" t="s">
        <v>3913</v>
      </c>
      <c r="AP4008">
        <f>IF(ufc_fights_2[[#This Row],[winner]]="Red",ufc_fights_2[[#This Row],[r_fighter_id]],ufc_fights_2[[#This Row],[b_fighter_id]])</f>
        <v>247</v>
      </c>
      <c r="AQ4008" t="str">
        <f>_xlfn.XLOOKUP(ufc_fights_2[[#This Row],[winnerID]],ufc_fighters[id],ufc_fighters[fighter_name],"xxx",0,1)</f>
        <v>Joseph Benavidez</v>
      </c>
    </row>
    <row r="4009" spans="1:43">
      <c r="A4009">
        <v>2182</v>
      </c>
      <c r="B4009">
        <v>2913</v>
      </c>
      <c r="C4009">
        <f>_xlfn.XLOOKUP(ufc_fights_2[[#This Row],[r_fighter_id]],ufc_fighters[id],ufc_fighters[year],"xxx",0,1)</f>
        <v>1984</v>
      </c>
      <c r="D4009">
        <f>_xlfn.XLOOKUP(ufc_fights_2[[#This Row],[b_fighter_id]],ufc_fighters[id],ufc_fighters[year],"Prázdné",0,1)</f>
        <v>1992</v>
      </c>
      <c r="E4009" s="10">
        <f>YEAR(ufc_fights_2[[#This Row],[date]])-ufc_fights_2[[#This Row],[r_year]]</f>
        <v>30</v>
      </c>
      <c r="F4009" s="10">
        <f>YEAR(ufc_fights_2[[#This Row],[date]])-ufc_fights_2[[#This Row],[b_year]]</f>
        <v>22</v>
      </c>
      <c r="G4009">
        <v>0</v>
      </c>
      <c r="H4009">
        <v>0</v>
      </c>
      <c r="I4009">
        <v>0.33329999999999999</v>
      </c>
      <c r="J4009">
        <v>0.72219999999999995</v>
      </c>
      <c r="K4009">
        <v>0.59089999999999998</v>
      </c>
      <c r="L4009">
        <v>0.82930000000000004</v>
      </c>
      <c r="M4009">
        <v>0</v>
      </c>
      <c r="N4009">
        <v>1</v>
      </c>
      <c r="O4009">
        <v>3</v>
      </c>
      <c r="P4009">
        <v>0</v>
      </c>
      <c r="Q4009">
        <v>0</v>
      </c>
      <c r="R4009">
        <v>0</v>
      </c>
      <c r="S4009" s="2">
        <v>0</v>
      </c>
      <c r="T4009" s="2">
        <v>3.1365740740740742E-3</v>
      </c>
      <c r="U4009">
        <v>0.33329999999999999</v>
      </c>
      <c r="V4009">
        <v>0.54549999999999998</v>
      </c>
      <c r="W4009">
        <v>0</v>
      </c>
      <c r="X4009">
        <v>0.5</v>
      </c>
      <c r="Y4009">
        <v>1</v>
      </c>
      <c r="Z4009">
        <v>0.33329999999999999</v>
      </c>
      <c r="AA4009">
        <v>0.6875</v>
      </c>
      <c r="AB4009">
        <v>0</v>
      </c>
      <c r="AC4009">
        <v>0</v>
      </c>
      <c r="AD4009">
        <v>0</v>
      </c>
      <c r="AE4009">
        <v>1</v>
      </c>
      <c r="AF4009" t="s">
        <v>3933</v>
      </c>
      <c r="AG4009" s="2">
        <v>5.4398148148148144E-4</v>
      </c>
      <c r="AH4009" t="s">
        <v>3911</v>
      </c>
      <c r="AI4009">
        <v>3</v>
      </c>
      <c r="AJ4009" t="s">
        <v>3939</v>
      </c>
      <c r="AK4009" s="3">
        <v>41887</v>
      </c>
      <c r="AL4009" s="10">
        <f>YEAR(ufc_fights_2[[#This Row],[date]])</f>
        <v>2014</v>
      </c>
      <c r="AM4009" t="s">
        <v>4020</v>
      </c>
      <c r="AN4009">
        <v>134</v>
      </c>
      <c r="AO4009" t="s">
        <v>3913</v>
      </c>
      <c r="AP4009">
        <f>IF(ufc_fights_2[[#This Row],[winner]]="Red",ufc_fights_2[[#This Row],[r_fighter_id]],ufc_fights_2[[#This Row],[b_fighter_id]])</f>
        <v>2182</v>
      </c>
      <c r="AQ4009" t="str">
        <f>_xlfn.XLOOKUP(ufc_fights_2[[#This Row],[winnerID]],ufc_fighters[id],ufc_fighters[fighter_name],"xxx",0,1)</f>
        <v>John Moraga</v>
      </c>
    </row>
    <row r="4010" spans="1:43">
      <c r="A4010">
        <v>976</v>
      </c>
      <c r="B4010">
        <v>834</v>
      </c>
      <c r="C4010">
        <f>_xlfn.XLOOKUP(ufc_fights_2[[#This Row],[r_fighter_id]],ufc_fighters[id],ufc_fighters[year],"xxx",0,1)</f>
        <v>1990</v>
      </c>
      <c r="D4010">
        <f>_xlfn.XLOOKUP(ufc_fights_2[[#This Row],[b_fighter_id]],ufc_fighters[id],ufc_fighters[year],"Prázdné",0,1)</f>
        <v>1991</v>
      </c>
      <c r="E4010" s="10">
        <f>YEAR(ufc_fights_2[[#This Row],[date]])-ufc_fights_2[[#This Row],[r_year]]</f>
        <v>30</v>
      </c>
      <c r="F4010" s="10">
        <f>YEAR(ufc_fights_2[[#This Row],[date]])-ufc_fights_2[[#This Row],[b_year]]</f>
        <v>29</v>
      </c>
      <c r="G4010">
        <v>0</v>
      </c>
      <c r="H4010">
        <v>0</v>
      </c>
      <c r="I4010">
        <v>0.42859999999999998</v>
      </c>
      <c r="J4010">
        <v>0.65620000000000001</v>
      </c>
      <c r="K4010">
        <v>0.4667</v>
      </c>
      <c r="L4010">
        <v>0.69769999999999999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 s="2">
        <v>0</v>
      </c>
      <c r="T4010" s="2">
        <v>9.3749999999999997E-4</v>
      </c>
      <c r="U4010">
        <v>0.57140000000000002</v>
      </c>
      <c r="V4010">
        <v>0.60709999999999997</v>
      </c>
      <c r="W4010">
        <v>0</v>
      </c>
      <c r="X4010">
        <v>0.33329999999999999</v>
      </c>
      <c r="Y4010">
        <v>1</v>
      </c>
      <c r="Z4010">
        <v>0.42859999999999998</v>
      </c>
      <c r="AA4010">
        <v>0.60709999999999997</v>
      </c>
      <c r="AB4010">
        <v>0</v>
      </c>
      <c r="AC4010">
        <v>1</v>
      </c>
      <c r="AD4010">
        <v>0</v>
      </c>
      <c r="AE4010">
        <v>1</v>
      </c>
      <c r="AF4010" t="s">
        <v>3933</v>
      </c>
      <c r="AG4010" s="2">
        <v>2.2916666666666667E-3</v>
      </c>
      <c r="AH4010" t="s">
        <v>3911</v>
      </c>
      <c r="AI4010">
        <v>3</v>
      </c>
      <c r="AJ4010" t="s">
        <v>3940</v>
      </c>
      <c r="AK4010" s="3">
        <v>44184</v>
      </c>
      <c r="AL4010" s="10">
        <f>YEAR(ufc_fights_2[[#This Row],[date]])</f>
        <v>2020</v>
      </c>
      <c r="AM4010" t="s">
        <v>4020</v>
      </c>
      <c r="AN4010">
        <v>1</v>
      </c>
      <c r="AO4010" t="s">
        <v>3913</v>
      </c>
      <c r="AP4010">
        <f>IF(ufc_fights_2[[#This Row],[winner]]="Red",ufc_fights_2[[#This Row],[r_fighter_id]],ufc_fights_2[[#This Row],[b_fighter_id]])</f>
        <v>976</v>
      </c>
      <c r="AQ4010" t="str">
        <f>_xlfn.XLOOKUP(ufc_fights_2[[#This Row],[winnerID]],ufc_fighters[id],ufc_fighters[fighter_name],"xxx",0,1)</f>
        <v>Jimmy Flick</v>
      </c>
    </row>
    <row r="4011" spans="1:43">
      <c r="A4011">
        <v>1527</v>
      </c>
      <c r="B4011">
        <v>2650</v>
      </c>
      <c r="C4011">
        <f>_xlfn.XLOOKUP(ufc_fights_2[[#This Row],[r_fighter_id]],ufc_fighters[id],ufc_fighters[year],"xxx",0,1)</f>
        <v>1986</v>
      </c>
      <c r="D4011">
        <f>_xlfn.XLOOKUP(ufc_fights_2[[#This Row],[b_fighter_id]],ufc_fighters[id],ufc_fighters[year],"Prázdné",0,1)</f>
        <v>1985</v>
      </c>
      <c r="E4011" s="10">
        <f>YEAR(ufc_fights_2[[#This Row],[date]])-ufc_fights_2[[#This Row],[r_year]]</f>
        <v>31</v>
      </c>
      <c r="F4011" s="10">
        <f>YEAR(ufc_fights_2[[#This Row],[date]])-ufc_fights_2[[#This Row],[b_year]]</f>
        <v>32</v>
      </c>
      <c r="G4011">
        <v>0</v>
      </c>
      <c r="H4011">
        <v>0</v>
      </c>
      <c r="I4011">
        <v>0.5806</v>
      </c>
      <c r="J4011">
        <v>9.5200000000000007E-2</v>
      </c>
      <c r="K4011">
        <v>0.625</v>
      </c>
      <c r="L4011">
        <v>0.10589999999999999</v>
      </c>
      <c r="M4011">
        <v>0.5</v>
      </c>
      <c r="N4011">
        <v>0</v>
      </c>
      <c r="O4011">
        <v>1</v>
      </c>
      <c r="P4011">
        <v>0</v>
      </c>
      <c r="Q4011">
        <v>0</v>
      </c>
      <c r="R4011">
        <v>0</v>
      </c>
      <c r="S4011" s="2">
        <v>1.6087962962962963E-3</v>
      </c>
      <c r="T4011" s="2">
        <v>1.1574074074074073E-5</v>
      </c>
      <c r="U4011">
        <v>0.52600000000000002</v>
      </c>
      <c r="V4011">
        <v>1.44E-2</v>
      </c>
      <c r="W4011">
        <v>0.8</v>
      </c>
      <c r="X4011">
        <v>0.91669999999999996</v>
      </c>
      <c r="Y4011">
        <v>0.8</v>
      </c>
      <c r="Z4011">
        <v>0.52939999999999998</v>
      </c>
      <c r="AA4011">
        <v>9.5799999999999996E-2</v>
      </c>
      <c r="AB4011">
        <v>0.5</v>
      </c>
      <c r="AC4011">
        <v>0</v>
      </c>
      <c r="AD4011">
        <v>0.82350000000000001</v>
      </c>
      <c r="AE4011">
        <v>0</v>
      </c>
      <c r="AF4011" t="s">
        <v>3933</v>
      </c>
      <c r="AG4011" s="2">
        <v>3.3449074074074076E-3</v>
      </c>
      <c r="AH4011" t="s">
        <v>3927</v>
      </c>
      <c r="AI4011">
        <v>5</v>
      </c>
      <c r="AJ4011" t="s">
        <v>3928</v>
      </c>
      <c r="AK4011" s="3">
        <v>42840</v>
      </c>
      <c r="AL4011" s="10">
        <f>YEAR(ufc_fights_2[[#This Row],[date]])</f>
        <v>2017</v>
      </c>
      <c r="AM4011" t="s">
        <v>4020</v>
      </c>
      <c r="AN4011">
        <v>129</v>
      </c>
      <c r="AO4011" t="s">
        <v>3913</v>
      </c>
      <c r="AP4011">
        <f>IF(ufc_fights_2[[#This Row],[winner]]="Red",ufc_fights_2[[#This Row],[r_fighter_id]],ufc_fights_2[[#This Row],[b_fighter_id]])</f>
        <v>1527</v>
      </c>
      <c r="AQ4011" t="str">
        <f>_xlfn.XLOOKUP(ufc_fights_2[[#This Row],[winnerID]],ufc_fighters[id],ufc_fighters[fighter_name],"xxx",0,1)</f>
        <v>Demetrious Johnson</v>
      </c>
    </row>
    <row r="4012" spans="1:43">
      <c r="A4012">
        <v>1527</v>
      </c>
      <c r="B4012">
        <v>2182</v>
      </c>
      <c r="C4012">
        <f>_xlfn.XLOOKUP(ufc_fights_2[[#This Row],[r_fighter_id]],ufc_fighters[id],ufc_fighters[year],"xxx",0,1)</f>
        <v>1986</v>
      </c>
      <c r="D4012">
        <f>_xlfn.XLOOKUP(ufc_fights_2[[#This Row],[b_fighter_id]],ufc_fighters[id],ufc_fighters[year],"Prázdné",0,1)</f>
        <v>1984</v>
      </c>
      <c r="E4012" s="10">
        <f>YEAR(ufc_fights_2[[#This Row],[date]])-ufc_fights_2[[#This Row],[r_year]]</f>
        <v>27</v>
      </c>
      <c r="F4012" s="10">
        <f>YEAR(ufc_fights_2[[#This Row],[date]])-ufc_fights_2[[#This Row],[b_year]]</f>
        <v>29</v>
      </c>
      <c r="G4012">
        <v>0</v>
      </c>
      <c r="H4012">
        <v>0</v>
      </c>
      <c r="I4012">
        <v>0.70530000000000004</v>
      </c>
      <c r="J4012">
        <v>0.42109999999999997</v>
      </c>
      <c r="K4012">
        <v>0.74670000000000003</v>
      </c>
      <c r="L4012">
        <v>0.51459999999999995</v>
      </c>
      <c r="M4012">
        <v>1</v>
      </c>
      <c r="N4012">
        <v>0.2</v>
      </c>
      <c r="O4012">
        <v>3</v>
      </c>
      <c r="P4012">
        <v>0</v>
      </c>
      <c r="Q4012">
        <v>0</v>
      </c>
      <c r="R4012">
        <v>0</v>
      </c>
      <c r="S4012" s="2">
        <v>9.4444444444444445E-3</v>
      </c>
      <c r="T4012" s="2">
        <v>1.3541666666666667E-3</v>
      </c>
      <c r="U4012">
        <v>0.51280000000000003</v>
      </c>
      <c r="V4012">
        <v>0.24529999999999999</v>
      </c>
      <c r="W4012">
        <v>0.82140000000000002</v>
      </c>
      <c r="X4012">
        <v>0.85709999999999997</v>
      </c>
      <c r="Y4012">
        <v>0.88890000000000002</v>
      </c>
      <c r="Z4012">
        <v>0.59519999999999995</v>
      </c>
      <c r="AA4012">
        <v>0.3019</v>
      </c>
      <c r="AB4012">
        <v>0.66669999999999996</v>
      </c>
      <c r="AC4012">
        <v>0.76919999999999999</v>
      </c>
      <c r="AD4012">
        <v>0.84209999999999996</v>
      </c>
      <c r="AE4012">
        <v>0.6</v>
      </c>
      <c r="AF4012" t="s">
        <v>3933</v>
      </c>
      <c r="AG4012" s="2">
        <v>2.5810185185185185E-3</v>
      </c>
      <c r="AH4012" t="s">
        <v>3927</v>
      </c>
      <c r="AI4012">
        <v>5</v>
      </c>
      <c r="AJ4012" t="s">
        <v>3914</v>
      </c>
      <c r="AK4012" s="3">
        <v>41482</v>
      </c>
      <c r="AL4012" s="10">
        <f>YEAR(ufc_fights_2[[#This Row],[date]])</f>
        <v>2013</v>
      </c>
      <c r="AM4012" t="s">
        <v>4020</v>
      </c>
      <c r="AN4012">
        <v>128</v>
      </c>
      <c r="AO4012" t="s">
        <v>3913</v>
      </c>
      <c r="AP4012">
        <f>IF(ufc_fights_2[[#This Row],[winner]]="Red",ufc_fights_2[[#This Row],[r_fighter_id]],ufc_fights_2[[#This Row],[b_fighter_id]])</f>
        <v>1527</v>
      </c>
      <c r="AQ4012" t="str">
        <f>_xlfn.XLOOKUP(ufc_fights_2[[#This Row],[winnerID]],ufc_fighters[id],ufc_fighters[fighter_name],"xxx",0,1)</f>
        <v>Demetrious Johnson</v>
      </c>
    </row>
    <row r="4013" spans="1:43">
      <c r="A4013">
        <v>1527</v>
      </c>
      <c r="B4013">
        <v>518</v>
      </c>
      <c r="C4013">
        <f>_xlfn.XLOOKUP(ufc_fights_2[[#This Row],[r_fighter_id]],ufc_fighters[id],ufc_fighters[year],"xxx",0,1)</f>
        <v>1986</v>
      </c>
      <c r="D4013">
        <f>_xlfn.XLOOKUP(ufc_fights_2[[#This Row],[b_fighter_id]],ufc_fighters[id],ufc_fighters[year],"Prázdné",0,1)</f>
        <v>1987</v>
      </c>
      <c r="E4013" s="10">
        <f>YEAR(ufc_fights_2[[#This Row],[date]])-ufc_fights_2[[#This Row],[r_year]]</f>
        <v>32</v>
      </c>
      <c r="F4013" s="10">
        <f>YEAR(ufc_fights_2[[#This Row],[date]])-ufc_fights_2[[#This Row],[b_year]]</f>
        <v>31</v>
      </c>
      <c r="G4013">
        <v>0</v>
      </c>
      <c r="H4013">
        <v>0</v>
      </c>
      <c r="I4013">
        <v>0.60450000000000004</v>
      </c>
      <c r="J4013">
        <v>0.34689999999999999</v>
      </c>
      <c r="K4013">
        <v>0.69540000000000002</v>
      </c>
      <c r="L4013">
        <v>0.44940000000000002</v>
      </c>
      <c r="M4013">
        <v>0.5</v>
      </c>
      <c r="N4013">
        <v>0.2727</v>
      </c>
      <c r="O4013">
        <v>0</v>
      </c>
      <c r="P4013">
        <v>0</v>
      </c>
      <c r="Q4013">
        <v>0</v>
      </c>
      <c r="R4013">
        <v>0</v>
      </c>
      <c r="S4013" s="2">
        <v>4.1666666666666669E-4</v>
      </c>
      <c r="T4013" s="2">
        <v>3.2175925925925926E-3</v>
      </c>
      <c r="U4013">
        <v>0.371</v>
      </c>
      <c r="V4013">
        <v>0.25</v>
      </c>
      <c r="W4013">
        <v>0.90480000000000005</v>
      </c>
      <c r="X4013">
        <v>0.76470000000000005</v>
      </c>
      <c r="Y4013">
        <v>0.66669999999999996</v>
      </c>
      <c r="Z4013">
        <v>0.58399999999999996</v>
      </c>
      <c r="AA4013">
        <v>0.25829999999999997</v>
      </c>
      <c r="AB4013">
        <v>0.875</v>
      </c>
      <c r="AC4013">
        <v>0.77270000000000005</v>
      </c>
      <c r="AD4013">
        <v>1</v>
      </c>
      <c r="AE4013">
        <v>0.6</v>
      </c>
      <c r="AF4013" t="s">
        <v>3922</v>
      </c>
      <c r="AG4013" s="2">
        <v>3.472222222222222E-3</v>
      </c>
      <c r="AH4013" t="s">
        <v>3927</v>
      </c>
      <c r="AI4013">
        <v>5</v>
      </c>
      <c r="AJ4013" t="s">
        <v>3932</v>
      </c>
      <c r="AK4013" s="3">
        <v>43316</v>
      </c>
      <c r="AL4013" s="10">
        <f>YEAR(ufc_fights_2[[#This Row],[date]])</f>
        <v>2018</v>
      </c>
      <c r="AM4013" t="s">
        <v>4020</v>
      </c>
      <c r="AN4013">
        <v>2</v>
      </c>
      <c r="AO4013" t="s">
        <v>3918</v>
      </c>
      <c r="AP4013">
        <f>IF(ufc_fights_2[[#This Row],[winner]]="Red",ufc_fights_2[[#This Row],[r_fighter_id]],ufc_fights_2[[#This Row],[b_fighter_id]])</f>
        <v>518</v>
      </c>
      <c r="AQ4013" t="str">
        <f>_xlfn.XLOOKUP(ufc_fights_2[[#This Row],[winnerID]],ufc_fighters[id],ufc_fighters[fighter_name],"xxx",0,1)</f>
        <v>Henry Cejudo</v>
      </c>
    </row>
    <row r="4014" spans="1:43">
      <c r="A4014">
        <v>476</v>
      </c>
      <c r="B4014">
        <v>2182</v>
      </c>
      <c r="C4014">
        <f>_xlfn.XLOOKUP(ufc_fights_2[[#This Row],[r_fighter_id]],ufc_fighters[id],ufc_fighters[year],"xxx",0,1)</f>
        <v>1981</v>
      </c>
      <c r="D4014">
        <f>_xlfn.XLOOKUP(ufc_fights_2[[#This Row],[b_fighter_id]],ufc_fighters[id],ufc_fighters[year],"Prázdné",0,1)</f>
        <v>1984</v>
      </c>
      <c r="E4014" s="10">
        <f>YEAR(ufc_fights_2[[#This Row],[date]])-ufc_fights_2[[#This Row],[r_year]]</f>
        <v>31</v>
      </c>
      <c r="F4014" s="10">
        <f>YEAR(ufc_fights_2[[#This Row],[date]])-ufc_fights_2[[#This Row],[b_year]]</f>
        <v>28</v>
      </c>
      <c r="G4014">
        <v>0</v>
      </c>
      <c r="H4014">
        <v>0</v>
      </c>
      <c r="I4014">
        <v>0.31969999999999998</v>
      </c>
      <c r="J4014">
        <v>0.35139999999999999</v>
      </c>
      <c r="K4014">
        <v>0.3306</v>
      </c>
      <c r="L4014">
        <v>0.39240000000000003</v>
      </c>
      <c r="M4014">
        <v>0.5</v>
      </c>
      <c r="N4014">
        <v>1</v>
      </c>
      <c r="O4014">
        <v>0</v>
      </c>
      <c r="P4014">
        <v>1</v>
      </c>
      <c r="Q4014">
        <v>0</v>
      </c>
      <c r="R4014">
        <v>0</v>
      </c>
      <c r="S4014" s="2">
        <v>4.1666666666666669E-4</v>
      </c>
      <c r="T4014" s="2">
        <v>1.0185185185185184E-3</v>
      </c>
      <c r="U4014">
        <v>0.20430000000000001</v>
      </c>
      <c r="V4014">
        <v>0.28849999999999998</v>
      </c>
      <c r="W4014">
        <v>0.52629999999999999</v>
      </c>
      <c r="X4014">
        <v>1</v>
      </c>
      <c r="Y4014">
        <v>0.75</v>
      </c>
      <c r="Z4014">
        <v>0.31480000000000002</v>
      </c>
      <c r="AA4014">
        <v>0.3231</v>
      </c>
      <c r="AB4014">
        <v>0.41670000000000001</v>
      </c>
      <c r="AC4014">
        <v>0.55559999999999998</v>
      </c>
      <c r="AD4014">
        <v>0</v>
      </c>
      <c r="AE4014">
        <v>0</v>
      </c>
      <c r="AF4014" t="s">
        <v>3933</v>
      </c>
      <c r="AG4014" s="2">
        <v>8.2175925925925927E-4</v>
      </c>
      <c r="AH4014" t="s">
        <v>3911</v>
      </c>
      <c r="AI4014">
        <v>3</v>
      </c>
      <c r="AJ4014" t="s">
        <v>3912</v>
      </c>
      <c r="AK4014" s="3">
        <v>41272</v>
      </c>
      <c r="AL4014" s="10">
        <f>YEAR(ufc_fights_2[[#This Row],[date]])</f>
        <v>2012</v>
      </c>
      <c r="AM4014" t="s">
        <v>4020</v>
      </c>
      <c r="AN4014">
        <v>1</v>
      </c>
      <c r="AO4014" t="s">
        <v>3918</v>
      </c>
      <c r="AP4014">
        <f>IF(ufc_fights_2[[#This Row],[winner]]="Red",ufc_fights_2[[#This Row],[r_fighter_id]],ufc_fights_2[[#This Row],[b_fighter_id]])</f>
        <v>2182</v>
      </c>
      <c r="AQ4014" t="str">
        <f>_xlfn.XLOOKUP(ufc_fights_2[[#This Row],[winnerID]],ufc_fighters[id],ufc_fighters[fighter_name],"xxx",0,1)</f>
        <v>John Moraga</v>
      </c>
    </row>
    <row r="4015" spans="1:43">
      <c r="A4015">
        <v>2182</v>
      </c>
      <c r="B4015">
        <v>277</v>
      </c>
      <c r="C4015">
        <f>_xlfn.XLOOKUP(ufc_fights_2[[#This Row],[r_fighter_id]],ufc_fighters[id],ufc_fighters[year],"xxx",0,1)</f>
        <v>1984</v>
      </c>
      <c r="D4015">
        <f>_xlfn.XLOOKUP(ufc_fights_2[[#This Row],[b_fighter_id]],ufc_fighters[id],ufc_fighters[year],"Prázdné",0,1)</f>
        <v>1988</v>
      </c>
      <c r="E4015" s="10">
        <f>YEAR(ufc_fights_2[[#This Row],[date]])-ufc_fights_2[[#This Row],[r_year]]</f>
        <v>33</v>
      </c>
      <c r="F4015" s="10">
        <f>YEAR(ufc_fights_2[[#This Row],[date]])-ufc_fights_2[[#This Row],[b_year]]</f>
        <v>29</v>
      </c>
      <c r="G4015">
        <v>1</v>
      </c>
      <c r="H4015">
        <v>0</v>
      </c>
      <c r="I4015">
        <v>0.57140000000000002</v>
      </c>
      <c r="J4015">
        <v>0.5</v>
      </c>
      <c r="K4015">
        <v>0.57140000000000002</v>
      </c>
      <c r="L4015">
        <v>0.5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2.3148148148148147E-5</v>
      </c>
      <c r="T4015" s="2">
        <v>3.4722222222222222E-5</v>
      </c>
      <c r="U4015">
        <v>0.375</v>
      </c>
      <c r="V4015">
        <v>0.33329999999999999</v>
      </c>
      <c r="W4015">
        <v>0.5</v>
      </c>
      <c r="X4015">
        <v>1</v>
      </c>
      <c r="Y4015">
        <v>1</v>
      </c>
      <c r="Z4015">
        <v>0.53849999999999998</v>
      </c>
      <c r="AA4015">
        <v>0.44440000000000002</v>
      </c>
      <c r="AB4015">
        <v>0</v>
      </c>
      <c r="AC4015">
        <v>0</v>
      </c>
      <c r="AD4015">
        <v>1</v>
      </c>
      <c r="AE4015">
        <v>1</v>
      </c>
      <c r="AF4015" t="s">
        <v>3910</v>
      </c>
      <c r="AG4015" s="2">
        <v>1.1342592592592593E-3</v>
      </c>
      <c r="AH4015" t="s">
        <v>3911</v>
      </c>
      <c r="AI4015">
        <v>3</v>
      </c>
      <c r="AJ4015" t="s">
        <v>3924</v>
      </c>
      <c r="AK4015" s="3">
        <v>43015</v>
      </c>
      <c r="AL4015" s="10">
        <f>YEAR(ufc_fights_2[[#This Row],[date]])</f>
        <v>2017</v>
      </c>
      <c r="AM4015" t="s">
        <v>4020</v>
      </c>
      <c r="AN4015">
        <v>1</v>
      </c>
      <c r="AO4015" t="s">
        <v>3913</v>
      </c>
      <c r="AP4015">
        <f>IF(ufc_fights_2[[#This Row],[winner]]="Red",ufc_fights_2[[#This Row],[r_fighter_id]],ufc_fights_2[[#This Row],[b_fighter_id]])</f>
        <v>2182</v>
      </c>
      <c r="AQ4015" t="str">
        <f>_xlfn.XLOOKUP(ufc_fights_2[[#This Row],[winnerID]],ufc_fighters[id],ufc_fighters[fighter_name],"xxx",0,1)</f>
        <v>John Moraga</v>
      </c>
    </row>
    <row r="4016" spans="1:43">
      <c r="A4016">
        <v>2182</v>
      </c>
      <c r="B4016">
        <v>1133</v>
      </c>
      <c r="C4016">
        <f>_xlfn.XLOOKUP(ufc_fights_2[[#This Row],[r_fighter_id]],ufc_fighters[id],ufc_fighters[year],"xxx",0,1)</f>
        <v>1984</v>
      </c>
      <c r="D4016">
        <f>_xlfn.XLOOKUP(ufc_fights_2[[#This Row],[b_fighter_id]],ufc_fighters[id],ufc_fighters[year],"Prázdné",0,1)</f>
        <v>1983</v>
      </c>
      <c r="E4016" s="10">
        <f>YEAR(ufc_fights_2[[#This Row],[date]])-ufc_fights_2[[#This Row],[r_year]]</f>
        <v>28</v>
      </c>
      <c r="F4016" s="10">
        <f>YEAR(ufc_fights_2[[#This Row],[date]])-ufc_fights_2[[#This Row],[b_year]]</f>
        <v>29</v>
      </c>
      <c r="G4016">
        <v>1</v>
      </c>
      <c r="H4016">
        <v>0</v>
      </c>
      <c r="I4016">
        <v>0.53969999999999996</v>
      </c>
      <c r="J4016">
        <v>0.37209999999999999</v>
      </c>
      <c r="K4016">
        <v>0.54549999999999998</v>
      </c>
      <c r="L4016">
        <v>0.37209999999999999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2.4305555555555555E-4</v>
      </c>
      <c r="T4016" s="2">
        <v>2.6620370370370372E-4</v>
      </c>
      <c r="U4016">
        <v>0.32429999999999998</v>
      </c>
      <c r="V4016">
        <v>0.21879999999999999</v>
      </c>
      <c r="W4016">
        <v>0.8125</v>
      </c>
      <c r="X4016">
        <v>0.9</v>
      </c>
      <c r="Y4016">
        <v>0.85709999999999997</v>
      </c>
      <c r="Z4016">
        <v>0.47060000000000002</v>
      </c>
      <c r="AA4016">
        <v>0.32500000000000001</v>
      </c>
      <c r="AB4016">
        <v>0.81820000000000004</v>
      </c>
      <c r="AC4016">
        <v>1</v>
      </c>
      <c r="AD4016">
        <v>1</v>
      </c>
      <c r="AE4016">
        <v>0</v>
      </c>
      <c r="AF4016" t="s">
        <v>3910</v>
      </c>
      <c r="AG4016" s="2">
        <v>2.6157407407407405E-3</v>
      </c>
      <c r="AH4016" t="s">
        <v>3911</v>
      </c>
      <c r="AI4016">
        <v>3</v>
      </c>
      <c r="AJ4016" t="s">
        <v>3914</v>
      </c>
      <c r="AK4016" s="3">
        <v>41125</v>
      </c>
      <c r="AL4016" s="10">
        <f>YEAR(ufc_fights_2[[#This Row],[date]])</f>
        <v>2012</v>
      </c>
      <c r="AM4016" t="s">
        <v>4020</v>
      </c>
      <c r="AN4016">
        <v>2</v>
      </c>
      <c r="AO4016" t="s">
        <v>3913</v>
      </c>
      <c r="AP4016">
        <f>IF(ufc_fights_2[[#This Row],[winner]]="Red",ufc_fights_2[[#This Row],[r_fighter_id]],ufc_fights_2[[#This Row],[b_fighter_id]])</f>
        <v>2182</v>
      </c>
      <c r="AQ4016" t="str">
        <f>_xlfn.XLOOKUP(ufc_fights_2[[#This Row],[winnerID]],ufc_fighters[id],ufc_fighters[fighter_name],"xxx",0,1)</f>
        <v>John Moraga</v>
      </c>
    </row>
    <row r="4017" spans="1:43">
      <c r="A4017">
        <v>2021</v>
      </c>
      <c r="B4017">
        <v>1834</v>
      </c>
      <c r="C4017">
        <f>_xlfn.XLOOKUP(ufc_fights_2[[#This Row],[r_fighter_id]],ufc_fighters[id],ufc_fighters[year],"xxx",0,1)</f>
        <v>1984</v>
      </c>
      <c r="D4017">
        <f>_xlfn.XLOOKUP(ufc_fights_2[[#This Row],[b_fighter_id]],ufc_fighters[id],ufc_fighters[year],"Prázdné",0,1)</f>
        <v>1990</v>
      </c>
      <c r="E4017" s="10">
        <f>YEAR(ufc_fights_2[[#This Row],[date]])-ufc_fights_2[[#This Row],[r_year]]</f>
        <v>31</v>
      </c>
      <c r="F4017" s="10">
        <f>YEAR(ufc_fights_2[[#This Row],[date]])-ufc_fights_2[[#This Row],[b_year]]</f>
        <v>25</v>
      </c>
      <c r="G4017">
        <v>0</v>
      </c>
      <c r="H4017">
        <v>0</v>
      </c>
      <c r="I4017">
        <v>0.43480000000000002</v>
      </c>
      <c r="J4017">
        <v>0.314</v>
      </c>
      <c r="K4017">
        <v>0.5615</v>
      </c>
      <c r="L4017">
        <v>0.36359999999999998</v>
      </c>
      <c r="M4017">
        <v>0.16669999999999999</v>
      </c>
      <c r="N4017">
        <v>0</v>
      </c>
      <c r="O4017">
        <v>0</v>
      </c>
      <c r="P4017">
        <v>3</v>
      </c>
      <c r="Q4017">
        <v>0</v>
      </c>
      <c r="R4017">
        <v>1</v>
      </c>
      <c r="S4017" s="2">
        <v>2.4305555555555556E-3</v>
      </c>
      <c r="T4017" s="2">
        <v>5.3240740740740744E-4</v>
      </c>
      <c r="U4017">
        <v>0.22409999999999999</v>
      </c>
      <c r="V4017">
        <v>0.22090000000000001</v>
      </c>
      <c r="W4017">
        <v>0.81479999999999997</v>
      </c>
      <c r="X4017">
        <v>0.71430000000000005</v>
      </c>
      <c r="Y4017">
        <v>0.42859999999999998</v>
      </c>
      <c r="Z4017">
        <v>0.40300000000000002</v>
      </c>
      <c r="AA4017">
        <v>0.31680000000000003</v>
      </c>
      <c r="AB4017">
        <v>0.4</v>
      </c>
      <c r="AC4017">
        <v>0.375</v>
      </c>
      <c r="AD4017">
        <v>0.6</v>
      </c>
      <c r="AE4017">
        <v>0</v>
      </c>
      <c r="AF4017" t="s">
        <v>3915</v>
      </c>
      <c r="AG4017" s="2">
        <v>3.472222222222222E-3</v>
      </c>
      <c r="AH4017" t="s">
        <v>3911</v>
      </c>
      <c r="AI4017">
        <v>3</v>
      </c>
      <c r="AJ4017" t="s">
        <v>3925</v>
      </c>
      <c r="AK4017" s="3">
        <v>42035</v>
      </c>
      <c r="AL4017" s="10">
        <f>YEAR(ufc_fights_2[[#This Row],[date]])</f>
        <v>2015</v>
      </c>
      <c r="AM4017" t="s">
        <v>4020</v>
      </c>
      <c r="AN4017">
        <v>1</v>
      </c>
      <c r="AO4017" t="s">
        <v>3918</v>
      </c>
      <c r="AP4017">
        <f>IF(ufc_fights_2[[#This Row],[winner]]="Red",ufc_fights_2[[#This Row],[r_fighter_id]],ufc_fights_2[[#This Row],[b_fighter_id]])</f>
        <v>1834</v>
      </c>
      <c r="AQ4017" t="str">
        <f>_xlfn.XLOOKUP(ufc_fights_2[[#This Row],[winnerID]],ufc_fighters[id],ufc_fighters[fighter_name],"xxx",0,1)</f>
        <v>John Lineker</v>
      </c>
    </row>
    <row r="4018" spans="1:43">
      <c r="A4018">
        <v>2165</v>
      </c>
      <c r="B4018">
        <v>1082</v>
      </c>
      <c r="C4018">
        <f>_xlfn.XLOOKUP(ufc_fights_2[[#This Row],[r_fighter_id]],ufc_fighters[id],ufc_fighters[year],"xxx",0,1)</f>
        <v>1987</v>
      </c>
      <c r="D4018">
        <f>_xlfn.XLOOKUP(ufc_fights_2[[#This Row],[b_fighter_id]],ufc_fighters[id],ufc_fighters[year],"Prázdné",0,1)</f>
        <v>1987</v>
      </c>
      <c r="E4018" s="10">
        <f>YEAR(ufc_fights_2[[#This Row],[date]])-ufc_fights_2[[#This Row],[r_year]]</f>
        <v>28</v>
      </c>
      <c r="F4018" s="10">
        <f>YEAR(ufc_fights_2[[#This Row],[date]])-ufc_fights_2[[#This Row],[b_year]]</f>
        <v>28</v>
      </c>
      <c r="G4018">
        <v>0</v>
      </c>
      <c r="H4018">
        <v>1</v>
      </c>
      <c r="I4018">
        <v>0.30769999999999997</v>
      </c>
      <c r="J4018">
        <v>0.57579999999999998</v>
      </c>
      <c r="K4018">
        <v>0.30769999999999997</v>
      </c>
      <c r="L4018">
        <v>0.6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0</v>
      </c>
      <c r="T4018" s="2">
        <v>1.5046296296296297E-4</v>
      </c>
      <c r="U4018">
        <v>0</v>
      </c>
      <c r="V4018">
        <v>0.53569999999999995</v>
      </c>
      <c r="W4018">
        <v>1</v>
      </c>
      <c r="X4018">
        <v>1</v>
      </c>
      <c r="Y4018">
        <v>1</v>
      </c>
      <c r="Z4018">
        <v>0.30769999999999997</v>
      </c>
      <c r="AA4018">
        <v>0.40910000000000002</v>
      </c>
      <c r="AB4018">
        <v>0</v>
      </c>
      <c r="AC4018">
        <v>0</v>
      </c>
      <c r="AD4018">
        <v>0</v>
      </c>
      <c r="AE4018">
        <v>0.90910000000000002</v>
      </c>
      <c r="AF4018" t="s">
        <v>3910</v>
      </c>
      <c r="AG4018" s="2">
        <v>1.1111111111111111E-3</v>
      </c>
      <c r="AH4018" t="s">
        <v>3911</v>
      </c>
      <c r="AI4018">
        <v>3</v>
      </c>
      <c r="AJ4018" t="s">
        <v>3985</v>
      </c>
      <c r="AK4018" s="3">
        <v>42197</v>
      </c>
      <c r="AL4018" s="10">
        <f>YEAR(ufc_fights_2[[#This Row],[date]])</f>
        <v>2015</v>
      </c>
      <c r="AM4018" t="s">
        <v>4020</v>
      </c>
      <c r="AN4018">
        <v>1</v>
      </c>
      <c r="AO4018" t="s">
        <v>3918</v>
      </c>
      <c r="AP4018">
        <f>IF(ufc_fights_2[[#This Row],[winner]]="Red",ufc_fights_2[[#This Row],[r_fighter_id]],ufc_fights_2[[#This Row],[b_fighter_id]])</f>
        <v>1082</v>
      </c>
      <c r="AQ4018" t="str">
        <f>_xlfn.XLOOKUP(ufc_fights_2[[#This Row],[winnerID]],ufc_fighters[id],ufc_fighters[fighter_name],"xxx",0,1)</f>
        <v>Willie Gates</v>
      </c>
    </row>
    <row r="4019" spans="1:43">
      <c r="A4019">
        <v>1276</v>
      </c>
      <c r="B4019">
        <v>1133</v>
      </c>
      <c r="C4019">
        <f>_xlfn.XLOOKUP(ufc_fights_2[[#This Row],[r_fighter_id]],ufc_fighters[id],ufc_fighters[year],"xxx",0,1)</f>
        <v>1983</v>
      </c>
      <c r="D4019">
        <f>_xlfn.XLOOKUP(ufc_fights_2[[#This Row],[b_fighter_id]],ufc_fighters[id],ufc_fighters[year],"Prázdné",0,1)</f>
        <v>1983</v>
      </c>
      <c r="E4019" s="10">
        <f>YEAR(ufc_fights_2[[#This Row],[date]])-ufc_fights_2[[#This Row],[r_year]]</f>
        <v>30</v>
      </c>
      <c r="F4019" s="10">
        <f>YEAR(ufc_fights_2[[#This Row],[date]])-ufc_fights_2[[#This Row],[b_year]]</f>
        <v>30</v>
      </c>
      <c r="G4019">
        <v>0</v>
      </c>
      <c r="H4019">
        <v>0</v>
      </c>
      <c r="I4019">
        <v>0.22</v>
      </c>
      <c r="J4019">
        <v>0.22009999999999999</v>
      </c>
      <c r="K4019">
        <v>0.22</v>
      </c>
      <c r="L4019">
        <v>0.22009999999999999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1.0416666666666667E-4</v>
      </c>
      <c r="T4019" s="2">
        <v>9.2592592592592588E-5</v>
      </c>
      <c r="U4019">
        <v>9.9199999999999997E-2</v>
      </c>
      <c r="V4019">
        <v>7.2099999999999997E-2</v>
      </c>
      <c r="W4019">
        <v>0.375</v>
      </c>
      <c r="X4019">
        <v>0.85709999999999997</v>
      </c>
      <c r="Y4019">
        <v>0.61360000000000003</v>
      </c>
      <c r="Z4019">
        <v>0.20280000000000001</v>
      </c>
      <c r="AA4019">
        <v>0.22009999999999999</v>
      </c>
      <c r="AB4019">
        <v>0.8</v>
      </c>
      <c r="AC4019">
        <v>0</v>
      </c>
      <c r="AD4019">
        <v>0</v>
      </c>
      <c r="AE4019">
        <v>0</v>
      </c>
      <c r="AF4019" t="s">
        <v>3915</v>
      </c>
      <c r="AG4019" s="2">
        <v>3.472222222222222E-3</v>
      </c>
      <c r="AH4019" t="s">
        <v>3911</v>
      </c>
      <c r="AI4019">
        <v>3</v>
      </c>
      <c r="AJ4019" t="s">
        <v>4007</v>
      </c>
      <c r="AK4019" s="3">
        <v>41321</v>
      </c>
      <c r="AL4019" s="10">
        <f>YEAR(ufc_fights_2[[#This Row],[date]])</f>
        <v>2013</v>
      </c>
      <c r="AM4019" t="s">
        <v>4020</v>
      </c>
      <c r="AN4019">
        <v>70</v>
      </c>
      <c r="AO4019" t="s">
        <v>3913</v>
      </c>
      <c r="AP4019">
        <f>IF(ufc_fights_2[[#This Row],[winner]]="Red",ufc_fights_2[[#This Row],[r_fighter_id]],ufc_fights_2[[#This Row],[b_fighter_id]])</f>
        <v>1276</v>
      </c>
      <c r="AQ4019" t="str">
        <f>_xlfn.XLOOKUP(ufc_fights_2[[#This Row],[winnerID]],ufc_fighters[id],ufc_fighters[fighter_name],"xxx",0,1)</f>
        <v>Phil Harris</v>
      </c>
    </row>
    <row r="4020" spans="1:43">
      <c r="A4020">
        <v>1527</v>
      </c>
      <c r="B4020">
        <v>247</v>
      </c>
      <c r="C4020">
        <f>_xlfn.XLOOKUP(ufc_fights_2[[#This Row],[r_fighter_id]],ufc_fighters[id],ufc_fighters[year],"xxx",0,1)</f>
        <v>1986</v>
      </c>
      <c r="D4020">
        <f>_xlfn.XLOOKUP(ufc_fights_2[[#This Row],[b_fighter_id]],ufc_fighters[id],ufc_fighters[year],"Prázdné",0,1)</f>
        <v>1984</v>
      </c>
      <c r="E4020" s="10">
        <f>YEAR(ufc_fights_2[[#This Row],[date]])-ufc_fights_2[[#This Row],[r_year]]</f>
        <v>27</v>
      </c>
      <c r="F4020" s="10">
        <f>YEAR(ufc_fights_2[[#This Row],[date]])-ufc_fights_2[[#This Row],[b_year]]</f>
        <v>29</v>
      </c>
      <c r="G4020">
        <v>1</v>
      </c>
      <c r="H4020">
        <v>0</v>
      </c>
      <c r="I4020">
        <v>0.5</v>
      </c>
      <c r="J4020">
        <v>0.14810000000000001</v>
      </c>
      <c r="K4020">
        <v>0.5625</v>
      </c>
      <c r="L4020">
        <v>0.14810000000000001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2.3148148148148147E-5</v>
      </c>
      <c r="T4020" s="2">
        <v>0</v>
      </c>
      <c r="U4020">
        <v>0.45450000000000002</v>
      </c>
      <c r="V4020">
        <v>0.05</v>
      </c>
      <c r="W4020">
        <v>0</v>
      </c>
      <c r="X4020">
        <v>0.66669999999999996</v>
      </c>
      <c r="Y4020">
        <v>1</v>
      </c>
      <c r="Z4020">
        <v>0.3</v>
      </c>
      <c r="AA4020">
        <v>0.15379999999999999</v>
      </c>
      <c r="AB4020">
        <v>0</v>
      </c>
      <c r="AC4020">
        <v>0</v>
      </c>
      <c r="AD4020">
        <v>1</v>
      </c>
      <c r="AE4020">
        <v>0</v>
      </c>
      <c r="AF4020" t="s">
        <v>3910</v>
      </c>
      <c r="AG4020" s="2">
        <v>1.4814814814814814E-3</v>
      </c>
      <c r="AH4020" t="s">
        <v>3927</v>
      </c>
      <c r="AI4020">
        <v>5</v>
      </c>
      <c r="AJ4020" t="s">
        <v>3925</v>
      </c>
      <c r="AK4020" s="3">
        <v>41622</v>
      </c>
      <c r="AL4020" s="10">
        <f>YEAR(ufc_fights_2[[#This Row],[date]])</f>
        <v>2013</v>
      </c>
      <c r="AM4020" t="s">
        <v>4020</v>
      </c>
      <c r="AN4020">
        <v>56</v>
      </c>
      <c r="AO4020" t="s">
        <v>3913</v>
      </c>
      <c r="AP4020">
        <f>IF(ufc_fights_2[[#This Row],[winner]]="Red",ufc_fights_2[[#This Row],[r_fighter_id]],ufc_fights_2[[#This Row],[b_fighter_id]])</f>
        <v>1527</v>
      </c>
      <c r="AQ4020" t="str">
        <f>_xlfn.XLOOKUP(ufc_fights_2[[#This Row],[winnerID]],ufc_fighters[id],ufc_fighters[fighter_name],"xxx",0,1)</f>
        <v>Demetrious Johnson</v>
      </c>
    </row>
    <row r="4021" spans="1:43">
      <c r="A4021">
        <v>247</v>
      </c>
      <c r="B4021">
        <v>1527</v>
      </c>
      <c r="C4021">
        <f>_xlfn.XLOOKUP(ufc_fights_2[[#This Row],[r_fighter_id]],ufc_fighters[id],ufc_fighters[year],"xxx",0,1)</f>
        <v>1984</v>
      </c>
      <c r="D4021">
        <f>_xlfn.XLOOKUP(ufc_fights_2[[#This Row],[b_fighter_id]],ufc_fighters[id],ufc_fighters[year],"Prázdné",0,1)</f>
        <v>1986</v>
      </c>
      <c r="E4021" s="10">
        <f>YEAR(ufc_fights_2[[#This Row],[date]])-ufc_fights_2[[#This Row],[r_year]]</f>
        <v>28</v>
      </c>
      <c r="F4021" s="10">
        <f>YEAR(ufc_fights_2[[#This Row],[date]])-ufc_fights_2[[#This Row],[b_year]]</f>
        <v>26</v>
      </c>
      <c r="G4021">
        <v>0</v>
      </c>
      <c r="H4021">
        <v>0</v>
      </c>
      <c r="I4021">
        <v>0.17599999999999999</v>
      </c>
      <c r="J4021">
        <v>0.49359999999999998</v>
      </c>
      <c r="K4021">
        <v>0.2046</v>
      </c>
      <c r="L4021">
        <v>0.54239999999999999</v>
      </c>
      <c r="M4021">
        <v>0</v>
      </c>
      <c r="N4021">
        <v>0.5</v>
      </c>
      <c r="O4021">
        <v>2</v>
      </c>
      <c r="P4021">
        <v>0</v>
      </c>
      <c r="Q4021">
        <v>0</v>
      </c>
      <c r="R4021">
        <v>0</v>
      </c>
      <c r="S4021" s="2">
        <v>2.3611111111111111E-3</v>
      </c>
      <c r="T4021" s="2">
        <v>1.6203703703703703E-3</v>
      </c>
      <c r="U4021">
        <v>0.11269999999999999</v>
      </c>
      <c r="V4021">
        <v>0.30209999999999998</v>
      </c>
      <c r="W4021">
        <v>0.42859999999999998</v>
      </c>
      <c r="X4021">
        <v>0.5</v>
      </c>
      <c r="Y4021">
        <v>0.83330000000000004</v>
      </c>
      <c r="Z4021">
        <v>0.1525</v>
      </c>
      <c r="AA4021">
        <v>0.3947</v>
      </c>
      <c r="AB4021">
        <v>0.34620000000000001</v>
      </c>
      <c r="AC4021">
        <v>0.71879999999999999</v>
      </c>
      <c r="AD4021">
        <v>1</v>
      </c>
      <c r="AE4021">
        <v>0.9</v>
      </c>
      <c r="AF4021" t="s">
        <v>3922</v>
      </c>
      <c r="AG4021" s="2">
        <v>3.472222222222222E-3</v>
      </c>
      <c r="AH4021" t="s">
        <v>3927</v>
      </c>
      <c r="AI4021">
        <v>5</v>
      </c>
      <c r="AJ4021" t="s">
        <v>3949</v>
      </c>
      <c r="AK4021" s="3">
        <v>41174</v>
      </c>
      <c r="AL4021" s="10">
        <f>YEAR(ufc_fights_2[[#This Row],[date]])</f>
        <v>2012</v>
      </c>
      <c r="AM4021" t="s">
        <v>4020</v>
      </c>
      <c r="AN4021">
        <v>65</v>
      </c>
      <c r="AO4021" t="s">
        <v>3918</v>
      </c>
      <c r="AP4021">
        <f>IF(ufc_fights_2[[#This Row],[winner]]="Red",ufc_fights_2[[#This Row],[r_fighter_id]],ufc_fights_2[[#This Row],[b_fighter_id]])</f>
        <v>1527</v>
      </c>
      <c r="AQ4021" t="str">
        <f>_xlfn.XLOOKUP(ufc_fights_2[[#This Row],[winnerID]],ufc_fighters[id],ufc_fighters[fighter_name],"xxx",0,1)</f>
        <v>Demetrious Johnson</v>
      </c>
    </row>
    <row r="4022" spans="1:43">
      <c r="A4022">
        <v>1527</v>
      </c>
      <c r="B4022">
        <v>179</v>
      </c>
      <c r="C4022">
        <f>_xlfn.XLOOKUP(ufc_fights_2[[#This Row],[r_fighter_id]],ufc_fighters[id],ufc_fighters[year],"xxx",0,1)</f>
        <v>1986</v>
      </c>
      <c r="D4022">
        <f>_xlfn.XLOOKUP(ufc_fights_2[[#This Row],[b_fighter_id]],ufc_fighters[id],ufc_fighters[year],"Prázdné",0,1)</f>
        <v>1985</v>
      </c>
      <c r="E4022" s="10">
        <f>YEAR(ufc_fights_2[[#This Row],[date]])-ufc_fights_2[[#This Row],[r_year]]</f>
        <v>28</v>
      </c>
      <c r="F4022" s="10">
        <f>YEAR(ufc_fights_2[[#This Row],[date]])-ufc_fights_2[[#This Row],[b_year]]</f>
        <v>29</v>
      </c>
      <c r="G4022">
        <v>0</v>
      </c>
      <c r="H4022">
        <v>0</v>
      </c>
      <c r="I4022">
        <v>0.61860000000000004</v>
      </c>
      <c r="J4022">
        <v>0.29509999999999997</v>
      </c>
      <c r="K4022">
        <v>0.6613</v>
      </c>
      <c r="L4022">
        <v>0.41770000000000002</v>
      </c>
      <c r="M4022">
        <v>0</v>
      </c>
      <c r="N4022">
        <v>0.16669999999999999</v>
      </c>
      <c r="O4022">
        <v>0</v>
      </c>
      <c r="P4022">
        <v>0</v>
      </c>
      <c r="Q4022">
        <v>0</v>
      </c>
      <c r="R4022">
        <v>0</v>
      </c>
      <c r="S4022" s="2">
        <v>9.9537037037037042E-4</v>
      </c>
      <c r="T4022" s="2">
        <v>5.6828703703703702E-3</v>
      </c>
      <c r="U4022">
        <v>0.46789999999999998</v>
      </c>
      <c r="V4022">
        <v>0.1139</v>
      </c>
      <c r="W4022">
        <v>0.78849999999999998</v>
      </c>
      <c r="X4022">
        <v>0.75929999999999997</v>
      </c>
      <c r="Y4022">
        <v>0.25</v>
      </c>
      <c r="Z4022">
        <v>0.49170000000000003</v>
      </c>
      <c r="AA4022">
        <v>0.1358</v>
      </c>
      <c r="AB4022">
        <v>0.77659999999999996</v>
      </c>
      <c r="AC4022">
        <v>0.60980000000000001</v>
      </c>
      <c r="AD4022">
        <v>1</v>
      </c>
      <c r="AE4022">
        <v>0</v>
      </c>
      <c r="AF4022" t="s">
        <v>3915</v>
      </c>
      <c r="AG4022" s="2">
        <v>3.472222222222222E-3</v>
      </c>
      <c r="AH4022" t="s">
        <v>3927</v>
      </c>
      <c r="AI4022">
        <v>5</v>
      </c>
      <c r="AJ4022" t="s">
        <v>3940</v>
      </c>
      <c r="AK4022" s="3">
        <v>41804</v>
      </c>
      <c r="AL4022" s="10">
        <f>YEAR(ufc_fights_2[[#This Row],[date]])</f>
        <v>2014</v>
      </c>
      <c r="AM4022" t="s">
        <v>4020</v>
      </c>
      <c r="AN4022">
        <v>80</v>
      </c>
      <c r="AO4022" t="s">
        <v>3913</v>
      </c>
      <c r="AP4022">
        <f>IF(ufc_fights_2[[#This Row],[winner]]="Red",ufc_fights_2[[#This Row],[r_fighter_id]],ufc_fights_2[[#This Row],[b_fighter_id]])</f>
        <v>1527</v>
      </c>
      <c r="AQ4022" t="str">
        <f>_xlfn.XLOOKUP(ufc_fights_2[[#This Row],[winnerID]],ufc_fighters[id],ufc_fighters[fighter_name],"xxx",0,1)</f>
        <v>Demetrious Johnson</v>
      </c>
    </row>
    <row r="4023" spans="1:43">
      <c r="A4023">
        <v>2182</v>
      </c>
      <c r="B4023">
        <v>1082</v>
      </c>
      <c r="C4023">
        <f>_xlfn.XLOOKUP(ufc_fights_2[[#This Row],[r_fighter_id]],ufc_fighters[id],ufc_fighters[year],"xxx",0,1)</f>
        <v>1984</v>
      </c>
      <c r="D4023">
        <f>_xlfn.XLOOKUP(ufc_fights_2[[#This Row],[b_fighter_id]],ufc_fighters[id],ufc_fighters[year],"Prázdné",0,1)</f>
        <v>1987</v>
      </c>
      <c r="E4023" s="10">
        <f>YEAR(ufc_fights_2[[#This Row],[date]])-ufc_fights_2[[#This Row],[r_year]]</f>
        <v>30</v>
      </c>
      <c r="F4023" s="10">
        <f>YEAR(ufc_fights_2[[#This Row],[date]])-ufc_fights_2[[#This Row],[b_year]]</f>
        <v>27</v>
      </c>
      <c r="G4023">
        <v>0</v>
      </c>
      <c r="H4023">
        <v>1</v>
      </c>
      <c r="I4023">
        <v>0.58950000000000002</v>
      </c>
      <c r="J4023">
        <v>0.29330000000000001</v>
      </c>
      <c r="K4023">
        <v>0.69340000000000002</v>
      </c>
      <c r="L4023">
        <v>0.35370000000000001</v>
      </c>
      <c r="M4023">
        <v>0.25</v>
      </c>
      <c r="N4023">
        <v>0</v>
      </c>
      <c r="O4023">
        <v>1</v>
      </c>
      <c r="P4023">
        <v>1</v>
      </c>
      <c r="Q4023">
        <v>1</v>
      </c>
      <c r="R4023">
        <v>0</v>
      </c>
      <c r="S4023" s="2">
        <v>4.8495370370370368E-3</v>
      </c>
      <c r="T4023" s="2">
        <v>2.8935185185185184E-4</v>
      </c>
      <c r="U4023">
        <v>0.5091</v>
      </c>
      <c r="V4023">
        <v>0.16669999999999999</v>
      </c>
      <c r="W4023">
        <v>0.77780000000000005</v>
      </c>
      <c r="X4023">
        <v>0.63639999999999997</v>
      </c>
      <c r="Y4023">
        <v>0.3846</v>
      </c>
      <c r="Z4023">
        <v>0.35289999999999999</v>
      </c>
      <c r="AA4023">
        <v>0.21540000000000001</v>
      </c>
      <c r="AB4023">
        <v>0.72219999999999995</v>
      </c>
      <c r="AC4023">
        <v>0.71430000000000005</v>
      </c>
      <c r="AD4023">
        <v>0.96150000000000002</v>
      </c>
      <c r="AE4023">
        <v>1</v>
      </c>
      <c r="AF4023" t="s">
        <v>3933</v>
      </c>
      <c r="AG4023" s="2">
        <v>2.8472222222222223E-3</v>
      </c>
      <c r="AH4023" t="s">
        <v>3911</v>
      </c>
      <c r="AI4023">
        <v>3</v>
      </c>
      <c r="AJ4023" t="s">
        <v>3924</v>
      </c>
      <c r="AK4023" s="3">
        <v>41986</v>
      </c>
      <c r="AL4023" s="10">
        <f>YEAR(ufc_fights_2[[#This Row],[date]])</f>
        <v>2014</v>
      </c>
      <c r="AM4023" t="s">
        <v>4020</v>
      </c>
      <c r="AN4023">
        <v>21</v>
      </c>
      <c r="AO4023" t="s">
        <v>3913</v>
      </c>
      <c r="AP4023">
        <f>IF(ufc_fights_2[[#This Row],[winner]]="Red",ufc_fights_2[[#This Row],[r_fighter_id]],ufc_fights_2[[#This Row],[b_fighter_id]])</f>
        <v>2182</v>
      </c>
      <c r="AQ4023" t="str">
        <f>_xlfn.XLOOKUP(ufc_fights_2[[#This Row],[winnerID]],ufc_fighters[id],ufc_fighters[fighter_name],"xxx",0,1)</f>
        <v>John Moraga</v>
      </c>
    </row>
    <row r="4024" spans="1:43">
      <c r="A4024">
        <v>1527</v>
      </c>
      <c r="B4024">
        <v>2021</v>
      </c>
      <c r="C4024">
        <f>_xlfn.XLOOKUP(ufc_fights_2[[#This Row],[r_fighter_id]],ufc_fighters[id],ufc_fighters[year],"xxx",0,1)</f>
        <v>1986</v>
      </c>
      <c r="D4024">
        <f>_xlfn.XLOOKUP(ufc_fights_2[[#This Row],[b_fighter_id]],ufc_fighters[id],ufc_fighters[year],"Prázdné",0,1)</f>
        <v>1984</v>
      </c>
      <c r="E4024" s="10">
        <f>YEAR(ufc_fights_2[[#This Row],[date]])-ufc_fights_2[[#This Row],[r_year]]</f>
        <v>26</v>
      </c>
      <c r="F4024" s="10">
        <f>YEAR(ufc_fights_2[[#This Row],[date]])-ufc_fights_2[[#This Row],[b_year]]</f>
        <v>28</v>
      </c>
      <c r="G4024">
        <v>1</v>
      </c>
      <c r="H4024">
        <v>0</v>
      </c>
      <c r="I4024">
        <v>0.58819999999999995</v>
      </c>
      <c r="J4024">
        <v>0.43180000000000002</v>
      </c>
      <c r="K4024">
        <v>0.62129999999999996</v>
      </c>
      <c r="L4024">
        <v>0.54649999999999999</v>
      </c>
      <c r="M4024">
        <v>0.25</v>
      </c>
      <c r="N4024">
        <v>9.0899999999999995E-2</v>
      </c>
      <c r="O4024">
        <v>0</v>
      </c>
      <c r="P4024">
        <v>0</v>
      </c>
      <c r="Q4024">
        <v>0</v>
      </c>
      <c r="R4024">
        <v>0</v>
      </c>
      <c r="S4024" s="2">
        <v>1.4236111111111112E-3</v>
      </c>
      <c r="T4024" s="2">
        <v>2.1412037037037038E-3</v>
      </c>
      <c r="U4024">
        <v>0.3286</v>
      </c>
      <c r="V4024">
        <v>0.20780000000000001</v>
      </c>
      <c r="W4024">
        <v>0.78849999999999998</v>
      </c>
      <c r="X4024">
        <v>0.8387</v>
      </c>
      <c r="Y4024">
        <v>0.73680000000000001</v>
      </c>
      <c r="Z4024">
        <v>0.45450000000000002</v>
      </c>
      <c r="AA4024">
        <v>0.2989</v>
      </c>
      <c r="AB4024">
        <v>0.83330000000000004</v>
      </c>
      <c r="AC4024">
        <v>0.70450000000000002</v>
      </c>
      <c r="AD4024">
        <v>0</v>
      </c>
      <c r="AE4024">
        <v>0</v>
      </c>
      <c r="AF4024" t="s">
        <v>3915</v>
      </c>
      <c r="AG4024" s="2">
        <v>3.472222222222222E-3</v>
      </c>
      <c r="AH4024" t="s">
        <v>3911</v>
      </c>
      <c r="AI4024">
        <v>3</v>
      </c>
      <c r="AJ4024" t="s">
        <v>4021</v>
      </c>
      <c r="AK4024" s="3">
        <v>41068</v>
      </c>
      <c r="AL4024" s="10">
        <f>YEAR(ufc_fights_2[[#This Row],[date]])</f>
        <v>2012</v>
      </c>
      <c r="AM4024" t="s">
        <v>4020</v>
      </c>
      <c r="AN4024">
        <v>84</v>
      </c>
      <c r="AO4024" t="s">
        <v>3913</v>
      </c>
      <c r="AP4024">
        <f>IF(ufc_fights_2[[#This Row],[winner]]="Red",ufc_fights_2[[#This Row],[r_fighter_id]],ufc_fights_2[[#This Row],[b_fighter_id]])</f>
        <v>1527</v>
      </c>
      <c r="AQ4024" t="str">
        <f>_xlfn.XLOOKUP(ufc_fights_2[[#This Row],[winnerID]],ufc_fighters[id],ufc_fighters[fighter_name],"xxx",0,1)</f>
        <v>Demetrious Johnson</v>
      </c>
    </row>
    <row r="4025" spans="1:43">
      <c r="A4025">
        <v>247</v>
      </c>
      <c r="B4025">
        <v>878</v>
      </c>
      <c r="C4025">
        <f>_xlfn.XLOOKUP(ufc_fights_2[[#This Row],[r_fighter_id]],ufc_fighters[id],ufc_fighters[year],"xxx",0,1)</f>
        <v>1984</v>
      </c>
      <c r="D4025">
        <f>_xlfn.XLOOKUP(ufc_fights_2[[#This Row],[b_fighter_id]],ufc_fighters[id],ufc_fighters[year],"Prázdné",0,1)</f>
        <v>1986</v>
      </c>
      <c r="E4025" s="10">
        <f>YEAR(ufc_fights_2[[#This Row],[date]])-ufc_fights_2[[#This Row],[r_year]]</f>
        <v>30</v>
      </c>
      <c r="F4025" s="10">
        <f>YEAR(ufc_fights_2[[#This Row],[date]])-ufc_fights_2[[#This Row],[b_year]]</f>
        <v>28</v>
      </c>
      <c r="G4025">
        <v>0</v>
      </c>
      <c r="H4025">
        <v>0</v>
      </c>
      <c r="I4025">
        <v>0.39129999999999998</v>
      </c>
      <c r="J4025">
        <v>0.76190000000000002</v>
      </c>
      <c r="K4025">
        <v>0.5</v>
      </c>
      <c r="L4025">
        <v>0.77139999999999997</v>
      </c>
      <c r="M4025">
        <v>0</v>
      </c>
      <c r="N4025">
        <v>1</v>
      </c>
      <c r="O4025">
        <v>1</v>
      </c>
      <c r="P4025">
        <v>0</v>
      </c>
      <c r="Q4025">
        <v>1</v>
      </c>
      <c r="R4025">
        <v>0</v>
      </c>
      <c r="S4025" s="2">
        <v>1.0763888888888889E-3</v>
      </c>
      <c r="T4025" s="2">
        <v>8.7962962962962962E-4</v>
      </c>
      <c r="U4025">
        <v>0.25</v>
      </c>
      <c r="V4025">
        <v>0.66669999999999996</v>
      </c>
      <c r="W4025">
        <v>0.66669999999999996</v>
      </c>
      <c r="X4025">
        <v>1</v>
      </c>
      <c r="Y4025">
        <v>1</v>
      </c>
      <c r="Z4025">
        <v>0.40910000000000002</v>
      </c>
      <c r="AA4025">
        <v>0.76470000000000005</v>
      </c>
      <c r="AB4025">
        <v>0</v>
      </c>
      <c r="AC4025">
        <v>0.75</v>
      </c>
      <c r="AD4025">
        <v>0</v>
      </c>
      <c r="AE4025">
        <v>0</v>
      </c>
      <c r="AF4025" t="s">
        <v>3933</v>
      </c>
      <c r="AG4025" s="2">
        <v>2.8703703703703703E-3</v>
      </c>
      <c r="AH4025" t="s">
        <v>3911</v>
      </c>
      <c r="AI4025">
        <v>3</v>
      </c>
      <c r="AJ4025" t="s">
        <v>3939</v>
      </c>
      <c r="AK4025" s="3">
        <v>41755</v>
      </c>
      <c r="AL4025" s="10">
        <f>YEAR(ufc_fights_2[[#This Row],[date]])</f>
        <v>2014</v>
      </c>
      <c r="AM4025" t="s">
        <v>4020</v>
      </c>
      <c r="AN4025">
        <v>125</v>
      </c>
      <c r="AO4025" t="s">
        <v>3913</v>
      </c>
      <c r="AP4025">
        <f>IF(ufc_fights_2[[#This Row],[winner]]="Red",ufc_fights_2[[#This Row],[r_fighter_id]],ufc_fights_2[[#This Row],[b_fighter_id]])</f>
        <v>247</v>
      </c>
      <c r="AQ4025" t="str">
        <f>_xlfn.XLOOKUP(ufc_fights_2[[#This Row],[winnerID]],ufc_fighters[id],ufc_fighters[fighter_name],"xxx",0,1)</f>
        <v>Joseph Benavidez</v>
      </c>
    </row>
    <row r="4026" spans="1:43">
      <c r="A4026">
        <v>2830</v>
      </c>
      <c r="B4026">
        <v>1339</v>
      </c>
      <c r="C4026">
        <f>_xlfn.XLOOKUP(ufc_fights_2[[#This Row],[r_fighter_id]],ufc_fighters[id],ufc_fighters[year],"xxx",0,1)</f>
        <v>1991</v>
      </c>
      <c r="D4026">
        <f>_xlfn.XLOOKUP(ufc_fights_2[[#This Row],[b_fighter_id]],ufc_fighters[id],ufc_fighters[year],"Prázdné",0,1)</f>
        <v>1990</v>
      </c>
      <c r="E4026" s="10">
        <f>YEAR(ufc_fights_2[[#This Row],[date]])-ufc_fights_2[[#This Row],[r_year]]</f>
        <v>24</v>
      </c>
      <c r="F4026" s="10">
        <f>YEAR(ufc_fights_2[[#This Row],[date]])-ufc_fights_2[[#This Row],[b_year]]</f>
        <v>25</v>
      </c>
      <c r="G4026">
        <v>0</v>
      </c>
      <c r="H4026">
        <v>1</v>
      </c>
      <c r="I4026">
        <v>0.35709999999999997</v>
      </c>
      <c r="J4026">
        <v>0.33900000000000002</v>
      </c>
      <c r="K4026">
        <v>0.35709999999999997</v>
      </c>
      <c r="L4026">
        <v>0.35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 s="2">
        <v>0</v>
      </c>
      <c r="T4026" s="2">
        <v>9.2592592592592588E-5</v>
      </c>
      <c r="U4026">
        <v>0.25</v>
      </c>
      <c r="V4026">
        <v>0.30630000000000002</v>
      </c>
      <c r="W4026">
        <v>0.75</v>
      </c>
      <c r="X4026">
        <v>0.5</v>
      </c>
      <c r="Y4026">
        <v>1</v>
      </c>
      <c r="Z4026">
        <v>0.34010000000000001</v>
      </c>
      <c r="AA4026">
        <v>0.30840000000000001</v>
      </c>
      <c r="AB4026">
        <v>0.71430000000000005</v>
      </c>
      <c r="AC4026">
        <v>0.33329999999999999</v>
      </c>
      <c r="AD4026">
        <v>0</v>
      </c>
      <c r="AE4026">
        <v>1</v>
      </c>
      <c r="AF4026" t="s">
        <v>3910</v>
      </c>
      <c r="AG4026" s="2">
        <v>3.1018518518518517E-3</v>
      </c>
      <c r="AH4026" t="s">
        <v>3911</v>
      </c>
      <c r="AI4026">
        <v>3</v>
      </c>
      <c r="AJ4026" t="s">
        <v>3912</v>
      </c>
      <c r="AK4026" s="3">
        <v>42349</v>
      </c>
      <c r="AL4026" s="10">
        <f>YEAR(ufc_fights_2[[#This Row],[date]])</f>
        <v>2015</v>
      </c>
      <c r="AM4026" t="s">
        <v>4020</v>
      </c>
      <c r="AN4026">
        <v>1</v>
      </c>
      <c r="AO4026" t="s">
        <v>3918</v>
      </c>
      <c r="AP4026">
        <f>IF(ufc_fights_2[[#This Row],[winner]]="Red",ufc_fights_2[[#This Row],[r_fighter_id]],ufc_fights_2[[#This Row],[b_fighter_id]])</f>
        <v>1339</v>
      </c>
      <c r="AQ4026" t="str">
        <f>_xlfn.XLOOKUP(ufc_fights_2[[#This Row],[winnerID]],ufc_fighters[id],ufc_fighters[fighter_name],"xxx",0,1)</f>
        <v>Geane Herrera</v>
      </c>
    </row>
    <row r="4027" spans="1:43">
      <c r="A4027">
        <v>247</v>
      </c>
      <c r="B4027">
        <v>3325</v>
      </c>
      <c r="C4027">
        <f>_xlfn.XLOOKUP(ufc_fights_2[[#This Row],[r_fighter_id]],ufc_fighters[id],ufc_fighters[year],"xxx",0,1)</f>
        <v>1984</v>
      </c>
      <c r="D4027">
        <f>_xlfn.XLOOKUP(ufc_fights_2[[#This Row],[b_fighter_id]],ufc_fighters[id],ufc_fighters[year],"Prázdné",0,1)</f>
        <v>1979</v>
      </c>
      <c r="E4027" s="10">
        <f>YEAR(ufc_fights_2[[#This Row],[date]])-ufc_fights_2[[#This Row],[r_year]]</f>
        <v>29</v>
      </c>
      <c r="F4027" s="10">
        <f>YEAR(ufc_fights_2[[#This Row],[date]])-ufc_fights_2[[#This Row],[b_year]]</f>
        <v>34</v>
      </c>
      <c r="G4027">
        <v>2</v>
      </c>
      <c r="H4027">
        <v>0</v>
      </c>
      <c r="I4027">
        <v>0.3725</v>
      </c>
      <c r="J4027">
        <v>0.33329999999999999</v>
      </c>
      <c r="K4027">
        <v>0.38890000000000002</v>
      </c>
      <c r="L4027">
        <v>0.33329999999999999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1.2847222222222223E-3</v>
      </c>
      <c r="T4027" s="2">
        <v>3.0092592592592595E-4</v>
      </c>
      <c r="U4027">
        <v>0.27779999999999999</v>
      </c>
      <c r="V4027">
        <v>0.25</v>
      </c>
      <c r="W4027">
        <v>0.8</v>
      </c>
      <c r="X4027">
        <v>0.82350000000000001</v>
      </c>
      <c r="Y4027">
        <v>1</v>
      </c>
      <c r="Z4027">
        <v>0.37690000000000001</v>
      </c>
      <c r="AA4027">
        <v>0.27589999999999998</v>
      </c>
      <c r="AB4027">
        <v>0.66669999999999996</v>
      </c>
      <c r="AC4027">
        <v>1</v>
      </c>
      <c r="AD4027">
        <v>0.3</v>
      </c>
      <c r="AE4027">
        <v>0.5</v>
      </c>
      <c r="AF4027" t="s">
        <v>3910</v>
      </c>
      <c r="AG4027" s="2">
        <v>3.3564814814814816E-3</v>
      </c>
      <c r="AH4027" t="s">
        <v>3911</v>
      </c>
      <c r="AI4027">
        <v>3</v>
      </c>
      <c r="AJ4027" t="s">
        <v>3914</v>
      </c>
      <c r="AK4027" s="3">
        <v>41384</v>
      </c>
      <c r="AL4027" s="10">
        <f>YEAR(ufc_fights_2[[#This Row],[date]])</f>
        <v>2013</v>
      </c>
      <c r="AM4027" t="s">
        <v>4020</v>
      </c>
      <c r="AN4027">
        <v>83</v>
      </c>
      <c r="AO4027" t="s">
        <v>3913</v>
      </c>
      <c r="AP4027">
        <f>IF(ufc_fights_2[[#This Row],[winner]]="Red",ufc_fights_2[[#This Row],[r_fighter_id]],ufc_fights_2[[#This Row],[b_fighter_id]])</f>
        <v>247</v>
      </c>
      <c r="AQ4027" t="str">
        <f>_xlfn.XLOOKUP(ufc_fights_2[[#This Row],[winnerID]],ufc_fighters[id],ufc_fighters[fighter_name],"xxx",0,1)</f>
        <v>Joseph Benavidez</v>
      </c>
    </row>
    <row r="4028" spans="1:43">
      <c r="A4028">
        <v>247</v>
      </c>
      <c r="B4028">
        <v>3323</v>
      </c>
      <c r="C4028">
        <f>_xlfn.XLOOKUP(ufc_fights_2[[#This Row],[r_fighter_id]],ufc_fighters[id],ufc_fighters[year],"xxx",0,1)</f>
        <v>1984</v>
      </c>
      <c r="D4028">
        <f>_xlfn.XLOOKUP(ufc_fights_2[[#This Row],[b_fighter_id]],ufc_fighters[id],ufc_fighters[year],"Prázdné",0,1)</f>
        <v>1976</v>
      </c>
      <c r="E4028" s="10">
        <f>YEAR(ufc_fights_2[[#This Row],[date]])-ufc_fights_2[[#This Row],[r_year]]</f>
        <v>28</v>
      </c>
      <c r="F4028" s="10">
        <f>YEAR(ufc_fights_2[[#This Row],[date]])-ufc_fights_2[[#This Row],[b_year]]</f>
        <v>36</v>
      </c>
      <c r="G4028">
        <v>1</v>
      </c>
      <c r="H4028">
        <v>0</v>
      </c>
      <c r="I4028">
        <v>0.36</v>
      </c>
      <c r="J4028">
        <v>0.44440000000000002</v>
      </c>
      <c r="K4028">
        <v>0.50770000000000004</v>
      </c>
      <c r="L4028">
        <v>0.54549999999999998</v>
      </c>
      <c r="M4028">
        <v>0.2</v>
      </c>
      <c r="N4028">
        <v>0</v>
      </c>
      <c r="O4028">
        <v>1</v>
      </c>
      <c r="P4028">
        <v>0</v>
      </c>
      <c r="Q4028">
        <v>0</v>
      </c>
      <c r="R4028">
        <v>0</v>
      </c>
      <c r="S4028" s="2">
        <v>1.9791666666666668E-3</v>
      </c>
      <c r="T4028" s="2">
        <v>0</v>
      </c>
      <c r="U4028">
        <v>0.27589999999999998</v>
      </c>
      <c r="V4028">
        <v>0.3846</v>
      </c>
      <c r="W4028">
        <v>0.6</v>
      </c>
      <c r="X4028">
        <v>0.36359999999999998</v>
      </c>
      <c r="Y4028">
        <v>0.33329999999999999</v>
      </c>
      <c r="Z4028">
        <v>0.28570000000000001</v>
      </c>
      <c r="AA4028">
        <v>0.44440000000000002</v>
      </c>
      <c r="AB4028">
        <v>1</v>
      </c>
      <c r="AC4028">
        <v>0</v>
      </c>
      <c r="AD4028">
        <v>0.66669999999999996</v>
      </c>
      <c r="AE4028">
        <v>0</v>
      </c>
      <c r="AF4028" t="s">
        <v>3910</v>
      </c>
      <c r="AG4028" s="2">
        <v>1.273148148148148E-4</v>
      </c>
      <c r="AH4028" t="s">
        <v>4031</v>
      </c>
      <c r="AI4028">
        <v>3</v>
      </c>
      <c r="AJ4028" t="s">
        <v>3945</v>
      </c>
      <c r="AK4028" s="3">
        <v>40970</v>
      </c>
      <c r="AL4028" s="10">
        <f>YEAR(ufc_fights_2[[#This Row],[date]])</f>
        <v>2012</v>
      </c>
      <c r="AM4028" t="s">
        <v>4020</v>
      </c>
      <c r="AN4028">
        <v>68</v>
      </c>
      <c r="AO4028" t="s">
        <v>3913</v>
      </c>
      <c r="AP4028">
        <f>IF(ufc_fights_2[[#This Row],[winner]]="Red",ufc_fights_2[[#This Row],[r_fighter_id]],ufc_fights_2[[#This Row],[b_fighter_id]])</f>
        <v>247</v>
      </c>
      <c r="AQ4028" t="str">
        <f>_xlfn.XLOOKUP(ufc_fights_2[[#This Row],[winnerID]],ufc_fighters[id],ufc_fighters[fighter_name],"xxx",0,1)</f>
        <v>Joseph Benavidez</v>
      </c>
    </row>
    <row r="4029" spans="1:43">
      <c r="A4029">
        <v>1527</v>
      </c>
      <c r="B4029">
        <v>1396</v>
      </c>
      <c r="C4029">
        <f>_xlfn.XLOOKUP(ufc_fights_2[[#This Row],[r_fighter_id]],ufc_fighters[id],ufc_fighters[year],"xxx",0,1)</f>
        <v>1986</v>
      </c>
      <c r="D4029">
        <f>_xlfn.XLOOKUP(ufc_fights_2[[#This Row],[b_fighter_id]],ufc_fighters[id],ufc_fighters[year],"Prázdné",0,1)</f>
        <v>1990</v>
      </c>
      <c r="E4029" s="10">
        <f>YEAR(ufc_fights_2[[#This Row],[date]])-ufc_fights_2[[#This Row],[r_year]]</f>
        <v>29</v>
      </c>
      <c r="F4029" s="10">
        <f>YEAR(ufc_fights_2[[#This Row],[date]])-ufc_fights_2[[#This Row],[b_year]]</f>
        <v>25</v>
      </c>
      <c r="G4029">
        <v>0</v>
      </c>
      <c r="H4029">
        <v>0</v>
      </c>
      <c r="I4029">
        <v>0.54549999999999998</v>
      </c>
      <c r="J4029">
        <v>0.3407</v>
      </c>
      <c r="K4029">
        <v>0.71630000000000005</v>
      </c>
      <c r="L4029">
        <v>0.4803</v>
      </c>
      <c r="M4029">
        <v>0.63639999999999997</v>
      </c>
      <c r="N4029">
        <v>0.2</v>
      </c>
      <c r="O4029">
        <v>1</v>
      </c>
      <c r="P4029">
        <v>0</v>
      </c>
      <c r="Q4029">
        <v>0</v>
      </c>
      <c r="R4029">
        <v>0</v>
      </c>
      <c r="S4029" s="2">
        <v>9.525462962962963E-3</v>
      </c>
      <c r="T4029" s="2">
        <v>7.1759259259259259E-4</v>
      </c>
      <c r="U4029">
        <v>0.375</v>
      </c>
      <c r="V4029">
        <v>0.2571</v>
      </c>
      <c r="W4029">
        <v>0.77500000000000002</v>
      </c>
      <c r="X4029">
        <v>0.56000000000000005</v>
      </c>
      <c r="Y4029">
        <v>0.625</v>
      </c>
      <c r="Z4029">
        <v>0.45350000000000001</v>
      </c>
      <c r="AA4029">
        <v>0.28000000000000003</v>
      </c>
      <c r="AB4029">
        <v>0.69569999999999999</v>
      </c>
      <c r="AC4029">
        <v>0.625</v>
      </c>
      <c r="AD4029">
        <v>0.91669999999999996</v>
      </c>
      <c r="AE4029">
        <v>0</v>
      </c>
      <c r="AF4029" t="s">
        <v>3933</v>
      </c>
      <c r="AG4029" s="2">
        <v>3.460648148148148E-3</v>
      </c>
      <c r="AH4029" t="s">
        <v>3927</v>
      </c>
      <c r="AI4029">
        <v>5</v>
      </c>
      <c r="AJ4029" t="s">
        <v>3949</v>
      </c>
      <c r="AK4029" s="3">
        <v>42119</v>
      </c>
      <c r="AL4029" s="10">
        <f>YEAR(ufc_fights_2[[#This Row],[date]])</f>
        <v>2015</v>
      </c>
      <c r="AM4029" t="s">
        <v>4020</v>
      </c>
      <c r="AN4029">
        <v>92</v>
      </c>
      <c r="AO4029" t="s">
        <v>3913</v>
      </c>
      <c r="AP4029">
        <f>IF(ufc_fights_2[[#This Row],[winner]]="Red",ufc_fights_2[[#This Row],[r_fighter_id]],ufc_fights_2[[#This Row],[b_fighter_id]])</f>
        <v>1527</v>
      </c>
      <c r="AQ4029" t="str">
        <f>_xlfn.XLOOKUP(ufc_fights_2[[#This Row],[winnerID]],ufc_fighters[id],ufc_fighters[fighter_name],"xxx",0,1)</f>
        <v>Demetrious Johnson</v>
      </c>
    </row>
    <row r="4030" spans="1:43">
      <c r="A4030">
        <v>518</v>
      </c>
      <c r="B4030">
        <v>2650</v>
      </c>
      <c r="C4030">
        <f>_xlfn.XLOOKUP(ufc_fights_2[[#This Row],[r_fighter_id]],ufc_fighters[id],ufc_fighters[year],"xxx",0,1)</f>
        <v>1987</v>
      </c>
      <c r="D4030">
        <f>_xlfn.XLOOKUP(ufc_fights_2[[#This Row],[b_fighter_id]],ufc_fighters[id],ufc_fighters[year],"Prázdné",0,1)</f>
        <v>1985</v>
      </c>
      <c r="E4030" s="10">
        <f>YEAR(ufc_fights_2[[#This Row],[date]])-ufc_fights_2[[#This Row],[r_year]]</f>
        <v>30</v>
      </c>
      <c r="F4030" s="10">
        <f>YEAR(ufc_fights_2[[#This Row],[date]])-ufc_fights_2[[#This Row],[b_year]]</f>
        <v>32</v>
      </c>
      <c r="G4030">
        <v>1</v>
      </c>
      <c r="H4030">
        <v>0</v>
      </c>
      <c r="I4030">
        <v>0.58620000000000005</v>
      </c>
      <c r="J4030">
        <v>0.2</v>
      </c>
      <c r="K4030">
        <v>0.60940000000000005</v>
      </c>
      <c r="L4030">
        <v>0.2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5.2083333333333333E-4</v>
      </c>
      <c r="T4030" s="2">
        <v>0</v>
      </c>
      <c r="U4030">
        <v>0.51060000000000005</v>
      </c>
      <c r="V4030">
        <v>0.16669999999999999</v>
      </c>
      <c r="W4030">
        <v>0.875</v>
      </c>
      <c r="X4030">
        <v>1</v>
      </c>
      <c r="Y4030">
        <v>1</v>
      </c>
      <c r="Z4030">
        <v>0.58540000000000003</v>
      </c>
      <c r="AA4030">
        <v>0.2</v>
      </c>
      <c r="AB4030">
        <v>0.66669999999999996</v>
      </c>
      <c r="AC4030">
        <v>0</v>
      </c>
      <c r="AD4030">
        <v>0.57140000000000002</v>
      </c>
      <c r="AE4030">
        <v>0</v>
      </c>
      <c r="AF4030" t="s">
        <v>3910</v>
      </c>
      <c r="AG4030" s="2">
        <v>2.8935185185185184E-4</v>
      </c>
      <c r="AH4030" t="s">
        <v>3911</v>
      </c>
      <c r="AI4030">
        <v>3</v>
      </c>
      <c r="AJ4030" t="s">
        <v>3940</v>
      </c>
      <c r="AK4030" s="3">
        <v>42987</v>
      </c>
      <c r="AL4030" s="10">
        <f>YEAR(ufc_fights_2[[#This Row],[date]])</f>
        <v>2017</v>
      </c>
      <c r="AM4030" t="s">
        <v>4020</v>
      </c>
      <c r="AN4030">
        <v>30</v>
      </c>
      <c r="AO4030" t="s">
        <v>3913</v>
      </c>
      <c r="AP4030">
        <f>IF(ufc_fights_2[[#This Row],[winner]]="Red",ufc_fights_2[[#This Row],[r_fighter_id]],ufc_fights_2[[#This Row],[b_fighter_id]])</f>
        <v>518</v>
      </c>
      <c r="AQ4030" t="str">
        <f>_xlfn.XLOOKUP(ufc_fights_2[[#This Row],[winnerID]],ufc_fighters[id],ufc_fighters[fighter_name],"xxx",0,1)</f>
        <v>Henry Cejudo</v>
      </c>
    </row>
    <row r="4031" spans="1:43">
      <c r="A4031">
        <v>247</v>
      </c>
      <c r="B4031">
        <v>996</v>
      </c>
      <c r="C4031">
        <f>_xlfn.XLOOKUP(ufc_fights_2[[#This Row],[r_fighter_id]],ufc_fighters[id],ufc_fighters[year],"xxx",0,1)</f>
        <v>1984</v>
      </c>
      <c r="D4031">
        <f>_xlfn.XLOOKUP(ufc_fights_2[[#This Row],[b_fighter_id]],ufc_fighters[id],ufc_fighters[year],"Prázdné",0,1)</f>
        <v>1985</v>
      </c>
      <c r="E4031" s="10">
        <f>YEAR(ufc_fights_2[[#This Row],[date]])-ufc_fights_2[[#This Row],[r_year]]</f>
        <v>29</v>
      </c>
      <c r="F4031" s="10">
        <f>YEAR(ufc_fights_2[[#This Row],[date]])-ufc_fights_2[[#This Row],[b_year]]</f>
        <v>28</v>
      </c>
      <c r="G4031">
        <v>1</v>
      </c>
      <c r="H4031">
        <v>0</v>
      </c>
      <c r="I4031">
        <v>0.3846</v>
      </c>
      <c r="J4031">
        <v>0.33329999999999999</v>
      </c>
      <c r="K4031">
        <v>0.3846</v>
      </c>
      <c r="L4031">
        <v>0.33329999999999999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5.7870370370370373E-5</v>
      </c>
      <c r="T4031" s="2">
        <v>0</v>
      </c>
      <c r="U4031">
        <v>0.32500000000000001</v>
      </c>
      <c r="V4031">
        <v>0.33329999999999999</v>
      </c>
      <c r="W4031">
        <v>0.57140000000000002</v>
      </c>
      <c r="X4031">
        <v>0.6</v>
      </c>
      <c r="Y4031">
        <v>0</v>
      </c>
      <c r="Z4031">
        <v>0.3478</v>
      </c>
      <c r="AA4031">
        <v>0.29409999999999997</v>
      </c>
      <c r="AB4031">
        <v>0</v>
      </c>
      <c r="AC4031">
        <v>1</v>
      </c>
      <c r="AD4031">
        <v>1</v>
      </c>
      <c r="AE4031">
        <v>0</v>
      </c>
      <c r="AF4031" t="s">
        <v>3910</v>
      </c>
      <c r="AG4031" s="2">
        <v>2.1643518518518518E-3</v>
      </c>
      <c r="AH4031" t="s">
        <v>3911</v>
      </c>
      <c r="AI4031">
        <v>3</v>
      </c>
      <c r="AJ4031" t="s">
        <v>3939</v>
      </c>
      <c r="AK4031" s="3">
        <v>41521</v>
      </c>
      <c r="AL4031" s="10">
        <f>YEAR(ufc_fights_2[[#This Row],[date]])</f>
        <v>2013</v>
      </c>
      <c r="AM4031" t="s">
        <v>4020</v>
      </c>
      <c r="AN4031">
        <v>123</v>
      </c>
      <c r="AO4031" t="s">
        <v>3913</v>
      </c>
      <c r="AP4031">
        <f>IF(ufc_fights_2[[#This Row],[winner]]="Red",ufc_fights_2[[#This Row],[r_fighter_id]],ufc_fights_2[[#This Row],[b_fighter_id]])</f>
        <v>247</v>
      </c>
      <c r="AQ4031" t="str">
        <f>_xlfn.XLOOKUP(ufc_fights_2[[#This Row],[winnerID]],ufc_fighters[id],ufc_fighters[fighter_name],"xxx",0,1)</f>
        <v>Joseph Benavidez</v>
      </c>
    </row>
    <row r="4032" spans="1:43">
      <c r="A4032">
        <v>3045</v>
      </c>
      <c r="B4032">
        <v>319</v>
      </c>
      <c r="C4032">
        <f>_xlfn.XLOOKUP(ufc_fights_2[[#This Row],[r_fighter_id]],ufc_fighters[id],ufc_fighters[year],"xxx",0,1)</f>
        <v>1991</v>
      </c>
      <c r="D4032">
        <f>_xlfn.XLOOKUP(ufc_fights_2[[#This Row],[b_fighter_id]],ufc_fighters[id],ufc_fighters[year],"Prázdné",0,1)</f>
        <v>1993</v>
      </c>
      <c r="E4032" s="10">
        <f>YEAR(ufc_fights_2[[#This Row],[date]])-ufc_fights_2[[#This Row],[r_year]]</f>
        <v>25</v>
      </c>
      <c r="F4032" s="10">
        <f>YEAR(ufc_fights_2[[#This Row],[date]])-ufc_fights_2[[#This Row],[b_year]]</f>
        <v>23</v>
      </c>
      <c r="G4032">
        <v>0</v>
      </c>
      <c r="H4032">
        <v>0</v>
      </c>
      <c r="I4032">
        <v>0.2326</v>
      </c>
      <c r="J4032">
        <v>0.55259999999999998</v>
      </c>
      <c r="K4032">
        <v>0.37740000000000001</v>
      </c>
      <c r="L4032">
        <v>0.62260000000000004</v>
      </c>
      <c r="M4032">
        <v>0</v>
      </c>
      <c r="N4032">
        <v>0.5</v>
      </c>
      <c r="O4032">
        <v>1</v>
      </c>
      <c r="P4032">
        <v>1</v>
      </c>
      <c r="Q4032">
        <v>0</v>
      </c>
      <c r="R4032">
        <v>0</v>
      </c>
      <c r="S4032" s="2">
        <v>5.2083333333333333E-4</v>
      </c>
      <c r="T4032" s="2">
        <v>7.5578703703703702E-3</v>
      </c>
      <c r="U4032">
        <v>0.25</v>
      </c>
      <c r="V4032">
        <v>0.48280000000000001</v>
      </c>
      <c r="W4032">
        <v>0.1429</v>
      </c>
      <c r="X4032">
        <v>0</v>
      </c>
      <c r="Y4032">
        <v>1</v>
      </c>
      <c r="Z4032">
        <v>0.2</v>
      </c>
      <c r="AA4032">
        <v>0.27779999999999999</v>
      </c>
      <c r="AB4032">
        <v>0.66669999999999996</v>
      </c>
      <c r="AC4032">
        <v>0.8</v>
      </c>
      <c r="AD4032">
        <v>0</v>
      </c>
      <c r="AE4032">
        <v>0.8</v>
      </c>
      <c r="AF4032" t="s">
        <v>3915</v>
      </c>
      <c r="AG4032" s="2">
        <v>3.472222222222222E-3</v>
      </c>
      <c r="AH4032" t="s">
        <v>3911</v>
      </c>
      <c r="AI4032">
        <v>3</v>
      </c>
      <c r="AJ4032" t="s">
        <v>3928</v>
      </c>
      <c r="AK4032" s="3">
        <v>42734</v>
      </c>
      <c r="AL4032" s="10">
        <f>YEAR(ufc_fights_2[[#This Row],[date]])</f>
        <v>2016</v>
      </c>
      <c r="AM4032" t="s">
        <v>4020</v>
      </c>
      <c r="AN4032">
        <v>1</v>
      </c>
      <c r="AO4032" t="s">
        <v>3918</v>
      </c>
      <c r="AP4032">
        <f>IF(ufc_fights_2[[#This Row],[winner]]="Red",ufc_fights_2[[#This Row],[r_fighter_id]],ufc_fights_2[[#This Row],[b_fighter_id]])</f>
        <v>319</v>
      </c>
      <c r="AQ4032" t="str">
        <f>_xlfn.XLOOKUP(ufc_fights_2[[#This Row],[winnerID]],ufc_fighters[id],ufc_fighters[fighter_name],"xxx",0,1)</f>
        <v>Ray Borg</v>
      </c>
    </row>
    <row r="4033" spans="1:43">
      <c r="A4033">
        <v>2997</v>
      </c>
      <c r="B4033">
        <v>428</v>
      </c>
      <c r="C4033">
        <f>_xlfn.XLOOKUP(ufc_fights_2[[#This Row],[r_fighter_id]],ufc_fighters[id],ufc_fighters[year],"xxx",0,1)</f>
        <v>1989</v>
      </c>
      <c r="D4033">
        <f>_xlfn.XLOOKUP(ufc_fights_2[[#This Row],[b_fighter_id]],ufc_fighters[id],ufc_fighters[year],"Prázdné",0,1)</f>
        <v>1996</v>
      </c>
      <c r="E4033" s="10">
        <f>YEAR(ufc_fights_2[[#This Row],[date]])-ufc_fights_2[[#This Row],[r_year]]</f>
        <v>32</v>
      </c>
      <c r="F4033" s="10">
        <f>YEAR(ufc_fights_2[[#This Row],[date]])-ufc_fights_2[[#This Row],[b_year]]</f>
        <v>25</v>
      </c>
      <c r="G4033">
        <v>3</v>
      </c>
      <c r="H4033">
        <v>0</v>
      </c>
      <c r="I4033">
        <v>0.60660000000000003</v>
      </c>
      <c r="J4033">
        <v>0.30359999999999998</v>
      </c>
      <c r="K4033">
        <v>0.6966</v>
      </c>
      <c r="L4033">
        <v>0.48680000000000001</v>
      </c>
      <c r="M4033">
        <v>0.5</v>
      </c>
      <c r="N4033">
        <v>0</v>
      </c>
      <c r="O4033">
        <v>0</v>
      </c>
      <c r="P4033">
        <v>1</v>
      </c>
      <c r="Q4033">
        <v>0</v>
      </c>
      <c r="R4033">
        <v>0</v>
      </c>
      <c r="S4033" s="2">
        <v>2.673611111111111E-3</v>
      </c>
      <c r="T4033" s="2">
        <v>7.1759259259259259E-4</v>
      </c>
      <c r="U4033">
        <v>0.56859999999999999</v>
      </c>
      <c r="V4033">
        <v>0.1905</v>
      </c>
      <c r="W4033">
        <v>0.66669999999999996</v>
      </c>
      <c r="X4033">
        <v>1</v>
      </c>
      <c r="Y4033">
        <v>0.71430000000000005</v>
      </c>
      <c r="Z4033">
        <v>0.60470000000000002</v>
      </c>
      <c r="AA4033">
        <v>0.28299999999999997</v>
      </c>
      <c r="AB4033">
        <v>0.5</v>
      </c>
      <c r="AC4033">
        <v>0.66669999999999996</v>
      </c>
      <c r="AD4033">
        <v>0.625</v>
      </c>
      <c r="AE4033">
        <v>0</v>
      </c>
      <c r="AF4033" t="s">
        <v>3910</v>
      </c>
      <c r="AG4033" s="2">
        <v>2.0370370370370369E-3</v>
      </c>
      <c r="AH4033" t="s">
        <v>3911</v>
      </c>
      <c r="AI4033">
        <v>3</v>
      </c>
      <c r="AJ4033" t="s">
        <v>3916</v>
      </c>
      <c r="AK4033" s="3">
        <v>44275</v>
      </c>
      <c r="AL4033" s="10">
        <f>YEAR(ufc_fights_2[[#This Row],[date]])</f>
        <v>2021</v>
      </c>
      <c r="AM4033" t="s">
        <v>4020</v>
      </c>
      <c r="AN4033">
        <v>1</v>
      </c>
      <c r="AO4033" t="s">
        <v>3913</v>
      </c>
      <c r="AP4033">
        <f>IF(ufc_fights_2[[#This Row],[winner]]="Red",ufc_fights_2[[#This Row],[r_fighter_id]],ufc_fights_2[[#This Row],[b_fighter_id]])</f>
        <v>2997</v>
      </c>
      <c r="AQ4033" t="str">
        <f>_xlfn.XLOOKUP(ufc_fights_2[[#This Row],[winnerID]],ufc_fighters[id],ufc_fighters[fighter_name],"xxx",0,1)</f>
        <v>Bruno Silva</v>
      </c>
    </row>
    <row r="4034" spans="1:43">
      <c r="A4034">
        <v>2650</v>
      </c>
      <c r="B4034">
        <v>2305</v>
      </c>
      <c r="C4034">
        <f>_xlfn.XLOOKUP(ufc_fights_2[[#This Row],[r_fighter_id]],ufc_fighters[id],ufc_fighters[year],"xxx",0,1)</f>
        <v>1985</v>
      </c>
      <c r="D4034">
        <f>_xlfn.XLOOKUP(ufc_fights_2[[#This Row],[b_fighter_id]],ufc_fighters[id],ufc_fighters[year],"Prázdné",0,1)</f>
        <v>1988</v>
      </c>
      <c r="E4034" s="10">
        <f>YEAR(ufc_fights_2[[#This Row],[date]])-ufc_fights_2[[#This Row],[r_year]]</f>
        <v>33</v>
      </c>
      <c r="F4034" s="10">
        <f>YEAR(ufc_fights_2[[#This Row],[date]])-ufc_fights_2[[#This Row],[b_year]]</f>
        <v>30</v>
      </c>
      <c r="G4034">
        <v>0</v>
      </c>
      <c r="H4034">
        <v>0</v>
      </c>
      <c r="I4034">
        <v>0.27829999999999999</v>
      </c>
      <c r="J4034">
        <v>0.35139999999999999</v>
      </c>
      <c r="K4034">
        <v>0.32540000000000002</v>
      </c>
      <c r="L4034">
        <v>0.42059999999999997</v>
      </c>
      <c r="M4034">
        <v>0.4118</v>
      </c>
      <c r="N4034">
        <v>0</v>
      </c>
      <c r="O4034">
        <v>1</v>
      </c>
      <c r="P4034">
        <v>0</v>
      </c>
      <c r="Q4034">
        <v>0</v>
      </c>
      <c r="R4034">
        <v>0</v>
      </c>
      <c r="S4034" s="2">
        <v>4.1319444444444442E-3</v>
      </c>
      <c r="T4034" s="2">
        <v>2.8935185185185184E-4</v>
      </c>
      <c r="U4034">
        <v>0.1978</v>
      </c>
      <c r="V4034">
        <v>0.3196</v>
      </c>
      <c r="W4034">
        <v>0.33329999999999999</v>
      </c>
      <c r="X4034">
        <v>0.83330000000000004</v>
      </c>
      <c r="Y4034">
        <v>0.5</v>
      </c>
      <c r="Z4034">
        <v>0.27029999999999998</v>
      </c>
      <c r="AA4034">
        <v>0.34260000000000002</v>
      </c>
      <c r="AB4034">
        <v>0.5</v>
      </c>
      <c r="AC4034">
        <v>0.66669999999999996</v>
      </c>
      <c r="AD4034">
        <v>0</v>
      </c>
      <c r="AE4034">
        <v>0</v>
      </c>
      <c r="AF4034" t="s">
        <v>3915</v>
      </c>
      <c r="AG4034" s="2">
        <v>3.472222222222222E-3</v>
      </c>
      <c r="AH4034" t="s">
        <v>3911</v>
      </c>
      <c r="AI4034">
        <v>3</v>
      </c>
      <c r="AJ4034" t="s">
        <v>3914</v>
      </c>
      <c r="AK4034" s="3">
        <v>43435</v>
      </c>
      <c r="AL4034" s="10">
        <f>YEAR(ufc_fights_2[[#This Row],[date]])</f>
        <v>2018</v>
      </c>
      <c r="AM4034" t="s">
        <v>4020</v>
      </c>
      <c r="AN4034">
        <v>43</v>
      </c>
      <c r="AO4034" t="s">
        <v>3913</v>
      </c>
      <c r="AP4034">
        <f>IF(ufc_fights_2[[#This Row],[winner]]="Red",ufc_fights_2[[#This Row],[r_fighter_id]],ufc_fights_2[[#This Row],[b_fighter_id]])</f>
        <v>2650</v>
      </c>
      <c r="AQ4034" t="str">
        <f>_xlfn.XLOOKUP(ufc_fights_2[[#This Row],[winnerID]],ufc_fighters[id],ufc_fighters[fighter_name],"xxx",0,1)</f>
        <v>Wilson Reis</v>
      </c>
    </row>
    <row r="4035" spans="1:43">
      <c r="A4035">
        <v>2650</v>
      </c>
      <c r="B4035">
        <v>2830</v>
      </c>
      <c r="C4035">
        <f>_xlfn.XLOOKUP(ufc_fights_2[[#This Row],[r_fighter_id]],ufc_fighters[id],ufc_fighters[year],"xxx",0,1)</f>
        <v>1985</v>
      </c>
      <c r="D4035">
        <f>_xlfn.XLOOKUP(ufc_fights_2[[#This Row],[b_fighter_id]],ufc_fighters[id],ufc_fighters[year],"Prázdné",0,1)</f>
        <v>1991</v>
      </c>
      <c r="E4035" s="10">
        <f>YEAR(ufc_fights_2[[#This Row],[date]])-ufc_fights_2[[#This Row],[r_year]]</f>
        <v>29</v>
      </c>
      <c r="F4035" s="10">
        <f>YEAR(ufc_fights_2[[#This Row],[date]])-ufc_fights_2[[#This Row],[b_year]]</f>
        <v>23</v>
      </c>
      <c r="G4035">
        <v>0</v>
      </c>
      <c r="H4035">
        <v>1</v>
      </c>
      <c r="I4035">
        <v>0.32840000000000003</v>
      </c>
      <c r="J4035">
        <v>0.2326</v>
      </c>
      <c r="K4035">
        <v>0.50719999999999998</v>
      </c>
      <c r="L4035">
        <v>0.35289999999999999</v>
      </c>
      <c r="M4035">
        <v>0.64290000000000003</v>
      </c>
      <c r="N4035">
        <v>0</v>
      </c>
      <c r="O4035">
        <v>1</v>
      </c>
      <c r="P4035">
        <v>0</v>
      </c>
      <c r="Q4035">
        <v>0</v>
      </c>
      <c r="R4035">
        <v>1</v>
      </c>
      <c r="S4035" s="2">
        <v>4.5717592592592589E-3</v>
      </c>
      <c r="T4035" s="2">
        <v>1.8518518518518518E-4</v>
      </c>
      <c r="U4035">
        <v>0.2364</v>
      </c>
      <c r="V4035">
        <v>0.21329999999999999</v>
      </c>
      <c r="W4035">
        <v>0.4</v>
      </c>
      <c r="X4035">
        <v>1</v>
      </c>
      <c r="Y4035">
        <v>0</v>
      </c>
      <c r="Z4035">
        <v>0.29509999999999997</v>
      </c>
      <c r="AA4035">
        <v>0.20269999999999999</v>
      </c>
      <c r="AB4035">
        <v>0.5</v>
      </c>
      <c r="AC4035">
        <v>0</v>
      </c>
      <c r="AD4035">
        <v>1</v>
      </c>
      <c r="AE4035">
        <v>0.55559999999999998</v>
      </c>
      <c r="AF4035" t="s">
        <v>3915</v>
      </c>
      <c r="AG4035" s="2">
        <v>3.472222222222222E-3</v>
      </c>
      <c r="AH4035" t="s">
        <v>3911</v>
      </c>
      <c r="AI4035">
        <v>3</v>
      </c>
      <c r="AJ4035" t="s">
        <v>4079</v>
      </c>
      <c r="AK4035" s="3">
        <v>41874</v>
      </c>
      <c r="AL4035" s="10">
        <f>YEAR(ufc_fights_2[[#This Row],[date]])</f>
        <v>2014</v>
      </c>
      <c r="AM4035" t="s">
        <v>4020</v>
      </c>
      <c r="AN4035">
        <v>40</v>
      </c>
      <c r="AO4035" t="s">
        <v>3913</v>
      </c>
      <c r="AP4035">
        <f>IF(ufc_fights_2[[#This Row],[winner]]="Red",ufc_fights_2[[#This Row],[r_fighter_id]],ufc_fights_2[[#This Row],[b_fighter_id]])</f>
        <v>2650</v>
      </c>
      <c r="AQ4035" t="str">
        <f>_xlfn.XLOOKUP(ufc_fights_2[[#This Row],[winnerID]],ufc_fighters[id],ufc_fighters[fighter_name],"xxx",0,1)</f>
        <v>Wilson Reis</v>
      </c>
    </row>
    <row r="4036" spans="1:43">
      <c r="A4036">
        <v>1562</v>
      </c>
      <c r="B4036">
        <v>2650</v>
      </c>
      <c r="C4036">
        <f>_xlfn.XLOOKUP(ufc_fights_2[[#This Row],[r_fighter_id]],ufc_fighters[id],ufc_fighters[year],"xxx",0,1)</f>
        <v>1982</v>
      </c>
      <c r="D4036">
        <f>_xlfn.XLOOKUP(ufc_fights_2[[#This Row],[b_fighter_id]],ufc_fighters[id],ufc_fighters[year],"Prázdné",0,1)</f>
        <v>1985</v>
      </c>
      <c r="E4036" s="10">
        <f>YEAR(ufc_fights_2[[#This Row],[date]])-ufc_fights_2[[#This Row],[r_year]]</f>
        <v>32</v>
      </c>
      <c r="F4036" s="10">
        <f>YEAR(ufc_fights_2[[#This Row],[date]])-ufc_fights_2[[#This Row],[b_year]]</f>
        <v>29</v>
      </c>
      <c r="G4036">
        <v>1</v>
      </c>
      <c r="H4036">
        <v>0</v>
      </c>
      <c r="I4036">
        <v>0.31580000000000003</v>
      </c>
      <c r="J4036">
        <v>0.37140000000000001</v>
      </c>
      <c r="K4036">
        <v>0.35</v>
      </c>
      <c r="L4036">
        <v>0.37140000000000001</v>
      </c>
      <c r="M4036">
        <v>0</v>
      </c>
      <c r="N4036">
        <v>0.5</v>
      </c>
      <c r="O4036">
        <v>0</v>
      </c>
      <c r="P4036">
        <v>1</v>
      </c>
      <c r="Q4036">
        <v>0</v>
      </c>
      <c r="R4036">
        <v>0</v>
      </c>
      <c r="S4036" s="2">
        <v>2.0833333333333335E-4</v>
      </c>
      <c r="T4036" s="2">
        <v>3.9351851851851852E-4</v>
      </c>
      <c r="U4036">
        <v>0.15379999999999999</v>
      </c>
      <c r="V4036">
        <v>0.34379999999999999</v>
      </c>
      <c r="W4036">
        <v>0.5</v>
      </c>
      <c r="X4036">
        <v>0.75</v>
      </c>
      <c r="Y4036">
        <v>0.5</v>
      </c>
      <c r="Z4036">
        <v>0.28570000000000001</v>
      </c>
      <c r="AA4036">
        <v>0.2273</v>
      </c>
      <c r="AB4036">
        <v>0</v>
      </c>
      <c r="AC4036">
        <v>0</v>
      </c>
      <c r="AD4036">
        <v>0.5</v>
      </c>
      <c r="AE4036">
        <v>0.61539999999999995</v>
      </c>
      <c r="AF4036" t="s">
        <v>3933</v>
      </c>
      <c r="AG4036" s="2">
        <v>2.4074074074074076E-3</v>
      </c>
      <c r="AH4036" t="s">
        <v>3911</v>
      </c>
      <c r="AI4036">
        <v>3</v>
      </c>
      <c r="AJ4036" t="s">
        <v>3931</v>
      </c>
      <c r="AK4036" s="3">
        <v>41937</v>
      </c>
      <c r="AL4036" s="10">
        <f>YEAR(ufc_fights_2[[#This Row],[date]])</f>
        <v>2014</v>
      </c>
      <c r="AM4036" t="s">
        <v>4020</v>
      </c>
      <c r="AN4036">
        <v>39</v>
      </c>
      <c r="AO4036" t="s">
        <v>3918</v>
      </c>
      <c r="AP4036">
        <f>IF(ufc_fights_2[[#This Row],[winner]]="Red",ufc_fights_2[[#This Row],[r_fighter_id]],ufc_fights_2[[#This Row],[b_fighter_id]])</f>
        <v>2650</v>
      </c>
      <c r="AQ4036" t="str">
        <f>_xlfn.XLOOKUP(ufc_fights_2[[#This Row],[winnerID]],ufc_fighters[id],ufc_fighters[fighter_name],"xxx",0,1)</f>
        <v>Wilson Reis</v>
      </c>
    </row>
    <row r="4037" spans="1:43">
      <c r="A4037">
        <v>2650</v>
      </c>
      <c r="B4037">
        <v>2876</v>
      </c>
      <c r="C4037">
        <f>_xlfn.XLOOKUP(ufc_fights_2[[#This Row],[r_fighter_id]],ufc_fighters[id],ufc_fighters[year],"xxx",0,1)</f>
        <v>1985</v>
      </c>
      <c r="D4037">
        <f>_xlfn.XLOOKUP(ufc_fights_2[[#This Row],[b_fighter_id]],ufc_fighters[id],ufc_fighters[year],"Prázdné",0,1)</f>
        <v>1989</v>
      </c>
      <c r="E4037" s="10">
        <f>YEAR(ufc_fights_2[[#This Row],[date]])-ufc_fights_2[[#This Row],[r_year]]</f>
        <v>32</v>
      </c>
      <c r="F4037" s="10">
        <f>YEAR(ufc_fights_2[[#This Row],[date]])-ufc_fights_2[[#This Row],[b_year]]</f>
        <v>28</v>
      </c>
      <c r="G4037">
        <v>0</v>
      </c>
      <c r="H4037">
        <v>0</v>
      </c>
      <c r="I4037">
        <v>0.40479999999999999</v>
      </c>
      <c r="J4037">
        <v>0.32379999999999998</v>
      </c>
      <c r="K4037">
        <v>0.48599999999999999</v>
      </c>
      <c r="L4037">
        <v>0.47589999999999999</v>
      </c>
      <c r="M4037">
        <v>0.66669999999999996</v>
      </c>
      <c r="N4037">
        <v>0</v>
      </c>
      <c r="O4037">
        <v>2</v>
      </c>
      <c r="P4037">
        <v>0</v>
      </c>
      <c r="Q4037">
        <v>0</v>
      </c>
      <c r="R4037">
        <v>2</v>
      </c>
      <c r="S4037" s="2">
        <v>6.0879629629629626E-3</v>
      </c>
      <c r="T4037" s="2">
        <v>7.8703703703703705E-4</v>
      </c>
      <c r="U4037">
        <v>0.2923</v>
      </c>
      <c r="V4037">
        <v>0.28089999999999998</v>
      </c>
      <c r="W4037">
        <v>0.625</v>
      </c>
      <c r="X4037">
        <v>0.90910000000000002</v>
      </c>
      <c r="Y4037">
        <v>0.33329999999999999</v>
      </c>
      <c r="Z4037">
        <v>0.35620000000000002</v>
      </c>
      <c r="AA4037">
        <v>0.27960000000000002</v>
      </c>
      <c r="AB4037">
        <v>0.5</v>
      </c>
      <c r="AC4037">
        <v>0.5</v>
      </c>
      <c r="AD4037">
        <v>0.77780000000000005</v>
      </c>
      <c r="AE4037">
        <v>0.7</v>
      </c>
      <c r="AF4037" t="s">
        <v>3915</v>
      </c>
      <c r="AG4037" s="2">
        <v>3.472222222222222E-3</v>
      </c>
      <c r="AH4037" t="s">
        <v>3911</v>
      </c>
      <c r="AI4037">
        <v>3</v>
      </c>
      <c r="AJ4037" t="s">
        <v>3928</v>
      </c>
      <c r="AK4037" s="3">
        <v>42777</v>
      </c>
      <c r="AL4037" s="10">
        <f>YEAR(ufc_fights_2[[#This Row],[date]])</f>
        <v>2017</v>
      </c>
      <c r="AM4037" t="s">
        <v>4020</v>
      </c>
      <c r="AN4037">
        <v>31</v>
      </c>
      <c r="AO4037" t="s">
        <v>3913</v>
      </c>
      <c r="AP4037">
        <f>IF(ufc_fights_2[[#This Row],[winner]]="Red",ufc_fights_2[[#This Row],[r_fighter_id]],ufc_fights_2[[#This Row],[b_fighter_id]])</f>
        <v>2650</v>
      </c>
      <c r="AQ4037" t="str">
        <f>_xlfn.XLOOKUP(ufc_fights_2[[#This Row],[winnerID]],ufc_fighters[id],ufc_fighters[fighter_name],"xxx",0,1)</f>
        <v>Wilson Reis</v>
      </c>
    </row>
    <row r="4038" spans="1:43">
      <c r="A4038">
        <v>2401</v>
      </c>
      <c r="B4038">
        <v>2650</v>
      </c>
      <c r="C4038">
        <f>_xlfn.XLOOKUP(ufc_fights_2[[#This Row],[r_fighter_id]],ufc_fighters[id],ufc_fighters[year],"xxx",0,1)</f>
        <v>1988</v>
      </c>
      <c r="D4038">
        <f>_xlfn.XLOOKUP(ufc_fights_2[[#This Row],[b_fighter_id]],ufc_fighters[id],ufc_fighters[year],"Prázdné",0,1)</f>
        <v>1985</v>
      </c>
      <c r="E4038" s="10">
        <f>YEAR(ufc_fights_2[[#This Row],[date]])-ufc_fights_2[[#This Row],[r_year]]</f>
        <v>28</v>
      </c>
      <c r="F4038" s="10">
        <f>YEAR(ufc_fights_2[[#This Row],[date]])-ufc_fights_2[[#This Row],[b_year]]</f>
        <v>31</v>
      </c>
      <c r="G4038">
        <v>0</v>
      </c>
      <c r="H4038">
        <v>0</v>
      </c>
      <c r="I4038">
        <v>0.34620000000000001</v>
      </c>
      <c r="J4038">
        <v>0.38400000000000001</v>
      </c>
      <c r="K4038">
        <v>0.42109999999999997</v>
      </c>
      <c r="L4038">
        <v>0.5161</v>
      </c>
      <c r="M4038">
        <v>0.16669999999999999</v>
      </c>
      <c r="N4038">
        <v>0.39129999999999998</v>
      </c>
      <c r="O4038">
        <v>0</v>
      </c>
      <c r="P4038">
        <v>0</v>
      </c>
      <c r="Q4038">
        <v>0</v>
      </c>
      <c r="R4038">
        <v>0</v>
      </c>
      <c r="S4038" s="2">
        <v>1.7361111111111112E-4</v>
      </c>
      <c r="T4038" s="2">
        <v>4.7569444444444447E-3</v>
      </c>
      <c r="U4038">
        <v>0.27929999999999999</v>
      </c>
      <c r="V4038">
        <v>0.32429999999999998</v>
      </c>
      <c r="W4038">
        <v>0.76470000000000005</v>
      </c>
      <c r="X4038">
        <v>0.5</v>
      </c>
      <c r="Y4038">
        <v>0.71430000000000005</v>
      </c>
      <c r="Z4038">
        <v>0.29089999999999999</v>
      </c>
      <c r="AA4038">
        <v>0.29170000000000001</v>
      </c>
      <c r="AB4038">
        <v>0.64710000000000001</v>
      </c>
      <c r="AC4038">
        <v>0.625</v>
      </c>
      <c r="AD4038">
        <v>0.66669999999999996</v>
      </c>
      <c r="AE4038">
        <v>0.76919999999999999</v>
      </c>
      <c r="AF4038" t="s">
        <v>3915</v>
      </c>
      <c r="AG4038" s="2">
        <v>3.472222222222222E-3</v>
      </c>
      <c r="AH4038" t="s">
        <v>3911</v>
      </c>
      <c r="AI4038">
        <v>3</v>
      </c>
      <c r="AJ4038" t="s">
        <v>2670</v>
      </c>
      <c r="AK4038" s="3">
        <v>42399</v>
      </c>
      <c r="AL4038" s="10">
        <f>YEAR(ufc_fights_2[[#This Row],[date]])</f>
        <v>2016</v>
      </c>
      <c r="AM4038" t="s">
        <v>4020</v>
      </c>
      <c r="AN4038">
        <v>9</v>
      </c>
      <c r="AO4038" t="s">
        <v>3918</v>
      </c>
      <c r="AP4038">
        <f>IF(ufc_fights_2[[#This Row],[winner]]="Red",ufc_fights_2[[#This Row],[r_fighter_id]],ufc_fights_2[[#This Row],[b_fighter_id]])</f>
        <v>2650</v>
      </c>
      <c r="AQ4038" t="str">
        <f>_xlfn.XLOOKUP(ufc_fights_2[[#This Row],[winnerID]],ufc_fighters[id],ufc_fighters[fighter_name],"xxx",0,1)</f>
        <v>Wilson Reis</v>
      </c>
    </row>
    <row r="4039" spans="1:43">
      <c r="A4039">
        <v>3327</v>
      </c>
      <c r="B4039">
        <v>2913</v>
      </c>
      <c r="C4039">
        <f>_xlfn.XLOOKUP(ufc_fights_2[[#This Row],[r_fighter_id]],ufc_fighters[id],ufc_fighters[year],"xxx",0,1)</f>
        <v>1983</v>
      </c>
      <c r="D4039">
        <f>_xlfn.XLOOKUP(ufc_fights_2[[#This Row],[b_fighter_id]],ufc_fighters[id],ufc_fighters[year],"Prázdné",0,1)</f>
        <v>1992</v>
      </c>
      <c r="E4039" s="10">
        <f>YEAR(ufc_fights_2[[#This Row],[date]])-ufc_fights_2[[#This Row],[r_year]]</f>
        <v>30</v>
      </c>
      <c r="F4039" s="10">
        <f>YEAR(ufc_fights_2[[#This Row],[date]])-ufc_fights_2[[#This Row],[b_year]]</f>
        <v>21</v>
      </c>
      <c r="G4039">
        <v>0</v>
      </c>
      <c r="H4039">
        <v>0</v>
      </c>
      <c r="I4039">
        <v>0.28570000000000001</v>
      </c>
      <c r="J4039">
        <v>0.72970000000000002</v>
      </c>
      <c r="K4039">
        <v>0.79169999999999996</v>
      </c>
      <c r="L4039">
        <v>0.79659999999999997</v>
      </c>
      <c r="M4039">
        <v>0</v>
      </c>
      <c r="N4039">
        <v>0.66669999999999996</v>
      </c>
      <c r="O4039">
        <v>0</v>
      </c>
      <c r="P4039">
        <v>0</v>
      </c>
      <c r="Q4039">
        <v>0</v>
      </c>
      <c r="R4039">
        <v>0</v>
      </c>
      <c r="S4039" s="2">
        <v>0</v>
      </c>
      <c r="T4039" s="2">
        <v>2.8472222222222223E-3</v>
      </c>
      <c r="U4039">
        <v>0.2</v>
      </c>
      <c r="V4039">
        <v>0.7097</v>
      </c>
      <c r="W4039">
        <v>0</v>
      </c>
      <c r="X4039">
        <v>1</v>
      </c>
      <c r="Y4039">
        <v>0</v>
      </c>
      <c r="Z4039">
        <v>0.28570000000000001</v>
      </c>
      <c r="AA4039">
        <v>0.55559999999999998</v>
      </c>
      <c r="AB4039">
        <v>0</v>
      </c>
      <c r="AC4039">
        <v>0.6</v>
      </c>
      <c r="AD4039">
        <v>0</v>
      </c>
      <c r="AE4039">
        <v>0.82609999999999995</v>
      </c>
      <c r="AF4039" t="s">
        <v>3910</v>
      </c>
      <c r="AG4039" s="2">
        <v>3.2754629629629631E-3</v>
      </c>
      <c r="AH4039" t="s">
        <v>3911</v>
      </c>
      <c r="AI4039">
        <v>3</v>
      </c>
      <c r="AJ4039" t="s">
        <v>3945</v>
      </c>
      <c r="AK4039" s="3">
        <v>41614</v>
      </c>
      <c r="AL4039" s="10">
        <f>YEAR(ufc_fights_2[[#This Row],[date]])</f>
        <v>2013</v>
      </c>
      <c r="AM4039" t="s">
        <v>4020</v>
      </c>
      <c r="AN4039">
        <v>101</v>
      </c>
      <c r="AO4039" t="s">
        <v>3918</v>
      </c>
      <c r="AP4039">
        <f>IF(ufc_fights_2[[#This Row],[winner]]="Red",ufc_fights_2[[#This Row],[r_fighter_id]],ufc_fights_2[[#This Row],[b_fighter_id]])</f>
        <v>2913</v>
      </c>
      <c r="AQ4039" t="str">
        <f>_xlfn.XLOOKUP(ufc_fights_2[[#This Row],[winnerID]],ufc_fighters[id],ufc_fighters[fighter_name],"xxx",0,1)</f>
        <v>Justin Scoggins</v>
      </c>
    </row>
    <row r="4040" spans="1:43">
      <c r="A4040">
        <v>455</v>
      </c>
      <c r="B4040">
        <v>2913</v>
      </c>
      <c r="C4040">
        <f>_xlfn.XLOOKUP(ufc_fights_2[[#This Row],[r_fighter_id]],ufc_fighters[id],ufc_fighters[year],"xxx",0,1)</f>
        <v>1986</v>
      </c>
      <c r="D4040">
        <f>_xlfn.XLOOKUP(ufc_fights_2[[#This Row],[b_fighter_id]],ufc_fighters[id],ufc_fighters[year],"Prázdné",0,1)</f>
        <v>1992</v>
      </c>
      <c r="E4040" s="10">
        <f>YEAR(ufc_fights_2[[#This Row],[date]])-ufc_fights_2[[#This Row],[r_year]]</f>
        <v>28</v>
      </c>
      <c r="F4040" s="10">
        <f>YEAR(ufc_fights_2[[#This Row],[date]])-ufc_fights_2[[#This Row],[b_year]]</f>
        <v>22</v>
      </c>
      <c r="G4040">
        <v>0</v>
      </c>
      <c r="H4040">
        <v>0</v>
      </c>
      <c r="I4040">
        <v>9.7600000000000006E-2</v>
      </c>
      <c r="J4040">
        <v>0.59219999999999995</v>
      </c>
      <c r="K4040">
        <v>0.4</v>
      </c>
      <c r="L4040">
        <v>0.61419999999999997</v>
      </c>
      <c r="M4040">
        <v>0</v>
      </c>
      <c r="N4040">
        <v>0.6</v>
      </c>
      <c r="O4040">
        <v>1</v>
      </c>
      <c r="P4040">
        <v>0</v>
      </c>
      <c r="Q4040">
        <v>0</v>
      </c>
      <c r="R4040">
        <v>0</v>
      </c>
      <c r="S4040" s="2">
        <v>0</v>
      </c>
      <c r="T4040" s="2">
        <v>6.8865740740740745E-3</v>
      </c>
      <c r="U4040">
        <v>8.3299999999999999E-2</v>
      </c>
      <c r="V4040">
        <v>0.56820000000000004</v>
      </c>
      <c r="W4040">
        <v>0</v>
      </c>
      <c r="X4040">
        <v>0.25</v>
      </c>
      <c r="Y4040">
        <v>0.875</v>
      </c>
      <c r="Z4040">
        <v>0.1081</v>
      </c>
      <c r="AA4040">
        <v>0.375</v>
      </c>
      <c r="AB4040">
        <v>0</v>
      </c>
      <c r="AC4040">
        <v>0.85709999999999997</v>
      </c>
      <c r="AD4040">
        <v>0</v>
      </c>
      <c r="AE4040">
        <v>0.77080000000000004</v>
      </c>
      <c r="AF4040" t="s">
        <v>3915</v>
      </c>
      <c r="AG4040" s="2">
        <v>3.472222222222222E-3</v>
      </c>
      <c r="AH4040" t="s">
        <v>3911</v>
      </c>
      <c r="AI4040">
        <v>3</v>
      </c>
      <c r="AJ4040" t="s">
        <v>3923</v>
      </c>
      <c r="AK4040" s="3">
        <v>41713</v>
      </c>
      <c r="AL4040" s="10">
        <f>YEAR(ufc_fights_2[[#This Row],[date]])</f>
        <v>2014</v>
      </c>
      <c r="AM4040" t="s">
        <v>4020</v>
      </c>
      <c r="AN4040">
        <v>98</v>
      </c>
      <c r="AO4040" t="s">
        <v>3918</v>
      </c>
      <c r="AP4040">
        <f>IF(ufc_fights_2[[#This Row],[winner]]="Red",ufc_fights_2[[#This Row],[r_fighter_id]],ufc_fights_2[[#This Row],[b_fighter_id]])</f>
        <v>2913</v>
      </c>
      <c r="AQ4040" t="str">
        <f>_xlfn.XLOOKUP(ufc_fights_2[[#This Row],[winnerID]],ufc_fighters[id],ufc_fighters[fighter_name],"xxx",0,1)</f>
        <v>Justin Scoggins</v>
      </c>
    </row>
    <row r="4041" spans="1:43">
      <c r="A4041">
        <v>1396</v>
      </c>
      <c r="B4041">
        <v>1084</v>
      </c>
      <c r="C4041">
        <f>_xlfn.XLOOKUP(ufc_fights_2[[#This Row],[r_fighter_id]],ufc_fighters[id],ufc_fighters[year],"xxx",0,1)</f>
        <v>1990</v>
      </c>
      <c r="D4041">
        <f>_xlfn.XLOOKUP(ufc_fights_2[[#This Row],[b_fighter_id]],ufc_fighters[id],ufc_fighters[year],"Prázdné",0,1)</f>
        <v>1984</v>
      </c>
      <c r="E4041" s="10">
        <f>YEAR(ufc_fights_2[[#This Row],[date]])-ufc_fights_2[[#This Row],[r_year]]</f>
        <v>25</v>
      </c>
      <c r="F4041" s="10">
        <f>YEAR(ufc_fights_2[[#This Row],[date]])-ufc_fights_2[[#This Row],[b_year]]</f>
        <v>31</v>
      </c>
      <c r="G4041">
        <v>0</v>
      </c>
      <c r="H4041">
        <v>0</v>
      </c>
      <c r="I4041">
        <v>0.40739999999999998</v>
      </c>
      <c r="J4041">
        <v>0.25840000000000002</v>
      </c>
      <c r="K4041">
        <v>0.47970000000000002</v>
      </c>
      <c r="L4041">
        <v>0.30530000000000002</v>
      </c>
      <c r="M4041">
        <v>0.5</v>
      </c>
      <c r="N4041">
        <v>0</v>
      </c>
      <c r="O4041">
        <v>0</v>
      </c>
      <c r="P4041">
        <v>2</v>
      </c>
      <c r="Q4041">
        <v>0</v>
      </c>
      <c r="R4041">
        <v>0</v>
      </c>
      <c r="S4041" s="2">
        <v>1.3657407407407407E-3</v>
      </c>
      <c r="T4041" s="2">
        <v>0</v>
      </c>
      <c r="U4041">
        <v>0.33710000000000001</v>
      </c>
      <c r="V4041">
        <v>0.1053</v>
      </c>
      <c r="W4041">
        <v>0.66669999999999996</v>
      </c>
      <c r="X4041">
        <v>1</v>
      </c>
      <c r="Y4041">
        <v>0.68179999999999996</v>
      </c>
      <c r="Z4041">
        <v>0.40570000000000001</v>
      </c>
      <c r="AA4041">
        <v>0.25</v>
      </c>
      <c r="AB4041">
        <v>0.5</v>
      </c>
      <c r="AC4041">
        <v>0.4</v>
      </c>
      <c r="AD4041">
        <v>0</v>
      </c>
      <c r="AE4041">
        <v>0</v>
      </c>
      <c r="AF4041" t="s">
        <v>3915</v>
      </c>
      <c r="AG4041" s="2">
        <v>3.472222222222222E-3</v>
      </c>
      <c r="AH4041" t="s">
        <v>3911</v>
      </c>
      <c r="AI4041">
        <v>3</v>
      </c>
      <c r="AJ4041" t="s">
        <v>3914</v>
      </c>
      <c r="AK4041" s="3">
        <v>42007</v>
      </c>
      <c r="AL4041" s="10">
        <f>YEAR(ufc_fights_2[[#This Row],[date]])</f>
        <v>2015</v>
      </c>
      <c r="AM4041" t="s">
        <v>4020</v>
      </c>
      <c r="AN4041">
        <v>1</v>
      </c>
      <c r="AO4041" t="s">
        <v>3913</v>
      </c>
      <c r="AP4041">
        <f>IF(ufc_fights_2[[#This Row],[winner]]="Red",ufc_fights_2[[#This Row],[r_fighter_id]],ufc_fights_2[[#This Row],[b_fighter_id]])</f>
        <v>1396</v>
      </c>
      <c r="AQ4041" t="str">
        <f>_xlfn.XLOOKUP(ufc_fights_2[[#This Row],[winnerID]],ufc_fighters[id],ufc_fighters[fighter_name],"xxx",0,1)</f>
        <v>Kyoji Horiguchi</v>
      </c>
    </row>
    <row r="4042" spans="1:43">
      <c r="A4042">
        <v>1396</v>
      </c>
      <c r="B4042">
        <v>2921</v>
      </c>
      <c r="C4042">
        <f>_xlfn.XLOOKUP(ufc_fights_2[[#This Row],[r_fighter_id]],ufc_fighters[id],ufc_fighters[year],"xxx",0,1)</f>
        <v>1990</v>
      </c>
      <c r="D4042">
        <f>_xlfn.XLOOKUP(ufc_fights_2[[#This Row],[b_fighter_id]],ufc_fighters[id],ufc_fighters[year],"Prázdné",0,1)</f>
        <v>1979</v>
      </c>
      <c r="E4042" s="10">
        <f>YEAR(ufc_fights_2[[#This Row],[date]])-ufc_fights_2[[#This Row],[r_year]]</f>
        <v>26</v>
      </c>
      <c r="F4042" s="10">
        <f>YEAR(ufc_fights_2[[#This Row],[date]])-ufc_fights_2[[#This Row],[b_year]]</f>
        <v>37</v>
      </c>
      <c r="G4042">
        <v>2</v>
      </c>
      <c r="H4042">
        <v>0</v>
      </c>
      <c r="I4042">
        <v>0.49659999999999999</v>
      </c>
      <c r="J4042">
        <v>0.39600000000000002</v>
      </c>
      <c r="K4042">
        <v>0.52529999999999999</v>
      </c>
      <c r="L4042">
        <v>0.45540000000000003</v>
      </c>
      <c r="M4042">
        <v>0.75</v>
      </c>
      <c r="N4042">
        <v>0</v>
      </c>
      <c r="O4042">
        <v>0</v>
      </c>
      <c r="P4042">
        <v>1</v>
      </c>
      <c r="Q4042">
        <v>0</v>
      </c>
      <c r="R4042">
        <v>0</v>
      </c>
      <c r="S4042" s="2">
        <v>4.0393518518518521E-3</v>
      </c>
      <c r="T4042" s="2">
        <v>2.7777777777777778E-4</v>
      </c>
      <c r="U4042">
        <v>0.40739999999999998</v>
      </c>
      <c r="V4042">
        <v>0.39560000000000001</v>
      </c>
      <c r="W4042">
        <v>0.66669999999999996</v>
      </c>
      <c r="X4042">
        <v>1</v>
      </c>
      <c r="Y4042">
        <v>1</v>
      </c>
      <c r="Z4042">
        <v>0.4587</v>
      </c>
      <c r="AA4042">
        <v>0.37359999999999999</v>
      </c>
      <c r="AB4042">
        <v>0.8</v>
      </c>
      <c r="AC4042">
        <v>0.6</v>
      </c>
      <c r="AD4042">
        <v>0.47620000000000001</v>
      </c>
      <c r="AE4042">
        <v>0.6</v>
      </c>
      <c r="AF4042" t="s">
        <v>3915</v>
      </c>
      <c r="AG4042" s="2">
        <v>3.472222222222222E-3</v>
      </c>
      <c r="AH4042" t="s">
        <v>3911</v>
      </c>
      <c r="AI4042">
        <v>3</v>
      </c>
      <c r="AJ4042" t="s">
        <v>3931</v>
      </c>
      <c r="AK4042" s="3">
        <v>42498</v>
      </c>
      <c r="AL4042" s="10">
        <f>YEAR(ufc_fights_2[[#This Row],[date]])</f>
        <v>2016</v>
      </c>
      <c r="AM4042" t="s">
        <v>4020</v>
      </c>
      <c r="AN4042">
        <v>24</v>
      </c>
      <c r="AO4042" t="s">
        <v>3913</v>
      </c>
      <c r="AP4042">
        <f>IF(ufc_fights_2[[#This Row],[winner]]="Red",ufc_fights_2[[#This Row],[r_fighter_id]],ufc_fights_2[[#This Row],[b_fighter_id]])</f>
        <v>1396</v>
      </c>
      <c r="AQ4042" t="str">
        <f>_xlfn.XLOOKUP(ufc_fights_2[[#This Row],[winnerID]],ufc_fighters[id],ufc_fighters[fighter_name],"xxx",0,1)</f>
        <v>Kyoji Horiguchi</v>
      </c>
    </row>
    <row r="4043" spans="1:43">
      <c r="A4043">
        <v>1396</v>
      </c>
      <c r="B4043">
        <v>179</v>
      </c>
      <c r="C4043">
        <f>_xlfn.XLOOKUP(ufc_fights_2[[#This Row],[r_fighter_id]],ufc_fighters[id],ufc_fighters[year],"xxx",0,1)</f>
        <v>1990</v>
      </c>
      <c r="D4043">
        <f>_xlfn.XLOOKUP(ufc_fights_2[[#This Row],[b_fighter_id]],ufc_fighters[id],ufc_fighters[year],"Prázdné",0,1)</f>
        <v>1985</v>
      </c>
      <c r="E4043" s="10">
        <f>YEAR(ufc_fights_2[[#This Row],[date]])-ufc_fights_2[[#This Row],[r_year]]</f>
        <v>26</v>
      </c>
      <c r="F4043" s="10">
        <f>YEAR(ufc_fights_2[[#This Row],[date]])-ufc_fights_2[[#This Row],[b_year]]</f>
        <v>31</v>
      </c>
      <c r="G4043">
        <v>0</v>
      </c>
      <c r="H4043">
        <v>0</v>
      </c>
      <c r="I4043">
        <v>0.5978</v>
      </c>
      <c r="J4043">
        <v>0.42859999999999998</v>
      </c>
      <c r="K4043">
        <v>0.71430000000000005</v>
      </c>
      <c r="L4043">
        <v>0.49480000000000002</v>
      </c>
      <c r="M4043">
        <v>0.44440000000000002</v>
      </c>
      <c r="N4043">
        <v>0.33329999999999999</v>
      </c>
      <c r="O4043">
        <v>0</v>
      </c>
      <c r="P4043">
        <v>0</v>
      </c>
      <c r="Q4043">
        <v>0</v>
      </c>
      <c r="R4043">
        <v>0</v>
      </c>
      <c r="S4043" s="2">
        <v>3.1481481481481482E-3</v>
      </c>
      <c r="T4043" s="2">
        <v>1.9560185185185184E-3</v>
      </c>
      <c r="U4043">
        <v>0.58020000000000005</v>
      </c>
      <c r="V4043">
        <v>0.1915</v>
      </c>
      <c r="W4043">
        <v>0.57140000000000002</v>
      </c>
      <c r="X4043">
        <v>1</v>
      </c>
      <c r="Y4043">
        <v>0.83330000000000004</v>
      </c>
      <c r="Z4043">
        <v>0.44829999999999998</v>
      </c>
      <c r="AA4043">
        <v>0.31819999999999998</v>
      </c>
      <c r="AB4043">
        <v>0.84379999999999999</v>
      </c>
      <c r="AC4043">
        <v>0.8</v>
      </c>
      <c r="AD4043">
        <v>1</v>
      </c>
      <c r="AE4043">
        <v>1</v>
      </c>
      <c r="AF4043" t="s">
        <v>3915</v>
      </c>
      <c r="AG4043" s="2">
        <v>3.472222222222222E-3</v>
      </c>
      <c r="AH4043" t="s">
        <v>3911</v>
      </c>
      <c r="AI4043">
        <v>3</v>
      </c>
      <c r="AJ4043" t="s">
        <v>3976</v>
      </c>
      <c r="AK4043" s="3">
        <v>42693</v>
      </c>
      <c r="AL4043" s="10">
        <f>YEAR(ufc_fights_2[[#This Row],[date]])</f>
        <v>2016</v>
      </c>
      <c r="AM4043" t="s">
        <v>4020</v>
      </c>
      <c r="AN4043">
        <v>26</v>
      </c>
      <c r="AO4043" t="s">
        <v>3913</v>
      </c>
      <c r="AP4043">
        <f>IF(ufc_fights_2[[#This Row],[winner]]="Red",ufc_fights_2[[#This Row],[r_fighter_id]],ufc_fights_2[[#This Row],[b_fighter_id]])</f>
        <v>1396</v>
      </c>
      <c r="AQ4043" t="str">
        <f>_xlfn.XLOOKUP(ufc_fights_2[[#This Row],[winnerID]],ufc_fighters[id],ufc_fighters[fighter_name],"xxx",0,1)</f>
        <v>Kyoji Horiguchi</v>
      </c>
    </row>
    <row r="4044" spans="1:43">
      <c r="A4044">
        <v>1396</v>
      </c>
      <c r="B4044">
        <v>2165</v>
      </c>
      <c r="C4044">
        <f>_xlfn.XLOOKUP(ufc_fights_2[[#This Row],[r_fighter_id]],ufc_fighters[id],ufc_fighters[year],"xxx",0,1)</f>
        <v>1990</v>
      </c>
      <c r="D4044">
        <f>_xlfn.XLOOKUP(ufc_fights_2[[#This Row],[b_fighter_id]],ufc_fighters[id],ufc_fighters[year],"Prázdné",0,1)</f>
        <v>1987</v>
      </c>
      <c r="E4044" s="10">
        <f>YEAR(ufc_fights_2[[#This Row],[date]])-ufc_fights_2[[#This Row],[r_year]]</f>
        <v>24</v>
      </c>
      <c r="F4044" s="10">
        <f>YEAR(ufc_fights_2[[#This Row],[date]])-ufc_fights_2[[#This Row],[b_year]]</f>
        <v>27</v>
      </c>
      <c r="G4044">
        <v>1</v>
      </c>
      <c r="H4044">
        <v>0</v>
      </c>
      <c r="I4044">
        <v>0.44219999999999998</v>
      </c>
      <c r="J4044">
        <v>0.24759999999999999</v>
      </c>
      <c r="K4044">
        <v>0.48520000000000002</v>
      </c>
      <c r="L4044">
        <v>0.307</v>
      </c>
      <c r="M4044">
        <v>1</v>
      </c>
      <c r="N4044">
        <v>0.5</v>
      </c>
      <c r="O4044">
        <v>0</v>
      </c>
      <c r="P4044">
        <v>2</v>
      </c>
      <c r="Q4044">
        <v>0</v>
      </c>
      <c r="R4044">
        <v>0</v>
      </c>
      <c r="S4044" s="2">
        <v>1.9212962962962964E-3</v>
      </c>
      <c r="T4044" s="2">
        <v>6.4814814814814813E-4</v>
      </c>
      <c r="U4044">
        <v>0.41799999999999998</v>
      </c>
      <c r="V4044">
        <v>0.2</v>
      </c>
      <c r="W4044">
        <v>0.54549999999999998</v>
      </c>
      <c r="X4044">
        <v>0.66669999999999996</v>
      </c>
      <c r="Y4044">
        <v>0.71430000000000005</v>
      </c>
      <c r="Z4044">
        <v>0.3619</v>
      </c>
      <c r="AA4044">
        <v>0.2475</v>
      </c>
      <c r="AB4044">
        <v>0.75</v>
      </c>
      <c r="AC4044">
        <v>0.33329999999999999</v>
      </c>
      <c r="AD4044">
        <v>0.63160000000000005</v>
      </c>
      <c r="AE4044">
        <v>0</v>
      </c>
      <c r="AF4044" t="s">
        <v>3915</v>
      </c>
      <c r="AG4044" s="2">
        <v>3.472222222222222E-3</v>
      </c>
      <c r="AH4044" t="s">
        <v>3911</v>
      </c>
      <c r="AI4044">
        <v>3</v>
      </c>
      <c r="AJ4044" t="s">
        <v>3972</v>
      </c>
      <c r="AK4044" s="3">
        <v>41769</v>
      </c>
      <c r="AL4044" s="10">
        <f>YEAR(ufc_fights_2[[#This Row],[date]])</f>
        <v>2014</v>
      </c>
      <c r="AM4044" t="s">
        <v>4020</v>
      </c>
      <c r="AN4044">
        <v>94</v>
      </c>
      <c r="AO4044" t="s">
        <v>3913</v>
      </c>
      <c r="AP4044">
        <f>IF(ufc_fights_2[[#This Row],[winner]]="Red",ufc_fights_2[[#This Row],[r_fighter_id]],ufc_fights_2[[#This Row],[b_fighter_id]])</f>
        <v>1396</v>
      </c>
      <c r="AQ4044" t="str">
        <f>_xlfn.XLOOKUP(ufc_fights_2[[#This Row],[winnerID]],ufc_fighters[id],ufc_fighters[fighter_name],"xxx",0,1)</f>
        <v>Kyoji Horiguchi</v>
      </c>
    </row>
    <row r="4045" spans="1:43">
      <c r="A4045">
        <v>1396</v>
      </c>
      <c r="B4045">
        <v>456</v>
      </c>
      <c r="C4045">
        <f>_xlfn.XLOOKUP(ufc_fights_2[[#This Row],[r_fighter_id]],ufc_fighters[id],ufc_fighters[year],"xxx",0,1)</f>
        <v>1990</v>
      </c>
      <c r="D4045">
        <f>_xlfn.XLOOKUP(ufc_fights_2[[#This Row],[b_fighter_id]],ufc_fighters[id],ufc_fighters[year],"Prázdné",0,1)</f>
        <v>1985</v>
      </c>
      <c r="E4045" s="10">
        <f>YEAR(ufc_fights_2[[#This Row],[date]])-ufc_fights_2[[#This Row],[r_year]]</f>
        <v>25</v>
      </c>
      <c r="F4045" s="10">
        <f>YEAR(ufc_fights_2[[#This Row],[date]])-ufc_fights_2[[#This Row],[b_year]]</f>
        <v>30</v>
      </c>
      <c r="G4045">
        <v>0</v>
      </c>
      <c r="H4045">
        <v>0</v>
      </c>
      <c r="I4045">
        <v>0.34820000000000001</v>
      </c>
      <c r="J4045">
        <v>0.32979999999999998</v>
      </c>
      <c r="K4045">
        <v>0.35399999999999998</v>
      </c>
      <c r="L4045">
        <v>0.3367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2.3148148148148149E-4</v>
      </c>
      <c r="T4045" s="2">
        <v>2.7777777777777778E-4</v>
      </c>
      <c r="U4045">
        <v>0.30259999999999998</v>
      </c>
      <c r="V4045">
        <v>0.3029</v>
      </c>
      <c r="W4045">
        <v>0.65380000000000005</v>
      </c>
      <c r="X4045">
        <v>0.66669999999999996</v>
      </c>
      <c r="Y4045">
        <v>1</v>
      </c>
      <c r="Z4045">
        <v>0.33789999999999998</v>
      </c>
      <c r="AA4045">
        <v>0.31519999999999998</v>
      </c>
      <c r="AB4045">
        <v>0.8</v>
      </c>
      <c r="AC4045">
        <v>0.71430000000000005</v>
      </c>
      <c r="AD4045">
        <v>0</v>
      </c>
      <c r="AE4045">
        <v>0</v>
      </c>
      <c r="AF4045" t="s">
        <v>3915</v>
      </c>
      <c r="AG4045" s="2">
        <v>3.472222222222222E-3</v>
      </c>
      <c r="AH4045" t="s">
        <v>3911</v>
      </c>
      <c r="AI4045">
        <v>3</v>
      </c>
      <c r="AJ4045" t="s">
        <v>3945</v>
      </c>
      <c r="AK4045" s="3">
        <v>42273</v>
      </c>
      <c r="AL4045" s="10">
        <f>YEAR(ufc_fights_2[[#This Row],[date]])</f>
        <v>2015</v>
      </c>
      <c r="AM4045" t="s">
        <v>4020</v>
      </c>
      <c r="AN4045">
        <v>117</v>
      </c>
      <c r="AO4045" t="s">
        <v>3913</v>
      </c>
      <c r="AP4045">
        <f>IF(ufc_fights_2[[#This Row],[winner]]="Red",ufc_fights_2[[#This Row],[r_fighter_id]],ufc_fights_2[[#This Row],[b_fighter_id]])</f>
        <v>1396</v>
      </c>
      <c r="AQ4045" t="str">
        <f>_xlfn.XLOOKUP(ufc_fights_2[[#This Row],[winnerID]],ufc_fighters[id],ufc_fighters[fighter_name],"xxx",0,1)</f>
        <v>Kyoji Horiguchi</v>
      </c>
    </row>
    <row r="4046" spans="1:43">
      <c r="A4046">
        <v>1396</v>
      </c>
      <c r="B4046">
        <v>743</v>
      </c>
      <c r="C4046">
        <f>_xlfn.XLOOKUP(ufc_fights_2[[#This Row],[r_fighter_id]],ufc_fighters[id],ufc_fighters[year],"xxx",0,1)</f>
        <v>1990</v>
      </c>
      <c r="D4046">
        <f>_xlfn.XLOOKUP(ufc_fights_2[[#This Row],[b_fighter_id]],ufc_fighters[id],ufc_fighters[year],"Prázdné",0,1)</f>
        <v>1987</v>
      </c>
      <c r="E4046" s="10">
        <f>YEAR(ufc_fights_2[[#This Row],[date]])-ufc_fights_2[[#This Row],[r_year]]</f>
        <v>24</v>
      </c>
      <c r="F4046" s="10">
        <f>YEAR(ufc_fights_2[[#This Row],[date]])-ufc_fights_2[[#This Row],[b_year]]</f>
        <v>27</v>
      </c>
      <c r="G4046">
        <v>0</v>
      </c>
      <c r="H4046">
        <v>0</v>
      </c>
      <c r="I4046">
        <v>0.72089999999999999</v>
      </c>
      <c r="J4046">
        <v>0.52</v>
      </c>
      <c r="K4046">
        <v>0.7903</v>
      </c>
      <c r="L4046">
        <v>0.6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1.5856481481481481E-3</v>
      </c>
      <c r="T4046" s="2">
        <v>0</v>
      </c>
      <c r="U4046">
        <v>0.64710000000000001</v>
      </c>
      <c r="V4046">
        <v>0.25</v>
      </c>
      <c r="W4046">
        <v>1</v>
      </c>
      <c r="X4046">
        <v>0</v>
      </c>
      <c r="Y4046">
        <v>1</v>
      </c>
      <c r="Z4046">
        <v>0.73329999999999995</v>
      </c>
      <c r="AA4046">
        <v>0.375</v>
      </c>
      <c r="AB4046">
        <v>0.64710000000000001</v>
      </c>
      <c r="AC4046">
        <v>0.77780000000000005</v>
      </c>
      <c r="AD4046">
        <v>0.81820000000000004</v>
      </c>
      <c r="AE4046">
        <v>0</v>
      </c>
      <c r="AF4046" t="s">
        <v>3910</v>
      </c>
      <c r="AG4046" s="2">
        <v>2.638888888888889E-3</v>
      </c>
      <c r="AH4046" t="s">
        <v>3911</v>
      </c>
      <c r="AI4046">
        <v>3</v>
      </c>
      <c r="AJ4046" t="s">
        <v>3945</v>
      </c>
      <c r="AK4046" s="3">
        <v>41902</v>
      </c>
      <c r="AL4046" s="10">
        <f>YEAR(ufc_fights_2[[#This Row],[date]])</f>
        <v>2014</v>
      </c>
      <c r="AM4046" t="s">
        <v>4020</v>
      </c>
      <c r="AN4046">
        <v>117</v>
      </c>
      <c r="AO4046" t="s">
        <v>3913</v>
      </c>
      <c r="AP4046">
        <f>IF(ufc_fights_2[[#This Row],[winner]]="Red",ufc_fights_2[[#This Row],[r_fighter_id]],ufc_fights_2[[#This Row],[b_fighter_id]])</f>
        <v>1396</v>
      </c>
      <c r="AQ4046" t="str">
        <f>_xlfn.XLOOKUP(ufc_fights_2[[#This Row],[winnerID]],ufc_fighters[id],ufc_fighters[fighter_name],"xxx",0,1)</f>
        <v>Kyoji Horiguchi</v>
      </c>
    </row>
    <row r="4047" spans="1:43">
      <c r="A4047">
        <v>2650</v>
      </c>
      <c r="B4047">
        <v>2841</v>
      </c>
      <c r="C4047">
        <f>_xlfn.XLOOKUP(ufc_fights_2[[#This Row],[r_fighter_id]],ufc_fighters[id],ufc_fighters[year],"xxx",0,1)</f>
        <v>1985</v>
      </c>
      <c r="D4047">
        <f>_xlfn.XLOOKUP(ufc_fights_2[[#This Row],[b_fighter_id]],ufc_fighters[id],ufc_fighters[year],"Prázdné",0,1)</f>
        <v>1986</v>
      </c>
      <c r="E4047" s="10">
        <f>YEAR(ufc_fights_2[[#This Row],[date]])-ufc_fights_2[[#This Row],[r_year]]</f>
        <v>31</v>
      </c>
      <c r="F4047" s="10">
        <f>YEAR(ufc_fights_2[[#This Row],[date]])-ufc_fights_2[[#This Row],[b_year]]</f>
        <v>30</v>
      </c>
      <c r="G4047">
        <v>0</v>
      </c>
      <c r="H4047">
        <v>0</v>
      </c>
      <c r="I4047">
        <v>0.5</v>
      </c>
      <c r="J4047">
        <v>0.3846</v>
      </c>
      <c r="K4047">
        <v>0.70589999999999997</v>
      </c>
      <c r="L4047">
        <v>0.5</v>
      </c>
      <c r="M4047">
        <v>0.6</v>
      </c>
      <c r="N4047">
        <v>0</v>
      </c>
      <c r="O4047">
        <v>1</v>
      </c>
      <c r="P4047">
        <v>0</v>
      </c>
      <c r="Q4047">
        <v>0</v>
      </c>
      <c r="R4047">
        <v>1</v>
      </c>
      <c r="S4047" s="2">
        <v>7.5231481481481482E-4</v>
      </c>
      <c r="T4047" s="2">
        <v>8.1018518518518516E-5</v>
      </c>
      <c r="U4047">
        <v>0.42859999999999998</v>
      </c>
      <c r="V4047">
        <v>0.2727</v>
      </c>
      <c r="W4047">
        <v>0</v>
      </c>
      <c r="X4047">
        <v>1</v>
      </c>
      <c r="Y4047">
        <v>1</v>
      </c>
      <c r="Z4047">
        <v>0.5</v>
      </c>
      <c r="AA4047">
        <v>0.45450000000000002</v>
      </c>
      <c r="AB4047">
        <v>0</v>
      </c>
      <c r="AC4047">
        <v>0</v>
      </c>
      <c r="AD4047">
        <v>0</v>
      </c>
      <c r="AE4047">
        <v>0</v>
      </c>
      <c r="AF4047" t="s">
        <v>3933</v>
      </c>
      <c r="AG4047" s="2">
        <v>1.261574074074074E-3</v>
      </c>
      <c r="AH4047" t="s">
        <v>3911</v>
      </c>
      <c r="AI4047">
        <v>3</v>
      </c>
      <c r="AJ4047" t="s">
        <v>3928</v>
      </c>
      <c r="AK4047" s="3">
        <v>42581</v>
      </c>
      <c r="AL4047" s="10">
        <f>YEAR(ufc_fights_2[[#This Row],[date]])</f>
        <v>2016</v>
      </c>
      <c r="AM4047" t="s">
        <v>4020</v>
      </c>
      <c r="AN4047">
        <v>45</v>
      </c>
      <c r="AO4047" t="s">
        <v>3913</v>
      </c>
      <c r="AP4047">
        <f>IF(ufc_fights_2[[#This Row],[winner]]="Red",ufc_fights_2[[#This Row],[r_fighter_id]],ufc_fights_2[[#This Row],[b_fighter_id]])</f>
        <v>2650</v>
      </c>
      <c r="AQ4047" t="str">
        <f>_xlfn.XLOOKUP(ufc_fights_2[[#This Row],[winnerID]],ufc_fighters[id],ufc_fighters[fighter_name],"xxx",0,1)</f>
        <v>Wilson Reis</v>
      </c>
    </row>
    <row r="4048" spans="1:43">
      <c r="A4048">
        <v>2913</v>
      </c>
      <c r="B4048">
        <v>2824</v>
      </c>
      <c r="C4048">
        <f>_xlfn.XLOOKUP(ufc_fights_2[[#This Row],[r_fighter_id]],ufc_fighters[id],ufc_fighters[year],"xxx",0,1)</f>
        <v>1992</v>
      </c>
      <c r="D4048">
        <f>_xlfn.XLOOKUP(ufc_fights_2[[#This Row],[b_fighter_id]],ufc_fighters[id],ufc_fighters[year],"Prázdné",0,1)</f>
        <v>1984</v>
      </c>
      <c r="E4048" s="10">
        <f>YEAR(ufc_fights_2[[#This Row],[date]])-ufc_fights_2[[#This Row],[r_year]]</f>
        <v>23</v>
      </c>
      <c r="F4048" s="10">
        <f>YEAR(ufc_fights_2[[#This Row],[date]])-ufc_fights_2[[#This Row],[b_year]]</f>
        <v>31</v>
      </c>
      <c r="G4048">
        <v>0</v>
      </c>
      <c r="H4048">
        <v>0</v>
      </c>
      <c r="I4048">
        <v>0.5</v>
      </c>
      <c r="J4048">
        <v>0.3846</v>
      </c>
      <c r="K4048">
        <v>0.5</v>
      </c>
      <c r="L4048">
        <v>0.55810000000000004</v>
      </c>
      <c r="M4048">
        <v>0.5</v>
      </c>
      <c r="N4048">
        <v>0.1429</v>
      </c>
      <c r="O4048">
        <v>0</v>
      </c>
      <c r="P4048">
        <v>0</v>
      </c>
      <c r="Q4048">
        <v>0</v>
      </c>
      <c r="R4048">
        <v>0</v>
      </c>
      <c r="S4048" s="2">
        <v>3.5879629629629629E-4</v>
      </c>
      <c r="T4048" s="2">
        <v>1.0069444444444444E-3</v>
      </c>
      <c r="U4048">
        <v>0.35630000000000001</v>
      </c>
      <c r="V4048">
        <v>0.29310000000000003</v>
      </c>
      <c r="W4048">
        <v>0.8125</v>
      </c>
      <c r="X4048">
        <v>0.77780000000000005</v>
      </c>
      <c r="Y4048">
        <v>0.8</v>
      </c>
      <c r="Z4048">
        <v>0.496</v>
      </c>
      <c r="AA4048">
        <v>0.35</v>
      </c>
      <c r="AB4048">
        <v>0.66669999999999996</v>
      </c>
      <c r="AC4048">
        <v>0.6</v>
      </c>
      <c r="AD4048">
        <v>0</v>
      </c>
      <c r="AE4048">
        <v>1</v>
      </c>
      <c r="AF4048" t="s">
        <v>3915</v>
      </c>
      <c r="AG4048" s="2">
        <v>3.472222222222222E-3</v>
      </c>
      <c r="AH4048" t="s">
        <v>3911</v>
      </c>
      <c r="AI4048">
        <v>3</v>
      </c>
      <c r="AJ4048" t="s">
        <v>3916</v>
      </c>
      <c r="AK4048" s="3">
        <v>42147</v>
      </c>
      <c r="AL4048" s="10">
        <f>YEAR(ufc_fights_2[[#This Row],[date]])</f>
        <v>2015</v>
      </c>
      <c r="AM4048" t="s">
        <v>4020</v>
      </c>
      <c r="AN4048">
        <v>1</v>
      </c>
      <c r="AO4048" t="s">
        <v>3913</v>
      </c>
      <c r="AP4048">
        <f>IF(ufc_fights_2[[#This Row],[winner]]="Red",ufc_fights_2[[#This Row],[r_fighter_id]],ufc_fights_2[[#This Row],[b_fighter_id]])</f>
        <v>2913</v>
      </c>
      <c r="AQ4048" t="str">
        <f>_xlfn.XLOOKUP(ufc_fights_2[[#This Row],[winnerID]],ufc_fighters[id],ufc_fighters[fighter_name],"xxx",0,1)</f>
        <v>Justin Scoggins</v>
      </c>
    </row>
    <row r="4049" spans="1:43">
      <c r="A4049">
        <v>3327</v>
      </c>
      <c r="B4049">
        <v>2845</v>
      </c>
      <c r="C4049">
        <f>_xlfn.XLOOKUP(ufc_fights_2[[#This Row],[r_fighter_id]],ufc_fighters[id],ufc_fighters[year],"xxx",0,1)</f>
        <v>1983</v>
      </c>
      <c r="D4049">
        <f>_xlfn.XLOOKUP(ufc_fights_2[[#This Row],[b_fighter_id]],ufc_fighters[id],ufc_fighters[year],"Prázdné",0,1)</f>
        <v>1990</v>
      </c>
      <c r="E4049" s="10">
        <f>YEAR(ufc_fights_2[[#This Row],[date]])-ufc_fights_2[[#This Row],[r_year]]</f>
        <v>31</v>
      </c>
      <c r="F4049" s="10">
        <f>YEAR(ufc_fights_2[[#This Row],[date]])-ufc_fights_2[[#This Row],[b_year]]</f>
        <v>24</v>
      </c>
      <c r="G4049">
        <v>0</v>
      </c>
      <c r="H4049">
        <v>0</v>
      </c>
      <c r="I4049">
        <v>0.54</v>
      </c>
      <c r="J4049">
        <v>0.44440000000000002</v>
      </c>
      <c r="K4049">
        <v>0.67069999999999996</v>
      </c>
      <c r="L4049">
        <v>0.47060000000000002</v>
      </c>
      <c r="M4049">
        <v>0.26669999999999999</v>
      </c>
      <c r="N4049">
        <v>0.5</v>
      </c>
      <c r="O4049">
        <v>2</v>
      </c>
      <c r="P4049">
        <v>0</v>
      </c>
      <c r="Q4049">
        <v>1</v>
      </c>
      <c r="R4049">
        <v>1</v>
      </c>
      <c r="S4049" s="2">
        <v>4.9421296296296297E-3</v>
      </c>
      <c r="T4049" s="2">
        <v>6.134259259259259E-4</v>
      </c>
      <c r="U4049">
        <v>0.375</v>
      </c>
      <c r="V4049">
        <v>0.26790000000000003</v>
      </c>
      <c r="W4049">
        <v>1</v>
      </c>
      <c r="X4049">
        <v>0.66669999999999996</v>
      </c>
      <c r="Y4049">
        <v>0.89470000000000005</v>
      </c>
      <c r="Z4049">
        <v>0.42109999999999997</v>
      </c>
      <c r="AA4049">
        <v>0.43419999999999997</v>
      </c>
      <c r="AB4049">
        <v>0.9</v>
      </c>
      <c r="AC4049">
        <v>0.6</v>
      </c>
      <c r="AD4049">
        <v>1</v>
      </c>
      <c r="AE4049">
        <v>0</v>
      </c>
      <c r="AF4049" t="s">
        <v>3915</v>
      </c>
      <c r="AG4049" s="2">
        <v>3.472222222222222E-3</v>
      </c>
      <c r="AH4049" t="s">
        <v>3911</v>
      </c>
      <c r="AI4049">
        <v>3</v>
      </c>
      <c r="AJ4049" t="s">
        <v>3946</v>
      </c>
      <c r="AK4049" s="3">
        <v>41818</v>
      </c>
      <c r="AL4049" s="10">
        <f>YEAR(ufc_fights_2[[#This Row],[date]])</f>
        <v>2014</v>
      </c>
      <c r="AM4049" t="s">
        <v>4020</v>
      </c>
      <c r="AN4049">
        <v>67</v>
      </c>
      <c r="AO4049" t="s">
        <v>3913</v>
      </c>
      <c r="AP4049">
        <f>IF(ufc_fights_2[[#This Row],[winner]]="Red",ufc_fights_2[[#This Row],[r_fighter_id]],ufc_fights_2[[#This Row],[b_fighter_id]])</f>
        <v>3327</v>
      </c>
      <c r="AQ4049" t="str">
        <f>_xlfn.XLOOKUP(ufc_fights_2[[#This Row],[winnerID]],ufc_fighters[id],ufc_fighters[fighter_name],"xxx",0,1)</f>
        <v>Richie Vaculik</v>
      </c>
    </row>
    <row r="4050" spans="1:43">
      <c r="A4050">
        <v>1752</v>
      </c>
      <c r="B4050">
        <v>2949</v>
      </c>
      <c r="C4050">
        <f>_xlfn.XLOOKUP(ufc_fights_2[[#This Row],[r_fighter_id]],ufc_fighters[id],ufc_fighters[year],"xxx",0,1)</f>
        <v>1988</v>
      </c>
      <c r="D4050">
        <f>_xlfn.XLOOKUP(ufc_fights_2[[#This Row],[b_fighter_id]],ufc_fighters[id],ufc_fighters[year],"Prázdné",0,1)</f>
        <v>1991</v>
      </c>
      <c r="E4050" s="10">
        <f>YEAR(ufc_fights_2[[#This Row],[date]])-ufc_fights_2[[#This Row],[r_year]]</f>
        <v>29</v>
      </c>
      <c r="F4050" s="10">
        <f>YEAR(ufc_fights_2[[#This Row],[date]])-ufc_fights_2[[#This Row],[b_year]]</f>
        <v>26</v>
      </c>
      <c r="G4050">
        <v>0</v>
      </c>
      <c r="H4050">
        <v>0</v>
      </c>
      <c r="I4050">
        <v>0.16669999999999999</v>
      </c>
      <c r="J4050">
        <v>0.74139999999999995</v>
      </c>
      <c r="K4050">
        <v>0.43480000000000002</v>
      </c>
      <c r="L4050">
        <v>0.81779999999999997</v>
      </c>
      <c r="M4050">
        <v>0.5</v>
      </c>
      <c r="N4050">
        <v>0.71430000000000005</v>
      </c>
      <c r="O4050">
        <v>2</v>
      </c>
      <c r="P4050">
        <v>0</v>
      </c>
      <c r="Q4050">
        <v>0</v>
      </c>
      <c r="R4050">
        <v>0</v>
      </c>
      <c r="S4050" s="2">
        <v>8.2175925925925927E-4</v>
      </c>
      <c r="T4050" s="2">
        <v>6.1921296296296299E-3</v>
      </c>
      <c r="U4050">
        <v>0.1429</v>
      </c>
      <c r="V4050">
        <v>0.71</v>
      </c>
      <c r="W4050">
        <v>0</v>
      </c>
      <c r="X4050">
        <v>0.5</v>
      </c>
      <c r="Y4050">
        <v>0.8</v>
      </c>
      <c r="Z4050">
        <v>8.6999999999999994E-2</v>
      </c>
      <c r="AA4050">
        <v>0.5</v>
      </c>
      <c r="AB4050">
        <v>0</v>
      </c>
      <c r="AC4050">
        <v>0</v>
      </c>
      <c r="AD4050">
        <v>0.5</v>
      </c>
      <c r="AE4050">
        <v>0.83330000000000004</v>
      </c>
      <c r="AF4050" t="s">
        <v>3915</v>
      </c>
      <c r="AG4050" s="2">
        <v>3.472222222222222E-3</v>
      </c>
      <c r="AH4050" t="s">
        <v>3911</v>
      </c>
      <c r="AI4050">
        <v>3</v>
      </c>
      <c r="AJ4050" t="s">
        <v>3945</v>
      </c>
      <c r="AK4050" s="3">
        <v>43057</v>
      </c>
      <c r="AL4050" s="10">
        <f>YEAR(ufc_fights_2[[#This Row],[date]])</f>
        <v>2017</v>
      </c>
      <c r="AM4050" t="s">
        <v>4020</v>
      </c>
      <c r="AN4050">
        <v>68</v>
      </c>
      <c r="AO4050" t="s">
        <v>3918</v>
      </c>
      <c r="AP4050">
        <f>IF(ufc_fights_2[[#This Row],[winner]]="Red",ufc_fights_2[[#This Row],[r_fighter_id]],ufc_fights_2[[#This Row],[b_fighter_id]])</f>
        <v>2949</v>
      </c>
      <c r="AQ4050" t="str">
        <f>_xlfn.XLOOKUP(ufc_fights_2[[#This Row],[winnerID]],ufc_fighters[id],ufc_fighters[fighter_name],"xxx",0,1)</f>
        <v>Eric Shelton</v>
      </c>
    </row>
    <row r="4051" spans="1:43">
      <c r="A4051">
        <v>2185</v>
      </c>
      <c r="B4051">
        <v>2949</v>
      </c>
      <c r="C4051">
        <f>_xlfn.XLOOKUP(ufc_fights_2[[#This Row],[r_fighter_id]],ufc_fighters[id],ufc_fighters[year],"xxx",0,1)</f>
        <v>1994</v>
      </c>
      <c r="D4051">
        <f>_xlfn.XLOOKUP(ufc_fights_2[[#This Row],[b_fighter_id]],ufc_fighters[id],ufc_fighters[year],"Prázdné",0,1)</f>
        <v>1991</v>
      </c>
      <c r="E4051" s="10">
        <f>YEAR(ufc_fights_2[[#This Row],[date]])-ufc_fights_2[[#This Row],[r_year]]</f>
        <v>24</v>
      </c>
      <c r="F4051" s="10">
        <f>YEAR(ufc_fights_2[[#This Row],[date]])-ufc_fights_2[[#This Row],[b_year]]</f>
        <v>27</v>
      </c>
      <c r="G4051">
        <v>0</v>
      </c>
      <c r="H4051">
        <v>0</v>
      </c>
      <c r="I4051">
        <v>0.35820000000000002</v>
      </c>
      <c r="J4051">
        <v>0.28070000000000001</v>
      </c>
      <c r="K4051">
        <v>0.39439999999999997</v>
      </c>
      <c r="L4051">
        <v>0.5</v>
      </c>
      <c r="M4051">
        <v>1</v>
      </c>
      <c r="N4051">
        <v>0.7</v>
      </c>
      <c r="O4051">
        <v>4</v>
      </c>
      <c r="P4051">
        <v>0</v>
      </c>
      <c r="Q4051">
        <v>0</v>
      </c>
      <c r="R4051">
        <v>1</v>
      </c>
      <c r="S4051" s="2">
        <v>6.018518518518519E-4</v>
      </c>
      <c r="T4051" s="2">
        <v>4.6990740740740743E-3</v>
      </c>
      <c r="U4051">
        <v>0.25</v>
      </c>
      <c r="V4051">
        <v>0.1522</v>
      </c>
      <c r="W4051">
        <v>0.88890000000000002</v>
      </c>
      <c r="X4051">
        <v>1</v>
      </c>
      <c r="Y4051">
        <v>0.83330000000000004</v>
      </c>
      <c r="Z4051">
        <v>0.29089999999999999</v>
      </c>
      <c r="AA4051">
        <v>0.24529999999999999</v>
      </c>
      <c r="AB4051">
        <v>0.25</v>
      </c>
      <c r="AC4051">
        <v>0.5</v>
      </c>
      <c r="AD4051">
        <v>0.875</v>
      </c>
      <c r="AE4051">
        <v>1</v>
      </c>
      <c r="AF4051" t="s">
        <v>3922</v>
      </c>
      <c r="AG4051" s="2">
        <v>3.472222222222222E-3</v>
      </c>
      <c r="AH4051" t="s">
        <v>3911</v>
      </c>
      <c r="AI4051">
        <v>3</v>
      </c>
      <c r="AJ4051" t="s">
        <v>3957</v>
      </c>
      <c r="AK4051" s="3">
        <v>43414</v>
      </c>
      <c r="AL4051" s="10">
        <f>YEAR(ufc_fights_2[[#This Row],[date]])</f>
        <v>2018</v>
      </c>
      <c r="AM4051" t="s">
        <v>4020</v>
      </c>
      <c r="AN4051">
        <v>74</v>
      </c>
      <c r="AO4051" t="s">
        <v>3918</v>
      </c>
      <c r="AP4051">
        <f>IF(ufc_fights_2[[#This Row],[winner]]="Red",ufc_fights_2[[#This Row],[r_fighter_id]],ufc_fights_2[[#This Row],[b_fighter_id]])</f>
        <v>2949</v>
      </c>
      <c r="AQ4051" t="str">
        <f>_xlfn.XLOOKUP(ufc_fights_2[[#This Row],[winnerID]],ufc_fighters[id],ufc_fighters[fighter_name],"xxx",0,1)</f>
        <v>Eric Shelton</v>
      </c>
    </row>
    <row r="4052" spans="1:43">
      <c r="A4052">
        <v>2185</v>
      </c>
      <c r="B4052">
        <v>2835</v>
      </c>
      <c r="C4052">
        <f>_xlfn.XLOOKUP(ufc_fights_2[[#This Row],[r_fighter_id]],ufc_fighters[id],ufc_fighters[year],"xxx",0,1)</f>
        <v>1994</v>
      </c>
      <c r="D4052">
        <f>_xlfn.XLOOKUP(ufc_fights_2[[#This Row],[b_fighter_id]],ufc_fighters[id],ufc_fighters[year],"Prázdné",0,1)</f>
        <v>1986</v>
      </c>
      <c r="E4052" s="10">
        <f>YEAR(ufc_fights_2[[#This Row],[date]])-ufc_fights_2[[#This Row],[r_year]]</f>
        <v>23</v>
      </c>
      <c r="F4052" s="10">
        <f>YEAR(ufc_fights_2[[#This Row],[date]])-ufc_fights_2[[#This Row],[b_year]]</f>
        <v>31</v>
      </c>
      <c r="G4052">
        <v>1</v>
      </c>
      <c r="H4052">
        <v>0</v>
      </c>
      <c r="I4052">
        <v>0.54549999999999998</v>
      </c>
      <c r="J4052">
        <v>0.33329999999999999</v>
      </c>
      <c r="K4052">
        <v>0.57689999999999997</v>
      </c>
      <c r="L4052">
        <v>0.63160000000000005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 s="2">
        <v>7.0601851851851847E-4</v>
      </c>
      <c r="T4052" s="2">
        <v>1.6435185185185185E-3</v>
      </c>
      <c r="U4052">
        <v>0.54549999999999998</v>
      </c>
      <c r="V4052">
        <v>0.4</v>
      </c>
      <c r="W4052">
        <v>0</v>
      </c>
      <c r="X4052">
        <v>0</v>
      </c>
      <c r="Y4052">
        <v>0</v>
      </c>
      <c r="Z4052">
        <v>0.25</v>
      </c>
      <c r="AA4052">
        <v>0.33329999999999999</v>
      </c>
      <c r="AB4052">
        <v>0.5</v>
      </c>
      <c r="AC4052">
        <v>0</v>
      </c>
      <c r="AD4052">
        <v>0.625</v>
      </c>
      <c r="AE4052">
        <v>0.33329999999999999</v>
      </c>
      <c r="AF4052" t="s">
        <v>3933</v>
      </c>
      <c r="AG4052" s="2">
        <v>2.7314814814814814E-3</v>
      </c>
      <c r="AH4052" t="s">
        <v>3911</v>
      </c>
      <c r="AI4052">
        <v>3</v>
      </c>
      <c r="AJ4052" t="s">
        <v>4125</v>
      </c>
      <c r="AK4052" s="3">
        <v>42952</v>
      </c>
      <c r="AL4052" s="10">
        <f>YEAR(ufc_fights_2[[#This Row],[date]])</f>
        <v>2017</v>
      </c>
      <c r="AM4052" t="s">
        <v>4020</v>
      </c>
      <c r="AN4052">
        <v>50</v>
      </c>
      <c r="AO4052" t="s">
        <v>3913</v>
      </c>
      <c r="AP4052">
        <f>IF(ufc_fights_2[[#This Row],[winner]]="Red",ufc_fights_2[[#This Row],[r_fighter_id]],ufc_fights_2[[#This Row],[b_fighter_id]])</f>
        <v>2185</v>
      </c>
      <c r="AQ4052" t="str">
        <f>_xlfn.XLOOKUP(ufc_fights_2[[#This Row],[winnerID]],ufc_fighters[id],ufc_fighters[fighter_name],"xxx",0,1)</f>
        <v>Joseph Morales</v>
      </c>
    </row>
    <row r="4053" spans="1:43">
      <c r="A4053">
        <v>2540</v>
      </c>
      <c r="B4053">
        <v>2921</v>
      </c>
      <c r="C4053">
        <f>_xlfn.XLOOKUP(ufc_fights_2[[#This Row],[r_fighter_id]],ufc_fighters[id],ufc_fighters[year],"xxx",0,1)</f>
        <v>1978</v>
      </c>
      <c r="D4053">
        <f>_xlfn.XLOOKUP(ufc_fights_2[[#This Row],[b_fighter_id]],ufc_fighters[id],ufc_fighters[year],"Prázdné",0,1)</f>
        <v>1979</v>
      </c>
      <c r="E4053" s="10">
        <f>YEAR(ufc_fights_2[[#This Row],[date]])-ufc_fights_2[[#This Row],[r_year]]</f>
        <v>36</v>
      </c>
      <c r="F4053" s="10">
        <f>YEAR(ufc_fights_2[[#This Row],[date]])-ufc_fights_2[[#This Row],[b_year]]</f>
        <v>35</v>
      </c>
      <c r="G4053">
        <v>0</v>
      </c>
      <c r="H4053">
        <v>0</v>
      </c>
      <c r="I4053">
        <v>0.34749999999999998</v>
      </c>
      <c r="J4053">
        <v>0.4123</v>
      </c>
      <c r="K4053">
        <v>0.47310000000000002</v>
      </c>
      <c r="L4053">
        <v>0.44259999999999999</v>
      </c>
      <c r="M4053">
        <v>0.5</v>
      </c>
      <c r="N4053">
        <v>0</v>
      </c>
      <c r="O4053">
        <v>1</v>
      </c>
      <c r="P4053">
        <v>0</v>
      </c>
      <c r="Q4053">
        <v>0</v>
      </c>
      <c r="R4053">
        <v>0</v>
      </c>
      <c r="S4053" s="2">
        <v>5.347222222222222E-3</v>
      </c>
      <c r="T4053" s="2">
        <v>0</v>
      </c>
      <c r="U4053">
        <v>0.23280000000000001</v>
      </c>
      <c r="V4053">
        <v>0.41</v>
      </c>
      <c r="W4053">
        <v>0.77780000000000005</v>
      </c>
      <c r="X4053">
        <v>0.9375</v>
      </c>
      <c r="Y4053">
        <v>0</v>
      </c>
      <c r="Z4053">
        <v>0.32079999999999997</v>
      </c>
      <c r="AA4053">
        <v>0.40200000000000002</v>
      </c>
      <c r="AB4053">
        <v>0.64710000000000001</v>
      </c>
      <c r="AC4053">
        <v>0.5</v>
      </c>
      <c r="AD4053">
        <v>0.22220000000000001</v>
      </c>
      <c r="AE4053">
        <v>0</v>
      </c>
      <c r="AF4053" t="s">
        <v>3915</v>
      </c>
      <c r="AG4053" s="2">
        <v>3.472222222222222E-3</v>
      </c>
      <c r="AH4053" t="s">
        <v>3911</v>
      </c>
      <c r="AI4053">
        <v>3</v>
      </c>
      <c r="AJ4053" t="s">
        <v>4007</v>
      </c>
      <c r="AK4053" s="3">
        <v>41706</v>
      </c>
      <c r="AL4053" s="10">
        <f>YEAR(ufc_fights_2[[#This Row],[date]])</f>
        <v>2014</v>
      </c>
      <c r="AM4053" t="s">
        <v>4020</v>
      </c>
      <c r="AN4053">
        <v>70</v>
      </c>
      <c r="AO4053" t="s">
        <v>3913</v>
      </c>
      <c r="AP4053">
        <f>IF(ufc_fights_2[[#This Row],[winner]]="Red",ufc_fights_2[[#This Row],[r_fighter_id]],ufc_fights_2[[#This Row],[b_fighter_id]])</f>
        <v>2540</v>
      </c>
      <c r="AQ4053" t="str">
        <f>_xlfn.XLOOKUP(ufc_fights_2[[#This Row],[winnerID]],ufc_fighters[id],ufc_fighters[fighter_name],"xxx",0,1)</f>
        <v>Brad Pickett</v>
      </c>
    </row>
    <row r="4054" spans="1:43">
      <c r="A4054">
        <v>910</v>
      </c>
      <c r="B4054">
        <v>841</v>
      </c>
      <c r="C4054">
        <f>_xlfn.XLOOKUP(ufc_fights_2[[#This Row],[r_fighter_id]],ufc_fighters[id],ufc_fighters[year],"xxx",0,1)</f>
        <v>1989</v>
      </c>
      <c r="D4054">
        <f>_xlfn.XLOOKUP(ufc_fights_2[[#This Row],[b_fighter_id]],ufc_fighters[id],ufc_fighters[year],"Prázdné",0,1)</f>
        <v>1992</v>
      </c>
      <c r="E4054" s="10">
        <f>YEAR(ufc_fights_2[[#This Row],[date]])-ufc_fights_2[[#This Row],[r_year]]</f>
        <v>31</v>
      </c>
      <c r="F4054" s="10">
        <f>YEAR(ufc_fights_2[[#This Row],[date]])-ufc_fights_2[[#This Row],[b_year]]</f>
        <v>28</v>
      </c>
      <c r="G4054">
        <v>0</v>
      </c>
      <c r="H4054">
        <v>0</v>
      </c>
      <c r="I4054">
        <v>0.30859999999999999</v>
      </c>
      <c r="J4054">
        <v>0.46579999999999999</v>
      </c>
      <c r="K4054">
        <v>0.30859999999999999</v>
      </c>
      <c r="L4054">
        <v>0.46939999999999998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0</v>
      </c>
      <c r="T4054" s="2">
        <v>4.6296296296296294E-5</v>
      </c>
      <c r="U4054">
        <v>0.13450000000000001</v>
      </c>
      <c r="V4054">
        <v>0.33329999999999999</v>
      </c>
      <c r="W4054">
        <v>0.7</v>
      </c>
      <c r="X4054">
        <v>0.86960000000000004</v>
      </c>
      <c r="Y4054">
        <v>0.81079999999999997</v>
      </c>
      <c r="Z4054">
        <v>0.30130000000000001</v>
      </c>
      <c r="AA4054">
        <v>0.45190000000000002</v>
      </c>
      <c r="AB4054">
        <v>0.5</v>
      </c>
      <c r="AC4054">
        <v>0.63639999999999997</v>
      </c>
      <c r="AD4054">
        <v>0</v>
      </c>
      <c r="AE4054">
        <v>0</v>
      </c>
      <c r="AF4054" t="s">
        <v>3915</v>
      </c>
      <c r="AG4054" s="2">
        <v>3.472222222222222E-3</v>
      </c>
      <c r="AH4054" t="s">
        <v>3911</v>
      </c>
      <c r="AI4054">
        <v>3</v>
      </c>
      <c r="AJ4054" t="s">
        <v>3924</v>
      </c>
      <c r="AK4054" s="3">
        <v>44093</v>
      </c>
      <c r="AL4054" s="10">
        <f>YEAR(ufc_fights_2[[#This Row],[date]])</f>
        <v>2020</v>
      </c>
      <c r="AM4054" t="s">
        <v>4020</v>
      </c>
      <c r="AN4054">
        <v>1</v>
      </c>
      <c r="AO4054" t="s">
        <v>3918</v>
      </c>
      <c r="AP4054">
        <f>IF(ufc_fights_2[[#This Row],[winner]]="Red",ufc_fights_2[[#This Row],[r_fighter_id]],ufc_fights_2[[#This Row],[b_fighter_id]])</f>
        <v>841</v>
      </c>
      <c r="AQ4054" t="str">
        <f>_xlfn.XLOOKUP(ufc_fights_2[[#This Row],[winnerID]],ufc_fighters[id],ufc_fighters[fighter_name],"xxx",0,1)</f>
        <v>David Dvorak</v>
      </c>
    </row>
    <row r="4055" spans="1:43">
      <c r="A4055">
        <v>2997</v>
      </c>
      <c r="B4055">
        <v>841</v>
      </c>
      <c r="C4055">
        <f>_xlfn.XLOOKUP(ufc_fights_2[[#This Row],[r_fighter_id]],ufc_fighters[id],ufc_fighters[year],"xxx",0,1)</f>
        <v>1989</v>
      </c>
      <c r="D4055">
        <f>_xlfn.XLOOKUP(ufc_fights_2[[#This Row],[b_fighter_id]],ufc_fighters[id],ufc_fighters[year],"Prázdné",0,1)</f>
        <v>1992</v>
      </c>
      <c r="E4055" s="10">
        <f>YEAR(ufc_fights_2[[#This Row],[date]])-ufc_fights_2[[#This Row],[r_year]]</f>
        <v>31</v>
      </c>
      <c r="F4055" s="10">
        <f>YEAR(ufc_fights_2[[#This Row],[date]])-ufc_fights_2[[#This Row],[b_year]]</f>
        <v>28</v>
      </c>
      <c r="G4055">
        <v>0</v>
      </c>
      <c r="H4055">
        <v>0</v>
      </c>
      <c r="I4055">
        <v>0.46389999999999998</v>
      </c>
      <c r="J4055">
        <v>0.50380000000000003</v>
      </c>
      <c r="K4055">
        <v>0.53569999999999995</v>
      </c>
      <c r="L4055">
        <v>0.57140000000000002</v>
      </c>
      <c r="M4055">
        <v>0.2727</v>
      </c>
      <c r="N4055">
        <v>0</v>
      </c>
      <c r="O4055">
        <v>0</v>
      </c>
      <c r="P4055">
        <v>0</v>
      </c>
      <c r="Q4055">
        <v>0</v>
      </c>
      <c r="R4055">
        <v>2</v>
      </c>
      <c r="S4055" s="2">
        <v>1.0532407407407407E-3</v>
      </c>
      <c r="T4055" s="2">
        <v>8.4490740740740739E-4</v>
      </c>
      <c r="U4055">
        <v>0.36230000000000001</v>
      </c>
      <c r="V4055">
        <v>0.40699999999999997</v>
      </c>
      <c r="W4055">
        <v>0.70589999999999997</v>
      </c>
      <c r="X4055">
        <v>0.72729999999999995</v>
      </c>
      <c r="Y4055">
        <v>0.8</v>
      </c>
      <c r="Z4055">
        <v>0.42680000000000001</v>
      </c>
      <c r="AA4055">
        <v>0.47660000000000002</v>
      </c>
      <c r="AB4055">
        <v>0.8</v>
      </c>
      <c r="AC4055">
        <v>0.58330000000000004</v>
      </c>
      <c r="AD4055">
        <v>0.4</v>
      </c>
      <c r="AE4055">
        <v>1</v>
      </c>
      <c r="AF4055" t="s">
        <v>3915</v>
      </c>
      <c r="AG4055" s="2">
        <v>3.472222222222222E-3</v>
      </c>
      <c r="AH4055" t="s">
        <v>3911</v>
      </c>
      <c r="AI4055">
        <v>3</v>
      </c>
      <c r="AJ4055" t="s">
        <v>3981</v>
      </c>
      <c r="AK4055" s="3">
        <v>43904</v>
      </c>
      <c r="AL4055" s="10">
        <f>YEAR(ufc_fights_2[[#This Row],[date]])</f>
        <v>2020</v>
      </c>
      <c r="AM4055" t="s">
        <v>4020</v>
      </c>
      <c r="AN4055">
        <v>44</v>
      </c>
      <c r="AO4055" t="s">
        <v>3918</v>
      </c>
      <c r="AP4055">
        <f>IF(ufc_fights_2[[#This Row],[winner]]="Red",ufc_fights_2[[#This Row],[r_fighter_id]],ufc_fights_2[[#This Row],[b_fighter_id]])</f>
        <v>841</v>
      </c>
      <c r="AQ4055" t="str">
        <f>_xlfn.XLOOKUP(ufc_fights_2[[#This Row],[winnerID]],ufc_fighters[id],ufc_fighters[fighter_name],"xxx",0,1)</f>
        <v>David Dvorak</v>
      </c>
    </row>
    <row r="4056" spans="1:43">
      <c r="A4056">
        <v>1595</v>
      </c>
      <c r="B4056">
        <v>2309</v>
      </c>
      <c r="C4056">
        <f>_xlfn.XLOOKUP(ufc_fights_2[[#This Row],[r_fighter_id]],ufc_fighters[id],ufc_fighters[year],"xxx",0,1)</f>
        <v>1993</v>
      </c>
      <c r="D4056">
        <f>_xlfn.XLOOKUP(ufc_fights_2[[#This Row],[b_fighter_id]],ufc_fighters[id],ufc_fighters[year],"Prázdné",0,1)</f>
        <v>1993</v>
      </c>
      <c r="E4056" s="10">
        <f>YEAR(ufc_fights_2[[#This Row],[date]])-ufc_fights_2[[#This Row],[r_year]]</f>
        <v>28</v>
      </c>
      <c r="F4056" s="10">
        <f>YEAR(ufc_fights_2[[#This Row],[date]])-ufc_fights_2[[#This Row],[b_year]]</f>
        <v>28</v>
      </c>
      <c r="G4056">
        <v>0</v>
      </c>
      <c r="H4056">
        <v>0</v>
      </c>
      <c r="I4056">
        <v>0.40670000000000001</v>
      </c>
      <c r="J4056">
        <v>0.53920000000000001</v>
      </c>
      <c r="K4056">
        <v>0.44240000000000002</v>
      </c>
      <c r="L4056">
        <v>0.57579999999999998</v>
      </c>
      <c r="M4056">
        <v>0</v>
      </c>
      <c r="N4056">
        <v>0.22220000000000001</v>
      </c>
      <c r="O4056">
        <v>0</v>
      </c>
      <c r="P4056">
        <v>1</v>
      </c>
      <c r="Q4056">
        <v>0</v>
      </c>
      <c r="R4056">
        <v>0</v>
      </c>
      <c r="S4056" s="2">
        <v>4.3981481481481481E-4</v>
      </c>
      <c r="T4056" s="2">
        <v>1.7476851851851852E-3</v>
      </c>
      <c r="U4056">
        <v>0.30830000000000002</v>
      </c>
      <c r="V4056">
        <v>0.40910000000000002</v>
      </c>
      <c r="W4056">
        <v>0.625</v>
      </c>
      <c r="X4056">
        <v>1</v>
      </c>
      <c r="Y4056">
        <v>0.7</v>
      </c>
      <c r="Z4056">
        <v>0.4</v>
      </c>
      <c r="AA4056">
        <v>0.52080000000000004</v>
      </c>
      <c r="AB4056">
        <v>0.5</v>
      </c>
      <c r="AC4056">
        <v>1</v>
      </c>
      <c r="AD4056">
        <v>0.66669999999999996</v>
      </c>
      <c r="AE4056">
        <v>0.75</v>
      </c>
      <c r="AF4056" t="s">
        <v>3922</v>
      </c>
      <c r="AG4056" s="2">
        <v>3.472222222222222E-3</v>
      </c>
      <c r="AH4056" t="s">
        <v>3911</v>
      </c>
      <c r="AI4056">
        <v>3</v>
      </c>
      <c r="AK4056" s="3">
        <v>44268</v>
      </c>
      <c r="AL4056" s="10">
        <f>YEAR(ufc_fights_2[[#This Row],[date]])</f>
        <v>2021</v>
      </c>
      <c r="AM4056" t="s">
        <v>4020</v>
      </c>
      <c r="AN4056">
        <v>1</v>
      </c>
      <c r="AO4056" t="s">
        <v>3918</v>
      </c>
      <c r="AP4056">
        <f>IF(ufc_fights_2[[#This Row],[winner]]="Red",ufc_fights_2[[#This Row],[r_fighter_id]],ufc_fights_2[[#This Row],[b_fighter_id]])</f>
        <v>2309</v>
      </c>
      <c r="AQ4056" t="str">
        <f>_xlfn.XLOOKUP(ufc_fights_2[[#This Row],[winnerID]],ufc_fighters[id],ufc_fighters[fighter_name],"xxx",0,1)</f>
        <v>Matheus Nicolau</v>
      </c>
    </row>
    <row r="4057" spans="1:43">
      <c r="A4057">
        <v>3045</v>
      </c>
      <c r="B4057">
        <v>2309</v>
      </c>
      <c r="C4057">
        <f>_xlfn.XLOOKUP(ufc_fights_2[[#This Row],[r_fighter_id]],ufc_fighters[id],ufc_fighters[year],"xxx",0,1)</f>
        <v>1991</v>
      </c>
      <c r="D4057">
        <f>_xlfn.XLOOKUP(ufc_fights_2[[#This Row],[b_fighter_id]],ufc_fighters[id],ufc_fighters[year],"Prázdné",0,1)</f>
        <v>1993</v>
      </c>
      <c r="E4057" s="10">
        <f>YEAR(ufc_fights_2[[#This Row],[date]])-ufc_fights_2[[#This Row],[r_year]]</f>
        <v>26</v>
      </c>
      <c r="F4057" s="10">
        <f>YEAR(ufc_fights_2[[#This Row],[date]])-ufc_fights_2[[#This Row],[b_year]]</f>
        <v>24</v>
      </c>
      <c r="G4057">
        <v>0</v>
      </c>
      <c r="H4057">
        <v>3</v>
      </c>
      <c r="I4057">
        <v>0.30819999999999997</v>
      </c>
      <c r="J4057">
        <v>0.50580000000000003</v>
      </c>
      <c r="K4057">
        <v>0.32519999999999999</v>
      </c>
      <c r="L4057">
        <v>0.54590000000000005</v>
      </c>
      <c r="M4057">
        <v>0</v>
      </c>
      <c r="N4057">
        <v>0.75</v>
      </c>
      <c r="O4057">
        <v>0</v>
      </c>
      <c r="P4057">
        <v>2</v>
      </c>
      <c r="Q4057">
        <v>0</v>
      </c>
      <c r="R4057">
        <v>0</v>
      </c>
      <c r="S4057" s="2">
        <v>1.1574074074074073E-5</v>
      </c>
      <c r="T4057" s="2">
        <v>2.9976851851851853E-3</v>
      </c>
      <c r="U4057">
        <v>0.1724</v>
      </c>
      <c r="V4057">
        <v>0.4123</v>
      </c>
      <c r="W4057">
        <v>0.63890000000000002</v>
      </c>
      <c r="X4057">
        <v>0.85709999999999997</v>
      </c>
      <c r="Y4057">
        <v>1</v>
      </c>
      <c r="Z4057">
        <v>0.30819999999999997</v>
      </c>
      <c r="AA4057">
        <v>0.48</v>
      </c>
      <c r="AB4057">
        <v>0</v>
      </c>
      <c r="AC4057">
        <v>0</v>
      </c>
      <c r="AD4057">
        <v>0</v>
      </c>
      <c r="AE4057">
        <v>0.68179999999999996</v>
      </c>
      <c r="AF4057" t="s">
        <v>3915</v>
      </c>
      <c r="AG4057" s="2">
        <v>3.472222222222222E-3</v>
      </c>
      <c r="AH4057" t="s">
        <v>3911</v>
      </c>
      <c r="AI4057">
        <v>3</v>
      </c>
      <c r="AJ4057" t="s">
        <v>3925</v>
      </c>
      <c r="AK4057" s="3">
        <v>43099</v>
      </c>
      <c r="AL4057" s="10">
        <f>YEAR(ufc_fights_2[[#This Row],[date]])</f>
        <v>2017</v>
      </c>
      <c r="AM4057" t="s">
        <v>4020</v>
      </c>
      <c r="AN4057">
        <v>1</v>
      </c>
      <c r="AO4057" t="s">
        <v>3918</v>
      </c>
      <c r="AP4057">
        <f>IF(ufc_fights_2[[#This Row],[winner]]="Red",ufc_fights_2[[#This Row],[r_fighter_id]],ufc_fights_2[[#This Row],[b_fighter_id]])</f>
        <v>2309</v>
      </c>
      <c r="AQ4057" t="str">
        <f>_xlfn.XLOOKUP(ufc_fights_2[[#This Row],[winnerID]],ufc_fighters[id],ufc_fighters[fighter_name],"xxx",0,1)</f>
        <v>Matheus Nicolau</v>
      </c>
    </row>
    <row r="4058" spans="1:43">
      <c r="A4058">
        <v>2182</v>
      </c>
      <c r="B4058">
        <v>2309</v>
      </c>
      <c r="C4058">
        <f>_xlfn.XLOOKUP(ufc_fights_2[[#This Row],[r_fighter_id]],ufc_fighters[id],ufc_fighters[year],"xxx",0,1)</f>
        <v>1984</v>
      </c>
      <c r="D4058">
        <f>_xlfn.XLOOKUP(ufc_fights_2[[#This Row],[b_fighter_id]],ufc_fighters[id],ufc_fighters[year],"Prázdné",0,1)</f>
        <v>1993</v>
      </c>
      <c r="E4058" s="10">
        <f>YEAR(ufc_fights_2[[#This Row],[date]])-ufc_fights_2[[#This Row],[r_year]]</f>
        <v>32</v>
      </c>
      <c r="F4058" s="10">
        <f>YEAR(ufc_fights_2[[#This Row],[date]])-ufc_fights_2[[#This Row],[b_year]]</f>
        <v>23</v>
      </c>
      <c r="G4058">
        <v>0</v>
      </c>
      <c r="H4058">
        <v>0</v>
      </c>
      <c r="I4058">
        <v>0.27429999999999999</v>
      </c>
      <c r="J4058">
        <v>0.4824</v>
      </c>
      <c r="K4058">
        <v>0.28699999999999998</v>
      </c>
      <c r="L4058">
        <v>0.54079999999999995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0</v>
      </c>
      <c r="T4058" s="2">
        <v>4.9768518518518521E-4</v>
      </c>
      <c r="U4058">
        <v>0.2</v>
      </c>
      <c r="V4058">
        <v>0.28260000000000002</v>
      </c>
      <c r="W4058">
        <v>0.33329999999999999</v>
      </c>
      <c r="X4058">
        <v>0.83330000000000004</v>
      </c>
      <c r="Y4058">
        <v>0.88890000000000002</v>
      </c>
      <c r="Z4058">
        <v>0.27429999999999999</v>
      </c>
      <c r="AA4058">
        <v>0.4824</v>
      </c>
      <c r="AB4058">
        <v>0</v>
      </c>
      <c r="AC4058">
        <v>0</v>
      </c>
      <c r="AD4058">
        <v>0</v>
      </c>
      <c r="AE4058">
        <v>0</v>
      </c>
      <c r="AF4058" t="s">
        <v>3922</v>
      </c>
      <c r="AG4058" s="2">
        <v>3.472222222222222E-3</v>
      </c>
      <c r="AH4058" t="s">
        <v>3911</v>
      </c>
      <c r="AI4058">
        <v>3</v>
      </c>
      <c r="AJ4058" t="s">
        <v>3912</v>
      </c>
      <c r="AK4058" s="3">
        <v>42559</v>
      </c>
      <c r="AL4058" s="10">
        <f>YEAR(ufc_fights_2[[#This Row],[date]])</f>
        <v>2016</v>
      </c>
      <c r="AM4058" t="s">
        <v>4020</v>
      </c>
      <c r="AN4058">
        <v>1</v>
      </c>
      <c r="AO4058" t="s">
        <v>3918</v>
      </c>
      <c r="AP4058">
        <f>IF(ufc_fights_2[[#This Row],[winner]]="Red",ufc_fights_2[[#This Row],[r_fighter_id]],ufc_fights_2[[#This Row],[b_fighter_id]])</f>
        <v>2309</v>
      </c>
      <c r="AQ4058" t="str">
        <f>_xlfn.XLOOKUP(ufc_fights_2[[#This Row],[winnerID]],ufc_fighters[id],ufc_fighters[fighter_name],"xxx",0,1)</f>
        <v>Matheus Nicolau</v>
      </c>
    </row>
    <row r="4059" spans="1:43">
      <c r="A4059">
        <v>1752</v>
      </c>
      <c r="B4059">
        <v>277</v>
      </c>
      <c r="C4059">
        <f>_xlfn.XLOOKUP(ufc_fights_2[[#This Row],[r_fighter_id]],ufc_fighters[id],ufc_fighters[year],"xxx",0,1)</f>
        <v>1988</v>
      </c>
      <c r="D4059">
        <f>_xlfn.XLOOKUP(ufc_fights_2[[#This Row],[b_fighter_id]],ufc_fighters[id],ufc_fighters[year],"Prázdné",0,1)</f>
        <v>1988</v>
      </c>
      <c r="E4059" s="10">
        <f>YEAR(ufc_fights_2[[#This Row],[date]])-ufc_fights_2[[#This Row],[r_year]]</f>
        <v>29</v>
      </c>
      <c r="F4059" s="10">
        <f>YEAR(ufc_fights_2[[#This Row],[date]])-ufc_fights_2[[#This Row],[b_year]]</f>
        <v>29</v>
      </c>
      <c r="G4059">
        <v>0</v>
      </c>
      <c r="H4059">
        <v>0</v>
      </c>
      <c r="I4059">
        <v>0.3226</v>
      </c>
      <c r="J4059">
        <v>0.44350000000000001</v>
      </c>
      <c r="K4059">
        <v>0.55359999999999998</v>
      </c>
      <c r="L4059">
        <v>0.56969999999999998</v>
      </c>
      <c r="M4059">
        <v>0</v>
      </c>
      <c r="N4059">
        <v>0.28570000000000001</v>
      </c>
      <c r="O4059">
        <v>0</v>
      </c>
      <c r="P4059">
        <v>0</v>
      </c>
      <c r="Q4059">
        <v>0</v>
      </c>
      <c r="R4059">
        <v>0</v>
      </c>
      <c r="S4059" s="2">
        <v>3.1250000000000001E-4</v>
      </c>
      <c r="T4059" s="2">
        <v>5.3356481481481484E-3</v>
      </c>
      <c r="U4059">
        <v>0.26919999999999999</v>
      </c>
      <c r="V4059">
        <v>0.40450000000000003</v>
      </c>
      <c r="W4059">
        <v>0.5</v>
      </c>
      <c r="X4059">
        <v>1</v>
      </c>
      <c r="Y4059">
        <v>0.71430000000000005</v>
      </c>
      <c r="Z4059">
        <v>0.25</v>
      </c>
      <c r="AA4059">
        <v>0.27589999999999998</v>
      </c>
      <c r="AB4059">
        <v>0</v>
      </c>
      <c r="AC4059">
        <v>0.57140000000000002</v>
      </c>
      <c r="AD4059">
        <v>1</v>
      </c>
      <c r="AE4059">
        <v>0.62</v>
      </c>
      <c r="AF4059" t="s">
        <v>3915</v>
      </c>
      <c r="AG4059" s="2">
        <v>3.472222222222222E-3</v>
      </c>
      <c r="AH4059" t="s">
        <v>3911</v>
      </c>
      <c r="AI4059">
        <v>3</v>
      </c>
      <c r="AJ4059" t="s">
        <v>3925</v>
      </c>
      <c r="AK4059" s="3">
        <v>42833</v>
      </c>
      <c r="AL4059" s="10">
        <f>YEAR(ufc_fights_2[[#This Row],[date]])</f>
        <v>2017</v>
      </c>
      <c r="AM4059" t="s">
        <v>4020</v>
      </c>
      <c r="AN4059">
        <v>147</v>
      </c>
      <c r="AO4059" t="s">
        <v>3918</v>
      </c>
      <c r="AP4059">
        <f>IF(ufc_fights_2[[#This Row],[winner]]="Red",ufc_fights_2[[#This Row],[r_fighter_id]],ufc_fights_2[[#This Row],[b_fighter_id]])</f>
        <v>277</v>
      </c>
      <c r="AQ4059" t="str">
        <f>_xlfn.XLOOKUP(ufc_fights_2[[#This Row],[winnerID]],ufc_fighters[id],ufc_fighters[fighter_name],"xxx",0,1)</f>
        <v>Bibulatov Magomed</v>
      </c>
    </row>
    <row r="4060" spans="1:43">
      <c r="A4060">
        <v>1381</v>
      </c>
      <c r="B4060">
        <v>2824</v>
      </c>
      <c r="C4060">
        <f>_xlfn.XLOOKUP(ufc_fights_2[[#This Row],[r_fighter_id]],ufc_fighters[id],ufc_fighters[year],"xxx",0,1)</f>
        <v>1988</v>
      </c>
      <c r="D4060">
        <f>_xlfn.XLOOKUP(ufc_fights_2[[#This Row],[b_fighter_id]],ufc_fighters[id],ufc_fighters[year],"Prázdné",0,1)</f>
        <v>1984</v>
      </c>
      <c r="E4060" s="10">
        <f>YEAR(ufc_fights_2[[#This Row],[date]])-ufc_fights_2[[#This Row],[r_year]]</f>
        <v>26</v>
      </c>
      <c r="F4060" s="10">
        <f>YEAR(ufc_fights_2[[#This Row],[date]])-ufc_fights_2[[#This Row],[b_year]]</f>
        <v>30</v>
      </c>
      <c r="G4060">
        <v>1</v>
      </c>
      <c r="H4060">
        <v>0</v>
      </c>
      <c r="I4060">
        <v>0.3448</v>
      </c>
      <c r="J4060">
        <v>0.2727</v>
      </c>
      <c r="K4060">
        <v>0.51280000000000003</v>
      </c>
      <c r="L4060">
        <v>0.2727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 s="2">
        <v>1.3078703703703703E-3</v>
      </c>
      <c r="T4060" s="2">
        <v>0</v>
      </c>
      <c r="U4060">
        <v>0.31819999999999998</v>
      </c>
      <c r="V4060">
        <v>0.25</v>
      </c>
      <c r="W4060">
        <v>0</v>
      </c>
      <c r="X4060">
        <v>0.6</v>
      </c>
      <c r="Y4060">
        <v>0</v>
      </c>
      <c r="Z4060">
        <v>0.33329999999999999</v>
      </c>
      <c r="AA4060">
        <v>0.2727</v>
      </c>
      <c r="AB4060">
        <v>0</v>
      </c>
      <c r="AC4060">
        <v>0</v>
      </c>
      <c r="AD4060">
        <v>0.42859999999999998</v>
      </c>
      <c r="AE4060">
        <v>0</v>
      </c>
      <c r="AF4060" t="s">
        <v>3933</v>
      </c>
      <c r="AG4060" s="2">
        <v>2.1527777777777778E-3</v>
      </c>
      <c r="AH4060" t="s">
        <v>3911</v>
      </c>
      <c r="AI4060">
        <v>3</v>
      </c>
      <c r="AJ4060" t="s">
        <v>4007</v>
      </c>
      <c r="AK4060" s="3">
        <v>41839</v>
      </c>
      <c r="AL4060" s="10">
        <f>YEAR(ufc_fights_2[[#This Row],[date]])</f>
        <v>2014</v>
      </c>
      <c r="AM4060" t="s">
        <v>4020</v>
      </c>
      <c r="AN4060">
        <v>100</v>
      </c>
      <c r="AO4060" t="s">
        <v>3913</v>
      </c>
      <c r="AP4060">
        <f>IF(ufc_fights_2[[#This Row],[winner]]="Red",ufc_fights_2[[#This Row],[r_fighter_id]],ufc_fights_2[[#This Row],[b_fighter_id]])</f>
        <v>1381</v>
      </c>
      <c r="AQ4060" t="str">
        <f>_xlfn.XLOOKUP(ufc_fights_2[[#This Row],[winnerID]],ufc_fighters[id],ufc_fighters[fighter_name],"xxx",0,1)</f>
        <v>Paddy Holohan</v>
      </c>
    </row>
    <row r="4061" spans="1:43">
      <c r="A4061">
        <v>1381</v>
      </c>
      <c r="B4061">
        <v>1412</v>
      </c>
      <c r="C4061">
        <f>_xlfn.XLOOKUP(ufc_fights_2[[#This Row],[r_fighter_id]],ufc_fighters[id],ufc_fighters[year],"xxx",0,1)</f>
        <v>1988</v>
      </c>
      <c r="D4061">
        <f>_xlfn.XLOOKUP(ufc_fights_2[[#This Row],[b_fighter_id]],ufc_fighters[id],ufc_fighters[year],"Prázdné",0,1)</f>
        <v>1983</v>
      </c>
      <c r="E4061" s="10">
        <f>YEAR(ufc_fights_2[[#This Row],[date]])-ufc_fights_2[[#This Row],[r_year]]</f>
        <v>27</v>
      </c>
      <c r="F4061" s="10">
        <f>YEAR(ufc_fights_2[[#This Row],[date]])-ufc_fights_2[[#This Row],[b_year]]</f>
        <v>32</v>
      </c>
      <c r="G4061">
        <v>0</v>
      </c>
      <c r="H4061">
        <v>0</v>
      </c>
      <c r="I4061">
        <v>0.56759999999999999</v>
      </c>
      <c r="J4061">
        <v>0.34379999999999999</v>
      </c>
      <c r="K4061">
        <v>0.69510000000000005</v>
      </c>
      <c r="L4061">
        <v>0.38240000000000002</v>
      </c>
      <c r="M4061">
        <v>0.75</v>
      </c>
      <c r="N4061">
        <v>0</v>
      </c>
      <c r="O4061">
        <v>2</v>
      </c>
      <c r="P4061">
        <v>0</v>
      </c>
      <c r="Q4061">
        <v>0</v>
      </c>
      <c r="R4061">
        <v>1</v>
      </c>
      <c r="S4061" s="2">
        <v>6.898148148148148E-3</v>
      </c>
      <c r="T4061" s="2">
        <v>1.7361111111111112E-4</v>
      </c>
      <c r="U4061">
        <v>0.5</v>
      </c>
      <c r="V4061">
        <v>0.22</v>
      </c>
      <c r="W4061">
        <v>0.57140000000000002</v>
      </c>
      <c r="X4061">
        <v>0.90910000000000002</v>
      </c>
      <c r="Y4061">
        <v>0.75</v>
      </c>
      <c r="Z4061">
        <v>0.46429999999999999</v>
      </c>
      <c r="AA4061">
        <v>0.33900000000000002</v>
      </c>
      <c r="AB4061">
        <v>1</v>
      </c>
      <c r="AC4061">
        <v>0</v>
      </c>
      <c r="AD4061">
        <v>0.88239999999999996</v>
      </c>
      <c r="AE4061">
        <v>0.4</v>
      </c>
      <c r="AF4061" t="s">
        <v>3915</v>
      </c>
      <c r="AG4061" s="2">
        <v>3.472222222222222E-3</v>
      </c>
      <c r="AH4061" t="s">
        <v>3911</v>
      </c>
      <c r="AI4061">
        <v>3</v>
      </c>
      <c r="AJ4061" t="s">
        <v>4000</v>
      </c>
      <c r="AK4061" s="3">
        <v>42022</v>
      </c>
      <c r="AL4061" s="10">
        <f>YEAR(ufc_fights_2[[#This Row],[date]])</f>
        <v>2015</v>
      </c>
      <c r="AM4061" t="s">
        <v>4020</v>
      </c>
      <c r="AN4061">
        <v>61</v>
      </c>
      <c r="AO4061" t="s">
        <v>3913</v>
      </c>
      <c r="AP4061">
        <f>IF(ufc_fights_2[[#This Row],[winner]]="Red",ufc_fights_2[[#This Row],[r_fighter_id]],ufc_fights_2[[#This Row],[b_fighter_id]])</f>
        <v>1381</v>
      </c>
      <c r="AQ4061" t="str">
        <f>_xlfn.XLOOKUP(ufc_fights_2[[#This Row],[winnerID]],ufc_fighters[id],ufc_fighters[fighter_name],"xxx",0,1)</f>
        <v>Paddy Holohan</v>
      </c>
    </row>
    <row r="4062" spans="1:43">
      <c r="A4062">
        <v>319</v>
      </c>
      <c r="B4062">
        <v>2913</v>
      </c>
      <c r="C4062">
        <f>_xlfn.XLOOKUP(ufc_fights_2[[#This Row],[r_fighter_id]],ufc_fighters[id],ufc_fighters[year],"xxx",0,1)</f>
        <v>1993</v>
      </c>
      <c r="D4062">
        <f>_xlfn.XLOOKUP(ufc_fights_2[[#This Row],[b_fighter_id]],ufc_fighters[id],ufc_fighters[year],"Prázdné",0,1)</f>
        <v>1992</v>
      </c>
      <c r="E4062" s="10">
        <f>YEAR(ufc_fights_2[[#This Row],[date]])-ufc_fights_2[[#This Row],[r_year]]</f>
        <v>23</v>
      </c>
      <c r="F4062" s="10">
        <f>YEAR(ufc_fights_2[[#This Row],[date]])-ufc_fights_2[[#This Row],[b_year]]</f>
        <v>24</v>
      </c>
      <c r="G4062">
        <v>0</v>
      </c>
      <c r="H4062">
        <v>0</v>
      </c>
      <c r="I4062">
        <v>0.45450000000000002</v>
      </c>
      <c r="J4062">
        <v>0.47499999999999998</v>
      </c>
      <c r="K4062">
        <v>0.64290000000000003</v>
      </c>
      <c r="L4062">
        <v>0.54730000000000001</v>
      </c>
      <c r="M4062">
        <v>0.125</v>
      </c>
      <c r="N4062">
        <v>0.66669999999999996</v>
      </c>
      <c r="O4062">
        <v>0</v>
      </c>
      <c r="P4062">
        <v>0</v>
      </c>
      <c r="Q4062">
        <v>0</v>
      </c>
      <c r="R4062">
        <v>0</v>
      </c>
      <c r="S4062" s="2">
        <v>7.291666666666667E-4</v>
      </c>
      <c r="T4062" s="2">
        <v>5.0231481481481481E-3</v>
      </c>
      <c r="U4062">
        <v>0.37140000000000001</v>
      </c>
      <c r="V4062">
        <v>0.3977</v>
      </c>
      <c r="W4062">
        <v>0.875</v>
      </c>
      <c r="X4062">
        <v>0</v>
      </c>
      <c r="Y4062">
        <v>1</v>
      </c>
      <c r="Z4062">
        <v>0.25</v>
      </c>
      <c r="AA4062">
        <v>0.32969999999999999</v>
      </c>
      <c r="AB4062">
        <v>0.75</v>
      </c>
      <c r="AC4062">
        <v>0.84619999999999995</v>
      </c>
      <c r="AD4062">
        <v>0.875</v>
      </c>
      <c r="AE4062">
        <v>1</v>
      </c>
      <c r="AF4062" t="s">
        <v>3915</v>
      </c>
      <c r="AG4062" s="2">
        <v>3.472222222222222E-3</v>
      </c>
      <c r="AH4062" t="s">
        <v>3911</v>
      </c>
      <c r="AI4062">
        <v>3</v>
      </c>
      <c r="AJ4062" t="s">
        <v>3914</v>
      </c>
      <c r="AK4062" s="3">
        <v>42406</v>
      </c>
      <c r="AL4062" s="10">
        <f>YEAR(ufc_fights_2[[#This Row],[date]])</f>
        <v>2016</v>
      </c>
      <c r="AM4062" t="s">
        <v>4020</v>
      </c>
      <c r="AN4062">
        <v>1</v>
      </c>
      <c r="AO4062" t="s">
        <v>3918</v>
      </c>
      <c r="AP4062">
        <f>IF(ufc_fights_2[[#This Row],[winner]]="Red",ufc_fights_2[[#This Row],[r_fighter_id]],ufc_fights_2[[#This Row],[b_fighter_id]])</f>
        <v>2913</v>
      </c>
      <c r="AQ4062" t="str">
        <f>_xlfn.XLOOKUP(ufc_fights_2[[#This Row],[winnerID]],ufc_fighters[id],ufc_fighters[fighter_name],"xxx",0,1)</f>
        <v>Justin Scoggins</v>
      </c>
    </row>
    <row r="4063" spans="1:43">
      <c r="A4063">
        <v>476</v>
      </c>
      <c r="B4063">
        <v>1978</v>
      </c>
      <c r="C4063">
        <f>_xlfn.XLOOKUP(ufc_fights_2[[#This Row],[r_fighter_id]],ufc_fighters[id],ufc_fighters[year],"xxx",0,1)</f>
        <v>1981</v>
      </c>
      <c r="D4063">
        <f>_xlfn.XLOOKUP(ufc_fights_2[[#This Row],[b_fighter_id]],ufc_fighters[id],ufc_fighters[year],"Prázdné",0,1)</f>
        <v>1985</v>
      </c>
      <c r="E4063" s="10">
        <f>YEAR(ufc_fights_2[[#This Row],[date]])-ufc_fights_2[[#This Row],[r_year]]</f>
        <v>33</v>
      </c>
      <c r="F4063" s="10">
        <f>YEAR(ufc_fights_2[[#This Row],[date]])-ufc_fights_2[[#This Row],[b_year]]</f>
        <v>29</v>
      </c>
      <c r="G4063">
        <v>0</v>
      </c>
      <c r="H4063">
        <v>0</v>
      </c>
      <c r="I4063">
        <v>0.35959999999999998</v>
      </c>
      <c r="J4063">
        <v>0.3</v>
      </c>
      <c r="K4063">
        <v>0.39350000000000002</v>
      </c>
      <c r="L4063">
        <v>0.3</v>
      </c>
      <c r="M4063">
        <v>0</v>
      </c>
      <c r="N4063">
        <v>0.35709999999999997</v>
      </c>
      <c r="O4063">
        <v>0</v>
      </c>
      <c r="P4063">
        <v>0</v>
      </c>
      <c r="Q4063">
        <v>0</v>
      </c>
      <c r="R4063">
        <v>0</v>
      </c>
      <c r="S4063" s="2">
        <v>0</v>
      </c>
      <c r="T4063" s="2">
        <v>5.2199074074074075E-3</v>
      </c>
      <c r="U4063">
        <v>0.3</v>
      </c>
      <c r="V4063">
        <v>0.21179999999999999</v>
      </c>
      <c r="W4063">
        <v>0.64290000000000003</v>
      </c>
      <c r="X4063">
        <v>0.8</v>
      </c>
      <c r="Y4063">
        <v>1</v>
      </c>
      <c r="Z4063">
        <v>0.32569999999999999</v>
      </c>
      <c r="AA4063">
        <v>0.3</v>
      </c>
      <c r="AB4063">
        <v>0.5</v>
      </c>
      <c r="AC4063">
        <v>0.31580000000000003</v>
      </c>
      <c r="AD4063">
        <v>0.75</v>
      </c>
      <c r="AE4063">
        <v>0</v>
      </c>
      <c r="AF4063" t="s">
        <v>3915</v>
      </c>
      <c r="AG4063" s="2">
        <v>3.472222222222222E-3</v>
      </c>
      <c r="AH4063" t="s">
        <v>3911</v>
      </c>
      <c r="AI4063">
        <v>3</v>
      </c>
      <c r="AJ4063" t="s">
        <v>3938</v>
      </c>
      <c r="AK4063" s="3">
        <v>41671</v>
      </c>
      <c r="AL4063" s="10">
        <f>YEAR(ufc_fights_2[[#This Row],[date]])</f>
        <v>2014</v>
      </c>
      <c r="AM4063" t="s">
        <v>4020</v>
      </c>
      <c r="AN4063">
        <v>9</v>
      </c>
      <c r="AO4063" t="s">
        <v>3913</v>
      </c>
      <c r="AP4063">
        <f>IF(ufc_fights_2[[#This Row],[winner]]="Red",ufc_fights_2[[#This Row],[r_fighter_id]],ufc_fights_2[[#This Row],[b_fighter_id]])</f>
        <v>476</v>
      </c>
      <c r="AQ4063" t="str">
        <f>_xlfn.XLOOKUP(ufc_fights_2[[#This Row],[winnerID]],ufc_fighters[id],ufc_fighters[fighter_name],"xxx",0,1)</f>
        <v>Chris Cariaso</v>
      </c>
    </row>
    <row r="4064" spans="1:43">
      <c r="A4064">
        <v>2858</v>
      </c>
      <c r="B4064">
        <v>476</v>
      </c>
      <c r="C4064">
        <f>_xlfn.XLOOKUP(ufc_fights_2[[#This Row],[r_fighter_id]],ufc_fighters[id],ufc_fighters[year],"xxx",0,1)</f>
        <v>1980</v>
      </c>
      <c r="D4064">
        <f>_xlfn.XLOOKUP(ufc_fights_2[[#This Row],[b_fighter_id]],ufc_fighters[id],ufc_fighters[year],"Prázdné",0,1)</f>
        <v>1981</v>
      </c>
      <c r="E4064" s="10">
        <f>YEAR(ufc_fights_2[[#This Row],[date]])-ufc_fights_2[[#This Row],[r_year]]</f>
        <v>33</v>
      </c>
      <c r="F4064" s="10">
        <f>YEAR(ufc_fights_2[[#This Row],[date]])-ufc_fights_2[[#This Row],[b_year]]</f>
        <v>32</v>
      </c>
      <c r="G4064">
        <v>0</v>
      </c>
      <c r="H4064">
        <v>0</v>
      </c>
      <c r="I4064">
        <v>0.3977</v>
      </c>
      <c r="J4064">
        <v>0.4355</v>
      </c>
      <c r="K4064">
        <v>0.45540000000000003</v>
      </c>
      <c r="L4064">
        <v>0.46210000000000001</v>
      </c>
      <c r="M4064">
        <v>0.5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1.6203703703703703E-3</v>
      </c>
      <c r="T4064" s="2">
        <v>4.9768518518518521E-4</v>
      </c>
      <c r="U4064">
        <v>0.31940000000000002</v>
      </c>
      <c r="V4064">
        <v>0.40379999999999999</v>
      </c>
      <c r="W4064">
        <v>0.83330000000000004</v>
      </c>
      <c r="X4064">
        <v>0.5</v>
      </c>
      <c r="Y4064">
        <v>1</v>
      </c>
      <c r="Z4064">
        <v>0.35</v>
      </c>
      <c r="AA4064">
        <v>0.37609999999999999</v>
      </c>
      <c r="AB4064">
        <v>0.83330000000000004</v>
      </c>
      <c r="AC4064">
        <v>1</v>
      </c>
      <c r="AD4064">
        <v>1</v>
      </c>
      <c r="AE4064">
        <v>0.71430000000000005</v>
      </c>
      <c r="AF4064" t="s">
        <v>3910</v>
      </c>
      <c r="AG4064" s="2">
        <v>3.1365740740740742E-3</v>
      </c>
      <c r="AH4064" t="s">
        <v>3911</v>
      </c>
      <c r="AI4064">
        <v>3</v>
      </c>
      <c r="AJ4064" t="s">
        <v>3938</v>
      </c>
      <c r="AK4064" s="3">
        <v>41556</v>
      </c>
      <c r="AL4064" s="10">
        <f>YEAR(ufc_fights_2[[#This Row],[date]])</f>
        <v>2013</v>
      </c>
      <c r="AM4064" t="s">
        <v>4020</v>
      </c>
      <c r="AN4064">
        <v>81</v>
      </c>
      <c r="AO4064" t="s">
        <v>3918</v>
      </c>
      <c r="AP4064">
        <f>IF(ufc_fights_2[[#This Row],[winner]]="Red",ufc_fights_2[[#This Row],[r_fighter_id]],ufc_fights_2[[#This Row],[b_fighter_id]])</f>
        <v>476</v>
      </c>
      <c r="AQ4064" t="str">
        <f>_xlfn.XLOOKUP(ufc_fights_2[[#This Row],[winnerID]],ufc_fighters[id],ufc_fighters[fighter_name],"xxx",0,1)</f>
        <v>Chris Cariaso</v>
      </c>
    </row>
    <row r="4065" spans="1:43">
      <c r="A4065">
        <v>476</v>
      </c>
      <c r="B4065">
        <v>946</v>
      </c>
      <c r="C4065">
        <f>_xlfn.XLOOKUP(ufc_fights_2[[#This Row],[r_fighter_id]],ufc_fighters[id],ufc_fighters[year],"xxx",0,1)</f>
        <v>1981</v>
      </c>
      <c r="D4065">
        <f>_xlfn.XLOOKUP(ufc_fights_2[[#This Row],[b_fighter_id]],ufc_fighters[id],ufc_fighters[year],"Prázdné",0,1)</f>
        <v>1988</v>
      </c>
      <c r="E4065" s="10">
        <f>YEAR(ufc_fights_2[[#This Row],[date]])-ufc_fights_2[[#This Row],[r_year]]</f>
        <v>31</v>
      </c>
      <c r="F4065" s="10">
        <f>YEAR(ufc_fights_2[[#This Row],[date]])-ufc_fights_2[[#This Row],[b_year]]</f>
        <v>24</v>
      </c>
      <c r="G4065">
        <v>0</v>
      </c>
      <c r="H4065">
        <v>0</v>
      </c>
      <c r="I4065">
        <v>0.67310000000000003</v>
      </c>
      <c r="J4065">
        <v>0.30769999999999997</v>
      </c>
      <c r="K4065">
        <v>0.76</v>
      </c>
      <c r="L4065">
        <v>0.41770000000000002</v>
      </c>
      <c r="M4065">
        <v>0.5</v>
      </c>
      <c r="N4065">
        <v>0.125</v>
      </c>
      <c r="O4065">
        <v>0</v>
      </c>
      <c r="P4065">
        <v>0</v>
      </c>
      <c r="Q4065">
        <v>0</v>
      </c>
      <c r="R4065">
        <v>0</v>
      </c>
      <c r="S4065" s="2">
        <v>2.9861111111111113E-3</v>
      </c>
      <c r="T4065" s="2">
        <v>2.673611111111111E-3</v>
      </c>
      <c r="U4065">
        <v>0.58540000000000003</v>
      </c>
      <c r="V4065">
        <v>0.21429999999999999</v>
      </c>
      <c r="W4065">
        <v>1</v>
      </c>
      <c r="X4065">
        <v>1</v>
      </c>
      <c r="Y4065">
        <v>1</v>
      </c>
      <c r="Z4065">
        <v>0.52310000000000001</v>
      </c>
      <c r="AA4065">
        <v>0.2586</v>
      </c>
      <c r="AB4065">
        <v>0.86960000000000004</v>
      </c>
      <c r="AC4065">
        <v>0.71430000000000005</v>
      </c>
      <c r="AD4065">
        <v>1</v>
      </c>
      <c r="AE4065">
        <v>0</v>
      </c>
      <c r="AF4065" t="s">
        <v>3915</v>
      </c>
      <c r="AG4065" s="2">
        <v>3.472222222222222E-3</v>
      </c>
      <c r="AH4065" t="s">
        <v>3911</v>
      </c>
      <c r="AI4065">
        <v>3</v>
      </c>
      <c r="AJ4065" t="s">
        <v>4048</v>
      </c>
      <c r="AK4065" s="3">
        <v>41101</v>
      </c>
      <c r="AL4065" s="10">
        <f>YEAR(ufc_fights_2[[#This Row],[date]])</f>
        <v>2012</v>
      </c>
      <c r="AM4065" t="s">
        <v>4020</v>
      </c>
      <c r="AN4065">
        <v>83</v>
      </c>
      <c r="AO4065" t="s">
        <v>3913</v>
      </c>
      <c r="AP4065">
        <f>IF(ufc_fights_2[[#This Row],[winner]]="Red",ufc_fights_2[[#This Row],[r_fighter_id]],ufc_fights_2[[#This Row],[b_fighter_id]])</f>
        <v>476</v>
      </c>
      <c r="AQ4065" t="str">
        <f>_xlfn.XLOOKUP(ufc_fights_2[[#This Row],[winnerID]],ufc_fighters[id],ufc_fighters[fighter_name],"xxx",0,1)</f>
        <v>Chris Cariaso</v>
      </c>
    </row>
    <row r="4066" spans="1:43">
      <c r="A4066">
        <v>1453</v>
      </c>
      <c r="B4066">
        <v>1513</v>
      </c>
      <c r="C4066">
        <f>_xlfn.XLOOKUP(ufc_fights_2[[#This Row],[r_fighter_id]],ufc_fighters[id],ufc_fighters[year],"xxx",0,1)</f>
        <v>1997</v>
      </c>
      <c r="D4066">
        <f>_xlfn.XLOOKUP(ufc_fights_2[[#This Row],[b_fighter_id]],ufc_fighters[id],ufc_fighters[year],"Prázdné",0,1)</f>
        <v>1996</v>
      </c>
      <c r="E4066" s="10">
        <f>YEAR(ufc_fights_2[[#This Row],[date]])-ufc_fights_2[[#This Row],[r_year]]</f>
        <v>20</v>
      </c>
      <c r="F4066" s="10">
        <f>YEAR(ufc_fights_2[[#This Row],[date]])-ufc_fights_2[[#This Row],[b_year]]</f>
        <v>21</v>
      </c>
      <c r="G4066">
        <v>0</v>
      </c>
      <c r="H4066">
        <v>0</v>
      </c>
      <c r="I4066">
        <v>0.53449999999999998</v>
      </c>
      <c r="J4066">
        <v>0.40539999999999998</v>
      </c>
      <c r="K4066">
        <v>0.6623</v>
      </c>
      <c r="L4066">
        <v>0.51959999999999995</v>
      </c>
      <c r="M4066">
        <v>0</v>
      </c>
      <c r="N4066">
        <v>0.5</v>
      </c>
      <c r="O4066">
        <v>5</v>
      </c>
      <c r="P4066">
        <v>0</v>
      </c>
      <c r="Q4066">
        <v>1</v>
      </c>
      <c r="R4066">
        <v>1</v>
      </c>
      <c r="S4066" s="2">
        <v>5.9722222222222225E-3</v>
      </c>
      <c r="T4066" s="2">
        <v>8.9120370370370373E-4</v>
      </c>
      <c r="U4066">
        <v>0.49469999999999997</v>
      </c>
      <c r="V4066">
        <v>0.35849999999999999</v>
      </c>
      <c r="W4066">
        <v>0.66669999999999996</v>
      </c>
      <c r="X4066">
        <v>0.72219999999999995</v>
      </c>
      <c r="Y4066">
        <v>0.55559999999999998</v>
      </c>
      <c r="Z4066">
        <v>0.4667</v>
      </c>
      <c r="AA4066">
        <v>0.35589999999999999</v>
      </c>
      <c r="AB4066">
        <v>0.875</v>
      </c>
      <c r="AC4066">
        <v>0.7</v>
      </c>
      <c r="AD4066">
        <v>0.60609999999999997</v>
      </c>
      <c r="AE4066">
        <v>0.4</v>
      </c>
      <c r="AF4066" t="s">
        <v>3915</v>
      </c>
      <c r="AG4066" s="2">
        <v>3.472222222222222E-3</v>
      </c>
      <c r="AH4066" t="s">
        <v>3911</v>
      </c>
      <c r="AI4066">
        <v>3</v>
      </c>
      <c r="AJ4066" t="s">
        <v>4004</v>
      </c>
      <c r="AK4066" s="3">
        <v>42903</v>
      </c>
      <c r="AL4066" s="10">
        <f>YEAR(ufc_fights_2[[#This Row],[date]])</f>
        <v>2017</v>
      </c>
      <c r="AM4066" t="s">
        <v>4020</v>
      </c>
      <c r="AN4066">
        <v>57</v>
      </c>
      <c r="AO4066" t="s">
        <v>3913</v>
      </c>
      <c r="AP4066">
        <f>IF(ufc_fights_2[[#This Row],[winner]]="Red",ufc_fights_2[[#This Row],[r_fighter_id]],ufc_fights_2[[#This Row],[b_fighter_id]])</f>
        <v>1453</v>
      </c>
      <c r="AQ4066" t="str">
        <f>_xlfn.XLOOKUP(ufc_fights_2[[#This Row],[winnerID]],ufc_fighters[id],ufc_fighters[fighter_name],"xxx",0,1)</f>
        <v>Naoki Inoue</v>
      </c>
    </row>
    <row r="4067" spans="1:43">
      <c r="A4067">
        <v>2841</v>
      </c>
      <c r="B4067">
        <v>2904</v>
      </c>
      <c r="C4067">
        <f>_xlfn.XLOOKUP(ufc_fights_2[[#This Row],[r_fighter_id]],ufc_fighters[id],ufc_fighters[year],"xxx",0,1)</f>
        <v>1986</v>
      </c>
      <c r="D4067">
        <f>_xlfn.XLOOKUP(ufc_fights_2[[#This Row],[b_fighter_id]],ufc_fighters[id],ufc_fighters[year],"Prázdné",0,1)</f>
        <v>1990</v>
      </c>
      <c r="E4067" s="10">
        <f>YEAR(ufc_fights_2[[#This Row],[date]])-ufc_fights_2[[#This Row],[r_year]]</f>
        <v>31</v>
      </c>
      <c r="F4067" s="10">
        <f>YEAR(ufc_fights_2[[#This Row],[date]])-ufc_fights_2[[#This Row],[b_year]]</f>
        <v>27</v>
      </c>
      <c r="G4067">
        <v>0</v>
      </c>
      <c r="H4067">
        <v>0</v>
      </c>
      <c r="I4067">
        <v>0.64</v>
      </c>
      <c r="J4067">
        <v>0.4</v>
      </c>
      <c r="K4067">
        <v>0.7429</v>
      </c>
      <c r="L4067">
        <v>0.51919999999999999</v>
      </c>
      <c r="M4067">
        <v>0.375</v>
      </c>
      <c r="N4067">
        <v>1</v>
      </c>
      <c r="O4067">
        <v>0</v>
      </c>
      <c r="P4067">
        <v>1</v>
      </c>
      <c r="Q4067">
        <v>0</v>
      </c>
      <c r="R4067">
        <v>0</v>
      </c>
      <c r="S4067" s="2">
        <v>6.7129629629629625E-4</v>
      </c>
      <c r="T4067" s="2">
        <v>6.9444444444444444E-5</v>
      </c>
      <c r="U4067">
        <v>0.59460000000000002</v>
      </c>
      <c r="V4067">
        <v>0.27589999999999998</v>
      </c>
      <c r="W4067">
        <v>0.85709999999999997</v>
      </c>
      <c r="X4067">
        <v>0.66669999999999996</v>
      </c>
      <c r="Y4067">
        <v>0.8</v>
      </c>
      <c r="Z4067">
        <v>0.3846</v>
      </c>
      <c r="AA4067">
        <v>0.25</v>
      </c>
      <c r="AB4067">
        <v>0.68</v>
      </c>
      <c r="AC4067">
        <v>0.66669999999999996</v>
      </c>
      <c r="AD4067">
        <v>0.83330000000000004</v>
      </c>
      <c r="AE4067">
        <v>0</v>
      </c>
      <c r="AF4067" t="s">
        <v>3910</v>
      </c>
      <c r="AG4067" s="2">
        <v>3.0555555555555557E-3</v>
      </c>
      <c r="AH4067" t="s">
        <v>3911</v>
      </c>
      <c r="AI4067">
        <v>3</v>
      </c>
      <c r="AJ4067" t="s">
        <v>4023</v>
      </c>
      <c r="AK4067" s="3">
        <v>42847</v>
      </c>
      <c r="AL4067" s="10">
        <f>YEAR(ufc_fights_2[[#This Row],[date]])</f>
        <v>2017</v>
      </c>
      <c r="AM4067" t="s">
        <v>4020</v>
      </c>
      <c r="AN4067">
        <v>71</v>
      </c>
      <c r="AO4067" t="s">
        <v>3913</v>
      </c>
      <c r="AP4067">
        <f>IF(ufc_fights_2[[#This Row],[winner]]="Red",ufc_fights_2[[#This Row],[r_fighter_id]],ufc_fights_2[[#This Row],[b_fighter_id]])</f>
        <v>2841</v>
      </c>
      <c r="AQ4067" t="str">
        <f>_xlfn.XLOOKUP(ufc_fights_2[[#This Row],[winnerID]],ufc_fighters[id],ufc_fighters[fighter_name],"xxx",0,1)</f>
        <v>Hector Sandoval</v>
      </c>
    </row>
    <row r="4068" spans="1:43">
      <c r="A4068">
        <v>2841</v>
      </c>
      <c r="B4068">
        <v>2937</v>
      </c>
      <c r="C4068">
        <f>_xlfn.XLOOKUP(ufc_fights_2[[#This Row],[r_fighter_id]],ufc_fighters[id],ufc_fighters[year],"xxx",0,1)</f>
        <v>1986</v>
      </c>
      <c r="D4068">
        <f>_xlfn.XLOOKUP(ufc_fights_2[[#This Row],[b_fighter_id]],ufc_fighters[id],ufc_fighters[year],"Prázdné",0,1)</f>
        <v>1979</v>
      </c>
      <c r="E4068" s="10">
        <f>YEAR(ufc_fights_2[[#This Row],[date]])-ufc_fights_2[[#This Row],[r_year]]</f>
        <v>30</v>
      </c>
      <c r="F4068" s="10">
        <f>YEAR(ufc_fights_2[[#This Row],[date]])-ufc_fights_2[[#This Row],[b_year]]</f>
        <v>37</v>
      </c>
      <c r="G4068">
        <v>0</v>
      </c>
      <c r="H4068">
        <v>0</v>
      </c>
      <c r="I4068">
        <v>0.49249999999999999</v>
      </c>
      <c r="J4068">
        <v>0.25290000000000001</v>
      </c>
      <c r="K4068">
        <v>0.55259999999999998</v>
      </c>
      <c r="L4068">
        <v>0.25290000000000001</v>
      </c>
      <c r="M4068">
        <v>0.16669999999999999</v>
      </c>
      <c r="N4068">
        <v>0</v>
      </c>
      <c r="O4068">
        <v>2</v>
      </c>
      <c r="P4068">
        <v>0</v>
      </c>
      <c r="Q4068">
        <v>0</v>
      </c>
      <c r="R4068">
        <v>0</v>
      </c>
      <c r="S4068" s="2">
        <v>1.8518518518518519E-3</v>
      </c>
      <c r="T4068" s="2">
        <v>9.2592592592592588E-5</v>
      </c>
      <c r="U4068">
        <v>0.31819999999999998</v>
      </c>
      <c r="V4068">
        <v>8.0600000000000005E-2</v>
      </c>
      <c r="W4068">
        <v>0.78949999999999998</v>
      </c>
      <c r="X4068">
        <v>1</v>
      </c>
      <c r="Y4068">
        <v>0.8</v>
      </c>
      <c r="Z4068">
        <v>0.46510000000000001</v>
      </c>
      <c r="AA4068">
        <v>0.2278</v>
      </c>
      <c r="AB4068">
        <v>0.56520000000000004</v>
      </c>
      <c r="AC4068">
        <v>0.5</v>
      </c>
      <c r="AD4068">
        <v>0</v>
      </c>
      <c r="AE4068">
        <v>0</v>
      </c>
      <c r="AF4068" t="s">
        <v>3915</v>
      </c>
      <c r="AG4068" s="2">
        <v>3.472222222222222E-3</v>
      </c>
      <c r="AH4068" t="s">
        <v>3911</v>
      </c>
      <c r="AI4068">
        <v>3</v>
      </c>
      <c r="AJ4068" t="s">
        <v>3932</v>
      </c>
      <c r="AK4068" s="3">
        <v>42721</v>
      </c>
      <c r="AL4068" s="10">
        <f>YEAR(ufc_fights_2[[#This Row],[date]])</f>
        <v>2016</v>
      </c>
      <c r="AM4068" t="s">
        <v>4020</v>
      </c>
      <c r="AN4068">
        <v>56</v>
      </c>
      <c r="AO4068" t="s">
        <v>3913</v>
      </c>
      <c r="AP4068">
        <f>IF(ufc_fights_2[[#This Row],[winner]]="Red",ufc_fights_2[[#This Row],[r_fighter_id]],ufc_fights_2[[#This Row],[b_fighter_id]])</f>
        <v>2841</v>
      </c>
      <c r="AQ4068" t="str">
        <f>_xlfn.XLOOKUP(ufc_fights_2[[#This Row],[winnerID]],ufc_fighters[id],ufc_fighters[fighter_name],"xxx",0,1)</f>
        <v>Hector Sandoval</v>
      </c>
    </row>
    <row r="4069" spans="1:43">
      <c r="A4069">
        <v>3325</v>
      </c>
      <c r="B4069">
        <v>2415</v>
      </c>
      <c r="C4069">
        <f>_xlfn.XLOOKUP(ufc_fights_2[[#This Row],[r_fighter_id]],ufc_fighters[id],ufc_fighters[year],"xxx",0,1)</f>
        <v>1979</v>
      </c>
      <c r="D4069">
        <f>_xlfn.XLOOKUP(ufc_fights_2[[#This Row],[b_fighter_id]],ufc_fighters[id],ufc_fighters[year],"Prázdné",0,1)</f>
        <v>1986</v>
      </c>
      <c r="E4069" s="10">
        <f>YEAR(ufc_fights_2[[#This Row],[date]])-ufc_fights_2[[#This Row],[r_year]]</f>
        <v>34</v>
      </c>
      <c r="F4069" s="10">
        <f>YEAR(ufc_fights_2[[#This Row],[date]])-ufc_fights_2[[#This Row],[b_year]]</f>
        <v>27</v>
      </c>
      <c r="G4069">
        <v>0</v>
      </c>
      <c r="H4069">
        <v>0</v>
      </c>
      <c r="I4069">
        <v>0.46479999999999999</v>
      </c>
      <c r="J4069">
        <v>0.23280000000000001</v>
      </c>
      <c r="K4069">
        <v>0.54349999999999998</v>
      </c>
      <c r="L4069">
        <v>0.31209999999999999</v>
      </c>
      <c r="M4069">
        <v>0.2</v>
      </c>
      <c r="N4069">
        <v>1</v>
      </c>
      <c r="O4069">
        <v>0</v>
      </c>
      <c r="P4069">
        <v>0</v>
      </c>
      <c r="Q4069">
        <v>0</v>
      </c>
      <c r="R4069">
        <v>0</v>
      </c>
      <c r="S4069" s="2">
        <v>8.3333333333333339E-4</v>
      </c>
      <c r="T4069" s="2">
        <v>4.4212962962962964E-3</v>
      </c>
      <c r="U4069">
        <v>0.34689999999999999</v>
      </c>
      <c r="V4069">
        <v>0.1522</v>
      </c>
      <c r="W4069">
        <v>0.61539999999999995</v>
      </c>
      <c r="X4069">
        <v>0.88890000000000002</v>
      </c>
      <c r="Y4069">
        <v>0.88890000000000002</v>
      </c>
      <c r="Z4069">
        <v>0.39679999999999999</v>
      </c>
      <c r="AA4069">
        <v>0.2268</v>
      </c>
      <c r="AB4069">
        <v>1</v>
      </c>
      <c r="AC4069">
        <v>0.66669999999999996</v>
      </c>
      <c r="AD4069">
        <v>1</v>
      </c>
      <c r="AE4069">
        <v>0.1875</v>
      </c>
      <c r="AF4069" t="s">
        <v>3922</v>
      </c>
      <c r="AG4069" s="2">
        <v>3.472222222222222E-3</v>
      </c>
      <c r="AH4069" t="s">
        <v>3911</v>
      </c>
      <c r="AI4069">
        <v>3</v>
      </c>
      <c r="AJ4069" t="s">
        <v>3932</v>
      </c>
      <c r="AK4069" s="3">
        <v>41622</v>
      </c>
      <c r="AL4069" s="10">
        <f>YEAR(ufc_fights_2[[#This Row],[date]])</f>
        <v>2013</v>
      </c>
      <c r="AM4069" t="s">
        <v>4020</v>
      </c>
      <c r="AN4069">
        <v>56</v>
      </c>
      <c r="AO4069" t="s">
        <v>3918</v>
      </c>
      <c r="AP4069">
        <f>IF(ufc_fights_2[[#This Row],[winner]]="Red",ufc_fights_2[[#This Row],[r_fighter_id]],ufc_fights_2[[#This Row],[b_fighter_id]])</f>
        <v>2415</v>
      </c>
      <c r="AQ4069" t="str">
        <f>_xlfn.XLOOKUP(ufc_fights_2[[#This Row],[winnerID]],ufc_fighters[id],ufc_fighters[fighter_name],"xxx",0,1)</f>
        <v>Alptekin Ozkilic</v>
      </c>
    </row>
    <row r="4070" spans="1:43">
      <c r="A4070">
        <v>2440</v>
      </c>
      <c r="B4070">
        <v>1595</v>
      </c>
      <c r="C4070">
        <f>_xlfn.XLOOKUP(ufc_fights_2[[#This Row],[r_fighter_id]],ufc_fighters[id],ufc_fighters[year],"xxx",0,1)</f>
        <v>1990</v>
      </c>
      <c r="D4070">
        <f>_xlfn.XLOOKUP(ufc_fights_2[[#This Row],[b_fighter_id]],ufc_fighters[id],ufc_fighters[year],"Prázdné",0,1)</f>
        <v>1993</v>
      </c>
      <c r="E4070" s="10">
        <f>YEAR(ufc_fights_2[[#This Row],[date]])-ufc_fights_2[[#This Row],[r_year]]</f>
        <v>31</v>
      </c>
      <c r="F4070" s="10">
        <f>YEAR(ufc_fights_2[[#This Row],[date]])-ufc_fights_2[[#This Row],[b_year]]</f>
        <v>28</v>
      </c>
      <c r="G4070">
        <v>0</v>
      </c>
      <c r="H4070">
        <v>0</v>
      </c>
      <c r="I4070">
        <v>0.49659999999999999</v>
      </c>
      <c r="J4070">
        <v>0.53849999999999998</v>
      </c>
      <c r="K4070">
        <v>0.50660000000000005</v>
      </c>
      <c r="L4070">
        <v>0.54259999999999997</v>
      </c>
      <c r="M4070">
        <v>0</v>
      </c>
      <c r="N4070">
        <v>0.28570000000000001</v>
      </c>
      <c r="O4070">
        <v>0</v>
      </c>
      <c r="P4070">
        <v>0</v>
      </c>
      <c r="Q4070">
        <v>0</v>
      </c>
      <c r="R4070">
        <v>0</v>
      </c>
      <c r="S4070" s="2">
        <v>2.7777777777777778E-4</v>
      </c>
      <c r="T4070" s="2">
        <v>2.8935185185185184E-4</v>
      </c>
      <c r="U4070">
        <v>0.32529999999999998</v>
      </c>
      <c r="V4070">
        <v>0.47370000000000001</v>
      </c>
      <c r="W4070">
        <v>0.68420000000000003</v>
      </c>
      <c r="X4070">
        <v>0.75</v>
      </c>
      <c r="Y4070">
        <v>0.71430000000000005</v>
      </c>
      <c r="Z4070">
        <v>0.49320000000000003</v>
      </c>
      <c r="AA4070">
        <v>0.53849999999999998</v>
      </c>
      <c r="AB4070">
        <v>1</v>
      </c>
      <c r="AC4070">
        <v>0</v>
      </c>
      <c r="AD4070">
        <v>0.5</v>
      </c>
      <c r="AE4070">
        <v>0</v>
      </c>
      <c r="AF4070" t="s">
        <v>3915</v>
      </c>
      <c r="AG4070" s="2">
        <v>3.472222222222222E-3</v>
      </c>
      <c r="AH4070" t="s">
        <v>3911</v>
      </c>
      <c r="AI4070">
        <v>3</v>
      </c>
      <c r="AJ4070" t="s">
        <v>3938</v>
      </c>
      <c r="AK4070" s="3">
        <v>44233</v>
      </c>
      <c r="AL4070" s="10">
        <f>YEAR(ufc_fights_2[[#This Row],[date]])</f>
        <v>2021</v>
      </c>
      <c r="AM4070" t="s">
        <v>4020</v>
      </c>
      <c r="AN4070">
        <v>1</v>
      </c>
      <c r="AO4070" t="s">
        <v>3913</v>
      </c>
      <c r="AP4070">
        <f>IF(ufc_fights_2[[#This Row],[winner]]="Red",ufc_fights_2[[#This Row],[r_fighter_id]],ufc_fights_2[[#This Row],[b_fighter_id]])</f>
        <v>2440</v>
      </c>
      <c r="AQ4070" t="str">
        <f>_xlfn.XLOOKUP(ufc_fights_2[[#This Row],[winnerID]],ufc_fighters[id],ufc_fighters[fighter_name],"xxx",0,1)</f>
        <v>Alexandre Pantoja</v>
      </c>
    </row>
    <row r="4071" spans="1:43">
      <c r="A4071">
        <v>2650</v>
      </c>
      <c r="B4071">
        <v>2440</v>
      </c>
      <c r="C4071">
        <f>_xlfn.XLOOKUP(ufc_fights_2[[#This Row],[r_fighter_id]],ufc_fighters[id],ufc_fighters[year],"xxx",0,1)</f>
        <v>1985</v>
      </c>
      <c r="D4071">
        <f>_xlfn.XLOOKUP(ufc_fights_2[[#This Row],[b_fighter_id]],ufc_fighters[id],ufc_fighters[year],"Prázdné",0,1)</f>
        <v>1990</v>
      </c>
      <c r="E4071" s="10">
        <f>YEAR(ufc_fights_2[[#This Row],[date]])-ufc_fights_2[[#This Row],[r_year]]</f>
        <v>34</v>
      </c>
      <c r="F4071" s="10">
        <f>YEAR(ufc_fights_2[[#This Row],[date]])-ufc_fights_2[[#This Row],[b_year]]</f>
        <v>29</v>
      </c>
      <c r="G4071">
        <v>0</v>
      </c>
      <c r="H4071">
        <v>1</v>
      </c>
      <c r="I4071">
        <v>0.16669999999999999</v>
      </c>
      <c r="J4071">
        <v>0.69699999999999995</v>
      </c>
      <c r="K4071">
        <v>0.28570000000000001</v>
      </c>
      <c r="L4071">
        <v>0.72219999999999995</v>
      </c>
      <c r="M4071">
        <v>0.25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5.3240740740740744E-4</v>
      </c>
      <c r="T4071" s="2">
        <v>1.6203703703703703E-4</v>
      </c>
      <c r="U4071">
        <v>0</v>
      </c>
      <c r="V4071">
        <v>0.67859999999999998</v>
      </c>
      <c r="W4071">
        <v>0</v>
      </c>
      <c r="X4071">
        <v>1</v>
      </c>
      <c r="Y4071">
        <v>0</v>
      </c>
      <c r="Z4071">
        <v>0.16669999999999999</v>
      </c>
      <c r="AA4071">
        <v>0.58330000000000004</v>
      </c>
      <c r="AB4071">
        <v>0</v>
      </c>
      <c r="AC4071">
        <v>0</v>
      </c>
      <c r="AD4071">
        <v>0</v>
      </c>
      <c r="AE4071">
        <v>0.76190000000000002</v>
      </c>
      <c r="AF4071" t="s">
        <v>3910</v>
      </c>
      <c r="AG4071" s="2">
        <v>2.0601851851851853E-3</v>
      </c>
      <c r="AH4071" t="s">
        <v>3911</v>
      </c>
      <c r="AI4071">
        <v>3</v>
      </c>
      <c r="AJ4071" t="s">
        <v>3924</v>
      </c>
      <c r="AK4071" s="3">
        <v>43568</v>
      </c>
      <c r="AL4071" s="10">
        <f>YEAR(ufc_fights_2[[#This Row],[date]])</f>
        <v>2019</v>
      </c>
      <c r="AM4071" t="s">
        <v>4020</v>
      </c>
      <c r="AN4071">
        <v>45</v>
      </c>
      <c r="AO4071" t="s">
        <v>3918</v>
      </c>
      <c r="AP4071">
        <f>IF(ufc_fights_2[[#This Row],[winner]]="Red",ufc_fights_2[[#This Row],[r_fighter_id]],ufc_fights_2[[#This Row],[b_fighter_id]])</f>
        <v>2440</v>
      </c>
      <c r="AQ4071" t="str">
        <f>_xlfn.XLOOKUP(ufc_fights_2[[#This Row],[winnerID]],ufc_fighters[id],ufc_fighters[fighter_name],"xxx",0,1)</f>
        <v>Alexandre Pantoja</v>
      </c>
    </row>
    <row r="4072" spans="1:43">
      <c r="A4072">
        <v>2440</v>
      </c>
      <c r="B4072">
        <v>2876</v>
      </c>
      <c r="C4072">
        <f>_xlfn.XLOOKUP(ufc_fights_2[[#This Row],[r_fighter_id]],ufc_fighters[id],ufc_fighters[year],"xxx",0,1)</f>
        <v>1990</v>
      </c>
      <c r="D4072">
        <f>_xlfn.XLOOKUP(ufc_fights_2[[#This Row],[b_fighter_id]],ufc_fighters[id],ufc_fighters[year],"Prázdné",0,1)</f>
        <v>1989</v>
      </c>
      <c r="E4072" s="10">
        <f>YEAR(ufc_fights_2[[#This Row],[date]])-ufc_fights_2[[#This Row],[r_year]]</f>
        <v>28</v>
      </c>
      <c r="F4072" s="10">
        <f>YEAR(ufc_fights_2[[#This Row],[date]])-ufc_fights_2[[#This Row],[b_year]]</f>
        <v>29</v>
      </c>
      <c r="G4072">
        <v>0</v>
      </c>
      <c r="H4072">
        <v>0</v>
      </c>
      <c r="I4072">
        <v>0.57140000000000002</v>
      </c>
      <c r="J4072">
        <v>0.63639999999999997</v>
      </c>
      <c r="K4072">
        <v>0.7</v>
      </c>
      <c r="L4072">
        <v>0.66669999999999996</v>
      </c>
      <c r="M4072">
        <v>0</v>
      </c>
      <c r="N4072">
        <v>0</v>
      </c>
      <c r="O4072">
        <v>2</v>
      </c>
      <c r="P4072">
        <v>0</v>
      </c>
      <c r="Q4072">
        <v>1</v>
      </c>
      <c r="R4072">
        <v>0</v>
      </c>
      <c r="S4072" s="2">
        <v>4.3981481481481481E-4</v>
      </c>
      <c r="T4072" s="2">
        <v>9.7222222222222219E-4</v>
      </c>
      <c r="U4072">
        <v>0.6</v>
      </c>
      <c r="V4072">
        <v>0.6</v>
      </c>
      <c r="W4072">
        <v>1</v>
      </c>
      <c r="X4072">
        <v>0</v>
      </c>
      <c r="Y4072">
        <v>0</v>
      </c>
      <c r="Z4072">
        <v>0.57140000000000002</v>
      </c>
      <c r="AA4072">
        <v>0.5</v>
      </c>
      <c r="AB4072">
        <v>0</v>
      </c>
      <c r="AC4072">
        <v>0</v>
      </c>
      <c r="AD4072">
        <v>0</v>
      </c>
      <c r="AE4072">
        <v>0.8</v>
      </c>
      <c r="AF4072" t="s">
        <v>3933</v>
      </c>
      <c r="AG4072" s="2">
        <v>1.5972222222222223E-3</v>
      </c>
      <c r="AH4072" t="s">
        <v>3911</v>
      </c>
      <c r="AI4072">
        <v>3</v>
      </c>
      <c r="AJ4072" t="s">
        <v>3914</v>
      </c>
      <c r="AK4072" s="3">
        <v>43421</v>
      </c>
      <c r="AL4072" s="10">
        <f>YEAR(ufc_fights_2[[#This Row],[date]])</f>
        <v>2018</v>
      </c>
      <c r="AM4072" t="s">
        <v>4020</v>
      </c>
      <c r="AN4072">
        <v>58</v>
      </c>
      <c r="AO4072" t="s">
        <v>3913</v>
      </c>
      <c r="AP4072">
        <f>IF(ufc_fights_2[[#This Row],[winner]]="Red",ufc_fights_2[[#This Row],[r_fighter_id]],ufc_fights_2[[#This Row],[b_fighter_id]])</f>
        <v>2440</v>
      </c>
      <c r="AQ4072" t="str">
        <f>_xlfn.XLOOKUP(ufc_fights_2[[#This Row],[winnerID]],ufc_fighters[id],ufc_fighters[fighter_name],"xxx",0,1)</f>
        <v>Alexandre Pantoja</v>
      </c>
    </row>
    <row r="4073" spans="1:43">
      <c r="A4073">
        <v>1752</v>
      </c>
      <c r="B4073">
        <v>2876</v>
      </c>
      <c r="C4073">
        <f>_xlfn.XLOOKUP(ufc_fights_2[[#This Row],[r_fighter_id]],ufc_fighters[id],ufc_fighters[year],"xxx",0,1)</f>
        <v>1988</v>
      </c>
      <c r="D4073">
        <f>_xlfn.XLOOKUP(ufc_fights_2[[#This Row],[b_fighter_id]],ufc_fighters[id],ufc_fighters[year],"Prázdné",0,1)</f>
        <v>1989</v>
      </c>
      <c r="E4073" s="10">
        <f>YEAR(ufc_fights_2[[#This Row],[date]])-ufc_fights_2[[#This Row],[r_year]]</f>
        <v>30</v>
      </c>
      <c r="F4073" s="10">
        <f>YEAR(ufc_fights_2[[#This Row],[date]])-ufc_fights_2[[#This Row],[b_year]]</f>
        <v>29</v>
      </c>
      <c r="G4073">
        <v>0</v>
      </c>
      <c r="H4073">
        <v>0</v>
      </c>
      <c r="I4073">
        <v>0.5</v>
      </c>
      <c r="J4073">
        <v>0.44640000000000002</v>
      </c>
      <c r="K4073">
        <v>0.5625</v>
      </c>
      <c r="L4073">
        <v>0.51519999999999999</v>
      </c>
      <c r="M4073">
        <v>0</v>
      </c>
      <c r="N4073">
        <v>0.71430000000000005</v>
      </c>
      <c r="O4073">
        <v>0</v>
      </c>
      <c r="P4073">
        <v>1</v>
      </c>
      <c r="Q4073">
        <v>0</v>
      </c>
      <c r="R4073">
        <v>0</v>
      </c>
      <c r="S4073" s="2">
        <v>1.3888888888888889E-4</v>
      </c>
      <c r="T4073" s="2">
        <v>4.7569444444444447E-3</v>
      </c>
      <c r="U4073">
        <v>0.4</v>
      </c>
      <c r="V4073">
        <v>0.39129999999999998</v>
      </c>
      <c r="W4073">
        <v>0.66669999999999996</v>
      </c>
      <c r="X4073">
        <v>1</v>
      </c>
      <c r="Y4073">
        <v>0.5</v>
      </c>
      <c r="Z4073">
        <v>0.41670000000000001</v>
      </c>
      <c r="AA4073">
        <v>0.35289999999999999</v>
      </c>
      <c r="AB4073">
        <v>0</v>
      </c>
      <c r="AC4073">
        <v>0.8</v>
      </c>
      <c r="AD4073">
        <v>1</v>
      </c>
      <c r="AE4073">
        <v>0.44119999999999998</v>
      </c>
      <c r="AF4073" t="s">
        <v>3933</v>
      </c>
      <c r="AG4073" s="2">
        <v>2.8240740740740739E-3</v>
      </c>
      <c r="AH4073" t="s">
        <v>3911</v>
      </c>
      <c r="AI4073">
        <v>3</v>
      </c>
      <c r="AJ4073" t="s">
        <v>3946</v>
      </c>
      <c r="AK4073" s="3">
        <v>43274</v>
      </c>
      <c r="AL4073" s="10">
        <f>YEAR(ufc_fights_2[[#This Row],[date]])</f>
        <v>2018</v>
      </c>
      <c r="AM4073" t="s">
        <v>4020</v>
      </c>
      <c r="AN4073">
        <v>57</v>
      </c>
      <c r="AO4073" t="s">
        <v>3918</v>
      </c>
      <c r="AP4073">
        <f>IF(ufc_fights_2[[#This Row],[winner]]="Red",ufc_fights_2[[#This Row],[r_fighter_id]],ufc_fights_2[[#This Row],[b_fighter_id]])</f>
        <v>2876</v>
      </c>
      <c r="AQ4073" t="str">
        <f>_xlfn.XLOOKUP(ufc_fights_2[[#This Row],[winnerID]],ufc_fighters[id],ufc_fighters[fighter_name],"xxx",0,1)</f>
        <v>Yuta Sasaki</v>
      </c>
    </row>
    <row r="4074" spans="1:43">
      <c r="A4074">
        <v>2913</v>
      </c>
      <c r="B4074">
        <v>2876</v>
      </c>
      <c r="C4074">
        <f>_xlfn.XLOOKUP(ufc_fights_2[[#This Row],[r_fighter_id]],ufc_fighters[id],ufc_fighters[year],"xxx",0,1)</f>
        <v>1992</v>
      </c>
      <c r="D4074">
        <f>_xlfn.XLOOKUP(ufc_fights_2[[#This Row],[b_fighter_id]],ufc_fighters[id],ufc_fighters[year],"Prázdné",0,1)</f>
        <v>1989</v>
      </c>
      <c r="E4074" s="10">
        <f>YEAR(ufc_fights_2[[#This Row],[date]])-ufc_fights_2[[#This Row],[r_year]]</f>
        <v>25</v>
      </c>
      <c r="F4074" s="10">
        <f>YEAR(ufc_fights_2[[#This Row],[date]])-ufc_fights_2[[#This Row],[b_year]]</f>
        <v>28</v>
      </c>
      <c r="G4074">
        <v>1</v>
      </c>
      <c r="H4074">
        <v>0</v>
      </c>
      <c r="I4074">
        <v>0.5968</v>
      </c>
      <c r="J4074">
        <v>0.51219999999999999</v>
      </c>
      <c r="K4074">
        <v>0.71150000000000002</v>
      </c>
      <c r="L4074">
        <v>0.55559999999999998</v>
      </c>
      <c r="M4074">
        <v>0.5</v>
      </c>
      <c r="N4074">
        <v>0.66669999999999996</v>
      </c>
      <c r="O4074">
        <v>0</v>
      </c>
      <c r="P4074">
        <v>1</v>
      </c>
      <c r="Q4074">
        <v>0</v>
      </c>
      <c r="R4074">
        <v>1</v>
      </c>
      <c r="S4074" s="2">
        <v>3.8194444444444443E-3</v>
      </c>
      <c r="T4074" s="2">
        <v>7.8703703703703705E-4</v>
      </c>
      <c r="U4074">
        <v>0.54900000000000004</v>
      </c>
      <c r="V4074">
        <v>0.40739999999999998</v>
      </c>
      <c r="W4074">
        <v>0.71430000000000005</v>
      </c>
      <c r="X4074">
        <v>1</v>
      </c>
      <c r="Y4074">
        <v>0.77780000000000005</v>
      </c>
      <c r="Z4074">
        <v>0.45450000000000002</v>
      </c>
      <c r="AA4074">
        <v>0.53120000000000001</v>
      </c>
      <c r="AB4074">
        <v>0.66669999999999996</v>
      </c>
      <c r="AC4074">
        <v>0.6</v>
      </c>
      <c r="AD4074">
        <v>0.76919999999999999</v>
      </c>
      <c r="AE4074">
        <v>0.25</v>
      </c>
      <c r="AF4074" t="s">
        <v>3933</v>
      </c>
      <c r="AG4074" s="2">
        <v>2.3032407407407407E-3</v>
      </c>
      <c r="AH4074" t="s">
        <v>3911</v>
      </c>
      <c r="AI4074">
        <v>3</v>
      </c>
      <c r="AJ4074" t="s">
        <v>3931</v>
      </c>
      <c r="AK4074" s="3">
        <v>42903</v>
      </c>
      <c r="AL4074" s="10">
        <f>YEAR(ufc_fights_2[[#This Row],[date]])</f>
        <v>2017</v>
      </c>
      <c r="AM4074" t="s">
        <v>4020</v>
      </c>
      <c r="AN4074">
        <v>57</v>
      </c>
      <c r="AO4074" t="s">
        <v>3918</v>
      </c>
      <c r="AP4074">
        <f>IF(ufc_fights_2[[#This Row],[winner]]="Red",ufc_fights_2[[#This Row],[r_fighter_id]],ufc_fights_2[[#This Row],[b_fighter_id]])</f>
        <v>2876</v>
      </c>
      <c r="AQ4074" t="str">
        <f>_xlfn.XLOOKUP(ufc_fights_2[[#This Row],[winnerID]],ufc_fighters[id],ufc_fighters[fighter_name],"xxx",0,1)</f>
        <v>Yuta Sasaki</v>
      </c>
    </row>
    <row r="4075" spans="1:43">
      <c r="A4075">
        <v>2440</v>
      </c>
      <c r="B4075">
        <v>2921</v>
      </c>
      <c r="C4075">
        <f>_xlfn.XLOOKUP(ufc_fights_2[[#This Row],[r_fighter_id]],ufc_fighters[id],ufc_fighters[year],"xxx",0,1)</f>
        <v>1990</v>
      </c>
      <c r="D4075">
        <f>_xlfn.XLOOKUP(ufc_fights_2[[#This Row],[b_fighter_id]],ufc_fighters[id],ufc_fighters[year],"Prázdné",0,1)</f>
        <v>1979</v>
      </c>
      <c r="E4075" s="10">
        <f>YEAR(ufc_fights_2[[#This Row],[date]])-ufc_fights_2[[#This Row],[r_year]]</f>
        <v>27</v>
      </c>
      <c r="F4075" s="10">
        <f>YEAR(ufc_fights_2[[#This Row],[date]])-ufc_fights_2[[#This Row],[b_year]]</f>
        <v>38</v>
      </c>
      <c r="G4075">
        <v>1</v>
      </c>
      <c r="H4075">
        <v>0</v>
      </c>
      <c r="I4075">
        <v>0.5242</v>
      </c>
      <c r="J4075">
        <v>0.4481</v>
      </c>
      <c r="K4075">
        <v>0.54810000000000003</v>
      </c>
      <c r="L4075">
        <v>0.46879999999999999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 s="2">
        <v>3.1018518518518517E-3</v>
      </c>
      <c r="T4075" s="2">
        <v>4.6296296296296294E-5</v>
      </c>
      <c r="U4075">
        <v>0.3931</v>
      </c>
      <c r="V4075">
        <v>0.42349999999999999</v>
      </c>
      <c r="W4075">
        <v>0.70369999999999999</v>
      </c>
      <c r="X4075">
        <v>0.85709999999999997</v>
      </c>
      <c r="Y4075">
        <v>0.75</v>
      </c>
      <c r="Z4075">
        <v>0.45600000000000002</v>
      </c>
      <c r="AA4075">
        <v>0.42499999999999999</v>
      </c>
      <c r="AB4075">
        <v>0.79549999999999998</v>
      </c>
      <c r="AC4075">
        <v>0.63160000000000005</v>
      </c>
      <c r="AD4075">
        <v>1</v>
      </c>
      <c r="AE4075">
        <v>0.5</v>
      </c>
      <c r="AF4075" t="s">
        <v>3933</v>
      </c>
      <c r="AG4075" s="2">
        <v>1.7476851851851852E-3</v>
      </c>
      <c r="AH4075" t="s">
        <v>3911</v>
      </c>
      <c r="AI4075">
        <v>3</v>
      </c>
      <c r="AJ4075" t="s">
        <v>3976</v>
      </c>
      <c r="AK4075" s="3">
        <v>42932</v>
      </c>
      <c r="AL4075" s="10">
        <f>YEAR(ufc_fights_2[[#This Row],[date]])</f>
        <v>2017</v>
      </c>
      <c r="AM4075" t="s">
        <v>4020</v>
      </c>
      <c r="AN4075">
        <v>60</v>
      </c>
      <c r="AO4075" t="s">
        <v>3913</v>
      </c>
      <c r="AP4075">
        <f>IF(ufc_fights_2[[#This Row],[winner]]="Red",ufc_fights_2[[#This Row],[r_fighter_id]],ufc_fights_2[[#This Row],[b_fighter_id]])</f>
        <v>2440</v>
      </c>
      <c r="AQ4075" t="str">
        <f>_xlfn.XLOOKUP(ufc_fights_2[[#This Row],[winnerID]],ufc_fighters[id],ufc_fighters[fighter_name],"xxx",0,1)</f>
        <v>Alexandre Pantoja</v>
      </c>
    </row>
    <row r="4076" spans="1:43">
      <c r="A4076">
        <v>2440</v>
      </c>
      <c r="B4076">
        <v>2949</v>
      </c>
      <c r="C4076">
        <f>_xlfn.XLOOKUP(ufc_fights_2[[#This Row],[r_fighter_id]],ufc_fighters[id],ufc_fighters[year],"xxx",0,1)</f>
        <v>1990</v>
      </c>
      <c r="D4076">
        <f>_xlfn.XLOOKUP(ufc_fights_2[[#This Row],[b_fighter_id]],ufc_fighters[id],ufc_fighters[year],"Prázdné",0,1)</f>
        <v>1991</v>
      </c>
      <c r="E4076" s="10">
        <f>YEAR(ufc_fights_2[[#This Row],[date]])-ufc_fights_2[[#This Row],[r_year]]</f>
        <v>27</v>
      </c>
      <c r="F4076" s="10">
        <f>YEAR(ufc_fights_2[[#This Row],[date]])-ufc_fights_2[[#This Row],[b_year]]</f>
        <v>26</v>
      </c>
      <c r="G4076">
        <v>0</v>
      </c>
      <c r="H4076">
        <v>0</v>
      </c>
      <c r="I4076">
        <v>0.37369999999999998</v>
      </c>
      <c r="J4076">
        <v>0.34410000000000002</v>
      </c>
      <c r="K4076">
        <v>0.49630000000000002</v>
      </c>
      <c r="L4076">
        <v>0.41120000000000001</v>
      </c>
      <c r="M4076">
        <v>0.33329999999999999</v>
      </c>
      <c r="N4076">
        <v>0.33329999999999999</v>
      </c>
      <c r="O4076">
        <v>2</v>
      </c>
      <c r="P4076">
        <v>0</v>
      </c>
      <c r="Q4076">
        <v>0</v>
      </c>
      <c r="R4076">
        <v>0</v>
      </c>
      <c r="S4076" s="2">
        <v>2.662037037037037E-3</v>
      </c>
      <c r="T4076" s="2">
        <v>1.9791666666666668E-3</v>
      </c>
      <c r="U4076">
        <v>0.32929999999999998</v>
      </c>
      <c r="V4076">
        <v>0.34439999999999998</v>
      </c>
      <c r="W4076">
        <v>0.6</v>
      </c>
      <c r="X4076">
        <v>0.57140000000000002</v>
      </c>
      <c r="Y4076">
        <v>0</v>
      </c>
      <c r="Z4076">
        <v>0.3478</v>
      </c>
      <c r="AA4076">
        <v>0.3372</v>
      </c>
      <c r="AB4076">
        <v>0.75</v>
      </c>
      <c r="AC4076">
        <v>0</v>
      </c>
      <c r="AD4076">
        <v>0.66669999999999996</v>
      </c>
      <c r="AE4076">
        <v>0.75</v>
      </c>
      <c r="AF4076" t="s">
        <v>3922</v>
      </c>
      <c r="AG4076" s="2">
        <v>3.472222222222222E-3</v>
      </c>
      <c r="AH4076" t="s">
        <v>3911</v>
      </c>
      <c r="AI4076">
        <v>3</v>
      </c>
      <c r="AJ4076" t="s">
        <v>3957</v>
      </c>
      <c r="AK4076" s="3">
        <v>42763</v>
      </c>
      <c r="AL4076" s="10">
        <f>YEAR(ufc_fights_2[[#This Row],[date]])</f>
        <v>2017</v>
      </c>
      <c r="AM4076" t="s">
        <v>4020</v>
      </c>
      <c r="AN4076">
        <v>74</v>
      </c>
      <c r="AO4076" t="s">
        <v>3913</v>
      </c>
      <c r="AP4076">
        <f>IF(ufc_fights_2[[#This Row],[winner]]="Red",ufc_fights_2[[#This Row],[r_fighter_id]],ufc_fights_2[[#This Row],[b_fighter_id]])</f>
        <v>2440</v>
      </c>
      <c r="AQ4076" t="str">
        <f>_xlfn.XLOOKUP(ufc_fights_2[[#This Row],[winnerID]],ufc_fighters[id],ufc_fighters[fighter_name],"xxx",0,1)</f>
        <v>Alexandre Pantoja</v>
      </c>
    </row>
    <row r="4077" spans="1:43">
      <c r="A4077">
        <v>2021</v>
      </c>
      <c r="B4077">
        <v>2858</v>
      </c>
      <c r="C4077">
        <f>_xlfn.XLOOKUP(ufc_fights_2[[#This Row],[r_fighter_id]],ufc_fighters[id],ufc_fighters[year],"xxx",0,1)</f>
        <v>1984</v>
      </c>
      <c r="D4077">
        <f>_xlfn.XLOOKUP(ufc_fights_2[[#This Row],[b_fighter_id]],ufc_fighters[id],ufc_fighters[year],"Prázdné",0,1)</f>
        <v>1980</v>
      </c>
      <c r="E4077" s="10">
        <f>YEAR(ufc_fights_2[[#This Row],[date]])-ufc_fights_2[[#This Row],[r_year]]</f>
        <v>29</v>
      </c>
      <c r="F4077" s="10">
        <f>YEAR(ufc_fights_2[[#This Row],[date]])-ufc_fights_2[[#This Row],[b_year]]</f>
        <v>33</v>
      </c>
      <c r="G4077">
        <v>0</v>
      </c>
      <c r="H4077">
        <v>0</v>
      </c>
      <c r="I4077">
        <v>0.40710000000000002</v>
      </c>
      <c r="J4077">
        <v>0.25</v>
      </c>
      <c r="K4077">
        <v>0.43149999999999999</v>
      </c>
      <c r="L4077">
        <v>0.26140000000000002</v>
      </c>
      <c r="M4077">
        <v>0.2</v>
      </c>
      <c r="N4077">
        <v>0.1429</v>
      </c>
      <c r="O4077">
        <v>0</v>
      </c>
      <c r="P4077">
        <v>0</v>
      </c>
      <c r="Q4077">
        <v>0</v>
      </c>
      <c r="R4077">
        <v>0</v>
      </c>
      <c r="S4077" s="2">
        <v>7.0601851851851847E-4</v>
      </c>
      <c r="T4077" s="2">
        <v>4.3981481481481481E-4</v>
      </c>
      <c r="U4077">
        <v>0.24460000000000001</v>
      </c>
      <c r="V4077">
        <v>0.20250000000000001</v>
      </c>
      <c r="W4077">
        <v>0.4667</v>
      </c>
      <c r="X4077">
        <v>0.77190000000000003</v>
      </c>
      <c r="Y4077">
        <v>1</v>
      </c>
      <c r="Z4077">
        <v>0.41149999999999998</v>
      </c>
      <c r="AA4077">
        <v>0.2485</v>
      </c>
      <c r="AB4077">
        <v>0.28570000000000001</v>
      </c>
      <c r="AC4077">
        <v>0</v>
      </c>
      <c r="AD4077">
        <v>0.4</v>
      </c>
      <c r="AE4077">
        <v>1</v>
      </c>
      <c r="AF4077" t="s">
        <v>3915</v>
      </c>
      <c r="AG4077" s="2">
        <v>3.472222222222222E-3</v>
      </c>
      <c r="AH4077" t="s">
        <v>3911</v>
      </c>
      <c r="AI4077">
        <v>3</v>
      </c>
      <c r="AJ4077" t="s">
        <v>3939</v>
      </c>
      <c r="AK4077" s="3">
        <v>41489</v>
      </c>
      <c r="AL4077" s="10">
        <f>YEAR(ufc_fights_2[[#This Row],[date]])</f>
        <v>2013</v>
      </c>
      <c r="AM4077" t="s">
        <v>4020</v>
      </c>
      <c r="AN4077">
        <v>39</v>
      </c>
      <c r="AO4077" t="s">
        <v>3913</v>
      </c>
      <c r="AP4077">
        <f>IF(ufc_fights_2[[#This Row],[winner]]="Red",ufc_fights_2[[#This Row],[r_fighter_id]],ufc_fights_2[[#This Row],[b_fighter_id]])</f>
        <v>2021</v>
      </c>
      <c r="AQ4077" t="str">
        <f>_xlfn.XLOOKUP(ufc_fights_2[[#This Row],[winnerID]],ufc_fighters[id],ufc_fighters[fighter_name],"xxx",0,1)</f>
        <v>Ian McCall</v>
      </c>
    </row>
    <row r="4078" spans="1:43">
      <c r="A4078">
        <v>2440</v>
      </c>
      <c r="B4078">
        <v>2904</v>
      </c>
      <c r="C4078">
        <f>_xlfn.XLOOKUP(ufc_fights_2[[#This Row],[r_fighter_id]],ufc_fighters[id],ufc_fighters[year],"xxx",0,1)</f>
        <v>1990</v>
      </c>
      <c r="D4078">
        <f>_xlfn.XLOOKUP(ufc_fights_2[[#This Row],[b_fighter_id]],ufc_fighters[id],ufc_fighters[year],"Prázdné",0,1)</f>
        <v>1990</v>
      </c>
      <c r="E4078" s="10">
        <f>YEAR(ufc_fights_2[[#This Row],[date]])-ufc_fights_2[[#This Row],[r_year]]</f>
        <v>29</v>
      </c>
      <c r="F4078" s="10">
        <f>YEAR(ufc_fights_2[[#This Row],[date]])-ufc_fights_2[[#This Row],[b_year]]</f>
        <v>29</v>
      </c>
      <c r="G4078">
        <v>1</v>
      </c>
      <c r="H4078">
        <v>0</v>
      </c>
      <c r="I4078">
        <v>0.5484</v>
      </c>
      <c r="J4078">
        <v>0.3846</v>
      </c>
      <c r="K4078">
        <v>0.5625</v>
      </c>
      <c r="L4078">
        <v>0.51470000000000005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8.564814814814815E-4</v>
      </c>
      <c r="T4078" s="2">
        <v>0</v>
      </c>
      <c r="U4078">
        <v>0.5333</v>
      </c>
      <c r="V4078">
        <v>0.37209999999999999</v>
      </c>
      <c r="W4078">
        <v>0</v>
      </c>
      <c r="X4078">
        <v>1</v>
      </c>
      <c r="Y4078">
        <v>0.66669999999999996</v>
      </c>
      <c r="Z4078">
        <v>0.5</v>
      </c>
      <c r="AA4078">
        <v>0.36</v>
      </c>
      <c r="AB4078">
        <v>0</v>
      </c>
      <c r="AC4078">
        <v>0</v>
      </c>
      <c r="AD4078">
        <v>0.875</v>
      </c>
      <c r="AE4078">
        <v>1</v>
      </c>
      <c r="AF4078" t="s">
        <v>3910</v>
      </c>
      <c r="AG4078" s="2">
        <v>2.9745370370370373E-3</v>
      </c>
      <c r="AH4078" t="s">
        <v>3911</v>
      </c>
      <c r="AI4078">
        <v>3</v>
      </c>
      <c r="AJ4078" t="s">
        <v>3931</v>
      </c>
      <c r="AK4078" s="3">
        <v>43820</v>
      </c>
      <c r="AL4078" s="10">
        <f>YEAR(ufc_fights_2[[#This Row],[date]])</f>
        <v>2019</v>
      </c>
      <c r="AM4078" t="s">
        <v>4020</v>
      </c>
      <c r="AN4078">
        <v>124</v>
      </c>
      <c r="AO4078" t="s">
        <v>3913</v>
      </c>
      <c r="AP4078">
        <f>IF(ufc_fights_2[[#This Row],[winner]]="Red",ufc_fights_2[[#This Row],[r_fighter_id]],ufc_fights_2[[#This Row],[b_fighter_id]])</f>
        <v>2440</v>
      </c>
      <c r="AQ4078" t="str">
        <f>_xlfn.XLOOKUP(ufc_fights_2[[#This Row],[winnerID]],ufc_fighters[id],ufc_fighters[fighter_name],"xxx",0,1)</f>
        <v>Alexandre Pantoja</v>
      </c>
    </row>
    <row r="4079" spans="1:43">
      <c r="A4079">
        <v>2195</v>
      </c>
      <c r="B4079">
        <v>2440</v>
      </c>
      <c r="C4079">
        <f>_xlfn.XLOOKUP(ufc_fights_2[[#This Row],[r_fighter_id]],ufc_fighters[id],ufc_fighters[year],"xxx",0,1)</f>
        <v>1993</v>
      </c>
      <c r="D4079">
        <f>_xlfn.XLOOKUP(ufc_fights_2[[#This Row],[b_fighter_id]],ufc_fighters[id],ufc_fighters[year],"Prázdné",0,1)</f>
        <v>1990</v>
      </c>
      <c r="E4079" s="10">
        <f>YEAR(ufc_fights_2[[#This Row],[date]])-ufc_fights_2[[#This Row],[r_year]]</f>
        <v>25</v>
      </c>
      <c r="F4079" s="10">
        <f>YEAR(ufc_fights_2[[#This Row],[date]])-ufc_fights_2[[#This Row],[b_year]]</f>
        <v>28</v>
      </c>
      <c r="G4079">
        <v>0</v>
      </c>
      <c r="H4079">
        <v>0</v>
      </c>
      <c r="I4079">
        <v>0.33829999999999999</v>
      </c>
      <c r="J4079">
        <v>0.47020000000000001</v>
      </c>
      <c r="K4079">
        <v>0.35709999999999997</v>
      </c>
      <c r="L4079">
        <v>0.51339999999999997</v>
      </c>
      <c r="M4079">
        <v>0.28570000000000001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1.8518518518518518E-4</v>
      </c>
      <c r="T4079" s="2">
        <v>8.3333333333333339E-4</v>
      </c>
      <c r="U4079">
        <v>0.28320000000000001</v>
      </c>
      <c r="V4079">
        <v>0.43609999999999999</v>
      </c>
      <c r="W4079">
        <v>0.8</v>
      </c>
      <c r="X4079">
        <v>0.6</v>
      </c>
      <c r="Y4079">
        <v>0.77780000000000005</v>
      </c>
      <c r="Z4079">
        <v>0.34129999999999999</v>
      </c>
      <c r="AA4079">
        <v>0.4481</v>
      </c>
      <c r="AB4079">
        <v>0.28570000000000001</v>
      </c>
      <c r="AC4079">
        <v>0.5</v>
      </c>
      <c r="AD4079">
        <v>0</v>
      </c>
      <c r="AE4079">
        <v>0.875</v>
      </c>
      <c r="AF4079" t="s">
        <v>3915</v>
      </c>
      <c r="AG4079" s="2">
        <v>3.472222222222222E-3</v>
      </c>
      <c r="AH4079" t="s">
        <v>3911</v>
      </c>
      <c r="AI4079">
        <v>3</v>
      </c>
      <c r="AJ4079" t="s">
        <v>3931</v>
      </c>
      <c r="AK4079" s="3">
        <v>43239</v>
      </c>
      <c r="AL4079" s="10">
        <f>YEAR(ufc_fights_2[[#This Row],[date]])</f>
        <v>2018</v>
      </c>
      <c r="AM4079" t="s">
        <v>4020</v>
      </c>
      <c r="AN4079">
        <v>151</v>
      </c>
      <c r="AO4079" t="s">
        <v>3918</v>
      </c>
      <c r="AP4079">
        <f>IF(ufc_fights_2[[#This Row],[winner]]="Red",ufc_fights_2[[#This Row],[r_fighter_id]],ufc_fights_2[[#This Row],[b_fighter_id]])</f>
        <v>2440</v>
      </c>
      <c r="AQ4079" t="str">
        <f>_xlfn.XLOOKUP(ufc_fights_2[[#This Row],[winnerID]],ufc_fighters[id],ufc_fighters[fighter_name],"xxx",0,1)</f>
        <v>Alexandre Pantoja</v>
      </c>
    </row>
    <row r="4080" spans="1:43">
      <c r="A4080">
        <v>2876</v>
      </c>
      <c r="B4080">
        <v>1082</v>
      </c>
      <c r="C4080">
        <f>_xlfn.XLOOKUP(ufc_fights_2[[#This Row],[r_fighter_id]],ufc_fighters[id],ufc_fighters[year],"xxx",0,1)</f>
        <v>1989</v>
      </c>
      <c r="D4080">
        <f>_xlfn.XLOOKUP(ufc_fights_2[[#This Row],[b_fighter_id]],ufc_fighters[id],ufc_fighters[year],"Prázdné",0,1)</f>
        <v>1987</v>
      </c>
      <c r="E4080" s="10">
        <f>YEAR(ufc_fights_2[[#This Row],[date]])-ufc_fights_2[[#This Row],[r_year]]</f>
        <v>27</v>
      </c>
      <c r="F4080" s="10">
        <f>YEAR(ufc_fights_2[[#This Row],[date]])-ufc_fights_2[[#This Row],[b_year]]</f>
        <v>29</v>
      </c>
      <c r="G4080">
        <v>0</v>
      </c>
      <c r="H4080">
        <v>0</v>
      </c>
      <c r="I4080">
        <v>0.30430000000000001</v>
      </c>
      <c r="J4080">
        <v>0.40620000000000001</v>
      </c>
      <c r="K4080">
        <v>0.56520000000000004</v>
      </c>
      <c r="L4080">
        <v>0.62</v>
      </c>
      <c r="M4080">
        <v>0.4</v>
      </c>
      <c r="N4080">
        <v>0</v>
      </c>
      <c r="O4080">
        <v>1</v>
      </c>
      <c r="P4080">
        <v>0</v>
      </c>
      <c r="Q4080">
        <v>0</v>
      </c>
      <c r="R4080">
        <v>0</v>
      </c>
      <c r="S4080" s="2">
        <v>5.2083333333333333E-4</v>
      </c>
      <c r="T4080" s="2">
        <v>4.1898148148148146E-3</v>
      </c>
      <c r="U4080">
        <v>0.25</v>
      </c>
      <c r="V4080">
        <v>0.28000000000000003</v>
      </c>
      <c r="W4080">
        <v>0.66669999999999996</v>
      </c>
      <c r="X4080">
        <v>0</v>
      </c>
      <c r="Y4080">
        <v>1</v>
      </c>
      <c r="Z4080">
        <v>0.16669999999999999</v>
      </c>
      <c r="AA4080">
        <v>0.40910000000000002</v>
      </c>
      <c r="AB4080">
        <v>0</v>
      </c>
      <c r="AC4080">
        <v>0.16669999999999999</v>
      </c>
      <c r="AD4080">
        <v>0.8</v>
      </c>
      <c r="AE4080">
        <v>0.75</v>
      </c>
      <c r="AF4080" t="s">
        <v>3933</v>
      </c>
      <c r="AG4080" s="2">
        <v>2.4305555555555556E-3</v>
      </c>
      <c r="AH4080" t="s">
        <v>3911</v>
      </c>
      <c r="AI4080">
        <v>3</v>
      </c>
      <c r="AJ4080" t="s">
        <v>3944</v>
      </c>
      <c r="AK4080" s="3">
        <v>42498</v>
      </c>
      <c r="AL4080" s="10">
        <f>YEAR(ufc_fights_2[[#This Row],[date]])</f>
        <v>2016</v>
      </c>
      <c r="AM4080" t="s">
        <v>4020</v>
      </c>
      <c r="AN4080">
        <v>24</v>
      </c>
      <c r="AO4080" t="s">
        <v>3913</v>
      </c>
      <c r="AP4080">
        <f>IF(ufc_fights_2[[#This Row],[winner]]="Red",ufc_fights_2[[#This Row],[r_fighter_id]],ufc_fights_2[[#This Row],[b_fighter_id]])</f>
        <v>2876</v>
      </c>
      <c r="AQ4080" t="str">
        <f>_xlfn.XLOOKUP(ufc_fights_2[[#This Row],[winnerID]],ufc_fighters[id],ufc_fighters[fighter_name],"xxx",0,1)</f>
        <v>Yuta Sasaki</v>
      </c>
    </row>
    <row r="4081" spans="1:43">
      <c r="A4081">
        <v>2305</v>
      </c>
      <c r="B4081">
        <v>257</v>
      </c>
      <c r="C4081">
        <f>_xlfn.XLOOKUP(ufc_fights_2[[#This Row],[r_fighter_id]],ufc_fighters[id],ufc_fighters[year],"xxx",0,1)</f>
        <v>1988</v>
      </c>
      <c r="D4081">
        <f>_xlfn.XLOOKUP(ufc_fights_2[[#This Row],[b_fighter_id]],ufc_fighters[id],ufc_fighters[year],"Prázdné",0,1)</f>
        <v>1989</v>
      </c>
      <c r="E4081" s="10">
        <f>YEAR(ufc_fights_2[[#This Row],[date]])-ufc_fights_2[[#This Row],[r_year]]</f>
        <v>27</v>
      </c>
      <c r="F4081" s="10">
        <f>YEAR(ufc_fights_2[[#This Row],[date]])-ufc_fights_2[[#This Row],[b_year]]</f>
        <v>26</v>
      </c>
      <c r="G4081">
        <v>0</v>
      </c>
      <c r="H4081">
        <v>0</v>
      </c>
      <c r="I4081">
        <v>0.61109999999999998</v>
      </c>
      <c r="J4081">
        <v>0.16669999999999999</v>
      </c>
      <c r="K4081">
        <v>0.54049999999999998</v>
      </c>
      <c r="L4081">
        <v>0.16669999999999999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0</v>
      </c>
      <c r="S4081" s="2">
        <v>1.5972222222222223E-3</v>
      </c>
      <c r="T4081" s="2">
        <v>0</v>
      </c>
      <c r="U4081">
        <v>0.5333</v>
      </c>
      <c r="V4081">
        <v>0.16669999999999999</v>
      </c>
      <c r="W4081">
        <v>1</v>
      </c>
      <c r="X4081">
        <v>1</v>
      </c>
      <c r="Y4081">
        <v>0</v>
      </c>
      <c r="Z4081">
        <v>0.55559999999999998</v>
      </c>
      <c r="AA4081">
        <v>0.16669999999999999</v>
      </c>
      <c r="AB4081">
        <v>1</v>
      </c>
      <c r="AC4081">
        <v>0</v>
      </c>
      <c r="AD4081">
        <v>0.625</v>
      </c>
      <c r="AE4081">
        <v>0</v>
      </c>
      <c r="AF4081" t="s">
        <v>3933</v>
      </c>
      <c r="AG4081" s="2">
        <v>1.7939814814814815E-3</v>
      </c>
      <c r="AH4081" t="s">
        <v>3911</v>
      </c>
      <c r="AI4081">
        <v>3</v>
      </c>
      <c r="AJ4081" t="s">
        <v>3979</v>
      </c>
      <c r="AK4081" s="3">
        <v>42322</v>
      </c>
      <c r="AL4081" s="10">
        <f>YEAR(ufc_fights_2[[#This Row],[date]])</f>
        <v>2015</v>
      </c>
      <c r="AM4081" t="s">
        <v>4020</v>
      </c>
      <c r="AN4081">
        <v>14</v>
      </c>
      <c r="AO4081" t="s">
        <v>3913</v>
      </c>
      <c r="AP4081">
        <f>IF(ufc_fights_2[[#This Row],[winner]]="Red",ufc_fights_2[[#This Row],[r_fighter_id]],ufc_fights_2[[#This Row],[b_fighter_id]])</f>
        <v>2305</v>
      </c>
      <c r="AQ4081" t="str">
        <f>_xlfn.XLOOKUP(ufc_fights_2[[#This Row],[winnerID]],ufc_fighters[id],ufc_fighters[fighter_name],"xxx",0,1)</f>
        <v>Ben Nguyen</v>
      </c>
    </row>
    <row r="4082" spans="1:43">
      <c r="A4082">
        <v>2305</v>
      </c>
      <c r="B4082">
        <v>1339</v>
      </c>
      <c r="C4082">
        <f>_xlfn.XLOOKUP(ufc_fights_2[[#This Row],[r_fighter_id]],ufc_fighters[id],ufc_fighters[year],"xxx",0,1)</f>
        <v>1988</v>
      </c>
      <c r="D4082">
        <f>_xlfn.XLOOKUP(ufc_fights_2[[#This Row],[b_fighter_id]],ufc_fighters[id],ufc_fighters[year],"Prázdné",0,1)</f>
        <v>1990</v>
      </c>
      <c r="E4082" s="10">
        <f>YEAR(ufc_fights_2[[#This Row],[date]])-ufc_fights_2[[#This Row],[r_year]]</f>
        <v>28</v>
      </c>
      <c r="F4082" s="10">
        <f>YEAR(ufc_fights_2[[#This Row],[date]])-ufc_fights_2[[#This Row],[b_year]]</f>
        <v>26</v>
      </c>
      <c r="G4082">
        <v>1</v>
      </c>
      <c r="H4082">
        <v>0</v>
      </c>
      <c r="I4082">
        <v>0.4118</v>
      </c>
      <c r="J4082">
        <v>0.2056</v>
      </c>
      <c r="K4082">
        <v>0.42749999999999999</v>
      </c>
      <c r="L4082">
        <v>0.2056</v>
      </c>
      <c r="M4082">
        <v>0</v>
      </c>
      <c r="N4082">
        <v>0.2</v>
      </c>
      <c r="O4082">
        <v>0</v>
      </c>
      <c r="P4082">
        <v>0</v>
      </c>
      <c r="Q4082">
        <v>0</v>
      </c>
      <c r="R4082">
        <v>0</v>
      </c>
      <c r="S4082" s="2">
        <v>2.3148148148148147E-5</v>
      </c>
      <c r="T4082" s="2">
        <v>4.3981481481481481E-4</v>
      </c>
      <c r="U4082">
        <v>0.3538</v>
      </c>
      <c r="V4082">
        <v>0.1633</v>
      </c>
      <c r="W4082">
        <v>0.62070000000000003</v>
      </c>
      <c r="X4082">
        <v>0.85709999999999997</v>
      </c>
      <c r="Y4082">
        <v>0.5</v>
      </c>
      <c r="Z4082">
        <v>0.38590000000000002</v>
      </c>
      <c r="AA4082">
        <v>0.21360000000000001</v>
      </c>
      <c r="AB4082">
        <v>0.92310000000000003</v>
      </c>
      <c r="AC4082">
        <v>0</v>
      </c>
      <c r="AD4082">
        <v>0</v>
      </c>
      <c r="AE4082">
        <v>0</v>
      </c>
      <c r="AF4082" t="s">
        <v>3915</v>
      </c>
      <c r="AG4082" s="2">
        <v>3.472222222222222E-3</v>
      </c>
      <c r="AH4082" t="s">
        <v>3911</v>
      </c>
      <c r="AI4082">
        <v>3</v>
      </c>
      <c r="AJ4082" t="s">
        <v>3914</v>
      </c>
      <c r="AK4082" s="3">
        <v>42700</v>
      </c>
      <c r="AL4082" s="10">
        <f>YEAR(ufc_fights_2[[#This Row],[date]])</f>
        <v>2016</v>
      </c>
      <c r="AM4082" t="s">
        <v>4020</v>
      </c>
      <c r="AN4082">
        <v>14</v>
      </c>
      <c r="AO4082" t="s">
        <v>3913</v>
      </c>
      <c r="AP4082">
        <f>IF(ufc_fights_2[[#This Row],[winner]]="Red",ufc_fights_2[[#This Row],[r_fighter_id]],ufc_fights_2[[#This Row],[b_fighter_id]])</f>
        <v>2305</v>
      </c>
      <c r="AQ4082" t="str">
        <f>_xlfn.XLOOKUP(ufc_fights_2[[#This Row],[winnerID]],ufc_fighters[id],ufc_fighters[fighter_name],"xxx",0,1)</f>
        <v>Ben Nguyen</v>
      </c>
    </row>
    <row r="4083" spans="1:43">
      <c r="A4083">
        <v>2415</v>
      </c>
      <c r="B4083">
        <v>2305</v>
      </c>
      <c r="C4083">
        <f>_xlfn.XLOOKUP(ufc_fights_2[[#This Row],[r_fighter_id]],ufc_fighters[id],ufc_fighters[year],"xxx",0,1)</f>
        <v>1986</v>
      </c>
      <c r="D4083">
        <f>_xlfn.XLOOKUP(ufc_fights_2[[#This Row],[b_fighter_id]],ufc_fighters[id],ufc_fighters[year],"Prázdné",0,1)</f>
        <v>1988</v>
      </c>
      <c r="E4083" s="10">
        <f>YEAR(ufc_fights_2[[#This Row],[date]])-ufc_fights_2[[#This Row],[r_year]]</f>
        <v>29</v>
      </c>
      <c r="F4083" s="10">
        <f>YEAR(ufc_fights_2[[#This Row],[date]])-ufc_fights_2[[#This Row],[b_year]]</f>
        <v>27</v>
      </c>
      <c r="G4083">
        <v>0</v>
      </c>
      <c r="H4083">
        <v>2</v>
      </c>
      <c r="I4083">
        <v>0.30609999999999998</v>
      </c>
      <c r="J4083">
        <v>0.45</v>
      </c>
      <c r="K4083">
        <v>0.4516</v>
      </c>
      <c r="L4083">
        <v>0.45</v>
      </c>
      <c r="M4083">
        <v>0.33329999999999999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1.1342592592592593E-3</v>
      </c>
      <c r="T4083" s="2">
        <v>2.6620370370370372E-4</v>
      </c>
      <c r="U4083">
        <v>0.28889999999999999</v>
      </c>
      <c r="V4083">
        <v>0.36730000000000002</v>
      </c>
      <c r="W4083">
        <v>0.5</v>
      </c>
      <c r="X4083">
        <v>0</v>
      </c>
      <c r="Y4083">
        <v>0.77780000000000005</v>
      </c>
      <c r="Z4083">
        <v>0.21879999999999999</v>
      </c>
      <c r="AA4083">
        <v>0.375</v>
      </c>
      <c r="AB4083">
        <v>0.5</v>
      </c>
      <c r="AC4083">
        <v>0.33329999999999999</v>
      </c>
      <c r="AD4083">
        <v>0.45450000000000002</v>
      </c>
      <c r="AE4083">
        <v>0.88890000000000002</v>
      </c>
      <c r="AF4083" t="s">
        <v>3910</v>
      </c>
      <c r="AG4083" s="2">
        <v>3.460648148148148E-3</v>
      </c>
      <c r="AH4083" t="s">
        <v>3911</v>
      </c>
      <c r="AI4083">
        <v>3</v>
      </c>
      <c r="AJ4083" t="s">
        <v>3979</v>
      </c>
      <c r="AK4083" s="3">
        <v>42133</v>
      </c>
      <c r="AL4083" s="10">
        <f>YEAR(ufc_fights_2[[#This Row],[date]])</f>
        <v>2015</v>
      </c>
      <c r="AM4083" t="s">
        <v>4020</v>
      </c>
      <c r="AN4083">
        <v>43</v>
      </c>
      <c r="AO4083" t="s">
        <v>3918</v>
      </c>
      <c r="AP4083">
        <f>IF(ufc_fights_2[[#This Row],[winner]]="Red",ufc_fights_2[[#This Row],[r_fighter_id]],ufc_fights_2[[#This Row],[b_fighter_id]])</f>
        <v>2305</v>
      </c>
      <c r="AQ4083" t="str">
        <f>_xlfn.XLOOKUP(ufc_fights_2[[#This Row],[winnerID]],ufc_fighters[id],ufc_fighters[fighter_name],"xxx",0,1)</f>
        <v>Ben Nguyen</v>
      </c>
    </row>
    <row r="4084" spans="1:43">
      <c r="A4084">
        <v>878</v>
      </c>
      <c r="B4084">
        <v>2305</v>
      </c>
      <c r="C4084">
        <f>_xlfn.XLOOKUP(ufc_fights_2[[#This Row],[r_fighter_id]],ufc_fighters[id],ufc_fighters[year],"xxx",0,1)</f>
        <v>1986</v>
      </c>
      <c r="D4084">
        <f>_xlfn.XLOOKUP(ufc_fights_2[[#This Row],[b_fighter_id]],ufc_fighters[id],ufc_fighters[year],"Prázdné",0,1)</f>
        <v>1988</v>
      </c>
      <c r="E4084" s="10">
        <f>YEAR(ufc_fights_2[[#This Row],[date]])-ufc_fights_2[[#This Row],[r_year]]</f>
        <v>31</v>
      </c>
      <c r="F4084" s="10">
        <f>YEAR(ufc_fights_2[[#This Row],[date]])-ufc_fights_2[[#This Row],[b_year]]</f>
        <v>29</v>
      </c>
      <c r="G4084">
        <v>0</v>
      </c>
      <c r="H4084">
        <v>0</v>
      </c>
      <c r="I4084">
        <v>0.25</v>
      </c>
      <c r="J4084">
        <v>0.42859999999999998</v>
      </c>
      <c r="K4084">
        <v>0.25</v>
      </c>
      <c r="L4084">
        <v>0.66669999999999996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0</v>
      </c>
      <c r="S4084" s="2">
        <v>0</v>
      </c>
      <c r="T4084" s="2">
        <v>3.5879629629629629E-4</v>
      </c>
      <c r="U4084">
        <v>0</v>
      </c>
      <c r="V4084">
        <v>0.42859999999999998</v>
      </c>
      <c r="W4084">
        <v>0</v>
      </c>
      <c r="X4084">
        <v>0.5</v>
      </c>
      <c r="Y4084">
        <v>0</v>
      </c>
      <c r="Z4084">
        <v>0.25</v>
      </c>
      <c r="AA4084">
        <v>0.33329999999999999</v>
      </c>
      <c r="AB4084">
        <v>0</v>
      </c>
      <c r="AC4084">
        <v>1</v>
      </c>
      <c r="AD4084">
        <v>0</v>
      </c>
      <c r="AE4084">
        <v>0</v>
      </c>
      <c r="AF4084" t="s">
        <v>3933</v>
      </c>
      <c r="AG4084" s="2">
        <v>5.6712962962962967E-4</v>
      </c>
      <c r="AH4084" t="s">
        <v>3911</v>
      </c>
      <c r="AI4084">
        <v>3</v>
      </c>
      <c r="AJ4084" t="s">
        <v>3931</v>
      </c>
      <c r="AK4084" s="3">
        <v>42896</v>
      </c>
      <c r="AL4084" s="10">
        <f>YEAR(ufc_fights_2[[#This Row],[date]])</f>
        <v>2017</v>
      </c>
      <c r="AM4084" t="s">
        <v>4020</v>
      </c>
      <c r="AN4084">
        <v>67</v>
      </c>
      <c r="AO4084" t="s">
        <v>3918</v>
      </c>
      <c r="AP4084">
        <f>IF(ufc_fights_2[[#This Row],[winner]]="Red",ufc_fights_2[[#This Row],[r_fighter_id]],ufc_fights_2[[#This Row],[b_fighter_id]])</f>
        <v>2305</v>
      </c>
      <c r="AQ4084" t="str">
        <f>_xlfn.XLOOKUP(ufc_fights_2[[#This Row],[winnerID]],ufc_fighters[id],ufc_fighters[fighter_name],"xxx",0,1)</f>
        <v>Ben Nguyen</v>
      </c>
    </row>
    <row r="4085" spans="1:43">
      <c r="A4085">
        <v>2540</v>
      </c>
      <c r="B4085">
        <v>2021</v>
      </c>
      <c r="C4085">
        <f>_xlfn.XLOOKUP(ufc_fights_2[[#This Row],[r_fighter_id]],ufc_fighters[id],ufc_fighters[year],"xxx",0,1)</f>
        <v>1978</v>
      </c>
      <c r="D4085">
        <f>_xlfn.XLOOKUP(ufc_fights_2[[#This Row],[b_fighter_id]],ufc_fighters[id],ufc_fighters[year],"Prázdné",0,1)</f>
        <v>1984</v>
      </c>
      <c r="E4085" s="10">
        <f>YEAR(ufc_fights_2[[#This Row],[date]])-ufc_fights_2[[#This Row],[r_year]]</f>
        <v>36</v>
      </c>
      <c r="F4085" s="10">
        <f>YEAR(ufc_fights_2[[#This Row],[date]])-ufc_fights_2[[#This Row],[b_year]]</f>
        <v>30</v>
      </c>
      <c r="G4085">
        <v>0</v>
      </c>
      <c r="H4085">
        <v>0</v>
      </c>
      <c r="I4085">
        <v>0.2268</v>
      </c>
      <c r="J4085">
        <v>0.47060000000000002</v>
      </c>
      <c r="K4085">
        <v>0.2762</v>
      </c>
      <c r="L4085">
        <v>0.63639999999999997</v>
      </c>
      <c r="M4085">
        <v>0</v>
      </c>
      <c r="N4085">
        <v>0.42859999999999998</v>
      </c>
      <c r="O4085">
        <v>0</v>
      </c>
      <c r="P4085">
        <v>0</v>
      </c>
      <c r="Q4085">
        <v>0</v>
      </c>
      <c r="R4085">
        <v>0</v>
      </c>
      <c r="S4085" s="2">
        <v>1.0763888888888889E-3</v>
      </c>
      <c r="T4085" s="2">
        <v>1.8865740740740742E-3</v>
      </c>
      <c r="U4085">
        <v>0.1852</v>
      </c>
      <c r="V4085">
        <v>0.375</v>
      </c>
      <c r="W4085">
        <v>0.35709999999999997</v>
      </c>
      <c r="X4085">
        <v>1</v>
      </c>
      <c r="Y4085">
        <v>0.83330000000000004</v>
      </c>
      <c r="Z4085">
        <v>0.12820000000000001</v>
      </c>
      <c r="AA4085">
        <v>0.35560000000000003</v>
      </c>
      <c r="AB4085">
        <v>0.63160000000000005</v>
      </c>
      <c r="AC4085">
        <v>0.82609999999999995</v>
      </c>
      <c r="AD4085">
        <v>0</v>
      </c>
      <c r="AE4085">
        <v>0.83330000000000004</v>
      </c>
      <c r="AF4085" t="s">
        <v>3915</v>
      </c>
      <c r="AG4085" s="2">
        <v>3.472222222222222E-3</v>
      </c>
      <c r="AH4085" t="s">
        <v>3911</v>
      </c>
      <c r="AI4085">
        <v>3</v>
      </c>
      <c r="AJ4085" t="s">
        <v>4007</v>
      </c>
      <c r="AK4085" s="3">
        <v>41839</v>
      </c>
      <c r="AL4085" s="10">
        <f>YEAR(ufc_fights_2[[#This Row],[date]])</f>
        <v>2014</v>
      </c>
      <c r="AM4085" t="s">
        <v>4020</v>
      </c>
      <c r="AN4085">
        <v>100</v>
      </c>
      <c r="AO4085" t="s">
        <v>3918</v>
      </c>
      <c r="AP4085">
        <f>IF(ufc_fights_2[[#This Row],[winner]]="Red",ufc_fights_2[[#This Row],[r_fighter_id]],ufc_fights_2[[#This Row],[b_fighter_id]])</f>
        <v>2021</v>
      </c>
      <c r="AQ4085" t="str">
        <f>_xlfn.XLOOKUP(ufc_fights_2[[#This Row],[winnerID]],ufc_fighters[id],ufc_fighters[fighter_name],"xxx",0,1)</f>
        <v>Ian McCall</v>
      </c>
    </row>
    <row r="4086" spans="1:43">
      <c r="A4086">
        <v>3174</v>
      </c>
      <c r="B4086">
        <v>2937</v>
      </c>
      <c r="C4086">
        <f>_xlfn.XLOOKUP(ufc_fights_2[[#This Row],[r_fighter_id]],ufc_fighters[id],ufc_fighters[year],"xxx",0,1)</f>
        <v>1982</v>
      </c>
      <c r="D4086">
        <f>_xlfn.XLOOKUP(ufc_fights_2[[#This Row],[b_fighter_id]],ufc_fighters[id],ufc_fighters[year],"Prázdné",0,1)</f>
        <v>1979</v>
      </c>
      <c r="E4086" s="10">
        <f>YEAR(ufc_fights_2[[#This Row],[date]])-ufc_fights_2[[#This Row],[r_year]]</f>
        <v>33</v>
      </c>
      <c r="F4086" s="10">
        <f>YEAR(ufc_fights_2[[#This Row],[date]])-ufc_fights_2[[#This Row],[b_year]]</f>
        <v>36</v>
      </c>
      <c r="G4086">
        <v>0</v>
      </c>
      <c r="H4086">
        <v>1</v>
      </c>
      <c r="I4086">
        <v>0.18990000000000001</v>
      </c>
      <c r="J4086">
        <v>0.2041</v>
      </c>
      <c r="K4086">
        <v>0.27779999999999999</v>
      </c>
      <c r="L4086">
        <v>0.2041</v>
      </c>
      <c r="M4086">
        <v>0</v>
      </c>
      <c r="N4086">
        <v>0.25</v>
      </c>
      <c r="O4086">
        <v>0</v>
      </c>
      <c r="P4086">
        <v>0</v>
      </c>
      <c r="Q4086">
        <v>0</v>
      </c>
      <c r="R4086">
        <v>0</v>
      </c>
      <c r="S4086" s="2">
        <v>0</v>
      </c>
      <c r="T4086" s="2">
        <v>4.861111111111111E-4</v>
      </c>
      <c r="U4086">
        <v>0.125</v>
      </c>
      <c r="V4086">
        <v>0.18390000000000001</v>
      </c>
      <c r="W4086">
        <v>0.25</v>
      </c>
      <c r="X4086">
        <v>0.54549999999999998</v>
      </c>
      <c r="Y4086">
        <v>0.5</v>
      </c>
      <c r="Z4086">
        <v>0.17949999999999999</v>
      </c>
      <c r="AA4086">
        <v>0.20430000000000001</v>
      </c>
      <c r="AB4086">
        <v>1</v>
      </c>
      <c r="AC4086">
        <v>0.2</v>
      </c>
      <c r="AD4086">
        <v>0</v>
      </c>
      <c r="AE4086">
        <v>0</v>
      </c>
      <c r="AF4086" t="s">
        <v>3910</v>
      </c>
      <c r="AG4086" s="2">
        <v>1.0879629629629629E-3</v>
      </c>
      <c r="AH4086" t="s">
        <v>3911</v>
      </c>
      <c r="AI4086">
        <v>3</v>
      </c>
      <c r="AJ4086" t="s">
        <v>3973</v>
      </c>
      <c r="AK4086" s="3">
        <v>42084</v>
      </c>
      <c r="AL4086" s="10">
        <f>YEAR(ufc_fights_2[[#This Row],[date]])</f>
        <v>2015</v>
      </c>
      <c r="AM4086" t="s">
        <v>4020</v>
      </c>
      <c r="AN4086">
        <v>39</v>
      </c>
      <c r="AO4086" t="s">
        <v>3918</v>
      </c>
      <c r="AP4086">
        <f>IF(ufc_fights_2[[#This Row],[winner]]="Red",ufc_fights_2[[#This Row],[r_fighter_id]],ufc_fights_2[[#This Row],[b_fighter_id]])</f>
        <v>2937</v>
      </c>
      <c r="AQ4086" t="str">
        <f>_xlfn.XLOOKUP(ufc_fights_2[[#This Row],[winnerID]],ufc_fighters[id],ufc_fighters[fighter_name],"xxx",0,1)</f>
        <v>Fredy Serrano</v>
      </c>
    </row>
    <row r="4087" spans="1:43">
      <c r="A4087">
        <v>3580</v>
      </c>
      <c r="B4087">
        <v>2937</v>
      </c>
      <c r="C4087">
        <f>_xlfn.XLOOKUP(ufc_fights_2[[#This Row],[r_fighter_id]],ufc_fighters[id],ufc_fighters[year],"xxx",0,1)</f>
        <v>1991</v>
      </c>
      <c r="D4087">
        <f>_xlfn.XLOOKUP(ufc_fights_2[[#This Row],[b_fighter_id]],ufc_fighters[id],ufc_fighters[year],"Prázdné",0,1)</f>
        <v>1979</v>
      </c>
      <c r="E4087" s="10">
        <f>YEAR(ufc_fights_2[[#This Row],[date]])-ufc_fights_2[[#This Row],[r_year]]</f>
        <v>24</v>
      </c>
      <c r="F4087" s="10">
        <f>YEAR(ufc_fights_2[[#This Row],[date]])-ufc_fights_2[[#This Row],[b_year]]</f>
        <v>36</v>
      </c>
      <c r="G4087">
        <v>0</v>
      </c>
      <c r="H4087">
        <v>0</v>
      </c>
      <c r="I4087">
        <v>0.16669999999999999</v>
      </c>
      <c r="J4087">
        <v>0.6</v>
      </c>
      <c r="K4087">
        <v>0.16669999999999999</v>
      </c>
      <c r="L4087">
        <v>0.63639999999999997</v>
      </c>
      <c r="M4087">
        <v>0</v>
      </c>
      <c r="N4087">
        <v>0.5</v>
      </c>
      <c r="O4087">
        <v>0</v>
      </c>
      <c r="P4087">
        <v>0</v>
      </c>
      <c r="Q4087">
        <v>0</v>
      </c>
      <c r="R4087">
        <v>0</v>
      </c>
      <c r="S4087" s="2">
        <v>2.3148148148148147E-5</v>
      </c>
      <c r="T4087" s="2">
        <v>4.6296296296296294E-5</v>
      </c>
      <c r="U4087">
        <v>0.2</v>
      </c>
      <c r="V4087">
        <v>0.5</v>
      </c>
      <c r="W4087">
        <v>0</v>
      </c>
      <c r="X4087">
        <v>0</v>
      </c>
      <c r="Y4087">
        <v>1</v>
      </c>
      <c r="Z4087">
        <v>0</v>
      </c>
      <c r="AA4087">
        <v>0.66669999999999996</v>
      </c>
      <c r="AB4087">
        <v>0.5</v>
      </c>
      <c r="AC4087">
        <v>0.5</v>
      </c>
      <c r="AD4087">
        <v>0</v>
      </c>
      <c r="AE4087">
        <v>0</v>
      </c>
      <c r="AF4087" t="s">
        <v>3910</v>
      </c>
      <c r="AG4087" s="2">
        <v>5.0925925925925921E-4</v>
      </c>
      <c r="AH4087" t="s">
        <v>3911</v>
      </c>
      <c r="AI4087">
        <v>3</v>
      </c>
      <c r="AJ4087" t="s">
        <v>3979</v>
      </c>
      <c r="AK4087" s="3">
        <v>42336</v>
      </c>
      <c r="AL4087" s="10">
        <f>YEAR(ufc_fights_2[[#This Row],[date]])</f>
        <v>2015</v>
      </c>
      <c r="AM4087" t="s">
        <v>4020</v>
      </c>
      <c r="AN4087">
        <v>96</v>
      </c>
      <c r="AO4087" t="s">
        <v>3918</v>
      </c>
      <c r="AP4087">
        <f>IF(ufc_fights_2[[#This Row],[winner]]="Red",ufc_fights_2[[#This Row],[r_fighter_id]],ufc_fights_2[[#This Row],[b_fighter_id]])</f>
        <v>2937</v>
      </c>
      <c r="AQ4087" t="str">
        <f>_xlfn.XLOOKUP(ufc_fights_2[[#This Row],[winnerID]],ufc_fighters[id],ufc_fighters[fighter_name],"xxx",0,1)</f>
        <v>Fredy Serrano</v>
      </c>
    </row>
    <row r="4088" spans="1:43">
      <c r="A4088">
        <v>3325</v>
      </c>
      <c r="B4088">
        <v>1276</v>
      </c>
      <c r="C4088">
        <f>_xlfn.XLOOKUP(ufc_fights_2[[#This Row],[r_fighter_id]],ufc_fighters[id],ufc_fighters[year],"xxx",0,1)</f>
        <v>1979</v>
      </c>
      <c r="D4088">
        <f>_xlfn.XLOOKUP(ufc_fights_2[[#This Row],[b_fighter_id]],ufc_fighters[id],ufc_fighters[year],"Prázdné",0,1)</f>
        <v>1983</v>
      </c>
      <c r="E4088" s="10">
        <f>YEAR(ufc_fights_2[[#This Row],[date]])-ufc_fights_2[[#This Row],[r_year]]</f>
        <v>33</v>
      </c>
      <c r="F4088" s="10">
        <f>YEAR(ufc_fights_2[[#This Row],[date]])-ufc_fights_2[[#This Row],[b_year]]</f>
        <v>29</v>
      </c>
      <c r="G4088">
        <v>0</v>
      </c>
      <c r="H4088">
        <v>0</v>
      </c>
      <c r="I4088">
        <v>0.1628</v>
      </c>
      <c r="J4088">
        <v>0.1754</v>
      </c>
      <c r="K4088">
        <v>0.29089999999999999</v>
      </c>
      <c r="L4088">
        <v>0.2097</v>
      </c>
      <c r="M4088">
        <v>0</v>
      </c>
      <c r="N4088">
        <v>0.66669999999999996</v>
      </c>
      <c r="O4088">
        <v>2</v>
      </c>
      <c r="P4088">
        <v>0</v>
      </c>
      <c r="Q4088">
        <v>1</v>
      </c>
      <c r="R4088">
        <v>0</v>
      </c>
      <c r="S4088" s="2">
        <v>1.3888888888888889E-3</v>
      </c>
      <c r="T4088" s="2">
        <v>1.7824074074074075E-3</v>
      </c>
      <c r="U4088">
        <v>0.1212</v>
      </c>
      <c r="V4088">
        <v>7.1400000000000005E-2</v>
      </c>
      <c r="W4088">
        <v>0</v>
      </c>
      <c r="X4088">
        <v>0.6</v>
      </c>
      <c r="Y4088">
        <v>0.55559999999999998</v>
      </c>
      <c r="Z4088">
        <v>0.18920000000000001</v>
      </c>
      <c r="AA4088">
        <v>6.8199999999999997E-2</v>
      </c>
      <c r="AB4088">
        <v>0</v>
      </c>
      <c r="AC4088">
        <v>0.6</v>
      </c>
      <c r="AD4088">
        <v>0</v>
      </c>
      <c r="AE4088">
        <v>0.33329999999999999</v>
      </c>
      <c r="AF4088" t="s">
        <v>3933</v>
      </c>
      <c r="AG4088" s="2">
        <v>2.5231481481481481E-3</v>
      </c>
      <c r="AH4088" t="s">
        <v>3911</v>
      </c>
      <c r="AI4088">
        <v>3</v>
      </c>
      <c r="AJ4088" t="s">
        <v>4136</v>
      </c>
      <c r="AK4088" s="3">
        <v>41187</v>
      </c>
      <c r="AL4088" s="10">
        <f>YEAR(ufc_fights_2[[#This Row],[date]])</f>
        <v>2012</v>
      </c>
      <c r="AM4088" t="s">
        <v>4020</v>
      </c>
      <c r="AN4088">
        <v>42</v>
      </c>
      <c r="AO4088" t="s">
        <v>3913</v>
      </c>
      <c r="AP4088">
        <f>IF(ufc_fights_2[[#This Row],[winner]]="Red",ufc_fights_2[[#This Row],[r_fighter_id]],ufc_fights_2[[#This Row],[b_fighter_id]])</f>
        <v>3325</v>
      </c>
      <c r="AQ4088" t="str">
        <f>_xlfn.XLOOKUP(ufc_fights_2[[#This Row],[winnerID]],ufc_fighters[id],ufc_fighters[fighter_name],"xxx",0,1)</f>
        <v>Darren Uyenoyama</v>
      </c>
    </row>
    <row r="4089" spans="1:43">
      <c r="A4089">
        <v>2949</v>
      </c>
      <c r="B4089">
        <v>368</v>
      </c>
      <c r="C4089">
        <f>_xlfn.XLOOKUP(ufc_fights_2[[#This Row],[r_fighter_id]],ufc_fighters[id],ufc_fighters[year],"xxx",0,1)</f>
        <v>1991</v>
      </c>
      <c r="D4089">
        <f>_xlfn.XLOOKUP(ufc_fights_2[[#This Row],[b_fighter_id]],ufc_fighters[id],ufc_fighters[year],"Prázdné",0,1)</f>
        <v>1993</v>
      </c>
      <c r="E4089" s="10">
        <f>YEAR(ufc_fights_2[[#This Row],[date]])-ufc_fights_2[[#This Row],[r_year]]</f>
        <v>26</v>
      </c>
      <c r="F4089" s="10">
        <f>YEAR(ufc_fights_2[[#This Row],[date]])-ufc_fights_2[[#This Row],[b_year]]</f>
        <v>24</v>
      </c>
      <c r="G4089">
        <v>0</v>
      </c>
      <c r="H4089">
        <v>0</v>
      </c>
      <c r="I4089">
        <v>0.35630000000000001</v>
      </c>
      <c r="J4089">
        <v>0.33750000000000002</v>
      </c>
      <c r="K4089">
        <v>0.52849999999999997</v>
      </c>
      <c r="L4089">
        <v>0.36780000000000002</v>
      </c>
      <c r="M4089">
        <v>0.5</v>
      </c>
      <c r="N4089">
        <v>0.625</v>
      </c>
      <c r="O4089">
        <v>1</v>
      </c>
      <c r="P4089">
        <v>1</v>
      </c>
      <c r="Q4089">
        <v>0</v>
      </c>
      <c r="R4089">
        <v>0</v>
      </c>
      <c r="S4089" s="2">
        <v>4.2824074074074075E-4</v>
      </c>
      <c r="T4089" s="2">
        <v>2.5231481481481481E-3</v>
      </c>
      <c r="U4089">
        <v>0.3291</v>
      </c>
      <c r="V4089">
        <v>0.2273</v>
      </c>
      <c r="W4089">
        <v>0.625</v>
      </c>
      <c r="X4089">
        <v>0</v>
      </c>
      <c r="Y4089">
        <v>1</v>
      </c>
      <c r="Z4089">
        <v>0.26029999999999998</v>
      </c>
      <c r="AA4089">
        <v>0.27779999999999999</v>
      </c>
      <c r="AB4089">
        <v>0.5</v>
      </c>
      <c r="AC4089">
        <v>0.66669999999999996</v>
      </c>
      <c r="AD4089">
        <v>0.91669999999999996</v>
      </c>
      <c r="AE4089">
        <v>1</v>
      </c>
      <c r="AF4089" t="s">
        <v>3922</v>
      </c>
      <c r="AG4089" s="2">
        <v>3.472222222222222E-3</v>
      </c>
      <c r="AH4089" t="s">
        <v>3911</v>
      </c>
      <c r="AI4089">
        <v>3</v>
      </c>
      <c r="AJ4089" t="s">
        <v>3932</v>
      </c>
      <c r="AK4089" s="3">
        <v>42945</v>
      </c>
      <c r="AL4089" s="10">
        <f>YEAR(ufc_fights_2[[#This Row],[date]])</f>
        <v>2017</v>
      </c>
      <c r="AM4089" t="s">
        <v>4020</v>
      </c>
      <c r="AN4089">
        <v>63</v>
      </c>
      <c r="AO4089" t="s">
        <v>3918</v>
      </c>
      <c r="AP4089">
        <f>IF(ufc_fights_2[[#This Row],[winner]]="Red",ufc_fights_2[[#This Row],[r_fighter_id]],ufc_fights_2[[#This Row],[b_fighter_id]])</f>
        <v>368</v>
      </c>
      <c r="AQ4089" t="str">
        <f>_xlfn.XLOOKUP(ufc_fights_2[[#This Row],[winnerID]],ufc_fighters[id],ufc_fighters[fighter_name],"xxx",0,1)</f>
        <v>Jarred Brooks</v>
      </c>
    </row>
    <row r="4090" spans="1:43">
      <c r="A4090">
        <v>2835</v>
      </c>
      <c r="B4090">
        <v>368</v>
      </c>
      <c r="C4090">
        <f>_xlfn.XLOOKUP(ufc_fights_2[[#This Row],[r_fighter_id]],ufc_fighters[id],ufc_fighters[year],"xxx",0,1)</f>
        <v>1986</v>
      </c>
      <c r="D4090">
        <f>_xlfn.XLOOKUP(ufc_fights_2[[#This Row],[b_fighter_id]],ufc_fighters[id],ufc_fighters[year],"Prázdné",0,1)</f>
        <v>1993</v>
      </c>
      <c r="E4090" s="10">
        <f>YEAR(ufc_fights_2[[#This Row],[date]])-ufc_fights_2[[#This Row],[r_year]]</f>
        <v>32</v>
      </c>
      <c r="F4090" s="10">
        <f>YEAR(ufc_fights_2[[#This Row],[date]])-ufc_fights_2[[#This Row],[b_year]]</f>
        <v>25</v>
      </c>
      <c r="G4090">
        <v>0</v>
      </c>
      <c r="H4090">
        <v>0</v>
      </c>
      <c r="I4090">
        <v>0.4</v>
      </c>
      <c r="J4090">
        <v>0.57140000000000002</v>
      </c>
      <c r="K4090">
        <v>0.74690000000000001</v>
      </c>
      <c r="L4090">
        <v>0.75929999999999997</v>
      </c>
      <c r="M4090">
        <v>0.25</v>
      </c>
      <c r="N4090">
        <v>0.5</v>
      </c>
      <c r="O4090">
        <v>0</v>
      </c>
      <c r="P4090">
        <v>1</v>
      </c>
      <c r="Q4090">
        <v>0</v>
      </c>
      <c r="R4090">
        <v>0</v>
      </c>
      <c r="S4090" s="2">
        <v>3.2754629629629631E-3</v>
      </c>
      <c r="T4090" s="2">
        <v>5.7638888888888887E-3</v>
      </c>
      <c r="U4090">
        <v>0.33329999999999999</v>
      </c>
      <c r="V4090">
        <v>0.4839</v>
      </c>
      <c r="W4090">
        <v>0.66669999999999996</v>
      </c>
      <c r="X4090">
        <v>0</v>
      </c>
      <c r="Y4090">
        <v>0.5</v>
      </c>
      <c r="Z4090">
        <v>0.1429</v>
      </c>
      <c r="AA4090">
        <v>0.23530000000000001</v>
      </c>
      <c r="AB4090">
        <v>0.25</v>
      </c>
      <c r="AC4090">
        <v>1</v>
      </c>
      <c r="AD4090">
        <v>0.8</v>
      </c>
      <c r="AE4090">
        <v>0.73680000000000001</v>
      </c>
      <c r="AF4090" t="s">
        <v>3922</v>
      </c>
      <c r="AG4090" s="2">
        <v>3.472222222222222E-3</v>
      </c>
      <c r="AH4090" t="s">
        <v>3911</v>
      </c>
      <c r="AI4090">
        <v>3</v>
      </c>
      <c r="AJ4090" t="s">
        <v>3923</v>
      </c>
      <c r="AK4090" s="3">
        <v>43351</v>
      </c>
      <c r="AL4090" s="10">
        <f>YEAR(ufc_fights_2[[#This Row],[date]])</f>
        <v>2018</v>
      </c>
      <c r="AM4090" t="s">
        <v>4020</v>
      </c>
      <c r="AN4090">
        <v>98</v>
      </c>
      <c r="AO4090" t="s">
        <v>3918</v>
      </c>
      <c r="AP4090">
        <f>IF(ufc_fights_2[[#This Row],[winner]]="Red",ufc_fights_2[[#This Row],[r_fighter_id]],ufc_fights_2[[#This Row],[b_fighter_id]])</f>
        <v>368</v>
      </c>
      <c r="AQ4090" t="str">
        <f>_xlfn.XLOOKUP(ufc_fights_2[[#This Row],[winnerID]],ufc_fighters[id],ufc_fighters[fighter_name],"xxx",0,1)</f>
        <v>Jarred Brooks</v>
      </c>
    </row>
    <row r="4091" spans="1:43">
      <c r="A4091">
        <v>257</v>
      </c>
      <c r="B4091">
        <v>2937</v>
      </c>
      <c r="C4091">
        <f>_xlfn.XLOOKUP(ufc_fights_2[[#This Row],[r_fighter_id]],ufc_fighters[id],ufc_fighters[year],"xxx",0,1)</f>
        <v>1989</v>
      </c>
      <c r="D4091">
        <f>_xlfn.XLOOKUP(ufc_fights_2[[#This Row],[b_fighter_id]],ufc_fighters[id],ufc_fighters[year],"Prázdné",0,1)</f>
        <v>1979</v>
      </c>
      <c r="E4091" s="10">
        <f>YEAR(ufc_fights_2[[#This Row],[date]])-ufc_fights_2[[#This Row],[r_year]]</f>
        <v>27</v>
      </c>
      <c r="F4091" s="10">
        <f>YEAR(ufc_fights_2[[#This Row],[date]])-ufc_fights_2[[#This Row],[b_year]]</f>
        <v>37</v>
      </c>
      <c r="G4091">
        <v>1</v>
      </c>
      <c r="H4091">
        <v>0</v>
      </c>
      <c r="I4091">
        <v>0.53449999999999998</v>
      </c>
      <c r="J4091">
        <v>0.36670000000000003</v>
      </c>
      <c r="K4091">
        <v>0.59209999999999996</v>
      </c>
      <c r="L4091">
        <v>0.5776</v>
      </c>
      <c r="M4091">
        <v>0</v>
      </c>
      <c r="N4091">
        <v>0.35709999999999997</v>
      </c>
      <c r="O4091">
        <v>0</v>
      </c>
      <c r="P4091">
        <v>0</v>
      </c>
      <c r="Q4091">
        <v>0</v>
      </c>
      <c r="R4091">
        <v>0</v>
      </c>
      <c r="S4091" s="2">
        <v>9.837962962962962E-4</v>
      </c>
      <c r="T4091" s="2">
        <v>3.460648148148148E-3</v>
      </c>
      <c r="U4091">
        <v>0.3947</v>
      </c>
      <c r="V4091">
        <v>0.28000000000000003</v>
      </c>
      <c r="W4091">
        <v>0.88890000000000002</v>
      </c>
      <c r="X4091">
        <v>0.72729999999999995</v>
      </c>
      <c r="Y4091">
        <v>0</v>
      </c>
      <c r="Z4091">
        <v>0.52500000000000002</v>
      </c>
      <c r="AA4091">
        <v>0.34620000000000001</v>
      </c>
      <c r="AB4091">
        <v>0.66669999999999996</v>
      </c>
      <c r="AC4091">
        <v>0.33329999999999999</v>
      </c>
      <c r="AD4091">
        <v>0.33329999999999999</v>
      </c>
      <c r="AE4091">
        <v>1</v>
      </c>
      <c r="AF4091" t="s">
        <v>3922</v>
      </c>
      <c r="AG4091" s="2">
        <v>3.472222222222222E-3</v>
      </c>
      <c r="AH4091" t="s">
        <v>3911</v>
      </c>
      <c r="AI4091">
        <v>3</v>
      </c>
      <c r="AJ4091" t="s">
        <v>3929</v>
      </c>
      <c r="AK4091" s="3">
        <v>42581</v>
      </c>
      <c r="AL4091" s="10">
        <f>YEAR(ufc_fights_2[[#This Row],[date]])</f>
        <v>2016</v>
      </c>
      <c r="AM4091" t="s">
        <v>4020</v>
      </c>
      <c r="AN4091">
        <v>45</v>
      </c>
      <c r="AO4091" t="s">
        <v>3913</v>
      </c>
      <c r="AP4091">
        <f>IF(ufc_fights_2[[#This Row],[winner]]="Red",ufc_fights_2[[#This Row],[r_fighter_id]],ufc_fights_2[[#This Row],[b_fighter_id]])</f>
        <v>257</v>
      </c>
      <c r="AQ4091" t="str">
        <f>_xlfn.XLOOKUP(ufc_fights_2[[#This Row],[winnerID]],ufc_fighters[id],ufc_fighters[fighter_name],"xxx",0,1)</f>
        <v>Ryan Benoit</v>
      </c>
    </row>
    <row r="4092" spans="1:43">
      <c r="A4092">
        <v>257</v>
      </c>
      <c r="B4092">
        <v>2158</v>
      </c>
      <c r="C4092">
        <f>_xlfn.XLOOKUP(ufc_fights_2[[#This Row],[r_fighter_id]],ufc_fighters[id],ufc_fighters[year],"xxx",0,1)</f>
        <v>1989</v>
      </c>
      <c r="D4092">
        <f>_xlfn.XLOOKUP(ufc_fights_2[[#This Row],[b_fighter_id]],ufc_fighters[id],ufc_fighters[year],"Prázdné",0,1)</f>
        <v>1985</v>
      </c>
      <c r="E4092" s="10">
        <f>YEAR(ufc_fights_2[[#This Row],[date]])-ufc_fights_2[[#This Row],[r_year]]</f>
        <v>28</v>
      </c>
      <c r="F4092" s="10">
        <f>YEAR(ufc_fights_2[[#This Row],[date]])-ufc_fights_2[[#This Row],[b_year]]</f>
        <v>32</v>
      </c>
      <c r="G4092">
        <v>1</v>
      </c>
      <c r="H4092">
        <v>0</v>
      </c>
      <c r="I4092">
        <v>0.4839</v>
      </c>
      <c r="J4092">
        <v>0.4158</v>
      </c>
      <c r="K4092">
        <v>0.49469999999999997</v>
      </c>
      <c r="L4092">
        <v>0.42159999999999997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2.3148148148148147E-5</v>
      </c>
      <c r="T4092" s="2">
        <v>2.5462962962962961E-4</v>
      </c>
      <c r="U4092">
        <v>0.46510000000000001</v>
      </c>
      <c r="V4092">
        <v>0.28170000000000001</v>
      </c>
      <c r="W4092">
        <v>0.66669999999999996</v>
      </c>
      <c r="X4092">
        <v>1</v>
      </c>
      <c r="Y4092">
        <v>0.91669999999999996</v>
      </c>
      <c r="Z4092">
        <v>0.45979999999999999</v>
      </c>
      <c r="AA4092">
        <v>0.41</v>
      </c>
      <c r="AB4092">
        <v>0.5</v>
      </c>
      <c r="AC4092">
        <v>1</v>
      </c>
      <c r="AD4092">
        <v>1</v>
      </c>
      <c r="AE4092">
        <v>0</v>
      </c>
      <c r="AF4092" t="s">
        <v>3910</v>
      </c>
      <c r="AG4092" s="2">
        <v>1.8287037037037037E-3</v>
      </c>
      <c r="AH4092" t="s">
        <v>3911</v>
      </c>
      <c r="AI4092">
        <v>3</v>
      </c>
      <c r="AJ4092" t="s">
        <v>3945</v>
      </c>
      <c r="AK4092" s="3">
        <v>43057</v>
      </c>
      <c r="AL4092" s="10">
        <f>YEAR(ufc_fights_2[[#This Row],[date]])</f>
        <v>2017</v>
      </c>
      <c r="AM4092" t="s">
        <v>4020</v>
      </c>
      <c r="AN4092">
        <v>68</v>
      </c>
      <c r="AO4092" t="s">
        <v>3913</v>
      </c>
      <c r="AP4092">
        <f>IF(ufc_fights_2[[#This Row],[winner]]="Red",ufc_fights_2[[#This Row],[r_fighter_id]],ufc_fights_2[[#This Row],[b_fighter_id]])</f>
        <v>257</v>
      </c>
      <c r="AQ4092" t="str">
        <f>_xlfn.XLOOKUP(ufc_fights_2[[#This Row],[winnerID]],ufc_fighters[id],ufc_fighters[fighter_name],"xxx",0,1)</f>
        <v>Ryan Benoit</v>
      </c>
    </row>
    <row r="4093" spans="1:43">
      <c r="A4093">
        <v>2524</v>
      </c>
      <c r="B4093">
        <v>257</v>
      </c>
      <c r="C4093">
        <f>_xlfn.XLOOKUP(ufc_fights_2[[#This Row],[r_fighter_id]],ufc_fighters[id],ufc_fighters[year],"xxx",0,1)</f>
        <v>1993</v>
      </c>
      <c r="D4093">
        <f>_xlfn.XLOOKUP(ufc_fights_2[[#This Row],[b_fighter_id]],ufc_fighters[id],ufc_fighters[year],"Prázdné",0,1)</f>
        <v>1989</v>
      </c>
      <c r="E4093" s="10">
        <f>YEAR(ufc_fights_2[[#This Row],[date]])-ufc_fights_2[[#This Row],[r_year]]</f>
        <v>22</v>
      </c>
      <c r="F4093" s="10">
        <f>YEAR(ufc_fights_2[[#This Row],[date]])-ufc_fights_2[[#This Row],[b_year]]</f>
        <v>26</v>
      </c>
      <c r="G4093">
        <v>0</v>
      </c>
      <c r="H4093">
        <v>1</v>
      </c>
      <c r="I4093">
        <v>0.39</v>
      </c>
      <c r="J4093">
        <v>0.31109999999999999</v>
      </c>
      <c r="K4093">
        <v>0.45129999999999998</v>
      </c>
      <c r="L4093">
        <v>0.31869999999999998</v>
      </c>
      <c r="M4093">
        <v>0.33329999999999999</v>
      </c>
      <c r="N4093">
        <v>1</v>
      </c>
      <c r="O4093">
        <v>0</v>
      </c>
      <c r="P4093">
        <v>0</v>
      </c>
      <c r="Q4093">
        <v>0</v>
      </c>
      <c r="R4093">
        <v>0</v>
      </c>
      <c r="S4093" s="2">
        <v>1.1226851851851851E-3</v>
      </c>
      <c r="T4093" s="2">
        <v>2.5462962962962961E-4</v>
      </c>
      <c r="U4093">
        <v>0.36259999999999998</v>
      </c>
      <c r="V4093">
        <v>0.29070000000000001</v>
      </c>
      <c r="W4093">
        <v>0.83330000000000004</v>
      </c>
      <c r="X4093">
        <v>0.33329999999999999</v>
      </c>
      <c r="Y4093">
        <v>0</v>
      </c>
      <c r="Z4093">
        <v>0.37630000000000002</v>
      </c>
      <c r="AA4093">
        <v>0.25</v>
      </c>
      <c r="AB4093">
        <v>0</v>
      </c>
      <c r="AC4093">
        <v>0.5</v>
      </c>
      <c r="AD4093">
        <v>0.57140000000000002</v>
      </c>
      <c r="AE4093">
        <v>0.5625</v>
      </c>
      <c r="AF4093" t="s">
        <v>3910</v>
      </c>
      <c r="AG4093" s="2">
        <v>1.0879629629629629E-3</v>
      </c>
      <c r="AH4093" t="s">
        <v>3911</v>
      </c>
      <c r="AI4093">
        <v>3</v>
      </c>
      <c r="AJ4093" t="s">
        <v>3956</v>
      </c>
      <c r="AK4093" s="3">
        <v>42077</v>
      </c>
      <c r="AL4093" s="10">
        <f>YEAR(ufc_fights_2[[#This Row],[date]])</f>
        <v>2015</v>
      </c>
      <c r="AM4093" t="s">
        <v>4020</v>
      </c>
      <c r="AN4093">
        <v>98</v>
      </c>
      <c r="AO4093" t="s">
        <v>3918</v>
      </c>
      <c r="AP4093">
        <f>IF(ufc_fights_2[[#This Row],[winner]]="Red",ufc_fights_2[[#This Row],[r_fighter_id]],ufc_fights_2[[#This Row],[b_fighter_id]])</f>
        <v>257</v>
      </c>
      <c r="AQ4093" t="str">
        <f>_xlfn.XLOOKUP(ufc_fights_2[[#This Row],[winnerID]],ufc_fighters[id],ufc_fighters[fighter_name],"xxx",0,1)</f>
        <v>Ryan Benoit</v>
      </c>
    </row>
    <row r="4094" spans="1:43">
      <c r="A4094">
        <v>476</v>
      </c>
      <c r="B4094">
        <v>3045</v>
      </c>
      <c r="C4094">
        <f>_xlfn.XLOOKUP(ufc_fights_2[[#This Row],[r_fighter_id]],ufc_fighters[id],ufc_fighters[year],"xxx",0,1)</f>
        <v>1981</v>
      </c>
      <c r="D4094">
        <f>_xlfn.XLOOKUP(ufc_fights_2[[#This Row],[b_fighter_id]],ufc_fighters[id],ufc_fighters[year],"Prázdné",0,1)</f>
        <v>1991</v>
      </c>
      <c r="E4094" s="10">
        <f>YEAR(ufc_fights_2[[#This Row],[date]])-ufc_fights_2[[#This Row],[r_year]]</f>
        <v>33</v>
      </c>
      <c r="F4094" s="10">
        <f>YEAR(ufc_fights_2[[#This Row],[date]])-ufc_fights_2[[#This Row],[b_year]]</f>
        <v>23</v>
      </c>
      <c r="G4094">
        <v>0</v>
      </c>
      <c r="H4094">
        <v>0</v>
      </c>
      <c r="I4094">
        <v>0.5161</v>
      </c>
      <c r="J4094">
        <v>0.433</v>
      </c>
      <c r="K4094">
        <v>0.57720000000000005</v>
      </c>
      <c r="L4094">
        <v>0.58520000000000005</v>
      </c>
      <c r="M4094">
        <v>1</v>
      </c>
      <c r="N4094">
        <v>0.1</v>
      </c>
      <c r="O4094">
        <v>4</v>
      </c>
      <c r="P4094">
        <v>0</v>
      </c>
      <c r="Q4094">
        <v>0</v>
      </c>
      <c r="R4094">
        <v>1</v>
      </c>
      <c r="S4094" s="2">
        <v>1.4814814814814814E-3</v>
      </c>
      <c r="T4094" s="2">
        <v>5.2430555555555555E-3</v>
      </c>
      <c r="U4094">
        <v>0.3382</v>
      </c>
      <c r="V4094">
        <v>0.28570000000000001</v>
      </c>
      <c r="W4094">
        <v>0.61109999999999998</v>
      </c>
      <c r="X4094">
        <v>0.95</v>
      </c>
      <c r="Y4094">
        <v>0.9</v>
      </c>
      <c r="Z4094">
        <v>0.46510000000000001</v>
      </c>
      <c r="AA4094">
        <v>0.3</v>
      </c>
      <c r="AB4094">
        <v>0.67649999999999999</v>
      </c>
      <c r="AC4094">
        <v>0.64290000000000003</v>
      </c>
      <c r="AD4094">
        <v>0.25</v>
      </c>
      <c r="AE4094">
        <v>0.66669999999999996</v>
      </c>
      <c r="AF4094" t="s">
        <v>3922</v>
      </c>
      <c r="AG4094" s="2">
        <v>3.472222222222222E-3</v>
      </c>
      <c r="AH4094" t="s">
        <v>3911</v>
      </c>
      <c r="AI4094">
        <v>3</v>
      </c>
      <c r="AJ4094" t="s">
        <v>3914</v>
      </c>
      <c r="AK4094" s="3">
        <v>41769</v>
      </c>
      <c r="AL4094" s="10">
        <f>YEAR(ufc_fights_2[[#This Row],[date]])</f>
        <v>2014</v>
      </c>
      <c r="AM4094" t="s">
        <v>4020</v>
      </c>
      <c r="AN4094">
        <v>94</v>
      </c>
      <c r="AO4094" t="s">
        <v>3913</v>
      </c>
      <c r="AP4094">
        <f>IF(ufc_fights_2[[#This Row],[winner]]="Red",ufc_fights_2[[#This Row],[r_fighter_id]],ufc_fights_2[[#This Row],[b_fighter_id]])</f>
        <v>476</v>
      </c>
      <c r="AQ4094" t="str">
        <f>_xlfn.XLOOKUP(ufc_fights_2[[#This Row],[winnerID]],ufc_fighters[id],ufc_fighters[fighter_name],"xxx",0,1)</f>
        <v>Chris Cariaso</v>
      </c>
    </row>
    <row r="4095" spans="1:43">
      <c r="A4095">
        <v>1997</v>
      </c>
      <c r="B4095">
        <v>2830</v>
      </c>
      <c r="C4095">
        <f>_xlfn.XLOOKUP(ufc_fights_2[[#This Row],[r_fighter_id]],ufc_fighters[id],ufc_fighters[year],"xxx",0,1)</f>
        <v>1986</v>
      </c>
      <c r="D4095">
        <f>_xlfn.XLOOKUP(ufc_fights_2[[#This Row],[b_fighter_id]],ufc_fighters[id],ufc_fighters[year],"Prázdné",0,1)</f>
        <v>1991</v>
      </c>
      <c r="E4095" s="10">
        <f>YEAR(ufc_fights_2[[#This Row],[date]])-ufc_fights_2[[#This Row],[r_year]]</f>
        <v>29</v>
      </c>
      <c r="F4095" s="10">
        <f>YEAR(ufc_fights_2[[#This Row],[date]])-ufc_fights_2[[#This Row],[b_year]]</f>
        <v>24</v>
      </c>
      <c r="G4095">
        <v>0</v>
      </c>
      <c r="H4095">
        <v>1</v>
      </c>
      <c r="I4095">
        <v>0.32929999999999998</v>
      </c>
      <c r="J4095">
        <v>0.27489999999999998</v>
      </c>
      <c r="K4095">
        <v>0.3503</v>
      </c>
      <c r="L4095">
        <v>0.30180000000000001</v>
      </c>
      <c r="M4095">
        <v>0</v>
      </c>
      <c r="N4095">
        <v>1</v>
      </c>
      <c r="O4095">
        <v>0</v>
      </c>
      <c r="P4095">
        <v>1</v>
      </c>
      <c r="Q4095">
        <v>0</v>
      </c>
      <c r="R4095">
        <v>0</v>
      </c>
      <c r="S4095" s="2">
        <v>4.6296296296296294E-5</v>
      </c>
      <c r="T4095" s="2">
        <v>1.7013888888888888E-3</v>
      </c>
      <c r="U4095">
        <v>0.29930000000000001</v>
      </c>
      <c r="V4095">
        <v>0.25</v>
      </c>
      <c r="W4095">
        <v>0.42859999999999998</v>
      </c>
      <c r="X4095">
        <v>0.83330000000000004</v>
      </c>
      <c r="Y4095">
        <v>0.5</v>
      </c>
      <c r="Z4095">
        <v>0.31169999999999998</v>
      </c>
      <c r="AA4095">
        <v>0.22700000000000001</v>
      </c>
      <c r="AB4095">
        <v>0.53849999999999998</v>
      </c>
      <c r="AC4095">
        <v>0.55559999999999998</v>
      </c>
      <c r="AD4095">
        <v>0</v>
      </c>
      <c r="AE4095">
        <v>0.64710000000000001</v>
      </c>
      <c r="AF4095" t="s">
        <v>3922</v>
      </c>
      <c r="AG4095" s="2">
        <v>3.472222222222222E-3</v>
      </c>
      <c r="AH4095" t="s">
        <v>3911</v>
      </c>
      <c r="AI4095">
        <v>3</v>
      </c>
      <c r="AJ4095" t="s">
        <v>4042</v>
      </c>
      <c r="AK4095" s="3">
        <v>42022</v>
      </c>
      <c r="AL4095" s="10">
        <f>YEAR(ufc_fights_2[[#This Row],[date]])</f>
        <v>2015</v>
      </c>
      <c r="AM4095" t="s">
        <v>4020</v>
      </c>
      <c r="AN4095">
        <v>61</v>
      </c>
      <c r="AO4095" t="s">
        <v>3918</v>
      </c>
      <c r="AP4095">
        <f>IF(ufc_fights_2[[#This Row],[winner]]="Red",ufc_fights_2[[#This Row],[r_fighter_id]],ufc_fights_2[[#This Row],[b_fighter_id]])</f>
        <v>2830</v>
      </c>
      <c r="AQ4095" t="str">
        <f>_xlfn.XLOOKUP(ufc_fights_2[[#This Row],[winnerID]],ufc_fighters[id],ufc_fighters[fighter_name],"xxx",0,1)</f>
        <v>Joby Sanchez</v>
      </c>
    </row>
    <row r="4096" spans="1:43">
      <c r="A4096">
        <v>2835</v>
      </c>
      <c r="B4096">
        <v>2830</v>
      </c>
      <c r="C4096">
        <f>_xlfn.XLOOKUP(ufc_fights_2[[#This Row],[r_fighter_id]],ufc_fighters[id],ufc_fighters[year],"xxx",0,1)</f>
        <v>1986</v>
      </c>
      <c r="D4096">
        <f>_xlfn.XLOOKUP(ufc_fights_2[[#This Row],[b_fighter_id]],ufc_fighters[id],ufc_fighters[year],"Prázdné",0,1)</f>
        <v>1991</v>
      </c>
      <c r="E4096" s="10">
        <f>YEAR(ufc_fights_2[[#This Row],[date]])-ufc_fights_2[[#This Row],[r_year]]</f>
        <v>32</v>
      </c>
      <c r="F4096" s="10">
        <f>YEAR(ufc_fights_2[[#This Row],[date]])-ufc_fights_2[[#This Row],[b_year]]</f>
        <v>27</v>
      </c>
      <c r="G4096">
        <v>0</v>
      </c>
      <c r="H4096">
        <v>0</v>
      </c>
      <c r="I4096">
        <v>0.66669999999999996</v>
      </c>
      <c r="J4096">
        <v>0.2</v>
      </c>
      <c r="K4096">
        <v>0.66669999999999996</v>
      </c>
      <c r="L4096">
        <v>0.55559999999999998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0</v>
      </c>
      <c r="S4096" s="2">
        <v>1.0416666666666667E-3</v>
      </c>
      <c r="T4096" s="2">
        <v>0</v>
      </c>
      <c r="U4096">
        <v>0.5</v>
      </c>
      <c r="V4096">
        <v>0.2</v>
      </c>
      <c r="W4096">
        <v>0</v>
      </c>
      <c r="X4096">
        <v>1</v>
      </c>
      <c r="Y4096">
        <v>0</v>
      </c>
      <c r="Z4096">
        <v>0.66669999999999996</v>
      </c>
      <c r="AA4096">
        <v>0.2</v>
      </c>
      <c r="AB4096">
        <v>0</v>
      </c>
      <c r="AC4096">
        <v>0</v>
      </c>
      <c r="AD4096">
        <v>0</v>
      </c>
      <c r="AE4096">
        <v>0</v>
      </c>
      <c r="AF4096" t="s">
        <v>3933</v>
      </c>
      <c r="AG4096" s="2">
        <v>1.2731481481481483E-3</v>
      </c>
      <c r="AH4096" t="s">
        <v>3911</v>
      </c>
      <c r="AI4096">
        <v>3</v>
      </c>
      <c r="AJ4096" t="s">
        <v>3914</v>
      </c>
      <c r="AK4096" s="3">
        <v>43149</v>
      </c>
      <c r="AL4096" s="10">
        <f>YEAR(ufc_fights_2[[#This Row],[date]])</f>
        <v>2018</v>
      </c>
      <c r="AM4096" t="s">
        <v>4020</v>
      </c>
      <c r="AN4096">
        <v>55</v>
      </c>
      <c r="AO4096" t="s">
        <v>3913</v>
      </c>
      <c r="AP4096">
        <f>IF(ufc_fights_2[[#This Row],[winner]]="Red",ufc_fights_2[[#This Row],[r_fighter_id]],ufc_fights_2[[#This Row],[b_fighter_id]])</f>
        <v>2835</v>
      </c>
      <c r="AQ4096" t="str">
        <f>_xlfn.XLOOKUP(ufc_fights_2[[#This Row],[winnerID]],ufc_fighters[id],ufc_fighters[fighter_name],"xxx",0,1)</f>
        <v>Robert Sanchez</v>
      </c>
    </row>
    <row r="4097" spans="1:43">
      <c r="A4097">
        <v>277</v>
      </c>
      <c r="B4097">
        <v>317</v>
      </c>
      <c r="C4097">
        <f>_xlfn.XLOOKUP(ufc_fights_2[[#This Row],[r_fighter_id]],ufc_fighters[id],ufc_fighters[year],"xxx",0,1)</f>
        <v>1988</v>
      </c>
      <c r="D4097">
        <f>_xlfn.XLOOKUP(ufc_fights_2[[#This Row],[b_fighter_id]],ufc_fighters[id],ufc_fighters[year],"Prázdné",0,1)</f>
        <v>1992</v>
      </c>
      <c r="E4097" s="10">
        <f>YEAR(ufc_fights_2[[#This Row],[date]])-ufc_fights_2[[#This Row],[r_year]]</f>
        <v>31</v>
      </c>
      <c r="F4097" s="10">
        <f>YEAR(ufc_fights_2[[#This Row],[date]])-ufc_fights_2[[#This Row],[b_year]]</f>
        <v>27</v>
      </c>
      <c r="G4097">
        <v>0</v>
      </c>
      <c r="H4097">
        <v>0</v>
      </c>
      <c r="I4097">
        <v>0.59179999999999999</v>
      </c>
      <c r="J4097">
        <v>0.51949999999999996</v>
      </c>
      <c r="K4097">
        <v>0.61680000000000001</v>
      </c>
      <c r="L4097">
        <v>0.58430000000000004</v>
      </c>
      <c r="M4097">
        <v>0.5</v>
      </c>
      <c r="N4097">
        <v>0.33329999999999999</v>
      </c>
      <c r="O4097">
        <v>0</v>
      </c>
      <c r="P4097">
        <v>2</v>
      </c>
      <c r="Q4097">
        <v>0</v>
      </c>
      <c r="R4097">
        <v>1</v>
      </c>
      <c r="S4097" s="2">
        <v>1.5740740740740741E-3</v>
      </c>
      <c r="T4097" s="2">
        <v>2.0601851851851853E-3</v>
      </c>
      <c r="U4097">
        <v>0.36840000000000001</v>
      </c>
      <c r="V4097">
        <v>0.4355</v>
      </c>
      <c r="W4097">
        <v>0.89739999999999998</v>
      </c>
      <c r="X4097">
        <v>1</v>
      </c>
      <c r="Y4097">
        <v>0.66669999999999996</v>
      </c>
      <c r="Z4097">
        <v>0.52559999999999996</v>
      </c>
      <c r="AA4097">
        <v>0.47139999999999999</v>
      </c>
      <c r="AB4097">
        <v>0.875</v>
      </c>
      <c r="AC4097">
        <v>1</v>
      </c>
      <c r="AD4097">
        <v>0.75</v>
      </c>
      <c r="AE4097">
        <v>1</v>
      </c>
      <c r="AF4097" t="s">
        <v>3922</v>
      </c>
      <c r="AG4097" s="2">
        <v>3.472222222222222E-3</v>
      </c>
      <c r="AH4097" t="s">
        <v>3911</v>
      </c>
      <c r="AI4097">
        <v>3</v>
      </c>
      <c r="AJ4097" t="s">
        <v>3940</v>
      </c>
      <c r="AK4097" s="3">
        <v>43498</v>
      </c>
      <c r="AL4097" s="10">
        <f>YEAR(ufc_fights_2[[#This Row],[date]])</f>
        <v>2019</v>
      </c>
      <c r="AM4097" t="s">
        <v>4020</v>
      </c>
      <c r="AN4097">
        <v>37</v>
      </c>
      <c r="AO4097" t="s">
        <v>3918</v>
      </c>
      <c r="AP4097">
        <f>IF(ufc_fights_2[[#This Row],[winner]]="Red",ufc_fights_2[[#This Row],[r_fighter_id]],ufc_fights_2[[#This Row],[b_fighter_id]])</f>
        <v>317</v>
      </c>
      <c r="AQ4097" t="str">
        <f>_xlfn.XLOOKUP(ufc_fights_2[[#This Row],[winnerID]],ufc_fighters[id],ufc_fighters[fighter_name],"xxx",0,1)</f>
        <v>Rogerio Bontorin</v>
      </c>
    </row>
    <row r="4098" spans="1:43">
      <c r="A4098">
        <v>2540</v>
      </c>
      <c r="B4098">
        <v>456</v>
      </c>
      <c r="C4098">
        <f>_xlfn.XLOOKUP(ufc_fights_2[[#This Row],[r_fighter_id]],ufc_fighters[id],ufc_fighters[year],"xxx",0,1)</f>
        <v>1978</v>
      </c>
      <c r="D4098">
        <f>_xlfn.XLOOKUP(ufc_fights_2[[#This Row],[b_fighter_id]],ufc_fighters[id],ufc_fighters[year],"Prázdné",0,1)</f>
        <v>1985</v>
      </c>
      <c r="E4098" s="10">
        <f>YEAR(ufc_fights_2[[#This Row],[date]])-ufc_fights_2[[#This Row],[r_year]]</f>
        <v>36</v>
      </c>
      <c r="F4098" s="10">
        <f>YEAR(ufc_fights_2[[#This Row],[date]])-ufc_fights_2[[#This Row],[b_year]]</f>
        <v>29</v>
      </c>
      <c r="G4098">
        <v>0</v>
      </c>
      <c r="H4098">
        <v>0</v>
      </c>
      <c r="I4098">
        <v>0.33539999999999998</v>
      </c>
      <c r="J4098">
        <v>0.47649999999999998</v>
      </c>
      <c r="K4098">
        <v>0.4022</v>
      </c>
      <c r="L4098">
        <v>0.54649999999999999</v>
      </c>
      <c r="M4098">
        <v>0.22220000000000001</v>
      </c>
      <c r="N4098">
        <v>0.5</v>
      </c>
      <c r="O4098">
        <v>0</v>
      </c>
      <c r="P4098">
        <v>0</v>
      </c>
      <c r="Q4098">
        <v>0</v>
      </c>
      <c r="R4098">
        <v>0</v>
      </c>
      <c r="S4098" s="2">
        <v>2.0254629629629629E-3</v>
      </c>
      <c r="T4098" s="2">
        <v>4.6296296296296294E-5</v>
      </c>
      <c r="U4098">
        <v>0.24809999999999999</v>
      </c>
      <c r="V4098">
        <v>0.46760000000000002</v>
      </c>
      <c r="W4098">
        <v>0.41670000000000001</v>
      </c>
      <c r="X4098">
        <v>0.94120000000000004</v>
      </c>
      <c r="Y4098">
        <v>1</v>
      </c>
      <c r="Z4098">
        <v>0.30659999999999998</v>
      </c>
      <c r="AA4098">
        <v>0.44600000000000001</v>
      </c>
      <c r="AB4098">
        <v>0.44440000000000002</v>
      </c>
      <c r="AC4098">
        <v>0.83330000000000004</v>
      </c>
      <c r="AD4098">
        <v>0.58330000000000004</v>
      </c>
      <c r="AE4098">
        <v>1</v>
      </c>
      <c r="AF4098" t="s">
        <v>3922</v>
      </c>
      <c r="AG4098" s="2">
        <v>3.472222222222222E-3</v>
      </c>
      <c r="AH4098" t="s">
        <v>3911</v>
      </c>
      <c r="AI4098">
        <v>3</v>
      </c>
      <c r="AJ4098" t="s">
        <v>3923</v>
      </c>
      <c r="AK4098" s="3">
        <v>41965</v>
      </c>
      <c r="AL4098" s="10">
        <f>YEAR(ufc_fights_2[[#This Row],[date]])</f>
        <v>2014</v>
      </c>
      <c r="AM4098" t="s">
        <v>4020</v>
      </c>
      <c r="AN4098">
        <v>55</v>
      </c>
      <c r="AO4098" t="s">
        <v>3918</v>
      </c>
      <c r="AP4098">
        <f>IF(ufc_fights_2[[#This Row],[winner]]="Red",ufc_fights_2[[#This Row],[r_fighter_id]],ufc_fights_2[[#This Row],[b_fighter_id]])</f>
        <v>456</v>
      </c>
      <c r="AQ4098" t="str">
        <f>_xlfn.XLOOKUP(ufc_fights_2[[#This Row],[winnerID]],ufc_fighters[id],ufc_fighters[fighter_name],"xxx",0,1)</f>
        <v>Chico Camus</v>
      </c>
    </row>
    <row r="4099" spans="1:43">
      <c r="A4099">
        <v>1562</v>
      </c>
      <c r="B4099">
        <v>1978</v>
      </c>
      <c r="C4099">
        <f>_xlfn.XLOOKUP(ufc_fights_2[[#This Row],[r_fighter_id]],ufc_fighters[id],ufc_fighters[year],"xxx",0,1)</f>
        <v>1982</v>
      </c>
      <c r="D4099">
        <f>_xlfn.XLOOKUP(ufc_fights_2[[#This Row],[b_fighter_id]],ufc_fighters[id],ufc_fighters[year],"Prázdné",0,1)</f>
        <v>1985</v>
      </c>
      <c r="E4099" s="10">
        <f>YEAR(ufc_fights_2[[#This Row],[date]])-ufc_fights_2[[#This Row],[r_year]]</f>
        <v>32</v>
      </c>
      <c r="F4099" s="10">
        <f>YEAR(ufc_fights_2[[#This Row],[date]])-ufc_fights_2[[#This Row],[b_year]]</f>
        <v>29</v>
      </c>
      <c r="G4099">
        <v>0</v>
      </c>
      <c r="H4099">
        <v>1</v>
      </c>
      <c r="I4099">
        <v>0.41239999999999999</v>
      </c>
      <c r="J4099">
        <v>0.32869999999999999</v>
      </c>
      <c r="K4099">
        <v>0.53949999999999998</v>
      </c>
      <c r="L4099">
        <v>0.33329999999999999</v>
      </c>
      <c r="M4099">
        <v>0.66669999999999996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5.0694444444444441E-3</v>
      </c>
      <c r="T4099" s="2">
        <v>8.3333333333333339E-4</v>
      </c>
      <c r="U4099">
        <v>0.35370000000000001</v>
      </c>
      <c r="V4099">
        <v>0.28799999999999998</v>
      </c>
      <c r="W4099">
        <v>0.71430000000000005</v>
      </c>
      <c r="X4099">
        <v>1</v>
      </c>
      <c r="Y4099">
        <v>1</v>
      </c>
      <c r="Z4099">
        <v>0.2462</v>
      </c>
      <c r="AA4099">
        <v>0.26550000000000001</v>
      </c>
      <c r="AB4099">
        <v>0.75</v>
      </c>
      <c r="AC4099">
        <v>0.57689999999999997</v>
      </c>
      <c r="AD4099">
        <v>0.75</v>
      </c>
      <c r="AE4099">
        <v>0.5</v>
      </c>
      <c r="AF4099" t="s">
        <v>3915</v>
      </c>
      <c r="AG4099" s="2">
        <v>3.472222222222222E-3</v>
      </c>
      <c r="AH4099" t="s">
        <v>3911</v>
      </c>
      <c r="AI4099">
        <v>3</v>
      </c>
      <c r="AJ4099" t="s">
        <v>4016</v>
      </c>
      <c r="AK4099" s="3">
        <v>41797</v>
      </c>
      <c r="AL4099" s="10">
        <f>YEAR(ufc_fights_2[[#This Row],[date]])</f>
        <v>2014</v>
      </c>
      <c r="AM4099" t="s">
        <v>4020</v>
      </c>
      <c r="AN4099">
        <v>126</v>
      </c>
      <c r="AO4099" t="s">
        <v>3913</v>
      </c>
      <c r="AP4099">
        <f>IF(ufc_fights_2[[#This Row],[winner]]="Red",ufc_fights_2[[#This Row],[r_fighter_id]],ufc_fights_2[[#This Row],[b_fighter_id]])</f>
        <v>1562</v>
      </c>
      <c r="AQ4099" t="str">
        <f>_xlfn.XLOOKUP(ufc_fights_2[[#This Row],[winnerID]],ufc_fighters[id],ufc_fighters[fighter_name],"xxx",0,1)</f>
        <v>Scott Jorgensen</v>
      </c>
    </row>
    <row r="4100" spans="1:43">
      <c r="A4100">
        <v>1381</v>
      </c>
      <c r="B4100">
        <v>1782</v>
      </c>
      <c r="C4100">
        <f>_xlfn.XLOOKUP(ufc_fights_2[[#This Row],[r_fighter_id]],ufc_fighters[id],ufc_fighters[year],"xxx",0,1)</f>
        <v>1988</v>
      </c>
      <c r="D4100">
        <f>_xlfn.XLOOKUP(ufc_fights_2[[#This Row],[b_fighter_id]],ufc_fighters[id],ufc_fighters[year],"Prázdné",0,1)</f>
        <v>1982</v>
      </c>
      <c r="E4100" s="10">
        <f>YEAR(ufc_fights_2[[#This Row],[date]])-ufc_fights_2[[#This Row],[r_year]]</f>
        <v>27</v>
      </c>
      <c r="F4100" s="10">
        <f>YEAR(ufc_fights_2[[#This Row],[date]])-ufc_fights_2[[#This Row],[b_year]]</f>
        <v>33</v>
      </c>
      <c r="G4100">
        <v>0</v>
      </c>
      <c r="H4100">
        <v>0</v>
      </c>
      <c r="I4100">
        <v>0.37330000000000002</v>
      </c>
      <c r="J4100">
        <v>0.52939999999999998</v>
      </c>
      <c r="K4100">
        <v>0.55559999999999998</v>
      </c>
      <c r="L4100">
        <v>0.65820000000000001</v>
      </c>
      <c r="M4100">
        <v>0.33329999999999999</v>
      </c>
      <c r="N4100">
        <v>0</v>
      </c>
      <c r="O4100">
        <v>2</v>
      </c>
      <c r="P4100">
        <v>1</v>
      </c>
      <c r="Q4100">
        <v>1</v>
      </c>
      <c r="R4100">
        <v>0</v>
      </c>
      <c r="S4100" s="2">
        <v>5.4629629629629629E-3</v>
      </c>
      <c r="T4100" s="2">
        <v>8.3333333333333339E-4</v>
      </c>
      <c r="U4100">
        <v>0.375</v>
      </c>
      <c r="V4100">
        <v>0.46339999999999998</v>
      </c>
      <c r="W4100">
        <v>0.40910000000000002</v>
      </c>
      <c r="X4100">
        <v>0.2</v>
      </c>
      <c r="Y4100">
        <v>0.8</v>
      </c>
      <c r="Z4100">
        <v>0.31879999999999997</v>
      </c>
      <c r="AA4100">
        <v>0.47060000000000002</v>
      </c>
      <c r="AB4100">
        <v>0</v>
      </c>
      <c r="AC4100">
        <v>1</v>
      </c>
      <c r="AD4100">
        <v>1</v>
      </c>
      <c r="AE4100">
        <v>0.625</v>
      </c>
      <c r="AF4100" t="s">
        <v>3915</v>
      </c>
      <c r="AG4100" s="2">
        <v>3.472222222222222E-3</v>
      </c>
      <c r="AH4100" t="s">
        <v>3911</v>
      </c>
      <c r="AI4100">
        <v>3</v>
      </c>
      <c r="AJ4100" t="s">
        <v>4007</v>
      </c>
      <c r="AK4100" s="3">
        <v>42203</v>
      </c>
      <c r="AL4100" s="10">
        <f>YEAR(ufc_fights_2[[#This Row],[date]])</f>
        <v>2015</v>
      </c>
      <c r="AM4100" t="s">
        <v>4020</v>
      </c>
      <c r="AN4100">
        <v>60</v>
      </c>
      <c r="AO4100" t="s">
        <v>3913</v>
      </c>
      <c r="AP4100">
        <f>IF(ufc_fights_2[[#This Row],[winner]]="Red",ufc_fights_2[[#This Row],[r_fighter_id]],ufc_fights_2[[#This Row],[b_fighter_id]])</f>
        <v>1381</v>
      </c>
      <c r="AQ4100" t="str">
        <f>_xlfn.XLOOKUP(ufc_fights_2[[#This Row],[winnerID]],ufc_fighters[id],ufc_fighters[fighter_name],"xxx",0,1)</f>
        <v>Paddy Holohan</v>
      </c>
    </row>
    <row r="4101" spans="1:43">
      <c r="A4101">
        <v>2544</v>
      </c>
      <c r="B4101">
        <v>2914</v>
      </c>
      <c r="C4101">
        <f>_xlfn.XLOOKUP(ufc_fights_2[[#This Row],[r_fighter_id]],ufc_fighters[id],ufc_fighters[year],"xxx",0,1)</f>
        <v>1985</v>
      </c>
      <c r="D4101">
        <f>_xlfn.XLOOKUP(ufc_fights_2[[#This Row],[b_fighter_id]],ufc_fighters[id],ufc_fighters[year],"Prázdné",0,1)</f>
        <v>1988</v>
      </c>
      <c r="E4101" s="10">
        <f>YEAR(ufc_fights_2[[#This Row],[date]])-ufc_fights_2[[#This Row],[r_year]]</f>
        <v>27</v>
      </c>
      <c r="F4101" s="10">
        <f>YEAR(ufc_fights_2[[#This Row],[date]])-ufc_fights_2[[#This Row],[b_year]]</f>
        <v>24</v>
      </c>
      <c r="G4101">
        <v>0</v>
      </c>
      <c r="H4101">
        <v>0</v>
      </c>
      <c r="I4101">
        <v>0.79169999999999996</v>
      </c>
      <c r="J4101">
        <v>0.57140000000000002</v>
      </c>
      <c r="K4101">
        <v>0.86360000000000003</v>
      </c>
      <c r="L4101">
        <v>0.57140000000000002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 s="2">
        <v>5.2083333333333333E-4</v>
      </c>
      <c r="T4101" s="2">
        <v>0</v>
      </c>
      <c r="U4101">
        <v>0.76190000000000002</v>
      </c>
      <c r="V4101">
        <v>0.5</v>
      </c>
      <c r="W4101">
        <v>1</v>
      </c>
      <c r="X4101">
        <v>1</v>
      </c>
      <c r="Y4101">
        <v>1</v>
      </c>
      <c r="Z4101">
        <v>0.66669999999999996</v>
      </c>
      <c r="AA4101">
        <v>0.57140000000000002</v>
      </c>
      <c r="AB4101">
        <v>0</v>
      </c>
      <c r="AC4101">
        <v>0</v>
      </c>
      <c r="AD4101">
        <v>0.91669999999999996</v>
      </c>
      <c r="AE4101">
        <v>0</v>
      </c>
      <c r="AF4101" t="s">
        <v>3933</v>
      </c>
      <c r="AG4101" s="2">
        <v>1.1226851851851851E-3</v>
      </c>
      <c r="AH4101" t="s">
        <v>3911</v>
      </c>
      <c r="AI4101">
        <v>3</v>
      </c>
      <c r="AJ4101" t="s">
        <v>3939</v>
      </c>
      <c r="AK4101" s="3">
        <v>40928</v>
      </c>
      <c r="AL4101" s="10">
        <f>YEAR(ufc_fights_2[[#This Row],[date]])</f>
        <v>2012</v>
      </c>
      <c r="AM4101" t="s">
        <v>4022</v>
      </c>
      <c r="AN4101">
        <v>71</v>
      </c>
      <c r="AO4101" t="s">
        <v>3913</v>
      </c>
      <c r="AP4101">
        <f>IF(ufc_fights_2[[#This Row],[winner]]="Red",ufc_fights_2[[#This Row],[r_fighter_id]],ufc_fights_2[[#This Row],[b_fighter_id]])</f>
        <v>2544</v>
      </c>
      <c r="AQ4101" t="str">
        <f>_xlfn.XLOOKUP(ufc_fights_2[[#This Row],[winnerID]],ufc_fighters[id],ufc_fighters[fighter_name],"xxx",0,1)</f>
        <v>Daniel Pineda</v>
      </c>
    </row>
    <row r="4102" spans="1:43">
      <c r="A4102">
        <v>2758</v>
      </c>
      <c r="B4102">
        <v>266</v>
      </c>
      <c r="C4102">
        <f>_xlfn.XLOOKUP(ufc_fights_2[[#This Row],[r_fighter_id]],ufc_fighters[id],ufc_fighters[year],"xxx",0,1)</f>
        <v>1986</v>
      </c>
      <c r="D4102">
        <f>_xlfn.XLOOKUP(ufc_fights_2[[#This Row],[b_fighter_id]],ufc_fighters[id],ufc_fighters[year],"Prázdné",0,1)</f>
        <v>1994</v>
      </c>
      <c r="E4102" s="10">
        <f>YEAR(ufc_fights_2[[#This Row],[date]])-ufc_fights_2[[#This Row],[r_year]]</f>
        <v>33</v>
      </c>
      <c r="F4102" s="10">
        <f>YEAR(ufc_fights_2[[#This Row],[date]])-ufc_fights_2[[#This Row],[b_year]]</f>
        <v>25</v>
      </c>
      <c r="G4102">
        <v>0</v>
      </c>
      <c r="H4102">
        <v>0</v>
      </c>
      <c r="I4102">
        <v>0.75</v>
      </c>
      <c r="J4102">
        <v>0.71050000000000002</v>
      </c>
      <c r="K4102">
        <v>0.72729999999999995</v>
      </c>
      <c r="L4102">
        <v>0.75509999999999999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 s="2">
        <v>0</v>
      </c>
      <c r="T4102" s="2">
        <v>1.5856481481481481E-3</v>
      </c>
      <c r="U4102">
        <v>0.33329999999999999</v>
      </c>
      <c r="V4102">
        <v>0.69440000000000002</v>
      </c>
      <c r="W4102">
        <v>1</v>
      </c>
      <c r="X4102">
        <v>1</v>
      </c>
      <c r="Y4102">
        <v>0</v>
      </c>
      <c r="Z4102">
        <v>0.75</v>
      </c>
      <c r="AA4102">
        <v>0.2</v>
      </c>
      <c r="AB4102">
        <v>0</v>
      </c>
      <c r="AC4102">
        <v>0</v>
      </c>
      <c r="AD4102">
        <v>0</v>
      </c>
      <c r="AE4102">
        <v>0.8125</v>
      </c>
      <c r="AF4102" t="s">
        <v>3933</v>
      </c>
      <c r="AG4102" s="2">
        <v>1.9212962962962964E-3</v>
      </c>
      <c r="AH4102" t="s">
        <v>3911</v>
      </c>
      <c r="AI4102">
        <v>3</v>
      </c>
      <c r="AJ4102" t="s">
        <v>3919</v>
      </c>
      <c r="AK4102" s="3">
        <v>43756</v>
      </c>
      <c r="AL4102" s="10">
        <f>YEAR(ufc_fights_2[[#This Row],[date]])</f>
        <v>2019</v>
      </c>
      <c r="AM4102" t="s">
        <v>4022</v>
      </c>
      <c r="AN4102">
        <v>61</v>
      </c>
      <c r="AO4102" t="s">
        <v>3913</v>
      </c>
      <c r="AP4102">
        <f>IF(ufc_fights_2[[#This Row],[winner]]="Red",ufc_fights_2[[#This Row],[r_fighter_id]],ufc_fights_2[[#This Row],[b_fighter_id]])</f>
        <v>2758</v>
      </c>
      <c r="AQ4102" t="str">
        <f>_xlfn.XLOOKUP(ufc_fights_2[[#This Row],[winnerID]],ufc_fighters[id],ufc_fighters[fighter_name],"xxx",0,1)</f>
        <v>Charles Rosa</v>
      </c>
    </row>
    <row r="4103" spans="1:43">
      <c r="A4103">
        <v>3018</v>
      </c>
      <c r="B4103">
        <v>2339</v>
      </c>
      <c r="C4103">
        <f>_xlfn.XLOOKUP(ufc_fights_2[[#This Row],[r_fighter_id]],ufc_fighters[id],ufc_fighters[year],"xxx",0,1)</f>
        <v>1979</v>
      </c>
      <c r="D4103">
        <f>_xlfn.XLOOKUP(ufc_fights_2[[#This Row],[b_fighter_id]],ufc_fighters[id],ufc_fighters[year],"Prázdné",0,1)</f>
        <v>1982</v>
      </c>
      <c r="E4103" s="10">
        <f>YEAR(ufc_fights_2[[#This Row],[date]])-ufc_fights_2[[#This Row],[r_year]]</f>
        <v>33</v>
      </c>
      <c r="F4103" s="10">
        <f>YEAR(ufc_fights_2[[#This Row],[date]])-ufc_fights_2[[#This Row],[b_year]]</f>
        <v>30</v>
      </c>
      <c r="G4103">
        <v>0</v>
      </c>
      <c r="H4103">
        <v>0</v>
      </c>
      <c r="I4103">
        <v>0.33500000000000002</v>
      </c>
      <c r="J4103">
        <v>0.39200000000000002</v>
      </c>
      <c r="K4103">
        <v>0.36109999999999998</v>
      </c>
      <c r="L4103">
        <v>0.39200000000000002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3.8194444444444446E-4</v>
      </c>
      <c r="T4103" s="2">
        <v>0</v>
      </c>
      <c r="U4103">
        <v>0.21679999999999999</v>
      </c>
      <c r="V4103">
        <v>0.18970000000000001</v>
      </c>
      <c r="W4103">
        <v>0.70830000000000004</v>
      </c>
      <c r="X4103">
        <v>0.55559999999999998</v>
      </c>
      <c r="Y4103">
        <v>0.4894</v>
      </c>
      <c r="Z4103">
        <v>0.31690000000000002</v>
      </c>
      <c r="AA4103">
        <v>0.33019999999999999</v>
      </c>
      <c r="AB4103">
        <v>0.5</v>
      </c>
      <c r="AC4103">
        <v>0.73680000000000001</v>
      </c>
      <c r="AD4103">
        <v>0</v>
      </c>
      <c r="AE4103">
        <v>0</v>
      </c>
      <c r="AF4103" t="s">
        <v>3915</v>
      </c>
      <c r="AG4103" s="2">
        <v>3.472222222222222E-3</v>
      </c>
      <c r="AH4103" t="s">
        <v>3911</v>
      </c>
      <c r="AI4103">
        <v>3</v>
      </c>
      <c r="AJ4103" t="s">
        <v>3931</v>
      </c>
      <c r="AK4103" s="3">
        <v>41013</v>
      </c>
      <c r="AL4103" s="10">
        <f>YEAR(ufc_fights_2[[#This Row],[date]])</f>
        <v>2012</v>
      </c>
      <c r="AM4103" t="s">
        <v>4022</v>
      </c>
      <c r="AN4103">
        <v>86</v>
      </c>
      <c r="AO4103" t="s">
        <v>3913</v>
      </c>
      <c r="AP4103">
        <f>IF(ufc_fights_2[[#This Row],[winner]]="Red",ufc_fights_2[[#This Row],[r_fighter_id]],ufc_fights_2[[#This Row],[b_fighter_id]])</f>
        <v>3018</v>
      </c>
      <c r="AQ4103" t="str">
        <f>_xlfn.XLOOKUP(ufc_fights_2[[#This Row],[winnerID]],ufc_fighters[id],ufc_fighters[fighter_name],"xxx",0,1)</f>
        <v>Dennis Siver</v>
      </c>
    </row>
    <row r="4104" spans="1:43">
      <c r="A4104">
        <v>1436</v>
      </c>
      <c r="B4104">
        <v>1209</v>
      </c>
      <c r="C4104">
        <f>_xlfn.XLOOKUP(ufc_fights_2[[#This Row],[r_fighter_id]],ufc_fighters[id],ufc_fighters[year],"xxx",0,1)</f>
        <v>1991</v>
      </c>
      <c r="D4104">
        <f>_xlfn.XLOOKUP(ufc_fights_2[[#This Row],[b_fighter_id]],ufc_fighters[id],ufc_fighters[year],"Prázdné",0,1)</f>
        <v>1990</v>
      </c>
      <c r="E4104" s="10">
        <f>YEAR(ufc_fights_2[[#This Row],[date]])-ufc_fights_2[[#This Row],[r_year]]</f>
        <v>27</v>
      </c>
      <c r="F4104" s="10">
        <f>YEAR(ufc_fights_2[[#This Row],[date]])-ufc_fights_2[[#This Row],[b_year]]</f>
        <v>28</v>
      </c>
      <c r="G4104">
        <v>0</v>
      </c>
      <c r="H4104">
        <v>0</v>
      </c>
      <c r="I4104">
        <v>0.52339999999999998</v>
      </c>
      <c r="J4104">
        <v>0.52339999999999998</v>
      </c>
      <c r="K4104">
        <v>0.59719999999999995</v>
      </c>
      <c r="L4104">
        <v>0.57720000000000005</v>
      </c>
      <c r="M4104">
        <v>0.42859999999999998</v>
      </c>
      <c r="N4104">
        <v>0</v>
      </c>
      <c r="O4104">
        <v>0</v>
      </c>
      <c r="P4104">
        <v>1</v>
      </c>
      <c r="Q4104">
        <v>1</v>
      </c>
      <c r="R4104">
        <v>1</v>
      </c>
      <c r="S4104" s="2">
        <v>4.7800925925925927E-3</v>
      </c>
      <c r="T4104" s="2">
        <v>2.7777777777777779E-3</v>
      </c>
      <c r="U4104">
        <v>0.48420000000000002</v>
      </c>
      <c r="V4104">
        <v>0.49</v>
      </c>
      <c r="W4104">
        <v>0.875</v>
      </c>
      <c r="X4104">
        <v>0.75</v>
      </c>
      <c r="Y4104">
        <v>0</v>
      </c>
      <c r="Z4104">
        <v>0.37740000000000001</v>
      </c>
      <c r="AA4104">
        <v>0.47689999999999999</v>
      </c>
      <c r="AB4104">
        <v>1</v>
      </c>
      <c r="AC4104">
        <v>1</v>
      </c>
      <c r="AD4104">
        <v>0.64</v>
      </c>
      <c r="AE4104">
        <v>0.55259999999999998</v>
      </c>
      <c r="AF4104" t="s">
        <v>3915</v>
      </c>
      <c r="AG4104" s="2">
        <v>3.472222222222222E-3</v>
      </c>
      <c r="AH4104" t="s">
        <v>3911</v>
      </c>
      <c r="AI4104">
        <v>3</v>
      </c>
      <c r="AJ4104" t="s">
        <v>3998</v>
      </c>
      <c r="AK4104" s="3">
        <v>43449</v>
      </c>
      <c r="AL4104" s="10">
        <f>YEAR(ufc_fights_2[[#This Row],[date]])</f>
        <v>2018</v>
      </c>
      <c r="AM4104" t="s">
        <v>4022</v>
      </c>
      <c r="AN4104">
        <v>107</v>
      </c>
      <c r="AO4104" t="s">
        <v>3913</v>
      </c>
      <c r="AP4104">
        <f>IF(ufc_fights_2[[#This Row],[winner]]="Red",ufc_fights_2[[#This Row],[r_fighter_id]],ufc_fights_2[[#This Row],[b_fighter_id]])</f>
        <v>1436</v>
      </c>
      <c r="AQ4104" t="str">
        <f>_xlfn.XLOOKUP(ufc_fights_2[[#This Row],[winnerID]],ufc_fighters[id],ufc_fighters[fighter_name],"xxx",0,1)</f>
        <v>Dan Ige</v>
      </c>
    </row>
    <row r="4105" spans="1:43">
      <c r="A4105">
        <v>3018</v>
      </c>
      <c r="B4105">
        <v>2527</v>
      </c>
      <c r="C4105">
        <f>_xlfn.XLOOKUP(ufc_fights_2[[#This Row],[r_fighter_id]],ufc_fighters[id],ufc_fighters[year],"xxx",0,1)</f>
        <v>1979</v>
      </c>
      <c r="D4105">
        <f>_xlfn.XLOOKUP(ufc_fights_2[[#This Row],[b_fighter_id]],ufc_fighters[id],ufc_fighters[year],"Prázdné",0,1)</f>
        <v>1983</v>
      </c>
      <c r="E4105" s="10">
        <f>YEAR(ufc_fights_2[[#This Row],[date]])-ufc_fights_2[[#This Row],[r_year]]</f>
        <v>33</v>
      </c>
      <c r="F4105" s="10">
        <f>YEAR(ufc_fights_2[[#This Row],[date]])-ufc_fights_2[[#This Row],[b_year]]</f>
        <v>29</v>
      </c>
      <c r="G4105">
        <v>0</v>
      </c>
      <c r="H4105">
        <v>0</v>
      </c>
      <c r="I4105">
        <v>0.46889999999999998</v>
      </c>
      <c r="J4105">
        <v>0.2</v>
      </c>
      <c r="K4105">
        <v>0.57069999999999999</v>
      </c>
      <c r="L4105">
        <v>0.2</v>
      </c>
      <c r="M4105">
        <v>0.5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4.8958333333333336E-3</v>
      </c>
      <c r="T4105" s="2">
        <v>0</v>
      </c>
      <c r="U4105">
        <v>0.42130000000000001</v>
      </c>
      <c r="V4105">
        <v>0.18090000000000001</v>
      </c>
      <c r="W4105">
        <v>0.46879999999999999</v>
      </c>
      <c r="X4105">
        <v>0.88</v>
      </c>
      <c r="Y4105">
        <v>0.71430000000000005</v>
      </c>
      <c r="Z4105">
        <v>0.39190000000000003</v>
      </c>
      <c r="AA4105">
        <v>0.2</v>
      </c>
      <c r="AB4105">
        <v>0.66669999999999996</v>
      </c>
      <c r="AC4105">
        <v>0</v>
      </c>
      <c r="AD4105">
        <v>0.8125</v>
      </c>
      <c r="AE4105">
        <v>0</v>
      </c>
      <c r="AF4105" t="s">
        <v>3915</v>
      </c>
      <c r="AG4105" s="2">
        <v>3.472222222222222E-3</v>
      </c>
      <c r="AH4105" t="s">
        <v>3911</v>
      </c>
      <c r="AI4105">
        <v>3</v>
      </c>
      <c r="AJ4105" t="s">
        <v>4088</v>
      </c>
      <c r="AK4105" s="3">
        <v>41251</v>
      </c>
      <c r="AL4105" s="10">
        <f>YEAR(ufc_fights_2[[#This Row],[date]])</f>
        <v>2012</v>
      </c>
      <c r="AM4105" t="s">
        <v>4022</v>
      </c>
      <c r="AN4105">
        <v>128</v>
      </c>
      <c r="AO4105" t="s">
        <v>3913</v>
      </c>
      <c r="AP4105">
        <f>IF(ufc_fights_2[[#This Row],[winner]]="Red",ufc_fights_2[[#This Row],[r_fighter_id]],ufc_fights_2[[#This Row],[b_fighter_id]])</f>
        <v>3018</v>
      </c>
      <c r="AQ4105" t="str">
        <f>_xlfn.XLOOKUP(ufc_fights_2[[#This Row],[winnerID]],ufc_fighters[id],ufc_fighters[fighter_name],"xxx",0,1)</f>
        <v>Dennis Siver</v>
      </c>
    </row>
    <row r="4106" spans="1:43">
      <c r="A4106">
        <v>2518</v>
      </c>
      <c r="B4106">
        <v>715</v>
      </c>
      <c r="C4106">
        <f>_xlfn.XLOOKUP(ufc_fights_2[[#This Row],[r_fighter_id]],ufc_fighters[id],ufc_fighters[year],"xxx",0,1)</f>
        <v>1990</v>
      </c>
      <c r="D4106">
        <f>_xlfn.XLOOKUP(ufc_fights_2[[#This Row],[b_fighter_id]],ufc_fighters[id],ufc_fighters[year],"Prázdné",0,1)</f>
        <v>1990</v>
      </c>
      <c r="E4106" s="10">
        <f>YEAR(ufc_fights_2[[#This Row],[date]])-ufc_fights_2[[#This Row],[r_year]]</f>
        <v>28</v>
      </c>
      <c r="F4106" s="10">
        <f>YEAR(ufc_fights_2[[#This Row],[date]])-ufc_fights_2[[#This Row],[b_year]]</f>
        <v>28</v>
      </c>
      <c r="G4106">
        <v>0</v>
      </c>
      <c r="H4106">
        <v>0</v>
      </c>
      <c r="I4106">
        <v>0.25519999999999998</v>
      </c>
      <c r="J4106">
        <v>0.4</v>
      </c>
      <c r="K4106">
        <v>0.27700000000000002</v>
      </c>
      <c r="L4106">
        <v>0.40889999999999999</v>
      </c>
      <c r="M4106">
        <v>0.1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1.25E-3</v>
      </c>
      <c r="T4106" s="2">
        <v>4.5138888888888887E-4</v>
      </c>
      <c r="U4106">
        <v>0.214</v>
      </c>
      <c r="V4106">
        <v>0.34160000000000001</v>
      </c>
      <c r="W4106">
        <v>0.66669999999999996</v>
      </c>
      <c r="X4106">
        <v>0.54549999999999998</v>
      </c>
      <c r="Y4106">
        <v>0.82609999999999995</v>
      </c>
      <c r="Z4106">
        <v>0.2399</v>
      </c>
      <c r="AA4106">
        <v>0.38850000000000001</v>
      </c>
      <c r="AB4106">
        <v>0.5</v>
      </c>
      <c r="AC4106">
        <v>1</v>
      </c>
      <c r="AD4106">
        <v>0.66669999999999996</v>
      </c>
      <c r="AE4106">
        <v>0</v>
      </c>
      <c r="AF4106" t="s">
        <v>3915</v>
      </c>
      <c r="AG4106" s="2">
        <v>3.472222222222222E-3</v>
      </c>
      <c r="AH4106" t="s">
        <v>3911</v>
      </c>
      <c r="AI4106">
        <v>3</v>
      </c>
      <c r="AJ4106" t="s">
        <v>3928</v>
      </c>
      <c r="AK4106" s="3">
        <v>43149</v>
      </c>
      <c r="AL4106" s="10">
        <f>YEAR(ufc_fights_2[[#This Row],[date]])</f>
        <v>2018</v>
      </c>
      <c r="AM4106" t="s">
        <v>4022</v>
      </c>
      <c r="AN4106">
        <v>55</v>
      </c>
      <c r="AO4106" t="s">
        <v>3918</v>
      </c>
      <c r="AP4106">
        <f>IF(ufc_fights_2[[#This Row],[winner]]="Red",ufc_fights_2[[#This Row],[r_fighter_id]],ufc_fights_2[[#This Row],[b_fighter_id]])</f>
        <v>715</v>
      </c>
      <c r="AQ4106" t="str">
        <f>_xlfn.XLOOKUP(ufc_fights_2[[#This Row],[winnerID]],ufc_fighters[id],ufc_fighters[fighter_name],"xxx",0,1)</f>
        <v>Brandon Davis</v>
      </c>
    </row>
    <row r="4107" spans="1:43">
      <c r="A4107">
        <v>1359</v>
      </c>
      <c r="B4107">
        <v>2756</v>
      </c>
      <c r="C4107">
        <f>_xlfn.XLOOKUP(ufc_fights_2[[#This Row],[r_fighter_id]],ufc_fighters[id],ufc_fighters[year],"xxx",0,1)</f>
        <v>1983</v>
      </c>
      <c r="D4107">
        <f>_xlfn.XLOOKUP(ufc_fights_2[[#This Row],[b_fighter_id]],ufc_fighters[id],ufc_fighters[year],"Prázdné",0,1)</f>
        <v>1981</v>
      </c>
      <c r="E4107" s="10">
        <f>YEAR(ufc_fights_2[[#This Row],[date]])-ufc_fights_2[[#This Row],[r_year]]</f>
        <v>28</v>
      </c>
      <c r="F4107" s="10">
        <f>YEAR(ufc_fights_2[[#This Row],[date]])-ufc_fights_2[[#This Row],[b_year]]</f>
        <v>30</v>
      </c>
      <c r="G4107">
        <v>0</v>
      </c>
      <c r="H4107">
        <v>0</v>
      </c>
      <c r="I4107">
        <v>0.48980000000000001</v>
      </c>
      <c r="J4107">
        <v>0.33650000000000002</v>
      </c>
      <c r="K4107">
        <v>0.6905</v>
      </c>
      <c r="L4107">
        <v>0.54879999999999995</v>
      </c>
      <c r="M4107">
        <v>0.28570000000000001</v>
      </c>
      <c r="N4107">
        <v>1</v>
      </c>
      <c r="O4107">
        <v>0</v>
      </c>
      <c r="P4107">
        <v>0</v>
      </c>
      <c r="Q4107">
        <v>0</v>
      </c>
      <c r="R4107">
        <v>0</v>
      </c>
      <c r="S4107" s="2">
        <v>4.7569444444444447E-3</v>
      </c>
      <c r="T4107" s="2">
        <v>2.4652777777777776E-3</v>
      </c>
      <c r="U4107">
        <v>0.37140000000000001</v>
      </c>
      <c r="V4107">
        <v>0.25640000000000002</v>
      </c>
      <c r="W4107">
        <v>0.66669999999999996</v>
      </c>
      <c r="X4107">
        <v>1</v>
      </c>
      <c r="Y4107">
        <v>0.5</v>
      </c>
      <c r="Z4107">
        <v>0.34379999999999999</v>
      </c>
      <c r="AA4107">
        <v>0.26190000000000002</v>
      </c>
      <c r="AB4107">
        <v>0.75</v>
      </c>
      <c r="AC4107">
        <v>0.64290000000000003</v>
      </c>
      <c r="AD4107">
        <v>0.77780000000000005</v>
      </c>
      <c r="AE4107">
        <v>0.66669999999999996</v>
      </c>
      <c r="AF4107" t="s">
        <v>3922</v>
      </c>
      <c r="AG4107" s="2">
        <v>3.472222222222222E-3</v>
      </c>
      <c r="AH4107" t="s">
        <v>3911</v>
      </c>
      <c r="AI4107">
        <v>3</v>
      </c>
      <c r="AJ4107" t="s">
        <v>3974</v>
      </c>
      <c r="AK4107" s="3">
        <v>40845</v>
      </c>
      <c r="AL4107" s="10">
        <f>YEAR(ufc_fights_2[[#This Row],[date]])</f>
        <v>2011</v>
      </c>
      <c r="AM4107" t="s">
        <v>4022</v>
      </c>
      <c r="AN4107">
        <v>1</v>
      </c>
      <c r="AO4107" t="s">
        <v>3913</v>
      </c>
      <c r="AP4107">
        <f>IF(ufc_fights_2[[#This Row],[winner]]="Red",ufc_fights_2[[#This Row],[r_fighter_id]],ufc_fights_2[[#This Row],[b_fighter_id]])</f>
        <v>1359</v>
      </c>
      <c r="AQ4107" t="str">
        <f>_xlfn.XLOOKUP(ufc_fights_2[[#This Row],[winnerID]],ufc_fighters[id],ufc_fighters[fighter_name],"xxx",0,1)</f>
        <v>Hatsu Hioki</v>
      </c>
    </row>
    <row r="4108" spans="1:43">
      <c r="A4108">
        <v>1359</v>
      </c>
      <c r="B4108">
        <v>2086</v>
      </c>
      <c r="C4108">
        <f>_xlfn.XLOOKUP(ufc_fights_2[[#This Row],[r_fighter_id]],ufc_fighters[id],ufc_fighters[year],"xxx",0,1)</f>
        <v>1983</v>
      </c>
      <c r="D4108">
        <f>_xlfn.XLOOKUP(ufc_fights_2[[#This Row],[b_fighter_id]],ufc_fighters[id],ufc_fighters[year],"Prázdné",0,1)</f>
        <v>1982</v>
      </c>
      <c r="E4108" s="10">
        <f>YEAR(ufc_fights_2[[#This Row],[date]])-ufc_fights_2[[#This Row],[r_year]]</f>
        <v>31</v>
      </c>
      <c r="F4108" s="10">
        <f>YEAR(ufc_fights_2[[#This Row],[date]])-ufc_fights_2[[#This Row],[b_year]]</f>
        <v>32</v>
      </c>
      <c r="G4108">
        <v>0</v>
      </c>
      <c r="H4108">
        <v>1</v>
      </c>
      <c r="I4108">
        <v>0.3372</v>
      </c>
      <c r="J4108">
        <v>0.31759999999999999</v>
      </c>
      <c r="K4108">
        <v>0.44440000000000002</v>
      </c>
      <c r="L4108">
        <v>0.48720000000000002</v>
      </c>
      <c r="M4108">
        <v>0.66669999999999996</v>
      </c>
      <c r="N4108">
        <v>0</v>
      </c>
      <c r="O4108">
        <v>2</v>
      </c>
      <c r="P4108">
        <v>1</v>
      </c>
      <c r="Q4108">
        <v>0</v>
      </c>
      <c r="R4108">
        <v>0</v>
      </c>
      <c r="S4108" s="2">
        <v>3.9120370370370368E-3</v>
      </c>
      <c r="T4108" s="2">
        <v>1.1342592592592593E-3</v>
      </c>
      <c r="U4108">
        <v>0.2069</v>
      </c>
      <c r="V4108">
        <v>0.24560000000000001</v>
      </c>
      <c r="W4108">
        <v>0.58330000000000004</v>
      </c>
      <c r="X4108">
        <v>0.75</v>
      </c>
      <c r="Y4108">
        <v>0.41670000000000001</v>
      </c>
      <c r="Z4108">
        <v>0.30669999999999997</v>
      </c>
      <c r="AA4108">
        <v>0.26869999999999999</v>
      </c>
      <c r="AB4108">
        <v>0.5</v>
      </c>
      <c r="AC4108">
        <v>0.53849999999999998</v>
      </c>
      <c r="AD4108">
        <v>1</v>
      </c>
      <c r="AE4108">
        <v>0.4</v>
      </c>
      <c r="AF4108" t="s">
        <v>3915</v>
      </c>
      <c r="AG4108" s="2">
        <v>3.472222222222222E-3</v>
      </c>
      <c r="AH4108" t="s">
        <v>3911</v>
      </c>
      <c r="AI4108">
        <v>3</v>
      </c>
      <c r="AJ4108" t="s">
        <v>3928</v>
      </c>
      <c r="AK4108" s="3">
        <v>41699</v>
      </c>
      <c r="AL4108" s="10">
        <f>YEAR(ufc_fights_2[[#This Row],[date]])</f>
        <v>2014</v>
      </c>
      <c r="AM4108" t="s">
        <v>4022</v>
      </c>
      <c r="AN4108">
        <v>28</v>
      </c>
      <c r="AO4108" t="s">
        <v>3913</v>
      </c>
      <c r="AP4108">
        <f>IF(ufc_fights_2[[#This Row],[winner]]="Red",ufc_fights_2[[#This Row],[r_fighter_id]],ufc_fights_2[[#This Row],[b_fighter_id]])</f>
        <v>1359</v>
      </c>
      <c r="AQ4108" t="str">
        <f>_xlfn.XLOOKUP(ufc_fights_2[[#This Row],[winnerID]],ufc_fighters[id],ufc_fighters[fighter_name],"xxx",0,1)</f>
        <v>Hatsu Hioki</v>
      </c>
    </row>
    <row r="4109" spans="1:43">
      <c r="A4109">
        <v>1359</v>
      </c>
      <c r="B4109">
        <v>2433</v>
      </c>
      <c r="C4109">
        <f>_xlfn.XLOOKUP(ufc_fights_2[[#This Row],[r_fighter_id]],ufc_fighters[id],ufc_fighters[year],"xxx",0,1)</f>
        <v>1983</v>
      </c>
      <c r="D4109">
        <f>_xlfn.XLOOKUP(ufc_fights_2[[#This Row],[b_fighter_id]],ufc_fighters[id],ufc_fighters[year],"Prázdné",0,1)</f>
        <v>1983</v>
      </c>
      <c r="E4109" s="10">
        <f>YEAR(ufc_fights_2[[#This Row],[date]])-ufc_fights_2[[#This Row],[r_year]]</f>
        <v>29</v>
      </c>
      <c r="F4109" s="10">
        <f>YEAR(ufc_fights_2[[#This Row],[date]])-ufc_fights_2[[#This Row],[b_year]]</f>
        <v>29</v>
      </c>
      <c r="G4109">
        <v>0</v>
      </c>
      <c r="H4109">
        <v>0</v>
      </c>
      <c r="I4109">
        <v>0.60360000000000003</v>
      </c>
      <c r="J4109">
        <v>0.33329999999999999</v>
      </c>
      <c r="K4109">
        <v>0.79190000000000005</v>
      </c>
      <c r="L4109">
        <v>0.36899999999999999</v>
      </c>
      <c r="M4109">
        <v>0.4</v>
      </c>
      <c r="N4109">
        <v>0</v>
      </c>
      <c r="O4109">
        <v>2</v>
      </c>
      <c r="P4109">
        <v>1</v>
      </c>
      <c r="Q4109">
        <v>1</v>
      </c>
      <c r="R4109">
        <v>0</v>
      </c>
      <c r="S4109" s="2">
        <v>5.7986111111111112E-3</v>
      </c>
      <c r="T4109" s="2">
        <v>1.7361111111111112E-4</v>
      </c>
      <c r="U4109">
        <v>0.55810000000000004</v>
      </c>
      <c r="V4109">
        <v>0.22220000000000001</v>
      </c>
      <c r="W4109">
        <v>0.71430000000000005</v>
      </c>
      <c r="X4109">
        <v>1</v>
      </c>
      <c r="Y4109">
        <v>0.43480000000000002</v>
      </c>
      <c r="Z4109">
        <v>0.45590000000000003</v>
      </c>
      <c r="AA4109">
        <v>0.32469999999999999</v>
      </c>
      <c r="AB4109">
        <v>1</v>
      </c>
      <c r="AC4109">
        <v>1</v>
      </c>
      <c r="AD4109">
        <v>0.82930000000000004</v>
      </c>
      <c r="AE4109">
        <v>0</v>
      </c>
      <c r="AF4109" t="s">
        <v>3915</v>
      </c>
      <c r="AG4109" s="2">
        <v>3.472222222222222E-3</v>
      </c>
      <c r="AH4109" t="s">
        <v>3911</v>
      </c>
      <c r="AI4109">
        <v>3</v>
      </c>
      <c r="AJ4109" t="s">
        <v>3914</v>
      </c>
      <c r="AK4109" s="3">
        <v>40964</v>
      </c>
      <c r="AL4109" s="10">
        <f>YEAR(ufc_fights_2[[#This Row],[date]])</f>
        <v>2012</v>
      </c>
      <c r="AM4109" t="s">
        <v>4022</v>
      </c>
      <c r="AN4109">
        <v>117</v>
      </c>
      <c r="AO4109" t="s">
        <v>3913</v>
      </c>
      <c r="AP4109">
        <f>IF(ufc_fights_2[[#This Row],[winner]]="Red",ufc_fights_2[[#This Row],[r_fighter_id]],ufc_fights_2[[#This Row],[b_fighter_id]])</f>
        <v>1359</v>
      </c>
      <c r="AQ4109" t="str">
        <f>_xlfn.XLOOKUP(ufc_fights_2[[#This Row],[winnerID]],ufc_fighters[id],ufc_fighters[fighter_name],"xxx",0,1)</f>
        <v>Hatsu Hioki</v>
      </c>
    </row>
    <row r="4110" spans="1:43">
      <c r="A4110">
        <v>3285</v>
      </c>
      <c r="B4110">
        <v>716</v>
      </c>
      <c r="C4110">
        <f>_xlfn.XLOOKUP(ufc_fights_2[[#This Row],[r_fighter_id]],ufc_fighters[id],ufc_fighters[year],"xxx",0,1)</f>
        <v>1991</v>
      </c>
      <c r="D4110">
        <f>_xlfn.XLOOKUP(ufc_fights_2[[#This Row],[b_fighter_id]],ufc_fighters[id],ufc_fighters[year],"Prázdné",0,1)</f>
        <v>1994</v>
      </c>
      <c r="E4110" s="10">
        <f>YEAR(ufc_fights_2[[#This Row],[date]])-ufc_fights_2[[#This Row],[r_year]]</f>
        <v>28</v>
      </c>
      <c r="F4110" s="10">
        <f>YEAR(ufc_fights_2[[#This Row],[date]])-ufc_fights_2[[#This Row],[b_year]]</f>
        <v>25</v>
      </c>
      <c r="G4110">
        <v>0</v>
      </c>
      <c r="H4110">
        <v>0</v>
      </c>
      <c r="I4110">
        <v>0.48780000000000001</v>
      </c>
      <c r="J4110">
        <v>0.48209999999999997</v>
      </c>
      <c r="K4110">
        <v>0.5333</v>
      </c>
      <c r="L4110">
        <v>0.53969999999999996</v>
      </c>
      <c r="M4110">
        <v>0</v>
      </c>
      <c r="N4110">
        <v>0.3</v>
      </c>
      <c r="O4110">
        <v>0</v>
      </c>
      <c r="P4110">
        <v>1</v>
      </c>
      <c r="Q4110">
        <v>0</v>
      </c>
      <c r="R4110">
        <v>0</v>
      </c>
      <c r="S4110" s="2">
        <v>3.9351851851851852E-4</v>
      </c>
      <c r="T4110" s="2">
        <v>2.9282407407407408E-3</v>
      </c>
      <c r="U4110">
        <v>0.33329999999999999</v>
      </c>
      <c r="V4110">
        <v>0.28120000000000001</v>
      </c>
      <c r="W4110">
        <v>0.875</v>
      </c>
      <c r="X4110">
        <v>1</v>
      </c>
      <c r="Y4110">
        <v>0.85709999999999997</v>
      </c>
      <c r="Z4110">
        <v>0.43240000000000001</v>
      </c>
      <c r="AA4110">
        <v>0.375</v>
      </c>
      <c r="AB4110">
        <v>1</v>
      </c>
      <c r="AC4110">
        <v>0.84619999999999995</v>
      </c>
      <c r="AD4110">
        <v>0</v>
      </c>
      <c r="AE4110">
        <v>0.33329999999999999</v>
      </c>
      <c r="AF4110" t="s">
        <v>3933</v>
      </c>
      <c r="AG4110" s="2">
        <v>1.7013888888888888E-3</v>
      </c>
      <c r="AH4110" t="s">
        <v>3911</v>
      </c>
      <c r="AI4110">
        <v>3</v>
      </c>
      <c r="AJ4110" t="s">
        <v>3938</v>
      </c>
      <c r="AK4110" s="3">
        <v>43603</v>
      </c>
      <c r="AL4110" s="10">
        <f>YEAR(ufc_fights_2[[#This Row],[date]])</f>
        <v>2019</v>
      </c>
      <c r="AM4110" t="s">
        <v>4022</v>
      </c>
      <c r="AN4110">
        <v>32</v>
      </c>
      <c r="AO4110" t="s">
        <v>3918</v>
      </c>
      <c r="AP4110">
        <f>IF(ufc_fights_2[[#This Row],[winner]]="Red",ufc_fights_2[[#This Row],[r_fighter_id]],ufc_fights_2[[#This Row],[b_fighter_id]])</f>
        <v>716</v>
      </c>
      <c r="AQ4110" t="str">
        <f>_xlfn.XLOOKUP(ufc_fights_2[[#This Row],[winnerID]],ufc_fighters[id],ufc_fighters[fighter_name],"xxx",0,1)</f>
        <v>Grant Dawson</v>
      </c>
    </row>
    <row r="4111" spans="1:43">
      <c r="A4111">
        <v>716</v>
      </c>
      <c r="B4111">
        <v>898</v>
      </c>
      <c r="C4111">
        <f>_xlfn.XLOOKUP(ufc_fights_2[[#This Row],[r_fighter_id]],ufc_fighters[id],ufc_fighters[year],"xxx",0,1)</f>
        <v>1994</v>
      </c>
      <c r="D4111">
        <f>_xlfn.XLOOKUP(ufc_fights_2[[#This Row],[b_fighter_id]],ufc_fighters[id],ufc_fighters[year],"Prázdné",0,1)</f>
        <v>1989</v>
      </c>
      <c r="E4111" s="10">
        <f>YEAR(ufc_fights_2[[#This Row],[date]])-ufc_fights_2[[#This Row],[r_year]]</f>
        <v>25</v>
      </c>
      <c r="F4111" s="10">
        <f>YEAR(ufc_fights_2[[#This Row],[date]])-ufc_fights_2[[#This Row],[b_year]]</f>
        <v>30</v>
      </c>
      <c r="G4111">
        <v>0</v>
      </c>
      <c r="H4111">
        <v>0</v>
      </c>
      <c r="I4111">
        <v>0.44529999999999997</v>
      </c>
      <c r="J4111">
        <v>0.57650000000000001</v>
      </c>
      <c r="K4111">
        <v>0.5181</v>
      </c>
      <c r="L4111">
        <v>0.64219999999999999</v>
      </c>
      <c r="M4111">
        <v>0.54549999999999998</v>
      </c>
      <c r="N4111">
        <v>0</v>
      </c>
      <c r="O4111">
        <v>1</v>
      </c>
      <c r="P4111">
        <v>1</v>
      </c>
      <c r="Q4111">
        <v>0</v>
      </c>
      <c r="R4111">
        <v>0</v>
      </c>
      <c r="S4111" s="2">
        <v>7.0254629629629634E-3</v>
      </c>
      <c r="T4111" s="2">
        <v>1.9675925925925926E-4</v>
      </c>
      <c r="U4111">
        <v>0.41739999999999999</v>
      </c>
      <c r="V4111">
        <v>0.55220000000000002</v>
      </c>
      <c r="W4111">
        <v>0.4</v>
      </c>
      <c r="X4111">
        <v>0.875</v>
      </c>
      <c r="Y4111">
        <v>1</v>
      </c>
      <c r="Z4111">
        <v>0.37330000000000002</v>
      </c>
      <c r="AA4111">
        <v>0.4839</v>
      </c>
      <c r="AB4111">
        <v>0.41670000000000001</v>
      </c>
      <c r="AC4111">
        <v>0.8</v>
      </c>
      <c r="AD4111">
        <v>0.58540000000000003</v>
      </c>
      <c r="AE4111">
        <v>0.84619999999999995</v>
      </c>
      <c r="AF4111" t="s">
        <v>3915</v>
      </c>
      <c r="AG4111" s="2">
        <v>3.472222222222222E-3</v>
      </c>
      <c r="AH4111" t="s">
        <v>3911</v>
      </c>
      <c r="AI4111">
        <v>3</v>
      </c>
      <c r="AJ4111" t="s">
        <v>3914</v>
      </c>
      <c r="AK4111" s="3">
        <v>43533</v>
      </c>
      <c r="AL4111" s="10">
        <f>YEAR(ufc_fights_2[[#This Row],[date]])</f>
        <v>2019</v>
      </c>
      <c r="AM4111" t="s">
        <v>4022</v>
      </c>
      <c r="AN4111">
        <v>22</v>
      </c>
      <c r="AO4111" t="s">
        <v>3913</v>
      </c>
      <c r="AP4111">
        <f>IF(ufc_fights_2[[#This Row],[winner]]="Red",ufc_fights_2[[#This Row],[r_fighter_id]],ufc_fights_2[[#This Row],[b_fighter_id]])</f>
        <v>716</v>
      </c>
      <c r="AQ4111" t="str">
        <f>_xlfn.XLOOKUP(ufc_fights_2[[#This Row],[winnerID]],ufc_fighters[id],ufc_fighters[fighter_name],"xxx",0,1)</f>
        <v>Grant Dawson</v>
      </c>
    </row>
    <row r="4112" spans="1:43">
      <c r="A4112">
        <v>716</v>
      </c>
      <c r="B4112">
        <v>2123</v>
      </c>
      <c r="C4112">
        <f>_xlfn.XLOOKUP(ufc_fights_2[[#This Row],[r_fighter_id]],ufc_fighters[id],ufc_fighters[year],"xxx",0,1)</f>
        <v>1994</v>
      </c>
      <c r="D4112">
        <f>_xlfn.XLOOKUP(ufc_fights_2[[#This Row],[b_fighter_id]],ufc_fighters[id],ufc_fighters[year],"Prázdné",0,1)</f>
        <v>1990</v>
      </c>
      <c r="E4112" s="10">
        <f>YEAR(ufc_fights_2[[#This Row],[date]])-ufc_fights_2[[#This Row],[r_year]]</f>
        <v>26</v>
      </c>
      <c r="F4112" s="10">
        <f>YEAR(ufc_fights_2[[#This Row],[date]])-ufc_fights_2[[#This Row],[b_year]]</f>
        <v>30</v>
      </c>
      <c r="G4112">
        <v>0</v>
      </c>
      <c r="H4112">
        <v>0</v>
      </c>
      <c r="I4112">
        <v>0.68179999999999996</v>
      </c>
      <c r="J4112">
        <v>0.57140000000000002</v>
      </c>
      <c r="K4112">
        <v>0.80769999999999997</v>
      </c>
      <c r="L4112">
        <v>0.89659999999999995</v>
      </c>
      <c r="M4112">
        <v>0.66669999999999996</v>
      </c>
      <c r="N4112">
        <v>1</v>
      </c>
      <c r="O4112">
        <v>2</v>
      </c>
      <c r="P4112">
        <v>2</v>
      </c>
      <c r="Q4112">
        <v>0</v>
      </c>
      <c r="R4112">
        <v>1</v>
      </c>
      <c r="S4112" s="2">
        <v>3.6458333333333334E-3</v>
      </c>
      <c r="T4112" s="2">
        <v>3.0092592592592595E-4</v>
      </c>
      <c r="U4112">
        <v>0.66669999999999996</v>
      </c>
      <c r="V4112">
        <v>0.33329999999999999</v>
      </c>
      <c r="W4112">
        <v>1</v>
      </c>
      <c r="X4112">
        <v>0</v>
      </c>
      <c r="Y4112">
        <v>0.66669999999999996</v>
      </c>
      <c r="Z4112">
        <v>0.5</v>
      </c>
      <c r="AA4112">
        <v>0.4</v>
      </c>
      <c r="AB4112">
        <v>0</v>
      </c>
      <c r="AC4112">
        <v>1</v>
      </c>
      <c r="AD4112">
        <v>0.7</v>
      </c>
      <c r="AE4112">
        <v>1</v>
      </c>
      <c r="AF4112" t="s">
        <v>3933</v>
      </c>
      <c r="AG4112" s="2">
        <v>1.1342592592592593E-3</v>
      </c>
      <c r="AH4112" t="s">
        <v>3911</v>
      </c>
      <c r="AI4112">
        <v>3</v>
      </c>
      <c r="AJ4112" t="s">
        <v>3919</v>
      </c>
      <c r="AK4112" s="3">
        <v>43890</v>
      </c>
      <c r="AL4112" s="10">
        <f>YEAR(ufc_fights_2[[#This Row],[date]])</f>
        <v>2020</v>
      </c>
      <c r="AM4112" t="s">
        <v>4022</v>
      </c>
      <c r="AN4112">
        <v>15</v>
      </c>
      <c r="AO4112" t="s">
        <v>3913</v>
      </c>
      <c r="AP4112">
        <f>IF(ufc_fights_2[[#This Row],[winner]]="Red",ufc_fights_2[[#This Row],[r_fighter_id]],ufc_fights_2[[#This Row],[b_fighter_id]])</f>
        <v>716</v>
      </c>
      <c r="AQ4112" t="str">
        <f>_xlfn.XLOOKUP(ufc_fights_2[[#This Row],[winnerID]],ufc_fighters[id],ufc_fighters[fighter_name],"xxx",0,1)</f>
        <v>Grant Dawson</v>
      </c>
    </row>
    <row r="4113" spans="1:43">
      <c r="A4113">
        <v>273</v>
      </c>
      <c r="B4113">
        <v>220</v>
      </c>
      <c r="C4113">
        <f>_xlfn.XLOOKUP(ufc_fights_2[[#This Row],[r_fighter_id]],ufc_fighters[id],ufc_fighters[year],"xxx",0,1)</f>
        <v>1984</v>
      </c>
      <c r="D4113">
        <f>_xlfn.XLOOKUP(ufc_fights_2[[#This Row],[b_fighter_id]],ufc_fighters[id],ufc_fighters[year],"Prázdné",0,1)</f>
        <v>1989</v>
      </c>
      <c r="E4113" s="10">
        <f>YEAR(ufc_fights_2[[#This Row],[date]])-ufc_fights_2[[#This Row],[r_year]]</f>
        <v>34</v>
      </c>
      <c r="F4113" s="10">
        <f>YEAR(ufc_fights_2[[#This Row],[date]])-ufc_fights_2[[#This Row],[b_year]]</f>
        <v>29</v>
      </c>
      <c r="G4113">
        <v>0</v>
      </c>
      <c r="H4113">
        <v>0</v>
      </c>
      <c r="I4113">
        <v>0.29449999999999998</v>
      </c>
      <c r="J4113">
        <v>0.45079999999999998</v>
      </c>
      <c r="K4113">
        <v>0.34810000000000002</v>
      </c>
      <c r="L4113">
        <v>0.51049999999999995</v>
      </c>
      <c r="M4113">
        <v>0</v>
      </c>
      <c r="N4113">
        <v>0.5</v>
      </c>
      <c r="O4113">
        <v>0</v>
      </c>
      <c r="P4113">
        <v>0</v>
      </c>
      <c r="Q4113">
        <v>0</v>
      </c>
      <c r="R4113">
        <v>0</v>
      </c>
      <c r="S4113" s="2">
        <v>0</v>
      </c>
      <c r="T4113" s="2">
        <v>3.1712962962962962E-3</v>
      </c>
      <c r="U4113">
        <v>0.2389</v>
      </c>
      <c r="V4113">
        <v>0.30120000000000002</v>
      </c>
      <c r="W4113">
        <v>0.4839</v>
      </c>
      <c r="X4113">
        <v>0.5</v>
      </c>
      <c r="Y4113">
        <v>0.77270000000000005</v>
      </c>
      <c r="Z4113">
        <v>0.28670000000000001</v>
      </c>
      <c r="AA4113">
        <v>0.43880000000000002</v>
      </c>
      <c r="AB4113">
        <v>0.66669999999999996</v>
      </c>
      <c r="AC4113">
        <v>0</v>
      </c>
      <c r="AD4113">
        <v>0</v>
      </c>
      <c r="AE4113">
        <v>0.5</v>
      </c>
      <c r="AF4113" t="s">
        <v>3915</v>
      </c>
      <c r="AG4113" s="2">
        <v>3.472222222222222E-3</v>
      </c>
      <c r="AH4113" t="s">
        <v>3911</v>
      </c>
      <c r="AI4113">
        <v>3</v>
      </c>
      <c r="AJ4113" t="s">
        <v>3990</v>
      </c>
      <c r="AK4113" s="3">
        <v>43120</v>
      </c>
      <c r="AL4113" s="10">
        <f>YEAR(ufc_fights_2[[#This Row],[date]])</f>
        <v>2018</v>
      </c>
      <c r="AM4113" t="s">
        <v>4022</v>
      </c>
      <c r="AN4113">
        <v>61</v>
      </c>
      <c r="AO4113" t="s">
        <v>3918</v>
      </c>
      <c r="AP4113">
        <f>IF(ufc_fights_2[[#This Row],[winner]]="Red",ufc_fights_2[[#This Row],[r_fighter_id]],ufc_fights_2[[#This Row],[b_fighter_id]])</f>
        <v>220</v>
      </c>
      <c r="AQ4113" t="str">
        <f>_xlfn.XLOOKUP(ufc_fights_2[[#This Row],[winnerID]],ufc_fighters[id],ufc_fighters[fighter_name],"xxx",0,1)</f>
        <v>Enrique Barzola</v>
      </c>
    </row>
    <row r="4114" spans="1:43">
      <c r="A4114">
        <v>714</v>
      </c>
      <c r="B4114">
        <v>300</v>
      </c>
      <c r="C4114">
        <f>_xlfn.XLOOKUP(ufc_fights_2[[#This Row],[r_fighter_id]],ufc_fighters[id],ufc_fighters[year],"xxx",0,1)</f>
        <v>1991</v>
      </c>
      <c r="D4114">
        <f>_xlfn.XLOOKUP(ufc_fights_2[[#This Row],[b_fighter_id]],ufc_fighters[id],ufc_fighters[year],"Prázdné",0,1)</f>
        <v>1987</v>
      </c>
      <c r="E4114" s="10">
        <f>YEAR(ufc_fights_2[[#This Row],[date]])-ufc_fights_2[[#This Row],[r_year]]</f>
        <v>27</v>
      </c>
      <c r="F4114" s="10">
        <f>YEAR(ufc_fights_2[[#This Row],[date]])-ufc_fights_2[[#This Row],[b_year]]</f>
        <v>31</v>
      </c>
      <c r="G4114">
        <v>0</v>
      </c>
      <c r="H4114">
        <v>0</v>
      </c>
      <c r="I4114">
        <v>0.48580000000000001</v>
      </c>
      <c r="J4114">
        <v>0.38529999999999998</v>
      </c>
      <c r="K4114">
        <v>0.48580000000000001</v>
      </c>
      <c r="L4114">
        <v>0.4123</v>
      </c>
      <c r="M4114">
        <v>0</v>
      </c>
      <c r="N4114">
        <v>0.16669999999999999</v>
      </c>
      <c r="O4114">
        <v>0</v>
      </c>
      <c r="P4114">
        <v>0</v>
      </c>
      <c r="Q4114">
        <v>0</v>
      </c>
      <c r="R4114">
        <v>0</v>
      </c>
      <c r="S4114" s="2">
        <v>2.3148148148148147E-5</v>
      </c>
      <c r="T4114" s="2">
        <v>1.2847222222222223E-3</v>
      </c>
      <c r="U4114">
        <v>0.3493</v>
      </c>
      <c r="V4114">
        <v>0.34179999999999999</v>
      </c>
      <c r="W4114">
        <v>0.72919999999999996</v>
      </c>
      <c r="X4114">
        <v>0.94440000000000002</v>
      </c>
      <c r="Y4114">
        <v>0.52380000000000004</v>
      </c>
      <c r="Z4114">
        <v>0.47599999999999998</v>
      </c>
      <c r="AA4114">
        <v>0.38140000000000002</v>
      </c>
      <c r="AB4114">
        <v>1</v>
      </c>
      <c r="AC4114">
        <v>0.3</v>
      </c>
      <c r="AD4114">
        <v>0</v>
      </c>
      <c r="AE4114">
        <v>1</v>
      </c>
      <c r="AF4114" t="s">
        <v>3922</v>
      </c>
      <c r="AG4114" s="2">
        <v>3.472222222222222E-3</v>
      </c>
      <c r="AH4114" t="s">
        <v>3911</v>
      </c>
      <c r="AI4114">
        <v>3</v>
      </c>
      <c r="AJ4114" t="s">
        <v>3949</v>
      </c>
      <c r="AK4114" s="3">
        <v>43442</v>
      </c>
      <c r="AL4114" s="10">
        <f>YEAR(ufc_fights_2[[#This Row],[date]])</f>
        <v>2018</v>
      </c>
      <c r="AM4114" t="s">
        <v>4022</v>
      </c>
      <c r="AN4114">
        <v>65</v>
      </c>
      <c r="AO4114" t="s">
        <v>3913</v>
      </c>
      <c r="AP4114">
        <f>IF(ufc_fights_2[[#This Row],[winner]]="Red",ufc_fights_2[[#This Row],[r_fighter_id]],ufc_fights_2[[#This Row],[b_fighter_id]])</f>
        <v>714</v>
      </c>
      <c r="AQ4114" t="str">
        <f>_xlfn.XLOOKUP(ufc_fights_2[[#This Row],[winnerID]],ufc_fighters[id],ufc_fighters[fighter_name],"xxx",0,1)</f>
        <v>Hakeem Dawodu</v>
      </c>
    </row>
    <row r="4115" spans="1:43">
      <c r="A4115">
        <v>714</v>
      </c>
      <c r="B4115">
        <v>138</v>
      </c>
      <c r="C4115">
        <f>_xlfn.XLOOKUP(ufc_fights_2[[#This Row],[r_fighter_id]],ufc_fighters[id],ufc_fighters[year],"xxx",0,1)</f>
        <v>1991</v>
      </c>
      <c r="D4115">
        <f>_xlfn.XLOOKUP(ufc_fights_2[[#This Row],[b_fighter_id]],ufc_fighters[id],ufc_fighters[year],"Prázdné",0,1)</f>
        <v>1991</v>
      </c>
      <c r="E4115" s="10">
        <f>YEAR(ufc_fights_2[[#This Row],[date]])-ufc_fights_2[[#This Row],[r_year]]</f>
        <v>27</v>
      </c>
      <c r="F4115" s="10">
        <f>YEAR(ufc_fights_2[[#This Row],[date]])-ufc_fights_2[[#This Row],[b_year]]</f>
        <v>27</v>
      </c>
      <c r="G4115">
        <v>0</v>
      </c>
      <c r="H4115">
        <v>0</v>
      </c>
      <c r="I4115">
        <v>0.44119999999999998</v>
      </c>
      <c r="J4115">
        <v>0.3382</v>
      </c>
      <c r="K4115">
        <v>0.45450000000000002</v>
      </c>
      <c r="L4115">
        <v>0.3382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5.3240740740740744E-4</v>
      </c>
      <c r="T4115" s="2">
        <v>0</v>
      </c>
      <c r="U4115">
        <v>0.25929999999999997</v>
      </c>
      <c r="V4115">
        <v>0.32840000000000003</v>
      </c>
      <c r="W4115">
        <v>0.44440000000000002</v>
      </c>
      <c r="X4115">
        <v>0.88639999999999997</v>
      </c>
      <c r="Y4115">
        <v>0</v>
      </c>
      <c r="Z4115">
        <v>0.44030000000000002</v>
      </c>
      <c r="AA4115">
        <v>0.32840000000000003</v>
      </c>
      <c r="AB4115">
        <v>0.45450000000000002</v>
      </c>
      <c r="AC4115">
        <v>1</v>
      </c>
      <c r="AD4115">
        <v>0</v>
      </c>
      <c r="AE4115">
        <v>0</v>
      </c>
      <c r="AF4115" t="s">
        <v>3915</v>
      </c>
      <c r="AG4115" s="2">
        <v>3.472222222222222E-3</v>
      </c>
      <c r="AH4115" t="s">
        <v>3911</v>
      </c>
      <c r="AI4115">
        <v>3</v>
      </c>
      <c r="AJ4115" t="s">
        <v>3949</v>
      </c>
      <c r="AK4115" s="3">
        <v>43309</v>
      </c>
      <c r="AL4115" s="10">
        <f>YEAR(ufc_fights_2[[#This Row],[date]])</f>
        <v>2018</v>
      </c>
      <c r="AM4115" t="s">
        <v>4022</v>
      </c>
      <c r="AN4115">
        <v>54</v>
      </c>
      <c r="AO4115" t="s">
        <v>3913</v>
      </c>
      <c r="AP4115">
        <f>IF(ufc_fights_2[[#This Row],[winner]]="Red",ufc_fights_2[[#This Row],[r_fighter_id]],ufc_fights_2[[#This Row],[b_fighter_id]])</f>
        <v>714</v>
      </c>
      <c r="AQ4115" t="str">
        <f>_xlfn.XLOOKUP(ufc_fights_2[[#This Row],[winnerID]],ufc_fighters[id],ufc_fighters[fighter_name],"xxx",0,1)</f>
        <v>Hakeem Dawodu</v>
      </c>
    </row>
    <row r="4116" spans="1:43">
      <c r="A4116">
        <v>714</v>
      </c>
      <c r="B4116">
        <v>1395</v>
      </c>
      <c r="C4116">
        <f>_xlfn.XLOOKUP(ufc_fights_2[[#This Row],[r_fighter_id]],ufc_fighters[id],ufc_fighters[year],"xxx",0,1)</f>
        <v>1991</v>
      </c>
      <c r="D4116">
        <f>_xlfn.XLOOKUP(ufc_fights_2[[#This Row],[b_fighter_id]],ufc_fighters[id],ufc_fighters[year],"Prázdné",0,1)</f>
        <v>1995</v>
      </c>
      <c r="E4116" s="10">
        <f>YEAR(ufc_fights_2[[#This Row],[date]])-ufc_fights_2[[#This Row],[r_year]]</f>
        <v>28</v>
      </c>
      <c r="F4116" s="10">
        <f>YEAR(ufc_fights_2[[#This Row],[date]])-ufc_fights_2[[#This Row],[b_year]]</f>
        <v>24</v>
      </c>
      <c r="G4116">
        <v>1</v>
      </c>
      <c r="H4116">
        <v>0</v>
      </c>
      <c r="I4116">
        <v>0.51949999999999996</v>
      </c>
      <c r="J4116">
        <v>0.49370000000000003</v>
      </c>
      <c r="K4116">
        <v>0.53610000000000002</v>
      </c>
      <c r="L4116">
        <v>0.50619999999999998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9.1435185185185185E-4</v>
      </c>
      <c r="T4116" s="2">
        <v>2.3148148148148147E-5</v>
      </c>
      <c r="U4116">
        <v>0.44209999999999999</v>
      </c>
      <c r="V4116">
        <v>0.3871</v>
      </c>
      <c r="W4116">
        <v>0.61360000000000003</v>
      </c>
      <c r="X4116">
        <v>0.73329999999999995</v>
      </c>
      <c r="Y4116">
        <v>0.88890000000000002</v>
      </c>
      <c r="Z4116">
        <v>0.38379999999999997</v>
      </c>
      <c r="AA4116">
        <v>0.51470000000000005</v>
      </c>
      <c r="AB4116">
        <v>0.76359999999999995</v>
      </c>
      <c r="AC4116">
        <v>0.36359999999999998</v>
      </c>
      <c r="AD4116">
        <v>0</v>
      </c>
      <c r="AE4116">
        <v>0</v>
      </c>
      <c r="AF4116" t="s">
        <v>3910</v>
      </c>
      <c r="AG4116" s="2">
        <v>2.8819444444444444E-3</v>
      </c>
      <c r="AH4116" t="s">
        <v>3911</v>
      </c>
      <c r="AI4116">
        <v>3</v>
      </c>
      <c r="AJ4116" t="s">
        <v>4006</v>
      </c>
      <c r="AK4116" s="3">
        <v>43673</v>
      </c>
      <c r="AL4116" s="10">
        <f>YEAR(ufc_fights_2[[#This Row],[date]])</f>
        <v>2019</v>
      </c>
      <c r="AM4116" t="s">
        <v>4022</v>
      </c>
      <c r="AN4116">
        <v>30</v>
      </c>
      <c r="AO4116" t="s">
        <v>3913</v>
      </c>
      <c r="AP4116">
        <f>IF(ufc_fights_2[[#This Row],[winner]]="Red",ufc_fights_2[[#This Row],[r_fighter_id]],ufc_fights_2[[#This Row],[b_fighter_id]])</f>
        <v>714</v>
      </c>
      <c r="AQ4116" t="str">
        <f>_xlfn.XLOOKUP(ufc_fights_2[[#This Row],[winnerID]],ufc_fighters[id],ufc_fighters[fighter_name],"xxx",0,1)</f>
        <v>Hakeem Dawodu</v>
      </c>
    </row>
    <row r="4117" spans="1:43">
      <c r="A4117">
        <v>129</v>
      </c>
      <c r="B4117">
        <v>714</v>
      </c>
      <c r="C4117">
        <f>_xlfn.XLOOKUP(ufc_fights_2[[#This Row],[r_fighter_id]],ufc_fighters[id],ufc_fighters[year],"xxx",0,1)</f>
        <v>1989</v>
      </c>
      <c r="D4117">
        <f>_xlfn.XLOOKUP(ufc_fights_2[[#This Row],[b_fighter_id]],ufc_fighters[id],ufc_fighters[year],"Prázdné",0,1)</f>
        <v>1991</v>
      </c>
      <c r="E4117" s="10">
        <f>YEAR(ufc_fights_2[[#This Row],[date]])-ufc_fights_2[[#This Row],[r_year]]</f>
        <v>30</v>
      </c>
      <c r="F4117" s="10">
        <f>YEAR(ufc_fights_2[[#This Row],[date]])-ufc_fights_2[[#This Row],[b_year]]</f>
        <v>28</v>
      </c>
      <c r="G4117">
        <v>0</v>
      </c>
      <c r="H4117">
        <v>0</v>
      </c>
      <c r="I4117">
        <v>0.2581</v>
      </c>
      <c r="J4117">
        <v>0.3957</v>
      </c>
      <c r="K4117">
        <v>0.39510000000000001</v>
      </c>
      <c r="L4117">
        <v>0.48820000000000002</v>
      </c>
      <c r="M4117">
        <v>0.33329999999999999</v>
      </c>
      <c r="N4117">
        <v>0</v>
      </c>
      <c r="O4117">
        <v>0</v>
      </c>
      <c r="P4117">
        <v>0</v>
      </c>
      <c r="Q4117">
        <v>0</v>
      </c>
      <c r="R4117">
        <v>1</v>
      </c>
      <c r="S4117" s="2">
        <v>6.4814814814814813E-4</v>
      </c>
      <c r="T4117" s="2">
        <v>2.5347222222222221E-3</v>
      </c>
      <c r="U4117">
        <v>0.2079</v>
      </c>
      <c r="V4117">
        <v>0.18990000000000001</v>
      </c>
      <c r="W4117">
        <v>0.5</v>
      </c>
      <c r="X4117">
        <v>0</v>
      </c>
      <c r="Y4117">
        <v>0.83330000000000004</v>
      </c>
      <c r="Z4117">
        <v>0.2414</v>
      </c>
      <c r="AA4117">
        <v>0.3306</v>
      </c>
      <c r="AB4117">
        <v>0.5</v>
      </c>
      <c r="AC4117">
        <v>0.78569999999999995</v>
      </c>
      <c r="AD4117">
        <v>0</v>
      </c>
      <c r="AE4117">
        <v>1</v>
      </c>
      <c r="AF4117" t="s">
        <v>3922</v>
      </c>
      <c r="AG4117" s="2">
        <v>3.472222222222222E-3</v>
      </c>
      <c r="AH4117" t="s">
        <v>3911</v>
      </c>
      <c r="AI4117">
        <v>3</v>
      </c>
      <c r="AJ4117" t="s">
        <v>3941</v>
      </c>
      <c r="AK4117" s="3">
        <v>43771</v>
      </c>
      <c r="AL4117" s="10">
        <f>YEAR(ufc_fights_2[[#This Row],[date]])</f>
        <v>2019</v>
      </c>
      <c r="AM4117" t="s">
        <v>4022</v>
      </c>
      <c r="AN4117">
        <v>18</v>
      </c>
      <c r="AO4117" t="s">
        <v>3918</v>
      </c>
      <c r="AP4117">
        <f>IF(ufc_fights_2[[#This Row],[winner]]="Red",ufc_fights_2[[#This Row],[r_fighter_id]],ufc_fights_2[[#This Row],[b_fighter_id]])</f>
        <v>714</v>
      </c>
      <c r="AQ4117" t="str">
        <f>_xlfn.XLOOKUP(ufc_fights_2[[#This Row],[winnerID]],ufc_fighters[id],ufc_fighters[fighter_name],"xxx",0,1)</f>
        <v>Hakeem Dawodu</v>
      </c>
    </row>
    <row r="4118" spans="1:43">
      <c r="A4118">
        <v>714</v>
      </c>
      <c r="B4118">
        <v>3301</v>
      </c>
      <c r="C4118">
        <f>_xlfn.XLOOKUP(ufc_fights_2[[#This Row],[r_fighter_id]],ufc_fighters[id],ufc_fighters[year],"xxx",0,1)</f>
        <v>1991</v>
      </c>
      <c r="D4118">
        <f>_xlfn.XLOOKUP(ufc_fights_2[[#This Row],[b_fighter_id]],ufc_fighters[id],ufc_fighters[year],"Prázdné",0,1)</f>
        <v>1991</v>
      </c>
      <c r="E4118" s="10">
        <f>YEAR(ufc_fights_2[[#This Row],[date]])-ufc_fights_2[[#This Row],[r_year]]</f>
        <v>29</v>
      </c>
      <c r="F4118" s="10">
        <f>YEAR(ufc_fights_2[[#This Row],[date]])-ufc_fights_2[[#This Row],[b_year]]</f>
        <v>29</v>
      </c>
      <c r="G4118">
        <v>0</v>
      </c>
      <c r="H4118">
        <v>0</v>
      </c>
      <c r="I4118">
        <v>0.50739999999999996</v>
      </c>
      <c r="J4118">
        <v>0.37630000000000002</v>
      </c>
      <c r="K4118">
        <v>0.51090000000000002</v>
      </c>
      <c r="L4118">
        <v>0.40820000000000001</v>
      </c>
      <c r="M4118">
        <v>0</v>
      </c>
      <c r="N4118">
        <v>0.1429</v>
      </c>
      <c r="O4118">
        <v>0</v>
      </c>
      <c r="P4118">
        <v>0</v>
      </c>
      <c r="Q4118">
        <v>0</v>
      </c>
      <c r="R4118">
        <v>0</v>
      </c>
      <c r="S4118" s="2">
        <v>0</v>
      </c>
      <c r="T4118" s="2">
        <v>1.4236111111111112E-3</v>
      </c>
      <c r="U4118">
        <v>0.38750000000000001</v>
      </c>
      <c r="V4118">
        <v>0.3523</v>
      </c>
      <c r="W4118">
        <v>0.66669999999999996</v>
      </c>
      <c r="X4118">
        <v>0.68569999999999998</v>
      </c>
      <c r="Y4118">
        <v>0</v>
      </c>
      <c r="Z4118">
        <v>0.50739999999999996</v>
      </c>
      <c r="AA4118">
        <v>0.36959999999999998</v>
      </c>
      <c r="AB4118">
        <v>0</v>
      </c>
      <c r="AC4118">
        <v>0</v>
      </c>
      <c r="AD4118">
        <v>0</v>
      </c>
      <c r="AE4118">
        <v>1</v>
      </c>
      <c r="AF4118" t="s">
        <v>3922</v>
      </c>
      <c r="AG4118" s="2">
        <v>3.472222222222222E-3</v>
      </c>
      <c r="AH4118" t="s">
        <v>3911</v>
      </c>
      <c r="AI4118">
        <v>3</v>
      </c>
      <c r="AJ4118" t="s">
        <v>3955</v>
      </c>
      <c r="AK4118" s="3">
        <v>44100</v>
      </c>
      <c r="AL4118" s="10">
        <f>YEAR(ufc_fights_2[[#This Row],[date]])</f>
        <v>2020</v>
      </c>
      <c r="AM4118" t="s">
        <v>4022</v>
      </c>
      <c r="AN4118">
        <v>5</v>
      </c>
      <c r="AO4118" t="s">
        <v>3913</v>
      </c>
      <c r="AP4118">
        <f>IF(ufc_fights_2[[#This Row],[winner]]="Red",ufc_fights_2[[#This Row],[r_fighter_id]],ufc_fights_2[[#This Row],[b_fighter_id]])</f>
        <v>714</v>
      </c>
      <c r="AQ4118" t="str">
        <f>_xlfn.XLOOKUP(ufc_fights_2[[#This Row],[winnerID]],ufc_fighters[id],ufc_fighters[fighter_name],"xxx",0,1)</f>
        <v>Hakeem Dawodu</v>
      </c>
    </row>
    <row r="4119" spans="1:43">
      <c r="A4119">
        <v>128</v>
      </c>
      <c r="B4119">
        <v>3074</v>
      </c>
      <c r="C4119">
        <f>_xlfn.XLOOKUP(ufc_fights_2[[#This Row],[r_fighter_id]],ufc_fighters[id],ufc_fighters[year],"xxx",0,1)</f>
        <v>1988</v>
      </c>
      <c r="D4119">
        <f>_xlfn.XLOOKUP(ufc_fights_2[[#This Row],[b_fighter_id]],ufc_fighters[id],ufc_fighters[year],"Prázdné",0,1)</f>
        <v>1984</v>
      </c>
      <c r="E4119" s="10">
        <f>YEAR(ufc_fights_2[[#This Row],[date]])-ufc_fights_2[[#This Row],[r_year]]</f>
        <v>25</v>
      </c>
      <c r="F4119" s="10">
        <f>YEAR(ufc_fights_2[[#This Row],[date]])-ufc_fights_2[[#This Row],[b_year]]</f>
        <v>29</v>
      </c>
      <c r="G4119">
        <v>0</v>
      </c>
      <c r="H4119">
        <v>0</v>
      </c>
      <c r="I4119">
        <v>0.44869999999999999</v>
      </c>
      <c r="J4119">
        <v>0.38240000000000002</v>
      </c>
      <c r="K4119">
        <v>0.58120000000000005</v>
      </c>
      <c r="L4119">
        <v>0.45729999999999998</v>
      </c>
      <c r="M4119">
        <v>0.6</v>
      </c>
      <c r="N4119">
        <v>0</v>
      </c>
      <c r="O4119">
        <v>1</v>
      </c>
      <c r="P4119">
        <v>0</v>
      </c>
      <c r="Q4119">
        <v>0</v>
      </c>
      <c r="R4119">
        <v>0</v>
      </c>
      <c r="S4119" s="2">
        <v>3.5763888888888889E-3</v>
      </c>
      <c r="T4119" s="2">
        <v>0</v>
      </c>
      <c r="U4119">
        <v>0.26</v>
      </c>
      <c r="V4119">
        <v>0.3402</v>
      </c>
      <c r="W4119">
        <v>0.73680000000000001</v>
      </c>
      <c r="X4119">
        <v>0.88890000000000002</v>
      </c>
      <c r="Y4119">
        <v>0.5</v>
      </c>
      <c r="Z4119">
        <v>0.377</v>
      </c>
      <c r="AA4119">
        <v>0.3659</v>
      </c>
      <c r="AB4119">
        <v>0.5</v>
      </c>
      <c r="AC4119">
        <v>0.5</v>
      </c>
      <c r="AD4119">
        <v>0.76919999999999999</v>
      </c>
      <c r="AE4119">
        <v>1</v>
      </c>
      <c r="AF4119" t="s">
        <v>3922</v>
      </c>
      <c r="AG4119" s="2">
        <v>3.472222222222222E-3</v>
      </c>
      <c r="AH4119" t="s">
        <v>3911</v>
      </c>
      <c r="AI4119">
        <v>3</v>
      </c>
      <c r="AJ4119" t="s">
        <v>4007</v>
      </c>
      <c r="AK4119" s="3">
        <v>41521</v>
      </c>
      <c r="AL4119" s="10">
        <f>YEAR(ufc_fights_2[[#This Row],[date]])</f>
        <v>2013</v>
      </c>
      <c r="AM4119" t="s">
        <v>4022</v>
      </c>
      <c r="AN4119">
        <v>123</v>
      </c>
      <c r="AO4119" t="s">
        <v>3918</v>
      </c>
      <c r="AP4119">
        <f>IF(ufc_fights_2[[#This Row],[winner]]="Red",ufc_fights_2[[#This Row],[r_fighter_id]],ufc_fights_2[[#This Row],[b_fighter_id]])</f>
        <v>3074</v>
      </c>
      <c r="AQ4119" t="str">
        <f>_xlfn.XLOOKUP(ufc_fights_2[[#This Row],[winnerID]],ufc_fighters[id],ufc_fighters[fighter_name],"xxx",0,1)</f>
        <v>Edimilson Souza</v>
      </c>
    </row>
    <row r="4120" spans="1:43">
      <c r="A4120">
        <v>715</v>
      </c>
      <c r="B4120">
        <v>539</v>
      </c>
      <c r="C4120">
        <f>_xlfn.XLOOKUP(ufc_fights_2[[#This Row],[r_fighter_id]],ufc_fighters[id],ufc_fighters[year],"xxx",0,1)</f>
        <v>1990</v>
      </c>
      <c r="D4120">
        <f>_xlfn.XLOOKUP(ufc_fights_2[[#This Row],[b_fighter_id]],ufc_fighters[id],ufc_fighters[year],"Prázdné",0,1)</f>
        <v>1988</v>
      </c>
      <c r="E4120" s="10">
        <f>YEAR(ufc_fights_2[[#This Row],[date]])-ufc_fights_2[[#This Row],[r_year]]</f>
        <v>29</v>
      </c>
      <c r="F4120" s="10">
        <f>YEAR(ufc_fights_2[[#This Row],[date]])-ufc_fights_2[[#This Row],[b_year]]</f>
        <v>31</v>
      </c>
      <c r="G4120">
        <v>0</v>
      </c>
      <c r="H4120">
        <v>0</v>
      </c>
      <c r="I4120">
        <v>0.34339999999999998</v>
      </c>
      <c r="J4120">
        <v>0.49580000000000002</v>
      </c>
      <c r="K4120">
        <v>0.34949999999999998</v>
      </c>
      <c r="L4120">
        <v>0.53380000000000005</v>
      </c>
      <c r="M4120">
        <v>0.42859999999999998</v>
      </c>
      <c r="N4120">
        <v>0.5</v>
      </c>
      <c r="O4120">
        <v>0</v>
      </c>
      <c r="P4120">
        <v>0</v>
      </c>
      <c r="Q4120">
        <v>0</v>
      </c>
      <c r="R4120">
        <v>1</v>
      </c>
      <c r="S4120" s="2">
        <v>2.1064814814814813E-3</v>
      </c>
      <c r="T4120" s="2">
        <v>8.2175925925925927E-4</v>
      </c>
      <c r="U4120">
        <v>0.25969999999999999</v>
      </c>
      <c r="V4120">
        <v>0.48349999999999999</v>
      </c>
      <c r="W4120">
        <v>0.55559999999999998</v>
      </c>
      <c r="X4120">
        <v>0.69230000000000003</v>
      </c>
      <c r="Y4120">
        <v>0.58330000000000004</v>
      </c>
      <c r="Z4120">
        <v>0.28570000000000001</v>
      </c>
      <c r="AA4120">
        <v>0.43430000000000002</v>
      </c>
      <c r="AB4120">
        <v>1</v>
      </c>
      <c r="AC4120">
        <v>0</v>
      </c>
      <c r="AD4120">
        <v>1</v>
      </c>
      <c r="AE4120">
        <v>0.8</v>
      </c>
      <c r="AF4120" t="s">
        <v>3922</v>
      </c>
      <c r="AG4120" s="2">
        <v>3.472222222222222E-3</v>
      </c>
      <c r="AH4120" t="s">
        <v>3911</v>
      </c>
      <c r="AI4120">
        <v>3</v>
      </c>
      <c r="AJ4120" t="s">
        <v>4091</v>
      </c>
      <c r="AK4120" s="3">
        <v>43736</v>
      </c>
      <c r="AL4120" s="10">
        <f>YEAR(ufc_fights_2[[#This Row],[date]])</f>
        <v>2019</v>
      </c>
      <c r="AM4120" t="s">
        <v>4022</v>
      </c>
      <c r="AN4120">
        <v>102</v>
      </c>
      <c r="AO4120" t="s">
        <v>3918</v>
      </c>
      <c r="AP4120">
        <f>IF(ufc_fights_2[[#This Row],[winner]]="Red",ufc_fights_2[[#This Row],[r_fighter_id]],ufc_fights_2[[#This Row],[b_fighter_id]])</f>
        <v>539</v>
      </c>
      <c r="AQ4120" t="str">
        <f>_xlfn.XLOOKUP(ufc_fights_2[[#This Row],[winnerID]],ufc_fighters[id],ufc_fighters[fighter_name],"xxx",0,1)</f>
        <v>Giga Chikadze</v>
      </c>
    </row>
    <row r="4121" spans="1:43">
      <c r="A4121">
        <v>1641</v>
      </c>
      <c r="B4121">
        <v>1851</v>
      </c>
      <c r="C4121">
        <f>_xlfn.XLOOKUP(ufc_fights_2[[#This Row],[r_fighter_id]],ufc_fighters[id],ufc_fighters[year],"xxx",0,1)</f>
        <v>1995</v>
      </c>
      <c r="D4121">
        <f>_xlfn.XLOOKUP(ufc_fights_2[[#This Row],[b_fighter_id]],ufc_fighters[id],ufc_fighters[year],"Prázdné",0,1)</f>
        <v>1994</v>
      </c>
      <c r="E4121" s="10">
        <f>YEAR(ufc_fights_2[[#This Row],[date]])-ufc_fights_2[[#This Row],[r_year]]</f>
        <v>26</v>
      </c>
      <c r="F4121" s="10">
        <f>YEAR(ufc_fights_2[[#This Row],[date]])-ufc_fights_2[[#This Row],[b_year]]</f>
        <v>27</v>
      </c>
      <c r="G4121">
        <v>0</v>
      </c>
      <c r="H4121">
        <v>1</v>
      </c>
      <c r="I4121">
        <v>0.31840000000000002</v>
      </c>
      <c r="J4121">
        <v>0.52200000000000002</v>
      </c>
      <c r="K4121">
        <v>0.36109999999999998</v>
      </c>
      <c r="L4121">
        <v>0.55840000000000001</v>
      </c>
      <c r="M4121">
        <v>5.5599999999999997E-2</v>
      </c>
      <c r="N4121">
        <v>0.5</v>
      </c>
      <c r="O4121">
        <v>1</v>
      </c>
      <c r="P4121">
        <v>0</v>
      </c>
      <c r="Q4121">
        <v>0</v>
      </c>
      <c r="R4121">
        <v>0</v>
      </c>
      <c r="S4121" s="2">
        <v>7.9861111111111116E-4</v>
      </c>
      <c r="T4121" s="2">
        <v>2.638888888888889E-3</v>
      </c>
      <c r="U4121">
        <v>0.27329999999999999</v>
      </c>
      <c r="V4121">
        <v>0.48799999999999999</v>
      </c>
      <c r="W4121">
        <v>0.42109999999999997</v>
      </c>
      <c r="X4121">
        <v>0.9</v>
      </c>
      <c r="Y4121">
        <v>1</v>
      </c>
      <c r="Z4121">
        <v>0.31580000000000003</v>
      </c>
      <c r="AA4121">
        <v>0.52539999999999998</v>
      </c>
      <c r="AB4121">
        <v>0.375</v>
      </c>
      <c r="AC4121">
        <v>0.5</v>
      </c>
      <c r="AD4121">
        <v>0.33329999999999999</v>
      </c>
      <c r="AE4121">
        <v>0</v>
      </c>
      <c r="AF4121" t="s">
        <v>3915</v>
      </c>
      <c r="AG4121" s="2">
        <v>3.472222222222222E-3</v>
      </c>
      <c r="AH4121" t="s">
        <v>3911</v>
      </c>
      <c r="AI4121">
        <v>3</v>
      </c>
      <c r="AJ4121" t="s">
        <v>3931</v>
      </c>
      <c r="AK4121" s="3">
        <v>44212</v>
      </c>
      <c r="AL4121" s="10">
        <f>YEAR(ufc_fights_2[[#This Row],[date]])</f>
        <v>2021</v>
      </c>
      <c r="AM4121" t="s">
        <v>4022</v>
      </c>
      <c r="AN4121">
        <v>5</v>
      </c>
      <c r="AO4121" t="s">
        <v>3918</v>
      </c>
      <c r="AP4121">
        <f>IF(ufc_fights_2[[#This Row],[winner]]="Red",ufc_fights_2[[#This Row],[r_fighter_id]],ufc_fights_2[[#This Row],[b_fighter_id]])</f>
        <v>1851</v>
      </c>
      <c r="AQ4121" t="str">
        <f>_xlfn.XLOOKUP(ufc_fights_2[[#This Row],[winnerID]],ufc_fighters[id],ufc_fighters[fighter_name],"xxx",0,1)</f>
        <v>Austin Lingo</v>
      </c>
    </row>
    <row r="4122" spans="1:43">
      <c r="A4122">
        <v>539</v>
      </c>
      <c r="B4122">
        <v>2695</v>
      </c>
      <c r="C4122">
        <f>_xlfn.XLOOKUP(ufc_fights_2[[#This Row],[r_fighter_id]],ufc_fighters[id],ufc_fighters[year],"xxx",0,1)</f>
        <v>1988</v>
      </c>
      <c r="D4122">
        <f>_xlfn.XLOOKUP(ufc_fights_2[[#This Row],[b_fighter_id]],ufc_fighters[id],ufc_fighters[year],"Prázdné",0,1)</f>
        <v>1989</v>
      </c>
      <c r="E4122" s="10">
        <f>YEAR(ufc_fights_2[[#This Row],[date]])-ufc_fights_2[[#This Row],[r_year]]</f>
        <v>32</v>
      </c>
      <c r="F4122" s="10">
        <f>YEAR(ufc_fights_2[[#This Row],[date]])-ufc_fights_2[[#This Row],[b_year]]</f>
        <v>31</v>
      </c>
      <c r="G4122">
        <v>1</v>
      </c>
      <c r="H4122">
        <v>0</v>
      </c>
      <c r="I4122">
        <v>0.45190000000000002</v>
      </c>
      <c r="J4122">
        <v>0.36170000000000002</v>
      </c>
      <c r="K4122">
        <v>0.45190000000000002</v>
      </c>
      <c r="L4122">
        <v>0.36840000000000001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6.9444444444444444E-5</v>
      </c>
      <c r="T4122" s="2">
        <v>3.4722222222222222E-5</v>
      </c>
      <c r="U4122">
        <v>0.33</v>
      </c>
      <c r="V4122">
        <v>0.28170000000000001</v>
      </c>
      <c r="W4122">
        <v>0.8125</v>
      </c>
      <c r="X4122">
        <v>0.78949999999999998</v>
      </c>
      <c r="Y4122">
        <v>0.8</v>
      </c>
      <c r="Z4122">
        <v>0.45079999999999998</v>
      </c>
      <c r="AA4122">
        <v>0.36170000000000002</v>
      </c>
      <c r="AB4122">
        <v>0.5</v>
      </c>
      <c r="AC4122">
        <v>0</v>
      </c>
      <c r="AD4122">
        <v>0.44440000000000002</v>
      </c>
      <c r="AE4122">
        <v>0</v>
      </c>
      <c r="AF4122" t="s">
        <v>3915</v>
      </c>
      <c r="AG4122" s="2">
        <v>3.472222222222222E-3</v>
      </c>
      <c r="AH4122" t="s">
        <v>3911</v>
      </c>
      <c r="AI4122">
        <v>3</v>
      </c>
      <c r="AJ4122" t="s">
        <v>3938</v>
      </c>
      <c r="AK4122" s="3">
        <v>43967</v>
      </c>
      <c r="AL4122" s="10">
        <f>YEAR(ufc_fights_2[[#This Row],[date]])</f>
        <v>2020</v>
      </c>
      <c r="AM4122" t="s">
        <v>4022</v>
      </c>
      <c r="AN4122">
        <v>62</v>
      </c>
      <c r="AO4122" t="s">
        <v>3913</v>
      </c>
      <c r="AP4122">
        <f>IF(ufc_fights_2[[#This Row],[winner]]="Red",ufc_fights_2[[#This Row],[r_fighter_id]],ufc_fights_2[[#This Row],[b_fighter_id]])</f>
        <v>539</v>
      </c>
      <c r="AQ4122" t="str">
        <f>_xlfn.XLOOKUP(ufc_fights_2[[#This Row],[winnerID]],ufc_fighters[id],ufc_fighters[fighter_name],"xxx",0,1)</f>
        <v>Giga Chikadze</v>
      </c>
    </row>
    <row r="4123" spans="1:43">
      <c r="A4123">
        <v>539</v>
      </c>
      <c r="B4123">
        <v>2187</v>
      </c>
      <c r="C4123">
        <f>_xlfn.XLOOKUP(ufc_fights_2[[#This Row],[r_fighter_id]],ufc_fighters[id],ufc_fighters[year],"xxx",0,1)</f>
        <v>1988</v>
      </c>
      <c r="D4123">
        <f>_xlfn.XLOOKUP(ufc_fights_2[[#This Row],[b_fighter_id]],ufc_fighters[id],ufc_fighters[year],"Prázdné",0,1)</f>
        <v>1985</v>
      </c>
      <c r="E4123" s="10">
        <f>YEAR(ufc_fights_2[[#This Row],[date]])-ufc_fights_2[[#This Row],[r_year]]</f>
        <v>32</v>
      </c>
      <c r="F4123" s="10">
        <f>YEAR(ufc_fights_2[[#This Row],[date]])-ufc_fights_2[[#This Row],[b_year]]</f>
        <v>35</v>
      </c>
      <c r="G4123">
        <v>1</v>
      </c>
      <c r="H4123">
        <v>0</v>
      </c>
      <c r="I4123">
        <v>0.41399999999999998</v>
      </c>
      <c r="J4123">
        <v>0.2656</v>
      </c>
      <c r="K4123">
        <v>0.42330000000000001</v>
      </c>
      <c r="L4123">
        <v>0.26919999999999999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3.3564814814814812E-4</v>
      </c>
      <c r="T4123" s="2">
        <v>7.407407407407407E-4</v>
      </c>
      <c r="U4123">
        <v>0.27350000000000002</v>
      </c>
      <c r="V4123">
        <v>0.2072</v>
      </c>
      <c r="W4123">
        <v>0.85709999999999997</v>
      </c>
      <c r="X4123">
        <v>0.75</v>
      </c>
      <c r="Y4123">
        <v>0.66669999999999996</v>
      </c>
      <c r="Z4123">
        <v>0.40300000000000002</v>
      </c>
      <c r="AA4123">
        <v>0.27200000000000002</v>
      </c>
      <c r="AB4123">
        <v>0</v>
      </c>
      <c r="AC4123">
        <v>0</v>
      </c>
      <c r="AD4123">
        <v>0.52380000000000004</v>
      </c>
      <c r="AE4123">
        <v>0</v>
      </c>
      <c r="AF4123" t="s">
        <v>3915</v>
      </c>
      <c r="AG4123" s="2">
        <v>3.472222222222222E-3</v>
      </c>
      <c r="AH4123" t="s">
        <v>3911</v>
      </c>
      <c r="AI4123">
        <v>3</v>
      </c>
      <c r="AJ4123" t="s">
        <v>3931</v>
      </c>
      <c r="AK4123" s="3">
        <v>44114</v>
      </c>
      <c r="AL4123" s="10">
        <f>YEAR(ufc_fights_2[[#This Row],[date]])</f>
        <v>2020</v>
      </c>
      <c r="AM4123" t="s">
        <v>4022</v>
      </c>
      <c r="AN4123">
        <v>5</v>
      </c>
      <c r="AO4123" t="s">
        <v>3913</v>
      </c>
      <c r="AP4123">
        <f>IF(ufc_fights_2[[#This Row],[winner]]="Red",ufc_fights_2[[#This Row],[r_fighter_id]],ufc_fights_2[[#This Row],[b_fighter_id]])</f>
        <v>539</v>
      </c>
      <c r="AQ4123" t="str">
        <f>_xlfn.XLOOKUP(ufc_fights_2[[#This Row],[winnerID]],ufc_fighters[id],ufc_fighters[fighter_name],"xxx",0,1)</f>
        <v>Giga Chikadze</v>
      </c>
    </row>
    <row r="4124" spans="1:43">
      <c r="A4124">
        <v>1212</v>
      </c>
      <c r="B4124">
        <v>2756</v>
      </c>
      <c r="C4124">
        <f>_xlfn.XLOOKUP(ufc_fights_2[[#This Row],[r_fighter_id]],ufc_fighters[id],ufc_fighters[year],"xxx",0,1)</f>
        <v>1988</v>
      </c>
      <c r="D4124">
        <f>_xlfn.XLOOKUP(ufc_fights_2[[#This Row],[b_fighter_id]],ufc_fighters[id],ufc_fighters[year],"Prázdné",0,1)</f>
        <v>1981</v>
      </c>
      <c r="E4124" s="10">
        <f>YEAR(ufc_fights_2[[#This Row],[date]])-ufc_fights_2[[#This Row],[r_year]]</f>
        <v>23</v>
      </c>
      <c r="F4124" s="10">
        <f>YEAR(ufc_fights_2[[#This Row],[date]])-ufc_fights_2[[#This Row],[b_year]]</f>
        <v>30</v>
      </c>
      <c r="G4124">
        <v>0</v>
      </c>
      <c r="H4124">
        <v>1</v>
      </c>
      <c r="I4124">
        <v>0.39290000000000003</v>
      </c>
      <c r="J4124">
        <v>0.64080000000000004</v>
      </c>
      <c r="K4124">
        <v>0.4516</v>
      </c>
      <c r="L4124">
        <v>0.75</v>
      </c>
      <c r="M4124">
        <v>0.8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3.3680555555555556E-3</v>
      </c>
      <c r="T4124" s="2">
        <v>4.2013888888888891E-3</v>
      </c>
      <c r="U4124">
        <v>0.2</v>
      </c>
      <c r="V4124">
        <v>0.58179999999999998</v>
      </c>
      <c r="W4124">
        <v>0.5</v>
      </c>
      <c r="X4124">
        <v>1</v>
      </c>
      <c r="Y4124">
        <v>0.625</v>
      </c>
      <c r="Z4124">
        <v>0.36359999999999998</v>
      </c>
      <c r="AA4124">
        <v>0.50939999999999996</v>
      </c>
      <c r="AB4124">
        <v>0</v>
      </c>
      <c r="AC4124">
        <v>0.85</v>
      </c>
      <c r="AD4124">
        <v>0.6</v>
      </c>
      <c r="AE4124">
        <v>0.68120000000000003</v>
      </c>
      <c r="AF4124" t="s">
        <v>3910</v>
      </c>
      <c r="AG4124" s="2">
        <v>2.2453703703703702E-3</v>
      </c>
      <c r="AH4124" t="s">
        <v>3911</v>
      </c>
      <c r="AI4124">
        <v>3</v>
      </c>
      <c r="AJ4124" t="s">
        <v>3914</v>
      </c>
      <c r="AK4124" s="3">
        <v>40698</v>
      </c>
      <c r="AL4124" s="10">
        <f>YEAR(ufc_fights_2[[#This Row],[date]])</f>
        <v>2011</v>
      </c>
      <c r="AM4124" t="s">
        <v>4022</v>
      </c>
      <c r="AN4124">
        <v>1</v>
      </c>
      <c r="AO4124" t="s">
        <v>3918</v>
      </c>
      <c r="AP4124">
        <f>IF(ufc_fights_2[[#This Row],[winner]]="Red",ufc_fights_2[[#This Row],[r_fighter_id]],ufc_fights_2[[#This Row],[b_fighter_id]])</f>
        <v>2756</v>
      </c>
      <c r="AQ4124" t="str">
        <f>_xlfn.XLOOKUP(ufc_fights_2[[#This Row],[winnerID]],ufc_fighters[id],ufc_fighters[fighter_name],"xxx",0,1)</f>
        <v>George Roop</v>
      </c>
    </row>
    <row r="4125" spans="1:43">
      <c r="A4125">
        <v>250</v>
      </c>
      <c r="B4125">
        <v>220</v>
      </c>
      <c r="C4125">
        <f>_xlfn.XLOOKUP(ufc_fights_2[[#This Row],[r_fighter_id]],ufc_fighters[id],ufc_fighters[year],"xxx",0,1)</f>
        <v>1988</v>
      </c>
      <c r="D4125">
        <f>_xlfn.XLOOKUP(ufc_fights_2[[#This Row],[b_fighter_id]],ufc_fighters[id],ufc_fighters[year],"Prázdné",0,1)</f>
        <v>1989</v>
      </c>
      <c r="E4125" s="10">
        <f>YEAR(ufc_fights_2[[#This Row],[date]])-ufc_fights_2[[#This Row],[r_year]]</f>
        <v>29</v>
      </c>
      <c r="F4125" s="10">
        <f>YEAR(ufc_fights_2[[#This Row],[date]])-ufc_fights_2[[#This Row],[b_year]]</f>
        <v>28</v>
      </c>
      <c r="G4125">
        <v>0</v>
      </c>
      <c r="H4125">
        <v>0</v>
      </c>
      <c r="I4125">
        <v>0.3377</v>
      </c>
      <c r="J4125">
        <v>0.31080000000000002</v>
      </c>
      <c r="K4125">
        <v>0.39639999999999997</v>
      </c>
      <c r="L4125">
        <v>0.44340000000000002</v>
      </c>
      <c r="M4125">
        <v>0</v>
      </c>
      <c r="N4125">
        <v>0.6</v>
      </c>
      <c r="O4125">
        <v>0</v>
      </c>
      <c r="P4125">
        <v>1</v>
      </c>
      <c r="Q4125">
        <v>1</v>
      </c>
      <c r="R4125">
        <v>0</v>
      </c>
      <c r="S4125" s="2">
        <v>0</v>
      </c>
      <c r="T4125" s="2">
        <v>4.0509259259259257E-3</v>
      </c>
      <c r="U4125">
        <v>0.26400000000000001</v>
      </c>
      <c r="V4125">
        <v>0.25580000000000003</v>
      </c>
      <c r="W4125">
        <v>0.66669999999999996</v>
      </c>
      <c r="X4125">
        <v>0.75</v>
      </c>
      <c r="Y4125">
        <v>0.85709999999999997</v>
      </c>
      <c r="Z4125">
        <v>0.33329999999999999</v>
      </c>
      <c r="AA4125">
        <v>0.27479999999999999</v>
      </c>
      <c r="AB4125">
        <v>0.33329999999999999</v>
      </c>
      <c r="AC4125">
        <v>0.7</v>
      </c>
      <c r="AD4125">
        <v>1</v>
      </c>
      <c r="AE4125">
        <v>0.42859999999999998</v>
      </c>
      <c r="AF4125" t="s">
        <v>3915</v>
      </c>
      <c r="AG4125" s="2">
        <v>3.472222222222222E-3</v>
      </c>
      <c r="AH4125" t="s">
        <v>3911</v>
      </c>
      <c r="AI4125">
        <v>3</v>
      </c>
      <c r="AJ4125" t="s">
        <v>3956</v>
      </c>
      <c r="AK4125" s="3">
        <v>42868</v>
      </c>
      <c r="AL4125" s="10">
        <f>YEAR(ufc_fights_2[[#This Row],[date]])</f>
        <v>2017</v>
      </c>
      <c r="AM4125" t="s">
        <v>4022</v>
      </c>
      <c r="AN4125">
        <v>98</v>
      </c>
      <c r="AO4125" t="s">
        <v>3918</v>
      </c>
      <c r="AP4125">
        <f>IF(ufc_fights_2[[#This Row],[winner]]="Red",ufc_fights_2[[#This Row],[r_fighter_id]],ufc_fights_2[[#This Row],[b_fighter_id]])</f>
        <v>220</v>
      </c>
      <c r="AQ4125" t="str">
        <f>_xlfn.XLOOKUP(ufc_fights_2[[#This Row],[winnerID]],ufc_fighters[id],ufc_fighters[fighter_name],"xxx",0,1)</f>
        <v>Enrique Barzola</v>
      </c>
    </row>
    <row r="4126" spans="1:43">
      <c r="A4126">
        <v>201</v>
      </c>
      <c r="B4126">
        <v>95</v>
      </c>
      <c r="C4126">
        <f>_xlfn.XLOOKUP(ufc_fights_2[[#This Row],[r_fighter_id]],ufc_fighters[id],ufc_fighters[year],"xxx",0,1)</f>
        <v>1986</v>
      </c>
      <c r="D4126">
        <f>_xlfn.XLOOKUP(ufc_fights_2[[#This Row],[b_fighter_id]],ufc_fighters[id],ufc_fighters[year],"Prázdné",0,1)</f>
        <v>1988</v>
      </c>
      <c r="E4126" s="10">
        <f>YEAR(ufc_fights_2[[#This Row],[date]])-ufc_fights_2[[#This Row],[r_year]]</f>
        <v>34</v>
      </c>
      <c r="F4126" s="10">
        <f>YEAR(ufc_fights_2[[#This Row],[date]])-ufc_fights_2[[#This Row],[b_year]]</f>
        <v>32</v>
      </c>
      <c r="G4126">
        <v>2</v>
      </c>
      <c r="H4126">
        <v>0</v>
      </c>
      <c r="I4126">
        <v>0.43240000000000001</v>
      </c>
      <c r="J4126">
        <v>0.28210000000000002</v>
      </c>
      <c r="K4126">
        <v>0.44159999999999999</v>
      </c>
      <c r="L4126">
        <v>0.42370000000000002</v>
      </c>
      <c r="M4126">
        <v>0</v>
      </c>
      <c r="N4126">
        <v>0.5</v>
      </c>
      <c r="O4126">
        <v>1</v>
      </c>
      <c r="P4126">
        <v>0</v>
      </c>
      <c r="Q4126">
        <v>0</v>
      </c>
      <c r="R4126">
        <v>0</v>
      </c>
      <c r="S4126" s="2">
        <v>1.1342592592592593E-3</v>
      </c>
      <c r="T4126" s="2">
        <v>2.2337962962962962E-3</v>
      </c>
      <c r="U4126">
        <v>0.1905</v>
      </c>
      <c r="V4126">
        <v>0.27779999999999999</v>
      </c>
      <c r="W4126">
        <v>0.78259999999999996</v>
      </c>
      <c r="X4126">
        <v>0.66669999999999996</v>
      </c>
      <c r="Y4126">
        <v>0</v>
      </c>
      <c r="Z4126">
        <v>0.44929999999999998</v>
      </c>
      <c r="AA4126">
        <v>0.27779999999999999</v>
      </c>
      <c r="AB4126">
        <v>0</v>
      </c>
      <c r="AC4126">
        <v>0</v>
      </c>
      <c r="AD4126">
        <v>0.25</v>
      </c>
      <c r="AE4126">
        <v>0.5</v>
      </c>
      <c r="AF4126" t="s">
        <v>3915</v>
      </c>
      <c r="AG4126" s="2">
        <v>3.472222222222222E-3</v>
      </c>
      <c r="AH4126" t="s">
        <v>3911</v>
      </c>
      <c r="AI4126">
        <v>3</v>
      </c>
      <c r="AJ4126" t="s">
        <v>3955</v>
      </c>
      <c r="AK4126" s="3">
        <v>44114</v>
      </c>
      <c r="AL4126" s="10">
        <f>YEAR(ufc_fights_2[[#This Row],[date]])</f>
        <v>2020</v>
      </c>
      <c r="AM4126" t="s">
        <v>4022</v>
      </c>
      <c r="AN4126">
        <v>5</v>
      </c>
      <c r="AO4126" t="s">
        <v>3913</v>
      </c>
      <c r="AP4126">
        <f>IF(ufc_fights_2[[#This Row],[winner]]="Red",ufc_fights_2[[#This Row],[r_fighter_id]],ufc_fights_2[[#This Row],[b_fighter_id]])</f>
        <v>201</v>
      </c>
      <c r="AQ4126" t="str">
        <f>_xlfn.XLOOKUP(ufc_fights_2[[#This Row],[winnerID]],ufc_fighters[id],ufc_fighters[fighter_name],"xxx",0,1)</f>
        <v>Edson Barboza</v>
      </c>
    </row>
    <row r="4127" spans="1:43">
      <c r="A4127">
        <v>2758</v>
      </c>
      <c r="B4127">
        <v>300</v>
      </c>
      <c r="C4127">
        <f>_xlfn.XLOOKUP(ufc_fights_2[[#This Row],[r_fighter_id]],ufc_fighters[id],ufc_fighters[year],"xxx",0,1)</f>
        <v>1986</v>
      </c>
      <c r="D4127">
        <f>_xlfn.XLOOKUP(ufc_fights_2[[#This Row],[b_fighter_id]],ufc_fighters[id],ufc_fighters[year],"Prázdné",0,1)</f>
        <v>1987</v>
      </c>
      <c r="E4127" s="10">
        <f>YEAR(ufc_fights_2[[#This Row],[date]])-ufc_fights_2[[#This Row],[r_year]]</f>
        <v>30</v>
      </c>
      <c r="F4127" s="10">
        <f>YEAR(ufc_fights_2[[#This Row],[date]])-ufc_fights_2[[#This Row],[b_year]]</f>
        <v>29</v>
      </c>
      <c r="G4127">
        <v>0</v>
      </c>
      <c r="H4127">
        <v>1</v>
      </c>
      <c r="I4127">
        <v>0.39660000000000001</v>
      </c>
      <c r="J4127">
        <v>0.40310000000000001</v>
      </c>
      <c r="K4127">
        <v>0.40079999999999999</v>
      </c>
      <c r="L4127">
        <v>0.40770000000000001</v>
      </c>
      <c r="M4127">
        <v>0.125</v>
      </c>
      <c r="N4127">
        <v>0.2</v>
      </c>
      <c r="O4127">
        <v>0</v>
      </c>
      <c r="P4127">
        <v>0</v>
      </c>
      <c r="Q4127">
        <v>0</v>
      </c>
      <c r="R4127">
        <v>0</v>
      </c>
      <c r="S4127" s="2">
        <v>7.291666666666667E-4</v>
      </c>
      <c r="T4127" s="2">
        <v>5.0925925925925921E-4</v>
      </c>
      <c r="U4127">
        <v>0.31580000000000003</v>
      </c>
      <c r="V4127">
        <v>0.33939999999999998</v>
      </c>
      <c r="W4127">
        <v>0.5</v>
      </c>
      <c r="X4127">
        <v>0.71430000000000005</v>
      </c>
      <c r="Y4127">
        <v>0.91669999999999996</v>
      </c>
      <c r="Z4127">
        <v>0.38669999999999999</v>
      </c>
      <c r="AA4127">
        <v>0.39660000000000001</v>
      </c>
      <c r="AB4127">
        <v>0.71430000000000005</v>
      </c>
      <c r="AC4127">
        <v>0.44440000000000002</v>
      </c>
      <c r="AD4127">
        <v>0</v>
      </c>
      <c r="AE4127">
        <v>0.5</v>
      </c>
      <c r="AF4127" t="s">
        <v>3915</v>
      </c>
      <c r="AG4127" s="2">
        <v>3.472222222222222E-3</v>
      </c>
      <c r="AH4127" t="s">
        <v>3911</v>
      </c>
      <c r="AI4127">
        <v>3</v>
      </c>
      <c r="AJ4127" t="s">
        <v>4000</v>
      </c>
      <c r="AK4127" s="3">
        <v>42386</v>
      </c>
      <c r="AL4127" s="10">
        <f>YEAR(ufc_fights_2[[#This Row],[date]])</f>
        <v>2016</v>
      </c>
      <c r="AM4127" t="s">
        <v>4022</v>
      </c>
      <c r="AN4127">
        <v>61</v>
      </c>
      <c r="AO4127" t="s">
        <v>3913</v>
      </c>
      <c r="AP4127">
        <f>IF(ufc_fights_2[[#This Row],[winner]]="Red",ufc_fights_2[[#This Row],[r_fighter_id]],ufc_fights_2[[#This Row],[b_fighter_id]])</f>
        <v>2758</v>
      </c>
      <c r="AQ4127" t="str">
        <f>_xlfn.XLOOKUP(ufc_fights_2[[#This Row],[winnerID]],ufc_fighters[id],ufc_fighters[fighter_name],"xxx",0,1)</f>
        <v>Charles Rosa</v>
      </c>
    </row>
    <row r="4128" spans="1:43">
      <c r="A4128">
        <v>1387</v>
      </c>
      <c r="B4128">
        <v>3524</v>
      </c>
      <c r="C4128">
        <f>_xlfn.XLOOKUP(ufc_fights_2[[#This Row],[r_fighter_id]],ufc_fighters[id],ufc_fighters[year],"xxx",0,1)</f>
        <v>1982</v>
      </c>
      <c r="D4128">
        <f>_xlfn.XLOOKUP(ufc_fights_2[[#This Row],[b_fighter_id]],ufc_fighters[id],ufc_fighters[year],"Prázdné",0,1)</f>
        <v>1979</v>
      </c>
      <c r="E4128" s="10">
        <f>YEAR(ufc_fights_2[[#This Row],[date]])-ufc_fights_2[[#This Row],[r_year]]</f>
        <v>30</v>
      </c>
      <c r="F4128" s="10">
        <f>YEAR(ufc_fights_2[[#This Row],[date]])-ufc_fights_2[[#This Row],[b_year]]</f>
        <v>33</v>
      </c>
      <c r="G4128">
        <v>0</v>
      </c>
      <c r="H4128">
        <v>2</v>
      </c>
      <c r="I4128">
        <v>0.52380000000000004</v>
      </c>
      <c r="J4128">
        <v>0.29580000000000001</v>
      </c>
      <c r="K4128">
        <v>0.53459999999999996</v>
      </c>
      <c r="L4128">
        <v>0.3322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</v>
      </c>
      <c r="T4128" s="2">
        <v>1.0185185185185184E-3</v>
      </c>
      <c r="U4128">
        <v>0.51060000000000005</v>
      </c>
      <c r="V4128">
        <v>0.2727</v>
      </c>
      <c r="W4128">
        <v>0.63160000000000005</v>
      </c>
      <c r="X4128">
        <v>0.66669999999999996</v>
      </c>
      <c r="Y4128">
        <v>0.66669999999999996</v>
      </c>
      <c r="Z4128">
        <v>0.52380000000000004</v>
      </c>
      <c r="AA4128">
        <v>0.28189999999999998</v>
      </c>
      <c r="AB4128">
        <v>0</v>
      </c>
      <c r="AC4128">
        <v>0</v>
      </c>
      <c r="AD4128">
        <v>0</v>
      </c>
      <c r="AE4128">
        <v>0.44</v>
      </c>
      <c r="AF4128" t="s">
        <v>3922</v>
      </c>
      <c r="AG4128" s="2">
        <v>3.472222222222222E-3</v>
      </c>
      <c r="AH4128" t="s">
        <v>3911</v>
      </c>
      <c r="AI4128">
        <v>3</v>
      </c>
      <c r="AJ4128" t="s">
        <v>3939</v>
      </c>
      <c r="AK4128" s="3">
        <v>41020</v>
      </c>
      <c r="AL4128" s="10">
        <f>YEAR(ufc_fights_2[[#This Row],[date]])</f>
        <v>2012</v>
      </c>
      <c r="AM4128" t="s">
        <v>4022</v>
      </c>
      <c r="AN4128">
        <v>45</v>
      </c>
      <c r="AO4128" t="s">
        <v>3918</v>
      </c>
      <c r="AP4128">
        <f>IF(ufc_fights_2[[#This Row],[winner]]="Red",ufc_fights_2[[#This Row],[r_fighter_id]],ufc_fights_2[[#This Row],[b_fighter_id]])</f>
        <v>3524</v>
      </c>
      <c r="AQ4128" t="str">
        <f>_xlfn.XLOOKUP(ufc_fights_2[[#This Row],[winnerID]],ufc_fighters[id],ufc_fighters[fighter_name],"xxx",0,1)</f>
        <v>Eddie Yagin</v>
      </c>
    </row>
    <row r="4129" spans="1:43">
      <c r="A4129">
        <v>2228</v>
      </c>
      <c r="B4129">
        <v>1939</v>
      </c>
      <c r="C4129">
        <f>_xlfn.XLOOKUP(ufc_fights_2[[#This Row],[r_fighter_id]],ufc_fighters[id],ufc_fighters[year],"xxx",0,1)</f>
        <v>1993</v>
      </c>
      <c r="D4129">
        <f>_xlfn.XLOOKUP(ufc_fights_2[[#This Row],[b_fighter_id]],ufc_fighters[id],ufc_fighters[year],"Prázdné",0,1)</f>
        <v>1991</v>
      </c>
      <c r="E4129" s="10">
        <f>YEAR(ufc_fights_2[[#This Row],[date]])-ufc_fights_2[[#This Row],[r_year]]</f>
        <v>27</v>
      </c>
      <c r="F4129" s="10">
        <f>YEAR(ufc_fights_2[[#This Row],[date]])-ufc_fights_2[[#This Row],[b_year]]</f>
        <v>29</v>
      </c>
      <c r="G4129">
        <v>0</v>
      </c>
      <c r="H4129">
        <v>0</v>
      </c>
      <c r="I4129">
        <v>0.62819999999999998</v>
      </c>
      <c r="J4129">
        <v>0.42</v>
      </c>
      <c r="K4129">
        <v>0.76790000000000003</v>
      </c>
      <c r="L4129">
        <v>0.81440000000000001</v>
      </c>
      <c r="M4129">
        <v>0.125</v>
      </c>
      <c r="N4129">
        <v>1</v>
      </c>
      <c r="O4129">
        <v>1</v>
      </c>
      <c r="P4129">
        <v>0</v>
      </c>
      <c r="Q4129">
        <v>0</v>
      </c>
      <c r="R4129">
        <v>0</v>
      </c>
      <c r="S4129" s="2">
        <v>6.7361111111111111E-3</v>
      </c>
      <c r="T4129" s="2">
        <v>1.0300925925925926E-3</v>
      </c>
      <c r="U4129">
        <v>0.52939999999999998</v>
      </c>
      <c r="V4129">
        <v>0.2432</v>
      </c>
      <c r="W4129">
        <v>0.69440000000000002</v>
      </c>
      <c r="X4129">
        <v>0.75</v>
      </c>
      <c r="Y4129">
        <v>0</v>
      </c>
      <c r="Z4129">
        <v>0.4</v>
      </c>
      <c r="AA4129">
        <v>0.2059</v>
      </c>
      <c r="AB4129">
        <v>0.95240000000000002</v>
      </c>
      <c r="AC4129">
        <v>0.875</v>
      </c>
      <c r="AD4129">
        <v>0.76470000000000005</v>
      </c>
      <c r="AE4129">
        <v>0</v>
      </c>
      <c r="AF4129" t="s">
        <v>3915</v>
      </c>
      <c r="AG4129" s="2">
        <v>3.472222222222222E-3</v>
      </c>
      <c r="AH4129" t="s">
        <v>3911</v>
      </c>
      <c r="AI4129">
        <v>3</v>
      </c>
      <c r="AJ4129" t="s">
        <v>3916</v>
      </c>
      <c r="AK4129" s="3">
        <v>44044</v>
      </c>
      <c r="AL4129" s="10">
        <f>YEAR(ufc_fights_2[[#This Row],[date]])</f>
        <v>2020</v>
      </c>
      <c r="AM4129" t="s">
        <v>4022</v>
      </c>
      <c r="AN4129">
        <v>1</v>
      </c>
      <c r="AO4129" t="s">
        <v>3918</v>
      </c>
      <c r="AP4129">
        <f>IF(ufc_fights_2[[#This Row],[winner]]="Red",ufc_fights_2[[#This Row],[r_fighter_id]],ufc_fights_2[[#This Row],[b_fighter_id]])</f>
        <v>1939</v>
      </c>
      <c r="AQ4129" t="str">
        <f>_xlfn.XLOOKUP(ufc_fights_2[[#This Row],[winnerID]],ufc_fighters[id],ufc_fighters[fighter_name],"xxx",0,1)</f>
        <v>Nate Maness</v>
      </c>
    </row>
    <row r="4130" spans="1:43">
      <c r="A4130">
        <v>1392</v>
      </c>
      <c r="B4130">
        <v>213</v>
      </c>
      <c r="C4130">
        <f>_xlfn.XLOOKUP(ufc_fights_2[[#This Row],[r_fighter_id]],ufc_fighters[id],ufc_fighters[year],"xxx",0,1)</f>
        <v>1999</v>
      </c>
      <c r="D4130">
        <f>_xlfn.XLOOKUP(ufc_fights_2[[#This Row],[b_fighter_id]],ufc_fighters[id],ufc_fighters[year],"Prázdné",0,1)</f>
        <v>1986</v>
      </c>
      <c r="E4130" s="10">
        <f>YEAR(ufc_fights_2[[#This Row],[date]])-ufc_fights_2[[#This Row],[r_year]]</f>
        <v>21</v>
      </c>
      <c r="F4130" s="10">
        <f>YEAR(ufc_fights_2[[#This Row],[date]])-ufc_fights_2[[#This Row],[b_year]]</f>
        <v>34</v>
      </c>
      <c r="G4130">
        <v>0</v>
      </c>
      <c r="H4130">
        <v>0</v>
      </c>
      <c r="I4130">
        <v>0.48720000000000002</v>
      </c>
      <c r="J4130">
        <v>0.55169999999999997</v>
      </c>
      <c r="K4130">
        <v>0.5625</v>
      </c>
      <c r="L4130">
        <v>0.61</v>
      </c>
      <c r="M4130">
        <v>0</v>
      </c>
      <c r="N4130">
        <v>0</v>
      </c>
      <c r="O4130">
        <v>2</v>
      </c>
      <c r="P4130">
        <v>0</v>
      </c>
      <c r="Q4130">
        <v>0</v>
      </c>
      <c r="R4130">
        <v>0</v>
      </c>
      <c r="S4130" s="2">
        <v>5.0925925925925921E-4</v>
      </c>
      <c r="T4130" s="2">
        <v>7.5231481481481482E-4</v>
      </c>
      <c r="U4130">
        <v>0.2727</v>
      </c>
      <c r="V4130">
        <v>0.32690000000000002</v>
      </c>
      <c r="W4130">
        <v>0.55559999999999998</v>
      </c>
      <c r="X4130">
        <v>0.87880000000000003</v>
      </c>
      <c r="Y4130">
        <v>0.95650000000000002</v>
      </c>
      <c r="Z4130">
        <v>0.4783</v>
      </c>
      <c r="AA4130">
        <v>0.55810000000000004</v>
      </c>
      <c r="AB4130">
        <v>0</v>
      </c>
      <c r="AC4130">
        <v>0</v>
      </c>
      <c r="AD4130">
        <v>1</v>
      </c>
      <c r="AE4130">
        <v>0</v>
      </c>
      <c r="AF4130" t="s">
        <v>3933</v>
      </c>
      <c r="AG4130" s="2">
        <v>2.1064814814814813E-3</v>
      </c>
      <c r="AH4130" t="s">
        <v>3911</v>
      </c>
      <c r="AI4130">
        <v>3</v>
      </c>
      <c r="AJ4130" t="s">
        <v>3912</v>
      </c>
      <c r="AK4130" s="3">
        <v>44177</v>
      </c>
      <c r="AL4130" s="10">
        <f>YEAR(ufc_fights_2[[#This Row],[date]])</f>
        <v>2020</v>
      </c>
      <c r="AM4130" t="s">
        <v>4022</v>
      </c>
      <c r="AN4130">
        <v>1</v>
      </c>
      <c r="AO4130" t="s">
        <v>3913</v>
      </c>
      <c r="AP4130">
        <f>IF(ufc_fights_2[[#This Row],[winner]]="Red",ufc_fights_2[[#This Row],[r_fighter_id]],ufc_fights_2[[#This Row],[b_fighter_id]])</f>
        <v>1392</v>
      </c>
      <c r="AQ4130" t="str">
        <f>_xlfn.XLOOKUP(ufc_fights_2[[#This Row],[winnerID]],ufc_fighters[id],ufc_fighters[fighter_name],"xxx",0,1)</f>
        <v>Chase Hooper</v>
      </c>
    </row>
    <row r="4131" spans="1:43">
      <c r="A4131">
        <v>2485</v>
      </c>
      <c r="B4131">
        <v>3018</v>
      </c>
      <c r="C4131">
        <f>_xlfn.XLOOKUP(ufc_fights_2[[#This Row],[r_fighter_id]],ufc_fighters[id],ufc_fighters[year],"xxx",0,1)</f>
        <v>1978</v>
      </c>
      <c r="D4131">
        <f>_xlfn.XLOOKUP(ufc_fights_2[[#This Row],[b_fighter_id]],ufc_fighters[id],ufc_fighters[year],"Prázdné",0,1)</f>
        <v>1979</v>
      </c>
      <c r="E4131" s="10">
        <f>YEAR(ufc_fights_2[[#This Row],[date]])-ufc_fights_2[[#This Row],[r_year]]</f>
        <v>39</v>
      </c>
      <c r="F4131" s="10">
        <f>YEAR(ufc_fights_2[[#This Row],[date]])-ufc_fights_2[[#This Row],[b_year]]</f>
        <v>38</v>
      </c>
      <c r="G4131">
        <v>1</v>
      </c>
      <c r="H4131">
        <v>0</v>
      </c>
      <c r="I4131">
        <v>0.53269999999999995</v>
      </c>
      <c r="J4131">
        <v>0.3679</v>
      </c>
      <c r="K4131">
        <v>0.56030000000000002</v>
      </c>
      <c r="L4131">
        <v>0.4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1.4004629629629629E-3</v>
      </c>
      <c r="T4131" s="2">
        <v>1.273148148148148E-4</v>
      </c>
      <c r="U4131">
        <v>0.49469999999999997</v>
      </c>
      <c r="V4131">
        <v>0.29649999999999999</v>
      </c>
      <c r="W4131">
        <v>0.83330000000000004</v>
      </c>
      <c r="X4131">
        <v>0</v>
      </c>
      <c r="Y4131">
        <v>0.67310000000000003</v>
      </c>
      <c r="Z4131">
        <v>0.51580000000000004</v>
      </c>
      <c r="AA4131">
        <v>0.3745</v>
      </c>
      <c r="AB4131">
        <v>1</v>
      </c>
      <c r="AC4131">
        <v>0</v>
      </c>
      <c r="AD4131">
        <v>0.5</v>
      </c>
      <c r="AE4131">
        <v>0</v>
      </c>
      <c r="AF4131" t="s">
        <v>3969</v>
      </c>
      <c r="AG4131" s="2">
        <v>3.472222222222222E-3</v>
      </c>
      <c r="AH4131" t="s">
        <v>3911</v>
      </c>
      <c r="AI4131">
        <v>3</v>
      </c>
      <c r="AJ4131" t="s">
        <v>3919</v>
      </c>
      <c r="AK4131" s="3">
        <v>42911</v>
      </c>
      <c r="AL4131" s="10">
        <f>YEAR(ufc_fights_2[[#This Row],[date]])</f>
        <v>2017</v>
      </c>
      <c r="AM4131" t="s">
        <v>4022</v>
      </c>
      <c r="AN4131">
        <v>35</v>
      </c>
      <c r="AO4131" t="s">
        <v>3918</v>
      </c>
      <c r="AP4131">
        <f>IF(ufc_fights_2[[#This Row],[winner]]="Red",ufc_fights_2[[#This Row],[r_fighter_id]],ufc_fights_2[[#This Row],[b_fighter_id]])</f>
        <v>3018</v>
      </c>
      <c r="AQ4131" t="str">
        <f>_xlfn.XLOOKUP(ufc_fights_2[[#This Row],[winnerID]],ufc_fighters[id],ufc_fighters[fighter_name],"xxx",0,1)</f>
        <v>Dennis Siver</v>
      </c>
    </row>
    <row r="4132" spans="1:43">
      <c r="A4132">
        <v>1387</v>
      </c>
      <c r="B4132">
        <v>2756</v>
      </c>
      <c r="C4132">
        <f>_xlfn.XLOOKUP(ufc_fights_2[[#This Row],[r_fighter_id]],ufc_fighters[id],ufc_fighters[year],"xxx",0,1)</f>
        <v>1982</v>
      </c>
      <c r="D4132">
        <f>_xlfn.XLOOKUP(ufc_fights_2[[#This Row],[b_fighter_id]],ufc_fighters[id],ufc_fighters[year],"Prázdné",0,1)</f>
        <v>1981</v>
      </c>
      <c r="E4132" s="10">
        <f>YEAR(ufc_fights_2[[#This Row],[date]])-ufc_fights_2[[#This Row],[r_year]]</f>
        <v>29</v>
      </c>
      <c r="F4132" s="10">
        <f>YEAR(ufc_fights_2[[#This Row],[date]])-ufc_fights_2[[#This Row],[b_year]]</f>
        <v>30</v>
      </c>
      <c r="G4132">
        <v>2</v>
      </c>
      <c r="H4132">
        <v>0</v>
      </c>
      <c r="I4132">
        <v>0.5625</v>
      </c>
      <c r="J4132">
        <v>0.375</v>
      </c>
      <c r="K4132">
        <v>0.5625</v>
      </c>
      <c r="L4132">
        <v>0.375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8.1018518518518516E-5</v>
      </c>
      <c r="T4132" s="2">
        <v>0</v>
      </c>
      <c r="U4132">
        <v>0.57140000000000002</v>
      </c>
      <c r="V4132">
        <v>0.1739</v>
      </c>
      <c r="W4132">
        <v>0.5</v>
      </c>
      <c r="X4132">
        <v>0</v>
      </c>
      <c r="Y4132">
        <v>1</v>
      </c>
      <c r="Z4132">
        <v>0.5333</v>
      </c>
      <c r="AA4132">
        <v>0.375</v>
      </c>
      <c r="AB4132">
        <v>0</v>
      </c>
      <c r="AC4132">
        <v>0</v>
      </c>
      <c r="AD4132">
        <v>1</v>
      </c>
      <c r="AE4132">
        <v>0</v>
      </c>
      <c r="AF4132" t="s">
        <v>3910</v>
      </c>
      <c r="AG4132" s="2">
        <v>1.0185185185185184E-3</v>
      </c>
      <c r="AH4132" t="s">
        <v>3911</v>
      </c>
      <c r="AI4132">
        <v>3</v>
      </c>
      <c r="AJ4132" t="s">
        <v>4067</v>
      </c>
      <c r="AK4132" s="3">
        <v>40565</v>
      </c>
      <c r="AL4132" s="10">
        <f>YEAR(ufc_fights_2[[#This Row],[date]])</f>
        <v>2011</v>
      </c>
      <c r="AM4132" t="s">
        <v>4022</v>
      </c>
      <c r="AN4132">
        <v>119</v>
      </c>
      <c r="AO4132" t="s">
        <v>3913</v>
      </c>
      <c r="AP4132">
        <f>IF(ufc_fights_2[[#This Row],[winner]]="Red",ufc_fights_2[[#This Row],[r_fighter_id]],ufc_fights_2[[#This Row],[b_fighter_id]])</f>
        <v>1387</v>
      </c>
      <c r="AQ4132" t="str">
        <f>_xlfn.XLOOKUP(ufc_fights_2[[#This Row],[winnerID]],ufc_fighters[id],ufc_fighters[fighter_name],"xxx",0,1)</f>
        <v>Mark Hominick</v>
      </c>
    </row>
    <row r="4133" spans="1:43">
      <c r="A4133">
        <v>2491</v>
      </c>
      <c r="B4133">
        <v>3377</v>
      </c>
      <c r="C4133">
        <f>_xlfn.XLOOKUP(ufc_fights_2[[#This Row],[r_fighter_id]],ufc_fighters[id],ufc_fighters[year],"xxx",0,1)</f>
        <v>1987</v>
      </c>
      <c r="D4133">
        <f>_xlfn.XLOOKUP(ufc_fights_2[[#This Row],[b_fighter_id]],ufc_fighters[id],ufc_fighters[year],"Prázdné",0,1)</f>
        <v>1978</v>
      </c>
      <c r="E4133" s="10">
        <f>YEAR(ufc_fights_2[[#This Row],[date]])-ufc_fights_2[[#This Row],[r_year]]</f>
        <v>26</v>
      </c>
      <c r="F4133" s="10">
        <f>YEAR(ufc_fights_2[[#This Row],[date]])-ufc_fights_2[[#This Row],[b_year]]</f>
        <v>35</v>
      </c>
      <c r="G4133">
        <v>0</v>
      </c>
      <c r="H4133">
        <v>0</v>
      </c>
      <c r="I4133">
        <v>0.47370000000000001</v>
      </c>
      <c r="J4133">
        <v>0.5</v>
      </c>
      <c r="K4133">
        <v>0.67969999999999997</v>
      </c>
      <c r="L4133">
        <v>0.6905</v>
      </c>
      <c r="M4133">
        <v>0</v>
      </c>
      <c r="N4133">
        <v>0.83330000000000004</v>
      </c>
      <c r="O4133">
        <v>0</v>
      </c>
      <c r="P4133">
        <v>0</v>
      </c>
      <c r="Q4133">
        <v>1</v>
      </c>
      <c r="R4133">
        <v>0</v>
      </c>
      <c r="S4133" s="2">
        <v>2.9166666666666668E-3</v>
      </c>
      <c r="T4133" s="2">
        <v>4.178240740740741E-3</v>
      </c>
      <c r="U4133">
        <v>0.32140000000000002</v>
      </c>
      <c r="V4133">
        <v>0.32</v>
      </c>
      <c r="W4133">
        <v>1</v>
      </c>
      <c r="X4133">
        <v>0.86670000000000003</v>
      </c>
      <c r="Y4133">
        <v>1</v>
      </c>
      <c r="Z4133">
        <v>0.40620000000000001</v>
      </c>
      <c r="AA4133">
        <v>0.42859999999999998</v>
      </c>
      <c r="AB4133">
        <v>0.66669999999999996</v>
      </c>
      <c r="AC4133">
        <v>1</v>
      </c>
      <c r="AD4133">
        <v>1</v>
      </c>
      <c r="AE4133">
        <v>0.66669999999999996</v>
      </c>
      <c r="AF4133" t="s">
        <v>3922</v>
      </c>
      <c r="AG4133" s="2">
        <v>3.472222222222222E-3</v>
      </c>
      <c r="AH4133" t="s">
        <v>3911</v>
      </c>
      <c r="AI4133">
        <v>3</v>
      </c>
      <c r="AJ4133" t="s">
        <v>3939</v>
      </c>
      <c r="AK4133" s="3">
        <v>41293</v>
      </c>
      <c r="AL4133" s="10">
        <f>YEAR(ufc_fights_2[[#This Row],[date]])</f>
        <v>2013</v>
      </c>
      <c r="AM4133" t="s">
        <v>4022</v>
      </c>
      <c r="AN4133">
        <v>135</v>
      </c>
      <c r="AO4133" t="s">
        <v>3913</v>
      </c>
      <c r="AP4133">
        <f>IF(ufc_fights_2[[#This Row],[winner]]="Red",ufc_fights_2[[#This Row],[r_fighter_id]],ufc_fights_2[[#This Row],[b_fighter_id]])</f>
        <v>2491</v>
      </c>
      <c r="AQ4133" t="str">
        <f>_xlfn.XLOOKUP(ufc_fights_2[[#This Row],[winnerID]],ufc_fighters[id],ufc_fighters[fighter_name],"xxx",0,1)</f>
        <v>Godofredo Pepey</v>
      </c>
    </row>
    <row r="4134" spans="1:43">
      <c r="A4134">
        <v>1499</v>
      </c>
      <c r="B4134">
        <v>2972</v>
      </c>
      <c r="C4134">
        <f>_xlfn.XLOOKUP(ufc_fights_2[[#This Row],[r_fighter_id]],ufc_fighters[id],ufc_fighters[year],"xxx",0,1)</f>
        <v>1984</v>
      </c>
      <c r="D4134">
        <f>_xlfn.XLOOKUP(ufc_fights_2[[#This Row],[b_fighter_id]],ufc_fighters[id],ufc_fighters[year],"Prázdné",0,1)</f>
        <v>1986</v>
      </c>
      <c r="E4134" s="10">
        <f>YEAR(ufc_fights_2[[#This Row],[date]])-ufc_fights_2[[#This Row],[r_year]]</f>
        <v>28</v>
      </c>
      <c r="F4134" s="10">
        <f>YEAR(ufc_fights_2[[#This Row],[date]])-ufc_fights_2[[#This Row],[b_year]]</f>
        <v>26</v>
      </c>
      <c r="G4134">
        <v>0</v>
      </c>
      <c r="H4134">
        <v>0</v>
      </c>
      <c r="I4134">
        <v>0.47920000000000001</v>
      </c>
      <c r="J4134">
        <v>0.40620000000000001</v>
      </c>
      <c r="K4134">
        <v>0.50980000000000003</v>
      </c>
      <c r="L4134">
        <v>0.44440000000000002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0</v>
      </c>
      <c r="S4134" s="2">
        <v>1.0416666666666667E-4</v>
      </c>
      <c r="T4134" s="2">
        <v>9.9537037037037042E-4</v>
      </c>
      <c r="U4134">
        <v>0.42859999999999998</v>
      </c>
      <c r="V4134">
        <v>0.35899999999999999</v>
      </c>
      <c r="W4134">
        <v>0.66669999999999996</v>
      </c>
      <c r="X4134">
        <v>1</v>
      </c>
      <c r="Y4134">
        <v>0.5</v>
      </c>
      <c r="Z4134">
        <v>0.41860000000000003</v>
      </c>
      <c r="AA4134">
        <v>0.3735</v>
      </c>
      <c r="AB4134">
        <v>1</v>
      </c>
      <c r="AC4134">
        <v>1</v>
      </c>
      <c r="AD4134">
        <v>1</v>
      </c>
      <c r="AE4134">
        <v>0.58330000000000004</v>
      </c>
      <c r="AF4134" t="s">
        <v>3910</v>
      </c>
      <c r="AG4134" s="2">
        <v>2.9629629629629628E-3</v>
      </c>
      <c r="AH4134" t="s">
        <v>3911</v>
      </c>
      <c r="AI4134">
        <v>3</v>
      </c>
      <c r="AJ4134" t="s">
        <v>3988</v>
      </c>
      <c r="AK4134" s="3">
        <v>41195</v>
      </c>
      <c r="AL4134" s="10">
        <f>YEAR(ufc_fights_2[[#This Row],[date]])</f>
        <v>2012</v>
      </c>
      <c r="AM4134" t="s">
        <v>4022</v>
      </c>
      <c r="AN4134">
        <v>39</v>
      </c>
      <c r="AO4134" t="s">
        <v>3913</v>
      </c>
      <c r="AP4134">
        <f>IF(ufc_fights_2[[#This Row],[winner]]="Red",ufc_fights_2[[#This Row],[r_fighter_id]],ufc_fights_2[[#This Row],[b_fighter_id]])</f>
        <v>1499</v>
      </c>
      <c r="AQ4134" t="str">
        <f>_xlfn.XLOOKUP(ufc_fights_2[[#This Row],[winnerID]],ufc_fighters[id],ufc_fighters[fighter_name],"xxx",0,1)</f>
        <v>Rony Jason</v>
      </c>
    </row>
    <row r="4135" spans="1:43">
      <c r="A4135">
        <v>3074</v>
      </c>
      <c r="B4135">
        <v>1640</v>
      </c>
      <c r="C4135">
        <f>_xlfn.XLOOKUP(ufc_fights_2[[#This Row],[r_fighter_id]],ufc_fighters[id],ufc_fighters[year],"xxx",0,1)</f>
        <v>1984</v>
      </c>
      <c r="D4135">
        <f>_xlfn.XLOOKUP(ufc_fights_2[[#This Row],[b_fighter_id]],ufc_fighters[id],ufc_fighters[year],"Prázdné",0,1)</f>
        <v>1981</v>
      </c>
      <c r="E4135" s="10">
        <f>YEAR(ufc_fights_2[[#This Row],[date]])-ufc_fights_2[[#This Row],[r_year]]</f>
        <v>31</v>
      </c>
      <c r="F4135" s="10">
        <f>YEAR(ufc_fights_2[[#This Row],[date]])-ufc_fights_2[[#This Row],[b_year]]</f>
        <v>34</v>
      </c>
      <c r="G4135">
        <v>1</v>
      </c>
      <c r="H4135">
        <v>0</v>
      </c>
      <c r="I4135">
        <v>0.71430000000000005</v>
      </c>
      <c r="J4135">
        <v>0.25</v>
      </c>
      <c r="K4135">
        <v>0.71430000000000005</v>
      </c>
      <c r="L4135">
        <v>0.25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2.3148148148148147E-5</v>
      </c>
      <c r="T4135" s="2">
        <v>0</v>
      </c>
      <c r="U4135">
        <v>0.8</v>
      </c>
      <c r="V4135">
        <v>0</v>
      </c>
      <c r="W4135">
        <v>0.5</v>
      </c>
      <c r="X4135">
        <v>0</v>
      </c>
      <c r="Y4135">
        <v>0.5</v>
      </c>
      <c r="Z4135">
        <v>0.66669999999999996</v>
      </c>
      <c r="AA4135">
        <v>0.25</v>
      </c>
      <c r="AB4135">
        <v>0</v>
      </c>
      <c r="AC4135">
        <v>0</v>
      </c>
      <c r="AD4135">
        <v>1</v>
      </c>
      <c r="AE4135">
        <v>0</v>
      </c>
      <c r="AF4135" t="s">
        <v>3910</v>
      </c>
      <c r="AG4135" s="2">
        <v>1.0532407407407407E-3</v>
      </c>
      <c r="AH4135" t="s">
        <v>3911</v>
      </c>
      <c r="AI4135">
        <v>3</v>
      </c>
      <c r="AJ4135" t="s">
        <v>3973</v>
      </c>
      <c r="AK4135" s="3">
        <v>42084</v>
      </c>
      <c r="AL4135" s="10">
        <f>YEAR(ufc_fights_2[[#This Row],[date]])</f>
        <v>2015</v>
      </c>
      <c r="AM4135" t="s">
        <v>4022</v>
      </c>
      <c r="AN4135">
        <v>39</v>
      </c>
      <c r="AO4135" t="s">
        <v>3913</v>
      </c>
      <c r="AP4135">
        <f>IF(ufc_fights_2[[#This Row],[winner]]="Red",ufc_fights_2[[#This Row],[r_fighter_id]],ufc_fights_2[[#This Row],[b_fighter_id]])</f>
        <v>3074</v>
      </c>
      <c r="AQ4135" t="str">
        <f>_xlfn.XLOOKUP(ufc_fights_2[[#This Row],[winnerID]],ufc_fighters[id],ufc_fighters[fighter_name],"xxx",0,1)</f>
        <v>Edimilson Souza</v>
      </c>
    </row>
    <row r="4136" spans="1:43">
      <c r="A4136">
        <v>2390</v>
      </c>
      <c r="B4136">
        <v>52</v>
      </c>
      <c r="C4136">
        <f>_xlfn.XLOOKUP(ufc_fights_2[[#This Row],[r_fighter_id]],ufc_fighters[id],ufc_fighters[year],"xxx",0,1)</f>
        <v>1988</v>
      </c>
      <c r="D4136">
        <f>_xlfn.XLOOKUP(ufc_fights_2[[#This Row],[b_fighter_id]],ufc_fighters[id],ufc_fighters[year],"Prázdné",0,1)</f>
        <v>1986</v>
      </c>
      <c r="E4136" s="10">
        <f>YEAR(ufc_fights_2[[#This Row],[date]])-ufc_fights_2[[#This Row],[r_year]]</f>
        <v>26</v>
      </c>
      <c r="F4136" s="10">
        <f>YEAR(ufc_fights_2[[#This Row],[date]])-ufc_fights_2[[#This Row],[b_year]]</f>
        <v>28</v>
      </c>
      <c r="G4136">
        <v>0</v>
      </c>
      <c r="H4136">
        <v>1</v>
      </c>
      <c r="I4136">
        <v>0.57430000000000003</v>
      </c>
      <c r="J4136">
        <v>0.3871</v>
      </c>
      <c r="K4136">
        <v>0.61609999999999998</v>
      </c>
      <c r="L4136">
        <v>0.59509999999999996</v>
      </c>
      <c r="M4136">
        <v>0.33329999999999999</v>
      </c>
      <c r="N4136">
        <v>0.4</v>
      </c>
      <c r="O4136">
        <v>0</v>
      </c>
      <c r="P4136">
        <v>0</v>
      </c>
      <c r="Q4136">
        <v>0</v>
      </c>
      <c r="R4136">
        <v>0</v>
      </c>
      <c r="S4136" s="2">
        <v>2.0949074074074073E-3</v>
      </c>
      <c r="T4136" s="2">
        <v>4.4675925925925924E-3</v>
      </c>
      <c r="U4136">
        <v>0.47139999999999999</v>
      </c>
      <c r="V4136">
        <v>0.28570000000000001</v>
      </c>
      <c r="W4136">
        <v>0.66669999999999996</v>
      </c>
      <c r="X4136">
        <v>0.9375</v>
      </c>
      <c r="Y4136">
        <v>0.78569999999999995</v>
      </c>
      <c r="Z4136">
        <v>0.44829999999999998</v>
      </c>
      <c r="AA4136">
        <v>0.24560000000000001</v>
      </c>
      <c r="AB4136">
        <v>0.81479999999999997</v>
      </c>
      <c r="AC4136">
        <v>0.54549999999999998</v>
      </c>
      <c r="AD4136">
        <v>0.625</v>
      </c>
      <c r="AE4136">
        <v>0.71430000000000005</v>
      </c>
      <c r="AF4136" t="s">
        <v>3922</v>
      </c>
      <c r="AG4136" s="2">
        <v>3.472222222222222E-3</v>
      </c>
      <c r="AH4136" t="s">
        <v>3911</v>
      </c>
      <c r="AI4136">
        <v>3</v>
      </c>
      <c r="AJ4136" t="s">
        <v>3931</v>
      </c>
      <c r="AK4136" s="3">
        <v>41740</v>
      </c>
      <c r="AL4136" s="10">
        <f>YEAR(ufc_fights_2[[#This Row],[date]])</f>
        <v>2014</v>
      </c>
      <c r="AM4136" t="s">
        <v>4022</v>
      </c>
      <c r="AN4136">
        <v>118</v>
      </c>
      <c r="AO4136" t="s">
        <v>3918</v>
      </c>
      <c r="AP4136">
        <f>IF(ufc_fights_2[[#This Row],[winner]]="Red",ufc_fights_2[[#This Row],[r_fighter_id]],ufc_fights_2[[#This Row],[b_fighter_id]])</f>
        <v>52</v>
      </c>
      <c r="AQ4136" t="str">
        <f>_xlfn.XLOOKUP(ufc_fights_2[[#This Row],[winnerID]],ufc_fighters[id],ufc_fighters[fighter_name],"xxx",0,1)</f>
        <v>Jim Alers</v>
      </c>
    </row>
    <row r="4137" spans="1:43">
      <c r="A4137">
        <v>1499</v>
      </c>
      <c r="B4137">
        <v>3478</v>
      </c>
      <c r="C4137">
        <f>_xlfn.XLOOKUP(ufc_fights_2[[#This Row],[r_fighter_id]],ufc_fighters[id],ufc_fighters[year],"xxx",0,1)</f>
        <v>1984</v>
      </c>
      <c r="D4137">
        <f>_xlfn.XLOOKUP(ufc_fights_2[[#This Row],[b_fighter_id]],ufc_fighters[id],ufc_fighters[year],"Prázdné",0,1)</f>
        <v>1987</v>
      </c>
      <c r="E4137" s="10">
        <f>YEAR(ufc_fights_2[[#This Row],[date]])-ufc_fights_2[[#This Row],[r_year]]</f>
        <v>29</v>
      </c>
      <c r="F4137" s="10">
        <f>YEAR(ufc_fights_2[[#This Row],[date]])-ufc_fights_2[[#This Row],[b_year]]</f>
        <v>26</v>
      </c>
      <c r="G4137">
        <v>0</v>
      </c>
      <c r="H4137">
        <v>0</v>
      </c>
      <c r="I4137">
        <v>0.875</v>
      </c>
      <c r="J4137">
        <v>1</v>
      </c>
      <c r="K4137">
        <v>0.92310000000000003</v>
      </c>
      <c r="L4137">
        <v>0.91669999999999996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 s="2">
        <v>0</v>
      </c>
      <c r="T4137" s="2">
        <v>5.0925925925925921E-4</v>
      </c>
      <c r="U4137">
        <v>0.875</v>
      </c>
      <c r="V4137">
        <v>1</v>
      </c>
      <c r="W4137">
        <v>0</v>
      </c>
      <c r="X4137">
        <v>0</v>
      </c>
      <c r="Y4137">
        <v>0</v>
      </c>
      <c r="Z4137">
        <v>0.66669999999999996</v>
      </c>
      <c r="AA4137">
        <v>1</v>
      </c>
      <c r="AB4137">
        <v>0</v>
      </c>
      <c r="AC4137">
        <v>0</v>
      </c>
      <c r="AD4137">
        <v>1</v>
      </c>
      <c r="AE4137">
        <v>1</v>
      </c>
      <c r="AF4137" t="s">
        <v>3933</v>
      </c>
      <c r="AG4137" s="2">
        <v>9.7222222222222219E-4</v>
      </c>
      <c r="AH4137" t="s">
        <v>3911</v>
      </c>
      <c r="AI4137">
        <v>3</v>
      </c>
      <c r="AJ4137" t="s">
        <v>3931</v>
      </c>
      <c r="AK4137" s="3">
        <v>41433</v>
      </c>
      <c r="AL4137" s="10">
        <f>YEAR(ufc_fights_2[[#This Row],[date]])</f>
        <v>2013</v>
      </c>
      <c r="AM4137" t="s">
        <v>4022</v>
      </c>
      <c r="AN4137">
        <v>37</v>
      </c>
      <c r="AO4137" t="s">
        <v>3913</v>
      </c>
      <c r="AP4137">
        <f>IF(ufc_fights_2[[#This Row],[winner]]="Red",ufc_fights_2[[#This Row],[r_fighter_id]],ufc_fights_2[[#This Row],[b_fighter_id]])</f>
        <v>1499</v>
      </c>
      <c r="AQ4137" t="str">
        <f>_xlfn.XLOOKUP(ufc_fights_2[[#This Row],[winnerID]],ufc_fighters[id],ufc_fighters[fighter_name],"xxx",0,1)</f>
        <v>Rony Jason</v>
      </c>
    </row>
    <row r="4138" spans="1:43">
      <c r="A4138">
        <v>481</v>
      </c>
      <c r="B4138">
        <v>59</v>
      </c>
      <c r="C4138">
        <f>_xlfn.XLOOKUP(ufc_fights_2[[#This Row],[r_fighter_id]],ufc_fighters[id],ufc_fighters[year],"xxx",0,1)</f>
        <v>1993</v>
      </c>
      <c r="D4138">
        <f>_xlfn.XLOOKUP(ufc_fights_2[[#This Row],[b_fighter_id]],ufc_fighters[id],ufc_fighters[year],"Prázdné",0,1)</f>
        <v>1989</v>
      </c>
      <c r="E4138" s="10">
        <f>YEAR(ufc_fights_2[[#This Row],[date]])-ufc_fights_2[[#This Row],[r_year]]</f>
        <v>27</v>
      </c>
      <c r="F4138" s="10">
        <f>YEAR(ufc_fights_2[[#This Row],[date]])-ufc_fights_2[[#This Row],[b_year]]</f>
        <v>31</v>
      </c>
      <c r="G4138">
        <v>0</v>
      </c>
      <c r="H4138">
        <v>0</v>
      </c>
      <c r="I4138">
        <v>0.434</v>
      </c>
      <c r="J4138">
        <v>0.73680000000000001</v>
      </c>
      <c r="K4138">
        <v>0.43080000000000002</v>
      </c>
      <c r="L4138">
        <v>0.78669999999999995</v>
      </c>
      <c r="M4138">
        <v>0.30769999999999997</v>
      </c>
      <c r="N4138">
        <v>0.33329999999999999</v>
      </c>
      <c r="O4138">
        <v>1</v>
      </c>
      <c r="P4138">
        <v>0</v>
      </c>
      <c r="Q4138">
        <v>1</v>
      </c>
      <c r="R4138">
        <v>1</v>
      </c>
      <c r="S4138" s="2">
        <v>2.9861111111111113E-3</v>
      </c>
      <c r="T4138" s="2">
        <v>2.9629629629629628E-3</v>
      </c>
      <c r="U4138">
        <v>0.37840000000000001</v>
      </c>
      <c r="V4138">
        <v>0.69840000000000002</v>
      </c>
      <c r="W4138">
        <v>0.375</v>
      </c>
      <c r="X4138">
        <v>0.75</v>
      </c>
      <c r="Y4138">
        <v>0.88890000000000002</v>
      </c>
      <c r="Z4138">
        <v>0.42220000000000002</v>
      </c>
      <c r="AA4138">
        <v>0.65620000000000001</v>
      </c>
      <c r="AB4138">
        <v>0.33329999999999999</v>
      </c>
      <c r="AC4138">
        <v>0.93330000000000002</v>
      </c>
      <c r="AD4138">
        <v>0.6</v>
      </c>
      <c r="AE4138">
        <v>0.875</v>
      </c>
      <c r="AF4138" t="s">
        <v>3915</v>
      </c>
      <c r="AG4138" s="2">
        <v>3.472222222222222E-3</v>
      </c>
      <c r="AH4138" t="s">
        <v>3911</v>
      </c>
      <c r="AI4138">
        <v>3</v>
      </c>
      <c r="AJ4138" t="s">
        <v>3914</v>
      </c>
      <c r="AK4138" s="3">
        <v>44163</v>
      </c>
      <c r="AL4138" s="10">
        <f>YEAR(ufc_fights_2[[#This Row],[date]])</f>
        <v>2020</v>
      </c>
      <c r="AM4138" t="s">
        <v>4022</v>
      </c>
      <c r="AN4138">
        <v>1</v>
      </c>
      <c r="AO4138" t="s">
        <v>3918</v>
      </c>
      <c r="AP4138">
        <f>IF(ufc_fights_2[[#This Row],[winner]]="Red",ufc_fights_2[[#This Row],[r_fighter_id]],ufc_fights_2[[#This Row],[b_fighter_id]])</f>
        <v>59</v>
      </c>
      <c r="AQ4138" t="str">
        <f>_xlfn.XLOOKUP(ufc_fights_2[[#This Row],[winnerID]],ufc_fighters[id],ufc_fighters[fighter_name],"xxx",0,1)</f>
        <v>Bill Algeo</v>
      </c>
    </row>
    <row r="4139" spans="1:43">
      <c r="A4139">
        <v>3592</v>
      </c>
      <c r="B4139">
        <v>3202</v>
      </c>
      <c r="C4139">
        <f>_xlfn.XLOOKUP(ufc_fights_2[[#This Row],[r_fighter_id]],ufc_fighters[id],ufc_fighters[year],"xxx",0,1)</f>
        <v>1978</v>
      </c>
      <c r="D4139">
        <f>_xlfn.XLOOKUP(ufc_fights_2[[#This Row],[b_fighter_id]],ufc_fighters[id],ufc_fighters[year],"Prázdné",0,1)</f>
        <v>1984</v>
      </c>
      <c r="E4139" s="10">
        <f>YEAR(ufc_fights_2[[#This Row],[date]])-ufc_fights_2[[#This Row],[r_year]]</f>
        <v>34</v>
      </c>
      <c r="F4139" s="10">
        <f>YEAR(ufc_fights_2[[#This Row],[date]])-ufc_fights_2[[#This Row],[b_year]]</f>
        <v>28</v>
      </c>
      <c r="G4139">
        <v>0</v>
      </c>
      <c r="H4139">
        <v>2</v>
      </c>
      <c r="I4139">
        <v>0.31580000000000003</v>
      </c>
      <c r="J4139">
        <v>0.625</v>
      </c>
      <c r="K4139">
        <v>0.31580000000000003</v>
      </c>
      <c r="L4139">
        <v>0.85560000000000003</v>
      </c>
      <c r="M4139">
        <v>0</v>
      </c>
      <c r="N4139">
        <v>0.5</v>
      </c>
      <c r="O4139">
        <v>1</v>
      </c>
      <c r="P4139">
        <v>0</v>
      </c>
      <c r="Q4139">
        <v>0</v>
      </c>
      <c r="R4139">
        <v>0</v>
      </c>
      <c r="S4139" s="2">
        <v>1.1574074074074073E-5</v>
      </c>
      <c r="T4139" s="2">
        <v>2.9050925925925928E-3</v>
      </c>
      <c r="U4139">
        <v>0.1875</v>
      </c>
      <c r="V4139">
        <v>0.625</v>
      </c>
      <c r="W4139">
        <v>0</v>
      </c>
      <c r="X4139">
        <v>1</v>
      </c>
      <c r="Y4139">
        <v>0</v>
      </c>
      <c r="Z4139">
        <v>0.31580000000000003</v>
      </c>
      <c r="AA4139">
        <v>0.53849999999999998</v>
      </c>
      <c r="AB4139">
        <v>0</v>
      </c>
      <c r="AC4139">
        <v>0</v>
      </c>
      <c r="AD4139">
        <v>0</v>
      </c>
      <c r="AE4139">
        <v>0.72729999999999995</v>
      </c>
      <c r="AF4139" t="s">
        <v>3910</v>
      </c>
      <c r="AG4139" s="2">
        <v>3.7037037037037035E-4</v>
      </c>
      <c r="AH4139" t="s">
        <v>3911</v>
      </c>
      <c r="AI4139">
        <v>3</v>
      </c>
      <c r="AJ4139" t="s">
        <v>3914</v>
      </c>
      <c r="AK4139" s="3">
        <v>40964</v>
      </c>
      <c r="AL4139" s="10">
        <f>YEAR(ufc_fights_2[[#This Row],[date]])</f>
        <v>2012</v>
      </c>
      <c r="AM4139" t="s">
        <v>4022</v>
      </c>
      <c r="AN4139">
        <v>117</v>
      </c>
      <c r="AO4139" t="s">
        <v>3918</v>
      </c>
      <c r="AP4139">
        <f>IF(ufc_fights_2[[#This Row],[winner]]="Red",ufc_fights_2[[#This Row],[r_fighter_id]],ufc_fights_2[[#This Row],[b_fighter_id]])</f>
        <v>3202</v>
      </c>
      <c r="AQ4139" t="str">
        <f>_xlfn.XLOOKUP(ufc_fights_2[[#This Row],[winnerID]],ufc_fighters[id],ufc_fighters[fighter_name],"xxx",0,1)</f>
        <v>Issei Tamura</v>
      </c>
    </row>
    <row r="4140" spans="1:43">
      <c r="A4140">
        <v>1640</v>
      </c>
      <c r="B4140">
        <v>2972</v>
      </c>
      <c r="C4140">
        <f>_xlfn.XLOOKUP(ufc_fights_2[[#This Row],[r_fighter_id]],ufc_fighters[id],ufc_fighters[year],"xxx",0,1)</f>
        <v>1981</v>
      </c>
      <c r="D4140">
        <f>_xlfn.XLOOKUP(ufc_fights_2[[#This Row],[b_fighter_id]],ufc_fighters[id],ufc_fighters[year],"Prázdné",0,1)</f>
        <v>1986</v>
      </c>
      <c r="E4140" s="10">
        <f>YEAR(ufc_fights_2[[#This Row],[date]])-ufc_fights_2[[#This Row],[r_year]]</f>
        <v>33</v>
      </c>
      <c r="F4140" s="10">
        <f>YEAR(ufc_fights_2[[#This Row],[date]])-ufc_fights_2[[#This Row],[b_year]]</f>
        <v>28</v>
      </c>
      <c r="G4140">
        <v>0</v>
      </c>
      <c r="H4140">
        <v>0</v>
      </c>
      <c r="I4140">
        <v>0.4103</v>
      </c>
      <c r="J4140">
        <v>0.39560000000000001</v>
      </c>
      <c r="K4140">
        <v>0.41770000000000002</v>
      </c>
      <c r="L4140">
        <v>0.4022</v>
      </c>
      <c r="M4140">
        <v>1</v>
      </c>
      <c r="N4140">
        <v>0</v>
      </c>
      <c r="O4140">
        <v>1</v>
      </c>
      <c r="P4140">
        <v>0</v>
      </c>
      <c r="Q4140">
        <v>0</v>
      </c>
      <c r="R4140">
        <v>0</v>
      </c>
      <c r="S4140" s="2">
        <v>5.5555555555555556E-4</v>
      </c>
      <c r="T4140" s="2">
        <v>0</v>
      </c>
      <c r="U4140">
        <v>0.33329999999999999</v>
      </c>
      <c r="V4140">
        <v>0.28120000000000001</v>
      </c>
      <c r="W4140">
        <v>0.375</v>
      </c>
      <c r="X4140">
        <v>0.9</v>
      </c>
      <c r="Y4140">
        <v>0.73329999999999995</v>
      </c>
      <c r="Z4140">
        <v>0.40539999999999998</v>
      </c>
      <c r="AA4140">
        <v>0.34179999999999999</v>
      </c>
      <c r="AB4140">
        <v>0.5</v>
      </c>
      <c r="AC4140">
        <v>0.75</v>
      </c>
      <c r="AD4140">
        <v>0</v>
      </c>
      <c r="AE4140">
        <v>0</v>
      </c>
      <c r="AF4140" t="s">
        <v>3933</v>
      </c>
      <c r="AG4140" s="2">
        <v>1.1342592592592593E-3</v>
      </c>
      <c r="AH4140" t="s">
        <v>3911</v>
      </c>
      <c r="AI4140">
        <v>3</v>
      </c>
      <c r="AJ4140" t="s">
        <v>4111</v>
      </c>
      <c r="AK4140" s="3">
        <v>41902</v>
      </c>
      <c r="AL4140" s="10">
        <f>YEAR(ufc_fights_2[[#This Row],[date]])</f>
        <v>2014</v>
      </c>
      <c r="AM4140" t="s">
        <v>4022</v>
      </c>
      <c r="AN4140">
        <v>117</v>
      </c>
      <c r="AO4140" t="s">
        <v>3913</v>
      </c>
      <c r="AP4140">
        <f>IF(ufc_fights_2[[#This Row],[winner]]="Red",ufc_fights_2[[#This Row],[r_fighter_id]],ufc_fights_2[[#This Row],[b_fighter_id]])</f>
        <v>1640</v>
      </c>
      <c r="AQ4140" t="str">
        <f>_xlfn.XLOOKUP(ufc_fights_2[[#This Row],[winnerID]],ufc_fighters[id],ufc_fighters[fighter_name],"xxx",0,1)</f>
        <v>Katsunori Kikuno</v>
      </c>
    </row>
    <row r="4141" spans="1:43">
      <c r="A4141">
        <v>1735</v>
      </c>
      <c r="B4141">
        <v>59</v>
      </c>
      <c r="C4141">
        <f>_xlfn.XLOOKUP(ufc_fights_2[[#This Row],[r_fighter_id]],ufc_fighters[id],ufc_fighters[year],"xxx",0,1)</f>
        <v>1982</v>
      </c>
      <c r="D4141">
        <f>_xlfn.XLOOKUP(ufc_fights_2[[#This Row],[b_fighter_id]],ufc_fighters[id],ufc_fighters[year],"Prázdné",0,1)</f>
        <v>1989</v>
      </c>
      <c r="E4141" s="10">
        <f>YEAR(ufc_fights_2[[#This Row],[date]])-ufc_fights_2[[#This Row],[r_year]]</f>
        <v>38</v>
      </c>
      <c r="F4141" s="10">
        <f>YEAR(ufc_fights_2[[#This Row],[date]])-ufc_fights_2[[#This Row],[b_year]]</f>
        <v>31</v>
      </c>
      <c r="G4141">
        <v>0</v>
      </c>
      <c r="H4141">
        <v>0</v>
      </c>
      <c r="I4141">
        <v>0.66669999999999996</v>
      </c>
      <c r="J4141">
        <v>0.52980000000000005</v>
      </c>
      <c r="K4141">
        <v>0.7056</v>
      </c>
      <c r="L4141">
        <v>0.64729999999999999</v>
      </c>
      <c r="M4141">
        <v>0.45450000000000002</v>
      </c>
      <c r="N4141">
        <v>1</v>
      </c>
      <c r="O4141">
        <v>0</v>
      </c>
      <c r="P4141">
        <v>0</v>
      </c>
      <c r="Q4141">
        <v>1</v>
      </c>
      <c r="R4141">
        <v>0</v>
      </c>
      <c r="S4141" s="2">
        <v>4.31712962962963E-3</v>
      </c>
      <c r="T4141" s="2">
        <v>9.1435185185185185E-4</v>
      </c>
      <c r="U4141">
        <v>0.6038</v>
      </c>
      <c r="V4141">
        <v>0.4597</v>
      </c>
      <c r="W4141">
        <v>0.8</v>
      </c>
      <c r="X4141">
        <v>0.8</v>
      </c>
      <c r="Y4141">
        <v>0.83330000000000004</v>
      </c>
      <c r="Z4141">
        <v>0.57410000000000005</v>
      </c>
      <c r="AA4141">
        <v>0.48970000000000002</v>
      </c>
      <c r="AB4141">
        <v>0.93330000000000002</v>
      </c>
      <c r="AC4141">
        <v>0.76190000000000002</v>
      </c>
      <c r="AD4141">
        <v>0.84850000000000003</v>
      </c>
      <c r="AE4141">
        <v>1</v>
      </c>
      <c r="AF4141" t="s">
        <v>3915</v>
      </c>
      <c r="AG4141" s="2">
        <v>3.472222222222222E-3</v>
      </c>
      <c r="AH4141" t="s">
        <v>3911</v>
      </c>
      <c r="AI4141">
        <v>3</v>
      </c>
      <c r="AJ4141" t="s">
        <v>3916</v>
      </c>
      <c r="AK4141" s="3">
        <v>44072</v>
      </c>
      <c r="AL4141" s="10">
        <f>YEAR(ufc_fights_2[[#This Row],[date]])</f>
        <v>2020</v>
      </c>
      <c r="AM4141" t="s">
        <v>4022</v>
      </c>
      <c r="AN4141">
        <v>1</v>
      </c>
      <c r="AO4141" t="s">
        <v>3913</v>
      </c>
      <c r="AP4141">
        <f>IF(ufc_fights_2[[#This Row],[winner]]="Red",ufc_fights_2[[#This Row],[r_fighter_id]],ufc_fights_2[[#This Row],[b_fighter_id]])</f>
        <v>1735</v>
      </c>
      <c r="AQ4141" t="str">
        <f>_xlfn.XLOOKUP(ufc_fights_2[[#This Row],[winnerID]],ufc_fighters[id],ufc_fighters[fighter_name],"xxx",0,1)</f>
        <v>Ricardo Lamas</v>
      </c>
    </row>
    <row r="4142" spans="1:43">
      <c r="A4142">
        <v>1674</v>
      </c>
      <c r="B4142">
        <v>1735</v>
      </c>
      <c r="C4142">
        <f>_xlfn.XLOOKUP(ufc_fights_2[[#This Row],[r_fighter_id]],ufc_fighters[id],ufc_fighters[year],"xxx",0,1)</f>
        <v>1988</v>
      </c>
      <c r="D4142">
        <f>_xlfn.XLOOKUP(ufc_fights_2[[#This Row],[b_fighter_id]],ufc_fighters[id],ufc_fighters[year],"Prázdné",0,1)</f>
        <v>1982</v>
      </c>
      <c r="E4142" s="10">
        <f>YEAR(ufc_fights_2[[#This Row],[date]])-ufc_fights_2[[#This Row],[r_year]]</f>
        <v>25</v>
      </c>
      <c r="F4142" s="10">
        <f>YEAR(ufc_fights_2[[#This Row],[date]])-ufc_fights_2[[#This Row],[b_year]]</f>
        <v>31</v>
      </c>
      <c r="G4142">
        <v>0</v>
      </c>
      <c r="H4142">
        <v>0</v>
      </c>
      <c r="I4142">
        <v>0.31819999999999998</v>
      </c>
      <c r="J4142">
        <v>0.57140000000000002</v>
      </c>
      <c r="K4142">
        <v>0.45450000000000002</v>
      </c>
      <c r="L4142">
        <v>0.61539999999999995</v>
      </c>
      <c r="M4142">
        <v>0</v>
      </c>
      <c r="N4142">
        <v>0.25</v>
      </c>
      <c r="O4142">
        <v>0</v>
      </c>
      <c r="P4142">
        <v>0</v>
      </c>
      <c r="Q4142">
        <v>0</v>
      </c>
      <c r="R4142">
        <v>0</v>
      </c>
      <c r="S4142" s="2">
        <v>2.3148148148148149E-4</v>
      </c>
      <c r="T4142" s="2">
        <v>2.2569444444444442E-3</v>
      </c>
      <c r="U4142">
        <v>0.2432</v>
      </c>
      <c r="V4142">
        <v>0.5</v>
      </c>
      <c r="W4142">
        <v>0.66669999999999996</v>
      </c>
      <c r="X4142">
        <v>0.75</v>
      </c>
      <c r="Y4142">
        <v>0.63639999999999997</v>
      </c>
      <c r="Z4142">
        <v>0.28570000000000001</v>
      </c>
      <c r="AA4142">
        <v>0.3448</v>
      </c>
      <c r="AB4142">
        <v>1</v>
      </c>
      <c r="AC4142">
        <v>1</v>
      </c>
      <c r="AD4142">
        <v>0</v>
      </c>
      <c r="AE4142">
        <v>0.75</v>
      </c>
      <c r="AF4142" t="s">
        <v>3910</v>
      </c>
      <c r="AG4142" s="2">
        <v>1.7592592592592592E-3</v>
      </c>
      <c r="AH4142" t="s">
        <v>3911</v>
      </c>
      <c r="AI4142">
        <v>3</v>
      </c>
      <c r="AJ4142" t="s">
        <v>3925</v>
      </c>
      <c r="AK4142" s="3">
        <v>41300</v>
      </c>
      <c r="AL4142" s="10">
        <f>YEAR(ufc_fights_2[[#This Row],[date]])</f>
        <v>2013</v>
      </c>
      <c r="AM4142" t="s">
        <v>4022</v>
      </c>
      <c r="AN4142">
        <v>8</v>
      </c>
      <c r="AO4142" t="s">
        <v>3918</v>
      </c>
      <c r="AP4142">
        <f>IF(ufc_fights_2[[#This Row],[winner]]="Red",ufc_fights_2[[#This Row],[r_fighter_id]],ufc_fights_2[[#This Row],[b_fighter_id]])</f>
        <v>1735</v>
      </c>
      <c r="AQ4142" t="str">
        <f>_xlfn.XLOOKUP(ufc_fights_2[[#This Row],[winnerID]],ufc_fighters[id],ufc_fighters[fighter_name],"xxx",0,1)</f>
        <v>Ricardo Lamas</v>
      </c>
    </row>
    <row r="4143" spans="1:43">
      <c r="A4143">
        <v>1735</v>
      </c>
      <c r="B4143">
        <v>1203</v>
      </c>
      <c r="C4143">
        <f>_xlfn.XLOOKUP(ufc_fights_2[[#This Row],[r_fighter_id]],ufc_fighters[id],ufc_fighters[year],"xxx",0,1)</f>
        <v>1982</v>
      </c>
      <c r="D4143">
        <f>_xlfn.XLOOKUP(ufc_fights_2[[#This Row],[b_fighter_id]],ufc_fighters[id],ufc_fighters[year],"Prázdné",0,1)</f>
        <v>1981</v>
      </c>
      <c r="E4143" s="10">
        <f>YEAR(ufc_fights_2[[#This Row],[date]])-ufc_fights_2[[#This Row],[r_year]]</f>
        <v>29</v>
      </c>
      <c r="F4143" s="10">
        <f>YEAR(ufc_fights_2[[#This Row],[date]])-ufc_fights_2[[#This Row],[b_year]]</f>
        <v>30</v>
      </c>
      <c r="G4143">
        <v>1</v>
      </c>
      <c r="H4143">
        <v>0</v>
      </c>
      <c r="I4143">
        <v>0.5</v>
      </c>
      <c r="J4143">
        <v>0.2</v>
      </c>
      <c r="K4143">
        <v>0.5</v>
      </c>
      <c r="L4143">
        <v>0.42859999999999998</v>
      </c>
      <c r="M4143">
        <v>0.33329999999999999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1.261574074074074E-3</v>
      </c>
      <c r="T4143" s="2">
        <v>0</v>
      </c>
      <c r="U4143">
        <v>0.39129999999999998</v>
      </c>
      <c r="V4143">
        <v>0.1739</v>
      </c>
      <c r="W4143">
        <v>0.5</v>
      </c>
      <c r="X4143">
        <v>0.85709999999999997</v>
      </c>
      <c r="Y4143">
        <v>0.25</v>
      </c>
      <c r="Z4143">
        <v>0.52170000000000005</v>
      </c>
      <c r="AA4143">
        <v>0.22220000000000001</v>
      </c>
      <c r="AB4143">
        <v>0.75</v>
      </c>
      <c r="AC4143">
        <v>0</v>
      </c>
      <c r="AD4143">
        <v>0.2</v>
      </c>
      <c r="AE4143">
        <v>0</v>
      </c>
      <c r="AF4143" t="s">
        <v>3910</v>
      </c>
      <c r="AG4143" s="2">
        <v>3.2523148148148147E-3</v>
      </c>
      <c r="AH4143" t="s">
        <v>3911</v>
      </c>
      <c r="AI4143">
        <v>3</v>
      </c>
      <c r="AJ4143" t="s">
        <v>3938</v>
      </c>
      <c r="AK4143" s="3">
        <v>40720</v>
      </c>
      <c r="AL4143" s="10">
        <f>YEAR(ufc_fights_2[[#This Row],[date]])</f>
        <v>2011</v>
      </c>
      <c r="AM4143" t="s">
        <v>4022</v>
      </c>
      <c r="AN4143">
        <v>29</v>
      </c>
      <c r="AO4143" t="s">
        <v>3913</v>
      </c>
      <c r="AP4143">
        <f>IF(ufc_fights_2[[#This Row],[winner]]="Red",ufc_fights_2[[#This Row],[r_fighter_id]],ufc_fights_2[[#This Row],[b_fighter_id]])</f>
        <v>1735</v>
      </c>
      <c r="AQ4143" t="str">
        <f>_xlfn.XLOOKUP(ufc_fights_2[[#This Row],[winnerID]],ufc_fighters[id],ufc_fighters[fighter_name],"xxx",0,1)</f>
        <v>Ricardo Lamas</v>
      </c>
    </row>
    <row r="4144" spans="1:43">
      <c r="A4144">
        <v>1359</v>
      </c>
      <c r="B4144">
        <v>1735</v>
      </c>
      <c r="C4144">
        <f>_xlfn.XLOOKUP(ufc_fights_2[[#This Row],[r_fighter_id]],ufc_fighters[id],ufc_fighters[year],"xxx",0,1)</f>
        <v>1983</v>
      </c>
      <c r="D4144">
        <f>_xlfn.XLOOKUP(ufc_fights_2[[#This Row],[b_fighter_id]],ufc_fighters[id],ufc_fighters[year],"Prázdné",0,1)</f>
        <v>1982</v>
      </c>
      <c r="E4144" s="10">
        <f>YEAR(ufc_fights_2[[#This Row],[date]])-ufc_fights_2[[#This Row],[r_year]]</f>
        <v>29</v>
      </c>
      <c r="F4144" s="10">
        <f>YEAR(ufc_fights_2[[#This Row],[date]])-ufc_fights_2[[#This Row],[b_year]]</f>
        <v>30</v>
      </c>
      <c r="G4144">
        <v>0</v>
      </c>
      <c r="H4144">
        <v>0</v>
      </c>
      <c r="I4144">
        <v>0.37780000000000002</v>
      </c>
      <c r="J4144">
        <v>0.49320000000000003</v>
      </c>
      <c r="K4144">
        <v>0.52939999999999998</v>
      </c>
      <c r="L4144">
        <v>0.69920000000000004</v>
      </c>
      <c r="M4144">
        <v>0.8</v>
      </c>
      <c r="N4144">
        <v>0</v>
      </c>
      <c r="O4144">
        <v>0</v>
      </c>
      <c r="P4144">
        <v>4</v>
      </c>
      <c r="Q4144">
        <v>0</v>
      </c>
      <c r="R4144">
        <v>1</v>
      </c>
      <c r="S4144" s="2">
        <v>5.1041666666666666E-3</v>
      </c>
      <c r="T4144" s="2">
        <v>8.7962962962962962E-4</v>
      </c>
      <c r="U4144">
        <v>0.24</v>
      </c>
      <c r="V4144">
        <v>0.33329999999999999</v>
      </c>
      <c r="W4144">
        <v>0.52629999999999999</v>
      </c>
      <c r="X4144">
        <v>1</v>
      </c>
      <c r="Y4144">
        <v>0.58819999999999995</v>
      </c>
      <c r="Z4144">
        <v>0.3</v>
      </c>
      <c r="AA4144">
        <v>0.43080000000000002</v>
      </c>
      <c r="AB4144">
        <v>1</v>
      </c>
      <c r="AC4144">
        <v>1</v>
      </c>
      <c r="AD4144">
        <v>1</v>
      </c>
      <c r="AE4144">
        <v>1</v>
      </c>
      <c r="AF4144" t="s">
        <v>3915</v>
      </c>
      <c r="AG4144" s="2">
        <v>3.472222222222222E-3</v>
      </c>
      <c r="AH4144" t="s">
        <v>3911</v>
      </c>
      <c r="AI4144">
        <v>3</v>
      </c>
      <c r="AJ4144" t="s">
        <v>3949</v>
      </c>
      <c r="AK4144" s="3">
        <v>41082</v>
      </c>
      <c r="AL4144" s="10">
        <f>YEAR(ufc_fights_2[[#This Row],[date]])</f>
        <v>2012</v>
      </c>
      <c r="AM4144" t="s">
        <v>4022</v>
      </c>
      <c r="AN4144">
        <v>36</v>
      </c>
      <c r="AO4144" t="s">
        <v>3918</v>
      </c>
      <c r="AP4144">
        <f>IF(ufc_fights_2[[#This Row],[winner]]="Red",ufc_fights_2[[#This Row],[r_fighter_id]],ufc_fights_2[[#This Row],[b_fighter_id]])</f>
        <v>1735</v>
      </c>
      <c r="AQ4144" t="str">
        <f>_xlfn.XLOOKUP(ufc_fights_2[[#This Row],[winnerID]],ufc_fighters[id],ufc_fighters[fighter_name],"xxx",0,1)</f>
        <v>Ricardo Lamas</v>
      </c>
    </row>
    <row r="4145" spans="1:43">
      <c r="A4145">
        <v>1735</v>
      </c>
      <c r="B4145">
        <v>2376</v>
      </c>
      <c r="C4145">
        <f>_xlfn.XLOOKUP(ufc_fights_2[[#This Row],[r_fighter_id]],ufc_fighters[id],ufc_fighters[year],"xxx",0,1)</f>
        <v>1982</v>
      </c>
      <c r="D4145">
        <f>_xlfn.XLOOKUP(ufc_fights_2[[#This Row],[b_fighter_id]],ufc_fighters[id],ufc_fighters[year],"Prázdné",0,1)</f>
        <v>1989</v>
      </c>
      <c r="E4145" s="10">
        <f>YEAR(ufc_fights_2[[#This Row],[date]])-ufc_fights_2[[#This Row],[r_year]]</f>
        <v>34</v>
      </c>
      <c r="F4145" s="10">
        <f>YEAR(ufc_fights_2[[#This Row],[date]])-ufc_fights_2[[#This Row],[b_year]]</f>
        <v>27</v>
      </c>
      <c r="G4145">
        <v>0</v>
      </c>
      <c r="H4145">
        <v>0</v>
      </c>
      <c r="I4145">
        <v>0.55000000000000004</v>
      </c>
      <c r="J4145">
        <v>0.72219999999999995</v>
      </c>
      <c r="K4145">
        <v>0.59089999999999998</v>
      </c>
      <c r="L4145">
        <v>0.85709999999999997</v>
      </c>
      <c r="M4145">
        <v>1</v>
      </c>
      <c r="N4145">
        <v>1</v>
      </c>
      <c r="O4145">
        <v>1</v>
      </c>
      <c r="P4145">
        <v>2</v>
      </c>
      <c r="Q4145">
        <v>1</v>
      </c>
      <c r="R4145">
        <v>0</v>
      </c>
      <c r="S4145" s="2">
        <v>1.7013888888888888E-3</v>
      </c>
      <c r="T4145" s="2">
        <v>2.5231481481481481E-3</v>
      </c>
      <c r="U4145">
        <v>0.5</v>
      </c>
      <c r="V4145">
        <v>0.6875</v>
      </c>
      <c r="W4145">
        <v>0.33329999999999999</v>
      </c>
      <c r="X4145">
        <v>1</v>
      </c>
      <c r="Y4145">
        <v>1</v>
      </c>
      <c r="Z4145">
        <v>0.5333</v>
      </c>
      <c r="AA4145">
        <v>0.66669999999999996</v>
      </c>
      <c r="AB4145">
        <v>0</v>
      </c>
      <c r="AC4145">
        <v>0.5</v>
      </c>
      <c r="AD4145">
        <v>0.6</v>
      </c>
      <c r="AE4145">
        <v>0.85709999999999997</v>
      </c>
      <c r="AF4145" t="s">
        <v>3933</v>
      </c>
      <c r="AG4145" s="2">
        <v>1.5393518518518519E-3</v>
      </c>
      <c r="AH4145" t="s">
        <v>3911</v>
      </c>
      <c r="AI4145">
        <v>3</v>
      </c>
      <c r="AJ4145" t="s">
        <v>3940</v>
      </c>
      <c r="AK4145" s="3">
        <v>42679</v>
      </c>
      <c r="AL4145" s="10">
        <f>YEAR(ufc_fights_2[[#This Row],[date]])</f>
        <v>2016</v>
      </c>
      <c r="AM4145" t="s">
        <v>4022</v>
      </c>
      <c r="AN4145">
        <v>50</v>
      </c>
      <c r="AO4145" t="s">
        <v>3913</v>
      </c>
      <c r="AP4145">
        <f>IF(ufc_fights_2[[#This Row],[winner]]="Red",ufc_fights_2[[#This Row],[r_fighter_id]],ufc_fights_2[[#This Row],[b_fighter_id]])</f>
        <v>1735</v>
      </c>
      <c r="AQ4145" t="str">
        <f>_xlfn.XLOOKUP(ufc_fights_2[[#This Row],[winnerID]],ufc_fighters[id],ufc_fighters[fighter_name],"xxx",0,1)</f>
        <v>Ricardo Lamas</v>
      </c>
    </row>
    <row r="4146" spans="1:43">
      <c r="A4146">
        <v>1735</v>
      </c>
      <c r="B4146">
        <v>263</v>
      </c>
      <c r="C4146">
        <f>_xlfn.XLOOKUP(ufc_fights_2[[#This Row],[r_fighter_id]],ufc_fighters[id],ufc_fighters[year],"xxx",0,1)</f>
        <v>1982</v>
      </c>
      <c r="D4146">
        <f>_xlfn.XLOOKUP(ufc_fights_2[[#This Row],[b_fighter_id]],ufc_fighters[id],ufc_fighters[year],"Prázdné",0,1)</f>
        <v>1986</v>
      </c>
      <c r="E4146" s="10">
        <f>YEAR(ufc_fights_2[[#This Row],[date]])-ufc_fights_2[[#This Row],[r_year]]</f>
        <v>32</v>
      </c>
      <c r="F4146" s="10">
        <f>YEAR(ufc_fights_2[[#This Row],[date]])-ufc_fights_2[[#This Row],[b_year]]</f>
        <v>28</v>
      </c>
      <c r="G4146">
        <v>1</v>
      </c>
      <c r="H4146">
        <v>0</v>
      </c>
      <c r="I4146">
        <v>0.56000000000000005</v>
      </c>
      <c r="J4146">
        <v>0.26669999999999999</v>
      </c>
      <c r="K4146">
        <v>0.59260000000000002</v>
      </c>
      <c r="L4146">
        <v>0.42109999999999997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 s="2">
        <v>5.7870370370370367E-4</v>
      </c>
      <c r="T4146" s="2">
        <v>6.9444444444444447E-4</v>
      </c>
      <c r="U4146">
        <v>0.15379999999999999</v>
      </c>
      <c r="V4146">
        <v>9.5200000000000007E-2</v>
      </c>
      <c r="W4146">
        <v>1</v>
      </c>
      <c r="X4146">
        <v>1</v>
      </c>
      <c r="Y4146">
        <v>0.75</v>
      </c>
      <c r="Z4146">
        <v>0.35289999999999999</v>
      </c>
      <c r="AA4146">
        <v>0.16</v>
      </c>
      <c r="AB4146">
        <v>1</v>
      </c>
      <c r="AC4146">
        <v>0.8</v>
      </c>
      <c r="AD4146">
        <v>1</v>
      </c>
      <c r="AE4146">
        <v>0</v>
      </c>
      <c r="AF4146" t="s">
        <v>3933</v>
      </c>
      <c r="AG4146" s="2">
        <v>2.2916666666666667E-3</v>
      </c>
      <c r="AH4146" t="s">
        <v>3911</v>
      </c>
      <c r="AI4146">
        <v>3</v>
      </c>
      <c r="AJ4146" t="s">
        <v>3939</v>
      </c>
      <c r="AK4146" s="3">
        <v>41958</v>
      </c>
      <c r="AL4146" s="10">
        <f>YEAR(ufc_fights_2[[#This Row],[date]])</f>
        <v>2014</v>
      </c>
      <c r="AM4146" t="s">
        <v>4022</v>
      </c>
      <c r="AN4146">
        <v>50</v>
      </c>
      <c r="AO4146" t="s">
        <v>3913</v>
      </c>
      <c r="AP4146">
        <f>IF(ufc_fights_2[[#This Row],[winner]]="Red",ufc_fights_2[[#This Row],[r_fighter_id]],ufc_fights_2[[#This Row],[b_fighter_id]])</f>
        <v>1735</v>
      </c>
      <c r="AQ4146" t="str">
        <f>_xlfn.XLOOKUP(ufc_fights_2[[#This Row],[winnerID]],ufc_fighters[id],ufc_fighters[fighter_name],"xxx",0,1)</f>
        <v>Ricardo Lamas</v>
      </c>
    </row>
    <row r="4147" spans="1:43">
      <c r="A4147">
        <v>1735</v>
      </c>
      <c r="B4147">
        <v>872</v>
      </c>
      <c r="C4147">
        <f>_xlfn.XLOOKUP(ufc_fights_2[[#This Row],[r_fighter_id]],ufc_fighters[id],ufc_fighters[year],"xxx",0,1)</f>
        <v>1982</v>
      </c>
      <c r="D4147">
        <f>_xlfn.XLOOKUP(ufc_fights_2[[#This Row],[b_fighter_id]],ufc_fighters[id],ufc_fighters[year],"Prázdné",0,1)</f>
        <v>1984</v>
      </c>
      <c r="E4147" s="10">
        <f>YEAR(ufc_fights_2[[#This Row],[date]])-ufc_fights_2[[#This Row],[r_year]]</f>
        <v>36</v>
      </c>
      <c r="F4147" s="10">
        <f>YEAR(ufc_fights_2[[#This Row],[date]])-ufc_fights_2[[#This Row],[b_year]]</f>
        <v>34</v>
      </c>
      <c r="G4147">
        <v>0</v>
      </c>
      <c r="H4147">
        <v>0</v>
      </c>
      <c r="I4147">
        <v>0.56910000000000005</v>
      </c>
      <c r="J4147">
        <v>0.35630000000000001</v>
      </c>
      <c r="K4147">
        <v>0.59699999999999998</v>
      </c>
      <c r="L4147">
        <v>0.4133</v>
      </c>
      <c r="M4147">
        <v>0.6</v>
      </c>
      <c r="N4147">
        <v>0.5</v>
      </c>
      <c r="O4147">
        <v>0</v>
      </c>
      <c r="P4147">
        <v>0</v>
      </c>
      <c r="Q4147">
        <v>1</v>
      </c>
      <c r="R4147">
        <v>0</v>
      </c>
      <c r="S4147" s="2">
        <v>1.7592592592592592E-3</v>
      </c>
      <c r="T4147" s="2">
        <v>1.8402777777777777E-3</v>
      </c>
      <c r="U4147">
        <v>0.44319999999999998</v>
      </c>
      <c r="V4147">
        <v>0.33110000000000001</v>
      </c>
      <c r="W4147">
        <v>0.93330000000000002</v>
      </c>
      <c r="X4147">
        <v>0.85</v>
      </c>
      <c r="Y4147">
        <v>1</v>
      </c>
      <c r="Z4147">
        <v>0.46239999999999998</v>
      </c>
      <c r="AA4147">
        <v>0.31790000000000002</v>
      </c>
      <c r="AB4147">
        <v>0.83330000000000004</v>
      </c>
      <c r="AC4147">
        <v>0.61899999999999999</v>
      </c>
      <c r="AD4147">
        <v>0.94440000000000002</v>
      </c>
      <c r="AE4147">
        <v>0.5</v>
      </c>
      <c r="AF4147" t="s">
        <v>3910</v>
      </c>
      <c r="AG4147" s="2">
        <v>2.8819444444444444E-3</v>
      </c>
      <c r="AH4147" t="s">
        <v>3911</v>
      </c>
      <c r="AI4147">
        <v>3</v>
      </c>
      <c r="AJ4147" t="s">
        <v>3938</v>
      </c>
      <c r="AK4147" s="3">
        <v>43421</v>
      </c>
      <c r="AL4147" s="10">
        <f>YEAR(ufc_fights_2[[#This Row],[date]])</f>
        <v>2018</v>
      </c>
      <c r="AM4147" t="s">
        <v>4022</v>
      </c>
      <c r="AN4147">
        <v>58</v>
      </c>
      <c r="AO4147" t="s">
        <v>3913</v>
      </c>
      <c r="AP4147">
        <f>IF(ufc_fights_2[[#This Row],[winner]]="Red",ufc_fights_2[[#This Row],[r_fighter_id]],ufc_fights_2[[#This Row],[b_fighter_id]])</f>
        <v>1735</v>
      </c>
      <c r="AQ4147" t="str">
        <f>_xlfn.XLOOKUP(ufc_fights_2[[#This Row],[winnerID]],ufc_fighters[id],ufc_fighters[fighter_name],"xxx",0,1)</f>
        <v>Ricardo Lamas</v>
      </c>
    </row>
    <row r="4148" spans="1:43">
      <c r="A4148">
        <v>1735</v>
      </c>
      <c r="B4148">
        <v>1671</v>
      </c>
      <c r="C4148">
        <f>_xlfn.XLOOKUP(ufc_fights_2[[#This Row],[r_fighter_id]],ufc_fighters[id],ufc_fighters[year],"xxx",0,1)</f>
        <v>1982</v>
      </c>
      <c r="D4148">
        <f>_xlfn.XLOOKUP(ufc_fights_2[[#This Row],[b_fighter_id]],ufc_fighters[id],ufc_fighters[year],"Prázdné",0,1)</f>
        <v>1992</v>
      </c>
      <c r="E4148" s="10">
        <f>YEAR(ufc_fights_2[[#This Row],[date]])-ufc_fights_2[[#This Row],[r_year]]</f>
        <v>35</v>
      </c>
      <c r="F4148" s="10">
        <f>YEAR(ufc_fights_2[[#This Row],[date]])-ufc_fights_2[[#This Row],[b_year]]</f>
        <v>25</v>
      </c>
      <c r="G4148">
        <v>0</v>
      </c>
      <c r="H4148">
        <v>0</v>
      </c>
      <c r="I4148">
        <v>0.6774</v>
      </c>
      <c r="J4148">
        <v>0.2286</v>
      </c>
      <c r="K4148">
        <v>0.6825</v>
      </c>
      <c r="L4148">
        <v>0.4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2.0486111111111113E-3</v>
      </c>
      <c r="T4148" s="2">
        <v>0</v>
      </c>
      <c r="U4148">
        <v>0.67269999999999996</v>
      </c>
      <c r="V4148">
        <v>0.21210000000000001</v>
      </c>
      <c r="W4148">
        <v>0.5</v>
      </c>
      <c r="X4148">
        <v>1</v>
      </c>
      <c r="Y4148">
        <v>0</v>
      </c>
      <c r="Z4148">
        <v>0.625</v>
      </c>
      <c r="AA4148">
        <v>0.1923</v>
      </c>
      <c r="AB4148">
        <v>0.77780000000000005</v>
      </c>
      <c r="AC4148">
        <v>0.28570000000000001</v>
      </c>
      <c r="AD4148">
        <v>0.76919999999999999</v>
      </c>
      <c r="AE4148">
        <v>0.5</v>
      </c>
      <c r="AF4148" t="s">
        <v>3910</v>
      </c>
      <c r="AG4148" s="2">
        <v>3.1712962962962962E-3</v>
      </c>
      <c r="AH4148" t="s">
        <v>3911</v>
      </c>
      <c r="AI4148">
        <v>3</v>
      </c>
      <c r="AJ4148" t="s">
        <v>3932</v>
      </c>
      <c r="AK4148" s="3">
        <v>42945</v>
      </c>
      <c r="AL4148" s="10">
        <f>YEAR(ufc_fights_2[[#This Row],[date]])</f>
        <v>2017</v>
      </c>
      <c r="AM4148" t="s">
        <v>4022</v>
      </c>
      <c r="AN4148">
        <v>63</v>
      </c>
      <c r="AO4148" t="s">
        <v>3913</v>
      </c>
      <c r="AP4148">
        <f>IF(ufc_fights_2[[#This Row],[winner]]="Red",ufc_fights_2[[#This Row],[r_fighter_id]],ufc_fights_2[[#This Row],[b_fighter_id]])</f>
        <v>1735</v>
      </c>
      <c r="AQ4148" t="str">
        <f>_xlfn.XLOOKUP(ufc_fights_2[[#This Row],[winnerID]],ufc_fighters[id],ufc_fighters[fighter_name],"xxx",0,1)</f>
        <v>Ricardo Lamas</v>
      </c>
    </row>
    <row r="4149" spans="1:43">
      <c r="A4149">
        <v>3170</v>
      </c>
      <c r="B4149">
        <v>1735</v>
      </c>
      <c r="C4149">
        <f>_xlfn.XLOOKUP(ufc_fights_2[[#This Row],[r_fighter_id]],ufc_fighters[id],ufc_fighters[year],"xxx",0,1)</f>
        <v>1983</v>
      </c>
      <c r="D4149">
        <f>_xlfn.XLOOKUP(ufc_fights_2[[#This Row],[b_fighter_id]],ufc_fighters[id],ufc_fighters[year],"Prázdné",0,1)</f>
        <v>1982</v>
      </c>
      <c r="E4149" s="10">
        <f>YEAR(ufc_fights_2[[#This Row],[date]])-ufc_fights_2[[#This Row],[r_year]]</f>
        <v>28</v>
      </c>
      <c r="F4149" s="10">
        <f>YEAR(ufc_fights_2[[#This Row],[date]])-ufc_fights_2[[#This Row],[b_year]]</f>
        <v>29</v>
      </c>
      <c r="G4149">
        <v>0</v>
      </c>
      <c r="H4149">
        <v>0</v>
      </c>
      <c r="I4149">
        <v>0.39529999999999998</v>
      </c>
      <c r="J4149">
        <v>0.3</v>
      </c>
      <c r="K4149">
        <v>0.42549999999999999</v>
      </c>
      <c r="L4149">
        <v>0.44740000000000002</v>
      </c>
      <c r="M4149">
        <v>1</v>
      </c>
      <c r="N4149">
        <v>0.5</v>
      </c>
      <c r="O4149">
        <v>1</v>
      </c>
      <c r="P4149">
        <v>1</v>
      </c>
      <c r="Q4149">
        <v>0</v>
      </c>
      <c r="R4149">
        <v>0</v>
      </c>
      <c r="S4149" s="2">
        <v>4.861111111111111E-4</v>
      </c>
      <c r="T4149" s="2">
        <v>2.0138888888888888E-3</v>
      </c>
      <c r="U4149">
        <v>0.3448</v>
      </c>
      <c r="V4149">
        <v>0.1</v>
      </c>
      <c r="W4149">
        <v>0.5</v>
      </c>
      <c r="X4149">
        <v>0.5</v>
      </c>
      <c r="Y4149">
        <v>0.25</v>
      </c>
      <c r="Z4149">
        <v>0.375</v>
      </c>
      <c r="AA4149">
        <v>0.15</v>
      </c>
      <c r="AB4149">
        <v>0</v>
      </c>
      <c r="AC4149">
        <v>0</v>
      </c>
      <c r="AD4149">
        <v>1</v>
      </c>
      <c r="AE4149">
        <v>0.6</v>
      </c>
      <c r="AF4149" t="s">
        <v>3933</v>
      </c>
      <c r="AG4149" s="2">
        <v>1.5740740740740741E-3</v>
      </c>
      <c r="AH4149" t="s">
        <v>3911</v>
      </c>
      <c r="AI4149">
        <v>3</v>
      </c>
      <c r="AJ4149" t="s">
        <v>3925</v>
      </c>
      <c r="AK4149" s="3">
        <v>40859</v>
      </c>
      <c r="AL4149" s="10">
        <f>YEAR(ufc_fights_2[[#This Row],[date]])</f>
        <v>2011</v>
      </c>
      <c r="AM4149" t="s">
        <v>4022</v>
      </c>
      <c r="AN4149">
        <v>63</v>
      </c>
      <c r="AO4149" t="s">
        <v>3918</v>
      </c>
      <c r="AP4149">
        <f>IF(ufc_fights_2[[#This Row],[winner]]="Red",ufc_fights_2[[#This Row],[r_fighter_id]],ufc_fights_2[[#This Row],[b_fighter_id]])</f>
        <v>1735</v>
      </c>
      <c r="AQ4149" t="str">
        <f>_xlfn.XLOOKUP(ufc_fights_2[[#This Row],[winnerID]],ufc_fighters[id],ufc_fighters[fighter_name],"xxx",0,1)</f>
        <v>Ricardo Lamas</v>
      </c>
    </row>
    <row r="4150" spans="1:43">
      <c r="A4150">
        <v>1735</v>
      </c>
      <c r="B4150">
        <v>768</v>
      </c>
      <c r="C4150">
        <f>_xlfn.XLOOKUP(ufc_fights_2[[#This Row],[r_fighter_id]],ufc_fighters[id],ufc_fighters[year],"xxx",0,1)</f>
        <v>1982</v>
      </c>
      <c r="D4150">
        <f>_xlfn.XLOOKUP(ufc_fights_2[[#This Row],[b_fighter_id]],ufc_fighters[id],ufc_fighters[year],"Prázdné",0,1)</f>
        <v>1984</v>
      </c>
      <c r="E4150" s="10">
        <f>YEAR(ufc_fights_2[[#This Row],[date]])-ufc_fights_2[[#This Row],[r_year]]</f>
        <v>32</v>
      </c>
      <c r="F4150" s="10">
        <f>YEAR(ufc_fights_2[[#This Row],[date]])-ufc_fights_2[[#This Row],[b_year]]</f>
        <v>30</v>
      </c>
      <c r="G4150">
        <v>0</v>
      </c>
      <c r="H4150">
        <v>0</v>
      </c>
      <c r="I4150">
        <v>0.35110000000000002</v>
      </c>
      <c r="J4150">
        <v>0.41889999999999999</v>
      </c>
      <c r="K4150">
        <v>0.45050000000000001</v>
      </c>
      <c r="L4150">
        <v>0.56999999999999995</v>
      </c>
      <c r="M4150">
        <v>0.18179999999999999</v>
      </c>
      <c r="N4150">
        <v>0.4</v>
      </c>
      <c r="O4150">
        <v>1</v>
      </c>
      <c r="P4150">
        <v>0</v>
      </c>
      <c r="Q4150">
        <v>1</v>
      </c>
      <c r="R4150">
        <v>0</v>
      </c>
      <c r="S4150" s="2">
        <v>3.8078703703703703E-3</v>
      </c>
      <c r="T4150" s="2">
        <v>2.476851851851852E-3</v>
      </c>
      <c r="U4150">
        <v>0.1613</v>
      </c>
      <c r="V4150">
        <v>0.30909999999999999</v>
      </c>
      <c r="W4150">
        <v>0.66669999999999996</v>
      </c>
      <c r="X4150">
        <v>0.75</v>
      </c>
      <c r="Y4150">
        <v>0.75</v>
      </c>
      <c r="Z4150">
        <v>0.21329999999999999</v>
      </c>
      <c r="AA4150">
        <v>0.37680000000000002</v>
      </c>
      <c r="AB4150">
        <v>0.89470000000000005</v>
      </c>
      <c r="AC4150">
        <v>1</v>
      </c>
      <c r="AD4150">
        <v>0</v>
      </c>
      <c r="AE4150">
        <v>0</v>
      </c>
      <c r="AF4150" t="s">
        <v>3915</v>
      </c>
      <c r="AG4150" s="2">
        <v>3.472222222222222E-3</v>
      </c>
      <c r="AH4150" t="s">
        <v>3911</v>
      </c>
      <c r="AI4150">
        <v>3</v>
      </c>
      <c r="AJ4150" t="s">
        <v>3956</v>
      </c>
      <c r="AK4150" s="3">
        <v>41818</v>
      </c>
      <c r="AL4150" s="10">
        <f>YEAR(ufc_fights_2[[#This Row],[date]])</f>
        <v>2014</v>
      </c>
      <c r="AM4150" t="s">
        <v>4022</v>
      </c>
      <c r="AN4150">
        <v>78</v>
      </c>
      <c r="AO4150" t="s">
        <v>3913</v>
      </c>
      <c r="AP4150">
        <f>IF(ufc_fights_2[[#This Row],[winner]]="Red",ufc_fights_2[[#This Row],[r_fighter_id]],ufc_fights_2[[#This Row],[b_fighter_id]])</f>
        <v>1735</v>
      </c>
      <c r="AQ4150" t="str">
        <f>_xlfn.XLOOKUP(ufc_fights_2[[#This Row],[winnerID]],ufc_fighters[id],ufc_fighters[fighter_name],"xxx",0,1)</f>
        <v>Ricardo Lamas</v>
      </c>
    </row>
    <row r="4151" spans="1:43">
      <c r="A4151">
        <v>1735</v>
      </c>
      <c r="B4151">
        <v>2829</v>
      </c>
      <c r="C4151">
        <f>_xlfn.XLOOKUP(ufc_fights_2[[#This Row],[r_fighter_id]],ufc_fighters[id],ufc_fighters[year],"xxx",0,1)</f>
        <v>1982</v>
      </c>
      <c r="D4151">
        <f>_xlfn.XLOOKUP(ufc_fights_2[[#This Row],[b_fighter_id]],ufc_fighters[id],ufc_fighters[year],"Prázdné",0,1)</f>
        <v>1981</v>
      </c>
      <c r="E4151" s="10">
        <f>YEAR(ufc_fights_2[[#This Row],[date]])-ufc_fights_2[[#This Row],[r_year]]</f>
        <v>33</v>
      </c>
      <c r="F4151" s="10">
        <f>YEAR(ufc_fights_2[[#This Row],[date]])-ufc_fights_2[[#This Row],[b_year]]</f>
        <v>34</v>
      </c>
      <c r="G4151">
        <v>0</v>
      </c>
      <c r="H4151">
        <v>0</v>
      </c>
      <c r="I4151">
        <v>0.52290000000000003</v>
      </c>
      <c r="J4151">
        <v>0.3488</v>
      </c>
      <c r="K4151">
        <v>0.56559999999999999</v>
      </c>
      <c r="L4151">
        <v>0.39129999999999998</v>
      </c>
      <c r="M4151">
        <v>0.5</v>
      </c>
      <c r="N4151">
        <v>0.5</v>
      </c>
      <c r="O4151">
        <v>0</v>
      </c>
      <c r="P4151">
        <v>0</v>
      </c>
      <c r="Q4151">
        <v>0</v>
      </c>
      <c r="R4151">
        <v>0</v>
      </c>
      <c r="S4151" s="2">
        <v>3.2407407407407406E-3</v>
      </c>
      <c r="T4151" s="2">
        <v>9.837962962962962E-4</v>
      </c>
      <c r="U4151">
        <v>0.35709999999999997</v>
      </c>
      <c r="V4151">
        <v>0.29330000000000001</v>
      </c>
      <c r="W4151">
        <v>0.625</v>
      </c>
      <c r="X4151">
        <v>0.871</v>
      </c>
      <c r="Y4151">
        <v>0</v>
      </c>
      <c r="Z4151">
        <v>0.46239999999999998</v>
      </c>
      <c r="AA4151">
        <v>0.2429</v>
      </c>
      <c r="AB4151">
        <v>0.86670000000000003</v>
      </c>
      <c r="AC4151">
        <v>0.78569999999999995</v>
      </c>
      <c r="AD4151">
        <v>1</v>
      </c>
      <c r="AE4151">
        <v>1</v>
      </c>
      <c r="AF4151" t="s">
        <v>3915</v>
      </c>
      <c r="AG4151" s="2">
        <v>3.472222222222222E-3</v>
      </c>
      <c r="AH4151" t="s">
        <v>3911</v>
      </c>
      <c r="AI4151">
        <v>3</v>
      </c>
      <c r="AJ4151" t="s">
        <v>3928</v>
      </c>
      <c r="AK4151" s="3">
        <v>42329</v>
      </c>
      <c r="AL4151" s="10">
        <f>YEAR(ufc_fights_2[[#This Row],[date]])</f>
        <v>2015</v>
      </c>
      <c r="AM4151" t="s">
        <v>4022</v>
      </c>
      <c r="AN4151">
        <v>113</v>
      </c>
      <c r="AO4151" t="s">
        <v>3913</v>
      </c>
      <c r="AP4151">
        <f>IF(ufc_fights_2[[#This Row],[winner]]="Red",ufc_fights_2[[#This Row],[r_fighter_id]],ufc_fights_2[[#This Row],[b_fighter_id]])</f>
        <v>1735</v>
      </c>
      <c r="AQ4151" t="str">
        <f>_xlfn.XLOOKUP(ufc_fights_2[[#This Row],[winnerID]],ufc_fighters[id],ufc_fighters[fighter_name],"xxx",0,1)</f>
        <v>Ricardo Lamas</v>
      </c>
    </row>
    <row r="4152" spans="1:43">
      <c r="A4152">
        <v>3018</v>
      </c>
      <c r="B4152">
        <v>2758</v>
      </c>
      <c r="C4152">
        <f>_xlfn.XLOOKUP(ufc_fights_2[[#This Row],[r_fighter_id]],ufc_fighters[id],ufc_fighters[year],"xxx",0,1)</f>
        <v>1979</v>
      </c>
      <c r="D4152">
        <f>_xlfn.XLOOKUP(ufc_fights_2[[#This Row],[b_fighter_id]],ufc_fighters[id],ufc_fighters[year],"Prázdné",0,1)</f>
        <v>1986</v>
      </c>
      <c r="E4152" s="10">
        <f>YEAR(ufc_fights_2[[#This Row],[date]])-ufc_fights_2[[#This Row],[r_year]]</f>
        <v>35</v>
      </c>
      <c r="F4152" s="10">
        <f>YEAR(ufc_fights_2[[#This Row],[date]])-ufc_fights_2[[#This Row],[b_year]]</f>
        <v>28</v>
      </c>
      <c r="G4152">
        <v>0</v>
      </c>
      <c r="H4152">
        <v>0</v>
      </c>
      <c r="I4152">
        <v>0.38369999999999999</v>
      </c>
      <c r="J4152">
        <v>0.24179999999999999</v>
      </c>
      <c r="K4152">
        <v>0.63739999999999997</v>
      </c>
      <c r="L4152">
        <v>0.29289999999999999</v>
      </c>
      <c r="M4152">
        <v>1</v>
      </c>
      <c r="N4152">
        <v>0.5</v>
      </c>
      <c r="O4152">
        <v>1</v>
      </c>
      <c r="P4152">
        <v>1</v>
      </c>
      <c r="Q4152">
        <v>2</v>
      </c>
      <c r="R4152">
        <v>3</v>
      </c>
      <c r="S4152" s="2">
        <v>6.145833333333333E-3</v>
      </c>
      <c r="T4152" s="2">
        <v>6.3657407407407413E-4</v>
      </c>
      <c r="U4152">
        <v>0.30990000000000001</v>
      </c>
      <c r="V4152">
        <v>0.20549999999999999</v>
      </c>
      <c r="W4152">
        <v>0.57140000000000002</v>
      </c>
      <c r="X4152">
        <v>0.875</v>
      </c>
      <c r="Y4152">
        <v>0.5</v>
      </c>
      <c r="Z4152">
        <v>0.36899999999999999</v>
      </c>
      <c r="AA4152">
        <v>0.2472</v>
      </c>
      <c r="AB4152">
        <v>0</v>
      </c>
      <c r="AC4152">
        <v>0</v>
      </c>
      <c r="AD4152">
        <v>1</v>
      </c>
      <c r="AE4152">
        <v>0</v>
      </c>
      <c r="AF4152" t="s">
        <v>3915</v>
      </c>
      <c r="AG4152" s="2">
        <v>3.472222222222222E-3</v>
      </c>
      <c r="AH4152" t="s">
        <v>3911</v>
      </c>
      <c r="AI4152">
        <v>3</v>
      </c>
      <c r="AJ4152" t="s">
        <v>4071</v>
      </c>
      <c r="AK4152" s="3">
        <v>41916</v>
      </c>
      <c r="AL4152" s="10">
        <f>YEAR(ufc_fights_2[[#This Row],[date]])</f>
        <v>2014</v>
      </c>
      <c r="AM4152" t="s">
        <v>4022</v>
      </c>
      <c r="AN4152">
        <v>86</v>
      </c>
      <c r="AO4152" t="s">
        <v>3913</v>
      </c>
      <c r="AP4152">
        <f>IF(ufc_fights_2[[#This Row],[winner]]="Red",ufc_fights_2[[#This Row],[r_fighter_id]],ufc_fights_2[[#This Row],[b_fighter_id]])</f>
        <v>3018</v>
      </c>
      <c r="AQ4152" t="str">
        <f>_xlfn.XLOOKUP(ufc_fights_2[[#This Row],[winnerID]],ufc_fighters[id],ufc_fighters[fighter_name],"xxx",0,1)</f>
        <v>Dennis Siver</v>
      </c>
    </row>
    <row r="4153" spans="1:43">
      <c r="A4153">
        <v>220</v>
      </c>
      <c r="B4153">
        <v>23</v>
      </c>
      <c r="C4153">
        <f>_xlfn.XLOOKUP(ufc_fights_2[[#This Row],[r_fighter_id]],ufc_fighters[id],ufc_fighters[year],"xxx",0,1)</f>
        <v>1989</v>
      </c>
      <c r="D4153">
        <f>_xlfn.XLOOKUP(ufc_fights_2[[#This Row],[b_fighter_id]],ufc_fighters[id],ufc_fighters[year],"Prázdné",0,1)</f>
        <v>1988</v>
      </c>
      <c r="E4153" s="10">
        <f>YEAR(ufc_fights_2[[#This Row],[date]])-ufc_fights_2[[#This Row],[r_year]]</f>
        <v>30</v>
      </c>
      <c r="F4153" s="10">
        <f>YEAR(ufc_fights_2[[#This Row],[date]])-ufc_fights_2[[#This Row],[b_year]]</f>
        <v>31</v>
      </c>
      <c r="G4153">
        <v>0</v>
      </c>
      <c r="H4153">
        <v>0</v>
      </c>
      <c r="I4153">
        <v>0.41270000000000001</v>
      </c>
      <c r="J4153">
        <v>0.2387</v>
      </c>
      <c r="K4153">
        <v>0.4173</v>
      </c>
      <c r="L4153">
        <v>0.2387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3.4722222222222224E-4</v>
      </c>
      <c r="T4153" s="2">
        <v>0</v>
      </c>
      <c r="U4153">
        <v>0.29170000000000001</v>
      </c>
      <c r="V4153">
        <v>0.1731</v>
      </c>
      <c r="W4153">
        <v>0.69230000000000003</v>
      </c>
      <c r="X4153">
        <v>0.88239999999999996</v>
      </c>
      <c r="Y4153">
        <v>0.5</v>
      </c>
      <c r="Z4153">
        <v>0.41320000000000001</v>
      </c>
      <c r="AA4153">
        <v>0.2417</v>
      </c>
      <c r="AB4153">
        <v>0.4</v>
      </c>
      <c r="AC4153">
        <v>0</v>
      </c>
      <c r="AD4153">
        <v>0</v>
      </c>
      <c r="AE4153">
        <v>0</v>
      </c>
      <c r="AF4153" t="s">
        <v>3915</v>
      </c>
      <c r="AG4153" s="2">
        <v>3.472222222222222E-3</v>
      </c>
      <c r="AH4153" t="s">
        <v>3911</v>
      </c>
      <c r="AI4153">
        <v>3</v>
      </c>
      <c r="AJ4153" t="s">
        <v>4001</v>
      </c>
      <c r="AK4153" s="3">
        <v>43554</v>
      </c>
      <c r="AL4153" s="10">
        <f>YEAR(ufc_fights_2[[#This Row],[date]])</f>
        <v>2019</v>
      </c>
      <c r="AM4153" t="s">
        <v>4022</v>
      </c>
      <c r="AN4153">
        <v>11</v>
      </c>
      <c r="AO4153" t="s">
        <v>3918</v>
      </c>
      <c r="AP4153">
        <f>IF(ufc_fights_2[[#This Row],[winner]]="Red",ufc_fights_2[[#This Row],[r_fighter_id]],ufc_fights_2[[#This Row],[b_fighter_id]])</f>
        <v>23</v>
      </c>
      <c r="AQ4153" t="str">
        <f>_xlfn.XLOOKUP(ufc_fights_2[[#This Row],[winnerID]],ufc_fighters[id],ufc_fighters[fighter_name],"xxx",0,1)</f>
        <v>Kevin Aguilar</v>
      </c>
    </row>
    <row r="4154" spans="1:43">
      <c r="A4154">
        <v>1121</v>
      </c>
      <c r="B4154">
        <v>23</v>
      </c>
      <c r="C4154">
        <f>_xlfn.XLOOKUP(ufc_fights_2[[#This Row],[r_fighter_id]],ufc_fighters[id],ufc_fighters[year],"xxx",0,1)</f>
        <v>1989</v>
      </c>
      <c r="D4154">
        <f>_xlfn.XLOOKUP(ufc_fights_2[[#This Row],[b_fighter_id]],ufc_fighters[id],ufc_fighters[year],"Prázdné",0,1)</f>
        <v>1988</v>
      </c>
      <c r="E4154" s="10">
        <f>YEAR(ufc_fights_2[[#This Row],[date]])-ufc_fights_2[[#This Row],[r_year]]</f>
        <v>29</v>
      </c>
      <c r="F4154" s="10">
        <f>YEAR(ufc_fights_2[[#This Row],[date]])-ufc_fights_2[[#This Row],[b_year]]</f>
        <v>30</v>
      </c>
      <c r="G4154">
        <v>0</v>
      </c>
      <c r="H4154">
        <v>1</v>
      </c>
      <c r="I4154">
        <v>0.3957</v>
      </c>
      <c r="J4154">
        <v>0.51190000000000002</v>
      </c>
      <c r="K4154">
        <v>0.40529999999999999</v>
      </c>
      <c r="L4154">
        <v>0.55379999999999996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3.1250000000000001E-4</v>
      </c>
      <c r="T4154" s="2">
        <v>1.4699074074074074E-3</v>
      </c>
      <c r="U4154">
        <v>0.33560000000000001</v>
      </c>
      <c r="V4154">
        <v>0.379</v>
      </c>
      <c r="W4154">
        <v>0.5</v>
      </c>
      <c r="X4154">
        <v>0.8125</v>
      </c>
      <c r="Y4154">
        <v>1</v>
      </c>
      <c r="Z4154">
        <v>0.36840000000000001</v>
      </c>
      <c r="AA4154">
        <v>0.4627</v>
      </c>
      <c r="AB4154">
        <v>0.73329999999999995</v>
      </c>
      <c r="AC4154">
        <v>0.61109999999999998</v>
      </c>
      <c r="AD4154">
        <v>0</v>
      </c>
      <c r="AE4154">
        <v>0.8125</v>
      </c>
      <c r="AF4154" t="s">
        <v>3915</v>
      </c>
      <c r="AG4154" s="2">
        <v>3.472222222222222E-3</v>
      </c>
      <c r="AH4154" t="s">
        <v>3911</v>
      </c>
      <c r="AI4154">
        <v>3</v>
      </c>
      <c r="AJ4154" t="s">
        <v>3912</v>
      </c>
      <c r="AK4154" s="3">
        <v>43434</v>
      </c>
      <c r="AL4154" s="10">
        <f>YEAR(ufc_fights_2[[#This Row],[date]])</f>
        <v>2018</v>
      </c>
      <c r="AM4154" t="s">
        <v>4022</v>
      </c>
      <c r="AN4154">
        <v>1</v>
      </c>
      <c r="AO4154" t="s">
        <v>3918</v>
      </c>
      <c r="AP4154">
        <f>IF(ufc_fights_2[[#This Row],[winner]]="Red",ufc_fights_2[[#This Row],[r_fighter_id]],ufc_fights_2[[#This Row],[b_fighter_id]])</f>
        <v>23</v>
      </c>
      <c r="AQ4154" t="str">
        <f>_xlfn.XLOOKUP(ufc_fights_2[[#This Row],[winnerID]],ufc_fighters[id],ufc_fighters[fighter_name],"xxx",0,1)</f>
        <v>Kevin Aguilar</v>
      </c>
    </row>
    <row r="4155" spans="1:43">
      <c r="A4155">
        <v>2758</v>
      </c>
      <c r="B4155">
        <v>3063</v>
      </c>
      <c r="C4155">
        <f>_xlfn.XLOOKUP(ufc_fights_2[[#This Row],[r_fighter_id]],ufc_fighters[id],ufc_fighters[year],"xxx",0,1)</f>
        <v>1986</v>
      </c>
      <c r="D4155">
        <f>_xlfn.XLOOKUP(ufc_fights_2[[#This Row],[b_fighter_id]],ufc_fighters[id],ufc_fighters[year],"Prázdné",0,1)</f>
        <v>1989</v>
      </c>
      <c r="E4155" s="10">
        <f>YEAR(ufc_fights_2[[#This Row],[date]])-ufc_fights_2[[#This Row],[r_year]]</f>
        <v>29</v>
      </c>
      <c r="F4155" s="10">
        <f>YEAR(ufc_fights_2[[#This Row],[date]])-ufc_fights_2[[#This Row],[b_year]]</f>
        <v>26</v>
      </c>
      <c r="G4155">
        <v>0</v>
      </c>
      <c r="H4155">
        <v>0</v>
      </c>
      <c r="I4155">
        <v>0.36270000000000002</v>
      </c>
      <c r="J4155">
        <v>0.63300000000000001</v>
      </c>
      <c r="K4155">
        <v>0.35920000000000002</v>
      </c>
      <c r="L4155">
        <v>0.64290000000000003</v>
      </c>
      <c r="M4155">
        <v>0.625</v>
      </c>
      <c r="N4155">
        <v>0.42859999999999998</v>
      </c>
      <c r="O4155">
        <v>4</v>
      </c>
      <c r="P4155">
        <v>0</v>
      </c>
      <c r="Q4155">
        <v>0</v>
      </c>
      <c r="R4155">
        <v>0</v>
      </c>
      <c r="S4155" s="2">
        <v>3.8888888888888888E-3</v>
      </c>
      <c r="T4155" s="2">
        <v>2.1643518518518518E-3</v>
      </c>
      <c r="U4155">
        <v>0.29409999999999997</v>
      </c>
      <c r="V4155">
        <v>0.51900000000000002</v>
      </c>
      <c r="W4155">
        <v>0.66669999999999996</v>
      </c>
      <c r="X4155">
        <v>0.8</v>
      </c>
      <c r="Y4155">
        <v>0.94740000000000002</v>
      </c>
      <c r="Z4155">
        <v>0.34089999999999998</v>
      </c>
      <c r="AA4155">
        <v>0.61539999999999995</v>
      </c>
      <c r="AB4155">
        <v>0.5</v>
      </c>
      <c r="AC4155">
        <v>0.64</v>
      </c>
      <c r="AD4155">
        <v>0.5</v>
      </c>
      <c r="AE4155">
        <v>0.83330000000000004</v>
      </c>
      <c r="AF4155" t="s">
        <v>3933</v>
      </c>
      <c r="AG4155" s="2">
        <v>3.2754629629629631E-3</v>
      </c>
      <c r="AH4155" t="s">
        <v>3911</v>
      </c>
      <c r="AI4155">
        <v>3</v>
      </c>
      <c r="AJ4155" t="s">
        <v>3919</v>
      </c>
      <c r="AK4155" s="3">
        <v>42022</v>
      </c>
      <c r="AL4155" s="10">
        <f>YEAR(ufc_fights_2[[#This Row],[date]])</f>
        <v>2015</v>
      </c>
      <c r="AM4155" t="s">
        <v>4022</v>
      </c>
      <c r="AN4155">
        <v>61</v>
      </c>
      <c r="AO4155" t="s">
        <v>3913</v>
      </c>
      <c r="AP4155">
        <f>IF(ufc_fights_2[[#This Row],[winner]]="Red",ufc_fights_2[[#This Row],[r_fighter_id]],ufc_fights_2[[#This Row],[b_fighter_id]])</f>
        <v>2758</v>
      </c>
      <c r="AQ4155" t="str">
        <f>_xlfn.XLOOKUP(ufc_fights_2[[#This Row],[winnerID]],ufc_fighters[id],ufc_fighters[fighter_name],"xxx",0,1)</f>
        <v>Charles Rosa</v>
      </c>
    </row>
    <row r="4156" spans="1:43">
      <c r="A4156">
        <v>176</v>
      </c>
      <c r="B4156">
        <v>3478</v>
      </c>
      <c r="C4156">
        <f>_xlfn.XLOOKUP(ufc_fights_2[[#This Row],[r_fighter_id]],ufc_fighters[id],ufc_fighters[year],"xxx",0,1)</f>
        <v>1989</v>
      </c>
      <c r="D4156">
        <f>_xlfn.XLOOKUP(ufc_fights_2[[#This Row],[b_fighter_id]],ufc_fighters[id],ufc_fighters[year],"Prázdné",0,1)</f>
        <v>1987</v>
      </c>
      <c r="E4156" s="10">
        <f>YEAR(ufc_fights_2[[#This Row],[date]])-ufc_fights_2[[#This Row],[r_year]]</f>
        <v>25</v>
      </c>
      <c r="F4156" s="10">
        <f>YEAR(ufc_fights_2[[#This Row],[date]])-ufc_fights_2[[#This Row],[b_year]]</f>
        <v>27</v>
      </c>
      <c r="G4156">
        <v>0</v>
      </c>
      <c r="H4156">
        <v>1</v>
      </c>
      <c r="I4156">
        <v>0.58330000000000004</v>
      </c>
      <c r="J4156">
        <v>0.4</v>
      </c>
      <c r="K4156">
        <v>0.58330000000000004</v>
      </c>
      <c r="L4156">
        <v>0.4375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</v>
      </c>
      <c r="T4156" s="2">
        <v>2.3148148148148147E-5</v>
      </c>
      <c r="U4156">
        <v>0.44440000000000002</v>
      </c>
      <c r="V4156">
        <v>0.33329999999999999</v>
      </c>
      <c r="W4156">
        <v>0</v>
      </c>
      <c r="X4156">
        <v>1</v>
      </c>
      <c r="Y4156">
        <v>1</v>
      </c>
      <c r="Z4156">
        <v>0.5</v>
      </c>
      <c r="AA4156">
        <v>0.3</v>
      </c>
      <c r="AB4156">
        <v>1</v>
      </c>
      <c r="AC4156">
        <v>0</v>
      </c>
      <c r="AD4156">
        <v>0</v>
      </c>
      <c r="AE4156">
        <v>0.6</v>
      </c>
      <c r="AF4156" t="s">
        <v>3910</v>
      </c>
      <c r="AG4156" s="2">
        <v>9.1435185185185185E-4</v>
      </c>
      <c r="AH4156" t="s">
        <v>3911</v>
      </c>
      <c r="AI4156">
        <v>3</v>
      </c>
      <c r="AJ4156" t="s">
        <v>4074</v>
      </c>
      <c r="AK4156" s="3">
        <v>41916</v>
      </c>
      <c r="AL4156" s="10">
        <f>YEAR(ufc_fights_2[[#This Row],[date]])</f>
        <v>2014</v>
      </c>
      <c r="AM4156" t="s">
        <v>4022</v>
      </c>
      <c r="AN4156">
        <v>86</v>
      </c>
      <c r="AO4156" t="s">
        <v>3918</v>
      </c>
      <c r="AP4156">
        <f>IF(ufc_fights_2[[#This Row],[winner]]="Red",ufc_fights_2[[#This Row],[r_fighter_id]],ufc_fights_2[[#This Row],[b_fighter_id]])</f>
        <v>3478</v>
      </c>
      <c r="AQ4156" t="str">
        <f>_xlfn.XLOOKUP(ufc_fights_2[[#This Row],[winnerID]],ufc_fighters[id],ufc_fighters[fighter_name],"xxx",0,1)</f>
        <v>Mike Wilkinson</v>
      </c>
    </row>
    <row r="4157" spans="1:43">
      <c r="A4157">
        <v>2016</v>
      </c>
      <c r="B4157">
        <v>388</v>
      </c>
      <c r="C4157">
        <f>_xlfn.XLOOKUP(ufc_fights_2[[#This Row],[r_fighter_id]],ufc_fighters[id],ufc_fighters[year],"xxx",0,1)</f>
        <v>1979</v>
      </c>
      <c r="D4157">
        <f>_xlfn.XLOOKUP(ufc_fights_2[[#This Row],[b_fighter_id]],ufc_fighters[id],ufc_fighters[year],"Prázdné",0,1)</f>
        <v>1982</v>
      </c>
      <c r="E4157" s="10">
        <f>YEAR(ufc_fights_2[[#This Row],[date]])-ufc_fights_2[[#This Row],[r_year]]</f>
        <v>37</v>
      </c>
      <c r="F4157" s="10">
        <f>YEAR(ufc_fights_2[[#This Row],[date]])-ufc_fights_2[[#This Row],[b_year]]</f>
        <v>34</v>
      </c>
      <c r="G4157">
        <v>0</v>
      </c>
      <c r="H4157">
        <v>0</v>
      </c>
      <c r="I4157">
        <v>0.42249999999999999</v>
      </c>
      <c r="J4157">
        <v>0.31680000000000003</v>
      </c>
      <c r="K4157">
        <v>0.49409999999999998</v>
      </c>
      <c r="L4157">
        <v>0.39500000000000002</v>
      </c>
      <c r="M4157">
        <v>0.42859999999999998</v>
      </c>
      <c r="N4157">
        <v>0.28570000000000001</v>
      </c>
      <c r="O4157">
        <v>1</v>
      </c>
      <c r="P4157">
        <v>1</v>
      </c>
      <c r="Q4157">
        <v>1</v>
      </c>
      <c r="R4157">
        <v>0</v>
      </c>
      <c r="S4157" s="2">
        <v>4.6412037037037038E-3</v>
      </c>
      <c r="T4157" s="2">
        <v>1.712962962962963E-3</v>
      </c>
      <c r="U4157">
        <v>0.31030000000000002</v>
      </c>
      <c r="V4157">
        <v>0.30590000000000001</v>
      </c>
      <c r="W4157">
        <v>0.88890000000000002</v>
      </c>
      <c r="X4157">
        <v>1</v>
      </c>
      <c r="Y4157">
        <v>0</v>
      </c>
      <c r="Z4157">
        <v>0.31709999999999999</v>
      </c>
      <c r="AA4157">
        <v>0.32529999999999998</v>
      </c>
      <c r="AB4157">
        <v>0.47370000000000001</v>
      </c>
      <c r="AC4157">
        <v>0.27779999999999999</v>
      </c>
      <c r="AD4157">
        <v>0.72729999999999995</v>
      </c>
      <c r="AE4157">
        <v>0</v>
      </c>
      <c r="AF4157" t="s">
        <v>3915</v>
      </c>
      <c r="AG4157" s="2">
        <v>3.472222222222222E-3</v>
      </c>
      <c r="AH4157" t="s">
        <v>3911</v>
      </c>
      <c r="AI4157">
        <v>3</v>
      </c>
      <c r="AJ4157" t="s">
        <v>3924</v>
      </c>
      <c r="AK4157" s="3">
        <v>42559</v>
      </c>
      <c r="AL4157" s="10">
        <f>YEAR(ufc_fights_2[[#This Row],[date]])</f>
        <v>2016</v>
      </c>
      <c r="AM4157" t="s">
        <v>4022</v>
      </c>
      <c r="AN4157">
        <v>1</v>
      </c>
      <c r="AO4157" t="s">
        <v>3913</v>
      </c>
      <c r="AP4157">
        <f>IF(ufc_fights_2[[#This Row],[winner]]="Red",ufc_fights_2[[#This Row],[r_fighter_id]],ufc_fights_2[[#This Row],[b_fighter_id]])</f>
        <v>2016</v>
      </c>
      <c r="AQ4157" t="str">
        <f>_xlfn.XLOOKUP(ufc_fights_2[[#This Row],[winnerID]],ufc_fighters[id],ufc_fighters[fighter_name],"xxx",0,1)</f>
        <v>Gray Maynard</v>
      </c>
    </row>
    <row r="4158" spans="1:43">
      <c r="A4158">
        <v>539</v>
      </c>
      <c r="B4158">
        <v>885</v>
      </c>
      <c r="C4158">
        <f>_xlfn.XLOOKUP(ufc_fights_2[[#This Row],[r_fighter_id]],ufc_fighters[id],ufc_fighters[year],"xxx",0,1)</f>
        <v>1988</v>
      </c>
      <c r="D4158">
        <f>_xlfn.XLOOKUP(ufc_fights_2[[#This Row],[b_fighter_id]],ufc_fighters[id],ufc_fighters[year],"Prázdné",0,1)</f>
        <v>1989</v>
      </c>
      <c r="E4158" s="10">
        <f>YEAR(ufc_fights_2[[#This Row],[date]])-ufc_fights_2[[#This Row],[r_year]]</f>
        <v>32</v>
      </c>
      <c r="F4158" s="10">
        <f>YEAR(ufc_fights_2[[#This Row],[date]])-ufc_fights_2[[#This Row],[b_year]]</f>
        <v>31</v>
      </c>
      <c r="G4158">
        <v>0</v>
      </c>
      <c r="H4158">
        <v>0</v>
      </c>
      <c r="I4158">
        <v>0.3115</v>
      </c>
      <c r="J4158">
        <v>0.42520000000000002</v>
      </c>
      <c r="K4158">
        <v>0.32</v>
      </c>
      <c r="L4158">
        <v>0.4385</v>
      </c>
      <c r="M4158">
        <v>0</v>
      </c>
      <c r="N4158">
        <v>0.33329999999999999</v>
      </c>
      <c r="O4158">
        <v>0</v>
      </c>
      <c r="P4158">
        <v>0</v>
      </c>
      <c r="Q4158">
        <v>1</v>
      </c>
      <c r="R4158">
        <v>0</v>
      </c>
      <c r="S4158" s="2">
        <v>2.3148148148148149E-4</v>
      </c>
      <c r="T4158" s="2">
        <v>1.4236111111111112E-3</v>
      </c>
      <c r="U4158">
        <v>0.21590000000000001</v>
      </c>
      <c r="V4158">
        <v>0.34039999999999998</v>
      </c>
      <c r="W4158">
        <v>0.43480000000000002</v>
      </c>
      <c r="X4158">
        <v>0.81820000000000004</v>
      </c>
      <c r="Y4158">
        <v>0.7</v>
      </c>
      <c r="Z4158">
        <v>0.30830000000000002</v>
      </c>
      <c r="AA4158">
        <v>0.40679999999999999</v>
      </c>
      <c r="AB4158">
        <v>0</v>
      </c>
      <c r="AC4158">
        <v>0.6</v>
      </c>
      <c r="AD4158">
        <v>1</v>
      </c>
      <c r="AE4158">
        <v>0.75</v>
      </c>
      <c r="AF4158" t="s">
        <v>3922</v>
      </c>
      <c r="AG4158" s="2">
        <v>3.472222222222222E-3</v>
      </c>
      <c r="AH4158" t="s">
        <v>3911</v>
      </c>
      <c r="AI4158">
        <v>3</v>
      </c>
      <c r="AJ4158" t="s">
        <v>3916</v>
      </c>
      <c r="AK4158" s="3">
        <v>43897</v>
      </c>
      <c r="AL4158" s="10">
        <f>YEAR(ufc_fights_2[[#This Row],[date]])</f>
        <v>2020</v>
      </c>
      <c r="AM4158" t="s">
        <v>4022</v>
      </c>
      <c r="AN4158">
        <v>1</v>
      </c>
      <c r="AO4158" t="s">
        <v>3913</v>
      </c>
      <c r="AP4158">
        <f>IF(ufc_fights_2[[#This Row],[winner]]="Red",ufc_fights_2[[#This Row],[r_fighter_id]],ufc_fights_2[[#This Row],[b_fighter_id]])</f>
        <v>539</v>
      </c>
      <c r="AQ4158" t="str">
        <f>_xlfn.XLOOKUP(ufc_fights_2[[#This Row],[winnerID]],ufc_fighters[id],ufc_fighters[fighter_name],"xxx",0,1)</f>
        <v>Giga Chikadze</v>
      </c>
    </row>
    <row r="4159" spans="1:43">
      <c r="A4159">
        <v>872</v>
      </c>
      <c r="B4159">
        <v>1248</v>
      </c>
      <c r="C4159">
        <f>_xlfn.XLOOKUP(ufc_fights_2[[#This Row],[r_fighter_id]],ufc_fighters[id],ufc_fighters[year],"xxx",0,1)</f>
        <v>1984</v>
      </c>
      <c r="D4159">
        <f>_xlfn.XLOOKUP(ufc_fights_2[[#This Row],[b_fighter_id]],ufc_fighters[id],ufc_fighters[year],"Prázdné",0,1)</f>
        <v>1985</v>
      </c>
      <c r="E4159" s="10">
        <f>YEAR(ufc_fights_2[[#This Row],[date]])-ufc_fights_2[[#This Row],[r_year]]</f>
        <v>35</v>
      </c>
      <c r="F4159" s="10">
        <f>YEAR(ufc_fights_2[[#This Row],[date]])-ufc_fights_2[[#This Row],[b_year]]</f>
        <v>34</v>
      </c>
      <c r="G4159">
        <v>0</v>
      </c>
      <c r="H4159">
        <v>2</v>
      </c>
      <c r="I4159">
        <v>0.23019999999999999</v>
      </c>
      <c r="J4159">
        <v>0.43369999999999997</v>
      </c>
      <c r="K4159">
        <v>0.2422</v>
      </c>
      <c r="L4159">
        <v>0.43009999999999998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1</v>
      </c>
      <c r="S4159" s="2">
        <v>1.2731481481481483E-3</v>
      </c>
      <c r="T4159" s="2">
        <v>8.1018518518518516E-5</v>
      </c>
      <c r="U4159">
        <v>9.64E-2</v>
      </c>
      <c r="V4159">
        <v>0.31909999999999999</v>
      </c>
      <c r="W4159">
        <v>0.55000000000000004</v>
      </c>
      <c r="X4159">
        <v>0.43480000000000002</v>
      </c>
      <c r="Y4159">
        <v>0.88890000000000002</v>
      </c>
      <c r="Z4159">
        <v>0.1905</v>
      </c>
      <c r="AA4159">
        <v>0.43590000000000001</v>
      </c>
      <c r="AB4159">
        <v>0.33329999999999999</v>
      </c>
      <c r="AC4159">
        <v>0</v>
      </c>
      <c r="AD4159">
        <v>0.30769999999999997</v>
      </c>
      <c r="AE4159">
        <v>0.5</v>
      </c>
      <c r="AF4159" t="s">
        <v>3915</v>
      </c>
      <c r="AG4159" s="2">
        <v>3.472222222222222E-3</v>
      </c>
      <c r="AH4159" t="s">
        <v>3911</v>
      </c>
      <c r="AI4159">
        <v>3</v>
      </c>
      <c r="AJ4159" t="s">
        <v>3929</v>
      </c>
      <c r="AK4159" s="3">
        <v>43659</v>
      </c>
      <c r="AL4159" s="10">
        <f>YEAR(ufc_fights_2[[#This Row],[date]])</f>
        <v>2019</v>
      </c>
      <c r="AM4159" t="s">
        <v>4022</v>
      </c>
      <c r="AN4159">
        <v>56</v>
      </c>
      <c r="AO4159" t="s">
        <v>3918</v>
      </c>
      <c r="AP4159">
        <f>IF(ufc_fights_2[[#This Row],[winner]]="Red",ufc_fights_2[[#This Row],[r_fighter_id]],ufc_fights_2[[#This Row],[b_fighter_id]])</f>
        <v>1248</v>
      </c>
      <c r="AQ4159" t="str">
        <f>_xlfn.XLOOKUP(ufc_fights_2[[#This Row],[winnerID]],ufc_fighters[id],ufc_fighters[fighter_name],"xxx",0,1)</f>
        <v>Ryan Hall</v>
      </c>
    </row>
    <row r="4160" spans="1:43">
      <c r="A4160">
        <v>406</v>
      </c>
      <c r="B4160">
        <v>1380</v>
      </c>
      <c r="C4160">
        <f>_xlfn.XLOOKUP(ufc_fights_2[[#This Row],[r_fighter_id]],ufc_fighters[id],ufc_fighters[year],"xxx",0,1)</f>
        <v>1991</v>
      </c>
      <c r="D4160">
        <f>_xlfn.XLOOKUP(ufc_fights_2[[#This Row],[b_fighter_id]],ufc_fighters[id],ufc_fighters[year],"Prázdné",0,1)</f>
        <v>1986</v>
      </c>
      <c r="E4160" s="10">
        <f>YEAR(ufc_fights_2[[#This Row],[date]])-ufc_fights_2[[#This Row],[r_year]]</f>
        <v>27</v>
      </c>
      <c r="F4160" s="10">
        <f>YEAR(ufc_fights_2[[#This Row],[date]])-ufc_fights_2[[#This Row],[b_year]]</f>
        <v>32</v>
      </c>
      <c r="G4160">
        <v>0</v>
      </c>
      <c r="H4160">
        <v>1</v>
      </c>
      <c r="I4160">
        <v>0.70830000000000004</v>
      </c>
      <c r="J4160">
        <v>0.4118</v>
      </c>
      <c r="K4160">
        <v>0.70830000000000004</v>
      </c>
      <c r="L4160">
        <v>0.45610000000000001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 s="2">
        <v>0</v>
      </c>
      <c r="T4160" s="2">
        <v>1.5046296296296297E-4</v>
      </c>
      <c r="U4160">
        <v>0.68420000000000003</v>
      </c>
      <c r="V4160">
        <v>0.35</v>
      </c>
      <c r="W4160">
        <v>0.66669999999999996</v>
      </c>
      <c r="X4160">
        <v>1</v>
      </c>
      <c r="Y4160">
        <v>0.66669999999999996</v>
      </c>
      <c r="Z4160">
        <v>0.70830000000000004</v>
      </c>
      <c r="AA4160">
        <v>0.39579999999999999</v>
      </c>
      <c r="AB4160">
        <v>0</v>
      </c>
      <c r="AC4160">
        <v>0.5</v>
      </c>
      <c r="AD4160">
        <v>0</v>
      </c>
      <c r="AE4160">
        <v>1</v>
      </c>
      <c r="AF4160" t="s">
        <v>3933</v>
      </c>
      <c r="AG4160" s="2">
        <v>1.5162037037037036E-3</v>
      </c>
      <c r="AH4160" t="s">
        <v>3911</v>
      </c>
      <c r="AI4160">
        <v>3</v>
      </c>
      <c r="AJ4160" t="s">
        <v>3949</v>
      </c>
      <c r="AK4160" s="3">
        <v>43407</v>
      </c>
      <c r="AL4160" s="10">
        <f>YEAR(ufc_fights_2[[#This Row],[date]])</f>
        <v>2018</v>
      </c>
      <c r="AM4160" t="s">
        <v>4022</v>
      </c>
      <c r="AN4160">
        <v>18</v>
      </c>
      <c r="AO4160" t="s">
        <v>3913</v>
      </c>
      <c r="AP4160">
        <f>IF(ufc_fights_2[[#This Row],[winner]]="Red",ufc_fights_2[[#This Row],[r_fighter_id]],ufc_fights_2[[#This Row],[b_fighter_id]])</f>
        <v>406</v>
      </c>
      <c r="AQ4160" t="str">
        <f>_xlfn.XLOOKUP(ufc_fights_2[[#This Row],[winnerID]],ufc_fighters[id],ufc_fighters[fighter_name],"xxx",0,1)</f>
        <v>Shane Burgos</v>
      </c>
    </row>
    <row r="4161" spans="1:43">
      <c r="A4161">
        <v>406</v>
      </c>
      <c r="B4161">
        <v>2491</v>
      </c>
      <c r="C4161">
        <f>_xlfn.XLOOKUP(ufc_fights_2[[#This Row],[r_fighter_id]],ufc_fighters[id],ufc_fighters[year],"xxx",0,1)</f>
        <v>1991</v>
      </c>
      <c r="D4161">
        <f>_xlfn.XLOOKUP(ufc_fights_2[[#This Row],[b_fighter_id]],ufc_fighters[id],ufc_fighters[year],"Prázdné",0,1)</f>
        <v>1987</v>
      </c>
      <c r="E4161" s="10">
        <f>YEAR(ufc_fights_2[[#This Row],[date]])-ufc_fights_2[[#This Row],[r_year]]</f>
        <v>26</v>
      </c>
      <c r="F4161" s="10">
        <f>YEAR(ufc_fights_2[[#This Row],[date]])-ufc_fights_2[[#This Row],[b_year]]</f>
        <v>30</v>
      </c>
      <c r="G4161">
        <v>3</v>
      </c>
      <c r="H4161">
        <v>0</v>
      </c>
      <c r="I4161">
        <v>0.51780000000000004</v>
      </c>
      <c r="J4161">
        <v>0.28810000000000002</v>
      </c>
      <c r="K4161">
        <v>0.59260000000000002</v>
      </c>
      <c r="L4161">
        <v>0.29210000000000003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6.3657407407407413E-4</v>
      </c>
      <c r="T4161" s="2">
        <v>1.0416666666666667E-3</v>
      </c>
      <c r="U4161">
        <v>0.48599999999999999</v>
      </c>
      <c r="V4161">
        <v>0.25159999999999999</v>
      </c>
      <c r="W4161">
        <v>0.75</v>
      </c>
      <c r="X4161">
        <v>1</v>
      </c>
      <c r="Y4161">
        <v>1</v>
      </c>
      <c r="Z4161">
        <v>0.46949999999999997</v>
      </c>
      <c r="AA4161">
        <v>0.28160000000000002</v>
      </c>
      <c r="AB4161">
        <v>0.8125</v>
      </c>
      <c r="AC4161">
        <v>0.66669999999999996</v>
      </c>
      <c r="AD4161">
        <v>0.70589999999999997</v>
      </c>
      <c r="AE4161">
        <v>0</v>
      </c>
      <c r="AF4161" t="s">
        <v>3915</v>
      </c>
      <c r="AG4161" s="2">
        <v>3.472222222222222E-3</v>
      </c>
      <c r="AH4161" t="s">
        <v>3911</v>
      </c>
      <c r="AI4161">
        <v>3</v>
      </c>
      <c r="AJ4161" t="s">
        <v>3938</v>
      </c>
      <c r="AK4161" s="3">
        <v>42938</v>
      </c>
      <c r="AL4161" s="10">
        <f>YEAR(ufc_fights_2[[#This Row],[date]])</f>
        <v>2017</v>
      </c>
      <c r="AM4161" t="s">
        <v>4022</v>
      </c>
      <c r="AN4161">
        <v>121</v>
      </c>
      <c r="AO4161" t="s">
        <v>3913</v>
      </c>
      <c r="AP4161">
        <f>IF(ufc_fights_2[[#This Row],[winner]]="Red",ufc_fights_2[[#This Row],[r_fighter_id]],ufc_fights_2[[#This Row],[b_fighter_id]])</f>
        <v>406</v>
      </c>
      <c r="AQ4161" t="str">
        <f>_xlfn.XLOOKUP(ufc_fights_2[[#This Row],[winnerID]],ufc_fighters[id],ufc_fighters[fighter_name],"xxx",0,1)</f>
        <v>Shane Burgos</v>
      </c>
    </row>
    <row r="4162" spans="1:43">
      <c r="A4162">
        <v>50</v>
      </c>
      <c r="B4162">
        <v>3120</v>
      </c>
      <c r="C4162">
        <f>_xlfn.XLOOKUP(ufc_fights_2[[#This Row],[r_fighter_id]],ufc_fighters[id],ufc_fighters[year],"xxx",0,1)</f>
        <v>1986</v>
      </c>
      <c r="D4162">
        <f>_xlfn.XLOOKUP(ufc_fights_2[[#This Row],[b_fighter_id]],ufc_fighters[id],ufc_fighters[year],"Prázdné",0,1)</f>
        <v>1986</v>
      </c>
      <c r="E4162" s="10">
        <f>YEAR(ufc_fights_2[[#This Row],[date]])-ufc_fights_2[[#This Row],[r_year]]</f>
        <v>32</v>
      </c>
      <c r="F4162" s="10">
        <f>YEAR(ufc_fights_2[[#This Row],[date]])-ufc_fights_2[[#This Row],[b_year]]</f>
        <v>32</v>
      </c>
      <c r="G4162">
        <v>1</v>
      </c>
      <c r="H4162">
        <v>0</v>
      </c>
      <c r="I4162">
        <v>0.46029999999999999</v>
      </c>
      <c r="J4162">
        <v>0.33329999999999999</v>
      </c>
      <c r="K4162">
        <v>0.46029999999999999</v>
      </c>
      <c r="L4162">
        <v>0.33329999999999999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2.7777777777777778E-4</v>
      </c>
      <c r="T4162" s="2">
        <v>0</v>
      </c>
      <c r="U4162">
        <v>0.38179999999999997</v>
      </c>
      <c r="V4162">
        <v>0.29089999999999999</v>
      </c>
      <c r="W4162">
        <v>1</v>
      </c>
      <c r="X4162">
        <v>1</v>
      </c>
      <c r="Y4162">
        <v>1</v>
      </c>
      <c r="Z4162">
        <v>0.39019999999999999</v>
      </c>
      <c r="AA4162">
        <v>0.30769999999999997</v>
      </c>
      <c r="AB4162">
        <v>1</v>
      </c>
      <c r="AC4162">
        <v>0.5</v>
      </c>
      <c r="AD4162">
        <v>0.57140000000000002</v>
      </c>
      <c r="AE4162">
        <v>0</v>
      </c>
      <c r="AF4162" t="s">
        <v>3910</v>
      </c>
      <c r="AG4162" s="2">
        <v>2.9976851851851853E-3</v>
      </c>
      <c r="AH4162" t="s">
        <v>3911</v>
      </c>
      <c r="AI4162">
        <v>3</v>
      </c>
      <c r="AJ4162" t="s">
        <v>3949</v>
      </c>
      <c r="AK4162" s="3">
        <v>43309</v>
      </c>
      <c r="AL4162" s="10">
        <f>YEAR(ufc_fights_2[[#This Row],[date]])</f>
        <v>2018</v>
      </c>
      <c r="AM4162" t="s">
        <v>4022</v>
      </c>
      <c r="AN4162">
        <v>54</v>
      </c>
      <c r="AO4162" t="s">
        <v>3913</v>
      </c>
      <c r="AP4162">
        <f>IF(ufc_fights_2[[#This Row],[winner]]="Red",ufc_fights_2[[#This Row],[r_fighter_id]],ufc_fights_2[[#This Row],[b_fighter_id]])</f>
        <v>50</v>
      </c>
      <c r="AQ4162" t="str">
        <f>_xlfn.XLOOKUP(ufc_fights_2[[#This Row],[winnerID]],ufc_fighters[id],ufc_fighters[fighter_name],"xxx",0,1)</f>
        <v>Jose Aldo</v>
      </c>
    </row>
    <row r="4163" spans="1:43">
      <c r="A4163">
        <v>406</v>
      </c>
      <c r="B4163">
        <v>2758</v>
      </c>
      <c r="C4163">
        <f>_xlfn.XLOOKUP(ufc_fights_2[[#This Row],[r_fighter_id]],ufc_fighters[id],ufc_fighters[year],"xxx",0,1)</f>
        <v>1991</v>
      </c>
      <c r="D4163">
        <f>_xlfn.XLOOKUP(ufc_fights_2[[#This Row],[b_fighter_id]],ufc_fighters[id],ufc_fighters[year],"Prázdné",0,1)</f>
        <v>1986</v>
      </c>
      <c r="E4163" s="10">
        <f>YEAR(ufc_fights_2[[#This Row],[date]])-ufc_fights_2[[#This Row],[r_year]]</f>
        <v>26</v>
      </c>
      <c r="F4163" s="10">
        <f>YEAR(ufc_fights_2[[#This Row],[date]])-ufc_fights_2[[#This Row],[b_year]]</f>
        <v>31</v>
      </c>
      <c r="G4163">
        <v>1</v>
      </c>
      <c r="H4163">
        <v>0</v>
      </c>
      <c r="I4163">
        <v>0.46110000000000001</v>
      </c>
      <c r="J4163">
        <v>0.32950000000000002</v>
      </c>
      <c r="K4163">
        <v>0.51580000000000004</v>
      </c>
      <c r="L4163">
        <v>0.32950000000000002</v>
      </c>
      <c r="M4163">
        <v>0</v>
      </c>
      <c r="N4163">
        <v>0.1429</v>
      </c>
      <c r="O4163">
        <v>0</v>
      </c>
      <c r="P4163">
        <v>0</v>
      </c>
      <c r="Q4163">
        <v>0</v>
      </c>
      <c r="R4163">
        <v>0</v>
      </c>
      <c r="S4163" s="2">
        <v>1.1574074074074075E-4</v>
      </c>
      <c r="T4163" s="2">
        <v>5.0925925925925921E-4</v>
      </c>
      <c r="U4163">
        <v>0.41349999999999998</v>
      </c>
      <c r="V4163">
        <v>0.24210000000000001</v>
      </c>
      <c r="W4163">
        <v>0.56520000000000004</v>
      </c>
      <c r="X4163">
        <v>0.81820000000000004</v>
      </c>
      <c r="Y4163">
        <v>0.69389999999999996</v>
      </c>
      <c r="Z4163">
        <v>0.43140000000000001</v>
      </c>
      <c r="AA4163">
        <v>0.33200000000000002</v>
      </c>
      <c r="AB4163">
        <v>0.75</v>
      </c>
      <c r="AC4163">
        <v>0.2</v>
      </c>
      <c r="AD4163">
        <v>1</v>
      </c>
      <c r="AE4163">
        <v>0</v>
      </c>
      <c r="AF4163" t="s">
        <v>3910</v>
      </c>
      <c r="AG4163" s="2">
        <v>1.3773148148148147E-3</v>
      </c>
      <c r="AH4163" t="s">
        <v>3911</v>
      </c>
      <c r="AI4163">
        <v>3</v>
      </c>
      <c r="AJ4163" t="s">
        <v>3941</v>
      </c>
      <c r="AK4163" s="3">
        <v>42833</v>
      </c>
      <c r="AL4163" s="10">
        <f>YEAR(ufc_fights_2[[#This Row],[date]])</f>
        <v>2017</v>
      </c>
      <c r="AM4163" t="s">
        <v>4022</v>
      </c>
      <c r="AN4163">
        <v>147</v>
      </c>
      <c r="AO4163" t="s">
        <v>3913</v>
      </c>
      <c r="AP4163">
        <f>IF(ufc_fights_2[[#This Row],[winner]]="Red",ufc_fights_2[[#This Row],[r_fighter_id]],ufc_fights_2[[#This Row],[b_fighter_id]])</f>
        <v>406</v>
      </c>
      <c r="AQ4163" t="str">
        <f>_xlfn.XLOOKUP(ufc_fights_2[[#This Row],[winnerID]],ufc_fighters[id],ufc_fighters[fighter_name],"xxx",0,1)</f>
        <v>Shane Burgos</v>
      </c>
    </row>
    <row r="4164" spans="1:43">
      <c r="A4164">
        <v>50</v>
      </c>
      <c r="B4164">
        <v>1387</v>
      </c>
      <c r="C4164">
        <f>_xlfn.XLOOKUP(ufc_fights_2[[#This Row],[r_fighter_id]],ufc_fighters[id],ufc_fighters[year],"xxx",0,1)</f>
        <v>1986</v>
      </c>
      <c r="D4164">
        <f>_xlfn.XLOOKUP(ufc_fights_2[[#This Row],[b_fighter_id]],ufc_fighters[id],ufc_fighters[year],"Prázdné",0,1)</f>
        <v>1982</v>
      </c>
      <c r="E4164" s="10">
        <f>YEAR(ufc_fights_2[[#This Row],[date]])-ufc_fights_2[[#This Row],[r_year]]</f>
        <v>25</v>
      </c>
      <c r="F4164" s="10">
        <f>YEAR(ufc_fights_2[[#This Row],[date]])-ufc_fights_2[[#This Row],[b_year]]</f>
        <v>29</v>
      </c>
      <c r="G4164">
        <v>1</v>
      </c>
      <c r="H4164">
        <v>0</v>
      </c>
      <c r="I4164">
        <v>0.43719999999999998</v>
      </c>
      <c r="J4164">
        <v>0.39229999999999998</v>
      </c>
      <c r="K4164">
        <v>0.50780000000000003</v>
      </c>
      <c r="L4164">
        <v>0.53649999999999998</v>
      </c>
      <c r="M4164">
        <v>0.55559999999999998</v>
      </c>
      <c r="N4164">
        <v>0.5</v>
      </c>
      <c r="O4164">
        <v>1</v>
      </c>
      <c r="P4164">
        <v>0</v>
      </c>
      <c r="Q4164">
        <v>0</v>
      </c>
      <c r="R4164">
        <v>0</v>
      </c>
      <c r="S4164" s="2">
        <v>6.4004629629629628E-3</v>
      </c>
      <c r="T4164" s="2">
        <v>2.9861111111111113E-3</v>
      </c>
      <c r="U4164">
        <v>0.377</v>
      </c>
      <c r="V4164">
        <v>0.33779999999999999</v>
      </c>
      <c r="W4164">
        <v>0.8</v>
      </c>
      <c r="X4164">
        <v>0.94740000000000002</v>
      </c>
      <c r="Y4164">
        <v>0.5</v>
      </c>
      <c r="Z4164">
        <v>0.39760000000000001</v>
      </c>
      <c r="AA4164">
        <v>0.33560000000000001</v>
      </c>
      <c r="AB4164">
        <v>0</v>
      </c>
      <c r="AC4164">
        <v>1</v>
      </c>
      <c r="AD4164">
        <v>0.57140000000000002</v>
      </c>
      <c r="AE4164">
        <v>0.6452</v>
      </c>
      <c r="AF4164" t="s">
        <v>3915</v>
      </c>
      <c r="AG4164" s="2">
        <v>3.472222222222222E-3</v>
      </c>
      <c r="AH4164" t="s">
        <v>3927</v>
      </c>
      <c r="AI4164">
        <v>5</v>
      </c>
      <c r="AJ4164" t="s">
        <v>3925</v>
      </c>
      <c r="AK4164" s="3">
        <v>40663</v>
      </c>
      <c r="AL4164" s="10">
        <f>YEAR(ufc_fights_2[[#This Row],[date]])</f>
        <v>2011</v>
      </c>
      <c r="AM4164" t="s">
        <v>4022</v>
      </c>
      <c r="AN4164">
        <v>65</v>
      </c>
      <c r="AO4164" t="s">
        <v>3913</v>
      </c>
      <c r="AP4164">
        <f>IF(ufc_fights_2[[#This Row],[winner]]="Red",ufc_fights_2[[#This Row],[r_fighter_id]],ufc_fights_2[[#This Row],[b_fighter_id]])</f>
        <v>50</v>
      </c>
      <c r="AQ4164" t="str">
        <f>_xlfn.XLOOKUP(ufc_fights_2[[#This Row],[winnerID]],ufc_fighters[id],ufc_fighters[fighter_name],"xxx",0,1)</f>
        <v>Jose Aldo</v>
      </c>
    </row>
    <row r="4165" spans="1:43">
      <c r="A4165">
        <v>3229</v>
      </c>
      <c r="B4165">
        <v>973</v>
      </c>
      <c r="C4165">
        <f>_xlfn.XLOOKUP(ufc_fights_2[[#This Row],[r_fighter_id]],ufc_fighters[id],ufc_fighters[year],"xxx",0,1)</f>
        <v>1988</v>
      </c>
      <c r="D4165">
        <f>_xlfn.XLOOKUP(ufc_fights_2[[#This Row],[b_fighter_id]],ufc_fighters[id],ufc_fighters[year],"Prázdné",0,1)</f>
        <v>1992</v>
      </c>
      <c r="E4165" s="10">
        <f>YEAR(ufc_fights_2[[#This Row],[date]])-ufc_fights_2[[#This Row],[r_year]]</f>
        <v>31</v>
      </c>
      <c r="F4165" s="10">
        <f>YEAR(ufc_fights_2[[#This Row],[date]])-ufc_fights_2[[#This Row],[b_year]]</f>
        <v>27</v>
      </c>
      <c r="G4165">
        <v>0</v>
      </c>
      <c r="H4165">
        <v>0</v>
      </c>
      <c r="I4165">
        <v>0.51519999999999999</v>
      </c>
      <c r="J4165">
        <v>0.4375</v>
      </c>
      <c r="K4165">
        <v>0.62</v>
      </c>
      <c r="L4165">
        <v>0.48720000000000002</v>
      </c>
      <c r="M4165">
        <v>1</v>
      </c>
      <c r="N4165">
        <v>0.5</v>
      </c>
      <c r="O4165">
        <v>0</v>
      </c>
      <c r="P4165">
        <v>2</v>
      </c>
      <c r="Q4165">
        <v>0</v>
      </c>
      <c r="R4165">
        <v>0</v>
      </c>
      <c r="S4165" s="2">
        <v>9.0277777777777774E-4</v>
      </c>
      <c r="T4165" s="2">
        <v>2.1643518518518518E-3</v>
      </c>
      <c r="U4165">
        <v>0.48280000000000001</v>
      </c>
      <c r="V4165">
        <v>0.4194</v>
      </c>
      <c r="W4165">
        <v>1</v>
      </c>
      <c r="X4165">
        <v>0</v>
      </c>
      <c r="Y4165">
        <v>0</v>
      </c>
      <c r="Z4165">
        <v>0.35</v>
      </c>
      <c r="AA4165">
        <v>0.38100000000000001</v>
      </c>
      <c r="AB4165">
        <v>0.5</v>
      </c>
      <c r="AC4165">
        <v>0.8</v>
      </c>
      <c r="AD4165">
        <v>0.81820000000000004</v>
      </c>
      <c r="AE4165">
        <v>0.33329999999999999</v>
      </c>
      <c r="AF4165" t="s">
        <v>3933</v>
      </c>
      <c r="AG4165" s="2">
        <v>8.1018518518518516E-4</v>
      </c>
      <c r="AH4165" t="s">
        <v>3911</v>
      </c>
      <c r="AI4165">
        <v>3</v>
      </c>
      <c r="AJ4165" t="s">
        <v>3914</v>
      </c>
      <c r="AK4165" s="3">
        <v>43519</v>
      </c>
      <c r="AL4165" s="10">
        <f>YEAR(ufc_fights_2[[#This Row],[date]])</f>
        <v>2019</v>
      </c>
      <c r="AM4165" t="s">
        <v>4022</v>
      </c>
      <c r="AN4165">
        <v>110</v>
      </c>
      <c r="AO4165" t="s">
        <v>3918</v>
      </c>
      <c r="AP4165">
        <f>IF(ufc_fights_2[[#This Row],[winner]]="Red",ufc_fights_2[[#This Row],[r_fighter_id]],ufc_fights_2[[#This Row],[b_fighter_id]])</f>
        <v>973</v>
      </c>
      <c r="AQ4165" t="str">
        <f>_xlfn.XLOOKUP(ufc_fights_2[[#This Row],[winnerID]],ufc_fighters[id],ufc_fighters[fighter_name],"xxx",0,1)</f>
        <v>Chris Fishgold</v>
      </c>
    </row>
    <row r="4166" spans="1:43">
      <c r="A4166">
        <v>408</v>
      </c>
      <c r="B4166">
        <v>2850</v>
      </c>
      <c r="C4166">
        <f>_xlfn.XLOOKUP(ufc_fights_2[[#This Row],[r_fighter_id]],ufc_fighters[id],ufc_fighters[year],"xxx",0,1)</f>
        <v>1994</v>
      </c>
      <c r="D4166">
        <f>_xlfn.XLOOKUP(ufc_fights_2[[#This Row],[b_fighter_id]],ufc_fighters[id],ufc_fighters[year],"Prázdné",0,1)</f>
        <v>1989</v>
      </c>
      <c r="E4166" s="10">
        <f>YEAR(ufc_fights_2[[#This Row],[date]])-ufc_fights_2[[#This Row],[r_year]]</f>
        <v>24</v>
      </c>
      <c r="F4166" s="10">
        <f>YEAR(ufc_fights_2[[#This Row],[date]])-ufc_fights_2[[#This Row],[b_year]]</f>
        <v>29</v>
      </c>
      <c r="G4166">
        <v>0</v>
      </c>
      <c r="H4166">
        <v>0</v>
      </c>
      <c r="I4166">
        <v>0.58819999999999995</v>
      </c>
      <c r="J4166">
        <v>0.64559999999999995</v>
      </c>
      <c r="K4166">
        <v>0.65090000000000003</v>
      </c>
      <c r="L4166">
        <v>0.748</v>
      </c>
      <c r="M4166">
        <v>0.42859999999999998</v>
      </c>
      <c r="N4166">
        <v>1</v>
      </c>
      <c r="O4166">
        <v>1</v>
      </c>
      <c r="P4166">
        <v>2</v>
      </c>
      <c r="Q4166">
        <v>1</v>
      </c>
      <c r="R4166">
        <v>1</v>
      </c>
      <c r="S4166" s="2">
        <v>6.4004629629629628E-3</v>
      </c>
      <c r="T4166" s="2">
        <v>3.1365740740740742E-3</v>
      </c>
      <c r="U4166">
        <v>0.58819999999999995</v>
      </c>
      <c r="V4166">
        <v>0.60709999999999997</v>
      </c>
      <c r="W4166">
        <v>0</v>
      </c>
      <c r="X4166">
        <v>0</v>
      </c>
      <c r="Y4166">
        <v>0.66669999999999996</v>
      </c>
      <c r="Z4166">
        <v>0.33329999999999999</v>
      </c>
      <c r="AA4166">
        <v>0.44829999999999998</v>
      </c>
      <c r="AB4166">
        <v>1</v>
      </c>
      <c r="AC4166">
        <v>0.78569999999999995</v>
      </c>
      <c r="AD4166">
        <v>0.77780000000000005</v>
      </c>
      <c r="AE4166">
        <v>0.72729999999999995</v>
      </c>
      <c r="AF4166" t="s">
        <v>3915</v>
      </c>
      <c r="AG4166" s="2">
        <v>3.472222222222222E-3</v>
      </c>
      <c r="AH4166" t="s">
        <v>3911</v>
      </c>
      <c r="AI4166">
        <v>3</v>
      </c>
      <c r="AJ4166" t="s">
        <v>4126</v>
      </c>
      <c r="AK4166" s="3">
        <v>43114</v>
      </c>
      <c r="AL4166" s="10">
        <f>YEAR(ufc_fights_2[[#This Row],[date]])</f>
        <v>2018</v>
      </c>
      <c r="AM4166" t="s">
        <v>4022</v>
      </c>
      <c r="AN4166">
        <v>109</v>
      </c>
      <c r="AO4166" t="s">
        <v>3913</v>
      </c>
      <c r="AP4166">
        <f>IF(ufc_fights_2[[#This Row],[winner]]="Red",ufc_fights_2[[#This Row],[r_fighter_id]],ufc_fights_2[[#This Row],[b_fighter_id]])</f>
        <v>408</v>
      </c>
      <c r="AQ4166" t="str">
        <f>_xlfn.XLOOKUP(ufc_fights_2[[#This Row],[winnerID]],ufc_fighters[id],ufc_fighters[fighter_name],"xxx",0,1)</f>
        <v>Mads Burnell</v>
      </c>
    </row>
    <row r="4167" spans="1:43">
      <c r="A4167">
        <v>1742</v>
      </c>
      <c r="B4167">
        <v>1783</v>
      </c>
      <c r="C4167">
        <f>_xlfn.XLOOKUP(ufc_fights_2[[#This Row],[r_fighter_id]],ufc_fighters[id],ufc_fighters[year],"xxx",0,1)</f>
        <v>1992</v>
      </c>
      <c r="D4167">
        <f>_xlfn.XLOOKUP(ufc_fights_2[[#This Row],[b_fighter_id]],ufc_fighters[id],ufc_fighters[year],"Prázdné",0,1)</f>
        <v>1987</v>
      </c>
      <c r="E4167" s="10">
        <f>YEAR(ufc_fights_2[[#This Row],[date]])-ufc_fights_2[[#This Row],[r_year]]</f>
        <v>23</v>
      </c>
      <c r="F4167" s="10">
        <f>YEAR(ufc_fights_2[[#This Row],[date]])-ufc_fights_2[[#This Row],[b_year]]</f>
        <v>28</v>
      </c>
      <c r="G4167">
        <v>0</v>
      </c>
      <c r="H4167">
        <v>0</v>
      </c>
      <c r="I4167">
        <v>0.55940000000000001</v>
      </c>
      <c r="J4167">
        <v>0.51390000000000002</v>
      </c>
      <c r="K4167">
        <v>0.57720000000000005</v>
      </c>
      <c r="L4167">
        <v>0.58330000000000004</v>
      </c>
      <c r="M4167">
        <v>0.66669999999999996</v>
      </c>
      <c r="N4167">
        <v>0.1</v>
      </c>
      <c r="O4167">
        <v>1</v>
      </c>
      <c r="P4167">
        <v>0</v>
      </c>
      <c r="Q4167">
        <v>1</v>
      </c>
      <c r="R4167">
        <v>0</v>
      </c>
      <c r="S4167" s="2">
        <v>1.4004629629629629E-3</v>
      </c>
      <c r="T4167" s="2">
        <v>2.6041666666666665E-3</v>
      </c>
      <c r="U4167">
        <v>0.43269999999999997</v>
      </c>
      <c r="V4167">
        <v>0.2326</v>
      </c>
      <c r="W4167">
        <v>0.89659999999999995</v>
      </c>
      <c r="X4167">
        <v>0.9</v>
      </c>
      <c r="Y4167">
        <v>0.93330000000000002</v>
      </c>
      <c r="Z4167">
        <v>0.42730000000000001</v>
      </c>
      <c r="AA4167">
        <v>0.43330000000000002</v>
      </c>
      <c r="AB4167">
        <v>1</v>
      </c>
      <c r="AC4167">
        <v>0.90910000000000002</v>
      </c>
      <c r="AD4167">
        <v>1</v>
      </c>
      <c r="AE4167">
        <v>1</v>
      </c>
      <c r="AF4167" t="s">
        <v>3915</v>
      </c>
      <c r="AG4167" s="2">
        <v>3.472222222222222E-3</v>
      </c>
      <c r="AH4167" t="s">
        <v>3911</v>
      </c>
      <c r="AI4167">
        <v>3</v>
      </c>
      <c r="AJ4167" t="s">
        <v>3934</v>
      </c>
      <c r="AK4167" s="3">
        <v>42105</v>
      </c>
      <c r="AL4167" s="10">
        <f>YEAR(ufc_fights_2[[#This Row],[date]])</f>
        <v>2015</v>
      </c>
      <c r="AM4167" t="s">
        <v>4022</v>
      </c>
      <c r="AN4167">
        <v>140</v>
      </c>
      <c r="AO4167" t="s">
        <v>3913</v>
      </c>
      <c r="AP4167">
        <f>IF(ufc_fights_2[[#This Row],[winner]]="Red",ufc_fights_2[[#This Row],[r_fighter_id]],ufc_fights_2[[#This Row],[b_fighter_id]])</f>
        <v>1742</v>
      </c>
      <c r="AQ4167" t="str">
        <f>_xlfn.XLOOKUP(ufc_fights_2[[#This Row],[winnerID]],ufc_fighters[id],ufc_fighters[fighter_name],"xxx",0,1)</f>
        <v>Taylor Lapilus</v>
      </c>
    </row>
    <row r="4168" spans="1:43">
      <c r="A4168">
        <v>496</v>
      </c>
      <c r="B4168">
        <v>872</v>
      </c>
      <c r="C4168">
        <f>_xlfn.XLOOKUP(ufc_fights_2[[#This Row],[r_fighter_id]],ufc_fighters[id],ufc_fighters[year],"xxx",0,1)</f>
        <v>1979</v>
      </c>
      <c r="D4168">
        <f>_xlfn.XLOOKUP(ufc_fights_2[[#This Row],[b_fighter_id]],ufc_fighters[id],ufc_fighters[year],"Prázdné",0,1)</f>
        <v>1984</v>
      </c>
      <c r="E4168" s="10">
        <f>YEAR(ufc_fights_2[[#This Row],[date]])-ufc_fights_2[[#This Row],[r_year]]</f>
        <v>34</v>
      </c>
      <c r="F4168" s="10">
        <f>YEAR(ufc_fights_2[[#This Row],[date]])-ufc_fights_2[[#This Row],[b_year]]</f>
        <v>29</v>
      </c>
      <c r="G4168">
        <v>0</v>
      </c>
      <c r="H4168">
        <v>1</v>
      </c>
      <c r="I4168">
        <v>0.33329999999999999</v>
      </c>
      <c r="J4168">
        <v>0.25929999999999997</v>
      </c>
      <c r="K4168">
        <v>0.4194</v>
      </c>
      <c r="L4168">
        <v>0.32200000000000001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6.9444444444444444E-5</v>
      </c>
      <c r="T4168" s="2">
        <v>2.4305555555555555E-4</v>
      </c>
      <c r="U4168">
        <v>0.28000000000000003</v>
      </c>
      <c r="V4168">
        <v>0.17019999999999999</v>
      </c>
      <c r="W4168">
        <v>0</v>
      </c>
      <c r="X4168">
        <v>1</v>
      </c>
      <c r="Y4168">
        <v>1</v>
      </c>
      <c r="Z4168">
        <v>0.26090000000000002</v>
      </c>
      <c r="AA4168">
        <v>0.14630000000000001</v>
      </c>
      <c r="AB4168">
        <v>0.75</v>
      </c>
      <c r="AC4168">
        <v>0.61539999999999995</v>
      </c>
      <c r="AD4168">
        <v>0</v>
      </c>
      <c r="AE4168">
        <v>0</v>
      </c>
      <c r="AF4168" t="s">
        <v>3910</v>
      </c>
      <c r="AG4168" s="2">
        <v>2.1527777777777778E-3</v>
      </c>
      <c r="AH4168" t="s">
        <v>3911</v>
      </c>
      <c r="AI4168">
        <v>3</v>
      </c>
      <c r="AJ4168" t="s">
        <v>3949</v>
      </c>
      <c r="AK4168" s="3">
        <v>41349</v>
      </c>
      <c r="AL4168" s="10">
        <f>YEAR(ufc_fights_2[[#This Row],[date]])</f>
        <v>2013</v>
      </c>
      <c r="AM4168" t="s">
        <v>4022</v>
      </c>
      <c r="AN4168">
        <v>92</v>
      </c>
      <c r="AO4168" t="s">
        <v>3918</v>
      </c>
      <c r="AP4168">
        <f>IF(ufc_fights_2[[#This Row],[winner]]="Red",ufc_fights_2[[#This Row],[r_fighter_id]],ufc_fights_2[[#This Row],[b_fighter_id]])</f>
        <v>872</v>
      </c>
      <c r="AQ4168" t="str">
        <f>_xlfn.XLOOKUP(ufc_fights_2[[#This Row],[winnerID]],ufc_fighters[id],ufc_fighters[fighter_name],"xxx",0,1)</f>
        <v>Darren Elkins</v>
      </c>
    </row>
    <row r="4169" spans="1:43">
      <c r="A4169">
        <v>3367</v>
      </c>
      <c r="B4169">
        <v>2317</v>
      </c>
      <c r="C4169">
        <f>_xlfn.XLOOKUP(ufc_fights_2[[#This Row],[r_fighter_id]],ufc_fighters[id],ufc_fighters[year],"xxx",0,1)</f>
        <v>1992</v>
      </c>
      <c r="D4169">
        <f>_xlfn.XLOOKUP(ufc_fights_2[[#This Row],[b_fighter_id]],ufc_fighters[id],ufc_fighters[year],"Prázdné",0,1)</f>
        <v>1981</v>
      </c>
      <c r="E4169" s="10">
        <f>YEAR(ufc_fights_2[[#This Row],[date]])-ufc_fights_2[[#This Row],[r_year]]</f>
        <v>24</v>
      </c>
      <c r="F4169" s="10">
        <f>YEAR(ufc_fights_2[[#This Row],[date]])-ufc_fights_2[[#This Row],[b_year]]</f>
        <v>35</v>
      </c>
      <c r="G4169">
        <v>1</v>
      </c>
      <c r="H4169">
        <v>0</v>
      </c>
      <c r="I4169">
        <v>0.5</v>
      </c>
      <c r="J4169">
        <v>0.4299</v>
      </c>
      <c r="K4169">
        <v>0.52869999999999995</v>
      </c>
      <c r="L4169">
        <v>0.48180000000000001</v>
      </c>
      <c r="M4169">
        <v>0.33329999999999999</v>
      </c>
      <c r="N4169">
        <v>0</v>
      </c>
      <c r="O4169">
        <v>2</v>
      </c>
      <c r="P4169">
        <v>0</v>
      </c>
      <c r="Q4169">
        <v>0</v>
      </c>
      <c r="R4169">
        <v>0</v>
      </c>
      <c r="S4169" s="2">
        <v>1.8865740740740742E-3</v>
      </c>
      <c r="T4169" s="2">
        <v>1.9444444444444444E-3</v>
      </c>
      <c r="U4169">
        <v>0.45450000000000002</v>
      </c>
      <c r="V4169">
        <v>0.34329999999999999</v>
      </c>
      <c r="W4169">
        <v>0.5</v>
      </c>
      <c r="X4169">
        <v>0.66669999999999996</v>
      </c>
      <c r="Y4169">
        <v>0.5625</v>
      </c>
      <c r="Z4169">
        <v>0.41820000000000002</v>
      </c>
      <c r="AA4169">
        <v>0.3659</v>
      </c>
      <c r="AB4169">
        <v>0.66669999999999996</v>
      </c>
      <c r="AC4169">
        <v>0.33329999999999999</v>
      </c>
      <c r="AD4169">
        <v>0.78569999999999995</v>
      </c>
      <c r="AE4169">
        <v>0.68179999999999996</v>
      </c>
      <c r="AF4169" t="s">
        <v>3915</v>
      </c>
      <c r="AG4169" s="2">
        <v>3.472222222222222E-3</v>
      </c>
      <c r="AH4169" t="s">
        <v>3911</v>
      </c>
      <c r="AI4169">
        <v>3</v>
      </c>
      <c r="AJ4169" t="s">
        <v>3945</v>
      </c>
      <c r="AK4169" s="3">
        <v>42700</v>
      </c>
      <c r="AL4169" s="10">
        <f>YEAR(ufc_fights_2[[#This Row],[date]])</f>
        <v>2016</v>
      </c>
      <c r="AM4169" t="s">
        <v>4022</v>
      </c>
      <c r="AN4169">
        <v>14</v>
      </c>
      <c r="AO4169" t="s">
        <v>3913</v>
      </c>
      <c r="AP4169">
        <f>IF(ufc_fights_2[[#This Row],[winner]]="Red",ufc_fights_2[[#This Row],[r_fighter_id]],ufc_fights_2[[#This Row],[b_fighter_id]])</f>
        <v>3367</v>
      </c>
      <c r="AQ4169" t="str">
        <f>_xlfn.XLOOKUP(ufc_fights_2[[#This Row],[winnerID]],ufc_fighters[id],ufc_fighters[fighter_name],"xxx",0,1)</f>
        <v>Marlon Vera</v>
      </c>
    </row>
    <row r="4170" spans="1:43">
      <c r="A4170">
        <v>1238</v>
      </c>
      <c r="B4170">
        <v>2184</v>
      </c>
      <c r="C4170">
        <f>_xlfn.XLOOKUP(ufc_fights_2[[#This Row],[r_fighter_id]],ufc_fighters[id],ufc_fighters[year],"xxx",0,1)</f>
        <v>1991</v>
      </c>
      <c r="D4170">
        <f>_xlfn.XLOOKUP(ufc_fights_2[[#This Row],[b_fighter_id]],ufc_fighters[id],ufc_fighters[year],"Prázdné",0,1)</f>
        <v>1990</v>
      </c>
      <c r="E4170" s="10">
        <f>YEAR(ufc_fights_2[[#This Row],[date]])-ufc_fights_2[[#This Row],[r_year]]</f>
        <v>29</v>
      </c>
      <c r="F4170" s="10">
        <f>YEAR(ufc_fights_2[[#This Row],[date]])-ufc_fights_2[[#This Row],[b_year]]</f>
        <v>30</v>
      </c>
      <c r="G4170">
        <v>2</v>
      </c>
      <c r="H4170">
        <v>0</v>
      </c>
      <c r="I4170">
        <v>0.63829999999999998</v>
      </c>
      <c r="J4170">
        <v>0.29630000000000001</v>
      </c>
      <c r="K4170">
        <v>0.63829999999999998</v>
      </c>
      <c r="L4170">
        <v>0.29630000000000001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1.0416666666666667E-4</v>
      </c>
      <c r="T4170" s="2">
        <v>0</v>
      </c>
      <c r="U4170">
        <v>0.46510000000000001</v>
      </c>
      <c r="V4170">
        <v>0.1905</v>
      </c>
      <c r="W4170">
        <v>0.66669999999999996</v>
      </c>
      <c r="X4170">
        <v>0.8</v>
      </c>
      <c r="Y4170">
        <v>0</v>
      </c>
      <c r="Z4170">
        <v>0.62219999999999998</v>
      </c>
      <c r="AA4170">
        <v>0.29630000000000001</v>
      </c>
      <c r="AB4170">
        <v>0</v>
      </c>
      <c r="AC4170">
        <v>0</v>
      </c>
      <c r="AD4170">
        <v>1</v>
      </c>
      <c r="AE4170">
        <v>0</v>
      </c>
      <c r="AF4170" t="s">
        <v>3910</v>
      </c>
      <c r="AG4170" s="2">
        <v>3.0902777777777777E-3</v>
      </c>
      <c r="AH4170" t="s">
        <v>3911</v>
      </c>
      <c r="AI4170">
        <v>3</v>
      </c>
      <c r="AJ4170" t="s">
        <v>3924</v>
      </c>
      <c r="AK4170" s="3">
        <v>43981</v>
      </c>
      <c r="AL4170" s="10">
        <f>YEAR(ufc_fights_2[[#This Row],[date]])</f>
        <v>2020</v>
      </c>
      <c r="AM4170" t="s">
        <v>4022</v>
      </c>
      <c r="AN4170">
        <v>1</v>
      </c>
      <c r="AO4170" t="s">
        <v>3913</v>
      </c>
      <c r="AP4170">
        <f>IF(ufc_fights_2[[#This Row],[winner]]="Red",ufc_fights_2[[#This Row],[r_fighter_id]],ufc_fights_2[[#This Row],[b_fighter_id]])</f>
        <v>1238</v>
      </c>
      <c r="AQ4170" t="str">
        <f>_xlfn.XLOOKUP(ufc_fights_2[[#This Row],[winnerID]],ufc_fighters[id],ufc_fighters[fighter_name],"xxx",0,1)</f>
        <v>Chris Gutierrez</v>
      </c>
    </row>
    <row r="4171" spans="1:43">
      <c r="A4171">
        <v>2973</v>
      </c>
      <c r="B4171">
        <v>872</v>
      </c>
      <c r="C4171">
        <f>_xlfn.XLOOKUP(ufc_fights_2[[#This Row],[r_fighter_id]],ufc_fighters[id],ufc_fighters[year],"xxx",0,1)</f>
        <v>1987</v>
      </c>
      <c r="D4171">
        <f>_xlfn.XLOOKUP(ufc_fights_2[[#This Row],[b_fighter_id]],ufc_fighters[id],ufc_fighters[year],"Prázdné",0,1)</f>
        <v>1984</v>
      </c>
      <c r="E4171" s="10">
        <f>YEAR(ufc_fights_2[[#This Row],[date]])-ufc_fights_2[[#This Row],[r_year]]</f>
        <v>25</v>
      </c>
      <c r="F4171" s="10">
        <f>YEAR(ufc_fights_2[[#This Row],[date]])-ufc_fights_2[[#This Row],[b_year]]</f>
        <v>28</v>
      </c>
      <c r="G4171">
        <v>0</v>
      </c>
      <c r="H4171">
        <v>0</v>
      </c>
      <c r="I4171">
        <v>0.3125</v>
      </c>
      <c r="J4171">
        <v>0.48349999999999999</v>
      </c>
      <c r="K4171">
        <v>0.63539999999999996</v>
      </c>
      <c r="L4171">
        <v>0.64780000000000004</v>
      </c>
      <c r="M4171">
        <v>0</v>
      </c>
      <c r="N4171">
        <v>0.85709999999999997</v>
      </c>
      <c r="O4171">
        <v>1</v>
      </c>
      <c r="P4171">
        <v>6</v>
      </c>
      <c r="Q4171">
        <v>0</v>
      </c>
      <c r="R4171">
        <v>0</v>
      </c>
      <c r="S4171" s="2">
        <v>1.6203703703703703E-4</v>
      </c>
      <c r="T4171" s="2">
        <v>7.8935185185185185E-3</v>
      </c>
      <c r="U4171">
        <v>0.2</v>
      </c>
      <c r="V4171">
        <v>0.47370000000000001</v>
      </c>
      <c r="W4171">
        <v>1</v>
      </c>
      <c r="X4171">
        <v>0.75</v>
      </c>
      <c r="Y4171">
        <v>1</v>
      </c>
      <c r="Z4171">
        <v>0.2432</v>
      </c>
      <c r="AA4171">
        <v>0.29409999999999997</v>
      </c>
      <c r="AB4171">
        <v>0.5</v>
      </c>
      <c r="AC4171">
        <v>0.6875</v>
      </c>
      <c r="AD4171">
        <v>1</v>
      </c>
      <c r="AE4171">
        <v>0.56100000000000005</v>
      </c>
      <c r="AF4171" t="s">
        <v>3915</v>
      </c>
      <c r="AG4171" s="2">
        <v>3.472222222222222E-3</v>
      </c>
      <c r="AH4171" t="s">
        <v>3911</v>
      </c>
      <c r="AI4171">
        <v>3</v>
      </c>
      <c r="AJ4171" t="s">
        <v>4064</v>
      </c>
      <c r="AK4171" s="3">
        <v>41230</v>
      </c>
      <c r="AL4171" s="10">
        <f>YEAR(ufc_fights_2[[#This Row],[date]])</f>
        <v>2012</v>
      </c>
      <c r="AM4171" t="s">
        <v>4022</v>
      </c>
      <c r="AN4171">
        <v>92</v>
      </c>
      <c r="AO4171" t="s">
        <v>3918</v>
      </c>
      <c r="AP4171">
        <f>IF(ufc_fights_2[[#This Row],[winner]]="Red",ufc_fights_2[[#This Row],[r_fighter_id]],ufc_fights_2[[#This Row],[b_fighter_id]])</f>
        <v>872</v>
      </c>
      <c r="AQ4171" t="str">
        <f>_xlfn.XLOOKUP(ufc_fights_2[[#This Row],[winnerID]],ufc_fighters[id],ufc_fighters[fighter_name],"xxx",0,1)</f>
        <v>Darren Elkins</v>
      </c>
    </row>
    <row r="4172" spans="1:43">
      <c r="A4172">
        <v>406</v>
      </c>
      <c r="B4172">
        <v>95</v>
      </c>
      <c r="C4172">
        <f>_xlfn.XLOOKUP(ufc_fights_2[[#This Row],[r_fighter_id]],ufc_fighters[id],ufc_fighters[year],"xxx",0,1)</f>
        <v>1991</v>
      </c>
      <c r="D4172">
        <f>_xlfn.XLOOKUP(ufc_fights_2[[#This Row],[b_fighter_id]],ufc_fighters[id],ufc_fighters[year],"Prázdné",0,1)</f>
        <v>1988</v>
      </c>
      <c r="E4172" s="10">
        <f>YEAR(ufc_fights_2[[#This Row],[date]])-ufc_fights_2[[#This Row],[r_year]]</f>
        <v>28</v>
      </c>
      <c r="F4172" s="10">
        <f>YEAR(ufc_fights_2[[#This Row],[date]])-ufc_fights_2[[#This Row],[b_year]]</f>
        <v>31</v>
      </c>
      <c r="G4172">
        <v>1</v>
      </c>
      <c r="H4172">
        <v>0</v>
      </c>
      <c r="I4172">
        <v>0.6774</v>
      </c>
      <c r="J4172">
        <v>0.45829999999999999</v>
      </c>
      <c r="K4172">
        <v>0.7419</v>
      </c>
      <c r="L4172">
        <v>0.46939999999999998</v>
      </c>
      <c r="M4172">
        <v>0</v>
      </c>
      <c r="N4172">
        <v>0.15790000000000001</v>
      </c>
      <c r="O4172">
        <v>0</v>
      </c>
      <c r="P4172">
        <v>1</v>
      </c>
      <c r="Q4172">
        <v>0</v>
      </c>
      <c r="R4172">
        <v>0</v>
      </c>
      <c r="S4172" s="2">
        <v>2.4421296296296296E-3</v>
      </c>
      <c r="T4172" s="2">
        <v>2.9976851851851853E-3</v>
      </c>
      <c r="U4172">
        <v>0.56479999999999997</v>
      </c>
      <c r="V4172">
        <v>0.45650000000000002</v>
      </c>
      <c r="W4172">
        <v>0.95350000000000001</v>
      </c>
      <c r="X4172">
        <v>0.75</v>
      </c>
      <c r="Y4172">
        <v>0</v>
      </c>
      <c r="Z4172">
        <v>0.5</v>
      </c>
      <c r="AA4172">
        <v>0.44679999999999997</v>
      </c>
      <c r="AB4172">
        <v>0.88239999999999996</v>
      </c>
      <c r="AC4172">
        <v>0</v>
      </c>
      <c r="AD4172">
        <v>0.85</v>
      </c>
      <c r="AE4172">
        <v>1</v>
      </c>
      <c r="AF4172" t="s">
        <v>3910</v>
      </c>
      <c r="AG4172" s="2">
        <v>3.1481481481481482E-3</v>
      </c>
      <c r="AH4172" t="s">
        <v>3911</v>
      </c>
      <c r="AI4172">
        <v>3</v>
      </c>
      <c r="AJ4172" t="s">
        <v>3938</v>
      </c>
      <c r="AK4172" s="3">
        <v>43771</v>
      </c>
      <c r="AL4172" s="10">
        <f>YEAR(ufc_fights_2[[#This Row],[date]])</f>
        <v>2019</v>
      </c>
      <c r="AM4172" t="s">
        <v>4022</v>
      </c>
      <c r="AN4172">
        <v>18</v>
      </c>
      <c r="AO4172" t="s">
        <v>3913</v>
      </c>
      <c r="AP4172">
        <f>IF(ufc_fights_2[[#This Row],[winner]]="Red",ufc_fights_2[[#This Row],[r_fighter_id]],ufc_fights_2[[#This Row],[b_fighter_id]])</f>
        <v>406</v>
      </c>
      <c r="AQ4172" t="str">
        <f>_xlfn.XLOOKUP(ufc_fights_2[[#This Row],[winnerID]],ufc_fighters[id],ufc_fighters[fighter_name],"xxx",0,1)</f>
        <v>Shane Burgos</v>
      </c>
    </row>
    <row r="4173" spans="1:43">
      <c r="A4173">
        <v>872</v>
      </c>
      <c r="B4173">
        <v>2389</v>
      </c>
      <c r="C4173">
        <f>_xlfn.XLOOKUP(ufc_fights_2[[#This Row],[r_fighter_id]],ufc_fighters[id],ufc_fighters[year],"xxx",0,1)</f>
        <v>1984</v>
      </c>
      <c r="D4173">
        <f>_xlfn.XLOOKUP(ufc_fights_2[[#This Row],[b_fighter_id]],ufc_fighters[id],ufc_fighters[year],"Prázdné",0,1)</f>
        <v>1975</v>
      </c>
      <c r="E4173" s="10">
        <f>YEAR(ufc_fights_2[[#This Row],[date]])-ufc_fights_2[[#This Row],[r_year]]</f>
        <v>27</v>
      </c>
      <c r="F4173" s="10">
        <f>YEAR(ufc_fights_2[[#This Row],[date]])-ufc_fights_2[[#This Row],[b_year]]</f>
        <v>36</v>
      </c>
      <c r="G4173">
        <v>0</v>
      </c>
      <c r="H4173">
        <v>0</v>
      </c>
      <c r="I4173">
        <v>0.27079999999999999</v>
      </c>
      <c r="J4173">
        <v>0.46100000000000002</v>
      </c>
      <c r="K4173">
        <v>0.27339999999999998</v>
      </c>
      <c r="L4173">
        <v>0.48730000000000001</v>
      </c>
      <c r="M4173">
        <v>0.25</v>
      </c>
      <c r="N4173">
        <v>0.5</v>
      </c>
      <c r="O4173">
        <v>0</v>
      </c>
      <c r="P4173">
        <v>0</v>
      </c>
      <c r="Q4173">
        <v>0</v>
      </c>
      <c r="R4173">
        <v>0</v>
      </c>
      <c r="S4173" s="2">
        <v>5.7870370370370373E-5</v>
      </c>
      <c r="T4173" s="2">
        <v>1.0185185185185184E-3</v>
      </c>
      <c r="U4173">
        <v>0.25740000000000002</v>
      </c>
      <c r="V4173">
        <v>0.40160000000000001</v>
      </c>
      <c r="W4173">
        <v>0.5</v>
      </c>
      <c r="X4173">
        <v>0</v>
      </c>
      <c r="Y4173">
        <v>1</v>
      </c>
      <c r="Z4173">
        <v>0.27179999999999999</v>
      </c>
      <c r="AA4173">
        <v>0.45710000000000001</v>
      </c>
      <c r="AB4173">
        <v>0</v>
      </c>
      <c r="AC4173">
        <v>0</v>
      </c>
      <c r="AD4173">
        <v>0</v>
      </c>
      <c r="AE4173">
        <v>1</v>
      </c>
      <c r="AF4173" t="s">
        <v>3915</v>
      </c>
      <c r="AG4173" s="2">
        <v>3.472222222222222E-3</v>
      </c>
      <c r="AH4173" t="s">
        <v>3911</v>
      </c>
      <c r="AI4173">
        <v>3</v>
      </c>
      <c r="AJ4173" t="s">
        <v>4060</v>
      </c>
      <c r="AK4173" s="3">
        <v>40705</v>
      </c>
      <c r="AL4173" s="10">
        <f>YEAR(ufc_fights_2[[#This Row],[date]])</f>
        <v>2011</v>
      </c>
      <c r="AM4173" t="s">
        <v>4022</v>
      </c>
      <c r="AN4173">
        <v>80</v>
      </c>
      <c r="AO4173" t="s">
        <v>3913</v>
      </c>
      <c r="AP4173">
        <f>IF(ufc_fights_2[[#This Row],[winner]]="Red",ufc_fights_2[[#This Row],[r_fighter_id]],ufc_fights_2[[#This Row],[b_fighter_id]])</f>
        <v>872</v>
      </c>
      <c r="AQ4173" t="str">
        <f>_xlfn.XLOOKUP(ufc_fights_2[[#This Row],[winnerID]],ufc_fighters[id],ufc_fighters[fighter_name],"xxx",0,1)</f>
        <v>Darren Elkins</v>
      </c>
    </row>
    <row r="4174" spans="1:43">
      <c r="A4174">
        <v>2311</v>
      </c>
      <c r="B4174">
        <v>176</v>
      </c>
      <c r="C4174">
        <f>_xlfn.XLOOKUP(ufc_fights_2[[#This Row],[r_fighter_id]],ufc_fighters[id],ufc_fighters[year],"xxx",0,1)</f>
        <v>1982</v>
      </c>
      <c r="D4174">
        <f>_xlfn.XLOOKUP(ufc_fights_2[[#This Row],[b_fighter_id]],ufc_fighters[id],ufc_fighters[year],"Prázdné",0,1)</f>
        <v>1989</v>
      </c>
      <c r="E4174" s="10">
        <f>YEAR(ufc_fights_2[[#This Row],[date]])-ufc_fights_2[[#This Row],[r_year]]</f>
        <v>32</v>
      </c>
      <c r="F4174" s="10">
        <f>YEAR(ufc_fights_2[[#This Row],[date]])-ufc_fights_2[[#This Row],[b_year]]</f>
        <v>25</v>
      </c>
      <c r="G4174">
        <v>0</v>
      </c>
      <c r="H4174">
        <v>0</v>
      </c>
      <c r="I4174">
        <v>0.63639999999999997</v>
      </c>
      <c r="J4174">
        <v>0.41670000000000001</v>
      </c>
      <c r="K4174">
        <v>0.6875</v>
      </c>
      <c r="L4174">
        <v>0.46150000000000002</v>
      </c>
      <c r="M4174">
        <v>0.28570000000000001</v>
      </c>
      <c r="N4174">
        <v>0</v>
      </c>
      <c r="O4174">
        <v>0</v>
      </c>
      <c r="P4174">
        <v>2</v>
      </c>
      <c r="Q4174">
        <v>0</v>
      </c>
      <c r="R4174">
        <v>0</v>
      </c>
      <c r="S4174" s="2">
        <v>1.9444444444444444E-3</v>
      </c>
      <c r="T4174" s="2">
        <v>4.5138888888888887E-4</v>
      </c>
      <c r="U4174">
        <v>0.5</v>
      </c>
      <c r="V4174">
        <v>0.375</v>
      </c>
      <c r="W4174">
        <v>1</v>
      </c>
      <c r="X4174">
        <v>0</v>
      </c>
      <c r="Y4174">
        <v>1</v>
      </c>
      <c r="Z4174">
        <v>0.33329999999999999</v>
      </c>
      <c r="AA4174">
        <v>0.33329999999999999</v>
      </c>
      <c r="AB4174">
        <v>1</v>
      </c>
      <c r="AC4174">
        <v>0.5</v>
      </c>
      <c r="AD4174">
        <v>1</v>
      </c>
      <c r="AE4174">
        <v>0.5</v>
      </c>
      <c r="AF4174" t="s">
        <v>3933</v>
      </c>
      <c r="AG4174" s="2">
        <v>2.9513888888888888E-3</v>
      </c>
      <c r="AH4174" t="s">
        <v>3911</v>
      </c>
      <c r="AI4174">
        <v>3</v>
      </c>
      <c r="AJ4174" t="s">
        <v>3961</v>
      </c>
      <c r="AK4174" s="3">
        <v>41790</v>
      </c>
      <c r="AL4174" s="10">
        <f>YEAR(ufc_fights_2[[#This Row],[date]])</f>
        <v>2014</v>
      </c>
      <c r="AM4174" t="s">
        <v>4022</v>
      </c>
      <c r="AN4174">
        <v>97</v>
      </c>
      <c r="AO4174" t="s">
        <v>3918</v>
      </c>
      <c r="AP4174">
        <f>IF(ufc_fights_2[[#This Row],[winner]]="Red",ufc_fights_2[[#This Row],[r_fighter_id]],ufc_fights_2[[#This Row],[b_fighter_id]])</f>
        <v>176</v>
      </c>
      <c r="AQ4174" t="str">
        <f>_xlfn.XLOOKUP(ufc_fights_2[[#This Row],[winnerID]],ufc_fighters[id],ufc_fighters[fighter_name],"xxx",0,1)</f>
        <v>Niklas Backstrom</v>
      </c>
    </row>
    <row r="4175" spans="1:43">
      <c r="A4175">
        <v>872</v>
      </c>
      <c r="B4175">
        <v>2491</v>
      </c>
      <c r="C4175">
        <f>_xlfn.XLOOKUP(ufc_fights_2[[#This Row],[r_fighter_id]],ufc_fighters[id],ufc_fighters[year],"xxx",0,1)</f>
        <v>1984</v>
      </c>
      <c r="D4175">
        <f>_xlfn.XLOOKUP(ufc_fights_2[[#This Row],[b_fighter_id]],ufc_fighters[id],ufc_fighters[year],"Prázdné",0,1)</f>
        <v>1987</v>
      </c>
      <c r="E4175" s="10">
        <f>YEAR(ufc_fights_2[[#This Row],[date]])-ufc_fights_2[[#This Row],[r_year]]</f>
        <v>32</v>
      </c>
      <c r="F4175" s="10">
        <f>YEAR(ufc_fights_2[[#This Row],[date]])-ufc_fights_2[[#This Row],[b_year]]</f>
        <v>29</v>
      </c>
      <c r="G4175">
        <v>0</v>
      </c>
      <c r="H4175">
        <v>0</v>
      </c>
      <c r="I4175">
        <v>0.57889999999999997</v>
      </c>
      <c r="J4175">
        <v>0.52629999999999999</v>
      </c>
      <c r="K4175">
        <v>0.80469999999999997</v>
      </c>
      <c r="L4175">
        <v>0.67679999999999996</v>
      </c>
      <c r="M4175">
        <v>0.83330000000000004</v>
      </c>
      <c r="N4175">
        <v>0</v>
      </c>
      <c r="O4175">
        <v>0</v>
      </c>
      <c r="P4175">
        <v>2</v>
      </c>
      <c r="Q4175">
        <v>0</v>
      </c>
      <c r="R4175">
        <v>1</v>
      </c>
      <c r="S4175" s="2">
        <v>8.1597222222222227E-3</v>
      </c>
      <c r="T4175" s="2">
        <v>7.0601851851851847E-4</v>
      </c>
      <c r="U4175">
        <v>0.59260000000000002</v>
      </c>
      <c r="V4175">
        <v>0.5</v>
      </c>
      <c r="W4175">
        <v>0.33329999999999999</v>
      </c>
      <c r="X4175">
        <v>0</v>
      </c>
      <c r="Y4175">
        <v>0</v>
      </c>
      <c r="Z4175">
        <v>0.17649999999999999</v>
      </c>
      <c r="AA4175">
        <v>0.25</v>
      </c>
      <c r="AB4175">
        <v>0</v>
      </c>
      <c r="AC4175">
        <v>1</v>
      </c>
      <c r="AD4175">
        <v>0.75</v>
      </c>
      <c r="AE4175">
        <v>0.68420000000000003</v>
      </c>
      <c r="AF4175" t="s">
        <v>3915</v>
      </c>
      <c r="AG4175" s="2">
        <v>3.472222222222222E-3</v>
      </c>
      <c r="AH4175" t="s">
        <v>3911</v>
      </c>
      <c r="AI4175">
        <v>3</v>
      </c>
      <c r="AJ4175" t="s">
        <v>3914</v>
      </c>
      <c r="AK4175" s="3">
        <v>42574</v>
      </c>
      <c r="AL4175" s="10">
        <f>YEAR(ufc_fights_2[[#This Row],[date]])</f>
        <v>2016</v>
      </c>
      <c r="AM4175" t="s">
        <v>4022</v>
      </c>
      <c r="AN4175">
        <v>8</v>
      </c>
      <c r="AO4175" t="s">
        <v>3913</v>
      </c>
      <c r="AP4175">
        <f>IF(ufc_fights_2[[#This Row],[winner]]="Red",ufc_fights_2[[#This Row],[r_fighter_id]],ufc_fights_2[[#This Row],[b_fighter_id]])</f>
        <v>872</v>
      </c>
      <c r="AQ4175" t="str">
        <f>_xlfn.XLOOKUP(ufc_fights_2[[#This Row],[winnerID]],ufc_fighters[id],ufc_fighters[fighter_name],"xxx",0,1)</f>
        <v>Darren Elkins</v>
      </c>
    </row>
    <row r="4176" spans="1:43">
      <c r="A4176">
        <v>3592</v>
      </c>
      <c r="B4176">
        <v>872</v>
      </c>
      <c r="C4176">
        <f>_xlfn.XLOOKUP(ufc_fights_2[[#This Row],[r_fighter_id]],ufc_fighters[id],ufc_fighters[year],"xxx",0,1)</f>
        <v>1978</v>
      </c>
      <c r="D4176">
        <f>_xlfn.XLOOKUP(ufc_fights_2[[#This Row],[b_fighter_id]],ufc_fighters[id],ufc_fighters[year],"Prázdné",0,1)</f>
        <v>1984</v>
      </c>
      <c r="E4176" s="10">
        <f>YEAR(ufc_fights_2[[#This Row],[date]])-ufc_fights_2[[#This Row],[r_year]]</f>
        <v>33</v>
      </c>
      <c r="F4176" s="10">
        <f>YEAR(ufc_fights_2[[#This Row],[date]])-ufc_fights_2[[#This Row],[b_year]]</f>
        <v>27</v>
      </c>
      <c r="G4176">
        <v>0</v>
      </c>
      <c r="H4176">
        <v>0</v>
      </c>
      <c r="I4176">
        <v>0.1111</v>
      </c>
      <c r="J4176">
        <v>0.55100000000000005</v>
      </c>
      <c r="K4176">
        <v>0.1111</v>
      </c>
      <c r="L4176">
        <v>0.80279999999999996</v>
      </c>
      <c r="M4176">
        <v>0</v>
      </c>
      <c r="N4176">
        <v>0.16669999999999999</v>
      </c>
      <c r="O4176">
        <v>3</v>
      </c>
      <c r="P4176">
        <v>3</v>
      </c>
      <c r="Q4176">
        <v>0</v>
      </c>
      <c r="R4176">
        <v>0</v>
      </c>
      <c r="S4176" s="2">
        <v>5.2083333333333333E-4</v>
      </c>
      <c r="T4176" s="2">
        <v>9.1319444444444443E-3</v>
      </c>
      <c r="U4176">
        <v>0.1111</v>
      </c>
      <c r="V4176">
        <v>0.5333</v>
      </c>
      <c r="W4176">
        <v>0</v>
      </c>
      <c r="X4176">
        <v>0</v>
      </c>
      <c r="Y4176">
        <v>0</v>
      </c>
      <c r="Z4176">
        <v>0.1176</v>
      </c>
      <c r="AA4176">
        <v>0.15379999999999999</v>
      </c>
      <c r="AB4176">
        <v>0</v>
      </c>
      <c r="AC4176">
        <v>0</v>
      </c>
      <c r="AD4176">
        <v>0</v>
      </c>
      <c r="AE4176">
        <v>0.69440000000000002</v>
      </c>
      <c r="AF4176" t="s">
        <v>3915</v>
      </c>
      <c r="AG4176" s="2">
        <v>3.472222222222222E-3</v>
      </c>
      <c r="AH4176" t="s">
        <v>3911</v>
      </c>
      <c r="AI4176">
        <v>3</v>
      </c>
      <c r="AJ4176" t="s">
        <v>3928</v>
      </c>
      <c r="AK4176" s="3">
        <v>40824</v>
      </c>
      <c r="AL4176" s="10">
        <f>YEAR(ufc_fights_2[[#This Row],[date]])</f>
        <v>2011</v>
      </c>
      <c r="AM4176" t="s">
        <v>4022</v>
      </c>
      <c r="AN4176">
        <v>3</v>
      </c>
      <c r="AO4176" t="s">
        <v>3918</v>
      </c>
      <c r="AP4176">
        <f>IF(ufc_fights_2[[#This Row],[winner]]="Red",ufc_fights_2[[#This Row],[r_fighter_id]],ufc_fights_2[[#This Row],[b_fighter_id]])</f>
        <v>872</v>
      </c>
      <c r="AQ4176" t="str">
        <f>_xlfn.XLOOKUP(ufc_fights_2[[#This Row],[winnerID]],ufc_fighters[id],ufc_fighters[fighter_name],"xxx",0,1)</f>
        <v>Darren Elkins</v>
      </c>
    </row>
    <row r="4177" spans="1:43">
      <c r="A4177">
        <v>3297</v>
      </c>
      <c r="B4177">
        <v>853</v>
      </c>
      <c r="C4177">
        <f>_xlfn.XLOOKUP(ufc_fights_2[[#This Row],[r_fighter_id]],ufc_fighters[id],ufc_fighters[year],"xxx",0,1)</f>
        <v>1986</v>
      </c>
      <c r="D4177">
        <f>_xlfn.XLOOKUP(ufc_fights_2[[#This Row],[b_fighter_id]],ufc_fighters[id],ufc_fighters[year],"Prázdné",0,1)</f>
        <v>1986</v>
      </c>
      <c r="E4177" s="10">
        <f>YEAR(ufc_fights_2[[#This Row],[date]])-ufc_fights_2[[#This Row],[r_year]]</f>
        <v>28</v>
      </c>
      <c r="F4177" s="10">
        <f>YEAR(ufc_fights_2[[#This Row],[date]])-ufc_fights_2[[#This Row],[b_year]]</f>
        <v>28</v>
      </c>
      <c r="G4177">
        <v>0</v>
      </c>
      <c r="H4177">
        <v>0</v>
      </c>
      <c r="I4177">
        <v>0.35289999999999999</v>
      </c>
      <c r="J4177">
        <v>0.55679999999999996</v>
      </c>
      <c r="K4177">
        <v>0.55000000000000004</v>
      </c>
      <c r="L4177">
        <v>0.746</v>
      </c>
      <c r="M4177">
        <v>0.1111</v>
      </c>
      <c r="N4177">
        <v>0.4</v>
      </c>
      <c r="O4177">
        <v>2</v>
      </c>
      <c r="P4177">
        <v>0</v>
      </c>
      <c r="Q4177">
        <v>0</v>
      </c>
      <c r="R4177">
        <v>0</v>
      </c>
      <c r="S4177" s="2">
        <v>5.7870370370370367E-4</v>
      </c>
      <c r="T4177" s="2">
        <v>7.1759259259259259E-3</v>
      </c>
      <c r="U4177">
        <v>0.21429999999999999</v>
      </c>
      <c r="V4177">
        <v>0.4</v>
      </c>
      <c r="W4177">
        <v>1</v>
      </c>
      <c r="X4177">
        <v>1</v>
      </c>
      <c r="Y4177">
        <v>0.8</v>
      </c>
      <c r="Z4177">
        <v>0.21429999999999999</v>
      </c>
      <c r="AA4177">
        <v>0.33329999999999999</v>
      </c>
      <c r="AB4177">
        <v>0.38890000000000002</v>
      </c>
      <c r="AC4177">
        <v>0.76</v>
      </c>
      <c r="AD4177">
        <v>1</v>
      </c>
      <c r="AE4177">
        <v>0.83330000000000004</v>
      </c>
      <c r="AF4177" t="s">
        <v>3915</v>
      </c>
      <c r="AG4177" s="2">
        <v>3.472222222222222E-3</v>
      </c>
      <c r="AH4177" t="s">
        <v>3911</v>
      </c>
      <c r="AI4177">
        <v>3</v>
      </c>
      <c r="AJ4177" t="s">
        <v>3940</v>
      </c>
      <c r="AK4177" s="3">
        <v>41699</v>
      </c>
      <c r="AL4177" s="10">
        <f>YEAR(ufc_fights_2[[#This Row],[date]])</f>
        <v>2014</v>
      </c>
      <c r="AM4177" t="s">
        <v>4022</v>
      </c>
      <c r="AN4177">
        <v>28</v>
      </c>
      <c r="AO4177" t="s">
        <v>3918</v>
      </c>
      <c r="AP4177">
        <f>IF(ufc_fights_2[[#This Row],[winner]]="Red",ufc_fights_2[[#This Row],[r_fighter_id]],ufc_fights_2[[#This Row],[b_fighter_id]])</f>
        <v>853</v>
      </c>
      <c r="AQ4177" t="str">
        <f>_xlfn.XLOOKUP(ufc_fights_2[[#This Row],[winnerID]],ufc_fighters[id],ufc_fighters[fighter_name],"xxx",0,1)</f>
        <v>Mark Eddiva</v>
      </c>
    </row>
    <row r="4178" spans="1:43">
      <c r="A4178">
        <v>350</v>
      </c>
      <c r="B4178">
        <v>872</v>
      </c>
      <c r="C4178">
        <f>_xlfn.XLOOKUP(ufc_fights_2[[#This Row],[r_fighter_id]],ufc_fighters[id],ufc_fighters[year],"xxx",0,1)</f>
        <v>1987</v>
      </c>
      <c r="D4178">
        <f>_xlfn.XLOOKUP(ufc_fights_2[[#This Row],[b_fighter_id]],ufc_fighters[id],ufc_fighters[year],"Prázdné",0,1)</f>
        <v>1984</v>
      </c>
      <c r="E4178" s="10">
        <f>YEAR(ufc_fights_2[[#This Row],[date]])-ufc_fights_2[[#This Row],[r_year]]</f>
        <v>25</v>
      </c>
      <c r="F4178" s="10">
        <f>YEAR(ufc_fights_2[[#This Row],[date]])-ufc_fights_2[[#This Row],[b_year]]</f>
        <v>28</v>
      </c>
      <c r="G4178">
        <v>0</v>
      </c>
      <c r="H4178">
        <v>0</v>
      </c>
      <c r="I4178">
        <v>0.4894</v>
      </c>
      <c r="J4178">
        <v>0.40910000000000002</v>
      </c>
      <c r="K4178">
        <v>0.58230000000000004</v>
      </c>
      <c r="L4178">
        <v>0.61499999999999999</v>
      </c>
      <c r="M4178">
        <v>0</v>
      </c>
      <c r="N4178">
        <v>0.16669999999999999</v>
      </c>
      <c r="O4178">
        <v>0</v>
      </c>
      <c r="P4178">
        <v>1</v>
      </c>
      <c r="Q4178">
        <v>0</v>
      </c>
      <c r="R4178">
        <v>0</v>
      </c>
      <c r="S4178" s="2">
        <v>2.8935185185185184E-3</v>
      </c>
      <c r="T4178" s="2">
        <v>4.5370370370370373E-3</v>
      </c>
      <c r="U4178">
        <v>0.45450000000000002</v>
      </c>
      <c r="V4178">
        <v>0.35060000000000002</v>
      </c>
      <c r="W4178">
        <v>1</v>
      </c>
      <c r="X4178">
        <v>1</v>
      </c>
      <c r="Y4178">
        <v>0</v>
      </c>
      <c r="Z4178">
        <v>0.39129999999999998</v>
      </c>
      <c r="AA4178">
        <v>0.24560000000000001</v>
      </c>
      <c r="AB4178">
        <v>1</v>
      </c>
      <c r="AC4178">
        <v>0</v>
      </c>
      <c r="AD4178">
        <v>0.56520000000000004</v>
      </c>
      <c r="AE4178">
        <v>0.73329999999999995</v>
      </c>
      <c r="AF4178" t="s">
        <v>3915</v>
      </c>
      <c r="AG4178" s="2">
        <v>3.472222222222222E-3</v>
      </c>
      <c r="AH4178" t="s">
        <v>3911</v>
      </c>
      <c r="AI4178">
        <v>3</v>
      </c>
      <c r="AJ4178" t="s">
        <v>3914</v>
      </c>
      <c r="AK4178" s="3">
        <v>41055</v>
      </c>
      <c r="AL4178" s="10">
        <f>YEAR(ufc_fights_2[[#This Row],[date]])</f>
        <v>2012</v>
      </c>
      <c r="AM4178" t="s">
        <v>4022</v>
      </c>
      <c r="AN4178">
        <v>1</v>
      </c>
      <c r="AO4178" t="s">
        <v>3918</v>
      </c>
      <c r="AP4178">
        <f>IF(ufc_fights_2[[#This Row],[winner]]="Red",ufc_fights_2[[#This Row],[r_fighter_id]],ufc_fights_2[[#This Row],[b_fighter_id]])</f>
        <v>872</v>
      </c>
      <c r="AQ4178" t="str">
        <f>_xlfn.XLOOKUP(ufc_fights_2[[#This Row],[winnerID]],ufc_fighters[id],ufc_fighters[fighter_name],"xxx",0,1)</f>
        <v>Darren Elkins</v>
      </c>
    </row>
    <row r="4179" spans="1:43">
      <c r="A4179">
        <v>239</v>
      </c>
      <c r="B4179">
        <v>872</v>
      </c>
      <c r="C4179">
        <f>_xlfn.XLOOKUP(ufc_fights_2[[#This Row],[r_fighter_id]],ufc_fighters[id],ufc_fighters[year],"xxx",0,1)</f>
        <v>1991</v>
      </c>
      <c r="D4179">
        <f>_xlfn.XLOOKUP(ufc_fights_2[[#This Row],[b_fighter_id]],ufc_fighters[id],ufc_fighters[year],"Prázdné",0,1)</f>
        <v>1984</v>
      </c>
      <c r="E4179" s="10">
        <f>YEAR(ufc_fights_2[[#This Row],[date]])-ufc_fights_2[[#This Row],[r_year]]</f>
        <v>26</v>
      </c>
      <c r="F4179" s="10">
        <f>YEAR(ufc_fights_2[[#This Row],[date]])-ufc_fights_2[[#This Row],[b_year]]</f>
        <v>33</v>
      </c>
      <c r="G4179">
        <v>0</v>
      </c>
      <c r="H4179">
        <v>1</v>
      </c>
      <c r="I4179">
        <v>0.61219999999999997</v>
      </c>
      <c r="J4179">
        <v>0.47460000000000002</v>
      </c>
      <c r="K4179">
        <v>0.74490000000000001</v>
      </c>
      <c r="L4179">
        <v>0.66059999999999997</v>
      </c>
      <c r="M4179">
        <v>0.4</v>
      </c>
      <c r="N4179">
        <v>0</v>
      </c>
      <c r="O4179">
        <v>0</v>
      </c>
      <c r="P4179">
        <v>1</v>
      </c>
      <c r="Q4179">
        <v>0</v>
      </c>
      <c r="R4179">
        <v>1</v>
      </c>
      <c r="S4179" s="2">
        <v>6.2962962962962964E-3</v>
      </c>
      <c r="T4179" s="2">
        <v>9.4907407407407408E-4</v>
      </c>
      <c r="U4179">
        <v>0.60440000000000005</v>
      </c>
      <c r="V4179">
        <v>0.31109999999999999</v>
      </c>
      <c r="W4179">
        <v>0.8</v>
      </c>
      <c r="X4179">
        <v>0.5</v>
      </c>
      <c r="Y4179">
        <v>1</v>
      </c>
      <c r="Z4179">
        <v>0.35420000000000001</v>
      </c>
      <c r="AA4179">
        <v>0.16669999999999999</v>
      </c>
      <c r="AB4179">
        <v>0.875</v>
      </c>
      <c r="AC4179">
        <v>0.90910000000000002</v>
      </c>
      <c r="AD4179">
        <v>0.85709999999999997</v>
      </c>
      <c r="AE4179">
        <v>1</v>
      </c>
      <c r="AF4179" t="s">
        <v>3910</v>
      </c>
      <c r="AG4179" s="2">
        <v>2.3032407407407407E-3</v>
      </c>
      <c r="AH4179" t="s">
        <v>3911</v>
      </c>
      <c r="AI4179">
        <v>3</v>
      </c>
      <c r="AJ4179" t="s">
        <v>3912</v>
      </c>
      <c r="AK4179" s="3">
        <v>42798</v>
      </c>
      <c r="AL4179" s="10">
        <f>YEAR(ufc_fights_2[[#This Row],[date]])</f>
        <v>2017</v>
      </c>
      <c r="AM4179" t="s">
        <v>4022</v>
      </c>
      <c r="AN4179">
        <v>1</v>
      </c>
      <c r="AO4179" t="s">
        <v>3918</v>
      </c>
      <c r="AP4179">
        <f>IF(ufc_fights_2[[#This Row],[winner]]="Red",ufc_fights_2[[#This Row],[r_fighter_id]],ufc_fights_2[[#This Row],[b_fighter_id]])</f>
        <v>872</v>
      </c>
      <c r="AQ4179" t="str">
        <f>_xlfn.XLOOKUP(ufc_fights_2[[#This Row],[winnerID]],ufc_fighters[id],ufc_fighters[fighter_name],"xxx",0,1)</f>
        <v>Darren Elkins</v>
      </c>
    </row>
    <row r="4180" spans="1:43">
      <c r="A4180">
        <v>2972</v>
      </c>
      <c r="B4180">
        <v>2095</v>
      </c>
      <c r="C4180">
        <f>_xlfn.XLOOKUP(ufc_fights_2[[#This Row],[r_fighter_id]],ufc_fighters[id],ufc_fighters[year],"xxx",0,1)</f>
        <v>1986</v>
      </c>
      <c r="D4180">
        <f>_xlfn.XLOOKUP(ufc_fights_2[[#This Row],[b_fighter_id]],ufc_fighters[id],ufc_fighters[year],"Prázdné",0,1)</f>
        <v>1981</v>
      </c>
      <c r="E4180" s="10">
        <f>YEAR(ufc_fights_2[[#This Row],[date]])-ufc_fights_2[[#This Row],[r_year]]</f>
        <v>29</v>
      </c>
      <c r="F4180" s="10">
        <f>YEAR(ufc_fights_2[[#This Row],[date]])-ufc_fights_2[[#This Row],[b_year]]</f>
        <v>34</v>
      </c>
      <c r="G4180">
        <v>0</v>
      </c>
      <c r="H4180">
        <v>0</v>
      </c>
      <c r="I4180">
        <v>0.29270000000000002</v>
      </c>
      <c r="J4180">
        <v>0.48649999999999999</v>
      </c>
      <c r="K4180">
        <v>0.5</v>
      </c>
      <c r="L4180">
        <v>0.65</v>
      </c>
      <c r="M4180">
        <v>1</v>
      </c>
      <c r="N4180">
        <v>0.1111</v>
      </c>
      <c r="O4180">
        <v>4</v>
      </c>
      <c r="P4180">
        <v>1</v>
      </c>
      <c r="Q4180">
        <v>0</v>
      </c>
      <c r="R4180">
        <v>0</v>
      </c>
      <c r="S4180" s="2">
        <v>5.8564814814814816E-3</v>
      </c>
      <c r="T4180" s="2">
        <v>1.0416666666666667E-3</v>
      </c>
      <c r="U4180">
        <v>0.28570000000000001</v>
      </c>
      <c r="V4180">
        <v>0.4</v>
      </c>
      <c r="W4180">
        <v>0.2</v>
      </c>
      <c r="X4180">
        <v>1</v>
      </c>
      <c r="Y4180">
        <v>0.55559999999999998</v>
      </c>
      <c r="Z4180">
        <v>0.1111</v>
      </c>
      <c r="AA4180">
        <v>0.45710000000000001</v>
      </c>
      <c r="AB4180">
        <v>0.42859999999999998</v>
      </c>
      <c r="AC4180">
        <v>1</v>
      </c>
      <c r="AD4180">
        <v>0.85709999999999997</v>
      </c>
      <c r="AE4180">
        <v>0</v>
      </c>
      <c r="AF4180" t="s">
        <v>3915</v>
      </c>
      <c r="AG4180" s="2">
        <v>3.472222222222222E-3</v>
      </c>
      <c r="AH4180" t="s">
        <v>3911</v>
      </c>
      <c r="AI4180">
        <v>3</v>
      </c>
      <c r="AJ4180" t="s">
        <v>3924</v>
      </c>
      <c r="AK4180" s="3">
        <v>42200</v>
      </c>
      <c r="AL4180" s="10">
        <f>YEAR(ufc_fights_2[[#This Row],[date]])</f>
        <v>2015</v>
      </c>
      <c r="AM4180" t="s">
        <v>4022</v>
      </c>
      <c r="AN4180">
        <v>116</v>
      </c>
      <c r="AO4180" t="s">
        <v>3913</v>
      </c>
      <c r="AP4180">
        <f>IF(ufc_fights_2[[#This Row],[winner]]="Red",ufc_fights_2[[#This Row],[r_fighter_id]],ufc_fights_2[[#This Row],[b_fighter_id]])</f>
        <v>2972</v>
      </c>
      <c r="AQ4180" t="str">
        <f>_xlfn.XLOOKUP(ufc_fights_2[[#This Row],[winnerID]],ufc_fighters[id],ufc_fighters[fighter_name],"xxx",0,1)</f>
        <v>Sam Sicilia</v>
      </c>
    </row>
    <row r="4181" spans="1:43">
      <c r="A4181">
        <v>3264</v>
      </c>
      <c r="B4181">
        <v>1482</v>
      </c>
      <c r="C4181">
        <f>_xlfn.XLOOKUP(ufc_fights_2[[#This Row],[r_fighter_id]],ufc_fighters[id],ufc_fighters[year],"xxx",0,1)</f>
        <v>1997</v>
      </c>
      <c r="D4181">
        <f>_xlfn.XLOOKUP(ufc_fights_2[[#This Row],[b_fighter_id]],ufc_fighters[id],ufc_fighters[year],"Prázdné",0,1)</f>
        <v>1988</v>
      </c>
      <c r="E4181" s="10">
        <f>YEAR(ufc_fights_2[[#This Row],[date]])-ufc_fights_2[[#This Row],[r_year]]</f>
        <v>23</v>
      </c>
      <c r="F4181" s="10">
        <f>YEAR(ufc_fights_2[[#This Row],[date]])-ufc_fights_2[[#This Row],[b_year]]</f>
        <v>32</v>
      </c>
      <c r="G4181">
        <v>1</v>
      </c>
      <c r="H4181">
        <v>0</v>
      </c>
      <c r="I4181">
        <v>0.49209999999999998</v>
      </c>
      <c r="J4181">
        <v>0.30769999999999997</v>
      </c>
      <c r="K4181">
        <v>0.4844</v>
      </c>
      <c r="L4181">
        <v>0.3019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3.4722222222222222E-5</v>
      </c>
      <c r="T4181" s="2">
        <v>1.5046296296296297E-4</v>
      </c>
      <c r="U4181">
        <v>0.35289999999999999</v>
      </c>
      <c r="V4181">
        <v>0.25</v>
      </c>
      <c r="W4181">
        <v>0.64290000000000003</v>
      </c>
      <c r="X4181">
        <v>1</v>
      </c>
      <c r="Y4181">
        <v>0.5</v>
      </c>
      <c r="Z4181">
        <v>0.5</v>
      </c>
      <c r="AA4181">
        <v>0.3</v>
      </c>
      <c r="AB4181">
        <v>0</v>
      </c>
      <c r="AC4181">
        <v>0.5</v>
      </c>
      <c r="AD4181">
        <v>1</v>
      </c>
      <c r="AE4181">
        <v>0</v>
      </c>
      <c r="AF4181" t="s">
        <v>3910</v>
      </c>
      <c r="AG4181" s="2">
        <v>1.8287037037037037E-3</v>
      </c>
      <c r="AH4181" t="s">
        <v>3911</v>
      </c>
      <c r="AI4181">
        <v>3</v>
      </c>
      <c r="AJ4181" t="s">
        <v>3916</v>
      </c>
      <c r="AK4181" s="3">
        <v>44170</v>
      </c>
      <c r="AL4181" s="10">
        <f>YEAR(ufc_fights_2[[#This Row],[date]])</f>
        <v>2020</v>
      </c>
      <c r="AM4181" t="s">
        <v>4022</v>
      </c>
      <c r="AN4181">
        <v>1</v>
      </c>
      <c r="AO4181" t="s">
        <v>3913</v>
      </c>
      <c r="AP4181">
        <f>IF(ufc_fights_2[[#This Row],[winner]]="Red",ufc_fights_2[[#This Row],[r_fighter_id]],ufc_fights_2[[#This Row],[b_fighter_id]])</f>
        <v>3264</v>
      </c>
      <c r="AQ4181" t="str">
        <f>_xlfn.XLOOKUP(ufc_fights_2[[#This Row],[winnerID]],ufc_fighters[id],ufc_fighters[fighter_name],"xxx",0,1)</f>
        <v>Ilia Topuria</v>
      </c>
    </row>
    <row r="4182" spans="1:43">
      <c r="A4182">
        <v>872</v>
      </c>
      <c r="B4182">
        <v>3019</v>
      </c>
      <c r="C4182">
        <f>_xlfn.XLOOKUP(ufc_fights_2[[#This Row],[r_fighter_id]],ufc_fighters[id],ufc_fighters[year],"xxx",0,1)</f>
        <v>1984</v>
      </c>
      <c r="D4182">
        <f>_xlfn.XLOOKUP(ufc_fights_2[[#This Row],[b_fighter_id]],ufc_fighters[id],ufc_fighters[year],"Prázdné",0,1)</f>
        <v>1985</v>
      </c>
      <c r="E4182" s="10">
        <f>YEAR(ufc_fights_2[[#This Row],[date]])-ufc_fights_2[[#This Row],[r_year]]</f>
        <v>32</v>
      </c>
      <c r="F4182" s="10">
        <f>YEAR(ufc_fights_2[[#This Row],[date]])-ufc_fights_2[[#This Row],[b_year]]</f>
        <v>31</v>
      </c>
      <c r="G4182">
        <v>0</v>
      </c>
      <c r="H4182">
        <v>0</v>
      </c>
      <c r="I4182">
        <v>0.67969999999999997</v>
      </c>
      <c r="J4182">
        <v>0.375</v>
      </c>
      <c r="K4182">
        <v>0.75690000000000002</v>
      </c>
      <c r="L4182">
        <v>0.38550000000000001</v>
      </c>
      <c r="M4182">
        <v>0.63639999999999997</v>
      </c>
      <c r="N4182">
        <v>0</v>
      </c>
      <c r="O4182">
        <v>0</v>
      </c>
      <c r="P4182">
        <v>2</v>
      </c>
      <c r="Q4182">
        <v>0</v>
      </c>
      <c r="R4182">
        <v>0</v>
      </c>
      <c r="S4182" s="2">
        <v>6.0416666666666665E-3</v>
      </c>
      <c r="T4182" s="2">
        <v>7.291666666666667E-4</v>
      </c>
      <c r="U4182">
        <v>0.61860000000000004</v>
      </c>
      <c r="V4182">
        <v>0.3538</v>
      </c>
      <c r="W4182">
        <v>0.89659999999999995</v>
      </c>
      <c r="X4182">
        <v>0.83330000000000004</v>
      </c>
      <c r="Y4182">
        <v>0</v>
      </c>
      <c r="Z4182">
        <v>0.36919999999999997</v>
      </c>
      <c r="AA4182">
        <v>0.3226</v>
      </c>
      <c r="AB4182">
        <v>0.88890000000000002</v>
      </c>
      <c r="AC4182">
        <v>0.625</v>
      </c>
      <c r="AD4182">
        <v>0.92310000000000003</v>
      </c>
      <c r="AE4182">
        <v>1</v>
      </c>
      <c r="AF4182" t="s">
        <v>3915</v>
      </c>
      <c r="AG4182" s="2">
        <v>3.472222222222222E-3</v>
      </c>
      <c r="AH4182" t="s">
        <v>3911</v>
      </c>
      <c r="AI4182">
        <v>3</v>
      </c>
      <c r="AJ4182" t="s">
        <v>3949</v>
      </c>
      <c r="AK4182" s="3">
        <v>42434</v>
      </c>
      <c r="AL4182" s="10">
        <f>YEAR(ufc_fights_2[[#This Row],[date]])</f>
        <v>2016</v>
      </c>
      <c r="AM4182" t="s">
        <v>4022</v>
      </c>
      <c r="AN4182">
        <v>1</v>
      </c>
      <c r="AO4182" t="s">
        <v>3913</v>
      </c>
      <c r="AP4182">
        <f>IF(ufc_fights_2[[#This Row],[winner]]="Red",ufc_fights_2[[#This Row],[r_fighter_id]],ufc_fights_2[[#This Row],[b_fighter_id]])</f>
        <v>872</v>
      </c>
      <c r="AQ4182" t="str">
        <f>_xlfn.XLOOKUP(ufc_fights_2[[#This Row],[winnerID]],ufc_fighters[id],ufc_fighters[fighter_name],"xxx",0,1)</f>
        <v>Darren Elkins</v>
      </c>
    </row>
    <row r="4183" spans="1:43">
      <c r="A4183">
        <v>3572</v>
      </c>
      <c r="B4183">
        <v>3264</v>
      </c>
      <c r="C4183">
        <f>_xlfn.XLOOKUP(ufc_fights_2[[#This Row],[r_fighter_id]],ufc_fighters[id],ufc_fighters[year],"xxx",0,1)</f>
        <v>1996</v>
      </c>
      <c r="D4183">
        <f>_xlfn.XLOOKUP(ufc_fights_2[[#This Row],[b_fighter_id]],ufc_fighters[id],ufc_fighters[year],"Prázdné",0,1)</f>
        <v>1997</v>
      </c>
      <c r="E4183" s="10">
        <f>YEAR(ufc_fights_2[[#This Row],[date]])-ufc_fights_2[[#This Row],[r_year]]</f>
        <v>24</v>
      </c>
      <c r="F4183" s="10">
        <f>YEAR(ufc_fights_2[[#This Row],[date]])-ufc_fights_2[[#This Row],[b_year]]</f>
        <v>23</v>
      </c>
      <c r="G4183">
        <v>0</v>
      </c>
      <c r="H4183">
        <v>0</v>
      </c>
      <c r="I4183">
        <v>0.32079999999999997</v>
      </c>
      <c r="J4183">
        <v>0.39389999999999997</v>
      </c>
      <c r="K4183">
        <v>0.47060000000000002</v>
      </c>
      <c r="L4183">
        <v>0.4839</v>
      </c>
      <c r="M4183">
        <v>0</v>
      </c>
      <c r="N4183">
        <v>0.55559999999999998</v>
      </c>
      <c r="O4183">
        <v>1</v>
      </c>
      <c r="P4183">
        <v>5</v>
      </c>
      <c r="Q4183">
        <v>3</v>
      </c>
      <c r="R4183">
        <v>0</v>
      </c>
      <c r="S4183" s="2">
        <v>1.9791666666666668E-3</v>
      </c>
      <c r="T4183" s="2">
        <v>5.5787037037037038E-3</v>
      </c>
      <c r="U4183">
        <v>0.2326</v>
      </c>
      <c r="V4183">
        <v>0.30430000000000001</v>
      </c>
      <c r="W4183">
        <v>0.57140000000000002</v>
      </c>
      <c r="X4183">
        <v>1</v>
      </c>
      <c r="Y4183">
        <v>0</v>
      </c>
      <c r="Z4183">
        <v>0.3</v>
      </c>
      <c r="AA4183">
        <v>0.4</v>
      </c>
      <c r="AB4183">
        <v>1</v>
      </c>
      <c r="AC4183">
        <v>0.5</v>
      </c>
      <c r="AD4183">
        <v>0</v>
      </c>
      <c r="AE4183">
        <v>0</v>
      </c>
      <c r="AF4183" t="s">
        <v>3915</v>
      </c>
      <c r="AG4183" s="2">
        <v>3.472222222222222E-3</v>
      </c>
      <c r="AH4183" t="s">
        <v>3911</v>
      </c>
      <c r="AI4183">
        <v>3</v>
      </c>
      <c r="AJ4183" t="s">
        <v>3955</v>
      </c>
      <c r="AK4183" s="3">
        <v>44114</v>
      </c>
      <c r="AL4183" s="10">
        <f>YEAR(ufc_fights_2[[#This Row],[date]])</f>
        <v>2020</v>
      </c>
      <c r="AM4183" t="s">
        <v>4022</v>
      </c>
      <c r="AN4183">
        <v>5</v>
      </c>
      <c r="AO4183" t="s">
        <v>3918</v>
      </c>
      <c r="AP4183">
        <f>IF(ufc_fights_2[[#This Row],[winner]]="Red",ufc_fights_2[[#This Row],[r_fighter_id]],ufc_fights_2[[#This Row],[b_fighter_id]])</f>
        <v>3264</v>
      </c>
      <c r="AQ4183" t="str">
        <f>_xlfn.XLOOKUP(ufc_fights_2[[#This Row],[winnerID]],ufc_fighters[id],ufc_fighters[fighter_name],"xxx",0,1)</f>
        <v>Ilia Topuria</v>
      </c>
    </row>
    <row r="4184" spans="1:43">
      <c r="A4184">
        <v>872</v>
      </c>
      <c r="B4184">
        <v>1065</v>
      </c>
      <c r="C4184">
        <f>_xlfn.XLOOKUP(ufc_fights_2[[#This Row],[r_fighter_id]],ufc_fighters[id],ufc_fighters[year],"xxx",0,1)</f>
        <v>1984</v>
      </c>
      <c r="D4184">
        <f>_xlfn.XLOOKUP(ufc_fights_2[[#This Row],[b_fighter_id]],ufc_fighters[id],ufc_fighters[year],"Prázdné",0,1)</f>
        <v>1989</v>
      </c>
      <c r="E4184" s="10">
        <f>YEAR(ufc_fights_2[[#This Row],[date]])-ufc_fights_2[[#This Row],[r_year]]</f>
        <v>36</v>
      </c>
      <c r="F4184" s="10">
        <f>YEAR(ufc_fights_2[[#This Row],[date]])-ufc_fights_2[[#This Row],[b_year]]</f>
        <v>31</v>
      </c>
      <c r="G4184">
        <v>0</v>
      </c>
      <c r="H4184">
        <v>0</v>
      </c>
      <c r="I4184">
        <v>0.44440000000000002</v>
      </c>
      <c r="J4184">
        <v>0.46150000000000002</v>
      </c>
      <c r="K4184">
        <v>0.71430000000000005</v>
      </c>
      <c r="L4184">
        <v>0.5333</v>
      </c>
      <c r="M4184">
        <v>0.33329999999999999</v>
      </c>
      <c r="N4184">
        <v>0</v>
      </c>
      <c r="O4184">
        <v>1</v>
      </c>
      <c r="P4184">
        <v>0</v>
      </c>
      <c r="Q4184">
        <v>0</v>
      </c>
      <c r="R4184">
        <v>0</v>
      </c>
      <c r="S4184" s="2">
        <v>5.2546296296296299E-3</v>
      </c>
      <c r="T4184" s="2">
        <v>1.1574074074074075E-4</v>
      </c>
      <c r="U4184">
        <v>0.36209999999999998</v>
      </c>
      <c r="V4184">
        <v>0.40579999999999999</v>
      </c>
      <c r="W4184">
        <v>0.76919999999999999</v>
      </c>
      <c r="X4184">
        <v>1</v>
      </c>
      <c r="Y4184">
        <v>0</v>
      </c>
      <c r="Z4184">
        <v>0.32729999999999998</v>
      </c>
      <c r="AA4184">
        <v>0.43480000000000002</v>
      </c>
      <c r="AB4184">
        <v>0.8</v>
      </c>
      <c r="AC4184">
        <v>0.75</v>
      </c>
      <c r="AD4184">
        <v>1</v>
      </c>
      <c r="AE4184">
        <v>0.6</v>
      </c>
      <c r="AF4184" t="s">
        <v>3933</v>
      </c>
      <c r="AG4184" s="2">
        <v>1.6435185185185185E-3</v>
      </c>
      <c r="AH4184" t="s">
        <v>3911</v>
      </c>
      <c r="AI4184">
        <v>3</v>
      </c>
      <c r="AJ4184" t="s">
        <v>3912</v>
      </c>
      <c r="AK4184" s="3">
        <v>44142</v>
      </c>
      <c r="AL4184" s="10">
        <f>YEAR(ufc_fights_2[[#This Row],[date]])</f>
        <v>2020</v>
      </c>
      <c r="AM4184" t="s">
        <v>4022</v>
      </c>
      <c r="AN4184">
        <v>1</v>
      </c>
      <c r="AO4184" t="s">
        <v>3913</v>
      </c>
      <c r="AP4184">
        <f>IF(ufc_fights_2[[#This Row],[winner]]="Red",ufc_fights_2[[#This Row],[r_fighter_id]],ufc_fights_2[[#This Row],[b_fighter_id]])</f>
        <v>872</v>
      </c>
      <c r="AQ4184" t="str">
        <f>_xlfn.XLOOKUP(ufc_fights_2[[#This Row],[winnerID]],ufc_fighters[id],ufc_fighters[fighter_name],"xxx",0,1)</f>
        <v>Darren Elkins</v>
      </c>
    </row>
    <row r="4185" spans="1:43">
      <c r="A4185">
        <v>239</v>
      </c>
      <c r="B4185">
        <v>1482</v>
      </c>
      <c r="C4185">
        <f>_xlfn.XLOOKUP(ufc_fights_2[[#This Row],[r_fighter_id]],ufc_fighters[id],ufc_fighters[year],"xxx",0,1)</f>
        <v>1991</v>
      </c>
      <c r="D4185">
        <f>_xlfn.XLOOKUP(ufc_fights_2[[#This Row],[b_fighter_id]],ufc_fighters[id],ufc_fighters[year],"Prázdné",0,1)</f>
        <v>1988</v>
      </c>
      <c r="E4185" s="10">
        <f>YEAR(ufc_fights_2[[#This Row],[date]])-ufc_fights_2[[#This Row],[r_year]]</f>
        <v>29</v>
      </c>
      <c r="F4185" s="10">
        <f>YEAR(ufc_fights_2[[#This Row],[date]])-ufc_fights_2[[#This Row],[b_year]]</f>
        <v>32</v>
      </c>
      <c r="G4185">
        <v>0</v>
      </c>
      <c r="H4185">
        <v>0</v>
      </c>
      <c r="I4185">
        <v>0.61899999999999999</v>
      </c>
      <c r="J4185">
        <v>0.46150000000000002</v>
      </c>
      <c r="K4185">
        <v>0.74509999999999998</v>
      </c>
      <c r="L4185">
        <v>0.58819999999999995</v>
      </c>
      <c r="M4185">
        <v>0.77780000000000005</v>
      </c>
      <c r="N4185">
        <v>0</v>
      </c>
      <c r="O4185">
        <v>0</v>
      </c>
      <c r="P4185">
        <v>7</v>
      </c>
      <c r="Q4185">
        <v>0</v>
      </c>
      <c r="R4185">
        <v>1</v>
      </c>
      <c r="S4185" s="2">
        <v>6.5277777777777782E-3</v>
      </c>
      <c r="T4185" s="2">
        <v>6.4814814814814813E-4</v>
      </c>
      <c r="U4185">
        <v>0.5625</v>
      </c>
      <c r="V4185">
        <v>0.43480000000000002</v>
      </c>
      <c r="W4185">
        <v>0.5</v>
      </c>
      <c r="X4185">
        <v>1</v>
      </c>
      <c r="Y4185">
        <v>0</v>
      </c>
      <c r="Z4185">
        <v>0.4</v>
      </c>
      <c r="AA4185">
        <v>0.16669999999999999</v>
      </c>
      <c r="AB4185">
        <v>0</v>
      </c>
      <c r="AC4185">
        <v>1</v>
      </c>
      <c r="AD4185">
        <v>0.9</v>
      </c>
      <c r="AE4185">
        <v>0.63639999999999997</v>
      </c>
      <c r="AF4185" t="s">
        <v>3933</v>
      </c>
      <c r="AG4185" s="2">
        <v>9.3749999999999997E-4</v>
      </c>
      <c r="AH4185" t="s">
        <v>3911</v>
      </c>
      <c r="AI4185">
        <v>3</v>
      </c>
      <c r="AJ4185" t="s">
        <v>3928</v>
      </c>
      <c r="AK4185" s="3">
        <v>44093</v>
      </c>
      <c r="AL4185" s="10">
        <f>YEAR(ufc_fights_2[[#This Row],[date]])</f>
        <v>2020</v>
      </c>
      <c r="AM4185" t="s">
        <v>4022</v>
      </c>
      <c r="AN4185">
        <v>1</v>
      </c>
      <c r="AO4185" t="s">
        <v>3918</v>
      </c>
      <c r="AP4185">
        <f>IF(ufc_fights_2[[#This Row],[winner]]="Red",ufc_fights_2[[#This Row],[r_fighter_id]],ufc_fights_2[[#This Row],[b_fighter_id]])</f>
        <v>1482</v>
      </c>
      <c r="AQ4185" t="str">
        <f>_xlfn.XLOOKUP(ufc_fights_2[[#This Row],[winnerID]],ufc_fighters[id],ufc_fighters[fighter_name],"xxx",0,1)</f>
        <v>Damon Jackson</v>
      </c>
    </row>
    <row r="4186" spans="1:43">
      <c r="A4186">
        <v>872</v>
      </c>
      <c r="B4186">
        <v>1989</v>
      </c>
      <c r="C4186">
        <f>_xlfn.XLOOKUP(ufc_fights_2[[#This Row],[r_fighter_id]],ufc_fighters[id],ufc_fighters[year],"xxx",0,1)</f>
        <v>1984</v>
      </c>
      <c r="D4186">
        <f>_xlfn.XLOOKUP(ufc_fights_2[[#This Row],[b_fighter_id]],ufc_fighters[id],ufc_fighters[year],"Prázdné",0,1)</f>
        <v>1988</v>
      </c>
      <c r="E4186" s="10">
        <f>YEAR(ufc_fights_2[[#This Row],[date]])-ufc_fights_2[[#This Row],[r_year]]</f>
        <v>30</v>
      </c>
      <c r="F4186" s="10">
        <f>YEAR(ufc_fights_2[[#This Row],[date]])-ufc_fights_2[[#This Row],[b_year]]</f>
        <v>26</v>
      </c>
      <c r="G4186">
        <v>0</v>
      </c>
      <c r="H4186">
        <v>0</v>
      </c>
      <c r="I4186">
        <v>0.30520000000000003</v>
      </c>
      <c r="J4186">
        <v>0.31709999999999999</v>
      </c>
      <c r="K4186">
        <v>0.52990000000000004</v>
      </c>
      <c r="L4186">
        <v>0.42270000000000002</v>
      </c>
      <c r="M4186">
        <v>7.1400000000000005E-2</v>
      </c>
      <c r="N4186">
        <v>0</v>
      </c>
      <c r="O4186">
        <v>0</v>
      </c>
      <c r="P4186">
        <v>1</v>
      </c>
      <c r="Q4186">
        <v>0</v>
      </c>
      <c r="R4186">
        <v>0</v>
      </c>
      <c r="S4186" s="2">
        <v>5.5902777777777773E-3</v>
      </c>
      <c r="T4186" s="2">
        <v>3.0092592592592595E-4</v>
      </c>
      <c r="U4186">
        <v>0.22120000000000001</v>
      </c>
      <c r="V4186">
        <v>0.2286</v>
      </c>
      <c r="W4186">
        <v>0.47220000000000001</v>
      </c>
      <c r="X4186">
        <v>1</v>
      </c>
      <c r="Y4186">
        <v>0.8</v>
      </c>
      <c r="Z4186">
        <v>0.21</v>
      </c>
      <c r="AA4186">
        <v>0.2676</v>
      </c>
      <c r="AB4186">
        <v>0.48080000000000001</v>
      </c>
      <c r="AC4186">
        <v>0.63639999999999997</v>
      </c>
      <c r="AD4186">
        <v>0.5</v>
      </c>
      <c r="AE4186">
        <v>0</v>
      </c>
      <c r="AF4186" t="s">
        <v>3922</v>
      </c>
      <c r="AG4186" s="2">
        <v>3.472222222222222E-3</v>
      </c>
      <c r="AH4186" t="s">
        <v>3911</v>
      </c>
      <c r="AI4186">
        <v>3</v>
      </c>
      <c r="AJ4186" t="s">
        <v>3973</v>
      </c>
      <c r="AK4186" s="3">
        <v>41937</v>
      </c>
      <c r="AL4186" s="10">
        <f>YEAR(ufc_fights_2[[#This Row],[date]])</f>
        <v>2014</v>
      </c>
      <c r="AM4186" t="s">
        <v>4022</v>
      </c>
      <c r="AN4186">
        <v>39</v>
      </c>
      <c r="AO4186" t="s">
        <v>3913</v>
      </c>
      <c r="AP4186">
        <f>IF(ufc_fights_2[[#This Row],[winner]]="Red",ufc_fights_2[[#This Row],[r_fighter_id]],ufc_fights_2[[#This Row],[b_fighter_id]])</f>
        <v>872</v>
      </c>
      <c r="AQ4186" t="str">
        <f>_xlfn.XLOOKUP(ufc_fights_2[[#This Row],[winnerID]],ufc_fighters[id],ufc_fighters[fighter_name],"xxx",0,1)</f>
        <v>Darren Elkins</v>
      </c>
    </row>
    <row r="4187" spans="1:43">
      <c r="A4187">
        <v>3170</v>
      </c>
      <c r="B4187">
        <v>406</v>
      </c>
      <c r="C4187">
        <f>_xlfn.XLOOKUP(ufc_fights_2[[#This Row],[r_fighter_id]],ufc_fighters[id],ufc_fighters[year],"xxx",0,1)</f>
        <v>1983</v>
      </c>
      <c r="D4187">
        <f>_xlfn.XLOOKUP(ufc_fights_2[[#This Row],[b_fighter_id]],ufc_fighters[id],ufc_fighters[year],"Prázdné",0,1)</f>
        <v>1991</v>
      </c>
      <c r="E4187" s="10">
        <f>YEAR(ufc_fights_2[[#This Row],[date]])-ufc_fights_2[[#This Row],[r_year]]</f>
        <v>36</v>
      </c>
      <c r="F4187" s="10">
        <f>YEAR(ufc_fights_2[[#This Row],[date]])-ufc_fights_2[[#This Row],[b_year]]</f>
        <v>28</v>
      </c>
      <c r="G4187">
        <v>0</v>
      </c>
      <c r="H4187">
        <v>0</v>
      </c>
      <c r="I4187">
        <v>0.50390000000000001</v>
      </c>
      <c r="J4187">
        <v>0.5</v>
      </c>
      <c r="K4187">
        <v>0.50770000000000004</v>
      </c>
      <c r="L4187">
        <v>0.52129999999999999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1.1226851851851851E-3</v>
      </c>
      <c r="T4187" s="2">
        <v>0</v>
      </c>
      <c r="U4187">
        <v>0.3952</v>
      </c>
      <c r="V4187">
        <v>0.39419999999999999</v>
      </c>
      <c r="W4187">
        <v>0.53849999999999998</v>
      </c>
      <c r="X4187">
        <v>0.77780000000000005</v>
      </c>
      <c r="Y4187">
        <v>0.97140000000000004</v>
      </c>
      <c r="Z4187">
        <v>0.4728</v>
      </c>
      <c r="AA4187">
        <v>0.49230000000000002</v>
      </c>
      <c r="AB4187">
        <v>0.91669999999999996</v>
      </c>
      <c r="AC4187">
        <v>0.75</v>
      </c>
      <c r="AD4187">
        <v>1</v>
      </c>
      <c r="AE4187">
        <v>0</v>
      </c>
      <c r="AF4187" t="s">
        <v>3922</v>
      </c>
      <c r="AG4187" s="2">
        <v>3.472222222222222E-3</v>
      </c>
      <c r="AH4187" t="s">
        <v>3911</v>
      </c>
      <c r="AI4187">
        <v>3</v>
      </c>
      <c r="AJ4187" t="s">
        <v>3949</v>
      </c>
      <c r="AK4187" s="3">
        <v>43589</v>
      </c>
      <c r="AL4187" s="10">
        <f>YEAR(ufc_fights_2[[#This Row],[date]])</f>
        <v>2019</v>
      </c>
      <c r="AM4187" t="s">
        <v>4022</v>
      </c>
      <c r="AN4187">
        <v>16</v>
      </c>
      <c r="AO4187" t="s">
        <v>3918</v>
      </c>
      <c r="AP4187">
        <f>IF(ufc_fights_2[[#This Row],[winner]]="Red",ufc_fights_2[[#This Row],[r_fighter_id]],ufc_fights_2[[#This Row],[b_fighter_id]])</f>
        <v>406</v>
      </c>
      <c r="AQ4187" t="str">
        <f>_xlfn.XLOOKUP(ufc_fights_2[[#This Row],[winnerID]],ufc_fighters[id],ufc_fighters[fighter_name],"xxx",0,1)</f>
        <v>Shane Burgos</v>
      </c>
    </row>
    <row r="4188" spans="1:43">
      <c r="A4188">
        <v>806</v>
      </c>
      <c r="B4188">
        <v>406</v>
      </c>
      <c r="C4188">
        <f>_xlfn.XLOOKUP(ufc_fights_2[[#This Row],[r_fighter_id]],ufc_fighters[id],ufc_fighters[year],"xxx",0,1)</f>
        <v>1987</v>
      </c>
      <c r="D4188">
        <f>_xlfn.XLOOKUP(ufc_fights_2[[#This Row],[b_fighter_id]],ufc_fighters[id],ufc_fighters[year],"Prázdné",0,1)</f>
        <v>1991</v>
      </c>
      <c r="E4188" s="10">
        <f>YEAR(ufc_fights_2[[#This Row],[date]])-ufc_fights_2[[#This Row],[r_year]]</f>
        <v>29</v>
      </c>
      <c r="F4188" s="10">
        <f>YEAR(ufc_fights_2[[#This Row],[date]])-ufc_fights_2[[#This Row],[b_year]]</f>
        <v>25</v>
      </c>
      <c r="G4188">
        <v>0</v>
      </c>
      <c r="H4188">
        <v>1</v>
      </c>
      <c r="I4188">
        <v>0.28000000000000003</v>
      </c>
      <c r="J4188">
        <v>0.38619999999999999</v>
      </c>
      <c r="K4188">
        <v>0.28360000000000002</v>
      </c>
      <c r="L4188">
        <v>0.40279999999999999</v>
      </c>
      <c r="M4188">
        <v>8.3299999999999999E-2</v>
      </c>
      <c r="N4188">
        <v>1</v>
      </c>
      <c r="O4188">
        <v>0</v>
      </c>
      <c r="P4188">
        <v>0</v>
      </c>
      <c r="Q4188">
        <v>0</v>
      </c>
      <c r="R4188">
        <v>0</v>
      </c>
      <c r="S4188" s="2">
        <v>1.2962962962962963E-3</v>
      </c>
      <c r="T4188" s="2">
        <v>1.0069444444444444E-3</v>
      </c>
      <c r="U4188">
        <v>0.20619999999999999</v>
      </c>
      <c r="V4188">
        <v>0.35630000000000001</v>
      </c>
      <c r="W4188">
        <v>0.55559999999999998</v>
      </c>
      <c r="X4188">
        <v>0.61539999999999995</v>
      </c>
      <c r="Y4188">
        <v>1</v>
      </c>
      <c r="Z4188">
        <v>0.2707</v>
      </c>
      <c r="AA4188">
        <v>0.3165</v>
      </c>
      <c r="AB4188">
        <v>0.36840000000000001</v>
      </c>
      <c r="AC4188">
        <v>0.83330000000000004</v>
      </c>
      <c r="AD4188">
        <v>0</v>
      </c>
      <c r="AE4188">
        <v>0.68420000000000003</v>
      </c>
      <c r="AF4188" t="s">
        <v>3915</v>
      </c>
      <c r="AG4188" s="2">
        <v>3.472222222222222E-3</v>
      </c>
      <c r="AH4188" t="s">
        <v>3911</v>
      </c>
      <c r="AI4188">
        <v>3</v>
      </c>
      <c r="AJ4188" t="s">
        <v>3928</v>
      </c>
      <c r="AK4188" s="3">
        <v>42713</v>
      </c>
      <c r="AL4188" s="10">
        <f>YEAR(ufc_fights_2[[#This Row],[date]])</f>
        <v>2016</v>
      </c>
      <c r="AM4188" t="s">
        <v>4022</v>
      </c>
      <c r="AN4188">
        <v>12</v>
      </c>
      <c r="AO4188" t="s">
        <v>3918</v>
      </c>
      <c r="AP4188">
        <f>IF(ufc_fights_2[[#This Row],[winner]]="Red",ufc_fights_2[[#This Row],[r_fighter_id]],ufc_fights_2[[#This Row],[b_fighter_id]])</f>
        <v>406</v>
      </c>
      <c r="AQ4188" t="str">
        <f>_xlfn.XLOOKUP(ufc_fights_2[[#This Row],[winnerID]],ufc_fighters[id],ufc_fighters[fighter_name],"xxx",0,1)</f>
        <v>Shane Burgos</v>
      </c>
    </row>
    <row r="4189" spans="1:43">
      <c r="A4189">
        <v>872</v>
      </c>
      <c r="B4189">
        <v>3466</v>
      </c>
      <c r="C4189">
        <f>_xlfn.XLOOKUP(ufc_fights_2[[#This Row],[r_fighter_id]],ufc_fighters[id],ufc_fighters[year],"xxx",0,1)</f>
        <v>1984</v>
      </c>
      <c r="D4189">
        <f>_xlfn.XLOOKUP(ufc_fights_2[[#This Row],[b_fighter_id]],ufc_fighters[id],ufc_fighters[year],"Prázdné",0,1)</f>
        <v>1983</v>
      </c>
      <c r="E4189" s="10">
        <f>YEAR(ufc_fights_2[[#This Row],[date]])-ufc_fights_2[[#This Row],[r_year]]</f>
        <v>31</v>
      </c>
      <c r="F4189" s="10">
        <f>YEAR(ufc_fights_2[[#This Row],[date]])-ufc_fights_2[[#This Row],[b_year]]</f>
        <v>32</v>
      </c>
      <c r="G4189">
        <v>0</v>
      </c>
      <c r="H4189">
        <v>0</v>
      </c>
      <c r="I4189">
        <v>0.30769999999999997</v>
      </c>
      <c r="J4189">
        <v>0.36509999999999998</v>
      </c>
      <c r="K4189">
        <v>0.52829999999999999</v>
      </c>
      <c r="L4189">
        <v>0.5</v>
      </c>
      <c r="M4189">
        <v>0.63639999999999997</v>
      </c>
      <c r="N4189">
        <v>1</v>
      </c>
      <c r="O4189">
        <v>2</v>
      </c>
      <c r="P4189">
        <v>0</v>
      </c>
      <c r="Q4189">
        <v>0</v>
      </c>
      <c r="R4189">
        <v>0</v>
      </c>
      <c r="S4189" s="2">
        <v>5.9143518518518521E-3</v>
      </c>
      <c r="T4189" s="2">
        <v>5.9027777777777778E-4</v>
      </c>
      <c r="U4189">
        <v>0.28799999999999998</v>
      </c>
      <c r="V4189">
        <v>0.33900000000000002</v>
      </c>
      <c r="W4189">
        <v>0.75</v>
      </c>
      <c r="X4189">
        <v>1</v>
      </c>
      <c r="Y4189">
        <v>1</v>
      </c>
      <c r="Z4189">
        <v>0.1163</v>
      </c>
      <c r="AA4189">
        <v>0.30359999999999998</v>
      </c>
      <c r="AB4189">
        <v>0.66669999999999996</v>
      </c>
      <c r="AC4189">
        <v>0.8</v>
      </c>
      <c r="AD4189">
        <v>0.68289999999999995</v>
      </c>
      <c r="AE4189">
        <v>1</v>
      </c>
      <c r="AF4189" t="s">
        <v>3915</v>
      </c>
      <c r="AG4189" s="2">
        <v>3.472222222222222E-3</v>
      </c>
      <c r="AH4189" t="s">
        <v>3911</v>
      </c>
      <c r="AI4189">
        <v>3</v>
      </c>
      <c r="AJ4189" t="s">
        <v>3931</v>
      </c>
      <c r="AK4189" s="3">
        <v>42301</v>
      </c>
      <c r="AL4189" s="10">
        <f>YEAR(ufc_fights_2[[#This Row],[date]])</f>
        <v>2015</v>
      </c>
      <c r="AM4189" t="s">
        <v>4022</v>
      </c>
      <c r="AN4189">
        <v>100</v>
      </c>
      <c r="AO4189" t="s">
        <v>3913</v>
      </c>
      <c r="AP4189">
        <f>IF(ufc_fights_2[[#This Row],[winner]]="Red",ufc_fights_2[[#This Row],[r_fighter_id]],ufc_fights_2[[#This Row],[b_fighter_id]])</f>
        <v>872</v>
      </c>
      <c r="AQ4189" t="str">
        <f>_xlfn.XLOOKUP(ufc_fights_2[[#This Row],[winnerID]],ufc_fighters[id],ufc_fighters[fighter_name],"xxx",0,1)</f>
        <v>Darren Elkins</v>
      </c>
    </row>
    <row r="4190" spans="1:43">
      <c r="A4190">
        <v>986</v>
      </c>
      <c r="B4190">
        <v>2339</v>
      </c>
      <c r="C4190">
        <f>_xlfn.XLOOKUP(ufc_fights_2[[#This Row],[r_fighter_id]],ufc_fighters[id],ufc_fighters[year],"xxx",0,1)</f>
        <v>1976</v>
      </c>
      <c r="D4190">
        <f>_xlfn.XLOOKUP(ufc_fights_2[[#This Row],[b_fighter_id]],ufc_fighters[id],ufc_fighters[year],"Prázdné",0,1)</f>
        <v>1982</v>
      </c>
      <c r="E4190" s="10">
        <f>YEAR(ufc_fights_2[[#This Row],[date]])-ufc_fights_2[[#This Row],[r_year]]</f>
        <v>35</v>
      </c>
      <c r="F4190" s="10">
        <f>YEAR(ufc_fights_2[[#This Row],[date]])-ufc_fights_2[[#This Row],[b_year]]</f>
        <v>29</v>
      </c>
      <c r="G4190">
        <v>0</v>
      </c>
      <c r="H4190">
        <v>1</v>
      </c>
      <c r="I4190">
        <v>0.37840000000000001</v>
      </c>
      <c r="J4190">
        <v>0.29809999999999998</v>
      </c>
      <c r="K4190">
        <v>0.60540000000000005</v>
      </c>
      <c r="L4190">
        <v>0.31480000000000002</v>
      </c>
      <c r="M4190">
        <v>0.44440000000000002</v>
      </c>
      <c r="N4190">
        <v>1</v>
      </c>
      <c r="O4190">
        <v>1</v>
      </c>
      <c r="P4190">
        <v>0</v>
      </c>
      <c r="Q4190">
        <v>0</v>
      </c>
      <c r="R4190">
        <v>0</v>
      </c>
      <c r="S4190" s="2">
        <v>3.3796296296296296E-3</v>
      </c>
      <c r="T4190" s="2">
        <v>1.5972222222222223E-3</v>
      </c>
      <c r="U4190">
        <v>0.31109999999999999</v>
      </c>
      <c r="V4190">
        <v>0.18920000000000001</v>
      </c>
      <c r="W4190">
        <v>0.64290000000000003</v>
      </c>
      <c r="X4190">
        <v>0.71430000000000005</v>
      </c>
      <c r="Y4190">
        <v>0.4667</v>
      </c>
      <c r="Z4190">
        <v>0.25969999999999999</v>
      </c>
      <c r="AA4190">
        <v>0.22620000000000001</v>
      </c>
      <c r="AB4190">
        <v>0.46150000000000002</v>
      </c>
      <c r="AC4190">
        <v>0.8</v>
      </c>
      <c r="AD4190">
        <v>0.76190000000000002</v>
      </c>
      <c r="AE4190">
        <v>0.4</v>
      </c>
      <c r="AF4190" t="s">
        <v>3915</v>
      </c>
      <c r="AG4190" s="2">
        <v>3.472222222222222E-3</v>
      </c>
      <c r="AH4190" t="s">
        <v>3911</v>
      </c>
      <c r="AI4190">
        <v>3</v>
      </c>
      <c r="AJ4190" t="s">
        <v>3925</v>
      </c>
      <c r="AK4190" s="3">
        <v>40705</v>
      </c>
      <c r="AL4190" s="10">
        <f>YEAR(ufc_fights_2[[#This Row],[date]])</f>
        <v>2011</v>
      </c>
      <c r="AM4190" t="s">
        <v>4022</v>
      </c>
      <c r="AN4190">
        <v>80</v>
      </c>
      <c r="AO4190" t="s">
        <v>3913</v>
      </c>
      <c r="AP4190">
        <f>IF(ufc_fights_2[[#This Row],[winner]]="Red",ufc_fights_2[[#This Row],[r_fighter_id]],ufc_fights_2[[#This Row],[b_fighter_id]])</f>
        <v>986</v>
      </c>
      <c r="AQ4190" t="str">
        <f>_xlfn.XLOOKUP(ufc_fights_2[[#This Row],[winnerID]],ufc_fighters[id],ufc_fighters[fighter_name],"xxx",0,1)</f>
        <v>Kenny Florian</v>
      </c>
    </row>
    <row r="4191" spans="1:43">
      <c r="A4191">
        <v>1392</v>
      </c>
      <c r="B4191">
        <v>3229</v>
      </c>
      <c r="C4191">
        <f>_xlfn.XLOOKUP(ufc_fights_2[[#This Row],[r_fighter_id]],ufc_fighters[id],ufc_fighters[year],"xxx",0,1)</f>
        <v>1999</v>
      </c>
      <c r="D4191">
        <f>_xlfn.XLOOKUP(ufc_fights_2[[#This Row],[b_fighter_id]],ufc_fighters[id],ufc_fighters[year],"Prázdné",0,1)</f>
        <v>1988</v>
      </c>
      <c r="E4191" s="10">
        <f>YEAR(ufc_fights_2[[#This Row],[date]])-ufc_fights_2[[#This Row],[r_year]]</f>
        <v>20</v>
      </c>
      <c r="F4191" s="10">
        <f>YEAR(ufc_fights_2[[#This Row],[date]])-ufc_fights_2[[#This Row],[b_year]]</f>
        <v>31</v>
      </c>
      <c r="G4191">
        <v>0</v>
      </c>
      <c r="H4191">
        <v>0</v>
      </c>
      <c r="I4191">
        <v>0.55559999999999998</v>
      </c>
      <c r="J4191">
        <v>0.33329999999999999</v>
      </c>
      <c r="K4191">
        <v>0.52859999999999996</v>
      </c>
      <c r="L4191">
        <v>0.33329999999999999</v>
      </c>
      <c r="M4191">
        <v>0.33329999999999999</v>
      </c>
      <c r="N4191">
        <v>0</v>
      </c>
      <c r="O4191">
        <v>2</v>
      </c>
      <c r="P4191">
        <v>1</v>
      </c>
      <c r="Q4191">
        <v>0</v>
      </c>
      <c r="R4191">
        <v>0</v>
      </c>
      <c r="S4191" s="2">
        <v>2.2453703703703702E-3</v>
      </c>
      <c r="T4191" s="2">
        <v>4.6296296296296298E-4</v>
      </c>
      <c r="U4191">
        <v>0.53120000000000001</v>
      </c>
      <c r="V4191">
        <v>0.33329999999999999</v>
      </c>
      <c r="W4191">
        <v>0.66669999999999996</v>
      </c>
      <c r="X4191">
        <v>1</v>
      </c>
      <c r="Y4191">
        <v>0</v>
      </c>
      <c r="Z4191">
        <v>0.75</v>
      </c>
      <c r="AA4191">
        <v>0.5</v>
      </c>
      <c r="AB4191">
        <v>1</v>
      </c>
      <c r="AC4191">
        <v>0</v>
      </c>
      <c r="AD4191">
        <v>0.5161</v>
      </c>
      <c r="AE4191">
        <v>0</v>
      </c>
      <c r="AF4191" t="s">
        <v>3910</v>
      </c>
      <c r="AG4191" s="2">
        <v>3.1712962962962962E-3</v>
      </c>
      <c r="AH4191" t="s">
        <v>3911</v>
      </c>
      <c r="AI4191">
        <v>3</v>
      </c>
      <c r="AJ4191" t="s">
        <v>3924</v>
      </c>
      <c r="AK4191" s="3">
        <v>43813</v>
      </c>
      <c r="AL4191" s="10">
        <f>YEAR(ufc_fights_2[[#This Row],[date]])</f>
        <v>2019</v>
      </c>
      <c r="AM4191" t="s">
        <v>4022</v>
      </c>
      <c r="AN4191">
        <v>1</v>
      </c>
      <c r="AO4191" t="s">
        <v>3913</v>
      </c>
      <c r="AP4191">
        <f>IF(ufc_fights_2[[#This Row],[winner]]="Red",ufc_fights_2[[#This Row],[r_fighter_id]],ufc_fights_2[[#This Row],[b_fighter_id]])</f>
        <v>1392</v>
      </c>
      <c r="AQ4191" t="str">
        <f>_xlfn.XLOOKUP(ufc_fights_2[[#This Row],[winnerID]],ufc_fighters[id],ufc_fighters[fighter_name],"xxx",0,1)</f>
        <v>Chase Hooper</v>
      </c>
    </row>
    <row r="4192" spans="1:43">
      <c r="A4192">
        <v>964</v>
      </c>
      <c r="B4192">
        <v>3565</v>
      </c>
      <c r="C4192">
        <f>_xlfn.XLOOKUP(ufc_fights_2[[#This Row],[r_fighter_id]],ufc_fighters[id],ufc_fighters[year],"xxx",0,1)</f>
        <v>1990</v>
      </c>
      <c r="D4192">
        <f>_xlfn.XLOOKUP(ufc_fights_2[[#This Row],[b_fighter_id]],ufc_fighters[id],ufc_fighters[year],"Prázdné",0,1)</f>
        <v>1993</v>
      </c>
      <c r="E4192" s="10">
        <f>YEAR(ufc_fights_2[[#This Row],[date]])-ufc_fights_2[[#This Row],[r_year]]</f>
        <v>30</v>
      </c>
      <c r="F4192" s="10">
        <f>YEAR(ufc_fights_2[[#This Row],[date]])-ufc_fights_2[[#This Row],[b_year]]</f>
        <v>27</v>
      </c>
      <c r="G4192">
        <v>0</v>
      </c>
      <c r="H4192">
        <v>0</v>
      </c>
      <c r="I4192">
        <v>0.33789999999999998</v>
      </c>
      <c r="J4192">
        <v>0.47099999999999997</v>
      </c>
      <c r="K4192">
        <v>0.36840000000000001</v>
      </c>
      <c r="L4192">
        <v>0.50849999999999995</v>
      </c>
      <c r="M4192">
        <v>0.42859999999999998</v>
      </c>
      <c r="N4192">
        <v>0</v>
      </c>
      <c r="O4192">
        <v>0</v>
      </c>
      <c r="P4192">
        <v>1</v>
      </c>
      <c r="Q4192">
        <v>0</v>
      </c>
      <c r="R4192">
        <v>1</v>
      </c>
      <c r="S4192" s="2">
        <v>1.4236111111111112E-3</v>
      </c>
      <c r="T4192" s="2">
        <v>2.9513888888888888E-3</v>
      </c>
      <c r="U4192">
        <v>0.27910000000000001</v>
      </c>
      <c r="V4192">
        <v>0.41220000000000001</v>
      </c>
      <c r="W4192">
        <v>0.83330000000000004</v>
      </c>
      <c r="X4192">
        <v>0.75</v>
      </c>
      <c r="Y4192">
        <v>1</v>
      </c>
      <c r="Z4192">
        <v>0.3286</v>
      </c>
      <c r="AA4192">
        <v>0.41670000000000001</v>
      </c>
      <c r="AB4192">
        <v>0.75</v>
      </c>
      <c r="AC4192">
        <v>0.6</v>
      </c>
      <c r="AD4192">
        <v>0</v>
      </c>
      <c r="AE4192">
        <v>0.66669999999999996</v>
      </c>
      <c r="AF4192" t="s">
        <v>3915</v>
      </c>
      <c r="AG4192" s="2">
        <v>3.472222222222222E-3</v>
      </c>
      <c r="AH4192" t="s">
        <v>3911</v>
      </c>
      <c r="AI4192">
        <v>3</v>
      </c>
      <c r="AJ4192" t="s">
        <v>3912</v>
      </c>
      <c r="AK4192" s="3">
        <v>43848</v>
      </c>
      <c r="AL4192" s="10">
        <f>YEAR(ufc_fights_2[[#This Row],[date]])</f>
        <v>2020</v>
      </c>
      <c r="AM4192" t="s">
        <v>4022</v>
      </c>
      <c r="AN4192">
        <v>1</v>
      </c>
      <c r="AO4192" t="s">
        <v>3918</v>
      </c>
      <c r="AP4192">
        <f>IF(ufc_fights_2[[#This Row],[winner]]="Red",ufc_fights_2[[#This Row],[r_fighter_id]],ufc_fights_2[[#This Row],[b_fighter_id]])</f>
        <v>3565</v>
      </c>
      <c r="AQ4192" t="str">
        <f>_xlfn.XLOOKUP(ufc_fights_2[[#This Row],[winnerID]],ufc_fighters[id],ufc_fighters[fighter_name],"xxx",0,1)</f>
        <v>Sodiq Yusuff</v>
      </c>
    </row>
    <row r="4193" spans="1:43">
      <c r="A4193">
        <v>3565</v>
      </c>
      <c r="B4193">
        <v>2181</v>
      </c>
      <c r="C4193">
        <f>_xlfn.XLOOKUP(ufc_fights_2[[#This Row],[r_fighter_id]],ufc_fighters[id],ufc_fighters[year],"xxx",0,1)</f>
        <v>1993</v>
      </c>
      <c r="D4193">
        <f>_xlfn.XLOOKUP(ufc_fights_2[[#This Row],[b_fighter_id]],ufc_fighters[id],ufc_fighters[year],"Prázdné",0,1)</f>
        <v>1990</v>
      </c>
      <c r="E4193" s="10">
        <f>YEAR(ufc_fights_2[[#This Row],[date]])-ufc_fights_2[[#This Row],[r_year]]</f>
        <v>26</v>
      </c>
      <c r="F4193" s="10">
        <f>YEAR(ufc_fights_2[[#This Row],[date]])-ufc_fights_2[[#This Row],[b_year]]</f>
        <v>29</v>
      </c>
      <c r="G4193">
        <v>1</v>
      </c>
      <c r="H4193">
        <v>0</v>
      </c>
      <c r="I4193">
        <v>0.49320000000000003</v>
      </c>
      <c r="J4193">
        <v>0.45760000000000001</v>
      </c>
      <c r="K4193">
        <v>0.55930000000000002</v>
      </c>
      <c r="L4193">
        <v>0.47539999999999999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1.8402777777777777E-3</v>
      </c>
      <c r="T4193" s="2">
        <v>9.3749999999999997E-4</v>
      </c>
      <c r="U4193">
        <v>0.36359999999999998</v>
      </c>
      <c r="V4193">
        <v>0.3</v>
      </c>
      <c r="W4193">
        <v>0.71430000000000005</v>
      </c>
      <c r="X4193">
        <v>0.64</v>
      </c>
      <c r="Y4193">
        <v>0.875</v>
      </c>
      <c r="Z4193">
        <v>0.42609999999999998</v>
      </c>
      <c r="AA4193">
        <v>0.4118</v>
      </c>
      <c r="AB4193">
        <v>0.71430000000000005</v>
      </c>
      <c r="AC4193">
        <v>0.75</v>
      </c>
      <c r="AD4193">
        <v>0.75</v>
      </c>
      <c r="AE4193">
        <v>0</v>
      </c>
      <c r="AF4193" t="s">
        <v>3915</v>
      </c>
      <c r="AG4193" s="2">
        <v>3.472222222222222E-3</v>
      </c>
      <c r="AH4193" t="s">
        <v>3911</v>
      </c>
      <c r="AI4193">
        <v>3</v>
      </c>
      <c r="AJ4193" t="s">
        <v>3928</v>
      </c>
      <c r="AK4193" s="3">
        <v>43554</v>
      </c>
      <c r="AL4193" s="10">
        <f>YEAR(ufc_fights_2[[#This Row],[date]])</f>
        <v>2019</v>
      </c>
      <c r="AM4193" t="s">
        <v>4022</v>
      </c>
      <c r="AN4193">
        <v>11</v>
      </c>
      <c r="AO4193" t="s">
        <v>3913</v>
      </c>
      <c r="AP4193">
        <f>IF(ufc_fights_2[[#This Row],[winner]]="Red",ufc_fights_2[[#This Row],[r_fighter_id]],ufc_fights_2[[#This Row],[b_fighter_id]])</f>
        <v>3565</v>
      </c>
      <c r="AQ4193" t="str">
        <f>_xlfn.XLOOKUP(ufc_fights_2[[#This Row],[winnerID]],ufc_fighters[id],ufc_fighters[fighter_name],"xxx",0,1)</f>
        <v>Sodiq Yusuff</v>
      </c>
    </row>
    <row r="4194" spans="1:43">
      <c r="A4194">
        <v>220</v>
      </c>
      <c r="B4194">
        <v>2152</v>
      </c>
      <c r="C4194">
        <f>_xlfn.XLOOKUP(ufc_fights_2[[#This Row],[r_fighter_id]],ufc_fighters[id],ufc_fighters[year],"xxx",0,1)</f>
        <v>1989</v>
      </c>
      <c r="D4194">
        <f>_xlfn.XLOOKUP(ufc_fights_2[[#This Row],[b_fighter_id]],ufc_fighters[id],ufc_fighters[year],"Prázdné",0,1)</f>
        <v>1990</v>
      </c>
      <c r="E4194" s="10">
        <f>YEAR(ufc_fights_2[[#This Row],[date]])-ufc_fights_2[[#This Row],[r_year]]</f>
        <v>30</v>
      </c>
      <c r="F4194" s="10">
        <f>YEAR(ufc_fights_2[[#This Row],[date]])-ufc_fights_2[[#This Row],[b_year]]</f>
        <v>29</v>
      </c>
      <c r="G4194">
        <v>0</v>
      </c>
      <c r="H4194">
        <v>0</v>
      </c>
      <c r="I4194">
        <v>0.3473</v>
      </c>
      <c r="J4194">
        <v>0.38140000000000002</v>
      </c>
      <c r="K4194">
        <v>0.36070000000000002</v>
      </c>
      <c r="L4194">
        <v>0.39679999999999999</v>
      </c>
      <c r="M4194">
        <v>0.42859999999999998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4.5138888888888887E-4</v>
      </c>
      <c r="T4194" s="2">
        <v>2.7777777777777778E-4</v>
      </c>
      <c r="U4194">
        <v>0.25629999999999997</v>
      </c>
      <c r="V4194">
        <v>0.2979</v>
      </c>
      <c r="W4194">
        <v>0.75</v>
      </c>
      <c r="X4194">
        <v>1</v>
      </c>
      <c r="Y4194">
        <v>0.8125</v>
      </c>
      <c r="Z4194">
        <v>0.34889999999999999</v>
      </c>
      <c r="AA4194">
        <v>0.38100000000000001</v>
      </c>
      <c r="AB4194">
        <v>0.25</v>
      </c>
      <c r="AC4194">
        <v>0.4</v>
      </c>
      <c r="AD4194">
        <v>0</v>
      </c>
      <c r="AE4194">
        <v>0</v>
      </c>
      <c r="AF4194" t="s">
        <v>3922</v>
      </c>
      <c r="AG4194" s="2">
        <v>3.472222222222222E-3</v>
      </c>
      <c r="AH4194" t="s">
        <v>3911</v>
      </c>
      <c r="AI4194">
        <v>3</v>
      </c>
      <c r="AJ4194" t="s">
        <v>3935</v>
      </c>
      <c r="AK4194" s="3">
        <v>43687</v>
      </c>
      <c r="AL4194" s="10">
        <f>YEAR(ufc_fights_2[[#This Row],[date]])</f>
        <v>2019</v>
      </c>
      <c r="AM4194" t="s">
        <v>4022</v>
      </c>
      <c r="AN4194">
        <v>132</v>
      </c>
      <c r="AO4194" t="s">
        <v>3913</v>
      </c>
      <c r="AP4194">
        <f>IF(ufc_fights_2[[#This Row],[winner]]="Red",ufc_fights_2[[#This Row],[r_fighter_id]],ufc_fights_2[[#This Row],[b_fighter_id]])</f>
        <v>220</v>
      </c>
      <c r="AQ4194" t="str">
        <f>_xlfn.XLOOKUP(ufc_fights_2[[#This Row],[winnerID]],ufc_fighters[id],ufc_fighters[fighter_name],"xxx",0,1)</f>
        <v>Enrique Barzola</v>
      </c>
    </row>
    <row r="4195" spans="1:43">
      <c r="A4195">
        <v>50</v>
      </c>
      <c r="B4195">
        <v>856</v>
      </c>
      <c r="C4195">
        <f>_xlfn.XLOOKUP(ufc_fights_2[[#This Row],[r_fighter_id]],ufc_fighters[id],ufc_fighters[year],"xxx",0,1)</f>
        <v>1986</v>
      </c>
      <c r="D4195">
        <f>_xlfn.XLOOKUP(ufc_fights_2[[#This Row],[b_fighter_id]],ufc_fighters[id],ufc_fighters[year],"Prázdné",0,1)</f>
        <v>1981</v>
      </c>
      <c r="E4195" s="10">
        <f>YEAR(ufc_fights_2[[#This Row],[date]])-ufc_fights_2[[#This Row],[r_year]]</f>
        <v>27</v>
      </c>
      <c r="F4195" s="10">
        <f>YEAR(ufc_fights_2[[#This Row],[date]])-ufc_fights_2[[#This Row],[b_year]]</f>
        <v>32</v>
      </c>
      <c r="G4195">
        <v>0</v>
      </c>
      <c r="H4195">
        <v>0</v>
      </c>
      <c r="I4195">
        <v>0.3004</v>
      </c>
      <c r="J4195">
        <v>0.22059999999999999</v>
      </c>
      <c r="K4195">
        <v>0.3004</v>
      </c>
      <c r="L4195">
        <v>0.2291</v>
      </c>
      <c r="M4195">
        <v>0</v>
      </c>
      <c r="N4195">
        <v>0.18179999999999999</v>
      </c>
      <c r="O4195">
        <v>0</v>
      </c>
      <c r="P4195">
        <v>0</v>
      </c>
      <c r="Q4195">
        <v>0</v>
      </c>
      <c r="R4195">
        <v>0</v>
      </c>
      <c r="S4195" s="2">
        <v>5.7870370370370373E-5</v>
      </c>
      <c r="T4195" s="2">
        <v>6.5972222222222224E-4</v>
      </c>
      <c r="U4195">
        <v>0.27660000000000001</v>
      </c>
      <c r="V4195">
        <v>0.11210000000000001</v>
      </c>
      <c r="W4195">
        <v>0.25</v>
      </c>
      <c r="X4195">
        <v>0.9</v>
      </c>
      <c r="Y4195">
        <v>0.75860000000000005</v>
      </c>
      <c r="Z4195">
        <v>0.30399999999999999</v>
      </c>
      <c r="AA4195">
        <v>0.20830000000000001</v>
      </c>
      <c r="AB4195">
        <v>0</v>
      </c>
      <c r="AC4195">
        <v>0.625</v>
      </c>
      <c r="AD4195">
        <v>0</v>
      </c>
      <c r="AE4195">
        <v>0</v>
      </c>
      <c r="AF4195" t="s">
        <v>3915</v>
      </c>
      <c r="AG4195" s="2">
        <v>3.472222222222222E-3</v>
      </c>
      <c r="AH4195" t="s">
        <v>3927</v>
      </c>
      <c r="AI4195">
        <v>5</v>
      </c>
      <c r="AJ4195" t="s">
        <v>3967</v>
      </c>
      <c r="AK4195" s="3">
        <v>41307</v>
      </c>
      <c r="AL4195" s="10">
        <f>YEAR(ufc_fights_2[[#This Row],[date]])</f>
        <v>2013</v>
      </c>
      <c r="AM4195" t="s">
        <v>4022</v>
      </c>
      <c r="AN4195">
        <v>1</v>
      </c>
      <c r="AO4195" t="s">
        <v>3913</v>
      </c>
      <c r="AP4195">
        <f>IF(ufc_fights_2[[#This Row],[winner]]="Red",ufc_fights_2[[#This Row],[r_fighter_id]],ufc_fights_2[[#This Row],[b_fighter_id]])</f>
        <v>50</v>
      </c>
      <c r="AQ4195" t="str">
        <f>_xlfn.XLOOKUP(ufc_fights_2[[#This Row],[winnerID]],ufc_fighters[id],ufc_fighters[fighter_name],"xxx",0,1)</f>
        <v>Jose Aldo</v>
      </c>
    </row>
    <row r="4196" spans="1:43">
      <c r="A4196">
        <v>50</v>
      </c>
      <c r="B4196">
        <v>986</v>
      </c>
      <c r="C4196">
        <f>_xlfn.XLOOKUP(ufc_fights_2[[#This Row],[r_fighter_id]],ufc_fighters[id],ufc_fighters[year],"xxx",0,1)</f>
        <v>1986</v>
      </c>
      <c r="D4196">
        <f>_xlfn.XLOOKUP(ufc_fights_2[[#This Row],[b_fighter_id]],ufc_fighters[id],ufc_fighters[year],"Prázdné",0,1)</f>
        <v>1976</v>
      </c>
      <c r="E4196" s="10">
        <f>YEAR(ufc_fights_2[[#This Row],[date]])-ufc_fights_2[[#This Row],[r_year]]</f>
        <v>25</v>
      </c>
      <c r="F4196" s="10">
        <f>YEAR(ufc_fights_2[[#This Row],[date]])-ufc_fights_2[[#This Row],[b_year]]</f>
        <v>35</v>
      </c>
      <c r="G4196">
        <v>0</v>
      </c>
      <c r="H4196">
        <v>0</v>
      </c>
      <c r="I4196">
        <v>0.44350000000000001</v>
      </c>
      <c r="J4196">
        <v>0.3125</v>
      </c>
      <c r="K4196">
        <v>0.50380000000000003</v>
      </c>
      <c r="L4196">
        <v>0.41820000000000002</v>
      </c>
      <c r="M4196">
        <v>0</v>
      </c>
      <c r="N4196">
        <v>5.2600000000000001E-2</v>
      </c>
      <c r="O4196">
        <v>0</v>
      </c>
      <c r="P4196">
        <v>0</v>
      </c>
      <c r="Q4196">
        <v>0</v>
      </c>
      <c r="R4196">
        <v>0</v>
      </c>
      <c r="S4196" s="2">
        <v>4.0625000000000001E-3</v>
      </c>
      <c r="T4196" s="2">
        <v>4.2476851851851851E-3</v>
      </c>
      <c r="U4196">
        <v>0.40860000000000002</v>
      </c>
      <c r="V4196">
        <v>0.14099999999999999</v>
      </c>
      <c r="W4196">
        <v>0.5</v>
      </c>
      <c r="X4196">
        <v>0.66669999999999996</v>
      </c>
      <c r="Y4196">
        <v>0.69569999999999999</v>
      </c>
      <c r="Z4196">
        <v>0.38140000000000002</v>
      </c>
      <c r="AA4196">
        <v>0.23580000000000001</v>
      </c>
      <c r="AB4196">
        <v>0.8</v>
      </c>
      <c r="AC4196">
        <v>0.68179999999999996</v>
      </c>
      <c r="AD4196">
        <v>0.75</v>
      </c>
      <c r="AE4196">
        <v>0</v>
      </c>
      <c r="AF4196" t="s">
        <v>3915</v>
      </c>
      <c r="AG4196" s="2">
        <v>3.472222222222222E-3</v>
      </c>
      <c r="AH4196" t="s">
        <v>3927</v>
      </c>
      <c r="AI4196">
        <v>5</v>
      </c>
      <c r="AJ4196" t="s">
        <v>3928</v>
      </c>
      <c r="AK4196" s="3">
        <v>40824</v>
      </c>
      <c r="AL4196" s="10">
        <f>YEAR(ufc_fights_2[[#This Row],[date]])</f>
        <v>2011</v>
      </c>
      <c r="AM4196" t="s">
        <v>4022</v>
      </c>
      <c r="AN4196">
        <v>3</v>
      </c>
      <c r="AO4196" t="s">
        <v>3913</v>
      </c>
      <c r="AP4196">
        <f>IF(ufc_fights_2[[#This Row],[winner]]="Red",ufc_fights_2[[#This Row],[r_fighter_id]],ufc_fights_2[[#This Row],[b_fighter_id]])</f>
        <v>50</v>
      </c>
      <c r="AQ4196" t="str">
        <f>_xlfn.XLOOKUP(ufc_fights_2[[#This Row],[winnerID]],ufc_fighters[id],ufc_fighters[fighter_name],"xxx",0,1)</f>
        <v>Jose Aldo</v>
      </c>
    </row>
    <row r="4197" spans="1:43">
      <c r="A4197">
        <v>50</v>
      </c>
      <c r="B4197">
        <v>1735</v>
      </c>
      <c r="C4197">
        <f>_xlfn.XLOOKUP(ufc_fights_2[[#This Row],[r_fighter_id]],ufc_fighters[id],ufc_fighters[year],"xxx",0,1)</f>
        <v>1986</v>
      </c>
      <c r="D4197">
        <f>_xlfn.XLOOKUP(ufc_fights_2[[#This Row],[b_fighter_id]],ufc_fighters[id],ufc_fighters[year],"Prázdné",0,1)</f>
        <v>1982</v>
      </c>
      <c r="E4197" s="10">
        <f>YEAR(ufc_fights_2[[#This Row],[date]])-ufc_fights_2[[#This Row],[r_year]]</f>
        <v>28</v>
      </c>
      <c r="F4197" s="10">
        <f>YEAR(ufc_fights_2[[#This Row],[date]])-ufc_fights_2[[#This Row],[b_year]]</f>
        <v>32</v>
      </c>
      <c r="G4197">
        <v>0</v>
      </c>
      <c r="H4197">
        <v>0</v>
      </c>
      <c r="I4197">
        <v>0.52100000000000002</v>
      </c>
      <c r="J4197">
        <v>0.28079999999999999</v>
      </c>
      <c r="K4197">
        <v>0.59440000000000004</v>
      </c>
      <c r="L4197">
        <v>0.37059999999999998</v>
      </c>
      <c r="M4197">
        <v>1</v>
      </c>
      <c r="N4197">
        <v>0.16669999999999999</v>
      </c>
      <c r="O4197">
        <v>2</v>
      </c>
      <c r="P4197">
        <v>0</v>
      </c>
      <c r="Q4197">
        <v>0</v>
      </c>
      <c r="R4197">
        <v>0</v>
      </c>
      <c r="S4197" s="2">
        <v>3.5995370370370369E-3</v>
      </c>
      <c r="T4197" s="2">
        <v>2.8472222222222223E-3</v>
      </c>
      <c r="U4197">
        <v>0.39729999999999999</v>
      </c>
      <c r="V4197">
        <v>0.18479999999999999</v>
      </c>
      <c r="W4197">
        <v>0.54169999999999996</v>
      </c>
      <c r="X4197">
        <v>0.90910000000000002</v>
      </c>
      <c r="Y4197">
        <v>0.4</v>
      </c>
      <c r="Z4197">
        <v>0.50449999999999995</v>
      </c>
      <c r="AA4197">
        <v>0.2288</v>
      </c>
      <c r="AB4197">
        <v>1</v>
      </c>
      <c r="AC4197">
        <v>0.85709999999999997</v>
      </c>
      <c r="AD4197">
        <v>0</v>
      </c>
      <c r="AE4197">
        <v>0.38100000000000001</v>
      </c>
      <c r="AF4197" t="s">
        <v>3915</v>
      </c>
      <c r="AG4197" s="2">
        <v>3.472222222222222E-3</v>
      </c>
      <c r="AH4197" t="s">
        <v>3927</v>
      </c>
      <c r="AI4197">
        <v>5</v>
      </c>
      <c r="AJ4197" t="s">
        <v>3938</v>
      </c>
      <c r="AK4197" s="3">
        <v>41671</v>
      </c>
      <c r="AL4197" s="10">
        <f>YEAR(ufc_fights_2[[#This Row],[date]])</f>
        <v>2014</v>
      </c>
      <c r="AM4197" t="s">
        <v>4022</v>
      </c>
      <c r="AN4197">
        <v>9</v>
      </c>
      <c r="AO4197" t="s">
        <v>3913</v>
      </c>
      <c r="AP4197">
        <f>IF(ufc_fights_2[[#This Row],[winner]]="Red",ufc_fights_2[[#This Row],[r_fighter_id]],ufc_fights_2[[#This Row],[b_fighter_id]])</f>
        <v>50</v>
      </c>
      <c r="AQ4197" t="str">
        <f>_xlfn.XLOOKUP(ufc_fights_2[[#This Row],[winnerID]],ufc_fighters[id],ufc_fighters[fighter_name],"xxx",0,1)</f>
        <v>Jose Aldo</v>
      </c>
    </row>
    <row r="4198" spans="1:43">
      <c r="A4198">
        <v>50</v>
      </c>
      <c r="B4198">
        <v>2157</v>
      </c>
      <c r="C4198">
        <f>_xlfn.XLOOKUP(ufc_fights_2[[#This Row],[r_fighter_id]],ufc_fighters[id],ufc_fighters[year],"xxx",0,1)</f>
        <v>1986</v>
      </c>
      <c r="D4198">
        <f>_xlfn.XLOOKUP(ufc_fights_2[[#This Row],[b_fighter_id]],ufc_fighters[id],ufc_fighters[year],"Prázdné",0,1)</f>
        <v>1989</v>
      </c>
      <c r="E4198" s="10">
        <f>YEAR(ufc_fights_2[[#This Row],[date]])-ufc_fights_2[[#This Row],[r_year]]</f>
        <v>33</v>
      </c>
      <c r="F4198" s="10">
        <f>YEAR(ufc_fights_2[[#This Row],[date]])-ufc_fights_2[[#This Row],[b_year]]</f>
        <v>30</v>
      </c>
      <c r="G4198">
        <v>0</v>
      </c>
      <c r="H4198">
        <v>0</v>
      </c>
      <c r="I4198">
        <v>0.52</v>
      </c>
      <c r="J4198">
        <v>0.45279999999999998</v>
      </c>
      <c r="K4198">
        <v>0.52</v>
      </c>
      <c r="L4198">
        <v>0.45279999999999998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</v>
      </c>
      <c r="T4198" s="2">
        <v>0</v>
      </c>
      <c r="U4198">
        <v>0.5</v>
      </c>
      <c r="V4198">
        <v>0.42499999999999999</v>
      </c>
      <c r="W4198">
        <v>0.66669999999999996</v>
      </c>
      <c r="X4198">
        <v>0.4</v>
      </c>
      <c r="Y4198">
        <v>0.66669999999999996</v>
      </c>
      <c r="Z4198">
        <v>0.44190000000000002</v>
      </c>
      <c r="AA4198">
        <v>0.45279999999999998</v>
      </c>
      <c r="AB4198">
        <v>1</v>
      </c>
      <c r="AC4198">
        <v>0</v>
      </c>
      <c r="AD4198">
        <v>0</v>
      </c>
      <c r="AE4198">
        <v>0</v>
      </c>
      <c r="AF4198" t="s">
        <v>3910</v>
      </c>
      <c r="AG4198" s="2">
        <v>5.0925925925925921E-4</v>
      </c>
      <c r="AH4198" t="s">
        <v>3911</v>
      </c>
      <c r="AI4198">
        <v>3</v>
      </c>
      <c r="AJ4198" t="s">
        <v>3940</v>
      </c>
      <c r="AK4198" s="3">
        <v>43498</v>
      </c>
      <c r="AL4198" s="10">
        <f>YEAR(ufc_fights_2[[#This Row],[date]])</f>
        <v>2019</v>
      </c>
      <c r="AM4198" t="s">
        <v>4022</v>
      </c>
      <c r="AN4198">
        <v>37</v>
      </c>
      <c r="AO4198" t="s">
        <v>3913</v>
      </c>
      <c r="AP4198">
        <f>IF(ufc_fights_2[[#This Row],[winner]]="Red",ufc_fights_2[[#This Row],[r_fighter_id]],ufc_fights_2[[#This Row],[b_fighter_id]])</f>
        <v>50</v>
      </c>
      <c r="AQ4198" t="str">
        <f>_xlfn.XLOOKUP(ufc_fights_2[[#This Row],[winnerID]],ufc_fighters[id],ufc_fighters[fighter_name],"xxx",0,1)</f>
        <v>Jose Aldo</v>
      </c>
    </row>
    <row r="4199" spans="1:43">
      <c r="A4199">
        <v>2622</v>
      </c>
      <c r="B4199">
        <v>2239</v>
      </c>
      <c r="C4199">
        <f>_xlfn.XLOOKUP(ufc_fights_2[[#This Row],[r_fighter_id]],ufc_fighters[id],ufc_fighters[year],"xxx",0,1)</f>
        <v>1995</v>
      </c>
      <c r="D4199">
        <f>_xlfn.XLOOKUP(ufc_fights_2[[#This Row],[b_fighter_id]],ufc_fighters[id],ufc_fighters[year],"Prázdné",0,1)</f>
        <v>1991</v>
      </c>
      <c r="E4199" s="10">
        <f>YEAR(ufc_fights_2[[#This Row],[date]])-ufc_fights_2[[#This Row],[r_year]]</f>
        <v>25</v>
      </c>
      <c r="F4199" s="10">
        <f>YEAR(ufc_fights_2[[#This Row],[date]])-ufc_fights_2[[#This Row],[b_year]]</f>
        <v>29</v>
      </c>
      <c r="G4199">
        <v>0</v>
      </c>
      <c r="H4199">
        <v>0</v>
      </c>
      <c r="I4199">
        <v>0.3448</v>
      </c>
      <c r="J4199">
        <v>0.55000000000000004</v>
      </c>
      <c r="K4199">
        <v>0.3448</v>
      </c>
      <c r="L4199">
        <v>0.57140000000000002</v>
      </c>
      <c r="M4199">
        <v>0</v>
      </c>
      <c r="N4199">
        <v>0.5</v>
      </c>
      <c r="O4199">
        <v>0</v>
      </c>
      <c r="P4199">
        <v>0</v>
      </c>
      <c r="Q4199">
        <v>0</v>
      </c>
      <c r="R4199">
        <v>0</v>
      </c>
      <c r="S4199" s="2">
        <v>6.5972222222222224E-4</v>
      </c>
      <c r="T4199" s="2">
        <v>9.4907407407407408E-4</v>
      </c>
      <c r="U4199">
        <v>0.17649999999999999</v>
      </c>
      <c r="V4199">
        <v>0.4375</v>
      </c>
      <c r="W4199">
        <v>0.33329999999999999</v>
      </c>
      <c r="X4199">
        <v>0.66669999999999996</v>
      </c>
      <c r="Y4199">
        <v>1</v>
      </c>
      <c r="Z4199">
        <v>0.28000000000000003</v>
      </c>
      <c r="AA4199">
        <v>0.25</v>
      </c>
      <c r="AB4199">
        <v>0.5</v>
      </c>
      <c r="AC4199">
        <v>0.66669999999999996</v>
      </c>
      <c r="AD4199">
        <v>1</v>
      </c>
      <c r="AE4199">
        <v>0.68</v>
      </c>
      <c r="AF4199" t="s">
        <v>3910</v>
      </c>
      <c r="AG4199" s="2">
        <v>2.9861111111111113E-3</v>
      </c>
      <c r="AH4199" t="s">
        <v>3911</v>
      </c>
      <c r="AI4199">
        <v>3</v>
      </c>
      <c r="AJ4199" t="s">
        <v>3944</v>
      </c>
      <c r="AK4199" s="3">
        <v>44027</v>
      </c>
      <c r="AL4199" s="10">
        <f>YEAR(ufc_fights_2[[#This Row],[date]])</f>
        <v>2020</v>
      </c>
      <c r="AM4199" t="s">
        <v>4022</v>
      </c>
      <c r="AN4199">
        <v>5</v>
      </c>
      <c r="AO4199" t="s">
        <v>3918</v>
      </c>
      <c r="AP4199">
        <f>IF(ufc_fights_2[[#This Row],[winner]]="Red",ufc_fights_2[[#This Row],[r_fighter_id]],ufc_fights_2[[#This Row],[b_fighter_id]])</f>
        <v>2239</v>
      </c>
      <c r="AQ4199" t="str">
        <f>_xlfn.XLOOKUP(ufc_fights_2[[#This Row],[winnerID]],ufc_fighters[id],ufc_fighters[fighter_name],"xxx",0,1)</f>
        <v>Lerone Murphy</v>
      </c>
    </row>
    <row r="4200" spans="1:43">
      <c r="A4200">
        <v>2239</v>
      </c>
      <c r="B4200">
        <v>2999</v>
      </c>
      <c r="C4200">
        <f>_xlfn.XLOOKUP(ufc_fights_2[[#This Row],[r_fighter_id]],ufc_fighters[id],ufc_fighters[year],"xxx",0,1)</f>
        <v>1991</v>
      </c>
      <c r="D4200">
        <f>_xlfn.XLOOKUP(ufc_fights_2[[#This Row],[b_fighter_id]],ufc_fighters[id],ufc_fighters[year],"Prázdné",0,1)</f>
        <v>1985</v>
      </c>
      <c r="E4200" s="10">
        <f>YEAR(ufc_fights_2[[#This Row],[date]])-ufc_fights_2[[#This Row],[r_year]]</f>
        <v>30</v>
      </c>
      <c r="F4200" s="10">
        <f>YEAR(ufc_fights_2[[#This Row],[date]])-ufc_fights_2[[#This Row],[b_year]]</f>
        <v>36</v>
      </c>
      <c r="G4200">
        <v>0</v>
      </c>
      <c r="H4200">
        <v>0</v>
      </c>
      <c r="I4200">
        <v>0.41739999999999999</v>
      </c>
      <c r="J4200">
        <v>0.36109999999999998</v>
      </c>
      <c r="K4200">
        <v>0.45800000000000002</v>
      </c>
      <c r="L4200">
        <v>0.42149999999999999</v>
      </c>
      <c r="M4200">
        <v>0.25</v>
      </c>
      <c r="N4200">
        <v>0.5</v>
      </c>
      <c r="O4200">
        <v>0</v>
      </c>
      <c r="P4200">
        <v>0</v>
      </c>
      <c r="Q4200">
        <v>0</v>
      </c>
      <c r="R4200">
        <v>0</v>
      </c>
      <c r="S4200" s="2">
        <v>1.2847222222222223E-3</v>
      </c>
      <c r="T4200" s="2">
        <v>9.3749999999999997E-4</v>
      </c>
      <c r="U4200">
        <v>0.31519999999999998</v>
      </c>
      <c r="V4200">
        <v>0.2162</v>
      </c>
      <c r="W4200">
        <v>0.72729999999999995</v>
      </c>
      <c r="X4200">
        <v>0.91669999999999996</v>
      </c>
      <c r="Y4200">
        <v>0.6</v>
      </c>
      <c r="Z4200">
        <v>0.38140000000000002</v>
      </c>
      <c r="AA4200">
        <v>0.32669999999999999</v>
      </c>
      <c r="AB4200">
        <v>0.75</v>
      </c>
      <c r="AC4200">
        <v>0.85709999999999997</v>
      </c>
      <c r="AD4200">
        <v>0.5</v>
      </c>
      <c r="AE4200">
        <v>0</v>
      </c>
      <c r="AF4200" t="s">
        <v>3915</v>
      </c>
      <c r="AG4200" s="2">
        <v>3.472222222222222E-3</v>
      </c>
      <c r="AH4200" t="s">
        <v>3911</v>
      </c>
      <c r="AI4200">
        <v>3</v>
      </c>
      <c r="AJ4200" t="s">
        <v>3931</v>
      </c>
      <c r="AK4200" s="3">
        <v>44216</v>
      </c>
      <c r="AL4200" s="10">
        <f>YEAR(ufc_fights_2[[#This Row],[date]])</f>
        <v>2021</v>
      </c>
      <c r="AM4200" t="s">
        <v>4022</v>
      </c>
      <c r="AN4200">
        <v>5</v>
      </c>
      <c r="AO4200" t="s">
        <v>3913</v>
      </c>
      <c r="AP4200">
        <f>IF(ufc_fights_2[[#This Row],[winner]]="Red",ufc_fights_2[[#This Row],[r_fighter_id]],ufc_fights_2[[#This Row],[b_fighter_id]])</f>
        <v>2239</v>
      </c>
      <c r="AQ4200" t="str">
        <f>_xlfn.XLOOKUP(ufc_fights_2[[#This Row],[winnerID]],ufc_fighters[id],ufc_fighters[fighter_name],"xxx",0,1)</f>
        <v>Lerone Murphy</v>
      </c>
    </row>
    <row r="4201" spans="1:43">
      <c r="A4201">
        <v>50</v>
      </c>
      <c r="B4201">
        <v>2081</v>
      </c>
      <c r="C4201">
        <f>_xlfn.XLOOKUP(ufc_fights_2[[#This Row],[r_fighter_id]],ufc_fighters[id],ufc_fighters[year],"xxx",0,1)</f>
        <v>1986</v>
      </c>
      <c r="D4201">
        <f>_xlfn.XLOOKUP(ufc_fights_2[[#This Row],[b_fighter_id]],ufc_fighters[id],ufc_fighters[year],"Prázdné",0,1)</f>
        <v>1985</v>
      </c>
      <c r="E4201" s="10">
        <f>YEAR(ufc_fights_2[[#This Row],[date]])-ufc_fights_2[[#This Row],[r_year]]</f>
        <v>28</v>
      </c>
      <c r="F4201" s="10">
        <f>YEAR(ufc_fights_2[[#This Row],[date]])-ufc_fights_2[[#This Row],[b_year]]</f>
        <v>29</v>
      </c>
      <c r="G4201">
        <v>1</v>
      </c>
      <c r="H4201">
        <v>0</v>
      </c>
      <c r="I4201">
        <v>0.37919999999999998</v>
      </c>
      <c r="J4201">
        <v>0.39689999999999998</v>
      </c>
      <c r="K4201">
        <v>0.42209999999999998</v>
      </c>
      <c r="L4201">
        <v>0.41870000000000002</v>
      </c>
      <c r="M4201">
        <v>0</v>
      </c>
      <c r="N4201">
        <v>0.125</v>
      </c>
      <c r="O4201">
        <v>0</v>
      </c>
      <c r="P4201">
        <v>0</v>
      </c>
      <c r="Q4201">
        <v>0</v>
      </c>
      <c r="R4201">
        <v>0</v>
      </c>
      <c r="S4201" s="2">
        <v>7.7546296296296293E-4</v>
      </c>
      <c r="T4201" s="2">
        <v>1.4930555555555556E-3</v>
      </c>
      <c r="U4201">
        <v>0.33760000000000001</v>
      </c>
      <c r="V4201">
        <v>0.33560000000000001</v>
      </c>
      <c r="W4201">
        <v>0.64</v>
      </c>
      <c r="X4201">
        <v>0.85709999999999997</v>
      </c>
      <c r="Y4201">
        <v>0.64290000000000003</v>
      </c>
      <c r="Z4201">
        <v>0.35549999999999998</v>
      </c>
      <c r="AA4201">
        <v>0.39889999999999998</v>
      </c>
      <c r="AB4201">
        <v>0.5</v>
      </c>
      <c r="AC4201">
        <v>0.4</v>
      </c>
      <c r="AD4201">
        <v>0.90910000000000002</v>
      </c>
      <c r="AE4201">
        <v>0</v>
      </c>
      <c r="AF4201" t="s">
        <v>3915</v>
      </c>
      <c r="AG4201" s="2">
        <v>3.472222222222222E-3</v>
      </c>
      <c r="AH4201" t="s">
        <v>3927</v>
      </c>
      <c r="AI4201">
        <v>5</v>
      </c>
      <c r="AJ4201" t="s">
        <v>3931</v>
      </c>
      <c r="AK4201" s="3">
        <v>41937</v>
      </c>
      <c r="AL4201" s="10">
        <f>YEAR(ufc_fights_2[[#This Row],[date]])</f>
        <v>2014</v>
      </c>
      <c r="AM4201" t="s">
        <v>4022</v>
      </c>
      <c r="AN4201">
        <v>39</v>
      </c>
      <c r="AO4201" t="s">
        <v>3913</v>
      </c>
      <c r="AP4201">
        <f>IF(ufc_fights_2[[#This Row],[winner]]="Red",ufc_fights_2[[#This Row],[r_fighter_id]],ufc_fights_2[[#This Row],[b_fighter_id]])</f>
        <v>50</v>
      </c>
      <c r="AQ4201" t="str">
        <f>_xlfn.XLOOKUP(ufc_fights_2[[#This Row],[winnerID]],ufc_fighters[id],ufc_fighters[fighter_name],"xxx",0,1)</f>
        <v>Jose Aldo</v>
      </c>
    </row>
    <row r="4202" spans="1:43">
      <c r="A4202">
        <v>2159</v>
      </c>
      <c r="B4202">
        <v>3565</v>
      </c>
      <c r="C4202">
        <f>_xlfn.XLOOKUP(ufc_fights_2[[#This Row],[r_fighter_id]],ufc_fighters[id],ufc_fighters[year],"xxx",0,1)</f>
        <v>1992</v>
      </c>
      <c r="D4202">
        <f>_xlfn.XLOOKUP(ufc_fights_2[[#This Row],[b_fighter_id]],ufc_fighters[id],ufc_fighters[year],"Prázdné",0,1)</f>
        <v>1993</v>
      </c>
      <c r="E4202" s="10">
        <f>YEAR(ufc_fights_2[[#This Row],[date]])-ufc_fights_2[[#This Row],[r_year]]</f>
        <v>26</v>
      </c>
      <c r="F4202" s="10">
        <f>YEAR(ufc_fights_2[[#This Row],[date]])-ufc_fights_2[[#This Row],[b_year]]</f>
        <v>25</v>
      </c>
      <c r="G4202">
        <v>0</v>
      </c>
      <c r="H4202">
        <v>0</v>
      </c>
      <c r="I4202">
        <v>0.55559999999999998</v>
      </c>
      <c r="J4202">
        <v>0.53490000000000004</v>
      </c>
      <c r="K4202">
        <v>0.6</v>
      </c>
      <c r="L4202">
        <v>0.66669999999999996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3.9351851851851852E-4</v>
      </c>
      <c r="T4202" s="2">
        <v>6.5972222222222224E-4</v>
      </c>
      <c r="U4202">
        <v>0.2</v>
      </c>
      <c r="V4202">
        <v>0.47370000000000001</v>
      </c>
      <c r="W4202">
        <v>1</v>
      </c>
      <c r="X4202">
        <v>1</v>
      </c>
      <c r="Y4202">
        <v>1</v>
      </c>
      <c r="Z4202">
        <v>0.42859999999999998</v>
      </c>
      <c r="AA4202">
        <v>0.52780000000000005</v>
      </c>
      <c r="AB4202">
        <v>1</v>
      </c>
      <c r="AC4202">
        <v>0.57140000000000002</v>
      </c>
      <c r="AD4202">
        <v>0</v>
      </c>
      <c r="AE4202">
        <v>0</v>
      </c>
      <c r="AF4202" t="s">
        <v>3910</v>
      </c>
      <c r="AG4202" s="2">
        <v>1.5509259259259259E-3</v>
      </c>
      <c r="AH4202" t="s">
        <v>3911</v>
      </c>
      <c r="AI4202">
        <v>3</v>
      </c>
      <c r="AJ4202" t="s">
        <v>3979</v>
      </c>
      <c r="AK4202" s="3">
        <v>43435</v>
      </c>
      <c r="AL4202" s="10">
        <f>YEAR(ufc_fights_2[[#This Row],[date]])</f>
        <v>2018</v>
      </c>
      <c r="AM4202" t="s">
        <v>4022</v>
      </c>
      <c r="AN4202">
        <v>43</v>
      </c>
      <c r="AO4202" t="s">
        <v>3918</v>
      </c>
      <c r="AP4202">
        <f>IF(ufc_fights_2[[#This Row],[winner]]="Red",ufc_fights_2[[#This Row],[r_fighter_id]],ufc_fights_2[[#This Row],[b_fighter_id]])</f>
        <v>3565</v>
      </c>
      <c r="AQ4202" t="str">
        <f>_xlfn.XLOOKUP(ufc_fights_2[[#This Row],[winnerID]],ufc_fighters[id],ufc_fighters[fighter_name],"xxx",0,1)</f>
        <v>Sodiq Yusuff</v>
      </c>
    </row>
    <row r="4203" spans="1:43">
      <c r="A4203">
        <v>2999</v>
      </c>
      <c r="B4203">
        <v>200</v>
      </c>
      <c r="C4203">
        <f>_xlfn.XLOOKUP(ufc_fights_2[[#This Row],[r_fighter_id]],ufc_fighters[id],ufc_fighters[year],"xxx",0,1)</f>
        <v>1985</v>
      </c>
      <c r="D4203">
        <f>_xlfn.XLOOKUP(ufc_fights_2[[#This Row],[b_fighter_id]],ufc_fighters[id],ufc_fighters[year],"Prázdné",0,1)</f>
        <v>1987</v>
      </c>
      <c r="E4203" s="10">
        <f>YEAR(ufc_fights_2[[#This Row],[date]])-ufc_fights_2[[#This Row],[r_year]]</f>
        <v>34</v>
      </c>
      <c r="F4203" s="10">
        <f>YEAR(ufc_fights_2[[#This Row],[date]])-ufc_fights_2[[#This Row],[b_year]]</f>
        <v>32</v>
      </c>
      <c r="G4203">
        <v>0</v>
      </c>
      <c r="H4203">
        <v>0</v>
      </c>
      <c r="I4203">
        <v>0.45400000000000001</v>
      </c>
      <c r="J4203">
        <v>0.36709999999999998</v>
      </c>
      <c r="K4203">
        <v>0.52629999999999999</v>
      </c>
      <c r="L4203">
        <v>0.58089999999999997</v>
      </c>
      <c r="M4203">
        <v>0</v>
      </c>
      <c r="N4203">
        <v>0.22220000000000001</v>
      </c>
      <c r="O4203">
        <v>0</v>
      </c>
      <c r="P4203">
        <v>0</v>
      </c>
      <c r="Q4203">
        <v>0</v>
      </c>
      <c r="R4203">
        <v>0</v>
      </c>
      <c r="S4203" s="2">
        <v>3.2407407407407406E-4</v>
      </c>
      <c r="T4203" s="2">
        <v>2.3148148148148147E-3</v>
      </c>
      <c r="U4203">
        <v>0.40160000000000001</v>
      </c>
      <c r="V4203">
        <v>0.26960000000000001</v>
      </c>
      <c r="W4203">
        <v>0.55559999999999998</v>
      </c>
      <c r="X4203">
        <v>0.88890000000000002</v>
      </c>
      <c r="Y4203">
        <v>0.72219999999999995</v>
      </c>
      <c r="Z4203">
        <v>0.43590000000000001</v>
      </c>
      <c r="AA4203">
        <v>0.33329999999999999</v>
      </c>
      <c r="AB4203">
        <v>1</v>
      </c>
      <c r="AC4203">
        <v>0.875</v>
      </c>
      <c r="AD4203">
        <v>0.66669999999999996</v>
      </c>
      <c r="AE4203">
        <v>0.66669999999999996</v>
      </c>
      <c r="AF4203" t="s">
        <v>3915</v>
      </c>
      <c r="AG4203" s="2">
        <v>3.472222222222222E-3</v>
      </c>
      <c r="AH4203" t="s">
        <v>3911</v>
      </c>
      <c r="AI4203">
        <v>3</v>
      </c>
      <c r="AJ4203" t="s">
        <v>3973</v>
      </c>
      <c r="AK4203" s="3">
        <v>43785</v>
      </c>
      <c r="AL4203" s="10">
        <f>YEAR(ufc_fights_2[[#This Row],[date]])</f>
        <v>2019</v>
      </c>
      <c r="AM4203" t="s">
        <v>4022</v>
      </c>
      <c r="AN4203">
        <v>6</v>
      </c>
      <c r="AO4203" t="s">
        <v>3913</v>
      </c>
      <c r="AP4203">
        <f>IF(ufc_fights_2[[#This Row],[winner]]="Red",ufc_fights_2[[#This Row],[r_fighter_id]],ufc_fights_2[[#This Row],[b_fighter_id]])</f>
        <v>2999</v>
      </c>
      <c r="AQ4203" t="str">
        <f>_xlfn.XLOOKUP(ufc_fights_2[[#This Row],[winnerID]],ufc_fighters[id],ufc_fighters[fighter_name],"xxx",0,1)</f>
        <v>Douglas Silva de Andrade</v>
      </c>
    </row>
    <row r="4204" spans="1:43">
      <c r="A4204">
        <v>250</v>
      </c>
      <c r="B4204">
        <v>3565</v>
      </c>
      <c r="C4204">
        <f>_xlfn.XLOOKUP(ufc_fights_2[[#This Row],[r_fighter_id]],ufc_fighters[id],ufc_fighters[year],"xxx",0,1)</f>
        <v>1988</v>
      </c>
      <c r="D4204">
        <f>_xlfn.XLOOKUP(ufc_fights_2[[#This Row],[b_fighter_id]],ufc_fighters[id],ufc_fighters[year],"Prázdné",0,1)</f>
        <v>1993</v>
      </c>
      <c r="E4204" s="10">
        <f>YEAR(ufc_fights_2[[#This Row],[date]])-ufc_fights_2[[#This Row],[r_year]]</f>
        <v>31</v>
      </c>
      <c r="F4204" s="10">
        <f>YEAR(ufc_fights_2[[#This Row],[date]])-ufc_fights_2[[#This Row],[b_year]]</f>
        <v>26</v>
      </c>
      <c r="G4204">
        <v>0</v>
      </c>
      <c r="H4204">
        <v>1</v>
      </c>
      <c r="I4204">
        <v>0.33329999999999999</v>
      </c>
      <c r="J4204">
        <v>0.4304</v>
      </c>
      <c r="K4204">
        <v>0.33329999999999999</v>
      </c>
      <c r="L4204">
        <v>0.4304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</v>
      </c>
      <c r="T4204" s="2">
        <v>4.6296296296296294E-5</v>
      </c>
      <c r="U4204">
        <v>0.2</v>
      </c>
      <c r="V4204">
        <v>0.35709999999999997</v>
      </c>
      <c r="W4204">
        <v>0.5</v>
      </c>
      <c r="X4204">
        <v>1</v>
      </c>
      <c r="Y4204">
        <v>1</v>
      </c>
      <c r="Z4204">
        <v>0.33329999999999999</v>
      </c>
      <c r="AA4204">
        <v>0.42249999999999999</v>
      </c>
      <c r="AB4204">
        <v>0</v>
      </c>
      <c r="AC4204">
        <v>0</v>
      </c>
      <c r="AD4204">
        <v>0</v>
      </c>
      <c r="AE4204">
        <v>0.57140000000000002</v>
      </c>
      <c r="AF4204" t="s">
        <v>3910</v>
      </c>
      <c r="AG4204" s="2">
        <v>2.9398148148148148E-3</v>
      </c>
      <c r="AH4204" t="s">
        <v>3911</v>
      </c>
      <c r="AI4204">
        <v>3</v>
      </c>
      <c r="AJ4204" t="s">
        <v>3914</v>
      </c>
      <c r="AK4204" s="3">
        <v>43694</v>
      </c>
      <c r="AL4204" s="10">
        <f>YEAR(ufc_fights_2[[#This Row],[date]])</f>
        <v>2019</v>
      </c>
      <c r="AM4204" t="s">
        <v>4022</v>
      </c>
      <c r="AN4204">
        <v>63</v>
      </c>
      <c r="AO4204" t="s">
        <v>3918</v>
      </c>
      <c r="AP4204">
        <f>IF(ufc_fights_2[[#This Row],[winner]]="Red",ufc_fights_2[[#This Row],[r_fighter_id]],ufc_fights_2[[#This Row],[b_fighter_id]])</f>
        <v>3565</v>
      </c>
      <c r="AQ4204" t="str">
        <f>_xlfn.XLOOKUP(ufc_fights_2[[#This Row],[winnerID]],ufc_fighters[id],ufc_fighters[fighter_name],"xxx",0,1)</f>
        <v>Sodiq Yusuff</v>
      </c>
    </row>
    <row r="4205" spans="1:43">
      <c r="A4205">
        <v>922</v>
      </c>
      <c r="B4205">
        <v>546</v>
      </c>
      <c r="C4205">
        <f>_xlfn.XLOOKUP(ufc_fights_2[[#This Row],[r_fighter_id]],ufc_fighters[id],ufc_fighters[year],"xxx",0,1)</f>
        <v>1994</v>
      </c>
      <c r="D4205">
        <f>_xlfn.XLOOKUP(ufc_fights_2[[#This Row],[b_fighter_id]],ufc_fighters[id],ufc_fighters[year],"Prázdné",0,1)</f>
        <v>1992</v>
      </c>
      <c r="E4205" s="10">
        <f>YEAR(ufc_fights_2[[#This Row],[date]])-ufc_fights_2[[#This Row],[r_year]]</f>
        <v>25</v>
      </c>
      <c r="F4205" s="10">
        <f>YEAR(ufc_fights_2[[#This Row],[date]])-ufc_fights_2[[#This Row],[b_year]]</f>
        <v>27</v>
      </c>
      <c r="G4205">
        <v>0</v>
      </c>
      <c r="H4205">
        <v>0</v>
      </c>
      <c r="I4205">
        <v>0.64100000000000001</v>
      </c>
      <c r="J4205">
        <v>0.44829999999999998</v>
      </c>
      <c r="K4205">
        <v>0.77559999999999996</v>
      </c>
      <c r="L4205">
        <v>0.69120000000000004</v>
      </c>
      <c r="M4205">
        <v>0.3125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8.0902777777777778E-3</v>
      </c>
      <c r="T4205" s="2">
        <v>2.3148148148148147E-5</v>
      </c>
      <c r="U4205">
        <v>0.60870000000000002</v>
      </c>
      <c r="V4205">
        <v>0.38779999999999998</v>
      </c>
      <c r="W4205">
        <v>0.875</v>
      </c>
      <c r="X4205">
        <v>1</v>
      </c>
      <c r="Y4205">
        <v>0.5</v>
      </c>
      <c r="Z4205">
        <v>0.2069</v>
      </c>
      <c r="AA4205">
        <v>0.25</v>
      </c>
      <c r="AB4205">
        <v>0.9375</v>
      </c>
      <c r="AC4205">
        <v>0.83330000000000004</v>
      </c>
      <c r="AD4205">
        <v>0.87880000000000003</v>
      </c>
      <c r="AE4205">
        <v>1</v>
      </c>
      <c r="AF4205" t="s">
        <v>3915</v>
      </c>
      <c r="AG4205" s="2">
        <v>3.472222222222222E-3</v>
      </c>
      <c r="AH4205" t="s">
        <v>3911</v>
      </c>
      <c r="AI4205">
        <v>3</v>
      </c>
      <c r="AJ4205" t="s">
        <v>3984</v>
      </c>
      <c r="AK4205" s="3">
        <v>43575</v>
      </c>
      <c r="AL4205" s="10">
        <f>YEAR(ufc_fights_2[[#This Row],[date]])</f>
        <v>2019</v>
      </c>
      <c r="AM4205" t="s">
        <v>4022</v>
      </c>
      <c r="AN4205">
        <v>131</v>
      </c>
      <c r="AO4205" t="s">
        <v>3913</v>
      </c>
      <c r="AP4205">
        <f>IF(ufc_fights_2[[#This Row],[winner]]="Red",ufc_fights_2[[#This Row],[r_fighter_id]],ufc_fights_2[[#This Row],[b_fighter_id]])</f>
        <v>922</v>
      </c>
      <c r="AQ4205" t="str">
        <f>_xlfn.XLOOKUP(ufc_fights_2[[#This Row],[winnerID]],ufc_fighters[id],ufc_fighters[fighter_name],"xxx",0,1)</f>
        <v>Movsar Evloev</v>
      </c>
    </row>
    <row r="4206" spans="1:43">
      <c r="A4206">
        <v>220</v>
      </c>
      <c r="B4206">
        <v>922</v>
      </c>
      <c r="C4206">
        <f>_xlfn.XLOOKUP(ufc_fights_2[[#This Row],[r_fighter_id]],ufc_fighters[id],ufc_fighters[year],"xxx",0,1)</f>
        <v>1989</v>
      </c>
      <c r="D4206">
        <f>_xlfn.XLOOKUP(ufc_fights_2[[#This Row],[b_fighter_id]],ufc_fighters[id],ufc_fighters[year],"Prázdné",0,1)</f>
        <v>1994</v>
      </c>
      <c r="E4206" s="10">
        <f>YEAR(ufc_fights_2[[#This Row],[date]])-ufc_fights_2[[#This Row],[r_year]]</f>
        <v>30</v>
      </c>
      <c r="F4206" s="10">
        <f>YEAR(ufc_fights_2[[#This Row],[date]])-ufc_fights_2[[#This Row],[b_year]]</f>
        <v>25</v>
      </c>
      <c r="G4206">
        <v>0</v>
      </c>
      <c r="H4206">
        <v>0</v>
      </c>
      <c r="I4206">
        <v>0.33329999999999999</v>
      </c>
      <c r="J4206">
        <v>0.30470000000000003</v>
      </c>
      <c r="K4206">
        <v>0.3473</v>
      </c>
      <c r="L4206">
        <v>0.31969999999999998</v>
      </c>
      <c r="M4206">
        <v>0.2</v>
      </c>
      <c r="N4206">
        <v>0.36359999999999998</v>
      </c>
      <c r="O4206">
        <v>0</v>
      </c>
      <c r="P4206">
        <v>0</v>
      </c>
      <c r="Q4206">
        <v>0</v>
      </c>
      <c r="R4206">
        <v>0</v>
      </c>
      <c r="S4206" s="2">
        <v>4.3981481481481481E-4</v>
      </c>
      <c r="T4206" s="2">
        <v>1.5277777777777779E-3</v>
      </c>
      <c r="U4206">
        <v>0.254</v>
      </c>
      <c r="V4206">
        <v>0.28639999999999999</v>
      </c>
      <c r="W4206">
        <v>0.6774</v>
      </c>
      <c r="X4206">
        <v>0.64290000000000003</v>
      </c>
      <c r="Y4206">
        <v>0.625</v>
      </c>
      <c r="Z4206">
        <v>0.3019</v>
      </c>
      <c r="AA4206">
        <v>0.29859999999999998</v>
      </c>
      <c r="AB4206">
        <v>0.85709999999999997</v>
      </c>
      <c r="AC4206">
        <v>0.4</v>
      </c>
      <c r="AD4206">
        <v>0.5333</v>
      </c>
      <c r="AE4206">
        <v>0.5</v>
      </c>
      <c r="AF4206" t="s">
        <v>3915</v>
      </c>
      <c r="AG4206" s="2">
        <v>3.472222222222222E-3</v>
      </c>
      <c r="AH4206" t="s">
        <v>3911</v>
      </c>
      <c r="AI4206">
        <v>3</v>
      </c>
      <c r="AJ4206" t="s">
        <v>3961</v>
      </c>
      <c r="AK4206" s="3">
        <v>43764</v>
      </c>
      <c r="AL4206" s="10">
        <f>YEAR(ufc_fights_2[[#This Row],[date]])</f>
        <v>2019</v>
      </c>
      <c r="AM4206" t="s">
        <v>4022</v>
      </c>
      <c r="AN4206">
        <v>57</v>
      </c>
      <c r="AO4206" t="s">
        <v>3918</v>
      </c>
      <c r="AP4206">
        <f>IF(ufc_fights_2[[#This Row],[winner]]="Red",ufc_fights_2[[#This Row],[r_fighter_id]],ufc_fights_2[[#This Row],[b_fighter_id]])</f>
        <v>922</v>
      </c>
      <c r="AQ4206" t="str">
        <f>_xlfn.XLOOKUP(ufc_fights_2[[#This Row],[winnerID]],ufc_fighters[id],ufc_fighters[fighter_name],"xxx",0,1)</f>
        <v>Movsar Evloev</v>
      </c>
    </row>
    <row r="4207" spans="1:43">
      <c r="A4207">
        <v>2972</v>
      </c>
      <c r="B4207">
        <v>2528</v>
      </c>
      <c r="C4207">
        <f>_xlfn.XLOOKUP(ufc_fights_2[[#This Row],[r_fighter_id]],ufc_fighters[id],ufc_fighters[year],"xxx",0,1)</f>
        <v>1986</v>
      </c>
      <c r="D4207">
        <f>_xlfn.XLOOKUP(ufc_fights_2[[#This Row],[b_fighter_id]],ufc_fighters[id],ufc_fighters[year],"Prázdné",0,1)</f>
        <v>1989</v>
      </c>
      <c r="E4207" s="10">
        <f>YEAR(ufc_fights_2[[#This Row],[date]])-ufc_fights_2[[#This Row],[r_year]]</f>
        <v>28</v>
      </c>
      <c r="F4207" s="10">
        <f>YEAR(ufc_fights_2[[#This Row],[date]])-ufc_fights_2[[#This Row],[b_year]]</f>
        <v>25</v>
      </c>
      <c r="G4207">
        <v>0</v>
      </c>
      <c r="H4207">
        <v>0</v>
      </c>
      <c r="I4207">
        <v>0.54410000000000003</v>
      </c>
      <c r="J4207">
        <v>0.45</v>
      </c>
      <c r="K4207">
        <v>0.73640000000000005</v>
      </c>
      <c r="L4207">
        <v>0.79559999999999997</v>
      </c>
      <c r="M4207">
        <v>0.625</v>
      </c>
      <c r="N4207">
        <v>0</v>
      </c>
      <c r="O4207">
        <v>1</v>
      </c>
      <c r="P4207">
        <v>1</v>
      </c>
      <c r="Q4207">
        <v>1</v>
      </c>
      <c r="R4207">
        <v>1</v>
      </c>
      <c r="S4207" s="2">
        <v>7.0486111111111114E-3</v>
      </c>
      <c r="T4207" s="2">
        <v>7.8703703703703705E-4</v>
      </c>
      <c r="U4207">
        <v>0.52829999999999999</v>
      </c>
      <c r="V4207">
        <v>0.21740000000000001</v>
      </c>
      <c r="W4207">
        <v>0.61539999999999995</v>
      </c>
      <c r="X4207">
        <v>0.5</v>
      </c>
      <c r="Y4207">
        <v>0.33329999999999999</v>
      </c>
      <c r="Z4207">
        <v>0.3871</v>
      </c>
      <c r="AA4207">
        <v>0.34620000000000001</v>
      </c>
      <c r="AB4207">
        <v>0.66669999999999996</v>
      </c>
      <c r="AC4207">
        <v>0.5</v>
      </c>
      <c r="AD4207">
        <v>0.6774</v>
      </c>
      <c r="AE4207">
        <v>0.75</v>
      </c>
      <c r="AF4207" t="s">
        <v>3915</v>
      </c>
      <c r="AG4207" s="2">
        <v>3.472222222222222E-3</v>
      </c>
      <c r="AH4207" t="s">
        <v>3911</v>
      </c>
      <c r="AI4207">
        <v>3</v>
      </c>
      <c r="AJ4207" t="s">
        <v>3924</v>
      </c>
      <c r="AK4207" s="3">
        <v>41783</v>
      </c>
      <c r="AL4207" s="10">
        <f>YEAR(ufc_fights_2[[#This Row],[date]])</f>
        <v>2014</v>
      </c>
      <c r="AM4207" t="s">
        <v>4022</v>
      </c>
      <c r="AN4207">
        <v>1</v>
      </c>
      <c r="AO4207" t="s">
        <v>3913</v>
      </c>
      <c r="AP4207">
        <f>IF(ufc_fights_2[[#This Row],[winner]]="Red",ufc_fights_2[[#This Row],[r_fighter_id]],ufc_fights_2[[#This Row],[b_fighter_id]])</f>
        <v>2972</v>
      </c>
      <c r="AQ4207" t="str">
        <f>_xlfn.XLOOKUP(ufc_fights_2[[#This Row],[winnerID]],ufc_fighters[id],ufc_fighters[fighter_name],"xxx",0,1)</f>
        <v>Sam Sicilia</v>
      </c>
    </row>
    <row r="4208" spans="1:43">
      <c r="A4208">
        <v>2491</v>
      </c>
      <c r="B4208">
        <v>2972</v>
      </c>
      <c r="C4208">
        <f>_xlfn.XLOOKUP(ufc_fights_2[[#This Row],[r_fighter_id]],ufc_fighters[id],ufc_fighters[year],"xxx",0,1)</f>
        <v>1987</v>
      </c>
      <c r="D4208">
        <f>_xlfn.XLOOKUP(ufc_fights_2[[#This Row],[b_fighter_id]],ufc_fighters[id],ufc_fighters[year],"Prázdné",0,1)</f>
        <v>1986</v>
      </c>
      <c r="E4208" s="10">
        <f>YEAR(ufc_fights_2[[#This Row],[date]])-ufc_fights_2[[#This Row],[r_year]]</f>
        <v>26</v>
      </c>
      <c r="F4208" s="10">
        <f>YEAR(ufc_fights_2[[#This Row],[date]])-ufc_fights_2[[#This Row],[b_year]]</f>
        <v>27</v>
      </c>
      <c r="G4208">
        <v>0</v>
      </c>
      <c r="H4208">
        <v>0</v>
      </c>
      <c r="I4208">
        <v>0.6</v>
      </c>
      <c r="J4208">
        <v>0.73329999999999995</v>
      </c>
      <c r="K4208">
        <v>0.66669999999999996</v>
      </c>
      <c r="L4208">
        <v>0.81820000000000004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 s="2">
        <v>1.273148148148148E-4</v>
      </c>
      <c r="T4208" s="2">
        <v>6.2500000000000001E-4</v>
      </c>
      <c r="U4208">
        <v>0.6</v>
      </c>
      <c r="V4208">
        <v>0.78569999999999995</v>
      </c>
      <c r="W4208">
        <v>0</v>
      </c>
      <c r="X4208">
        <v>0</v>
      </c>
      <c r="Y4208">
        <v>0</v>
      </c>
      <c r="Z4208">
        <v>0.33329999999999999</v>
      </c>
      <c r="AA4208">
        <v>0</v>
      </c>
      <c r="AB4208">
        <v>1</v>
      </c>
      <c r="AC4208">
        <v>0</v>
      </c>
      <c r="AD4208">
        <v>0</v>
      </c>
      <c r="AE4208">
        <v>0.78569999999999995</v>
      </c>
      <c r="AF4208" t="s">
        <v>3910</v>
      </c>
      <c r="AG4208" s="2">
        <v>1.1805555555555556E-3</v>
      </c>
      <c r="AH4208" t="s">
        <v>3911</v>
      </c>
      <c r="AI4208">
        <v>3</v>
      </c>
      <c r="AJ4208" t="s">
        <v>3928</v>
      </c>
      <c r="AK4208" s="3">
        <v>41587</v>
      </c>
      <c r="AL4208" s="10">
        <f>YEAR(ufc_fights_2[[#This Row],[date]])</f>
        <v>2013</v>
      </c>
      <c r="AM4208" t="s">
        <v>4022</v>
      </c>
      <c r="AN4208">
        <v>47</v>
      </c>
      <c r="AO4208" t="s">
        <v>3918</v>
      </c>
      <c r="AP4208">
        <f>IF(ufc_fights_2[[#This Row],[winner]]="Red",ufc_fights_2[[#This Row],[r_fighter_id]],ufc_fights_2[[#This Row],[b_fighter_id]])</f>
        <v>2972</v>
      </c>
      <c r="AQ4208" t="str">
        <f>_xlfn.XLOOKUP(ufc_fights_2[[#This Row],[winnerID]],ufc_fighters[id],ufc_fighters[fighter_name],"xxx",0,1)</f>
        <v>Sam Sicilia</v>
      </c>
    </row>
    <row r="4209" spans="1:43">
      <c r="A4209">
        <v>922</v>
      </c>
      <c r="B4209">
        <v>1219</v>
      </c>
      <c r="C4209">
        <f>_xlfn.XLOOKUP(ufc_fights_2[[#This Row],[r_fighter_id]],ufc_fighters[id],ufc_fighters[year],"xxx",0,1)</f>
        <v>1994</v>
      </c>
      <c r="D4209">
        <f>_xlfn.XLOOKUP(ufc_fights_2[[#This Row],[b_fighter_id]],ufc_fighters[id],ufc_fighters[year],"Prázdné",0,1)</f>
        <v>1987</v>
      </c>
      <c r="E4209" s="10">
        <f>YEAR(ufc_fights_2[[#This Row],[date]])-ufc_fights_2[[#This Row],[r_year]]</f>
        <v>26</v>
      </c>
      <c r="F4209" s="10">
        <f>YEAR(ufc_fights_2[[#This Row],[date]])-ufc_fights_2[[#This Row],[b_year]]</f>
        <v>33</v>
      </c>
      <c r="G4209">
        <v>0</v>
      </c>
      <c r="H4209">
        <v>0</v>
      </c>
      <c r="I4209">
        <v>0.52669999999999995</v>
      </c>
      <c r="J4209">
        <v>0.30299999999999999</v>
      </c>
      <c r="K4209">
        <v>0.55489999999999995</v>
      </c>
      <c r="L4209">
        <v>0.3125</v>
      </c>
      <c r="M4209">
        <v>0</v>
      </c>
      <c r="N4209">
        <v>0.4</v>
      </c>
      <c r="O4209">
        <v>0</v>
      </c>
      <c r="P4209">
        <v>1</v>
      </c>
      <c r="Q4209">
        <v>0</v>
      </c>
      <c r="R4209">
        <v>0</v>
      </c>
      <c r="S4209" s="2">
        <v>5.5555555555555556E-4</v>
      </c>
      <c r="T4209" s="2">
        <v>1.7939814814814815E-3</v>
      </c>
      <c r="U4209">
        <v>0.44169999999999998</v>
      </c>
      <c r="V4209">
        <v>0.20749999999999999</v>
      </c>
      <c r="W4209">
        <v>0.92859999999999998</v>
      </c>
      <c r="X4209">
        <v>0.8125</v>
      </c>
      <c r="Y4209">
        <v>0</v>
      </c>
      <c r="Z4209">
        <v>0.50700000000000001</v>
      </c>
      <c r="AA4209">
        <v>0.28120000000000001</v>
      </c>
      <c r="AB4209">
        <v>0.875</v>
      </c>
      <c r="AC4209">
        <v>1</v>
      </c>
      <c r="AD4209">
        <v>0</v>
      </c>
      <c r="AE4209">
        <v>1</v>
      </c>
      <c r="AF4209" t="s">
        <v>3915</v>
      </c>
      <c r="AG4209" s="2">
        <v>3.472222222222222E-3</v>
      </c>
      <c r="AH4209" t="s">
        <v>3911</v>
      </c>
      <c r="AI4209">
        <v>3</v>
      </c>
      <c r="AJ4209" t="s">
        <v>3931</v>
      </c>
      <c r="AK4209" s="3">
        <v>44037</v>
      </c>
      <c r="AL4209" s="10">
        <f>YEAR(ufc_fights_2[[#This Row],[date]])</f>
        <v>2020</v>
      </c>
      <c r="AM4209" t="s">
        <v>4022</v>
      </c>
      <c r="AN4209">
        <v>5</v>
      </c>
      <c r="AO4209" t="s">
        <v>3913</v>
      </c>
      <c r="AP4209">
        <f>IF(ufc_fights_2[[#This Row],[winner]]="Red",ufc_fights_2[[#This Row],[r_fighter_id]],ufc_fights_2[[#This Row],[b_fighter_id]])</f>
        <v>922</v>
      </c>
      <c r="AQ4209" t="str">
        <f>_xlfn.XLOOKUP(ufc_fights_2[[#This Row],[winnerID]],ufc_fighters[id],ufc_fighters[fighter_name],"xxx",0,1)</f>
        <v>Movsar Evloev</v>
      </c>
    </row>
    <row r="4210" spans="1:43">
      <c r="A4210">
        <v>50</v>
      </c>
      <c r="B4210">
        <v>2081</v>
      </c>
      <c r="C4210">
        <f>_xlfn.XLOOKUP(ufc_fights_2[[#This Row],[r_fighter_id]],ufc_fighters[id],ufc_fighters[year],"xxx",0,1)</f>
        <v>1986</v>
      </c>
      <c r="D4210">
        <f>_xlfn.XLOOKUP(ufc_fights_2[[#This Row],[b_fighter_id]],ufc_fighters[id],ufc_fighters[year],"Prázdné",0,1)</f>
        <v>1985</v>
      </c>
      <c r="E4210" s="10">
        <f>YEAR(ufc_fights_2[[#This Row],[date]])-ufc_fights_2[[#This Row],[r_year]]</f>
        <v>26</v>
      </c>
      <c r="F4210" s="10">
        <f>YEAR(ufc_fights_2[[#This Row],[date]])-ufc_fights_2[[#This Row],[b_year]]</f>
        <v>27</v>
      </c>
      <c r="G4210">
        <v>1</v>
      </c>
      <c r="H4210">
        <v>0</v>
      </c>
      <c r="I4210">
        <v>0.4783</v>
      </c>
      <c r="J4210">
        <v>0.56520000000000004</v>
      </c>
      <c r="K4210">
        <v>0.55559999999999998</v>
      </c>
      <c r="L4210">
        <v>0.64290000000000003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2.3148148148148147E-5</v>
      </c>
      <c r="T4210" s="2">
        <v>6.3657407407407413E-4</v>
      </c>
      <c r="U4210">
        <v>0.42859999999999998</v>
      </c>
      <c r="V4210">
        <v>0.1111</v>
      </c>
      <c r="W4210">
        <v>1</v>
      </c>
      <c r="X4210">
        <v>0.5</v>
      </c>
      <c r="Y4210">
        <v>0.84619999999999995</v>
      </c>
      <c r="Z4210">
        <v>0.38890000000000002</v>
      </c>
      <c r="AA4210">
        <v>0.47370000000000001</v>
      </c>
      <c r="AB4210">
        <v>0.5</v>
      </c>
      <c r="AC4210">
        <v>1</v>
      </c>
      <c r="AD4210">
        <v>1</v>
      </c>
      <c r="AE4210">
        <v>0</v>
      </c>
      <c r="AF4210" t="s">
        <v>3910</v>
      </c>
      <c r="AG4210" s="2">
        <v>3.460648148148148E-3</v>
      </c>
      <c r="AH4210" t="s">
        <v>3927</v>
      </c>
      <c r="AI4210">
        <v>5</v>
      </c>
      <c r="AJ4210" t="s">
        <v>3939</v>
      </c>
      <c r="AK4210" s="3">
        <v>40922</v>
      </c>
      <c r="AL4210" s="10">
        <f>YEAR(ufc_fights_2[[#This Row],[date]])</f>
        <v>2012</v>
      </c>
      <c r="AM4210" t="s">
        <v>4022</v>
      </c>
      <c r="AN4210">
        <v>39</v>
      </c>
      <c r="AO4210" t="s">
        <v>3913</v>
      </c>
      <c r="AP4210">
        <f>IF(ufc_fights_2[[#This Row],[winner]]="Red",ufc_fights_2[[#This Row],[r_fighter_id]],ufc_fights_2[[#This Row],[b_fighter_id]])</f>
        <v>50</v>
      </c>
      <c r="AQ4210" t="str">
        <f>_xlfn.XLOOKUP(ufc_fights_2[[#This Row],[winnerID]],ufc_fighters[id],ufc_fighters[fighter_name],"xxx",0,1)</f>
        <v>Jose Aldo</v>
      </c>
    </row>
    <row r="4211" spans="1:43">
      <c r="A4211">
        <v>50</v>
      </c>
      <c r="B4211">
        <v>1576</v>
      </c>
      <c r="C4211">
        <f>_xlfn.XLOOKUP(ufc_fights_2[[#This Row],[r_fighter_id]],ufc_fighters[id],ufc_fighters[year],"xxx",0,1)</f>
        <v>1986</v>
      </c>
      <c r="D4211">
        <f>_xlfn.XLOOKUP(ufc_fights_2[[#This Row],[b_fighter_id]],ufc_fighters[id],ufc_fighters[year],"Prázdné",0,1)</f>
        <v>1987</v>
      </c>
      <c r="E4211" s="10">
        <f>YEAR(ufc_fights_2[[#This Row],[date]])-ufc_fights_2[[#This Row],[r_year]]</f>
        <v>27</v>
      </c>
      <c r="F4211" s="10">
        <f>YEAR(ufc_fights_2[[#This Row],[date]])-ufc_fights_2[[#This Row],[b_year]]</f>
        <v>26</v>
      </c>
      <c r="G4211">
        <v>0</v>
      </c>
      <c r="H4211">
        <v>0</v>
      </c>
      <c r="I4211">
        <v>0.36780000000000002</v>
      </c>
      <c r="J4211">
        <v>0.14530000000000001</v>
      </c>
      <c r="K4211">
        <v>0.43430000000000002</v>
      </c>
      <c r="L4211">
        <v>0.28970000000000001</v>
      </c>
      <c r="M4211">
        <v>0.83330000000000004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3.472222222222222E-3</v>
      </c>
      <c r="T4211" s="2">
        <v>3.4722222222222222E-5</v>
      </c>
      <c r="U4211">
        <v>0.31169999999999998</v>
      </c>
      <c r="V4211">
        <v>0.1226</v>
      </c>
      <c r="W4211">
        <v>0.875</v>
      </c>
      <c r="X4211">
        <v>0.5</v>
      </c>
      <c r="Y4211">
        <v>0.33329999999999999</v>
      </c>
      <c r="Z4211">
        <v>0.35899999999999999</v>
      </c>
      <c r="AA4211">
        <v>0.125</v>
      </c>
      <c r="AB4211">
        <v>0</v>
      </c>
      <c r="AC4211">
        <v>0.75</v>
      </c>
      <c r="AD4211">
        <v>0.44440000000000002</v>
      </c>
      <c r="AE4211">
        <v>0</v>
      </c>
      <c r="AF4211" t="s">
        <v>3910</v>
      </c>
      <c r="AG4211" s="2">
        <v>1.3888888888888889E-3</v>
      </c>
      <c r="AH4211" t="s">
        <v>3927</v>
      </c>
      <c r="AI4211">
        <v>5</v>
      </c>
      <c r="AJ4211" t="s">
        <v>3914</v>
      </c>
      <c r="AK4211" s="3">
        <v>41489</v>
      </c>
      <c r="AL4211" s="10">
        <f>YEAR(ufc_fights_2[[#This Row],[date]])</f>
        <v>2013</v>
      </c>
      <c r="AM4211" t="s">
        <v>4022</v>
      </c>
      <c r="AN4211">
        <v>39</v>
      </c>
      <c r="AO4211" t="s">
        <v>3913</v>
      </c>
      <c r="AP4211">
        <f>IF(ufc_fights_2[[#This Row],[winner]]="Red",ufc_fights_2[[#This Row],[r_fighter_id]],ufc_fights_2[[#This Row],[b_fighter_id]])</f>
        <v>50</v>
      </c>
      <c r="AQ4211" t="str">
        <f>_xlfn.XLOOKUP(ufc_fights_2[[#This Row],[winnerID]],ufc_fighters[id],ufc_fighters[fighter_name],"xxx",0,1)</f>
        <v>Jose Aldo</v>
      </c>
    </row>
    <row r="4212" spans="1:43">
      <c r="A4212">
        <v>615</v>
      </c>
      <c r="B4212">
        <v>2972</v>
      </c>
      <c r="C4212">
        <f>_xlfn.XLOOKUP(ufc_fights_2[[#This Row],[r_fighter_id]],ufc_fighters[id],ufc_fighters[year],"xxx",0,1)</f>
        <v>1982</v>
      </c>
      <c r="D4212">
        <f>_xlfn.XLOOKUP(ufc_fights_2[[#This Row],[b_fighter_id]],ufc_fighters[id],ufc_fighters[year],"Prázdné",0,1)</f>
        <v>1986</v>
      </c>
      <c r="E4212" s="10">
        <f>YEAR(ufc_fights_2[[#This Row],[date]])-ufc_fights_2[[#This Row],[r_year]]</f>
        <v>33</v>
      </c>
      <c r="F4212" s="10">
        <f>YEAR(ufc_fights_2[[#This Row],[date]])-ufc_fights_2[[#This Row],[b_year]]</f>
        <v>29</v>
      </c>
      <c r="G4212">
        <v>0</v>
      </c>
      <c r="H4212">
        <v>1</v>
      </c>
      <c r="I4212">
        <v>0.3226</v>
      </c>
      <c r="J4212">
        <v>0.3846</v>
      </c>
      <c r="K4212">
        <v>0.34379999999999999</v>
      </c>
      <c r="L4212">
        <v>0.42859999999999998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2.3148148148148147E-5</v>
      </c>
      <c r="T4212" s="2">
        <v>2.7777777777777778E-4</v>
      </c>
      <c r="U4212">
        <v>0.2273</v>
      </c>
      <c r="V4212">
        <v>0.28570000000000001</v>
      </c>
      <c r="W4212">
        <v>0.25</v>
      </c>
      <c r="X4212">
        <v>0.8</v>
      </c>
      <c r="Y4212">
        <v>1</v>
      </c>
      <c r="Z4212">
        <v>0.33329999999999999</v>
      </c>
      <c r="AA4212">
        <v>0.31819999999999998</v>
      </c>
      <c r="AB4212">
        <v>0</v>
      </c>
      <c r="AC4212">
        <v>0.66669999999999996</v>
      </c>
      <c r="AD4212">
        <v>0</v>
      </c>
      <c r="AE4212">
        <v>1</v>
      </c>
      <c r="AF4212" t="s">
        <v>3910</v>
      </c>
      <c r="AG4212" s="2">
        <v>2.3842592592592591E-3</v>
      </c>
      <c r="AH4212" t="s">
        <v>3911</v>
      </c>
      <c r="AI4212">
        <v>3</v>
      </c>
      <c r="AJ4212" t="s">
        <v>4007</v>
      </c>
      <c r="AK4212" s="3">
        <v>42028</v>
      </c>
      <c r="AL4212" s="10">
        <f>YEAR(ufc_fights_2[[#This Row],[date]])</f>
        <v>2015</v>
      </c>
      <c r="AM4212" t="s">
        <v>4022</v>
      </c>
      <c r="AN4212">
        <v>86</v>
      </c>
      <c r="AO4212" t="s">
        <v>3918</v>
      </c>
      <c r="AP4212">
        <f>IF(ufc_fights_2[[#This Row],[winner]]="Red",ufc_fights_2[[#This Row],[r_fighter_id]],ufc_fights_2[[#This Row],[b_fighter_id]])</f>
        <v>2972</v>
      </c>
      <c r="AQ4212" t="str">
        <f>_xlfn.XLOOKUP(ufc_fights_2[[#This Row],[winnerID]],ufc_fighters[id],ufc_fighters[fighter_name],"xxx",0,1)</f>
        <v>Sam Sicilia</v>
      </c>
    </row>
    <row r="4213" spans="1:43">
      <c r="A4213">
        <v>2016</v>
      </c>
      <c r="B4213">
        <v>1248</v>
      </c>
      <c r="C4213">
        <f>_xlfn.XLOOKUP(ufc_fights_2[[#This Row],[r_fighter_id]],ufc_fighters[id],ufc_fighters[year],"xxx",0,1)</f>
        <v>1979</v>
      </c>
      <c r="D4213">
        <f>_xlfn.XLOOKUP(ufc_fights_2[[#This Row],[b_fighter_id]],ufc_fighters[id],ufc_fighters[year],"Prázdné",0,1)</f>
        <v>1985</v>
      </c>
      <c r="E4213" s="10">
        <f>YEAR(ufc_fights_2[[#This Row],[date]])-ufc_fights_2[[#This Row],[r_year]]</f>
        <v>37</v>
      </c>
      <c r="F4213" s="10">
        <f>YEAR(ufc_fights_2[[#This Row],[date]])-ufc_fights_2[[#This Row],[b_year]]</f>
        <v>31</v>
      </c>
      <c r="G4213">
        <v>0</v>
      </c>
      <c r="H4213">
        <v>0</v>
      </c>
      <c r="I4213">
        <v>0.28570000000000001</v>
      </c>
      <c r="J4213">
        <v>0.39319999999999999</v>
      </c>
      <c r="K4213">
        <v>0.34</v>
      </c>
      <c r="L4213">
        <v>0.4274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2.0601851851851853E-3</v>
      </c>
      <c r="T4213" s="2">
        <v>0</v>
      </c>
      <c r="U4213">
        <v>0.14810000000000001</v>
      </c>
      <c r="V4213">
        <v>0.31819999999999998</v>
      </c>
      <c r="W4213">
        <v>0.625</v>
      </c>
      <c r="X4213">
        <v>0.42859999999999998</v>
      </c>
      <c r="Y4213">
        <v>0.65</v>
      </c>
      <c r="Z4213">
        <v>0.25</v>
      </c>
      <c r="AA4213">
        <v>0.3805</v>
      </c>
      <c r="AB4213">
        <v>0</v>
      </c>
      <c r="AC4213">
        <v>0.66669999999999996</v>
      </c>
      <c r="AD4213">
        <v>0.5</v>
      </c>
      <c r="AE4213">
        <v>1</v>
      </c>
      <c r="AF4213" t="s">
        <v>3915</v>
      </c>
      <c r="AG4213" s="2">
        <v>3.472222222222222E-3</v>
      </c>
      <c r="AH4213" t="s">
        <v>3911</v>
      </c>
      <c r="AI4213">
        <v>3</v>
      </c>
      <c r="AJ4213" t="s">
        <v>3912</v>
      </c>
      <c r="AK4213" s="3">
        <v>42707</v>
      </c>
      <c r="AL4213" s="10">
        <f>YEAR(ufc_fights_2[[#This Row],[date]])</f>
        <v>2016</v>
      </c>
      <c r="AM4213" t="s">
        <v>4022</v>
      </c>
      <c r="AN4213">
        <v>1</v>
      </c>
      <c r="AO4213" t="s">
        <v>3918</v>
      </c>
      <c r="AP4213">
        <f>IF(ufc_fights_2[[#This Row],[winner]]="Red",ufc_fights_2[[#This Row],[r_fighter_id]],ufc_fights_2[[#This Row],[b_fighter_id]])</f>
        <v>1248</v>
      </c>
      <c r="AQ4213" t="str">
        <f>_xlfn.XLOOKUP(ufc_fights_2[[#This Row],[winnerID]],ufc_fighters[id],ufc_fighters[fighter_name],"xxx",0,1)</f>
        <v>Ryan Hall</v>
      </c>
    </row>
    <row r="4214" spans="1:43">
      <c r="A4214">
        <v>872</v>
      </c>
      <c r="B4214">
        <v>1359</v>
      </c>
      <c r="C4214">
        <f>_xlfn.XLOOKUP(ufc_fights_2[[#This Row],[r_fighter_id]],ufc_fighters[id],ufc_fighters[year],"xxx",0,1)</f>
        <v>1984</v>
      </c>
      <c r="D4214">
        <f>_xlfn.XLOOKUP(ufc_fights_2[[#This Row],[b_fighter_id]],ufc_fighters[id],ufc_fighters[year],"Prázdné",0,1)</f>
        <v>1983</v>
      </c>
      <c r="E4214" s="10">
        <f>YEAR(ufc_fights_2[[#This Row],[date]])-ufc_fights_2[[#This Row],[r_year]]</f>
        <v>29</v>
      </c>
      <c r="F4214" s="10">
        <f>YEAR(ufc_fights_2[[#This Row],[date]])-ufc_fights_2[[#This Row],[b_year]]</f>
        <v>30</v>
      </c>
      <c r="G4214">
        <v>0</v>
      </c>
      <c r="H4214">
        <v>0</v>
      </c>
      <c r="I4214">
        <v>0.33329999999999999</v>
      </c>
      <c r="J4214">
        <v>0.44929999999999998</v>
      </c>
      <c r="K4214">
        <v>0.48780000000000001</v>
      </c>
      <c r="L4214">
        <v>0.64039999999999997</v>
      </c>
      <c r="M4214">
        <v>0.4</v>
      </c>
      <c r="N4214">
        <v>1</v>
      </c>
      <c r="O4214">
        <v>0</v>
      </c>
      <c r="P4214">
        <v>0</v>
      </c>
      <c r="Q4214">
        <v>0</v>
      </c>
      <c r="R4214">
        <v>1</v>
      </c>
      <c r="S4214" s="2">
        <v>4.8263888888888887E-3</v>
      </c>
      <c r="T4214" s="2">
        <v>1.0416666666666667E-3</v>
      </c>
      <c r="U4214">
        <v>0.3</v>
      </c>
      <c r="V4214">
        <v>0.35899999999999999</v>
      </c>
      <c r="W4214">
        <v>0.5</v>
      </c>
      <c r="X4214">
        <v>0</v>
      </c>
      <c r="Y4214">
        <v>1</v>
      </c>
      <c r="Z4214">
        <v>0.2427</v>
      </c>
      <c r="AA4214">
        <v>0.41539999999999999</v>
      </c>
      <c r="AB4214">
        <v>0.5</v>
      </c>
      <c r="AC4214">
        <v>1</v>
      </c>
      <c r="AD4214">
        <v>0.58620000000000005</v>
      </c>
      <c r="AE4214">
        <v>1</v>
      </c>
      <c r="AF4214" t="s">
        <v>3915</v>
      </c>
      <c r="AG4214" s="2">
        <v>3.472222222222222E-3</v>
      </c>
      <c r="AH4214" t="s">
        <v>3911</v>
      </c>
      <c r="AI4214">
        <v>3</v>
      </c>
      <c r="AJ4214" t="s">
        <v>3928</v>
      </c>
      <c r="AK4214" s="3">
        <v>41514</v>
      </c>
      <c r="AL4214" s="10">
        <f>YEAR(ufc_fights_2[[#This Row],[date]])</f>
        <v>2013</v>
      </c>
      <c r="AM4214" t="s">
        <v>4022</v>
      </c>
      <c r="AN4214">
        <v>148</v>
      </c>
      <c r="AO4214" t="s">
        <v>3913</v>
      </c>
      <c r="AP4214">
        <f>IF(ufc_fights_2[[#This Row],[winner]]="Red",ufc_fights_2[[#This Row],[r_fighter_id]],ufc_fights_2[[#This Row],[b_fighter_id]])</f>
        <v>872</v>
      </c>
      <c r="AQ4214" t="str">
        <f>_xlfn.XLOOKUP(ufc_fights_2[[#This Row],[winnerID]],ufc_fighters[id],ufc_fighters[fighter_name],"xxx",0,1)</f>
        <v>Darren Elkins</v>
      </c>
    </row>
    <row r="4215" spans="1:43">
      <c r="A4215">
        <v>263</v>
      </c>
      <c r="B4215">
        <v>872</v>
      </c>
      <c r="C4215">
        <f>_xlfn.XLOOKUP(ufc_fights_2[[#This Row],[r_fighter_id]],ufc_fighters[id],ufc_fighters[year],"xxx",0,1)</f>
        <v>1986</v>
      </c>
      <c r="D4215">
        <f>_xlfn.XLOOKUP(ufc_fights_2[[#This Row],[b_fighter_id]],ufc_fighters[id],ufc_fighters[year],"Prázdné",0,1)</f>
        <v>1984</v>
      </c>
      <c r="E4215" s="10">
        <f>YEAR(ufc_fights_2[[#This Row],[date]])-ufc_fights_2[[#This Row],[r_year]]</f>
        <v>31</v>
      </c>
      <c r="F4215" s="10">
        <f>YEAR(ufc_fights_2[[#This Row],[date]])-ufc_fights_2[[#This Row],[b_year]]</f>
        <v>33</v>
      </c>
      <c r="G4215">
        <v>0</v>
      </c>
      <c r="H4215">
        <v>0</v>
      </c>
      <c r="I4215">
        <v>0.43130000000000002</v>
      </c>
      <c r="J4215">
        <v>0.45450000000000002</v>
      </c>
      <c r="K4215">
        <v>0.52059999999999995</v>
      </c>
      <c r="L4215">
        <v>0.52380000000000004</v>
      </c>
      <c r="M4215">
        <v>0.16669999999999999</v>
      </c>
      <c r="N4215">
        <v>0.3</v>
      </c>
      <c r="O4215">
        <v>0</v>
      </c>
      <c r="P4215">
        <v>2</v>
      </c>
      <c r="Q4215">
        <v>0</v>
      </c>
      <c r="R4215">
        <v>0</v>
      </c>
      <c r="S4215" s="2">
        <v>1.8055555555555555E-3</v>
      </c>
      <c r="T4215" s="2">
        <v>2.8472222222222223E-3</v>
      </c>
      <c r="U4215">
        <v>0.3095</v>
      </c>
      <c r="V4215">
        <v>0.35289999999999999</v>
      </c>
      <c r="W4215">
        <v>0.85709999999999997</v>
      </c>
      <c r="X4215">
        <v>0.92310000000000003</v>
      </c>
      <c r="Y4215">
        <v>1</v>
      </c>
      <c r="Z4215">
        <v>0.376</v>
      </c>
      <c r="AA4215">
        <v>0.31780000000000003</v>
      </c>
      <c r="AB4215">
        <v>0.64710000000000001</v>
      </c>
      <c r="AC4215">
        <v>0.75</v>
      </c>
      <c r="AD4215">
        <v>0</v>
      </c>
      <c r="AE4215">
        <v>1</v>
      </c>
      <c r="AF4215" t="s">
        <v>3922</v>
      </c>
      <c r="AG4215" s="2">
        <v>3.472222222222222E-3</v>
      </c>
      <c r="AH4215" t="s">
        <v>3911</v>
      </c>
      <c r="AI4215">
        <v>3</v>
      </c>
      <c r="AJ4215" t="s">
        <v>3928</v>
      </c>
      <c r="AK4215" s="3">
        <v>42938</v>
      </c>
      <c r="AL4215" s="10">
        <f>YEAR(ufc_fights_2[[#This Row],[date]])</f>
        <v>2017</v>
      </c>
      <c r="AM4215" t="s">
        <v>4022</v>
      </c>
      <c r="AN4215">
        <v>121</v>
      </c>
      <c r="AO4215" t="s">
        <v>3918</v>
      </c>
      <c r="AP4215">
        <f>IF(ufc_fights_2[[#This Row],[winner]]="Red",ufc_fights_2[[#This Row],[r_fighter_id]],ufc_fights_2[[#This Row],[b_fighter_id]])</f>
        <v>872</v>
      </c>
      <c r="AQ4215" t="str">
        <f>_xlfn.XLOOKUP(ufc_fights_2[[#This Row],[winnerID]],ufc_fighters[id],ufc_fighters[fighter_name],"xxx",0,1)</f>
        <v>Darren Elkins</v>
      </c>
    </row>
    <row r="4216" spans="1:43">
      <c r="A4216">
        <v>872</v>
      </c>
      <c r="B4216">
        <v>1528</v>
      </c>
      <c r="C4216">
        <f>_xlfn.XLOOKUP(ufc_fights_2[[#This Row],[r_fighter_id]],ufc_fighters[id],ufc_fighters[year],"xxx",0,1)</f>
        <v>1984</v>
      </c>
      <c r="D4216">
        <f>_xlfn.XLOOKUP(ufc_fights_2[[#This Row],[b_fighter_id]],ufc_fighters[id],ufc_fighters[year],"Prázdné",0,1)</f>
        <v>1986</v>
      </c>
      <c r="E4216" s="10">
        <f>YEAR(ufc_fights_2[[#This Row],[date]])-ufc_fights_2[[#This Row],[r_year]]</f>
        <v>34</v>
      </c>
      <c r="F4216" s="10">
        <f>YEAR(ufc_fights_2[[#This Row],[date]])-ufc_fights_2[[#This Row],[b_year]]</f>
        <v>32</v>
      </c>
      <c r="G4216">
        <v>0</v>
      </c>
      <c r="H4216">
        <v>0</v>
      </c>
      <c r="I4216">
        <v>0.28120000000000001</v>
      </c>
      <c r="J4216">
        <v>0.4592</v>
      </c>
      <c r="K4216">
        <v>0.5</v>
      </c>
      <c r="L4216">
        <v>0.46460000000000001</v>
      </c>
      <c r="M4216">
        <v>0.25</v>
      </c>
      <c r="N4216">
        <v>0</v>
      </c>
      <c r="O4216">
        <v>1</v>
      </c>
      <c r="P4216">
        <v>0</v>
      </c>
      <c r="Q4216">
        <v>0</v>
      </c>
      <c r="R4216">
        <v>0</v>
      </c>
      <c r="S4216" s="2">
        <v>1.4004629629629629E-3</v>
      </c>
      <c r="T4216" s="2">
        <v>0</v>
      </c>
      <c r="U4216">
        <v>0.2281</v>
      </c>
      <c r="V4216">
        <v>0.39190000000000003</v>
      </c>
      <c r="W4216">
        <v>0.71430000000000005</v>
      </c>
      <c r="X4216">
        <v>0</v>
      </c>
      <c r="Y4216">
        <v>0.63639999999999997</v>
      </c>
      <c r="Z4216">
        <v>0.2833</v>
      </c>
      <c r="AA4216">
        <v>0.46389999999999998</v>
      </c>
      <c r="AB4216">
        <v>0</v>
      </c>
      <c r="AC4216">
        <v>0</v>
      </c>
      <c r="AD4216">
        <v>0.5</v>
      </c>
      <c r="AE4216">
        <v>0</v>
      </c>
      <c r="AF4216" t="s">
        <v>3933</v>
      </c>
      <c r="AG4216" s="2">
        <v>1.6435185185185185E-3</v>
      </c>
      <c r="AH4216" t="s">
        <v>3911</v>
      </c>
      <c r="AI4216">
        <v>3</v>
      </c>
      <c r="AJ4216" t="s">
        <v>3928</v>
      </c>
      <c r="AK4216" s="3">
        <v>43114</v>
      </c>
      <c r="AL4216" s="10">
        <f>YEAR(ufc_fights_2[[#This Row],[date]])</f>
        <v>2018</v>
      </c>
      <c r="AM4216" t="s">
        <v>4022</v>
      </c>
      <c r="AN4216">
        <v>109</v>
      </c>
      <c r="AO4216" t="s">
        <v>3913</v>
      </c>
      <c r="AP4216">
        <f>IF(ufc_fights_2[[#This Row],[winner]]="Red",ufc_fights_2[[#This Row],[r_fighter_id]],ufc_fights_2[[#This Row],[b_fighter_id]])</f>
        <v>872</v>
      </c>
      <c r="AQ4216" t="str">
        <f>_xlfn.XLOOKUP(ufc_fights_2[[#This Row],[winnerID]],ufc_fighters[id],ufc_fighters[fighter_name],"xxx",0,1)</f>
        <v>Darren Elkins</v>
      </c>
    </row>
    <row r="4217" spans="1:43">
      <c r="A4217">
        <v>539</v>
      </c>
      <c r="B4217">
        <v>3002</v>
      </c>
      <c r="C4217">
        <f>_xlfn.XLOOKUP(ufc_fights_2[[#This Row],[r_fighter_id]],ufc_fighters[id],ufc_fighters[year],"xxx",0,1)</f>
        <v>1988</v>
      </c>
      <c r="D4217">
        <f>_xlfn.XLOOKUP(ufc_fights_2[[#This Row],[b_fighter_id]],ufc_fighters[id],ufc_fighters[year],"Prázdné",0,1)</f>
        <v>1992</v>
      </c>
      <c r="E4217" s="10">
        <f>YEAR(ufc_fights_2[[#This Row],[date]])-ufc_fights_2[[#This Row],[r_year]]</f>
        <v>32</v>
      </c>
      <c r="F4217" s="10">
        <f>YEAR(ufc_fights_2[[#This Row],[date]])-ufc_fights_2[[#This Row],[b_year]]</f>
        <v>28</v>
      </c>
      <c r="G4217">
        <v>1</v>
      </c>
      <c r="H4217">
        <v>0</v>
      </c>
      <c r="I4217">
        <v>0.5</v>
      </c>
      <c r="J4217">
        <v>0.5</v>
      </c>
      <c r="K4217">
        <v>0.5</v>
      </c>
      <c r="L4217">
        <v>0.66669999999999996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1.0416666666666667E-4</v>
      </c>
      <c r="T4217" s="2">
        <v>5.0925925925925921E-4</v>
      </c>
      <c r="U4217">
        <v>0.46150000000000002</v>
      </c>
      <c r="V4217">
        <v>0.5</v>
      </c>
      <c r="W4217">
        <v>0.66669999999999996</v>
      </c>
      <c r="X4217">
        <v>0</v>
      </c>
      <c r="Y4217">
        <v>0</v>
      </c>
      <c r="Z4217">
        <v>0.4</v>
      </c>
      <c r="AA4217">
        <v>0.33329999999999999</v>
      </c>
      <c r="AB4217">
        <v>0</v>
      </c>
      <c r="AC4217">
        <v>1</v>
      </c>
      <c r="AD4217">
        <v>0.66669999999999996</v>
      </c>
      <c r="AE4217">
        <v>0</v>
      </c>
      <c r="AF4217" t="s">
        <v>3910</v>
      </c>
      <c r="AG4217" s="2">
        <v>2.673611111111111E-3</v>
      </c>
      <c r="AH4217" t="s">
        <v>3911</v>
      </c>
      <c r="AI4217">
        <v>3</v>
      </c>
      <c r="AJ4217" t="s">
        <v>3914</v>
      </c>
      <c r="AK4217" s="3">
        <v>44142</v>
      </c>
      <c r="AL4217" s="10">
        <f>YEAR(ufc_fights_2[[#This Row],[date]])</f>
        <v>2020</v>
      </c>
      <c r="AM4217" t="s">
        <v>4022</v>
      </c>
      <c r="AN4217">
        <v>1</v>
      </c>
      <c r="AO4217" t="s">
        <v>3913</v>
      </c>
      <c r="AP4217">
        <f>IF(ufc_fights_2[[#This Row],[winner]]="Red",ufc_fights_2[[#This Row],[r_fighter_id]],ufc_fights_2[[#This Row],[b_fighter_id]])</f>
        <v>539</v>
      </c>
      <c r="AQ4217" t="str">
        <f>_xlfn.XLOOKUP(ufc_fights_2[[#This Row],[winnerID]],ufc_fighters[id],ufc_fighters[fighter_name],"xxx",0,1)</f>
        <v>Giga Chikadze</v>
      </c>
    </row>
    <row r="4218" spans="1:43">
      <c r="A4218">
        <v>853</v>
      </c>
      <c r="B4218">
        <v>1924</v>
      </c>
      <c r="C4218">
        <f>_xlfn.XLOOKUP(ufc_fights_2[[#This Row],[r_fighter_id]],ufc_fighters[id],ufc_fighters[year],"xxx",0,1)</f>
        <v>1986</v>
      </c>
      <c r="D4218">
        <f>_xlfn.XLOOKUP(ufc_fights_2[[#This Row],[b_fighter_id]],ufc_fighters[id],ufc_fighters[year],"Prázdné",0,1)</f>
        <v>1989</v>
      </c>
      <c r="E4218" s="10">
        <f>YEAR(ufc_fights_2[[#This Row],[date]])-ufc_fights_2[[#This Row],[r_year]]</f>
        <v>29</v>
      </c>
      <c r="F4218" s="10">
        <f>YEAR(ufc_fights_2[[#This Row],[date]])-ufc_fights_2[[#This Row],[b_year]]</f>
        <v>26</v>
      </c>
      <c r="G4218">
        <v>0</v>
      </c>
      <c r="H4218">
        <v>0</v>
      </c>
      <c r="I4218">
        <v>0.41560000000000002</v>
      </c>
      <c r="J4218">
        <v>0.47370000000000001</v>
      </c>
      <c r="K4218">
        <v>0.439</v>
      </c>
      <c r="L4218">
        <v>0.64290000000000003</v>
      </c>
      <c r="M4218">
        <v>0</v>
      </c>
      <c r="N4218">
        <v>0.53849999999999998</v>
      </c>
      <c r="O4218">
        <v>0</v>
      </c>
      <c r="P4218">
        <v>0</v>
      </c>
      <c r="Q4218">
        <v>0</v>
      </c>
      <c r="R4218">
        <v>0</v>
      </c>
      <c r="S4218" s="2">
        <v>3.1250000000000001E-4</v>
      </c>
      <c r="T4218" s="2">
        <v>4.0277777777777777E-3</v>
      </c>
      <c r="U4218">
        <v>0.122</v>
      </c>
      <c r="V4218">
        <v>0.31430000000000002</v>
      </c>
      <c r="W4218">
        <v>0.84619999999999995</v>
      </c>
      <c r="X4218">
        <v>0.69569999999999999</v>
      </c>
      <c r="Y4218">
        <v>0.88890000000000002</v>
      </c>
      <c r="Z4218">
        <v>0.30649999999999999</v>
      </c>
      <c r="AA4218">
        <v>0.28120000000000001</v>
      </c>
      <c r="AB4218">
        <v>0.86670000000000003</v>
      </c>
      <c r="AC4218">
        <v>0.68420000000000003</v>
      </c>
      <c r="AD4218">
        <v>0</v>
      </c>
      <c r="AE4218">
        <v>0.83330000000000004</v>
      </c>
      <c r="AF4218" t="s">
        <v>3922</v>
      </c>
      <c r="AG4218" s="2">
        <v>3.472222222222222E-3</v>
      </c>
      <c r="AH4218" t="s">
        <v>3911</v>
      </c>
      <c r="AI4218">
        <v>3</v>
      </c>
      <c r="AJ4218" t="s">
        <v>4078</v>
      </c>
      <c r="AK4218" s="3">
        <v>42140</v>
      </c>
      <c r="AL4218" s="10">
        <f>YEAR(ufc_fights_2[[#This Row],[date]])</f>
        <v>2015</v>
      </c>
      <c r="AM4218" t="s">
        <v>4022</v>
      </c>
      <c r="AN4218">
        <v>120</v>
      </c>
      <c r="AO4218" t="s">
        <v>3918</v>
      </c>
      <c r="AP4218">
        <f>IF(ufc_fights_2[[#This Row],[winner]]="Red",ufc_fights_2[[#This Row],[r_fighter_id]],ufc_fights_2[[#This Row],[b_fighter_id]])</f>
        <v>1924</v>
      </c>
      <c r="AQ4218" t="str">
        <f>_xlfn.XLOOKUP(ufc_fights_2[[#This Row],[winnerID]],ufc_fighters[id],ufc_fighters[fighter_name],"xxx",0,1)</f>
        <v>Levan Makashvili</v>
      </c>
    </row>
    <row r="4219" spans="1:43">
      <c r="A4219">
        <v>1324</v>
      </c>
      <c r="B4219">
        <v>1436</v>
      </c>
      <c r="C4219">
        <f>_xlfn.XLOOKUP(ufc_fights_2[[#This Row],[r_fighter_id]],ufc_fighters[id],ufc_fighters[year],"xxx",0,1)</f>
        <v>1988</v>
      </c>
      <c r="D4219">
        <f>_xlfn.XLOOKUP(ufc_fights_2[[#This Row],[b_fighter_id]],ufc_fighters[id],ufc_fighters[year],"Prázdné",0,1)</f>
        <v>1991</v>
      </c>
      <c r="E4219" s="10">
        <f>YEAR(ufc_fights_2[[#This Row],[date]])-ufc_fights_2[[#This Row],[r_year]]</f>
        <v>31</v>
      </c>
      <c r="F4219" s="10">
        <f>YEAR(ufc_fights_2[[#This Row],[date]])-ufc_fights_2[[#This Row],[b_year]]</f>
        <v>28</v>
      </c>
      <c r="G4219">
        <v>0</v>
      </c>
      <c r="H4219">
        <v>1</v>
      </c>
      <c r="I4219">
        <v>0.57140000000000002</v>
      </c>
      <c r="J4219">
        <v>0.58819999999999995</v>
      </c>
      <c r="K4219">
        <v>0.57140000000000002</v>
      </c>
      <c r="L4219">
        <v>0.58819999999999995</v>
      </c>
      <c r="M4219">
        <v>0</v>
      </c>
      <c r="N4219">
        <v>1</v>
      </c>
      <c r="O4219">
        <v>0</v>
      </c>
      <c r="P4219">
        <v>1</v>
      </c>
      <c r="Q4219">
        <v>0</v>
      </c>
      <c r="R4219">
        <v>0</v>
      </c>
      <c r="S4219" s="2">
        <v>0</v>
      </c>
      <c r="T4219" s="2">
        <v>3.5879629629629629E-4</v>
      </c>
      <c r="U4219">
        <v>0.4</v>
      </c>
      <c r="V4219">
        <v>0.5</v>
      </c>
      <c r="W4219">
        <v>1</v>
      </c>
      <c r="X4219">
        <v>1</v>
      </c>
      <c r="Y4219">
        <v>0</v>
      </c>
      <c r="Z4219">
        <v>0.57140000000000002</v>
      </c>
      <c r="AA4219">
        <v>0.5</v>
      </c>
      <c r="AB4219">
        <v>0</v>
      </c>
      <c r="AC4219">
        <v>0</v>
      </c>
      <c r="AD4219">
        <v>0</v>
      </c>
      <c r="AE4219">
        <v>0.66669999999999996</v>
      </c>
      <c r="AF4219" t="s">
        <v>3933</v>
      </c>
      <c r="AG4219" s="2">
        <v>8.9120370370370373E-4</v>
      </c>
      <c r="AH4219" t="s">
        <v>3911</v>
      </c>
      <c r="AI4219">
        <v>3</v>
      </c>
      <c r="AJ4219" t="s">
        <v>3931</v>
      </c>
      <c r="AK4219" s="3">
        <v>43540</v>
      </c>
      <c r="AL4219" s="10">
        <f>YEAR(ufc_fights_2[[#This Row],[date]])</f>
        <v>2019</v>
      </c>
      <c r="AM4219" t="s">
        <v>4022</v>
      </c>
      <c r="AN4219">
        <v>70</v>
      </c>
      <c r="AO4219" t="s">
        <v>3918</v>
      </c>
      <c r="AP4219">
        <f>IF(ufc_fights_2[[#This Row],[winner]]="Red",ufc_fights_2[[#This Row],[r_fighter_id]],ufc_fights_2[[#This Row],[b_fighter_id]])</f>
        <v>1436</v>
      </c>
      <c r="AQ4219" t="str">
        <f>_xlfn.XLOOKUP(ufc_fights_2[[#This Row],[winnerID]],ufc_fighters[id],ufc_fighters[fighter_name],"xxx",0,1)</f>
        <v>Dan Ige</v>
      </c>
    </row>
    <row r="4220" spans="1:43">
      <c r="A4220">
        <v>1393</v>
      </c>
      <c r="B4220">
        <v>853</v>
      </c>
      <c r="C4220">
        <f>_xlfn.XLOOKUP(ufc_fights_2[[#This Row],[r_fighter_id]],ufc_fighters[id],ufc_fighters[year],"xxx",0,1)</f>
        <v>1990</v>
      </c>
      <c r="D4220">
        <f>_xlfn.XLOOKUP(ufc_fights_2[[#This Row],[b_fighter_id]],ufc_fighters[id],ufc_fighters[year],"Prázdné",0,1)</f>
        <v>1986</v>
      </c>
      <c r="E4220" s="10">
        <f>YEAR(ufc_fights_2[[#This Row],[date]])-ufc_fights_2[[#This Row],[r_year]]</f>
        <v>26</v>
      </c>
      <c r="F4220" s="10">
        <f>YEAR(ufc_fights_2[[#This Row],[date]])-ufc_fights_2[[#This Row],[b_year]]</f>
        <v>30</v>
      </c>
      <c r="G4220">
        <v>0</v>
      </c>
      <c r="H4220">
        <v>0</v>
      </c>
      <c r="I4220">
        <v>0.55559999999999998</v>
      </c>
      <c r="J4220">
        <v>0.5</v>
      </c>
      <c r="K4220">
        <v>0.6</v>
      </c>
      <c r="L4220">
        <v>0.58330000000000004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 s="2">
        <v>1.5046296296296297E-4</v>
      </c>
      <c r="T4220" s="2">
        <v>1.9675925925925926E-4</v>
      </c>
      <c r="U4220">
        <v>0.4</v>
      </c>
      <c r="V4220">
        <v>0.25</v>
      </c>
      <c r="W4220">
        <v>1</v>
      </c>
      <c r="X4220">
        <v>0.5</v>
      </c>
      <c r="Y4220">
        <v>1</v>
      </c>
      <c r="Z4220">
        <v>0.5</v>
      </c>
      <c r="AA4220">
        <v>0.5</v>
      </c>
      <c r="AB4220">
        <v>1</v>
      </c>
      <c r="AC4220">
        <v>0</v>
      </c>
      <c r="AD4220">
        <v>0</v>
      </c>
      <c r="AE4220">
        <v>0</v>
      </c>
      <c r="AF4220" t="s">
        <v>3933</v>
      </c>
      <c r="AG4220" s="2">
        <v>9.7222222222222219E-4</v>
      </c>
      <c r="AH4220" t="s">
        <v>3911</v>
      </c>
      <c r="AI4220">
        <v>3</v>
      </c>
      <c r="AJ4220" t="s">
        <v>3979</v>
      </c>
      <c r="AK4220" s="3">
        <v>42448</v>
      </c>
      <c r="AL4220" s="10">
        <f>YEAR(ufc_fights_2[[#This Row],[date]])</f>
        <v>2016</v>
      </c>
      <c r="AM4220" t="s">
        <v>4022</v>
      </c>
      <c r="AN4220">
        <v>101</v>
      </c>
      <c r="AO4220" t="s">
        <v>3913</v>
      </c>
      <c r="AP4220">
        <f>IF(ufc_fights_2[[#This Row],[winner]]="Red",ufc_fights_2[[#This Row],[r_fighter_id]],ufc_fights_2[[#This Row],[b_fighter_id]])</f>
        <v>1393</v>
      </c>
      <c r="AQ4220" t="str">
        <f>_xlfn.XLOOKUP(ufc_fights_2[[#This Row],[winnerID]],ufc_fighters[id],ufc_fighters[fighter_name],"xxx",0,1)</f>
        <v>Dan Hooker</v>
      </c>
    </row>
    <row r="4221" spans="1:43">
      <c r="A4221">
        <v>45</v>
      </c>
      <c r="B4221">
        <v>128</v>
      </c>
      <c r="C4221">
        <f>_xlfn.XLOOKUP(ufc_fights_2[[#This Row],[r_fighter_id]],ufc_fighters[id],ufc_fighters[year],"xxx",0,1)</f>
        <v>1980</v>
      </c>
      <c r="D4221">
        <f>_xlfn.XLOOKUP(ufc_fights_2[[#This Row],[b_fighter_id]],ufc_fighters[id],ufc_fighters[year],"Prázdné",0,1)</f>
        <v>1988</v>
      </c>
      <c r="E4221" s="10">
        <f>YEAR(ufc_fights_2[[#This Row],[date]])-ufc_fights_2[[#This Row],[r_year]]</f>
        <v>31</v>
      </c>
      <c r="F4221" s="10">
        <f>YEAR(ufc_fights_2[[#This Row],[date]])-ufc_fights_2[[#This Row],[b_year]]</f>
        <v>23</v>
      </c>
      <c r="G4221">
        <v>0</v>
      </c>
      <c r="H4221">
        <v>0</v>
      </c>
      <c r="I4221">
        <v>0.42309999999999998</v>
      </c>
      <c r="J4221">
        <v>0.61699999999999999</v>
      </c>
      <c r="K4221">
        <v>0.60980000000000001</v>
      </c>
      <c r="L4221">
        <v>0.70130000000000003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1</v>
      </c>
      <c r="S4221" s="2">
        <v>5.0231481481481481E-3</v>
      </c>
      <c r="T4221" s="2">
        <v>1.5625000000000001E-3</v>
      </c>
      <c r="U4221">
        <v>0.31580000000000003</v>
      </c>
      <c r="V4221">
        <v>0.51849999999999996</v>
      </c>
      <c r="W4221">
        <v>0.75</v>
      </c>
      <c r="X4221">
        <v>0.5</v>
      </c>
      <c r="Y4221">
        <v>0.8</v>
      </c>
      <c r="Z4221">
        <v>0.32500000000000001</v>
      </c>
      <c r="AA4221">
        <v>0.57140000000000002</v>
      </c>
      <c r="AB4221">
        <v>1</v>
      </c>
      <c r="AC4221">
        <v>0.75</v>
      </c>
      <c r="AD4221">
        <v>0.66669999999999996</v>
      </c>
      <c r="AE4221">
        <v>0.75</v>
      </c>
      <c r="AF4221" t="s">
        <v>3915</v>
      </c>
      <c r="AG4221" s="2">
        <v>3.472222222222222E-3</v>
      </c>
      <c r="AH4221" t="s">
        <v>3911</v>
      </c>
      <c r="AI4221">
        <v>3</v>
      </c>
      <c r="AJ4221" t="s">
        <v>3939</v>
      </c>
      <c r="AK4221" s="3">
        <v>40782</v>
      </c>
      <c r="AL4221" s="10">
        <f>YEAR(ufc_fights_2[[#This Row],[date]])</f>
        <v>2011</v>
      </c>
      <c r="AM4221" t="s">
        <v>4022</v>
      </c>
      <c r="AN4221">
        <v>39</v>
      </c>
      <c r="AO4221" t="s">
        <v>3913</v>
      </c>
      <c r="AP4221">
        <f>IF(ufc_fights_2[[#This Row],[winner]]="Red",ufc_fights_2[[#This Row],[r_fighter_id]],ufc_fights_2[[#This Row],[b_fighter_id]])</f>
        <v>45</v>
      </c>
      <c r="AQ4221" t="str">
        <f>_xlfn.XLOOKUP(ufc_fights_2[[#This Row],[winnerID]],ufc_fighters[id],ufc_fighters[fighter_name],"xxx",0,1)</f>
        <v>Iuri Alcantara</v>
      </c>
    </row>
    <row r="4222" spans="1:43">
      <c r="A4222">
        <v>3170</v>
      </c>
      <c r="B4222">
        <v>1184</v>
      </c>
      <c r="C4222">
        <f>_xlfn.XLOOKUP(ufc_fights_2[[#This Row],[r_fighter_id]],ufc_fighters[id],ufc_fighters[year],"xxx",0,1)</f>
        <v>1983</v>
      </c>
      <c r="D4222">
        <f>_xlfn.XLOOKUP(ufc_fights_2[[#This Row],[b_fighter_id]],ufc_fighters[id],ufc_fighters[year],"Prázdné",0,1)</f>
        <v>1988</v>
      </c>
      <c r="E4222" s="10">
        <f>YEAR(ufc_fights_2[[#This Row],[date]])-ufc_fights_2[[#This Row],[r_year]]</f>
        <v>36</v>
      </c>
      <c r="F4222" s="10">
        <f>YEAR(ufc_fights_2[[#This Row],[date]])-ufc_fights_2[[#This Row],[b_year]]</f>
        <v>31</v>
      </c>
      <c r="G4222">
        <v>0</v>
      </c>
      <c r="H4222">
        <v>0</v>
      </c>
      <c r="I4222">
        <v>0.46879999999999999</v>
      </c>
      <c r="J4222">
        <v>0.43</v>
      </c>
      <c r="K4222">
        <v>0.48309999999999997</v>
      </c>
      <c r="L4222">
        <v>0.4844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4.1666666666666669E-4</v>
      </c>
      <c r="T4222" s="2">
        <v>4.6296296296296294E-5</v>
      </c>
      <c r="U4222">
        <v>0.39069999999999999</v>
      </c>
      <c r="V4222">
        <v>0.41239999999999999</v>
      </c>
      <c r="W4222">
        <v>0.68969999999999998</v>
      </c>
      <c r="X4222">
        <v>0.73329999999999995</v>
      </c>
      <c r="Y4222">
        <v>0.6</v>
      </c>
      <c r="Z4222">
        <v>0.4365</v>
      </c>
      <c r="AA4222">
        <v>0.40660000000000002</v>
      </c>
      <c r="AB4222">
        <v>0.70589999999999997</v>
      </c>
      <c r="AC4222">
        <v>0.6875</v>
      </c>
      <c r="AD4222">
        <v>0.5</v>
      </c>
      <c r="AE4222">
        <v>0.5</v>
      </c>
      <c r="AF4222" t="s">
        <v>3915</v>
      </c>
      <c r="AG4222" s="2">
        <v>3.472222222222222E-3</v>
      </c>
      <c r="AH4222" t="s">
        <v>3911</v>
      </c>
      <c r="AI4222">
        <v>3</v>
      </c>
      <c r="AJ4222" t="s">
        <v>3919</v>
      </c>
      <c r="AK4222" s="3">
        <v>43750</v>
      </c>
      <c r="AL4222" s="10">
        <f>YEAR(ufc_fights_2[[#This Row],[date]])</f>
        <v>2019</v>
      </c>
      <c r="AM4222" t="s">
        <v>4022</v>
      </c>
      <c r="AN4222">
        <v>10</v>
      </c>
      <c r="AO4222" t="s">
        <v>3913</v>
      </c>
      <c r="AP4222">
        <f>IF(ufc_fights_2[[#This Row],[winner]]="Red",ufc_fights_2[[#This Row],[r_fighter_id]],ufc_fights_2[[#This Row],[b_fighter_id]])</f>
        <v>3170</v>
      </c>
      <c r="AQ4222" t="str">
        <f>_xlfn.XLOOKUP(ufc_fights_2[[#This Row],[winnerID]],ufc_fighters[id],ufc_fighters[fighter_name],"xxx",0,1)</f>
        <v>Cub Swanson</v>
      </c>
    </row>
    <row r="4223" spans="1:43">
      <c r="A4223">
        <v>3170</v>
      </c>
      <c r="B4223">
        <v>2756</v>
      </c>
      <c r="C4223">
        <f>_xlfn.XLOOKUP(ufc_fights_2[[#This Row],[r_fighter_id]],ufc_fighters[id],ufc_fighters[year],"xxx",0,1)</f>
        <v>1983</v>
      </c>
      <c r="D4223">
        <f>_xlfn.XLOOKUP(ufc_fights_2[[#This Row],[b_fighter_id]],ufc_fighters[id],ufc_fighters[year],"Prázdné",0,1)</f>
        <v>1981</v>
      </c>
      <c r="E4223" s="10">
        <f>YEAR(ufc_fights_2[[#This Row],[date]])-ufc_fights_2[[#This Row],[r_year]]</f>
        <v>29</v>
      </c>
      <c r="F4223" s="10">
        <f>YEAR(ufc_fights_2[[#This Row],[date]])-ufc_fights_2[[#This Row],[b_year]]</f>
        <v>31</v>
      </c>
      <c r="G4223">
        <v>1</v>
      </c>
      <c r="H4223">
        <v>0</v>
      </c>
      <c r="I4223">
        <v>0.65149999999999997</v>
      </c>
      <c r="J4223">
        <v>0.35349999999999998</v>
      </c>
      <c r="K4223">
        <v>0.67569999999999997</v>
      </c>
      <c r="L4223">
        <v>0.40739999999999998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7.9861111111111116E-4</v>
      </c>
      <c r="T4223" s="2">
        <v>8.1018518518518516E-5</v>
      </c>
      <c r="U4223">
        <v>0.5333</v>
      </c>
      <c r="V4223">
        <v>0.23810000000000001</v>
      </c>
      <c r="W4223">
        <v>0.9</v>
      </c>
      <c r="X4223">
        <v>0.90910000000000002</v>
      </c>
      <c r="Y4223">
        <v>0.61539999999999995</v>
      </c>
      <c r="Z4223">
        <v>0.58330000000000004</v>
      </c>
      <c r="AA4223">
        <v>0.31819999999999998</v>
      </c>
      <c r="AB4223">
        <v>1</v>
      </c>
      <c r="AC4223">
        <v>0.6</v>
      </c>
      <c r="AD4223">
        <v>0.76919999999999999</v>
      </c>
      <c r="AE4223">
        <v>1</v>
      </c>
      <c r="AF4223" t="s">
        <v>3910</v>
      </c>
      <c r="AG4223" s="2">
        <v>1.6435185185185185E-3</v>
      </c>
      <c r="AH4223" t="s">
        <v>3911</v>
      </c>
      <c r="AI4223">
        <v>3</v>
      </c>
      <c r="AJ4223" t="s">
        <v>3925</v>
      </c>
      <c r="AK4223" s="3">
        <v>40936</v>
      </c>
      <c r="AL4223" s="10">
        <f>YEAR(ufc_fights_2[[#This Row],[date]])</f>
        <v>2012</v>
      </c>
      <c r="AM4223" t="s">
        <v>4022</v>
      </c>
      <c r="AN4223">
        <v>8</v>
      </c>
      <c r="AO4223" t="s">
        <v>3913</v>
      </c>
      <c r="AP4223">
        <f>IF(ufc_fights_2[[#This Row],[winner]]="Red",ufc_fights_2[[#This Row],[r_fighter_id]],ufc_fights_2[[#This Row],[b_fighter_id]])</f>
        <v>3170</v>
      </c>
      <c r="AQ4223" t="str">
        <f>_xlfn.XLOOKUP(ufc_fights_2[[#This Row],[winnerID]],ufc_fighters[id],ufc_fighters[fighter_name],"xxx",0,1)</f>
        <v>Cub Swanson</v>
      </c>
    </row>
    <row r="4224" spans="1:43">
      <c r="A4224">
        <v>3170</v>
      </c>
      <c r="B4224">
        <v>3018</v>
      </c>
      <c r="C4224">
        <f>_xlfn.XLOOKUP(ufc_fights_2[[#This Row],[r_fighter_id]],ufc_fighters[id],ufc_fighters[year],"xxx",0,1)</f>
        <v>1983</v>
      </c>
      <c r="D4224">
        <f>_xlfn.XLOOKUP(ufc_fights_2[[#This Row],[b_fighter_id]],ufc_fighters[id],ufc_fighters[year],"Prázdné",0,1)</f>
        <v>1979</v>
      </c>
      <c r="E4224" s="10">
        <f>YEAR(ufc_fights_2[[#This Row],[date]])-ufc_fights_2[[#This Row],[r_year]]</f>
        <v>30</v>
      </c>
      <c r="F4224" s="10">
        <f>YEAR(ufc_fights_2[[#This Row],[date]])-ufc_fights_2[[#This Row],[b_year]]</f>
        <v>34</v>
      </c>
      <c r="G4224">
        <v>1</v>
      </c>
      <c r="H4224">
        <v>0</v>
      </c>
      <c r="I4224">
        <v>0.42570000000000002</v>
      </c>
      <c r="J4224">
        <v>0.18060000000000001</v>
      </c>
      <c r="K4224">
        <v>0.4476</v>
      </c>
      <c r="L4224">
        <v>0.31030000000000002</v>
      </c>
      <c r="M4224">
        <v>1</v>
      </c>
      <c r="N4224">
        <v>0.25</v>
      </c>
      <c r="O4224">
        <v>0</v>
      </c>
      <c r="P4224">
        <v>0</v>
      </c>
      <c r="Q4224">
        <v>0</v>
      </c>
      <c r="R4224">
        <v>1</v>
      </c>
      <c r="S4224" s="2">
        <v>7.291666666666667E-4</v>
      </c>
      <c r="T4224" s="2">
        <v>2.2453703703703702E-3</v>
      </c>
      <c r="U4224">
        <v>0.39510000000000001</v>
      </c>
      <c r="V4224">
        <v>9.01E-2</v>
      </c>
      <c r="W4224">
        <v>0.66669999999999996</v>
      </c>
      <c r="X4224">
        <v>0.45450000000000002</v>
      </c>
      <c r="Y4224">
        <v>0.43480000000000002</v>
      </c>
      <c r="Z4224">
        <v>0.36709999999999998</v>
      </c>
      <c r="AA4224">
        <v>0.1714</v>
      </c>
      <c r="AB4224">
        <v>0</v>
      </c>
      <c r="AC4224">
        <v>0</v>
      </c>
      <c r="AD4224">
        <v>0.63639999999999997</v>
      </c>
      <c r="AE4224">
        <v>0.5</v>
      </c>
      <c r="AF4224" t="s">
        <v>3910</v>
      </c>
      <c r="AG4224" s="2">
        <v>1.6666666666666668E-3</v>
      </c>
      <c r="AH4224" t="s">
        <v>3911</v>
      </c>
      <c r="AI4224">
        <v>3</v>
      </c>
      <c r="AJ4224" t="s">
        <v>3914</v>
      </c>
      <c r="AK4224" s="3">
        <v>41461</v>
      </c>
      <c r="AL4224" s="10">
        <f>YEAR(ufc_fights_2[[#This Row],[date]])</f>
        <v>2013</v>
      </c>
      <c r="AM4224" t="s">
        <v>4022</v>
      </c>
      <c r="AN4224">
        <v>1</v>
      </c>
      <c r="AO4224" t="s">
        <v>3913</v>
      </c>
      <c r="AP4224">
        <f>IF(ufc_fights_2[[#This Row],[winner]]="Red",ufc_fights_2[[#This Row],[r_fighter_id]],ufc_fights_2[[#This Row],[b_fighter_id]])</f>
        <v>3170</v>
      </c>
      <c r="AQ4224" t="str">
        <f>_xlfn.XLOOKUP(ufc_fights_2[[#This Row],[winnerID]],ufc_fighters[id],ufc_fighters[fighter_name],"xxx",0,1)</f>
        <v>Cub Swanson</v>
      </c>
    </row>
    <row r="4225" spans="1:43">
      <c r="A4225">
        <v>3170</v>
      </c>
      <c r="B4225">
        <v>2544</v>
      </c>
      <c r="C4225">
        <f>_xlfn.XLOOKUP(ufc_fights_2[[#This Row],[r_fighter_id]],ufc_fighters[id],ufc_fighters[year],"xxx",0,1)</f>
        <v>1983</v>
      </c>
      <c r="D4225">
        <f>_xlfn.XLOOKUP(ufc_fights_2[[#This Row],[b_fighter_id]],ufc_fighters[id],ufc_fighters[year],"Prázdné",0,1)</f>
        <v>1985</v>
      </c>
      <c r="E4225" s="10">
        <f>YEAR(ufc_fights_2[[#This Row],[date]])-ufc_fights_2[[#This Row],[r_year]]</f>
        <v>37</v>
      </c>
      <c r="F4225" s="10">
        <f>YEAR(ufc_fights_2[[#This Row],[date]])-ufc_fights_2[[#This Row],[b_year]]</f>
        <v>35</v>
      </c>
      <c r="G4225">
        <v>2</v>
      </c>
      <c r="H4225">
        <v>0</v>
      </c>
      <c r="I4225">
        <v>0.69699999999999995</v>
      </c>
      <c r="J4225">
        <v>0.4667</v>
      </c>
      <c r="K4225">
        <v>0.71830000000000005</v>
      </c>
      <c r="L4225">
        <v>0.61539999999999995</v>
      </c>
      <c r="M4225">
        <v>1</v>
      </c>
      <c r="N4225">
        <v>0.5</v>
      </c>
      <c r="O4225">
        <v>0</v>
      </c>
      <c r="P4225">
        <v>1</v>
      </c>
      <c r="Q4225">
        <v>0</v>
      </c>
      <c r="R4225">
        <v>0</v>
      </c>
      <c r="S4225" s="2">
        <v>1.0879629629629629E-3</v>
      </c>
      <c r="T4225" s="2">
        <v>4.0509259259259258E-4</v>
      </c>
      <c r="U4225">
        <v>0.68630000000000002</v>
      </c>
      <c r="V4225">
        <v>0.32140000000000002</v>
      </c>
      <c r="W4225">
        <v>0.63639999999999997</v>
      </c>
      <c r="X4225">
        <v>1</v>
      </c>
      <c r="Y4225">
        <v>0.69230000000000003</v>
      </c>
      <c r="Z4225">
        <v>0.68520000000000003</v>
      </c>
      <c r="AA4225">
        <v>0.44190000000000002</v>
      </c>
      <c r="AB4225">
        <v>1</v>
      </c>
      <c r="AC4225">
        <v>1</v>
      </c>
      <c r="AD4225">
        <v>0.66669999999999996</v>
      </c>
      <c r="AE4225">
        <v>0</v>
      </c>
      <c r="AF4225" t="s">
        <v>3910</v>
      </c>
      <c r="AG4225" s="2">
        <v>1.2962962962962963E-3</v>
      </c>
      <c r="AH4225" t="s">
        <v>3911</v>
      </c>
      <c r="AI4225">
        <v>3</v>
      </c>
      <c r="AJ4225" t="s">
        <v>3916</v>
      </c>
      <c r="AK4225" s="3">
        <v>44177</v>
      </c>
      <c r="AL4225" s="10">
        <f>YEAR(ufc_fights_2[[#This Row],[date]])</f>
        <v>2020</v>
      </c>
      <c r="AM4225" t="s">
        <v>4022</v>
      </c>
      <c r="AN4225">
        <v>1</v>
      </c>
      <c r="AO4225" t="s">
        <v>3913</v>
      </c>
      <c r="AP4225">
        <f>IF(ufc_fights_2[[#This Row],[winner]]="Red",ufc_fights_2[[#This Row],[r_fighter_id]],ufc_fights_2[[#This Row],[b_fighter_id]])</f>
        <v>3170</v>
      </c>
      <c r="AQ4225" t="str">
        <f>_xlfn.XLOOKUP(ufc_fights_2[[#This Row],[winnerID]],ufc_fighters[id],ufc_fighters[fighter_name],"xxx",0,1)</f>
        <v>Cub Swanson</v>
      </c>
    </row>
    <row r="4226" spans="1:43">
      <c r="A4226">
        <v>1065</v>
      </c>
      <c r="B4226">
        <v>193</v>
      </c>
      <c r="C4226">
        <f>_xlfn.XLOOKUP(ufc_fights_2[[#This Row],[r_fighter_id]],ufc_fighters[id],ufc_fighters[year],"xxx",0,1)</f>
        <v>1989</v>
      </c>
      <c r="D4226">
        <f>_xlfn.XLOOKUP(ufc_fights_2[[#This Row],[b_fighter_id]],ufc_fighters[id],ufc_fighters[year],"Prázdné",0,1)</f>
        <v>1994</v>
      </c>
      <c r="E4226" s="10">
        <f>YEAR(ufc_fights_2[[#This Row],[date]])-ufc_fights_2[[#This Row],[r_year]]</f>
        <v>30</v>
      </c>
      <c r="F4226" s="10">
        <f>YEAR(ufc_fights_2[[#This Row],[date]])-ufc_fights_2[[#This Row],[b_year]]</f>
        <v>25</v>
      </c>
      <c r="G4226">
        <v>0</v>
      </c>
      <c r="H4226">
        <v>0</v>
      </c>
      <c r="I4226">
        <v>0.56520000000000004</v>
      </c>
      <c r="J4226">
        <v>0.45069999999999999</v>
      </c>
      <c r="K4226">
        <v>0.57499999999999996</v>
      </c>
      <c r="L4226">
        <v>0.60199999999999998</v>
      </c>
      <c r="M4226">
        <v>1</v>
      </c>
      <c r="N4226">
        <v>0.4</v>
      </c>
      <c r="O4226">
        <v>0</v>
      </c>
      <c r="P4226">
        <v>0</v>
      </c>
      <c r="Q4226">
        <v>0</v>
      </c>
      <c r="R4226">
        <v>0</v>
      </c>
      <c r="S4226" s="2">
        <v>1.4930555555555556E-3</v>
      </c>
      <c r="T4226" s="2">
        <v>2.4652777777777776E-3</v>
      </c>
      <c r="U4226">
        <v>0.54759999999999998</v>
      </c>
      <c r="V4226">
        <v>0.371</v>
      </c>
      <c r="W4226">
        <v>0.52380000000000004</v>
      </c>
      <c r="X4226">
        <v>0.8</v>
      </c>
      <c r="Y4226">
        <v>0</v>
      </c>
      <c r="Z4226">
        <v>0.51519999999999999</v>
      </c>
      <c r="AA4226">
        <v>0.4</v>
      </c>
      <c r="AB4226">
        <v>0.8</v>
      </c>
      <c r="AC4226">
        <v>1</v>
      </c>
      <c r="AD4226">
        <v>1</v>
      </c>
      <c r="AE4226">
        <v>0</v>
      </c>
      <c r="AF4226" t="s">
        <v>3915</v>
      </c>
      <c r="AG4226" s="2">
        <v>3.472222222222222E-3</v>
      </c>
      <c r="AH4226" t="s">
        <v>3911</v>
      </c>
      <c r="AI4226">
        <v>3</v>
      </c>
      <c r="AJ4226" t="s">
        <v>3973</v>
      </c>
      <c r="AK4226" s="3">
        <v>43687</v>
      </c>
      <c r="AL4226" s="10">
        <f>YEAR(ufc_fights_2[[#This Row],[date]])</f>
        <v>2019</v>
      </c>
      <c r="AM4226" t="s">
        <v>4022</v>
      </c>
      <c r="AN4226">
        <v>132</v>
      </c>
      <c r="AO4226" t="s">
        <v>3913</v>
      </c>
      <c r="AP4226">
        <f>IF(ufc_fights_2[[#This Row],[winner]]="Red",ufc_fights_2[[#This Row],[r_fighter_id]],ufc_fights_2[[#This Row],[b_fighter_id]])</f>
        <v>1065</v>
      </c>
      <c r="AQ4226" t="str">
        <f>_xlfn.XLOOKUP(ufc_fights_2[[#This Row],[winnerID]],ufc_fighters[id],ufc_fighters[fighter_name],"xxx",0,1)</f>
        <v>Eduardo Garagorri</v>
      </c>
    </row>
    <row r="4227" spans="1:43">
      <c r="A4227">
        <v>372</v>
      </c>
      <c r="B4227">
        <v>2544</v>
      </c>
      <c r="C4227">
        <f>_xlfn.XLOOKUP(ufc_fights_2[[#This Row],[r_fighter_id]],ufc_fighters[id],ufc_fighters[year],"xxx",0,1)</f>
        <v>1975</v>
      </c>
      <c r="D4227">
        <f>_xlfn.XLOOKUP(ufc_fights_2[[#This Row],[b_fighter_id]],ufc_fighters[id],ufc_fighters[year],"Prázdné",0,1)</f>
        <v>1985</v>
      </c>
      <c r="E4227" s="10">
        <f>YEAR(ufc_fights_2[[#This Row],[date]])-ufc_fights_2[[#This Row],[r_year]]</f>
        <v>37</v>
      </c>
      <c r="F4227" s="10">
        <f>YEAR(ufc_fights_2[[#This Row],[date]])-ufc_fights_2[[#This Row],[b_year]]</f>
        <v>27</v>
      </c>
      <c r="G4227">
        <v>0</v>
      </c>
      <c r="H4227">
        <v>0</v>
      </c>
      <c r="I4227">
        <v>0.56720000000000004</v>
      </c>
      <c r="J4227">
        <v>0.35</v>
      </c>
      <c r="K4227">
        <v>0.71940000000000004</v>
      </c>
      <c r="L4227">
        <v>0.45760000000000001</v>
      </c>
      <c r="M4227">
        <v>0.4</v>
      </c>
      <c r="N4227">
        <v>0.33329999999999999</v>
      </c>
      <c r="O4227">
        <v>0</v>
      </c>
      <c r="P4227">
        <v>0</v>
      </c>
      <c r="Q4227">
        <v>0</v>
      </c>
      <c r="R4227">
        <v>2</v>
      </c>
      <c r="S4227" s="2">
        <v>4.6759259259259263E-3</v>
      </c>
      <c r="T4227" s="2">
        <v>2.1759259259259258E-3</v>
      </c>
      <c r="U4227">
        <v>0.45100000000000001</v>
      </c>
      <c r="V4227">
        <v>0.3014</v>
      </c>
      <c r="W4227">
        <v>0.9375</v>
      </c>
      <c r="X4227">
        <v>0</v>
      </c>
      <c r="Y4227">
        <v>1</v>
      </c>
      <c r="Z4227">
        <v>0.44740000000000002</v>
      </c>
      <c r="AA4227">
        <v>0.30430000000000001</v>
      </c>
      <c r="AB4227">
        <v>0.88239999999999996</v>
      </c>
      <c r="AC4227">
        <v>0.5</v>
      </c>
      <c r="AD4227">
        <v>0.5</v>
      </c>
      <c r="AE4227">
        <v>0.71430000000000005</v>
      </c>
      <c r="AF4227" t="s">
        <v>3915</v>
      </c>
      <c r="AG4227" s="2">
        <v>3.472222222222222E-3</v>
      </c>
      <c r="AH4227" t="s">
        <v>3911</v>
      </c>
      <c r="AI4227">
        <v>3</v>
      </c>
      <c r="AJ4227" t="s">
        <v>3949</v>
      </c>
      <c r="AK4227" s="3">
        <v>41055</v>
      </c>
      <c r="AL4227" s="10">
        <f>YEAR(ufc_fights_2[[#This Row],[date]])</f>
        <v>2012</v>
      </c>
      <c r="AM4227" t="s">
        <v>4022</v>
      </c>
      <c r="AN4227">
        <v>1</v>
      </c>
      <c r="AO4227" t="s">
        <v>3913</v>
      </c>
      <c r="AP4227">
        <f>IF(ufc_fights_2[[#This Row],[winner]]="Red",ufc_fights_2[[#This Row],[r_fighter_id]],ufc_fights_2[[#This Row],[b_fighter_id]])</f>
        <v>372</v>
      </c>
      <c r="AQ4227" t="str">
        <f>_xlfn.XLOOKUP(ufc_fights_2[[#This Row],[winnerID]],ufc_fighters[id],ufc_fighters[fighter_name],"xxx",0,1)</f>
        <v>Mike Brown</v>
      </c>
    </row>
    <row r="4228" spans="1:43">
      <c r="A4228">
        <v>2081</v>
      </c>
      <c r="B4228">
        <v>1735</v>
      </c>
      <c r="C4228">
        <f>_xlfn.XLOOKUP(ufc_fights_2[[#This Row],[r_fighter_id]],ufc_fighters[id],ufc_fighters[year],"xxx",0,1)</f>
        <v>1985</v>
      </c>
      <c r="D4228">
        <f>_xlfn.XLOOKUP(ufc_fights_2[[#This Row],[b_fighter_id]],ufc_fighters[id],ufc_fighters[year],"Prázdné",0,1)</f>
        <v>1982</v>
      </c>
      <c r="E4228" s="10">
        <f>YEAR(ufc_fights_2[[#This Row],[date]])-ufc_fights_2[[#This Row],[r_year]]</f>
        <v>30</v>
      </c>
      <c r="F4228" s="10">
        <f>YEAR(ufc_fights_2[[#This Row],[date]])-ufc_fights_2[[#This Row],[b_year]]</f>
        <v>33</v>
      </c>
      <c r="G4228">
        <v>2</v>
      </c>
      <c r="H4228">
        <v>0</v>
      </c>
      <c r="I4228">
        <v>0.84379999999999999</v>
      </c>
      <c r="J4228">
        <v>0.36359999999999998</v>
      </c>
      <c r="K4228">
        <v>0.8649</v>
      </c>
      <c r="L4228">
        <v>0.36359999999999998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4.7453703703703704E-4</v>
      </c>
      <c r="T4228" s="2">
        <v>0</v>
      </c>
      <c r="U4228">
        <v>0.85709999999999997</v>
      </c>
      <c r="V4228">
        <v>0.125</v>
      </c>
      <c r="W4228">
        <v>0</v>
      </c>
      <c r="X4228">
        <v>0.75</v>
      </c>
      <c r="Y4228">
        <v>1</v>
      </c>
      <c r="Z4228">
        <v>0.71430000000000005</v>
      </c>
      <c r="AA4228">
        <v>0.36359999999999998</v>
      </c>
      <c r="AB4228">
        <v>0.71430000000000005</v>
      </c>
      <c r="AC4228">
        <v>0</v>
      </c>
      <c r="AD4228">
        <v>0.94440000000000002</v>
      </c>
      <c r="AE4228">
        <v>0</v>
      </c>
      <c r="AF4228" t="s">
        <v>3910</v>
      </c>
      <c r="AG4228" s="2">
        <v>1.9097222222222222E-3</v>
      </c>
      <c r="AH4228" t="s">
        <v>3927</v>
      </c>
      <c r="AI4228">
        <v>5</v>
      </c>
      <c r="AJ4228" t="s">
        <v>3928</v>
      </c>
      <c r="AK4228" s="3">
        <v>42098</v>
      </c>
      <c r="AL4228" s="10">
        <f>YEAR(ufc_fights_2[[#This Row],[date]])</f>
        <v>2015</v>
      </c>
      <c r="AM4228" t="s">
        <v>4022</v>
      </c>
      <c r="AN4228">
        <v>27</v>
      </c>
      <c r="AO4228" t="s">
        <v>3913</v>
      </c>
      <c r="AP4228">
        <f>IF(ufc_fights_2[[#This Row],[winner]]="Red",ufc_fights_2[[#This Row],[r_fighter_id]],ufc_fights_2[[#This Row],[b_fighter_id]])</f>
        <v>2081</v>
      </c>
      <c r="AQ4228" t="str">
        <f>_xlfn.XLOOKUP(ufc_fights_2[[#This Row],[winnerID]],ufc_fighters[id],ufc_fighters[fighter_name],"xxx",0,1)</f>
        <v>Chad Mendes</v>
      </c>
    </row>
    <row r="4229" spans="1:43">
      <c r="A4229">
        <v>2081</v>
      </c>
      <c r="B4229">
        <v>2095</v>
      </c>
      <c r="C4229">
        <f>_xlfn.XLOOKUP(ufc_fights_2[[#This Row],[r_fighter_id]],ufc_fighters[id],ufc_fighters[year],"xxx",0,1)</f>
        <v>1985</v>
      </c>
      <c r="D4229">
        <f>_xlfn.XLOOKUP(ufc_fights_2[[#This Row],[b_fighter_id]],ufc_fighters[id],ufc_fighters[year],"Prázdné",0,1)</f>
        <v>1981</v>
      </c>
      <c r="E4229" s="10">
        <f>YEAR(ufc_fights_2[[#This Row],[date]])-ufc_fights_2[[#This Row],[r_year]]</f>
        <v>27</v>
      </c>
      <c r="F4229" s="10">
        <f>YEAR(ufc_fights_2[[#This Row],[date]])-ufc_fights_2[[#This Row],[b_year]]</f>
        <v>31</v>
      </c>
      <c r="G4229">
        <v>1</v>
      </c>
      <c r="H4229">
        <v>0</v>
      </c>
      <c r="I4229">
        <v>0.76919999999999999</v>
      </c>
      <c r="J4229">
        <v>0.1333</v>
      </c>
      <c r="K4229">
        <v>0.78569999999999995</v>
      </c>
      <c r="L4229">
        <v>0.1333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2.3148148148148147E-5</v>
      </c>
      <c r="T4229" s="2">
        <v>0</v>
      </c>
      <c r="U4229">
        <v>0.66669999999999996</v>
      </c>
      <c r="V4229">
        <v>0</v>
      </c>
      <c r="W4229">
        <v>1</v>
      </c>
      <c r="X4229">
        <v>0.8</v>
      </c>
      <c r="Y4229">
        <v>0.33329999999999999</v>
      </c>
      <c r="Z4229">
        <v>0.72729999999999995</v>
      </c>
      <c r="AA4229">
        <v>0.1333</v>
      </c>
      <c r="AB4229">
        <v>0</v>
      </c>
      <c r="AC4229">
        <v>0</v>
      </c>
      <c r="AD4229">
        <v>1</v>
      </c>
      <c r="AE4229">
        <v>0</v>
      </c>
      <c r="AF4229" t="s">
        <v>3910</v>
      </c>
      <c r="AG4229" s="2">
        <v>1.3310185185185185E-3</v>
      </c>
      <c r="AH4229" t="s">
        <v>3911</v>
      </c>
      <c r="AI4229">
        <v>3</v>
      </c>
      <c r="AJ4229" t="s">
        <v>3945</v>
      </c>
      <c r="AK4229" s="3">
        <v>41257</v>
      </c>
      <c r="AL4229" s="10">
        <f>YEAR(ufc_fights_2[[#This Row],[date]])</f>
        <v>2012</v>
      </c>
      <c r="AM4229" t="s">
        <v>4022</v>
      </c>
      <c r="AN4229">
        <v>48</v>
      </c>
      <c r="AO4229" t="s">
        <v>3913</v>
      </c>
      <c r="AP4229">
        <f>IF(ufc_fights_2[[#This Row],[winner]]="Red",ufc_fights_2[[#This Row],[r_fighter_id]],ufc_fights_2[[#This Row],[b_fighter_id]])</f>
        <v>2081</v>
      </c>
      <c r="AQ4229" t="str">
        <f>_xlfn.XLOOKUP(ufc_fights_2[[#This Row],[winnerID]],ufc_fighters[id],ufc_fighters[fighter_name],"xxx",0,1)</f>
        <v>Chad Mendes</v>
      </c>
    </row>
    <row r="4230" spans="1:43">
      <c r="A4230">
        <v>52</v>
      </c>
      <c r="B4230">
        <v>1671</v>
      </c>
      <c r="C4230">
        <f>_xlfn.XLOOKUP(ufc_fights_2[[#This Row],[r_fighter_id]],ufc_fighters[id],ufc_fighters[year],"xxx",0,1)</f>
        <v>1986</v>
      </c>
      <c r="D4230">
        <f>_xlfn.XLOOKUP(ufc_fights_2[[#This Row],[b_fighter_id]],ufc_fighters[id],ufc_fighters[year],"Prázdné",0,1)</f>
        <v>1992</v>
      </c>
      <c r="E4230" s="10">
        <f>YEAR(ufc_fights_2[[#This Row],[date]])-ufc_fights_2[[#This Row],[r_year]]</f>
        <v>30</v>
      </c>
      <c r="F4230" s="10">
        <f>YEAR(ufc_fights_2[[#This Row],[date]])-ufc_fights_2[[#This Row],[b_year]]</f>
        <v>24</v>
      </c>
      <c r="G4230">
        <v>0</v>
      </c>
      <c r="H4230">
        <v>0</v>
      </c>
      <c r="I4230">
        <v>0.41</v>
      </c>
      <c r="J4230">
        <v>0.33779999999999999</v>
      </c>
      <c r="K4230">
        <v>0.44550000000000001</v>
      </c>
      <c r="L4230">
        <v>0.38779999999999998</v>
      </c>
      <c r="M4230">
        <v>0.4</v>
      </c>
      <c r="N4230">
        <v>0.5</v>
      </c>
      <c r="O4230">
        <v>0</v>
      </c>
      <c r="P4230">
        <v>0</v>
      </c>
      <c r="Q4230">
        <v>0</v>
      </c>
      <c r="R4230">
        <v>0</v>
      </c>
      <c r="S4230" s="2">
        <v>2.3379629629629631E-3</v>
      </c>
      <c r="T4230" s="2">
        <v>5.3240740740740744E-4</v>
      </c>
      <c r="U4230">
        <v>0.36780000000000002</v>
      </c>
      <c r="V4230">
        <v>0.2235</v>
      </c>
      <c r="W4230">
        <v>0.5</v>
      </c>
      <c r="X4230">
        <v>0.77780000000000005</v>
      </c>
      <c r="Y4230">
        <v>0.80649999999999999</v>
      </c>
      <c r="Z4230">
        <v>0.41049999999999998</v>
      </c>
      <c r="AA4230">
        <v>0.32090000000000002</v>
      </c>
      <c r="AB4230">
        <v>0</v>
      </c>
      <c r="AC4230">
        <v>0.5</v>
      </c>
      <c r="AD4230">
        <v>1</v>
      </c>
      <c r="AE4230">
        <v>0.83330000000000004</v>
      </c>
      <c r="AF4230" t="s">
        <v>3922</v>
      </c>
      <c r="AG4230" s="2">
        <v>3.472222222222222E-3</v>
      </c>
      <c r="AH4230" t="s">
        <v>3911</v>
      </c>
      <c r="AI4230">
        <v>3</v>
      </c>
      <c r="AJ4230" t="s">
        <v>3925</v>
      </c>
      <c r="AK4230" s="3">
        <v>42574</v>
      </c>
      <c r="AL4230" s="10">
        <f>YEAR(ufc_fights_2[[#This Row],[date]])</f>
        <v>2016</v>
      </c>
      <c r="AM4230" t="s">
        <v>4022</v>
      </c>
      <c r="AN4230">
        <v>8</v>
      </c>
      <c r="AO4230" t="s">
        <v>3918</v>
      </c>
      <c r="AP4230">
        <f>IF(ufc_fights_2[[#This Row],[winner]]="Red",ufc_fights_2[[#This Row],[r_fighter_id]],ufc_fights_2[[#This Row],[b_fighter_id]])</f>
        <v>1671</v>
      </c>
      <c r="AQ4230" t="str">
        <f>_xlfn.XLOOKUP(ufc_fights_2[[#This Row],[winnerID]],ufc_fighters[id],ufc_fighters[fighter_name],"xxx",0,1)</f>
        <v>Jason Knight</v>
      </c>
    </row>
    <row r="4231" spans="1:43">
      <c r="A4231">
        <v>3525</v>
      </c>
      <c r="B4231">
        <v>2311</v>
      </c>
      <c r="C4231">
        <f>_xlfn.XLOOKUP(ufc_fights_2[[#This Row],[r_fighter_id]],ufc_fighters[id],ufc_fighters[year],"xxx",0,1)</f>
        <v>1984</v>
      </c>
      <c r="D4231">
        <f>_xlfn.XLOOKUP(ufc_fights_2[[#This Row],[b_fighter_id]],ufc_fighters[id],ufc_fighters[year],"Prázdné",0,1)</f>
        <v>1982</v>
      </c>
      <c r="E4231" s="10">
        <f>YEAR(ufc_fights_2[[#This Row],[date]])-ufc_fights_2[[#This Row],[r_year]]</f>
        <v>29</v>
      </c>
      <c r="F4231" s="10">
        <f>YEAR(ufc_fights_2[[#This Row],[date]])-ufc_fights_2[[#This Row],[b_year]]</f>
        <v>31</v>
      </c>
      <c r="G4231">
        <v>0</v>
      </c>
      <c r="H4231">
        <v>0</v>
      </c>
      <c r="I4231">
        <v>0.45450000000000002</v>
      </c>
      <c r="J4231">
        <v>0.62960000000000005</v>
      </c>
      <c r="K4231">
        <v>0.55810000000000004</v>
      </c>
      <c r="L4231">
        <v>0.84379999999999999</v>
      </c>
      <c r="M4231">
        <v>0.66669999999999996</v>
      </c>
      <c r="N4231">
        <v>0.66669999999999996</v>
      </c>
      <c r="O4231">
        <v>4</v>
      </c>
      <c r="P4231">
        <v>0</v>
      </c>
      <c r="Q4231">
        <v>1</v>
      </c>
      <c r="R4231">
        <v>1</v>
      </c>
      <c r="S4231" s="2">
        <v>2.4305555555555556E-3</v>
      </c>
      <c r="T4231" s="2">
        <v>6.3194444444444444E-3</v>
      </c>
      <c r="U4231">
        <v>0.4</v>
      </c>
      <c r="V4231">
        <v>0.4375</v>
      </c>
      <c r="W4231">
        <v>0</v>
      </c>
      <c r="X4231">
        <v>1</v>
      </c>
      <c r="Y4231">
        <v>1</v>
      </c>
      <c r="Z4231">
        <v>0.2727</v>
      </c>
      <c r="AA4231">
        <v>0.375</v>
      </c>
      <c r="AB4231">
        <v>0.6</v>
      </c>
      <c r="AC4231">
        <v>1</v>
      </c>
      <c r="AD4231">
        <v>1</v>
      </c>
      <c r="AE4231">
        <v>0.70589999999999997</v>
      </c>
      <c r="AF4231" t="s">
        <v>3922</v>
      </c>
      <c r="AG4231" s="2">
        <v>3.472222222222222E-3</v>
      </c>
      <c r="AH4231" t="s">
        <v>3911</v>
      </c>
      <c r="AI4231">
        <v>3</v>
      </c>
      <c r="AJ4231" t="s">
        <v>3985</v>
      </c>
      <c r="AK4231" s="3">
        <v>41608</v>
      </c>
      <c r="AL4231" s="10">
        <f>YEAR(ufc_fights_2[[#This Row],[date]])</f>
        <v>2013</v>
      </c>
      <c r="AM4231" t="s">
        <v>4022</v>
      </c>
      <c r="AN4231">
        <v>1</v>
      </c>
      <c r="AO4231" t="s">
        <v>3918</v>
      </c>
      <c r="AP4231">
        <f>IF(ufc_fights_2[[#This Row],[winner]]="Red",ufc_fights_2[[#This Row],[r_fighter_id]],ufc_fights_2[[#This Row],[b_fighter_id]])</f>
        <v>2311</v>
      </c>
      <c r="AQ4231" t="str">
        <f>_xlfn.XLOOKUP(ufc_fights_2[[#This Row],[winnerID]],ufc_fighters[id],ufc_fighters[fighter_name],"xxx",0,1)</f>
        <v>Tom Niinimaki</v>
      </c>
    </row>
    <row r="4232" spans="1:43">
      <c r="A4232">
        <v>2973</v>
      </c>
      <c r="B4232">
        <v>576</v>
      </c>
      <c r="C4232">
        <f>_xlfn.XLOOKUP(ufc_fights_2[[#This Row],[r_fighter_id]],ufc_fighters[id],ufc_fighters[year],"xxx",0,1)</f>
        <v>1987</v>
      </c>
      <c r="D4232">
        <f>_xlfn.XLOOKUP(ufc_fights_2[[#This Row],[b_fighter_id]],ufc_fighters[id],ufc_fighters[year],"Prázdné",0,1)</f>
        <v>1981</v>
      </c>
      <c r="E4232" s="10">
        <f>YEAR(ufc_fights_2[[#This Row],[date]])-ufc_fights_2[[#This Row],[r_year]]</f>
        <v>24</v>
      </c>
      <c r="F4232" s="10">
        <f>YEAR(ufc_fights_2[[#This Row],[date]])-ufc_fights_2[[#This Row],[b_year]]</f>
        <v>30</v>
      </c>
      <c r="G4232">
        <v>0</v>
      </c>
      <c r="H4232">
        <v>0</v>
      </c>
      <c r="I4232">
        <v>0.54139999999999999</v>
      </c>
      <c r="J4232">
        <v>0.69350000000000001</v>
      </c>
      <c r="K4232">
        <v>0.67859999999999998</v>
      </c>
      <c r="L4232">
        <v>0.8</v>
      </c>
      <c r="M4232">
        <v>0</v>
      </c>
      <c r="N4232">
        <v>0.66669999999999996</v>
      </c>
      <c r="O4232">
        <v>2</v>
      </c>
      <c r="P4232">
        <v>0</v>
      </c>
      <c r="Q4232">
        <v>0</v>
      </c>
      <c r="R4232">
        <v>0</v>
      </c>
      <c r="S4232" s="2">
        <v>2.6620370370370372E-4</v>
      </c>
      <c r="T4232" s="2">
        <v>5.3819444444444444E-3</v>
      </c>
      <c r="U4232">
        <v>0.39129999999999998</v>
      </c>
      <c r="V4232">
        <v>0.5</v>
      </c>
      <c r="W4232">
        <v>0.90910000000000002</v>
      </c>
      <c r="X4232">
        <v>0.75</v>
      </c>
      <c r="Y4232">
        <v>0.92310000000000003</v>
      </c>
      <c r="Z4232">
        <v>0.30559999999999998</v>
      </c>
      <c r="AA4232">
        <v>0.51519999999999999</v>
      </c>
      <c r="AB4232">
        <v>0.81969999999999998</v>
      </c>
      <c r="AC4232">
        <v>0.90910000000000002</v>
      </c>
      <c r="AD4232">
        <v>0</v>
      </c>
      <c r="AE4232">
        <v>0.85709999999999997</v>
      </c>
      <c r="AF4232" t="s">
        <v>3915</v>
      </c>
      <c r="AG4232" s="2">
        <v>3.472222222222222E-3</v>
      </c>
      <c r="AH4232" t="s">
        <v>3911</v>
      </c>
      <c r="AI4232">
        <v>3</v>
      </c>
      <c r="AJ4232" t="s">
        <v>3914</v>
      </c>
      <c r="AK4232" s="3">
        <v>40880</v>
      </c>
      <c r="AL4232" s="10">
        <f>YEAR(ufc_fights_2[[#This Row],[date]])</f>
        <v>2011</v>
      </c>
      <c r="AM4232" t="s">
        <v>4022</v>
      </c>
      <c r="AN4232">
        <v>1</v>
      </c>
      <c r="AO4232" t="s">
        <v>3913</v>
      </c>
      <c r="AP4232">
        <f>IF(ufc_fights_2[[#This Row],[winner]]="Red",ufc_fights_2[[#This Row],[r_fighter_id]],ufc_fights_2[[#This Row],[b_fighter_id]])</f>
        <v>2973</v>
      </c>
      <c r="AQ4232" t="str">
        <f>_xlfn.XLOOKUP(ufc_fights_2[[#This Row],[winnerID]],ufc_fighters[id],ufc_fighters[fighter_name],"xxx",0,1)</f>
        <v>Steven Siler</v>
      </c>
    </row>
    <row r="4233" spans="1:43">
      <c r="A4233">
        <v>2973</v>
      </c>
      <c r="B4233">
        <v>1380</v>
      </c>
      <c r="C4233">
        <f>_xlfn.XLOOKUP(ufc_fights_2[[#This Row],[r_fighter_id]],ufc_fighters[id],ufc_fighters[year],"xxx",0,1)</f>
        <v>1987</v>
      </c>
      <c r="D4233">
        <f>_xlfn.XLOOKUP(ufc_fights_2[[#This Row],[b_fighter_id]],ufc_fighters[id],ufc_fighters[year],"Prázdné",0,1)</f>
        <v>1986</v>
      </c>
      <c r="E4233" s="10">
        <f>YEAR(ufc_fights_2[[#This Row],[date]])-ufc_fights_2[[#This Row],[r_year]]</f>
        <v>26</v>
      </c>
      <c r="F4233" s="10">
        <f>YEAR(ufc_fights_2[[#This Row],[date]])-ufc_fights_2[[#This Row],[b_year]]</f>
        <v>27</v>
      </c>
      <c r="G4233">
        <v>0</v>
      </c>
      <c r="H4233">
        <v>0</v>
      </c>
      <c r="I4233">
        <v>0.4587</v>
      </c>
      <c r="J4233">
        <v>0.44569999999999999</v>
      </c>
      <c r="K4233">
        <v>0.63680000000000003</v>
      </c>
      <c r="L4233">
        <v>0.67859999999999998</v>
      </c>
      <c r="M4233">
        <v>0.25</v>
      </c>
      <c r="N4233">
        <v>0.5</v>
      </c>
      <c r="O4233">
        <v>2</v>
      </c>
      <c r="P4233">
        <v>2</v>
      </c>
      <c r="Q4233">
        <v>0</v>
      </c>
      <c r="R4233">
        <v>0</v>
      </c>
      <c r="S4233" s="2">
        <v>4.7106481481481478E-3</v>
      </c>
      <c r="T4233" s="2">
        <v>3.460648148148148E-3</v>
      </c>
      <c r="U4233">
        <v>0.39129999999999998</v>
      </c>
      <c r="V4233">
        <v>0.22409999999999999</v>
      </c>
      <c r="W4233">
        <v>0.8125</v>
      </c>
      <c r="X4233">
        <v>1</v>
      </c>
      <c r="Y4233">
        <v>0.71430000000000005</v>
      </c>
      <c r="Z4233">
        <v>0.42309999999999998</v>
      </c>
      <c r="AA4233">
        <v>0.25</v>
      </c>
      <c r="AB4233">
        <v>0.46879999999999999</v>
      </c>
      <c r="AC4233">
        <v>0.84209999999999996</v>
      </c>
      <c r="AD4233">
        <v>0.52</v>
      </c>
      <c r="AE4233">
        <v>0.76919999999999999</v>
      </c>
      <c r="AF4233" t="s">
        <v>3915</v>
      </c>
      <c r="AG4233" s="2">
        <v>3.472222222222222E-3</v>
      </c>
      <c r="AH4233" t="s">
        <v>3911</v>
      </c>
      <c r="AI4233">
        <v>3</v>
      </c>
      <c r="AJ4233" t="s">
        <v>3959</v>
      </c>
      <c r="AK4233" s="3">
        <v>41391</v>
      </c>
      <c r="AL4233" s="10">
        <f>YEAR(ufc_fights_2[[#This Row],[date]])</f>
        <v>2013</v>
      </c>
      <c r="AM4233" t="s">
        <v>4022</v>
      </c>
      <c r="AN4233">
        <v>9</v>
      </c>
      <c r="AO4233" t="s">
        <v>3913</v>
      </c>
      <c r="AP4233">
        <f>IF(ufc_fights_2[[#This Row],[winner]]="Red",ufc_fights_2[[#This Row],[r_fighter_id]],ufc_fights_2[[#This Row],[b_fighter_id]])</f>
        <v>2973</v>
      </c>
      <c r="AQ4233" t="str">
        <f>_xlfn.XLOOKUP(ufc_fights_2[[#This Row],[winnerID]],ufc_fighters[id],ufc_fighters[fighter_name],"xxx",0,1)</f>
        <v>Steven Siler</v>
      </c>
    </row>
    <row r="4234" spans="1:43">
      <c r="A4234">
        <v>2973</v>
      </c>
      <c r="B4234">
        <v>1060</v>
      </c>
      <c r="C4234">
        <f>_xlfn.XLOOKUP(ufc_fights_2[[#This Row],[r_fighter_id]],ufc_fighters[id],ufc_fighters[year],"xxx",0,1)</f>
        <v>1987</v>
      </c>
      <c r="D4234">
        <f>_xlfn.XLOOKUP(ufc_fights_2[[#This Row],[b_fighter_id]],ufc_fighters[id],ufc_fighters[year],"Prázdné",0,1)</f>
        <v>1988</v>
      </c>
      <c r="E4234" s="10">
        <f>YEAR(ufc_fights_2[[#This Row],[date]])-ufc_fights_2[[#This Row],[r_year]]</f>
        <v>25</v>
      </c>
      <c r="F4234" s="10">
        <f>YEAR(ufc_fights_2[[#This Row],[date]])-ufc_fights_2[[#This Row],[b_year]]</f>
        <v>24</v>
      </c>
      <c r="G4234">
        <v>0</v>
      </c>
      <c r="H4234">
        <v>0</v>
      </c>
      <c r="I4234">
        <v>0.75</v>
      </c>
      <c r="J4234">
        <v>0.33329999999999999</v>
      </c>
      <c r="K4234">
        <v>0.84379999999999999</v>
      </c>
      <c r="L4234">
        <v>0.33329999999999999</v>
      </c>
      <c r="M4234">
        <v>0.33329999999999999</v>
      </c>
      <c r="N4234">
        <v>0</v>
      </c>
      <c r="O4234">
        <v>1</v>
      </c>
      <c r="P4234">
        <v>0</v>
      </c>
      <c r="Q4234">
        <v>0</v>
      </c>
      <c r="R4234">
        <v>0</v>
      </c>
      <c r="S4234" s="2">
        <v>7.8703703703703705E-4</v>
      </c>
      <c r="T4234" s="2">
        <v>2.8935185185185184E-4</v>
      </c>
      <c r="U4234">
        <v>0.69230000000000003</v>
      </c>
      <c r="V4234">
        <v>0.16669999999999999</v>
      </c>
      <c r="W4234">
        <v>1</v>
      </c>
      <c r="X4234">
        <v>0</v>
      </c>
      <c r="Y4234">
        <v>1</v>
      </c>
      <c r="Z4234">
        <v>0.5</v>
      </c>
      <c r="AA4234">
        <v>0.33329999999999999</v>
      </c>
      <c r="AB4234">
        <v>0.75</v>
      </c>
      <c r="AC4234">
        <v>0.33329999999999999</v>
      </c>
      <c r="AD4234">
        <v>1</v>
      </c>
      <c r="AE4234">
        <v>0</v>
      </c>
      <c r="AF4234" t="s">
        <v>3933</v>
      </c>
      <c r="AG4234" s="2">
        <v>1.9328703703703704E-3</v>
      </c>
      <c r="AH4234" t="s">
        <v>3911</v>
      </c>
      <c r="AI4234">
        <v>3</v>
      </c>
      <c r="AJ4234" t="s">
        <v>4016</v>
      </c>
      <c r="AK4234" s="3">
        <v>41082</v>
      </c>
      <c r="AL4234" s="10">
        <f>YEAR(ufc_fights_2[[#This Row],[date]])</f>
        <v>2012</v>
      </c>
      <c r="AM4234" t="s">
        <v>4022</v>
      </c>
      <c r="AN4234">
        <v>36</v>
      </c>
      <c r="AO4234" t="s">
        <v>3913</v>
      </c>
      <c r="AP4234">
        <f>IF(ufc_fights_2[[#This Row],[winner]]="Red",ufc_fights_2[[#This Row],[r_fighter_id]],ufc_fights_2[[#This Row],[b_fighter_id]])</f>
        <v>2973</v>
      </c>
      <c r="AQ4234" t="str">
        <f>_xlfn.XLOOKUP(ufc_fights_2[[#This Row],[winnerID]],ufc_fighters[id],ufc_fighters[fighter_name],"xxx",0,1)</f>
        <v>Steven Siler</v>
      </c>
    </row>
    <row r="4235" spans="1:43">
      <c r="A4235">
        <v>372</v>
      </c>
      <c r="B4235">
        <v>2973</v>
      </c>
      <c r="C4235">
        <f>_xlfn.XLOOKUP(ufc_fights_2[[#This Row],[r_fighter_id]],ufc_fighters[id],ufc_fighters[year],"xxx",0,1)</f>
        <v>1975</v>
      </c>
      <c r="D4235">
        <f>_xlfn.XLOOKUP(ufc_fights_2[[#This Row],[b_fighter_id]],ufc_fighters[id],ufc_fighters[year],"Prázdné",0,1)</f>
        <v>1987</v>
      </c>
      <c r="E4235" s="10">
        <f>YEAR(ufc_fights_2[[#This Row],[date]])-ufc_fights_2[[#This Row],[r_year]]</f>
        <v>38</v>
      </c>
      <c r="F4235" s="10">
        <f>YEAR(ufc_fights_2[[#This Row],[date]])-ufc_fights_2[[#This Row],[b_year]]</f>
        <v>26</v>
      </c>
      <c r="G4235">
        <v>0</v>
      </c>
      <c r="H4235">
        <v>1</v>
      </c>
      <c r="I4235">
        <v>1</v>
      </c>
      <c r="J4235">
        <v>0.375</v>
      </c>
      <c r="K4235">
        <v>1</v>
      </c>
      <c r="L4235">
        <v>0.35289999999999999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</v>
      </c>
      <c r="T4235" s="2">
        <v>6.9444444444444444E-5</v>
      </c>
      <c r="U4235">
        <v>1</v>
      </c>
      <c r="V4235">
        <v>0.33329999999999999</v>
      </c>
      <c r="W4235">
        <v>0</v>
      </c>
      <c r="X4235">
        <v>1</v>
      </c>
      <c r="Y4235">
        <v>1</v>
      </c>
      <c r="Z4235">
        <v>1</v>
      </c>
      <c r="AA4235">
        <v>0.25</v>
      </c>
      <c r="AB4235">
        <v>0</v>
      </c>
      <c r="AC4235">
        <v>0</v>
      </c>
      <c r="AD4235">
        <v>0</v>
      </c>
      <c r="AE4235">
        <v>0.5</v>
      </c>
      <c r="AF4235" t="s">
        <v>3910</v>
      </c>
      <c r="AG4235" s="2">
        <v>5.7870370370370367E-4</v>
      </c>
      <c r="AH4235" t="s">
        <v>3911</v>
      </c>
      <c r="AI4235">
        <v>3</v>
      </c>
      <c r="AJ4235" t="s">
        <v>3949</v>
      </c>
      <c r="AK4235" s="3">
        <v>41503</v>
      </c>
      <c r="AL4235" s="10">
        <f>YEAR(ufc_fights_2[[#This Row],[date]])</f>
        <v>2013</v>
      </c>
      <c r="AM4235" t="s">
        <v>4022</v>
      </c>
      <c r="AN4235">
        <v>61</v>
      </c>
      <c r="AO4235" t="s">
        <v>3918</v>
      </c>
      <c r="AP4235">
        <f>IF(ufc_fights_2[[#This Row],[winner]]="Red",ufc_fights_2[[#This Row],[r_fighter_id]],ufc_fights_2[[#This Row],[b_fighter_id]])</f>
        <v>2973</v>
      </c>
      <c r="AQ4235" t="str">
        <f>_xlfn.XLOOKUP(ufc_fights_2[[#This Row],[winnerID]],ufc_fighters[id],ufc_fighters[fighter_name],"xxx",0,1)</f>
        <v>Steven Siler</v>
      </c>
    </row>
    <row r="4236" spans="1:43">
      <c r="A4236">
        <v>964</v>
      </c>
      <c r="B4236">
        <v>1606</v>
      </c>
      <c r="C4236">
        <f>_xlfn.XLOOKUP(ufc_fights_2[[#This Row],[r_fighter_id]],ufc_fighters[id],ufc_fighters[year],"xxx",0,1)</f>
        <v>1990</v>
      </c>
      <c r="D4236">
        <f>_xlfn.XLOOKUP(ufc_fights_2[[#This Row],[b_fighter_id]],ufc_fighters[id],ufc_fighters[year],"Prázdné",0,1)</f>
        <v>1988</v>
      </c>
      <c r="E4236" s="10">
        <f>YEAR(ufc_fights_2[[#This Row],[date]])-ufc_fights_2[[#This Row],[r_year]]</f>
        <v>27</v>
      </c>
      <c r="F4236" s="10">
        <f>YEAR(ufc_fights_2[[#This Row],[date]])-ufc_fights_2[[#This Row],[b_year]]</f>
        <v>29</v>
      </c>
      <c r="G4236">
        <v>0</v>
      </c>
      <c r="H4236">
        <v>0</v>
      </c>
      <c r="I4236">
        <v>0.3614</v>
      </c>
      <c r="J4236">
        <v>0.46879999999999999</v>
      </c>
      <c r="K4236">
        <v>0.3659</v>
      </c>
      <c r="L4236">
        <v>0.4819</v>
      </c>
      <c r="M4236">
        <v>0</v>
      </c>
      <c r="N4236">
        <v>0.66669999999999996</v>
      </c>
      <c r="O4236">
        <v>0</v>
      </c>
      <c r="P4236">
        <v>0</v>
      </c>
      <c r="Q4236">
        <v>0</v>
      </c>
      <c r="R4236">
        <v>0</v>
      </c>
      <c r="S4236" s="2">
        <v>0</v>
      </c>
      <c r="T4236" s="2">
        <v>4.1666666666666669E-4</v>
      </c>
      <c r="U4236">
        <v>0.29480000000000001</v>
      </c>
      <c r="V4236">
        <v>0.40150000000000002</v>
      </c>
      <c r="W4236">
        <v>0.64290000000000003</v>
      </c>
      <c r="X4236">
        <v>0.86670000000000003</v>
      </c>
      <c r="Y4236">
        <v>0.92310000000000003</v>
      </c>
      <c r="Z4236">
        <v>0.36270000000000002</v>
      </c>
      <c r="AA4236">
        <v>0.46150000000000002</v>
      </c>
      <c r="AB4236">
        <v>0.33329999999999999</v>
      </c>
      <c r="AC4236">
        <v>0.2</v>
      </c>
      <c r="AD4236">
        <v>0</v>
      </c>
      <c r="AE4236">
        <v>0.66669999999999996</v>
      </c>
      <c r="AF4236" t="s">
        <v>3915</v>
      </c>
      <c r="AG4236" s="2">
        <v>3.472222222222222E-3</v>
      </c>
      <c r="AH4236" t="s">
        <v>3911</v>
      </c>
      <c r="AI4236">
        <v>3</v>
      </c>
      <c r="AJ4236" t="s">
        <v>3925</v>
      </c>
      <c r="AK4236" s="3">
        <v>42945</v>
      </c>
      <c r="AL4236" s="10">
        <f>YEAR(ufc_fights_2[[#This Row],[date]])</f>
        <v>2017</v>
      </c>
      <c r="AM4236" t="s">
        <v>4022</v>
      </c>
      <c r="AN4236">
        <v>63</v>
      </c>
      <c r="AO4236" t="s">
        <v>3918</v>
      </c>
      <c r="AP4236">
        <f>IF(ufc_fights_2[[#This Row],[winner]]="Red",ufc_fights_2[[#This Row],[r_fighter_id]],ufc_fights_2[[#This Row],[b_fighter_id]])</f>
        <v>1606</v>
      </c>
      <c r="AQ4236" t="str">
        <f>_xlfn.XLOOKUP(ufc_fights_2[[#This Row],[winnerID]],ufc_fighters[id],ufc_fighters[fighter_name],"xxx",0,1)</f>
        <v>Calvin Kattar</v>
      </c>
    </row>
    <row r="4237" spans="1:43">
      <c r="A4237">
        <v>1393</v>
      </c>
      <c r="B4237">
        <v>1671</v>
      </c>
      <c r="C4237">
        <f>_xlfn.XLOOKUP(ufc_fights_2[[#This Row],[r_fighter_id]],ufc_fighters[id],ufc_fighters[year],"xxx",0,1)</f>
        <v>1990</v>
      </c>
      <c r="D4237">
        <f>_xlfn.XLOOKUP(ufc_fights_2[[#This Row],[b_fighter_id]],ufc_fighters[id],ufc_fighters[year],"Prázdné",0,1)</f>
        <v>1992</v>
      </c>
      <c r="E4237" s="10">
        <f>YEAR(ufc_fights_2[[#This Row],[date]])-ufc_fights_2[[#This Row],[r_year]]</f>
        <v>26</v>
      </c>
      <c r="F4237" s="10">
        <f>YEAR(ufc_fights_2[[#This Row],[date]])-ufc_fights_2[[#This Row],[b_year]]</f>
        <v>24</v>
      </c>
      <c r="G4237">
        <v>0</v>
      </c>
      <c r="H4237">
        <v>0</v>
      </c>
      <c r="I4237">
        <v>0.47</v>
      </c>
      <c r="J4237">
        <v>0.31890000000000002</v>
      </c>
      <c r="K4237">
        <v>0.52249999999999996</v>
      </c>
      <c r="L4237">
        <v>0.3846</v>
      </c>
      <c r="M4237">
        <v>0</v>
      </c>
      <c r="N4237">
        <v>0.30769999999999997</v>
      </c>
      <c r="O4237">
        <v>0</v>
      </c>
      <c r="P4237">
        <v>4</v>
      </c>
      <c r="Q4237">
        <v>1</v>
      </c>
      <c r="R4237">
        <v>0</v>
      </c>
      <c r="S4237" s="2">
        <v>4.9768518518518521E-4</v>
      </c>
      <c r="T4237" s="2">
        <v>3.3912037037037036E-3</v>
      </c>
      <c r="U4237">
        <v>0.5</v>
      </c>
      <c r="V4237">
        <v>0.29070000000000001</v>
      </c>
      <c r="W4237">
        <v>0.2</v>
      </c>
      <c r="X4237">
        <v>0.33329999999999999</v>
      </c>
      <c r="Y4237">
        <v>0.5</v>
      </c>
      <c r="Z4237">
        <v>0.47960000000000003</v>
      </c>
      <c r="AA4237">
        <v>0.309</v>
      </c>
      <c r="AB4237">
        <v>0</v>
      </c>
      <c r="AC4237">
        <v>0.25</v>
      </c>
      <c r="AD4237">
        <v>0</v>
      </c>
      <c r="AE4237">
        <v>1</v>
      </c>
      <c r="AF4237" t="s">
        <v>3915</v>
      </c>
      <c r="AG4237" s="2">
        <v>3.472222222222222E-3</v>
      </c>
      <c r="AH4237" t="s">
        <v>3911</v>
      </c>
      <c r="AI4237">
        <v>3</v>
      </c>
      <c r="AJ4237" t="s">
        <v>3946</v>
      </c>
      <c r="AK4237" s="3">
        <v>42700</v>
      </c>
      <c r="AL4237" s="10">
        <f>YEAR(ufc_fights_2[[#This Row],[date]])</f>
        <v>2016</v>
      </c>
      <c r="AM4237" t="s">
        <v>4022</v>
      </c>
      <c r="AN4237">
        <v>14</v>
      </c>
      <c r="AO4237" t="s">
        <v>3918</v>
      </c>
      <c r="AP4237">
        <f>IF(ufc_fights_2[[#This Row],[winner]]="Red",ufc_fights_2[[#This Row],[r_fighter_id]],ufc_fights_2[[#This Row],[b_fighter_id]])</f>
        <v>1671</v>
      </c>
      <c r="AQ4237" t="str">
        <f>_xlfn.XLOOKUP(ufc_fights_2[[#This Row],[winnerID]],ufc_fighters[id],ufc_fighters[fighter_name],"xxx",0,1)</f>
        <v>Jason Knight</v>
      </c>
    </row>
    <row r="4238" spans="1:43">
      <c r="A4238">
        <v>543</v>
      </c>
      <c r="B4238">
        <v>2972</v>
      </c>
      <c r="C4238">
        <f>_xlfn.XLOOKUP(ufc_fights_2[[#This Row],[r_fighter_id]],ufc_fighters[id],ufc_fighters[year],"xxx",0,1)</f>
        <v>1991</v>
      </c>
      <c r="D4238">
        <f>_xlfn.XLOOKUP(ufc_fights_2[[#This Row],[b_fighter_id]],ufc_fighters[id],ufc_fighters[year],"Prázdné",0,1)</f>
        <v>1986</v>
      </c>
      <c r="E4238" s="10">
        <f>YEAR(ufc_fights_2[[#This Row],[date]])-ufc_fights_2[[#This Row],[r_year]]</f>
        <v>24</v>
      </c>
      <c r="F4238" s="10">
        <f>YEAR(ufc_fights_2[[#This Row],[date]])-ufc_fights_2[[#This Row],[b_year]]</f>
        <v>29</v>
      </c>
      <c r="G4238">
        <v>1</v>
      </c>
      <c r="H4238">
        <v>0</v>
      </c>
      <c r="I4238">
        <v>0.69230000000000003</v>
      </c>
      <c r="J4238">
        <v>0.42109999999999997</v>
      </c>
      <c r="K4238">
        <v>0.69230000000000003</v>
      </c>
      <c r="L4238">
        <v>0.42109999999999997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8.1018518518518516E-5</v>
      </c>
      <c r="T4238" s="2">
        <v>0</v>
      </c>
      <c r="U4238">
        <v>0.68</v>
      </c>
      <c r="V4238">
        <v>0.375</v>
      </c>
      <c r="W4238">
        <v>1</v>
      </c>
      <c r="X4238">
        <v>0</v>
      </c>
      <c r="Y4238">
        <v>1</v>
      </c>
      <c r="Z4238">
        <v>0.65</v>
      </c>
      <c r="AA4238">
        <v>0.42109999999999997</v>
      </c>
      <c r="AB4238">
        <v>1</v>
      </c>
      <c r="AC4238">
        <v>0</v>
      </c>
      <c r="AD4238">
        <v>0.8</v>
      </c>
      <c r="AE4238">
        <v>0</v>
      </c>
      <c r="AF4238" t="s">
        <v>3910</v>
      </c>
      <c r="AG4238" s="2">
        <v>1.0763888888888889E-3</v>
      </c>
      <c r="AH4238" t="s">
        <v>3911</v>
      </c>
      <c r="AI4238">
        <v>3</v>
      </c>
      <c r="AJ4238" t="s">
        <v>3979</v>
      </c>
      <c r="AK4238" s="3">
        <v>42336</v>
      </c>
      <c r="AL4238" s="10">
        <f>YEAR(ufc_fights_2[[#This Row],[date]])</f>
        <v>2015</v>
      </c>
      <c r="AM4238" t="s">
        <v>4022</v>
      </c>
      <c r="AN4238">
        <v>96</v>
      </c>
      <c r="AO4238" t="s">
        <v>3913</v>
      </c>
      <c r="AP4238">
        <f>IF(ufc_fights_2[[#This Row],[winner]]="Red",ufc_fights_2[[#This Row],[r_fighter_id]],ufc_fights_2[[#This Row],[b_fighter_id]])</f>
        <v>543</v>
      </c>
      <c r="AQ4238" t="str">
        <f>_xlfn.XLOOKUP(ufc_fights_2[[#This Row],[winnerID]],ufc_fighters[id],ufc_fighters[fighter_name],"xxx",0,1)</f>
        <v>Dooho Choi</v>
      </c>
    </row>
    <row r="4239" spans="1:43">
      <c r="A4239">
        <v>435</v>
      </c>
      <c r="B4239">
        <v>1671</v>
      </c>
      <c r="C4239">
        <f>_xlfn.XLOOKUP(ufc_fights_2[[#This Row],[r_fighter_id]],ufc_fighters[id],ufc_fighters[year],"xxx",0,1)</f>
        <v>1988</v>
      </c>
      <c r="D4239">
        <f>_xlfn.XLOOKUP(ufc_fights_2[[#This Row],[b_fighter_id]],ufc_fighters[id],ufc_fighters[year],"Prázdné",0,1)</f>
        <v>1992</v>
      </c>
      <c r="E4239" s="10">
        <f>YEAR(ufc_fights_2[[#This Row],[date]])-ufc_fights_2[[#This Row],[r_year]]</f>
        <v>29</v>
      </c>
      <c r="F4239" s="10">
        <f>YEAR(ufc_fights_2[[#This Row],[date]])-ufc_fights_2[[#This Row],[b_year]]</f>
        <v>25</v>
      </c>
      <c r="G4239">
        <v>0</v>
      </c>
      <c r="H4239">
        <v>0</v>
      </c>
      <c r="I4239">
        <v>0.46550000000000002</v>
      </c>
      <c r="J4239">
        <v>0.32629999999999998</v>
      </c>
      <c r="K4239">
        <v>0.46550000000000002</v>
      </c>
      <c r="L4239">
        <v>0.41070000000000001</v>
      </c>
      <c r="M4239">
        <v>0</v>
      </c>
      <c r="N4239">
        <v>0.5</v>
      </c>
      <c r="O4239">
        <v>0</v>
      </c>
      <c r="P4239">
        <v>4</v>
      </c>
      <c r="Q4239">
        <v>0</v>
      </c>
      <c r="R4239">
        <v>0</v>
      </c>
      <c r="S4239" s="2">
        <v>1.1574074074074073E-5</v>
      </c>
      <c r="T4239" s="2">
        <v>2.3611111111111111E-3</v>
      </c>
      <c r="U4239">
        <v>0.35</v>
      </c>
      <c r="V4239">
        <v>0.28210000000000002</v>
      </c>
      <c r="W4239">
        <v>0.55559999999999998</v>
      </c>
      <c r="X4239">
        <v>0.88890000000000002</v>
      </c>
      <c r="Y4239">
        <v>0.61539999999999995</v>
      </c>
      <c r="Z4239">
        <v>0.46550000000000002</v>
      </c>
      <c r="AA4239">
        <v>0.26190000000000002</v>
      </c>
      <c r="AB4239">
        <v>0</v>
      </c>
      <c r="AC4239">
        <v>0</v>
      </c>
      <c r="AD4239">
        <v>0</v>
      </c>
      <c r="AE4239">
        <v>0.81820000000000004</v>
      </c>
      <c r="AF4239" t="s">
        <v>3933</v>
      </c>
      <c r="AG4239" s="2">
        <v>3.0208333333333333E-3</v>
      </c>
      <c r="AH4239" t="s">
        <v>3911</v>
      </c>
      <c r="AI4239">
        <v>3</v>
      </c>
      <c r="AJ4239" t="s">
        <v>3957</v>
      </c>
      <c r="AK4239" s="3">
        <v>42763</v>
      </c>
      <c r="AL4239" s="10">
        <f>YEAR(ufc_fights_2[[#This Row],[date]])</f>
        <v>2017</v>
      </c>
      <c r="AM4239" t="s">
        <v>4022</v>
      </c>
      <c r="AN4239">
        <v>74</v>
      </c>
      <c r="AO4239" t="s">
        <v>3918</v>
      </c>
      <c r="AP4239">
        <f>IF(ufc_fights_2[[#This Row],[winner]]="Red",ufc_fights_2[[#This Row],[r_fighter_id]],ufc_fights_2[[#This Row],[b_fighter_id]])</f>
        <v>1671</v>
      </c>
      <c r="AQ4239" t="str">
        <f>_xlfn.XLOOKUP(ufc_fights_2[[#This Row],[winnerID]],ufc_fighters[id],ufc_fighters[fighter_name],"xxx",0,1)</f>
        <v>Jason Knight</v>
      </c>
    </row>
    <row r="4240" spans="1:43">
      <c r="A4240">
        <v>3120</v>
      </c>
      <c r="B4240">
        <v>1606</v>
      </c>
      <c r="C4240">
        <f>_xlfn.XLOOKUP(ufc_fights_2[[#This Row],[r_fighter_id]],ufc_fighters[id],ufc_fighters[year],"xxx",0,1)</f>
        <v>1986</v>
      </c>
      <c r="D4240">
        <f>_xlfn.XLOOKUP(ufc_fights_2[[#This Row],[b_fighter_id]],ufc_fighters[id],ufc_fighters[year],"Prázdné",0,1)</f>
        <v>1988</v>
      </c>
      <c r="E4240" s="10">
        <f>YEAR(ufc_fights_2[[#This Row],[date]])-ufc_fights_2[[#This Row],[r_year]]</f>
        <v>34</v>
      </c>
      <c r="F4240" s="10">
        <f>YEAR(ufc_fights_2[[#This Row],[date]])-ufc_fights_2[[#This Row],[b_year]]</f>
        <v>32</v>
      </c>
      <c r="G4240">
        <v>0</v>
      </c>
      <c r="H4240">
        <v>1</v>
      </c>
      <c r="I4240">
        <v>0.54810000000000003</v>
      </c>
      <c r="J4240">
        <v>0.4602</v>
      </c>
      <c r="K4240">
        <v>0.54810000000000003</v>
      </c>
      <c r="L4240">
        <v>0.4602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6.9444444444444444E-5</v>
      </c>
      <c r="T4240" s="2">
        <v>6.9444444444444444E-5</v>
      </c>
      <c r="U4240">
        <v>0.36359999999999998</v>
      </c>
      <c r="V4240">
        <v>0.3478</v>
      </c>
      <c r="W4240">
        <v>0.75</v>
      </c>
      <c r="X4240">
        <v>0.92310000000000003</v>
      </c>
      <c r="Y4240">
        <v>1</v>
      </c>
      <c r="Z4240">
        <v>0.54369999999999996</v>
      </c>
      <c r="AA4240">
        <v>0.45629999999999998</v>
      </c>
      <c r="AB4240">
        <v>1</v>
      </c>
      <c r="AC4240">
        <v>0.25</v>
      </c>
      <c r="AD4240">
        <v>0</v>
      </c>
      <c r="AE4240">
        <v>0.66669999999999996</v>
      </c>
      <c r="AF4240" t="s">
        <v>3910</v>
      </c>
      <c r="AG4240" s="2">
        <v>1.9560185185185184E-3</v>
      </c>
      <c r="AH4240" t="s">
        <v>3911</v>
      </c>
      <c r="AI4240">
        <v>3</v>
      </c>
      <c r="AJ4240" t="s">
        <v>3924</v>
      </c>
      <c r="AK4240" s="3">
        <v>43960</v>
      </c>
      <c r="AL4240" s="10">
        <f>YEAR(ufc_fights_2[[#This Row],[date]])</f>
        <v>2020</v>
      </c>
      <c r="AM4240" t="s">
        <v>4022</v>
      </c>
      <c r="AN4240">
        <v>62</v>
      </c>
      <c r="AO4240" t="s">
        <v>3918</v>
      </c>
      <c r="AP4240">
        <f>IF(ufc_fights_2[[#This Row],[winner]]="Red",ufc_fights_2[[#This Row],[r_fighter_id]],ufc_fights_2[[#This Row],[b_fighter_id]])</f>
        <v>1606</v>
      </c>
      <c r="AQ4240" t="str">
        <f>_xlfn.XLOOKUP(ufc_fights_2[[#This Row],[winnerID]],ufc_fighters[id],ufc_fighters[fighter_name],"xxx",0,1)</f>
        <v>Calvin Kattar</v>
      </c>
    </row>
    <row r="4241" spans="1:43">
      <c r="A4241">
        <v>1606</v>
      </c>
      <c r="B4241">
        <v>406</v>
      </c>
      <c r="C4241">
        <f>_xlfn.XLOOKUP(ufc_fights_2[[#This Row],[r_fighter_id]],ufc_fighters[id],ufc_fighters[year],"xxx",0,1)</f>
        <v>1988</v>
      </c>
      <c r="D4241">
        <f>_xlfn.XLOOKUP(ufc_fights_2[[#This Row],[b_fighter_id]],ufc_fighters[id],ufc_fighters[year],"Prázdné",0,1)</f>
        <v>1991</v>
      </c>
      <c r="E4241" s="10">
        <f>YEAR(ufc_fights_2[[#This Row],[date]])-ufc_fights_2[[#This Row],[r_year]]</f>
        <v>30</v>
      </c>
      <c r="F4241" s="10">
        <f>YEAR(ufc_fights_2[[#This Row],[date]])-ufc_fights_2[[#This Row],[b_year]]</f>
        <v>27</v>
      </c>
      <c r="G4241">
        <v>1</v>
      </c>
      <c r="H4241">
        <v>0</v>
      </c>
      <c r="I4241">
        <v>0.43809999999999999</v>
      </c>
      <c r="J4241">
        <v>0.47849999999999998</v>
      </c>
      <c r="K4241">
        <v>0.441</v>
      </c>
      <c r="L4241">
        <v>0.48399999999999999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1.5046296296296297E-4</v>
      </c>
      <c r="T4241" s="2">
        <v>0</v>
      </c>
      <c r="U4241">
        <v>0.41949999999999998</v>
      </c>
      <c r="V4241">
        <v>0.36509999999999998</v>
      </c>
      <c r="W4241">
        <v>0.5</v>
      </c>
      <c r="X4241">
        <v>0.7</v>
      </c>
      <c r="Y4241">
        <v>0.81820000000000004</v>
      </c>
      <c r="Z4241">
        <v>0.43409999999999999</v>
      </c>
      <c r="AA4241">
        <v>0.47249999999999998</v>
      </c>
      <c r="AB4241">
        <v>0.5</v>
      </c>
      <c r="AC4241">
        <v>0.75</v>
      </c>
      <c r="AD4241">
        <v>0.5</v>
      </c>
      <c r="AE4241">
        <v>0</v>
      </c>
      <c r="AF4241" t="s">
        <v>3910</v>
      </c>
      <c r="AG4241" s="2">
        <v>3.7037037037037035E-4</v>
      </c>
      <c r="AH4241" t="s">
        <v>3911</v>
      </c>
      <c r="AI4241">
        <v>3</v>
      </c>
      <c r="AJ4241" t="s">
        <v>3928</v>
      </c>
      <c r="AK4241" s="3">
        <v>43120</v>
      </c>
      <c r="AL4241" s="10">
        <f>YEAR(ufc_fights_2[[#This Row],[date]])</f>
        <v>2018</v>
      </c>
      <c r="AM4241" t="s">
        <v>4022</v>
      </c>
      <c r="AN4241">
        <v>61</v>
      </c>
      <c r="AO4241" t="s">
        <v>3913</v>
      </c>
      <c r="AP4241">
        <f>IF(ufc_fights_2[[#This Row],[winner]]="Red",ufc_fights_2[[#This Row],[r_fighter_id]],ufc_fights_2[[#This Row],[b_fighter_id]])</f>
        <v>1606</v>
      </c>
      <c r="AQ4241" t="str">
        <f>_xlfn.XLOOKUP(ufc_fights_2[[#This Row],[winnerID]],ufc_fighters[id],ufc_fighters[fighter_name],"xxx",0,1)</f>
        <v>Calvin Kattar</v>
      </c>
    </row>
    <row r="4242" spans="1:43">
      <c r="A4242">
        <v>3019</v>
      </c>
      <c r="B4242">
        <v>1671</v>
      </c>
      <c r="C4242">
        <f>_xlfn.XLOOKUP(ufc_fights_2[[#This Row],[r_fighter_id]],ufc_fighters[id],ufc_fighters[year],"xxx",0,1)</f>
        <v>1985</v>
      </c>
      <c r="D4242">
        <f>_xlfn.XLOOKUP(ufc_fights_2[[#This Row],[b_fighter_id]],ufc_fighters[id],ufc_fighters[year],"Prázdné",0,1)</f>
        <v>1992</v>
      </c>
      <c r="E4242" s="10">
        <f>YEAR(ufc_fights_2[[#This Row],[date]])-ufc_fights_2[[#This Row],[r_year]]</f>
        <v>32</v>
      </c>
      <c r="F4242" s="10">
        <f>YEAR(ufc_fights_2[[#This Row],[date]])-ufc_fights_2[[#This Row],[b_year]]</f>
        <v>25</v>
      </c>
      <c r="G4242">
        <v>0</v>
      </c>
      <c r="H4242">
        <v>1</v>
      </c>
      <c r="I4242">
        <v>0.46029999999999999</v>
      </c>
      <c r="J4242">
        <v>0.5413</v>
      </c>
      <c r="K4242">
        <v>0.52110000000000001</v>
      </c>
      <c r="L4242">
        <v>0.56030000000000002</v>
      </c>
      <c r="M4242">
        <v>0.16669999999999999</v>
      </c>
      <c r="N4242">
        <v>1</v>
      </c>
      <c r="O4242">
        <v>0</v>
      </c>
      <c r="P4242">
        <v>3</v>
      </c>
      <c r="Q4242">
        <v>1</v>
      </c>
      <c r="R4242">
        <v>2</v>
      </c>
      <c r="S4242" s="2">
        <v>2.673611111111111E-3</v>
      </c>
      <c r="T4242" s="2">
        <v>1.2152777777777778E-3</v>
      </c>
      <c r="U4242">
        <v>0.4259</v>
      </c>
      <c r="V4242">
        <v>0.5111</v>
      </c>
      <c r="W4242">
        <v>0.57140000000000002</v>
      </c>
      <c r="X4242">
        <v>1</v>
      </c>
      <c r="Y4242">
        <v>0.75</v>
      </c>
      <c r="Z4242">
        <v>0.45900000000000002</v>
      </c>
      <c r="AA4242">
        <v>0.41670000000000001</v>
      </c>
      <c r="AB4242">
        <v>1</v>
      </c>
      <c r="AC4242">
        <v>0.75</v>
      </c>
      <c r="AD4242">
        <v>0</v>
      </c>
      <c r="AE4242">
        <v>0.79310000000000003</v>
      </c>
      <c r="AF4242" t="s">
        <v>3910</v>
      </c>
      <c r="AG4242" s="2">
        <v>4.5138888888888887E-4</v>
      </c>
      <c r="AH4242" t="s">
        <v>3911</v>
      </c>
      <c r="AI4242">
        <v>3</v>
      </c>
      <c r="AJ4242" t="s">
        <v>3923</v>
      </c>
      <c r="AK4242" s="3">
        <v>42868</v>
      </c>
      <c r="AL4242" s="10">
        <f>YEAR(ufc_fights_2[[#This Row],[date]])</f>
        <v>2017</v>
      </c>
      <c r="AM4242" t="s">
        <v>4022</v>
      </c>
      <c r="AN4242">
        <v>98</v>
      </c>
      <c r="AO4242" t="s">
        <v>3918</v>
      </c>
      <c r="AP4242">
        <f>IF(ufc_fights_2[[#This Row],[winner]]="Red",ufc_fights_2[[#This Row],[r_fighter_id]],ufc_fights_2[[#This Row],[b_fighter_id]])</f>
        <v>1671</v>
      </c>
      <c r="AQ4242" t="str">
        <f>_xlfn.XLOOKUP(ufc_fights_2[[#This Row],[winnerID]],ufc_fighters[id],ufc_fighters[fighter_name],"xxx",0,1)</f>
        <v>Jason Knight</v>
      </c>
    </row>
    <row r="4243" spans="1:43">
      <c r="A4243">
        <v>1606</v>
      </c>
      <c r="B4243">
        <v>973</v>
      </c>
      <c r="C4243">
        <f>_xlfn.XLOOKUP(ufc_fights_2[[#This Row],[r_fighter_id]],ufc_fighters[id],ufc_fighters[year],"xxx",0,1)</f>
        <v>1988</v>
      </c>
      <c r="D4243">
        <f>_xlfn.XLOOKUP(ufc_fights_2[[#This Row],[b_fighter_id]],ufc_fighters[id],ufc_fighters[year],"Prázdné",0,1)</f>
        <v>1992</v>
      </c>
      <c r="E4243" s="10">
        <f>YEAR(ufc_fights_2[[#This Row],[date]])-ufc_fights_2[[#This Row],[r_year]]</f>
        <v>30</v>
      </c>
      <c r="F4243" s="10">
        <f>YEAR(ufc_fights_2[[#This Row],[date]])-ufc_fights_2[[#This Row],[b_year]]</f>
        <v>26</v>
      </c>
      <c r="G4243">
        <v>1</v>
      </c>
      <c r="H4243">
        <v>0</v>
      </c>
      <c r="I4243">
        <v>0.5</v>
      </c>
      <c r="J4243">
        <v>0.26669999999999999</v>
      </c>
      <c r="K4243">
        <v>0.51790000000000003</v>
      </c>
      <c r="L4243">
        <v>0.26669999999999999</v>
      </c>
      <c r="M4243">
        <v>0</v>
      </c>
      <c r="N4243">
        <v>0.5</v>
      </c>
      <c r="O4243">
        <v>0</v>
      </c>
      <c r="P4243">
        <v>0</v>
      </c>
      <c r="Q4243">
        <v>0</v>
      </c>
      <c r="R4243">
        <v>0</v>
      </c>
      <c r="S4243" s="2">
        <v>5.7870370370370373E-5</v>
      </c>
      <c r="T4243" s="2">
        <v>3.9351851851851852E-4</v>
      </c>
      <c r="U4243">
        <v>0.4894</v>
      </c>
      <c r="V4243">
        <v>0.2258</v>
      </c>
      <c r="W4243">
        <v>1</v>
      </c>
      <c r="X4243">
        <v>0</v>
      </c>
      <c r="Y4243">
        <v>0.55559999999999998</v>
      </c>
      <c r="Z4243">
        <v>0.48570000000000002</v>
      </c>
      <c r="AA4243">
        <v>0.27139999999999997</v>
      </c>
      <c r="AB4243">
        <v>0</v>
      </c>
      <c r="AC4243">
        <v>0.2</v>
      </c>
      <c r="AD4243">
        <v>0.53849999999999998</v>
      </c>
      <c r="AE4243">
        <v>0</v>
      </c>
      <c r="AF4243" t="s">
        <v>3910</v>
      </c>
      <c r="AG4243" s="2">
        <v>2.9050925925925928E-3</v>
      </c>
      <c r="AH4243" t="s">
        <v>3911</v>
      </c>
      <c r="AI4243">
        <v>3</v>
      </c>
      <c r="AJ4243" t="s">
        <v>3949</v>
      </c>
      <c r="AK4243" s="3">
        <v>43400</v>
      </c>
      <c r="AL4243" s="10">
        <f>YEAR(ufc_fights_2[[#This Row],[date]])</f>
        <v>2018</v>
      </c>
      <c r="AM4243" t="s">
        <v>4022</v>
      </c>
      <c r="AN4243">
        <v>25</v>
      </c>
      <c r="AO4243" t="s">
        <v>3913</v>
      </c>
      <c r="AP4243">
        <f>IF(ufc_fights_2[[#This Row],[winner]]="Red",ufc_fights_2[[#This Row],[r_fighter_id]],ufc_fights_2[[#This Row],[b_fighter_id]])</f>
        <v>1606</v>
      </c>
      <c r="AQ4243" t="str">
        <f>_xlfn.XLOOKUP(ufc_fights_2[[#This Row],[winnerID]],ufc_fighters[id],ufc_fighters[fighter_name],"xxx",0,1)</f>
        <v>Calvin Kattar</v>
      </c>
    </row>
    <row r="4244" spans="1:43">
      <c r="A4244">
        <v>1735</v>
      </c>
      <c r="B4244">
        <v>1606</v>
      </c>
      <c r="C4244">
        <f>_xlfn.XLOOKUP(ufc_fights_2[[#This Row],[r_fighter_id]],ufc_fighters[id],ufc_fighters[year],"xxx",0,1)</f>
        <v>1982</v>
      </c>
      <c r="D4244">
        <f>_xlfn.XLOOKUP(ufc_fights_2[[#This Row],[b_fighter_id]],ufc_fighters[id],ufc_fighters[year],"Prázdné",0,1)</f>
        <v>1988</v>
      </c>
      <c r="E4244" s="10">
        <f>YEAR(ufc_fights_2[[#This Row],[date]])-ufc_fights_2[[#This Row],[r_year]]</f>
        <v>37</v>
      </c>
      <c r="F4244" s="10">
        <f>YEAR(ufc_fights_2[[#This Row],[date]])-ufc_fights_2[[#This Row],[b_year]]</f>
        <v>31</v>
      </c>
      <c r="G4244">
        <v>0</v>
      </c>
      <c r="H4244">
        <v>1</v>
      </c>
      <c r="I4244">
        <v>0.4138</v>
      </c>
      <c r="J4244">
        <v>0.53659999999999997</v>
      </c>
      <c r="K4244">
        <v>0.4138</v>
      </c>
      <c r="L4244">
        <v>0.53659999999999997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</v>
      </c>
      <c r="T4244" s="2">
        <v>2.3148148148148147E-5</v>
      </c>
      <c r="U4244">
        <v>0.16669999999999999</v>
      </c>
      <c r="V4244">
        <v>0.39290000000000003</v>
      </c>
      <c r="W4244">
        <v>0.8</v>
      </c>
      <c r="X4244">
        <v>0.5</v>
      </c>
      <c r="Y4244">
        <v>0</v>
      </c>
      <c r="Z4244">
        <v>0.4138</v>
      </c>
      <c r="AA4244">
        <v>0.47060000000000002</v>
      </c>
      <c r="AB4244">
        <v>0</v>
      </c>
      <c r="AC4244">
        <v>1</v>
      </c>
      <c r="AD4244">
        <v>0</v>
      </c>
      <c r="AE4244">
        <v>0.8</v>
      </c>
      <c r="AF4244" t="s">
        <v>3910</v>
      </c>
      <c r="AG4244" s="2">
        <v>2.8472222222222223E-3</v>
      </c>
      <c r="AH4244" t="s">
        <v>3911</v>
      </c>
      <c r="AI4244">
        <v>3</v>
      </c>
      <c r="AJ4244" t="s">
        <v>3928</v>
      </c>
      <c r="AK4244" s="3">
        <v>43624</v>
      </c>
      <c r="AL4244" s="10">
        <f>YEAR(ufc_fights_2[[#This Row],[date]])</f>
        <v>2019</v>
      </c>
      <c r="AM4244" t="s">
        <v>4022</v>
      </c>
      <c r="AN4244">
        <v>8</v>
      </c>
      <c r="AO4244" t="s">
        <v>3918</v>
      </c>
      <c r="AP4244">
        <f>IF(ufc_fights_2[[#This Row],[winner]]="Red",ufc_fights_2[[#This Row],[r_fighter_id]],ufc_fights_2[[#This Row],[b_fighter_id]])</f>
        <v>1606</v>
      </c>
      <c r="AQ4244" t="str">
        <f>_xlfn.XLOOKUP(ufc_fights_2[[#This Row],[winnerID]],ufc_fighters[id],ufc_fighters[fighter_name],"xxx",0,1)</f>
        <v>Calvin Kattar</v>
      </c>
    </row>
    <row r="4245" spans="1:43">
      <c r="A4245">
        <v>2081</v>
      </c>
      <c r="B4245">
        <v>1798</v>
      </c>
      <c r="C4245">
        <f>_xlfn.XLOOKUP(ufc_fights_2[[#This Row],[r_fighter_id]],ufc_fighters[id],ufc_fighters[year],"xxx",0,1)</f>
        <v>1985</v>
      </c>
      <c r="D4245">
        <f>_xlfn.XLOOKUP(ufc_fights_2[[#This Row],[b_fighter_id]],ufc_fighters[id],ufc_fighters[year],"Prázdné",0,1)</f>
        <v>1984</v>
      </c>
      <c r="E4245" s="10">
        <f>YEAR(ufc_fights_2[[#This Row],[date]])-ufc_fights_2[[#This Row],[r_year]]</f>
        <v>28</v>
      </c>
      <c r="F4245" s="10">
        <f>YEAR(ufc_fights_2[[#This Row],[date]])-ufc_fights_2[[#This Row],[b_year]]</f>
        <v>29</v>
      </c>
      <c r="G4245">
        <v>0</v>
      </c>
      <c r="H4245">
        <v>0</v>
      </c>
      <c r="I4245">
        <v>0.5</v>
      </c>
      <c r="J4245">
        <v>0.33610000000000001</v>
      </c>
      <c r="K4245">
        <v>0.5333</v>
      </c>
      <c r="L4245">
        <v>0.58199999999999996</v>
      </c>
      <c r="M4245">
        <v>0.7</v>
      </c>
      <c r="N4245">
        <v>0</v>
      </c>
      <c r="O4245">
        <v>1</v>
      </c>
      <c r="P4245">
        <v>0</v>
      </c>
      <c r="Q4245">
        <v>0</v>
      </c>
      <c r="R4245">
        <v>0</v>
      </c>
      <c r="S4245" s="2">
        <v>3.6458333333333334E-3</v>
      </c>
      <c r="T4245" s="2">
        <v>6.9444444444444444E-5</v>
      </c>
      <c r="U4245">
        <v>0.42859999999999998</v>
      </c>
      <c r="V4245">
        <v>0.2727</v>
      </c>
      <c r="W4245">
        <v>0.5</v>
      </c>
      <c r="X4245">
        <v>0.83330000000000004</v>
      </c>
      <c r="Y4245">
        <v>0.5</v>
      </c>
      <c r="Z4245">
        <v>0.52459999999999996</v>
      </c>
      <c r="AA4245">
        <v>0.33029999999999998</v>
      </c>
      <c r="AB4245">
        <v>0.33329999999999999</v>
      </c>
      <c r="AC4245">
        <v>0.25</v>
      </c>
      <c r="AD4245">
        <v>0.33329999999999999</v>
      </c>
      <c r="AE4245">
        <v>1</v>
      </c>
      <c r="AF4245" t="s">
        <v>3915</v>
      </c>
      <c r="AG4245" s="2">
        <v>3.472222222222222E-3</v>
      </c>
      <c r="AH4245" t="s">
        <v>3911</v>
      </c>
      <c r="AI4245">
        <v>3</v>
      </c>
      <c r="AJ4245" t="s">
        <v>3925</v>
      </c>
      <c r="AK4245" s="3">
        <v>41622</v>
      </c>
      <c r="AL4245" s="10">
        <f>YEAR(ufc_fights_2[[#This Row],[date]])</f>
        <v>2013</v>
      </c>
      <c r="AM4245" t="s">
        <v>4022</v>
      </c>
      <c r="AN4245">
        <v>56</v>
      </c>
      <c r="AO4245" t="s">
        <v>3913</v>
      </c>
      <c r="AP4245">
        <f>IF(ufc_fights_2[[#This Row],[winner]]="Red",ufc_fights_2[[#This Row],[r_fighter_id]],ufc_fights_2[[#This Row],[b_fighter_id]])</f>
        <v>2081</v>
      </c>
      <c r="AQ4245" t="str">
        <f>_xlfn.XLOOKUP(ufc_fights_2[[#This Row],[winnerID]],ufc_fighters[id],ufc_fighters[fighter_name],"xxx",0,1)</f>
        <v>Chad Mendes</v>
      </c>
    </row>
    <row r="4246" spans="1:43">
      <c r="A4246">
        <v>45</v>
      </c>
      <c r="B4246">
        <v>2389</v>
      </c>
      <c r="C4246">
        <f>_xlfn.XLOOKUP(ufc_fights_2[[#This Row],[r_fighter_id]],ufc_fighters[id],ufc_fighters[year],"xxx",0,1)</f>
        <v>1980</v>
      </c>
      <c r="D4246">
        <f>_xlfn.XLOOKUP(ufc_fights_2[[#This Row],[b_fighter_id]],ufc_fighters[id],ufc_fighters[year],"Prázdné",0,1)</f>
        <v>1975</v>
      </c>
      <c r="E4246" s="10">
        <f>YEAR(ufc_fights_2[[#This Row],[date]])-ufc_fights_2[[#This Row],[r_year]]</f>
        <v>32</v>
      </c>
      <c r="F4246" s="10">
        <f>YEAR(ufc_fights_2[[#This Row],[date]])-ufc_fights_2[[#This Row],[b_year]]</f>
        <v>37</v>
      </c>
      <c r="G4246">
        <v>0</v>
      </c>
      <c r="H4246">
        <v>0</v>
      </c>
      <c r="I4246">
        <v>0.438</v>
      </c>
      <c r="J4246">
        <v>0.5</v>
      </c>
      <c r="K4246">
        <v>0.55800000000000005</v>
      </c>
      <c r="L4246">
        <v>0.69159999999999999</v>
      </c>
      <c r="M4246">
        <v>0</v>
      </c>
      <c r="N4246">
        <v>0.25</v>
      </c>
      <c r="O4246">
        <v>2</v>
      </c>
      <c r="P4246">
        <v>0</v>
      </c>
      <c r="Q4246">
        <v>0</v>
      </c>
      <c r="R4246">
        <v>1</v>
      </c>
      <c r="S4246" s="2">
        <v>2.9976851851851853E-3</v>
      </c>
      <c r="T4246" s="2">
        <v>1.9791666666666668E-3</v>
      </c>
      <c r="U4246">
        <v>0.38019999999999998</v>
      </c>
      <c r="V4246">
        <v>0.47620000000000001</v>
      </c>
      <c r="W4246">
        <v>0.86670000000000003</v>
      </c>
      <c r="X4246">
        <v>1</v>
      </c>
      <c r="Y4246">
        <v>0</v>
      </c>
      <c r="Z4246">
        <v>0.36359999999999998</v>
      </c>
      <c r="AA4246">
        <v>0.4894</v>
      </c>
      <c r="AB4246">
        <v>1</v>
      </c>
      <c r="AC4246">
        <v>1</v>
      </c>
      <c r="AD4246">
        <v>1</v>
      </c>
      <c r="AE4246">
        <v>0</v>
      </c>
      <c r="AF4246" t="s">
        <v>3915</v>
      </c>
      <c r="AG4246" s="2">
        <v>3.472222222222222E-3</v>
      </c>
      <c r="AH4246" t="s">
        <v>3911</v>
      </c>
      <c r="AI4246">
        <v>3</v>
      </c>
      <c r="AJ4246" t="s">
        <v>3961</v>
      </c>
      <c r="AK4246" s="3">
        <v>40922</v>
      </c>
      <c r="AL4246" s="10">
        <f>YEAR(ufc_fights_2[[#This Row],[date]])</f>
        <v>2012</v>
      </c>
      <c r="AM4246" t="s">
        <v>4022</v>
      </c>
      <c r="AN4246">
        <v>39</v>
      </c>
      <c r="AO4246" t="s">
        <v>3913</v>
      </c>
      <c r="AP4246">
        <f>IF(ufc_fights_2[[#This Row],[winner]]="Red",ufc_fights_2[[#This Row],[r_fighter_id]],ufc_fights_2[[#This Row],[b_fighter_id]])</f>
        <v>45</v>
      </c>
      <c r="AQ4246" t="str">
        <f>_xlfn.XLOOKUP(ufc_fights_2[[#This Row],[winnerID]],ufc_fighters[id],ufc_fighters[fighter_name],"xxx",0,1)</f>
        <v>Iuri Alcantara</v>
      </c>
    </row>
    <row r="4247" spans="1:43">
      <c r="A4247">
        <v>3170</v>
      </c>
      <c r="B4247">
        <v>768</v>
      </c>
      <c r="C4247">
        <f>_xlfn.XLOOKUP(ufc_fights_2[[#This Row],[r_fighter_id]],ufc_fighters[id],ufc_fighters[year],"xxx",0,1)</f>
        <v>1983</v>
      </c>
      <c r="D4247">
        <f>_xlfn.XLOOKUP(ufc_fights_2[[#This Row],[b_fighter_id]],ufc_fighters[id],ufc_fighters[year],"Prázdné",0,1)</f>
        <v>1984</v>
      </c>
      <c r="E4247" s="10">
        <f>YEAR(ufc_fights_2[[#This Row],[date]])-ufc_fights_2[[#This Row],[r_year]]</f>
        <v>33</v>
      </c>
      <c r="F4247" s="10">
        <f>YEAR(ufc_fights_2[[#This Row],[date]])-ufc_fights_2[[#This Row],[b_year]]</f>
        <v>32</v>
      </c>
      <c r="G4247">
        <v>2</v>
      </c>
      <c r="H4247">
        <v>0</v>
      </c>
      <c r="I4247">
        <v>0.56079999999999997</v>
      </c>
      <c r="J4247">
        <v>0.41980000000000001</v>
      </c>
      <c r="K4247">
        <v>0.59009999999999996</v>
      </c>
      <c r="L4247">
        <v>0.42649999999999999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2.0370370370370369E-3</v>
      </c>
      <c r="T4247" s="2">
        <v>0</v>
      </c>
      <c r="U4247">
        <v>0.39129999999999998</v>
      </c>
      <c r="V4247">
        <v>0.35920000000000002</v>
      </c>
      <c r="W4247">
        <v>0.82140000000000002</v>
      </c>
      <c r="X4247">
        <v>0.85709999999999997</v>
      </c>
      <c r="Y4247">
        <v>0.8125</v>
      </c>
      <c r="Z4247">
        <v>0.49070000000000003</v>
      </c>
      <c r="AA4247">
        <v>0.42859999999999998</v>
      </c>
      <c r="AB4247">
        <v>1</v>
      </c>
      <c r="AC4247">
        <v>0.33329999999999999</v>
      </c>
      <c r="AD4247">
        <v>0.73680000000000001</v>
      </c>
      <c r="AE4247">
        <v>0</v>
      </c>
      <c r="AF4247" t="s">
        <v>3915</v>
      </c>
      <c r="AG4247" s="2">
        <v>3.472222222222222E-3</v>
      </c>
      <c r="AH4247" t="s">
        <v>3911</v>
      </c>
      <c r="AI4247">
        <v>3</v>
      </c>
      <c r="AJ4247" t="s">
        <v>3914</v>
      </c>
      <c r="AK4247" s="3">
        <v>42476</v>
      </c>
      <c r="AL4247" s="10">
        <f>YEAR(ufc_fights_2[[#This Row],[date]])</f>
        <v>2016</v>
      </c>
      <c r="AM4247" t="s">
        <v>4022</v>
      </c>
      <c r="AN4247">
        <v>10</v>
      </c>
      <c r="AO4247" t="s">
        <v>3913</v>
      </c>
      <c r="AP4247">
        <f>IF(ufc_fights_2[[#This Row],[winner]]="Red",ufc_fights_2[[#This Row],[r_fighter_id]],ufc_fights_2[[#This Row],[b_fighter_id]])</f>
        <v>3170</v>
      </c>
      <c r="AQ4247" t="str">
        <f>_xlfn.XLOOKUP(ufc_fights_2[[#This Row],[winnerID]],ufc_fighters[id],ufc_fighters[fighter_name],"xxx",0,1)</f>
        <v>Cub Swanson</v>
      </c>
    </row>
    <row r="4248" spans="1:43">
      <c r="A4248">
        <v>2473</v>
      </c>
      <c r="B4248">
        <v>3170</v>
      </c>
      <c r="C4248">
        <f>_xlfn.XLOOKUP(ufc_fights_2[[#This Row],[r_fighter_id]],ufc_fighters[id],ufc_fighters[year],"xxx",0,1)</f>
        <v>1984</v>
      </c>
      <c r="D4248">
        <f>_xlfn.XLOOKUP(ufc_fights_2[[#This Row],[b_fighter_id]],ufc_fighters[id],ufc_fighters[year],"Prázdné",0,1)</f>
        <v>1983</v>
      </c>
      <c r="E4248" s="10">
        <f>YEAR(ufc_fights_2[[#This Row],[date]])-ufc_fights_2[[#This Row],[r_year]]</f>
        <v>28</v>
      </c>
      <c r="F4248" s="10">
        <f>YEAR(ufc_fights_2[[#This Row],[date]])-ufc_fights_2[[#This Row],[b_year]]</f>
        <v>29</v>
      </c>
      <c r="G4248">
        <v>0</v>
      </c>
      <c r="H4248">
        <v>1</v>
      </c>
      <c r="I4248">
        <v>0.35510000000000003</v>
      </c>
      <c r="J4248">
        <v>0.43269999999999997</v>
      </c>
      <c r="K4248">
        <v>0.3952</v>
      </c>
      <c r="L4248">
        <v>0.44350000000000001</v>
      </c>
      <c r="M4248">
        <v>0.5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1.8171296296296297E-3</v>
      </c>
      <c r="T4248" s="2">
        <v>5.7870370370370373E-5</v>
      </c>
      <c r="U4248">
        <v>0.2697</v>
      </c>
      <c r="V4248">
        <v>0.41049999999999998</v>
      </c>
      <c r="W4248">
        <v>0.73329999999999995</v>
      </c>
      <c r="X4248">
        <v>1</v>
      </c>
      <c r="Y4248">
        <v>0.8</v>
      </c>
      <c r="Z4248">
        <v>0.31909999999999999</v>
      </c>
      <c r="AA4248">
        <v>0.42109999999999997</v>
      </c>
      <c r="AB4248">
        <v>1</v>
      </c>
      <c r="AC4248">
        <v>0.5</v>
      </c>
      <c r="AD4248">
        <v>0.58330000000000004</v>
      </c>
      <c r="AE4248">
        <v>0.57140000000000002</v>
      </c>
      <c r="AF4248" t="s">
        <v>3910</v>
      </c>
      <c r="AG4248" s="2">
        <v>2.9398148148148148E-3</v>
      </c>
      <c r="AH4248" t="s">
        <v>3911</v>
      </c>
      <c r="AI4248">
        <v>3</v>
      </c>
      <c r="AJ4248" t="s">
        <v>3949</v>
      </c>
      <c r="AK4248" s="3">
        <v>41082</v>
      </c>
      <c r="AL4248" s="10">
        <f>YEAR(ufc_fights_2[[#This Row],[date]])</f>
        <v>2012</v>
      </c>
      <c r="AM4248" t="s">
        <v>4022</v>
      </c>
      <c r="AN4248">
        <v>36</v>
      </c>
      <c r="AO4248" t="s">
        <v>3918</v>
      </c>
      <c r="AP4248">
        <f>IF(ufc_fights_2[[#This Row],[winner]]="Red",ufc_fights_2[[#This Row],[r_fighter_id]],ufc_fights_2[[#This Row],[b_fighter_id]])</f>
        <v>3170</v>
      </c>
      <c r="AQ4248" t="str">
        <f>_xlfn.XLOOKUP(ufc_fights_2[[#This Row],[winnerID]],ufc_fighters[id],ufc_fighters[fighter_name],"xxx",0,1)</f>
        <v>Cub Swanson</v>
      </c>
    </row>
    <row r="4249" spans="1:43">
      <c r="A4249">
        <v>175</v>
      </c>
      <c r="B4249">
        <v>1616</v>
      </c>
      <c r="C4249">
        <f>_xlfn.XLOOKUP(ufc_fights_2[[#This Row],[r_fighter_id]],ufc_fighters[id],ufc_fighters[year],"xxx",0,1)</f>
        <v>1992</v>
      </c>
      <c r="D4249">
        <f>_xlfn.XLOOKUP(ufc_fights_2[[#This Row],[b_fighter_id]],ufc_fighters[id],ufc_fighters[year],"Prázdné",0,1)</f>
        <v>1986</v>
      </c>
      <c r="E4249" s="10">
        <f>YEAR(ufc_fights_2[[#This Row],[date]])-ufc_fights_2[[#This Row],[r_year]]</f>
        <v>28</v>
      </c>
      <c r="F4249" s="10">
        <f>YEAR(ufc_fights_2[[#This Row],[date]])-ufc_fights_2[[#This Row],[b_year]]</f>
        <v>34</v>
      </c>
      <c r="G4249">
        <v>0</v>
      </c>
      <c r="H4249">
        <v>1</v>
      </c>
      <c r="I4249">
        <v>0.46970000000000001</v>
      </c>
      <c r="J4249">
        <v>0.29289999999999999</v>
      </c>
      <c r="K4249">
        <v>0.48199999999999998</v>
      </c>
      <c r="L4249">
        <v>0.31369999999999998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2.4305555555555555E-4</v>
      </c>
      <c r="T4249" s="2">
        <v>3.3564814814814812E-4</v>
      </c>
      <c r="U4249">
        <v>0.37759999999999999</v>
      </c>
      <c r="V4249">
        <v>0.26469999999999999</v>
      </c>
      <c r="W4249">
        <v>0.61899999999999999</v>
      </c>
      <c r="X4249">
        <v>0.92310000000000003</v>
      </c>
      <c r="Y4249">
        <v>0.42859999999999998</v>
      </c>
      <c r="Z4249">
        <v>0.47970000000000002</v>
      </c>
      <c r="AA4249">
        <v>0.27839999999999998</v>
      </c>
      <c r="AB4249">
        <v>0.33329999999999999</v>
      </c>
      <c r="AC4249">
        <v>0</v>
      </c>
      <c r="AD4249">
        <v>0</v>
      </c>
      <c r="AE4249">
        <v>1</v>
      </c>
      <c r="AF4249" t="s">
        <v>3910</v>
      </c>
      <c r="AG4249" s="2">
        <v>2.5462962962962965E-3</v>
      </c>
      <c r="AH4249" t="s">
        <v>3911</v>
      </c>
      <c r="AI4249">
        <v>3</v>
      </c>
      <c r="AJ4249" t="s">
        <v>3924</v>
      </c>
      <c r="AK4249" s="3">
        <v>43964</v>
      </c>
      <c r="AL4249" s="10">
        <f>YEAR(ufc_fights_2[[#This Row],[date]])</f>
        <v>2020</v>
      </c>
      <c r="AM4249" t="s">
        <v>4022</v>
      </c>
      <c r="AN4249">
        <v>62</v>
      </c>
      <c r="AO4249" t="s">
        <v>3918</v>
      </c>
      <c r="AP4249">
        <f>IF(ufc_fights_2[[#This Row],[winner]]="Red",ufc_fights_2[[#This Row],[r_fighter_id]],ufc_fights_2[[#This Row],[b_fighter_id]])</f>
        <v>1616</v>
      </c>
      <c r="AQ4249" t="str">
        <f>_xlfn.XLOOKUP(ufc_fights_2[[#This Row],[winnerID]],ufc_fighters[id],ufc_fighters[fighter_name],"xxx",0,1)</f>
        <v>Brian Kelleher</v>
      </c>
    </row>
    <row r="4250" spans="1:43">
      <c r="A4250">
        <v>1212</v>
      </c>
      <c r="B4250">
        <v>3525</v>
      </c>
      <c r="C4250">
        <f>_xlfn.XLOOKUP(ufc_fights_2[[#This Row],[r_fighter_id]],ufc_fighters[id],ufc_fighters[year],"xxx",0,1)</f>
        <v>1988</v>
      </c>
      <c r="D4250">
        <f>_xlfn.XLOOKUP(ufc_fights_2[[#This Row],[b_fighter_id]],ufc_fighters[id],ufc_fighters[year],"Prázdné",0,1)</f>
        <v>1984</v>
      </c>
      <c r="E4250" s="10">
        <f>YEAR(ufc_fights_2[[#This Row],[date]])-ufc_fights_2[[#This Row],[r_year]]</f>
        <v>24</v>
      </c>
      <c r="F4250" s="10">
        <f>YEAR(ufc_fights_2[[#This Row],[date]])-ufc_fights_2[[#This Row],[b_year]]</f>
        <v>28</v>
      </c>
      <c r="G4250">
        <v>0</v>
      </c>
      <c r="H4250">
        <v>0</v>
      </c>
      <c r="I4250">
        <v>0.6</v>
      </c>
      <c r="J4250">
        <v>0.33329999999999999</v>
      </c>
      <c r="K4250">
        <v>0.66669999999999996</v>
      </c>
      <c r="L4250">
        <v>0.40739999999999998</v>
      </c>
      <c r="M4250">
        <v>0</v>
      </c>
      <c r="N4250">
        <v>0.5</v>
      </c>
      <c r="O4250">
        <v>0</v>
      </c>
      <c r="P4250">
        <v>1</v>
      </c>
      <c r="Q4250">
        <v>0</v>
      </c>
      <c r="R4250">
        <v>0</v>
      </c>
      <c r="S4250" s="2">
        <v>6.9444444444444444E-5</v>
      </c>
      <c r="T4250" s="2">
        <v>1.712962962962963E-3</v>
      </c>
      <c r="U4250">
        <v>0.42859999999999998</v>
      </c>
      <c r="V4250">
        <v>0.28570000000000001</v>
      </c>
      <c r="W4250">
        <v>1</v>
      </c>
      <c r="X4250">
        <v>1</v>
      </c>
      <c r="Y4250">
        <v>0.5</v>
      </c>
      <c r="Z4250">
        <v>0.55559999999999998</v>
      </c>
      <c r="AA4250">
        <v>0.16669999999999999</v>
      </c>
      <c r="AB4250">
        <v>0</v>
      </c>
      <c r="AC4250">
        <v>0</v>
      </c>
      <c r="AD4250">
        <v>1</v>
      </c>
      <c r="AE4250">
        <v>0.66669999999999996</v>
      </c>
      <c r="AF4250" t="s">
        <v>3933</v>
      </c>
      <c r="AG4250" s="2">
        <v>2.2569444444444442E-3</v>
      </c>
      <c r="AH4250" t="s">
        <v>3911</v>
      </c>
      <c r="AI4250">
        <v>3</v>
      </c>
      <c r="AJ4250" t="s">
        <v>3914</v>
      </c>
      <c r="AK4250" s="3">
        <v>41125</v>
      </c>
      <c r="AL4250" s="10">
        <f>YEAR(ufc_fights_2[[#This Row],[date]])</f>
        <v>2012</v>
      </c>
      <c r="AM4250" t="s">
        <v>4022</v>
      </c>
      <c r="AN4250">
        <v>2</v>
      </c>
      <c r="AO4250" t="s">
        <v>3918</v>
      </c>
      <c r="AP4250">
        <f>IF(ufc_fights_2[[#This Row],[winner]]="Red",ufc_fights_2[[#This Row],[r_fighter_id]],ufc_fights_2[[#This Row],[b_fighter_id]])</f>
        <v>3525</v>
      </c>
      <c r="AQ4250" t="str">
        <f>_xlfn.XLOOKUP(ufc_fights_2[[#This Row],[winnerID]],ufc_fighters[id],ufc_fighters[fighter_name],"xxx",0,1)</f>
        <v>Rani Yahya</v>
      </c>
    </row>
    <row r="4251" spans="1:43">
      <c r="A4251">
        <v>3525</v>
      </c>
      <c r="B4251">
        <v>576</v>
      </c>
      <c r="C4251">
        <f>_xlfn.XLOOKUP(ufc_fights_2[[#This Row],[r_fighter_id]],ufc_fighters[id],ufc_fighters[year],"xxx",0,1)</f>
        <v>1984</v>
      </c>
      <c r="D4251">
        <f>_xlfn.XLOOKUP(ufc_fights_2[[#This Row],[b_fighter_id]],ufc_fighters[id],ufc_fighters[year],"Prázdné",0,1)</f>
        <v>1981</v>
      </c>
      <c r="E4251" s="10">
        <f>YEAR(ufc_fights_2[[#This Row],[date]])-ufc_fights_2[[#This Row],[r_year]]</f>
        <v>29</v>
      </c>
      <c r="F4251" s="10">
        <f>YEAR(ufc_fights_2[[#This Row],[date]])-ufc_fights_2[[#This Row],[b_year]]</f>
        <v>32</v>
      </c>
      <c r="G4251">
        <v>0</v>
      </c>
      <c r="H4251">
        <v>0</v>
      </c>
      <c r="I4251">
        <v>0.35</v>
      </c>
      <c r="J4251">
        <v>0.3846</v>
      </c>
      <c r="K4251">
        <v>0.82820000000000005</v>
      </c>
      <c r="L4251">
        <v>0.82609999999999995</v>
      </c>
      <c r="M4251">
        <v>0.28570000000000001</v>
      </c>
      <c r="N4251">
        <v>0</v>
      </c>
      <c r="O4251">
        <v>1</v>
      </c>
      <c r="P4251">
        <v>0</v>
      </c>
      <c r="Q4251">
        <v>1</v>
      </c>
      <c r="R4251">
        <v>0</v>
      </c>
      <c r="S4251" s="2">
        <v>5.8217592592592592E-3</v>
      </c>
      <c r="T4251" s="2">
        <v>2.3032407407407407E-3</v>
      </c>
      <c r="U4251">
        <v>0.39389999999999997</v>
      </c>
      <c r="V4251">
        <v>0.33329999999999999</v>
      </c>
      <c r="W4251">
        <v>0.5</v>
      </c>
      <c r="X4251">
        <v>0</v>
      </c>
      <c r="Y4251">
        <v>0</v>
      </c>
      <c r="Z4251">
        <v>0.15379999999999999</v>
      </c>
      <c r="AA4251">
        <v>0.33329999999999999</v>
      </c>
      <c r="AB4251">
        <v>0</v>
      </c>
      <c r="AC4251">
        <v>0</v>
      </c>
      <c r="AD4251">
        <v>0.71430000000000005</v>
      </c>
      <c r="AE4251">
        <v>0.5</v>
      </c>
      <c r="AF4251" t="s">
        <v>3915</v>
      </c>
      <c r="AG4251" s="2">
        <v>3.472222222222222E-3</v>
      </c>
      <c r="AH4251" t="s">
        <v>3911</v>
      </c>
      <c r="AI4251">
        <v>3</v>
      </c>
      <c r="AJ4251" t="s">
        <v>3914</v>
      </c>
      <c r="AK4251" s="3">
        <v>41489</v>
      </c>
      <c r="AL4251" s="10">
        <f>YEAR(ufc_fights_2[[#This Row],[date]])</f>
        <v>2013</v>
      </c>
      <c r="AM4251" t="s">
        <v>4022</v>
      </c>
      <c r="AN4251">
        <v>39</v>
      </c>
      <c r="AO4251" t="s">
        <v>3913</v>
      </c>
      <c r="AP4251">
        <f>IF(ufc_fights_2[[#This Row],[winner]]="Red",ufc_fights_2[[#This Row],[r_fighter_id]],ufc_fights_2[[#This Row],[b_fighter_id]])</f>
        <v>3525</v>
      </c>
      <c r="AQ4251" t="str">
        <f>_xlfn.XLOOKUP(ufc_fights_2[[#This Row],[winnerID]],ufc_fighters[id],ufc_fighters[fighter_name],"xxx",0,1)</f>
        <v>Rani Yahya</v>
      </c>
    </row>
    <row r="4252" spans="1:43">
      <c r="A4252">
        <v>2930</v>
      </c>
      <c r="B4252">
        <v>2544</v>
      </c>
      <c r="C4252">
        <f>_xlfn.XLOOKUP(ufc_fights_2[[#This Row],[r_fighter_id]],ufc_fighters[id],ufc_fighters[year],"xxx",0,1)</f>
        <v>1980</v>
      </c>
      <c r="D4252">
        <f>_xlfn.XLOOKUP(ufc_fights_2[[#This Row],[b_fighter_id]],ufc_fighters[id],ufc_fighters[year],"Prázdné",0,1)</f>
        <v>1985</v>
      </c>
      <c r="E4252" s="10">
        <f>YEAR(ufc_fights_2[[#This Row],[date]])-ufc_fights_2[[#This Row],[r_year]]</f>
        <v>32</v>
      </c>
      <c r="F4252" s="10">
        <f>YEAR(ufc_fights_2[[#This Row],[date]])-ufc_fights_2[[#This Row],[b_year]]</f>
        <v>27</v>
      </c>
      <c r="G4252">
        <v>0</v>
      </c>
      <c r="H4252">
        <v>1</v>
      </c>
      <c r="I4252">
        <v>0.75</v>
      </c>
      <c r="J4252">
        <v>0.66669999999999996</v>
      </c>
      <c r="K4252">
        <v>0.75</v>
      </c>
      <c r="L4252">
        <v>0.68179999999999996</v>
      </c>
      <c r="M4252">
        <v>0</v>
      </c>
      <c r="N4252">
        <v>0</v>
      </c>
      <c r="O4252">
        <v>0</v>
      </c>
      <c r="P4252">
        <v>2</v>
      </c>
      <c r="Q4252">
        <v>0</v>
      </c>
      <c r="R4252">
        <v>0</v>
      </c>
      <c r="S4252" s="2">
        <v>2.3148148148148149E-4</v>
      </c>
      <c r="T4252" s="2">
        <v>2.199074074074074E-4</v>
      </c>
      <c r="U4252">
        <v>0.57140000000000002</v>
      </c>
      <c r="V4252">
        <v>0.61109999999999998</v>
      </c>
      <c r="W4252">
        <v>1</v>
      </c>
      <c r="X4252">
        <v>1</v>
      </c>
      <c r="Y4252">
        <v>1</v>
      </c>
      <c r="Z4252">
        <v>0.66669999999999996</v>
      </c>
      <c r="AA4252">
        <v>0.625</v>
      </c>
      <c r="AB4252">
        <v>1</v>
      </c>
      <c r="AC4252">
        <v>0.75</v>
      </c>
      <c r="AD4252">
        <v>0</v>
      </c>
      <c r="AE4252">
        <v>1</v>
      </c>
      <c r="AF4252" t="s">
        <v>3933</v>
      </c>
      <c r="AG4252" s="2">
        <v>1.4467592592592592E-3</v>
      </c>
      <c r="AH4252" t="s">
        <v>3911</v>
      </c>
      <c r="AI4252">
        <v>3</v>
      </c>
      <c r="AJ4252" t="s">
        <v>3961</v>
      </c>
      <c r="AK4252" s="3">
        <v>40970</v>
      </c>
      <c r="AL4252" s="10">
        <f>YEAR(ufc_fights_2[[#This Row],[date]])</f>
        <v>2012</v>
      </c>
      <c r="AM4252" t="s">
        <v>4022</v>
      </c>
      <c r="AN4252">
        <v>68</v>
      </c>
      <c r="AO4252" t="s">
        <v>3918</v>
      </c>
      <c r="AP4252">
        <f>IF(ufc_fights_2[[#This Row],[winner]]="Red",ufc_fights_2[[#This Row],[r_fighter_id]],ufc_fights_2[[#This Row],[b_fighter_id]])</f>
        <v>2544</v>
      </c>
      <c r="AQ4252" t="str">
        <f>_xlfn.XLOOKUP(ufc_fights_2[[#This Row],[winnerID]],ufc_fighters[id],ufc_fighters[fighter_name],"xxx",0,1)</f>
        <v>Daniel Pineda</v>
      </c>
    </row>
    <row r="4253" spans="1:43">
      <c r="A4253">
        <v>1758</v>
      </c>
      <c r="B4253">
        <v>2544</v>
      </c>
      <c r="C4253">
        <f>_xlfn.XLOOKUP(ufc_fights_2[[#This Row],[r_fighter_id]],ufc_fighters[id],ufc_fighters[year],"xxx",0,1)</f>
        <v>1990</v>
      </c>
      <c r="D4253">
        <f>_xlfn.XLOOKUP(ufc_fights_2[[#This Row],[b_fighter_id]],ufc_fighters[id],ufc_fighters[year],"Prázdné",0,1)</f>
        <v>1985</v>
      </c>
      <c r="E4253" s="10">
        <f>YEAR(ufc_fights_2[[#This Row],[date]])-ufc_fights_2[[#This Row],[r_year]]</f>
        <v>23</v>
      </c>
      <c r="F4253" s="10">
        <f>YEAR(ufc_fights_2[[#This Row],[date]])-ufc_fights_2[[#This Row],[b_year]]</f>
        <v>28</v>
      </c>
      <c r="G4253">
        <v>0</v>
      </c>
      <c r="H4253">
        <v>0</v>
      </c>
      <c r="I4253">
        <v>0</v>
      </c>
      <c r="J4253">
        <v>0.5</v>
      </c>
      <c r="K4253">
        <v>0</v>
      </c>
      <c r="L4253">
        <v>0.8</v>
      </c>
      <c r="M4253">
        <v>0</v>
      </c>
      <c r="N4253">
        <v>0.66669999999999996</v>
      </c>
      <c r="O4253">
        <v>0</v>
      </c>
      <c r="P4253">
        <v>1</v>
      </c>
      <c r="Q4253">
        <v>0</v>
      </c>
      <c r="R4253">
        <v>0</v>
      </c>
      <c r="S4253" s="2">
        <v>0</v>
      </c>
      <c r="T4253" s="2">
        <v>9.1435185185185185E-4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3933</v>
      </c>
      <c r="AG4253" s="2">
        <v>1.0995370370370371E-3</v>
      </c>
      <c r="AH4253" t="s">
        <v>3911</v>
      </c>
      <c r="AI4253">
        <v>3</v>
      </c>
      <c r="AJ4253" t="s">
        <v>3912</v>
      </c>
      <c r="AK4253" s="3">
        <v>41377</v>
      </c>
      <c r="AL4253" s="10">
        <f>YEAR(ufc_fights_2[[#This Row],[date]])</f>
        <v>2013</v>
      </c>
      <c r="AM4253" t="s">
        <v>4022</v>
      </c>
      <c r="AN4253">
        <v>1</v>
      </c>
      <c r="AO4253" t="s">
        <v>3918</v>
      </c>
      <c r="AP4253">
        <f>IF(ufc_fights_2[[#This Row],[winner]]="Red",ufc_fights_2[[#This Row],[r_fighter_id]],ufc_fights_2[[#This Row],[b_fighter_id]])</f>
        <v>2544</v>
      </c>
      <c r="AQ4253" t="str">
        <f>_xlfn.XLOOKUP(ufc_fights_2[[#This Row],[winnerID]],ufc_fighters[id],ufc_fighters[fighter_name],"xxx",0,1)</f>
        <v>Daniel Pineda</v>
      </c>
    </row>
    <row r="4254" spans="1:43">
      <c r="A4254">
        <v>95</v>
      </c>
      <c r="B4254">
        <v>1034</v>
      </c>
      <c r="C4254">
        <f>_xlfn.XLOOKUP(ufc_fights_2[[#This Row],[r_fighter_id]],ufc_fighters[id],ufc_fighters[year],"xxx",0,1)</f>
        <v>1988</v>
      </c>
      <c r="D4254">
        <f>_xlfn.XLOOKUP(ufc_fights_2[[#This Row],[b_fighter_id]],ufc_fighters[id],ufc_fighters[year],"Prázdné",0,1)</f>
        <v>1986</v>
      </c>
      <c r="E4254" s="10">
        <f>YEAR(ufc_fights_2[[#This Row],[date]])-ufc_fights_2[[#This Row],[r_year]]</f>
        <v>27</v>
      </c>
      <c r="F4254" s="10">
        <f>YEAR(ufc_fights_2[[#This Row],[date]])-ufc_fights_2[[#This Row],[b_year]]</f>
        <v>29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1</v>
      </c>
      <c r="M4254">
        <v>1</v>
      </c>
      <c r="N4254">
        <v>0</v>
      </c>
      <c r="O4254">
        <v>2</v>
      </c>
      <c r="P4254">
        <v>0</v>
      </c>
      <c r="Q4254">
        <v>0</v>
      </c>
      <c r="R4254">
        <v>0</v>
      </c>
      <c r="S4254" s="2">
        <v>9.1435185185185185E-4</v>
      </c>
      <c r="T4254" s="2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 t="s">
        <v>3933</v>
      </c>
      <c r="AG4254" s="2">
        <v>1.1689814814814816E-3</v>
      </c>
      <c r="AH4254" t="s">
        <v>3911</v>
      </c>
      <c r="AI4254">
        <v>3</v>
      </c>
      <c r="AJ4254" t="s">
        <v>3961</v>
      </c>
      <c r="AK4254" s="3">
        <v>42175</v>
      </c>
      <c r="AL4254" s="10">
        <f>YEAR(ufc_fights_2[[#This Row],[date]])</f>
        <v>2015</v>
      </c>
      <c r="AM4254" t="s">
        <v>4022</v>
      </c>
      <c r="AN4254">
        <v>136</v>
      </c>
      <c r="AO4254" t="s">
        <v>3913</v>
      </c>
      <c r="AP4254">
        <f>IF(ufc_fights_2[[#This Row],[winner]]="Red",ufc_fights_2[[#This Row],[r_fighter_id]],ufc_fights_2[[#This Row],[b_fighter_id]])</f>
        <v>95</v>
      </c>
      <c r="AQ4254" t="str">
        <f>_xlfn.XLOOKUP(ufc_fights_2[[#This Row],[winnerID]],ufc_fighters[id],ufc_fighters[fighter_name],"xxx",0,1)</f>
        <v>Makwan Amirkhani</v>
      </c>
    </row>
    <row r="4255" spans="1:43">
      <c r="A4255">
        <v>1671</v>
      </c>
      <c r="B4255">
        <v>95</v>
      </c>
      <c r="C4255">
        <f>_xlfn.XLOOKUP(ufc_fights_2[[#This Row],[r_fighter_id]],ufc_fighters[id],ufc_fighters[year],"xxx",0,1)</f>
        <v>1992</v>
      </c>
      <c r="D4255">
        <f>_xlfn.XLOOKUP(ufc_fights_2[[#This Row],[b_fighter_id]],ufc_fighters[id],ufc_fighters[year],"Prázdné",0,1)</f>
        <v>1988</v>
      </c>
      <c r="E4255" s="10">
        <f>YEAR(ufc_fights_2[[#This Row],[date]])-ufc_fights_2[[#This Row],[r_year]]</f>
        <v>26</v>
      </c>
      <c r="F4255" s="10">
        <f>YEAR(ufc_fights_2[[#This Row],[date]])-ufc_fights_2[[#This Row],[b_year]]</f>
        <v>30</v>
      </c>
      <c r="G4255">
        <v>2</v>
      </c>
      <c r="H4255">
        <v>0</v>
      </c>
      <c r="I4255">
        <v>0.32950000000000002</v>
      </c>
      <c r="J4255">
        <v>0.4355</v>
      </c>
      <c r="K4255">
        <v>0.5161</v>
      </c>
      <c r="L4255">
        <v>0.47060000000000002</v>
      </c>
      <c r="M4255">
        <v>0</v>
      </c>
      <c r="N4255">
        <v>0.6</v>
      </c>
      <c r="O4255">
        <v>1</v>
      </c>
      <c r="P4255">
        <v>0</v>
      </c>
      <c r="Q4255">
        <v>1</v>
      </c>
      <c r="R4255">
        <v>0</v>
      </c>
      <c r="S4255" s="2">
        <v>4.7916666666666663E-3</v>
      </c>
      <c r="T4255" s="2">
        <v>1.6203703703703703E-4</v>
      </c>
      <c r="U4255">
        <v>0.1923</v>
      </c>
      <c r="V4255">
        <v>0.41670000000000001</v>
      </c>
      <c r="W4255">
        <v>0.33329999999999999</v>
      </c>
      <c r="X4255">
        <v>0.72219999999999995</v>
      </c>
      <c r="Y4255">
        <v>1</v>
      </c>
      <c r="Z4255">
        <v>0.3372</v>
      </c>
      <c r="AA4255">
        <v>0.375</v>
      </c>
      <c r="AB4255">
        <v>0</v>
      </c>
      <c r="AC4255">
        <v>0</v>
      </c>
      <c r="AD4255">
        <v>0</v>
      </c>
      <c r="AE4255">
        <v>0.64290000000000003</v>
      </c>
      <c r="AF4255" t="s">
        <v>3922</v>
      </c>
      <c r="AG4255" s="2">
        <v>3.472222222222222E-3</v>
      </c>
      <c r="AH4255" t="s">
        <v>3911</v>
      </c>
      <c r="AI4255">
        <v>3</v>
      </c>
      <c r="AJ4255" t="s">
        <v>3931</v>
      </c>
      <c r="AK4255" s="3">
        <v>43247</v>
      </c>
      <c r="AL4255" s="10">
        <f>YEAR(ufc_fights_2[[#This Row],[date]])</f>
        <v>2018</v>
      </c>
      <c r="AM4255" t="s">
        <v>4022</v>
      </c>
      <c r="AN4255">
        <v>99</v>
      </c>
      <c r="AO4255" t="s">
        <v>3918</v>
      </c>
      <c r="AP4255">
        <f>IF(ufc_fights_2[[#This Row],[winner]]="Red",ufc_fights_2[[#This Row],[r_fighter_id]],ufc_fights_2[[#This Row],[b_fighter_id]])</f>
        <v>95</v>
      </c>
      <c r="AQ4255" t="str">
        <f>_xlfn.XLOOKUP(ufc_fights_2[[#This Row],[winnerID]],ufc_fighters[id],ufc_fighters[fighter_name],"xxx",0,1)</f>
        <v>Makwan Amirkhani</v>
      </c>
    </row>
    <row r="4256" spans="1:43">
      <c r="A4256">
        <v>2367</v>
      </c>
      <c r="B4256">
        <v>95</v>
      </c>
      <c r="C4256">
        <f>_xlfn.XLOOKUP(ufc_fights_2[[#This Row],[r_fighter_id]],ufc_fighters[id],ufc_fighters[year],"xxx",0,1)</f>
        <v>1989</v>
      </c>
      <c r="D4256">
        <f>_xlfn.XLOOKUP(ufc_fights_2[[#This Row],[b_fighter_id]],ufc_fighters[id],ufc_fighters[year],"Prázdné",0,1)</f>
        <v>1988</v>
      </c>
      <c r="E4256" s="10">
        <f>YEAR(ufc_fights_2[[#This Row],[date]])-ufc_fights_2[[#This Row],[r_year]]</f>
        <v>26</v>
      </c>
      <c r="F4256" s="10">
        <f>YEAR(ufc_fights_2[[#This Row],[date]])-ufc_fights_2[[#This Row],[b_year]]</f>
        <v>27</v>
      </c>
      <c r="G4256">
        <v>0</v>
      </c>
      <c r="H4256">
        <v>1</v>
      </c>
      <c r="I4256">
        <v>0</v>
      </c>
      <c r="J4256">
        <v>0.85709999999999997</v>
      </c>
      <c r="K4256">
        <v>0</v>
      </c>
      <c r="L4256">
        <v>0.85709999999999997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</v>
      </c>
      <c r="T4256" s="2">
        <v>2.3148148148148147E-5</v>
      </c>
      <c r="U4256">
        <v>0</v>
      </c>
      <c r="V4256">
        <v>0.83330000000000004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0.8</v>
      </c>
      <c r="AF4256" t="s">
        <v>3910</v>
      </c>
      <c r="AG4256" s="2">
        <v>9.2592592592592588E-5</v>
      </c>
      <c r="AH4256" t="s">
        <v>3911</v>
      </c>
      <c r="AI4256">
        <v>3</v>
      </c>
      <c r="AJ4256" t="s">
        <v>3955</v>
      </c>
      <c r="AK4256" s="3">
        <v>42028</v>
      </c>
      <c r="AL4256" s="10">
        <f>YEAR(ufc_fights_2[[#This Row],[date]])</f>
        <v>2015</v>
      </c>
      <c r="AM4256" t="s">
        <v>4022</v>
      </c>
      <c r="AN4256">
        <v>86</v>
      </c>
      <c r="AO4256" t="s">
        <v>3918</v>
      </c>
      <c r="AP4256">
        <f>IF(ufc_fights_2[[#This Row],[winner]]="Red",ufc_fights_2[[#This Row],[r_fighter_id]],ufc_fights_2[[#This Row],[b_fighter_id]])</f>
        <v>95</v>
      </c>
      <c r="AQ4256" t="str">
        <f>_xlfn.XLOOKUP(ufc_fights_2[[#This Row],[winnerID]],ufc_fighters[id],ufc_fighters[fighter_name],"xxx",0,1)</f>
        <v>Makwan Amirkhani</v>
      </c>
    </row>
    <row r="4257" spans="1:43">
      <c r="A4257">
        <v>95</v>
      </c>
      <c r="B4257">
        <v>973</v>
      </c>
      <c r="C4257">
        <f>_xlfn.XLOOKUP(ufc_fights_2[[#This Row],[r_fighter_id]],ufc_fighters[id],ufc_fighters[year],"xxx",0,1)</f>
        <v>1988</v>
      </c>
      <c r="D4257">
        <f>_xlfn.XLOOKUP(ufc_fights_2[[#This Row],[b_fighter_id]],ufc_fighters[id],ufc_fighters[year],"Prázdné",0,1)</f>
        <v>1992</v>
      </c>
      <c r="E4257" s="10">
        <f>YEAR(ufc_fights_2[[#This Row],[date]])-ufc_fights_2[[#This Row],[r_year]]</f>
        <v>31</v>
      </c>
      <c r="F4257" s="10">
        <f>YEAR(ufc_fights_2[[#This Row],[date]])-ufc_fights_2[[#This Row],[b_year]]</f>
        <v>27</v>
      </c>
      <c r="G4257">
        <v>0</v>
      </c>
      <c r="H4257">
        <v>0</v>
      </c>
      <c r="I4257">
        <v>0.33329999999999999</v>
      </c>
      <c r="J4257">
        <v>0.30769999999999997</v>
      </c>
      <c r="K4257">
        <v>0.5</v>
      </c>
      <c r="L4257">
        <v>0.30769999999999997</v>
      </c>
      <c r="M4257">
        <v>0.5</v>
      </c>
      <c r="N4257">
        <v>0</v>
      </c>
      <c r="O4257">
        <v>1</v>
      </c>
      <c r="P4257">
        <v>0</v>
      </c>
      <c r="Q4257">
        <v>0</v>
      </c>
      <c r="R4257">
        <v>0</v>
      </c>
      <c r="S4257" s="2">
        <v>2.0717592592592593E-3</v>
      </c>
      <c r="T4257" s="2">
        <v>0</v>
      </c>
      <c r="U4257">
        <v>0.28570000000000001</v>
      </c>
      <c r="V4257">
        <v>0.1333</v>
      </c>
      <c r="W4257">
        <v>0.33329999999999999</v>
      </c>
      <c r="X4257">
        <v>0.66669999999999996</v>
      </c>
      <c r="Y4257">
        <v>0.52939999999999998</v>
      </c>
      <c r="Z4257">
        <v>0.26090000000000002</v>
      </c>
      <c r="AA4257">
        <v>0.30769999999999997</v>
      </c>
      <c r="AB4257">
        <v>0</v>
      </c>
      <c r="AC4257">
        <v>0</v>
      </c>
      <c r="AD4257">
        <v>0.75</v>
      </c>
      <c r="AE4257">
        <v>0</v>
      </c>
      <c r="AF4257" t="s">
        <v>3933</v>
      </c>
      <c r="AG4257" s="2">
        <v>3.0671296296296297E-3</v>
      </c>
      <c r="AH4257" t="s">
        <v>3911</v>
      </c>
      <c r="AI4257">
        <v>3</v>
      </c>
      <c r="AJ4257" t="s">
        <v>3931</v>
      </c>
      <c r="AK4257" s="3">
        <v>43617</v>
      </c>
      <c r="AL4257" s="10">
        <f>YEAR(ufc_fights_2[[#This Row],[date]])</f>
        <v>2019</v>
      </c>
      <c r="AM4257" t="s">
        <v>4022</v>
      </c>
      <c r="AN4257">
        <v>86</v>
      </c>
      <c r="AO4257" t="s">
        <v>3913</v>
      </c>
      <c r="AP4257">
        <f>IF(ufc_fights_2[[#This Row],[winner]]="Red",ufc_fights_2[[#This Row],[r_fighter_id]],ufc_fights_2[[#This Row],[b_fighter_id]])</f>
        <v>95</v>
      </c>
      <c r="AQ4257" t="str">
        <f>_xlfn.XLOOKUP(ufc_fights_2[[#This Row],[winnerID]],ufc_fighters[id],ufc_fighters[fighter_name],"xxx",0,1)</f>
        <v>Makwan Amirkhani</v>
      </c>
    </row>
    <row r="4258" spans="1:43">
      <c r="A4258">
        <v>3478</v>
      </c>
      <c r="B4258">
        <v>95</v>
      </c>
      <c r="C4258">
        <f>_xlfn.XLOOKUP(ufc_fights_2[[#This Row],[r_fighter_id]],ufc_fighters[id],ufc_fighters[year],"xxx",0,1)</f>
        <v>1987</v>
      </c>
      <c r="D4258">
        <f>_xlfn.XLOOKUP(ufc_fights_2[[#This Row],[b_fighter_id]],ufc_fighters[id],ufc_fighters[year],"Prázdné",0,1)</f>
        <v>1988</v>
      </c>
      <c r="E4258" s="10">
        <f>YEAR(ufc_fights_2[[#This Row],[date]])-ufc_fights_2[[#This Row],[r_year]]</f>
        <v>29</v>
      </c>
      <c r="F4258" s="10">
        <f>YEAR(ufc_fights_2[[#This Row],[date]])-ufc_fights_2[[#This Row],[b_year]]</f>
        <v>28</v>
      </c>
      <c r="G4258">
        <v>0</v>
      </c>
      <c r="H4258">
        <v>0</v>
      </c>
      <c r="I4258">
        <v>0.56520000000000004</v>
      </c>
      <c r="J4258">
        <v>0.64</v>
      </c>
      <c r="K4258">
        <v>0.74470000000000003</v>
      </c>
      <c r="L4258">
        <v>0.70130000000000003</v>
      </c>
      <c r="M4258">
        <v>0</v>
      </c>
      <c r="N4258">
        <v>0.57140000000000002</v>
      </c>
      <c r="O4258">
        <v>2</v>
      </c>
      <c r="P4258">
        <v>0</v>
      </c>
      <c r="Q4258">
        <v>1</v>
      </c>
      <c r="R4258">
        <v>3</v>
      </c>
      <c r="S4258" s="2">
        <v>1.7939814814814815E-3</v>
      </c>
      <c r="T4258" s="2">
        <v>7.0254629629629634E-3</v>
      </c>
      <c r="U4258">
        <v>0.56520000000000004</v>
      </c>
      <c r="V4258">
        <v>0.65310000000000001</v>
      </c>
      <c r="W4258">
        <v>0</v>
      </c>
      <c r="X4258">
        <v>0</v>
      </c>
      <c r="Y4258">
        <v>0</v>
      </c>
      <c r="Z4258">
        <v>0.16669999999999999</v>
      </c>
      <c r="AA4258">
        <v>0.625</v>
      </c>
      <c r="AB4258">
        <v>1</v>
      </c>
      <c r="AC4258">
        <v>0</v>
      </c>
      <c r="AD4258">
        <v>0.6875</v>
      </c>
      <c r="AE4258">
        <v>0.64290000000000003</v>
      </c>
      <c r="AF4258" t="s">
        <v>3915</v>
      </c>
      <c r="AG4258" s="2">
        <v>3.472222222222222E-3</v>
      </c>
      <c r="AH4258" t="s">
        <v>3911</v>
      </c>
      <c r="AI4258">
        <v>3</v>
      </c>
      <c r="AJ4258" t="s">
        <v>3976</v>
      </c>
      <c r="AK4258" s="3">
        <v>42427</v>
      </c>
      <c r="AL4258" s="10">
        <f>YEAR(ufc_fights_2[[#This Row],[date]])</f>
        <v>2016</v>
      </c>
      <c r="AM4258" t="s">
        <v>4022</v>
      </c>
      <c r="AN4258">
        <v>70</v>
      </c>
      <c r="AO4258" t="s">
        <v>3918</v>
      </c>
      <c r="AP4258">
        <f>IF(ufc_fights_2[[#This Row],[winner]]="Red",ufc_fights_2[[#This Row],[r_fighter_id]],ufc_fights_2[[#This Row],[b_fighter_id]])</f>
        <v>95</v>
      </c>
      <c r="AQ4258" t="str">
        <f>_xlfn.XLOOKUP(ufc_fights_2[[#This Row],[winnerID]],ufc_fighters[id],ufc_fighters[fighter_name],"xxx",0,1)</f>
        <v>Makwan Amirkhani</v>
      </c>
    </row>
    <row r="4259" spans="1:43">
      <c r="A4259">
        <v>95</v>
      </c>
      <c r="B4259">
        <v>1324</v>
      </c>
      <c r="C4259">
        <f>_xlfn.XLOOKUP(ufc_fights_2[[#This Row],[r_fighter_id]],ufc_fighters[id],ufc_fighters[year],"xxx",0,1)</f>
        <v>1988</v>
      </c>
      <c r="D4259">
        <f>_xlfn.XLOOKUP(ufc_fights_2[[#This Row],[b_fighter_id]],ufc_fighters[id],ufc_fighters[year],"Prázdné",0,1)</f>
        <v>1988</v>
      </c>
      <c r="E4259" s="10">
        <f>YEAR(ufc_fights_2[[#This Row],[date]])-ufc_fights_2[[#This Row],[r_year]]</f>
        <v>32</v>
      </c>
      <c r="F4259" s="10">
        <f>YEAR(ufc_fights_2[[#This Row],[date]])-ufc_fights_2[[#This Row],[b_year]]</f>
        <v>32</v>
      </c>
      <c r="G4259">
        <v>0</v>
      </c>
      <c r="H4259">
        <v>0</v>
      </c>
      <c r="I4259">
        <v>0.33329999999999999</v>
      </c>
      <c r="J4259">
        <v>0.375</v>
      </c>
      <c r="K4259">
        <v>0.33329999999999999</v>
      </c>
      <c r="L4259">
        <v>0.375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 s="2">
        <v>5.4398148148148144E-4</v>
      </c>
      <c r="T4259" s="2">
        <v>0</v>
      </c>
      <c r="U4259">
        <v>0.2</v>
      </c>
      <c r="V4259">
        <v>0.16669999999999999</v>
      </c>
      <c r="W4259">
        <v>1</v>
      </c>
      <c r="X4259">
        <v>0</v>
      </c>
      <c r="Y4259">
        <v>0.66669999999999996</v>
      </c>
      <c r="Z4259">
        <v>0.33329999999999999</v>
      </c>
      <c r="AA4259">
        <v>0.375</v>
      </c>
      <c r="AB4259">
        <v>0</v>
      </c>
      <c r="AC4259">
        <v>0</v>
      </c>
      <c r="AD4259">
        <v>0</v>
      </c>
      <c r="AE4259">
        <v>0</v>
      </c>
      <c r="AF4259" t="s">
        <v>3933</v>
      </c>
      <c r="AG4259" s="2">
        <v>2.2569444444444442E-3</v>
      </c>
      <c r="AH4259" t="s">
        <v>3911</v>
      </c>
      <c r="AI4259">
        <v>3</v>
      </c>
      <c r="AJ4259" t="s">
        <v>3961</v>
      </c>
      <c r="AK4259" s="3">
        <v>44023</v>
      </c>
      <c r="AL4259" s="10">
        <f>YEAR(ufc_fights_2[[#This Row],[date]])</f>
        <v>2020</v>
      </c>
      <c r="AM4259" t="s">
        <v>4022</v>
      </c>
      <c r="AN4259">
        <v>5</v>
      </c>
      <c r="AO4259" t="s">
        <v>3913</v>
      </c>
      <c r="AP4259">
        <f>IF(ufc_fights_2[[#This Row],[winner]]="Red",ufc_fights_2[[#This Row],[r_fighter_id]],ufc_fights_2[[#This Row],[b_fighter_id]])</f>
        <v>95</v>
      </c>
      <c r="AQ4259" t="str">
        <f>_xlfn.XLOOKUP(ufc_fights_2[[#This Row],[winnerID]],ufc_fighters[id],ufc_fighters[fighter_name],"xxx",0,1)</f>
        <v>Makwan Amirkhani</v>
      </c>
    </row>
    <row r="4260" spans="1:43">
      <c r="A4260">
        <v>412</v>
      </c>
      <c r="B4260">
        <v>2544</v>
      </c>
      <c r="C4260">
        <f>_xlfn.XLOOKUP(ufc_fights_2[[#This Row],[r_fighter_id]],ufc_fighters[id],ufc_fighters[year],"xxx",0,1)</f>
        <v>1988</v>
      </c>
      <c r="D4260">
        <f>_xlfn.XLOOKUP(ufc_fights_2[[#This Row],[b_fighter_id]],ufc_fighters[id],ufc_fighters[year],"Prázdné",0,1)</f>
        <v>1985</v>
      </c>
      <c r="E4260" s="10">
        <f>YEAR(ufc_fights_2[[#This Row],[date]])-ufc_fights_2[[#This Row],[r_year]]</f>
        <v>32</v>
      </c>
      <c r="F4260" s="10">
        <f>YEAR(ufc_fights_2[[#This Row],[date]])-ufc_fights_2[[#This Row],[b_year]]</f>
        <v>35</v>
      </c>
      <c r="G4260">
        <v>0</v>
      </c>
      <c r="H4260">
        <v>0</v>
      </c>
      <c r="I4260">
        <v>0.45450000000000002</v>
      </c>
      <c r="J4260">
        <v>0.76</v>
      </c>
      <c r="K4260">
        <v>0.72919999999999996</v>
      </c>
      <c r="L4260">
        <v>0.84389999999999998</v>
      </c>
      <c r="M4260">
        <v>0.75</v>
      </c>
      <c r="N4260">
        <v>0.5</v>
      </c>
      <c r="O4260">
        <v>0</v>
      </c>
      <c r="P4260">
        <v>0</v>
      </c>
      <c r="Q4260">
        <v>0</v>
      </c>
      <c r="R4260">
        <v>1</v>
      </c>
      <c r="S4260" s="2">
        <v>1.8402777777777777E-3</v>
      </c>
      <c r="T4260" s="2">
        <v>4.31712962962963E-3</v>
      </c>
      <c r="U4260">
        <v>0.4</v>
      </c>
      <c r="V4260">
        <v>0.76919999999999999</v>
      </c>
      <c r="W4260">
        <v>0.4</v>
      </c>
      <c r="X4260">
        <v>1</v>
      </c>
      <c r="Y4260">
        <v>1</v>
      </c>
      <c r="Z4260">
        <v>0.33329999999999999</v>
      </c>
      <c r="AA4260">
        <v>0.61539999999999995</v>
      </c>
      <c r="AB4260">
        <v>0.5</v>
      </c>
      <c r="AC4260">
        <v>1</v>
      </c>
      <c r="AD4260">
        <v>0.8</v>
      </c>
      <c r="AE4260">
        <v>0.78690000000000004</v>
      </c>
      <c r="AF4260" t="s">
        <v>3910</v>
      </c>
      <c r="AG4260" s="2">
        <v>3.2060185185185186E-3</v>
      </c>
      <c r="AH4260" t="s">
        <v>3911</v>
      </c>
      <c r="AI4260">
        <v>3</v>
      </c>
      <c r="AJ4260" t="s">
        <v>3916</v>
      </c>
      <c r="AK4260" s="3">
        <v>44058</v>
      </c>
      <c r="AL4260" s="10">
        <f>YEAR(ufc_fights_2[[#This Row],[date]])</f>
        <v>2020</v>
      </c>
      <c r="AM4260" t="s">
        <v>4022</v>
      </c>
      <c r="AN4260">
        <v>1</v>
      </c>
      <c r="AO4260" t="s">
        <v>3918</v>
      </c>
      <c r="AP4260">
        <f>IF(ufc_fights_2[[#This Row],[winner]]="Red",ufc_fights_2[[#This Row],[r_fighter_id]],ufc_fights_2[[#This Row],[b_fighter_id]])</f>
        <v>2544</v>
      </c>
      <c r="AQ4260" t="str">
        <f>_xlfn.XLOOKUP(ufc_fights_2[[#This Row],[winnerID]],ufc_fighters[id],ufc_fighters[fighter_name],"xxx",0,1)</f>
        <v>Daniel Pineda</v>
      </c>
    </row>
    <row r="4261" spans="1:43">
      <c r="A4261">
        <v>3170</v>
      </c>
      <c r="B4261">
        <v>1611</v>
      </c>
      <c r="C4261">
        <f>_xlfn.XLOOKUP(ufc_fights_2[[#This Row],[r_fighter_id]],ufc_fighters[id],ufc_fighters[year],"xxx",0,1)</f>
        <v>1983</v>
      </c>
      <c r="D4261">
        <f>_xlfn.XLOOKUP(ufc_fights_2[[#This Row],[b_fighter_id]],ufc_fighters[id],ufc_fighters[year],"Prázdné",0,1)</f>
        <v>1978</v>
      </c>
      <c r="E4261" s="10">
        <f>YEAR(ufc_fights_2[[#This Row],[date]])-ufc_fights_2[[#This Row],[r_year]]</f>
        <v>33</v>
      </c>
      <c r="F4261" s="10">
        <f>YEAR(ufc_fights_2[[#This Row],[date]])-ufc_fights_2[[#This Row],[b_year]]</f>
        <v>38</v>
      </c>
      <c r="G4261">
        <v>0</v>
      </c>
      <c r="H4261">
        <v>0</v>
      </c>
      <c r="I4261">
        <v>0.61470000000000002</v>
      </c>
      <c r="J4261">
        <v>0.22770000000000001</v>
      </c>
      <c r="K4261">
        <v>0.68420000000000003</v>
      </c>
      <c r="L4261">
        <v>0.38640000000000002</v>
      </c>
      <c r="M4261">
        <v>1</v>
      </c>
      <c r="N4261">
        <v>0.25</v>
      </c>
      <c r="O4261">
        <v>1</v>
      </c>
      <c r="P4261">
        <v>0</v>
      </c>
      <c r="Q4261">
        <v>0</v>
      </c>
      <c r="R4261">
        <v>1</v>
      </c>
      <c r="S4261" s="2">
        <v>1.4120370370370369E-3</v>
      </c>
      <c r="T4261" s="2">
        <v>3.7847222222222223E-3</v>
      </c>
      <c r="U4261">
        <v>0.55430000000000001</v>
      </c>
      <c r="V4261">
        <v>0.14630000000000001</v>
      </c>
      <c r="W4261">
        <v>0.90910000000000002</v>
      </c>
      <c r="X4261">
        <v>1</v>
      </c>
      <c r="Y4261">
        <v>0.81820000000000004</v>
      </c>
      <c r="Z4261">
        <v>0.49349999999999999</v>
      </c>
      <c r="AA4261">
        <v>0.2235</v>
      </c>
      <c r="AB4261">
        <v>0.88890000000000002</v>
      </c>
      <c r="AC4261">
        <v>0.66669999999999996</v>
      </c>
      <c r="AD4261">
        <v>0.91300000000000003</v>
      </c>
      <c r="AE4261">
        <v>0.15379999999999999</v>
      </c>
      <c r="AF4261" t="s">
        <v>3915</v>
      </c>
      <c r="AG4261" s="2">
        <v>3.472222222222222E-3</v>
      </c>
      <c r="AH4261" t="s">
        <v>3911</v>
      </c>
      <c r="AI4261">
        <v>3</v>
      </c>
      <c r="AJ4261" t="s">
        <v>3925</v>
      </c>
      <c r="AK4261" s="3">
        <v>42588</v>
      </c>
      <c r="AL4261" s="10">
        <f>YEAR(ufc_fights_2[[#This Row],[date]])</f>
        <v>2016</v>
      </c>
      <c r="AM4261" t="s">
        <v>4022</v>
      </c>
      <c r="AN4261">
        <v>138</v>
      </c>
      <c r="AO4261" t="s">
        <v>3913</v>
      </c>
      <c r="AP4261">
        <f>IF(ufc_fights_2[[#This Row],[winner]]="Red",ufc_fights_2[[#This Row],[r_fighter_id]],ufc_fights_2[[#This Row],[b_fighter_id]])</f>
        <v>3170</v>
      </c>
      <c r="AQ4261" t="str">
        <f>_xlfn.XLOOKUP(ufc_fights_2[[#This Row],[winnerID]],ufc_fighters[id],ufc_fighters[fighter_name],"xxx",0,1)</f>
        <v>Cub Swanson</v>
      </c>
    </row>
    <row r="4262" spans="1:43">
      <c r="A4262">
        <v>2081</v>
      </c>
      <c r="B4262">
        <v>872</v>
      </c>
      <c r="C4262">
        <f>_xlfn.XLOOKUP(ufc_fights_2[[#This Row],[r_fighter_id]],ufc_fighters[id],ufc_fighters[year],"xxx",0,1)</f>
        <v>1985</v>
      </c>
      <c r="D4262">
        <f>_xlfn.XLOOKUP(ufc_fights_2[[#This Row],[b_fighter_id]],ufc_fighters[id],ufc_fighters[year],"Prázdné",0,1)</f>
        <v>1984</v>
      </c>
      <c r="E4262" s="10">
        <f>YEAR(ufc_fights_2[[#This Row],[date]])-ufc_fights_2[[#This Row],[r_year]]</f>
        <v>28</v>
      </c>
      <c r="F4262" s="10">
        <f>YEAR(ufc_fights_2[[#This Row],[date]])-ufc_fights_2[[#This Row],[b_year]]</f>
        <v>29</v>
      </c>
      <c r="G4262">
        <v>1</v>
      </c>
      <c r="H4262">
        <v>0</v>
      </c>
      <c r="I4262">
        <v>0.5</v>
      </c>
      <c r="J4262">
        <v>6.9000000000000006E-2</v>
      </c>
      <c r="K4262">
        <v>0.5</v>
      </c>
      <c r="L4262">
        <v>6.9000000000000006E-2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3.4722222222222222E-5</v>
      </c>
      <c r="T4262" s="2">
        <v>0</v>
      </c>
      <c r="U4262">
        <v>0.41670000000000001</v>
      </c>
      <c r="V4262">
        <v>3.5700000000000003E-2</v>
      </c>
      <c r="W4262">
        <v>0</v>
      </c>
      <c r="X4262">
        <v>1</v>
      </c>
      <c r="Y4262">
        <v>0</v>
      </c>
      <c r="Z4262">
        <v>0.45450000000000002</v>
      </c>
      <c r="AA4262">
        <v>6.9000000000000006E-2</v>
      </c>
      <c r="AB4262">
        <v>0</v>
      </c>
      <c r="AC4262">
        <v>0</v>
      </c>
      <c r="AD4262">
        <v>0.66669999999999996</v>
      </c>
      <c r="AE4262">
        <v>0</v>
      </c>
      <c r="AF4262" t="s">
        <v>3910</v>
      </c>
      <c r="AG4262" s="2">
        <v>7.8703703703703705E-4</v>
      </c>
      <c r="AH4262" t="s">
        <v>3911</v>
      </c>
      <c r="AI4262">
        <v>3</v>
      </c>
      <c r="AJ4262" t="s">
        <v>3914</v>
      </c>
      <c r="AK4262" s="3">
        <v>41384</v>
      </c>
      <c r="AL4262" s="10">
        <f>YEAR(ufc_fights_2[[#This Row],[date]])</f>
        <v>2013</v>
      </c>
      <c r="AM4262" t="s">
        <v>4022</v>
      </c>
      <c r="AN4262">
        <v>83</v>
      </c>
      <c r="AO4262" t="s">
        <v>3913</v>
      </c>
      <c r="AP4262">
        <f>IF(ufc_fights_2[[#This Row],[winner]]="Red",ufc_fights_2[[#This Row],[r_fighter_id]],ufc_fights_2[[#This Row],[b_fighter_id]])</f>
        <v>2081</v>
      </c>
      <c r="AQ4262" t="str">
        <f>_xlfn.XLOOKUP(ufc_fights_2[[#This Row],[winnerID]],ufc_fighters[id],ufc_fighters[fighter_name],"xxx",0,1)</f>
        <v>Chad Mendes</v>
      </c>
    </row>
    <row r="4263" spans="1:43">
      <c r="A4263">
        <v>3170</v>
      </c>
      <c r="B4263">
        <v>3120</v>
      </c>
      <c r="C4263">
        <f>_xlfn.XLOOKUP(ufc_fights_2[[#This Row],[r_fighter_id]],ufc_fighters[id],ufc_fighters[year],"xxx",0,1)</f>
        <v>1983</v>
      </c>
      <c r="D4263">
        <f>_xlfn.XLOOKUP(ufc_fights_2[[#This Row],[b_fighter_id]],ufc_fighters[id],ufc_fighters[year],"Prázdné",0,1)</f>
        <v>1986</v>
      </c>
      <c r="E4263" s="10">
        <f>YEAR(ufc_fights_2[[#This Row],[date]])-ufc_fights_2[[#This Row],[r_year]]</f>
        <v>31</v>
      </c>
      <c r="F4263" s="10">
        <f>YEAR(ufc_fights_2[[#This Row],[date]])-ufc_fights_2[[#This Row],[b_year]]</f>
        <v>28</v>
      </c>
      <c r="G4263">
        <v>0</v>
      </c>
      <c r="H4263">
        <v>0</v>
      </c>
      <c r="I4263">
        <v>0.39729999999999999</v>
      </c>
      <c r="J4263">
        <v>0.28510000000000002</v>
      </c>
      <c r="K4263">
        <v>0.43640000000000001</v>
      </c>
      <c r="L4263">
        <v>0.318</v>
      </c>
      <c r="M4263">
        <v>0</v>
      </c>
      <c r="N4263">
        <v>0.25</v>
      </c>
      <c r="O4263">
        <v>0</v>
      </c>
      <c r="P4263">
        <v>0</v>
      </c>
      <c r="Q4263">
        <v>0</v>
      </c>
      <c r="R4263">
        <v>0</v>
      </c>
      <c r="S4263" s="2">
        <v>1.6203703703703703E-4</v>
      </c>
      <c r="T4263" s="2">
        <v>2.2337962962962962E-3</v>
      </c>
      <c r="U4263">
        <v>0.33329999999999999</v>
      </c>
      <c r="V4263">
        <v>0.21579999999999999</v>
      </c>
      <c r="W4263">
        <v>0.52939999999999998</v>
      </c>
      <c r="X4263">
        <v>0.6774</v>
      </c>
      <c r="Y4263">
        <v>0.64</v>
      </c>
      <c r="Z4263">
        <v>0.38600000000000001</v>
      </c>
      <c r="AA4263">
        <v>0.28639999999999999</v>
      </c>
      <c r="AB4263">
        <v>1</v>
      </c>
      <c r="AC4263">
        <v>0.28570000000000001</v>
      </c>
      <c r="AD4263">
        <v>0</v>
      </c>
      <c r="AE4263">
        <v>0</v>
      </c>
      <c r="AF4263" t="s">
        <v>3915</v>
      </c>
      <c r="AG4263" s="2">
        <v>3.472222222222222E-3</v>
      </c>
      <c r="AH4263" t="s">
        <v>3927</v>
      </c>
      <c r="AI4263">
        <v>5</v>
      </c>
      <c r="AJ4263" t="s">
        <v>3914</v>
      </c>
      <c r="AK4263" s="3">
        <v>41818</v>
      </c>
      <c r="AL4263" s="10">
        <f>YEAR(ufc_fights_2[[#This Row],[date]])</f>
        <v>2014</v>
      </c>
      <c r="AM4263" t="s">
        <v>4022</v>
      </c>
      <c r="AN4263">
        <v>78</v>
      </c>
      <c r="AO4263" t="s">
        <v>3913</v>
      </c>
      <c r="AP4263">
        <f>IF(ufc_fights_2[[#This Row],[winner]]="Red",ufc_fights_2[[#This Row],[r_fighter_id]],ufc_fights_2[[#This Row],[b_fighter_id]])</f>
        <v>3170</v>
      </c>
      <c r="AQ4263" t="str">
        <f>_xlfn.XLOOKUP(ufc_fights_2[[#This Row],[winnerID]],ufc_fighters[id],ufc_fighters[fighter_name],"xxx",0,1)</f>
        <v>Cub Swanson</v>
      </c>
    </row>
    <row r="4264" spans="1:43">
      <c r="A4264">
        <v>2081</v>
      </c>
      <c r="B4264">
        <v>2050</v>
      </c>
      <c r="C4264">
        <f>_xlfn.XLOOKUP(ufc_fights_2[[#This Row],[r_fighter_id]],ufc_fighters[id],ufc_fighters[year],"xxx",0,1)</f>
        <v>1985</v>
      </c>
      <c r="D4264">
        <f>_xlfn.XLOOKUP(ufc_fights_2[[#This Row],[b_fighter_id]],ufc_fighters[id],ufc_fighters[year],"Prázdné",0,1)</f>
        <v>1987</v>
      </c>
      <c r="E4264" s="10">
        <f>YEAR(ufc_fights_2[[#This Row],[date]])-ufc_fights_2[[#This Row],[r_year]]</f>
        <v>27</v>
      </c>
      <c r="F4264" s="10">
        <f>YEAR(ufc_fights_2[[#This Row],[date]])-ufc_fights_2[[#This Row],[b_year]]</f>
        <v>25</v>
      </c>
      <c r="G4264">
        <v>1</v>
      </c>
      <c r="H4264">
        <v>0</v>
      </c>
      <c r="I4264">
        <v>1</v>
      </c>
      <c r="J4264">
        <v>0.16669999999999999</v>
      </c>
      <c r="K4264">
        <v>1</v>
      </c>
      <c r="L4264">
        <v>0.16669999999999999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3.4722222222222222E-5</v>
      </c>
      <c r="T4264" s="2">
        <v>0</v>
      </c>
      <c r="U4264">
        <v>1</v>
      </c>
      <c r="V4264">
        <v>0</v>
      </c>
      <c r="W4264">
        <v>1</v>
      </c>
      <c r="X4264">
        <v>1</v>
      </c>
      <c r="Y4264">
        <v>1</v>
      </c>
      <c r="Z4264">
        <v>1</v>
      </c>
      <c r="AA4264">
        <v>0.16669999999999999</v>
      </c>
      <c r="AB4264">
        <v>0</v>
      </c>
      <c r="AC4264">
        <v>0</v>
      </c>
      <c r="AD4264">
        <v>1</v>
      </c>
      <c r="AE4264">
        <v>0</v>
      </c>
      <c r="AF4264" t="s">
        <v>3910</v>
      </c>
      <c r="AG4264" s="2">
        <v>3.5879629629629629E-4</v>
      </c>
      <c r="AH4264" t="s">
        <v>3911</v>
      </c>
      <c r="AI4264">
        <v>3</v>
      </c>
      <c r="AJ4264" t="s">
        <v>3967</v>
      </c>
      <c r="AK4264" s="3">
        <v>41097</v>
      </c>
      <c r="AL4264" s="10">
        <f>YEAR(ufc_fights_2[[#This Row],[date]])</f>
        <v>2012</v>
      </c>
      <c r="AM4264" t="s">
        <v>4022</v>
      </c>
      <c r="AN4264">
        <v>1</v>
      </c>
      <c r="AO4264" t="s">
        <v>3913</v>
      </c>
      <c r="AP4264">
        <f>IF(ufc_fights_2[[#This Row],[winner]]="Red",ufc_fights_2[[#This Row],[r_fighter_id]],ufc_fights_2[[#This Row],[b_fighter_id]])</f>
        <v>2081</v>
      </c>
      <c r="AQ4264" t="str">
        <f>_xlfn.XLOOKUP(ufc_fights_2[[#This Row],[winnerID]],ufc_fighters[id],ufc_fighters[fighter_name],"xxx",0,1)</f>
        <v>Chad Mendes</v>
      </c>
    </row>
    <row r="4265" spans="1:43">
      <c r="A4265">
        <v>3170</v>
      </c>
      <c r="B4265">
        <v>1844</v>
      </c>
      <c r="C4265">
        <f>_xlfn.XLOOKUP(ufc_fights_2[[#This Row],[r_fighter_id]],ufc_fighters[id],ufc_fighters[year],"xxx",0,1)</f>
        <v>1983</v>
      </c>
      <c r="D4265">
        <f>_xlfn.XLOOKUP(ufc_fights_2[[#This Row],[b_fighter_id]],ufc_fighters[id],ufc_fighters[year],"Prázdné",0,1)</f>
        <v>1986</v>
      </c>
      <c r="E4265" s="10">
        <f>YEAR(ufc_fights_2[[#This Row],[date]])-ufc_fights_2[[#This Row],[r_year]]</f>
        <v>34</v>
      </c>
      <c r="F4265" s="10">
        <f>YEAR(ufc_fights_2[[#This Row],[date]])-ufc_fights_2[[#This Row],[b_year]]</f>
        <v>31</v>
      </c>
      <c r="G4265">
        <v>0</v>
      </c>
      <c r="H4265">
        <v>0</v>
      </c>
      <c r="I4265">
        <v>0.70609999999999995</v>
      </c>
      <c r="J4265">
        <v>0.44569999999999999</v>
      </c>
      <c r="K4265">
        <v>0.72970000000000002</v>
      </c>
      <c r="L4265">
        <v>0.46210000000000001</v>
      </c>
      <c r="M4265">
        <v>0.66669999999999996</v>
      </c>
      <c r="N4265">
        <v>0.25</v>
      </c>
      <c r="O4265">
        <v>0</v>
      </c>
      <c r="P4265">
        <v>0</v>
      </c>
      <c r="Q4265">
        <v>0</v>
      </c>
      <c r="R4265">
        <v>0</v>
      </c>
      <c r="S4265" s="2">
        <v>1.6550925925925926E-3</v>
      </c>
      <c r="T4265" s="2">
        <v>1.261574074074074E-3</v>
      </c>
      <c r="U4265">
        <v>0.6</v>
      </c>
      <c r="V4265">
        <v>0.38540000000000002</v>
      </c>
      <c r="W4265">
        <v>0.85450000000000004</v>
      </c>
      <c r="X4265">
        <v>0.94120000000000004</v>
      </c>
      <c r="Y4265">
        <v>0.75</v>
      </c>
      <c r="Z4265">
        <v>0.6895</v>
      </c>
      <c r="AA4265">
        <v>0.45</v>
      </c>
      <c r="AB4265">
        <v>0.76319999999999999</v>
      </c>
      <c r="AC4265">
        <v>0.33329999999999999</v>
      </c>
      <c r="AD4265">
        <v>0.9</v>
      </c>
      <c r="AE4265">
        <v>1</v>
      </c>
      <c r="AF4265" t="s">
        <v>3915</v>
      </c>
      <c r="AG4265" s="2">
        <v>3.472222222222222E-3</v>
      </c>
      <c r="AH4265" t="s">
        <v>3927</v>
      </c>
      <c r="AI4265">
        <v>5</v>
      </c>
      <c r="AJ4265" t="s">
        <v>3914</v>
      </c>
      <c r="AK4265" s="3">
        <v>42847</v>
      </c>
      <c r="AL4265" s="10">
        <f>YEAR(ufc_fights_2[[#This Row],[date]])</f>
        <v>2017</v>
      </c>
      <c r="AM4265" t="s">
        <v>4022</v>
      </c>
      <c r="AN4265">
        <v>71</v>
      </c>
      <c r="AO4265" t="s">
        <v>3913</v>
      </c>
      <c r="AP4265">
        <f>IF(ufc_fights_2[[#This Row],[winner]]="Red",ufc_fights_2[[#This Row],[r_fighter_id]],ufc_fights_2[[#This Row],[b_fighter_id]])</f>
        <v>3170</v>
      </c>
      <c r="AQ4265" t="str">
        <f>_xlfn.XLOOKUP(ufc_fights_2[[#This Row],[winnerID]],ufc_fighters[id],ufc_fighters[fighter_name],"xxx",0,1)</f>
        <v>Cub Swanson</v>
      </c>
    </row>
    <row r="4266" spans="1:43">
      <c r="A4266">
        <v>1362</v>
      </c>
      <c r="B4266">
        <v>3525</v>
      </c>
      <c r="C4266">
        <f>_xlfn.XLOOKUP(ufc_fights_2[[#This Row],[r_fighter_id]],ufc_fighters[id],ufc_fighters[year],"xxx",0,1)</f>
        <v>1981</v>
      </c>
      <c r="D4266">
        <f>_xlfn.XLOOKUP(ufc_fights_2[[#This Row],[b_fighter_id]],ufc_fighters[id],ufc_fighters[year],"Prázdné",0,1)</f>
        <v>1984</v>
      </c>
      <c r="E4266" s="10">
        <f>YEAR(ufc_fights_2[[#This Row],[date]])-ufc_fights_2[[#This Row],[r_year]]</f>
        <v>32</v>
      </c>
      <c r="F4266" s="10">
        <f>YEAR(ufc_fights_2[[#This Row],[date]])-ufc_fights_2[[#This Row],[b_year]]</f>
        <v>29</v>
      </c>
      <c r="G4266">
        <v>0</v>
      </c>
      <c r="H4266">
        <v>0</v>
      </c>
      <c r="I4266">
        <v>0.28570000000000001</v>
      </c>
      <c r="J4266">
        <v>0.44829999999999998</v>
      </c>
      <c r="K4266">
        <v>0.69640000000000002</v>
      </c>
      <c r="L4266">
        <v>0.86070000000000002</v>
      </c>
      <c r="M4266">
        <v>1</v>
      </c>
      <c r="N4266">
        <v>0.41670000000000001</v>
      </c>
      <c r="O4266">
        <v>0</v>
      </c>
      <c r="P4266">
        <v>1</v>
      </c>
      <c r="Q4266">
        <v>0</v>
      </c>
      <c r="R4266">
        <v>0</v>
      </c>
      <c r="S4266" s="2">
        <v>2.1875000000000002E-3</v>
      </c>
      <c r="T4266" s="2">
        <v>6.2384259259259259E-3</v>
      </c>
      <c r="U4266">
        <v>0.23080000000000001</v>
      </c>
      <c r="V4266">
        <v>0.42309999999999998</v>
      </c>
      <c r="W4266">
        <v>1</v>
      </c>
      <c r="X4266">
        <v>0</v>
      </c>
      <c r="Y4266">
        <v>0</v>
      </c>
      <c r="Z4266">
        <v>0.33329999999999999</v>
      </c>
      <c r="AA4266">
        <v>0.23080000000000001</v>
      </c>
      <c r="AB4266">
        <v>0</v>
      </c>
      <c r="AC4266">
        <v>1</v>
      </c>
      <c r="AD4266">
        <v>0</v>
      </c>
      <c r="AE4266">
        <v>0.6</v>
      </c>
      <c r="AF4266" t="s">
        <v>3915</v>
      </c>
      <c r="AG4266" s="2">
        <v>3.472222222222222E-3</v>
      </c>
      <c r="AH4266" t="s">
        <v>3911</v>
      </c>
      <c r="AI4266">
        <v>3</v>
      </c>
      <c r="AJ4266" t="s">
        <v>3931</v>
      </c>
      <c r="AK4266" s="3">
        <v>41335</v>
      </c>
      <c r="AL4266" s="10">
        <f>YEAR(ufc_fights_2[[#This Row],[date]])</f>
        <v>2013</v>
      </c>
      <c r="AM4266" t="s">
        <v>4022</v>
      </c>
      <c r="AN4266">
        <v>117</v>
      </c>
      <c r="AO4266" t="s">
        <v>3918</v>
      </c>
      <c r="AP4266">
        <f>IF(ufc_fights_2[[#This Row],[winner]]="Red",ufc_fights_2[[#This Row],[r_fighter_id]],ufc_fights_2[[#This Row],[b_fighter_id]])</f>
        <v>3525</v>
      </c>
      <c r="AQ4266" t="str">
        <f>_xlfn.XLOOKUP(ufc_fights_2[[#This Row],[winnerID]],ufc_fighters[id],ufc_fighters[fighter_name],"xxx",0,1)</f>
        <v>Rani Yahya</v>
      </c>
    </row>
    <row r="4267" spans="1:43">
      <c r="A4267">
        <v>3525</v>
      </c>
      <c r="B4267">
        <v>372</v>
      </c>
      <c r="C4267">
        <f>_xlfn.XLOOKUP(ufc_fights_2[[#This Row],[r_fighter_id]],ufc_fighters[id],ufc_fighters[year],"xxx",0,1)</f>
        <v>1984</v>
      </c>
      <c r="D4267">
        <f>_xlfn.XLOOKUP(ufc_fights_2[[#This Row],[b_fighter_id]],ufc_fighters[id],ufc_fighters[year],"Prázdné",0,1)</f>
        <v>1975</v>
      </c>
      <c r="E4267" s="10">
        <f>YEAR(ufc_fights_2[[#This Row],[date]])-ufc_fights_2[[#This Row],[r_year]]</f>
        <v>27</v>
      </c>
      <c r="F4267" s="10">
        <f>YEAR(ufc_fights_2[[#This Row],[date]])-ufc_fights_2[[#This Row],[b_year]]</f>
        <v>36</v>
      </c>
      <c r="G4267">
        <v>0</v>
      </c>
      <c r="H4267">
        <v>0</v>
      </c>
      <c r="I4267">
        <v>0.68969999999999998</v>
      </c>
      <c r="J4267">
        <v>0.4839</v>
      </c>
      <c r="K4267">
        <v>0.75190000000000001</v>
      </c>
      <c r="L4267">
        <v>0.67569999999999997</v>
      </c>
      <c r="M4267">
        <v>0.2727</v>
      </c>
      <c r="N4267">
        <v>1</v>
      </c>
      <c r="O4267">
        <v>2</v>
      </c>
      <c r="P4267">
        <v>0</v>
      </c>
      <c r="Q4267">
        <v>1</v>
      </c>
      <c r="R4267">
        <v>0</v>
      </c>
      <c r="S4267" s="2">
        <v>5.37037037037037E-3</v>
      </c>
      <c r="T4267" s="2">
        <v>2.5115740740740741E-3</v>
      </c>
      <c r="U4267">
        <v>0.64290000000000003</v>
      </c>
      <c r="V4267">
        <v>0.31819999999999998</v>
      </c>
      <c r="W4267">
        <v>0.58819999999999995</v>
      </c>
      <c r="X4267">
        <v>0.92310000000000003</v>
      </c>
      <c r="Y4267">
        <v>1</v>
      </c>
      <c r="Z4267">
        <v>0.57140000000000002</v>
      </c>
      <c r="AA4267">
        <v>6.25E-2</v>
      </c>
      <c r="AB4267">
        <v>0.83330000000000004</v>
      </c>
      <c r="AC4267">
        <v>0.875</v>
      </c>
      <c r="AD4267">
        <v>0.79169999999999996</v>
      </c>
      <c r="AE4267">
        <v>1</v>
      </c>
      <c r="AF4267" t="s">
        <v>3915</v>
      </c>
      <c r="AG4267" s="2">
        <v>3.472222222222222E-3</v>
      </c>
      <c r="AH4267" t="s">
        <v>3911</v>
      </c>
      <c r="AI4267">
        <v>3</v>
      </c>
      <c r="AJ4267" t="s">
        <v>3939</v>
      </c>
      <c r="AK4267" s="3">
        <v>40565</v>
      </c>
      <c r="AL4267" s="10">
        <f>YEAR(ufc_fights_2[[#This Row],[date]])</f>
        <v>2011</v>
      </c>
      <c r="AM4267" t="s">
        <v>4022</v>
      </c>
      <c r="AN4267">
        <v>119</v>
      </c>
      <c r="AO4267" t="s">
        <v>3913</v>
      </c>
      <c r="AP4267">
        <f>IF(ufc_fights_2[[#This Row],[winner]]="Red",ufc_fights_2[[#This Row],[r_fighter_id]],ufc_fights_2[[#This Row],[b_fighter_id]])</f>
        <v>3525</v>
      </c>
      <c r="AQ4267" t="str">
        <f>_xlfn.XLOOKUP(ufc_fights_2[[#This Row],[winnerID]],ufc_fighters[id],ufc_fighters[fighter_name],"xxx",0,1)</f>
        <v>Rani Yahya</v>
      </c>
    </row>
    <row r="4268" spans="1:43">
      <c r="A4268">
        <v>1616</v>
      </c>
      <c r="B4268">
        <v>2734</v>
      </c>
      <c r="C4268">
        <f>_xlfn.XLOOKUP(ufc_fights_2[[#This Row],[r_fighter_id]],ufc_fighters[id],ufc_fighters[year],"xxx",0,1)</f>
        <v>1986</v>
      </c>
      <c r="D4268">
        <f>_xlfn.XLOOKUP(ufc_fights_2[[#This Row],[b_fighter_id]],ufc_fighters[id],ufc_fighters[year],"Prázdné",0,1)</f>
        <v>1987</v>
      </c>
      <c r="E4268" s="10">
        <f>YEAR(ufc_fights_2[[#This Row],[date]])-ufc_fights_2[[#This Row],[r_year]]</f>
        <v>34</v>
      </c>
      <c r="F4268" s="10">
        <f>YEAR(ufc_fights_2[[#This Row],[date]])-ufc_fights_2[[#This Row],[b_year]]</f>
        <v>33</v>
      </c>
      <c r="G4268">
        <v>0</v>
      </c>
      <c r="H4268">
        <v>0</v>
      </c>
      <c r="I4268">
        <v>0.33329999999999999</v>
      </c>
      <c r="J4268">
        <v>0.2</v>
      </c>
      <c r="K4268">
        <v>0.33329999999999999</v>
      </c>
      <c r="L4268">
        <v>0.2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 s="2">
        <v>0</v>
      </c>
      <c r="T4268" s="2">
        <v>1.3888888888888889E-4</v>
      </c>
      <c r="U4268">
        <v>0</v>
      </c>
      <c r="V4268">
        <v>0</v>
      </c>
      <c r="W4268">
        <v>0</v>
      </c>
      <c r="X4268">
        <v>1</v>
      </c>
      <c r="Y4268">
        <v>1</v>
      </c>
      <c r="Z4268">
        <v>0.33329999999999999</v>
      </c>
      <c r="AA4268">
        <v>0.2</v>
      </c>
      <c r="AB4268">
        <v>0</v>
      </c>
      <c r="AC4268">
        <v>0</v>
      </c>
      <c r="AD4268">
        <v>0</v>
      </c>
      <c r="AE4268">
        <v>0</v>
      </c>
      <c r="AF4268" t="s">
        <v>3933</v>
      </c>
      <c r="AG4268" s="2">
        <v>4.5138888888888887E-4</v>
      </c>
      <c r="AH4268" t="s">
        <v>3911</v>
      </c>
      <c r="AI4268">
        <v>3</v>
      </c>
      <c r="AJ4268" t="s">
        <v>3914</v>
      </c>
      <c r="AK4268" s="3">
        <v>44079</v>
      </c>
      <c r="AL4268" s="10">
        <f>YEAR(ufc_fights_2[[#This Row],[date]])</f>
        <v>2020</v>
      </c>
      <c r="AM4268" t="s">
        <v>4022</v>
      </c>
      <c r="AN4268">
        <v>1</v>
      </c>
      <c r="AO4268" t="s">
        <v>3913</v>
      </c>
      <c r="AP4268">
        <f>IF(ufc_fights_2[[#This Row],[winner]]="Red",ufc_fights_2[[#This Row],[r_fighter_id]],ufc_fights_2[[#This Row],[b_fighter_id]])</f>
        <v>1616</v>
      </c>
      <c r="AQ4268" t="str">
        <f>_xlfn.XLOOKUP(ufc_fights_2[[#This Row],[winnerID]],ufc_fighters[id],ufc_fighters[fighter_name],"xxx",0,1)</f>
        <v>Brian Kelleher</v>
      </c>
    </row>
    <row r="4269" spans="1:43">
      <c r="A4269">
        <v>2696</v>
      </c>
      <c r="B4269">
        <v>3102</v>
      </c>
      <c r="C4269">
        <f>_xlfn.XLOOKUP(ufc_fights_2[[#This Row],[r_fighter_id]],ufc_fighters[id],ufc_fighters[year],"xxx",0,1)</f>
        <v>1989</v>
      </c>
      <c r="D4269">
        <f>_xlfn.XLOOKUP(ufc_fights_2[[#This Row],[b_fighter_id]],ufc_fighters[id],ufc_fighters[year],"Prázdné",0,1)</f>
        <v>1989</v>
      </c>
      <c r="E4269" s="10">
        <f>YEAR(ufc_fights_2[[#This Row],[date]])-ufc_fights_2[[#This Row],[r_year]]</f>
        <v>31</v>
      </c>
      <c r="F4269" s="10">
        <f>YEAR(ufc_fights_2[[#This Row],[date]])-ufc_fights_2[[#This Row],[b_year]]</f>
        <v>31</v>
      </c>
      <c r="G4269">
        <v>0</v>
      </c>
      <c r="H4269">
        <v>0</v>
      </c>
      <c r="I4269">
        <v>0.5393</v>
      </c>
      <c r="J4269">
        <v>0.36109999999999998</v>
      </c>
      <c r="K4269">
        <v>0.67159999999999997</v>
      </c>
      <c r="L4269">
        <v>0.57410000000000005</v>
      </c>
      <c r="M4269">
        <v>0.66669999999999996</v>
      </c>
      <c r="N4269">
        <v>0.2</v>
      </c>
      <c r="O4269">
        <v>1</v>
      </c>
      <c r="P4269">
        <v>0</v>
      </c>
      <c r="Q4269">
        <v>0</v>
      </c>
      <c r="R4269">
        <v>0</v>
      </c>
      <c r="S4269" s="2">
        <v>1.3773148148148147E-3</v>
      </c>
      <c r="T4269" s="2">
        <v>3.0671296296296297E-3</v>
      </c>
      <c r="U4269">
        <v>0.36359999999999998</v>
      </c>
      <c r="V4269">
        <v>0.2364</v>
      </c>
      <c r="W4269">
        <v>0.8125</v>
      </c>
      <c r="X4269">
        <v>0.6552</v>
      </c>
      <c r="Y4269">
        <v>0.83330000000000004</v>
      </c>
      <c r="Z4269">
        <v>0.47060000000000002</v>
      </c>
      <c r="AA4269">
        <v>0.29509999999999997</v>
      </c>
      <c r="AB4269">
        <v>0.75</v>
      </c>
      <c r="AC4269">
        <v>0.72729999999999995</v>
      </c>
      <c r="AD4269">
        <v>0.8</v>
      </c>
      <c r="AE4269">
        <v>0</v>
      </c>
      <c r="AF4269" t="s">
        <v>3915</v>
      </c>
      <c r="AG4269" s="2">
        <v>3.472222222222222E-3</v>
      </c>
      <c r="AH4269" t="s">
        <v>3911</v>
      </c>
      <c r="AI4269">
        <v>3</v>
      </c>
      <c r="AJ4269" t="s">
        <v>3954</v>
      </c>
      <c r="AK4269" s="3">
        <v>44027</v>
      </c>
      <c r="AL4269" s="10">
        <f>YEAR(ufc_fights_2[[#This Row],[date]])</f>
        <v>2020</v>
      </c>
      <c r="AM4269" t="s">
        <v>4022</v>
      </c>
      <c r="AN4269">
        <v>5</v>
      </c>
      <c r="AO4269" t="s">
        <v>3913</v>
      </c>
      <c r="AP4269">
        <f>IF(ufc_fights_2[[#This Row],[winner]]="Red",ufc_fights_2[[#This Row],[r_fighter_id]],ufc_fights_2[[#This Row],[b_fighter_id]])</f>
        <v>2696</v>
      </c>
      <c r="AQ4269" t="str">
        <f>_xlfn.XLOOKUP(ufc_fights_2[[#This Row],[winnerID]],ufc_fighters[id],ufc_fighters[fighter_name],"xxx",0,1)</f>
        <v>Jimmie Rivera</v>
      </c>
    </row>
    <row r="4270" spans="1:43">
      <c r="A4270">
        <v>660</v>
      </c>
      <c r="B4270">
        <v>481</v>
      </c>
      <c r="C4270">
        <f>_xlfn.XLOOKUP(ufc_fights_2[[#This Row],[r_fighter_id]],ufc_fighters[id],ufc_fighters[year],"xxx",0,1)</f>
        <v>1989</v>
      </c>
      <c r="D4270">
        <f>_xlfn.XLOOKUP(ufc_fights_2[[#This Row],[b_fighter_id]],ufc_fighters[id],ufc_fighters[year],"Prázdné",0,1)</f>
        <v>1993</v>
      </c>
      <c r="E4270" s="10">
        <f>YEAR(ufc_fights_2[[#This Row],[date]])-ufc_fights_2[[#This Row],[r_year]]</f>
        <v>31</v>
      </c>
      <c r="F4270" s="10">
        <f>YEAR(ufc_fights_2[[#This Row],[date]])-ufc_fights_2[[#This Row],[b_year]]</f>
        <v>27</v>
      </c>
      <c r="G4270">
        <v>0</v>
      </c>
      <c r="H4270">
        <v>0</v>
      </c>
      <c r="I4270">
        <v>0.16669999999999999</v>
      </c>
      <c r="J4270">
        <v>0.68969999999999998</v>
      </c>
      <c r="K4270">
        <v>0.16669999999999999</v>
      </c>
      <c r="L4270">
        <v>0.76319999999999999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5.7870370370370373E-5</v>
      </c>
      <c r="T4270" s="2">
        <v>8.1018518518518516E-5</v>
      </c>
      <c r="U4270">
        <v>0.5</v>
      </c>
      <c r="V4270">
        <v>0.70369999999999999</v>
      </c>
      <c r="W4270">
        <v>0</v>
      </c>
      <c r="X4270">
        <v>0</v>
      </c>
      <c r="Y4270">
        <v>1</v>
      </c>
      <c r="Z4270">
        <v>0.16669999999999999</v>
      </c>
      <c r="AA4270">
        <v>0.33329999999999999</v>
      </c>
      <c r="AB4270">
        <v>0</v>
      </c>
      <c r="AC4270">
        <v>0.8</v>
      </c>
      <c r="AD4270">
        <v>0</v>
      </c>
      <c r="AE4270">
        <v>0.77780000000000005</v>
      </c>
      <c r="AF4270" t="s">
        <v>3910</v>
      </c>
      <c r="AG4270" s="2">
        <v>9.837962962962962E-4</v>
      </c>
      <c r="AH4270" t="s">
        <v>3911</v>
      </c>
      <c r="AI4270">
        <v>3</v>
      </c>
      <c r="AJ4270" t="s">
        <v>4041</v>
      </c>
      <c r="AK4270" s="3">
        <v>43890</v>
      </c>
      <c r="AL4270" s="10">
        <f>YEAR(ufc_fights_2[[#This Row],[date]])</f>
        <v>2020</v>
      </c>
      <c r="AM4270" t="s">
        <v>4022</v>
      </c>
      <c r="AN4270">
        <v>15</v>
      </c>
      <c r="AO4270" t="s">
        <v>3918</v>
      </c>
      <c r="AP4270">
        <f>IF(ufc_fights_2[[#This Row],[winner]]="Red",ufc_fights_2[[#This Row],[r_fighter_id]],ufc_fights_2[[#This Row],[b_fighter_id]])</f>
        <v>481</v>
      </c>
      <c r="AQ4270" t="str">
        <f>_xlfn.XLOOKUP(ufc_fights_2[[#This Row],[winnerID]],ufc_fighters[id],ufc_fighters[fighter_name],"xxx",0,1)</f>
        <v>Spike Carlyle</v>
      </c>
    </row>
    <row r="4271" spans="1:43">
      <c r="A4271">
        <v>3170</v>
      </c>
      <c r="B4271">
        <v>2556</v>
      </c>
      <c r="C4271">
        <f>_xlfn.XLOOKUP(ufc_fights_2[[#This Row],[r_fighter_id]],ufc_fighters[id],ufc_fighters[year],"xxx",0,1)</f>
        <v>1983</v>
      </c>
      <c r="D4271">
        <f>_xlfn.XLOOKUP(ufc_fights_2[[#This Row],[b_fighter_id]],ufc_fighters[id],ufc_fighters[year],"Prázdné",0,1)</f>
        <v>1989</v>
      </c>
      <c r="E4271" s="10">
        <f>YEAR(ufc_fights_2[[#This Row],[date]])-ufc_fights_2[[#This Row],[r_year]]</f>
        <v>30</v>
      </c>
      <c r="F4271" s="10">
        <f>YEAR(ufc_fights_2[[#This Row],[date]])-ufc_fights_2[[#This Row],[b_year]]</f>
        <v>24</v>
      </c>
      <c r="G4271">
        <v>0</v>
      </c>
      <c r="H4271">
        <v>0</v>
      </c>
      <c r="I4271">
        <v>0.46029999999999999</v>
      </c>
      <c r="J4271">
        <v>0.4143</v>
      </c>
      <c r="K4271">
        <v>0.5333</v>
      </c>
      <c r="L4271">
        <v>0.443</v>
      </c>
      <c r="M4271">
        <v>1</v>
      </c>
      <c r="N4271">
        <v>0.22220000000000001</v>
      </c>
      <c r="O4271">
        <v>0</v>
      </c>
      <c r="P4271">
        <v>0</v>
      </c>
      <c r="Q4271">
        <v>0</v>
      </c>
      <c r="R4271">
        <v>0</v>
      </c>
      <c r="S4271" s="2">
        <v>2.0949074074074073E-3</v>
      </c>
      <c r="T4271" s="2">
        <v>2.8009259259259259E-3</v>
      </c>
      <c r="U4271">
        <v>0.4</v>
      </c>
      <c r="V4271">
        <v>0.30840000000000001</v>
      </c>
      <c r="W4271">
        <v>0.64710000000000001</v>
      </c>
      <c r="X4271">
        <v>0.77780000000000005</v>
      </c>
      <c r="Y4271">
        <v>0.88</v>
      </c>
      <c r="Z4271">
        <v>0.42059999999999997</v>
      </c>
      <c r="AA4271">
        <v>0.41599999999999998</v>
      </c>
      <c r="AB4271">
        <v>0.71430000000000005</v>
      </c>
      <c r="AC4271">
        <v>0.55559999999999998</v>
      </c>
      <c r="AD4271">
        <v>0.66669999999999996</v>
      </c>
      <c r="AE4271">
        <v>0.16669999999999999</v>
      </c>
      <c r="AF4271" t="s">
        <v>3915</v>
      </c>
      <c r="AG4271" s="2">
        <v>3.472222222222222E-3</v>
      </c>
      <c r="AH4271" t="s">
        <v>3911</v>
      </c>
      <c r="AI4271">
        <v>3</v>
      </c>
      <c r="AJ4271" t="s">
        <v>4016</v>
      </c>
      <c r="AK4271" s="3">
        <v>41321</v>
      </c>
      <c r="AL4271" s="10">
        <f>YEAR(ufc_fights_2[[#This Row],[date]])</f>
        <v>2013</v>
      </c>
      <c r="AM4271" t="s">
        <v>4022</v>
      </c>
      <c r="AN4271">
        <v>70</v>
      </c>
      <c r="AO4271" t="s">
        <v>3913</v>
      </c>
      <c r="AP4271">
        <f>IF(ufc_fights_2[[#This Row],[winner]]="Red",ufc_fights_2[[#This Row],[r_fighter_id]],ufc_fights_2[[#This Row],[b_fighter_id]])</f>
        <v>3170</v>
      </c>
      <c r="AQ4271" t="str">
        <f>_xlfn.XLOOKUP(ufc_fights_2[[#This Row],[winnerID]],ufc_fighters[id],ufc_fighters[fighter_name],"xxx",0,1)</f>
        <v>Cub Swanson</v>
      </c>
    </row>
    <row r="4272" spans="1:43">
      <c r="A4272">
        <v>3170</v>
      </c>
      <c r="B4272">
        <v>543</v>
      </c>
      <c r="C4272">
        <f>_xlfn.XLOOKUP(ufc_fights_2[[#This Row],[r_fighter_id]],ufc_fighters[id],ufc_fighters[year],"xxx",0,1)</f>
        <v>1983</v>
      </c>
      <c r="D4272">
        <f>_xlfn.XLOOKUP(ufc_fights_2[[#This Row],[b_fighter_id]],ufc_fighters[id],ufc_fighters[year],"Prázdné",0,1)</f>
        <v>1991</v>
      </c>
      <c r="E4272" s="10">
        <f>YEAR(ufc_fights_2[[#This Row],[date]])-ufc_fights_2[[#This Row],[r_year]]</f>
        <v>33</v>
      </c>
      <c r="F4272" s="10">
        <f>YEAR(ufc_fights_2[[#This Row],[date]])-ufc_fights_2[[#This Row],[b_year]]</f>
        <v>25</v>
      </c>
      <c r="G4272">
        <v>0</v>
      </c>
      <c r="H4272">
        <v>0</v>
      </c>
      <c r="I4272">
        <v>0.52859999999999996</v>
      </c>
      <c r="J4272">
        <v>0.48130000000000001</v>
      </c>
      <c r="K4272">
        <v>0.53979999999999995</v>
      </c>
      <c r="L4272">
        <v>0.51180000000000003</v>
      </c>
      <c r="M4272">
        <v>0.4</v>
      </c>
      <c r="N4272">
        <v>0.2</v>
      </c>
      <c r="O4272">
        <v>0</v>
      </c>
      <c r="P4272">
        <v>0</v>
      </c>
      <c r="Q4272">
        <v>1</v>
      </c>
      <c r="R4272">
        <v>0</v>
      </c>
      <c r="S4272" s="2">
        <v>1.736111111111111E-3</v>
      </c>
      <c r="T4272" s="2">
        <v>6.134259259259259E-4</v>
      </c>
      <c r="U4272">
        <v>0.4839</v>
      </c>
      <c r="V4272">
        <v>0.43569999999999998</v>
      </c>
      <c r="W4272">
        <v>0.72499999999999998</v>
      </c>
      <c r="X4272">
        <v>0.4667</v>
      </c>
      <c r="Y4272">
        <v>0</v>
      </c>
      <c r="Z4272">
        <v>0.46860000000000002</v>
      </c>
      <c r="AA4272">
        <v>0.41220000000000001</v>
      </c>
      <c r="AB4272">
        <v>0.84619999999999995</v>
      </c>
      <c r="AC4272">
        <v>0.77780000000000005</v>
      </c>
      <c r="AD4272">
        <v>0.77780000000000005</v>
      </c>
      <c r="AE4272">
        <v>1</v>
      </c>
      <c r="AF4272" t="s">
        <v>3915</v>
      </c>
      <c r="AG4272" s="2">
        <v>3.472222222222222E-3</v>
      </c>
      <c r="AH4272" t="s">
        <v>3911</v>
      </c>
      <c r="AI4272">
        <v>3</v>
      </c>
      <c r="AJ4272" t="s">
        <v>3928</v>
      </c>
      <c r="AK4272" s="3">
        <v>42714</v>
      </c>
      <c r="AL4272" s="10">
        <f>YEAR(ufc_fights_2[[#This Row],[date]])</f>
        <v>2016</v>
      </c>
      <c r="AM4272" t="s">
        <v>4022</v>
      </c>
      <c r="AN4272">
        <v>65</v>
      </c>
      <c r="AO4272" t="s">
        <v>3913</v>
      </c>
      <c r="AP4272">
        <f>IF(ufc_fights_2[[#This Row],[winner]]="Red",ufc_fights_2[[#This Row],[r_fighter_id]],ufc_fights_2[[#This Row],[b_fighter_id]])</f>
        <v>3170</v>
      </c>
      <c r="AQ4272" t="str">
        <f>_xlfn.XLOOKUP(ufc_fights_2[[#This Row],[winnerID]],ufc_fighters[id],ufc_fighters[fighter_name],"xxx",0,1)</f>
        <v>Cub Swanson</v>
      </c>
    </row>
    <row r="4273" spans="1:43">
      <c r="A4273">
        <v>3170</v>
      </c>
      <c r="B4273">
        <v>2376</v>
      </c>
      <c r="C4273">
        <f>_xlfn.XLOOKUP(ufc_fights_2[[#This Row],[r_fighter_id]],ufc_fighters[id],ufc_fighters[year],"xxx",0,1)</f>
        <v>1983</v>
      </c>
      <c r="D4273">
        <f>_xlfn.XLOOKUP(ufc_fights_2[[#This Row],[b_fighter_id]],ufc_fighters[id],ufc_fighters[year],"Prázdné",0,1)</f>
        <v>1989</v>
      </c>
      <c r="E4273" s="10">
        <f>YEAR(ufc_fights_2[[#This Row],[date]])-ufc_fights_2[[#This Row],[r_year]]</f>
        <v>29</v>
      </c>
      <c r="F4273" s="10">
        <f>YEAR(ufc_fights_2[[#This Row],[date]])-ufc_fights_2[[#This Row],[b_year]]</f>
        <v>23</v>
      </c>
      <c r="G4273">
        <v>1</v>
      </c>
      <c r="H4273">
        <v>0</v>
      </c>
      <c r="I4273">
        <v>0.42859999999999998</v>
      </c>
      <c r="J4273">
        <v>0.33329999999999999</v>
      </c>
      <c r="K4273">
        <v>0.42859999999999998</v>
      </c>
      <c r="L4273">
        <v>0.45450000000000002</v>
      </c>
      <c r="M4273">
        <v>0</v>
      </c>
      <c r="N4273">
        <v>0.5</v>
      </c>
      <c r="O4273">
        <v>0</v>
      </c>
      <c r="P4273">
        <v>0</v>
      </c>
      <c r="Q4273">
        <v>0</v>
      </c>
      <c r="R4273">
        <v>0</v>
      </c>
      <c r="S4273" s="2">
        <v>2.3148148148148147E-5</v>
      </c>
      <c r="T4273" s="2">
        <v>5.3240740740740744E-4</v>
      </c>
      <c r="U4273">
        <v>0.46150000000000002</v>
      </c>
      <c r="V4273">
        <v>0.29409999999999997</v>
      </c>
      <c r="W4273">
        <v>0.66669999999999996</v>
      </c>
      <c r="X4273">
        <v>0.2</v>
      </c>
      <c r="Y4273">
        <v>1</v>
      </c>
      <c r="Z4273">
        <v>0.45</v>
      </c>
      <c r="AA4273">
        <v>0.26669999999999999</v>
      </c>
      <c r="AB4273">
        <v>0</v>
      </c>
      <c r="AC4273">
        <v>0</v>
      </c>
      <c r="AD4273">
        <v>0</v>
      </c>
      <c r="AE4273">
        <v>0.66669999999999996</v>
      </c>
      <c r="AF4273" t="s">
        <v>3910</v>
      </c>
      <c r="AG4273" s="2">
        <v>1.8518518518518519E-3</v>
      </c>
      <c r="AH4273" t="s">
        <v>3911</v>
      </c>
      <c r="AI4273">
        <v>3</v>
      </c>
      <c r="AJ4273" t="s">
        <v>3949</v>
      </c>
      <c r="AK4273" s="3">
        <v>41174</v>
      </c>
      <c r="AL4273" s="10">
        <f>YEAR(ufc_fights_2[[#This Row],[date]])</f>
        <v>2012</v>
      </c>
      <c r="AM4273" t="s">
        <v>4022</v>
      </c>
      <c r="AN4273">
        <v>65</v>
      </c>
      <c r="AO4273" t="s">
        <v>3913</v>
      </c>
      <c r="AP4273">
        <f>IF(ufc_fights_2[[#This Row],[winner]]="Red",ufc_fights_2[[#This Row],[r_fighter_id]],ufc_fights_2[[#This Row],[b_fighter_id]])</f>
        <v>3170</v>
      </c>
      <c r="AQ4273" t="str">
        <f>_xlfn.XLOOKUP(ufc_fights_2[[#This Row],[winnerID]],ufc_fighters[id],ufc_fighters[fighter_name],"xxx",0,1)</f>
        <v>Cub Swanson</v>
      </c>
    </row>
    <row r="4274" spans="1:43">
      <c r="A4274">
        <v>2081</v>
      </c>
      <c r="B4274">
        <v>3525</v>
      </c>
      <c r="C4274">
        <f>_xlfn.XLOOKUP(ufc_fights_2[[#This Row],[r_fighter_id]],ufc_fighters[id],ufc_fighters[year],"xxx",0,1)</f>
        <v>1985</v>
      </c>
      <c r="D4274">
        <f>_xlfn.XLOOKUP(ufc_fights_2[[#This Row],[b_fighter_id]],ufc_fighters[id],ufc_fighters[year],"Prázdné",0,1)</f>
        <v>1984</v>
      </c>
      <c r="E4274" s="10">
        <f>YEAR(ufc_fights_2[[#This Row],[date]])-ufc_fights_2[[#This Row],[r_year]]</f>
        <v>26</v>
      </c>
      <c r="F4274" s="10">
        <f>YEAR(ufc_fights_2[[#This Row],[date]])-ufc_fights_2[[#This Row],[b_year]]</f>
        <v>27</v>
      </c>
      <c r="G4274">
        <v>0</v>
      </c>
      <c r="H4274">
        <v>0</v>
      </c>
      <c r="I4274">
        <v>0.48609999999999998</v>
      </c>
      <c r="J4274">
        <v>0.1724</v>
      </c>
      <c r="K4274">
        <v>0.55420000000000003</v>
      </c>
      <c r="L4274">
        <v>0.37390000000000001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3.2870370370370371E-3</v>
      </c>
      <c r="T4274" s="2">
        <v>0</v>
      </c>
      <c r="U4274">
        <v>0.47620000000000001</v>
      </c>
      <c r="V4274">
        <v>0.1143</v>
      </c>
      <c r="W4274">
        <v>0.6</v>
      </c>
      <c r="X4274">
        <v>0.48</v>
      </c>
      <c r="Y4274">
        <v>0.36359999999999998</v>
      </c>
      <c r="Z4274">
        <v>0.40679999999999999</v>
      </c>
      <c r="AA4274">
        <v>0.17649999999999999</v>
      </c>
      <c r="AB4274">
        <v>1</v>
      </c>
      <c r="AC4274">
        <v>0</v>
      </c>
      <c r="AD4274">
        <v>0.83330000000000004</v>
      </c>
      <c r="AE4274">
        <v>0</v>
      </c>
      <c r="AF4274" t="s">
        <v>3915</v>
      </c>
      <c r="AG4274" s="2">
        <v>3.472222222222222E-3</v>
      </c>
      <c r="AH4274" t="s">
        <v>3911</v>
      </c>
      <c r="AI4274">
        <v>3</v>
      </c>
      <c r="AJ4274" t="s">
        <v>3938</v>
      </c>
      <c r="AK4274" s="3">
        <v>40761</v>
      </c>
      <c r="AL4274" s="10">
        <f>YEAR(ufc_fights_2[[#This Row],[date]])</f>
        <v>2011</v>
      </c>
      <c r="AM4274" t="s">
        <v>4022</v>
      </c>
      <c r="AN4274">
        <v>11</v>
      </c>
      <c r="AO4274" t="s">
        <v>3913</v>
      </c>
      <c r="AP4274">
        <f>IF(ufc_fights_2[[#This Row],[winner]]="Red",ufc_fights_2[[#This Row],[r_fighter_id]],ufc_fights_2[[#This Row],[b_fighter_id]])</f>
        <v>2081</v>
      </c>
      <c r="AQ4274" t="str">
        <f>_xlfn.XLOOKUP(ufc_fights_2[[#This Row],[winnerID]],ufc_fighters[id],ufc_fighters[fighter_name],"xxx",0,1)</f>
        <v>Chad Mendes</v>
      </c>
    </row>
    <row r="4275" spans="1:43">
      <c r="A4275">
        <v>1579</v>
      </c>
      <c r="B4275">
        <v>2081</v>
      </c>
      <c r="C4275">
        <f>_xlfn.XLOOKUP(ufc_fights_2[[#This Row],[r_fighter_id]],ufc_fighters[id],ufc_fighters[year],"xxx",0,1)</f>
        <v>1988</v>
      </c>
      <c r="D4275">
        <f>_xlfn.XLOOKUP(ufc_fights_2[[#This Row],[b_fighter_id]],ufc_fighters[id],ufc_fighters[year],"Prázdné",0,1)</f>
        <v>1985</v>
      </c>
      <c r="E4275" s="10">
        <f>YEAR(ufc_fights_2[[#This Row],[date]])-ufc_fights_2[[#This Row],[r_year]]</f>
        <v>30</v>
      </c>
      <c r="F4275" s="10">
        <f>YEAR(ufc_fights_2[[#This Row],[date]])-ufc_fights_2[[#This Row],[b_year]]</f>
        <v>33</v>
      </c>
      <c r="G4275">
        <v>0</v>
      </c>
      <c r="H4275">
        <v>1</v>
      </c>
      <c r="I4275">
        <v>0.25</v>
      </c>
      <c r="J4275">
        <v>0.62960000000000005</v>
      </c>
      <c r="K4275">
        <v>0.25</v>
      </c>
      <c r="L4275">
        <v>0.62960000000000005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</v>
      </c>
      <c r="T4275" s="2">
        <v>3.0092592592592595E-4</v>
      </c>
      <c r="U4275">
        <v>0</v>
      </c>
      <c r="V4275">
        <v>0.66669999999999996</v>
      </c>
      <c r="W4275">
        <v>1</v>
      </c>
      <c r="X4275">
        <v>0.4</v>
      </c>
      <c r="Y4275">
        <v>0.33329999999999999</v>
      </c>
      <c r="Z4275">
        <v>0.25</v>
      </c>
      <c r="AA4275">
        <v>0.4</v>
      </c>
      <c r="AB4275">
        <v>0</v>
      </c>
      <c r="AC4275">
        <v>0</v>
      </c>
      <c r="AD4275">
        <v>0</v>
      </c>
      <c r="AE4275">
        <v>0.68179999999999996</v>
      </c>
      <c r="AF4275" t="s">
        <v>3910</v>
      </c>
      <c r="AG4275" s="2">
        <v>1.9907407407407408E-3</v>
      </c>
      <c r="AH4275" t="s">
        <v>3911</v>
      </c>
      <c r="AI4275">
        <v>3</v>
      </c>
      <c r="AJ4275" t="s">
        <v>3924</v>
      </c>
      <c r="AK4275" s="3">
        <v>43295</v>
      </c>
      <c r="AL4275" s="10">
        <f>YEAR(ufc_fights_2[[#This Row],[date]])</f>
        <v>2018</v>
      </c>
      <c r="AM4275" t="s">
        <v>4022</v>
      </c>
      <c r="AN4275">
        <v>17</v>
      </c>
      <c r="AO4275" t="s">
        <v>3918</v>
      </c>
      <c r="AP4275">
        <f>IF(ufc_fights_2[[#This Row],[winner]]="Red",ufc_fights_2[[#This Row],[r_fighter_id]],ufc_fights_2[[#This Row],[b_fighter_id]])</f>
        <v>2081</v>
      </c>
      <c r="AQ4275" t="str">
        <f>_xlfn.XLOOKUP(ufc_fights_2[[#This Row],[winnerID]],ufc_fighters[id],ufc_fighters[fighter_name],"xxx",0,1)</f>
        <v>Chad Mendes</v>
      </c>
    </row>
    <row r="4276" spans="1:43">
      <c r="A4276">
        <v>2081</v>
      </c>
      <c r="B4276">
        <v>2389</v>
      </c>
      <c r="C4276">
        <f>_xlfn.XLOOKUP(ufc_fights_2[[#This Row],[r_fighter_id]],ufc_fighters[id],ufc_fighters[year],"xxx",0,1)</f>
        <v>1985</v>
      </c>
      <c r="D4276">
        <f>_xlfn.XLOOKUP(ufc_fights_2[[#This Row],[b_fighter_id]],ufc_fighters[id],ufc_fighters[year],"Prázdné",0,1)</f>
        <v>1975</v>
      </c>
      <c r="E4276" s="10">
        <f>YEAR(ufc_fights_2[[#This Row],[date]])-ufc_fights_2[[#This Row],[r_year]]</f>
        <v>26</v>
      </c>
      <c r="F4276" s="10">
        <f>YEAR(ufc_fights_2[[#This Row],[date]])-ufc_fights_2[[#This Row],[b_year]]</f>
        <v>36</v>
      </c>
      <c r="G4276">
        <v>0</v>
      </c>
      <c r="H4276">
        <v>0</v>
      </c>
      <c r="I4276">
        <v>0.45529999999999998</v>
      </c>
      <c r="J4276">
        <v>0.19570000000000001</v>
      </c>
      <c r="K4276">
        <v>0.48199999999999998</v>
      </c>
      <c r="L4276">
        <v>0.41839999999999999</v>
      </c>
      <c r="M4276">
        <v>0.4</v>
      </c>
      <c r="N4276">
        <v>0</v>
      </c>
      <c r="O4276">
        <v>0</v>
      </c>
      <c r="P4276">
        <v>2</v>
      </c>
      <c r="Q4276">
        <v>0</v>
      </c>
      <c r="R4276">
        <v>0</v>
      </c>
      <c r="S4276" s="2">
        <v>4.340277777777778E-3</v>
      </c>
      <c r="T4276" s="2">
        <v>3.7037037037037035E-4</v>
      </c>
      <c r="U4276">
        <v>0.38240000000000002</v>
      </c>
      <c r="V4276">
        <v>0.17050000000000001</v>
      </c>
      <c r="W4276">
        <v>0.57140000000000002</v>
      </c>
      <c r="X4276">
        <v>0.92859999999999998</v>
      </c>
      <c r="Y4276">
        <v>1</v>
      </c>
      <c r="Z4276">
        <v>0.39579999999999999</v>
      </c>
      <c r="AA4276">
        <v>0.17050000000000001</v>
      </c>
      <c r="AB4276">
        <v>1</v>
      </c>
      <c r="AC4276">
        <v>0.75</v>
      </c>
      <c r="AD4276">
        <v>0.65380000000000005</v>
      </c>
      <c r="AE4276">
        <v>0</v>
      </c>
      <c r="AF4276" t="s">
        <v>3915</v>
      </c>
      <c r="AG4276" s="2">
        <v>3.472222222222222E-3</v>
      </c>
      <c r="AH4276" t="s">
        <v>3911</v>
      </c>
      <c r="AI4276">
        <v>3</v>
      </c>
      <c r="AJ4276" t="s">
        <v>3914</v>
      </c>
      <c r="AK4276" s="3">
        <v>40579</v>
      </c>
      <c r="AL4276" s="10">
        <f>YEAR(ufc_fights_2[[#This Row],[date]])</f>
        <v>2011</v>
      </c>
      <c r="AM4276" t="s">
        <v>4022</v>
      </c>
      <c r="AN4276">
        <v>1</v>
      </c>
      <c r="AO4276" t="s">
        <v>3913</v>
      </c>
      <c r="AP4276">
        <f>IF(ufc_fights_2[[#This Row],[winner]]="Red",ufc_fights_2[[#This Row],[r_fighter_id]],ufc_fights_2[[#This Row],[b_fighter_id]])</f>
        <v>2081</v>
      </c>
      <c r="AQ4276" t="str">
        <f>_xlfn.XLOOKUP(ufc_fights_2[[#This Row],[winnerID]],ufc_fighters[id],ufc_fighters[fighter_name],"xxx",0,1)</f>
        <v>Chad Mendes</v>
      </c>
    </row>
    <row r="4277" spans="1:43">
      <c r="A4277">
        <v>1735</v>
      </c>
      <c r="B4277">
        <v>239</v>
      </c>
      <c r="C4277">
        <f>_xlfn.XLOOKUP(ufc_fights_2[[#This Row],[r_fighter_id]],ufc_fighters[id],ufc_fighters[year],"xxx",0,1)</f>
        <v>1982</v>
      </c>
      <c r="D4277">
        <f>_xlfn.XLOOKUP(ufc_fights_2[[#This Row],[b_fighter_id]],ufc_fighters[id],ufc_fighters[year],"Prázdné",0,1)</f>
        <v>1991</v>
      </c>
      <c r="E4277" s="10">
        <f>YEAR(ufc_fights_2[[#This Row],[date]])-ufc_fights_2[[#This Row],[r_year]]</f>
        <v>36</v>
      </c>
      <c r="F4277" s="10">
        <f>YEAR(ufc_fights_2[[#This Row],[date]])-ufc_fights_2[[#This Row],[b_year]]</f>
        <v>27</v>
      </c>
      <c r="G4277">
        <v>0</v>
      </c>
      <c r="H4277">
        <v>0</v>
      </c>
      <c r="I4277">
        <v>0.5484</v>
      </c>
      <c r="J4277">
        <v>0.3483</v>
      </c>
      <c r="K4277">
        <v>0.71130000000000004</v>
      </c>
      <c r="L4277">
        <v>0.5575</v>
      </c>
      <c r="M4277">
        <v>0</v>
      </c>
      <c r="N4277">
        <v>0.5</v>
      </c>
      <c r="O4277">
        <v>2</v>
      </c>
      <c r="P4277">
        <v>0</v>
      </c>
      <c r="Q4277">
        <v>1</v>
      </c>
      <c r="R4277">
        <v>0</v>
      </c>
      <c r="S4277" s="2">
        <v>6.2500000000000001E-4</v>
      </c>
      <c r="T4277" s="2">
        <v>5.9606481481481481E-3</v>
      </c>
      <c r="U4277">
        <v>0.23530000000000001</v>
      </c>
      <c r="V4277">
        <v>0.18459999999999999</v>
      </c>
      <c r="W4277">
        <v>0.91300000000000003</v>
      </c>
      <c r="X4277">
        <v>1</v>
      </c>
      <c r="Y4277">
        <v>0.66669999999999996</v>
      </c>
      <c r="Z4277">
        <v>0.375</v>
      </c>
      <c r="AA4277">
        <v>0.2419</v>
      </c>
      <c r="AB4277">
        <v>0.95</v>
      </c>
      <c r="AC4277">
        <v>0.60870000000000002</v>
      </c>
      <c r="AD4277">
        <v>0</v>
      </c>
      <c r="AE4277">
        <v>0.5</v>
      </c>
      <c r="AF4277" t="s">
        <v>3922</v>
      </c>
      <c r="AG4277" s="2">
        <v>3.472222222222222E-3</v>
      </c>
      <c r="AH4277" t="s">
        <v>3911</v>
      </c>
      <c r="AI4277">
        <v>3</v>
      </c>
      <c r="AJ4277" t="s">
        <v>3914</v>
      </c>
      <c r="AK4277" s="3">
        <v>43260</v>
      </c>
      <c r="AL4277" s="10">
        <f>YEAR(ufc_fights_2[[#This Row],[date]])</f>
        <v>2018</v>
      </c>
      <c r="AM4277" t="s">
        <v>4022</v>
      </c>
      <c r="AN4277">
        <v>8</v>
      </c>
      <c r="AO4277" t="s">
        <v>3918</v>
      </c>
      <c r="AP4277">
        <f>IF(ufc_fights_2[[#This Row],[winner]]="Red",ufc_fights_2[[#This Row],[r_fighter_id]],ufc_fights_2[[#This Row],[b_fighter_id]])</f>
        <v>239</v>
      </c>
      <c r="AQ4277" t="str">
        <f>_xlfn.XLOOKUP(ufc_fights_2[[#This Row],[winnerID]],ufc_fighters[id],ufc_fighters[fighter_name],"xxx",0,1)</f>
        <v>Mirsad Bektic</v>
      </c>
    </row>
    <row r="4278" spans="1:43">
      <c r="A4278">
        <v>239</v>
      </c>
      <c r="B4278">
        <v>787</v>
      </c>
      <c r="C4278">
        <f>_xlfn.XLOOKUP(ufc_fights_2[[#This Row],[r_fighter_id]],ufc_fighters[id],ufc_fighters[year],"xxx",0,1)</f>
        <v>1991</v>
      </c>
      <c r="D4278">
        <f>_xlfn.XLOOKUP(ufc_fights_2[[#This Row],[b_fighter_id]],ufc_fighters[id],ufc_fighters[year],"Prázdné",0,1)</f>
        <v>1986</v>
      </c>
      <c r="E4278" s="10">
        <f>YEAR(ufc_fights_2[[#This Row],[date]])-ufc_fights_2[[#This Row],[r_year]]</f>
        <v>25</v>
      </c>
      <c r="F4278" s="10">
        <f>YEAR(ufc_fights_2[[#This Row],[date]])-ufc_fights_2[[#This Row],[b_year]]</f>
        <v>30</v>
      </c>
      <c r="G4278">
        <v>0</v>
      </c>
      <c r="H4278">
        <v>0</v>
      </c>
      <c r="I4278">
        <v>0.4</v>
      </c>
      <c r="J4278">
        <v>0.4</v>
      </c>
      <c r="K4278">
        <v>0.74070000000000003</v>
      </c>
      <c r="L4278">
        <v>0.375</v>
      </c>
      <c r="M4278">
        <v>0.66669999999999996</v>
      </c>
      <c r="N4278">
        <v>0</v>
      </c>
      <c r="O4278">
        <v>2</v>
      </c>
      <c r="P4278">
        <v>0</v>
      </c>
      <c r="Q4278">
        <v>0</v>
      </c>
      <c r="R4278">
        <v>0</v>
      </c>
      <c r="S4278" s="2">
        <v>2.3263888888888887E-3</v>
      </c>
      <c r="T4278" s="2">
        <v>0</v>
      </c>
      <c r="U4278">
        <v>0.4</v>
      </c>
      <c r="V4278">
        <v>0.33329999999999999</v>
      </c>
      <c r="W4278">
        <v>0</v>
      </c>
      <c r="X4278">
        <v>0</v>
      </c>
      <c r="Y4278">
        <v>0.6</v>
      </c>
      <c r="Z4278">
        <v>0.4</v>
      </c>
      <c r="AA4278">
        <v>0.36359999999999998</v>
      </c>
      <c r="AB4278">
        <v>0</v>
      </c>
      <c r="AC4278">
        <v>1</v>
      </c>
      <c r="AD4278">
        <v>0</v>
      </c>
      <c r="AE4278">
        <v>0.33329999999999999</v>
      </c>
      <c r="AF4278" t="s">
        <v>3933</v>
      </c>
      <c r="AG4278" s="2">
        <v>3.0324074074074073E-3</v>
      </c>
      <c r="AH4278" t="s">
        <v>3911</v>
      </c>
      <c r="AI4278">
        <v>3</v>
      </c>
      <c r="AJ4278" t="s">
        <v>3949</v>
      </c>
      <c r="AK4278" s="3">
        <v>42651</v>
      </c>
      <c r="AL4278" s="10">
        <f>YEAR(ufc_fights_2[[#This Row],[date]])</f>
        <v>2016</v>
      </c>
      <c r="AM4278" t="s">
        <v>4022</v>
      </c>
      <c r="AN4278">
        <v>33</v>
      </c>
      <c r="AO4278" t="s">
        <v>3913</v>
      </c>
      <c r="AP4278">
        <f>IF(ufc_fights_2[[#This Row],[winner]]="Red",ufc_fights_2[[#This Row],[r_fighter_id]],ufc_fights_2[[#This Row],[b_fighter_id]])</f>
        <v>239</v>
      </c>
      <c r="AQ4278" t="str">
        <f>_xlfn.XLOOKUP(ufc_fights_2[[#This Row],[winnerID]],ufc_fighters[id],ufc_fighters[fighter_name],"xxx",0,1)</f>
        <v>Mirsad Bektic</v>
      </c>
    </row>
    <row r="4279" spans="1:43">
      <c r="A4279">
        <v>1606</v>
      </c>
      <c r="B4279">
        <v>1436</v>
      </c>
      <c r="C4279">
        <f>_xlfn.XLOOKUP(ufc_fights_2[[#This Row],[r_fighter_id]],ufc_fighters[id],ufc_fighters[year],"xxx",0,1)</f>
        <v>1988</v>
      </c>
      <c r="D4279">
        <f>_xlfn.XLOOKUP(ufc_fights_2[[#This Row],[b_fighter_id]],ufc_fighters[id],ufc_fighters[year],"Prázdné",0,1)</f>
        <v>1991</v>
      </c>
      <c r="E4279" s="10">
        <f>YEAR(ufc_fights_2[[#This Row],[date]])-ufc_fights_2[[#This Row],[r_year]]</f>
        <v>32</v>
      </c>
      <c r="F4279" s="10">
        <f>YEAR(ufc_fights_2[[#This Row],[date]])-ufc_fights_2[[#This Row],[b_year]]</f>
        <v>29</v>
      </c>
      <c r="G4279">
        <v>0</v>
      </c>
      <c r="H4279">
        <v>0</v>
      </c>
      <c r="I4279">
        <v>0.40379999999999999</v>
      </c>
      <c r="J4279">
        <v>0.38529999999999998</v>
      </c>
      <c r="K4279">
        <v>0.40839999999999999</v>
      </c>
      <c r="L4279">
        <v>0.39369999999999999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7.6388888888888893E-4</v>
      </c>
      <c r="T4279" s="2">
        <v>3.4722222222222222E-5</v>
      </c>
      <c r="U4279">
        <v>0.33179999999999998</v>
      </c>
      <c r="V4279">
        <v>0.2467</v>
      </c>
      <c r="W4279">
        <v>0.59379999999999999</v>
      </c>
      <c r="X4279">
        <v>0.94120000000000004</v>
      </c>
      <c r="Y4279">
        <v>0.77270000000000005</v>
      </c>
      <c r="Z4279">
        <v>0.40250000000000002</v>
      </c>
      <c r="AA4279">
        <v>0.37959999999999999</v>
      </c>
      <c r="AB4279">
        <v>0.33329999999999999</v>
      </c>
      <c r="AC4279">
        <v>1</v>
      </c>
      <c r="AD4279">
        <v>0.42859999999999998</v>
      </c>
      <c r="AE4279">
        <v>0</v>
      </c>
      <c r="AF4279" t="s">
        <v>3915</v>
      </c>
      <c r="AG4279" s="2">
        <v>3.472222222222222E-3</v>
      </c>
      <c r="AH4279" t="s">
        <v>3927</v>
      </c>
      <c r="AI4279">
        <v>5</v>
      </c>
      <c r="AJ4279" t="s">
        <v>3914</v>
      </c>
      <c r="AK4279" s="3">
        <v>44027</v>
      </c>
      <c r="AL4279" s="10">
        <f>YEAR(ufc_fights_2[[#This Row],[date]])</f>
        <v>2020</v>
      </c>
      <c r="AM4279" t="s">
        <v>4022</v>
      </c>
      <c r="AN4279">
        <v>5</v>
      </c>
      <c r="AO4279" t="s">
        <v>3913</v>
      </c>
      <c r="AP4279">
        <f>IF(ufc_fights_2[[#This Row],[winner]]="Red",ufc_fights_2[[#This Row],[r_fighter_id]],ufc_fights_2[[#This Row],[b_fighter_id]])</f>
        <v>1606</v>
      </c>
      <c r="AQ4279" t="str">
        <f>_xlfn.XLOOKUP(ufc_fights_2[[#This Row],[winnerID]],ufc_fighters[id],ufc_fighters[fighter_name],"xxx",0,1)</f>
        <v>Calvin Kattar</v>
      </c>
    </row>
    <row r="4280" spans="1:43">
      <c r="A4280">
        <v>2491</v>
      </c>
      <c r="B4280">
        <v>1726</v>
      </c>
      <c r="C4280">
        <f>_xlfn.XLOOKUP(ufc_fights_2[[#This Row],[r_fighter_id]],ufc_fighters[id],ufc_fighters[year],"xxx",0,1)</f>
        <v>1987</v>
      </c>
      <c r="D4280">
        <f>_xlfn.XLOOKUP(ufc_fights_2[[#This Row],[b_fighter_id]],ufc_fighters[id],ufc_fighters[year],"Prázdné",0,1)</f>
        <v>1984</v>
      </c>
      <c r="E4280" s="10">
        <f>YEAR(ufc_fights_2[[#This Row],[date]])-ufc_fights_2[[#This Row],[r_year]]</f>
        <v>27</v>
      </c>
      <c r="F4280" s="10">
        <f>YEAR(ufc_fights_2[[#This Row],[date]])-ufc_fights_2[[#This Row],[b_year]]</f>
        <v>30</v>
      </c>
      <c r="G4280">
        <v>1</v>
      </c>
      <c r="H4280">
        <v>0</v>
      </c>
      <c r="I4280">
        <v>0.21740000000000001</v>
      </c>
      <c r="J4280">
        <v>0.5</v>
      </c>
      <c r="K4280">
        <v>0.21740000000000001</v>
      </c>
      <c r="L4280">
        <v>0.52170000000000005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2.0833333333333335E-4</v>
      </c>
      <c r="T4280" s="2">
        <v>4.6296296296296294E-5</v>
      </c>
      <c r="U4280">
        <v>0.1905</v>
      </c>
      <c r="V4280">
        <v>0.3846</v>
      </c>
      <c r="W4280">
        <v>0.5</v>
      </c>
      <c r="X4280">
        <v>0</v>
      </c>
      <c r="Y4280">
        <v>0.6</v>
      </c>
      <c r="Z4280">
        <v>0.17649999999999999</v>
      </c>
      <c r="AA4280">
        <v>0.4375</v>
      </c>
      <c r="AB4280">
        <v>0.4</v>
      </c>
      <c r="AC4280">
        <v>0.66669999999999996</v>
      </c>
      <c r="AD4280">
        <v>0</v>
      </c>
      <c r="AE4280">
        <v>0</v>
      </c>
      <c r="AF4280" t="s">
        <v>3910</v>
      </c>
      <c r="AG4280" s="2">
        <v>1.8402777777777777E-3</v>
      </c>
      <c r="AH4280" t="s">
        <v>3911</v>
      </c>
      <c r="AI4280">
        <v>3</v>
      </c>
      <c r="AJ4280" t="s">
        <v>4036</v>
      </c>
      <c r="AK4280" s="3">
        <v>41721</v>
      </c>
      <c r="AL4280" s="10">
        <f>YEAR(ufc_fights_2[[#This Row],[date]])</f>
        <v>2014</v>
      </c>
      <c r="AM4280" t="s">
        <v>4022</v>
      </c>
      <c r="AN4280">
        <v>46</v>
      </c>
      <c r="AO4280" t="s">
        <v>3913</v>
      </c>
      <c r="AP4280">
        <f>IF(ufc_fights_2[[#This Row],[winner]]="Red",ufc_fights_2[[#This Row],[r_fighter_id]],ufc_fights_2[[#This Row],[b_fighter_id]])</f>
        <v>2491</v>
      </c>
      <c r="AQ4280" t="str">
        <f>_xlfn.XLOOKUP(ufc_fights_2[[#This Row],[winnerID]],ufc_fighters[id],ufc_fighters[fighter_name],"xxx",0,1)</f>
        <v>Godofredo Pepey</v>
      </c>
    </row>
    <row r="4281" spans="1:43">
      <c r="A4281">
        <v>1460</v>
      </c>
      <c r="B4281">
        <v>1237</v>
      </c>
      <c r="C4281">
        <f>_xlfn.XLOOKUP(ufc_fights_2[[#This Row],[r_fighter_id]],ufc_fighters[id],ufc_fighters[year],"xxx",0,1)</f>
        <v>1991</v>
      </c>
      <c r="D4281">
        <f>_xlfn.XLOOKUP(ufc_fights_2[[#This Row],[b_fighter_id]],ufc_fighters[id],ufc_fighters[year],"Prázdné",0,1)</f>
        <v>1990</v>
      </c>
      <c r="E4281" s="10">
        <f>YEAR(ufc_fights_2[[#This Row],[date]])-ufc_fights_2[[#This Row],[r_year]]</f>
        <v>25</v>
      </c>
      <c r="F4281" s="10">
        <f>YEAR(ufc_fights_2[[#This Row],[date]])-ufc_fights_2[[#This Row],[b_year]]</f>
        <v>26</v>
      </c>
      <c r="G4281">
        <v>1</v>
      </c>
      <c r="H4281">
        <v>0</v>
      </c>
      <c r="I4281">
        <v>0.52</v>
      </c>
      <c r="J4281">
        <v>0.27779999999999999</v>
      </c>
      <c r="K4281">
        <v>0.52</v>
      </c>
      <c r="L4281">
        <v>0.27779999999999999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6.9444444444444444E-5</v>
      </c>
      <c r="T4281" s="2">
        <v>0</v>
      </c>
      <c r="U4281">
        <v>0.4118</v>
      </c>
      <c r="V4281">
        <v>7.1400000000000005E-2</v>
      </c>
      <c r="W4281">
        <v>0.6</v>
      </c>
      <c r="X4281">
        <v>1</v>
      </c>
      <c r="Y4281">
        <v>1</v>
      </c>
      <c r="Z4281">
        <v>0.42109999999999997</v>
      </c>
      <c r="AA4281">
        <v>0.27779999999999999</v>
      </c>
      <c r="AB4281">
        <v>0</v>
      </c>
      <c r="AC4281">
        <v>0</v>
      </c>
      <c r="AD4281">
        <v>0.83330000000000004</v>
      </c>
      <c r="AE4281">
        <v>0</v>
      </c>
      <c r="AF4281" t="s">
        <v>3910</v>
      </c>
      <c r="AG4281" s="2">
        <v>1.7592592592592592E-3</v>
      </c>
      <c r="AH4281" t="s">
        <v>3911</v>
      </c>
      <c r="AI4281">
        <v>3</v>
      </c>
      <c r="AJ4281" t="s">
        <v>4113</v>
      </c>
      <c r="AK4281" s="3">
        <v>42588</v>
      </c>
      <c r="AL4281" s="10">
        <f>YEAR(ufc_fights_2[[#This Row],[date]])</f>
        <v>2016</v>
      </c>
      <c r="AM4281" t="s">
        <v>4022</v>
      </c>
      <c r="AN4281">
        <v>138</v>
      </c>
      <c r="AO4281" t="s">
        <v>3913</v>
      </c>
      <c r="AP4281">
        <f>IF(ufc_fights_2[[#This Row],[winner]]="Red",ufc_fights_2[[#This Row],[r_fighter_id]],ufc_fights_2[[#This Row],[b_fighter_id]])</f>
        <v>1460</v>
      </c>
      <c r="AQ4281" t="str">
        <f>_xlfn.XLOOKUP(ufc_fights_2[[#This Row],[winnerID]],ufc_fighters[id],ufc_fighters[fighter_name],"xxx",0,1)</f>
        <v>Teruto Ishihara</v>
      </c>
    </row>
    <row r="4282" spans="1:43">
      <c r="A4282">
        <v>1499</v>
      </c>
      <c r="B4282">
        <v>2973</v>
      </c>
      <c r="C4282">
        <f>_xlfn.XLOOKUP(ufc_fights_2[[#This Row],[r_fighter_id]],ufc_fighters[id],ufc_fighters[year],"xxx",0,1)</f>
        <v>1984</v>
      </c>
      <c r="D4282">
        <f>_xlfn.XLOOKUP(ufc_fights_2[[#This Row],[b_fighter_id]],ufc_fighters[id],ufc_fighters[year],"Prázdné",0,1)</f>
        <v>1987</v>
      </c>
      <c r="E4282" s="10">
        <f>YEAR(ufc_fights_2[[#This Row],[date]])-ufc_fights_2[[#This Row],[r_year]]</f>
        <v>30</v>
      </c>
      <c r="F4282" s="10">
        <f>YEAR(ufc_fights_2[[#This Row],[date]])-ufc_fights_2[[#This Row],[b_year]]</f>
        <v>27</v>
      </c>
      <c r="G4282">
        <v>1</v>
      </c>
      <c r="H4282">
        <v>0</v>
      </c>
      <c r="I4282">
        <v>0.375</v>
      </c>
      <c r="J4282">
        <v>0.5</v>
      </c>
      <c r="K4282">
        <v>0.375</v>
      </c>
      <c r="L4282">
        <v>0.5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1.1574074074074073E-5</v>
      </c>
      <c r="T4282" s="2">
        <v>0</v>
      </c>
      <c r="U4282">
        <v>0.375</v>
      </c>
      <c r="V4282">
        <v>0.41670000000000001</v>
      </c>
      <c r="W4282">
        <v>0</v>
      </c>
      <c r="X4282">
        <v>0</v>
      </c>
      <c r="Y4282">
        <v>0.66669999999999996</v>
      </c>
      <c r="Z4282">
        <v>0.375</v>
      </c>
      <c r="AA4282">
        <v>0.47620000000000001</v>
      </c>
      <c r="AB4282">
        <v>0</v>
      </c>
      <c r="AC4282">
        <v>0</v>
      </c>
      <c r="AD4282">
        <v>0</v>
      </c>
      <c r="AE4282">
        <v>1</v>
      </c>
      <c r="AF4282" t="s">
        <v>3910</v>
      </c>
      <c r="AG4282" s="2">
        <v>8.9120370370370373E-4</v>
      </c>
      <c r="AH4282" t="s">
        <v>3911</v>
      </c>
      <c r="AI4282">
        <v>3</v>
      </c>
      <c r="AJ4282" t="s">
        <v>4036</v>
      </c>
      <c r="AK4282" s="3">
        <v>41721</v>
      </c>
      <c r="AL4282" s="10">
        <f>YEAR(ufc_fights_2[[#This Row],[date]])</f>
        <v>2014</v>
      </c>
      <c r="AM4282" t="s">
        <v>4022</v>
      </c>
      <c r="AN4282">
        <v>46</v>
      </c>
      <c r="AO4282" t="s">
        <v>3913</v>
      </c>
      <c r="AP4282">
        <f>IF(ufc_fights_2[[#This Row],[winner]]="Red",ufc_fights_2[[#This Row],[r_fighter_id]],ufc_fights_2[[#This Row],[b_fighter_id]])</f>
        <v>1499</v>
      </c>
      <c r="AQ4282" t="str">
        <f>_xlfn.XLOOKUP(ufc_fights_2[[#This Row],[winnerID]],ufc_fighters[id],ufc_fighters[fighter_name],"xxx",0,1)</f>
        <v>Rony Jason</v>
      </c>
    </row>
    <row r="4283" spans="1:43">
      <c r="A4283">
        <v>3559</v>
      </c>
      <c r="B4283">
        <v>1660</v>
      </c>
      <c r="C4283">
        <f>_xlfn.XLOOKUP(ufc_fights_2[[#This Row],[r_fighter_id]],ufc_fighters[id],ufc_fighters[year],"xxx",0,1)</f>
        <v>1993</v>
      </c>
      <c r="D4283">
        <f>_xlfn.XLOOKUP(ufc_fights_2[[#This Row],[b_fighter_id]],ufc_fighters[id],ufc_fighters[year],"Prázdné",0,1)</f>
        <v>1995</v>
      </c>
      <c r="E4283" s="10">
        <f>YEAR(ufc_fights_2[[#This Row],[date]])-ufc_fights_2[[#This Row],[r_year]]</f>
        <v>27</v>
      </c>
      <c r="F4283" s="10">
        <f>YEAR(ufc_fights_2[[#This Row],[date]])-ufc_fights_2[[#This Row],[b_year]]</f>
        <v>25</v>
      </c>
      <c r="G4283">
        <v>0</v>
      </c>
      <c r="H4283">
        <v>1</v>
      </c>
      <c r="I4283">
        <v>0.57140000000000002</v>
      </c>
      <c r="J4283">
        <v>0.69230000000000003</v>
      </c>
      <c r="K4283">
        <v>0.57140000000000002</v>
      </c>
      <c r="L4283">
        <v>0.69230000000000003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</v>
      </c>
      <c r="T4283" s="2">
        <v>3.4722222222222222E-5</v>
      </c>
      <c r="U4283">
        <v>0</v>
      </c>
      <c r="V4283">
        <v>0.6</v>
      </c>
      <c r="W4283">
        <v>0.33329999999999999</v>
      </c>
      <c r="X4283">
        <v>0.75</v>
      </c>
      <c r="Y4283">
        <v>0</v>
      </c>
      <c r="Z4283">
        <v>0.57140000000000002</v>
      </c>
      <c r="AA4283">
        <v>0.66669999999999996</v>
      </c>
      <c r="AB4283">
        <v>0</v>
      </c>
      <c r="AC4283">
        <v>0</v>
      </c>
      <c r="AD4283">
        <v>0</v>
      </c>
      <c r="AE4283">
        <v>1</v>
      </c>
      <c r="AF4283" t="s">
        <v>3910</v>
      </c>
      <c r="AG4283" s="2">
        <v>8.7962962962962962E-4</v>
      </c>
      <c r="AH4283" t="s">
        <v>3911</v>
      </c>
      <c r="AI4283">
        <v>3</v>
      </c>
      <c r="AJ4283" t="s">
        <v>3955</v>
      </c>
      <c r="AK4283" s="3">
        <v>44100</v>
      </c>
      <c r="AL4283" s="10">
        <f>YEAR(ufc_fights_2[[#This Row],[date]])</f>
        <v>2020</v>
      </c>
      <c r="AM4283" t="s">
        <v>4022</v>
      </c>
      <c r="AN4283">
        <v>5</v>
      </c>
      <c r="AO4283" t="s">
        <v>3918</v>
      </c>
      <c r="AP4283">
        <f>IF(ufc_fights_2[[#This Row],[winner]]="Red",ufc_fights_2[[#This Row],[r_fighter_id]],ufc_fights_2[[#This Row],[b_fighter_id]])</f>
        <v>1660</v>
      </c>
      <c r="AQ4283" t="str">
        <f>_xlfn.XLOOKUP(ufc_fights_2[[#This Row],[winnerID]],ufc_fighters[id],ufc_fighters[fighter_name],"xxx",0,1)</f>
        <v>Ludovit Klein</v>
      </c>
    </row>
    <row r="4284" spans="1:43">
      <c r="A4284">
        <v>1460</v>
      </c>
      <c r="B4284">
        <v>845</v>
      </c>
      <c r="C4284">
        <f>_xlfn.XLOOKUP(ufc_fights_2[[#This Row],[r_fighter_id]],ufc_fighters[id],ufc_fighters[year],"xxx",0,1)</f>
        <v>1991</v>
      </c>
      <c r="D4284">
        <f>_xlfn.XLOOKUP(ufc_fights_2[[#This Row],[b_fighter_id]],ufc_fighters[id],ufc_fighters[year],"Prázdné",0,1)</f>
        <v>1990</v>
      </c>
      <c r="E4284" s="10">
        <f>YEAR(ufc_fights_2[[#This Row],[date]])-ufc_fights_2[[#This Row],[r_year]]</f>
        <v>26</v>
      </c>
      <c r="F4284" s="10">
        <f>YEAR(ufc_fights_2[[#This Row],[date]])-ufc_fights_2[[#This Row],[b_year]]</f>
        <v>27</v>
      </c>
      <c r="G4284">
        <v>1</v>
      </c>
      <c r="H4284">
        <v>0</v>
      </c>
      <c r="I4284">
        <v>0.51019999999999999</v>
      </c>
      <c r="J4284">
        <v>0.56469999999999998</v>
      </c>
      <c r="K4284">
        <v>0.60629999999999995</v>
      </c>
      <c r="L4284">
        <v>0.58430000000000004</v>
      </c>
      <c r="M4284">
        <v>0.33329999999999999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4.1203703703703706E-3</v>
      </c>
      <c r="T4284" s="2">
        <v>1.1574074074074073E-5</v>
      </c>
      <c r="U4284">
        <v>0.41560000000000002</v>
      </c>
      <c r="V4284">
        <v>0.49180000000000001</v>
      </c>
      <c r="W4284">
        <v>0.75</v>
      </c>
      <c r="X4284">
        <v>0.92310000000000003</v>
      </c>
      <c r="Y4284">
        <v>1</v>
      </c>
      <c r="Z4284">
        <v>0.42370000000000002</v>
      </c>
      <c r="AA4284">
        <v>0.48530000000000001</v>
      </c>
      <c r="AB4284">
        <v>1</v>
      </c>
      <c r="AC4284">
        <v>1</v>
      </c>
      <c r="AD4284">
        <v>0.62160000000000004</v>
      </c>
      <c r="AE4284">
        <v>0.5</v>
      </c>
      <c r="AF4284" t="s">
        <v>3915</v>
      </c>
      <c r="AG4284" s="2">
        <v>3.472222222222222E-3</v>
      </c>
      <c r="AH4284" t="s">
        <v>3911</v>
      </c>
      <c r="AI4284">
        <v>3</v>
      </c>
      <c r="AJ4284" t="s">
        <v>3946</v>
      </c>
      <c r="AK4284" s="3">
        <v>43000</v>
      </c>
      <c r="AL4284" s="10">
        <f>YEAR(ufc_fights_2[[#This Row],[date]])</f>
        <v>2017</v>
      </c>
      <c r="AM4284" t="s">
        <v>4022</v>
      </c>
      <c r="AN4284">
        <v>53</v>
      </c>
      <c r="AO4284" t="s">
        <v>3913</v>
      </c>
      <c r="AP4284">
        <f>IF(ufc_fights_2[[#This Row],[winner]]="Red",ufc_fights_2[[#This Row],[r_fighter_id]],ufc_fights_2[[#This Row],[b_fighter_id]])</f>
        <v>1460</v>
      </c>
      <c r="AQ4284" t="str">
        <f>_xlfn.XLOOKUP(ufc_fights_2[[#This Row],[winnerID]],ufc_fighters[id],ufc_fighters[fighter_name],"xxx",0,1)</f>
        <v>Teruto Ishihara</v>
      </c>
    </row>
    <row r="4285" spans="1:43">
      <c r="A4285">
        <v>898</v>
      </c>
      <c r="B4285">
        <v>1460</v>
      </c>
      <c r="C4285">
        <f>_xlfn.XLOOKUP(ufc_fights_2[[#This Row],[r_fighter_id]],ufc_fighters[id],ufc_fighters[year],"xxx",0,1)</f>
        <v>1989</v>
      </c>
      <c r="D4285">
        <f>_xlfn.XLOOKUP(ufc_fights_2[[#This Row],[b_fighter_id]],ufc_fighters[id],ufc_fighters[year],"Prázdné",0,1)</f>
        <v>1991</v>
      </c>
      <c r="E4285" s="10">
        <f>YEAR(ufc_fights_2[[#This Row],[date]])-ufc_fights_2[[#This Row],[r_year]]</f>
        <v>27</v>
      </c>
      <c r="F4285" s="10">
        <f>YEAR(ufc_fights_2[[#This Row],[date]])-ufc_fights_2[[#This Row],[b_year]]</f>
        <v>25</v>
      </c>
      <c r="G4285">
        <v>0</v>
      </c>
      <c r="H4285">
        <v>1</v>
      </c>
      <c r="I4285">
        <v>0.36359999999999998</v>
      </c>
      <c r="J4285">
        <v>0.52939999999999998</v>
      </c>
      <c r="K4285">
        <v>0.46150000000000002</v>
      </c>
      <c r="L4285">
        <v>0.56359999999999999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7.407407407407407E-4</v>
      </c>
      <c r="T4285" s="2">
        <v>9.2592592592592588E-5</v>
      </c>
      <c r="U4285">
        <v>0.14810000000000001</v>
      </c>
      <c r="V4285">
        <v>0.45240000000000002</v>
      </c>
      <c r="W4285">
        <v>0.69230000000000003</v>
      </c>
      <c r="X4285">
        <v>0.75</v>
      </c>
      <c r="Y4285">
        <v>0.83330000000000004</v>
      </c>
      <c r="Z4285">
        <v>0.36840000000000001</v>
      </c>
      <c r="AA4285">
        <v>0.56410000000000005</v>
      </c>
      <c r="AB4285">
        <v>0.5</v>
      </c>
      <c r="AC4285">
        <v>0.25</v>
      </c>
      <c r="AD4285">
        <v>0</v>
      </c>
      <c r="AE4285">
        <v>0.5</v>
      </c>
      <c r="AF4285" t="s">
        <v>3910</v>
      </c>
      <c r="AG4285" s="2">
        <v>3.9351851851851852E-4</v>
      </c>
      <c r="AH4285" t="s">
        <v>3911</v>
      </c>
      <c r="AI4285">
        <v>3</v>
      </c>
      <c r="AJ4285" t="s">
        <v>3912</v>
      </c>
      <c r="AK4285" s="3">
        <v>42434</v>
      </c>
      <c r="AL4285" s="10">
        <f>YEAR(ufc_fights_2[[#This Row],[date]])</f>
        <v>2016</v>
      </c>
      <c r="AM4285" t="s">
        <v>4022</v>
      </c>
      <c r="AN4285">
        <v>1</v>
      </c>
      <c r="AO4285" t="s">
        <v>3918</v>
      </c>
      <c r="AP4285">
        <f>IF(ufc_fights_2[[#This Row],[winner]]="Red",ufc_fights_2[[#This Row],[r_fighter_id]],ufc_fights_2[[#This Row],[b_fighter_id]])</f>
        <v>1460</v>
      </c>
      <c r="AQ4285" t="str">
        <f>_xlfn.XLOOKUP(ufc_fights_2[[#This Row],[winnerID]],ufc_fighters[id],ufc_fighters[fighter_name],"xxx",0,1)</f>
        <v>Teruto Ishihara</v>
      </c>
    </row>
    <row r="4286" spans="1:43">
      <c r="A4286">
        <v>543</v>
      </c>
      <c r="B4286">
        <v>3209</v>
      </c>
      <c r="C4286">
        <f>_xlfn.XLOOKUP(ufc_fights_2[[#This Row],[r_fighter_id]],ufc_fighters[id],ufc_fighters[year],"xxx",0,1)</f>
        <v>1991</v>
      </c>
      <c r="D4286">
        <f>_xlfn.XLOOKUP(ufc_fights_2[[#This Row],[b_fighter_id]],ufc_fighters[id],ufc_fighters[year],"Prázdné",0,1)</f>
        <v>1984</v>
      </c>
      <c r="E4286" s="10">
        <f>YEAR(ufc_fights_2[[#This Row],[date]])-ufc_fights_2[[#This Row],[r_year]]</f>
        <v>25</v>
      </c>
      <c r="F4286" s="10">
        <f>YEAR(ufc_fights_2[[#This Row],[date]])-ufc_fights_2[[#This Row],[b_year]]</f>
        <v>32</v>
      </c>
      <c r="G4286">
        <v>1</v>
      </c>
      <c r="H4286">
        <v>0</v>
      </c>
      <c r="I4286">
        <v>0.57140000000000002</v>
      </c>
      <c r="J4286">
        <v>0.4</v>
      </c>
      <c r="K4286">
        <v>0.54549999999999998</v>
      </c>
      <c r="L4286">
        <v>0.76470000000000005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 s="2">
        <v>1.9675925925925926E-4</v>
      </c>
      <c r="T4286" s="2">
        <v>1.3657407407407407E-3</v>
      </c>
      <c r="U4286">
        <v>0.57140000000000002</v>
      </c>
      <c r="V4286">
        <v>0</v>
      </c>
      <c r="W4286">
        <v>0</v>
      </c>
      <c r="X4286">
        <v>0</v>
      </c>
      <c r="Y4286">
        <v>1</v>
      </c>
      <c r="Z4286">
        <v>0.5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 t="s">
        <v>3910</v>
      </c>
      <c r="AG4286" s="2">
        <v>1.8749999999999999E-3</v>
      </c>
      <c r="AH4286" t="s">
        <v>3911</v>
      </c>
      <c r="AI4286">
        <v>3</v>
      </c>
      <c r="AJ4286" t="s">
        <v>3914</v>
      </c>
      <c r="AK4286" s="3">
        <v>42559</v>
      </c>
      <c r="AL4286" s="10">
        <f>YEAR(ufc_fights_2[[#This Row],[date]])</f>
        <v>2016</v>
      </c>
      <c r="AM4286" t="s">
        <v>4022</v>
      </c>
      <c r="AN4286">
        <v>1</v>
      </c>
      <c r="AO4286" t="s">
        <v>3913</v>
      </c>
      <c r="AP4286">
        <f>IF(ufc_fights_2[[#This Row],[winner]]="Red",ufc_fights_2[[#This Row],[r_fighter_id]],ufc_fights_2[[#This Row],[b_fighter_id]])</f>
        <v>543</v>
      </c>
      <c r="AQ4286" t="str">
        <f>_xlfn.XLOOKUP(ufc_fights_2[[#This Row],[winnerID]],ufc_fighters[id],ufc_fighters[fighter_name],"xxx",0,1)</f>
        <v>Dooho Choi</v>
      </c>
    </row>
    <row r="4287" spans="1:43">
      <c r="A4287">
        <v>3109</v>
      </c>
      <c r="B4287">
        <v>2095</v>
      </c>
      <c r="C4287">
        <f>_xlfn.XLOOKUP(ufc_fights_2[[#This Row],[r_fighter_id]],ufc_fighters[id],ufc_fighters[year],"xxx",0,1)</f>
        <v>1990</v>
      </c>
      <c r="D4287">
        <f>_xlfn.XLOOKUP(ufc_fights_2[[#This Row],[b_fighter_id]],ufc_fighters[id],ufc_fighters[year],"Prázdné",0,1)</f>
        <v>1981</v>
      </c>
      <c r="E4287" s="10">
        <f>YEAR(ufc_fights_2[[#This Row],[date]])-ufc_fights_2[[#This Row],[r_year]]</f>
        <v>25</v>
      </c>
      <c r="F4287" s="10">
        <f>YEAR(ufc_fights_2[[#This Row],[date]])-ufc_fights_2[[#This Row],[b_year]]</f>
        <v>34</v>
      </c>
      <c r="G4287">
        <v>0</v>
      </c>
      <c r="H4287">
        <v>0</v>
      </c>
      <c r="I4287">
        <v>0.60870000000000002</v>
      </c>
      <c r="J4287">
        <v>0.68</v>
      </c>
      <c r="K4287">
        <v>0.64</v>
      </c>
      <c r="L4287">
        <v>0.85370000000000001</v>
      </c>
      <c r="M4287">
        <v>0.5</v>
      </c>
      <c r="N4287">
        <v>1</v>
      </c>
      <c r="O4287">
        <v>1</v>
      </c>
      <c r="P4287">
        <v>3</v>
      </c>
      <c r="Q4287">
        <v>1</v>
      </c>
      <c r="R4287">
        <v>1</v>
      </c>
      <c r="S4287" s="2">
        <v>1.8865740740740742E-3</v>
      </c>
      <c r="T4287" s="2">
        <v>7.0717592592592594E-3</v>
      </c>
      <c r="U4287">
        <v>0.57140000000000002</v>
      </c>
      <c r="V4287">
        <v>0.36359999999999998</v>
      </c>
      <c r="W4287">
        <v>0.5</v>
      </c>
      <c r="X4287">
        <v>1</v>
      </c>
      <c r="Y4287">
        <v>0.92310000000000003</v>
      </c>
      <c r="Z4287">
        <v>0.47060000000000002</v>
      </c>
      <c r="AA4287">
        <v>0.5625</v>
      </c>
      <c r="AB4287">
        <v>1</v>
      </c>
      <c r="AC4287">
        <v>1</v>
      </c>
      <c r="AD4287">
        <v>1</v>
      </c>
      <c r="AE4287">
        <v>0.875</v>
      </c>
      <c r="AF4287" t="s">
        <v>3915</v>
      </c>
      <c r="AG4287" s="2">
        <v>3.472222222222222E-3</v>
      </c>
      <c r="AH4287" t="s">
        <v>3911</v>
      </c>
      <c r="AI4287">
        <v>3</v>
      </c>
      <c r="AJ4287" t="s">
        <v>3961</v>
      </c>
      <c r="AK4287" s="3">
        <v>42105</v>
      </c>
      <c r="AL4287" s="10">
        <f>YEAR(ufc_fights_2[[#This Row],[date]])</f>
        <v>2015</v>
      </c>
      <c r="AM4287" t="s">
        <v>4022</v>
      </c>
      <c r="AN4287">
        <v>140</v>
      </c>
      <c r="AO4287" t="s">
        <v>3918</v>
      </c>
      <c r="AP4287">
        <f>IF(ufc_fights_2[[#This Row],[winner]]="Red",ufc_fights_2[[#This Row],[r_fighter_id]],ufc_fights_2[[#This Row],[b_fighter_id]])</f>
        <v>2095</v>
      </c>
      <c r="AQ4287" t="str">
        <f>_xlfn.XLOOKUP(ufc_fights_2[[#This Row],[winnerID]],ufc_fighters[id],ufc_fighters[fighter_name],"xxx",0,1)</f>
        <v>Yaotzin Meza</v>
      </c>
    </row>
    <row r="4288" spans="1:43">
      <c r="A4288">
        <v>435</v>
      </c>
      <c r="B4288">
        <v>2930</v>
      </c>
      <c r="C4288">
        <f>_xlfn.XLOOKUP(ufc_fights_2[[#This Row],[r_fighter_id]],ufc_fighters[id],ufc_fighters[year],"xxx",0,1)</f>
        <v>1988</v>
      </c>
      <c r="D4288">
        <f>_xlfn.XLOOKUP(ufc_fights_2[[#This Row],[b_fighter_id]],ufc_fighters[id],ufc_fighters[year],"Prázdné",0,1)</f>
        <v>1980</v>
      </c>
      <c r="E4288" s="10">
        <f>YEAR(ufc_fights_2[[#This Row],[date]])-ufc_fights_2[[#This Row],[r_year]]</f>
        <v>23</v>
      </c>
      <c r="F4288" s="10">
        <f>YEAR(ufc_fights_2[[#This Row],[date]])-ufc_fights_2[[#This Row],[b_year]]</f>
        <v>31</v>
      </c>
      <c r="G4288">
        <v>0</v>
      </c>
      <c r="H4288">
        <v>0</v>
      </c>
      <c r="I4288">
        <v>0.28570000000000001</v>
      </c>
      <c r="J4288">
        <v>0.9</v>
      </c>
      <c r="K4288">
        <v>0.5</v>
      </c>
      <c r="L4288">
        <v>0.85709999999999997</v>
      </c>
      <c r="M4288">
        <v>0</v>
      </c>
      <c r="N4288">
        <v>0.6</v>
      </c>
      <c r="O4288">
        <v>0</v>
      </c>
      <c r="P4288">
        <v>1</v>
      </c>
      <c r="Q4288">
        <v>0</v>
      </c>
      <c r="R4288">
        <v>0</v>
      </c>
      <c r="S4288" s="2">
        <v>0</v>
      </c>
      <c r="T4288" s="2">
        <v>1.9907407407407408E-3</v>
      </c>
      <c r="U4288">
        <v>0.28570000000000001</v>
      </c>
      <c r="V4288">
        <v>0.875</v>
      </c>
      <c r="W4288">
        <v>0</v>
      </c>
      <c r="X4288">
        <v>0</v>
      </c>
      <c r="Y4288">
        <v>1</v>
      </c>
      <c r="Z4288">
        <v>0.28570000000000001</v>
      </c>
      <c r="AA4288">
        <v>0.66669999999999996</v>
      </c>
      <c r="AB4288">
        <v>0</v>
      </c>
      <c r="AC4288">
        <v>1</v>
      </c>
      <c r="AD4288">
        <v>0</v>
      </c>
      <c r="AE4288">
        <v>1</v>
      </c>
      <c r="AF4288" t="s">
        <v>3933</v>
      </c>
      <c r="AG4288" s="2">
        <v>2.2916666666666667E-3</v>
      </c>
      <c r="AH4288" t="s">
        <v>3911</v>
      </c>
      <c r="AI4288">
        <v>3</v>
      </c>
      <c r="AJ4288" t="s">
        <v>3939</v>
      </c>
      <c r="AK4288" s="3">
        <v>40628</v>
      </c>
      <c r="AL4288" s="10">
        <f>YEAR(ufc_fights_2[[#This Row],[date]])</f>
        <v>2011</v>
      </c>
      <c r="AM4288" t="s">
        <v>4022</v>
      </c>
      <c r="AN4288">
        <v>128</v>
      </c>
      <c r="AO4288" t="s">
        <v>3918</v>
      </c>
      <c r="AP4288">
        <f>IF(ufc_fights_2[[#This Row],[winner]]="Red",ufc_fights_2[[#This Row],[r_fighter_id]],ufc_fights_2[[#This Row],[b_fighter_id]])</f>
        <v>2930</v>
      </c>
      <c r="AQ4288" t="str">
        <f>_xlfn.XLOOKUP(ufc_fights_2[[#This Row],[winnerID]],ufc_fighters[id],ufc_fighters[fighter_name],"xxx",0,1)</f>
        <v>Mackens Semerzier</v>
      </c>
    </row>
    <row r="4289" spans="1:43">
      <c r="A4289">
        <v>3391</v>
      </c>
      <c r="B4289">
        <v>453</v>
      </c>
      <c r="C4289">
        <f>_xlfn.XLOOKUP(ufc_fights_2[[#This Row],[r_fighter_id]],ufc_fighters[id],ufc_fighters[year],"xxx",0,1)</f>
        <v>1979</v>
      </c>
      <c r="D4289">
        <f>_xlfn.XLOOKUP(ufc_fights_2[[#This Row],[b_fighter_id]],ufc_fighters[id],ufc_fighters[year],"Prázdné",0,1)</f>
        <v>1981</v>
      </c>
      <c r="E4289" s="10">
        <f>YEAR(ufc_fights_2[[#This Row],[date]])-ufc_fights_2[[#This Row],[r_year]]</f>
        <v>33</v>
      </c>
      <c r="F4289" s="10">
        <f>YEAR(ufc_fights_2[[#This Row],[date]])-ufc_fights_2[[#This Row],[b_year]]</f>
        <v>31</v>
      </c>
      <c r="G4289">
        <v>0</v>
      </c>
      <c r="H4289">
        <v>0</v>
      </c>
      <c r="I4289">
        <v>0.48280000000000001</v>
      </c>
      <c r="J4289">
        <v>0.41460000000000002</v>
      </c>
      <c r="K4289">
        <v>0.58230000000000004</v>
      </c>
      <c r="L4289">
        <v>0.59789999999999999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 s="2">
        <v>2.3148148148148147E-5</v>
      </c>
      <c r="T4289" s="2">
        <v>4.5370370370370373E-3</v>
      </c>
      <c r="U4289">
        <v>0.43480000000000002</v>
      </c>
      <c r="V4289">
        <v>0.2</v>
      </c>
      <c r="W4289">
        <v>0.85709999999999997</v>
      </c>
      <c r="X4289">
        <v>0.4</v>
      </c>
      <c r="Y4289">
        <v>0.88890000000000002</v>
      </c>
      <c r="Z4289">
        <v>0.45650000000000002</v>
      </c>
      <c r="AA4289">
        <v>0.51519999999999999</v>
      </c>
      <c r="AB4289">
        <v>0.85709999999999997</v>
      </c>
      <c r="AC4289">
        <v>0</v>
      </c>
      <c r="AD4289">
        <v>0.2</v>
      </c>
      <c r="AE4289">
        <v>0</v>
      </c>
      <c r="AF4289" t="s">
        <v>3910</v>
      </c>
      <c r="AG4289" s="2">
        <v>7.407407407407407E-4</v>
      </c>
      <c r="AH4289" t="s">
        <v>3911</v>
      </c>
      <c r="AI4289">
        <v>3</v>
      </c>
      <c r="AJ4289" t="s">
        <v>3914</v>
      </c>
      <c r="AK4289" s="3">
        <v>41083</v>
      </c>
      <c r="AL4289" s="10">
        <f>YEAR(ufc_fights_2[[#This Row],[date]])</f>
        <v>2012</v>
      </c>
      <c r="AM4289" t="s">
        <v>4022</v>
      </c>
      <c r="AN4289">
        <v>123</v>
      </c>
      <c r="AO4289" t="s">
        <v>3913</v>
      </c>
      <c r="AP4289">
        <f>IF(ufc_fights_2[[#This Row],[winner]]="Red",ufc_fights_2[[#This Row],[r_fighter_id]],ufc_fights_2[[#This Row],[b_fighter_id]])</f>
        <v>3391</v>
      </c>
      <c r="AQ4289" t="str">
        <f>_xlfn.XLOOKUP(ufc_fights_2[[#This Row],[winnerID]],ufc_fighters[id],ufc_fighters[fighter_name],"xxx",0,1)</f>
        <v>Marcos Vinicius</v>
      </c>
    </row>
    <row r="4290" spans="1:43">
      <c r="A4290">
        <v>3559</v>
      </c>
      <c r="B4290">
        <v>138</v>
      </c>
      <c r="C4290">
        <f>_xlfn.XLOOKUP(ufc_fights_2[[#This Row],[r_fighter_id]],ufc_fighters[id],ufc_fighters[year],"xxx",0,1)</f>
        <v>1993</v>
      </c>
      <c r="D4290">
        <f>_xlfn.XLOOKUP(ufc_fights_2[[#This Row],[b_fighter_id]],ufc_fighters[id],ufc_fighters[year],"Prázdné",0,1)</f>
        <v>1991</v>
      </c>
      <c r="E4290" s="10">
        <f>YEAR(ufc_fights_2[[#This Row],[date]])-ufc_fights_2[[#This Row],[r_year]]</f>
        <v>26</v>
      </c>
      <c r="F4290" s="10">
        <f>YEAR(ufc_fights_2[[#This Row],[date]])-ufc_fights_2[[#This Row],[b_year]]</f>
        <v>28</v>
      </c>
      <c r="G4290">
        <v>1</v>
      </c>
      <c r="H4290">
        <v>0</v>
      </c>
      <c r="I4290">
        <v>0.3896</v>
      </c>
      <c r="J4290">
        <v>0.36840000000000001</v>
      </c>
      <c r="K4290">
        <v>0.3916</v>
      </c>
      <c r="L4290">
        <v>0.37140000000000001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1.8518518518518518E-4</v>
      </c>
      <c r="T4290" s="2">
        <v>0</v>
      </c>
      <c r="U4290">
        <v>0.29110000000000003</v>
      </c>
      <c r="V4290">
        <v>0.35820000000000002</v>
      </c>
      <c r="W4290">
        <v>0.69569999999999999</v>
      </c>
      <c r="X4290">
        <v>0.76</v>
      </c>
      <c r="Y4290">
        <v>1</v>
      </c>
      <c r="Z4290">
        <v>0.3876</v>
      </c>
      <c r="AA4290">
        <v>0.3654</v>
      </c>
      <c r="AB4290">
        <v>1</v>
      </c>
      <c r="AC4290">
        <v>1</v>
      </c>
      <c r="AD4290">
        <v>0</v>
      </c>
      <c r="AE4290">
        <v>0</v>
      </c>
      <c r="AF4290" t="s">
        <v>3915</v>
      </c>
      <c r="AG4290" s="2">
        <v>3.472222222222222E-3</v>
      </c>
      <c r="AH4290" t="s">
        <v>3911</v>
      </c>
      <c r="AI4290">
        <v>3</v>
      </c>
      <c r="AJ4290" t="s">
        <v>3979</v>
      </c>
      <c r="AK4290" s="3">
        <v>43505</v>
      </c>
      <c r="AL4290" s="10">
        <f>YEAR(ufc_fights_2[[#This Row],[date]])</f>
        <v>2019</v>
      </c>
      <c r="AM4290" t="s">
        <v>4022</v>
      </c>
      <c r="AN4290">
        <v>14</v>
      </c>
      <c r="AO4290" t="s">
        <v>3913</v>
      </c>
      <c r="AP4290">
        <f>IF(ufc_fights_2[[#This Row],[winner]]="Red",ufc_fights_2[[#This Row],[r_fighter_id]],ufc_fights_2[[#This Row],[b_fighter_id]])</f>
        <v>3559</v>
      </c>
      <c r="AQ4290" t="str">
        <f>_xlfn.XLOOKUP(ufc_fights_2[[#This Row],[winnerID]],ufc_fighters[id],ufc_fighters[fighter_name],"xxx",0,1)</f>
        <v>Shane Young</v>
      </c>
    </row>
    <row r="4291" spans="1:43">
      <c r="A4291">
        <v>845</v>
      </c>
      <c r="B4291">
        <v>3559</v>
      </c>
      <c r="C4291">
        <f>_xlfn.XLOOKUP(ufc_fights_2[[#This Row],[r_fighter_id]],ufc_fighters[id],ufc_fighters[year],"xxx",0,1)</f>
        <v>1990</v>
      </c>
      <c r="D4291">
        <f>_xlfn.XLOOKUP(ufc_fights_2[[#This Row],[b_fighter_id]],ufc_fighters[id],ufc_fighters[year],"Prázdné",0,1)</f>
        <v>1993</v>
      </c>
      <c r="E4291" s="10">
        <f>YEAR(ufc_fights_2[[#This Row],[date]])-ufc_fights_2[[#This Row],[r_year]]</f>
        <v>28</v>
      </c>
      <c r="F4291" s="10">
        <f>YEAR(ufc_fights_2[[#This Row],[date]])-ufc_fights_2[[#This Row],[b_year]]</f>
        <v>25</v>
      </c>
      <c r="G4291">
        <v>0</v>
      </c>
      <c r="H4291">
        <v>0</v>
      </c>
      <c r="I4291">
        <v>0.375</v>
      </c>
      <c r="J4291">
        <v>0.48370000000000002</v>
      </c>
      <c r="K4291">
        <v>0.37909999999999999</v>
      </c>
      <c r="L4291">
        <v>0.50429999999999997</v>
      </c>
      <c r="M4291">
        <v>0</v>
      </c>
      <c r="N4291">
        <v>0.2</v>
      </c>
      <c r="O4291">
        <v>0</v>
      </c>
      <c r="P4291">
        <v>0</v>
      </c>
      <c r="Q4291">
        <v>0</v>
      </c>
      <c r="R4291">
        <v>0</v>
      </c>
      <c r="S4291" s="2">
        <v>0</v>
      </c>
      <c r="T4291" s="2">
        <v>1.2037037037037038E-3</v>
      </c>
      <c r="U4291">
        <v>0.313</v>
      </c>
      <c r="V4291">
        <v>0.40439999999999998</v>
      </c>
      <c r="W4291">
        <v>0.72219999999999995</v>
      </c>
      <c r="X4291">
        <v>1</v>
      </c>
      <c r="Y4291">
        <v>1</v>
      </c>
      <c r="Z4291">
        <v>0.35</v>
      </c>
      <c r="AA4291">
        <v>0.46600000000000003</v>
      </c>
      <c r="AB4291">
        <v>0.66669999999999996</v>
      </c>
      <c r="AC4291">
        <v>0.625</v>
      </c>
      <c r="AD4291">
        <v>0</v>
      </c>
      <c r="AE4291">
        <v>0</v>
      </c>
      <c r="AF4291" t="s">
        <v>3910</v>
      </c>
      <c r="AG4291" s="2">
        <v>3.2407407407407406E-3</v>
      </c>
      <c r="AH4291" t="s">
        <v>3911</v>
      </c>
      <c r="AI4291">
        <v>3</v>
      </c>
      <c r="AJ4291" t="s">
        <v>3946</v>
      </c>
      <c r="AK4291" s="3">
        <v>43274</v>
      </c>
      <c r="AL4291" s="10">
        <f>YEAR(ufc_fights_2[[#This Row],[date]])</f>
        <v>2018</v>
      </c>
      <c r="AM4291" t="s">
        <v>4022</v>
      </c>
      <c r="AN4291">
        <v>57</v>
      </c>
      <c r="AO4291" t="s">
        <v>3918</v>
      </c>
      <c r="AP4291">
        <f>IF(ufc_fights_2[[#This Row],[winner]]="Red",ufc_fights_2[[#This Row],[r_fighter_id]],ufc_fights_2[[#This Row],[b_fighter_id]])</f>
        <v>3559</v>
      </c>
      <c r="AQ4291" t="str">
        <f>_xlfn.XLOOKUP(ufc_fights_2[[#This Row],[winnerID]],ufc_fighters[id],ufc_fighters[fighter_name],"xxx",0,1)</f>
        <v>Shane Young</v>
      </c>
    </row>
    <row r="4292" spans="1:43">
      <c r="A4292">
        <v>2491</v>
      </c>
      <c r="B4292">
        <v>727</v>
      </c>
      <c r="C4292">
        <f>_xlfn.XLOOKUP(ufc_fights_2[[#This Row],[r_fighter_id]],ufc_fighters[id],ufc_fighters[year],"xxx",0,1)</f>
        <v>1987</v>
      </c>
      <c r="D4292">
        <f>_xlfn.XLOOKUP(ufc_fights_2[[#This Row],[b_fighter_id]],ufc_fighters[id],ufc_fighters[year],"Prázdné",0,1)</f>
        <v>1986</v>
      </c>
      <c r="E4292" s="10">
        <f>YEAR(ufc_fights_2[[#This Row],[date]])-ufc_fights_2[[#This Row],[r_year]]</f>
        <v>29</v>
      </c>
      <c r="F4292" s="10">
        <f>YEAR(ufc_fights_2[[#This Row],[date]])-ufc_fights_2[[#This Row],[b_year]]</f>
        <v>30</v>
      </c>
      <c r="G4292">
        <v>0</v>
      </c>
      <c r="H4292">
        <v>0</v>
      </c>
      <c r="I4292">
        <v>0.61539999999999995</v>
      </c>
      <c r="J4292">
        <v>0.33329999999999999</v>
      </c>
      <c r="K4292">
        <v>0.62790000000000001</v>
      </c>
      <c r="L4292">
        <v>0.56669999999999998</v>
      </c>
      <c r="M4292">
        <v>0.5</v>
      </c>
      <c r="N4292">
        <v>0</v>
      </c>
      <c r="O4292">
        <v>2</v>
      </c>
      <c r="P4292">
        <v>0</v>
      </c>
      <c r="Q4292">
        <v>0</v>
      </c>
      <c r="R4292">
        <v>0</v>
      </c>
      <c r="S4292" s="2">
        <v>1.0879629629629629E-3</v>
      </c>
      <c r="T4292" s="2">
        <v>1.6203703703703703E-4</v>
      </c>
      <c r="U4292">
        <v>0.61109999999999998</v>
      </c>
      <c r="V4292">
        <v>0.33329999999999999</v>
      </c>
      <c r="W4292">
        <v>0.66669999999999996</v>
      </c>
      <c r="X4292">
        <v>0</v>
      </c>
      <c r="Y4292">
        <v>0</v>
      </c>
      <c r="Z4292">
        <v>0.53849999999999998</v>
      </c>
      <c r="AA4292">
        <v>0.33329999999999999</v>
      </c>
      <c r="AB4292">
        <v>0.90910000000000002</v>
      </c>
      <c r="AC4292">
        <v>0</v>
      </c>
      <c r="AD4292">
        <v>0</v>
      </c>
      <c r="AE4292">
        <v>0</v>
      </c>
      <c r="AF4292" t="s">
        <v>3933</v>
      </c>
      <c r="AG4292" s="2">
        <v>2.1180555555555558E-3</v>
      </c>
      <c r="AH4292" t="s">
        <v>3911</v>
      </c>
      <c r="AI4292">
        <v>3</v>
      </c>
      <c r="AJ4292" t="s">
        <v>3939</v>
      </c>
      <c r="AK4292" s="3">
        <v>42637</v>
      </c>
      <c r="AL4292" s="10">
        <f>YEAR(ufc_fights_2[[#This Row],[date]])</f>
        <v>2016</v>
      </c>
      <c r="AM4292" t="s">
        <v>4022</v>
      </c>
      <c r="AN4292">
        <v>44</v>
      </c>
      <c r="AO4292" t="s">
        <v>3913</v>
      </c>
      <c r="AP4292">
        <f>IF(ufc_fights_2[[#This Row],[winner]]="Red",ufc_fights_2[[#This Row],[r_fighter_id]],ufc_fights_2[[#This Row],[b_fighter_id]])</f>
        <v>2491</v>
      </c>
      <c r="AQ4292" t="str">
        <f>_xlfn.XLOOKUP(ufc_fights_2[[#This Row],[winnerID]],ufc_fighters[id],ufc_fighters[fighter_name],"xxx",0,1)</f>
        <v>Godofredo Pepey</v>
      </c>
    </row>
    <row r="4293" spans="1:43">
      <c r="A4293">
        <v>1567</v>
      </c>
      <c r="B4293">
        <v>2744</v>
      </c>
      <c r="C4293">
        <f>_xlfn.XLOOKUP(ufc_fights_2[[#This Row],[r_fighter_id]],ufc_fighters[id],ufc_fighters[year],"xxx",0,1)</f>
        <v>1995</v>
      </c>
      <c r="D4293">
        <f>_xlfn.XLOOKUP(ufc_fights_2[[#This Row],[b_fighter_id]],ufc_fighters[id],ufc_fighters[year],"Prázdné",0,1)</f>
        <v>1988</v>
      </c>
      <c r="E4293" s="10">
        <f>YEAR(ufc_fights_2[[#This Row],[date]])-ufc_fights_2[[#This Row],[r_year]]</f>
        <v>26</v>
      </c>
      <c r="F4293" s="10">
        <f>YEAR(ufc_fights_2[[#This Row],[date]])-ufc_fights_2[[#This Row],[b_year]]</f>
        <v>33</v>
      </c>
      <c r="G4293">
        <v>2</v>
      </c>
      <c r="H4293">
        <v>0</v>
      </c>
      <c r="I4293">
        <v>0.48180000000000001</v>
      </c>
      <c r="J4293">
        <v>0.36270000000000002</v>
      </c>
      <c r="K4293">
        <v>0.5161</v>
      </c>
      <c r="L4293">
        <v>0.37909999999999999</v>
      </c>
      <c r="M4293">
        <v>0</v>
      </c>
      <c r="N4293">
        <v>0.5</v>
      </c>
      <c r="O4293">
        <v>0</v>
      </c>
      <c r="P4293">
        <v>0</v>
      </c>
      <c r="Q4293">
        <v>0</v>
      </c>
      <c r="R4293">
        <v>0</v>
      </c>
      <c r="S4293" s="2">
        <v>2.0486111111111113E-3</v>
      </c>
      <c r="T4293" s="2">
        <v>3.2407407407407406E-4</v>
      </c>
      <c r="U4293">
        <v>0.40720000000000001</v>
      </c>
      <c r="V4293">
        <v>0.17119999999999999</v>
      </c>
      <c r="W4293">
        <v>0.6</v>
      </c>
      <c r="X4293">
        <v>0.94440000000000002</v>
      </c>
      <c r="Y4293">
        <v>0.93100000000000005</v>
      </c>
      <c r="Z4293">
        <v>0.44790000000000002</v>
      </c>
      <c r="AA4293">
        <v>0.33689999999999998</v>
      </c>
      <c r="AB4293">
        <v>0.77780000000000005</v>
      </c>
      <c r="AC4293">
        <v>0.64710000000000001</v>
      </c>
      <c r="AD4293">
        <v>0.48720000000000002</v>
      </c>
      <c r="AE4293">
        <v>0</v>
      </c>
      <c r="AF4293" t="s">
        <v>3910</v>
      </c>
      <c r="AG4293" s="2">
        <v>3.1365740740740742E-3</v>
      </c>
      <c r="AH4293" t="s">
        <v>3911</v>
      </c>
      <c r="AI4293">
        <v>3</v>
      </c>
      <c r="AJ4293" t="s">
        <v>3916</v>
      </c>
      <c r="AK4293" s="3">
        <v>44268</v>
      </c>
      <c r="AL4293" s="10">
        <f>YEAR(ufc_fights_2[[#This Row],[date]])</f>
        <v>2021</v>
      </c>
      <c r="AM4293" t="s">
        <v>4022</v>
      </c>
      <c r="AN4293">
        <v>1</v>
      </c>
      <c r="AO4293" t="s">
        <v>3913</v>
      </c>
      <c r="AP4293">
        <f>IF(ufc_fights_2[[#This Row],[winner]]="Red",ufc_fights_2[[#This Row],[r_fighter_id]],ufc_fights_2[[#This Row],[b_fighter_id]])</f>
        <v>1567</v>
      </c>
      <c r="AQ4293" t="str">
        <f>_xlfn.XLOOKUP(ufc_fights_2[[#This Row],[winnerID]],ufc_fighters[id],ufc_fighters[fighter_name],"xxx",0,1)</f>
        <v>Charles Jourdain</v>
      </c>
    </row>
    <row r="4294" spans="1:43">
      <c r="A4294">
        <v>349</v>
      </c>
      <c r="B4294">
        <v>193</v>
      </c>
      <c r="C4294">
        <f>_xlfn.XLOOKUP(ufc_fights_2[[#This Row],[r_fighter_id]],ufc_fighters[id],ufc_fighters[year],"xxx",0,1)</f>
        <v>1993</v>
      </c>
      <c r="D4294">
        <f>_xlfn.XLOOKUP(ufc_fights_2[[#This Row],[b_fighter_id]],ufc_fighters[id],ufc_fighters[year],"Prázdné",0,1)</f>
        <v>1994</v>
      </c>
      <c r="E4294" s="10">
        <f>YEAR(ufc_fights_2[[#This Row],[date]])-ufc_fights_2[[#This Row],[r_year]]</f>
        <v>24</v>
      </c>
      <c r="F4294" s="10">
        <f>YEAR(ufc_fights_2[[#This Row],[date]])-ufc_fights_2[[#This Row],[b_year]]</f>
        <v>23</v>
      </c>
      <c r="G4294">
        <v>0</v>
      </c>
      <c r="H4294">
        <v>1</v>
      </c>
      <c r="I4294">
        <v>0.33329999999999999</v>
      </c>
      <c r="J4294">
        <v>0.71430000000000005</v>
      </c>
      <c r="K4294">
        <v>0.33329999999999999</v>
      </c>
      <c r="L4294">
        <v>0.71430000000000005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</v>
      </c>
      <c r="T4294" s="2">
        <v>2.3148148148148147E-5</v>
      </c>
      <c r="U4294">
        <v>0</v>
      </c>
      <c r="V4294">
        <v>0.6</v>
      </c>
      <c r="W4294">
        <v>1</v>
      </c>
      <c r="X4294">
        <v>0</v>
      </c>
      <c r="Y4294">
        <v>1</v>
      </c>
      <c r="Z4294">
        <v>0.33329999999999999</v>
      </c>
      <c r="AA4294">
        <v>0.6</v>
      </c>
      <c r="AB4294">
        <v>0</v>
      </c>
      <c r="AC4294">
        <v>0</v>
      </c>
      <c r="AD4294">
        <v>0</v>
      </c>
      <c r="AE4294">
        <v>1</v>
      </c>
      <c r="AF4294" t="s">
        <v>3910</v>
      </c>
      <c r="AG4294" s="2">
        <v>3.0092592592592595E-4</v>
      </c>
      <c r="AH4294" t="s">
        <v>3911</v>
      </c>
      <c r="AI4294">
        <v>3</v>
      </c>
      <c r="AJ4294" t="s">
        <v>3940</v>
      </c>
      <c r="AK4294" s="3">
        <v>42952</v>
      </c>
      <c r="AL4294" s="10">
        <f>YEAR(ufc_fights_2[[#This Row],[date]])</f>
        <v>2017</v>
      </c>
      <c r="AM4294" t="s">
        <v>4022</v>
      </c>
      <c r="AN4294">
        <v>50</v>
      </c>
      <c r="AO4294" t="s">
        <v>3918</v>
      </c>
      <c r="AP4294">
        <f>IF(ufc_fights_2[[#This Row],[winner]]="Red",ufc_fights_2[[#This Row],[r_fighter_id]],ufc_fights_2[[#This Row],[b_fighter_id]])</f>
        <v>193</v>
      </c>
      <c r="AQ4294" t="str">
        <f>_xlfn.XLOOKUP(ufc_fights_2[[#This Row],[winnerID]],ufc_fighters[id],ufc_fighters[fighter_name],"xxx",0,1)</f>
        <v>Humberto Bandenay</v>
      </c>
    </row>
    <row r="4295" spans="1:43">
      <c r="A4295">
        <v>220</v>
      </c>
      <c r="B4295">
        <v>167</v>
      </c>
      <c r="C4295">
        <f>_xlfn.XLOOKUP(ufc_fights_2[[#This Row],[r_fighter_id]],ufc_fighters[id],ufc_fighters[year],"xxx",0,1)</f>
        <v>1989</v>
      </c>
      <c r="D4295">
        <f>_xlfn.XLOOKUP(ufc_fights_2[[#This Row],[b_fighter_id]],ufc_fighters[id],ufc_fighters[year],"Prázdné",0,1)</f>
        <v>1993</v>
      </c>
      <c r="E4295" s="10">
        <f>YEAR(ufc_fights_2[[#This Row],[date]])-ufc_fights_2[[#This Row],[r_year]]</f>
        <v>27</v>
      </c>
      <c r="F4295" s="10">
        <f>YEAR(ufc_fights_2[[#This Row],[date]])-ufc_fights_2[[#This Row],[b_year]]</f>
        <v>23</v>
      </c>
      <c r="G4295">
        <v>0</v>
      </c>
      <c r="H4295">
        <v>0</v>
      </c>
      <c r="I4295">
        <v>0.56689999999999996</v>
      </c>
      <c r="J4295">
        <v>0.2762</v>
      </c>
      <c r="K4295">
        <v>0.55840000000000001</v>
      </c>
      <c r="L4295">
        <v>0.33879999999999999</v>
      </c>
      <c r="M4295">
        <v>0.58330000000000004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4.9305555555555552E-3</v>
      </c>
      <c r="T4295" s="2">
        <v>0</v>
      </c>
      <c r="U4295">
        <v>0.38159999999999999</v>
      </c>
      <c r="V4295">
        <v>0.2424</v>
      </c>
      <c r="W4295">
        <v>0.66669999999999996</v>
      </c>
      <c r="X4295">
        <v>0.93940000000000001</v>
      </c>
      <c r="Y4295">
        <v>1</v>
      </c>
      <c r="Z4295">
        <v>0.5514</v>
      </c>
      <c r="AA4295">
        <v>0.24490000000000001</v>
      </c>
      <c r="AB4295">
        <v>0.625</v>
      </c>
      <c r="AC4295">
        <v>0.66669999999999996</v>
      </c>
      <c r="AD4295">
        <v>0.66669999999999996</v>
      </c>
      <c r="AE4295">
        <v>1</v>
      </c>
      <c r="AF4295" t="s">
        <v>3915</v>
      </c>
      <c r="AG4295" s="2">
        <v>3.472222222222222E-3</v>
      </c>
      <c r="AH4295" t="s">
        <v>3911</v>
      </c>
      <c r="AI4295">
        <v>3</v>
      </c>
      <c r="AJ4295" t="s">
        <v>4128</v>
      </c>
      <c r="AK4295" s="3">
        <v>42679</v>
      </c>
      <c r="AL4295" s="10">
        <f>YEAR(ufc_fights_2[[#This Row],[date]])</f>
        <v>2016</v>
      </c>
      <c r="AM4295" t="s">
        <v>4022</v>
      </c>
      <c r="AN4295">
        <v>50</v>
      </c>
      <c r="AO4295" t="s">
        <v>3913</v>
      </c>
      <c r="AP4295">
        <f>IF(ufc_fights_2[[#This Row],[winner]]="Red",ufc_fights_2[[#This Row],[r_fighter_id]],ufc_fights_2[[#This Row],[b_fighter_id]])</f>
        <v>220</v>
      </c>
      <c r="AQ4295" t="str">
        <f>_xlfn.XLOOKUP(ufc_fights_2[[#This Row],[winnerID]],ufc_fighters[id],ufc_fighters[fighter_name],"xxx",0,1)</f>
        <v>Enrique Barzola</v>
      </c>
    </row>
    <row r="4296" spans="1:43">
      <c r="A4296">
        <v>2338</v>
      </c>
      <c r="B4296">
        <v>2266</v>
      </c>
      <c r="C4296">
        <f>_xlfn.XLOOKUP(ufc_fights_2[[#This Row],[r_fighter_id]],ufc_fighters[id],ufc_fighters[year],"xxx",0,1)</f>
        <v>1984</v>
      </c>
      <c r="D4296">
        <f>_xlfn.XLOOKUP(ufc_fights_2[[#This Row],[b_fighter_id]],ufc_fighters[id],ufc_fighters[year],"Prázdné",0,1)</f>
        <v>1981</v>
      </c>
      <c r="E4296" s="10">
        <f>YEAR(ufc_fights_2[[#This Row],[date]])-ufc_fights_2[[#This Row],[r_year]]</f>
        <v>31</v>
      </c>
      <c r="F4296" s="10">
        <f>YEAR(ufc_fights_2[[#This Row],[date]])-ufc_fights_2[[#This Row],[b_year]]</f>
        <v>34</v>
      </c>
      <c r="G4296">
        <v>0</v>
      </c>
      <c r="H4296">
        <v>0</v>
      </c>
      <c r="I4296">
        <v>0.5</v>
      </c>
      <c r="J4296">
        <v>0.48330000000000001</v>
      </c>
      <c r="K4296">
        <v>0.72970000000000002</v>
      </c>
      <c r="L4296">
        <v>0.60870000000000002</v>
      </c>
      <c r="M4296">
        <v>0.5</v>
      </c>
      <c r="N4296">
        <v>0.66669999999999996</v>
      </c>
      <c r="O4296">
        <v>0</v>
      </c>
      <c r="P4296">
        <v>1</v>
      </c>
      <c r="Q4296">
        <v>0</v>
      </c>
      <c r="R4296">
        <v>0</v>
      </c>
      <c r="S4296" s="2">
        <v>4.3981481481481484E-3</v>
      </c>
      <c r="T4296" s="2">
        <v>4.5601851851851853E-3</v>
      </c>
      <c r="U4296">
        <v>0.38890000000000002</v>
      </c>
      <c r="V4296">
        <v>0.35709999999999997</v>
      </c>
      <c r="W4296">
        <v>0.8</v>
      </c>
      <c r="X4296">
        <v>1</v>
      </c>
      <c r="Y4296">
        <v>0.84619999999999995</v>
      </c>
      <c r="Z4296">
        <v>0.3</v>
      </c>
      <c r="AA4296">
        <v>0.125</v>
      </c>
      <c r="AB4296">
        <v>0.77780000000000005</v>
      </c>
      <c r="AC4296">
        <v>0.84209999999999996</v>
      </c>
      <c r="AD4296">
        <v>0.4</v>
      </c>
      <c r="AE4296">
        <v>0.36359999999999998</v>
      </c>
      <c r="AF4296" t="s">
        <v>3922</v>
      </c>
      <c r="AG4296" s="2">
        <v>3.472222222222222E-3</v>
      </c>
      <c r="AH4296" t="s">
        <v>3911</v>
      </c>
      <c r="AI4296">
        <v>3</v>
      </c>
      <c r="AJ4296" t="s">
        <v>3979</v>
      </c>
      <c r="AK4296" s="3">
        <v>42140</v>
      </c>
      <c r="AL4296" s="10">
        <f>YEAR(ufc_fights_2[[#This Row],[date]])</f>
        <v>2015</v>
      </c>
      <c r="AM4296" t="s">
        <v>4022</v>
      </c>
      <c r="AN4296">
        <v>120</v>
      </c>
      <c r="AO4296" t="s">
        <v>3913</v>
      </c>
      <c r="AP4296">
        <f>IF(ufc_fights_2[[#This Row],[winner]]="Red",ufc_fights_2[[#This Row],[r_fighter_id]],ufc_fights_2[[#This Row],[b_fighter_id]])</f>
        <v>2338</v>
      </c>
      <c r="AQ4296" t="str">
        <f>_xlfn.XLOOKUP(ufc_fights_2[[#This Row],[winnerID]],ufc_fighters[id],ufc_fighters[fighter_name],"xxx",0,1)</f>
        <v>Phillipe Nover</v>
      </c>
    </row>
    <row r="4297" spans="1:43">
      <c r="A4297">
        <v>1436</v>
      </c>
      <c r="B4297">
        <v>3295</v>
      </c>
      <c r="C4297">
        <f>_xlfn.XLOOKUP(ufc_fights_2[[#This Row],[r_fighter_id]],ufc_fighters[id],ufc_fighters[year],"xxx",0,1)</f>
        <v>1991</v>
      </c>
      <c r="D4297">
        <f>_xlfn.XLOOKUP(ufc_fights_2[[#This Row],[b_fighter_id]],ufc_fighters[id],ufc_fighters[year],"Prázdné",0,1)</f>
        <v>1986</v>
      </c>
      <c r="E4297" s="10">
        <f>YEAR(ufc_fights_2[[#This Row],[date]])-ufc_fights_2[[#This Row],[r_year]]</f>
        <v>30</v>
      </c>
      <c r="F4297" s="10">
        <f>YEAR(ufc_fights_2[[#This Row],[date]])-ufc_fights_2[[#This Row],[b_year]]</f>
        <v>35</v>
      </c>
      <c r="G4297">
        <v>1</v>
      </c>
      <c r="H4297">
        <v>0</v>
      </c>
      <c r="I4297">
        <v>0.25</v>
      </c>
      <c r="J4297">
        <v>1</v>
      </c>
      <c r="K4297">
        <v>0.25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1.1574074074074073E-5</v>
      </c>
      <c r="T4297" s="2">
        <v>0</v>
      </c>
      <c r="U4297">
        <v>0.25</v>
      </c>
      <c r="V4297">
        <v>0</v>
      </c>
      <c r="W4297">
        <v>0</v>
      </c>
      <c r="X4297">
        <v>0</v>
      </c>
      <c r="Y4297">
        <v>1</v>
      </c>
      <c r="Z4297">
        <v>0.25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 t="s">
        <v>3910</v>
      </c>
      <c r="AG4297" s="2">
        <v>2.5462962962962961E-4</v>
      </c>
      <c r="AH4297" t="s">
        <v>3911</v>
      </c>
      <c r="AI4297">
        <v>3</v>
      </c>
      <c r="AJ4297" t="s">
        <v>3932</v>
      </c>
      <c r="AK4297" s="3">
        <v>44268</v>
      </c>
      <c r="AL4297" s="10">
        <f>YEAR(ufc_fights_2[[#This Row],[date]])</f>
        <v>2021</v>
      </c>
      <c r="AM4297" t="s">
        <v>4022</v>
      </c>
      <c r="AN4297">
        <v>1</v>
      </c>
      <c r="AO4297" t="s">
        <v>3913</v>
      </c>
      <c r="AP4297">
        <f>IF(ufc_fights_2[[#This Row],[winner]]="Red",ufc_fights_2[[#This Row],[r_fighter_id]],ufc_fights_2[[#This Row],[b_fighter_id]])</f>
        <v>1436</v>
      </c>
      <c r="AQ4297" t="str">
        <f>_xlfn.XLOOKUP(ufc_fights_2[[#This Row],[winnerID]],ufc_fighters[id],ufc_fighters[fighter_name],"xxx",0,1)</f>
        <v>Dan Ige</v>
      </c>
    </row>
    <row r="4298" spans="1:43">
      <c r="A4298">
        <v>2527</v>
      </c>
      <c r="B4298">
        <v>1348</v>
      </c>
      <c r="C4298">
        <f>_xlfn.XLOOKUP(ufc_fights_2[[#This Row],[r_fighter_id]],ufc_fighters[id],ufc_fighters[year],"xxx",0,1)</f>
        <v>1983</v>
      </c>
      <c r="D4298">
        <f>_xlfn.XLOOKUP(ufc_fights_2[[#This Row],[b_fighter_id]],ufc_fighters[id],ufc_fighters[year],"Prázdné",0,1)</f>
        <v>1987</v>
      </c>
      <c r="E4298" s="10">
        <f>YEAR(ufc_fights_2[[#This Row],[date]])-ufc_fights_2[[#This Row],[r_year]]</f>
        <v>28</v>
      </c>
      <c r="F4298" s="10">
        <f>YEAR(ufc_fights_2[[#This Row],[date]])-ufc_fights_2[[#This Row],[b_year]]</f>
        <v>24</v>
      </c>
      <c r="G4298">
        <v>0</v>
      </c>
      <c r="H4298">
        <v>0</v>
      </c>
      <c r="I4298">
        <v>0.38100000000000001</v>
      </c>
      <c r="J4298">
        <v>0.70430000000000004</v>
      </c>
      <c r="K4298">
        <v>0.48080000000000001</v>
      </c>
      <c r="L4298">
        <v>0.80359999999999998</v>
      </c>
      <c r="M4298">
        <v>0</v>
      </c>
      <c r="N4298">
        <v>0.55000000000000004</v>
      </c>
      <c r="O4298">
        <v>0</v>
      </c>
      <c r="P4298">
        <v>2</v>
      </c>
      <c r="Q4298">
        <v>0</v>
      </c>
      <c r="R4298">
        <v>0</v>
      </c>
      <c r="S4298" s="2">
        <v>4.0509259259259258E-4</v>
      </c>
      <c r="T4298" s="2">
        <v>8.2291666666666659E-3</v>
      </c>
      <c r="U4298">
        <v>0.32350000000000001</v>
      </c>
      <c r="V4298">
        <v>0.67649999999999999</v>
      </c>
      <c r="W4298">
        <v>0.57140000000000002</v>
      </c>
      <c r="X4298">
        <v>1</v>
      </c>
      <c r="Y4298">
        <v>1</v>
      </c>
      <c r="Z4298">
        <v>0.37840000000000001</v>
      </c>
      <c r="AA4298">
        <v>0.5</v>
      </c>
      <c r="AB4298">
        <v>0.5</v>
      </c>
      <c r="AC4298">
        <v>0.72729999999999995</v>
      </c>
      <c r="AD4298">
        <v>0.33329999999999999</v>
      </c>
      <c r="AE4298">
        <v>0.76919999999999999</v>
      </c>
      <c r="AF4298" t="s">
        <v>3915</v>
      </c>
      <c r="AG4298" s="2">
        <v>3.472222222222222E-3</v>
      </c>
      <c r="AH4298" t="s">
        <v>3911</v>
      </c>
      <c r="AI4298">
        <v>3</v>
      </c>
      <c r="AJ4298" t="s">
        <v>3914</v>
      </c>
      <c r="AK4298" s="3">
        <v>40907</v>
      </c>
      <c r="AL4298" s="10">
        <f>YEAR(ufc_fights_2[[#This Row],[date]])</f>
        <v>2011</v>
      </c>
      <c r="AM4298" t="s">
        <v>4022</v>
      </c>
      <c r="AN4298">
        <v>1</v>
      </c>
      <c r="AO4298" t="s">
        <v>3918</v>
      </c>
      <c r="AP4298">
        <f>IF(ufc_fights_2[[#This Row],[winner]]="Red",ufc_fights_2[[#This Row],[r_fighter_id]],ufc_fights_2[[#This Row],[b_fighter_id]])</f>
        <v>1348</v>
      </c>
      <c r="AQ4298" t="str">
        <f>_xlfn.XLOOKUP(ufc_fights_2[[#This Row],[winnerID]],ufc_fighters[id],ufc_fighters[fighter_name],"xxx",0,1)</f>
        <v>Jimy Hettes</v>
      </c>
    </row>
    <row r="4299" spans="1:43">
      <c r="A4299">
        <v>1348</v>
      </c>
      <c r="B4299">
        <v>3466</v>
      </c>
      <c r="C4299">
        <f>_xlfn.XLOOKUP(ufc_fights_2[[#This Row],[r_fighter_id]],ufc_fighters[id],ufc_fighters[year],"xxx",0,1)</f>
        <v>1987</v>
      </c>
      <c r="D4299">
        <f>_xlfn.XLOOKUP(ufc_fights_2[[#This Row],[b_fighter_id]],ufc_fighters[id],ufc_fighters[year],"Prázdné",0,1)</f>
        <v>1983</v>
      </c>
      <c r="E4299" s="10">
        <f>YEAR(ufc_fights_2[[#This Row],[date]])-ufc_fights_2[[#This Row],[r_year]]</f>
        <v>26</v>
      </c>
      <c r="F4299" s="10">
        <f>YEAR(ufc_fights_2[[#This Row],[date]])-ufc_fights_2[[#This Row],[b_year]]</f>
        <v>30</v>
      </c>
      <c r="G4299">
        <v>0</v>
      </c>
      <c r="H4299">
        <v>0</v>
      </c>
      <c r="I4299">
        <v>1</v>
      </c>
      <c r="J4299">
        <v>0.53569999999999995</v>
      </c>
      <c r="K4299">
        <v>1</v>
      </c>
      <c r="L4299">
        <v>0.63890000000000002</v>
      </c>
      <c r="M4299">
        <v>0.75</v>
      </c>
      <c r="N4299">
        <v>0</v>
      </c>
      <c r="O4299">
        <v>2</v>
      </c>
      <c r="P4299">
        <v>0</v>
      </c>
      <c r="Q4299">
        <v>0</v>
      </c>
      <c r="R4299">
        <v>1</v>
      </c>
      <c r="S4299" s="2">
        <v>3.0092592592592593E-3</v>
      </c>
      <c r="T4299" s="2">
        <v>8.1018518518518516E-4</v>
      </c>
      <c r="U4299">
        <v>1</v>
      </c>
      <c r="V4299">
        <v>0.5</v>
      </c>
      <c r="W4299">
        <v>0</v>
      </c>
      <c r="X4299">
        <v>1</v>
      </c>
      <c r="Y4299">
        <v>1</v>
      </c>
      <c r="Z4299">
        <v>1</v>
      </c>
      <c r="AA4299">
        <v>0.51849999999999996</v>
      </c>
      <c r="AB4299">
        <v>1</v>
      </c>
      <c r="AC4299">
        <v>1</v>
      </c>
      <c r="AD4299">
        <v>0</v>
      </c>
      <c r="AE4299">
        <v>0</v>
      </c>
      <c r="AF4299" t="s">
        <v>3933</v>
      </c>
      <c r="AG4299" s="2">
        <v>1.5856481481481481E-3</v>
      </c>
      <c r="AH4299" t="s">
        <v>3911</v>
      </c>
      <c r="AI4299">
        <v>3</v>
      </c>
      <c r="AJ4299" t="s">
        <v>4007</v>
      </c>
      <c r="AK4299" s="3">
        <v>41573</v>
      </c>
      <c r="AL4299" s="10">
        <f>YEAR(ufc_fights_2[[#This Row],[date]])</f>
        <v>2013</v>
      </c>
      <c r="AM4299" t="s">
        <v>4022</v>
      </c>
      <c r="AN4299">
        <v>33</v>
      </c>
      <c r="AO4299" t="s">
        <v>3913</v>
      </c>
      <c r="AP4299">
        <f>IF(ufc_fights_2[[#This Row],[winner]]="Red",ufc_fights_2[[#This Row],[r_fighter_id]],ufc_fights_2[[#This Row],[b_fighter_id]])</f>
        <v>1348</v>
      </c>
      <c r="AQ4299" t="str">
        <f>_xlfn.XLOOKUP(ufc_fights_2[[#This Row],[winnerID]],ufc_fighters[id],ufc_fighters[fighter_name],"xxx",0,1)</f>
        <v>Jimy Hettes</v>
      </c>
    </row>
    <row r="4300" spans="1:43">
      <c r="A4300">
        <v>239</v>
      </c>
      <c r="B4300">
        <v>1436</v>
      </c>
      <c r="C4300">
        <f>_xlfn.XLOOKUP(ufc_fights_2[[#This Row],[r_fighter_id]],ufc_fighters[id],ufc_fighters[year],"xxx",0,1)</f>
        <v>1991</v>
      </c>
      <c r="D4300">
        <f>_xlfn.XLOOKUP(ufc_fights_2[[#This Row],[b_fighter_id]],ufc_fighters[id],ufc_fighters[year],"Prázdné",0,1)</f>
        <v>1991</v>
      </c>
      <c r="E4300" s="10">
        <f>YEAR(ufc_fights_2[[#This Row],[date]])-ufc_fights_2[[#This Row],[r_year]]</f>
        <v>29</v>
      </c>
      <c r="F4300" s="10">
        <f>YEAR(ufc_fights_2[[#This Row],[date]])-ufc_fights_2[[#This Row],[b_year]]</f>
        <v>29</v>
      </c>
      <c r="G4300">
        <v>0</v>
      </c>
      <c r="H4300">
        <v>0</v>
      </c>
      <c r="I4300">
        <v>0.2833</v>
      </c>
      <c r="J4300">
        <v>0.48859999999999998</v>
      </c>
      <c r="K4300">
        <v>0.39190000000000003</v>
      </c>
      <c r="L4300">
        <v>0.54700000000000004</v>
      </c>
      <c r="M4300">
        <v>0.3</v>
      </c>
      <c r="N4300">
        <v>0.5</v>
      </c>
      <c r="O4300">
        <v>1</v>
      </c>
      <c r="P4300">
        <v>0</v>
      </c>
      <c r="Q4300">
        <v>0</v>
      </c>
      <c r="R4300">
        <v>0</v>
      </c>
      <c r="S4300" s="2">
        <v>4.5486111111111109E-3</v>
      </c>
      <c r="T4300" s="2">
        <v>6.2500000000000001E-4</v>
      </c>
      <c r="U4300">
        <v>0.25</v>
      </c>
      <c r="V4300">
        <v>0.38569999999999999</v>
      </c>
      <c r="W4300">
        <v>0.75</v>
      </c>
      <c r="X4300">
        <v>0</v>
      </c>
      <c r="Y4300">
        <v>1</v>
      </c>
      <c r="Z4300">
        <v>0.25929999999999997</v>
      </c>
      <c r="AA4300">
        <v>0.4118</v>
      </c>
      <c r="AB4300">
        <v>0.5</v>
      </c>
      <c r="AC4300">
        <v>0.75</v>
      </c>
      <c r="AD4300">
        <v>0</v>
      </c>
      <c r="AE4300">
        <v>0.75</v>
      </c>
      <c r="AF4300" t="s">
        <v>3922</v>
      </c>
      <c r="AG4300" s="2">
        <v>3.472222222222222E-3</v>
      </c>
      <c r="AH4300" t="s">
        <v>3911</v>
      </c>
      <c r="AI4300">
        <v>3</v>
      </c>
      <c r="AJ4300" t="s">
        <v>3956</v>
      </c>
      <c r="AK4300" s="3">
        <v>43869</v>
      </c>
      <c r="AL4300" s="10">
        <f>YEAR(ufc_fights_2[[#This Row],[date]])</f>
        <v>2020</v>
      </c>
      <c r="AM4300" t="s">
        <v>4022</v>
      </c>
      <c r="AN4300">
        <v>3</v>
      </c>
      <c r="AO4300" t="s">
        <v>3918</v>
      </c>
      <c r="AP4300">
        <f>IF(ufc_fights_2[[#This Row],[winner]]="Red",ufc_fights_2[[#This Row],[r_fighter_id]],ufc_fights_2[[#This Row],[b_fighter_id]])</f>
        <v>1436</v>
      </c>
      <c r="AQ4300" t="str">
        <f>_xlfn.XLOOKUP(ufc_fights_2[[#This Row],[winnerID]],ufc_fighters[id],ufc_fighters[fighter_name],"xxx",0,1)</f>
        <v>Dan Ige</v>
      </c>
    </row>
    <row r="4301" spans="1:43">
      <c r="A4301">
        <v>1587</v>
      </c>
      <c r="B4301">
        <v>1622</v>
      </c>
      <c r="C4301">
        <f>_xlfn.XLOOKUP(ufc_fights_2[[#This Row],[r_fighter_id]],ufc_fighters[id],ufc_fighters[year],"xxx",0,1)</f>
        <v>1995</v>
      </c>
      <c r="D4301">
        <f>_xlfn.XLOOKUP(ufc_fights_2[[#This Row],[b_fighter_id]],ufc_fighters[id],ufc_fighters[year],"Prázdné",0,1)</f>
        <v>1987</v>
      </c>
      <c r="E4301" s="10">
        <f>YEAR(ufc_fights_2[[#This Row],[date]])-ufc_fights_2[[#This Row],[r_year]]</f>
        <v>25</v>
      </c>
      <c r="F4301" s="10">
        <f>YEAR(ufc_fights_2[[#This Row],[date]])-ufc_fights_2[[#This Row],[b_year]]</f>
        <v>33</v>
      </c>
      <c r="G4301">
        <v>0</v>
      </c>
      <c r="H4301">
        <v>0</v>
      </c>
      <c r="I4301">
        <v>0.61619999999999997</v>
      </c>
      <c r="J4301">
        <v>0.50439999999999996</v>
      </c>
      <c r="K4301">
        <v>0.63890000000000002</v>
      </c>
      <c r="L4301">
        <v>0.62080000000000002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3.5763888888888889E-3</v>
      </c>
      <c r="T4301" s="2">
        <v>0</v>
      </c>
      <c r="U4301">
        <v>0.43359999999999999</v>
      </c>
      <c r="V4301">
        <v>0.41449999999999998</v>
      </c>
      <c r="W4301">
        <v>0.90139999999999998</v>
      </c>
      <c r="X4301">
        <v>1</v>
      </c>
      <c r="Y4301">
        <v>0.8</v>
      </c>
      <c r="Z4301">
        <v>0.5625</v>
      </c>
      <c r="AA4301">
        <v>0.41760000000000003</v>
      </c>
      <c r="AB4301">
        <v>1</v>
      </c>
      <c r="AC4301">
        <v>0.86360000000000003</v>
      </c>
      <c r="AD4301">
        <v>0.66669999999999996</v>
      </c>
      <c r="AE4301">
        <v>0</v>
      </c>
      <c r="AF4301" t="s">
        <v>3915</v>
      </c>
      <c r="AG4301" s="2">
        <v>3.472222222222222E-3</v>
      </c>
      <c r="AH4301" t="s">
        <v>3911</v>
      </c>
      <c r="AI4301">
        <v>3</v>
      </c>
      <c r="AJ4301" t="s">
        <v>3912</v>
      </c>
      <c r="AK4301" s="3">
        <v>44058</v>
      </c>
      <c r="AL4301" s="10">
        <f>YEAR(ufc_fights_2[[#This Row],[date]])</f>
        <v>2020</v>
      </c>
      <c r="AM4301" t="s">
        <v>4022</v>
      </c>
      <c r="AN4301">
        <v>1</v>
      </c>
      <c r="AO4301" t="s">
        <v>3913</v>
      </c>
      <c r="AP4301">
        <f>IF(ufc_fights_2[[#This Row],[winner]]="Red",ufc_fights_2[[#This Row],[r_fighter_id]],ufc_fights_2[[#This Row],[b_fighter_id]])</f>
        <v>1587</v>
      </c>
      <c r="AQ4301" t="str">
        <f>_xlfn.XLOOKUP(ufc_fights_2[[#This Row],[winnerID]],ufc_fighters[id],ufc_fighters[fighter_name],"xxx",0,1)</f>
        <v>Kai Kamaka</v>
      </c>
    </row>
    <row r="4302" spans="1:43">
      <c r="A4302">
        <v>1348</v>
      </c>
      <c r="B4302">
        <v>435</v>
      </c>
      <c r="C4302">
        <f>_xlfn.XLOOKUP(ufc_fights_2[[#This Row],[r_fighter_id]],ufc_fighters[id],ufc_fighters[year],"xxx",0,1)</f>
        <v>1987</v>
      </c>
      <c r="D4302">
        <f>_xlfn.XLOOKUP(ufc_fights_2[[#This Row],[b_fighter_id]],ufc_fighters[id],ufc_fighters[year],"Prázdné",0,1)</f>
        <v>1988</v>
      </c>
      <c r="E4302" s="10">
        <f>YEAR(ufc_fights_2[[#This Row],[date]])-ufc_fights_2[[#This Row],[r_year]]</f>
        <v>24</v>
      </c>
      <c r="F4302" s="10">
        <f>YEAR(ufc_fights_2[[#This Row],[date]])-ufc_fights_2[[#This Row],[b_year]]</f>
        <v>23</v>
      </c>
      <c r="G4302">
        <v>0</v>
      </c>
      <c r="H4302">
        <v>0</v>
      </c>
      <c r="I4302">
        <v>0.28570000000000001</v>
      </c>
      <c r="J4302">
        <v>0.52</v>
      </c>
      <c r="K4302">
        <v>0.70450000000000002</v>
      </c>
      <c r="L4302">
        <v>0.65790000000000004</v>
      </c>
      <c r="M4302">
        <v>0.55559999999999998</v>
      </c>
      <c r="N4302">
        <v>0</v>
      </c>
      <c r="O4302">
        <v>2</v>
      </c>
      <c r="P4302">
        <v>0</v>
      </c>
      <c r="Q4302">
        <v>1</v>
      </c>
      <c r="R4302">
        <v>2</v>
      </c>
      <c r="S4302" s="2">
        <v>3.1365740740740742E-3</v>
      </c>
      <c r="T4302" s="2">
        <v>1.5162037037037036E-3</v>
      </c>
      <c r="U4302">
        <v>0.33329999999999999</v>
      </c>
      <c r="V4302">
        <v>0.42109999999999997</v>
      </c>
      <c r="W4302">
        <v>0</v>
      </c>
      <c r="X4302">
        <v>0</v>
      </c>
      <c r="Y4302">
        <v>1</v>
      </c>
      <c r="Z4302">
        <v>0</v>
      </c>
      <c r="AA4302">
        <v>0.375</v>
      </c>
      <c r="AB4302">
        <v>0</v>
      </c>
      <c r="AC4302">
        <v>0.75</v>
      </c>
      <c r="AD4302">
        <v>0.66669999999999996</v>
      </c>
      <c r="AE4302">
        <v>0.53849999999999998</v>
      </c>
      <c r="AF4302" t="s">
        <v>3933</v>
      </c>
      <c r="AG4302" s="2">
        <v>2.2222222222222222E-3</v>
      </c>
      <c r="AH4302" t="s">
        <v>3911</v>
      </c>
      <c r="AI4302">
        <v>3</v>
      </c>
      <c r="AJ4302" t="s">
        <v>3914</v>
      </c>
      <c r="AK4302" s="3">
        <v>40769</v>
      </c>
      <c r="AL4302" s="10">
        <f>YEAR(ufc_fights_2[[#This Row],[date]])</f>
        <v>2011</v>
      </c>
      <c r="AM4302" t="s">
        <v>4022</v>
      </c>
      <c r="AN4302">
        <v>107</v>
      </c>
      <c r="AO4302" t="s">
        <v>3913</v>
      </c>
      <c r="AP4302">
        <f>IF(ufc_fights_2[[#This Row],[winner]]="Red",ufc_fights_2[[#This Row],[r_fighter_id]],ufc_fights_2[[#This Row],[b_fighter_id]])</f>
        <v>1348</v>
      </c>
      <c r="AQ4302" t="str">
        <f>_xlfn.XLOOKUP(ufc_fights_2[[#This Row],[winnerID]],ufc_fighters[id],ufc_fighters[fighter_name],"xxx",0,1)</f>
        <v>Jimy Hettes</v>
      </c>
    </row>
    <row r="4303" spans="1:43">
      <c r="A4303">
        <v>2520</v>
      </c>
      <c r="B4303">
        <v>2376</v>
      </c>
      <c r="C4303">
        <f>_xlfn.XLOOKUP(ufc_fights_2[[#This Row],[r_fighter_id]],ufc_fighters[id],ufc_fighters[year],"xxx",0,1)</f>
        <v>1987</v>
      </c>
      <c r="D4303">
        <f>_xlfn.XLOOKUP(ufc_fights_2[[#This Row],[b_fighter_id]],ufc_fighters[id],ufc_fighters[year],"Prázdné",0,1)</f>
        <v>1989</v>
      </c>
      <c r="E4303" s="10">
        <f>YEAR(ufc_fights_2[[#This Row],[date]])-ufc_fights_2[[#This Row],[r_year]]</f>
        <v>29</v>
      </c>
      <c r="F4303" s="10">
        <f>YEAR(ufc_fights_2[[#This Row],[date]])-ufc_fights_2[[#This Row],[b_year]]</f>
        <v>27</v>
      </c>
      <c r="G4303">
        <v>0</v>
      </c>
      <c r="H4303">
        <v>0</v>
      </c>
      <c r="I4303">
        <v>0.60919999999999996</v>
      </c>
      <c r="J4303">
        <v>0.47670000000000001</v>
      </c>
      <c r="K4303">
        <v>0.6754</v>
      </c>
      <c r="L4303">
        <v>0.57140000000000002</v>
      </c>
      <c r="M4303">
        <v>0</v>
      </c>
      <c r="N4303">
        <v>0.36359999999999998</v>
      </c>
      <c r="O4303">
        <v>1</v>
      </c>
      <c r="P4303">
        <v>0</v>
      </c>
      <c r="Q4303">
        <v>5</v>
      </c>
      <c r="R4303">
        <v>0</v>
      </c>
      <c r="S4303" s="2">
        <v>2.2106481481481482E-3</v>
      </c>
      <c r="T4303" s="2">
        <v>3.4375E-3</v>
      </c>
      <c r="U4303">
        <v>0.6119</v>
      </c>
      <c r="V4303">
        <v>0.40350000000000003</v>
      </c>
      <c r="W4303">
        <v>0.6</v>
      </c>
      <c r="X4303">
        <v>0</v>
      </c>
      <c r="Y4303">
        <v>1</v>
      </c>
      <c r="Z4303">
        <v>0.66039999999999999</v>
      </c>
      <c r="AA4303">
        <v>0.42859999999999998</v>
      </c>
      <c r="AB4303">
        <v>0</v>
      </c>
      <c r="AC4303">
        <v>0.66669999999999996</v>
      </c>
      <c r="AD4303">
        <v>0.54549999999999998</v>
      </c>
      <c r="AE4303">
        <v>0.54549999999999998</v>
      </c>
      <c r="AF4303" t="s">
        <v>3933</v>
      </c>
      <c r="AG4303" s="2">
        <v>1.261574074074074E-3</v>
      </c>
      <c r="AH4303" t="s">
        <v>3911</v>
      </c>
      <c r="AI4303">
        <v>3</v>
      </c>
      <c r="AJ4303" t="s">
        <v>3949</v>
      </c>
      <c r="AK4303" s="3">
        <v>42609</v>
      </c>
      <c r="AL4303" s="10">
        <f>YEAR(ufc_fights_2[[#This Row],[date]])</f>
        <v>2016</v>
      </c>
      <c r="AM4303" t="s">
        <v>4022</v>
      </c>
      <c r="AN4303">
        <v>80</v>
      </c>
      <c r="AO4303" t="s">
        <v>3913</v>
      </c>
      <c r="AP4303">
        <f>IF(ufc_fights_2[[#This Row],[winner]]="Red",ufc_fights_2[[#This Row],[r_fighter_id]],ufc_fights_2[[#This Row],[b_fighter_id]])</f>
        <v>2520</v>
      </c>
      <c r="AQ4303" t="str">
        <f>_xlfn.XLOOKUP(ufc_fights_2[[#This Row],[winnerID]],ufc_fighters[id],ufc_fighters[fighter_name],"xxx",0,1)</f>
        <v>Anthony Pettis</v>
      </c>
    </row>
    <row r="4304" spans="1:43">
      <c r="A4304">
        <v>2850</v>
      </c>
      <c r="B4304">
        <v>1436</v>
      </c>
      <c r="C4304">
        <f>_xlfn.XLOOKUP(ufc_fights_2[[#This Row],[r_fighter_id]],ufc_fighters[id],ufc_fighters[year],"xxx",0,1)</f>
        <v>1989</v>
      </c>
      <c r="D4304">
        <f>_xlfn.XLOOKUP(ufc_fights_2[[#This Row],[b_fighter_id]],ufc_fighters[id],ufc_fighters[year],"Prázdné",0,1)</f>
        <v>1991</v>
      </c>
      <c r="E4304" s="10">
        <f>YEAR(ufc_fights_2[[#This Row],[date]])-ufc_fights_2[[#This Row],[r_year]]</f>
        <v>29</v>
      </c>
      <c r="F4304" s="10">
        <f>YEAR(ufc_fights_2[[#This Row],[date]])-ufc_fights_2[[#This Row],[b_year]]</f>
        <v>27</v>
      </c>
      <c r="G4304">
        <v>0</v>
      </c>
      <c r="H4304">
        <v>0</v>
      </c>
      <c r="I4304">
        <v>0</v>
      </c>
      <c r="J4304">
        <v>0.92589999999999995</v>
      </c>
      <c r="K4304">
        <v>0</v>
      </c>
      <c r="L4304">
        <v>0.90620000000000001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 s="2">
        <v>0</v>
      </c>
      <c r="T4304" s="2">
        <v>3.7037037037037035E-4</v>
      </c>
      <c r="U4304">
        <v>0</v>
      </c>
      <c r="V4304">
        <v>0.92589999999999995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0.66669999999999996</v>
      </c>
      <c r="AD4304">
        <v>0</v>
      </c>
      <c r="AE4304">
        <v>0.95450000000000002</v>
      </c>
      <c r="AF4304" t="s">
        <v>3910</v>
      </c>
      <c r="AG4304" s="2">
        <v>5.7870370370370367E-4</v>
      </c>
      <c r="AH4304" t="s">
        <v>3911</v>
      </c>
      <c r="AI4304">
        <v>3</v>
      </c>
      <c r="AJ4304" t="s">
        <v>3919</v>
      </c>
      <c r="AK4304" s="3">
        <v>43260</v>
      </c>
      <c r="AL4304" s="10">
        <f>YEAR(ufc_fights_2[[#This Row],[date]])</f>
        <v>2018</v>
      </c>
      <c r="AM4304" t="s">
        <v>4022</v>
      </c>
      <c r="AN4304">
        <v>8</v>
      </c>
      <c r="AO4304" t="s">
        <v>3918</v>
      </c>
      <c r="AP4304">
        <f>IF(ufc_fights_2[[#This Row],[winner]]="Red",ufc_fights_2[[#This Row],[r_fighter_id]],ufc_fights_2[[#This Row],[b_fighter_id]])</f>
        <v>1436</v>
      </c>
      <c r="AQ4304" t="str">
        <f>_xlfn.XLOOKUP(ufc_fights_2[[#This Row],[winnerID]],ufc_fighters[id],ufc_fighters[fighter_name],"xxx",0,1)</f>
        <v>Dan Ige</v>
      </c>
    </row>
    <row r="4305" spans="1:43">
      <c r="A4305">
        <v>1436</v>
      </c>
      <c r="B4305">
        <v>201</v>
      </c>
      <c r="C4305">
        <f>_xlfn.XLOOKUP(ufc_fights_2[[#This Row],[r_fighter_id]],ufc_fighters[id],ufc_fighters[year],"xxx",0,1)</f>
        <v>1991</v>
      </c>
      <c r="D4305">
        <f>_xlfn.XLOOKUP(ufc_fights_2[[#This Row],[b_fighter_id]],ufc_fighters[id],ufc_fighters[year],"Prázdné",0,1)</f>
        <v>1986</v>
      </c>
      <c r="E4305" s="10">
        <f>YEAR(ufc_fights_2[[#This Row],[date]])-ufc_fights_2[[#This Row],[r_year]]</f>
        <v>29</v>
      </c>
      <c r="F4305" s="10">
        <f>YEAR(ufc_fights_2[[#This Row],[date]])-ufc_fights_2[[#This Row],[b_year]]</f>
        <v>34</v>
      </c>
      <c r="G4305">
        <v>0</v>
      </c>
      <c r="H4305">
        <v>1</v>
      </c>
      <c r="I4305">
        <v>0.48170000000000002</v>
      </c>
      <c r="J4305">
        <v>0.55559999999999998</v>
      </c>
      <c r="K4305">
        <v>0.52910000000000001</v>
      </c>
      <c r="L4305">
        <v>0.57240000000000002</v>
      </c>
      <c r="M4305">
        <v>0.25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1.4583333333333334E-3</v>
      </c>
      <c r="T4305" s="2">
        <v>1.3310185185185185E-3</v>
      </c>
      <c r="U4305">
        <v>0.40910000000000002</v>
      </c>
      <c r="V4305">
        <v>0.46510000000000001</v>
      </c>
      <c r="W4305">
        <v>0.70830000000000004</v>
      </c>
      <c r="X4305">
        <v>1</v>
      </c>
      <c r="Y4305">
        <v>0.78949999999999998</v>
      </c>
      <c r="Z4305">
        <v>0.44969999999999999</v>
      </c>
      <c r="AA4305">
        <v>0.50470000000000004</v>
      </c>
      <c r="AB4305">
        <v>0.625</v>
      </c>
      <c r="AC4305">
        <v>0.88890000000000002</v>
      </c>
      <c r="AD4305">
        <v>1</v>
      </c>
      <c r="AE4305">
        <v>0.64290000000000003</v>
      </c>
      <c r="AF4305" t="s">
        <v>3922</v>
      </c>
      <c r="AG4305" s="2">
        <v>3.472222222222222E-3</v>
      </c>
      <c r="AH4305" t="s">
        <v>3911</v>
      </c>
      <c r="AI4305">
        <v>3</v>
      </c>
      <c r="AJ4305" t="s">
        <v>3924</v>
      </c>
      <c r="AK4305" s="3">
        <v>43967</v>
      </c>
      <c r="AL4305" s="10">
        <f>YEAR(ufc_fights_2[[#This Row],[date]])</f>
        <v>2020</v>
      </c>
      <c r="AM4305" t="s">
        <v>4022</v>
      </c>
      <c r="AN4305">
        <v>62</v>
      </c>
      <c r="AO4305" t="s">
        <v>3913</v>
      </c>
      <c r="AP4305">
        <f>IF(ufc_fights_2[[#This Row],[winner]]="Red",ufc_fights_2[[#This Row],[r_fighter_id]],ufc_fights_2[[#This Row],[b_fighter_id]])</f>
        <v>1436</v>
      </c>
      <c r="AQ4305" t="str">
        <f>_xlfn.XLOOKUP(ufc_fights_2[[#This Row],[winnerID]],ufc_fighters[id],ufc_fighters[fighter_name],"xxx",0,1)</f>
        <v>Dan Ige</v>
      </c>
    </row>
    <row r="4306" spans="1:43">
      <c r="A4306">
        <v>543</v>
      </c>
      <c r="B4306">
        <v>1567</v>
      </c>
      <c r="C4306">
        <f>_xlfn.XLOOKUP(ufc_fights_2[[#This Row],[r_fighter_id]],ufc_fighters[id],ufc_fighters[year],"xxx",0,1)</f>
        <v>1991</v>
      </c>
      <c r="D4306">
        <f>_xlfn.XLOOKUP(ufc_fights_2[[#This Row],[b_fighter_id]],ufc_fighters[id],ufc_fighters[year],"Prázdné",0,1)</f>
        <v>1995</v>
      </c>
      <c r="E4306" s="10">
        <f>YEAR(ufc_fights_2[[#This Row],[date]])-ufc_fights_2[[#This Row],[r_year]]</f>
        <v>28</v>
      </c>
      <c r="F4306" s="10">
        <f>YEAR(ufc_fights_2[[#This Row],[date]])-ufc_fights_2[[#This Row],[b_year]]</f>
        <v>24</v>
      </c>
      <c r="G4306">
        <v>1</v>
      </c>
      <c r="H4306">
        <v>2</v>
      </c>
      <c r="I4306">
        <v>0.44679999999999997</v>
      </c>
      <c r="J4306">
        <v>0.49609999999999999</v>
      </c>
      <c r="K4306">
        <v>0.45829999999999999</v>
      </c>
      <c r="L4306">
        <v>0.53569999999999995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7.8703703703703705E-4</v>
      </c>
      <c r="T4306" s="2">
        <v>2.4305555555555555E-4</v>
      </c>
      <c r="U4306">
        <v>0.375</v>
      </c>
      <c r="V4306">
        <v>0.45240000000000002</v>
      </c>
      <c r="W4306">
        <v>0.81820000000000004</v>
      </c>
      <c r="X4306">
        <v>1</v>
      </c>
      <c r="Y4306">
        <v>0.375</v>
      </c>
      <c r="Z4306">
        <v>0.45</v>
      </c>
      <c r="AA4306">
        <v>0.45219999999999999</v>
      </c>
      <c r="AB4306">
        <v>0.375</v>
      </c>
      <c r="AC4306">
        <v>1</v>
      </c>
      <c r="AD4306">
        <v>0.5</v>
      </c>
      <c r="AE4306">
        <v>0.8</v>
      </c>
      <c r="AF4306" t="s">
        <v>3910</v>
      </c>
      <c r="AG4306" s="2">
        <v>3.1481481481481482E-3</v>
      </c>
      <c r="AH4306" t="s">
        <v>3911</v>
      </c>
      <c r="AI4306">
        <v>3</v>
      </c>
      <c r="AJ4306" t="s">
        <v>3989</v>
      </c>
      <c r="AK4306" s="3">
        <v>43820</v>
      </c>
      <c r="AL4306" s="10">
        <f>YEAR(ufc_fights_2[[#This Row],[date]])</f>
        <v>2019</v>
      </c>
      <c r="AM4306" t="s">
        <v>4022</v>
      </c>
      <c r="AN4306">
        <v>124</v>
      </c>
      <c r="AO4306" t="s">
        <v>3918</v>
      </c>
      <c r="AP4306">
        <f>IF(ufc_fights_2[[#This Row],[winner]]="Red",ufc_fights_2[[#This Row],[r_fighter_id]],ufc_fights_2[[#This Row],[b_fighter_id]])</f>
        <v>1567</v>
      </c>
      <c r="AQ4306" t="str">
        <f>_xlfn.XLOOKUP(ufc_fights_2[[#This Row],[winnerID]],ufc_fighters[id],ufc_fighters[fighter_name],"xxx",0,1)</f>
        <v>Charles Jourdain</v>
      </c>
    </row>
    <row r="4307" spans="1:43">
      <c r="A4307">
        <v>1436</v>
      </c>
      <c r="B4307">
        <v>23</v>
      </c>
      <c r="C4307">
        <f>_xlfn.XLOOKUP(ufc_fights_2[[#This Row],[r_fighter_id]],ufc_fighters[id],ufc_fighters[year],"xxx",0,1)</f>
        <v>1991</v>
      </c>
      <c r="D4307">
        <f>_xlfn.XLOOKUP(ufc_fights_2[[#This Row],[b_fighter_id]],ufc_fighters[id],ufc_fighters[year],"Prázdné",0,1)</f>
        <v>1988</v>
      </c>
      <c r="E4307" s="10">
        <f>YEAR(ufc_fights_2[[#This Row],[date]])-ufc_fights_2[[#This Row],[r_year]]</f>
        <v>28</v>
      </c>
      <c r="F4307" s="10">
        <f>YEAR(ufc_fights_2[[#This Row],[date]])-ufc_fights_2[[#This Row],[b_year]]</f>
        <v>31</v>
      </c>
      <c r="G4307">
        <v>1</v>
      </c>
      <c r="H4307">
        <v>0</v>
      </c>
      <c r="I4307">
        <v>0.56799999999999995</v>
      </c>
      <c r="J4307">
        <v>0.31730000000000003</v>
      </c>
      <c r="K4307">
        <v>0.63009999999999999</v>
      </c>
      <c r="L4307">
        <v>0.47789999999999999</v>
      </c>
      <c r="M4307">
        <v>0.25</v>
      </c>
      <c r="N4307">
        <v>1</v>
      </c>
      <c r="O4307">
        <v>0</v>
      </c>
      <c r="P4307">
        <v>0</v>
      </c>
      <c r="Q4307">
        <v>0</v>
      </c>
      <c r="R4307">
        <v>1</v>
      </c>
      <c r="S4307" s="2">
        <v>2.8587962962962963E-3</v>
      </c>
      <c r="T4307" s="2">
        <v>1.6087962962962963E-3</v>
      </c>
      <c r="U4307">
        <v>0.50980000000000003</v>
      </c>
      <c r="V4307">
        <v>0.253</v>
      </c>
      <c r="W4307">
        <v>0.75</v>
      </c>
      <c r="X4307">
        <v>1</v>
      </c>
      <c r="Y4307">
        <v>0.66669999999999996</v>
      </c>
      <c r="Z4307">
        <v>0.49440000000000001</v>
      </c>
      <c r="AA4307">
        <v>0.2414</v>
      </c>
      <c r="AB4307">
        <v>0.66669999999999996</v>
      </c>
      <c r="AC4307">
        <v>0.83330000000000004</v>
      </c>
      <c r="AD4307">
        <v>0.77780000000000005</v>
      </c>
      <c r="AE4307">
        <v>0.63639999999999997</v>
      </c>
      <c r="AF4307" t="s">
        <v>3915</v>
      </c>
      <c r="AG4307" s="2">
        <v>3.472222222222222E-3</v>
      </c>
      <c r="AH4307" t="s">
        <v>3911</v>
      </c>
      <c r="AI4307">
        <v>3</v>
      </c>
      <c r="AJ4307" t="s">
        <v>3997</v>
      </c>
      <c r="AK4307" s="3">
        <v>43638</v>
      </c>
      <c r="AL4307" s="10">
        <f>YEAR(ufc_fights_2[[#This Row],[date]])</f>
        <v>2019</v>
      </c>
      <c r="AM4307" t="s">
        <v>4022</v>
      </c>
      <c r="AN4307">
        <v>106</v>
      </c>
      <c r="AO4307" t="s">
        <v>3913</v>
      </c>
      <c r="AP4307">
        <f>IF(ufc_fights_2[[#This Row],[winner]]="Red",ufc_fights_2[[#This Row],[r_fighter_id]],ufc_fights_2[[#This Row],[b_fighter_id]])</f>
        <v>1436</v>
      </c>
      <c r="AQ4307" t="str">
        <f>_xlfn.XLOOKUP(ufc_fights_2[[#This Row],[winnerID]],ufc_fighters[id],ufc_fighters[fighter_name],"xxx",0,1)</f>
        <v>Dan Ige</v>
      </c>
    </row>
    <row r="4308" spans="1:43">
      <c r="A4308">
        <v>2491</v>
      </c>
      <c r="B4308">
        <v>1529</v>
      </c>
      <c r="C4308">
        <f>_xlfn.XLOOKUP(ufc_fights_2[[#This Row],[r_fighter_id]],ufc_fighters[id],ufc_fighters[year],"xxx",0,1)</f>
        <v>1987</v>
      </c>
      <c r="D4308">
        <f>_xlfn.XLOOKUP(ufc_fights_2[[#This Row],[b_fighter_id]],ufc_fighters[id],ufc_fighters[year],"Prázdné",0,1)</f>
        <v>1988</v>
      </c>
      <c r="E4308" s="10">
        <f>YEAR(ufc_fights_2[[#This Row],[date]])-ufc_fights_2[[#This Row],[r_year]]</f>
        <v>27</v>
      </c>
      <c r="F4308" s="10">
        <f>YEAR(ufc_fights_2[[#This Row],[date]])-ufc_fights_2[[#This Row],[b_year]]</f>
        <v>26</v>
      </c>
      <c r="G4308">
        <v>0</v>
      </c>
      <c r="H4308">
        <v>0</v>
      </c>
      <c r="I4308">
        <v>0.4</v>
      </c>
      <c r="J4308">
        <v>0.63639999999999997</v>
      </c>
      <c r="K4308">
        <v>0.42859999999999998</v>
      </c>
      <c r="L4308">
        <v>0.73329999999999995</v>
      </c>
      <c r="M4308">
        <v>0</v>
      </c>
      <c r="N4308">
        <v>0.5</v>
      </c>
      <c r="O4308">
        <v>2</v>
      </c>
      <c r="P4308">
        <v>0</v>
      </c>
      <c r="Q4308">
        <v>1</v>
      </c>
      <c r="R4308">
        <v>0</v>
      </c>
      <c r="S4308" s="2">
        <v>3.4722222222222222E-5</v>
      </c>
      <c r="T4308" s="2">
        <v>6.7129629629629625E-4</v>
      </c>
      <c r="U4308">
        <v>0.44440000000000002</v>
      </c>
      <c r="V4308">
        <v>0.5</v>
      </c>
      <c r="W4308">
        <v>0</v>
      </c>
      <c r="X4308">
        <v>0</v>
      </c>
      <c r="Y4308">
        <v>1</v>
      </c>
      <c r="Z4308">
        <v>0.2</v>
      </c>
      <c r="AA4308">
        <v>0.42859999999999998</v>
      </c>
      <c r="AB4308">
        <v>0</v>
      </c>
      <c r="AC4308">
        <v>1</v>
      </c>
      <c r="AD4308">
        <v>1</v>
      </c>
      <c r="AE4308">
        <v>1</v>
      </c>
      <c r="AF4308" t="s">
        <v>3933</v>
      </c>
      <c r="AG4308" s="2">
        <v>3.1134259259259257E-3</v>
      </c>
      <c r="AH4308" t="s">
        <v>3911</v>
      </c>
      <c r="AI4308">
        <v>3</v>
      </c>
      <c r="AJ4308" t="s">
        <v>3939</v>
      </c>
      <c r="AK4308" s="3">
        <v>41895</v>
      </c>
      <c r="AL4308" s="10">
        <f>YEAR(ufc_fights_2[[#This Row],[date]])</f>
        <v>2014</v>
      </c>
      <c r="AM4308" t="s">
        <v>4022</v>
      </c>
      <c r="AN4308">
        <v>44</v>
      </c>
      <c r="AO4308" t="s">
        <v>3913</v>
      </c>
      <c r="AP4308">
        <f>IF(ufc_fights_2[[#This Row],[winner]]="Red",ufc_fights_2[[#This Row],[r_fighter_id]],ufc_fights_2[[#This Row],[b_fighter_id]])</f>
        <v>2491</v>
      </c>
      <c r="AQ4308" t="str">
        <f>_xlfn.XLOOKUP(ufc_fights_2[[#This Row],[winnerID]],ufc_fighters[id],ufc_fighters[fighter_name],"xxx",0,1)</f>
        <v>Godofredo Pepey</v>
      </c>
    </row>
    <row r="4309" spans="1:43">
      <c r="A4309">
        <v>128</v>
      </c>
      <c r="B4309">
        <v>884</v>
      </c>
      <c r="C4309">
        <f>_xlfn.XLOOKUP(ufc_fights_2[[#This Row],[r_fighter_id]],ufc_fighters[id],ufc_fighters[year],"xxx",0,1)</f>
        <v>1988</v>
      </c>
      <c r="D4309">
        <f>_xlfn.XLOOKUP(ufc_fights_2[[#This Row],[b_fighter_id]],ufc_fighters[id],ufc_fighters[year],"Prázdné",0,1)</f>
        <v>1985</v>
      </c>
      <c r="E4309" s="10">
        <f>YEAR(ufc_fights_2[[#This Row],[date]])-ufc_fights_2[[#This Row],[r_year]]</f>
        <v>29</v>
      </c>
      <c r="F4309" s="10">
        <f>YEAR(ufc_fights_2[[#This Row],[date]])-ufc_fights_2[[#This Row],[b_year]]</f>
        <v>32</v>
      </c>
      <c r="G4309">
        <v>0</v>
      </c>
      <c r="H4309">
        <v>4</v>
      </c>
      <c r="I4309">
        <v>0.32090000000000002</v>
      </c>
      <c r="J4309">
        <v>0.3175</v>
      </c>
      <c r="K4309">
        <v>0.32350000000000001</v>
      </c>
      <c r="L4309">
        <v>0.3377</v>
      </c>
      <c r="M4309">
        <v>0</v>
      </c>
      <c r="N4309">
        <v>0.5</v>
      </c>
      <c r="O4309">
        <v>0</v>
      </c>
      <c r="P4309">
        <v>0</v>
      </c>
      <c r="Q4309">
        <v>0</v>
      </c>
      <c r="R4309">
        <v>0</v>
      </c>
      <c r="S4309" s="2">
        <v>0</v>
      </c>
      <c r="T4309" s="2">
        <v>1.9097222222222222E-3</v>
      </c>
      <c r="U4309">
        <v>0.26889999999999997</v>
      </c>
      <c r="V4309">
        <v>0.23630000000000001</v>
      </c>
      <c r="W4309">
        <v>0.55559999999999998</v>
      </c>
      <c r="X4309">
        <v>1</v>
      </c>
      <c r="Y4309">
        <v>1</v>
      </c>
      <c r="Z4309">
        <v>0.32329999999999998</v>
      </c>
      <c r="AA4309">
        <v>0.27610000000000001</v>
      </c>
      <c r="AB4309">
        <v>0</v>
      </c>
      <c r="AC4309">
        <v>0</v>
      </c>
      <c r="AD4309">
        <v>0</v>
      </c>
      <c r="AE4309">
        <v>0.45829999999999999</v>
      </c>
      <c r="AF4309" t="s">
        <v>3915</v>
      </c>
      <c r="AG4309" s="2">
        <v>3.472222222222222E-3</v>
      </c>
      <c r="AH4309" t="s">
        <v>3911</v>
      </c>
      <c r="AI4309">
        <v>3</v>
      </c>
      <c r="AJ4309" t="s">
        <v>4003</v>
      </c>
      <c r="AK4309" s="3">
        <v>43029</v>
      </c>
      <c r="AL4309" s="10">
        <f>YEAR(ufc_fights_2[[#This Row],[date]])</f>
        <v>2017</v>
      </c>
      <c r="AM4309" t="s">
        <v>4022</v>
      </c>
      <c r="AN4309">
        <v>103</v>
      </c>
      <c r="AO4309" t="s">
        <v>3918</v>
      </c>
      <c r="AP4309">
        <f>IF(ufc_fights_2[[#This Row],[winner]]="Red",ufc_fights_2[[#This Row],[r_fighter_id]],ufc_fights_2[[#This Row],[b_fighter_id]])</f>
        <v>884</v>
      </c>
      <c r="AQ4309" t="str">
        <f>_xlfn.XLOOKUP(ufc_fights_2[[#This Row],[winnerID]],ufc_fighters[id],ufc_fighters[fighter_name],"xxx",0,1)</f>
        <v>Josh Emmett</v>
      </c>
    </row>
    <row r="4310" spans="1:43">
      <c r="A4310">
        <v>1989</v>
      </c>
      <c r="B4310">
        <v>239</v>
      </c>
      <c r="C4310">
        <f>_xlfn.XLOOKUP(ufc_fights_2[[#This Row],[r_fighter_id]],ufc_fighters[id],ufc_fighters[year],"xxx",0,1)</f>
        <v>1988</v>
      </c>
      <c r="D4310">
        <f>_xlfn.XLOOKUP(ufc_fights_2[[#This Row],[b_fighter_id]],ufc_fighters[id],ufc_fighters[year],"Prázdné",0,1)</f>
        <v>1991</v>
      </c>
      <c r="E4310" s="10">
        <f>YEAR(ufc_fights_2[[#This Row],[date]])-ufc_fights_2[[#This Row],[r_year]]</f>
        <v>27</v>
      </c>
      <c r="F4310" s="10">
        <f>YEAR(ufc_fights_2[[#This Row],[date]])-ufc_fights_2[[#This Row],[b_year]]</f>
        <v>24</v>
      </c>
      <c r="G4310">
        <v>0</v>
      </c>
      <c r="H4310">
        <v>1</v>
      </c>
      <c r="I4310">
        <v>0.30430000000000001</v>
      </c>
      <c r="J4310">
        <v>0.56520000000000004</v>
      </c>
      <c r="K4310">
        <v>0.40739999999999998</v>
      </c>
      <c r="L4310">
        <v>0.6341</v>
      </c>
      <c r="M4310">
        <v>0</v>
      </c>
      <c r="N4310">
        <v>0.6</v>
      </c>
      <c r="O4310">
        <v>0</v>
      </c>
      <c r="P4310">
        <v>0</v>
      </c>
      <c r="Q4310">
        <v>0</v>
      </c>
      <c r="R4310">
        <v>0</v>
      </c>
      <c r="S4310" s="2">
        <v>0</v>
      </c>
      <c r="T4310" s="2">
        <v>3.3564814814814816E-3</v>
      </c>
      <c r="U4310">
        <v>0.30430000000000001</v>
      </c>
      <c r="V4310">
        <v>0.55879999999999996</v>
      </c>
      <c r="W4310">
        <v>0</v>
      </c>
      <c r="X4310">
        <v>0</v>
      </c>
      <c r="Y4310">
        <v>0</v>
      </c>
      <c r="Z4310">
        <v>0.30430000000000001</v>
      </c>
      <c r="AA4310">
        <v>0.47060000000000002</v>
      </c>
      <c r="AB4310">
        <v>0</v>
      </c>
      <c r="AC4310">
        <v>0</v>
      </c>
      <c r="AD4310">
        <v>0</v>
      </c>
      <c r="AE4310">
        <v>0.59619999999999995</v>
      </c>
      <c r="AF4310" t="s">
        <v>3910</v>
      </c>
      <c r="AG4310" s="2">
        <v>3.4722222222222224E-4</v>
      </c>
      <c r="AH4310" t="s">
        <v>3911</v>
      </c>
      <c r="AI4310">
        <v>3</v>
      </c>
      <c r="AJ4310" t="s">
        <v>3939</v>
      </c>
      <c r="AK4310" s="3">
        <v>42154</v>
      </c>
      <c r="AL4310" s="10">
        <f>YEAR(ufc_fights_2[[#This Row],[date]])</f>
        <v>2015</v>
      </c>
      <c r="AM4310" t="s">
        <v>4022</v>
      </c>
      <c r="AN4310">
        <v>47</v>
      </c>
      <c r="AO4310" t="s">
        <v>3918</v>
      </c>
      <c r="AP4310">
        <f>IF(ufc_fights_2[[#This Row],[winner]]="Red",ufc_fights_2[[#This Row],[r_fighter_id]],ufc_fights_2[[#This Row],[b_fighter_id]])</f>
        <v>239</v>
      </c>
      <c r="AQ4310" t="str">
        <f>_xlfn.XLOOKUP(ufc_fights_2[[#This Row],[winnerID]],ufc_fighters[id],ufc_fighters[fighter_name],"xxx",0,1)</f>
        <v>Mirsad Bektic</v>
      </c>
    </row>
    <row r="4311" spans="1:43">
      <c r="A4311">
        <v>239</v>
      </c>
      <c r="B4311">
        <v>3019</v>
      </c>
      <c r="C4311">
        <f>_xlfn.XLOOKUP(ufc_fights_2[[#This Row],[r_fighter_id]],ufc_fighters[id],ufc_fighters[year],"xxx",0,1)</f>
        <v>1991</v>
      </c>
      <c r="D4311">
        <f>_xlfn.XLOOKUP(ufc_fights_2[[#This Row],[b_fighter_id]],ufc_fighters[id],ufc_fighters[year],"Prázdné",0,1)</f>
        <v>1985</v>
      </c>
      <c r="E4311" s="10">
        <f>YEAR(ufc_fights_2[[#This Row],[date]])-ufc_fights_2[[#This Row],[r_year]]</f>
        <v>23</v>
      </c>
      <c r="F4311" s="10">
        <f>YEAR(ufc_fights_2[[#This Row],[date]])-ufc_fights_2[[#This Row],[b_year]]</f>
        <v>29</v>
      </c>
      <c r="G4311">
        <v>0</v>
      </c>
      <c r="H4311">
        <v>0</v>
      </c>
      <c r="I4311">
        <v>0.3</v>
      </c>
      <c r="J4311">
        <v>0.2235</v>
      </c>
      <c r="K4311">
        <v>0.54049999999999998</v>
      </c>
      <c r="L4311">
        <v>0.31680000000000003</v>
      </c>
      <c r="M4311">
        <v>0.5</v>
      </c>
      <c r="N4311">
        <v>0</v>
      </c>
      <c r="O4311">
        <v>0</v>
      </c>
      <c r="P4311">
        <v>0</v>
      </c>
      <c r="Q4311">
        <v>1</v>
      </c>
      <c r="R4311">
        <v>1</v>
      </c>
      <c r="S4311" s="2">
        <v>3.414351851851852E-3</v>
      </c>
      <c r="T4311" s="2">
        <v>1.0763888888888889E-3</v>
      </c>
      <c r="U4311">
        <v>0.29409999999999997</v>
      </c>
      <c r="V4311">
        <v>0.20480000000000001</v>
      </c>
      <c r="W4311">
        <v>0.4</v>
      </c>
      <c r="X4311">
        <v>0</v>
      </c>
      <c r="Y4311">
        <v>1</v>
      </c>
      <c r="Z4311">
        <v>0.23380000000000001</v>
      </c>
      <c r="AA4311">
        <v>0.13700000000000001</v>
      </c>
      <c r="AB4311">
        <v>0.5</v>
      </c>
      <c r="AC4311">
        <v>0.66669999999999996</v>
      </c>
      <c r="AD4311">
        <v>0.77780000000000005</v>
      </c>
      <c r="AE4311">
        <v>1</v>
      </c>
      <c r="AF4311" t="s">
        <v>3969</v>
      </c>
      <c r="AG4311" s="2">
        <v>3.472222222222222E-3</v>
      </c>
      <c r="AH4311" t="s">
        <v>3911</v>
      </c>
      <c r="AI4311">
        <v>3</v>
      </c>
      <c r="AJ4311" t="s">
        <v>2401</v>
      </c>
      <c r="AK4311" s="3">
        <v>41748</v>
      </c>
      <c r="AL4311" s="10">
        <f>YEAR(ufc_fights_2[[#This Row],[date]])</f>
        <v>2014</v>
      </c>
      <c r="AM4311" t="s">
        <v>4022</v>
      </c>
      <c r="AN4311">
        <v>49</v>
      </c>
      <c r="AO4311" t="s">
        <v>3913</v>
      </c>
      <c r="AP4311">
        <f>IF(ufc_fights_2[[#This Row],[winner]]="Red",ufc_fights_2[[#This Row],[r_fighter_id]],ufc_fights_2[[#This Row],[b_fighter_id]])</f>
        <v>239</v>
      </c>
      <c r="AQ4311" t="str">
        <f>_xlfn.XLOOKUP(ufc_fights_2[[#This Row],[winnerID]],ufc_fighters[id],ufc_fighters[fighter_name],"xxx",0,1)</f>
        <v>Mirsad Bektic</v>
      </c>
    </row>
    <row r="4312" spans="1:43">
      <c r="A4312">
        <v>239</v>
      </c>
      <c r="B4312">
        <v>2639</v>
      </c>
      <c r="C4312">
        <f>_xlfn.XLOOKUP(ufc_fights_2[[#This Row],[r_fighter_id]],ufc_fighters[id],ufc_fighters[year],"xxx",0,1)</f>
        <v>1991</v>
      </c>
      <c r="D4312">
        <f>_xlfn.XLOOKUP(ufc_fights_2[[#This Row],[b_fighter_id]],ufc_fighters[id],ufc_fighters[year],"Prázdné",0,1)</f>
        <v>1986</v>
      </c>
      <c r="E4312" s="10">
        <f>YEAR(ufc_fights_2[[#This Row],[date]])-ufc_fights_2[[#This Row],[r_year]]</f>
        <v>24</v>
      </c>
      <c r="F4312" s="10">
        <f>YEAR(ufc_fights_2[[#This Row],[date]])-ufc_fights_2[[#This Row],[b_year]]</f>
        <v>29</v>
      </c>
      <c r="G4312">
        <v>0</v>
      </c>
      <c r="H4312">
        <v>0</v>
      </c>
      <c r="I4312">
        <v>0.60709999999999997</v>
      </c>
      <c r="J4312">
        <v>0.28570000000000001</v>
      </c>
      <c r="K4312">
        <v>0.79379999999999995</v>
      </c>
      <c r="L4312">
        <v>0.72729999999999995</v>
      </c>
      <c r="M4312">
        <v>0.66669999999999996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9.6412037037037039E-3</v>
      </c>
      <c r="T4312" s="2">
        <v>0</v>
      </c>
      <c r="U4312">
        <v>0.6</v>
      </c>
      <c r="V4312">
        <v>0.16669999999999999</v>
      </c>
      <c r="W4312">
        <v>1</v>
      </c>
      <c r="X4312">
        <v>0</v>
      </c>
      <c r="Y4312">
        <v>0</v>
      </c>
      <c r="Z4312">
        <v>0.3125</v>
      </c>
      <c r="AA4312">
        <v>0.28570000000000001</v>
      </c>
      <c r="AB4312">
        <v>0</v>
      </c>
      <c r="AC4312">
        <v>0</v>
      </c>
      <c r="AD4312">
        <v>0.72499999999999998</v>
      </c>
      <c r="AE4312">
        <v>0</v>
      </c>
      <c r="AF4312" t="s">
        <v>3915</v>
      </c>
      <c r="AG4312" s="2">
        <v>3.472222222222222E-3</v>
      </c>
      <c r="AH4312" t="s">
        <v>3911</v>
      </c>
      <c r="AI4312">
        <v>3</v>
      </c>
      <c r="AJ4312" t="s">
        <v>4007</v>
      </c>
      <c r="AK4312" s="3">
        <v>42028</v>
      </c>
      <c r="AL4312" s="10">
        <f>YEAR(ufc_fights_2[[#This Row],[date]])</f>
        <v>2015</v>
      </c>
      <c r="AM4312" t="s">
        <v>4022</v>
      </c>
      <c r="AN4312">
        <v>86</v>
      </c>
      <c r="AO4312" t="s">
        <v>3913</v>
      </c>
      <c r="AP4312">
        <f>IF(ufc_fights_2[[#This Row],[winner]]="Red",ufc_fights_2[[#This Row],[r_fighter_id]],ufc_fights_2[[#This Row],[b_fighter_id]])</f>
        <v>239</v>
      </c>
      <c r="AQ4312" t="str">
        <f>_xlfn.XLOOKUP(ufc_fights_2[[#This Row],[winnerID]],ufc_fighters[id],ufc_fighters[fighter_name],"xxx",0,1)</f>
        <v>Mirsad Bektic</v>
      </c>
    </row>
    <row r="4313" spans="1:43">
      <c r="A4313">
        <v>239</v>
      </c>
      <c r="B4313">
        <v>2491</v>
      </c>
      <c r="C4313">
        <f>_xlfn.XLOOKUP(ufc_fights_2[[#This Row],[r_fighter_id]],ufc_fighters[id],ufc_fighters[year],"xxx",0,1)</f>
        <v>1991</v>
      </c>
      <c r="D4313">
        <f>_xlfn.XLOOKUP(ufc_fights_2[[#This Row],[b_fighter_id]],ufc_fighters[id],ufc_fighters[year],"Prázdné",0,1)</f>
        <v>1987</v>
      </c>
      <c r="E4313" s="10">
        <f>YEAR(ufc_fights_2[[#This Row],[date]])-ufc_fights_2[[#This Row],[r_year]]</f>
        <v>27</v>
      </c>
      <c r="F4313" s="10">
        <f>YEAR(ufc_fights_2[[#This Row],[date]])-ufc_fights_2[[#This Row],[b_year]]</f>
        <v>31</v>
      </c>
      <c r="G4313">
        <v>1</v>
      </c>
      <c r="H4313">
        <v>0</v>
      </c>
      <c r="I4313">
        <v>0.36359999999999998</v>
      </c>
      <c r="J4313">
        <v>0.29409999999999997</v>
      </c>
      <c r="K4313">
        <v>0.35289999999999999</v>
      </c>
      <c r="L4313">
        <v>0.29409999999999997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4.6296296296296294E-5</v>
      </c>
      <c r="T4313" s="2">
        <v>0</v>
      </c>
      <c r="U4313">
        <v>0.29170000000000001</v>
      </c>
      <c r="V4313">
        <v>0.16669999999999999</v>
      </c>
      <c r="W4313">
        <v>0.25</v>
      </c>
      <c r="X4313">
        <v>0.8</v>
      </c>
      <c r="Y4313">
        <v>1</v>
      </c>
      <c r="Z4313">
        <v>0.31030000000000002</v>
      </c>
      <c r="AA4313">
        <v>0.25</v>
      </c>
      <c r="AB4313">
        <v>0</v>
      </c>
      <c r="AC4313">
        <v>1</v>
      </c>
      <c r="AD4313">
        <v>0.75</v>
      </c>
      <c r="AE4313">
        <v>0</v>
      </c>
      <c r="AF4313" t="s">
        <v>3910</v>
      </c>
      <c r="AG4313" s="2">
        <v>1.9328703703703704E-3</v>
      </c>
      <c r="AH4313" t="s">
        <v>3911</v>
      </c>
      <c r="AI4313">
        <v>3</v>
      </c>
      <c r="AJ4313" t="s">
        <v>3919</v>
      </c>
      <c r="AK4313" s="3">
        <v>43127</v>
      </c>
      <c r="AL4313" s="10">
        <f>YEAR(ufc_fights_2[[#This Row],[date]])</f>
        <v>2018</v>
      </c>
      <c r="AM4313" t="s">
        <v>4022</v>
      </c>
      <c r="AN4313">
        <v>112</v>
      </c>
      <c r="AO4313" t="s">
        <v>3913</v>
      </c>
      <c r="AP4313">
        <f>IF(ufc_fights_2[[#This Row],[winner]]="Red",ufc_fights_2[[#This Row],[r_fighter_id]],ufc_fights_2[[#This Row],[b_fighter_id]])</f>
        <v>239</v>
      </c>
      <c r="AQ4313" t="str">
        <f>_xlfn.XLOOKUP(ufc_fights_2[[#This Row],[winnerID]],ufc_fighters[id],ufc_fighters[fighter_name],"xxx",0,1)</f>
        <v>Mirsad Bektic</v>
      </c>
    </row>
    <row r="4314" spans="1:43">
      <c r="A4314">
        <v>2081</v>
      </c>
      <c r="B4314">
        <v>1226</v>
      </c>
      <c r="C4314">
        <f>_xlfn.XLOOKUP(ufc_fights_2[[#This Row],[r_fighter_id]],ufc_fighters[id],ufc_fighters[year],"xxx",0,1)</f>
        <v>1985</v>
      </c>
      <c r="D4314">
        <f>_xlfn.XLOOKUP(ufc_fights_2[[#This Row],[b_fighter_id]],ufc_fighters[id],ufc_fighters[year],"Prázdné",0,1)</f>
        <v>1981</v>
      </c>
      <c r="E4314" s="10">
        <f>YEAR(ufc_fights_2[[#This Row],[date]])-ufc_fights_2[[#This Row],[r_year]]</f>
        <v>28</v>
      </c>
      <c r="F4314" s="10">
        <f>YEAR(ufc_fights_2[[#This Row],[date]])-ufc_fights_2[[#This Row],[b_year]]</f>
        <v>32</v>
      </c>
      <c r="G4314">
        <v>1</v>
      </c>
      <c r="H4314">
        <v>0</v>
      </c>
      <c r="I4314">
        <v>0.48480000000000001</v>
      </c>
      <c r="J4314">
        <v>0.17169999999999999</v>
      </c>
      <c r="K4314">
        <v>0.54049999999999998</v>
      </c>
      <c r="L4314">
        <v>0.18809999999999999</v>
      </c>
      <c r="M4314">
        <v>0.6</v>
      </c>
      <c r="N4314">
        <v>0</v>
      </c>
      <c r="O4314">
        <v>1</v>
      </c>
      <c r="P4314">
        <v>0</v>
      </c>
      <c r="Q4314">
        <v>0</v>
      </c>
      <c r="R4314">
        <v>0</v>
      </c>
      <c r="S4314" s="2">
        <v>2.1643518518518518E-3</v>
      </c>
      <c r="T4314" s="2">
        <v>5.7870370370370373E-5</v>
      </c>
      <c r="U4314">
        <v>0.42109999999999997</v>
      </c>
      <c r="V4314">
        <v>0.1222</v>
      </c>
      <c r="W4314">
        <v>0.8</v>
      </c>
      <c r="X4314">
        <v>1</v>
      </c>
      <c r="Y4314">
        <v>0.625</v>
      </c>
      <c r="Z4314">
        <v>0.31909999999999999</v>
      </c>
      <c r="AA4314">
        <v>0.1633</v>
      </c>
      <c r="AB4314">
        <v>1</v>
      </c>
      <c r="AC4314">
        <v>1</v>
      </c>
      <c r="AD4314">
        <v>0.86670000000000003</v>
      </c>
      <c r="AE4314">
        <v>0</v>
      </c>
      <c r="AF4314" t="s">
        <v>3910</v>
      </c>
      <c r="AG4314" s="2">
        <v>3.4722222222222224E-4</v>
      </c>
      <c r="AH4314" t="s">
        <v>3911</v>
      </c>
      <c r="AI4314">
        <v>3</v>
      </c>
      <c r="AJ4314" t="s">
        <v>3949</v>
      </c>
      <c r="AK4314" s="3">
        <v>41517</v>
      </c>
      <c r="AL4314" s="10">
        <f>YEAR(ufc_fights_2[[#This Row],[date]])</f>
        <v>2013</v>
      </c>
      <c r="AM4314" t="s">
        <v>4022</v>
      </c>
      <c r="AN4314">
        <v>107</v>
      </c>
      <c r="AO4314" t="s">
        <v>3913</v>
      </c>
      <c r="AP4314">
        <f>IF(ufc_fights_2[[#This Row],[winner]]="Red",ufc_fights_2[[#This Row],[r_fighter_id]],ufc_fights_2[[#This Row],[b_fighter_id]])</f>
        <v>2081</v>
      </c>
      <c r="AQ4314" t="str">
        <f>_xlfn.XLOOKUP(ufc_fights_2[[#This Row],[winnerID]],ufc_fighters[id],ufc_fighters[fighter_name],"xxx",0,1)</f>
        <v>Chad Mendes</v>
      </c>
    </row>
    <row r="4315" spans="1:43">
      <c r="A4315">
        <v>2473</v>
      </c>
      <c r="B4315">
        <v>154</v>
      </c>
      <c r="C4315">
        <f>_xlfn.XLOOKUP(ufc_fights_2[[#This Row],[r_fighter_id]],ufc_fighters[id],ufc_fighters[year],"xxx",0,1)</f>
        <v>1984</v>
      </c>
      <c r="D4315">
        <f>_xlfn.XLOOKUP(ufc_fights_2[[#This Row],[b_fighter_id]],ufc_fighters[id],ufc_fighters[year],"Prázdné",0,1)</f>
        <v>1981</v>
      </c>
      <c r="E4315" s="10">
        <f>YEAR(ufc_fights_2[[#This Row],[date]])-ufc_fights_2[[#This Row],[r_year]]</f>
        <v>27</v>
      </c>
      <c r="F4315" s="10">
        <f>YEAR(ufc_fights_2[[#This Row],[date]])-ufc_fights_2[[#This Row],[b_year]]</f>
        <v>30</v>
      </c>
      <c r="G4315">
        <v>0</v>
      </c>
      <c r="H4315">
        <v>0</v>
      </c>
      <c r="I4315">
        <v>0.58430000000000004</v>
      </c>
      <c r="J4315">
        <v>0.62319999999999998</v>
      </c>
      <c r="K4315">
        <v>0.68500000000000005</v>
      </c>
      <c r="L4315">
        <v>0.64939999999999998</v>
      </c>
      <c r="M4315">
        <v>1</v>
      </c>
      <c r="N4315">
        <v>0.16669999999999999</v>
      </c>
      <c r="O4315">
        <v>0</v>
      </c>
      <c r="P4315">
        <v>0</v>
      </c>
      <c r="Q4315">
        <v>0</v>
      </c>
      <c r="R4315">
        <v>0</v>
      </c>
      <c r="S4315" s="2">
        <v>1.3425925925925925E-3</v>
      </c>
      <c r="T4315" s="2">
        <v>3.9236111111111112E-3</v>
      </c>
      <c r="U4315">
        <v>0.5091</v>
      </c>
      <c r="V4315">
        <v>0.61539999999999995</v>
      </c>
      <c r="W4315">
        <v>0.69569999999999999</v>
      </c>
      <c r="X4315">
        <v>0.72729999999999995</v>
      </c>
      <c r="Y4315">
        <v>0.6</v>
      </c>
      <c r="Z4315">
        <v>0.54930000000000001</v>
      </c>
      <c r="AA4315">
        <v>0.6038</v>
      </c>
      <c r="AB4315">
        <v>0.72219999999999995</v>
      </c>
      <c r="AC4315">
        <v>0.76919999999999999</v>
      </c>
      <c r="AD4315">
        <v>0</v>
      </c>
      <c r="AE4315">
        <v>0.33329999999999999</v>
      </c>
      <c r="AF4315" t="s">
        <v>3915</v>
      </c>
      <c r="AG4315" s="2">
        <v>3.472222222222222E-3</v>
      </c>
      <c r="AH4315" t="s">
        <v>3911</v>
      </c>
      <c r="AI4315">
        <v>3</v>
      </c>
      <c r="AJ4315" t="s">
        <v>3939</v>
      </c>
      <c r="AK4315" s="3">
        <v>40907</v>
      </c>
      <c r="AL4315" s="10">
        <f>YEAR(ufc_fights_2[[#This Row],[date]])</f>
        <v>2011</v>
      </c>
      <c r="AM4315" t="s">
        <v>4022</v>
      </c>
      <c r="AN4315">
        <v>1</v>
      </c>
      <c r="AO4315" t="s">
        <v>3913</v>
      </c>
      <c r="AP4315">
        <f>IF(ufc_fights_2[[#This Row],[winner]]="Red",ufc_fights_2[[#This Row],[r_fighter_id]],ufc_fights_2[[#This Row],[b_fighter_id]])</f>
        <v>2473</v>
      </c>
      <c r="AQ4315" t="str">
        <f>_xlfn.XLOOKUP(ufc_fights_2[[#This Row],[winnerID]],ufc_fighters[id],ufc_fighters[fighter_name],"xxx",0,1)</f>
        <v>Ross Pearson</v>
      </c>
    </row>
    <row r="4316" spans="1:43">
      <c r="A4316">
        <v>2587</v>
      </c>
      <c r="B4316">
        <v>543</v>
      </c>
      <c r="C4316">
        <f>_xlfn.XLOOKUP(ufc_fights_2[[#This Row],[r_fighter_id]],ufc_fighters[id],ufc_fighters[year],"xxx",0,1)</f>
        <v>1989</v>
      </c>
      <c r="D4316">
        <f>_xlfn.XLOOKUP(ufc_fights_2[[#This Row],[b_fighter_id]],ufc_fighters[id],ufc_fighters[year],"Prázdné",0,1)</f>
        <v>1991</v>
      </c>
      <c r="E4316" s="10">
        <f>YEAR(ufc_fights_2[[#This Row],[date]])-ufc_fights_2[[#This Row],[r_year]]</f>
        <v>25</v>
      </c>
      <c r="F4316" s="10">
        <f>YEAR(ufc_fights_2[[#This Row],[date]])-ufc_fights_2[[#This Row],[b_year]]</f>
        <v>23</v>
      </c>
      <c r="G4316">
        <v>0</v>
      </c>
      <c r="H4316">
        <v>1</v>
      </c>
      <c r="I4316">
        <v>0</v>
      </c>
      <c r="J4316">
        <v>0.66669999999999996</v>
      </c>
      <c r="K4316">
        <v>0</v>
      </c>
      <c r="L4316">
        <v>0.66669999999999996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</v>
      </c>
      <c r="T4316" s="2">
        <v>6.9444444444444444E-5</v>
      </c>
      <c r="U4316">
        <v>0</v>
      </c>
      <c r="V4316">
        <v>0.66669999999999996</v>
      </c>
      <c r="W4316">
        <v>0</v>
      </c>
      <c r="X4316">
        <v>0</v>
      </c>
      <c r="Y4316">
        <v>0</v>
      </c>
      <c r="Z4316">
        <v>0</v>
      </c>
      <c r="AA4316">
        <v>0.5</v>
      </c>
      <c r="AB4316">
        <v>0</v>
      </c>
      <c r="AC4316">
        <v>0</v>
      </c>
      <c r="AD4316">
        <v>0</v>
      </c>
      <c r="AE4316">
        <v>0.77780000000000005</v>
      </c>
      <c r="AF4316" t="s">
        <v>3910</v>
      </c>
      <c r="AG4316" s="2">
        <v>2.0833333333333335E-4</v>
      </c>
      <c r="AH4316" t="s">
        <v>3911</v>
      </c>
      <c r="AI4316">
        <v>3</v>
      </c>
      <c r="AJ4316" t="s">
        <v>3939</v>
      </c>
      <c r="AK4316" s="3">
        <v>41965</v>
      </c>
      <c r="AL4316" s="10">
        <f>YEAR(ufc_fights_2[[#This Row],[date]])</f>
        <v>2014</v>
      </c>
      <c r="AM4316" t="s">
        <v>4022</v>
      </c>
      <c r="AN4316">
        <v>55</v>
      </c>
      <c r="AO4316" t="s">
        <v>3918</v>
      </c>
      <c r="AP4316">
        <f>IF(ufc_fights_2[[#This Row],[winner]]="Red",ufc_fights_2[[#This Row],[r_fighter_id]],ufc_fights_2[[#This Row],[b_fighter_id]])</f>
        <v>543</v>
      </c>
      <c r="AQ4316" t="str">
        <f>_xlfn.XLOOKUP(ufc_fights_2[[#This Row],[winnerID]],ufc_fighters[id],ufc_fighters[fighter_name],"xxx",0,1)</f>
        <v>Dooho Choi</v>
      </c>
    </row>
    <row r="4317" spans="1:43">
      <c r="A4317">
        <v>1209</v>
      </c>
      <c r="B4317">
        <v>377</v>
      </c>
      <c r="C4317">
        <f>_xlfn.XLOOKUP(ufc_fights_2[[#This Row],[r_fighter_id]],ufc_fighters[id],ufc_fighters[year],"xxx",0,1)</f>
        <v>1990</v>
      </c>
      <c r="D4317">
        <f>_xlfn.XLOOKUP(ufc_fights_2[[#This Row],[b_fighter_id]],ufc_fighters[id],ufc_fighters[year],"Prázdné",0,1)</f>
        <v>1990</v>
      </c>
      <c r="E4317" s="10">
        <f>YEAR(ufc_fights_2[[#This Row],[date]])-ufc_fights_2[[#This Row],[r_year]]</f>
        <v>30</v>
      </c>
      <c r="F4317" s="10">
        <f>YEAR(ufc_fights_2[[#This Row],[date]])-ufc_fights_2[[#This Row],[b_year]]</f>
        <v>30</v>
      </c>
      <c r="G4317">
        <v>0</v>
      </c>
      <c r="H4317">
        <v>0</v>
      </c>
      <c r="I4317">
        <v>0.6522</v>
      </c>
      <c r="J4317">
        <v>0.68089999999999995</v>
      </c>
      <c r="K4317">
        <v>0.71430000000000005</v>
      </c>
      <c r="L4317">
        <v>0.76470000000000005</v>
      </c>
      <c r="M4317">
        <v>0</v>
      </c>
      <c r="N4317">
        <v>1</v>
      </c>
      <c r="O4317">
        <v>3</v>
      </c>
      <c r="P4317">
        <v>0</v>
      </c>
      <c r="Q4317">
        <v>0</v>
      </c>
      <c r="R4317">
        <v>0</v>
      </c>
      <c r="S4317" s="2">
        <v>5.7870370370370373E-5</v>
      </c>
      <c r="T4317" s="2">
        <v>5.2314814814814811E-3</v>
      </c>
      <c r="U4317">
        <v>0.61899999999999999</v>
      </c>
      <c r="V4317">
        <v>0.66669999999999996</v>
      </c>
      <c r="W4317">
        <v>1</v>
      </c>
      <c r="X4317">
        <v>0</v>
      </c>
      <c r="Y4317">
        <v>0</v>
      </c>
      <c r="Z4317">
        <v>0.52939999999999998</v>
      </c>
      <c r="AA4317">
        <v>0.40910000000000002</v>
      </c>
      <c r="AB4317">
        <v>1</v>
      </c>
      <c r="AC4317">
        <v>1</v>
      </c>
      <c r="AD4317">
        <v>1</v>
      </c>
      <c r="AE4317">
        <v>0.86670000000000003</v>
      </c>
      <c r="AF4317" t="s">
        <v>3933</v>
      </c>
      <c r="AG4317" s="2">
        <v>2.5231481481481481E-3</v>
      </c>
      <c r="AH4317" t="s">
        <v>3911</v>
      </c>
      <c r="AI4317">
        <v>3</v>
      </c>
      <c r="AJ4317" t="s">
        <v>1658</v>
      </c>
      <c r="AK4317" s="3">
        <v>43890</v>
      </c>
      <c r="AL4317" s="10">
        <f>YEAR(ufc_fights_2[[#This Row],[date]])</f>
        <v>2020</v>
      </c>
      <c r="AM4317" t="s">
        <v>4022</v>
      </c>
      <c r="AN4317">
        <v>15</v>
      </c>
      <c r="AO4317" t="s">
        <v>3913</v>
      </c>
      <c r="AP4317">
        <f>IF(ufc_fights_2[[#This Row],[winner]]="Red",ufc_fights_2[[#This Row],[r_fighter_id]],ufc_fights_2[[#This Row],[b_fighter_id]])</f>
        <v>1209</v>
      </c>
      <c r="AQ4317" t="str">
        <f>_xlfn.XLOOKUP(ufc_fights_2[[#This Row],[winnerID]],ufc_fighters[id],ufc_fighters[fighter_name],"xxx",0,1)</f>
        <v>Jordan Griffin</v>
      </c>
    </row>
    <row r="4318" spans="1:43">
      <c r="A4318">
        <v>2111</v>
      </c>
      <c r="B4318">
        <v>2973</v>
      </c>
      <c r="C4318">
        <f>_xlfn.XLOOKUP(ufc_fights_2[[#This Row],[r_fighter_id]],ufc_fighters[id],ufc_fighters[year],"xxx",0,1)</f>
        <v>1984</v>
      </c>
      <c r="D4318">
        <f>_xlfn.XLOOKUP(ufc_fights_2[[#This Row],[b_fighter_id]],ufc_fighters[id],ufc_fighters[year],"Prázdné",0,1)</f>
        <v>1987</v>
      </c>
      <c r="E4318" s="10">
        <f>YEAR(ufc_fights_2[[#This Row],[date]])-ufc_fights_2[[#This Row],[r_year]]</f>
        <v>28</v>
      </c>
      <c r="F4318" s="10">
        <f>YEAR(ufc_fights_2[[#This Row],[date]])-ufc_fights_2[[#This Row],[b_year]]</f>
        <v>25</v>
      </c>
      <c r="G4318">
        <v>0</v>
      </c>
      <c r="H4318">
        <v>0</v>
      </c>
      <c r="I4318">
        <v>0.47370000000000001</v>
      </c>
      <c r="J4318">
        <v>0.36649999999999999</v>
      </c>
      <c r="K4318">
        <v>0.4904</v>
      </c>
      <c r="L4318">
        <v>0.40429999999999999</v>
      </c>
      <c r="M4318">
        <v>0.2</v>
      </c>
      <c r="N4318">
        <v>0.16669999999999999</v>
      </c>
      <c r="O4318">
        <v>0</v>
      </c>
      <c r="P4318">
        <v>1</v>
      </c>
      <c r="Q4318">
        <v>0</v>
      </c>
      <c r="R4318">
        <v>0</v>
      </c>
      <c r="S4318" s="2">
        <v>1.8865740740740742E-3</v>
      </c>
      <c r="T4318" s="2">
        <v>9.0277777777777774E-4</v>
      </c>
      <c r="U4318">
        <v>0.37609999999999999</v>
      </c>
      <c r="V4318">
        <v>0.2646</v>
      </c>
      <c r="W4318">
        <v>0.64710000000000001</v>
      </c>
      <c r="X4318">
        <v>0.94440000000000002</v>
      </c>
      <c r="Y4318">
        <v>0.91669999999999996</v>
      </c>
      <c r="Z4318">
        <v>0.41539999999999999</v>
      </c>
      <c r="AA4318">
        <v>0.33160000000000001</v>
      </c>
      <c r="AB4318">
        <v>0.84209999999999996</v>
      </c>
      <c r="AC4318">
        <v>0.60709999999999997</v>
      </c>
      <c r="AD4318">
        <v>0.66669999999999996</v>
      </c>
      <c r="AE4318">
        <v>0</v>
      </c>
      <c r="AF4318" t="s">
        <v>3915</v>
      </c>
      <c r="AG4318" s="2">
        <v>3.472222222222222E-3</v>
      </c>
      <c r="AH4318" t="s">
        <v>3911</v>
      </c>
      <c r="AI4318">
        <v>3</v>
      </c>
      <c r="AJ4318" t="s">
        <v>3945</v>
      </c>
      <c r="AK4318" s="3">
        <v>40970</v>
      </c>
      <c r="AL4318" s="10">
        <f>YEAR(ufc_fights_2[[#This Row],[date]])</f>
        <v>2012</v>
      </c>
      <c r="AM4318" t="s">
        <v>4022</v>
      </c>
      <c r="AN4318">
        <v>68</v>
      </c>
      <c r="AO4318" t="s">
        <v>3918</v>
      </c>
      <c r="AP4318">
        <f>IF(ufc_fights_2[[#This Row],[winner]]="Red",ufc_fights_2[[#This Row],[r_fighter_id]],ufc_fights_2[[#This Row],[b_fighter_id]])</f>
        <v>2973</v>
      </c>
      <c r="AQ4318" t="str">
        <f>_xlfn.XLOOKUP(ufc_fights_2[[#This Row],[winnerID]],ufc_fighters[id],ufc_fighters[fighter_name],"xxx",0,1)</f>
        <v>Steven Siler</v>
      </c>
    </row>
    <row r="4319" spans="1:43">
      <c r="A4319">
        <v>1393</v>
      </c>
      <c r="B4319">
        <v>891</v>
      </c>
      <c r="C4319">
        <f>_xlfn.XLOOKUP(ufc_fights_2[[#This Row],[r_fighter_id]],ufc_fighters[id],ufc_fighters[year],"xxx",0,1)</f>
        <v>1990</v>
      </c>
      <c r="D4319">
        <f>_xlfn.XLOOKUP(ufc_fights_2[[#This Row],[b_fighter_id]],ufc_fighters[id],ufc_fighters[year],"Prázdné",0,1)</f>
        <v>1986</v>
      </c>
      <c r="E4319" s="10">
        <f>YEAR(ufc_fights_2[[#This Row],[date]])-ufc_fights_2[[#This Row],[r_year]]</f>
        <v>24</v>
      </c>
      <c r="F4319" s="10">
        <f>YEAR(ufc_fights_2[[#This Row],[date]])-ufc_fights_2[[#This Row],[b_year]]</f>
        <v>28</v>
      </c>
      <c r="G4319">
        <v>0</v>
      </c>
      <c r="H4319">
        <v>0</v>
      </c>
      <c r="I4319">
        <v>0.66669999999999996</v>
      </c>
      <c r="J4319">
        <v>0.1111</v>
      </c>
      <c r="K4319">
        <v>0.76119999999999999</v>
      </c>
      <c r="L4319">
        <v>0.1111</v>
      </c>
      <c r="M4319">
        <v>0</v>
      </c>
      <c r="N4319">
        <v>0</v>
      </c>
      <c r="O4319">
        <v>0</v>
      </c>
      <c r="P4319">
        <v>3</v>
      </c>
      <c r="Q4319">
        <v>0</v>
      </c>
      <c r="R4319">
        <v>0</v>
      </c>
      <c r="S4319" s="2">
        <v>1.3078703703703703E-3</v>
      </c>
      <c r="T4319" s="2">
        <v>2.4305555555555555E-4</v>
      </c>
      <c r="U4319">
        <v>0.64710000000000001</v>
      </c>
      <c r="V4319">
        <v>0</v>
      </c>
      <c r="W4319">
        <v>1</v>
      </c>
      <c r="X4319">
        <v>0</v>
      </c>
      <c r="Y4319">
        <v>0</v>
      </c>
      <c r="Z4319">
        <v>0.6</v>
      </c>
      <c r="AA4319">
        <v>0</v>
      </c>
      <c r="AB4319">
        <v>1</v>
      </c>
      <c r="AC4319">
        <v>1</v>
      </c>
      <c r="AD4319">
        <v>0.66669999999999996</v>
      </c>
      <c r="AE4319">
        <v>0</v>
      </c>
      <c r="AF4319" t="s">
        <v>3910</v>
      </c>
      <c r="AG4319" s="2">
        <v>2.476851851851852E-3</v>
      </c>
      <c r="AH4319" t="s">
        <v>3911</v>
      </c>
      <c r="AI4319">
        <v>3</v>
      </c>
      <c r="AJ4319" t="s">
        <v>3945</v>
      </c>
      <c r="AK4319" s="3">
        <v>41818</v>
      </c>
      <c r="AL4319" s="10">
        <f>YEAR(ufc_fights_2[[#This Row],[date]])</f>
        <v>2014</v>
      </c>
      <c r="AM4319" t="s">
        <v>4022</v>
      </c>
      <c r="AN4319">
        <v>67</v>
      </c>
      <c r="AO4319" t="s">
        <v>3913</v>
      </c>
      <c r="AP4319">
        <f>IF(ufc_fights_2[[#This Row],[winner]]="Red",ufc_fights_2[[#This Row],[r_fighter_id]],ufc_fights_2[[#This Row],[b_fighter_id]])</f>
        <v>1393</v>
      </c>
      <c r="AQ4319" t="str">
        <f>_xlfn.XLOOKUP(ufc_fights_2[[#This Row],[winnerID]],ufc_fighters[id],ufc_fighters[fighter_name],"xxx",0,1)</f>
        <v>Dan Hooker</v>
      </c>
    </row>
    <row r="4320" spans="1:43">
      <c r="A4320">
        <v>2527</v>
      </c>
      <c r="B4320">
        <v>1069</v>
      </c>
      <c r="C4320">
        <f>_xlfn.XLOOKUP(ufc_fights_2[[#This Row],[r_fighter_id]],ufc_fighters[id],ufc_fighters[year],"xxx",0,1)</f>
        <v>1983</v>
      </c>
      <c r="D4320">
        <f>_xlfn.XLOOKUP(ufc_fights_2[[#This Row],[b_fighter_id]],ufc_fighters[id],ufc_fighters[year],"Prázdné",0,1)</f>
        <v>1979</v>
      </c>
      <c r="E4320" s="10">
        <f>YEAR(ufc_fights_2[[#This Row],[date]])-ufc_fights_2[[#This Row],[r_year]]</f>
        <v>27</v>
      </c>
      <c r="F4320" s="10">
        <f>YEAR(ufc_fights_2[[#This Row],[date]])-ufc_fights_2[[#This Row],[b_year]]</f>
        <v>31</v>
      </c>
      <c r="G4320">
        <v>0</v>
      </c>
      <c r="H4320">
        <v>0</v>
      </c>
      <c r="I4320">
        <v>0.44929999999999998</v>
      </c>
      <c r="J4320">
        <v>0.22700000000000001</v>
      </c>
      <c r="K4320">
        <v>0.48130000000000001</v>
      </c>
      <c r="L4320">
        <v>0.24310000000000001</v>
      </c>
      <c r="M4320">
        <v>0</v>
      </c>
      <c r="N4320">
        <v>0.66669999999999996</v>
      </c>
      <c r="O4320">
        <v>1</v>
      </c>
      <c r="P4320">
        <v>0</v>
      </c>
      <c r="Q4320">
        <v>0</v>
      </c>
      <c r="R4320">
        <v>0</v>
      </c>
      <c r="S4320" s="2">
        <v>1.8634259259259259E-3</v>
      </c>
      <c r="T4320" s="2">
        <v>6.4814814814814813E-4</v>
      </c>
      <c r="U4320">
        <v>0.40200000000000002</v>
      </c>
      <c r="V4320">
        <v>0.16389999999999999</v>
      </c>
      <c r="W4320">
        <v>0.77270000000000005</v>
      </c>
      <c r="X4320">
        <v>0.83330000000000004</v>
      </c>
      <c r="Y4320">
        <v>0.72729999999999995</v>
      </c>
      <c r="Z4320">
        <v>0.43459999999999999</v>
      </c>
      <c r="AA4320">
        <v>0.2109</v>
      </c>
      <c r="AB4320">
        <v>1</v>
      </c>
      <c r="AC4320">
        <v>0.85709999999999997</v>
      </c>
      <c r="AD4320">
        <v>0.6</v>
      </c>
      <c r="AE4320">
        <v>0</v>
      </c>
      <c r="AF4320" t="s">
        <v>3922</v>
      </c>
      <c r="AG4320" s="2">
        <v>3.472222222222222E-3</v>
      </c>
      <c r="AH4320" t="s">
        <v>3911</v>
      </c>
      <c r="AI4320">
        <v>3</v>
      </c>
      <c r="AJ4320" t="s">
        <v>3914</v>
      </c>
      <c r="AK4320" s="3">
        <v>40516</v>
      </c>
      <c r="AL4320" s="10">
        <f>YEAR(ufc_fights_2[[#This Row],[date]])</f>
        <v>2010</v>
      </c>
      <c r="AM4320" t="s">
        <v>4022</v>
      </c>
      <c r="AN4320">
        <v>1</v>
      </c>
      <c r="AO4320" t="s">
        <v>3918</v>
      </c>
      <c r="AP4320">
        <f>IF(ufc_fights_2[[#This Row],[winner]]="Red",ufc_fights_2[[#This Row],[r_fighter_id]],ufc_fights_2[[#This Row],[b_fighter_id]])</f>
        <v>1069</v>
      </c>
      <c r="AQ4320" t="str">
        <f>_xlfn.XLOOKUP(ufc_fights_2[[#This Row],[winnerID]],ufc_fighters[id],ufc_fighters[fighter_name],"xxx",0,1)</f>
        <v>Leonard Garcia</v>
      </c>
    </row>
    <row r="4321" spans="1:43">
      <c r="A4321">
        <v>2111</v>
      </c>
      <c r="B4321">
        <v>2972</v>
      </c>
      <c r="C4321">
        <f>_xlfn.XLOOKUP(ufc_fights_2[[#This Row],[r_fighter_id]],ufc_fighters[id],ufc_fighters[year],"xxx",0,1)</f>
        <v>1984</v>
      </c>
      <c r="D4321">
        <f>_xlfn.XLOOKUP(ufc_fights_2[[#This Row],[b_fighter_id]],ufc_fighters[id],ufc_fighters[year],"Prázdné",0,1)</f>
        <v>1986</v>
      </c>
      <c r="E4321" s="10">
        <f>YEAR(ufc_fights_2[[#This Row],[date]])-ufc_fights_2[[#This Row],[r_year]]</f>
        <v>30</v>
      </c>
      <c r="F4321" s="10">
        <f>YEAR(ufc_fights_2[[#This Row],[date]])-ufc_fights_2[[#This Row],[b_year]]</f>
        <v>28</v>
      </c>
      <c r="G4321">
        <v>1</v>
      </c>
      <c r="H4321">
        <v>0</v>
      </c>
      <c r="I4321">
        <v>0.41760000000000003</v>
      </c>
      <c r="J4321">
        <v>0.25</v>
      </c>
      <c r="K4321">
        <v>0.41760000000000003</v>
      </c>
      <c r="L4321">
        <v>0.25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 s="2">
        <v>2.8935185185185184E-4</v>
      </c>
      <c r="T4321" s="2">
        <v>0</v>
      </c>
      <c r="U4321">
        <v>0.3649</v>
      </c>
      <c r="V4321">
        <v>0.10639999999999999</v>
      </c>
      <c r="W4321">
        <v>0.4</v>
      </c>
      <c r="X4321">
        <v>1</v>
      </c>
      <c r="Y4321">
        <v>1</v>
      </c>
      <c r="Z4321">
        <v>0.42049999999999998</v>
      </c>
      <c r="AA4321">
        <v>0.25</v>
      </c>
      <c r="AB4321">
        <v>0</v>
      </c>
      <c r="AC4321">
        <v>0</v>
      </c>
      <c r="AD4321">
        <v>1</v>
      </c>
      <c r="AE4321">
        <v>0</v>
      </c>
      <c r="AF4321" t="s">
        <v>3933</v>
      </c>
      <c r="AG4321" s="2">
        <v>1.3194444444444445E-3</v>
      </c>
      <c r="AH4321" t="s">
        <v>3911</v>
      </c>
      <c r="AI4321">
        <v>3</v>
      </c>
      <c r="AJ4321" t="s">
        <v>3914</v>
      </c>
      <c r="AK4321" s="3">
        <v>41654</v>
      </c>
      <c r="AL4321" s="10">
        <f>YEAR(ufc_fights_2[[#This Row],[date]])</f>
        <v>2014</v>
      </c>
      <c r="AM4321" t="s">
        <v>4022</v>
      </c>
      <c r="AN4321">
        <v>76</v>
      </c>
      <c r="AO4321" t="s">
        <v>3913</v>
      </c>
      <c r="AP4321">
        <f>IF(ufc_fights_2[[#This Row],[winner]]="Red",ufc_fights_2[[#This Row],[r_fighter_id]],ufc_fights_2[[#This Row],[b_fighter_id]])</f>
        <v>2111</v>
      </c>
      <c r="AQ4321" t="str">
        <f>_xlfn.XLOOKUP(ufc_fights_2[[#This Row],[winnerID]],ufc_fighters[id],ufc_fighters[fighter_name],"xxx",0,1)</f>
        <v>Cole Miller</v>
      </c>
    </row>
    <row r="4322" spans="1:43">
      <c r="A4322">
        <v>2016</v>
      </c>
      <c r="B4322">
        <v>1460</v>
      </c>
      <c r="C4322">
        <f>_xlfn.XLOOKUP(ufc_fights_2[[#This Row],[r_fighter_id]],ufc_fighters[id],ufc_fighters[year],"xxx",0,1)</f>
        <v>1979</v>
      </c>
      <c r="D4322">
        <f>_xlfn.XLOOKUP(ufc_fights_2[[#This Row],[b_fighter_id]],ufc_fighters[id],ufc_fighters[year],"Prázdné",0,1)</f>
        <v>1991</v>
      </c>
      <c r="E4322" s="10">
        <f>YEAR(ufc_fights_2[[#This Row],[date]])-ufc_fights_2[[#This Row],[r_year]]</f>
        <v>38</v>
      </c>
      <c r="F4322" s="10">
        <f>YEAR(ufc_fights_2[[#This Row],[date]])-ufc_fights_2[[#This Row],[b_year]]</f>
        <v>26</v>
      </c>
      <c r="G4322">
        <v>0</v>
      </c>
      <c r="H4322">
        <v>0</v>
      </c>
      <c r="I4322">
        <v>0.66669999999999996</v>
      </c>
      <c r="J4322">
        <v>0.61539999999999995</v>
      </c>
      <c r="K4322">
        <v>0.80430000000000001</v>
      </c>
      <c r="L4322">
        <v>0.73680000000000001</v>
      </c>
      <c r="M4322">
        <v>1</v>
      </c>
      <c r="N4322">
        <v>0</v>
      </c>
      <c r="O4322">
        <v>2</v>
      </c>
      <c r="P4322">
        <v>0</v>
      </c>
      <c r="Q4322">
        <v>0</v>
      </c>
      <c r="R4322">
        <v>0</v>
      </c>
      <c r="S4322" s="2">
        <v>9.0162037037037034E-3</v>
      </c>
      <c r="T4322" s="2">
        <v>6.9444444444444444E-5</v>
      </c>
      <c r="U4322">
        <v>0.5333</v>
      </c>
      <c r="V4322">
        <v>0.42859999999999998</v>
      </c>
      <c r="W4322">
        <v>0.88890000000000002</v>
      </c>
      <c r="X4322">
        <v>0</v>
      </c>
      <c r="Y4322">
        <v>0</v>
      </c>
      <c r="Z4322">
        <v>0.33329999999999999</v>
      </c>
      <c r="AA4322">
        <v>0.5</v>
      </c>
      <c r="AB4322">
        <v>0.75</v>
      </c>
      <c r="AC4322">
        <v>0.75</v>
      </c>
      <c r="AD4322">
        <v>0.70589999999999997</v>
      </c>
      <c r="AE4322">
        <v>1</v>
      </c>
      <c r="AF4322" t="s">
        <v>3915</v>
      </c>
      <c r="AG4322" s="2">
        <v>3.472222222222222E-3</v>
      </c>
      <c r="AH4322" t="s">
        <v>3911</v>
      </c>
      <c r="AI4322">
        <v>3</v>
      </c>
      <c r="AJ4322" t="s">
        <v>3924</v>
      </c>
      <c r="AK4322" s="3">
        <v>42923</v>
      </c>
      <c r="AL4322" s="10">
        <f>YEAR(ufc_fights_2[[#This Row],[date]])</f>
        <v>2017</v>
      </c>
      <c r="AM4322" t="s">
        <v>4022</v>
      </c>
      <c r="AN4322">
        <v>1</v>
      </c>
      <c r="AO4322" t="s">
        <v>3913</v>
      </c>
      <c r="AP4322">
        <f>IF(ufc_fights_2[[#This Row],[winner]]="Red",ufc_fights_2[[#This Row],[r_fighter_id]],ufc_fights_2[[#This Row],[b_fighter_id]])</f>
        <v>2016</v>
      </c>
      <c r="AQ4322" t="str">
        <f>_xlfn.XLOOKUP(ufc_fights_2[[#This Row],[winnerID]],ufc_fighters[id],ufc_fighters[fighter_name],"xxx",0,1)</f>
        <v>Gray Maynard</v>
      </c>
    </row>
    <row r="4323" spans="1:43">
      <c r="A4323">
        <v>1226</v>
      </c>
      <c r="B4323">
        <v>3209</v>
      </c>
      <c r="C4323">
        <f>_xlfn.XLOOKUP(ufc_fights_2[[#This Row],[r_fighter_id]],ufc_fighters[id],ufc_fighters[year],"xxx",0,1)</f>
        <v>1981</v>
      </c>
      <c r="D4323">
        <f>_xlfn.XLOOKUP(ufc_fights_2[[#This Row],[b_fighter_id]],ufc_fighters[id],ufc_fighters[year],"Prázdné",0,1)</f>
        <v>1984</v>
      </c>
      <c r="E4323" s="10">
        <f>YEAR(ufc_fights_2[[#This Row],[date]])-ufc_fights_2[[#This Row],[r_year]]</f>
        <v>34</v>
      </c>
      <c r="F4323" s="10">
        <f>YEAR(ufc_fights_2[[#This Row],[date]])-ufc_fights_2[[#This Row],[b_year]]</f>
        <v>31</v>
      </c>
      <c r="G4323">
        <v>0</v>
      </c>
      <c r="H4323">
        <v>0</v>
      </c>
      <c r="I4323">
        <v>0.2727</v>
      </c>
      <c r="J4323">
        <v>0.28570000000000001</v>
      </c>
      <c r="K4323">
        <v>0.2727</v>
      </c>
      <c r="L4323">
        <v>0.28570000000000001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 s="2">
        <v>2.0833333333333335E-4</v>
      </c>
      <c r="T4323" s="2">
        <v>1.1574074074074073E-5</v>
      </c>
      <c r="U4323">
        <v>0.2</v>
      </c>
      <c r="V4323">
        <v>0.28570000000000001</v>
      </c>
      <c r="W4323">
        <v>0</v>
      </c>
      <c r="X4323">
        <v>1</v>
      </c>
      <c r="Y4323">
        <v>0</v>
      </c>
      <c r="Z4323">
        <v>0.2727</v>
      </c>
      <c r="AA4323">
        <v>0.28570000000000001</v>
      </c>
      <c r="AB4323">
        <v>0</v>
      </c>
      <c r="AC4323">
        <v>0</v>
      </c>
      <c r="AD4323">
        <v>0</v>
      </c>
      <c r="AE4323">
        <v>0</v>
      </c>
      <c r="AF4323" t="s">
        <v>3933</v>
      </c>
      <c r="AG4323" s="2">
        <v>4.5138888888888887E-4</v>
      </c>
      <c r="AH4323" t="s">
        <v>3911</v>
      </c>
      <c r="AI4323">
        <v>3</v>
      </c>
      <c r="AJ4323" t="s">
        <v>3939</v>
      </c>
      <c r="AK4323" s="3">
        <v>42315</v>
      </c>
      <c r="AL4323" s="10">
        <f>YEAR(ufc_fights_2[[#This Row],[date]])</f>
        <v>2015</v>
      </c>
      <c r="AM4323" t="s">
        <v>4022</v>
      </c>
      <c r="AN4323">
        <v>6</v>
      </c>
      <c r="AO4323" t="s">
        <v>3918</v>
      </c>
      <c r="AP4323">
        <f>IF(ufc_fights_2[[#This Row],[winner]]="Red",ufc_fights_2[[#This Row],[r_fighter_id]],ufc_fights_2[[#This Row],[b_fighter_id]])</f>
        <v>3209</v>
      </c>
      <c r="AQ4323" t="str">
        <f>_xlfn.XLOOKUP(ufc_fights_2[[#This Row],[winnerID]],ufc_fighters[id],ufc_fighters[fighter_name],"xxx",0,1)</f>
        <v>Thiago Tavares</v>
      </c>
    </row>
    <row r="4324" spans="1:43">
      <c r="A4324">
        <v>2658</v>
      </c>
      <c r="B4324">
        <v>2292</v>
      </c>
      <c r="C4324">
        <f>_xlfn.XLOOKUP(ufc_fights_2[[#This Row],[r_fighter_id]],ufc_fighters[id],ufc_fighters[year],"xxx",0,1)</f>
        <v>1984</v>
      </c>
      <c r="D4324">
        <f>_xlfn.XLOOKUP(ufc_fights_2[[#This Row],[b_fighter_id]],ufc_fighters[id],ufc_fighters[year],"Prázdné",0,1)</f>
        <v>1991</v>
      </c>
      <c r="E4324" s="10">
        <f>YEAR(ufc_fights_2[[#This Row],[date]])-ufc_fights_2[[#This Row],[r_year]]</f>
        <v>35</v>
      </c>
      <c r="F4324" s="10">
        <f>YEAR(ufc_fights_2[[#This Row],[date]])-ufc_fights_2[[#This Row],[b_year]]</f>
        <v>28</v>
      </c>
      <c r="G4324">
        <v>0</v>
      </c>
      <c r="H4324">
        <v>0</v>
      </c>
      <c r="I4324">
        <v>0.6</v>
      </c>
      <c r="J4324">
        <v>0.75</v>
      </c>
      <c r="K4324">
        <v>0.63639999999999997</v>
      </c>
      <c r="L4324">
        <v>0.75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</v>
      </c>
      <c r="T4324" s="2">
        <v>5.7870370370370367E-4</v>
      </c>
      <c r="U4324">
        <v>0</v>
      </c>
      <c r="V4324">
        <v>0.66669999999999996</v>
      </c>
      <c r="W4324">
        <v>0.83330000000000004</v>
      </c>
      <c r="X4324">
        <v>1</v>
      </c>
      <c r="Y4324">
        <v>0</v>
      </c>
      <c r="Z4324">
        <v>0.42859999999999998</v>
      </c>
      <c r="AA4324">
        <v>0.66669999999999996</v>
      </c>
      <c r="AB4324">
        <v>1</v>
      </c>
      <c r="AC4324">
        <v>0.76919999999999999</v>
      </c>
      <c r="AD4324">
        <v>0</v>
      </c>
      <c r="AE4324">
        <v>0</v>
      </c>
      <c r="AF4324" t="s">
        <v>3910</v>
      </c>
      <c r="AG4324" s="2">
        <v>1.1111111111111111E-3</v>
      </c>
      <c r="AH4324" t="s">
        <v>3911</v>
      </c>
      <c r="AI4324">
        <v>3</v>
      </c>
      <c r="AJ4324" t="s">
        <v>3924</v>
      </c>
      <c r="AK4324" s="3">
        <v>43729</v>
      </c>
      <c r="AL4324" s="10">
        <f>YEAR(ufc_fights_2[[#This Row],[date]])</f>
        <v>2019</v>
      </c>
      <c r="AM4324" t="s">
        <v>4022</v>
      </c>
      <c r="AN4324">
        <v>50</v>
      </c>
      <c r="AO4324" t="s">
        <v>3918</v>
      </c>
      <c r="AP4324">
        <f>IF(ufc_fights_2[[#This Row],[winner]]="Red",ufc_fights_2[[#This Row],[r_fighter_id]],ufc_fights_2[[#This Row],[b_fighter_id]])</f>
        <v>2292</v>
      </c>
      <c r="AQ4324" t="str">
        <f>_xlfn.XLOOKUP(ufc_fights_2[[#This Row],[winnerID]],ufc_fighters[id],ufc_fighters[fighter_name],"xxx",0,1)</f>
        <v>Kyle Nelson</v>
      </c>
    </row>
    <row r="4325" spans="1:43">
      <c r="A4325">
        <v>2491</v>
      </c>
      <c r="B4325">
        <v>964</v>
      </c>
      <c r="C4325">
        <f>_xlfn.XLOOKUP(ufc_fights_2[[#This Row],[r_fighter_id]],ufc_fighters[id],ufc_fighters[year],"xxx",0,1)</f>
        <v>1987</v>
      </c>
      <c r="D4325">
        <f>_xlfn.XLOOKUP(ufc_fights_2[[#This Row],[b_fighter_id]],ufc_fighters[id],ufc_fighters[year],"Prázdné",0,1)</f>
        <v>1990</v>
      </c>
      <c r="E4325" s="10">
        <f>YEAR(ufc_fights_2[[#This Row],[date]])-ufc_fights_2[[#This Row],[r_year]]</f>
        <v>28</v>
      </c>
      <c r="F4325" s="10">
        <f>YEAR(ufc_fights_2[[#This Row],[date]])-ufc_fights_2[[#This Row],[b_year]]</f>
        <v>25</v>
      </c>
      <c r="G4325">
        <v>0</v>
      </c>
      <c r="H4325">
        <v>0</v>
      </c>
      <c r="I4325">
        <v>0.25</v>
      </c>
      <c r="J4325">
        <v>0.16669999999999999</v>
      </c>
      <c r="K4325">
        <v>0.625</v>
      </c>
      <c r="L4325">
        <v>0.33329999999999999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 s="2">
        <v>1.273148148148148E-4</v>
      </c>
      <c r="T4325" s="2">
        <v>1.5046296296296296E-3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0.25</v>
      </c>
      <c r="AA4325">
        <v>0</v>
      </c>
      <c r="AB4325">
        <v>0</v>
      </c>
      <c r="AC4325">
        <v>0.5</v>
      </c>
      <c r="AD4325">
        <v>0</v>
      </c>
      <c r="AE4325">
        <v>0</v>
      </c>
      <c r="AF4325" t="s">
        <v>3933</v>
      </c>
      <c r="AG4325" s="2">
        <v>2.2453703703703702E-3</v>
      </c>
      <c r="AH4325" t="s">
        <v>3911</v>
      </c>
      <c r="AI4325">
        <v>3</v>
      </c>
      <c r="AJ4325" t="s">
        <v>3952</v>
      </c>
      <c r="AK4325" s="3">
        <v>42084</v>
      </c>
      <c r="AL4325" s="10">
        <f>YEAR(ufc_fights_2[[#This Row],[date]])</f>
        <v>2015</v>
      </c>
      <c r="AM4325" t="s">
        <v>4022</v>
      </c>
      <c r="AN4325">
        <v>39</v>
      </c>
      <c r="AO4325" t="s">
        <v>3913</v>
      </c>
      <c r="AP4325">
        <f>IF(ufc_fights_2[[#This Row],[winner]]="Red",ufc_fights_2[[#This Row],[r_fighter_id]],ufc_fights_2[[#This Row],[b_fighter_id]])</f>
        <v>2491</v>
      </c>
      <c r="AQ4325" t="str">
        <f>_xlfn.XLOOKUP(ufc_fights_2[[#This Row],[winnerID]],ufc_fighters[id],ufc_fighters[fighter_name],"xxx",0,1)</f>
        <v>Godofredo Pepey</v>
      </c>
    </row>
    <row r="4326" spans="1:43">
      <c r="A4326">
        <v>2367</v>
      </c>
      <c r="B4326">
        <v>2111</v>
      </c>
      <c r="C4326">
        <f>_xlfn.XLOOKUP(ufc_fights_2[[#This Row],[r_fighter_id]],ufc_fighters[id],ufc_fighters[year],"xxx",0,1)</f>
        <v>1989</v>
      </c>
      <c r="D4326">
        <f>_xlfn.XLOOKUP(ufc_fights_2[[#This Row],[b_fighter_id]],ufc_fighters[id],ufc_fighters[year],"Prázdné",0,1)</f>
        <v>1984</v>
      </c>
      <c r="E4326" s="10">
        <f>YEAR(ufc_fights_2[[#This Row],[date]])-ufc_fights_2[[#This Row],[r_year]]</f>
        <v>24</v>
      </c>
      <c r="F4326" s="10">
        <f>YEAR(ufc_fights_2[[#This Row],[date]])-ufc_fights_2[[#This Row],[b_year]]</f>
        <v>29</v>
      </c>
      <c r="G4326">
        <v>0</v>
      </c>
      <c r="H4326">
        <v>0</v>
      </c>
      <c r="I4326">
        <v>0.52939999999999998</v>
      </c>
      <c r="J4326">
        <v>0.52500000000000002</v>
      </c>
      <c r="K4326">
        <v>0.81159999999999999</v>
      </c>
      <c r="L4326">
        <v>0.73329999999999995</v>
      </c>
      <c r="M4326">
        <v>0.33329999999999999</v>
      </c>
      <c r="N4326">
        <v>0</v>
      </c>
      <c r="O4326">
        <v>0</v>
      </c>
      <c r="P4326">
        <v>1</v>
      </c>
      <c r="Q4326">
        <v>0</v>
      </c>
      <c r="R4326">
        <v>2</v>
      </c>
      <c r="S4326" s="2">
        <v>5.37037037037037E-3</v>
      </c>
      <c r="T4326" s="2">
        <v>3.0902777777777777E-3</v>
      </c>
      <c r="U4326">
        <v>0.4118</v>
      </c>
      <c r="V4326">
        <v>0.5</v>
      </c>
      <c r="W4326">
        <v>0.66669999999999996</v>
      </c>
      <c r="X4326">
        <v>1</v>
      </c>
      <c r="Y4326">
        <v>0</v>
      </c>
      <c r="Z4326">
        <v>0.54759999999999998</v>
      </c>
      <c r="AA4326">
        <v>0.45710000000000001</v>
      </c>
      <c r="AB4326">
        <v>0</v>
      </c>
      <c r="AC4326">
        <v>1</v>
      </c>
      <c r="AD4326">
        <v>0.44440000000000002</v>
      </c>
      <c r="AE4326">
        <v>1</v>
      </c>
      <c r="AF4326" t="s">
        <v>3915</v>
      </c>
      <c r="AG4326" s="2">
        <v>3.472222222222222E-3</v>
      </c>
      <c r="AH4326" t="s">
        <v>3911</v>
      </c>
      <c r="AI4326">
        <v>3</v>
      </c>
      <c r="AJ4326" t="s">
        <v>3961</v>
      </c>
      <c r="AK4326" s="3">
        <v>41573</v>
      </c>
      <c r="AL4326" s="10">
        <f>YEAR(ufc_fights_2[[#This Row],[date]])</f>
        <v>2013</v>
      </c>
      <c r="AM4326" t="s">
        <v>4022</v>
      </c>
      <c r="AN4326">
        <v>33</v>
      </c>
      <c r="AO4326" t="s">
        <v>3918</v>
      </c>
      <c r="AP4326">
        <f>IF(ufc_fights_2[[#This Row],[winner]]="Red",ufc_fights_2[[#This Row],[r_fighter_id]],ufc_fights_2[[#This Row],[b_fighter_id]])</f>
        <v>2111</v>
      </c>
      <c r="AQ4326" t="str">
        <f>_xlfn.XLOOKUP(ufc_fights_2[[#This Row],[winnerID]],ufc_fighters[id],ufc_fighters[fighter_name],"xxx",0,1)</f>
        <v>Cole Miller</v>
      </c>
    </row>
    <row r="4327" spans="1:43">
      <c r="A4327">
        <v>372</v>
      </c>
      <c r="B4327">
        <v>2527</v>
      </c>
      <c r="C4327">
        <f>_xlfn.XLOOKUP(ufc_fights_2[[#This Row],[r_fighter_id]],ufc_fighters[id],ufc_fighters[year],"xxx",0,1)</f>
        <v>1975</v>
      </c>
      <c r="D4327">
        <f>_xlfn.XLOOKUP(ufc_fights_2[[#This Row],[b_fighter_id]],ufc_fighters[id],ufc_fighters[year],"Prázdné",0,1)</f>
        <v>1983</v>
      </c>
      <c r="E4327" s="10">
        <f>YEAR(ufc_fights_2[[#This Row],[date]])-ufc_fights_2[[#This Row],[r_year]]</f>
        <v>36</v>
      </c>
      <c r="F4327" s="10">
        <f>YEAR(ufc_fights_2[[#This Row],[date]])-ufc_fights_2[[#This Row],[b_year]]</f>
        <v>28</v>
      </c>
      <c r="G4327">
        <v>0</v>
      </c>
      <c r="H4327">
        <v>0</v>
      </c>
      <c r="I4327">
        <v>0.48780000000000001</v>
      </c>
      <c r="J4327">
        <v>0.31669999999999998</v>
      </c>
      <c r="K4327">
        <v>0.64790000000000003</v>
      </c>
      <c r="L4327">
        <v>0.38350000000000001</v>
      </c>
      <c r="M4327">
        <v>0.27779999999999999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5.9837962962962961E-3</v>
      </c>
      <c r="T4327" s="2">
        <v>0</v>
      </c>
      <c r="U4327">
        <v>0.48</v>
      </c>
      <c r="V4327">
        <v>0.25</v>
      </c>
      <c r="W4327">
        <v>0.4118</v>
      </c>
      <c r="X4327">
        <v>0.83330000000000004</v>
      </c>
      <c r="Y4327">
        <v>1</v>
      </c>
      <c r="Z4327">
        <v>0.3125</v>
      </c>
      <c r="AA4327">
        <v>0.31669999999999998</v>
      </c>
      <c r="AB4327">
        <v>0.75</v>
      </c>
      <c r="AC4327">
        <v>0</v>
      </c>
      <c r="AD4327">
        <v>0.8286</v>
      </c>
      <c r="AE4327">
        <v>0</v>
      </c>
      <c r="AF4327" t="s">
        <v>3915</v>
      </c>
      <c r="AG4327" s="2">
        <v>3.472222222222222E-3</v>
      </c>
      <c r="AH4327" t="s">
        <v>3911</v>
      </c>
      <c r="AI4327">
        <v>3</v>
      </c>
      <c r="AJ4327" t="s">
        <v>3938</v>
      </c>
      <c r="AK4327" s="3">
        <v>40761</v>
      </c>
      <c r="AL4327" s="10">
        <f>YEAR(ufc_fights_2[[#This Row],[date]])</f>
        <v>2011</v>
      </c>
      <c r="AM4327" t="s">
        <v>4022</v>
      </c>
      <c r="AN4327">
        <v>11</v>
      </c>
      <c r="AO4327" t="s">
        <v>3913</v>
      </c>
      <c r="AP4327">
        <f>IF(ufc_fights_2[[#This Row],[winner]]="Red",ufc_fights_2[[#This Row],[r_fighter_id]],ufc_fights_2[[#This Row],[b_fighter_id]])</f>
        <v>372</v>
      </c>
      <c r="AQ4327" t="str">
        <f>_xlfn.XLOOKUP(ufc_fights_2[[#This Row],[winnerID]],ufc_fighters[id],ufc_fighters[fighter_name],"xxx",0,1)</f>
        <v>Mike Brown</v>
      </c>
    </row>
    <row r="4328" spans="1:43">
      <c r="A4328">
        <v>2111</v>
      </c>
      <c r="B4328">
        <v>2433</v>
      </c>
      <c r="C4328">
        <f>_xlfn.XLOOKUP(ufc_fights_2[[#This Row],[r_fighter_id]],ufc_fighters[id],ufc_fighters[year],"xxx",0,1)</f>
        <v>1984</v>
      </c>
      <c r="D4328">
        <f>_xlfn.XLOOKUP(ufc_fights_2[[#This Row],[b_fighter_id]],ufc_fighters[id],ufc_fighters[year],"Prázdné",0,1)</f>
        <v>1983</v>
      </c>
      <c r="E4328" s="10">
        <f>YEAR(ufc_fights_2[[#This Row],[date]])-ufc_fights_2[[#This Row],[r_year]]</f>
        <v>29</v>
      </c>
      <c r="F4328" s="10">
        <f>YEAR(ufc_fights_2[[#This Row],[date]])-ufc_fights_2[[#This Row],[b_year]]</f>
        <v>30</v>
      </c>
      <c r="G4328">
        <v>0</v>
      </c>
      <c r="H4328">
        <v>0</v>
      </c>
      <c r="I4328">
        <v>0.1163</v>
      </c>
      <c r="J4328">
        <v>0.2903</v>
      </c>
      <c r="K4328">
        <v>0.13639999999999999</v>
      </c>
      <c r="L4328">
        <v>0.2903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 s="2">
        <v>5.0925925925925921E-4</v>
      </c>
      <c r="T4328" s="2">
        <v>0</v>
      </c>
      <c r="U4328">
        <v>2.7799999999999998E-2</v>
      </c>
      <c r="V4328">
        <v>0.14580000000000001</v>
      </c>
      <c r="W4328">
        <v>0.25</v>
      </c>
      <c r="X4328">
        <v>1</v>
      </c>
      <c r="Y4328">
        <v>0.9</v>
      </c>
      <c r="Z4328">
        <v>0.1163</v>
      </c>
      <c r="AA4328">
        <v>0.2787</v>
      </c>
      <c r="AB4328">
        <v>0</v>
      </c>
      <c r="AC4328">
        <v>0</v>
      </c>
      <c r="AD4328">
        <v>0</v>
      </c>
      <c r="AE4328">
        <v>1</v>
      </c>
      <c r="AF4328" t="s">
        <v>3933</v>
      </c>
      <c r="AG4328" s="2">
        <v>3.0439814814814813E-3</v>
      </c>
      <c r="AH4328" t="s">
        <v>3911</v>
      </c>
      <c r="AI4328">
        <v>3</v>
      </c>
      <c r="AJ4328" t="s">
        <v>3914</v>
      </c>
      <c r="AK4328" s="3">
        <v>41377</v>
      </c>
      <c r="AL4328" s="10">
        <f>YEAR(ufc_fights_2[[#This Row],[date]])</f>
        <v>2013</v>
      </c>
      <c r="AM4328" t="s">
        <v>4022</v>
      </c>
      <c r="AN4328">
        <v>1</v>
      </c>
      <c r="AO4328" t="s">
        <v>3913</v>
      </c>
      <c r="AP4328">
        <f>IF(ufc_fights_2[[#This Row],[winner]]="Red",ufc_fights_2[[#This Row],[r_fighter_id]],ufc_fights_2[[#This Row],[b_fighter_id]])</f>
        <v>2111</v>
      </c>
      <c r="AQ4328" t="str">
        <f>_xlfn.XLOOKUP(ufc_fights_2[[#This Row],[winnerID]],ufc_fighters[id],ufc_fighters[fighter_name],"xxx",0,1)</f>
        <v>Cole Miller</v>
      </c>
    </row>
    <row r="4329" spans="1:43">
      <c r="A4329">
        <v>2389</v>
      </c>
      <c r="B4329">
        <v>3561</v>
      </c>
      <c r="C4329">
        <f>_xlfn.XLOOKUP(ufc_fights_2[[#This Row],[r_fighter_id]],ufc_fighters[id],ufc_fighters[year],"xxx",0,1)</f>
        <v>1975</v>
      </c>
      <c r="D4329">
        <f>_xlfn.XLOOKUP(ufc_fights_2[[#This Row],[b_fighter_id]],ufc_fighters[id],ufc_fighters[year],"Prázdné",0,1)</f>
        <v>1986</v>
      </c>
      <c r="E4329" s="10">
        <f>YEAR(ufc_fights_2[[#This Row],[date]])-ufc_fights_2[[#This Row],[r_year]]</f>
        <v>36</v>
      </c>
      <c r="F4329" s="10">
        <f>YEAR(ufc_fights_2[[#This Row],[date]])-ufc_fights_2[[#This Row],[b_year]]</f>
        <v>25</v>
      </c>
      <c r="G4329">
        <v>0</v>
      </c>
      <c r="H4329">
        <v>0</v>
      </c>
      <c r="I4329">
        <v>0.42370000000000002</v>
      </c>
      <c r="J4329">
        <v>0.27829999999999999</v>
      </c>
      <c r="K4329">
        <v>0.59570000000000001</v>
      </c>
      <c r="L4329">
        <v>0.32519999999999999</v>
      </c>
      <c r="M4329">
        <v>0.4</v>
      </c>
      <c r="N4329">
        <v>0.66669999999999996</v>
      </c>
      <c r="O4329">
        <v>3</v>
      </c>
      <c r="P4329">
        <v>0</v>
      </c>
      <c r="Q4329">
        <v>1</v>
      </c>
      <c r="R4329">
        <v>0</v>
      </c>
      <c r="S4329" s="2">
        <v>5.6481481481481478E-3</v>
      </c>
      <c r="T4329" s="2">
        <v>5.7870370370370367E-4</v>
      </c>
      <c r="U4329">
        <v>0.37740000000000001</v>
      </c>
      <c r="V4329">
        <v>0.22770000000000001</v>
      </c>
      <c r="W4329">
        <v>0.66669999999999996</v>
      </c>
      <c r="X4329">
        <v>1</v>
      </c>
      <c r="Y4329">
        <v>0.66669999999999996</v>
      </c>
      <c r="Z4329">
        <v>0.23530000000000001</v>
      </c>
      <c r="AA4329">
        <v>0.24740000000000001</v>
      </c>
      <c r="AB4329">
        <v>0.71430000000000005</v>
      </c>
      <c r="AC4329">
        <v>0.4667</v>
      </c>
      <c r="AD4329">
        <v>0.66669999999999996</v>
      </c>
      <c r="AE4329">
        <v>0.33329999999999999</v>
      </c>
      <c r="AF4329" t="s">
        <v>3915</v>
      </c>
      <c r="AG4329" s="2">
        <v>3.472222222222222E-3</v>
      </c>
      <c r="AH4329" t="s">
        <v>3911</v>
      </c>
      <c r="AI4329">
        <v>3</v>
      </c>
      <c r="AJ4329" t="s">
        <v>3961</v>
      </c>
      <c r="AK4329" s="3">
        <v>40852</v>
      </c>
      <c r="AL4329" s="10">
        <f>YEAR(ufc_fights_2[[#This Row],[date]])</f>
        <v>2011</v>
      </c>
      <c r="AM4329" t="s">
        <v>4022</v>
      </c>
      <c r="AN4329">
        <v>150</v>
      </c>
      <c r="AO4329" t="s">
        <v>3913</v>
      </c>
      <c r="AP4329">
        <f>IF(ufc_fights_2[[#This Row],[winner]]="Red",ufc_fights_2[[#This Row],[r_fighter_id]],ufc_fights_2[[#This Row],[b_fighter_id]])</f>
        <v>2389</v>
      </c>
      <c r="AQ4329" t="str">
        <f>_xlfn.XLOOKUP(ufc_fights_2[[#This Row],[winnerID]],ufc_fighters[id],ufc_fighters[fighter_name],"xxx",0,1)</f>
        <v>Michihiro Omigawa</v>
      </c>
    </row>
    <row r="4330" spans="1:43">
      <c r="A4330">
        <v>2469</v>
      </c>
      <c r="B4330">
        <v>1587</v>
      </c>
      <c r="C4330">
        <f>_xlfn.XLOOKUP(ufc_fights_2[[#This Row],[r_fighter_id]],ufc_fighters[id],ufc_fighters[year],"xxx",0,1)</f>
        <v>1992</v>
      </c>
      <c r="D4330">
        <f>_xlfn.XLOOKUP(ufc_fights_2[[#This Row],[b_fighter_id]],ufc_fighters[id],ufc_fighters[year],"Prázdné",0,1)</f>
        <v>1995</v>
      </c>
      <c r="E4330" s="10">
        <f>YEAR(ufc_fights_2[[#This Row],[date]])-ufc_fights_2[[#This Row],[r_year]]</f>
        <v>28</v>
      </c>
      <c r="F4330" s="10">
        <f>YEAR(ufc_fights_2[[#This Row],[date]])-ufc_fights_2[[#This Row],[b_year]]</f>
        <v>25</v>
      </c>
      <c r="G4330">
        <v>0</v>
      </c>
      <c r="H4330">
        <v>0</v>
      </c>
      <c r="I4330">
        <v>0.51</v>
      </c>
      <c r="J4330">
        <v>0.56630000000000003</v>
      </c>
      <c r="K4330">
        <v>0.65700000000000003</v>
      </c>
      <c r="L4330">
        <v>0.57140000000000002</v>
      </c>
      <c r="M4330">
        <v>0.71430000000000005</v>
      </c>
      <c r="N4330">
        <v>0.33329999999999999</v>
      </c>
      <c r="O4330">
        <v>1</v>
      </c>
      <c r="P4330">
        <v>1</v>
      </c>
      <c r="Q4330">
        <v>0</v>
      </c>
      <c r="R4330">
        <v>1</v>
      </c>
      <c r="S4330" s="2">
        <v>2.3842592592592591E-3</v>
      </c>
      <c r="T4330" s="2">
        <v>3.8194444444444446E-4</v>
      </c>
      <c r="U4330">
        <v>0.44740000000000002</v>
      </c>
      <c r="V4330">
        <v>0.39219999999999999</v>
      </c>
      <c r="W4330">
        <v>0.63160000000000005</v>
      </c>
      <c r="X4330">
        <v>1</v>
      </c>
      <c r="Y4330">
        <v>1</v>
      </c>
      <c r="Z4330">
        <v>0.38030000000000003</v>
      </c>
      <c r="AA4330">
        <v>0.55700000000000005</v>
      </c>
      <c r="AB4330">
        <v>0.66669999999999996</v>
      </c>
      <c r="AC4330">
        <v>0.66669999999999996</v>
      </c>
      <c r="AD4330">
        <v>0.9</v>
      </c>
      <c r="AE4330">
        <v>1</v>
      </c>
      <c r="AF4330" t="s">
        <v>3910</v>
      </c>
      <c r="AG4330" s="2">
        <v>3.1018518518518517E-3</v>
      </c>
      <c r="AH4330" t="s">
        <v>3911</v>
      </c>
      <c r="AI4330">
        <v>3</v>
      </c>
      <c r="AJ4330" t="s">
        <v>3928</v>
      </c>
      <c r="AK4330" s="3">
        <v>44163</v>
      </c>
      <c r="AL4330" s="10">
        <f>YEAR(ufc_fights_2[[#This Row],[date]])</f>
        <v>2020</v>
      </c>
      <c r="AM4330" t="s">
        <v>4022</v>
      </c>
      <c r="AN4330">
        <v>1</v>
      </c>
      <c r="AO4330" t="s">
        <v>3913</v>
      </c>
      <c r="AP4330">
        <f>IF(ufc_fights_2[[#This Row],[winner]]="Red",ufc_fights_2[[#This Row],[r_fighter_id]],ufc_fights_2[[#This Row],[b_fighter_id]])</f>
        <v>2469</v>
      </c>
      <c r="AQ4330" t="str">
        <f>_xlfn.XLOOKUP(ufc_fights_2[[#This Row],[winnerID]],ufc_fighters[id],ufc_fighters[fighter_name],"xxx",0,1)</f>
        <v>Jonathan Pearce</v>
      </c>
    </row>
    <row r="4331" spans="1:43">
      <c r="A4331">
        <v>1359</v>
      </c>
      <c r="B4331">
        <v>1393</v>
      </c>
      <c r="C4331">
        <f>_xlfn.XLOOKUP(ufc_fights_2[[#This Row],[r_fighter_id]],ufc_fighters[id],ufc_fighters[year],"xxx",0,1)</f>
        <v>1983</v>
      </c>
      <c r="D4331">
        <f>_xlfn.XLOOKUP(ufc_fights_2[[#This Row],[b_fighter_id]],ufc_fighters[id],ufc_fighters[year],"Prázdné",0,1)</f>
        <v>1990</v>
      </c>
      <c r="E4331" s="10">
        <f>YEAR(ufc_fights_2[[#This Row],[date]])-ufc_fights_2[[#This Row],[r_year]]</f>
        <v>32</v>
      </c>
      <c r="F4331" s="10">
        <f>YEAR(ufc_fights_2[[#This Row],[date]])-ufc_fights_2[[#This Row],[b_year]]</f>
        <v>25</v>
      </c>
      <c r="G4331">
        <v>0</v>
      </c>
      <c r="H4331">
        <v>1</v>
      </c>
      <c r="I4331">
        <v>0.3478</v>
      </c>
      <c r="J4331">
        <v>0.34429999999999999</v>
      </c>
      <c r="K4331">
        <v>0.38779999999999998</v>
      </c>
      <c r="L4331">
        <v>0.45950000000000002</v>
      </c>
      <c r="M4331">
        <v>0.4</v>
      </c>
      <c r="N4331">
        <v>0</v>
      </c>
      <c r="O4331">
        <v>0</v>
      </c>
      <c r="P4331">
        <v>0</v>
      </c>
      <c r="Q4331">
        <v>0</v>
      </c>
      <c r="R4331">
        <v>1</v>
      </c>
      <c r="S4331" s="2">
        <v>1.3888888888888889E-3</v>
      </c>
      <c r="T4331" s="2">
        <v>1.0416666666666667E-4</v>
      </c>
      <c r="U4331">
        <v>0.3286</v>
      </c>
      <c r="V4331">
        <v>0.36730000000000002</v>
      </c>
      <c r="W4331">
        <v>0.38100000000000001</v>
      </c>
      <c r="X4331">
        <v>1</v>
      </c>
      <c r="Y4331">
        <v>0.25</v>
      </c>
      <c r="Z4331">
        <v>0.3478</v>
      </c>
      <c r="AA4331">
        <v>0.30909999999999999</v>
      </c>
      <c r="AB4331">
        <v>0</v>
      </c>
      <c r="AC4331">
        <v>0.66669999999999996</v>
      </c>
      <c r="AD4331">
        <v>0</v>
      </c>
      <c r="AE4331">
        <v>0.66669999999999996</v>
      </c>
      <c r="AF4331" t="s">
        <v>3910</v>
      </c>
      <c r="AG4331" s="2">
        <v>2.9282407407407408E-3</v>
      </c>
      <c r="AH4331" t="s">
        <v>3911</v>
      </c>
      <c r="AI4331">
        <v>3</v>
      </c>
      <c r="AJ4331" t="s">
        <v>3946</v>
      </c>
      <c r="AK4331" s="3">
        <v>42133</v>
      </c>
      <c r="AL4331" s="10">
        <f>YEAR(ufc_fights_2[[#This Row],[date]])</f>
        <v>2015</v>
      </c>
      <c r="AM4331" t="s">
        <v>4022</v>
      </c>
      <c r="AN4331">
        <v>43</v>
      </c>
      <c r="AO4331" t="s">
        <v>3918</v>
      </c>
      <c r="AP4331">
        <f>IF(ufc_fights_2[[#This Row],[winner]]="Red",ufc_fights_2[[#This Row],[r_fighter_id]],ufc_fights_2[[#This Row],[b_fighter_id]])</f>
        <v>1393</v>
      </c>
      <c r="AQ4331" t="str">
        <f>_xlfn.XLOOKUP(ufc_fights_2[[#This Row],[winnerID]],ufc_fighters[id],ufc_fighters[fighter_name],"xxx",0,1)</f>
        <v>Dan Hooker</v>
      </c>
    </row>
    <row r="4332" spans="1:43">
      <c r="A4332">
        <v>884</v>
      </c>
      <c r="B4332">
        <v>406</v>
      </c>
      <c r="C4332">
        <f>_xlfn.XLOOKUP(ufc_fights_2[[#This Row],[r_fighter_id]],ufc_fighters[id],ufc_fighters[year],"xxx",0,1)</f>
        <v>1985</v>
      </c>
      <c r="D4332">
        <f>_xlfn.XLOOKUP(ufc_fights_2[[#This Row],[b_fighter_id]],ufc_fighters[id],ufc_fighters[year],"Prázdné",0,1)</f>
        <v>1991</v>
      </c>
      <c r="E4332" s="10">
        <f>YEAR(ufc_fights_2[[#This Row],[date]])-ufc_fights_2[[#This Row],[r_year]]</f>
        <v>35</v>
      </c>
      <c r="F4332" s="10">
        <f>YEAR(ufc_fights_2[[#This Row],[date]])-ufc_fights_2[[#This Row],[b_year]]</f>
        <v>29</v>
      </c>
      <c r="G4332">
        <v>2</v>
      </c>
      <c r="H4332">
        <v>0</v>
      </c>
      <c r="I4332">
        <v>0.47739999999999999</v>
      </c>
      <c r="J4332">
        <v>0.51200000000000001</v>
      </c>
      <c r="K4332">
        <v>0.4945</v>
      </c>
      <c r="L4332">
        <v>0.54810000000000003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9.7222222222222219E-4</v>
      </c>
      <c r="T4332" s="2">
        <v>0</v>
      </c>
      <c r="U4332">
        <v>0.4224</v>
      </c>
      <c r="V4332">
        <v>0.39079999999999998</v>
      </c>
      <c r="W4332">
        <v>0.76190000000000002</v>
      </c>
      <c r="X4332">
        <v>1</v>
      </c>
      <c r="Y4332">
        <v>0.90910000000000002</v>
      </c>
      <c r="Z4332">
        <v>0.45679999999999998</v>
      </c>
      <c r="AA4332">
        <v>0.49790000000000001</v>
      </c>
      <c r="AB4332">
        <v>0</v>
      </c>
      <c r="AC4332">
        <v>1</v>
      </c>
      <c r="AD4332">
        <v>0.69569999999999999</v>
      </c>
      <c r="AE4332">
        <v>0</v>
      </c>
      <c r="AF4332" t="s">
        <v>3915</v>
      </c>
      <c r="AG4332" s="2">
        <v>3.472222222222222E-3</v>
      </c>
      <c r="AH4332" t="s">
        <v>3911</v>
      </c>
      <c r="AI4332">
        <v>3</v>
      </c>
      <c r="AJ4332" t="s">
        <v>3924</v>
      </c>
      <c r="AK4332" s="3">
        <v>44002</v>
      </c>
      <c r="AL4332" s="10">
        <f>YEAR(ufc_fights_2[[#This Row],[date]])</f>
        <v>2020</v>
      </c>
      <c r="AM4332" t="s">
        <v>4022</v>
      </c>
      <c r="AN4332">
        <v>1</v>
      </c>
      <c r="AO4332" t="s">
        <v>3913</v>
      </c>
      <c r="AP4332">
        <f>IF(ufc_fights_2[[#This Row],[winner]]="Red",ufc_fights_2[[#This Row],[r_fighter_id]],ufc_fights_2[[#This Row],[b_fighter_id]])</f>
        <v>884</v>
      </c>
      <c r="AQ4332" t="str">
        <f>_xlfn.XLOOKUP(ufc_fights_2[[#This Row],[winnerID]],ufc_fighters[id],ufc_fighters[fighter_name],"xxx",0,1)</f>
        <v>Josh Emmett</v>
      </c>
    </row>
    <row r="4333" spans="1:43">
      <c r="A4333">
        <v>1735</v>
      </c>
      <c r="B4333">
        <v>884</v>
      </c>
      <c r="C4333">
        <f>_xlfn.XLOOKUP(ufc_fights_2[[#This Row],[r_fighter_id]],ufc_fighters[id],ufc_fighters[year],"xxx",0,1)</f>
        <v>1982</v>
      </c>
      <c r="D4333">
        <f>_xlfn.XLOOKUP(ufc_fights_2[[#This Row],[b_fighter_id]],ufc_fighters[id],ufc_fighters[year],"Prázdné",0,1)</f>
        <v>1985</v>
      </c>
      <c r="E4333" s="10">
        <f>YEAR(ufc_fights_2[[#This Row],[date]])-ufc_fights_2[[#This Row],[r_year]]</f>
        <v>35</v>
      </c>
      <c r="F4333" s="10">
        <f>YEAR(ufc_fights_2[[#This Row],[date]])-ufc_fights_2[[#This Row],[b_year]]</f>
        <v>32</v>
      </c>
      <c r="G4333">
        <v>0</v>
      </c>
      <c r="H4333">
        <v>1</v>
      </c>
      <c r="I4333">
        <v>0.45950000000000002</v>
      </c>
      <c r="J4333">
        <v>0.26319999999999999</v>
      </c>
      <c r="K4333">
        <v>0.45950000000000002</v>
      </c>
      <c r="L4333">
        <v>0.26319999999999999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</v>
      </c>
      <c r="T4333" s="2">
        <v>0</v>
      </c>
      <c r="U4333">
        <v>0.16669999999999999</v>
      </c>
      <c r="V4333">
        <v>0.1875</v>
      </c>
      <c r="W4333">
        <v>0.8</v>
      </c>
      <c r="X4333">
        <v>0.71430000000000005</v>
      </c>
      <c r="Y4333">
        <v>0.75</v>
      </c>
      <c r="Z4333">
        <v>0.45950000000000002</v>
      </c>
      <c r="AA4333">
        <v>0.26319999999999999</v>
      </c>
      <c r="AB4333">
        <v>0</v>
      </c>
      <c r="AC4333">
        <v>0</v>
      </c>
      <c r="AD4333">
        <v>0</v>
      </c>
      <c r="AE4333">
        <v>0</v>
      </c>
      <c r="AF4333" t="s">
        <v>3910</v>
      </c>
      <c r="AG4333" s="2">
        <v>3.1597222222222222E-3</v>
      </c>
      <c r="AH4333" t="s">
        <v>3911</v>
      </c>
      <c r="AI4333">
        <v>3</v>
      </c>
      <c r="AJ4333" t="s">
        <v>3940</v>
      </c>
      <c r="AK4333" s="3">
        <v>43085</v>
      </c>
      <c r="AL4333" s="10">
        <f>YEAR(ufc_fights_2[[#This Row],[date]])</f>
        <v>2017</v>
      </c>
      <c r="AM4333" t="s">
        <v>4022</v>
      </c>
      <c r="AN4333">
        <v>7</v>
      </c>
      <c r="AO4333" t="s">
        <v>3918</v>
      </c>
      <c r="AP4333">
        <f>IF(ufc_fights_2[[#This Row],[winner]]="Red",ufc_fights_2[[#This Row],[r_fighter_id]],ufc_fights_2[[#This Row],[b_fighter_id]])</f>
        <v>884</v>
      </c>
      <c r="AQ4333" t="str">
        <f>_xlfn.XLOOKUP(ufc_fights_2[[#This Row],[winnerID]],ufc_fighters[id],ufc_fighters[fighter_name],"xxx",0,1)</f>
        <v>Josh Emmett</v>
      </c>
    </row>
    <row r="4334" spans="1:43">
      <c r="A4334">
        <v>884</v>
      </c>
      <c r="B4334">
        <v>1528</v>
      </c>
      <c r="C4334">
        <f>_xlfn.XLOOKUP(ufc_fights_2[[#This Row],[r_fighter_id]],ufc_fighters[id],ufc_fighters[year],"xxx",0,1)</f>
        <v>1985</v>
      </c>
      <c r="D4334">
        <f>_xlfn.XLOOKUP(ufc_fights_2[[#This Row],[b_fighter_id]],ufc_fighters[id],ufc_fighters[year],"Prázdné",0,1)</f>
        <v>1986</v>
      </c>
      <c r="E4334" s="10">
        <f>YEAR(ufc_fights_2[[#This Row],[date]])-ufc_fights_2[[#This Row],[r_year]]</f>
        <v>34</v>
      </c>
      <c r="F4334" s="10">
        <f>YEAR(ufc_fights_2[[#This Row],[date]])-ufc_fights_2[[#This Row],[b_year]]</f>
        <v>33</v>
      </c>
      <c r="G4334">
        <v>1</v>
      </c>
      <c r="H4334">
        <v>0</v>
      </c>
      <c r="I4334">
        <v>0.25290000000000001</v>
      </c>
      <c r="J4334">
        <v>0.1875</v>
      </c>
      <c r="K4334">
        <v>0.25290000000000001</v>
      </c>
      <c r="L4334">
        <v>0.1875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2.3148148148148147E-5</v>
      </c>
      <c r="T4334" s="2">
        <v>0</v>
      </c>
      <c r="U4334">
        <v>0.1077</v>
      </c>
      <c r="V4334">
        <v>0.1182</v>
      </c>
      <c r="W4334">
        <v>0.5</v>
      </c>
      <c r="X4334">
        <v>1</v>
      </c>
      <c r="Y4334">
        <v>0.5</v>
      </c>
      <c r="Z4334">
        <v>0.25290000000000001</v>
      </c>
      <c r="AA4334">
        <v>0.1875</v>
      </c>
      <c r="AB4334">
        <v>0</v>
      </c>
      <c r="AC4334">
        <v>0</v>
      </c>
      <c r="AD4334">
        <v>0</v>
      </c>
      <c r="AE4334">
        <v>0</v>
      </c>
      <c r="AF4334" t="s">
        <v>3910</v>
      </c>
      <c r="AG4334" s="2">
        <v>2.9398148148148148E-3</v>
      </c>
      <c r="AH4334" t="s">
        <v>3911</v>
      </c>
      <c r="AI4334">
        <v>3</v>
      </c>
      <c r="AJ4334" t="s">
        <v>3938</v>
      </c>
      <c r="AK4334" s="3">
        <v>43554</v>
      </c>
      <c r="AL4334" s="10">
        <f>YEAR(ufc_fights_2[[#This Row],[date]])</f>
        <v>2019</v>
      </c>
      <c r="AM4334" t="s">
        <v>4022</v>
      </c>
      <c r="AN4334">
        <v>11</v>
      </c>
      <c r="AO4334" t="s">
        <v>3913</v>
      </c>
      <c r="AP4334">
        <f>IF(ufc_fights_2[[#This Row],[winner]]="Red",ufc_fights_2[[#This Row],[r_fighter_id]],ufc_fights_2[[#This Row],[b_fighter_id]])</f>
        <v>884</v>
      </c>
      <c r="AQ4334" t="str">
        <f>_xlfn.XLOOKUP(ufc_fights_2[[#This Row],[winnerID]],ufc_fighters[id],ufc_fighters[fighter_name],"xxx",0,1)</f>
        <v>Josh Emmett</v>
      </c>
    </row>
    <row r="4335" spans="1:43">
      <c r="A4335">
        <v>884</v>
      </c>
      <c r="B4335">
        <v>239</v>
      </c>
      <c r="C4335">
        <f>_xlfn.XLOOKUP(ufc_fights_2[[#This Row],[r_fighter_id]],ufc_fighters[id],ufc_fighters[year],"xxx",0,1)</f>
        <v>1985</v>
      </c>
      <c r="D4335">
        <f>_xlfn.XLOOKUP(ufc_fights_2[[#This Row],[b_fighter_id]],ufc_fighters[id],ufc_fighters[year],"Prázdné",0,1)</f>
        <v>1991</v>
      </c>
      <c r="E4335" s="10">
        <f>YEAR(ufc_fights_2[[#This Row],[date]])-ufc_fights_2[[#This Row],[r_year]]</f>
        <v>34</v>
      </c>
      <c r="F4335" s="10">
        <f>YEAR(ufc_fights_2[[#This Row],[date]])-ufc_fights_2[[#This Row],[b_year]]</f>
        <v>28</v>
      </c>
      <c r="G4335">
        <v>1</v>
      </c>
      <c r="H4335">
        <v>0</v>
      </c>
      <c r="I4335">
        <v>0.51919999999999999</v>
      </c>
      <c r="J4335">
        <v>0.15379999999999999</v>
      </c>
      <c r="K4335">
        <v>0.55000000000000004</v>
      </c>
      <c r="L4335">
        <v>0.15379999999999999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3.3564814814814812E-4</v>
      </c>
      <c r="T4335" s="2">
        <v>0</v>
      </c>
      <c r="U4335">
        <v>0.51160000000000005</v>
      </c>
      <c r="V4335">
        <v>0.129</v>
      </c>
      <c r="W4335">
        <v>0.5</v>
      </c>
      <c r="X4335">
        <v>0.66669999999999996</v>
      </c>
      <c r="Y4335">
        <v>1</v>
      </c>
      <c r="Z4335">
        <v>0.375</v>
      </c>
      <c r="AA4335">
        <v>0.15379999999999999</v>
      </c>
      <c r="AB4335">
        <v>0</v>
      </c>
      <c r="AC4335">
        <v>0</v>
      </c>
      <c r="AD4335">
        <v>0.75</v>
      </c>
      <c r="AE4335">
        <v>0</v>
      </c>
      <c r="AF4335" t="s">
        <v>3910</v>
      </c>
      <c r="AG4335" s="2">
        <v>3.0671296296296297E-3</v>
      </c>
      <c r="AH4335" t="s">
        <v>3911</v>
      </c>
      <c r="AI4335">
        <v>3</v>
      </c>
      <c r="AJ4335" t="s">
        <v>3924</v>
      </c>
      <c r="AK4335" s="3">
        <v>43659</v>
      </c>
      <c r="AL4335" s="10">
        <f>YEAR(ufc_fights_2[[#This Row],[date]])</f>
        <v>2019</v>
      </c>
      <c r="AM4335" t="s">
        <v>4022</v>
      </c>
      <c r="AN4335">
        <v>56</v>
      </c>
      <c r="AO4335" t="s">
        <v>3913</v>
      </c>
      <c r="AP4335">
        <f>IF(ufc_fights_2[[#This Row],[winner]]="Red",ufc_fights_2[[#This Row],[r_fighter_id]],ufc_fights_2[[#This Row],[b_fighter_id]])</f>
        <v>884</v>
      </c>
      <c r="AQ4335" t="str">
        <f>_xlfn.XLOOKUP(ufc_fights_2[[#This Row],[winnerID]],ufc_fighters[id],ufc_fighters[fighter_name],"xxx",0,1)</f>
        <v>Josh Emmett</v>
      </c>
    </row>
    <row r="4336" spans="1:43">
      <c r="A4336">
        <v>3209</v>
      </c>
      <c r="B4336">
        <v>2494</v>
      </c>
      <c r="C4336">
        <f>_xlfn.XLOOKUP(ufc_fights_2[[#This Row],[r_fighter_id]],ufc_fighters[id],ufc_fighters[year],"xxx",0,1)</f>
        <v>1984</v>
      </c>
      <c r="D4336">
        <f>_xlfn.XLOOKUP(ufc_fights_2[[#This Row],[b_fighter_id]],ufc_fighters[id],ufc_fighters[year],"Prázdné",0,1)</f>
        <v>1986</v>
      </c>
      <c r="E4336" s="10">
        <f>YEAR(ufc_fights_2[[#This Row],[date]])-ufc_fights_2[[#This Row],[r_year]]</f>
        <v>30</v>
      </c>
      <c r="F4336" s="10">
        <f>YEAR(ufc_fights_2[[#This Row],[date]])-ufc_fights_2[[#This Row],[b_year]]</f>
        <v>28</v>
      </c>
      <c r="G4336">
        <v>0</v>
      </c>
      <c r="H4336">
        <v>0</v>
      </c>
      <c r="I4336">
        <v>0.5806</v>
      </c>
      <c r="J4336">
        <v>0</v>
      </c>
      <c r="K4336">
        <v>0.71430000000000005</v>
      </c>
      <c r="L4336">
        <v>0.6</v>
      </c>
      <c r="M4336">
        <v>0.66669999999999996</v>
      </c>
      <c r="N4336">
        <v>0</v>
      </c>
      <c r="O4336">
        <v>1</v>
      </c>
      <c r="P4336">
        <v>0</v>
      </c>
      <c r="Q4336">
        <v>0</v>
      </c>
      <c r="R4336">
        <v>0</v>
      </c>
      <c r="S4336" s="2">
        <v>2.685185185185185E-3</v>
      </c>
      <c r="T4336" s="2">
        <v>0</v>
      </c>
      <c r="U4336">
        <v>0.5806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0.62070000000000003</v>
      </c>
      <c r="AE4336">
        <v>0</v>
      </c>
      <c r="AF4336" t="s">
        <v>3933</v>
      </c>
      <c r="AG4336" s="2">
        <v>3.0902777777777777E-3</v>
      </c>
      <c r="AH4336" t="s">
        <v>3911</v>
      </c>
      <c r="AI4336">
        <v>3</v>
      </c>
      <c r="AJ4336" t="s">
        <v>3919</v>
      </c>
      <c r="AK4336" s="3">
        <v>41867</v>
      </c>
      <c r="AL4336" s="10">
        <f>YEAR(ufc_fights_2[[#This Row],[date]])</f>
        <v>2014</v>
      </c>
      <c r="AM4336" t="s">
        <v>4022</v>
      </c>
      <c r="AN4336">
        <v>75</v>
      </c>
      <c r="AO4336" t="s">
        <v>3913</v>
      </c>
      <c r="AP4336">
        <f>IF(ufc_fights_2[[#This Row],[winner]]="Red",ufc_fights_2[[#This Row],[r_fighter_id]],ufc_fights_2[[#This Row],[b_fighter_id]])</f>
        <v>3209</v>
      </c>
      <c r="AQ4336" t="str">
        <f>_xlfn.XLOOKUP(ufc_fights_2[[#This Row],[winnerID]],ufc_fighters[id],ufc_fighters[fighter_name],"xxx",0,1)</f>
        <v>Thiago Tavares</v>
      </c>
    </row>
    <row r="4337" spans="1:43">
      <c r="A4337">
        <v>220</v>
      </c>
      <c r="B4337">
        <v>715</v>
      </c>
      <c r="C4337">
        <f>_xlfn.XLOOKUP(ufc_fights_2[[#This Row],[r_fighter_id]],ufc_fighters[id],ufc_fighters[year],"xxx",0,1)</f>
        <v>1989</v>
      </c>
      <c r="D4337">
        <f>_xlfn.XLOOKUP(ufc_fights_2[[#This Row],[b_fighter_id]],ufc_fighters[id],ufc_fighters[year],"Prázdné",0,1)</f>
        <v>1990</v>
      </c>
      <c r="E4337" s="10">
        <f>YEAR(ufc_fights_2[[#This Row],[date]])-ufc_fights_2[[#This Row],[r_year]]</f>
        <v>29</v>
      </c>
      <c r="F4337" s="10">
        <f>YEAR(ufc_fights_2[[#This Row],[date]])-ufc_fights_2[[#This Row],[b_year]]</f>
        <v>28</v>
      </c>
      <c r="G4337">
        <v>0</v>
      </c>
      <c r="H4337">
        <v>0</v>
      </c>
      <c r="I4337">
        <v>0.54259999999999997</v>
      </c>
      <c r="J4337">
        <v>0.33329999999999999</v>
      </c>
      <c r="K4337">
        <v>0.59730000000000005</v>
      </c>
      <c r="L4337">
        <v>0.38240000000000002</v>
      </c>
      <c r="M4337">
        <v>0.66669999999999996</v>
      </c>
      <c r="N4337">
        <v>0</v>
      </c>
      <c r="O4337">
        <v>1</v>
      </c>
      <c r="P4337">
        <v>0</v>
      </c>
      <c r="Q4337">
        <v>0</v>
      </c>
      <c r="R4337">
        <v>0</v>
      </c>
      <c r="S4337" s="2">
        <v>5.0115740740740737E-3</v>
      </c>
      <c r="T4337" s="2">
        <v>6.134259259259259E-4</v>
      </c>
      <c r="U4337">
        <v>0.45829999999999999</v>
      </c>
      <c r="V4337">
        <v>0.25</v>
      </c>
      <c r="W4337">
        <v>0.55559999999999998</v>
      </c>
      <c r="X4337">
        <v>1</v>
      </c>
      <c r="Y4337">
        <v>0.81820000000000004</v>
      </c>
      <c r="Z4337">
        <v>0.45760000000000001</v>
      </c>
      <c r="AA4337">
        <v>0.32940000000000003</v>
      </c>
      <c r="AB4337">
        <v>0.55559999999999998</v>
      </c>
      <c r="AC4337">
        <v>1</v>
      </c>
      <c r="AD4337">
        <v>0.73080000000000001</v>
      </c>
      <c r="AE4337">
        <v>0</v>
      </c>
      <c r="AF4337" t="s">
        <v>3915</v>
      </c>
      <c r="AG4337" s="2">
        <v>3.472222222222222E-3</v>
      </c>
      <c r="AH4337" t="s">
        <v>3911</v>
      </c>
      <c r="AI4337">
        <v>3</v>
      </c>
      <c r="AJ4337" t="s">
        <v>3961</v>
      </c>
      <c r="AK4337" s="3">
        <v>43239</v>
      </c>
      <c r="AL4337" s="10">
        <f>YEAR(ufc_fights_2[[#This Row],[date]])</f>
        <v>2018</v>
      </c>
      <c r="AM4337" t="s">
        <v>4022</v>
      </c>
      <c r="AN4337">
        <v>151</v>
      </c>
      <c r="AO4337" t="s">
        <v>3913</v>
      </c>
      <c r="AP4337">
        <f>IF(ufc_fights_2[[#This Row],[winner]]="Red",ufc_fights_2[[#This Row],[r_fighter_id]],ufc_fights_2[[#This Row],[b_fighter_id]])</f>
        <v>220</v>
      </c>
      <c r="AQ4337" t="str">
        <f>_xlfn.XLOOKUP(ufc_fights_2[[#This Row],[winnerID]],ufc_fighters[id],ufc_fighters[fighter_name],"xxx",0,1)</f>
        <v>Enrique Barzola</v>
      </c>
    </row>
    <row r="4338" spans="1:43">
      <c r="A4338">
        <v>3005</v>
      </c>
      <c r="B4338">
        <v>1616</v>
      </c>
      <c r="C4338">
        <f>_xlfn.XLOOKUP(ufc_fights_2[[#This Row],[r_fighter_id]],ufc_fighters[id],ufc_fighters[year],"xxx",0,1)</f>
        <v>1992</v>
      </c>
      <c r="D4338">
        <f>_xlfn.XLOOKUP(ufc_fights_2[[#This Row],[b_fighter_id]],ufc_fighters[id],ufc_fighters[year],"Prázdné",0,1)</f>
        <v>1986</v>
      </c>
      <c r="E4338" s="10">
        <f>YEAR(ufc_fights_2[[#This Row],[date]])-ufc_fights_2[[#This Row],[r_year]]</f>
        <v>29</v>
      </c>
      <c r="F4338" s="10">
        <f>YEAR(ufc_fights_2[[#This Row],[date]])-ufc_fights_2[[#This Row],[b_year]]</f>
        <v>35</v>
      </c>
      <c r="G4338">
        <v>0</v>
      </c>
      <c r="H4338">
        <v>0</v>
      </c>
      <c r="I4338">
        <v>0.4592</v>
      </c>
      <c r="J4338">
        <v>0.26029999999999998</v>
      </c>
      <c r="K4338">
        <v>0.52939999999999998</v>
      </c>
      <c r="L4338">
        <v>0.30120000000000002</v>
      </c>
      <c r="M4338">
        <v>0.66669999999999996</v>
      </c>
      <c r="N4338">
        <v>0</v>
      </c>
      <c r="O4338">
        <v>1</v>
      </c>
      <c r="P4338">
        <v>0</v>
      </c>
      <c r="Q4338">
        <v>0</v>
      </c>
      <c r="R4338">
        <v>0</v>
      </c>
      <c r="S4338" s="2">
        <v>5.7175925925925927E-3</v>
      </c>
      <c r="T4338" s="2">
        <v>1.3888888888888889E-4</v>
      </c>
      <c r="U4338">
        <v>0.34250000000000003</v>
      </c>
      <c r="V4338">
        <v>0.125</v>
      </c>
      <c r="W4338">
        <v>0.75</v>
      </c>
      <c r="X4338">
        <v>0.8095</v>
      </c>
      <c r="Y4338">
        <v>0.88890000000000002</v>
      </c>
      <c r="Z4338">
        <v>0.39190000000000003</v>
      </c>
      <c r="AA4338">
        <v>0.25</v>
      </c>
      <c r="AB4338">
        <v>0.66669999999999996</v>
      </c>
      <c r="AC4338">
        <v>1</v>
      </c>
      <c r="AD4338">
        <v>0.66669999999999996</v>
      </c>
      <c r="AE4338">
        <v>0</v>
      </c>
      <c r="AF4338" t="s">
        <v>3915</v>
      </c>
      <c r="AG4338" s="2">
        <v>3.472222222222222E-3</v>
      </c>
      <c r="AH4338" t="s">
        <v>3911</v>
      </c>
      <c r="AI4338">
        <v>3</v>
      </c>
      <c r="AJ4338" t="s">
        <v>3938</v>
      </c>
      <c r="AK4338" s="3">
        <v>44240</v>
      </c>
      <c r="AL4338" s="10">
        <f>YEAR(ufc_fights_2[[#This Row],[date]])</f>
        <v>2021</v>
      </c>
      <c r="AM4338" t="s">
        <v>4022</v>
      </c>
      <c r="AN4338">
        <v>1</v>
      </c>
      <c r="AO4338" t="s">
        <v>3913</v>
      </c>
      <c r="AP4338">
        <f>IF(ufc_fights_2[[#This Row],[winner]]="Red",ufc_fights_2[[#This Row],[r_fighter_id]],ufc_fights_2[[#This Row],[b_fighter_id]])</f>
        <v>3005</v>
      </c>
      <c r="AQ4338" t="str">
        <f>_xlfn.XLOOKUP(ufc_fights_2[[#This Row],[winnerID]],ufc_fighters[id],ufc_fighters[fighter_name],"xxx",0,1)</f>
        <v>Ricky Simon</v>
      </c>
    </row>
    <row r="4339" spans="1:43">
      <c r="A4339">
        <v>496</v>
      </c>
      <c r="B4339">
        <v>691</v>
      </c>
      <c r="C4339">
        <f>_xlfn.XLOOKUP(ufc_fights_2[[#This Row],[r_fighter_id]],ufc_fighters[id],ufc_fighters[year],"xxx",0,1)</f>
        <v>1979</v>
      </c>
      <c r="D4339">
        <f>_xlfn.XLOOKUP(ufc_fights_2[[#This Row],[b_fighter_id]],ufc_fighters[id],ufc_fighters[year],"Prázdné",0,1)</f>
        <v>1980</v>
      </c>
      <c r="E4339" s="10">
        <f>YEAR(ufc_fights_2[[#This Row],[date]])-ufc_fights_2[[#This Row],[r_year]]</f>
        <v>33</v>
      </c>
      <c r="F4339" s="10">
        <f>YEAR(ufc_fights_2[[#This Row],[date]])-ufc_fights_2[[#This Row],[b_year]]</f>
        <v>32</v>
      </c>
      <c r="G4339">
        <v>0</v>
      </c>
      <c r="H4339">
        <v>0</v>
      </c>
      <c r="I4339">
        <v>0.32</v>
      </c>
      <c r="J4339">
        <v>0.3165</v>
      </c>
      <c r="K4339">
        <v>0.32</v>
      </c>
      <c r="L4339">
        <v>0.3165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</v>
      </c>
      <c r="T4339" s="2">
        <v>1.1574074074074075E-4</v>
      </c>
      <c r="U4339">
        <v>9.3799999999999994E-2</v>
      </c>
      <c r="V4339">
        <v>0.25209999999999999</v>
      </c>
      <c r="W4339">
        <v>0</v>
      </c>
      <c r="X4339">
        <v>0.75</v>
      </c>
      <c r="Y4339">
        <v>0.44440000000000002</v>
      </c>
      <c r="Z4339">
        <v>0.32</v>
      </c>
      <c r="AA4339">
        <v>0.3165</v>
      </c>
      <c r="AB4339">
        <v>0</v>
      </c>
      <c r="AC4339">
        <v>0</v>
      </c>
      <c r="AD4339">
        <v>0</v>
      </c>
      <c r="AE4339">
        <v>0</v>
      </c>
      <c r="AF4339" t="s">
        <v>3922</v>
      </c>
      <c r="AG4339" s="2">
        <v>3.472222222222222E-3</v>
      </c>
      <c r="AH4339" t="s">
        <v>3911</v>
      </c>
      <c r="AI4339">
        <v>3</v>
      </c>
      <c r="AJ4339" t="s">
        <v>3928</v>
      </c>
      <c r="AK4339" s="3">
        <v>41230</v>
      </c>
      <c r="AL4339" s="10">
        <f>YEAR(ufc_fights_2[[#This Row],[date]])</f>
        <v>2012</v>
      </c>
      <c r="AM4339" t="s">
        <v>4022</v>
      </c>
      <c r="AN4339">
        <v>92</v>
      </c>
      <c r="AO4339" t="s">
        <v>3913</v>
      </c>
      <c r="AP4339">
        <f>IF(ufc_fights_2[[#This Row],[winner]]="Red",ufc_fights_2[[#This Row],[r_fighter_id]],ufc_fights_2[[#This Row],[b_fighter_id]])</f>
        <v>496</v>
      </c>
      <c r="AQ4339" t="str">
        <f>_xlfn.XLOOKUP(ufc_fights_2[[#This Row],[winnerID]],ufc_fighters[id],ufc_fighters[fighter_name],"xxx",0,1)</f>
        <v>Antonio Carvalho</v>
      </c>
    </row>
    <row r="4340" spans="1:43">
      <c r="A4340">
        <v>1219</v>
      </c>
      <c r="B4340">
        <v>2270</v>
      </c>
      <c r="C4340">
        <f>_xlfn.XLOOKUP(ufc_fights_2[[#This Row],[r_fighter_id]],ufc_fighters[id],ufc_fighters[year],"xxx",0,1)</f>
        <v>1987</v>
      </c>
      <c r="D4340">
        <f>_xlfn.XLOOKUP(ufc_fights_2[[#This Row],[b_fighter_id]],ufc_fighters[id],ufc_fighters[year],"Prázdné",0,1)</f>
        <v>1987</v>
      </c>
      <c r="E4340" s="10">
        <f>YEAR(ufc_fights_2[[#This Row],[date]])-ufc_fights_2[[#This Row],[r_year]]</f>
        <v>32</v>
      </c>
      <c r="F4340" s="10">
        <f>YEAR(ufc_fights_2[[#This Row],[date]])-ufc_fights_2[[#This Row],[b_year]]</f>
        <v>32</v>
      </c>
      <c r="G4340">
        <v>1</v>
      </c>
      <c r="H4340">
        <v>0</v>
      </c>
      <c r="I4340">
        <v>0.58930000000000005</v>
      </c>
      <c r="J4340">
        <v>0.2316</v>
      </c>
      <c r="K4340">
        <v>0.61019999999999996</v>
      </c>
      <c r="L4340">
        <v>0.2316</v>
      </c>
      <c r="M4340">
        <v>0.33329999999999999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7.291666666666667E-4</v>
      </c>
      <c r="T4340" s="2">
        <v>0</v>
      </c>
      <c r="U4340">
        <v>0.59260000000000002</v>
      </c>
      <c r="V4340">
        <v>0.1951</v>
      </c>
      <c r="W4340">
        <v>0.5</v>
      </c>
      <c r="X4340">
        <v>0</v>
      </c>
      <c r="Y4340">
        <v>0.625</v>
      </c>
      <c r="Z4340">
        <v>0.5</v>
      </c>
      <c r="AA4340">
        <v>0.2198</v>
      </c>
      <c r="AB4340">
        <v>0.81820000000000004</v>
      </c>
      <c r="AC4340">
        <v>0.5</v>
      </c>
      <c r="AD4340">
        <v>0.8</v>
      </c>
      <c r="AE4340">
        <v>0</v>
      </c>
      <c r="AF4340" t="s">
        <v>3910</v>
      </c>
      <c r="AG4340" s="2">
        <v>3.2638888888888891E-3</v>
      </c>
      <c r="AH4340" t="s">
        <v>3911</v>
      </c>
      <c r="AI4340">
        <v>3</v>
      </c>
      <c r="AJ4340" t="s">
        <v>3954</v>
      </c>
      <c r="AK4340" s="3">
        <v>43540</v>
      </c>
      <c r="AL4340" s="10">
        <f>YEAR(ufc_fights_2[[#This Row],[date]])</f>
        <v>2019</v>
      </c>
      <c r="AM4340" t="s">
        <v>4022</v>
      </c>
      <c r="AN4340">
        <v>70</v>
      </c>
      <c r="AO4340" t="s">
        <v>3913</v>
      </c>
      <c r="AP4340">
        <f>IF(ufc_fights_2[[#This Row],[winner]]="Red",ufc_fights_2[[#This Row],[r_fighter_id]],ufc_fights_2[[#This Row],[b_fighter_id]])</f>
        <v>1219</v>
      </c>
      <c r="AQ4340" t="str">
        <f>_xlfn.XLOOKUP(ufc_fights_2[[#This Row],[winnerID]],ufc_fighters[id],ufc_fighters[fighter_name],"xxx",0,1)</f>
        <v>Mike Grundy</v>
      </c>
    </row>
    <row r="4341" spans="1:43">
      <c r="A4341">
        <v>1828</v>
      </c>
      <c r="B4341">
        <v>2058</v>
      </c>
      <c r="C4341">
        <f>_xlfn.XLOOKUP(ufc_fights_2[[#This Row],[r_fighter_id]],ufc_fighters[id],ufc_fighters[year],"xxx",0,1)</f>
        <v>1989</v>
      </c>
      <c r="D4341">
        <f>_xlfn.XLOOKUP(ufc_fights_2[[#This Row],[b_fighter_id]],ufc_fighters[id],ufc_fighters[year],"Prázdné",0,1)</f>
        <v>1984</v>
      </c>
      <c r="E4341" s="10">
        <f>YEAR(ufc_fights_2[[#This Row],[date]])-ufc_fights_2[[#This Row],[r_year]]</f>
        <v>26</v>
      </c>
      <c r="F4341" s="10">
        <f>YEAR(ufc_fights_2[[#This Row],[date]])-ufc_fights_2[[#This Row],[b_year]]</f>
        <v>31</v>
      </c>
      <c r="G4341">
        <v>0</v>
      </c>
      <c r="H4341">
        <v>2</v>
      </c>
      <c r="I4341">
        <v>0.29170000000000001</v>
      </c>
      <c r="J4341">
        <v>0.54759999999999998</v>
      </c>
      <c r="K4341">
        <v>0.29170000000000001</v>
      </c>
      <c r="L4341">
        <v>0.53190000000000004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2.3148148148148147E-5</v>
      </c>
      <c r="T4341" s="2">
        <v>2.5462962962962961E-4</v>
      </c>
      <c r="U4341">
        <v>0.3</v>
      </c>
      <c r="V4341">
        <v>0.5161</v>
      </c>
      <c r="W4341">
        <v>0</v>
      </c>
      <c r="X4341">
        <v>1</v>
      </c>
      <c r="Y4341">
        <v>1</v>
      </c>
      <c r="Z4341">
        <v>0.21049999999999999</v>
      </c>
      <c r="AA4341">
        <v>0.39290000000000003</v>
      </c>
      <c r="AB4341">
        <v>0.6</v>
      </c>
      <c r="AC4341">
        <v>0.90910000000000002</v>
      </c>
      <c r="AD4341">
        <v>0</v>
      </c>
      <c r="AE4341">
        <v>0.66669999999999996</v>
      </c>
      <c r="AF4341" t="s">
        <v>3910</v>
      </c>
      <c r="AG4341" s="2">
        <v>1.5856481481481481E-3</v>
      </c>
      <c r="AH4341" t="s">
        <v>3911</v>
      </c>
      <c r="AI4341">
        <v>3</v>
      </c>
      <c r="AJ4341" t="s">
        <v>3914</v>
      </c>
      <c r="AK4341" s="3">
        <v>42063</v>
      </c>
      <c r="AL4341" s="10">
        <f>YEAR(ufc_fights_2[[#This Row],[date]])</f>
        <v>2015</v>
      </c>
      <c r="AM4341" t="s">
        <v>4061</v>
      </c>
      <c r="AN4341">
        <v>2</v>
      </c>
      <c r="AO4341" t="s">
        <v>3918</v>
      </c>
      <c r="AP4341">
        <f>IF(ufc_fights_2[[#This Row],[winner]]="Red",ufc_fights_2[[#This Row],[r_fighter_id]],ufc_fights_2[[#This Row],[b_fighter_id]])</f>
        <v>2058</v>
      </c>
      <c r="AQ4341" t="str">
        <f>_xlfn.XLOOKUP(ufc_fights_2[[#This Row],[winnerID]],ufc_fighters[id],ufc_fighters[fighter_name],"xxx",0,1)</f>
        <v>Tim Means</v>
      </c>
    </row>
    <row r="4342" spans="1:43">
      <c r="A4342">
        <v>2266</v>
      </c>
      <c r="B4342">
        <v>727</v>
      </c>
      <c r="C4342">
        <f>_xlfn.XLOOKUP(ufc_fights_2[[#This Row],[r_fighter_id]],ufc_fighters[id],ufc_fighters[year],"xxx",0,1)</f>
        <v>1981</v>
      </c>
      <c r="D4342">
        <f>_xlfn.XLOOKUP(ufc_fights_2[[#This Row],[b_fighter_id]],ufc_fighters[id],ufc_fighters[year],"Prázdné",0,1)</f>
        <v>1986</v>
      </c>
      <c r="E4342" s="10">
        <f>YEAR(ufc_fights_2[[#This Row],[date]])-ufc_fights_2[[#This Row],[r_year]]</f>
        <v>34</v>
      </c>
      <c r="F4342" s="10">
        <f>YEAR(ufc_fights_2[[#This Row],[date]])-ufc_fights_2[[#This Row],[b_year]]</f>
        <v>29</v>
      </c>
      <c r="G4342">
        <v>0</v>
      </c>
      <c r="H4342">
        <v>0</v>
      </c>
      <c r="I4342">
        <v>0.44169999999999998</v>
      </c>
      <c r="J4342">
        <v>0.49469999999999997</v>
      </c>
      <c r="K4342">
        <v>0.58079999999999998</v>
      </c>
      <c r="L4342">
        <v>0.66459999999999997</v>
      </c>
      <c r="M4342">
        <v>4.7600000000000003E-2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3.5532407407407409E-3</v>
      </c>
      <c r="T4342" s="2">
        <v>2.7430555555555554E-3</v>
      </c>
      <c r="U4342">
        <v>0.34520000000000001</v>
      </c>
      <c r="V4342">
        <v>0.4405</v>
      </c>
      <c r="W4342">
        <v>0.66669999999999996</v>
      </c>
      <c r="X4342">
        <v>0</v>
      </c>
      <c r="Y4342">
        <v>1</v>
      </c>
      <c r="Z4342">
        <v>0.3049</v>
      </c>
      <c r="AA4342">
        <v>0.40300000000000002</v>
      </c>
      <c r="AB4342">
        <v>0.73680000000000001</v>
      </c>
      <c r="AC4342">
        <v>0.63639999999999997</v>
      </c>
      <c r="AD4342">
        <v>0</v>
      </c>
      <c r="AE4342">
        <v>1</v>
      </c>
      <c r="AF4342" t="s">
        <v>3922</v>
      </c>
      <c r="AG4342" s="2">
        <v>3.472222222222222E-3</v>
      </c>
      <c r="AH4342" t="s">
        <v>3911</v>
      </c>
      <c r="AI4342">
        <v>3</v>
      </c>
      <c r="AJ4342" t="s">
        <v>3961</v>
      </c>
      <c r="AK4342" s="3">
        <v>42336</v>
      </c>
      <c r="AL4342" s="10">
        <f>YEAR(ufc_fights_2[[#This Row],[date]])</f>
        <v>2015</v>
      </c>
      <c r="AM4342" t="s">
        <v>4022</v>
      </c>
      <c r="AN4342">
        <v>96</v>
      </c>
      <c r="AO4342" t="s">
        <v>3918</v>
      </c>
      <c r="AP4342">
        <f>IF(ufc_fights_2[[#This Row],[winner]]="Red",ufc_fights_2[[#This Row],[r_fighter_id]],ufc_fights_2[[#This Row],[b_fighter_id]])</f>
        <v>727</v>
      </c>
      <c r="AQ4342" t="str">
        <f>_xlfn.XLOOKUP(ufc_fights_2[[#This Row],[winnerID]],ufc_fighters[id],ufc_fighters[fighter_name],"xxx",0,1)</f>
        <v>Mike de la Torre</v>
      </c>
    </row>
    <row r="4343" spans="1:43">
      <c r="A4343">
        <v>377</v>
      </c>
      <c r="B4343">
        <v>532</v>
      </c>
      <c r="C4343">
        <f>_xlfn.XLOOKUP(ufc_fights_2[[#This Row],[r_fighter_id]],ufc_fighters[id],ufc_fighters[year],"xxx",0,1)</f>
        <v>1990</v>
      </c>
      <c r="D4343">
        <f>_xlfn.XLOOKUP(ufc_fights_2[[#This Row],[b_fighter_id]],ufc_fighters[id],ufc_fighters[year],"Prázdné",0,1)</f>
        <v>1987</v>
      </c>
      <c r="E4343" s="10">
        <f>YEAR(ufc_fights_2[[#This Row],[date]])-ufc_fights_2[[#This Row],[r_year]]</f>
        <v>30</v>
      </c>
      <c r="F4343" s="10">
        <f>YEAR(ufc_fights_2[[#This Row],[date]])-ufc_fights_2[[#This Row],[b_year]]</f>
        <v>33</v>
      </c>
      <c r="G4343">
        <v>0</v>
      </c>
      <c r="H4343">
        <v>0</v>
      </c>
      <c r="I4343">
        <v>0.30940000000000001</v>
      </c>
      <c r="J4343">
        <v>0.44550000000000001</v>
      </c>
      <c r="K4343">
        <v>0.37819999999999998</v>
      </c>
      <c r="L4343">
        <v>0.4602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 s="2">
        <v>7.291666666666667E-4</v>
      </c>
      <c r="T4343" s="2">
        <v>1.4467592592592592E-3</v>
      </c>
      <c r="U4343">
        <v>0.2427</v>
      </c>
      <c r="V4343">
        <v>0.28399999999999997</v>
      </c>
      <c r="W4343">
        <v>0.5</v>
      </c>
      <c r="X4343">
        <v>0.5</v>
      </c>
      <c r="Y4343">
        <v>0.9</v>
      </c>
      <c r="Z4343">
        <v>0.28789999999999999</v>
      </c>
      <c r="AA4343">
        <v>0.41239999999999999</v>
      </c>
      <c r="AB4343">
        <v>0.71430000000000005</v>
      </c>
      <c r="AC4343">
        <v>0</v>
      </c>
      <c r="AD4343">
        <v>0</v>
      </c>
      <c r="AE4343">
        <v>0.69230000000000003</v>
      </c>
      <c r="AF4343" t="s">
        <v>3915</v>
      </c>
      <c r="AG4343" s="2">
        <v>3.472222222222222E-3</v>
      </c>
      <c r="AH4343" t="s">
        <v>3911</v>
      </c>
      <c r="AI4343">
        <v>3</v>
      </c>
      <c r="AJ4343" t="s">
        <v>3928</v>
      </c>
      <c r="AK4343" s="3">
        <v>44058</v>
      </c>
      <c r="AL4343" s="10">
        <f>YEAR(ufc_fights_2[[#This Row],[date]])</f>
        <v>2020</v>
      </c>
      <c r="AM4343" t="s">
        <v>4022</v>
      </c>
      <c r="AN4343">
        <v>1</v>
      </c>
      <c r="AO4343" t="s">
        <v>3918</v>
      </c>
      <c r="AP4343">
        <f>IF(ufc_fights_2[[#This Row],[winner]]="Red",ufc_fights_2[[#This Row],[r_fighter_id]],ufc_fights_2[[#This Row],[b_fighter_id]])</f>
        <v>532</v>
      </c>
      <c r="AQ4343" t="str">
        <f>_xlfn.XLOOKUP(ufc_fights_2[[#This Row],[winnerID]],ufc_fighters[id],ufc_fighters[fighter_name],"xxx",0,1)</f>
        <v>Danny Chavez</v>
      </c>
    </row>
    <row r="4344" spans="1:43">
      <c r="A4344">
        <v>3102</v>
      </c>
      <c r="B4344">
        <v>3429</v>
      </c>
      <c r="C4344">
        <f>_xlfn.XLOOKUP(ufc_fights_2[[#This Row],[r_fighter_id]],ufc_fighters[id],ufc_fighters[year],"xxx",0,1)</f>
        <v>1989</v>
      </c>
      <c r="D4344">
        <f>_xlfn.XLOOKUP(ufc_fights_2[[#This Row],[b_fighter_id]],ufc_fighters[id],ufc_fighters[year],"Prázdné",0,1)</f>
        <v>1986</v>
      </c>
      <c r="E4344" s="10">
        <f>YEAR(ufc_fights_2[[#This Row],[date]])-ufc_fights_2[[#This Row],[r_year]]</f>
        <v>28</v>
      </c>
      <c r="F4344" s="10">
        <f>YEAR(ufc_fights_2[[#This Row],[date]])-ufc_fights_2[[#This Row],[b_year]]</f>
        <v>31</v>
      </c>
      <c r="G4344">
        <v>0</v>
      </c>
      <c r="H4344">
        <v>0</v>
      </c>
      <c r="I4344">
        <v>0.58750000000000002</v>
      </c>
      <c r="J4344">
        <v>0.3947</v>
      </c>
      <c r="K4344">
        <v>0.63919999999999999</v>
      </c>
      <c r="L4344">
        <v>0.44069999999999998</v>
      </c>
      <c r="M4344">
        <v>0.66669999999999996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4.7453703703703703E-3</v>
      </c>
      <c r="T4344" s="2">
        <v>1.8518518518518518E-4</v>
      </c>
      <c r="U4344">
        <v>0.54810000000000003</v>
      </c>
      <c r="V4344">
        <v>0.32279999999999998</v>
      </c>
      <c r="W4344">
        <v>0.77780000000000005</v>
      </c>
      <c r="X4344">
        <v>0.85709999999999997</v>
      </c>
      <c r="Y4344">
        <v>0.77780000000000005</v>
      </c>
      <c r="Z4344">
        <v>0.53849999999999998</v>
      </c>
      <c r="AA4344">
        <v>0.3926</v>
      </c>
      <c r="AB4344">
        <v>0.47370000000000001</v>
      </c>
      <c r="AC4344">
        <v>0.3846</v>
      </c>
      <c r="AD4344">
        <v>0.72</v>
      </c>
      <c r="AE4344">
        <v>0.5</v>
      </c>
      <c r="AF4344" t="s">
        <v>3915</v>
      </c>
      <c r="AG4344" s="2">
        <v>3.472222222222222E-3</v>
      </c>
      <c r="AH4344" t="s">
        <v>3911</v>
      </c>
      <c r="AI4344">
        <v>3</v>
      </c>
      <c r="AJ4344" t="s">
        <v>3931</v>
      </c>
      <c r="AK4344" s="3">
        <v>42924</v>
      </c>
      <c r="AL4344" s="10">
        <f>YEAR(ufc_fights_2[[#This Row],[date]])</f>
        <v>2017</v>
      </c>
      <c r="AM4344" t="s">
        <v>4022</v>
      </c>
      <c r="AN4344">
        <v>1</v>
      </c>
      <c r="AO4344" t="s">
        <v>3913</v>
      </c>
      <c r="AP4344">
        <f>IF(ufc_fights_2[[#This Row],[winner]]="Red",ufc_fights_2[[#This Row],[r_fighter_id]],ufc_fights_2[[#This Row],[b_fighter_id]])</f>
        <v>3102</v>
      </c>
      <c r="AQ4344" t="str">
        <f>_xlfn.XLOOKUP(ufc_fights_2[[#This Row],[winnerID]],ufc_fighters[id],ufc_fighters[fighter_name],"xxx",0,1)</f>
        <v>Cody Stamann</v>
      </c>
    </row>
    <row r="4345" spans="1:43">
      <c r="A4345">
        <v>1989</v>
      </c>
      <c r="B4345">
        <v>3464</v>
      </c>
      <c r="C4345">
        <f>_xlfn.XLOOKUP(ufc_fights_2[[#This Row],[r_fighter_id]],ufc_fighters[id],ufc_fighters[year],"xxx",0,1)</f>
        <v>1988</v>
      </c>
      <c r="D4345">
        <f>_xlfn.XLOOKUP(ufc_fights_2[[#This Row],[b_fighter_id]],ufc_fighters[id],ufc_fighters[year],"Prázdné",0,1)</f>
        <v>1988</v>
      </c>
      <c r="E4345" s="10">
        <f>YEAR(ufc_fights_2[[#This Row],[date]])-ufc_fights_2[[#This Row],[r_year]]</f>
        <v>26</v>
      </c>
      <c r="F4345" s="10">
        <f>YEAR(ufc_fights_2[[#This Row],[date]])-ufc_fights_2[[#This Row],[b_year]]</f>
        <v>26</v>
      </c>
      <c r="G4345">
        <v>1</v>
      </c>
      <c r="H4345">
        <v>0</v>
      </c>
      <c r="I4345">
        <v>0.37859999999999999</v>
      </c>
      <c r="J4345">
        <v>0.26419999999999999</v>
      </c>
      <c r="K4345">
        <v>0.37859999999999999</v>
      </c>
      <c r="L4345">
        <v>0.26419999999999999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1.8518518518518518E-4</v>
      </c>
      <c r="T4345" s="2">
        <v>0</v>
      </c>
      <c r="U4345">
        <v>0.31030000000000002</v>
      </c>
      <c r="V4345">
        <v>0.1739</v>
      </c>
      <c r="W4345">
        <v>0.58330000000000004</v>
      </c>
      <c r="X4345">
        <v>0.83330000000000004</v>
      </c>
      <c r="Y4345">
        <v>1</v>
      </c>
      <c r="Z4345">
        <v>0.36499999999999999</v>
      </c>
      <c r="AA4345">
        <v>0.2611</v>
      </c>
      <c r="AB4345">
        <v>0</v>
      </c>
      <c r="AC4345">
        <v>0.5</v>
      </c>
      <c r="AD4345">
        <v>1</v>
      </c>
      <c r="AE4345">
        <v>0</v>
      </c>
      <c r="AF4345" t="s">
        <v>3910</v>
      </c>
      <c r="AG4345" s="2">
        <v>1.4814814814814814E-3</v>
      </c>
      <c r="AH4345" t="s">
        <v>3911</v>
      </c>
      <c r="AI4345">
        <v>3</v>
      </c>
      <c r="AJ4345" t="s">
        <v>3959</v>
      </c>
      <c r="AK4345" s="3">
        <v>41836</v>
      </c>
      <c r="AL4345" s="10">
        <f>YEAR(ufc_fights_2[[#This Row],[date]])</f>
        <v>2014</v>
      </c>
      <c r="AM4345" t="s">
        <v>4022</v>
      </c>
      <c r="AN4345">
        <v>36</v>
      </c>
      <c r="AO4345" t="s">
        <v>3913</v>
      </c>
      <c r="AP4345">
        <f>IF(ufc_fights_2[[#This Row],[winner]]="Red",ufc_fights_2[[#This Row],[r_fighter_id]],ufc_fights_2[[#This Row],[b_fighter_id]])</f>
        <v>1989</v>
      </c>
      <c r="AQ4345" t="str">
        <f>_xlfn.XLOOKUP(ufc_fights_2[[#This Row],[winnerID]],ufc_fighters[id],ufc_fighters[fighter_name],"xxx",0,1)</f>
        <v>Lucas Martins</v>
      </c>
    </row>
    <row r="4346" spans="1:43">
      <c r="A4346">
        <v>872</v>
      </c>
      <c r="B4346">
        <v>1737</v>
      </c>
      <c r="C4346">
        <f>_xlfn.XLOOKUP(ufc_fights_2[[#This Row],[r_fighter_id]],ufc_fighters[id],ufc_fighters[year],"xxx",0,1)</f>
        <v>1984</v>
      </c>
      <c r="D4346">
        <f>_xlfn.XLOOKUP(ufc_fights_2[[#This Row],[b_fighter_id]],ufc_fighters[id],ufc_fighters[year],"Prázdné",0,1)</f>
        <v>1988</v>
      </c>
      <c r="E4346" s="10">
        <f>YEAR(ufc_fights_2[[#This Row],[date]])-ufc_fights_2[[#This Row],[r_year]]</f>
        <v>36</v>
      </c>
      <c r="F4346" s="10">
        <f>YEAR(ufc_fights_2[[#This Row],[date]])-ufc_fights_2[[#This Row],[b_year]]</f>
        <v>32</v>
      </c>
      <c r="G4346">
        <v>0</v>
      </c>
      <c r="H4346">
        <v>0</v>
      </c>
      <c r="I4346">
        <v>0.4783</v>
      </c>
      <c r="J4346">
        <v>0.50429999999999997</v>
      </c>
      <c r="K4346">
        <v>0.51449999999999996</v>
      </c>
      <c r="L4346">
        <v>0.51049999999999995</v>
      </c>
      <c r="M4346">
        <v>7.6899999999999996E-2</v>
      </c>
      <c r="N4346">
        <v>0</v>
      </c>
      <c r="O4346">
        <v>0</v>
      </c>
      <c r="P4346">
        <v>0</v>
      </c>
      <c r="Q4346">
        <v>0</v>
      </c>
      <c r="R4346">
        <v>1</v>
      </c>
      <c r="S4346" s="2">
        <v>9.7222222222222219E-4</v>
      </c>
      <c r="T4346" s="2">
        <v>3.3564814814814812E-4</v>
      </c>
      <c r="U4346">
        <v>0.441</v>
      </c>
      <c r="V4346">
        <v>0.45500000000000002</v>
      </c>
      <c r="W4346">
        <v>0.77780000000000005</v>
      </c>
      <c r="X4346">
        <v>1</v>
      </c>
      <c r="Y4346">
        <v>1</v>
      </c>
      <c r="Z4346">
        <v>0.45979999999999999</v>
      </c>
      <c r="AA4346">
        <v>0.46600000000000003</v>
      </c>
      <c r="AB4346">
        <v>0.60709999999999997</v>
      </c>
      <c r="AC4346">
        <v>0.78569999999999995</v>
      </c>
      <c r="AD4346">
        <v>1</v>
      </c>
      <c r="AE4346">
        <v>0</v>
      </c>
      <c r="AF4346" t="s">
        <v>3915</v>
      </c>
      <c r="AG4346" s="2">
        <v>3.472222222222222E-3</v>
      </c>
      <c r="AH4346" t="s">
        <v>3911</v>
      </c>
      <c r="AI4346">
        <v>3</v>
      </c>
      <c r="AJ4346" t="s">
        <v>3914</v>
      </c>
      <c r="AK4346" s="3">
        <v>43967</v>
      </c>
      <c r="AL4346" s="10">
        <f>YEAR(ufc_fights_2[[#This Row],[date]])</f>
        <v>2020</v>
      </c>
      <c r="AM4346" t="s">
        <v>4022</v>
      </c>
      <c r="AN4346">
        <v>62</v>
      </c>
      <c r="AO4346" t="s">
        <v>3918</v>
      </c>
      <c r="AP4346">
        <f>IF(ufc_fights_2[[#This Row],[winner]]="Red",ufc_fights_2[[#This Row],[r_fighter_id]],ufc_fights_2[[#This Row],[b_fighter_id]])</f>
        <v>1737</v>
      </c>
      <c r="AQ4346" t="str">
        <f>_xlfn.XLOOKUP(ufc_fights_2[[#This Row],[winnerID]],ufc_fighters[id],ufc_fighters[fighter_name],"xxx",0,1)</f>
        <v>Nate Landwehr</v>
      </c>
    </row>
    <row r="4347" spans="1:43">
      <c r="A4347">
        <v>2367</v>
      </c>
      <c r="B4347">
        <v>1212</v>
      </c>
      <c r="C4347">
        <f>_xlfn.XLOOKUP(ufc_fights_2[[#This Row],[r_fighter_id]],ufc_fighters[id],ufc_fighters[year],"xxx",0,1)</f>
        <v>1989</v>
      </c>
      <c r="D4347">
        <f>_xlfn.XLOOKUP(ufc_fights_2[[#This Row],[b_fighter_id]],ufc_fighters[id],ufc_fighters[year],"Prázdné",0,1)</f>
        <v>1988</v>
      </c>
      <c r="E4347" s="10">
        <f>YEAR(ufc_fights_2[[#This Row],[date]])-ufc_fights_2[[#This Row],[r_year]]</f>
        <v>24</v>
      </c>
      <c r="F4347" s="10">
        <f>YEAR(ufc_fights_2[[#This Row],[date]])-ufc_fights_2[[#This Row],[b_year]]</f>
        <v>25</v>
      </c>
      <c r="G4347">
        <v>0</v>
      </c>
      <c r="H4347">
        <v>0</v>
      </c>
      <c r="I4347">
        <v>0.45240000000000002</v>
      </c>
      <c r="J4347">
        <v>0.26919999999999999</v>
      </c>
      <c r="K4347">
        <v>0.77780000000000005</v>
      </c>
      <c r="L4347">
        <v>0.5</v>
      </c>
      <c r="M4347">
        <v>1</v>
      </c>
      <c r="N4347">
        <v>0.5</v>
      </c>
      <c r="O4347">
        <v>0</v>
      </c>
      <c r="P4347">
        <v>2</v>
      </c>
      <c r="Q4347">
        <v>1</v>
      </c>
      <c r="R4347">
        <v>0</v>
      </c>
      <c r="S4347" s="2">
        <v>9.1550925925925931E-3</v>
      </c>
      <c r="T4347" s="2">
        <v>2.199074074074074E-4</v>
      </c>
      <c r="U4347">
        <v>0.3125</v>
      </c>
      <c r="V4347">
        <v>0</v>
      </c>
      <c r="W4347">
        <v>0.88890000000000002</v>
      </c>
      <c r="X4347">
        <v>1</v>
      </c>
      <c r="Y4347">
        <v>0.71430000000000005</v>
      </c>
      <c r="Z4347">
        <v>0.27589999999999998</v>
      </c>
      <c r="AA4347">
        <v>0.24</v>
      </c>
      <c r="AB4347">
        <v>0</v>
      </c>
      <c r="AC4347">
        <v>1</v>
      </c>
      <c r="AD4347">
        <v>0.84619999999999995</v>
      </c>
      <c r="AE4347">
        <v>0</v>
      </c>
      <c r="AF4347" t="s">
        <v>3915</v>
      </c>
      <c r="AG4347" s="2">
        <v>3.472222222222222E-3</v>
      </c>
      <c r="AH4347" t="s">
        <v>3911</v>
      </c>
      <c r="AI4347">
        <v>3</v>
      </c>
      <c r="AJ4347" t="s">
        <v>3931</v>
      </c>
      <c r="AK4347" s="3">
        <v>41321</v>
      </c>
      <c r="AL4347" s="10">
        <f>YEAR(ufc_fights_2[[#This Row],[date]])</f>
        <v>2013</v>
      </c>
      <c r="AM4347" t="s">
        <v>4022</v>
      </c>
      <c r="AN4347">
        <v>70</v>
      </c>
      <c r="AO4347" t="s">
        <v>3913</v>
      </c>
      <c r="AP4347">
        <f>IF(ufc_fights_2[[#This Row],[winner]]="Red",ufc_fights_2[[#This Row],[r_fighter_id]],ufc_fights_2[[#This Row],[b_fighter_id]])</f>
        <v>2367</v>
      </c>
      <c r="AQ4347" t="str">
        <f>_xlfn.XLOOKUP(ufc_fights_2[[#This Row],[winnerID]],ufc_fighters[id],ufc_fighters[fighter_name],"xxx",0,1)</f>
        <v>Andy Ogle</v>
      </c>
    </row>
    <row r="4348" spans="1:43">
      <c r="A4348">
        <v>1160</v>
      </c>
      <c r="B4348">
        <v>2601</v>
      </c>
      <c r="C4348">
        <f>_xlfn.XLOOKUP(ufc_fights_2[[#This Row],[r_fighter_id]],ufc_fighters[id],ufc_fighters[year],"xxx",0,1)</f>
        <v>1988</v>
      </c>
      <c r="D4348">
        <f>_xlfn.XLOOKUP(ufc_fights_2[[#This Row],[b_fighter_id]],ufc_fighters[id],ufc_fighters[year],"Prázdné",0,1)</f>
        <v>1984</v>
      </c>
      <c r="E4348" s="10">
        <f>YEAR(ufc_fights_2[[#This Row],[date]])-ufc_fights_2[[#This Row],[r_year]]</f>
        <v>29</v>
      </c>
      <c r="F4348" s="10">
        <f>YEAR(ufc_fights_2[[#This Row],[date]])-ufc_fights_2[[#This Row],[b_year]]</f>
        <v>33</v>
      </c>
      <c r="G4348">
        <v>0</v>
      </c>
      <c r="H4348">
        <v>0</v>
      </c>
      <c r="I4348">
        <v>0.55369999999999997</v>
      </c>
      <c r="J4348">
        <v>0.2051</v>
      </c>
      <c r="K4348">
        <v>0.63190000000000002</v>
      </c>
      <c r="L4348">
        <v>0.20250000000000001</v>
      </c>
      <c r="M4348">
        <v>0.66669999999999996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3.2291666666666666E-3</v>
      </c>
      <c r="T4348" s="2">
        <v>0</v>
      </c>
      <c r="U4348">
        <v>0.52939999999999998</v>
      </c>
      <c r="V4348">
        <v>0.1091</v>
      </c>
      <c r="W4348">
        <v>0.71430000000000005</v>
      </c>
      <c r="X4348">
        <v>0.66669999999999996</v>
      </c>
      <c r="Y4348">
        <v>0.85709999999999997</v>
      </c>
      <c r="Z4348">
        <v>0.41539999999999999</v>
      </c>
      <c r="AA4348">
        <v>0.19739999999999999</v>
      </c>
      <c r="AB4348">
        <v>0.8</v>
      </c>
      <c r="AC4348">
        <v>0.5</v>
      </c>
      <c r="AD4348">
        <v>0.70589999999999997</v>
      </c>
      <c r="AE4348">
        <v>0</v>
      </c>
      <c r="AF4348" t="s">
        <v>3910</v>
      </c>
      <c r="AG4348" s="2">
        <v>3.0555555555555557E-3</v>
      </c>
      <c r="AH4348" t="s">
        <v>3911</v>
      </c>
      <c r="AI4348">
        <v>3</v>
      </c>
      <c r="AJ4348" t="s">
        <v>3938</v>
      </c>
      <c r="AK4348" s="3">
        <v>42911</v>
      </c>
      <c r="AL4348" s="10">
        <f>YEAR(ufc_fights_2[[#This Row],[date]])</f>
        <v>2017</v>
      </c>
      <c r="AM4348" t="s">
        <v>4022</v>
      </c>
      <c r="AN4348">
        <v>35</v>
      </c>
      <c r="AO4348" t="s">
        <v>3913</v>
      </c>
      <c r="AP4348">
        <f>IF(ufc_fights_2[[#This Row],[winner]]="Red",ufc_fights_2[[#This Row],[r_fighter_id]],ufc_fights_2[[#This Row],[b_fighter_id]])</f>
        <v>1160</v>
      </c>
      <c r="AQ4348" t="str">
        <f>_xlfn.XLOOKUP(ufc_fights_2[[#This Row],[winnerID]],ufc_fighters[id],ufc_fighters[fighter_name],"xxx",0,1)</f>
        <v>Jared Gordon</v>
      </c>
    </row>
    <row r="4349" spans="1:43">
      <c r="A4349">
        <v>300</v>
      </c>
      <c r="B4349">
        <v>3510</v>
      </c>
      <c r="C4349">
        <f>_xlfn.XLOOKUP(ufc_fights_2[[#This Row],[r_fighter_id]],ufc_fighters[id],ufc_fighters[year],"xxx",0,1)</f>
        <v>1987</v>
      </c>
      <c r="D4349">
        <f>_xlfn.XLOOKUP(ufc_fights_2[[#This Row],[b_fighter_id]],ufc_fighters[id],ufc_fighters[year],"Prázdné",0,1)</f>
        <v>1992</v>
      </c>
      <c r="E4349" s="10">
        <f>YEAR(ufc_fights_2[[#This Row],[date]])-ufc_fights_2[[#This Row],[r_year]]</f>
        <v>32</v>
      </c>
      <c r="F4349" s="10">
        <f>YEAR(ufc_fights_2[[#This Row],[date]])-ufc_fights_2[[#This Row],[b_year]]</f>
        <v>27</v>
      </c>
      <c r="G4349">
        <v>0</v>
      </c>
      <c r="H4349">
        <v>0</v>
      </c>
      <c r="I4349">
        <v>0.27810000000000001</v>
      </c>
      <c r="J4349">
        <v>0.44219999999999998</v>
      </c>
      <c r="K4349">
        <v>0.32300000000000001</v>
      </c>
      <c r="L4349">
        <v>0.51719999999999999</v>
      </c>
      <c r="M4349">
        <v>6.6699999999999995E-2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3.1018518518518517E-3</v>
      </c>
      <c r="T4349" s="2">
        <v>0</v>
      </c>
      <c r="U4349">
        <v>0.15040000000000001</v>
      </c>
      <c r="V4349">
        <v>0.40260000000000001</v>
      </c>
      <c r="W4349">
        <v>0.57689999999999997</v>
      </c>
      <c r="X4349">
        <v>0.83330000000000004</v>
      </c>
      <c r="Y4349">
        <v>1</v>
      </c>
      <c r="Z4349">
        <v>0.2336</v>
      </c>
      <c r="AA4349">
        <v>0.42799999999999999</v>
      </c>
      <c r="AB4349">
        <v>0.71430000000000005</v>
      </c>
      <c r="AC4349">
        <v>0.875</v>
      </c>
      <c r="AD4349">
        <v>0</v>
      </c>
      <c r="AE4349">
        <v>0</v>
      </c>
      <c r="AF4349" t="s">
        <v>3915</v>
      </c>
      <c r="AG4349" s="2">
        <v>3.472222222222222E-3</v>
      </c>
      <c r="AH4349" t="s">
        <v>3911</v>
      </c>
      <c r="AI4349">
        <v>3</v>
      </c>
      <c r="AJ4349" t="s">
        <v>3990</v>
      </c>
      <c r="AK4349" s="3">
        <v>43756</v>
      </c>
      <c r="AL4349" s="10">
        <f>YEAR(ufc_fights_2[[#This Row],[date]])</f>
        <v>2019</v>
      </c>
      <c r="AM4349" t="s">
        <v>4022</v>
      </c>
      <c r="AN4349">
        <v>61</v>
      </c>
      <c r="AO4349" t="s">
        <v>3918</v>
      </c>
      <c r="AP4349">
        <f>IF(ufc_fights_2[[#This Row],[winner]]="Red",ufc_fights_2[[#This Row],[r_fighter_id]],ufc_fights_2[[#This Row],[b_fighter_id]])</f>
        <v>3510</v>
      </c>
      <c r="AQ4349" t="str">
        <f>_xlfn.XLOOKUP(ufc_fights_2[[#This Row],[winnerID]],ufc_fighters[id],ufc_fighters[fighter_name],"xxx",0,1)</f>
        <v>Sean Woodson</v>
      </c>
    </row>
    <row r="4350" spans="1:43">
      <c r="A4350">
        <v>220</v>
      </c>
      <c r="B4350">
        <v>300</v>
      </c>
      <c r="C4350">
        <f>_xlfn.XLOOKUP(ufc_fights_2[[#This Row],[r_fighter_id]],ufc_fighters[id],ufc_fighters[year],"xxx",0,1)</f>
        <v>1989</v>
      </c>
      <c r="D4350">
        <f>_xlfn.XLOOKUP(ufc_fights_2[[#This Row],[b_fighter_id]],ufc_fighters[id],ufc_fighters[year],"Prázdné",0,1)</f>
        <v>1987</v>
      </c>
      <c r="E4350" s="10">
        <f>YEAR(ufc_fights_2[[#This Row],[date]])-ufc_fights_2[[#This Row],[r_year]]</f>
        <v>27</v>
      </c>
      <c r="F4350" s="10">
        <f>YEAR(ufc_fights_2[[#This Row],[date]])-ufc_fights_2[[#This Row],[b_year]]</f>
        <v>29</v>
      </c>
      <c r="G4350">
        <v>0</v>
      </c>
      <c r="H4350">
        <v>0</v>
      </c>
      <c r="I4350">
        <v>0.33329999999999999</v>
      </c>
      <c r="J4350">
        <v>0.2908</v>
      </c>
      <c r="K4350">
        <v>0.33329999999999999</v>
      </c>
      <c r="L4350">
        <v>0.28870000000000001</v>
      </c>
      <c r="M4350">
        <v>0.1111</v>
      </c>
      <c r="N4350">
        <v>0.33329999999999999</v>
      </c>
      <c r="O4350">
        <v>0</v>
      </c>
      <c r="P4350">
        <v>0</v>
      </c>
      <c r="Q4350">
        <v>0</v>
      </c>
      <c r="R4350">
        <v>0</v>
      </c>
      <c r="S4350" s="2">
        <v>2.0833333333333335E-4</v>
      </c>
      <c r="T4350" s="2">
        <v>3.1250000000000001E-4</v>
      </c>
      <c r="U4350">
        <v>0.22789999999999999</v>
      </c>
      <c r="V4350">
        <v>0.14019999999999999</v>
      </c>
      <c r="W4350">
        <v>0.77270000000000005</v>
      </c>
      <c r="X4350">
        <v>1</v>
      </c>
      <c r="Y4350">
        <v>0.86960000000000004</v>
      </c>
      <c r="Z4350">
        <v>0.30320000000000003</v>
      </c>
      <c r="AA4350">
        <v>0.27939999999999998</v>
      </c>
      <c r="AB4350">
        <v>0.8</v>
      </c>
      <c r="AC4350">
        <v>0.6</v>
      </c>
      <c r="AD4350">
        <v>0</v>
      </c>
      <c r="AE4350">
        <v>0</v>
      </c>
      <c r="AF4350" t="s">
        <v>3922</v>
      </c>
      <c r="AG4350" s="2">
        <v>3.472222222222222E-3</v>
      </c>
      <c r="AH4350" t="s">
        <v>3911</v>
      </c>
      <c r="AI4350">
        <v>3</v>
      </c>
      <c r="AJ4350" t="s">
        <v>3928</v>
      </c>
      <c r="AK4350" s="3">
        <v>42609</v>
      </c>
      <c r="AL4350" s="10">
        <f>YEAR(ufc_fights_2[[#This Row],[date]])</f>
        <v>2016</v>
      </c>
      <c r="AM4350" t="s">
        <v>4022</v>
      </c>
      <c r="AN4350">
        <v>80</v>
      </c>
      <c r="AO4350" t="s">
        <v>3918</v>
      </c>
      <c r="AP4350">
        <f>IF(ufc_fights_2[[#This Row],[winner]]="Red",ufc_fights_2[[#This Row],[r_fighter_id]],ufc_fights_2[[#This Row],[b_fighter_id]])</f>
        <v>300</v>
      </c>
      <c r="AQ4350" t="str">
        <f>_xlfn.XLOOKUP(ufc_fights_2[[#This Row],[winnerID]],ufc_fighters[id],ufc_fighters[fighter_name],"xxx",0,1)</f>
        <v>Kyle Bochniak</v>
      </c>
    </row>
    <row r="4351" spans="1:43">
      <c r="A4351">
        <v>300</v>
      </c>
      <c r="B4351">
        <v>715</v>
      </c>
      <c r="C4351">
        <f>_xlfn.XLOOKUP(ufc_fights_2[[#This Row],[r_fighter_id]],ufc_fighters[id],ufc_fighters[year],"xxx",0,1)</f>
        <v>1987</v>
      </c>
      <c r="D4351">
        <f>_xlfn.XLOOKUP(ufc_fights_2[[#This Row],[b_fighter_id]],ufc_fighters[id],ufc_fighters[year],"Prázdné",0,1)</f>
        <v>1990</v>
      </c>
      <c r="E4351" s="10">
        <f>YEAR(ufc_fights_2[[#This Row],[date]])-ufc_fights_2[[#This Row],[r_year]]</f>
        <v>31</v>
      </c>
      <c r="F4351" s="10">
        <f>YEAR(ufc_fights_2[[#This Row],[date]])-ufc_fights_2[[#This Row],[b_year]]</f>
        <v>28</v>
      </c>
      <c r="G4351">
        <v>0</v>
      </c>
      <c r="H4351">
        <v>0</v>
      </c>
      <c r="I4351">
        <v>0.25</v>
      </c>
      <c r="J4351">
        <v>0.33929999999999999</v>
      </c>
      <c r="K4351">
        <v>0.26119999999999999</v>
      </c>
      <c r="L4351">
        <v>0.44359999999999999</v>
      </c>
      <c r="M4351">
        <v>0.2</v>
      </c>
      <c r="N4351">
        <v>1</v>
      </c>
      <c r="O4351">
        <v>0</v>
      </c>
      <c r="P4351">
        <v>0</v>
      </c>
      <c r="Q4351">
        <v>0</v>
      </c>
      <c r="R4351">
        <v>0</v>
      </c>
      <c r="S4351" s="2">
        <v>2.662037037037037E-3</v>
      </c>
      <c r="T4351" s="2">
        <v>9.2592592592592588E-5</v>
      </c>
      <c r="U4351">
        <v>0.24790000000000001</v>
      </c>
      <c r="V4351">
        <v>0.21840000000000001</v>
      </c>
      <c r="W4351">
        <v>0.26669999999999999</v>
      </c>
      <c r="X4351">
        <v>0</v>
      </c>
      <c r="Y4351">
        <v>0.85709999999999997</v>
      </c>
      <c r="Z4351">
        <v>0.2203</v>
      </c>
      <c r="AA4351">
        <v>0.33019999999999999</v>
      </c>
      <c r="AB4351">
        <v>0.5</v>
      </c>
      <c r="AC4351">
        <v>0.5</v>
      </c>
      <c r="AD4351">
        <v>0</v>
      </c>
      <c r="AE4351">
        <v>0</v>
      </c>
      <c r="AF4351" t="s">
        <v>3915</v>
      </c>
      <c r="AG4351" s="2">
        <v>3.472222222222222E-3</v>
      </c>
      <c r="AH4351" t="s">
        <v>3911</v>
      </c>
      <c r="AI4351">
        <v>3</v>
      </c>
      <c r="AJ4351" t="s">
        <v>3919</v>
      </c>
      <c r="AK4351" s="3">
        <v>43120</v>
      </c>
      <c r="AL4351" s="10">
        <f>YEAR(ufc_fights_2[[#This Row],[date]])</f>
        <v>2018</v>
      </c>
      <c r="AM4351" t="s">
        <v>4022</v>
      </c>
      <c r="AN4351">
        <v>61</v>
      </c>
      <c r="AO4351" t="s">
        <v>3913</v>
      </c>
      <c r="AP4351">
        <f>IF(ufc_fights_2[[#This Row],[winner]]="Red",ufc_fights_2[[#This Row],[r_fighter_id]],ufc_fights_2[[#This Row],[b_fighter_id]])</f>
        <v>300</v>
      </c>
      <c r="AQ4351" t="str">
        <f>_xlfn.XLOOKUP(ufc_fights_2[[#This Row],[winnerID]],ufc_fighters[id],ufc_fighters[fighter_name],"xxx",0,1)</f>
        <v>Kyle Bochniak</v>
      </c>
    </row>
    <row r="4352" spans="1:43">
      <c r="A4352">
        <v>1160</v>
      </c>
      <c r="B4352">
        <v>973</v>
      </c>
      <c r="C4352">
        <f>_xlfn.XLOOKUP(ufc_fights_2[[#This Row],[r_fighter_id]],ufc_fighters[id],ufc_fighters[year],"xxx",0,1)</f>
        <v>1988</v>
      </c>
      <c r="D4352">
        <f>_xlfn.XLOOKUP(ufc_fights_2[[#This Row],[b_fighter_id]],ufc_fighters[id],ufc_fighters[year],"Prázdné",0,1)</f>
        <v>1992</v>
      </c>
      <c r="E4352" s="10">
        <f>YEAR(ufc_fights_2[[#This Row],[date]])-ufc_fights_2[[#This Row],[r_year]]</f>
        <v>32</v>
      </c>
      <c r="F4352" s="10">
        <f>YEAR(ufc_fights_2[[#This Row],[date]])-ufc_fights_2[[#This Row],[b_year]]</f>
        <v>28</v>
      </c>
      <c r="G4352">
        <v>0</v>
      </c>
      <c r="H4352">
        <v>0</v>
      </c>
      <c r="I4352">
        <v>0.63770000000000004</v>
      </c>
      <c r="J4352">
        <v>0.3448</v>
      </c>
      <c r="K4352">
        <v>0.85460000000000003</v>
      </c>
      <c r="L4352">
        <v>0.41539999999999999</v>
      </c>
      <c r="M4352">
        <v>0.5</v>
      </c>
      <c r="N4352">
        <v>0</v>
      </c>
      <c r="O4352">
        <v>0</v>
      </c>
      <c r="P4352">
        <v>1</v>
      </c>
      <c r="Q4352">
        <v>0</v>
      </c>
      <c r="R4352">
        <v>1</v>
      </c>
      <c r="S4352" s="2">
        <v>7.1990740740740739E-3</v>
      </c>
      <c r="T4352" s="2">
        <v>4.9768518518518521E-4</v>
      </c>
      <c r="U4352">
        <v>0.60340000000000005</v>
      </c>
      <c r="V4352">
        <v>0.26529999999999998</v>
      </c>
      <c r="W4352">
        <v>0.75</v>
      </c>
      <c r="X4352">
        <v>1</v>
      </c>
      <c r="Y4352">
        <v>1</v>
      </c>
      <c r="Z4352">
        <v>0.54290000000000005</v>
      </c>
      <c r="AA4352">
        <v>0.30769999999999997</v>
      </c>
      <c r="AB4352">
        <v>0.66669999999999996</v>
      </c>
      <c r="AC4352">
        <v>0.66669999999999996</v>
      </c>
      <c r="AD4352">
        <v>0.7419</v>
      </c>
      <c r="AE4352">
        <v>0</v>
      </c>
      <c r="AF4352" t="s">
        <v>3915</v>
      </c>
      <c r="AG4352" s="2">
        <v>3.472222222222222E-3</v>
      </c>
      <c r="AH4352" t="s">
        <v>3911</v>
      </c>
      <c r="AI4352">
        <v>3</v>
      </c>
      <c r="AJ4352" t="s">
        <v>3931</v>
      </c>
      <c r="AK4352" s="3">
        <v>44027</v>
      </c>
      <c r="AL4352" s="10">
        <f>YEAR(ufc_fights_2[[#This Row],[date]])</f>
        <v>2020</v>
      </c>
      <c r="AM4352" t="s">
        <v>4022</v>
      </c>
      <c r="AN4352">
        <v>5</v>
      </c>
      <c r="AO4352" t="s">
        <v>3913</v>
      </c>
      <c r="AP4352">
        <f>IF(ufc_fights_2[[#This Row],[winner]]="Red",ufc_fights_2[[#This Row],[r_fighter_id]],ufc_fights_2[[#This Row],[b_fighter_id]])</f>
        <v>1160</v>
      </c>
      <c r="AQ4352" t="str">
        <f>_xlfn.XLOOKUP(ufc_fights_2[[#This Row],[winnerID]],ufc_fighters[id],ufc_fighters[fighter_name],"xxx",0,1)</f>
        <v>Jared Gordon</v>
      </c>
    </row>
    <row r="4353" spans="1:43">
      <c r="A4353">
        <v>1160</v>
      </c>
      <c r="B4353">
        <v>532</v>
      </c>
      <c r="C4353">
        <f>_xlfn.XLOOKUP(ufc_fights_2[[#This Row],[r_fighter_id]],ufc_fighters[id],ufc_fighters[year],"xxx",0,1)</f>
        <v>1988</v>
      </c>
      <c r="D4353">
        <f>_xlfn.XLOOKUP(ufc_fights_2[[#This Row],[b_fighter_id]],ufc_fighters[id],ufc_fighters[year],"Prázdné",0,1)</f>
        <v>1987</v>
      </c>
      <c r="E4353" s="10">
        <f>YEAR(ufc_fights_2[[#This Row],[date]])-ufc_fights_2[[#This Row],[r_year]]</f>
        <v>33</v>
      </c>
      <c r="F4353" s="10">
        <f>YEAR(ufc_fights_2[[#This Row],[date]])-ufc_fights_2[[#This Row],[b_year]]</f>
        <v>34</v>
      </c>
      <c r="G4353">
        <v>0</v>
      </c>
      <c r="H4353">
        <v>0</v>
      </c>
      <c r="I4353">
        <v>0.626</v>
      </c>
      <c r="J4353">
        <v>0.34510000000000002</v>
      </c>
      <c r="K4353">
        <v>0.72250000000000003</v>
      </c>
      <c r="L4353">
        <v>0.36209999999999998</v>
      </c>
      <c r="M4353">
        <v>0.28570000000000001</v>
      </c>
      <c r="N4353">
        <v>1</v>
      </c>
      <c r="O4353">
        <v>0</v>
      </c>
      <c r="P4353">
        <v>0</v>
      </c>
      <c r="Q4353">
        <v>0</v>
      </c>
      <c r="R4353">
        <v>0</v>
      </c>
      <c r="S4353" s="2">
        <v>4.2476851851851851E-3</v>
      </c>
      <c r="T4353" s="2">
        <v>1.1574074074074075E-4</v>
      </c>
      <c r="U4353">
        <v>0.4607</v>
      </c>
      <c r="V4353">
        <v>0.25269999999999998</v>
      </c>
      <c r="W4353">
        <v>0.95</v>
      </c>
      <c r="X4353">
        <v>1</v>
      </c>
      <c r="Y4353">
        <v>0.78569999999999995</v>
      </c>
      <c r="Z4353">
        <v>0.60909999999999997</v>
      </c>
      <c r="AA4353">
        <v>0.33929999999999999</v>
      </c>
      <c r="AB4353">
        <v>0.75</v>
      </c>
      <c r="AC4353">
        <v>1</v>
      </c>
      <c r="AD4353">
        <v>0.69230000000000003</v>
      </c>
      <c r="AE4353">
        <v>0</v>
      </c>
      <c r="AF4353" t="s">
        <v>3915</v>
      </c>
      <c r="AG4353" s="2">
        <v>3.472222222222222E-3</v>
      </c>
      <c r="AH4353" t="s">
        <v>3911</v>
      </c>
      <c r="AI4353">
        <v>3</v>
      </c>
      <c r="AJ4353" t="s">
        <v>3914</v>
      </c>
      <c r="AK4353" s="3">
        <v>44247</v>
      </c>
      <c r="AL4353" s="10">
        <f>YEAR(ufc_fights_2[[#This Row],[date]])</f>
        <v>2021</v>
      </c>
      <c r="AM4353" t="s">
        <v>4022</v>
      </c>
      <c r="AN4353">
        <v>1</v>
      </c>
      <c r="AO4353" t="s">
        <v>3913</v>
      </c>
      <c r="AP4353">
        <f>IF(ufc_fights_2[[#This Row],[winner]]="Red",ufc_fights_2[[#This Row],[r_fighter_id]],ufc_fights_2[[#This Row],[b_fighter_id]])</f>
        <v>1160</v>
      </c>
      <c r="AQ4353" t="str">
        <f>_xlfn.XLOOKUP(ufc_fights_2[[#This Row],[winnerID]],ufc_fighters[id],ufc_fighters[fighter_name],"xxx",0,1)</f>
        <v>Jared Gordon</v>
      </c>
    </row>
    <row r="4354" spans="1:43">
      <c r="A4354">
        <v>2596</v>
      </c>
      <c r="B4354">
        <v>2292</v>
      </c>
      <c r="C4354">
        <f>_xlfn.XLOOKUP(ufc_fights_2[[#This Row],[r_fighter_id]],ufc_fighters[id],ufc_fighters[year],"xxx",0,1)</f>
        <v>1988</v>
      </c>
      <c r="D4354">
        <f>_xlfn.XLOOKUP(ufc_fights_2[[#This Row],[b_fighter_id]],ufc_fighters[id],ufc_fighters[year],"Prázdné",0,1)</f>
        <v>1991</v>
      </c>
      <c r="E4354" s="10">
        <f>YEAR(ufc_fights_2[[#This Row],[date]])-ufc_fights_2[[#This Row],[r_year]]</f>
        <v>32</v>
      </c>
      <c r="F4354" s="10">
        <f>YEAR(ufc_fights_2[[#This Row],[date]])-ufc_fights_2[[#This Row],[b_year]]</f>
        <v>29</v>
      </c>
      <c r="G4354">
        <v>1</v>
      </c>
      <c r="H4354">
        <v>0</v>
      </c>
      <c r="I4354">
        <v>0.52669999999999995</v>
      </c>
      <c r="J4354">
        <v>0.49120000000000003</v>
      </c>
      <c r="K4354">
        <v>0.60540000000000005</v>
      </c>
      <c r="L4354">
        <v>0.51670000000000005</v>
      </c>
      <c r="M4354">
        <v>0.33329999999999999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2.4074074074074076E-3</v>
      </c>
      <c r="T4354" s="2">
        <v>1.0069444444444444E-3</v>
      </c>
      <c r="U4354">
        <v>0.44440000000000002</v>
      </c>
      <c r="V4354">
        <v>0.43959999999999999</v>
      </c>
      <c r="W4354">
        <v>0.71430000000000005</v>
      </c>
      <c r="X4354">
        <v>1</v>
      </c>
      <c r="Y4354">
        <v>1</v>
      </c>
      <c r="Z4354">
        <v>0.50739999999999996</v>
      </c>
      <c r="AA4354">
        <v>0.4526</v>
      </c>
      <c r="AB4354">
        <v>0.76919999999999999</v>
      </c>
      <c r="AC4354">
        <v>0.625</v>
      </c>
      <c r="AD4354">
        <v>0</v>
      </c>
      <c r="AE4354">
        <v>1</v>
      </c>
      <c r="AF4354" t="s">
        <v>3910</v>
      </c>
      <c r="AG4354" s="2">
        <v>8.1018518518518516E-5</v>
      </c>
      <c r="AH4354" t="s">
        <v>3911</v>
      </c>
      <c r="AI4354">
        <v>3</v>
      </c>
      <c r="AJ4354" t="s">
        <v>3931</v>
      </c>
      <c r="AK4354" s="3">
        <v>44086</v>
      </c>
      <c r="AL4354" s="10">
        <f>YEAR(ufc_fights_2[[#This Row],[date]])</f>
        <v>2020</v>
      </c>
      <c r="AM4354" t="s">
        <v>4022</v>
      </c>
      <c r="AN4354">
        <v>1</v>
      </c>
      <c r="AO4354" t="s">
        <v>3913</v>
      </c>
      <c r="AP4354">
        <f>IF(ufc_fights_2[[#This Row],[winner]]="Red",ufc_fights_2[[#This Row],[r_fighter_id]],ufc_fights_2[[#This Row],[b_fighter_id]])</f>
        <v>2596</v>
      </c>
      <c r="AQ4354" t="str">
        <f>_xlfn.XLOOKUP(ufc_fights_2[[#This Row],[winnerID]],ufc_fighters[id],ufc_fighters[fighter_name],"xxx",0,1)</f>
        <v>Billy Quarantillo</v>
      </c>
    </row>
    <row r="4355" spans="1:43">
      <c r="A4355">
        <v>2596</v>
      </c>
      <c r="B4355">
        <v>1641</v>
      </c>
      <c r="C4355">
        <f>_xlfn.XLOOKUP(ufc_fights_2[[#This Row],[r_fighter_id]],ufc_fighters[id],ufc_fighters[year],"xxx",0,1)</f>
        <v>1988</v>
      </c>
      <c r="D4355">
        <f>_xlfn.XLOOKUP(ufc_fights_2[[#This Row],[b_fighter_id]],ufc_fighters[id],ufc_fighters[year],"Prázdné",0,1)</f>
        <v>1995</v>
      </c>
      <c r="E4355" s="10">
        <f>YEAR(ufc_fights_2[[#This Row],[date]])-ufc_fights_2[[#This Row],[r_year]]</f>
        <v>31</v>
      </c>
      <c r="F4355" s="10">
        <f>YEAR(ufc_fights_2[[#This Row],[date]])-ufc_fights_2[[#This Row],[b_year]]</f>
        <v>24</v>
      </c>
      <c r="G4355">
        <v>0</v>
      </c>
      <c r="H4355">
        <v>0</v>
      </c>
      <c r="I4355">
        <v>0.86050000000000004</v>
      </c>
      <c r="J4355">
        <v>0.5</v>
      </c>
      <c r="K4355">
        <v>0.84240000000000004</v>
      </c>
      <c r="L4355">
        <v>0.66669999999999996</v>
      </c>
      <c r="M4355">
        <v>1</v>
      </c>
      <c r="N4355">
        <v>0</v>
      </c>
      <c r="O4355">
        <v>5</v>
      </c>
      <c r="P4355">
        <v>0</v>
      </c>
      <c r="Q4355">
        <v>0</v>
      </c>
      <c r="R4355">
        <v>0</v>
      </c>
      <c r="S4355" s="2">
        <v>5.1504629629629626E-3</v>
      </c>
      <c r="T4355" s="2">
        <v>1.5046296296296297E-4</v>
      </c>
      <c r="U4355">
        <v>0.85140000000000005</v>
      </c>
      <c r="V4355">
        <v>0</v>
      </c>
      <c r="W4355">
        <v>0.9</v>
      </c>
      <c r="X4355">
        <v>1</v>
      </c>
      <c r="Y4355">
        <v>0</v>
      </c>
      <c r="Z4355">
        <v>1</v>
      </c>
      <c r="AA4355">
        <v>0.4</v>
      </c>
      <c r="AB4355">
        <v>1</v>
      </c>
      <c r="AC4355">
        <v>1</v>
      </c>
      <c r="AD4355">
        <v>0.85</v>
      </c>
      <c r="AE4355">
        <v>0</v>
      </c>
      <c r="AF4355" t="s">
        <v>3933</v>
      </c>
      <c r="AG4355" s="2">
        <v>2.2916666666666667E-3</v>
      </c>
      <c r="AH4355" t="s">
        <v>3911</v>
      </c>
      <c r="AI4355">
        <v>3</v>
      </c>
      <c r="AJ4355" t="s">
        <v>4016</v>
      </c>
      <c r="AK4355" s="3">
        <v>43806</v>
      </c>
      <c r="AL4355" s="10">
        <f>YEAR(ufc_fights_2[[#This Row],[date]])</f>
        <v>2019</v>
      </c>
      <c r="AM4355" t="s">
        <v>4022</v>
      </c>
      <c r="AN4355">
        <v>23</v>
      </c>
      <c r="AO4355" t="s">
        <v>3913</v>
      </c>
      <c r="AP4355">
        <f>IF(ufc_fights_2[[#This Row],[winner]]="Red",ufc_fights_2[[#This Row],[r_fighter_id]],ufc_fights_2[[#This Row],[b_fighter_id]])</f>
        <v>2596</v>
      </c>
      <c r="AQ4355" t="str">
        <f>_xlfn.XLOOKUP(ufc_fights_2[[#This Row],[winnerID]],ufc_fighters[id],ufc_fighters[fighter_name],"xxx",0,1)</f>
        <v>Billy Quarantillo</v>
      </c>
    </row>
    <row r="4356" spans="1:43">
      <c r="A4356">
        <v>591</v>
      </c>
      <c r="B4356">
        <v>806</v>
      </c>
      <c r="C4356">
        <f>_xlfn.XLOOKUP(ufc_fights_2[[#This Row],[r_fighter_id]],ufc_fighters[id],ufc_fighters[year],"xxx",0,1)</f>
        <v>1993</v>
      </c>
      <c r="D4356">
        <f>_xlfn.XLOOKUP(ufc_fights_2[[#This Row],[b_fighter_id]],ufc_fighters[id],ufc_fighters[year],"Prázdné",0,1)</f>
        <v>1987</v>
      </c>
      <c r="E4356" s="10">
        <f>YEAR(ufc_fights_2[[#This Row],[date]])-ufc_fights_2[[#This Row],[r_year]]</f>
        <v>22</v>
      </c>
      <c r="F4356" s="10">
        <f>YEAR(ufc_fights_2[[#This Row],[date]])-ufc_fights_2[[#This Row],[b_year]]</f>
        <v>28</v>
      </c>
      <c r="G4356">
        <v>1</v>
      </c>
      <c r="H4356">
        <v>0</v>
      </c>
      <c r="I4356">
        <v>0.4</v>
      </c>
      <c r="J4356">
        <v>0.42620000000000002</v>
      </c>
      <c r="K4356">
        <v>0.51519999999999999</v>
      </c>
      <c r="L4356">
        <v>0.5</v>
      </c>
      <c r="M4356">
        <v>0.5</v>
      </c>
      <c r="N4356">
        <v>0.25</v>
      </c>
      <c r="O4356">
        <v>0</v>
      </c>
      <c r="P4356">
        <v>1</v>
      </c>
      <c r="Q4356">
        <v>0</v>
      </c>
      <c r="R4356">
        <v>2</v>
      </c>
      <c r="S4356" s="2">
        <v>1.5740740740740741E-3</v>
      </c>
      <c r="T4356" s="2">
        <v>2.5115740740740741E-3</v>
      </c>
      <c r="U4356">
        <v>0.33710000000000001</v>
      </c>
      <c r="V4356">
        <v>0.29409999999999997</v>
      </c>
      <c r="W4356">
        <v>0.75</v>
      </c>
      <c r="X4356">
        <v>0.75</v>
      </c>
      <c r="Y4356">
        <v>0.90910000000000002</v>
      </c>
      <c r="Z4356">
        <v>0.3448</v>
      </c>
      <c r="AA4356">
        <v>0.4128</v>
      </c>
      <c r="AB4356">
        <v>0.75</v>
      </c>
      <c r="AC4356">
        <v>0.5</v>
      </c>
      <c r="AD4356">
        <v>0.625</v>
      </c>
      <c r="AE4356">
        <v>1</v>
      </c>
      <c r="AF4356" t="s">
        <v>3922</v>
      </c>
      <c r="AG4356" s="2">
        <v>3.472222222222222E-3</v>
      </c>
      <c r="AH4356" t="s">
        <v>3911</v>
      </c>
      <c r="AI4356">
        <v>3</v>
      </c>
      <c r="AJ4356" t="s">
        <v>3925</v>
      </c>
      <c r="AK4356" s="3">
        <v>42252</v>
      </c>
      <c r="AL4356" s="10">
        <f>YEAR(ufc_fights_2[[#This Row],[date]])</f>
        <v>2015</v>
      </c>
      <c r="AM4356" t="s">
        <v>4022</v>
      </c>
      <c r="AN4356">
        <v>1</v>
      </c>
      <c r="AO4356" t="s">
        <v>3918</v>
      </c>
      <c r="AP4356">
        <f>IF(ufc_fights_2[[#This Row],[winner]]="Red",ufc_fights_2[[#This Row],[r_fighter_id]],ufc_fights_2[[#This Row],[b_fighter_id]])</f>
        <v>806</v>
      </c>
      <c r="AQ4356" t="str">
        <f>_xlfn.XLOOKUP(ufc_fights_2[[#This Row],[winnerID]],ufc_fighters[id],ufc_fighters[fighter_name],"xxx",0,1)</f>
        <v>Tiago dos Santos e Silva</v>
      </c>
    </row>
    <row r="4357" spans="1:43">
      <c r="A4357">
        <v>856</v>
      </c>
      <c r="B4357">
        <v>2376</v>
      </c>
      <c r="C4357">
        <f>_xlfn.XLOOKUP(ufc_fights_2[[#This Row],[r_fighter_id]],ufc_fighters[id],ufc_fighters[year],"xxx",0,1)</f>
        <v>1981</v>
      </c>
      <c r="D4357">
        <f>_xlfn.XLOOKUP(ufc_fights_2[[#This Row],[b_fighter_id]],ufc_fighters[id],ufc_fighters[year],"Prázdné",0,1)</f>
        <v>1989</v>
      </c>
      <c r="E4357" s="10">
        <f>YEAR(ufc_fights_2[[#This Row],[date]])-ufc_fights_2[[#This Row],[r_year]]</f>
        <v>32</v>
      </c>
      <c r="F4357" s="10">
        <f>YEAR(ufc_fights_2[[#This Row],[date]])-ufc_fights_2[[#This Row],[b_year]]</f>
        <v>24</v>
      </c>
      <c r="G4357">
        <v>0</v>
      </c>
      <c r="H4357">
        <v>0</v>
      </c>
      <c r="I4357">
        <v>0.55479999999999996</v>
      </c>
      <c r="J4357">
        <v>0.30399999999999999</v>
      </c>
      <c r="K4357">
        <v>0.62639999999999996</v>
      </c>
      <c r="L4357">
        <v>0.40410000000000001</v>
      </c>
      <c r="M4357">
        <v>0.4</v>
      </c>
      <c r="N4357">
        <v>0</v>
      </c>
      <c r="O4357">
        <v>0</v>
      </c>
      <c r="P4357">
        <v>1</v>
      </c>
      <c r="Q4357">
        <v>0</v>
      </c>
      <c r="R4357">
        <v>0</v>
      </c>
      <c r="S4357" s="2">
        <v>3.5069444444444445E-3</v>
      </c>
      <c r="T4357" s="2">
        <v>1.1574074074074073E-5</v>
      </c>
      <c r="U4357">
        <v>0.47320000000000001</v>
      </c>
      <c r="V4357">
        <v>0.26729999999999998</v>
      </c>
      <c r="W4357">
        <v>0.79310000000000003</v>
      </c>
      <c r="X4357">
        <v>1</v>
      </c>
      <c r="Y4357">
        <v>0.57140000000000002</v>
      </c>
      <c r="Z4357">
        <v>0.5</v>
      </c>
      <c r="AA4357">
        <v>0.26500000000000001</v>
      </c>
      <c r="AB4357">
        <v>0.8</v>
      </c>
      <c r="AC4357">
        <v>0.83330000000000004</v>
      </c>
      <c r="AD4357">
        <v>0.84209999999999996</v>
      </c>
      <c r="AE4357">
        <v>1</v>
      </c>
      <c r="AF4357" t="s">
        <v>3915</v>
      </c>
      <c r="AG4357" s="2">
        <v>3.472222222222222E-3</v>
      </c>
      <c r="AH4357" t="s">
        <v>3911</v>
      </c>
      <c r="AI4357">
        <v>3</v>
      </c>
      <c r="AJ4357" t="s">
        <v>3949</v>
      </c>
      <c r="AK4357" s="3">
        <v>41461</v>
      </c>
      <c r="AL4357" s="10">
        <f>YEAR(ufc_fights_2[[#This Row],[date]])</f>
        <v>2013</v>
      </c>
      <c r="AM4357" t="s">
        <v>4022</v>
      </c>
      <c r="AN4357">
        <v>1</v>
      </c>
      <c r="AO4357" t="s">
        <v>3913</v>
      </c>
      <c r="AP4357">
        <f>IF(ufc_fights_2[[#This Row],[winner]]="Red",ufc_fights_2[[#This Row],[r_fighter_id]],ufc_fights_2[[#This Row],[b_fighter_id]])</f>
        <v>856</v>
      </c>
      <c r="AQ4357" t="str">
        <f>_xlfn.XLOOKUP(ufc_fights_2[[#This Row],[winnerID]],ufc_fighters[id],ufc_fighters[fighter_name],"xxx",0,1)</f>
        <v>Frankie Edgar</v>
      </c>
    </row>
    <row r="4358" spans="1:43">
      <c r="A4358">
        <v>856</v>
      </c>
      <c r="B4358">
        <v>2081</v>
      </c>
      <c r="C4358">
        <f>_xlfn.XLOOKUP(ufc_fights_2[[#This Row],[r_fighter_id]],ufc_fighters[id],ufc_fighters[year],"xxx",0,1)</f>
        <v>1981</v>
      </c>
      <c r="D4358">
        <f>_xlfn.XLOOKUP(ufc_fights_2[[#This Row],[b_fighter_id]],ufc_fighters[id],ufc_fighters[year],"Prázdné",0,1)</f>
        <v>1985</v>
      </c>
      <c r="E4358" s="10">
        <f>YEAR(ufc_fights_2[[#This Row],[date]])-ufc_fights_2[[#This Row],[r_year]]</f>
        <v>34</v>
      </c>
      <c r="F4358" s="10">
        <f>YEAR(ufc_fights_2[[#This Row],[date]])-ufc_fights_2[[#This Row],[b_year]]</f>
        <v>30</v>
      </c>
      <c r="G4358">
        <v>1</v>
      </c>
      <c r="H4358">
        <v>0</v>
      </c>
      <c r="I4358">
        <v>0.40620000000000001</v>
      </c>
      <c r="J4358">
        <v>0.29409999999999997</v>
      </c>
      <c r="K4358">
        <v>0.40620000000000001</v>
      </c>
      <c r="L4358">
        <v>0.29409999999999997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1.1574074074074073E-5</v>
      </c>
      <c r="T4358" s="2">
        <v>0</v>
      </c>
      <c r="U4358">
        <v>0.36</v>
      </c>
      <c r="V4358">
        <v>7.6899999999999996E-2</v>
      </c>
      <c r="W4358">
        <v>0.5</v>
      </c>
      <c r="X4358">
        <v>0.66669999999999996</v>
      </c>
      <c r="Y4358">
        <v>1</v>
      </c>
      <c r="Z4358">
        <v>0.36670000000000003</v>
      </c>
      <c r="AA4358">
        <v>0.29409999999999997</v>
      </c>
      <c r="AB4358">
        <v>0</v>
      </c>
      <c r="AC4358">
        <v>0</v>
      </c>
      <c r="AD4358">
        <v>1</v>
      </c>
      <c r="AE4358">
        <v>0</v>
      </c>
      <c r="AF4358" t="s">
        <v>3910</v>
      </c>
      <c r="AG4358" s="2">
        <v>1.712962962962963E-3</v>
      </c>
      <c r="AH4358" t="s">
        <v>3927</v>
      </c>
      <c r="AI4358">
        <v>5</v>
      </c>
      <c r="AJ4358" t="s">
        <v>3925</v>
      </c>
      <c r="AK4358" s="3">
        <v>42349</v>
      </c>
      <c r="AL4358" s="10">
        <f>YEAR(ufc_fights_2[[#This Row],[date]])</f>
        <v>2015</v>
      </c>
      <c r="AM4358" t="s">
        <v>4022</v>
      </c>
      <c r="AN4358">
        <v>1</v>
      </c>
      <c r="AO4358" t="s">
        <v>3913</v>
      </c>
      <c r="AP4358">
        <f>IF(ufc_fights_2[[#This Row],[winner]]="Red",ufc_fights_2[[#This Row],[r_fighter_id]],ufc_fights_2[[#This Row],[b_fighter_id]])</f>
        <v>856</v>
      </c>
      <c r="AQ4358" t="str">
        <f>_xlfn.XLOOKUP(ufc_fights_2[[#This Row],[winnerID]],ufc_fighters[id],ufc_fighters[fighter_name],"xxx",0,1)</f>
        <v>Frankie Edgar</v>
      </c>
    </row>
    <row r="4359" spans="1:43">
      <c r="A4359">
        <v>856</v>
      </c>
      <c r="B4359">
        <v>2485</v>
      </c>
      <c r="C4359">
        <f>_xlfn.XLOOKUP(ufc_fights_2[[#This Row],[r_fighter_id]],ufc_fighters[id],ufc_fighters[year],"xxx",0,1)</f>
        <v>1981</v>
      </c>
      <c r="D4359">
        <f>_xlfn.XLOOKUP(ufc_fights_2[[#This Row],[b_fighter_id]],ufc_fighters[id],ufc_fighters[year],"Prázdné",0,1)</f>
        <v>1978</v>
      </c>
      <c r="E4359" s="10">
        <f>YEAR(ufc_fights_2[[#This Row],[date]])-ufc_fights_2[[#This Row],[r_year]]</f>
        <v>33</v>
      </c>
      <c r="F4359" s="10">
        <f>YEAR(ufc_fights_2[[#This Row],[date]])-ufc_fights_2[[#This Row],[b_year]]</f>
        <v>36</v>
      </c>
      <c r="G4359">
        <v>0</v>
      </c>
      <c r="H4359">
        <v>0</v>
      </c>
      <c r="I4359">
        <v>0.55559999999999998</v>
      </c>
      <c r="J4359">
        <v>0.19700000000000001</v>
      </c>
      <c r="K4359">
        <v>0.67369999999999997</v>
      </c>
      <c r="L4359">
        <v>0.51719999999999999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6.1574074074074074E-3</v>
      </c>
      <c r="T4359" s="2">
        <v>0</v>
      </c>
      <c r="U4359">
        <v>0.53520000000000001</v>
      </c>
      <c r="V4359">
        <v>0.19700000000000001</v>
      </c>
      <c r="W4359">
        <v>0.6</v>
      </c>
      <c r="X4359">
        <v>0.8</v>
      </c>
      <c r="Y4359">
        <v>0</v>
      </c>
      <c r="Z4359">
        <v>0.39510000000000001</v>
      </c>
      <c r="AA4359">
        <v>0.20630000000000001</v>
      </c>
      <c r="AB4359">
        <v>0</v>
      </c>
      <c r="AC4359">
        <v>0</v>
      </c>
      <c r="AD4359">
        <v>0.72499999999999998</v>
      </c>
      <c r="AE4359">
        <v>0</v>
      </c>
      <c r="AF4359" t="s">
        <v>3910</v>
      </c>
      <c r="AG4359" s="2">
        <v>2.9629629629629628E-3</v>
      </c>
      <c r="AH4359" t="s">
        <v>3927</v>
      </c>
      <c r="AI4359">
        <v>5</v>
      </c>
      <c r="AJ4359" t="s">
        <v>3914</v>
      </c>
      <c r="AK4359" s="3">
        <v>41826</v>
      </c>
      <c r="AL4359" s="10">
        <f>YEAR(ufc_fights_2[[#This Row],[date]])</f>
        <v>2014</v>
      </c>
      <c r="AM4359" t="s">
        <v>4022</v>
      </c>
      <c r="AN4359">
        <v>1</v>
      </c>
      <c r="AO4359" t="s">
        <v>3913</v>
      </c>
      <c r="AP4359">
        <f>IF(ufc_fights_2[[#This Row],[winner]]="Red",ufc_fights_2[[#This Row],[r_fighter_id]],ufc_fights_2[[#This Row],[b_fighter_id]])</f>
        <v>856</v>
      </c>
      <c r="AQ4359" t="str">
        <f>_xlfn.XLOOKUP(ufc_fights_2[[#This Row],[winnerID]],ufc_fighters[id],ufc_fighters[fighter_name],"xxx",0,1)</f>
        <v>Frankie Edgar</v>
      </c>
    </row>
    <row r="4360" spans="1:43">
      <c r="A4360">
        <v>474</v>
      </c>
      <c r="B4360">
        <v>2285</v>
      </c>
      <c r="C4360">
        <f>_xlfn.XLOOKUP(ufc_fights_2[[#This Row],[r_fighter_id]],ufc_fighters[id],ufc_fighters[year],"xxx",0,1)</f>
        <v>1984</v>
      </c>
      <c r="D4360">
        <f>_xlfn.XLOOKUP(ufc_fights_2[[#This Row],[b_fighter_id]],ufc_fighters[id],ufc_fighters[year],"Prázdné",0,1)</f>
        <v>1986</v>
      </c>
      <c r="E4360" s="10">
        <f>YEAR(ufc_fights_2[[#This Row],[date]])-ufc_fights_2[[#This Row],[r_year]]</f>
        <v>27</v>
      </c>
      <c r="F4360" s="10">
        <f>YEAR(ufc_fights_2[[#This Row],[date]])-ufc_fights_2[[#This Row],[b_year]]</f>
        <v>25</v>
      </c>
      <c r="G4360">
        <v>0</v>
      </c>
      <c r="H4360">
        <v>0</v>
      </c>
      <c r="I4360">
        <v>0.434</v>
      </c>
      <c r="J4360">
        <v>0.32729999999999998</v>
      </c>
      <c r="K4360">
        <v>0.49230000000000002</v>
      </c>
      <c r="L4360">
        <v>0.48609999999999998</v>
      </c>
      <c r="M4360">
        <v>1</v>
      </c>
      <c r="N4360">
        <v>0</v>
      </c>
      <c r="O4360">
        <v>1</v>
      </c>
      <c r="P4360">
        <v>1</v>
      </c>
      <c r="Q4360">
        <v>0</v>
      </c>
      <c r="R4360">
        <v>0</v>
      </c>
      <c r="S4360" s="2">
        <v>2.1412037037037038E-3</v>
      </c>
      <c r="T4360" s="2">
        <v>6.3657407407407413E-4</v>
      </c>
      <c r="U4360">
        <v>0.31709999999999999</v>
      </c>
      <c r="V4360">
        <v>0.21279999999999999</v>
      </c>
      <c r="W4360">
        <v>0.5</v>
      </c>
      <c r="X4360">
        <v>1</v>
      </c>
      <c r="Y4360">
        <v>1</v>
      </c>
      <c r="Z4360">
        <v>0.42309999999999998</v>
      </c>
      <c r="AA4360">
        <v>0.29409999999999997</v>
      </c>
      <c r="AB4360">
        <v>0</v>
      </c>
      <c r="AC4360">
        <v>0</v>
      </c>
      <c r="AD4360">
        <v>1</v>
      </c>
      <c r="AE4360">
        <v>1</v>
      </c>
      <c r="AF4360" t="s">
        <v>3933</v>
      </c>
      <c r="AG4360" s="2">
        <v>2.5231481481481481E-3</v>
      </c>
      <c r="AH4360" t="s">
        <v>3911</v>
      </c>
      <c r="AI4360">
        <v>3</v>
      </c>
      <c r="AJ4360" t="s">
        <v>3974</v>
      </c>
      <c r="AK4360" s="3">
        <v>40880</v>
      </c>
      <c r="AL4360" s="10">
        <f>YEAR(ufc_fights_2[[#This Row],[date]])</f>
        <v>2011</v>
      </c>
      <c r="AM4360" t="s">
        <v>4022</v>
      </c>
      <c r="AN4360">
        <v>1</v>
      </c>
      <c r="AO4360" t="s">
        <v>3913</v>
      </c>
      <c r="AP4360">
        <f>IF(ufc_fights_2[[#This Row],[winner]]="Red",ufc_fights_2[[#This Row],[r_fighter_id]],ufc_fights_2[[#This Row],[b_fighter_id]])</f>
        <v>474</v>
      </c>
      <c r="AQ4360" t="str">
        <f>_xlfn.XLOOKUP(ufc_fights_2[[#This Row],[winnerID]],ufc_fighters[id],ufc_fighters[fighter_name],"xxx",0,1)</f>
        <v>Bryan Caraway</v>
      </c>
    </row>
    <row r="4361" spans="1:43">
      <c r="A4361">
        <v>138</v>
      </c>
      <c r="B4361">
        <v>2837</v>
      </c>
      <c r="C4361">
        <f>_xlfn.XLOOKUP(ufc_fights_2[[#This Row],[r_fighter_id]],ufc_fighters[id],ufc_fighters[year],"xxx",0,1)</f>
        <v>1991</v>
      </c>
      <c r="D4361">
        <f>_xlfn.XLOOKUP(ufc_fights_2[[#This Row],[b_fighter_id]],ufc_fighters[id],ufc_fighters[year],"Prázdné",0,1)</f>
        <v>1992</v>
      </c>
      <c r="E4361" s="10">
        <f>YEAR(ufc_fights_2[[#This Row],[date]])-ufc_fights_2[[#This Row],[r_year]]</f>
        <v>27</v>
      </c>
      <c r="F4361" s="10">
        <f>YEAR(ufc_fights_2[[#This Row],[date]])-ufc_fights_2[[#This Row],[b_year]]</f>
        <v>26</v>
      </c>
      <c r="G4361">
        <v>0</v>
      </c>
      <c r="H4361">
        <v>1</v>
      </c>
      <c r="I4361">
        <v>0.35560000000000003</v>
      </c>
      <c r="J4361">
        <v>0.54420000000000002</v>
      </c>
      <c r="K4361">
        <v>0.36840000000000001</v>
      </c>
      <c r="L4361">
        <v>0.60340000000000005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 s="2">
        <v>7.8703703703703705E-4</v>
      </c>
      <c r="T4361" s="2">
        <v>1.3310185185185185E-3</v>
      </c>
      <c r="U4361">
        <v>0.34520000000000001</v>
      </c>
      <c r="V4361">
        <v>0.45190000000000002</v>
      </c>
      <c r="W4361">
        <v>0.5</v>
      </c>
      <c r="X4361">
        <v>0</v>
      </c>
      <c r="Y4361">
        <v>0.90910000000000002</v>
      </c>
      <c r="Z4361">
        <v>0.36899999999999999</v>
      </c>
      <c r="AA4361">
        <v>0.5</v>
      </c>
      <c r="AB4361">
        <v>0.16669999999999999</v>
      </c>
      <c r="AC4361">
        <v>0.60609999999999997</v>
      </c>
      <c r="AD4361">
        <v>0</v>
      </c>
      <c r="AE4361">
        <v>0.625</v>
      </c>
      <c r="AF4361" t="s">
        <v>3910</v>
      </c>
      <c r="AG4361" s="2">
        <v>2.638888888888889E-3</v>
      </c>
      <c r="AH4361" t="s">
        <v>3911</v>
      </c>
      <c r="AI4361">
        <v>3</v>
      </c>
      <c r="AJ4361" t="s">
        <v>4037</v>
      </c>
      <c r="AK4361" s="3">
        <v>43127</v>
      </c>
      <c r="AL4361" s="10">
        <f>YEAR(ufc_fights_2[[#This Row],[date]])</f>
        <v>2018</v>
      </c>
      <c r="AM4361" t="s">
        <v>4022</v>
      </c>
      <c r="AN4361">
        <v>112</v>
      </c>
      <c r="AO4361" t="s">
        <v>3918</v>
      </c>
      <c r="AP4361">
        <f>IF(ufc_fights_2[[#This Row],[winner]]="Red",ufc_fights_2[[#This Row],[r_fighter_id]],ufc_fights_2[[#This Row],[b_fighter_id]])</f>
        <v>2837</v>
      </c>
      <c r="AQ4361" t="str">
        <f>_xlfn.XLOOKUP(ufc_fights_2[[#This Row],[winnerID]],ufc_fighters[id],ufc_fighters[fighter_name],"xxx",0,1)</f>
        <v>Cory Sandhagen</v>
      </c>
    </row>
    <row r="4362" spans="1:43">
      <c r="A4362">
        <v>435</v>
      </c>
      <c r="B4362">
        <v>1184</v>
      </c>
      <c r="C4362">
        <f>_xlfn.XLOOKUP(ufc_fights_2[[#This Row],[r_fighter_id]],ufc_fighters[id],ufc_fighters[year],"xxx",0,1)</f>
        <v>1988</v>
      </c>
      <c r="D4362">
        <f>_xlfn.XLOOKUP(ufc_fights_2[[#This Row],[b_fighter_id]],ufc_fighters[id],ufc_fighters[year],"Prázdné",0,1)</f>
        <v>1988</v>
      </c>
      <c r="E4362" s="10">
        <f>YEAR(ufc_fights_2[[#This Row],[date]])-ufc_fights_2[[#This Row],[r_year]]</f>
        <v>31</v>
      </c>
      <c r="F4362" s="10">
        <f>YEAR(ufc_fights_2[[#This Row],[date]])-ufc_fights_2[[#This Row],[b_year]]</f>
        <v>31</v>
      </c>
      <c r="G4362">
        <v>0</v>
      </c>
      <c r="H4362">
        <v>0</v>
      </c>
      <c r="I4362">
        <v>0.28570000000000001</v>
      </c>
      <c r="J4362">
        <v>0.2</v>
      </c>
      <c r="K4362">
        <v>0.28570000000000001</v>
      </c>
      <c r="L4362">
        <v>0.2727</v>
      </c>
      <c r="M4362">
        <v>0</v>
      </c>
      <c r="N4362">
        <v>0.5</v>
      </c>
      <c r="O4362">
        <v>0</v>
      </c>
      <c r="P4362">
        <v>1</v>
      </c>
      <c r="Q4362">
        <v>0</v>
      </c>
      <c r="R4362">
        <v>0</v>
      </c>
      <c r="S4362" s="2">
        <v>0</v>
      </c>
      <c r="T4362" s="2">
        <v>8.564814814814815E-4</v>
      </c>
      <c r="U4362">
        <v>0.23080000000000001</v>
      </c>
      <c r="V4362">
        <v>0.16669999999999999</v>
      </c>
      <c r="W4362">
        <v>0</v>
      </c>
      <c r="X4362">
        <v>1</v>
      </c>
      <c r="Y4362">
        <v>0.25</v>
      </c>
      <c r="Z4362">
        <v>0.28570000000000001</v>
      </c>
      <c r="AA4362">
        <v>0.2</v>
      </c>
      <c r="AB4362">
        <v>0</v>
      </c>
      <c r="AC4362">
        <v>0</v>
      </c>
      <c r="AD4362">
        <v>0</v>
      </c>
      <c r="AE4362">
        <v>0</v>
      </c>
      <c r="AF4362" t="s">
        <v>3933</v>
      </c>
      <c r="AG4362" s="2">
        <v>1.4583333333333334E-3</v>
      </c>
      <c r="AH4362" t="s">
        <v>3911</v>
      </c>
      <c r="AI4362">
        <v>3</v>
      </c>
      <c r="AJ4362" t="s">
        <v>3938</v>
      </c>
      <c r="AK4362" s="3">
        <v>43513</v>
      </c>
      <c r="AL4362" s="10">
        <f>YEAR(ufc_fights_2[[#This Row],[date]])</f>
        <v>2019</v>
      </c>
      <c r="AM4362" t="s">
        <v>4022</v>
      </c>
      <c r="AN4362">
        <v>21</v>
      </c>
      <c r="AO4362" t="s">
        <v>3918</v>
      </c>
      <c r="AP4362">
        <f>IF(ufc_fights_2[[#This Row],[winner]]="Red",ufc_fights_2[[#This Row],[r_fighter_id]],ufc_fights_2[[#This Row],[b_fighter_id]])</f>
        <v>1184</v>
      </c>
      <c r="AQ4362" t="str">
        <f>_xlfn.XLOOKUP(ufc_fights_2[[#This Row],[winnerID]],ufc_fighters[id],ufc_fighters[fighter_name],"xxx",0,1)</f>
        <v>Kron Gracie</v>
      </c>
    </row>
    <row r="4363" spans="1:43">
      <c r="A4363">
        <v>64</v>
      </c>
      <c r="B4363">
        <v>1798</v>
      </c>
      <c r="C4363">
        <f>_xlfn.XLOOKUP(ufc_fights_2[[#This Row],[r_fighter_id]],ufc_fighters[id],ufc_fighters[year],"xxx",0,1)</f>
        <v>1994</v>
      </c>
      <c r="D4363">
        <f>_xlfn.XLOOKUP(ufc_fights_2[[#This Row],[b_fighter_id]],ufc_fighters[id],ufc_fighters[year],"Prázdné",0,1)</f>
        <v>1984</v>
      </c>
      <c r="E4363" s="10">
        <f>YEAR(ufc_fights_2[[#This Row],[date]])-ufc_fights_2[[#This Row],[r_year]]</f>
        <v>26</v>
      </c>
      <c r="F4363" s="10">
        <f>YEAR(ufc_fights_2[[#This Row],[date]])-ufc_fights_2[[#This Row],[b_year]]</f>
        <v>36</v>
      </c>
      <c r="G4363">
        <v>0</v>
      </c>
      <c r="H4363">
        <v>0</v>
      </c>
      <c r="I4363">
        <v>0.48089999999999999</v>
      </c>
      <c r="J4363">
        <v>0.28489999999999999</v>
      </c>
      <c r="K4363">
        <v>0.49640000000000001</v>
      </c>
      <c r="L4363">
        <v>0.33160000000000001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9.3749999999999997E-4</v>
      </c>
      <c r="T4363" s="2">
        <v>8.9120370370370373E-4</v>
      </c>
      <c r="U4363">
        <v>0.4677</v>
      </c>
      <c r="V4363">
        <v>0.17860000000000001</v>
      </c>
      <c r="W4363">
        <v>0.71430000000000005</v>
      </c>
      <c r="X4363">
        <v>0</v>
      </c>
      <c r="Y4363">
        <v>0.88890000000000002</v>
      </c>
      <c r="Z4363">
        <v>0.47660000000000002</v>
      </c>
      <c r="AA4363">
        <v>0.25929999999999997</v>
      </c>
      <c r="AB4363">
        <v>0.66669999999999996</v>
      </c>
      <c r="AC4363">
        <v>0.7</v>
      </c>
      <c r="AD4363">
        <v>0</v>
      </c>
      <c r="AE4363">
        <v>0</v>
      </c>
      <c r="AF4363" t="s">
        <v>3915</v>
      </c>
      <c r="AG4363" s="2">
        <v>3.472222222222222E-3</v>
      </c>
      <c r="AH4363" t="s">
        <v>3911</v>
      </c>
      <c r="AI4363">
        <v>3</v>
      </c>
      <c r="AJ4363" t="s">
        <v>4047</v>
      </c>
      <c r="AK4363" s="3">
        <v>43855</v>
      </c>
      <c r="AL4363" s="10">
        <f>YEAR(ufc_fights_2[[#This Row],[date]])</f>
        <v>2020</v>
      </c>
      <c r="AM4363" t="s">
        <v>4022</v>
      </c>
      <c r="AN4363">
        <v>77</v>
      </c>
      <c r="AO4363" t="s">
        <v>3913</v>
      </c>
      <c r="AP4363">
        <f>IF(ufc_fights_2[[#This Row],[winner]]="Red",ufc_fights_2[[#This Row],[r_fighter_id]],ufc_fights_2[[#This Row],[b_fighter_id]])</f>
        <v>64</v>
      </c>
      <c r="AQ4363" t="str">
        <f>_xlfn.XLOOKUP(ufc_fights_2[[#This Row],[winnerID]],ufc_fighters[id],ufc_fighters[fighter_name],"xxx",0,1)</f>
        <v>Arnold Allen</v>
      </c>
    </row>
    <row r="4364" spans="1:43">
      <c r="A4364">
        <v>64</v>
      </c>
      <c r="B4364">
        <v>408</v>
      </c>
      <c r="C4364">
        <f>_xlfn.XLOOKUP(ufc_fights_2[[#This Row],[r_fighter_id]],ufc_fighters[id],ufc_fighters[year],"xxx",0,1)</f>
        <v>1994</v>
      </c>
      <c r="D4364">
        <f>_xlfn.XLOOKUP(ufc_fights_2[[#This Row],[b_fighter_id]],ufc_fighters[id],ufc_fighters[year],"Prázdné",0,1)</f>
        <v>1994</v>
      </c>
      <c r="E4364" s="10">
        <f>YEAR(ufc_fights_2[[#This Row],[date]])-ufc_fights_2[[#This Row],[r_year]]</f>
        <v>24</v>
      </c>
      <c r="F4364" s="10">
        <f>YEAR(ufc_fights_2[[#This Row],[date]])-ufc_fights_2[[#This Row],[b_year]]</f>
        <v>24</v>
      </c>
      <c r="G4364">
        <v>0</v>
      </c>
      <c r="H4364">
        <v>0</v>
      </c>
      <c r="I4364">
        <v>0.32219999999999999</v>
      </c>
      <c r="J4364">
        <v>0.35709999999999997</v>
      </c>
      <c r="K4364">
        <v>0.37619999999999998</v>
      </c>
      <c r="L4364">
        <v>0.58330000000000004</v>
      </c>
      <c r="M4364">
        <v>0</v>
      </c>
      <c r="N4364">
        <v>0.5</v>
      </c>
      <c r="O4364">
        <v>1</v>
      </c>
      <c r="P4364">
        <v>0</v>
      </c>
      <c r="Q4364">
        <v>0</v>
      </c>
      <c r="R4364">
        <v>0</v>
      </c>
      <c r="S4364" s="2">
        <v>1.0416666666666667E-4</v>
      </c>
      <c r="T4364" s="2">
        <v>5.37037037037037E-3</v>
      </c>
      <c r="U4364">
        <v>0.27629999999999999</v>
      </c>
      <c r="V4364">
        <v>0.28260000000000002</v>
      </c>
      <c r="W4364">
        <v>0.57140000000000002</v>
      </c>
      <c r="X4364">
        <v>0</v>
      </c>
      <c r="Y4364">
        <v>0.66669999999999996</v>
      </c>
      <c r="Z4364">
        <v>0.32950000000000002</v>
      </c>
      <c r="AA4364">
        <v>0.33329999999999999</v>
      </c>
      <c r="AB4364">
        <v>0</v>
      </c>
      <c r="AC4364">
        <v>1</v>
      </c>
      <c r="AD4364">
        <v>0</v>
      </c>
      <c r="AE4364">
        <v>0.42859999999999998</v>
      </c>
      <c r="AF4364" t="s">
        <v>3933</v>
      </c>
      <c r="AG4364" s="2">
        <v>1.8634259259259259E-3</v>
      </c>
      <c r="AH4364" t="s">
        <v>3911</v>
      </c>
      <c r="AI4364">
        <v>3</v>
      </c>
      <c r="AJ4364" t="s">
        <v>4007</v>
      </c>
      <c r="AK4364" s="3">
        <v>43247</v>
      </c>
      <c r="AL4364" s="10">
        <f>YEAR(ufc_fights_2[[#This Row],[date]])</f>
        <v>2018</v>
      </c>
      <c r="AM4364" t="s">
        <v>4022</v>
      </c>
      <c r="AN4364">
        <v>99</v>
      </c>
      <c r="AO4364" t="s">
        <v>3913</v>
      </c>
      <c r="AP4364">
        <f>IF(ufc_fights_2[[#This Row],[winner]]="Red",ufc_fights_2[[#This Row],[r_fighter_id]],ufc_fights_2[[#This Row],[b_fighter_id]])</f>
        <v>64</v>
      </c>
      <c r="AQ4364" t="str">
        <f>_xlfn.XLOOKUP(ufc_fights_2[[#This Row],[winnerID]],ufc_fighters[id],ufc_fighters[fighter_name],"xxx",0,1)</f>
        <v>Arnold Allen</v>
      </c>
    </row>
    <row r="4365" spans="1:43">
      <c r="A4365">
        <v>2390</v>
      </c>
      <c r="B4365">
        <v>64</v>
      </c>
      <c r="C4365">
        <f>_xlfn.XLOOKUP(ufc_fights_2[[#This Row],[r_fighter_id]],ufc_fighters[id],ufc_fighters[year],"xxx",0,1)</f>
        <v>1988</v>
      </c>
      <c r="D4365">
        <f>_xlfn.XLOOKUP(ufc_fights_2[[#This Row],[b_fighter_id]],ufc_fighters[id],ufc_fighters[year],"Prázdné",0,1)</f>
        <v>1994</v>
      </c>
      <c r="E4365" s="10">
        <f>YEAR(ufc_fights_2[[#This Row],[date]])-ufc_fights_2[[#This Row],[r_year]]</f>
        <v>27</v>
      </c>
      <c r="F4365" s="10">
        <f>YEAR(ufc_fights_2[[#This Row],[date]])-ufc_fights_2[[#This Row],[b_year]]</f>
        <v>21</v>
      </c>
      <c r="G4365">
        <v>0</v>
      </c>
      <c r="H4365">
        <v>0</v>
      </c>
      <c r="I4365">
        <v>0.53029999999999999</v>
      </c>
      <c r="J4365">
        <v>0.30669999999999997</v>
      </c>
      <c r="K4365">
        <v>0.68</v>
      </c>
      <c r="L4365">
        <v>0.38369999999999999</v>
      </c>
      <c r="M4365">
        <v>0.5</v>
      </c>
      <c r="N4365">
        <v>0.25</v>
      </c>
      <c r="O4365">
        <v>0</v>
      </c>
      <c r="P4365">
        <v>1</v>
      </c>
      <c r="Q4365">
        <v>0</v>
      </c>
      <c r="R4365">
        <v>0</v>
      </c>
      <c r="S4365" s="2">
        <v>2.3958333333333331E-3</v>
      </c>
      <c r="T4365" s="2">
        <v>1.5393518518518519E-3</v>
      </c>
      <c r="U4365">
        <v>0.5</v>
      </c>
      <c r="V4365">
        <v>0.29849999999999999</v>
      </c>
      <c r="W4365">
        <v>0.625</v>
      </c>
      <c r="X4365">
        <v>0.75</v>
      </c>
      <c r="Y4365">
        <v>0</v>
      </c>
      <c r="Z4365">
        <v>0.44440000000000002</v>
      </c>
      <c r="AA4365">
        <v>0.27689999999999998</v>
      </c>
      <c r="AB4365">
        <v>0.6</v>
      </c>
      <c r="AC4365">
        <v>0.16669999999999999</v>
      </c>
      <c r="AD4365">
        <v>1</v>
      </c>
      <c r="AE4365">
        <v>1</v>
      </c>
      <c r="AF4365" t="s">
        <v>3933</v>
      </c>
      <c r="AG4365" s="2">
        <v>1.1689814814814816E-3</v>
      </c>
      <c r="AH4365" t="s">
        <v>3911</v>
      </c>
      <c r="AI4365">
        <v>3</v>
      </c>
      <c r="AJ4365" t="s">
        <v>4111</v>
      </c>
      <c r="AK4365" s="3">
        <v>42175</v>
      </c>
      <c r="AL4365" s="10">
        <f>YEAR(ufc_fights_2[[#This Row],[date]])</f>
        <v>2015</v>
      </c>
      <c r="AM4365" t="s">
        <v>4022</v>
      </c>
      <c r="AN4365">
        <v>136</v>
      </c>
      <c r="AO4365" t="s">
        <v>3918</v>
      </c>
      <c r="AP4365">
        <f>IF(ufc_fights_2[[#This Row],[winner]]="Red",ufc_fights_2[[#This Row],[r_fighter_id]],ufc_fights_2[[#This Row],[b_fighter_id]])</f>
        <v>64</v>
      </c>
      <c r="AQ4365" t="str">
        <f>_xlfn.XLOOKUP(ufc_fights_2[[#This Row],[winnerID]],ufc_fighters[id],ufc_fighters[fighter_name],"xxx",0,1)</f>
        <v>Arnold Allen</v>
      </c>
    </row>
    <row r="4366" spans="1:43">
      <c r="A4366">
        <v>856</v>
      </c>
      <c r="B4366">
        <v>928</v>
      </c>
      <c r="C4366">
        <f>_xlfn.XLOOKUP(ufc_fights_2[[#This Row],[r_fighter_id]],ufc_fighters[id],ufc_fighters[year],"xxx",0,1)</f>
        <v>1981</v>
      </c>
      <c r="D4366">
        <f>_xlfn.XLOOKUP(ufc_fights_2[[#This Row],[b_fighter_id]],ufc_fighters[id],ufc_fighters[year],"Prázdné",0,1)</f>
        <v>1979</v>
      </c>
      <c r="E4366" s="10">
        <f>YEAR(ufc_fights_2[[#This Row],[date]])-ufc_fights_2[[#This Row],[r_year]]</f>
        <v>34</v>
      </c>
      <c r="F4366" s="10">
        <f>YEAR(ufc_fights_2[[#This Row],[date]])-ufc_fights_2[[#This Row],[b_year]]</f>
        <v>36</v>
      </c>
      <c r="G4366">
        <v>0</v>
      </c>
      <c r="H4366">
        <v>0</v>
      </c>
      <c r="I4366">
        <v>0.32169999999999999</v>
      </c>
      <c r="J4366">
        <v>0.32650000000000001</v>
      </c>
      <c r="K4366">
        <v>0.34210000000000002</v>
      </c>
      <c r="L4366">
        <v>0.33560000000000001</v>
      </c>
      <c r="M4366">
        <v>0.3846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2.5810185185185185E-3</v>
      </c>
      <c r="T4366" s="2">
        <v>0</v>
      </c>
      <c r="U4366">
        <v>0.20300000000000001</v>
      </c>
      <c r="V4366">
        <v>0.27200000000000002</v>
      </c>
      <c r="W4366">
        <v>0.51719999999999999</v>
      </c>
      <c r="X4366">
        <v>0.875</v>
      </c>
      <c r="Y4366">
        <v>1</v>
      </c>
      <c r="Z4366">
        <v>0.26869999999999999</v>
      </c>
      <c r="AA4366">
        <v>0.31469999999999998</v>
      </c>
      <c r="AB4366">
        <v>0.68969999999999998</v>
      </c>
      <c r="AC4366">
        <v>0.75</v>
      </c>
      <c r="AD4366">
        <v>1</v>
      </c>
      <c r="AE4366">
        <v>0</v>
      </c>
      <c r="AF4366" t="s">
        <v>3915</v>
      </c>
      <c r="AG4366" s="2">
        <v>3.472222222222222E-3</v>
      </c>
      <c r="AH4366" t="s">
        <v>3927</v>
      </c>
      <c r="AI4366">
        <v>5</v>
      </c>
      <c r="AJ4366" t="s">
        <v>3945</v>
      </c>
      <c r="AK4366" s="3">
        <v>42140</v>
      </c>
      <c r="AL4366" s="10">
        <f>YEAR(ufc_fights_2[[#This Row],[date]])</f>
        <v>2015</v>
      </c>
      <c r="AM4366" t="s">
        <v>4022</v>
      </c>
      <c r="AN4366">
        <v>120</v>
      </c>
      <c r="AO4366" t="s">
        <v>3913</v>
      </c>
      <c r="AP4366">
        <f>IF(ufc_fights_2[[#This Row],[winner]]="Red",ufc_fights_2[[#This Row],[r_fighter_id]],ufc_fights_2[[#This Row],[b_fighter_id]])</f>
        <v>856</v>
      </c>
      <c r="AQ4366" t="str">
        <f>_xlfn.XLOOKUP(ufc_fights_2[[#This Row],[winnerID]],ufc_fighters[id],ufc_fighters[fighter_name],"xxx",0,1)</f>
        <v>Frankie Edgar</v>
      </c>
    </row>
    <row r="4367" spans="1:43">
      <c r="A4367">
        <v>856</v>
      </c>
      <c r="B4367">
        <v>2730</v>
      </c>
      <c r="C4367">
        <f>_xlfn.XLOOKUP(ufc_fights_2[[#This Row],[r_fighter_id]],ufc_fighters[id],ufc_fighters[year],"xxx",0,1)</f>
        <v>1981</v>
      </c>
      <c r="D4367">
        <f>_xlfn.XLOOKUP(ufc_fights_2[[#This Row],[b_fighter_id]],ufc_fighters[id],ufc_fighters[year],"Prázdné",0,1)</f>
        <v>1992</v>
      </c>
      <c r="E4367" s="10">
        <f>YEAR(ufc_fights_2[[#This Row],[date]])-ufc_fights_2[[#This Row],[r_year]]</f>
        <v>36</v>
      </c>
      <c r="F4367" s="10">
        <f>YEAR(ufc_fights_2[[#This Row],[date]])-ufc_fights_2[[#This Row],[b_year]]</f>
        <v>25</v>
      </c>
      <c r="G4367">
        <v>0</v>
      </c>
      <c r="H4367">
        <v>0</v>
      </c>
      <c r="I4367">
        <v>0.69899999999999995</v>
      </c>
      <c r="J4367">
        <v>0.38100000000000001</v>
      </c>
      <c r="K4367">
        <v>0.73850000000000005</v>
      </c>
      <c r="L4367">
        <v>0.50880000000000003</v>
      </c>
      <c r="M4367">
        <v>0.33329999999999999</v>
      </c>
      <c r="N4367">
        <v>0</v>
      </c>
      <c r="O4367">
        <v>0</v>
      </c>
      <c r="P4367">
        <v>1</v>
      </c>
      <c r="Q4367">
        <v>0</v>
      </c>
      <c r="R4367">
        <v>0</v>
      </c>
      <c r="S4367" s="2">
        <v>5.8564814814814816E-3</v>
      </c>
      <c r="T4367" s="2">
        <v>0</v>
      </c>
      <c r="U4367">
        <v>0.68369999999999997</v>
      </c>
      <c r="V4367">
        <v>0.35899999999999999</v>
      </c>
      <c r="W4367">
        <v>1</v>
      </c>
      <c r="X4367">
        <v>0</v>
      </c>
      <c r="Y4367">
        <v>0.5</v>
      </c>
      <c r="Z4367">
        <v>0.1875</v>
      </c>
      <c r="AA4367">
        <v>0.16669999999999999</v>
      </c>
      <c r="AB4367">
        <v>0</v>
      </c>
      <c r="AC4367">
        <v>0.5</v>
      </c>
      <c r="AD4367">
        <v>0.79310000000000003</v>
      </c>
      <c r="AE4367">
        <v>0.55000000000000004</v>
      </c>
      <c r="AF4367" t="s">
        <v>3926</v>
      </c>
      <c r="AG4367" s="2">
        <v>3.472222222222222E-3</v>
      </c>
      <c r="AH4367" t="s">
        <v>3911</v>
      </c>
      <c r="AI4367">
        <v>3</v>
      </c>
      <c r="AJ4367" t="s">
        <v>3992</v>
      </c>
      <c r="AK4367" s="3">
        <v>42868</v>
      </c>
      <c r="AL4367" s="10">
        <f>YEAR(ufc_fights_2[[#This Row],[date]])</f>
        <v>2017</v>
      </c>
      <c r="AM4367" t="s">
        <v>4022</v>
      </c>
      <c r="AN4367">
        <v>98</v>
      </c>
      <c r="AO4367" t="s">
        <v>3913</v>
      </c>
      <c r="AP4367">
        <f>IF(ufc_fights_2[[#This Row],[winner]]="Red",ufc_fights_2[[#This Row],[r_fighter_id]],ufc_fights_2[[#This Row],[b_fighter_id]])</f>
        <v>856</v>
      </c>
      <c r="AQ4367" t="str">
        <f>_xlfn.XLOOKUP(ufc_fights_2[[#This Row],[winnerID]],ufc_fighters[id],ufc_fighters[fighter_name],"xxx",0,1)</f>
        <v>Frankie Edgar</v>
      </c>
    </row>
    <row r="4368" spans="1:43">
      <c r="A4368">
        <v>292</v>
      </c>
      <c r="B4368">
        <v>2838</v>
      </c>
      <c r="C4368">
        <f>_xlfn.XLOOKUP(ufc_fights_2[[#This Row],[r_fighter_id]],ufc_fighters[id],ufc_fighters[year],"xxx",0,1)</f>
        <v>1983</v>
      </c>
      <c r="D4368">
        <f>_xlfn.XLOOKUP(ufc_fights_2[[#This Row],[b_fighter_id]],ufc_fighters[id],ufc_fighters[year],"Prázdné",0,1)</f>
        <v>1985</v>
      </c>
      <c r="E4368" s="10">
        <f>YEAR(ufc_fights_2[[#This Row],[date]])-ufc_fights_2[[#This Row],[r_year]]</f>
        <v>33</v>
      </c>
      <c r="F4368" s="10">
        <f>YEAR(ufc_fights_2[[#This Row],[date]])-ufc_fights_2[[#This Row],[b_year]]</f>
        <v>31</v>
      </c>
      <c r="G4368">
        <v>0</v>
      </c>
      <c r="H4368">
        <v>1</v>
      </c>
      <c r="I4368">
        <v>0.4103</v>
      </c>
      <c r="J4368">
        <v>0.54169999999999996</v>
      </c>
      <c r="K4368">
        <v>0.42499999999999999</v>
      </c>
      <c r="L4368">
        <v>0.55100000000000005</v>
      </c>
      <c r="M4368">
        <v>1</v>
      </c>
      <c r="N4368">
        <v>0</v>
      </c>
      <c r="O4368">
        <v>1</v>
      </c>
      <c r="P4368">
        <v>1</v>
      </c>
      <c r="Q4368">
        <v>0</v>
      </c>
      <c r="R4368">
        <v>0</v>
      </c>
      <c r="S4368" s="2">
        <v>3.3564814814814812E-4</v>
      </c>
      <c r="T4368" s="2">
        <v>1.3888888888888889E-4</v>
      </c>
      <c r="U4368">
        <v>0.08</v>
      </c>
      <c r="V4368">
        <v>0.5</v>
      </c>
      <c r="W4368">
        <v>1</v>
      </c>
      <c r="X4368">
        <v>1</v>
      </c>
      <c r="Y4368">
        <v>0.8</v>
      </c>
      <c r="Z4368">
        <v>0.43240000000000001</v>
      </c>
      <c r="AA4368">
        <v>0.55810000000000004</v>
      </c>
      <c r="AB4368">
        <v>0</v>
      </c>
      <c r="AC4368">
        <v>0</v>
      </c>
      <c r="AD4368">
        <v>0</v>
      </c>
      <c r="AE4368">
        <v>1</v>
      </c>
      <c r="AF4368" t="s">
        <v>3933</v>
      </c>
      <c r="AG4368" s="2">
        <v>2.5231481481481481E-3</v>
      </c>
      <c r="AH4368" t="s">
        <v>3911</v>
      </c>
      <c r="AI4368">
        <v>3</v>
      </c>
      <c r="AJ4368" t="s">
        <v>3914</v>
      </c>
      <c r="AK4368" s="3">
        <v>42386</v>
      </c>
      <c r="AL4368" s="10">
        <f>YEAR(ufc_fights_2[[#This Row],[date]])</f>
        <v>2016</v>
      </c>
      <c r="AM4368" t="s">
        <v>4022</v>
      </c>
      <c r="AN4368">
        <v>61</v>
      </c>
      <c r="AO4368" t="s">
        <v>3918</v>
      </c>
      <c r="AP4368">
        <f>IF(ufc_fights_2[[#This Row],[winner]]="Red",ufc_fights_2[[#This Row],[r_fighter_id]],ufc_fights_2[[#This Row],[b_fighter_id]])</f>
        <v>2838</v>
      </c>
      <c r="AQ4368" t="str">
        <f>_xlfn.XLOOKUP(ufc_fights_2[[#This Row],[winnerID]],ufc_fighters[id],ufc_fighters[fighter_name],"xxx",0,1)</f>
        <v>Luke Sanders</v>
      </c>
    </row>
    <row r="4369" spans="1:43">
      <c r="A4369">
        <v>856</v>
      </c>
      <c r="B4369">
        <v>3170</v>
      </c>
      <c r="C4369">
        <f>_xlfn.XLOOKUP(ufc_fights_2[[#This Row],[r_fighter_id]],ufc_fighters[id],ufc_fighters[year],"xxx",0,1)</f>
        <v>1981</v>
      </c>
      <c r="D4369">
        <f>_xlfn.XLOOKUP(ufc_fights_2[[#This Row],[b_fighter_id]],ufc_fighters[id],ufc_fighters[year],"Prázdné",0,1)</f>
        <v>1983</v>
      </c>
      <c r="E4369" s="10">
        <f>YEAR(ufc_fights_2[[#This Row],[date]])-ufc_fights_2[[#This Row],[r_year]]</f>
        <v>33</v>
      </c>
      <c r="F4369" s="10">
        <f>YEAR(ufc_fights_2[[#This Row],[date]])-ufc_fights_2[[#This Row],[b_year]]</f>
        <v>31</v>
      </c>
      <c r="G4369">
        <v>0</v>
      </c>
      <c r="H4369">
        <v>0</v>
      </c>
      <c r="I4369">
        <v>0.46039999999999998</v>
      </c>
      <c r="J4369">
        <v>0.36049999999999999</v>
      </c>
      <c r="K4369">
        <v>0.63949999999999996</v>
      </c>
      <c r="L4369">
        <v>0.52100000000000002</v>
      </c>
      <c r="M4369">
        <v>0.53849999999999998</v>
      </c>
      <c r="N4369">
        <v>0</v>
      </c>
      <c r="O4369">
        <v>2</v>
      </c>
      <c r="P4369">
        <v>0</v>
      </c>
      <c r="Q4369">
        <v>0</v>
      </c>
      <c r="R4369">
        <v>0</v>
      </c>
      <c r="S4369" s="2">
        <v>1.1203703703703704E-2</v>
      </c>
      <c r="T4369" s="2">
        <v>0</v>
      </c>
      <c r="U4369">
        <v>0.42780000000000001</v>
      </c>
      <c r="V4369">
        <v>0.3165</v>
      </c>
      <c r="W4369">
        <v>0.83330000000000004</v>
      </c>
      <c r="X4369">
        <v>0.25</v>
      </c>
      <c r="Y4369">
        <v>0.75</v>
      </c>
      <c r="Z4369">
        <v>0.23300000000000001</v>
      </c>
      <c r="AA4369">
        <v>0.34570000000000001</v>
      </c>
      <c r="AB4369">
        <v>0</v>
      </c>
      <c r="AC4369">
        <v>0</v>
      </c>
      <c r="AD4369">
        <v>0.71879999999999999</v>
      </c>
      <c r="AE4369">
        <v>0.75</v>
      </c>
      <c r="AF4369" t="s">
        <v>3933</v>
      </c>
      <c r="AG4369" s="2">
        <v>3.425925925925926E-3</v>
      </c>
      <c r="AH4369" t="s">
        <v>3927</v>
      </c>
      <c r="AI4369">
        <v>5</v>
      </c>
      <c r="AJ4369" t="s">
        <v>3928</v>
      </c>
      <c r="AK4369" s="3">
        <v>41965</v>
      </c>
      <c r="AL4369" s="10">
        <f>YEAR(ufc_fights_2[[#This Row],[date]])</f>
        <v>2014</v>
      </c>
      <c r="AM4369" t="s">
        <v>4022</v>
      </c>
      <c r="AN4369">
        <v>55</v>
      </c>
      <c r="AO4369" t="s">
        <v>3913</v>
      </c>
      <c r="AP4369">
        <f>IF(ufc_fights_2[[#This Row],[winner]]="Red",ufc_fights_2[[#This Row],[r_fighter_id]],ufc_fights_2[[#This Row],[b_fighter_id]])</f>
        <v>856</v>
      </c>
      <c r="AQ4369" t="str">
        <f>_xlfn.XLOOKUP(ufc_fights_2[[#This Row],[winnerID]],ufc_fighters[id],ufc_fighters[fighter_name],"xxx",0,1)</f>
        <v>Frankie Edgar</v>
      </c>
    </row>
    <row r="4370" spans="1:43">
      <c r="A4370">
        <v>856</v>
      </c>
      <c r="B4370">
        <v>3170</v>
      </c>
      <c r="C4370">
        <f>_xlfn.XLOOKUP(ufc_fights_2[[#This Row],[r_fighter_id]],ufc_fighters[id],ufc_fighters[year],"xxx",0,1)</f>
        <v>1981</v>
      </c>
      <c r="D4370">
        <f>_xlfn.XLOOKUP(ufc_fights_2[[#This Row],[b_fighter_id]],ufc_fighters[id],ufc_fighters[year],"Prázdné",0,1)</f>
        <v>1983</v>
      </c>
      <c r="E4370" s="10">
        <f>YEAR(ufc_fights_2[[#This Row],[date]])-ufc_fights_2[[#This Row],[r_year]]</f>
        <v>37</v>
      </c>
      <c r="F4370" s="10">
        <f>YEAR(ufc_fights_2[[#This Row],[date]])-ufc_fights_2[[#This Row],[b_year]]</f>
        <v>35</v>
      </c>
      <c r="G4370">
        <v>0</v>
      </c>
      <c r="H4370">
        <v>0</v>
      </c>
      <c r="I4370">
        <v>0.42649999999999999</v>
      </c>
      <c r="J4370">
        <v>0.36919999999999997</v>
      </c>
      <c r="K4370">
        <v>0.43169999999999997</v>
      </c>
      <c r="L4370">
        <v>0.37880000000000003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5.9027777777777778E-4</v>
      </c>
      <c r="T4370" s="2">
        <v>0</v>
      </c>
      <c r="U4370">
        <v>0.31130000000000002</v>
      </c>
      <c r="V4370">
        <v>0.29089999999999999</v>
      </c>
      <c r="W4370">
        <v>0.6</v>
      </c>
      <c r="X4370">
        <v>0.95</v>
      </c>
      <c r="Y4370">
        <v>1</v>
      </c>
      <c r="Z4370">
        <v>0.41270000000000001</v>
      </c>
      <c r="AA4370">
        <v>0.34429999999999999</v>
      </c>
      <c r="AB4370">
        <v>0.6</v>
      </c>
      <c r="AC4370">
        <v>0.75</v>
      </c>
      <c r="AD4370">
        <v>0</v>
      </c>
      <c r="AE4370">
        <v>0</v>
      </c>
      <c r="AF4370" t="s">
        <v>3915</v>
      </c>
      <c r="AG4370" s="2">
        <v>3.472222222222222E-3</v>
      </c>
      <c r="AH4370" t="s">
        <v>3911</v>
      </c>
      <c r="AI4370">
        <v>3</v>
      </c>
      <c r="AJ4370" t="s">
        <v>3931</v>
      </c>
      <c r="AK4370" s="3">
        <v>43211</v>
      </c>
      <c r="AL4370" s="10">
        <f>YEAR(ufc_fights_2[[#This Row],[date]])</f>
        <v>2018</v>
      </c>
      <c r="AM4370" t="s">
        <v>4022</v>
      </c>
      <c r="AN4370">
        <v>36</v>
      </c>
      <c r="AO4370" t="s">
        <v>3913</v>
      </c>
      <c r="AP4370">
        <f>IF(ufc_fights_2[[#This Row],[winner]]="Red",ufc_fights_2[[#This Row],[r_fighter_id]],ufc_fights_2[[#This Row],[b_fighter_id]])</f>
        <v>856</v>
      </c>
      <c r="AQ4370" t="str">
        <f>_xlfn.XLOOKUP(ufc_fights_2[[#This Row],[winnerID]],ufc_fighters[id],ufc_fighters[fighter_name],"xxx",0,1)</f>
        <v>Frankie Edgar</v>
      </c>
    </row>
    <row r="4371" spans="1:43">
      <c r="A4371">
        <v>856</v>
      </c>
      <c r="B4371">
        <v>3120</v>
      </c>
      <c r="C4371">
        <f>_xlfn.XLOOKUP(ufc_fights_2[[#This Row],[r_fighter_id]],ufc_fighters[id],ufc_fighters[year],"xxx",0,1)</f>
        <v>1981</v>
      </c>
      <c r="D4371">
        <f>_xlfn.XLOOKUP(ufc_fights_2[[#This Row],[b_fighter_id]],ufc_fighters[id],ufc_fighters[year],"Prázdné",0,1)</f>
        <v>1986</v>
      </c>
      <c r="E4371" s="10">
        <f>YEAR(ufc_fights_2[[#This Row],[date]])-ufc_fights_2[[#This Row],[r_year]]</f>
        <v>35</v>
      </c>
      <c r="F4371" s="10">
        <f>YEAR(ufc_fights_2[[#This Row],[date]])-ufc_fights_2[[#This Row],[b_year]]</f>
        <v>30</v>
      </c>
      <c r="G4371">
        <v>0</v>
      </c>
      <c r="H4371">
        <v>1</v>
      </c>
      <c r="I4371">
        <v>0.52629999999999999</v>
      </c>
      <c r="J4371">
        <v>0.22600000000000001</v>
      </c>
      <c r="K4371">
        <v>0.55559999999999998</v>
      </c>
      <c r="L4371">
        <v>0.26619999999999999</v>
      </c>
      <c r="M4371">
        <v>0.35709999999999997</v>
      </c>
      <c r="N4371">
        <v>0</v>
      </c>
      <c r="O4371">
        <v>2</v>
      </c>
      <c r="P4371">
        <v>1</v>
      </c>
      <c r="Q4371">
        <v>1</v>
      </c>
      <c r="R4371">
        <v>0</v>
      </c>
      <c r="S4371" s="2">
        <v>3.3449074074074076E-3</v>
      </c>
      <c r="T4371" s="2">
        <v>3.4722222222222222E-5</v>
      </c>
      <c r="U4371">
        <v>0.4677</v>
      </c>
      <c r="V4371">
        <v>0.1729</v>
      </c>
      <c r="W4371">
        <v>0.77780000000000005</v>
      </c>
      <c r="X4371">
        <v>0.8</v>
      </c>
      <c r="Y4371">
        <v>0.75</v>
      </c>
      <c r="Z4371">
        <v>0.50770000000000004</v>
      </c>
      <c r="AA4371">
        <v>0.18379999999999999</v>
      </c>
      <c r="AB4371">
        <v>0.75</v>
      </c>
      <c r="AC4371">
        <v>0.77780000000000005</v>
      </c>
      <c r="AD4371">
        <v>0.57140000000000002</v>
      </c>
      <c r="AE4371">
        <v>1</v>
      </c>
      <c r="AF4371" t="s">
        <v>3915</v>
      </c>
      <c r="AG4371" s="2">
        <v>3.472222222222222E-3</v>
      </c>
      <c r="AH4371" t="s">
        <v>3911</v>
      </c>
      <c r="AI4371">
        <v>3</v>
      </c>
      <c r="AJ4371" t="s">
        <v>3938</v>
      </c>
      <c r="AK4371" s="3">
        <v>42686</v>
      </c>
      <c r="AL4371" s="10">
        <f>YEAR(ufc_fights_2[[#This Row],[date]])</f>
        <v>2016</v>
      </c>
      <c r="AM4371" t="s">
        <v>4022</v>
      </c>
      <c r="AN4371">
        <v>18</v>
      </c>
      <c r="AO4371" t="s">
        <v>3913</v>
      </c>
      <c r="AP4371">
        <f>IF(ufc_fights_2[[#This Row],[winner]]="Red",ufc_fights_2[[#This Row],[r_fighter_id]],ufc_fights_2[[#This Row],[b_fighter_id]])</f>
        <v>856</v>
      </c>
      <c r="AQ4371" t="str">
        <f>_xlfn.XLOOKUP(ufc_fights_2[[#This Row],[winnerID]],ufc_fighters[id],ufc_fighters[fighter_name],"xxx",0,1)</f>
        <v>Frankie Edgar</v>
      </c>
    </row>
    <row r="4372" spans="1:43">
      <c r="A4372">
        <v>2270</v>
      </c>
      <c r="B4372">
        <v>803</v>
      </c>
      <c r="C4372">
        <f>_xlfn.XLOOKUP(ufc_fights_2[[#This Row],[r_fighter_id]],ufc_fighters[id],ufc_fighters[year],"xxx",0,1)</f>
        <v>1987</v>
      </c>
      <c r="D4372">
        <f>_xlfn.XLOOKUP(ufc_fights_2[[#This Row],[b_fighter_id]],ufc_fighters[id],ufc_fighters[year],"Prázdné",0,1)</f>
        <v>1985</v>
      </c>
      <c r="E4372" s="10">
        <f>YEAR(ufc_fights_2[[#This Row],[date]])-ufc_fights_2[[#This Row],[r_year]]</f>
        <v>31</v>
      </c>
      <c r="F4372" s="10">
        <f>YEAR(ufc_fights_2[[#This Row],[date]])-ufc_fights_2[[#This Row],[b_year]]</f>
        <v>33</v>
      </c>
      <c r="G4372">
        <v>0</v>
      </c>
      <c r="H4372">
        <v>0</v>
      </c>
      <c r="I4372">
        <v>0.4516</v>
      </c>
      <c r="J4372">
        <v>0.27060000000000001</v>
      </c>
      <c r="K4372">
        <v>0.50449999999999995</v>
      </c>
      <c r="L4372">
        <v>0.28739999999999999</v>
      </c>
      <c r="M4372">
        <v>0.2</v>
      </c>
      <c r="N4372">
        <v>0</v>
      </c>
      <c r="O4372">
        <v>0</v>
      </c>
      <c r="P4372">
        <v>1</v>
      </c>
      <c r="Q4372">
        <v>0</v>
      </c>
      <c r="R4372">
        <v>0</v>
      </c>
      <c r="S4372" s="2">
        <v>3.2407407407407406E-3</v>
      </c>
      <c r="T4372" s="2">
        <v>2.0833333333333335E-4</v>
      </c>
      <c r="U4372">
        <v>0.39369999999999999</v>
      </c>
      <c r="V4372">
        <v>0.20780000000000001</v>
      </c>
      <c r="W4372">
        <v>0.75</v>
      </c>
      <c r="X4372">
        <v>0.85709999999999997</v>
      </c>
      <c r="Y4372">
        <v>0.875</v>
      </c>
      <c r="Z4372">
        <v>0.3826</v>
      </c>
      <c r="AA4372">
        <v>0.2437</v>
      </c>
      <c r="AB4372">
        <v>0.90910000000000002</v>
      </c>
      <c r="AC4372">
        <v>0.83330000000000004</v>
      </c>
      <c r="AD4372">
        <v>0.65380000000000005</v>
      </c>
      <c r="AE4372">
        <v>0.5</v>
      </c>
      <c r="AF4372" t="s">
        <v>3915</v>
      </c>
      <c r="AG4372" s="2">
        <v>3.472222222222222E-3</v>
      </c>
      <c r="AH4372" t="s">
        <v>3911</v>
      </c>
      <c r="AI4372">
        <v>3</v>
      </c>
      <c r="AJ4372" t="s">
        <v>3952</v>
      </c>
      <c r="AK4372" s="3">
        <v>43421</v>
      </c>
      <c r="AL4372" s="10">
        <f>YEAR(ufc_fights_2[[#This Row],[date]])</f>
        <v>2018</v>
      </c>
      <c r="AM4372" t="s">
        <v>4022</v>
      </c>
      <c r="AN4372">
        <v>58</v>
      </c>
      <c r="AO4372" t="s">
        <v>3913</v>
      </c>
      <c r="AP4372">
        <f>IF(ufc_fights_2[[#This Row],[winner]]="Red",ufc_fights_2[[#This Row],[r_fighter_id]],ufc_fights_2[[#This Row],[b_fighter_id]])</f>
        <v>2270</v>
      </c>
      <c r="AQ4372" t="str">
        <f>_xlfn.XLOOKUP(ufc_fights_2[[#This Row],[winnerID]],ufc_fighters[id],ufc_fighters[fighter_name],"xxx",0,1)</f>
        <v>Nad Narimani</v>
      </c>
    </row>
    <row r="4373" spans="1:43">
      <c r="A4373">
        <v>3184</v>
      </c>
      <c r="B4373">
        <v>2270</v>
      </c>
      <c r="C4373">
        <f>_xlfn.XLOOKUP(ufc_fights_2[[#This Row],[r_fighter_id]],ufc_fighters[id],ufc_fighters[year],"xxx",0,1)</f>
        <v>1992</v>
      </c>
      <c r="D4373">
        <f>_xlfn.XLOOKUP(ufc_fights_2[[#This Row],[b_fighter_id]],ufc_fighters[id],ufc_fighters[year],"Prázdné",0,1)</f>
        <v>1987</v>
      </c>
      <c r="E4373" s="10">
        <f>YEAR(ufc_fights_2[[#This Row],[date]])-ufc_fights_2[[#This Row],[r_year]]</f>
        <v>26</v>
      </c>
      <c r="F4373" s="10">
        <f>YEAR(ufc_fights_2[[#This Row],[date]])-ufc_fights_2[[#This Row],[b_year]]</f>
        <v>31</v>
      </c>
      <c r="G4373">
        <v>0</v>
      </c>
      <c r="H4373">
        <v>0</v>
      </c>
      <c r="I4373">
        <v>0.56140000000000001</v>
      </c>
      <c r="J4373">
        <v>0.6522</v>
      </c>
      <c r="K4373">
        <v>0.64839999999999998</v>
      </c>
      <c r="L4373">
        <v>0.69069999999999998</v>
      </c>
      <c r="M4373">
        <v>0</v>
      </c>
      <c r="N4373">
        <v>0.54549999999999998</v>
      </c>
      <c r="O4373">
        <v>0</v>
      </c>
      <c r="P4373">
        <v>0</v>
      </c>
      <c r="Q4373">
        <v>2</v>
      </c>
      <c r="R4373">
        <v>0</v>
      </c>
      <c r="S4373" s="2">
        <v>4.0509259259259258E-4</v>
      </c>
      <c r="T4373" s="2">
        <v>7.0023148148148145E-3</v>
      </c>
      <c r="U4373">
        <v>0.54549999999999998</v>
      </c>
      <c r="V4373">
        <v>0.66069999999999995</v>
      </c>
      <c r="W4373">
        <v>0.5</v>
      </c>
      <c r="X4373">
        <v>0.71430000000000005</v>
      </c>
      <c r="Y4373">
        <v>1</v>
      </c>
      <c r="Z4373">
        <v>0.51219999999999999</v>
      </c>
      <c r="AA4373">
        <v>0.4375</v>
      </c>
      <c r="AB4373">
        <v>0.63639999999999997</v>
      </c>
      <c r="AC4373">
        <v>0.71430000000000005</v>
      </c>
      <c r="AD4373">
        <v>0.8</v>
      </c>
      <c r="AE4373">
        <v>0.86670000000000003</v>
      </c>
      <c r="AF4373" t="s">
        <v>3915</v>
      </c>
      <c r="AG4373" s="2">
        <v>3.472222222222222E-3</v>
      </c>
      <c r="AH4373" t="s">
        <v>3911</v>
      </c>
      <c r="AI4373">
        <v>3</v>
      </c>
      <c r="AJ4373" t="s">
        <v>3931</v>
      </c>
      <c r="AK4373" s="3">
        <v>43303</v>
      </c>
      <c r="AL4373" s="10">
        <f>YEAR(ufc_fights_2[[#This Row],[date]])</f>
        <v>2018</v>
      </c>
      <c r="AM4373" t="s">
        <v>4022</v>
      </c>
      <c r="AN4373">
        <v>108</v>
      </c>
      <c r="AO4373" t="s">
        <v>3918</v>
      </c>
      <c r="AP4373">
        <f>IF(ufc_fights_2[[#This Row],[winner]]="Red",ufc_fights_2[[#This Row],[r_fighter_id]],ufc_fights_2[[#This Row],[b_fighter_id]])</f>
        <v>2270</v>
      </c>
      <c r="AQ4373" t="str">
        <f>_xlfn.XLOOKUP(ufc_fights_2[[#This Row],[winnerID]],ufc_fighters[id],ufc_fighters[fighter_name],"xxx",0,1)</f>
        <v>Nad Narimani</v>
      </c>
    </row>
    <row r="4374" spans="1:43">
      <c r="A4374">
        <v>193</v>
      </c>
      <c r="B4374">
        <v>138</v>
      </c>
      <c r="C4374">
        <f>_xlfn.XLOOKUP(ufc_fights_2[[#This Row],[r_fighter_id]],ufc_fighters[id],ufc_fighters[year],"xxx",0,1)</f>
        <v>1994</v>
      </c>
      <c r="D4374">
        <f>_xlfn.XLOOKUP(ufc_fights_2[[#This Row],[b_fighter_id]],ufc_fighters[id],ufc_fighters[year],"Prázdné",0,1)</f>
        <v>1991</v>
      </c>
      <c r="E4374" s="10">
        <f>YEAR(ufc_fights_2[[#This Row],[date]])-ufc_fights_2[[#This Row],[r_year]]</f>
        <v>24</v>
      </c>
      <c r="F4374" s="10">
        <f>YEAR(ufc_fights_2[[#This Row],[date]])-ufc_fights_2[[#This Row],[b_year]]</f>
        <v>27</v>
      </c>
      <c r="G4374">
        <v>0</v>
      </c>
      <c r="H4374">
        <v>0</v>
      </c>
      <c r="I4374">
        <v>0.35289999999999999</v>
      </c>
      <c r="J4374">
        <v>0.63790000000000002</v>
      </c>
      <c r="K4374">
        <v>0.35630000000000001</v>
      </c>
      <c r="L4374">
        <v>0.6835</v>
      </c>
      <c r="M4374">
        <v>0.66669999999999996</v>
      </c>
      <c r="N4374">
        <v>0.16669999999999999</v>
      </c>
      <c r="O4374">
        <v>0</v>
      </c>
      <c r="P4374">
        <v>0</v>
      </c>
      <c r="Q4374">
        <v>0</v>
      </c>
      <c r="R4374">
        <v>0</v>
      </c>
      <c r="S4374" s="2">
        <v>1.7361111111111112E-4</v>
      </c>
      <c r="T4374" s="2">
        <v>4.1435185185185186E-3</v>
      </c>
      <c r="U4374">
        <v>0.2034</v>
      </c>
      <c r="V4374">
        <v>0.58899999999999997</v>
      </c>
      <c r="W4374">
        <v>0.66669999999999996</v>
      </c>
      <c r="X4374">
        <v>0.72729999999999995</v>
      </c>
      <c r="Y4374">
        <v>0.5</v>
      </c>
      <c r="Z4374">
        <v>0.31580000000000003</v>
      </c>
      <c r="AA4374">
        <v>0.55559999999999998</v>
      </c>
      <c r="AB4374">
        <v>0.66669999999999996</v>
      </c>
      <c r="AC4374">
        <v>0.72729999999999995</v>
      </c>
      <c r="AD4374">
        <v>0</v>
      </c>
      <c r="AE4374">
        <v>0.81820000000000004</v>
      </c>
      <c r="AF4374" t="s">
        <v>3915</v>
      </c>
      <c r="AG4374" s="2">
        <v>3.472222222222222E-3</v>
      </c>
      <c r="AH4374" t="s">
        <v>3911</v>
      </c>
      <c r="AI4374">
        <v>3</v>
      </c>
      <c r="AJ4374" t="s">
        <v>3938</v>
      </c>
      <c r="AK4374" s="3">
        <v>43421</v>
      </c>
      <c r="AL4374" s="10">
        <f>YEAR(ufc_fights_2[[#This Row],[date]])</f>
        <v>2018</v>
      </c>
      <c r="AM4374" t="s">
        <v>4022</v>
      </c>
      <c r="AN4374">
        <v>58</v>
      </c>
      <c r="AO4374" t="s">
        <v>3918</v>
      </c>
      <c r="AP4374">
        <f>IF(ufc_fights_2[[#This Row],[winner]]="Red",ufc_fights_2[[#This Row],[r_fighter_id]],ufc_fights_2[[#This Row],[b_fighter_id]])</f>
        <v>138</v>
      </c>
      <c r="AQ4374" t="str">
        <f>_xlfn.XLOOKUP(ufc_fights_2[[#This Row],[winnerID]],ufc_fighters[id],ufc_fighters[fighter_name],"xxx",0,1)</f>
        <v>Austin Arnett</v>
      </c>
    </row>
    <row r="4375" spans="1:43">
      <c r="A4375">
        <v>405</v>
      </c>
      <c r="B4375">
        <v>845</v>
      </c>
      <c r="C4375">
        <f>_xlfn.XLOOKUP(ufc_fights_2[[#This Row],[r_fighter_id]],ufc_fighters[id],ufc_fighters[year],"xxx",0,1)</f>
        <v>1989</v>
      </c>
      <c r="D4375">
        <f>_xlfn.XLOOKUP(ufc_fights_2[[#This Row],[b_fighter_id]],ufc_fighters[id],ufc_fighters[year],"Prázdné",0,1)</f>
        <v>1990</v>
      </c>
      <c r="E4375" s="10">
        <f>YEAR(ufc_fights_2[[#This Row],[date]])-ufc_fights_2[[#This Row],[r_year]]</f>
        <v>28</v>
      </c>
      <c r="F4375" s="10">
        <f>YEAR(ufc_fights_2[[#This Row],[date]])-ufc_fights_2[[#This Row],[b_year]]</f>
        <v>27</v>
      </c>
      <c r="G4375">
        <v>0</v>
      </c>
      <c r="H4375">
        <v>1</v>
      </c>
      <c r="I4375">
        <v>0.2833</v>
      </c>
      <c r="J4375">
        <v>0.2626</v>
      </c>
      <c r="K4375">
        <v>0.45679999999999998</v>
      </c>
      <c r="L4375">
        <v>0.3211</v>
      </c>
      <c r="M4375">
        <v>0.36359999999999998</v>
      </c>
      <c r="N4375">
        <v>0</v>
      </c>
      <c r="O4375">
        <v>0</v>
      </c>
      <c r="P4375">
        <v>0</v>
      </c>
      <c r="Q4375">
        <v>0</v>
      </c>
      <c r="R4375">
        <v>1</v>
      </c>
      <c r="S4375" s="2">
        <v>2.3495370370370371E-3</v>
      </c>
      <c r="T4375" s="2">
        <v>1.3773148148148147E-3</v>
      </c>
      <c r="U4375">
        <v>0.2157</v>
      </c>
      <c r="V4375">
        <v>0.15490000000000001</v>
      </c>
      <c r="W4375">
        <v>0.5</v>
      </c>
      <c r="X4375">
        <v>1</v>
      </c>
      <c r="Y4375">
        <v>0.55559999999999998</v>
      </c>
      <c r="Z4375">
        <v>0.25</v>
      </c>
      <c r="AA4375">
        <v>0.186</v>
      </c>
      <c r="AB4375">
        <v>0.75</v>
      </c>
      <c r="AC4375">
        <v>0.83330000000000004</v>
      </c>
      <c r="AD4375">
        <v>0</v>
      </c>
      <c r="AE4375">
        <v>0.71430000000000005</v>
      </c>
      <c r="AF4375" t="s">
        <v>3915</v>
      </c>
      <c r="AG4375" s="2">
        <v>3.472222222222222E-3</v>
      </c>
      <c r="AH4375" t="s">
        <v>3911</v>
      </c>
      <c r="AI4375">
        <v>3</v>
      </c>
      <c r="AJ4375" t="s">
        <v>3914</v>
      </c>
      <c r="AK4375" s="3">
        <v>43064</v>
      </c>
      <c r="AL4375" s="10">
        <f>YEAR(ufc_fights_2[[#This Row],[date]])</f>
        <v>2017</v>
      </c>
      <c r="AM4375" t="s">
        <v>4022</v>
      </c>
      <c r="AN4375">
        <v>59</v>
      </c>
      <c r="AO4375" t="s">
        <v>3918</v>
      </c>
      <c r="AP4375">
        <f>IF(ufc_fights_2[[#This Row],[winner]]="Red",ufc_fights_2[[#This Row],[r_fighter_id]],ufc_fights_2[[#This Row],[b_fighter_id]])</f>
        <v>845</v>
      </c>
      <c r="AQ4375" t="str">
        <f>_xlfn.XLOOKUP(ufc_fights_2[[#This Row],[winnerID]],ufc_fighters[id],ufc_fighters[fighter_name],"xxx",0,1)</f>
        <v>Rolando Dy</v>
      </c>
    </row>
    <row r="4376" spans="1:43">
      <c r="A4376">
        <v>3102</v>
      </c>
      <c r="B4376">
        <v>1616</v>
      </c>
      <c r="C4376">
        <f>_xlfn.XLOOKUP(ufc_fights_2[[#This Row],[r_fighter_id]],ufc_fighters[id],ufc_fighters[year],"xxx",0,1)</f>
        <v>1989</v>
      </c>
      <c r="D4376">
        <f>_xlfn.XLOOKUP(ufc_fights_2[[#This Row],[b_fighter_id]],ufc_fighters[id],ufc_fighters[year],"Prázdné",0,1)</f>
        <v>1986</v>
      </c>
      <c r="E4376" s="10">
        <f>YEAR(ufc_fights_2[[#This Row],[date]])-ufc_fights_2[[#This Row],[r_year]]</f>
        <v>31</v>
      </c>
      <c r="F4376" s="10">
        <f>YEAR(ufc_fights_2[[#This Row],[date]])-ufc_fights_2[[#This Row],[b_year]]</f>
        <v>34</v>
      </c>
      <c r="G4376">
        <v>0</v>
      </c>
      <c r="H4376">
        <v>0</v>
      </c>
      <c r="I4376">
        <v>0.49719999999999998</v>
      </c>
      <c r="J4376">
        <v>0.32200000000000001</v>
      </c>
      <c r="K4376">
        <v>0.55120000000000002</v>
      </c>
      <c r="L4376">
        <v>0.34589999999999999</v>
      </c>
      <c r="M4376">
        <v>0.5</v>
      </c>
      <c r="N4376">
        <v>0.33329999999999999</v>
      </c>
      <c r="O4376">
        <v>0</v>
      </c>
      <c r="P4376">
        <v>0</v>
      </c>
      <c r="Q4376">
        <v>0</v>
      </c>
      <c r="R4376">
        <v>0</v>
      </c>
      <c r="S4376" s="2">
        <v>1.25E-3</v>
      </c>
      <c r="T4376" s="2">
        <v>5.0925925925925921E-4</v>
      </c>
      <c r="U4376">
        <v>0.44440000000000002</v>
      </c>
      <c r="V4376">
        <v>0.2031</v>
      </c>
      <c r="W4376">
        <v>0.76190000000000002</v>
      </c>
      <c r="X4376">
        <v>1</v>
      </c>
      <c r="Y4376">
        <v>0.90480000000000005</v>
      </c>
      <c r="Z4376">
        <v>0.47239999999999999</v>
      </c>
      <c r="AA4376">
        <v>0.31180000000000002</v>
      </c>
      <c r="AB4376">
        <v>0.7</v>
      </c>
      <c r="AC4376">
        <v>0.5</v>
      </c>
      <c r="AD4376">
        <v>0.83330000000000004</v>
      </c>
      <c r="AE4376">
        <v>1</v>
      </c>
      <c r="AF4376" t="s">
        <v>3915</v>
      </c>
      <c r="AG4376" s="2">
        <v>3.472222222222222E-3</v>
      </c>
      <c r="AH4376" t="s">
        <v>3911</v>
      </c>
      <c r="AI4376">
        <v>3</v>
      </c>
      <c r="AJ4376" t="s">
        <v>3916</v>
      </c>
      <c r="AK4376" s="3">
        <v>43988</v>
      </c>
      <c r="AL4376" s="10">
        <f>YEAR(ufc_fights_2[[#This Row],[date]])</f>
        <v>2020</v>
      </c>
      <c r="AM4376" t="s">
        <v>4022</v>
      </c>
      <c r="AN4376">
        <v>1</v>
      </c>
      <c r="AO4376" t="s">
        <v>3913</v>
      </c>
      <c r="AP4376">
        <f>IF(ufc_fights_2[[#This Row],[winner]]="Red",ufc_fights_2[[#This Row],[r_fighter_id]],ufc_fights_2[[#This Row],[b_fighter_id]])</f>
        <v>3102</v>
      </c>
      <c r="AQ4376" t="str">
        <f>_xlfn.XLOOKUP(ufc_fights_2[[#This Row],[winnerID]],ufc_fighters[id],ufc_fighters[fighter_name],"xxx",0,1)</f>
        <v>Cody Stamann</v>
      </c>
    </row>
    <row r="4377" spans="1:43">
      <c r="A4377">
        <v>2397</v>
      </c>
      <c r="B4377">
        <v>2697</v>
      </c>
      <c r="C4377">
        <f>_xlfn.XLOOKUP(ufc_fights_2[[#This Row],[r_fighter_id]],ufc_fighters[id],ufc_fighters[year],"xxx",0,1)</f>
        <v>1992</v>
      </c>
      <c r="D4377">
        <f>_xlfn.XLOOKUP(ufc_fights_2[[#This Row],[b_fighter_id]],ufc_fighters[id],ufc_fighters[year],"Prázdné",0,1)</f>
        <v>1995</v>
      </c>
      <c r="E4377" s="10">
        <f>YEAR(ufc_fights_2[[#This Row],[date]])-ufc_fights_2[[#This Row],[r_year]]</f>
        <v>29</v>
      </c>
      <c r="F4377" s="10">
        <f>YEAR(ufc_fights_2[[#This Row],[date]])-ufc_fights_2[[#This Row],[b_year]]</f>
        <v>26</v>
      </c>
      <c r="G4377">
        <v>1</v>
      </c>
      <c r="H4377">
        <v>0</v>
      </c>
      <c r="I4377">
        <v>0.83330000000000004</v>
      </c>
      <c r="J4377">
        <v>0.66669999999999996</v>
      </c>
      <c r="K4377">
        <v>0.83330000000000004</v>
      </c>
      <c r="L4377">
        <v>0.66669999999999996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2.3148148148148147E-5</v>
      </c>
      <c r="T4377" s="2">
        <v>0</v>
      </c>
      <c r="U4377">
        <v>0.83330000000000004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0.66669999999999996</v>
      </c>
      <c r="AB4377">
        <v>0</v>
      </c>
      <c r="AC4377">
        <v>0</v>
      </c>
      <c r="AD4377">
        <v>0.8</v>
      </c>
      <c r="AE4377">
        <v>0</v>
      </c>
      <c r="AF4377" t="s">
        <v>3910</v>
      </c>
      <c r="AG4377" s="2">
        <v>3.0092592592592595E-4</v>
      </c>
      <c r="AH4377" t="s">
        <v>3911</v>
      </c>
      <c r="AI4377">
        <v>3</v>
      </c>
      <c r="AJ4377" t="s">
        <v>3912</v>
      </c>
      <c r="AK4377" s="3">
        <v>44233</v>
      </c>
      <c r="AL4377" s="10">
        <f>YEAR(ufc_fights_2[[#This Row],[date]])</f>
        <v>2021</v>
      </c>
      <c r="AM4377" t="s">
        <v>4022</v>
      </c>
      <c r="AN4377">
        <v>1</v>
      </c>
      <c r="AO4377" t="s">
        <v>3913</v>
      </c>
      <c r="AP4377">
        <f>IF(ufc_fights_2[[#This Row],[winner]]="Red",ufc_fights_2[[#This Row],[r_fighter_id]],ufc_fights_2[[#This Row],[b_fighter_id]])</f>
        <v>2397</v>
      </c>
      <c r="AQ4377" t="str">
        <f>_xlfn.XLOOKUP(ufc_fights_2[[#This Row],[winnerID]],ufc_fighters[id],ufc_fighters[fighter_name],"xxx",0,1)</f>
        <v>Ode Osbourne</v>
      </c>
    </row>
    <row r="4378" spans="1:43">
      <c r="A4378">
        <v>154</v>
      </c>
      <c r="B4378">
        <v>3524</v>
      </c>
      <c r="C4378">
        <f>_xlfn.XLOOKUP(ufc_fights_2[[#This Row],[r_fighter_id]],ufc_fighters[id],ufc_fighters[year],"xxx",0,1)</f>
        <v>1981</v>
      </c>
      <c r="D4378">
        <f>_xlfn.XLOOKUP(ufc_fights_2[[#This Row],[b_fighter_id]],ufc_fighters[id],ufc_fighters[year],"Prázdné",0,1)</f>
        <v>1979</v>
      </c>
      <c r="E4378" s="10">
        <f>YEAR(ufc_fights_2[[#This Row],[date]])-ufc_fights_2[[#This Row],[r_year]]</f>
        <v>30</v>
      </c>
      <c r="F4378" s="10">
        <f>YEAR(ufc_fights_2[[#This Row],[date]])-ufc_fights_2[[#This Row],[b_year]]</f>
        <v>32</v>
      </c>
      <c r="G4378">
        <v>0</v>
      </c>
      <c r="H4378">
        <v>0</v>
      </c>
      <c r="I4378">
        <v>0.7</v>
      </c>
      <c r="J4378">
        <v>0.3846</v>
      </c>
      <c r="K4378">
        <v>0.80389999999999995</v>
      </c>
      <c r="L4378">
        <v>0.5</v>
      </c>
      <c r="M4378">
        <v>0.375</v>
      </c>
      <c r="N4378">
        <v>0</v>
      </c>
      <c r="O4378">
        <v>0</v>
      </c>
      <c r="P4378">
        <v>2</v>
      </c>
      <c r="Q4378">
        <v>0</v>
      </c>
      <c r="R4378">
        <v>0</v>
      </c>
      <c r="S4378" s="2">
        <v>4.9305555555555552E-3</v>
      </c>
      <c r="T4378" s="2">
        <v>1.7361111111111112E-4</v>
      </c>
      <c r="U4378">
        <v>0.67800000000000005</v>
      </c>
      <c r="V4378">
        <v>0.36</v>
      </c>
      <c r="W4378">
        <v>0.84619999999999995</v>
      </c>
      <c r="X4378">
        <v>0.66669999999999996</v>
      </c>
      <c r="Y4378">
        <v>1</v>
      </c>
      <c r="Z4378">
        <v>0.5</v>
      </c>
      <c r="AA4378">
        <v>0.36</v>
      </c>
      <c r="AB4378">
        <v>1</v>
      </c>
      <c r="AC4378">
        <v>1</v>
      </c>
      <c r="AD4378">
        <v>0.81479999999999997</v>
      </c>
      <c r="AE4378">
        <v>0</v>
      </c>
      <c r="AF4378" t="s">
        <v>3915</v>
      </c>
      <c r="AG4378" s="2">
        <v>3.472222222222222E-3</v>
      </c>
      <c r="AH4378" t="s">
        <v>3911</v>
      </c>
      <c r="AI4378">
        <v>3</v>
      </c>
      <c r="AJ4378" t="s">
        <v>3974</v>
      </c>
      <c r="AK4378" s="3">
        <v>40810</v>
      </c>
      <c r="AL4378" s="10">
        <f>YEAR(ufc_fights_2[[#This Row],[date]])</f>
        <v>2011</v>
      </c>
      <c r="AM4378" t="s">
        <v>4022</v>
      </c>
      <c r="AN4378">
        <v>74</v>
      </c>
      <c r="AO4378" t="s">
        <v>3913</v>
      </c>
      <c r="AP4378">
        <f>IF(ufc_fights_2[[#This Row],[winner]]="Red",ufc_fights_2[[#This Row],[r_fighter_id]],ufc_fights_2[[#This Row],[b_fighter_id]])</f>
        <v>154</v>
      </c>
      <c r="AQ4378" t="str">
        <f>_xlfn.XLOOKUP(ufc_fights_2[[#This Row],[winnerID]],ufc_fighters[id],ufc_fighters[fighter_name],"xxx",0,1)</f>
        <v>Junior Assuncao</v>
      </c>
    </row>
    <row r="4379" spans="1:43">
      <c r="A4379">
        <v>2041</v>
      </c>
      <c r="B4379">
        <v>350</v>
      </c>
      <c r="C4379">
        <f>_xlfn.XLOOKUP(ufc_fights_2[[#This Row],[r_fighter_id]],ufc_fighters[id],ufc_fighters[year],"xxx",0,1)</f>
        <v>1988</v>
      </c>
      <c r="D4379">
        <f>_xlfn.XLOOKUP(ufc_fights_2[[#This Row],[b_fighter_id]],ufc_fighters[id],ufc_fighters[year],"Prázdné",0,1)</f>
        <v>1987</v>
      </c>
      <c r="E4379" s="10">
        <f>YEAR(ufc_fights_2[[#This Row],[date]])-ufc_fights_2[[#This Row],[r_year]]</f>
        <v>26</v>
      </c>
      <c r="F4379" s="10">
        <f>YEAR(ufc_fights_2[[#This Row],[date]])-ufc_fights_2[[#This Row],[b_year]]</f>
        <v>27</v>
      </c>
      <c r="G4379">
        <v>1</v>
      </c>
      <c r="H4379">
        <v>0</v>
      </c>
      <c r="I4379">
        <v>0.36730000000000002</v>
      </c>
      <c r="J4379">
        <v>0.40910000000000002</v>
      </c>
      <c r="K4379">
        <v>0.54410000000000003</v>
      </c>
      <c r="L4379">
        <v>0.43480000000000002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 s="2">
        <v>1.6435185185185185E-3</v>
      </c>
      <c r="T4379" s="2">
        <v>2.5462962962962961E-4</v>
      </c>
      <c r="U4379">
        <v>0.34089999999999998</v>
      </c>
      <c r="V4379">
        <v>0.3125</v>
      </c>
      <c r="W4379">
        <v>0.6</v>
      </c>
      <c r="X4379">
        <v>0</v>
      </c>
      <c r="Y4379">
        <v>0</v>
      </c>
      <c r="Z4379">
        <v>0.33329999999999999</v>
      </c>
      <c r="AA4379">
        <v>0.3125</v>
      </c>
      <c r="AB4379">
        <v>0</v>
      </c>
      <c r="AC4379">
        <v>0.8</v>
      </c>
      <c r="AD4379">
        <v>0.42109999999999997</v>
      </c>
      <c r="AE4379">
        <v>0</v>
      </c>
      <c r="AF4379" t="s">
        <v>3910</v>
      </c>
      <c r="AG4379" s="2">
        <v>2.8356481481481483E-3</v>
      </c>
      <c r="AH4379" t="s">
        <v>3927</v>
      </c>
      <c r="AI4379">
        <v>5</v>
      </c>
      <c r="AJ4379" t="s">
        <v>3961</v>
      </c>
      <c r="AK4379" s="3">
        <v>41839</v>
      </c>
      <c r="AL4379" s="10">
        <f>YEAR(ufc_fights_2[[#This Row],[date]])</f>
        <v>2014</v>
      </c>
      <c r="AM4379" t="s">
        <v>4022</v>
      </c>
      <c r="AN4379">
        <v>100</v>
      </c>
      <c r="AO4379" t="s">
        <v>3913</v>
      </c>
      <c r="AP4379">
        <f>IF(ufc_fights_2[[#This Row],[winner]]="Red",ufc_fights_2[[#This Row],[r_fighter_id]],ufc_fights_2[[#This Row],[b_fighter_id]])</f>
        <v>2041</v>
      </c>
      <c r="AQ4379" t="str">
        <f>_xlfn.XLOOKUP(ufc_fights_2[[#This Row],[winnerID]],ufc_fighters[id],ufc_fighters[fighter_name],"xxx",0,1)</f>
        <v>Conor McGregor</v>
      </c>
    </row>
    <row r="4380" spans="1:43">
      <c r="A4380">
        <v>2041</v>
      </c>
      <c r="B4380">
        <v>3018</v>
      </c>
      <c r="C4380">
        <f>_xlfn.XLOOKUP(ufc_fights_2[[#This Row],[r_fighter_id]],ufc_fighters[id],ufc_fighters[year],"xxx",0,1)</f>
        <v>1988</v>
      </c>
      <c r="D4380">
        <f>_xlfn.XLOOKUP(ufc_fights_2[[#This Row],[b_fighter_id]],ufc_fighters[id],ufc_fighters[year],"Prázdné",0,1)</f>
        <v>1979</v>
      </c>
      <c r="E4380" s="10">
        <f>YEAR(ufc_fights_2[[#This Row],[date]])-ufc_fights_2[[#This Row],[r_year]]</f>
        <v>27</v>
      </c>
      <c r="F4380" s="10">
        <f>YEAR(ufc_fights_2[[#This Row],[date]])-ufc_fights_2[[#This Row],[b_year]]</f>
        <v>36</v>
      </c>
      <c r="G4380">
        <v>1</v>
      </c>
      <c r="H4380">
        <v>0</v>
      </c>
      <c r="I4380">
        <v>0.53779999999999994</v>
      </c>
      <c r="J4380">
        <v>0.30769999999999997</v>
      </c>
      <c r="K4380">
        <v>0.54169999999999996</v>
      </c>
      <c r="L4380">
        <v>0.31430000000000002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3.0092592592592595E-4</v>
      </c>
      <c r="T4380" s="2">
        <v>3.4722222222222222E-5</v>
      </c>
      <c r="U4380">
        <v>0.49490000000000001</v>
      </c>
      <c r="V4380">
        <v>0.19120000000000001</v>
      </c>
      <c r="W4380">
        <v>0.75</v>
      </c>
      <c r="X4380">
        <v>0.75</v>
      </c>
      <c r="Y4380">
        <v>0.6522</v>
      </c>
      <c r="Z4380">
        <v>0.48959999999999998</v>
      </c>
      <c r="AA4380">
        <v>0.30609999999999998</v>
      </c>
      <c r="AB4380">
        <v>0.71430000000000005</v>
      </c>
      <c r="AC4380">
        <v>0.33329999999999999</v>
      </c>
      <c r="AD4380">
        <v>0.77780000000000005</v>
      </c>
      <c r="AE4380">
        <v>0</v>
      </c>
      <c r="AF4380" t="s">
        <v>3910</v>
      </c>
      <c r="AG4380" s="2">
        <v>1.3194444444444445E-3</v>
      </c>
      <c r="AH4380" t="s">
        <v>3927</v>
      </c>
      <c r="AI4380">
        <v>5</v>
      </c>
      <c r="AJ4380" t="s">
        <v>3914</v>
      </c>
      <c r="AK4380" s="3">
        <v>42022</v>
      </c>
      <c r="AL4380" s="10">
        <f>YEAR(ufc_fights_2[[#This Row],[date]])</f>
        <v>2015</v>
      </c>
      <c r="AM4380" t="s">
        <v>4022</v>
      </c>
      <c r="AN4380">
        <v>61</v>
      </c>
      <c r="AO4380" t="s">
        <v>3913</v>
      </c>
      <c r="AP4380">
        <f>IF(ufc_fights_2[[#This Row],[winner]]="Red",ufc_fights_2[[#This Row],[r_fighter_id]],ufc_fights_2[[#This Row],[b_fighter_id]])</f>
        <v>2041</v>
      </c>
      <c r="AQ4380" t="str">
        <f>_xlfn.XLOOKUP(ufc_fights_2[[#This Row],[winnerID]],ufc_fighters[id],ufc_fighters[fighter_name],"xxx",0,1)</f>
        <v>Conor McGregor</v>
      </c>
    </row>
    <row r="4381" spans="1:43">
      <c r="A4381">
        <v>1528</v>
      </c>
      <c r="B4381">
        <v>1844</v>
      </c>
      <c r="C4381">
        <f>_xlfn.XLOOKUP(ufc_fights_2[[#This Row],[r_fighter_id]],ufc_fighters[id],ufc_fighters[year],"xxx",0,1)</f>
        <v>1986</v>
      </c>
      <c r="D4381">
        <f>_xlfn.XLOOKUP(ufc_fights_2[[#This Row],[b_fighter_id]],ufc_fighters[id],ufc_fighters[year],"Prázdné",0,1)</f>
        <v>1986</v>
      </c>
      <c r="E4381" s="10">
        <f>YEAR(ufc_fights_2[[#This Row],[date]])-ufc_fights_2[[#This Row],[r_year]]</f>
        <v>32</v>
      </c>
      <c r="F4381" s="10">
        <f>YEAR(ufc_fights_2[[#This Row],[date]])-ufc_fights_2[[#This Row],[b_year]]</f>
        <v>32</v>
      </c>
      <c r="G4381">
        <v>0</v>
      </c>
      <c r="H4381">
        <v>0</v>
      </c>
      <c r="I4381">
        <v>0.4521</v>
      </c>
      <c r="J4381">
        <v>0.35449999999999998</v>
      </c>
      <c r="K4381">
        <v>0.45500000000000002</v>
      </c>
      <c r="L4381">
        <v>0.35449999999999998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4.5138888888888887E-4</v>
      </c>
      <c r="T4381" s="2">
        <v>0</v>
      </c>
      <c r="U4381">
        <v>0.31290000000000001</v>
      </c>
      <c r="V4381">
        <v>0.20569999999999999</v>
      </c>
      <c r="W4381">
        <v>0.68630000000000002</v>
      </c>
      <c r="X4381">
        <v>0.85709999999999997</v>
      </c>
      <c r="Y4381">
        <v>0.86670000000000003</v>
      </c>
      <c r="Z4381">
        <v>0.45369999999999999</v>
      </c>
      <c r="AA4381">
        <v>0.3548</v>
      </c>
      <c r="AB4381">
        <v>0</v>
      </c>
      <c r="AC4381">
        <v>0.33329999999999999</v>
      </c>
      <c r="AD4381">
        <v>0.5</v>
      </c>
      <c r="AE4381">
        <v>0</v>
      </c>
      <c r="AF4381" t="s">
        <v>3915</v>
      </c>
      <c r="AG4381" s="2">
        <v>3.472222222222222E-3</v>
      </c>
      <c r="AH4381" t="s">
        <v>3911</v>
      </c>
      <c r="AI4381">
        <v>3</v>
      </c>
      <c r="AJ4381" t="s">
        <v>3940</v>
      </c>
      <c r="AK4381" s="3">
        <v>43400</v>
      </c>
      <c r="AL4381" s="10">
        <f>YEAR(ufc_fights_2[[#This Row],[date]])</f>
        <v>2018</v>
      </c>
      <c r="AM4381" t="s">
        <v>4022</v>
      </c>
      <c r="AN4381">
        <v>25</v>
      </c>
      <c r="AO4381" t="s">
        <v>3913</v>
      </c>
      <c r="AP4381">
        <f>IF(ufc_fights_2[[#This Row],[winner]]="Red",ufc_fights_2[[#This Row],[r_fighter_id]],ufc_fights_2[[#This Row],[b_fighter_id]])</f>
        <v>1528</v>
      </c>
      <c r="AQ4381" t="str">
        <f>_xlfn.XLOOKUP(ufc_fights_2[[#This Row],[winnerID]],ufc_fighters[id],ufc_fighters[fighter_name],"xxx",0,1)</f>
        <v>Michael Johnson</v>
      </c>
    </row>
    <row r="4382" spans="1:43">
      <c r="A4382">
        <v>1528</v>
      </c>
      <c r="B4382">
        <v>964</v>
      </c>
      <c r="C4382">
        <f>_xlfn.XLOOKUP(ufc_fights_2[[#This Row],[r_fighter_id]],ufc_fighters[id],ufc_fighters[year],"xxx",0,1)</f>
        <v>1986</v>
      </c>
      <c r="D4382">
        <f>_xlfn.XLOOKUP(ufc_fights_2[[#This Row],[b_fighter_id]],ufc_fighters[id],ufc_fighters[year],"Prázdné",0,1)</f>
        <v>1990</v>
      </c>
      <c r="E4382" s="10">
        <f>YEAR(ufc_fights_2[[#This Row],[date]])-ufc_fights_2[[#This Row],[r_year]]</f>
        <v>32</v>
      </c>
      <c r="F4382" s="10">
        <f>YEAR(ufc_fights_2[[#This Row],[date]])-ufc_fights_2[[#This Row],[b_year]]</f>
        <v>28</v>
      </c>
      <c r="G4382">
        <v>0</v>
      </c>
      <c r="H4382">
        <v>0</v>
      </c>
      <c r="I4382">
        <v>0.56030000000000002</v>
      </c>
      <c r="J4382">
        <v>0.31619999999999998</v>
      </c>
      <c r="K4382">
        <v>0.57379999999999998</v>
      </c>
      <c r="L4382">
        <v>0.33329999999999999</v>
      </c>
      <c r="M4382">
        <v>0</v>
      </c>
      <c r="N4382">
        <v>0.5</v>
      </c>
      <c r="O4382">
        <v>0</v>
      </c>
      <c r="P4382">
        <v>1</v>
      </c>
      <c r="Q4382">
        <v>1</v>
      </c>
      <c r="R4382">
        <v>0</v>
      </c>
      <c r="S4382" s="2">
        <v>1.0416666666666667E-3</v>
      </c>
      <c r="T4382" s="2">
        <v>2.3263888888888887E-3</v>
      </c>
      <c r="U4382">
        <v>0.4627</v>
      </c>
      <c r="V4382">
        <v>0.2404</v>
      </c>
      <c r="W4382">
        <v>0.61109999999999998</v>
      </c>
      <c r="X4382">
        <v>0.92310000000000003</v>
      </c>
      <c r="Y4382">
        <v>1</v>
      </c>
      <c r="Z4382">
        <v>0.53210000000000002</v>
      </c>
      <c r="AA4382">
        <v>0.313</v>
      </c>
      <c r="AB4382">
        <v>1</v>
      </c>
      <c r="AC4382">
        <v>0.5</v>
      </c>
      <c r="AD4382">
        <v>1</v>
      </c>
      <c r="AE4382">
        <v>0</v>
      </c>
      <c r="AF4382" t="s">
        <v>3922</v>
      </c>
      <c r="AG4382" s="2">
        <v>3.472222222222222E-3</v>
      </c>
      <c r="AH4382" t="s">
        <v>3911</v>
      </c>
      <c r="AI4382">
        <v>3</v>
      </c>
      <c r="AJ4382" t="s">
        <v>3929</v>
      </c>
      <c r="AK4382" s="3">
        <v>43337</v>
      </c>
      <c r="AL4382" s="10">
        <f>YEAR(ufc_fights_2[[#This Row],[date]])</f>
        <v>2018</v>
      </c>
      <c r="AM4382" t="s">
        <v>4022</v>
      </c>
      <c r="AN4382">
        <v>93</v>
      </c>
      <c r="AO4382" t="s">
        <v>3913</v>
      </c>
      <c r="AP4382">
        <f>IF(ufc_fights_2[[#This Row],[winner]]="Red",ufc_fights_2[[#This Row],[r_fighter_id]],ufc_fights_2[[#This Row],[b_fighter_id]])</f>
        <v>1528</v>
      </c>
      <c r="AQ4382" t="str">
        <f>_xlfn.XLOOKUP(ufc_fights_2[[#This Row],[winnerID]],ufc_fighters[id],ufc_fighters[fighter_name],"xxx",0,1)</f>
        <v>Michael Johnson</v>
      </c>
    </row>
    <row r="4383" spans="1:43">
      <c r="A4383">
        <v>366</v>
      </c>
      <c r="B4383">
        <v>2720</v>
      </c>
      <c r="C4383">
        <f>_xlfn.XLOOKUP(ufc_fights_2[[#This Row],[r_fighter_id]],ufc_fighters[id],ufc_fighters[year],"xxx",0,1)</f>
        <v>1985</v>
      </c>
      <c r="D4383">
        <f>_xlfn.XLOOKUP(ufc_fights_2[[#This Row],[b_fighter_id]],ufc_fighters[id],ufc_fighters[year],"Prázdné",0,1)</f>
        <v>1982</v>
      </c>
      <c r="E4383" s="10">
        <f>YEAR(ufc_fights_2[[#This Row],[date]])-ufc_fights_2[[#This Row],[r_year]]</f>
        <v>27</v>
      </c>
      <c r="F4383" s="10">
        <f>YEAR(ufc_fights_2[[#This Row],[date]])-ufc_fights_2[[#This Row],[b_year]]</f>
        <v>30</v>
      </c>
      <c r="G4383">
        <v>0</v>
      </c>
      <c r="H4383">
        <v>0</v>
      </c>
      <c r="I4383">
        <v>0.64290000000000003</v>
      </c>
      <c r="J4383">
        <v>0.4375</v>
      </c>
      <c r="K4383">
        <v>0.64290000000000003</v>
      </c>
      <c r="L4383">
        <v>0.4375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8.1018518518518516E-5</v>
      </c>
      <c r="T4383" s="2">
        <v>0</v>
      </c>
      <c r="U4383">
        <v>0.61899999999999999</v>
      </c>
      <c r="V4383">
        <v>0.33329999999999999</v>
      </c>
      <c r="W4383">
        <v>0.66669999999999996</v>
      </c>
      <c r="X4383">
        <v>1</v>
      </c>
      <c r="Y4383">
        <v>1</v>
      </c>
      <c r="Z4383">
        <v>0.5</v>
      </c>
      <c r="AA4383">
        <v>0.4375</v>
      </c>
      <c r="AB4383">
        <v>0</v>
      </c>
      <c r="AC4383">
        <v>0</v>
      </c>
      <c r="AD4383">
        <v>1</v>
      </c>
      <c r="AE4383">
        <v>0</v>
      </c>
      <c r="AF4383" t="s">
        <v>3910</v>
      </c>
      <c r="AG4383" s="2">
        <v>1.0648148148148149E-3</v>
      </c>
      <c r="AH4383" t="s">
        <v>3911</v>
      </c>
      <c r="AI4383">
        <v>3</v>
      </c>
      <c r="AJ4383" t="s">
        <v>3928</v>
      </c>
      <c r="AK4383" s="3">
        <v>40954</v>
      </c>
      <c r="AL4383" s="10">
        <f>YEAR(ufc_fights_2[[#This Row],[date]])</f>
        <v>2012</v>
      </c>
      <c r="AM4383" t="s">
        <v>4022</v>
      </c>
      <c r="AN4383">
        <v>137</v>
      </c>
      <c r="AO4383" t="s">
        <v>3913</v>
      </c>
      <c r="AP4383">
        <f>IF(ufc_fights_2[[#This Row],[winner]]="Red",ufc_fights_2[[#This Row],[r_fighter_id]],ufc_fights_2[[#This Row],[b_fighter_id]])</f>
        <v>366</v>
      </c>
      <c r="AQ4383" t="str">
        <f>_xlfn.XLOOKUP(ufc_fights_2[[#This Row],[winnerID]],ufc_fighters[id],ufc_fighters[fighter_name],"xxx",0,1)</f>
        <v>Jonathan Brookins</v>
      </c>
    </row>
    <row r="4384" spans="1:43">
      <c r="A4384">
        <v>1063</v>
      </c>
      <c r="B4384">
        <v>2339</v>
      </c>
      <c r="C4384">
        <f>_xlfn.XLOOKUP(ufc_fights_2[[#This Row],[r_fighter_id]],ufc_fighters[id],ufc_fighters[year],"xxx",0,1)</f>
        <v>1981</v>
      </c>
      <c r="D4384">
        <f>_xlfn.XLOOKUP(ufc_fights_2[[#This Row],[b_fighter_id]],ufc_fighters[id],ufc_fighters[year],"Prázdné",0,1)</f>
        <v>1982</v>
      </c>
      <c r="E4384" s="10">
        <f>YEAR(ufc_fights_2[[#This Row],[date]])-ufc_fights_2[[#This Row],[r_year]]</f>
        <v>30</v>
      </c>
      <c r="F4384" s="10">
        <f>YEAR(ufc_fights_2[[#This Row],[date]])-ufc_fights_2[[#This Row],[b_year]]</f>
        <v>29</v>
      </c>
      <c r="G4384">
        <v>0</v>
      </c>
      <c r="H4384">
        <v>0</v>
      </c>
      <c r="I4384">
        <v>0.33929999999999999</v>
      </c>
      <c r="J4384">
        <v>0.46150000000000002</v>
      </c>
      <c r="K4384">
        <v>0.39679999999999999</v>
      </c>
      <c r="L4384">
        <v>0.46150000000000002</v>
      </c>
      <c r="M4384">
        <v>0.1176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2.4421296296296296E-3</v>
      </c>
      <c r="T4384" s="2">
        <v>6.3657407407407413E-4</v>
      </c>
      <c r="U4384">
        <v>0.26090000000000002</v>
      </c>
      <c r="V4384">
        <v>0.20449999999999999</v>
      </c>
      <c r="W4384">
        <v>0.5</v>
      </c>
      <c r="X4384">
        <v>1</v>
      </c>
      <c r="Y4384">
        <v>0.8</v>
      </c>
      <c r="Z4384">
        <v>0.1842</v>
      </c>
      <c r="AA4384">
        <v>0.42499999999999999</v>
      </c>
      <c r="AB4384">
        <v>0.6</v>
      </c>
      <c r="AC4384">
        <v>0.72729999999999995</v>
      </c>
      <c r="AD4384">
        <v>1</v>
      </c>
      <c r="AE4384">
        <v>0</v>
      </c>
      <c r="AF4384" t="s">
        <v>3915</v>
      </c>
      <c r="AG4384" s="2">
        <v>3.472222222222222E-3</v>
      </c>
      <c r="AH4384" t="s">
        <v>3911</v>
      </c>
      <c r="AI4384">
        <v>3</v>
      </c>
      <c r="AJ4384" t="s">
        <v>3967</v>
      </c>
      <c r="AK4384" s="3">
        <v>40907</v>
      </c>
      <c r="AL4384" s="10">
        <f>YEAR(ufc_fights_2[[#This Row],[date]])</f>
        <v>2011</v>
      </c>
      <c r="AM4384" t="s">
        <v>4022</v>
      </c>
      <c r="AN4384">
        <v>1</v>
      </c>
      <c r="AO4384" t="s">
        <v>3918</v>
      </c>
      <c r="AP4384">
        <f>IF(ufc_fights_2[[#This Row],[winner]]="Red",ufc_fights_2[[#This Row],[r_fighter_id]],ufc_fights_2[[#This Row],[b_fighter_id]])</f>
        <v>2339</v>
      </c>
      <c r="AQ4384" t="str">
        <f>_xlfn.XLOOKUP(ufc_fights_2[[#This Row],[winnerID]],ufc_fighters[id],ufc_fighters[fighter_name],"xxx",0,1)</f>
        <v>Diego Nunes</v>
      </c>
    </row>
    <row r="4385" spans="1:43">
      <c r="A4385">
        <v>372</v>
      </c>
      <c r="B4385">
        <v>2339</v>
      </c>
      <c r="C4385">
        <f>_xlfn.XLOOKUP(ufc_fights_2[[#This Row],[r_fighter_id]],ufc_fighters[id],ufc_fighters[year],"xxx",0,1)</f>
        <v>1975</v>
      </c>
      <c r="D4385">
        <f>_xlfn.XLOOKUP(ufc_fights_2[[#This Row],[b_fighter_id]],ufc_fighters[id],ufc_fighters[year],"Prázdné",0,1)</f>
        <v>1982</v>
      </c>
      <c r="E4385" s="10">
        <f>YEAR(ufc_fights_2[[#This Row],[date]])-ufc_fights_2[[#This Row],[r_year]]</f>
        <v>36</v>
      </c>
      <c r="F4385" s="10">
        <f>YEAR(ufc_fights_2[[#This Row],[date]])-ufc_fights_2[[#This Row],[b_year]]</f>
        <v>29</v>
      </c>
      <c r="G4385">
        <v>0</v>
      </c>
      <c r="H4385">
        <v>0</v>
      </c>
      <c r="I4385">
        <v>0.58120000000000005</v>
      </c>
      <c r="J4385">
        <v>0.58560000000000001</v>
      </c>
      <c r="K4385">
        <v>0.6159</v>
      </c>
      <c r="L4385">
        <v>0.61480000000000001</v>
      </c>
      <c r="M4385">
        <v>0.25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3.414351851851852E-3</v>
      </c>
      <c r="T4385" s="2">
        <v>1.5046296296296296E-3</v>
      </c>
      <c r="U4385">
        <v>0.3881</v>
      </c>
      <c r="V4385">
        <v>0.4219</v>
      </c>
      <c r="W4385">
        <v>0.69230000000000003</v>
      </c>
      <c r="X4385">
        <v>0.89190000000000003</v>
      </c>
      <c r="Y4385">
        <v>0.8125</v>
      </c>
      <c r="Z4385">
        <v>0.25</v>
      </c>
      <c r="AA4385">
        <v>0.54669999999999996</v>
      </c>
      <c r="AB4385">
        <v>0.8</v>
      </c>
      <c r="AC4385">
        <v>0.67649999999999999</v>
      </c>
      <c r="AD4385">
        <v>0.92</v>
      </c>
      <c r="AE4385">
        <v>0.5</v>
      </c>
      <c r="AF4385" t="s">
        <v>3922</v>
      </c>
      <c r="AG4385" s="2">
        <v>3.472222222222222E-3</v>
      </c>
      <c r="AH4385" t="s">
        <v>3911</v>
      </c>
      <c r="AI4385">
        <v>3</v>
      </c>
      <c r="AJ4385" t="s">
        <v>3949</v>
      </c>
      <c r="AK4385" s="3">
        <v>40544</v>
      </c>
      <c r="AL4385" s="10">
        <f>YEAR(ufc_fights_2[[#This Row],[date]])</f>
        <v>2011</v>
      </c>
      <c r="AM4385" t="s">
        <v>4022</v>
      </c>
      <c r="AN4385">
        <v>1</v>
      </c>
      <c r="AO4385" t="s">
        <v>3918</v>
      </c>
      <c r="AP4385">
        <f>IF(ufc_fights_2[[#This Row],[winner]]="Red",ufc_fights_2[[#This Row],[r_fighter_id]],ufc_fights_2[[#This Row],[b_fighter_id]])</f>
        <v>2339</v>
      </c>
      <c r="AQ4385" t="str">
        <f>_xlfn.XLOOKUP(ufc_fights_2[[#This Row],[winnerID]],ufc_fighters[id],ufc_fighters[fighter_name],"xxx",0,1)</f>
        <v>Diego Nunes</v>
      </c>
    </row>
    <row r="4386" spans="1:43">
      <c r="A4386">
        <v>2433</v>
      </c>
      <c r="B4386">
        <v>2339</v>
      </c>
      <c r="C4386">
        <f>_xlfn.XLOOKUP(ufc_fights_2[[#This Row],[r_fighter_id]],ufc_fighters[id],ufc_fighters[year],"xxx",0,1)</f>
        <v>1983</v>
      </c>
      <c r="D4386">
        <f>_xlfn.XLOOKUP(ufc_fights_2[[#This Row],[b_fighter_id]],ufc_fighters[id],ufc_fighters[year],"Prázdné",0,1)</f>
        <v>1982</v>
      </c>
      <c r="E4386" s="10">
        <f>YEAR(ufc_fights_2[[#This Row],[date]])-ufc_fights_2[[#This Row],[r_year]]</f>
        <v>29</v>
      </c>
      <c r="F4386" s="10">
        <f>YEAR(ufc_fights_2[[#This Row],[date]])-ufc_fights_2[[#This Row],[b_year]]</f>
        <v>30</v>
      </c>
      <c r="G4386">
        <v>0</v>
      </c>
      <c r="H4386">
        <v>2</v>
      </c>
      <c r="I4386">
        <v>0.31090000000000001</v>
      </c>
      <c r="J4386">
        <v>0.44529999999999997</v>
      </c>
      <c r="K4386">
        <v>0.35160000000000002</v>
      </c>
      <c r="L4386">
        <v>0.45950000000000002</v>
      </c>
      <c r="M4386">
        <v>0</v>
      </c>
      <c r="N4386">
        <v>0.5</v>
      </c>
      <c r="O4386">
        <v>2</v>
      </c>
      <c r="P4386">
        <v>0</v>
      </c>
      <c r="Q4386">
        <v>0</v>
      </c>
      <c r="R4386">
        <v>0</v>
      </c>
      <c r="S4386" s="2">
        <v>1.5046296296296297E-4</v>
      </c>
      <c r="T4386" s="2">
        <v>4.0625000000000001E-3</v>
      </c>
      <c r="U4386">
        <v>0.18179999999999999</v>
      </c>
      <c r="V4386">
        <v>0.33960000000000001</v>
      </c>
      <c r="W4386">
        <v>0.57140000000000002</v>
      </c>
      <c r="X4386">
        <v>0.70830000000000004</v>
      </c>
      <c r="Y4386">
        <v>0.90480000000000005</v>
      </c>
      <c r="Z4386">
        <v>0.29199999999999998</v>
      </c>
      <c r="AA4386">
        <v>0.42270000000000002</v>
      </c>
      <c r="AB4386">
        <v>0.6</v>
      </c>
      <c r="AC4386">
        <v>0.6</v>
      </c>
      <c r="AD4386">
        <v>1</v>
      </c>
      <c r="AE4386">
        <v>0.48570000000000002</v>
      </c>
      <c r="AF4386" t="s">
        <v>3915</v>
      </c>
      <c r="AG4386" s="2">
        <v>3.472222222222222E-3</v>
      </c>
      <c r="AH4386" t="s">
        <v>3911</v>
      </c>
      <c r="AI4386">
        <v>3</v>
      </c>
      <c r="AJ4386" t="s">
        <v>4028</v>
      </c>
      <c r="AK4386" s="3">
        <v>41187</v>
      </c>
      <c r="AL4386" s="10">
        <f>YEAR(ufc_fights_2[[#This Row],[date]])</f>
        <v>2012</v>
      </c>
      <c r="AM4386" t="s">
        <v>4022</v>
      </c>
      <c r="AN4386">
        <v>42</v>
      </c>
      <c r="AO4386" t="s">
        <v>3918</v>
      </c>
      <c r="AP4386">
        <f>IF(ufc_fights_2[[#This Row],[winner]]="Red",ufc_fights_2[[#This Row],[r_fighter_id]],ufc_fights_2[[#This Row],[b_fighter_id]])</f>
        <v>2339</v>
      </c>
      <c r="AQ4386" t="str">
        <f>_xlfn.XLOOKUP(ufc_fights_2[[#This Row],[winnerID]],ufc_fighters[id],ufc_fighters[fighter_name],"xxx",0,1)</f>
        <v>Diego Nunes</v>
      </c>
    </row>
    <row r="4387" spans="1:43">
      <c r="A4387">
        <v>2494</v>
      </c>
      <c r="B4387">
        <v>1880</v>
      </c>
      <c r="C4387">
        <f>_xlfn.XLOOKUP(ufc_fights_2[[#This Row],[r_fighter_id]],ufc_fighters[id],ufc_fighters[year],"xxx",0,1)</f>
        <v>1986</v>
      </c>
      <c r="D4387">
        <f>_xlfn.XLOOKUP(ufc_fights_2[[#This Row],[b_fighter_id]],ufc_fighters[id],ufc_fighters[year],"Prázdné",0,1)</f>
        <v>1979</v>
      </c>
      <c r="E4387" s="10">
        <f>YEAR(ufc_fights_2[[#This Row],[date]])-ufc_fights_2[[#This Row],[r_year]]</f>
        <v>25</v>
      </c>
      <c r="F4387" s="10">
        <f>YEAR(ufc_fights_2[[#This Row],[date]])-ufc_fights_2[[#This Row],[b_year]]</f>
        <v>32</v>
      </c>
      <c r="G4387">
        <v>0</v>
      </c>
      <c r="H4387">
        <v>0</v>
      </c>
      <c r="I4387">
        <v>0.58389999999999997</v>
      </c>
      <c r="J4387">
        <v>0.39529999999999998</v>
      </c>
      <c r="K4387">
        <v>0.64500000000000002</v>
      </c>
      <c r="L4387">
        <v>0.42220000000000002</v>
      </c>
      <c r="M4387">
        <v>1</v>
      </c>
      <c r="N4387">
        <v>0.15379999999999999</v>
      </c>
      <c r="O4387">
        <v>0</v>
      </c>
      <c r="P4387">
        <v>0</v>
      </c>
      <c r="Q4387">
        <v>0</v>
      </c>
      <c r="R4387">
        <v>0</v>
      </c>
      <c r="S4387" s="2">
        <v>4.3981481481481481E-4</v>
      </c>
      <c r="T4387" s="2">
        <v>3.3217592592592591E-3</v>
      </c>
      <c r="U4387">
        <v>0.27400000000000002</v>
      </c>
      <c r="V4387">
        <v>0.1</v>
      </c>
      <c r="W4387">
        <v>0.96</v>
      </c>
      <c r="X4387">
        <v>0.92310000000000003</v>
      </c>
      <c r="Y4387">
        <v>0.79549999999999998</v>
      </c>
      <c r="Z4387">
        <v>0.52139999999999997</v>
      </c>
      <c r="AA4387">
        <v>0.31480000000000002</v>
      </c>
      <c r="AB4387">
        <v>0.95</v>
      </c>
      <c r="AC4387">
        <v>0.8095</v>
      </c>
      <c r="AD4387">
        <v>0</v>
      </c>
      <c r="AE4387">
        <v>0</v>
      </c>
      <c r="AF4387" t="s">
        <v>3915</v>
      </c>
      <c r="AG4387" s="2">
        <v>3.472222222222222E-3</v>
      </c>
      <c r="AH4387" t="s">
        <v>3911</v>
      </c>
      <c r="AI4387">
        <v>3</v>
      </c>
      <c r="AJ4387" t="s">
        <v>4103</v>
      </c>
      <c r="AK4387" s="3">
        <v>40803</v>
      </c>
      <c r="AL4387" s="10">
        <f>YEAR(ufc_fights_2[[#This Row],[date]])</f>
        <v>2011</v>
      </c>
      <c r="AM4387" t="s">
        <v>4022</v>
      </c>
      <c r="AN4387">
        <v>141</v>
      </c>
      <c r="AO4387" t="s">
        <v>3913</v>
      </c>
      <c r="AP4387">
        <f>IF(ufc_fights_2[[#This Row],[winner]]="Red",ufc_fights_2[[#This Row],[r_fighter_id]],ufc_fights_2[[#This Row],[b_fighter_id]])</f>
        <v>2494</v>
      </c>
      <c r="AQ4387" t="str">
        <f>_xlfn.XLOOKUP(ufc_fights_2[[#This Row],[winnerID]],ufc_fighters[id],ufc_fighters[fighter_name],"xxx",0,1)</f>
        <v>Robert Peralta</v>
      </c>
    </row>
    <row r="4388" spans="1:43">
      <c r="A4388">
        <v>1674</v>
      </c>
      <c r="B4388">
        <v>2556</v>
      </c>
      <c r="C4388">
        <f>_xlfn.XLOOKUP(ufc_fights_2[[#This Row],[r_fighter_id]],ufc_fighters[id],ufc_fighters[year],"xxx",0,1)</f>
        <v>1988</v>
      </c>
      <c r="D4388">
        <f>_xlfn.XLOOKUP(ufc_fights_2[[#This Row],[b_fighter_id]],ufc_fighters[id],ufc_fighters[year],"Prázdné",0,1)</f>
        <v>1989</v>
      </c>
      <c r="E4388" s="10">
        <f>YEAR(ufc_fights_2[[#This Row],[date]])-ufc_fights_2[[#This Row],[r_year]]</f>
        <v>25</v>
      </c>
      <c r="F4388" s="10">
        <f>YEAR(ufc_fights_2[[#This Row],[date]])-ufc_fights_2[[#This Row],[b_year]]</f>
        <v>24</v>
      </c>
      <c r="G4388">
        <v>0</v>
      </c>
      <c r="H4388">
        <v>2</v>
      </c>
      <c r="I4388">
        <v>0.43240000000000001</v>
      </c>
      <c r="J4388">
        <v>0.58699999999999997</v>
      </c>
      <c r="K4388">
        <v>0.53759999999999997</v>
      </c>
      <c r="L4388">
        <v>0.66069999999999995</v>
      </c>
      <c r="M4388">
        <v>0</v>
      </c>
      <c r="N4388">
        <v>0.33329999999999999</v>
      </c>
      <c r="O4388">
        <v>5</v>
      </c>
      <c r="P4388">
        <v>2</v>
      </c>
      <c r="Q4388">
        <v>0</v>
      </c>
      <c r="R4388">
        <v>0</v>
      </c>
      <c r="S4388" s="2">
        <v>2.4189814814814816E-3</v>
      </c>
      <c r="T4388" s="2">
        <v>5.2199074074074075E-3</v>
      </c>
      <c r="U4388">
        <v>0.29310000000000003</v>
      </c>
      <c r="V4388">
        <v>0.55559999999999998</v>
      </c>
      <c r="W4388">
        <v>1</v>
      </c>
      <c r="X4388">
        <v>0.75</v>
      </c>
      <c r="Y4388">
        <v>0.625</v>
      </c>
      <c r="Z4388">
        <v>0.24529999999999999</v>
      </c>
      <c r="AA4388">
        <v>0.38779999999999998</v>
      </c>
      <c r="AB4388">
        <v>0.92859999999999998</v>
      </c>
      <c r="AC4388">
        <v>0.8125</v>
      </c>
      <c r="AD4388">
        <v>0.85709999999999997</v>
      </c>
      <c r="AE4388">
        <v>0.81479999999999997</v>
      </c>
      <c r="AF4388" t="s">
        <v>3915</v>
      </c>
      <c r="AG4388" s="2">
        <v>3.472222222222222E-3</v>
      </c>
      <c r="AH4388" t="s">
        <v>3911</v>
      </c>
      <c r="AI4388">
        <v>3</v>
      </c>
      <c r="AJ4388" t="s">
        <v>3964</v>
      </c>
      <c r="AK4388" s="3">
        <v>41517</v>
      </c>
      <c r="AL4388" s="10">
        <f>YEAR(ufc_fights_2[[#This Row],[date]])</f>
        <v>2013</v>
      </c>
      <c r="AM4388" t="s">
        <v>4022</v>
      </c>
      <c r="AN4388">
        <v>107</v>
      </c>
      <c r="AO4388" t="s">
        <v>3918</v>
      </c>
      <c r="AP4388">
        <f>IF(ufc_fights_2[[#This Row],[winner]]="Red",ufc_fights_2[[#This Row],[r_fighter_id]],ufc_fights_2[[#This Row],[b_fighter_id]])</f>
        <v>2556</v>
      </c>
      <c r="AQ4388" t="str">
        <f>_xlfn.XLOOKUP(ufc_fights_2[[#This Row],[winnerID]],ufc_fighters[id],ufc_fighters[fighter_name],"xxx",0,1)</f>
        <v>Dustin Poirier</v>
      </c>
    </row>
    <row r="4389" spans="1:43">
      <c r="A4389">
        <v>1499</v>
      </c>
      <c r="B4389">
        <v>2494</v>
      </c>
      <c r="C4389">
        <f>_xlfn.XLOOKUP(ufc_fights_2[[#This Row],[r_fighter_id]],ufc_fighters[id],ufc_fighters[year],"xxx",0,1)</f>
        <v>1984</v>
      </c>
      <c r="D4389">
        <f>_xlfn.XLOOKUP(ufc_fights_2[[#This Row],[b_fighter_id]],ufc_fighters[id],ufc_fighters[year],"Prázdné",0,1)</f>
        <v>1986</v>
      </c>
      <c r="E4389" s="10">
        <f>YEAR(ufc_fights_2[[#This Row],[date]])-ufc_fights_2[[#This Row],[r_year]]</f>
        <v>30</v>
      </c>
      <c r="F4389" s="10">
        <f>YEAR(ufc_fights_2[[#This Row],[date]])-ufc_fights_2[[#This Row],[b_year]]</f>
        <v>28</v>
      </c>
      <c r="G4389">
        <v>0</v>
      </c>
      <c r="H4389">
        <v>0</v>
      </c>
      <c r="I4389">
        <v>0.41099999999999998</v>
      </c>
      <c r="J4389">
        <v>0.40479999999999999</v>
      </c>
      <c r="K4389">
        <v>0.4819</v>
      </c>
      <c r="L4389">
        <v>0.51919999999999999</v>
      </c>
      <c r="M4389">
        <v>0.33329999999999999</v>
      </c>
      <c r="N4389">
        <v>1</v>
      </c>
      <c r="O4389">
        <v>1</v>
      </c>
      <c r="P4389">
        <v>0</v>
      </c>
      <c r="Q4389">
        <v>0</v>
      </c>
      <c r="R4389">
        <v>1</v>
      </c>
      <c r="S4389" s="2">
        <v>1.2037037037037038E-3</v>
      </c>
      <c r="T4389" s="2">
        <v>1.7708333333333332E-3</v>
      </c>
      <c r="U4389">
        <v>0.32650000000000001</v>
      </c>
      <c r="V4389">
        <v>0.23810000000000001</v>
      </c>
      <c r="W4389">
        <v>0.5625</v>
      </c>
      <c r="X4389">
        <v>0.625</v>
      </c>
      <c r="Y4389">
        <v>0.95450000000000002</v>
      </c>
      <c r="Z4389">
        <v>0.3881</v>
      </c>
      <c r="AA4389">
        <v>0.37609999999999999</v>
      </c>
      <c r="AB4389">
        <v>0.66669999999999996</v>
      </c>
      <c r="AC4389">
        <v>0.75</v>
      </c>
      <c r="AD4389">
        <v>0</v>
      </c>
      <c r="AE4389">
        <v>1</v>
      </c>
      <c r="AF4389" t="s">
        <v>3922</v>
      </c>
      <c r="AG4389" s="2">
        <v>3.472222222222222E-3</v>
      </c>
      <c r="AH4389" t="s">
        <v>3911</v>
      </c>
      <c r="AI4389">
        <v>3</v>
      </c>
      <c r="AJ4389" t="s">
        <v>3939</v>
      </c>
      <c r="AK4389" s="3">
        <v>41790</v>
      </c>
      <c r="AL4389" s="10">
        <f>YEAR(ufc_fights_2[[#This Row],[date]])</f>
        <v>2014</v>
      </c>
      <c r="AM4389" t="s">
        <v>4022</v>
      </c>
      <c r="AN4389">
        <v>135</v>
      </c>
      <c r="AO4389" t="s">
        <v>3918</v>
      </c>
      <c r="AP4389">
        <f>IF(ufc_fights_2[[#This Row],[winner]]="Red",ufc_fights_2[[#This Row],[r_fighter_id]],ufc_fights_2[[#This Row],[b_fighter_id]])</f>
        <v>2494</v>
      </c>
      <c r="AQ4389" t="str">
        <f>_xlfn.XLOOKUP(ufc_fights_2[[#This Row],[winnerID]],ufc_fighters[id],ufc_fighters[fighter_name],"xxx",0,1)</f>
        <v>Robert Peralta</v>
      </c>
    </row>
    <row r="4390" spans="1:43">
      <c r="A4390">
        <v>2494</v>
      </c>
      <c r="B4390">
        <v>2467</v>
      </c>
      <c r="C4390">
        <f>_xlfn.XLOOKUP(ufc_fights_2[[#This Row],[r_fighter_id]],ufc_fighters[id],ufc_fighters[year],"xxx",0,1)</f>
        <v>1986</v>
      </c>
      <c r="D4390">
        <f>_xlfn.XLOOKUP(ufc_fights_2[[#This Row],[b_fighter_id]],ufc_fighters[id],ufc_fighters[year],"Prázdné",0,1)</f>
        <v>1982</v>
      </c>
      <c r="E4390" s="10">
        <f>YEAR(ufc_fights_2[[#This Row],[date]])-ufc_fights_2[[#This Row],[r_year]]</f>
        <v>27</v>
      </c>
      <c r="F4390" s="10">
        <f>YEAR(ufc_fights_2[[#This Row],[date]])-ufc_fights_2[[#This Row],[b_year]]</f>
        <v>31</v>
      </c>
      <c r="G4390">
        <v>1</v>
      </c>
      <c r="H4390">
        <v>0</v>
      </c>
      <c r="I4390">
        <v>0.5</v>
      </c>
      <c r="J4390">
        <v>0.49230000000000002</v>
      </c>
      <c r="K4390">
        <v>0.58889999999999998</v>
      </c>
      <c r="L4390">
        <v>0.65259999999999996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1</v>
      </c>
      <c r="S4390" s="2">
        <v>2.1412037037037038E-3</v>
      </c>
      <c r="T4390" s="2">
        <v>2.6041666666666665E-3</v>
      </c>
      <c r="U4390">
        <v>0.24390000000000001</v>
      </c>
      <c r="V4390">
        <v>0.31709999999999999</v>
      </c>
      <c r="W4390">
        <v>1</v>
      </c>
      <c r="X4390">
        <v>0.86360000000000003</v>
      </c>
      <c r="Y4390">
        <v>0.8</v>
      </c>
      <c r="Z4390">
        <v>0.44679999999999997</v>
      </c>
      <c r="AA4390">
        <v>0.23330000000000001</v>
      </c>
      <c r="AB4390">
        <v>0.6875</v>
      </c>
      <c r="AC4390">
        <v>0.84209999999999996</v>
      </c>
      <c r="AD4390">
        <v>0.4</v>
      </c>
      <c r="AE4390">
        <v>0.5625</v>
      </c>
      <c r="AF4390" t="s">
        <v>3910</v>
      </c>
      <c r="AG4390" s="2">
        <v>1.3888888888888889E-4</v>
      </c>
      <c r="AH4390" t="s">
        <v>3911</v>
      </c>
      <c r="AI4390">
        <v>3</v>
      </c>
      <c r="AJ4390" t="s">
        <v>3949</v>
      </c>
      <c r="AK4390" s="3">
        <v>41636</v>
      </c>
      <c r="AL4390" s="10">
        <f>YEAR(ufc_fights_2[[#This Row],[date]])</f>
        <v>2013</v>
      </c>
      <c r="AM4390" t="s">
        <v>4022</v>
      </c>
      <c r="AN4390">
        <v>1</v>
      </c>
      <c r="AO4390" t="s">
        <v>3913</v>
      </c>
      <c r="AP4390">
        <f>IF(ufc_fights_2[[#This Row],[winner]]="Red",ufc_fights_2[[#This Row],[r_fighter_id]],ufc_fights_2[[#This Row],[b_fighter_id]])</f>
        <v>2494</v>
      </c>
      <c r="AQ4390" t="str">
        <f>_xlfn.XLOOKUP(ufc_fights_2[[#This Row],[winnerID]],ufc_fighters[id],ufc_fighters[fighter_name],"xxx",0,1)</f>
        <v>Robert Peralta</v>
      </c>
    </row>
    <row r="4391" spans="1:43">
      <c r="A4391">
        <v>1919</v>
      </c>
      <c r="B4391">
        <v>715</v>
      </c>
      <c r="C4391">
        <f>_xlfn.XLOOKUP(ufc_fights_2[[#This Row],[r_fighter_id]],ufc_fighters[id],ufc_fighters[year],"xxx",0,1)</f>
        <v>1991</v>
      </c>
      <c r="D4391">
        <f>_xlfn.XLOOKUP(ufc_fights_2[[#This Row],[b_fighter_id]],ufc_fighters[id],ufc_fighters[year],"Prázdné",0,1)</f>
        <v>1990</v>
      </c>
      <c r="E4391" s="10">
        <f>YEAR(ufc_fights_2[[#This Row],[date]])-ufc_fights_2[[#This Row],[r_year]]</f>
        <v>27</v>
      </c>
      <c r="F4391" s="10">
        <f>YEAR(ufc_fights_2[[#This Row],[date]])-ufc_fights_2[[#This Row],[b_year]]</f>
        <v>28</v>
      </c>
      <c r="G4391">
        <v>0</v>
      </c>
      <c r="H4391">
        <v>0</v>
      </c>
      <c r="I4391">
        <v>0.71699999999999997</v>
      </c>
      <c r="J4391">
        <v>0.39129999999999998</v>
      </c>
      <c r="K4391">
        <v>0.7581</v>
      </c>
      <c r="L4391">
        <v>0.40849999999999997</v>
      </c>
      <c r="M4391">
        <v>0.85709999999999997</v>
      </c>
      <c r="N4391">
        <v>0</v>
      </c>
      <c r="O4391">
        <v>1</v>
      </c>
      <c r="P4391">
        <v>0</v>
      </c>
      <c r="Q4391">
        <v>0</v>
      </c>
      <c r="R4391">
        <v>0</v>
      </c>
      <c r="S4391" s="2">
        <v>2.7777777777777779E-3</v>
      </c>
      <c r="T4391" s="2">
        <v>0</v>
      </c>
      <c r="U4391">
        <v>0.65</v>
      </c>
      <c r="V4391">
        <v>0.2162</v>
      </c>
      <c r="W4391">
        <v>1</v>
      </c>
      <c r="X4391">
        <v>0.88890000000000002</v>
      </c>
      <c r="Y4391">
        <v>0.70589999999999997</v>
      </c>
      <c r="Z4391">
        <v>0.67569999999999997</v>
      </c>
      <c r="AA4391">
        <v>0.36359999999999998</v>
      </c>
      <c r="AB4391">
        <v>0.71430000000000005</v>
      </c>
      <c r="AC4391">
        <v>1</v>
      </c>
      <c r="AD4391">
        <v>0.88890000000000002</v>
      </c>
      <c r="AE4391">
        <v>0</v>
      </c>
      <c r="AF4391" t="s">
        <v>3933</v>
      </c>
      <c r="AG4391" s="2">
        <v>2.6157407407407405E-3</v>
      </c>
      <c r="AH4391" t="s">
        <v>3911</v>
      </c>
      <c r="AI4391">
        <v>3</v>
      </c>
      <c r="AJ4391" t="s">
        <v>3923</v>
      </c>
      <c r="AK4391" s="3">
        <v>43351</v>
      </c>
      <c r="AL4391" s="10">
        <f>YEAR(ufc_fights_2[[#This Row],[date]])</f>
        <v>2018</v>
      </c>
      <c r="AM4391" t="s">
        <v>4022</v>
      </c>
      <c r="AN4391">
        <v>98</v>
      </c>
      <c r="AO4391" t="s">
        <v>3913</v>
      </c>
      <c r="AP4391">
        <f>IF(ufc_fights_2[[#This Row],[winner]]="Red",ufc_fights_2[[#This Row],[r_fighter_id]],ufc_fights_2[[#This Row],[b_fighter_id]])</f>
        <v>1919</v>
      </c>
      <c r="AQ4391" t="str">
        <f>_xlfn.XLOOKUP(ufc_fights_2[[#This Row],[winnerID]],ufc_fighters[id],ufc_fighters[fighter_name],"xxx",0,1)</f>
        <v>Zabit Magomedsharipov</v>
      </c>
    </row>
    <row r="4392" spans="1:43">
      <c r="A4392">
        <v>1919</v>
      </c>
      <c r="B4392">
        <v>2181</v>
      </c>
      <c r="C4392">
        <f>_xlfn.XLOOKUP(ufc_fights_2[[#This Row],[r_fighter_id]],ufc_fighters[id],ufc_fighters[year],"xxx",0,1)</f>
        <v>1991</v>
      </c>
      <c r="D4392">
        <f>_xlfn.XLOOKUP(ufc_fights_2[[#This Row],[b_fighter_id]],ufc_fighters[id],ufc_fighters[year],"Prázdné",0,1)</f>
        <v>1990</v>
      </c>
      <c r="E4392" s="10">
        <f>YEAR(ufc_fights_2[[#This Row],[date]])-ufc_fights_2[[#This Row],[r_year]]</f>
        <v>26</v>
      </c>
      <c r="F4392" s="10">
        <f>YEAR(ufc_fights_2[[#This Row],[date]])-ufc_fights_2[[#This Row],[b_year]]</f>
        <v>27</v>
      </c>
      <c r="G4392">
        <v>0</v>
      </c>
      <c r="H4392">
        <v>0</v>
      </c>
      <c r="I4392">
        <v>0.48570000000000002</v>
      </c>
      <c r="J4392">
        <v>0.5806</v>
      </c>
      <c r="K4392">
        <v>0.59409999999999996</v>
      </c>
      <c r="L4392">
        <v>0.60529999999999995</v>
      </c>
      <c r="M4392">
        <v>0.73329999999999995</v>
      </c>
      <c r="N4392">
        <v>0</v>
      </c>
      <c r="O4392">
        <v>1</v>
      </c>
      <c r="P4392">
        <v>0</v>
      </c>
      <c r="Q4392">
        <v>1</v>
      </c>
      <c r="R4392">
        <v>0</v>
      </c>
      <c r="S4392" s="2">
        <v>6.851851851851852E-3</v>
      </c>
      <c r="T4392" s="2">
        <v>9.2592592592592588E-5</v>
      </c>
      <c r="U4392">
        <v>0.49120000000000003</v>
      </c>
      <c r="V4392">
        <v>0.4118</v>
      </c>
      <c r="W4392">
        <v>0.16669999999999999</v>
      </c>
      <c r="X4392">
        <v>0.71430000000000005</v>
      </c>
      <c r="Y4392">
        <v>0.8</v>
      </c>
      <c r="Z4392">
        <v>0.37840000000000001</v>
      </c>
      <c r="AA4392">
        <v>0.56669999999999998</v>
      </c>
      <c r="AB4392">
        <v>0</v>
      </c>
      <c r="AC4392">
        <v>0</v>
      </c>
      <c r="AD4392">
        <v>0.60609999999999997</v>
      </c>
      <c r="AE4392">
        <v>1</v>
      </c>
      <c r="AF4392" t="s">
        <v>3933</v>
      </c>
      <c r="AG4392" s="2">
        <v>3.1250000000000002E-3</v>
      </c>
      <c r="AH4392" t="s">
        <v>3911</v>
      </c>
      <c r="AI4392">
        <v>3</v>
      </c>
      <c r="AJ4392" t="s">
        <v>3931</v>
      </c>
      <c r="AK4392" s="3">
        <v>43064</v>
      </c>
      <c r="AL4392" s="10">
        <f>YEAR(ufc_fights_2[[#This Row],[date]])</f>
        <v>2017</v>
      </c>
      <c r="AM4392" t="s">
        <v>4022</v>
      </c>
      <c r="AN4392">
        <v>59</v>
      </c>
      <c r="AO4392" t="s">
        <v>3913</v>
      </c>
      <c r="AP4392">
        <f>IF(ufc_fights_2[[#This Row],[winner]]="Red",ufc_fights_2[[#This Row],[r_fighter_id]],ufc_fights_2[[#This Row],[b_fighter_id]])</f>
        <v>1919</v>
      </c>
      <c r="AQ4392" t="str">
        <f>_xlfn.XLOOKUP(ufc_fights_2[[#This Row],[winnerID]],ufc_fighters[id],ufc_fighters[fighter_name],"xxx",0,1)</f>
        <v>Zabit Magomedsharipov</v>
      </c>
    </row>
    <row r="4393" spans="1:43">
      <c r="A4393">
        <v>1919</v>
      </c>
      <c r="B4393">
        <v>1606</v>
      </c>
      <c r="C4393">
        <f>_xlfn.XLOOKUP(ufc_fights_2[[#This Row],[r_fighter_id]],ufc_fighters[id],ufc_fighters[year],"xxx",0,1)</f>
        <v>1991</v>
      </c>
      <c r="D4393">
        <f>_xlfn.XLOOKUP(ufc_fights_2[[#This Row],[b_fighter_id]],ufc_fighters[id],ufc_fighters[year],"Prázdné",0,1)</f>
        <v>1988</v>
      </c>
      <c r="E4393" s="10">
        <f>YEAR(ufc_fights_2[[#This Row],[date]])-ufc_fights_2[[#This Row],[r_year]]</f>
        <v>28</v>
      </c>
      <c r="F4393" s="10">
        <f>YEAR(ufc_fights_2[[#This Row],[date]])-ufc_fights_2[[#This Row],[b_year]]</f>
        <v>31</v>
      </c>
      <c r="G4393">
        <v>0</v>
      </c>
      <c r="H4393">
        <v>0</v>
      </c>
      <c r="I4393">
        <v>0.38400000000000001</v>
      </c>
      <c r="J4393">
        <v>0.37559999999999999</v>
      </c>
      <c r="K4393">
        <v>0.39219999999999999</v>
      </c>
      <c r="L4393">
        <v>0.48849999999999999</v>
      </c>
      <c r="M4393">
        <v>0.25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6.018518518518519E-4</v>
      </c>
      <c r="T4393" s="2">
        <v>0</v>
      </c>
      <c r="U4393">
        <v>0.25409999999999999</v>
      </c>
      <c r="V4393">
        <v>0.33150000000000002</v>
      </c>
      <c r="W4393">
        <v>0.42420000000000002</v>
      </c>
      <c r="X4393">
        <v>1</v>
      </c>
      <c r="Y4393">
        <v>1</v>
      </c>
      <c r="Z4393">
        <v>0.38150000000000001</v>
      </c>
      <c r="AA4393">
        <v>0.34799999999999998</v>
      </c>
      <c r="AB4393">
        <v>0</v>
      </c>
      <c r="AC4393">
        <v>0</v>
      </c>
      <c r="AD4393">
        <v>1</v>
      </c>
      <c r="AE4393">
        <v>1</v>
      </c>
      <c r="AF4393" t="s">
        <v>3915</v>
      </c>
      <c r="AG4393" s="2">
        <v>3.472222222222222E-3</v>
      </c>
      <c r="AH4393" t="s">
        <v>3911</v>
      </c>
      <c r="AI4393">
        <v>3</v>
      </c>
      <c r="AJ4393" t="s">
        <v>3931</v>
      </c>
      <c r="AK4393" s="3">
        <v>43778</v>
      </c>
      <c r="AL4393" s="10">
        <f>YEAR(ufc_fights_2[[#This Row],[date]])</f>
        <v>2019</v>
      </c>
      <c r="AM4393" t="s">
        <v>4022</v>
      </c>
      <c r="AN4393">
        <v>41</v>
      </c>
      <c r="AO4393" t="s">
        <v>3913</v>
      </c>
      <c r="AP4393">
        <f>IF(ufc_fights_2[[#This Row],[winner]]="Red",ufc_fights_2[[#This Row],[r_fighter_id]],ufc_fights_2[[#This Row],[b_fighter_id]])</f>
        <v>1919</v>
      </c>
      <c r="AQ4393" t="str">
        <f>_xlfn.XLOOKUP(ufc_fights_2[[#This Row],[winnerID]],ufc_fighters[id],ufc_fighters[fighter_name],"xxx",0,1)</f>
        <v>Zabit Magomedsharipov</v>
      </c>
    </row>
    <row r="4394" spans="1:43">
      <c r="A4394">
        <v>1919</v>
      </c>
      <c r="B4394">
        <v>300</v>
      </c>
      <c r="C4394">
        <f>_xlfn.XLOOKUP(ufc_fights_2[[#This Row],[r_fighter_id]],ufc_fighters[id],ufc_fighters[year],"xxx",0,1)</f>
        <v>1991</v>
      </c>
      <c r="D4394">
        <f>_xlfn.XLOOKUP(ufc_fights_2[[#This Row],[b_fighter_id]],ufc_fighters[id],ufc_fighters[year],"Prázdné",0,1)</f>
        <v>1987</v>
      </c>
      <c r="E4394" s="10">
        <f>YEAR(ufc_fights_2[[#This Row],[date]])-ufc_fights_2[[#This Row],[r_year]]</f>
        <v>27</v>
      </c>
      <c r="F4394" s="10">
        <f>YEAR(ufc_fights_2[[#This Row],[date]])-ufc_fights_2[[#This Row],[b_year]]</f>
        <v>31</v>
      </c>
      <c r="G4394">
        <v>0</v>
      </c>
      <c r="H4394">
        <v>0</v>
      </c>
      <c r="I4394">
        <v>0.44700000000000001</v>
      </c>
      <c r="J4394">
        <v>0.26379999999999998</v>
      </c>
      <c r="K4394">
        <v>0.48099999999999998</v>
      </c>
      <c r="L4394">
        <v>0.26829999999999998</v>
      </c>
      <c r="M4394">
        <v>0.45450000000000002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2.638888888888889E-3</v>
      </c>
      <c r="T4394" s="2">
        <v>4.6296296296296298E-4</v>
      </c>
      <c r="U4394">
        <v>0.39889999999999998</v>
      </c>
      <c r="V4394">
        <v>0.22819999999999999</v>
      </c>
      <c r="W4394">
        <v>0.78569999999999995</v>
      </c>
      <c r="X4394">
        <v>0.73329999999999995</v>
      </c>
      <c r="Y4394">
        <v>0</v>
      </c>
      <c r="Z4394">
        <v>0.43</v>
      </c>
      <c r="AA4394">
        <v>0.25929999999999997</v>
      </c>
      <c r="AB4394">
        <v>0.5</v>
      </c>
      <c r="AC4394">
        <v>1</v>
      </c>
      <c r="AD4394">
        <v>0.875</v>
      </c>
      <c r="AE4394">
        <v>0</v>
      </c>
      <c r="AF4394" t="s">
        <v>3915</v>
      </c>
      <c r="AG4394" s="2">
        <v>3.472222222222222E-3</v>
      </c>
      <c r="AH4394" t="s">
        <v>3911</v>
      </c>
      <c r="AI4394">
        <v>3</v>
      </c>
      <c r="AJ4394" t="s">
        <v>3964</v>
      </c>
      <c r="AK4394" s="3">
        <v>43197</v>
      </c>
      <c r="AL4394" s="10">
        <f>YEAR(ufc_fights_2[[#This Row],[date]])</f>
        <v>2018</v>
      </c>
      <c r="AM4394" t="s">
        <v>4022</v>
      </c>
      <c r="AN4394">
        <v>31</v>
      </c>
      <c r="AO4394" t="s">
        <v>3913</v>
      </c>
      <c r="AP4394">
        <f>IF(ufc_fights_2[[#This Row],[winner]]="Red",ufc_fights_2[[#This Row],[r_fighter_id]],ufc_fights_2[[#This Row],[b_fighter_id]])</f>
        <v>1919</v>
      </c>
      <c r="AQ4394" t="str">
        <f>_xlfn.XLOOKUP(ufc_fights_2[[#This Row],[winnerID]],ufc_fighters[id],ufc_fighters[fighter_name],"xxx",0,1)</f>
        <v>Zabit Magomedsharipov</v>
      </c>
    </row>
    <row r="4395" spans="1:43">
      <c r="A4395">
        <v>2850</v>
      </c>
      <c r="B4395">
        <v>1919</v>
      </c>
      <c r="C4395">
        <f>_xlfn.XLOOKUP(ufc_fights_2[[#This Row],[r_fighter_id]],ufc_fighters[id],ufc_fighters[year],"xxx",0,1)</f>
        <v>1989</v>
      </c>
      <c r="D4395">
        <f>_xlfn.XLOOKUP(ufc_fights_2[[#This Row],[b_fighter_id]],ufc_fighters[id],ufc_fighters[year],"Prázdné",0,1)</f>
        <v>1991</v>
      </c>
      <c r="E4395" s="10">
        <f>YEAR(ufc_fights_2[[#This Row],[date]])-ufc_fights_2[[#This Row],[r_year]]</f>
        <v>28</v>
      </c>
      <c r="F4395" s="10">
        <f>YEAR(ufc_fights_2[[#This Row],[date]])-ufc_fights_2[[#This Row],[b_year]]</f>
        <v>26</v>
      </c>
      <c r="G4395">
        <v>0</v>
      </c>
      <c r="H4395">
        <v>0</v>
      </c>
      <c r="I4395">
        <v>0.35820000000000002</v>
      </c>
      <c r="J4395">
        <v>0.69230000000000003</v>
      </c>
      <c r="K4395">
        <v>0.41560000000000002</v>
      </c>
      <c r="L4395">
        <v>0.72160000000000002</v>
      </c>
      <c r="M4395">
        <v>0.28570000000000001</v>
      </c>
      <c r="N4395">
        <v>0.33329999999999999</v>
      </c>
      <c r="O4395">
        <v>0</v>
      </c>
      <c r="P4395">
        <v>2</v>
      </c>
      <c r="Q4395">
        <v>0</v>
      </c>
      <c r="R4395">
        <v>2</v>
      </c>
      <c r="S4395" s="2">
        <v>1.6782407407407408E-3</v>
      </c>
      <c r="T4395" s="2">
        <v>2.8240740740740739E-3</v>
      </c>
      <c r="U4395">
        <v>0.15</v>
      </c>
      <c r="V4395">
        <v>0.65380000000000005</v>
      </c>
      <c r="W4395">
        <v>0.5</v>
      </c>
      <c r="X4395">
        <v>0.84619999999999995</v>
      </c>
      <c r="Y4395">
        <v>1</v>
      </c>
      <c r="Z4395">
        <v>0.21740000000000001</v>
      </c>
      <c r="AA4395">
        <v>0.60980000000000001</v>
      </c>
      <c r="AB4395">
        <v>0.66669999999999996</v>
      </c>
      <c r="AC4395">
        <v>0.72729999999999995</v>
      </c>
      <c r="AD4395">
        <v>0</v>
      </c>
      <c r="AE4395">
        <v>0.92310000000000003</v>
      </c>
      <c r="AF4395" t="s">
        <v>3933</v>
      </c>
      <c r="AG4395" s="2">
        <v>3.0324074074074073E-3</v>
      </c>
      <c r="AH4395" t="s">
        <v>3911</v>
      </c>
      <c r="AI4395">
        <v>3</v>
      </c>
      <c r="AJ4395" t="s">
        <v>3961</v>
      </c>
      <c r="AK4395" s="3">
        <v>42980</v>
      </c>
      <c r="AL4395" s="10">
        <f>YEAR(ufc_fights_2[[#This Row],[date]])</f>
        <v>2017</v>
      </c>
      <c r="AM4395" t="s">
        <v>4022</v>
      </c>
      <c r="AN4395">
        <v>24</v>
      </c>
      <c r="AO4395" t="s">
        <v>3918</v>
      </c>
      <c r="AP4395">
        <f>IF(ufc_fights_2[[#This Row],[winner]]="Red",ufc_fights_2[[#This Row],[r_fighter_id]],ufc_fights_2[[#This Row],[b_fighter_id]])</f>
        <v>1919</v>
      </c>
      <c r="AQ4395" t="str">
        <f>_xlfn.XLOOKUP(ufc_fights_2[[#This Row],[winnerID]],ufc_fighters[id],ufc_fighters[fighter_name],"xxx",0,1)</f>
        <v>Zabit Magomedsharipov</v>
      </c>
    </row>
    <row r="4396" spans="1:43">
      <c r="A4396">
        <v>3120</v>
      </c>
      <c r="B4396">
        <v>1919</v>
      </c>
      <c r="C4396">
        <f>_xlfn.XLOOKUP(ufc_fights_2[[#This Row],[r_fighter_id]],ufc_fighters[id],ufc_fighters[year],"xxx",0,1)</f>
        <v>1986</v>
      </c>
      <c r="D4396">
        <f>_xlfn.XLOOKUP(ufc_fights_2[[#This Row],[b_fighter_id]],ufc_fighters[id],ufc_fighters[year],"Prázdné",0,1)</f>
        <v>1991</v>
      </c>
      <c r="E4396" s="10">
        <f>YEAR(ufc_fights_2[[#This Row],[date]])-ufc_fights_2[[#This Row],[r_year]]</f>
        <v>33</v>
      </c>
      <c r="F4396" s="10">
        <f>YEAR(ufc_fights_2[[#This Row],[date]])-ufc_fights_2[[#This Row],[b_year]]</f>
        <v>28</v>
      </c>
      <c r="G4396">
        <v>0</v>
      </c>
      <c r="H4396">
        <v>0</v>
      </c>
      <c r="I4396">
        <v>0.33879999999999999</v>
      </c>
      <c r="J4396">
        <v>0.54259999999999997</v>
      </c>
      <c r="K4396">
        <v>0.36</v>
      </c>
      <c r="L4396">
        <v>0.56850000000000001</v>
      </c>
      <c r="M4396">
        <v>0</v>
      </c>
      <c r="N4396">
        <v>0.375</v>
      </c>
      <c r="O4396">
        <v>0</v>
      </c>
      <c r="P4396">
        <v>0</v>
      </c>
      <c r="Q4396">
        <v>0</v>
      </c>
      <c r="R4396">
        <v>0</v>
      </c>
      <c r="S4396" s="2">
        <v>1.1574074074074073E-5</v>
      </c>
      <c r="T4396" s="2">
        <v>1.8171296296296297E-3</v>
      </c>
      <c r="U4396">
        <v>0.21740000000000001</v>
      </c>
      <c r="V4396">
        <v>0.4526</v>
      </c>
      <c r="W4396">
        <v>0.6875</v>
      </c>
      <c r="X4396">
        <v>0.76919999999999999</v>
      </c>
      <c r="Y4396">
        <v>0.88239999999999996</v>
      </c>
      <c r="Z4396">
        <v>0.33879999999999999</v>
      </c>
      <c r="AA4396">
        <v>0.51280000000000003</v>
      </c>
      <c r="AB4396">
        <v>0</v>
      </c>
      <c r="AC4396">
        <v>1</v>
      </c>
      <c r="AD4396">
        <v>0</v>
      </c>
      <c r="AE4396">
        <v>0.81820000000000004</v>
      </c>
      <c r="AF4396" t="s">
        <v>3915</v>
      </c>
      <c r="AG4396" s="2">
        <v>3.472222222222222E-3</v>
      </c>
      <c r="AH4396" t="s">
        <v>3911</v>
      </c>
      <c r="AI4396">
        <v>3</v>
      </c>
      <c r="AJ4396" t="s">
        <v>3916</v>
      </c>
      <c r="AK4396" s="3">
        <v>43526</v>
      </c>
      <c r="AL4396" s="10">
        <f>YEAR(ufc_fights_2[[#This Row],[date]])</f>
        <v>2019</v>
      </c>
      <c r="AM4396" t="s">
        <v>4022</v>
      </c>
      <c r="AN4396">
        <v>1</v>
      </c>
      <c r="AO4396" t="s">
        <v>3918</v>
      </c>
      <c r="AP4396">
        <f>IF(ufc_fights_2[[#This Row],[winner]]="Red",ufc_fights_2[[#This Row],[r_fighter_id]],ufc_fights_2[[#This Row],[b_fighter_id]])</f>
        <v>1919</v>
      </c>
      <c r="AQ4396" t="str">
        <f>_xlfn.XLOOKUP(ufc_fights_2[[#This Row],[winnerID]],ufc_fighters[id],ufc_fighters[fighter_name],"xxx",0,1)</f>
        <v>Zabit Magomedsharipov</v>
      </c>
    </row>
    <row r="4397" spans="1:43">
      <c r="A4397">
        <v>3561</v>
      </c>
      <c r="B4397">
        <v>2494</v>
      </c>
      <c r="C4397">
        <f>_xlfn.XLOOKUP(ufc_fights_2[[#This Row],[r_fighter_id]],ufc_fighters[id],ufc_fighters[year],"xxx",0,1)</f>
        <v>1986</v>
      </c>
      <c r="D4397">
        <f>_xlfn.XLOOKUP(ufc_fights_2[[#This Row],[b_fighter_id]],ufc_fighters[id],ufc_fighters[year],"Prázdné",0,1)</f>
        <v>1986</v>
      </c>
      <c r="E4397" s="10">
        <f>YEAR(ufc_fights_2[[#This Row],[date]])-ufc_fights_2[[#This Row],[r_year]]</f>
        <v>26</v>
      </c>
      <c r="F4397" s="10">
        <f>YEAR(ufc_fights_2[[#This Row],[date]])-ufc_fights_2[[#This Row],[b_year]]</f>
        <v>26</v>
      </c>
      <c r="G4397">
        <v>0</v>
      </c>
      <c r="H4397">
        <v>1</v>
      </c>
      <c r="I4397">
        <v>1</v>
      </c>
      <c r="J4397">
        <v>0.4118</v>
      </c>
      <c r="K4397">
        <v>1</v>
      </c>
      <c r="L4397">
        <v>0.4118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</v>
      </c>
      <c r="T4397" s="2">
        <v>3.4722222222222222E-5</v>
      </c>
      <c r="U4397">
        <v>1</v>
      </c>
      <c r="V4397">
        <v>0.375</v>
      </c>
      <c r="W4397">
        <v>0</v>
      </c>
      <c r="X4397">
        <v>1</v>
      </c>
      <c r="Y4397">
        <v>0</v>
      </c>
      <c r="Z4397">
        <v>1</v>
      </c>
      <c r="AA4397">
        <v>0.16669999999999999</v>
      </c>
      <c r="AB4397">
        <v>0</v>
      </c>
      <c r="AC4397">
        <v>0</v>
      </c>
      <c r="AD4397">
        <v>0</v>
      </c>
      <c r="AE4397">
        <v>1</v>
      </c>
      <c r="AF4397" t="s">
        <v>3910</v>
      </c>
      <c r="AG4397" s="2">
        <v>2.6620370370370372E-4</v>
      </c>
      <c r="AH4397" t="s">
        <v>3911</v>
      </c>
      <c r="AI4397">
        <v>3</v>
      </c>
      <c r="AJ4397" t="s">
        <v>3931</v>
      </c>
      <c r="AK4397" s="3">
        <v>41181</v>
      </c>
      <c r="AL4397" s="10">
        <f>YEAR(ufc_fights_2[[#This Row],[date]])</f>
        <v>2012</v>
      </c>
      <c r="AM4397" t="s">
        <v>4022</v>
      </c>
      <c r="AN4397">
        <v>89</v>
      </c>
      <c r="AO4397" t="s">
        <v>3918</v>
      </c>
      <c r="AP4397">
        <f>IF(ufc_fights_2[[#This Row],[winner]]="Red",ufc_fights_2[[#This Row],[r_fighter_id]],ufc_fights_2[[#This Row],[b_fighter_id]])</f>
        <v>2494</v>
      </c>
      <c r="AQ4397" t="str">
        <f>_xlfn.XLOOKUP(ufc_fights_2[[#This Row],[winnerID]],ufc_fighters[id],ufc_fighters[fighter_name],"xxx",0,1)</f>
        <v>Robert Peralta</v>
      </c>
    </row>
    <row r="4398" spans="1:43">
      <c r="A4398">
        <v>2556</v>
      </c>
      <c r="B4398">
        <v>3561</v>
      </c>
      <c r="C4398">
        <f>_xlfn.XLOOKUP(ufc_fights_2[[#This Row],[r_fighter_id]],ufc_fighters[id],ufc_fighters[year],"xxx",0,1)</f>
        <v>1989</v>
      </c>
      <c r="D4398">
        <f>_xlfn.XLOOKUP(ufc_fights_2[[#This Row],[b_fighter_id]],ufc_fighters[id],ufc_fighters[year],"Prázdné",0,1)</f>
        <v>1986</v>
      </c>
      <c r="E4398" s="10">
        <f>YEAR(ufc_fights_2[[#This Row],[date]])-ufc_fights_2[[#This Row],[r_year]]</f>
        <v>22</v>
      </c>
      <c r="F4398" s="10">
        <f>YEAR(ufc_fights_2[[#This Row],[date]])-ufc_fights_2[[#This Row],[b_year]]</f>
        <v>25</v>
      </c>
      <c r="G4398">
        <v>0</v>
      </c>
      <c r="H4398">
        <v>0</v>
      </c>
      <c r="I4398">
        <v>0.52739999999999998</v>
      </c>
      <c r="J4398">
        <v>0.35399999999999998</v>
      </c>
      <c r="K4398">
        <v>0.54549999999999998</v>
      </c>
      <c r="L4398">
        <v>0.4904</v>
      </c>
      <c r="M4398">
        <v>0.55559999999999998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3.2407407407407406E-3</v>
      </c>
      <c r="T4398" s="2">
        <v>5.9027777777777778E-4</v>
      </c>
      <c r="U4398">
        <v>0.45529999999999998</v>
      </c>
      <c r="V4398">
        <v>0.1983</v>
      </c>
      <c r="W4398">
        <v>1</v>
      </c>
      <c r="X4398">
        <v>0.88239999999999996</v>
      </c>
      <c r="Y4398">
        <v>0.85</v>
      </c>
      <c r="Z4398">
        <v>0.51849999999999996</v>
      </c>
      <c r="AA4398">
        <v>0.3014</v>
      </c>
      <c r="AB4398">
        <v>0.63639999999999997</v>
      </c>
      <c r="AC4398">
        <v>0.8</v>
      </c>
      <c r="AD4398">
        <v>0</v>
      </c>
      <c r="AE4398">
        <v>1</v>
      </c>
      <c r="AF4398" t="s">
        <v>3915</v>
      </c>
      <c r="AG4398" s="2">
        <v>3.472222222222222E-3</v>
      </c>
      <c r="AH4398" t="s">
        <v>3911</v>
      </c>
      <c r="AI4398">
        <v>3</v>
      </c>
      <c r="AJ4398" t="s">
        <v>3925</v>
      </c>
      <c r="AK4398" s="3">
        <v>40705</v>
      </c>
      <c r="AL4398" s="10">
        <f>YEAR(ufc_fights_2[[#This Row],[date]])</f>
        <v>2011</v>
      </c>
      <c r="AM4398" t="s">
        <v>4022</v>
      </c>
      <c r="AN4398">
        <v>80</v>
      </c>
      <c r="AO4398" t="s">
        <v>3913</v>
      </c>
      <c r="AP4398">
        <f>IF(ufc_fights_2[[#This Row],[winner]]="Red",ufc_fights_2[[#This Row],[r_fighter_id]],ufc_fights_2[[#This Row],[b_fighter_id]])</f>
        <v>2556</v>
      </c>
      <c r="AQ4398" t="str">
        <f>_xlfn.XLOOKUP(ufc_fights_2[[#This Row],[winnerID]],ufc_fighters[id],ufc_fighters[fighter_name],"xxx",0,1)</f>
        <v>Dustin Poirier</v>
      </c>
    </row>
    <row r="4399" spans="1:43">
      <c r="A4399">
        <v>2556</v>
      </c>
      <c r="B4399">
        <v>615</v>
      </c>
      <c r="C4399">
        <f>_xlfn.XLOOKUP(ufc_fights_2[[#This Row],[r_fighter_id]],ufc_fighters[id],ufc_fighters[year],"xxx",0,1)</f>
        <v>1989</v>
      </c>
      <c r="D4399">
        <f>_xlfn.XLOOKUP(ufc_fights_2[[#This Row],[b_fighter_id]],ufc_fighters[id],ufc_fighters[year],"Prázdné",0,1)</f>
        <v>1982</v>
      </c>
      <c r="E4399" s="10">
        <f>YEAR(ufc_fights_2[[#This Row],[date]])-ufc_fights_2[[#This Row],[r_year]]</f>
        <v>25</v>
      </c>
      <c r="F4399" s="10">
        <f>YEAR(ufc_fights_2[[#This Row],[date]])-ufc_fights_2[[#This Row],[b_year]]</f>
        <v>32</v>
      </c>
      <c r="G4399">
        <v>1</v>
      </c>
      <c r="H4399">
        <v>0</v>
      </c>
      <c r="I4399">
        <v>0.50560000000000005</v>
      </c>
      <c r="J4399">
        <v>0.36359999999999998</v>
      </c>
      <c r="K4399">
        <v>0.5111</v>
      </c>
      <c r="L4399">
        <v>0.36359999999999998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 s="2">
        <v>5.0925925925925921E-4</v>
      </c>
      <c r="T4399" s="2">
        <v>1.3888888888888889E-4</v>
      </c>
      <c r="U4399">
        <v>0.47439999999999999</v>
      </c>
      <c r="V4399">
        <v>0.33329999999999999</v>
      </c>
      <c r="W4399">
        <v>0.88890000000000002</v>
      </c>
      <c r="X4399">
        <v>0</v>
      </c>
      <c r="Y4399">
        <v>0</v>
      </c>
      <c r="Z4399">
        <v>0.42470000000000002</v>
      </c>
      <c r="AA4399">
        <v>0.34429999999999999</v>
      </c>
      <c r="AB4399">
        <v>0.85709999999999997</v>
      </c>
      <c r="AC4399">
        <v>0.6</v>
      </c>
      <c r="AD4399">
        <v>1</v>
      </c>
      <c r="AE4399">
        <v>0</v>
      </c>
      <c r="AF4399" t="s">
        <v>3910</v>
      </c>
      <c r="AG4399" s="2">
        <v>4.861111111111111E-4</v>
      </c>
      <c r="AH4399" t="s">
        <v>3911</v>
      </c>
      <c r="AI4399">
        <v>3</v>
      </c>
      <c r="AJ4399" t="s">
        <v>3928</v>
      </c>
      <c r="AK4399" s="3">
        <v>41745</v>
      </c>
      <c r="AL4399" s="10">
        <f>YEAR(ufc_fights_2[[#This Row],[date]])</f>
        <v>2014</v>
      </c>
      <c r="AM4399" t="s">
        <v>4022</v>
      </c>
      <c r="AN4399">
        <v>64</v>
      </c>
      <c r="AO4399" t="s">
        <v>3913</v>
      </c>
      <c r="AP4399">
        <f>IF(ufc_fights_2[[#This Row],[winner]]="Red",ufc_fights_2[[#This Row],[r_fighter_id]],ufc_fights_2[[#This Row],[b_fighter_id]])</f>
        <v>2556</v>
      </c>
      <c r="AQ4399" t="str">
        <f>_xlfn.XLOOKUP(ufc_fights_2[[#This Row],[winnerID]],ufc_fighters[id],ufc_fighters[fighter_name],"xxx",0,1)</f>
        <v>Dustin Poirier</v>
      </c>
    </row>
    <row r="4400" spans="1:43">
      <c r="A4400">
        <v>2556</v>
      </c>
      <c r="B4400">
        <v>1079</v>
      </c>
      <c r="C4400">
        <f>_xlfn.XLOOKUP(ufc_fights_2[[#This Row],[r_fighter_id]],ufc_fighters[id],ufc_fighters[year],"xxx",0,1)</f>
        <v>1989</v>
      </c>
      <c r="D4400">
        <f>_xlfn.XLOOKUP(ufc_fights_2[[#This Row],[b_fighter_id]],ufc_fighters[id],ufc_fighters[year],"Prázdné",0,1)</f>
        <v>1983</v>
      </c>
      <c r="E4400" s="10">
        <f>YEAR(ufc_fights_2[[#This Row],[date]])-ufc_fights_2[[#This Row],[r_year]]</f>
        <v>22</v>
      </c>
      <c r="F4400" s="10">
        <f>YEAR(ufc_fights_2[[#This Row],[date]])-ufc_fights_2[[#This Row],[b_year]]</f>
        <v>28</v>
      </c>
      <c r="G4400">
        <v>0</v>
      </c>
      <c r="H4400">
        <v>0</v>
      </c>
      <c r="I4400">
        <v>0.36170000000000002</v>
      </c>
      <c r="J4400">
        <v>0.4118</v>
      </c>
      <c r="K4400">
        <v>0.49209999999999998</v>
      </c>
      <c r="L4400">
        <v>0.54549999999999998</v>
      </c>
      <c r="M4400">
        <v>1</v>
      </c>
      <c r="N4400">
        <v>0</v>
      </c>
      <c r="O4400">
        <v>1</v>
      </c>
      <c r="P4400">
        <v>1</v>
      </c>
      <c r="Q4400">
        <v>0</v>
      </c>
      <c r="R4400">
        <v>0</v>
      </c>
      <c r="S4400" s="2">
        <v>2.0254629629629629E-3</v>
      </c>
      <c r="T4400" s="2">
        <v>0</v>
      </c>
      <c r="U4400">
        <v>0.34150000000000003</v>
      </c>
      <c r="V4400">
        <v>8.3299999999999999E-2</v>
      </c>
      <c r="W4400">
        <v>0.33329999999999999</v>
      </c>
      <c r="X4400">
        <v>0.66669999999999996</v>
      </c>
      <c r="Y4400">
        <v>0.66669999999999996</v>
      </c>
      <c r="Z4400">
        <v>0.33329999999999999</v>
      </c>
      <c r="AA4400">
        <v>0.46429999999999999</v>
      </c>
      <c r="AB4400">
        <v>1</v>
      </c>
      <c r="AC4400">
        <v>0.16669999999999999</v>
      </c>
      <c r="AD4400">
        <v>0.29409999999999997</v>
      </c>
      <c r="AE4400">
        <v>0</v>
      </c>
      <c r="AF4400" t="s">
        <v>3933</v>
      </c>
      <c r="AG4400" s="2">
        <v>1.0648148148148149E-3</v>
      </c>
      <c r="AH4400" t="s">
        <v>3911</v>
      </c>
      <c r="AI4400">
        <v>3</v>
      </c>
      <c r="AJ4400" t="s">
        <v>4052</v>
      </c>
      <c r="AK4400" s="3">
        <v>40859</v>
      </c>
      <c r="AL4400" s="10">
        <f>YEAR(ufc_fights_2[[#This Row],[date]])</f>
        <v>2011</v>
      </c>
      <c r="AM4400" t="s">
        <v>4022</v>
      </c>
      <c r="AN4400">
        <v>63</v>
      </c>
      <c r="AO4400" t="s">
        <v>3913</v>
      </c>
      <c r="AP4400">
        <f>IF(ufc_fights_2[[#This Row],[winner]]="Red",ufc_fights_2[[#This Row],[r_fighter_id]],ufc_fights_2[[#This Row],[b_fighter_id]])</f>
        <v>2556</v>
      </c>
      <c r="AQ4400" t="str">
        <f>_xlfn.XLOOKUP(ufc_fights_2[[#This Row],[winnerID]],ufc_fighters[id],ufc_fighters[fighter_name],"xxx",0,1)</f>
        <v>Dustin Poirier</v>
      </c>
    </row>
    <row r="4401" spans="1:43">
      <c r="A4401">
        <v>2041</v>
      </c>
      <c r="B4401">
        <v>1377</v>
      </c>
      <c r="C4401">
        <f>_xlfn.XLOOKUP(ufc_fights_2[[#This Row],[r_fighter_id]],ufc_fighters[id],ufc_fighters[year],"xxx",0,1)</f>
        <v>1988</v>
      </c>
      <c r="D4401">
        <f>_xlfn.XLOOKUP(ufc_fights_2[[#This Row],[b_fighter_id]],ufc_fighters[id],ufc_fighters[year],"Prázdné",0,1)</f>
        <v>1991</v>
      </c>
      <c r="E4401" s="10">
        <f>YEAR(ufc_fights_2[[#This Row],[date]])-ufc_fights_2[[#This Row],[r_year]]</f>
        <v>25</v>
      </c>
      <c r="F4401" s="10">
        <f>YEAR(ufc_fights_2[[#This Row],[date]])-ufc_fights_2[[#This Row],[b_year]]</f>
        <v>22</v>
      </c>
      <c r="G4401">
        <v>0</v>
      </c>
      <c r="H4401">
        <v>0</v>
      </c>
      <c r="I4401">
        <v>0.34639999999999999</v>
      </c>
      <c r="J4401">
        <v>0.24729999999999999</v>
      </c>
      <c r="K4401">
        <v>0.41039999999999999</v>
      </c>
      <c r="L4401">
        <v>0.30769999999999997</v>
      </c>
      <c r="M4401">
        <v>0.8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4.4907407407407405E-3</v>
      </c>
      <c r="T4401" s="2">
        <v>0</v>
      </c>
      <c r="U4401">
        <v>0.3009</v>
      </c>
      <c r="V4401">
        <v>0.14080000000000001</v>
      </c>
      <c r="W4401">
        <v>0.23530000000000001</v>
      </c>
      <c r="X4401">
        <v>0.6522</v>
      </c>
      <c r="Y4401">
        <v>0.66669999999999996</v>
      </c>
      <c r="Z4401">
        <v>0.31109999999999999</v>
      </c>
      <c r="AA4401">
        <v>0.23910000000000001</v>
      </c>
      <c r="AB4401">
        <v>1</v>
      </c>
      <c r="AC4401">
        <v>1</v>
      </c>
      <c r="AD4401">
        <v>0.5625</v>
      </c>
      <c r="AE4401">
        <v>0</v>
      </c>
      <c r="AF4401" t="s">
        <v>3915</v>
      </c>
      <c r="AG4401" s="2">
        <v>3.472222222222222E-3</v>
      </c>
      <c r="AH4401" t="s">
        <v>3911</v>
      </c>
      <c r="AI4401">
        <v>3</v>
      </c>
      <c r="AJ4401" t="s">
        <v>3914</v>
      </c>
      <c r="AK4401" s="3">
        <v>41503</v>
      </c>
      <c r="AL4401" s="10">
        <f>YEAR(ufc_fights_2[[#This Row],[date]])</f>
        <v>2013</v>
      </c>
      <c r="AM4401" t="s">
        <v>4022</v>
      </c>
      <c r="AN4401">
        <v>61</v>
      </c>
      <c r="AO4401" t="s">
        <v>3913</v>
      </c>
      <c r="AP4401">
        <f>IF(ufc_fights_2[[#This Row],[winner]]="Red",ufc_fights_2[[#This Row],[r_fighter_id]],ufc_fights_2[[#This Row],[b_fighter_id]])</f>
        <v>2041</v>
      </c>
      <c r="AQ4401" t="str">
        <f>_xlfn.XLOOKUP(ufc_fights_2[[#This Row],[winnerID]],ufc_fighters[id],ufc_fighters[fighter_name],"xxx",0,1)</f>
        <v>Conor McGregor</v>
      </c>
    </row>
    <row r="4402" spans="1:43">
      <c r="A4402">
        <v>50</v>
      </c>
      <c r="B4402">
        <v>2041</v>
      </c>
      <c r="C4402">
        <f>_xlfn.XLOOKUP(ufc_fights_2[[#This Row],[r_fighter_id]],ufc_fighters[id],ufc_fighters[year],"xxx",0,1)</f>
        <v>1986</v>
      </c>
      <c r="D4402">
        <f>_xlfn.XLOOKUP(ufc_fights_2[[#This Row],[b_fighter_id]],ufc_fighters[id],ufc_fighters[year],"Prázdné",0,1)</f>
        <v>1988</v>
      </c>
      <c r="E4402" s="10">
        <f>YEAR(ufc_fights_2[[#This Row],[date]])-ufc_fights_2[[#This Row],[r_year]]</f>
        <v>29</v>
      </c>
      <c r="F4402" s="10">
        <f>YEAR(ufc_fights_2[[#This Row],[date]])-ufc_fights_2[[#This Row],[b_year]]</f>
        <v>27</v>
      </c>
      <c r="G4402">
        <v>0</v>
      </c>
      <c r="H4402">
        <v>1</v>
      </c>
      <c r="I4402">
        <v>0.33329999999999999</v>
      </c>
      <c r="J4402">
        <v>0.83330000000000004</v>
      </c>
      <c r="K4402">
        <v>0.33329999999999999</v>
      </c>
      <c r="L4402">
        <v>0.83330000000000004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</v>
      </c>
      <c r="T4402" s="2">
        <v>2.3148148148148147E-5</v>
      </c>
      <c r="U4402">
        <v>0.33329999999999999</v>
      </c>
      <c r="V4402">
        <v>1</v>
      </c>
      <c r="W4402">
        <v>0</v>
      </c>
      <c r="X4402">
        <v>0</v>
      </c>
      <c r="Y4402">
        <v>1</v>
      </c>
      <c r="Z4402">
        <v>0.33329999999999999</v>
      </c>
      <c r="AA4402">
        <v>0.75</v>
      </c>
      <c r="AB4402">
        <v>0</v>
      </c>
      <c r="AC4402">
        <v>0</v>
      </c>
      <c r="AD4402">
        <v>0</v>
      </c>
      <c r="AE4402">
        <v>1</v>
      </c>
      <c r="AF4402" t="s">
        <v>3910</v>
      </c>
      <c r="AG4402" s="2">
        <v>1.5046296296296297E-4</v>
      </c>
      <c r="AH4402" t="s">
        <v>3927</v>
      </c>
      <c r="AI4402">
        <v>5</v>
      </c>
      <c r="AJ4402" t="s">
        <v>3925</v>
      </c>
      <c r="AK4402" s="3">
        <v>42350</v>
      </c>
      <c r="AL4402" s="10">
        <f>YEAR(ufc_fights_2[[#This Row],[date]])</f>
        <v>2015</v>
      </c>
      <c r="AM4402" t="s">
        <v>4022</v>
      </c>
      <c r="AN4402">
        <v>1</v>
      </c>
      <c r="AO4402" t="s">
        <v>3918</v>
      </c>
      <c r="AP4402">
        <f>IF(ufc_fights_2[[#This Row],[winner]]="Red",ufc_fights_2[[#This Row],[r_fighter_id]],ufc_fights_2[[#This Row],[b_fighter_id]])</f>
        <v>2041</v>
      </c>
      <c r="AQ4402" t="str">
        <f>_xlfn.XLOOKUP(ufc_fights_2[[#This Row],[winnerID]],ufc_fighters[id],ufc_fighters[fighter_name],"xxx",0,1)</f>
        <v>Conor McGregor</v>
      </c>
    </row>
    <row r="4403" spans="1:43">
      <c r="A4403">
        <v>2556</v>
      </c>
      <c r="B4403">
        <v>2041</v>
      </c>
      <c r="C4403">
        <f>_xlfn.XLOOKUP(ufc_fights_2[[#This Row],[r_fighter_id]],ufc_fighters[id],ufc_fighters[year],"xxx",0,1)</f>
        <v>1989</v>
      </c>
      <c r="D4403">
        <f>_xlfn.XLOOKUP(ufc_fights_2[[#This Row],[b_fighter_id]],ufc_fighters[id],ufc_fighters[year],"Prázdné",0,1)</f>
        <v>1988</v>
      </c>
      <c r="E4403" s="10">
        <f>YEAR(ufc_fights_2[[#This Row],[date]])-ufc_fights_2[[#This Row],[r_year]]</f>
        <v>25</v>
      </c>
      <c r="F4403" s="10">
        <f>YEAR(ufc_fights_2[[#This Row],[date]])-ufc_fights_2[[#This Row],[b_year]]</f>
        <v>26</v>
      </c>
      <c r="G4403">
        <v>0</v>
      </c>
      <c r="H4403">
        <v>1</v>
      </c>
      <c r="I4403">
        <v>0.52629999999999999</v>
      </c>
      <c r="J4403">
        <v>0.31030000000000002</v>
      </c>
      <c r="K4403">
        <v>0.52629999999999999</v>
      </c>
      <c r="L4403">
        <v>0.31030000000000002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</v>
      </c>
      <c r="T4403" s="2">
        <v>3.4722222222222222E-5</v>
      </c>
      <c r="U4403">
        <v>0.2727</v>
      </c>
      <c r="V4403">
        <v>0.32</v>
      </c>
      <c r="W4403">
        <v>0</v>
      </c>
      <c r="X4403">
        <v>0.875</v>
      </c>
      <c r="Y4403">
        <v>0</v>
      </c>
      <c r="Z4403">
        <v>0.52629999999999999</v>
      </c>
      <c r="AA4403">
        <v>0.2</v>
      </c>
      <c r="AB4403">
        <v>0</v>
      </c>
      <c r="AC4403">
        <v>0</v>
      </c>
      <c r="AD4403">
        <v>0</v>
      </c>
      <c r="AE4403">
        <v>1</v>
      </c>
      <c r="AF4403" t="s">
        <v>3910</v>
      </c>
      <c r="AG4403" s="2">
        <v>1.2268518518518518E-3</v>
      </c>
      <c r="AH4403" t="s">
        <v>3911</v>
      </c>
      <c r="AI4403">
        <v>3</v>
      </c>
      <c r="AJ4403" t="s">
        <v>3914</v>
      </c>
      <c r="AK4403" s="3">
        <v>41909</v>
      </c>
      <c r="AL4403" s="10">
        <f>YEAR(ufc_fights_2[[#This Row],[date]])</f>
        <v>2014</v>
      </c>
      <c r="AM4403" t="s">
        <v>4022</v>
      </c>
      <c r="AN4403">
        <v>1</v>
      </c>
      <c r="AO4403" t="s">
        <v>3918</v>
      </c>
      <c r="AP4403">
        <f>IF(ufc_fights_2[[#This Row],[winner]]="Red",ufc_fights_2[[#This Row],[r_fighter_id]],ufc_fights_2[[#This Row],[b_fighter_id]])</f>
        <v>2041</v>
      </c>
      <c r="AQ4403" t="str">
        <f>_xlfn.XLOOKUP(ufc_fights_2[[#This Row],[winnerID]],ufc_fighters[id],ufc_fighters[fighter_name],"xxx",0,1)</f>
        <v>Conor McGregor</v>
      </c>
    </row>
    <row r="4404" spans="1:43">
      <c r="A4404">
        <v>359</v>
      </c>
      <c r="B4404">
        <v>221</v>
      </c>
      <c r="C4404">
        <f>_xlfn.XLOOKUP(ufc_fights_2[[#This Row],[r_fighter_id]],ufc_fighters[id],ufc_fighters[year],"xxx",0,1)</f>
        <v>1985</v>
      </c>
      <c r="D4404">
        <f>_xlfn.XLOOKUP(ufc_fights_2[[#This Row],[b_fighter_id]],ufc_fighters[id],ufc_fighters[year],"Prázdné",0,1)</f>
        <v>1982</v>
      </c>
      <c r="E4404" s="10">
        <f>YEAR(ufc_fights_2[[#This Row],[date]])-ufc_fights_2[[#This Row],[r_year]]</f>
        <v>26</v>
      </c>
      <c r="F4404" s="10">
        <f>YEAR(ufc_fights_2[[#This Row],[date]])-ufc_fights_2[[#This Row],[b_year]]</f>
        <v>29</v>
      </c>
      <c r="G4404">
        <v>0</v>
      </c>
      <c r="H4404">
        <v>0</v>
      </c>
      <c r="I4404">
        <v>0.44669999999999999</v>
      </c>
      <c r="J4404">
        <v>0.52139999999999997</v>
      </c>
      <c r="K4404">
        <v>0.46920000000000001</v>
      </c>
      <c r="L4404">
        <v>0.53790000000000004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4.861111111111111E-4</v>
      </c>
      <c r="T4404" s="2">
        <v>2.7777777777777778E-4</v>
      </c>
      <c r="U4404">
        <v>0.3836</v>
      </c>
      <c r="V4404">
        <v>0.3861</v>
      </c>
      <c r="W4404">
        <v>0.61899999999999999</v>
      </c>
      <c r="X4404">
        <v>0.82350000000000001</v>
      </c>
      <c r="Y4404">
        <v>0.76919999999999999</v>
      </c>
      <c r="Z4404">
        <v>0.4365</v>
      </c>
      <c r="AA4404">
        <v>0.46829999999999999</v>
      </c>
      <c r="AB4404">
        <v>0.5625</v>
      </c>
      <c r="AC4404">
        <v>1</v>
      </c>
      <c r="AD4404">
        <v>0</v>
      </c>
      <c r="AE4404">
        <v>1</v>
      </c>
      <c r="AF4404" t="s">
        <v>3915</v>
      </c>
      <c r="AG4404" s="2">
        <v>3.472222222222222E-3</v>
      </c>
      <c r="AH4404" t="s">
        <v>3911</v>
      </c>
      <c r="AI4404">
        <v>3</v>
      </c>
      <c r="AJ4404" t="s">
        <v>3974</v>
      </c>
      <c r="AK4404" s="3">
        <v>40880</v>
      </c>
      <c r="AL4404" s="10">
        <f>YEAR(ufc_fights_2[[#This Row],[date]])</f>
        <v>2011</v>
      </c>
      <c r="AM4404" t="s">
        <v>4022</v>
      </c>
      <c r="AN4404">
        <v>1</v>
      </c>
      <c r="AO4404" t="s">
        <v>3913</v>
      </c>
      <c r="AP4404">
        <f>IF(ufc_fights_2[[#This Row],[winner]]="Red",ufc_fights_2[[#This Row],[r_fighter_id]],ufc_fights_2[[#This Row],[b_fighter_id]])</f>
        <v>359</v>
      </c>
      <c r="AQ4404" t="str">
        <f>_xlfn.XLOOKUP(ufc_fights_2[[#This Row],[winnerID]],ufc_fighters[id],ufc_fighters[fighter_name],"xxx",0,1)</f>
        <v>Marcus Brimage</v>
      </c>
    </row>
    <row r="4405" spans="1:43">
      <c r="A4405">
        <v>359</v>
      </c>
      <c r="B4405">
        <v>292</v>
      </c>
      <c r="C4405">
        <f>_xlfn.XLOOKUP(ufc_fights_2[[#This Row],[r_fighter_id]],ufc_fighters[id],ufc_fighters[year],"xxx",0,1)</f>
        <v>1985</v>
      </c>
      <c r="D4405">
        <f>_xlfn.XLOOKUP(ufc_fights_2[[#This Row],[b_fighter_id]],ufc_fighters[id],ufc_fighters[year],"Prázdné",0,1)</f>
        <v>1983</v>
      </c>
      <c r="E4405" s="10">
        <f>YEAR(ufc_fights_2[[#This Row],[date]])-ufc_fights_2[[#This Row],[r_year]]</f>
        <v>27</v>
      </c>
      <c r="F4405" s="10">
        <f>YEAR(ufc_fights_2[[#This Row],[date]])-ufc_fights_2[[#This Row],[b_year]]</f>
        <v>29</v>
      </c>
      <c r="G4405">
        <v>0</v>
      </c>
      <c r="H4405">
        <v>0</v>
      </c>
      <c r="I4405">
        <v>0.17649999999999999</v>
      </c>
      <c r="J4405">
        <v>0.23080000000000001</v>
      </c>
      <c r="K4405">
        <v>0.17649999999999999</v>
      </c>
      <c r="L4405">
        <v>0.23080000000000001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1.1574074074074073E-5</v>
      </c>
      <c r="T4405" s="2">
        <v>1.1574074074074073E-5</v>
      </c>
      <c r="U4405">
        <v>0.1389</v>
      </c>
      <c r="V4405">
        <v>0.1525</v>
      </c>
      <c r="W4405">
        <v>0.18179999999999999</v>
      </c>
      <c r="X4405">
        <v>0.4118</v>
      </c>
      <c r="Y4405">
        <v>0.55559999999999998</v>
      </c>
      <c r="Z4405">
        <v>0.18179999999999999</v>
      </c>
      <c r="AA4405">
        <v>0.22969999999999999</v>
      </c>
      <c r="AB4405">
        <v>0</v>
      </c>
      <c r="AC4405">
        <v>0.33329999999999999</v>
      </c>
      <c r="AD4405">
        <v>0</v>
      </c>
      <c r="AE4405">
        <v>0</v>
      </c>
      <c r="AF4405" t="s">
        <v>3922</v>
      </c>
      <c r="AG4405" s="2">
        <v>3.472222222222222E-3</v>
      </c>
      <c r="AH4405" t="s">
        <v>3911</v>
      </c>
      <c r="AI4405">
        <v>3</v>
      </c>
      <c r="AJ4405" t="s">
        <v>4118</v>
      </c>
      <c r="AK4405" s="3">
        <v>41020</v>
      </c>
      <c r="AL4405" s="10">
        <f>YEAR(ufc_fights_2[[#This Row],[date]])</f>
        <v>2012</v>
      </c>
      <c r="AM4405" t="s">
        <v>4022</v>
      </c>
      <c r="AN4405">
        <v>45</v>
      </c>
      <c r="AO4405" t="s">
        <v>3913</v>
      </c>
      <c r="AP4405">
        <f>IF(ufc_fights_2[[#This Row],[winner]]="Red",ufc_fights_2[[#This Row],[r_fighter_id]],ufc_fights_2[[#This Row],[b_fighter_id]])</f>
        <v>359</v>
      </c>
      <c r="AQ4405" t="str">
        <f>_xlfn.XLOOKUP(ufc_fights_2[[#This Row],[winnerID]],ufc_fighters[id],ufc_fighters[fighter_name],"xxx",0,1)</f>
        <v>Marcus Brimage</v>
      </c>
    </row>
    <row r="4406" spans="1:43">
      <c r="A4406">
        <v>1348</v>
      </c>
      <c r="B4406">
        <v>359</v>
      </c>
      <c r="C4406">
        <f>_xlfn.XLOOKUP(ufc_fights_2[[#This Row],[r_fighter_id]],ufc_fighters[id],ufc_fighters[year],"xxx",0,1)</f>
        <v>1987</v>
      </c>
      <c r="D4406">
        <f>_xlfn.XLOOKUP(ufc_fights_2[[#This Row],[b_fighter_id]],ufc_fighters[id],ufc_fighters[year],"Prázdné",0,1)</f>
        <v>1985</v>
      </c>
      <c r="E4406" s="10">
        <f>YEAR(ufc_fights_2[[#This Row],[date]])-ufc_fights_2[[#This Row],[r_year]]</f>
        <v>25</v>
      </c>
      <c r="F4406" s="10">
        <f>YEAR(ufc_fights_2[[#This Row],[date]])-ufc_fights_2[[#This Row],[b_year]]</f>
        <v>27</v>
      </c>
      <c r="G4406">
        <v>0</v>
      </c>
      <c r="H4406">
        <v>1</v>
      </c>
      <c r="I4406">
        <v>0.49709999999999999</v>
      </c>
      <c r="J4406">
        <v>0.39360000000000001</v>
      </c>
      <c r="K4406">
        <v>0.55389999999999995</v>
      </c>
      <c r="L4406">
        <v>0.40820000000000001</v>
      </c>
      <c r="M4406">
        <v>0.22220000000000001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1.7939814814814815E-3</v>
      </c>
      <c r="T4406" s="2">
        <v>1.7361111111111112E-4</v>
      </c>
      <c r="U4406">
        <v>0.4793</v>
      </c>
      <c r="V4406">
        <v>0.29049999999999998</v>
      </c>
      <c r="W4406">
        <v>1</v>
      </c>
      <c r="X4406">
        <v>1</v>
      </c>
      <c r="Y4406">
        <v>1</v>
      </c>
      <c r="Z4406">
        <v>0.47560000000000002</v>
      </c>
      <c r="AA4406">
        <v>0.39179999999999998</v>
      </c>
      <c r="AB4406">
        <v>0.8</v>
      </c>
      <c r="AC4406">
        <v>0.5</v>
      </c>
      <c r="AD4406">
        <v>0.83330000000000004</v>
      </c>
      <c r="AE4406">
        <v>0.25</v>
      </c>
      <c r="AF4406" t="s">
        <v>3915</v>
      </c>
      <c r="AG4406" s="2">
        <v>3.472222222222222E-3</v>
      </c>
      <c r="AH4406" t="s">
        <v>3911</v>
      </c>
      <c r="AI4406">
        <v>3</v>
      </c>
      <c r="AJ4406" t="s">
        <v>3949</v>
      </c>
      <c r="AK4406" s="3">
        <v>41174</v>
      </c>
      <c r="AL4406" s="10">
        <f>YEAR(ufc_fights_2[[#This Row],[date]])</f>
        <v>2012</v>
      </c>
      <c r="AM4406" t="s">
        <v>4022</v>
      </c>
      <c r="AN4406">
        <v>65</v>
      </c>
      <c r="AO4406" t="s">
        <v>3918</v>
      </c>
      <c r="AP4406">
        <f>IF(ufc_fights_2[[#This Row],[winner]]="Red",ufc_fights_2[[#This Row],[r_fighter_id]],ufc_fights_2[[#This Row],[b_fighter_id]])</f>
        <v>359</v>
      </c>
      <c r="AQ4406" t="str">
        <f>_xlfn.XLOOKUP(ufc_fights_2[[#This Row],[winnerID]],ufc_fighters[id],ufc_fighters[fighter_name],"xxx",0,1)</f>
        <v>Marcus Brimage</v>
      </c>
    </row>
    <row r="4407" spans="1:43">
      <c r="A4407">
        <v>3466</v>
      </c>
      <c r="B4407">
        <v>1989</v>
      </c>
      <c r="C4407">
        <f>_xlfn.XLOOKUP(ufc_fights_2[[#This Row],[r_fighter_id]],ufc_fighters[id],ufc_fighters[year],"xxx",0,1)</f>
        <v>1983</v>
      </c>
      <c r="D4407">
        <f>_xlfn.XLOOKUP(ufc_fights_2[[#This Row],[b_fighter_id]],ufc_fighters[id],ufc_fighters[year],"Prázdné",0,1)</f>
        <v>1988</v>
      </c>
      <c r="E4407" s="10">
        <f>YEAR(ufc_fights_2[[#This Row],[date]])-ufc_fights_2[[#This Row],[r_year]]</f>
        <v>33</v>
      </c>
      <c r="F4407" s="10">
        <f>YEAR(ufc_fights_2[[#This Row],[date]])-ufc_fights_2[[#This Row],[b_year]]</f>
        <v>28</v>
      </c>
      <c r="G4407">
        <v>0</v>
      </c>
      <c r="H4407">
        <v>0</v>
      </c>
      <c r="I4407">
        <v>0.45450000000000002</v>
      </c>
      <c r="J4407">
        <v>0.3448</v>
      </c>
      <c r="K4407">
        <v>0.5696</v>
      </c>
      <c r="L4407">
        <v>0.3523</v>
      </c>
      <c r="M4407">
        <v>0.25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1.1111111111111111E-3</v>
      </c>
      <c r="T4407" s="2">
        <v>0</v>
      </c>
      <c r="U4407">
        <v>0.3125</v>
      </c>
      <c r="V4407">
        <v>0.28989999999999999</v>
      </c>
      <c r="W4407">
        <v>0.7</v>
      </c>
      <c r="X4407">
        <v>0.73329999999999995</v>
      </c>
      <c r="Y4407">
        <v>0.75</v>
      </c>
      <c r="Z4407">
        <v>0.44569999999999999</v>
      </c>
      <c r="AA4407">
        <v>0.34520000000000001</v>
      </c>
      <c r="AB4407">
        <v>0.57140000000000002</v>
      </c>
      <c r="AC4407">
        <v>0.33329999999999999</v>
      </c>
      <c r="AD4407">
        <v>0</v>
      </c>
      <c r="AE4407">
        <v>0</v>
      </c>
      <c r="AF4407" t="s">
        <v>3922</v>
      </c>
      <c r="AG4407" s="2">
        <v>3.472222222222222E-3</v>
      </c>
      <c r="AH4407" t="s">
        <v>3911</v>
      </c>
      <c r="AI4407">
        <v>3</v>
      </c>
      <c r="AJ4407" t="s">
        <v>3961</v>
      </c>
      <c r="AK4407" s="3">
        <v>42470</v>
      </c>
      <c r="AL4407" s="10">
        <f>YEAR(ufc_fights_2[[#This Row],[date]])</f>
        <v>2016</v>
      </c>
      <c r="AM4407" t="s">
        <v>4022</v>
      </c>
      <c r="AN4407">
        <v>20</v>
      </c>
      <c r="AO4407" t="s">
        <v>3918</v>
      </c>
      <c r="AP4407">
        <f>IF(ufc_fights_2[[#This Row],[winner]]="Red",ufc_fights_2[[#This Row],[r_fighter_id]],ufc_fights_2[[#This Row],[b_fighter_id]])</f>
        <v>1989</v>
      </c>
      <c r="AQ4407" t="str">
        <f>_xlfn.XLOOKUP(ufc_fights_2[[#This Row],[winnerID]],ufc_fighters[id],ufc_fighters[fighter_name],"xxx",0,1)</f>
        <v>Lucas Martins</v>
      </c>
    </row>
    <row r="4408" spans="1:43">
      <c r="A4408">
        <v>546</v>
      </c>
      <c r="B4408">
        <v>3572</v>
      </c>
      <c r="C4408">
        <f>_xlfn.XLOOKUP(ufc_fights_2[[#This Row],[r_fighter_id]],ufc_fighters[id],ufc_fighters[year],"xxx",0,1)</f>
        <v>1992</v>
      </c>
      <c r="D4408">
        <f>_xlfn.XLOOKUP(ufc_fights_2[[#This Row],[b_fighter_id]],ufc_fighters[id],ufc_fighters[year],"Prázdné",0,1)</f>
        <v>1996</v>
      </c>
      <c r="E4408" s="10">
        <f>YEAR(ufc_fights_2[[#This Row],[date]])-ufc_fights_2[[#This Row],[r_year]]</f>
        <v>29</v>
      </c>
      <c r="F4408" s="10">
        <f>YEAR(ufc_fights_2[[#This Row],[date]])-ufc_fights_2[[#This Row],[b_year]]</f>
        <v>25</v>
      </c>
      <c r="G4408">
        <v>0</v>
      </c>
      <c r="H4408">
        <v>0</v>
      </c>
      <c r="I4408">
        <v>0.37609999999999999</v>
      </c>
      <c r="J4408">
        <v>0.4894</v>
      </c>
      <c r="K4408">
        <v>0.50690000000000002</v>
      </c>
      <c r="L4408">
        <v>0.65710000000000002</v>
      </c>
      <c r="M4408">
        <v>0.66669999999999996</v>
      </c>
      <c r="N4408">
        <v>0.33329999999999999</v>
      </c>
      <c r="O4408">
        <v>0</v>
      </c>
      <c r="P4408">
        <v>1</v>
      </c>
      <c r="Q4408">
        <v>0</v>
      </c>
      <c r="R4408">
        <v>1</v>
      </c>
      <c r="S4408" s="2">
        <v>2.5347222222222221E-3</v>
      </c>
      <c r="T4408" s="2">
        <v>3.1134259259259257E-3</v>
      </c>
      <c r="U4408">
        <v>0.29759999999999998</v>
      </c>
      <c r="V4408">
        <v>0.35289999999999999</v>
      </c>
      <c r="W4408">
        <v>0.76919999999999999</v>
      </c>
      <c r="X4408">
        <v>0.5</v>
      </c>
      <c r="Y4408">
        <v>0.66669999999999996</v>
      </c>
      <c r="Z4408">
        <v>0.27960000000000002</v>
      </c>
      <c r="AA4408">
        <v>0.4773</v>
      </c>
      <c r="AB4408">
        <v>0.92310000000000003</v>
      </c>
      <c r="AC4408">
        <v>0.5</v>
      </c>
      <c r="AD4408">
        <v>1</v>
      </c>
      <c r="AE4408">
        <v>1</v>
      </c>
      <c r="AF4408" t="s">
        <v>3915</v>
      </c>
      <c r="AG4408" s="2">
        <v>3.472222222222222E-3</v>
      </c>
      <c r="AH4408" t="s">
        <v>3911</v>
      </c>
      <c r="AI4408">
        <v>3</v>
      </c>
      <c r="AJ4408" t="s">
        <v>3912</v>
      </c>
      <c r="AK4408" s="3">
        <v>44233</v>
      </c>
      <c r="AL4408" s="10">
        <f>YEAR(ufc_fights_2[[#This Row],[date]])</f>
        <v>2021</v>
      </c>
      <c r="AM4408" t="s">
        <v>4022</v>
      </c>
      <c r="AN4408">
        <v>1</v>
      </c>
      <c r="AO4408" t="s">
        <v>3913</v>
      </c>
      <c r="AP4408">
        <f>IF(ufc_fights_2[[#This Row],[winner]]="Red",ufc_fights_2[[#This Row],[r_fighter_id]],ufc_fights_2[[#This Row],[b_fighter_id]])</f>
        <v>546</v>
      </c>
      <c r="AQ4408" t="str">
        <f>_xlfn.XLOOKUP(ufc_fights_2[[#This Row],[winnerID]],ufc_fighters[id],ufc_fighters[fighter_name],"xxx",0,1)</f>
        <v>SeungWoo Choi</v>
      </c>
    </row>
    <row r="4409" spans="1:43">
      <c r="A4409">
        <v>546</v>
      </c>
      <c r="B4409">
        <v>2159</v>
      </c>
      <c r="C4409">
        <f>_xlfn.XLOOKUP(ufc_fights_2[[#This Row],[r_fighter_id]],ufc_fighters[id],ufc_fighters[year],"xxx",0,1)</f>
        <v>1992</v>
      </c>
      <c r="D4409">
        <f>_xlfn.XLOOKUP(ufc_fights_2[[#This Row],[b_fighter_id]],ufc_fighters[id],ufc_fighters[year],"Prázdné",0,1)</f>
        <v>1992</v>
      </c>
      <c r="E4409" s="10">
        <f>YEAR(ufc_fights_2[[#This Row],[date]])-ufc_fights_2[[#This Row],[r_year]]</f>
        <v>27</v>
      </c>
      <c r="F4409" s="10">
        <f>YEAR(ufc_fights_2[[#This Row],[date]])-ufc_fights_2[[#This Row],[b_year]]</f>
        <v>27</v>
      </c>
      <c r="G4409">
        <v>1</v>
      </c>
      <c r="H4409">
        <v>0</v>
      </c>
      <c r="I4409">
        <v>0.50800000000000001</v>
      </c>
      <c r="J4409">
        <v>0.41770000000000002</v>
      </c>
      <c r="K4409">
        <v>0.622</v>
      </c>
      <c r="L4409">
        <v>0.58260000000000001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4.7337962962962967E-3</v>
      </c>
      <c r="T4409" s="2">
        <v>3.3564814814814812E-4</v>
      </c>
      <c r="U4409">
        <v>0.43709999999999999</v>
      </c>
      <c r="V4409">
        <v>0.2979</v>
      </c>
      <c r="W4409">
        <v>0.78790000000000004</v>
      </c>
      <c r="X4409">
        <v>1</v>
      </c>
      <c r="Y4409">
        <v>0.84619999999999995</v>
      </c>
      <c r="Z4409">
        <v>0.42859999999999998</v>
      </c>
      <c r="AA4409">
        <v>0.39190000000000003</v>
      </c>
      <c r="AB4409">
        <v>0.64100000000000001</v>
      </c>
      <c r="AC4409">
        <v>0.66669999999999996</v>
      </c>
      <c r="AD4409">
        <v>0.61109999999999998</v>
      </c>
      <c r="AE4409">
        <v>1</v>
      </c>
      <c r="AF4409" t="s">
        <v>3915</v>
      </c>
      <c r="AG4409" s="2">
        <v>3.472222222222222E-3</v>
      </c>
      <c r="AH4409" t="s">
        <v>3911</v>
      </c>
      <c r="AI4409">
        <v>3</v>
      </c>
      <c r="AJ4409" t="s">
        <v>3979</v>
      </c>
      <c r="AK4409" s="3">
        <v>43820</v>
      </c>
      <c r="AL4409" s="10">
        <f>YEAR(ufc_fights_2[[#This Row],[date]])</f>
        <v>2019</v>
      </c>
      <c r="AM4409" t="s">
        <v>4022</v>
      </c>
      <c r="AN4409">
        <v>124</v>
      </c>
      <c r="AO4409" t="s">
        <v>3913</v>
      </c>
      <c r="AP4409">
        <f>IF(ufc_fights_2[[#This Row],[winner]]="Red",ufc_fights_2[[#This Row],[r_fighter_id]],ufc_fights_2[[#This Row],[b_fighter_id]])</f>
        <v>546</v>
      </c>
      <c r="AQ4409" t="str">
        <f>_xlfn.XLOOKUP(ufc_fights_2[[#This Row],[winnerID]],ufc_fighters[id],ufc_fighters[fighter_name],"xxx",0,1)</f>
        <v>SeungWoo Choi</v>
      </c>
    </row>
    <row r="4410" spans="1:43">
      <c r="A4410">
        <v>1209</v>
      </c>
      <c r="B4410">
        <v>3572</v>
      </c>
      <c r="C4410">
        <f>_xlfn.XLOOKUP(ufc_fights_2[[#This Row],[r_fighter_id]],ufc_fighters[id],ufc_fighters[year],"xxx",0,1)</f>
        <v>1990</v>
      </c>
      <c r="D4410">
        <f>_xlfn.XLOOKUP(ufc_fights_2[[#This Row],[b_fighter_id]],ufc_fighters[id],ufc_fighters[year],"Prázdné",0,1)</f>
        <v>1996</v>
      </c>
      <c r="E4410" s="10">
        <f>YEAR(ufc_fights_2[[#This Row],[date]])-ufc_fights_2[[#This Row],[r_year]]</f>
        <v>30</v>
      </c>
      <c r="F4410" s="10">
        <f>YEAR(ufc_fights_2[[#This Row],[date]])-ufc_fights_2[[#This Row],[b_year]]</f>
        <v>24</v>
      </c>
      <c r="G4410">
        <v>0</v>
      </c>
      <c r="H4410">
        <v>0</v>
      </c>
      <c r="I4410">
        <v>0.40579999999999999</v>
      </c>
      <c r="J4410">
        <v>0.52680000000000005</v>
      </c>
      <c r="K4410">
        <v>0.44590000000000002</v>
      </c>
      <c r="L4410">
        <v>0.56910000000000005</v>
      </c>
      <c r="M4410">
        <v>0.25</v>
      </c>
      <c r="N4410">
        <v>0</v>
      </c>
      <c r="O4410">
        <v>0</v>
      </c>
      <c r="P4410">
        <v>0</v>
      </c>
      <c r="Q4410">
        <v>1</v>
      </c>
      <c r="R4410">
        <v>1</v>
      </c>
      <c r="S4410" s="2">
        <v>3.8657407407407408E-3</v>
      </c>
      <c r="T4410" s="2">
        <v>3.0439814814814813E-3</v>
      </c>
      <c r="U4410">
        <v>0.3881</v>
      </c>
      <c r="V4410">
        <v>0.49409999999999998</v>
      </c>
      <c r="W4410">
        <v>1</v>
      </c>
      <c r="X4410">
        <v>0</v>
      </c>
      <c r="Y4410">
        <v>0.66669999999999996</v>
      </c>
      <c r="Z4410">
        <v>0.41789999999999999</v>
      </c>
      <c r="AA4410">
        <v>0.47960000000000003</v>
      </c>
      <c r="AB4410">
        <v>0</v>
      </c>
      <c r="AC4410">
        <v>1</v>
      </c>
      <c r="AD4410">
        <v>0</v>
      </c>
      <c r="AE4410">
        <v>0</v>
      </c>
      <c r="AF4410" t="s">
        <v>3915</v>
      </c>
      <c r="AG4410" s="2">
        <v>3.472222222222222E-3</v>
      </c>
      <c r="AH4410" t="s">
        <v>3911</v>
      </c>
      <c r="AI4410">
        <v>3</v>
      </c>
      <c r="AJ4410" t="s">
        <v>3914</v>
      </c>
      <c r="AK4410" s="3">
        <v>44009</v>
      </c>
      <c r="AL4410" s="10">
        <f>YEAR(ufc_fights_2[[#This Row],[date]])</f>
        <v>2020</v>
      </c>
      <c r="AM4410" t="s">
        <v>4022</v>
      </c>
      <c r="AN4410">
        <v>1</v>
      </c>
      <c r="AO4410" t="s">
        <v>3918</v>
      </c>
      <c r="AP4410">
        <f>IF(ufc_fights_2[[#This Row],[winner]]="Red",ufc_fights_2[[#This Row],[r_fighter_id]],ufc_fights_2[[#This Row],[b_fighter_id]])</f>
        <v>3572</v>
      </c>
      <c r="AQ4410" t="str">
        <f>_xlfn.XLOOKUP(ufc_fights_2[[#This Row],[winnerID]],ufc_fighters[id],ufc_fighters[fighter_name],"xxx",0,1)</f>
        <v>Youssef Zalal</v>
      </c>
    </row>
    <row r="4411" spans="1:43">
      <c r="A4411">
        <v>3572</v>
      </c>
      <c r="B4411">
        <v>213</v>
      </c>
      <c r="C4411">
        <f>_xlfn.XLOOKUP(ufc_fights_2[[#This Row],[r_fighter_id]],ufc_fighters[id],ufc_fighters[year],"xxx",0,1)</f>
        <v>1996</v>
      </c>
      <c r="D4411">
        <f>_xlfn.XLOOKUP(ufc_fights_2[[#This Row],[b_fighter_id]],ufc_fighters[id],ufc_fighters[year],"Prázdné",0,1)</f>
        <v>1986</v>
      </c>
      <c r="E4411" s="10">
        <f>YEAR(ufc_fights_2[[#This Row],[date]])-ufc_fights_2[[#This Row],[r_year]]</f>
        <v>24</v>
      </c>
      <c r="F4411" s="10">
        <f>YEAR(ufc_fights_2[[#This Row],[date]])-ufc_fights_2[[#This Row],[b_year]]</f>
        <v>34</v>
      </c>
      <c r="G4411">
        <v>1</v>
      </c>
      <c r="H4411">
        <v>0</v>
      </c>
      <c r="I4411">
        <v>0.58699999999999997</v>
      </c>
      <c r="J4411">
        <v>0.40350000000000003</v>
      </c>
      <c r="K4411">
        <v>0.63570000000000004</v>
      </c>
      <c r="L4411">
        <v>0.63549999999999995</v>
      </c>
      <c r="M4411">
        <v>0.6</v>
      </c>
      <c r="N4411">
        <v>0</v>
      </c>
      <c r="O4411">
        <v>3</v>
      </c>
      <c r="P4411">
        <v>0</v>
      </c>
      <c r="Q4411">
        <v>0</v>
      </c>
      <c r="R4411">
        <v>0</v>
      </c>
      <c r="S4411" s="2">
        <v>4.7916666666666663E-3</v>
      </c>
      <c r="T4411" s="2">
        <v>1.0879629629629629E-3</v>
      </c>
      <c r="U4411">
        <v>0.54049999999999998</v>
      </c>
      <c r="V4411">
        <v>0.30230000000000001</v>
      </c>
      <c r="W4411">
        <v>0.6</v>
      </c>
      <c r="X4411">
        <v>1</v>
      </c>
      <c r="Y4411">
        <v>0.5</v>
      </c>
      <c r="Z4411">
        <v>0.5857</v>
      </c>
      <c r="AA4411">
        <v>0.3125</v>
      </c>
      <c r="AB4411">
        <v>0.33329999999999999</v>
      </c>
      <c r="AC4411">
        <v>0.88890000000000002</v>
      </c>
      <c r="AD4411">
        <v>0.63160000000000005</v>
      </c>
      <c r="AE4411">
        <v>0</v>
      </c>
      <c r="AF4411" t="s">
        <v>3915</v>
      </c>
      <c r="AG4411" s="2">
        <v>3.472222222222222E-3</v>
      </c>
      <c r="AH4411" t="s">
        <v>3911</v>
      </c>
      <c r="AI4411">
        <v>3</v>
      </c>
      <c r="AJ4411" t="s">
        <v>3916</v>
      </c>
      <c r="AK4411" s="3">
        <v>44051</v>
      </c>
      <c r="AL4411" s="10">
        <f>YEAR(ufc_fights_2[[#This Row],[date]])</f>
        <v>2020</v>
      </c>
      <c r="AM4411" t="s">
        <v>4022</v>
      </c>
      <c r="AN4411">
        <v>1</v>
      </c>
      <c r="AO4411" t="s">
        <v>3913</v>
      </c>
      <c r="AP4411">
        <f>IF(ufc_fights_2[[#This Row],[winner]]="Red",ufc_fights_2[[#This Row],[r_fighter_id]],ufc_fights_2[[#This Row],[b_fighter_id]])</f>
        <v>3572</v>
      </c>
      <c r="AQ4411" t="str">
        <f>_xlfn.XLOOKUP(ufc_fights_2[[#This Row],[winnerID]],ufc_fighters[id],ufc_fighters[fighter_name],"xxx",0,1)</f>
        <v>Youssef Zalal</v>
      </c>
    </row>
    <row r="4412" spans="1:43">
      <c r="A4412">
        <v>1851</v>
      </c>
      <c r="B4412">
        <v>3572</v>
      </c>
      <c r="C4412">
        <f>_xlfn.XLOOKUP(ufc_fights_2[[#This Row],[r_fighter_id]],ufc_fighters[id],ufc_fighters[year],"xxx",0,1)</f>
        <v>1994</v>
      </c>
      <c r="D4412">
        <f>_xlfn.XLOOKUP(ufc_fights_2[[#This Row],[b_fighter_id]],ufc_fighters[id],ufc_fighters[year],"Prázdné",0,1)</f>
        <v>1996</v>
      </c>
      <c r="E4412" s="10">
        <f>YEAR(ufc_fights_2[[#This Row],[date]])-ufc_fights_2[[#This Row],[r_year]]</f>
        <v>26</v>
      </c>
      <c r="F4412" s="10">
        <f>YEAR(ufc_fights_2[[#This Row],[date]])-ufc_fights_2[[#This Row],[b_year]]</f>
        <v>24</v>
      </c>
      <c r="G4412">
        <v>0</v>
      </c>
      <c r="H4412">
        <v>0</v>
      </c>
      <c r="I4412">
        <v>0.19670000000000001</v>
      </c>
      <c r="J4412">
        <v>0.56359999999999999</v>
      </c>
      <c r="K4412">
        <v>0.23530000000000001</v>
      </c>
      <c r="L4412">
        <v>0.61250000000000004</v>
      </c>
      <c r="M4412">
        <v>1</v>
      </c>
      <c r="N4412">
        <v>0.5</v>
      </c>
      <c r="O4412">
        <v>0</v>
      </c>
      <c r="P4412">
        <v>2</v>
      </c>
      <c r="Q4412">
        <v>0</v>
      </c>
      <c r="R4412">
        <v>0</v>
      </c>
      <c r="S4412" s="2">
        <v>9.837962962962962E-4</v>
      </c>
      <c r="T4412" s="2">
        <v>4.6064814814814814E-3</v>
      </c>
      <c r="U4412">
        <v>0.10639999999999999</v>
      </c>
      <c r="V4412">
        <v>0.43240000000000001</v>
      </c>
      <c r="W4412">
        <v>0.5</v>
      </c>
      <c r="X4412">
        <v>0.5</v>
      </c>
      <c r="Y4412">
        <v>1</v>
      </c>
      <c r="Z4412">
        <v>0.19639999999999999</v>
      </c>
      <c r="AA4412">
        <v>0.54900000000000004</v>
      </c>
      <c r="AB4412">
        <v>0.2</v>
      </c>
      <c r="AC4412">
        <v>1</v>
      </c>
      <c r="AD4412">
        <v>0</v>
      </c>
      <c r="AE4412">
        <v>0.5</v>
      </c>
      <c r="AF4412" t="s">
        <v>3915</v>
      </c>
      <c r="AG4412" s="2">
        <v>3.472222222222222E-3</v>
      </c>
      <c r="AH4412" t="s">
        <v>3911</v>
      </c>
      <c r="AI4412">
        <v>3</v>
      </c>
      <c r="AJ4412" t="s">
        <v>4069</v>
      </c>
      <c r="AK4412" s="3">
        <v>43869</v>
      </c>
      <c r="AL4412" s="10">
        <f>YEAR(ufc_fights_2[[#This Row],[date]])</f>
        <v>2020</v>
      </c>
      <c r="AM4412" t="s">
        <v>4022</v>
      </c>
      <c r="AN4412">
        <v>3</v>
      </c>
      <c r="AO4412" t="s">
        <v>3918</v>
      </c>
      <c r="AP4412">
        <f>IF(ufc_fights_2[[#This Row],[winner]]="Red",ufc_fights_2[[#This Row],[r_fighter_id]],ufc_fights_2[[#This Row],[b_fighter_id]])</f>
        <v>3572</v>
      </c>
      <c r="AQ4412" t="str">
        <f>_xlfn.XLOOKUP(ufc_fights_2[[#This Row],[winnerID]],ufc_fighters[id],ufc_fighters[fighter_name],"xxx",0,1)</f>
        <v>Youssef Zalal</v>
      </c>
    </row>
    <row r="4413" spans="1:43">
      <c r="A4413">
        <v>3330</v>
      </c>
      <c r="B4413">
        <v>718</v>
      </c>
      <c r="C4413">
        <f>_xlfn.XLOOKUP(ufc_fights_2[[#This Row],[r_fighter_id]],ufc_fighters[id],ufc_fighters[year],"xxx",0,1)</f>
        <v>1990</v>
      </c>
      <c r="D4413">
        <f>_xlfn.XLOOKUP(ufc_fights_2[[#This Row],[b_fighter_id]],ufc_fighters[id],ufc_fighters[year],"Prázdné",0,1)</f>
        <v>1988</v>
      </c>
      <c r="E4413" s="10">
        <f>YEAR(ufc_fights_2[[#This Row],[date]])-ufc_fights_2[[#This Row],[r_year]]</f>
        <v>31</v>
      </c>
      <c r="F4413" s="10">
        <f>YEAR(ufc_fights_2[[#This Row],[date]])-ufc_fights_2[[#This Row],[b_year]]</f>
        <v>33</v>
      </c>
      <c r="G4413">
        <v>0</v>
      </c>
      <c r="H4413">
        <v>0</v>
      </c>
      <c r="I4413">
        <v>0.72370000000000001</v>
      </c>
      <c r="J4413">
        <v>0.28570000000000001</v>
      </c>
      <c r="K4413">
        <v>0.77180000000000004</v>
      </c>
      <c r="L4413">
        <v>0.52170000000000005</v>
      </c>
      <c r="M4413">
        <v>0.66669999999999996</v>
      </c>
      <c r="N4413">
        <v>0</v>
      </c>
      <c r="O4413">
        <v>0</v>
      </c>
      <c r="P4413">
        <v>0</v>
      </c>
      <c r="Q4413">
        <v>0</v>
      </c>
      <c r="R4413">
        <v>1</v>
      </c>
      <c r="S4413" s="2">
        <v>7.858796296296296E-3</v>
      </c>
      <c r="T4413" s="2">
        <v>1.7361111111111112E-4</v>
      </c>
      <c r="U4413">
        <v>0.69810000000000005</v>
      </c>
      <c r="V4413">
        <v>0.30430000000000001</v>
      </c>
      <c r="W4413">
        <v>0.57140000000000002</v>
      </c>
      <c r="X4413">
        <v>0.875</v>
      </c>
      <c r="Y4413">
        <v>0.33329999999999999</v>
      </c>
      <c r="Z4413">
        <v>0.6452</v>
      </c>
      <c r="AA4413">
        <v>0.26090000000000002</v>
      </c>
      <c r="AB4413">
        <v>1</v>
      </c>
      <c r="AC4413">
        <v>0</v>
      </c>
      <c r="AD4413">
        <v>0.76739999999999997</v>
      </c>
      <c r="AE4413">
        <v>0.5</v>
      </c>
      <c r="AF4413" t="s">
        <v>3915</v>
      </c>
      <c r="AG4413" s="2">
        <v>3.472222222222222E-3</v>
      </c>
      <c r="AH4413" t="s">
        <v>3911</v>
      </c>
      <c r="AI4413">
        <v>3</v>
      </c>
      <c r="AJ4413" t="s">
        <v>3916</v>
      </c>
      <c r="AK4413" s="3">
        <v>44233</v>
      </c>
      <c r="AL4413" s="10">
        <f>YEAR(ufc_fights_2[[#This Row],[date]])</f>
        <v>2021</v>
      </c>
      <c r="AM4413" t="s">
        <v>4022</v>
      </c>
      <c r="AN4413">
        <v>1</v>
      </c>
      <c r="AO4413" t="s">
        <v>3913</v>
      </c>
      <c r="AP4413">
        <f>IF(ufc_fights_2[[#This Row],[winner]]="Red",ufc_fights_2[[#This Row],[r_fighter_id]],ufc_fights_2[[#This Row],[b_fighter_id]])</f>
        <v>3330</v>
      </c>
      <c r="AQ4413" t="str">
        <f>_xlfn.XLOOKUP(ufc_fights_2[[#This Row],[winnerID]],ufc_fighters[id],ufc_fighters[fighter_name],"xxx",0,1)</f>
        <v>Timur Valiev</v>
      </c>
    </row>
    <row r="4414" spans="1:43">
      <c r="A4414">
        <v>2556</v>
      </c>
      <c r="B4414">
        <v>350</v>
      </c>
      <c r="C4414">
        <f>_xlfn.XLOOKUP(ufc_fights_2[[#This Row],[r_fighter_id]],ufc_fighters[id],ufc_fighters[year],"xxx",0,1)</f>
        <v>1989</v>
      </c>
      <c r="D4414">
        <f>_xlfn.XLOOKUP(ufc_fights_2[[#This Row],[b_fighter_id]],ufc_fighters[id],ufc_fighters[year],"Prázdné",0,1)</f>
        <v>1987</v>
      </c>
      <c r="E4414" s="10">
        <f>YEAR(ufc_fights_2[[#This Row],[date]])-ufc_fights_2[[#This Row],[r_year]]</f>
        <v>24</v>
      </c>
      <c r="F4414" s="10">
        <f>YEAR(ufc_fights_2[[#This Row],[date]])-ufc_fights_2[[#This Row],[b_year]]</f>
        <v>26</v>
      </c>
      <c r="G4414">
        <v>1</v>
      </c>
      <c r="H4414">
        <v>0</v>
      </c>
      <c r="I4414">
        <v>0.50570000000000004</v>
      </c>
      <c r="J4414">
        <v>0.33329999999999999</v>
      </c>
      <c r="K4414">
        <v>0.51060000000000005</v>
      </c>
      <c r="L4414">
        <v>0.34689999999999999</v>
      </c>
      <c r="M4414">
        <v>0</v>
      </c>
      <c r="N4414">
        <v>0.5</v>
      </c>
      <c r="O4414">
        <v>0</v>
      </c>
      <c r="P4414">
        <v>0</v>
      </c>
      <c r="Q4414">
        <v>0</v>
      </c>
      <c r="R4414">
        <v>0</v>
      </c>
      <c r="S4414" s="2">
        <v>3.8194444444444446E-4</v>
      </c>
      <c r="T4414" s="2">
        <v>1.3888888888888889E-4</v>
      </c>
      <c r="U4414">
        <v>0.41539999999999999</v>
      </c>
      <c r="V4414">
        <v>0.27779999999999999</v>
      </c>
      <c r="W4414">
        <v>0.7</v>
      </c>
      <c r="X4414">
        <v>0.83330000000000004</v>
      </c>
      <c r="Y4414">
        <v>1</v>
      </c>
      <c r="Z4414">
        <v>0.4259</v>
      </c>
      <c r="AA4414">
        <v>0.3256</v>
      </c>
      <c r="AB4414">
        <v>0.6522</v>
      </c>
      <c r="AC4414">
        <v>0.25</v>
      </c>
      <c r="AD4414">
        <v>0.6</v>
      </c>
      <c r="AE4414">
        <v>1</v>
      </c>
      <c r="AF4414" t="s">
        <v>3910</v>
      </c>
      <c r="AG4414" s="2">
        <v>3.4027777777777776E-3</v>
      </c>
      <c r="AH4414" t="s">
        <v>3911</v>
      </c>
      <c r="AI4414">
        <v>3</v>
      </c>
      <c r="AJ4414" t="s">
        <v>3939</v>
      </c>
      <c r="AK4414" s="3">
        <v>41636</v>
      </c>
      <c r="AL4414" s="10">
        <f>YEAR(ufc_fights_2[[#This Row],[date]])</f>
        <v>2013</v>
      </c>
      <c r="AM4414" t="s">
        <v>4022</v>
      </c>
      <c r="AN4414">
        <v>1</v>
      </c>
      <c r="AO4414" t="s">
        <v>3913</v>
      </c>
      <c r="AP4414">
        <f>IF(ufc_fights_2[[#This Row],[winner]]="Red",ufc_fights_2[[#This Row],[r_fighter_id]],ufc_fights_2[[#This Row],[b_fighter_id]])</f>
        <v>2556</v>
      </c>
      <c r="AQ4414" t="str">
        <f>_xlfn.XLOOKUP(ufc_fights_2[[#This Row],[winnerID]],ufc_fighters[id],ufc_fighters[fighter_name],"xxx",0,1)</f>
        <v>Dustin Poirier</v>
      </c>
    </row>
    <row r="4415" spans="1:43">
      <c r="A4415">
        <v>496</v>
      </c>
      <c r="B4415">
        <v>2544</v>
      </c>
      <c r="C4415">
        <f>_xlfn.XLOOKUP(ufc_fights_2[[#This Row],[r_fighter_id]],ufc_fighters[id],ufc_fighters[year],"xxx",0,1)</f>
        <v>1979</v>
      </c>
      <c r="D4415">
        <f>_xlfn.XLOOKUP(ufc_fights_2[[#This Row],[b_fighter_id]],ufc_fighters[id],ufc_fighters[year],"Prázdné",0,1)</f>
        <v>1985</v>
      </c>
      <c r="E4415" s="10">
        <f>YEAR(ufc_fights_2[[#This Row],[date]])-ufc_fights_2[[#This Row],[r_year]]</f>
        <v>33</v>
      </c>
      <c r="F4415" s="10">
        <f>YEAR(ufc_fights_2[[#This Row],[date]])-ufc_fights_2[[#This Row],[b_year]]</f>
        <v>27</v>
      </c>
      <c r="G4415">
        <v>1</v>
      </c>
      <c r="H4415">
        <v>0</v>
      </c>
      <c r="I4415">
        <v>0.43480000000000002</v>
      </c>
      <c r="J4415">
        <v>0.35</v>
      </c>
      <c r="K4415">
        <v>0.43480000000000002</v>
      </c>
      <c r="L4415">
        <v>0.35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3.4722222222222222E-5</v>
      </c>
      <c r="T4415" s="2">
        <v>0</v>
      </c>
      <c r="U4415">
        <v>0.4</v>
      </c>
      <c r="V4415">
        <v>0.35289999999999999</v>
      </c>
      <c r="W4415">
        <v>0.5</v>
      </c>
      <c r="X4415">
        <v>1</v>
      </c>
      <c r="Y4415">
        <v>0</v>
      </c>
      <c r="Z4415">
        <v>0.42109999999999997</v>
      </c>
      <c r="AA4415">
        <v>0.27779999999999999</v>
      </c>
      <c r="AB4415">
        <v>0</v>
      </c>
      <c r="AC4415">
        <v>1</v>
      </c>
      <c r="AD4415">
        <v>0.66669999999999996</v>
      </c>
      <c r="AE4415">
        <v>0</v>
      </c>
      <c r="AF4415" t="s">
        <v>3910</v>
      </c>
      <c r="AG4415" s="2">
        <v>8.2175925925925927E-4</v>
      </c>
      <c r="AH4415" t="s">
        <v>3911</v>
      </c>
      <c r="AI4415">
        <v>3</v>
      </c>
      <c r="AJ4415" t="s">
        <v>3939</v>
      </c>
      <c r="AK4415" s="3">
        <v>41111</v>
      </c>
      <c r="AL4415" s="10">
        <f>YEAR(ufc_fights_2[[#This Row],[date]])</f>
        <v>2012</v>
      </c>
      <c r="AM4415" t="s">
        <v>4022</v>
      </c>
      <c r="AN4415">
        <v>54</v>
      </c>
      <c r="AO4415" t="s">
        <v>3913</v>
      </c>
      <c r="AP4415">
        <f>IF(ufc_fights_2[[#This Row],[winner]]="Red",ufc_fights_2[[#This Row],[r_fighter_id]],ufc_fights_2[[#This Row],[b_fighter_id]])</f>
        <v>496</v>
      </c>
      <c r="AQ4415" t="str">
        <f>_xlfn.XLOOKUP(ufc_fights_2[[#This Row],[winnerID]],ufc_fighters[id],ufc_fighters[fighter_name],"xxx",0,1)</f>
        <v>Antonio Carvalho</v>
      </c>
    </row>
    <row r="4416" spans="1:43">
      <c r="A4416">
        <v>2556</v>
      </c>
      <c r="B4416">
        <v>1377</v>
      </c>
      <c r="C4416">
        <f>_xlfn.XLOOKUP(ufc_fights_2[[#This Row],[r_fighter_id]],ufc_fighters[id],ufc_fighters[year],"xxx",0,1)</f>
        <v>1989</v>
      </c>
      <c r="D4416">
        <f>_xlfn.XLOOKUP(ufc_fights_2[[#This Row],[b_fighter_id]],ufc_fighters[id],ufc_fighters[year],"Prázdné",0,1)</f>
        <v>1991</v>
      </c>
      <c r="E4416" s="10">
        <f>YEAR(ufc_fights_2[[#This Row],[date]])-ufc_fights_2[[#This Row],[r_year]]</f>
        <v>23</v>
      </c>
      <c r="F4416" s="10">
        <f>YEAR(ufc_fights_2[[#This Row],[date]])-ufc_fights_2[[#This Row],[b_year]]</f>
        <v>21</v>
      </c>
      <c r="G4416">
        <v>0</v>
      </c>
      <c r="H4416">
        <v>0</v>
      </c>
      <c r="I4416">
        <v>0.44</v>
      </c>
      <c r="J4416">
        <v>0.34379999999999999</v>
      </c>
      <c r="K4416">
        <v>0.51719999999999999</v>
      </c>
      <c r="L4416">
        <v>0.34379999999999999</v>
      </c>
      <c r="M4416">
        <v>0.33329999999999999</v>
      </c>
      <c r="N4416">
        <v>0</v>
      </c>
      <c r="O4416">
        <v>3</v>
      </c>
      <c r="P4416">
        <v>0</v>
      </c>
      <c r="Q4416">
        <v>0</v>
      </c>
      <c r="R4416">
        <v>0</v>
      </c>
      <c r="S4416" s="2">
        <v>1.0300925925925926E-3</v>
      </c>
      <c r="T4416" s="2">
        <v>8.1018518518518516E-5</v>
      </c>
      <c r="U4416">
        <v>0.31580000000000003</v>
      </c>
      <c r="V4416">
        <v>0.30769999999999997</v>
      </c>
      <c r="W4416">
        <v>0</v>
      </c>
      <c r="X4416">
        <v>1</v>
      </c>
      <c r="Y4416">
        <v>1</v>
      </c>
      <c r="Z4416">
        <v>0.33329999999999999</v>
      </c>
      <c r="AA4416">
        <v>0.36670000000000003</v>
      </c>
      <c r="AB4416">
        <v>1</v>
      </c>
      <c r="AC4416">
        <v>0</v>
      </c>
      <c r="AD4416">
        <v>1</v>
      </c>
      <c r="AE4416">
        <v>0</v>
      </c>
      <c r="AF4416" t="s">
        <v>3933</v>
      </c>
      <c r="AG4416" s="2">
        <v>2.3495370370370371E-3</v>
      </c>
      <c r="AH4416" t="s">
        <v>3911</v>
      </c>
      <c r="AI4416">
        <v>3</v>
      </c>
      <c r="AJ4416" t="s">
        <v>3967</v>
      </c>
      <c r="AK4416" s="3">
        <v>40943</v>
      </c>
      <c r="AL4416" s="10">
        <f>YEAR(ufc_fights_2[[#This Row],[date]])</f>
        <v>2012</v>
      </c>
      <c r="AM4416" t="s">
        <v>4022</v>
      </c>
      <c r="AN4416">
        <v>1</v>
      </c>
      <c r="AO4416" t="s">
        <v>3913</v>
      </c>
      <c r="AP4416">
        <f>IF(ufc_fights_2[[#This Row],[winner]]="Red",ufc_fights_2[[#This Row],[r_fighter_id]],ufc_fights_2[[#This Row],[b_fighter_id]])</f>
        <v>2556</v>
      </c>
      <c r="AQ4416" t="str">
        <f>_xlfn.XLOOKUP(ufc_fights_2[[#This Row],[winnerID]],ufc_fighters[id],ufc_fighters[fighter_name],"xxx",0,1)</f>
        <v>Dustin Poirier</v>
      </c>
    </row>
    <row r="4417" spans="1:43">
      <c r="A4417">
        <v>2556</v>
      </c>
      <c r="B4417">
        <v>1212</v>
      </c>
      <c r="C4417">
        <f>_xlfn.XLOOKUP(ufc_fights_2[[#This Row],[r_fighter_id]],ufc_fighters[id],ufc_fighters[year],"xxx",0,1)</f>
        <v>1989</v>
      </c>
      <c r="D4417">
        <f>_xlfn.XLOOKUP(ufc_fights_2[[#This Row],[b_fighter_id]],ufc_fighters[id],ufc_fighters[year],"Prázdné",0,1)</f>
        <v>1988</v>
      </c>
      <c r="E4417" s="10">
        <f>YEAR(ufc_fights_2[[#This Row],[date]])-ufc_fights_2[[#This Row],[r_year]]</f>
        <v>22</v>
      </c>
      <c r="F4417" s="10">
        <f>YEAR(ufc_fights_2[[#This Row],[date]])-ufc_fights_2[[#This Row],[b_year]]</f>
        <v>23</v>
      </c>
      <c r="G4417">
        <v>0</v>
      </c>
      <c r="H4417">
        <v>0</v>
      </c>
      <c r="I4417">
        <v>0.52029999999999998</v>
      </c>
      <c r="J4417">
        <v>0.37209999999999999</v>
      </c>
      <c r="K4417">
        <v>0.58560000000000001</v>
      </c>
      <c r="L4417">
        <v>0.55559999999999998</v>
      </c>
      <c r="M4417">
        <v>0</v>
      </c>
      <c r="N4417">
        <v>0.22220000000000001</v>
      </c>
      <c r="O4417">
        <v>0</v>
      </c>
      <c r="P4417">
        <v>2</v>
      </c>
      <c r="Q4417">
        <v>1</v>
      </c>
      <c r="R4417">
        <v>0</v>
      </c>
      <c r="S4417" s="2">
        <v>5.4282407407407404E-3</v>
      </c>
      <c r="T4417" s="2">
        <v>1.8749999999999999E-3</v>
      </c>
      <c r="U4417">
        <v>0.45829999999999999</v>
      </c>
      <c r="V4417">
        <v>0.25929999999999997</v>
      </c>
      <c r="W4417">
        <v>0.6875</v>
      </c>
      <c r="X4417">
        <v>0.91669999999999996</v>
      </c>
      <c r="Y4417">
        <v>0.66669999999999996</v>
      </c>
      <c r="Z4417">
        <v>0.53700000000000003</v>
      </c>
      <c r="AA4417">
        <v>0.36670000000000003</v>
      </c>
      <c r="AB4417">
        <v>0.5</v>
      </c>
      <c r="AC4417">
        <v>0.36359999999999998</v>
      </c>
      <c r="AD4417">
        <v>0.58330000000000004</v>
      </c>
      <c r="AE4417">
        <v>0.5</v>
      </c>
      <c r="AF4417" t="s">
        <v>3915</v>
      </c>
      <c r="AG4417" s="2">
        <v>3.472222222222222E-3</v>
      </c>
      <c r="AH4417" t="s">
        <v>3911</v>
      </c>
      <c r="AI4417">
        <v>3</v>
      </c>
      <c r="AJ4417" t="s">
        <v>3967</v>
      </c>
      <c r="AK4417" s="3">
        <v>40544</v>
      </c>
      <c r="AL4417" s="10">
        <f>YEAR(ufc_fights_2[[#This Row],[date]])</f>
        <v>2011</v>
      </c>
      <c r="AM4417" t="s">
        <v>4022</v>
      </c>
      <c r="AN4417">
        <v>1</v>
      </c>
      <c r="AO4417" t="s">
        <v>3913</v>
      </c>
      <c r="AP4417">
        <f>IF(ufc_fights_2[[#This Row],[winner]]="Red",ufc_fights_2[[#This Row],[r_fighter_id]],ufc_fights_2[[#This Row],[b_fighter_id]])</f>
        <v>2556</v>
      </c>
      <c r="AQ4417" t="str">
        <f>_xlfn.XLOOKUP(ufc_fights_2[[#This Row],[winnerID]],ufc_fighters[id],ufc_fighters[fighter_name],"xxx",0,1)</f>
        <v>Dustin Poirier</v>
      </c>
    </row>
    <row r="4418" spans="1:43">
      <c r="A4418">
        <v>359</v>
      </c>
      <c r="B4418">
        <v>2041</v>
      </c>
      <c r="C4418">
        <f>_xlfn.XLOOKUP(ufc_fights_2[[#This Row],[r_fighter_id]],ufc_fighters[id],ufc_fighters[year],"xxx",0,1)</f>
        <v>1985</v>
      </c>
      <c r="D4418">
        <f>_xlfn.XLOOKUP(ufc_fights_2[[#This Row],[b_fighter_id]],ufc_fighters[id],ufc_fighters[year],"Prázdné",0,1)</f>
        <v>1988</v>
      </c>
      <c r="E4418" s="10">
        <f>YEAR(ufc_fights_2[[#This Row],[date]])-ufc_fights_2[[#This Row],[r_year]]</f>
        <v>28</v>
      </c>
      <c r="F4418" s="10">
        <f>YEAR(ufc_fights_2[[#This Row],[date]])-ufc_fights_2[[#This Row],[b_year]]</f>
        <v>25</v>
      </c>
      <c r="G4418">
        <v>0</v>
      </c>
      <c r="H4418">
        <v>1</v>
      </c>
      <c r="I4418">
        <v>0.29270000000000002</v>
      </c>
      <c r="J4418">
        <v>0.6</v>
      </c>
      <c r="K4418">
        <v>0.29270000000000002</v>
      </c>
      <c r="L4418">
        <v>0.61109999999999998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</v>
      </c>
      <c r="T4418" s="2">
        <v>5.7870370370370373E-5</v>
      </c>
      <c r="U4418">
        <v>0.2059</v>
      </c>
      <c r="V4418">
        <v>0.58819999999999995</v>
      </c>
      <c r="W4418">
        <v>1</v>
      </c>
      <c r="X4418">
        <v>0.6</v>
      </c>
      <c r="Y4418">
        <v>0</v>
      </c>
      <c r="Z4418">
        <v>0.29270000000000002</v>
      </c>
      <c r="AA4418">
        <v>0.55169999999999997</v>
      </c>
      <c r="AB4418">
        <v>0</v>
      </c>
      <c r="AC4418">
        <v>0</v>
      </c>
      <c r="AD4418">
        <v>0</v>
      </c>
      <c r="AE4418">
        <v>0.83330000000000004</v>
      </c>
      <c r="AF4418" t="s">
        <v>3910</v>
      </c>
      <c r="AG4418" s="2">
        <v>7.7546296296296293E-4</v>
      </c>
      <c r="AH4418" t="s">
        <v>3911</v>
      </c>
      <c r="AI4418">
        <v>3</v>
      </c>
      <c r="AJ4418" t="s">
        <v>4043</v>
      </c>
      <c r="AK4418" s="3">
        <v>41370</v>
      </c>
      <c r="AL4418" s="10">
        <f>YEAR(ufc_fights_2[[#This Row],[date]])</f>
        <v>2013</v>
      </c>
      <c r="AM4418" t="s">
        <v>4022</v>
      </c>
      <c r="AN4418">
        <v>86</v>
      </c>
      <c r="AO4418" t="s">
        <v>3918</v>
      </c>
      <c r="AP4418">
        <f>IF(ufc_fights_2[[#This Row],[winner]]="Red",ufc_fights_2[[#This Row],[r_fighter_id]],ufc_fights_2[[#This Row],[b_fighter_id]])</f>
        <v>2041</v>
      </c>
      <c r="AQ4418" t="str">
        <f>_xlfn.XLOOKUP(ufc_fights_2[[#This Row],[winnerID]],ufc_fighters[id],ufc_fighters[fighter_name],"xxx",0,1)</f>
        <v>Conor McGregor</v>
      </c>
    </row>
    <row r="4419" spans="1:43">
      <c r="A4419">
        <v>64</v>
      </c>
      <c r="B4419">
        <v>2095</v>
      </c>
      <c r="C4419">
        <f>_xlfn.XLOOKUP(ufc_fights_2[[#This Row],[r_fighter_id]],ufc_fighters[id],ufc_fighters[year],"xxx",0,1)</f>
        <v>1994</v>
      </c>
      <c r="D4419">
        <f>_xlfn.XLOOKUP(ufc_fights_2[[#This Row],[b_fighter_id]],ufc_fighters[id],ufc_fighters[year],"Prázdné",0,1)</f>
        <v>1981</v>
      </c>
      <c r="E4419" s="10">
        <f>YEAR(ufc_fights_2[[#This Row],[date]])-ufc_fights_2[[#This Row],[r_year]]</f>
        <v>22</v>
      </c>
      <c r="F4419" s="10">
        <f>YEAR(ufc_fights_2[[#This Row],[date]])-ufc_fights_2[[#This Row],[b_year]]</f>
        <v>35</v>
      </c>
      <c r="G4419">
        <v>1</v>
      </c>
      <c r="H4419">
        <v>0</v>
      </c>
      <c r="I4419">
        <v>0.30690000000000001</v>
      </c>
      <c r="J4419">
        <v>0.4098</v>
      </c>
      <c r="K4419">
        <v>0.35399999999999998</v>
      </c>
      <c r="L4419">
        <v>0.5484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2.9166666666666668E-3</v>
      </c>
      <c r="T4419" s="2">
        <v>1.4120370370370369E-3</v>
      </c>
      <c r="U4419">
        <v>0.23530000000000001</v>
      </c>
      <c r="V4419">
        <v>0.2326</v>
      </c>
      <c r="W4419">
        <v>0.625</v>
      </c>
      <c r="X4419">
        <v>0.75</v>
      </c>
      <c r="Y4419">
        <v>0.9</v>
      </c>
      <c r="Z4419">
        <v>0.19750000000000001</v>
      </c>
      <c r="AA4419">
        <v>0.375</v>
      </c>
      <c r="AB4419">
        <v>0.66669999999999996</v>
      </c>
      <c r="AC4419">
        <v>0.8</v>
      </c>
      <c r="AD4419">
        <v>0.81820000000000004</v>
      </c>
      <c r="AE4419">
        <v>0</v>
      </c>
      <c r="AF4419" t="s">
        <v>3915</v>
      </c>
      <c r="AG4419" s="2">
        <v>3.472222222222222E-3</v>
      </c>
      <c r="AH4419" t="s">
        <v>3911</v>
      </c>
      <c r="AI4419">
        <v>3</v>
      </c>
      <c r="AJ4419" t="s">
        <v>3976</v>
      </c>
      <c r="AK4419" s="3">
        <v>42427</v>
      </c>
      <c r="AL4419" s="10">
        <f>YEAR(ufc_fights_2[[#This Row],[date]])</f>
        <v>2016</v>
      </c>
      <c r="AM4419" t="s">
        <v>4022</v>
      </c>
      <c r="AN4419">
        <v>70</v>
      </c>
      <c r="AO4419" t="s">
        <v>3913</v>
      </c>
      <c r="AP4419">
        <f>IF(ufc_fights_2[[#This Row],[winner]]="Red",ufc_fights_2[[#This Row],[r_fighter_id]],ufc_fights_2[[#This Row],[b_fighter_id]])</f>
        <v>64</v>
      </c>
      <c r="AQ4419" t="str">
        <f>_xlfn.XLOOKUP(ufc_fights_2[[#This Row],[winnerID]],ufc_fighters[id],ufc_fighters[fighter_name],"xxx",0,1)</f>
        <v>Arnold Allen</v>
      </c>
    </row>
    <row r="4420" spans="1:43">
      <c r="A4420">
        <v>64</v>
      </c>
      <c r="B4420">
        <v>2682</v>
      </c>
      <c r="C4420">
        <f>_xlfn.XLOOKUP(ufc_fights_2[[#This Row],[r_fighter_id]],ufc_fighters[id],ufc_fighters[year],"xxx",0,1)</f>
        <v>1994</v>
      </c>
      <c r="D4420">
        <f>_xlfn.XLOOKUP(ufc_fights_2[[#This Row],[b_fighter_id]],ufc_fighters[id],ufc_fighters[year],"Prázdné",0,1)</f>
        <v>1987</v>
      </c>
      <c r="E4420" s="10">
        <f>YEAR(ufc_fights_2[[#This Row],[date]])-ufc_fights_2[[#This Row],[r_year]]</f>
        <v>25</v>
      </c>
      <c r="F4420" s="10">
        <f>YEAR(ufc_fights_2[[#This Row],[date]])-ufc_fights_2[[#This Row],[b_year]]</f>
        <v>32</v>
      </c>
      <c r="G4420">
        <v>1</v>
      </c>
      <c r="H4420">
        <v>0</v>
      </c>
      <c r="I4420">
        <v>0.33329999999999999</v>
      </c>
      <c r="J4420">
        <v>0.28849999999999998</v>
      </c>
      <c r="K4420">
        <v>0.35039999999999999</v>
      </c>
      <c r="L4420">
        <v>0.28570000000000001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6.8287037037037036E-4</v>
      </c>
      <c r="T4420" s="2">
        <v>0</v>
      </c>
      <c r="U4420">
        <v>0.27779999999999999</v>
      </c>
      <c r="V4420">
        <v>8.2000000000000003E-2</v>
      </c>
      <c r="W4420">
        <v>0.76919999999999999</v>
      </c>
      <c r="X4420">
        <v>0.25</v>
      </c>
      <c r="Y4420">
        <v>0.63329999999999997</v>
      </c>
      <c r="Z4420">
        <v>0.34310000000000002</v>
      </c>
      <c r="AA4420">
        <v>0.2913</v>
      </c>
      <c r="AB4420">
        <v>0</v>
      </c>
      <c r="AC4420">
        <v>0</v>
      </c>
      <c r="AD4420">
        <v>0.25</v>
      </c>
      <c r="AE4420">
        <v>0</v>
      </c>
      <c r="AF4420" t="s">
        <v>3915</v>
      </c>
      <c r="AG4420" s="2">
        <v>3.472222222222222E-3</v>
      </c>
      <c r="AH4420" t="s">
        <v>3911</v>
      </c>
      <c r="AI4420">
        <v>3</v>
      </c>
      <c r="AJ4420" t="s">
        <v>3961</v>
      </c>
      <c r="AK4420" s="3">
        <v>43540</v>
      </c>
      <c r="AL4420" s="10">
        <f>YEAR(ufc_fights_2[[#This Row],[date]])</f>
        <v>2019</v>
      </c>
      <c r="AM4420" t="s">
        <v>4022</v>
      </c>
      <c r="AN4420">
        <v>70</v>
      </c>
      <c r="AO4420" t="s">
        <v>3913</v>
      </c>
      <c r="AP4420">
        <f>IF(ufc_fights_2[[#This Row],[winner]]="Red",ufc_fights_2[[#This Row],[r_fighter_id]],ufc_fights_2[[#This Row],[b_fighter_id]])</f>
        <v>64</v>
      </c>
      <c r="AQ4420" t="str">
        <f>_xlfn.XLOOKUP(ufc_fights_2[[#This Row],[winnerID]],ufc_fighters[id],ufc_fighters[fighter_name],"xxx",0,1)</f>
        <v>Arnold Allen</v>
      </c>
    </row>
    <row r="4421" spans="1:43">
      <c r="A4421">
        <v>45</v>
      </c>
      <c r="B4421">
        <v>768</v>
      </c>
      <c r="C4421">
        <f>_xlfn.XLOOKUP(ufc_fights_2[[#This Row],[r_fighter_id]],ufc_fighters[id],ufc_fighters[year],"xxx",0,1)</f>
        <v>1980</v>
      </c>
      <c r="D4421">
        <f>_xlfn.XLOOKUP(ufc_fights_2[[#This Row],[b_fighter_id]],ufc_fighters[id],ufc_fighters[year],"Prázdné",0,1)</f>
        <v>1984</v>
      </c>
      <c r="E4421" s="10">
        <f>YEAR(ufc_fights_2[[#This Row],[date]])-ufc_fights_2[[#This Row],[r_year]]</f>
        <v>32</v>
      </c>
      <c r="F4421" s="10">
        <f>YEAR(ufc_fights_2[[#This Row],[date]])-ufc_fights_2[[#This Row],[b_year]]</f>
        <v>28</v>
      </c>
      <c r="G4421">
        <v>0</v>
      </c>
      <c r="H4421">
        <v>0</v>
      </c>
      <c r="I4421">
        <v>0.38</v>
      </c>
      <c r="J4421">
        <v>0.43180000000000002</v>
      </c>
      <c r="K4421">
        <v>0.50700000000000001</v>
      </c>
      <c r="L4421">
        <v>0.75</v>
      </c>
      <c r="M4421">
        <v>0</v>
      </c>
      <c r="N4421">
        <v>0.5</v>
      </c>
      <c r="O4421">
        <v>1</v>
      </c>
      <c r="P4421">
        <v>0</v>
      </c>
      <c r="Q4421">
        <v>0</v>
      </c>
      <c r="R4421">
        <v>0</v>
      </c>
      <c r="S4421" s="2">
        <v>7.7546296296296293E-4</v>
      </c>
      <c r="T4421" s="2">
        <v>6.2615740740740739E-3</v>
      </c>
      <c r="U4421">
        <v>0.25640000000000002</v>
      </c>
      <c r="V4421">
        <v>0.28570000000000001</v>
      </c>
      <c r="W4421">
        <v>0.75</v>
      </c>
      <c r="X4421">
        <v>1</v>
      </c>
      <c r="Y4421">
        <v>0.81820000000000004</v>
      </c>
      <c r="Z4421">
        <v>0.27500000000000002</v>
      </c>
      <c r="AA4421">
        <v>0.29630000000000001</v>
      </c>
      <c r="AB4421">
        <v>1</v>
      </c>
      <c r="AC4421">
        <v>0</v>
      </c>
      <c r="AD4421">
        <v>0.66669999999999996</v>
      </c>
      <c r="AE4421">
        <v>0.64710000000000001</v>
      </c>
      <c r="AF4421" t="s">
        <v>3915</v>
      </c>
      <c r="AG4421" s="2">
        <v>3.472222222222222E-3</v>
      </c>
      <c r="AH4421" t="s">
        <v>3911</v>
      </c>
      <c r="AI4421">
        <v>3</v>
      </c>
      <c r="AJ4421" t="s">
        <v>3931</v>
      </c>
      <c r="AK4421" s="3">
        <v>41083</v>
      </c>
      <c r="AL4421" s="10">
        <f>YEAR(ufc_fights_2[[#This Row],[date]])</f>
        <v>2012</v>
      </c>
      <c r="AM4421" t="s">
        <v>4022</v>
      </c>
      <c r="AN4421">
        <v>123</v>
      </c>
      <c r="AO4421" t="s">
        <v>3918</v>
      </c>
      <c r="AP4421">
        <f>IF(ufc_fights_2[[#This Row],[winner]]="Red",ufc_fights_2[[#This Row],[r_fighter_id]],ufc_fights_2[[#This Row],[b_fighter_id]])</f>
        <v>768</v>
      </c>
      <c r="AQ4421" t="str">
        <f>_xlfn.XLOOKUP(ufc_fights_2[[#This Row],[winnerID]],ufc_fighters[id],ufc_fighters[fighter_name],"xxx",0,1)</f>
        <v>Hacran Dias</v>
      </c>
    </row>
    <row r="4422" spans="1:43">
      <c r="A4422">
        <v>3295</v>
      </c>
      <c r="B4422">
        <v>546</v>
      </c>
      <c r="C4422">
        <f>_xlfn.XLOOKUP(ufc_fights_2[[#This Row],[r_fighter_id]],ufc_fighters[id],ufc_fighters[year],"xxx",0,1)</f>
        <v>1986</v>
      </c>
      <c r="D4422">
        <f>_xlfn.XLOOKUP(ufc_fights_2[[#This Row],[b_fighter_id]],ufc_fighters[id],ufc_fighters[year],"Prázdné",0,1)</f>
        <v>1992</v>
      </c>
      <c r="E4422" s="10">
        <f>YEAR(ufc_fights_2[[#This Row],[date]])-ufc_fights_2[[#This Row],[r_year]]</f>
        <v>33</v>
      </c>
      <c r="F4422" s="10">
        <f>YEAR(ufc_fights_2[[#This Row],[date]])-ufc_fights_2[[#This Row],[b_year]]</f>
        <v>27</v>
      </c>
      <c r="G4422">
        <v>0</v>
      </c>
      <c r="H4422">
        <v>0</v>
      </c>
      <c r="I4422">
        <v>0.5968</v>
      </c>
      <c r="J4422">
        <v>0.23960000000000001</v>
      </c>
      <c r="K4422">
        <v>0.63639999999999997</v>
      </c>
      <c r="L4422">
        <v>0.36209999999999998</v>
      </c>
      <c r="M4422">
        <v>0.3846</v>
      </c>
      <c r="N4422">
        <v>1</v>
      </c>
      <c r="O4422">
        <v>2</v>
      </c>
      <c r="P4422">
        <v>0</v>
      </c>
      <c r="Q4422">
        <v>1</v>
      </c>
      <c r="R4422">
        <v>0</v>
      </c>
      <c r="S4422" s="2">
        <v>4.2245370370370371E-3</v>
      </c>
      <c r="T4422" s="2">
        <v>5.6712962962962967E-4</v>
      </c>
      <c r="U4422">
        <v>0.52500000000000002</v>
      </c>
      <c r="V4422">
        <v>0.14860000000000001</v>
      </c>
      <c r="W4422">
        <v>0.63639999999999997</v>
      </c>
      <c r="X4422">
        <v>0.81820000000000004</v>
      </c>
      <c r="Y4422">
        <v>0</v>
      </c>
      <c r="Z4422">
        <v>0.5333</v>
      </c>
      <c r="AA4422">
        <v>0.16250000000000001</v>
      </c>
      <c r="AB4422">
        <v>0.71430000000000005</v>
      </c>
      <c r="AC4422">
        <v>0.625</v>
      </c>
      <c r="AD4422">
        <v>0.8</v>
      </c>
      <c r="AE4422">
        <v>0</v>
      </c>
      <c r="AF4422" t="s">
        <v>3933</v>
      </c>
      <c r="AG4422" s="2">
        <v>2.2800925925925927E-3</v>
      </c>
      <c r="AH4422" t="s">
        <v>3911</v>
      </c>
      <c r="AI4422">
        <v>3</v>
      </c>
      <c r="AJ4422" t="s">
        <v>3931</v>
      </c>
      <c r="AK4422" s="3">
        <v>43673</v>
      </c>
      <c r="AL4422" s="10">
        <f>YEAR(ufc_fights_2[[#This Row],[date]])</f>
        <v>2019</v>
      </c>
      <c r="AM4422" t="s">
        <v>4022</v>
      </c>
      <c r="AN4422">
        <v>30</v>
      </c>
      <c r="AO4422" t="s">
        <v>3913</v>
      </c>
      <c r="AP4422">
        <f>IF(ufc_fights_2[[#This Row],[winner]]="Red",ufc_fights_2[[#This Row],[r_fighter_id]],ufc_fights_2[[#This Row],[b_fighter_id]])</f>
        <v>3295</v>
      </c>
      <c r="AQ4422" t="str">
        <f>_xlfn.XLOOKUP(ufc_fights_2[[#This Row],[winnerID]],ufc_fighters[id],ufc_fighters[fighter_name],"xxx",0,1)</f>
        <v>Gavin Tucker</v>
      </c>
    </row>
    <row r="4423" spans="1:43">
      <c r="A4423">
        <v>2972</v>
      </c>
      <c r="B4423">
        <v>3295</v>
      </c>
      <c r="C4423">
        <f>_xlfn.XLOOKUP(ufc_fights_2[[#This Row],[r_fighter_id]],ufc_fighters[id],ufc_fighters[year],"xxx",0,1)</f>
        <v>1986</v>
      </c>
      <c r="D4423">
        <f>_xlfn.XLOOKUP(ufc_fights_2[[#This Row],[b_fighter_id]],ufc_fighters[id],ufc_fighters[year],"Prázdné",0,1)</f>
        <v>1986</v>
      </c>
      <c r="E4423" s="10">
        <f>YEAR(ufc_fights_2[[#This Row],[date]])-ufc_fights_2[[#This Row],[r_year]]</f>
        <v>31</v>
      </c>
      <c r="F4423" s="10">
        <f>YEAR(ufc_fights_2[[#This Row],[date]])-ufc_fights_2[[#This Row],[b_year]]</f>
        <v>31</v>
      </c>
      <c r="G4423">
        <v>0</v>
      </c>
      <c r="H4423">
        <v>0</v>
      </c>
      <c r="I4423">
        <v>0.1149</v>
      </c>
      <c r="J4423">
        <v>0.33739999999999998</v>
      </c>
      <c r="K4423">
        <v>0.11360000000000001</v>
      </c>
      <c r="L4423">
        <v>0.35709999999999997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 s="2">
        <v>3.0092592592592595E-4</v>
      </c>
      <c r="T4423" s="2">
        <v>1.7361111111111112E-4</v>
      </c>
      <c r="U4423">
        <v>0.1125</v>
      </c>
      <c r="V4423">
        <v>0.20830000000000001</v>
      </c>
      <c r="W4423">
        <v>0</v>
      </c>
      <c r="X4423">
        <v>0.5</v>
      </c>
      <c r="Y4423">
        <v>1</v>
      </c>
      <c r="Z4423">
        <v>0.1071</v>
      </c>
      <c r="AA4423">
        <v>0.33329999999999999</v>
      </c>
      <c r="AB4423">
        <v>0.33329999999999999</v>
      </c>
      <c r="AC4423">
        <v>0.5</v>
      </c>
      <c r="AD4423">
        <v>0</v>
      </c>
      <c r="AE4423">
        <v>0</v>
      </c>
      <c r="AF4423" t="s">
        <v>3915</v>
      </c>
      <c r="AG4423" s="2">
        <v>3.472222222222222E-3</v>
      </c>
      <c r="AH4423" t="s">
        <v>3911</v>
      </c>
      <c r="AI4423">
        <v>3</v>
      </c>
      <c r="AJ4423" t="s">
        <v>4066</v>
      </c>
      <c r="AK4423" s="3">
        <v>42785</v>
      </c>
      <c r="AL4423" s="10">
        <f>YEAR(ufc_fights_2[[#This Row],[date]])</f>
        <v>2017</v>
      </c>
      <c r="AM4423" t="s">
        <v>4022</v>
      </c>
      <c r="AN4423">
        <v>105</v>
      </c>
      <c r="AO4423" t="s">
        <v>3918</v>
      </c>
      <c r="AP4423">
        <f>IF(ufc_fights_2[[#This Row],[winner]]="Red",ufc_fights_2[[#This Row],[r_fighter_id]],ufc_fights_2[[#This Row],[b_fighter_id]])</f>
        <v>3295</v>
      </c>
      <c r="AQ4423" t="str">
        <f>_xlfn.XLOOKUP(ufc_fights_2[[#This Row],[winnerID]],ufc_fighters[id],ufc_fighters[fighter_name],"xxx",0,1)</f>
        <v>Gavin Tucker</v>
      </c>
    </row>
    <row r="4424" spans="1:43">
      <c r="A4424">
        <v>250</v>
      </c>
      <c r="B4424">
        <v>591</v>
      </c>
      <c r="C4424">
        <f>_xlfn.XLOOKUP(ufc_fights_2[[#This Row],[r_fighter_id]],ufc_fighters[id],ufc_fighters[year],"xxx",0,1)</f>
        <v>1988</v>
      </c>
      <c r="D4424">
        <f>_xlfn.XLOOKUP(ufc_fights_2[[#This Row],[b_fighter_id]],ufc_fighters[id],ufc_fighters[year],"Prázdné",0,1)</f>
        <v>1993</v>
      </c>
      <c r="E4424" s="10">
        <f>YEAR(ufc_fights_2[[#This Row],[date]])-ufc_fights_2[[#This Row],[r_year]]</f>
        <v>27</v>
      </c>
      <c r="F4424" s="10">
        <f>YEAR(ufc_fights_2[[#This Row],[date]])-ufc_fights_2[[#This Row],[b_year]]</f>
        <v>22</v>
      </c>
      <c r="G4424">
        <v>0</v>
      </c>
      <c r="H4424">
        <v>0</v>
      </c>
      <c r="I4424">
        <v>0.56599999999999995</v>
      </c>
      <c r="J4424">
        <v>0.2152</v>
      </c>
      <c r="K4424">
        <v>0.67359999999999998</v>
      </c>
      <c r="L4424">
        <v>0.29349999999999998</v>
      </c>
      <c r="M4424">
        <v>0</v>
      </c>
      <c r="N4424">
        <v>0.54549999999999998</v>
      </c>
      <c r="O4424">
        <v>1</v>
      </c>
      <c r="P4424">
        <v>0</v>
      </c>
      <c r="Q4424">
        <v>0</v>
      </c>
      <c r="R4424">
        <v>0</v>
      </c>
      <c r="S4424" s="2">
        <v>6.5972222222222224E-4</v>
      </c>
      <c r="T4424" s="2">
        <v>3.3217592592592591E-3</v>
      </c>
      <c r="U4424">
        <v>0.27079999999999999</v>
      </c>
      <c r="V4424">
        <v>0.125</v>
      </c>
      <c r="W4424">
        <v>0.81079999999999997</v>
      </c>
      <c r="X4424">
        <v>0.8095</v>
      </c>
      <c r="Y4424">
        <v>0.85709999999999997</v>
      </c>
      <c r="Z4424">
        <v>0.55559999999999998</v>
      </c>
      <c r="AA4424">
        <v>0.19869999999999999</v>
      </c>
      <c r="AB4424">
        <v>0.5</v>
      </c>
      <c r="AC4424">
        <v>0.75</v>
      </c>
      <c r="AD4424">
        <v>0.8</v>
      </c>
      <c r="AE4424">
        <v>0.33329999999999999</v>
      </c>
      <c r="AF4424" t="s">
        <v>3915</v>
      </c>
      <c r="AG4424" s="2">
        <v>3.472222222222222E-3</v>
      </c>
      <c r="AH4424" t="s">
        <v>3911</v>
      </c>
      <c r="AI4424">
        <v>3</v>
      </c>
      <c r="AJ4424" t="s">
        <v>3939</v>
      </c>
      <c r="AK4424" s="3">
        <v>42168</v>
      </c>
      <c r="AL4424" s="10">
        <f>YEAR(ufc_fights_2[[#This Row],[date]])</f>
        <v>2015</v>
      </c>
      <c r="AM4424" t="s">
        <v>4022</v>
      </c>
      <c r="AN4424">
        <v>50</v>
      </c>
      <c r="AO4424" t="s">
        <v>3913</v>
      </c>
      <c r="AP4424">
        <f>IF(ufc_fights_2[[#This Row],[winner]]="Red",ufc_fights_2[[#This Row],[r_fighter_id]],ufc_fights_2[[#This Row],[b_fighter_id]])</f>
        <v>250</v>
      </c>
      <c r="AQ4424" t="str">
        <f>_xlfn.XLOOKUP(ufc_fights_2[[#This Row],[winnerID]],ufc_fighters[id],ufc_fighters[fighter_name],"xxx",0,1)</f>
        <v>Gabriel Benitez</v>
      </c>
    </row>
    <row r="4425" spans="1:43">
      <c r="A4425">
        <v>250</v>
      </c>
      <c r="B4425">
        <v>381</v>
      </c>
      <c r="C4425">
        <f>_xlfn.XLOOKUP(ufc_fights_2[[#This Row],[r_fighter_id]],ufc_fighters[id],ufc_fighters[year],"xxx",0,1)</f>
        <v>1988</v>
      </c>
      <c r="D4425">
        <f>_xlfn.XLOOKUP(ufc_fights_2[[#This Row],[b_fighter_id]],ufc_fighters[id],ufc_fighters[year],"Prázdné",0,1)</f>
        <v>1984</v>
      </c>
      <c r="E4425" s="10">
        <f>YEAR(ufc_fights_2[[#This Row],[date]])-ufc_fights_2[[#This Row],[r_year]]</f>
        <v>26</v>
      </c>
      <c r="F4425" s="10">
        <f>YEAR(ufc_fights_2[[#This Row],[date]])-ufc_fights_2[[#This Row],[b_year]]</f>
        <v>30</v>
      </c>
      <c r="G4425">
        <v>0</v>
      </c>
      <c r="H4425">
        <v>0</v>
      </c>
      <c r="I4425">
        <v>0.377</v>
      </c>
      <c r="J4425">
        <v>0.5</v>
      </c>
      <c r="K4425">
        <v>0.45069999999999999</v>
      </c>
      <c r="L4425">
        <v>0.63639999999999997</v>
      </c>
      <c r="M4425">
        <v>0</v>
      </c>
      <c r="N4425">
        <v>0.25</v>
      </c>
      <c r="O4425">
        <v>5</v>
      </c>
      <c r="P4425">
        <v>0</v>
      </c>
      <c r="Q4425">
        <v>0</v>
      </c>
      <c r="R4425">
        <v>0</v>
      </c>
      <c r="S4425" s="2">
        <v>2.8935185185185184E-4</v>
      </c>
      <c r="T4425" s="2">
        <v>4.2476851851851851E-3</v>
      </c>
      <c r="U4425">
        <v>0.3125</v>
      </c>
      <c r="V4425">
        <v>0.46429999999999999</v>
      </c>
      <c r="W4425">
        <v>0.5</v>
      </c>
      <c r="X4425">
        <v>1</v>
      </c>
      <c r="Y4425">
        <v>1</v>
      </c>
      <c r="Z4425">
        <v>0.35849999999999999</v>
      </c>
      <c r="AA4425">
        <v>0.4</v>
      </c>
      <c r="AB4425">
        <v>0.5</v>
      </c>
      <c r="AC4425">
        <v>0.6</v>
      </c>
      <c r="AD4425">
        <v>0</v>
      </c>
      <c r="AE4425">
        <v>0.63639999999999997</v>
      </c>
      <c r="AF4425" t="s">
        <v>3933</v>
      </c>
      <c r="AG4425" s="2">
        <v>3.4722222222222224E-4</v>
      </c>
      <c r="AH4425" t="s">
        <v>3911</v>
      </c>
      <c r="AI4425">
        <v>3</v>
      </c>
      <c r="AJ4425" t="s">
        <v>3939</v>
      </c>
      <c r="AK4425" s="3">
        <v>41958</v>
      </c>
      <c r="AL4425" s="10">
        <f>YEAR(ufc_fights_2[[#This Row],[date]])</f>
        <v>2014</v>
      </c>
      <c r="AM4425" t="s">
        <v>4022</v>
      </c>
      <c r="AN4425">
        <v>50</v>
      </c>
      <c r="AO4425" t="s">
        <v>3913</v>
      </c>
      <c r="AP4425">
        <f>IF(ufc_fights_2[[#This Row],[winner]]="Red",ufc_fights_2[[#This Row],[r_fighter_id]],ufc_fights_2[[#This Row],[b_fighter_id]])</f>
        <v>250</v>
      </c>
      <c r="AQ4425" t="str">
        <f>_xlfn.XLOOKUP(ufc_fights_2[[#This Row],[winnerID]],ufc_fighters[id],ufc_fighters[fighter_name],"xxx",0,1)</f>
        <v>Gabriel Benitez</v>
      </c>
    </row>
    <row r="4426" spans="1:43">
      <c r="A4426">
        <v>1671</v>
      </c>
      <c r="B4426">
        <v>250</v>
      </c>
      <c r="C4426">
        <f>_xlfn.XLOOKUP(ufc_fights_2[[#This Row],[r_fighter_id]],ufc_fighters[id],ufc_fighters[year],"xxx",0,1)</f>
        <v>1992</v>
      </c>
      <c r="D4426">
        <f>_xlfn.XLOOKUP(ufc_fights_2[[#This Row],[b_fighter_id]],ufc_fighters[id],ufc_fighters[year],"Prázdné",0,1)</f>
        <v>1988</v>
      </c>
      <c r="E4426" s="10">
        <f>YEAR(ufc_fights_2[[#This Row],[date]])-ufc_fights_2[[#This Row],[r_year]]</f>
        <v>25</v>
      </c>
      <c r="F4426" s="10">
        <f>YEAR(ufc_fights_2[[#This Row],[date]])-ufc_fights_2[[#This Row],[b_year]]</f>
        <v>29</v>
      </c>
      <c r="G4426">
        <v>0</v>
      </c>
      <c r="H4426">
        <v>0</v>
      </c>
      <c r="I4426">
        <v>0.19889999999999999</v>
      </c>
      <c r="J4426">
        <v>0.44269999999999998</v>
      </c>
      <c r="K4426">
        <v>0.20330000000000001</v>
      </c>
      <c r="L4426">
        <v>0.45729999999999998</v>
      </c>
      <c r="M4426">
        <v>0.1111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7.407407407407407E-4</v>
      </c>
      <c r="T4426" s="2">
        <v>8.9120370370370373E-4</v>
      </c>
      <c r="U4426">
        <v>0.13750000000000001</v>
      </c>
      <c r="V4426">
        <v>0.37419999999999998</v>
      </c>
      <c r="W4426">
        <v>0.66669999999999996</v>
      </c>
      <c r="X4426">
        <v>0.66669999999999996</v>
      </c>
      <c r="Y4426">
        <v>0.90910000000000002</v>
      </c>
      <c r="Z4426">
        <v>0.18859999999999999</v>
      </c>
      <c r="AA4426">
        <v>0.43780000000000002</v>
      </c>
      <c r="AB4426">
        <v>0.5</v>
      </c>
      <c r="AC4426">
        <v>0</v>
      </c>
      <c r="AD4426">
        <v>0</v>
      </c>
      <c r="AE4426">
        <v>0.57140000000000002</v>
      </c>
      <c r="AF4426" t="s">
        <v>3915</v>
      </c>
      <c r="AG4426" s="2">
        <v>3.472222222222222E-3</v>
      </c>
      <c r="AH4426" t="s">
        <v>3911</v>
      </c>
      <c r="AI4426">
        <v>3</v>
      </c>
      <c r="AJ4426" t="s">
        <v>3916</v>
      </c>
      <c r="AK4426" s="3">
        <v>43078</v>
      </c>
      <c r="AL4426" s="10">
        <f>YEAR(ufc_fights_2[[#This Row],[date]])</f>
        <v>2017</v>
      </c>
      <c r="AM4426" t="s">
        <v>4022</v>
      </c>
      <c r="AN4426">
        <v>79</v>
      </c>
      <c r="AO4426" t="s">
        <v>3918</v>
      </c>
      <c r="AP4426">
        <f>IF(ufc_fights_2[[#This Row],[winner]]="Red",ufc_fights_2[[#This Row],[r_fighter_id]],ufc_fights_2[[#This Row],[b_fighter_id]])</f>
        <v>250</v>
      </c>
      <c r="AQ4426" t="str">
        <f>_xlfn.XLOOKUP(ufc_fights_2[[#This Row],[winnerID]],ufc_fighters[id],ufc_fighters[fighter_name],"xxx",0,1)</f>
        <v>Gabriel Benitez</v>
      </c>
    </row>
    <row r="4427" spans="1:43">
      <c r="A4427">
        <v>250</v>
      </c>
      <c r="B4427">
        <v>2972</v>
      </c>
      <c r="C4427">
        <f>_xlfn.XLOOKUP(ufc_fights_2[[#This Row],[r_fighter_id]],ufc_fighters[id],ufc_fighters[year],"xxx",0,1)</f>
        <v>1988</v>
      </c>
      <c r="D4427">
        <f>_xlfn.XLOOKUP(ufc_fights_2[[#This Row],[b_fighter_id]],ufc_fighters[id],ufc_fighters[year],"Prázdné",0,1)</f>
        <v>1986</v>
      </c>
      <c r="E4427" s="10">
        <f>YEAR(ufc_fights_2[[#This Row],[date]])-ufc_fights_2[[#This Row],[r_year]]</f>
        <v>28</v>
      </c>
      <c r="F4427" s="10">
        <f>YEAR(ufc_fights_2[[#This Row],[date]])-ufc_fights_2[[#This Row],[b_year]]</f>
        <v>30</v>
      </c>
      <c r="G4427">
        <v>1</v>
      </c>
      <c r="H4427">
        <v>0</v>
      </c>
      <c r="I4427">
        <v>0.3861</v>
      </c>
      <c r="J4427">
        <v>0.27139999999999997</v>
      </c>
      <c r="K4427">
        <v>0.3861</v>
      </c>
      <c r="L4427">
        <v>0.27139999999999997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 s="2">
        <v>1.9675925925925926E-4</v>
      </c>
      <c r="T4427" s="2">
        <v>0</v>
      </c>
      <c r="U4427">
        <v>0.28000000000000003</v>
      </c>
      <c r="V4427">
        <v>0.19670000000000001</v>
      </c>
      <c r="W4427">
        <v>0.44440000000000002</v>
      </c>
      <c r="X4427">
        <v>0.82350000000000001</v>
      </c>
      <c r="Y4427">
        <v>1</v>
      </c>
      <c r="Z4427">
        <v>0.3407</v>
      </c>
      <c r="AA4427">
        <v>0.27689999999999998</v>
      </c>
      <c r="AB4427">
        <v>0.66669999999999996</v>
      </c>
      <c r="AC4427">
        <v>0.2</v>
      </c>
      <c r="AD4427">
        <v>0.85709999999999997</v>
      </c>
      <c r="AE4427">
        <v>0</v>
      </c>
      <c r="AF4427" t="s">
        <v>3933</v>
      </c>
      <c r="AG4427" s="2">
        <v>9.2592592592592596E-4</v>
      </c>
      <c r="AH4427" t="s">
        <v>3911</v>
      </c>
      <c r="AI4427">
        <v>3</v>
      </c>
      <c r="AJ4427" t="s">
        <v>3928</v>
      </c>
      <c r="AK4427" s="3">
        <v>42630</v>
      </c>
      <c r="AL4427" s="10">
        <f>YEAR(ufc_fights_2[[#This Row],[date]])</f>
        <v>2016</v>
      </c>
      <c r="AM4427" t="s">
        <v>4022</v>
      </c>
      <c r="AN4427">
        <v>88</v>
      </c>
      <c r="AO4427" t="s">
        <v>3913</v>
      </c>
      <c r="AP4427">
        <f>IF(ufc_fights_2[[#This Row],[winner]]="Red",ufc_fights_2[[#This Row],[r_fighter_id]],ufc_fights_2[[#This Row],[b_fighter_id]])</f>
        <v>250</v>
      </c>
      <c r="AQ4427" t="str">
        <f>_xlfn.XLOOKUP(ufc_fights_2[[#This Row],[winnerID]],ufc_fighters[id],ufc_fighters[fighter_name],"xxx",0,1)</f>
        <v>Gabriel Benitez</v>
      </c>
    </row>
    <row r="4428" spans="1:43">
      <c r="A4428">
        <v>250</v>
      </c>
      <c r="B4428">
        <v>193</v>
      </c>
      <c r="C4428">
        <f>_xlfn.XLOOKUP(ufc_fights_2[[#This Row],[r_fighter_id]],ufc_fighters[id],ufc_fighters[year],"xxx",0,1)</f>
        <v>1988</v>
      </c>
      <c r="D4428">
        <f>_xlfn.XLOOKUP(ufc_fights_2[[#This Row],[b_fighter_id]],ufc_fighters[id],ufc_fighters[year],"Prázdné",0,1)</f>
        <v>1994</v>
      </c>
      <c r="E4428" s="10">
        <f>YEAR(ufc_fights_2[[#This Row],[date]])-ufc_fights_2[[#This Row],[r_year]]</f>
        <v>30</v>
      </c>
      <c r="F4428" s="10">
        <f>YEAR(ufc_fights_2[[#This Row],[date]])-ufc_fights_2[[#This Row],[b_year]]</f>
        <v>24</v>
      </c>
      <c r="G4428">
        <v>1</v>
      </c>
      <c r="H4428">
        <v>0</v>
      </c>
      <c r="I4428">
        <v>0.47370000000000001</v>
      </c>
      <c r="J4428">
        <v>1</v>
      </c>
      <c r="K4428">
        <v>0.47370000000000001</v>
      </c>
      <c r="L4428">
        <v>1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 s="2">
        <v>2.7777777777777778E-4</v>
      </c>
      <c r="T4428" s="2">
        <v>0</v>
      </c>
      <c r="U4428">
        <v>0.4118</v>
      </c>
      <c r="V4428">
        <v>1</v>
      </c>
      <c r="W4428">
        <v>1</v>
      </c>
      <c r="X4428">
        <v>1</v>
      </c>
      <c r="Y4428">
        <v>1</v>
      </c>
      <c r="Z4428">
        <v>0.33329999999999999</v>
      </c>
      <c r="AA4428">
        <v>1</v>
      </c>
      <c r="AB4428">
        <v>0</v>
      </c>
      <c r="AC4428">
        <v>0</v>
      </c>
      <c r="AD4428">
        <v>0.53849999999999998</v>
      </c>
      <c r="AE4428">
        <v>0</v>
      </c>
      <c r="AF4428" t="s">
        <v>3910</v>
      </c>
      <c r="AG4428" s="2">
        <v>4.5138888888888887E-4</v>
      </c>
      <c r="AH4428" t="s">
        <v>3911</v>
      </c>
      <c r="AI4428">
        <v>3</v>
      </c>
      <c r="AJ4428" t="s">
        <v>3973</v>
      </c>
      <c r="AK4428" s="3">
        <v>43239</v>
      </c>
      <c r="AL4428" s="10">
        <f>YEAR(ufc_fights_2[[#This Row],[date]])</f>
        <v>2018</v>
      </c>
      <c r="AM4428" t="s">
        <v>4022</v>
      </c>
      <c r="AN4428">
        <v>151</v>
      </c>
      <c r="AO4428" t="s">
        <v>3913</v>
      </c>
      <c r="AP4428">
        <f>IF(ufc_fights_2[[#This Row],[winner]]="Red",ufc_fights_2[[#This Row],[r_fighter_id]],ufc_fights_2[[#This Row],[b_fighter_id]])</f>
        <v>250</v>
      </c>
      <c r="AQ4428" t="str">
        <f>_xlfn.XLOOKUP(ufc_fights_2[[#This Row],[winnerID]],ufc_fighters[id],ufc_fighters[fighter_name],"xxx",0,1)</f>
        <v>Gabriel Benitez</v>
      </c>
    </row>
    <row r="4429" spans="1:43">
      <c r="A4429">
        <v>3295</v>
      </c>
      <c r="B4429">
        <v>2596</v>
      </c>
      <c r="C4429">
        <f>_xlfn.XLOOKUP(ufc_fights_2[[#This Row],[r_fighter_id]],ufc_fighters[id],ufc_fighters[year],"xxx",0,1)</f>
        <v>1986</v>
      </c>
      <c r="D4429">
        <f>_xlfn.XLOOKUP(ufc_fights_2[[#This Row],[b_fighter_id]],ufc_fighters[id],ufc_fighters[year],"Prázdné",0,1)</f>
        <v>1988</v>
      </c>
      <c r="E4429" s="10">
        <f>YEAR(ufc_fights_2[[#This Row],[date]])-ufc_fights_2[[#This Row],[r_year]]</f>
        <v>34</v>
      </c>
      <c r="F4429" s="10">
        <f>YEAR(ufc_fights_2[[#This Row],[date]])-ufc_fights_2[[#This Row],[b_year]]</f>
        <v>32</v>
      </c>
      <c r="G4429">
        <v>0</v>
      </c>
      <c r="H4429">
        <v>0</v>
      </c>
      <c r="I4429">
        <v>0.63859999999999995</v>
      </c>
      <c r="J4429">
        <v>0.47189999999999999</v>
      </c>
      <c r="K4429">
        <v>0.67210000000000003</v>
      </c>
      <c r="L4429">
        <v>0.5837</v>
      </c>
      <c r="M4429">
        <v>0.53849999999999998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3.6342592592592594E-3</v>
      </c>
      <c r="T4429" s="2">
        <v>2.8935185185185184E-4</v>
      </c>
      <c r="U4429">
        <v>0.55740000000000001</v>
      </c>
      <c r="V4429">
        <v>0.3543</v>
      </c>
      <c r="W4429">
        <v>0.83779999999999999</v>
      </c>
      <c r="X4429">
        <v>1</v>
      </c>
      <c r="Y4429">
        <v>0.85709999999999997</v>
      </c>
      <c r="Z4429">
        <v>0.58199999999999996</v>
      </c>
      <c r="AA4429">
        <v>0.39860000000000001</v>
      </c>
      <c r="AB4429">
        <v>0.78049999999999997</v>
      </c>
      <c r="AC4429">
        <v>0.8286</v>
      </c>
      <c r="AD4429">
        <v>1</v>
      </c>
      <c r="AE4429">
        <v>0</v>
      </c>
      <c r="AF4429" t="s">
        <v>3915</v>
      </c>
      <c r="AG4429" s="2">
        <v>3.472222222222222E-3</v>
      </c>
      <c r="AH4429" t="s">
        <v>3911</v>
      </c>
      <c r="AI4429">
        <v>3</v>
      </c>
      <c r="AJ4429" t="s">
        <v>3940</v>
      </c>
      <c r="AK4429" s="3">
        <v>44177</v>
      </c>
      <c r="AL4429" s="10">
        <f>YEAR(ufc_fights_2[[#This Row],[date]])</f>
        <v>2020</v>
      </c>
      <c r="AM4429" t="s">
        <v>4022</v>
      </c>
      <c r="AN4429">
        <v>1</v>
      </c>
      <c r="AO4429" t="s">
        <v>3913</v>
      </c>
      <c r="AP4429">
        <f>IF(ufc_fights_2[[#This Row],[winner]]="Red",ufc_fights_2[[#This Row],[r_fighter_id]],ufc_fights_2[[#This Row],[b_fighter_id]])</f>
        <v>3295</v>
      </c>
      <c r="AQ4429" t="str">
        <f>_xlfn.XLOOKUP(ufc_fights_2[[#This Row],[winnerID]],ufc_fighters[id],ufc_fighters[fighter_name],"xxx",0,1)</f>
        <v>Gavin Tucker</v>
      </c>
    </row>
    <row r="4430" spans="1:43">
      <c r="A4430">
        <v>1226</v>
      </c>
      <c r="B4430">
        <v>1359</v>
      </c>
      <c r="C4430">
        <f>_xlfn.XLOOKUP(ufc_fights_2[[#This Row],[r_fighter_id]],ufc_fighters[id],ufc_fighters[year],"xxx",0,1)</f>
        <v>1981</v>
      </c>
      <c r="D4430">
        <f>_xlfn.XLOOKUP(ufc_fights_2[[#This Row],[b_fighter_id]],ufc_fighters[id],ufc_fighters[year],"Prázdné",0,1)</f>
        <v>1983</v>
      </c>
      <c r="E4430" s="10">
        <f>YEAR(ufc_fights_2[[#This Row],[date]])-ufc_fights_2[[#This Row],[r_year]]</f>
        <v>32</v>
      </c>
      <c r="F4430" s="10">
        <f>YEAR(ufc_fights_2[[#This Row],[date]])-ufc_fights_2[[#This Row],[b_year]]</f>
        <v>30</v>
      </c>
      <c r="G4430">
        <v>0</v>
      </c>
      <c r="H4430">
        <v>0</v>
      </c>
      <c r="I4430">
        <v>0.2321</v>
      </c>
      <c r="J4430">
        <v>0.41410000000000002</v>
      </c>
      <c r="K4430">
        <v>0.29409999999999997</v>
      </c>
      <c r="L4430">
        <v>0.53620000000000001</v>
      </c>
      <c r="M4430">
        <v>0.5</v>
      </c>
      <c r="N4430">
        <v>0</v>
      </c>
      <c r="O4430">
        <v>0</v>
      </c>
      <c r="P4430">
        <v>1</v>
      </c>
      <c r="Q4430">
        <v>0</v>
      </c>
      <c r="R4430">
        <v>0</v>
      </c>
      <c r="S4430" s="2">
        <v>5.9375000000000001E-3</v>
      </c>
      <c r="T4430" s="2">
        <v>1.1574074074074075E-4</v>
      </c>
      <c r="U4430">
        <v>0.16470000000000001</v>
      </c>
      <c r="V4430">
        <v>0.39190000000000003</v>
      </c>
      <c r="W4430">
        <v>0.22220000000000001</v>
      </c>
      <c r="X4430">
        <v>0.55559999999999998</v>
      </c>
      <c r="Y4430">
        <v>0.6</v>
      </c>
      <c r="Z4430">
        <v>0.22</v>
      </c>
      <c r="AA4430">
        <v>0.39560000000000001</v>
      </c>
      <c r="AB4430">
        <v>0.5</v>
      </c>
      <c r="AC4430">
        <v>0.4</v>
      </c>
      <c r="AD4430">
        <v>0.3</v>
      </c>
      <c r="AE4430">
        <v>1</v>
      </c>
      <c r="AF4430" t="s">
        <v>3922</v>
      </c>
      <c r="AG4430" s="2">
        <v>3.472222222222222E-3</v>
      </c>
      <c r="AH4430" t="s">
        <v>3911</v>
      </c>
      <c r="AI4430">
        <v>3</v>
      </c>
      <c r="AJ4430" t="s">
        <v>3937</v>
      </c>
      <c r="AK4430" s="3">
        <v>41300</v>
      </c>
      <c r="AL4430" s="10">
        <f>YEAR(ufc_fights_2[[#This Row],[date]])</f>
        <v>2013</v>
      </c>
      <c r="AM4430" t="s">
        <v>4022</v>
      </c>
      <c r="AN4430">
        <v>8</v>
      </c>
      <c r="AO4430" t="s">
        <v>3913</v>
      </c>
      <c r="AP4430">
        <f>IF(ufc_fights_2[[#This Row],[winner]]="Red",ufc_fights_2[[#This Row],[r_fighter_id]],ufc_fights_2[[#This Row],[b_fighter_id]])</f>
        <v>1226</v>
      </c>
      <c r="AQ4430" t="str">
        <f>_xlfn.XLOOKUP(ufc_fights_2[[#This Row],[winnerID]],ufc_fighters[id],ufc_fighters[fighter_name],"xxx",0,1)</f>
        <v>Clay Guida</v>
      </c>
    </row>
    <row r="4431" spans="1:43">
      <c r="A4431">
        <v>1844</v>
      </c>
      <c r="B4431">
        <v>167</v>
      </c>
      <c r="C4431">
        <f>_xlfn.XLOOKUP(ufc_fights_2[[#This Row],[r_fighter_id]],ufc_fighters[id],ufc_fighters[year],"xxx",0,1)</f>
        <v>1986</v>
      </c>
      <c r="D4431">
        <f>_xlfn.XLOOKUP(ufc_fights_2[[#This Row],[b_fighter_id]],ufc_fighters[id],ufc_fighters[year],"Prázdné",0,1)</f>
        <v>1993</v>
      </c>
      <c r="E4431" s="10">
        <f>YEAR(ufc_fights_2[[#This Row],[date]])-ufc_fights_2[[#This Row],[r_year]]</f>
        <v>30</v>
      </c>
      <c r="F4431" s="10">
        <f>YEAR(ufc_fights_2[[#This Row],[date]])-ufc_fights_2[[#This Row],[b_year]]</f>
        <v>23</v>
      </c>
      <c r="G4431">
        <v>0</v>
      </c>
      <c r="H4431">
        <v>0</v>
      </c>
      <c r="I4431">
        <v>0.45300000000000001</v>
      </c>
      <c r="J4431">
        <v>0.3281</v>
      </c>
      <c r="K4431">
        <v>0.49220000000000003</v>
      </c>
      <c r="L4431">
        <v>0.42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3.8194444444444446E-4</v>
      </c>
      <c r="T4431" s="2">
        <v>2.5462962962962961E-4</v>
      </c>
      <c r="U4431">
        <v>0.21740000000000001</v>
      </c>
      <c r="V4431">
        <v>0.2596</v>
      </c>
      <c r="W4431">
        <v>0.57889999999999997</v>
      </c>
      <c r="X4431">
        <v>0.93100000000000005</v>
      </c>
      <c r="Y4431">
        <v>1</v>
      </c>
      <c r="Z4431">
        <v>0.44440000000000002</v>
      </c>
      <c r="AA4431">
        <v>0.31580000000000003</v>
      </c>
      <c r="AB4431">
        <v>0.55559999999999998</v>
      </c>
      <c r="AC4431">
        <v>0.41670000000000001</v>
      </c>
      <c r="AD4431">
        <v>0</v>
      </c>
      <c r="AE4431">
        <v>0.5</v>
      </c>
      <c r="AF4431" t="s">
        <v>3915</v>
      </c>
      <c r="AG4431" s="2">
        <v>3.472222222222222E-3</v>
      </c>
      <c r="AH4431" t="s">
        <v>3911</v>
      </c>
      <c r="AI4431">
        <v>3</v>
      </c>
      <c r="AJ4431" t="s">
        <v>3916</v>
      </c>
      <c r="AK4431" s="3">
        <v>42602</v>
      </c>
      <c r="AL4431" s="10">
        <f>YEAR(ufc_fights_2[[#This Row],[date]])</f>
        <v>2016</v>
      </c>
      <c r="AM4431" t="s">
        <v>4022</v>
      </c>
      <c r="AN4431">
        <v>1</v>
      </c>
      <c r="AO4431" t="s">
        <v>3913</v>
      </c>
      <c r="AP4431">
        <f>IF(ufc_fights_2[[#This Row],[winner]]="Red",ufc_fights_2[[#This Row],[r_fighter_id]],ufc_fights_2[[#This Row],[b_fighter_id]])</f>
        <v>1844</v>
      </c>
      <c r="AQ4431" t="str">
        <f>_xlfn.XLOOKUP(ufc_fights_2[[#This Row],[winnerID]],ufc_fighters[id],ufc_fighters[fighter_name],"xxx",0,1)</f>
        <v>Artem Lobov</v>
      </c>
    </row>
    <row r="4432" spans="1:43">
      <c r="A4432">
        <v>1226</v>
      </c>
      <c r="B4432">
        <v>2494</v>
      </c>
      <c r="C4432">
        <f>_xlfn.XLOOKUP(ufc_fights_2[[#This Row],[r_fighter_id]],ufc_fighters[id],ufc_fighters[year],"xxx",0,1)</f>
        <v>1981</v>
      </c>
      <c r="D4432">
        <f>_xlfn.XLOOKUP(ufc_fights_2[[#This Row],[b_fighter_id]],ufc_fighters[id],ufc_fighters[year],"Prázdné",0,1)</f>
        <v>1986</v>
      </c>
      <c r="E4432" s="10">
        <f>YEAR(ufc_fights_2[[#This Row],[date]])-ufc_fights_2[[#This Row],[r_year]]</f>
        <v>34</v>
      </c>
      <c r="F4432" s="10">
        <f>YEAR(ufc_fights_2[[#This Row],[date]])-ufc_fights_2[[#This Row],[b_year]]</f>
        <v>29</v>
      </c>
      <c r="G4432">
        <v>0</v>
      </c>
      <c r="H4432">
        <v>0</v>
      </c>
      <c r="I4432">
        <v>0.4219</v>
      </c>
      <c r="J4432">
        <v>0.28570000000000001</v>
      </c>
      <c r="K4432">
        <v>0.51759999999999995</v>
      </c>
      <c r="L4432">
        <v>0.39810000000000001</v>
      </c>
      <c r="M4432">
        <v>0.54549999999999998</v>
      </c>
      <c r="N4432">
        <v>0</v>
      </c>
      <c r="O4432">
        <v>1</v>
      </c>
      <c r="P4432">
        <v>0</v>
      </c>
      <c r="Q4432">
        <v>0</v>
      </c>
      <c r="R4432">
        <v>0</v>
      </c>
      <c r="S4432" s="2">
        <v>7.766203703703704E-3</v>
      </c>
      <c r="T4432" s="2">
        <v>0</v>
      </c>
      <c r="U4432">
        <v>0.1</v>
      </c>
      <c r="V4432">
        <v>0.18310000000000001</v>
      </c>
      <c r="W4432">
        <v>1</v>
      </c>
      <c r="X4432">
        <v>0.9375</v>
      </c>
      <c r="Y4432">
        <v>0.9</v>
      </c>
      <c r="Z4432">
        <v>0.1429</v>
      </c>
      <c r="AA4432">
        <v>0.27779999999999999</v>
      </c>
      <c r="AB4432">
        <v>0.91669999999999996</v>
      </c>
      <c r="AC4432">
        <v>0.33329999999999999</v>
      </c>
      <c r="AD4432">
        <v>1</v>
      </c>
      <c r="AE4432">
        <v>0</v>
      </c>
      <c r="AF4432" t="s">
        <v>3915</v>
      </c>
      <c r="AG4432" s="2">
        <v>3.472222222222222E-3</v>
      </c>
      <c r="AH4432" t="s">
        <v>3911</v>
      </c>
      <c r="AI4432">
        <v>3</v>
      </c>
      <c r="AJ4432" t="s">
        <v>1658</v>
      </c>
      <c r="AK4432" s="3">
        <v>42098</v>
      </c>
      <c r="AL4432" s="10">
        <f>YEAR(ufc_fights_2[[#This Row],[date]])</f>
        <v>2015</v>
      </c>
      <c r="AM4432" t="s">
        <v>4022</v>
      </c>
      <c r="AN4432">
        <v>27</v>
      </c>
      <c r="AO4432" t="s">
        <v>3913</v>
      </c>
      <c r="AP4432">
        <f>IF(ufc_fights_2[[#This Row],[winner]]="Red",ufc_fights_2[[#This Row],[r_fighter_id]],ufc_fights_2[[#This Row],[b_fighter_id]])</f>
        <v>1226</v>
      </c>
      <c r="AQ4432" t="str">
        <f>_xlfn.XLOOKUP(ufc_fights_2[[#This Row],[winnerID]],ufc_fighters[id],ufc_fighters[fighter_name],"xxx",0,1)</f>
        <v>Clay Guida</v>
      </c>
    </row>
    <row r="4433" spans="1:43">
      <c r="A4433">
        <v>1226</v>
      </c>
      <c r="B4433">
        <v>1611</v>
      </c>
      <c r="C4433">
        <f>_xlfn.XLOOKUP(ufc_fights_2[[#This Row],[r_fighter_id]],ufc_fighters[id],ufc_fighters[year],"xxx",0,1)</f>
        <v>1981</v>
      </c>
      <c r="D4433">
        <f>_xlfn.XLOOKUP(ufc_fights_2[[#This Row],[b_fighter_id]],ufc_fighters[id],ufc_fighters[year],"Prázdné",0,1)</f>
        <v>1978</v>
      </c>
      <c r="E4433" s="10">
        <f>YEAR(ufc_fights_2[[#This Row],[date]])-ufc_fights_2[[#This Row],[r_year]]</f>
        <v>33</v>
      </c>
      <c r="F4433" s="10">
        <f>YEAR(ufc_fights_2[[#This Row],[date]])-ufc_fights_2[[#This Row],[b_year]]</f>
        <v>36</v>
      </c>
      <c r="G4433">
        <v>1</v>
      </c>
      <c r="H4433">
        <v>0</v>
      </c>
      <c r="I4433">
        <v>0.69120000000000004</v>
      </c>
      <c r="J4433">
        <v>0.3725</v>
      </c>
      <c r="K4433">
        <v>0.81420000000000003</v>
      </c>
      <c r="L4433">
        <v>0.52939999999999998</v>
      </c>
      <c r="M4433">
        <v>0.3</v>
      </c>
      <c r="N4433">
        <v>0.2</v>
      </c>
      <c r="O4433">
        <v>0</v>
      </c>
      <c r="P4433">
        <v>1</v>
      </c>
      <c r="Q4433">
        <v>0</v>
      </c>
      <c r="R4433">
        <v>0</v>
      </c>
      <c r="S4433" s="2">
        <v>6.2268518518518515E-3</v>
      </c>
      <c r="T4433" s="2">
        <v>1.9212962962962964E-3</v>
      </c>
      <c r="U4433">
        <v>0.46150000000000002</v>
      </c>
      <c r="V4433">
        <v>0.375</v>
      </c>
      <c r="W4433">
        <v>1</v>
      </c>
      <c r="X4433">
        <v>1</v>
      </c>
      <c r="Y4433">
        <v>1</v>
      </c>
      <c r="Z4433">
        <v>0.375</v>
      </c>
      <c r="AA4433">
        <v>0.27910000000000001</v>
      </c>
      <c r="AB4433">
        <v>1</v>
      </c>
      <c r="AC4433">
        <v>0.875</v>
      </c>
      <c r="AD4433">
        <v>0.94740000000000002</v>
      </c>
      <c r="AE4433">
        <v>0</v>
      </c>
      <c r="AF4433" t="s">
        <v>3915</v>
      </c>
      <c r="AG4433" s="2">
        <v>3.472222222222222E-3</v>
      </c>
      <c r="AH4433" t="s">
        <v>3911</v>
      </c>
      <c r="AI4433">
        <v>3</v>
      </c>
      <c r="AJ4433" t="s">
        <v>3931</v>
      </c>
      <c r="AK4433" s="3">
        <v>41740</v>
      </c>
      <c r="AL4433" s="10">
        <f>YEAR(ufc_fights_2[[#This Row],[date]])</f>
        <v>2014</v>
      </c>
      <c r="AM4433" t="s">
        <v>4022</v>
      </c>
      <c r="AN4433">
        <v>118</v>
      </c>
      <c r="AO4433" t="s">
        <v>3913</v>
      </c>
      <c r="AP4433">
        <f>IF(ufc_fights_2[[#This Row],[winner]]="Red",ufc_fights_2[[#This Row],[r_fighter_id]],ufc_fights_2[[#This Row],[b_fighter_id]])</f>
        <v>1226</v>
      </c>
      <c r="AQ4433" t="str">
        <f>_xlfn.XLOOKUP(ufc_fights_2[[#This Row],[winnerID]],ufc_fighters[id],ufc_fighters[fighter_name],"xxx",0,1)</f>
        <v>Clay Guida</v>
      </c>
    </row>
    <row r="4434" spans="1:43">
      <c r="A4434">
        <v>1063</v>
      </c>
      <c r="B4434">
        <v>2111</v>
      </c>
      <c r="C4434">
        <f>_xlfn.XLOOKUP(ufc_fights_2[[#This Row],[r_fighter_id]],ufc_fighters[id],ufc_fighters[year],"xxx",0,1)</f>
        <v>1981</v>
      </c>
      <c r="D4434">
        <f>_xlfn.XLOOKUP(ufc_fights_2[[#This Row],[b_fighter_id]],ufc_fighters[id],ufc_fighters[year],"Prázdné",0,1)</f>
        <v>1984</v>
      </c>
      <c r="E4434" s="10">
        <f>YEAR(ufc_fights_2[[#This Row],[date]])-ufc_fights_2[[#This Row],[r_year]]</f>
        <v>32</v>
      </c>
      <c r="F4434" s="10">
        <f>YEAR(ufc_fights_2[[#This Row],[date]])-ufc_fights_2[[#This Row],[b_year]]</f>
        <v>29</v>
      </c>
      <c r="G4434">
        <v>0</v>
      </c>
      <c r="H4434">
        <v>0</v>
      </c>
      <c r="I4434">
        <v>0.371</v>
      </c>
      <c r="J4434">
        <v>0.28570000000000001</v>
      </c>
      <c r="K4434">
        <v>0.66669999999999996</v>
      </c>
      <c r="L4434">
        <v>0.53710000000000002</v>
      </c>
      <c r="M4434">
        <v>0.71430000000000005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5.4513888888888893E-3</v>
      </c>
      <c r="T4434" s="2">
        <v>6.9444444444444444E-5</v>
      </c>
      <c r="U4434">
        <v>0.26669999999999999</v>
      </c>
      <c r="V4434">
        <v>0.26669999999999999</v>
      </c>
      <c r="W4434">
        <v>0.42859999999999998</v>
      </c>
      <c r="X4434">
        <v>0.8</v>
      </c>
      <c r="Y4434">
        <v>0</v>
      </c>
      <c r="Z4434">
        <v>0.31909999999999999</v>
      </c>
      <c r="AA4434">
        <v>0.21779999999999999</v>
      </c>
      <c r="AB4434">
        <v>0.5</v>
      </c>
      <c r="AC4434">
        <v>0.88890000000000002</v>
      </c>
      <c r="AD4434">
        <v>0.54549999999999998</v>
      </c>
      <c r="AE4434">
        <v>1</v>
      </c>
      <c r="AF4434" t="s">
        <v>3915</v>
      </c>
      <c r="AG4434" s="2">
        <v>3.472222222222222E-3</v>
      </c>
      <c r="AH4434" t="s">
        <v>3911</v>
      </c>
      <c r="AI4434">
        <v>3</v>
      </c>
      <c r="AJ4434" t="s">
        <v>3949</v>
      </c>
      <c r="AK4434" s="3">
        <v>41503</v>
      </c>
      <c r="AL4434" s="10">
        <f>YEAR(ufc_fights_2[[#This Row],[date]])</f>
        <v>2013</v>
      </c>
      <c r="AM4434" t="s">
        <v>4022</v>
      </c>
      <c r="AN4434">
        <v>61</v>
      </c>
      <c r="AO4434" t="s">
        <v>3913</v>
      </c>
      <c r="AP4434">
        <f>IF(ufc_fights_2[[#This Row],[winner]]="Red",ufc_fights_2[[#This Row],[r_fighter_id]],ufc_fights_2[[#This Row],[b_fighter_id]])</f>
        <v>1063</v>
      </c>
      <c r="AQ4434" t="str">
        <f>_xlfn.XLOOKUP(ufc_fights_2[[#This Row],[winnerID]],ufc_fighters[id],ufc_fighters[fighter_name],"xxx",0,1)</f>
        <v>Manvel Gamburyan</v>
      </c>
    </row>
    <row r="4435" spans="1:43">
      <c r="A4435">
        <v>1063</v>
      </c>
      <c r="B4435">
        <v>2389</v>
      </c>
      <c r="C4435">
        <f>_xlfn.XLOOKUP(ufc_fights_2[[#This Row],[r_fighter_id]],ufc_fighters[id],ufc_fighters[year],"xxx",0,1)</f>
        <v>1981</v>
      </c>
      <c r="D4435">
        <f>_xlfn.XLOOKUP(ufc_fights_2[[#This Row],[b_fighter_id]],ufc_fighters[id],ufc_fighters[year],"Prázdné",0,1)</f>
        <v>1975</v>
      </c>
      <c r="E4435" s="10">
        <f>YEAR(ufc_fights_2[[#This Row],[date]])-ufc_fights_2[[#This Row],[r_year]]</f>
        <v>31</v>
      </c>
      <c r="F4435" s="10">
        <f>YEAR(ufc_fights_2[[#This Row],[date]])-ufc_fights_2[[#This Row],[b_year]]</f>
        <v>37</v>
      </c>
      <c r="G4435">
        <v>0</v>
      </c>
      <c r="H4435">
        <v>1</v>
      </c>
      <c r="I4435">
        <v>0.44829999999999998</v>
      </c>
      <c r="J4435">
        <v>0.43619999999999998</v>
      </c>
      <c r="K4435">
        <v>0.46400000000000002</v>
      </c>
      <c r="L4435">
        <v>0.55910000000000004</v>
      </c>
      <c r="M4435">
        <v>0.5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3.2638888888888891E-3</v>
      </c>
      <c r="T4435" s="2">
        <v>7.291666666666667E-4</v>
      </c>
      <c r="U4435">
        <v>0.38140000000000002</v>
      </c>
      <c r="V4435">
        <v>0.3896</v>
      </c>
      <c r="W4435">
        <v>0.7</v>
      </c>
      <c r="X4435">
        <v>0.88890000000000002</v>
      </c>
      <c r="Y4435">
        <v>0.58330000000000004</v>
      </c>
      <c r="Z4435">
        <v>0.43519999999999998</v>
      </c>
      <c r="AA4435">
        <v>0.41570000000000001</v>
      </c>
      <c r="AB4435">
        <v>0.625</v>
      </c>
      <c r="AC4435">
        <v>0.8</v>
      </c>
      <c r="AD4435">
        <v>0</v>
      </c>
      <c r="AE4435">
        <v>0</v>
      </c>
      <c r="AF4435" t="s">
        <v>3915</v>
      </c>
      <c r="AG4435" s="2">
        <v>3.472222222222222E-3</v>
      </c>
      <c r="AH4435" t="s">
        <v>3911</v>
      </c>
      <c r="AI4435">
        <v>3</v>
      </c>
      <c r="AJ4435" t="s">
        <v>4084</v>
      </c>
      <c r="AK4435" s="3">
        <v>41125</v>
      </c>
      <c r="AL4435" s="10">
        <f>YEAR(ufc_fights_2[[#This Row],[date]])</f>
        <v>2012</v>
      </c>
      <c r="AM4435" t="s">
        <v>4022</v>
      </c>
      <c r="AN4435">
        <v>2</v>
      </c>
      <c r="AO4435" t="s">
        <v>3913</v>
      </c>
      <c r="AP4435">
        <f>IF(ufc_fights_2[[#This Row],[winner]]="Red",ufc_fights_2[[#This Row],[r_fighter_id]],ufc_fights_2[[#This Row],[b_fighter_id]])</f>
        <v>1063</v>
      </c>
      <c r="AQ4435" t="str">
        <f>_xlfn.XLOOKUP(ufc_fights_2[[#This Row],[winnerID]],ufc_fighters[id],ufc_fighters[fighter_name],"xxx",0,1)</f>
        <v>Manvel Gamburyan</v>
      </c>
    </row>
    <row r="4436" spans="1:43">
      <c r="A4436">
        <v>2141</v>
      </c>
      <c r="B4436">
        <v>964</v>
      </c>
      <c r="C4436">
        <f>_xlfn.XLOOKUP(ufc_fights_2[[#This Row],[r_fighter_id]],ufc_fighters[id],ufc_fighters[year],"xxx",0,1)</f>
        <v>1994</v>
      </c>
      <c r="D4436">
        <f>_xlfn.XLOOKUP(ufc_fights_2[[#This Row],[b_fighter_id]],ufc_fighters[id],ufc_fighters[year],"Prázdné",0,1)</f>
        <v>1990</v>
      </c>
      <c r="E4436" s="10">
        <f>YEAR(ufc_fights_2[[#This Row],[date]])-ufc_fights_2[[#This Row],[r_year]]</f>
        <v>26</v>
      </c>
      <c r="F4436" s="10">
        <f>YEAR(ufc_fights_2[[#This Row],[date]])-ufc_fights_2[[#This Row],[b_year]]</f>
        <v>30</v>
      </c>
      <c r="G4436">
        <v>0</v>
      </c>
      <c r="H4436">
        <v>0</v>
      </c>
      <c r="I4436">
        <v>0.66669999999999996</v>
      </c>
      <c r="J4436">
        <v>0.375</v>
      </c>
      <c r="K4436">
        <v>0.74070000000000003</v>
      </c>
      <c r="L4436">
        <v>0.52580000000000005</v>
      </c>
      <c r="M4436">
        <v>0.53849999999999998</v>
      </c>
      <c r="N4436">
        <v>0</v>
      </c>
      <c r="O4436">
        <v>1</v>
      </c>
      <c r="P4436">
        <v>0</v>
      </c>
      <c r="Q4436">
        <v>0</v>
      </c>
      <c r="R4436">
        <v>2</v>
      </c>
      <c r="S4436" s="2">
        <v>7.083333333333333E-3</v>
      </c>
      <c r="T4436" s="2">
        <v>3.9351851851851852E-4</v>
      </c>
      <c r="U4436">
        <v>0.57140000000000002</v>
      </c>
      <c r="V4436">
        <v>0.30649999999999999</v>
      </c>
      <c r="W4436">
        <v>0.93330000000000002</v>
      </c>
      <c r="X4436">
        <v>0.8</v>
      </c>
      <c r="Y4436">
        <v>1</v>
      </c>
      <c r="Z4436">
        <v>0.6905</v>
      </c>
      <c r="AA4436">
        <v>0.34329999999999999</v>
      </c>
      <c r="AB4436">
        <v>0</v>
      </c>
      <c r="AC4436">
        <v>0</v>
      </c>
      <c r="AD4436">
        <v>0.62960000000000005</v>
      </c>
      <c r="AE4436">
        <v>0.8</v>
      </c>
      <c r="AF4436" t="s">
        <v>3915</v>
      </c>
      <c r="AG4436" s="2">
        <v>3.472222222222222E-3</v>
      </c>
      <c r="AH4436" t="s">
        <v>3911</v>
      </c>
      <c r="AI4436">
        <v>3</v>
      </c>
      <c r="AJ4436" t="s">
        <v>3938</v>
      </c>
      <c r="AK4436" s="3">
        <v>44135</v>
      </c>
      <c r="AL4436" s="10">
        <f>YEAR(ufc_fights_2[[#This Row],[date]])</f>
        <v>2020</v>
      </c>
      <c r="AM4436" t="s">
        <v>4022</v>
      </c>
      <c r="AN4436">
        <v>1</v>
      </c>
      <c r="AO4436" t="s">
        <v>3913</v>
      </c>
      <c r="AP4436">
        <f>IF(ufc_fights_2[[#This Row],[winner]]="Red",ufc_fights_2[[#This Row],[r_fighter_id]],ufc_fights_2[[#This Row],[b_fighter_id]])</f>
        <v>2141</v>
      </c>
      <c r="AQ4436" t="str">
        <f>_xlfn.XLOOKUP(ufc_fights_2[[#This Row],[winnerID]],ufc_fighters[id],ufc_fighters[fighter_name],"xxx",0,1)</f>
        <v>Bryce Mitchell</v>
      </c>
    </row>
    <row r="4437" spans="1:43">
      <c r="A4437">
        <v>763</v>
      </c>
      <c r="B4437">
        <v>2141</v>
      </c>
      <c r="C4437">
        <f>_xlfn.XLOOKUP(ufc_fights_2[[#This Row],[r_fighter_id]],ufc_fighters[id],ufc_fighters[year],"xxx",0,1)</f>
        <v>1991</v>
      </c>
      <c r="D4437">
        <f>_xlfn.XLOOKUP(ufc_fights_2[[#This Row],[b_fighter_id]],ufc_fighters[id],ufc_fighters[year],"Prázdné",0,1)</f>
        <v>1994</v>
      </c>
      <c r="E4437" s="10">
        <f>YEAR(ufc_fights_2[[#This Row],[date]])-ufc_fights_2[[#This Row],[r_year]]</f>
        <v>27</v>
      </c>
      <c r="F4437" s="10">
        <f>YEAR(ufc_fights_2[[#This Row],[date]])-ufc_fights_2[[#This Row],[b_year]]</f>
        <v>24</v>
      </c>
      <c r="G4437">
        <v>0</v>
      </c>
      <c r="H4437">
        <v>0</v>
      </c>
      <c r="I4437">
        <v>0.47660000000000002</v>
      </c>
      <c r="J4437">
        <v>0.55069999999999997</v>
      </c>
      <c r="K4437">
        <v>0.55810000000000004</v>
      </c>
      <c r="L4437">
        <v>0.57689999999999997</v>
      </c>
      <c r="M4437">
        <v>0.75</v>
      </c>
      <c r="N4437">
        <v>0.3</v>
      </c>
      <c r="O4437">
        <v>0</v>
      </c>
      <c r="P4437">
        <v>1</v>
      </c>
      <c r="Q4437">
        <v>2</v>
      </c>
      <c r="R4437">
        <v>0</v>
      </c>
      <c r="S4437" s="2">
        <v>5.9259259259259256E-3</v>
      </c>
      <c r="T4437" s="2">
        <v>1.5625000000000001E-3</v>
      </c>
      <c r="U4437">
        <v>0.38640000000000002</v>
      </c>
      <c r="V4437">
        <v>0.57999999999999996</v>
      </c>
      <c r="W4437">
        <v>0.85709999999999997</v>
      </c>
      <c r="X4437">
        <v>1</v>
      </c>
      <c r="Y4437">
        <v>0</v>
      </c>
      <c r="Z4437">
        <v>0.3226</v>
      </c>
      <c r="AA4437">
        <v>0.33329999999999999</v>
      </c>
      <c r="AB4437">
        <v>0.2</v>
      </c>
      <c r="AC4437">
        <v>0.7</v>
      </c>
      <c r="AD4437">
        <v>0.75</v>
      </c>
      <c r="AE4437">
        <v>0.9</v>
      </c>
      <c r="AF4437" t="s">
        <v>3969</v>
      </c>
      <c r="AG4437" s="2">
        <v>3.472222222222222E-3</v>
      </c>
      <c r="AH4437" t="s">
        <v>3911</v>
      </c>
      <c r="AI4437">
        <v>3</v>
      </c>
      <c r="AJ4437" t="s">
        <v>3931</v>
      </c>
      <c r="AK4437" s="3">
        <v>43287</v>
      </c>
      <c r="AL4437" s="10">
        <f>YEAR(ufc_fights_2[[#This Row],[date]])</f>
        <v>2018</v>
      </c>
      <c r="AM4437" t="s">
        <v>4022</v>
      </c>
      <c r="AN4437">
        <v>1</v>
      </c>
      <c r="AO4437" t="s">
        <v>3918</v>
      </c>
      <c r="AP4437">
        <f>IF(ufc_fights_2[[#This Row],[winner]]="Red",ufc_fights_2[[#This Row],[r_fighter_id]],ufc_fights_2[[#This Row],[b_fighter_id]])</f>
        <v>2141</v>
      </c>
      <c r="AQ4437" t="str">
        <f>_xlfn.XLOOKUP(ufc_fights_2[[#This Row],[winnerID]],ufc_fighters[id],ufc_fighters[fighter_name],"xxx",0,1)</f>
        <v>Bryce Mitchell</v>
      </c>
    </row>
    <row r="4438" spans="1:43">
      <c r="A4438">
        <v>1844</v>
      </c>
      <c r="B4438">
        <v>1460</v>
      </c>
      <c r="C4438">
        <f>_xlfn.XLOOKUP(ufc_fights_2[[#This Row],[r_fighter_id]],ufc_fighters[id],ufc_fighters[year],"xxx",0,1)</f>
        <v>1986</v>
      </c>
      <c r="D4438">
        <f>_xlfn.XLOOKUP(ufc_fights_2[[#This Row],[b_fighter_id]],ufc_fighters[id],ufc_fighters[year],"Prázdné",0,1)</f>
        <v>1991</v>
      </c>
      <c r="E4438" s="10">
        <f>YEAR(ufc_fights_2[[#This Row],[date]])-ufc_fights_2[[#This Row],[r_year]]</f>
        <v>30</v>
      </c>
      <c r="F4438" s="10">
        <f>YEAR(ufc_fights_2[[#This Row],[date]])-ufc_fights_2[[#This Row],[b_year]]</f>
        <v>25</v>
      </c>
      <c r="G4438">
        <v>0</v>
      </c>
      <c r="H4438">
        <v>1</v>
      </c>
      <c r="I4438">
        <v>0.51249999999999996</v>
      </c>
      <c r="J4438">
        <v>0.40339999999999998</v>
      </c>
      <c r="K4438">
        <v>0.5212</v>
      </c>
      <c r="L4438">
        <v>0.41980000000000001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5.6712962962962967E-4</v>
      </c>
      <c r="T4438" s="2">
        <v>7.9861111111111116E-4</v>
      </c>
      <c r="U4438">
        <v>0.40539999999999998</v>
      </c>
      <c r="V4438">
        <v>0.25969999999999999</v>
      </c>
      <c r="W4438">
        <v>0.85709999999999997</v>
      </c>
      <c r="X4438">
        <v>0.71430000000000005</v>
      </c>
      <c r="Y4438">
        <v>0.94120000000000004</v>
      </c>
      <c r="Z4438">
        <v>0.49330000000000002</v>
      </c>
      <c r="AA4438">
        <v>0.38790000000000002</v>
      </c>
      <c r="AB4438">
        <v>0.8</v>
      </c>
      <c r="AC4438">
        <v>1</v>
      </c>
      <c r="AD4438">
        <v>0.8</v>
      </c>
      <c r="AE4438">
        <v>1</v>
      </c>
      <c r="AF4438" t="s">
        <v>3915</v>
      </c>
      <c r="AG4438" s="2">
        <v>3.472222222222222E-3</v>
      </c>
      <c r="AH4438" t="s">
        <v>3911</v>
      </c>
      <c r="AI4438">
        <v>3</v>
      </c>
      <c r="AJ4438" t="s">
        <v>3944</v>
      </c>
      <c r="AK4438" s="3">
        <v>42693</v>
      </c>
      <c r="AL4438" s="10">
        <f>YEAR(ufc_fights_2[[#This Row],[date]])</f>
        <v>2016</v>
      </c>
      <c r="AM4438" t="s">
        <v>4022</v>
      </c>
      <c r="AN4438">
        <v>26</v>
      </c>
      <c r="AO4438" t="s">
        <v>3913</v>
      </c>
      <c r="AP4438">
        <f>IF(ufc_fights_2[[#This Row],[winner]]="Red",ufc_fights_2[[#This Row],[r_fighter_id]],ufc_fights_2[[#This Row],[b_fighter_id]])</f>
        <v>1844</v>
      </c>
      <c r="AQ4438" t="str">
        <f>_xlfn.XLOOKUP(ufc_fights_2[[#This Row],[winnerID]],ufc_fighters[id],ufc_fighters[fighter_name],"xxx",0,1)</f>
        <v>Artem Lobov</v>
      </c>
    </row>
    <row r="4439" spans="1:43">
      <c r="A4439">
        <v>3295</v>
      </c>
      <c r="B4439">
        <v>1497</v>
      </c>
      <c r="C4439">
        <f>_xlfn.XLOOKUP(ufc_fights_2[[#This Row],[r_fighter_id]],ufc_fighters[id],ufc_fighters[year],"xxx",0,1)</f>
        <v>1986</v>
      </c>
      <c r="D4439">
        <f>_xlfn.XLOOKUP(ufc_fights_2[[#This Row],[b_fighter_id]],ufc_fighters[id],ufc_fighters[year],"Prázdné",0,1)</f>
        <v>1989</v>
      </c>
      <c r="E4439" s="10">
        <f>YEAR(ufc_fights_2[[#This Row],[date]])-ufc_fights_2[[#This Row],[r_year]]</f>
        <v>34</v>
      </c>
      <c r="F4439" s="10">
        <f>YEAR(ufc_fights_2[[#This Row],[date]])-ufc_fights_2[[#This Row],[b_year]]</f>
        <v>31</v>
      </c>
      <c r="G4439">
        <v>0</v>
      </c>
      <c r="H4439">
        <v>1</v>
      </c>
      <c r="I4439">
        <v>0.4123</v>
      </c>
      <c r="J4439">
        <v>0.40589999999999998</v>
      </c>
      <c r="K4439">
        <v>0.41510000000000002</v>
      </c>
      <c r="L4439">
        <v>0.4078</v>
      </c>
      <c r="M4439">
        <v>0.5</v>
      </c>
      <c r="N4439">
        <v>0</v>
      </c>
      <c r="O4439">
        <v>4</v>
      </c>
      <c r="P4439">
        <v>1</v>
      </c>
      <c r="Q4439">
        <v>1</v>
      </c>
      <c r="R4439">
        <v>1</v>
      </c>
      <c r="S4439" s="2">
        <v>9.7222222222222219E-4</v>
      </c>
      <c r="T4439" s="2">
        <v>4.3981481481481481E-4</v>
      </c>
      <c r="U4439">
        <v>0.34460000000000002</v>
      </c>
      <c r="V4439">
        <v>0.35709999999999997</v>
      </c>
      <c r="W4439">
        <v>0.76670000000000005</v>
      </c>
      <c r="X4439">
        <v>0.75</v>
      </c>
      <c r="Y4439">
        <v>0</v>
      </c>
      <c r="Z4439">
        <v>0.41549999999999998</v>
      </c>
      <c r="AA4439">
        <v>0.35630000000000001</v>
      </c>
      <c r="AB4439">
        <v>0.33329999999999999</v>
      </c>
      <c r="AC4439">
        <v>1</v>
      </c>
      <c r="AD4439">
        <v>0</v>
      </c>
      <c r="AE4439">
        <v>0.66669999999999996</v>
      </c>
      <c r="AF4439" t="s">
        <v>3933</v>
      </c>
      <c r="AG4439" s="2">
        <v>1.1921296296296296E-3</v>
      </c>
      <c r="AH4439" t="s">
        <v>3911</v>
      </c>
      <c r="AI4439">
        <v>3</v>
      </c>
      <c r="AJ4439" t="s">
        <v>3924</v>
      </c>
      <c r="AK4439" s="3">
        <v>44051</v>
      </c>
      <c r="AL4439" s="10">
        <f>YEAR(ufc_fights_2[[#This Row],[date]])</f>
        <v>2020</v>
      </c>
      <c r="AM4439" t="s">
        <v>4022</v>
      </c>
      <c r="AN4439">
        <v>1</v>
      </c>
      <c r="AO4439" t="s">
        <v>3913</v>
      </c>
      <c r="AP4439">
        <f>IF(ufc_fights_2[[#This Row],[winner]]="Red",ufc_fights_2[[#This Row],[r_fighter_id]],ufc_fights_2[[#This Row],[b_fighter_id]])</f>
        <v>3295</v>
      </c>
      <c r="AQ4439" t="str">
        <f>_xlfn.XLOOKUP(ufc_fights_2[[#This Row],[winnerID]],ufc_fighters[id],ufc_fighters[fighter_name],"xxx",0,1)</f>
        <v>Gavin Tucker</v>
      </c>
    </row>
    <row r="4440" spans="1:43">
      <c r="A4440">
        <v>70</v>
      </c>
      <c r="B4440">
        <v>1981</v>
      </c>
      <c r="C4440">
        <f>_xlfn.XLOOKUP(ufc_fights_2[[#This Row],[r_fighter_id]],ufc_fighters[id],ufc_fighters[year],"xxx",0,1)</f>
        <v>1991</v>
      </c>
      <c r="D4440">
        <f>_xlfn.XLOOKUP(ufc_fights_2[[#This Row],[b_fighter_id]],ufc_fighters[id],ufc_fighters[year],"Prázdné",0,1)</f>
        <v>1994</v>
      </c>
      <c r="E4440" s="10">
        <f>YEAR(ufc_fights_2[[#This Row],[date]])-ufc_fights_2[[#This Row],[r_year]]</f>
        <v>29</v>
      </c>
      <c r="F4440" s="10">
        <f>YEAR(ufc_fights_2[[#This Row],[date]])-ufc_fights_2[[#This Row],[b_year]]</f>
        <v>26</v>
      </c>
      <c r="G4440">
        <v>0</v>
      </c>
      <c r="H4440">
        <v>0</v>
      </c>
      <c r="I4440">
        <v>0.37430000000000002</v>
      </c>
      <c r="J4440">
        <v>0.35610000000000003</v>
      </c>
      <c r="K4440">
        <v>0.37430000000000002</v>
      </c>
      <c r="L4440">
        <v>0.35610000000000003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2.3148148148148147E-5</v>
      </c>
      <c r="T4440" s="2">
        <v>0</v>
      </c>
      <c r="U4440">
        <v>0.25979999999999998</v>
      </c>
      <c r="V4440">
        <v>0.31180000000000002</v>
      </c>
      <c r="W4440">
        <v>0.58620000000000005</v>
      </c>
      <c r="X4440">
        <v>0.93330000000000002</v>
      </c>
      <c r="Y4440">
        <v>1</v>
      </c>
      <c r="Z4440">
        <v>0.34360000000000002</v>
      </c>
      <c r="AA4440">
        <v>0.34329999999999999</v>
      </c>
      <c r="AB4440">
        <v>1</v>
      </c>
      <c r="AC4440">
        <v>1</v>
      </c>
      <c r="AD4440">
        <v>0</v>
      </c>
      <c r="AE4440">
        <v>0</v>
      </c>
      <c r="AF4440" t="s">
        <v>3915</v>
      </c>
      <c r="AG4440" s="2">
        <v>3.472222222222222E-3</v>
      </c>
      <c r="AH4440" t="s">
        <v>3911</v>
      </c>
      <c r="AI4440">
        <v>3</v>
      </c>
      <c r="AJ4440" t="s">
        <v>4005</v>
      </c>
      <c r="AK4440" s="3">
        <v>44121</v>
      </c>
      <c r="AL4440" s="10">
        <f>YEAR(ufc_fights_2[[#This Row],[date]])</f>
        <v>2020</v>
      </c>
      <c r="AM4440" t="s">
        <v>4022</v>
      </c>
      <c r="AN4440">
        <v>5</v>
      </c>
      <c r="AO4440" t="s">
        <v>3918</v>
      </c>
      <c r="AP4440">
        <f>IF(ufc_fights_2[[#This Row],[winner]]="Red",ufc_fights_2[[#This Row],[r_fighter_id]],ufc_fights_2[[#This Row],[b_fighter_id]])</f>
        <v>1981</v>
      </c>
      <c r="AQ4440" t="str">
        <f>_xlfn.XLOOKUP(ufc_fights_2[[#This Row],[winnerID]],ufc_fighters[id],ufc_fighters[fighter_name],"xxx",0,1)</f>
        <v>Jonathan Martinez</v>
      </c>
    </row>
    <row r="4441" spans="1:43">
      <c r="A4441">
        <v>1726</v>
      </c>
      <c r="B4441">
        <v>2689</v>
      </c>
      <c r="C4441">
        <f>_xlfn.XLOOKUP(ufc_fights_2[[#This Row],[r_fighter_id]],ufc_fighters[id],ufc_fighters[year],"xxx",0,1)</f>
        <v>1984</v>
      </c>
      <c r="D4441">
        <f>_xlfn.XLOOKUP(ufc_fights_2[[#This Row],[b_fighter_id]],ufc_fighters[id],ufc_fighters[year],"Prázdné",0,1)</f>
        <v>1991</v>
      </c>
      <c r="E4441" s="10">
        <f>YEAR(ufc_fights_2[[#This Row],[date]])-ufc_fights_2[[#This Row],[r_year]]</f>
        <v>32</v>
      </c>
      <c r="F4441" s="10">
        <f>YEAR(ufc_fights_2[[#This Row],[date]])-ufc_fights_2[[#This Row],[b_year]]</f>
        <v>25</v>
      </c>
      <c r="G4441">
        <v>0</v>
      </c>
      <c r="H4441">
        <v>1</v>
      </c>
      <c r="I4441">
        <v>0.53849999999999998</v>
      </c>
      <c r="J4441">
        <v>0.55559999999999998</v>
      </c>
      <c r="K4441">
        <v>0.61109999999999998</v>
      </c>
      <c r="L4441">
        <v>0.58330000000000004</v>
      </c>
      <c r="M4441">
        <v>1</v>
      </c>
      <c r="N4441">
        <v>1</v>
      </c>
      <c r="O4441">
        <v>3</v>
      </c>
      <c r="P4441">
        <v>0</v>
      </c>
      <c r="Q4441">
        <v>1</v>
      </c>
      <c r="R4441">
        <v>0</v>
      </c>
      <c r="S4441" s="2">
        <v>2.7777777777777779E-3</v>
      </c>
      <c r="T4441" s="2">
        <v>1.9675925925925926E-4</v>
      </c>
      <c r="U4441">
        <v>0.44440000000000002</v>
      </c>
      <c r="V4441">
        <v>0.55559999999999998</v>
      </c>
      <c r="W4441">
        <v>0.66669999999999996</v>
      </c>
      <c r="X4441">
        <v>1</v>
      </c>
      <c r="Y4441">
        <v>0</v>
      </c>
      <c r="Z4441">
        <v>0.42859999999999998</v>
      </c>
      <c r="AA4441">
        <v>0.2</v>
      </c>
      <c r="AB4441">
        <v>1</v>
      </c>
      <c r="AC4441">
        <v>0</v>
      </c>
      <c r="AD4441">
        <v>0.6</v>
      </c>
      <c r="AE4441">
        <v>1</v>
      </c>
      <c r="AF4441" t="s">
        <v>3910</v>
      </c>
      <c r="AG4441" s="2">
        <v>2.6620370370370372E-4</v>
      </c>
      <c r="AH4441" t="s">
        <v>3911</v>
      </c>
      <c r="AI4441">
        <v>3</v>
      </c>
      <c r="AJ4441" t="s">
        <v>3916</v>
      </c>
      <c r="AK4441" s="3">
        <v>42406</v>
      </c>
      <c r="AL4441" s="10">
        <f>YEAR(ufc_fights_2[[#This Row],[date]])</f>
        <v>2016</v>
      </c>
      <c r="AM4441" t="s">
        <v>4022</v>
      </c>
      <c r="AN4441">
        <v>1</v>
      </c>
      <c r="AO4441" t="s">
        <v>3918</v>
      </c>
      <c r="AP4441">
        <f>IF(ufc_fights_2[[#This Row],[winner]]="Red",ufc_fights_2[[#This Row],[r_fighter_id]],ufc_fights_2[[#This Row],[b_fighter_id]])</f>
        <v>2689</v>
      </c>
      <c r="AQ4441" t="str">
        <f>_xlfn.XLOOKUP(ufc_fights_2[[#This Row],[winnerID]],ufc_fighters[id],ufc_fighters[fighter_name],"xxx",0,1)</f>
        <v>Diego Rivas</v>
      </c>
    </row>
    <row r="4442" spans="1:43">
      <c r="A4442">
        <v>1737</v>
      </c>
      <c r="B4442">
        <v>898</v>
      </c>
      <c r="C4442">
        <f>_xlfn.XLOOKUP(ufc_fights_2[[#This Row],[r_fighter_id]],ufc_fighters[id],ufc_fighters[year],"xxx",0,1)</f>
        <v>1988</v>
      </c>
      <c r="D4442">
        <f>_xlfn.XLOOKUP(ufc_fights_2[[#This Row],[b_fighter_id]],ufc_fighters[id],ufc_fighters[year],"Prázdné",0,1)</f>
        <v>1989</v>
      </c>
      <c r="E4442" s="10">
        <f>YEAR(ufc_fights_2[[#This Row],[date]])-ufc_fights_2[[#This Row],[r_year]]</f>
        <v>33</v>
      </c>
      <c r="F4442" s="10">
        <f>YEAR(ufc_fights_2[[#This Row],[date]])-ufc_fights_2[[#This Row],[b_year]]</f>
        <v>32</v>
      </c>
      <c r="G4442">
        <v>0</v>
      </c>
      <c r="H4442">
        <v>1</v>
      </c>
      <c r="I4442">
        <v>0.64290000000000003</v>
      </c>
      <c r="J4442">
        <v>0.6522</v>
      </c>
      <c r="K4442">
        <v>0.64290000000000003</v>
      </c>
      <c r="L4442">
        <v>0.68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</v>
      </c>
      <c r="T4442" s="2">
        <v>1.1574074074074073E-5</v>
      </c>
      <c r="U4442">
        <v>0.55559999999999998</v>
      </c>
      <c r="V4442">
        <v>0.61109999999999998</v>
      </c>
      <c r="W4442">
        <v>1</v>
      </c>
      <c r="X4442">
        <v>0.75</v>
      </c>
      <c r="Y4442">
        <v>1</v>
      </c>
      <c r="Z4442">
        <v>0.54549999999999998</v>
      </c>
      <c r="AA4442">
        <v>0.70589999999999997</v>
      </c>
      <c r="AB4442">
        <v>1</v>
      </c>
      <c r="AC4442">
        <v>0.4</v>
      </c>
      <c r="AD4442">
        <v>0</v>
      </c>
      <c r="AE4442">
        <v>1</v>
      </c>
      <c r="AF4442" t="s">
        <v>3910</v>
      </c>
      <c r="AG4442" s="2">
        <v>6.4814814814814813E-4</v>
      </c>
      <c r="AH4442" t="s">
        <v>3911</v>
      </c>
      <c r="AI4442">
        <v>3</v>
      </c>
      <c r="AJ4442" t="s">
        <v>3916</v>
      </c>
      <c r="AK4442" s="3">
        <v>44247</v>
      </c>
      <c r="AL4442" s="10">
        <f>YEAR(ufc_fights_2[[#This Row],[date]])</f>
        <v>2021</v>
      </c>
      <c r="AM4442" t="s">
        <v>4022</v>
      </c>
      <c r="AN4442">
        <v>1</v>
      </c>
      <c r="AO4442" t="s">
        <v>3918</v>
      </c>
      <c r="AP4442">
        <f>IF(ufc_fights_2[[#This Row],[winner]]="Red",ufc_fights_2[[#This Row],[r_fighter_id]],ufc_fights_2[[#This Row],[b_fighter_id]])</f>
        <v>898</v>
      </c>
      <c r="AQ4442" t="str">
        <f>_xlfn.XLOOKUP(ufc_fights_2[[#This Row],[winnerID]],ufc_fighters[id],ufc_fighters[fighter_name],"xxx",0,1)</f>
        <v>Julian Erosa</v>
      </c>
    </row>
    <row r="4443" spans="1:43">
      <c r="A4443">
        <v>1380</v>
      </c>
      <c r="B4443">
        <v>204</v>
      </c>
      <c r="C4443">
        <f>_xlfn.XLOOKUP(ufc_fights_2[[#This Row],[r_fighter_id]],ufc_fighters[id],ufc_fighters[year],"xxx",0,1)</f>
        <v>1986</v>
      </c>
      <c r="D4443">
        <f>_xlfn.XLOOKUP(ufc_fights_2[[#This Row],[b_fighter_id]],ufc_fighters[id],ufc_fighters[year],"Prázdné",0,1)</f>
        <v>1987</v>
      </c>
      <c r="E4443" s="10">
        <f>YEAR(ufc_fights_2[[#This Row],[date]])-ufc_fights_2[[#This Row],[r_year]]</f>
        <v>32</v>
      </c>
      <c r="F4443" s="10">
        <f>YEAR(ufc_fights_2[[#This Row],[date]])-ufc_fights_2[[#This Row],[b_year]]</f>
        <v>31</v>
      </c>
      <c r="G4443">
        <v>0</v>
      </c>
      <c r="H4443">
        <v>1</v>
      </c>
      <c r="I4443">
        <v>0.45129999999999998</v>
      </c>
      <c r="J4443">
        <v>0.56159999999999999</v>
      </c>
      <c r="K4443">
        <v>0.50780000000000003</v>
      </c>
      <c r="L4443">
        <v>0.59379999999999999</v>
      </c>
      <c r="M4443">
        <v>0.33329999999999999</v>
      </c>
      <c r="N4443">
        <v>0.75</v>
      </c>
      <c r="O4443">
        <v>0</v>
      </c>
      <c r="P4443">
        <v>0</v>
      </c>
      <c r="Q4443">
        <v>0</v>
      </c>
      <c r="R4443">
        <v>0</v>
      </c>
      <c r="S4443" s="2">
        <v>4.3981481481481481E-4</v>
      </c>
      <c r="T4443" s="2">
        <v>1.7939814814814815E-3</v>
      </c>
      <c r="U4443">
        <v>0.42720000000000002</v>
      </c>
      <c r="V4443">
        <v>0.55069999999999997</v>
      </c>
      <c r="W4443">
        <v>0.66669999999999996</v>
      </c>
      <c r="X4443">
        <v>0.75</v>
      </c>
      <c r="Y4443">
        <v>1</v>
      </c>
      <c r="Z4443">
        <v>0.42309999999999998</v>
      </c>
      <c r="AA4443">
        <v>0.51939999999999997</v>
      </c>
      <c r="AB4443">
        <v>0.75</v>
      </c>
      <c r="AC4443">
        <v>0.88890000000000002</v>
      </c>
      <c r="AD4443">
        <v>0.8</v>
      </c>
      <c r="AE4443">
        <v>0.875</v>
      </c>
      <c r="AF4443" t="s">
        <v>3910</v>
      </c>
      <c r="AG4443" s="2">
        <v>1.0300925925925926E-3</v>
      </c>
      <c r="AH4443" t="s">
        <v>3911</v>
      </c>
      <c r="AI4443">
        <v>3</v>
      </c>
      <c r="AJ4443" t="s">
        <v>3914</v>
      </c>
      <c r="AK4443" s="3">
        <v>43295</v>
      </c>
      <c r="AL4443" s="10">
        <f>YEAR(ufc_fights_2[[#This Row],[date]])</f>
        <v>2018</v>
      </c>
      <c r="AM4443" t="s">
        <v>4022</v>
      </c>
      <c r="AN4443">
        <v>17</v>
      </c>
      <c r="AO4443" t="s">
        <v>3918</v>
      </c>
      <c r="AP4443">
        <f>IF(ufc_fights_2[[#This Row],[winner]]="Red",ufc_fights_2[[#This Row],[r_fighter_id]],ufc_fights_2[[#This Row],[b_fighter_id]])</f>
        <v>204</v>
      </c>
      <c r="AQ4443" t="str">
        <f>_xlfn.XLOOKUP(ufc_fights_2[[#This Row],[winnerID]],ufc_fighters[id],ufc_fighters[fighter_name],"xxx",0,1)</f>
        <v>Raoni Barcelos</v>
      </c>
    </row>
    <row r="4444" spans="1:43">
      <c r="A4444">
        <v>2123</v>
      </c>
      <c r="B4444">
        <v>1744</v>
      </c>
      <c r="C4444">
        <f>_xlfn.XLOOKUP(ufc_fights_2[[#This Row],[r_fighter_id]],ufc_fighters[id],ufc_fighters[year],"xxx",0,1)</f>
        <v>1990</v>
      </c>
      <c r="D4444">
        <f>_xlfn.XLOOKUP(ufc_fights_2[[#This Row],[b_fighter_id]],ufc_fighters[id],ufc_fighters[year],"Prázdné",0,1)</f>
        <v>1997</v>
      </c>
      <c r="E4444" s="10">
        <f>YEAR(ufc_fights_2[[#This Row],[date]])-ufc_fights_2[[#This Row],[r_year]]</f>
        <v>30</v>
      </c>
      <c r="F4444" s="10">
        <f>YEAR(ufc_fights_2[[#This Row],[date]])-ufc_fights_2[[#This Row],[b_year]]</f>
        <v>23</v>
      </c>
      <c r="G4444">
        <v>0</v>
      </c>
      <c r="H4444">
        <v>0</v>
      </c>
      <c r="I4444">
        <v>0.88239999999999996</v>
      </c>
      <c r="J4444">
        <v>0</v>
      </c>
      <c r="K4444">
        <v>0.9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 s="2">
        <v>8.1018518518518516E-5</v>
      </c>
      <c r="T4444" s="2">
        <v>2.6620370370370372E-4</v>
      </c>
      <c r="U4444">
        <v>0.33329999999999999</v>
      </c>
      <c r="V4444">
        <v>0</v>
      </c>
      <c r="W4444">
        <v>1</v>
      </c>
      <c r="X4444">
        <v>1</v>
      </c>
      <c r="Y4444">
        <v>0</v>
      </c>
      <c r="Z4444">
        <v>0.5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 t="s">
        <v>3933</v>
      </c>
      <c r="AG4444" s="2">
        <v>6.018518518518519E-4</v>
      </c>
      <c r="AH4444" t="s">
        <v>3911</v>
      </c>
      <c r="AI4444">
        <v>3</v>
      </c>
      <c r="AJ4444" t="s">
        <v>3928</v>
      </c>
      <c r="AK4444" s="3">
        <v>44093</v>
      </c>
      <c r="AL4444" s="10">
        <f>YEAR(ufc_fights_2[[#This Row],[date]])</f>
        <v>2020</v>
      </c>
      <c r="AM4444" t="s">
        <v>4022</v>
      </c>
      <c r="AN4444">
        <v>1</v>
      </c>
      <c r="AO4444" t="s">
        <v>3913</v>
      </c>
      <c r="AP4444">
        <f>IF(ufc_fights_2[[#This Row],[winner]]="Red",ufc_fights_2[[#This Row],[r_fighter_id]],ufc_fights_2[[#This Row],[b_fighter_id]])</f>
        <v>2123</v>
      </c>
      <c r="AQ4444" t="str">
        <f>_xlfn.XLOOKUP(ufc_fights_2[[#This Row],[winnerID]],ufc_fighters[id],ufc_fighters[fighter_name],"xxx",0,1)</f>
        <v>Darrick Minner</v>
      </c>
    </row>
    <row r="4445" spans="1:43">
      <c r="A4445">
        <v>2758</v>
      </c>
      <c r="B4445">
        <v>2123</v>
      </c>
      <c r="C4445">
        <f>_xlfn.XLOOKUP(ufc_fights_2[[#This Row],[r_fighter_id]],ufc_fighters[id],ufc_fighters[year],"xxx",0,1)</f>
        <v>1986</v>
      </c>
      <c r="D4445">
        <f>_xlfn.XLOOKUP(ufc_fights_2[[#This Row],[b_fighter_id]],ufc_fighters[id],ufc_fighters[year],"Prázdné",0,1)</f>
        <v>1990</v>
      </c>
      <c r="E4445" s="10">
        <f>YEAR(ufc_fights_2[[#This Row],[date]])-ufc_fights_2[[#This Row],[r_year]]</f>
        <v>35</v>
      </c>
      <c r="F4445" s="10">
        <f>YEAR(ufc_fights_2[[#This Row],[date]])-ufc_fights_2[[#This Row],[b_year]]</f>
        <v>31</v>
      </c>
      <c r="G4445">
        <v>0</v>
      </c>
      <c r="H4445">
        <v>1</v>
      </c>
      <c r="I4445">
        <v>0.6</v>
      </c>
      <c r="J4445">
        <v>0.75</v>
      </c>
      <c r="K4445">
        <v>0.7843</v>
      </c>
      <c r="L4445">
        <v>0.82050000000000001</v>
      </c>
      <c r="M4445">
        <v>0</v>
      </c>
      <c r="N4445">
        <v>0.8</v>
      </c>
      <c r="O4445">
        <v>2</v>
      </c>
      <c r="P4445">
        <v>3</v>
      </c>
      <c r="Q4445">
        <v>0</v>
      </c>
      <c r="R4445">
        <v>0</v>
      </c>
      <c r="S4445" s="2">
        <v>0</v>
      </c>
      <c r="T4445" s="2">
        <v>8.726851851851852E-3</v>
      </c>
      <c r="U4445">
        <v>0.52939999999999998</v>
      </c>
      <c r="V4445">
        <v>0.71430000000000005</v>
      </c>
      <c r="W4445">
        <v>1</v>
      </c>
      <c r="X4445">
        <v>0.5</v>
      </c>
      <c r="Y4445">
        <v>0.83330000000000004</v>
      </c>
      <c r="Z4445">
        <v>0.47060000000000002</v>
      </c>
      <c r="AA4445">
        <v>0.6774</v>
      </c>
      <c r="AB4445">
        <v>0</v>
      </c>
      <c r="AC4445">
        <v>0.71430000000000005</v>
      </c>
      <c r="AD4445">
        <v>0.875</v>
      </c>
      <c r="AE4445">
        <v>0.86360000000000003</v>
      </c>
      <c r="AF4445" t="s">
        <v>3915</v>
      </c>
      <c r="AG4445" s="2">
        <v>3.472222222222222E-3</v>
      </c>
      <c r="AH4445" t="s">
        <v>3911</v>
      </c>
      <c r="AI4445">
        <v>3</v>
      </c>
      <c r="AJ4445" t="s">
        <v>3916</v>
      </c>
      <c r="AK4445" s="3">
        <v>44247</v>
      </c>
      <c r="AL4445" s="10">
        <f>YEAR(ufc_fights_2[[#This Row],[date]])</f>
        <v>2021</v>
      </c>
      <c r="AM4445" t="s">
        <v>4022</v>
      </c>
      <c r="AN4445">
        <v>1</v>
      </c>
      <c r="AO4445" t="s">
        <v>3918</v>
      </c>
      <c r="AP4445">
        <f>IF(ufc_fights_2[[#This Row],[winner]]="Red",ufc_fights_2[[#This Row],[r_fighter_id]],ufc_fights_2[[#This Row],[b_fighter_id]])</f>
        <v>2123</v>
      </c>
      <c r="AQ4445" t="str">
        <f>_xlfn.XLOOKUP(ufc_fights_2[[#This Row],[winnerID]],ufc_fighters[id],ufc_fighters[fighter_name],"xxx",0,1)</f>
        <v>Darrick Minner</v>
      </c>
    </row>
    <row r="4446" spans="1:43">
      <c r="A4446">
        <v>2111</v>
      </c>
      <c r="B4446">
        <v>1362</v>
      </c>
      <c r="C4446">
        <f>_xlfn.XLOOKUP(ufc_fights_2[[#This Row],[r_fighter_id]],ufc_fighters[id],ufc_fighters[year],"xxx",0,1)</f>
        <v>1984</v>
      </c>
      <c r="D4446">
        <f>_xlfn.XLOOKUP(ufc_fights_2[[#This Row],[b_fighter_id]],ufc_fighters[id],ufc_fighters[year],"Prázdné",0,1)</f>
        <v>1981</v>
      </c>
      <c r="E4446" s="10">
        <f>YEAR(ufc_fights_2[[#This Row],[date]])-ufc_fights_2[[#This Row],[r_year]]</f>
        <v>32</v>
      </c>
      <c r="F4446" s="10">
        <f>YEAR(ufc_fights_2[[#This Row],[date]])-ufc_fights_2[[#This Row],[b_year]]</f>
        <v>35</v>
      </c>
      <c r="G4446">
        <v>0</v>
      </c>
      <c r="H4446">
        <v>0</v>
      </c>
      <c r="I4446">
        <v>0.35</v>
      </c>
      <c r="J4446">
        <v>0.5</v>
      </c>
      <c r="K4446">
        <v>0.36070000000000002</v>
      </c>
      <c r="L4446">
        <v>0.68179999999999996</v>
      </c>
      <c r="M4446">
        <v>0</v>
      </c>
      <c r="N4446">
        <v>0.85709999999999997</v>
      </c>
      <c r="O4446">
        <v>0</v>
      </c>
      <c r="P4446">
        <v>0</v>
      </c>
      <c r="Q4446">
        <v>1</v>
      </c>
      <c r="R4446">
        <v>0</v>
      </c>
      <c r="S4446" s="2">
        <v>7.291666666666667E-4</v>
      </c>
      <c r="T4446" s="2">
        <v>6.8055555555555551E-3</v>
      </c>
      <c r="U4446">
        <v>0.25</v>
      </c>
      <c r="V4446">
        <v>0.4526</v>
      </c>
      <c r="W4446">
        <v>0.55559999999999998</v>
      </c>
      <c r="X4446">
        <v>0.71430000000000005</v>
      </c>
      <c r="Y4446">
        <v>0.875</v>
      </c>
      <c r="Z4446">
        <v>0.33900000000000002</v>
      </c>
      <c r="AA4446">
        <v>0.43330000000000002</v>
      </c>
      <c r="AB4446">
        <v>0</v>
      </c>
      <c r="AC4446">
        <v>1</v>
      </c>
      <c r="AD4446">
        <v>1</v>
      </c>
      <c r="AE4446">
        <v>0.56599999999999995</v>
      </c>
      <c r="AF4446" t="s">
        <v>3915</v>
      </c>
      <c r="AG4446" s="2">
        <v>3.472222222222222E-3</v>
      </c>
      <c r="AH4446" t="s">
        <v>3911</v>
      </c>
      <c r="AI4446">
        <v>3</v>
      </c>
      <c r="AJ4446" t="s">
        <v>3980</v>
      </c>
      <c r="AK4446" s="3">
        <v>42721</v>
      </c>
      <c r="AL4446" s="10">
        <f>YEAR(ufc_fights_2[[#This Row],[date]])</f>
        <v>2016</v>
      </c>
      <c r="AM4446" t="s">
        <v>4022</v>
      </c>
      <c r="AN4446">
        <v>56</v>
      </c>
      <c r="AO4446" t="s">
        <v>3918</v>
      </c>
      <c r="AP4446">
        <f>IF(ufc_fights_2[[#This Row],[winner]]="Red",ufc_fights_2[[#This Row],[r_fighter_id]],ufc_fights_2[[#This Row],[b_fighter_id]])</f>
        <v>1362</v>
      </c>
      <c r="AQ4446" t="str">
        <f>_xlfn.XLOOKUP(ufc_fights_2[[#This Row],[winnerID]],ufc_fighters[id],ufc_fighters[fighter_name],"xxx",0,1)</f>
        <v>Mizuto Hirota</v>
      </c>
    </row>
    <row r="4447" spans="1:43">
      <c r="A4447">
        <v>2999</v>
      </c>
      <c r="B4447">
        <v>3301</v>
      </c>
      <c r="C4447">
        <f>_xlfn.XLOOKUP(ufc_fights_2[[#This Row],[r_fighter_id]],ufc_fighters[id],ufc_fighters[year],"xxx",0,1)</f>
        <v>1985</v>
      </c>
      <c r="D4447">
        <f>_xlfn.XLOOKUP(ufc_fights_2[[#This Row],[b_fighter_id]],ufc_fighters[id],ufc_fighters[year],"Prázdné",0,1)</f>
        <v>1991</v>
      </c>
      <c r="E4447" s="10">
        <f>YEAR(ufc_fights_2[[#This Row],[date]])-ufc_fights_2[[#This Row],[r_year]]</f>
        <v>29</v>
      </c>
      <c r="F4447" s="10">
        <f>YEAR(ufc_fights_2[[#This Row],[date]])-ufc_fights_2[[#This Row],[b_year]]</f>
        <v>23</v>
      </c>
      <c r="G4447">
        <v>0</v>
      </c>
      <c r="H4447">
        <v>0</v>
      </c>
      <c r="I4447">
        <v>0.27839999999999998</v>
      </c>
      <c r="J4447">
        <v>0.36840000000000001</v>
      </c>
      <c r="K4447">
        <v>0.27839999999999998</v>
      </c>
      <c r="L4447">
        <v>0.40200000000000002</v>
      </c>
      <c r="M4447">
        <v>0</v>
      </c>
      <c r="N4447">
        <v>0.5</v>
      </c>
      <c r="O4447">
        <v>0</v>
      </c>
      <c r="P4447">
        <v>0</v>
      </c>
      <c r="Q4447">
        <v>0</v>
      </c>
      <c r="R4447">
        <v>0</v>
      </c>
      <c r="S4447" s="2">
        <v>0</v>
      </c>
      <c r="T4447" s="2">
        <v>4.9768518518518521E-4</v>
      </c>
      <c r="U4447">
        <v>0.1857</v>
      </c>
      <c r="V4447">
        <v>0.32050000000000001</v>
      </c>
      <c r="W4447">
        <v>0.33329999999999999</v>
      </c>
      <c r="X4447">
        <v>0.66669999999999996</v>
      </c>
      <c r="Y4447">
        <v>1</v>
      </c>
      <c r="Z4447">
        <v>0.2697</v>
      </c>
      <c r="AA4447">
        <v>0.39729999999999999</v>
      </c>
      <c r="AB4447">
        <v>0.375</v>
      </c>
      <c r="AC4447">
        <v>0.30769999999999997</v>
      </c>
      <c r="AD4447">
        <v>0</v>
      </c>
      <c r="AE4447">
        <v>0.22220000000000001</v>
      </c>
      <c r="AF4447" t="s">
        <v>3915</v>
      </c>
      <c r="AG4447" s="2">
        <v>3.472222222222222E-3</v>
      </c>
      <c r="AH4447" t="s">
        <v>3911</v>
      </c>
      <c r="AI4447">
        <v>3</v>
      </c>
      <c r="AJ4447" t="s">
        <v>4015</v>
      </c>
      <c r="AK4447" s="3">
        <v>41685</v>
      </c>
      <c r="AL4447" s="10">
        <f>YEAR(ufc_fights_2[[#This Row],[date]])</f>
        <v>2014</v>
      </c>
      <c r="AM4447" t="s">
        <v>4022</v>
      </c>
      <c r="AN4447">
        <v>95</v>
      </c>
      <c r="AO4447" t="s">
        <v>3918</v>
      </c>
      <c r="AP4447">
        <f>IF(ufc_fights_2[[#This Row],[winner]]="Red",ufc_fights_2[[#This Row],[r_fighter_id]],ufc_fights_2[[#This Row],[b_fighter_id]])</f>
        <v>3301</v>
      </c>
      <c r="AQ4447" t="str">
        <f>_xlfn.XLOOKUP(ufc_fights_2[[#This Row],[winnerID]],ufc_fighters[id],ufc_fighters[fighter_name],"xxx",0,1)</f>
        <v>Zubaira Tukhugov</v>
      </c>
    </row>
    <row r="4448" spans="1:43">
      <c r="A4448">
        <v>3301</v>
      </c>
      <c r="B4448">
        <v>531</v>
      </c>
      <c r="C4448">
        <f>_xlfn.XLOOKUP(ufc_fights_2[[#This Row],[r_fighter_id]],ufc_fighters[id],ufc_fighters[year],"xxx",0,1)</f>
        <v>1991</v>
      </c>
      <c r="D4448">
        <f>_xlfn.XLOOKUP(ufc_fights_2[[#This Row],[b_fighter_id]],ufc_fighters[id],ufc_fighters[year],"Prázdné",0,1)</f>
        <v>1983</v>
      </c>
      <c r="E4448" s="10">
        <f>YEAR(ufc_fights_2[[#This Row],[date]])-ufc_fights_2[[#This Row],[r_year]]</f>
        <v>23</v>
      </c>
      <c r="F4448" s="10">
        <f>YEAR(ufc_fights_2[[#This Row],[date]])-ufc_fights_2[[#This Row],[b_year]]</f>
        <v>31</v>
      </c>
      <c r="G4448">
        <v>0</v>
      </c>
      <c r="H4448">
        <v>0</v>
      </c>
      <c r="I4448">
        <v>0.59699999999999998</v>
      </c>
      <c r="J4448">
        <v>0.4</v>
      </c>
      <c r="K4448">
        <v>0.61429999999999996</v>
      </c>
      <c r="L4448">
        <v>0.4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8.1018518518518516E-5</v>
      </c>
      <c r="T4448" s="2">
        <v>0</v>
      </c>
      <c r="U4448">
        <v>0.56669999999999998</v>
      </c>
      <c r="V4448">
        <v>0.375</v>
      </c>
      <c r="W4448">
        <v>0.83330000000000004</v>
      </c>
      <c r="X4448">
        <v>1</v>
      </c>
      <c r="Y4448">
        <v>0.6</v>
      </c>
      <c r="Z4448">
        <v>0.51919999999999999</v>
      </c>
      <c r="AA4448">
        <v>0.4</v>
      </c>
      <c r="AB4448">
        <v>0.88890000000000002</v>
      </c>
      <c r="AC4448">
        <v>0</v>
      </c>
      <c r="AD4448">
        <v>0.83330000000000004</v>
      </c>
      <c r="AE4448">
        <v>0</v>
      </c>
      <c r="AF4448" t="s">
        <v>3910</v>
      </c>
      <c r="AG4448" s="2">
        <v>3.0208333333333333E-3</v>
      </c>
      <c r="AH4448" t="s">
        <v>3911</v>
      </c>
      <c r="AI4448">
        <v>3</v>
      </c>
      <c r="AJ4448" t="s">
        <v>4074</v>
      </c>
      <c r="AK4448" s="3">
        <v>41916</v>
      </c>
      <c r="AL4448" s="10">
        <f>YEAR(ufc_fights_2[[#This Row],[date]])</f>
        <v>2014</v>
      </c>
      <c r="AM4448" t="s">
        <v>4022</v>
      </c>
      <c r="AN4448">
        <v>86</v>
      </c>
      <c r="AO4448" t="s">
        <v>3913</v>
      </c>
      <c r="AP4448">
        <f>IF(ufc_fights_2[[#This Row],[winner]]="Red",ufc_fights_2[[#This Row],[r_fighter_id]],ufc_fights_2[[#This Row],[b_fighter_id]])</f>
        <v>3301</v>
      </c>
      <c r="AQ4448" t="str">
        <f>_xlfn.XLOOKUP(ufc_fights_2[[#This Row],[winnerID]],ufc_fighters[id],ufc_fighters[fighter_name],"xxx",0,1)</f>
        <v>Zubaira Tukhugov</v>
      </c>
    </row>
    <row r="4449" spans="1:43">
      <c r="A4449">
        <v>23</v>
      </c>
      <c r="B4449">
        <v>3301</v>
      </c>
      <c r="C4449">
        <f>_xlfn.XLOOKUP(ufc_fights_2[[#This Row],[r_fighter_id]],ufc_fighters[id],ufc_fighters[year],"xxx",0,1)</f>
        <v>1988</v>
      </c>
      <c r="D4449">
        <f>_xlfn.XLOOKUP(ufc_fights_2[[#This Row],[b_fighter_id]],ufc_fighters[id],ufc_fighters[year],"Prázdné",0,1)</f>
        <v>1991</v>
      </c>
      <c r="E4449" s="10">
        <f>YEAR(ufc_fights_2[[#This Row],[date]])-ufc_fights_2[[#This Row],[r_year]]</f>
        <v>32</v>
      </c>
      <c r="F4449" s="10">
        <f>YEAR(ufc_fights_2[[#This Row],[date]])-ufc_fights_2[[#This Row],[b_year]]</f>
        <v>29</v>
      </c>
      <c r="G4449">
        <v>0</v>
      </c>
      <c r="H4449">
        <v>2</v>
      </c>
      <c r="I4449">
        <v>0.32140000000000002</v>
      </c>
      <c r="J4449">
        <v>0.77780000000000005</v>
      </c>
      <c r="K4449">
        <v>0.32140000000000002</v>
      </c>
      <c r="L4449">
        <v>0.75680000000000003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</v>
      </c>
      <c r="T4449" s="2">
        <v>1.0416666666666667E-4</v>
      </c>
      <c r="U4449">
        <v>0.18179999999999999</v>
      </c>
      <c r="V4449">
        <v>0.76470000000000005</v>
      </c>
      <c r="W4449">
        <v>0.75</v>
      </c>
      <c r="X4449">
        <v>1</v>
      </c>
      <c r="Y4449">
        <v>0</v>
      </c>
      <c r="Z4449">
        <v>0.32140000000000002</v>
      </c>
      <c r="AA4449">
        <v>0.68179999999999996</v>
      </c>
      <c r="AB4449">
        <v>0</v>
      </c>
      <c r="AC4449">
        <v>0</v>
      </c>
      <c r="AD4449">
        <v>0</v>
      </c>
      <c r="AE4449">
        <v>0.92859999999999998</v>
      </c>
      <c r="AF4449" t="s">
        <v>3910</v>
      </c>
      <c r="AG4449" s="2">
        <v>2.3263888888888887E-3</v>
      </c>
      <c r="AH4449" t="s">
        <v>3911</v>
      </c>
      <c r="AI4449">
        <v>3</v>
      </c>
      <c r="AJ4449" t="s">
        <v>3931</v>
      </c>
      <c r="AK4449" s="3">
        <v>43883</v>
      </c>
      <c r="AL4449" s="10">
        <f>YEAR(ufc_fights_2[[#This Row],[date]])</f>
        <v>2020</v>
      </c>
      <c r="AM4449" t="s">
        <v>4022</v>
      </c>
      <c r="AN4449">
        <v>67</v>
      </c>
      <c r="AO4449" t="s">
        <v>3918</v>
      </c>
      <c r="AP4449">
        <f>IF(ufc_fights_2[[#This Row],[winner]]="Red",ufc_fights_2[[#This Row],[r_fighter_id]],ufc_fights_2[[#This Row],[b_fighter_id]])</f>
        <v>3301</v>
      </c>
      <c r="AQ4449" t="str">
        <f>_xlfn.XLOOKUP(ufc_fights_2[[#This Row],[winnerID]],ufc_fighters[id],ufc_fighters[fighter_name],"xxx",0,1)</f>
        <v>Zubaira Tukhugov</v>
      </c>
    </row>
    <row r="4450" spans="1:43">
      <c r="A4450">
        <v>3301</v>
      </c>
      <c r="B4450">
        <v>2338</v>
      </c>
      <c r="C4450">
        <f>_xlfn.XLOOKUP(ufc_fights_2[[#This Row],[r_fighter_id]],ufc_fighters[id],ufc_fighters[year],"xxx",0,1)</f>
        <v>1991</v>
      </c>
      <c r="D4450">
        <f>_xlfn.XLOOKUP(ufc_fights_2[[#This Row],[b_fighter_id]],ufc_fighters[id],ufc_fighters[year],"Prázdné",0,1)</f>
        <v>1984</v>
      </c>
      <c r="E4450" s="10">
        <f>YEAR(ufc_fights_2[[#This Row],[date]])-ufc_fights_2[[#This Row],[r_year]]</f>
        <v>24</v>
      </c>
      <c r="F4450" s="10">
        <f>YEAR(ufc_fights_2[[#This Row],[date]])-ufc_fights_2[[#This Row],[b_year]]</f>
        <v>31</v>
      </c>
      <c r="G4450">
        <v>0</v>
      </c>
      <c r="H4450">
        <v>0</v>
      </c>
      <c r="I4450">
        <v>0.253</v>
      </c>
      <c r="J4450">
        <v>0.25969999999999999</v>
      </c>
      <c r="K4450">
        <v>0.26740000000000003</v>
      </c>
      <c r="L4450">
        <v>0.25640000000000002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4.3981481481481481E-4</v>
      </c>
      <c r="T4450" s="2">
        <v>2.4305555555555555E-4</v>
      </c>
      <c r="U4450">
        <v>0.21429999999999999</v>
      </c>
      <c r="V4450">
        <v>0.12</v>
      </c>
      <c r="W4450">
        <v>0.33329999999999999</v>
      </c>
      <c r="X4450">
        <v>0.75</v>
      </c>
      <c r="Y4450">
        <v>0.5</v>
      </c>
      <c r="Z4450">
        <v>0.21329999999999999</v>
      </c>
      <c r="AA4450">
        <v>0.25679999999999997</v>
      </c>
      <c r="AB4450">
        <v>0.6</v>
      </c>
      <c r="AC4450">
        <v>0.33329999999999999</v>
      </c>
      <c r="AD4450">
        <v>0.66669999999999996</v>
      </c>
      <c r="AE4450">
        <v>0</v>
      </c>
      <c r="AF4450" t="s">
        <v>3922</v>
      </c>
      <c r="AG4450" s="2">
        <v>3.472222222222222E-3</v>
      </c>
      <c r="AH4450" t="s">
        <v>3911</v>
      </c>
      <c r="AI4450">
        <v>3</v>
      </c>
      <c r="AJ4450" t="s">
        <v>3916</v>
      </c>
      <c r="AK4450" s="3">
        <v>42348</v>
      </c>
      <c r="AL4450" s="10">
        <f>YEAR(ufc_fights_2[[#This Row],[date]])</f>
        <v>2015</v>
      </c>
      <c r="AM4450" t="s">
        <v>4022</v>
      </c>
      <c r="AN4450">
        <v>1</v>
      </c>
      <c r="AO4450" t="s">
        <v>3913</v>
      </c>
      <c r="AP4450">
        <f>IF(ufc_fights_2[[#This Row],[winner]]="Red",ufc_fights_2[[#This Row],[r_fighter_id]],ufc_fights_2[[#This Row],[b_fighter_id]])</f>
        <v>3301</v>
      </c>
      <c r="AQ4450" t="str">
        <f>_xlfn.XLOOKUP(ufc_fights_2[[#This Row],[winnerID]],ufc_fighters[id],ufc_fighters[fighter_name],"xxx",0,1)</f>
        <v>Zubaira Tukhugov</v>
      </c>
    </row>
    <row r="4451" spans="1:43">
      <c r="A4451">
        <v>2367</v>
      </c>
      <c r="B4451">
        <v>615</v>
      </c>
      <c r="C4451">
        <f>_xlfn.XLOOKUP(ufc_fights_2[[#This Row],[r_fighter_id]],ufc_fighters[id],ufc_fighters[year],"xxx",0,1)</f>
        <v>1989</v>
      </c>
      <c r="D4451">
        <f>_xlfn.XLOOKUP(ufc_fights_2[[#This Row],[b_fighter_id]],ufc_fighters[id],ufc_fighters[year],"Prázdné",0,1)</f>
        <v>1982</v>
      </c>
      <c r="E4451" s="10">
        <f>YEAR(ufc_fights_2[[#This Row],[date]])-ufc_fights_2[[#This Row],[r_year]]</f>
        <v>23</v>
      </c>
      <c r="F4451" s="10">
        <f>YEAR(ufc_fights_2[[#This Row],[date]])-ufc_fights_2[[#This Row],[b_year]]</f>
        <v>30</v>
      </c>
      <c r="G4451">
        <v>1</v>
      </c>
      <c r="H4451">
        <v>0</v>
      </c>
      <c r="I4451">
        <v>0.49519999999999997</v>
      </c>
      <c r="J4451">
        <v>0.4839</v>
      </c>
      <c r="K4451">
        <v>0.65380000000000005</v>
      </c>
      <c r="L4451">
        <v>0.51519999999999999</v>
      </c>
      <c r="M4451">
        <v>9.0899999999999995E-2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4.0277777777777777E-3</v>
      </c>
      <c r="T4451" s="2">
        <v>2.3148148148148147E-5</v>
      </c>
      <c r="U4451">
        <v>0.439</v>
      </c>
      <c r="V4451">
        <v>0.38159999999999999</v>
      </c>
      <c r="W4451">
        <v>0.5333</v>
      </c>
      <c r="X4451">
        <v>1</v>
      </c>
      <c r="Y4451">
        <v>1</v>
      </c>
      <c r="Z4451">
        <v>0.39760000000000001</v>
      </c>
      <c r="AA4451">
        <v>0.4607</v>
      </c>
      <c r="AB4451">
        <v>0.66669999999999996</v>
      </c>
      <c r="AC4451">
        <v>1</v>
      </c>
      <c r="AD4451">
        <v>0.89470000000000005</v>
      </c>
      <c r="AE4451">
        <v>0</v>
      </c>
      <c r="AF4451" t="s">
        <v>3922</v>
      </c>
      <c r="AG4451" s="2">
        <v>3.472222222222222E-3</v>
      </c>
      <c r="AH4451" t="s">
        <v>3911</v>
      </c>
      <c r="AI4451">
        <v>3</v>
      </c>
      <c r="AJ4451" t="s">
        <v>3931</v>
      </c>
      <c r="AK4451" s="3">
        <v>41181</v>
      </c>
      <c r="AL4451" s="10">
        <f>YEAR(ufc_fights_2[[#This Row],[date]])</f>
        <v>2012</v>
      </c>
      <c r="AM4451" t="s">
        <v>4022</v>
      </c>
      <c r="AN4451">
        <v>89</v>
      </c>
      <c r="AO4451" t="s">
        <v>3918</v>
      </c>
      <c r="AP4451">
        <f>IF(ufc_fights_2[[#This Row],[winner]]="Red",ufc_fights_2[[#This Row],[r_fighter_id]],ufc_fights_2[[#This Row],[b_fighter_id]])</f>
        <v>615</v>
      </c>
      <c r="AQ4451" t="str">
        <f>_xlfn.XLOOKUP(ufc_fights_2[[#This Row],[winnerID]],ufc_fighters[id],ufc_fighters[fighter_name],"xxx",0,1)</f>
        <v>Akira Corassani</v>
      </c>
    </row>
    <row r="4452" spans="1:43">
      <c r="A4452">
        <v>615</v>
      </c>
      <c r="B4452">
        <v>2494</v>
      </c>
      <c r="C4452">
        <f>_xlfn.XLOOKUP(ufc_fights_2[[#This Row],[r_fighter_id]],ufc_fighters[id],ufc_fighters[year],"xxx",0,1)</f>
        <v>1982</v>
      </c>
      <c r="D4452">
        <f>_xlfn.XLOOKUP(ufc_fights_2[[#This Row],[b_fighter_id]],ufc_fighters[id],ufc_fighters[year],"Prázdné",0,1)</f>
        <v>1986</v>
      </c>
      <c r="E4452" s="10">
        <f>YEAR(ufc_fights_2[[#This Row],[date]])-ufc_fights_2[[#This Row],[r_year]]</f>
        <v>31</v>
      </c>
      <c r="F4452" s="10">
        <f>YEAR(ufc_fights_2[[#This Row],[date]])-ufc_fights_2[[#This Row],[b_year]]</f>
        <v>27</v>
      </c>
      <c r="G4452">
        <v>0</v>
      </c>
      <c r="H4452">
        <v>0</v>
      </c>
      <c r="I4452">
        <v>0.55810000000000004</v>
      </c>
      <c r="J4452">
        <v>0.46529999999999999</v>
      </c>
      <c r="K4452">
        <v>0.59379999999999999</v>
      </c>
      <c r="L4452">
        <v>0.54649999999999999</v>
      </c>
      <c r="M4452">
        <v>0.33329999999999999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3.1250000000000002E-3</v>
      </c>
      <c r="T4452" s="2">
        <v>1.5162037037037036E-3</v>
      </c>
      <c r="U4452">
        <v>0.36730000000000002</v>
      </c>
      <c r="V4452">
        <v>0.2959</v>
      </c>
      <c r="W4452">
        <v>0.75</v>
      </c>
      <c r="X4452">
        <v>0.84</v>
      </c>
      <c r="Y4452">
        <v>0.94740000000000002</v>
      </c>
      <c r="Z4452">
        <v>0.53520000000000001</v>
      </c>
      <c r="AA4452">
        <v>0.29170000000000001</v>
      </c>
      <c r="AB4452">
        <v>0.66669999999999996</v>
      </c>
      <c r="AC4452">
        <v>0.79069999999999996</v>
      </c>
      <c r="AD4452">
        <v>0</v>
      </c>
      <c r="AE4452">
        <v>1</v>
      </c>
      <c r="AF4452" t="s">
        <v>3915</v>
      </c>
      <c r="AG4452" s="2">
        <v>3.472222222222222E-3</v>
      </c>
      <c r="AH4452" t="s">
        <v>3911</v>
      </c>
      <c r="AI4452">
        <v>3</v>
      </c>
      <c r="AJ4452" t="s">
        <v>4071</v>
      </c>
      <c r="AK4452" s="3">
        <v>41370</v>
      </c>
      <c r="AL4452" s="10">
        <f>YEAR(ufc_fights_2[[#This Row],[date]])</f>
        <v>2013</v>
      </c>
      <c r="AM4452" t="s">
        <v>4022</v>
      </c>
      <c r="AN4452">
        <v>86</v>
      </c>
      <c r="AO4452" t="s">
        <v>3913</v>
      </c>
      <c r="AP4452">
        <f>IF(ufc_fights_2[[#This Row],[winner]]="Red",ufc_fights_2[[#This Row],[r_fighter_id]],ufc_fights_2[[#This Row],[b_fighter_id]])</f>
        <v>615</v>
      </c>
      <c r="AQ4452" t="str">
        <f>_xlfn.XLOOKUP(ufc_fights_2[[#This Row],[winnerID]],ufc_fighters[id],ufc_fighters[fighter_name],"xxx",0,1)</f>
        <v>Akira Corassani</v>
      </c>
    </row>
    <row r="4453" spans="1:43">
      <c r="A4453">
        <v>615</v>
      </c>
      <c r="B4453">
        <v>292</v>
      </c>
      <c r="C4453">
        <f>_xlfn.XLOOKUP(ufc_fights_2[[#This Row],[r_fighter_id]],ufc_fighters[id],ufc_fighters[year],"xxx",0,1)</f>
        <v>1982</v>
      </c>
      <c r="D4453">
        <f>_xlfn.XLOOKUP(ufc_fights_2[[#This Row],[b_fighter_id]],ufc_fighters[id],ufc_fighters[year],"Prázdné",0,1)</f>
        <v>1983</v>
      </c>
      <c r="E4453" s="10">
        <f>YEAR(ufc_fights_2[[#This Row],[date]])-ufc_fights_2[[#This Row],[r_year]]</f>
        <v>31</v>
      </c>
      <c r="F4453" s="10">
        <f>YEAR(ufc_fights_2[[#This Row],[date]])-ufc_fights_2[[#This Row],[b_year]]</f>
        <v>30</v>
      </c>
      <c r="G4453">
        <v>0</v>
      </c>
      <c r="H4453">
        <v>0</v>
      </c>
      <c r="I4453">
        <v>0.5</v>
      </c>
      <c r="J4453">
        <v>0.71430000000000005</v>
      </c>
      <c r="K4453">
        <v>0.5</v>
      </c>
      <c r="L4453">
        <v>0.77780000000000005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 s="2">
        <v>0</v>
      </c>
      <c r="T4453" s="2">
        <v>1.6203703703703703E-4</v>
      </c>
      <c r="U4453">
        <v>0.5</v>
      </c>
      <c r="V4453">
        <v>0.71430000000000005</v>
      </c>
      <c r="W4453">
        <v>0</v>
      </c>
      <c r="X4453">
        <v>0</v>
      </c>
      <c r="Y4453">
        <v>0</v>
      </c>
      <c r="Z4453">
        <v>0.5</v>
      </c>
      <c r="AA4453">
        <v>0.5</v>
      </c>
      <c r="AB4453">
        <v>0</v>
      </c>
      <c r="AC4453">
        <v>1</v>
      </c>
      <c r="AD4453">
        <v>0</v>
      </c>
      <c r="AE4453">
        <v>1</v>
      </c>
      <c r="AF4453" t="s">
        <v>4025</v>
      </c>
      <c r="AG4453" s="2">
        <v>2.8935185185185184E-4</v>
      </c>
      <c r="AH4453" t="s">
        <v>3911</v>
      </c>
      <c r="AI4453">
        <v>3</v>
      </c>
      <c r="AJ4453" t="s">
        <v>3939</v>
      </c>
      <c r="AK4453" s="3">
        <v>41608</v>
      </c>
      <c r="AL4453" s="10">
        <f>YEAR(ufc_fights_2[[#This Row],[date]])</f>
        <v>2013</v>
      </c>
      <c r="AM4453" t="s">
        <v>4022</v>
      </c>
      <c r="AN4453">
        <v>1</v>
      </c>
      <c r="AO4453" t="s">
        <v>3913</v>
      </c>
      <c r="AP4453">
        <f>IF(ufc_fights_2[[#This Row],[winner]]="Red",ufc_fights_2[[#This Row],[r_fighter_id]],ufc_fights_2[[#This Row],[b_fighter_id]])</f>
        <v>615</v>
      </c>
      <c r="AQ4453" t="str">
        <f>_xlfn.XLOOKUP(ufc_fights_2[[#This Row],[winnerID]],ufc_fighters[id],ufc_fighters[fighter_name],"xxx",0,1)</f>
        <v>Akira Corassani</v>
      </c>
    </row>
    <row r="4454" spans="1:43">
      <c r="A4454">
        <v>292</v>
      </c>
      <c r="B4454">
        <v>1393</v>
      </c>
      <c r="C4454">
        <f>_xlfn.XLOOKUP(ufc_fights_2[[#This Row],[r_fighter_id]],ufc_fighters[id],ufc_fighters[year],"xxx",0,1)</f>
        <v>1983</v>
      </c>
      <c r="D4454">
        <f>_xlfn.XLOOKUP(ufc_fights_2[[#This Row],[b_fighter_id]],ufc_fighters[id],ufc_fighters[year],"Prázdné",0,1)</f>
        <v>1990</v>
      </c>
      <c r="E4454" s="10">
        <f>YEAR(ufc_fights_2[[#This Row],[date]])-ufc_fights_2[[#This Row],[r_year]]</f>
        <v>31</v>
      </c>
      <c r="F4454" s="10">
        <f>YEAR(ufc_fights_2[[#This Row],[date]])-ufc_fights_2[[#This Row],[b_year]]</f>
        <v>24</v>
      </c>
      <c r="G4454">
        <v>0</v>
      </c>
      <c r="H4454">
        <v>0</v>
      </c>
      <c r="I4454">
        <v>0.55000000000000004</v>
      </c>
      <c r="J4454">
        <v>0.41949999999999998</v>
      </c>
      <c r="K4454">
        <v>0.55689999999999995</v>
      </c>
      <c r="L4454">
        <v>0.45850000000000002</v>
      </c>
      <c r="M4454">
        <v>0.23080000000000001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1.7939814814814815E-3</v>
      </c>
      <c r="T4454" s="2">
        <v>1.2152777777777778E-3</v>
      </c>
      <c r="U4454">
        <v>0.55169999999999997</v>
      </c>
      <c r="V4454">
        <v>0.37309999999999999</v>
      </c>
      <c r="W4454">
        <v>0.5</v>
      </c>
      <c r="X4454">
        <v>0</v>
      </c>
      <c r="Y4454">
        <v>0.625</v>
      </c>
      <c r="Z4454">
        <v>0.55049999999999999</v>
      </c>
      <c r="AA4454">
        <v>0.37930000000000003</v>
      </c>
      <c r="AB4454">
        <v>0.53659999999999997</v>
      </c>
      <c r="AC4454">
        <v>0.5323</v>
      </c>
      <c r="AD4454">
        <v>1</v>
      </c>
      <c r="AE4454">
        <v>0</v>
      </c>
      <c r="AF4454" t="s">
        <v>3915</v>
      </c>
      <c r="AG4454" s="2">
        <v>3.472222222222222E-3</v>
      </c>
      <c r="AH4454" t="s">
        <v>3911</v>
      </c>
      <c r="AI4454">
        <v>3</v>
      </c>
      <c r="AJ4454" t="s">
        <v>4111</v>
      </c>
      <c r="AK4454" s="3">
        <v>41902</v>
      </c>
      <c r="AL4454" s="10">
        <f>YEAR(ufc_fights_2[[#This Row],[date]])</f>
        <v>2014</v>
      </c>
      <c r="AM4454" t="s">
        <v>4022</v>
      </c>
      <c r="AN4454">
        <v>117</v>
      </c>
      <c r="AO4454" t="s">
        <v>3913</v>
      </c>
      <c r="AP4454">
        <f>IF(ufc_fights_2[[#This Row],[winner]]="Red",ufc_fights_2[[#This Row],[r_fighter_id]],ufc_fights_2[[#This Row],[b_fighter_id]])</f>
        <v>292</v>
      </c>
      <c r="AQ4454" t="str">
        <f>_xlfn.XLOOKUP(ufc_fights_2[[#This Row],[winnerID]],ufc_fighters[id],ufc_fighters[fighter_name],"xxx",0,1)</f>
        <v>Maximo Blanco</v>
      </c>
    </row>
    <row r="4455" spans="1:43">
      <c r="A4455">
        <v>2367</v>
      </c>
      <c r="B4455">
        <v>292</v>
      </c>
      <c r="C4455">
        <f>_xlfn.XLOOKUP(ufc_fights_2[[#This Row],[r_fighter_id]],ufc_fighters[id],ufc_fighters[year],"xxx",0,1)</f>
        <v>1989</v>
      </c>
      <c r="D4455">
        <f>_xlfn.XLOOKUP(ufc_fights_2[[#This Row],[b_fighter_id]],ufc_fighters[id],ufc_fighters[year],"Prázdné",0,1)</f>
        <v>1983</v>
      </c>
      <c r="E4455" s="10">
        <f>YEAR(ufc_fights_2[[#This Row],[date]])-ufc_fights_2[[#This Row],[r_year]]</f>
        <v>25</v>
      </c>
      <c r="F4455" s="10">
        <f>YEAR(ufc_fights_2[[#This Row],[date]])-ufc_fights_2[[#This Row],[b_year]]</f>
        <v>31</v>
      </c>
      <c r="G4455">
        <v>0</v>
      </c>
      <c r="H4455">
        <v>1</v>
      </c>
      <c r="I4455">
        <v>0.37930000000000003</v>
      </c>
      <c r="J4455">
        <v>0.51280000000000003</v>
      </c>
      <c r="K4455">
        <v>0.52</v>
      </c>
      <c r="L4455">
        <v>0.63590000000000002</v>
      </c>
      <c r="M4455">
        <v>0.2</v>
      </c>
      <c r="N4455">
        <v>0.5</v>
      </c>
      <c r="O4455">
        <v>0</v>
      </c>
      <c r="P4455">
        <v>0</v>
      </c>
      <c r="Q4455">
        <v>0</v>
      </c>
      <c r="R4455">
        <v>2</v>
      </c>
      <c r="S4455" s="2">
        <v>3.9930555555555552E-3</v>
      </c>
      <c r="T4455" s="2">
        <v>1.7013888888888888E-3</v>
      </c>
      <c r="U4455">
        <v>0.27060000000000001</v>
      </c>
      <c r="V4455">
        <v>0.46079999999999999</v>
      </c>
      <c r="W4455">
        <v>0.625</v>
      </c>
      <c r="X4455">
        <v>0.85709999999999997</v>
      </c>
      <c r="Y4455">
        <v>1</v>
      </c>
      <c r="Z4455">
        <v>0.35709999999999997</v>
      </c>
      <c r="AA4455">
        <v>0.48649999999999999</v>
      </c>
      <c r="AB4455">
        <v>1</v>
      </c>
      <c r="AC4455">
        <v>1</v>
      </c>
      <c r="AD4455">
        <v>1</v>
      </c>
      <c r="AE4455">
        <v>1</v>
      </c>
      <c r="AF4455" t="s">
        <v>3915</v>
      </c>
      <c r="AG4455" s="2">
        <v>3.472222222222222E-3</v>
      </c>
      <c r="AH4455" t="s">
        <v>3911</v>
      </c>
      <c r="AI4455">
        <v>3</v>
      </c>
      <c r="AJ4455" t="s">
        <v>4111</v>
      </c>
      <c r="AK4455" s="3">
        <v>41790</v>
      </c>
      <c r="AL4455" s="10">
        <f>YEAR(ufc_fights_2[[#This Row],[date]])</f>
        <v>2014</v>
      </c>
      <c r="AM4455" t="s">
        <v>4022</v>
      </c>
      <c r="AN4455">
        <v>97</v>
      </c>
      <c r="AO4455" t="s">
        <v>3918</v>
      </c>
      <c r="AP4455">
        <f>IF(ufc_fights_2[[#This Row],[winner]]="Red",ufc_fights_2[[#This Row],[r_fighter_id]],ufc_fights_2[[#This Row],[b_fighter_id]])</f>
        <v>292</v>
      </c>
      <c r="AQ4455" t="str">
        <f>_xlfn.XLOOKUP(ufc_fights_2[[#This Row],[winnerID]],ufc_fighters[id],ufc_fighters[fighter_name],"xxx",0,1)</f>
        <v>Maximo Blanco</v>
      </c>
    </row>
    <row r="4456" spans="1:43">
      <c r="A4456">
        <v>292</v>
      </c>
      <c r="B4456">
        <v>727</v>
      </c>
      <c r="C4456">
        <f>_xlfn.XLOOKUP(ufc_fights_2[[#This Row],[r_fighter_id]],ufc_fighters[id],ufc_fighters[year],"xxx",0,1)</f>
        <v>1983</v>
      </c>
      <c r="D4456">
        <f>_xlfn.XLOOKUP(ufc_fights_2[[#This Row],[b_fighter_id]],ufc_fighters[id],ufc_fighters[year],"Prázdné",0,1)</f>
        <v>1986</v>
      </c>
      <c r="E4456" s="10">
        <f>YEAR(ufc_fights_2[[#This Row],[date]])-ufc_fights_2[[#This Row],[r_year]]</f>
        <v>32</v>
      </c>
      <c r="F4456" s="10">
        <f>YEAR(ufc_fights_2[[#This Row],[date]])-ufc_fights_2[[#This Row],[b_year]]</f>
        <v>29</v>
      </c>
      <c r="G4456">
        <v>1</v>
      </c>
      <c r="H4456">
        <v>0</v>
      </c>
      <c r="I4456">
        <v>0.57140000000000002</v>
      </c>
      <c r="J4456">
        <v>0.2</v>
      </c>
      <c r="K4456">
        <v>0.57140000000000002</v>
      </c>
      <c r="L4456">
        <v>0.2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1.1574074074074073E-5</v>
      </c>
      <c r="T4456" s="2">
        <v>0</v>
      </c>
      <c r="U4456">
        <v>0.5</v>
      </c>
      <c r="V4456">
        <v>0</v>
      </c>
      <c r="W4456">
        <v>1</v>
      </c>
      <c r="X4456">
        <v>0</v>
      </c>
      <c r="Y4456">
        <v>0</v>
      </c>
      <c r="Z4456">
        <v>0.57140000000000002</v>
      </c>
      <c r="AA4456">
        <v>0.2</v>
      </c>
      <c r="AB4456">
        <v>0</v>
      </c>
      <c r="AC4456">
        <v>0</v>
      </c>
      <c r="AD4456">
        <v>0</v>
      </c>
      <c r="AE4456">
        <v>0</v>
      </c>
      <c r="AF4456" t="s">
        <v>3910</v>
      </c>
      <c r="AG4456" s="2">
        <v>1.8518518518518518E-4</v>
      </c>
      <c r="AH4456" t="s">
        <v>3911</v>
      </c>
      <c r="AI4456">
        <v>3</v>
      </c>
      <c r="AJ4456" t="s">
        <v>3949</v>
      </c>
      <c r="AK4456" s="3">
        <v>42197</v>
      </c>
      <c r="AL4456" s="10">
        <f>YEAR(ufc_fights_2[[#This Row],[date]])</f>
        <v>2015</v>
      </c>
      <c r="AM4456" t="s">
        <v>4022</v>
      </c>
      <c r="AN4456">
        <v>1</v>
      </c>
      <c r="AO4456" t="s">
        <v>3913</v>
      </c>
      <c r="AP4456">
        <f>IF(ufc_fights_2[[#This Row],[winner]]="Red",ufc_fights_2[[#This Row],[r_fighter_id]],ufc_fights_2[[#This Row],[b_fighter_id]])</f>
        <v>292</v>
      </c>
      <c r="AQ4456" t="str">
        <f>_xlfn.XLOOKUP(ufc_fights_2[[#This Row],[winnerID]],ufc_fighters[id],ufc_fighters[fighter_name],"xxx",0,1)</f>
        <v>Maximo Blanco</v>
      </c>
    </row>
    <row r="4457" spans="1:43">
      <c r="A4457">
        <v>2972</v>
      </c>
      <c r="B4457">
        <v>292</v>
      </c>
      <c r="C4457">
        <f>_xlfn.XLOOKUP(ufc_fights_2[[#This Row],[r_fighter_id]],ufc_fighters[id],ufc_fighters[year],"xxx",0,1)</f>
        <v>1986</v>
      </c>
      <c r="D4457">
        <f>_xlfn.XLOOKUP(ufc_fights_2[[#This Row],[b_fighter_id]],ufc_fighters[id],ufc_fighters[year],"Prázdné",0,1)</f>
        <v>1983</v>
      </c>
      <c r="E4457" s="10">
        <f>YEAR(ufc_fights_2[[#This Row],[date]])-ufc_fights_2[[#This Row],[r_year]]</f>
        <v>27</v>
      </c>
      <c r="F4457" s="10">
        <f>YEAR(ufc_fights_2[[#This Row],[date]])-ufc_fights_2[[#This Row],[b_year]]</f>
        <v>30</v>
      </c>
      <c r="G4457">
        <v>0</v>
      </c>
      <c r="H4457">
        <v>0</v>
      </c>
      <c r="I4457">
        <v>0.2626</v>
      </c>
      <c r="J4457">
        <v>0.35859999999999997</v>
      </c>
      <c r="K4457">
        <v>0.29909999999999998</v>
      </c>
      <c r="L4457">
        <v>0.4778</v>
      </c>
      <c r="M4457">
        <v>0.1429</v>
      </c>
      <c r="N4457">
        <v>0.5</v>
      </c>
      <c r="O4457">
        <v>1</v>
      </c>
      <c r="P4457">
        <v>1</v>
      </c>
      <c r="Q4457">
        <v>0</v>
      </c>
      <c r="R4457">
        <v>0</v>
      </c>
      <c r="S4457" s="2">
        <v>1.5162037037037036E-3</v>
      </c>
      <c r="T4457" s="2">
        <v>2.6041666666666665E-3</v>
      </c>
      <c r="U4457">
        <v>0.21110000000000001</v>
      </c>
      <c r="V4457">
        <v>0.34510000000000002</v>
      </c>
      <c r="W4457">
        <v>0.66669999999999996</v>
      </c>
      <c r="X4457">
        <v>0.83330000000000004</v>
      </c>
      <c r="Y4457">
        <v>0.625</v>
      </c>
      <c r="Z4457">
        <v>0.19750000000000001</v>
      </c>
      <c r="AA4457">
        <v>0.33079999999999998</v>
      </c>
      <c r="AB4457">
        <v>0.6</v>
      </c>
      <c r="AC4457">
        <v>0.64290000000000003</v>
      </c>
      <c r="AD4457">
        <v>0.33329999999999999</v>
      </c>
      <c r="AE4457">
        <v>0</v>
      </c>
      <c r="AF4457" t="s">
        <v>3915</v>
      </c>
      <c r="AG4457" s="2">
        <v>3.472222222222222E-3</v>
      </c>
      <c r="AH4457" t="s">
        <v>3911</v>
      </c>
      <c r="AI4457">
        <v>3</v>
      </c>
      <c r="AJ4457" t="s">
        <v>3985</v>
      </c>
      <c r="AK4457" s="3">
        <v>41377</v>
      </c>
      <c r="AL4457" s="10">
        <f>YEAR(ufc_fights_2[[#This Row],[date]])</f>
        <v>2013</v>
      </c>
      <c r="AM4457" t="s">
        <v>4022</v>
      </c>
      <c r="AN4457">
        <v>1</v>
      </c>
      <c r="AO4457" t="s">
        <v>3918</v>
      </c>
      <c r="AP4457">
        <f>IF(ufc_fights_2[[#This Row],[winner]]="Red",ufc_fights_2[[#This Row],[r_fighter_id]],ufc_fights_2[[#This Row],[b_fighter_id]])</f>
        <v>292</v>
      </c>
      <c r="AQ4457" t="str">
        <f>_xlfn.XLOOKUP(ufc_fights_2[[#This Row],[winnerID]],ufc_fighters[id],ufc_fighters[fighter_name],"xxx",0,1)</f>
        <v>Maximo Blanco</v>
      </c>
    </row>
    <row r="4458" spans="1:43">
      <c r="A4458">
        <v>2689</v>
      </c>
      <c r="B4458">
        <v>2782</v>
      </c>
      <c r="C4458">
        <f>_xlfn.XLOOKUP(ufc_fights_2[[#This Row],[r_fighter_id]],ufc_fighters[id],ufc_fighters[year],"xxx",0,1)</f>
        <v>1991</v>
      </c>
      <c r="D4458">
        <f>_xlfn.XLOOKUP(ufc_fights_2[[#This Row],[b_fighter_id]],ufc_fighters[id],ufc_fighters[year],"Prázdné",0,1)</f>
        <v>1987</v>
      </c>
      <c r="E4458" s="10">
        <f>YEAR(ufc_fights_2[[#This Row],[date]])-ufc_fights_2[[#This Row],[r_year]]</f>
        <v>23</v>
      </c>
      <c r="F4458" s="10">
        <f>YEAR(ufc_fights_2[[#This Row],[date]])-ufc_fights_2[[#This Row],[b_year]]</f>
        <v>27</v>
      </c>
      <c r="G4458">
        <v>0</v>
      </c>
      <c r="H4458">
        <v>0</v>
      </c>
      <c r="I4458">
        <v>0.375</v>
      </c>
      <c r="J4458">
        <v>0.36170000000000002</v>
      </c>
      <c r="K4458">
        <v>0.59740000000000004</v>
      </c>
      <c r="L4458">
        <v>0.61629999999999996</v>
      </c>
      <c r="M4458">
        <v>0.66669999999999996</v>
      </c>
      <c r="N4458">
        <v>0.33329999999999999</v>
      </c>
      <c r="O4458">
        <v>0</v>
      </c>
      <c r="P4458">
        <v>0</v>
      </c>
      <c r="Q4458">
        <v>3</v>
      </c>
      <c r="R4458">
        <v>1</v>
      </c>
      <c r="S4458" s="2">
        <v>4.7106481481481478E-3</v>
      </c>
      <c r="T4458" s="2">
        <v>2.2337962962962962E-3</v>
      </c>
      <c r="U4458">
        <v>0.30299999999999999</v>
      </c>
      <c r="V4458">
        <v>0.2</v>
      </c>
      <c r="W4458">
        <v>0.5</v>
      </c>
      <c r="X4458">
        <v>1</v>
      </c>
      <c r="Y4458">
        <v>1</v>
      </c>
      <c r="Z4458">
        <v>0.29630000000000001</v>
      </c>
      <c r="AA4458">
        <v>0.25640000000000002</v>
      </c>
      <c r="AB4458">
        <v>0.66669999999999996</v>
      </c>
      <c r="AC4458">
        <v>0.66669999999999996</v>
      </c>
      <c r="AD4458">
        <v>0.5</v>
      </c>
      <c r="AE4458">
        <v>1</v>
      </c>
      <c r="AF4458" t="s">
        <v>3915</v>
      </c>
      <c r="AG4458" s="2">
        <v>3.472222222222222E-3</v>
      </c>
      <c r="AH4458" t="s">
        <v>3911</v>
      </c>
      <c r="AI4458">
        <v>3</v>
      </c>
      <c r="AJ4458" t="s">
        <v>3939</v>
      </c>
      <c r="AK4458" s="3">
        <v>41951</v>
      </c>
      <c r="AL4458" s="10">
        <f>YEAR(ufc_fights_2[[#This Row],[date]])</f>
        <v>2014</v>
      </c>
      <c r="AM4458" t="s">
        <v>4022</v>
      </c>
      <c r="AN4458">
        <v>104</v>
      </c>
      <c r="AO4458" t="s">
        <v>3913</v>
      </c>
      <c r="AP4458">
        <f>IF(ufc_fights_2[[#This Row],[winner]]="Red",ufc_fights_2[[#This Row],[r_fighter_id]],ufc_fights_2[[#This Row],[b_fighter_id]])</f>
        <v>2689</v>
      </c>
      <c r="AQ4458" t="str">
        <f>_xlfn.XLOOKUP(ufc_fights_2[[#This Row],[winnerID]],ufc_fighters[id],ufc_fighters[fighter_name],"xxx",0,1)</f>
        <v>Diego Rivas</v>
      </c>
    </row>
    <row r="4459" spans="1:43">
      <c r="A4459">
        <v>2141</v>
      </c>
      <c r="B4459">
        <v>2888</v>
      </c>
      <c r="C4459">
        <f>_xlfn.XLOOKUP(ufc_fights_2[[#This Row],[r_fighter_id]],ufc_fighters[id],ufc_fighters[year],"xxx",0,1)</f>
        <v>1994</v>
      </c>
      <c r="D4459">
        <f>_xlfn.XLOOKUP(ufc_fights_2[[#This Row],[b_fighter_id]],ufc_fighters[id],ufc_fighters[year],"Prázdné",0,1)</f>
        <v>1994</v>
      </c>
      <c r="E4459" s="10">
        <f>YEAR(ufc_fights_2[[#This Row],[date]])-ufc_fights_2[[#This Row],[r_year]]</f>
        <v>25</v>
      </c>
      <c r="F4459" s="10">
        <f>YEAR(ufc_fights_2[[#This Row],[date]])-ufc_fights_2[[#This Row],[b_year]]</f>
        <v>25</v>
      </c>
      <c r="G4459">
        <v>0</v>
      </c>
      <c r="H4459">
        <v>0</v>
      </c>
      <c r="I4459">
        <v>0.85709999999999997</v>
      </c>
      <c r="J4459">
        <v>0.5</v>
      </c>
      <c r="K4459">
        <v>0.85709999999999997</v>
      </c>
      <c r="L4459">
        <v>0.66669999999999996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0</v>
      </c>
      <c r="S4459" s="2">
        <v>2.7777777777777779E-3</v>
      </c>
      <c r="T4459" s="2">
        <v>0</v>
      </c>
      <c r="U4459">
        <v>0.83330000000000004</v>
      </c>
      <c r="V4459">
        <v>0.66669999999999996</v>
      </c>
      <c r="W4459">
        <v>1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0.83330000000000004</v>
      </c>
      <c r="AE4459">
        <v>1</v>
      </c>
      <c r="AF4459" t="s">
        <v>3933</v>
      </c>
      <c r="AG4459" s="2">
        <v>3.0092592592592593E-3</v>
      </c>
      <c r="AH4459" t="s">
        <v>3911</v>
      </c>
      <c r="AI4459">
        <v>3</v>
      </c>
      <c r="AJ4459" t="s">
        <v>3928</v>
      </c>
      <c r="AK4459" s="3">
        <v>43806</v>
      </c>
      <c r="AL4459" s="10">
        <f>YEAR(ufc_fights_2[[#This Row],[date]])</f>
        <v>2019</v>
      </c>
      <c r="AM4459" t="s">
        <v>4022</v>
      </c>
      <c r="AN4459">
        <v>23</v>
      </c>
      <c r="AO4459" t="s">
        <v>3913</v>
      </c>
      <c r="AP4459">
        <f>IF(ufc_fights_2[[#This Row],[winner]]="Red",ufc_fights_2[[#This Row],[r_fighter_id]],ufc_fights_2[[#This Row],[b_fighter_id]])</f>
        <v>2141</v>
      </c>
      <c r="AQ4459" t="str">
        <f>_xlfn.XLOOKUP(ufc_fights_2[[#This Row],[winnerID]],ufc_fighters[id],ufc_fighters[fighter_name],"xxx",0,1)</f>
        <v>Bryce Mitchell</v>
      </c>
    </row>
    <row r="4460" spans="1:43">
      <c r="A4460">
        <v>2141</v>
      </c>
      <c r="B4460">
        <v>2758</v>
      </c>
      <c r="C4460">
        <f>_xlfn.XLOOKUP(ufc_fights_2[[#This Row],[r_fighter_id]],ufc_fighters[id],ufc_fighters[year],"xxx",0,1)</f>
        <v>1994</v>
      </c>
      <c r="D4460">
        <f>_xlfn.XLOOKUP(ufc_fights_2[[#This Row],[b_fighter_id]],ufc_fighters[id],ufc_fighters[year],"Prázdné",0,1)</f>
        <v>1986</v>
      </c>
      <c r="E4460" s="10">
        <f>YEAR(ufc_fights_2[[#This Row],[date]])-ufc_fights_2[[#This Row],[r_year]]</f>
        <v>26</v>
      </c>
      <c r="F4460" s="10">
        <f>YEAR(ufc_fights_2[[#This Row],[date]])-ufc_fights_2[[#This Row],[b_year]]</f>
        <v>34</v>
      </c>
      <c r="G4460">
        <v>0</v>
      </c>
      <c r="H4460">
        <v>0</v>
      </c>
      <c r="I4460">
        <v>0.81630000000000003</v>
      </c>
      <c r="J4460">
        <v>0.5</v>
      </c>
      <c r="K4460">
        <v>0.81079999999999997</v>
      </c>
      <c r="L4460">
        <v>0.70589999999999997</v>
      </c>
      <c r="M4460">
        <v>1</v>
      </c>
      <c r="N4460">
        <v>0</v>
      </c>
      <c r="O4460">
        <v>5</v>
      </c>
      <c r="P4460">
        <v>0</v>
      </c>
      <c r="Q4460">
        <v>0</v>
      </c>
      <c r="R4460">
        <v>0</v>
      </c>
      <c r="S4460" s="2">
        <v>8.9236111111111113E-3</v>
      </c>
      <c r="T4460" s="2">
        <v>0</v>
      </c>
      <c r="U4460">
        <v>0.75</v>
      </c>
      <c r="V4460">
        <v>0.28570000000000001</v>
      </c>
      <c r="W4460">
        <v>1</v>
      </c>
      <c r="X4460">
        <v>0</v>
      </c>
      <c r="Y4460">
        <v>1</v>
      </c>
      <c r="Z4460">
        <v>0</v>
      </c>
      <c r="AA4460">
        <v>0.5</v>
      </c>
      <c r="AB4460">
        <v>0</v>
      </c>
      <c r="AC4460">
        <v>0</v>
      </c>
      <c r="AD4460">
        <v>0.86960000000000004</v>
      </c>
      <c r="AE4460">
        <v>0.5</v>
      </c>
      <c r="AF4460" t="s">
        <v>3915</v>
      </c>
      <c r="AG4460" s="2">
        <v>3.472222222222222E-3</v>
      </c>
      <c r="AH4460" t="s">
        <v>3911</v>
      </c>
      <c r="AI4460">
        <v>3</v>
      </c>
      <c r="AJ4460" t="s">
        <v>3938</v>
      </c>
      <c r="AK4460" s="3">
        <v>43960</v>
      </c>
      <c r="AL4460" s="10">
        <f>YEAR(ufc_fights_2[[#This Row],[date]])</f>
        <v>2020</v>
      </c>
      <c r="AM4460" t="s">
        <v>4022</v>
      </c>
      <c r="AN4460">
        <v>62</v>
      </c>
      <c r="AO4460" t="s">
        <v>3913</v>
      </c>
      <c r="AP4460">
        <f>IF(ufc_fights_2[[#This Row],[winner]]="Red",ufc_fights_2[[#This Row],[r_fighter_id]],ufc_fights_2[[#This Row],[b_fighter_id]])</f>
        <v>2141</v>
      </c>
      <c r="AQ4460" t="str">
        <f>_xlfn.XLOOKUP(ufc_fights_2[[#This Row],[winnerID]],ufc_fighters[id],ufc_fighters[fighter_name],"xxx",0,1)</f>
        <v>Bryce Mitchell</v>
      </c>
    </row>
    <row r="4461" spans="1:43">
      <c r="A4461">
        <v>2141</v>
      </c>
      <c r="B4461">
        <v>2152</v>
      </c>
      <c r="C4461">
        <f>_xlfn.XLOOKUP(ufc_fights_2[[#This Row],[r_fighter_id]],ufc_fighters[id],ufc_fighters[year],"xxx",0,1)</f>
        <v>1994</v>
      </c>
      <c r="D4461">
        <f>_xlfn.XLOOKUP(ufc_fights_2[[#This Row],[b_fighter_id]],ufc_fighters[id],ufc_fighters[year],"Prázdné",0,1)</f>
        <v>1990</v>
      </c>
      <c r="E4461" s="10">
        <f>YEAR(ufc_fights_2[[#This Row],[date]])-ufc_fights_2[[#This Row],[r_year]]</f>
        <v>25</v>
      </c>
      <c r="F4461" s="10">
        <f>YEAR(ufc_fights_2[[#This Row],[date]])-ufc_fights_2[[#This Row],[b_year]]</f>
        <v>29</v>
      </c>
      <c r="G4461">
        <v>0</v>
      </c>
      <c r="H4461">
        <v>0</v>
      </c>
      <c r="I4461">
        <v>0.38640000000000002</v>
      </c>
      <c r="J4461">
        <v>0.21429999999999999</v>
      </c>
      <c r="K4461">
        <v>0.5</v>
      </c>
      <c r="L4461">
        <v>0.39679999999999999</v>
      </c>
      <c r="M4461">
        <v>0</v>
      </c>
      <c r="N4461">
        <v>0.625</v>
      </c>
      <c r="O4461">
        <v>2</v>
      </c>
      <c r="P4461">
        <v>2</v>
      </c>
      <c r="Q4461">
        <v>1</v>
      </c>
      <c r="R4461">
        <v>1</v>
      </c>
      <c r="S4461" s="2">
        <v>2.2106481481481482E-3</v>
      </c>
      <c r="T4461" s="2">
        <v>4.178240740740741E-3</v>
      </c>
      <c r="U4461">
        <v>0.2414</v>
      </c>
      <c r="V4461">
        <v>0.1351</v>
      </c>
      <c r="W4461">
        <v>0.63639999999999997</v>
      </c>
      <c r="X4461">
        <v>0.75</v>
      </c>
      <c r="Y4461">
        <v>1</v>
      </c>
      <c r="Z4461">
        <v>0.39019999999999999</v>
      </c>
      <c r="AA4461">
        <v>0.1951</v>
      </c>
      <c r="AB4461">
        <v>0.33329999999999999</v>
      </c>
      <c r="AC4461">
        <v>1</v>
      </c>
      <c r="AD4461">
        <v>0</v>
      </c>
      <c r="AE4461">
        <v>0</v>
      </c>
      <c r="AF4461" t="s">
        <v>3915</v>
      </c>
      <c r="AG4461" s="2">
        <v>3.472222222222222E-3</v>
      </c>
      <c r="AH4461" t="s">
        <v>3911</v>
      </c>
      <c r="AI4461">
        <v>3</v>
      </c>
      <c r="AJ4461" t="s">
        <v>4024</v>
      </c>
      <c r="AK4461" s="3">
        <v>43547</v>
      </c>
      <c r="AL4461" s="10">
        <f>YEAR(ufc_fights_2[[#This Row],[date]])</f>
        <v>2019</v>
      </c>
      <c r="AM4461" t="s">
        <v>4022</v>
      </c>
      <c r="AN4461">
        <v>71</v>
      </c>
      <c r="AO4461" t="s">
        <v>3913</v>
      </c>
      <c r="AP4461">
        <f>IF(ufc_fights_2[[#This Row],[winner]]="Red",ufc_fights_2[[#This Row],[r_fighter_id]],ufc_fights_2[[#This Row],[b_fighter_id]])</f>
        <v>2141</v>
      </c>
      <c r="AQ4461" t="str">
        <f>_xlfn.XLOOKUP(ufc_fights_2[[#This Row],[winnerID]],ufc_fighters[id],ufc_fighters[fighter_name],"xxx",0,1)</f>
        <v>Bryce Mitchell</v>
      </c>
    </row>
    <row r="4462" spans="1:43">
      <c r="A4462">
        <v>2730</v>
      </c>
      <c r="B4462">
        <v>964</v>
      </c>
      <c r="C4462">
        <f>_xlfn.XLOOKUP(ufc_fights_2[[#This Row],[r_fighter_id]],ufc_fighters[id],ufc_fighters[year],"xxx",0,1)</f>
        <v>1992</v>
      </c>
      <c r="D4462">
        <f>_xlfn.XLOOKUP(ufc_fights_2[[#This Row],[b_fighter_id]],ufc_fighters[id],ufc_fighters[year],"Prázdné",0,1)</f>
        <v>1990</v>
      </c>
      <c r="E4462" s="10">
        <f>YEAR(ufc_fights_2[[#This Row],[date]])-ufc_fights_2[[#This Row],[r_year]]</f>
        <v>24</v>
      </c>
      <c r="F4462" s="10">
        <f>YEAR(ufc_fights_2[[#This Row],[date]])-ufc_fights_2[[#This Row],[b_year]]</f>
        <v>26</v>
      </c>
      <c r="G4462">
        <v>1</v>
      </c>
      <c r="H4462">
        <v>0</v>
      </c>
      <c r="I4462">
        <v>0.47170000000000001</v>
      </c>
      <c r="J4462">
        <v>0.3548</v>
      </c>
      <c r="K4462">
        <v>0.57350000000000001</v>
      </c>
      <c r="L4462">
        <v>0.5</v>
      </c>
      <c r="M4462">
        <v>1</v>
      </c>
      <c r="N4462">
        <v>0.5</v>
      </c>
      <c r="O4462">
        <v>0</v>
      </c>
      <c r="P4462">
        <v>0</v>
      </c>
      <c r="Q4462">
        <v>0</v>
      </c>
      <c r="R4462">
        <v>0</v>
      </c>
      <c r="S4462" s="2">
        <v>2.7083333333333334E-3</v>
      </c>
      <c r="T4462" s="2">
        <v>8.1018518518518516E-5</v>
      </c>
      <c r="U4462">
        <v>0.29730000000000001</v>
      </c>
      <c r="V4462">
        <v>0.25</v>
      </c>
      <c r="W4462">
        <v>0.77780000000000005</v>
      </c>
      <c r="X4462">
        <v>1</v>
      </c>
      <c r="Y4462">
        <v>0.5</v>
      </c>
      <c r="Z4462">
        <v>0.43240000000000001</v>
      </c>
      <c r="AA4462">
        <v>0.33329999999999999</v>
      </c>
      <c r="AB4462">
        <v>0</v>
      </c>
      <c r="AC4462">
        <v>0</v>
      </c>
      <c r="AD4462">
        <v>0.5625</v>
      </c>
      <c r="AE4462">
        <v>0.5</v>
      </c>
      <c r="AF4462" t="s">
        <v>3910</v>
      </c>
      <c r="AG4462" s="2">
        <v>1.5625000000000001E-3</v>
      </c>
      <c r="AH4462" t="s">
        <v>3911</v>
      </c>
      <c r="AI4462">
        <v>3</v>
      </c>
      <c r="AJ4462" t="s">
        <v>3928</v>
      </c>
      <c r="AK4462" s="3">
        <v>42483</v>
      </c>
      <c r="AL4462" s="10">
        <f>YEAR(ufc_fights_2[[#This Row],[date]])</f>
        <v>2016</v>
      </c>
      <c r="AM4462" t="s">
        <v>4022</v>
      </c>
      <c r="AN4462">
        <v>1</v>
      </c>
      <c r="AO4462" t="s">
        <v>3913</v>
      </c>
      <c r="AP4462">
        <f>IF(ufc_fights_2[[#This Row],[winner]]="Red",ufc_fights_2[[#This Row],[r_fighter_id]],ufc_fights_2[[#This Row],[b_fighter_id]])</f>
        <v>2730</v>
      </c>
      <c r="AQ4462" t="str">
        <f>_xlfn.XLOOKUP(ufc_fights_2[[#This Row],[winnerID]],ufc_fighters[id],ufc_fighters[fighter_name],"xxx",0,1)</f>
        <v>Yair Rodriguez</v>
      </c>
    </row>
    <row r="4463" spans="1:43">
      <c r="A4463">
        <v>435</v>
      </c>
      <c r="B4463">
        <v>1392</v>
      </c>
      <c r="C4463">
        <f>_xlfn.XLOOKUP(ufc_fights_2[[#This Row],[r_fighter_id]],ufc_fighters[id],ufc_fighters[year],"xxx",0,1)</f>
        <v>1988</v>
      </c>
      <c r="D4463">
        <f>_xlfn.XLOOKUP(ufc_fights_2[[#This Row],[b_fighter_id]],ufc_fighters[id],ufc_fighters[year],"Prázdné",0,1)</f>
        <v>1999</v>
      </c>
      <c r="E4463" s="10">
        <f>YEAR(ufc_fights_2[[#This Row],[date]])-ufc_fights_2[[#This Row],[r_year]]</f>
        <v>32</v>
      </c>
      <c r="F4463" s="10">
        <f>YEAR(ufc_fights_2[[#This Row],[date]])-ufc_fights_2[[#This Row],[b_year]]</f>
        <v>21</v>
      </c>
      <c r="G4463">
        <v>1</v>
      </c>
      <c r="H4463">
        <v>0</v>
      </c>
      <c r="I4463">
        <v>0.628</v>
      </c>
      <c r="J4463">
        <v>0.28339999999999999</v>
      </c>
      <c r="K4463">
        <v>0.64119999999999999</v>
      </c>
      <c r="L4463">
        <v>0.30459999999999998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1</v>
      </c>
      <c r="S4463" s="2">
        <v>1.7476851851851852E-3</v>
      </c>
      <c r="T4463" s="2">
        <v>2.0370370370370369E-3</v>
      </c>
      <c r="U4463">
        <v>0.58089999999999997</v>
      </c>
      <c r="V4463">
        <v>0.22750000000000001</v>
      </c>
      <c r="W4463">
        <v>0.8125</v>
      </c>
      <c r="X4463">
        <v>0.91669999999999996</v>
      </c>
      <c r="Y4463">
        <v>0.66669999999999996</v>
      </c>
      <c r="Z4463">
        <v>0.6</v>
      </c>
      <c r="AA4463">
        <v>0.25700000000000001</v>
      </c>
      <c r="AB4463">
        <v>0.83330000000000004</v>
      </c>
      <c r="AC4463">
        <v>1</v>
      </c>
      <c r="AD4463">
        <v>0.77780000000000005</v>
      </c>
      <c r="AE4463">
        <v>0.75</v>
      </c>
      <c r="AF4463" t="s">
        <v>3915</v>
      </c>
      <c r="AG4463" s="2">
        <v>3.472222222222222E-3</v>
      </c>
      <c r="AH4463" t="s">
        <v>3911</v>
      </c>
      <c r="AI4463">
        <v>3</v>
      </c>
      <c r="AJ4463" t="s">
        <v>3938</v>
      </c>
      <c r="AK4463" s="3">
        <v>43988</v>
      </c>
      <c r="AL4463" s="10">
        <f>YEAR(ufc_fights_2[[#This Row],[date]])</f>
        <v>2020</v>
      </c>
      <c r="AM4463" t="s">
        <v>4022</v>
      </c>
      <c r="AN4463">
        <v>1</v>
      </c>
      <c r="AO4463" t="s">
        <v>3913</v>
      </c>
      <c r="AP4463">
        <f>IF(ufc_fights_2[[#This Row],[winner]]="Red",ufc_fights_2[[#This Row],[r_fighter_id]],ufc_fights_2[[#This Row],[b_fighter_id]])</f>
        <v>435</v>
      </c>
      <c r="AQ4463" t="str">
        <f>_xlfn.XLOOKUP(ufc_fights_2[[#This Row],[winnerID]],ufc_fighters[id],ufc_fighters[fighter_name],"xxx",0,1)</f>
        <v>Alex Caceres</v>
      </c>
    </row>
    <row r="4464" spans="1:43">
      <c r="A4464">
        <v>435</v>
      </c>
      <c r="B4464">
        <v>3096</v>
      </c>
      <c r="C4464">
        <f>_xlfn.XLOOKUP(ufc_fights_2[[#This Row],[r_fighter_id]],ufc_fighters[id],ufc_fighters[year],"xxx",0,1)</f>
        <v>1988</v>
      </c>
      <c r="D4464">
        <f>_xlfn.XLOOKUP(ufc_fights_2[[#This Row],[b_fighter_id]],ufc_fighters[id],ufc_fighters[year],"Prázdné",0,1)</f>
        <v>1987</v>
      </c>
      <c r="E4464" s="10">
        <f>YEAR(ufc_fights_2[[#This Row],[date]])-ufc_fights_2[[#This Row],[r_year]]</f>
        <v>32</v>
      </c>
      <c r="F4464" s="10">
        <f>YEAR(ufc_fights_2[[#This Row],[date]])-ufc_fights_2[[#This Row],[b_year]]</f>
        <v>33</v>
      </c>
      <c r="G4464">
        <v>0</v>
      </c>
      <c r="H4464">
        <v>0</v>
      </c>
      <c r="I4464">
        <v>0.5806</v>
      </c>
      <c r="J4464">
        <v>0.4375</v>
      </c>
      <c r="K4464">
        <v>0.5806</v>
      </c>
      <c r="L4464">
        <v>0.4375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 s="2">
        <v>1.1574074074074075E-4</v>
      </c>
      <c r="T4464" s="2">
        <v>3.4722222222222222E-5</v>
      </c>
      <c r="U4464">
        <v>0.5</v>
      </c>
      <c r="V4464">
        <v>0.17649999999999999</v>
      </c>
      <c r="W4464">
        <v>1</v>
      </c>
      <c r="X4464">
        <v>0.6</v>
      </c>
      <c r="Y4464">
        <v>0.9</v>
      </c>
      <c r="Z4464">
        <v>0.5806</v>
      </c>
      <c r="AA4464">
        <v>0.4194</v>
      </c>
      <c r="AB4464">
        <v>0</v>
      </c>
      <c r="AC4464">
        <v>1</v>
      </c>
      <c r="AD4464">
        <v>0</v>
      </c>
      <c r="AE4464">
        <v>0</v>
      </c>
      <c r="AF4464" t="s">
        <v>3933</v>
      </c>
      <c r="AG4464" s="2">
        <v>2.5231481481481481E-3</v>
      </c>
      <c r="AH4464" t="s">
        <v>3911</v>
      </c>
      <c r="AI4464">
        <v>3</v>
      </c>
      <c r="AJ4464" t="s">
        <v>3912</v>
      </c>
      <c r="AK4464" s="3">
        <v>44072</v>
      </c>
      <c r="AL4464" s="10">
        <f>YEAR(ufc_fights_2[[#This Row],[date]])</f>
        <v>2020</v>
      </c>
      <c r="AM4464" t="s">
        <v>4022</v>
      </c>
      <c r="AN4464">
        <v>1</v>
      </c>
      <c r="AO4464" t="s">
        <v>3913</v>
      </c>
      <c r="AP4464">
        <f>IF(ufc_fights_2[[#This Row],[winner]]="Red",ufc_fights_2[[#This Row],[r_fighter_id]],ufc_fights_2[[#This Row],[b_fighter_id]])</f>
        <v>435</v>
      </c>
      <c r="AQ4464" t="str">
        <f>_xlfn.XLOOKUP(ufc_fights_2[[#This Row],[winnerID]],ufc_fighters[id],ufc_fighters[fighter_name],"xxx",0,1)</f>
        <v>Alex Caceres</v>
      </c>
    </row>
    <row r="4465" spans="1:43">
      <c r="A4465">
        <v>435</v>
      </c>
      <c r="B4465">
        <v>653</v>
      </c>
      <c r="C4465">
        <f>_xlfn.XLOOKUP(ufc_fights_2[[#This Row],[r_fighter_id]],ufc_fighters[id],ufc_fighters[year],"xxx",0,1)</f>
        <v>1988</v>
      </c>
      <c r="D4465">
        <f>_xlfn.XLOOKUP(ufc_fights_2[[#This Row],[b_fighter_id]],ufc_fighters[id],ufc_fighters[year],"Prázdné",0,1)</f>
        <v>1987</v>
      </c>
      <c r="E4465" s="10">
        <f>YEAR(ufc_fights_2[[#This Row],[date]])-ufc_fights_2[[#This Row],[r_year]]</f>
        <v>33</v>
      </c>
      <c r="F4465" s="10">
        <f>YEAR(ufc_fights_2[[#This Row],[date]])-ufc_fights_2[[#This Row],[b_year]]</f>
        <v>34</v>
      </c>
      <c r="G4465">
        <v>0</v>
      </c>
      <c r="H4465">
        <v>0</v>
      </c>
      <c r="I4465">
        <v>0.70589999999999997</v>
      </c>
      <c r="J4465">
        <v>0.31369999999999998</v>
      </c>
      <c r="K4465">
        <v>0.80169999999999997</v>
      </c>
      <c r="L4465">
        <v>0.3881</v>
      </c>
      <c r="M4465">
        <v>1</v>
      </c>
      <c r="N4465">
        <v>6.25E-2</v>
      </c>
      <c r="O4465">
        <v>1</v>
      </c>
      <c r="P4465">
        <v>0</v>
      </c>
      <c r="Q4465">
        <v>1</v>
      </c>
      <c r="R4465">
        <v>1</v>
      </c>
      <c r="S4465" s="2">
        <v>2.5925925925925925E-3</v>
      </c>
      <c r="T4465" s="2">
        <v>5.2314814814814811E-3</v>
      </c>
      <c r="U4465">
        <v>0.67349999999999999</v>
      </c>
      <c r="V4465">
        <v>0.2273</v>
      </c>
      <c r="W4465">
        <v>0.84619999999999995</v>
      </c>
      <c r="X4465">
        <v>0.66669999999999996</v>
      </c>
      <c r="Y4465">
        <v>1</v>
      </c>
      <c r="Z4465">
        <v>0.6522</v>
      </c>
      <c r="AA4465">
        <v>0.30430000000000001</v>
      </c>
      <c r="AB4465">
        <v>0.85709999999999997</v>
      </c>
      <c r="AC4465">
        <v>0.4</v>
      </c>
      <c r="AD4465">
        <v>0.75</v>
      </c>
      <c r="AE4465">
        <v>0</v>
      </c>
      <c r="AF4465" t="s">
        <v>3915</v>
      </c>
      <c r="AG4465" s="2">
        <v>3.472222222222222E-3</v>
      </c>
      <c r="AH4465" t="s">
        <v>3911</v>
      </c>
      <c r="AI4465">
        <v>3</v>
      </c>
      <c r="AJ4465" t="s">
        <v>3912</v>
      </c>
      <c r="AK4465" s="3">
        <v>44254</v>
      </c>
      <c r="AL4465" s="10">
        <f>YEAR(ufc_fights_2[[#This Row],[date]])</f>
        <v>2021</v>
      </c>
      <c r="AM4465" t="s">
        <v>4022</v>
      </c>
      <c r="AN4465">
        <v>1</v>
      </c>
      <c r="AO4465" t="s">
        <v>3913</v>
      </c>
      <c r="AP4465">
        <f>IF(ufc_fights_2[[#This Row],[winner]]="Red",ufc_fights_2[[#This Row],[r_fighter_id]],ufc_fights_2[[#This Row],[b_fighter_id]])</f>
        <v>435</v>
      </c>
      <c r="AQ4465" t="str">
        <f>_xlfn.XLOOKUP(ufc_fights_2[[#This Row],[winnerID]],ufc_fighters[id],ufc_fighters[fighter_name],"xxx",0,1)</f>
        <v>Alex Caceres</v>
      </c>
    </row>
    <row r="4466" spans="1:43">
      <c r="A4466">
        <v>128</v>
      </c>
      <c r="B4466">
        <v>292</v>
      </c>
      <c r="C4466">
        <f>_xlfn.XLOOKUP(ufc_fights_2[[#This Row],[r_fighter_id]],ufc_fighters[id],ufc_fighters[year],"xxx",0,1)</f>
        <v>1988</v>
      </c>
      <c r="D4466">
        <f>_xlfn.XLOOKUP(ufc_fights_2[[#This Row],[b_fighter_id]],ufc_fighters[id],ufc_fighters[year],"Prázdné",0,1)</f>
        <v>1983</v>
      </c>
      <c r="E4466" s="10">
        <f>YEAR(ufc_fights_2[[#This Row],[date]])-ufc_fights_2[[#This Row],[r_year]]</f>
        <v>26</v>
      </c>
      <c r="F4466" s="10">
        <f>YEAR(ufc_fights_2[[#This Row],[date]])-ufc_fights_2[[#This Row],[b_year]]</f>
        <v>31</v>
      </c>
      <c r="G4466">
        <v>1</v>
      </c>
      <c r="H4466">
        <v>0</v>
      </c>
      <c r="I4466">
        <v>0.40210000000000001</v>
      </c>
      <c r="J4466">
        <v>0.40739999999999998</v>
      </c>
      <c r="K4466">
        <v>0.4476</v>
      </c>
      <c r="L4466">
        <v>0.52139999999999997</v>
      </c>
      <c r="M4466">
        <v>0.33329999999999999</v>
      </c>
      <c r="N4466">
        <v>0.5</v>
      </c>
      <c r="O4466">
        <v>1</v>
      </c>
      <c r="P4466">
        <v>0</v>
      </c>
      <c r="Q4466">
        <v>0</v>
      </c>
      <c r="R4466">
        <v>0</v>
      </c>
      <c r="S4466" s="2">
        <v>2.0486111111111113E-3</v>
      </c>
      <c r="T4466" s="2">
        <v>2.4421296296296296E-3</v>
      </c>
      <c r="U4466">
        <v>0.33329999999999999</v>
      </c>
      <c r="V4466">
        <v>0.22389999999999999</v>
      </c>
      <c r="W4466">
        <v>0.625</v>
      </c>
      <c r="X4466">
        <v>0.55559999999999998</v>
      </c>
      <c r="Y4466">
        <v>0.84619999999999995</v>
      </c>
      <c r="Z4466">
        <v>0.3175</v>
      </c>
      <c r="AA4466">
        <v>0.40260000000000001</v>
      </c>
      <c r="AB4466">
        <v>0.6</v>
      </c>
      <c r="AC4466">
        <v>0.46150000000000002</v>
      </c>
      <c r="AD4466">
        <v>0.44440000000000002</v>
      </c>
      <c r="AE4466">
        <v>0.2</v>
      </c>
      <c r="AF4466" t="s">
        <v>3915</v>
      </c>
      <c r="AG4466" s="2">
        <v>3.472222222222222E-3</v>
      </c>
      <c r="AH4466" t="s">
        <v>3911</v>
      </c>
      <c r="AI4466">
        <v>3</v>
      </c>
      <c r="AJ4466" t="s">
        <v>3939</v>
      </c>
      <c r="AK4466" s="3">
        <v>41685</v>
      </c>
      <c r="AL4466" s="10">
        <f>YEAR(ufc_fights_2[[#This Row],[date]])</f>
        <v>2014</v>
      </c>
      <c r="AM4466" t="s">
        <v>4022</v>
      </c>
      <c r="AN4466">
        <v>95</v>
      </c>
      <c r="AO4466" t="s">
        <v>3913</v>
      </c>
      <c r="AP4466">
        <f>IF(ufc_fights_2[[#This Row],[winner]]="Red",ufc_fights_2[[#This Row],[r_fighter_id]],ufc_fights_2[[#This Row],[b_fighter_id]])</f>
        <v>128</v>
      </c>
      <c r="AQ4466" t="str">
        <f>_xlfn.XLOOKUP(ufc_fights_2[[#This Row],[winnerID]],ufc_fighters[id],ufc_fighters[fighter_name],"xxx",0,1)</f>
        <v>Felipe Arantes</v>
      </c>
    </row>
    <row r="4467" spans="1:43">
      <c r="A4467">
        <v>1579</v>
      </c>
      <c r="B4467">
        <v>1121</v>
      </c>
      <c r="C4467">
        <f>_xlfn.XLOOKUP(ufc_fights_2[[#This Row],[r_fighter_id]],ufc_fighters[id],ufc_fighters[year],"xxx",0,1)</f>
        <v>1988</v>
      </c>
      <c r="D4467">
        <f>_xlfn.XLOOKUP(ufc_fights_2[[#This Row],[b_fighter_id]],ufc_fighters[id],ufc_fighters[year],"Prázdné",0,1)</f>
        <v>1989</v>
      </c>
      <c r="E4467" s="10">
        <f>YEAR(ufc_fights_2[[#This Row],[date]])-ufc_fights_2[[#This Row],[r_year]]</f>
        <v>29</v>
      </c>
      <c r="F4467" s="10">
        <f>YEAR(ufc_fights_2[[#This Row],[date]])-ufc_fights_2[[#This Row],[b_year]]</f>
        <v>28</v>
      </c>
      <c r="G4467">
        <v>0</v>
      </c>
      <c r="H4467">
        <v>0</v>
      </c>
      <c r="I4467">
        <v>0.49399999999999999</v>
      </c>
      <c r="J4467">
        <v>0.16869999999999999</v>
      </c>
      <c r="K4467">
        <v>0.56000000000000005</v>
      </c>
      <c r="L4467">
        <v>0.2843</v>
      </c>
      <c r="M4467">
        <v>0.66669999999999996</v>
      </c>
      <c r="N4467">
        <v>0</v>
      </c>
      <c r="O4467">
        <v>0</v>
      </c>
      <c r="P4467">
        <v>0</v>
      </c>
      <c r="Q4467">
        <v>1</v>
      </c>
      <c r="R4467">
        <v>0</v>
      </c>
      <c r="S4467" s="2">
        <v>3.2986111111111111E-3</v>
      </c>
      <c r="T4467" s="2">
        <v>1.4699074074074074E-3</v>
      </c>
      <c r="U4467">
        <v>0.48209999999999997</v>
      </c>
      <c r="V4467">
        <v>0.1132</v>
      </c>
      <c r="W4467">
        <v>0.58330000000000004</v>
      </c>
      <c r="X4467">
        <v>0</v>
      </c>
      <c r="Y4467">
        <v>0.44440000000000002</v>
      </c>
      <c r="Z4467">
        <v>0.43280000000000002</v>
      </c>
      <c r="AA4467">
        <v>0.13159999999999999</v>
      </c>
      <c r="AB4467">
        <v>0.875</v>
      </c>
      <c r="AC4467">
        <v>0.4</v>
      </c>
      <c r="AD4467">
        <v>0.625</v>
      </c>
      <c r="AE4467">
        <v>1</v>
      </c>
      <c r="AF4467" t="s">
        <v>3915</v>
      </c>
      <c r="AG4467" s="2">
        <v>3.472222222222222E-3</v>
      </c>
      <c r="AH4467" t="s">
        <v>3911</v>
      </c>
      <c r="AI4467">
        <v>3</v>
      </c>
      <c r="AJ4467" t="s">
        <v>3925</v>
      </c>
      <c r="AK4467" s="3">
        <v>43099</v>
      </c>
      <c r="AL4467" s="10">
        <f>YEAR(ufc_fights_2[[#This Row],[date]])</f>
        <v>2017</v>
      </c>
      <c r="AM4467" t="s">
        <v>4022</v>
      </c>
      <c r="AN4467">
        <v>1</v>
      </c>
      <c r="AO4467" t="s">
        <v>3913</v>
      </c>
      <c r="AP4467">
        <f>IF(ufc_fights_2[[#This Row],[winner]]="Red",ufc_fights_2[[#This Row],[r_fighter_id]],ufc_fights_2[[#This Row],[b_fighter_id]])</f>
        <v>1579</v>
      </c>
      <c r="AQ4467" t="str">
        <f>_xlfn.XLOOKUP(ufc_fights_2[[#This Row],[winnerID]],ufc_fighters[id],ufc_fighters[fighter_name],"xxx",0,1)</f>
        <v>Myles Jury</v>
      </c>
    </row>
    <row r="4468" spans="1:43">
      <c r="A4468">
        <v>128</v>
      </c>
      <c r="B4468">
        <v>496</v>
      </c>
      <c r="C4468">
        <f>_xlfn.XLOOKUP(ufc_fights_2[[#This Row],[r_fighter_id]],ufc_fighters[id],ufc_fighters[year],"xxx",0,1)</f>
        <v>1988</v>
      </c>
      <c r="D4468">
        <f>_xlfn.XLOOKUP(ufc_fights_2[[#This Row],[b_fighter_id]],ufc_fighters[id],ufc_fighters[year],"Prázdné",0,1)</f>
        <v>1979</v>
      </c>
      <c r="E4468" s="10">
        <f>YEAR(ufc_fights_2[[#This Row],[date]])-ufc_fights_2[[#This Row],[r_year]]</f>
        <v>24</v>
      </c>
      <c r="F4468" s="10">
        <f>YEAR(ufc_fights_2[[#This Row],[date]])-ufc_fights_2[[#This Row],[b_year]]</f>
        <v>33</v>
      </c>
      <c r="G4468">
        <v>0</v>
      </c>
      <c r="H4468">
        <v>0</v>
      </c>
      <c r="I4468">
        <v>0.43440000000000001</v>
      </c>
      <c r="J4468">
        <v>0.24179999999999999</v>
      </c>
      <c r="K4468">
        <v>0.5</v>
      </c>
      <c r="L4468">
        <v>0.35139999999999999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1.9328703703703704E-3</v>
      </c>
      <c r="T4468" s="2">
        <v>1.5972222222222223E-3</v>
      </c>
      <c r="U4468">
        <v>0.36</v>
      </c>
      <c r="V4468">
        <v>0.1603</v>
      </c>
      <c r="W4468">
        <v>0.81820000000000004</v>
      </c>
      <c r="X4468">
        <v>0.72729999999999995</v>
      </c>
      <c r="Y4468">
        <v>0.8</v>
      </c>
      <c r="Z4468">
        <v>0.42730000000000001</v>
      </c>
      <c r="AA4468">
        <v>0.21429999999999999</v>
      </c>
      <c r="AB4468">
        <v>0.4</v>
      </c>
      <c r="AC4468">
        <v>0.66669999999999996</v>
      </c>
      <c r="AD4468">
        <v>0.57140000000000002</v>
      </c>
      <c r="AE4468">
        <v>0.42859999999999998</v>
      </c>
      <c r="AF4468" t="s">
        <v>3915</v>
      </c>
      <c r="AG4468" s="2">
        <v>3.472222222222222E-3</v>
      </c>
      <c r="AH4468" t="s">
        <v>3911</v>
      </c>
      <c r="AI4468">
        <v>3</v>
      </c>
      <c r="AJ4468" t="s">
        <v>3961</v>
      </c>
      <c r="AK4468" s="3">
        <v>40922</v>
      </c>
      <c r="AL4468" s="10">
        <f>YEAR(ufc_fights_2[[#This Row],[date]])</f>
        <v>2012</v>
      </c>
      <c r="AM4468" t="s">
        <v>4022</v>
      </c>
      <c r="AN4468">
        <v>39</v>
      </c>
      <c r="AO4468" t="s">
        <v>3913</v>
      </c>
      <c r="AP4468">
        <f>IF(ufc_fights_2[[#This Row],[winner]]="Red",ufc_fights_2[[#This Row],[r_fighter_id]],ufc_fights_2[[#This Row],[b_fighter_id]])</f>
        <v>128</v>
      </c>
      <c r="AQ4468" t="str">
        <f>_xlfn.XLOOKUP(ufc_fights_2[[#This Row],[winnerID]],ufc_fighters[id],ufc_fighters[fighter_name],"xxx",0,1)</f>
        <v>Felipe Arantes</v>
      </c>
    </row>
    <row r="4469" spans="1:43">
      <c r="A4469">
        <v>2491</v>
      </c>
      <c r="B4469">
        <v>128</v>
      </c>
      <c r="C4469">
        <f>_xlfn.XLOOKUP(ufc_fights_2[[#This Row],[r_fighter_id]],ufc_fighters[id],ufc_fighters[year],"xxx",0,1)</f>
        <v>1987</v>
      </c>
      <c r="D4469">
        <f>_xlfn.XLOOKUP(ufc_fights_2[[#This Row],[b_fighter_id]],ufc_fighters[id],ufc_fighters[year],"Prázdné",0,1)</f>
        <v>1988</v>
      </c>
      <c r="E4469" s="10">
        <f>YEAR(ufc_fights_2[[#This Row],[date]])-ufc_fights_2[[#This Row],[r_year]]</f>
        <v>26</v>
      </c>
      <c r="F4469" s="10">
        <f>YEAR(ufc_fights_2[[#This Row],[date]])-ufc_fights_2[[#This Row],[b_year]]</f>
        <v>25</v>
      </c>
      <c r="G4469">
        <v>0</v>
      </c>
      <c r="H4469">
        <v>0</v>
      </c>
      <c r="I4469">
        <v>0.30769999999999997</v>
      </c>
      <c r="J4469">
        <v>0.77139999999999997</v>
      </c>
      <c r="K4469">
        <v>0.72729999999999995</v>
      </c>
      <c r="L4469">
        <v>0.77780000000000005</v>
      </c>
      <c r="M4469">
        <v>0.5</v>
      </c>
      <c r="N4469">
        <v>0</v>
      </c>
      <c r="O4469">
        <v>0</v>
      </c>
      <c r="P4469">
        <v>0</v>
      </c>
      <c r="Q4469">
        <v>1</v>
      </c>
      <c r="R4469">
        <v>2</v>
      </c>
      <c r="S4469" s="2">
        <v>7.0601851851851847E-4</v>
      </c>
      <c r="T4469" s="2">
        <v>1.5162037037037036E-3</v>
      </c>
      <c r="U4469">
        <v>0.30769999999999997</v>
      </c>
      <c r="V4469">
        <v>0.76470000000000005</v>
      </c>
      <c r="W4469">
        <v>0</v>
      </c>
      <c r="X4469">
        <v>0</v>
      </c>
      <c r="Y4469">
        <v>0</v>
      </c>
      <c r="Z4469">
        <v>0.33329999999999999</v>
      </c>
      <c r="AA4469">
        <v>1</v>
      </c>
      <c r="AB4469">
        <v>0</v>
      </c>
      <c r="AC4469">
        <v>0</v>
      </c>
      <c r="AD4469">
        <v>0.3</v>
      </c>
      <c r="AE4469">
        <v>0.76470000000000005</v>
      </c>
      <c r="AF4469" t="s">
        <v>3910</v>
      </c>
      <c r="AG4469" s="2">
        <v>2.4537037037037036E-3</v>
      </c>
      <c r="AH4469" t="s">
        <v>3911</v>
      </c>
      <c r="AI4469">
        <v>3</v>
      </c>
      <c r="AJ4469" t="s">
        <v>3928</v>
      </c>
      <c r="AK4469" s="3">
        <v>41433</v>
      </c>
      <c r="AL4469" s="10">
        <f>YEAR(ufc_fights_2[[#This Row],[date]])</f>
        <v>2013</v>
      </c>
      <c r="AM4469" t="s">
        <v>4022</v>
      </c>
      <c r="AN4469">
        <v>37</v>
      </c>
      <c r="AO4469" t="s">
        <v>3918</v>
      </c>
      <c r="AP4469">
        <f>IF(ufc_fights_2[[#This Row],[winner]]="Red",ufc_fights_2[[#This Row],[r_fighter_id]],ufc_fights_2[[#This Row],[b_fighter_id]])</f>
        <v>128</v>
      </c>
      <c r="AQ4469" t="str">
        <f>_xlfn.XLOOKUP(ufc_fights_2[[#This Row],[winnerID]],ufc_fighters[id],ufc_fighters[fighter_name],"xxx",0,1)</f>
        <v>Felipe Arantes</v>
      </c>
    </row>
    <row r="4470" spans="1:43">
      <c r="A4470">
        <v>3121</v>
      </c>
      <c r="B4470">
        <v>3351</v>
      </c>
      <c r="C4470">
        <f>_xlfn.XLOOKUP(ufc_fights_2[[#This Row],[r_fighter_id]],ufc_fighters[id],ufc_fighters[year],"xxx",0,1)</f>
        <v>1982</v>
      </c>
      <c r="D4470">
        <f>_xlfn.XLOOKUP(ufc_fights_2[[#This Row],[b_fighter_id]],ufc_fighters[id],ufc_fighters[year],"Prázdné",0,1)</f>
        <v>1977</v>
      </c>
      <c r="E4470" s="10">
        <f>YEAR(ufc_fights_2[[#This Row],[date]])-ufc_fights_2[[#This Row],[r_year]]</f>
        <v>29</v>
      </c>
      <c r="F4470" s="10">
        <f>YEAR(ufc_fights_2[[#This Row],[date]])-ufc_fights_2[[#This Row],[b_year]]</f>
        <v>34</v>
      </c>
      <c r="G4470">
        <v>0</v>
      </c>
      <c r="H4470">
        <v>0</v>
      </c>
      <c r="I4470">
        <v>0.3553</v>
      </c>
      <c r="J4470">
        <v>0.3851</v>
      </c>
      <c r="K4470">
        <v>0.37180000000000002</v>
      </c>
      <c r="L4470">
        <v>0.51200000000000001</v>
      </c>
      <c r="M4470">
        <v>0</v>
      </c>
      <c r="N4470">
        <v>0.6</v>
      </c>
      <c r="O4470">
        <v>1</v>
      </c>
      <c r="P4470">
        <v>1</v>
      </c>
      <c r="Q4470">
        <v>0</v>
      </c>
      <c r="R4470">
        <v>0</v>
      </c>
      <c r="S4470" s="2">
        <v>9.3749999999999997E-4</v>
      </c>
      <c r="T4470" s="2">
        <v>2.9398148148148148E-3</v>
      </c>
      <c r="U4470">
        <v>0.2903</v>
      </c>
      <c r="V4470">
        <v>0.35759999999999997</v>
      </c>
      <c r="W4470">
        <v>0.6</v>
      </c>
      <c r="X4470">
        <v>0.75</v>
      </c>
      <c r="Y4470">
        <v>0</v>
      </c>
      <c r="Z4470">
        <v>0.3649</v>
      </c>
      <c r="AA4470">
        <v>0.37090000000000001</v>
      </c>
      <c r="AB4470">
        <v>0</v>
      </c>
      <c r="AC4470">
        <v>0.33329999999999999</v>
      </c>
      <c r="AD4470">
        <v>0</v>
      </c>
      <c r="AE4470">
        <v>0.71430000000000005</v>
      </c>
      <c r="AF4470" t="s">
        <v>3915</v>
      </c>
      <c r="AG4470" s="2">
        <v>3.472222222222222E-3</v>
      </c>
      <c r="AH4470" t="s">
        <v>3911</v>
      </c>
      <c r="AI4470">
        <v>3</v>
      </c>
      <c r="AJ4470" t="s">
        <v>3938</v>
      </c>
      <c r="AK4470" s="3">
        <v>40720</v>
      </c>
      <c r="AL4470" s="10">
        <f>YEAR(ufc_fights_2[[#This Row],[date]])</f>
        <v>2011</v>
      </c>
      <c r="AM4470" t="s">
        <v>4022</v>
      </c>
      <c r="AN4470">
        <v>29</v>
      </c>
      <c r="AO4470" t="s">
        <v>3918</v>
      </c>
      <c r="AP4470">
        <f>IF(ufc_fights_2[[#This Row],[winner]]="Red",ufc_fights_2[[#This Row],[r_fighter_id]],ufc_fights_2[[#This Row],[b_fighter_id]])</f>
        <v>3351</v>
      </c>
      <c r="AQ4470" t="str">
        <f>_xlfn.XLOOKUP(ufc_fights_2[[#This Row],[winnerID]],ufc_fighters[id],ufc_fighters[fighter_name],"xxx",0,1)</f>
        <v>Javier Vazquez</v>
      </c>
    </row>
    <row r="4471" spans="1:43">
      <c r="A4471">
        <v>1579</v>
      </c>
      <c r="B4471">
        <v>727</v>
      </c>
      <c r="C4471">
        <f>_xlfn.XLOOKUP(ufc_fights_2[[#This Row],[r_fighter_id]],ufc_fighters[id],ufc_fighters[year],"xxx",0,1)</f>
        <v>1988</v>
      </c>
      <c r="D4471">
        <f>_xlfn.XLOOKUP(ufc_fights_2[[#This Row],[b_fighter_id]],ufc_fighters[id],ufc_fighters[year],"Prázdné",0,1)</f>
        <v>1986</v>
      </c>
      <c r="E4471" s="10">
        <f>YEAR(ufc_fights_2[[#This Row],[date]])-ufc_fights_2[[#This Row],[r_year]]</f>
        <v>29</v>
      </c>
      <c r="F4471" s="10">
        <f>YEAR(ufc_fights_2[[#This Row],[date]])-ufc_fights_2[[#This Row],[b_year]]</f>
        <v>31</v>
      </c>
      <c r="G4471">
        <v>0</v>
      </c>
      <c r="H4471">
        <v>0</v>
      </c>
      <c r="I4471">
        <v>0.69230000000000003</v>
      </c>
      <c r="J4471">
        <v>0</v>
      </c>
      <c r="K4471">
        <v>0.7097</v>
      </c>
      <c r="L4471">
        <v>0.4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2.1180555555555558E-3</v>
      </c>
      <c r="T4471" s="2">
        <v>0</v>
      </c>
      <c r="U4471">
        <v>0.70589999999999997</v>
      </c>
      <c r="V4471">
        <v>0</v>
      </c>
      <c r="W4471">
        <v>0</v>
      </c>
      <c r="X4471">
        <v>0</v>
      </c>
      <c r="Y4471">
        <v>0</v>
      </c>
      <c r="Z4471">
        <v>0.2</v>
      </c>
      <c r="AA4471">
        <v>0</v>
      </c>
      <c r="AB4471">
        <v>0</v>
      </c>
      <c r="AC4471">
        <v>0</v>
      </c>
      <c r="AD4471">
        <v>0.74470000000000003</v>
      </c>
      <c r="AE4471">
        <v>0</v>
      </c>
      <c r="AF4471" t="s">
        <v>3910</v>
      </c>
      <c r="AG4471" s="2">
        <v>2.4305555555555556E-3</v>
      </c>
      <c r="AH4471" t="s">
        <v>3911</v>
      </c>
      <c r="AI4471">
        <v>3</v>
      </c>
      <c r="AJ4471" t="s">
        <v>3928</v>
      </c>
      <c r="AK4471" s="3">
        <v>42833</v>
      </c>
      <c r="AL4471" s="10">
        <f>YEAR(ufc_fights_2[[#This Row],[date]])</f>
        <v>2017</v>
      </c>
      <c r="AM4471" t="s">
        <v>4022</v>
      </c>
      <c r="AN4471">
        <v>147</v>
      </c>
      <c r="AO4471" t="s">
        <v>3913</v>
      </c>
      <c r="AP4471">
        <f>IF(ufc_fights_2[[#This Row],[winner]]="Red",ufc_fights_2[[#This Row],[r_fighter_id]],ufc_fights_2[[#This Row],[b_fighter_id]])</f>
        <v>1579</v>
      </c>
      <c r="AQ4471" t="str">
        <f>_xlfn.XLOOKUP(ufc_fights_2[[#This Row],[winnerID]],ufc_fighters[id],ufc_fighters[fighter_name],"xxx",0,1)</f>
        <v>Myles Jury</v>
      </c>
    </row>
    <row r="4472" spans="1:43">
      <c r="A4472">
        <v>129</v>
      </c>
      <c r="B4472">
        <v>898</v>
      </c>
      <c r="C4472">
        <f>_xlfn.XLOOKUP(ufc_fights_2[[#This Row],[r_fighter_id]],ufc_fighters[id],ufc_fighters[year],"xxx",0,1)</f>
        <v>1989</v>
      </c>
      <c r="D4472">
        <f>_xlfn.XLOOKUP(ufc_fights_2[[#This Row],[b_fighter_id]],ufc_fighters[id],ufc_fighters[year],"Prázdné",0,1)</f>
        <v>1989</v>
      </c>
      <c r="E4472" s="10">
        <f>YEAR(ufc_fights_2[[#This Row],[date]])-ufc_fights_2[[#This Row],[r_year]]</f>
        <v>30</v>
      </c>
      <c r="F4472" s="10">
        <f>YEAR(ufc_fights_2[[#This Row],[date]])-ufc_fights_2[[#This Row],[b_year]]</f>
        <v>30</v>
      </c>
      <c r="G4472">
        <v>1</v>
      </c>
      <c r="H4472">
        <v>0</v>
      </c>
      <c r="I4472">
        <v>0.46250000000000002</v>
      </c>
      <c r="J4472">
        <v>0.26869999999999999</v>
      </c>
      <c r="K4472">
        <v>0.46250000000000002</v>
      </c>
      <c r="L4472">
        <v>0.28050000000000003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1.5046296296296297E-4</v>
      </c>
      <c r="T4472" s="2">
        <v>3.8194444444444446E-4</v>
      </c>
      <c r="U4472">
        <v>0.42959999999999998</v>
      </c>
      <c r="V4472">
        <v>0.17829999999999999</v>
      </c>
      <c r="W4472">
        <v>0.70589999999999997</v>
      </c>
      <c r="X4472">
        <v>1</v>
      </c>
      <c r="Y4472">
        <v>0.71430000000000005</v>
      </c>
      <c r="Z4472">
        <v>0.45810000000000001</v>
      </c>
      <c r="AA4472">
        <v>0.25829999999999997</v>
      </c>
      <c r="AB4472">
        <v>0.5</v>
      </c>
      <c r="AC4472">
        <v>0.44440000000000002</v>
      </c>
      <c r="AD4472">
        <v>1</v>
      </c>
      <c r="AE4472">
        <v>0</v>
      </c>
      <c r="AF4472" t="s">
        <v>3910</v>
      </c>
      <c r="AG4472" s="2">
        <v>1.261574074074074E-3</v>
      </c>
      <c r="AH4472" t="s">
        <v>3911</v>
      </c>
      <c r="AI4472">
        <v>3</v>
      </c>
      <c r="AJ4472" t="s">
        <v>3938</v>
      </c>
      <c r="AK4472" s="3">
        <v>43603</v>
      </c>
      <c r="AL4472" s="10">
        <f>YEAR(ufc_fights_2[[#This Row],[date]])</f>
        <v>2019</v>
      </c>
      <c r="AM4472" t="s">
        <v>4022</v>
      </c>
      <c r="AN4472">
        <v>32</v>
      </c>
      <c r="AO4472" t="s">
        <v>3913</v>
      </c>
      <c r="AP4472">
        <f>IF(ufc_fights_2[[#This Row],[winner]]="Red",ufc_fights_2[[#This Row],[r_fighter_id]],ufc_fights_2[[#This Row],[b_fighter_id]])</f>
        <v>129</v>
      </c>
      <c r="AQ4472" t="str">
        <f>_xlfn.XLOOKUP(ufc_fights_2[[#This Row],[winnerID]],ufc_fighters[id],ufc_fighters[fighter_name],"xxx",0,1)</f>
        <v>Julio Arce</v>
      </c>
    </row>
    <row r="4473" spans="1:43">
      <c r="A4473">
        <v>1436</v>
      </c>
      <c r="B4473">
        <v>129</v>
      </c>
      <c r="C4473">
        <f>_xlfn.XLOOKUP(ufc_fights_2[[#This Row],[r_fighter_id]],ufc_fighters[id],ufc_fighters[year],"xxx",0,1)</f>
        <v>1991</v>
      </c>
      <c r="D4473">
        <f>_xlfn.XLOOKUP(ufc_fights_2[[#This Row],[b_fighter_id]],ufc_fighters[id],ufc_fighters[year],"Prázdné",0,1)</f>
        <v>1989</v>
      </c>
      <c r="E4473" s="10">
        <f>YEAR(ufc_fights_2[[#This Row],[date]])-ufc_fights_2[[#This Row],[r_year]]</f>
        <v>27</v>
      </c>
      <c r="F4473" s="10">
        <f>YEAR(ufc_fights_2[[#This Row],[date]])-ufc_fights_2[[#This Row],[b_year]]</f>
        <v>29</v>
      </c>
      <c r="G4473">
        <v>0</v>
      </c>
      <c r="H4473">
        <v>0</v>
      </c>
      <c r="I4473">
        <v>0.30969999999999998</v>
      </c>
      <c r="J4473">
        <v>0.35820000000000002</v>
      </c>
      <c r="K4473">
        <v>0.31030000000000002</v>
      </c>
      <c r="L4473">
        <v>0.40279999999999999</v>
      </c>
      <c r="M4473">
        <v>7.6899999999999996E-2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8.7962962962962962E-4</v>
      </c>
      <c r="T4473" s="2">
        <v>5.0925925925925921E-4</v>
      </c>
      <c r="U4473">
        <v>0.1923</v>
      </c>
      <c r="V4473">
        <v>0.3261</v>
      </c>
      <c r="W4473">
        <v>0.35289999999999999</v>
      </c>
      <c r="X4473">
        <v>0.77780000000000005</v>
      </c>
      <c r="Y4473">
        <v>1</v>
      </c>
      <c r="Z4473">
        <v>0.32350000000000001</v>
      </c>
      <c r="AA4473">
        <v>0.33150000000000002</v>
      </c>
      <c r="AB4473">
        <v>0.18179999999999999</v>
      </c>
      <c r="AC4473">
        <v>0.57140000000000002</v>
      </c>
      <c r="AD4473">
        <v>0</v>
      </c>
      <c r="AE4473">
        <v>1</v>
      </c>
      <c r="AF4473" t="s">
        <v>3915</v>
      </c>
      <c r="AG4473" s="2">
        <v>3.472222222222222E-3</v>
      </c>
      <c r="AH4473" t="s">
        <v>3911</v>
      </c>
      <c r="AI4473">
        <v>3</v>
      </c>
      <c r="AJ4473" t="s">
        <v>3919</v>
      </c>
      <c r="AK4473" s="3">
        <v>43120</v>
      </c>
      <c r="AL4473" s="10">
        <f>YEAR(ufc_fights_2[[#This Row],[date]])</f>
        <v>2018</v>
      </c>
      <c r="AM4473" t="s">
        <v>4022</v>
      </c>
      <c r="AN4473">
        <v>61</v>
      </c>
      <c r="AO4473" t="s">
        <v>3918</v>
      </c>
      <c r="AP4473">
        <f>IF(ufc_fights_2[[#This Row],[winner]]="Red",ufc_fights_2[[#This Row],[r_fighter_id]],ufc_fights_2[[#This Row],[b_fighter_id]])</f>
        <v>129</v>
      </c>
      <c r="AQ4473" t="str">
        <f>_xlfn.XLOOKUP(ufc_fights_2[[#This Row],[winnerID]],ufc_fighters[id],ufc_fighters[fighter_name],"xxx",0,1)</f>
        <v>Julio Arce</v>
      </c>
    </row>
    <row r="4474" spans="1:43">
      <c r="A4474">
        <v>129</v>
      </c>
      <c r="B4474">
        <v>3229</v>
      </c>
      <c r="C4474">
        <f>_xlfn.XLOOKUP(ufc_fights_2[[#This Row],[r_fighter_id]],ufc_fighters[id],ufc_fighters[year],"xxx",0,1)</f>
        <v>1989</v>
      </c>
      <c r="D4474">
        <f>_xlfn.XLOOKUP(ufc_fights_2[[#This Row],[b_fighter_id]],ufc_fighters[id],ufc_fighters[year],"Prázdné",0,1)</f>
        <v>1988</v>
      </c>
      <c r="E4474" s="10">
        <f>YEAR(ufc_fights_2[[#This Row],[date]])-ufc_fights_2[[#This Row],[r_year]]</f>
        <v>29</v>
      </c>
      <c r="F4474" s="10">
        <f>YEAR(ufc_fights_2[[#This Row],[date]])-ufc_fights_2[[#This Row],[b_year]]</f>
        <v>30</v>
      </c>
      <c r="G4474">
        <v>0</v>
      </c>
      <c r="H4474">
        <v>0</v>
      </c>
      <c r="I4474">
        <v>0.35389999999999999</v>
      </c>
      <c r="J4474">
        <v>0.36270000000000002</v>
      </c>
      <c r="K4474">
        <v>0.40200000000000002</v>
      </c>
      <c r="L4474">
        <v>0.37140000000000001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 s="2">
        <v>9.2592592592592596E-4</v>
      </c>
      <c r="T4474" s="2">
        <v>1.0648148148148149E-3</v>
      </c>
      <c r="U4474">
        <v>0.26240000000000002</v>
      </c>
      <c r="V4474">
        <v>0.10639999999999999</v>
      </c>
      <c r="W4474">
        <v>0.6774</v>
      </c>
      <c r="X4474">
        <v>0.83330000000000004</v>
      </c>
      <c r="Y4474">
        <v>0.58330000000000004</v>
      </c>
      <c r="Z4474">
        <v>0.32300000000000001</v>
      </c>
      <c r="AA4474">
        <v>0.33329999999999999</v>
      </c>
      <c r="AB4474">
        <v>0.72729999999999995</v>
      </c>
      <c r="AC4474">
        <v>0.66669999999999996</v>
      </c>
      <c r="AD4474">
        <v>0.5</v>
      </c>
      <c r="AE4474">
        <v>0</v>
      </c>
      <c r="AF4474" t="s">
        <v>3933</v>
      </c>
      <c r="AG4474" s="2">
        <v>2.0254629629629629E-3</v>
      </c>
      <c r="AH4474" t="s">
        <v>3911</v>
      </c>
      <c r="AI4474">
        <v>3</v>
      </c>
      <c r="AJ4474" t="s">
        <v>3941</v>
      </c>
      <c r="AK4474" s="3">
        <v>43252</v>
      </c>
      <c r="AL4474" s="10">
        <f>YEAR(ufc_fights_2[[#This Row],[date]])</f>
        <v>2018</v>
      </c>
      <c r="AM4474" t="s">
        <v>4022</v>
      </c>
      <c r="AN4474">
        <v>72</v>
      </c>
      <c r="AO4474" t="s">
        <v>3913</v>
      </c>
      <c r="AP4474">
        <f>IF(ufc_fights_2[[#This Row],[winner]]="Red",ufc_fights_2[[#This Row],[r_fighter_id]],ufc_fights_2[[#This Row],[b_fighter_id]])</f>
        <v>129</v>
      </c>
      <c r="AQ4474" t="str">
        <f>_xlfn.XLOOKUP(ufc_fights_2[[#This Row],[winnerID]],ufc_fighters[id],ufc_fighters[fighter_name],"xxx",0,1)</f>
        <v>Julio Arce</v>
      </c>
    </row>
    <row r="4475" spans="1:43">
      <c r="A4475">
        <v>3592</v>
      </c>
      <c r="B4475">
        <v>2649</v>
      </c>
      <c r="C4475">
        <f>_xlfn.XLOOKUP(ufc_fights_2[[#This Row],[r_fighter_id]],ufc_fighters[id],ufc_fighters[year],"xxx",0,1)</f>
        <v>1978</v>
      </c>
      <c r="D4475">
        <f>_xlfn.XLOOKUP(ufc_fights_2[[#This Row],[b_fighter_id]],ufc_fighters[id],ufc_fighters[year],"Prázdné",0,1)</f>
        <v>1969</v>
      </c>
      <c r="E4475" s="10">
        <f>YEAR(ufc_fights_2[[#This Row],[date]])-ufc_fights_2[[#This Row],[r_year]]</f>
        <v>33</v>
      </c>
      <c r="F4475" s="10">
        <f>YEAR(ufc_fights_2[[#This Row],[date]])-ufc_fights_2[[#This Row],[b_year]]</f>
        <v>42</v>
      </c>
      <c r="G4475">
        <v>0</v>
      </c>
      <c r="H4475">
        <v>0</v>
      </c>
      <c r="I4475">
        <v>0.36359999999999998</v>
      </c>
      <c r="J4475">
        <v>0.33329999999999999</v>
      </c>
      <c r="K4475">
        <v>0.36359999999999998</v>
      </c>
      <c r="L4475">
        <v>0.33329999999999999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 s="2">
        <v>0</v>
      </c>
      <c r="T4475" s="2">
        <v>1.0416666666666667E-4</v>
      </c>
      <c r="U4475">
        <v>0.36359999999999998</v>
      </c>
      <c r="V4475">
        <v>0.2</v>
      </c>
      <c r="W4475">
        <v>0</v>
      </c>
      <c r="X4475">
        <v>0</v>
      </c>
      <c r="Y4475">
        <v>1</v>
      </c>
      <c r="Z4475">
        <v>0.4</v>
      </c>
      <c r="AA4475">
        <v>0.4</v>
      </c>
      <c r="AB4475">
        <v>0</v>
      </c>
      <c r="AC4475">
        <v>0</v>
      </c>
      <c r="AD4475">
        <v>0</v>
      </c>
      <c r="AE4475">
        <v>0</v>
      </c>
      <c r="AF4475" t="s">
        <v>3933</v>
      </c>
      <c r="AG4475" s="2">
        <v>5.5555555555555556E-4</v>
      </c>
      <c r="AH4475" t="s">
        <v>3911</v>
      </c>
      <c r="AI4475">
        <v>3</v>
      </c>
      <c r="AJ4475" t="s">
        <v>3945</v>
      </c>
      <c r="AK4475" s="3">
        <v>40600</v>
      </c>
      <c r="AL4475" s="10">
        <f>YEAR(ufc_fights_2[[#This Row],[date]])</f>
        <v>2011</v>
      </c>
      <c r="AM4475" t="s">
        <v>4022</v>
      </c>
      <c r="AN4475">
        <v>68</v>
      </c>
      <c r="AO4475" t="s">
        <v>3913</v>
      </c>
      <c r="AP4475">
        <f>IF(ufc_fights_2[[#This Row],[winner]]="Red",ufc_fights_2[[#This Row],[r_fighter_id]],ufc_fights_2[[#This Row],[b_fighter_id]])</f>
        <v>3592</v>
      </c>
      <c r="AQ4475" t="str">
        <f>_xlfn.XLOOKUP(ufc_fights_2[[#This Row],[winnerID]],ufc_fighters[id],ufc_fighters[fighter_name],"xxx",0,1)</f>
        <v>Zhang Tiequan</v>
      </c>
    </row>
    <row r="4476" spans="1:43">
      <c r="A4476">
        <v>2076</v>
      </c>
      <c r="B4476">
        <v>64</v>
      </c>
      <c r="C4476">
        <f>_xlfn.XLOOKUP(ufc_fights_2[[#This Row],[r_fighter_id]],ufc_fighters[id],ufc_fighters[year],"xxx",0,1)</f>
        <v>1982</v>
      </c>
      <c r="D4476">
        <f>_xlfn.XLOOKUP(ufc_fights_2[[#This Row],[b_fighter_id]],ufc_fighters[id],ufc_fighters[year],"Prázdné",0,1)</f>
        <v>1994</v>
      </c>
      <c r="E4476" s="10">
        <f>YEAR(ufc_fights_2[[#This Row],[date]])-ufc_fights_2[[#This Row],[r_year]]</f>
        <v>37</v>
      </c>
      <c r="F4476" s="10">
        <f>YEAR(ufc_fights_2[[#This Row],[date]])-ufc_fights_2[[#This Row],[b_year]]</f>
        <v>25</v>
      </c>
      <c r="G4476">
        <v>0</v>
      </c>
      <c r="H4476">
        <v>0</v>
      </c>
      <c r="I4476">
        <v>0.20349999999999999</v>
      </c>
      <c r="J4476">
        <v>0.53680000000000005</v>
      </c>
      <c r="K4476">
        <v>0.23080000000000001</v>
      </c>
      <c r="L4476">
        <v>0.53400000000000003</v>
      </c>
      <c r="M4476">
        <v>0</v>
      </c>
      <c r="N4476">
        <v>0.5</v>
      </c>
      <c r="O4476">
        <v>0</v>
      </c>
      <c r="P4476">
        <v>0</v>
      </c>
      <c r="Q4476">
        <v>0</v>
      </c>
      <c r="R4476">
        <v>0</v>
      </c>
      <c r="S4476" s="2">
        <v>0</v>
      </c>
      <c r="T4476" s="2">
        <v>6.2500000000000001E-4</v>
      </c>
      <c r="U4476">
        <v>0.1827</v>
      </c>
      <c r="V4476">
        <v>0.43359999999999999</v>
      </c>
      <c r="W4476">
        <v>0.28570000000000001</v>
      </c>
      <c r="X4476">
        <v>1</v>
      </c>
      <c r="Y4476">
        <v>0.73680000000000001</v>
      </c>
      <c r="Z4476">
        <v>0.19819999999999999</v>
      </c>
      <c r="AA4476">
        <v>0.53680000000000005</v>
      </c>
      <c r="AB4476">
        <v>0.5</v>
      </c>
      <c r="AC4476">
        <v>0</v>
      </c>
      <c r="AD4476">
        <v>0</v>
      </c>
      <c r="AE4476">
        <v>0</v>
      </c>
      <c r="AF4476" t="s">
        <v>3915</v>
      </c>
      <c r="AG4476" s="2">
        <v>3.472222222222222E-3</v>
      </c>
      <c r="AH4476" t="s">
        <v>3911</v>
      </c>
      <c r="AI4476">
        <v>3</v>
      </c>
      <c r="AJ4476" t="s">
        <v>3931</v>
      </c>
      <c r="AK4476" s="3">
        <v>43652</v>
      </c>
      <c r="AL4476" s="10">
        <f>YEAR(ufc_fights_2[[#This Row],[date]])</f>
        <v>2019</v>
      </c>
      <c r="AM4476" t="s">
        <v>4022</v>
      </c>
      <c r="AN4476">
        <v>1</v>
      </c>
      <c r="AO4476" t="s">
        <v>3918</v>
      </c>
      <c r="AP4476">
        <f>IF(ufc_fights_2[[#This Row],[winner]]="Red",ufc_fights_2[[#This Row],[r_fighter_id]],ufc_fights_2[[#This Row],[b_fighter_id]])</f>
        <v>64</v>
      </c>
      <c r="AQ4476" t="str">
        <f>_xlfn.XLOOKUP(ufc_fights_2[[#This Row],[winnerID]],ufc_fighters[id],ufc_fighters[fighter_name],"xxx",0,1)</f>
        <v>Arnold Allen</v>
      </c>
    </row>
    <row r="4477" spans="1:43">
      <c r="A4477">
        <v>64</v>
      </c>
      <c r="B4477">
        <v>95</v>
      </c>
      <c r="C4477">
        <f>_xlfn.XLOOKUP(ufc_fights_2[[#This Row],[r_fighter_id]],ufc_fighters[id],ufc_fighters[year],"xxx",0,1)</f>
        <v>1994</v>
      </c>
      <c r="D4477">
        <f>_xlfn.XLOOKUP(ufc_fights_2[[#This Row],[b_fighter_id]],ufc_fighters[id],ufc_fighters[year],"Prázdné",0,1)</f>
        <v>1988</v>
      </c>
      <c r="E4477" s="10">
        <f>YEAR(ufc_fights_2[[#This Row],[date]])-ufc_fights_2[[#This Row],[r_year]]</f>
        <v>23</v>
      </c>
      <c r="F4477" s="10">
        <f>YEAR(ufc_fights_2[[#This Row],[date]])-ufc_fights_2[[#This Row],[b_year]]</f>
        <v>29</v>
      </c>
      <c r="G4477">
        <v>0</v>
      </c>
      <c r="H4477">
        <v>0</v>
      </c>
      <c r="I4477">
        <v>0.43240000000000001</v>
      </c>
      <c r="J4477">
        <v>0.36959999999999998</v>
      </c>
      <c r="K4477">
        <v>0.63560000000000005</v>
      </c>
      <c r="L4477">
        <v>0.49230000000000002</v>
      </c>
      <c r="M4477">
        <v>0.5</v>
      </c>
      <c r="N4477">
        <v>0.33329999999999999</v>
      </c>
      <c r="O4477">
        <v>1</v>
      </c>
      <c r="P4477">
        <v>3</v>
      </c>
      <c r="Q4477">
        <v>0</v>
      </c>
      <c r="R4477">
        <v>1</v>
      </c>
      <c r="S4477" s="2">
        <v>3.8541666666666668E-3</v>
      </c>
      <c r="T4477" s="2">
        <v>3.9120370370370368E-3</v>
      </c>
      <c r="U4477">
        <v>0.4219</v>
      </c>
      <c r="V4477">
        <v>0.3659</v>
      </c>
      <c r="W4477">
        <v>0.625</v>
      </c>
      <c r="X4477">
        <v>0</v>
      </c>
      <c r="Y4477">
        <v>0</v>
      </c>
      <c r="Z4477">
        <v>0.33329999999999999</v>
      </c>
      <c r="AA4477">
        <v>0.31709999999999999</v>
      </c>
      <c r="AB4477">
        <v>0.28570000000000001</v>
      </c>
      <c r="AC4477">
        <v>0</v>
      </c>
      <c r="AD4477">
        <v>0.73680000000000001</v>
      </c>
      <c r="AE4477">
        <v>1</v>
      </c>
      <c r="AF4477" t="s">
        <v>3922</v>
      </c>
      <c r="AG4477" s="2">
        <v>3.472222222222222E-3</v>
      </c>
      <c r="AH4477" t="s">
        <v>3911</v>
      </c>
      <c r="AI4477">
        <v>3</v>
      </c>
      <c r="AJ4477" t="s">
        <v>4007</v>
      </c>
      <c r="AK4477" s="3">
        <v>42812</v>
      </c>
      <c r="AL4477" s="10">
        <f>YEAR(ufc_fights_2[[#This Row],[date]])</f>
        <v>2017</v>
      </c>
      <c r="AM4477" t="s">
        <v>4022</v>
      </c>
      <c r="AN4477">
        <v>70</v>
      </c>
      <c r="AO4477" t="s">
        <v>3913</v>
      </c>
      <c r="AP4477">
        <f>IF(ufc_fights_2[[#This Row],[winner]]="Red",ufc_fights_2[[#This Row],[r_fighter_id]],ufc_fights_2[[#This Row],[b_fighter_id]])</f>
        <v>64</v>
      </c>
      <c r="AQ4477" t="str">
        <f>_xlfn.XLOOKUP(ufc_fights_2[[#This Row],[winnerID]],ufc_fighters[id],ufc_fighters[fighter_name],"xxx",0,1)</f>
        <v>Arnold Allen</v>
      </c>
    </row>
    <row r="4478" spans="1:43">
      <c r="A4478">
        <v>768</v>
      </c>
      <c r="B4478">
        <v>1924</v>
      </c>
      <c r="C4478">
        <f>_xlfn.XLOOKUP(ufc_fights_2[[#This Row],[r_fighter_id]],ufc_fighters[id],ufc_fighters[year],"xxx",0,1)</f>
        <v>1984</v>
      </c>
      <c r="D4478">
        <f>_xlfn.XLOOKUP(ufc_fights_2[[#This Row],[b_fighter_id]],ufc_fighters[id],ufc_fighters[year],"Prázdné",0,1)</f>
        <v>1989</v>
      </c>
      <c r="E4478" s="10">
        <f>YEAR(ufc_fights_2[[#This Row],[date]])-ufc_fights_2[[#This Row],[r_year]]</f>
        <v>31</v>
      </c>
      <c r="F4478" s="10">
        <f>YEAR(ufc_fights_2[[#This Row],[date]])-ufc_fights_2[[#This Row],[b_year]]</f>
        <v>26</v>
      </c>
      <c r="G4478">
        <v>0</v>
      </c>
      <c r="H4478">
        <v>0</v>
      </c>
      <c r="I4478">
        <v>0.51519999999999999</v>
      </c>
      <c r="J4478">
        <v>0.56920000000000004</v>
      </c>
      <c r="K4478">
        <v>0.61219999999999997</v>
      </c>
      <c r="L4478">
        <v>0.6875</v>
      </c>
      <c r="M4478">
        <v>0.3</v>
      </c>
      <c r="N4478">
        <v>0.25</v>
      </c>
      <c r="O4478">
        <v>1</v>
      </c>
      <c r="P4478">
        <v>0</v>
      </c>
      <c r="Q4478">
        <v>0</v>
      </c>
      <c r="R4478">
        <v>0</v>
      </c>
      <c r="S4478" s="2">
        <v>2.3379629629629631E-3</v>
      </c>
      <c r="T4478" s="2">
        <v>4.0046296296296297E-3</v>
      </c>
      <c r="U4478">
        <v>0.2</v>
      </c>
      <c r="V4478">
        <v>0.4</v>
      </c>
      <c r="W4478">
        <v>1</v>
      </c>
      <c r="X4478">
        <v>1</v>
      </c>
      <c r="Y4478">
        <v>0.92310000000000003</v>
      </c>
      <c r="Z4478">
        <v>0.51519999999999999</v>
      </c>
      <c r="AA4478">
        <v>0.52170000000000005</v>
      </c>
      <c r="AB4478">
        <v>0</v>
      </c>
      <c r="AC4478">
        <v>0.66669999999999996</v>
      </c>
      <c r="AD4478">
        <v>0</v>
      </c>
      <c r="AE4478">
        <v>0.7</v>
      </c>
      <c r="AF4478" t="s">
        <v>3922</v>
      </c>
      <c r="AG4478" s="2">
        <v>3.472222222222222E-3</v>
      </c>
      <c r="AH4478" t="s">
        <v>3911</v>
      </c>
      <c r="AI4478">
        <v>3</v>
      </c>
      <c r="AJ4478" t="s">
        <v>3925</v>
      </c>
      <c r="AK4478" s="3">
        <v>42182</v>
      </c>
      <c r="AL4478" s="10">
        <f>YEAR(ufc_fights_2[[#This Row],[date]])</f>
        <v>2015</v>
      </c>
      <c r="AM4478" t="s">
        <v>4022</v>
      </c>
      <c r="AN4478">
        <v>69</v>
      </c>
      <c r="AO4478" t="s">
        <v>3913</v>
      </c>
      <c r="AP4478">
        <f>IF(ufc_fights_2[[#This Row],[winner]]="Red",ufc_fights_2[[#This Row],[r_fighter_id]],ufc_fights_2[[#This Row],[b_fighter_id]])</f>
        <v>768</v>
      </c>
      <c r="AQ4478" t="str">
        <f>_xlfn.XLOOKUP(ufc_fights_2[[#This Row],[winnerID]],ufc_fighters[id],ufc_fighters[fighter_name],"xxx",0,1)</f>
        <v>Hacran Dias</v>
      </c>
    </row>
    <row r="4479" spans="1:43">
      <c r="A4479">
        <v>872</v>
      </c>
      <c r="B4479">
        <v>768</v>
      </c>
      <c r="C4479">
        <f>_xlfn.XLOOKUP(ufc_fights_2[[#This Row],[r_fighter_id]],ufc_fighters[id],ufc_fighters[year],"xxx",0,1)</f>
        <v>1984</v>
      </c>
      <c r="D4479">
        <f>_xlfn.XLOOKUP(ufc_fights_2[[#This Row],[b_fighter_id]],ufc_fighters[id],ufc_fighters[year],"Prázdné",0,1)</f>
        <v>1984</v>
      </c>
      <c r="E4479" s="10">
        <f>YEAR(ufc_fights_2[[#This Row],[date]])-ufc_fights_2[[#This Row],[r_year]]</f>
        <v>30</v>
      </c>
      <c r="F4479" s="10">
        <f>YEAR(ufc_fights_2[[#This Row],[date]])-ufc_fights_2[[#This Row],[b_year]]</f>
        <v>30</v>
      </c>
      <c r="G4479">
        <v>0</v>
      </c>
      <c r="H4479">
        <v>0</v>
      </c>
      <c r="I4479">
        <v>0.38140000000000002</v>
      </c>
      <c r="J4479">
        <v>0.57689999999999997</v>
      </c>
      <c r="K4479">
        <v>0.55000000000000004</v>
      </c>
      <c r="L4479">
        <v>0.69889999999999997</v>
      </c>
      <c r="M4479">
        <v>0.16669999999999999</v>
      </c>
      <c r="N4479">
        <v>0.83330000000000004</v>
      </c>
      <c r="O4479">
        <v>1</v>
      </c>
      <c r="P4479">
        <v>0</v>
      </c>
      <c r="Q4479">
        <v>0</v>
      </c>
      <c r="R4479">
        <v>0</v>
      </c>
      <c r="S4479" s="2">
        <v>1.8865740740740742E-3</v>
      </c>
      <c r="T4479" s="2">
        <v>5.4745370370370373E-3</v>
      </c>
      <c r="U4479">
        <v>0.3125</v>
      </c>
      <c r="V4479">
        <v>0.5</v>
      </c>
      <c r="W4479">
        <v>0.61539999999999995</v>
      </c>
      <c r="X4479">
        <v>1</v>
      </c>
      <c r="Y4479">
        <v>1</v>
      </c>
      <c r="Z4479">
        <v>0.2676</v>
      </c>
      <c r="AA4479">
        <v>0.48720000000000002</v>
      </c>
      <c r="AB4479">
        <v>0.7</v>
      </c>
      <c r="AC4479">
        <v>1</v>
      </c>
      <c r="AD4479">
        <v>0.66669999999999996</v>
      </c>
      <c r="AE4479">
        <v>0.8</v>
      </c>
      <c r="AF4479" t="s">
        <v>3915</v>
      </c>
      <c r="AG4479" s="2">
        <v>3.472222222222222E-3</v>
      </c>
      <c r="AH4479" t="s">
        <v>3911</v>
      </c>
      <c r="AI4479">
        <v>3</v>
      </c>
      <c r="AJ4479" t="s">
        <v>3940</v>
      </c>
      <c r="AK4479" s="3">
        <v>41993</v>
      </c>
      <c r="AL4479" s="10">
        <f>YEAR(ufc_fights_2[[#This Row],[date]])</f>
        <v>2014</v>
      </c>
      <c r="AM4479" t="s">
        <v>4022</v>
      </c>
      <c r="AN4479">
        <v>81</v>
      </c>
      <c r="AO4479" t="s">
        <v>3918</v>
      </c>
      <c r="AP4479">
        <f>IF(ufc_fights_2[[#This Row],[winner]]="Red",ufc_fights_2[[#This Row],[r_fighter_id]],ufc_fights_2[[#This Row],[b_fighter_id]])</f>
        <v>768</v>
      </c>
      <c r="AQ4479" t="str">
        <f>_xlfn.XLOOKUP(ufc_fights_2[[#This Row],[winnerID]],ufc_fighters[id],ufc_fighters[fighter_name],"xxx",0,1)</f>
        <v>Hacran Dias</v>
      </c>
    </row>
    <row r="4480" spans="1:43">
      <c r="A4480">
        <v>435</v>
      </c>
      <c r="B4480">
        <v>349</v>
      </c>
      <c r="C4480">
        <f>_xlfn.XLOOKUP(ufc_fights_2[[#This Row],[r_fighter_id]],ufc_fighters[id],ufc_fighters[year],"xxx",0,1)</f>
        <v>1988</v>
      </c>
      <c r="D4480">
        <f>_xlfn.XLOOKUP(ufc_fights_2[[#This Row],[b_fighter_id]],ufc_fighters[id],ufc_fighters[year],"Prázdné",0,1)</f>
        <v>1993</v>
      </c>
      <c r="E4480" s="10">
        <f>YEAR(ufc_fights_2[[#This Row],[date]])-ufc_fights_2[[#This Row],[r_year]]</f>
        <v>30</v>
      </c>
      <c r="F4480" s="10">
        <f>YEAR(ufc_fights_2[[#This Row],[date]])-ufc_fights_2[[#This Row],[b_year]]</f>
        <v>25</v>
      </c>
      <c r="G4480">
        <v>0</v>
      </c>
      <c r="H4480">
        <v>0</v>
      </c>
      <c r="I4480">
        <v>0.51570000000000005</v>
      </c>
      <c r="J4480">
        <v>0.33050000000000002</v>
      </c>
      <c r="K4480">
        <v>0.52759999999999996</v>
      </c>
      <c r="L4480">
        <v>0.4037</v>
      </c>
      <c r="M4480">
        <v>0</v>
      </c>
      <c r="N4480">
        <v>0.33329999999999999</v>
      </c>
      <c r="O4480">
        <v>0</v>
      </c>
      <c r="P4480">
        <v>0</v>
      </c>
      <c r="Q4480">
        <v>0</v>
      </c>
      <c r="R4480">
        <v>0</v>
      </c>
      <c r="S4480" s="2">
        <v>4.9768518518518521E-4</v>
      </c>
      <c r="T4480" s="2">
        <v>2.5578703703703705E-3</v>
      </c>
      <c r="U4480">
        <v>0.44779999999999998</v>
      </c>
      <c r="V4480">
        <v>0.29899999999999999</v>
      </c>
      <c r="W4480">
        <v>0.86960000000000004</v>
      </c>
      <c r="X4480">
        <v>1</v>
      </c>
      <c r="Y4480">
        <v>0.4667</v>
      </c>
      <c r="Z4480">
        <v>0.53059999999999996</v>
      </c>
      <c r="AA4480">
        <v>0.31430000000000002</v>
      </c>
      <c r="AB4480">
        <v>0.44440000000000002</v>
      </c>
      <c r="AC4480">
        <v>0.4375</v>
      </c>
      <c r="AD4480">
        <v>0</v>
      </c>
      <c r="AE4480">
        <v>0.5</v>
      </c>
      <c r="AF4480" t="s">
        <v>3922</v>
      </c>
      <c r="AG4480" s="2">
        <v>3.472222222222222E-3</v>
      </c>
      <c r="AH4480" t="s">
        <v>3911</v>
      </c>
      <c r="AI4480">
        <v>3</v>
      </c>
      <c r="AJ4480" t="s">
        <v>3916</v>
      </c>
      <c r="AK4480" s="3">
        <v>43287</v>
      </c>
      <c r="AL4480" s="10">
        <f>YEAR(ufc_fights_2[[#This Row],[date]])</f>
        <v>2018</v>
      </c>
      <c r="AM4480" t="s">
        <v>4022</v>
      </c>
      <c r="AN4480">
        <v>1</v>
      </c>
      <c r="AO4480" t="s">
        <v>3913</v>
      </c>
      <c r="AP4480">
        <f>IF(ufc_fights_2[[#This Row],[winner]]="Red",ufc_fights_2[[#This Row],[r_fighter_id]],ufc_fights_2[[#This Row],[b_fighter_id]])</f>
        <v>435</v>
      </c>
      <c r="AQ4480" t="str">
        <f>_xlfn.XLOOKUP(ufc_fights_2[[#This Row],[winnerID]],ufc_fighters[id],ufc_fighters[fighter_name],"xxx",0,1)</f>
        <v>Alex Caceres</v>
      </c>
    </row>
    <row r="4481" spans="1:43">
      <c r="A4481">
        <v>263</v>
      </c>
      <c r="B4481">
        <v>1377</v>
      </c>
      <c r="C4481">
        <f>_xlfn.XLOOKUP(ufc_fights_2[[#This Row],[r_fighter_id]],ufc_fighters[id],ufc_fighters[year],"xxx",0,1)</f>
        <v>1986</v>
      </c>
      <c r="D4481">
        <f>_xlfn.XLOOKUP(ufc_fights_2[[#This Row],[b_fighter_id]],ufc_fighters[id],ufc_fighters[year],"Prázdné",0,1)</f>
        <v>1991</v>
      </c>
      <c r="E4481" s="10">
        <f>YEAR(ufc_fights_2[[#This Row],[date]])-ufc_fights_2[[#This Row],[r_year]]</f>
        <v>27</v>
      </c>
      <c r="F4481" s="10">
        <f>YEAR(ufc_fights_2[[#This Row],[date]])-ufc_fights_2[[#This Row],[b_year]]</f>
        <v>22</v>
      </c>
      <c r="G4481">
        <v>0</v>
      </c>
      <c r="H4481">
        <v>0</v>
      </c>
      <c r="I4481">
        <v>0.32440000000000002</v>
      </c>
      <c r="J4481">
        <v>0.3886</v>
      </c>
      <c r="K4481">
        <v>0.3377</v>
      </c>
      <c r="L4481">
        <v>0.40100000000000002</v>
      </c>
      <c r="M4481">
        <v>0.44440000000000002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2.4074074074074076E-3</v>
      </c>
      <c r="T4481" s="2">
        <v>9.2592592592592588E-5</v>
      </c>
      <c r="U4481">
        <v>0.24229999999999999</v>
      </c>
      <c r="V4481">
        <v>0.36990000000000001</v>
      </c>
      <c r="W4481">
        <v>0.66669999999999996</v>
      </c>
      <c r="X4481">
        <v>1</v>
      </c>
      <c r="Y4481">
        <v>1</v>
      </c>
      <c r="Z4481">
        <v>0.2757</v>
      </c>
      <c r="AA4481">
        <v>0.37840000000000001</v>
      </c>
      <c r="AB4481">
        <v>0.6</v>
      </c>
      <c r="AC4481">
        <v>0.625</v>
      </c>
      <c r="AD4481">
        <v>0.5333</v>
      </c>
      <c r="AE4481">
        <v>0</v>
      </c>
      <c r="AF4481" t="s">
        <v>3922</v>
      </c>
      <c r="AG4481" s="2">
        <v>3.472222222222222E-3</v>
      </c>
      <c r="AH4481" t="s">
        <v>3911</v>
      </c>
      <c r="AI4481">
        <v>3</v>
      </c>
      <c r="AJ4481" t="s">
        <v>3914</v>
      </c>
      <c r="AK4481" s="3">
        <v>41419</v>
      </c>
      <c r="AL4481" s="10">
        <f>YEAR(ufc_fights_2[[#This Row],[date]])</f>
        <v>2013</v>
      </c>
      <c r="AM4481" t="s">
        <v>4022</v>
      </c>
      <c r="AN4481">
        <v>1</v>
      </c>
      <c r="AO4481" t="s">
        <v>3913</v>
      </c>
      <c r="AP4481">
        <f>IF(ufc_fights_2[[#This Row],[winner]]="Red",ufc_fights_2[[#This Row],[r_fighter_id]],ufc_fights_2[[#This Row],[b_fighter_id]])</f>
        <v>263</v>
      </c>
      <c r="AQ4481" t="str">
        <f>_xlfn.XLOOKUP(ufc_fights_2[[#This Row],[winnerID]],ufc_fighters[id],ufc_fighters[fighter_name],"xxx",0,1)</f>
        <v>Dennis Bermudez</v>
      </c>
    </row>
    <row r="4482" spans="1:43">
      <c r="A4482">
        <v>2111</v>
      </c>
      <c r="B4482">
        <v>435</v>
      </c>
      <c r="C4482">
        <f>_xlfn.XLOOKUP(ufc_fights_2[[#This Row],[r_fighter_id]],ufc_fighters[id],ufc_fighters[year],"xxx",0,1)</f>
        <v>1984</v>
      </c>
      <c r="D4482">
        <f>_xlfn.XLOOKUP(ufc_fights_2[[#This Row],[b_fighter_id]],ufc_fighters[id],ufc_fighters[year],"Prázdné",0,1)</f>
        <v>1988</v>
      </c>
      <c r="E4482" s="10">
        <f>YEAR(ufc_fights_2[[#This Row],[date]])-ufc_fights_2[[#This Row],[r_year]]</f>
        <v>32</v>
      </c>
      <c r="F4482" s="10">
        <f>YEAR(ufc_fights_2[[#This Row],[date]])-ufc_fights_2[[#This Row],[b_year]]</f>
        <v>28</v>
      </c>
      <c r="G4482">
        <v>0</v>
      </c>
      <c r="H4482">
        <v>1</v>
      </c>
      <c r="I4482">
        <v>0.25979999999999998</v>
      </c>
      <c r="J4482">
        <v>0.62180000000000002</v>
      </c>
      <c r="K4482">
        <v>0.29099999999999998</v>
      </c>
      <c r="L4482">
        <v>0.64670000000000005</v>
      </c>
      <c r="M4482">
        <v>1</v>
      </c>
      <c r="N4482">
        <v>1</v>
      </c>
      <c r="O4482">
        <v>1</v>
      </c>
      <c r="P4482">
        <v>0</v>
      </c>
      <c r="Q4482">
        <v>0</v>
      </c>
      <c r="R4482">
        <v>1</v>
      </c>
      <c r="S4482" s="2">
        <v>1.7592592592592592E-3</v>
      </c>
      <c r="T4482" s="2">
        <v>2.0949074074074073E-3</v>
      </c>
      <c r="U4482">
        <v>0.2162</v>
      </c>
      <c r="V4482">
        <v>0.54169999999999996</v>
      </c>
      <c r="W4482">
        <v>0.45450000000000002</v>
      </c>
      <c r="X4482">
        <v>0.8</v>
      </c>
      <c r="Y4482">
        <v>1</v>
      </c>
      <c r="Z4482">
        <v>0.24590000000000001</v>
      </c>
      <c r="AA4482">
        <v>0.59230000000000005</v>
      </c>
      <c r="AB4482">
        <v>0.5</v>
      </c>
      <c r="AC4482">
        <v>0.71430000000000005</v>
      </c>
      <c r="AD4482">
        <v>0.66669999999999996</v>
      </c>
      <c r="AE4482">
        <v>0.83330000000000004</v>
      </c>
      <c r="AF4482" t="s">
        <v>3915</v>
      </c>
      <c r="AG4482" s="2">
        <v>3.472222222222222E-3</v>
      </c>
      <c r="AH4482" t="s">
        <v>3911</v>
      </c>
      <c r="AI4482">
        <v>3</v>
      </c>
      <c r="AJ4482" t="s">
        <v>3925</v>
      </c>
      <c r="AK4482" s="3">
        <v>42525</v>
      </c>
      <c r="AL4482" s="10">
        <f>YEAR(ufc_fights_2[[#This Row],[date]])</f>
        <v>2016</v>
      </c>
      <c r="AM4482" t="s">
        <v>4022</v>
      </c>
      <c r="AN4482">
        <v>2</v>
      </c>
      <c r="AO4482" t="s">
        <v>3918</v>
      </c>
      <c r="AP4482">
        <f>IF(ufc_fights_2[[#This Row],[winner]]="Red",ufc_fights_2[[#This Row],[r_fighter_id]],ufc_fights_2[[#This Row],[b_fighter_id]])</f>
        <v>435</v>
      </c>
      <c r="AQ4482" t="str">
        <f>_xlfn.XLOOKUP(ufc_fights_2[[#This Row],[winnerID]],ufc_fighters[id],ufc_fighters[fighter_name],"xxx",0,1)</f>
        <v>Alex Caceres</v>
      </c>
    </row>
    <row r="4483" spans="1:43">
      <c r="A4483">
        <v>435</v>
      </c>
      <c r="B4483">
        <v>1034</v>
      </c>
      <c r="C4483">
        <f>_xlfn.XLOOKUP(ufc_fights_2[[#This Row],[r_fighter_id]],ufc_fighters[id],ufc_fighters[year],"xxx",0,1)</f>
        <v>1988</v>
      </c>
      <c r="D4483">
        <f>_xlfn.XLOOKUP(ufc_fights_2[[#This Row],[b_fighter_id]],ufc_fighters[id],ufc_fighters[year],"Prázdné",0,1)</f>
        <v>1986</v>
      </c>
      <c r="E4483" s="10">
        <f>YEAR(ufc_fights_2[[#This Row],[date]])-ufc_fights_2[[#This Row],[r_year]]</f>
        <v>28</v>
      </c>
      <c r="F4483" s="10">
        <f>YEAR(ufc_fights_2[[#This Row],[date]])-ufc_fights_2[[#This Row],[b_year]]</f>
        <v>30</v>
      </c>
      <c r="G4483">
        <v>0</v>
      </c>
      <c r="H4483">
        <v>0</v>
      </c>
      <c r="I4483">
        <v>0.51390000000000002</v>
      </c>
      <c r="J4483">
        <v>0.33329999999999999</v>
      </c>
      <c r="K4483">
        <v>0.52290000000000003</v>
      </c>
      <c r="L4483">
        <v>0.34549999999999997</v>
      </c>
      <c r="M4483">
        <v>0.33329999999999999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1.238425925925926E-3</v>
      </c>
      <c r="T4483" s="2">
        <v>5.7870370370370373E-5</v>
      </c>
      <c r="U4483">
        <v>0.4239</v>
      </c>
      <c r="V4483">
        <v>0.20730000000000001</v>
      </c>
      <c r="W4483">
        <v>0.58819999999999995</v>
      </c>
      <c r="X4483">
        <v>0.83330000000000004</v>
      </c>
      <c r="Y4483">
        <v>0.90910000000000002</v>
      </c>
      <c r="Z4483">
        <v>0.47149999999999997</v>
      </c>
      <c r="AA4483">
        <v>0.32690000000000002</v>
      </c>
      <c r="AB4483">
        <v>0.73680000000000001</v>
      </c>
      <c r="AC4483">
        <v>0.5</v>
      </c>
      <c r="AD4483">
        <v>1</v>
      </c>
      <c r="AE4483">
        <v>0</v>
      </c>
      <c r="AF4483" t="s">
        <v>3915</v>
      </c>
      <c r="AG4483" s="2">
        <v>3.472222222222222E-3</v>
      </c>
      <c r="AH4483" t="s">
        <v>3911</v>
      </c>
      <c r="AI4483">
        <v>3</v>
      </c>
      <c r="AJ4483" t="s">
        <v>3972</v>
      </c>
      <c r="AK4483" s="3">
        <v>42399</v>
      </c>
      <c r="AL4483" s="10">
        <f>YEAR(ufc_fights_2[[#This Row],[date]])</f>
        <v>2016</v>
      </c>
      <c r="AM4483" t="s">
        <v>4022</v>
      </c>
      <c r="AN4483">
        <v>9</v>
      </c>
      <c r="AO4483" t="s">
        <v>3913</v>
      </c>
      <c r="AP4483">
        <f>IF(ufc_fights_2[[#This Row],[winner]]="Red",ufc_fights_2[[#This Row],[r_fighter_id]],ufc_fights_2[[#This Row],[b_fighter_id]])</f>
        <v>435</v>
      </c>
      <c r="AQ4483" t="str">
        <f>_xlfn.XLOOKUP(ufc_fights_2[[#This Row],[winnerID]],ufc_fighters[id],ufc_fighters[fighter_name],"xxx",0,1)</f>
        <v>Alex Caceres</v>
      </c>
    </row>
    <row r="4484" spans="1:43">
      <c r="A4484">
        <v>2730</v>
      </c>
      <c r="B4484">
        <v>1393</v>
      </c>
      <c r="C4484">
        <f>_xlfn.XLOOKUP(ufc_fights_2[[#This Row],[r_fighter_id]],ufc_fighters[id],ufc_fighters[year],"xxx",0,1)</f>
        <v>1992</v>
      </c>
      <c r="D4484">
        <f>_xlfn.XLOOKUP(ufc_fights_2[[#This Row],[b_fighter_id]],ufc_fighters[id],ufc_fighters[year],"Prázdné",0,1)</f>
        <v>1990</v>
      </c>
      <c r="E4484" s="10">
        <f>YEAR(ufc_fights_2[[#This Row],[date]])-ufc_fights_2[[#This Row],[r_year]]</f>
        <v>23</v>
      </c>
      <c r="F4484" s="10">
        <f>YEAR(ufc_fights_2[[#This Row],[date]])-ufc_fights_2[[#This Row],[b_year]]</f>
        <v>25</v>
      </c>
      <c r="G4484">
        <v>0</v>
      </c>
      <c r="H4484">
        <v>0</v>
      </c>
      <c r="I4484">
        <v>0.5</v>
      </c>
      <c r="J4484">
        <v>0.24049999999999999</v>
      </c>
      <c r="K4484">
        <v>0.54469999999999996</v>
      </c>
      <c r="L4484">
        <v>0.52470000000000006</v>
      </c>
      <c r="M4484">
        <v>0.22220000000000001</v>
      </c>
      <c r="N4484">
        <v>0.33329999999999999</v>
      </c>
      <c r="O4484">
        <v>0</v>
      </c>
      <c r="P4484">
        <v>0</v>
      </c>
      <c r="Q4484">
        <v>0</v>
      </c>
      <c r="R4484">
        <v>0</v>
      </c>
      <c r="S4484" s="2">
        <v>3.4722222222222224E-4</v>
      </c>
      <c r="T4484" s="2">
        <v>4.178240740740741E-3</v>
      </c>
      <c r="U4484">
        <v>0.375</v>
      </c>
      <c r="V4484">
        <v>0.2258</v>
      </c>
      <c r="W4484">
        <v>0.78949999999999998</v>
      </c>
      <c r="X4484">
        <v>0.76919999999999999</v>
      </c>
      <c r="Y4484">
        <v>0</v>
      </c>
      <c r="Z4484">
        <v>0.47499999999999998</v>
      </c>
      <c r="AA4484">
        <v>0.16070000000000001</v>
      </c>
      <c r="AB4484">
        <v>0.42859999999999998</v>
      </c>
      <c r="AC4484">
        <v>0.4</v>
      </c>
      <c r="AD4484">
        <v>0.8</v>
      </c>
      <c r="AE4484">
        <v>0.5</v>
      </c>
      <c r="AF4484" t="s">
        <v>3915</v>
      </c>
      <c r="AG4484" s="2">
        <v>3.472222222222222E-3</v>
      </c>
      <c r="AH4484" t="s">
        <v>3911</v>
      </c>
      <c r="AI4484">
        <v>3</v>
      </c>
      <c r="AJ4484" t="s">
        <v>3956</v>
      </c>
      <c r="AK4484" s="3">
        <v>42280</v>
      </c>
      <c r="AL4484" s="10">
        <f>YEAR(ufc_fights_2[[#This Row],[date]])</f>
        <v>2015</v>
      </c>
      <c r="AM4484" t="s">
        <v>4022</v>
      </c>
      <c r="AN4484">
        <v>3</v>
      </c>
      <c r="AO4484" t="s">
        <v>3913</v>
      </c>
      <c r="AP4484">
        <f>IF(ufc_fights_2[[#This Row],[winner]]="Red",ufc_fights_2[[#This Row],[r_fighter_id]],ufc_fights_2[[#This Row],[b_fighter_id]])</f>
        <v>2730</v>
      </c>
      <c r="AQ4484" t="str">
        <f>_xlfn.XLOOKUP(ufc_fights_2[[#This Row],[winnerID]],ufc_fighters[id],ufc_fighters[fighter_name],"xxx",0,1)</f>
        <v>Yair Rodriguez</v>
      </c>
    </row>
    <row r="4485" spans="1:43">
      <c r="A4485">
        <v>1200</v>
      </c>
      <c r="B4485">
        <v>2433</v>
      </c>
      <c r="C4485">
        <f>_xlfn.XLOOKUP(ufc_fights_2[[#This Row],[r_fighter_id]],ufc_fighters[id],ufc_fighters[year],"xxx",0,1)</f>
        <v>1984</v>
      </c>
      <c r="D4485">
        <f>_xlfn.XLOOKUP(ufc_fights_2[[#This Row],[b_fighter_id]],ufc_fighters[id],ufc_fighters[year],"Prázdné",0,1)</f>
        <v>1983</v>
      </c>
      <c r="E4485" s="10">
        <f>YEAR(ufc_fights_2[[#This Row],[date]])-ufc_fights_2[[#This Row],[r_year]]</f>
        <v>27</v>
      </c>
      <c r="F4485" s="10">
        <f>YEAR(ufc_fights_2[[#This Row],[date]])-ufc_fights_2[[#This Row],[b_year]]</f>
        <v>28</v>
      </c>
      <c r="G4485">
        <v>0</v>
      </c>
      <c r="H4485">
        <v>1</v>
      </c>
      <c r="I4485">
        <v>0.28570000000000001</v>
      </c>
      <c r="J4485">
        <v>0.2576</v>
      </c>
      <c r="K4485">
        <v>0.28570000000000001</v>
      </c>
      <c r="L4485">
        <v>0.2576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</v>
      </c>
      <c r="T4485" s="2">
        <v>0</v>
      </c>
      <c r="U4485">
        <v>6.6699999999999995E-2</v>
      </c>
      <c r="V4485">
        <v>0.254</v>
      </c>
      <c r="W4485">
        <v>0.5</v>
      </c>
      <c r="X4485">
        <v>1</v>
      </c>
      <c r="Y4485">
        <v>0.5</v>
      </c>
      <c r="Z4485">
        <v>0.28570000000000001</v>
      </c>
      <c r="AA4485">
        <v>0.2576</v>
      </c>
      <c r="AB4485">
        <v>0</v>
      </c>
      <c r="AC4485">
        <v>0</v>
      </c>
      <c r="AD4485">
        <v>0</v>
      </c>
      <c r="AE4485">
        <v>0</v>
      </c>
      <c r="AF4485" t="s">
        <v>3910</v>
      </c>
      <c r="AG4485" s="2">
        <v>1.9097222222222222E-3</v>
      </c>
      <c r="AH4485" t="s">
        <v>3911</v>
      </c>
      <c r="AI4485">
        <v>3</v>
      </c>
      <c r="AJ4485" t="s">
        <v>3967</v>
      </c>
      <c r="AK4485" s="3">
        <v>40845</v>
      </c>
      <c r="AL4485" s="10">
        <f>YEAR(ufc_fights_2[[#This Row],[date]])</f>
        <v>2011</v>
      </c>
      <c r="AM4485" t="s">
        <v>4022</v>
      </c>
      <c r="AN4485">
        <v>1</v>
      </c>
      <c r="AO4485" t="s">
        <v>3918</v>
      </c>
      <c r="AP4485">
        <f>IF(ufc_fights_2[[#This Row],[winner]]="Red",ufc_fights_2[[#This Row],[r_fighter_id]],ufc_fights_2[[#This Row],[b_fighter_id]])</f>
        <v>2433</v>
      </c>
      <c r="AQ4485" t="str">
        <f>_xlfn.XLOOKUP(ufc_fights_2[[#This Row],[winnerID]],ufc_fighters[id],ufc_fighters[fighter_name],"xxx",0,1)</f>
        <v>Bart Palaszewski</v>
      </c>
    </row>
    <row r="4486" spans="1:43">
      <c r="A4486">
        <v>2730</v>
      </c>
      <c r="B4486">
        <v>2485</v>
      </c>
      <c r="C4486">
        <f>_xlfn.XLOOKUP(ufc_fights_2[[#This Row],[r_fighter_id]],ufc_fighters[id],ufc_fighters[year],"xxx",0,1)</f>
        <v>1992</v>
      </c>
      <c r="D4486">
        <f>_xlfn.XLOOKUP(ufc_fights_2[[#This Row],[b_fighter_id]],ufc_fighters[id],ufc_fighters[year],"Prázdné",0,1)</f>
        <v>1978</v>
      </c>
      <c r="E4486" s="10">
        <f>YEAR(ufc_fights_2[[#This Row],[date]])-ufc_fights_2[[#This Row],[r_year]]</f>
        <v>25</v>
      </c>
      <c r="F4486" s="10">
        <f>YEAR(ufc_fights_2[[#This Row],[date]])-ufc_fights_2[[#This Row],[b_year]]</f>
        <v>39</v>
      </c>
      <c r="G4486">
        <v>1</v>
      </c>
      <c r="H4486">
        <v>0</v>
      </c>
      <c r="I4486">
        <v>0.4955</v>
      </c>
      <c r="J4486">
        <v>0.18179999999999999</v>
      </c>
      <c r="K4486">
        <v>0.49559999999999998</v>
      </c>
      <c r="L4486">
        <v>0.25929999999999997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2.199074074074074E-4</v>
      </c>
      <c r="T4486" s="2">
        <v>2.5462962962962961E-4</v>
      </c>
      <c r="U4486">
        <v>0.39760000000000001</v>
      </c>
      <c r="V4486">
        <v>0.18179999999999999</v>
      </c>
      <c r="W4486">
        <v>0.78949999999999998</v>
      </c>
      <c r="X4486">
        <v>0.77780000000000005</v>
      </c>
      <c r="Y4486">
        <v>0</v>
      </c>
      <c r="Z4486">
        <v>0.5</v>
      </c>
      <c r="AA4486">
        <v>0.1429</v>
      </c>
      <c r="AB4486">
        <v>0.71430000000000005</v>
      </c>
      <c r="AC4486">
        <v>1</v>
      </c>
      <c r="AD4486">
        <v>0.44440000000000002</v>
      </c>
      <c r="AE4486">
        <v>0</v>
      </c>
      <c r="AF4486" t="s">
        <v>3910</v>
      </c>
      <c r="AG4486" s="2">
        <v>2.7777777777777778E-4</v>
      </c>
      <c r="AH4486" t="s">
        <v>3927</v>
      </c>
      <c r="AI4486">
        <v>5</v>
      </c>
      <c r="AJ4486" t="s">
        <v>3925</v>
      </c>
      <c r="AK4486" s="3">
        <v>42750</v>
      </c>
      <c r="AL4486" s="10">
        <f>YEAR(ufc_fights_2[[#This Row],[date]])</f>
        <v>2017</v>
      </c>
      <c r="AM4486" t="s">
        <v>4022</v>
      </c>
      <c r="AN4486">
        <v>21</v>
      </c>
      <c r="AO4486" t="s">
        <v>3913</v>
      </c>
      <c r="AP4486">
        <f>IF(ufc_fights_2[[#This Row],[winner]]="Red",ufc_fights_2[[#This Row],[r_fighter_id]],ufc_fights_2[[#This Row],[b_fighter_id]])</f>
        <v>2730</v>
      </c>
      <c r="AQ4486" t="str">
        <f>_xlfn.XLOOKUP(ufc_fights_2[[#This Row],[winnerID]],ufc_fighters[id],ufc_fighters[fighter_name],"xxx",0,1)</f>
        <v>Yair Rodriguez</v>
      </c>
    </row>
    <row r="4487" spans="1:43">
      <c r="A4487">
        <v>2730</v>
      </c>
      <c r="B4487">
        <v>2758</v>
      </c>
      <c r="C4487">
        <f>_xlfn.XLOOKUP(ufc_fights_2[[#This Row],[r_fighter_id]],ufc_fighters[id],ufc_fighters[year],"xxx",0,1)</f>
        <v>1992</v>
      </c>
      <c r="D4487">
        <f>_xlfn.XLOOKUP(ufc_fights_2[[#This Row],[b_fighter_id]],ufc_fighters[id],ufc_fighters[year],"Prázdné",0,1)</f>
        <v>1986</v>
      </c>
      <c r="E4487" s="10">
        <f>YEAR(ufc_fights_2[[#This Row],[date]])-ufc_fights_2[[#This Row],[r_year]]</f>
        <v>23</v>
      </c>
      <c r="F4487" s="10">
        <f>YEAR(ufc_fights_2[[#This Row],[date]])-ufc_fights_2[[#This Row],[b_year]]</f>
        <v>29</v>
      </c>
      <c r="G4487">
        <v>0</v>
      </c>
      <c r="H4487">
        <v>0</v>
      </c>
      <c r="I4487">
        <v>0.56000000000000005</v>
      </c>
      <c r="J4487">
        <v>0.49370000000000003</v>
      </c>
      <c r="K4487">
        <v>0.65100000000000002</v>
      </c>
      <c r="L4487">
        <v>0.5726</v>
      </c>
      <c r="M4487">
        <v>1</v>
      </c>
      <c r="N4487">
        <v>0.35709999999999997</v>
      </c>
      <c r="O4487">
        <v>2</v>
      </c>
      <c r="P4487">
        <v>0</v>
      </c>
      <c r="Q4487">
        <v>2</v>
      </c>
      <c r="R4487">
        <v>0</v>
      </c>
      <c r="S4487" s="2">
        <v>4.1666666666666669E-4</v>
      </c>
      <c r="T4487" s="2">
        <v>6.1111111111111114E-3</v>
      </c>
      <c r="U4487">
        <v>0.44590000000000002</v>
      </c>
      <c r="V4487">
        <v>0.44779999999999998</v>
      </c>
      <c r="W4487">
        <v>0.83330000000000004</v>
      </c>
      <c r="X4487">
        <v>0.92859999999999998</v>
      </c>
      <c r="Y4487">
        <v>0.85709999999999997</v>
      </c>
      <c r="Z4487">
        <v>0.49370000000000003</v>
      </c>
      <c r="AA4487">
        <v>0.45100000000000001</v>
      </c>
      <c r="AB4487">
        <v>1</v>
      </c>
      <c r="AC4487">
        <v>0</v>
      </c>
      <c r="AD4487">
        <v>0.76470000000000005</v>
      </c>
      <c r="AE4487">
        <v>0.59260000000000002</v>
      </c>
      <c r="AF4487" t="s">
        <v>3922</v>
      </c>
      <c r="AG4487" s="2">
        <v>3.472222222222222E-3</v>
      </c>
      <c r="AH4487" t="s">
        <v>3911</v>
      </c>
      <c r="AI4487">
        <v>3</v>
      </c>
      <c r="AJ4487" t="s">
        <v>3939</v>
      </c>
      <c r="AK4487" s="3">
        <v>42168</v>
      </c>
      <c r="AL4487" s="10">
        <f>YEAR(ufc_fights_2[[#This Row],[date]])</f>
        <v>2015</v>
      </c>
      <c r="AM4487" t="s">
        <v>4022</v>
      </c>
      <c r="AN4487">
        <v>50</v>
      </c>
      <c r="AO4487" t="s">
        <v>3913</v>
      </c>
      <c r="AP4487">
        <f>IF(ufc_fights_2[[#This Row],[winner]]="Red",ufc_fights_2[[#This Row],[r_fighter_id]],ufc_fights_2[[#This Row],[b_fighter_id]])</f>
        <v>2730</v>
      </c>
      <c r="AQ4487" t="str">
        <f>_xlfn.XLOOKUP(ufc_fights_2[[#This Row],[winnerID]],ufc_fighters[id],ufc_fighters[fighter_name],"xxx",0,1)</f>
        <v>Yair Rodriguez</v>
      </c>
    </row>
    <row r="4488" spans="1:43">
      <c r="A4488">
        <v>3018</v>
      </c>
      <c r="B4488">
        <v>1611</v>
      </c>
      <c r="C4488">
        <f>_xlfn.XLOOKUP(ufc_fights_2[[#This Row],[r_fighter_id]],ufc_fighters[id],ufc_fighters[year],"xxx",0,1)</f>
        <v>1979</v>
      </c>
      <c r="D4488">
        <f>_xlfn.XLOOKUP(ufc_fights_2[[#This Row],[b_fighter_id]],ufc_fighters[id],ufc_fighters[year],"Prázdné",0,1)</f>
        <v>1978</v>
      </c>
      <c r="E4488" s="10">
        <f>YEAR(ufc_fights_2[[#This Row],[date]])-ufc_fights_2[[#This Row],[r_year]]</f>
        <v>36</v>
      </c>
      <c r="F4488" s="10">
        <f>YEAR(ufc_fights_2[[#This Row],[date]])-ufc_fights_2[[#This Row],[b_year]]</f>
        <v>37</v>
      </c>
      <c r="G4488">
        <v>0</v>
      </c>
      <c r="H4488">
        <v>0</v>
      </c>
      <c r="I4488">
        <v>0.36670000000000003</v>
      </c>
      <c r="J4488">
        <v>0.56410000000000005</v>
      </c>
      <c r="K4488">
        <v>0.65690000000000004</v>
      </c>
      <c r="L4488">
        <v>0.69120000000000004</v>
      </c>
      <c r="M4488">
        <v>0</v>
      </c>
      <c r="N4488">
        <v>0.28570000000000001</v>
      </c>
      <c r="O4488">
        <v>1</v>
      </c>
      <c r="P4488">
        <v>0</v>
      </c>
      <c r="Q4488">
        <v>0</v>
      </c>
      <c r="R4488">
        <v>0</v>
      </c>
      <c r="S4488" s="2">
        <v>0</v>
      </c>
      <c r="T4488" s="2">
        <v>5.8912037037037041E-3</v>
      </c>
      <c r="U4488">
        <v>0.22220000000000001</v>
      </c>
      <c r="V4488">
        <v>0.4839</v>
      </c>
      <c r="W4488">
        <v>0.8</v>
      </c>
      <c r="X4488">
        <v>0.8</v>
      </c>
      <c r="Y4488">
        <v>1</v>
      </c>
      <c r="Z4488">
        <v>0.3448</v>
      </c>
      <c r="AA4488">
        <v>0.5</v>
      </c>
      <c r="AB4488">
        <v>1</v>
      </c>
      <c r="AC4488">
        <v>0</v>
      </c>
      <c r="AD4488">
        <v>0</v>
      </c>
      <c r="AE4488">
        <v>1</v>
      </c>
      <c r="AF4488" t="s">
        <v>3915</v>
      </c>
      <c r="AG4488" s="2">
        <v>3.472222222222222E-3</v>
      </c>
      <c r="AH4488" t="s">
        <v>3911</v>
      </c>
      <c r="AI4488">
        <v>3</v>
      </c>
      <c r="AJ4488" t="s">
        <v>3961</v>
      </c>
      <c r="AK4488" s="3">
        <v>42175</v>
      </c>
      <c r="AL4488" s="10">
        <f>YEAR(ufc_fights_2[[#This Row],[date]])</f>
        <v>2015</v>
      </c>
      <c r="AM4488" t="s">
        <v>4022</v>
      </c>
      <c r="AN4488">
        <v>136</v>
      </c>
      <c r="AO4488" t="s">
        <v>3918</v>
      </c>
      <c r="AP4488">
        <f>IF(ufc_fights_2[[#This Row],[winner]]="Red",ufc_fights_2[[#This Row],[r_fighter_id]],ufc_fights_2[[#This Row],[b_fighter_id]])</f>
        <v>1611</v>
      </c>
      <c r="AQ4488" t="str">
        <f>_xlfn.XLOOKUP(ufc_fights_2[[#This Row],[winnerID]],ufc_fighters[id],ufc_fighters[fighter_name],"xxx",0,1)</f>
        <v>Tatsuya Kawajiri</v>
      </c>
    </row>
    <row r="4489" spans="1:43">
      <c r="A4489">
        <v>1611</v>
      </c>
      <c r="B4489">
        <v>3063</v>
      </c>
      <c r="C4489">
        <f>_xlfn.XLOOKUP(ufc_fights_2[[#This Row],[r_fighter_id]],ufc_fighters[id],ufc_fighters[year],"xxx",0,1)</f>
        <v>1978</v>
      </c>
      <c r="D4489">
        <f>_xlfn.XLOOKUP(ufc_fights_2[[#This Row],[b_fighter_id]],ufc_fighters[id],ufc_fighters[year],"Prázdné",0,1)</f>
        <v>1989</v>
      </c>
      <c r="E4489" s="10">
        <f>YEAR(ufc_fights_2[[#This Row],[date]])-ufc_fights_2[[#This Row],[r_year]]</f>
        <v>36</v>
      </c>
      <c r="F4489" s="10">
        <f>YEAR(ufc_fights_2[[#This Row],[date]])-ufc_fights_2[[#This Row],[b_year]]</f>
        <v>25</v>
      </c>
      <c r="G4489">
        <v>0</v>
      </c>
      <c r="H4489">
        <v>0</v>
      </c>
      <c r="I4489">
        <v>0.88890000000000002</v>
      </c>
      <c r="J4489">
        <v>0.73080000000000001</v>
      </c>
      <c r="K4489">
        <v>0.93940000000000001</v>
      </c>
      <c r="L4489">
        <v>0.76670000000000005</v>
      </c>
      <c r="M4489">
        <v>0.25</v>
      </c>
      <c r="N4489">
        <v>0</v>
      </c>
      <c r="O4489">
        <v>1</v>
      </c>
      <c r="P4489">
        <v>0</v>
      </c>
      <c r="Q4489">
        <v>0</v>
      </c>
      <c r="R4489">
        <v>0</v>
      </c>
      <c r="S4489" s="2">
        <v>2.8703703703703703E-3</v>
      </c>
      <c r="T4489" s="2">
        <v>8.1018518518518516E-5</v>
      </c>
      <c r="U4489">
        <v>0.88239999999999996</v>
      </c>
      <c r="V4489">
        <v>0.66669999999999996</v>
      </c>
      <c r="W4489">
        <v>0</v>
      </c>
      <c r="X4489">
        <v>1</v>
      </c>
      <c r="Y4489">
        <v>1</v>
      </c>
      <c r="Z4489">
        <v>0.6</v>
      </c>
      <c r="AA4489">
        <v>0.57140000000000002</v>
      </c>
      <c r="AB4489">
        <v>0</v>
      </c>
      <c r="AC4489">
        <v>0.83330000000000004</v>
      </c>
      <c r="AD4489">
        <v>1</v>
      </c>
      <c r="AE4489">
        <v>1</v>
      </c>
      <c r="AF4489" t="s">
        <v>3933</v>
      </c>
      <c r="AG4489" s="2">
        <v>5.7870370370370367E-4</v>
      </c>
      <c r="AH4489" t="s">
        <v>3911</v>
      </c>
      <c r="AI4489">
        <v>3</v>
      </c>
      <c r="AJ4489" t="s">
        <v>3945</v>
      </c>
      <c r="AK4489" s="3">
        <v>41643</v>
      </c>
      <c r="AL4489" s="10">
        <f>YEAR(ufc_fights_2[[#This Row],[date]])</f>
        <v>2014</v>
      </c>
      <c r="AM4489" t="s">
        <v>4022</v>
      </c>
      <c r="AN4489">
        <v>114</v>
      </c>
      <c r="AO4489" t="s">
        <v>3913</v>
      </c>
      <c r="AP4489">
        <f>IF(ufc_fights_2[[#This Row],[winner]]="Red",ufc_fights_2[[#This Row],[r_fighter_id]],ufc_fights_2[[#This Row],[b_fighter_id]])</f>
        <v>1611</v>
      </c>
      <c r="AQ4489" t="str">
        <f>_xlfn.XLOOKUP(ufc_fights_2[[#This Row],[winnerID]],ufc_fighters[id],ufc_fighters[fighter_name],"xxx",0,1)</f>
        <v>Tatsuya Kawajiri</v>
      </c>
    </row>
    <row r="4490" spans="1:43">
      <c r="A4490">
        <v>1611</v>
      </c>
      <c r="B4490">
        <v>1671</v>
      </c>
      <c r="C4490">
        <f>_xlfn.XLOOKUP(ufc_fights_2[[#This Row],[r_fighter_id]],ufc_fighters[id],ufc_fighters[year],"xxx",0,1)</f>
        <v>1978</v>
      </c>
      <c r="D4490">
        <f>_xlfn.XLOOKUP(ufc_fights_2[[#This Row],[b_fighter_id]],ufc_fighters[id],ufc_fighters[year],"Prázdné",0,1)</f>
        <v>1992</v>
      </c>
      <c r="E4490" s="10">
        <f>YEAR(ufc_fights_2[[#This Row],[date]])-ufc_fights_2[[#This Row],[r_year]]</f>
        <v>37</v>
      </c>
      <c r="F4490" s="10">
        <f>YEAR(ufc_fights_2[[#This Row],[date]])-ufc_fights_2[[#This Row],[b_year]]</f>
        <v>23</v>
      </c>
      <c r="G4490">
        <v>0</v>
      </c>
      <c r="H4490">
        <v>0</v>
      </c>
      <c r="I4490">
        <v>0.73680000000000001</v>
      </c>
      <c r="J4490">
        <v>0.66669999999999996</v>
      </c>
      <c r="K4490">
        <v>0.85840000000000005</v>
      </c>
      <c r="L4490">
        <v>0.72130000000000005</v>
      </c>
      <c r="M4490">
        <v>0.75</v>
      </c>
      <c r="N4490">
        <v>0</v>
      </c>
      <c r="O4490">
        <v>0</v>
      </c>
      <c r="P4490">
        <v>1</v>
      </c>
      <c r="Q4490">
        <v>0</v>
      </c>
      <c r="R4490">
        <v>0</v>
      </c>
      <c r="S4490" s="2">
        <v>9.432870370370371E-3</v>
      </c>
      <c r="T4490" s="2">
        <v>0</v>
      </c>
      <c r="U4490">
        <v>0.71430000000000005</v>
      </c>
      <c r="V4490">
        <v>0.68289999999999995</v>
      </c>
      <c r="W4490">
        <v>1</v>
      </c>
      <c r="X4490">
        <v>1</v>
      </c>
      <c r="Y4490">
        <v>0</v>
      </c>
      <c r="Z4490">
        <v>0.5</v>
      </c>
      <c r="AA4490">
        <v>0.4</v>
      </c>
      <c r="AB4490">
        <v>0</v>
      </c>
      <c r="AC4490">
        <v>0.66669999999999996</v>
      </c>
      <c r="AD4490">
        <v>0.84619999999999995</v>
      </c>
      <c r="AE4490">
        <v>0.94740000000000002</v>
      </c>
      <c r="AF4490" t="s">
        <v>3915</v>
      </c>
      <c r="AG4490" s="2">
        <v>3.472222222222222E-3</v>
      </c>
      <c r="AH4490" t="s">
        <v>3911</v>
      </c>
      <c r="AI4490">
        <v>3</v>
      </c>
      <c r="AJ4490" t="s">
        <v>3925</v>
      </c>
      <c r="AK4490" s="3">
        <v>42349</v>
      </c>
      <c r="AL4490" s="10">
        <f>YEAR(ufc_fights_2[[#This Row],[date]])</f>
        <v>2015</v>
      </c>
      <c r="AM4490" t="s">
        <v>4022</v>
      </c>
      <c r="AN4490">
        <v>1</v>
      </c>
      <c r="AO4490" t="s">
        <v>3913</v>
      </c>
      <c r="AP4490">
        <f>IF(ufc_fights_2[[#This Row],[winner]]="Red",ufc_fights_2[[#This Row],[r_fighter_id]],ufc_fights_2[[#This Row],[b_fighter_id]])</f>
        <v>1611</v>
      </c>
      <c r="AQ4490" t="str">
        <f>_xlfn.XLOOKUP(ufc_fights_2[[#This Row],[winnerID]],ufc_fighters[id],ufc_fighters[fighter_name],"xxx",0,1)</f>
        <v>Tatsuya Kawajiri</v>
      </c>
    </row>
    <row r="4491" spans="1:43">
      <c r="A4491">
        <v>349</v>
      </c>
      <c r="B4491">
        <v>2518</v>
      </c>
      <c r="C4491">
        <f>_xlfn.XLOOKUP(ufc_fights_2[[#This Row],[r_fighter_id]],ufc_fighters[id],ufc_fighters[year],"xxx",0,1)</f>
        <v>1993</v>
      </c>
      <c r="D4491">
        <f>_xlfn.XLOOKUP(ufc_fights_2[[#This Row],[b_fighter_id]],ufc_fighters[id],ufc_fighters[year],"Prázdné",0,1)</f>
        <v>1990</v>
      </c>
      <c r="E4491" s="10">
        <f>YEAR(ufc_fights_2[[#This Row],[date]])-ufc_fights_2[[#This Row],[r_year]]</f>
        <v>26</v>
      </c>
      <c r="F4491" s="10">
        <f>YEAR(ufc_fights_2[[#This Row],[date]])-ufc_fights_2[[#This Row],[b_year]]</f>
        <v>29</v>
      </c>
      <c r="G4491">
        <v>0</v>
      </c>
      <c r="H4491">
        <v>1</v>
      </c>
      <c r="I4491">
        <v>0.43219999999999997</v>
      </c>
      <c r="J4491">
        <v>0.4667</v>
      </c>
      <c r="K4491">
        <v>0.45150000000000001</v>
      </c>
      <c r="L4491">
        <v>0.48620000000000002</v>
      </c>
      <c r="M4491">
        <v>0.4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4.3981481481481481E-4</v>
      </c>
      <c r="T4491" s="2">
        <v>1.1574074074074073E-5</v>
      </c>
      <c r="U4491">
        <v>0.38219999999999998</v>
      </c>
      <c r="V4491">
        <v>0.39290000000000003</v>
      </c>
      <c r="W4491">
        <v>0.60609999999999997</v>
      </c>
      <c r="X4491">
        <v>0.66669999999999996</v>
      </c>
      <c r="Y4491">
        <v>1</v>
      </c>
      <c r="Z4491">
        <v>0.42930000000000001</v>
      </c>
      <c r="AA4491">
        <v>0.46939999999999998</v>
      </c>
      <c r="AB4491">
        <v>1</v>
      </c>
      <c r="AC4491">
        <v>0.5</v>
      </c>
      <c r="AD4491">
        <v>0</v>
      </c>
      <c r="AE4491">
        <v>0.4</v>
      </c>
      <c r="AF4491" t="s">
        <v>3910</v>
      </c>
      <c r="AG4491" s="2">
        <v>1.0532407407407407E-3</v>
      </c>
      <c r="AH4491" t="s">
        <v>3911</v>
      </c>
      <c r="AI4491">
        <v>3</v>
      </c>
      <c r="AJ4491" t="s">
        <v>3914</v>
      </c>
      <c r="AK4491" s="3">
        <v>43729</v>
      </c>
      <c r="AL4491" s="10">
        <f>YEAR(ufc_fights_2[[#This Row],[date]])</f>
        <v>2019</v>
      </c>
      <c r="AM4491" t="s">
        <v>4022</v>
      </c>
      <c r="AN4491">
        <v>50</v>
      </c>
      <c r="AO4491" t="s">
        <v>3918</v>
      </c>
      <c r="AP4491">
        <f>IF(ufc_fights_2[[#This Row],[winner]]="Red",ufc_fights_2[[#This Row],[r_fighter_id]],ufc_fights_2[[#This Row],[b_fighter_id]])</f>
        <v>2518</v>
      </c>
      <c r="AQ4491" t="str">
        <f>_xlfn.XLOOKUP(ufc_fights_2[[#This Row],[winnerID]],ufc_fighters[id],ufc_fighters[fighter_name],"xxx",0,1)</f>
        <v>Steven Peterson</v>
      </c>
    </row>
    <row r="4492" spans="1:43">
      <c r="A4492">
        <v>2730</v>
      </c>
      <c r="B4492">
        <v>3120</v>
      </c>
      <c r="C4492">
        <f>_xlfn.XLOOKUP(ufc_fights_2[[#This Row],[r_fighter_id]],ufc_fighters[id],ufc_fighters[year],"xxx",0,1)</f>
        <v>1992</v>
      </c>
      <c r="D4492">
        <f>_xlfn.XLOOKUP(ufc_fights_2[[#This Row],[b_fighter_id]],ufc_fighters[id],ufc_fighters[year],"Prázdné",0,1)</f>
        <v>1986</v>
      </c>
      <c r="E4492" s="10">
        <f>YEAR(ufc_fights_2[[#This Row],[date]])-ufc_fights_2[[#This Row],[r_year]]</f>
        <v>27</v>
      </c>
      <c r="F4492" s="10">
        <f>YEAR(ufc_fights_2[[#This Row],[date]])-ufc_fights_2[[#This Row],[b_year]]</f>
        <v>33</v>
      </c>
      <c r="G4492">
        <v>0</v>
      </c>
      <c r="H4492">
        <v>0</v>
      </c>
      <c r="I4492">
        <v>0.56469999999999998</v>
      </c>
      <c r="J4492">
        <v>0.52629999999999999</v>
      </c>
      <c r="K4492">
        <v>0.63849999999999996</v>
      </c>
      <c r="L4492">
        <v>0.63460000000000005</v>
      </c>
      <c r="M4492">
        <v>0</v>
      </c>
      <c r="N4492">
        <v>0.75</v>
      </c>
      <c r="O4492">
        <v>0</v>
      </c>
      <c r="P4492">
        <v>0</v>
      </c>
      <c r="Q4492">
        <v>0</v>
      </c>
      <c r="R4492">
        <v>0</v>
      </c>
      <c r="S4492" s="2">
        <v>2.1990740740740742E-3</v>
      </c>
      <c r="T4492" s="2">
        <v>3.8657407407407408E-3</v>
      </c>
      <c r="U4492">
        <v>0.51180000000000003</v>
      </c>
      <c r="V4492">
        <v>0.46050000000000002</v>
      </c>
      <c r="W4492">
        <v>0.60870000000000002</v>
      </c>
      <c r="X4492">
        <v>0.85</v>
      </c>
      <c r="Y4492">
        <v>0.55559999999999998</v>
      </c>
      <c r="Z4492">
        <v>0.54</v>
      </c>
      <c r="AA4492">
        <v>0.3725</v>
      </c>
      <c r="AB4492">
        <v>0.6</v>
      </c>
      <c r="AC4492">
        <v>0.54549999999999998</v>
      </c>
      <c r="AD4492">
        <v>0.6</v>
      </c>
      <c r="AE4492">
        <v>0.75760000000000005</v>
      </c>
      <c r="AF4492" t="s">
        <v>3915</v>
      </c>
      <c r="AG4492" s="2">
        <v>3.472222222222222E-3</v>
      </c>
      <c r="AH4492" t="s">
        <v>3911</v>
      </c>
      <c r="AI4492">
        <v>3</v>
      </c>
      <c r="AJ4492" t="s">
        <v>3919</v>
      </c>
      <c r="AK4492" s="3">
        <v>43756</v>
      </c>
      <c r="AL4492" s="10">
        <f>YEAR(ufc_fights_2[[#This Row],[date]])</f>
        <v>2019</v>
      </c>
      <c r="AM4492" t="s">
        <v>4022</v>
      </c>
      <c r="AN4492">
        <v>61</v>
      </c>
      <c r="AO4492" t="s">
        <v>3913</v>
      </c>
      <c r="AP4492">
        <f>IF(ufc_fights_2[[#This Row],[winner]]="Red",ufc_fights_2[[#This Row],[r_fighter_id]],ufc_fights_2[[#This Row],[b_fighter_id]])</f>
        <v>2730</v>
      </c>
      <c r="AQ4492" t="str">
        <f>_xlfn.XLOOKUP(ufc_fights_2[[#This Row],[winnerID]],ufc_fighters[id],ufc_fighters[fighter_name],"xxx",0,1)</f>
        <v>Yair Rodriguez</v>
      </c>
    </row>
    <row r="4493" spans="1:43">
      <c r="A4493">
        <v>1576</v>
      </c>
      <c r="B4493">
        <v>2730</v>
      </c>
      <c r="C4493">
        <f>_xlfn.XLOOKUP(ufc_fights_2[[#This Row],[r_fighter_id]],ufc_fighters[id],ufc_fighters[year],"xxx",0,1)</f>
        <v>1987</v>
      </c>
      <c r="D4493">
        <f>_xlfn.XLOOKUP(ufc_fights_2[[#This Row],[b_fighter_id]],ufc_fighters[id],ufc_fighters[year],"Prázdné",0,1)</f>
        <v>1992</v>
      </c>
      <c r="E4493" s="10">
        <f>YEAR(ufc_fights_2[[#This Row],[date]])-ufc_fights_2[[#This Row],[r_year]]</f>
        <v>31</v>
      </c>
      <c r="F4493" s="10">
        <f>YEAR(ufc_fights_2[[#This Row],[date]])-ufc_fights_2[[#This Row],[b_year]]</f>
        <v>26</v>
      </c>
      <c r="G4493">
        <v>0</v>
      </c>
      <c r="H4493">
        <v>1</v>
      </c>
      <c r="I4493">
        <v>0.40910000000000002</v>
      </c>
      <c r="J4493">
        <v>0.43909999999999999</v>
      </c>
      <c r="K4493">
        <v>0.41670000000000001</v>
      </c>
      <c r="L4493">
        <v>0.45910000000000001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6.9444444444444447E-4</v>
      </c>
      <c r="T4493" s="2">
        <v>2.199074074074074E-4</v>
      </c>
      <c r="U4493">
        <v>0.38950000000000001</v>
      </c>
      <c r="V4493">
        <v>0.3105</v>
      </c>
      <c r="W4493">
        <v>0.64290000000000003</v>
      </c>
      <c r="X4493">
        <v>0.66669999999999996</v>
      </c>
      <c r="Y4493">
        <v>0.83720000000000006</v>
      </c>
      <c r="Z4493">
        <v>0.3891</v>
      </c>
      <c r="AA4493">
        <v>0.43130000000000002</v>
      </c>
      <c r="AB4493">
        <v>0.8</v>
      </c>
      <c r="AC4493">
        <v>0.66669999999999996</v>
      </c>
      <c r="AD4493">
        <v>0</v>
      </c>
      <c r="AE4493">
        <v>0</v>
      </c>
      <c r="AF4493" t="s">
        <v>3910</v>
      </c>
      <c r="AG4493" s="2">
        <v>3.460648148148148E-3</v>
      </c>
      <c r="AH4493" t="s">
        <v>3927</v>
      </c>
      <c r="AI4493">
        <v>5</v>
      </c>
      <c r="AJ4493" t="s">
        <v>3919</v>
      </c>
      <c r="AK4493" s="3">
        <v>43414</v>
      </c>
      <c r="AL4493" s="10">
        <f>YEAR(ufc_fights_2[[#This Row],[date]])</f>
        <v>2018</v>
      </c>
      <c r="AM4493" t="s">
        <v>4022</v>
      </c>
      <c r="AN4493">
        <v>74</v>
      </c>
      <c r="AO4493" t="s">
        <v>3918</v>
      </c>
      <c r="AP4493">
        <f>IF(ufc_fights_2[[#This Row],[winner]]="Red",ufc_fights_2[[#This Row],[r_fighter_id]],ufc_fights_2[[#This Row],[b_fighter_id]])</f>
        <v>2730</v>
      </c>
      <c r="AQ4493" t="str">
        <f>_xlfn.XLOOKUP(ufc_fights_2[[#This Row],[winnerID]],ufc_fighters[id],ufc_fighters[fighter_name],"xxx",0,1)</f>
        <v>Yair Rodriguez</v>
      </c>
    </row>
    <row r="4494" spans="1:43">
      <c r="A4494">
        <v>273</v>
      </c>
      <c r="B4494">
        <v>2518</v>
      </c>
      <c r="C4494">
        <f>_xlfn.XLOOKUP(ufc_fights_2[[#This Row],[r_fighter_id]],ufc_fighters[id],ufc_fighters[year],"xxx",0,1)</f>
        <v>1984</v>
      </c>
      <c r="D4494">
        <f>_xlfn.XLOOKUP(ufc_fights_2[[#This Row],[b_fighter_id]],ufc_fighters[id],ufc_fighters[year],"Prázdné",0,1)</f>
        <v>1990</v>
      </c>
      <c r="E4494" s="10">
        <f>YEAR(ufc_fights_2[[#This Row],[date]])-ufc_fights_2[[#This Row],[r_year]]</f>
        <v>34</v>
      </c>
      <c r="F4494" s="10">
        <f>YEAR(ufc_fights_2[[#This Row],[date]])-ufc_fights_2[[#This Row],[b_year]]</f>
        <v>28</v>
      </c>
      <c r="G4494">
        <v>0</v>
      </c>
      <c r="H4494">
        <v>0</v>
      </c>
      <c r="I4494">
        <v>0.40429999999999999</v>
      </c>
      <c r="J4494">
        <v>0.4229</v>
      </c>
      <c r="K4494">
        <v>0.49719999999999998</v>
      </c>
      <c r="L4494">
        <v>0.52270000000000005</v>
      </c>
      <c r="M4494">
        <v>0</v>
      </c>
      <c r="N4494">
        <v>0.33329999999999999</v>
      </c>
      <c r="O4494">
        <v>0</v>
      </c>
      <c r="P4494">
        <v>1</v>
      </c>
      <c r="Q4494">
        <v>1</v>
      </c>
      <c r="R4494">
        <v>1</v>
      </c>
      <c r="S4494" s="2">
        <v>1.0648148148148149E-3</v>
      </c>
      <c r="T4494" s="2">
        <v>5.0115740740740737E-3</v>
      </c>
      <c r="U4494">
        <v>0.34710000000000002</v>
      </c>
      <c r="V4494">
        <v>0.31209999999999999</v>
      </c>
      <c r="W4494">
        <v>0.8</v>
      </c>
      <c r="X4494">
        <v>0.6</v>
      </c>
      <c r="Y4494">
        <v>1</v>
      </c>
      <c r="Z4494">
        <v>0.36</v>
      </c>
      <c r="AA4494">
        <v>0.3382</v>
      </c>
      <c r="AB4494">
        <v>0.71430000000000005</v>
      </c>
      <c r="AC4494">
        <v>0.64</v>
      </c>
      <c r="AD4494">
        <v>1</v>
      </c>
      <c r="AE4494">
        <v>0.85709999999999997</v>
      </c>
      <c r="AF4494" t="s">
        <v>3922</v>
      </c>
      <c r="AG4494" s="2">
        <v>3.472222222222222E-3</v>
      </c>
      <c r="AH4494" t="s">
        <v>3911</v>
      </c>
      <c r="AI4494">
        <v>3</v>
      </c>
      <c r="AJ4494" t="s">
        <v>3916</v>
      </c>
      <c r="AK4494" s="3">
        <v>43287</v>
      </c>
      <c r="AL4494" s="10">
        <f>YEAR(ufc_fights_2[[#This Row],[date]])</f>
        <v>2018</v>
      </c>
      <c r="AM4494" t="s">
        <v>4022</v>
      </c>
      <c r="AN4494">
        <v>1</v>
      </c>
      <c r="AO4494" t="s">
        <v>3918</v>
      </c>
      <c r="AP4494">
        <f>IF(ufc_fights_2[[#This Row],[winner]]="Red",ufc_fights_2[[#This Row],[r_fighter_id]],ufc_fights_2[[#This Row],[b_fighter_id]])</f>
        <v>2518</v>
      </c>
      <c r="AQ4494" t="str">
        <f>_xlfn.XLOOKUP(ufc_fights_2[[#This Row],[winnerID]],ufc_fighters[id],ufc_fighters[fighter_name],"xxx",0,1)</f>
        <v>Steven Peterson</v>
      </c>
    </row>
    <row r="4495" spans="1:43">
      <c r="A4495">
        <v>435</v>
      </c>
      <c r="B4495">
        <v>2518</v>
      </c>
      <c r="C4495">
        <f>_xlfn.XLOOKUP(ufc_fights_2[[#This Row],[r_fighter_id]],ufc_fighters[id],ufc_fighters[year],"xxx",0,1)</f>
        <v>1988</v>
      </c>
      <c r="D4495">
        <f>_xlfn.XLOOKUP(ufc_fights_2[[#This Row],[b_fighter_id]],ufc_fighters[id],ufc_fighters[year],"Prázdné",0,1)</f>
        <v>1990</v>
      </c>
      <c r="E4495" s="10">
        <f>YEAR(ufc_fights_2[[#This Row],[date]])-ufc_fights_2[[#This Row],[r_year]]</f>
        <v>31</v>
      </c>
      <c r="F4495" s="10">
        <f>YEAR(ufc_fights_2[[#This Row],[date]])-ufc_fights_2[[#This Row],[b_year]]</f>
        <v>29</v>
      </c>
      <c r="G4495">
        <v>0</v>
      </c>
      <c r="H4495">
        <v>0</v>
      </c>
      <c r="I4495">
        <v>0.47720000000000001</v>
      </c>
      <c r="J4495">
        <v>0.30730000000000002</v>
      </c>
      <c r="K4495">
        <v>0.4798</v>
      </c>
      <c r="L4495">
        <v>0.36099999999999999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 s="2">
        <v>0</v>
      </c>
      <c r="T4495" s="2">
        <v>1.8287037037037037E-3</v>
      </c>
      <c r="U4495">
        <v>0.40910000000000002</v>
      </c>
      <c r="V4495">
        <v>0.23980000000000001</v>
      </c>
      <c r="W4495">
        <v>0.69230000000000003</v>
      </c>
      <c r="X4495">
        <v>1</v>
      </c>
      <c r="Y4495">
        <v>0.86670000000000003</v>
      </c>
      <c r="Z4495">
        <v>0.46910000000000002</v>
      </c>
      <c r="AA4495">
        <v>0.30370000000000003</v>
      </c>
      <c r="AB4495">
        <v>1</v>
      </c>
      <c r="AC4495">
        <v>0</v>
      </c>
      <c r="AD4495">
        <v>0</v>
      </c>
      <c r="AE4495">
        <v>0.5</v>
      </c>
      <c r="AF4495" t="s">
        <v>3915</v>
      </c>
      <c r="AG4495" s="2">
        <v>3.472222222222222E-3</v>
      </c>
      <c r="AH4495" t="s">
        <v>3911</v>
      </c>
      <c r="AI4495">
        <v>3</v>
      </c>
      <c r="AJ4495" t="s">
        <v>3928</v>
      </c>
      <c r="AK4495" s="3">
        <v>43666</v>
      </c>
      <c r="AL4495" s="10">
        <f>YEAR(ufc_fights_2[[#This Row],[date]])</f>
        <v>2019</v>
      </c>
      <c r="AM4495" t="s">
        <v>4022</v>
      </c>
      <c r="AN4495">
        <v>78</v>
      </c>
      <c r="AO4495" t="s">
        <v>3913</v>
      </c>
      <c r="AP4495">
        <f>IF(ufc_fights_2[[#This Row],[winner]]="Red",ufc_fights_2[[#This Row],[r_fighter_id]],ufc_fights_2[[#This Row],[b_fighter_id]])</f>
        <v>435</v>
      </c>
      <c r="AQ4495" t="str">
        <f>_xlfn.XLOOKUP(ufc_fights_2[[#This Row],[winnerID]],ufc_fighters[id],ufc_fighters[fighter_name],"xxx",0,1)</f>
        <v>Alex Caceres</v>
      </c>
    </row>
    <row r="4496" spans="1:43">
      <c r="A4496">
        <v>435</v>
      </c>
      <c r="B4496">
        <v>845</v>
      </c>
      <c r="C4496">
        <f>_xlfn.XLOOKUP(ufc_fights_2[[#This Row],[r_fighter_id]],ufc_fighters[id],ufc_fighters[year],"xxx",0,1)</f>
        <v>1988</v>
      </c>
      <c r="D4496">
        <f>_xlfn.XLOOKUP(ufc_fights_2[[#This Row],[b_fighter_id]],ufc_fighters[id],ufc_fighters[year],"Prázdné",0,1)</f>
        <v>1990</v>
      </c>
      <c r="E4496" s="10">
        <f>YEAR(ufc_fights_2[[#This Row],[date]])-ufc_fights_2[[#This Row],[r_year]]</f>
        <v>29</v>
      </c>
      <c r="F4496" s="10">
        <f>YEAR(ufc_fights_2[[#This Row],[date]])-ufc_fights_2[[#This Row],[b_year]]</f>
        <v>27</v>
      </c>
      <c r="G4496">
        <v>1</v>
      </c>
      <c r="H4496">
        <v>0</v>
      </c>
      <c r="I4496">
        <v>0.5484</v>
      </c>
      <c r="J4496">
        <v>0.30769999999999997</v>
      </c>
      <c r="K4496">
        <v>0.56569999999999998</v>
      </c>
      <c r="L4496">
        <v>0.31819999999999998</v>
      </c>
      <c r="M4496">
        <v>0</v>
      </c>
      <c r="N4496">
        <v>0.25</v>
      </c>
      <c r="O4496">
        <v>1</v>
      </c>
      <c r="P4496">
        <v>0</v>
      </c>
      <c r="Q4496">
        <v>0</v>
      </c>
      <c r="R4496">
        <v>0</v>
      </c>
      <c r="S4496" s="2">
        <v>1.25E-3</v>
      </c>
      <c r="T4496" s="2">
        <v>9.837962962962962E-4</v>
      </c>
      <c r="U4496">
        <v>0.50670000000000004</v>
      </c>
      <c r="V4496">
        <v>0.20449999999999999</v>
      </c>
      <c r="W4496">
        <v>0.71430000000000005</v>
      </c>
      <c r="X4496">
        <v>0.75</v>
      </c>
      <c r="Y4496">
        <v>0.66669999999999996</v>
      </c>
      <c r="Z4496">
        <v>0.55259999999999998</v>
      </c>
      <c r="AA4496">
        <v>0.31669999999999998</v>
      </c>
      <c r="AB4496">
        <v>0.45450000000000002</v>
      </c>
      <c r="AC4496">
        <v>0.2</v>
      </c>
      <c r="AD4496">
        <v>0.66669999999999996</v>
      </c>
      <c r="AE4496">
        <v>0</v>
      </c>
      <c r="AF4496" t="s">
        <v>3926</v>
      </c>
      <c r="AG4496" s="2">
        <v>3.472222222222222E-3</v>
      </c>
      <c r="AH4496" t="s">
        <v>3911</v>
      </c>
      <c r="AI4496">
        <v>3</v>
      </c>
      <c r="AJ4496" t="s">
        <v>4004</v>
      </c>
      <c r="AK4496" s="3">
        <v>42903</v>
      </c>
      <c r="AL4496" s="10">
        <f>YEAR(ufc_fights_2[[#This Row],[date]])</f>
        <v>2017</v>
      </c>
      <c r="AM4496" t="s">
        <v>4022</v>
      </c>
      <c r="AN4496">
        <v>57</v>
      </c>
      <c r="AO4496" t="s">
        <v>3913</v>
      </c>
      <c r="AP4496">
        <f>IF(ufc_fights_2[[#This Row],[winner]]="Red",ufc_fights_2[[#This Row],[r_fighter_id]],ufc_fights_2[[#This Row],[b_fighter_id]])</f>
        <v>435</v>
      </c>
      <c r="AQ4496" t="str">
        <f>_xlfn.XLOOKUP(ufc_fights_2[[#This Row],[winnerID]],ufc_fighters[id],ufc_fighters[fighter_name],"xxx",0,1)</f>
        <v>Alex Caceres</v>
      </c>
    </row>
    <row r="4497" spans="1:43">
      <c r="A4497">
        <v>2730</v>
      </c>
      <c r="B4497">
        <v>435</v>
      </c>
      <c r="C4497">
        <f>_xlfn.XLOOKUP(ufc_fights_2[[#This Row],[r_fighter_id]],ufc_fighters[id],ufc_fighters[year],"xxx",0,1)</f>
        <v>1992</v>
      </c>
      <c r="D4497">
        <f>_xlfn.XLOOKUP(ufc_fights_2[[#This Row],[b_fighter_id]],ufc_fighters[id],ufc_fighters[year],"Prázdné",0,1)</f>
        <v>1988</v>
      </c>
      <c r="E4497" s="10">
        <f>YEAR(ufc_fights_2[[#This Row],[date]])-ufc_fights_2[[#This Row],[r_year]]</f>
        <v>24</v>
      </c>
      <c r="F4497" s="10">
        <f>YEAR(ufc_fights_2[[#This Row],[date]])-ufc_fights_2[[#This Row],[b_year]]</f>
        <v>28</v>
      </c>
      <c r="G4497">
        <v>0</v>
      </c>
      <c r="H4497">
        <v>0</v>
      </c>
      <c r="I4497">
        <v>0.35499999999999998</v>
      </c>
      <c r="J4497">
        <v>0.31630000000000003</v>
      </c>
      <c r="K4497">
        <v>0.36149999999999999</v>
      </c>
      <c r="L4497">
        <v>0.32179999999999997</v>
      </c>
      <c r="M4497">
        <v>0.5</v>
      </c>
      <c r="N4497">
        <v>1</v>
      </c>
      <c r="O4497">
        <v>0</v>
      </c>
      <c r="P4497">
        <v>0</v>
      </c>
      <c r="Q4497">
        <v>0</v>
      </c>
      <c r="R4497">
        <v>0</v>
      </c>
      <c r="S4497" s="2">
        <v>3.5879629629629629E-4</v>
      </c>
      <c r="T4497" s="2">
        <v>1.1458333333333333E-3</v>
      </c>
      <c r="U4497">
        <v>0.23599999999999999</v>
      </c>
      <c r="V4497">
        <v>0.27060000000000001</v>
      </c>
      <c r="W4497">
        <v>0.65380000000000005</v>
      </c>
      <c r="X4497">
        <v>0.88890000000000002</v>
      </c>
      <c r="Y4497">
        <v>0.58330000000000004</v>
      </c>
      <c r="Z4497">
        <v>0.33650000000000002</v>
      </c>
      <c r="AA4497">
        <v>0.30480000000000002</v>
      </c>
      <c r="AB4497">
        <v>0.75</v>
      </c>
      <c r="AC4497">
        <v>0.57140000000000002</v>
      </c>
      <c r="AD4497">
        <v>0.5333</v>
      </c>
      <c r="AE4497">
        <v>0.5</v>
      </c>
      <c r="AF4497" t="s">
        <v>3922</v>
      </c>
      <c r="AG4497" s="2">
        <v>3.472222222222222E-3</v>
      </c>
      <c r="AH4497" t="s">
        <v>3927</v>
      </c>
      <c r="AI4497">
        <v>5</v>
      </c>
      <c r="AJ4497" t="s">
        <v>3914</v>
      </c>
      <c r="AK4497" s="3">
        <v>42588</v>
      </c>
      <c r="AL4497" s="10">
        <f>YEAR(ufc_fights_2[[#This Row],[date]])</f>
        <v>2016</v>
      </c>
      <c r="AM4497" t="s">
        <v>4022</v>
      </c>
      <c r="AN4497">
        <v>138</v>
      </c>
      <c r="AO4497" t="s">
        <v>3913</v>
      </c>
      <c r="AP4497">
        <f>IF(ufc_fights_2[[#This Row],[winner]]="Red",ufc_fights_2[[#This Row],[r_fighter_id]],ufc_fights_2[[#This Row],[b_fighter_id]])</f>
        <v>2730</v>
      </c>
      <c r="AQ4497" t="str">
        <f>_xlfn.XLOOKUP(ufc_fights_2[[#This Row],[winnerID]],ufc_fighters[id],ufc_fighters[fighter_name],"xxx",0,1)</f>
        <v>Yair Rodriguez</v>
      </c>
    </row>
    <row r="4498" spans="1:43">
      <c r="A4498">
        <v>263</v>
      </c>
      <c r="B4498">
        <v>2973</v>
      </c>
      <c r="C4498">
        <f>_xlfn.XLOOKUP(ufc_fights_2[[#This Row],[r_fighter_id]],ufc_fighters[id],ufc_fighters[year],"xxx",0,1)</f>
        <v>1986</v>
      </c>
      <c r="D4498">
        <f>_xlfn.XLOOKUP(ufc_fights_2[[#This Row],[b_fighter_id]],ufc_fighters[id],ufc_fighters[year],"Prázdné",0,1)</f>
        <v>1987</v>
      </c>
      <c r="E4498" s="10">
        <f>YEAR(ufc_fights_2[[#This Row],[date]])-ufc_fights_2[[#This Row],[r_year]]</f>
        <v>27</v>
      </c>
      <c r="F4498" s="10">
        <f>YEAR(ufc_fights_2[[#This Row],[date]])-ufc_fights_2[[#This Row],[b_year]]</f>
        <v>26</v>
      </c>
      <c r="G4498">
        <v>0</v>
      </c>
      <c r="H4498">
        <v>0</v>
      </c>
      <c r="I4498">
        <v>0.42309999999999998</v>
      </c>
      <c r="J4498">
        <v>0.29870000000000002</v>
      </c>
      <c r="K4498">
        <v>0.54010000000000002</v>
      </c>
      <c r="L4498">
        <v>0.44900000000000001</v>
      </c>
      <c r="M4498">
        <v>0.6</v>
      </c>
      <c r="N4498">
        <v>0</v>
      </c>
      <c r="O4498">
        <v>4</v>
      </c>
      <c r="P4498">
        <v>3</v>
      </c>
      <c r="Q4498">
        <v>1</v>
      </c>
      <c r="R4498">
        <v>0</v>
      </c>
      <c r="S4498" s="2">
        <v>5.5902777777777773E-3</v>
      </c>
      <c r="T4498" s="2">
        <v>5.2083333333333333E-4</v>
      </c>
      <c r="U4498">
        <v>0.3977</v>
      </c>
      <c r="V4498">
        <v>0.26029999999999998</v>
      </c>
      <c r="W4498">
        <v>0.42859999999999998</v>
      </c>
      <c r="X4498">
        <v>0.66669999999999996</v>
      </c>
      <c r="Y4498">
        <v>0</v>
      </c>
      <c r="Z4498">
        <v>0.30880000000000002</v>
      </c>
      <c r="AA4498">
        <v>0.23880000000000001</v>
      </c>
      <c r="AB4498">
        <v>0.5</v>
      </c>
      <c r="AC4498">
        <v>0.625</v>
      </c>
      <c r="AD4498">
        <v>0.69230000000000003</v>
      </c>
      <c r="AE4498">
        <v>1</v>
      </c>
      <c r="AF4498" t="s">
        <v>3915</v>
      </c>
      <c r="AG4498" s="2">
        <v>3.472222222222222E-3</v>
      </c>
      <c r="AH4498" t="s">
        <v>3911</v>
      </c>
      <c r="AI4498">
        <v>3</v>
      </c>
      <c r="AJ4498" t="s">
        <v>3939</v>
      </c>
      <c r="AK4498" s="3">
        <v>41584</v>
      </c>
      <c r="AL4498" s="10">
        <f>YEAR(ufc_fights_2[[#This Row],[date]])</f>
        <v>2013</v>
      </c>
      <c r="AM4498" t="s">
        <v>4022</v>
      </c>
      <c r="AN4498">
        <v>4</v>
      </c>
      <c r="AO4498" t="s">
        <v>3913</v>
      </c>
      <c r="AP4498">
        <f>IF(ufc_fights_2[[#This Row],[winner]]="Red",ufc_fights_2[[#This Row],[r_fighter_id]],ufc_fights_2[[#This Row],[b_fighter_id]])</f>
        <v>263</v>
      </c>
      <c r="AQ4498" t="str">
        <f>_xlfn.XLOOKUP(ufc_fights_2[[#This Row],[winnerID]],ufc_fighters[id],ufc_fighters[fighter_name],"xxx",0,1)</f>
        <v>Dennis Bermudez</v>
      </c>
    </row>
    <row r="4499" spans="1:43">
      <c r="A4499">
        <v>2556</v>
      </c>
      <c r="B4499">
        <v>366</v>
      </c>
      <c r="C4499">
        <f>_xlfn.XLOOKUP(ufc_fights_2[[#This Row],[r_fighter_id]],ufc_fighters[id],ufc_fighters[year],"xxx",0,1)</f>
        <v>1989</v>
      </c>
      <c r="D4499">
        <f>_xlfn.XLOOKUP(ufc_fights_2[[#This Row],[b_fighter_id]],ufc_fighters[id],ufc_fighters[year],"Prázdné",0,1)</f>
        <v>1985</v>
      </c>
      <c r="E4499" s="10">
        <f>YEAR(ufc_fights_2[[#This Row],[date]])-ufc_fights_2[[#This Row],[r_year]]</f>
        <v>23</v>
      </c>
      <c r="F4499" s="10">
        <f>YEAR(ufc_fights_2[[#This Row],[date]])-ufc_fights_2[[#This Row],[b_year]]</f>
        <v>27</v>
      </c>
      <c r="G4499">
        <v>0</v>
      </c>
      <c r="H4499">
        <v>0</v>
      </c>
      <c r="I4499">
        <v>0.47949999999999998</v>
      </c>
      <c r="J4499">
        <v>0.48149999999999998</v>
      </c>
      <c r="K4499">
        <v>0.5</v>
      </c>
      <c r="L4499">
        <v>0.48149999999999998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 s="2">
        <v>7.9861111111111116E-4</v>
      </c>
      <c r="T4499" s="2">
        <v>3.1250000000000001E-4</v>
      </c>
      <c r="U4499">
        <v>0.43080000000000002</v>
      </c>
      <c r="V4499">
        <v>0.43480000000000002</v>
      </c>
      <c r="W4499">
        <v>0.8</v>
      </c>
      <c r="X4499">
        <v>1</v>
      </c>
      <c r="Y4499">
        <v>0</v>
      </c>
      <c r="Z4499">
        <v>0.38240000000000002</v>
      </c>
      <c r="AA4499">
        <v>0.46150000000000002</v>
      </c>
      <c r="AB4499">
        <v>0.56410000000000005</v>
      </c>
      <c r="AC4499">
        <v>0.5</v>
      </c>
      <c r="AD4499">
        <v>0</v>
      </c>
      <c r="AE4499">
        <v>0</v>
      </c>
      <c r="AF4499" t="s">
        <v>3933</v>
      </c>
      <c r="AG4499" s="2">
        <v>2.9513888888888888E-3</v>
      </c>
      <c r="AH4499" t="s">
        <v>3911</v>
      </c>
      <c r="AI4499">
        <v>3</v>
      </c>
      <c r="AJ4499" t="s">
        <v>3914</v>
      </c>
      <c r="AK4499" s="3">
        <v>41258</v>
      </c>
      <c r="AL4499" s="10">
        <f>YEAR(ufc_fights_2[[#This Row],[date]])</f>
        <v>2012</v>
      </c>
      <c r="AM4499" t="s">
        <v>4022</v>
      </c>
      <c r="AN4499">
        <v>1</v>
      </c>
      <c r="AO4499" t="s">
        <v>3913</v>
      </c>
      <c r="AP4499">
        <f>IF(ufc_fights_2[[#This Row],[winner]]="Red",ufc_fights_2[[#This Row],[r_fighter_id]],ufc_fights_2[[#This Row],[b_fighter_id]])</f>
        <v>2556</v>
      </c>
      <c r="AQ4499" t="str">
        <f>_xlfn.XLOOKUP(ufc_fights_2[[#This Row],[winnerID]],ufc_fighters[id],ufc_fighters[fighter_name],"xxx",0,1)</f>
        <v>Dustin Poirier</v>
      </c>
    </row>
    <row r="4500" spans="1:43">
      <c r="A4500">
        <v>1377</v>
      </c>
      <c r="B4500">
        <v>3395</v>
      </c>
      <c r="C4500">
        <f>_xlfn.XLOOKUP(ufc_fights_2[[#This Row],[r_fighter_id]],ufc_fighters[id],ufc_fighters[year],"xxx",0,1)</f>
        <v>1991</v>
      </c>
      <c r="D4500">
        <f>_xlfn.XLOOKUP(ufc_fights_2[[#This Row],[b_fighter_id]],ufc_fighters[id],ufc_fighters[year],"Prázdné",0,1)</f>
        <v>1988</v>
      </c>
      <c r="E4500" s="10">
        <f>YEAR(ufc_fights_2[[#This Row],[date]])-ufc_fights_2[[#This Row],[r_year]]</f>
        <v>28</v>
      </c>
      <c r="F4500" s="10">
        <f>YEAR(ufc_fights_2[[#This Row],[date]])-ufc_fights_2[[#This Row],[b_year]]</f>
        <v>31</v>
      </c>
      <c r="G4500">
        <v>0</v>
      </c>
      <c r="H4500">
        <v>0</v>
      </c>
      <c r="I4500">
        <v>0.44219999999999998</v>
      </c>
      <c r="J4500">
        <v>0.51819999999999999</v>
      </c>
      <c r="K4500">
        <v>0.44409999999999999</v>
      </c>
      <c r="L4500">
        <v>0.51819999999999999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2.3148148148148147E-5</v>
      </c>
      <c r="T4500" s="2">
        <v>5.2083333333333333E-4</v>
      </c>
      <c r="U4500">
        <v>0.36480000000000001</v>
      </c>
      <c r="V4500">
        <v>0.37640000000000001</v>
      </c>
      <c r="W4500">
        <v>0.72729999999999995</v>
      </c>
      <c r="X4500">
        <v>0.65380000000000005</v>
      </c>
      <c r="Y4500">
        <v>0.80649999999999999</v>
      </c>
      <c r="Z4500">
        <v>0.4385</v>
      </c>
      <c r="AA4500">
        <v>0.51659999999999995</v>
      </c>
      <c r="AB4500">
        <v>1</v>
      </c>
      <c r="AC4500">
        <v>1</v>
      </c>
      <c r="AD4500">
        <v>0</v>
      </c>
      <c r="AE4500">
        <v>0</v>
      </c>
      <c r="AF4500" t="s">
        <v>3915</v>
      </c>
      <c r="AG4500" s="2">
        <v>3.472222222222222E-3</v>
      </c>
      <c r="AH4500" t="s">
        <v>3927</v>
      </c>
      <c r="AI4500">
        <v>5</v>
      </c>
      <c r="AJ4500" t="s">
        <v>3924</v>
      </c>
      <c r="AK4500" s="3">
        <v>43813</v>
      </c>
      <c r="AL4500" s="10">
        <f>YEAR(ufc_fights_2[[#This Row],[date]])</f>
        <v>2019</v>
      </c>
      <c r="AM4500" t="s">
        <v>4022</v>
      </c>
      <c r="AN4500">
        <v>1</v>
      </c>
      <c r="AO4500" t="s">
        <v>3918</v>
      </c>
      <c r="AP4500">
        <f>IF(ufc_fights_2[[#This Row],[winner]]="Red",ufc_fights_2[[#This Row],[r_fighter_id]],ufc_fights_2[[#This Row],[b_fighter_id]])</f>
        <v>3395</v>
      </c>
      <c r="AQ4500" t="str">
        <f>_xlfn.XLOOKUP(ufc_fights_2[[#This Row],[winnerID]],ufc_fighters[id],ufc_fighters[fighter_name],"xxx",0,1)</f>
        <v>Alexander Volkanovski</v>
      </c>
    </row>
    <row r="4501" spans="1:43">
      <c r="A4501">
        <v>50</v>
      </c>
      <c r="B4501">
        <v>3395</v>
      </c>
      <c r="C4501">
        <f>_xlfn.XLOOKUP(ufc_fights_2[[#This Row],[r_fighter_id]],ufc_fighters[id],ufc_fighters[year],"xxx",0,1)</f>
        <v>1986</v>
      </c>
      <c r="D4501">
        <f>_xlfn.XLOOKUP(ufc_fights_2[[#This Row],[b_fighter_id]],ufc_fighters[id],ufc_fighters[year],"Prázdné",0,1)</f>
        <v>1988</v>
      </c>
      <c r="E4501" s="10">
        <f>YEAR(ufc_fights_2[[#This Row],[date]])-ufc_fights_2[[#This Row],[r_year]]</f>
        <v>33</v>
      </c>
      <c r="F4501" s="10">
        <f>YEAR(ufc_fights_2[[#This Row],[date]])-ufc_fights_2[[#This Row],[b_year]]</f>
        <v>31</v>
      </c>
      <c r="G4501">
        <v>0</v>
      </c>
      <c r="H4501">
        <v>0</v>
      </c>
      <c r="I4501">
        <v>0.36709999999999998</v>
      </c>
      <c r="J4501">
        <v>0.53979999999999995</v>
      </c>
      <c r="K4501">
        <v>0.43330000000000002</v>
      </c>
      <c r="L4501">
        <v>0.6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8.1018518518518516E-5</v>
      </c>
      <c r="T4501" s="2">
        <v>3.0671296296296297E-3</v>
      </c>
      <c r="U4501">
        <v>0.30159999999999998</v>
      </c>
      <c r="V4501">
        <v>0.30109999999999998</v>
      </c>
      <c r="W4501">
        <v>0.58330000000000004</v>
      </c>
      <c r="X4501">
        <v>0.75</v>
      </c>
      <c r="Y4501">
        <v>0.84750000000000003</v>
      </c>
      <c r="Z4501">
        <v>0.34210000000000002</v>
      </c>
      <c r="AA4501">
        <v>0.45579999999999998</v>
      </c>
      <c r="AB4501">
        <v>1</v>
      </c>
      <c r="AC4501">
        <v>0.96550000000000002</v>
      </c>
      <c r="AD4501">
        <v>0</v>
      </c>
      <c r="AE4501">
        <v>0</v>
      </c>
      <c r="AF4501" t="s">
        <v>3915</v>
      </c>
      <c r="AG4501" s="2">
        <v>3.472222222222222E-3</v>
      </c>
      <c r="AH4501" t="s">
        <v>3911</v>
      </c>
      <c r="AI4501">
        <v>3</v>
      </c>
      <c r="AJ4501" t="s">
        <v>3931</v>
      </c>
      <c r="AK4501" s="3">
        <v>43596</v>
      </c>
      <c r="AL4501" s="10">
        <f>YEAR(ufc_fights_2[[#This Row],[date]])</f>
        <v>2019</v>
      </c>
      <c r="AM4501" t="s">
        <v>4022</v>
      </c>
      <c r="AN4501">
        <v>13</v>
      </c>
      <c r="AO4501" t="s">
        <v>3918</v>
      </c>
      <c r="AP4501">
        <f>IF(ufc_fights_2[[#This Row],[winner]]="Red",ufc_fights_2[[#This Row],[r_fighter_id]],ufc_fights_2[[#This Row],[b_fighter_id]])</f>
        <v>3395</v>
      </c>
      <c r="AQ4501" t="str">
        <f>_xlfn.XLOOKUP(ufc_fights_2[[#This Row],[winnerID]],ufc_fighters[id],ufc_fighters[fighter_name],"xxx",0,1)</f>
        <v>Alexander Volkanovski</v>
      </c>
    </row>
    <row r="4502" spans="1:43">
      <c r="A4502">
        <v>3170</v>
      </c>
      <c r="B4502">
        <v>2157</v>
      </c>
      <c r="C4502">
        <f>_xlfn.XLOOKUP(ufc_fights_2[[#This Row],[r_fighter_id]],ufc_fighters[id],ufc_fighters[year],"xxx",0,1)</f>
        <v>1983</v>
      </c>
      <c r="D4502">
        <f>_xlfn.XLOOKUP(ufc_fights_2[[#This Row],[b_fighter_id]],ufc_fighters[id],ufc_fighters[year],"Prázdné",0,1)</f>
        <v>1989</v>
      </c>
      <c r="E4502" s="10">
        <f>YEAR(ufc_fights_2[[#This Row],[date]])-ufc_fights_2[[#This Row],[r_year]]</f>
        <v>35</v>
      </c>
      <c r="F4502" s="10">
        <f>YEAR(ufc_fights_2[[#This Row],[date]])-ufc_fights_2[[#This Row],[b_year]]</f>
        <v>29</v>
      </c>
      <c r="G4502">
        <v>0</v>
      </c>
      <c r="H4502">
        <v>1</v>
      </c>
      <c r="I4502">
        <v>0.52629999999999999</v>
      </c>
      <c r="J4502">
        <v>0.36170000000000002</v>
      </c>
      <c r="K4502">
        <v>0.52629999999999999</v>
      </c>
      <c r="L4502">
        <v>0.434</v>
      </c>
      <c r="M4502">
        <v>0</v>
      </c>
      <c r="N4502">
        <v>0.5</v>
      </c>
      <c r="O4502">
        <v>0</v>
      </c>
      <c r="P4502">
        <v>1</v>
      </c>
      <c r="Q4502">
        <v>0</v>
      </c>
      <c r="R4502">
        <v>0</v>
      </c>
      <c r="S4502" s="2">
        <v>0</v>
      </c>
      <c r="T4502" s="2">
        <v>9.3749999999999997E-4</v>
      </c>
      <c r="U4502">
        <v>0.26319999999999999</v>
      </c>
      <c r="V4502">
        <v>0.33329999999999999</v>
      </c>
      <c r="W4502">
        <v>0.6</v>
      </c>
      <c r="X4502">
        <v>0.85709999999999997</v>
      </c>
      <c r="Y4502">
        <v>0.5</v>
      </c>
      <c r="Z4502">
        <v>0.52629999999999999</v>
      </c>
      <c r="AA4502">
        <v>0.2424</v>
      </c>
      <c r="AB4502">
        <v>0</v>
      </c>
      <c r="AC4502">
        <v>1</v>
      </c>
      <c r="AD4502">
        <v>0</v>
      </c>
      <c r="AE4502">
        <v>0.58330000000000004</v>
      </c>
      <c r="AF4502" t="s">
        <v>3933</v>
      </c>
      <c r="AG4502" s="2">
        <v>2.9513888888888888E-3</v>
      </c>
      <c r="AH4502" t="s">
        <v>3911</v>
      </c>
      <c r="AI4502">
        <v>3</v>
      </c>
      <c r="AJ4502" t="s">
        <v>3929</v>
      </c>
      <c r="AK4502" s="3">
        <v>43316</v>
      </c>
      <c r="AL4502" s="10">
        <f>YEAR(ufc_fights_2[[#This Row],[date]])</f>
        <v>2018</v>
      </c>
      <c r="AM4502" t="s">
        <v>4022</v>
      </c>
      <c r="AN4502">
        <v>2</v>
      </c>
      <c r="AO4502" t="s">
        <v>3918</v>
      </c>
      <c r="AP4502">
        <f>IF(ufc_fights_2[[#This Row],[winner]]="Red",ufc_fights_2[[#This Row],[r_fighter_id]],ufc_fights_2[[#This Row],[b_fighter_id]])</f>
        <v>2157</v>
      </c>
      <c r="AQ4502" t="str">
        <f>_xlfn.XLOOKUP(ufc_fights_2[[#This Row],[winnerID]],ufc_fighters[id],ufc_fighters[fighter_name],"xxx",0,1)</f>
        <v>Renato Moicano</v>
      </c>
    </row>
    <row r="4503" spans="1:43">
      <c r="A4503">
        <v>2157</v>
      </c>
      <c r="B4503">
        <v>1606</v>
      </c>
      <c r="C4503">
        <f>_xlfn.XLOOKUP(ufc_fights_2[[#This Row],[r_fighter_id]],ufc_fighters[id],ufc_fighters[year],"xxx",0,1)</f>
        <v>1989</v>
      </c>
      <c r="D4503">
        <f>_xlfn.XLOOKUP(ufc_fights_2[[#This Row],[b_fighter_id]],ufc_fighters[id],ufc_fighters[year],"Prázdné",0,1)</f>
        <v>1988</v>
      </c>
      <c r="E4503" s="10">
        <f>YEAR(ufc_fights_2[[#This Row],[date]])-ufc_fights_2[[#This Row],[r_year]]</f>
        <v>29</v>
      </c>
      <c r="F4503" s="10">
        <f>YEAR(ufc_fights_2[[#This Row],[date]])-ufc_fights_2[[#This Row],[b_year]]</f>
        <v>30</v>
      </c>
      <c r="G4503">
        <v>0</v>
      </c>
      <c r="H4503">
        <v>0</v>
      </c>
      <c r="I4503">
        <v>0.56310000000000004</v>
      </c>
      <c r="J4503">
        <v>0.29289999999999999</v>
      </c>
      <c r="K4503">
        <v>0.56520000000000004</v>
      </c>
      <c r="L4503">
        <v>0.29289999999999999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</v>
      </c>
      <c r="T4503" s="2">
        <v>1.1574074074074073E-5</v>
      </c>
      <c r="U4503">
        <v>0.4511</v>
      </c>
      <c r="V4503">
        <v>0.26719999999999999</v>
      </c>
      <c r="W4503">
        <v>0.66669999999999996</v>
      </c>
      <c r="X4503">
        <v>0.82609999999999995</v>
      </c>
      <c r="Y4503">
        <v>1</v>
      </c>
      <c r="Z4503">
        <v>0.56100000000000005</v>
      </c>
      <c r="AA4503">
        <v>0.29289999999999999</v>
      </c>
      <c r="AB4503">
        <v>1</v>
      </c>
      <c r="AC4503">
        <v>0</v>
      </c>
      <c r="AD4503">
        <v>0</v>
      </c>
      <c r="AE4503">
        <v>0</v>
      </c>
      <c r="AF4503" t="s">
        <v>3915</v>
      </c>
      <c r="AG4503" s="2">
        <v>3.472222222222222E-3</v>
      </c>
      <c r="AH4503" t="s">
        <v>3911</v>
      </c>
      <c r="AI4503">
        <v>3</v>
      </c>
      <c r="AJ4503" t="s">
        <v>3941</v>
      </c>
      <c r="AK4503" s="3">
        <v>43197</v>
      </c>
      <c r="AL4503" s="10">
        <f>YEAR(ufc_fights_2[[#This Row],[date]])</f>
        <v>2018</v>
      </c>
      <c r="AM4503" t="s">
        <v>4022</v>
      </c>
      <c r="AN4503">
        <v>31</v>
      </c>
      <c r="AO4503" t="s">
        <v>3913</v>
      </c>
      <c r="AP4503">
        <f>IF(ufc_fights_2[[#This Row],[winner]]="Red",ufc_fights_2[[#This Row],[r_fighter_id]],ufc_fights_2[[#This Row],[b_fighter_id]])</f>
        <v>2157</v>
      </c>
      <c r="AQ4503" t="str">
        <f>_xlfn.XLOOKUP(ufc_fights_2[[#This Row],[winnerID]],ufc_fighters[id],ufc_fighters[fighter_name],"xxx",0,1)</f>
        <v>Renato Moicano</v>
      </c>
    </row>
    <row r="4504" spans="1:43">
      <c r="A4504">
        <v>2311</v>
      </c>
      <c r="B4504">
        <v>2157</v>
      </c>
      <c r="C4504">
        <f>_xlfn.XLOOKUP(ufc_fights_2[[#This Row],[r_fighter_id]],ufc_fighters[id],ufc_fighters[year],"xxx",0,1)</f>
        <v>1982</v>
      </c>
      <c r="D4504">
        <f>_xlfn.XLOOKUP(ufc_fights_2[[#This Row],[b_fighter_id]],ufc_fighters[id],ufc_fighters[year],"Prázdné",0,1)</f>
        <v>1989</v>
      </c>
      <c r="E4504" s="10">
        <f>YEAR(ufc_fights_2[[#This Row],[date]])-ufc_fights_2[[#This Row],[r_year]]</f>
        <v>32</v>
      </c>
      <c r="F4504" s="10">
        <f>YEAR(ufc_fights_2[[#This Row],[date]])-ufc_fights_2[[#This Row],[b_year]]</f>
        <v>25</v>
      </c>
      <c r="G4504">
        <v>0</v>
      </c>
      <c r="H4504">
        <v>0</v>
      </c>
      <c r="I4504">
        <v>0.51559999999999995</v>
      </c>
      <c r="J4504">
        <v>0.43240000000000001</v>
      </c>
      <c r="K4504">
        <v>0.51559999999999995</v>
      </c>
      <c r="L4504">
        <v>0.4425</v>
      </c>
      <c r="M4504">
        <v>0</v>
      </c>
      <c r="N4504">
        <v>0.5</v>
      </c>
      <c r="O4504">
        <v>0</v>
      </c>
      <c r="P4504">
        <v>1</v>
      </c>
      <c r="Q4504">
        <v>0</v>
      </c>
      <c r="R4504">
        <v>0</v>
      </c>
      <c r="S4504" s="2">
        <v>0</v>
      </c>
      <c r="T4504" s="2">
        <v>3.5879629629629629E-4</v>
      </c>
      <c r="U4504">
        <v>0.21879999999999999</v>
      </c>
      <c r="V4504">
        <v>0.3548</v>
      </c>
      <c r="W4504">
        <v>0.75</v>
      </c>
      <c r="X4504">
        <v>0.83330000000000004</v>
      </c>
      <c r="Y4504">
        <v>1</v>
      </c>
      <c r="Z4504">
        <v>0.51559999999999995</v>
      </c>
      <c r="AA4504">
        <v>0.4259</v>
      </c>
      <c r="AB4504">
        <v>0</v>
      </c>
      <c r="AC4504">
        <v>1</v>
      </c>
      <c r="AD4504">
        <v>0</v>
      </c>
      <c r="AE4504">
        <v>0.5</v>
      </c>
      <c r="AF4504" t="s">
        <v>3933</v>
      </c>
      <c r="AG4504" s="2">
        <v>2.4305555555555556E-3</v>
      </c>
      <c r="AH4504" t="s">
        <v>3911</v>
      </c>
      <c r="AI4504">
        <v>3</v>
      </c>
      <c r="AJ4504" t="s">
        <v>3973</v>
      </c>
      <c r="AK4504" s="3">
        <v>41993</v>
      </c>
      <c r="AL4504" s="10">
        <f>YEAR(ufc_fights_2[[#This Row],[date]])</f>
        <v>2014</v>
      </c>
      <c r="AM4504" t="s">
        <v>4022</v>
      </c>
      <c r="AN4504">
        <v>81</v>
      </c>
      <c r="AO4504" t="s">
        <v>3918</v>
      </c>
      <c r="AP4504">
        <f>IF(ufc_fights_2[[#This Row],[winner]]="Red",ufc_fights_2[[#This Row],[r_fighter_id]],ufc_fights_2[[#This Row],[b_fighter_id]])</f>
        <v>2157</v>
      </c>
      <c r="AQ4504" t="str">
        <f>_xlfn.XLOOKUP(ufc_fights_2[[#This Row],[winnerID]],ufc_fighters[id],ufc_fighters[fighter_name],"xxx",0,1)</f>
        <v>Renato Moicano</v>
      </c>
    </row>
    <row r="4505" spans="1:43">
      <c r="A4505">
        <v>2157</v>
      </c>
      <c r="B4505">
        <v>3301</v>
      </c>
      <c r="C4505">
        <f>_xlfn.XLOOKUP(ufc_fights_2[[#This Row],[r_fighter_id]],ufc_fighters[id],ufc_fighters[year],"xxx",0,1)</f>
        <v>1989</v>
      </c>
      <c r="D4505">
        <f>_xlfn.XLOOKUP(ufc_fights_2[[#This Row],[b_fighter_id]],ufc_fighters[id],ufc_fighters[year],"Prázdné",0,1)</f>
        <v>1991</v>
      </c>
      <c r="E4505" s="10">
        <f>YEAR(ufc_fights_2[[#This Row],[date]])-ufc_fights_2[[#This Row],[r_year]]</f>
        <v>27</v>
      </c>
      <c r="F4505" s="10">
        <f>YEAR(ufc_fights_2[[#This Row],[date]])-ufc_fights_2[[#This Row],[b_year]]</f>
        <v>25</v>
      </c>
      <c r="G4505">
        <v>0</v>
      </c>
      <c r="H4505">
        <v>0</v>
      </c>
      <c r="I4505">
        <v>0.34110000000000001</v>
      </c>
      <c r="J4505">
        <v>0.25890000000000002</v>
      </c>
      <c r="K4505">
        <v>0.37959999999999999</v>
      </c>
      <c r="L4505">
        <v>0.27829999999999999</v>
      </c>
      <c r="M4505">
        <v>0</v>
      </c>
      <c r="N4505">
        <v>0.375</v>
      </c>
      <c r="O4505">
        <v>0</v>
      </c>
      <c r="P4505">
        <v>0</v>
      </c>
      <c r="Q4505">
        <v>0</v>
      </c>
      <c r="R4505">
        <v>0</v>
      </c>
      <c r="S4505" s="2">
        <v>5.7870370370370373E-5</v>
      </c>
      <c r="T4505" s="2">
        <v>1.3194444444444445E-3</v>
      </c>
      <c r="U4505">
        <v>0.21429999999999999</v>
      </c>
      <c r="V4505">
        <v>0.24</v>
      </c>
      <c r="W4505">
        <v>0.45450000000000002</v>
      </c>
      <c r="X4505">
        <v>0.9</v>
      </c>
      <c r="Y4505">
        <v>0</v>
      </c>
      <c r="Z4505">
        <v>0.3306</v>
      </c>
      <c r="AA4505">
        <v>0.24529999999999999</v>
      </c>
      <c r="AB4505">
        <v>0.33329999999999999</v>
      </c>
      <c r="AC4505">
        <v>0</v>
      </c>
      <c r="AD4505">
        <v>1</v>
      </c>
      <c r="AE4505">
        <v>0.6</v>
      </c>
      <c r="AF4505" t="s">
        <v>3922</v>
      </c>
      <c r="AG4505" s="2">
        <v>3.472222222222222E-3</v>
      </c>
      <c r="AH4505" t="s">
        <v>3911</v>
      </c>
      <c r="AI4505">
        <v>3</v>
      </c>
      <c r="AJ4505" t="s">
        <v>3952</v>
      </c>
      <c r="AK4505" s="3">
        <v>42504</v>
      </c>
      <c r="AL4505" s="10">
        <f>YEAR(ufc_fights_2[[#This Row],[date]])</f>
        <v>2016</v>
      </c>
      <c r="AM4505" t="s">
        <v>4022</v>
      </c>
      <c r="AN4505">
        <v>82</v>
      </c>
      <c r="AO4505" t="s">
        <v>3913</v>
      </c>
      <c r="AP4505">
        <f>IF(ufc_fights_2[[#This Row],[winner]]="Red",ufc_fights_2[[#This Row],[r_fighter_id]],ufc_fights_2[[#This Row],[b_fighter_id]])</f>
        <v>2157</v>
      </c>
      <c r="AQ4505" t="str">
        <f>_xlfn.XLOOKUP(ufc_fights_2[[#This Row],[winnerID]],ufc_fighters[id],ufc_fighters[fighter_name],"xxx",0,1)</f>
        <v>Renato Moicano</v>
      </c>
    </row>
    <row r="4506" spans="1:43">
      <c r="A4506">
        <v>3120</v>
      </c>
      <c r="B4506">
        <v>2157</v>
      </c>
      <c r="C4506">
        <f>_xlfn.XLOOKUP(ufc_fights_2[[#This Row],[r_fighter_id]],ufc_fighters[id],ufc_fighters[year],"xxx",0,1)</f>
        <v>1986</v>
      </c>
      <c r="D4506">
        <f>_xlfn.XLOOKUP(ufc_fights_2[[#This Row],[b_fighter_id]],ufc_fighters[id],ufc_fighters[year],"Prázdné",0,1)</f>
        <v>1989</v>
      </c>
      <c r="E4506" s="10">
        <f>YEAR(ufc_fights_2[[#This Row],[date]])-ufc_fights_2[[#This Row],[r_year]]</f>
        <v>31</v>
      </c>
      <c r="F4506" s="10">
        <f>YEAR(ufc_fights_2[[#This Row],[date]])-ufc_fights_2[[#This Row],[b_year]]</f>
        <v>28</v>
      </c>
      <c r="G4506">
        <v>0</v>
      </c>
      <c r="H4506">
        <v>0</v>
      </c>
      <c r="I4506">
        <v>0.27050000000000002</v>
      </c>
      <c r="J4506">
        <v>0.60340000000000005</v>
      </c>
      <c r="K4506">
        <v>0.32590000000000002</v>
      </c>
      <c r="L4506">
        <v>0.6179</v>
      </c>
      <c r="M4506">
        <v>0</v>
      </c>
      <c r="N4506">
        <v>0.4</v>
      </c>
      <c r="O4506">
        <v>0</v>
      </c>
      <c r="P4506">
        <v>0</v>
      </c>
      <c r="Q4506">
        <v>0</v>
      </c>
      <c r="R4506">
        <v>0</v>
      </c>
      <c r="S4506" s="2">
        <v>0</v>
      </c>
      <c r="T4506" s="2">
        <v>1.5740740740740741E-3</v>
      </c>
      <c r="U4506">
        <v>0.16669999999999999</v>
      </c>
      <c r="V4506">
        <v>0.5</v>
      </c>
      <c r="W4506">
        <v>0.7</v>
      </c>
      <c r="X4506">
        <v>0.72409999999999997</v>
      </c>
      <c r="Y4506">
        <v>0.84850000000000003</v>
      </c>
      <c r="Z4506">
        <v>0.26369999999999999</v>
      </c>
      <c r="AA4506">
        <v>0.6</v>
      </c>
      <c r="AB4506">
        <v>0.5</v>
      </c>
      <c r="AC4506">
        <v>0.33329999999999999</v>
      </c>
      <c r="AD4506">
        <v>0</v>
      </c>
      <c r="AE4506">
        <v>1</v>
      </c>
      <c r="AF4506" t="s">
        <v>3922</v>
      </c>
      <c r="AG4506" s="2">
        <v>3.472222222222222E-3</v>
      </c>
      <c r="AH4506" t="s">
        <v>3911</v>
      </c>
      <c r="AI4506">
        <v>3</v>
      </c>
      <c r="AJ4506" t="s">
        <v>4035</v>
      </c>
      <c r="AK4506" s="3">
        <v>42840</v>
      </c>
      <c r="AL4506" s="10">
        <f>YEAR(ufc_fights_2[[#This Row],[date]])</f>
        <v>2017</v>
      </c>
      <c r="AM4506" t="s">
        <v>4022</v>
      </c>
      <c r="AN4506">
        <v>129</v>
      </c>
      <c r="AO4506" t="s">
        <v>3918</v>
      </c>
      <c r="AP4506">
        <f>IF(ufc_fights_2[[#This Row],[winner]]="Red",ufc_fights_2[[#This Row],[r_fighter_id]],ufc_fights_2[[#This Row],[b_fighter_id]])</f>
        <v>2157</v>
      </c>
      <c r="AQ4506" t="str">
        <f>_xlfn.XLOOKUP(ufc_fights_2[[#This Row],[winnerID]],ufc_fighters[id],ufc_fighters[fighter_name],"xxx",0,1)</f>
        <v>Renato Moicano</v>
      </c>
    </row>
    <row r="4507" spans="1:43">
      <c r="A4507">
        <v>872</v>
      </c>
      <c r="B4507">
        <v>3395</v>
      </c>
      <c r="C4507">
        <f>_xlfn.XLOOKUP(ufc_fights_2[[#This Row],[r_fighter_id]],ufc_fighters[id],ufc_fighters[year],"xxx",0,1)</f>
        <v>1984</v>
      </c>
      <c r="D4507">
        <f>_xlfn.XLOOKUP(ufc_fights_2[[#This Row],[b_fighter_id]],ufc_fighters[id],ufc_fighters[year],"Prázdné",0,1)</f>
        <v>1988</v>
      </c>
      <c r="E4507" s="10">
        <f>YEAR(ufc_fights_2[[#This Row],[date]])-ufc_fights_2[[#This Row],[r_year]]</f>
        <v>34</v>
      </c>
      <c r="F4507" s="10">
        <f>YEAR(ufc_fights_2[[#This Row],[date]])-ufc_fights_2[[#This Row],[b_year]]</f>
        <v>30</v>
      </c>
      <c r="G4507">
        <v>0</v>
      </c>
      <c r="H4507">
        <v>2</v>
      </c>
      <c r="I4507">
        <v>0.47670000000000001</v>
      </c>
      <c r="J4507">
        <v>0.69440000000000002</v>
      </c>
      <c r="K4507">
        <v>0.50539999999999996</v>
      </c>
      <c r="L4507">
        <v>0.70069999999999999</v>
      </c>
      <c r="M4507">
        <v>0.16669999999999999</v>
      </c>
      <c r="N4507">
        <v>0.16669999999999999</v>
      </c>
      <c r="O4507">
        <v>0</v>
      </c>
      <c r="P4507">
        <v>3</v>
      </c>
      <c r="Q4507">
        <v>0</v>
      </c>
      <c r="R4507">
        <v>0</v>
      </c>
      <c r="S4507" s="2">
        <v>6.8287037037037036E-4</v>
      </c>
      <c r="T4507" s="2">
        <v>2.3958333333333331E-3</v>
      </c>
      <c r="U4507">
        <v>0.44900000000000001</v>
      </c>
      <c r="V4507">
        <v>0.64410000000000001</v>
      </c>
      <c r="W4507">
        <v>0.625</v>
      </c>
      <c r="X4507">
        <v>1</v>
      </c>
      <c r="Y4507">
        <v>1</v>
      </c>
      <c r="Z4507">
        <v>0.45269999999999999</v>
      </c>
      <c r="AA4507">
        <v>0.68640000000000001</v>
      </c>
      <c r="AB4507">
        <v>0.625</v>
      </c>
      <c r="AC4507">
        <v>0.72</v>
      </c>
      <c r="AD4507">
        <v>0</v>
      </c>
      <c r="AE4507">
        <v>1</v>
      </c>
      <c r="AF4507" t="s">
        <v>3915</v>
      </c>
      <c r="AG4507" s="2">
        <v>3.472222222222222E-3</v>
      </c>
      <c r="AH4507" t="s">
        <v>3911</v>
      </c>
      <c r="AI4507">
        <v>3</v>
      </c>
      <c r="AJ4507" t="s">
        <v>3924</v>
      </c>
      <c r="AK4507" s="3">
        <v>43295</v>
      </c>
      <c r="AL4507" s="10">
        <f>YEAR(ufc_fights_2[[#This Row],[date]])</f>
        <v>2018</v>
      </c>
      <c r="AM4507" t="s">
        <v>4022</v>
      </c>
      <c r="AN4507">
        <v>17</v>
      </c>
      <c r="AO4507" t="s">
        <v>3918</v>
      </c>
      <c r="AP4507">
        <f>IF(ufc_fights_2[[#This Row],[winner]]="Red",ufc_fights_2[[#This Row],[r_fighter_id]],ufc_fights_2[[#This Row],[b_fighter_id]])</f>
        <v>3395</v>
      </c>
      <c r="AQ4507" t="str">
        <f>_xlfn.XLOOKUP(ufc_fights_2[[#This Row],[winnerID]],ufc_fighters[id],ufc_fighters[fighter_name],"xxx",0,1)</f>
        <v>Alexander Volkanovski</v>
      </c>
    </row>
    <row r="4508" spans="1:43">
      <c r="A4508">
        <v>3395</v>
      </c>
      <c r="B4508">
        <v>1621</v>
      </c>
      <c r="C4508">
        <f>_xlfn.XLOOKUP(ufc_fights_2[[#This Row],[r_fighter_id]],ufc_fighters[id],ufc_fighters[year],"xxx",0,1)</f>
        <v>1988</v>
      </c>
      <c r="D4508">
        <f>_xlfn.XLOOKUP(ufc_fights_2[[#This Row],[b_fighter_id]],ufc_fighters[id],ufc_fighters[year],"Prázdné",0,1)</f>
        <v>1992</v>
      </c>
      <c r="E4508" s="10">
        <f>YEAR(ufc_fights_2[[#This Row],[date]])-ufc_fights_2[[#This Row],[r_year]]</f>
        <v>30</v>
      </c>
      <c r="F4508" s="10">
        <f>YEAR(ufc_fights_2[[#This Row],[date]])-ufc_fights_2[[#This Row],[b_year]]</f>
        <v>26</v>
      </c>
      <c r="G4508">
        <v>0</v>
      </c>
      <c r="H4508">
        <v>0</v>
      </c>
      <c r="I4508">
        <v>0.60829999999999995</v>
      </c>
      <c r="J4508">
        <v>0.32</v>
      </c>
      <c r="K4508">
        <v>0.66459999999999997</v>
      </c>
      <c r="L4508">
        <v>0.37930000000000003</v>
      </c>
      <c r="M4508">
        <v>0.66669999999999996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5.4976851851851853E-3</v>
      </c>
      <c r="T4508" s="2">
        <v>3.2407407407407406E-4</v>
      </c>
      <c r="U4508">
        <v>0.5534</v>
      </c>
      <c r="V4508">
        <v>0.29170000000000001</v>
      </c>
      <c r="W4508">
        <v>1</v>
      </c>
      <c r="X4508">
        <v>0.85709999999999997</v>
      </c>
      <c r="Y4508">
        <v>0</v>
      </c>
      <c r="Z4508">
        <v>0.44440000000000002</v>
      </c>
      <c r="AA4508">
        <v>5.5599999999999997E-2</v>
      </c>
      <c r="AB4508">
        <v>0.625</v>
      </c>
      <c r="AC4508">
        <v>0</v>
      </c>
      <c r="AD4508">
        <v>0.62139999999999995</v>
      </c>
      <c r="AE4508">
        <v>1</v>
      </c>
      <c r="AF4508" t="s">
        <v>3910</v>
      </c>
      <c r="AG4508" s="2">
        <v>3.4375E-3</v>
      </c>
      <c r="AH4508" t="s">
        <v>3911</v>
      </c>
      <c r="AI4508">
        <v>3</v>
      </c>
      <c r="AJ4508" t="s">
        <v>3931</v>
      </c>
      <c r="AK4508" s="3">
        <v>43141</v>
      </c>
      <c r="AL4508" s="10">
        <f>YEAR(ufc_fights_2[[#This Row],[date]])</f>
        <v>2018</v>
      </c>
      <c r="AM4508" t="s">
        <v>4022</v>
      </c>
      <c r="AN4508">
        <v>19</v>
      </c>
      <c r="AO4508" t="s">
        <v>3913</v>
      </c>
      <c r="AP4508">
        <f>IF(ufc_fights_2[[#This Row],[winner]]="Red",ufc_fights_2[[#This Row],[r_fighter_id]],ufc_fights_2[[#This Row],[b_fighter_id]])</f>
        <v>3395</v>
      </c>
      <c r="AQ4508" t="str">
        <f>_xlfn.XLOOKUP(ufc_fights_2[[#This Row],[winnerID]],ufc_fighters[id],ufc_fighters[fighter_name],"xxx",0,1)</f>
        <v>Alexander Volkanovski</v>
      </c>
    </row>
    <row r="4509" spans="1:43">
      <c r="A4509">
        <v>3395</v>
      </c>
      <c r="B4509">
        <v>1362</v>
      </c>
      <c r="C4509">
        <f>_xlfn.XLOOKUP(ufc_fights_2[[#This Row],[r_fighter_id]],ufc_fighters[id],ufc_fighters[year],"xxx",0,1)</f>
        <v>1988</v>
      </c>
      <c r="D4509">
        <f>_xlfn.XLOOKUP(ufc_fights_2[[#This Row],[b_fighter_id]],ufc_fighters[id],ufc_fighters[year],"Prázdné",0,1)</f>
        <v>1981</v>
      </c>
      <c r="E4509" s="10">
        <f>YEAR(ufc_fights_2[[#This Row],[date]])-ufc_fights_2[[#This Row],[r_year]]</f>
        <v>29</v>
      </c>
      <c r="F4509" s="10">
        <f>YEAR(ufc_fights_2[[#This Row],[date]])-ufc_fights_2[[#This Row],[b_year]]</f>
        <v>36</v>
      </c>
      <c r="G4509">
        <v>1</v>
      </c>
      <c r="H4509">
        <v>0</v>
      </c>
      <c r="I4509">
        <v>0.62590000000000001</v>
      </c>
      <c r="J4509">
        <v>0.30869999999999997</v>
      </c>
      <c r="K4509">
        <v>0.64139999999999997</v>
      </c>
      <c r="L4509">
        <v>0.32900000000000001</v>
      </c>
      <c r="M4509">
        <v>0.57140000000000002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3.6805555555555554E-3</v>
      </c>
      <c r="T4509" s="2">
        <v>2.6620370370370372E-4</v>
      </c>
      <c r="U4509">
        <v>0.56699999999999995</v>
      </c>
      <c r="V4509">
        <v>0.28060000000000002</v>
      </c>
      <c r="W4509">
        <v>0.69230000000000003</v>
      </c>
      <c r="X4509">
        <v>0.79310000000000003</v>
      </c>
      <c r="Y4509">
        <v>1</v>
      </c>
      <c r="Z4509">
        <v>0.49459999999999998</v>
      </c>
      <c r="AA4509">
        <v>0.29580000000000001</v>
      </c>
      <c r="AB4509">
        <v>0.9</v>
      </c>
      <c r="AC4509">
        <v>0.4</v>
      </c>
      <c r="AD4509">
        <v>0.88460000000000005</v>
      </c>
      <c r="AE4509">
        <v>1</v>
      </c>
      <c r="AF4509" t="s">
        <v>3915</v>
      </c>
      <c r="AG4509" s="2">
        <v>3.472222222222222E-3</v>
      </c>
      <c r="AH4509" t="s">
        <v>3911</v>
      </c>
      <c r="AI4509">
        <v>3</v>
      </c>
      <c r="AJ4509" t="s">
        <v>3946</v>
      </c>
      <c r="AK4509" s="3">
        <v>42896</v>
      </c>
      <c r="AL4509" s="10">
        <f>YEAR(ufc_fights_2[[#This Row],[date]])</f>
        <v>2017</v>
      </c>
      <c r="AM4509" t="s">
        <v>4022</v>
      </c>
      <c r="AN4509">
        <v>67</v>
      </c>
      <c r="AO4509" t="s">
        <v>3913</v>
      </c>
      <c r="AP4509">
        <f>IF(ufc_fights_2[[#This Row],[winner]]="Red",ufc_fights_2[[#This Row],[r_fighter_id]],ufc_fights_2[[#This Row],[b_fighter_id]])</f>
        <v>3395</v>
      </c>
      <c r="AQ4509" t="str">
        <f>_xlfn.XLOOKUP(ufc_fights_2[[#This Row],[winnerID]],ufc_fighters[id],ufc_fighters[fighter_name],"xxx",0,1)</f>
        <v>Alexander Volkanovski</v>
      </c>
    </row>
    <row r="4510" spans="1:43">
      <c r="A4510">
        <v>856</v>
      </c>
      <c r="B4510">
        <v>2394</v>
      </c>
      <c r="C4510">
        <f>_xlfn.XLOOKUP(ufc_fights_2[[#This Row],[r_fighter_id]],ufc_fighters[id],ufc_fighters[year],"xxx",0,1)</f>
        <v>1981</v>
      </c>
      <c r="D4510">
        <f>_xlfn.XLOOKUP(ufc_fights_2[[#This Row],[b_fighter_id]],ufc_fighters[id],ufc_fighters[year],"Prázdné",0,1)</f>
        <v>1991</v>
      </c>
      <c r="E4510" s="10">
        <f>YEAR(ufc_fights_2[[#This Row],[date]])-ufc_fights_2[[#This Row],[r_year]]</f>
        <v>37</v>
      </c>
      <c r="F4510" s="10">
        <f>YEAR(ufc_fights_2[[#This Row],[date]])-ufc_fights_2[[#This Row],[b_year]]</f>
        <v>27</v>
      </c>
      <c r="G4510">
        <v>0</v>
      </c>
      <c r="H4510">
        <v>1</v>
      </c>
      <c r="I4510">
        <v>0.35060000000000002</v>
      </c>
      <c r="J4510">
        <v>0.32890000000000003</v>
      </c>
      <c r="K4510">
        <v>0.35060000000000002</v>
      </c>
      <c r="L4510">
        <v>0.32469999999999999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</v>
      </c>
      <c r="T4510" s="2">
        <v>2.3148148148148147E-5</v>
      </c>
      <c r="U4510">
        <v>0.2034</v>
      </c>
      <c r="V4510">
        <v>0.29580000000000001</v>
      </c>
      <c r="W4510">
        <v>0.76919999999999999</v>
      </c>
      <c r="X4510">
        <v>1</v>
      </c>
      <c r="Y4510">
        <v>1</v>
      </c>
      <c r="Z4510">
        <v>0.3553</v>
      </c>
      <c r="AA4510">
        <v>0.2576</v>
      </c>
      <c r="AB4510">
        <v>0</v>
      </c>
      <c r="AC4510">
        <v>0.75</v>
      </c>
      <c r="AD4510">
        <v>0</v>
      </c>
      <c r="AE4510">
        <v>1</v>
      </c>
      <c r="AF4510" t="s">
        <v>3910</v>
      </c>
      <c r="AG4510" s="2">
        <v>3.2870370370370371E-3</v>
      </c>
      <c r="AH4510" t="s">
        <v>3911</v>
      </c>
      <c r="AI4510">
        <v>3</v>
      </c>
      <c r="AJ4510" t="s">
        <v>3924</v>
      </c>
      <c r="AK4510" s="3">
        <v>43162</v>
      </c>
      <c r="AL4510" s="10">
        <f>YEAR(ufc_fights_2[[#This Row],[date]])</f>
        <v>2018</v>
      </c>
      <c r="AM4510" t="s">
        <v>4022</v>
      </c>
      <c r="AN4510">
        <v>1</v>
      </c>
      <c r="AO4510" t="s">
        <v>3918</v>
      </c>
      <c r="AP4510">
        <f>IF(ufc_fights_2[[#This Row],[winner]]="Red",ufc_fights_2[[#This Row],[r_fighter_id]],ufc_fights_2[[#This Row],[b_fighter_id]])</f>
        <v>2394</v>
      </c>
      <c r="AQ4510" t="str">
        <f>_xlfn.XLOOKUP(ufc_fights_2[[#This Row],[winnerID]],ufc_fighters[id],ufc_fighters[fighter_name],"xxx",0,1)</f>
        <v>Brian Ortega</v>
      </c>
    </row>
    <row r="4511" spans="1:43">
      <c r="A4511">
        <v>2888</v>
      </c>
      <c r="B4511">
        <v>2181</v>
      </c>
      <c r="C4511">
        <f>_xlfn.XLOOKUP(ufc_fights_2[[#This Row],[r_fighter_id]],ufc_fighters[id],ufc_fighters[year],"xxx",0,1)</f>
        <v>1994</v>
      </c>
      <c r="D4511">
        <f>_xlfn.XLOOKUP(ufc_fights_2[[#This Row],[b_fighter_id]],ufc_fighters[id],ufc_fighters[year],"Prázdné",0,1)</f>
        <v>1990</v>
      </c>
      <c r="E4511" s="10">
        <f>YEAR(ufc_fights_2[[#This Row],[date]])-ufc_fights_2[[#This Row],[r_year]]</f>
        <v>24</v>
      </c>
      <c r="F4511" s="10">
        <f>YEAR(ufc_fights_2[[#This Row],[date]])-ufc_fights_2[[#This Row],[b_year]]</f>
        <v>28</v>
      </c>
      <c r="G4511">
        <v>0</v>
      </c>
      <c r="H4511">
        <v>0</v>
      </c>
      <c r="I4511">
        <v>0.32769999999999999</v>
      </c>
      <c r="J4511">
        <v>0.4244</v>
      </c>
      <c r="K4511">
        <v>0.33329999999999999</v>
      </c>
      <c r="L4511">
        <v>0.435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7.7546296296296293E-4</v>
      </c>
      <c r="T4511" s="2">
        <v>3.4722222222222222E-5</v>
      </c>
      <c r="U4511">
        <v>0.21079999999999999</v>
      </c>
      <c r="V4511">
        <v>0.27429999999999999</v>
      </c>
      <c r="W4511">
        <v>0.76670000000000005</v>
      </c>
      <c r="X4511">
        <v>0.75</v>
      </c>
      <c r="Y4511">
        <v>0.5</v>
      </c>
      <c r="Z4511">
        <v>0.30449999999999999</v>
      </c>
      <c r="AA4511">
        <v>0.39750000000000002</v>
      </c>
      <c r="AB4511">
        <v>0.66669999999999996</v>
      </c>
      <c r="AC4511">
        <v>0.81820000000000004</v>
      </c>
      <c r="AD4511">
        <v>0</v>
      </c>
      <c r="AE4511">
        <v>0</v>
      </c>
      <c r="AF4511" t="s">
        <v>3915</v>
      </c>
      <c r="AG4511" s="2">
        <v>3.472222222222222E-3</v>
      </c>
      <c r="AH4511" t="s">
        <v>3911</v>
      </c>
      <c r="AI4511">
        <v>3</v>
      </c>
      <c r="AJ4511" t="s">
        <v>3929</v>
      </c>
      <c r="AK4511" s="3">
        <v>43316</v>
      </c>
      <c r="AL4511" s="10">
        <f>YEAR(ufc_fights_2[[#This Row],[date]])</f>
        <v>2018</v>
      </c>
      <c r="AM4511" t="s">
        <v>4022</v>
      </c>
      <c r="AN4511">
        <v>2</v>
      </c>
      <c r="AO4511" t="s">
        <v>3918</v>
      </c>
      <c r="AP4511">
        <f>IF(ufc_fights_2[[#This Row],[winner]]="Red",ufc_fights_2[[#This Row],[r_fighter_id]],ufc_fights_2[[#This Row],[b_fighter_id]])</f>
        <v>2181</v>
      </c>
      <c r="AQ4511" t="str">
        <f>_xlfn.XLOOKUP(ufc_fights_2[[#This Row],[winnerID]],ufc_fighters[id],ufc_fighters[fighter_name],"xxx",0,1)</f>
        <v>Sheymon Moraes</v>
      </c>
    </row>
    <row r="4512" spans="1:43">
      <c r="A4512">
        <v>129</v>
      </c>
      <c r="B4512">
        <v>2181</v>
      </c>
      <c r="C4512">
        <f>_xlfn.XLOOKUP(ufc_fights_2[[#This Row],[r_fighter_id]],ufc_fighters[id],ufc_fighters[year],"xxx",0,1)</f>
        <v>1989</v>
      </c>
      <c r="D4512">
        <f>_xlfn.XLOOKUP(ufc_fights_2[[#This Row],[b_fighter_id]],ufc_fighters[id],ufc_fighters[year],"Prázdné",0,1)</f>
        <v>1990</v>
      </c>
      <c r="E4512" s="10">
        <f>YEAR(ufc_fights_2[[#This Row],[date]])-ufc_fights_2[[#This Row],[r_year]]</f>
        <v>29</v>
      </c>
      <c r="F4512" s="10">
        <f>YEAR(ufc_fights_2[[#This Row],[date]])-ufc_fights_2[[#This Row],[b_year]]</f>
        <v>28</v>
      </c>
      <c r="G4512">
        <v>0</v>
      </c>
      <c r="H4512">
        <v>2</v>
      </c>
      <c r="I4512">
        <v>0.21010000000000001</v>
      </c>
      <c r="J4512">
        <v>0.31369999999999998</v>
      </c>
      <c r="K4512">
        <v>0.31719999999999998</v>
      </c>
      <c r="L4512">
        <v>0.33329999999999999</v>
      </c>
      <c r="M4512">
        <v>0.2</v>
      </c>
      <c r="N4512">
        <v>0</v>
      </c>
      <c r="O4512">
        <v>2</v>
      </c>
      <c r="P4512">
        <v>0</v>
      </c>
      <c r="Q4512">
        <v>0</v>
      </c>
      <c r="R4512">
        <v>0</v>
      </c>
      <c r="S4512" s="2">
        <v>2.9050925925925928E-3</v>
      </c>
      <c r="T4512" s="2">
        <v>1.1342592592592593E-3</v>
      </c>
      <c r="U4512">
        <v>0.16489999999999999</v>
      </c>
      <c r="V4512">
        <v>0.2651</v>
      </c>
      <c r="W4512">
        <v>0.42859999999999998</v>
      </c>
      <c r="X4512">
        <v>0</v>
      </c>
      <c r="Y4512">
        <v>1</v>
      </c>
      <c r="Z4512">
        <v>0.20180000000000001</v>
      </c>
      <c r="AA4512">
        <v>0.2319</v>
      </c>
      <c r="AB4512">
        <v>0.4</v>
      </c>
      <c r="AC4512">
        <v>0.69230000000000003</v>
      </c>
      <c r="AD4512">
        <v>0</v>
      </c>
      <c r="AE4512">
        <v>0.35</v>
      </c>
      <c r="AF4512" t="s">
        <v>3922</v>
      </c>
      <c r="AG4512" s="2">
        <v>3.472222222222222E-3</v>
      </c>
      <c r="AH4512" t="s">
        <v>3911</v>
      </c>
      <c r="AI4512">
        <v>3</v>
      </c>
      <c r="AJ4512" t="s">
        <v>3949</v>
      </c>
      <c r="AK4512" s="3">
        <v>43407</v>
      </c>
      <c r="AL4512" s="10">
        <f>YEAR(ufc_fights_2[[#This Row],[date]])</f>
        <v>2018</v>
      </c>
      <c r="AM4512" t="s">
        <v>4022</v>
      </c>
      <c r="AN4512">
        <v>18</v>
      </c>
      <c r="AO4512" t="s">
        <v>3918</v>
      </c>
      <c r="AP4512">
        <f>IF(ufc_fights_2[[#This Row],[winner]]="Red",ufc_fights_2[[#This Row],[r_fighter_id]],ufc_fights_2[[#This Row],[b_fighter_id]])</f>
        <v>2181</v>
      </c>
      <c r="AQ4512" t="str">
        <f>_xlfn.XLOOKUP(ufc_fights_2[[#This Row],[winnerID]],ufc_fighters[id],ufc_fighters[fighter_name],"xxx",0,1)</f>
        <v>Sheymon Moraes</v>
      </c>
    </row>
    <row r="4513" spans="1:43">
      <c r="A4513">
        <v>2292</v>
      </c>
      <c r="B4513">
        <v>2888</v>
      </c>
      <c r="C4513">
        <f>_xlfn.XLOOKUP(ufc_fights_2[[#This Row],[r_fighter_id]],ufc_fighters[id],ufc_fighters[year],"xxx",0,1)</f>
        <v>1991</v>
      </c>
      <c r="D4513">
        <f>_xlfn.XLOOKUP(ufc_fights_2[[#This Row],[b_fighter_id]],ufc_fighters[id],ufc_fighters[year],"Prázdné",0,1)</f>
        <v>1994</v>
      </c>
      <c r="E4513" s="10">
        <f>YEAR(ufc_fights_2[[#This Row],[date]])-ufc_fights_2[[#This Row],[r_year]]</f>
        <v>28</v>
      </c>
      <c r="F4513" s="10">
        <f>YEAR(ufc_fights_2[[#This Row],[date]])-ufc_fights_2[[#This Row],[b_year]]</f>
        <v>25</v>
      </c>
      <c r="G4513">
        <v>0</v>
      </c>
      <c r="H4513">
        <v>0</v>
      </c>
      <c r="I4513">
        <v>0.27960000000000002</v>
      </c>
      <c r="J4513">
        <v>0.51019999999999999</v>
      </c>
      <c r="K4513">
        <v>0.31069999999999998</v>
      </c>
      <c r="L4513">
        <v>0.58560000000000001</v>
      </c>
      <c r="M4513">
        <v>0.2</v>
      </c>
      <c r="N4513">
        <v>0</v>
      </c>
      <c r="O4513">
        <v>4</v>
      </c>
      <c r="P4513">
        <v>1</v>
      </c>
      <c r="Q4513">
        <v>0</v>
      </c>
      <c r="R4513">
        <v>1</v>
      </c>
      <c r="S4513" s="2">
        <v>2.627314814814815E-3</v>
      </c>
      <c r="T4513" s="2">
        <v>1.9328703703703704E-3</v>
      </c>
      <c r="U4513">
        <v>0.2195</v>
      </c>
      <c r="V4513">
        <v>0.3982</v>
      </c>
      <c r="W4513">
        <v>0.72729999999999995</v>
      </c>
      <c r="X4513">
        <v>0</v>
      </c>
      <c r="Y4513">
        <v>0.9375</v>
      </c>
      <c r="Z4513">
        <v>0.27910000000000001</v>
      </c>
      <c r="AA4513">
        <v>0.45710000000000001</v>
      </c>
      <c r="AB4513">
        <v>0.28570000000000001</v>
      </c>
      <c r="AC4513">
        <v>0.6</v>
      </c>
      <c r="AD4513">
        <v>0</v>
      </c>
      <c r="AE4513">
        <v>0.64859999999999995</v>
      </c>
      <c r="AF4513" t="s">
        <v>3933</v>
      </c>
      <c r="AG4513" s="2">
        <v>2.2685185185185187E-3</v>
      </c>
      <c r="AH4513" t="s">
        <v>3911</v>
      </c>
      <c r="AI4513">
        <v>3</v>
      </c>
      <c r="AJ4513" t="s">
        <v>3941</v>
      </c>
      <c r="AK4513" s="3">
        <v>43589</v>
      </c>
      <c r="AL4513" s="10">
        <f>YEAR(ufc_fights_2[[#This Row],[date]])</f>
        <v>2019</v>
      </c>
      <c r="AM4513" t="s">
        <v>4022</v>
      </c>
      <c r="AN4513">
        <v>16</v>
      </c>
      <c r="AO4513" t="s">
        <v>3918</v>
      </c>
      <c r="AP4513">
        <f>IF(ufc_fights_2[[#This Row],[winner]]="Red",ufc_fights_2[[#This Row],[r_fighter_id]],ufc_fights_2[[#This Row],[b_fighter_id]])</f>
        <v>2888</v>
      </c>
      <c r="AQ4513" t="str">
        <f>_xlfn.XLOOKUP(ufc_fights_2[[#This Row],[winnerID]],ufc_fighters[id],ufc_fighters[fighter_name],"xxx",0,1)</f>
        <v>Matt Sayles</v>
      </c>
    </row>
    <row r="4514" spans="1:43">
      <c r="A4514">
        <v>2111</v>
      </c>
      <c r="B4514">
        <v>2527</v>
      </c>
      <c r="C4514">
        <f>_xlfn.XLOOKUP(ufc_fights_2[[#This Row],[r_fighter_id]],ufc_fighters[id],ufc_fighters[year],"xxx",0,1)</f>
        <v>1984</v>
      </c>
      <c r="D4514">
        <f>_xlfn.XLOOKUP(ufc_fights_2[[#This Row],[b_fighter_id]],ufc_fighters[id],ufc_fighters[year],"Prázdné",0,1)</f>
        <v>1983</v>
      </c>
      <c r="E4514" s="10">
        <f>YEAR(ufc_fights_2[[#This Row],[date]])-ufc_fights_2[[#This Row],[r_year]]</f>
        <v>28</v>
      </c>
      <c r="F4514" s="10">
        <f>YEAR(ufc_fights_2[[#This Row],[date]])-ufc_fights_2[[#This Row],[b_year]]</f>
        <v>29</v>
      </c>
      <c r="G4514">
        <v>0</v>
      </c>
      <c r="H4514">
        <v>0</v>
      </c>
      <c r="I4514">
        <v>0.33889999999999998</v>
      </c>
      <c r="J4514">
        <v>0.35249999999999998</v>
      </c>
      <c r="K4514">
        <v>0.33889999999999998</v>
      </c>
      <c r="L4514">
        <v>0.35249999999999998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</v>
      </c>
      <c r="T4514" s="2">
        <v>0</v>
      </c>
      <c r="U4514">
        <v>0.315</v>
      </c>
      <c r="V4514">
        <v>0.30570000000000003</v>
      </c>
      <c r="W4514">
        <v>0.5</v>
      </c>
      <c r="X4514">
        <v>1</v>
      </c>
      <c r="Y4514">
        <v>0.77780000000000005</v>
      </c>
      <c r="Z4514">
        <v>0.33889999999999998</v>
      </c>
      <c r="AA4514">
        <v>0.35249999999999998</v>
      </c>
      <c r="AB4514">
        <v>0</v>
      </c>
      <c r="AC4514">
        <v>0</v>
      </c>
      <c r="AD4514">
        <v>0</v>
      </c>
      <c r="AE4514">
        <v>0</v>
      </c>
      <c r="AF4514" t="s">
        <v>3922</v>
      </c>
      <c r="AG4514" s="2">
        <v>3.472222222222222E-3</v>
      </c>
      <c r="AH4514" t="s">
        <v>3911</v>
      </c>
      <c r="AI4514">
        <v>3</v>
      </c>
      <c r="AJ4514" t="s">
        <v>3925</v>
      </c>
      <c r="AK4514" s="3">
        <v>41125</v>
      </c>
      <c r="AL4514" s="10">
        <f>YEAR(ufc_fights_2[[#This Row],[date]])</f>
        <v>2012</v>
      </c>
      <c r="AM4514" t="s">
        <v>4022</v>
      </c>
      <c r="AN4514">
        <v>2</v>
      </c>
      <c r="AO4514" t="s">
        <v>3918</v>
      </c>
      <c r="AP4514">
        <f>IF(ufc_fights_2[[#This Row],[winner]]="Red",ufc_fights_2[[#This Row],[r_fighter_id]],ufc_fights_2[[#This Row],[b_fighter_id]])</f>
        <v>2527</v>
      </c>
      <c r="AQ4514" t="str">
        <f>_xlfn.XLOOKUP(ufc_fights_2[[#This Row],[winnerID]],ufc_fighters[id],ufc_fighters[fighter_name],"xxx",0,1)</f>
        <v>Nam Phan</v>
      </c>
    </row>
    <row r="4515" spans="1:43">
      <c r="A4515">
        <v>1069</v>
      </c>
      <c r="B4515">
        <v>2527</v>
      </c>
      <c r="C4515">
        <f>_xlfn.XLOOKUP(ufc_fights_2[[#This Row],[r_fighter_id]],ufc_fighters[id],ufc_fighters[year],"xxx",0,1)</f>
        <v>1979</v>
      </c>
      <c r="D4515">
        <f>_xlfn.XLOOKUP(ufc_fights_2[[#This Row],[b_fighter_id]],ufc_fighters[id],ufc_fighters[year],"Prázdné",0,1)</f>
        <v>1983</v>
      </c>
      <c r="E4515" s="10">
        <f>YEAR(ufc_fights_2[[#This Row],[date]])-ufc_fights_2[[#This Row],[r_year]]</f>
        <v>32</v>
      </c>
      <c r="F4515" s="10">
        <f>YEAR(ufc_fights_2[[#This Row],[date]])-ufc_fights_2[[#This Row],[b_year]]</f>
        <v>28</v>
      </c>
      <c r="G4515">
        <v>1</v>
      </c>
      <c r="H4515">
        <v>0</v>
      </c>
      <c r="I4515">
        <v>0.26740000000000003</v>
      </c>
      <c r="J4515">
        <v>0.51329999999999998</v>
      </c>
      <c r="K4515">
        <v>0.28010000000000002</v>
      </c>
      <c r="L4515">
        <v>0.54169999999999996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 s="2">
        <v>3.0092592592592595E-4</v>
      </c>
      <c r="T4515" s="2">
        <v>1.0763888888888889E-3</v>
      </c>
      <c r="U4515">
        <v>0.17449999999999999</v>
      </c>
      <c r="V4515">
        <v>0.45329999999999998</v>
      </c>
      <c r="W4515">
        <v>0.67859999999999998</v>
      </c>
      <c r="X4515">
        <v>1</v>
      </c>
      <c r="Y4515">
        <v>0</v>
      </c>
      <c r="Z4515">
        <v>0.26679999999999998</v>
      </c>
      <c r="AA4515">
        <v>0.51339999999999997</v>
      </c>
      <c r="AB4515">
        <v>0.33329999999999999</v>
      </c>
      <c r="AC4515">
        <v>0</v>
      </c>
      <c r="AD4515">
        <v>0</v>
      </c>
      <c r="AE4515">
        <v>0.5</v>
      </c>
      <c r="AF4515" t="s">
        <v>3915</v>
      </c>
      <c r="AG4515" s="2">
        <v>3.472222222222222E-3</v>
      </c>
      <c r="AH4515" t="s">
        <v>3911</v>
      </c>
      <c r="AI4515">
        <v>3</v>
      </c>
      <c r="AJ4515" t="s">
        <v>3923</v>
      </c>
      <c r="AK4515" s="3">
        <v>40824</v>
      </c>
      <c r="AL4515" s="10">
        <f>YEAR(ufc_fights_2[[#This Row],[date]])</f>
        <v>2011</v>
      </c>
      <c r="AM4515" t="s">
        <v>4022</v>
      </c>
      <c r="AN4515">
        <v>3</v>
      </c>
      <c r="AO4515" t="s">
        <v>3918</v>
      </c>
      <c r="AP4515">
        <f>IF(ufc_fights_2[[#This Row],[winner]]="Red",ufc_fights_2[[#This Row],[r_fighter_id]],ufc_fights_2[[#This Row],[b_fighter_id]])</f>
        <v>2527</v>
      </c>
      <c r="AQ4515" t="str">
        <f>_xlfn.XLOOKUP(ufc_fights_2[[#This Row],[winnerID]],ufc_fighters[id],ufc_fighters[fighter_name],"xxx",0,1)</f>
        <v>Nam Phan</v>
      </c>
    </row>
    <row r="4516" spans="1:43">
      <c r="A4516">
        <v>2622</v>
      </c>
      <c r="B4516">
        <v>1065</v>
      </c>
      <c r="C4516">
        <f>_xlfn.XLOOKUP(ufc_fights_2[[#This Row],[r_fighter_id]],ufc_fighters[id],ufc_fighters[year],"xxx",0,1)</f>
        <v>1995</v>
      </c>
      <c r="D4516">
        <f>_xlfn.XLOOKUP(ufc_fights_2[[#This Row],[b_fighter_id]],ufc_fighters[id],ufc_fighters[year],"Prázdné",0,1)</f>
        <v>1989</v>
      </c>
      <c r="E4516" s="10">
        <f>YEAR(ufc_fights_2[[#This Row],[date]])-ufc_fights_2[[#This Row],[r_year]]</f>
        <v>24</v>
      </c>
      <c r="F4516" s="10">
        <f>YEAR(ufc_fights_2[[#This Row],[date]])-ufc_fights_2[[#This Row],[b_year]]</f>
        <v>30</v>
      </c>
      <c r="G4516">
        <v>0</v>
      </c>
      <c r="H4516">
        <v>0</v>
      </c>
      <c r="I4516">
        <v>0.29409999999999997</v>
      </c>
      <c r="J4516">
        <v>0.375</v>
      </c>
      <c r="K4516">
        <v>0.33329999999999999</v>
      </c>
      <c r="L4516">
        <v>0.375</v>
      </c>
      <c r="M4516">
        <v>0.66669999999999996</v>
      </c>
      <c r="N4516">
        <v>0</v>
      </c>
      <c r="O4516">
        <v>1</v>
      </c>
      <c r="P4516">
        <v>0</v>
      </c>
      <c r="Q4516">
        <v>0</v>
      </c>
      <c r="R4516">
        <v>0</v>
      </c>
      <c r="S4516" s="2">
        <v>7.6388888888888893E-4</v>
      </c>
      <c r="T4516" s="2">
        <v>3.4722222222222222E-5</v>
      </c>
      <c r="U4516">
        <v>0.13039999999999999</v>
      </c>
      <c r="V4516">
        <v>0.2727</v>
      </c>
      <c r="W4516">
        <v>0.75</v>
      </c>
      <c r="X4516">
        <v>0.57140000000000002</v>
      </c>
      <c r="Y4516">
        <v>0</v>
      </c>
      <c r="Z4516">
        <v>0.2727</v>
      </c>
      <c r="AA4516">
        <v>0.375</v>
      </c>
      <c r="AB4516">
        <v>0</v>
      </c>
      <c r="AC4516">
        <v>0</v>
      </c>
      <c r="AD4516">
        <v>1</v>
      </c>
      <c r="AE4516">
        <v>0</v>
      </c>
      <c r="AF4516" t="s">
        <v>3933</v>
      </c>
      <c r="AG4516" s="2">
        <v>2.7430555555555554E-3</v>
      </c>
      <c r="AH4516" t="s">
        <v>3911</v>
      </c>
      <c r="AI4516">
        <v>3</v>
      </c>
      <c r="AJ4516" t="s">
        <v>4009</v>
      </c>
      <c r="AK4516" s="3">
        <v>43785</v>
      </c>
      <c r="AL4516" s="10">
        <f>YEAR(ufc_fights_2[[#This Row],[date]])</f>
        <v>2019</v>
      </c>
      <c r="AM4516" t="s">
        <v>4022</v>
      </c>
      <c r="AN4516">
        <v>6</v>
      </c>
      <c r="AO4516" t="s">
        <v>3913</v>
      </c>
      <c r="AP4516">
        <f>IF(ufc_fights_2[[#This Row],[winner]]="Red",ufc_fights_2[[#This Row],[r_fighter_id]],ufc_fights_2[[#This Row],[b_fighter_id]])</f>
        <v>2622</v>
      </c>
      <c r="AQ4516" t="str">
        <f>_xlfn.XLOOKUP(ufc_fights_2[[#This Row],[winnerID]],ufc_fighters[id],ufc_fighters[fighter_name],"xxx",0,1)</f>
        <v>Ricardo Ramos</v>
      </c>
    </row>
    <row r="4517" spans="1:43">
      <c r="A4517">
        <v>3395</v>
      </c>
      <c r="B4517">
        <v>1377</v>
      </c>
      <c r="C4517">
        <f>_xlfn.XLOOKUP(ufc_fights_2[[#This Row],[r_fighter_id]],ufc_fighters[id],ufc_fighters[year],"xxx",0,1)</f>
        <v>1988</v>
      </c>
      <c r="D4517">
        <f>_xlfn.XLOOKUP(ufc_fights_2[[#This Row],[b_fighter_id]],ufc_fighters[id],ufc_fighters[year],"Prázdné",0,1)</f>
        <v>1991</v>
      </c>
      <c r="E4517" s="10">
        <f>YEAR(ufc_fights_2[[#This Row],[date]])-ufc_fights_2[[#This Row],[r_year]]</f>
        <v>32</v>
      </c>
      <c r="F4517" s="10">
        <f>YEAR(ufc_fights_2[[#This Row],[date]])-ufc_fights_2[[#This Row],[b_year]]</f>
        <v>29</v>
      </c>
      <c r="G4517">
        <v>0</v>
      </c>
      <c r="H4517">
        <v>0</v>
      </c>
      <c r="I4517">
        <v>0.50370000000000004</v>
      </c>
      <c r="J4517">
        <v>0.38059999999999999</v>
      </c>
      <c r="K4517">
        <v>0.50549999999999995</v>
      </c>
      <c r="L4517">
        <v>0.4007</v>
      </c>
      <c r="M4517">
        <v>0.33329999999999999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9.9537037037037042E-4</v>
      </c>
      <c r="T4517" s="2">
        <v>0</v>
      </c>
      <c r="U4517">
        <v>0.39750000000000002</v>
      </c>
      <c r="V4517">
        <v>0.26350000000000001</v>
      </c>
      <c r="W4517">
        <v>0.6</v>
      </c>
      <c r="X4517">
        <v>0.66339999999999999</v>
      </c>
      <c r="Y4517">
        <v>0.56359999999999999</v>
      </c>
      <c r="Z4517">
        <v>0.51319999999999999</v>
      </c>
      <c r="AA4517">
        <v>0.36820000000000003</v>
      </c>
      <c r="AB4517">
        <v>0.16669999999999999</v>
      </c>
      <c r="AC4517">
        <v>0.7</v>
      </c>
      <c r="AD4517">
        <v>0</v>
      </c>
      <c r="AE4517">
        <v>0</v>
      </c>
      <c r="AF4517" t="s">
        <v>3922</v>
      </c>
      <c r="AG4517" s="2">
        <v>3.472222222222222E-3</v>
      </c>
      <c r="AH4517" t="s">
        <v>3927</v>
      </c>
      <c r="AI4517">
        <v>5</v>
      </c>
      <c r="AJ4517" t="s">
        <v>3914</v>
      </c>
      <c r="AK4517" s="3">
        <v>44023</v>
      </c>
      <c r="AL4517" s="10">
        <f>YEAR(ufc_fights_2[[#This Row],[date]])</f>
        <v>2020</v>
      </c>
      <c r="AM4517" t="s">
        <v>4022</v>
      </c>
      <c r="AN4517">
        <v>5</v>
      </c>
      <c r="AO4517" t="s">
        <v>3913</v>
      </c>
      <c r="AP4517">
        <f>IF(ufc_fights_2[[#This Row],[winner]]="Red",ufc_fights_2[[#This Row],[r_fighter_id]],ufc_fights_2[[#This Row],[b_fighter_id]])</f>
        <v>3395</v>
      </c>
      <c r="AQ4517" t="str">
        <f>_xlfn.XLOOKUP(ufc_fights_2[[#This Row],[winnerID]],ufc_fighters[id],ufc_fighters[fighter_name],"xxx",0,1)</f>
        <v>Alexander Volkanovski</v>
      </c>
    </row>
    <row r="4518" spans="1:43">
      <c r="A4518">
        <v>263</v>
      </c>
      <c r="B4518">
        <v>1121</v>
      </c>
      <c r="C4518">
        <f>_xlfn.XLOOKUP(ufc_fights_2[[#This Row],[r_fighter_id]],ufc_fighters[id],ufc_fighters[year],"xxx",0,1)</f>
        <v>1986</v>
      </c>
      <c r="D4518">
        <f>_xlfn.XLOOKUP(ufc_fights_2[[#This Row],[b_fighter_id]],ufc_fighters[id],ufc_fighters[year],"Prázdné",0,1)</f>
        <v>1989</v>
      </c>
      <c r="E4518" s="10">
        <f>YEAR(ufc_fights_2[[#This Row],[date]])-ufc_fights_2[[#This Row],[r_year]]</f>
        <v>32</v>
      </c>
      <c r="F4518" s="10">
        <f>YEAR(ufc_fights_2[[#This Row],[date]])-ufc_fights_2[[#This Row],[b_year]]</f>
        <v>29</v>
      </c>
      <c r="G4518">
        <v>0</v>
      </c>
      <c r="H4518">
        <v>0</v>
      </c>
      <c r="I4518">
        <v>0.36840000000000001</v>
      </c>
      <c r="J4518">
        <v>0.35039999999999999</v>
      </c>
      <c r="K4518">
        <v>0.42420000000000002</v>
      </c>
      <c r="L4518">
        <v>0.39069999999999999</v>
      </c>
      <c r="M4518">
        <v>0.42859999999999998</v>
      </c>
      <c r="N4518">
        <v>0</v>
      </c>
      <c r="O4518">
        <v>0</v>
      </c>
      <c r="P4518">
        <v>1</v>
      </c>
      <c r="Q4518">
        <v>0</v>
      </c>
      <c r="R4518">
        <v>0</v>
      </c>
      <c r="S4518" s="2">
        <v>2.9861111111111113E-3</v>
      </c>
      <c r="T4518" s="2">
        <v>3.9351851851851852E-4</v>
      </c>
      <c r="U4518">
        <v>0.28739999999999999</v>
      </c>
      <c r="V4518">
        <v>0.29089999999999999</v>
      </c>
      <c r="W4518">
        <v>0.59089999999999998</v>
      </c>
      <c r="X4518">
        <v>0.8</v>
      </c>
      <c r="Y4518">
        <v>0.42859999999999998</v>
      </c>
      <c r="Z4518">
        <v>0.30530000000000002</v>
      </c>
      <c r="AA4518">
        <v>0.32540000000000002</v>
      </c>
      <c r="AB4518">
        <v>1</v>
      </c>
      <c r="AC4518">
        <v>0.4</v>
      </c>
      <c r="AD4518">
        <v>0.57140000000000002</v>
      </c>
      <c r="AE4518">
        <v>0.83330000000000004</v>
      </c>
      <c r="AF4518" t="s">
        <v>3922</v>
      </c>
      <c r="AG4518" s="2">
        <v>3.472222222222222E-3</v>
      </c>
      <c r="AH4518" t="s">
        <v>3911</v>
      </c>
      <c r="AI4518">
        <v>3</v>
      </c>
      <c r="AJ4518" t="s">
        <v>4129</v>
      </c>
      <c r="AK4518" s="3">
        <v>43295</v>
      </c>
      <c r="AL4518" s="10">
        <f>YEAR(ufc_fights_2[[#This Row],[date]])</f>
        <v>2018</v>
      </c>
      <c r="AM4518" t="s">
        <v>4022</v>
      </c>
      <c r="AN4518">
        <v>17</v>
      </c>
      <c r="AO4518" t="s">
        <v>3918</v>
      </c>
      <c r="AP4518">
        <f>IF(ufc_fights_2[[#This Row],[winner]]="Red",ufc_fights_2[[#This Row],[r_fighter_id]],ufc_fights_2[[#This Row],[b_fighter_id]])</f>
        <v>1121</v>
      </c>
      <c r="AQ4518" t="str">
        <f>_xlfn.XLOOKUP(ufc_fights_2[[#This Row],[winnerID]],ufc_fighters[id],ufc_fighters[fighter_name],"xxx",0,1)</f>
        <v>Rick Glenn</v>
      </c>
    </row>
    <row r="4519" spans="1:43">
      <c r="A4519">
        <v>2081</v>
      </c>
      <c r="B4519">
        <v>3395</v>
      </c>
      <c r="C4519">
        <f>_xlfn.XLOOKUP(ufc_fights_2[[#This Row],[r_fighter_id]],ufc_fighters[id],ufc_fighters[year],"xxx",0,1)</f>
        <v>1985</v>
      </c>
      <c r="D4519">
        <f>_xlfn.XLOOKUP(ufc_fights_2[[#This Row],[b_fighter_id]],ufc_fighters[id],ufc_fighters[year],"Prázdné",0,1)</f>
        <v>1988</v>
      </c>
      <c r="E4519" s="10">
        <f>YEAR(ufc_fights_2[[#This Row],[date]])-ufc_fights_2[[#This Row],[r_year]]</f>
        <v>33</v>
      </c>
      <c r="F4519" s="10">
        <f>YEAR(ufc_fights_2[[#This Row],[date]])-ufc_fights_2[[#This Row],[b_year]]</f>
        <v>30</v>
      </c>
      <c r="G4519">
        <v>1</v>
      </c>
      <c r="H4519">
        <v>1</v>
      </c>
      <c r="I4519">
        <v>0.54900000000000004</v>
      </c>
      <c r="J4519">
        <v>0.4355</v>
      </c>
      <c r="K4519">
        <v>0.54900000000000004</v>
      </c>
      <c r="L4519">
        <v>0.4355</v>
      </c>
      <c r="M4519">
        <v>0.75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5.2083333333333333E-4</v>
      </c>
      <c r="T4519" s="2">
        <v>9.2592592592592588E-5</v>
      </c>
      <c r="U4519">
        <v>0.43240000000000001</v>
      </c>
      <c r="V4519">
        <v>0.39560000000000001</v>
      </c>
      <c r="W4519">
        <v>0.85709999999999997</v>
      </c>
      <c r="X4519">
        <v>0.85709999999999997</v>
      </c>
      <c r="Y4519">
        <v>0.57140000000000002</v>
      </c>
      <c r="Z4519">
        <v>0.52170000000000005</v>
      </c>
      <c r="AA4519">
        <v>0.40710000000000002</v>
      </c>
      <c r="AB4519">
        <v>0.8</v>
      </c>
      <c r="AC4519">
        <v>0.625</v>
      </c>
      <c r="AD4519">
        <v>0</v>
      </c>
      <c r="AE4519">
        <v>1</v>
      </c>
      <c r="AF4519" t="s">
        <v>3910</v>
      </c>
      <c r="AG4519" s="2">
        <v>2.9398148148148148E-3</v>
      </c>
      <c r="AH4519" t="s">
        <v>3911</v>
      </c>
      <c r="AI4519">
        <v>3</v>
      </c>
      <c r="AJ4519" t="s">
        <v>3916</v>
      </c>
      <c r="AK4519" s="3">
        <v>43463</v>
      </c>
      <c r="AL4519" s="10">
        <f>YEAR(ufc_fights_2[[#This Row],[date]])</f>
        <v>2018</v>
      </c>
      <c r="AM4519" t="s">
        <v>4022</v>
      </c>
      <c r="AN4519">
        <v>2</v>
      </c>
      <c r="AO4519" t="s">
        <v>3918</v>
      </c>
      <c r="AP4519">
        <f>IF(ufc_fights_2[[#This Row],[winner]]="Red",ufc_fights_2[[#This Row],[r_fighter_id]],ufc_fights_2[[#This Row],[b_fighter_id]])</f>
        <v>3395</v>
      </c>
      <c r="AQ4519" t="str">
        <f>_xlfn.XLOOKUP(ufc_fights_2[[#This Row],[winnerID]],ufc_fighters[id],ufc_fighters[fighter_name],"xxx",0,1)</f>
        <v>Alexander Volkanovski</v>
      </c>
    </row>
    <row r="4520" spans="1:43">
      <c r="A4520">
        <v>964</v>
      </c>
      <c r="B4520">
        <v>1567</v>
      </c>
      <c r="C4520">
        <f>_xlfn.XLOOKUP(ufc_fights_2[[#This Row],[r_fighter_id]],ufc_fighters[id],ufc_fighters[year],"xxx",0,1)</f>
        <v>1990</v>
      </c>
      <c r="D4520">
        <f>_xlfn.XLOOKUP(ufc_fights_2[[#This Row],[b_fighter_id]],ufc_fighters[id],ufc_fighters[year],"Prázdné",0,1)</f>
        <v>1995</v>
      </c>
      <c r="E4520" s="10">
        <f>YEAR(ufc_fights_2[[#This Row],[date]])-ufc_fights_2[[#This Row],[r_year]]</f>
        <v>30</v>
      </c>
      <c r="F4520" s="10">
        <f>YEAR(ufc_fights_2[[#This Row],[date]])-ufc_fights_2[[#This Row],[b_year]]</f>
        <v>25</v>
      </c>
      <c r="G4520">
        <v>0</v>
      </c>
      <c r="H4520">
        <v>1</v>
      </c>
      <c r="I4520">
        <v>0.25729999999999997</v>
      </c>
      <c r="J4520">
        <v>0.44929999999999998</v>
      </c>
      <c r="K4520">
        <v>0.28420000000000001</v>
      </c>
      <c r="L4520">
        <v>0.4577</v>
      </c>
      <c r="M4520">
        <v>0.83330000000000004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1.2268518518518518E-3</v>
      </c>
      <c r="T4520" s="2">
        <v>1.6203703703703703E-4</v>
      </c>
      <c r="U4520">
        <v>0.2293</v>
      </c>
      <c r="V4520">
        <v>0.30590000000000001</v>
      </c>
      <c r="W4520">
        <v>0.5</v>
      </c>
      <c r="X4520">
        <v>0.75</v>
      </c>
      <c r="Y4520">
        <v>1</v>
      </c>
      <c r="Z4520">
        <v>0.2545</v>
      </c>
      <c r="AA4520">
        <v>0.45860000000000001</v>
      </c>
      <c r="AB4520">
        <v>0</v>
      </c>
      <c r="AC4520">
        <v>0</v>
      </c>
      <c r="AD4520">
        <v>0.4</v>
      </c>
      <c r="AE4520">
        <v>0.33329999999999999</v>
      </c>
      <c r="AF4520" t="s">
        <v>3922</v>
      </c>
      <c r="AG4520" s="2">
        <v>3.472222222222222E-3</v>
      </c>
      <c r="AH4520" t="s">
        <v>3911</v>
      </c>
      <c r="AI4520">
        <v>3</v>
      </c>
      <c r="AJ4520" t="s">
        <v>3912</v>
      </c>
      <c r="AK4520" s="3">
        <v>43995</v>
      </c>
      <c r="AL4520" s="10">
        <f>YEAR(ufc_fights_2[[#This Row],[date]])</f>
        <v>2020</v>
      </c>
      <c r="AM4520" t="s">
        <v>4022</v>
      </c>
      <c r="AN4520">
        <v>1</v>
      </c>
      <c r="AO4520" t="s">
        <v>3913</v>
      </c>
      <c r="AP4520">
        <f>IF(ufc_fights_2[[#This Row],[winner]]="Red",ufc_fights_2[[#This Row],[r_fighter_id]],ufc_fights_2[[#This Row],[b_fighter_id]])</f>
        <v>964</v>
      </c>
      <c r="AQ4520" t="str">
        <f>_xlfn.XLOOKUP(ufc_fights_2[[#This Row],[winnerID]],ufc_fighters[id],ufc_fighters[fighter_name],"xxx",0,1)</f>
        <v>Andre Fili</v>
      </c>
    </row>
    <row r="4521" spans="1:43">
      <c r="A4521">
        <v>366</v>
      </c>
      <c r="B4521">
        <v>1674</v>
      </c>
      <c r="C4521">
        <f>_xlfn.XLOOKUP(ufc_fights_2[[#This Row],[r_fighter_id]],ufc_fighters[id],ufc_fighters[year],"xxx",0,1)</f>
        <v>1985</v>
      </c>
      <c r="D4521">
        <f>_xlfn.XLOOKUP(ufc_fights_2[[#This Row],[b_fighter_id]],ufc_fighters[id],ufc_fighters[year],"Prázdné",0,1)</f>
        <v>1988</v>
      </c>
      <c r="E4521" s="10">
        <f>YEAR(ufc_fights_2[[#This Row],[date]])-ufc_fights_2[[#This Row],[r_year]]</f>
        <v>26</v>
      </c>
      <c r="F4521" s="10">
        <f>YEAR(ufc_fights_2[[#This Row],[date]])-ufc_fights_2[[#This Row],[b_year]]</f>
        <v>23</v>
      </c>
      <c r="G4521">
        <v>0</v>
      </c>
      <c r="H4521">
        <v>0</v>
      </c>
      <c r="I4521">
        <v>0.38979999999999998</v>
      </c>
      <c r="J4521">
        <v>0.36359999999999998</v>
      </c>
      <c r="K4521">
        <v>0.43280000000000002</v>
      </c>
      <c r="L4521">
        <v>0.54430000000000001</v>
      </c>
      <c r="M4521">
        <v>0.05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6.0069444444444441E-3</v>
      </c>
      <c r="T4521" s="2">
        <v>3.9351851851851852E-4</v>
      </c>
      <c r="U4521">
        <v>0.27500000000000002</v>
      </c>
      <c r="V4521">
        <v>0.25269999999999998</v>
      </c>
      <c r="W4521">
        <v>0.6</v>
      </c>
      <c r="X4521">
        <v>0.75</v>
      </c>
      <c r="Y4521">
        <v>0.91669999999999996</v>
      </c>
      <c r="Z4521">
        <v>0.129</v>
      </c>
      <c r="AA4521">
        <v>0.27910000000000001</v>
      </c>
      <c r="AB4521">
        <v>0.67859999999999998</v>
      </c>
      <c r="AC4521">
        <v>0.66669999999999996</v>
      </c>
      <c r="AD4521">
        <v>0</v>
      </c>
      <c r="AE4521">
        <v>0</v>
      </c>
      <c r="AF4521" t="s">
        <v>3915</v>
      </c>
      <c r="AG4521" s="2">
        <v>3.472222222222222E-3</v>
      </c>
      <c r="AH4521" t="s">
        <v>3911</v>
      </c>
      <c r="AI4521">
        <v>3</v>
      </c>
      <c r="AJ4521" t="s">
        <v>4103</v>
      </c>
      <c r="AK4521" s="3">
        <v>40803</v>
      </c>
      <c r="AL4521" s="10">
        <f>YEAR(ufc_fights_2[[#This Row],[date]])</f>
        <v>2011</v>
      </c>
      <c r="AM4521" t="s">
        <v>4022</v>
      </c>
      <c r="AN4521">
        <v>141</v>
      </c>
      <c r="AO4521" t="s">
        <v>3918</v>
      </c>
      <c r="AP4521">
        <f>IF(ufc_fights_2[[#This Row],[winner]]="Red",ufc_fights_2[[#This Row],[r_fighter_id]],ufc_fights_2[[#This Row],[b_fighter_id]])</f>
        <v>1674</v>
      </c>
      <c r="AQ4521" t="str">
        <f>_xlfn.XLOOKUP(ufc_fights_2[[#This Row],[winnerID]],ufc_fighters[id],ufc_fighters[fighter_name],"xxx",0,1)</f>
        <v>Erik Koch</v>
      </c>
    </row>
    <row r="4522" spans="1:43">
      <c r="A4522">
        <v>1674</v>
      </c>
      <c r="B4522">
        <v>155</v>
      </c>
      <c r="C4522">
        <f>_xlfn.XLOOKUP(ufc_fights_2[[#This Row],[r_fighter_id]],ufc_fighters[id],ufc_fighters[year],"xxx",0,1)</f>
        <v>1988</v>
      </c>
      <c r="D4522">
        <f>_xlfn.XLOOKUP(ufc_fights_2[[#This Row],[b_fighter_id]],ufc_fighters[id],ufc_fighters[year],"Prázdné",0,1)</f>
        <v>1982</v>
      </c>
      <c r="E4522" s="10">
        <f>YEAR(ufc_fights_2[[#This Row],[date]])-ufc_fights_2[[#This Row],[r_year]]</f>
        <v>23</v>
      </c>
      <c r="F4522" s="10">
        <f>YEAR(ufc_fights_2[[#This Row],[date]])-ufc_fights_2[[#This Row],[b_year]]</f>
        <v>29</v>
      </c>
      <c r="G4522">
        <v>1</v>
      </c>
      <c r="H4522">
        <v>0</v>
      </c>
      <c r="I4522">
        <v>0.22220000000000001</v>
      </c>
      <c r="J4522">
        <v>0.45</v>
      </c>
      <c r="K4522">
        <v>0.26319999999999999</v>
      </c>
      <c r="L4522">
        <v>0.45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2.3148148148148147E-5</v>
      </c>
      <c r="T4522" s="2">
        <v>0</v>
      </c>
      <c r="U4522">
        <v>0.125</v>
      </c>
      <c r="V4522">
        <v>0.25</v>
      </c>
      <c r="W4522">
        <v>1</v>
      </c>
      <c r="X4522">
        <v>1</v>
      </c>
      <c r="Y4522">
        <v>0.75</v>
      </c>
      <c r="Z4522">
        <v>0.22220000000000001</v>
      </c>
      <c r="AA4522">
        <v>0.45</v>
      </c>
      <c r="AB4522">
        <v>0</v>
      </c>
      <c r="AC4522">
        <v>0</v>
      </c>
      <c r="AD4522">
        <v>0</v>
      </c>
      <c r="AE4522">
        <v>0</v>
      </c>
      <c r="AF4522" t="s">
        <v>3910</v>
      </c>
      <c r="AG4522" s="2">
        <v>1.7592592592592592E-3</v>
      </c>
      <c r="AH4522" t="s">
        <v>3911</v>
      </c>
      <c r="AI4522">
        <v>3</v>
      </c>
      <c r="AJ4522" t="s">
        <v>4016</v>
      </c>
      <c r="AK4522" s="3">
        <v>40621</v>
      </c>
      <c r="AL4522" s="10">
        <f>YEAR(ufc_fights_2[[#This Row],[date]])</f>
        <v>2011</v>
      </c>
      <c r="AM4522" t="s">
        <v>4022</v>
      </c>
      <c r="AN4522">
        <v>9</v>
      </c>
      <c r="AO4522" t="s">
        <v>3913</v>
      </c>
      <c r="AP4522">
        <f>IF(ufc_fights_2[[#This Row],[winner]]="Red",ufc_fights_2[[#This Row],[r_fighter_id]],ufc_fights_2[[#This Row],[b_fighter_id]])</f>
        <v>1674</v>
      </c>
      <c r="AQ4522" t="str">
        <f>_xlfn.XLOOKUP(ufc_fights_2[[#This Row],[winnerID]],ufc_fighters[id],ufc_fighters[fighter_name],"xxx",0,1)</f>
        <v>Erik Koch</v>
      </c>
    </row>
    <row r="4523" spans="1:43">
      <c r="A4523">
        <v>2481</v>
      </c>
      <c r="B4523">
        <v>2518</v>
      </c>
      <c r="C4523">
        <f>_xlfn.XLOOKUP(ufc_fights_2[[#This Row],[r_fighter_id]],ufc_fighters[id],ufc_fighters[year],"xxx",0,1)</f>
        <v>1993</v>
      </c>
      <c r="D4523">
        <f>_xlfn.XLOOKUP(ufc_fights_2[[#This Row],[b_fighter_id]],ufc_fighters[id],ufc_fighters[year],"Prázdné",0,1)</f>
        <v>1990</v>
      </c>
      <c r="E4523" s="10">
        <f>YEAR(ufc_fights_2[[#This Row],[date]])-ufc_fights_2[[#This Row],[r_year]]</f>
        <v>26</v>
      </c>
      <c r="F4523" s="10">
        <f>YEAR(ufc_fights_2[[#This Row],[date]])-ufc_fights_2[[#This Row],[b_year]]</f>
        <v>29</v>
      </c>
      <c r="G4523">
        <v>0</v>
      </c>
      <c r="H4523">
        <v>0</v>
      </c>
      <c r="I4523">
        <v>0.46429999999999999</v>
      </c>
      <c r="J4523">
        <v>0.4</v>
      </c>
      <c r="K4523">
        <v>0.51970000000000005</v>
      </c>
      <c r="L4523">
        <v>0.52290000000000003</v>
      </c>
      <c r="M4523">
        <v>0.33329999999999999</v>
      </c>
      <c r="N4523">
        <v>0.5</v>
      </c>
      <c r="O4523">
        <v>0</v>
      </c>
      <c r="P4523">
        <v>1</v>
      </c>
      <c r="Q4523">
        <v>2</v>
      </c>
      <c r="R4523">
        <v>0</v>
      </c>
      <c r="S4523" s="2">
        <v>3.3333333333333335E-3</v>
      </c>
      <c r="T4523" s="2">
        <v>3.5763888888888889E-3</v>
      </c>
      <c r="U4523">
        <v>0.42159999999999997</v>
      </c>
      <c r="V4523">
        <v>0.23810000000000001</v>
      </c>
      <c r="W4523">
        <v>0.9</v>
      </c>
      <c r="X4523">
        <v>0</v>
      </c>
      <c r="Y4523">
        <v>1</v>
      </c>
      <c r="Z4523">
        <v>0.43369999999999997</v>
      </c>
      <c r="AA4523">
        <v>0.36</v>
      </c>
      <c r="AB4523">
        <v>0.5</v>
      </c>
      <c r="AC4523">
        <v>0.7</v>
      </c>
      <c r="AD4523">
        <v>0.8</v>
      </c>
      <c r="AE4523">
        <v>0</v>
      </c>
      <c r="AF4523" t="s">
        <v>3915</v>
      </c>
      <c r="AG4523" s="2">
        <v>3.472222222222222E-3</v>
      </c>
      <c r="AH4523" t="s">
        <v>3911</v>
      </c>
      <c r="AI4523">
        <v>3</v>
      </c>
      <c r="AJ4523" t="s">
        <v>3914</v>
      </c>
      <c r="AK4523" s="3">
        <v>43547</v>
      </c>
      <c r="AL4523" s="10">
        <f>YEAR(ufc_fights_2[[#This Row],[date]])</f>
        <v>2019</v>
      </c>
      <c r="AM4523" t="s">
        <v>4022</v>
      </c>
      <c r="AN4523">
        <v>71</v>
      </c>
      <c r="AO4523" t="s">
        <v>3913</v>
      </c>
      <c r="AP4523">
        <f>IF(ufc_fights_2[[#This Row],[winner]]="Red",ufc_fights_2[[#This Row],[r_fighter_id]],ufc_fights_2[[#This Row],[b_fighter_id]])</f>
        <v>2481</v>
      </c>
      <c r="AQ4523" t="str">
        <f>_xlfn.XLOOKUP(ufc_fights_2[[#This Row],[winnerID]],ufc_fighters[id],ufc_fighters[fighter_name],"xxx",0,1)</f>
        <v>Luis Pena</v>
      </c>
    </row>
    <row r="4524" spans="1:43">
      <c r="A4524">
        <v>721</v>
      </c>
      <c r="B4524">
        <v>583</v>
      </c>
      <c r="C4524">
        <f>_xlfn.XLOOKUP(ufc_fights_2[[#This Row],[r_fighter_id]],ufc_fighters[id],ufc_fighters[year],"xxx",0,1)</f>
        <v>1991</v>
      </c>
      <c r="D4524">
        <f>_xlfn.XLOOKUP(ufc_fights_2[[#This Row],[b_fighter_id]],ufc_fighters[id],ufc_fighters[year],"Prázdné",0,1)</f>
        <v>1994</v>
      </c>
      <c r="E4524" s="10">
        <f>YEAR(ufc_fights_2[[#This Row],[date]])-ufc_fights_2[[#This Row],[r_year]]</f>
        <v>28</v>
      </c>
      <c r="F4524" s="10">
        <f>YEAR(ufc_fights_2[[#This Row],[date]])-ufc_fights_2[[#This Row],[b_year]]</f>
        <v>25</v>
      </c>
      <c r="G4524">
        <v>0</v>
      </c>
      <c r="H4524">
        <v>0</v>
      </c>
      <c r="I4524">
        <v>0.64470000000000005</v>
      </c>
      <c r="J4524">
        <v>0.4118</v>
      </c>
      <c r="K4524">
        <v>0.70830000000000004</v>
      </c>
      <c r="L4524">
        <v>0.4667</v>
      </c>
      <c r="M4524">
        <v>0.66669999999999996</v>
      </c>
      <c r="N4524">
        <v>0.375</v>
      </c>
      <c r="O4524">
        <v>0</v>
      </c>
      <c r="P4524">
        <v>0</v>
      </c>
      <c r="Q4524">
        <v>2</v>
      </c>
      <c r="R4524">
        <v>0</v>
      </c>
      <c r="S4524" s="2">
        <v>4.5833333333333334E-3</v>
      </c>
      <c r="T4524" s="2">
        <v>2.9166666666666668E-3</v>
      </c>
      <c r="U4524">
        <v>0.57410000000000005</v>
      </c>
      <c r="V4524">
        <v>0.30559999999999998</v>
      </c>
      <c r="W4524">
        <v>0.77780000000000005</v>
      </c>
      <c r="X4524">
        <v>1</v>
      </c>
      <c r="Y4524">
        <v>0.57140000000000002</v>
      </c>
      <c r="Z4524">
        <v>0.58930000000000005</v>
      </c>
      <c r="AA4524">
        <v>0.30769999999999997</v>
      </c>
      <c r="AB4524">
        <v>0.8125</v>
      </c>
      <c r="AC4524">
        <v>0.88890000000000002</v>
      </c>
      <c r="AD4524">
        <v>0.75</v>
      </c>
      <c r="AE4524">
        <v>0.33329999999999999</v>
      </c>
      <c r="AF4524" t="s">
        <v>3915</v>
      </c>
      <c r="AG4524" s="2">
        <v>3.472222222222222E-3</v>
      </c>
      <c r="AH4524" t="s">
        <v>3911</v>
      </c>
      <c r="AI4524">
        <v>3</v>
      </c>
      <c r="AJ4524" t="s">
        <v>3973</v>
      </c>
      <c r="AK4524" s="3">
        <v>43498</v>
      </c>
      <c r="AL4524" s="10">
        <f>YEAR(ufc_fights_2[[#This Row],[date]])</f>
        <v>2019</v>
      </c>
      <c r="AM4524" t="s">
        <v>4022</v>
      </c>
      <c r="AN4524">
        <v>37</v>
      </c>
      <c r="AO4524" t="s">
        <v>3913</v>
      </c>
      <c r="AP4524">
        <f>IF(ufc_fights_2[[#This Row],[winner]]="Red",ufc_fights_2[[#This Row],[r_fighter_id]],ufc_fights_2[[#This Row],[b_fighter_id]])</f>
        <v>721</v>
      </c>
      <c r="AQ4524" t="str">
        <f>_xlfn.XLOOKUP(ufc_fights_2[[#This Row],[winnerID]],ufc_fighters[id],ufc_fighters[fighter_name],"xxx",0,1)</f>
        <v>Geraldo de Freitas</v>
      </c>
    </row>
    <row r="4525" spans="1:43">
      <c r="A4525">
        <v>1868</v>
      </c>
      <c r="B4525">
        <v>3260</v>
      </c>
      <c r="C4525">
        <f>_xlfn.XLOOKUP(ufc_fights_2[[#This Row],[r_fighter_id]],ufc_fighters[id],ufc_fighters[year],"xxx",0,1)</f>
        <v>1983</v>
      </c>
      <c r="D4525">
        <f>_xlfn.XLOOKUP(ufc_fights_2[[#This Row],[b_fighter_id]],ufc_fighters[id],ufc_fighters[year],"Prázdné",0,1)</f>
        <v>1983</v>
      </c>
      <c r="E4525" s="10">
        <f>YEAR(ufc_fights_2[[#This Row],[date]])-ufc_fights_2[[#This Row],[r_year]]</f>
        <v>27</v>
      </c>
      <c r="F4525" s="10">
        <f>YEAR(ufc_fights_2[[#This Row],[date]])-ufc_fights_2[[#This Row],[b_year]]</f>
        <v>27</v>
      </c>
      <c r="G4525">
        <v>2</v>
      </c>
      <c r="H4525">
        <v>0</v>
      </c>
      <c r="I4525">
        <v>0.39290000000000003</v>
      </c>
      <c r="J4525">
        <v>0.26919999999999999</v>
      </c>
      <c r="K4525">
        <v>0.50339999999999996</v>
      </c>
      <c r="L4525">
        <v>0.3448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4.4212962962962964E-3</v>
      </c>
      <c r="T4525" s="2">
        <v>0</v>
      </c>
      <c r="U4525">
        <v>0.37859999999999999</v>
      </c>
      <c r="V4525">
        <v>0.16389999999999999</v>
      </c>
      <c r="W4525">
        <v>0.57140000000000002</v>
      </c>
      <c r="X4525">
        <v>0.5</v>
      </c>
      <c r="Y4525">
        <v>0.58330000000000004</v>
      </c>
      <c r="Z4525">
        <v>0.3735</v>
      </c>
      <c r="AA4525">
        <v>0.25969999999999999</v>
      </c>
      <c r="AB4525">
        <v>0.75</v>
      </c>
      <c r="AC4525">
        <v>0</v>
      </c>
      <c r="AD4525">
        <v>0.4</v>
      </c>
      <c r="AE4525">
        <v>1</v>
      </c>
      <c r="AF4525" t="s">
        <v>3915</v>
      </c>
      <c r="AG4525" s="2">
        <v>3.472222222222222E-3</v>
      </c>
      <c r="AH4525" t="s">
        <v>3911</v>
      </c>
      <c r="AI4525">
        <v>3</v>
      </c>
      <c r="AJ4525" t="s">
        <v>3974</v>
      </c>
      <c r="AK4525" s="3">
        <v>40516</v>
      </c>
      <c r="AL4525" s="10">
        <f>YEAR(ufc_fights_2[[#This Row],[date]])</f>
        <v>2010</v>
      </c>
      <c r="AM4525" t="s">
        <v>4022</v>
      </c>
      <c r="AN4525">
        <v>1</v>
      </c>
      <c r="AO4525" t="s">
        <v>3913</v>
      </c>
      <c r="AP4525">
        <f>IF(ufc_fights_2[[#This Row],[winner]]="Red",ufc_fights_2[[#This Row],[r_fighter_id]],ufc_fights_2[[#This Row],[b_fighter_id]])</f>
        <v>1868</v>
      </c>
      <c r="AQ4525" t="str">
        <f>_xlfn.XLOOKUP(ufc_fights_2[[#This Row],[winnerID]],ufc_fighters[id],ufc_fighters[fighter_name],"xxx",0,1)</f>
        <v>Ian Loveland</v>
      </c>
    </row>
    <row r="4526" spans="1:43">
      <c r="A4526">
        <v>1499</v>
      </c>
      <c r="B4526">
        <v>1621</v>
      </c>
      <c r="C4526">
        <f>_xlfn.XLOOKUP(ufc_fights_2[[#This Row],[r_fighter_id]],ufc_fighters[id],ufc_fighters[year],"xxx",0,1)</f>
        <v>1984</v>
      </c>
      <c r="D4526">
        <f>_xlfn.XLOOKUP(ufc_fights_2[[#This Row],[b_fighter_id]],ufc_fighters[id],ufc_fighters[year],"Prázdné",0,1)</f>
        <v>1992</v>
      </c>
      <c r="E4526" s="10">
        <f>YEAR(ufc_fights_2[[#This Row],[date]])-ufc_fights_2[[#This Row],[r_year]]</f>
        <v>33</v>
      </c>
      <c r="F4526" s="10">
        <f>YEAR(ufc_fights_2[[#This Row],[date]])-ufc_fights_2[[#This Row],[b_year]]</f>
        <v>25</v>
      </c>
      <c r="G4526">
        <v>1</v>
      </c>
      <c r="H4526">
        <v>0</v>
      </c>
      <c r="I4526">
        <v>0.5</v>
      </c>
      <c r="J4526">
        <v>0.62160000000000004</v>
      </c>
      <c r="K4526">
        <v>0.81899999999999995</v>
      </c>
      <c r="L4526">
        <v>0.73429999999999995</v>
      </c>
      <c r="M4526">
        <v>0</v>
      </c>
      <c r="N4526">
        <v>0.88890000000000002</v>
      </c>
      <c r="O4526">
        <v>0</v>
      </c>
      <c r="P4526">
        <v>0</v>
      </c>
      <c r="Q4526">
        <v>0</v>
      </c>
      <c r="R4526">
        <v>0</v>
      </c>
      <c r="S4526" s="2">
        <v>2.6967592592592594E-3</v>
      </c>
      <c r="T4526" s="2">
        <v>4.5949074074074078E-3</v>
      </c>
      <c r="U4526">
        <v>0.4667</v>
      </c>
      <c r="V4526">
        <v>0.61970000000000003</v>
      </c>
      <c r="W4526">
        <v>0.6</v>
      </c>
      <c r="X4526">
        <v>1</v>
      </c>
      <c r="Y4526">
        <v>1</v>
      </c>
      <c r="Z4526">
        <v>0.42309999999999998</v>
      </c>
      <c r="AA4526">
        <v>0.37140000000000001</v>
      </c>
      <c r="AB4526">
        <v>0</v>
      </c>
      <c r="AC4526">
        <v>0.5</v>
      </c>
      <c r="AD4526">
        <v>0.7</v>
      </c>
      <c r="AE4526">
        <v>0.88570000000000004</v>
      </c>
      <c r="AF4526" t="s">
        <v>3915</v>
      </c>
      <c r="AG4526" s="2">
        <v>3.472222222222222E-3</v>
      </c>
      <c r="AH4526" t="s">
        <v>3911</v>
      </c>
      <c r="AI4526">
        <v>3</v>
      </c>
      <c r="AJ4526" t="s">
        <v>4009</v>
      </c>
      <c r="AK4526" s="3">
        <v>42805</v>
      </c>
      <c r="AL4526" s="10">
        <f>YEAR(ufc_fights_2[[#This Row],[date]])</f>
        <v>2017</v>
      </c>
      <c r="AM4526" t="s">
        <v>4022</v>
      </c>
      <c r="AN4526">
        <v>37</v>
      </c>
      <c r="AO4526" t="s">
        <v>3918</v>
      </c>
      <c r="AP4526">
        <f>IF(ufc_fights_2[[#This Row],[winner]]="Red",ufc_fights_2[[#This Row],[r_fighter_id]],ufc_fights_2[[#This Row],[b_fighter_id]])</f>
        <v>1621</v>
      </c>
      <c r="AQ4526" t="str">
        <f>_xlfn.XLOOKUP(ufc_fights_2[[#This Row],[winnerID]],ufc_fighters[id],ufc_fighters[fighter_name],"xxx",0,1)</f>
        <v>Jeremy Kennedy</v>
      </c>
    </row>
    <row r="4527" spans="1:43">
      <c r="A4527">
        <v>2226</v>
      </c>
      <c r="B4527">
        <v>485</v>
      </c>
      <c r="C4527">
        <f>_xlfn.XLOOKUP(ufc_fights_2[[#This Row],[r_fighter_id]],ufc_fighters[id],ufc_fighters[year],"xxx",0,1)</f>
        <v>1978</v>
      </c>
      <c r="D4527">
        <f>_xlfn.XLOOKUP(ufc_fights_2[[#This Row],[b_fighter_id]],ufc_fighters[id],ufc_fighters[year],"Prázdné",0,1)</f>
        <v>1978</v>
      </c>
      <c r="E4527" s="10">
        <f>YEAR(ufc_fights_2[[#This Row],[date]])-ufc_fights_2[[#This Row],[r_year]]</f>
        <v>37</v>
      </c>
      <c r="F4527" s="10">
        <f>YEAR(ufc_fights_2[[#This Row],[date]])-ufc_fights_2[[#This Row],[b_year]]</f>
        <v>37</v>
      </c>
      <c r="G4527">
        <v>0</v>
      </c>
      <c r="H4527">
        <v>0</v>
      </c>
      <c r="I4527">
        <v>0</v>
      </c>
      <c r="J4527">
        <v>0.33329999999999999</v>
      </c>
      <c r="K4527">
        <v>0</v>
      </c>
      <c r="L4527">
        <v>0.5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 s="2">
        <v>0</v>
      </c>
      <c r="T4527" s="2">
        <v>6.134259259259259E-4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0.33329999999999999</v>
      </c>
      <c r="AB4527">
        <v>0</v>
      </c>
      <c r="AC4527">
        <v>0</v>
      </c>
      <c r="AD4527">
        <v>0</v>
      </c>
      <c r="AE4527">
        <v>0</v>
      </c>
      <c r="AF4527" t="s">
        <v>3933</v>
      </c>
      <c r="AG4527" s="2">
        <v>1.1574074074074073E-3</v>
      </c>
      <c r="AH4527" t="s">
        <v>3911</v>
      </c>
      <c r="AI4527">
        <v>3</v>
      </c>
      <c r="AJ4527" t="s">
        <v>3940</v>
      </c>
      <c r="AK4527" s="3">
        <v>42063</v>
      </c>
      <c r="AL4527" s="10">
        <f>YEAR(ufc_fights_2[[#This Row],[date]])</f>
        <v>2015</v>
      </c>
      <c r="AM4527" t="s">
        <v>3977</v>
      </c>
      <c r="AN4527">
        <v>2</v>
      </c>
      <c r="AO4527" t="s">
        <v>3918</v>
      </c>
      <c r="AP4527">
        <f>IF(ufc_fights_2[[#This Row],[winner]]="Red",ufc_fights_2[[#This Row],[r_fighter_id]],ufc_fights_2[[#This Row],[b_fighter_id]])</f>
        <v>485</v>
      </c>
      <c r="AQ4527" t="str">
        <f>_xlfn.XLOOKUP(ufc_fights_2[[#This Row],[winnerID]],ufc_fighters[id],ufc_fighters[fighter_name],"xxx",0,1)</f>
        <v>Roan Carneiro</v>
      </c>
    </row>
    <row r="4528" spans="1:43">
      <c r="A4528">
        <v>300</v>
      </c>
      <c r="B4528">
        <v>1621</v>
      </c>
      <c r="C4528">
        <f>_xlfn.XLOOKUP(ufc_fights_2[[#This Row],[r_fighter_id]],ufc_fighters[id],ufc_fighters[year],"xxx",0,1)</f>
        <v>1987</v>
      </c>
      <c r="D4528">
        <f>_xlfn.XLOOKUP(ufc_fights_2[[#This Row],[b_fighter_id]],ufc_fighters[id],ufc_fighters[year],"Prázdné",0,1)</f>
        <v>1992</v>
      </c>
      <c r="E4528" s="10">
        <f>YEAR(ufc_fights_2[[#This Row],[date]])-ufc_fights_2[[#This Row],[r_year]]</f>
        <v>30</v>
      </c>
      <c r="F4528" s="10">
        <f>YEAR(ufc_fights_2[[#This Row],[date]])-ufc_fights_2[[#This Row],[b_year]]</f>
        <v>25</v>
      </c>
      <c r="G4528">
        <v>0</v>
      </c>
      <c r="H4528">
        <v>0</v>
      </c>
      <c r="I4528">
        <v>0.4259</v>
      </c>
      <c r="J4528">
        <v>0.43619999999999998</v>
      </c>
      <c r="K4528">
        <v>0.56579999999999997</v>
      </c>
      <c r="L4528">
        <v>0.5</v>
      </c>
      <c r="M4528">
        <v>0</v>
      </c>
      <c r="N4528">
        <v>0.57140000000000002</v>
      </c>
      <c r="O4528">
        <v>0</v>
      </c>
      <c r="P4528">
        <v>0</v>
      </c>
      <c r="Q4528">
        <v>0</v>
      </c>
      <c r="R4528">
        <v>0</v>
      </c>
      <c r="S4528" s="2">
        <v>0</v>
      </c>
      <c r="T4528" s="2">
        <v>8.067129629629629E-3</v>
      </c>
      <c r="U4528">
        <v>0.30230000000000001</v>
      </c>
      <c r="V4528">
        <v>0.3659</v>
      </c>
      <c r="W4528">
        <v>1</v>
      </c>
      <c r="X4528">
        <v>0.875</v>
      </c>
      <c r="Y4528">
        <v>1</v>
      </c>
      <c r="Z4528">
        <v>0.43140000000000001</v>
      </c>
      <c r="AA4528">
        <v>0.29549999999999998</v>
      </c>
      <c r="AB4528">
        <v>0</v>
      </c>
      <c r="AC4528">
        <v>0.63639999999999997</v>
      </c>
      <c r="AD4528">
        <v>0.33329999999999999</v>
      </c>
      <c r="AE4528">
        <v>0.53849999999999998</v>
      </c>
      <c r="AF4528" t="s">
        <v>3915</v>
      </c>
      <c r="AG4528" s="2">
        <v>3.472222222222222E-3</v>
      </c>
      <c r="AH4528" t="s">
        <v>3911</v>
      </c>
      <c r="AI4528">
        <v>3</v>
      </c>
      <c r="AJ4528" t="s">
        <v>3941</v>
      </c>
      <c r="AK4528" s="3">
        <v>42938</v>
      </c>
      <c r="AL4528" s="10">
        <f>YEAR(ufc_fights_2[[#This Row],[date]])</f>
        <v>2017</v>
      </c>
      <c r="AM4528" t="s">
        <v>4022</v>
      </c>
      <c r="AN4528">
        <v>121</v>
      </c>
      <c r="AO4528" t="s">
        <v>3918</v>
      </c>
      <c r="AP4528">
        <f>IF(ufc_fights_2[[#This Row],[winner]]="Red",ufc_fights_2[[#This Row],[r_fighter_id]],ufc_fights_2[[#This Row],[b_fighter_id]])</f>
        <v>1621</v>
      </c>
      <c r="AQ4528" t="str">
        <f>_xlfn.XLOOKUP(ufc_fights_2[[#This Row],[winnerID]],ufc_fighters[id],ufc_fighters[fighter_name],"xxx",0,1)</f>
        <v>Jeremy Kennedy</v>
      </c>
    </row>
    <row r="4529" spans="1:43">
      <c r="A4529">
        <v>885</v>
      </c>
      <c r="B4529">
        <v>436</v>
      </c>
      <c r="C4529">
        <f>_xlfn.XLOOKUP(ufc_fights_2[[#This Row],[r_fighter_id]],ufc_fighters[id],ufc_fighters[year],"xxx",0,1)</f>
        <v>1989</v>
      </c>
      <c r="D4529">
        <f>_xlfn.XLOOKUP(ufc_fights_2[[#This Row],[b_fighter_id]],ufc_fighters[id],ufc_fighters[year],"Prázdné",0,1)</f>
        <v>1989</v>
      </c>
      <c r="E4529" s="10">
        <f>YEAR(ufc_fights_2[[#This Row],[date]])-ufc_fights_2[[#This Row],[r_year]]</f>
        <v>31</v>
      </c>
      <c r="F4529" s="10">
        <f>YEAR(ufc_fights_2[[#This Row],[date]])-ufc_fights_2[[#This Row],[b_year]]</f>
        <v>31</v>
      </c>
      <c r="G4529">
        <v>0</v>
      </c>
      <c r="H4529">
        <v>0</v>
      </c>
      <c r="I4529">
        <v>0.52549999999999997</v>
      </c>
      <c r="J4529">
        <v>0.5</v>
      </c>
      <c r="K4529">
        <v>0.54069999999999996</v>
      </c>
      <c r="L4529">
        <v>0.60199999999999998</v>
      </c>
      <c r="M4529">
        <v>0.71430000000000005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4.0162037037037041E-3</v>
      </c>
      <c r="T4529" s="2">
        <v>3.2407407407407406E-4</v>
      </c>
      <c r="U4529">
        <v>0.40560000000000002</v>
      </c>
      <c r="V4529">
        <v>0.45669999999999999</v>
      </c>
      <c r="W4529">
        <v>0.84089999999999998</v>
      </c>
      <c r="X4529">
        <v>0.88890000000000002</v>
      </c>
      <c r="Y4529">
        <v>0.8</v>
      </c>
      <c r="Z4529">
        <v>0.47560000000000002</v>
      </c>
      <c r="AA4529">
        <v>0.46970000000000001</v>
      </c>
      <c r="AB4529">
        <v>0.76670000000000005</v>
      </c>
      <c r="AC4529">
        <v>0.64710000000000001</v>
      </c>
      <c r="AD4529">
        <v>1</v>
      </c>
      <c r="AE4529">
        <v>1</v>
      </c>
      <c r="AF4529" t="s">
        <v>3915</v>
      </c>
      <c r="AG4529" s="2">
        <v>3.472222222222222E-3</v>
      </c>
      <c r="AH4529" t="s">
        <v>3911</v>
      </c>
      <c r="AI4529">
        <v>3</v>
      </c>
      <c r="AJ4529" t="s">
        <v>3924</v>
      </c>
      <c r="AK4529" s="3">
        <v>44044</v>
      </c>
      <c r="AL4529" s="10">
        <f>YEAR(ufc_fights_2[[#This Row],[date]])</f>
        <v>2020</v>
      </c>
      <c r="AM4529" t="s">
        <v>4022</v>
      </c>
      <c r="AN4529">
        <v>1</v>
      </c>
      <c r="AO4529" t="s">
        <v>3913</v>
      </c>
      <c r="AP4529">
        <f>IF(ufc_fights_2[[#This Row],[winner]]="Red",ufc_fights_2[[#This Row],[r_fighter_id]],ufc_fights_2[[#This Row],[b_fighter_id]])</f>
        <v>885</v>
      </c>
      <c r="AQ4529" t="str">
        <f>_xlfn.XLOOKUP(ufc_fights_2[[#This Row],[winnerID]],ufc_fighters[id],ufc_fighters[fighter_name],"xxx",0,1)</f>
        <v>Jamall Emmers</v>
      </c>
    </row>
    <row r="4530" spans="1:43">
      <c r="A4530">
        <v>691</v>
      </c>
      <c r="B4530">
        <v>1362</v>
      </c>
      <c r="C4530">
        <f>_xlfn.XLOOKUP(ufc_fights_2[[#This Row],[r_fighter_id]],ufc_fighters[id],ufc_fighters[year],"xxx",0,1)</f>
        <v>1980</v>
      </c>
      <c r="D4530">
        <f>_xlfn.XLOOKUP(ufc_fights_2[[#This Row],[b_fighter_id]],ufc_fighters[id],ufc_fighters[year],"Prázdné",0,1)</f>
        <v>1981</v>
      </c>
      <c r="E4530" s="10">
        <f>YEAR(ufc_fights_2[[#This Row],[date]])-ufc_fights_2[[#This Row],[r_year]]</f>
        <v>33</v>
      </c>
      <c r="F4530" s="10">
        <f>YEAR(ufc_fights_2[[#This Row],[date]])-ufc_fights_2[[#This Row],[b_year]]</f>
        <v>32</v>
      </c>
      <c r="G4530">
        <v>0</v>
      </c>
      <c r="H4530">
        <v>0</v>
      </c>
      <c r="I4530">
        <v>0.46910000000000002</v>
      </c>
      <c r="J4530">
        <v>0.51259999999999994</v>
      </c>
      <c r="K4530">
        <v>0.47239999999999999</v>
      </c>
      <c r="L4530">
        <v>0.53300000000000003</v>
      </c>
      <c r="M4530">
        <v>0.28570000000000001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1.2037037037037038E-3</v>
      </c>
      <c r="T4530" s="2">
        <v>0</v>
      </c>
      <c r="U4530">
        <v>0.39839999999999998</v>
      </c>
      <c r="V4530">
        <v>0.39219999999999999</v>
      </c>
      <c r="W4530">
        <v>0.70589999999999997</v>
      </c>
      <c r="X4530">
        <v>0.76470000000000005</v>
      </c>
      <c r="Y4530">
        <v>0.90910000000000002</v>
      </c>
      <c r="Z4530">
        <v>0.46579999999999999</v>
      </c>
      <c r="AA4530">
        <v>0.50760000000000005</v>
      </c>
      <c r="AB4530">
        <v>1</v>
      </c>
      <c r="AC4530">
        <v>1</v>
      </c>
      <c r="AD4530">
        <v>0</v>
      </c>
      <c r="AE4530">
        <v>0</v>
      </c>
      <c r="AF4530" t="s">
        <v>3922</v>
      </c>
      <c r="AG4530" s="2">
        <v>3.472222222222222E-3</v>
      </c>
      <c r="AH4530" t="s">
        <v>3911</v>
      </c>
      <c r="AI4530">
        <v>3</v>
      </c>
      <c r="AJ4530" t="s">
        <v>3939</v>
      </c>
      <c r="AK4530" s="3">
        <v>41433</v>
      </c>
      <c r="AL4530" s="10">
        <f>YEAR(ufc_fights_2[[#This Row],[date]])</f>
        <v>2013</v>
      </c>
      <c r="AM4530" t="s">
        <v>4022</v>
      </c>
      <c r="AN4530">
        <v>37</v>
      </c>
      <c r="AO4530" t="s">
        <v>3913</v>
      </c>
      <c r="AP4530">
        <f>IF(ufc_fights_2[[#This Row],[winner]]="Red",ufc_fights_2[[#This Row],[r_fighter_id]],ufc_fights_2[[#This Row],[b_fighter_id]])</f>
        <v>691</v>
      </c>
      <c r="AQ4530" t="str">
        <f>_xlfn.XLOOKUP(ufc_fights_2[[#This Row],[winnerID]],ufc_fighters[id],ufc_fighters[fighter_name],"xxx",0,1)</f>
        <v>Rodrigo Damm</v>
      </c>
    </row>
    <row r="4531" spans="1:43">
      <c r="A4531">
        <v>2467</v>
      </c>
      <c r="B4531">
        <v>3464</v>
      </c>
      <c r="C4531">
        <f>_xlfn.XLOOKUP(ufc_fights_2[[#This Row],[r_fighter_id]],ufc_fighters[id],ufc_fighters[year],"xxx",0,1)</f>
        <v>1982</v>
      </c>
      <c r="D4531">
        <f>_xlfn.XLOOKUP(ufc_fights_2[[#This Row],[b_fighter_id]],ufc_fighters[id],ufc_fighters[year],"Prázdné",0,1)</f>
        <v>1988</v>
      </c>
      <c r="E4531" s="10">
        <f>YEAR(ufc_fights_2[[#This Row],[date]])-ufc_fights_2[[#This Row],[r_year]]</f>
        <v>32</v>
      </c>
      <c r="F4531" s="10">
        <f>YEAR(ufc_fights_2[[#This Row],[date]])-ufc_fights_2[[#This Row],[b_year]]</f>
        <v>26</v>
      </c>
      <c r="G4531">
        <v>0</v>
      </c>
      <c r="H4531">
        <v>1</v>
      </c>
      <c r="I4531">
        <v>0.43480000000000002</v>
      </c>
      <c r="J4531">
        <v>0.66669999999999996</v>
      </c>
      <c r="K4531">
        <v>0.43480000000000002</v>
      </c>
      <c r="L4531">
        <v>0.66669999999999996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</v>
      </c>
      <c r="T4531" s="2">
        <v>3.4722222222222222E-5</v>
      </c>
      <c r="U4531">
        <v>0.29409999999999997</v>
      </c>
      <c r="V4531">
        <v>0.54549999999999998</v>
      </c>
      <c r="W4531">
        <v>0.8</v>
      </c>
      <c r="X4531">
        <v>1</v>
      </c>
      <c r="Y4531">
        <v>0</v>
      </c>
      <c r="Z4531">
        <v>0.43480000000000002</v>
      </c>
      <c r="AA4531">
        <v>0.58330000000000004</v>
      </c>
      <c r="AB4531">
        <v>0</v>
      </c>
      <c r="AC4531">
        <v>0</v>
      </c>
      <c r="AD4531">
        <v>0</v>
      </c>
      <c r="AE4531">
        <v>1</v>
      </c>
      <c r="AF4531" t="s">
        <v>3910</v>
      </c>
      <c r="AG4531" s="2">
        <v>1.0185185185185184E-3</v>
      </c>
      <c r="AH4531" t="s">
        <v>3911</v>
      </c>
      <c r="AI4531">
        <v>3</v>
      </c>
      <c r="AJ4531" t="s">
        <v>2401</v>
      </c>
      <c r="AK4531" s="3">
        <v>41748</v>
      </c>
      <c r="AL4531" s="10">
        <f>YEAR(ufc_fights_2[[#This Row],[date]])</f>
        <v>2014</v>
      </c>
      <c r="AM4531" t="s">
        <v>4022</v>
      </c>
      <c r="AN4531">
        <v>49</v>
      </c>
      <c r="AO4531" t="s">
        <v>3918</v>
      </c>
      <c r="AP4531">
        <f>IF(ufc_fights_2[[#This Row],[winner]]="Red",ufc_fights_2[[#This Row],[r_fighter_id]],ufc_fights_2[[#This Row],[b_fighter_id]])</f>
        <v>3464</v>
      </c>
      <c r="AQ4531" t="str">
        <f>_xlfn.XLOOKUP(ufc_fights_2[[#This Row],[winnerID]],ufc_fighters[id],ufc_fighters[fighter_name],"xxx",0,1)</f>
        <v>Alex White</v>
      </c>
    </row>
    <row r="4532" spans="1:43">
      <c r="A4532">
        <v>1844</v>
      </c>
      <c r="B4532">
        <v>3464</v>
      </c>
      <c r="C4532">
        <f>_xlfn.XLOOKUP(ufc_fights_2[[#This Row],[r_fighter_id]],ufc_fighters[id],ufc_fighters[year],"xxx",0,1)</f>
        <v>1986</v>
      </c>
      <c r="D4532">
        <f>_xlfn.XLOOKUP(ufc_fights_2[[#This Row],[b_fighter_id]],ufc_fighters[id],ufc_fighters[year],"Prázdné",0,1)</f>
        <v>1988</v>
      </c>
      <c r="E4532" s="10">
        <f>YEAR(ufc_fights_2[[#This Row],[date]])-ufc_fights_2[[#This Row],[r_year]]</f>
        <v>30</v>
      </c>
      <c r="F4532" s="10">
        <f>YEAR(ufc_fights_2[[#This Row],[date]])-ufc_fights_2[[#This Row],[b_year]]</f>
        <v>28</v>
      </c>
      <c r="G4532">
        <v>0</v>
      </c>
      <c r="H4532">
        <v>0</v>
      </c>
      <c r="I4532">
        <v>0.21299999999999999</v>
      </c>
      <c r="J4532">
        <v>0.45350000000000001</v>
      </c>
      <c r="K4532">
        <v>0.2712</v>
      </c>
      <c r="L4532">
        <v>0.51780000000000004</v>
      </c>
      <c r="M4532">
        <v>0</v>
      </c>
      <c r="N4532">
        <v>0.42859999999999998</v>
      </c>
      <c r="O4532">
        <v>0</v>
      </c>
      <c r="P4532">
        <v>0</v>
      </c>
      <c r="Q4532">
        <v>0</v>
      </c>
      <c r="R4532">
        <v>0</v>
      </c>
      <c r="S4532" s="2">
        <v>2.3263888888888887E-3</v>
      </c>
      <c r="T4532" s="2">
        <v>7.8703703703703705E-4</v>
      </c>
      <c r="U4532">
        <v>0.17710000000000001</v>
      </c>
      <c r="V4532">
        <v>0.313</v>
      </c>
      <c r="W4532">
        <v>0.45450000000000002</v>
      </c>
      <c r="X4532">
        <v>1</v>
      </c>
      <c r="Y4532">
        <v>0.83330000000000004</v>
      </c>
      <c r="Z4532">
        <v>0.21360000000000001</v>
      </c>
      <c r="AA4532">
        <v>0.42949999999999999</v>
      </c>
      <c r="AB4532">
        <v>0.2</v>
      </c>
      <c r="AC4532">
        <v>0.71430000000000005</v>
      </c>
      <c r="AD4532">
        <v>0</v>
      </c>
      <c r="AE4532">
        <v>0.5</v>
      </c>
      <c r="AF4532" t="s">
        <v>3915</v>
      </c>
      <c r="AG4532" s="2">
        <v>3.472222222222222E-3</v>
      </c>
      <c r="AH4532" t="s">
        <v>3911</v>
      </c>
      <c r="AI4532">
        <v>3</v>
      </c>
      <c r="AJ4532" t="s">
        <v>3916</v>
      </c>
      <c r="AK4532" s="3">
        <v>42406</v>
      </c>
      <c r="AL4532" s="10">
        <f>YEAR(ufc_fights_2[[#This Row],[date]])</f>
        <v>2016</v>
      </c>
      <c r="AM4532" t="s">
        <v>4022</v>
      </c>
      <c r="AN4532">
        <v>1</v>
      </c>
      <c r="AO4532" t="s">
        <v>3918</v>
      </c>
      <c r="AP4532">
        <f>IF(ufc_fights_2[[#This Row],[winner]]="Red",ufc_fights_2[[#This Row],[r_fighter_id]],ufc_fights_2[[#This Row],[b_fighter_id]])</f>
        <v>3464</v>
      </c>
      <c r="AQ4532" t="str">
        <f>_xlfn.XLOOKUP(ufc_fights_2[[#This Row],[winnerID]],ufc_fighters[id],ufc_fighters[fighter_name],"xxx",0,1)</f>
        <v>Alex White</v>
      </c>
    </row>
    <row r="4533" spans="1:43">
      <c r="A4533">
        <v>1121</v>
      </c>
      <c r="B4533">
        <v>2338</v>
      </c>
      <c r="C4533">
        <f>_xlfn.XLOOKUP(ufc_fights_2[[#This Row],[r_fighter_id]],ufc_fighters[id],ufc_fighters[year],"xxx",0,1)</f>
        <v>1989</v>
      </c>
      <c r="D4533">
        <f>_xlfn.XLOOKUP(ufc_fights_2[[#This Row],[b_fighter_id]],ufc_fighters[id],ufc_fighters[year],"Prázdné",0,1)</f>
        <v>1984</v>
      </c>
      <c r="E4533" s="10">
        <f>YEAR(ufc_fights_2[[#This Row],[date]])-ufc_fights_2[[#This Row],[r_year]]</f>
        <v>28</v>
      </c>
      <c r="F4533" s="10">
        <f>YEAR(ufc_fights_2[[#This Row],[date]])-ufc_fights_2[[#This Row],[b_year]]</f>
        <v>33</v>
      </c>
      <c r="G4533">
        <v>0</v>
      </c>
      <c r="H4533">
        <v>0</v>
      </c>
      <c r="I4533">
        <v>0.45219999999999999</v>
      </c>
      <c r="J4533">
        <v>0.49020000000000002</v>
      </c>
      <c r="K4533">
        <v>0.48780000000000001</v>
      </c>
      <c r="L4533">
        <v>0.65449999999999997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3.1481481481481482E-3</v>
      </c>
      <c r="T4533" s="2">
        <v>0</v>
      </c>
      <c r="U4533">
        <v>0.27139999999999997</v>
      </c>
      <c r="V4533">
        <v>0.4713</v>
      </c>
      <c r="W4533">
        <v>0.68969999999999998</v>
      </c>
      <c r="X4533">
        <v>0.8125</v>
      </c>
      <c r="Y4533">
        <v>1</v>
      </c>
      <c r="Z4533">
        <v>0.33329999999999999</v>
      </c>
      <c r="AA4533">
        <v>0.4375</v>
      </c>
      <c r="AB4533">
        <v>0.88</v>
      </c>
      <c r="AC4533">
        <v>0.68179999999999996</v>
      </c>
      <c r="AD4533">
        <v>0</v>
      </c>
      <c r="AE4533">
        <v>0</v>
      </c>
      <c r="AF4533" t="s">
        <v>3922</v>
      </c>
      <c r="AG4533" s="2">
        <v>3.472222222222222E-3</v>
      </c>
      <c r="AH4533" t="s">
        <v>3911</v>
      </c>
      <c r="AI4533">
        <v>3</v>
      </c>
      <c r="AJ4533" t="s">
        <v>3949</v>
      </c>
      <c r="AK4533" s="3">
        <v>42777</v>
      </c>
      <c r="AL4533" s="10">
        <f>YEAR(ufc_fights_2[[#This Row],[date]])</f>
        <v>2017</v>
      </c>
      <c r="AM4533" t="s">
        <v>4022</v>
      </c>
      <c r="AN4533">
        <v>31</v>
      </c>
      <c r="AO4533" t="s">
        <v>3913</v>
      </c>
      <c r="AP4533">
        <f>IF(ufc_fights_2[[#This Row],[winner]]="Red",ufc_fights_2[[#This Row],[r_fighter_id]],ufc_fights_2[[#This Row],[b_fighter_id]])</f>
        <v>1121</v>
      </c>
      <c r="AQ4533" t="str">
        <f>_xlfn.XLOOKUP(ufc_fights_2[[#This Row],[winnerID]],ufc_fighters[id],ufc_fighters[fighter_name],"xxx",0,1)</f>
        <v>Rick Glenn</v>
      </c>
    </row>
    <row r="4534" spans="1:43">
      <c r="A4534">
        <v>3295</v>
      </c>
      <c r="B4534">
        <v>1121</v>
      </c>
      <c r="C4534">
        <f>_xlfn.XLOOKUP(ufc_fights_2[[#This Row],[r_fighter_id]],ufc_fighters[id],ufc_fighters[year],"xxx",0,1)</f>
        <v>1986</v>
      </c>
      <c r="D4534">
        <f>_xlfn.XLOOKUP(ufc_fights_2[[#This Row],[b_fighter_id]],ufc_fighters[id],ufc_fighters[year],"Prázdné",0,1)</f>
        <v>1989</v>
      </c>
      <c r="E4534" s="10">
        <f>YEAR(ufc_fights_2[[#This Row],[date]])-ufc_fights_2[[#This Row],[r_year]]</f>
        <v>31</v>
      </c>
      <c r="F4534" s="10">
        <f>YEAR(ufc_fights_2[[#This Row],[date]])-ufc_fights_2[[#This Row],[b_year]]</f>
        <v>28</v>
      </c>
      <c r="G4534">
        <v>0</v>
      </c>
      <c r="H4534">
        <v>1</v>
      </c>
      <c r="I4534">
        <v>0.28050000000000003</v>
      </c>
      <c r="J4534">
        <v>0.59919999999999995</v>
      </c>
      <c r="K4534">
        <v>0.40949999999999998</v>
      </c>
      <c r="L4534">
        <v>0.63670000000000004</v>
      </c>
      <c r="M4534">
        <v>0</v>
      </c>
      <c r="N4534">
        <v>0.57140000000000002</v>
      </c>
      <c r="O4534">
        <v>1</v>
      </c>
      <c r="P4534">
        <v>1</v>
      </c>
      <c r="Q4534">
        <v>0</v>
      </c>
      <c r="R4534">
        <v>0</v>
      </c>
      <c r="S4534" s="2">
        <v>1.7361111111111112E-4</v>
      </c>
      <c r="T4534" s="2">
        <v>5.3935185185185188E-3</v>
      </c>
      <c r="U4534">
        <v>0.2029</v>
      </c>
      <c r="V4534">
        <v>0.52749999999999997</v>
      </c>
      <c r="W4534">
        <v>0.625</v>
      </c>
      <c r="X4534">
        <v>0.8</v>
      </c>
      <c r="Y4534">
        <v>0.75</v>
      </c>
      <c r="Z4534">
        <v>0.1875</v>
      </c>
      <c r="AA4534">
        <v>0.45590000000000003</v>
      </c>
      <c r="AB4534">
        <v>0.6</v>
      </c>
      <c r="AC4534">
        <v>0.5897</v>
      </c>
      <c r="AD4534">
        <v>0.66669999999999996</v>
      </c>
      <c r="AE4534">
        <v>0.67689999999999995</v>
      </c>
      <c r="AF4534" t="s">
        <v>3915</v>
      </c>
      <c r="AG4534" s="2">
        <v>3.472222222222222E-3</v>
      </c>
      <c r="AH4534" t="s">
        <v>3911</v>
      </c>
      <c r="AI4534">
        <v>3</v>
      </c>
      <c r="AJ4534" t="s">
        <v>4006</v>
      </c>
      <c r="AK4534" s="3">
        <v>42987</v>
      </c>
      <c r="AL4534" s="10">
        <f>YEAR(ufc_fights_2[[#This Row],[date]])</f>
        <v>2017</v>
      </c>
      <c r="AM4534" t="s">
        <v>4022</v>
      </c>
      <c r="AN4534">
        <v>30</v>
      </c>
      <c r="AO4534" t="s">
        <v>3918</v>
      </c>
      <c r="AP4534">
        <f>IF(ufc_fights_2[[#This Row],[winner]]="Red",ufc_fights_2[[#This Row],[r_fighter_id]],ufc_fights_2[[#This Row],[b_fighter_id]])</f>
        <v>1121</v>
      </c>
      <c r="AQ4534" t="str">
        <f>_xlfn.XLOOKUP(ufc_fights_2[[#This Row],[winnerID]],ufc_fighters[id],ufc_fighters[fighter_name],"xxx",0,1)</f>
        <v>Rick Glenn</v>
      </c>
    </row>
    <row r="4535" spans="1:43">
      <c r="A4535">
        <v>3220</v>
      </c>
      <c r="B4535">
        <v>3371</v>
      </c>
      <c r="C4535">
        <f>_xlfn.XLOOKUP(ufc_fights_2[[#This Row],[r_fighter_id]],ufc_fighters[id],ufc_fighters[year],"xxx",0,1)</f>
        <v>1986</v>
      </c>
      <c r="D4535">
        <f>_xlfn.XLOOKUP(ufc_fights_2[[#This Row],[b_fighter_id]],ufc_fighters[id],ufc_fighters[year],"Prázdné",0,1)</f>
        <v>1982</v>
      </c>
      <c r="E4535" s="10">
        <f>YEAR(ufc_fights_2[[#This Row],[date]])-ufc_fights_2[[#This Row],[r_year]]</f>
        <v>26</v>
      </c>
      <c r="F4535" s="10">
        <f>YEAR(ufc_fights_2[[#This Row],[date]])-ufc_fights_2[[#This Row],[b_year]]</f>
        <v>30</v>
      </c>
      <c r="G4535">
        <v>0</v>
      </c>
      <c r="H4535">
        <v>0</v>
      </c>
      <c r="I4535">
        <v>0.37140000000000001</v>
      </c>
      <c r="J4535">
        <v>0.46100000000000002</v>
      </c>
      <c r="K4535">
        <v>0.40139999999999998</v>
      </c>
      <c r="L4535">
        <v>0.49680000000000002</v>
      </c>
      <c r="M4535">
        <v>0.16669999999999999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1.2268518518518518E-3</v>
      </c>
      <c r="T4535" s="2">
        <v>8.564814814814815E-4</v>
      </c>
      <c r="U4535">
        <v>0.19389999999999999</v>
      </c>
      <c r="V4535">
        <v>0.31630000000000003</v>
      </c>
      <c r="W4535">
        <v>0.76</v>
      </c>
      <c r="X4535">
        <v>0.82350000000000001</v>
      </c>
      <c r="Y4535">
        <v>1</v>
      </c>
      <c r="Z4535">
        <v>0.31709999999999999</v>
      </c>
      <c r="AA4535">
        <v>0.47239999999999999</v>
      </c>
      <c r="AB4535">
        <v>0.76470000000000005</v>
      </c>
      <c r="AC4535">
        <v>0.41670000000000001</v>
      </c>
      <c r="AD4535">
        <v>0</v>
      </c>
      <c r="AE4535">
        <v>0</v>
      </c>
      <c r="AF4535" t="s">
        <v>3922</v>
      </c>
      <c r="AG4535" s="2">
        <v>3.472222222222222E-3</v>
      </c>
      <c r="AH4535" t="s">
        <v>3911</v>
      </c>
      <c r="AI4535">
        <v>3</v>
      </c>
      <c r="AJ4535" t="s">
        <v>3931</v>
      </c>
      <c r="AK4535" s="3">
        <v>41083</v>
      </c>
      <c r="AL4535" s="10">
        <f>YEAR(ufc_fights_2[[#This Row],[date]])</f>
        <v>2012</v>
      </c>
      <c r="AM4535" t="s">
        <v>4022</v>
      </c>
      <c r="AN4535">
        <v>123</v>
      </c>
      <c r="AO4535" t="s">
        <v>3918</v>
      </c>
      <c r="AP4535">
        <f>IF(ufc_fights_2[[#This Row],[winner]]="Red",ufc_fights_2[[#This Row],[r_fighter_id]],ufc_fights_2[[#This Row],[b_fighter_id]])</f>
        <v>3371</v>
      </c>
      <c r="AQ4535" t="str">
        <f>_xlfn.XLOOKUP(ufc_fights_2[[#This Row],[winnerID]],ufc_fighters[id],ufc_fighters[fighter_name],"xxx",0,1)</f>
        <v>Hugo Viana</v>
      </c>
    </row>
    <row r="4536" spans="1:43">
      <c r="A4536">
        <v>1671</v>
      </c>
      <c r="B4536">
        <v>2682</v>
      </c>
      <c r="C4536">
        <f>_xlfn.XLOOKUP(ufc_fights_2[[#This Row],[r_fighter_id]],ufc_fighters[id],ufc_fighters[year],"xxx",0,1)</f>
        <v>1992</v>
      </c>
      <c r="D4536">
        <f>_xlfn.XLOOKUP(ufc_fights_2[[#This Row],[b_fighter_id]],ufc_fighters[id],ufc_fighters[year],"Prázdné",0,1)</f>
        <v>1987</v>
      </c>
      <c r="E4536" s="10">
        <f>YEAR(ufc_fights_2[[#This Row],[date]])-ufc_fights_2[[#This Row],[r_year]]</f>
        <v>26</v>
      </c>
      <c r="F4536" s="10">
        <f>YEAR(ufc_fights_2[[#This Row],[date]])-ufc_fights_2[[#This Row],[b_year]]</f>
        <v>31</v>
      </c>
      <c r="G4536">
        <v>0</v>
      </c>
      <c r="H4536">
        <v>0</v>
      </c>
      <c r="I4536">
        <v>0.28570000000000001</v>
      </c>
      <c r="J4536">
        <v>0.5</v>
      </c>
      <c r="K4536">
        <v>0.66669999999999996</v>
      </c>
      <c r="L4536">
        <v>0.76559999999999995</v>
      </c>
      <c r="M4536">
        <v>0</v>
      </c>
      <c r="N4536">
        <v>0.75</v>
      </c>
      <c r="O4536">
        <v>0</v>
      </c>
      <c r="P4536">
        <v>2</v>
      </c>
      <c r="Q4536">
        <v>0</v>
      </c>
      <c r="R4536">
        <v>1</v>
      </c>
      <c r="S4536" s="2">
        <v>1.3888888888888889E-4</v>
      </c>
      <c r="T4536" s="2">
        <v>8.1597222222222227E-3</v>
      </c>
      <c r="U4536">
        <v>0.1515</v>
      </c>
      <c r="V4536">
        <v>0.4138</v>
      </c>
      <c r="W4536">
        <v>0.66669999999999996</v>
      </c>
      <c r="X4536">
        <v>1</v>
      </c>
      <c r="Y4536">
        <v>1</v>
      </c>
      <c r="Z4536">
        <v>0.22220000000000001</v>
      </c>
      <c r="AA4536">
        <v>0.5</v>
      </c>
      <c r="AB4536">
        <v>0.6</v>
      </c>
      <c r="AC4536">
        <v>0</v>
      </c>
      <c r="AD4536">
        <v>1</v>
      </c>
      <c r="AE4536">
        <v>0.5</v>
      </c>
      <c r="AF4536" t="s">
        <v>3915</v>
      </c>
      <c r="AG4536" s="2">
        <v>3.472222222222222E-3</v>
      </c>
      <c r="AH4536" t="s">
        <v>3911</v>
      </c>
      <c r="AI4536">
        <v>3</v>
      </c>
      <c r="AJ4536" t="s">
        <v>3928</v>
      </c>
      <c r="AK4536" s="3">
        <v>43407</v>
      </c>
      <c r="AL4536" s="10">
        <f>YEAR(ufc_fights_2[[#This Row],[date]])</f>
        <v>2018</v>
      </c>
      <c r="AM4536" t="s">
        <v>4022</v>
      </c>
      <c r="AN4536">
        <v>18</v>
      </c>
      <c r="AO4536" t="s">
        <v>3918</v>
      </c>
      <c r="AP4536">
        <f>IF(ufc_fights_2[[#This Row],[winner]]="Red",ufc_fights_2[[#This Row],[r_fighter_id]],ufc_fights_2[[#This Row],[b_fighter_id]])</f>
        <v>2682</v>
      </c>
      <c r="AQ4536" t="str">
        <f>_xlfn.XLOOKUP(ufc_fights_2[[#This Row],[winnerID]],ufc_fighters[id],ufc_fighters[fighter_name],"xxx",0,1)</f>
        <v>Jordan Rinaldi</v>
      </c>
    </row>
    <row r="4537" spans="1:43">
      <c r="A4537">
        <v>350</v>
      </c>
      <c r="B4537">
        <v>2394</v>
      </c>
      <c r="C4537">
        <f>_xlfn.XLOOKUP(ufc_fights_2[[#This Row],[r_fighter_id]],ufc_fighters[id],ufc_fighters[year],"xxx",0,1)</f>
        <v>1987</v>
      </c>
      <c r="D4537">
        <f>_xlfn.XLOOKUP(ufc_fights_2[[#This Row],[b_fighter_id]],ufc_fighters[id],ufc_fighters[year],"Prázdné",0,1)</f>
        <v>1991</v>
      </c>
      <c r="E4537" s="10">
        <f>YEAR(ufc_fights_2[[#This Row],[date]])-ufc_fights_2[[#This Row],[r_year]]</f>
        <v>29</v>
      </c>
      <c r="F4537" s="10">
        <f>YEAR(ufc_fights_2[[#This Row],[date]])-ufc_fights_2[[#This Row],[b_year]]</f>
        <v>25</v>
      </c>
      <c r="G4537">
        <v>0</v>
      </c>
      <c r="H4537">
        <v>0</v>
      </c>
      <c r="I4537">
        <v>0.51849999999999996</v>
      </c>
      <c r="J4537">
        <v>0.2636</v>
      </c>
      <c r="K4537">
        <v>0.52590000000000003</v>
      </c>
      <c r="L4537">
        <v>0.28949999999999998</v>
      </c>
      <c r="M4537">
        <v>0.66669999999999996</v>
      </c>
      <c r="N4537">
        <v>0</v>
      </c>
      <c r="O4537">
        <v>0</v>
      </c>
      <c r="P4537">
        <v>2</v>
      </c>
      <c r="Q4537">
        <v>0</v>
      </c>
      <c r="R4537">
        <v>0</v>
      </c>
      <c r="S4537" s="2">
        <v>2.3148148148148149E-4</v>
      </c>
      <c r="T4537" s="2">
        <v>1.1921296296296296E-3</v>
      </c>
      <c r="U4537">
        <v>0.43680000000000002</v>
      </c>
      <c r="V4537">
        <v>0.1978</v>
      </c>
      <c r="W4537">
        <v>0.90910000000000002</v>
      </c>
      <c r="X4537">
        <v>0.8</v>
      </c>
      <c r="Y4537">
        <v>0</v>
      </c>
      <c r="Z4537">
        <v>0.51519999999999999</v>
      </c>
      <c r="AA4537">
        <v>0.25690000000000002</v>
      </c>
      <c r="AB4537">
        <v>0</v>
      </c>
      <c r="AC4537">
        <v>1</v>
      </c>
      <c r="AD4537">
        <v>0.55559999999999998</v>
      </c>
      <c r="AE4537">
        <v>0</v>
      </c>
      <c r="AF4537" t="s">
        <v>3933</v>
      </c>
      <c r="AG4537" s="2">
        <v>1.1226851851851851E-3</v>
      </c>
      <c r="AH4537" t="s">
        <v>3911</v>
      </c>
      <c r="AI4537">
        <v>3</v>
      </c>
      <c r="AJ4537" t="s">
        <v>3925</v>
      </c>
      <c r="AK4537" s="3">
        <v>42371</v>
      </c>
      <c r="AL4537" s="10">
        <f>YEAR(ufc_fights_2[[#This Row],[date]])</f>
        <v>2016</v>
      </c>
      <c r="AM4537" t="s">
        <v>4022</v>
      </c>
      <c r="AN4537">
        <v>1</v>
      </c>
      <c r="AO4537" t="s">
        <v>3918</v>
      </c>
      <c r="AP4537">
        <f>IF(ufc_fights_2[[#This Row],[winner]]="Red",ufc_fights_2[[#This Row],[r_fighter_id]],ufc_fights_2[[#This Row],[b_fighter_id]])</f>
        <v>2394</v>
      </c>
      <c r="AQ4537" t="str">
        <f>_xlfn.XLOOKUP(ufc_fights_2[[#This Row],[winnerID]],ufc_fighters[id],ufc_fighters[fighter_name],"xxx",0,1)</f>
        <v>Brian Ortega</v>
      </c>
    </row>
    <row r="4538" spans="1:43">
      <c r="A4538">
        <v>2394</v>
      </c>
      <c r="B4538">
        <v>1226</v>
      </c>
      <c r="C4538">
        <f>_xlfn.XLOOKUP(ufc_fights_2[[#This Row],[r_fighter_id]],ufc_fighters[id],ufc_fighters[year],"xxx",0,1)</f>
        <v>1991</v>
      </c>
      <c r="D4538">
        <f>_xlfn.XLOOKUP(ufc_fights_2[[#This Row],[b_fighter_id]],ufc_fighters[id],ufc_fighters[year],"Prázdné",0,1)</f>
        <v>1981</v>
      </c>
      <c r="E4538" s="10">
        <f>YEAR(ufc_fights_2[[#This Row],[date]])-ufc_fights_2[[#This Row],[r_year]]</f>
        <v>25</v>
      </c>
      <c r="F4538" s="10">
        <f>YEAR(ufc_fights_2[[#This Row],[date]])-ufc_fights_2[[#This Row],[b_year]]</f>
        <v>35</v>
      </c>
      <c r="G4538">
        <v>1</v>
      </c>
      <c r="H4538">
        <v>1</v>
      </c>
      <c r="I4538">
        <v>0.32800000000000001</v>
      </c>
      <c r="J4538">
        <v>0.32290000000000002</v>
      </c>
      <c r="K4538">
        <v>0.32800000000000001</v>
      </c>
      <c r="L4538">
        <v>0.33489999999999998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4.6296296296296294E-5</v>
      </c>
      <c r="T4538" s="2">
        <v>3.7037037037037035E-4</v>
      </c>
      <c r="U4538">
        <v>0.29709999999999998</v>
      </c>
      <c r="V4538">
        <v>0.25609999999999999</v>
      </c>
      <c r="W4538">
        <v>0.69230000000000003</v>
      </c>
      <c r="X4538">
        <v>1</v>
      </c>
      <c r="Y4538">
        <v>1</v>
      </c>
      <c r="Z4538">
        <v>0.32429999999999998</v>
      </c>
      <c r="AA4538">
        <v>0.3085</v>
      </c>
      <c r="AB4538">
        <v>0.33329999999999999</v>
      </c>
      <c r="AC4538">
        <v>1</v>
      </c>
      <c r="AD4538">
        <v>1</v>
      </c>
      <c r="AE4538">
        <v>0</v>
      </c>
      <c r="AF4538" t="s">
        <v>3910</v>
      </c>
      <c r="AG4538" s="2">
        <v>3.2407407407407406E-3</v>
      </c>
      <c r="AH4538" t="s">
        <v>3911</v>
      </c>
      <c r="AI4538">
        <v>3</v>
      </c>
      <c r="AJ4538" t="s">
        <v>3914</v>
      </c>
      <c r="AK4538" s="3">
        <v>42525</v>
      </c>
      <c r="AL4538" s="10">
        <f>YEAR(ufc_fights_2[[#This Row],[date]])</f>
        <v>2016</v>
      </c>
      <c r="AM4538" t="s">
        <v>4022</v>
      </c>
      <c r="AN4538">
        <v>2</v>
      </c>
      <c r="AO4538" t="s">
        <v>3913</v>
      </c>
      <c r="AP4538">
        <f>IF(ufc_fights_2[[#This Row],[winner]]="Red",ufc_fights_2[[#This Row],[r_fighter_id]],ufc_fights_2[[#This Row],[b_fighter_id]])</f>
        <v>2394</v>
      </c>
      <c r="AQ4538" t="str">
        <f>_xlfn.XLOOKUP(ufc_fights_2[[#This Row],[winnerID]],ufc_fighters[id],ufc_fighters[fighter_name],"xxx",0,1)</f>
        <v>Brian Ortega</v>
      </c>
    </row>
    <row r="4539" spans="1:43">
      <c r="A4539">
        <v>2394</v>
      </c>
      <c r="B4539">
        <v>1576</v>
      </c>
      <c r="C4539">
        <f>_xlfn.XLOOKUP(ufc_fights_2[[#This Row],[r_fighter_id]],ufc_fighters[id],ufc_fighters[year],"xxx",0,1)</f>
        <v>1991</v>
      </c>
      <c r="D4539">
        <f>_xlfn.XLOOKUP(ufc_fights_2[[#This Row],[b_fighter_id]],ufc_fighters[id],ufc_fighters[year],"Prázdné",0,1)</f>
        <v>1987</v>
      </c>
      <c r="E4539" s="10">
        <f>YEAR(ufc_fights_2[[#This Row],[date]])-ufc_fights_2[[#This Row],[r_year]]</f>
        <v>29</v>
      </c>
      <c r="F4539" s="10">
        <f>YEAR(ufc_fights_2[[#This Row],[date]])-ufc_fights_2[[#This Row],[b_year]]</f>
        <v>33</v>
      </c>
      <c r="G4539">
        <v>2</v>
      </c>
      <c r="H4539">
        <v>0</v>
      </c>
      <c r="I4539">
        <v>0.59909999999999997</v>
      </c>
      <c r="J4539">
        <v>0.38040000000000002</v>
      </c>
      <c r="K4539">
        <v>0.6028</v>
      </c>
      <c r="L4539">
        <v>0.38550000000000001</v>
      </c>
      <c r="M4539">
        <v>0.3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6.5972222222222224E-4</v>
      </c>
      <c r="T4539" s="2">
        <v>0</v>
      </c>
      <c r="U4539">
        <v>0.47410000000000002</v>
      </c>
      <c r="V4539">
        <v>0.27560000000000001</v>
      </c>
      <c r="W4539">
        <v>0.78569999999999995</v>
      </c>
      <c r="X4539">
        <v>0.8367</v>
      </c>
      <c r="Y4539">
        <v>0.86670000000000003</v>
      </c>
      <c r="Z4539">
        <v>0.59299999999999997</v>
      </c>
      <c r="AA4539">
        <v>0.38269999999999998</v>
      </c>
      <c r="AB4539">
        <v>0.71430000000000005</v>
      </c>
      <c r="AC4539">
        <v>0</v>
      </c>
      <c r="AD4539">
        <v>0.66669999999999996</v>
      </c>
      <c r="AE4539">
        <v>0</v>
      </c>
      <c r="AF4539" t="s">
        <v>3915</v>
      </c>
      <c r="AG4539" s="2">
        <v>3.472222222222222E-3</v>
      </c>
      <c r="AH4539" t="s">
        <v>3927</v>
      </c>
      <c r="AI4539">
        <v>5</v>
      </c>
      <c r="AJ4539" t="s">
        <v>3934</v>
      </c>
      <c r="AK4539" s="3">
        <v>44121</v>
      </c>
      <c r="AL4539" s="10">
        <f>YEAR(ufc_fights_2[[#This Row],[date]])</f>
        <v>2020</v>
      </c>
      <c r="AM4539" t="s">
        <v>4022</v>
      </c>
      <c r="AN4539">
        <v>5</v>
      </c>
      <c r="AO4539" t="s">
        <v>3913</v>
      </c>
      <c r="AP4539">
        <f>IF(ufc_fights_2[[#This Row],[winner]]="Red",ufc_fights_2[[#This Row],[r_fighter_id]],ufc_fights_2[[#This Row],[b_fighter_id]])</f>
        <v>2394</v>
      </c>
      <c r="AQ4539" t="str">
        <f>_xlfn.XLOOKUP(ufc_fights_2[[#This Row],[winnerID]],ufc_fighters[id],ufc_fighters[fighter_name],"xxx",0,1)</f>
        <v>Brian Ortega</v>
      </c>
    </row>
    <row r="4540" spans="1:43">
      <c r="A4540">
        <v>3120</v>
      </c>
      <c r="B4540">
        <v>2076</v>
      </c>
      <c r="C4540">
        <f>_xlfn.XLOOKUP(ufc_fights_2[[#This Row],[r_fighter_id]],ufc_fighters[id],ufc_fighters[year],"xxx",0,1)</f>
        <v>1986</v>
      </c>
      <c r="D4540">
        <f>_xlfn.XLOOKUP(ufc_fights_2[[#This Row],[b_fighter_id]],ufc_fighters[id],ufc_fighters[year],"Prázdné",0,1)</f>
        <v>1982</v>
      </c>
      <c r="E4540" s="10">
        <f>YEAR(ufc_fights_2[[#This Row],[date]])-ufc_fights_2[[#This Row],[r_year]]</f>
        <v>31</v>
      </c>
      <c r="F4540" s="10">
        <f>YEAR(ufc_fights_2[[#This Row],[date]])-ufc_fights_2[[#This Row],[b_year]]</f>
        <v>35</v>
      </c>
      <c r="G4540">
        <v>5</v>
      </c>
      <c r="H4540">
        <v>0</v>
      </c>
      <c r="I4540">
        <v>0.38400000000000001</v>
      </c>
      <c r="J4540">
        <v>0.2248</v>
      </c>
      <c r="K4540">
        <v>0.39610000000000001</v>
      </c>
      <c r="L4540">
        <v>0.23080000000000001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9.2592592592592596E-4</v>
      </c>
      <c r="T4540" s="2">
        <v>0</v>
      </c>
      <c r="U4540">
        <v>0.26900000000000002</v>
      </c>
      <c r="V4540">
        <v>0.2213</v>
      </c>
      <c r="W4540">
        <v>0.61109999999999998</v>
      </c>
      <c r="X4540">
        <v>0.9143</v>
      </c>
      <c r="Y4540">
        <v>0.33329999999999999</v>
      </c>
      <c r="Z4540">
        <v>0.34499999999999997</v>
      </c>
      <c r="AA4540">
        <v>0.2177</v>
      </c>
      <c r="AB4540">
        <v>0.7</v>
      </c>
      <c r="AC4540">
        <v>1</v>
      </c>
      <c r="AD4540">
        <v>0.90910000000000002</v>
      </c>
      <c r="AE4540">
        <v>0</v>
      </c>
      <c r="AF4540" t="s">
        <v>3915</v>
      </c>
      <c r="AG4540" s="2">
        <v>3.472222222222222E-3</v>
      </c>
      <c r="AH4540" t="s">
        <v>3911</v>
      </c>
      <c r="AI4540">
        <v>3</v>
      </c>
      <c r="AJ4540" t="s">
        <v>3940</v>
      </c>
      <c r="AK4540" s="3">
        <v>42987</v>
      </c>
      <c r="AL4540" s="10">
        <f>YEAR(ufc_fights_2[[#This Row],[date]])</f>
        <v>2017</v>
      </c>
      <c r="AM4540" t="s">
        <v>4022</v>
      </c>
      <c r="AN4540">
        <v>30</v>
      </c>
      <c r="AO4540" t="s">
        <v>3913</v>
      </c>
      <c r="AP4540">
        <f>IF(ufc_fights_2[[#This Row],[winner]]="Red",ufc_fights_2[[#This Row],[r_fighter_id]],ufc_fights_2[[#This Row],[b_fighter_id]])</f>
        <v>3120</v>
      </c>
      <c r="AQ4540" t="str">
        <f>_xlfn.XLOOKUP(ufc_fights_2[[#This Row],[winnerID]],ufc_fighters[id],ufc_fighters[fighter_name],"xxx",0,1)</f>
        <v>Jeremy Stephens</v>
      </c>
    </row>
    <row r="4541" spans="1:43">
      <c r="A4541">
        <v>1499</v>
      </c>
      <c r="B4541">
        <v>3120</v>
      </c>
      <c r="C4541">
        <f>_xlfn.XLOOKUP(ufc_fights_2[[#This Row],[r_fighter_id]],ufc_fighters[id],ufc_fighters[year],"xxx",0,1)</f>
        <v>1984</v>
      </c>
      <c r="D4541">
        <f>_xlfn.XLOOKUP(ufc_fights_2[[#This Row],[b_fighter_id]],ufc_fighters[id],ufc_fighters[year],"Prázdné",0,1)</f>
        <v>1986</v>
      </c>
      <c r="E4541" s="10">
        <f>YEAR(ufc_fights_2[[#This Row],[date]])-ufc_fights_2[[#This Row],[r_year]]</f>
        <v>29</v>
      </c>
      <c r="F4541" s="10">
        <f>YEAR(ufc_fights_2[[#This Row],[date]])-ufc_fights_2[[#This Row],[b_year]]</f>
        <v>27</v>
      </c>
      <c r="G4541">
        <v>0</v>
      </c>
      <c r="H4541">
        <v>1</v>
      </c>
      <c r="I4541">
        <v>0.2</v>
      </c>
      <c r="J4541">
        <v>1</v>
      </c>
      <c r="K4541">
        <v>0.2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</v>
      </c>
      <c r="T4541" s="2">
        <v>2.3148148148148147E-5</v>
      </c>
      <c r="U4541">
        <v>0.25</v>
      </c>
      <c r="V4541">
        <v>1</v>
      </c>
      <c r="W4541">
        <v>0</v>
      </c>
      <c r="X4541">
        <v>0</v>
      </c>
      <c r="Y4541">
        <v>0</v>
      </c>
      <c r="Z4541">
        <v>0.2</v>
      </c>
      <c r="AA4541">
        <v>1</v>
      </c>
      <c r="AB4541">
        <v>0</v>
      </c>
      <c r="AC4541">
        <v>0</v>
      </c>
      <c r="AD4541">
        <v>0</v>
      </c>
      <c r="AE4541">
        <v>1</v>
      </c>
      <c r="AF4541" t="s">
        <v>3910</v>
      </c>
      <c r="AG4541" s="2">
        <v>4.6296296296296298E-4</v>
      </c>
      <c r="AH4541" t="s">
        <v>3911</v>
      </c>
      <c r="AI4541">
        <v>3</v>
      </c>
      <c r="AJ4541" t="s">
        <v>3919</v>
      </c>
      <c r="AK4541" s="3">
        <v>41587</v>
      </c>
      <c r="AL4541" s="10">
        <f>YEAR(ufc_fights_2[[#This Row],[date]])</f>
        <v>2013</v>
      </c>
      <c r="AM4541" t="s">
        <v>4022</v>
      </c>
      <c r="AN4541">
        <v>47</v>
      </c>
      <c r="AO4541" t="s">
        <v>3918</v>
      </c>
      <c r="AP4541">
        <f>IF(ufc_fights_2[[#This Row],[winner]]="Red",ufc_fights_2[[#This Row],[r_fighter_id]],ufc_fights_2[[#This Row],[b_fighter_id]])</f>
        <v>3120</v>
      </c>
      <c r="AQ4541" t="str">
        <f>_xlfn.XLOOKUP(ufc_fights_2[[#This Row],[winnerID]],ufc_fighters[id],ufc_fighters[fighter_name],"xxx",0,1)</f>
        <v>Jeremy Stephens</v>
      </c>
    </row>
    <row r="4542" spans="1:43">
      <c r="A4542">
        <v>884</v>
      </c>
      <c r="B4542">
        <v>3120</v>
      </c>
      <c r="C4542">
        <f>_xlfn.XLOOKUP(ufc_fights_2[[#This Row],[r_fighter_id]],ufc_fighters[id],ufc_fighters[year],"xxx",0,1)</f>
        <v>1985</v>
      </c>
      <c r="D4542">
        <f>_xlfn.XLOOKUP(ufc_fights_2[[#This Row],[b_fighter_id]],ufc_fighters[id],ufc_fighters[year],"Prázdné",0,1)</f>
        <v>1986</v>
      </c>
      <c r="E4542" s="10">
        <f>YEAR(ufc_fights_2[[#This Row],[date]])-ufc_fights_2[[#This Row],[r_year]]</f>
        <v>33</v>
      </c>
      <c r="F4542" s="10">
        <f>YEAR(ufc_fights_2[[#This Row],[date]])-ufc_fights_2[[#This Row],[b_year]]</f>
        <v>32</v>
      </c>
      <c r="G4542">
        <v>1</v>
      </c>
      <c r="H4542">
        <v>1</v>
      </c>
      <c r="I4542">
        <v>0.45</v>
      </c>
      <c r="J4542">
        <v>0.42109999999999997</v>
      </c>
      <c r="K4542">
        <v>0.4884</v>
      </c>
      <c r="L4542">
        <v>0.42109999999999997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2.4305555555555555E-4</v>
      </c>
      <c r="T4542" s="2">
        <v>1.0416666666666667E-4</v>
      </c>
      <c r="U4542">
        <v>0.3</v>
      </c>
      <c r="V4542">
        <v>0.39129999999999998</v>
      </c>
      <c r="W4542">
        <v>0.83330000000000004</v>
      </c>
      <c r="X4542">
        <v>1</v>
      </c>
      <c r="Y4542">
        <v>0.66669999999999996</v>
      </c>
      <c r="Z4542">
        <v>0.40620000000000001</v>
      </c>
      <c r="AA4542">
        <v>0.38779999999999998</v>
      </c>
      <c r="AB4542">
        <v>0</v>
      </c>
      <c r="AC4542">
        <v>0</v>
      </c>
      <c r="AD4542">
        <v>0.625</v>
      </c>
      <c r="AE4542">
        <v>0.625</v>
      </c>
      <c r="AF4542" t="s">
        <v>3910</v>
      </c>
      <c r="AG4542" s="2">
        <v>1.0995370370370371E-3</v>
      </c>
      <c r="AH4542" t="s">
        <v>3927</v>
      </c>
      <c r="AI4542">
        <v>5</v>
      </c>
      <c r="AJ4542" t="s">
        <v>3928</v>
      </c>
      <c r="AK4542" s="3">
        <v>43155</v>
      </c>
      <c r="AL4542" s="10">
        <f>YEAR(ufc_fights_2[[#This Row],[date]])</f>
        <v>2018</v>
      </c>
      <c r="AM4542" t="s">
        <v>4022</v>
      </c>
      <c r="AN4542">
        <v>49</v>
      </c>
      <c r="AO4542" t="s">
        <v>3918</v>
      </c>
      <c r="AP4542">
        <f>IF(ufc_fights_2[[#This Row],[winner]]="Red",ufc_fights_2[[#This Row],[r_fighter_id]],ufc_fights_2[[#This Row],[b_fighter_id]])</f>
        <v>3120</v>
      </c>
      <c r="AQ4542" t="str">
        <f>_xlfn.XLOOKUP(ufc_fights_2[[#This Row],[winnerID]],ufc_fighters[id],ufc_fighters[fighter_name],"xxx",0,1)</f>
        <v>Jeremy Stephens</v>
      </c>
    </row>
    <row r="4543" spans="1:43">
      <c r="A4543">
        <v>2973</v>
      </c>
      <c r="B4543">
        <v>1726</v>
      </c>
      <c r="C4543">
        <f>_xlfn.XLOOKUP(ufc_fights_2[[#This Row],[r_fighter_id]],ufc_fighters[id],ufc_fighters[year],"xxx",0,1)</f>
        <v>1987</v>
      </c>
      <c r="D4543">
        <f>_xlfn.XLOOKUP(ufc_fights_2[[#This Row],[b_fighter_id]],ufc_fighters[id],ufc_fighters[year],"Prázdné",0,1)</f>
        <v>1984</v>
      </c>
      <c r="E4543" s="10">
        <f>YEAR(ufc_fights_2[[#This Row],[date]])-ufc_fights_2[[#This Row],[r_year]]</f>
        <v>27</v>
      </c>
      <c r="F4543" s="10">
        <f>YEAR(ufc_fights_2[[#This Row],[date]])-ufc_fights_2[[#This Row],[b_year]]</f>
        <v>30</v>
      </c>
      <c r="G4543">
        <v>0</v>
      </c>
      <c r="H4543">
        <v>0</v>
      </c>
      <c r="I4543">
        <v>0.38040000000000002</v>
      </c>
      <c r="J4543">
        <v>0.28570000000000001</v>
      </c>
      <c r="K4543">
        <v>0.47060000000000002</v>
      </c>
      <c r="L4543">
        <v>0.53149999999999997</v>
      </c>
      <c r="M4543">
        <v>0</v>
      </c>
      <c r="N4543">
        <v>0.23530000000000001</v>
      </c>
      <c r="O4543">
        <v>0</v>
      </c>
      <c r="P4543">
        <v>2</v>
      </c>
      <c r="Q4543">
        <v>1</v>
      </c>
      <c r="R4543">
        <v>0</v>
      </c>
      <c r="S4543" s="2">
        <v>2.5578703703703705E-3</v>
      </c>
      <c r="T4543" s="2">
        <v>2.3032407407407407E-3</v>
      </c>
      <c r="U4543">
        <v>0.32500000000000001</v>
      </c>
      <c r="V4543">
        <v>0.20549999999999999</v>
      </c>
      <c r="W4543">
        <v>0.5</v>
      </c>
      <c r="X4543">
        <v>0.875</v>
      </c>
      <c r="Y4543">
        <v>0.83330000000000004</v>
      </c>
      <c r="Z4543">
        <v>0.39019999999999999</v>
      </c>
      <c r="AA4543">
        <v>0.25290000000000001</v>
      </c>
      <c r="AB4543">
        <v>0.33329999999999999</v>
      </c>
      <c r="AC4543">
        <v>0</v>
      </c>
      <c r="AD4543">
        <v>0.28570000000000001</v>
      </c>
      <c r="AE4543">
        <v>1</v>
      </c>
      <c r="AF4543" t="s">
        <v>3915</v>
      </c>
      <c r="AG4543" s="2">
        <v>3.472222222222222E-3</v>
      </c>
      <c r="AH4543" t="s">
        <v>3911</v>
      </c>
      <c r="AI4543">
        <v>3</v>
      </c>
      <c r="AJ4543" t="s">
        <v>3924</v>
      </c>
      <c r="AK4543" s="3">
        <v>41846</v>
      </c>
      <c r="AL4543" s="10">
        <f>YEAR(ufc_fights_2[[#This Row],[date]])</f>
        <v>2014</v>
      </c>
      <c r="AM4543" t="s">
        <v>4022</v>
      </c>
      <c r="AN4543">
        <v>83</v>
      </c>
      <c r="AO4543" t="s">
        <v>3918</v>
      </c>
      <c r="AP4543">
        <f>IF(ufc_fights_2[[#This Row],[winner]]="Red",ufc_fights_2[[#This Row],[r_fighter_id]],ufc_fights_2[[#This Row],[b_fighter_id]])</f>
        <v>1726</v>
      </c>
      <c r="AQ4543" t="str">
        <f>_xlfn.XLOOKUP(ufc_fights_2[[#This Row],[winnerID]],ufc_fighters[id],ufc_fighters[fighter_name],"xxx",0,1)</f>
        <v>Noad Lahat</v>
      </c>
    </row>
    <row r="4544" spans="1:43">
      <c r="A4544">
        <v>176</v>
      </c>
      <c r="B4544">
        <v>1726</v>
      </c>
      <c r="C4544">
        <f>_xlfn.XLOOKUP(ufc_fights_2[[#This Row],[r_fighter_id]],ufc_fighters[id],ufc_fighters[year],"xxx",0,1)</f>
        <v>1989</v>
      </c>
      <c r="D4544">
        <f>_xlfn.XLOOKUP(ufc_fights_2[[#This Row],[b_fighter_id]],ufc_fighters[id],ufc_fighters[year],"Prázdné",0,1)</f>
        <v>1984</v>
      </c>
      <c r="E4544" s="10">
        <f>YEAR(ufc_fights_2[[#This Row],[date]])-ufc_fights_2[[#This Row],[r_year]]</f>
        <v>26</v>
      </c>
      <c r="F4544" s="10">
        <f>YEAR(ufc_fights_2[[#This Row],[date]])-ufc_fights_2[[#This Row],[b_year]]</f>
        <v>31</v>
      </c>
      <c r="G4544">
        <v>0</v>
      </c>
      <c r="H4544">
        <v>0</v>
      </c>
      <c r="I4544">
        <v>0.3548</v>
      </c>
      <c r="J4544">
        <v>0.62</v>
      </c>
      <c r="K4544">
        <v>0.5</v>
      </c>
      <c r="L4544">
        <v>0.70950000000000002</v>
      </c>
      <c r="M4544">
        <v>0.8</v>
      </c>
      <c r="N4544">
        <v>0.33329999999999999</v>
      </c>
      <c r="O4544">
        <v>1</v>
      </c>
      <c r="P4544">
        <v>1</v>
      </c>
      <c r="Q4544">
        <v>1</v>
      </c>
      <c r="R4544">
        <v>3</v>
      </c>
      <c r="S4544" s="2">
        <v>3.9351851851851848E-3</v>
      </c>
      <c r="T4544" s="2">
        <v>2.9166666666666668E-3</v>
      </c>
      <c r="U4544">
        <v>0.26319999999999999</v>
      </c>
      <c r="V4544">
        <v>0.59760000000000002</v>
      </c>
      <c r="W4544">
        <v>0.45450000000000002</v>
      </c>
      <c r="X4544">
        <v>1</v>
      </c>
      <c r="Y4544">
        <v>0.8</v>
      </c>
      <c r="Z4544">
        <v>0.30769999999999997</v>
      </c>
      <c r="AA4544">
        <v>0.47499999999999998</v>
      </c>
      <c r="AB4544">
        <v>0.6</v>
      </c>
      <c r="AC4544">
        <v>0.73529999999999995</v>
      </c>
      <c r="AD4544">
        <v>0</v>
      </c>
      <c r="AE4544">
        <v>0.69230000000000003</v>
      </c>
      <c r="AF4544" t="s">
        <v>3969</v>
      </c>
      <c r="AG4544" s="2">
        <v>3.472222222222222E-3</v>
      </c>
      <c r="AH4544" t="s">
        <v>3911</v>
      </c>
      <c r="AI4544">
        <v>3</v>
      </c>
      <c r="AJ4544" t="s">
        <v>3931</v>
      </c>
      <c r="AK4544" s="3">
        <v>42175</v>
      </c>
      <c r="AL4544" s="10">
        <f>YEAR(ufc_fights_2[[#This Row],[date]])</f>
        <v>2015</v>
      </c>
      <c r="AM4544" t="s">
        <v>4022</v>
      </c>
      <c r="AN4544">
        <v>136</v>
      </c>
      <c r="AO4544" t="s">
        <v>3918</v>
      </c>
      <c r="AP4544">
        <f>IF(ufc_fights_2[[#This Row],[winner]]="Red",ufc_fights_2[[#This Row],[r_fighter_id]],ufc_fights_2[[#This Row],[b_fighter_id]])</f>
        <v>1726</v>
      </c>
      <c r="AQ4544" t="str">
        <f>_xlfn.XLOOKUP(ufc_fights_2[[#This Row],[winnerID]],ufc_fighters[id],ufc_fighters[fighter_name],"xxx",0,1)</f>
        <v>Noad Lahat</v>
      </c>
    </row>
    <row r="4545" spans="1:43">
      <c r="A4545">
        <v>1069</v>
      </c>
      <c r="B4545">
        <v>1203</v>
      </c>
      <c r="C4545">
        <f>_xlfn.XLOOKUP(ufc_fights_2[[#This Row],[r_fighter_id]],ufc_fighters[id],ufc_fighters[year],"xxx",0,1)</f>
        <v>1979</v>
      </c>
      <c r="D4545">
        <f>_xlfn.XLOOKUP(ufc_fights_2[[#This Row],[b_fighter_id]],ufc_fighters[id],ufc_fighters[year],"Prázdné",0,1)</f>
        <v>1981</v>
      </c>
      <c r="E4545" s="10">
        <f>YEAR(ufc_fights_2[[#This Row],[date]])-ufc_fights_2[[#This Row],[r_year]]</f>
        <v>33</v>
      </c>
      <c r="F4545" s="10">
        <f>YEAR(ufc_fights_2[[#This Row],[date]])-ufc_fights_2[[#This Row],[b_year]]</f>
        <v>31</v>
      </c>
      <c r="G4545">
        <v>0</v>
      </c>
      <c r="H4545">
        <v>0</v>
      </c>
      <c r="I4545">
        <v>2.9000000000000001E-2</v>
      </c>
      <c r="J4545">
        <v>0.53979999999999995</v>
      </c>
      <c r="K4545">
        <v>0.29699999999999999</v>
      </c>
      <c r="L4545">
        <v>0.70099999999999996</v>
      </c>
      <c r="M4545">
        <v>0</v>
      </c>
      <c r="N4545">
        <v>0.57140000000000002</v>
      </c>
      <c r="O4545">
        <v>0</v>
      </c>
      <c r="P4545">
        <v>1</v>
      </c>
      <c r="Q4545">
        <v>0</v>
      </c>
      <c r="R4545">
        <v>0</v>
      </c>
      <c r="S4545" s="2">
        <v>0</v>
      </c>
      <c r="T4545" s="2">
        <v>6.7013888888888887E-3</v>
      </c>
      <c r="U4545">
        <v>1.61E-2</v>
      </c>
      <c r="V4545">
        <v>0.55659999999999998</v>
      </c>
      <c r="W4545">
        <v>0.25</v>
      </c>
      <c r="X4545">
        <v>0</v>
      </c>
      <c r="Y4545">
        <v>0.25</v>
      </c>
      <c r="Z4545">
        <v>2.9899999999999999E-2</v>
      </c>
      <c r="AA4545">
        <v>0.4</v>
      </c>
      <c r="AB4545">
        <v>0</v>
      </c>
      <c r="AC4545">
        <v>0.25</v>
      </c>
      <c r="AD4545">
        <v>0</v>
      </c>
      <c r="AE4545">
        <v>0.58430000000000004</v>
      </c>
      <c r="AF4545" t="s">
        <v>3915</v>
      </c>
      <c r="AG4545" s="2">
        <v>3.472222222222222E-3</v>
      </c>
      <c r="AH4545" t="s">
        <v>3911</v>
      </c>
      <c r="AI4545">
        <v>3</v>
      </c>
      <c r="AJ4545" t="s">
        <v>4021</v>
      </c>
      <c r="AK4545" s="3">
        <v>41068</v>
      </c>
      <c r="AL4545" s="10">
        <f>YEAR(ufc_fights_2[[#This Row],[date]])</f>
        <v>2012</v>
      </c>
      <c r="AM4545" t="s">
        <v>4022</v>
      </c>
      <c r="AN4545">
        <v>84</v>
      </c>
      <c r="AO4545" t="s">
        <v>3918</v>
      </c>
      <c r="AP4545">
        <f>IF(ufc_fights_2[[#This Row],[winner]]="Red",ufc_fights_2[[#This Row],[r_fighter_id]],ufc_fights_2[[#This Row],[b_fighter_id]])</f>
        <v>1203</v>
      </c>
      <c r="AQ4545" t="str">
        <f>_xlfn.XLOOKUP(ufc_fights_2[[#This Row],[winnerID]],ufc_fighters[id],ufc_fighters[fighter_name],"xxx",0,1)</f>
        <v>Matt Grice</v>
      </c>
    </row>
    <row r="4546" spans="1:43">
      <c r="A4546">
        <v>3120</v>
      </c>
      <c r="B4546">
        <v>543</v>
      </c>
      <c r="C4546">
        <f>_xlfn.XLOOKUP(ufc_fights_2[[#This Row],[r_fighter_id]],ufc_fighters[id],ufc_fighters[year],"xxx",0,1)</f>
        <v>1986</v>
      </c>
      <c r="D4546">
        <f>_xlfn.XLOOKUP(ufc_fights_2[[#This Row],[b_fighter_id]],ufc_fighters[id],ufc_fighters[year],"Prázdné",0,1)</f>
        <v>1991</v>
      </c>
      <c r="E4546" s="10">
        <f>YEAR(ufc_fights_2[[#This Row],[date]])-ufc_fights_2[[#This Row],[r_year]]</f>
        <v>32</v>
      </c>
      <c r="F4546" s="10">
        <f>YEAR(ufc_fights_2[[#This Row],[date]])-ufc_fights_2[[#This Row],[b_year]]</f>
        <v>27</v>
      </c>
      <c r="G4546">
        <v>1</v>
      </c>
      <c r="H4546">
        <v>0</v>
      </c>
      <c r="I4546">
        <v>0.36840000000000001</v>
      </c>
      <c r="J4546">
        <v>0.55700000000000005</v>
      </c>
      <c r="K4546">
        <v>0.36840000000000001</v>
      </c>
      <c r="L4546">
        <v>0.5625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1.273148148148148E-4</v>
      </c>
      <c r="T4546" s="2">
        <v>4.6296296296296294E-5</v>
      </c>
      <c r="U4546">
        <v>0.2883</v>
      </c>
      <c r="V4546">
        <v>0.47060000000000002</v>
      </c>
      <c r="W4546">
        <v>1</v>
      </c>
      <c r="X4546">
        <v>0.6875</v>
      </c>
      <c r="Y4546">
        <v>0.8095</v>
      </c>
      <c r="Z4546">
        <v>0.3387</v>
      </c>
      <c r="AA4546">
        <v>0.55259999999999998</v>
      </c>
      <c r="AB4546">
        <v>1</v>
      </c>
      <c r="AC4546">
        <v>0.66669999999999996</v>
      </c>
      <c r="AD4546">
        <v>0.66669999999999996</v>
      </c>
      <c r="AE4546">
        <v>0</v>
      </c>
      <c r="AF4546" t="s">
        <v>3910</v>
      </c>
      <c r="AG4546" s="2">
        <v>1.8055555555555555E-3</v>
      </c>
      <c r="AH4546" t="s">
        <v>3927</v>
      </c>
      <c r="AI4546">
        <v>5</v>
      </c>
      <c r="AJ4546" t="s">
        <v>3938</v>
      </c>
      <c r="AK4546" s="3">
        <v>43114</v>
      </c>
      <c r="AL4546" s="10">
        <f>YEAR(ufc_fights_2[[#This Row],[date]])</f>
        <v>2018</v>
      </c>
      <c r="AM4546" t="s">
        <v>4022</v>
      </c>
      <c r="AN4546">
        <v>109</v>
      </c>
      <c r="AO4546" t="s">
        <v>3913</v>
      </c>
      <c r="AP4546">
        <f>IF(ufc_fights_2[[#This Row],[winner]]="Red",ufc_fights_2[[#This Row],[r_fighter_id]],ufc_fights_2[[#This Row],[b_fighter_id]])</f>
        <v>3120</v>
      </c>
      <c r="AQ4546" t="str">
        <f>_xlfn.XLOOKUP(ufc_fights_2[[#This Row],[winnerID]],ufc_fighters[id],ufc_fighters[fighter_name],"xxx",0,1)</f>
        <v>Jeremy Stephens</v>
      </c>
    </row>
    <row r="4547" spans="1:43">
      <c r="A4547">
        <v>872</v>
      </c>
      <c r="B4547">
        <v>3120</v>
      </c>
      <c r="C4547">
        <f>_xlfn.XLOOKUP(ufc_fights_2[[#This Row],[r_fighter_id]],ufc_fighters[id],ufc_fighters[year],"xxx",0,1)</f>
        <v>1984</v>
      </c>
      <c r="D4547">
        <f>_xlfn.XLOOKUP(ufc_fights_2[[#This Row],[b_fighter_id]],ufc_fighters[id],ufc_fighters[year],"Prázdné",0,1)</f>
        <v>1986</v>
      </c>
      <c r="E4547" s="10">
        <f>YEAR(ufc_fights_2[[#This Row],[date]])-ufc_fights_2[[#This Row],[r_year]]</f>
        <v>30</v>
      </c>
      <c r="F4547" s="10">
        <f>YEAR(ufc_fights_2[[#This Row],[date]])-ufc_fights_2[[#This Row],[b_year]]</f>
        <v>28</v>
      </c>
      <c r="G4547">
        <v>0</v>
      </c>
      <c r="H4547">
        <v>0</v>
      </c>
      <c r="I4547">
        <v>0.15329999999999999</v>
      </c>
      <c r="J4547">
        <v>0.34189999999999998</v>
      </c>
      <c r="K4547">
        <v>0.18310000000000001</v>
      </c>
      <c r="L4547">
        <v>0.34189999999999998</v>
      </c>
      <c r="M4547">
        <v>0</v>
      </c>
      <c r="N4547">
        <v>1</v>
      </c>
      <c r="O4547">
        <v>4</v>
      </c>
      <c r="P4547">
        <v>0</v>
      </c>
      <c r="Q4547">
        <v>0</v>
      </c>
      <c r="R4547">
        <v>0</v>
      </c>
      <c r="S4547" s="2">
        <v>8.564814814814815E-4</v>
      </c>
      <c r="T4547" s="2">
        <v>7.8703703703703705E-4</v>
      </c>
      <c r="U4547">
        <v>0.1148</v>
      </c>
      <c r="V4547">
        <v>0.28889999999999999</v>
      </c>
      <c r="W4547">
        <v>0.42859999999999998</v>
      </c>
      <c r="X4547">
        <v>1</v>
      </c>
      <c r="Y4547">
        <v>0.5</v>
      </c>
      <c r="Z4547">
        <v>0.14710000000000001</v>
      </c>
      <c r="AA4547">
        <v>0.33329999999999999</v>
      </c>
      <c r="AB4547">
        <v>1</v>
      </c>
      <c r="AC4547">
        <v>0</v>
      </c>
      <c r="AD4547">
        <v>0</v>
      </c>
      <c r="AE4547">
        <v>0.66669999999999996</v>
      </c>
      <c r="AF4547" t="s">
        <v>3915</v>
      </c>
      <c r="AG4547" s="2">
        <v>3.472222222222222E-3</v>
      </c>
      <c r="AH4547" t="s">
        <v>3911</v>
      </c>
      <c r="AI4547">
        <v>3</v>
      </c>
      <c r="AJ4547" t="s">
        <v>3925</v>
      </c>
      <c r="AK4547" s="3">
        <v>41664</v>
      </c>
      <c r="AL4547" s="10">
        <f>YEAR(ufc_fights_2[[#This Row],[date]])</f>
        <v>2014</v>
      </c>
      <c r="AM4547" t="s">
        <v>4022</v>
      </c>
      <c r="AN4547">
        <v>8</v>
      </c>
      <c r="AO4547" t="s">
        <v>3918</v>
      </c>
      <c r="AP4547">
        <f>IF(ufc_fights_2[[#This Row],[winner]]="Red",ufc_fights_2[[#This Row],[r_fighter_id]],ufc_fights_2[[#This Row],[b_fighter_id]])</f>
        <v>3120</v>
      </c>
      <c r="AQ4547" t="str">
        <f>_xlfn.XLOOKUP(ufc_fights_2[[#This Row],[winnerID]],ufc_fighters[id],ufc_fighters[fighter_name],"xxx",0,1)</f>
        <v>Jeremy Stephens</v>
      </c>
    </row>
    <row r="4548" spans="1:43">
      <c r="A4548">
        <v>1640</v>
      </c>
      <c r="B4548">
        <v>350</v>
      </c>
      <c r="C4548">
        <f>_xlfn.XLOOKUP(ufc_fights_2[[#This Row],[r_fighter_id]],ufc_fighters[id],ufc_fighters[year],"xxx",0,1)</f>
        <v>1981</v>
      </c>
      <c r="D4548">
        <f>_xlfn.XLOOKUP(ufc_fights_2[[#This Row],[b_fighter_id]],ufc_fighters[id],ufc_fighters[year],"Prázdné",0,1)</f>
        <v>1987</v>
      </c>
      <c r="E4548" s="10">
        <f>YEAR(ufc_fights_2[[#This Row],[date]])-ufc_fights_2[[#This Row],[r_year]]</f>
        <v>34</v>
      </c>
      <c r="F4548" s="10">
        <f>YEAR(ufc_fights_2[[#This Row],[date]])-ufc_fights_2[[#This Row],[b_year]]</f>
        <v>28</v>
      </c>
      <c r="G4548">
        <v>0</v>
      </c>
      <c r="H4548">
        <v>1</v>
      </c>
      <c r="I4548">
        <v>1</v>
      </c>
      <c r="J4548">
        <v>0.82350000000000001</v>
      </c>
      <c r="K4548">
        <v>1</v>
      </c>
      <c r="L4548">
        <v>0.73680000000000001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2.3148148148148147E-5</v>
      </c>
      <c r="T4548" s="2">
        <v>9.2592592592592588E-5</v>
      </c>
      <c r="U4548">
        <v>0</v>
      </c>
      <c r="V4548">
        <v>0.78569999999999995</v>
      </c>
      <c r="W4548">
        <v>0</v>
      </c>
      <c r="X4548">
        <v>1</v>
      </c>
      <c r="Y4548">
        <v>0</v>
      </c>
      <c r="Z4548">
        <v>1</v>
      </c>
      <c r="AA4548">
        <v>0.8</v>
      </c>
      <c r="AB4548">
        <v>0</v>
      </c>
      <c r="AC4548">
        <v>0.88890000000000002</v>
      </c>
      <c r="AD4548">
        <v>0</v>
      </c>
      <c r="AE4548">
        <v>0.66669999999999996</v>
      </c>
      <c r="AF4548" t="s">
        <v>3910</v>
      </c>
      <c r="AG4548" s="2">
        <v>3.2407407407407406E-4</v>
      </c>
      <c r="AH4548" t="s">
        <v>3911</v>
      </c>
      <c r="AI4548">
        <v>3</v>
      </c>
      <c r="AJ4548" t="s">
        <v>3945</v>
      </c>
      <c r="AK4548" s="3">
        <v>42273</v>
      </c>
      <c r="AL4548" s="10">
        <f>YEAR(ufc_fights_2[[#This Row],[date]])</f>
        <v>2015</v>
      </c>
      <c r="AM4548" t="s">
        <v>4022</v>
      </c>
      <c r="AN4548">
        <v>117</v>
      </c>
      <c r="AO4548" t="s">
        <v>3918</v>
      </c>
      <c r="AP4548">
        <f>IF(ufc_fights_2[[#This Row],[winner]]="Red",ufc_fights_2[[#This Row],[r_fighter_id]],ufc_fights_2[[#This Row],[b_fighter_id]])</f>
        <v>350</v>
      </c>
      <c r="AQ4548" t="str">
        <f>_xlfn.XLOOKUP(ufc_fights_2[[#This Row],[winnerID]],ufc_fighters[id],ufc_fighters[fighter_name],"xxx",0,1)</f>
        <v>Diego Brandao</v>
      </c>
    </row>
    <row r="4549" spans="1:43">
      <c r="A4549">
        <v>350</v>
      </c>
      <c r="B4549">
        <v>2544</v>
      </c>
      <c r="C4549">
        <f>_xlfn.XLOOKUP(ufc_fights_2[[#This Row],[r_fighter_id]],ufc_fighters[id],ufc_fighters[year],"xxx",0,1)</f>
        <v>1987</v>
      </c>
      <c r="D4549">
        <f>_xlfn.XLOOKUP(ufc_fights_2[[#This Row],[b_fighter_id]],ufc_fighters[id],ufc_fighters[year],"Prázdné",0,1)</f>
        <v>1985</v>
      </c>
      <c r="E4549" s="10">
        <f>YEAR(ufc_fights_2[[#This Row],[date]])-ufc_fights_2[[#This Row],[r_year]]</f>
        <v>26</v>
      </c>
      <c r="F4549" s="10">
        <f>YEAR(ufc_fights_2[[#This Row],[date]])-ufc_fights_2[[#This Row],[b_year]]</f>
        <v>28</v>
      </c>
      <c r="G4549">
        <v>0</v>
      </c>
      <c r="H4549">
        <v>0</v>
      </c>
      <c r="I4549">
        <v>0.4884</v>
      </c>
      <c r="J4549">
        <v>0.38119999999999998</v>
      </c>
      <c r="K4549">
        <v>0.59260000000000002</v>
      </c>
      <c r="L4549">
        <v>0.45129999999999998</v>
      </c>
      <c r="M4549">
        <v>0.8</v>
      </c>
      <c r="N4549">
        <v>0</v>
      </c>
      <c r="O4549">
        <v>0</v>
      </c>
      <c r="P4549">
        <v>0</v>
      </c>
      <c r="Q4549">
        <v>0</v>
      </c>
      <c r="R4549">
        <v>1</v>
      </c>
      <c r="S4549" s="2">
        <v>3.0787037037037037E-3</v>
      </c>
      <c r="T4549" s="2">
        <v>1.9444444444444444E-3</v>
      </c>
      <c r="U4549">
        <v>0.46970000000000001</v>
      </c>
      <c r="V4549">
        <v>0.33329999999999999</v>
      </c>
      <c r="W4549">
        <v>0.52939999999999998</v>
      </c>
      <c r="X4549">
        <v>0.66669999999999996</v>
      </c>
      <c r="Y4549">
        <v>1</v>
      </c>
      <c r="Z4549">
        <v>0.48609999999999998</v>
      </c>
      <c r="AA4549">
        <v>0.28210000000000002</v>
      </c>
      <c r="AB4549">
        <v>1</v>
      </c>
      <c r="AC4549">
        <v>1</v>
      </c>
      <c r="AD4549">
        <v>0.46150000000000002</v>
      </c>
      <c r="AE4549">
        <v>0.61539999999999995</v>
      </c>
      <c r="AF4549" t="s">
        <v>3915</v>
      </c>
      <c r="AG4549" s="2">
        <v>3.472222222222222E-3</v>
      </c>
      <c r="AH4549" t="s">
        <v>3911</v>
      </c>
      <c r="AI4549">
        <v>3</v>
      </c>
      <c r="AJ4549" t="s">
        <v>3939</v>
      </c>
      <c r="AK4549" s="3">
        <v>41503</v>
      </c>
      <c r="AL4549" s="10">
        <f>YEAR(ufc_fights_2[[#This Row],[date]])</f>
        <v>2013</v>
      </c>
      <c r="AM4549" t="s">
        <v>4022</v>
      </c>
      <c r="AN4549">
        <v>61</v>
      </c>
      <c r="AO4549" t="s">
        <v>3913</v>
      </c>
      <c r="AP4549">
        <f>IF(ufc_fights_2[[#This Row],[winner]]="Red",ufc_fights_2[[#This Row],[r_fighter_id]],ufc_fights_2[[#This Row],[b_fighter_id]])</f>
        <v>350</v>
      </c>
      <c r="AQ4549" t="str">
        <f>_xlfn.XLOOKUP(ufc_fights_2[[#This Row],[winnerID]],ufc_fighters[id],ufc_fighters[fighter_name],"xxx",0,1)</f>
        <v>Diego Brandao</v>
      </c>
    </row>
    <row r="4550" spans="1:43">
      <c r="A4550">
        <v>350</v>
      </c>
      <c r="B4550">
        <v>1060</v>
      </c>
      <c r="C4550">
        <f>_xlfn.XLOOKUP(ufc_fights_2[[#This Row],[r_fighter_id]],ufc_fighters[id],ufc_fighters[year],"xxx",0,1)</f>
        <v>1987</v>
      </c>
      <c r="D4550">
        <f>_xlfn.XLOOKUP(ufc_fights_2[[#This Row],[b_fighter_id]],ufc_fighters[id],ufc_fighters[year],"Prázdné",0,1)</f>
        <v>1988</v>
      </c>
      <c r="E4550" s="10">
        <f>YEAR(ufc_fights_2[[#This Row],[date]])-ufc_fights_2[[#This Row],[r_year]]</f>
        <v>25</v>
      </c>
      <c r="F4550" s="10">
        <f>YEAR(ufc_fights_2[[#This Row],[date]])-ufc_fights_2[[#This Row],[b_year]]</f>
        <v>24</v>
      </c>
      <c r="G4550">
        <v>1</v>
      </c>
      <c r="H4550">
        <v>0</v>
      </c>
      <c r="I4550">
        <v>0.42859999999999998</v>
      </c>
      <c r="J4550">
        <v>0.35780000000000001</v>
      </c>
      <c r="K4550">
        <v>0.63160000000000005</v>
      </c>
      <c r="L4550">
        <v>0.45739999999999997</v>
      </c>
      <c r="M4550">
        <v>0.75</v>
      </c>
      <c r="N4550">
        <v>0</v>
      </c>
      <c r="O4550">
        <v>0</v>
      </c>
      <c r="P4550">
        <v>1</v>
      </c>
      <c r="Q4550">
        <v>0</v>
      </c>
      <c r="R4550">
        <v>0</v>
      </c>
      <c r="S4550" s="2">
        <v>3.8541666666666668E-3</v>
      </c>
      <c r="T4550" s="2">
        <v>4.2824074074074075E-4</v>
      </c>
      <c r="U4550">
        <v>0.36670000000000003</v>
      </c>
      <c r="V4550">
        <v>0.25</v>
      </c>
      <c r="W4550">
        <v>0.5</v>
      </c>
      <c r="X4550">
        <v>0.77780000000000005</v>
      </c>
      <c r="Y4550">
        <v>0.88890000000000002</v>
      </c>
      <c r="Z4550">
        <v>0.35089999999999999</v>
      </c>
      <c r="AA4550">
        <v>0.32350000000000001</v>
      </c>
      <c r="AB4550">
        <v>1</v>
      </c>
      <c r="AC4550">
        <v>1</v>
      </c>
      <c r="AD4550">
        <v>0.58819999999999995</v>
      </c>
      <c r="AE4550">
        <v>0.8</v>
      </c>
      <c r="AF4550" t="s">
        <v>3915</v>
      </c>
      <c r="AG4550" s="2">
        <v>3.472222222222222E-3</v>
      </c>
      <c r="AH4550" t="s">
        <v>3911</v>
      </c>
      <c r="AI4550">
        <v>3</v>
      </c>
      <c r="AJ4550" t="s">
        <v>3988</v>
      </c>
      <c r="AK4550" s="3">
        <v>41195</v>
      </c>
      <c r="AL4550" s="10">
        <f>YEAR(ufc_fights_2[[#This Row],[date]])</f>
        <v>2012</v>
      </c>
      <c r="AM4550" t="s">
        <v>4022</v>
      </c>
      <c r="AN4550">
        <v>39</v>
      </c>
      <c r="AO4550" t="s">
        <v>3913</v>
      </c>
      <c r="AP4550">
        <f>IF(ufc_fights_2[[#This Row],[winner]]="Red",ufc_fights_2[[#This Row],[r_fighter_id]],ufc_fights_2[[#This Row],[b_fighter_id]])</f>
        <v>350</v>
      </c>
      <c r="AQ4550" t="str">
        <f>_xlfn.XLOOKUP(ufc_fights_2[[#This Row],[winnerID]],ufc_fighters[id],ufc_fighters[fighter_name],"xxx",0,1)</f>
        <v>Diego Brandao</v>
      </c>
    </row>
    <row r="4551" spans="1:43">
      <c r="A4551">
        <v>3561</v>
      </c>
      <c r="B4551">
        <v>3501</v>
      </c>
      <c r="C4551">
        <f>_xlfn.XLOOKUP(ufc_fights_2[[#This Row],[r_fighter_id]],ufc_fighters[id],ufc_fighters[year],"xxx",0,1)</f>
        <v>1986</v>
      </c>
      <c r="D4551">
        <f>_xlfn.XLOOKUP(ufc_fights_2[[#This Row],[b_fighter_id]],ufc_fighters[id],ufc_fighters[year],"Prázdné",0,1)</f>
        <v>1984</v>
      </c>
      <c r="E4551" s="10">
        <f>YEAR(ufc_fights_2[[#This Row],[date]])-ufc_fights_2[[#This Row],[r_year]]</f>
        <v>26</v>
      </c>
      <c r="F4551" s="10">
        <f>YEAR(ufc_fights_2[[#This Row],[date]])-ufc_fights_2[[#This Row],[b_year]]</f>
        <v>28</v>
      </c>
      <c r="G4551">
        <v>0</v>
      </c>
      <c r="H4551">
        <v>0</v>
      </c>
      <c r="I4551">
        <v>0.51160000000000005</v>
      </c>
      <c r="J4551">
        <v>0.52170000000000005</v>
      </c>
      <c r="K4551">
        <v>0.74299999999999999</v>
      </c>
      <c r="L4551">
        <v>0.75160000000000005</v>
      </c>
      <c r="M4551">
        <v>0.66669999999999996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5.9143518518518521E-3</v>
      </c>
      <c r="T4551" s="2">
        <v>1.0416666666666667E-4</v>
      </c>
      <c r="U4551">
        <v>0.33929999999999999</v>
      </c>
      <c r="V4551">
        <v>0.31909999999999999</v>
      </c>
      <c r="W4551">
        <v>1</v>
      </c>
      <c r="X4551">
        <v>0.79169999999999996</v>
      </c>
      <c r="Y4551">
        <v>0.90910000000000002</v>
      </c>
      <c r="Z4551">
        <v>0.33329999999999999</v>
      </c>
      <c r="AA4551">
        <v>0.5</v>
      </c>
      <c r="AB4551">
        <v>1</v>
      </c>
      <c r="AC4551">
        <v>1</v>
      </c>
      <c r="AD4551">
        <v>0.75</v>
      </c>
      <c r="AE4551">
        <v>0</v>
      </c>
      <c r="AF4551" t="s">
        <v>3915</v>
      </c>
      <c r="AG4551" s="2">
        <v>3.472222222222222E-3</v>
      </c>
      <c r="AH4551" t="s">
        <v>3911</v>
      </c>
      <c r="AI4551">
        <v>3</v>
      </c>
      <c r="AJ4551" t="s">
        <v>4043</v>
      </c>
      <c r="AK4551" s="3">
        <v>41013</v>
      </c>
      <c r="AL4551" s="10">
        <f>YEAR(ufc_fights_2[[#This Row],[date]])</f>
        <v>2012</v>
      </c>
      <c r="AM4551" t="s">
        <v>4022</v>
      </c>
      <c r="AN4551">
        <v>86</v>
      </c>
      <c r="AO4551" t="s">
        <v>3913</v>
      </c>
      <c r="AP4551">
        <f>IF(ufc_fights_2[[#This Row],[winner]]="Red",ufc_fights_2[[#This Row],[r_fighter_id]],ufc_fights_2[[#This Row],[b_fighter_id]])</f>
        <v>3561</v>
      </c>
      <c r="AQ4551" t="str">
        <f>_xlfn.XLOOKUP(ufc_fights_2[[#This Row],[winnerID]],ufc_fighters[id],ufc_fighters[fighter_name],"xxx",0,1)</f>
        <v>Jason Young</v>
      </c>
    </row>
    <row r="4552" spans="1:43">
      <c r="A4552">
        <v>3229</v>
      </c>
      <c r="B4552">
        <v>1514</v>
      </c>
      <c r="C4552">
        <f>_xlfn.XLOOKUP(ufc_fights_2[[#This Row],[r_fighter_id]],ufc_fighters[id],ufc_fighters[year],"xxx",0,1)</f>
        <v>1988</v>
      </c>
      <c r="D4552">
        <f>_xlfn.XLOOKUP(ufc_fights_2[[#This Row],[b_fighter_id]],ufc_fighters[id],ufc_fighters[year],"Prázdné",0,1)</f>
        <v>1992</v>
      </c>
      <c r="E4552" s="10">
        <f>YEAR(ufc_fights_2[[#This Row],[date]])-ufc_fights_2[[#This Row],[r_year]]</f>
        <v>31</v>
      </c>
      <c r="F4552" s="10">
        <f>YEAR(ufc_fights_2[[#This Row],[date]])-ufc_fights_2[[#This Row],[b_year]]</f>
        <v>27</v>
      </c>
      <c r="G4552">
        <v>0</v>
      </c>
      <c r="H4552">
        <v>0</v>
      </c>
      <c r="I4552">
        <v>0.4819</v>
      </c>
      <c r="J4552">
        <v>0.33329999999999999</v>
      </c>
      <c r="K4552">
        <v>0.52690000000000003</v>
      </c>
      <c r="L4552">
        <v>0.3538</v>
      </c>
      <c r="M4552">
        <v>0.16669999999999999</v>
      </c>
      <c r="N4552">
        <v>0.33329999999999999</v>
      </c>
      <c r="O4552">
        <v>0</v>
      </c>
      <c r="P4552">
        <v>1</v>
      </c>
      <c r="Q4552">
        <v>0</v>
      </c>
      <c r="R4552">
        <v>0</v>
      </c>
      <c r="S4552" s="2">
        <v>2.7314814814814814E-3</v>
      </c>
      <c r="T4552" s="2">
        <v>1.0416666666666667E-4</v>
      </c>
      <c r="U4552">
        <v>0.41510000000000002</v>
      </c>
      <c r="V4552">
        <v>0.24529999999999999</v>
      </c>
      <c r="W4552">
        <v>0.83330000000000004</v>
      </c>
      <c r="X4552">
        <v>0.54169999999999996</v>
      </c>
      <c r="Y4552">
        <v>1</v>
      </c>
      <c r="Z4552">
        <v>0.42109999999999997</v>
      </c>
      <c r="AA4552">
        <v>0.23080000000000001</v>
      </c>
      <c r="AB4552">
        <v>0.72729999999999995</v>
      </c>
      <c r="AC4552">
        <v>0.8</v>
      </c>
      <c r="AD4552">
        <v>0.5333</v>
      </c>
      <c r="AE4552">
        <v>1</v>
      </c>
      <c r="AF4552" t="s">
        <v>3915</v>
      </c>
      <c r="AG4552" s="2">
        <v>3.472222222222222E-3</v>
      </c>
      <c r="AH4552" t="s">
        <v>3911</v>
      </c>
      <c r="AI4552">
        <v>3</v>
      </c>
      <c r="AJ4552" t="s">
        <v>4091</v>
      </c>
      <c r="AK4552" s="3">
        <v>43617</v>
      </c>
      <c r="AL4552" s="10">
        <f>YEAR(ufc_fights_2[[#This Row],[date]])</f>
        <v>2019</v>
      </c>
      <c r="AM4552" t="s">
        <v>4022</v>
      </c>
      <c r="AN4552">
        <v>86</v>
      </c>
      <c r="AO4552" t="s">
        <v>3913</v>
      </c>
      <c r="AP4552">
        <f>IF(ufc_fights_2[[#This Row],[winner]]="Red",ufc_fights_2[[#This Row],[r_fighter_id]],ufc_fights_2[[#This Row],[b_fighter_id]])</f>
        <v>3229</v>
      </c>
      <c r="AQ4552" t="str">
        <f>_xlfn.XLOOKUP(ufc_fights_2[[#This Row],[winnerID]],ufc_fighters[id],ufc_fighters[fighter_name],"xxx",0,1)</f>
        <v>Daniel Teymur</v>
      </c>
    </row>
    <row r="4553" spans="1:43">
      <c r="A4553">
        <v>350</v>
      </c>
      <c r="B4553">
        <v>1348</v>
      </c>
      <c r="C4553">
        <f>_xlfn.XLOOKUP(ufc_fights_2[[#This Row],[r_fighter_id]],ufc_fighters[id],ufc_fighters[year],"xxx",0,1)</f>
        <v>1987</v>
      </c>
      <c r="D4553">
        <f>_xlfn.XLOOKUP(ufc_fights_2[[#This Row],[b_fighter_id]],ufc_fighters[id],ufc_fighters[year],"Prázdné",0,1)</f>
        <v>1987</v>
      </c>
      <c r="E4553" s="10">
        <f>YEAR(ufc_fights_2[[#This Row],[date]])-ufc_fights_2[[#This Row],[r_year]]</f>
        <v>28</v>
      </c>
      <c r="F4553" s="10">
        <f>YEAR(ufc_fights_2[[#This Row],[date]])-ufc_fights_2[[#This Row],[b_year]]</f>
        <v>28</v>
      </c>
      <c r="G4553">
        <v>0</v>
      </c>
      <c r="H4553">
        <v>0</v>
      </c>
      <c r="I4553">
        <v>0.5</v>
      </c>
      <c r="J4553">
        <v>0.61109999999999998</v>
      </c>
      <c r="K4553">
        <v>0.64100000000000001</v>
      </c>
      <c r="L4553">
        <v>0.70830000000000004</v>
      </c>
      <c r="M4553">
        <v>0.66669999999999996</v>
      </c>
      <c r="N4553">
        <v>0.33329999999999999</v>
      </c>
      <c r="O4553">
        <v>0</v>
      </c>
      <c r="P4553">
        <v>0</v>
      </c>
      <c r="Q4553">
        <v>0</v>
      </c>
      <c r="R4553">
        <v>1</v>
      </c>
      <c r="S4553" s="2">
        <v>1.6782407407407408E-3</v>
      </c>
      <c r="T4553" s="2">
        <v>6.8287037037037036E-4</v>
      </c>
      <c r="U4553">
        <v>0.47060000000000002</v>
      </c>
      <c r="V4553">
        <v>0.45450000000000002</v>
      </c>
      <c r="W4553">
        <v>0.75</v>
      </c>
      <c r="X4553">
        <v>0.33329999999999999</v>
      </c>
      <c r="Y4553">
        <v>0</v>
      </c>
      <c r="Z4553">
        <v>0.22220000000000001</v>
      </c>
      <c r="AA4553">
        <v>0.57140000000000002</v>
      </c>
      <c r="AB4553">
        <v>1</v>
      </c>
      <c r="AC4553">
        <v>0.63639999999999997</v>
      </c>
      <c r="AD4553">
        <v>0.44440000000000002</v>
      </c>
      <c r="AE4553">
        <v>0</v>
      </c>
      <c r="AF4553" t="s">
        <v>3926</v>
      </c>
      <c r="AG4553" s="2">
        <v>3.472222222222222E-3</v>
      </c>
      <c r="AH4553" t="s">
        <v>3911</v>
      </c>
      <c r="AI4553">
        <v>3</v>
      </c>
      <c r="AJ4553" t="s">
        <v>3928</v>
      </c>
      <c r="AK4553" s="3">
        <v>42112</v>
      </c>
      <c r="AL4553" s="10">
        <f>YEAR(ufc_fights_2[[#This Row],[date]])</f>
        <v>2015</v>
      </c>
      <c r="AM4553" t="s">
        <v>4022</v>
      </c>
      <c r="AN4553">
        <v>9</v>
      </c>
      <c r="AO4553" t="s">
        <v>3913</v>
      </c>
      <c r="AP4553">
        <f>IF(ufc_fights_2[[#This Row],[winner]]="Red",ufc_fights_2[[#This Row],[r_fighter_id]],ufc_fights_2[[#This Row],[b_fighter_id]])</f>
        <v>350</v>
      </c>
      <c r="AQ4553" t="str">
        <f>_xlfn.XLOOKUP(ufc_fights_2[[#This Row],[winnerID]],ufc_fighters[id],ufc_fighters[fighter_name],"xxx",0,1)</f>
        <v>Diego Brandao</v>
      </c>
    </row>
    <row r="4554" spans="1:43">
      <c r="A4554">
        <v>2060</v>
      </c>
      <c r="B4554">
        <v>691</v>
      </c>
      <c r="C4554">
        <f>_xlfn.XLOOKUP(ufc_fights_2[[#This Row],[r_fighter_id]],ufc_fighters[id],ufc_fighters[year],"xxx",0,1)</f>
        <v>1988</v>
      </c>
      <c r="D4554">
        <f>_xlfn.XLOOKUP(ufc_fights_2[[#This Row],[b_fighter_id]],ufc_fighters[id],ufc_fighters[year],"Prázdné",0,1)</f>
        <v>1980</v>
      </c>
      <c r="E4554" s="10">
        <f>YEAR(ufc_fights_2[[#This Row],[date]])-ufc_fights_2[[#This Row],[r_year]]</f>
        <v>24</v>
      </c>
      <c r="F4554" s="10">
        <f>YEAR(ufc_fights_2[[#This Row],[date]])-ufc_fights_2[[#This Row],[b_year]]</f>
        <v>32</v>
      </c>
      <c r="G4554">
        <v>0</v>
      </c>
      <c r="H4554">
        <v>0</v>
      </c>
      <c r="I4554">
        <v>0.44440000000000002</v>
      </c>
      <c r="J4554">
        <v>0.52380000000000004</v>
      </c>
      <c r="K4554">
        <v>0.44440000000000002</v>
      </c>
      <c r="L4554">
        <v>0.54549999999999998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 s="2">
        <v>0</v>
      </c>
      <c r="T4554" s="2">
        <v>3.8194444444444446E-4</v>
      </c>
      <c r="U4554">
        <v>0.16669999999999999</v>
      </c>
      <c r="V4554">
        <v>0.4375</v>
      </c>
      <c r="W4554">
        <v>0</v>
      </c>
      <c r="X4554">
        <v>1</v>
      </c>
      <c r="Y4554">
        <v>0.66669999999999996</v>
      </c>
      <c r="Z4554">
        <v>0.44440000000000002</v>
      </c>
      <c r="AA4554">
        <v>0.52380000000000004</v>
      </c>
      <c r="AB4554">
        <v>0</v>
      </c>
      <c r="AC4554">
        <v>0</v>
      </c>
      <c r="AD4554">
        <v>0</v>
      </c>
      <c r="AE4554">
        <v>0</v>
      </c>
      <c r="AF4554" t="s">
        <v>3933</v>
      </c>
      <c r="AG4554" s="2">
        <v>1.5277777777777779E-3</v>
      </c>
      <c r="AH4554" t="s">
        <v>3911</v>
      </c>
      <c r="AI4554">
        <v>3</v>
      </c>
      <c r="AJ4554" t="s">
        <v>3939</v>
      </c>
      <c r="AK4554" s="3">
        <v>41083</v>
      </c>
      <c r="AL4554" s="10">
        <f>YEAR(ufc_fights_2[[#This Row],[date]])</f>
        <v>2012</v>
      </c>
      <c r="AM4554" t="s">
        <v>4022</v>
      </c>
      <c r="AN4554">
        <v>123</v>
      </c>
      <c r="AO4554" t="s">
        <v>3918</v>
      </c>
      <c r="AP4554">
        <f>IF(ufc_fights_2[[#This Row],[winner]]="Red",ufc_fights_2[[#This Row],[r_fighter_id]],ufc_fights_2[[#This Row],[b_fighter_id]])</f>
        <v>691</v>
      </c>
      <c r="AQ4554" t="str">
        <f>_xlfn.XLOOKUP(ufc_fights_2[[#This Row],[winnerID]],ufc_fighters[id],ufc_fighters[fighter_name],"xxx",0,1)</f>
        <v>Rodrigo Damm</v>
      </c>
    </row>
    <row r="4555" spans="1:43">
      <c r="A4555">
        <v>3464</v>
      </c>
      <c r="B4555">
        <v>591</v>
      </c>
      <c r="C4555">
        <f>_xlfn.XLOOKUP(ufc_fights_2[[#This Row],[r_fighter_id]],ufc_fighters[id],ufc_fighters[year],"xxx",0,1)</f>
        <v>1988</v>
      </c>
      <c r="D4555">
        <f>_xlfn.XLOOKUP(ufc_fights_2[[#This Row],[b_fighter_id]],ufc_fighters[id],ufc_fighters[year],"Prázdné",0,1)</f>
        <v>1993</v>
      </c>
      <c r="E4555" s="10">
        <f>YEAR(ufc_fights_2[[#This Row],[date]])-ufc_fights_2[[#This Row],[r_year]]</f>
        <v>26</v>
      </c>
      <c r="F4555" s="10">
        <f>YEAR(ufc_fights_2[[#This Row],[date]])-ufc_fights_2[[#This Row],[b_year]]</f>
        <v>21</v>
      </c>
      <c r="G4555">
        <v>0</v>
      </c>
      <c r="H4555">
        <v>1</v>
      </c>
      <c r="I4555">
        <v>0.35370000000000001</v>
      </c>
      <c r="J4555">
        <v>0.31090000000000001</v>
      </c>
      <c r="K4555">
        <v>0.42330000000000001</v>
      </c>
      <c r="L4555">
        <v>0.31790000000000002</v>
      </c>
      <c r="M4555">
        <v>0.33329999999999999</v>
      </c>
      <c r="N4555">
        <v>0.6</v>
      </c>
      <c r="O4555">
        <v>1</v>
      </c>
      <c r="P4555">
        <v>2</v>
      </c>
      <c r="Q4555">
        <v>1</v>
      </c>
      <c r="R4555">
        <v>0</v>
      </c>
      <c r="S4555" s="2">
        <v>9.2592592592592596E-4</v>
      </c>
      <c r="T4555" s="2">
        <v>1.7592592592592592E-3</v>
      </c>
      <c r="U4555">
        <v>0.26829999999999998</v>
      </c>
      <c r="V4555">
        <v>0.23699999999999999</v>
      </c>
      <c r="W4555">
        <v>0.56759999999999999</v>
      </c>
      <c r="X4555">
        <v>1</v>
      </c>
      <c r="Y4555">
        <v>0.61539999999999995</v>
      </c>
      <c r="Z4555">
        <v>0.29270000000000002</v>
      </c>
      <c r="AA4555">
        <v>0.25769999999999998</v>
      </c>
      <c r="AB4555">
        <v>0.52500000000000002</v>
      </c>
      <c r="AC4555">
        <v>0.68420000000000003</v>
      </c>
      <c r="AD4555">
        <v>1</v>
      </c>
      <c r="AE4555">
        <v>0.45450000000000002</v>
      </c>
      <c r="AF4555" t="s">
        <v>3915</v>
      </c>
      <c r="AG4555" s="2">
        <v>3.472222222222222E-3</v>
      </c>
      <c r="AH4555" t="s">
        <v>3911</v>
      </c>
      <c r="AI4555">
        <v>3</v>
      </c>
      <c r="AJ4555" t="s">
        <v>3916</v>
      </c>
      <c r="AK4555" s="3">
        <v>41979</v>
      </c>
      <c r="AL4555" s="10">
        <f>YEAR(ufc_fights_2[[#This Row],[date]])</f>
        <v>2014</v>
      </c>
      <c r="AM4555" t="s">
        <v>4022</v>
      </c>
      <c r="AN4555">
        <v>1</v>
      </c>
      <c r="AO4555" t="s">
        <v>3918</v>
      </c>
      <c r="AP4555">
        <f>IF(ufc_fights_2[[#This Row],[winner]]="Red",ufc_fights_2[[#This Row],[r_fighter_id]],ufc_fights_2[[#This Row],[b_fighter_id]])</f>
        <v>591</v>
      </c>
      <c r="AQ4555" t="str">
        <f>_xlfn.XLOOKUP(ufc_fights_2[[#This Row],[winnerID]],ufc_fighters[id],ufc_fighters[fighter_name],"xxx",0,1)</f>
        <v>Clay Collard</v>
      </c>
    </row>
    <row r="4556" spans="1:43">
      <c r="A4556">
        <v>350</v>
      </c>
      <c r="B4556">
        <v>1079</v>
      </c>
      <c r="C4556">
        <f>_xlfn.XLOOKUP(ufc_fights_2[[#This Row],[r_fighter_id]],ufc_fighters[id],ufc_fighters[year],"xxx",0,1)</f>
        <v>1987</v>
      </c>
      <c r="D4556">
        <f>_xlfn.XLOOKUP(ufc_fights_2[[#This Row],[b_fighter_id]],ufc_fighters[id],ufc_fighters[year],"Prázdné",0,1)</f>
        <v>1983</v>
      </c>
      <c r="E4556" s="10">
        <f>YEAR(ufc_fights_2[[#This Row],[date]])-ufc_fights_2[[#This Row],[r_year]]</f>
        <v>26</v>
      </c>
      <c r="F4556" s="10">
        <f>YEAR(ufc_fights_2[[#This Row],[date]])-ufc_fights_2[[#This Row],[b_year]]</f>
        <v>30</v>
      </c>
      <c r="G4556">
        <v>0</v>
      </c>
      <c r="H4556">
        <v>0</v>
      </c>
      <c r="I4556">
        <v>0.5</v>
      </c>
      <c r="J4556">
        <v>0.28570000000000001</v>
      </c>
      <c r="K4556">
        <v>0.66669999999999996</v>
      </c>
      <c r="L4556">
        <v>0.35289999999999999</v>
      </c>
      <c r="M4556">
        <v>0</v>
      </c>
      <c r="N4556">
        <v>0.5</v>
      </c>
      <c r="O4556">
        <v>1</v>
      </c>
      <c r="P4556">
        <v>0</v>
      </c>
      <c r="Q4556">
        <v>0</v>
      </c>
      <c r="R4556">
        <v>0</v>
      </c>
      <c r="S4556" s="2">
        <v>1.1689814814814816E-3</v>
      </c>
      <c r="T4556" s="2">
        <v>0</v>
      </c>
      <c r="U4556">
        <v>0.36359999999999998</v>
      </c>
      <c r="V4556">
        <v>0.16669999999999999</v>
      </c>
      <c r="W4556">
        <v>1</v>
      </c>
      <c r="X4556">
        <v>0.6</v>
      </c>
      <c r="Y4556">
        <v>1</v>
      </c>
      <c r="Z4556">
        <v>0.5</v>
      </c>
      <c r="AA4556">
        <v>0.23080000000000001</v>
      </c>
      <c r="AB4556">
        <v>0</v>
      </c>
      <c r="AC4556">
        <v>1</v>
      </c>
      <c r="AD4556">
        <v>0.66669999999999996</v>
      </c>
      <c r="AE4556">
        <v>0</v>
      </c>
      <c r="AF4556" t="s">
        <v>3933</v>
      </c>
      <c r="AG4556" s="2">
        <v>2.3958333333333331E-3</v>
      </c>
      <c r="AH4556" t="s">
        <v>3911</v>
      </c>
      <c r="AI4556">
        <v>3</v>
      </c>
      <c r="AJ4556" t="s">
        <v>4102</v>
      </c>
      <c r="AK4556" s="3">
        <v>41370</v>
      </c>
      <c r="AL4556" s="10">
        <f>YEAR(ufc_fights_2[[#This Row],[date]])</f>
        <v>2013</v>
      </c>
      <c r="AM4556" t="s">
        <v>4022</v>
      </c>
      <c r="AN4556">
        <v>86</v>
      </c>
      <c r="AO4556" t="s">
        <v>3913</v>
      </c>
      <c r="AP4556">
        <f>IF(ufc_fights_2[[#This Row],[winner]]="Red",ufc_fights_2[[#This Row],[r_fighter_id]],ufc_fights_2[[#This Row],[b_fighter_id]])</f>
        <v>350</v>
      </c>
      <c r="AQ4556" t="str">
        <f>_xlfn.XLOOKUP(ufc_fights_2[[#This Row],[winnerID]],ufc_fighters[id],ufc_fighters[fighter_name],"xxx",0,1)</f>
        <v>Diego Brandao</v>
      </c>
    </row>
    <row r="4557" spans="1:43">
      <c r="A4557">
        <v>1746</v>
      </c>
      <c r="B4557">
        <v>964</v>
      </c>
      <c r="C4557">
        <f>_xlfn.XLOOKUP(ufc_fights_2[[#This Row],[r_fighter_id]],ufc_fighters[id],ufc_fighters[year],"xxx",0,1)</f>
        <v>1984</v>
      </c>
      <c r="D4557">
        <f>_xlfn.XLOOKUP(ufc_fights_2[[#This Row],[b_fighter_id]],ufc_fighters[id],ufc_fighters[year],"Prázdné",0,1)</f>
        <v>1990</v>
      </c>
      <c r="E4557" s="10">
        <f>YEAR(ufc_fights_2[[#This Row],[date]])-ufc_fights_2[[#This Row],[r_year]]</f>
        <v>29</v>
      </c>
      <c r="F4557" s="10">
        <f>YEAR(ufc_fights_2[[#This Row],[date]])-ufc_fights_2[[#This Row],[b_year]]</f>
        <v>23</v>
      </c>
      <c r="G4557">
        <v>0</v>
      </c>
      <c r="H4557">
        <v>0</v>
      </c>
      <c r="I4557">
        <v>0.5111</v>
      </c>
      <c r="J4557">
        <v>0.52380000000000004</v>
      </c>
      <c r="K4557">
        <v>0.56599999999999995</v>
      </c>
      <c r="L4557">
        <v>0.5575</v>
      </c>
      <c r="M4557">
        <v>0.5</v>
      </c>
      <c r="N4557">
        <v>1</v>
      </c>
      <c r="O4557">
        <v>0</v>
      </c>
      <c r="P4557">
        <v>0</v>
      </c>
      <c r="Q4557">
        <v>0</v>
      </c>
      <c r="R4557">
        <v>0</v>
      </c>
      <c r="S4557" s="2">
        <v>1.2037037037037038E-3</v>
      </c>
      <c r="T4557" s="2">
        <v>4.6296296296296298E-4</v>
      </c>
      <c r="U4557">
        <v>0.45</v>
      </c>
      <c r="V4557">
        <v>0.48959999999999998</v>
      </c>
      <c r="W4557">
        <v>1</v>
      </c>
      <c r="X4557">
        <v>1</v>
      </c>
      <c r="Y4557">
        <v>0.8</v>
      </c>
      <c r="Z4557">
        <v>0.5</v>
      </c>
      <c r="AA4557">
        <v>0.45779999999999998</v>
      </c>
      <c r="AB4557">
        <v>0</v>
      </c>
      <c r="AC4557">
        <v>0.72729999999999995</v>
      </c>
      <c r="AD4557">
        <v>1</v>
      </c>
      <c r="AE4557">
        <v>0.81820000000000004</v>
      </c>
      <c r="AF4557" t="s">
        <v>3910</v>
      </c>
      <c r="AG4557" s="2">
        <v>6.134259259259259E-4</v>
      </c>
      <c r="AH4557" t="s">
        <v>3911</v>
      </c>
      <c r="AI4557">
        <v>3</v>
      </c>
      <c r="AJ4557" t="s">
        <v>3923</v>
      </c>
      <c r="AK4557" s="3">
        <v>41566</v>
      </c>
      <c r="AL4557" s="10">
        <f>YEAR(ufc_fights_2[[#This Row],[date]])</f>
        <v>2013</v>
      </c>
      <c r="AM4557" t="s">
        <v>4022</v>
      </c>
      <c r="AN4557">
        <v>3</v>
      </c>
      <c r="AO4557" t="s">
        <v>3918</v>
      </c>
      <c r="AP4557">
        <f>IF(ufc_fights_2[[#This Row],[winner]]="Red",ufc_fights_2[[#This Row],[r_fighter_id]],ufc_fights_2[[#This Row],[b_fighter_id]])</f>
        <v>964</v>
      </c>
      <c r="AQ4557" t="str">
        <f>_xlfn.XLOOKUP(ufc_fights_2[[#This Row],[winnerID]],ufc_fighters[id],ufc_fighters[fighter_name],"xxx",0,1)</f>
        <v>Andre Fili</v>
      </c>
    </row>
    <row r="4558" spans="1:43">
      <c r="A4558">
        <v>3120</v>
      </c>
      <c r="B4558">
        <v>2467</v>
      </c>
      <c r="C4558">
        <f>_xlfn.XLOOKUP(ufc_fights_2[[#This Row],[r_fighter_id]],ufc_fighters[id],ufc_fighters[year],"xxx",0,1)</f>
        <v>1986</v>
      </c>
      <c r="D4558">
        <f>_xlfn.XLOOKUP(ufc_fights_2[[#This Row],[b_fighter_id]],ufc_fighters[id],ufc_fighters[year],"Prázdné",0,1)</f>
        <v>1982</v>
      </c>
      <c r="E4558" s="10">
        <f>YEAR(ufc_fights_2[[#This Row],[date]])-ufc_fights_2[[#This Row],[r_year]]</f>
        <v>27</v>
      </c>
      <c r="F4558" s="10">
        <f>YEAR(ufc_fights_2[[#This Row],[date]])-ufc_fights_2[[#This Row],[b_year]]</f>
        <v>31</v>
      </c>
      <c r="G4558">
        <v>0</v>
      </c>
      <c r="H4558">
        <v>0</v>
      </c>
      <c r="I4558">
        <v>0.55679999999999996</v>
      </c>
      <c r="J4558">
        <v>0.26600000000000001</v>
      </c>
      <c r="K4558">
        <v>0.66669999999999996</v>
      </c>
      <c r="L4558">
        <v>0.38979999999999998</v>
      </c>
      <c r="M4558">
        <v>0.6</v>
      </c>
      <c r="N4558">
        <v>0</v>
      </c>
      <c r="O4558">
        <v>1</v>
      </c>
      <c r="P4558">
        <v>1</v>
      </c>
      <c r="Q4558">
        <v>0</v>
      </c>
      <c r="R4558">
        <v>0</v>
      </c>
      <c r="S4558" s="2">
        <v>6.3194444444444444E-3</v>
      </c>
      <c r="T4558" s="2">
        <v>1.9675925925925926E-4</v>
      </c>
      <c r="U4558">
        <v>0.45279999999999998</v>
      </c>
      <c r="V4558">
        <v>0.2</v>
      </c>
      <c r="W4558">
        <v>0.73329999999999995</v>
      </c>
      <c r="X4558">
        <v>0.7</v>
      </c>
      <c r="Y4558">
        <v>0.42859999999999998</v>
      </c>
      <c r="Z4558">
        <v>0.42109999999999997</v>
      </c>
      <c r="AA4558">
        <v>0.1951</v>
      </c>
      <c r="AB4558">
        <v>0.33329999999999999</v>
      </c>
      <c r="AC4558">
        <v>0.81820000000000004</v>
      </c>
      <c r="AD4558">
        <v>0.85709999999999997</v>
      </c>
      <c r="AE4558">
        <v>0</v>
      </c>
      <c r="AF4558" t="s">
        <v>3915</v>
      </c>
      <c r="AG4558" s="2">
        <v>3.472222222222222E-3</v>
      </c>
      <c r="AH4558" t="s">
        <v>3911</v>
      </c>
      <c r="AI4558">
        <v>3</v>
      </c>
      <c r="AJ4558" t="s">
        <v>3912</v>
      </c>
      <c r="AK4558" s="3">
        <v>41419</v>
      </c>
      <c r="AL4558" s="10">
        <f>YEAR(ufc_fights_2[[#This Row],[date]])</f>
        <v>2013</v>
      </c>
      <c r="AM4558" t="s">
        <v>4022</v>
      </c>
      <c r="AN4558">
        <v>1</v>
      </c>
      <c r="AO4558" t="s">
        <v>3913</v>
      </c>
      <c r="AP4558">
        <f>IF(ufc_fights_2[[#This Row],[winner]]="Red",ufc_fights_2[[#This Row],[r_fighter_id]],ufc_fights_2[[#This Row],[b_fighter_id]])</f>
        <v>3120</v>
      </c>
      <c r="AQ4558" t="str">
        <f>_xlfn.XLOOKUP(ufc_fights_2[[#This Row],[winnerID]],ufc_fighters[id],ufc_fighters[fighter_name],"xxx",0,1)</f>
        <v>Jeremy Stephens</v>
      </c>
    </row>
    <row r="4559" spans="1:43">
      <c r="A4559">
        <v>200</v>
      </c>
      <c r="B4559">
        <v>3120</v>
      </c>
      <c r="C4559">
        <f>_xlfn.XLOOKUP(ufc_fights_2[[#This Row],[r_fighter_id]],ufc_fighters[id],ufc_fighters[year],"xxx",0,1)</f>
        <v>1987</v>
      </c>
      <c r="D4559">
        <f>_xlfn.XLOOKUP(ufc_fights_2[[#This Row],[b_fighter_id]],ufc_fighters[id],ufc_fighters[year],"Prázdné",0,1)</f>
        <v>1986</v>
      </c>
      <c r="E4559" s="10">
        <f>YEAR(ufc_fights_2[[#This Row],[date]])-ufc_fights_2[[#This Row],[r_year]]</f>
        <v>29</v>
      </c>
      <c r="F4559" s="10">
        <f>YEAR(ufc_fights_2[[#This Row],[date]])-ufc_fights_2[[#This Row],[b_year]]</f>
        <v>30</v>
      </c>
      <c r="G4559">
        <v>0</v>
      </c>
      <c r="H4559">
        <v>0</v>
      </c>
      <c r="I4559">
        <v>0.31390000000000001</v>
      </c>
      <c r="J4559">
        <v>0.39290000000000003</v>
      </c>
      <c r="K4559">
        <v>0.3493</v>
      </c>
      <c r="L4559">
        <v>0.46200000000000002</v>
      </c>
      <c r="M4559">
        <v>0.22220000000000001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1.724537037037037E-3</v>
      </c>
      <c r="T4559" s="2">
        <v>1.6550925925925926E-3</v>
      </c>
      <c r="U4559">
        <v>0.2545</v>
      </c>
      <c r="V4559">
        <v>0.33629999999999999</v>
      </c>
      <c r="W4559">
        <v>0.4375</v>
      </c>
      <c r="X4559">
        <v>0.72729999999999995</v>
      </c>
      <c r="Y4559">
        <v>0.625</v>
      </c>
      <c r="Z4559">
        <v>0.29459999999999997</v>
      </c>
      <c r="AA4559">
        <v>0.37309999999999999</v>
      </c>
      <c r="AB4559">
        <v>0.625</v>
      </c>
      <c r="AC4559">
        <v>0.83330000000000004</v>
      </c>
      <c r="AD4559">
        <v>0</v>
      </c>
      <c r="AE4559">
        <v>0</v>
      </c>
      <c r="AF4559" t="s">
        <v>3915</v>
      </c>
      <c r="AG4559" s="2">
        <v>3.472222222222222E-3</v>
      </c>
      <c r="AH4559" t="s">
        <v>3911</v>
      </c>
      <c r="AI4559">
        <v>3</v>
      </c>
      <c r="AJ4559" t="s">
        <v>3914</v>
      </c>
      <c r="AK4559" s="3">
        <v>42519</v>
      </c>
      <c r="AL4559" s="10">
        <f>YEAR(ufc_fights_2[[#This Row],[date]])</f>
        <v>2016</v>
      </c>
      <c r="AM4559" t="s">
        <v>4022</v>
      </c>
      <c r="AN4559">
        <v>1</v>
      </c>
      <c r="AO4559" t="s">
        <v>3918</v>
      </c>
      <c r="AP4559">
        <f>IF(ufc_fights_2[[#This Row],[winner]]="Red",ufc_fights_2[[#This Row],[r_fighter_id]],ufc_fights_2[[#This Row],[b_fighter_id]])</f>
        <v>3120</v>
      </c>
      <c r="AQ4559" t="str">
        <f>_xlfn.XLOOKUP(ufc_fights_2[[#This Row],[winnerID]],ufc_fighters[id],ufc_fighters[fighter_name],"xxx",0,1)</f>
        <v>Jeremy Stephens</v>
      </c>
    </row>
    <row r="4560" spans="1:43">
      <c r="A4560">
        <v>263</v>
      </c>
      <c r="B4560">
        <v>1576</v>
      </c>
      <c r="C4560">
        <f>_xlfn.XLOOKUP(ufc_fights_2[[#This Row],[r_fighter_id]],ufc_fighters[id],ufc_fighters[year],"xxx",0,1)</f>
        <v>1986</v>
      </c>
      <c r="D4560">
        <f>_xlfn.XLOOKUP(ufc_fights_2[[#This Row],[b_fighter_id]],ufc_fighters[id],ufc_fighters[year],"Prázdné",0,1)</f>
        <v>1987</v>
      </c>
      <c r="E4560" s="10">
        <f>YEAR(ufc_fights_2[[#This Row],[date]])-ufc_fights_2[[#This Row],[r_year]]</f>
        <v>31</v>
      </c>
      <c r="F4560" s="10">
        <f>YEAR(ufc_fights_2[[#This Row],[date]])-ufc_fights_2[[#This Row],[b_year]]</f>
        <v>30</v>
      </c>
      <c r="G4560">
        <v>0</v>
      </c>
      <c r="H4560">
        <v>1</v>
      </c>
      <c r="I4560">
        <v>0.58819999999999995</v>
      </c>
      <c r="J4560">
        <v>0.48570000000000002</v>
      </c>
      <c r="K4560">
        <v>0.63160000000000005</v>
      </c>
      <c r="L4560">
        <v>0.51349999999999996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2.3148148148148149E-4</v>
      </c>
      <c r="T4560" s="2">
        <v>5.7870370370370373E-5</v>
      </c>
      <c r="U4560">
        <v>0.45829999999999999</v>
      </c>
      <c r="V4560">
        <v>0.5</v>
      </c>
      <c r="W4560">
        <v>0.85709999999999997</v>
      </c>
      <c r="X4560">
        <v>1</v>
      </c>
      <c r="Y4560">
        <v>0</v>
      </c>
      <c r="Z4560">
        <v>0.53849999999999998</v>
      </c>
      <c r="AA4560">
        <v>0.4</v>
      </c>
      <c r="AB4560">
        <v>0.75</v>
      </c>
      <c r="AC4560">
        <v>1</v>
      </c>
      <c r="AD4560">
        <v>0</v>
      </c>
      <c r="AE4560">
        <v>1</v>
      </c>
      <c r="AF4560" t="s">
        <v>3910</v>
      </c>
      <c r="AG4560" s="2">
        <v>1.724537037037037E-3</v>
      </c>
      <c r="AH4560" t="s">
        <v>3927</v>
      </c>
      <c r="AI4560">
        <v>5</v>
      </c>
      <c r="AJ4560" t="s">
        <v>3914</v>
      </c>
      <c r="AK4560" s="3">
        <v>42770</v>
      </c>
      <c r="AL4560" s="10">
        <f>YEAR(ufc_fights_2[[#This Row],[date]])</f>
        <v>2017</v>
      </c>
      <c r="AM4560" t="s">
        <v>4022</v>
      </c>
      <c r="AN4560">
        <v>3</v>
      </c>
      <c r="AO4560" t="s">
        <v>3918</v>
      </c>
      <c r="AP4560">
        <f>IF(ufc_fights_2[[#This Row],[winner]]="Red",ufc_fights_2[[#This Row],[r_fighter_id]],ufc_fights_2[[#This Row],[b_fighter_id]])</f>
        <v>1576</v>
      </c>
      <c r="AQ4560" t="str">
        <f>_xlfn.XLOOKUP(ufc_fights_2[[#This Row],[winnerID]],ufc_fighters[id],ufc_fighters[fighter_name],"xxx",0,1)</f>
        <v>Chan Sung Jung</v>
      </c>
    </row>
    <row r="4561" spans="1:43">
      <c r="A4561">
        <v>1576</v>
      </c>
      <c r="B4561">
        <v>2556</v>
      </c>
      <c r="C4561">
        <f>_xlfn.XLOOKUP(ufc_fights_2[[#This Row],[r_fighter_id]],ufc_fighters[id],ufc_fighters[year],"xxx",0,1)</f>
        <v>1987</v>
      </c>
      <c r="D4561">
        <f>_xlfn.XLOOKUP(ufc_fights_2[[#This Row],[b_fighter_id]],ufc_fighters[id],ufc_fighters[year],"Prázdné",0,1)</f>
        <v>1989</v>
      </c>
      <c r="E4561" s="10">
        <f>YEAR(ufc_fights_2[[#This Row],[date]])-ufc_fights_2[[#This Row],[r_year]]</f>
        <v>25</v>
      </c>
      <c r="F4561" s="10">
        <f>YEAR(ufc_fights_2[[#This Row],[date]])-ufc_fights_2[[#This Row],[b_year]]</f>
        <v>23</v>
      </c>
      <c r="G4561">
        <v>0</v>
      </c>
      <c r="H4561">
        <v>0</v>
      </c>
      <c r="I4561">
        <v>0.48049999999999998</v>
      </c>
      <c r="J4561">
        <v>0.44090000000000001</v>
      </c>
      <c r="K4561">
        <v>0.62080000000000002</v>
      </c>
      <c r="L4561">
        <v>0.47949999999999998</v>
      </c>
      <c r="M4561">
        <v>1</v>
      </c>
      <c r="N4561">
        <v>0</v>
      </c>
      <c r="O4561">
        <v>3</v>
      </c>
      <c r="P4561">
        <v>0</v>
      </c>
      <c r="Q4561">
        <v>0</v>
      </c>
      <c r="R4561">
        <v>2</v>
      </c>
      <c r="S4561" s="2">
        <v>3.4953703703703705E-3</v>
      </c>
      <c r="T4561" s="2">
        <v>2.673611111111111E-3</v>
      </c>
      <c r="U4561">
        <v>0.43380000000000002</v>
      </c>
      <c r="V4561">
        <v>0.39639999999999997</v>
      </c>
      <c r="W4561">
        <v>0.8</v>
      </c>
      <c r="X4561">
        <v>1</v>
      </c>
      <c r="Y4561">
        <v>0.78569999999999995</v>
      </c>
      <c r="Z4561">
        <v>0.44440000000000002</v>
      </c>
      <c r="AA4561">
        <v>0.44350000000000001</v>
      </c>
      <c r="AB4561">
        <v>0.83330000000000004</v>
      </c>
      <c r="AC4561">
        <v>0.33329999999999999</v>
      </c>
      <c r="AD4561">
        <v>0.69230000000000003</v>
      </c>
      <c r="AE4561">
        <v>0</v>
      </c>
      <c r="AF4561" t="s">
        <v>3933</v>
      </c>
      <c r="AG4561" s="2">
        <v>7.7546296296296293E-4</v>
      </c>
      <c r="AH4561" t="s">
        <v>3927</v>
      </c>
      <c r="AI4561">
        <v>5</v>
      </c>
      <c r="AJ4561" t="s">
        <v>3928</v>
      </c>
      <c r="AK4561" s="3">
        <v>41044</v>
      </c>
      <c r="AL4561" s="10">
        <f>YEAR(ufc_fights_2[[#This Row],[date]])</f>
        <v>2012</v>
      </c>
      <c r="AM4561" t="s">
        <v>4022</v>
      </c>
      <c r="AN4561">
        <v>27</v>
      </c>
      <c r="AO4561" t="s">
        <v>3913</v>
      </c>
      <c r="AP4561">
        <f>IF(ufc_fights_2[[#This Row],[winner]]="Red",ufc_fights_2[[#This Row],[r_fighter_id]],ufc_fights_2[[#This Row],[b_fighter_id]])</f>
        <v>1576</v>
      </c>
      <c r="AQ4561" t="str">
        <f>_xlfn.XLOOKUP(ufc_fights_2[[#This Row],[winnerID]],ufc_fighters[id],ufc_fighters[fighter_name],"xxx",0,1)</f>
        <v>Chan Sung Jung</v>
      </c>
    </row>
    <row r="4562" spans="1:43">
      <c r="A4562">
        <v>1387</v>
      </c>
      <c r="B4562">
        <v>1576</v>
      </c>
      <c r="C4562">
        <f>_xlfn.XLOOKUP(ufc_fights_2[[#This Row],[r_fighter_id]],ufc_fighters[id],ufc_fighters[year],"xxx",0,1)</f>
        <v>1982</v>
      </c>
      <c r="D4562">
        <f>_xlfn.XLOOKUP(ufc_fights_2[[#This Row],[b_fighter_id]],ufc_fighters[id],ufc_fighters[year],"Prázdné",0,1)</f>
        <v>1987</v>
      </c>
      <c r="E4562" s="10">
        <f>YEAR(ufc_fights_2[[#This Row],[date]])-ufc_fights_2[[#This Row],[r_year]]</f>
        <v>29</v>
      </c>
      <c r="F4562" s="10">
        <f>YEAR(ufc_fights_2[[#This Row],[date]])-ufc_fights_2[[#This Row],[b_year]]</f>
        <v>24</v>
      </c>
      <c r="G4562">
        <v>0</v>
      </c>
      <c r="H4562">
        <v>1</v>
      </c>
      <c r="I4562">
        <v>0</v>
      </c>
      <c r="J4562">
        <v>0.6</v>
      </c>
      <c r="K4562">
        <v>0</v>
      </c>
      <c r="L4562">
        <v>0.6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</v>
      </c>
      <c r="T4562" s="2">
        <v>3.4722222222222222E-5</v>
      </c>
      <c r="U4562">
        <v>0</v>
      </c>
      <c r="V4562">
        <v>0.6</v>
      </c>
      <c r="W4562">
        <v>0</v>
      </c>
      <c r="X4562">
        <v>0</v>
      </c>
      <c r="Y4562">
        <v>0</v>
      </c>
      <c r="Z4562">
        <v>0</v>
      </c>
      <c r="AA4562">
        <v>0.5</v>
      </c>
      <c r="AB4562">
        <v>0</v>
      </c>
      <c r="AC4562">
        <v>0</v>
      </c>
      <c r="AD4562">
        <v>0</v>
      </c>
      <c r="AE4562">
        <v>0.625</v>
      </c>
      <c r="AF4562" t="s">
        <v>3910</v>
      </c>
      <c r="AG4562" s="2">
        <v>8.1018518518518516E-5</v>
      </c>
      <c r="AH4562" t="s">
        <v>3911</v>
      </c>
      <c r="AI4562">
        <v>3</v>
      </c>
      <c r="AJ4562" t="s">
        <v>3914</v>
      </c>
      <c r="AK4562" s="3">
        <v>40887</v>
      </c>
      <c r="AL4562" s="10">
        <f>YEAR(ufc_fights_2[[#This Row],[date]])</f>
        <v>2011</v>
      </c>
      <c r="AM4562" t="s">
        <v>4022</v>
      </c>
      <c r="AN4562">
        <v>65</v>
      </c>
      <c r="AO4562" t="s">
        <v>3918</v>
      </c>
      <c r="AP4562">
        <f>IF(ufc_fights_2[[#This Row],[winner]]="Red",ufc_fights_2[[#This Row],[r_fighter_id]],ufc_fights_2[[#This Row],[b_fighter_id]])</f>
        <v>1576</v>
      </c>
      <c r="AQ4562" t="str">
        <f>_xlfn.XLOOKUP(ufc_fights_2[[#This Row],[winnerID]],ufc_fighters[id],ufc_fighters[fighter_name],"xxx",0,1)</f>
        <v>Chan Sung Jung</v>
      </c>
    </row>
    <row r="4563" spans="1:43">
      <c r="A4563">
        <v>2157</v>
      </c>
      <c r="B4563">
        <v>1576</v>
      </c>
      <c r="C4563">
        <f>_xlfn.XLOOKUP(ufc_fights_2[[#This Row],[r_fighter_id]],ufc_fighters[id],ufc_fighters[year],"xxx",0,1)</f>
        <v>1989</v>
      </c>
      <c r="D4563">
        <f>_xlfn.XLOOKUP(ufc_fights_2[[#This Row],[b_fighter_id]],ufc_fighters[id],ufc_fighters[year],"Prázdné",0,1)</f>
        <v>1987</v>
      </c>
      <c r="E4563" s="10">
        <f>YEAR(ufc_fights_2[[#This Row],[date]])-ufc_fights_2[[#This Row],[r_year]]</f>
        <v>30</v>
      </c>
      <c r="F4563" s="10">
        <f>YEAR(ufc_fights_2[[#This Row],[date]])-ufc_fights_2[[#This Row],[b_year]]</f>
        <v>32</v>
      </c>
      <c r="G4563">
        <v>0</v>
      </c>
      <c r="H4563">
        <v>1</v>
      </c>
      <c r="I4563">
        <v>0</v>
      </c>
      <c r="J4563">
        <v>0.66669999999999996</v>
      </c>
      <c r="K4563">
        <v>0</v>
      </c>
      <c r="L4563">
        <v>0.69230000000000003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</v>
      </c>
      <c r="T4563" s="2">
        <v>3.0092592592592595E-4</v>
      </c>
      <c r="U4563">
        <v>0</v>
      </c>
      <c r="V4563">
        <v>0.6522</v>
      </c>
      <c r="W4563">
        <v>0</v>
      </c>
      <c r="X4563">
        <v>0</v>
      </c>
      <c r="Y4563">
        <v>1</v>
      </c>
      <c r="Z4563">
        <v>0</v>
      </c>
      <c r="AA4563">
        <v>0.5</v>
      </c>
      <c r="AB4563">
        <v>0</v>
      </c>
      <c r="AC4563">
        <v>0</v>
      </c>
      <c r="AD4563">
        <v>0</v>
      </c>
      <c r="AE4563">
        <v>0.72219999999999995</v>
      </c>
      <c r="AF4563" t="s">
        <v>3910</v>
      </c>
      <c r="AG4563" s="2">
        <v>6.7129629629629625E-4</v>
      </c>
      <c r="AH4563" t="s">
        <v>3927</v>
      </c>
      <c r="AI4563">
        <v>5</v>
      </c>
      <c r="AJ4563" t="s">
        <v>3929</v>
      </c>
      <c r="AK4563" s="3">
        <v>43638</v>
      </c>
      <c r="AL4563" s="10">
        <f>YEAR(ufc_fights_2[[#This Row],[date]])</f>
        <v>2019</v>
      </c>
      <c r="AM4563" t="s">
        <v>4022</v>
      </c>
      <c r="AN4563">
        <v>106</v>
      </c>
      <c r="AO4563" t="s">
        <v>3918</v>
      </c>
      <c r="AP4563">
        <f>IF(ufc_fights_2[[#This Row],[winner]]="Red",ufc_fights_2[[#This Row],[r_fighter_id]],ufc_fights_2[[#This Row],[b_fighter_id]])</f>
        <v>1576</v>
      </c>
      <c r="AQ4563" t="str">
        <f>_xlfn.XLOOKUP(ufc_fights_2[[#This Row],[winnerID]],ufc_fighters[id],ufc_fighters[fighter_name],"xxx",0,1)</f>
        <v>Chan Sung Jung</v>
      </c>
    </row>
    <row r="4564" spans="1:43">
      <c r="A4564">
        <v>856</v>
      </c>
      <c r="B4564">
        <v>1576</v>
      </c>
      <c r="C4564">
        <f>_xlfn.XLOOKUP(ufc_fights_2[[#This Row],[r_fighter_id]],ufc_fighters[id],ufc_fighters[year],"xxx",0,1)</f>
        <v>1981</v>
      </c>
      <c r="D4564">
        <f>_xlfn.XLOOKUP(ufc_fights_2[[#This Row],[b_fighter_id]],ufc_fighters[id],ufc_fighters[year],"Prázdné",0,1)</f>
        <v>1987</v>
      </c>
      <c r="E4564" s="10">
        <f>YEAR(ufc_fights_2[[#This Row],[date]])-ufc_fights_2[[#This Row],[r_year]]</f>
        <v>38</v>
      </c>
      <c r="F4564" s="10">
        <f>YEAR(ufc_fights_2[[#This Row],[date]])-ufc_fights_2[[#This Row],[b_year]]</f>
        <v>32</v>
      </c>
      <c r="G4564">
        <v>0</v>
      </c>
      <c r="H4564">
        <v>1</v>
      </c>
      <c r="I4564">
        <v>0.64290000000000003</v>
      </c>
      <c r="J4564">
        <v>0.76670000000000005</v>
      </c>
      <c r="K4564">
        <v>0.64290000000000003</v>
      </c>
      <c r="L4564">
        <v>0.81440000000000001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1.5277777777777779E-3</v>
      </c>
      <c r="T4564" s="2">
        <v>0</v>
      </c>
      <c r="U4564">
        <v>0.54549999999999998</v>
      </c>
      <c r="V4564">
        <v>0.76670000000000005</v>
      </c>
      <c r="W4564">
        <v>1</v>
      </c>
      <c r="X4564">
        <v>1</v>
      </c>
      <c r="Y4564">
        <v>0</v>
      </c>
      <c r="Z4564">
        <v>0.64290000000000003</v>
      </c>
      <c r="AA4564">
        <v>0.44440000000000002</v>
      </c>
      <c r="AB4564">
        <v>0</v>
      </c>
      <c r="AC4564">
        <v>0</v>
      </c>
      <c r="AD4564">
        <v>0</v>
      </c>
      <c r="AE4564">
        <v>0.90480000000000005</v>
      </c>
      <c r="AF4564" t="s">
        <v>3910</v>
      </c>
      <c r="AG4564" s="2">
        <v>2.2916666666666667E-3</v>
      </c>
      <c r="AH4564" t="s">
        <v>3927</v>
      </c>
      <c r="AI4564">
        <v>5</v>
      </c>
      <c r="AJ4564" t="s">
        <v>3931</v>
      </c>
      <c r="AK4564" s="3">
        <v>43820</v>
      </c>
      <c r="AL4564" s="10">
        <f>YEAR(ufc_fights_2[[#This Row],[date]])</f>
        <v>2019</v>
      </c>
      <c r="AM4564" t="s">
        <v>4022</v>
      </c>
      <c r="AN4564">
        <v>124</v>
      </c>
      <c r="AO4564" t="s">
        <v>3918</v>
      </c>
      <c r="AP4564">
        <f>IF(ufc_fights_2[[#This Row],[winner]]="Red",ufc_fights_2[[#This Row],[r_fighter_id]],ufc_fights_2[[#This Row],[b_fighter_id]])</f>
        <v>1576</v>
      </c>
      <c r="AQ4564" t="str">
        <f>_xlfn.XLOOKUP(ufc_fights_2[[#This Row],[winnerID]],ufc_fighters[id],ufc_fighters[fighter_name],"xxx",0,1)</f>
        <v>Chan Sung Jung</v>
      </c>
    </row>
    <row r="4565" spans="1:43">
      <c r="A4565">
        <v>1576</v>
      </c>
      <c r="B4565">
        <v>1069</v>
      </c>
      <c r="C4565">
        <f>_xlfn.XLOOKUP(ufc_fights_2[[#This Row],[r_fighter_id]],ufc_fighters[id],ufc_fighters[year],"xxx",0,1)</f>
        <v>1987</v>
      </c>
      <c r="D4565">
        <f>_xlfn.XLOOKUP(ufc_fights_2[[#This Row],[b_fighter_id]],ufc_fighters[id],ufc_fighters[year],"Prázdné",0,1)</f>
        <v>1979</v>
      </c>
      <c r="E4565" s="10">
        <f>YEAR(ufc_fights_2[[#This Row],[date]])-ufc_fights_2[[#This Row],[r_year]]</f>
        <v>24</v>
      </c>
      <c r="F4565" s="10">
        <f>YEAR(ufc_fights_2[[#This Row],[date]])-ufc_fights_2[[#This Row],[b_year]]</f>
        <v>32</v>
      </c>
      <c r="G4565">
        <v>0</v>
      </c>
      <c r="H4565">
        <v>0</v>
      </c>
      <c r="I4565">
        <v>0.3</v>
      </c>
      <c r="J4565">
        <v>0.1724</v>
      </c>
      <c r="K4565">
        <v>0.39500000000000002</v>
      </c>
      <c r="L4565">
        <v>0.18179999999999999</v>
      </c>
      <c r="M4565">
        <v>0.5</v>
      </c>
      <c r="N4565">
        <v>0</v>
      </c>
      <c r="O4565">
        <v>1</v>
      </c>
      <c r="P4565">
        <v>0</v>
      </c>
      <c r="Q4565">
        <v>0</v>
      </c>
      <c r="R4565">
        <v>0</v>
      </c>
      <c r="S4565" s="2">
        <v>1.8749999999999999E-3</v>
      </c>
      <c r="T4565" s="2">
        <v>0</v>
      </c>
      <c r="U4565">
        <v>0.24440000000000001</v>
      </c>
      <c r="V4565">
        <v>0.1333</v>
      </c>
      <c r="W4565">
        <v>1</v>
      </c>
      <c r="X4565">
        <v>0.75</v>
      </c>
      <c r="Y4565">
        <v>0.33329999999999999</v>
      </c>
      <c r="Z4565">
        <v>0.23810000000000001</v>
      </c>
      <c r="AA4565">
        <v>0.15659999999999999</v>
      </c>
      <c r="AB4565">
        <v>1</v>
      </c>
      <c r="AC4565">
        <v>0.5</v>
      </c>
      <c r="AD4565">
        <v>0.57140000000000002</v>
      </c>
      <c r="AE4565">
        <v>0</v>
      </c>
      <c r="AF4565" t="s">
        <v>3933</v>
      </c>
      <c r="AG4565" s="2">
        <v>3.460648148148148E-3</v>
      </c>
      <c r="AH4565" t="s">
        <v>3911</v>
      </c>
      <c r="AI4565">
        <v>3</v>
      </c>
      <c r="AJ4565" t="s">
        <v>3928</v>
      </c>
      <c r="AK4565" s="3">
        <v>40628</v>
      </c>
      <c r="AL4565" s="10">
        <f>YEAR(ufc_fights_2[[#This Row],[date]])</f>
        <v>2011</v>
      </c>
      <c r="AM4565" t="s">
        <v>4022</v>
      </c>
      <c r="AN4565">
        <v>128</v>
      </c>
      <c r="AO4565" t="s">
        <v>3913</v>
      </c>
      <c r="AP4565">
        <f>IF(ufc_fights_2[[#This Row],[winner]]="Red",ufc_fights_2[[#This Row],[r_fighter_id]],ufc_fights_2[[#This Row],[b_fighter_id]])</f>
        <v>1576</v>
      </c>
      <c r="AQ4565" t="str">
        <f>_xlfn.XLOOKUP(ufc_fights_2[[#This Row],[winnerID]],ufc_fighters[id],ufc_fighters[fighter_name],"xxx",0,1)</f>
        <v>Chan Sung Jung</v>
      </c>
    </row>
    <row r="4566" spans="1:43">
      <c r="A4566">
        <v>3019</v>
      </c>
      <c r="B4566">
        <v>1217</v>
      </c>
      <c r="C4566">
        <f>_xlfn.XLOOKUP(ufc_fights_2[[#This Row],[r_fighter_id]],ufc_fighters[id],ufc_fighters[year],"xxx",0,1)</f>
        <v>1985</v>
      </c>
      <c r="D4566">
        <f>_xlfn.XLOOKUP(ufc_fights_2[[#This Row],[b_fighter_id]],ufc_fighters[id],ufc_fighters[year],"Prázdné",0,1)</f>
        <v>1986</v>
      </c>
      <c r="E4566" s="10">
        <f>YEAR(ufc_fights_2[[#This Row],[date]])-ufc_fights_2[[#This Row],[r_year]]</f>
        <v>32</v>
      </c>
      <c r="F4566" s="10">
        <f>YEAR(ufc_fights_2[[#This Row],[date]])-ufc_fights_2[[#This Row],[b_year]]</f>
        <v>31</v>
      </c>
      <c r="G4566">
        <v>0</v>
      </c>
      <c r="H4566">
        <v>0</v>
      </c>
      <c r="I4566">
        <v>0.40379999999999999</v>
      </c>
      <c r="J4566">
        <v>0.6512</v>
      </c>
      <c r="K4566">
        <v>0.48330000000000001</v>
      </c>
      <c r="L4566">
        <v>0.78310000000000002</v>
      </c>
      <c r="M4566">
        <v>0.66669999999999996</v>
      </c>
      <c r="N4566">
        <v>0</v>
      </c>
      <c r="O4566">
        <v>1</v>
      </c>
      <c r="P4566">
        <v>0</v>
      </c>
      <c r="Q4566">
        <v>0</v>
      </c>
      <c r="R4566">
        <v>0</v>
      </c>
      <c r="S4566" s="2">
        <v>3.2407407407407406E-3</v>
      </c>
      <c r="T4566" s="2">
        <v>0</v>
      </c>
      <c r="U4566">
        <v>0.4</v>
      </c>
      <c r="V4566">
        <v>0.51719999999999999</v>
      </c>
      <c r="W4566">
        <v>0.5</v>
      </c>
      <c r="X4566">
        <v>0</v>
      </c>
      <c r="Y4566">
        <v>1</v>
      </c>
      <c r="Z4566">
        <v>0.375</v>
      </c>
      <c r="AA4566">
        <v>0.51719999999999999</v>
      </c>
      <c r="AB4566">
        <v>0.5</v>
      </c>
      <c r="AC4566">
        <v>1</v>
      </c>
      <c r="AD4566">
        <v>0.5</v>
      </c>
      <c r="AE4566">
        <v>0.91669999999999996</v>
      </c>
      <c r="AF4566" t="s">
        <v>3933</v>
      </c>
      <c r="AG4566" s="2">
        <v>1.4004629629629629E-3</v>
      </c>
      <c r="AH4566" t="s">
        <v>3911</v>
      </c>
      <c r="AI4566">
        <v>3</v>
      </c>
      <c r="AJ4566" t="s">
        <v>3992</v>
      </c>
      <c r="AK4566" s="3">
        <v>42770</v>
      </c>
      <c r="AL4566" s="10">
        <f>YEAR(ufc_fights_2[[#This Row],[date]])</f>
        <v>2017</v>
      </c>
      <c r="AM4566" t="s">
        <v>4022</v>
      </c>
      <c r="AN4566">
        <v>3</v>
      </c>
      <c r="AO4566" t="s">
        <v>3913</v>
      </c>
      <c r="AP4566">
        <f>IF(ufc_fights_2[[#This Row],[winner]]="Red",ufc_fights_2[[#This Row],[r_fighter_id]],ufc_fights_2[[#This Row],[b_fighter_id]])</f>
        <v>3019</v>
      </c>
      <c r="AQ4566" t="str">
        <f>_xlfn.XLOOKUP(ufc_fights_2[[#This Row],[winnerID]],ufc_fighters[id],ufc_fighters[fighter_name],"xxx",0,1)</f>
        <v>Chas Skelly</v>
      </c>
    </row>
    <row r="4567" spans="1:43">
      <c r="A4567">
        <v>263</v>
      </c>
      <c r="B4567">
        <v>3120</v>
      </c>
      <c r="C4567">
        <f>_xlfn.XLOOKUP(ufc_fights_2[[#This Row],[r_fighter_id]],ufc_fighters[id],ufc_fighters[year],"xxx",0,1)</f>
        <v>1986</v>
      </c>
      <c r="D4567">
        <f>_xlfn.XLOOKUP(ufc_fights_2[[#This Row],[b_fighter_id]],ufc_fighters[id],ufc_fighters[year],"Prázdné",0,1)</f>
        <v>1986</v>
      </c>
      <c r="E4567" s="10">
        <f>YEAR(ufc_fights_2[[#This Row],[date]])-ufc_fights_2[[#This Row],[r_year]]</f>
        <v>29</v>
      </c>
      <c r="F4567" s="10">
        <f>YEAR(ufc_fights_2[[#This Row],[date]])-ufc_fights_2[[#This Row],[b_year]]</f>
        <v>29</v>
      </c>
      <c r="G4567">
        <v>0</v>
      </c>
      <c r="H4567">
        <v>2</v>
      </c>
      <c r="I4567">
        <v>0.42680000000000001</v>
      </c>
      <c r="J4567">
        <v>0.52049999999999996</v>
      </c>
      <c r="K4567">
        <v>0.56899999999999995</v>
      </c>
      <c r="L4567">
        <v>0.52700000000000002</v>
      </c>
      <c r="M4567">
        <v>0.16669999999999999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3.4375E-3</v>
      </c>
      <c r="T4567" s="2">
        <v>2.3148148148148149E-4</v>
      </c>
      <c r="U4567">
        <v>0.3594</v>
      </c>
      <c r="V4567">
        <v>0.46429999999999999</v>
      </c>
      <c r="W4567">
        <v>0.5</v>
      </c>
      <c r="X4567">
        <v>0.8</v>
      </c>
      <c r="Y4567">
        <v>0.66669999999999996</v>
      </c>
      <c r="Z4567">
        <v>0.40300000000000002</v>
      </c>
      <c r="AA4567">
        <v>0.41510000000000002</v>
      </c>
      <c r="AB4567">
        <v>0.36359999999999998</v>
      </c>
      <c r="AC4567">
        <v>0.75</v>
      </c>
      <c r="AD4567">
        <v>1</v>
      </c>
      <c r="AE4567">
        <v>0.875</v>
      </c>
      <c r="AF4567" t="s">
        <v>3910</v>
      </c>
      <c r="AG4567" s="2">
        <v>3.7037037037037035E-4</v>
      </c>
      <c r="AH4567" t="s">
        <v>3911</v>
      </c>
      <c r="AI4567">
        <v>3</v>
      </c>
      <c r="AJ4567" t="s">
        <v>3931</v>
      </c>
      <c r="AK4567" s="3">
        <v>42196</v>
      </c>
      <c r="AL4567" s="10">
        <f>YEAR(ufc_fights_2[[#This Row],[date]])</f>
        <v>2015</v>
      </c>
      <c r="AM4567" t="s">
        <v>4022</v>
      </c>
      <c r="AN4567">
        <v>1</v>
      </c>
      <c r="AO4567" t="s">
        <v>3918</v>
      </c>
      <c r="AP4567">
        <f>IF(ufc_fights_2[[#This Row],[winner]]="Red",ufc_fights_2[[#This Row],[r_fighter_id]],ufc_fights_2[[#This Row],[b_fighter_id]])</f>
        <v>3120</v>
      </c>
      <c r="AQ4567" t="str">
        <f>_xlfn.XLOOKUP(ufc_fights_2[[#This Row],[winnerID]],ufc_fighters[id],ufc_fighters[fighter_name],"xxx",0,1)</f>
        <v>Jeremy Stephens</v>
      </c>
    </row>
    <row r="4568" spans="1:43">
      <c r="A4568">
        <v>3074</v>
      </c>
      <c r="B4568">
        <v>3019</v>
      </c>
      <c r="C4568">
        <f>_xlfn.XLOOKUP(ufc_fights_2[[#This Row],[r_fighter_id]],ufc_fighters[id],ufc_fighters[year],"xxx",0,1)</f>
        <v>1984</v>
      </c>
      <c r="D4568">
        <f>_xlfn.XLOOKUP(ufc_fights_2[[#This Row],[b_fighter_id]],ufc_fighters[id],ufc_fighters[year],"Prázdné",0,1)</f>
        <v>1985</v>
      </c>
      <c r="E4568" s="10">
        <f>YEAR(ufc_fights_2[[#This Row],[date]])-ufc_fights_2[[#This Row],[r_year]]</f>
        <v>31</v>
      </c>
      <c r="F4568" s="10">
        <f>YEAR(ufc_fights_2[[#This Row],[date]])-ufc_fights_2[[#This Row],[b_year]]</f>
        <v>30</v>
      </c>
      <c r="G4568">
        <v>1</v>
      </c>
      <c r="H4568">
        <v>0</v>
      </c>
      <c r="I4568">
        <v>0.54290000000000005</v>
      </c>
      <c r="J4568">
        <v>0.38890000000000002</v>
      </c>
      <c r="K4568">
        <v>0.6</v>
      </c>
      <c r="L4568">
        <v>0.45829999999999999</v>
      </c>
      <c r="M4568">
        <v>0</v>
      </c>
      <c r="N4568">
        <v>0.66669999999999996</v>
      </c>
      <c r="O4568">
        <v>0</v>
      </c>
      <c r="P4568">
        <v>2</v>
      </c>
      <c r="Q4568">
        <v>0</v>
      </c>
      <c r="R4568">
        <v>0</v>
      </c>
      <c r="S4568" s="2">
        <v>1.4814814814814814E-3</v>
      </c>
      <c r="T4568" s="2">
        <v>1.9328703703703704E-3</v>
      </c>
      <c r="U4568">
        <v>0.51519999999999999</v>
      </c>
      <c r="V4568">
        <v>0.4667</v>
      </c>
      <c r="W4568">
        <v>1</v>
      </c>
      <c r="X4568">
        <v>0</v>
      </c>
      <c r="Y4568">
        <v>0</v>
      </c>
      <c r="Z4568">
        <v>0.42859999999999998</v>
      </c>
      <c r="AA4568">
        <v>0</v>
      </c>
      <c r="AB4568">
        <v>0</v>
      </c>
      <c r="AC4568">
        <v>1</v>
      </c>
      <c r="AD4568">
        <v>0.61899999999999999</v>
      </c>
      <c r="AE4568">
        <v>1</v>
      </c>
      <c r="AF4568" t="s">
        <v>3933</v>
      </c>
      <c r="AG4568" s="2">
        <v>1.3425925925925925E-3</v>
      </c>
      <c r="AH4568" t="s">
        <v>3911</v>
      </c>
      <c r="AI4568">
        <v>3</v>
      </c>
      <c r="AJ4568" t="s">
        <v>3914</v>
      </c>
      <c r="AK4568" s="3">
        <v>42315</v>
      </c>
      <c r="AL4568" s="10">
        <f>YEAR(ufc_fights_2[[#This Row],[date]])</f>
        <v>2015</v>
      </c>
      <c r="AM4568" t="s">
        <v>4022</v>
      </c>
      <c r="AN4568">
        <v>6</v>
      </c>
      <c r="AO4568" t="s">
        <v>3918</v>
      </c>
      <c r="AP4568">
        <f>IF(ufc_fights_2[[#This Row],[winner]]="Red",ufc_fights_2[[#This Row],[r_fighter_id]],ufc_fights_2[[#This Row],[b_fighter_id]])</f>
        <v>3019</v>
      </c>
      <c r="AQ4568" t="str">
        <f>_xlfn.XLOOKUP(ufc_fights_2[[#This Row],[winnerID]],ufc_fighters[id],ufc_fighters[fighter_name],"xxx",0,1)</f>
        <v>Chas Skelly</v>
      </c>
    </row>
    <row r="4569" spans="1:43">
      <c r="A4569">
        <v>3019</v>
      </c>
      <c r="B4569">
        <v>2311</v>
      </c>
      <c r="C4569">
        <f>_xlfn.XLOOKUP(ufc_fights_2[[#This Row],[r_fighter_id]],ufc_fighters[id],ufc_fighters[year],"xxx",0,1)</f>
        <v>1985</v>
      </c>
      <c r="D4569">
        <f>_xlfn.XLOOKUP(ufc_fights_2[[#This Row],[b_fighter_id]],ufc_fighters[id],ufc_fighters[year],"Prázdné",0,1)</f>
        <v>1982</v>
      </c>
      <c r="E4569" s="10">
        <f>YEAR(ufc_fights_2[[#This Row],[date]])-ufc_fights_2[[#This Row],[r_year]]</f>
        <v>29</v>
      </c>
      <c r="F4569" s="10">
        <f>YEAR(ufc_fights_2[[#This Row],[date]])-ufc_fights_2[[#This Row],[b_year]]</f>
        <v>32</v>
      </c>
      <c r="G4569">
        <v>0</v>
      </c>
      <c r="H4569">
        <v>0</v>
      </c>
      <c r="I4569">
        <v>0.18179999999999999</v>
      </c>
      <c r="J4569">
        <v>0.25</v>
      </c>
      <c r="K4569">
        <v>0.25</v>
      </c>
      <c r="L4569">
        <v>0.5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0</v>
      </c>
      <c r="S4569" s="2">
        <v>8.6805555555555551E-4</v>
      </c>
      <c r="T4569" s="2">
        <v>6.4814814814814813E-4</v>
      </c>
      <c r="U4569">
        <v>0.18179999999999999</v>
      </c>
      <c r="V4569">
        <v>0.25</v>
      </c>
      <c r="W4569">
        <v>0</v>
      </c>
      <c r="X4569">
        <v>0</v>
      </c>
      <c r="Y4569">
        <v>0</v>
      </c>
      <c r="Z4569">
        <v>0.1111</v>
      </c>
      <c r="AA4569">
        <v>0.33329999999999999</v>
      </c>
      <c r="AB4569">
        <v>0.5</v>
      </c>
      <c r="AC4569">
        <v>0</v>
      </c>
      <c r="AD4569">
        <v>0</v>
      </c>
      <c r="AE4569">
        <v>0</v>
      </c>
      <c r="AF4569" t="s">
        <v>3933</v>
      </c>
      <c r="AG4569" s="2">
        <v>1.7939814814814815E-3</v>
      </c>
      <c r="AH4569" t="s">
        <v>3911</v>
      </c>
      <c r="AI4569">
        <v>3</v>
      </c>
      <c r="AJ4569" t="s">
        <v>3928</v>
      </c>
      <c r="AK4569" s="3">
        <v>41874</v>
      </c>
      <c r="AL4569" s="10">
        <f>YEAR(ufc_fights_2[[#This Row],[date]])</f>
        <v>2014</v>
      </c>
      <c r="AM4569" t="s">
        <v>4022</v>
      </c>
      <c r="AN4569">
        <v>40</v>
      </c>
      <c r="AO4569" t="s">
        <v>3913</v>
      </c>
      <c r="AP4569">
        <f>IF(ufc_fights_2[[#This Row],[winner]]="Red",ufc_fights_2[[#This Row],[r_fighter_id]],ufc_fights_2[[#This Row],[b_fighter_id]])</f>
        <v>3019</v>
      </c>
      <c r="AQ4569" t="str">
        <f>_xlfn.XLOOKUP(ufc_fights_2[[#This Row],[winnerID]],ufc_fighters[id],ufc_fighters[fighter_name],"xxx",0,1)</f>
        <v>Chas Skelly</v>
      </c>
    </row>
    <row r="4570" spans="1:43">
      <c r="A4570">
        <v>3019</v>
      </c>
      <c r="B4570">
        <v>1209</v>
      </c>
      <c r="C4570">
        <f>_xlfn.XLOOKUP(ufc_fights_2[[#This Row],[r_fighter_id]],ufc_fighters[id],ufc_fighters[year],"xxx",0,1)</f>
        <v>1985</v>
      </c>
      <c r="D4570">
        <f>_xlfn.XLOOKUP(ufc_fights_2[[#This Row],[b_fighter_id]],ufc_fighters[id],ufc_fighters[year],"Prázdné",0,1)</f>
        <v>1990</v>
      </c>
      <c r="E4570" s="10">
        <f>YEAR(ufc_fights_2[[#This Row],[date]])-ufc_fights_2[[#This Row],[r_year]]</f>
        <v>34</v>
      </c>
      <c r="F4570" s="10">
        <f>YEAR(ufc_fights_2[[#This Row],[date]])-ufc_fights_2[[#This Row],[b_year]]</f>
        <v>29</v>
      </c>
      <c r="G4570">
        <v>0</v>
      </c>
      <c r="H4570">
        <v>0</v>
      </c>
      <c r="I4570">
        <v>0.35589999999999999</v>
      </c>
      <c r="J4570">
        <v>0.42530000000000001</v>
      </c>
      <c r="K4570">
        <v>0.64</v>
      </c>
      <c r="L4570">
        <v>0.54100000000000004</v>
      </c>
      <c r="M4570">
        <v>0.33329999999999999</v>
      </c>
      <c r="N4570">
        <v>1</v>
      </c>
      <c r="O4570">
        <v>3</v>
      </c>
      <c r="P4570">
        <v>2</v>
      </c>
      <c r="Q4570">
        <v>1</v>
      </c>
      <c r="R4570">
        <v>2</v>
      </c>
      <c r="S4570" s="2">
        <v>5.9490740740740745E-3</v>
      </c>
      <c r="T4570" s="2">
        <v>2.0370370370370369E-3</v>
      </c>
      <c r="U4570">
        <v>0.3846</v>
      </c>
      <c r="V4570">
        <v>0.42859999999999998</v>
      </c>
      <c r="W4570">
        <v>0.1429</v>
      </c>
      <c r="X4570">
        <v>0</v>
      </c>
      <c r="Y4570">
        <v>0</v>
      </c>
      <c r="Z4570">
        <v>0.3448</v>
      </c>
      <c r="AA4570">
        <v>0.39510000000000001</v>
      </c>
      <c r="AB4570">
        <v>0</v>
      </c>
      <c r="AC4570">
        <v>0</v>
      </c>
      <c r="AD4570">
        <v>1</v>
      </c>
      <c r="AE4570">
        <v>0.83330000000000004</v>
      </c>
      <c r="AF4570" t="s">
        <v>3915</v>
      </c>
      <c r="AG4570" s="2">
        <v>3.472222222222222E-3</v>
      </c>
      <c r="AH4570" t="s">
        <v>3911</v>
      </c>
      <c r="AI4570">
        <v>3</v>
      </c>
      <c r="AJ4570" t="s">
        <v>3949</v>
      </c>
      <c r="AK4570" s="3">
        <v>43722</v>
      </c>
      <c r="AL4570" s="10">
        <f>YEAR(ufc_fights_2[[#This Row],[date]])</f>
        <v>2019</v>
      </c>
      <c r="AM4570" t="s">
        <v>4022</v>
      </c>
      <c r="AN4570">
        <v>80</v>
      </c>
      <c r="AO4570" t="s">
        <v>3913</v>
      </c>
      <c r="AP4570">
        <f>IF(ufc_fights_2[[#This Row],[winner]]="Red",ufc_fights_2[[#This Row],[r_fighter_id]],ufc_fights_2[[#This Row],[b_fighter_id]])</f>
        <v>3019</v>
      </c>
      <c r="AQ4570" t="str">
        <f>_xlfn.XLOOKUP(ufc_fights_2[[#This Row],[winnerID]],ufc_fighters[id],ufc_fighters[fighter_name],"xxx",0,1)</f>
        <v>Chas Skelly</v>
      </c>
    </row>
    <row r="4571" spans="1:43">
      <c r="A4571">
        <v>3019</v>
      </c>
      <c r="B4571">
        <v>292</v>
      </c>
      <c r="C4571">
        <f>_xlfn.XLOOKUP(ufc_fights_2[[#This Row],[r_fighter_id]],ufc_fighters[id],ufc_fighters[year],"xxx",0,1)</f>
        <v>1985</v>
      </c>
      <c r="D4571">
        <f>_xlfn.XLOOKUP(ufc_fights_2[[#This Row],[b_fighter_id]],ufc_fighters[id],ufc_fighters[year],"Prázdné",0,1)</f>
        <v>1983</v>
      </c>
      <c r="E4571" s="10">
        <f>YEAR(ufc_fights_2[[#This Row],[date]])-ufc_fights_2[[#This Row],[r_year]]</f>
        <v>31</v>
      </c>
      <c r="F4571" s="10">
        <f>YEAR(ufc_fights_2[[#This Row],[date]])-ufc_fights_2[[#This Row],[b_year]]</f>
        <v>33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 s="2">
        <v>1.273148148148148E-4</v>
      </c>
      <c r="T4571" s="2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3933</v>
      </c>
      <c r="AG4571" s="2">
        <v>2.199074074074074E-4</v>
      </c>
      <c r="AH4571" t="s">
        <v>3911</v>
      </c>
      <c r="AI4571">
        <v>3</v>
      </c>
      <c r="AJ4571" t="s">
        <v>3914</v>
      </c>
      <c r="AK4571" s="3">
        <v>42630</v>
      </c>
      <c r="AL4571" s="10">
        <f>YEAR(ufc_fights_2[[#This Row],[date]])</f>
        <v>2016</v>
      </c>
      <c r="AM4571" t="s">
        <v>4022</v>
      </c>
      <c r="AN4571">
        <v>88</v>
      </c>
      <c r="AO4571" t="s">
        <v>3913</v>
      </c>
      <c r="AP4571">
        <f>IF(ufc_fights_2[[#This Row],[winner]]="Red",ufc_fights_2[[#This Row],[r_fighter_id]],ufc_fights_2[[#This Row],[b_fighter_id]])</f>
        <v>3019</v>
      </c>
      <c r="AQ4571" t="str">
        <f>_xlfn.XLOOKUP(ufc_fights_2[[#This Row],[winnerID]],ufc_fighters[id],ufc_fighters[fighter_name],"xxx",0,1)</f>
        <v>Chas Skelly</v>
      </c>
    </row>
    <row r="4572" spans="1:43">
      <c r="A4572">
        <v>3063</v>
      </c>
      <c r="B4572">
        <v>3019</v>
      </c>
      <c r="C4572">
        <f>_xlfn.XLOOKUP(ufc_fights_2[[#This Row],[r_fighter_id]],ufc_fighters[id],ufc_fighters[year],"xxx",0,1)</f>
        <v>1989</v>
      </c>
      <c r="D4572">
        <f>_xlfn.XLOOKUP(ufc_fights_2[[#This Row],[b_fighter_id]],ufc_fighters[id],ufc_fighters[year],"Prázdné",0,1)</f>
        <v>1985</v>
      </c>
      <c r="E4572" s="10">
        <f>YEAR(ufc_fights_2[[#This Row],[date]])-ufc_fights_2[[#This Row],[r_year]]</f>
        <v>25</v>
      </c>
      <c r="F4572" s="10">
        <f>YEAR(ufc_fights_2[[#This Row],[date]])-ufc_fights_2[[#This Row],[b_year]]</f>
        <v>29</v>
      </c>
      <c r="G4572">
        <v>0</v>
      </c>
      <c r="H4572">
        <v>0</v>
      </c>
      <c r="I4572">
        <v>0.5</v>
      </c>
      <c r="J4572">
        <v>0.36109999999999998</v>
      </c>
      <c r="K4572">
        <v>0.55740000000000001</v>
      </c>
      <c r="L4572">
        <v>0.68889999999999996</v>
      </c>
      <c r="M4572">
        <v>0</v>
      </c>
      <c r="N4572">
        <v>0.57140000000000002</v>
      </c>
      <c r="O4572">
        <v>0</v>
      </c>
      <c r="P4572">
        <v>7</v>
      </c>
      <c r="Q4572">
        <v>3</v>
      </c>
      <c r="R4572">
        <v>2</v>
      </c>
      <c r="S4572" s="2">
        <v>2.0949074074074073E-3</v>
      </c>
      <c r="T4572" s="2">
        <v>6.9444444444444441E-3</v>
      </c>
      <c r="U4572">
        <v>0.5</v>
      </c>
      <c r="V4572">
        <v>0.36359999999999998</v>
      </c>
      <c r="W4572">
        <v>0.28570000000000001</v>
      </c>
      <c r="X4572">
        <v>1</v>
      </c>
      <c r="Y4572">
        <v>1</v>
      </c>
      <c r="Z4572">
        <v>0.5</v>
      </c>
      <c r="AA4572">
        <v>0.1923</v>
      </c>
      <c r="AB4572">
        <v>0.71430000000000005</v>
      </c>
      <c r="AC4572">
        <v>0.66669999999999996</v>
      </c>
      <c r="AD4572">
        <v>0.4118</v>
      </c>
      <c r="AE4572">
        <v>0.85709999999999997</v>
      </c>
      <c r="AF4572" t="s">
        <v>3915</v>
      </c>
      <c r="AG4572" s="2">
        <v>3.472222222222222E-3</v>
      </c>
      <c r="AH4572" t="s">
        <v>3911</v>
      </c>
      <c r="AI4572">
        <v>3</v>
      </c>
      <c r="AJ4572" t="s">
        <v>3914</v>
      </c>
      <c r="AK4572" s="3">
        <v>41887</v>
      </c>
      <c r="AL4572" s="10">
        <f>YEAR(ufc_fights_2[[#This Row],[date]])</f>
        <v>2014</v>
      </c>
      <c r="AM4572" t="s">
        <v>4022</v>
      </c>
      <c r="AN4572">
        <v>134</v>
      </c>
      <c r="AO4572" t="s">
        <v>3918</v>
      </c>
      <c r="AP4572">
        <f>IF(ufc_fights_2[[#This Row],[winner]]="Red",ufc_fights_2[[#This Row],[r_fighter_id]],ufc_fights_2[[#This Row],[b_fighter_id]])</f>
        <v>3019</v>
      </c>
      <c r="AQ4572" t="str">
        <f>_xlfn.XLOOKUP(ufc_fights_2[[#This Row],[winnerID]],ufc_fighters[id],ufc_fighters[fighter_name],"xxx",0,1)</f>
        <v>Chas Skelly</v>
      </c>
    </row>
    <row r="4573" spans="1:43">
      <c r="A4573">
        <v>2394</v>
      </c>
      <c r="B4573">
        <v>2157</v>
      </c>
      <c r="C4573">
        <f>_xlfn.XLOOKUP(ufc_fights_2[[#This Row],[r_fighter_id]],ufc_fighters[id],ufc_fighters[year],"xxx",0,1)</f>
        <v>1991</v>
      </c>
      <c r="D4573">
        <f>_xlfn.XLOOKUP(ufc_fights_2[[#This Row],[b_fighter_id]],ufc_fighters[id],ufc_fighters[year],"Prázdné",0,1)</f>
        <v>1989</v>
      </c>
      <c r="E4573" s="10">
        <f>YEAR(ufc_fights_2[[#This Row],[date]])-ufc_fights_2[[#This Row],[r_year]]</f>
        <v>26</v>
      </c>
      <c r="F4573" s="10">
        <f>YEAR(ufc_fights_2[[#This Row],[date]])-ufc_fights_2[[#This Row],[b_year]]</f>
        <v>28</v>
      </c>
      <c r="G4573">
        <v>0</v>
      </c>
      <c r="H4573">
        <v>0</v>
      </c>
      <c r="I4573">
        <v>0.29549999999999998</v>
      </c>
      <c r="J4573">
        <v>0.4325</v>
      </c>
      <c r="K4573">
        <v>0.29549999999999998</v>
      </c>
      <c r="L4573">
        <v>0.437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0</v>
      </c>
      <c r="S4573" s="2">
        <v>0</v>
      </c>
      <c r="T4573" s="2">
        <v>2.3148148148148149E-4</v>
      </c>
      <c r="U4573">
        <v>0.2475</v>
      </c>
      <c r="V4573">
        <v>0.39739999999999998</v>
      </c>
      <c r="W4573">
        <v>0.73680000000000001</v>
      </c>
      <c r="X4573">
        <v>0.66669999999999996</v>
      </c>
      <c r="Y4573">
        <v>1</v>
      </c>
      <c r="Z4573">
        <v>0.2949</v>
      </c>
      <c r="AA4573">
        <v>0.4325</v>
      </c>
      <c r="AB4573">
        <v>0.33329999999999999</v>
      </c>
      <c r="AC4573">
        <v>0</v>
      </c>
      <c r="AD4573">
        <v>0</v>
      </c>
      <c r="AE4573">
        <v>0</v>
      </c>
      <c r="AF4573" t="s">
        <v>3933</v>
      </c>
      <c r="AG4573" s="2">
        <v>2.0717592592592593E-3</v>
      </c>
      <c r="AH4573" t="s">
        <v>3911</v>
      </c>
      <c r="AI4573">
        <v>3</v>
      </c>
      <c r="AJ4573" t="s">
        <v>3924</v>
      </c>
      <c r="AK4573" s="3">
        <v>42945</v>
      </c>
      <c r="AL4573" s="10">
        <f>YEAR(ufc_fights_2[[#This Row],[date]])</f>
        <v>2017</v>
      </c>
      <c r="AM4573" t="s">
        <v>4022</v>
      </c>
      <c r="AN4573">
        <v>63</v>
      </c>
      <c r="AO4573" t="s">
        <v>3913</v>
      </c>
      <c r="AP4573">
        <f>IF(ufc_fights_2[[#This Row],[winner]]="Red",ufc_fights_2[[#This Row],[r_fighter_id]],ufc_fights_2[[#This Row],[b_fighter_id]])</f>
        <v>2394</v>
      </c>
      <c r="AQ4573" t="str">
        <f>_xlfn.XLOOKUP(ufc_fights_2[[#This Row],[winnerID]],ufc_fighters[id],ufc_fighters[fighter_name],"xxx",0,1)</f>
        <v>Brian Ortega</v>
      </c>
    </row>
    <row r="4574" spans="1:43">
      <c r="A4574">
        <v>3170</v>
      </c>
      <c r="B4574">
        <v>2394</v>
      </c>
      <c r="C4574">
        <f>_xlfn.XLOOKUP(ufc_fights_2[[#This Row],[r_fighter_id]],ufc_fighters[id],ufc_fighters[year],"xxx",0,1)</f>
        <v>1983</v>
      </c>
      <c r="D4574">
        <f>_xlfn.XLOOKUP(ufc_fights_2[[#This Row],[b_fighter_id]],ufc_fighters[id],ufc_fighters[year],"Prázdné",0,1)</f>
        <v>1991</v>
      </c>
      <c r="E4574" s="10">
        <f>YEAR(ufc_fights_2[[#This Row],[date]])-ufc_fights_2[[#This Row],[r_year]]</f>
        <v>34</v>
      </c>
      <c r="F4574" s="10">
        <f>YEAR(ufc_fights_2[[#This Row],[date]])-ufc_fights_2[[#This Row],[b_year]]</f>
        <v>26</v>
      </c>
      <c r="G4574">
        <v>0</v>
      </c>
      <c r="H4574">
        <v>0</v>
      </c>
      <c r="I4574">
        <v>0.61860000000000004</v>
      </c>
      <c r="J4574">
        <v>0.34289999999999998</v>
      </c>
      <c r="K4574">
        <v>0.61860000000000004</v>
      </c>
      <c r="L4574">
        <v>0.34289999999999998</v>
      </c>
      <c r="M4574">
        <v>0</v>
      </c>
      <c r="N4574">
        <v>0</v>
      </c>
      <c r="O4574">
        <v>0</v>
      </c>
      <c r="P4574">
        <v>2</v>
      </c>
      <c r="Q4574">
        <v>0</v>
      </c>
      <c r="R4574">
        <v>0</v>
      </c>
      <c r="S4574" s="2">
        <v>1.6203703703703703E-4</v>
      </c>
      <c r="T4574" s="2">
        <v>3.4722222222222224E-4</v>
      </c>
      <c r="U4574">
        <v>0.42109999999999997</v>
      </c>
      <c r="V4574">
        <v>0.21429999999999999</v>
      </c>
      <c r="W4574">
        <v>0.90910000000000002</v>
      </c>
      <c r="X4574">
        <v>0.88890000000000002</v>
      </c>
      <c r="Y4574">
        <v>1</v>
      </c>
      <c r="Z4574">
        <v>0.60870000000000002</v>
      </c>
      <c r="AA4574">
        <v>0.30299999999999999</v>
      </c>
      <c r="AB4574">
        <v>0.8</v>
      </c>
      <c r="AC4574">
        <v>1</v>
      </c>
      <c r="AD4574">
        <v>0</v>
      </c>
      <c r="AE4574">
        <v>0</v>
      </c>
      <c r="AF4574" t="s">
        <v>3933</v>
      </c>
      <c r="AG4574" s="2">
        <v>2.3379629629629631E-3</v>
      </c>
      <c r="AH4574" t="s">
        <v>3927</v>
      </c>
      <c r="AI4574">
        <v>5</v>
      </c>
      <c r="AJ4574" t="s">
        <v>3932</v>
      </c>
      <c r="AK4574" s="3">
        <v>43078</v>
      </c>
      <c r="AL4574" s="10">
        <f>YEAR(ufc_fights_2[[#This Row],[date]])</f>
        <v>2017</v>
      </c>
      <c r="AM4574" t="s">
        <v>4022</v>
      </c>
      <c r="AN4574">
        <v>79</v>
      </c>
      <c r="AO4574" t="s">
        <v>3918</v>
      </c>
      <c r="AP4574">
        <f>IF(ufc_fights_2[[#This Row],[winner]]="Red",ufc_fights_2[[#This Row],[r_fighter_id]],ufc_fights_2[[#This Row],[b_fighter_id]])</f>
        <v>2394</v>
      </c>
      <c r="AQ4574" t="str">
        <f>_xlfn.XLOOKUP(ufc_fights_2[[#This Row],[winnerID]],ufc_fighters[id],ufc_fighters[fighter_name],"xxx",0,1)</f>
        <v>Brian Ortega</v>
      </c>
    </row>
    <row r="4575" spans="1:43">
      <c r="A4575">
        <v>3209</v>
      </c>
      <c r="B4575">
        <v>2394</v>
      </c>
      <c r="C4575">
        <f>_xlfn.XLOOKUP(ufc_fights_2[[#This Row],[r_fighter_id]],ufc_fighters[id],ufc_fighters[year],"xxx",0,1)</f>
        <v>1984</v>
      </c>
      <c r="D4575">
        <f>_xlfn.XLOOKUP(ufc_fights_2[[#This Row],[b_fighter_id]],ufc_fighters[id],ufc_fighters[year],"Prázdné",0,1)</f>
        <v>1991</v>
      </c>
      <c r="E4575" s="10">
        <f>YEAR(ufc_fights_2[[#This Row],[date]])-ufc_fights_2[[#This Row],[r_year]]</f>
        <v>31</v>
      </c>
      <c r="F4575" s="10">
        <f>YEAR(ufc_fights_2[[#This Row],[date]])-ufc_fights_2[[#This Row],[b_year]]</f>
        <v>24</v>
      </c>
      <c r="G4575">
        <v>0</v>
      </c>
      <c r="H4575">
        <v>1</v>
      </c>
      <c r="I4575">
        <v>0.41489999999999999</v>
      </c>
      <c r="J4575">
        <v>0.40589999999999998</v>
      </c>
      <c r="K4575">
        <v>0.64410000000000001</v>
      </c>
      <c r="L4575">
        <v>0.47860000000000003</v>
      </c>
      <c r="M4575">
        <v>0.54549999999999998</v>
      </c>
      <c r="N4575">
        <v>0</v>
      </c>
      <c r="O4575">
        <v>0</v>
      </c>
      <c r="P4575">
        <v>1</v>
      </c>
      <c r="Q4575">
        <v>0</v>
      </c>
      <c r="R4575">
        <v>1</v>
      </c>
      <c r="S4575" s="2">
        <v>5.8449074074074072E-3</v>
      </c>
      <c r="T4575" s="2">
        <v>6.134259259259259E-4</v>
      </c>
      <c r="U4575">
        <v>0.37930000000000003</v>
      </c>
      <c r="V4575">
        <v>0.40210000000000001</v>
      </c>
      <c r="W4575">
        <v>1</v>
      </c>
      <c r="X4575">
        <v>0.8</v>
      </c>
      <c r="Y4575">
        <v>1</v>
      </c>
      <c r="Z4575">
        <v>0.34210000000000002</v>
      </c>
      <c r="AA4575">
        <v>0.30559999999999998</v>
      </c>
      <c r="AB4575">
        <v>1</v>
      </c>
      <c r="AC4575">
        <v>0.71430000000000005</v>
      </c>
      <c r="AD4575">
        <v>0.70589999999999997</v>
      </c>
      <c r="AE4575">
        <v>0.63639999999999997</v>
      </c>
      <c r="AF4575" t="s">
        <v>3910</v>
      </c>
      <c r="AG4575" s="2">
        <v>2.8935185185185184E-3</v>
      </c>
      <c r="AH4575" t="s">
        <v>3911</v>
      </c>
      <c r="AI4575">
        <v>3</v>
      </c>
      <c r="AJ4575" t="s">
        <v>3928</v>
      </c>
      <c r="AK4575" s="3">
        <v>42161</v>
      </c>
      <c r="AL4575" s="10">
        <f>YEAR(ufc_fights_2[[#This Row],[date]])</f>
        <v>2015</v>
      </c>
      <c r="AM4575" t="s">
        <v>4022</v>
      </c>
      <c r="AN4575">
        <v>141</v>
      </c>
      <c r="AO4575" t="s">
        <v>3918</v>
      </c>
      <c r="AP4575">
        <f>IF(ufc_fights_2[[#This Row],[winner]]="Red",ufc_fights_2[[#This Row],[r_fighter_id]],ufc_fights_2[[#This Row],[b_fighter_id]])</f>
        <v>2394</v>
      </c>
      <c r="AQ4575" t="str">
        <f>_xlfn.XLOOKUP(ufc_fights_2[[#This Row],[winnerID]],ufc_fighters[id],ufc_fighters[fighter_name],"xxx",0,1)</f>
        <v>Brian Ortega</v>
      </c>
    </row>
    <row r="4576" spans="1:43">
      <c r="A4576">
        <v>948</v>
      </c>
      <c r="B4576">
        <v>3250</v>
      </c>
      <c r="C4576">
        <f>_xlfn.XLOOKUP(ufc_fights_2[[#This Row],[r_fighter_id]],ufc_fighters[id],ufc_fighters[year],"xxx",0,1)</f>
        <v>1984</v>
      </c>
      <c r="D4576">
        <f>_xlfn.XLOOKUP(ufc_fights_2[[#This Row],[b_fighter_id]],ufc_fighters[id],ufc_fighters[year],"Prázdné",0,1)</f>
        <v>1983</v>
      </c>
      <c r="E4576" s="10">
        <f>YEAR(ufc_fights_2[[#This Row],[date]])-ufc_fights_2[[#This Row],[r_year]]</f>
        <v>31</v>
      </c>
      <c r="F4576" s="10">
        <f>YEAR(ufc_fights_2[[#This Row],[date]])-ufc_fights_2[[#This Row],[b_year]]</f>
        <v>32</v>
      </c>
      <c r="G4576">
        <v>0</v>
      </c>
      <c r="H4576">
        <v>0</v>
      </c>
      <c r="I4576">
        <v>0.28949999999999998</v>
      </c>
      <c r="J4576">
        <v>0.1</v>
      </c>
      <c r="K4576">
        <v>0.37780000000000002</v>
      </c>
      <c r="L4576">
        <v>0.1</v>
      </c>
      <c r="M4576">
        <v>1</v>
      </c>
      <c r="N4576">
        <v>0</v>
      </c>
      <c r="O4576">
        <v>2</v>
      </c>
      <c r="P4576">
        <v>0</v>
      </c>
      <c r="Q4576">
        <v>0</v>
      </c>
      <c r="R4576">
        <v>0</v>
      </c>
      <c r="S4576" s="2">
        <v>5.2083333333333333E-4</v>
      </c>
      <c r="T4576" s="2">
        <v>0</v>
      </c>
      <c r="U4576">
        <v>0.1852</v>
      </c>
      <c r="V4576">
        <v>0.1111</v>
      </c>
      <c r="W4576">
        <v>0.42859999999999998</v>
      </c>
      <c r="X4576">
        <v>0.75</v>
      </c>
      <c r="Y4576">
        <v>0</v>
      </c>
      <c r="Z4576">
        <v>0.26669999999999999</v>
      </c>
      <c r="AA4576">
        <v>0.1</v>
      </c>
      <c r="AB4576">
        <v>0</v>
      </c>
      <c r="AC4576">
        <v>0</v>
      </c>
      <c r="AD4576">
        <v>0.375</v>
      </c>
      <c r="AE4576">
        <v>0</v>
      </c>
      <c r="AF4576" t="s">
        <v>3933</v>
      </c>
      <c r="AG4576" s="2">
        <v>1.8171296296296297E-3</v>
      </c>
      <c r="AH4576" t="s">
        <v>3911</v>
      </c>
      <c r="AI4576">
        <v>3</v>
      </c>
      <c r="AJ4576" t="s">
        <v>3914</v>
      </c>
      <c r="AK4576" s="3">
        <v>42063</v>
      </c>
      <c r="AL4576" s="10">
        <f>YEAR(ufc_fights_2[[#This Row],[date]])</f>
        <v>2015</v>
      </c>
      <c r="AM4576" t="s">
        <v>3971</v>
      </c>
      <c r="AN4576">
        <v>2</v>
      </c>
      <c r="AO4576" t="s">
        <v>3913</v>
      </c>
      <c r="AP4576">
        <f>IF(ufc_fights_2[[#This Row],[winner]]="Red",ufc_fights_2[[#This Row],[r_fighter_id]],ufc_fights_2[[#This Row],[b_fighter_id]])</f>
        <v>948</v>
      </c>
      <c r="AQ4576" t="str">
        <f>_xlfn.XLOOKUP(ufc_fights_2[[#This Row],[winnerID]],ufc_fighters[id],ufc_fighters[fighter_name],"xxx",0,1)</f>
        <v>Tony Ferguson</v>
      </c>
    </row>
    <row r="4577" spans="1:43">
      <c r="A4577">
        <v>964</v>
      </c>
      <c r="B4577">
        <v>1579</v>
      </c>
      <c r="C4577">
        <f>_xlfn.XLOOKUP(ufc_fights_2[[#This Row],[r_fighter_id]],ufc_fighters[id],ufc_fighters[year],"xxx",0,1)</f>
        <v>1990</v>
      </c>
      <c r="D4577">
        <f>_xlfn.XLOOKUP(ufc_fights_2[[#This Row],[b_fighter_id]],ufc_fighters[id],ufc_fighters[year],"Prázdné",0,1)</f>
        <v>1988</v>
      </c>
      <c r="E4577" s="10">
        <f>YEAR(ufc_fights_2[[#This Row],[date]])-ufc_fights_2[[#This Row],[r_year]]</f>
        <v>29</v>
      </c>
      <c r="F4577" s="10">
        <f>YEAR(ufc_fights_2[[#This Row],[date]])-ufc_fights_2[[#This Row],[b_year]]</f>
        <v>31</v>
      </c>
      <c r="G4577">
        <v>0</v>
      </c>
      <c r="H4577">
        <v>1</v>
      </c>
      <c r="I4577">
        <v>0.43359999999999999</v>
      </c>
      <c r="J4577">
        <v>0.53149999999999997</v>
      </c>
      <c r="K4577">
        <v>0.43359999999999999</v>
      </c>
      <c r="L4577">
        <v>0.54730000000000001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</v>
      </c>
      <c r="T4577" s="2">
        <v>5.7870370370370367E-4</v>
      </c>
      <c r="U4577">
        <v>0.36309999999999998</v>
      </c>
      <c r="V4577">
        <v>0.42730000000000001</v>
      </c>
      <c r="W4577">
        <v>0.5625</v>
      </c>
      <c r="X4577">
        <v>0.7742</v>
      </c>
      <c r="Y4577">
        <v>0.86360000000000003</v>
      </c>
      <c r="Z4577">
        <v>0.43359999999999999</v>
      </c>
      <c r="AA4577">
        <v>0.5373</v>
      </c>
      <c r="AB4577">
        <v>0</v>
      </c>
      <c r="AC4577">
        <v>0</v>
      </c>
      <c r="AD4577">
        <v>0</v>
      </c>
      <c r="AE4577">
        <v>0.44440000000000002</v>
      </c>
      <c r="AF4577" t="s">
        <v>3915</v>
      </c>
      <c r="AG4577" s="2">
        <v>3.472222222222222E-3</v>
      </c>
      <c r="AH4577" t="s">
        <v>3911</v>
      </c>
      <c r="AI4577">
        <v>3</v>
      </c>
      <c r="AJ4577" t="s">
        <v>3938</v>
      </c>
      <c r="AK4577" s="3">
        <v>43513</v>
      </c>
      <c r="AL4577" s="10">
        <f>YEAR(ufc_fights_2[[#This Row],[date]])</f>
        <v>2019</v>
      </c>
      <c r="AM4577" t="s">
        <v>4022</v>
      </c>
      <c r="AN4577">
        <v>21</v>
      </c>
      <c r="AO4577" t="s">
        <v>3913</v>
      </c>
      <c r="AP4577">
        <f>IF(ufc_fights_2[[#This Row],[winner]]="Red",ufc_fights_2[[#This Row],[r_fighter_id]],ufc_fights_2[[#This Row],[b_fighter_id]])</f>
        <v>964</v>
      </c>
      <c r="AQ4577" t="str">
        <f>_xlfn.XLOOKUP(ufc_fights_2[[#This Row],[winnerID]],ufc_fighters[id],ufc_fighters[fighter_name],"xxx",0,1)</f>
        <v>Andre Fili</v>
      </c>
    </row>
    <row r="4578" spans="1:43">
      <c r="A4578">
        <v>3074</v>
      </c>
      <c r="B4578">
        <v>853</v>
      </c>
      <c r="C4578">
        <f>_xlfn.XLOOKUP(ufc_fights_2[[#This Row],[r_fighter_id]],ufc_fighters[id],ufc_fighters[year],"xxx",0,1)</f>
        <v>1984</v>
      </c>
      <c r="D4578">
        <f>_xlfn.XLOOKUP(ufc_fights_2[[#This Row],[b_fighter_id]],ufc_fighters[id],ufc_fighters[year],"Prázdné",0,1)</f>
        <v>1986</v>
      </c>
      <c r="E4578" s="10">
        <f>YEAR(ufc_fights_2[[#This Row],[date]])-ufc_fights_2[[#This Row],[r_year]]</f>
        <v>30</v>
      </c>
      <c r="F4578" s="10">
        <f>YEAR(ufc_fights_2[[#This Row],[date]])-ufc_fights_2[[#This Row],[b_year]]</f>
        <v>28</v>
      </c>
      <c r="G4578">
        <v>0</v>
      </c>
      <c r="H4578">
        <v>0</v>
      </c>
      <c r="I4578">
        <v>0.4647</v>
      </c>
      <c r="J4578">
        <v>0.41220000000000001</v>
      </c>
      <c r="K4578">
        <v>0.45929999999999999</v>
      </c>
      <c r="L4578">
        <v>0.42220000000000002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</v>
      </c>
      <c r="T4578" s="2">
        <v>1.25E-3</v>
      </c>
      <c r="U4578">
        <v>0.43619999999999998</v>
      </c>
      <c r="V4578">
        <v>0.24179999999999999</v>
      </c>
      <c r="W4578">
        <v>0.66669999999999996</v>
      </c>
      <c r="X4578">
        <v>0</v>
      </c>
      <c r="Y4578">
        <v>0.84850000000000003</v>
      </c>
      <c r="Z4578">
        <v>0.45</v>
      </c>
      <c r="AA4578">
        <v>0.38840000000000002</v>
      </c>
      <c r="AB4578">
        <v>0.7</v>
      </c>
      <c r="AC4578">
        <v>0.66669999999999996</v>
      </c>
      <c r="AD4578">
        <v>0</v>
      </c>
      <c r="AE4578">
        <v>0.71430000000000005</v>
      </c>
      <c r="AF4578" t="s">
        <v>3910</v>
      </c>
      <c r="AG4578" s="2">
        <v>3.3796296296296296E-3</v>
      </c>
      <c r="AH4578" t="s">
        <v>3911</v>
      </c>
      <c r="AI4578">
        <v>3</v>
      </c>
      <c r="AJ4578" t="s">
        <v>3914</v>
      </c>
      <c r="AK4578" s="3">
        <v>41790</v>
      </c>
      <c r="AL4578" s="10">
        <f>YEAR(ufc_fights_2[[#This Row],[date]])</f>
        <v>2014</v>
      </c>
      <c r="AM4578" t="s">
        <v>4022</v>
      </c>
      <c r="AN4578">
        <v>135</v>
      </c>
      <c r="AO4578" t="s">
        <v>3913</v>
      </c>
      <c r="AP4578">
        <f>IF(ufc_fights_2[[#This Row],[winner]]="Red",ufc_fights_2[[#This Row],[r_fighter_id]],ufc_fights_2[[#This Row],[b_fighter_id]])</f>
        <v>3074</v>
      </c>
      <c r="AQ4578" t="str">
        <f>_xlfn.XLOOKUP(ufc_fights_2[[#This Row],[winnerID]],ufc_fighters[id],ufc_fighters[fighter_name],"xxx",0,1)</f>
        <v>Edimilson Souza</v>
      </c>
    </row>
    <row r="4579" spans="1:43">
      <c r="A4579">
        <v>2376</v>
      </c>
      <c r="B4579">
        <v>1579</v>
      </c>
      <c r="C4579">
        <f>_xlfn.XLOOKUP(ufc_fights_2[[#This Row],[r_fighter_id]],ufc_fighters[id],ufc_fighters[year],"xxx",0,1)</f>
        <v>1989</v>
      </c>
      <c r="D4579">
        <f>_xlfn.XLOOKUP(ufc_fights_2[[#This Row],[b_fighter_id]],ufc_fighters[id],ufc_fighters[year],"Prázdné",0,1)</f>
        <v>1988</v>
      </c>
      <c r="E4579" s="10">
        <f>YEAR(ufc_fights_2[[#This Row],[date]])-ufc_fights_2[[#This Row],[r_year]]</f>
        <v>26</v>
      </c>
      <c r="F4579" s="10">
        <f>YEAR(ufc_fights_2[[#This Row],[date]])-ufc_fights_2[[#This Row],[b_year]]</f>
        <v>27</v>
      </c>
      <c r="G4579">
        <v>0</v>
      </c>
      <c r="H4579">
        <v>0</v>
      </c>
      <c r="I4579">
        <v>0.5</v>
      </c>
      <c r="J4579">
        <v>0.3125</v>
      </c>
      <c r="K4579">
        <v>0.625</v>
      </c>
      <c r="L4579">
        <v>0.3125</v>
      </c>
      <c r="M4579">
        <v>1</v>
      </c>
      <c r="N4579">
        <v>0</v>
      </c>
      <c r="O4579">
        <v>1</v>
      </c>
      <c r="P4579">
        <v>0</v>
      </c>
      <c r="Q4579">
        <v>0</v>
      </c>
      <c r="R4579">
        <v>0</v>
      </c>
      <c r="S4579" s="2">
        <v>1.273148148148148E-4</v>
      </c>
      <c r="T4579" s="2">
        <v>1.1226851851851851E-3</v>
      </c>
      <c r="U4579">
        <v>0</v>
      </c>
      <c r="V4579">
        <v>0.21429999999999999</v>
      </c>
      <c r="W4579">
        <v>0.75</v>
      </c>
      <c r="X4579">
        <v>1</v>
      </c>
      <c r="Y4579">
        <v>1</v>
      </c>
      <c r="Z4579">
        <v>0.5</v>
      </c>
      <c r="AA4579">
        <v>0.3125</v>
      </c>
      <c r="AB4579">
        <v>0</v>
      </c>
      <c r="AC4579">
        <v>0</v>
      </c>
      <c r="AD4579">
        <v>0</v>
      </c>
      <c r="AE4579">
        <v>0</v>
      </c>
      <c r="AF4579" t="s">
        <v>3933</v>
      </c>
      <c r="AG4579" s="2">
        <v>2.1412037037037038E-3</v>
      </c>
      <c r="AH4579" t="s">
        <v>3911</v>
      </c>
      <c r="AI4579">
        <v>3</v>
      </c>
      <c r="AJ4579" t="s">
        <v>4072</v>
      </c>
      <c r="AK4579" s="3">
        <v>42357</v>
      </c>
      <c r="AL4579" s="10">
        <f>YEAR(ufc_fights_2[[#This Row],[date]])</f>
        <v>2015</v>
      </c>
      <c r="AM4579" t="s">
        <v>4022</v>
      </c>
      <c r="AN4579">
        <v>49</v>
      </c>
      <c r="AO4579" t="s">
        <v>3913</v>
      </c>
      <c r="AP4579">
        <f>IF(ufc_fights_2[[#This Row],[winner]]="Red",ufc_fights_2[[#This Row],[r_fighter_id]],ufc_fights_2[[#This Row],[b_fighter_id]])</f>
        <v>2376</v>
      </c>
      <c r="AQ4579" t="str">
        <f>_xlfn.XLOOKUP(ufc_fights_2[[#This Row],[winnerID]],ufc_fighters[id],ufc_fighters[fighter_name],"xxx",0,1)</f>
        <v>Charles Oliveira</v>
      </c>
    </row>
    <row r="4580" spans="1:43">
      <c r="A4580">
        <v>1377</v>
      </c>
      <c r="B4580">
        <v>856</v>
      </c>
      <c r="C4580">
        <f>_xlfn.XLOOKUP(ufc_fights_2[[#This Row],[r_fighter_id]],ufc_fighters[id],ufc_fighters[year],"xxx",0,1)</f>
        <v>1991</v>
      </c>
      <c r="D4580">
        <f>_xlfn.XLOOKUP(ufc_fights_2[[#This Row],[b_fighter_id]],ufc_fighters[id],ufc_fighters[year],"Prázdné",0,1)</f>
        <v>1981</v>
      </c>
      <c r="E4580" s="10">
        <f>YEAR(ufc_fights_2[[#This Row],[date]])-ufc_fights_2[[#This Row],[r_year]]</f>
        <v>28</v>
      </c>
      <c r="F4580" s="10">
        <f>YEAR(ufc_fights_2[[#This Row],[date]])-ufc_fights_2[[#This Row],[b_year]]</f>
        <v>38</v>
      </c>
      <c r="G4580">
        <v>0</v>
      </c>
      <c r="H4580">
        <v>0</v>
      </c>
      <c r="I4580">
        <v>0.39329999999999998</v>
      </c>
      <c r="J4580">
        <v>0.36359999999999998</v>
      </c>
      <c r="K4580">
        <v>0.39700000000000002</v>
      </c>
      <c r="L4580">
        <v>0.36359999999999998</v>
      </c>
      <c r="M4580">
        <v>0</v>
      </c>
      <c r="N4580">
        <v>6.6699999999999995E-2</v>
      </c>
      <c r="O4580">
        <v>0</v>
      </c>
      <c r="P4580">
        <v>0</v>
      </c>
      <c r="Q4580">
        <v>0</v>
      </c>
      <c r="R4580">
        <v>0</v>
      </c>
      <c r="S4580" s="2">
        <v>0</v>
      </c>
      <c r="T4580" s="2">
        <v>1.2268518518518518E-3</v>
      </c>
      <c r="U4580">
        <v>0.3695</v>
      </c>
      <c r="V4580">
        <v>0.2923</v>
      </c>
      <c r="W4580">
        <v>0.60609999999999997</v>
      </c>
      <c r="X4580">
        <v>0</v>
      </c>
      <c r="Y4580">
        <v>0.85709999999999997</v>
      </c>
      <c r="Z4580">
        <v>0.37619999999999998</v>
      </c>
      <c r="AA4580">
        <v>0.36899999999999999</v>
      </c>
      <c r="AB4580">
        <v>1</v>
      </c>
      <c r="AC4580">
        <v>0.2</v>
      </c>
      <c r="AD4580">
        <v>1</v>
      </c>
      <c r="AE4580">
        <v>0.5</v>
      </c>
      <c r="AF4580" t="s">
        <v>3915</v>
      </c>
      <c r="AG4580" s="2">
        <v>3.472222222222222E-3</v>
      </c>
      <c r="AH4580" t="s">
        <v>3927</v>
      </c>
      <c r="AI4580">
        <v>5</v>
      </c>
      <c r="AJ4580" t="s">
        <v>3914</v>
      </c>
      <c r="AK4580" s="3">
        <v>43673</v>
      </c>
      <c r="AL4580" s="10">
        <f>YEAR(ufc_fights_2[[#This Row],[date]])</f>
        <v>2019</v>
      </c>
      <c r="AM4580" t="s">
        <v>4022</v>
      </c>
      <c r="AN4580">
        <v>30</v>
      </c>
      <c r="AO4580" t="s">
        <v>3913</v>
      </c>
      <c r="AP4580">
        <f>IF(ufc_fights_2[[#This Row],[winner]]="Red",ufc_fights_2[[#This Row],[r_fighter_id]],ufc_fights_2[[#This Row],[b_fighter_id]])</f>
        <v>1377</v>
      </c>
      <c r="AQ4580" t="str">
        <f>_xlfn.XLOOKUP(ufc_fights_2[[#This Row],[winnerID]],ufc_fighters[id],ufc_fighters[fighter_name],"xxx",0,1)</f>
        <v>Max Holloway</v>
      </c>
    </row>
    <row r="4581" spans="1:43">
      <c r="A4581">
        <v>1695</v>
      </c>
      <c r="B4581">
        <v>1764</v>
      </c>
      <c r="C4581">
        <f>_xlfn.XLOOKUP(ufc_fights_2[[#This Row],[r_fighter_id]],ufc_fighters[id],ufc_fighters[year],"xxx",0,1)</f>
        <v>1986</v>
      </c>
      <c r="D4581">
        <f>_xlfn.XLOOKUP(ufc_fights_2[[#This Row],[b_fighter_id]],ufc_fighters[id],ufc_fighters[year],"Prázdné",0,1)</f>
        <v>1985</v>
      </c>
      <c r="E4581" s="10">
        <f>YEAR(ufc_fights_2[[#This Row],[date]])-ufc_fights_2[[#This Row],[r_year]]</f>
        <v>29</v>
      </c>
      <c r="F4581" s="10">
        <f>YEAR(ufc_fights_2[[#This Row],[date]])-ufc_fights_2[[#This Row],[b_year]]</f>
        <v>30</v>
      </c>
      <c r="G4581">
        <v>0</v>
      </c>
      <c r="H4581">
        <v>0</v>
      </c>
      <c r="I4581">
        <v>0.4163</v>
      </c>
      <c r="J4581">
        <v>0.34250000000000003</v>
      </c>
      <c r="K4581">
        <v>0.44340000000000002</v>
      </c>
      <c r="L4581">
        <v>0.34250000000000003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1.1805555555555556E-3</v>
      </c>
      <c r="T4581" s="2">
        <v>2.7777777777777778E-4</v>
      </c>
      <c r="U4581">
        <v>0.34939999999999999</v>
      </c>
      <c r="V4581">
        <v>0.28439999999999999</v>
      </c>
      <c r="W4581">
        <v>0.63639999999999997</v>
      </c>
      <c r="X4581">
        <v>0.71430000000000005</v>
      </c>
      <c r="Y4581">
        <v>0.84619999999999995</v>
      </c>
      <c r="Z4581">
        <v>0.4138</v>
      </c>
      <c r="AA4581">
        <v>0.32790000000000002</v>
      </c>
      <c r="AB4581">
        <v>0.5</v>
      </c>
      <c r="AC4581">
        <v>0.7</v>
      </c>
      <c r="AD4581">
        <v>0</v>
      </c>
      <c r="AE4581">
        <v>0</v>
      </c>
      <c r="AF4581" t="s">
        <v>3922</v>
      </c>
      <c r="AG4581" s="2">
        <v>3.472222222222222E-3</v>
      </c>
      <c r="AH4581" t="s">
        <v>3911</v>
      </c>
      <c r="AI4581">
        <v>3</v>
      </c>
      <c r="AJ4581" t="s">
        <v>3925</v>
      </c>
      <c r="AK4581" s="3">
        <v>42063</v>
      </c>
      <c r="AL4581" s="10">
        <f>YEAR(ufc_fights_2[[#This Row],[date]])</f>
        <v>2015</v>
      </c>
      <c r="AM4581" t="s">
        <v>3971</v>
      </c>
      <c r="AN4581">
        <v>2</v>
      </c>
      <c r="AO4581" t="s">
        <v>3918</v>
      </c>
      <c r="AP4581">
        <f>IF(ufc_fights_2[[#This Row],[winner]]="Red",ufc_fights_2[[#This Row],[r_fighter_id]],ufc_fights_2[[#This Row],[b_fighter_id]])</f>
        <v>1764</v>
      </c>
      <c r="AQ4581" t="str">
        <f>_xlfn.XLOOKUP(ufc_fights_2[[#This Row],[winnerID]],ufc_fighters[id],ufc_fighters[fighter_name],"xxx",0,1)</f>
        <v>Valmir Lazaro</v>
      </c>
    </row>
    <row r="4582" spans="1:43">
      <c r="A4582">
        <v>1377</v>
      </c>
      <c r="B4582">
        <v>2394</v>
      </c>
      <c r="C4582">
        <f>_xlfn.XLOOKUP(ufc_fights_2[[#This Row],[r_fighter_id]],ufc_fighters[id],ufc_fighters[year],"xxx",0,1)</f>
        <v>1991</v>
      </c>
      <c r="D4582">
        <f>_xlfn.XLOOKUP(ufc_fights_2[[#This Row],[b_fighter_id]],ufc_fighters[id],ufc_fighters[year],"Prázdné",0,1)</f>
        <v>1991</v>
      </c>
      <c r="E4582" s="10">
        <f>YEAR(ufc_fights_2[[#This Row],[date]])-ufc_fights_2[[#This Row],[r_year]]</f>
        <v>27</v>
      </c>
      <c r="F4582" s="10">
        <f>YEAR(ufc_fights_2[[#This Row],[date]])-ufc_fights_2[[#This Row],[b_year]]</f>
        <v>27</v>
      </c>
      <c r="G4582">
        <v>0</v>
      </c>
      <c r="H4582">
        <v>0</v>
      </c>
      <c r="I4582">
        <v>0.59179999999999999</v>
      </c>
      <c r="J4582">
        <v>0.37669999999999998</v>
      </c>
      <c r="K4582">
        <v>0.60550000000000004</v>
      </c>
      <c r="L4582">
        <v>0.38100000000000001</v>
      </c>
      <c r="M4582">
        <v>1</v>
      </c>
      <c r="N4582">
        <v>0.18179999999999999</v>
      </c>
      <c r="O4582">
        <v>0</v>
      </c>
      <c r="P4582">
        <v>0</v>
      </c>
      <c r="Q4582">
        <v>0</v>
      </c>
      <c r="R4582">
        <v>0</v>
      </c>
      <c r="S4582" s="2">
        <v>1.8518518518518518E-4</v>
      </c>
      <c r="T4582" s="2">
        <v>1.6782407407407408E-3</v>
      </c>
      <c r="U4582">
        <v>0.56740000000000002</v>
      </c>
      <c r="V4582">
        <v>0.32579999999999998</v>
      </c>
      <c r="W4582">
        <v>0.74550000000000005</v>
      </c>
      <c r="X4582">
        <v>1</v>
      </c>
      <c r="Y4582">
        <v>1</v>
      </c>
      <c r="Z4582">
        <v>0.58660000000000001</v>
      </c>
      <c r="AA4582">
        <v>0.35820000000000002</v>
      </c>
      <c r="AB4582">
        <v>0.8</v>
      </c>
      <c r="AC4582">
        <v>0.9</v>
      </c>
      <c r="AD4582">
        <v>1</v>
      </c>
      <c r="AE4582">
        <v>0</v>
      </c>
      <c r="AF4582" t="s">
        <v>3926</v>
      </c>
      <c r="AG4582" s="2">
        <v>3.472222222222222E-3</v>
      </c>
      <c r="AH4582" t="s">
        <v>3927</v>
      </c>
      <c r="AI4582">
        <v>5</v>
      </c>
      <c r="AJ4582" t="s">
        <v>3949</v>
      </c>
      <c r="AK4582" s="3">
        <v>43442</v>
      </c>
      <c r="AL4582" s="10">
        <f>YEAR(ufc_fights_2[[#This Row],[date]])</f>
        <v>2018</v>
      </c>
      <c r="AM4582" t="s">
        <v>4022</v>
      </c>
      <c r="AN4582">
        <v>65</v>
      </c>
      <c r="AO4582" t="s">
        <v>3913</v>
      </c>
      <c r="AP4582">
        <f>IF(ufc_fights_2[[#This Row],[winner]]="Red",ufc_fights_2[[#This Row],[r_fighter_id]],ufc_fights_2[[#This Row],[b_fighter_id]])</f>
        <v>1377</v>
      </c>
      <c r="AQ4582" t="str">
        <f>_xlfn.XLOOKUP(ufc_fights_2[[#This Row],[winnerID]],ufc_fighters[id],ufc_fighters[fighter_name],"xxx",0,1)</f>
        <v>Max Holloway</v>
      </c>
    </row>
    <row r="4583" spans="1:43">
      <c r="A4583">
        <v>1758</v>
      </c>
      <c r="B4583">
        <v>1377</v>
      </c>
      <c r="C4583">
        <f>_xlfn.XLOOKUP(ufc_fights_2[[#This Row],[r_fighter_id]],ufc_fighters[id],ufc_fighters[year],"xxx",0,1)</f>
        <v>1990</v>
      </c>
      <c r="D4583">
        <f>_xlfn.XLOOKUP(ufc_fights_2[[#This Row],[b_fighter_id]],ufc_fighters[id],ufc_fighters[year],"Prázdné",0,1)</f>
        <v>1991</v>
      </c>
      <c r="E4583" s="10">
        <f>YEAR(ufc_fights_2[[#This Row],[date]])-ufc_fights_2[[#This Row],[r_year]]</f>
        <v>22</v>
      </c>
      <c r="F4583" s="10">
        <f>YEAR(ufc_fights_2[[#This Row],[date]])-ufc_fights_2[[#This Row],[b_year]]</f>
        <v>21</v>
      </c>
      <c r="G4583">
        <v>0</v>
      </c>
      <c r="H4583">
        <v>1</v>
      </c>
      <c r="I4583">
        <v>0.35560000000000003</v>
      </c>
      <c r="J4583">
        <v>0.2339</v>
      </c>
      <c r="K4583">
        <v>0.3478</v>
      </c>
      <c r="L4583">
        <v>0.2339</v>
      </c>
      <c r="M4583">
        <v>0.25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1.0416666666666667E-4</v>
      </c>
      <c r="T4583" s="2">
        <v>5.7870370370370373E-5</v>
      </c>
      <c r="U4583">
        <v>0.37140000000000001</v>
      </c>
      <c r="V4583">
        <v>0.1636</v>
      </c>
      <c r="W4583">
        <v>0.2</v>
      </c>
      <c r="X4583">
        <v>0.6</v>
      </c>
      <c r="Y4583">
        <v>1</v>
      </c>
      <c r="Z4583">
        <v>0.35560000000000003</v>
      </c>
      <c r="AA4583">
        <v>0.21299999999999999</v>
      </c>
      <c r="AB4583">
        <v>0</v>
      </c>
      <c r="AC4583">
        <v>0</v>
      </c>
      <c r="AD4583">
        <v>0</v>
      </c>
      <c r="AE4583">
        <v>0.375</v>
      </c>
      <c r="AF4583" t="s">
        <v>3910</v>
      </c>
      <c r="AG4583" s="2">
        <v>3.3449074074074076E-3</v>
      </c>
      <c r="AH4583" t="s">
        <v>3911</v>
      </c>
      <c r="AI4583">
        <v>3</v>
      </c>
      <c r="AJ4583" t="s">
        <v>3974</v>
      </c>
      <c r="AK4583" s="3">
        <v>41132</v>
      </c>
      <c r="AL4583" s="10">
        <f>YEAR(ufc_fights_2[[#This Row],[date]])</f>
        <v>2012</v>
      </c>
      <c r="AM4583" t="s">
        <v>4022</v>
      </c>
      <c r="AN4583">
        <v>74</v>
      </c>
      <c r="AO4583" t="s">
        <v>3918</v>
      </c>
      <c r="AP4583">
        <f>IF(ufc_fights_2[[#This Row],[winner]]="Red",ufc_fights_2[[#This Row],[r_fighter_id]],ufc_fights_2[[#This Row],[b_fighter_id]])</f>
        <v>1377</v>
      </c>
      <c r="AQ4583" t="str">
        <f>_xlfn.XLOOKUP(ufc_fights_2[[#This Row],[winnerID]],ufc_fighters[id],ufc_fighters[fighter_name],"xxx",0,1)</f>
        <v>Max Holloway</v>
      </c>
    </row>
    <row r="4584" spans="1:43">
      <c r="A4584">
        <v>615</v>
      </c>
      <c r="B4584">
        <v>1377</v>
      </c>
      <c r="C4584">
        <f>_xlfn.XLOOKUP(ufc_fights_2[[#This Row],[r_fighter_id]],ufc_fighters[id],ufc_fighters[year],"xxx",0,1)</f>
        <v>1982</v>
      </c>
      <c r="D4584">
        <f>_xlfn.XLOOKUP(ufc_fights_2[[#This Row],[b_fighter_id]],ufc_fighters[id],ufc_fighters[year],"Prázdné",0,1)</f>
        <v>1991</v>
      </c>
      <c r="E4584" s="10">
        <f>YEAR(ufc_fights_2[[#This Row],[date]])-ufc_fights_2[[#This Row],[r_year]]</f>
        <v>32</v>
      </c>
      <c r="F4584" s="10">
        <f>YEAR(ufc_fights_2[[#This Row],[date]])-ufc_fights_2[[#This Row],[b_year]]</f>
        <v>23</v>
      </c>
      <c r="G4584">
        <v>0</v>
      </c>
      <c r="H4584">
        <v>1</v>
      </c>
      <c r="I4584">
        <v>0.37930000000000003</v>
      </c>
      <c r="J4584">
        <v>0.60780000000000001</v>
      </c>
      <c r="K4584">
        <v>0.37930000000000003</v>
      </c>
      <c r="L4584">
        <v>0.6129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1.1574074074074075E-4</v>
      </c>
      <c r="T4584" s="2">
        <v>1.273148148148148E-4</v>
      </c>
      <c r="U4584">
        <v>0.3478</v>
      </c>
      <c r="V4584">
        <v>0.59519999999999995</v>
      </c>
      <c r="W4584">
        <v>1</v>
      </c>
      <c r="X4584">
        <v>0.4</v>
      </c>
      <c r="Y4584">
        <v>0.66669999999999996</v>
      </c>
      <c r="Z4584">
        <v>0.3846</v>
      </c>
      <c r="AA4584">
        <v>0.55559999999999998</v>
      </c>
      <c r="AB4584">
        <v>0.33329999999999999</v>
      </c>
      <c r="AC4584">
        <v>0.66669999999999996</v>
      </c>
      <c r="AD4584">
        <v>0</v>
      </c>
      <c r="AE4584">
        <v>0.77780000000000005</v>
      </c>
      <c r="AF4584" t="s">
        <v>3910</v>
      </c>
      <c r="AG4584" s="2">
        <v>2.2106481481481482E-3</v>
      </c>
      <c r="AH4584" t="s">
        <v>3911</v>
      </c>
      <c r="AI4584">
        <v>3</v>
      </c>
      <c r="AJ4584" t="s">
        <v>4071</v>
      </c>
      <c r="AK4584" s="3">
        <v>41916</v>
      </c>
      <c r="AL4584" s="10">
        <f>YEAR(ufc_fights_2[[#This Row],[date]])</f>
        <v>2014</v>
      </c>
      <c r="AM4584" t="s">
        <v>4022</v>
      </c>
      <c r="AN4584">
        <v>86</v>
      </c>
      <c r="AO4584" t="s">
        <v>3918</v>
      </c>
      <c r="AP4584">
        <f>IF(ufc_fights_2[[#This Row],[winner]]="Red",ufc_fights_2[[#This Row],[r_fighter_id]],ufc_fights_2[[#This Row],[b_fighter_id]])</f>
        <v>1377</v>
      </c>
      <c r="AQ4584" t="str">
        <f>_xlfn.XLOOKUP(ufc_fights_2[[#This Row],[winnerID]],ufc_fighters[id],ufc_fighters[fighter_name],"xxx",0,1)</f>
        <v>Max Holloway</v>
      </c>
    </row>
    <row r="4585" spans="1:43">
      <c r="A4585">
        <v>1377</v>
      </c>
      <c r="B4585">
        <v>2376</v>
      </c>
      <c r="C4585">
        <f>_xlfn.XLOOKUP(ufc_fights_2[[#This Row],[r_fighter_id]],ufc_fighters[id],ufc_fighters[year],"xxx",0,1)</f>
        <v>1991</v>
      </c>
      <c r="D4585">
        <f>_xlfn.XLOOKUP(ufc_fights_2[[#This Row],[b_fighter_id]],ufc_fighters[id],ufc_fighters[year],"Prázdné",0,1)</f>
        <v>1989</v>
      </c>
      <c r="E4585" s="10">
        <f>YEAR(ufc_fights_2[[#This Row],[date]])-ufc_fights_2[[#This Row],[r_year]]</f>
        <v>24</v>
      </c>
      <c r="F4585" s="10">
        <f>YEAR(ufc_fights_2[[#This Row],[date]])-ufc_fights_2[[#This Row],[b_year]]</f>
        <v>26</v>
      </c>
      <c r="G4585">
        <v>0</v>
      </c>
      <c r="H4585">
        <v>0</v>
      </c>
      <c r="I4585">
        <v>0.48280000000000001</v>
      </c>
      <c r="J4585">
        <v>0.29409999999999997</v>
      </c>
      <c r="K4585">
        <v>0.48280000000000001</v>
      </c>
      <c r="L4585">
        <v>0.29409999999999997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6.9444444444444444E-5</v>
      </c>
      <c r="T4585" s="2">
        <v>0</v>
      </c>
      <c r="U4585">
        <v>0.3</v>
      </c>
      <c r="V4585">
        <v>0.2</v>
      </c>
      <c r="W4585">
        <v>0.88890000000000002</v>
      </c>
      <c r="X4585">
        <v>0</v>
      </c>
      <c r="Y4585">
        <v>1</v>
      </c>
      <c r="Z4585">
        <v>0.48280000000000001</v>
      </c>
      <c r="AA4585">
        <v>0.25</v>
      </c>
      <c r="AB4585">
        <v>0</v>
      </c>
      <c r="AC4585">
        <v>1</v>
      </c>
      <c r="AD4585">
        <v>0</v>
      </c>
      <c r="AE4585">
        <v>0</v>
      </c>
      <c r="AF4585" t="s">
        <v>3910</v>
      </c>
      <c r="AG4585" s="2">
        <v>1.1458333333333333E-3</v>
      </c>
      <c r="AH4585" t="s">
        <v>3927</v>
      </c>
      <c r="AI4585">
        <v>5</v>
      </c>
      <c r="AJ4585" t="s">
        <v>3914</v>
      </c>
      <c r="AK4585" s="3">
        <v>42239</v>
      </c>
      <c r="AL4585" s="10">
        <f>YEAR(ufc_fights_2[[#This Row],[date]])</f>
        <v>2015</v>
      </c>
      <c r="AM4585" t="s">
        <v>4022</v>
      </c>
      <c r="AN4585">
        <v>87</v>
      </c>
      <c r="AO4585" t="s">
        <v>3913</v>
      </c>
      <c r="AP4585">
        <f>IF(ufc_fights_2[[#This Row],[winner]]="Red",ufc_fights_2[[#This Row],[r_fighter_id]],ufc_fights_2[[#This Row],[b_fighter_id]])</f>
        <v>1377</v>
      </c>
      <c r="AQ4585" t="str">
        <f>_xlfn.XLOOKUP(ufc_fights_2[[#This Row],[winnerID]],ufc_fighters[id],ufc_fighters[fighter_name],"xxx",0,1)</f>
        <v>Max Holloway</v>
      </c>
    </row>
    <row r="4586" spans="1:43">
      <c r="A4586">
        <v>1377</v>
      </c>
      <c r="B4586">
        <v>549</v>
      </c>
      <c r="C4586">
        <f>_xlfn.XLOOKUP(ufc_fights_2[[#This Row],[r_fighter_id]],ufc_fighters[id],ufc_fighters[year],"xxx",0,1)</f>
        <v>1991</v>
      </c>
      <c r="D4586">
        <f>_xlfn.XLOOKUP(ufc_fights_2[[#This Row],[b_fighter_id]],ufc_fighters[id],ufc_fighters[year],"Prázdné",0,1)</f>
        <v>1990</v>
      </c>
      <c r="E4586" s="10">
        <f>YEAR(ufc_fights_2[[#This Row],[date]])-ufc_fights_2[[#This Row],[r_year]]</f>
        <v>23</v>
      </c>
      <c r="F4586" s="10">
        <f>YEAR(ufc_fights_2[[#This Row],[date]])-ufc_fights_2[[#This Row],[b_year]]</f>
        <v>24</v>
      </c>
      <c r="G4586">
        <v>2</v>
      </c>
      <c r="H4586">
        <v>0</v>
      </c>
      <c r="I4586">
        <v>0.53239999999999998</v>
      </c>
      <c r="J4586">
        <v>0.2727</v>
      </c>
      <c r="K4586">
        <v>0.54479999999999995</v>
      </c>
      <c r="L4586">
        <v>0.2787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1.8518518518518518E-4</v>
      </c>
      <c r="T4586" s="2">
        <v>7.0601851851851847E-4</v>
      </c>
      <c r="U4586">
        <v>0.4874</v>
      </c>
      <c r="V4586">
        <v>0.22120000000000001</v>
      </c>
      <c r="W4586">
        <v>0.77780000000000005</v>
      </c>
      <c r="X4586">
        <v>1</v>
      </c>
      <c r="Y4586">
        <v>0.8</v>
      </c>
      <c r="Z4586">
        <v>0.41099999999999998</v>
      </c>
      <c r="AA4586">
        <v>0.25230000000000002</v>
      </c>
      <c r="AB4586">
        <v>0.67210000000000003</v>
      </c>
      <c r="AC4586">
        <v>0.5</v>
      </c>
      <c r="AD4586">
        <v>0.6</v>
      </c>
      <c r="AE4586">
        <v>0</v>
      </c>
      <c r="AF4586" t="s">
        <v>3910</v>
      </c>
      <c r="AG4586" s="2">
        <v>1.7013888888888888E-3</v>
      </c>
      <c r="AH4586" t="s">
        <v>3911</v>
      </c>
      <c r="AI4586">
        <v>3</v>
      </c>
      <c r="AJ4586" t="s">
        <v>3961</v>
      </c>
      <c r="AK4586" s="3">
        <v>41643</v>
      </c>
      <c r="AL4586" s="10">
        <f>YEAR(ufc_fights_2[[#This Row],[date]])</f>
        <v>2014</v>
      </c>
      <c r="AM4586" t="s">
        <v>4022</v>
      </c>
      <c r="AN4586">
        <v>114</v>
      </c>
      <c r="AO4586" t="s">
        <v>3913</v>
      </c>
      <c r="AP4586">
        <f>IF(ufc_fights_2[[#This Row],[winner]]="Red",ufc_fights_2[[#This Row],[r_fighter_id]],ufc_fights_2[[#This Row],[b_fighter_id]])</f>
        <v>1377</v>
      </c>
      <c r="AQ4586" t="str">
        <f>_xlfn.XLOOKUP(ufc_fights_2[[#This Row],[winnerID]],ufc_fighters[id],ufc_fighters[fighter_name],"xxx",0,1)</f>
        <v>Max Holloway</v>
      </c>
    </row>
    <row r="4587" spans="1:43">
      <c r="A4587">
        <v>1377</v>
      </c>
      <c r="B4587">
        <v>50</v>
      </c>
      <c r="C4587">
        <f>_xlfn.XLOOKUP(ufc_fights_2[[#This Row],[r_fighter_id]],ufc_fighters[id],ufc_fighters[year],"xxx",0,1)</f>
        <v>1991</v>
      </c>
      <c r="D4587">
        <f>_xlfn.XLOOKUP(ufc_fights_2[[#This Row],[b_fighter_id]],ufc_fighters[id],ufc_fighters[year],"Prázdné",0,1)</f>
        <v>1986</v>
      </c>
      <c r="E4587" s="10">
        <f>YEAR(ufc_fights_2[[#This Row],[date]])-ufc_fights_2[[#This Row],[r_year]]</f>
        <v>26</v>
      </c>
      <c r="F4587" s="10">
        <f>YEAR(ufc_fights_2[[#This Row],[date]])-ufc_fights_2[[#This Row],[b_year]]</f>
        <v>31</v>
      </c>
      <c r="G4587">
        <v>0</v>
      </c>
      <c r="H4587">
        <v>0</v>
      </c>
      <c r="I4587">
        <v>0.43830000000000002</v>
      </c>
      <c r="J4587">
        <v>0.53369999999999995</v>
      </c>
      <c r="K4587">
        <v>0.44579999999999997</v>
      </c>
      <c r="L4587">
        <v>0.53939999999999999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5.4398148148148144E-4</v>
      </c>
      <c r="T4587" s="2">
        <v>2.3148148148148147E-5</v>
      </c>
      <c r="U4587">
        <v>0.38679999999999998</v>
      </c>
      <c r="V4587">
        <v>0.48870000000000002</v>
      </c>
      <c r="W4587">
        <v>0.8</v>
      </c>
      <c r="X4587">
        <v>1</v>
      </c>
      <c r="Y4587">
        <v>1</v>
      </c>
      <c r="Z4587">
        <v>0.40450000000000003</v>
      </c>
      <c r="AA4587">
        <v>0.52829999999999999</v>
      </c>
      <c r="AB4587">
        <v>0.88890000000000002</v>
      </c>
      <c r="AC4587">
        <v>0.75</v>
      </c>
      <c r="AD4587">
        <v>0.60870000000000002</v>
      </c>
      <c r="AE4587">
        <v>0</v>
      </c>
      <c r="AF4587" t="s">
        <v>3910</v>
      </c>
      <c r="AG4587" s="2">
        <v>3.3680555555555556E-3</v>
      </c>
      <c r="AH4587" t="s">
        <v>3927</v>
      </c>
      <c r="AI4587">
        <v>5</v>
      </c>
      <c r="AJ4587" t="s">
        <v>3914</v>
      </c>
      <c r="AK4587" s="3">
        <v>43071</v>
      </c>
      <c r="AL4587" s="10">
        <f>YEAR(ufc_fights_2[[#This Row],[date]])</f>
        <v>2017</v>
      </c>
      <c r="AM4587" t="s">
        <v>4022</v>
      </c>
      <c r="AN4587">
        <v>122</v>
      </c>
      <c r="AO4587" t="s">
        <v>3913</v>
      </c>
      <c r="AP4587">
        <f>IF(ufc_fights_2[[#This Row],[winner]]="Red",ufc_fights_2[[#This Row],[r_fighter_id]],ufc_fights_2[[#This Row],[b_fighter_id]])</f>
        <v>1377</v>
      </c>
      <c r="AQ4587" t="str">
        <f>_xlfn.XLOOKUP(ufc_fights_2[[#This Row],[winnerID]],ufc_fighters[id],ufc_fighters[fighter_name],"xxx",0,1)</f>
        <v>Max Holloway</v>
      </c>
    </row>
    <row r="4588" spans="1:43">
      <c r="A4588">
        <v>1069</v>
      </c>
      <c r="B4588">
        <v>2050</v>
      </c>
      <c r="C4588">
        <f>_xlfn.XLOOKUP(ufc_fights_2[[#This Row],[r_fighter_id]],ufc_fighters[id],ufc_fighters[year],"xxx",0,1)</f>
        <v>1979</v>
      </c>
      <c r="D4588">
        <f>_xlfn.XLOOKUP(ufc_fights_2[[#This Row],[b_fighter_id]],ufc_fighters[id],ufc_fighters[year],"Prázdné",0,1)</f>
        <v>1987</v>
      </c>
      <c r="E4588" s="10">
        <f>YEAR(ufc_fights_2[[#This Row],[date]])-ufc_fights_2[[#This Row],[r_year]]</f>
        <v>34</v>
      </c>
      <c r="F4588" s="10">
        <f>YEAR(ufc_fights_2[[#This Row],[date]])-ufc_fights_2[[#This Row],[b_year]]</f>
        <v>26</v>
      </c>
      <c r="G4588">
        <v>0</v>
      </c>
      <c r="H4588">
        <v>0</v>
      </c>
      <c r="I4588">
        <v>0.1948</v>
      </c>
      <c r="J4588">
        <v>0.55559999999999998</v>
      </c>
      <c r="K4588">
        <v>0.3261</v>
      </c>
      <c r="L4588">
        <v>0.75680000000000003</v>
      </c>
      <c r="M4588">
        <v>0</v>
      </c>
      <c r="N4588">
        <v>0.3846</v>
      </c>
      <c r="O4588">
        <v>0</v>
      </c>
      <c r="P4588">
        <v>4</v>
      </c>
      <c r="Q4588">
        <v>0</v>
      </c>
      <c r="R4588">
        <v>0</v>
      </c>
      <c r="S4588" s="2">
        <v>2.3148148148148149E-4</v>
      </c>
      <c r="T4588" s="2">
        <v>6.3773148148148148E-3</v>
      </c>
      <c r="U4588">
        <v>0.1429</v>
      </c>
      <c r="V4588">
        <v>0.5625</v>
      </c>
      <c r="W4588">
        <v>1</v>
      </c>
      <c r="X4588">
        <v>0.33329999999999999</v>
      </c>
      <c r="Y4588">
        <v>1</v>
      </c>
      <c r="Z4588">
        <v>0.1507</v>
      </c>
      <c r="AA4588">
        <v>0.42109999999999997</v>
      </c>
      <c r="AB4588">
        <v>1</v>
      </c>
      <c r="AC4588">
        <v>0.66669999999999996</v>
      </c>
      <c r="AD4588">
        <v>1</v>
      </c>
      <c r="AE4588">
        <v>1</v>
      </c>
      <c r="AF4588" t="s">
        <v>3915</v>
      </c>
      <c r="AG4588" s="2">
        <v>3.472222222222222E-3</v>
      </c>
      <c r="AH4588" t="s">
        <v>3911</v>
      </c>
      <c r="AI4588">
        <v>3</v>
      </c>
      <c r="AJ4588" t="s">
        <v>3928</v>
      </c>
      <c r="AK4588" s="3">
        <v>41391</v>
      </c>
      <c r="AL4588" s="10">
        <f>YEAR(ufc_fights_2[[#This Row],[date]])</f>
        <v>2013</v>
      </c>
      <c r="AM4588" t="s">
        <v>4022</v>
      </c>
      <c r="AN4588">
        <v>9</v>
      </c>
      <c r="AO4588" t="s">
        <v>3918</v>
      </c>
      <c r="AP4588">
        <f>IF(ufc_fights_2[[#This Row],[winner]]="Red",ufc_fights_2[[#This Row],[r_fighter_id]],ufc_fights_2[[#This Row],[b_fighter_id]])</f>
        <v>2050</v>
      </c>
      <c r="AQ4588" t="str">
        <f>_xlfn.XLOOKUP(ufc_fights_2[[#This Row],[winnerID]],ufc_fighters[id],ufc_fighters[fighter_name],"xxx",0,1)</f>
        <v>Cody McKenzie</v>
      </c>
    </row>
    <row r="4589" spans="1:43">
      <c r="A4589">
        <v>1377</v>
      </c>
      <c r="B4589">
        <v>964</v>
      </c>
      <c r="C4589">
        <f>_xlfn.XLOOKUP(ufc_fights_2[[#This Row],[r_fighter_id]],ufc_fighters[id],ufc_fighters[year],"xxx",0,1)</f>
        <v>1991</v>
      </c>
      <c r="D4589">
        <f>_xlfn.XLOOKUP(ufc_fights_2[[#This Row],[b_fighter_id]],ufc_fighters[id],ufc_fighters[year],"Prázdné",0,1)</f>
        <v>1990</v>
      </c>
      <c r="E4589" s="10">
        <f>YEAR(ufc_fights_2[[#This Row],[date]])-ufc_fights_2[[#This Row],[r_year]]</f>
        <v>23</v>
      </c>
      <c r="F4589" s="10">
        <f>YEAR(ufc_fights_2[[#This Row],[date]])-ufc_fights_2[[#This Row],[b_year]]</f>
        <v>24</v>
      </c>
      <c r="G4589">
        <v>0</v>
      </c>
      <c r="H4589">
        <v>0</v>
      </c>
      <c r="I4589">
        <v>0.31540000000000001</v>
      </c>
      <c r="J4589">
        <v>0.3165</v>
      </c>
      <c r="K4589">
        <v>0.35399999999999998</v>
      </c>
      <c r="L4589">
        <v>0.32619999999999999</v>
      </c>
      <c r="M4589">
        <v>0</v>
      </c>
      <c r="N4589">
        <v>0.25</v>
      </c>
      <c r="O4589">
        <v>2</v>
      </c>
      <c r="P4589">
        <v>0</v>
      </c>
      <c r="Q4589">
        <v>0</v>
      </c>
      <c r="R4589">
        <v>0</v>
      </c>
      <c r="S4589" s="2">
        <v>0</v>
      </c>
      <c r="T4589" s="2">
        <v>2.2222222222222222E-3</v>
      </c>
      <c r="U4589">
        <v>0.25409999999999999</v>
      </c>
      <c r="V4589">
        <v>0.18179999999999999</v>
      </c>
      <c r="W4589">
        <v>0.625</v>
      </c>
      <c r="X4589">
        <v>0.33329999999999999</v>
      </c>
      <c r="Y4589">
        <v>0.89470000000000005</v>
      </c>
      <c r="Z4589">
        <v>0.24790000000000001</v>
      </c>
      <c r="AA4589">
        <v>0.31009999999999999</v>
      </c>
      <c r="AB4589">
        <v>0.60709999999999997</v>
      </c>
      <c r="AC4589">
        <v>0.4</v>
      </c>
      <c r="AD4589">
        <v>0</v>
      </c>
      <c r="AE4589">
        <v>0</v>
      </c>
      <c r="AF4589" t="s">
        <v>3933</v>
      </c>
      <c r="AG4589" s="2">
        <v>2.5347222222222221E-3</v>
      </c>
      <c r="AH4589" t="s">
        <v>3911</v>
      </c>
      <c r="AI4589">
        <v>3</v>
      </c>
      <c r="AJ4589" t="s">
        <v>4016</v>
      </c>
      <c r="AK4589" s="3">
        <v>41755</v>
      </c>
      <c r="AL4589" s="10">
        <f>YEAR(ufc_fights_2[[#This Row],[date]])</f>
        <v>2014</v>
      </c>
      <c r="AM4589" t="s">
        <v>4022</v>
      </c>
      <c r="AN4589">
        <v>125</v>
      </c>
      <c r="AO4589" t="s">
        <v>3913</v>
      </c>
      <c r="AP4589">
        <f>IF(ufc_fights_2[[#This Row],[winner]]="Red",ufc_fights_2[[#This Row],[r_fighter_id]],ufc_fights_2[[#This Row],[b_fighter_id]])</f>
        <v>1377</v>
      </c>
      <c r="AQ4589" t="str">
        <f>_xlfn.XLOOKUP(ufc_fights_2[[#This Row],[winnerID]],ufc_fighters[id],ufc_fighters[fighter_name],"xxx",0,1)</f>
        <v>Max Holloway</v>
      </c>
    </row>
    <row r="4590" spans="1:43">
      <c r="A4590">
        <v>2431</v>
      </c>
      <c r="B4590">
        <v>1079</v>
      </c>
      <c r="C4590">
        <f>_xlfn.XLOOKUP(ufc_fights_2[[#This Row],[r_fighter_id]],ufc_fighters[id],ufc_fighters[year],"xxx",0,1)</f>
        <v>1979</v>
      </c>
      <c r="D4590">
        <f>_xlfn.XLOOKUP(ufc_fights_2[[#This Row],[b_fighter_id]],ufc_fighters[id],ufc_fighters[year],"Prázdné",0,1)</f>
        <v>1983</v>
      </c>
      <c r="E4590" s="10">
        <f>YEAR(ufc_fights_2[[#This Row],[date]])-ufc_fights_2[[#This Row],[r_year]]</f>
        <v>31</v>
      </c>
      <c r="F4590" s="10">
        <f>YEAR(ufc_fights_2[[#This Row],[date]])-ufc_fights_2[[#This Row],[b_year]]</f>
        <v>27</v>
      </c>
      <c r="G4590">
        <v>0</v>
      </c>
      <c r="H4590">
        <v>1</v>
      </c>
      <c r="I4590">
        <v>1</v>
      </c>
      <c r="J4590">
        <v>0.42859999999999998</v>
      </c>
      <c r="K4590">
        <v>1</v>
      </c>
      <c r="L4590">
        <v>0.42859999999999998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</v>
      </c>
      <c r="T4590" s="2">
        <v>1.1574074074074073E-5</v>
      </c>
      <c r="U4590">
        <v>0</v>
      </c>
      <c r="V4590">
        <v>0.33329999999999999</v>
      </c>
      <c r="W4590">
        <v>0</v>
      </c>
      <c r="X4590">
        <v>1</v>
      </c>
      <c r="Y4590">
        <v>1</v>
      </c>
      <c r="Z4590">
        <v>1</v>
      </c>
      <c r="AA4590">
        <v>0.33329999999999999</v>
      </c>
      <c r="AB4590">
        <v>0</v>
      </c>
      <c r="AC4590">
        <v>0</v>
      </c>
      <c r="AD4590">
        <v>0</v>
      </c>
      <c r="AE4590">
        <v>1</v>
      </c>
      <c r="AF4590" t="s">
        <v>3910</v>
      </c>
      <c r="AG4590" s="2">
        <v>5.9027777777777778E-4</v>
      </c>
      <c r="AH4590" t="s">
        <v>3911</v>
      </c>
      <c r="AI4590">
        <v>3</v>
      </c>
      <c r="AJ4590" t="s">
        <v>3967</v>
      </c>
      <c r="AK4590" s="3">
        <v>40516</v>
      </c>
      <c r="AL4590" s="10">
        <f>YEAR(ufc_fights_2[[#This Row],[date]])</f>
        <v>2010</v>
      </c>
      <c r="AM4590" t="s">
        <v>4022</v>
      </c>
      <c r="AN4590">
        <v>1</v>
      </c>
      <c r="AO4590" t="s">
        <v>3918</v>
      </c>
      <c r="AP4590">
        <f>IF(ufc_fights_2[[#This Row],[winner]]="Red",ufc_fights_2[[#This Row],[r_fighter_id]],ufc_fights_2[[#This Row],[b_fighter_id]])</f>
        <v>1079</v>
      </c>
      <c r="AQ4590" t="str">
        <f>_xlfn.XLOOKUP(ufc_fights_2[[#This Row],[winnerID]],ufc_fighters[id],ufc_fighters[fighter_name],"xxx",0,1)</f>
        <v>Pablo Garza</v>
      </c>
    </row>
    <row r="4591" spans="1:43">
      <c r="A4591">
        <v>1474</v>
      </c>
      <c r="B4591">
        <v>1079</v>
      </c>
      <c r="C4591">
        <f>_xlfn.XLOOKUP(ufc_fights_2[[#This Row],[r_fighter_id]],ufc_fighters[id],ufc_fighters[year],"xxx",0,1)</f>
        <v>1979</v>
      </c>
      <c r="D4591">
        <f>_xlfn.XLOOKUP(ufc_fights_2[[#This Row],[b_fighter_id]],ufc_fighters[id],ufc_fighters[year],"Prázdné",0,1)</f>
        <v>1983</v>
      </c>
      <c r="E4591" s="10">
        <f>YEAR(ufc_fights_2[[#This Row],[date]])-ufc_fights_2[[#This Row],[r_year]]</f>
        <v>32</v>
      </c>
      <c r="F4591" s="10">
        <f>YEAR(ufc_fights_2[[#This Row],[date]])-ufc_fights_2[[#This Row],[b_year]]</f>
        <v>28</v>
      </c>
      <c r="G4591">
        <v>0</v>
      </c>
      <c r="H4591">
        <v>0</v>
      </c>
      <c r="I4591">
        <v>0.43240000000000001</v>
      </c>
      <c r="J4591">
        <v>0.54169999999999996</v>
      </c>
      <c r="K4591">
        <v>0.43240000000000001</v>
      </c>
      <c r="L4591">
        <v>0.6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 s="2">
        <v>4.6296296296296298E-4</v>
      </c>
      <c r="T4591" s="2">
        <v>3.0092592592592595E-4</v>
      </c>
      <c r="U4591">
        <v>0.26090000000000002</v>
      </c>
      <c r="V4591">
        <v>0.4</v>
      </c>
      <c r="W4591">
        <v>0.5</v>
      </c>
      <c r="X4591">
        <v>0.75</v>
      </c>
      <c r="Y4591">
        <v>0.66669999999999996</v>
      </c>
      <c r="Z4591">
        <v>0.43240000000000001</v>
      </c>
      <c r="AA4591">
        <v>0.36670000000000003</v>
      </c>
      <c r="AB4591">
        <v>0</v>
      </c>
      <c r="AC4591">
        <v>0.7</v>
      </c>
      <c r="AD4591">
        <v>0</v>
      </c>
      <c r="AE4591">
        <v>1</v>
      </c>
      <c r="AF4591" t="s">
        <v>3933</v>
      </c>
      <c r="AG4591" s="2">
        <v>3.1365740740740742E-3</v>
      </c>
      <c r="AH4591" t="s">
        <v>3911</v>
      </c>
      <c r="AI4591">
        <v>3</v>
      </c>
      <c r="AJ4591" t="s">
        <v>3949</v>
      </c>
      <c r="AK4591" s="3">
        <v>40663</v>
      </c>
      <c r="AL4591" s="10">
        <f>YEAR(ufc_fights_2[[#This Row],[date]])</f>
        <v>2011</v>
      </c>
      <c r="AM4591" t="s">
        <v>4022</v>
      </c>
      <c r="AN4591">
        <v>65</v>
      </c>
      <c r="AO4591" t="s">
        <v>3918</v>
      </c>
      <c r="AP4591">
        <f>IF(ufc_fights_2[[#This Row],[winner]]="Red",ufc_fights_2[[#This Row],[r_fighter_id]],ufc_fights_2[[#This Row],[b_fighter_id]])</f>
        <v>1079</v>
      </c>
      <c r="AQ4591" t="str">
        <f>_xlfn.XLOOKUP(ufc_fights_2[[#This Row],[winnerID]],ufc_fighters[id],ufc_fighters[fighter_name],"xxx",0,1)</f>
        <v>Pablo Garza</v>
      </c>
    </row>
    <row r="4592" spans="1:43">
      <c r="A4592">
        <v>1387</v>
      </c>
      <c r="B4592">
        <v>1079</v>
      </c>
      <c r="C4592">
        <f>_xlfn.XLOOKUP(ufc_fights_2[[#This Row],[r_fighter_id]],ufc_fighters[id],ufc_fighters[year],"xxx",0,1)</f>
        <v>1982</v>
      </c>
      <c r="D4592">
        <f>_xlfn.XLOOKUP(ufc_fights_2[[#This Row],[b_fighter_id]],ufc_fighters[id],ufc_fighters[year],"Prázdné",0,1)</f>
        <v>1983</v>
      </c>
      <c r="E4592" s="10">
        <f>YEAR(ufc_fights_2[[#This Row],[date]])-ufc_fights_2[[#This Row],[r_year]]</f>
        <v>30</v>
      </c>
      <c r="F4592" s="10">
        <f>YEAR(ufc_fights_2[[#This Row],[date]])-ufc_fights_2[[#This Row],[b_year]]</f>
        <v>29</v>
      </c>
      <c r="G4592">
        <v>1</v>
      </c>
      <c r="H4592">
        <v>0</v>
      </c>
      <c r="I4592">
        <v>0.59089999999999998</v>
      </c>
      <c r="J4592">
        <v>0.42130000000000001</v>
      </c>
      <c r="K4592">
        <v>0.71560000000000001</v>
      </c>
      <c r="L4592">
        <v>0.54179999999999995</v>
      </c>
      <c r="M4592">
        <v>1</v>
      </c>
      <c r="N4592">
        <v>0.4</v>
      </c>
      <c r="O4592">
        <v>0</v>
      </c>
      <c r="P4592">
        <v>1</v>
      </c>
      <c r="Q4592">
        <v>0</v>
      </c>
      <c r="R4592">
        <v>0</v>
      </c>
      <c r="S4592" s="2">
        <v>6.9444444444444447E-4</v>
      </c>
      <c r="T4592" s="2">
        <v>5.8333333333333336E-3</v>
      </c>
      <c r="U4592">
        <v>0.46150000000000002</v>
      </c>
      <c r="V4592">
        <v>0.33539999999999998</v>
      </c>
      <c r="W4592">
        <v>0.73680000000000001</v>
      </c>
      <c r="X4592">
        <v>0.875</v>
      </c>
      <c r="Y4592">
        <v>1</v>
      </c>
      <c r="Z4592">
        <v>0.52</v>
      </c>
      <c r="AA4592">
        <v>0.33329999999999999</v>
      </c>
      <c r="AB4592">
        <v>0.5</v>
      </c>
      <c r="AC4592">
        <v>0.4</v>
      </c>
      <c r="AD4592">
        <v>0.85709999999999997</v>
      </c>
      <c r="AE4592">
        <v>0.57140000000000002</v>
      </c>
      <c r="AF4592" t="s">
        <v>3915</v>
      </c>
      <c r="AG4592" s="2">
        <v>3.472222222222222E-3</v>
      </c>
      <c r="AH4592" t="s">
        <v>3911</v>
      </c>
      <c r="AI4592">
        <v>3</v>
      </c>
      <c r="AJ4592" t="s">
        <v>4064</v>
      </c>
      <c r="AK4592" s="3">
        <v>41230</v>
      </c>
      <c r="AL4592" s="10">
        <f>YEAR(ufc_fights_2[[#This Row],[date]])</f>
        <v>2012</v>
      </c>
      <c r="AM4592" t="s">
        <v>4022</v>
      </c>
      <c r="AN4592">
        <v>92</v>
      </c>
      <c r="AO4592" t="s">
        <v>3918</v>
      </c>
      <c r="AP4592">
        <f>IF(ufc_fights_2[[#This Row],[winner]]="Red",ufc_fights_2[[#This Row],[r_fighter_id]],ufc_fights_2[[#This Row],[b_fighter_id]])</f>
        <v>1079</v>
      </c>
      <c r="AQ4592" t="str">
        <f>_xlfn.XLOOKUP(ufc_fights_2[[#This Row],[winnerID]],ufc_fighters[id],ufc_fighters[fighter_name],"xxx",0,1)</f>
        <v>Pablo Garza</v>
      </c>
    </row>
    <row r="4593" spans="1:43">
      <c r="A4593">
        <v>50</v>
      </c>
      <c r="B4593">
        <v>1377</v>
      </c>
      <c r="C4593">
        <f>_xlfn.XLOOKUP(ufc_fights_2[[#This Row],[r_fighter_id]],ufc_fighters[id],ufc_fighters[year],"xxx",0,1)</f>
        <v>1986</v>
      </c>
      <c r="D4593">
        <f>_xlfn.XLOOKUP(ufc_fights_2[[#This Row],[b_fighter_id]],ufc_fighters[id],ufc_fighters[year],"Prázdné",0,1)</f>
        <v>1991</v>
      </c>
      <c r="E4593" s="10">
        <f>YEAR(ufc_fights_2[[#This Row],[date]])-ufc_fights_2[[#This Row],[r_year]]</f>
        <v>31</v>
      </c>
      <c r="F4593" s="10">
        <f>YEAR(ufc_fights_2[[#This Row],[date]])-ufc_fights_2[[#This Row],[b_year]]</f>
        <v>26</v>
      </c>
      <c r="G4593">
        <v>0</v>
      </c>
      <c r="H4593">
        <v>1</v>
      </c>
      <c r="I4593">
        <v>0.48670000000000002</v>
      </c>
      <c r="J4593">
        <v>0.50239999999999996</v>
      </c>
      <c r="K4593">
        <v>0.48699999999999999</v>
      </c>
      <c r="L4593">
        <v>0.54700000000000004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</v>
      </c>
      <c r="T4593" s="2">
        <v>1.4351851851851852E-3</v>
      </c>
      <c r="U4593">
        <v>0.44090000000000001</v>
      </c>
      <c r="V4593">
        <v>0.4703</v>
      </c>
      <c r="W4593">
        <v>0.68420000000000003</v>
      </c>
      <c r="X4593">
        <v>1</v>
      </c>
      <c r="Y4593">
        <v>1</v>
      </c>
      <c r="Z4593">
        <v>0.47749999999999998</v>
      </c>
      <c r="AA4593">
        <v>0.40939999999999999</v>
      </c>
      <c r="AB4593">
        <v>1</v>
      </c>
      <c r="AC4593">
        <v>0.66669999999999996</v>
      </c>
      <c r="AD4593">
        <v>0</v>
      </c>
      <c r="AE4593">
        <v>0.74550000000000005</v>
      </c>
      <c r="AF4593" t="s">
        <v>3910</v>
      </c>
      <c r="AG4593" s="2">
        <v>2.9282407407407408E-3</v>
      </c>
      <c r="AH4593" t="s">
        <v>3927</v>
      </c>
      <c r="AI4593">
        <v>5</v>
      </c>
      <c r="AJ4593" t="s">
        <v>3925</v>
      </c>
      <c r="AK4593" s="3">
        <v>42889</v>
      </c>
      <c r="AL4593" s="10">
        <f>YEAR(ufc_fights_2[[#This Row],[date]])</f>
        <v>2017</v>
      </c>
      <c r="AM4593" t="s">
        <v>4022</v>
      </c>
      <c r="AN4593">
        <v>13</v>
      </c>
      <c r="AO4593" t="s">
        <v>3918</v>
      </c>
      <c r="AP4593">
        <f>IF(ufc_fights_2[[#This Row],[winner]]="Red",ufc_fights_2[[#This Row],[r_fighter_id]],ufc_fights_2[[#This Row],[b_fighter_id]])</f>
        <v>1377</v>
      </c>
      <c r="AQ4593" t="str">
        <f>_xlfn.XLOOKUP(ufc_fights_2[[#This Row],[winnerID]],ufc_fighters[id],ufc_fighters[fighter_name],"xxx",0,1)</f>
        <v>Max Holloway</v>
      </c>
    </row>
    <row r="4594" spans="1:43">
      <c r="A4594">
        <v>1200</v>
      </c>
      <c r="B4594">
        <v>1063</v>
      </c>
      <c r="C4594">
        <f>_xlfn.XLOOKUP(ufc_fights_2[[#This Row],[r_fighter_id]],ufc_fighters[id],ufc_fighters[year],"xxx",0,1)</f>
        <v>1984</v>
      </c>
      <c r="D4594">
        <f>_xlfn.XLOOKUP(ufc_fights_2[[#This Row],[b_fighter_id]],ufc_fighters[id],ufc_fighters[year],"Prázdné",0,1)</f>
        <v>1981</v>
      </c>
      <c r="E4594" s="10">
        <f>YEAR(ufc_fights_2[[#This Row],[date]])-ufc_fights_2[[#This Row],[r_year]]</f>
        <v>27</v>
      </c>
      <c r="F4594" s="10">
        <f>YEAR(ufc_fights_2[[#This Row],[date]])-ufc_fights_2[[#This Row],[b_year]]</f>
        <v>30</v>
      </c>
      <c r="G4594">
        <v>0</v>
      </c>
      <c r="H4594">
        <v>0</v>
      </c>
      <c r="I4594">
        <v>0.53600000000000003</v>
      </c>
      <c r="J4594">
        <v>0.45069999999999999</v>
      </c>
      <c r="K4594">
        <v>0.61350000000000005</v>
      </c>
      <c r="L4594">
        <v>0.5</v>
      </c>
      <c r="M4594">
        <v>0</v>
      </c>
      <c r="N4594">
        <v>0.16669999999999999</v>
      </c>
      <c r="O4594">
        <v>0</v>
      </c>
      <c r="P4594">
        <v>0</v>
      </c>
      <c r="Q4594">
        <v>0</v>
      </c>
      <c r="R4594">
        <v>0</v>
      </c>
      <c r="S4594" s="2">
        <v>2.638888888888889E-3</v>
      </c>
      <c r="T4594" s="2">
        <v>1.8287037037037037E-3</v>
      </c>
      <c r="U4594">
        <v>0.29330000000000001</v>
      </c>
      <c r="V4594">
        <v>0.30909999999999999</v>
      </c>
      <c r="W4594">
        <v>1</v>
      </c>
      <c r="X4594">
        <v>0.84850000000000003</v>
      </c>
      <c r="Y4594">
        <v>0.875</v>
      </c>
      <c r="Z4594">
        <v>0.43880000000000002</v>
      </c>
      <c r="AA4594">
        <v>0.36209999999999998</v>
      </c>
      <c r="AB4594">
        <v>0.95450000000000002</v>
      </c>
      <c r="AC4594">
        <v>0.9</v>
      </c>
      <c r="AD4594">
        <v>0.6</v>
      </c>
      <c r="AE4594">
        <v>0.66669999999999996</v>
      </c>
      <c r="AF4594" t="s">
        <v>3915</v>
      </c>
      <c r="AG4594" s="2">
        <v>3.472222222222222E-3</v>
      </c>
      <c r="AH4594" t="s">
        <v>3911</v>
      </c>
      <c r="AI4594">
        <v>3</v>
      </c>
      <c r="AJ4594" t="s">
        <v>4029</v>
      </c>
      <c r="AK4594" s="3">
        <v>40720</v>
      </c>
      <c r="AL4594" s="10">
        <f>YEAR(ufc_fights_2[[#This Row],[date]])</f>
        <v>2011</v>
      </c>
      <c r="AM4594" t="s">
        <v>4022</v>
      </c>
      <c r="AN4594">
        <v>29</v>
      </c>
      <c r="AO4594" t="s">
        <v>3913</v>
      </c>
      <c r="AP4594">
        <f>IF(ufc_fights_2[[#This Row],[winner]]="Red",ufc_fights_2[[#This Row],[r_fighter_id]],ufc_fights_2[[#This Row],[b_fighter_id]])</f>
        <v>1200</v>
      </c>
      <c r="AQ4594" t="str">
        <f>_xlfn.XLOOKUP(ufc_fights_2[[#This Row],[winnerID]],ufc_fighters[id],ufc_fighters[fighter_name],"xxx",0,1)</f>
        <v>Tyson Griffin</v>
      </c>
    </row>
    <row r="4595" spans="1:43">
      <c r="A4595">
        <v>3120</v>
      </c>
      <c r="B4595">
        <v>2376</v>
      </c>
      <c r="C4595">
        <f>_xlfn.XLOOKUP(ufc_fights_2[[#This Row],[r_fighter_id]],ufc_fighters[id],ufc_fighters[year],"xxx",0,1)</f>
        <v>1986</v>
      </c>
      <c r="D4595">
        <f>_xlfn.XLOOKUP(ufc_fights_2[[#This Row],[b_fighter_id]],ufc_fighters[id],ufc_fighters[year],"Prázdné",0,1)</f>
        <v>1989</v>
      </c>
      <c r="E4595" s="10">
        <f>YEAR(ufc_fights_2[[#This Row],[date]])-ufc_fights_2[[#This Row],[r_year]]</f>
        <v>28</v>
      </c>
      <c r="F4595" s="10">
        <f>YEAR(ufc_fights_2[[#This Row],[date]])-ufc_fights_2[[#This Row],[b_year]]</f>
        <v>25</v>
      </c>
      <c r="G4595">
        <v>0</v>
      </c>
      <c r="H4595">
        <v>0</v>
      </c>
      <c r="I4595">
        <v>0.60760000000000003</v>
      </c>
      <c r="J4595">
        <v>0.64180000000000004</v>
      </c>
      <c r="K4595">
        <v>0.625</v>
      </c>
      <c r="L4595">
        <v>0.74</v>
      </c>
      <c r="M4595">
        <v>0</v>
      </c>
      <c r="N4595">
        <v>0.28570000000000001</v>
      </c>
      <c r="O4595">
        <v>0</v>
      </c>
      <c r="P4595">
        <v>3</v>
      </c>
      <c r="Q4595">
        <v>0</v>
      </c>
      <c r="R4595">
        <v>0</v>
      </c>
      <c r="S4595" s="2">
        <v>4.386574074074074E-3</v>
      </c>
      <c r="T4595" s="2">
        <v>3.7268518518518519E-3</v>
      </c>
      <c r="U4595">
        <v>0.57630000000000003</v>
      </c>
      <c r="V4595">
        <v>0.54349999999999998</v>
      </c>
      <c r="W4595">
        <v>0.72729999999999995</v>
      </c>
      <c r="X4595">
        <v>0.66669999999999996</v>
      </c>
      <c r="Y4595">
        <v>1</v>
      </c>
      <c r="Z4595">
        <v>0.53190000000000004</v>
      </c>
      <c r="AA4595">
        <v>0.51280000000000003</v>
      </c>
      <c r="AB4595">
        <v>1</v>
      </c>
      <c r="AC4595">
        <v>0.88239999999999996</v>
      </c>
      <c r="AD4595">
        <v>0.65380000000000005</v>
      </c>
      <c r="AE4595">
        <v>0.72729999999999995</v>
      </c>
      <c r="AF4595" t="s">
        <v>3915</v>
      </c>
      <c r="AG4595" s="2">
        <v>3.472222222222222E-3</v>
      </c>
      <c r="AH4595" t="s">
        <v>3911</v>
      </c>
      <c r="AI4595">
        <v>3</v>
      </c>
      <c r="AJ4595" t="s">
        <v>3914</v>
      </c>
      <c r="AK4595" s="3">
        <v>41985</v>
      </c>
      <c r="AL4595" s="10">
        <f>YEAR(ufc_fights_2[[#This Row],[date]])</f>
        <v>2014</v>
      </c>
      <c r="AM4595" t="s">
        <v>4022</v>
      </c>
      <c r="AN4595">
        <v>1</v>
      </c>
      <c r="AO4595" t="s">
        <v>3918</v>
      </c>
      <c r="AP4595">
        <f>IF(ufc_fights_2[[#This Row],[winner]]="Red",ufc_fights_2[[#This Row],[r_fighter_id]],ufc_fights_2[[#This Row],[b_fighter_id]])</f>
        <v>2376</v>
      </c>
      <c r="AQ4595" t="str">
        <f>_xlfn.XLOOKUP(ufc_fights_2[[#This Row],[winnerID]],ufc_fighters[id],ufc_fighters[fighter_name],"xxx",0,1)</f>
        <v>Charles Oliveira</v>
      </c>
    </row>
    <row r="4596" spans="1:43">
      <c r="A4596">
        <v>1359</v>
      </c>
      <c r="B4596">
        <v>2376</v>
      </c>
      <c r="C4596">
        <f>_xlfn.XLOOKUP(ufc_fights_2[[#This Row],[r_fighter_id]],ufc_fighters[id],ufc_fighters[year],"xxx",0,1)</f>
        <v>1983</v>
      </c>
      <c r="D4596">
        <f>_xlfn.XLOOKUP(ufc_fights_2[[#This Row],[b_fighter_id]],ufc_fighters[id],ufc_fighters[year],"Prázdné",0,1)</f>
        <v>1989</v>
      </c>
      <c r="E4596" s="10">
        <f>YEAR(ufc_fights_2[[#This Row],[date]])-ufc_fights_2[[#This Row],[r_year]]</f>
        <v>31</v>
      </c>
      <c r="F4596" s="10">
        <f>YEAR(ufc_fights_2[[#This Row],[date]])-ufc_fights_2[[#This Row],[b_year]]</f>
        <v>25</v>
      </c>
      <c r="G4596">
        <v>0</v>
      </c>
      <c r="H4596">
        <v>0</v>
      </c>
      <c r="I4596">
        <v>0.40739999999999998</v>
      </c>
      <c r="J4596">
        <v>0.63160000000000005</v>
      </c>
      <c r="K4596">
        <v>0.60780000000000001</v>
      </c>
      <c r="L4596">
        <v>0.63460000000000005</v>
      </c>
      <c r="M4596">
        <v>0.75</v>
      </c>
      <c r="N4596">
        <v>0.6</v>
      </c>
      <c r="O4596">
        <v>0</v>
      </c>
      <c r="P4596">
        <v>2</v>
      </c>
      <c r="Q4596">
        <v>0</v>
      </c>
      <c r="R4596">
        <v>0</v>
      </c>
      <c r="S4596" s="2">
        <v>4.1319444444444442E-3</v>
      </c>
      <c r="T4596" s="2">
        <v>1.6550925925925926E-3</v>
      </c>
      <c r="U4596">
        <v>0.33329999999999999</v>
      </c>
      <c r="V4596">
        <v>0.43480000000000002</v>
      </c>
      <c r="W4596">
        <v>0.66669999999999996</v>
      </c>
      <c r="X4596">
        <v>0</v>
      </c>
      <c r="Y4596">
        <v>1</v>
      </c>
      <c r="Z4596">
        <v>0.35289999999999999</v>
      </c>
      <c r="AA4596">
        <v>0.21429999999999999</v>
      </c>
      <c r="AB4596">
        <v>0.66669999999999996</v>
      </c>
      <c r="AC4596">
        <v>0.82350000000000001</v>
      </c>
      <c r="AD4596">
        <v>0.42859999999999998</v>
      </c>
      <c r="AE4596">
        <v>1</v>
      </c>
      <c r="AF4596" t="s">
        <v>3933</v>
      </c>
      <c r="AG4596" s="2">
        <v>3.1481481481481482E-3</v>
      </c>
      <c r="AH4596" t="s">
        <v>3911</v>
      </c>
      <c r="AI4596">
        <v>3</v>
      </c>
      <c r="AJ4596" t="s">
        <v>3946</v>
      </c>
      <c r="AK4596" s="3">
        <v>41818</v>
      </c>
      <c r="AL4596" s="10">
        <f>YEAR(ufc_fights_2[[#This Row],[date]])</f>
        <v>2014</v>
      </c>
      <c r="AM4596" t="s">
        <v>4022</v>
      </c>
      <c r="AN4596">
        <v>67</v>
      </c>
      <c r="AO4596" t="s">
        <v>3918</v>
      </c>
      <c r="AP4596">
        <f>IF(ufc_fights_2[[#This Row],[winner]]="Red",ufc_fights_2[[#This Row],[r_fighter_id]],ufc_fights_2[[#This Row],[b_fighter_id]])</f>
        <v>2376</v>
      </c>
      <c r="AQ4596" t="str">
        <f>_xlfn.XLOOKUP(ufc_fights_2[[#This Row],[winnerID]],ufc_fighters[id],ufc_fighters[fighter_name],"xxx",0,1)</f>
        <v>Charles Oliveira</v>
      </c>
    </row>
    <row r="4597" spans="1:43">
      <c r="A4597">
        <v>3466</v>
      </c>
      <c r="B4597">
        <v>2639</v>
      </c>
      <c r="C4597">
        <f>_xlfn.XLOOKUP(ufc_fights_2[[#This Row],[r_fighter_id]],ufc_fighters[id],ufc_fighters[year],"xxx",0,1)</f>
        <v>1983</v>
      </c>
      <c r="D4597">
        <f>_xlfn.XLOOKUP(ufc_fights_2[[#This Row],[b_fighter_id]],ufc_fighters[id],ufc_fighters[year],"Prázdné",0,1)</f>
        <v>1986</v>
      </c>
      <c r="E4597" s="10">
        <f>YEAR(ufc_fights_2[[#This Row],[date]])-ufc_fights_2[[#This Row],[r_year]]</f>
        <v>32</v>
      </c>
      <c r="F4597" s="10">
        <f>YEAR(ufc_fights_2[[#This Row],[date]])-ufc_fights_2[[#This Row],[b_year]]</f>
        <v>29</v>
      </c>
      <c r="G4597">
        <v>1</v>
      </c>
      <c r="H4597">
        <v>0</v>
      </c>
      <c r="I4597">
        <v>0.54049999999999998</v>
      </c>
      <c r="J4597">
        <v>0.3548</v>
      </c>
      <c r="K4597">
        <v>0.56410000000000005</v>
      </c>
      <c r="L4597">
        <v>0.3548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4.6296296296296294E-5</v>
      </c>
      <c r="T4597" s="2">
        <v>0</v>
      </c>
      <c r="U4597">
        <v>0.48280000000000001</v>
      </c>
      <c r="V4597">
        <v>0.35709999999999997</v>
      </c>
      <c r="W4597">
        <v>0.66669999999999996</v>
      </c>
      <c r="X4597">
        <v>1</v>
      </c>
      <c r="Y4597">
        <v>1</v>
      </c>
      <c r="Z4597">
        <v>0.48280000000000001</v>
      </c>
      <c r="AA4597">
        <v>0.37930000000000003</v>
      </c>
      <c r="AB4597">
        <v>1</v>
      </c>
      <c r="AC4597">
        <v>0</v>
      </c>
      <c r="AD4597">
        <v>0.71430000000000005</v>
      </c>
      <c r="AE4597">
        <v>0</v>
      </c>
      <c r="AF4597" t="s">
        <v>3910</v>
      </c>
      <c r="AG4597" s="2">
        <v>2.1296296296296298E-3</v>
      </c>
      <c r="AH4597" t="s">
        <v>3911</v>
      </c>
      <c r="AI4597">
        <v>3</v>
      </c>
      <c r="AJ4597" t="s">
        <v>3931</v>
      </c>
      <c r="AK4597" s="3">
        <v>42203</v>
      </c>
      <c r="AL4597" s="10">
        <f>YEAR(ufc_fights_2[[#This Row],[date]])</f>
        <v>2015</v>
      </c>
      <c r="AM4597" t="s">
        <v>4022</v>
      </c>
      <c r="AN4597">
        <v>60</v>
      </c>
      <c r="AO4597" t="s">
        <v>3913</v>
      </c>
      <c r="AP4597">
        <f>IF(ufc_fights_2[[#This Row],[winner]]="Red",ufc_fights_2[[#This Row],[r_fighter_id]],ufc_fights_2[[#This Row],[b_fighter_id]])</f>
        <v>3466</v>
      </c>
      <c r="AQ4597" t="str">
        <f>_xlfn.XLOOKUP(ufc_fights_2[[#This Row],[winnerID]],ufc_fighters[id],ufc_fighters[fighter_name],"xxx",0,1)</f>
        <v>Robert Whiteford</v>
      </c>
    </row>
    <row r="4598" spans="1:43">
      <c r="A4598">
        <v>1324</v>
      </c>
      <c r="B4598">
        <v>714</v>
      </c>
      <c r="C4598">
        <f>_xlfn.XLOOKUP(ufc_fights_2[[#This Row],[r_fighter_id]],ufc_fighters[id],ufc_fighters[year],"xxx",0,1)</f>
        <v>1988</v>
      </c>
      <c r="D4598">
        <f>_xlfn.XLOOKUP(ufc_fights_2[[#This Row],[b_fighter_id]],ufc_fighters[id],ufc_fighters[year],"Prázdné",0,1)</f>
        <v>1991</v>
      </c>
      <c r="E4598" s="10">
        <f>YEAR(ufc_fights_2[[#This Row],[date]])-ufc_fights_2[[#This Row],[r_year]]</f>
        <v>30</v>
      </c>
      <c r="F4598" s="10">
        <f>YEAR(ufc_fights_2[[#This Row],[date]])-ufc_fights_2[[#This Row],[b_year]]</f>
        <v>27</v>
      </c>
      <c r="G4598">
        <v>1</v>
      </c>
      <c r="H4598">
        <v>0</v>
      </c>
      <c r="I4598">
        <v>0.4</v>
      </c>
      <c r="J4598">
        <v>1</v>
      </c>
      <c r="K4598">
        <v>0.4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 s="2">
        <v>1.5046296296296297E-4</v>
      </c>
      <c r="T4598" s="2">
        <v>0</v>
      </c>
      <c r="U4598">
        <v>0.5</v>
      </c>
      <c r="V4598">
        <v>1</v>
      </c>
      <c r="W4598">
        <v>0</v>
      </c>
      <c r="X4598">
        <v>0</v>
      </c>
      <c r="Y4598">
        <v>1</v>
      </c>
      <c r="Z4598">
        <v>0.5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 t="s">
        <v>3933</v>
      </c>
      <c r="AG4598" s="2">
        <v>4.5138888888888887E-4</v>
      </c>
      <c r="AH4598" t="s">
        <v>3911</v>
      </c>
      <c r="AI4598">
        <v>3</v>
      </c>
      <c r="AJ4598" t="s">
        <v>3944</v>
      </c>
      <c r="AK4598" s="3">
        <v>43176</v>
      </c>
      <c r="AL4598" s="10">
        <f>YEAR(ufc_fights_2[[#This Row],[date]])</f>
        <v>2018</v>
      </c>
      <c r="AM4598" t="s">
        <v>4022</v>
      </c>
      <c r="AN4598">
        <v>70</v>
      </c>
      <c r="AO4598" t="s">
        <v>3913</v>
      </c>
      <c r="AP4598">
        <f>IF(ufc_fights_2[[#This Row],[winner]]="Red",ufc_fights_2[[#This Row],[r_fighter_id]],ufc_fights_2[[#This Row],[b_fighter_id]])</f>
        <v>1324</v>
      </c>
      <c r="AQ4598" t="str">
        <f>_xlfn.XLOOKUP(ufc_fights_2[[#This Row],[winnerID]],ufc_fighters[id],ufc_fighters[fighter_name],"xxx",0,1)</f>
        <v>Danny Henry</v>
      </c>
    </row>
    <row r="4599" spans="1:43">
      <c r="A4599">
        <v>200</v>
      </c>
      <c r="B4599">
        <v>2338</v>
      </c>
      <c r="C4599">
        <f>_xlfn.XLOOKUP(ufc_fights_2[[#This Row],[r_fighter_id]],ufc_fighters[id],ufc_fighters[year],"xxx",0,1)</f>
        <v>1987</v>
      </c>
      <c r="D4599">
        <f>_xlfn.XLOOKUP(ufc_fights_2[[#This Row],[b_fighter_id]],ufc_fighters[id],ufc_fighters[year],"Prázdné",0,1)</f>
        <v>1984</v>
      </c>
      <c r="E4599" s="10">
        <f>YEAR(ufc_fights_2[[#This Row],[date]])-ufc_fights_2[[#This Row],[r_year]]</f>
        <v>29</v>
      </c>
      <c r="F4599" s="10">
        <f>YEAR(ufc_fights_2[[#This Row],[date]])-ufc_fights_2[[#This Row],[b_year]]</f>
        <v>32</v>
      </c>
      <c r="G4599">
        <v>0</v>
      </c>
      <c r="H4599">
        <v>0</v>
      </c>
      <c r="I4599">
        <v>0.42380000000000001</v>
      </c>
      <c r="J4599">
        <v>0.27660000000000001</v>
      </c>
      <c r="K4599">
        <v>0.42109999999999997</v>
      </c>
      <c r="L4599">
        <v>0.34389999999999998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1.0532407407407407E-3</v>
      </c>
      <c r="T4599" s="2">
        <v>0</v>
      </c>
      <c r="U4599">
        <v>0.27550000000000002</v>
      </c>
      <c r="V4599">
        <v>0.21010000000000001</v>
      </c>
      <c r="W4599">
        <v>0.63639999999999997</v>
      </c>
      <c r="X4599">
        <v>0.7419</v>
      </c>
      <c r="Y4599">
        <v>0.8</v>
      </c>
      <c r="Z4599">
        <v>0.40849999999999997</v>
      </c>
      <c r="AA4599">
        <v>0.24060000000000001</v>
      </c>
      <c r="AB4599">
        <v>0.66669999999999996</v>
      </c>
      <c r="AC4599">
        <v>0.85709999999999997</v>
      </c>
      <c r="AD4599">
        <v>0</v>
      </c>
      <c r="AE4599">
        <v>1</v>
      </c>
      <c r="AF4599" t="s">
        <v>3915</v>
      </c>
      <c r="AG4599" s="2">
        <v>3.472222222222222E-3</v>
      </c>
      <c r="AH4599" t="s">
        <v>3911</v>
      </c>
      <c r="AI4599">
        <v>3</v>
      </c>
      <c r="AJ4599" t="s">
        <v>3925</v>
      </c>
      <c r="AK4599" s="3">
        <v>42637</v>
      </c>
      <c r="AL4599" s="10">
        <f>YEAR(ufc_fights_2[[#This Row],[date]])</f>
        <v>2016</v>
      </c>
      <c r="AM4599" t="s">
        <v>4022</v>
      </c>
      <c r="AN4599">
        <v>44</v>
      </c>
      <c r="AO4599" t="s">
        <v>3913</v>
      </c>
      <c r="AP4599">
        <f>IF(ufc_fights_2[[#This Row],[winner]]="Red",ufc_fights_2[[#This Row],[r_fighter_id]],ufc_fights_2[[#This Row],[b_fighter_id]])</f>
        <v>200</v>
      </c>
      <c r="AQ4599" t="str">
        <f>_xlfn.XLOOKUP(ufc_fights_2[[#This Row],[winnerID]],ufc_fighters[id],ufc_fighters[fighter_name],"xxx",0,1)</f>
        <v>Renan Barao</v>
      </c>
    </row>
    <row r="4600" spans="1:43">
      <c r="A4600">
        <v>1216</v>
      </c>
      <c r="B4600">
        <v>435</v>
      </c>
      <c r="C4600">
        <f>_xlfn.XLOOKUP(ufc_fights_2[[#This Row],[r_fighter_id]],ufc_fighters[id],ufc_fighters[year],"xxx",0,1)</f>
        <v>1986</v>
      </c>
      <c r="D4600">
        <f>_xlfn.XLOOKUP(ufc_fights_2[[#This Row],[b_fighter_id]],ufc_fighters[id],ufc_fighters[year],"Prázdné",0,1)</f>
        <v>1988</v>
      </c>
      <c r="E4600" s="10">
        <f>YEAR(ufc_fights_2[[#This Row],[date]])-ufc_fights_2[[#This Row],[r_year]]</f>
        <v>31</v>
      </c>
      <c r="F4600" s="10">
        <f>YEAR(ufc_fights_2[[#This Row],[date]])-ufc_fights_2[[#This Row],[b_year]]</f>
        <v>29</v>
      </c>
      <c r="G4600">
        <v>1</v>
      </c>
      <c r="H4600">
        <v>0</v>
      </c>
      <c r="I4600">
        <v>0.43290000000000001</v>
      </c>
      <c r="J4600">
        <v>0.39839999999999998</v>
      </c>
      <c r="K4600">
        <v>0.44379999999999997</v>
      </c>
      <c r="L4600">
        <v>0.3952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2.7777777777777778E-4</v>
      </c>
      <c r="T4600" s="2">
        <v>2.5462962962962961E-4</v>
      </c>
      <c r="U4600">
        <v>0.28299999999999997</v>
      </c>
      <c r="V4600">
        <v>0.24179999999999999</v>
      </c>
      <c r="W4600">
        <v>0.55000000000000004</v>
      </c>
      <c r="X4600">
        <v>0.78949999999999998</v>
      </c>
      <c r="Y4600">
        <v>0.75</v>
      </c>
      <c r="Z4600">
        <v>0.40939999999999999</v>
      </c>
      <c r="AA4600">
        <v>0.37390000000000001</v>
      </c>
      <c r="AB4600">
        <v>0.66669999999999996</v>
      </c>
      <c r="AC4600">
        <v>0.75</v>
      </c>
      <c r="AD4600">
        <v>0.66669999999999996</v>
      </c>
      <c r="AE4600">
        <v>0</v>
      </c>
      <c r="AF4600" t="s">
        <v>3922</v>
      </c>
      <c r="AG4600" s="2">
        <v>3.472222222222222E-3</v>
      </c>
      <c r="AH4600" t="s">
        <v>3911</v>
      </c>
      <c r="AI4600">
        <v>3</v>
      </c>
      <c r="AJ4600" t="s">
        <v>3945</v>
      </c>
      <c r="AK4600" s="3">
        <v>43064</v>
      </c>
      <c r="AL4600" s="10">
        <f>YEAR(ufc_fights_2[[#This Row],[date]])</f>
        <v>2017</v>
      </c>
      <c r="AM4600" t="s">
        <v>4022</v>
      </c>
      <c r="AN4600">
        <v>59</v>
      </c>
      <c r="AO4600" t="s">
        <v>3913</v>
      </c>
      <c r="AP4600">
        <f>IF(ufc_fights_2[[#This Row],[winner]]="Red",ufc_fights_2[[#This Row],[r_fighter_id]],ufc_fights_2[[#This Row],[b_fighter_id]])</f>
        <v>1216</v>
      </c>
      <c r="AQ4600" t="str">
        <f>_xlfn.XLOOKUP(ufc_fights_2[[#This Row],[winnerID]],ufc_fighters[id],ufc_fighters[fighter_name],"xxx",0,1)</f>
        <v>Wang Guan</v>
      </c>
    </row>
    <row r="4601" spans="1:43">
      <c r="A4601">
        <v>1798</v>
      </c>
      <c r="B4601">
        <v>2376</v>
      </c>
      <c r="C4601">
        <f>_xlfn.XLOOKUP(ufc_fights_2[[#This Row],[r_fighter_id]],ufc_fighters[id],ufc_fighters[year],"xxx",0,1)</f>
        <v>1984</v>
      </c>
      <c r="D4601">
        <f>_xlfn.XLOOKUP(ufc_fights_2[[#This Row],[b_fighter_id]],ufc_fighters[id],ufc_fighters[year],"Prázdné",0,1)</f>
        <v>1989</v>
      </c>
      <c r="E4601" s="10">
        <f>YEAR(ufc_fights_2[[#This Row],[date]])-ufc_fights_2[[#This Row],[r_year]]</f>
        <v>31</v>
      </c>
      <c r="F4601" s="10">
        <f>YEAR(ufc_fights_2[[#This Row],[date]])-ufc_fights_2[[#This Row],[b_year]]</f>
        <v>26</v>
      </c>
      <c r="G4601">
        <v>0</v>
      </c>
      <c r="H4601">
        <v>1</v>
      </c>
      <c r="I4601">
        <v>0.53620000000000001</v>
      </c>
      <c r="J4601">
        <v>0.76190000000000002</v>
      </c>
      <c r="K4601">
        <v>0.61050000000000004</v>
      </c>
      <c r="L4601">
        <v>0.8</v>
      </c>
      <c r="M4601">
        <v>0.2</v>
      </c>
      <c r="N4601">
        <v>0.5</v>
      </c>
      <c r="O4601">
        <v>1</v>
      </c>
      <c r="P4601">
        <v>2</v>
      </c>
      <c r="Q4601">
        <v>0</v>
      </c>
      <c r="R4601">
        <v>0</v>
      </c>
      <c r="S4601" s="2">
        <v>4.3981481481481484E-3</v>
      </c>
      <c r="T4601" s="2">
        <v>1.3541666666666667E-3</v>
      </c>
      <c r="U4601">
        <v>0.45279999999999998</v>
      </c>
      <c r="V4601">
        <v>0.70589999999999997</v>
      </c>
      <c r="W4601">
        <v>0.8</v>
      </c>
      <c r="X4601">
        <v>0.83330000000000004</v>
      </c>
      <c r="Y4601">
        <v>0.6</v>
      </c>
      <c r="Z4601">
        <v>0.46339999999999998</v>
      </c>
      <c r="AA4601">
        <v>0.65</v>
      </c>
      <c r="AB4601">
        <v>0.57140000000000002</v>
      </c>
      <c r="AC4601">
        <v>0.85189999999999999</v>
      </c>
      <c r="AD4601">
        <v>0.85709999999999997</v>
      </c>
      <c r="AE4601">
        <v>0.75680000000000003</v>
      </c>
      <c r="AF4601" t="s">
        <v>3933</v>
      </c>
      <c r="AG4601" s="2">
        <v>8.1018518518518516E-4</v>
      </c>
      <c r="AH4601" t="s">
        <v>3911</v>
      </c>
      <c r="AI4601">
        <v>3</v>
      </c>
      <c r="AJ4601" t="s">
        <v>3919</v>
      </c>
      <c r="AK4601" s="3">
        <v>42154</v>
      </c>
      <c r="AL4601" s="10">
        <f>YEAR(ufc_fights_2[[#This Row],[date]])</f>
        <v>2015</v>
      </c>
      <c r="AM4601" t="s">
        <v>4022</v>
      </c>
      <c r="AN4601">
        <v>47</v>
      </c>
      <c r="AO4601" t="s">
        <v>3918</v>
      </c>
      <c r="AP4601">
        <f>IF(ufc_fights_2[[#This Row],[winner]]="Red",ufc_fights_2[[#This Row],[r_fighter_id]],ufc_fights_2[[#This Row],[b_fighter_id]])</f>
        <v>2376</v>
      </c>
      <c r="AQ4601" t="str">
        <f>_xlfn.XLOOKUP(ufc_fights_2[[#This Row],[winnerID]],ufc_fighters[id],ufc_fighters[fighter_name],"xxx",0,1)</f>
        <v>Charles Oliveira</v>
      </c>
    </row>
    <row r="4602" spans="1:43">
      <c r="A4602">
        <v>412</v>
      </c>
      <c r="B4602">
        <v>1737</v>
      </c>
      <c r="C4602">
        <f>_xlfn.XLOOKUP(ufc_fights_2[[#This Row],[r_fighter_id]],ufc_fighters[id],ufc_fighters[year],"xxx",0,1)</f>
        <v>1988</v>
      </c>
      <c r="D4602">
        <f>_xlfn.XLOOKUP(ufc_fights_2[[#This Row],[b_fighter_id]],ufc_fighters[id],ufc_fighters[year],"Prázdné",0,1)</f>
        <v>1988</v>
      </c>
      <c r="E4602" s="10">
        <f>YEAR(ufc_fights_2[[#This Row],[date]])-ufc_fights_2[[#This Row],[r_year]]</f>
        <v>32</v>
      </c>
      <c r="F4602" s="10">
        <f>YEAR(ufc_fights_2[[#This Row],[date]])-ufc_fights_2[[#This Row],[b_year]]</f>
        <v>32</v>
      </c>
      <c r="G4602">
        <v>1</v>
      </c>
      <c r="H4602">
        <v>0</v>
      </c>
      <c r="I4602">
        <v>0.4118</v>
      </c>
      <c r="J4602">
        <v>0.44440000000000002</v>
      </c>
      <c r="K4602">
        <v>0.4118</v>
      </c>
      <c r="L4602">
        <v>0.54549999999999998</v>
      </c>
      <c r="M4602">
        <v>1</v>
      </c>
      <c r="N4602">
        <v>0</v>
      </c>
      <c r="O4602">
        <v>1</v>
      </c>
      <c r="P4602">
        <v>0</v>
      </c>
      <c r="Q4602">
        <v>0</v>
      </c>
      <c r="R4602">
        <v>0</v>
      </c>
      <c r="S4602" s="2">
        <v>1.0995370370370371E-3</v>
      </c>
      <c r="T4602" s="2">
        <v>3.8194444444444446E-4</v>
      </c>
      <c r="U4602">
        <v>0.2</v>
      </c>
      <c r="V4602">
        <v>0.375</v>
      </c>
      <c r="W4602">
        <v>0.71430000000000005</v>
      </c>
      <c r="X4602">
        <v>0</v>
      </c>
      <c r="Y4602">
        <v>0</v>
      </c>
      <c r="Z4602">
        <v>0.33329999999999999</v>
      </c>
      <c r="AA4602">
        <v>0.375</v>
      </c>
      <c r="AB4602">
        <v>1</v>
      </c>
      <c r="AC4602">
        <v>1</v>
      </c>
      <c r="AD4602">
        <v>0</v>
      </c>
      <c r="AE4602">
        <v>0</v>
      </c>
      <c r="AF4602" t="s">
        <v>3910</v>
      </c>
      <c r="AG4602" s="2">
        <v>1.8865740740740742E-3</v>
      </c>
      <c r="AH4602" t="s">
        <v>3911</v>
      </c>
      <c r="AI4602">
        <v>3</v>
      </c>
      <c r="AJ4602" t="s">
        <v>4049</v>
      </c>
      <c r="AK4602" s="3">
        <v>43855</v>
      </c>
      <c r="AL4602" s="10">
        <f>YEAR(ufc_fights_2[[#This Row],[date]])</f>
        <v>2020</v>
      </c>
      <c r="AM4602" t="s">
        <v>4022</v>
      </c>
      <c r="AN4602">
        <v>77</v>
      </c>
      <c r="AO4602" t="s">
        <v>3913</v>
      </c>
      <c r="AP4602">
        <f>IF(ufc_fights_2[[#This Row],[winner]]="Red",ufc_fights_2[[#This Row],[r_fighter_id]],ufc_fights_2[[#This Row],[b_fighter_id]])</f>
        <v>412</v>
      </c>
      <c r="AQ4602" t="str">
        <f>_xlfn.XLOOKUP(ufc_fights_2[[#This Row],[winnerID]],ufc_fighters[id],ufc_fighters[fighter_name],"xxx",0,1)</f>
        <v>Herbert Burns</v>
      </c>
    </row>
    <row r="4603" spans="1:43">
      <c r="A4603">
        <v>2376</v>
      </c>
      <c r="B4603">
        <v>3501</v>
      </c>
      <c r="C4603">
        <f>_xlfn.XLOOKUP(ufc_fights_2[[#This Row],[r_fighter_id]],ufc_fighters[id],ufc_fighters[year],"xxx",0,1)</f>
        <v>1989</v>
      </c>
      <c r="D4603">
        <f>_xlfn.XLOOKUP(ufc_fights_2[[#This Row],[b_fighter_id]],ufc_fighters[id],ufc_fighters[year],"Prázdné",0,1)</f>
        <v>1984</v>
      </c>
      <c r="E4603" s="10">
        <f>YEAR(ufc_fights_2[[#This Row],[date]])-ufc_fights_2[[#This Row],[r_year]]</f>
        <v>23</v>
      </c>
      <c r="F4603" s="10">
        <f>YEAR(ufc_fights_2[[#This Row],[date]])-ufc_fights_2[[#This Row],[b_year]]</f>
        <v>28</v>
      </c>
      <c r="G4603">
        <v>0</v>
      </c>
      <c r="H4603">
        <v>0</v>
      </c>
      <c r="I4603">
        <v>0.5</v>
      </c>
      <c r="J4603">
        <v>0.5</v>
      </c>
      <c r="K4603">
        <v>0.53849999999999998</v>
      </c>
      <c r="L4603">
        <v>0.6</v>
      </c>
      <c r="M4603">
        <v>1</v>
      </c>
      <c r="N4603">
        <v>0</v>
      </c>
      <c r="O4603">
        <v>2</v>
      </c>
      <c r="P4603">
        <v>0</v>
      </c>
      <c r="Q4603">
        <v>0</v>
      </c>
      <c r="R4603">
        <v>0</v>
      </c>
      <c r="S4603" s="2">
        <v>4.0509259259259258E-4</v>
      </c>
      <c r="T4603" s="2">
        <v>6.9444444444444444E-5</v>
      </c>
      <c r="U4603">
        <v>0.33329999999999999</v>
      </c>
      <c r="V4603">
        <v>0</v>
      </c>
      <c r="W4603">
        <v>0.5</v>
      </c>
      <c r="X4603">
        <v>0.75</v>
      </c>
      <c r="Y4603">
        <v>1</v>
      </c>
      <c r="Z4603">
        <v>0.6</v>
      </c>
      <c r="AA4603">
        <v>0.5</v>
      </c>
      <c r="AB4603">
        <v>0</v>
      </c>
      <c r="AC4603">
        <v>0</v>
      </c>
      <c r="AD4603">
        <v>0.42859999999999998</v>
      </c>
      <c r="AE4603">
        <v>0</v>
      </c>
      <c r="AF4603" t="s">
        <v>3933</v>
      </c>
      <c r="AG4603" s="2">
        <v>1.1921296296296296E-3</v>
      </c>
      <c r="AH4603" t="s">
        <v>3911</v>
      </c>
      <c r="AI4603">
        <v>3</v>
      </c>
      <c r="AJ4603" t="s">
        <v>3925</v>
      </c>
      <c r="AK4603" s="3">
        <v>40936</v>
      </c>
      <c r="AL4603" s="10">
        <f>YEAR(ufc_fights_2[[#This Row],[date]])</f>
        <v>2012</v>
      </c>
      <c r="AM4603" t="s">
        <v>4022</v>
      </c>
      <c r="AN4603">
        <v>8</v>
      </c>
      <c r="AO4603" t="s">
        <v>3913</v>
      </c>
      <c r="AP4603">
        <f>IF(ufc_fights_2[[#This Row],[winner]]="Red",ufc_fights_2[[#This Row],[r_fighter_id]],ufc_fights_2[[#This Row],[b_fighter_id]])</f>
        <v>2376</v>
      </c>
      <c r="AQ4603" t="str">
        <f>_xlfn.XLOOKUP(ufc_fights_2[[#This Row],[winnerID]],ufc_fighters[id],ufc_fighters[fighter_name],"xxx",0,1)</f>
        <v>Charles Oliveira</v>
      </c>
    </row>
    <row r="4604" spans="1:43">
      <c r="A4604">
        <v>1798</v>
      </c>
      <c r="B4604">
        <v>2143</v>
      </c>
      <c r="C4604">
        <f>_xlfn.XLOOKUP(ufc_fights_2[[#This Row],[r_fighter_id]],ufc_fighters[id],ufc_fighters[year],"xxx",0,1)</f>
        <v>1984</v>
      </c>
      <c r="D4604">
        <f>_xlfn.XLOOKUP(ufc_fights_2[[#This Row],[b_fighter_id]],ufc_fighters[id],ufc_fighters[year],"Prázdné",0,1)</f>
        <v>1976</v>
      </c>
      <c r="E4604" s="10">
        <f>YEAR(ufc_fights_2[[#This Row],[date]])-ufc_fights_2[[#This Row],[r_year]]</f>
        <v>28</v>
      </c>
      <c r="F4604" s="10">
        <f>YEAR(ufc_fights_2[[#This Row],[date]])-ufc_fights_2[[#This Row],[b_year]]</f>
        <v>36</v>
      </c>
      <c r="G4604">
        <v>0</v>
      </c>
      <c r="H4604">
        <v>0</v>
      </c>
      <c r="I4604">
        <v>0.89190000000000003</v>
      </c>
      <c r="J4604">
        <v>0.5</v>
      </c>
      <c r="K4604">
        <v>0.88060000000000005</v>
      </c>
      <c r="L4604">
        <v>0.54549999999999998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2.0138888888888888E-3</v>
      </c>
      <c r="T4604" s="2">
        <v>9.2592592592592588E-5</v>
      </c>
      <c r="U4604">
        <v>0.84619999999999995</v>
      </c>
      <c r="V4604">
        <v>0.44440000000000002</v>
      </c>
      <c r="W4604">
        <v>1</v>
      </c>
      <c r="X4604">
        <v>1</v>
      </c>
      <c r="Y4604">
        <v>0</v>
      </c>
      <c r="Z4604">
        <v>0.5</v>
      </c>
      <c r="AA4604">
        <v>0.5</v>
      </c>
      <c r="AB4604">
        <v>0.92310000000000003</v>
      </c>
      <c r="AC4604">
        <v>0</v>
      </c>
      <c r="AD4604">
        <v>1</v>
      </c>
      <c r="AE4604">
        <v>1</v>
      </c>
      <c r="AF4604" t="s">
        <v>3910</v>
      </c>
      <c r="AG4604" s="2">
        <v>2.6041666666666665E-3</v>
      </c>
      <c r="AH4604" t="s">
        <v>3911</v>
      </c>
      <c r="AI4604">
        <v>3</v>
      </c>
      <c r="AJ4604" t="s">
        <v>3958</v>
      </c>
      <c r="AK4604" s="3">
        <v>41132</v>
      </c>
      <c r="AL4604" s="10">
        <f>YEAR(ufc_fights_2[[#This Row],[date]])</f>
        <v>2012</v>
      </c>
      <c r="AM4604" t="s">
        <v>4022</v>
      </c>
      <c r="AN4604">
        <v>74</v>
      </c>
      <c r="AO4604" t="s">
        <v>3913</v>
      </c>
      <c r="AP4604">
        <f>IF(ufc_fights_2[[#This Row],[winner]]="Red",ufc_fights_2[[#This Row],[r_fighter_id]],ufc_fights_2[[#This Row],[b_fighter_id]])</f>
        <v>1798</v>
      </c>
      <c r="AQ4604" t="str">
        <f>_xlfn.XLOOKUP(ufc_fights_2[[#This Row],[winnerID]],ufc_fighters[id],ufc_fighters[fighter_name],"xxx",0,1)</f>
        <v>Nik Lentz</v>
      </c>
    </row>
    <row r="4605" spans="1:43">
      <c r="A4605">
        <v>1063</v>
      </c>
      <c r="B4605">
        <v>1798</v>
      </c>
      <c r="C4605">
        <f>_xlfn.XLOOKUP(ufc_fights_2[[#This Row],[r_fighter_id]],ufc_fighters[id],ufc_fighters[year],"xxx",0,1)</f>
        <v>1981</v>
      </c>
      <c r="D4605">
        <f>_xlfn.XLOOKUP(ufc_fights_2[[#This Row],[b_fighter_id]],ufc_fighters[id],ufc_fighters[year],"Prázdné",0,1)</f>
        <v>1984</v>
      </c>
      <c r="E4605" s="10">
        <f>YEAR(ufc_fights_2[[#This Row],[date]])-ufc_fights_2[[#This Row],[r_year]]</f>
        <v>33</v>
      </c>
      <c r="F4605" s="10">
        <f>YEAR(ufc_fights_2[[#This Row],[date]])-ufc_fights_2[[#This Row],[b_year]]</f>
        <v>30</v>
      </c>
      <c r="G4605">
        <v>0</v>
      </c>
      <c r="H4605">
        <v>0</v>
      </c>
      <c r="I4605">
        <v>0.53849999999999998</v>
      </c>
      <c r="J4605">
        <v>0.52529999999999999</v>
      </c>
      <c r="K4605">
        <v>0.69769999999999999</v>
      </c>
      <c r="L4605">
        <v>0.63829999999999998</v>
      </c>
      <c r="M4605">
        <v>0.5</v>
      </c>
      <c r="N4605">
        <v>0.25</v>
      </c>
      <c r="O4605">
        <v>1</v>
      </c>
      <c r="P4605">
        <v>0</v>
      </c>
      <c r="Q4605">
        <v>1</v>
      </c>
      <c r="R4605">
        <v>0</v>
      </c>
      <c r="S4605" s="2">
        <v>9.4907407407407408E-4</v>
      </c>
      <c r="T4605" s="2">
        <v>6.4583333333333333E-3</v>
      </c>
      <c r="U4605">
        <v>0.48780000000000001</v>
      </c>
      <c r="V4605">
        <v>0.3538</v>
      </c>
      <c r="W4605">
        <v>0.625</v>
      </c>
      <c r="X4605">
        <v>1</v>
      </c>
      <c r="Y4605">
        <v>0.90910000000000002</v>
      </c>
      <c r="Z4605">
        <v>0.35709999999999997</v>
      </c>
      <c r="AA4605">
        <v>0.36359999999999998</v>
      </c>
      <c r="AB4605">
        <v>0.81820000000000004</v>
      </c>
      <c r="AC4605">
        <v>0.73529999999999995</v>
      </c>
      <c r="AD4605">
        <v>0</v>
      </c>
      <c r="AE4605">
        <v>0.7</v>
      </c>
      <c r="AF4605" t="s">
        <v>3915</v>
      </c>
      <c r="AG4605" s="2">
        <v>3.472222222222222E-3</v>
      </c>
      <c r="AH4605" t="s">
        <v>3911</v>
      </c>
      <c r="AI4605">
        <v>3</v>
      </c>
      <c r="AJ4605" t="s">
        <v>3960</v>
      </c>
      <c r="AK4605" s="3">
        <v>41769</v>
      </c>
      <c r="AL4605" s="10">
        <f>YEAR(ufc_fights_2[[#This Row],[date]])</f>
        <v>2014</v>
      </c>
      <c r="AM4605" t="s">
        <v>4022</v>
      </c>
      <c r="AN4605">
        <v>94</v>
      </c>
      <c r="AO4605" t="s">
        <v>3918</v>
      </c>
      <c r="AP4605">
        <f>IF(ufc_fights_2[[#This Row],[winner]]="Red",ufc_fights_2[[#This Row],[r_fighter_id]],ufc_fights_2[[#This Row],[b_fighter_id]])</f>
        <v>1798</v>
      </c>
      <c r="AQ4605" t="str">
        <f>_xlfn.XLOOKUP(ufc_fights_2[[#This Row],[winnerID]],ufc_fighters[id],ufc_fighters[fighter_name],"xxx",0,1)</f>
        <v>Nik Lentz</v>
      </c>
    </row>
    <row r="4606" spans="1:43">
      <c r="A4606">
        <v>366</v>
      </c>
      <c r="B4606">
        <v>2376</v>
      </c>
      <c r="C4606">
        <f>_xlfn.XLOOKUP(ufc_fights_2[[#This Row],[r_fighter_id]],ufc_fighters[id],ufc_fighters[year],"xxx",0,1)</f>
        <v>1985</v>
      </c>
      <c r="D4606">
        <f>_xlfn.XLOOKUP(ufc_fights_2[[#This Row],[b_fighter_id]],ufc_fighters[id],ufc_fighters[year],"Prázdné",0,1)</f>
        <v>1989</v>
      </c>
      <c r="E4606" s="10">
        <f>YEAR(ufc_fights_2[[#This Row],[date]])-ufc_fights_2[[#This Row],[r_year]]</f>
        <v>27</v>
      </c>
      <c r="F4606" s="10">
        <f>YEAR(ufc_fights_2[[#This Row],[date]])-ufc_fights_2[[#This Row],[b_year]]</f>
        <v>23</v>
      </c>
      <c r="G4606">
        <v>0</v>
      </c>
      <c r="H4606">
        <v>0</v>
      </c>
      <c r="I4606">
        <v>0.3649</v>
      </c>
      <c r="J4606">
        <v>0.55259999999999998</v>
      </c>
      <c r="K4606">
        <v>0.3649</v>
      </c>
      <c r="L4606">
        <v>0.58540000000000003</v>
      </c>
      <c r="M4606">
        <v>0.5</v>
      </c>
      <c r="N4606">
        <v>0.5</v>
      </c>
      <c r="O4606">
        <v>1</v>
      </c>
      <c r="P4606">
        <v>1</v>
      </c>
      <c r="Q4606">
        <v>0</v>
      </c>
      <c r="R4606">
        <v>0</v>
      </c>
      <c r="S4606" s="2">
        <v>7.7546296296296293E-4</v>
      </c>
      <c r="T4606" s="2">
        <v>6.8287037037037036E-4</v>
      </c>
      <c r="U4606">
        <v>0.34920000000000001</v>
      </c>
      <c r="V4606">
        <v>0.40379999999999999</v>
      </c>
      <c r="W4606">
        <v>0.44440000000000002</v>
      </c>
      <c r="X4606">
        <v>0.5</v>
      </c>
      <c r="Y4606">
        <v>1</v>
      </c>
      <c r="Z4606">
        <v>0.34379999999999999</v>
      </c>
      <c r="AA4606">
        <v>0.50790000000000002</v>
      </c>
      <c r="AB4606">
        <v>0.5</v>
      </c>
      <c r="AC4606">
        <v>0.88890000000000002</v>
      </c>
      <c r="AD4606">
        <v>0</v>
      </c>
      <c r="AE4606">
        <v>0.5</v>
      </c>
      <c r="AF4606" t="s">
        <v>3933</v>
      </c>
      <c r="AG4606" s="2">
        <v>1.8749999999999999E-3</v>
      </c>
      <c r="AH4606" t="s">
        <v>3911</v>
      </c>
      <c r="AI4606">
        <v>3</v>
      </c>
      <c r="AJ4606" t="s">
        <v>3985</v>
      </c>
      <c r="AK4606" s="3">
        <v>41061</v>
      </c>
      <c r="AL4606" s="10">
        <f>YEAR(ufc_fights_2[[#This Row],[date]])</f>
        <v>2012</v>
      </c>
      <c r="AM4606" t="s">
        <v>4022</v>
      </c>
      <c r="AN4606">
        <v>1</v>
      </c>
      <c r="AO4606" t="s">
        <v>3918</v>
      </c>
      <c r="AP4606">
        <f>IF(ufc_fights_2[[#This Row],[winner]]="Red",ufc_fights_2[[#This Row],[r_fighter_id]],ufc_fights_2[[#This Row],[b_fighter_id]])</f>
        <v>2376</v>
      </c>
      <c r="AQ4606" t="str">
        <f>_xlfn.XLOOKUP(ufc_fights_2[[#This Row],[winnerID]],ufc_fighters[id],ufc_fighters[fighter_name],"xxx",0,1)</f>
        <v>Charles Oliveira</v>
      </c>
    </row>
    <row r="4607" spans="1:43">
      <c r="A4607">
        <v>768</v>
      </c>
      <c r="B4607">
        <v>1798</v>
      </c>
      <c r="C4607">
        <f>_xlfn.XLOOKUP(ufc_fights_2[[#This Row],[r_fighter_id]],ufc_fighters[id],ufc_fighters[year],"xxx",0,1)</f>
        <v>1984</v>
      </c>
      <c r="D4607">
        <f>_xlfn.XLOOKUP(ufc_fights_2[[#This Row],[b_fighter_id]],ufc_fighters[id],ufc_fighters[year],"Prázdné",0,1)</f>
        <v>1984</v>
      </c>
      <c r="E4607" s="10">
        <f>YEAR(ufc_fights_2[[#This Row],[date]])-ufc_fights_2[[#This Row],[r_year]]</f>
        <v>29</v>
      </c>
      <c r="F4607" s="10">
        <f>YEAR(ufc_fights_2[[#This Row],[date]])-ufc_fights_2[[#This Row],[b_year]]</f>
        <v>29</v>
      </c>
      <c r="G4607">
        <v>0</v>
      </c>
      <c r="H4607">
        <v>1</v>
      </c>
      <c r="I4607">
        <v>0.46510000000000001</v>
      </c>
      <c r="J4607">
        <v>0.44209999999999999</v>
      </c>
      <c r="K4607">
        <v>0.54369999999999996</v>
      </c>
      <c r="L4607">
        <v>0.53510000000000002</v>
      </c>
      <c r="M4607">
        <v>0.33329999999999999</v>
      </c>
      <c r="N4607">
        <v>0.23530000000000001</v>
      </c>
      <c r="O4607">
        <v>1</v>
      </c>
      <c r="P4607">
        <v>0</v>
      </c>
      <c r="Q4607">
        <v>0</v>
      </c>
      <c r="R4607">
        <v>0</v>
      </c>
      <c r="S4607" s="2">
        <v>2.5462962962962965E-3</v>
      </c>
      <c r="T4607" s="2">
        <v>5.185185185185185E-3</v>
      </c>
      <c r="U4607">
        <v>0.44440000000000002</v>
      </c>
      <c r="V4607">
        <v>0.40479999999999999</v>
      </c>
      <c r="W4607">
        <v>0.5</v>
      </c>
      <c r="X4607">
        <v>1</v>
      </c>
      <c r="Y4607">
        <v>0.8</v>
      </c>
      <c r="Z4607">
        <v>0.37880000000000003</v>
      </c>
      <c r="AA4607">
        <v>0.2787</v>
      </c>
      <c r="AB4607">
        <v>0.6875</v>
      </c>
      <c r="AC4607">
        <v>0.6</v>
      </c>
      <c r="AD4607">
        <v>1</v>
      </c>
      <c r="AE4607">
        <v>0.79169999999999996</v>
      </c>
      <c r="AF4607" t="s">
        <v>3915</v>
      </c>
      <c r="AG4607" s="2">
        <v>3.472222222222222E-3</v>
      </c>
      <c r="AH4607" t="s">
        <v>3911</v>
      </c>
      <c r="AI4607">
        <v>3</v>
      </c>
      <c r="AJ4607" t="s">
        <v>3939</v>
      </c>
      <c r="AK4607" s="3">
        <v>41412</v>
      </c>
      <c r="AL4607" s="10">
        <f>YEAR(ufc_fights_2[[#This Row],[date]])</f>
        <v>2013</v>
      </c>
      <c r="AM4607" t="s">
        <v>4022</v>
      </c>
      <c r="AN4607">
        <v>95</v>
      </c>
      <c r="AO4607" t="s">
        <v>3918</v>
      </c>
      <c r="AP4607">
        <f>IF(ufc_fights_2[[#This Row],[winner]]="Red",ufc_fights_2[[#This Row],[r_fighter_id]],ufc_fights_2[[#This Row],[b_fighter_id]])</f>
        <v>1798</v>
      </c>
      <c r="AQ4607" t="str">
        <f>_xlfn.XLOOKUP(ufc_fights_2[[#This Row],[winnerID]],ufc_fighters[id],ufc_fighters[fighter_name],"xxx",0,1)</f>
        <v>Nik Lentz</v>
      </c>
    </row>
    <row r="4608" spans="1:43">
      <c r="A4608">
        <v>2339</v>
      </c>
      <c r="B4608">
        <v>1798</v>
      </c>
      <c r="C4608">
        <f>_xlfn.XLOOKUP(ufc_fights_2[[#This Row],[r_fighter_id]],ufc_fighters[id],ufc_fighters[year],"xxx",0,1)</f>
        <v>1982</v>
      </c>
      <c r="D4608">
        <f>_xlfn.XLOOKUP(ufc_fights_2[[#This Row],[b_fighter_id]],ufc_fighters[id],ufc_fighters[year],"Prázdné",0,1)</f>
        <v>1984</v>
      </c>
      <c r="E4608" s="10">
        <f>YEAR(ufc_fights_2[[#This Row],[date]])-ufc_fights_2[[#This Row],[r_year]]</f>
        <v>31</v>
      </c>
      <c r="F4608" s="10">
        <f>YEAR(ufc_fights_2[[#This Row],[date]])-ufc_fights_2[[#This Row],[b_year]]</f>
        <v>29</v>
      </c>
      <c r="G4608">
        <v>0</v>
      </c>
      <c r="H4608">
        <v>0</v>
      </c>
      <c r="I4608">
        <v>0.5625</v>
      </c>
      <c r="J4608">
        <v>0.75680000000000003</v>
      </c>
      <c r="K4608">
        <v>0.57579999999999998</v>
      </c>
      <c r="L4608">
        <v>0.87609999999999999</v>
      </c>
      <c r="M4608">
        <v>0</v>
      </c>
      <c r="N4608">
        <v>0.47620000000000001</v>
      </c>
      <c r="O4608">
        <v>0</v>
      </c>
      <c r="P4608">
        <v>0</v>
      </c>
      <c r="Q4608">
        <v>0</v>
      </c>
      <c r="R4608">
        <v>0</v>
      </c>
      <c r="S4608" s="2">
        <v>0</v>
      </c>
      <c r="T4608" s="2">
        <v>8.4837962962962966E-3</v>
      </c>
      <c r="U4608">
        <v>0.5</v>
      </c>
      <c r="V4608">
        <v>0.66669999999999996</v>
      </c>
      <c r="W4608">
        <v>0.66669999999999996</v>
      </c>
      <c r="X4608">
        <v>1</v>
      </c>
      <c r="Y4608">
        <v>0.9375</v>
      </c>
      <c r="Z4608">
        <v>0.52</v>
      </c>
      <c r="AA4608">
        <v>0.42859999999999998</v>
      </c>
      <c r="AB4608">
        <v>0.6</v>
      </c>
      <c r="AC4608">
        <v>0.94120000000000004</v>
      </c>
      <c r="AD4608">
        <v>1</v>
      </c>
      <c r="AE4608">
        <v>0.86109999999999998</v>
      </c>
      <c r="AF4608" t="s">
        <v>3915</v>
      </c>
      <c r="AG4608" s="2">
        <v>3.472222222222222E-3</v>
      </c>
      <c r="AH4608" t="s">
        <v>3911</v>
      </c>
      <c r="AI4608">
        <v>3</v>
      </c>
      <c r="AJ4608" t="s">
        <v>3928</v>
      </c>
      <c r="AK4608" s="3">
        <v>41293</v>
      </c>
      <c r="AL4608" s="10">
        <f>YEAR(ufc_fights_2[[#This Row],[date]])</f>
        <v>2013</v>
      </c>
      <c r="AM4608" t="s">
        <v>4022</v>
      </c>
      <c r="AN4608">
        <v>135</v>
      </c>
      <c r="AO4608" t="s">
        <v>3918</v>
      </c>
      <c r="AP4608">
        <f>IF(ufc_fights_2[[#This Row],[winner]]="Red",ufc_fights_2[[#This Row],[r_fighter_id]],ufc_fights_2[[#This Row],[b_fighter_id]])</f>
        <v>1798</v>
      </c>
      <c r="AQ4608" t="str">
        <f>_xlfn.XLOOKUP(ufc_fights_2[[#This Row],[winnerID]],ufc_fighters[id],ufc_fighters[fighter_name],"xxx",0,1)</f>
        <v>Nik Lentz</v>
      </c>
    </row>
    <row r="4609" spans="1:43">
      <c r="A4609">
        <v>2376</v>
      </c>
      <c r="B4609">
        <v>2367</v>
      </c>
      <c r="C4609">
        <f>_xlfn.XLOOKUP(ufc_fights_2[[#This Row],[r_fighter_id]],ufc_fighters[id],ufc_fighters[year],"xxx",0,1)</f>
        <v>1989</v>
      </c>
      <c r="D4609">
        <f>_xlfn.XLOOKUP(ufc_fights_2[[#This Row],[b_fighter_id]],ufc_fighters[id],ufc_fighters[year],"Prázdné",0,1)</f>
        <v>1989</v>
      </c>
      <c r="E4609" s="10">
        <f>YEAR(ufc_fights_2[[#This Row],[date]])-ufc_fights_2[[#This Row],[r_year]]</f>
        <v>25</v>
      </c>
      <c r="F4609" s="10">
        <f>YEAR(ufc_fights_2[[#This Row],[date]])-ufc_fights_2[[#This Row],[b_year]]</f>
        <v>25</v>
      </c>
      <c r="G4609">
        <v>0</v>
      </c>
      <c r="H4609">
        <v>0</v>
      </c>
      <c r="I4609">
        <v>0.53490000000000004</v>
      </c>
      <c r="J4609">
        <v>0.42859999999999998</v>
      </c>
      <c r="K4609">
        <v>0.72150000000000003</v>
      </c>
      <c r="L4609">
        <v>0.5484</v>
      </c>
      <c r="M4609">
        <v>0.375</v>
      </c>
      <c r="N4609">
        <v>0.5</v>
      </c>
      <c r="O4609">
        <v>2</v>
      </c>
      <c r="P4609">
        <v>0</v>
      </c>
      <c r="Q4609">
        <v>0</v>
      </c>
      <c r="R4609">
        <v>0</v>
      </c>
      <c r="S4609" s="2">
        <v>4.2708333333333331E-3</v>
      </c>
      <c r="T4609" s="2">
        <v>3.1134259259259257E-3</v>
      </c>
      <c r="U4609">
        <v>0.32140000000000002</v>
      </c>
      <c r="V4609">
        <v>0.38100000000000001</v>
      </c>
      <c r="W4609">
        <v>0.92310000000000003</v>
      </c>
      <c r="X4609">
        <v>1</v>
      </c>
      <c r="Y4609">
        <v>1</v>
      </c>
      <c r="Z4609">
        <v>0.35</v>
      </c>
      <c r="AA4609">
        <v>0.35289999999999999</v>
      </c>
      <c r="AB4609">
        <v>0.6</v>
      </c>
      <c r="AC4609">
        <v>0.625</v>
      </c>
      <c r="AD4609">
        <v>0.875</v>
      </c>
      <c r="AE4609">
        <v>0.57140000000000002</v>
      </c>
      <c r="AF4609" t="s">
        <v>3933</v>
      </c>
      <c r="AG4609" s="2">
        <v>1.8518518518518519E-3</v>
      </c>
      <c r="AH4609" t="s">
        <v>3911</v>
      </c>
      <c r="AI4609">
        <v>3</v>
      </c>
      <c r="AJ4609" t="s">
        <v>3939</v>
      </c>
      <c r="AK4609" s="3">
        <v>41685</v>
      </c>
      <c r="AL4609" s="10">
        <f>YEAR(ufc_fights_2[[#This Row],[date]])</f>
        <v>2014</v>
      </c>
      <c r="AM4609" t="s">
        <v>4022</v>
      </c>
      <c r="AN4609">
        <v>95</v>
      </c>
      <c r="AO4609" t="s">
        <v>3913</v>
      </c>
      <c r="AP4609">
        <f>IF(ufc_fights_2[[#This Row],[winner]]="Red",ufc_fights_2[[#This Row],[r_fighter_id]],ufc_fights_2[[#This Row],[b_fighter_id]])</f>
        <v>2376</v>
      </c>
      <c r="AQ4609" t="str">
        <f>_xlfn.XLOOKUP(ufc_fights_2[[#This Row],[winnerID]],ufc_fighters[id],ufc_fighters[fighter_name],"xxx",0,1)</f>
        <v>Charles Oliveira</v>
      </c>
    </row>
    <row r="4610" spans="1:43">
      <c r="A4610">
        <v>2544</v>
      </c>
      <c r="B4610">
        <v>3466</v>
      </c>
      <c r="C4610">
        <f>_xlfn.XLOOKUP(ufc_fights_2[[#This Row],[r_fighter_id]],ufc_fighters[id],ufc_fighters[year],"xxx",0,1)</f>
        <v>1985</v>
      </c>
      <c r="D4610">
        <f>_xlfn.XLOOKUP(ufc_fights_2[[#This Row],[b_fighter_id]],ufc_fighters[id],ufc_fighters[year],"Prázdné",0,1)</f>
        <v>1983</v>
      </c>
      <c r="E4610" s="10">
        <f>YEAR(ufc_fights_2[[#This Row],[date]])-ufc_fights_2[[#This Row],[r_year]]</f>
        <v>29</v>
      </c>
      <c r="F4610" s="10">
        <f>YEAR(ufc_fights_2[[#This Row],[date]])-ufc_fights_2[[#This Row],[b_year]]</f>
        <v>31</v>
      </c>
      <c r="G4610">
        <v>0</v>
      </c>
      <c r="H4610">
        <v>0</v>
      </c>
      <c r="I4610">
        <v>0.54549999999999998</v>
      </c>
      <c r="J4610">
        <v>0.52</v>
      </c>
      <c r="K4610">
        <v>0.66669999999999996</v>
      </c>
      <c r="L4610">
        <v>0.64290000000000003</v>
      </c>
      <c r="M4610">
        <v>0.2</v>
      </c>
      <c r="N4610">
        <v>0.35709999999999997</v>
      </c>
      <c r="O4610">
        <v>3</v>
      </c>
      <c r="P4610">
        <v>0</v>
      </c>
      <c r="Q4610">
        <v>0</v>
      </c>
      <c r="R4610">
        <v>0</v>
      </c>
      <c r="S4610" s="2">
        <v>8.1018518518518516E-4</v>
      </c>
      <c r="T4610" s="2">
        <v>5.3819444444444444E-3</v>
      </c>
      <c r="U4610">
        <v>0.28000000000000003</v>
      </c>
      <c r="V4610">
        <v>0.4118</v>
      </c>
      <c r="W4610">
        <v>0.8</v>
      </c>
      <c r="X4610">
        <v>1</v>
      </c>
      <c r="Y4610">
        <v>0.75</v>
      </c>
      <c r="Z4610">
        <v>0.4516</v>
      </c>
      <c r="AA4610">
        <v>0.5</v>
      </c>
      <c r="AB4610">
        <v>0.33329999999999999</v>
      </c>
      <c r="AC4610">
        <v>0.54549999999999998</v>
      </c>
      <c r="AD4610">
        <v>0.9</v>
      </c>
      <c r="AE4610">
        <v>0.6</v>
      </c>
      <c r="AF4610" t="s">
        <v>3915</v>
      </c>
      <c r="AG4610" s="2">
        <v>3.472222222222222E-3</v>
      </c>
      <c r="AH4610" t="s">
        <v>3911</v>
      </c>
      <c r="AI4610">
        <v>3</v>
      </c>
      <c r="AK4610" s="3">
        <v>41713</v>
      </c>
      <c r="AL4610" s="10">
        <f>YEAR(ufc_fights_2[[#This Row],[date]])</f>
        <v>2014</v>
      </c>
      <c r="AM4610" t="s">
        <v>4022</v>
      </c>
      <c r="AN4610">
        <v>98</v>
      </c>
      <c r="AO4610" t="s">
        <v>3918</v>
      </c>
      <c r="AP4610">
        <f>IF(ufc_fights_2[[#This Row],[winner]]="Red",ufc_fights_2[[#This Row],[r_fighter_id]],ufc_fights_2[[#This Row],[b_fighter_id]])</f>
        <v>3466</v>
      </c>
      <c r="AQ4610" t="str">
        <f>_xlfn.XLOOKUP(ufc_fights_2[[#This Row],[winnerID]],ufc_fighters[id],ufc_fighters[fighter_name],"xxx",0,1)</f>
        <v>Robert Whiteford</v>
      </c>
    </row>
    <row r="4611" spans="1:43">
      <c r="A4611">
        <v>1377</v>
      </c>
      <c r="B4611">
        <v>1606</v>
      </c>
      <c r="C4611">
        <f>_xlfn.XLOOKUP(ufc_fights_2[[#This Row],[r_fighter_id]],ufc_fighters[id],ufc_fighters[year],"xxx",0,1)</f>
        <v>1991</v>
      </c>
      <c r="D4611">
        <f>_xlfn.XLOOKUP(ufc_fights_2[[#This Row],[b_fighter_id]],ufc_fighters[id],ufc_fighters[year],"Prázdné",0,1)</f>
        <v>1988</v>
      </c>
      <c r="E4611" s="10">
        <f>YEAR(ufc_fights_2[[#This Row],[date]])-ufc_fights_2[[#This Row],[r_year]]</f>
        <v>30</v>
      </c>
      <c r="F4611" s="10">
        <f>YEAR(ufc_fights_2[[#This Row],[date]])-ufc_fights_2[[#This Row],[b_year]]</f>
        <v>33</v>
      </c>
      <c r="G4611">
        <v>0</v>
      </c>
      <c r="H4611">
        <v>0</v>
      </c>
      <c r="I4611">
        <v>0.59809999999999997</v>
      </c>
      <c r="J4611">
        <v>0.47</v>
      </c>
      <c r="K4611">
        <v>0.59919999999999995</v>
      </c>
      <c r="L4611">
        <v>0.4718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3.1250000000000001E-4</v>
      </c>
      <c r="T4611" s="2">
        <v>5.7870370370370373E-5</v>
      </c>
      <c r="U4611">
        <v>0.4955</v>
      </c>
      <c r="V4611">
        <v>0.41770000000000002</v>
      </c>
      <c r="W4611">
        <v>0.87970000000000004</v>
      </c>
      <c r="X4611">
        <v>0.93100000000000005</v>
      </c>
      <c r="Y4611">
        <v>0.78259999999999996</v>
      </c>
      <c r="Z4611">
        <v>0.59570000000000001</v>
      </c>
      <c r="AA4611">
        <v>0.46239999999999998</v>
      </c>
      <c r="AB4611">
        <v>0.85709999999999997</v>
      </c>
      <c r="AC4611">
        <v>1</v>
      </c>
      <c r="AD4611">
        <v>0</v>
      </c>
      <c r="AE4611">
        <v>0</v>
      </c>
      <c r="AF4611" t="s">
        <v>3915</v>
      </c>
      <c r="AG4611" s="2">
        <v>3.472222222222222E-3</v>
      </c>
      <c r="AH4611" t="s">
        <v>3927</v>
      </c>
      <c r="AI4611">
        <v>5</v>
      </c>
      <c r="AJ4611" t="s">
        <v>3914</v>
      </c>
      <c r="AK4611" s="3">
        <v>44212</v>
      </c>
      <c r="AL4611" s="10">
        <f>YEAR(ufc_fights_2[[#This Row],[date]])</f>
        <v>2021</v>
      </c>
      <c r="AM4611" t="s">
        <v>4022</v>
      </c>
      <c r="AN4611">
        <v>5</v>
      </c>
      <c r="AO4611" t="s">
        <v>3913</v>
      </c>
      <c r="AP4611">
        <f>IF(ufc_fights_2[[#This Row],[winner]]="Red",ufc_fights_2[[#This Row],[r_fighter_id]],ufc_fights_2[[#This Row],[b_fighter_id]])</f>
        <v>1377</v>
      </c>
      <c r="AQ4611" t="str">
        <f>_xlfn.XLOOKUP(ufc_fights_2[[#This Row],[winnerID]],ufc_fighters[id],ufc_fighters[fighter_name],"xxx",0,1)</f>
        <v>Max Holloway</v>
      </c>
    </row>
    <row r="4612" spans="1:43">
      <c r="A4612">
        <v>128</v>
      </c>
      <c r="B4612">
        <v>964</v>
      </c>
      <c r="C4612">
        <f>_xlfn.XLOOKUP(ufc_fights_2[[#This Row],[r_fighter_id]],ufc_fighters[id],ufc_fighters[year],"xxx",0,1)</f>
        <v>1988</v>
      </c>
      <c r="D4612">
        <f>_xlfn.XLOOKUP(ufc_fights_2[[#This Row],[b_fighter_id]],ufc_fighters[id],ufc_fighters[year],"Prázdné",0,1)</f>
        <v>1990</v>
      </c>
      <c r="E4612" s="10">
        <f>YEAR(ufc_fights_2[[#This Row],[date]])-ufc_fights_2[[#This Row],[r_year]]</f>
        <v>26</v>
      </c>
      <c r="F4612" s="10">
        <f>YEAR(ufc_fights_2[[#This Row],[date]])-ufc_fights_2[[#This Row],[b_year]]</f>
        <v>24</v>
      </c>
      <c r="G4612">
        <v>0</v>
      </c>
      <c r="H4612">
        <v>0</v>
      </c>
      <c r="I4612">
        <v>0.46029999999999999</v>
      </c>
      <c r="J4612">
        <v>0.4118</v>
      </c>
      <c r="K4612">
        <v>0.55130000000000001</v>
      </c>
      <c r="L4612">
        <v>0.4889</v>
      </c>
      <c r="M4612">
        <v>0.6</v>
      </c>
      <c r="N4612">
        <v>0.625</v>
      </c>
      <c r="O4612">
        <v>1</v>
      </c>
      <c r="P4612">
        <v>1</v>
      </c>
      <c r="Q4612">
        <v>2</v>
      </c>
      <c r="R4612">
        <v>2</v>
      </c>
      <c r="S4612" s="2">
        <v>3.6342592592592594E-3</v>
      </c>
      <c r="T4612" s="2">
        <v>4.5370370370370373E-3</v>
      </c>
      <c r="U4612">
        <v>0.47170000000000001</v>
      </c>
      <c r="V4612">
        <v>0.30430000000000001</v>
      </c>
      <c r="W4612">
        <v>0.33329999999999999</v>
      </c>
      <c r="X4612">
        <v>1</v>
      </c>
      <c r="Y4612">
        <v>0.16669999999999999</v>
      </c>
      <c r="Z4612">
        <v>0.38240000000000002</v>
      </c>
      <c r="AA4612">
        <v>0.31480000000000002</v>
      </c>
      <c r="AB4612">
        <v>0</v>
      </c>
      <c r="AC4612">
        <v>0.8</v>
      </c>
      <c r="AD4612">
        <v>0.61539999999999995</v>
      </c>
      <c r="AE4612">
        <v>0.39389999999999997</v>
      </c>
      <c r="AF4612" t="s">
        <v>3915</v>
      </c>
      <c r="AG4612" s="2">
        <v>3.472222222222222E-3</v>
      </c>
      <c r="AH4612" t="s">
        <v>3911</v>
      </c>
      <c r="AI4612">
        <v>3</v>
      </c>
      <c r="AJ4612" t="s">
        <v>3973</v>
      </c>
      <c r="AK4612" s="3">
        <v>41937</v>
      </c>
      <c r="AL4612" s="10">
        <f>YEAR(ufc_fights_2[[#This Row],[date]])</f>
        <v>2014</v>
      </c>
      <c r="AM4612" t="s">
        <v>4022</v>
      </c>
      <c r="AN4612">
        <v>39</v>
      </c>
      <c r="AO4612" t="s">
        <v>3918</v>
      </c>
      <c r="AP4612">
        <f>IF(ufc_fights_2[[#This Row],[winner]]="Red",ufc_fights_2[[#This Row],[r_fighter_id]],ufc_fights_2[[#This Row],[b_fighter_id]])</f>
        <v>964</v>
      </c>
      <c r="AQ4612" t="str">
        <f>_xlfn.XLOOKUP(ufc_fights_2[[#This Row],[winnerID]],ufc_fighters[id],ufc_fighters[fighter_name],"xxx",0,1)</f>
        <v>Andre Fili</v>
      </c>
    </row>
    <row r="4613" spans="1:43">
      <c r="A4613">
        <v>263</v>
      </c>
      <c r="B4613">
        <v>1611</v>
      </c>
      <c r="C4613">
        <f>_xlfn.XLOOKUP(ufc_fights_2[[#This Row],[r_fighter_id]],ufc_fighters[id],ufc_fighters[year],"xxx",0,1)</f>
        <v>1986</v>
      </c>
      <c r="D4613">
        <f>_xlfn.XLOOKUP(ufc_fights_2[[#This Row],[b_fighter_id]],ufc_fighters[id],ufc_fighters[year],"Prázdné",0,1)</f>
        <v>1978</v>
      </c>
      <c r="E4613" s="10">
        <f>YEAR(ufc_fights_2[[#This Row],[date]])-ufc_fights_2[[#This Row],[r_year]]</f>
        <v>30</v>
      </c>
      <c r="F4613" s="10">
        <f>YEAR(ufc_fights_2[[#This Row],[date]])-ufc_fights_2[[#This Row],[b_year]]</f>
        <v>38</v>
      </c>
      <c r="G4613">
        <v>0</v>
      </c>
      <c r="H4613">
        <v>0</v>
      </c>
      <c r="I4613">
        <v>0.76249999999999996</v>
      </c>
      <c r="J4613">
        <v>0.46150000000000002</v>
      </c>
      <c r="K4613">
        <v>0.84509999999999996</v>
      </c>
      <c r="L4613">
        <v>0.65849999999999997</v>
      </c>
      <c r="M4613">
        <v>0.8</v>
      </c>
      <c r="N4613">
        <v>0.1429</v>
      </c>
      <c r="O4613">
        <v>1</v>
      </c>
      <c r="P4613">
        <v>0</v>
      </c>
      <c r="Q4613">
        <v>0</v>
      </c>
      <c r="R4613">
        <v>1</v>
      </c>
      <c r="S4613" s="2">
        <v>3.0092592592592593E-3</v>
      </c>
      <c r="T4613" s="2">
        <v>5.162037037037037E-3</v>
      </c>
      <c r="U4613">
        <v>0.75</v>
      </c>
      <c r="V4613">
        <v>0.38890000000000002</v>
      </c>
      <c r="W4613">
        <v>0.71430000000000005</v>
      </c>
      <c r="X4613">
        <v>1</v>
      </c>
      <c r="Y4613">
        <v>0.66669999999999996</v>
      </c>
      <c r="Z4613">
        <v>0.40739999999999998</v>
      </c>
      <c r="AA4613">
        <v>0.39129999999999998</v>
      </c>
      <c r="AB4613">
        <v>0.77780000000000005</v>
      </c>
      <c r="AC4613">
        <v>1</v>
      </c>
      <c r="AD4613">
        <v>0.97729999999999995</v>
      </c>
      <c r="AE4613">
        <v>1</v>
      </c>
      <c r="AF4613" t="s">
        <v>3915</v>
      </c>
      <c r="AG4613" s="2">
        <v>3.472222222222222E-3</v>
      </c>
      <c r="AH4613" t="s">
        <v>3911</v>
      </c>
      <c r="AI4613">
        <v>3</v>
      </c>
      <c r="AJ4613" t="s">
        <v>3938</v>
      </c>
      <c r="AK4613" s="3">
        <v>42421</v>
      </c>
      <c r="AL4613" s="10">
        <f>YEAR(ufc_fights_2[[#This Row],[date]])</f>
        <v>2016</v>
      </c>
      <c r="AM4613" t="s">
        <v>4022</v>
      </c>
      <c r="AN4613">
        <v>29</v>
      </c>
      <c r="AO4613" t="s">
        <v>3913</v>
      </c>
      <c r="AP4613">
        <f>IF(ufc_fights_2[[#This Row],[winner]]="Red",ufc_fights_2[[#This Row],[r_fighter_id]],ufc_fights_2[[#This Row],[b_fighter_id]])</f>
        <v>263</v>
      </c>
      <c r="AQ4613" t="str">
        <f>_xlfn.XLOOKUP(ufc_fights_2[[#This Row],[winnerID]],ufc_fighters[id],ufc_fighters[fighter_name],"xxx",0,1)</f>
        <v>Dennis Bermudez</v>
      </c>
    </row>
    <row r="4614" spans="1:43">
      <c r="A4614">
        <v>263</v>
      </c>
      <c r="B4614">
        <v>1203</v>
      </c>
      <c r="C4614">
        <f>_xlfn.XLOOKUP(ufc_fights_2[[#This Row],[r_fighter_id]],ufc_fighters[id],ufc_fighters[year],"xxx",0,1)</f>
        <v>1986</v>
      </c>
      <c r="D4614">
        <f>_xlfn.XLOOKUP(ufc_fights_2[[#This Row],[b_fighter_id]],ufc_fighters[id],ufc_fighters[year],"Prázdné",0,1)</f>
        <v>1981</v>
      </c>
      <c r="E4614" s="10">
        <f>YEAR(ufc_fights_2[[#This Row],[date]])-ufc_fights_2[[#This Row],[r_year]]</f>
        <v>27</v>
      </c>
      <c r="F4614" s="10">
        <f>YEAR(ufc_fights_2[[#This Row],[date]])-ufc_fights_2[[#This Row],[b_year]]</f>
        <v>32</v>
      </c>
      <c r="G4614">
        <v>1</v>
      </c>
      <c r="H4614">
        <v>1</v>
      </c>
      <c r="I4614">
        <v>0.57420000000000004</v>
      </c>
      <c r="J4614">
        <v>0.50619999999999998</v>
      </c>
      <c r="K4614">
        <v>0.65339999999999998</v>
      </c>
      <c r="L4614">
        <v>0.53220000000000001</v>
      </c>
      <c r="M4614">
        <v>0</v>
      </c>
      <c r="N4614">
        <v>8.3299999999999999E-2</v>
      </c>
      <c r="O4614">
        <v>2</v>
      </c>
      <c r="P4614">
        <v>0</v>
      </c>
      <c r="Q4614">
        <v>0</v>
      </c>
      <c r="R4614">
        <v>0</v>
      </c>
      <c r="S4614" s="2">
        <v>3.7499999999999999E-3</v>
      </c>
      <c r="T4614" s="2">
        <v>1.5625000000000001E-3</v>
      </c>
      <c r="U4614">
        <v>0.53290000000000004</v>
      </c>
      <c r="V4614">
        <v>0.4083</v>
      </c>
      <c r="W4614">
        <v>0.64</v>
      </c>
      <c r="X4614">
        <v>0.88239999999999996</v>
      </c>
      <c r="Y4614">
        <v>0.88890000000000002</v>
      </c>
      <c r="Z4614">
        <v>0.4078</v>
      </c>
      <c r="AA4614">
        <v>0.43330000000000002</v>
      </c>
      <c r="AB4614">
        <v>0.66069999999999995</v>
      </c>
      <c r="AC4614">
        <v>0.6119</v>
      </c>
      <c r="AD4614">
        <v>0.82</v>
      </c>
      <c r="AE4614">
        <v>0.4</v>
      </c>
      <c r="AF4614" t="s">
        <v>3922</v>
      </c>
      <c r="AG4614" s="2">
        <v>3.472222222222222E-3</v>
      </c>
      <c r="AH4614" t="s">
        <v>3911</v>
      </c>
      <c r="AI4614">
        <v>3</v>
      </c>
      <c r="AJ4614" t="s">
        <v>3914</v>
      </c>
      <c r="AK4614" s="3">
        <v>41328</v>
      </c>
      <c r="AL4614" s="10">
        <f>YEAR(ufc_fights_2[[#This Row],[date]])</f>
        <v>2013</v>
      </c>
      <c r="AM4614" t="s">
        <v>4022</v>
      </c>
      <c r="AN4614">
        <v>63</v>
      </c>
      <c r="AO4614" t="s">
        <v>3913</v>
      </c>
      <c r="AP4614">
        <f>IF(ufc_fights_2[[#This Row],[winner]]="Red",ufc_fights_2[[#This Row],[r_fighter_id]],ufc_fights_2[[#This Row],[b_fighter_id]])</f>
        <v>263</v>
      </c>
      <c r="AQ4614" t="str">
        <f>_xlfn.XLOOKUP(ufc_fights_2[[#This Row],[winnerID]],ufc_fighters[id],ufc_fighters[fighter_name],"xxx",0,1)</f>
        <v>Dennis Bermudez</v>
      </c>
    </row>
    <row r="4615" spans="1:43">
      <c r="A4615">
        <v>964</v>
      </c>
      <c r="B4615">
        <v>2181</v>
      </c>
      <c r="C4615">
        <f>_xlfn.XLOOKUP(ufc_fights_2[[#This Row],[r_fighter_id]],ufc_fighters[id],ufc_fighters[year],"xxx",0,1)</f>
        <v>1990</v>
      </c>
      <c r="D4615">
        <f>_xlfn.XLOOKUP(ufc_fights_2[[#This Row],[b_fighter_id]],ufc_fighters[id],ufc_fighters[year],"Prázdné",0,1)</f>
        <v>1990</v>
      </c>
      <c r="E4615" s="10">
        <f>YEAR(ufc_fights_2[[#This Row],[date]])-ufc_fights_2[[#This Row],[r_year]]</f>
        <v>29</v>
      </c>
      <c r="F4615" s="10">
        <f>YEAR(ufc_fights_2[[#This Row],[date]])-ufc_fights_2[[#This Row],[b_year]]</f>
        <v>29</v>
      </c>
      <c r="G4615">
        <v>1</v>
      </c>
      <c r="H4615">
        <v>0</v>
      </c>
      <c r="I4615">
        <v>0.34549999999999997</v>
      </c>
      <c r="J4615">
        <v>0.5</v>
      </c>
      <c r="K4615">
        <v>0.3448</v>
      </c>
      <c r="L4615">
        <v>0.5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5.7870370370370373E-5</v>
      </c>
      <c r="T4615" s="2">
        <v>0</v>
      </c>
      <c r="U4615">
        <v>0.32</v>
      </c>
      <c r="V4615">
        <v>0.18179999999999999</v>
      </c>
      <c r="W4615">
        <v>0.5</v>
      </c>
      <c r="X4615">
        <v>1</v>
      </c>
      <c r="Y4615">
        <v>1</v>
      </c>
      <c r="Z4615">
        <v>0.3</v>
      </c>
      <c r="AA4615">
        <v>0.5</v>
      </c>
      <c r="AB4615">
        <v>0</v>
      </c>
      <c r="AC4615">
        <v>0</v>
      </c>
      <c r="AD4615">
        <v>0.8</v>
      </c>
      <c r="AE4615">
        <v>0</v>
      </c>
      <c r="AF4615" t="s">
        <v>3910</v>
      </c>
      <c r="AG4615" s="2">
        <v>2.1643518518518518E-3</v>
      </c>
      <c r="AH4615" t="s">
        <v>3911</v>
      </c>
      <c r="AI4615">
        <v>3</v>
      </c>
      <c r="AJ4615" t="s">
        <v>3924</v>
      </c>
      <c r="AK4615" s="3">
        <v>43659</v>
      </c>
      <c r="AL4615" s="10">
        <f>YEAR(ufc_fights_2[[#This Row],[date]])</f>
        <v>2019</v>
      </c>
      <c r="AM4615" t="s">
        <v>4022</v>
      </c>
      <c r="AN4615">
        <v>56</v>
      </c>
      <c r="AO4615" t="s">
        <v>3913</v>
      </c>
      <c r="AP4615">
        <f>IF(ufc_fights_2[[#This Row],[winner]]="Red",ufc_fights_2[[#This Row],[r_fighter_id]],ufc_fights_2[[#This Row],[b_fighter_id]])</f>
        <v>964</v>
      </c>
      <c r="AQ4615" t="str">
        <f>_xlfn.XLOOKUP(ufc_fights_2[[#This Row],[winnerID]],ufc_fighters[id],ufc_fighters[fighter_name],"xxx",0,1)</f>
        <v>Andre Fili</v>
      </c>
    </row>
    <row r="4616" spans="1:43">
      <c r="A4616">
        <v>263</v>
      </c>
      <c r="B4616">
        <v>1300</v>
      </c>
      <c r="C4616">
        <f>_xlfn.XLOOKUP(ufc_fights_2[[#This Row],[r_fighter_id]],ufc_fighters[id],ufc_fighters[year],"xxx",0,1)</f>
        <v>1986</v>
      </c>
      <c r="D4616">
        <f>_xlfn.XLOOKUP(ufc_fights_2[[#This Row],[b_fighter_id]],ufc_fighters[id],ufc_fighters[year],"Prázdné",0,1)</f>
        <v>1986</v>
      </c>
      <c r="E4616" s="10">
        <f>YEAR(ufc_fights_2[[#This Row],[date]])-ufc_fights_2[[#This Row],[r_year]]</f>
        <v>26</v>
      </c>
      <c r="F4616" s="10">
        <f>YEAR(ufc_fights_2[[#This Row],[date]])-ufc_fights_2[[#This Row],[b_year]]</f>
        <v>26</v>
      </c>
      <c r="G4616">
        <v>0</v>
      </c>
      <c r="H4616">
        <v>1</v>
      </c>
      <c r="I4616">
        <v>0.44440000000000002</v>
      </c>
      <c r="J4616">
        <v>0.22220000000000001</v>
      </c>
      <c r="K4616">
        <v>0.5</v>
      </c>
      <c r="L4616">
        <v>0.2581</v>
      </c>
      <c r="M4616">
        <v>0.5</v>
      </c>
      <c r="N4616">
        <v>0</v>
      </c>
      <c r="O4616">
        <v>2</v>
      </c>
      <c r="P4616">
        <v>0</v>
      </c>
      <c r="Q4616">
        <v>1</v>
      </c>
      <c r="R4616">
        <v>0</v>
      </c>
      <c r="S4616" s="2">
        <v>1.4699074074074074E-3</v>
      </c>
      <c r="T4616" s="2">
        <v>3.2407407407407406E-4</v>
      </c>
      <c r="U4616">
        <v>0.46150000000000002</v>
      </c>
      <c r="V4616">
        <v>0.26090000000000002</v>
      </c>
      <c r="W4616">
        <v>0</v>
      </c>
      <c r="X4616">
        <v>0</v>
      </c>
      <c r="Y4616">
        <v>0</v>
      </c>
      <c r="Z4616">
        <v>0.33329999999999999</v>
      </c>
      <c r="AA4616">
        <v>0.2</v>
      </c>
      <c r="AB4616">
        <v>1</v>
      </c>
      <c r="AC4616">
        <v>0</v>
      </c>
      <c r="AD4616">
        <v>0.625</v>
      </c>
      <c r="AE4616">
        <v>0.5</v>
      </c>
      <c r="AF4616" t="s">
        <v>3933</v>
      </c>
      <c r="AG4616" s="2">
        <v>3.2754629629629631E-3</v>
      </c>
      <c r="AH4616" t="s">
        <v>3911</v>
      </c>
      <c r="AI4616">
        <v>3</v>
      </c>
      <c r="AJ4616" t="s">
        <v>3957</v>
      </c>
      <c r="AK4616" s="3">
        <v>41132</v>
      </c>
      <c r="AL4616" s="10">
        <f>YEAR(ufc_fights_2[[#This Row],[date]])</f>
        <v>2012</v>
      </c>
      <c r="AM4616" t="s">
        <v>4022</v>
      </c>
      <c r="AN4616">
        <v>74</v>
      </c>
      <c r="AO4616" t="s">
        <v>3913</v>
      </c>
      <c r="AP4616">
        <f>IF(ufc_fights_2[[#This Row],[winner]]="Red",ufc_fights_2[[#This Row],[r_fighter_id]],ufc_fights_2[[#This Row],[b_fighter_id]])</f>
        <v>263</v>
      </c>
      <c r="AQ4616" t="str">
        <f>_xlfn.XLOOKUP(ufc_fights_2[[#This Row],[winnerID]],ufc_fighters[id],ufc_fighters[fighter_name],"xxx",0,1)</f>
        <v>Dennis Bermudez</v>
      </c>
    </row>
    <row r="4617" spans="1:43">
      <c r="A4617">
        <v>1226</v>
      </c>
      <c r="B4617">
        <v>263</v>
      </c>
      <c r="C4617">
        <f>_xlfn.XLOOKUP(ufc_fights_2[[#This Row],[r_fighter_id]],ufc_fighters[id],ufc_fighters[year],"xxx",0,1)</f>
        <v>1981</v>
      </c>
      <c r="D4617">
        <f>_xlfn.XLOOKUP(ufc_fights_2[[#This Row],[b_fighter_id]],ufc_fighters[id],ufc_fighters[year],"Prázdné",0,1)</f>
        <v>1986</v>
      </c>
      <c r="E4617" s="10">
        <f>YEAR(ufc_fights_2[[#This Row],[date]])-ufc_fights_2[[#This Row],[r_year]]</f>
        <v>33</v>
      </c>
      <c r="F4617" s="10">
        <f>YEAR(ufc_fights_2[[#This Row],[date]])-ufc_fights_2[[#This Row],[b_year]]</f>
        <v>28</v>
      </c>
      <c r="G4617">
        <v>0</v>
      </c>
      <c r="H4617">
        <v>0</v>
      </c>
      <c r="I4617">
        <v>0.35439999999999999</v>
      </c>
      <c r="J4617">
        <v>0.4123</v>
      </c>
      <c r="K4617">
        <v>0.41049999999999998</v>
      </c>
      <c r="L4617">
        <v>0.4889</v>
      </c>
      <c r="M4617">
        <v>0</v>
      </c>
      <c r="N4617">
        <v>0.28570000000000001</v>
      </c>
      <c r="O4617">
        <v>0</v>
      </c>
      <c r="P4617">
        <v>1</v>
      </c>
      <c r="Q4617">
        <v>0</v>
      </c>
      <c r="R4617">
        <v>0</v>
      </c>
      <c r="S4617" s="2">
        <v>1.8518518518518518E-4</v>
      </c>
      <c r="T4617" s="2">
        <v>1.5046296296296296E-3</v>
      </c>
      <c r="U4617">
        <v>0.32879999999999998</v>
      </c>
      <c r="V4617">
        <v>0.36359999999999998</v>
      </c>
      <c r="W4617">
        <v>1</v>
      </c>
      <c r="X4617">
        <v>0.6</v>
      </c>
      <c r="Y4617">
        <v>0.66669999999999996</v>
      </c>
      <c r="Z4617">
        <v>0.34210000000000002</v>
      </c>
      <c r="AA4617">
        <v>0.36630000000000001</v>
      </c>
      <c r="AB4617">
        <v>0.66669999999999996</v>
      </c>
      <c r="AC4617">
        <v>0.76919999999999999</v>
      </c>
      <c r="AD4617">
        <v>0</v>
      </c>
      <c r="AE4617">
        <v>0</v>
      </c>
      <c r="AF4617" t="s">
        <v>3933</v>
      </c>
      <c r="AG4617" s="2">
        <v>2.0486111111111113E-3</v>
      </c>
      <c r="AH4617" t="s">
        <v>3911</v>
      </c>
      <c r="AI4617">
        <v>3</v>
      </c>
      <c r="AJ4617" t="s">
        <v>3925</v>
      </c>
      <c r="AK4617" s="3">
        <v>41846</v>
      </c>
      <c r="AL4617" s="10">
        <f>YEAR(ufc_fights_2[[#This Row],[date]])</f>
        <v>2014</v>
      </c>
      <c r="AM4617" t="s">
        <v>4022</v>
      </c>
      <c r="AN4617">
        <v>83</v>
      </c>
      <c r="AO4617" t="s">
        <v>3918</v>
      </c>
      <c r="AP4617">
        <f>IF(ufc_fights_2[[#This Row],[winner]]="Red",ufc_fights_2[[#This Row],[r_fighter_id]],ufc_fights_2[[#This Row],[b_fighter_id]])</f>
        <v>263</v>
      </c>
      <c r="AQ4617" t="str">
        <f>_xlfn.XLOOKUP(ufc_fights_2[[#This Row],[winnerID]],ufc_fighters[id],ufc_fighters[fighter_name],"xxx",0,1)</f>
        <v>Dennis Bermudez</v>
      </c>
    </row>
    <row r="4618" spans="1:43">
      <c r="A4618">
        <v>263</v>
      </c>
      <c r="B4618">
        <v>1348</v>
      </c>
      <c r="C4618">
        <f>_xlfn.XLOOKUP(ufc_fights_2[[#This Row],[r_fighter_id]],ufc_fighters[id],ufc_fighters[year],"xxx",0,1)</f>
        <v>1986</v>
      </c>
      <c r="D4618">
        <f>_xlfn.XLOOKUP(ufc_fights_2[[#This Row],[b_fighter_id]],ufc_fighters[id],ufc_fighters[year],"Prázdné",0,1)</f>
        <v>1987</v>
      </c>
      <c r="E4618" s="10">
        <f>YEAR(ufc_fights_2[[#This Row],[date]])-ufc_fights_2[[#This Row],[r_year]]</f>
        <v>28</v>
      </c>
      <c r="F4618" s="10">
        <f>YEAR(ufc_fights_2[[#This Row],[date]])-ufc_fights_2[[#This Row],[b_year]]</f>
        <v>27</v>
      </c>
      <c r="G4618">
        <v>3</v>
      </c>
      <c r="H4618">
        <v>0</v>
      </c>
      <c r="I4618">
        <v>0.4365</v>
      </c>
      <c r="J4618">
        <v>0.53120000000000001</v>
      </c>
      <c r="K4618">
        <v>0.5222</v>
      </c>
      <c r="L4618">
        <v>0.55679999999999996</v>
      </c>
      <c r="M4618">
        <v>0.4</v>
      </c>
      <c r="N4618">
        <v>0</v>
      </c>
      <c r="O4618">
        <v>1</v>
      </c>
      <c r="P4618">
        <v>0</v>
      </c>
      <c r="Q4618">
        <v>0</v>
      </c>
      <c r="R4618">
        <v>0</v>
      </c>
      <c r="S4618" s="2">
        <v>5.4050925925925924E-3</v>
      </c>
      <c r="T4618" s="2">
        <v>1.0069444444444444E-3</v>
      </c>
      <c r="U4618">
        <v>0.32290000000000002</v>
      </c>
      <c r="V4618">
        <v>0.4</v>
      </c>
      <c r="W4618">
        <v>0.58330000000000004</v>
      </c>
      <c r="X4618">
        <v>0.94440000000000002</v>
      </c>
      <c r="Y4618">
        <v>0.71430000000000005</v>
      </c>
      <c r="Z4618">
        <v>0.34089999999999998</v>
      </c>
      <c r="AA4618">
        <v>0.37040000000000001</v>
      </c>
      <c r="AB4618">
        <v>0.53190000000000004</v>
      </c>
      <c r="AC4618">
        <v>0.63890000000000002</v>
      </c>
      <c r="AD4618">
        <v>0.42859999999999998</v>
      </c>
      <c r="AE4618">
        <v>1</v>
      </c>
      <c r="AF4618" t="s">
        <v>3910</v>
      </c>
      <c r="AG4618" s="2">
        <v>2.0486111111111113E-3</v>
      </c>
      <c r="AH4618" t="s">
        <v>3911</v>
      </c>
      <c r="AI4618">
        <v>3</v>
      </c>
      <c r="AJ4618" t="s">
        <v>3956</v>
      </c>
      <c r="AK4618" s="3">
        <v>41713</v>
      </c>
      <c r="AL4618" s="10">
        <f>YEAR(ufc_fights_2[[#This Row],[date]])</f>
        <v>2014</v>
      </c>
      <c r="AM4618" t="s">
        <v>4022</v>
      </c>
      <c r="AN4618">
        <v>98</v>
      </c>
      <c r="AO4618" t="s">
        <v>3913</v>
      </c>
      <c r="AP4618">
        <f>IF(ufc_fights_2[[#This Row],[winner]]="Red",ufc_fights_2[[#This Row],[r_fighter_id]],ufc_fights_2[[#This Row],[b_fighter_id]])</f>
        <v>263</v>
      </c>
      <c r="AQ4618" t="str">
        <f>_xlfn.XLOOKUP(ufc_fights_2[[#This Row],[winnerID]],ufc_fighters[id],ufc_fighters[fighter_name],"xxx",0,1)</f>
        <v>Dennis Bermudez</v>
      </c>
    </row>
    <row r="4619" spans="1:43">
      <c r="A4619">
        <v>263</v>
      </c>
      <c r="B4619">
        <v>1079</v>
      </c>
      <c r="C4619">
        <f>_xlfn.XLOOKUP(ufc_fights_2[[#This Row],[r_fighter_id]],ufc_fighters[id],ufc_fighters[year],"xxx",0,1)</f>
        <v>1986</v>
      </c>
      <c r="D4619">
        <f>_xlfn.XLOOKUP(ufc_fights_2[[#This Row],[b_fighter_id]],ufc_fighters[id],ufc_fighters[year],"Prázdné",0,1)</f>
        <v>1983</v>
      </c>
      <c r="E4619" s="10">
        <f>YEAR(ufc_fights_2[[#This Row],[date]])-ufc_fights_2[[#This Row],[r_year]]</f>
        <v>26</v>
      </c>
      <c r="F4619" s="10">
        <f>YEAR(ufc_fights_2[[#This Row],[date]])-ufc_fights_2[[#This Row],[b_year]]</f>
        <v>29</v>
      </c>
      <c r="G4619">
        <v>0</v>
      </c>
      <c r="H4619">
        <v>0</v>
      </c>
      <c r="I4619">
        <v>0.52939999999999998</v>
      </c>
      <c r="J4619">
        <v>0.45760000000000001</v>
      </c>
      <c r="K4619">
        <v>0.68669999999999998</v>
      </c>
      <c r="L4619">
        <v>0.6129</v>
      </c>
      <c r="M4619">
        <v>0.88890000000000002</v>
      </c>
      <c r="N4619">
        <v>0</v>
      </c>
      <c r="O4619">
        <v>1</v>
      </c>
      <c r="P4619">
        <v>0</v>
      </c>
      <c r="Q4619">
        <v>0</v>
      </c>
      <c r="R4619">
        <v>0</v>
      </c>
      <c r="S4619" s="2">
        <v>9.0277777777777769E-3</v>
      </c>
      <c r="T4619" s="2">
        <v>1.0416666666666667E-4</v>
      </c>
      <c r="U4619">
        <v>0.4783</v>
      </c>
      <c r="V4619">
        <v>0.36959999999999998</v>
      </c>
      <c r="W4619">
        <v>0.71430000000000005</v>
      </c>
      <c r="X4619">
        <v>0.77780000000000005</v>
      </c>
      <c r="Y4619">
        <v>0.33329999999999999</v>
      </c>
      <c r="Z4619">
        <v>0.31819999999999998</v>
      </c>
      <c r="AA4619">
        <v>0.33329999999999999</v>
      </c>
      <c r="AB4619">
        <v>0.75</v>
      </c>
      <c r="AC4619">
        <v>0.71430000000000005</v>
      </c>
      <c r="AD4619">
        <v>0.58179999999999998</v>
      </c>
      <c r="AE4619">
        <v>0.5</v>
      </c>
      <c r="AF4619" t="s">
        <v>3915</v>
      </c>
      <c r="AG4619" s="2">
        <v>3.472222222222222E-3</v>
      </c>
      <c r="AH4619" t="s">
        <v>3911</v>
      </c>
      <c r="AI4619">
        <v>3</v>
      </c>
      <c r="AJ4619" t="s">
        <v>4016</v>
      </c>
      <c r="AK4619" s="3">
        <v>41034</v>
      </c>
      <c r="AL4619" s="10">
        <f>YEAR(ufc_fights_2[[#This Row],[date]])</f>
        <v>2012</v>
      </c>
      <c r="AM4619" t="s">
        <v>4022</v>
      </c>
      <c r="AN4619">
        <v>130</v>
      </c>
      <c r="AO4619" t="s">
        <v>3913</v>
      </c>
      <c r="AP4619">
        <f>IF(ufc_fights_2[[#This Row],[winner]]="Red",ufc_fights_2[[#This Row],[r_fighter_id]],ufc_fights_2[[#This Row],[b_fighter_id]])</f>
        <v>263</v>
      </c>
      <c r="AQ4619" t="str">
        <f>_xlfn.XLOOKUP(ufc_fights_2[[#This Row],[winnerID]],ufc_fighters[id],ufc_fighters[fighter_name],"xxx",0,1)</f>
        <v>Dennis Bermudez</v>
      </c>
    </row>
    <row r="4620" spans="1:43">
      <c r="A4620">
        <v>3170</v>
      </c>
      <c r="B4620">
        <v>1377</v>
      </c>
      <c r="C4620">
        <f>_xlfn.XLOOKUP(ufc_fights_2[[#This Row],[r_fighter_id]],ufc_fighters[id],ufc_fighters[year],"xxx",0,1)</f>
        <v>1983</v>
      </c>
      <c r="D4620">
        <f>_xlfn.XLOOKUP(ufc_fights_2[[#This Row],[b_fighter_id]],ufc_fighters[id],ufc_fighters[year],"Prázdné",0,1)</f>
        <v>1991</v>
      </c>
      <c r="E4620" s="10">
        <f>YEAR(ufc_fights_2[[#This Row],[date]])-ufc_fights_2[[#This Row],[r_year]]</f>
        <v>32</v>
      </c>
      <c r="F4620" s="10">
        <f>YEAR(ufc_fights_2[[#This Row],[date]])-ufc_fights_2[[#This Row],[b_year]]</f>
        <v>24</v>
      </c>
      <c r="G4620">
        <v>0</v>
      </c>
      <c r="H4620">
        <v>0</v>
      </c>
      <c r="I4620">
        <v>0.4118</v>
      </c>
      <c r="J4620">
        <v>0.41410000000000002</v>
      </c>
      <c r="K4620">
        <v>0.42030000000000001</v>
      </c>
      <c r="L4620">
        <v>0.42570000000000002</v>
      </c>
      <c r="M4620">
        <v>0</v>
      </c>
      <c r="N4620">
        <v>0</v>
      </c>
      <c r="O4620">
        <v>0</v>
      </c>
      <c r="P4620">
        <v>3</v>
      </c>
      <c r="Q4620">
        <v>0</v>
      </c>
      <c r="R4620">
        <v>0</v>
      </c>
      <c r="S4620" s="2">
        <v>8.1018518518518516E-5</v>
      </c>
      <c r="T4620" s="2">
        <v>1.0300925925925926E-3</v>
      </c>
      <c r="U4620">
        <v>0.2959</v>
      </c>
      <c r="V4620">
        <v>0.31290000000000001</v>
      </c>
      <c r="W4620">
        <v>0.66669999999999996</v>
      </c>
      <c r="X4620">
        <v>0.73909999999999998</v>
      </c>
      <c r="Y4620">
        <v>1</v>
      </c>
      <c r="Z4620">
        <v>0.40600000000000003</v>
      </c>
      <c r="AA4620">
        <v>0.39460000000000001</v>
      </c>
      <c r="AB4620">
        <v>1</v>
      </c>
      <c r="AC4620">
        <v>0.8</v>
      </c>
      <c r="AD4620">
        <v>0</v>
      </c>
      <c r="AE4620">
        <v>0.625</v>
      </c>
      <c r="AF4620" t="s">
        <v>3933</v>
      </c>
      <c r="AG4620" s="2">
        <v>2.7546296296296294E-3</v>
      </c>
      <c r="AH4620" t="s">
        <v>3911</v>
      </c>
      <c r="AI4620">
        <v>3</v>
      </c>
      <c r="AJ4620" t="s">
        <v>3959</v>
      </c>
      <c r="AK4620" s="3">
        <v>42112</v>
      </c>
      <c r="AL4620" s="10">
        <f>YEAR(ufc_fights_2[[#This Row],[date]])</f>
        <v>2015</v>
      </c>
      <c r="AM4620" t="s">
        <v>4022</v>
      </c>
      <c r="AN4620">
        <v>9</v>
      </c>
      <c r="AO4620" t="s">
        <v>3918</v>
      </c>
      <c r="AP4620">
        <f>IF(ufc_fights_2[[#This Row],[winner]]="Red",ufc_fights_2[[#This Row],[r_fighter_id]],ufc_fights_2[[#This Row],[b_fighter_id]])</f>
        <v>1377</v>
      </c>
      <c r="AQ4620" t="str">
        <f>_xlfn.XLOOKUP(ufc_fights_2[[#This Row],[winnerID]],ufc_fighters[id],ufc_fighters[fighter_name],"xxx",0,1)</f>
        <v>Max Holloway</v>
      </c>
    </row>
    <row r="4621" spans="1:43">
      <c r="A4621">
        <v>1069</v>
      </c>
      <c r="B4621">
        <v>1377</v>
      </c>
      <c r="C4621">
        <f>_xlfn.XLOOKUP(ufc_fights_2[[#This Row],[r_fighter_id]],ufc_fighters[id],ufc_fighters[year],"xxx",0,1)</f>
        <v>1979</v>
      </c>
      <c r="D4621">
        <f>_xlfn.XLOOKUP(ufc_fights_2[[#This Row],[b_fighter_id]],ufc_fighters[id],ufc_fighters[year],"Prázdné",0,1)</f>
        <v>1991</v>
      </c>
      <c r="E4621" s="10">
        <f>YEAR(ufc_fights_2[[#This Row],[date]])-ufc_fights_2[[#This Row],[r_year]]</f>
        <v>33</v>
      </c>
      <c r="F4621" s="10">
        <f>YEAR(ufc_fights_2[[#This Row],[date]])-ufc_fights_2[[#This Row],[b_year]]</f>
        <v>21</v>
      </c>
      <c r="G4621">
        <v>0</v>
      </c>
      <c r="H4621">
        <v>1</v>
      </c>
      <c r="I4621">
        <v>0.24790000000000001</v>
      </c>
      <c r="J4621">
        <v>0.4461</v>
      </c>
      <c r="K4621">
        <v>0.25069999999999998</v>
      </c>
      <c r="L4621">
        <v>0.44690000000000002</v>
      </c>
      <c r="M4621">
        <v>0.5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1.1342592592592593E-3</v>
      </c>
      <c r="T4621" s="2">
        <v>9.2592592592592588E-5</v>
      </c>
      <c r="U4621">
        <v>0.2</v>
      </c>
      <c r="V4621">
        <v>0.3523</v>
      </c>
      <c r="W4621">
        <v>0.41670000000000001</v>
      </c>
      <c r="X4621">
        <v>1</v>
      </c>
      <c r="Y4621">
        <v>0.93330000000000002</v>
      </c>
      <c r="Z4621">
        <v>0.23699999999999999</v>
      </c>
      <c r="AA4621">
        <v>0.43680000000000002</v>
      </c>
      <c r="AB4621">
        <v>0.58330000000000004</v>
      </c>
      <c r="AC4621">
        <v>0.85709999999999997</v>
      </c>
      <c r="AD4621">
        <v>0</v>
      </c>
      <c r="AE4621">
        <v>0</v>
      </c>
      <c r="AF4621" t="s">
        <v>3922</v>
      </c>
      <c r="AG4621" s="2">
        <v>3.472222222222222E-3</v>
      </c>
      <c r="AH4621" t="s">
        <v>3911</v>
      </c>
      <c r="AI4621">
        <v>3</v>
      </c>
      <c r="AJ4621" t="s">
        <v>3985</v>
      </c>
      <c r="AK4621" s="3">
        <v>41272</v>
      </c>
      <c r="AL4621" s="10">
        <f>YEAR(ufc_fights_2[[#This Row],[date]])</f>
        <v>2012</v>
      </c>
      <c r="AM4621" t="s">
        <v>4022</v>
      </c>
      <c r="AN4621">
        <v>1</v>
      </c>
      <c r="AO4621" t="s">
        <v>3918</v>
      </c>
      <c r="AP4621">
        <f>IF(ufc_fights_2[[#This Row],[winner]]="Red",ufc_fights_2[[#This Row],[r_fighter_id]],ufc_fights_2[[#This Row],[b_fighter_id]])</f>
        <v>1377</v>
      </c>
      <c r="AQ4621" t="str">
        <f>_xlfn.XLOOKUP(ufc_fights_2[[#This Row],[winnerID]],ufc_fighters[id],ufc_fighters[fighter_name],"xxx",0,1)</f>
        <v>Max Holloway</v>
      </c>
    </row>
    <row r="4622" spans="1:43">
      <c r="A4622">
        <v>1377</v>
      </c>
      <c r="B4622">
        <v>3120</v>
      </c>
      <c r="C4622">
        <f>_xlfn.XLOOKUP(ufc_fights_2[[#This Row],[r_fighter_id]],ufc_fighters[id],ufc_fighters[year],"xxx",0,1)</f>
        <v>1991</v>
      </c>
      <c r="D4622">
        <f>_xlfn.XLOOKUP(ufc_fights_2[[#This Row],[b_fighter_id]],ufc_fighters[id],ufc_fighters[year],"Prázdné",0,1)</f>
        <v>1986</v>
      </c>
      <c r="E4622" s="10">
        <f>YEAR(ufc_fights_2[[#This Row],[date]])-ufc_fights_2[[#This Row],[r_year]]</f>
        <v>24</v>
      </c>
      <c r="F4622" s="10">
        <f>YEAR(ufc_fights_2[[#This Row],[date]])-ufc_fights_2[[#This Row],[b_year]]</f>
        <v>29</v>
      </c>
      <c r="G4622">
        <v>0</v>
      </c>
      <c r="H4622">
        <v>0</v>
      </c>
      <c r="I4622">
        <v>0.57579999999999998</v>
      </c>
      <c r="J4622">
        <v>0.49469999999999997</v>
      </c>
      <c r="K4622">
        <v>0.64749999999999996</v>
      </c>
      <c r="L4622">
        <v>0.54549999999999998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2.3958333333333331E-3</v>
      </c>
      <c r="T4622" s="2">
        <v>1.4930555555555556E-3</v>
      </c>
      <c r="U4622">
        <v>0.51949999999999996</v>
      </c>
      <c r="V4622">
        <v>0.21820000000000001</v>
      </c>
      <c r="W4622">
        <v>0.70589999999999997</v>
      </c>
      <c r="X4622">
        <v>1</v>
      </c>
      <c r="Y4622">
        <v>0.92310000000000003</v>
      </c>
      <c r="Z4622">
        <v>0.51849999999999996</v>
      </c>
      <c r="AA4622">
        <v>0.52939999999999998</v>
      </c>
      <c r="AB4622">
        <v>0.75</v>
      </c>
      <c r="AC4622">
        <v>0.2</v>
      </c>
      <c r="AD4622">
        <v>0.9</v>
      </c>
      <c r="AE4622">
        <v>0</v>
      </c>
      <c r="AF4622" t="s">
        <v>3915</v>
      </c>
      <c r="AG4622" s="2">
        <v>3.472222222222222E-3</v>
      </c>
      <c r="AH4622" t="s">
        <v>3911</v>
      </c>
      <c r="AI4622">
        <v>3</v>
      </c>
      <c r="AK4622" s="3">
        <v>42350</v>
      </c>
      <c r="AL4622" s="10">
        <f>YEAR(ufc_fights_2[[#This Row],[date]])</f>
        <v>2015</v>
      </c>
      <c r="AM4622" t="s">
        <v>4022</v>
      </c>
      <c r="AN4622">
        <v>1</v>
      </c>
      <c r="AO4622" t="s">
        <v>3913</v>
      </c>
      <c r="AP4622">
        <f>IF(ufc_fights_2[[#This Row],[winner]]="Red",ufc_fights_2[[#This Row],[r_fighter_id]],ufc_fights_2[[#This Row],[b_fighter_id]])</f>
        <v>1377</v>
      </c>
      <c r="AQ4622" t="str">
        <f>_xlfn.XLOOKUP(ufc_fights_2[[#This Row],[winnerID]],ufc_fighters[id],ufc_fighters[fighter_name],"xxx",0,1)</f>
        <v>Max Holloway</v>
      </c>
    </row>
    <row r="4623" spans="1:43">
      <c r="A4623">
        <v>768</v>
      </c>
      <c r="B4623">
        <v>964</v>
      </c>
      <c r="C4623">
        <f>_xlfn.XLOOKUP(ufc_fights_2[[#This Row],[r_fighter_id]],ufc_fighters[id],ufc_fighters[year],"xxx",0,1)</f>
        <v>1984</v>
      </c>
      <c r="D4623">
        <f>_xlfn.XLOOKUP(ufc_fights_2[[#This Row],[b_fighter_id]],ufc_fighters[id],ufc_fighters[year],"Prázdné",0,1)</f>
        <v>1990</v>
      </c>
      <c r="E4623" s="10">
        <f>YEAR(ufc_fights_2[[#This Row],[date]])-ufc_fights_2[[#This Row],[r_year]]</f>
        <v>32</v>
      </c>
      <c r="F4623" s="10">
        <f>YEAR(ufc_fights_2[[#This Row],[date]])-ufc_fights_2[[#This Row],[b_year]]</f>
        <v>26</v>
      </c>
      <c r="G4623">
        <v>0</v>
      </c>
      <c r="H4623">
        <v>1</v>
      </c>
      <c r="I4623">
        <v>0.36230000000000001</v>
      </c>
      <c r="J4623">
        <v>0.3629</v>
      </c>
      <c r="K4623">
        <v>0.50549999999999995</v>
      </c>
      <c r="L4623">
        <v>0.4768</v>
      </c>
      <c r="M4623">
        <v>0.30769999999999997</v>
      </c>
      <c r="N4623">
        <v>0.5</v>
      </c>
      <c r="O4623">
        <v>1</v>
      </c>
      <c r="P4623">
        <v>0</v>
      </c>
      <c r="Q4623">
        <v>0</v>
      </c>
      <c r="R4623">
        <v>1</v>
      </c>
      <c r="S4623" s="2">
        <v>3.8541666666666668E-3</v>
      </c>
      <c r="T4623" s="2">
        <v>1.6203703703703703E-3</v>
      </c>
      <c r="U4623">
        <v>0.33329999999999999</v>
      </c>
      <c r="V4623">
        <v>0.31780000000000003</v>
      </c>
      <c r="W4623">
        <v>0.33329999999999999</v>
      </c>
      <c r="X4623">
        <v>1</v>
      </c>
      <c r="Y4623">
        <v>0.72729999999999995</v>
      </c>
      <c r="Z4623">
        <v>0.33329999999999999</v>
      </c>
      <c r="AA4623">
        <v>0.28920000000000001</v>
      </c>
      <c r="AB4623">
        <v>0.5</v>
      </c>
      <c r="AC4623">
        <v>0.25</v>
      </c>
      <c r="AD4623">
        <v>0.57140000000000002</v>
      </c>
      <c r="AE4623">
        <v>0.54049999999999998</v>
      </c>
      <c r="AF4623" t="s">
        <v>3915</v>
      </c>
      <c r="AG4623" s="2">
        <v>3.472222222222222E-3</v>
      </c>
      <c r="AH4623" t="s">
        <v>3911</v>
      </c>
      <c r="AI4623">
        <v>3</v>
      </c>
      <c r="AJ4623" t="s">
        <v>3928</v>
      </c>
      <c r="AK4623" s="3">
        <v>42644</v>
      </c>
      <c r="AL4623" s="10">
        <f>YEAR(ufc_fights_2[[#This Row],[date]])</f>
        <v>2016</v>
      </c>
      <c r="AM4623" t="s">
        <v>4022</v>
      </c>
      <c r="AN4623">
        <v>85</v>
      </c>
      <c r="AO4623" t="s">
        <v>3918</v>
      </c>
      <c r="AP4623">
        <f>IF(ufc_fights_2[[#This Row],[winner]]="Red",ufc_fights_2[[#This Row],[r_fighter_id]],ufc_fights_2[[#This Row],[b_fighter_id]])</f>
        <v>964</v>
      </c>
      <c r="AQ4623" t="str">
        <f>_xlfn.XLOOKUP(ufc_fights_2[[#This Row],[winnerID]],ufc_fighters[id],ufc_fighters[fighter_name],"xxx",0,1)</f>
        <v>Andre Fili</v>
      </c>
    </row>
    <row r="4624" spans="1:43">
      <c r="A4624">
        <v>1844</v>
      </c>
      <c r="B4624">
        <v>964</v>
      </c>
      <c r="C4624">
        <f>_xlfn.XLOOKUP(ufc_fights_2[[#This Row],[r_fighter_id]],ufc_fighters[id],ufc_fighters[year],"xxx",0,1)</f>
        <v>1986</v>
      </c>
      <c r="D4624">
        <f>_xlfn.XLOOKUP(ufc_fights_2[[#This Row],[b_fighter_id]],ufc_fighters[id],ufc_fighters[year],"Prázdné",0,1)</f>
        <v>1990</v>
      </c>
      <c r="E4624" s="10">
        <f>YEAR(ufc_fights_2[[#This Row],[date]])-ufc_fights_2[[#This Row],[r_year]]</f>
        <v>31</v>
      </c>
      <c r="F4624" s="10">
        <f>YEAR(ufc_fights_2[[#This Row],[date]])-ufc_fights_2[[#This Row],[b_year]]</f>
        <v>27</v>
      </c>
      <c r="G4624">
        <v>0</v>
      </c>
      <c r="H4624">
        <v>1</v>
      </c>
      <c r="I4624">
        <v>0.47410000000000002</v>
      </c>
      <c r="J4624">
        <v>0.37930000000000003</v>
      </c>
      <c r="K4624">
        <v>0.55000000000000004</v>
      </c>
      <c r="L4624">
        <v>0.45779999999999998</v>
      </c>
      <c r="M4624">
        <v>0</v>
      </c>
      <c r="N4624">
        <v>0.83330000000000004</v>
      </c>
      <c r="O4624">
        <v>0</v>
      </c>
      <c r="P4624">
        <v>0</v>
      </c>
      <c r="Q4624">
        <v>0</v>
      </c>
      <c r="R4624">
        <v>0</v>
      </c>
      <c r="S4624" s="2">
        <v>2.5462962962962961E-4</v>
      </c>
      <c r="T4624" s="2">
        <v>3.1018518518518517E-3</v>
      </c>
      <c r="U4624">
        <v>0.25</v>
      </c>
      <c r="V4624">
        <v>0.2712</v>
      </c>
      <c r="W4624">
        <v>0.58330000000000004</v>
      </c>
      <c r="X4624">
        <v>1</v>
      </c>
      <c r="Y4624">
        <v>1</v>
      </c>
      <c r="Z4624">
        <v>0.47370000000000001</v>
      </c>
      <c r="AA4624">
        <v>0.36570000000000003</v>
      </c>
      <c r="AB4624">
        <v>0.5</v>
      </c>
      <c r="AC4624">
        <v>0</v>
      </c>
      <c r="AD4624">
        <v>0</v>
      </c>
      <c r="AE4624">
        <v>0.66669999999999996</v>
      </c>
      <c r="AF4624" t="s">
        <v>3915</v>
      </c>
      <c r="AG4624" s="2">
        <v>3.472222222222222E-3</v>
      </c>
      <c r="AH4624" t="s">
        <v>3911</v>
      </c>
      <c r="AI4624">
        <v>3</v>
      </c>
      <c r="AJ4624" t="s">
        <v>3931</v>
      </c>
      <c r="AK4624" s="3">
        <v>43029</v>
      </c>
      <c r="AL4624" s="10">
        <f>YEAR(ufc_fights_2[[#This Row],[date]])</f>
        <v>2017</v>
      </c>
      <c r="AM4624" t="s">
        <v>4022</v>
      </c>
      <c r="AN4624">
        <v>103</v>
      </c>
      <c r="AO4624" t="s">
        <v>3918</v>
      </c>
      <c r="AP4624">
        <f>IF(ufc_fights_2[[#This Row],[winner]]="Red",ufc_fights_2[[#This Row],[r_fighter_id]],ufc_fights_2[[#This Row],[b_fighter_id]])</f>
        <v>964</v>
      </c>
      <c r="AQ4624" t="str">
        <f>_xlfn.XLOOKUP(ufc_fights_2[[#This Row],[winnerID]],ufc_fighters[id],ufc_fighters[fighter_name],"xxx",0,1)</f>
        <v>Andre Fili</v>
      </c>
    </row>
    <row r="4625" spans="1:43">
      <c r="A4625">
        <v>263</v>
      </c>
      <c r="B4625">
        <v>1499</v>
      </c>
      <c r="C4625">
        <f>_xlfn.XLOOKUP(ufc_fights_2[[#This Row],[r_fighter_id]],ufc_fighters[id],ufc_fighters[year],"xxx",0,1)</f>
        <v>1986</v>
      </c>
      <c r="D4625">
        <f>_xlfn.XLOOKUP(ufc_fights_2[[#This Row],[b_fighter_id]],ufc_fighters[id],ufc_fighters[year],"Prázdné",0,1)</f>
        <v>1984</v>
      </c>
      <c r="E4625" s="10">
        <f>YEAR(ufc_fights_2[[#This Row],[date]])-ufc_fights_2[[#This Row],[r_year]]</f>
        <v>30</v>
      </c>
      <c r="F4625" s="10">
        <f>YEAR(ufc_fights_2[[#This Row],[date]])-ufc_fights_2[[#This Row],[b_year]]</f>
        <v>32</v>
      </c>
      <c r="G4625">
        <v>0</v>
      </c>
      <c r="H4625">
        <v>0</v>
      </c>
      <c r="I4625">
        <v>0.50529999999999997</v>
      </c>
      <c r="J4625">
        <v>0.2195</v>
      </c>
      <c r="K4625">
        <v>0.60629999999999995</v>
      </c>
      <c r="L4625">
        <v>0.33329999999999999</v>
      </c>
      <c r="M4625">
        <v>0.5</v>
      </c>
      <c r="N4625">
        <v>0</v>
      </c>
      <c r="O4625">
        <v>0</v>
      </c>
      <c r="P4625">
        <v>0</v>
      </c>
      <c r="Q4625">
        <v>1</v>
      </c>
      <c r="R4625">
        <v>0</v>
      </c>
      <c r="S4625" s="2">
        <v>4.9305555555555552E-3</v>
      </c>
      <c r="T4625" s="2">
        <v>6.018518518518519E-4</v>
      </c>
      <c r="U4625">
        <v>0.43280000000000002</v>
      </c>
      <c r="V4625">
        <v>0.1875</v>
      </c>
      <c r="W4625">
        <v>0.35709999999999997</v>
      </c>
      <c r="X4625">
        <v>1</v>
      </c>
      <c r="Y4625">
        <v>0</v>
      </c>
      <c r="Z4625">
        <v>0.35589999999999999</v>
      </c>
      <c r="AA4625">
        <v>0.17949999999999999</v>
      </c>
      <c r="AB4625">
        <v>1</v>
      </c>
      <c r="AC4625">
        <v>1</v>
      </c>
      <c r="AD4625">
        <v>0.73529999999999995</v>
      </c>
      <c r="AE4625">
        <v>0</v>
      </c>
      <c r="AF4625" t="s">
        <v>3915</v>
      </c>
      <c r="AG4625" s="2">
        <v>3.472222222222222E-3</v>
      </c>
      <c r="AH4625" t="s">
        <v>3911</v>
      </c>
      <c r="AI4625">
        <v>3</v>
      </c>
      <c r="AJ4625" t="s">
        <v>3925</v>
      </c>
      <c r="AK4625" s="3">
        <v>42588</v>
      </c>
      <c r="AL4625" s="10">
        <f>YEAR(ufc_fights_2[[#This Row],[date]])</f>
        <v>2016</v>
      </c>
      <c r="AM4625" t="s">
        <v>4022</v>
      </c>
      <c r="AN4625">
        <v>138</v>
      </c>
      <c r="AO4625" t="s">
        <v>3913</v>
      </c>
      <c r="AP4625">
        <f>IF(ufc_fights_2[[#This Row],[winner]]="Red",ufc_fights_2[[#This Row],[r_fighter_id]],ufc_fights_2[[#This Row],[b_fighter_id]])</f>
        <v>263</v>
      </c>
      <c r="AQ4625" t="str">
        <f>_xlfn.XLOOKUP(ufc_fights_2[[#This Row],[winnerID]],ufc_fighters[id],ufc_fighters[fighter_name],"xxx",0,1)</f>
        <v>Dennis Bermudez</v>
      </c>
    </row>
    <row r="4626" spans="1:43">
      <c r="A4626">
        <v>1377</v>
      </c>
      <c r="B4626">
        <v>1735</v>
      </c>
      <c r="C4626">
        <f>_xlfn.XLOOKUP(ufc_fights_2[[#This Row],[r_fighter_id]],ufc_fighters[id],ufc_fighters[year],"xxx",0,1)</f>
        <v>1991</v>
      </c>
      <c r="D4626">
        <f>_xlfn.XLOOKUP(ufc_fights_2[[#This Row],[b_fighter_id]],ufc_fighters[id],ufc_fighters[year],"Prázdné",0,1)</f>
        <v>1982</v>
      </c>
      <c r="E4626" s="10">
        <f>YEAR(ufc_fights_2[[#This Row],[date]])-ufc_fights_2[[#This Row],[r_year]]</f>
        <v>25</v>
      </c>
      <c r="F4626" s="10">
        <f>YEAR(ufc_fights_2[[#This Row],[date]])-ufc_fights_2[[#This Row],[b_year]]</f>
        <v>34</v>
      </c>
      <c r="G4626">
        <v>0</v>
      </c>
      <c r="H4626">
        <v>0</v>
      </c>
      <c r="I4626">
        <v>0.50239999999999996</v>
      </c>
      <c r="J4626">
        <v>0.47410000000000002</v>
      </c>
      <c r="K4626">
        <v>0.52110000000000001</v>
      </c>
      <c r="L4626">
        <v>0.48180000000000001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0</v>
      </c>
      <c r="S4626" s="2">
        <v>1.1342592592592593E-3</v>
      </c>
      <c r="T4626" s="2">
        <v>5.2083333333333333E-4</v>
      </c>
      <c r="U4626">
        <v>0.44690000000000002</v>
      </c>
      <c r="V4626">
        <v>0.33979999999999999</v>
      </c>
      <c r="W4626">
        <v>1</v>
      </c>
      <c r="X4626">
        <v>0.78569999999999995</v>
      </c>
      <c r="Y4626">
        <v>0.89290000000000003</v>
      </c>
      <c r="Z4626">
        <v>0.45300000000000001</v>
      </c>
      <c r="AA4626">
        <v>0.44879999999999998</v>
      </c>
      <c r="AB4626">
        <v>0.84619999999999995</v>
      </c>
      <c r="AC4626">
        <v>0.85709999999999997</v>
      </c>
      <c r="AD4626">
        <v>0.90910000000000002</v>
      </c>
      <c r="AE4626">
        <v>1</v>
      </c>
      <c r="AF4626" t="s">
        <v>3915</v>
      </c>
      <c r="AG4626" s="2">
        <v>3.472222222222222E-3</v>
      </c>
      <c r="AH4626" t="s">
        <v>3911</v>
      </c>
      <c r="AI4626">
        <v>3</v>
      </c>
      <c r="AJ4626" t="s">
        <v>3925</v>
      </c>
      <c r="AK4626" s="3">
        <v>42525</v>
      </c>
      <c r="AL4626" s="10">
        <f>YEAR(ufc_fights_2[[#This Row],[date]])</f>
        <v>2016</v>
      </c>
      <c r="AM4626" t="s">
        <v>4022</v>
      </c>
      <c r="AN4626">
        <v>2</v>
      </c>
      <c r="AO4626" t="s">
        <v>3913</v>
      </c>
      <c r="AP4626">
        <f>IF(ufc_fights_2[[#This Row],[winner]]="Red",ufc_fights_2[[#This Row],[r_fighter_id]],ufc_fights_2[[#This Row],[b_fighter_id]])</f>
        <v>1377</v>
      </c>
      <c r="AQ4626" t="str">
        <f>_xlfn.XLOOKUP(ufc_fights_2[[#This Row],[winnerID]],ufc_fighters[id],ufc_fighters[fighter_name],"xxx",0,1)</f>
        <v>Max Holloway</v>
      </c>
    </row>
    <row r="4627" spans="1:43">
      <c r="A4627">
        <v>250</v>
      </c>
      <c r="B4627">
        <v>964</v>
      </c>
      <c r="C4627">
        <f>_xlfn.XLOOKUP(ufc_fights_2[[#This Row],[r_fighter_id]],ufc_fighters[id],ufc_fighters[year],"xxx",0,1)</f>
        <v>1988</v>
      </c>
      <c r="D4627">
        <f>_xlfn.XLOOKUP(ufc_fights_2[[#This Row],[b_fighter_id]],ufc_fighters[id],ufc_fighters[year],"Prázdné",0,1)</f>
        <v>1990</v>
      </c>
      <c r="E4627" s="10">
        <f>YEAR(ufc_fights_2[[#This Row],[date]])-ufc_fights_2[[#This Row],[r_year]]</f>
        <v>27</v>
      </c>
      <c r="F4627" s="10">
        <f>YEAR(ufc_fights_2[[#This Row],[date]])-ufc_fights_2[[#This Row],[b_year]]</f>
        <v>25</v>
      </c>
      <c r="G4627">
        <v>0</v>
      </c>
      <c r="H4627">
        <v>1</v>
      </c>
      <c r="I4627">
        <v>0.42309999999999998</v>
      </c>
      <c r="J4627">
        <v>0.38100000000000001</v>
      </c>
      <c r="K4627">
        <v>0.42309999999999998</v>
      </c>
      <c r="L4627">
        <v>0.38100000000000001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 s="2">
        <v>0</v>
      </c>
      <c r="T4627" s="2">
        <v>8.1018518518518516E-5</v>
      </c>
      <c r="U4627">
        <v>0.1875</v>
      </c>
      <c r="V4627">
        <v>0.29409999999999997</v>
      </c>
      <c r="W4627">
        <v>1</v>
      </c>
      <c r="X4627">
        <v>0.75</v>
      </c>
      <c r="Y4627">
        <v>0.5</v>
      </c>
      <c r="Z4627">
        <v>0.44</v>
      </c>
      <c r="AA4627">
        <v>0.3659</v>
      </c>
      <c r="AB4627">
        <v>0</v>
      </c>
      <c r="AC4627">
        <v>1</v>
      </c>
      <c r="AD4627">
        <v>0</v>
      </c>
      <c r="AE4627">
        <v>0</v>
      </c>
      <c r="AF4627" t="s">
        <v>3910</v>
      </c>
      <c r="AG4627" s="2">
        <v>2.2337962962962962E-3</v>
      </c>
      <c r="AH4627" t="s">
        <v>3911</v>
      </c>
      <c r="AI4627">
        <v>3</v>
      </c>
      <c r="AJ4627" t="s">
        <v>3925</v>
      </c>
      <c r="AK4627" s="3">
        <v>42329</v>
      </c>
      <c r="AL4627" s="10">
        <f>YEAR(ufc_fights_2[[#This Row],[date]])</f>
        <v>2015</v>
      </c>
      <c r="AM4627" t="s">
        <v>4022</v>
      </c>
      <c r="AN4627">
        <v>113</v>
      </c>
      <c r="AO4627" t="s">
        <v>3918</v>
      </c>
      <c r="AP4627">
        <f>IF(ufc_fights_2[[#This Row],[winner]]="Red",ufc_fights_2[[#This Row],[r_fighter_id]],ufc_fights_2[[#This Row],[b_fighter_id]])</f>
        <v>964</v>
      </c>
      <c r="AQ4627" t="str">
        <f>_xlfn.XLOOKUP(ufc_fights_2[[#This Row],[winnerID]],ufc_fighters[id],ufc_fighters[fighter_name],"xxx",0,1)</f>
        <v>Andre Fili</v>
      </c>
    </row>
    <row r="4628" spans="1:43">
      <c r="A4628">
        <v>3058</v>
      </c>
      <c r="B4628">
        <v>3367</v>
      </c>
      <c r="C4628">
        <f>_xlfn.XLOOKUP(ufc_fights_2[[#This Row],[r_fighter_id]],ufc_fighters[id],ufc_fighters[year],"xxx",0,1)</f>
        <v>1997</v>
      </c>
      <c r="D4628">
        <f>_xlfn.XLOOKUP(ufc_fights_2[[#This Row],[b_fighter_id]],ufc_fighters[id],ufc_fighters[year],"Prázdné",0,1)</f>
        <v>1992</v>
      </c>
      <c r="E4628" s="10">
        <f>YEAR(ufc_fights_2[[#This Row],[date]])-ufc_fights_2[[#This Row],[r_year]]</f>
        <v>23</v>
      </c>
      <c r="F4628" s="10">
        <f>YEAR(ufc_fights_2[[#This Row],[date]])-ufc_fights_2[[#This Row],[b_year]]</f>
        <v>28</v>
      </c>
      <c r="G4628">
        <v>0</v>
      </c>
      <c r="H4628">
        <v>0</v>
      </c>
      <c r="I4628">
        <v>0.50249999999999995</v>
      </c>
      <c r="J4628">
        <v>0.56100000000000005</v>
      </c>
      <c r="K4628">
        <v>0.53849999999999998</v>
      </c>
      <c r="L4628">
        <v>0.61499999999999999</v>
      </c>
      <c r="M4628">
        <v>0</v>
      </c>
      <c r="N4628">
        <v>0.66669999999999996</v>
      </c>
      <c r="O4628">
        <v>0</v>
      </c>
      <c r="P4628">
        <v>0</v>
      </c>
      <c r="Q4628">
        <v>0</v>
      </c>
      <c r="R4628">
        <v>0</v>
      </c>
      <c r="S4628" s="2">
        <v>6.9444444444444447E-4</v>
      </c>
      <c r="T4628" s="2">
        <v>2.2569444444444442E-3</v>
      </c>
      <c r="U4628">
        <v>0.45660000000000001</v>
      </c>
      <c r="V4628">
        <v>0.41839999999999999</v>
      </c>
      <c r="W4628">
        <v>0.70589999999999997</v>
      </c>
      <c r="X4628">
        <v>0.90910000000000002</v>
      </c>
      <c r="Y4628">
        <v>0.84619999999999995</v>
      </c>
      <c r="Z4628">
        <v>0.46750000000000003</v>
      </c>
      <c r="AA4628">
        <v>0.53539999999999999</v>
      </c>
      <c r="AB4628">
        <v>0.6774</v>
      </c>
      <c r="AC4628">
        <v>0.68969999999999998</v>
      </c>
      <c r="AD4628">
        <v>1</v>
      </c>
      <c r="AE4628">
        <v>0.5</v>
      </c>
      <c r="AF4628" t="s">
        <v>3915</v>
      </c>
      <c r="AG4628" s="2">
        <v>3.472222222222222E-3</v>
      </c>
      <c r="AH4628" t="s">
        <v>3911</v>
      </c>
      <c r="AI4628">
        <v>3</v>
      </c>
      <c r="AJ4628" t="s">
        <v>3928</v>
      </c>
      <c r="AK4628" s="3">
        <v>43967</v>
      </c>
      <c r="AL4628" s="10">
        <f>YEAR(ufc_fights_2[[#This Row],[date]])</f>
        <v>2020</v>
      </c>
      <c r="AM4628" t="s">
        <v>4022</v>
      </c>
      <c r="AN4628">
        <v>62</v>
      </c>
      <c r="AO4628" t="s">
        <v>3913</v>
      </c>
      <c r="AP4628">
        <f>IF(ufc_fights_2[[#This Row],[winner]]="Red",ufc_fights_2[[#This Row],[r_fighter_id]],ufc_fights_2[[#This Row],[b_fighter_id]])</f>
        <v>3058</v>
      </c>
      <c r="AQ4628" t="str">
        <f>_xlfn.XLOOKUP(ufc_fights_2[[#This Row],[winnerID]],ufc_fighters[id],ufc_fighters[fighter_name],"xxx",0,1)</f>
        <v>Song Yadong</v>
      </c>
    </row>
    <row r="4629" spans="1:43">
      <c r="A4629">
        <v>3058</v>
      </c>
      <c r="B4629">
        <v>1593</v>
      </c>
      <c r="C4629">
        <f>_xlfn.XLOOKUP(ufc_fights_2[[#This Row],[r_fighter_id]],ufc_fighters[id],ufc_fighters[year],"xxx",0,1)</f>
        <v>1997</v>
      </c>
      <c r="D4629">
        <f>_xlfn.XLOOKUP(ufc_fights_2[[#This Row],[b_fighter_id]],ufc_fighters[id],ufc_fighters[year],"Prázdné",0,1)</f>
        <v>1987</v>
      </c>
      <c r="E4629" s="10">
        <f>YEAR(ufc_fights_2[[#This Row],[date]])-ufc_fights_2[[#This Row],[r_year]]</f>
        <v>20</v>
      </c>
      <c r="F4629" s="10">
        <f>YEAR(ufc_fights_2[[#This Row],[date]])-ufc_fights_2[[#This Row],[b_year]]</f>
        <v>30</v>
      </c>
      <c r="G4629">
        <v>1</v>
      </c>
      <c r="H4629">
        <v>0</v>
      </c>
      <c r="I4629">
        <v>0.27589999999999998</v>
      </c>
      <c r="J4629">
        <v>0.1</v>
      </c>
      <c r="K4629">
        <v>0.3</v>
      </c>
      <c r="L4629">
        <v>0.1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 s="2">
        <v>9.2592592592592588E-5</v>
      </c>
      <c r="T4629" s="2">
        <v>0</v>
      </c>
      <c r="U4629">
        <v>0.26090000000000002</v>
      </c>
      <c r="V4629">
        <v>4.5499999999999999E-2</v>
      </c>
      <c r="W4629">
        <v>0.33329999999999999</v>
      </c>
      <c r="X4629">
        <v>0.33329999999999999</v>
      </c>
      <c r="Y4629">
        <v>0.25</v>
      </c>
      <c r="Z4629">
        <v>0.25929999999999997</v>
      </c>
      <c r="AA4629">
        <v>0.1</v>
      </c>
      <c r="AB4629">
        <v>0</v>
      </c>
      <c r="AC4629">
        <v>0</v>
      </c>
      <c r="AD4629">
        <v>0.5</v>
      </c>
      <c r="AE4629">
        <v>0</v>
      </c>
      <c r="AF4629" t="s">
        <v>3933</v>
      </c>
      <c r="AG4629" s="2">
        <v>2.9629629629629628E-3</v>
      </c>
      <c r="AH4629" t="s">
        <v>3911</v>
      </c>
      <c r="AI4629">
        <v>3</v>
      </c>
      <c r="AJ4629" t="s">
        <v>3946</v>
      </c>
      <c r="AK4629" s="3">
        <v>43064</v>
      </c>
      <c r="AL4629" s="10">
        <f>YEAR(ufc_fights_2[[#This Row],[date]])</f>
        <v>2017</v>
      </c>
      <c r="AM4629" t="s">
        <v>4022</v>
      </c>
      <c r="AN4629">
        <v>59</v>
      </c>
      <c r="AO4629" t="s">
        <v>3913</v>
      </c>
      <c r="AP4629">
        <f>IF(ufc_fights_2[[#This Row],[winner]]="Red",ufc_fights_2[[#This Row],[r_fighter_id]],ufc_fights_2[[#This Row],[b_fighter_id]])</f>
        <v>3058</v>
      </c>
      <c r="AQ4629" t="str">
        <f>_xlfn.XLOOKUP(ufc_fights_2[[#This Row],[winnerID]],ufc_fighters[id],ufc_fighters[fighter_name],"xxx",0,1)</f>
        <v>Song Yadong</v>
      </c>
    </row>
    <row r="4630" spans="1:43">
      <c r="A4630">
        <v>263</v>
      </c>
      <c r="B4630">
        <v>964</v>
      </c>
      <c r="C4630">
        <f>_xlfn.XLOOKUP(ufc_fights_2[[#This Row],[r_fighter_id]],ufc_fighters[id],ufc_fighters[year],"xxx",0,1)</f>
        <v>1986</v>
      </c>
      <c r="D4630">
        <f>_xlfn.XLOOKUP(ufc_fights_2[[#This Row],[b_fighter_id]],ufc_fighters[id],ufc_fighters[year],"Prázdné",0,1)</f>
        <v>1990</v>
      </c>
      <c r="E4630" s="10">
        <f>YEAR(ufc_fights_2[[#This Row],[date]])-ufc_fights_2[[#This Row],[r_year]]</f>
        <v>32</v>
      </c>
      <c r="F4630" s="10">
        <f>YEAR(ufc_fights_2[[#This Row],[date]])-ufc_fights_2[[#This Row],[b_year]]</f>
        <v>28</v>
      </c>
      <c r="G4630">
        <v>0</v>
      </c>
      <c r="H4630">
        <v>0</v>
      </c>
      <c r="I4630">
        <v>0.52549999999999997</v>
      </c>
      <c r="J4630">
        <v>0.3493</v>
      </c>
      <c r="K4630">
        <v>0.58589999999999998</v>
      </c>
      <c r="L4630">
        <v>0.38429999999999997</v>
      </c>
      <c r="M4630">
        <v>9.0899999999999995E-2</v>
      </c>
      <c r="N4630">
        <v>0.33329999999999999</v>
      </c>
      <c r="O4630">
        <v>0</v>
      </c>
      <c r="P4630">
        <v>0</v>
      </c>
      <c r="Q4630">
        <v>0</v>
      </c>
      <c r="R4630">
        <v>0</v>
      </c>
      <c r="S4630" s="2">
        <v>2.2106481481481482E-3</v>
      </c>
      <c r="T4630" s="2">
        <v>5.7870370370370367E-4</v>
      </c>
      <c r="U4630">
        <v>0.40579999999999999</v>
      </c>
      <c r="V4630">
        <v>0.3271</v>
      </c>
      <c r="W4630">
        <v>0.57140000000000002</v>
      </c>
      <c r="X4630">
        <v>0.94589999999999996</v>
      </c>
      <c r="Y4630">
        <v>0.83330000000000004</v>
      </c>
      <c r="Z4630">
        <v>0.51700000000000002</v>
      </c>
      <c r="AA4630">
        <v>0.34549999999999997</v>
      </c>
      <c r="AB4630">
        <v>0.6</v>
      </c>
      <c r="AC4630">
        <v>0.44440000000000002</v>
      </c>
      <c r="AD4630">
        <v>0</v>
      </c>
      <c r="AE4630">
        <v>0</v>
      </c>
      <c r="AF4630" t="s">
        <v>3922</v>
      </c>
      <c r="AG4630" s="2">
        <v>3.472222222222222E-3</v>
      </c>
      <c r="AH4630" t="s">
        <v>3911</v>
      </c>
      <c r="AI4630">
        <v>3</v>
      </c>
      <c r="AJ4630" t="s">
        <v>3919</v>
      </c>
      <c r="AK4630" s="3">
        <v>43127</v>
      </c>
      <c r="AL4630" s="10">
        <f>YEAR(ufc_fights_2[[#This Row],[date]])</f>
        <v>2018</v>
      </c>
      <c r="AM4630" t="s">
        <v>4022</v>
      </c>
      <c r="AN4630">
        <v>112</v>
      </c>
      <c r="AO4630" t="s">
        <v>3918</v>
      </c>
      <c r="AP4630">
        <f>IF(ufc_fights_2[[#This Row],[winner]]="Red",ufc_fights_2[[#This Row],[r_fighter_id]],ufc_fights_2[[#This Row],[b_fighter_id]])</f>
        <v>964</v>
      </c>
      <c r="AQ4630" t="str">
        <f>_xlfn.XLOOKUP(ufc_fights_2[[#This Row],[winnerID]],ufc_fighters[id],ufc_fighters[fighter_name],"xxx",0,1)</f>
        <v>Andre Fili</v>
      </c>
    </row>
    <row r="4631" spans="1:43">
      <c r="A4631">
        <v>1377</v>
      </c>
      <c r="B4631">
        <v>2914</v>
      </c>
      <c r="C4631">
        <f>_xlfn.XLOOKUP(ufc_fights_2[[#This Row],[r_fighter_id]],ufc_fighters[id],ufc_fighters[year],"xxx",0,1)</f>
        <v>1991</v>
      </c>
      <c r="D4631">
        <f>_xlfn.XLOOKUP(ufc_fights_2[[#This Row],[b_fighter_id]],ufc_fighters[id],ufc_fighters[year],"Prázdné",0,1)</f>
        <v>1988</v>
      </c>
      <c r="E4631" s="10">
        <f>YEAR(ufc_fights_2[[#This Row],[date]])-ufc_fights_2[[#This Row],[r_year]]</f>
        <v>21</v>
      </c>
      <c r="F4631" s="10">
        <f>YEAR(ufc_fights_2[[#This Row],[date]])-ufc_fights_2[[#This Row],[b_year]]</f>
        <v>24</v>
      </c>
      <c r="G4631">
        <v>1</v>
      </c>
      <c r="H4631">
        <v>0</v>
      </c>
      <c r="I4631">
        <v>0.44190000000000002</v>
      </c>
      <c r="J4631">
        <v>0.25</v>
      </c>
      <c r="K4631">
        <v>0.44400000000000001</v>
      </c>
      <c r="L4631">
        <v>0.25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6.4814814814814813E-4</v>
      </c>
      <c r="T4631" s="2">
        <v>6.9444444444444447E-4</v>
      </c>
      <c r="U4631">
        <v>0.38390000000000002</v>
      </c>
      <c r="V4631">
        <v>0.2</v>
      </c>
      <c r="W4631">
        <v>0.73170000000000002</v>
      </c>
      <c r="X4631">
        <v>1</v>
      </c>
      <c r="Y4631">
        <v>1</v>
      </c>
      <c r="Z4631">
        <v>0.42509999999999998</v>
      </c>
      <c r="AA4631">
        <v>0.25230000000000002</v>
      </c>
      <c r="AB4631">
        <v>0.61539999999999995</v>
      </c>
      <c r="AC4631">
        <v>0</v>
      </c>
      <c r="AD4631">
        <v>0.71430000000000005</v>
      </c>
      <c r="AE4631">
        <v>0</v>
      </c>
      <c r="AF4631" t="s">
        <v>3915</v>
      </c>
      <c r="AG4631" s="2">
        <v>3.472222222222222E-3</v>
      </c>
      <c r="AH4631" t="s">
        <v>3911</v>
      </c>
      <c r="AI4631">
        <v>3</v>
      </c>
      <c r="AJ4631" t="s">
        <v>3912</v>
      </c>
      <c r="AK4631" s="3">
        <v>41061</v>
      </c>
      <c r="AL4631" s="10">
        <f>YEAR(ufc_fights_2[[#This Row],[date]])</f>
        <v>2012</v>
      </c>
      <c r="AM4631" t="s">
        <v>4022</v>
      </c>
      <c r="AN4631">
        <v>1</v>
      </c>
      <c r="AO4631" t="s">
        <v>3913</v>
      </c>
      <c r="AP4631">
        <f>IF(ufc_fights_2[[#This Row],[winner]]="Red",ufc_fights_2[[#This Row],[r_fighter_id]],ufc_fights_2[[#This Row],[b_fighter_id]])</f>
        <v>1377</v>
      </c>
      <c r="AQ4631" t="str">
        <f>_xlfn.XLOOKUP(ufc_fights_2[[#This Row],[winnerID]],ufc_fighters[id],ufc_fighters[fighter_name],"xxx",0,1)</f>
        <v>Max Holloway</v>
      </c>
    </row>
    <row r="4632" spans="1:43">
      <c r="A4632">
        <v>2840</v>
      </c>
      <c r="B4632">
        <v>747</v>
      </c>
      <c r="C4632">
        <f>_xlfn.XLOOKUP(ufc_fights_2[[#This Row],[r_fighter_id]],ufc_fighters[id],ufc_fighters[year],"xxx",0,1)</f>
        <v>1986</v>
      </c>
      <c r="D4632">
        <f>_xlfn.XLOOKUP(ufc_fights_2[[#This Row],[b_fighter_id]],ufc_fighters[id],ufc_fighters[year],"Prázdné",0,1)</f>
        <v>1983</v>
      </c>
      <c r="E4632" s="10">
        <f>YEAR(ufc_fights_2[[#This Row],[date]])-ufc_fights_2[[#This Row],[r_year]]</f>
        <v>26</v>
      </c>
      <c r="F4632" s="10">
        <f>YEAR(ufc_fights_2[[#This Row],[date]])-ufc_fights_2[[#This Row],[b_year]]</f>
        <v>29</v>
      </c>
      <c r="G4632">
        <v>0</v>
      </c>
      <c r="H4632">
        <v>1</v>
      </c>
      <c r="I4632">
        <v>0.75</v>
      </c>
      <c r="J4632">
        <v>0.4783</v>
      </c>
      <c r="K4632">
        <v>0.75</v>
      </c>
      <c r="L4632">
        <v>0.4783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</v>
      </c>
      <c r="T4632" s="2">
        <v>1.1574074074074073E-5</v>
      </c>
      <c r="U4632">
        <v>0.75</v>
      </c>
      <c r="V4632">
        <v>0.4783</v>
      </c>
      <c r="W4632">
        <v>0</v>
      </c>
      <c r="X4632">
        <v>0</v>
      </c>
      <c r="Y4632">
        <v>0</v>
      </c>
      <c r="Z4632">
        <v>0.75</v>
      </c>
      <c r="AA4632">
        <v>0.38890000000000002</v>
      </c>
      <c r="AB4632">
        <v>0</v>
      </c>
      <c r="AC4632">
        <v>0.8</v>
      </c>
      <c r="AD4632">
        <v>0</v>
      </c>
      <c r="AE4632">
        <v>0</v>
      </c>
      <c r="AF4632" t="s">
        <v>3910</v>
      </c>
      <c r="AG4632" s="2">
        <v>2.5462962962962961E-4</v>
      </c>
      <c r="AH4632" t="s">
        <v>3911</v>
      </c>
      <c r="AI4632">
        <v>3</v>
      </c>
      <c r="AJ4632" t="s">
        <v>3974</v>
      </c>
      <c r="AK4632" s="3">
        <v>40928</v>
      </c>
      <c r="AL4632" s="10">
        <f>YEAR(ufc_fights_2[[#This Row],[date]])</f>
        <v>2012</v>
      </c>
      <c r="AM4632" t="s">
        <v>4017</v>
      </c>
      <c r="AN4632">
        <v>71</v>
      </c>
      <c r="AO4632" t="s">
        <v>3918</v>
      </c>
      <c r="AP4632">
        <f>IF(ufc_fights_2[[#This Row],[winner]]="Red",ufc_fights_2[[#This Row],[r_fighter_id]],ufc_fights_2[[#This Row],[b_fighter_id]])</f>
        <v>747</v>
      </c>
      <c r="AQ4632" t="str">
        <f>_xlfn.XLOOKUP(ufc_fights_2[[#This Row],[winnerID]],ufc_fighters[id],ufc_fighters[fighter_name],"xxx",0,1)</f>
        <v>Nick Denis</v>
      </c>
    </row>
    <row r="4633" spans="1:43">
      <c r="A4633">
        <v>2186</v>
      </c>
      <c r="B4633">
        <v>1866</v>
      </c>
      <c r="C4633">
        <f>_xlfn.XLOOKUP(ufc_fights_2[[#This Row],[r_fighter_id]],ufc_fighters[id],ufc_fighters[year],"xxx",0,1)</f>
        <v>1991</v>
      </c>
      <c r="D4633">
        <f>_xlfn.XLOOKUP(ufc_fights_2[[#This Row],[b_fighter_id]],ufc_fighters[id],ufc_fighters[year],"Prázdné",0,1)</f>
        <v>1994</v>
      </c>
      <c r="E4633" s="10">
        <f>YEAR(ufc_fights_2[[#This Row],[date]])-ufc_fights_2[[#This Row],[r_year]]</f>
        <v>26</v>
      </c>
      <c r="F4633" s="10">
        <f>YEAR(ufc_fights_2[[#This Row],[date]])-ufc_fights_2[[#This Row],[b_year]]</f>
        <v>23</v>
      </c>
      <c r="G4633">
        <v>0</v>
      </c>
      <c r="H4633">
        <v>1</v>
      </c>
      <c r="I4633">
        <v>0.39389999999999997</v>
      </c>
      <c r="J4633">
        <v>0.41710000000000003</v>
      </c>
      <c r="K4633">
        <v>0.4325</v>
      </c>
      <c r="L4633">
        <v>0.42020000000000002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 s="2">
        <v>2.1064814814814813E-3</v>
      </c>
      <c r="T4633" s="2">
        <v>6.134259259259259E-4</v>
      </c>
      <c r="U4633">
        <v>0.29220000000000002</v>
      </c>
      <c r="V4633">
        <v>0.38190000000000002</v>
      </c>
      <c r="W4633">
        <v>0.66669999999999996</v>
      </c>
      <c r="X4633">
        <v>0.82609999999999995</v>
      </c>
      <c r="Y4633">
        <v>0.66669999999999996</v>
      </c>
      <c r="Z4633">
        <v>0.39250000000000002</v>
      </c>
      <c r="AA4633">
        <v>0.41110000000000002</v>
      </c>
      <c r="AB4633">
        <v>0.41670000000000001</v>
      </c>
      <c r="AC4633">
        <v>0.57140000000000002</v>
      </c>
      <c r="AD4633">
        <v>0</v>
      </c>
      <c r="AE4633">
        <v>0</v>
      </c>
      <c r="AF4633" t="s">
        <v>3915</v>
      </c>
      <c r="AG4633" s="2">
        <v>3.472222222222222E-3</v>
      </c>
      <c r="AH4633" t="s">
        <v>3911</v>
      </c>
      <c r="AI4633">
        <v>3</v>
      </c>
      <c r="AJ4633" t="s">
        <v>4027</v>
      </c>
      <c r="AK4633" s="3">
        <v>43078</v>
      </c>
      <c r="AL4633" s="10">
        <f>YEAR(ufc_fights_2[[#This Row],[date]])</f>
        <v>2017</v>
      </c>
      <c r="AM4633" t="s">
        <v>4017</v>
      </c>
      <c r="AN4633">
        <v>79</v>
      </c>
      <c r="AO4633" t="s">
        <v>3918</v>
      </c>
      <c r="AP4633">
        <f>IF(ufc_fights_2[[#This Row],[winner]]="Red",ufc_fights_2[[#This Row],[r_fighter_id]],ufc_fights_2[[#This Row],[b_fighter_id]])</f>
        <v>1866</v>
      </c>
      <c r="AQ4633" t="str">
        <f>_xlfn.XLOOKUP(ufc_fights_2[[#This Row],[winnerID]],ufc_fighters[id],ufc_fighters[fighter_name],"xxx",0,1)</f>
        <v>Benito Lopez</v>
      </c>
    </row>
    <row r="4634" spans="1:43">
      <c r="A4634">
        <v>34</v>
      </c>
      <c r="B4634">
        <v>257</v>
      </c>
      <c r="C4634">
        <f>_xlfn.XLOOKUP(ufc_fights_2[[#This Row],[r_fighter_id]],ufc_fighters[id],ufc_fighters[year],"xxx",0,1)</f>
        <v>1991</v>
      </c>
      <c r="D4634">
        <f>_xlfn.XLOOKUP(ufc_fights_2[[#This Row],[b_fighter_id]],ufc_fighters[id],ufc_fighters[year],"Prázdné",0,1)</f>
        <v>1989</v>
      </c>
      <c r="E4634" s="10">
        <f>YEAR(ufc_fights_2[[#This Row],[date]])-ufc_fights_2[[#This Row],[r_year]]</f>
        <v>28</v>
      </c>
      <c r="F4634" s="10">
        <f>YEAR(ufc_fights_2[[#This Row],[date]])-ufc_fights_2[[#This Row],[b_year]]</f>
        <v>30</v>
      </c>
      <c r="G4634">
        <v>0</v>
      </c>
      <c r="H4634">
        <v>0</v>
      </c>
      <c r="I4634">
        <v>0.35880000000000001</v>
      </c>
      <c r="J4634">
        <v>0.53120000000000001</v>
      </c>
      <c r="K4634">
        <v>0.45</v>
      </c>
      <c r="L4634">
        <v>0.57930000000000004</v>
      </c>
      <c r="M4634">
        <v>0.30769999999999997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2.3148148148148147E-3</v>
      </c>
      <c r="T4634" s="2">
        <v>0</v>
      </c>
      <c r="U4634">
        <v>0.25</v>
      </c>
      <c r="V4634">
        <v>0.44550000000000001</v>
      </c>
      <c r="W4634">
        <v>0.84619999999999995</v>
      </c>
      <c r="X4634">
        <v>0.9</v>
      </c>
      <c r="Y4634">
        <v>1</v>
      </c>
      <c r="Z4634">
        <v>0.35880000000000001</v>
      </c>
      <c r="AA4634">
        <v>0.47320000000000001</v>
      </c>
      <c r="AB4634">
        <v>0</v>
      </c>
      <c r="AC4634">
        <v>0.9375</v>
      </c>
      <c r="AD4634">
        <v>0</v>
      </c>
      <c r="AE4634">
        <v>0</v>
      </c>
      <c r="AF4634" t="s">
        <v>3922</v>
      </c>
      <c r="AG4634" s="2">
        <v>3.472222222222222E-3</v>
      </c>
      <c r="AH4634" t="s">
        <v>3911</v>
      </c>
      <c r="AI4634">
        <v>3</v>
      </c>
      <c r="AJ4634" t="s">
        <v>3975</v>
      </c>
      <c r="AK4634" s="3">
        <v>43820</v>
      </c>
      <c r="AL4634" s="10">
        <f>YEAR(ufc_fights_2[[#This Row],[date]])</f>
        <v>2019</v>
      </c>
      <c r="AM4634" t="s">
        <v>4017</v>
      </c>
      <c r="AN4634">
        <v>124</v>
      </c>
      <c r="AO4634" t="s">
        <v>3913</v>
      </c>
      <c r="AP4634">
        <f>IF(ufc_fights_2[[#This Row],[winner]]="Red",ufc_fights_2[[#This Row],[r_fighter_id]],ufc_fights_2[[#This Row],[b_fighter_id]])</f>
        <v>34</v>
      </c>
      <c r="AQ4634" t="str">
        <f>_xlfn.XLOOKUP(ufc_fights_2[[#This Row],[winnerID]],ufc_fighters[id],ufc_fighters[fighter_name],"xxx",0,1)</f>
        <v>Heili Alateng</v>
      </c>
    </row>
    <row r="4635" spans="1:43">
      <c r="A4635">
        <v>34</v>
      </c>
      <c r="B4635">
        <v>226</v>
      </c>
      <c r="C4635">
        <f>_xlfn.XLOOKUP(ufc_fights_2[[#This Row],[r_fighter_id]],ufc_fighters[id],ufc_fighters[year],"xxx",0,1)</f>
        <v>1991</v>
      </c>
      <c r="D4635">
        <f>_xlfn.XLOOKUP(ufc_fights_2[[#This Row],[b_fighter_id]],ufc_fighters[id],ufc_fighters[year],"Prázdné",0,1)</f>
        <v>1989</v>
      </c>
      <c r="E4635" s="10">
        <f>YEAR(ufc_fights_2[[#This Row],[date]])-ufc_fights_2[[#This Row],[r_year]]</f>
        <v>28</v>
      </c>
      <c r="F4635" s="10">
        <f>YEAR(ufc_fights_2[[#This Row],[date]])-ufc_fights_2[[#This Row],[b_year]]</f>
        <v>30</v>
      </c>
      <c r="G4635">
        <v>0</v>
      </c>
      <c r="H4635">
        <v>0</v>
      </c>
      <c r="I4635">
        <v>0.40450000000000003</v>
      </c>
      <c r="J4635">
        <v>0.36959999999999998</v>
      </c>
      <c r="K4635">
        <v>0.47370000000000001</v>
      </c>
      <c r="L4635">
        <v>0.44240000000000002</v>
      </c>
      <c r="M4635">
        <v>0.42859999999999998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1.9791666666666668E-3</v>
      </c>
      <c r="T4635" s="2">
        <v>6.9444444444444444E-5</v>
      </c>
      <c r="U4635">
        <v>0.3977</v>
      </c>
      <c r="V4635">
        <v>0.36630000000000001</v>
      </c>
      <c r="W4635">
        <v>1</v>
      </c>
      <c r="X4635">
        <v>0</v>
      </c>
      <c r="Y4635">
        <v>0.45450000000000002</v>
      </c>
      <c r="Z4635">
        <v>0.38369999999999999</v>
      </c>
      <c r="AA4635">
        <v>0.33660000000000001</v>
      </c>
      <c r="AB4635">
        <v>0</v>
      </c>
      <c r="AC4635">
        <v>0.45450000000000002</v>
      </c>
      <c r="AD4635">
        <v>1</v>
      </c>
      <c r="AE4635">
        <v>0.70589999999999997</v>
      </c>
      <c r="AF4635" t="s">
        <v>3915</v>
      </c>
      <c r="AG4635" s="2">
        <v>3.472222222222222E-3</v>
      </c>
      <c r="AH4635" t="s">
        <v>3911</v>
      </c>
      <c r="AI4635">
        <v>3</v>
      </c>
      <c r="AJ4635" t="s">
        <v>3945</v>
      </c>
      <c r="AK4635" s="3">
        <v>43708</v>
      </c>
      <c r="AL4635" s="10">
        <f>YEAR(ufc_fights_2[[#This Row],[date]])</f>
        <v>2019</v>
      </c>
      <c r="AM4635" t="s">
        <v>4017</v>
      </c>
      <c r="AN4635">
        <v>51</v>
      </c>
      <c r="AO4635" t="s">
        <v>3913</v>
      </c>
      <c r="AP4635">
        <f>IF(ufc_fights_2[[#This Row],[winner]]="Red",ufc_fights_2[[#This Row],[r_fighter_id]],ufc_fights_2[[#This Row],[b_fighter_id]])</f>
        <v>34</v>
      </c>
      <c r="AQ4635" t="str">
        <f>_xlfn.XLOOKUP(ufc_fights_2[[#This Row],[winnerID]],ufc_fighters[id],ufc_fighters[fighter_name],"xxx",0,1)</f>
        <v>Heili Alateng</v>
      </c>
    </row>
    <row r="4636" spans="1:43">
      <c r="A4636">
        <v>3073</v>
      </c>
      <c r="B4636">
        <v>1981</v>
      </c>
      <c r="C4636">
        <f>_xlfn.XLOOKUP(ufc_fights_2[[#This Row],[r_fighter_id]],ufc_fighters[id],ufc_fighters[year],"xxx",0,1)</f>
        <v>1988</v>
      </c>
      <c r="D4636">
        <f>_xlfn.XLOOKUP(ufc_fights_2[[#This Row],[b_fighter_id]],ufc_fighters[id],ufc_fighters[year],"Prázdné",0,1)</f>
        <v>1994</v>
      </c>
      <c r="E4636" s="10">
        <f>YEAR(ufc_fights_2[[#This Row],[date]])-ufc_fights_2[[#This Row],[r_year]]</f>
        <v>30</v>
      </c>
      <c r="F4636" s="10">
        <f>YEAR(ufc_fights_2[[#This Row],[date]])-ufc_fights_2[[#This Row],[b_year]]</f>
        <v>24</v>
      </c>
      <c r="G4636">
        <v>2</v>
      </c>
      <c r="H4636">
        <v>0</v>
      </c>
      <c r="I4636">
        <v>0.57250000000000001</v>
      </c>
      <c r="J4636">
        <v>0.63959999999999995</v>
      </c>
      <c r="K4636">
        <v>0.62419999999999998</v>
      </c>
      <c r="L4636">
        <v>0.6875</v>
      </c>
      <c r="M4636">
        <v>1</v>
      </c>
      <c r="N4636">
        <v>0.5</v>
      </c>
      <c r="O4636">
        <v>1</v>
      </c>
      <c r="P4636">
        <v>0</v>
      </c>
      <c r="Q4636">
        <v>0</v>
      </c>
      <c r="R4636">
        <v>0</v>
      </c>
      <c r="S4636" s="2">
        <v>3.0902777777777777E-3</v>
      </c>
      <c r="T4636" s="2">
        <v>3.472222222222222E-3</v>
      </c>
      <c r="U4636">
        <v>0.3412</v>
      </c>
      <c r="V4636">
        <v>0.5373</v>
      </c>
      <c r="W4636">
        <v>0.93330000000000002</v>
      </c>
      <c r="X4636">
        <v>1</v>
      </c>
      <c r="Y4636">
        <v>0.72729999999999995</v>
      </c>
      <c r="Z4636">
        <v>0.41099999999999998</v>
      </c>
      <c r="AA4636">
        <v>0.40679999999999999</v>
      </c>
      <c r="AB4636">
        <v>0.75</v>
      </c>
      <c r="AC4636">
        <v>0.94740000000000002</v>
      </c>
      <c r="AD4636">
        <v>0.8</v>
      </c>
      <c r="AE4636">
        <v>0.87880000000000003</v>
      </c>
      <c r="AF4636" t="s">
        <v>3915</v>
      </c>
      <c r="AG4636" s="2">
        <v>3.472222222222222E-3</v>
      </c>
      <c r="AH4636" t="s">
        <v>3911</v>
      </c>
      <c r="AI4636">
        <v>3</v>
      </c>
      <c r="AJ4636" t="s">
        <v>3940</v>
      </c>
      <c r="AK4636" s="3">
        <v>43400</v>
      </c>
      <c r="AL4636" s="10">
        <f>YEAR(ufc_fights_2[[#This Row],[date]])</f>
        <v>2018</v>
      </c>
      <c r="AM4636" t="s">
        <v>4017</v>
      </c>
      <c r="AN4636">
        <v>25</v>
      </c>
      <c r="AO4636" t="s">
        <v>3913</v>
      </c>
      <c r="AP4636">
        <f>IF(ufc_fights_2[[#This Row],[winner]]="Red",ufc_fights_2[[#This Row],[r_fighter_id]],ufc_fights_2[[#This Row],[b_fighter_id]])</f>
        <v>3073</v>
      </c>
      <c r="AQ4636" t="str">
        <f>_xlfn.XLOOKUP(ufc_fights_2[[#This Row],[winnerID]],ufc_fighters[id],ufc_fighters[fighter_name],"xxx",0,1)</f>
        <v>Andre Soukhamthath</v>
      </c>
    </row>
    <row r="4637" spans="1:43">
      <c r="A4637">
        <v>744</v>
      </c>
      <c r="B4637">
        <v>2876</v>
      </c>
      <c r="C4637">
        <f>_xlfn.XLOOKUP(ufc_fights_2[[#This Row],[r_fighter_id]],ufc_fighters[id],ufc_fighters[year],"xxx",0,1)</f>
        <v>1983</v>
      </c>
      <c r="D4637">
        <f>_xlfn.XLOOKUP(ufc_fights_2[[#This Row],[b_fighter_id]],ufc_fighters[id],ufc_fighters[year],"Prázdné",0,1)</f>
        <v>1989</v>
      </c>
      <c r="E4637" s="10">
        <f>YEAR(ufc_fights_2[[#This Row],[date]])-ufc_fights_2[[#This Row],[r_year]]</f>
        <v>31</v>
      </c>
      <c r="F4637" s="10">
        <f>YEAR(ufc_fights_2[[#This Row],[date]])-ufc_fights_2[[#This Row],[b_year]]</f>
        <v>25</v>
      </c>
      <c r="G4637">
        <v>0</v>
      </c>
      <c r="H4637">
        <v>0</v>
      </c>
      <c r="I4637">
        <v>0.25</v>
      </c>
      <c r="J4637">
        <v>0.625</v>
      </c>
      <c r="K4637">
        <v>0.25</v>
      </c>
      <c r="L4637">
        <v>0.625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 s="2">
        <v>0</v>
      </c>
      <c r="T4637" s="2">
        <v>3.7037037037037035E-4</v>
      </c>
      <c r="U4637">
        <v>0.33329999999999999</v>
      </c>
      <c r="V4637">
        <v>0.625</v>
      </c>
      <c r="W4637">
        <v>0</v>
      </c>
      <c r="X4637">
        <v>0</v>
      </c>
      <c r="Y4637">
        <v>0</v>
      </c>
      <c r="Z4637">
        <v>0.25</v>
      </c>
      <c r="AA4637">
        <v>0.625</v>
      </c>
      <c r="AB4637">
        <v>0</v>
      </c>
      <c r="AC4637">
        <v>0</v>
      </c>
      <c r="AD4637">
        <v>0</v>
      </c>
      <c r="AE4637">
        <v>0</v>
      </c>
      <c r="AF4637" t="s">
        <v>3933</v>
      </c>
      <c r="AG4637" s="2">
        <v>7.6388888888888893E-4</v>
      </c>
      <c r="AH4637" t="s">
        <v>3911</v>
      </c>
      <c r="AI4637">
        <v>3</v>
      </c>
      <c r="AJ4637" t="s">
        <v>3946</v>
      </c>
      <c r="AK4637" s="3">
        <v>41874</v>
      </c>
      <c r="AL4637" s="10">
        <f>YEAR(ufc_fights_2[[#This Row],[date]])</f>
        <v>2014</v>
      </c>
      <c r="AM4637" t="s">
        <v>4017</v>
      </c>
      <c r="AN4637">
        <v>28</v>
      </c>
      <c r="AO4637" t="s">
        <v>3918</v>
      </c>
      <c r="AP4637">
        <f>IF(ufc_fights_2[[#This Row],[winner]]="Red",ufc_fights_2[[#This Row],[r_fighter_id]],ufc_fights_2[[#This Row],[b_fighter_id]])</f>
        <v>2876</v>
      </c>
      <c r="AQ4637" t="str">
        <f>_xlfn.XLOOKUP(ufc_fights_2[[#This Row],[winnerID]],ufc_fighters[id],ufc_fighters[fighter_name],"xxx",0,1)</f>
        <v>Yuta Sasaki</v>
      </c>
    </row>
    <row r="4638" spans="1:43">
      <c r="A4638">
        <v>2838</v>
      </c>
      <c r="B4638">
        <v>3073</v>
      </c>
      <c r="C4638">
        <f>_xlfn.XLOOKUP(ufc_fights_2[[#This Row],[r_fighter_id]],ufc_fighters[id],ufc_fighters[year],"xxx",0,1)</f>
        <v>1985</v>
      </c>
      <c r="D4638">
        <f>_xlfn.XLOOKUP(ufc_fights_2[[#This Row],[b_fighter_id]],ufc_fighters[id],ufc_fighters[year],"Prázdné",0,1)</f>
        <v>1988</v>
      </c>
      <c r="E4638" s="10">
        <f>YEAR(ufc_fights_2[[#This Row],[date]])-ufc_fights_2[[#This Row],[r_year]]</f>
        <v>32</v>
      </c>
      <c r="F4638" s="10">
        <f>YEAR(ufc_fights_2[[#This Row],[date]])-ufc_fights_2[[#This Row],[b_year]]</f>
        <v>29</v>
      </c>
      <c r="G4638">
        <v>0</v>
      </c>
      <c r="H4638">
        <v>1</v>
      </c>
      <c r="I4638">
        <v>0.34329999999999999</v>
      </c>
      <c r="J4638">
        <v>0.40820000000000001</v>
      </c>
      <c r="K4638">
        <v>0.45119999999999999</v>
      </c>
      <c r="L4638">
        <v>0.44230000000000003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1.261574074074074E-3</v>
      </c>
      <c r="T4638" s="2">
        <v>0</v>
      </c>
      <c r="U4638">
        <v>0.3115</v>
      </c>
      <c r="V4638">
        <v>0.36359999999999998</v>
      </c>
      <c r="W4638">
        <v>0.66669999999999996</v>
      </c>
      <c r="X4638">
        <v>0</v>
      </c>
      <c r="Y4638">
        <v>1</v>
      </c>
      <c r="Z4638">
        <v>0.34429999999999999</v>
      </c>
      <c r="AA4638">
        <v>0.27029999999999998</v>
      </c>
      <c r="AB4638">
        <v>0.33329999999999999</v>
      </c>
      <c r="AC4638">
        <v>1</v>
      </c>
      <c r="AD4638">
        <v>0</v>
      </c>
      <c r="AE4638">
        <v>0.77780000000000005</v>
      </c>
      <c r="AF4638" t="s">
        <v>3910</v>
      </c>
      <c r="AG4638" s="2">
        <v>7.6388888888888893E-4</v>
      </c>
      <c r="AH4638" t="s">
        <v>3911</v>
      </c>
      <c r="AI4638">
        <v>3</v>
      </c>
      <c r="AJ4638" t="s">
        <v>3974</v>
      </c>
      <c r="AK4638" s="3">
        <v>43078</v>
      </c>
      <c r="AL4638" s="10">
        <f>YEAR(ufc_fights_2[[#This Row],[date]])</f>
        <v>2017</v>
      </c>
      <c r="AM4638" t="s">
        <v>4017</v>
      </c>
      <c r="AN4638">
        <v>79</v>
      </c>
      <c r="AO4638" t="s">
        <v>3918</v>
      </c>
      <c r="AP4638">
        <f>IF(ufc_fights_2[[#This Row],[winner]]="Red",ufc_fights_2[[#This Row],[r_fighter_id]],ufc_fights_2[[#This Row],[b_fighter_id]])</f>
        <v>3073</v>
      </c>
      <c r="AQ4638" t="str">
        <f>_xlfn.XLOOKUP(ufc_fights_2[[#This Row],[winnerID]],ufc_fighters[id],ufc_fighters[fighter_name],"xxx",0,1)</f>
        <v>Andre Soukhamthath</v>
      </c>
    </row>
    <row r="4639" spans="1:43">
      <c r="A4639">
        <v>1460</v>
      </c>
      <c r="B4639">
        <v>1592</v>
      </c>
      <c r="C4639">
        <f>_xlfn.XLOOKUP(ufc_fights_2[[#This Row],[r_fighter_id]],ufc_fighters[id],ufc_fighters[year],"xxx",0,1)</f>
        <v>1991</v>
      </c>
      <c r="D4639">
        <f>_xlfn.XLOOKUP(ufc_fights_2[[#This Row],[b_fighter_id]],ufc_fighters[id],ufc_fighters[year],"Prázdné",0,1)</f>
        <v>1987</v>
      </c>
      <c r="E4639" s="10">
        <f>YEAR(ufc_fights_2[[#This Row],[date]])-ufc_fights_2[[#This Row],[r_year]]</f>
        <v>28</v>
      </c>
      <c r="F4639" s="10">
        <f>YEAR(ufc_fights_2[[#This Row],[date]])-ufc_fights_2[[#This Row],[b_year]]</f>
        <v>32</v>
      </c>
      <c r="G4639">
        <v>1</v>
      </c>
      <c r="H4639">
        <v>1</v>
      </c>
      <c r="I4639">
        <v>0.36170000000000002</v>
      </c>
      <c r="J4639">
        <v>0.44829999999999998</v>
      </c>
      <c r="K4639">
        <v>0.375</v>
      </c>
      <c r="L4639">
        <v>0.4839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0</v>
      </c>
      <c r="S4639" s="2">
        <v>1.3888888888888889E-4</v>
      </c>
      <c r="T4639" s="2">
        <v>8.564814814814815E-4</v>
      </c>
      <c r="U4639">
        <v>0.33329999999999999</v>
      </c>
      <c r="V4639">
        <v>0.41299999999999998</v>
      </c>
      <c r="W4639">
        <v>0.2</v>
      </c>
      <c r="X4639">
        <v>0.66669999999999996</v>
      </c>
      <c r="Y4639">
        <v>0</v>
      </c>
      <c r="Z4639">
        <v>0.31430000000000002</v>
      </c>
      <c r="AA4639">
        <v>0.375</v>
      </c>
      <c r="AB4639">
        <v>0.6</v>
      </c>
      <c r="AC4639">
        <v>0.61109999999999998</v>
      </c>
      <c r="AD4639">
        <v>0</v>
      </c>
      <c r="AE4639">
        <v>0</v>
      </c>
      <c r="AF4639" t="s">
        <v>3933</v>
      </c>
      <c r="AG4639" s="2">
        <v>2.7662037037037039E-3</v>
      </c>
      <c r="AH4639" t="s">
        <v>3911</v>
      </c>
      <c r="AI4639">
        <v>3</v>
      </c>
      <c r="AJ4639" t="s">
        <v>3914</v>
      </c>
      <c r="AK4639" s="3">
        <v>43505</v>
      </c>
      <c r="AL4639" s="10">
        <f>YEAR(ufc_fights_2[[#This Row],[date]])</f>
        <v>2019</v>
      </c>
      <c r="AM4639" t="s">
        <v>4017</v>
      </c>
      <c r="AN4639">
        <v>14</v>
      </c>
      <c r="AO4639" t="s">
        <v>3918</v>
      </c>
      <c r="AP4639">
        <f>IF(ufc_fights_2[[#This Row],[winner]]="Red",ufc_fights_2[[#This Row],[r_fighter_id]],ufc_fights_2[[#This Row],[b_fighter_id]])</f>
        <v>1592</v>
      </c>
      <c r="AQ4639" t="str">
        <f>_xlfn.XLOOKUP(ufc_fights_2[[#This Row],[winnerID]],ufc_fighters[id],ufc_fighters[fighter_name],"xxx",0,1)</f>
        <v>Kyung Ho Kang</v>
      </c>
    </row>
    <row r="4640" spans="1:43">
      <c r="A4640">
        <v>3371</v>
      </c>
      <c r="B4640">
        <v>461</v>
      </c>
      <c r="C4640">
        <f>_xlfn.XLOOKUP(ufc_fights_2[[#This Row],[r_fighter_id]],ufc_fighters[id],ufc_fighters[year],"xxx",0,1)</f>
        <v>1982</v>
      </c>
      <c r="D4640">
        <f>_xlfn.XLOOKUP(ufc_fights_2[[#This Row],[b_fighter_id]],ufc_fighters[id],ufc_fighters[year],"Prázdné",0,1)</f>
        <v>1979</v>
      </c>
      <c r="E4640" s="10">
        <f>YEAR(ufc_fights_2[[#This Row],[date]])-ufc_fights_2[[#This Row],[r_year]]</f>
        <v>33</v>
      </c>
      <c r="F4640" s="10">
        <f>YEAR(ufc_fights_2[[#This Row],[date]])-ufc_fights_2[[#This Row],[b_year]]</f>
        <v>36</v>
      </c>
      <c r="G4640">
        <v>0</v>
      </c>
      <c r="H4640">
        <v>0</v>
      </c>
      <c r="I4640">
        <v>0.34210000000000002</v>
      </c>
      <c r="J4640">
        <v>0.62749999999999995</v>
      </c>
      <c r="K4640">
        <v>0.61760000000000004</v>
      </c>
      <c r="L4640">
        <v>0.70150000000000001</v>
      </c>
      <c r="M4640">
        <v>6.6699999999999995E-2</v>
      </c>
      <c r="N4640">
        <v>0.57140000000000002</v>
      </c>
      <c r="O4640">
        <v>0</v>
      </c>
      <c r="P4640">
        <v>0</v>
      </c>
      <c r="Q4640">
        <v>0</v>
      </c>
      <c r="R4640">
        <v>0</v>
      </c>
      <c r="S4640" s="2">
        <v>4.1898148148148146E-3</v>
      </c>
      <c r="T4640" s="2">
        <v>2.7430555555555554E-3</v>
      </c>
      <c r="U4640">
        <v>0.33329999999999999</v>
      </c>
      <c r="V4640">
        <v>0.46429999999999999</v>
      </c>
      <c r="W4640">
        <v>0.42859999999999998</v>
      </c>
      <c r="X4640">
        <v>0.25</v>
      </c>
      <c r="Y4640">
        <v>0.5</v>
      </c>
      <c r="Z4640">
        <v>0.1905</v>
      </c>
      <c r="AA4640">
        <v>0.55559999999999998</v>
      </c>
      <c r="AB4640">
        <v>0.4</v>
      </c>
      <c r="AC4640">
        <v>0.8125</v>
      </c>
      <c r="AD4640">
        <v>0.58330000000000004</v>
      </c>
      <c r="AE4640">
        <v>0.5</v>
      </c>
      <c r="AF4640" t="s">
        <v>3915</v>
      </c>
      <c r="AG4640" s="2">
        <v>3.472222222222222E-3</v>
      </c>
      <c r="AH4640" t="s">
        <v>3911</v>
      </c>
      <c r="AI4640">
        <v>3</v>
      </c>
      <c r="AJ4640" t="s">
        <v>3973</v>
      </c>
      <c r="AK4640" s="3">
        <v>42217</v>
      </c>
      <c r="AL4640" s="10">
        <f>YEAR(ufc_fights_2[[#This Row],[date]])</f>
        <v>2015</v>
      </c>
      <c r="AM4640" t="s">
        <v>4017</v>
      </c>
      <c r="AN4640">
        <v>13</v>
      </c>
      <c r="AO4640" t="s">
        <v>3918</v>
      </c>
      <c r="AP4640">
        <f>IF(ufc_fights_2[[#This Row],[winner]]="Red",ufc_fights_2[[#This Row],[r_fighter_id]],ufc_fights_2[[#This Row],[b_fighter_id]])</f>
        <v>461</v>
      </c>
      <c r="AQ4640" t="str">
        <f>_xlfn.XLOOKUP(ufc_fights_2[[#This Row],[winnerID]],ufc_fighters[id],ufc_fighters[fighter_name],"xxx",0,1)</f>
        <v>Guido Cannetti</v>
      </c>
    </row>
    <row r="4641" spans="1:43">
      <c r="A4641">
        <v>2689</v>
      </c>
      <c r="B4641">
        <v>461</v>
      </c>
      <c r="C4641">
        <f>_xlfn.XLOOKUP(ufc_fights_2[[#This Row],[r_fighter_id]],ufc_fighters[id],ufc_fighters[year],"xxx",0,1)</f>
        <v>1991</v>
      </c>
      <c r="D4641">
        <f>_xlfn.XLOOKUP(ufc_fights_2[[#This Row],[b_fighter_id]],ufc_fighters[id],ufc_fighters[year],"Prázdné",0,1)</f>
        <v>1979</v>
      </c>
      <c r="E4641" s="10">
        <f>YEAR(ufc_fights_2[[#This Row],[date]])-ufc_fights_2[[#This Row],[r_year]]</f>
        <v>27</v>
      </c>
      <c r="F4641" s="10">
        <f>YEAR(ufc_fights_2[[#This Row],[date]])-ufc_fights_2[[#This Row],[b_year]]</f>
        <v>39</v>
      </c>
      <c r="G4641">
        <v>0</v>
      </c>
      <c r="H4641">
        <v>0</v>
      </c>
      <c r="I4641">
        <v>0.4783</v>
      </c>
      <c r="J4641">
        <v>0.47170000000000001</v>
      </c>
      <c r="K4641">
        <v>0.52</v>
      </c>
      <c r="L4641">
        <v>0.5867</v>
      </c>
      <c r="M4641">
        <v>0.4</v>
      </c>
      <c r="N4641">
        <v>0.33329999999999999</v>
      </c>
      <c r="O4641">
        <v>1</v>
      </c>
      <c r="P4641">
        <v>1</v>
      </c>
      <c r="Q4641">
        <v>0</v>
      </c>
      <c r="R4641">
        <v>1</v>
      </c>
      <c r="S4641" s="2">
        <v>2.1180555555555558E-3</v>
      </c>
      <c r="T4641" s="2">
        <v>4.1203703703703706E-3</v>
      </c>
      <c r="U4641">
        <v>0.43480000000000002</v>
      </c>
      <c r="V4641">
        <v>0.34289999999999998</v>
      </c>
      <c r="W4641">
        <v>0.4118</v>
      </c>
      <c r="X4641">
        <v>0.83330000000000004</v>
      </c>
      <c r="Y4641">
        <v>1</v>
      </c>
      <c r="Z4641">
        <v>0.2581</v>
      </c>
      <c r="AA4641">
        <v>0.3125</v>
      </c>
      <c r="AB4641">
        <v>0.92859999999999998</v>
      </c>
      <c r="AC4641">
        <v>0.58330000000000004</v>
      </c>
      <c r="AD4641">
        <v>1</v>
      </c>
      <c r="AE4641">
        <v>0.88890000000000002</v>
      </c>
      <c r="AF4641" t="s">
        <v>3915</v>
      </c>
      <c r="AG4641" s="2">
        <v>3.472222222222222E-3</v>
      </c>
      <c r="AH4641" t="s">
        <v>3911</v>
      </c>
      <c r="AI4641">
        <v>3</v>
      </c>
      <c r="AJ4641" t="s">
        <v>3961</v>
      </c>
      <c r="AK4641" s="3">
        <v>43239</v>
      </c>
      <c r="AL4641" s="10">
        <f>YEAR(ufc_fights_2[[#This Row],[date]])</f>
        <v>2018</v>
      </c>
      <c r="AM4641" t="s">
        <v>4017</v>
      </c>
      <c r="AN4641">
        <v>151</v>
      </c>
      <c r="AO4641" t="s">
        <v>3918</v>
      </c>
      <c r="AP4641">
        <f>IF(ufc_fights_2[[#This Row],[winner]]="Red",ufc_fights_2[[#This Row],[r_fighter_id]],ufc_fights_2[[#This Row],[b_fighter_id]])</f>
        <v>461</v>
      </c>
      <c r="AQ4641" t="str">
        <f>_xlfn.XLOOKUP(ufc_fights_2[[#This Row],[winnerID]],ufc_fighters[id],ufc_fighters[fighter_name],"xxx",0,1)</f>
        <v>Guido Cannetti</v>
      </c>
    </row>
    <row r="4642" spans="1:43">
      <c r="A4642">
        <v>1742</v>
      </c>
      <c r="B4642">
        <v>2876</v>
      </c>
      <c r="C4642">
        <f>_xlfn.XLOOKUP(ufc_fights_2[[#This Row],[r_fighter_id]],ufc_fighters[id],ufc_fighters[year],"xxx",0,1)</f>
        <v>1992</v>
      </c>
      <c r="D4642">
        <f>_xlfn.XLOOKUP(ufc_fights_2[[#This Row],[b_fighter_id]],ufc_fighters[id],ufc_fighters[year],"Prázdné",0,1)</f>
        <v>1989</v>
      </c>
      <c r="E4642" s="10">
        <f>YEAR(ufc_fights_2[[#This Row],[date]])-ufc_fights_2[[#This Row],[r_year]]</f>
        <v>23</v>
      </c>
      <c r="F4642" s="10">
        <f>YEAR(ufc_fights_2[[#This Row],[date]])-ufc_fights_2[[#This Row],[b_year]]</f>
        <v>26</v>
      </c>
      <c r="G4642">
        <v>1</v>
      </c>
      <c r="H4642">
        <v>0</v>
      </c>
      <c r="I4642">
        <v>0.51670000000000005</v>
      </c>
      <c r="J4642">
        <v>0.39019999999999999</v>
      </c>
      <c r="K4642">
        <v>0.68689999999999996</v>
      </c>
      <c r="L4642">
        <v>0.41860000000000003</v>
      </c>
      <c r="M4642">
        <v>0</v>
      </c>
      <c r="N4642">
        <v>0.16669999999999999</v>
      </c>
      <c r="O4642">
        <v>0</v>
      </c>
      <c r="P4642">
        <v>0</v>
      </c>
      <c r="Q4642">
        <v>0</v>
      </c>
      <c r="R4642">
        <v>0</v>
      </c>
      <c r="S4642" s="2">
        <v>1.6203703703703703E-3</v>
      </c>
      <c r="T4642" s="2">
        <v>6.018518518518519E-4</v>
      </c>
      <c r="U4642">
        <v>0.47060000000000002</v>
      </c>
      <c r="V4642">
        <v>0.15</v>
      </c>
      <c r="W4642">
        <v>0.71430000000000005</v>
      </c>
      <c r="X4642">
        <v>1</v>
      </c>
      <c r="Y4642">
        <v>0.625</v>
      </c>
      <c r="Z4642">
        <v>0.3226</v>
      </c>
      <c r="AA4642">
        <v>0.3846</v>
      </c>
      <c r="AB4642">
        <v>0.78949999999999998</v>
      </c>
      <c r="AC4642">
        <v>0.5</v>
      </c>
      <c r="AD4642">
        <v>0.6</v>
      </c>
      <c r="AE4642">
        <v>0</v>
      </c>
      <c r="AF4642" t="s">
        <v>3910</v>
      </c>
      <c r="AG4642" s="2">
        <v>9.9537037037037042E-4</v>
      </c>
      <c r="AH4642" t="s">
        <v>3911</v>
      </c>
      <c r="AI4642">
        <v>3</v>
      </c>
      <c r="AJ4642" t="s">
        <v>4111</v>
      </c>
      <c r="AK4642" s="3">
        <v>42175</v>
      </c>
      <c r="AL4642" s="10">
        <f>YEAR(ufc_fights_2[[#This Row],[date]])</f>
        <v>2015</v>
      </c>
      <c r="AM4642" t="s">
        <v>4017</v>
      </c>
      <c r="AN4642">
        <v>136</v>
      </c>
      <c r="AO4642" t="s">
        <v>3913</v>
      </c>
      <c r="AP4642">
        <f>IF(ufc_fights_2[[#This Row],[winner]]="Red",ufc_fights_2[[#This Row],[r_fighter_id]],ufc_fights_2[[#This Row],[b_fighter_id]])</f>
        <v>1742</v>
      </c>
      <c r="AQ4642" t="str">
        <f>_xlfn.XLOOKUP(ufc_fights_2[[#This Row],[winnerID]],ufc_fighters[id],ufc_fighters[fighter_name],"xxx",0,1)</f>
        <v>Taylor Lapilus</v>
      </c>
    </row>
    <row r="4643" spans="1:43">
      <c r="A4643">
        <v>2502</v>
      </c>
      <c r="B4643">
        <v>3484</v>
      </c>
      <c r="C4643">
        <f>_xlfn.XLOOKUP(ufc_fights_2[[#This Row],[r_fighter_id]],ufc_fighters[id],ufc_fighters[year],"xxx",0,1)</f>
        <v>1989</v>
      </c>
      <c r="D4643">
        <f>_xlfn.XLOOKUP(ufc_fights_2[[#This Row],[b_fighter_id]],ufc_fighters[id],ufc_fighters[year],"Prázdné",0,1)</f>
        <v>1981</v>
      </c>
      <c r="E4643" s="10">
        <f>YEAR(ufc_fights_2[[#This Row],[date]])-ufc_fights_2[[#This Row],[r_year]]</f>
        <v>26</v>
      </c>
      <c r="F4643" s="10">
        <f>YEAR(ufc_fights_2[[#This Row],[date]])-ufc_fights_2[[#This Row],[b_year]]</f>
        <v>34</v>
      </c>
      <c r="G4643">
        <v>0</v>
      </c>
      <c r="H4643">
        <v>1</v>
      </c>
      <c r="I4643">
        <v>0</v>
      </c>
      <c r="J4643">
        <v>0.5</v>
      </c>
      <c r="K4643">
        <v>0</v>
      </c>
      <c r="L4643">
        <v>0.5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 s="2">
        <v>2.3148148148148147E-5</v>
      </c>
      <c r="T4643" s="2">
        <v>2.3148148148148147E-5</v>
      </c>
      <c r="U4643">
        <v>0</v>
      </c>
      <c r="V4643">
        <v>0.5</v>
      </c>
      <c r="W4643">
        <v>0</v>
      </c>
      <c r="X4643">
        <v>0</v>
      </c>
      <c r="Y4643">
        <v>0</v>
      </c>
      <c r="Z4643">
        <v>0</v>
      </c>
      <c r="AA4643">
        <v>0.66669999999999996</v>
      </c>
      <c r="AB4643">
        <v>0</v>
      </c>
      <c r="AC4643">
        <v>0</v>
      </c>
      <c r="AD4643">
        <v>0</v>
      </c>
      <c r="AE4643">
        <v>0</v>
      </c>
      <c r="AF4643" t="s">
        <v>3933</v>
      </c>
      <c r="AG4643" s="2">
        <v>2.6620370370370372E-4</v>
      </c>
      <c r="AH4643" t="s">
        <v>3911</v>
      </c>
      <c r="AI4643">
        <v>3</v>
      </c>
      <c r="AJ4643" t="s">
        <v>3928</v>
      </c>
      <c r="AK4643" s="3">
        <v>42168</v>
      </c>
      <c r="AL4643" s="10">
        <f>YEAR(ufc_fights_2[[#This Row],[date]])</f>
        <v>2015</v>
      </c>
      <c r="AM4643" t="s">
        <v>4017</v>
      </c>
      <c r="AN4643">
        <v>50</v>
      </c>
      <c r="AO4643" t="s">
        <v>3918</v>
      </c>
      <c r="AP4643">
        <f>IF(ufc_fights_2[[#This Row],[winner]]="Red",ufc_fights_2[[#This Row],[r_fighter_id]],ufc_fights_2[[#This Row],[b_fighter_id]])</f>
        <v>3484</v>
      </c>
      <c r="AQ4643" t="str">
        <f>_xlfn.XLOOKUP(ufc_fights_2[[#This Row],[winnerID]],ufc_fighters[id],ufc_fighters[fighter_name],"xxx",0,1)</f>
        <v>Patrick Williams</v>
      </c>
    </row>
    <row r="4644" spans="1:43">
      <c r="A4644">
        <v>1047</v>
      </c>
      <c r="B4644">
        <v>1161</v>
      </c>
      <c r="C4644">
        <f>_xlfn.XLOOKUP(ufc_fights_2[[#This Row],[r_fighter_id]],ufc_fighters[id],ufc_fighters[year],"xxx",0,1)</f>
        <v>1984</v>
      </c>
      <c r="D4644">
        <f>_xlfn.XLOOKUP(ufc_fights_2[[#This Row],[b_fighter_id]],ufc_fighters[id],ufc_fighters[year],"Prázdné",0,1)</f>
        <v>1983</v>
      </c>
      <c r="E4644" s="10">
        <f>YEAR(ufc_fights_2[[#This Row],[date]])-ufc_fights_2[[#This Row],[r_year]]</f>
        <v>30</v>
      </c>
      <c r="F4644" s="10">
        <f>YEAR(ufc_fights_2[[#This Row],[date]])-ufc_fights_2[[#This Row],[b_year]]</f>
        <v>31</v>
      </c>
      <c r="G4644">
        <v>0</v>
      </c>
      <c r="H4644">
        <v>0</v>
      </c>
      <c r="I4644">
        <v>0.47960000000000003</v>
      </c>
      <c r="J4644">
        <v>0.21740000000000001</v>
      </c>
      <c r="K4644">
        <v>0.64580000000000004</v>
      </c>
      <c r="L4644">
        <v>0.47170000000000001</v>
      </c>
      <c r="M4644">
        <v>0.66669999999999996</v>
      </c>
      <c r="N4644">
        <v>0</v>
      </c>
      <c r="O4644">
        <v>5</v>
      </c>
      <c r="P4644">
        <v>0</v>
      </c>
      <c r="Q4644">
        <v>0</v>
      </c>
      <c r="R4644">
        <v>0</v>
      </c>
      <c r="S4644" s="2">
        <v>2.1759259259259258E-3</v>
      </c>
      <c r="T4644" s="2">
        <v>4.7337962962962967E-3</v>
      </c>
      <c r="U4644">
        <v>0.31430000000000002</v>
      </c>
      <c r="V4644">
        <v>0.1875</v>
      </c>
      <c r="W4644">
        <v>0.95</v>
      </c>
      <c r="X4644">
        <v>0.75</v>
      </c>
      <c r="Y4644">
        <v>0.5</v>
      </c>
      <c r="Z4644">
        <v>0.375</v>
      </c>
      <c r="AA4644">
        <v>0.15090000000000001</v>
      </c>
      <c r="AB4644">
        <v>0.78569999999999995</v>
      </c>
      <c r="AC4644">
        <v>0.53849999999999998</v>
      </c>
      <c r="AD4644">
        <v>0.75</v>
      </c>
      <c r="AE4644">
        <v>0</v>
      </c>
      <c r="AF4644" t="s">
        <v>3915</v>
      </c>
      <c r="AG4644" s="2">
        <v>3.472222222222222E-3</v>
      </c>
      <c r="AH4644" t="s">
        <v>3911</v>
      </c>
      <c r="AI4644">
        <v>3</v>
      </c>
      <c r="AJ4644" t="s">
        <v>3928</v>
      </c>
      <c r="AK4644" s="3">
        <v>41745</v>
      </c>
      <c r="AL4644" s="10">
        <f>YEAR(ufc_fights_2[[#This Row],[date]])</f>
        <v>2014</v>
      </c>
      <c r="AM4644" t="s">
        <v>4017</v>
      </c>
      <c r="AN4644">
        <v>64</v>
      </c>
      <c r="AO4644" t="s">
        <v>3913</v>
      </c>
      <c r="AP4644">
        <f>IF(ufc_fights_2[[#This Row],[winner]]="Red",ufc_fights_2[[#This Row],[r_fighter_id]],ufc_fights_2[[#This Row],[b_fighter_id]])</f>
        <v>1047</v>
      </c>
      <c r="AQ4644" t="str">
        <f>_xlfn.XLOOKUP(ufc_fights_2[[#This Row],[winnerID]],ufc_fighters[id],ufc_fighters[fighter_name],"xxx",0,1)</f>
        <v>Mitch Gagnon</v>
      </c>
    </row>
    <row r="4645" spans="1:43">
      <c r="A4645">
        <v>1742</v>
      </c>
      <c r="B4645">
        <v>1467</v>
      </c>
      <c r="C4645">
        <f>_xlfn.XLOOKUP(ufc_fights_2[[#This Row],[r_fighter_id]],ufc_fighters[id],ufc_fighters[year],"xxx",0,1)</f>
        <v>1992</v>
      </c>
      <c r="D4645">
        <f>_xlfn.XLOOKUP(ufc_fights_2[[#This Row],[b_fighter_id]],ufc_fighters[id],ufc_fighters[year],"Prázdné",0,1)</f>
        <v>1983</v>
      </c>
      <c r="E4645" s="10">
        <f>YEAR(ufc_fights_2[[#This Row],[date]])-ufc_fights_2[[#This Row],[r_year]]</f>
        <v>24</v>
      </c>
      <c r="F4645" s="10">
        <f>YEAR(ufc_fights_2[[#This Row],[date]])-ufc_fights_2[[#This Row],[b_year]]</f>
        <v>33</v>
      </c>
      <c r="G4645">
        <v>0</v>
      </c>
      <c r="H4645">
        <v>0</v>
      </c>
      <c r="I4645">
        <v>0.43149999999999999</v>
      </c>
      <c r="J4645">
        <v>0.3115</v>
      </c>
      <c r="K4645">
        <v>0.5</v>
      </c>
      <c r="L4645">
        <v>0.3382</v>
      </c>
      <c r="M4645">
        <v>0</v>
      </c>
      <c r="N4645">
        <v>0.21429999999999999</v>
      </c>
      <c r="O4645">
        <v>0</v>
      </c>
      <c r="P4645">
        <v>0</v>
      </c>
      <c r="Q4645">
        <v>0</v>
      </c>
      <c r="R4645">
        <v>0</v>
      </c>
      <c r="S4645" s="2">
        <v>6.7129629629629625E-4</v>
      </c>
      <c r="T4645" s="2">
        <v>4.5254629629629629E-3</v>
      </c>
      <c r="U4645">
        <v>0.37690000000000001</v>
      </c>
      <c r="V4645">
        <v>0.15790000000000001</v>
      </c>
      <c r="W4645">
        <v>0.85709999999999997</v>
      </c>
      <c r="X4645">
        <v>1</v>
      </c>
      <c r="Y4645">
        <v>0.7</v>
      </c>
      <c r="Z4645">
        <v>0.33040000000000003</v>
      </c>
      <c r="AA4645">
        <v>0.27589999999999998</v>
      </c>
      <c r="AB4645">
        <v>0.80769999999999997</v>
      </c>
      <c r="AC4645">
        <v>1</v>
      </c>
      <c r="AD4645">
        <v>0.8</v>
      </c>
      <c r="AE4645">
        <v>0</v>
      </c>
      <c r="AF4645" t="s">
        <v>3915</v>
      </c>
      <c r="AG4645" s="2">
        <v>3.472222222222222E-3</v>
      </c>
      <c r="AH4645" t="s">
        <v>3911</v>
      </c>
      <c r="AI4645">
        <v>3</v>
      </c>
      <c r="AJ4645" t="s">
        <v>3934</v>
      </c>
      <c r="AK4645" s="3">
        <v>42616</v>
      </c>
      <c r="AL4645" s="10">
        <f>YEAR(ufc_fights_2[[#This Row],[date]])</f>
        <v>2016</v>
      </c>
      <c r="AM4645" t="s">
        <v>4017</v>
      </c>
      <c r="AN4645">
        <v>108</v>
      </c>
      <c r="AO4645" t="s">
        <v>3913</v>
      </c>
      <c r="AP4645">
        <f>IF(ufc_fights_2[[#This Row],[winner]]="Red",ufc_fights_2[[#This Row],[r_fighter_id]],ufc_fights_2[[#This Row],[b_fighter_id]])</f>
        <v>1742</v>
      </c>
      <c r="AQ4645" t="str">
        <f>_xlfn.XLOOKUP(ufc_fights_2[[#This Row],[winnerID]],ufc_fighters[id],ufc_fighters[fighter_name],"xxx",0,1)</f>
        <v>Taylor Lapilus</v>
      </c>
    </row>
    <row r="4646" spans="1:43">
      <c r="A4646">
        <v>362</v>
      </c>
      <c r="B4646">
        <v>461</v>
      </c>
      <c r="C4646">
        <f>_xlfn.XLOOKUP(ufc_fights_2[[#This Row],[r_fighter_id]],ufc_fighters[id],ufc_fighters[year],"xxx",0,1)</f>
        <v>1980</v>
      </c>
      <c r="D4646">
        <f>_xlfn.XLOOKUP(ufc_fights_2[[#This Row],[b_fighter_id]],ufc_fighters[id],ufc_fighters[year],"Prázdné",0,1)</f>
        <v>1979</v>
      </c>
      <c r="E4646" s="10">
        <f>YEAR(ufc_fights_2[[#This Row],[date]])-ufc_fights_2[[#This Row],[r_year]]</f>
        <v>34</v>
      </c>
      <c r="F4646" s="10">
        <f>YEAR(ufc_fights_2[[#This Row],[date]])-ufc_fights_2[[#This Row],[b_year]]</f>
        <v>35</v>
      </c>
      <c r="G4646">
        <v>1</v>
      </c>
      <c r="H4646">
        <v>0</v>
      </c>
      <c r="I4646">
        <v>0.50790000000000002</v>
      </c>
      <c r="J4646">
        <v>0.47949999999999998</v>
      </c>
      <c r="K4646">
        <v>0.60470000000000002</v>
      </c>
      <c r="L4646">
        <v>0.48649999999999999</v>
      </c>
      <c r="M4646">
        <v>0</v>
      </c>
      <c r="N4646">
        <v>0.5</v>
      </c>
      <c r="O4646">
        <v>1</v>
      </c>
      <c r="P4646">
        <v>0</v>
      </c>
      <c r="Q4646">
        <v>0</v>
      </c>
      <c r="R4646">
        <v>0</v>
      </c>
      <c r="S4646" s="2">
        <v>3.8194444444444446E-4</v>
      </c>
      <c r="T4646" s="2">
        <v>9.3749999999999997E-4</v>
      </c>
      <c r="U4646">
        <v>0.42220000000000002</v>
      </c>
      <c r="V4646">
        <v>0.31909999999999999</v>
      </c>
      <c r="W4646">
        <v>0.6875</v>
      </c>
      <c r="X4646">
        <v>1</v>
      </c>
      <c r="Y4646">
        <v>1</v>
      </c>
      <c r="Z4646">
        <v>0.36840000000000001</v>
      </c>
      <c r="AA4646">
        <v>0.42</v>
      </c>
      <c r="AB4646">
        <v>0.76919999999999999</v>
      </c>
      <c r="AC4646">
        <v>0.63160000000000005</v>
      </c>
      <c r="AD4646">
        <v>0.66669999999999996</v>
      </c>
      <c r="AE4646">
        <v>0.5</v>
      </c>
      <c r="AF4646" t="s">
        <v>3933</v>
      </c>
      <c r="AG4646" s="2">
        <v>1.2037037037037038E-3</v>
      </c>
      <c r="AH4646" t="s">
        <v>3911</v>
      </c>
      <c r="AI4646">
        <v>3</v>
      </c>
      <c r="AJ4646" t="s">
        <v>3925</v>
      </c>
      <c r="AK4646" s="3">
        <v>41958</v>
      </c>
      <c r="AL4646" s="10">
        <f>YEAR(ufc_fights_2[[#This Row],[date]])</f>
        <v>2014</v>
      </c>
      <c r="AM4646" t="s">
        <v>4017</v>
      </c>
      <c r="AN4646">
        <v>50</v>
      </c>
      <c r="AO4646" t="s">
        <v>3913</v>
      </c>
      <c r="AP4646">
        <f>IF(ufc_fights_2[[#This Row],[winner]]="Red",ufc_fights_2[[#This Row],[r_fighter_id]],ufc_fights_2[[#This Row],[b_fighter_id]])</f>
        <v>362</v>
      </c>
      <c r="AQ4646" t="str">
        <f>_xlfn.XLOOKUP(ufc_fights_2[[#This Row],[winnerID]],ufc_fighters[id],ufc_fighters[fighter_name],"xxx",0,1)</f>
        <v>Henry Briones</v>
      </c>
    </row>
    <row r="4647" spans="1:43">
      <c r="A4647">
        <v>1047</v>
      </c>
      <c r="B4647">
        <v>3443</v>
      </c>
      <c r="C4647">
        <f>_xlfn.XLOOKUP(ufc_fights_2[[#This Row],[r_fighter_id]],ufc_fighters[id],ufc_fighters[year],"xxx",0,1)</f>
        <v>1984</v>
      </c>
      <c r="D4647">
        <f>_xlfn.XLOOKUP(ufc_fights_2[[#This Row],[b_fighter_id]],ufc_fighters[id],ufc_fighters[year],"Prázdné",0,1)</f>
        <v>1984</v>
      </c>
      <c r="E4647" s="10">
        <f>YEAR(ufc_fights_2[[#This Row],[date]])-ufc_fights_2[[#This Row],[r_year]]</f>
        <v>28</v>
      </c>
      <c r="F4647" s="10">
        <f>YEAR(ufc_fights_2[[#This Row],[date]])-ufc_fights_2[[#This Row],[b_year]]</f>
        <v>28</v>
      </c>
      <c r="G4647">
        <v>1</v>
      </c>
      <c r="H4647">
        <v>0</v>
      </c>
      <c r="I4647">
        <v>0.45450000000000002</v>
      </c>
      <c r="J4647">
        <v>0.125</v>
      </c>
      <c r="K4647">
        <v>0.5</v>
      </c>
      <c r="L4647">
        <v>0.125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 s="2">
        <v>3.5879629629629629E-4</v>
      </c>
      <c r="T4647" s="2">
        <v>0</v>
      </c>
      <c r="U4647">
        <v>0.5</v>
      </c>
      <c r="V4647">
        <v>0</v>
      </c>
      <c r="W4647">
        <v>0</v>
      </c>
      <c r="X4647">
        <v>0</v>
      </c>
      <c r="Y4647">
        <v>0</v>
      </c>
      <c r="Z4647">
        <v>0.25</v>
      </c>
      <c r="AA4647">
        <v>0.125</v>
      </c>
      <c r="AB4647">
        <v>0</v>
      </c>
      <c r="AC4647">
        <v>0</v>
      </c>
      <c r="AD4647">
        <v>0.57140000000000002</v>
      </c>
      <c r="AE4647">
        <v>0</v>
      </c>
      <c r="AF4647" t="s">
        <v>3933</v>
      </c>
      <c r="AG4647" s="2">
        <v>7.9861111111111116E-4</v>
      </c>
      <c r="AH4647" t="s">
        <v>3911</v>
      </c>
      <c r="AI4647">
        <v>3</v>
      </c>
      <c r="AJ4647" t="s">
        <v>3974</v>
      </c>
      <c r="AK4647" s="3">
        <v>41174</v>
      </c>
      <c r="AL4647" s="10">
        <f>YEAR(ufc_fights_2[[#This Row],[date]])</f>
        <v>2012</v>
      </c>
      <c r="AM4647" t="s">
        <v>4017</v>
      </c>
      <c r="AN4647">
        <v>65</v>
      </c>
      <c r="AO4647" t="s">
        <v>3913</v>
      </c>
      <c r="AP4647">
        <f>IF(ufc_fights_2[[#This Row],[winner]]="Red",ufc_fights_2[[#This Row],[r_fighter_id]],ufc_fights_2[[#This Row],[b_fighter_id]])</f>
        <v>1047</v>
      </c>
      <c r="AQ4647" t="str">
        <f>_xlfn.XLOOKUP(ufc_fights_2[[#This Row],[winnerID]],ufc_fighters[id],ufc_fighters[fighter_name],"xxx",0,1)</f>
        <v>Mitch Gagnon</v>
      </c>
    </row>
    <row r="4648" spans="1:43">
      <c r="A4648">
        <v>715</v>
      </c>
      <c r="B4648">
        <v>630</v>
      </c>
      <c r="C4648">
        <f>_xlfn.XLOOKUP(ufc_fights_2[[#This Row],[r_fighter_id]],ufc_fighters[id],ufc_fighters[year],"xxx",0,1)</f>
        <v>1990</v>
      </c>
      <c r="D4648">
        <f>_xlfn.XLOOKUP(ufc_fights_2[[#This Row],[b_fighter_id]],ufc_fighters[id],ufc_fighters[year],"Prázdné",0,1)</f>
        <v>1994</v>
      </c>
      <c r="E4648" s="10">
        <f>YEAR(ufc_fights_2[[#This Row],[date]])-ufc_fights_2[[#This Row],[r_year]]</f>
        <v>29</v>
      </c>
      <c r="F4648" s="10">
        <f>YEAR(ufc_fights_2[[#This Row],[date]])-ufc_fights_2[[#This Row],[b_year]]</f>
        <v>25</v>
      </c>
      <c r="G4648">
        <v>0</v>
      </c>
      <c r="H4648">
        <v>0</v>
      </c>
      <c r="I4648">
        <v>0.3977</v>
      </c>
      <c r="J4648">
        <v>0.45540000000000003</v>
      </c>
      <c r="K4648">
        <v>0.43009999999999998</v>
      </c>
      <c r="L4648">
        <v>0.47120000000000001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 s="2">
        <v>8.6805555555555551E-4</v>
      </c>
      <c r="T4648" s="2">
        <v>4.2824074074074075E-4</v>
      </c>
      <c r="U4648">
        <v>0.29849999999999999</v>
      </c>
      <c r="V4648">
        <v>0.41570000000000001</v>
      </c>
      <c r="W4648">
        <v>0.54549999999999998</v>
      </c>
      <c r="X4648">
        <v>0.9</v>
      </c>
      <c r="Y4648">
        <v>1</v>
      </c>
      <c r="Z4648">
        <v>0.3659</v>
      </c>
      <c r="AA4648">
        <v>0.44900000000000001</v>
      </c>
      <c r="AB4648">
        <v>0.83330000000000004</v>
      </c>
      <c r="AC4648">
        <v>0.66669999999999996</v>
      </c>
      <c r="AD4648">
        <v>0</v>
      </c>
      <c r="AE4648">
        <v>0</v>
      </c>
      <c r="AF4648" t="s">
        <v>3933</v>
      </c>
      <c r="AG4648" s="2">
        <v>8.3333333333333339E-4</v>
      </c>
      <c r="AH4648" t="s">
        <v>3911</v>
      </c>
      <c r="AI4648">
        <v>3</v>
      </c>
      <c r="AJ4648" t="s">
        <v>3924</v>
      </c>
      <c r="AK4648" s="3">
        <v>43568</v>
      </c>
      <c r="AL4648" s="10">
        <f>YEAR(ufc_fights_2[[#This Row],[date]])</f>
        <v>2019</v>
      </c>
      <c r="AM4648" t="s">
        <v>4017</v>
      </c>
      <c r="AN4648">
        <v>45</v>
      </c>
      <c r="AO4648" t="s">
        <v>3913</v>
      </c>
      <c r="AP4648">
        <f>IF(ufc_fights_2[[#This Row],[winner]]="Red",ufc_fights_2[[#This Row],[r_fighter_id]],ufc_fights_2[[#This Row],[b_fighter_id]])</f>
        <v>715</v>
      </c>
      <c r="AQ4648" t="str">
        <f>_xlfn.XLOOKUP(ufc_fights_2[[#This Row],[winnerID]],ufc_fighters[id],ufc_fighters[fighter_name],"xxx",0,1)</f>
        <v>Brandon Davis</v>
      </c>
    </row>
    <row r="4649" spans="1:43">
      <c r="A4649">
        <v>2819</v>
      </c>
      <c r="B4649">
        <v>3184</v>
      </c>
      <c r="C4649">
        <f>_xlfn.XLOOKUP(ufc_fights_2[[#This Row],[r_fighter_id]],ufc_fighters[id],ufc_fighters[year],"xxx",0,1)</f>
        <v>1990</v>
      </c>
      <c r="D4649">
        <f>_xlfn.XLOOKUP(ufc_fights_2[[#This Row],[b_fighter_id]],ufc_fighters[id],ufc_fighters[year],"Prázdné",0,1)</f>
        <v>1992</v>
      </c>
      <c r="E4649" s="10">
        <f>YEAR(ufc_fights_2[[#This Row],[date]])-ufc_fights_2[[#This Row],[r_year]]</f>
        <v>29</v>
      </c>
      <c r="F4649" s="10">
        <f>YEAR(ufc_fights_2[[#This Row],[date]])-ufc_fights_2[[#This Row],[b_year]]</f>
        <v>27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</v>
      </c>
      <c r="T4649" s="2">
        <v>2.3148148148148147E-5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1</v>
      </c>
      <c r="AF4649" t="s">
        <v>3910</v>
      </c>
      <c r="AG4649" s="2">
        <v>2.8935185185185184E-4</v>
      </c>
      <c r="AH4649" t="s">
        <v>3911</v>
      </c>
      <c r="AI4649">
        <v>3</v>
      </c>
      <c r="AJ4649" t="s">
        <v>3929</v>
      </c>
      <c r="AK4649" s="3">
        <v>43568</v>
      </c>
      <c r="AL4649" s="10">
        <f>YEAR(ufc_fights_2[[#This Row],[date]])</f>
        <v>2019</v>
      </c>
      <c r="AM4649" t="s">
        <v>4017</v>
      </c>
      <c r="AN4649">
        <v>45</v>
      </c>
      <c r="AO4649" t="s">
        <v>3918</v>
      </c>
      <c r="AP4649">
        <f>IF(ufc_fights_2[[#This Row],[winner]]="Red",ufc_fights_2[[#This Row],[r_fighter_id]],ufc_fights_2[[#This Row],[b_fighter_id]])</f>
        <v>3184</v>
      </c>
      <c r="AQ4649" t="str">
        <f>_xlfn.XLOOKUP(ufc_fights_2[[#This Row],[winnerID]],ufc_fighters[id],ufc_fighters[fighter_name],"xxx",0,1)</f>
        <v>Khalid Taha</v>
      </c>
    </row>
    <row r="4650" spans="1:43">
      <c r="A4650">
        <v>3531</v>
      </c>
      <c r="B4650">
        <v>3325</v>
      </c>
      <c r="C4650">
        <f>_xlfn.XLOOKUP(ufc_fights_2[[#This Row],[r_fighter_id]],ufc_fighters[id],ufc_fighters[year],"xxx",0,1)</f>
        <v>1977</v>
      </c>
      <c r="D4650">
        <f>_xlfn.XLOOKUP(ufc_fights_2[[#This Row],[b_fighter_id]],ufc_fighters[id],ufc_fighters[year],"Prázdné",0,1)</f>
        <v>1979</v>
      </c>
      <c r="E4650" s="10">
        <f>YEAR(ufc_fights_2[[#This Row],[date]])-ufc_fights_2[[#This Row],[r_year]]</f>
        <v>34</v>
      </c>
      <c r="F4650" s="10">
        <f>YEAR(ufc_fights_2[[#This Row],[date]])-ufc_fights_2[[#This Row],[b_year]]</f>
        <v>32</v>
      </c>
      <c r="G4650">
        <v>0</v>
      </c>
      <c r="H4650">
        <v>0</v>
      </c>
      <c r="I4650">
        <v>0.53569999999999995</v>
      </c>
      <c r="J4650">
        <v>0.83330000000000004</v>
      </c>
      <c r="K4650">
        <v>0.67500000000000004</v>
      </c>
      <c r="L4650">
        <v>0.84</v>
      </c>
      <c r="M4650">
        <v>0.25</v>
      </c>
      <c r="N4650">
        <v>0.66669999999999996</v>
      </c>
      <c r="O4650">
        <v>0</v>
      </c>
      <c r="P4650">
        <v>1</v>
      </c>
      <c r="Q4650">
        <v>1</v>
      </c>
      <c r="R4650">
        <v>1</v>
      </c>
      <c r="S4650" s="2">
        <v>2.8935185185185184E-3</v>
      </c>
      <c r="T4650" s="2">
        <v>4.0277777777777777E-3</v>
      </c>
      <c r="U4650">
        <v>0.36840000000000001</v>
      </c>
      <c r="V4650">
        <v>0.77780000000000005</v>
      </c>
      <c r="W4650">
        <v>0.85709999999999997</v>
      </c>
      <c r="X4650">
        <v>1</v>
      </c>
      <c r="Y4650">
        <v>1</v>
      </c>
      <c r="Z4650">
        <v>0.45450000000000002</v>
      </c>
      <c r="AA4650">
        <v>0.625</v>
      </c>
      <c r="AB4650">
        <v>1</v>
      </c>
      <c r="AC4650">
        <v>1</v>
      </c>
      <c r="AD4650">
        <v>0.66669999999999996</v>
      </c>
      <c r="AE4650">
        <v>1</v>
      </c>
      <c r="AF4650" t="s">
        <v>3915</v>
      </c>
      <c r="AG4650" s="2">
        <v>3.472222222222222E-3</v>
      </c>
      <c r="AH4650" t="s">
        <v>3911</v>
      </c>
      <c r="AI4650">
        <v>3</v>
      </c>
      <c r="AJ4650" t="s">
        <v>4052</v>
      </c>
      <c r="AK4650" s="3">
        <v>40859</v>
      </c>
      <c r="AL4650" s="10">
        <f>YEAR(ufc_fights_2[[#This Row],[date]])</f>
        <v>2011</v>
      </c>
      <c r="AM4650" t="s">
        <v>4017</v>
      </c>
      <c r="AN4650">
        <v>63</v>
      </c>
      <c r="AO4650" t="s">
        <v>3918</v>
      </c>
      <c r="AP4650">
        <f>IF(ufc_fights_2[[#This Row],[winner]]="Red",ufc_fights_2[[#This Row],[r_fighter_id]],ufc_fights_2[[#This Row],[b_fighter_id]])</f>
        <v>3325</v>
      </c>
      <c r="AQ4650" t="str">
        <f>_xlfn.XLOOKUP(ufc_fights_2[[#This Row],[winnerID]],ufc_fighters[id],ufc_fighters[fighter_name],"xxx",0,1)</f>
        <v>Darren Uyenoyama</v>
      </c>
    </row>
    <row r="4651" spans="1:43">
      <c r="A4651">
        <v>2425</v>
      </c>
      <c r="B4651">
        <v>2439</v>
      </c>
      <c r="C4651">
        <f>_xlfn.XLOOKUP(ufc_fights_2[[#This Row],[r_fighter_id]],ufc_fighters[id],ufc_fighters[year],"xxx",0,1)</f>
        <v>1987</v>
      </c>
      <c r="D4651">
        <f>_xlfn.XLOOKUP(ufc_fights_2[[#This Row],[b_fighter_id]],ufc_fighters[id],ufc_fighters[year],"Prázdné",0,1)</f>
        <v>1988</v>
      </c>
      <c r="E4651" s="10">
        <f>YEAR(ufc_fights_2[[#This Row],[date]])-ufc_fights_2[[#This Row],[r_year]]</f>
        <v>25</v>
      </c>
      <c r="F4651" s="10">
        <f>YEAR(ufc_fights_2[[#This Row],[date]])-ufc_fights_2[[#This Row],[b_year]]</f>
        <v>24</v>
      </c>
      <c r="G4651">
        <v>0</v>
      </c>
      <c r="H4651">
        <v>0</v>
      </c>
      <c r="I4651">
        <v>0.66669999999999996</v>
      </c>
      <c r="J4651">
        <v>0.4118</v>
      </c>
      <c r="K4651">
        <v>0.75</v>
      </c>
      <c r="L4651">
        <v>0.54549999999999998</v>
      </c>
      <c r="M4651">
        <v>1</v>
      </c>
      <c r="N4651">
        <v>0</v>
      </c>
      <c r="O4651">
        <v>1</v>
      </c>
      <c r="P4651">
        <v>0</v>
      </c>
      <c r="Q4651">
        <v>0</v>
      </c>
      <c r="R4651">
        <v>0</v>
      </c>
      <c r="S4651" s="2">
        <v>1.7939814814814815E-3</v>
      </c>
      <c r="T4651" s="2">
        <v>0</v>
      </c>
      <c r="U4651">
        <v>0.5</v>
      </c>
      <c r="V4651">
        <v>0.375</v>
      </c>
      <c r="W4651">
        <v>0.5</v>
      </c>
      <c r="X4651">
        <v>1</v>
      </c>
      <c r="Y4651">
        <v>0</v>
      </c>
      <c r="Z4651">
        <v>0.66669999999999996</v>
      </c>
      <c r="AA4651">
        <v>0.42859999999999998</v>
      </c>
      <c r="AB4651">
        <v>0.5</v>
      </c>
      <c r="AC4651">
        <v>0.33329999999999999</v>
      </c>
      <c r="AD4651">
        <v>1</v>
      </c>
      <c r="AE4651">
        <v>0</v>
      </c>
      <c r="AF4651" t="s">
        <v>3933</v>
      </c>
      <c r="AG4651" s="2">
        <v>2.3263888888888887E-3</v>
      </c>
      <c r="AH4651" t="s">
        <v>3911</v>
      </c>
      <c r="AI4651">
        <v>3</v>
      </c>
      <c r="AJ4651" t="s">
        <v>4117</v>
      </c>
      <c r="AK4651" s="3">
        <v>41068</v>
      </c>
      <c r="AL4651" s="10">
        <f>YEAR(ufc_fights_2[[#This Row],[date]])</f>
        <v>2012</v>
      </c>
      <c r="AM4651" t="s">
        <v>4017</v>
      </c>
      <c r="AN4651">
        <v>84</v>
      </c>
      <c r="AO4651" t="s">
        <v>3913</v>
      </c>
      <c r="AP4651">
        <f>IF(ufc_fights_2[[#This Row],[winner]]="Red",ufc_fights_2[[#This Row],[r_fighter_id]],ufc_fights_2[[#This Row],[b_fighter_id]])</f>
        <v>2425</v>
      </c>
      <c r="AQ4651" t="str">
        <f>_xlfn.XLOOKUP(ufc_fights_2[[#This Row],[winnerID]],ufc_fighters[id],ufc_fighters[fighter_name],"xxx",0,1)</f>
        <v>Dustin Pague</v>
      </c>
    </row>
    <row r="4652" spans="1:43">
      <c r="A4652">
        <v>3569</v>
      </c>
      <c r="B4652">
        <v>2184</v>
      </c>
      <c r="C4652">
        <f>_xlfn.XLOOKUP(ufc_fights_2[[#This Row],[r_fighter_id]],ufc_fighters[id],ufc_fighters[year],"xxx",0,1)</f>
        <v>1987</v>
      </c>
      <c r="D4652">
        <f>_xlfn.XLOOKUP(ufc_fights_2[[#This Row],[b_fighter_id]],ufc_fighters[id],ufc_fighters[year],"Prázdné",0,1)</f>
        <v>1990</v>
      </c>
      <c r="E4652" s="10">
        <f>YEAR(ufc_fights_2[[#This Row],[date]])-ufc_fights_2[[#This Row],[r_year]]</f>
        <v>32</v>
      </c>
      <c r="F4652" s="10">
        <f>YEAR(ufc_fights_2[[#This Row],[date]])-ufc_fights_2[[#This Row],[b_year]]</f>
        <v>29</v>
      </c>
      <c r="G4652">
        <v>0</v>
      </c>
      <c r="H4652">
        <v>0</v>
      </c>
      <c r="I4652">
        <v>0.34150000000000003</v>
      </c>
      <c r="J4652">
        <v>0.30409999999999998</v>
      </c>
      <c r="K4652">
        <v>0.34939999999999999</v>
      </c>
      <c r="L4652">
        <v>0.30409999999999998</v>
      </c>
      <c r="M4652">
        <v>0.2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4.3981481481481481E-4</v>
      </c>
      <c r="T4652" s="2">
        <v>0</v>
      </c>
      <c r="U4652">
        <v>0.2258</v>
      </c>
      <c r="V4652">
        <v>0.20530000000000001</v>
      </c>
      <c r="W4652">
        <v>0.64290000000000003</v>
      </c>
      <c r="X4652">
        <v>0.83330000000000004</v>
      </c>
      <c r="Y4652">
        <v>0.72729999999999995</v>
      </c>
      <c r="Z4652">
        <v>0.33329999999999999</v>
      </c>
      <c r="AA4652">
        <v>0.30209999999999998</v>
      </c>
      <c r="AB4652">
        <v>1</v>
      </c>
      <c r="AC4652">
        <v>0.5</v>
      </c>
      <c r="AD4652">
        <v>0</v>
      </c>
      <c r="AE4652">
        <v>0</v>
      </c>
      <c r="AF4652" t="s">
        <v>3915</v>
      </c>
      <c r="AG4652" s="2">
        <v>3.472222222222222E-3</v>
      </c>
      <c r="AH4652" t="s">
        <v>3911</v>
      </c>
      <c r="AI4652">
        <v>3</v>
      </c>
      <c r="AJ4652" t="s">
        <v>3919</v>
      </c>
      <c r="AK4652" s="3">
        <v>43589</v>
      </c>
      <c r="AL4652" s="10">
        <f>YEAR(ufc_fights_2[[#This Row],[date]])</f>
        <v>2019</v>
      </c>
      <c r="AM4652" t="s">
        <v>4017</v>
      </c>
      <c r="AN4652">
        <v>16</v>
      </c>
      <c r="AO4652" t="s">
        <v>3918</v>
      </c>
      <c r="AP4652">
        <f>IF(ufc_fights_2[[#This Row],[winner]]="Red",ufc_fights_2[[#This Row],[r_fighter_id]],ufc_fights_2[[#This Row],[b_fighter_id]])</f>
        <v>2184</v>
      </c>
      <c r="AQ4652" t="str">
        <f>_xlfn.XLOOKUP(ufc_fights_2[[#This Row],[winnerID]],ufc_fighters[id],ufc_fighters[fighter_name],"xxx",0,1)</f>
        <v>Vince Morales</v>
      </c>
    </row>
    <row r="4653" spans="1:43">
      <c r="A4653">
        <v>2528</v>
      </c>
      <c r="B4653">
        <v>1365</v>
      </c>
      <c r="C4653">
        <f>_xlfn.XLOOKUP(ufc_fights_2[[#This Row],[r_fighter_id]],ufc_fighters[id],ufc_fighters[year],"xxx",0,1)</f>
        <v>1989</v>
      </c>
      <c r="D4653">
        <f>_xlfn.XLOOKUP(ufc_fights_2[[#This Row],[b_fighter_id]],ufc_fighters[id],ufc_fighters[year],"Prázdné",0,1)</f>
        <v>1987</v>
      </c>
      <c r="E4653" s="10">
        <f>YEAR(ufc_fights_2[[#This Row],[date]])-ufc_fights_2[[#This Row],[r_year]]</f>
        <v>25</v>
      </c>
      <c r="F4653" s="10">
        <f>YEAR(ufc_fights_2[[#This Row],[date]])-ufc_fights_2[[#This Row],[b_year]]</f>
        <v>27</v>
      </c>
      <c r="G4653">
        <v>0</v>
      </c>
      <c r="H4653">
        <v>0</v>
      </c>
      <c r="I4653">
        <v>0.70369999999999999</v>
      </c>
      <c r="J4653">
        <v>0.63</v>
      </c>
      <c r="K4653">
        <v>0.82440000000000002</v>
      </c>
      <c r="L4653">
        <v>0.69769999999999999</v>
      </c>
      <c r="M4653">
        <v>0</v>
      </c>
      <c r="N4653">
        <v>0.66669999999999996</v>
      </c>
      <c r="O4653">
        <v>0</v>
      </c>
      <c r="P4653">
        <v>0</v>
      </c>
      <c r="Q4653">
        <v>0</v>
      </c>
      <c r="R4653">
        <v>0</v>
      </c>
      <c r="S4653" s="2">
        <v>0</v>
      </c>
      <c r="T4653" s="2">
        <v>8.9699074074074073E-3</v>
      </c>
      <c r="U4653">
        <v>0.5897</v>
      </c>
      <c r="V4653">
        <v>0.6</v>
      </c>
      <c r="W4653">
        <v>1</v>
      </c>
      <c r="X4653">
        <v>1</v>
      </c>
      <c r="Y4653">
        <v>1</v>
      </c>
      <c r="Z4653">
        <v>0.56000000000000005</v>
      </c>
      <c r="AA4653">
        <v>0.4</v>
      </c>
      <c r="AB4653">
        <v>0.94440000000000002</v>
      </c>
      <c r="AC4653">
        <v>0.75</v>
      </c>
      <c r="AD4653">
        <v>0.63639999999999997</v>
      </c>
      <c r="AE4653">
        <v>0.63160000000000005</v>
      </c>
      <c r="AF4653" t="s">
        <v>3915</v>
      </c>
      <c r="AG4653" s="2">
        <v>3.472222222222222E-3</v>
      </c>
      <c r="AH4653" t="s">
        <v>3911</v>
      </c>
      <c r="AI4653">
        <v>3</v>
      </c>
      <c r="AJ4653" t="s">
        <v>4079</v>
      </c>
      <c r="AK4653" s="3">
        <v>41874</v>
      </c>
      <c r="AL4653" s="10">
        <f>YEAR(ufc_fights_2[[#This Row],[date]])</f>
        <v>2014</v>
      </c>
      <c r="AM4653" t="s">
        <v>4017</v>
      </c>
      <c r="AN4653">
        <v>40</v>
      </c>
      <c r="AO4653" t="s">
        <v>3918</v>
      </c>
      <c r="AP4653">
        <f>IF(ufc_fights_2[[#This Row],[winner]]="Red",ufc_fights_2[[#This Row],[r_fighter_id]],ufc_fights_2[[#This Row],[b_fighter_id]])</f>
        <v>1365</v>
      </c>
      <c r="AQ4653" t="str">
        <f>_xlfn.XLOOKUP(ufc_fights_2[[#This Row],[winnerID]],ufc_fighters[id],ufc_fighters[fighter_name],"xxx",0,1)</f>
        <v>Matt Hobar</v>
      </c>
    </row>
    <row r="4654" spans="1:43">
      <c r="A4654">
        <v>3525</v>
      </c>
      <c r="B4654">
        <v>3071</v>
      </c>
      <c r="C4654">
        <f>_xlfn.XLOOKUP(ufc_fights_2[[#This Row],[r_fighter_id]],ufc_fighters[id],ufc_fighters[year],"xxx",0,1)</f>
        <v>1984</v>
      </c>
      <c r="D4654">
        <f>_xlfn.XLOOKUP(ufc_fights_2[[#This Row],[b_fighter_id]],ufc_fighters[id],ufc_fighters[year],"Prázdné",0,1)</f>
        <v>1987</v>
      </c>
      <c r="E4654" s="10">
        <f>YEAR(ufc_fights_2[[#This Row],[date]])-ufc_fights_2[[#This Row],[r_year]]</f>
        <v>33</v>
      </c>
      <c r="F4654" s="10">
        <f>YEAR(ufc_fights_2[[#This Row],[date]])-ufc_fights_2[[#This Row],[b_year]]</f>
        <v>30</v>
      </c>
      <c r="G4654">
        <v>0</v>
      </c>
      <c r="H4654">
        <v>0</v>
      </c>
      <c r="I4654">
        <v>0.27439999999999998</v>
      </c>
      <c r="J4654">
        <v>0.47789999999999999</v>
      </c>
      <c r="K4654">
        <v>0.29409999999999997</v>
      </c>
      <c r="L4654">
        <v>0.55679999999999996</v>
      </c>
      <c r="M4654">
        <v>9.0899999999999995E-2</v>
      </c>
      <c r="N4654">
        <v>1</v>
      </c>
      <c r="O4654">
        <v>0</v>
      </c>
      <c r="P4654">
        <v>2</v>
      </c>
      <c r="Q4654">
        <v>0</v>
      </c>
      <c r="R4654">
        <v>0</v>
      </c>
      <c r="S4654" s="2">
        <v>6.5972222222222224E-4</v>
      </c>
      <c r="T4654" s="2">
        <v>3.2407407407407406E-3</v>
      </c>
      <c r="U4654">
        <v>0.21579999999999999</v>
      </c>
      <c r="V4654">
        <v>0.46229999999999999</v>
      </c>
      <c r="W4654">
        <v>0.65</v>
      </c>
      <c r="X4654">
        <v>1</v>
      </c>
      <c r="Y4654">
        <v>1</v>
      </c>
      <c r="Z4654">
        <v>0.26700000000000002</v>
      </c>
      <c r="AA4654">
        <v>0.3871</v>
      </c>
      <c r="AB4654">
        <v>0.44440000000000002</v>
      </c>
      <c r="AC4654">
        <v>0.75</v>
      </c>
      <c r="AD4654">
        <v>0</v>
      </c>
      <c r="AE4654">
        <v>0.9375</v>
      </c>
      <c r="AF4654" t="s">
        <v>3915</v>
      </c>
      <c r="AG4654" s="2">
        <v>3.472222222222222E-3</v>
      </c>
      <c r="AH4654" t="s">
        <v>3911</v>
      </c>
      <c r="AI4654">
        <v>3</v>
      </c>
      <c r="AJ4654" t="s">
        <v>4009</v>
      </c>
      <c r="AK4654" s="3">
        <v>42805</v>
      </c>
      <c r="AL4654" s="10">
        <f>YEAR(ufc_fights_2[[#This Row],[date]])</f>
        <v>2017</v>
      </c>
      <c r="AM4654" t="s">
        <v>4017</v>
      </c>
      <c r="AN4654">
        <v>37</v>
      </c>
      <c r="AO4654" t="s">
        <v>3918</v>
      </c>
      <c r="AP4654">
        <f>IF(ufc_fights_2[[#This Row],[winner]]="Red",ufc_fights_2[[#This Row],[r_fighter_id]],ufc_fights_2[[#This Row],[b_fighter_id]])</f>
        <v>3071</v>
      </c>
      <c r="AQ4654" t="str">
        <f>_xlfn.XLOOKUP(ufc_fights_2[[#This Row],[winnerID]],ufc_fighters[id],ufc_fighters[fighter_name],"xxx",0,1)</f>
        <v>Joe Soto</v>
      </c>
    </row>
    <row r="4655" spans="1:43">
      <c r="A4655">
        <v>230</v>
      </c>
      <c r="B4655">
        <v>3071</v>
      </c>
      <c r="C4655">
        <f>_xlfn.XLOOKUP(ufc_fights_2[[#This Row],[r_fighter_id]],ufc_fighters[id],ufc_fighters[year],"xxx",0,1)</f>
        <v>1985</v>
      </c>
      <c r="D4655">
        <f>_xlfn.XLOOKUP(ufc_fights_2[[#This Row],[b_fighter_id]],ufc_fighters[id],ufc_fighters[year],"Prázdné",0,1)</f>
        <v>1987</v>
      </c>
      <c r="E4655" s="10">
        <f>YEAR(ufc_fights_2[[#This Row],[date]])-ufc_fights_2[[#This Row],[r_year]]</f>
        <v>31</v>
      </c>
      <c r="F4655" s="10">
        <f>YEAR(ufc_fights_2[[#This Row],[date]])-ufc_fights_2[[#This Row],[b_year]]</f>
        <v>29</v>
      </c>
      <c r="G4655">
        <v>0</v>
      </c>
      <c r="H4655">
        <v>0</v>
      </c>
      <c r="I4655">
        <v>0.36359999999999998</v>
      </c>
      <c r="J4655">
        <v>0.34560000000000002</v>
      </c>
      <c r="K4655">
        <v>0.36969999999999997</v>
      </c>
      <c r="L4655">
        <v>0.4118</v>
      </c>
      <c r="M4655">
        <v>0</v>
      </c>
      <c r="N4655">
        <v>0.1429</v>
      </c>
      <c r="O4655">
        <v>0</v>
      </c>
      <c r="P4655">
        <v>2</v>
      </c>
      <c r="Q4655">
        <v>0</v>
      </c>
      <c r="R4655">
        <v>0</v>
      </c>
      <c r="S4655" s="2">
        <v>1.273148148148148E-4</v>
      </c>
      <c r="T4655" s="2">
        <v>1.4814814814814814E-3</v>
      </c>
      <c r="U4655">
        <v>0.34520000000000001</v>
      </c>
      <c r="V4655">
        <v>0.31090000000000001</v>
      </c>
      <c r="W4655">
        <v>0.66669999999999996</v>
      </c>
      <c r="X4655">
        <v>0</v>
      </c>
      <c r="Y4655">
        <v>0.5</v>
      </c>
      <c r="Z4655">
        <v>0.36359999999999998</v>
      </c>
      <c r="AA4655">
        <v>0.3206</v>
      </c>
      <c r="AB4655">
        <v>0</v>
      </c>
      <c r="AC4655">
        <v>0</v>
      </c>
      <c r="AD4655">
        <v>0</v>
      </c>
      <c r="AE4655">
        <v>1</v>
      </c>
      <c r="AF4655" t="s">
        <v>3933</v>
      </c>
      <c r="AG4655" s="2">
        <v>2.5347222222222221E-3</v>
      </c>
      <c r="AH4655" t="s">
        <v>3911</v>
      </c>
      <c r="AI4655">
        <v>3</v>
      </c>
      <c r="AJ4655" t="s">
        <v>3940</v>
      </c>
      <c r="AK4655" s="3">
        <v>42539</v>
      </c>
      <c r="AL4655" s="10">
        <f>YEAR(ufc_fights_2[[#This Row],[date]])</f>
        <v>2016</v>
      </c>
      <c r="AM4655" t="s">
        <v>4017</v>
      </c>
      <c r="AN4655">
        <v>16</v>
      </c>
      <c r="AO4655" t="s">
        <v>3918</v>
      </c>
      <c r="AP4655">
        <f>IF(ufc_fights_2[[#This Row],[winner]]="Red",ufc_fights_2[[#This Row],[r_fighter_id]],ufc_fights_2[[#This Row],[b_fighter_id]])</f>
        <v>3071</v>
      </c>
      <c r="AQ4655" t="str">
        <f>_xlfn.XLOOKUP(ufc_fights_2[[#This Row],[winnerID]],ufc_fighters[id],ufc_fighters[fighter_name],"xxx",0,1)</f>
        <v>Joe Soto</v>
      </c>
    </row>
    <row r="4656" spans="1:43">
      <c r="A4656">
        <v>1047</v>
      </c>
      <c r="B4656">
        <v>1652</v>
      </c>
      <c r="C4656">
        <f>_xlfn.XLOOKUP(ufc_fights_2[[#This Row],[r_fighter_id]],ufc_fighters[id],ufc_fighters[year],"xxx",0,1)</f>
        <v>1984</v>
      </c>
      <c r="D4656">
        <f>_xlfn.XLOOKUP(ufc_fights_2[[#This Row],[b_fighter_id]],ufc_fighters[id],ufc_fighters[year],"Prázdné",0,1)</f>
        <v>1989</v>
      </c>
      <c r="E4656" s="10">
        <f>YEAR(ufc_fights_2[[#This Row],[date]])-ufc_fights_2[[#This Row],[r_year]]</f>
        <v>29</v>
      </c>
      <c r="F4656" s="10">
        <f>YEAR(ufc_fights_2[[#This Row],[date]])-ufc_fights_2[[#This Row],[b_year]]</f>
        <v>24</v>
      </c>
      <c r="G4656">
        <v>0</v>
      </c>
      <c r="H4656">
        <v>0</v>
      </c>
      <c r="I4656">
        <v>0.47370000000000001</v>
      </c>
      <c r="J4656">
        <v>0.34089999999999998</v>
      </c>
      <c r="K4656">
        <v>0.46550000000000002</v>
      </c>
      <c r="L4656">
        <v>0.34089999999999998</v>
      </c>
      <c r="M4656">
        <v>0.5</v>
      </c>
      <c r="N4656">
        <v>0</v>
      </c>
      <c r="O4656">
        <v>1</v>
      </c>
      <c r="P4656">
        <v>1</v>
      </c>
      <c r="Q4656">
        <v>0</v>
      </c>
      <c r="R4656">
        <v>0</v>
      </c>
      <c r="S4656" s="2">
        <v>4.7453703703703704E-4</v>
      </c>
      <c r="T4656" s="2">
        <v>1.273148148148148E-4</v>
      </c>
      <c r="U4656">
        <v>0.40910000000000002</v>
      </c>
      <c r="V4656">
        <v>0.1</v>
      </c>
      <c r="W4656">
        <v>0.55559999999999998</v>
      </c>
      <c r="X4656">
        <v>1</v>
      </c>
      <c r="Y4656">
        <v>0.75</v>
      </c>
      <c r="Z4656">
        <v>0.41670000000000001</v>
      </c>
      <c r="AA4656">
        <v>0.3256</v>
      </c>
      <c r="AB4656">
        <v>0.83330000000000004</v>
      </c>
      <c r="AC4656">
        <v>1</v>
      </c>
      <c r="AD4656">
        <v>0.66669999999999996</v>
      </c>
      <c r="AE4656">
        <v>0</v>
      </c>
      <c r="AF4656" t="s">
        <v>3933</v>
      </c>
      <c r="AG4656" s="2">
        <v>2.8356481481481483E-3</v>
      </c>
      <c r="AH4656" t="s">
        <v>3911</v>
      </c>
      <c r="AI4656">
        <v>3</v>
      </c>
      <c r="AJ4656" t="s">
        <v>3949</v>
      </c>
      <c r="AK4656" s="3">
        <v>41538</v>
      </c>
      <c r="AL4656" s="10">
        <f>YEAR(ufc_fights_2[[#This Row],[date]])</f>
        <v>2013</v>
      </c>
      <c r="AM4656" t="s">
        <v>4017</v>
      </c>
      <c r="AN4656">
        <v>65</v>
      </c>
      <c r="AO4656" t="s">
        <v>3913</v>
      </c>
      <c r="AP4656">
        <f>IF(ufc_fights_2[[#This Row],[winner]]="Red",ufc_fights_2[[#This Row],[r_fighter_id]],ufc_fights_2[[#This Row],[b_fighter_id]])</f>
        <v>1047</v>
      </c>
      <c r="AQ4656" t="str">
        <f>_xlfn.XLOOKUP(ufc_fights_2[[#This Row],[winnerID]],ufc_fighters[id],ufc_fighters[fighter_name],"xxx",0,1)</f>
        <v>Mitch Gagnon</v>
      </c>
    </row>
    <row r="4657" spans="1:43">
      <c r="A4657">
        <v>1592</v>
      </c>
      <c r="B4657">
        <v>715</v>
      </c>
      <c r="C4657">
        <f>_xlfn.XLOOKUP(ufc_fights_2[[#This Row],[r_fighter_id]],ufc_fighters[id],ufc_fighters[year],"xxx",0,1)</f>
        <v>1987</v>
      </c>
      <c r="D4657">
        <f>_xlfn.XLOOKUP(ufc_fights_2[[#This Row],[b_fighter_id]],ufc_fighters[id],ufc_fighters[year],"Prázdné",0,1)</f>
        <v>1990</v>
      </c>
      <c r="E4657" s="10">
        <f>YEAR(ufc_fights_2[[#This Row],[date]])-ufc_fights_2[[#This Row],[r_year]]</f>
        <v>32</v>
      </c>
      <c r="F4657" s="10">
        <f>YEAR(ufc_fights_2[[#This Row],[date]])-ufc_fights_2[[#This Row],[b_year]]</f>
        <v>29</v>
      </c>
      <c r="G4657">
        <v>1</v>
      </c>
      <c r="H4657">
        <v>0</v>
      </c>
      <c r="I4657">
        <v>0.495</v>
      </c>
      <c r="J4657">
        <v>0.4118</v>
      </c>
      <c r="K4657">
        <v>0.66669999999999996</v>
      </c>
      <c r="L4657">
        <v>0.49349999999999999</v>
      </c>
      <c r="M4657">
        <v>0.5</v>
      </c>
      <c r="N4657">
        <v>1</v>
      </c>
      <c r="O4657">
        <v>0</v>
      </c>
      <c r="P4657">
        <v>0</v>
      </c>
      <c r="Q4657">
        <v>0</v>
      </c>
      <c r="R4657">
        <v>0</v>
      </c>
      <c r="S4657" s="2">
        <v>4.409722222222222E-3</v>
      </c>
      <c r="T4657" s="2">
        <v>2.7777777777777778E-4</v>
      </c>
      <c r="U4657">
        <v>0.47920000000000001</v>
      </c>
      <c r="V4657">
        <v>0.254</v>
      </c>
      <c r="W4657">
        <v>1</v>
      </c>
      <c r="X4657">
        <v>0.75</v>
      </c>
      <c r="Y4657">
        <v>0.68289999999999995</v>
      </c>
      <c r="Z4657">
        <v>0.47189999999999999</v>
      </c>
      <c r="AA4657">
        <v>0.38040000000000002</v>
      </c>
      <c r="AB4657">
        <v>0</v>
      </c>
      <c r="AC4657">
        <v>0.66669999999999996</v>
      </c>
      <c r="AD4657">
        <v>0.66669999999999996</v>
      </c>
      <c r="AE4657">
        <v>0.61109999999999998</v>
      </c>
      <c r="AF4657" t="s">
        <v>3922</v>
      </c>
      <c r="AG4657" s="2">
        <v>3.472222222222222E-3</v>
      </c>
      <c r="AH4657" t="s">
        <v>3911</v>
      </c>
      <c r="AI4657">
        <v>3</v>
      </c>
      <c r="AJ4657" t="s">
        <v>70</v>
      </c>
      <c r="AK4657" s="3">
        <v>43694</v>
      </c>
      <c r="AL4657" s="10">
        <f>YEAR(ufc_fights_2[[#This Row],[date]])</f>
        <v>2019</v>
      </c>
      <c r="AM4657" t="s">
        <v>4017</v>
      </c>
      <c r="AN4657">
        <v>63</v>
      </c>
      <c r="AO4657" t="s">
        <v>3913</v>
      </c>
      <c r="AP4657">
        <f>IF(ufc_fights_2[[#This Row],[winner]]="Red",ufc_fights_2[[#This Row],[r_fighter_id]],ufc_fights_2[[#This Row],[b_fighter_id]])</f>
        <v>1592</v>
      </c>
      <c r="AQ4657" t="str">
        <f>_xlfn.XLOOKUP(ufc_fights_2[[#This Row],[winnerID]],ufc_fighters[id],ufc_fighters[fighter_name],"xxx",0,1)</f>
        <v>Kyung Ho Kang</v>
      </c>
    </row>
    <row r="4658" spans="1:43">
      <c r="A4658">
        <v>2540</v>
      </c>
      <c r="B4658">
        <v>1474</v>
      </c>
      <c r="C4658">
        <f>_xlfn.XLOOKUP(ufc_fights_2[[#This Row],[r_fighter_id]],ufc_fighters[id],ufc_fighters[year],"xxx",0,1)</f>
        <v>1978</v>
      </c>
      <c r="D4658">
        <f>_xlfn.XLOOKUP(ufc_fights_2[[#This Row],[b_fighter_id]],ufc_fighters[id],ufc_fighters[year],"Prázdné",0,1)</f>
        <v>1979</v>
      </c>
      <c r="E4658" s="10">
        <f>YEAR(ufc_fights_2[[#This Row],[date]])-ufc_fights_2[[#This Row],[r_year]]</f>
        <v>34</v>
      </c>
      <c r="F4658" s="10">
        <f>YEAR(ufc_fights_2[[#This Row],[date]])-ufc_fights_2[[#This Row],[b_year]]</f>
        <v>33</v>
      </c>
      <c r="G4658">
        <v>1</v>
      </c>
      <c r="H4658">
        <v>0</v>
      </c>
      <c r="I4658">
        <v>0.29170000000000001</v>
      </c>
      <c r="J4658">
        <v>0.45610000000000001</v>
      </c>
      <c r="K4658">
        <v>0.29170000000000001</v>
      </c>
      <c r="L4658">
        <v>0.45610000000000001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2.3148148148148147E-5</v>
      </c>
      <c r="T4658" s="2">
        <v>0</v>
      </c>
      <c r="U4658">
        <v>0.2051</v>
      </c>
      <c r="V4658">
        <v>0.34089999999999998</v>
      </c>
      <c r="W4658">
        <v>0.6</v>
      </c>
      <c r="X4658">
        <v>0.75</v>
      </c>
      <c r="Y4658">
        <v>1</v>
      </c>
      <c r="Z4658">
        <v>0.26090000000000002</v>
      </c>
      <c r="AA4658">
        <v>0.46429999999999999</v>
      </c>
      <c r="AB4658">
        <v>0</v>
      </c>
      <c r="AC4658">
        <v>0</v>
      </c>
      <c r="AD4658">
        <v>1</v>
      </c>
      <c r="AE4658">
        <v>0</v>
      </c>
      <c r="AF4658" t="s">
        <v>3910</v>
      </c>
      <c r="AG4658" s="2">
        <v>2.5462962962962965E-3</v>
      </c>
      <c r="AH4658" t="s">
        <v>3911</v>
      </c>
      <c r="AI4658">
        <v>3</v>
      </c>
      <c r="AJ4658" t="s">
        <v>3961</v>
      </c>
      <c r="AK4658" s="3">
        <v>41181</v>
      </c>
      <c r="AL4658" s="10">
        <f>YEAR(ufc_fights_2[[#This Row],[date]])</f>
        <v>2012</v>
      </c>
      <c r="AM4658" t="s">
        <v>4017</v>
      </c>
      <c r="AN4658">
        <v>89</v>
      </c>
      <c r="AO4658" t="s">
        <v>3913</v>
      </c>
      <c r="AP4658">
        <f>IF(ufc_fights_2[[#This Row],[winner]]="Red",ufc_fights_2[[#This Row],[r_fighter_id]],ufc_fights_2[[#This Row],[b_fighter_id]])</f>
        <v>2540</v>
      </c>
      <c r="AQ4658" t="str">
        <f>_xlfn.XLOOKUP(ufc_fights_2[[#This Row],[winnerID]],ufc_fighters[id],ufc_fighters[fighter_name],"xxx",0,1)</f>
        <v>Brad Pickett</v>
      </c>
    </row>
    <row r="4659" spans="1:43">
      <c r="A4659">
        <v>1592</v>
      </c>
      <c r="B4659">
        <v>2956</v>
      </c>
      <c r="C4659">
        <f>_xlfn.XLOOKUP(ufc_fights_2[[#This Row],[r_fighter_id]],ufc_fighters[id],ufc_fighters[year],"xxx",0,1)</f>
        <v>1987</v>
      </c>
      <c r="D4659">
        <f>_xlfn.XLOOKUP(ufc_fights_2[[#This Row],[b_fighter_id]],ufc_fighters[id],ufc_fighters[year],"Prázdné",0,1)</f>
        <v>1985</v>
      </c>
      <c r="E4659" s="10">
        <f>YEAR(ufc_fights_2[[#This Row],[date]])-ufc_fights_2[[#This Row],[r_year]]</f>
        <v>27</v>
      </c>
      <c r="F4659" s="10">
        <f>YEAR(ufc_fights_2[[#This Row],[date]])-ufc_fights_2[[#This Row],[b_year]]</f>
        <v>29</v>
      </c>
      <c r="G4659">
        <v>0</v>
      </c>
      <c r="H4659">
        <v>0</v>
      </c>
      <c r="I4659">
        <v>0.6915</v>
      </c>
      <c r="J4659">
        <v>0.33329999999999999</v>
      </c>
      <c r="K4659">
        <v>0.82289999999999996</v>
      </c>
      <c r="L4659">
        <v>0.33329999999999999</v>
      </c>
      <c r="M4659">
        <v>1</v>
      </c>
      <c r="N4659">
        <v>0</v>
      </c>
      <c r="O4659">
        <v>4</v>
      </c>
      <c r="P4659">
        <v>0</v>
      </c>
      <c r="Q4659">
        <v>1</v>
      </c>
      <c r="R4659">
        <v>1</v>
      </c>
      <c r="S4659" s="2">
        <v>5.7291666666666663E-3</v>
      </c>
      <c r="T4659" s="2">
        <v>1.261574074074074E-3</v>
      </c>
      <c r="U4659">
        <v>0.68600000000000005</v>
      </c>
      <c r="V4659">
        <v>0</v>
      </c>
      <c r="W4659">
        <v>1</v>
      </c>
      <c r="X4659">
        <v>0.71430000000000005</v>
      </c>
      <c r="Y4659">
        <v>0.66669999999999996</v>
      </c>
      <c r="Z4659">
        <v>0.31819999999999998</v>
      </c>
      <c r="AA4659">
        <v>0.33329999999999999</v>
      </c>
      <c r="AB4659">
        <v>1</v>
      </c>
      <c r="AC4659">
        <v>0</v>
      </c>
      <c r="AD4659">
        <v>0.80279999999999996</v>
      </c>
      <c r="AE4659">
        <v>0</v>
      </c>
      <c r="AF4659" t="s">
        <v>3933</v>
      </c>
      <c r="AG4659" s="2">
        <v>2.6967592592592594E-3</v>
      </c>
      <c r="AH4659" t="s">
        <v>3911</v>
      </c>
      <c r="AI4659">
        <v>3</v>
      </c>
      <c r="AJ4659" t="s">
        <v>3945</v>
      </c>
      <c r="AK4659" s="3">
        <v>41643</v>
      </c>
      <c r="AL4659" s="10">
        <f>YEAR(ufc_fights_2[[#This Row],[date]])</f>
        <v>2014</v>
      </c>
      <c r="AM4659" t="s">
        <v>4017</v>
      </c>
      <c r="AN4659">
        <v>114</v>
      </c>
      <c r="AO4659" t="s">
        <v>3913</v>
      </c>
      <c r="AP4659">
        <f>IF(ufc_fights_2[[#This Row],[winner]]="Red",ufc_fights_2[[#This Row],[r_fighter_id]],ufc_fights_2[[#This Row],[b_fighter_id]])</f>
        <v>1592</v>
      </c>
      <c r="AQ4659" t="str">
        <f>_xlfn.XLOOKUP(ufc_fights_2[[#This Row],[winnerID]],ufc_fighters[id],ufc_fighters[fighter_name],"xxx",0,1)</f>
        <v>Kyung Ho Kang</v>
      </c>
    </row>
    <row r="4660" spans="1:43">
      <c r="A4660">
        <v>230</v>
      </c>
      <c r="B4660">
        <v>3484</v>
      </c>
      <c r="C4660">
        <f>_xlfn.XLOOKUP(ufc_fights_2[[#This Row],[r_fighter_id]],ufc_fighters[id],ufc_fighters[year],"xxx",0,1)</f>
        <v>1985</v>
      </c>
      <c r="D4660">
        <f>_xlfn.XLOOKUP(ufc_fights_2[[#This Row],[b_fighter_id]],ufc_fighters[id],ufc_fighters[year],"Prázdné",0,1)</f>
        <v>1981</v>
      </c>
      <c r="E4660" s="10">
        <f>YEAR(ufc_fights_2[[#This Row],[date]])-ufc_fights_2[[#This Row],[r_year]]</f>
        <v>29</v>
      </c>
      <c r="F4660" s="10">
        <f>YEAR(ufc_fights_2[[#This Row],[date]])-ufc_fights_2[[#This Row],[b_year]]</f>
        <v>33</v>
      </c>
      <c r="G4660">
        <v>1</v>
      </c>
      <c r="H4660">
        <v>0</v>
      </c>
      <c r="I4660">
        <v>0.38779999999999998</v>
      </c>
      <c r="J4660">
        <v>0.4</v>
      </c>
      <c r="K4660">
        <v>0.38</v>
      </c>
      <c r="L4660">
        <v>0.40539999999999998</v>
      </c>
      <c r="M4660">
        <v>0</v>
      </c>
      <c r="N4660">
        <v>0.66669999999999996</v>
      </c>
      <c r="O4660">
        <v>0</v>
      </c>
      <c r="P4660">
        <v>0</v>
      </c>
      <c r="Q4660">
        <v>0</v>
      </c>
      <c r="R4660">
        <v>0</v>
      </c>
      <c r="S4660" s="2">
        <v>4.6296296296296294E-5</v>
      </c>
      <c r="T4660" s="2">
        <v>4.1666666666666669E-4</v>
      </c>
      <c r="U4660">
        <v>0.35560000000000003</v>
      </c>
      <c r="V4660">
        <v>0.3</v>
      </c>
      <c r="W4660">
        <v>0.66669999999999996</v>
      </c>
      <c r="X4660">
        <v>1</v>
      </c>
      <c r="Y4660">
        <v>0.66669999999999996</v>
      </c>
      <c r="Z4660">
        <v>0.26669999999999999</v>
      </c>
      <c r="AA4660">
        <v>0.39290000000000003</v>
      </c>
      <c r="AB4660">
        <v>0.57889999999999997</v>
      </c>
      <c r="AC4660">
        <v>0.5</v>
      </c>
      <c r="AD4660">
        <v>0</v>
      </c>
      <c r="AE4660">
        <v>0</v>
      </c>
      <c r="AF4660" t="s">
        <v>3910</v>
      </c>
      <c r="AG4660" s="2">
        <v>1.2847222222222223E-3</v>
      </c>
      <c r="AH4660" t="s">
        <v>3911</v>
      </c>
      <c r="AI4660">
        <v>3</v>
      </c>
      <c r="AJ4660" t="s">
        <v>3914</v>
      </c>
      <c r="AK4660" s="3">
        <v>41755</v>
      </c>
      <c r="AL4660" s="10">
        <f>YEAR(ufc_fights_2[[#This Row],[date]])</f>
        <v>2014</v>
      </c>
      <c r="AM4660" t="s">
        <v>4017</v>
      </c>
      <c r="AN4660">
        <v>125</v>
      </c>
      <c r="AO4660" t="s">
        <v>3913</v>
      </c>
      <c r="AP4660">
        <f>IF(ufc_fights_2[[#This Row],[winner]]="Red",ufc_fights_2[[#This Row],[r_fighter_id]],ufc_fights_2[[#This Row],[b_fighter_id]])</f>
        <v>230</v>
      </c>
      <c r="AQ4660" t="str">
        <f>_xlfn.XLOOKUP(ufc_fights_2[[#This Row],[winnerID]],ufc_fighters[id],ufc_fighters[fighter_name],"xxx",0,1)</f>
        <v>Chris Beal</v>
      </c>
    </row>
    <row r="4661" spans="1:43">
      <c r="A4661">
        <v>230</v>
      </c>
      <c r="B4661">
        <v>1997</v>
      </c>
      <c r="C4661">
        <f>_xlfn.XLOOKUP(ufc_fights_2[[#This Row],[r_fighter_id]],ufc_fighters[id],ufc_fighters[year],"xxx",0,1)</f>
        <v>1985</v>
      </c>
      <c r="D4661">
        <f>_xlfn.XLOOKUP(ufc_fights_2[[#This Row],[b_fighter_id]],ufc_fighters[id],ufc_fighters[year],"Prázdné",0,1)</f>
        <v>1986</v>
      </c>
      <c r="E4661" s="10">
        <f>YEAR(ufc_fights_2[[#This Row],[date]])-ufc_fights_2[[#This Row],[r_year]]</f>
        <v>29</v>
      </c>
      <c r="F4661" s="10">
        <f>YEAR(ufc_fights_2[[#This Row],[date]])-ufc_fights_2[[#This Row],[b_year]]</f>
        <v>28</v>
      </c>
      <c r="G4661">
        <v>0</v>
      </c>
      <c r="H4661">
        <v>0</v>
      </c>
      <c r="I4661">
        <v>0.3659</v>
      </c>
      <c r="J4661">
        <v>0.36940000000000001</v>
      </c>
      <c r="K4661">
        <v>0.45829999999999999</v>
      </c>
      <c r="L4661">
        <v>0.49299999999999999</v>
      </c>
      <c r="M4661">
        <v>0.75</v>
      </c>
      <c r="N4661">
        <v>0</v>
      </c>
      <c r="O4661">
        <v>1</v>
      </c>
      <c r="P4661">
        <v>0</v>
      </c>
      <c r="Q4661">
        <v>1</v>
      </c>
      <c r="R4661">
        <v>1</v>
      </c>
      <c r="S4661" s="2">
        <v>3.7962962962962963E-3</v>
      </c>
      <c r="T4661" s="2">
        <v>1.2962962962962963E-3</v>
      </c>
      <c r="U4661">
        <v>0.34189999999999998</v>
      </c>
      <c r="V4661">
        <v>0.25679999999999997</v>
      </c>
      <c r="W4661">
        <v>0.8</v>
      </c>
      <c r="X4661">
        <v>1</v>
      </c>
      <c r="Y4661">
        <v>0.62070000000000003</v>
      </c>
      <c r="Z4661">
        <v>0.1948</v>
      </c>
      <c r="AA4661">
        <v>0.35239999999999999</v>
      </c>
      <c r="AB4661">
        <v>0.63639999999999997</v>
      </c>
      <c r="AC4661">
        <v>0.33329999999999999</v>
      </c>
      <c r="AD4661">
        <v>0.65710000000000002</v>
      </c>
      <c r="AE4661">
        <v>1</v>
      </c>
      <c r="AF4661" t="s">
        <v>3915</v>
      </c>
      <c r="AG4661" s="2">
        <v>3.472222222222222E-3</v>
      </c>
      <c r="AH4661" t="s">
        <v>3911</v>
      </c>
      <c r="AI4661">
        <v>3</v>
      </c>
      <c r="AJ4661" t="s">
        <v>3939</v>
      </c>
      <c r="AK4661" s="3">
        <v>41887</v>
      </c>
      <c r="AL4661" s="10">
        <f>YEAR(ufc_fights_2[[#This Row],[date]])</f>
        <v>2014</v>
      </c>
      <c r="AM4661" t="s">
        <v>4017</v>
      </c>
      <c r="AN4661">
        <v>134</v>
      </c>
      <c r="AO4661" t="s">
        <v>3913</v>
      </c>
      <c r="AP4661">
        <f>IF(ufc_fights_2[[#This Row],[winner]]="Red",ufc_fights_2[[#This Row],[r_fighter_id]],ufc_fights_2[[#This Row],[b_fighter_id]])</f>
        <v>230</v>
      </c>
      <c r="AQ4661" t="str">
        <f>_xlfn.XLOOKUP(ufc_fights_2[[#This Row],[winnerID]],ufc_fighters[id],ufc_fighters[fighter_name],"xxx",0,1)</f>
        <v>Chris Beal</v>
      </c>
    </row>
    <row r="4662" spans="1:43">
      <c r="A4662">
        <v>2317</v>
      </c>
      <c r="B4662">
        <v>3450</v>
      </c>
      <c r="C4662">
        <f>_xlfn.XLOOKUP(ufc_fights_2[[#This Row],[r_fighter_id]],ufc_fighters[id],ufc_fighters[year],"xxx",0,1)</f>
        <v>1981</v>
      </c>
      <c r="D4662">
        <f>_xlfn.XLOOKUP(ufc_fights_2[[#This Row],[b_fighter_id]],ufc_fighters[id],ufc_fighters[year],"Prázdné",0,1)</f>
        <v>1986</v>
      </c>
      <c r="E4662" s="10">
        <f>YEAR(ufc_fights_2[[#This Row],[date]])-ufc_fights_2[[#This Row],[r_year]]</f>
        <v>34</v>
      </c>
      <c r="F4662" s="10">
        <f>YEAR(ufc_fights_2[[#This Row],[date]])-ufc_fights_2[[#This Row],[b_year]]</f>
        <v>29</v>
      </c>
      <c r="G4662">
        <v>0</v>
      </c>
      <c r="H4662">
        <v>0</v>
      </c>
      <c r="I4662">
        <v>0.5</v>
      </c>
      <c r="J4662">
        <v>0.5625</v>
      </c>
      <c r="K4662">
        <v>0.59230000000000005</v>
      </c>
      <c r="L4662">
        <v>0.6744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2.2106481481481482E-3</v>
      </c>
      <c r="T4662" s="2">
        <v>0</v>
      </c>
      <c r="U4662">
        <v>0.44119999999999998</v>
      </c>
      <c r="V4662">
        <v>0.2</v>
      </c>
      <c r="W4662">
        <v>0.61539999999999995</v>
      </c>
      <c r="X4662">
        <v>0.72729999999999995</v>
      </c>
      <c r="Y4662">
        <v>0.81820000000000004</v>
      </c>
      <c r="Z4662">
        <v>0.47560000000000002</v>
      </c>
      <c r="AA4662">
        <v>0.5625</v>
      </c>
      <c r="AB4662">
        <v>0</v>
      </c>
      <c r="AC4662">
        <v>0</v>
      </c>
      <c r="AD4662">
        <v>0.77780000000000005</v>
      </c>
      <c r="AE4662">
        <v>0</v>
      </c>
      <c r="AF4662" t="s">
        <v>3910</v>
      </c>
      <c r="AG4662" s="2">
        <v>3.460648148148148E-3</v>
      </c>
      <c r="AH4662" t="s">
        <v>3911</v>
      </c>
      <c r="AI4662">
        <v>3</v>
      </c>
      <c r="AJ4662" t="s">
        <v>3945</v>
      </c>
      <c r="AK4662" s="3">
        <v>42140</v>
      </c>
      <c r="AL4662" s="10">
        <f>YEAR(ufc_fights_2[[#This Row],[date]])</f>
        <v>2015</v>
      </c>
      <c r="AM4662" t="s">
        <v>4017</v>
      </c>
      <c r="AN4662">
        <v>120</v>
      </c>
      <c r="AO4662" t="s">
        <v>3913</v>
      </c>
      <c r="AP4662">
        <f>IF(ufc_fights_2[[#This Row],[winner]]="Red",ufc_fights_2[[#This Row],[r_fighter_id]],ufc_fights_2[[#This Row],[b_fighter_id]])</f>
        <v>2317</v>
      </c>
      <c r="AQ4662" t="str">
        <f>_xlfn.XLOOKUP(ufc_fights_2[[#This Row],[winnerID]],ufc_fighters[id],ufc_fighters[fighter_name],"xxx",0,1)</f>
        <v>Guangyou Ning</v>
      </c>
    </row>
    <row r="4663" spans="1:43">
      <c r="A4663">
        <v>1978</v>
      </c>
      <c r="B4663">
        <v>1584</v>
      </c>
      <c r="C4663">
        <f>_xlfn.XLOOKUP(ufc_fights_2[[#This Row],[r_fighter_id]],ufc_fighters[id],ufc_fighters[year],"xxx",0,1)</f>
        <v>1985</v>
      </c>
      <c r="D4663">
        <f>_xlfn.XLOOKUP(ufc_fights_2[[#This Row],[b_fighter_id]],ufc_fighters[id],ufc_fighters[year],"Prázdné",0,1)</f>
        <v>1989</v>
      </c>
      <c r="E4663" s="10">
        <f>YEAR(ufc_fights_2[[#This Row],[date]])-ufc_fights_2[[#This Row],[r_year]]</f>
        <v>30</v>
      </c>
      <c r="F4663" s="10">
        <f>YEAR(ufc_fights_2[[#This Row],[date]])-ufc_fights_2[[#This Row],[b_year]]</f>
        <v>26</v>
      </c>
      <c r="G4663">
        <v>0</v>
      </c>
      <c r="H4663">
        <v>1</v>
      </c>
      <c r="I4663">
        <v>0.32069999999999999</v>
      </c>
      <c r="J4663">
        <v>0.35620000000000002</v>
      </c>
      <c r="K4663">
        <v>0.32979999999999998</v>
      </c>
      <c r="L4663">
        <v>0.47489999999999999</v>
      </c>
      <c r="M4663">
        <v>0</v>
      </c>
      <c r="N4663">
        <v>0.5</v>
      </c>
      <c r="O4663">
        <v>0</v>
      </c>
      <c r="P4663">
        <v>0</v>
      </c>
      <c r="Q4663">
        <v>0</v>
      </c>
      <c r="R4663">
        <v>0</v>
      </c>
      <c r="S4663" s="2">
        <v>8.1018518518518516E-5</v>
      </c>
      <c r="T4663" s="2">
        <v>3.6805555555555554E-3</v>
      </c>
      <c r="U4663">
        <v>0.2349</v>
      </c>
      <c r="V4663">
        <v>0.3453</v>
      </c>
      <c r="W4663">
        <v>0.68569999999999998</v>
      </c>
      <c r="X4663">
        <v>0</v>
      </c>
      <c r="Y4663">
        <v>0</v>
      </c>
      <c r="Z4663">
        <v>0.28299999999999997</v>
      </c>
      <c r="AA4663">
        <v>0.2712</v>
      </c>
      <c r="AB4663">
        <v>0.56000000000000005</v>
      </c>
      <c r="AC4663">
        <v>0.68</v>
      </c>
      <c r="AD4663">
        <v>0</v>
      </c>
      <c r="AE4663">
        <v>1</v>
      </c>
      <c r="AF4663" t="s">
        <v>3915</v>
      </c>
      <c r="AG4663" s="2">
        <v>3.472222222222222E-3</v>
      </c>
      <c r="AH4663" t="s">
        <v>3911</v>
      </c>
      <c r="AI4663">
        <v>3</v>
      </c>
      <c r="AJ4663" t="s">
        <v>3925</v>
      </c>
      <c r="AK4663" s="3">
        <v>42182</v>
      </c>
      <c r="AL4663" s="10">
        <f>YEAR(ufc_fights_2[[#This Row],[date]])</f>
        <v>2015</v>
      </c>
      <c r="AM4663" t="s">
        <v>4017</v>
      </c>
      <c r="AN4663">
        <v>69</v>
      </c>
      <c r="AO4663" t="s">
        <v>3918</v>
      </c>
      <c r="AP4663">
        <f>IF(ufc_fights_2[[#This Row],[winner]]="Red",ufc_fights_2[[#This Row],[r_fighter_id]],ufc_fights_2[[#This Row],[b_fighter_id]])</f>
        <v>1584</v>
      </c>
      <c r="AQ4663" t="str">
        <f>_xlfn.XLOOKUP(ufc_fights_2[[#This Row],[winnerID]],ufc_fighters[id],ufc_fighters[fighter_name],"xxx",0,1)</f>
        <v>Sirwan Kakai</v>
      </c>
    </row>
    <row r="4664" spans="1:43">
      <c r="A4664">
        <v>38</v>
      </c>
      <c r="B4664">
        <v>2095</v>
      </c>
      <c r="C4664">
        <f>_xlfn.XLOOKUP(ufc_fights_2[[#This Row],[r_fighter_id]],ufc_fighters[id],ufc_fighters[year],"xxx",0,1)</f>
        <v>1986</v>
      </c>
      <c r="D4664">
        <f>_xlfn.XLOOKUP(ufc_fights_2[[#This Row],[b_fighter_id]],ufc_fighters[id],ufc_fighters[year],"Prázdné",0,1)</f>
        <v>1981</v>
      </c>
      <c r="E4664" s="10">
        <f>YEAR(ufc_fights_2[[#This Row],[date]])-ufc_fights_2[[#This Row],[r_year]]</f>
        <v>27</v>
      </c>
      <c r="F4664" s="10">
        <f>YEAR(ufc_fights_2[[#This Row],[date]])-ufc_fights_2[[#This Row],[b_year]]</f>
        <v>32</v>
      </c>
      <c r="G4664">
        <v>0</v>
      </c>
      <c r="H4664">
        <v>0</v>
      </c>
      <c r="I4664">
        <v>0.33329999999999999</v>
      </c>
      <c r="J4664">
        <v>0.57140000000000002</v>
      </c>
      <c r="K4664">
        <v>0.52939999999999998</v>
      </c>
      <c r="L4664">
        <v>0.87880000000000003</v>
      </c>
      <c r="M4664">
        <v>0</v>
      </c>
      <c r="N4664">
        <v>0.5</v>
      </c>
      <c r="O4664">
        <v>3</v>
      </c>
      <c r="P4664">
        <v>4</v>
      </c>
      <c r="Q4664">
        <v>0</v>
      </c>
      <c r="R4664">
        <v>0</v>
      </c>
      <c r="S4664" s="2">
        <v>9.4907407407407408E-4</v>
      </c>
      <c r="T4664" s="2">
        <v>3.9467592592592592E-3</v>
      </c>
      <c r="U4664">
        <v>0</v>
      </c>
      <c r="V4664">
        <v>0.5</v>
      </c>
      <c r="W4664">
        <v>1</v>
      </c>
      <c r="X4664">
        <v>1</v>
      </c>
      <c r="Y4664">
        <v>0.66669999999999996</v>
      </c>
      <c r="Z4664">
        <v>0.3</v>
      </c>
      <c r="AA4664">
        <v>0.5</v>
      </c>
      <c r="AB4664">
        <v>0</v>
      </c>
      <c r="AC4664">
        <v>0</v>
      </c>
      <c r="AD4664">
        <v>1</v>
      </c>
      <c r="AE4664">
        <v>1</v>
      </c>
      <c r="AF4664" t="s">
        <v>3933</v>
      </c>
      <c r="AG4664" s="2">
        <v>1.9560185185185184E-3</v>
      </c>
      <c r="AH4664" t="s">
        <v>3911</v>
      </c>
      <c r="AI4664">
        <v>3</v>
      </c>
      <c r="AJ4664" t="s">
        <v>4124</v>
      </c>
      <c r="AK4664" s="3">
        <v>41482</v>
      </c>
      <c r="AL4664" s="10">
        <f>YEAR(ufc_fights_2[[#This Row],[date]])</f>
        <v>2013</v>
      </c>
      <c r="AM4664" t="s">
        <v>4017</v>
      </c>
      <c r="AN4664">
        <v>128</v>
      </c>
      <c r="AO4664" t="s">
        <v>3918</v>
      </c>
      <c r="AP4664">
        <f>IF(ufc_fights_2[[#This Row],[winner]]="Red",ufc_fights_2[[#This Row],[r_fighter_id]],ufc_fights_2[[#This Row],[b_fighter_id]])</f>
        <v>2095</v>
      </c>
      <c r="AQ4664" t="str">
        <f>_xlfn.XLOOKUP(ufc_fights_2[[#This Row],[winnerID]],ufc_fighters[id],ufc_fighters[fighter_name],"xxx",0,1)</f>
        <v>Yaotzin Meza</v>
      </c>
    </row>
    <row r="4665" spans="1:43">
      <c r="A4665">
        <v>2548</v>
      </c>
      <c r="B4665">
        <v>718</v>
      </c>
      <c r="C4665">
        <f>_xlfn.XLOOKUP(ufc_fights_2[[#This Row],[r_fighter_id]],ufc_fighters[id],ufc_fighters[year],"xxx",0,1)</f>
        <v>1993</v>
      </c>
      <c r="D4665">
        <f>_xlfn.XLOOKUP(ufc_fights_2[[#This Row],[b_fighter_id]],ufc_fighters[id],ufc_fighters[year],"Prázdné",0,1)</f>
        <v>1988</v>
      </c>
      <c r="E4665" s="10">
        <f>YEAR(ufc_fights_2[[#This Row],[date]])-ufc_fights_2[[#This Row],[r_year]]</f>
        <v>25</v>
      </c>
      <c r="F4665" s="10">
        <f>YEAR(ufc_fights_2[[#This Row],[date]])-ufc_fights_2[[#This Row],[b_year]]</f>
        <v>30</v>
      </c>
      <c r="G4665">
        <v>1</v>
      </c>
      <c r="H4665">
        <v>1</v>
      </c>
      <c r="I4665">
        <v>0.41349999999999998</v>
      </c>
      <c r="J4665">
        <v>0.54349999999999998</v>
      </c>
      <c r="K4665">
        <v>0.47099999999999997</v>
      </c>
      <c r="L4665">
        <v>0.58260000000000001</v>
      </c>
      <c r="M4665">
        <v>0</v>
      </c>
      <c r="N4665">
        <v>1</v>
      </c>
      <c r="O4665">
        <v>2</v>
      </c>
      <c r="P4665">
        <v>2</v>
      </c>
      <c r="Q4665">
        <v>0</v>
      </c>
      <c r="R4665">
        <v>0</v>
      </c>
      <c r="S4665" s="2">
        <v>3.2986111111111111E-3</v>
      </c>
      <c r="T4665" s="2">
        <v>1.5393518518518519E-3</v>
      </c>
      <c r="U4665">
        <v>0.36940000000000001</v>
      </c>
      <c r="V4665">
        <v>0.45</v>
      </c>
      <c r="W4665">
        <v>0.52939999999999998</v>
      </c>
      <c r="X4665">
        <v>1</v>
      </c>
      <c r="Y4665">
        <v>1</v>
      </c>
      <c r="Z4665">
        <v>0.39829999999999999</v>
      </c>
      <c r="AA4665">
        <v>0.5</v>
      </c>
      <c r="AB4665">
        <v>0.5</v>
      </c>
      <c r="AC4665">
        <v>1</v>
      </c>
      <c r="AD4665">
        <v>0.57140000000000002</v>
      </c>
      <c r="AE4665">
        <v>0.875</v>
      </c>
      <c r="AF4665" t="s">
        <v>3922</v>
      </c>
      <c r="AG4665" s="2">
        <v>3.472222222222222E-3</v>
      </c>
      <c r="AH4665" t="s">
        <v>3911</v>
      </c>
      <c r="AI4665">
        <v>3</v>
      </c>
      <c r="AJ4665" t="s">
        <v>3931</v>
      </c>
      <c r="AK4665" s="3">
        <v>43428</v>
      </c>
      <c r="AL4665" s="10">
        <f>YEAR(ufc_fights_2[[#This Row],[date]])</f>
        <v>2018</v>
      </c>
      <c r="AM4665" t="s">
        <v>4017</v>
      </c>
      <c r="AN4665">
        <v>52</v>
      </c>
      <c r="AO4665" t="s">
        <v>3913</v>
      </c>
      <c r="AP4665">
        <f>IF(ufc_fights_2[[#This Row],[winner]]="Red",ufc_fights_2[[#This Row],[r_fighter_id]],ufc_fights_2[[#This Row],[b_fighter_id]])</f>
        <v>2548</v>
      </c>
      <c r="AQ4665" t="str">
        <f>_xlfn.XLOOKUP(ufc_fights_2[[#This Row],[winnerID]],ufc_fighters[id],ufc_fighters[fighter_name],"xxx",0,1)</f>
        <v>Pingyuan Liu</v>
      </c>
    </row>
    <row r="4666" spans="1:43">
      <c r="A4666">
        <v>725</v>
      </c>
      <c r="B4666">
        <v>2830</v>
      </c>
      <c r="C4666">
        <f>_xlfn.XLOOKUP(ufc_fights_2[[#This Row],[r_fighter_id]],ufc_fighters[id],ufc_fighters[year],"xxx",0,1)</f>
        <v>1994</v>
      </c>
      <c r="D4666">
        <f>_xlfn.XLOOKUP(ufc_fights_2[[#This Row],[b_fighter_id]],ufc_fighters[id],ufc_fighters[year],"Prázdné",0,1)</f>
        <v>1991</v>
      </c>
      <c r="E4666" s="10">
        <f>YEAR(ufc_fights_2[[#This Row],[date]])-ufc_fights_2[[#This Row],[r_year]]</f>
        <v>24</v>
      </c>
      <c r="F4666" s="10">
        <f>YEAR(ufc_fights_2[[#This Row],[date]])-ufc_fights_2[[#This Row],[b_year]]</f>
        <v>27</v>
      </c>
      <c r="G4666">
        <v>0</v>
      </c>
      <c r="H4666">
        <v>0</v>
      </c>
      <c r="I4666">
        <v>0.3952</v>
      </c>
      <c r="J4666">
        <v>0.44350000000000001</v>
      </c>
      <c r="K4666">
        <v>0.40239999999999998</v>
      </c>
      <c r="L4666">
        <v>0.5484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1.3078703703703703E-3</v>
      </c>
      <c r="T4666" s="2">
        <v>9.2592592592592596E-4</v>
      </c>
      <c r="U4666">
        <v>0.25950000000000001</v>
      </c>
      <c r="V4666">
        <v>0.40539999999999998</v>
      </c>
      <c r="W4666">
        <v>0.92859999999999998</v>
      </c>
      <c r="X4666">
        <v>0.86360000000000003</v>
      </c>
      <c r="Y4666">
        <v>1</v>
      </c>
      <c r="Z4666">
        <v>0.36549999999999999</v>
      </c>
      <c r="AA4666">
        <v>0.43590000000000001</v>
      </c>
      <c r="AB4666">
        <v>0.59089999999999998</v>
      </c>
      <c r="AC4666">
        <v>0.57140000000000002</v>
      </c>
      <c r="AD4666">
        <v>0</v>
      </c>
      <c r="AE4666">
        <v>0</v>
      </c>
      <c r="AF4666" t="s">
        <v>3922</v>
      </c>
      <c r="AG4666" s="2">
        <v>3.472222222222222E-3</v>
      </c>
      <c r="AH4666" t="s">
        <v>3911</v>
      </c>
      <c r="AI4666">
        <v>3</v>
      </c>
      <c r="AJ4666" t="s">
        <v>3958</v>
      </c>
      <c r="AK4666" s="3">
        <v>43414</v>
      </c>
      <c r="AL4666" s="10">
        <f>YEAR(ufc_fights_2[[#This Row],[date]])</f>
        <v>2018</v>
      </c>
      <c r="AM4666" t="s">
        <v>4017</v>
      </c>
      <c r="AN4666">
        <v>74</v>
      </c>
      <c r="AO4666" t="s">
        <v>3913</v>
      </c>
      <c r="AP4666">
        <f>IF(ufc_fights_2[[#This Row],[winner]]="Red",ufc_fights_2[[#This Row],[r_fighter_id]],ufc_fights_2[[#This Row],[b_fighter_id]])</f>
        <v>725</v>
      </c>
      <c r="AQ4666" t="str">
        <f>_xlfn.XLOOKUP(ufc_fights_2[[#This Row],[winnerID]],ufc_fighters[id],ufc_fighters[fighter_name],"xxx",0,1)</f>
        <v>Mark De La Rosa</v>
      </c>
    </row>
    <row r="4667" spans="1:43">
      <c r="A4667">
        <v>1989</v>
      </c>
      <c r="B4667">
        <v>1340</v>
      </c>
      <c r="C4667">
        <f>_xlfn.XLOOKUP(ufc_fights_2[[#This Row],[r_fighter_id]],ufc_fighters[id],ufc_fighters[year],"xxx",0,1)</f>
        <v>1988</v>
      </c>
      <c r="D4667">
        <f>_xlfn.XLOOKUP(ufc_fights_2[[#This Row],[b_fighter_id]],ufc_fighters[id],ufc_fighters[year],"Prázdné",0,1)</f>
        <v>1986</v>
      </c>
      <c r="E4667" s="10">
        <f>YEAR(ufc_fights_2[[#This Row],[date]])-ufc_fights_2[[#This Row],[r_year]]</f>
        <v>25</v>
      </c>
      <c r="F4667" s="10">
        <f>YEAR(ufc_fights_2[[#This Row],[date]])-ufc_fights_2[[#This Row],[b_year]]</f>
        <v>27</v>
      </c>
      <c r="G4667">
        <v>1</v>
      </c>
      <c r="H4667">
        <v>0</v>
      </c>
      <c r="I4667">
        <v>0.5</v>
      </c>
      <c r="J4667">
        <v>0.4</v>
      </c>
      <c r="K4667">
        <v>0.5</v>
      </c>
      <c r="L4667">
        <v>0.46150000000000002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 s="2">
        <v>3.0092592592592595E-4</v>
      </c>
      <c r="T4667" s="2">
        <v>0</v>
      </c>
      <c r="U4667">
        <v>0.375</v>
      </c>
      <c r="V4667">
        <v>0.28570000000000001</v>
      </c>
      <c r="W4667">
        <v>1</v>
      </c>
      <c r="X4667">
        <v>1</v>
      </c>
      <c r="Y4667">
        <v>1</v>
      </c>
      <c r="Z4667">
        <v>0.5</v>
      </c>
      <c r="AA4667">
        <v>0.4</v>
      </c>
      <c r="AB4667">
        <v>0</v>
      </c>
      <c r="AC4667">
        <v>0</v>
      </c>
      <c r="AD4667">
        <v>0.5</v>
      </c>
      <c r="AE4667">
        <v>0</v>
      </c>
      <c r="AF4667" t="s">
        <v>3933</v>
      </c>
      <c r="AG4667" s="2">
        <v>8.1018518518518516E-4</v>
      </c>
      <c r="AH4667" t="s">
        <v>3911</v>
      </c>
      <c r="AI4667">
        <v>3</v>
      </c>
      <c r="AJ4667" t="s">
        <v>3914</v>
      </c>
      <c r="AK4667" s="3">
        <v>41521</v>
      </c>
      <c r="AL4667" s="10">
        <f>YEAR(ufc_fights_2[[#This Row],[date]])</f>
        <v>2013</v>
      </c>
      <c r="AM4667" t="s">
        <v>4017</v>
      </c>
      <c r="AN4667">
        <v>123</v>
      </c>
      <c r="AO4667" t="s">
        <v>3913</v>
      </c>
      <c r="AP4667">
        <f>IF(ufc_fights_2[[#This Row],[winner]]="Red",ufc_fights_2[[#This Row],[r_fighter_id]],ufc_fights_2[[#This Row],[b_fighter_id]])</f>
        <v>1989</v>
      </c>
      <c r="AQ4667" t="str">
        <f>_xlfn.XLOOKUP(ufc_fights_2[[#This Row],[winnerID]],ufc_fighters[id],ufc_fighters[fighter_name],"xxx",0,1)</f>
        <v>Lucas Martins</v>
      </c>
    </row>
    <row r="4668" spans="1:43">
      <c r="A4668">
        <v>1866</v>
      </c>
      <c r="B4668">
        <v>266</v>
      </c>
      <c r="C4668">
        <f>_xlfn.XLOOKUP(ufc_fights_2[[#This Row],[r_fighter_id]],ufc_fighters[id],ufc_fighters[year],"xxx",0,1)</f>
        <v>1994</v>
      </c>
      <c r="D4668">
        <f>_xlfn.XLOOKUP(ufc_fights_2[[#This Row],[b_fighter_id]],ufc_fighters[id],ufc_fighters[year],"Prázdné",0,1)</f>
        <v>1994</v>
      </c>
      <c r="E4668" s="10">
        <f>YEAR(ufc_fights_2[[#This Row],[date]])-ufc_fights_2[[#This Row],[r_year]]</f>
        <v>25</v>
      </c>
      <c r="F4668" s="10">
        <f>YEAR(ufc_fights_2[[#This Row],[date]])-ufc_fights_2[[#This Row],[b_year]]</f>
        <v>25</v>
      </c>
      <c r="G4668">
        <v>0</v>
      </c>
      <c r="H4668">
        <v>0</v>
      </c>
      <c r="I4668">
        <v>0.58330000000000004</v>
      </c>
      <c r="J4668">
        <v>0.7</v>
      </c>
      <c r="K4668">
        <v>0.6875</v>
      </c>
      <c r="L4668">
        <v>0.73680000000000001</v>
      </c>
      <c r="M4668">
        <v>0</v>
      </c>
      <c r="N4668">
        <v>1</v>
      </c>
      <c r="O4668">
        <v>0</v>
      </c>
      <c r="P4668">
        <v>1</v>
      </c>
      <c r="Q4668">
        <v>0</v>
      </c>
      <c r="R4668">
        <v>0</v>
      </c>
      <c r="S4668" s="2">
        <v>6.8287037037037036E-4</v>
      </c>
      <c r="T4668" s="2">
        <v>1.0648148148148149E-3</v>
      </c>
      <c r="U4668">
        <v>0.375</v>
      </c>
      <c r="V4668">
        <v>0.5</v>
      </c>
      <c r="W4668">
        <v>0</v>
      </c>
      <c r="X4668">
        <v>1</v>
      </c>
      <c r="Y4668">
        <v>0</v>
      </c>
      <c r="Z4668">
        <v>0.33329999999999999</v>
      </c>
      <c r="AA4668">
        <v>0.5</v>
      </c>
      <c r="AB4668">
        <v>0.83330000000000004</v>
      </c>
      <c r="AC4668">
        <v>1</v>
      </c>
      <c r="AD4668">
        <v>0</v>
      </c>
      <c r="AE4668">
        <v>0.8</v>
      </c>
      <c r="AF4668" t="s">
        <v>3933</v>
      </c>
      <c r="AG4668" s="2">
        <v>2.1875000000000002E-3</v>
      </c>
      <c r="AH4668" t="s">
        <v>3911</v>
      </c>
      <c r="AI4668">
        <v>3</v>
      </c>
      <c r="AJ4668" t="s">
        <v>3938</v>
      </c>
      <c r="AK4668" s="3">
        <v>43513</v>
      </c>
      <c r="AL4668" s="10">
        <f>YEAR(ufc_fights_2[[#This Row],[date]])</f>
        <v>2019</v>
      </c>
      <c r="AM4668" t="s">
        <v>4017</v>
      </c>
      <c r="AN4668">
        <v>21</v>
      </c>
      <c r="AO4668" t="s">
        <v>3918</v>
      </c>
      <c r="AP4668">
        <f>IF(ufc_fights_2[[#This Row],[winner]]="Red",ufc_fights_2[[#This Row],[r_fighter_id]],ufc_fights_2[[#This Row],[b_fighter_id]])</f>
        <v>266</v>
      </c>
      <c r="AQ4668" t="str">
        <f>_xlfn.XLOOKUP(ufc_fights_2[[#This Row],[winnerID]],ufc_fighters[id],ufc_fighters[fighter_name],"xxx",0,1)</f>
        <v>Manny Bermudez</v>
      </c>
    </row>
    <row r="4669" spans="1:43">
      <c r="A4669">
        <v>3580</v>
      </c>
      <c r="B4669">
        <v>3450</v>
      </c>
      <c r="C4669">
        <f>_xlfn.XLOOKUP(ufc_fights_2[[#This Row],[r_fighter_id]],ufc_fighters[id],ufc_fighters[year],"xxx",0,1)</f>
        <v>1991</v>
      </c>
      <c r="D4669">
        <f>_xlfn.XLOOKUP(ufc_fights_2[[#This Row],[b_fighter_id]],ufc_fighters[id],ufc_fighters[year],"Prázdné",0,1)</f>
        <v>1986</v>
      </c>
      <c r="E4669" s="10">
        <f>YEAR(ufc_fights_2[[#This Row],[date]])-ufc_fights_2[[#This Row],[r_year]]</f>
        <v>23</v>
      </c>
      <c r="F4669" s="10">
        <f>YEAR(ufc_fights_2[[#This Row],[date]])-ufc_fights_2[[#This Row],[b_year]]</f>
        <v>28</v>
      </c>
      <c r="G4669">
        <v>0</v>
      </c>
      <c r="H4669">
        <v>0</v>
      </c>
      <c r="I4669">
        <v>0.40300000000000002</v>
      </c>
      <c r="J4669">
        <v>0.62070000000000003</v>
      </c>
      <c r="K4669">
        <v>0.70389999999999997</v>
      </c>
      <c r="L4669">
        <v>0.83020000000000005</v>
      </c>
      <c r="M4669">
        <v>0</v>
      </c>
      <c r="N4669">
        <v>0.75</v>
      </c>
      <c r="O4669">
        <v>0</v>
      </c>
      <c r="P4669">
        <v>0</v>
      </c>
      <c r="Q4669">
        <v>2</v>
      </c>
      <c r="R4669">
        <v>0</v>
      </c>
      <c r="S4669" s="2">
        <v>2.7430555555555554E-3</v>
      </c>
      <c r="T4669" s="2">
        <v>5.4282407407407404E-3</v>
      </c>
      <c r="U4669">
        <v>0.39389999999999997</v>
      </c>
      <c r="V4669">
        <v>0.4</v>
      </c>
      <c r="W4669">
        <v>1</v>
      </c>
      <c r="X4669">
        <v>0</v>
      </c>
      <c r="Y4669">
        <v>0.81820000000000004</v>
      </c>
      <c r="Z4669">
        <v>0.42220000000000002</v>
      </c>
      <c r="AA4669">
        <v>0.57140000000000002</v>
      </c>
      <c r="AB4669">
        <v>0.42859999999999998</v>
      </c>
      <c r="AC4669">
        <v>0.75</v>
      </c>
      <c r="AD4669">
        <v>0.33329999999999999</v>
      </c>
      <c r="AE4669">
        <v>0.75</v>
      </c>
      <c r="AF4669" t="s">
        <v>3922</v>
      </c>
      <c r="AG4669" s="2">
        <v>3.472222222222222E-3</v>
      </c>
      <c r="AH4669" t="s">
        <v>3911</v>
      </c>
      <c r="AI4669">
        <v>3</v>
      </c>
      <c r="AJ4669" t="s">
        <v>3945</v>
      </c>
      <c r="AK4669" s="3">
        <v>41874</v>
      </c>
      <c r="AL4669" s="10">
        <f>YEAR(ufc_fights_2[[#This Row],[date]])</f>
        <v>2014</v>
      </c>
      <c r="AM4669" t="s">
        <v>4017</v>
      </c>
      <c r="AN4669">
        <v>28</v>
      </c>
      <c r="AO4669" t="s">
        <v>3918</v>
      </c>
      <c r="AP4669">
        <f>IF(ufc_fights_2[[#This Row],[winner]]="Red",ufc_fights_2[[#This Row],[r_fighter_id]],ufc_fights_2[[#This Row],[b_fighter_id]])</f>
        <v>3450</v>
      </c>
      <c r="AQ4669" t="str">
        <f>_xlfn.XLOOKUP(ufc_fights_2[[#This Row],[winnerID]],ufc_fighters[id],ufc_fighters[fighter_name],"xxx",0,1)</f>
        <v>Royston Wee</v>
      </c>
    </row>
    <row r="4670" spans="1:43">
      <c r="A4670">
        <v>2838</v>
      </c>
      <c r="B4670">
        <v>3484</v>
      </c>
      <c r="C4670">
        <f>_xlfn.XLOOKUP(ufc_fights_2[[#This Row],[r_fighter_id]],ufc_fighters[id],ufc_fighters[year],"xxx",0,1)</f>
        <v>1985</v>
      </c>
      <c r="D4670">
        <f>_xlfn.XLOOKUP(ufc_fights_2[[#This Row],[b_fighter_id]],ufc_fighters[id],ufc_fighters[year],"Prázdné",0,1)</f>
        <v>1981</v>
      </c>
      <c r="E4670" s="10">
        <f>YEAR(ufc_fights_2[[#This Row],[date]])-ufc_fights_2[[#This Row],[r_year]]</f>
        <v>33</v>
      </c>
      <c r="F4670" s="10">
        <f>YEAR(ufc_fights_2[[#This Row],[date]])-ufc_fights_2[[#This Row],[b_year]]</f>
        <v>37</v>
      </c>
      <c r="G4670">
        <v>1</v>
      </c>
      <c r="H4670">
        <v>0</v>
      </c>
      <c r="I4670">
        <v>0.4214</v>
      </c>
      <c r="J4670">
        <v>0.55959999999999999</v>
      </c>
      <c r="K4670">
        <v>0.43359999999999999</v>
      </c>
      <c r="L4670">
        <v>0.58120000000000005</v>
      </c>
      <c r="M4670">
        <v>0</v>
      </c>
      <c r="N4670">
        <v>0.2</v>
      </c>
      <c r="O4670">
        <v>0</v>
      </c>
      <c r="P4670">
        <v>0</v>
      </c>
      <c r="Q4670">
        <v>0</v>
      </c>
      <c r="R4670">
        <v>0</v>
      </c>
      <c r="S4670" s="2">
        <v>9.1435185185185185E-4</v>
      </c>
      <c r="T4670" s="2">
        <v>6.3657407407407413E-4</v>
      </c>
      <c r="U4670">
        <v>0.36359999999999998</v>
      </c>
      <c r="V4670">
        <v>0.26790000000000003</v>
      </c>
      <c r="W4670">
        <v>0.8125</v>
      </c>
      <c r="X4670">
        <v>0.66669999999999996</v>
      </c>
      <c r="Y4670">
        <v>0.93940000000000001</v>
      </c>
      <c r="Z4670">
        <v>0.36969999999999997</v>
      </c>
      <c r="AA4670">
        <v>0.56379999999999997</v>
      </c>
      <c r="AB4670">
        <v>0.68420000000000003</v>
      </c>
      <c r="AC4670">
        <v>0.5333</v>
      </c>
      <c r="AD4670">
        <v>1</v>
      </c>
      <c r="AE4670">
        <v>0</v>
      </c>
      <c r="AF4670" t="s">
        <v>3915</v>
      </c>
      <c r="AG4670" s="2">
        <v>3.472222222222222E-3</v>
      </c>
      <c r="AH4670" t="s">
        <v>3911</v>
      </c>
      <c r="AI4670">
        <v>3</v>
      </c>
      <c r="AJ4670" t="s">
        <v>3963</v>
      </c>
      <c r="AK4670" s="3">
        <v>43204</v>
      </c>
      <c r="AL4670" s="10">
        <f>YEAR(ufc_fights_2[[#This Row],[date]])</f>
        <v>2018</v>
      </c>
      <c r="AM4670" t="s">
        <v>4017</v>
      </c>
      <c r="AN4670">
        <v>127</v>
      </c>
      <c r="AO4670" t="s">
        <v>3913</v>
      </c>
      <c r="AP4670">
        <f>IF(ufc_fights_2[[#This Row],[winner]]="Red",ufc_fights_2[[#This Row],[r_fighter_id]],ufc_fights_2[[#This Row],[b_fighter_id]])</f>
        <v>2838</v>
      </c>
      <c r="AQ4670" t="str">
        <f>_xlfn.XLOOKUP(ufc_fights_2[[#This Row],[winnerID]],ufc_fighters[id],ufc_fighters[fighter_name],"xxx",0,1)</f>
        <v>Luke Sanders</v>
      </c>
    </row>
    <row r="4671" spans="1:43">
      <c r="A4671">
        <v>3450</v>
      </c>
      <c r="B4671">
        <v>1051</v>
      </c>
      <c r="C4671">
        <f>_xlfn.XLOOKUP(ufc_fights_2[[#This Row],[r_fighter_id]],ufc_fighters[id],ufc_fighters[year],"xxx",0,1)</f>
        <v>1986</v>
      </c>
      <c r="D4671">
        <f>_xlfn.XLOOKUP(ufc_fights_2[[#This Row],[b_fighter_id]],ufc_fighters[id],ufc_fighters[year],"Prázdné",0,1)</f>
        <v>1978</v>
      </c>
      <c r="E4671" s="10">
        <f>YEAR(ufc_fights_2[[#This Row],[date]])-ufc_fights_2[[#This Row],[r_year]]</f>
        <v>28</v>
      </c>
      <c r="F4671" s="10">
        <f>YEAR(ufc_fights_2[[#This Row],[date]])-ufc_fights_2[[#This Row],[b_year]]</f>
        <v>36</v>
      </c>
      <c r="G4671">
        <v>0</v>
      </c>
      <c r="H4671">
        <v>0</v>
      </c>
      <c r="I4671">
        <v>0.66669999999999996</v>
      </c>
      <c r="J4671">
        <v>0.69440000000000002</v>
      </c>
      <c r="K4671">
        <v>0.80769999999999997</v>
      </c>
      <c r="L4671">
        <v>0.8165</v>
      </c>
      <c r="M4671">
        <v>0.85709999999999997</v>
      </c>
      <c r="N4671">
        <v>0</v>
      </c>
      <c r="O4671">
        <v>0</v>
      </c>
      <c r="P4671">
        <v>2</v>
      </c>
      <c r="Q4671">
        <v>0</v>
      </c>
      <c r="R4671">
        <v>1</v>
      </c>
      <c r="S4671" s="2">
        <v>9.6643518518518511E-3</v>
      </c>
      <c r="T4671" s="2">
        <v>5.7870370370370373E-5</v>
      </c>
      <c r="U4671">
        <v>0.63639999999999997</v>
      </c>
      <c r="V4671">
        <v>0.6522</v>
      </c>
      <c r="W4671">
        <v>0</v>
      </c>
      <c r="X4671">
        <v>1</v>
      </c>
      <c r="Y4671">
        <v>1</v>
      </c>
      <c r="Z4671">
        <v>0</v>
      </c>
      <c r="AA4671">
        <v>0.47060000000000002</v>
      </c>
      <c r="AB4671">
        <v>1</v>
      </c>
      <c r="AC4671">
        <v>0.83330000000000004</v>
      </c>
      <c r="AD4671">
        <v>0.77780000000000005</v>
      </c>
      <c r="AE4671">
        <v>0.92310000000000003</v>
      </c>
      <c r="AF4671" t="s">
        <v>3915</v>
      </c>
      <c r="AG4671" s="2">
        <v>3.472222222222222E-3</v>
      </c>
      <c r="AH4671" t="s">
        <v>3911</v>
      </c>
      <c r="AI4671">
        <v>3</v>
      </c>
      <c r="AJ4671" t="s">
        <v>3946</v>
      </c>
      <c r="AK4671" s="3">
        <v>41643</v>
      </c>
      <c r="AL4671" s="10">
        <f>YEAR(ufc_fights_2[[#This Row],[date]])</f>
        <v>2014</v>
      </c>
      <c r="AM4671" t="s">
        <v>4017</v>
      </c>
      <c r="AN4671">
        <v>114</v>
      </c>
      <c r="AO4671" t="s">
        <v>3913</v>
      </c>
      <c r="AP4671">
        <f>IF(ufc_fights_2[[#This Row],[winner]]="Red",ufc_fights_2[[#This Row],[r_fighter_id]],ufc_fights_2[[#This Row],[b_fighter_id]])</f>
        <v>3450</v>
      </c>
      <c r="AQ4671" t="str">
        <f>_xlfn.XLOOKUP(ufc_fights_2[[#This Row],[winnerID]],ufc_fighters[id],ufc_fighters[fighter_name],"xxx",0,1)</f>
        <v>Royston Wee</v>
      </c>
    </row>
    <row r="4672" spans="1:43">
      <c r="A4672">
        <v>1863</v>
      </c>
      <c r="B4672">
        <v>2502</v>
      </c>
      <c r="C4672">
        <f>_xlfn.XLOOKUP(ufc_fights_2[[#This Row],[r_fighter_id]],ufc_fighters[id],ufc_fighters[year],"xxx",0,1)</f>
        <v>1987</v>
      </c>
      <c r="D4672">
        <f>_xlfn.XLOOKUP(ufc_fights_2[[#This Row],[b_fighter_id]],ufc_fighters[id],ufc_fighters[year],"Prázdné",0,1)</f>
        <v>1989</v>
      </c>
      <c r="E4672" s="10">
        <f>YEAR(ufc_fights_2[[#This Row],[date]])-ufc_fights_2[[#This Row],[r_year]]</f>
        <v>31</v>
      </c>
      <c r="F4672" s="10">
        <f>YEAR(ufc_fights_2[[#This Row],[date]])-ufc_fights_2[[#This Row],[b_year]]</f>
        <v>29</v>
      </c>
      <c r="G4672">
        <v>0</v>
      </c>
      <c r="H4672">
        <v>0</v>
      </c>
      <c r="I4672">
        <v>0.61109999999999998</v>
      </c>
      <c r="J4672">
        <v>0.44</v>
      </c>
      <c r="K4672">
        <v>0.68089999999999995</v>
      </c>
      <c r="L4672">
        <v>0.57040000000000002</v>
      </c>
      <c r="M4672">
        <v>0.42859999999999998</v>
      </c>
      <c r="N4672">
        <v>0</v>
      </c>
      <c r="O4672">
        <v>2</v>
      </c>
      <c r="P4672">
        <v>0</v>
      </c>
      <c r="Q4672">
        <v>0</v>
      </c>
      <c r="R4672">
        <v>0</v>
      </c>
      <c r="S4672" s="2">
        <v>2.1527777777777778E-3</v>
      </c>
      <c r="T4672" s="2">
        <v>3.2407407407407406E-4</v>
      </c>
      <c r="U4672">
        <v>0.5</v>
      </c>
      <c r="V4672">
        <v>0.34179999999999999</v>
      </c>
      <c r="W4672">
        <v>1</v>
      </c>
      <c r="X4672">
        <v>1</v>
      </c>
      <c r="Y4672">
        <v>0.69230000000000003</v>
      </c>
      <c r="Z4672">
        <v>0.57579999999999998</v>
      </c>
      <c r="AA4672">
        <v>0.4239</v>
      </c>
      <c r="AB4672">
        <v>1</v>
      </c>
      <c r="AC4672">
        <v>0.625</v>
      </c>
      <c r="AD4672">
        <v>1</v>
      </c>
      <c r="AE4672">
        <v>0</v>
      </c>
      <c r="AF4672" t="s">
        <v>3910</v>
      </c>
      <c r="AG4672" s="2">
        <v>2.5694444444444445E-3</v>
      </c>
      <c r="AH4672" t="s">
        <v>3911</v>
      </c>
      <c r="AI4672">
        <v>3</v>
      </c>
      <c r="AJ4672" t="s">
        <v>4034</v>
      </c>
      <c r="AK4672" s="3">
        <v>43204</v>
      </c>
      <c r="AL4672" s="10">
        <f>YEAR(ufc_fights_2[[#This Row],[date]])</f>
        <v>2018</v>
      </c>
      <c r="AM4672" t="s">
        <v>4017</v>
      </c>
      <c r="AN4672">
        <v>127</v>
      </c>
      <c r="AO4672" t="s">
        <v>3918</v>
      </c>
      <c r="AP4672">
        <f>IF(ufc_fights_2[[#This Row],[winner]]="Red",ufc_fights_2[[#This Row],[r_fighter_id]],ufc_fights_2[[#This Row],[b_fighter_id]])</f>
        <v>2502</v>
      </c>
      <c r="AQ4672" t="str">
        <f>_xlfn.XLOOKUP(ufc_fights_2[[#This Row],[winnerID]],ufc_fighters[id],ufc_fighters[fighter_name],"xxx",0,1)</f>
        <v>Alejandro Perez</v>
      </c>
    </row>
    <row r="4673" spans="1:43">
      <c r="A4673">
        <v>362</v>
      </c>
      <c r="B4673">
        <v>2796</v>
      </c>
      <c r="C4673">
        <f>_xlfn.XLOOKUP(ufc_fights_2[[#This Row],[r_fighter_id]],ufc_fighters[id],ufc_fighters[year],"xxx",0,1)</f>
        <v>1980</v>
      </c>
      <c r="D4673">
        <f>_xlfn.XLOOKUP(ufc_fights_2[[#This Row],[b_fighter_id]],ufc_fighters[id],ufc_fighters[year],"Prázdné",0,1)</f>
        <v>1980</v>
      </c>
      <c r="E4673" s="10">
        <f>YEAR(ufc_fights_2[[#This Row],[date]])-ufc_fights_2[[#This Row],[r_year]]</f>
        <v>38</v>
      </c>
      <c r="F4673" s="10">
        <f>YEAR(ufc_fights_2[[#This Row],[date]])-ufc_fights_2[[#This Row],[b_year]]</f>
        <v>38</v>
      </c>
      <c r="G4673">
        <v>0</v>
      </c>
      <c r="H4673">
        <v>1</v>
      </c>
      <c r="I4673">
        <v>0.42309999999999998</v>
      </c>
      <c r="J4673">
        <v>0.55000000000000004</v>
      </c>
      <c r="K4673">
        <v>0.47149999999999997</v>
      </c>
      <c r="L4673">
        <v>0.60870000000000002</v>
      </c>
      <c r="M4673">
        <v>0</v>
      </c>
      <c r="N4673">
        <v>0.4</v>
      </c>
      <c r="O4673">
        <v>1</v>
      </c>
      <c r="P4673">
        <v>0</v>
      </c>
      <c r="Q4673">
        <v>0</v>
      </c>
      <c r="R4673">
        <v>0</v>
      </c>
      <c r="S4673" s="2">
        <v>9.2592592592592588E-5</v>
      </c>
      <c r="T4673" s="2">
        <v>2.8935185185185184E-3</v>
      </c>
      <c r="U4673">
        <v>0.3049</v>
      </c>
      <c r="V4673">
        <v>0.44440000000000002</v>
      </c>
      <c r="W4673">
        <v>0.76919999999999999</v>
      </c>
      <c r="X4673">
        <v>1</v>
      </c>
      <c r="Y4673">
        <v>0.70589999999999997</v>
      </c>
      <c r="Z4673">
        <v>0.40820000000000001</v>
      </c>
      <c r="AA4673">
        <v>0.47620000000000001</v>
      </c>
      <c r="AB4673">
        <v>0.66669999999999996</v>
      </c>
      <c r="AC4673">
        <v>0.84209999999999996</v>
      </c>
      <c r="AD4673">
        <v>0</v>
      </c>
      <c r="AE4673">
        <v>0.58819999999999995</v>
      </c>
      <c r="AF4673" t="s">
        <v>3915</v>
      </c>
      <c r="AG4673" s="2">
        <v>3.472222222222222E-3</v>
      </c>
      <c r="AH4673" t="s">
        <v>3911</v>
      </c>
      <c r="AI4673">
        <v>3</v>
      </c>
      <c r="AK4673" s="3">
        <v>43239</v>
      </c>
      <c r="AL4673" s="10">
        <f>YEAR(ufc_fights_2[[#This Row],[date]])</f>
        <v>2018</v>
      </c>
      <c r="AM4673" t="s">
        <v>4017</v>
      </c>
      <c r="AN4673">
        <v>151</v>
      </c>
      <c r="AO4673" t="s">
        <v>3918</v>
      </c>
      <c r="AP4673">
        <f>IF(ufc_fights_2[[#This Row],[winner]]="Red",ufc_fights_2[[#This Row],[r_fighter_id]],ufc_fights_2[[#This Row],[b_fighter_id]])</f>
        <v>2796</v>
      </c>
      <c r="AQ4673" t="str">
        <f>_xlfn.XLOOKUP(ufc_fights_2[[#This Row],[winnerID]],ufc_fighters[id],ufc_fighters[fighter_name],"xxx",0,1)</f>
        <v>Frankie Saenz</v>
      </c>
    </row>
    <row r="4674" spans="1:43">
      <c r="A4674">
        <v>2540</v>
      </c>
      <c r="B4674">
        <v>847</v>
      </c>
      <c r="C4674">
        <f>_xlfn.XLOOKUP(ufc_fights_2[[#This Row],[r_fighter_id]],ufc_fighters[id],ufc_fighters[year],"xxx",0,1)</f>
        <v>1978</v>
      </c>
      <c r="D4674">
        <f>_xlfn.XLOOKUP(ufc_fights_2[[#This Row],[b_fighter_id]],ufc_fighters[id],ufc_fighters[year],"Prázdné",0,1)</f>
        <v>1984</v>
      </c>
      <c r="E4674" s="10">
        <f>YEAR(ufc_fights_2[[#This Row],[date]])-ufc_fights_2[[#This Row],[r_year]]</f>
        <v>35</v>
      </c>
      <c r="F4674" s="10">
        <f>YEAR(ufc_fights_2[[#This Row],[date]])-ufc_fights_2[[#This Row],[b_year]]</f>
        <v>29</v>
      </c>
      <c r="G4674">
        <v>0</v>
      </c>
      <c r="H4674">
        <v>0</v>
      </c>
      <c r="I4674">
        <v>0.33169999999999999</v>
      </c>
      <c r="J4674">
        <v>0.45810000000000001</v>
      </c>
      <c r="K4674">
        <v>0.4017</v>
      </c>
      <c r="L4674">
        <v>0.5</v>
      </c>
      <c r="M4674">
        <v>0.57140000000000002</v>
      </c>
      <c r="N4674">
        <v>0.375</v>
      </c>
      <c r="O4674">
        <v>0</v>
      </c>
      <c r="P4674">
        <v>0</v>
      </c>
      <c r="Q4674">
        <v>1</v>
      </c>
      <c r="R4674">
        <v>0</v>
      </c>
      <c r="S4674" s="2">
        <v>3.1712962962962962E-3</v>
      </c>
      <c r="T4674" s="2">
        <v>1.736111111111111E-3</v>
      </c>
      <c r="U4674">
        <v>0.2732</v>
      </c>
      <c r="V4674">
        <v>0.36969999999999997</v>
      </c>
      <c r="W4674">
        <v>0.66669999999999996</v>
      </c>
      <c r="X4674">
        <v>1</v>
      </c>
      <c r="Y4674">
        <v>0.92859999999999998</v>
      </c>
      <c r="Z4674">
        <v>0.27650000000000002</v>
      </c>
      <c r="AA4674">
        <v>0.42280000000000001</v>
      </c>
      <c r="AB4674">
        <v>0.63639999999999997</v>
      </c>
      <c r="AC4674">
        <v>0.62070000000000003</v>
      </c>
      <c r="AD4674">
        <v>0</v>
      </c>
      <c r="AE4674">
        <v>0.33329999999999999</v>
      </c>
      <c r="AF4674" t="s">
        <v>3922</v>
      </c>
      <c r="AG4674" s="2">
        <v>3.472222222222222E-3</v>
      </c>
      <c r="AH4674" t="s">
        <v>3911</v>
      </c>
      <c r="AI4674">
        <v>3</v>
      </c>
      <c r="AJ4674" t="s">
        <v>3961</v>
      </c>
      <c r="AK4674" s="3">
        <v>41370</v>
      </c>
      <c r="AL4674" s="10">
        <f>YEAR(ufc_fights_2[[#This Row],[date]])</f>
        <v>2013</v>
      </c>
      <c r="AM4674" t="s">
        <v>4017</v>
      </c>
      <c r="AN4674">
        <v>86</v>
      </c>
      <c r="AO4674" t="s">
        <v>3913</v>
      </c>
      <c r="AP4674">
        <f>IF(ufc_fights_2[[#This Row],[winner]]="Red",ufc_fights_2[[#This Row],[r_fighter_id]],ufc_fights_2[[#This Row],[b_fighter_id]])</f>
        <v>2540</v>
      </c>
      <c r="AQ4674" t="str">
        <f>_xlfn.XLOOKUP(ufc_fights_2[[#This Row],[winnerID]],ufc_fighters[id],ufc_fighters[fighter_name],"xxx",0,1)</f>
        <v>Brad Pickett</v>
      </c>
    </row>
    <row r="4675" spans="1:43">
      <c r="A4675">
        <v>1460</v>
      </c>
      <c r="B4675">
        <v>2603</v>
      </c>
      <c r="C4675">
        <f>_xlfn.XLOOKUP(ufc_fights_2[[#This Row],[r_fighter_id]],ufc_fighters[id],ufc_fighters[year],"xxx",0,1)</f>
        <v>1991</v>
      </c>
      <c r="D4675">
        <f>_xlfn.XLOOKUP(ufc_fights_2[[#This Row],[b_fighter_id]],ufc_fighters[id],ufc_fighters[year],"Prázdné",0,1)</f>
        <v>1990</v>
      </c>
      <c r="E4675" s="10">
        <f>YEAR(ufc_fights_2[[#This Row],[date]])-ufc_fights_2[[#This Row],[r_year]]</f>
        <v>27</v>
      </c>
      <c r="F4675" s="10">
        <f>YEAR(ufc_fights_2[[#This Row],[date]])-ufc_fights_2[[#This Row],[b_year]]</f>
        <v>28</v>
      </c>
      <c r="G4675">
        <v>1</v>
      </c>
      <c r="H4675">
        <v>0</v>
      </c>
      <c r="I4675">
        <v>0.30280000000000001</v>
      </c>
      <c r="J4675">
        <v>0.5</v>
      </c>
      <c r="K4675">
        <v>0.31530000000000002</v>
      </c>
      <c r="L4675">
        <v>0.52429999999999999</v>
      </c>
      <c r="M4675">
        <v>0.25</v>
      </c>
      <c r="N4675">
        <v>0.28570000000000001</v>
      </c>
      <c r="O4675">
        <v>0</v>
      </c>
      <c r="P4675">
        <v>0</v>
      </c>
      <c r="Q4675">
        <v>0</v>
      </c>
      <c r="R4675">
        <v>0</v>
      </c>
      <c r="S4675" s="2">
        <v>2.8935185185185184E-4</v>
      </c>
      <c r="T4675" s="2">
        <v>2.3263888888888887E-3</v>
      </c>
      <c r="U4675">
        <v>0.10390000000000001</v>
      </c>
      <c r="V4675">
        <v>0.2712</v>
      </c>
      <c r="W4675">
        <v>0.5</v>
      </c>
      <c r="X4675">
        <v>0.95</v>
      </c>
      <c r="Y4675">
        <v>0.871</v>
      </c>
      <c r="Z4675">
        <v>0.2843</v>
      </c>
      <c r="AA4675">
        <v>0.47189999999999999</v>
      </c>
      <c r="AB4675">
        <v>0.57140000000000002</v>
      </c>
      <c r="AC4675">
        <v>0.77780000000000005</v>
      </c>
      <c r="AD4675">
        <v>0</v>
      </c>
      <c r="AE4675">
        <v>0</v>
      </c>
      <c r="AF4675" t="s">
        <v>3915</v>
      </c>
      <c r="AG4675" s="2">
        <v>3.472222222222222E-3</v>
      </c>
      <c r="AH4675" t="s">
        <v>3911</v>
      </c>
      <c r="AI4675">
        <v>3</v>
      </c>
      <c r="AJ4675" t="s">
        <v>3931</v>
      </c>
      <c r="AK4675" s="3">
        <v>43141</v>
      </c>
      <c r="AL4675" s="10">
        <f>YEAR(ufc_fights_2[[#This Row],[date]])</f>
        <v>2018</v>
      </c>
      <c r="AM4675" t="s">
        <v>4017</v>
      </c>
      <c r="AN4675">
        <v>19</v>
      </c>
      <c r="AO4675" t="s">
        <v>3918</v>
      </c>
      <c r="AP4675">
        <f>IF(ufc_fights_2[[#This Row],[winner]]="Red",ufc_fights_2[[#This Row],[r_fighter_id]],ufc_fights_2[[#This Row],[b_fighter_id]])</f>
        <v>2603</v>
      </c>
      <c r="AQ4675" t="str">
        <f>_xlfn.XLOOKUP(ufc_fights_2[[#This Row],[winnerID]],ufc_fighters[id],ufc_fighters[fighter_name],"xxx",0,1)</f>
        <v>Jose Quinonez</v>
      </c>
    </row>
    <row r="4676" spans="1:43">
      <c r="A4676">
        <v>2603</v>
      </c>
      <c r="B4676">
        <v>1410</v>
      </c>
      <c r="C4676">
        <f>_xlfn.XLOOKUP(ufc_fights_2[[#This Row],[r_fighter_id]],ufc_fighters[id],ufc_fighters[year],"xxx",0,1)</f>
        <v>1990</v>
      </c>
      <c r="D4676">
        <f>_xlfn.XLOOKUP(ufc_fights_2[[#This Row],[b_fighter_id]],ufc_fighters[id],ufc_fighters[year],"Prázdné",0,1)</f>
        <v>1996</v>
      </c>
      <c r="E4676" s="10">
        <f>YEAR(ufc_fights_2[[#This Row],[date]])-ufc_fights_2[[#This Row],[r_year]]</f>
        <v>29</v>
      </c>
      <c r="F4676" s="10">
        <f>YEAR(ufc_fights_2[[#This Row],[date]])-ufc_fights_2[[#This Row],[b_year]]</f>
        <v>23</v>
      </c>
      <c r="G4676">
        <v>1</v>
      </c>
      <c r="H4676">
        <v>0</v>
      </c>
      <c r="I4676">
        <v>0.51280000000000003</v>
      </c>
      <c r="J4676">
        <v>0.27829999999999999</v>
      </c>
      <c r="K4676">
        <v>0.54620000000000002</v>
      </c>
      <c r="L4676">
        <v>0.30580000000000002</v>
      </c>
      <c r="M4676">
        <v>0.4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2.9282407407407408E-3</v>
      </c>
      <c r="T4676" s="2">
        <v>0</v>
      </c>
      <c r="U4676">
        <v>0.45</v>
      </c>
      <c r="V4676">
        <v>0.26190000000000002</v>
      </c>
      <c r="W4676">
        <v>0.61539999999999995</v>
      </c>
      <c r="X4676">
        <v>0.66669999999999996</v>
      </c>
      <c r="Y4676">
        <v>0.66669999999999996</v>
      </c>
      <c r="Z4676">
        <v>0.43480000000000002</v>
      </c>
      <c r="AA4676">
        <v>0.2752</v>
      </c>
      <c r="AB4676">
        <v>0</v>
      </c>
      <c r="AC4676">
        <v>0</v>
      </c>
      <c r="AD4676">
        <v>0.83330000000000004</v>
      </c>
      <c r="AE4676">
        <v>0.5</v>
      </c>
      <c r="AF4676" t="s">
        <v>3915</v>
      </c>
      <c r="AG4676" s="2">
        <v>3.472222222222222E-3</v>
      </c>
      <c r="AH4676" t="s">
        <v>3911</v>
      </c>
      <c r="AI4676">
        <v>3</v>
      </c>
      <c r="AJ4676" t="s">
        <v>3928</v>
      </c>
      <c r="AK4676" s="3">
        <v>43729</v>
      </c>
      <c r="AL4676" s="10">
        <f>YEAR(ufc_fights_2[[#This Row],[date]])</f>
        <v>2019</v>
      </c>
      <c r="AM4676" t="s">
        <v>4017</v>
      </c>
      <c r="AN4676">
        <v>50</v>
      </c>
      <c r="AO4676" t="s">
        <v>3913</v>
      </c>
      <c r="AP4676">
        <f>IF(ufc_fights_2[[#This Row],[winner]]="Red",ufc_fights_2[[#This Row],[r_fighter_id]],ufc_fights_2[[#This Row],[b_fighter_id]])</f>
        <v>2603</v>
      </c>
      <c r="AQ4676" t="str">
        <f>_xlfn.XLOOKUP(ufc_fights_2[[#This Row],[winnerID]],ufc_fighters[id],ufc_fighters[fighter_name],"xxx",0,1)</f>
        <v>Jose Quinonez</v>
      </c>
    </row>
    <row r="4677" spans="1:43">
      <c r="A4677">
        <v>2603</v>
      </c>
      <c r="B4677">
        <v>2689</v>
      </c>
      <c r="C4677">
        <f>_xlfn.XLOOKUP(ufc_fights_2[[#This Row],[r_fighter_id]],ufc_fighters[id],ufc_fighters[year],"xxx",0,1)</f>
        <v>1990</v>
      </c>
      <c r="D4677">
        <f>_xlfn.XLOOKUP(ufc_fights_2[[#This Row],[b_fighter_id]],ufc_fighters[id],ufc_fighters[year],"Prázdné",0,1)</f>
        <v>1991</v>
      </c>
      <c r="E4677" s="10">
        <f>YEAR(ufc_fights_2[[#This Row],[date]])-ufc_fights_2[[#This Row],[r_year]]</f>
        <v>27</v>
      </c>
      <c r="F4677" s="10">
        <f>YEAR(ufc_fights_2[[#This Row],[date]])-ufc_fights_2[[#This Row],[b_year]]</f>
        <v>26</v>
      </c>
      <c r="G4677">
        <v>0</v>
      </c>
      <c r="H4677">
        <v>0</v>
      </c>
      <c r="I4677">
        <v>0.52680000000000005</v>
      </c>
      <c r="J4677">
        <v>0.3553</v>
      </c>
      <c r="K4677">
        <v>0.56000000000000005</v>
      </c>
      <c r="L4677">
        <v>0.37180000000000002</v>
      </c>
      <c r="M4677">
        <v>0.25</v>
      </c>
      <c r="N4677">
        <v>1</v>
      </c>
      <c r="O4677">
        <v>0</v>
      </c>
      <c r="P4677">
        <v>2</v>
      </c>
      <c r="Q4677">
        <v>0</v>
      </c>
      <c r="R4677">
        <v>1</v>
      </c>
      <c r="S4677" s="2">
        <v>2.0370370370370369E-3</v>
      </c>
      <c r="T4677" s="2">
        <v>1.8518518518518518E-4</v>
      </c>
      <c r="U4677">
        <v>0.41980000000000001</v>
      </c>
      <c r="V4677">
        <v>0.2157</v>
      </c>
      <c r="W4677">
        <v>0.64710000000000001</v>
      </c>
      <c r="X4677">
        <v>1</v>
      </c>
      <c r="Y4677">
        <v>0.76919999999999999</v>
      </c>
      <c r="Z4677">
        <v>0.52170000000000005</v>
      </c>
      <c r="AA4677">
        <v>0.33779999999999999</v>
      </c>
      <c r="AB4677">
        <v>0.25</v>
      </c>
      <c r="AC4677">
        <v>1</v>
      </c>
      <c r="AD4677">
        <v>0.625</v>
      </c>
      <c r="AE4677">
        <v>1</v>
      </c>
      <c r="AF4677" t="s">
        <v>3915</v>
      </c>
      <c r="AG4677" s="2">
        <v>3.472222222222222E-3</v>
      </c>
      <c r="AH4677" t="s">
        <v>3911</v>
      </c>
      <c r="AI4677">
        <v>3</v>
      </c>
      <c r="AJ4677" t="s">
        <v>3925</v>
      </c>
      <c r="AK4677" s="3">
        <v>42952</v>
      </c>
      <c r="AL4677" s="10">
        <f>YEAR(ufc_fights_2[[#This Row],[date]])</f>
        <v>2017</v>
      </c>
      <c r="AM4677" t="s">
        <v>4017</v>
      </c>
      <c r="AN4677">
        <v>50</v>
      </c>
      <c r="AO4677" t="s">
        <v>3913</v>
      </c>
      <c r="AP4677">
        <f>IF(ufc_fights_2[[#This Row],[winner]]="Red",ufc_fights_2[[#This Row],[r_fighter_id]],ufc_fights_2[[#This Row],[b_fighter_id]])</f>
        <v>2603</v>
      </c>
      <c r="AQ4677" t="str">
        <f>_xlfn.XLOOKUP(ufc_fights_2[[#This Row],[winnerID]],ufc_fighters[id],ufc_fighters[fighter_name],"xxx",0,1)</f>
        <v>Jose Quinonez</v>
      </c>
    </row>
    <row r="4678" spans="1:43">
      <c r="A4678">
        <v>2796</v>
      </c>
      <c r="B4678">
        <v>843</v>
      </c>
      <c r="C4678">
        <f>_xlfn.XLOOKUP(ufc_fights_2[[#This Row],[r_fighter_id]],ufc_fighters[id],ufc_fighters[year],"xxx",0,1)</f>
        <v>1980</v>
      </c>
      <c r="D4678">
        <f>_xlfn.XLOOKUP(ufc_fights_2[[#This Row],[b_fighter_id]],ufc_fighters[id],ufc_fighters[year],"Prázdné",0,1)</f>
        <v>1991</v>
      </c>
      <c r="E4678" s="10">
        <f>YEAR(ufc_fights_2[[#This Row],[date]])-ufc_fights_2[[#This Row],[r_year]]</f>
        <v>37</v>
      </c>
      <c r="F4678" s="10">
        <f>YEAR(ufc_fights_2[[#This Row],[date]])-ufc_fights_2[[#This Row],[b_year]]</f>
        <v>26</v>
      </c>
      <c r="G4678">
        <v>0</v>
      </c>
      <c r="H4678">
        <v>0</v>
      </c>
      <c r="I4678">
        <v>0.54720000000000002</v>
      </c>
      <c r="J4678">
        <v>0.39829999999999999</v>
      </c>
      <c r="K4678">
        <v>0.57389999999999997</v>
      </c>
      <c r="L4678">
        <v>0.57779999999999998</v>
      </c>
      <c r="M4678">
        <v>0</v>
      </c>
      <c r="N4678">
        <v>0.4783</v>
      </c>
      <c r="O4678">
        <v>0</v>
      </c>
      <c r="P4678">
        <v>0</v>
      </c>
      <c r="Q4678">
        <v>0</v>
      </c>
      <c r="R4678">
        <v>0</v>
      </c>
      <c r="S4678" s="2">
        <v>2.199074074074074E-4</v>
      </c>
      <c r="T4678" s="2">
        <v>5.3935185185185188E-3</v>
      </c>
      <c r="U4678">
        <v>0.34920000000000001</v>
      </c>
      <c r="V4678">
        <v>0.34689999999999999</v>
      </c>
      <c r="W4678">
        <v>0.83779999999999999</v>
      </c>
      <c r="X4678">
        <v>0.83330000000000004</v>
      </c>
      <c r="Y4678">
        <v>0.75</v>
      </c>
      <c r="Z4678">
        <v>0.37290000000000001</v>
      </c>
      <c r="AA4678">
        <v>0.28570000000000001</v>
      </c>
      <c r="AB4678">
        <v>0.75560000000000005</v>
      </c>
      <c r="AC4678">
        <v>0.65620000000000001</v>
      </c>
      <c r="AD4678">
        <v>1</v>
      </c>
      <c r="AE4678">
        <v>1</v>
      </c>
      <c r="AF4678" t="s">
        <v>3922</v>
      </c>
      <c r="AG4678" s="2">
        <v>3.472222222222222E-3</v>
      </c>
      <c r="AH4678" t="s">
        <v>3911</v>
      </c>
      <c r="AI4678">
        <v>3</v>
      </c>
      <c r="AJ4678" t="s">
        <v>3289</v>
      </c>
      <c r="AK4678" s="3">
        <v>43078</v>
      </c>
      <c r="AL4678" s="10">
        <f>YEAR(ufc_fights_2[[#This Row],[date]])</f>
        <v>2017</v>
      </c>
      <c r="AM4678" t="s">
        <v>4017</v>
      </c>
      <c r="AN4678">
        <v>79</v>
      </c>
      <c r="AO4678" t="s">
        <v>3913</v>
      </c>
      <c r="AP4678">
        <f>IF(ufc_fights_2[[#This Row],[winner]]="Red",ufc_fights_2[[#This Row],[r_fighter_id]],ufc_fights_2[[#This Row],[b_fighter_id]])</f>
        <v>2796</v>
      </c>
      <c r="AQ4678" t="str">
        <f>_xlfn.XLOOKUP(ufc_fights_2[[#This Row],[winnerID]],ufc_fighters[id],ufc_fighters[fighter_name],"xxx",0,1)</f>
        <v>Frankie Saenz</v>
      </c>
    </row>
    <row r="4679" spans="1:43">
      <c r="A4679">
        <v>2603</v>
      </c>
      <c r="B4679">
        <v>1135</v>
      </c>
      <c r="C4679">
        <f>_xlfn.XLOOKUP(ufc_fights_2[[#This Row],[r_fighter_id]],ufc_fighters[id],ufc_fighters[year],"xxx",0,1)</f>
        <v>1990</v>
      </c>
      <c r="D4679">
        <f>_xlfn.XLOOKUP(ufc_fights_2[[#This Row],[b_fighter_id]],ufc_fighters[id],ufc_fighters[year],"Prázdné",0,1)</f>
        <v>1989</v>
      </c>
      <c r="E4679" s="10">
        <f>YEAR(ufc_fights_2[[#This Row],[date]])-ufc_fights_2[[#This Row],[r_year]]</f>
        <v>26</v>
      </c>
      <c r="F4679" s="10">
        <f>YEAR(ufc_fights_2[[#This Row],[date]])-ufc_fights_2[[#This Row],[b_year]]</f>
        <v>27</v>
      </c>
      <c r="G4679">
        <v>2</v>
      </c>
      <c r="H4679">
        <v>1</v>
      </c>
      <c r="I4679">
        <v>0.42749999999999999</v>
      </c>
      <c r="J4679">
        <v>0.32350000000000001</v>
      </c>
      <c r="K4679">
        <v>0.47799999999999998</v>
      </c>
      <c r="L4679">
        <v>0.41510000000000002</v>
      </c>
      <c r="M4679">
        <v>0.71430000000000005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3.2060185185185186E-3</v>
      </c>
      <c r="T4679" s="2">
        <v>1.8518518518518518E-4</v>
      </c>
      <c r="U4679">
        <v>0.39800000000000002</v>
      </c>
      <c r="V4679">
        <v>0.24529999999999999</v>
      </c>
      <c r="W4679">
        <v>0.4839</v>
      </c>
      <c r="X4679">
        <v>1</v>
      </c>
      <c r="Y4679">
        <v>0.84619999999999995</v>
      </c>
      <c r="Z4679">
        <v>0.40949999999999998</v>
      </c>
      <c r="AA4679">
        <v>0.314</v>
      </c>
      <c r="AB4679">
        <v>0.5</v>
      </c>
      <c r="AC4679">
        <v>0.5</v>
      </c>
      <c r="AD4679">
        <v>0.5</v>
      </c>
      <c r="AE4679">
        <v>0</v>
      </c>
      <c r="AF4679" t="s">
        <v>3915</v>
      </c>
      <c r="AG4679" s="2">
        <v>3.472222222222222E-3</v>
      </c>
      <c r="AH4679" t="s">
        <v>3911</v>
      </c>
      <c r="AI4679">
        <v>3</v>
      </c>
      <c r="AJ4679" t="s">
        <v>3956</v>
      </c>
      <c r="AK4679" s="3">
        <v>42630</v>
      </c>
      <c r="AL4679" s="10">
        <f>YEAR(ufc_fights_2[[#This Row],[date]])</f>
        <v>2016</v>
      </c>
      <c r="AM4679" t="s">
        <v>4017</v>
      </c>
      <c r="AN4679">
        <v>88</v>
      </c>
      <c r="AO4679" t="s">
        <v>3913</v>
      </c>
      <c r="AP4679">
        <f>IF(ufc_fights_2[[#This Row],[winner]]="Red",ufc_fights_2[[#This Row],[r_fighter_id]],ufc_fights_2[[#This Row],[b_fighter_id]])</f>
        <v>2603</v>
      </c>
      <c r="AQ4679" t="str">
        <f>_xlfn.XLOOKUP(ufc_fights_2[[#This Row],[winnerID]],ufc_fighters[id],ufc_fighters[fighter_name],"xxx",0,1)</f>
        <v>Jose Quinonez</v>
      </c>
    </row>
    <row r="4680" spans="1:43">
      <c r="A4680">
        <v>3252</v>
      </c>
      <c r="B4680">
        <v>2796</v>
      </c>
      <c r="C4680">
        <f>_xlfn.XLOOKUP(ufc_fights_2[[#This Row],[r_fighter_id]],ufc_fighters[id],ufc_fighters[year],"xxx",0,1)</f>
        <v>1988</v>
      </c>
      <c r="D4680">
        <f>_xlfn.XLOOKUP(ufc_fights_2[[#This Row],[b_fighter_id]],ufc_fighters[id],ufc_fighters[year],"Prázdné",0,1)</f>
        <v>1980</v>
      </c>
      <c r="E4680" s="10">
        <f>YEAR(ufc_fights_2[[#This Row],[date]])-ufc_fights_2[[#This Row],[r_year]]</f>
        <v>26</v>
      </c>
      <c r="F4680" s="10">
        <f>YEAR(ufc_fights_2[[#This Row],[date]])-ufc_fights_2[[#This Row],[b_year]]</f>
        <v>34</v>
      </c>
      <c r="G4680">
        <v>0</v>
      </c>
      <c r="H4680">
        <v>0</v>
      </c>
      <c r="I4680">
        <v>0.47170000000000001</v>
      </c>
      <c r="J4680">
        <v>0.51939999999999997</v>
      </c>
      <c r="K4680">
        <v>0.52539999999999998</v>
      </c>
      <c r="L4680">
        <v>0.54249999999999998</v>
      </c>
      <c r="M4680">
        <v>0</v>
      </c>
      <c r="N4680">
        <v>0.55559999999999998</v>
      </c>
      <c r="O4680">
        <v>0</v>
      </c>
      <c r="P4680">
        <v>0</v>
      </c>
      <c r="Q4680">
        <v>0</v>
      </c>
      <c r="R4680">
        <v>0</v>
      </c>
      <c r="S4680" s="2">
        <v>2.0833333333333335E-4</v>
      </c>
      <c r="T4680" s="2">
        <v>4.0162037037037041E-3</v>
      </c>
      <c r="U4680">
        <v>0.33329999999999999</v>
      </c>
      <c r="V4680">
        <v>0.3735</v>
      </c>
      <c r="W4680">
        <v>0.81820000000000004</v>
      </c>
      <c r="X4680">
        <v>1</v>
      </c>
      <c r="Y4680">
        <v>0.9</v>
      </c>
      <c r="Z4680">
        <v>0.46810000000000002</v>
      </c>
      <c r="AA4680">
        <v>0.33800000000000002</v>
      </c>
      <c r="AB4680">
        <v>0.5</v>
      </c>
      <c r="AC4680">
        <v>0.79590000000000005</v>
      </c>
      <c r="AD4680">
        <v>0.5</v>
      </c>
      <c r="AE4680">
        <v>0.44440000000000002</v>
      </c>
      <c r="AF4680" t="s">
        <v>3915</v>
      </c>
      <c r="AG4680" s="2">
        <v>3.472222222222222E-3</v>
      </c>
      <c r="AH4680" t="s">
        <v>3911</v>
      </c>
      <c r="AI4680">
        <v>3</v>
      </c>
      <c r="AJ4680" t="s">
        <v>3938</v>
      </c>
      <c r="AK4680" s="3">
        <v>41867</v>
      </c>
      <c r="AL4680" s="10">
        <f>YEAR(ufc_fights_2[[#This Row],[date]])</f>
        <v>2014</v>
      </c>
      <c r="AM4680" t="s">
        <v>4017</v>
      </c>
      <c r="AN4680">
        <v>75</v>
      </c>
      <c r="AO4680" t="s">
        <v>3918</v>
      </c>
      <c r="AP4680">
        <f>IF(ufc_fights_2[[#This Row],[winner]]="Red",ufc_fights_2[[#This Row],[r_fighter_id]],ufc_fights_2[[#This Row],[b_fighter_id]])</f>
        <v>2796</v>
      </c>
      <c r="AQ4680" t="str">
        <f>_xlfn.XLOOKUP(ufc_fights_2[[#This Row],[winnerID]],ufc_fighters[id],ufc_fighters[fighter_name],"xxx",0,1)</f>
        <v>Frankie Saenz</v>
      </c>
    </row>
    <row r="4681" spans="1:43">
      <c r="A4681">
        <v>2796</v>
      </c>
      <c r="B4681">
        <v>1584</v>
      </c>
      <c r="C4681">
        <f>_xlfn.XLOOKUP(ufc_fights_2[[#This Row],[r_fighter_id]],ufc_fighters[id],ufc_fighters[year],"xxx",0,1)</f>
        <v>1980</v>
      </c>
      <c r="D4681">
        <f>_xlfn.XLOOKUP(ufc_fights_2[[#This Row],[b_fighter_id]],ufc_fighters[id],ufc_fighters[year],"Prázdné",0,1)</f>
        <v>1989</v>
      </c>
      <c r="E4681" s="10">
        <f>YEAR(ufc_fights_2[[#This Row],[date]])-ufc_fights_2[[#This Row],[r_year]]</f>
        <v>35</v>
      </c>
      <c r="F4681" s="10">
        <f>YEAR(ufc_fights_2[[#This Row],[date]])-ufc_fights_2[[#This Row],[b_year]]</f>
        <v>26</v>
      </c>
      <c r="G4681">
        <v>0</v>
      </c>
      <c r="H4681">
        <v>0</v>
      </c>
      <c r="I4681">
        <v>0.43719999999999998</v>
      </c>
      <c r="J4681">
        <v>0.48670000000000002</v>
      </c>
      <c r="K4681">
        <v>0.4667</v>
      </c>
      <c r="L4681">
        <v>0.51239999999999997</v>
      </c>
      <c r="M4681">
        <v>0.16669999999999999</v>
      </c>
      <c r="N4681">
        <v>0.33329999999999999</v>
      </c>
      <c r="O4681">
        <v>1</v>
      </c>
      <c r="P4681">
        <v>0</v>
      </c>
      <c r="Q4681">
        <v>0</v>
      </c>
      <c r="R4681">
        <v>0</v>
      </c>
      <c r="S4681" s="2">
        <v>1.8634259259259259E-3</v>
      </c>
      <c r="T4681" s="2">
        <v>1.3310185185185185E-3</v>
      </c>
      <c r="U4681">
        <v>0.33800000000000002</v>
      </c>
      <c r="V4681">
        <v>0.35370000000000001</v>
      </c>
      <c r="W4681">
        <v>0.71879999999999999</v>
      </c>
      <c r="X4681">
        <v>1</v>
      </c>
      <c r="Y4681">
        <v>0.86670000000000003</v>
      </c>
      <c r="Z4681">
        <v>0.35160000000000002</v>
      </c>
      <c r="AA4681">
        <v>0.47</v>
      </c>
      <c r="AB4681">
        <v>0.63270000000000004</v>
      </c>
      <c r="AC4681">
        <v>0.61539999999999995</v>
      </c>
      <c r="AD4681">
        <v>0.66669999999999996</v>
      </c>
      <c r="AE4681">
        <v>0</v>
      </c>
      <c r="AF4681" t="s">
        <v>3922</v>
      </c>
      <c r="AG4681" s="2">
        <v>3.472222222222222E-3</v>
      </c>
      <c r="AH4681" t="s">
        <v>3911</v>
      </c>
      <c r="AI4681">
        <v>3</v>
      </c>
      <c r="AJ4681" t="s">
        <v>3914</v>
      </c>
      <c r="AK4681" s="3">
        <v>42224</v>
      </c>
      <c r="AL4681" s="10">
        <f>YEAR(ufc_fights_2[[#This Row],[date]])</f>
        <v>2015</v>
      </c>
      <c r="AM4681" t="s">
        <v>4017</v>
      </c>
      <c r="AN4681">
        <v>71</v>
      </c>
      <c r="AO4681" t="s">
        <v>3913</v>
      </c>
      <c r="AP4681">
        <f>IF(ufc_fights_2[[#This Row],[winner]]="Red",ufc_fights_2[[#This Row],[r_fighter_id]],ufc_fights_2[[#This Row],[b_fighter_id]])</f>
        <v>2796</v>
      </c>
      <c r="AQ4681" t="str">
        <f>_xlfn.XLOOKUP(ufc_fights_2[[#This Row],[winnerID]],ufc_fighters[id],ufc_fighters[fighter_name],"xxx",0,1)</f>
        <v>Frankie Saenz</v>
      </c>
    </row>
    <row r="4682" spans="1:43">
      <c r="A4682">
        <v>1816</v>
      </c>
      <c r="B4682">
        <v>2565</v>
      </c>
      <c r="C4682">
        <f>_xlfn.XLOOKUP(ufc_fights_2[[#This Row],[r_fighter_id]],ufc_fighters[id],ufc_fighters[year],"xxx",0,1)</f>
        <v>1985</v>
      </c>
      <c r="D4682">
        <f>_xlfn.XLOOKUP(ufc_fights_2[[#This Row],[b_fighter_id]],ufc_fighters[id],ufc_fighters[year],"Prázdné",0,1)</f>
        <v>1978</v>
      </c>
      <c r="E4682" s="10">
        <f>YEAR(ufc_fights_2[[#This Row],[date]])-ufc_fights_2[[#This Row],[r_year]]</f>
        <v>30</v>
      </c>
      <c r="F4682" s="10">
        <f>YEAR(ufc_fights_2[[#This Row],[date]])-ufc_fights_2[[#This Row],[b_year]]</f>
        <v>37</v>
      </c>
      <c r="G4682">
        <v>0</v>
      </c>
      <c r="H4682">
        <v>0</v>
      </c>
      <c r="I4682">
        <v>0.64629999999999999</v>
      </c>
      <c r="J4682">
        <v>0.53849999999999998</v>
      </c>
      <c r="K4682">
        <v>0.6593</v>
      </c>
      <c r="L4682">
        <v>0.77500000000000002</v>
      </c>
      <c r="M4682">
        <v>0</v>
      </c>
      <c r="N4682">
        <v>0.33329999999999999</v>
      </c>
      <c r="O4682">
        <v>0</v>
      </c>
      <c r="P4682">
        <v>1</v>
      </c>
      <c r="Q4682">
        <v>1</v>
      </c>
      <c r="R4682">
        <v>0</v>
      </c>
      <c r="S4682" s="2">
        <v>2.8703703703703703E-3</v>
      </c>
      <c r="T4682" s="2">
        <v>1.1574074074074073E-3</v>
      </c>
      <c r="U4682">
        <v>0.61839999999999995</v>
      </c>
      <c r="V4682">
        <v>0.33329999999999999</v>
      </c>
      <c r="W4682">
        <v>1</v>
      </c>
      <c r="X4682">
        <v>1</v>
      </c>
      <c r="Y4682">
        <v>1</v>
      </c>
      <c r="Z4682">
        <v>0.33329999999999999</v>
      </c>
      <c r="AA4682">
        <v>0.55559999999999998</v>
      </c>
      <c r="AB4682">
        <v>1</v>
      </c>
      <c r="AC4682">
        <v>0</v>
      </c>
      <c r="AD4682">
        <v>0.64790000000000003</v>
      </c>
      <c r="AE4682">
        <v>0.5</v>
      </c>
      <c r="AF4682" t="s">
        <v>3910</v>
      </c>
      <c r="AG4682" s="2">
        <v>2.2916666666666667E-3</v>
      </c>
      <c r="AH4682" t="s">
        <v>3911</v>
      </c>
      <c r="AI4682">
        <v>3</v>
      </c>
      <c r="AJ4682" t="s">
        <v>3940</v>
      </c>
      <c r="AK4682" s="3">
        <v>42063</v>
      </c>
      <c r="AL4682" s="10">
        <f>YEAR(ufc_fights_2[[#This Row],[date]])</f>
        <v>2015</v>
      </c>
      <c r="AM4682" t="s">
        <v>3983</v>
      </c>
      <c r="AN4682">
        <v>2</v>
      </c>
      <c r="AO4682" t="s">
        <v>3913</v>
      </c>
      <c r="AP4682">
        <f>IF(ufc_fights_2[[#This Row],[winner]]="Red",ufc_fights_2[[#This Row],[r_fighter_id]],ufc_fights_2[[#This Row],[b_fighter_id]])</f>
        <v>1816</v>
      </c>
      <c r="AQ4682" t="str">
        <f>_xlfn.XLOOKUP(ufc_fights_2[[#This Row],[winnerID]],ufc_fighters[id],ufc_fighters[fighter_name],"xxx",0,1)</f>
        <v>Derrick Lewis</v>
      </c>
    </row>
    <row r="4683" spans="1:43">
      <c r="A4683">
        <v>3484</v>
      </c>
      <c r="B4683">
        <v>838</v>
      </c>
      <c r="C4683">
        <f>_xlfn.XLOOKUP(ufc_fights_2[[#This Row],[r_fighter_id]],ufc_fighters[id],ufc_fighters[year],"xxx",0,1)</f>
        <v>1981</v>
      </c>
      <c r="D4683">
        <f>_xlfn.XLOOKUP(ufc_fights_2[[#This Row],[b_fighter_id]],ufc_fighters[id],ufc_fighters[year],"Prázdné",0,1)</f>
        <v>1993</v>
      </c>
      <c r="E4683" s="10">
        <f>YEAR(ufc_fights_2[[#This Row],[date]])-ufc_fights_2[[#This Row],[r_year]]</f>
        <v>36</v>
      </c>
      <c r="F4683" s="10">
        <f>YEAR(ufc_fights_2[[#This Row],[date]])-ufc_fights_2[[#This Row],[b_year]]</f>
        <v>24</v>
      </c>
      <c r="G4683">
        <v>0</v>
      </c>
      <c r="H4683">
        <v>2</v>
      </c>
      <c r="I4683">
        <v>0.50680000000000003</v>
      </c>
      <c r="J4683">
        <v>0.73470000000000002</v>
      </c>
      <c r="K4683">
        <v>0.52500000000000002</v>
      </c>
      <c r="L4683">
        <v>0.73470000000000002</v>
      </c>
      <c r="M4683">
        <v>0.5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4.3981481481481481E-4</v>
      </c>
      <c r="T4683" s="2">
        <v>1.6203703703703703E-4</v>
      </c>
      <c r="U4683">
        <v>0.37740000000000001</v>
      </c>
      <c r="V4683">
        <v>0.57140000000000002</v>
      </c>
      <c r="W4683">
        <v>0.78569999999999995</v>
      </c>
      <c r="X4683">
        <v>1</v>
      </c>
      <c r="Y4683">
        <v>1</v>
      </c>
      <c r="Z4683">
        <v>0.4375</v>
      </c>
      <c r="AA4683">
        <v>0.69230000000000003</v>
      </c>
      <c r="AB4683">
        <v>0.625</v>
      </c>
      <c r="AC4683">
        <v>0.85</v>
      </c>
      <c r="AD4683">
        <v>1</v>
      </c>
      <c r="AE4683">
        <v>0.33329999999999999</v>
      </c>
      <c r="AF4683" t="s">
        <v>3910</v>
      </c>
      <c r="AG4683" s="2">
        <v>3.2407407407407406E-4</v>
      </c>
      <c r="AH4683" t="s">
        <v>3911</v>
      </c>
      <c r="AI4683">
        <v>3</v>
      </c>
      <c r="AJ4683" t="s">
        <v>3938</v>
      </c>
      <c r="AK4683" s="3">
        <v>42840</v>
      </c>
      <c r="AL4683" s="10">
        <f>YEAR(ufc_fights_2[[#This Row],[date]])</f>
        <v>2017</v>
      </c>
      <c r="AM4683" t="s">
        <v>4017</v>
      </c>
      <c r="AN4683">
        <v>129</v>
      </c>
      <c r="AO4683" t="s">
        <v>3918</v>
      </c>
      <c r="AP4683">
        <f>IF(ufc_fights_2[[#This Row],[winner]]="Red",ufc_fights_2[[#This Row],[r_fighter_id]],ufc_fights_2[[#This Row],[b_fighter_id]])</f>
        <v>838</v>
      </c>
      <c r="AQ4683" t="str">
        <f>_xlfn.XLOOKUP(ufc_fights_2[[#This Row],[winnerID]],ufc_fighters[id],ufc_fighters[fighter_name],"xxx",0,1)</f>
        <v>Tom Duquesnoy</v>
      </c>
    </row>
    <row r="4684" spans="1:43">
      <c r="A4684">
        <v>200</v>
      </c>
      <c r="B4684">
        <v>2838</v>
      </c>
      <c r="C4684">
        <f>_xlfn.XLOOKUP(ufc_fights_2[[#This Row],[r_fighter_id]],ufc_fighters[id],ufc_fighters[year],"xxx",0,1)</f>
        <v>1987</v>
      </c>
      <c r="D4684">
        <f>_xlfn.XLOOKUP(ufc_fights_2[[#This Row],[b_fighter_id]],ufc_fighters[id],ufc_fighters[year],"Prázdné",0,1)</f>
        <v>1985</v>
      </c>
      <c r="E4684" s="10">
        <f>YEAR(ufc_fights_2[[#This Row],[date]])-ufc_fights_2[[#This Row],[r_year]]</f>
        <v>32</v>
      </c>
      <c r="F4684" s="10">
        <f>YEAR(ufc_fights_2[[#This Row],[date]])-ufc_fights_2[[#This Row],[b_year]]</f>
        <v>34</v>
      </c>
      <c r="G4684">
        <v>0</v>
      </c>
      <c r="H4684">
        <v>1</v>
      </c>
      <c r="I4684">
        <v>0.51280000000000003</v>
      </c>
      <c r="J4684">
        <v>0.52</v>
      </c>
      <c r="K4684">
        <v>0.51900000000000002</v>
      </c>
      <c r="L4684">
        <v>0.52559999999999996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</v>
      </c>
      <c r="T4684" s="2">
        <v>1.9675925925925926E-4</v>
      </c>
      <c r="U4684">
        <v>0.30299999999999999</v>
      </c>
      <c r="V4684">
        <v>0.44829999999999998</v>
      </c>
      <c r="W4684">
        <v>0.65849999999999997</v>
      </c>
      <c r="X4684">
        <v>0.75</v>
      </c>
      <c r="Y4684">
        <v>0.77780000000000005</v>
      </c>
      <c r="Z4684">
        <v>0.47220000000000001</v>
      </c>
      <c r="AA4684">
        <v>0.48570000000000002</v>
      </c>
      <c r="AB4684">
        <v>1</v>
      </c>
      <c r="AC4684">
        <v>1</v>
      </c>
      <c r="AD4684">
        <v>0</v>
      </c>
      <c r="AE4684">
        <v>1</v>
      </c>
      <c r="AF4684" t="s">
        <v>3910</v>
      </c>
      <c r="AG4684" s="2">
        <v>7.0601851851851847E-4</v>
      </c>
      <c r="AH4684" t="s">
        <v>3911</v>
      </c>
      <c r="AI4684">
        <v>3</v>
      </c>
      <c r="AJ4684" t="s">
        <v>3963</v>
      </c>
      <c r="AK4684" s="3">
        <v>43513</v>
      </c>
      <c r="AL4684" s="10">
        <f>YEAR(ufc_fights_2[[#This Row],[date]])</f>
        <v>2019</v>
      </c>
      <c r="AM4684" t="s">
        <v>4017</v>
      </c>
      <c r="AN4684">
        <v>21</v>
      </c>
      <c r="AO4684" t="s">
        <v>3918</v>
      </c>
      <c r="AP4684">
        <f>IF(ufc_fights_2[[#This Row],[winner]]="Red",ufc_fights_2[[#This Row],[r_fighter_id]],ufc_fights_2[[#This Row],[b_fighter_id]])</f>
        <v>2838</v>
      </c>
      <c r="AQ4684" t="str">
        <f>_xlfn.XLOOKUP(ufc_fights_2[[#This Row],[winnerID]],ufc_fighters[id],ufc_fighters[fighter_name],"xxx",0,1)</f>
        <v>Luke Sanders</v>
      </c>
    </row>
    <row r="4685" spans="1:43">
      <c r="A4685">
        <v>838</v>
      </c>
      <c r="B4685">
        <v>3429</v>
      </c>
      <c r="C4685">
        <f>_xlfn.XLOOKUP(ufc_fights_2[[#This Row],[r_fighter_id]],ufc_fighters[id],ufc_fighters[year],"xxx",0,1)</f>
        <v>1993</v>
      </c>
      <c r="D4685">
        <f>_xlfn.XLOOKUP(ufc_fights_2[[#This Row],[b_fighter_id]],ufc_fighters[id],ufc_fighters[year],"Prázdné",0,1)</f>
        <v>1986</v>
      </c>
      <c r="E4685" s="10">
        <f>YEAR(ufc_fights_2[[#This Row],[date]])-ufc_fights_2[[#This Row],[r_year]]</f>
        <v>25</v>
      </c>
      <c r="F4685" s="10">
        <f>YEAR(ufc_fights_2[[#This Row],[date]])-ufc_fights_2[[#This Row],[b_year]]</f>
        <v>32</v>
      </c>
      <c r="G4685">
        <v>0</v>
      </c>
      <c r="H4685">
        <v>0</v>
      </c>
      <c r="I4685">
        <v>0.43790000000000001</v>
      </c>
      <c r="J4685">
        <v>0.31840000000000002</v>
      </c>
      <c r="K4685">
        <v>0.44869999999999999</v>
      </c>
      <c r="L4685">
        <v>0.36609999999999998</v>
      </c>
      <c r="M4685">
        <v>0</v>
      </c>
      <c r="N4685">
        <v>0.33329999999999999</v>
      </c>
      <c r="O4685">
        <v>0</v>
      </c>
      <c r="P4685">
        <v>0</v>
      </c>
      <c r="Q4685">
        <v>0</v>
      </c>
      <c r="R4685">
        <v>0</v>
      </c>
      <c r="S4685" s="2">
        <v>5.7870370370370373E-5</v>
      </c>
      <c r="T4685" s="2">
        <v>1.0185185185185184E-3</v>
      </c>
      <c r="U4685">
        <v>0.26919999999999999</v>
      </c>
      <c r="V4685">
        <v>0.25640000000000002</v>
      </c>
      <c r="W4685">
        <v>0.44440000000000002</v>
      </c>
      <c r="X4685">
        <v>1</v>
      </c>
      <c r="Y4685">
        <v>0.83330000000000004</v>
      </c>
      <c r="Z4685">
        <v>0.44</v>
      </c>
      <c r="AA4685">
        <v>0.2863</v>
      </c>
      <c r="AB4685">
        <v>0.33329999999999999</v>
      </c>
      <c r="AC4685">
        <v>0.6</v>
      </c>
      <c r="AD4685">
        <v>0</v>
      </c>
      <c r="AE4685">
        <v>0.88890000000000002</v>
      </c>
      <c r="AF4685" t="s">
        <v>3915</v>
      </c>
      <c r="AG4685" s="2">
        <v>3.472222222222222E-3</v>
      </c>
      <c r="AH4685" t="s">
        <v>3911</v>
      </c>
      <c r="AI4685">
        <v>3</v>
      </c>
      <c r="AJ4685" t="s">
        <v>3976</v>
      </c>
      <c r="AK4685" s="3">
        <v>43176</v>
      </c>
      <c r="AL4685" s="10">
        <f>YEAR(ufc_fights_2[[#This Row],[date]])</f>
        <v>2018</v>
      </c>
      <c r="AM4685" t="s">
        <v>4017</v>
      </c>
      <c r="AN4685">
        <v>70</v>
      </c>
      <c r="AO4685" t="s">
        <v>3913</v>
      </c>
      <c r="AP4685">
        <f>IF(ufc_fights_2[[#This Row],[winner]]="Red",ufc_fights_2[[#This Row],[r_fighter_id]],ufc_fights_2[[#This Row],[b_fighter_id]])</f>
        <v>838</v>
      </c>
      <c r="AQ4685" t="str">
        <f>_xlfn.XLOOKUP(ufc_fights_2[[#This Row],[winnerID]],ufc_fighters[id],ufc_fighters[fighter_name],"xxx",0,1)</f>
        <v>Tom Duquesnoy</v>
      </c>
    </row>
    <row r="4686" spans="1:43">
      <c r="A4686">
        <v>2694</v>
      </c>
      <c r="B4686">
        <v>2540</v>
      </c>
      <c r="C4686">
        <f>_xlfn.XLOOKUP(ufc_fights_2[[#This Row],[r_fighter_id]],ufc_fighters[id],ufc_fighters[year],"xxx",0,1)</f>
        <v>1981</v>
      </c>
      <c r="D4686">
        <f>_xlfn.XLOOKUP(ufc_fights_2[[#This Row],[b_fighter_id]],ufc_fighters[id],ufc_fighters[year],"Prázdné",0,1)</f>
        <v>1978</v>
      </c>
      <c r="E4686" s="10">
        <f>YEAR(ufc_fights_2[[#This Row],[date]])-ufc_fights_2[[#This Row],[r_year]]</f>
        <v>35</v>
      </c>
      <c r="F4686" s="10">
        <f>YEAR(ufc_fights_2[[#This Row],[date]])-ufc_fights_2[[#This Row],[b_year]]</f>
        <v>38</v>
      </c>
      <c r="G4686">
        <v>0</v>
      </c>
      <c r="H4686">
        <v>0</v>
      </c>
      <c r="I4686">
        <v>0.41820000000000002</v>
      </c>
      <c r="J4686">
        <v>0.28470000000000001</v>
      </c>
      <c r="K4686">
        <v>0.41820000000000002</v>
      </c>
      <c r="L4686">
        <v>0.3926</v>
      </c>
      <c r="M4686">
        <v>1</v>
      </c>
      <c r="N4686">
        <v>0.6</v>
      </c>
      <c r="O4686">
        <v>0</v>
      </c>
      <c r="P4686">
        <v>0</v>
      </c>
      <c r="Q4686">
        <v>0</v>
      </c>
      <c r="R4686">
        <v>0</v>
      </c>
      <c r="S4686" s="2">
        <v>2.4305555555555555E-4</v>
      </c>
      <c r="T4686" s="2">
        <v>2.3032407407407407E-3</v>
      </c>
      <c r="U4686">
        <v>0.38819999999999999</v>
      </c>
      <c r="V4686">
        <v>0.1512</v>
      </c>
      <c r="W4686">
        <v>0.5</v>
      </c>
      <c r="X4686">
        <v>0.88890000000000002</v>
      </c>
      <c r="Y4686">
        <v>0.4138</v>
      </c>
      <c r="Z4686">
        <v>0.40739999999999998</v>
      </c>
      <c r="AA4686">
        <v>0.2636</v>
      </c>
      <c r="AB4686">
        <v>1</v>
      </c>
      <c r="AC4686">
        <v>0.66669999999999996</v>
      </c>
      <c r="AD4686">
        <v>0</v>
      </c>
      <c r="AE4686">
        <v>0.6</v>
      </c>
      <c r="AF4686" t="s">
        <v>3922</v>
      </c>
      <c r="AG4686" s="2">
        <v>3.472222222222222E-3</v>
      </c>
      <c r="AH4686" t="s">
        <v>3911</v>
      </c>
      <c r="AI4686">
        <v>3</v>
      </c>
      <c r="AJ4686" t="s">
        <v>4007</v>
      </c>
      <c r="AK4686" s="3">
        <v>42427</v>
      </c>
      <c r="AL4686" s="10">
        <f>YEAR(ufc_fights_2[[#This Row],[date]])</f>
        <v>2016</v>
      </c>
      <c r="AM4686" t="s">
        <v>4017</v>
      </c>
      <c r="AN4686">
        <v>70</v>
      </c>
      <c r="AO4686" t="s">
        <v>3918</v>
      </c>
      <c r="AP4686">
        <f>IF(ufc_fights_2[[#This Row],[winner]]="Red",ufc_fights_2[[#This Row],[r_fighter_id]],ufc_fights_2[[#This Row],[b_fighter_id]])</f>
        <v>2540</v>
      </c>
      <c r="AQ4686" t="str">
        <f>_xlfn.XLOOKUP(ufc_fights_2[[#This Row],[winnerID]],ufc_fighters[id],ufc_fighters[fighter_name],"xxx",0,1)</f>
        <v>Brad Pickett</v>
      </c>
    </row>
    <row r="4687" spans="1:43">
      <c r="A4687">
        <v>1592</v>
      </c>
      <c r="B4687">
        <v>461</v>
      </c>
      <c r="C4687">
        <f>_xlfn.XLOOKUP(ufc_fights_2[[#This Row],[r_fighter_id]],ufc_fighters[id],ufc_fighters[year],"xxx",0,1)</f>
        <v>1987</v>
      </c>
      <c r="D4687">
        <f>_xlfn.XLOOKUP(ufc_fights_2[[#This Row],[b_fighter_id]],ufc_fighters[id],ufc_fighters[year],"Prázdné",0,1)</f>
        <v>1979</v>
      </c>
      <c r="E4687" s="10">
        <f>YEAR(ufc_fights_2[[#This Row],[date]])-ufc_fights_2[[#This Row],[r_year]]</f>
        <v>31</v>
      </c>
      <c r="F4687" s="10">
        <f>YEAR(ufc_fights_2[[#This Row],[date]])-ufc_fights_2[[#This Row],[b_year]]</f>
        <v>39</v>
      </c>
      <c r="G4687">
        <v>0</v>
      </c>
      <c r="H4687">
        <v>0</v>
      </c>
      <c r="I4687">
        <v>0.2727</v>
      </c>
      <c r="J4687">
        <v>0.48720000000000002</v>
      </c>
      <c r="K4687">
        <v>0.77780000000000005</v>
      </c>
      <c r="L4687">
        <v>0.52380000000000004</v>
      </c>
      <c r="M4687">
        <v>0.5</v>
      </c>
      <c r="N4687">
        <v>0.5</v>
      </c>
      <c r="O4687">
        <v>1</v>
      </c>
      <c r="P4687">
        <v>0</v>
      </c>
      <c r="Q4687">
        <v>0</v>
      </c>
      <c r="R4687">
        <v>0</v>
      </c>
      <c r="S4687" s="2">
        <v>4.3981481481481481E-4</v>
      </c>
      <c r="T4687" s="2">
        <v>1.0069444444444444E-3</v>
      </c>
      <c r="U4687">
        <v>0.33329999999999999</v>
      </c>
      <c r="V4687">
        <v>0.4138</v>
      </c>
      <c r="W4687">
        <v>0</v>
      </c>
      <c r="X4687">
        <v>0</v>
      </c>
      <c r="Y4687">
        <v>1</v>
      </c>
      <c r="Z4687">
        <v>0.125</v>
      </c>
      <c r="AA4687">
        <v>0.31030000000000002</v>
      </c>
      <c r="AB4687">
        <v>1</v>
      </c>
      <c r="AC4687">
        <v>1</v>
      </c>
      <c r="AD4687">
        <v>0.5</v>
      </c>
      <c r="AE4687">
        <v>1</v>
      </c>
      <c r="AF4687" t="s">
        <v>3933</v>
      </c>
      <c r="AG4687" s="2">
        <v>3.3912037037037036E-3</v>
      </c>
      <c r="AH4687" t="s">
        <v>3911</v>
      </c>
      <c r="AI4687">
        <v>3</v>
      </c>
      <c r="AJ4687" t="s">
        <v>4126</v>
      </c>
      <c r="AK4687" s="3">
        <v>43114</v>
      </c>
      <c r="AL4687" s="10">
        <f>YEAR(ufc_fights_2[[#This Row],[date]])</f>
        <v>2018</v>
      </c>
      <c r="AM4687" t="s">
        <v>4017</v>
      </c>
      <c r="AN4687">
        <v>109</v>
      </c>
      <c r="AO4687" t="s">
        <v>3913</v>
      </c>
      <c r="AP4687">
        <f>IF(ufc_fights_2[[#This Row],[winner]]="Red",ufc_fights_2[[#This Row],[r_fighter_id]],ufc_fights_2[[#This Row],[b_fighter_id]])</f>
        <v>1592</v>
      </c>
      <c r="AQ4687" t="str">
        <f>_xlfn.XLOOKUP(ufc_fights_2[[#This Row],[winnerID]],ufc_fighters[id],ufc_fighters[fighter_name],"xxx",0,1)</f>
        <v>Kyung Ho Kang</v>
      </c>
    </row>
    <row r="4688" spans="1:43">
      <c r="A4688">
        <v>2502</v>
      </c>
      <c r="B4688">
        <v>1562</v>
      </c>
      <c r="C4688">
        <f>_xlfn.XLOOKUP(ufc_fights_2[[#This Row],[r_fighter_id]],ufc_fighters[id],ufc_fighters[year],"xxx",0,1)</f>
        <v>1989</v>
      </c>
      <c r="D4688">
        <f>_xlfn.XLOOKUP(ufc_fights_2[[#This Row],[b_fighter_id]],ufc_fighters[id],ufc_fighters[year],"Prázdné",0,1)</f>
        <v>1982</v>
      </c>
      <c r="E4688" s="10">
        <f>YEAR(ufc_fights_2[[#This Row],[date]])-ufc_fights_2[[#This Row],[r_year]]</f>
        <v>26</v>
      </c>
      <c r="F4688" s="10">
        <f>YEAR(ufc_fights_2[[#This Row],[date]])-ufc_fights_2[[#This Row],[b_year]]</f>
        <v>33</v>
      </c>
      <c r="G4688">
        <v>0</v>
      </c>
      <c r="H4688">
        <v>0</v>
      </c>
      <c r="I4688">
        <v>0.42859999999999998</v>
      </c>
      <c r="J4688">
        <v>0.29730000000000001</v>
      </c>
      <c r="K4688">
        <v>0.44679999999999997</v>
      </c>
      <c r="L4688">
        <v>0.29730000000000001</v>
      </c>
      <c r="M4688">
        <v>0</v>
      </c>
      <c r="N4688">
        <v>0.33329999999999999</v>
      </c>
      <c r="O4688">
        <v>0</v>
      </c>
      <c r="P4688">
        <v>0</v>
      </c>
      <c r="Q4688">
        <v>0</v>
      </c>
      <c r="R4688">
        <v>0</v>
      </c>
      <c r="S4688" s="2">
        <v>1.7361111111111112E-4</v>
      </c>
      <c r="T4688" s="2">
        <v>5.5555555555555556E-4</v>
      </c>
      <c r="U4688">
        <v>0.32200000000000001</v>
      </c>
      <c r="V4688">
        <v>0.23330000000000001</v>
      </c>
      <c r="W4688">
        <v>0.66669999999999996</v>
      </c>
      <c r="X4688">
        <v>0.60870000000000002</v>
      </c>
      <c r="Y4688">
        <v>0.75</v>
      </c>
      <c r="Z4688">
        <v>0.39739999999999998</v>
      </c>
      <c r="AA4688">
        <v>0.29409999999999997</v>
      </c>
      <c r="AB4688">
        <v>0.5</v>
      </c>
      <c r="AC4688">
        <v>0</v>
      </c>
      <c r="AD4688">
        <v>0.66669999999999996</v>
      </c>
      <c r="AE4688">
        <v>1</v>
      </c>
      <c r="AF4688" t="s">
        <v>3910</v>
      </c>
      <c r="AG4688" s="2">
        <v>3.0787037037037037E-3</v>
      </c>
      <c r="AH4688" t="s">
        <v>3911</v>
      </c>
      <c r="AI4688">
        <v>3</v>
      </c>
      <c r="AJ4688" t="s">
        <v>3972</v>
      </c>
      <c r="AK4688" s="3">
        <v>42329</v>
      </c>
      <c r="AL4688" s="10">
        <f>YEAR(ufc_fights_2[[#This Row],[date]])</f>
        <v>2015</v>
      </c>
      <c r="AM4688" t="s">
        <v>4017</v>
      </c>
      <c r="AN4688">
        <v>113</v>
      </c>
      <c r="AO4688" t="s">
        <v>3913</v>
      </c>
      <c r="AP4688">
        <f>IF(ufc_fights_2[[#This Row],[winner]]="Red",ufc_fights_2[[#This Row],[r_fighter_id]],ufc_fights_2[[#This Row],[b_fighter_id]])</f>
        <v>2502</v>
      </c>
      <c r="AQ4688" t="str">
        <f>_xlfn.XLOOKUP(ufc_fights_2[[#This Row],[winnerID]],ufc_fighters[id],ufc_fighters[fighter_name],"xxx",0,1)</f>
        <v>Alejandro Perez</v>
      </c>
    </row>
    <row r="4689" spans="1:43">
      <c r="A4689">
        <v>2186</v>
      </c>
      <c r="B4689">
        <v>266</v>
      </c>
      <c r="C4689">
        <f>_xlfn.XLOOKUP(ufc_fights_2[[#This Row],[r_fighter_id]],ufc_fighters[id],ufc_fighters[year],"xxx",0,1)</f>
        <v>1991</v>
      </c>
      <c r="D4689">
        <f>_xlfn.XLOOKUP(ufc_fights_2[[#This Row],[b_fighter_id]],ufc_fighters[id],ufc_fighters[year],"Prázdné",0,1)</f>
        <v>1994</v>
      </c>
      <c r="E4689" s="10">
        <f>YEAR(ufc_fights_2[[#This Row],[date]])-ufc_fights_2[[#This Row],[r_year]]</f>
        <v>27</v>
      </c>
      <c r="F4689" s="10">
        <f>YEAR(ufc_fights_2[[#This Row],[date]])-ufc_fights_2[[#This Row],[b_year]]</f>
        <v>24</v>
      </c>
      <c r="G4689">
        <v>0</v>
      </c>
      <c r="H4689">
        <v>0</v>
      </c>
      <c r="I4689">
        <v>0.35189999999999999</v>
      </c>
      <c r="J4689">
        <v>0.42859999999999998</v>
      </c>
      <c r="K4689">
        <v>0.45450000000000002</v>
      </c>
      <c r="L4689">
        <v>0.62790000000000001</v>
      </c>
      <c r="M4689">
        <v>1</v>
      </c>
      <c r="N4689">
        <v>0.2</v>
      </c>
      <c r="O4689">
        <v>0</v>
      </c>
      <c r="P4689">
        <v>3</v>
      </c>
      <c r="Q4689">
        <v>1</v>
      </c>
      <c r="R4689">
        <v>2</v>
      </c>
      <c r="S4689" s="2">
        <v>2.5462962962962965E-3</v>
      </c>
      <c r="T4689" s="2">
        <v>1.3425925925925925E-3</v>
      </c>
      <c r="U4689">
        <v>0.32</v>
      </c>
      <c r="V4689">
        <v>0.42859999999999998</v>
      </c>
      <c r="W4689">
        <v>0.5</v>
      </c>
      <c r="X4689">
        <v>1</v>
      </c>
      <c r="Y4689">
        <v>0</v>
      </c>
      <c r="Z4689">
        <v>0.27910000000000001</v>
      </c>
      <c r="AA4689">
        <v>0.31580000000000003</v>
      </c>
      <c r="AB4689">
        <v>0</v>
      </c>
      <c r="AC4689">
        <v>0</v>
      </c>
      <c r="AD4689">
        <v>0.63639999999999997</v>
      </c>
      <c r="AE4689">
        <v>0.66669999999999996</v>
      </c>
      <c r="AF4689" t="s">
        <v>3933</v>
      </c>
      <c r="AG4689" s="2">
        <v>1.7708333333333332E-3</v>
      </c>
      <c r="AH4689" t="s">
        <v>3911</v>
      </c>
      <c r="AI4689">
        <v>3</v>
      </c>
      <c r="AJ4689" t="s">
        <v>3970</v>
      </c>
      <c r="AK4689" s="3">
        <v>43155</v>
      </c>
      <c r="AL4689" s="10">
        <f>YEAR(ufc_fights_2[[#This Row],[date]])</f>
        <v>2018</v>
      </c>
      <c r="AM4689" t="s">
        <v>4017</v>
      </c>
      <c r="AN4689">
        <v>49</v>
      </c>
      <c r="AO4689" t="s">
        <v>3918</v>
      </c>
      <c r="AP4689">
        <f>IF(ufc_fights_2[[#This Row],[winner]]="Red",ufc_fights_2[[#This Row],[r_fighter_id]],ufc_fights_2[[#This Row],[b_fighter_id]])</f>
        <v>266</v>
      </c>
      <c r="AQ4689" t="str">
        <f>_xlfn.XLOOKUP(ufc_fights_2[[#This Row],[winnerID]],ufc_fighters[id],ufc_fighters[fighter_name],"xxx",0,1)</f>
        <v>Manny Bermudez</v>
      </c>
    </row>
    <row r="4690" spans="1:43">
      <c r="A4690">
        <v>3199</v>
      </c>
      <c r="B4690">
        <v>1592</v>
      </c>
      <c r="C4690">
        <f>_xlfn.XLOOKUP(ufc_fights_2[[#This Row],[r_fighter_id]],ufc_fighters[id],ufc_fighters[year],"xxx",0,1)</f>
        <v>1990</v>
      </c>
      <c r="D4690">
        <f>_xlfn.XLOOKUP(ufc_fights_2[[#This Row],[b_fighter_id]],ufc_fighters[id],ufc_fighters[year],"Prázdné",0,1)</f>
        <v>1987</v>
      </c>
      <c r="E4690" s="10">
        <f>YEAR(ufc_fights_2[[#This Row],[date]])-ufc_fights_2[[#This Row],[r_year]]</f>
        <v>24</v>
      </c>
      <c r="F4690" s="10">
        <f>YEAR(ufc_fights_2[[#This Row],[date]])-ufc_fights_2[[#This Row],[b_year]]</f>
        <v>27</v>
      </c>
      <c r="G4690">
        <v>0</v>
      </c>
      <c r="H4690">
        <v>0</v>
      </c>
      <c r="I4690">
        <v>0.36070000000000002</v>
      </c>
      <c r="J4690">
        <v>0.31819999999999998</v>
      </c>
      <c r="K4690">
        <v>0.48149999999999998</v>
      </c>
      <c r="L4690">
        <v>0.47189999999999999</v>
      </c>
      <c r="M4690">
        <v>0.33329999999999999</v>
      </c>
      <c r="N4690">
        <v>0</v>
      </c>
      <c r="O4690">
        <v>0</v>
      </c>
      <c r="P4690">
        <v>2</v>
      </c>
      <c r="Q4690">
        <v>4</v>
      </c>
      <c r="R4690">
        <v>1</v>
      </c>
      <c r="S4690" s="2">
        <v>4.0046296296296297E-3</v>
      </c>
      <c r="T4690" s="2">
        <v>3.7731481481481483E-3</v>
      </c>
      <c r="U4690">
        <v>0.3448</v>
      </c>
      <c r="V4690">
        <v>0.26790000000000003</v>
      </c>
      <c r="W4690">
        <v>0.66669999999999996</v>
      </c>
      <c r="X4690">
        <v>0</v>
      </c>
      <c r="Y4690">
        <v>0.5</v>
      </c>
      <c r="Z4690">
        <v>0.20449999999999999</v>
      </c>
      <c r="AA4690">
        <v>0.26229999999999998</v>
      </c>
      <c r="AB4690">
        <v>1</v>
      </c>
      <c r="AC4690">
        <v>1</v>
      </c>
      <c r="AD4690">
        <v>0.73329999999999995</v>
      </c>
      <c r="AE4690">
        <v>1</v>
      </c>
      <c r="AF4690" t="s">
        <v>3922</v>
      </c>
      <c r="AG4690" s="2">
        <v>3.472222222222222E-3</v>
      </c>
      <c r="AH4690" t="s">
        <v>3911</v>
      </c>
      <c r="AI4690">
        <v>3</v>
      </c>
      <c r="AJ4690" t="s">
        <v>3940</v>
      </c>
      <c r="AK4690" s="3">
        <v>41902</v>
      </c>
      <c r="AL4690" s="10">
        <f>YEAR(ufc_fights_2[[#This Row],[date]])</f>
        <v>2014</v>
      </c>
      <c r="AM4690" t="s">
        <v>4017</v>
      </c>
      <c r="AN4690">
        <v>117</v>
      </c>
      <c r="AO4690" t="s">
        <v>3918</v>
      </c>
      <c r="AP4690">
        <f>IF(ufc_fights_2[[#This Row],[winner]]="Red",ufc_fights_2[[#This Row],[r_fighter_id]],ufc_fights_2[[#This Row],[b_fighter_id]])</f>
        <v>1592</v>
      </c>
      <c r="AQ4690" t="str">
        <f>_xlfn.XLOOKUP(ufc_fights_2[[#This Row],[winnerID]],ufc_fighters[id],ufc_fighters[fighter_name],"xxx",0,1)</f>
        <v>Kyung Ho Kang</v>
      </c>
    </row>
    <row r="4691" spans="1:43">
      <c r="A4691">
        <v>1592</v>
      </c>
      <c r="B4691">
        <v>2548</v>
      </c>
      <c r="C4691">
        <f>_xlfn.XLOOKUP(ufc_fights_2[[#This Row],[r_fighter_id]],ufc_fighters[id],ufc_fighters[year],"xxx",0,1)</f>
        <v>1987</v>
      </c>
      <c r="D4691">
        <f>_xlfn.XLOOKUP(ufc_fights_2[[#This Row],[b_fighter_id]],ufc_fighters[id],ufc_fighters[year],"Prázdné",0,1)</f>
        <v>1993</v>
      </c>
      <c r="E4691" s="10">
        <f>YEAR(ufc_fights_2[[#This Row],[date]])-ufc_fights_2[[#This Row],[r_year]]</f>
        <v>32</v>
      </c>
      <c r="F4691" s="10">
        <f>YEAR(ufc_fights_2[[#This Row],[date]])-ufc_fights_2[[#This Row],[b_year]]</f>
        <v>26</v>
      </c>
      <c r="G4691">
        <v>0</v>
      </c>
      <c r="H4691">
        <v>0</v>
      </c>
      <c r="I4691">
        <v>0.5</v>
      </c>
      <c r="J4691">
        <v>0.47170000000000001</v>
      </c>
      <c r="K4691">
        <v>0.70589999999999997</v>
      </c>
      <c r="L4691">
        <v>0.7651</v>
      </c>
      <c r="M4691">
        <v>0.42859999999999998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8.5995370370370375E-3</v>
      </c>
      <c r="T4691" s="2">
        <v>1.9675925925925926E-4</v>
      </c>
      <c r="U4691">
        <v>0.45950000000000002</v>
      </c>
      <c r="V4691">
        <v>0.38100000000000001</v>
      </c>
      <c r="W4691">
        <v>1</v>
      </c>
      <c r="X4691">
        <v>1</v>
      </c>
      <c r="Y4691">
        <v>0.77780000000000005</v>
      </c>
      <c r="Z4691">
        <v>0.30769999999999997</v>
      </c>
      <c r="AA4691">
        <v>0.2424</v>
      </c>
      <c r="AB4691">
        <v>0</v>
      </c>
      <c r="AC4691">
        <v>0</v>
      </c>
      <c r="AD4691">
        <v>0.85709999999999997</v>
      </c>
      <c r="AE4691">
        <v>0.85</v>
      </c>
      <c r="AF4691" t="s">
        <v>3922</v>
      </c>
      <c r="AG4691" s="2">
        <v>3.472222222222222E-3</v>
      </c>
      <c r="AH4691" t="s">
        <v>3911</v>
      </c>
      <c r="AI4691">
        <v>3</v>
      </c>
      <c r="AJ4691" t="s">
        <v>3989</v>
      </c>
      <c r="AK4691" s="3">
        <v>43820</v>
      </c>
      <c r="AL4691" s="10">
        <f>YEAR(ufc_fights_2[[#This Row],[date]])</f>
        <v>2019</v>
      </c>
      <c r="AM4691" t="s">
        <v>4017</v>
      </c>
      <c r="AN4691">
        <v>124</v>
      </c>
      <c r="AO4691" t="s">
        <v>3913</v>
      </c>
      <c r="AP4691">
        <f>IF(ufc_fights_2[[#This Row],[winner]]="Red",ufc_fights_2[[#This Row],[r_fighter_id]],ufc_fights_2[[#This Row],[b_fighter_id]])</f>
        <v>1592</v>
      </c>
      <c r="AQ4691" t="str">
        <f>_xlfn.XLOOKUP(ufc_fights_2[[#This Row],[winnerID]],ufc_fighters[id],ufc_fighters[fighter_name],"xxx",0,1)</f>
        <v>Kyung Ho Kang</v>
      </c>
    </row>
    <row r="4692" spans="1:43">
      <c r="A4692">
        <v>1047</v>
      </c>
      <c r="B4692">
        <v>2814</v>
      </c>
      <c r="C4692">
        <f>_xlfn.XLOOKUP(ufc_fights_2[[#This Row],[r_fighter_id]],ufc_fighters[id],ufc_fighters[year],"xxx",0,1)</f>
        <v>1984</v>
      </c>
      <c r="D4692">
        <f>_xlfn.XLOOKUP(ufc_fights_2[[#This Row],[b_fighter_id]],ufc_fighters[id],ufc_fighters[year],"Prázdné",0,1)</f>
        <v>1988</v>
      </c>
      <c r="E4692" s="10">
        <f>YEAR(ufc_fights_2[[#This Row],[date]])-ufc_fights_2[[#This Row],[r_year]]</f>
        <v>30</v>
      </c>
      <c r="F4692" s="10">
        <f>YEAR(ufc_fights_2[[#This Row],[date]])-ufc_fights_2[[#This Row],[b_year]]</f>
        <v>26</v>
      </c>
      <c r="G4692">
        <v>0</v>
      </c>
      <c r="H4692">
        <v>0</v>
      </c>
      <c r="I4692">
        <v>0.29409999999999997</v>
      </c>
      <c r="J4692">
        <v>0.5</v>
      </c>
      <c r="K4692">
        <v>0.33329999999999999</v>
      </c>
      <c r="L4692">
        <v>0.5</v>
      </c>
      <c r="M4692">
        <v>0.5</v>
      </c>
      <c r="N4692">
        <v>0</v>
      </c>
      <c r="O4692">
        <v>1</v>
      </c>
      <c r="P4692">
        <v>0</v>
      </c>
      <c r="Q4692">
        <v>0</v>
      </c>
      <c r="R4692">
        <v>0</v>
      </c>
      <c r="S4692" s="2">
        <v>6.5972222222222224E-4</v>
      </c>
      <c r="T4692" s="2">
        <v>0</v>
      </c>
      <c r="U4692">
        <v>0.3125</v>
      </c>
      <c r="V4692">
        <v>0.25</v>
      </c>
      <c r="W4692">
        <v>0</v>
      </c>
      <c r="X4692">
        <v>0</v>
      </c>
      <c r="Y4692">
        <v>1</v>
      </c>
      <c r="Z4692">
        <v>0.23080000000000001</v>
      </c>
      <c r="AA4692">
        <v>0.4</v>
      </c>
      <c r="AB4692">
        <v>0.5</v>
      </c>
      <c r="AC4692">
        <v>1</v>
      </c>
      <c r="AD4692">
        <v>0.5</v>
      </c>
      <c r="AE4692">
        <v>0</v>
      </c>
      <c r="AF4692" t="s">
        <v>3933</v>
      </c>
      <c r="AG4692" s="2">
        <v>1.4583333333333334E-3</v>
      </c>
      <c r="AH4692" t="s">
        <v>3911</v>
      </c>
      <c r="AI4692">
        <v>3</v>
      </c>
      <c r="AJ4692" t="s">
        <v>4066</v>
      </c>
      <c r="AK4692" s="3">
        <v>41916</v>
      </c>
      <c r="AL4692" s="10">
        <f>YEAR(ufc_fights_2[[#This Row],[date]])</f>
        <v>2014</v>
      </c>
      <c r="AM4692" t="s">
        <v>4017</v>
      </c>
      <c r="AN4692">
        <v>105</v>
      </c>
      <c r="AO4692" t="s">
        <v>3913</v>
      </c>
      <c r="AP4692">
        <f>IF(ufc_fights_2[[#This Row],[winner]]="Red",ufc_fights_2[[#This Row],[r_fighter_id]],ufc_fights_2[[#This Row],[b_fighter_id]])</f>
        <v>1047</v>
      </c>
      <c r="AQ4692" t="str">
        <f>_xlfn.XLOOKUP(ufc_fights_2[[#This Row],[winnerID]],ufc_fighters[id],ufc_fighters[fighter_name],"xxx",0,1)</f>
        <v>Mitch Gagnon</v>
      </c>
    </row>
    <row r="4693" spans="1:43">
      <c r="A4693">
        <v>2540</v>
      </c>
      <c r="B4693">
        <v>2423</v>
      </c>
      <c r="C4693">
        <f>_xlfn.XLOOKUP(ufc_fights_2[[#This Row],[r_fighter_id]],ufc_fighters[id],ufc_fighters[year],"xxx",0,1)</f>
        <v>1978</v>
      </c>
      <c r="D4693">
        <f>_xlfn.XLOOKUP(ufc_fights_2[[#This Row],[b_fighter_id]],ufc_fighters[id],ufc_fighters[year],"Prázdné",0,1)</f>
        <v>1982</v>
      </c>
      <c r="E4693" s="10">
        <f>YEAR(ufc_fights_2[[#This Row],[date]])-ufc_fights_2[[#This Row],[r_year]]</f>
        <v>34</v>
      </c>
      <c r="F4693" s="10">
        <f>YEAR(ufc_fights_2[[#This Row],[date]])-ufc_fights_2[[#This Row],[b_year]]</f>
        <v>30</v>
      </c>
      <c r="G4693">
        <v>1</v>
      </c>
      <c r="H4693">
        <v>0</v>
      </c>
      <c r="I4693">
        <v>0.5373</v>
      </c>
      <c r="J4693">
        <v>0.40350000000000003</v>
      </c>
      <c r="K4693">
        <v>0.64359999999999995</v>
      </c>
      <c r="L4693">
        <v>0.48570000000000002</v>
      </c>
      <c r="M4693">
        <v>0.8</v>
      </c>
      <c r="N4693">
        <v>0.25</v>
      </c>
      <c r="O4693">
        <v>1</v>
      </c>
      <c r="P4693">
        <v>1</v>
      </c>
      <c r="Q4693">
        <v>0</v>
      </c>
      <c r="R4693">
        <v>1</v>
      </c>
      <c r="S4693" s="2">
        <v>3.9004629629629628E-3</v>
      </c>
      <c r="T4693" s="2">
        <v>7.291666666666667E-4</v>
      </c>
      <c r="U4693">
        <v>0.53120000000000001</v>
      </c>
      <c r="V4693">
        <v>0.40910000000000002</v>
      </c>
      <c r="W4693">
        <v>0.5</v>
      </c>
      <c r="X4693">
        <v>1</v>
      </c>
      <c r="Y4693">
        <v>1</v>
      </c>
      <c r="Z4693">
        <v>0.45829999999999999</v>
      </c>
      <c r="AA4693">
        <v>0.35560000000000003</v>
      </c>
      <c r="AB4693">
        <v>0.33329999999999999</v>
      </c>
      <c r="AC4693">
        <v>0.5</v>
      </c>
      <c r="AD4693">
        <v>0.6</v>
      </c>
      <c r="AE4693">
        <v>0.75</v>
      </c>
      <c r="AF4693" t="s">
        <v>3933</v>
      </c>
      <c r="AG4693" s="2">
        <v>2.8356481481481483E-3</v>
      </c>
      <c r="AH4693" t="s">
        <v>3911</v>
      </c>
      <c r="AI4693">
        <v>3</v>
      </c>
      <c r="AJ4693" t="s">
        <v>4102</v>
      </c>
      <c r="AK4693" s="3">
        <v>41013</v>
      </c>
      <c r="AL4693" s="10">
        <f>YEAR(ufc_fights_2[[#This Row],[date]])</f>
        <v>2012</v>
      </c>
      <c r="AM4693" t="s">
        <v>4017</v>
      </c>
      <c r="AN4693">
        <v>86</v>
      </c>
      <c r="AO4693" t="s">
        <v>3913</v>
      </c>
      <c r="AP4693">
        <f>IF(ufc_fights_2[[#This Row],[winner]]="Red",ufc_fights_2[[#This Row],[r_fighter_id]],ufc_fights_2[[#This Row],[b_fighter_id]])</f>
        <v>2540</v>
      </c>
      <c r="AQ4693" t="str">
        <f>_xlfn.XLOOKUP(ufc_fights_2[[#This Row],[winnerID]],ufc_fighters[id],ufc_fighters[fighter_name],"xxx",0,1)</f>
        <v>Brad Pickett</v>
      </c>
    </row>
    <row r="4694" spans="1:43">
      <c r="A4694">
        <v>2425</v>
      </c>
      <c r="B4694">
        <v>456</v>
      </c>
      <c r="C4694">
        <f>_xlfn.XLOOKUP(ufc_fights_2[[#This Row],[r_fighter_id]],ufc_fighters[id],ufc_fighters[year],"xxx",0,1)</f>
        <v>1987</v>
      </c>
      <c r="D4694">
        <f>_xlfn.XLOOKUP(ufc_fights_2[[#This Row],[b_fighter_id]],ufc_fighters[id],ufc_fighters[year],"Prázdné",0,1)</f>
        <v>1985</v>
      </c>
      <c r="E4694" s="10">
        <f>YEAR(ufc_fights_2[[#This Row],[date]])-ufc_fights_2[[#This Row],[r_year]]</f>
        <v>25</v>
      </c>
      <c r="F4694" s="10">
        <f>YEAR(ufc_fights_2[[#This Row],[date]])-ufc_fights_2[[#This Row],[b_year]]</f>
        <v>27</v>
      </c>
      <c r="G4694">
        <v>0</v>
      </c>
      <c r="H4694">
        <v>0</v>
      </c>
      <c r="I4694">
        <v>0.59460000000000002</v>
      </c>
      <c r="J4694">
        <v>0.71109999999999995</v>
      </c>
      <c r="K4694">
        <v>0.64810000000000001</v>
      </c>
      <c r="L4694">
        <v>0.78900000000000003</v>
      </c>
      <c r="M4694">
        <v>0.5</v>
      </c>
      <c r="N4694">
        <v>1</v>
      </c>
      <c r="O4694">
        <v>1</v>
      </c>
      <c r="P4694">
        <v>1</v>
      </c>
      <c r="Q4694">
        <v>0</v>
      </c>
      <c r="R4694">
        <v>1</v>
      </c>
      <c r="S4694" s="2">
        <v>1.5740740740740741E-3</v>
      </c>
      <c r="T4694" s="2">
        <v>7.5462962962962966E-3</v>
      </c>
      <c r="U4694">
        <v>0.61760000000000004</v>
      </c>
      <c r="V4694">
        <v>0.66669999999999996</v>
      </c>
      <c r="W4694">
        <v>0.5</v>
      </c>
      <c r="X4694">
        <v>0</v>
      </c>
      <c r="Y4694">
        <v>1</v>
      </c>
      <c r="Z4694">
        <v>0.4118</v>
      </c>
      <c r="AA4694">
        <v>0.72729999999999995</v>
      </c>
      <c r="AB4694">
        <v>0</v>
      </c>
      <c r="AC4694">
        <v>1</v>
      </c>
      <c r="AD4694">
        <v>0.75</v>
      </c>
      <c r="AE4694">
        <v>0.69699999999999995</v>
      </c>
      <c r="AF4694" t="s">
        <v>3915</v>
      </c>
      <c r="AG4694" s="2">
        <v>3.472222222222222E-3</v>
      </c>
      <c r="AH4694" t="s">
        <v>3911</v>
      </c>
      <c r="AI4694">
        <v>3</v>
      </c>
      <c r="AJ4694" t="s">
        <v>3957</v>
      </c>
      <c r="AK4694" s="3">
        <v>41132</v>
      </c>
      <c r="AL4694" s="10">
        <f>YEAR(ufc_fights_2[[#This Row],[date]])</f>
        <v>2012</v>
      </c>
      <c r="AM4694" t="s">
        <v>4017</v>
      </c>
      <c r="AN4694">
        <v>74</v>
      </c>
      <c r="AO4694" t="s">
        <v>3918</v>
      </c>
      <c r="AP4694">
        <f>IF(ufc_fights_2[[#This Row],[winner]]="Red",ufc_fights_2[[#This Row],[r_fighter_id]],ufc_fights_2[[#This Row],[b_fighter_id]])</f>
        <v>456</v>
      </c>
      <c r="AQ4694" t="str">
        <f>_xlfn.XLOOKUP(ufc_fights_2[[#This Row],[winnerID]],ufc_fighters[id],ufc_fighters[fighter_name],"xxx",0,1)</f>
        <v>Chico Camus</v>
      </c>
    </row>
    <row r="4695" spans="1:43">
      <c r="A4695">
        <v>456</v>
      </c>
      <c r="B4695">
        <v>1592</v>
      </c>
      <c r="C4695">
        <f>_xlfn.XLOOKUP(ufc_fights_2[[#This Row],[r_fighter_id]],ufc_fighters[id],ufc_fighters[year],"xxx",0,1)</f>
        <v>1985</v>
      </c>
      <c r="D4695">
        <f>_xlfn.XLOOKUP(ufc_fights_2[[#This Row],[b_fighter_id]],ufc_fighters[id],ufc_fighters[year],"Prázdné",0,1)</f>
        <v>1987</v>
      </c>
      <c r="E4695" s="10">
        <f>YEAR(ufc_fights_2[[#This Row],[date]])-ufc_fights_2[[#This Row],[r_year]]</f>
        <v>28</v>
      </c>
      <c r="F4695" s="10">
        <f>YEAR(ufc_fights_2[[#This Row],[date]])-ufc_fights_2[[#This Row],[b_year]]</f>
        <v>26</v>
      </c>
      <c r="G4695">
        <v>0</v>
      </c>
      <c r="H4695">
        <v>0</v>
      </c>
      <c r="I4695">
        <v>0.40579999999999999</v>
      </c>
      <c r="J4695">
        <v>0.2571</v>
      </c>
      <c r="K4695">
        <v>0.61819999999999997</v>
      </c>
      <c r="L4695">
        <v>0.67630000000000001</v>
      </c>
      <c r="M4695">
        <v>0</v>
      </c>
      <c r="N4695">
        <v>1</v>
      </c>
      <c r="O4695">
        <v>1</v>
      </c>
      <c r="P4695">
        <v>0</v>
      </c>
      <c r="Q4695">
        <v>2</v>
      </c>
      <c r="R4695">
        <v>1</v>
      </c>
      <c r="S4695" s="2">
        <v>1.712962962962963E-3</v>
      </c>
      <c r="T4695" s="2">
        <v>6.4583333333333333E-3</v>
      </c>
      <c r="U4695">
        <v>0.39710000000000001</v>
      </c>
      <c r="V4695">
        <v>0.22950000000000001</v>
      </c>
      <c r="W4695">
        <v>0</v>
      </c>
      <c r="X4695">
        <v>1</v>
      </c>
      <c r="Y4695">
        <v>0</v>
      </c>
      <c r="Z4695">
        <v>0.3</v>
      </c>
      <c r="AA4695">
        <v>0.1081</v>
      </c>
      <c r="AB4695">
        <v>0.8</v>
      </c>
      <c r="AC4695">
        <v>0</v>
      </c>
      <c r="AD4695">
        <v>0.44119999999999998</v>
      </c>
      <c r="AE4695">
        <v>0.4667</v>
      </c>
      <c r="AF4695" t="s">
        <v>3915</v>
      </c>
      <c r="AG4695" s="2">
        <v>3.472222222222222E-3</v>
      </c>
      <c r="AH4695" t="s">
        <v>3911</v>
      </c>
      <c r="AI4695">
        <v>3</v>
      </c>
      <c r="AJ4695" t="s">
        <v>3949</v>
      </c>
      <c r="AK4695" s="3">
        <v>41517</v>
      </c>
      <c r="AL4695" s="10">
        <f>YEAR(ufc_fights_2[[#This Row],[date]])</f>
        <v>2013</v>
      </c>
      <c r="AM4695" t="s">
        <v>4017</v>
      </c>
      <c r="AN4695">
        <v>107</v>
      </c>
      <c r="AO4695" t="s">
        <v>3913</v>
      </c>
      <c r="AP4695">
        <f>IF(ufc_fights_2[[#This Row],[winner]]="Red",ufc_fights_2[[#This Row],[r_fighter_id]],ufc_fights_2[[#This Row],[b_fighter_id]])</f>
        <v>456</v>
      </c>
      <c r="AQ4695" t="str">
        <f>_xlfn.XLOOKUP(ufc_fights_2[[#This Row],[winnerID]],ufc_fighters[id],ufc_fighters[fighter_name],"xxx",0,1)</f>
        <v>Chico Camus</v>
      </c>
    </row>
    <row r="4696" spans="1:43">
      <c r="A4696">
        <v>1047</v>
      </c>
      <c r="B4696">
        <v>3040</v>
      </c>
      <c r="C4696">
        <f>_xlfn.XLOOKUP(ufc_fights_2[[#This Row],[r_fighter_id]],ufc_fighters[id],ufc_fighters[year],"xxx",0,1)</f>
        <v>1984</v>
      </c>
      <c r="D4696">
        <f>_xlfn.XLOOKUP(ufc_fights_2[[#This Row],[b_fighter_id]],ufc_fighters[id],ufc_fighters[year],"Prázdné",0,1)</f>
        <v>1989</v>
      </c>
      <c r="E4696" s="10">
        <f>YEAR(ufc_fights_2[[#This Row],[date]])-ufc_fights_2[[#This Row],[r_year]]</f>
        <v>35</v>
      </c>
      <c r="F4696" s="10">
        <f>YEAR(ufc_fights_2[[#This Row],[date]])-ufc_fights_2[[#This Row],[b_year]]</f>
        <v>30</v>
      </c>
      <c r="G4696">
        <v>1</v>
      </c>
      <c r="H4696">
        <v>0</v>
      </c>
      <c r="I4696">
        <v>0.27779999999999999</v>
      </c>
      <c r="J4696">
        <v>0.43180000000000002</v>
      </c>
      <c r="K4696">
        <v>0.371</v>
      </c>
      <c r="L4696">
        <v>0.50449999999999995</v>
      </c>
      <c r="M4696">
        <v>0</v>
      </c>
      <c r="N4696">
        <v>0.5</v>
      </c>
      <c r="O4696">
        <v>2</v>
      </c>
      <c r="P4696">
        <v>2</v>
      </c>
      <c r="Q4696">
        <v>1</v>
      </c>
      <c r="R4696">
        <v>0</v>
      </c>
      <c r="S4696" s="2">
        <v>1.4583333333333334E-3</v>
      </c>
      <c r="T4696" s="2">
        <v>5.5787037037037038E-3</v>
      </c>
      <c r="U4696">
        <v>0.26190000000000002</v>
      </c>
      <c r="V4696">
        <v>0.31709999999999999</v>
      </c>
      <c r="W4696">
        <v>0.25</v>
      </c>
      <c r="X4696">
        <v>0.5</v>
      </c>
      <c r="Y4696">
        <v>0.76190000000000002</v>
      </c>
      <c r="Z4696">
        <v>0.22500000000000001</v>
      </c>
      <c r="AA4696">
        <v>0.375</v>
      </c>
      <c r="AB4696">
        <v>0.36359999999999998</v>
      </c>
      <c r="AC4696">
        <v>0.66669999999999996</v>
      </c>
      <c r="AD4696">
        <v>0.66669999999999996</v>
      </c>
      <c r="AE4696">
        <v>1</v>
      </c>
      <c r="AF4696" t="s">
        <v>3915</v>
      </c>
      <c r="AG4696" s="2">
        <v>3.472222222222222E-3</v>
      </c>
      <c r="AH4696" t="s">
        <v>3911</v>
      </c>
      <c r="AI4696">
        <v>3</v>
      </c>
      <c r="AJ4696" t="s">
        <v>3919</v>
      </c>
      <c r="AK4696" s="3">
        <v>43589</v>
      </c>
      <c r="AL4696" s="10">
        <f>YEAR(ufc_fights_2[[#This Row],[date]])</f>
        <v>2019</v>
      </c>
      <c r="AM4696" t="s">
        <v>4017</v>
      </c>
      <c r="AN4696">
        <v>16</v>
      </c>
      <c r="AO4696" t="s">
        <v>3918</v>
      </c>
      <c r="AP4696">
        <f>IF(ufc_fights_2[[#This Row],[winner]]="Red",ufc_fights_2[[#This Row],[r_fighter_id]],ufc_fights_2[[#This Row],[b_fighter_id]])</f>
        <v>3040</v>
      </c>
      <c r="AQ4696" t="str">
        <f>_xlfn.XLOOKUP(ufc_fights_2[[#This Row],[winnerID]],ufc_fighters[id],ufc_fighters[fighter_name],"xxx",0,1)</f>
        <v>Cole Smith</v>
      </c>
    </row>
    <row r="4697" spans="1:43">
      <c r="A4697">
        <v>238</v>
      </c>
      <c r="B4697">
        <v>1101</v>
      </c>
      <c r="C4697">
        <f>_xlfn.XLOOKUP(ufc_fights_2[[#This Row],[r_fighter_id]],ufc_fighters[id],ufc_fighters[year],"xxx",0,1)</f>
        <v>1983</v>
      </c>
      <c r="D4697">
        <f>_xlfn.XLOOKUP(ufc_fights_2[[#This Row],[b_fighter_id]],ufc_fighters[id],ufc_fighters[year],"Prázdné",0,1)</f>
        <v>1987</v>
      </c>
      <c r="E4697" s="10">
        <f>YEAR(ufc_fights_2[[#This Row],[date]])-ufc_fights_2[[#This Row],[r_year]]</f>
        <v>31</v>
      </c>
      <c r="F4697" s="10">
        <f>YEAR(ufc_fights_2[[#This Row],[date]])-ufc_fights_2[[#This Row],[b_year]]</f>
        <v>27</v>
      </c>
      <c r="G4697">
        <v>0</v>
      </c>
      <c r="H4697">
        <v>1</v>
      </c>
      <c r="I4697">
        <v>0.63639999999999997</v>
      </c>
      <c r="J4697">
        <v>0.375</v>
      </c>
      <c r="K4697">
        <v>0.63639999999999997</v>
      </c>
      <c r="L4697">
        <v>0.375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</v>
      </c>
      <c r="T4697" s="2">
        <v>4.6296296296296294E-5</v>
      </c>
      <c r="U4697">
        <v>0.55559999999999998</v>
      </c>
      <c r="V4697">
        <v>0.33329999999999999</v>
      </c>
      <c r="W4697">
        <v>1</v>
      </c>
      <c r="X4697">
        <v>0</v>
      </c>
      <c r="Y4697">
        <v>1</v>
      </c>
      <c r="Z4697">
        <v>0.75</v>
      </c>
      <c r="AA4697">
        <v>0.4</v>
      </c>
      <c r="AB4697">
        <v>0.57140000000000002</v>
      </c>
      <c r="AC4697">
        <v>0.5</v>
      </c>
      <c r="AD4697">
        <v>0</v>
      </c>
      <c r="AE4697">
        <v>0</v>
      </c>
      <c r="AF4697" t="s">
        <v>3910</v>
      </c>
      <c r="AG4697" s="2">
        <v>4.3981481481481481E-4</v>
      </c>
      <c r="AH4697" t="s">
        <v>3911</v>
      </c>
      <c r="AI4697">
        <v>3</v>
      </c>
      <c r="AJ4697" t="s">
        <v>3956</v>
      </c>
      <c r="AK4697" s="3">
        <v>41818</v>
      </c>
      <c r="AL4697" s="10">
        <f>YEAR(ufc_fights_2[[#This Row],[date]])</f>
        <v>2014</v>
      </c>
      <c r="AM4697" t="s">
        <v>4017</v>
      </c>
      <c r="AN4697">
        <v>78</v>
      </c>
      <c r="AO4697" t="s">
        <v>3918</v>
      </c>
      <c r="AP4697">
        <f>IF(ufc_fights_2[[#This Row],[winner]]="Red",ufc_fights_2[[#This Row],[r_fighter_id]],ufc_fights_2[[#This Row],[b_fighter_id]])</f>
        <v>1101</v>
      </c>
      <c r="AQ4697" t="str">
        <f>_xlfn.XLOOKUP(ufc_fights_2[[#This Row],[winnerID]],ufc_fighters[id],ufc_fighters[fighter_name],"xxx",0,1)</f>
        <v>Cody Gibson</v>
      </c>
    </row>
    <row r="4698" spans="1:43">
      <c r="A4698">
        <v>1866</v>
      </c>
      <c r="B4698">
        <v>2184</v>
      </c>
      <c r="C4698">
        <f>_xlfn.XLOOKUP(ufc_fights_2[[#This Row],[r_fighter_id]],ufc_fighters[id],ufc_fighters[year],"xxx",0,1)</f>
        <v>1994</v>
      </c>
      <c r="D4698">
        <f>_xlfn.XLOOKUP(ufc_fights_2[[#This Row],[b_fighter_id]],ufc_fighters[id],ufc_fighters[year],"Prázdné",0,1)</f>
        <v>1990</v>
      </c>
      <c r="E4698" s="10">
        <f>YEAR(ufc_fights_2[[#This Row],[date]])-ufc_fights_2[[#This Row],[r_year]]</f>
        <v>25</v>
      </c>
      <c r="F4698" s="10">
        <f>YEAR(ufc_fights_2[[#This Row],[date]])-ufc_fights_2[[#This Row],[b_year]]</f>
        <v>29</v>
      </c>
      <c r="G4698">
        <v>0</v>
      </c>
      <c r="H4698">
        <v>1</v>
      </c>
      <c r="I4698">
        <v>0.40910000000000002</v>
      </c>
      <c r="J4698">
        <v>0.43540000000000001</v>
      </c>
      <c r="K4698">
        <v>0.40910000000000002</v>
      </c>
      <c r="L4698">
        <v>0.44669999999999999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</v>
      </c>
      <c r="T4698" s="2">
        <v>3.3564814814814812E-4</v>
      </c>
      <c r="U4698">
        <v>0.1091</v>
      </c>
      <c r="V4698">
        <v>0.377</v>
      </c>
      <c r="W4698">
        <v>0.36</v>
      </c>
      <c r="X4698">
        <v>0.75</v>
      </c>
      <c r="Y4698">
        <v>0.75</v>
      </c>
      <c r="Z4698">
        <v>0.41539999999999999</v>
      </c>
      <c r="AA4698">
        <v>0.41789999999999999</v>
      </c>
      <c r="AB4698">
        <v>0</v>
      </c>
      <c r="AC4698">
        <v>0.4</v>
      </c>
      <c r="AD4698">
        <v>0</v>
      </c>
      <c r="AE4698">
        <v>0.75</v>
      </c>
      <c r="AF4698" t="s">
        <v>3915</v>
      </c>
      <c r="AG4698" s="2">
        <v>3.472222222222222E-3</v>
      </c>
      <c r="AH4698" t="s">
        <v>3911</v>
      </c>
      <c r="AI4698">
        <v>3</v>
      </c>
      <c r="AJ4698" t="s">
        <v>3974</v>
      </c>
      <c r="AK4698" s="3">
        <v>43659</v>
      </c>
      <c r="AL4698" s="10">
        <f>YEAR(ufc_fights_2[[#This Row],[date]])</f>
        <v>2019</v>
      </c>
      <c r="AM4698" t="s">
        <v>4017</v>
      </c>
      <c r="AN4698">
        <v>56</v>
      </c>
      <c r="AO4698" t="s">
        <v>3913</v>
      </c>
      <c r="AP4698">
        <f>IF(ufc_fights_2[[#This Row],[winner]]="Red",ufc_fights_2[[#This Row],[r_fighter_id]],ufc_fights_2[[#This Row],[b_fighter_id]])</f>
        <v>1866</v>
      </c>
      <c r="AQ4698" t="str">
        <f>_xlfn.XLOOKUP(ufc_fights_2[[#This Row],[winnerID]],ufc_fighters[id],ufc_fighters[fighter_name],"xxx",0,1)</f>
        <v>Benito Lopez</v>
      </c>
    </row>
    <row r="4699" spans="1:43">
      <c r="A4699">
        <v>1189</v>
      </c>
      <c r="B4699">
        <v>3109</v>
      </c>
      <c r="C4699">
        <f>_xlfn.XLOOKUP(ufc_fights_2[[#This Row],[r_fighter_id]],ufc_fighters[id],ufc_fighters[year],"xxx",0,1)</f>
        <v>1985</v>
      </c>
      <c r="D4699">
        <f>_xlfn.XLOOKUP(ufc_fights_2[[#This Row],[b_fighter_id]],ufc_fighters[id],ufc_fighters[year],"Prázdné",0,1)</f>
        <v>1990</v>
      </c>
      <c r="E4699" s="10">
        <f>YEAR(ufc_fights_2[[#This Row],[date]])-ufc_fights_2[[#This Row],[r_year]]</f>
        <v>31</v>
      </c>
      <c r="F4699" s="10">
        <f>YEAR(ufc_fights_2[[#This Row],[date]])-ufc_fights_2[[#This Row],[b_year]]</f>
        <v>26</v>
      </c>
      <c r="G4699">
        <v>0</v>
      </c>
      <c r="H4699">
        <v>0</v>
      </c>
      <c r="I4699">
        <v>0.42859999999999998</v>
      </c>
      <c r="J4699">
        <v>0.25640000000000002</v>
      </c>
      <c r="K4699">
        <v>0.47310000000000002</v>
      </c>
      <c r="L4699">
        <v>0.38300000000000001</v>
      </c>
      <c r="M4699">
        <v>1</v>
      </c>
      <c r="N4699">
        <v>0.44440000000000002</v>
      </c>
      <c r="O4699">
        <v>0</v>
      </c>
      <c r="P4699">
        <v>1</v>
      </c>
      <c r="Q4699">
        <v>0</v>
      </c>
      <c r="R4699">
        <v>1</v>
      </c>
      <c r="S4699" s="2">
        <v>1.0300925925925926E-3</v>
      </c>
      <c r="T4699" s="2">
        <v>2.9513888888888888E-3</v>
      </c>
      <c r="U4699">
        <v>0.34329999999999999</v>
      </c>
      <c r="V4699">
        <v>0.25929999999999997</v>
      </c>
      <c r="W4699">
        <v>0.78569999999999995</v>
      </c>
      <c r="X4699">
        <v>0.66669999999999996</v>
      </c>
      <c r="Y4699">
        <v>0</v>
      </c>
      <c r="Z4699">
        <v>0.35709999999999997</v>
      </c>
      <c r="AA4699">
        <v>0.2286</v>
      </c>
      <c r="AB4699">
        <v>0.59089999999999998</v>
      </c>
      <c r="AC4699">
        <v>0.33329999999999999</v>
      </c>
      <c r="AD4699">
        <v>0.5</v>
      </c>
      <c r="AE4699">
        <v>1</v>
      </c>
      <c r="AF4699" t="s">
        <v>3933</v>
      </c>
      <c r="AG4699" s="2">
        <v>2.0370370370370369E-3</v>
      </c>
      <c r="AH4699" t="s">
        <v>3911</v>
      </c>
      <c r="AI4699">
        <v>3</v>
      </c>
      <c r="AJ4699" t="s">
        <v>3955</v>
      </c>
      <c r="AK4699" s="3">
        <v>42651</v>
      </c>
      <c r="AL4699" s="10">
        <f>YEAR(ufc_fights_2[[#This Row],[date]])</f>
        <v>2016</v>
      </c>
      <c r="AM4699" t="s">
        <v>4017</v>
      </c>
      <c r="AN4699">
        <v>33</v>
      </c>
      <c r="AO4699" t="s">
        <v>3918</v>
      </c>
      <c r="AP4699">
        <f>IF(ufc_fights_2[[#This Row],[winner]]="Red",ufc_fights_2[[#This Row],[r_fighter_id]],ufc_fights_2[[#This Row],[b_fighter_id]])</f>
        <v>3109</v>
      </c>
      <c r="AQ4699" t="str">
        <f>_xlfn.XLOOKUP(ufc_fights_2[[#This Row],[winnerID]],ufc_fighters[id],ufc_fighters[fighter_name],"xxx",0,1)</f>
        <v>Damian Stasiak</v>
      </c>
    </row>
    <row r="4700" spans="1:43">
      <c r="A4700">
        <v>1782</v>
      </c>
      <c r="B4700">
        <v>3232</v>
      </c>
      <c r="C4700">
        <f>_xlfn.XLOOKUP(ufc_fights_2[[#This Row],[r_fighter_id]],ufc_fighters[id],ufc_fighters[year],"xxx",0,1)</f>
        <v>1982</v>
      </c>
      <c r="D4700">
        <f>_xlfn.XLOOKUP(ufc_fights_2[[#This Row],[b_fighter_id]],ufc_fighters[id],ufc_fighters[year],"Prázdné",0,1)</f>
        <v>1987</v>
      </c>
      <c r="E4700" s="10">
        <f>YEAR(ufc_fights_2[[#This Row],[date]])-ufc_fights_2[[#This Row],[r_year]]</f>
        <v>31</v>
      </c>
      <c r="F4700" s="10">
        <f>YEAR(ufc_fights_2[[#This Row],[date]])-ufc_fights_2[[#This Row],[b_year]]</f>
        <v>26</v>
      </c>
      <c r="G4700">
        <v>0</v>
      </c>
      <c r="H4700">
        <v>0</v>
      </c>
      <c r="I4700">
        <v>0.41670000000000001</v>
      </c>
      <c r="J4700">
        <v>0.1143</v>
      </c>
      <c r="K4700">
        <v>0.85419999999999996</v>
      </c>
      <c r="L4700">
        <v>0.30359999999999998</v>
      </c>
      <c r="M4700">
        <v>0</v>
      </c>
      <c r="N4700">
        <v>6.6699999999999995E-2</v>
      </c>
      <c r="O4700">
        <v>0</v>
      </c>
      <c r="P4700">
        <v>1</v>
      </c>
      <c r="Q4700">
        <v>0</v>
      </c>
      <c r="R4700">
        <v>0</v>
      </c>
      <c r="S4700" s="2">
        <v>8.2175925925925927E-4</v>
      </c>
      <c r="T4700" s="2">
        <v>5.4513888888888893E-3</v>
      </c>
      <c r="U4700">
        <v>0.25</v>
      </c>
      <c r="V4700">
        <v>3.5700000000000003E-2</v>
      </c>
      <c r="W4700">
        <v>0.64290000000000003</v>
      </c>
      <c r="X4700">
        <v>0.66669999999999996</v>
      </c>
      <c r="Y4700">
        <v>0.42859999999999998</v>
      </c>
      <c r="Z4700">
        <v>0.21429999999999999</v>
      </c>
      <c r="AA4700">
        <v>0.1176</v>
      </c>
      <c r="AB4700">
        <v>0.66669999999999996</v>
      </c>
      <c r="AC4700">
        <v>0</v>
      </c>
      <c r="AD4700">
        <v>1</v>
      </c>
      <c r="AE4700">
        <v>0</v>
      </c>
      <c r="AF4700" t="s">
        <v>3915</v>
      </c>
      <c r="AG4700" s="2">
        <v>3.472222222222222E-3</v>
      </c>
      <c r="AH4700" t="s">
        <v>3911</v>
      </c>
      <c r="AI4700">
        <v>3</v>
      </c>
      <c r="AJ4700" t="s">
        <v>3961</v>
      </c>
      <c r="AK4700" s="3">
        <v>41321</v>
      </c>
      <c r="AL4700" s="10">
        <f>YEAR(ufc_fights_2[[#This Row],[date]])</f>
        <v>2013</v>
      </c>
      <c r="AM4700" t="s">
        <v>4017</v>
      </c>
      <c r="AN4700">
        <v>70</v>
      </c>
      <c r="AO4700" t="s">
        <v>3913</v>
      </c>
      <c r="AP4700">
        <f>IF(ufc_fights_2[[#This Row],[winner]]="Red",ufc_fights_2[[#This Row],[r_fighter_id]],ufc_fights_2[[#This Row],[b_fighter_id]])</f>
        <v>1782</v>
      </c>
      <c r="AQ4700" t="str">
        <f>_xlfn.XLOOKUP(ufc_fights_2[[#This Row],[winnerID]],ufc_fighters[id],ufc_fighters[fighter_name],"xxx",0,1)</f>
        <v>Vaughan Lee</v>
      </c>
    </row>
    <row r="4701" spans="1:43">
      <c r="A4701">
        <v>435</v>
      </c>
      <c r="B4701">
        <v>1589</v>
      </c>
      <c r="C4701">
        <f>_xlfn.XLOOKUP(ufc_fights_2[[#This Row],[r_fighter_id]],ufc_fighters[id],ufc_fighters[year],"xxx",0,1)</f>
        <v>1988</v>
      </c>
      <c r="D4701">
        <f>_xlfn.XLOOKUP(ufc_fights_2[[#This Row],[b_fighter_id]],ufc_fighters[id],ufc_fighters[year],"Prázdné",0,1)</f>
        <v>1982</v>
      </c>
      <c r="E4701" s="10">
        <f>YEAR(ufc_fights_2[[#This Row],[date]])-ufc_fights_2[[#This Row],[r_year]]</f>
        <v>26</v>
      </c>
      <c r="F4701" s="10">
        <f>YEAR(ufc_fights_2[[#This Row],[date]])-ufc_fights_2[[#This Row],[b_year]]</f>
        <v>32</v>
      </c>
      <c r="G4701">
        <v>0</v>
      </c>
      <c r="H4701">
        <v>0</v>
      </c>
      <c r="I4701">
        <v>0.30769999999999997</v>
      </c>
      <c r="J4701">
        <v>0.46379999999999999</v>
      </c>
      <c r="K4701">
        <v>0.37930000000000003</v>
      </c>
      <c r="L4701">
        <v>0.70340000000000003</v>
      </c>
      <c r="M4701">
        <v>0</v>
      </c>
      <c r="N4701">
        <v>0.5</v>
      </c>
      <c r="O4701">
        <v>0</v>
      </c>
      <c r="P4701">
        <v>2</v>
      </c>
      <c r="Q4701">
        <v>1</v>
      </c>
      <c r="R4701">
        <v>0</v>
      </c>
      <c r="S4701" s="2">
        <v>4.1666666666666669E-4</v>
      </c>
      <c r="T4701" s="2">
        <v>5.2314814814814811E-3</v>
      </c>
      <c r="U4701">
        <v>0.23330000000000001</v>
      </c>
      <c r="V4701">
        <v>0.4677</v>
      </c>
      <c r="W4701">
        <v>0.45450000000000002</v>
      </c>
      <c r="X4701">
        <v>0.71430000000000005</v>
      </c>
      <c r="Y4701">
        <v>0.75</v>
      </c>
      <c r="Z4701">
        <v>0.27779999999999999</v>
      </c>
      <c r="AA4701">
        <v>0.37040000000000001</v>
      </c>
      <c r="AB4701">
        <v>0.66669999999999996</v>
      </c>
      <c r="AC4701">
        <v>0.78569999999999995</v>
      </c>
      <c r="AD4701">
        <v>0</v>
      </c>
      <c r="AE4701">
        <v>1</v>
      </c>
      <c r="AF4701" t="s">
        <v>3915</v>
      </c>
      <c r="AG4701" s="2">
        <v>3.472222222222222E-3</v>
      </c>
      <c r="AH4701" t="s">
        <v>3911</v>
      </c>
      <c r="AI4701">
        <v>3</v>
      </c>
      <c r="AJ4701" t="s">
        <v>3961</v>
      </c>
      <c r="AK4701" s="3">
        <v>41902</v>
      </c>
      <c r="AL4701" s="10">
        <f>YEAR(ufc_fights_2[[#This Row],[date]])</f>
        <v>2014</v>
      </c>
      <c r="AM4701" t="s">
        <v>4017</v>
      </c>
      <c r="AN4701">
        <v>117</v>
      </c>
      <c r="AO4701" t="s">
        <v>3918</v>
      </c>
      <c r="AP4701">
        <f>IF(ufc_fights_2[[#This Row],[winner]]="Red",ufc_fights_2[[#This Row],[r_fighter_id]],ufc_fights_2[[#This Row],[b_fighter_id]])</f>
        <v>1589</v>
      </c>
      <c r="AQ4701" t="str">
        <f>_xlfn.XLOOKUP(ufc_fights_2[[#This Row],[winnerID]],ufc_fighters[id],ufc_fighters[fighter_name],"xxx",0,1)</f>
        <v>Masanori Kanehara</v>
      </c>
    </row>
    <row r="4702" spans="1:43">
      <c r="A4702">
        <v>2527</v>
      </c>
      <c r="B4702">
        <v>1782</v>
      </c>
      <c r="C4702">
        <f>_xlfn.XLOOKUP(ufc_fights_2[[#This Row],[r_fighter_id]],ufc_fighters[id],ufc_fighters[year],"xxx",0,1)</f>
        <v>1983</v>
      </c>
      <c r="D4702">
        <f>_xlfn.XLOOKUP(ufc_fights_2[[#This Row],[b_fighter_id]],ufc_fighters[id],ufc_fighters[year],"Prázdné",0,1)</f>
        <v>1982</v>
      </c>
      <c r="E4702" s="10">
        <f>YEAR(ufc_fights_2[[#This Row],[date]])-ufc_fights_2[[#This Row],[r_year]]</f>
        <v>31</v>
      </c>
      <c r="F4702" s="10">
        <f>YEAR(ufc_fights_2[[#This Row],[date]])-ufc_fights_2[[#This Row],[b_year]]</f>
        <v>32</v>
      </c>
      <c r="G4702">
        <v>0</v>
      </c>
      <c r="H4702">
        <v>0</v>
      </c>
      <c r="I4702">
        <v>0.127</v>
      </c>
      <c r="J4702">
        <v>0.45660000000000001</v>
      </c>
      <c r="K4702">
        <v>0.1263</v>
      </c>
      <c r="L4702">
        <v>0.46179999999999999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1.5046296296296297E-4</v>
      </c>
      <c r="T4702" s="2">
        <v>1.1574074074074073E-5</v>
      </c>
      <c r="U4702">
        <v>6.9599999999999995E-2</v>
      </c>
      <c r="V4702">
        <v>0.36549999999999999</v>
      </c>
      <c r="W4702">
        <v>0.36359999999999998</v>
      </c>
      <c r="X4702">
        <v>0.55559999999999998</v>
      </c>
      <c r="Y4702">
        <v>0.65710000000000002</v>
      </c>
      <c r="Z4702">
        <v>0.12770000000000001</v>
      </c>
      <c r="AA4702">
        <v>0.45479999999999998</v>
      </c>
      <c r="AB4702">
        <v>0</v>
      </c>
      <c r="AC4702">
        <v>1</v>
      </c>
      <c r="AD4702">
        <v>0</v>
      </c>
      <c r="AE4702">
        <v>0</v>
      </c>
      <c r="AF4702" t="s">
        <v>3915</v>
      </c>
      <c r="AG4702" s="2">
        <v>3.472222222222222E-3</v>
      </c>
      <c r="AH4702" t="s">
        <v>3911</v>
      </c>
      <c r="AI4702">
        <v>3</v>
      </c>
      <c r="AJ4702" t="s">
        <v>3961</v>
      </c>
      <c r="AK4702" s="3">
        <v>41699</v>
      </c>
      <c r="AL4702" s="10">
        <f>YEAR(ufc_fights_2[[#This Row],[date]])</f>
        <v>2014</v>
      </c>
      <c r="AM4702" t="s">
        <v>4017</v>
      </c>
      <c r="AN4702">
        <v>28</v>
      </c>
      <c r="AO4702" t="s">
        <v>3918</v>
      </c>
      <c r="AP4702">
        <f>IF(ufc_fights_2[[#This Row],[winner]]="Red",ufc_fights_2[[#This Row],[r_fighter_id]],ufc_fights_2[[#This Row],[b_fighter_id]])</f>
        <v>1782</v>
      </c>
      <c r="AQ4702" t="str">
        <f>_xlfn.XLOOKUP(ufc_fights_2[[#This Row],[winnerID]],ufc_fighters[id],ufc_fighters[fighter_name],"xxx",0,1)</f>
        <v>Vaughan Lee</v>
      </c>
    </row>
    <row r="4703" spans="1:43">
      <c r="A4703">
        <v>2476</v>
      </c>
      <c r="B4703">
        <v>3109</v>
      </c>
      <c r="C4703">
        <f>_xlfn.XLOOKUP(ufc_fights_2[[#This Row],[r_fighter_id]],ufc_fighters[id],ufc_fighters[year],"xxx",0,1)</f>
        <v>1992</v>
      </c>
      <c r="D4703">
        <f>_xlfn.XLOOKUP(ufc_fights_2[[#This Row],[b_fighter_id]],ufc_fighters[id],ufc_fighters[year],"Prázdné",0,1)</f>
        <v>1990</v>
      </c>
      <c r="E4703" s="10">
        <f>YEAR(ufc_fights_2[[#This Row],[date]])-ufc_fights_2[[#This Row],[r_year]]</f>
        <v>24</v>
      </c>
      <c r="F4703" s="10">
        <f>YEAR(ufc_fights_2[[#This Row],[date]])-ufc_fights_2[[#This Row],[b_year]]</f>
        <v>26</v>
      </c>
      <c r="G4703">
        <v>0</v>
      </c>
      <c r="H4703">
        <v>0</v>
      </c>
      <c r="I4703">
        <v>0</v>
      </c>
      <c r="J4703">
        <v>0.66669999999999996</v>
      </c>
      <c r="K4703">
        <v>0.5</v>
      </c>
      <c r="L4703">
        <v>0.6</v>
      </c>
      <c r="M4703">
        <v>0</v>
      </c>
      <c r="N4703">
        <v>1</v>
      </c>
      <c r="O4703">
        <v>0</v>
      </c>
      <c r="P4703">
        <v>1</v>
      </c>
      <c r="Q4703">
        <v>0</v>
      </c>
      <c r="R4703">
        <v>0</v>
      </c>
      <c r="S4703" s="2">
        <v>2.5462962962962961E-4</v>
      </c>
      <c r="T4703" s="2">
        <v>1.1805555555555556E-3</v>
      </c>
      <c r="U4703">
        <v>0</v>
      </c>
      <c r="V4703">
        <v>0.5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0.5</v>
      </c>
      <c r="AF4703" t="s">
        <v>3933</v>
      </c>
      <c r="AG4703" s="2">
        <v>1.5740740740740741E-3</v>
      </c>
      <c r="AH4703" t="s">
        <v>3911</v>
      </c>
      <c r="AI4703">
        <v>3</v>
      </c>
      <c r="AJ4703" t="s">
        <v>3931</v>
      </c>
      <c r="AK4703" s="3">
        <v>42470</v>
      </c>
      <c r="AL4703" s="10">
        <f>YEAR(ufc_fights_2[[#This Row],[date]])</f>
        <v>2016</v>
      </c>
      <c r="AM4703" t="s">
        <v>4017</v>
      </c>
      <c r="AN4703">
        <v>20</v>
      </c>
      <c r="AO4703" t="s">
        <v>3918</v>
      </c>
      <c r="AP4703">
        <f>IF(ufc_fights_2[[#This Row],[winner]]="Red",ufc_fights_2[[#This Row],[r_fighter_id]],ufc_fights_2[[#This Row],[b_fighter_id]])</f>
        <v>3109</v>
      </c>
      <c r="AQ4703" t="str">
        <f>_xlfn.XLOOKUP(ufc_fights_2[[#This Row],[winnerID]],ufc_fighters[id],ufc_fighters[fighter_name],"xxx",0,1)</f>
        <v>Damian Stasiak</v>
      </c>
    </row>
    <row r="4704" spans="1:43">
      <c r="A4704">
        <v>3134</v>
      </c>
      <c r="B4704">
        <v>2425</v>
      </c>
      <c r="C4704">
        <f>_xlfn.XLOOKUP(ufc_fights_2[[#This Row],[r_fighter_id]],ufc_fighters[id],ufc_fighters[year],"xxx",0,1)</f>
        <v>1982</v>
      </c>
      <c r="D4704">
        <f>_xlfn.XLOOKUP(ufc_fights_2[[#This Row],[b_fighter_id]],ufc_fighters[id],ufc_fighters[year],"Prázdné",0,1)</f>
        <v>1987</v>
      </c>
      <c r="E4704" s="10">
        <f>YEAR(ufc_fights_2[[#This Row],[date]])-ufc_fights_2[[#This Row],[r_year]]</f>
        <v>30</v>
      </c>
      <c r="F4704" s="10">
        <f>YEAR(ufc_fights_2[[#This Row],[date]])-ufc_fights_2[[#This Row],[b_year]]</f>
        <v>25</v>
      </c>
      <c r="G4704">
        <v>0</v>
      </c>
      <c r="H4704">
        <v>0</v>
      </c>
      <c r="I4704">
        <v>0.52939999999999998</v>
      </c>
      <c r="J4704">
        <v>0.4556</v>
      </c>
      <c r="K4704">
        <v>0.59060000000000001</v>
      </c>
      <c r="L4704">
        <v>0.48959999999999998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3.5416666666666665E-3</v>
      </c>
      <c r="T4704" s="2">
        <v>1.1574074074074073E-5</v>
      </c>
      <c r="U4704">
        <v>0.36049999999999999</v>
      </c>
      <c r="V4704">
        <v>0.23730000000000001</v>
      </c>
      <c r="W4704">
        <v>1</v>
      </c>
      <c r="X4704">
        <v>0.96430000000000005</v>
      </c>
      <c r="Y4704">
        <v>0.9</v>
      </c>
      <c r="Z4704">
        <v>0.4536</v>
      </c>
      <c r="AA4704">
        <v>0.43020000000000003</v>
      </c>
      <c r="AB4704">
        <v>1</v>
      </c>
      <c r="AC4704">
        <v>1</v>
      </c>
      <c r="AD4704">
        <v>0</v>
      </c>
      <c r="AE4704">
        <v>0</v>
      </c>
      <c r="AF4704" t="s">
        <v>3922</v>
      </c>
      <c r="AG4704" s="2">
        <v>3.472222222222222E-3</v>
      </c>
      <c r="AH4704" t="s">
        <v>3911</v>
      </c>
      <c r="AI4704">
        <v>3</v>
      </c>
      <c r="AJ4704" t="s">
        <v>3959</v>
      </c>
      <c r="AK4704" s="3">
        <v>41082</v>
      </c>
      <c r="AL4704" s="10">
        <f>YEAR(ufc_fights_2[[#This Row],[date]])</f>
        <v>2012</v>
      </c>
      <c r="AM4704" t="s">
        <v>4017</v>
      </c>
      <c r="AN4704">
        <v>36</v>
      </c>
      <c r="AO4704" t="s">
        <v>3913</v>
      </c>
      <c r="AP4704">
        <f>IF(ufc_fights_2[[#This Row],[winner]]="Red",ufc_fights_2[[#This Row],[r_fighter_id]],ufc_fights_2[[#This Row],[b_fighter_id]])</f>
        <v>3134</v>
      </c>
      <c r="AQ4704" t="str">
        <f>_xlfn.XLOOKUP(ufc_fights_2[[#This Row],[winnerID]],ufc_fighters[id],ufc_fighters[fighter_name],"xxx",0,1)</f>
        <v>Ken Stone</v>
      </c>
    </row>
    <row r="4705" spans="1:43">
      <c r="A4705">
        <v>2543</v>
      </c>
      <c r="B4705">
        <v>583</v>
      </c>
      <c r="C4705">
        <f>_xlfn.XLOOKUP(ufc_fights_2[[#This Row],[r_fighter_id]],ufc_fighters[id],ufc_fighters[year],"xxx",0,1)</f>
        <v>1990</v>
      </c>
      <c r="D4705">
        <f>_xlfn.XLOOKUP(ufc_fights_2[[#This Row],[b_fighter_id]],ufc_fighters[id],ufc_fighters[year],"Prázdné",0,1)</f>
        <v>1994</v>
      </c>
      <c r="E4705" s="10">
        <f>YEAR(ufc_fights_2[[#This Row],[date]])-ufc_fights_2[[#This Row],[r_year]]</f>
        <v>29</v>
      </c>
      <c r="F4705" s="10">
        <f>YEAR(ufc_fights_2[[#This Row],[date]])-ufc_fights_2[[#This Row],[b_year]]</f>
        <v>25</v>
      </c>
      <c r="G4705">
        <v>0</v>
      </c>
      <c r="H4705">
        <v>0</v>
      </c>
      <c r="I4705">
        <v>0.52380000000000004</v>
      </c>
      <c r="J4705">
        <v>0.54759999999999998</v>
      </c>
      <c r="K4705">
        <v>0.77529999999999999</v>
      </c>
      <c r="L4705">
        <v>0.69699999999999995</v>
      </c>
      <c r="M4705">
        <v>0.4</v>
      </c>
      <c r="N4705">
        <v>0.25</v>
      </c>
      <c r="O4705">
        <v>1</v>
      </c>
      <c r="P4705">
        <v>0</v>
      </c>
      <c r="Q4705">
        <v>1</v>
      </c>
      <c r="R4705">
        <v>0</v>
      </c>
      <c r="S4705" s="2">
        <v>4.2824074074074075E-3</v>
      </c>
      <c r="T4705" s="2">
        <v>4.6064814814814814E-3</v>
      </c>
      <c r="U4705">
        <v>0.41670000000000001</v>
      </c>
      <c r="V4705">
        <v>0.4839</v>
      </c>
      <c r="W4705">
        <v>0.66669999999999996</v>
      </c>
      <c r="X4705">
        <v>0.66669999999999996</v>
      </c>
      <c r="Y4705">
        <v>1</v>
      </c>
      <c r="Z4705">
        <v>0.35709999999999997</v>
      </c>
      <c r="AA4705">
        <v>0.64290000000000003</v>
      </c>
      <c r="AB4705">
        <v>0.85709999999999997</v>
      </c>
      <c r="AC4705">
        <v>0.5</v>
      </c>
      <c r="AD4705">
        <v>0</v>
      </c>
      <c r="AE4705">
        <v>0.5</v>
      </c>
      <c r="AF4705" t="s">
        <v>3922</v>
      </c>
      <c r="AG4705" s="2">
        <v>3.472222222222222E-3</v>
      </c>
      <c r="AH4705" t="s">
        <v>3911</v>
      </c>
      <c r="AI4705">
        <v>3</v>
      </c>
      <c r="AJ4705" t="s">
        <v>3953</v>
      </c>
      <c r="AK4705" s="3">
        <v>43666</v>
      </c>
      <c r="AL4705" s="10">
        <f>YEAR(ufc_fights_2[[#This Row],[date]])</f>
        <v>2019</v>
      </c>
      <c r="AM4705" t="s">
        <v>4017</v>
      </c>
      <c r="AN4705">
        <v>78</v>
      </c>
      <c r="AO4705" t="s">
        <v>3918</v>
      </c>
      <c r="AP4705">
        <f>IF(ufc_fights_2[[#This Row],[winner]]="Red",ufc_fights_2[[#This Row],[r_fighter_id]],ufc_fights_2[[#This Row],[b_fighter_id]])</f>
        <v>583</v>
      </c>
      <c r="AQ4705" t="str">
        <f>_xlfn.XLOOKUP(ufc_fights_2[[#This Row],[winnerID]],ufc_fighters[id],ufc_fighters[fighter_name],"xxx",0,1)</f>
        <v>Felipe Colares</v>
      </c>
    </row>
    <row r="4706" spans="1:43">
      <c r="A4706">
        <v>2603</v>
      </c>
      <c r="B4706">
        <v>2183</v>
      </c>
      <c r="C4706">
        <f>_xlfn.XLOOKUP(ufc_fights_2[[#This Row],[r_fighter_id]],ufc_fighters[id],ufc_fighters[year],"xxx",0,1)</f>
        <v>1990</v>
      </c>
      <c r="D4706">
        <f>_xlfn.XLOOKUP(ufc_fights_2[[#This Row],[b_fighter_id]],ufc_fighters[id],ufc_fighters[year],"Prázdné",0,1)</f>
        <v>1992</v>
      </c>
      <c r="E4706" s="10">
        <f>YEAR(ufc_fights_2[[#This Row],[date]])-ufc_fights_2[[#This Row],[r_year]]</f>
        <v>25</v>
      </c>
      <c r="F4706" s="10">
        <f>YEAR(ufc_fights_2[[#This Row],[date]])-ufc_fights_2[[#This Row],[b_year]]</f>
        <v>23</v>
      </c>
      <c r="G4706">
        <v>0</v>
      </c>
      <c r="H4706">
        <v>0</v>
      </c>
      <c r="I4706">
        <v>0.66669999999999996</v>
      </c>
      <c r="J4706">
        <v>0.75</v>
      </c>
      <c r="K4706">
        <v>0.8</v>
      </c>
      <c r="L4706">
        <v>0.75</v>
      </c>
      <c r="M4706">
        <v>0.5</v>
      </c>
      <c r="N4706">
        <v>0</v>
      </c>
      <c r="O4706">
        <v>2</v>
      </c>
      <c r="P4706">
        <v>0</v>
      </c>
      <c r="Q4706">
        <v>0</v>
      </c>
      <c r="R4706">
        <v>0</v>
      </c>
      <c r="S4706" s="2">
        <v>1.5162037037037036E-3</v>
      </c>
      <c r="T4706" s="2">
        <v>0</v>
      </c>
      <c r="U4706">
        <v>0.66669999999999996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0.75</v>
      </c>
      <c r="AB4706">
        <v>1</v>
      </c>
      <c r="AC4706">
        <v>0</v>
      </c>
      <c r="AD4706">
        <v>1</v>
      </c>
      <c r="AE4706">
        <v>0</v>
      </c>
      <c r="AF4706" t="s">
        <v>3933</v>
      </c>
      <c r="AG4706" s="2">
        <v>1.7824074074074075E-3</v>
      </c>
      <c r="AH4706" t="s">
        <v>3911</v>
      </c>
      <c r="AI4706">
        <v>3</v>
      </c>
      <c r="AJ4706" t="s">
        <v>4130</v>
      </c>
      <c r="AK4706" s="3">
        <v>42161</v>
      </c>
      <c r="AL4706" s="10">
        <f>YEAR(ufc_fights_2[[#This Row],[date]])</f>
        <v>2015</v>
      </c>
      <c r="AM4706" t="s">
        <v>4017</v>
      </c>
      <c r="AN4706">
        <v>141</v>
      </c>
      <c r="AO4706" t="s">
        <v>3913</v>
      </c>
      <c r="AP4706">
        <f>IF(ufc_fights_2[[#This Row],[winner]]="Red",ufc_fights_2[[#This Row],[r_fighter_id]],ufc_fights_2[[#This Row],[b_fighter_id]])</f>
        <v>2603</v>
      </c>
      <c r="AQ4706" t="str">
        <f>_xlfn.XLOOKUP(ufc_fights_2[[#This Row],[winnerID]],ufc_fighters[id],ufc_fighters[fighter_name],"xxx",0,1)</f>
        <v>Jose Quinonez</v>
      </c>
    </row>
    <row r="4707" spans="1:43">
      <c r="A4707">
        <v>3134</v>
      </c>
      <c r="B4707">
        <v>3409</v>
      </c>
      <c r="C4707">
        <f>_xlfn.XLOOKUP(ufc_fights_2[[#This Row],[r_fighter_id]],ufc_fighters[id],ufc_fighters[year],"xxx",0,1)</f>
        <v>1982</v>
      </c>
      <c r="D4707">
        <f>_xlfn.XLOOKUP(ufc_fights_2[[#This Row],[b_fighter_id]],ufc_fighters[id],ufc_fighters[year],"Prázdné",0,1)</f>
        <v>1980</v>
      </c>
      <c r="E4707" s="10">
        <f>YEAR(ufc_fights_2[[#This Row],[date]])-ufc_fights_2[[#This Row],[r_year]]</f>
        <v>29</v>
      </c>
      <c r="F4707" s="10">
        <f>YEAR(ufc_fights_2[[#This Row],[date]])-ufc_fights_2[[#This Row],[b_year]]</f>
        <v>31</v>
      </c>
      <c r="G4707">
        <v>0</v>
      </c>
      <c r="H4707">
        <v>0</v>
      </c>
      <c r="I4707">
        <v>0.58330000000000004</v>
      </c>
      <c r="J4707">
        <v>0.33329999999999999</v>
      </c>
      <c r="K4707">
        <v>0.78259999999999996</v>
      </c>
      <c r="L4707">
        <v>0.66669999999999996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 s="2">
        <v>1.5046296296296296E-3</v>
      </c>
      <c r="T4707" s="2">
        <v>0</v>
      </c>
      <c r="U4707">
        <v>0.16669999999999999</v>
      </c>
      <c r="V4707">
        <v>0.33329999999999999</v>
      </c>
      <c r="W4707">
        <v>1</v>
      </c>
      <c r="X4707">
        <v>1</v>
      </c>
      <c r="Y4707">
        <v>0</v>
      </c>
      <c r="Z4707">
        <v>0.375</v>
      </c>
      <c r="AA4707">
        <v>0.33329999999999999</v>
      </c>
      <c r="AB4707">
        <v>1</v>
      </c>
      <c r="AC4707">
        <v>0</v>
      </c>
      <c r="AD4707">
        <v>1</v>
      </c>
      <c r="AE4707">
        <v>0</v>
      </c>
      <c r="AF4707" t="s">
        <v>3933</v>
      </c>
      <c r="AG4707" s="2">
        <v>1.8518518518518519E-3</v>
      </c>
      <c r="AH4707" t="s">
        <v>3911</v>
      </c>
      <c r="AI4707">
        <v>3</v>
      </c>
      <c r="AJ4707" t="s">
        <v>4103</v>
      </c>
      <c r="AK4707" s="3">
        <v>40803</v>
      </c>
      <c r="AL4707" s="10">
        <f>YEAR(ufc_fights_2[[#This Row],[date]])</f>
        <v>2011</v>
      </c>
      <c r="AM4707" t="s">
        <v>4017</v>
      </c>
      <c r="AN4707">
        <v>141</v>
      </c>
      <c r="AO4707" t="s">
        <v>3913</v>
      </c>
      <c r="AP4707">
        <f>IF(ufc_fights_2[[#This Row],[winner]]="Red",ufc_fights_2[[#This Row],[r_fighter_id]],ufc_fights_2[[#This Row],[b_fighter_id]])</f>
        <v>3134</v>
      </c>
      <c r="AQ4707" t="str">
        <f>_xlfn.XLOOKUP(ufc_fights_2[[#This Row],[winnerID]],ufc_fighters[id],ufc_fighters[fighter_name],"xxx",0,1)</f>
        <v>Ken Stone</v>
      </c>
    </row>
    <row r="4708" spans="1:43">
      <c r="A4708">
        <v>3496</v>
      </c>
      <c r="B4708">
        <v>2502</v>
      </c>
      <c r="C4708">
        <f>_xlfn.XLOOKUP(ufc_fights_2[[#This Row],[r_fighter_id]],ufc_fighters[id],ufc_fighters[year],"xxx",0,1)</f>
        <v>1984</v>
      </c>
      <c r="D4708">
        <f>_xlfn.XLOOKUP(ufc_fights_2[[#This Row],[b_fighter_id]],ufc_fighters[id],ufc_fighters[year],"Prázdné",0,1)</f>
        <v>1989</v>
      </c>
      <c r="E4708" s="10">
        <f>YEAR(ufc_fights_2[[#This Row],[date]])-ufc_fights_2[[#This Row],[r_year]]</f>
        <v>34</v>
      </c>
      <c r="F4708" s="10">
        <f>YEAR(ufc_fights_2[[#This Row],[date]])-ufc_fights_2[[#This Row],[b_year]]</f>
        <v>29</v>
      </c>
      <c r="G4708">
        <v>0</v>
      </c>
      <c r="H4708">
        <v>0</v>
      </c>
      <c r="I4708">
        <v>0.26229999999999998</v>
      </c>
      <c r="J4708">
        <v>0.2477</v>
      </c>
      <c r="K4708">
        <v>0.26229999999999998</v>
      </c>
      <c r="L4708">
        <v>0.2477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8.1018518518518516E-5</v>
      </c>
      <c r="T4708" s="2">
        <v>3.4722222222222222E-5</v>
      </c>
      <c r="U4708">
        <v>0.1704</v>
      </c>
      <c r="V4708">
        <v>0.20300000000000001</v>
      </c>
      <c r="W4708">
        <v>0.46510000000000001</v>
      </c>
      <c r="X4708">
        <v>1</v>
      </c>
      <c r="Y4708">
        <v>0.9</v>
      </c>
      <c r="Z4708">
        <v>0.25969999999999999</v>
      </c>
      <c r="AA4708">
        <v>0.24529999999999999</v>
      </c>
      <c r="AB4708">
        <v>1</v>
      </c>
      <c r="AC4708">
        <v>0.5</v>
      </c>
      <c r="AD4708">
        <v>0</v>
      </c>
      <c r="AE4708">
        <v>0</v>
      </c>
      <c r="AF4708" t="s">
        <v>3915</v>
      </c>
      <c r="AG4708" s="2">
        <v>3.472222222222222E-3</v>
      </c>
      <c r="AH4708" t="s">
        <v>3911</v>
      </c>
      <c r="AI4708">
        <v>3</v>
      </c>
      <c r="AJ4708" t="s">
        <v>4129</v>
      </c>
      <c r="AK4708" s="3">
        <v>43295</v>
      </c>
      <c r="AL4708" s="10">
        <f>YEAR(ufc_fights_2[[#This Row],[date]])</f>
        <v>2018</v>
      </c>
      <c r="AM4708" t="s">
        <v>4017</v>
      </c>
      <c r="AN4708">
        <v>17</v>
      </c>
      <c r="AO4708" t="s">
        <v>3918</v>
      </c>
      <c r="AP4708">
        <f>IF(ufc_fights_2[[#This Row],[winner]]="Red",ufc_fights_2[[#This Row],[r_fighter_id]],ufc_fights_2[[#This Row],[b_fighter_id]])</f>
        <v>2502</v>
      </c>
      <c r="AQ4708" t="str">
        <f>_xlfn.XLOOKUP(ufc_fights_2[[#This Row],[winnerID]],ufc_fighters[id],ufc_fighters[fighter_name],"xxx",0,1)</f>
        <v>Alejandro Perez</v>
      </c>
    </row>
    <row r="4709" spans="1:43">
      <c r="A4709">
        <v>891</v>
      </c>
      <c r="B4709">
        <v>2502</v>
      </c>
      <c r="C4709">
        <f>_xlfn.XLOOKUP(ufc_fights_2[[#This Row],[r_fighter_id]],ufc_fighters[id],ufc_fighters[year],"xxx",0,1)</f>
        <v>1986</v>
      </c>
      <c r="D4709">
        <f>_xlfn.XLOOKUP(ufc_fights_2[[#This Row],[b_fighter_id]],ufc_fighters[id],ufc_fighters[year],"Prázdné",0,1)</f>
        <v>1989</v>
      </c>
      <c r="E4709" s="10">
        <f>YEAR(ufc_fights_2[[#This Row],[date]])-ufc_fights_2[[#This Row],[r_year]]</f>
        <v>30</v>
      </c>
      <c r="F4709" s="10">
        <f>YEAR(ufc_fights_2[[#This Row],[date]])-ufc_fights_2[[#This Row],[b_year]]</f>
        <v>27</v>
      </c>
      <c r="G4709">
        <v>0</v>
      </c>
      <c r="H4709">
        <v>0</v>
      </c>
      <c r="I4709">
        <v>0</v>
      </c>
      <c r="J4709">
        <v>0.71640000000000004</v>
      </c>
      <c r="K4709">
        <v>0</v>
      </c>
      <c r="L4709">
        <v>0.75649999999999995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 s="2">
        <v>1.5046296296296297E-4</v>
      </c>
      <c r="T4709" s="2">
        <v>1.2268518518518518E-3</v>
      </c>
      <c r="U4709">
        <v>0</v>
      </c>
      <c r="V4709">
        <v>0.71640000000000004</v>
      </c>
      <c r="W4709">
        <v>0</v>
      </c>
      <c r="X4709">
        <v>0</v>
      </c>
      <c r="Y4709">
        <v>0</v>
      </c>
      <c r="Z4709">
        <v>0</v>
      </c>
      <c r="AA4709">
        <v>0.5</v>
      </c>
      <c r="AB4709">
        <v>0</v>
      </c>
      <c r="AC4709">
        <v>0</v>
      </c>
      <c r="AD4709">
        <v>0</v>
      </c>
      <c r="AE4709">
        <v>0.73019999999999996</v>
      </c>
      <c r="AF4709" t="s">
        <v>3910</v>
      </c>
      <c r="AG4709" s="2">
        <v>2.8240740740740739E-3</v>
      </c>
      <c r="AH4709" t="s">
        <v>3911</v>
      </c>
      <c r="AI4709">
        <v>3</v>
      </c>
      <c r="AJ4709" t="s">
        <v>3976</v>
      </c>
      <c r="AK4709" s="3">
        <v>42470</v>
      </c>
      <c r="AL4709" s="10">
        <f>YEAR(ufc_fights_2[[#This Row],[date]])</f>
        <v>2016</v>
      </c>
      <c r="AM4709" t="s">
        <v>4017</v>
      </c>
      <c r="AN4709">
        <v>20</v>
      </c>
      <c r="AO4709" t="s">
        <v>3918</v>
      </c>
      <c r="AP4709">
        <f>IF(ufc_fights_2[[#This Row],[winner]]="Red",ufc_fights_2[[#This Row],[r_fighter_id]],ufc_fights_2[[#This Row],[b_fighter_id]])</f>
        <v>2502</v>
      </c>
      <c r="AQ4709" t="str">
        <f>_xlfn.XLOOKUP(ufc_fights_2[[#This Row],[winnerID]],ufc_fighters[id],ufc_fighters[fighter_name],"xxx",0,1)</f>
        <v>Alejandro Perez</v>
      </c>
    </row>
    <row r="4710" spans="1:43">
      <c r="A4710">
        <v>3443</v>
      </c>
      <c r="B4710">
        <v>2840</v>
      </c>
      <c r="C4710">
        <f>_xlfn.XLOOKUP(ufc_fights_2[[#This Row],[r_fighter_id]],ufc_fighters[id],ufc_fighters[year],"xxx",0,1)</f>
        <v>1984</v>
      </c>
      <c r="D4710">
        <f>_xlfn.XLOOKUP(ufc_fights_2[[#This Row],[b_fighter_id]],ufc_fighters[id],ufc_fighters[year],"Prázdné",0,1)</f>
        <v>1986</v>
      </c>
      <c r="E4710" s="10">
        <f>YEAR(ufc_fights_2[[#This Row],[date]])-ufc_fights_2[[#This Row],[r_year]]</f>
        <v>27</v>
      </c>
      <c r="F4710" s="10">
        <f>YEAR(ufc_fights_2[[#This Row],[date]])-ufc_fights_2[[#This Row],[b_year]]</f>
        <v>25</v>
      </c>
      <c r="G4710">
        <v>2</v>
      </c>
      <c r="H4710">
        <v>0</v>
      </c>
      <c r="I4710">
        <v>0.32140000000000002</v>
      </c>
      <c r="J4710">
        <v>0</v>
      </c>
      <c r="K4710">
        <v>0.32140000000000002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4.6296296296296294E-5</v>
      </c>
      <c r="T4710" s="2">
        <v>0</v>
      </c>
      <c r="U4710">
        <v>0.25</v>
      </c>
      <c r="V4710">
        <v>0</v>
      </c>
      <c r="W4710">
        <v>0</v>
      </c>
      <c r="X4710">
        <v>1</v>
      </c>
      <c r="Y4710">
        <v>0</v>
      </c>
      <c r="Z4710">
        <v>0.30769999999999997</v>
      </c>
      <c r="AA4710">
        <v>0</v>
      </c>
      <c r="AB4710">
        <v>0</v>
      </c>
      <c r="AC4710">
        <v>0</v>
      </c>
      <c r="AD4710">
        <v>0.5</v>
      </c>
      <c r="AE4710">
        <v>0</v>
      </c>
      <c r="AF4710" t="s">
        <v>3910</v>
      </c>
      <c r="AG4710" s="2">
        <v>8.9120370370370373E-4</v>
      </c>
      <c r="AH4710" t="s">
        <v>3911</v>
      </c>
      <c r="AI4710">
        <v>3</v>
      </c>
      <c r="AJ4710" t="s">
        <v>3939</v>
      </c>
      <c r="AK4710" s="3">
        <v>40817</v>
      </c>
      <c r="AL4710" s="10">
        <f>YEAR(ufc_fights_2[[#This Row],[date]])</f>
        <v>2011</v>
      </c>
      <c r="AM4710" t="s">
        <v>4017</v>
      </c>
      <c r="AN4710">
        <v>23</v>
      </c>
      <c r="AO4710" t="s">
        <v>3913</v>
      </c>
      <c r="AP4710">
        <f>IF(ufc_fights_2[[#This Row],[winner]]="Red",ufc_fights_2[[#This Row],[r_fighter_id]],ufc_fights_2[[#This Row],[b_fighter_id]])</f>
        <v>3443</v>
      </c>
      <c r="AQ4710" t="str">
        <f>_xlfn.XLOOKUP(ufc_fights_2[[#This Row],[winnerID]],ufc_fighters[id],ufc_fighters[fighter_name],"xxx",0,1)</f>
        <v>Walel Watson</v>
      </c>
    </row>
    <row r="4711" spans="1:43">
      <c r="A4711">
        <v>2502</v>
      </c>
      <c r="B4711">
        <v>3073</v>
      </c>
      <c r="C4711">
        <f>_xlfn.XLOOKUP(ufc_fights_2[[#This Row],[r_fighter_id]],ufc_fighters[id],ufc_fighters[year],"xxx",0,1)</f>
        <v>1989</v>
      </c>
      <c r="D4711">
        <f>_xlfn.XLOOKUP(ufc_fights_2[[#This Row],[b_fighter_id]],ufc_fighters[id],ufc_fighters[year],"Prázdné",0,1)</f>
        <v>1988</v>
      </c>
      <c r="E4711" s="10">
        <f>YEAR(ufc_fights_2[[#This Row],[date]])-ufc_fights_2[[#This Row],[r_year]]</f>
        <v>28</v>
      </c>
      <c r="F4711" s="10">
        <f>YEAR(ufc_fights_2[[#This Row],[date]])-ufc_fights_2[[#This Row],[b_year]]</f>
        <v>29</v>
      </c>
      <c r="G4711">
        <v>0</v>
      </c>
      <c r="H4711">
        <v>3</v>
      </c>
      <c r="I4711">
        <v>0.31209999999999999</v>
      </c>
      <c r="J4711">
        <v>0.40189999999999998</v>
      </c>
      <c r="K4711">
        <v>0.49740000000000001</v>
      </c>
      <c r="L4711">
        <v>0.40739999999999998</v>
      </c>
      <c r="M4711">
        <v>0.16669999999999999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1.5277777777777779E-3</v>
      </c>
      <c r="T4711" s="2">
        <v>1.0416666666666667E-4</v>
      </c>
      <c r="U4711">
        <v>0.2056</v>
      </c>
      <c r="V4711">
        <v>0.30230000000000001</v>
      </c>
      <c r="W4711">
        <v>0.66669999999999996</v>
      </c>
      <c r="X4711">
        <v>0.64</v>
      </c>
      <c r="Y4711">
        <v>0.8</v>
      </c>
      <c r="Z4711">
        <v>0.2969</v>
      </c>
      <c r="AA4711">
        <v>0.4118</v>
      </c>
      <c r="AB4711">
        <v>0.42859999999999998</v>
      </c>
      <c r="AC4711">
        <v>0.2</v>
      </c>
      <c r="AD4711">
        <v>0.5</v>
      </c>
      <c r="AE4711">
        <v>0</v>
      </c>
      <c r="AF4711" t="s">
        <v>3922</v>
      </c>
      <c r="AG4711" s="2">
        <v>3.472222222222222E-3</v>
      </c>
      <c r="AH4711" t="s">
        <v>3911</v>
      </c>
      <c r="AI4711">
        <v>3</v>
      </c>
      <c r="AJ4711" t="s">
        <v>3919</v>
      </c>
      <c r="AK4711" s="3">
        <v>42952</v>
      </c>
      <c r="AL4711" s="10">
        <f>YEAR(ufc_fights_2[[#This Row],[date]])</f>
        <v>2017</v>
      </c>
      <c r="AM4711" t="s">
        <v>4017</v>
      </c>
      <c r="AN4711">
        <v>50</v>
      </c>
      <c r="AO4711" t="s">
        <v>3913</v>
      </c>
      <c r="AP4711">
        <f>IF(ufc_fights_2[[#This Row],[winner]]="Red",ufc_fights_2[[#This Row],[r_fighter_id]],ufc_fights_2[[#This Row],[b_fighter_id]])</f>
        <v>2502</v>
      </c>
      <c r="AQ4711" t="str">
        <f>_xlfn.XLOOKUP(ufc_fights_2[[#This Row],[winnerID]],ufc_fighters[id],ufc_fighters[fighter_name],"xxx",0,1)</f>
        <v>Alejandro Perez</v>
      </c>
    </row>
    <row r="4712" spans="1:43">
      <c r="A4712">
        <v>2796</v>
      </c>
      <c r="B4712">
        <v>2080</v>
      </c>
      <c r="C4712">
        <f>_xlfn.XLOOKUP(ufc_fights_2[[#This Row],[r_fighter_id]],ufc_fighters[id],ufc_fighters[year],"xxx",0,1)</f>
        <v>1980</v>
      </c>
      <c r="D4712">
        <f>_xlfn.XLOOKUP(ufc_fights_2[[#This Row],[b_fighter_id]],ufc_fighters[id],ufc_fighters[year],"Prázdné",0,1)</f>
        <v>1983</v>
      </c>
      <c r="E4712" s="10">
        <f>YEAR(ufc_fights_2[[#This Row],[date]])-ufc_fights_2[[#This Row],[r_year]]</f>
        <v>37</v>
      </c>
      <c r="F4712" s="10">
        <f>YEAR(ufc_fights_2[[#This Row],[date]])-ufc_fights_2[[#This Row],[b_year]]</f>
        <v>34</v>
      </c>
      <c r="G4712">
        <v>1</v>
      </c>
      <c r="H4712">
        <v>0</v>
      </c>
      <c r="I4712">
        <v>0.37740000000000001</v>
      </c>
      <c r="J4712">
        <v>0.38529999999999998</v>
      </c>
      <c r="K4712">
        <v>0.4224</v>
      </c>
      <c r="L4712">
        <v>0.52110000000000001</v>
      </c>
      <c r="M4712">
        <v>0</v>
      </c>
      <c r="N4712">
        <v>0.44440000000000002</v>
      </c>
      <c r="O4712">
        <v>0</v>
      </c>
      <c r="P4712">
        <v>0</v>
      </c>
      <c r="Q4712">
        <v>0</v>
      </c>
      <c r="R4712">
        <v>0</v>
      </c>
      <c r="S4712" s="2">
        <v>1.7824074074074075E-3</v>
      </c>
      <c r="T4712" s="2">
        <v>1.5277777777777779E-3</v>
      </c>
      <c r="U4712">
        <v>0.23530000000000001</v>
      </c>
      <c r="V4712">
        <v>0.34739999999999999</v>
      </c>
      <c r="W4712">
        <v>0.5</v>
      </c>
      <c r="X4712">
        <v>0.85709999999999997</v>
      </c>
      <c r="Y4712">
        <v>0.5</v>
      </c>
      <c r="Z4712">
        <v>0.2989</v>
      </c>
      <c r="AA4712">
        <v>0.33710000000000001</v>
      </c>
      <c r="AB4712">
        <v>0.72219999999999995</v>
      </c>
      <c r="AC4712">
        <v>0.63160000000000005</v>
      </c>
      <c r="AD4712">
        <v>1</v>
      </c>
      <c r="AE4712">
        <v>0</v>
      </c>
      <c r="AF4712" t="s">
        <v>3922</v>
      </c>
      <c r="AG4712" s="2">
        <v>3.472222222222222E-3</v>
      </c>
      <c r="AH4712" t="s">
        <v>3911</v>
      </c>
      <c r="AI4712">
        <v>3</v>
      </c>
      <c r="AJ4712" t="s">
        <v>3914</v>
      </c>
      <c r="AK4712" s="3">
        <v>42750</v>
      </c>
      <c r="AL4712" s="10">
        <f>YEAR(ufc_fights_2[[#This Row],[date]])</f>
        <v>2017</v>
      </c>
      <c r="AM4712" t="s">
        <v>4017</v>
      </c>
      <c r="AN4712">
        <v>21</v>
      </c>
      <c r="AO4712" t="s">
        <v>3918</v>
      </c>
      <c r="AP4712">
        <f>IF(ufc_fights_2[[#This Row],[winner]]="Red",ufc_fights_2[[#This Row],[r_fighter_id]],ufc_fights_2[[#This Row],[b_fighter_id]])</f>
        <v>2080</v>
      </c>
      <c r="AQ4712" t="str">
        <f>_xlfn.XLOOKUP(ufc_fights_2[[#This Row],[winnerID]],ufc_fighters[id],ufc_fighters[fighter_name],"xxx",0,1)</f>
        <v>Augusto Mendes</v>
      </c>
    </row>
    <row r="4713" spans="1:43">
      <c r="A4713">
        <v>2502</v>
      </c>
      <c r="B4713">
        <v>45</v>
      </c>
      <c r="C4713">
        <f>_xlfn.XLOOKUP(ufc_fights_2[[#This Row],[r_fighter_id]],ufc_fighters[id],ufc_fighters[year],"xxx",0,1)</f>
        <v>1989</v>
      </c>
      <c r="D4713">
        <f>_xlfn.XLOOKUP(ufc_fights_2[[#This Row],[b_fighter_id]],ufc_fighters[id],ufc_fighters[year],"Prázdné",0,1)</f>
        <v>1980</v>
      </c>
      <c r="E4713" s="10">
        <f>YEAR(ufc_fights_2[[#This Row],[date]])-ufc_fights_2[[#This Row],[r_year]]</f>
        <v>28</v>
      </c>
      <c r="F4713" s="10">
        <f>YEAR(ufc_fights_2[[#This Row],[date]])-ufc_fights_2[[#This Row],[b_year]]</f>
        <v>37</v>
      </c>
      <c r="G4713">
        <v>0</v>
      </c>
      <c r="H4713">
        <v>0</v>
      </c>
      <c r="I4713">
        <v>0.36080000000000001</v>
      </c>
      <c r="J4713">
        <v>0.38379999999999997</v>
      </c>
      <c r="K4713">
        <v>0.38</v>
      </c>
      <c r="L4713">
        <v>0.39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6.3657407407407413E-4</v>
      </c>
      <c r="T4713" s="2">
        <v>1.0416666666666667E-4</v>
      </c>
      <c r="U4713">
        <v>0.22220000000000001</v>
      </c>
      <c r="V4713">
        <v>0.1429</v>
      </c>
      <c r="W4713">
        <v>1</v>
      </c>
      <c r="X4713">
        <v>0.71430000000000005</v>
      </c>
      <c r="Y4713">
        <v>0.93330000000000002</v>
      </c>
      <c r="Z4713">
        <v>0.32219999999999999</v>
      </c>
      <c r="AA4713">
        <v>0.38779999999999998</v>
      </c>
      <c r="AB4713">
        <v>0.85709999999999997</v>
      </c>
      <c r="AC4713">
        <v>0</v>
      </c>
      <c r="AD4713">
        <v>0</v>
      </c>
      <c r="AE4713">
        <v>0</v>
      </c>
      <c r="AF4713" t="s">
        <v>3915</v>
      </c>
      <c r="AG4713" s="2">
        <v>3.472222222222222E-3</v>
      </c>
      <c r="AH4713" t="s">
        <v>3911</v>
      </c>
      <c r="AI4713">
        <v>3</v>
      </c>
      <c r="AJ4713" t="s">
        <v>3974</v>
      </c>
      <c r="AK4713" s="3">
        <v>43078</v>
      </c>
      <c r="AL4713" s="10">
        <f>YEAR(ufc_fights_2[[#This Row],[date]])</f>
        <v>2017</v>
      </c>
      <c r="AM4713" t="s">
        <v>4017</v>
      </c>
      <c r="AN4713">
        <v>79</v>
      </c>
      <c r="AO4713" t="s">
        <v>3913</v>
      </c>
      <c r="AP4713">
        <f>IF(ufc_fights_2[[#This Row],[winner]]="Red",ufc_fights_2[[#This Row],[r_fighter_id]],ufc_fights_2[[#This Row],[b_fighter_id]])</f>
        <v>2502</v>
      </c>
      <c r="AQ4713" t="str">
        <f>_xlfn.XLOOKUP(ufc_fights_2[[#This Row],[winnerID]],ufc_fighters[id],ufc_fighters[fighter_name],"xxx",0,1)</f>
        <v>Alejandro Perez</v>
      </c>
    </row>
    <row r="4714" spans="1:43">
      <c r="A4714">
        <v>282</v>
      </c>
      <c r="B4714">
        <v>891</v>
      </c>
      <c r="C4714">
        <f>_xlfn.XLOOKUP(ufc_fights_2[[#This Row],[r_fighter_id]],ufc_fighters[id],ufc_fighters[year],"xxx",0,1)</f>
        <v>1986</v>
      </c>
      <c r="D4714">
        <f>_xlfn.XLOOKUP(ufc_fights_2[[#This Row],[b_fighter_id]],ufc_fighters[id],ufc_fighters[year],"Prázdné",0,1)</f>
        <v>1986</v>
      </c>
      <c r="E4714" s="10">
        <f>YEAR(ufc_fights_2[[#This Row],[date]])-ufc_fights_2[[#This Row],[r_year]]</f>
        <v>28</v>
      </c>
      <c r="F4714" s="10">
        <f>YEAR(ufc_fights_2[[#This Row],[date]])-ufc_fights_2[[#This Row],[b_year]]</f>
        <v>28</v>
      </c>
      <c r="G4714">
        <v>0</v>
      </c>
      <c r="H4714">
        <v>0</v>
      </c>
      <c r="I4714">
        <v>0.44440000000000002</v>
      </c>
      <c r="J4714">
        <v>0</v>
      </c>
      <c r="K4714">
        <v>0.41670000000000001</v>
      </c>
      <c r="L4714">
        <v>0</v>
      </c>
      <c r="M4714">
        <v>1</v>
      </c>
      <c r="N4714">
        <v>0</v>
      </c>
      <c r="O4714">
        <v>0</v>
      </c>
      <c r="P4714">
        <v>3</v>
      </c>
      <c r="Q4714">
        <v>0</v>
      </c>
      <c r="R4714">
        <v>0</v>
      </c>
      <c r="S4714" s="2">
        <v>3.0092592592592595E-4</v>
      </c>
      <c r="T4714" s="2">
        <v>0</v>
      </c>
      <c r="U4714">
        <v>0.5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0.57140000000000002</v>
      </c>
      <c r="AE4714">
        <v>0</v>
      </c>
      <c r="AF4714" t="s">
        <v>3933</v>
      </c>
      <c r="AG4714" s="2">
        <v>7.407407407407407E-4</v>
      </c>
      <c r="AH4714" t="s">
        <v>3911</v>
      </c>
      <c r="AI4714">
        <v>3</v>
      </c>
      <c r="AJ4714" t="s">
        <v>3924</v>
      </c>
      <c r="AK4714" s="3">
        <v>41986</v>
      </c>
      <c r="AL4714" s="10">
        <f>YEAR(ufc_fights_2[[#This Row],[date]])</f>
        <v>2014</v>
      </c>
      <c r="AM4714" t="s">
        <v>4017</v>
      </c>
      <c r="AN4714">
        <v>21</v>
      </c>
      <c r="AO4714" t="s">
        <v>3918</v>
      </c>
      <c r="AP4714">
        <f>IF(ufc_fights_2[[#This Row],[winner]]="Red",ufc_fights_2[[#This Row],[r_fighter_id]],ufc_fights_2[[#This Row],[b_fighter_id]])</f>
        <v>891</v>
      </c>
      <c r="AQ4714" t="str">
        <f>_xlfn.XLOOKUP(ufc_fights_2[[#This Row],[winnerID]],ufc_fighters[id],ufc_fighters[fighter_name],"xxx",0,1)</f>
        <v>Ian Entwistle</v>
      </c>
    </row>
    <row r="4715" spans="1:43">
      <c r="A4715">
        <v>1189</v>
      </c>
      <c r="B4715">
        <v>266</v>
      </c>
      <c r="C4715">
        <f>_xlfn.XLOOKUP(ufc_fights_2[[#This Row],[r_fighter_id]],ufc_fighters[id],ufc_fighters[year],"xxx",0,1)</f>
        <v>1985</v>
      </c>
      <c r="D4715">
        <f>_xlfn.XLOOKUP(ufc_fights_2[[#This Row],[b_fighter_id]],ufc_fighters[id],ufc_fighters[year],"Prázdné",0,1)</f>
        <v>1994</v>
      </c>
      <c r="E4715" s="10">
        <f>YEAR(ufc_fights_2[[#This Row],[date]])-ufc_fights_2[[#This Row],[r_year]]</f>
        <v>33</v>
      </c>
      <c r="F4715" s="10">
        <f>YEAR(ufc_fights_2[[#This Row],[date]])-ufc_fights_2[[#This Row],[b_year]]</f>
        <v>24</v>
      </c>
      <c r="G4715">
        <v>0</v>
      </c>
      <c r="H4715">
        <v>1</v>
      </c>
      <c r="I4715">
        <v>0.66669999999999996</v>
      </c>
      <c r="J4715">
        <v>0.6</v>
      </c>
      <c r="K4715">
        <v>0.66669999999999996</v>
      </c>
      <c r="L4715">
        <v>0.6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 s="2">
        <v>1.9675925925925926E-4</v>
      </c>
      <c r="T4715" s="2">
        <v>2.4305555555555555E-4</v>
      </c>
      <c r="U4715">
        <v>0.5</v>
      </c>
      <c r="V4715">
        <v>0.6</v>
      </c>
      <c r="W4715">
        <v>0</v>
      </c>
      <c r="X4715">
        <v>1</v>
      </c>
      <c r="Y4715">
        <v>0</v>
      </c>
      <c r="Z4715">
        <v>0.66669999999999996</v>
      </c>
      <c r="AA4715">
        <v>0.5</v>
      </c>
      <c r="AB4715">
        <v>0</v>
      </c>
      <c r="AC4715">
        <v>0</v>
      </c>
      <c r="AD4715">
        <v>0</v>
      </c>
      <c r="AE4715">
        <v>1</v>
      </c>
      <c r="AF4715" t="s">
        <v>3933</v>
      </c>
      <c r="AG4715" s="2">
        <v>6.8287037037037036E-4</v>
      </c>
      <c r="AH4715" t="s">
        <v>3911</v>
      </c>
      <c r="AI4715">
        <v>3</v>
      </c>
      <c r="AJ4715" t="s">
        <v>4131</v>
      </c>
      <c r="AK4715" s="3">
        <v>43303</v>
      </c>
      <c r="AL4715" s="10">
        <f>YEAR(ufc_fights_2[[#This Row],[date]])</f>
        <v>2018</v>
      </c>
      <c r="AM4715" t="s">
        <v>4017</v>
      </c>
      <c r="AN4715">
        <v>108</v>
      </c>
      <c r="AO4715" t="s">
        <v>3918</v>
      </c>
      <c r="AP4715">
        <f>IF(ufc_fights_2[[#This Row],[winner]]="Red",ufc_fights_2[[#This Row],[r_fighter_id]],ufc_fights_2[[#This Row],[b_fighter_id]])</f>
        <v>266</v>
      </c>
      <c r="AQ4715" t="str">
        <f>_xlfn.XLOOKUP(ufc_fights_2[[#This Row],[winnerID]],ufc_fighters[id],ufc_fighters[fighter_name],"xxx",0,1)</f>
        <v>Manny Bermudez</v>
      </c>
    </row>
    <row r="4716" spans="1:43">
      <c r="A4716">
        <v>3531</v>
      </c>
      <c r="B4716">
        <v>1782</v>
      </c>
      <c r="C4716">
        <f>_xlfn.XLOOKUP(ufc_fights_2[[#This Row],[r_fighter_id]],ufc_fighters[id],ufc_fighters[year],"xxx",0,1)</f>
        <v>1977</v>
      </c>
      <c r="D4716">
        <f>_xlfn.XLOOKUP(ufc_fights_2[[#This Row],[b_fighter_id]],ufc_fighters[id],ufc_fighters[year],"Prázdné",0,1)</f>
        <v>1982</v>
      </c>
      <c r="E4716" s="10">
        <f>YEAR(ufc_fights_2[[#This Row],[date]])-ufc_fights_2[[#This Row],[r_year]]</f>
        <v>35</v>
      </c>
      <c r="F4716" s="10">
        <f>YEAR(ufc_fights_2[[#This Row],[date]])-ufc_fights_2[[#This Row],[b_year]]</f>
        <v>30</v>
      </c>
      <c r="G4716">
        <v>0</v>
      </c>
      <c r="H4716">
        <v>1</v>
      </c>
      <c r="I4716">
        <v>0.42859999999999998</v>
      </c>
      <c r="J4716">
        <v>0.4667</v>
      </c>
      <c r="K4716">
        <v>0.42859999999999998</v>
      </c>
      <c r="L4716">
        <v>0.66669999999999996</v>
      </c>
      <c r="M4716">
        <v>0.5</v>
      </c>
      <c r="N4716">
        <v>0</v>
      </c>
      <c r="O4716">
        <v>0</v>
      </c>
      <c r="P4716">
        <v>2</v>
      </c>
      <c r="Q4716">
        <v>0</v>
      </c>
      <c r="R4716">
        <v>0</v>
      </c>
      <c r="S4716" s="2">
        <v>4.5138888888888887E-4</v>
      </c>
      <c r="T4716" s="2">
        <v>4.6296296296296294E-5</v>
      </c>
      <c r="U4716">
        <v>0.42220000000000002</v>
      </c>
      <c r="V4716">
        <v>0.375</v>
      </c>
      <c r="W4716">
        <v>0.5</v>
      </c>
      <c r="X4716">
        <v>0</v>
      </c>
      <c r="Y4716">
        <v>1</v>
      </c>
      <c r="Z4716">
        <v>0.42499999999999999</v>
      </c>
      <c r="AA4716">
        <v>0.31819999999999998</v>
      </c>
      <c r="AB4716">
        <v>0.44440000000000002</v>
      </c>
      <c r="AC4716">
        <v>0.875</v>
      </c>
      <c r="AD4716">
        <v>0</v>
      </c>
      <c r="AE4716">
        <v>0</v>
      </c>
      <c r="AF4716" t="s">
        <v>3933</v>
      </c>
      <c r="AG4716" s="2">
        <v>3.1134259259259257E-3</v>
      </c>
      <c r="AH4716" t="s">
        <v>3911</v>
      </c>
      <c r="AI4716">
        <v>3</v>
      </c>
      <c r="AJ4716" t="s">
        <v>3914</v>
      </c>
      <c r="AK4716" s="3">
        <v>40964</v>
      </c>
      <c r="AL4716" s="10">
        <f>YEAR(ufc_fights_2[[#This Row],[date]])</f>
        <v>2012</v>
      </c>
      <c r="AM4716" t="s">
        <v>4017</v>
      </c>
      <c r="AN4716">
        <v>117</v>
      </c>
      <c r="AO4716" t="s">
        <v>3918</v>
      </c>
      <c r="AP4716">
        <f>IF(ufc_fights_2[[#This Row],[winner]]="Red",ufc_fights_2[[#This Row],[r_fighter_id]],ufc_fights_2[[#This Row],[b_fighter_id]])</f>
        <v>1782</v>
      </c>
      <c r="AQ4716" t="str">
        <f>_xlfn.XLOOKUP(ufc_fights_2[[#This Row],[winnerID]],ufc_fighters[id],ufc_fighters[fighter_name],"xxx",0,1)</f>
        <v>Vaughan Lee</v>
      </c>
    </row>
    <row r="4717" spans="1:43">
      <c r="A4717">
        <v>3109</v>
      </c>
      <c r="B4717">
        <v>2548</v>
      </c>
      <c r="C4717">
        <f>_xlfn.XLOOKUP(ufc_fights_2[[#This Row],[r_fighter_id]],ufc_fighters[id],ufc_fighters[year],"xxx",0,1)</f>
        <v>1990</v>
      </c>
      <c r="D4717">
        <f>_xlfn.XLOOKUP(ufc_fights_2[[#This Row],[b_fighter_id]],ufc_fighters[id],ufc_fighters[year],"Prázdné",0,1)</f>
        <v>1993</v>
      </c>
      <c r="E4717" s="10">
        <f>YEAR(ufc_fights_2[[#This Row],[date]])-ufc_fights_2[[#This Row],[r_year]]</f>
        <v>28</v>
      </c>
      <c r="F4717" s="10">
        <f>YEAR(ufc_fights_2[[#This Row],[date]])-ufc_fights_2[[#This Row],[b_year]]</f>
        <v>25</v>
      </c>
      <c r="G4717">
        <v>0</v>
      </c>
      <c r="H4717">
        <v>0</v>
      </c>
      <c r="I4717">
        <v>0.48980000000000001</v>
      </c>
      <c r="J4717">
        <v>0.41560000000000002</v>
      </c>
      <c r="K4717">
        <v>0.54549999999999998</v>
      </c>
      <c r="L4717">
        <v>0.55659999999999998</v>
      </c>
      <c r="M4717">
        <v>0.375</v>
      </c>
      <c r="N4717">
        <v>1</v>
      </c>
      <c r="O4717">
        <v>0</v>
      </c>
      <c r="P4717">
        <v>2</v>
      </c>
      <c r="Q4717">
        <v>0</v>
      </c>
      <c r="R4717">
        <v>1</v>
      </c>
      <c r="S4717" s="2">
        <v>4.363425925925926E-3</v>
      </c>
      <c r="T4717" s="2">
        <v>1.3888888888888889E-3</v>
      </c>
      <c r="U4717">
        <v>0.37930000000000003</v>
      </c>
      <c r="V4717">
        <v>0.3281</v>
      </c>
      <c r="W4717">
        <v>0.63639999999999997</v>
      </c>
      <c r="X4717">
        <v>0.66669999999999996</v>
      </c>
      <c r="Y4717">
        <v>1</v>
      </c>
      <c r="Z4717">
        <v>0.37840000000000001</v>
      </c>
      <c r="AA4717">
        <v>0.31030000000000002</v>
      </c>
      <c r="AB4717">
        <v>1</v>
      </c>
      <c r="AC4717">
        <v>0.71430000000000005</v>
      </c>
      <c r="AD4717">
        <v>0.75</v>
      </c>
      <c r="AE4717">
        <v>0.75</v>
      </c>
      <c r="AF4717" t="s">
        <v>3915</v>
      </c>
      <c r="AG4717" s="2">
        <v>3.472222222222222E-3</v>
      </c>
      <c r="AH4717" t="s">
        <v>3911</v>
      </c>
      <c r="AI4717">
        <v>3</v>
      </c>
      <c r="AJ4717" t="s">
        <v>3955</v>
      </c>
      <c r="AK4717" s="3">
        <v>43303</v>
      </c>
      <c r="AL4717" s="10">
        <f>YEAR(ufc_fights_2[[#This Row],[date]])</f>
        <v>2018</v>
      </c>
      <c r="AM4717" t="s">
        <v>4017</v>
      </c>
      <c r="AN4717">
        <v>108</v>
      </c>
      <c r="AO4717" t="s">
        <v>3918</v>
      </c>
      <c r="AP4717">
        <f>IF(ufc_fights_2[[#This Row],[winner]]="Red",ufc_fights_2[[#This Row],[r_fighter_id]],ufc_fights_2[[#This Row],[b_fighter_id]])</f>
        <v>2548</v>
      </c>
      <c r="AQ4717" t="str">
        <f>_xlfn.XLOOKUP(ufc_fights_2[[#This Row],[winnerID]],ufc_fighters[id],ufc_fighters[fighter_name],"xxx",0,1)</f>
        <v>Pingyuan Liu</v>
      </c>
    </row>
    <row r="4718" spans="1:43">
      <c r="A4718">
        <v>3554</v>
      </c>
      <c r="B4718">
        <v>1862</v>
      </c>
      <c r="C4718">
        <f>_xlfn.XLOOKUP(ufc_fights_2[[#This Row],[r_fighter_id]],ufc_fighters[id],ufc_fighters[year],"xxx",0,1)</f>
        <v>1993</v>
      </c>
      <c r="D4718">
        <f>_xlfn.XLOOKUP(ufc_fights_2[[#This Row],[b_fighter_id]],ufc_fighters[id],ufc_fighters[year],"Prázdné",0,1)</f>
        <v>1989</v>
      </c>
      <c r="E4718" s="10">
        <f>YEAR(ufc_fights_2[[#This Row],[date]])-ufc_fights_2[[#This Row],[r_year]]</f>
        <v>28</v>
      </c>
      <c r="F4718" s="10">
        <f>YEAR(ufc_fights_2[[#This Row],[date]])-ufc_fights_2[[#This Row],[b_year]]</f>
        <v>32</v>
      </c>
      <c r="G4718">
        <v>2</v>
      </c>
      <c r="H4718">
        <v>0</v>
      </c>
      <c r="I4718">
        <v>0.39810000000000001</v>
      </c>
      <c r="J4718">
        <v>0.45100000000000001</v>
      </c>
      <c r="K4718">
        <v>0.39810000000000001</v>
      </c>
      <c r="L4718">
        <v>0.45100000000000001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3.4722222222222222E-5</v>
      </c>
      <c r="T4718" s="2">
        <v>0</v>
      </c>
      <c r="U4718">
        <v>0.38550000000000001</v>
      </c>
      <c r="V4718">
        <v>0.35</v>
      </c>
      <c r="W4718">
        <v>0.42109999999999997</v>
      </c>
      <c r="X4718">
        <v>1</v>
      </c>
      <c r="Y4718">
        <v>1</v>
      </c>
      <c r="Z4718">
        <v>0.40200000000000002</v>
      </c>
      <c r="AA4718">
        <v>0.45100000000000001</v>
      </c>
      <c r="AB4718">
        <v>0</v>
      </c>
      <c r="AC4718">
        <v>0</v>
      </c>
      <c r="AD4718">
        <v>0</v>
      </c>
      <c r="AE4718">
        <v>0</v>
      </c>
      <c r="AF4718" t="s">
        <v>3910</v>
      </c>
      <c r="AG4718" s="2">
        <v>3.1250000000000001E-4</v>
      </c>
      <c r="AH4718" t="s">
        <v>3911</v>
      </c>
      <c r="AI4718">
        <v>3</v>
      </c>
      <c r="AJ4718" t="s">
        <v>3912</v>
      </c>
      <c r="AK4718" s="3">
        <v>44275</v>
      </c>
      <c r="AL4718" s="10">
        <f>YEAR(ufc_fights_2[[#This Row],[date]])</f>
        <v>2021</v>
      </c>
      <c r="AM4718" t="s">
        <v>4017</v>
      </c>
      <c r="AN4718">
        <v>1</v>
      </c>
      <c r="AO4718" t="s">
        <v>3913</v>
      </c>
      <c r="AP4718">
        <f>IF(ufc_fights_2[[#This Row],[winner]]="Red",ufc_fights_2[[#This Row],[r_fighter_id]],ufc_fights_2[[#This Row],[b_fighter_id]])</f>
        <v>3554</v>
      </c>
      <c r="AQ4718" t="str">
        <f>_xlfn.XLOOKUP(ufc_fights_2[[#This Row],[winnerID]],ufc_fighters[id],ufc_fighters[fighter_name],"xxx",0,1)</f>
        <v>Adrian Yanez</v>
      </c>
    </row>
    <row r="4719" spans="1:43">
      <c r="A4719">
        <v>854</v>
      </c>
      <c r="B4719">
        <v>1863</v>
      </c>
      <c r="C4719">
        <f>_xlfn.XLOOKUP(ufc_fights_2[[#This Row],[r_fighter_id]],ufc_fighters[id],ufc_fighters[year],"xxx",0,1)</f>
        <v>1978</v>
      </c>
      <c r="D4719">
        <f>_xlfn.XLOOKUP(ufc_fights_2[[#This Row],[b_fighter_id]],ufc_fighters[id],ufc_fighters[year],"Prázdné",0,1)</f>
        <v>1987</v>
      </c>
      <c r="E4719" s="10">
        <f>YEAR(ufc_fights_2[[#This Row],[date]])-ufc_fights_2[[#This Row],[r_year]]</f>
        <v>39</v>
      </c>
      <c r="F4719" s="10">
        <f>YEAR(ufc_fights_2[[#This Row],[date]])-ufc_fights_2[[#This Row],[b_year]]</f>
        <v>30</v>
      </c>
      <c r="G4719">
        <v>0</v>
      </c>
      <c r="H4719">
        <v>0</v>
      </c>
      <c r="I4719">
        <v>0.5333</v>
      </c>
      <c r="J4719">
        <v>0.75439999999999996</v>
      </c>
      <c r="K4719">
        <v>0.5333</v>
      </c>
      <c r="L4719">
        <v>0.80820000000000003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0</v>
      </c>
      <c r="S4719" s="2">
        <v>0</v>
      </c>
      <c r="T4719" s="2">
        <v>8.7962962962962962E-4</v>
      </c>
      <c r="U4719">
        <v>0.4783</v>
      </c>
      <c r="V4719">
        <v>0.75439999999999996</v>
      </c>
      <c r="W4719">
        <v>0</v>
      </c>
      <c r="X4719">
        <v>0.83330000000000004</v>
      </c>
      <c r="Y4719">
        <v>0</v>
      </c>
      <c r="Z4719">
        <v>0.5333</v>
      </c>
      <c r="AA4719">
        <v>0.33329999999999999</v>
      </c>
      <c r="AB4719">
        <v>0</v>
      </c>
      <c r="AC4719">
        <v>0</v>
      </c>
      <c r="AD4719">
        <v>0</v>
      </c>
      <c r="AE4719">
        <v>0.86670000000000003</v>
      </c>
      <c r="AF4719" t="s">
        <v>3910</v>
      </c>
      <c r="AG4719" s="2">
        <v>2.0486111111111113E-3</v>
      </c>
      <c r="AH4719" t="s">
        <v>3911</v>
      </c>
      <c r="AI4719">
        <v>3</v>
      </c>
      <c r="AJ4719" t="s">
        <v>3939</v>
      </c>
      <c r="AK4719" s="3">
        <v>42889</v>
      </c>
      <c r="AL4719" s="10">
        <f>YEAR(ufc_fights_2[[#This Row],[date]])</f>
        <v>2017</v>
      </c>
      <c r="AM4719" t="s">
        <v>4017</v>
      </c>
      <c r="AN4719">
        <v>13</v>
      </c>
      <c r="AO4719" t="s">
        <v>3918</v>
      </c>
      <c r="AP4719">
        <f>IF(ufc_fights_2[[#This Row],[winner]]="Red",ufc_fights_2[[#This Row],[r_fighter_id]],ufc_fights_2[[#This Row],[b_fighter_id]])</f>
        <v>1863</v>
      </c>
      <c r="AQ4719" t="str">
        <f>_xlfn.XLOOKUP(ufc_fights_2[[#This Row],[winnerID]],ufc_fighters[id],ufc_fighters[fighter_name],"xxx",0,1)</f>
        <v>Matthew Lopez</v>
      </c>
    </row>
    <row r="4720" spans="1:43">
      <c r="A4720">
        <v>3071</v>
      </c>
      <c r="B4720">
        <v>1516</v>
      </c>
      <c r="C4720">
        <f>_xlfn.XLOOKUP(ufc_fights_2[[#This Row],[r_fighter_id]],ufc_fighters[id],ufc_fighters[year],"xxx",0,1)</f>
        <v>1987</v>
      </c>
      <c r="D4720">
        <f>_xlfn.XLOOKUP(ufc_fights_2[[#This Row],[b_fighter_id]],ufc_fighters[id],ufc_fighters[year],"Prázdné",0,1)</f>
        <v>1992</v>
      </c>
      <c r="E4720" s="10">
        <f>YEAR(ufc_fights_2[[#This Row],[date]])-ufc_fights_2[[#This Row],[r_year]]</f>
        <v>30</v>
      </c>
      <c r="F4720" s="10">
        <f>YEAR(ufc_fights_2[[#This Row],[date]])-ufc_fights_2[[#This Row],[b_year]]</f>
        <v>25</v>
      </c>
      <c r="G4720">
        <v>0</v>
      </c>
      <c r="H4720">
        <v>0</v>
      </c>
      <c r="I4720">
        <v>0</v>
      </c>
      <c r="J4720">
        <v>0.1111</v>
      </c>
      <c r="K4720">
        <v>0</v>
      </c>
      <c r="L4720">
        <v>0.1111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 s="2">
        <v>0</v>
      </c>
      <c r="T4720" s="2">
        <v>0</v>
      </c>
      <c r="U4720">
        <v>0</v>
      </c>
      <c r="V4720">
        <v>0.1111</v>
      </c>
      <c r="W4720">
        <v>0</v>
      </c>
      <c r="X4720">
        <v>0</v>
      </c>
      <c r="Y4720">
        <v>0</v>
      </c>
      <c r="Z4720">
        <v>0</v>
      </c>
      <c r="AA4720">
        <v>0.1111</v>
      </c>
      <c r="AB4720">
        <v>0</v>
      </c>
      <c r="AC4720">
        <v>0</v>
      </c>
      <c r="AD4720">
        <v>0</v>
      </c>
      <c r="AE4720">
        <v>0</v>
      </c>
      <c r="AF4720" t="s">
        <v>3933</v>
      </c>
      <c r="AG4720" s="2">
        <v>3.4722222222222224E-4</v>
      </c>
      <c r="AH4720" t="s">
        <v>3911</v>
      </c>
      <c r="AI4720">
        <v>3</v>
      </c>
      <c r="AJ4720" t="s">
        <v>3916</v>
      </c>
      <c r="AK4720" s="3">
        <v>43070</v>
      </c>
      <c r="AL4720" s="10">
        <f>YEAR(ufc_fights_2[[#This Row],[date]])</f>
        <v>2017</v>
      </c>
      <c r="AM4720" t="s">
        <v>4017</v>
      </c>
      <c r="AN4720">
        <v>1</v>
      </c>
      <c r="AO4720" t="s">
        <v>3918</v>
      </c>
      <c r="AP4720">
        <f>IF(ufc_fights_2[[#This Row],[winner]]="Red",ufc_fights_2[[#This Row],[r_fighter_id]],ufc_fights_2[[#This Row],[b_fighter_id]])</f>
        <v>1516</v>
      </c>
      <c r="AQ4720" t="str">
        <f>_xlfn.XLOOKUP(ufc_fights_2[[#This Row],[winnerID]],ufc_fighters[id],ufc_fighters[fighter_name],"xxx",0,1)</f>
        <v>Brett Johns</v>
      </c>
    </row>
    <row r="4721" spans="1:43">
      <c r="A4721">
        <v>2500</v>
      </c>
      <c r="B4721">
        <v>474</v>
      </c>
      <c r="C4721">
        <f>_xlfn.XLOOKUP(ufc_fights_2[[#This Row],[r_fighter_id]],ufc_fighters[id],ufc_fighters[year],"xxx",0,1)</f>
        <v>1989</v>
      </c>
      <c r="D4721">
        <f>_xlfn.XLOOKUP(ufc_fights_2[[#This Row],[b_fighter_id]],ufc_fighters[id],ufc_fighters[year],"Prázdné",0,1)</f>
        <v>1984</v>
      </c>
      <c r="E4721" s="10">
        <f>YEAR(ufc_fights_2[[#This Row],[date]])-ufc_fights_2[[#This Row],[r_year]]</f>
        <v>25</v>
      </c>
      <c r="F4721" s="10">
        <f>YEAR(ufc_fights_2[[#This Row],[date]])-ufc_fights_2[[#This Row],[b_year]]</f>
        <v>30</v>
      </c>
      <c r="G4721">
        <v>0</v>
      </c>
      <c r="H4721">
        <v>0</v>
      </c>
      <c r="I4721">
        <v>0.23810000000000001</v>
      </c>
      <c r="J4721">
        <v>0.2</v>
      </c>
      <c r="K4721">
        <v>0.38179999999999997</v>
      </c>
      <c r="L4721">
        <v>0.36959999999999998</v>
      </c>
      <c r="M4721">
        <v>0.5</v>
      </c>
      <c r="N4721">
        <v>0.5</v>
      </c>
      <c r="O4721">
        <v>0</v>
      </c>
      <c r="P4721">
        <v>2</v>
      </c>
      <c r="Q4721">
        <v>1</v>
      </c>
      <c r="R4721">
        <v>1</v>
      </c>
      <c r="S4721" s="2">
        <v>1.0763888888888889E-3</v>
      </c>
      <c r="T4721" s="2">
        <v>1.8402777777777777E-3</v>
      </c>
      <c r="U4721">
        <v>0.2</v>
      </c>
      <c r="V4721">
        <v>0.15620000000000001</v>
      </c>
      <c r="W4721">
        <v>0.4</v>
      </c>
      <c r="X4721">
        <v>0.5</v>
      </c>
      <c r="Y4721">
        <v>0</v>
      </c>
      <c r="Z4721">
        <v>0.26319999999999999</v>
      </c>
      <c r="AA4721">
        <v>0.1724</v>
      </c>
      <c r="AB4721">
        <v>0</v>
      </c>
      <c r="AC4721">
        <v>0.33329999999999999</v>
      </c>
      <c r="AD4721">
        <v>0</v>
      </c>
      <c r="AE4721">
        <v>0</v>
      </c>
      <c r="AF4721" t="s">
        <v>3933</v>
      </c>
      <c r="AG4721" s="2">
        <v>1.2962962962962963E-3</v>
      </c>
      <c r="AH4721" t="s">
        <v>3911</v>
      </c>
      <c r="AI4721">
        <v>3</v>
      </c>
      <c r="AJ4721" t="s">
        <v>4046</v>
      </c>
      <c r="AK4721" s="3">
        <v>41797</v>
      </c>
      <c r="AL4721" s="10">
        <f>YEAR(ufc_fights_2[[#This Row],[date]])</f>
        <v>2014</v>
      </c>
      <c r="AM4721" t="s">
        <v>4017</v>
      </c>
      <c r="AN4721">
        <v>126</v>
      </c>
      <c r="AO4721" t="s">
        <v>3918</v>
      </c>
      <c r="AP4721">
        <f>IF(ufc_fights_2[[#This Row],[winner]]="Red",ufc_fights_2[[#This Row],[r_fighter_id]],ufc_fights_2[[#This Row],[b_fighter_id]])</f>
        <v>474</v>
      </c>
      <c r="AQ4721" t="str">
        <f>_xlfn.XLOOKUP(ufc_fights_2[[#This Row],[winnerID]],ufc_fighters[id],ufc_fighters[fighter_name],"xxx",0,1)</f>
        <v>Bryan Caraway</v>
      </c>
    </row>
    <row r="4722" spans="1:43">
      <c r="A4722">
        <v>474</v>
      </c>
      <c r="B4722">
        <v>1047</v>
      </c>
      <c r="C4722">
        <f>_xlfn.XLOOKUP(ufc_fights_2[[#This Row],[r_fighter_id]],ufc_fighters[id],ufc_fighters[year],"xxx",0,1)</f>
        <v>1984</v>
      </c>
      <c r="D4722">
        <f>_xlfn.XLOOKUP(ufc_fights_2[[#This Row],[b_fighter_id]],ufc_fighters[id],ufc_fighters[year],"Prázdné",0,1)</f>
        <v>1984</v>
      </c>
      <c r="E4722" s="10">
        <f>YEAR(ufc_fights_2[[#This Row],[date]])-ufc_fights_2[[#This Row],[r_year]]</f>
        <v>28</v>
      </c>
      <c r="F4722" s="10">
        <f>YEAR(ufc_fights_2[[#This Row],[date]])-ufc_fights_2[[#This Row],[b_year]]</f>
        <v>28</v>
      </c>
      <c r="G4722">
        <v>0</v>
      </c>
      <c r="H4722">
        <v>0</v>
      </c>
      <c r="I4722">
        <v>0.24440000000000001</v>
      </c>
      <c r="J4722">
        <v>0.41539999999999999</v>
      </c>
      <c r="K4722">
        <v>0.56159999999999999</v>
      </c>
      <c r="L4722">
        <v>0.50560000000000005</v>
      </c>
      <c r="M4722">
        <v>0.33329999999999999</v>
      </c>
      <c r="N4722">
        <v>0.2</v>
      </c>
      <c r="O4722">
        <v>1</v>
      </c>
      <c r="P4722">
        <v>0</v>
      </c>
      <c r="Q4722">
        <v>0</v>
      </c>
      <c r="R4722">
        <v>1</v>
      </c>
      <c r="S4722" s="2">
        <v>3.6921296296296298E-3</v>
      </c>
      <c r="T4722" s="2">
        <v>2.3148148148148147E-3</v>
      </c>
      <c r="U4722">
        <v>0.1951</v>
      </c>
      <c r="V4722">
        <v>0.38329999999999997</v>
      </c>
      <c r="W4722">
        <v>1</v>
      </c>
      <c r="X4722">
        <v>0</v>
      </c>
      <c r="Y4722">
        <v>1</v>
      </c>
      <c r="Z4722">
        <v>0.125</v>
      </c>
      <c r="AA4722">
        <v>0.375</v>
      </c>
      <c r="AB4722">
        <v>0.66669999999999996</v>
      </c>
      <c r="AC4722">
        <v>0.42859999999999998</v>
      </c>
      <c r="AD4722">
        <v>0.42859999999999998</v>
      </c>
      <c r="AE4722">
        <v>0.5</v>
      </c>
      <c r="AF4722" t="s">
        <v>3933</v>
      </c>
      <c r="AG4722" s="2">
        <v>1.1458333333333333E-3</v>
      </c>
      <c r="AH4722" t="s">
        <v>3911</v>
      </c>
      <c r="AI4722">
        <v>3</v>
      </c>
      <c r="AJ4722" t="s">
        <v>3949</v>
      </c>
      <c r="AK4722" s="3">
        <v>41111</v>
      </c>
      <c r="AL4722" s="10">
        <f>YEAR(ufc_fights_2[[#This Row],[date]])</f>
        <v>2012</v>
      </c>
      <c r="AM4722" t="s">
        <v>4017</v>
      </c>
      <c r="AN4722">
        <v>54</v>
      </c>
      <c r="AO4722" t="s">
        <v>3913</v>
      </c>
      <c r="AP4722">
        <f>IF(ufc_fights_2[[#This Row],[winner]]="Red",ufc_fights_2[[#This Row],[r_fighter_id]],ufc_fights_2[[#This Row],[b_fighter_id]])</f>
        <v>474</v>
      </c>
      <c r="AQ4722" t="str">
        <f>_xlfn.XLOOKUP(ufc_fights_2[[#This Row],[winnerID]],ufc_fighters[id],ufc_fighters[fighter_name],"xxx",0,1)</f>
        <v>Bryan Caraway</v>
      </c>
    </row>
    <row r="4723" spans="1:43">
      <c r="A4723">
        <v>474</v>
      </c>
      <c r="B4723">
        <v>238</v>
      </c>
      <c r="C4723">
        <f>_xlfn.XLOOKUP(ufc_fights_2[[#This Row],[r_fighter_id]],ufc_fighters[id],ufc_fighters[year],"xxx",0,1)</f>
        <v>1984</v>
      </c>
      <c r="D4723">
        <f>_xlfn.XLOOKUP(ufc_fights_2[[#This Row],[b_fighter_id]],ufc_fighters[id],ufc_fighters[year],"Prázdné",0,1)</f>
        <v>1983</v>
      </c>
      <c r="E4723" s="10">
        <f>YEAR(ufc_fights_2[[#This Row],[date]])-ufc_fights_2[[#This Row],[r_year]]</f>
        <v>29</v>
      </c>
      <c r="F4723" s="10">
        <f>YEAR(ufc_fights_2[[#This Row],[date]])-ufc_fights_2[[#This Row],[b_year]]</f>
        <v>30</v>
      </c>
      <c r="G4723">
        <v>0</v>
      </c>
      <c r="H4723">
        <v>0</v>
      </c>
      <c r="I4723">
        <v>0.39810000000000001</v>
      </c>
      <c r="J4723">
        <v>0.38169999999999998</v>
      </c>
      <c r="K4723">
        <v>0.61880000000000002</v>
      </c>
      <c r="L4723">
        <v>0.4214</v>
      </c>
      <c r="M4723">
        <v>0.42859999999999998</v>
      </c>
      <c r="N4723">
        <v>0</v>
      </c>
      <c r="O4723">
        <v>1</v>
      </c>
      <c r="P4723">
        <v>0</v>
      </c>
      <c r="Q4723">
        <v>0</v>
      </c>
      <c r="R4723">
        <v>1</v>
      </c>
      <c r="S4723" s="2">
        <v>4.409722222222222E-3</v>
      </c>
      <c r="T4723" s="2">
        <v>2.3148148148148149E-4</v>
      </c>
      <c r="U4723">
        <v>0.38379999999999997</v>
      </c>
      <c r="V4723">
        <v>0.27779999999999999</v>
      </c>
      <c r="W4723">
        <v>0.625</v>
      </c>
      <c r="X4723">
        <v>0</v>
      </c>
      <c r="Y4723">
        <v>1</v>
      </c>
      <c r="Z4723">
        <v>0.38679999999999998</v>
      </c>
      <c r="AA4723">
        <v>0.35709999999999997</v>
      </c>
      <c r="AB4723">
        <v>1</v>
      </c>
      <c r="AC4723">
        <v>1</v>
      </c>
      <c r="AD4723">
        <v>1</v>
      </c>
      <c r="AE4723">
        <v>0</v>
      </c>
      <c r="AF4723" t="s">
        <v>3933</v>
      </c>
      <c r="AG4723" s="2">
        <v>3.2870370370370371E-3</v>
      </c>
      <c r="AH4723" t="s">
        <v>3911</v>
      </c>
      <c r="AI4723">
        <v>3</v>
      </c>
      <c r="AJ4723" t="s">
        <v>3938</v>
      </c>
      <c r="AK4723" s="3">
        <v>41391</v>
      </c>
      <c r="AL4723" s="10">
        <f>YEAR(ufc_fights_2[[#This Row],[date]])</f>
        <v>2013</v>
      </c>
      <c r="AM4723" t="s">
        <v>4017</v>
      </c>
      <c r="AN4723">
        <v>9</v>
      </c>
      <c r="AO4723" t="s">
        <v>3913</v>
      </c>
      <c r="AP4723">
        <f>IF(ufc_fights_2[[#This Row],[winner]]="Red",ufc_fights_2[[#This Row],[r_fighter_id]],ufc_fights_2[[#This Row],[b_fighter_id]])</f>
        <v>474</v>
      </c>
      <c r="AQ4723" t="str">
        <f>_xlfn.XLOOKUP(ufc_fights_2[[#This Row],[winnerID]],ufc_fighters[id],ufc_fighters[fighter_name],"xxx",0,1)</f>
        <v>Bryan Caraway</v>
      </c>
    </row>
    <row r="4724" spans="1:43">
      <c r="A4724">
        <v>3496</v>
      </c>
      <c r="B4724">
        <v>474</v>
      </c>
      <c r="C4724">
        <f>_xlfn.XLOOKUP(ufc_fights_2[[#This Row],[r_fighter_id]],ufc_fighters[id],ufc_fighters[year],"xxx",0,1)</f>
        <v>1984</v>
      </c>
      <c r="D4724">
        <f>_xlfn.XLOOKUP(ufc_fights_2[[#This Row],[b_fighter_id]],ufc_fighters[id],ufc_fighters[year],"Prázdné",0,1)</f>
        <v>1984</v>
      </c>
      <c r="E4724" s="10">
        <f>YEAR(ufc_fights_2[[#This Row],[date]])-ufc_fights_2[[#This Row],[r_year]]</f>
        <v>31</v>
      </c>
      <c r="F4724" s="10">
        <f>YEAR(ufc_fights_2[[#This Row],[date]])-ufc_fights_2[[#This Row],[b_year]]</f>
        <v>31</v>
      </c>
      <c r="G4724">
        <v>0</v>
      </c>
      <c r="H4724">
        <v>0</v>
      </c>
      <c r="I4724">
        <v>0.28889999999999999</v>
      </c>
      <c r="J4724">
        <v>0.3211</v>
      </c>
      <c r="K4724">
        <v>0.31180000000000002</v>
      </c>
      <c r="L4724">
        <v>0.34949999999999998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3.4722222222222222E-5</v>
      </c>
      <c r="T4724" s="2">
        <v>8.4490740740740739E-4</v>
      </c>
      <c r="U4724">
        <v>0.24199999999999999</v>
      </c>
      <c r="V4724">
        <v>0.2898</v>
      </c>
      <c r="W4724">
        <v>0.5</v>
      </c>
      <c r="X4724">
        <v>1</v>
      </c>
      <c r="Y4724">
        <v>1</v>
      </c>
      <c r="Z4724">
        <v>0.27910000000000001</v>
      </c>
      <c r="AA4724">
        <v>0.29480000000000001</v>
      </c>
      <c r="AB4724">
        <v>0.5</v>
      </c>
      <c r="AC4724">
        <v>0.58819999999999995</v>
      </c>
      <c r="AD4724">
        <v>0</v>
      </c>
      <c r="AE4724">
        <v>0</v>
      </c>
      <c r="AF4724" t="s">
        <v>3915</v>
      </c>
      <c r="AG4724" s="2">
        <v>3.472222222222222E-3</v>
      </c>
      <c r="AH4724" t="s">
        <v>3911</v>
      </c>
      <c r="AI4724">
        <v>3</v>
      </c>
      <c r="AJ4724" t="s">
        <v>3949</v>
      </c>
      <c r="AK4724" s="3">
        <v>42210</v>
      </c>
      <c r="AL4724" s="10">
        <f>YEAR(ufc_fights_2[[#This Row],[date]])</f>
        <v>2015</v>
      </c>
      <c r="AM4724" t="s">
        <v>4017</v>
      </c>
      <c r="AN4724">
        <v>8</v>
      </c>
      <c r="AO4724" t="s">
        <v>3918</v>
      </c>
      <c r="AP4724">
        <f>IF(ufc_fights_2[[#This Row],[winner]]="Red",ufc_fights_2[[#This Row],[r_fighter_id]],ufc_fights_2[[#This Row],[b_fighter_id]])</f>
        <v>474</v>
      </c>
      <c r="AQ4724" t="str">
        <f>_xlfn.XLOOKUP(ufc_fights_2[[#This Row],[winnerID]],ufc_fighters[id],ufc_fighters[fighter_name],"xxx",0,1)</f>
        <v>Bryan Caraway</v>
      </c>
    </row>
    <row r="4725" spans="1:43">
      <c r="A4725">
        <v>3119</v>
      </c>
      <c r="B4725">
        <v>474</v>
      </c>
      <c r="C4725">
        <f>_xlfn.XLOOKUP(ufc_fights_2[[#This Row],[r_fighter_id]],ufc_fighters[id],ufc_fighters[year],"xxx",0,1)</f>
        <v>1989</v>
      </c>
      <c r="D4725">
        <f>_xlfn.XLOOKUP(ufc_fights_2[[#This Row],[b_fighter_id]],ufc_fighters[id],ufc_fighters[year],"Prázdné",0,1)</f>
        <v>1984</v>
      </c>
      <c r="E4725" s="10">
        <f>YEAR(ufc_fights_2[[#This Row],[date]])-ufc_fights_2[[#This Row],[r_year]]</f>
        <v>27</v>
      </c>
      <c r="F4725" s="10">
        <f>YEAR(ufc_fights_2[[#This Row],[date]])-ufc_fights_2[[#This Row],[b_year]]</f>
        <v>32</v>
      </c>
      <c r="G4725">
        <v>0</v>
      </c>
      <c r="H4725">
        <v>0</v>
      </c>
      <c r="I4725">
        <v>0.5</v>
      </c>
      <c r="J4725">
        <v>0.2903</v>
      </c>
      <c r="K4725">
        <v>0.61539999999999995</v>
      </c>
      <c r="L4725">
        <v>0.71879999999999999</v>
      </c>
      <c r="M4725">
        <v>0.33329999999999999</v>
      </c>
      <c r="N4725">
        <v>0.5</v>
      </c>
      <c r="O4725">
        <v>2</v>
      </c>
      <c r="P4725">
        <v>0</v>
      </c>
      <c r="Q4725">
        <v>0</v>
      </c>
      <c r="R4725">
        <v>0</v>
      </c>
      <c r="S4725" s="2">
        <v>2.673611111111111E-3</v>
      </c>
      <c r="T4725" s="2">
        <v>4.5717592592592589E-3</v>
      </c>
      <c r="U4725">
        <v>0.26469999999999999</v>
      </c>
      <c r="V4725">
        <v>0.28570000000000001</v>
      </c>
      <c r="W4725">
        <v>0.77780000000000005</v>
      </c>
      <c r="X4725">
        <v>0.75</v>
      </c>
      <c r="Y4725">
        <v>0</v>
      </c>
      <c r="Z4725">
        <v>0.44</v>
      </c>
      <c r="AA4725">
        <v>0.3</v>
      </c>
      <c r="AB4725">
        <v>0.77780000000000005</v>
      </c>
      <c r="AC4725">
        <v>0</v>
      </c>
      <c r="AD4725">
        <v>0.6</v>
      </c>
      <c r="AE4725">
        <v>0</v>
      </c>
      <c r="AF4725" t="s">
        <v>3922</v>
      </c>
      <c r="AG4725" s="2">
        <v>3.472222222222222E-3</v>
      </c>
      <c r="AH4725" t="s">
        <v>3911</v>
      </c>
      <c r="AI4725">
        <v>3</v>
      </c>
      <c r="AJ4725" t="s">
        <v>3924</v>
      </c>
      <c r="AK4725" s="3">
        <v>42519</v>
      </c>
      <c r="AL4725" s="10">
        <f>YEAR(ufc_fights_2[[#This Row],[date]])</f>
        <v>2016</v>
      </c>
      <c r="AM4725" t="s">
        <v>4017</v>
      </c>
      <c r="AN4725">
        <v>1</v>
      </c>
      <c r="AO4725" t="s">
        <v>3918</v>
      </c>
      <c r="AP4725">
        <f>IF(ufc_fights_2[[#This Row],[winner]]="Red",ufc_fights_2[[#This Row],[r_fighter_id]],ufc_fights_2[[#This Row],[b_fighter_id]])</f>
        <v>474</v>
      </c>
      <c r="AQ4725" t="str">
        <f>_xlfn.XLOOKUP(ufc_fights_2[[#This Row],[winnerID]],ufc_fighters[id],ufc_fighters[fighter_name],"xxx",0,1)</f>
        <v>Bryan Caraway</v>
      </c>
    </row>
    <row r="4726" spans="1:43">
      <c r="A4726">
        <v>2837</v>
      </c>
      <c r="B4726">
        <v>45</v>
      </c>
      <c r="C4726">
        <f>_xlfn.XLOOKUP(ufc_fights_2[[#This Row],[r_fighter_id]],ufc_fighters[id],ufc_fighters[year],"xxx",0,1)</f>
        <v>1992</v>
      </c>
      <c r="D4726">
        <f>_xlfn.XLOOKUP(ufc_fights_2[[#This Row],[b_fighter_id]],ufc_fighters[id],ufc_fighters[year],"Prázdné",0,1)</f>
        <v>1980</v>
      </c>
      <c r="E4726" s="10">
        <f>YEAR(ufc_fights_2[[#This Row],[date]])-ufc_fights_2[[#This Row],[r_year]]</f>
        <v>26</v>
      </c>
      <c r="F4726" s="10">
        <f>YEAR(ufc_fights_2[[#This Row],[date]])-ufc_fights_2[[#This Row],[b_year]]</f>
        <v>38</v>
      </c>
      <c r="G4726">
        <v>0</v>
      </c>
      <c r="H4726">
        <v>0</v>
      </c>
      <c r="I4726">
        <v>0.58409999999999995</v>
      </c>
      <c r="J4726">
        <v>0.375</v>
      </c>
      <c r="K4726">
        <v>0.65410000000000001</v>
      </c>
      <c r="L4726">
        <v>0.44829999999999998</v>
      </c>
      <c r="M4726">
        <v>0</v>
      </c>
      <c r="N4726">
        <v>1</v>
      </c>
      <c r="O4726">
        <v>0</v>
      </c>
      <c r="P4726">
        <v>2</v>
      </c>
      <c r="Q4726">
        <v>0</v>
      </c>
      <c r="R4726">
        <v>0</v>
      </c>
      <c r="S4726" s="2">
        <v>2.9050925925925928E-3</v>
      </c>
      <c r="T4726" s="2">
        <v>8.4490740740740739E-4</v>
      </c>
      <c r="U4726">
        <v>0.58040000000000003</v>
      </c>
      <c r="V4726">
        <v>0.375</v>
      </c>
      <c r="W4726">
        <v>0</v>
      </c>
      <c r="X4726">
        <v>1</v>
      </c>
      <c r="Y4726">
        <v>0</v>
      </c>
      <c r="Z4726">
        <v>0.75</v>
      </c>
      <c r="AA4726">
        <v>8.3299999999999999E-2</v>
      </c>
      <c r="AB4726">
        <v>0</v>
      </c>
      <c r="AC4726">
        <v>0.33329999999999999</v>
      </c>
      <c r="AD4726">
        <v>0.57689999999999997</v>
      </c>
      <c r="AE4726">
        <v>0.77780000000000005</v>
      </c>
      <c r="AF4726" t="s">
        <v>3910</v>
      </c>
      <c r="AG4726" s="2">
        <v>7.0601851851851847E-4</v>
      </c>
      <c r="AH4726" t="s">
        <v>3911</v>
      </c>
      <c r="AI4726">
        <v>3</v>
      </c>
      <c r="AJ4726" t="s">
        <v>4045</v>
      </c>
      <c r="AK4726" s="3">
        <v>43337</v>
      </c>
      <c r="AL4726" s="10">
        <f>YEAR(ufc_fights_2[[#This Row],[date]])</f>
        <v>2018</v>
      </c>
      <c r="AM4726" t="s">
        <v>4017</v>
      </c>
      <c r="AN4726">
        <v>93</v>
      </c>
      <c r="AO4726" t="s">
        <v>3913</v>
      </c>
      <c r="AP4726">
        <f>IF(ufc_fights_2[[#This Row],[winner]]="Red",ufc_fights_2[[#This Row],[r_fighter_id]],ufc_fights_2[[#This Row],[b_fighter_id]])</f>
        <v>2837</v>
      </c>
      <c r="AQ4726" t="str">
        <f>_xlfn.XLOOKUP(ufc_fights_2[[#This Row],[winnerID]],ufc_fighters[id],ufc_fighters[fighter_name],"xxx",0,1)</f>
        <v>Cory Sandhagen</v>
      </c>
    </row>
    <row r="4727" spans="1:43">
      <c r="A4727">
        <v>1834</v>
      </c>
      <c r="B4727">
        <v>2837</v>
      </c>
      <c r="C4727">
        <f>_xlfn.XLOOKUP(ufc_fights_2[[#This Row],[r_fighter_id]],ufc_fighters[id],ufc_fighters[year],"xxx",0,1)</f>
        <v>1990</v>
      </c>
      <c r="D4727">
        <f>_xlfn.XLOOKUP(ufc_fights_2[[#This Row],[b_fighter_id]],ufc_fighters[id],ufc_fighters[year],"Prázdné",0,1)</f>
        <v>1992</v>
      </c>
      <c r="E4727" s="10">
        <f>YEAR(ufc_fights_2[[#This Row],[date]])-ufc_fights_2[[#This Row],[r_year]]</f>
        <v>29</v>
      </c>
      <c r="F4727" s="10">
        <f>YEAR(ufc_fights_2[[#This Row],[date]])-ufc_fights_2[[#This Row],[b_year]]</f>
        <v>27</v>
      </c>
      <c r="G4727">
        <v>0</v>
      </c>
      <c r="H4727">
        <v>0</v>
      </c>
      <c r="I4727">
        <v>0.41410000000000002</v>
      </c>
      <c r="J4727">
        <v>0.43640000000000001</v>
      </c>
      <c r="K4727">
        <v>0.41410000000000002</v>
      </c>
      <c r="L4727">
        <v>0.45229999999999998</v>
      </c>
      <c r="M4727">
        <v>0.5</v>
      </c>
      <c r="N4727">
        <v>0.5</v>
      </c>
      <c r="O4727">
        <v>1</v>
      </c>
      <c r="P4727">
        <v>0</v>
      </c>
      <c r="Q4727">
        <v>0</v>
      </c>
      <c r="R4727">
        <v>0</v>
      </c>
      <c r="S4727" s="2">
        <v>1.6203703703703703E-4</v>
      </c>
      <c r="T4727" s="2">
        <v>4.1666666666666669E-4</v>
      </c>
      <c r="U4727">
        <v>0.32200000000000001</v>
      </c>
      <c r="V4727">
        <v>0.33029999999999998</v>
      </c>
      <c r="W4727">
        <v>0.60940000000000005</v>
      </c>
      <c r="X4727">
        <v>0.66669999999999996</v>
      </c>
      <c r="Y4727">
        <v>0.94120000000000004</v>
      </c>
      <c r="Z4727">
        <v>0.42</v>
      </c>
      <c r="AA4727">
        <v>0.43590000000000001</v>
      </c>
      <c r="AB4727">
        <v>0.16669999999999999</v>
      </c>
      <c r="AC4727">
        <v>0.5</v>
      </c>
      <c r="AD4727">
        <v>0</v>
      </c>
      <c r="AE4727">
        <v>0</v>
      </c>
      <c r="AF4727" t="s">
        <v>3922</v>
      </c>
      <c r="AG4727" s="2">
        <v>3.472222222222222E-3</v>
      </c>
      <c r="AH4727" t="s">
        <v>3911</v>
      </c>
      <c r="AI4727">
        <v>3</v>
      </c>
      <c r="AJ4727" t="s">
        <v>3928</v>
      </c>
      <c r="AK4727" s="3">
        <v>43582</v>
      </c>
      <c r="AL4727" s="10">
        <f>YEAR(ufc_fights_2[[#This Row],[date]])</f>
        <v>2019</v>
      </c>
      <c r="AM4727" t="s">
        <v>4017</v>
      </c>
      <c r="AN4727">
        <v>84</v>
      </c>
      <c r="AO4727" t="s">
        <v>3918</v>
      </c>
      <c r="AP4727">
        <f>IF(ufc_fights_2[[#This Row],[winner]]="Red",ufc_fights_2[[#This Row],[r_fighter_id]],ufc_fights_2[[#This Row],[b_fighter_id]])</f>
        <v>2837</v>
      </c>
      <c r="AQ4727" t="str">
        <f>_xlfn.XLOOKUP(ufc_fights_2[[#This Row],[winnerID]],ufc_fighters[id],ufc_fighters[fighter_name],"xxx",0,1)</f>
        <v>Cory Sandhagen</v>
      </c>
    </row>
    <row r="4728" spans="1:43">
      <c r="A4728">
        <v>155</v>
      </c>
      <c r="B4728">
        <v>2837</v>
      </c>
      <c r="C4728">
        <f>_xlfn.XLOOKUP(ufc_fights_2[[#This Row],[r_fighter_id]],ufc_fighters[id],ufc_fighters[year],"xxx",0,1)</f>
        <v>1982</v>
      </c>
      <c r="D4728">
        <f>_xlfn.XLOOKUP(ufc_fights_2[[#This Row],[b_fighter_id]],ufc_fighters[id],ufc_fighters[year],"Prázdné",0,1)</f>
        <v>1992</v>
      </c>
      <c r="E4728" s="10">
        <f>YEAR(ufc_fights_2[[#This Row],[date]])-ufc_fights_2[[#This Row],[r_year]]</f>
        <v>37</v>
      </c>
      <c r="F4728" s="10">
        <f>YEAR(ufc_fights_2[[#This Row],[date]])-ufc_fights_2[[#This Row],[b_year]]</f>
        <v>27</v>
      </c>
      <c r="G4728">
        <v>0</v>
      </c>
      <c r="H4728">
        <v>0</v>
      </c>
      <c r="I4728">
        <v>0.55559999999999998</v>
      </c>
      <c r="J4728">
        <v>0.53449999999999998</v>
      </c>
      <c r="K4728">
        <v>0.63109999999999999</v>
      </c>
      <c r="L4728">
        <v>0.57779999999999998</v>
      </c>
      <c r="M4728">
        <v>0.66669999999999996</v>
      </c>
      <c r="N4728">
        <v>0</v>
      </c>
      <c r="O4728">
        <v>0</v>
      </c>
      <c r="P4728">
        <v>0</v>
      </c>
      <c r="Q4728">
        <v>0</v>
      </c>
      <c r="R4728">
        <v>1</v>
      </c>
      <c r="S4728" s="2">
        <v>1.5162037037037036E-3</v>
      </c>
      <c r="T4728" s="2">
        <v>2.6157407407407405E-3</v>
      </c>
      <c r="U4728">
        <v>0.3</v>
      </c>
      <c r="V4728">
        <v>0.34329999999999999</v>
      </c>
      <c r="W4728">
        <v>1</v>
      </c>
      <c r="X4728">
        <v>0.90910000000000002</v>
      </c>
      <c r="Y4728">
        <v>0.82140000000000002</v>
      </c>
      <c r="Z4728">
        <v>0.46150000000000002</v>
      </c>
      <c r="AA4728">
        <v>0.50929999999999997</v>
      </c>
      <c r="AB4728">
        <v>0.92310000000000003</v>
      </c>
      <c r="AC4728">
        <v>0.75</v>
      </c>
      <c r="AD4728">
        <v>1</v>
      </c>
      <c r="AE4728">
        <v>1</v>
      </c>
      <c r="AF4728" t="s">
        <v>3915</v>
      </c>
      <c r="AG4728" s="2">
        <v>3.472222222222222E-3</v>
      </c>
      <c r="AH4728" t="s">
        <v>3911</v>
      </c>
      <c r="AI4728">
        <v>3</v>
      </c>
      <c r="AJ4728" t="s">
        <v>3289</v>
      </c>
      <c r="AK4728" s="3">
        <v>43694</v>
      </c>
      <c r="AL4728" s="10">
        <f>YEAR(ufc_fights_2[[#This Row],[date]])</f>
        <v>2019</v>
      </c>
      <c r="AM4728" t="s">
        <v>4017</v>
      </c>
      <c r="AN4728">
        <v>63</v>
      </c>
      <c r="AO4728" t="s">
        <v>3918</v>
      </c>
      <c r="AP4728">
        <f>IF(ufc_fights_2[[#This Row],[winner]]="Red",ufc_fights_2[[#This Row],[r_fighter_id]],ufc_fights_2[[#This Row],[b_fighter_id]])</f>
        <v>2837</v>
      </c>
      <c r="AQ4728" t="str">
        <f>_xlfn.XLOOKUP(ufc_fights_2[[#This Row],[winnerID]],ufc_fighters[id],ufc_fighters[fighter_name],"xxx",0,1)</f>
        <v>Cory Sandhagen</v>
      </c>
    </row>
    <row r="4729" spans="1:43">
      <c r="A4729">
        <v>2837</v>
      </c>
      <c r="B4729">
        <v>229</v>
      </c>
      <c r="C4729">
        <f>_xlfn.XLOOKUP(ufc_fights_2[[#This Row],[r_fighter_id]],ufc_fighters[id],ufc_fighters[year],"xxx",0,1)</f>
        <v>1992</v>
      </c>
      <c r="D4729">
        <f>_xlfn.XLOOKUP(ufc_fights_2[[#This Row],[b_fighter_id]],ufc_fighters[id],ufc_fighters[year],"Prázdné",0,1)</f>
        <v>1993</v>
      </c>
      <c r="E4729" s="10">
        <f>YEAR(ufc_fights_2[[#This Row],[date]])-ufc_fights_2[[#This Row],[r_year]]</f>
        <v>27</v>
      </c>
      <c r="F4729" s="10">
        <f>YEAR(ufc_fights_2[[#This Row],[date]])-ufc_fights_2[[#This Row],[b_year]]</f>
        <v>26</v>
      </c>
      <c r="G4729">
        <v>1</v>
      </c>
      <c r="H4729">
        <v>0</v>
      </c>
      <c r="I4729">
        <v>0.31480000000000002</v>
      </c>
      <c r="J4729">
        <v>0.3</v>
      </c>
      <c r="K4729">
        <v>0.30909999999999999</v>
      </c>
      <c r="L4729">
        <v>0.3125</v>
      </c>
      <c r="M4729">
        <v>0.5</v>
      </c>
      <c r="N4729">
        <v>1</v>
      </c>
      <c r="O4729">
        <v>2</v>
      </c>
      <c r="P4729">
        <v>0</v>
      </c>
      <c r="Q4729">
        <v>0</v>
      </c>
      <c r="R4729">
        <v>0</v>
      </c>
      <c r="S4729" s="2">
        <v>4.5138888888888887E-4</v>
      </c>
      <c r="T4729" s="2">
        <v>6.2500000000000001E-4</v>
      </c>
      <c r="U4729">
        <v>0.20930000000000001</v>
      </c>
      <c r="V4729">
        <v>0.18179999999999999</v>
      </c>
      <c r="W4729">
        <v>0.66669999999999996</v>
      </c>
      <c r="X4729">
        <v>0.75</v>
      </c>
      <c r="Y4729">
        <v>0.5</v>
      </c>
      <c r="Z4729">
        <v>0.27660000000000001</v>
      </c>
      <c r="AA4729">
        <v>0.31030000000000002</v>
      </c>
      <c r="AB4729">
        <v>0</v>
      </c>
      <c r="AC4729">
        <v>0</v>
      </c>
      <c r="AD4729">
        <v>0.57140000000000002</v>
      </c>
      <c r="AE4729">
        <v>0</v>
      </c>
      <c r="AF4729" t="s">
        <v>3933</v>
      </c>
      <c r="AG4729" s="2">
        <v>2.4421296296296296E-3</v>
      </c>
      <c r="AH4729" t="s">
        <v>3911</v>
      </c>
      <c r="AI4729">
        <v>3</v>
      </c>
      <c r="AJ4729" t="s">
        <v>3919</v>
      </c>
      <c r="AK4729" s="3">
        <v>43484</v>
      </c>
      <c r="AL4729" s="10">
        <f>YEAR(ufc_fights_2[[#This Row],[date]])</f>
        <v>2019</v>
      </c>
      <c r="AM4729" t="s">
        <v>4017</v>
      </c>
      <c r="AN4729">
        <v>31</v>
      </c>
      <c r="AO4729" t="s">
        <v>3913</v>
      </c>
      <c r="AP4729">
        <f>IF(ufc_fights_2[[#This Row],[winner]]="Red",ufc_fights_2[[#This Row],[r_fighter_id]],ufc_fights_2[[#This Row],[b_fighter_id]])</f>
        <v>2837</v>
      </c>
      <c r="AQ4729" t="str">
        <f>_xlfn.XLOOKUP(ufc_fights_2[[#This Row],[winnerID]],ufc_fighters[id],ufc_fighters[fighter_name],"xxx",0,1)</f>
        <v>Cory Sandhagen</v>
      </c>
    </row>
    <row r="4730" spans="1:43">
      <c r="A4730">
        <v>2180</v>
      </c>
      <c r="B4730">
        <v>2837</v>
      </c>
      <c r="C4730">
        <f>_xlfn.XLOOKUP(ufc_fights_2[[#This Row],[r_fighter_id]],ufc_fighters[id],ufc_fighters[year],"xxx",0,1)</f>
        <v>1988</v>
      </c>
      <c r="D4730">
        <f>_xlfn.XLOOKUP(ufc_fights_2[[#This Row],[b_fighter_id]],ufc_fighters[id],ufc_fighters[year],"Prázdné",0,1)</f>
        <v>1992</v>
      </c>
      <c r="E4730" s="10">
        <f>YEAR(ufc_fights_2[[#This Row],[date]])-ufc_fights_2[[#This Row],[r_year]]</f>
        <v>32</v>
      </c>
      <c r="F4730" s="10">
        <f>YEAR(ufc_fights_2[[#This Row],[date]])-ufc_fights_2[[#This Row],[b_year]]</f>
        <v>28</v>
      </c>
      <c r="G4730">
        <v>0</v>
      </c>
      <c r="H4730">
        <v>1</v>
      </c>
      <c r="I4730">
        <v>0.28000000000000003</v>
      </c>
      <c r="J4730">
        <v>0.43180000000000002</v>
      </c>
      <c r="K4730">
        <v>0.28000000000000003</v>
      </c>
      <c r="L4730">
        <v>0.43180000000000002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1.0416666666666667E-4</v>
      </c>
      <c r="T4730" s="2">
        <v>4.6296296296296294E-5</v>
      </c>
      <c r="U4730">
        <v>0.25640000000000002</v>
      </c>
      <c r="V4730">
        <v>0.254</v>
      </c>
      <c r="W4730">
        <v>0.2</v>
      </c>
      <c r="X4730">
        <v>0.5</v>
      </c>
      <c r="Y4730">
        <v>0.86670000000000003</v>
      </c>
      <c r="Z4730">
        <v>0.28000000000000003</v>
      </c>
      <c r="AA4730">
        <v>0.42859999999999998</v>
      </c>
      <c r="AB4730">
        <v>0</v>
      </c>
      <c r="AC4730">
        <v>0</v>
      </c>
      <c r="AD4730">
        <v>0</v>
      </c>
      <c r="AE4730">
        <v>0.5</v>
      </c>
      <c r="AF4730" t="s">
        <v>3910</v>
      </c>
      <c r="AG4730" s="2">
        <v>7.291666666666667E-4</v>
      </c>
      <c r="AH4730" t="s">
        <v>3927</v>
      </c>
      <c r="AI4730">
        <v>5</v>
      </c>
      <c r="AJ4730" t="s">
        <v>3931</v>
      </c>
      <c r="AK4730" s="3">
        <v>44114</v>
      </c>
      <c r="AL4730" s="10">
        <f>YEAR(ufc_fights_2[[#This Row],[date]])</f>
        <v>2020</v>
      </c>
      <c r="AM4730" t="s">
        <v>4017</v>
      </c>
      <c r="AN4730">
        <v>5</v>
      </c>
      <c r="AO4730" t="s">
        <v>3918</v>
      </c>
      <c r="AP4730">
        <f>IF(ufc_fights_2[[#This Row],[winner]]="Red",ufc_fights_2[[#This Row],[r_fighter_id]],ufc_fights_2[[#This Row],[b_fighter_id]])</f>
        <v>2837</v>
      </c>
      <c r="AQ4730" t="str">
        <f>_xlfn.XLOOKUP(ufc_fights_2[[#This Row],[winnerID]],ufc_fighters[id],ufc_fighters[fighter_name],"xxx",0,1)</f>
        <v>Cory Sandhagen</v>
      </c>
    </row>
    <row r="4731" spans="1:43">
      <c r="A4731">
        <v>2837</v>
      </c>
      <c r="B4731">
        <v>856</v>
      </c>
      <c r="C4731">
        <f>_xlfn.XLOOKUP(ufc_fights_2[[#This Row],[r_fighter_id]],ufc_fighters[id],ufc_fighters[year],"xxx",0,1)</f>
        <v>1992</v>
      </c>
      <c r="D4731">
        <f>_xlfn.XLOOKUP(ufc_fights_2[[#This Row],[b_fighter_id]],ufc_fighters[id],ufc_fighters[year],"Prázdné",0,1)</f>
        <v>1981</v>
      </c>
      <c r="E4731" s="10">
        <f>YEAR(ufc_fights_2[[#This Row],[date]])-ufc_fights_2[[#This Row],[r_year]]</f>
        <v>29</v>
      </c>
      <c r="F4731" s="10">
        <f>YEAR(ufc_fights_2[[#This Row],[date]])-ufc_fights_2[[#This Row],[b_year]]</f>
        <v>40</v>
      </c>
      <c r="G4731">
        <v>1</v>
      </c>
      <c r="H4731">
        <v>0</v>
      </c>
      <c r="I4731">
        <v>0.4</v>
      </c>
      <c r="J4731">
        <v>0.66669999999999996</v>
      </c>
      <c r="K4731">
        <v>0.4</v>
      </c>
      <c r="L4731">
        <v>0.66669999999999996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</v>
      </c>
      <c r="T4731" s="2">
        <v>0</v>
      </c>
      <c r="U4731">
        <v>0.33329999999999999</v>
      </c>
      <c r="V4731">
        <v>0.5</v>
      </c>
      <c r="W4731">
        <v>0</v>
      </c>
      <c r="X4731">
        <v>0.5</v>
      </c>
      <c r="Y4731">
        <v>1</v>
      </c>
      <c r="Z4731">
        <v>0.4</v>
      </c>
      <c r="AA4731">
        <v>0.66669999999999996</v>
      </c>
      <c r="AB4731">
        <v>0</v>
      </c>
      <c r="AC4731">
        <v>0</v>
      </c>
      <c r="AD4731">
        <v>0</v>
      </c>
      <c r="AE4731">
        <v>0</v>
      </c>
      <c r="AF4731" t="s">
        <v>3910</v>
      </c>
      <c r="AG4731" s="2">
        <v>3.2407407407407406E-4</v>
      </c>
      <c r="AH4731" t="s">
        <v>3911</v>
      </c>
      <c r="AI4731">
        <v>3</v>
      </c>
      <c r="AJ4731" t="s">
        <v>3938</v>
      </c>
      <c r="AK4731" s="3">
        <v>44233</v>
      </c>
      <c r="AL4731" s="10">
        <f>YEAR(ufc_fights_2[[#This Row],[date]])</f>
        <v>2021</v>
      </c>
      <c r="AM4731" t="s">
        <v>4017</v>
      </c>
      <c r="AN4731">
        <v>1</v>
      </c>
      <c r="AO4731" t="s">
        <v>3913</v>
      </c>
      <c r="AP4731">
        <f>IF(ufc_fights_2[[#This Row],[winner]]="Red",ufc_fights_2[[#This Row],[r_fighter_id]],ufc_fights_2[[#This Row],[b_fighter_id]])</f>
        <v>2837</v>
      </c>
      <c r="AQ4731" t="str">
        <f>_xlfn.XLOOKUP(ufc_fights_2[[#This Row],[winnerID]],ufc_fighters[id],ufc_fighters[fighter_name],"xxx",0,1)</f>
        <v>Cory Sandhagen</v>
      </c>
    </row>
    <row r="4732" spans="1:43">
      <c r="A4732">
        <v>2223</v>
      </c>
      <c r="B4732">
        <v>856</v>
      </c>
      <c r="C4732">
        <f>_xlfn.XLOOKUP(ufc_fights_2[[#This Row],[r_fighter_id]],ufc_fighters[id],ufc_fighters[year],"xxx",0,1)</f>
        <v>1986</v>
      </c>
      <c r="D4732">
        <f>_xlfn.XLOOKUP(ufc_fights_2[[#This Row],[b_fighter_id]],ufc_fighters[id],ufc_fighters[year],"Prázdné",0,1)</f>
        <v>1981</v>
      </c>
      <c r="E4732" s="10">
        <f>YEAR(ufc_fights_2[[#This Row],[date]])-ufc_fights_2[[#This Row],[r_year]]</f>
        <v>34</v>
      </c>
      <c r="F4732" s="10">
        <f>YEAR(ufc_fights_2[[#This Row],[date]])-ufc_fights_2[[#This Row],[b_year]]</f>
        <v>39</v>
      </c>
      <c r="G4732">
        <v>0</v>
      </c>
      <c r="H4732">
        <v>0</v>
      </c>
      <c r="I4732">
        <v>0.4743</v>
      </c>
      <c r="J4732">
        <v>0.37190000000000001</v>
      </c>
      <c r="K4732">
        <v>0.4743</v>
      </c>
      <c r="L4732">
        <v>0.37190000000000001</v>
      </c>
      <c r="M4732">
        <v>0</v>
      </c>
      <c r="N4732">
        <v>0.25</v>
      </c>
      <c r="O4732">
        <v>0</v>
      </c>
      <c r="P4732">
        <v>0</v>
      </c>
      <c r="Q4732">
        <v>0</v>
      </c>
      <c r="R4732">
        <v>0</v>
      </c>
      <c r="S4732" s="2">
        <v>0</v>
      </c>
      <c r="T4732" s="2">
        <v>2.0833333333333335E-4</v>
      </c>
      <c r="U4732">
        <v>0.37840000000000001</v>
      </c>
      <c r="V4732">
        <v>0.33979999999999999</v>
      </c>
      <c r="W4732">
        <v>0.61539999999999995</v>
      </c>
      <c r="X4732">
        <v>0.84619999999999995</v>
      </c>
      <c r="Y4732">
        <v>0.875</v>
      </c>
      <c r="Z4732">
        <v>0.4743</v>
      </c>
      <c r="AA4732">
        <v>0.37119999999999997</v>
      </c>
      <c r="AB4732">
        <v>0</v>
      </c>
      <c r="AC4732">
        <v>0.5</v>
      </c>
      <c r="AD4732">
        <v>0</v>
      </c>
      <c r="AE4732">
        <v>0</v>
      </c>
      <c r="AF4732" t="s">
        <v>3922</v>
      </c>
      <c r="AG4732" s="2">
        <v>3.472222222222222E-3</v>
      </c>
      <c r="AH4732" t="s">
        <v>3927</v>
      </c>
      <c r="AI4732">
        <v>5</v>
      </c>
      <c r="AJ4732" t="s">
        <v>3914</v>
      </c>
      <c r="AK4732" s="3">
        <v>44065</v>
      </c>
      <c r="AL4732" s="10">
        <f>YEAR(ufc_fights_2[[#This Row],[date]])</f>
        <v>2020</v>
      </c>
      <c r="AM4732" t="s">
        <v>4017</v>
      </c>
      <c r="AN4732">
        <v>1</v>
      </c>
      <c r="AO4732" t="s">
        <v>3918</v>
      </c>
      <c r="AP4732">
        <f>IF(ufc_fights_2[[#This Row],[winner]]="Red",ufc_fights_2[[#This Row],[r_fighter_id]],ufc_fights_2[[#This Row],[b_fighter_id]])</f>
        <v>856</v>
      </c>
      <c r="AQ4732" t="str">
        <f>_xlfn.XLOOKUP(ufc_fights_2[[#This Row],[winnerID]],ufc_fighters[id],ufc_fighters[fighter_name],"xxx",0,1)</f>
        <v>Frankie Edgar</v>
      </c>
    </row>
    <row r="4733" spans="1:43">
      <c r="A4733">
        <v>2223</v>
      </c>
      <c r="B4733">
        <v>1365</v>
      </c>
      <c r="C4733">
        <f>_xlfn.XLOOKUP(ufc_fights_2[[#This Row],[r_fighter_id]],ufc_fighters[id],ufc_fighters[year],"xxx",0,1)</f>
        <v>1986</v>
      </c>
      <c r="D4733">
        <f>_xlfn.XLOOKUP(ufc_fights_2[[#This Row],[b_fighter_id]],ufc_fighters[id],ufc_fighters[year],"Prázdné",0,1)</f>
        <v>1987</v>
      </c>
      <c r="E4733" s="10">
        <f>YEAR(ufc_fights_2[[#This Row],[date]])-ufc_fights_2[[#This Row],[r_year]]</f>
        <v>28</v>
      </c>
      <c r="F4733" s="10">
        <f>YEAR(ufc_fights_2[[#This Row],[date]])-ufc_fights_2[[#This Row],[b_year]]</f>
        <v>27</v>
      </c>
      <c r="G4733">
        <v>0</v>
      </c>
      <c r="H4733">
        <v>0</v>
      </c>
      <c r="I4733">
        <v>0.55810000000000004</v>
      </c>
      <c r="J4733">
        <v>0.25929999999999997</v>
      </c>
      <c r="K4733">
        <v>0.58699999999999997</v>
      </c>
      <c r="L4733">
        <v>0.25929999999999997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 s="2">
        <v>3.5879629629629629E-4</v>
      </c>
      <c r="T4733" s="2">
        <v>1.8518518518518518E-4</v>
      </c>
      <c r="U4733">
        <v>0.5897</v>
      </c>
      <c r="V4733">
        <v>9.5200000000000007E-2</v>
      </c>
      <c r="W4733">
        <v>0.25</v>
      </c>
      <c r="X4733">
        <v>0</v>
      </c>
      <c r="Y4733">
        <v>1</v>
      </c>
      <c r="Z4733">
        <v>0.45710000000000001</v>
      </c>
      <c r="AA4733">
        <v>0.2</v>
      </c>
      <c r="AB4733">
        <v>1</v>
      </c>
      <c r="AC4733">
        <v>1</v>
      </c>
      <c r="AD4733">
        <v>1</v>
      </c>
      <c r="AE4733">
        <v>0</v>
      </c>
      <c r="AF4733" t="s">
        <v>3910</v>
      </c>
      <c r="AG4733" s="2">
        <v>1.9328703703703704E-3</v>
      </c>
      <c r="AH4733" t="s">
        <v>3911</v>
      </c>
      <c r="AI4733">
        <v>3</v>
      </c>
      <c r="AJ4733" t="s">
        <v>3939</v>
      </c>
      <c r="AK4733" s="3">
        <v>41790</v>
      </c>
      <c r="AL4733" s="10">
        <f>YEAR(ufc_fights_2[[#This Row],[date]])</f>
        <v>2014</v>
      </c>
      <c r="AM4733" t="s">
        <v>4017</v>
      </c>
      <c r="AN4733">
        <v>135</v>
      </c>
      <c r="AO4733" t="s">
        <v>3913</v>
      </c>
      <c r="AP4733">
        <f>IF(ufc_fights_2[[#This Row],[winner]]="Red",ufc_fights_2[[#This Row],[r_fighter_id]],ufc_fights_2[[#This Row],[b_fighter_id]])</f>
        <v>2223</v>
      </c>
      <c r="AQ4733" t="str">
        <f>_xlfn.XLOOKUP(ufc_fights_2[[#This Row],[winnerID]],ufc_fighters[id],ufc_fighters[fighter_name],"xxx",0,1)</f>
        <v>Pedro Munhoz</v>
      </c>
    </row>
    <row r="4734" spans="1:43">
      <c r="A4734">
        <v>2223</v>
      </c>
      <c r="B4734">
        <v>3109</v>
      </c>
      <c r="C4734">
        <f>_xlfn.XLOOKUP(ufc_fights_2[[#This Row],[r_fighter_id]],ufc_fighters[id],ufc_fighters[year],"xxx",0,1)</f>
        <v>1986</v>
      </c>
      <c r="D4734">
        <f>_xlfn.XLOOKUP(ufc_fights_2[[#This Row],[b_fighter_id]],ufc_fighters[id],ufc_fighters[year],"Prázdné",0,1)</f>
        <v>1990</v>
      </c>
      <c r="E4734" s="10">
        <f>YEAR(ufc_fights_2[[#This Row],[date]])-ufc_fights_2[[#This Row],[r_year]]</f>
        <v>31</v>
      </c>
      <c r="F4734" s="10">
        <f>YEAR(ufc_fights_2[[#This Row],[date]])-ufc_fights_2[[#This Row],[b_year]]</f>
        <v>27</v>
      </c>
      <c r="G4734">
        <v>0</v>
      </c>
      <c r="H4734">
        <v>0</v>
      </c>
      <c r="I4734">
        <v>0.43049999999999999</v>
      </c>
      <c r="J4734">
        <v>0.29139999999999999</v>
      </c>
      <c r="K4734">
        <v>0.45569999999999999</v>
      </c>
      <c r="L4734">
        <v>0.29139999999999999</v>
      </c>
      <c r="M4734">
        <v>0.3</v>
      </c>
      <c r="N4734">
        <v>0.33329999999999999</v>
      </c>
      <c r="O4734">
        <v>1</v>
      </c>
      <c r="P4734">
        <v>0</v>
      </c>
      <c r="Q4734">
        <v>0</v>
      </c>
      <c r="R4734">
        <v>0</v>
      </c>
      <c r="S4734" s="2">
        <v>1.7013888888888888E-3</v>
      </c>
      <c r="T4734" s="2">
        <v>1.5046296296296297E-4</v>
      </c>
      <c r="U4734">
        <v>0.36449999999999999</v>
      </c>
      <c r="V4734">
        <v>0.26919999999999999</v>
      </c>
      <c r="W4734">
        <v>0.45829999999999999</v>
      </c>
      <c r="X4734">
        <v>0.75</v>
      </c>
      <c r="Y4734">
        <v>1</v>
      </c>
      <c r="Z4734">
        <v>0.40770000000000001</v>
      </c>
      <c r="AA4734">
        <v>0.29049999999999998</v>
      </c>
      <c r="AB4734">
        <v>0.55559999999999998</v>
      </c>
      <c r="AC4734">
        <v>0.33329999999999999</v>
      </c>
      <c r="AD4734">
        <v>0.66669999999999996</v>
      </c>
      <c r="AE4734">
        <v>0</v>
      </c>
      <c r="AF4734" t="s">
        <v>3915</v>
      </c>
      <c r="AG4734" s="2">
        <v>3.472222222222222E-3</v>
      </c>
      <c r="AH4734" t="s">
        <v>3911</v>
      </c>
      <c r="AI4734">
        <v>3</v>
      </c>
      <c r="AJ4734" t="s">
        <v>4007</v>
      </c>
      <c r="AK4734" s="3">
        <v>42883</v>
      </c>
      <c r="AL4734" s="10">
        <f>YEAR(ufc_fights_2[[#This Row],[date]])</f>
        <v>2017</v>
      </c>
      <c r="AM4734" t="s">
        <v>4017</v>
      </c>
      <c r="AN4734">
        <v>86</v>
      </c>
      <c r="AO4734" t="s">
        <v>3913</v>
      </c>
      <c r="AP4734">
        <f>IF(ufc_fights_2[[#This Row],[winner]]="Red",ufc_fights_2[[#This Row],[r_fighter_id]],ufc_fights_2[[#This Row],[b_fighter_id]])</f>
        <v>2223</v>
      </c>
      <c r="AQ4734" t="str">
        <f>_xlfn.XLOOKUP(ufc_fights_2[[#This Row],[winnerID]],ufc_fighters[id],ufc_fighters[fighter_name],"xxx",0,1)</f>
        <v>Pedro Munhoz</v>
      </c>
    </row>
    <row r="4735" spans="1:43">
      <c r="A4735">
        <v>2223</v>
      </c>
      <c r="B4735">
        <v>2913</v>
      </c>
      <c r="C4735">
        <f>_xlfn.XLOOKUP(ufc_fights_2[[#This Row],[r_fighter_id]],ufc_fighters[id],ufc_fighters[year],"xxx",0,1)</f>
        <v>1986</v>
      </c>
      <c r="D4735">
        <f>_xlfn.XLOOKUP(ufc_fights_2[[#This Row],[b_fighter_id]],ufc_fighters[id],ufc_fighters[year],"Prázdné",0,1)</f>
        <v>1992</v>
      </c>
      <c r="E4735" s="10">
        <f>YEAR(ufc_fights_2[[#This Row],[date]])-ufc_fights_2[[#This Row],[r_year]]</f>
        <v>30</v>
      </c>
      <c r="F4735" s="10">
        <f>YEAR(ufc_fights_2[[#This Row],[date]])-ufc_fights_2[[#This Row],[b_year]]</f>
        <v>24</v>
      </c>
      <c r="G4735">
        <v>0</v>
      </c>
      <c r="H4735">
        <v>0</v>
      </c>
      <c r="I4735">
        <v>0.35439999999999999</v>
      </c>
      <c r="J4735">
        <v>0.43140000000000001</v>
      </c>
      <c r="K4735">
        <v>0.35439999999999999</v>
      </c>
      <c r="L4735">
        <v>0.43140000000000001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 s="2">
        <v>9.2592592592592588E-5</v>
      </c>
      <c r="T4735" s="2">
        <v>8.1018518518518516E-5</v>
      </c>
      <c r="U4735">
        <v>0.27079999999999999</v>
      </c>
      <c r="V4735">
        <v>0.41099999999999998</v>
      </c>
      <c r="W4735">
        <v>0.45450000000000002</v>
      </c>
      <c r="X4735">
        <v>0.5</v>
      </c>
      <c r="Y4735">
        <v>0.75</v>
      </c>
      <c r="Z4735">
        <v>0.36359999999999998</v>
      </c>
      <c r="AA4735">
        <v>0.42</v>
      </c>
      <c r="AB4735">
        <v>0</v>
      </c>
      <c r="AC4735">
        <v>1</v>
      </c>
      <c r="AD4735">
        <v>0</v>
      </c>
      <c r="AE4735">
        <v>1</v>
      </c>
      <c r="AF4735" t="s">
        <v>3933</v>
      </c>
      <c r="AG4735" s="2">
        <v>1.3310185185185185E-3</v>
      </c>
      <c r="AH4735" t="s">
        <v>3911</v>
      </c>
      <c r="AI4735">
        <v>3</v>
      </c>
      <c r="AJ4735" t="s">
        <v>2670</v>
      </c>
      <c r="AK4735" s="3">
        <v>42693</v>
      </c>
      <c r="AL4735" s="10">
        <f>YEAR(ufc_fights_2[[#This Row],[date]])</f>
        <v>2016</v>
      </c>
      <c r="AM4735" t="s">
        <v>4017</v>
      </c>
      <c r="AN4735">
        <v>6</v>
      </c>
      <c r="AO4735" t="s">
        <v>3913</v>
      </c>
      <c r="AP4735">
        <f>IF(ufc_fights_2[[#This Row],[winner]]="Red",ufc_fights_2[[#This Row],[r_fighter_id]],ufc_fights_2[[#This Row],[b_fighter_id]])</f>
        <v>2223</v>
      </c>
      <c r="AQ4735" t="str">
        <f>_xlfn.XLOOKUP(ufc_fights_2[[#This Row],[winnerID]],ufc_fighters[id],ufc_fighters[fighter_name],"xxx",0,1)</f>
        <v>Pedro Munhoz</v>
      </c>
    </row>
    <row r="4736" spans="1:43">
      <c r="A4736">
        <v>2223</v>
      </c>
      <c r="B4736">
        <v>990</v>
      </c>
      <c r="C4736">
        <f>_xlfn.XLOOKUP(ufc_fights_2[[#This Row],[r_fighter_id]],ufc_fighters[id],ufc_fighters[year],"xxx",0,1)</f>
        <v>1986</v>
      </c>
      <c r="D4736">
        <f>_xlfn.XLOOKUP(ufc_fights_2[[#This Row],[b_fighter_id]],ufc_fighters[id],ufc_fighters[year],"Prázdné",0,1)</f>
        <v>1987</v>
      </c>
      <c r="E4736" s="10">
        <f>YEAR(ufc_fights_2[[#This Row],[date]])-ufc_fights_2[[#This Row],[r_year]]</f>
        <v>31</v>
      </c>
      <c r="F4736" s="10">
        <f>YEAR(ufc_fights_2[[#This Row],[date]])-ufc_fights_2[[#This Row],[b_year]]</f>
        <v>30</v>
      </c>
      <c r="G4736">
        <v>0</v>
      </c>
      <c r="H4736">
        <v>0</v>
      </c>
      <c r="I4736">
        <v>0.41670000000000001</v>
      </c>
      <c r="J4736">
        <v>0.44119999999999998</v>
      </c>
      <c r="K4736">
        <v>0.41670000000000001</v>
      </c>
      <c r="L4736">
        <v>0.44119999999999998</v>
      </c>
      <c r="M4736">
        <v>0</v>
      </c>
      <c r="N4736">
        <v>0</v>
      </c>
      <c r="O4736">
        <v>1</v>
      </c>
      <c r="P4736">
        <v>0</v>
      </c>
      <c r="Q4736">
        <v>1</v>
      </c>
      <c r="R4736">
        <v>0</v>
      </c>
      <c r="S4736" s="2">
        <v>2.3148148148148147E-5</v>
      </c>
      <c r="T4736" s="2">
        <v>5.7870370370370373E-5</v>
      </c>
      <c r="U4736">
        <v>0.34379999999999999</v>
      </c>
      <c r="V4736">
        <v>0.44230000000000003</v>
      </c>
      <c r="W4736">
        <v>0.25</v>
      </c>
      <c r="X4736">
        <v>0.66669999999999996</v>
      </c>
      <c r="Y4736">
        <v>1</v>
      </c>
      <c r="Z4736">
        <v>0.41670000000000001</v>
      </c>
      <c r="AA4736">
        <v>0.44119999999999998</v>
      </c>
      <c r="AB4736">
        <v>0</v>
      </c>
      <c r="AC4736">
        <v>0</v>
      </c>
      <c r="AD4736">
        <v>0</v>
      </c>
      <c r="AE4736">
        <v>0</v>
      </c>
      <c r="AF4736" t="s">
        <v>3933</v>
      </c>
      <c r="AG4736" s="2">
        <v>2.8124999999999999E-3</v>
      </c>
      <c r="AH4736" t="s">
        <v>3911</v>
      </c>
      <c r="AI4736">
        <v>3</v>
      </c>
      <c r="AJ4736" t="s">
        <v>3939</v>
      </c>
      <c r="AK4736" s="3">
        <v>43036</v>
      </c>
      <c r="AL4736" s="10">
        <f>YEAR(ufc_fights_2[[#This Row],[date]])</f>
        <v>2017</v>
      </c>
      <c r="AM4736" t="s">
        <v>4017</v>
      </c>
      <c r="AN4736">
        <v>6</v>
      </c>
      <c r="AO4736" t="s">
        <v>3913</v>
      </c>
      <c r="AP4736">
        <f>IF(ufc_fights_2[[#This Row],[winner]]="Red",ufc_fights_2[[#This Row],[r_fighter_id]],ufc_fights_2[[#This Row],[b_fighter_id]])</f>
        <v>2223</v>
      </c>
      <c r="AQ4736" t="str">
        <f>_xlfn.XLOOKUP(ufc_fights_2[[#This Row],[winnerID]],ufc_fighters[id],ufc_fighters[fighter_name],"xxx",0,1)</f>
        <v>Pedro Munhoz</v>
      </c>
    </row>
    <row r="4737" spans="1:43">
      <c r="A4737">
        <v>2223</v>
      </c>
      <c r="B4737">
        <v>1516</v>
      </c>
      <c r="C4737">
        <f>_xlfn.XLOOKUP(ufc_fights_2[[#This Row],[r_fighter_id]],ufc_fighters[id],ufc_fighters[year],"xxx",0,1)</f>
        <v>1986</v>
      </c>
      <c r="D4737">
        <f>_xlfn.XLOOKUP(ufc_fights_2[[#This Row],[b_fighter_id]],ufc_fighters[id],ufc_fighters[year],"Prázdné",0,1)</f>
        <v>1992</v>
      </c>
      <c r="E4737" s="10">
        <f>YEAR(ufc_fights_2[[#This Row],[date]])-ufc_fights_2[[#This Row],[r_year]]</f>
        <v>32</v>
      </c>
      <c r="F4737" s="10">
        <f>YEAR(ufc_fights_2[[#This Row],[date]])-ufc_fights_2[[#This Row],[b_year]]</f>
        <v>26</v>
      </c>
      <c r="G4737">
        <v>3</v>
      </c>
      <c r="H4737">
        <v>0</v>
      </c>
      <c r="I4737">
        <v>0.47760000000000002</v>
      </c>
      <c r="J4737">
        <v>0.4345</v>
      </c>
      <c r="K4737">
        <v>0.54790000000000005</v>
      </c>
      <c r="L4737">
        <v>0.4556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 s="2">
        <v>3.1365740740740742E-3</v>
      </c>
      <c r="T4737" s="2">
        <v>7.6388888888888893E-4</v>
      </c>
      <c r="U4737">
        <v>0.42859999999999998</v>
      </c>
      <c r="V4737">
        <v>0.3987</v>
      </c>
      <c r="W4737">
        <v>0.5161</v>
      </c>
      <c r="X4737">
        <v>0.71879999999999999</v>
      </c>
      <c r="Y4737">
        <v>0.66669999999999996</v>
      </c>
      <c r="Z4737">
        <v>0.44829999999999998</v>
      </c>
      <c r="AA4737">
        <v>0.41139999999999999</v>
      </c>
      <c r="AB4737">
        <v>0.5625</v>
      </c>
      <c r="AC4737">
        <v>0.8</v>
      </c>
      <c r="AD4737">
        <v>0.53849999999999998</v>
      </c>
      <c r="AE4737">
        <v>0</v>
      </c>
      <c r="AF4737" t="s">
        <v>3915</v>
      </c>
      <c r="AG4737" s="2">
        <v>3.472222222222222E-3</v>
      </c>
      <c r="AH4737" t="s">
        <v>3911</v>
      </c>
      <c r="AI4737">
        <v>3</v>
      </c>
      <c r="AJ4737" t="s">
        <v>3929</v>
      </c>
      <c r="AK4737" s="3">
        <v>43316</v>
      </c>
      <c r="AL4737" s="10">
        <f>YEAR(ufc_fights_2[[#This Row],[date]])</f>
        <v>2018</v>
      </c>
      <c r="AM4737" t="s">
        <v>4017</v>
      </c>
      <c r="AN4737">
        <v>2</v>
      </c>
      <c r="AO4737" t="s">
        <v>3913</v>
      </c>
      <c r="AP4737">
        <f>IF(ufc_fights_2[[#This Row],[winner]]="Red",ufc_fights_2[[#This Row],[r_fighter_id]],ufc_fights_2[[#This Row],[b_fighter_id]])</f>
        <v>2223</v>
      </c>
      <c r="AQ4737" t="str">
        <f>_xlfn.XLOOKUP(ufc_fights_2[[#This Row],[winnerID]],ufc_fighters[id],ufc_fighters[fighter_name],"xxx",0,1)</f>
        <v>Pedro Munhoz</v>
      </c>
    </row>
    <row r="4738" spans="1:43">
      <c r="A4738">
        <v>787</v>
      </c>
      <c r="B4738">
        <v>2223</v>
      </c>
      <c r="C4738">
        <f>_xlfn.XLOOKUP(ufc_fights_2[[#This Row],[r_fighter_id]],ufc_fighters[id],ufc_fighters[year],"xxx",0,1)</f>
        <v>1986</v>
      </c>
      <c r="D4738">
        <f>_xlfn.XLOOKUP(ufc_fights_2[[#This Row],[b_fighter_id]],ufc_fighters[id],ufc_fighters[year],"Prázdné",0,1)</f>
        <v>1986</v>
      </c>
      <c r="E4738" s="10">
        <f>YEAR(ufc_fights_2[[#This Row],[date]])-ufc_fights_2[[#This Row],[r_year]]</f>
        <v>30</v>
      </c>
      <c r="F4738" s="10">
        <f>YEAR(ufc_fights_2[[#This Row],[date]])-ufc_fights_2[[#This Row],[b_year]]</f>
        <v>30</v>
      </c>
      <c r="G4738">
        <v>0</v>
      </c>
      <c r="H4738">
        <v>0</v>
      </c>
      <c r="I4738">
        <v>0.439</v>
      </c>
      <c r="J4738">
        <v>0.56000000000000005</v>
      </c>
      <c r="K4738">
        <v>0.439</v>
      </c>
      <c r="L4738">
        <v>0.56000000000000005</v>
      </c>
      <c r="M4738">
        <v>0</v>
      </c>
      <c r="N4738">
        <v>0.5</v>
      </c>
      <c r="O4738">
        <v>0</v>
      </c>
      <c r="P4738">
        <v>1</v>
      </c>
      <c r="Q4738">
        <v>0</v>
      </c>
      <c r="R4738">
        <v>0</v>
      </c>
      <c r="S4738" s="2">
        <v>9.2592592592592588E-5</v>
      </c>
      <c r="T4738" s="2">
        <v>2.3148148148148149E-4</v>
      </c>
      <c r="U4738">
        <v>0.36670000000000003</v>
      </c>
      <c r="V4738">
        <v>0.5</v>
      </c>
      <c r="W4738">
        <v>0.6</v>
      </c>
      <c r="X4738">
        <v>1</v>
      </c>
      <c r="Y4738">
        <v>0.75</v>
      </c>
      <c r="Z4738">
        <v>0.42499999999999999</v>
      </c>
      <c r="AA4738">
        <v>0.58330000000000004</v>
      </c>
      <c r="AB4738">
        <v>1</v>
      </c>
      <c r="AC4738">
        <v>0</v>
      </c>
      <c r="AD4738">
        <v>0</v>
      </c>
      <c r="AE4738">
        <v>0</v>
      </c>
      <c r="AF4738" t="s">
        <v>3933</v>
      </c>
      <c r="AG4738" s="2">
        <v>1.4814814814814814E-3</v>
      </c>
      <c r="AH4738" t="s">
        <v>3911</v>
      </c>
      <c r="AI4738">
        <v>3</v>
      </c>
      <c r="AJ4738" t="s">
        <v>3916</v>
      </c>
      <c r="AK4738" s="3">
        <v>42558</v>
      </c>
      <c r="AL4738" s="10">
        <f>YEAR(ufc_fights_2[[#This Row],[date]])</f>
        <v>2016</v>
      </c>
      <c r="AM4738" t="s">
        <v>4017</v>
      </c>
      <c r="AN4738">
        <v>1</v>
      </c>
      <c r="AO4738" t="s">
        <v>3918</v>
      </c>
      <c r="AP4738">
        <f>IF(ufc_fights_2[[#This Row],[winner]]="Red",ufc_fights_2[[#This Row],[r_fighter_id]],ufc_fights_2[[#This Row],[b_fighter_id]])</f>
        <v>2223</v>
      </c>
      <c r="AQ4738" t="str">
        <f>_xlfn.XLOOKUP(ufc_fights_2[[#This Row],[winnerID]],ufc_fighters[id],ufc_fighters[fighter_name],"xxx",0,1)</f>
        <v>Pedro Munhoz</v>
      </c>
    </row>
    <row r="4739" spans="1:43">
      <c r="A4739">
        <v>1068</v>
      </c>
      <c r="B4739">
        <v>2223</v>
      </c>
      <c r="C4739">
        <f>_xlfn.XLOOKUP(ufc_fights_2[[#This Row],[r_fighter_id]],ufc_fighters[id],ufc_fighters[year],"xxx",0,1)</f>
        <v>1991</v>
      </c>
      <c r="D4739">
        <f>_xlfn.XLOOKUP(ufc_fights_2[[#This Row],[b_fighter_id]],ufc_fighters[id],ufc_fighters[year],"Prázdné",0,1)</f>
        <v>1986</v>
      </c>
      <c r="E4739" s="10">
        <f>YEAR(ufc_fights_2[[#This Row],[date]])-ufc_fights_2[[#This Row],[r_year]]</f>
        <v>28</v>
      </c>
      <c r="F4739" s="10">
        <f>YEAR(ufc_fights_2[[#This Row],[date]])-ufc_fights_2[[#This Row],[b_year]]</f>
        <v>33</v>
      </c>
      <c r="G4739">
        <v>0</v>
      </c>
      <c r="H4739">
        <v>1</v>
      </c>
      <c r="I4739">
        <v>0.35</v>
      </c>
      <c r="J4739">
        <v>0.53190000000000004</v>
      </c>
      <c r="K4739">
        <v>0.35</v>
      </c>
      <c r="L4739">
        <v>0.54900000000000004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4.6296296296296294E-5</v>
      </c>
      <c r="T4739" s="2">
        <v>2.4305555555555555E-4</v>
      </c>
      <c r="U4739">
        <v>0.38</v>
      </c>
      <c r="V4739">
        <v>0.44440000000000002</v>
      </c>
      <c r="W4739">
        <v>0.16669999999999999</v>
      </c>
      <c r="X4739">
        <v>0.25</v>
      </c>
      <c r="Y4739">
        <v>0.75</v>
      </c>
      <c r="Z4739">
        <v>0.33900000000000002</v>
      </c>
      <c r="AA4739">
        <v>0.47370000000000001</v>
      </c>
      <c r="AB4739">
        <v>0</v>
      </c>
      <c r="AC4739">
        <v>0.5</v>
      </c>
      <c r="AD4739">
        <v>1</v>
      </c>
      <c r="AE4739">
        <v>0.85709999999999997</v>
      </c>
      <c r="AF4739" t="s">
        <v>3910</v>
      </c>
      <c r="AG4739" s="2">
        <v>3.3796296296296296E-3</v>
      </c>
      <c r="AH4739" t="s">
        <v>3911</v>
      </c>
      <c r="AI4739">
        <v>3</v>
      </c>
      <c r="AJ4739" t="s">
        <v>3931</v>
      </c>
      <c r="AK4739" s="3">
        <v>43526</v>
      </c>
      <c r="AL4739" s="10">
        <f>YEAR(ufc_fights_2[[#This Row],[date]])</f>
        <v>2019</v>
      </c>
      <c r="AM4739" t="s">
        <v>4017</v>
      </c>
      <c r="AN4739">
        <v>1</v>
      </c>
      <c r="AO4739" t="s">
        <v>3918</v>
      </c>
      <c r="AP4739">
        <f>IF(ufc_fights_2[[#This Row],[winner]]="Red",ufc_fights_2[[#This Row],[r_fighter_id]],ufc_fights_2[[#This Row],[b_fighter_id]])</f>
        <v>2223</v>
      </c>
      <c r="AQ4739" t="str">
        <f>_xlfn.XLOOKUP(ufc_fights_2[[#This Row],[winnerID]],ufc_fighters[id],ufc_fighters[fighter_name],"xxx",0,1)</f>
        <v>Pedro Munhoz</v>
      </c>
    </row>
    <row r="4740" spans="1:43">
      <c r="A4740">
        <v>2223</v>
      </c>
      <c r="B4740">
        <v>474</v>
      </c>
      <c r="C4740">
        <f>_xlfn.XLOOKUP(ufc_fights_2[[#This Row],[r_fighter_id]],ufc_fighters[id],ufc_fighters[year],"xxx",0,1)</f>
        <v>1986</v>
      </c>
      <c r="D4740">
        <f>_xlfn.XLOOKUP(ufc_fights_2[[#This Row],[b_fighter_id]],ufc_fighters[id],ufc_fighters[year],"Prázdné",0,1)</f>
        <v>1984</v>
      </c>
      <c r="E4740" s="10">
        <f>YEAR(ufc_fights_2[[#This Row],[date]])-ufc_fights_2[[#This Row],[r_year]]</f>
        <v>32</v>
      </c>
      <c r="F4740" s="10">
        <f>YEAR(ufc_fights_2[[#This Row],[date]])-ufc_fights_2[[#This Row],[b_year]]</f>
        <v>34</v>
      </c>
      <c r="G4740">
        <v>1</v>
      </c>
      <c r="H4740">
        <v>0</v>
      </c>
      <c r="I4740">
        <v>0.60340000000000005</v>
      </c>
      <c r="J4740">
        <v>0.41670000000000001</v>
      </c>
      <c r="K4740">
        <v>0.6129</v>
      </c>
      <c r="L4740">
        <v>0.42859999999999998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2.3148148148148147E-5</v>
      </c>
      <c r="T4740" s="2">
        <v>1.9675925925925926E-4</v>
      </c>
      <c r="U4740">
        <v>0.5333</v>
      </c>
      <c r="V4740">
        <v>0.39129999999999998</v>
      </c>
      <c r="W4740">
        <v>1</v>
      </c>
      <c r="X4740">
        <v>0.81820000000000004</v>
      </c>
      <c r="Y4740">
        <v>1</v>
      </c>
      <c r="Z4740">
        <v>0.57450000000000001</v>
      </c>
      <c r="AA4740">
        <v>0.44440000000000002</v>
      </c>
      <c r="AB4740">
        <v>0.57140000000000002</v>
      </c>
      <c r="AC4740">
        <v>0</v>
      </c>
      <c r="AD4740">
        <v>1</v>
      </c>
      <c r="AE4740">
        <v>0</v>
      </c>
      <c r="AF4740" t="s">
        <v>3910</v>
      </c>
      <c r="AG4740" s="2">
        <v>1.8402777777777777E-3</v>
      </c>
      <c r="AH4740" t="s">
        <v>3911</v>
      </c>
      <c r="AI4740">
        <v>3</v>
      </c>
      <c r="AJ4740" t="s">
        <v>3912</v>
      </c>
      <c r="AK4740" s="3">
        <v>43434</v>
      </c>
      <c r="AL4740" s="10">
        <f>YEAR(ufc_fights_2[[#This Row],[date]])</f>
        <v>2018</v>
      </c>
      <c r="AM4740" t="s">
        <v>4017</v>
      </c>
      <c r="AN4740">
        <v>1</v>
      </c>
      <c r="AO4740" t="s">
        <v>3913</v>
      </c>
      <c r="AP4740">
        <f>IF(ufc_fights_2[[#This Row],[winner]]="Red",ufc_fights_2[[#This Row],[r_fighter_id]],ufc_fights_2[[#This Row],[b_fighter_id]])</f>
        <v>2223</v>
      </c>
      <c r="AQ4740" t="str">
        <f>_xlfn.XLOOKUP(ufc_fights_2[[#This Row],[winnerID]],ufc_fighters[id],ufc_fighters[fighter_name],"xxx",0,1)</f>
        <v>Pedro Munhoz</v>
      </c>
    </row>
    <row r="4741" spans="1:43">
      <c r="A4741">
        <v>1516</v>
      </c>
      <c r="B4741">
        <v>1484</v>
      </c>
      <c r="C4741">
        <f>_xlfn.XLOOKUP(ufc_fights_2[[#This Row],[r_fighter_id]],ufc_fighters[id],ufc_fighters[year],"xxx",0,1)</f>
        <v>1992</v>
      </c>
      <c r="D4741">
        <f>_xlfn.XLOOKUP(ufc_fights_2[[#This Row],[b_fighter_id]],ufc_fighters[id],ufc_fighters[year],"Prázdné",0,1)</f>
        <v>1992</v>
      </c>
      <c r="E4741" s="10">
        <f>YEAR(ufc_fights_2[[#This Row],[date]])-ufc_fights_2[[#This Row],[r_year]]</f>
        <v>28</v>
      </c>
      <c r="F4741" s="10">
        <f>YEAR(ufc_fights_2[[#This Row],[date]])-ufc_fights_2[[#This Row],[b_year]]</f>
        <v>28</v>
      </c>
      <c r="G4741">
        <v>0</v>
      </c>
      <c r="H4741">
        <v>1</v>
      </c>
      <c r="I4741">
        <v>0.57889999999999997</v>
      </c>
      <c r="J4741">
        <v>0.59089999999999998</v>
      </c>
      <c r="K4741">
        <v>0.76919999999999999</v>
      </c>
      <c r="L4741">
        <v>0.80810000000000004</v>
      </c>
      <c r="M4741">
        <v>0.42109999999999997</v>
      </c>
      <c r="N4741">
        <v>0.66669999999999996</v>
      </c>
      <c r="O4741">
        <v>1</v>
      </c>
      <c r="P4741">
        <v>0</v>
      </c>
      <c r="Q4741">
        <v>0</v>
      </c>
      <c r="R4741">
        <v>1</v>
      </c>
      <c r="S4741" s="2">
        <v>6.0416666666666665E-3</v>
      </c>
      <c r="T4741" s="2">
        <v>1.8634259259259259E-3</v>
      </c>
      <c r="U4741">
        <v>0.5</v>
      </c>
      <c r="V4741">
        <v>0.51429999999999998</v>
      </c>
      <c r="W4741">
        <v>0.66669999999999996</v>
      </c>
      <c r="X4741">
        <v>1</v>
      </c>
      <c r="Y4741">
        <v>0.66669999999999996</v>
      </c>
      <c r="Z4741">
        <v>0.36359999999999998</v>
      </c>
      <c r="AA4741">
        <v>0.4516</v>
      </c>
      <c r="AB4741">
        <v>1</v>
      </c>
      <c r="AC4741">
        <v>1</v>
      </c>
      <c r="AD4741">
        <v>0.5</v>
      </c>
      <c r="AE4741">
        <v>0.875</v>
      </c>
      <c r="AF4741" t="s">
        <v>3915</v>
      </c>
      <c r="AG4741" s="2">
        <v>3.472222222222222E-3</v>
      </c>
      <c r="AH4741" t="s">
        <v>3911</v>
      </c>
      <c r="AI4741">
        <v>3</v>
      </c>
      <c r="AJ4741" t="s">
        <v>3954</v>
      </c>
      <c r="AK4741" s="3">
        <v>44030</v>
      </c>
      <c r="AL4741" s="10">
        <f>YEAR(ufc_fights_2[[#This Row],[date]])</f>
        <v>2020</v>
      </c>
      <c r="AM4741" t="s">
        <v>4017</v>
      </c>
      <c r="AN4741">
        <v>5</v>
      </c>
      <c r="AO4741" t="s">
        <v>3913</v>
      </c>
      <c r="AP4741">
        <f>IF(ufc_fights_2[[#This Row],[winner]]="Red",ufc_fights_2[[#This Row],[r_fighter_id]],ufc_fights_2[[#This Row],[b_fighter_id]])</f>
        <v>1516</v>
      </c>
      <c r="AQ4741" t="str">
        <f>_xlfn.XLOOKUP(ufc_fights_2[[#This Row],[winnerID]],ufc_fighters[id],ufc_fighters[fighter_name],"xxx",0,1)</f>
        <v>Brett Johns</v>
      </c>
    </row>
    <row r="4742" spans="1:43">
      <c r="A4742">
        <v>2223</v>
      </c>
      <c r="B4742">
        <v>2696</v>
      </c>
      <c r="C4742">
        <f>_xlfn.XLOOKUP(ufc_fights_2[[#This Row],[r_fighter_id]],ufc_fighters[id],ufc_fighters[year],"xxx",0,1)</f>
        <v>1986</v>
      </c>
      <c r="D4742">
        <f>_xlfn.XLOOKUP(ufc_fights_2[[#This Row],[b_fighter_id]],ufc_fighters[id],ufc_fighters[year],"Prázdné",0,1)</f>
        <v>1989</v>
      </c>
      <c r="E4742" s="10">
        <f>YEAR(ufc_fights_2[[#This Row],[date]])-ufc_fights_2[[#This Row],[r_year]]</f>
        <v>35</v>
      </c>
      <c r="F4742" s="10">
        <f>YEAR(ufc_fights_2[[#This Row],[date]])-ufc_fights_2[[#This Row],[b_year]]</f>
        <v>32</v>
      </c>
      <c r="G4742">
        <v>0</v>
      </c>
      <c r="H4742">
        <v>0</v>
      </c>
      <c r="I4742">
        <v>0.48449999999999999</v>
      </c>
      <c r="J4742">
        <v>0.33679999999999999</v>
      </c>
      <c r="K4742">
        <v>0.48449999999999999</v>
      </c>
      <c r="L4742">
        <v>0.33679999999999999</v>
      </c>
      <c r="M4742">
        <v>0</v>
      </c>
      <c r="N4742">
        <v>0.2</v>
      </c>
      <c r="O4742">
        <v>0</v>
      </c>
      <c r="P4742">
        <v>0</v>
      </c>
      <c r="Q4742">
        <v>0</v>
      </c>
      <c r="R4742">
        <v>0</v>
      </c>
      <c r="S4742" s="2">
        <v>3.4722222222222222E-5</v>
      </c>
      <c r="T4742" s="2">
        <v>4.6296296296296294E-5</v>
      </c>
      <c r="U4742">
        <v>0.30430000000000001</v>
      </c>
      <c r="V4742">
        <v>0.28570000000000001</v>
      </c>
      <c r="W4742">
        <v>0.70369999999999999</v>
      </c>
      <c r="X4742">
        <v>0.76919999999999999</v>
      </c>
      <c r="Y4742">
        <v>0.76470000000000005</v>
      </c>
      <c r="Z4742">
        <v>0.4819</v>
      </c>
      <c r="AA4742">
        <v>0.33679999999999999</v>
      </c>
      <c r="AB4742">
        <v>1</v>
      </c>
      <c r="AC4742">
        <v>0</v>
      </c>
      <c r="AD4742">
        <v>0</v>
      </c>
      <c r="AE4742">
        <v>0</v>
      </c>
      <c r="AF4742" t="s">
        <v>3915</v>
      </c>
      <c r="AG4742" s="2">
        <v>3.472222222222222E-3</v>
      </c>
      <c r="AH4742" t="s">
        <v>3911</v>
      </c>
      <c r="AI4742">
        <v>3</v>
      </c>
      <c r="AJ4742" t="s">
        <v>3914</v>
      </c>
      <c r="AK4742" s="3">
        <v>44254</v>
      </c>
      <c r="AL4742" s="10">
        <f>YEAR(ufc_fights_2[[#This Row],[date]])</f>
        <v>2021</v>
      </c>
      <c r="AM4742" t="s">
        <v>4017</v>
      </c>
      <c r="AN4742">
        <v>1</v>
      </c>
      <c r="AO4742" t="s">
        <v>3913</v>
      </c>
      <c r="AP4742">
        <f>IF(ufc_fights_2[[#This Row],[winner]]="Red",ufc_fights_2[[#This Row],[r_fighter_id]],ufc_fights_2[[#This Row],[b_fighter_id]])</f>
        <v>2223</v>
      </c>
      <c r="AQ4742" t="str">
        <f>_xlfn.XLOOKUP(ufc_fights_2[[#This Row],[winnerID]],ufc_fighters[id],ufc_fighters[fighter_name],"xxx",0,1)</f>
        <v>Pedro Munhoz</v>
      </c>
    </row>
    <row r="4743" spans="1:43">
      <c r="A4743">
        <v>1516</v>
      </c>
      <c r="B4743">
        <v>1366</v>
      </c>
      <c r="C4743">
        <f>_xlfn.XLOOKUP(ufc_fights_2[[#This Row],[r_fighter_id]],ufc_fighters[id],ufc_fighters[year],"xxx",0,1)</f>
        <v>1992</v>
      </c>
      <c r="D4743">
        <f>_xlfn.XLOOKUP(ufc_fights_2[[#This Row],[b_fighter_id]],ufc_fighters[id],ufc_fighters[year],"Prázdné",0,1)</f>
        <v>1989</v>
      </c>
      <c r="E4743" s="10">
        <f>YEAR(ufc_fights_2[[#This Row],[date]])-ufc_fights_2[[#This Row],[r_year]]</f>
        <v>24</v>
      </c>
      <c r="F4743" s="10">
        <f>YEAR(ufc_fights_2[[#This Row],[date]])-ufc_fights_2[[#This Row],[b_year]]</f>
        <v>27</v>
      </c>
      <c r="G4743">
        <v>0</v>
      </c>
      <c r="H4743">
        <v>0</v>
      </c>
      <c r="I4743">
        <v>0.61250000000000004</v>
      </c>
      <c r="J4743">
        <v>0.41410000000000002</v>
      </c>
      <c r="K4743">
        <v>0.74270000000000003</v>
      </c>
      <c r="L4743">
        <v>0.44030000000000002</v>
      </c>
      <c r="M4743">
        <v>0.73329999999999995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6.898148148148148E-3</v>
      </c>
      <c r="T4743" s="2">
        <v>1.0416666666666667E-4</v>
      </c>
      <c r="U4743">
        <v>0.60809999999999997</v>
      </c>
      <c r="V4743">
        <v>0.33979999999999999</v>
      </c>
      <c r="W4743">
        <v>0.6</v>
      </c>
      <c r="X4743">
        <v>1</v>
      </c>
      <c r="Y4743">
        <v>0.875</v>
      </c>
      <c r="Z4743">
        <v>0.50939999999999996</v>
      </c>
      <c r="AA4743">
        <v>0.37930000000000003</v>
      </c>
      <c r="AB4743">
        <v>0</v>
      </c>
      <c r="AC4743">
        <v>0.75</v>
      </c>
      <c r="AD4743">
        <v>0.84619999999999995</v>
      </c>
      <c r="AE4743">
        <v>0</v>
      </c>
      <c r="AF4743" t="s">
        <v>3915</v>
      </c>
      <c r="AG4743" s="2">
        <v>3.472222222222222E-3</v>
      </c>
      <c r="AH4743" t="s">
        <v>3911</v>
      </c>
      <c r="AI4743">
        <v>3</v>
      </c>
      <c r="AJ4743" t="s">
        <v>3944</v>
      </c>
      <c r="AK4743" s="3">
        <v>42693</v>
      </c>
      <c r="AL4743" s="10">
        <f>YEAR(ufc_fights_2[[#This Row],[date]])</f>
        <v>2016</v>
      </c>
      <c r="AM4743" t="s">
        <v>4017</v>
      </c>
      <c r="AN4743">
        <v>26</v>
      </c>
      <c r="AO4743" t="s">
        <v>3913</v>
      </c>
      <c r="AP4743">
        <f>IF(ufc_fights_2[[#This Row],[winner]]="Red",ufc_fights_2[[#This Row],[r_fighter_id]],ufc_fights_2[[#This Row],[b_fighter_id]])</f>
        <v>1516</v>
      </c>
      <c r="AQ4743" t="str">
        <f>_xlfn.XLOOKUP(ufc_fights_2[[#This Row],[winnerID]],ufc_fighters[id],ufc_fighters[fighter_name],"xxx",0,1)</f>
        <v>Brett Johns</v>
      </c>
    </row>
    <row r="4744" spans="1:43">
      <c r="A4744">
        <v>1516</v>
      </c>
      <c r="B4744">
        <v>1191</v>
      </c>
      <c r="C4744">
        <f>_xlfn.XLOOKUP(ufc_fights_2[[#This Row],[r_fighter_id]],ufc_fighters[id],ufc_fighters[year],"xxx",0,1)</f>
        <v>1992</v>
      </c>
      <c r="D4744">
        <f>_xlfn.XLOOKUP(ufc_fights_2[[#This Row],[b_fighter_id]],ufc_fighters[id],ufc_fighters[year],"Prázdné",0,1)</f>
        <v>1991</v>
      </c>
      <c r="E4744" s="10">
        <f>YEAR(ufc_fights_2[[#This Row],[date]])-ufc_fights_2[[#This Row],[r_year]]</f>
        <v>28</v>
      </c>
      <c r="F4744" s="10">
        <f>YEAR(ufc_fights_2[[#This Row],[date]])-ufc_fights_2[[#This Row],[b_year]]</f>
        <v>29</v>
      </c>
      <c r="G4744">
        <v>0</v>
      </c>
      <c r="H4744">
        <v>0</v>
      </c>
      <c r="I4744">
        <v>0.76600000000000001</v>
      </c>
      <c r="J4744">
        <v>0.59089999999999998</v>
      </c>
      <c r="K4744">
        <v>0.8125</v>
      </c>
      <c r="L4744">
        <v>0.65149999999999997</v>
      </c>
      <c r="M4744">
        <v>0.66669999999999996</v>
      </c>
      <c r="N4744">
        <v>0.71430000000000005</v>
      </c>
      <c r="O4744">
        <v>3</v>
      </c>
      <c r="P4744">
        <v>0</v>
      </c>
      <c r="Q4744">
        <v>1</v>
      </c>
      <c r="R4744">
        <v>0</v>
      </c>
      <c r="S4744" s="2">
        <v>5.1041666666666666E-3</v>
      </c>
      <c r="T4744" s="2">
        <v>2.8819444444444444E-3</v>
      </c>
      <c r="U4744">
        <v>0.76739999999999997</v>
      </c>
      <c r="V4744">
        <v>0.36</v>
      </c>
      <c r="W4744">
        <v>0.66669999999999996</v>
      </c>
      <c r="X4744">
        <v>1</v>
      </c>
      <c r="Y4744">
        <v>0.91669999999999996</v>
      </c>
      <c r="Z4744">
        <v>0.2727</v>
      </c>
      <c r="AA4744">
        <v>0.27779999999999999</v>
      </c>
      <c r="AB4744">
        <v>1</v>
      </c>
      <c r="AC4744">
        <v>0.80769999999999997</v>
      </c>
      <c r="AD4744">
        <v>0.89290000000000003</v>
      </c>
      <c r="AE4744">
        <v>0</v>
      </c>
      <c r="AF4744" t="s">
        <v>3933</v>
      </c>
      <c r="AG4744" s="2">
        <v>2.0023148148148148E-3</v>
      </c>
      <c r="AH4744" t="s">
        <v>3911</v>
      </c>
      <c r="AI4744">
        <v>3</v>
      </c>
      <c r="AJ4744" t="s">
        <v>4047</v>
      </c>
      <c r="AK4744" s="3">
        <v>43855</v>
      </c>
      <c r="AL4744" s="10">
        <f>YEAR(ufc_fights_2[[#This Row],[date]])</f>
        <v>2020</v>
      </c>
      <c r="AM4744" t="s">
        <v>4017</v>
      </c>
      <c r="AN4744">
        <v>77</v>
      </c>
      <c r="AO4744" t="s">
        <v>3913</v>
      </c>
      <c r="AP4744">
        <f>IF(ufc_fights_2[[#This Row],[winner]]="Red",ufc_fights_2[[#This Row],[r_fighter_id]],ufc_fights_2[[#This Row],[b_fighter_id]])</f>
        <v>1516</v>
      </c>
      <c r="AQ4744" t="str">
        <f>_xlfn.XLOOKUP(ufc_fights_2[[#This Row],[winnerID]],ufc_fighters[id],ufc_fighters[fighter_name],"xxx",0,1)</f>
        <v>Brett Johns</v>
      </c>
    </row>
    <row r="4745" spans="1:43">
      <c r="A4745">
        <v>128</v>
      </c>
      <c r="B4745">
        <v>2836</v>
      </c>
      <c r="C4745">
        <f>_xlfn.XLOOKUP(ufc_fights_2[[#This Row],[r_fighter_id]],ufc_fighters[id],ufc_fighters[year],"xxx",0,1)</f>
        <v>1988</v>
      </c>
      <c r="D4745">
        <f>_xlfn.XLOOKUP(ufc_fights_2[[#This Row],[b_fighter_id]],ufc_fighters[id],ufc_fighters[year],"Prázdné",0,1)</f>
        <v>1979</v>
      </c>
      <c r="E4745" s="10">
        <f>YEAR(ufc_fights_2[[#This Row],[date]])-ufc_fights_2[[#This Row],[r_year]]</f>
        <v>28</v>
      </c>
      <c r="F4745" s="10">
        <f>YEAR(ufc_fights_2[[#This Row],[date]])-ufc_fights_2[[#This Row],[b_year]]</f>
        <v>37</v>
      </c>
      <c r="G4745">
        <v>0</v>
      </c>
      <c r="H4745">
        <v>0</v>
      </c>
      <c r="I4745">
        <v>0.33329999999999999</v>
      </c>
      <c r="J4745">
        <v>0.6</v>
      </c>
      <c r="K4745">
        <v>0.45450000000000002</v>
      </c>
      <c r="L4745">
        <v>0.64</v>
      </c>
      <c r="M4745">
        <v>0</v>
      </c>
      <c r="N4745">
        <v>0.33329999999999999</v>
      </c>
      <c r="O4745">
        <v>1</v>
      </c>
      <c r="P4745">
        <v>0</v>
      </c>
      <c r="Q4745">
        <v>0</v>
      </c>
      <c r="R4745">
        <v>1</v>
      </c>
      <c r="S4745" s="2">
        <v>4.2824074074074075E-4</v>
      </c>
      <c r="T4745" s="2">
        <v>3.449074074074074E-3</v>
      </c>
      <c r="U4745">
        <v>0.16669999999999999</v>
      </c>
      <c r="V4745">
        <v>0.6</v>
      </c>
      <c r="W4745">
        <v>0</v>
      </c>
      <c r="X4745">
        <v>1</v>
      </c>
      <c r="Y4745">
        <v>0</v>
      </c>
      <c r="Z4745">
        <v>0.375</v>
      </c>
      <c r="AA4745">
        <v>0</v>
      </c>
      <c r="AB4745">
        <v>0</v>
      </c>
      <c r="AC4745">
        <v>0</v>
      </c>
      <c r="AD4745">
        <v>0</v>
      </c>
      <c r="AE4745">
        <v>0.66669999999999996</v>
      </c>
      <c r="AF4745" t="s">
        <v>3933</v>
      </c>
      <c r="AG4745" s="2">
        <v>1.1458333333333333E-3</v>
      </c>
      <c r="AH4745" t="s">
        <v>3911</v>
      </c>
      <c r="AI4745">
        <v>3</v>
      </c>
      <c r="AJ4745" t="s">
        <v>3912</v>
      </c>
      <c r="AK4745" s="3">
        <v>42558</v>
      </c>
      <c r="AL4745" s="10">
        <f>YEAR(ufc_fights_2[[#This Row],[date]])</f>
        <v>2016</v>
      </c>
      <c r="AM4745" t="s">
        <v>4017</v>
      </c>
      <c r="AN4745">
        <v>1</v>
      </c>
      <c r="AO4745" t="s">
        <v>3913</v>
      </c>
      <c r="AP4745">
        <f>IF(ufc_fights_2[[#This Row],[winner]]="Red",ufc_fights_2[[#This Row],[r_fighter_id]],ufc_fights_2[[#This Row],[b_fighter_id]])</f>
        <v>128</v>
      </c>
      <c r="AQ4745" t="str">
        <f>_xlfn.XLOOKUP(ufc_fights_2[[#This Row],[winnerID]],ufc_fighters[id],ufc_fighters[fighter_name],"xxx",0,1)</f>
        <v>Felipe Arantes</v>
      </c>
    </row>
    <row r="4746" spans="1:43">
      <c r="A4746">
        <v>155</v>
      </c>
      <c r="B4746">
        <v>847</v>
      </c>
      <c r="C4746">
        <f>_xlfn.XLOOKUP(ufc_fights_2[[#This Row],[r_fighter_id]],ufc_fighters[id],ufc_fighters[year],"xxx",0,1)</f>
        <v>1982</v>
      </c>
      <c r="D4746">
        <f>_xlfn.XLOOKUP(ufc_fights_2[[#This Row],[b_fighter_id]],ufc_fighters[id],ufc_fighters[year],"Prázdné",0,1)</f>
        <v>1984</v>
      </c>
      <c r="E4746" s="10">
        <f>YEAR(ufc_fights_2[[#This Row],[date]])-ufc_fights_2[[#This Row],[r_year]]</f>
        <v>30</v>
      </c>
      <c r="F4746" s="10">
        <f>YEAR(ufc_fights_2[[#This Row],[date]])-ufc_fights_2[[#This Row],[b_year]]</f>
        <v>28</v>
      </c>
      <c r="G4746">
        <v>0</v>
      </c>
      <c r="H4746">
        <v>0</v>
      </c>
      <c r="I4746">
        <v>0.3654</v>
      </c>
      <c r="J4746">
        <v>0.19350000000000001</v>
      </c>
      <c r="K4746">
        <v>0.37740000000000001</v>
      </c>
      <c r="L4746">
        <v>0.21379999999999999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1.6666666666666668E-3</v>
      </c>
      <c r="T4746" s="2">
        <v>1.1574074074074073E-5</v>
      </c>
      <c r="U4746">
        <v>0.23730000000000001</v>
      </c>
      <c r="V4746">
        <v>5.9299999999999999E-2</v>
      </c>
      <c r="W4746">
        <v>0.5</v>
      </c>
      <c r="X4746">
        <v>0.88460000000000005</v>
      </c>
      <c r="Y4746">
        <v>0.86960000000000004</v>
      </c>
      <c r="Z4746">
        <v>0.32140000000000002</v>
      </c>
      <c r="AA4746">
        <v>0.1895</v>
      </c>
      <c r="AB4746">
        <v>0.75</v>
      </c>
      <c r="AC4746">
        <v>0.5</v>
      </c>
      <c r="AD4746">
        <v>0</v>
      </c>
      <c r="AE4746">
        <v>0</v>
      </c>
      <c r="AF4746" t="s">
        <v>3915</v>
      </c>
      <c r="AG4746" s="2">
        <v>3.472222222222222E-3</v>
      </c>
      <c r="AH4746" t="s">
        <v>3911</v>
      </c>
      <c r="AI4746">
        <v>3</v>
      </c>
      <c r="AJ4746" t="s">
        <v>4039</v>
      </c>
      <c r="AK4746" s="3">
        <v>41251</v>
      </c>
      <c r="AL4746" s="10">
        <f>YEAR(ufc_fights_2[[#This Row],[date]])</f>
        <v>2012</v>
      </c>
      <c r="AM4746" t="s">
        <v>4017</v>
      </c>
      <c r="AN4746">
        <v>128</v>
      </c>
      <c r="AO4746" t="s">
        <v>3913</v>
      </c>
      <c r="AP4746">
        <f>IF(ufc_fights_2[[#This Row],[winner]]="Red",ufc_fights_2[[#This Row],[r_fighter_id]],ufc_fights_2[[#This Row],[b_fighter_id]])</f>
        <v>155</v>
      </c>
      <c r="AQ4746" t="str">
        <f>_xlfn.XLOOKUP(ufc_fights_2[[#This Row],[winnerID]],ufc_fighters[id],ufc_fighters[fighter_name],"xxx",0,1)</f>
        <v>Raphael Assuncao</v>
      </c>
    </row>
    <row r="4747" spans="1:43">
      <c r="A4747">
        <v>155</v>
      </c>
      <c r="B4747">
        <v>474</v>
      </c>
      <c r="C4747">
        <f>_xlfn.XLOOKUP(ufc_fights_2[[#This Row],[r_fighter_id]],ufc_fighters[id],ufc_fighters[year],"xxx",0,1)</f>
        <v>1982</v>
      </c>
      <c r="D4747">
        <f>_xlfn.XLOOKUP(ufc_fights_2[[#This Row],[b_fighter_id]],ufc_fighters[id],ufc_fighters[year],"Prázdné",0,1)</f>
        <v>1984</v>
      </c>
      <c r="E4747" s="10">
        <f>YEAR(ufc_fights_2[[#This Row],[date]])-ufc_fights_2[[#This Row],[r_year]]</f>
        <v>32</v>
      </c>
      <c r="F4747" s="10">
        <f>YEAR(ufc_fights_2[[#This Row],[date]])-ufc_fights_2[[#This Row],[b_year]]</f>
        <v>30</v>
      </c>
      <c r="G4747">
        <v>0</v>
      </c>
      <c r="H4747">
        <v>0</v>
      </c>
      <c r="I4747">
        <v>0.56389999999999996</v>
      </c>
      <c r="J4747">
        <v>0.30470000000000003</v>
      </c>
      <c r="K4747">
        <v>0.5887</v>
      </c>
      <c r="L4747">
        <v>0.33090000000000003</v>
      </c>
      <c r="M4747">
        <v>0.33329999999999999</v>
      </c>
      <c r="N4747">
        <v>0.25</v>
      </c>
      <c r="O4747">
        <v>0</v>
      </c>
      <c r="P4747">
        <v>0</v>
      </c>
      <c r="Q4747">
        <v>0</v>
      </c>
      <c r="R4747">
        <v>0</v>
      </c>
      <c r="S4747" s="2">
        <v>4.7453703703703704E-4</v>
      </c>
      <c r="T4747" s="2">
        <v>6.8287037037037036E-4</v>
      </c>
      <c r="U4747">
        <v>0.41489999999999999</v>
      </c>
      <c r="V4747">
        <v>0.24759999999999999</v>
      </c>
      <c r="W4747">
        <v>0.84619999999999995</v>
      </c>
      <c r="X4747">
        <v>0.96150000000000002</v>
      </c>
      <c r="Y4747">
        <v>0.53849999999999998</v>
      </c>
      <c r="Z4747">
        <v>0.54369999999999996</v>
      </c>
      <c r="AA4747">
        <v>0.3009</v>
      </c>
      <c r="AB4747">
        <v>0.64290000000000003</v>
      </c>
      <c r="AC4747">
        <v>0.33329999999999999</v>
      </c>
      <c r="AD4747">
        <v>0.5</v>
      </c>
      <c r="AE4747">
        <v>0</v>
      </c>
      <c r="AF4747" t="s">
        <v>3915</v>
      </c>
      <c r="AG4747" s="2">
        <v>3.472222222222222E-3</v>
      </c>
      <c r="AH4747" t="s">
        <v>3911</v>
      </c>
      <c r="AI4747">
        <v>3</v>
      </c>
      <c r="AJ4747" t="s">
        <v>3928</v>
      </c>
      <c r="AK4747" s="3">
        <v>41916</v>
      </c>
      <c r="AL4747" s="10">
        <f>YEAR(ufc_fights_2[[#This Row],[date]])</f>
        <v>2014</v>
      </c>
      <c r="AM4747" t="s">
        <v>4017</v>
      </c>
      <c r="AN4747">
        <v>105</v>
      </c>
      <c r="AO4747" t="s">
        <v>3913</v>
      </c>
      <c r="AP4747">
        <f>IF(ufc_fights_2[[#This Row],[winner]]="Red",ufc_fights_2[[#This Row],[r_fighter_id]],ufc_fights_2[[#This Row],[b_fighter_id]])</f>
        <v>155</v>
      </c>
      <c r="AQ4747" t="str">
        <f>_xlfn.XLOOKUP(ufc_fights_2[[#This Row],[winnerID]],ufc_fighters[id],ufc_fighters[fighter_name],"xxx",0,1)</f>
        <v>Raphael Assuncao</v>
      </c>
    </row>
    <row r="4748" spans="1:43">
      <c r="A4748">
        <v>155</v>
      </c>
      <c r="B4748">
        <v>3202</v>
      </c>
      <c r="C4748">
        <f>_xlfn.XLOOKUP(ufc_fights_2[[#This Row],[r_fighter_id]],ufc_fighters[id],ufc_fighters[year],"xxx",0,1)</f>
        <v>1982</v>
      </c>
      <c r="D4748">
        <f>_xlfn.XLOOKUP(ufc_fights_2[[#This Row],[b_fighter_id]],ufc_fighters[id],ufc_fighters[year],"Prázdné",0,1)</f>
        <v>1984</v>
      </c>
      <c r="E4748" s="10">
        <f>YEAR(ufc_fights_2[[#This Row],[date]])-ufc_fights_2[[#This Row],[r_year]]</f>
        <v>30</v>
      </c>
      <c r="F4748" s="10">
        <f>YEAR(ufc_fights_2[[#This Row],[date]])-ufc_fights_2[[#This Row],[b_year]]</f>
        <v>28</v>
      </c>
      <c r="G4748">
        <v>1</v>
      </c>
      <c r="H4748">
        <v>0</v>
      </c>
      <c r="I4748">
        <v>0.65</v>
      </c>
      <c r="J4748">
        <v>0.35709999999999997</v>
      </c>
      <c r="K4748">
        <v>0.66669999999999996</v>
      </c>
      <c r="L4748">
        <v>0.35709999999999997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4.9768518518518521E-4</v>
      </c>
      <c r="T4748" s="2">
        <v>0</v>
      </c>
      <c r="U4748">
        <v>0.4375</v>
      </c>
      <c r="V4748">
        <v>0.3846</v>
      </c>
      <c r="W4748">
        <v>0.84619999999999995</v>
      </c>
      <c r="X4748">
        <v>0.93330000000000002</v>
      </c>
      <c r="Y4748">
        <v>0</v>
      </c>
      <c r="Z4748">
        <v>0.62</v>
      </c>
      <c r="AA4748">
        <v>0.3846</v>
      </c>
      <c r="AB4748">
        <v>1</v>
      </c>
      <c r="AC4748">
        <v>0</v>
      </c>
      <c r="AD4748">
        <v>0.77780000000000005</v>
      </c>
      <c r="AE4748">
        <v>0</v>
      </c>
      <c r="AF4748" t="s">
        <v>3910</v>
      </c>
      <c r="AG4748" s="2">
        <v>2.8935185185185184E-4</v>
      </c>
      <c r="AH4748" t="s">
        <v>3911</v>
      </c>
      <c r="AI4748">
        <v>3</v>
      </c>
      <c r="AJ4748" t="s">
        <v>4048</v>
      </c>
      <c r="AK4748" s="3">
        <v>41101</v>
      </c>
      <c r="AL4748" s="10">
        <f>YEAR(ufc_fights_2[[#This Row],[date]])</f>
        <v>2012</v>
      </c>
      <c r="AM4748" t="s">
        <v>4017</v>
      </c>
      <c r="AN4748">
        <v>83</v>
      </c>
      <c r="AO4748" t="s">
        <v>3913</v>
      </c>
      <c r="AP4748">
        <f>IF(ufc_fights_2[[#This Row],[winner]]="Red",ufc_fights_2[[#This Row],[r_fighter_id]],ufc_fights_2[[#This Row],[b_fighter_id]])</f>
        <v>155</v>
      </c>
      <c r="AQ4748" t="str">
        <f>_xlfn.XLOOKUP(ufc_fights_2[[#This Row],[winnerID]],ufc_fighters[id],ufc_fighters[fighter_name],"xxx",0,1)</f>
        <v>Raphael Assuncao</v>
      </c>
    </row>
    <row r="4749" spans="1:43">
      <c r="A4749">
        <v>155</v>
      </c>
      <c r="B4749">
        <v>778</v>
      </c>
      <c r="C4749">
        <f>_xlfn.XLOOKUP(ufc_fights_2[[#This Row],[r_fighter_id]],ufc_fighters[id],ufc_fighters[year],"xxx",0,1)</f>
        <v>1982</v>
      </c>
      <c r="D4749">
        <f>_xlfn.XLOOKUP(ufc_fights_2[[#This Row],[b_fighter_id]],ufc_fighters[id],ufc_fighters[year],"Prázdné",0,1)</f>
        <v>1986</v>
      </c>
      <c r="E4749" s="10">
        <f>YEAR(ufc_fights_2[[#This Row],[date]])-ufc_fights_2[[#This Row],[r_year]]</f>
        <v>31</v>
      </c>
      <c r="F4749" s="10">
        <f>YEAR(ufc_fights_2[[#This Row],[date]])-ufc_fights_2[[#This Row],[b_year]]</f>
        <v>27</v>
      </c>
      <c r="G4749">
        <v>0</v>
      </c>
      <c r="H4749">
        <v>0</v>
      </c>
      <c r="I4749">
        <v>0.31680000000000003</v>
      </c>
      <c r="J4749">
        <v>0.28710000000000002</v>
      </c>
      <c r="K4749">
        <v>0.34910000000000002</v>
      </c>
      <c r="L4749">
        <v>0.30480000000000002</v>
      </c>
      <c r="M4749">
        <v>0</v>
      </c>
      <c r="N4749">
        <v>0.5</v>
      </c>
      <c r="O4749">
        <v>1</v>
      </c>
      <c r="P4749">
        <v>3</v>
      </c>
      <c r="Q4749">
        <v>0</v>
      </c>
      <c r="R4749">
        <v>0</v>
      </c>
      <c r="S4749" s="2">
        <v>2.199074074074074E-4</v>
      </c>
      <c r="T4749" s="2">
        <v>1.9444444444444444E-3</v>
      </c>
      <c r="U4749">
        <v>0.2727</v>
      </c>
      <c r="V4749">
        <v>0.1772</v>
      </c>
      <c r="W4749">
        <v>0.25</v>
      </c>
      <c r="X4749">
        <v>0.66669999999999996</v>
      </c>
      <c r="Y4749">
        <v>0.6</v>
      </c>
      <c r="Z4749">
        <v>0.3125</v>
      </c>
      <c r="AA4749">
        <v>0.26319999999999999</v>
      </c>
      <c r="AB4749">
        <v>0.25</v>
      </c>
      <c r="AC4749">
        <v>0.66669999999999996</v>
      </c>
      <c r="AD4749">
        <v>1</v>
      </c>
      <c r="AE4749">
        <v>0</v>
      </c>
      <c r="AF4749" t="s">
        <v>3922</v>
      </c>
      <c r="AG4749" s="2">
        <v>3.472222222222222E-3</v>
      </c>
      <c r="AH4749" t="s">
        <v>3911</v>
      </c>
      <c r="AI4749">
        <v>3</v>
      </c>
      <c r="AJ4749" t="s">
        <v>3939</v>
      </c>
      <c r="AK4749" s="3">
        <v>41556</v>
      </c>
      <c r="AL4749" s="10">
        <f>YEAR(ufc_fights_2[[#This Row],[date]])</f>
        <v>2013</v>
      </c>
      <c r="AM4749" t="s">
        <v>4017</v>
      </c>
      <c r="AN4749">
        <v>81</v>
      </c>
      <c r="AO4749" t="s">
        <v>3913</v>
      </c>
      <c r="AP4749">
        <f>IF(ufc_fights_2[[#This Row],[winner]]="Red",ufc_fights_2[[#This Row],[r_fighter_id]],ufc_fights_2[[#This Row],[b_fighter_id]])</f>
        <v>155</v>
      </c>
      <c r="AQ4749" t="str">
        <f>_xlfn.XLOOKUP(ufc_fights_2[[#This Row],[winnerID]],ufc_fighters[id],ufc_fighters[fighter_name],"xxx",0,1)</f>
        <v>Raphael Assuncao</v>
      </c>
    </row>
    <row r="4750" spans="1:43">
      <c r="A4750">
        <v>155</v>
      </c>
      <c r="B4750">
        <v>3119</v>
      </c>
      <c r="C4750">
        <f>_xlfn.XLOOKUP(ufc_fights_2[[#This Row],[r_fighter_id]],ufc_fighters[id],ufc_fighters[year],"xxx",0,1)</f>
        <v>1982</v>
      </c>
      <c r="D4750">
        <f>_xlfn.XLOOKUP(ufc_fights_2[[#This Row],[b_fighter_id]],ufc_fighters[id],ufc_fighters[year],"Prázdné",0,1)</f>
        <v>1989</v>
      </c>
      <c r="E4750" s="10">
        <f>YEAR(ufc_fights_2[[#This Row],[date]])-ufc_fights_2[[#This Row],[r_year]]</f>
        <v>35</v>
      </c>
      <c r="F4750" s="10">
        <f>YEAR(ufc_fights_2[[#This Row],[date]])-ufc_fights_2[[#This Row],[b_year]]</f>
        <v>28</v>
      </c>
      <c r="G4750">
        <v>0</v>
      </c>
      <c r="H4750">
        <v>0</v>
      </c>
      <c r="I4750">
        <v>0.3861</v>
      </c>
      <c r="J4750">
        <v>0.30230000000000001</v>
      </c>
      <c r="K4750">
        <v>0.3861</v>
      </c>
      <c r="L4750">
        <v>0.30230000000000001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</v>
      </c>
      <c r="T4750" s="2">
        <v>2.3148148148148147E-5</v>
      </c>
      <c r="U4750">
        <v>0.16669999999999999</v>
      </c>
      <c r="V4750">
        <v>0.16070000000000001</v>
      </c>
      <c r="W4750">
        <v>0.57140000000000002</v>
      </c>
      <c r="X4750">
        <v>0.77780000000000005</v>
      </c>
      <c r="Y4750">
        <v>0.64100000000000001</v>
      </c>
      <c r="Z4750">
        <v>0.3861</v>
      </c>
      <c r="AA4750">
        <v>0.30230000000000001</v>
      </c>
      <c r="AB4750">
        <v>0</v>
      </c>
      <c r="AC4750">
        <v>0</v>
      </c>
      <c r="AD4750">
        <v>0</v>
      </c>
      <c r="AE4750">
        <v>0</v>
      </c>
      <c r="AF4750" t="s">
        <v>3922</v>
      </c>
      <c r="AG4750" s="2">
        <v>3.472222222222222E-3</v>
      </c>
      <c r="AH4750" t="s">
        <v>3911</v>
      </c>
      <c r="AI4750">
        <v>3</v>
      </c>
      <c r="AJ4750" t="s">
        <v>3958</v>
      </c>
      <c r="AK4750" s="3">
        <v>42763</v>
      </c>
      <c r="AL4750" s="10">
        <f>YEAR(ufc_fights_2[[#This Row],[date]])</f>
        <v>2017</v>
      </c>
      <c r="AM4750" t="s">
        <v>4017</v>
      </c>
      <c r="AN4750">
        <v>74</v>
      </c>
      <c r="AO4750" t="s">
        <v>3913</v>
      </c>
      <c r="AP4750">
        <f>IF(ufc_fights_2[[#This Row],[winner]]="Red",ufc_fights_2[[#This Row],[r_fighter_id]],ufc_fights_2[[#This Row],[b_fighter_id]])</f>
        <v>155</v>
      </c>
      <c r="AQ4750" t="str">
        <f>_xlfn.XLOOKUP(ufc_fights_2[[#This Row],[winnerID]],ufc_fighters[id],ufc_fighters[fighter_name],"xxx",0,1)</f>
        <v>Raphael Assuncao</v>
      </c>
    </row>
    <row r="4751" spans="1:43">
      <c r="A4751">
        <v>155</v>
      </c>
      <c r="B4751">
        <v>854</v>
      </c>
      <c r="C4751">
        <f>_xlfn.XLOOKUP(ufc_fights_2[[#This Row],[r_fighter_id]],ufc_fighters[id],ufc_fighters[year],"xxx",0,1)</f>
        <v>1982</v>
      </c>
      <c r="D4751">
        <f>_xlfn.XLOOKUP(ufc_fights_2[[#This Row],[b_fighter_id]],ufc_fighters[id],ufc_fighters[year],"Prázdné",0,1)</f>
        <v>1978</v>
      </c>
      <c r="E4751" s="10">
        <f>YEAR(ufc_fights_2[[#This Row],[date]])-ufc_fights_2[[#This Row],[r_year]]</f>
        <v>29</v>
      </c>
      <c r="F4751" s="10">
        <f>YEAR(ufc_fights_2[[#This Row],[date]])-ufc_fights_2[[#This Row],[b_year]]</f>
        <v>33</v>
      </c>
      <c r="G4751">
        <v>0</v>
      </c>
      <c r="H4751">
        <v>0</v>
      </c>
      <c r="I4751">
        <v>0.52480000000000004</v>
      </c>
      <c r="J4751">
        <v>0.32940000000000003</v>
      </c>
      <c r="K4751">
        <v>0.65029999999999999</v>
      </c>
      <c r="L4751">
        <v>0.34089999999999998</v>
      </c>
      <c r="M4751">
        <v>0.375</v>
      </c>
      <c r="N4751">
        <v>0</v>
      </c>
      <c r="O4751">
        <v>0</v>
      </c>
      <c r="P4751">
        <v>1</v>
      </c>
      <c r="Q4751">
        <v>0</v>
      </c>
      <c r="R4751">
        <v>0</v>
      </c>
      <c r="S4751" s="2">
        <v>3.414351851851852E-3</v>
      </c>
      <c r="T4751" s="2">
        <v>4.6296296296296294E-5</v>
      </c>
      <c r="U4751">
        <v>0.41560000000000002</v>
      </c>
      <c r="V4751">
        <v>0.24590000000000001</v>
      </c>
      <c r="W4751">
        <v>0.77780000000000005</v>
      </c>
      <c r="X4751">
        <v>0.93330000000000002</v>
      </c>
      <c r="Y4751">
        <v>0.46150000000000002</v>
      </c>
      <c r="Z4751">
        <v>0.39739999999999998</v>
      </c>
      <c r="AA4751">
        <v>0.31330000000000002</v>
      </c>
      <c r="AB4751">
        <v>1</v>
      </c>
      <c r="AC4751">
        <v>1</v>
      </c>
      <c r="AD4751">
        <v>0.91669999999999996</v>
      </c>
      <c r="AE4751">
        <v>0</v>
      </c>
      <c r="AF4751" t="s">
        <v>3915</v>
      </c>
      <c r="AG4751" s="2">
        <v>3.472222222222222E-3</v>
      </c>
      <c r="AH4751" t="s">
        <v>3911</v>
      </c>
      <c r="AI4751">
        <v>3</v>
      </c>
      <c r="AJ4751" t="s">
        <v>3931</v>
      </c>
      <c r="AK4751" s="3">
        <v>40782</v>
      </c>
      <c r="AL4751" s="10">
        <f>YEAR(ufc_fights_2[[#This Row],[date]])</f>
        <v>2011</v>
      </c>
      <c r="AM4751" t="s">
        <v>4017</v>
      </c>
      <c r="AN4751">
        <v>39</v>
      </c>
      <c r="AO4751" t="s">
        <v>3913</v>
      </c>
      <c r="AP4751">
        <f>IF(ufc_fights_2[[#This Row],[winner]]="Red",ufc_fights_2[[#This Row],[r_fighter_id]],ufc_fights_2[[#This Row],[b_fighter_id]])</f>
        <v>155</v>
      </c>
      <c r="AQ4751" t="str">
        <f>_xlfn.XLOOKUP(ufc_fights_2[[#This Row],[winnerID]],ufc_fighters[id],ufc_fighters[fighter_name],"xxx",0,1)</f>
        <v>Raphael Assuncao</v>
      </c>
    </row>
    <row r="4752" spans="1:43">
      <c r="A4752">
        <v>155</v>
      </c>
      <c r="B4752">
        <v>1782</v>
      </c>
      <c r="C4752">
        <f>_xlfn.XLOOKUP(ufc_fights_2[[#This Row],[r_fighter_id]],ufc_fighters[id],ufc_fighters[year],"xxx",0,1)</f>
        <v>1982</v>
      </c>
      <c r="D4752">
        <f>_xlfn.XLOOKUP(ufc_fights_2[[#This Row],[b_fighter_id]],ufc_fighters[id],ufc_fighters[year],"Prázdné",0,1)</f>
        <v>1982</v>
      </c>
      <c r="E4752" s="10">
        <f>YEAR(ufc_fights_2[[#This Row],[date]])-ufc_fights_2[[#This Row],[r_year]]</f>
        <v>31</v>
      </c>
      <c r="F4752" s="10">
        <f>YEAR(ufc_fights_2[[#This Row],[date]])-ufc_fights_2[[#This Row],[b_year]]</f>
        <v>31</v>
      </c>
      <c r="G4752">
        <v>0</v>
      </c>
      <c r="H4752">
        <v>0</v>
      </c>
      <c r="I4752">
        <v>0.31480000000000002</v>
      </c>
      <c r="J4752">
        <v>0.51849999999999996</v>
      </c>
      <c r="K4752">
        <v>0.41539999999999999</v>
      </c>
      <c r="L4752">
        <v>0.68289999999999995</v>
      </c>
      <c r="M4752">
        <v>0.6</v>
      </c>
      <c r="N4752">
        <v>0</v>
      </c>
      <c r="O4752">
        <v>1</v>
      </c>
      <c r="P4752">
        <v>0</v>
      </c>
      <c r="Q4752">
        <v>0</v>
      </c>
      <c r="R4752">
        <v>0</v>
      </c>
      <c r="S4752" s="2">
        <v>2.0138888888888888E-3</v>
      </c>
      <c r="T4752" s="2">
        <v>2.3148148148148147E-5</v>
      </c>
      <c r="U4752">
        <v>0.25</v>
      </c>
      <c r="V4752">
        <v>0.2</v>
      </c>
      <c r="W4752">
        <v>0.71430000000000005</v>
      </c>
      <c r="X4752">
        <v>0.28570000000000001</v>
      </c>
      <c r="Y4752">
        <v>1</v>
      </c>
      <c r="Z4752">
        <v>0.16669999999999999</v>
      </c>
      <c r="AA4752">
        <v>0.45450000000000002</v>
      </c>
      <c r="AB4752">
        <v>0</v>
      </c>
      <c r="AC4752">
        <v>0.8</v>
      </c>
      <c r="AD4752">
        <v>0.73329999999999995</v>
      </c>
      <c r="AE4752">
        <v>0</v>
      </c>
      <c r="AF4752" t="s">
        <v>3933</v>
      </c>
      <c r="AG4752" s="2">
        <v>1.2847222222222223E-3</v>
      </c>
      <c r="AH4752" t="s">
        <v>3911</v>
      </c>
      <c r="AI4752">
        <v>3</v>
      </c>
      <c r="AJ4752" t="s">
        <v>3939</v>
      </c>
      <c r="AK4752" s="3">
        <v>41433</v>
      </c>
      <c r="AL4752" s="10">
        <f>YEAR(ufc_fights_2[[#This Row],[date]])</f>
        <v>2013</v>
      </c>
      <c r="AM4752" t="s">
        <v>4017</v>
      </c>
      <c r="AN4752">
        <v>37</v>
      </c>
      <c r="AO4752" t="s">
        <v>3913</v>
      </c>
      <c r="AP4752">
        <f>IF(ufc_fights_2[[#This Row],[winner]]="Red",ufc_fights_2[[#This Row],[r_fighter_id]],ufc_fights_2[[#This Row],[b_fighter_id]])</f>
        <v>155</v>
      </c>
      <c r="AQ4752" t="str">
        <f>_xlfn.XLOOKUP(ufc_fights_2[[#This Row],[winnerID]],ufc_fighters[id],ufc_fighters[fighter_name],"xxx",0,1)</f>
        <v>Raphael Assuncao</v>
      </c>
    </row>
    <row r="4753" spans="1:43">
      <c r="A4753">
        <v>155</v>
      </c>
      <c r="B4753">
        <v>1863</v>
      </c>
      <c r="C4753">
        <f>_xlfn.XLOOKUP(ufc_fights_2[[#This Row],[r_fighter_id]],ufc_fighters[id],ufc_fighters[year],"xxx",0,1)</f>
        <v>1982</v>
      </c>
      <c r="D4753">
        <f>_xlfn.XLOOKUP(ufc_fights_2[[#This Row],[b_fighter_id]],ufc_fighters[id],ufc_fighters[year],"Prázdné",0,1)</f>
        <v>1987</v>
      </c>
      <c r="E4753" s="10">
        <f>YEAR(ufc_fights_2[[#This Row],[date]])-ufc_fights_2[[#This Row],[r_year]]</f>
        <v>35</v>
      </c>
      <c r="F4753" s="10">
        <f>YEAR(ufc_fights_2[[#This Row],[date]])-ufc_fights_2[[#This Row],[b_year]]</f>
        <v>30</v>
      </c>
      <c r="G4753">
        <v>1</v>
      </c>
      <c r="H4753">
        <v>0</v>
      </c>
      <c r="I4753">
        <v>0.29870000000000002</v>
      </c>
      <c r="J4753">
        <v>0.36559999999999998</v>
      </c>
      <c r="K4753">
        <v>0.30769999999999997</v>
      </c>
      <c r="L4753">
        <v>0.37890000000000001</v>
      </c>
      <c r="M4753">
        <v>0</v>
      </c>
      <c r="N4753">
        <v>0.25</v>
      </c>
      <c r="O4753">
        <v>0</v>
      </c>
      <c r="P4753">
        <v>0</v>
      </c>
      <c r="Q4753">
        <v>0</v>
      </c>
      <c r="R4753">
        <v>0</v>
      </c>
      <c r="S4753" s="2">
        <v>1.1574074074074073E-5</v>
      </c>
      <c r="T4753" s="2">
        <v>3.3564814814814812E-4</v>
      </c>
      <c r="U4753">
        <v>0.1951</v>
      </c>
      <c r="V4753">
        <v>0.23530000000000001</v>
      </c>
      <c r="W4753">
        <v>0.5</v>
      </c>
      <c r="X4753">
        <v>0.84209999999999996</v>
      </c>
      <c r="Y4753">
        <v>1</v>
      </c>
      <c r="Z4753">
        <v>0.29409999999999997</v>
      </c>
      <c r="AA4753">
        <v>0.36559999999999998</v>
      </c>
      <c r="AB4753">
        <v>1</v>
      </c>
      <c r="AC4753">
        <v>0</v>
      </c>
      <c r="AD4753">
        <v>0</v>
      </c>
      <c r="AE4753">
        <v>0</v>
      </c>
      <c r="AF4753" t="s">
        <v>3910</v>
      </c>
      <c r="AG4753" s="2">
        <v>1.2731481481481483E-3</v>
      </c>
      <c r="AH4753" t="s">
        <v>3911</v>
      </c>
      <c r="AI4753">
        <v>3</v>
      </c>
      <c r="AJ4753" t="s">
        <v>3938</v>
      </c>
      <c r="AK4753" s="3">
        <v>43050</v>
      </c>
      <c r="AL4753" s="10">
        <f>YEAR(ufc_fights_2[[#This Row],[date]])</f>
        <v>2017</v>
      </c>
      <c r="AM4753" t="s">
        <v>4017</v>
      </c>
      <c r="AN4753">
        <v>15</v>
      </c>
      <c r="AO4753" t="s">
        <v>3913</v>
      </c>
      <c r="AP4753">
        <f>IF(ufc_fights_2[[#This Row],[winner]]="Red",ufc_fights_2[[#This Row],[r_fighter_id]],ufc_fights_2[[#This Row],[b_fighter_id]])</f>
        <v>155</v>
      </c>
      <c r="AQ4753" t="str">
        <f>_xlfn.XLOOKUP(ufc_fights_2[[#This Row],[winnerID]],ufc_fighters[id],ufc_fighters[fighter_name],"xxx",0,1)</f>
        <v>Raphael Assuncao</v>
      </c>
    </row>
    <row r="4754" spans="1:43">
      <c r="A4754">
        <v>226</v>
      </c>
      <c r="B4754">
        <v>461</v>
      </c>
      <c r="C4754">
        <f>_xlfn.XLOOKUP(ufc_fights_2[[#This Row],[r_fighter_id]],ufc_fighters[id],ufc_fighters[year],"xxx",0,1)</f>
        <v>1989</v>
      </c>
      <c r="D4754">
        <f>_xlfn.XLOOKUP(ufc_fights_2[[#This Row],[b_fighter_id]],ufc_fighters[id],ufc_fighters[year],"Prázdné",0,1)</f>
        <v>1979</v>
      </c>
      <c r="E4754" s="10">
        <f>YEAR(ufc_fights_2[[#This Row],[date]])-ufc_fights_2[[#This Row],[r_year]]</f>
        <v>31</v>
      </c>
      <c r="F4754" s="10">
        <f>YEAR(ufc_fights_2[[#This Row],[date]])-ufc_fights_2[[#This Row],[b_year]]</f>
        <v>41</v>
      </c>
      <c r="G4754">
        <v>1</v>
      </c>
      <c r="H4754">
        <v>0</v>
      </c>
      <c r="I4754">
        <v>0.51519999999999999</v>
      </c>
      <c r="J4754">
        <v>0.4783</v>
      </c>
      <c r="K4754">
        <v>0.51519999999999999</v>
      </c>
      <c r="L4754">
        <v>0.4783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3.4722222222222222E-5</v>
      </c>
      <c r="T4754" s="2">
        <v>0</v>
      </c>
      <c r="U4754">
        <v>0.55169999999999997</v>
      </c>
      <c r="V4754">
        <v>0</v>
      </c>
      <c r="W4754">
        <v>0</v>
      </c>
      <c r="X4754">
        <v>0.5</v>
      </c>
      <c r="Y4754">
        <v>0.8</v>
      </c>
      <c r="Z4754">
        <v>0.44440000000000002</v>
      </c>
      <c r="AA4754">
        <v>0.42859999999999998</v>
      </c>
      <c r="AB4754">
        <v>0</v>
      </c>
      <c r="AC4754">
        <v>1</v>
      </c>
      <c r="AD4754">
        <v>1</v>
      </c>
      <c r="AE4754">
        <v>0</v>
      </c>
      <c r="AF4754" t="s">
        <v>3910</v>
      </c>
      <c r="AG4754" s="2">
        <v>2.0949074074074073E-3</v>
      </c>
      <c r="AH4754" t="s">
        <v>3911</v>
      </c>
      <c r="AI4754">
        <v>3</v>
      </c>
      <c r="AJ4754" t="s">
        <v>3912</v>
      </c>
      <c r="AK4754" s="3">
        <v>43897</v>
      </c>
      <c r="AL4754" s="10">
        <f>YEAR(ufc_fights_2[[#This Row],[date]])</f>
        <v>2020</v>
      </c>
      <c r="AM4754" t="s">
        <v>4017</v>
      </c>
      <c r="AN4754">
        <v>1</v>
      </c>
      <c r="AO4754" t="s">
        <v>3913</v>
      </c>
      <c r="AP4754">
        <f>IF(ufc_fights_2[[#This Row],[winner]]="Red",ufc_fights_2[[#This Row],[r_fighter_id]],ufc_fights_2[[#This Row],[b_fighter_id]])</f>
        <v>226</v>
      </c>
      <c r="AQ4754" t="str">
        <f>_xlfn.XLOOKUP(ufc_fights_2[[#This Row],[winnerID]],ufc_fighters[id],ufc_fighters[fighter_name],"xxx",0,1)</f>
        <v>Batgerel Danaa</v>
      </c>
    </row>
    <row r="4755" spans="1:43">
      <c r="A4755">
        <v>155</v>
      </c>
      <c r="B4755">
        <v>2180</v>
      </c>
      <c r="C4755">
        <f>_xlfn.XLOOKUP(ufc_fights_2[[#This Row],[r_fighter_id]],ufc_fighters[id],ufc_fighters[year],"xxx",0,1)</f>
        <v>1982</v>
      </c>
      <c r="D4755">
        <f>_xlfn.XLOOKUP(ufc_fights_2[[#This Row],[b_fighter_id]],ufc_fighters[id],ufc_fighters[year],"Prázdné",0,1)</f>
        <v>1988</v>
      </c>
      <c r="E4755" s="10">
        <f>YEAR(ufc_fights_2[[#This Row],[date]])-ufc_fights_2[[#This Row],[r_year]]</f>
        <v>35</v>
      </c>
      <c r="F4755" s="10">
        <f>YEAR(ufc_fights_2[[#This Row],[date]])-ufc_fights_2[[#This Row],[b_year]]</f>
        <v>29</v>
      </c>
      <c r="G4755">
        <v>0</v>
      </c>
      <c r="H4755">
        <v>0</v>
      </c>
      <c r="I4755">
        <v>0.32090000000000002</v>
      </c>
      <c r="J4755">
        <v>0.29330000000000001</v>
      </c>
      <c r="K4755">
        <v>0.32090000000000002</v>
      </c>
      <c r="L4755">
        <v>0.29330000000000001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</v>
      </c>
      <c r="T4755" s="2">
        <v>0</v>
      </c>
      <c r="U4755">
        <v>0.22109999999999999</v>
      </c>
      <c r="V4755">
        <v>0.13270000000000001</v>
      </c>
      <c r="W4755">
        <v>0.30769999999999997</v>
      </c>
      <c r="X4755">
        <v>0.69230000000000003</v>
      </c>
      <c r="Y4755">
        <v>0.88239999999999996</v>
      </c>
      <c r="Z4755">
        <v>0.31819999999999998</v>
      </c>
      <c r="AA4755">
        <v>0.29530000000000001</v>
      </c>
      <c r="AB4755">
        <v>0.5</v>
      </c>
      <c r="AC4755">
        <v>0</v>
      </c>
      <c r="AD4755">
        <v>0</v>
      </c>
      <c r="AE4755">
        <v>0</v>
      </c>
      <c r="AF4755" t="s">
        <v>3922</v>
      </c>
      <c r="AG4755" s="2">
        <v>3.472222222222222E-3</v>
      </c>
      <c r="AH4755" t="s">
        <v>3911</v>
      </c>
      <c r="AI4755">
        <v>3</v>
      </c>
      <c r="AJ4755" t="s">
        <v>3973</v>
      </c>
      <c r="AK4755" s="3">
        <v>42889</v>
      </c>
      <c r="AL4755" s="10">
        <f>YEAR(ufc_fights_2[[#This Row],[date]])</f>
        <v>2017</v>
      </c>
      <c r="AM4755" t="s">
        <v>4017</v>
      </c>
      <c r="AN4755">
        <v>13</v>
      </c>
      <c r="AO4755" t="s">
        <v>3913</v>
      </c>
      <c r="AP4755">
        <f>IF(ufc_fights_2[[#This Row],[winner]]="Red",ufc_fights_2[[#This Row],[r_fighter_id]],ufc_fights_2[[#This Row],[b_fighter_id]])</f>
        <v>155</v>
      </c>
      <c r="AQ4755" t="str">
        <f>_xlfn.XLOOKUP(ufc_fights_2[[#This Row],[winnerID]],ufc_fighters[id],ufc_fighters[fighter_name],"xxx",0,1)</f>
        <v>Raphael Assuncao</v>
      </c>
    </row>
    <row r="4756" spans="1:43">
      <c r="A4756">
        <v>155</v>
      </c>
      <c r="B4756">
        <v>2223</v>
      </c>
      <c r="C4756">
        <f>_xlfn.XLOOKUP(ufc_fights_2[[#This Row],[r_fighter_id]],ufc_fighters[id],ufc_fighters[year],"xxx",0,1)</f>
        <v>1982</v>
      </c>
      <c r="D4756">
        <f>_xlfn.XLOOKUP(ufc_fights_2[[#This Row],[b_fighter_id]],ufc_fighters[id],ufc_fighters[year],"Prázdné",0,1)</f>
        <v>1986</v>
      </c>
      <c r="E4756" s="10">
        <f>YEAR(ufc_fights_2[[#This Row],[date]])-ufc_fights_2[[#This Row],[r_year]]</f>
        <v>32</v>
      </c>
      <c r="F4756" s="10">
        <f>YEAR(ufc_fights_2[[#This Row],[date]])-ufc_fights_2[[#This Row],[b_year]]</f>
        <v>28</v>
      </c>
      <c r="G4756">
        <v>0</v>
      </c>
      <c r="H4756">
        <v>0</v>
      </c>
      <c r="I4756">
        <v>0.4854</v>
      </c>
      <c r="J4756">
        <v>0.33</v>
      </c>
      <c r="K4756">
        <v>0.51559999999999995</v>
      </c>
      <c r="L4756">
        <v>0.37609999999999999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 s="2">
        <v>1.4351851851851852E-3</v>
      </c>
      <c r="T4756" s="2">
        <v>0</v>
      </c>
      <c r="U4756">
        <v>0.4294</v>
      </c>
      <c r="V4756">
        <v>0.1071</v>
      </c>
      <c r="W4756">
        <v>0.66669999999999996</v>
      </c>
      <c r="X4756">
        <v>0.79169999999999996</v>
      </c>
      <c r="Y4756">
        <v>0.6522</v>
      </c>
      <c r="Z4756">
        <v>0.4728</v>
      </c>
      <c r="AA4756">
        <v>0.3367</v>
      </c>
      <c r="AB4756">
        <v>0.25</v>
      </c>
      <c r="AC4756">
        <v>0</v>
      </c>
      <c r="AD4756">
        <v>0.66669999999999996</v>
      </c>
      <c r="AE4756">
        <v>0</v>
      </c>
      <c r="AF4756" t="s">
        <v>3915</v>
      </c>
      <c r="AG4756" s="2">
        <v>3.472222222222222E-3</v>
      </c>
      <c r="AH4756" t="s">
        <v>3911</v>
      </c>
      <c r="AI4756">
        <v>3</v>
      </c>
      <c r="AJ4756" t="s">
        <v>3912</v>
      </c>
      <c r="AK4756" s="3">
        <v>41692</v>
      </c>
      <c r="AL4756" s="10">
        <f>YEAR(ufc_fights_2[[#This Row],[date]])</f>
        <v>2014</v>
      </c>
      <c r="AM4756" t="s">
        <v>4017</v>
      </c>
      <c r="AN4756">
        <v>1</v>
      </c>
      <c r="AO4756" t="s">
        <v>3913</v>
      </c>
      <c r="AP4756">
        <f>IF(ufc_fights_2[[#This Row],[winner]]="Red",ufc_fights_2[[#This Row],[r_fighter_id]],ufc_fights_2[[#This Row],[b_fighter_id]])</f>
        <v>155</v>
      </c>
      <c r="AQ4756" t="str">
        <f>_xlfn.XLOOKUP(ufc_fights_2[[#This Row],[winnerID]],ufc_fighters[id],ufc_fighters[fighter_name],"xxx",0,1)</f>
        <v>Raphael Assuncao</v>
      </c>
    </row>
    <row r="4757" spans="1:43">
      <c r="A4757">
        <v>155</v>
      </c>
      <c r="B4757">
        <v>990</v>
      </c>
      <c r="C4757">
        <f>_xlfn.XLOOKUP(ufc_fights_2[[#This Row],[r_fighter_id]],ufc_fighters[id],ufc_fighters[year],"xxx",0,1)</f>
        <v>1982</v>
      </c>
      <c r="D4757">
        <f>_xlfn.XLOOKUP(ufc_fights_2[[#This Row],[b_fighter_id]],ufc_fighters[id],ufc_fighters[year],"Prázdné",0,1)</f>
        <v>1987</v>
      </c>
      <c r="E4757" s="10">
        <f>YEAR(ufc_fights_2[[#This Row],[date]])-ufc_fights_2[[#This Row],[r_year]]</f>
        <v>36</v>
      </c>
      <c r="F4757" s="10">
        <f>YEAR(ufc_fights_2[[#This Row],[date]])-ufc_fights_2[[#This Row],[b_year]]</f>
        <v>31</v>
      </c>
      <c r="G4757">
        <v>0</v>
      </c>
      <c r="H4757">
        <v>0</v>
      </c>
      <c r="I4757">
        <v>0.45</v>
      </c>
      <c r="J4757">
        <v>0.16389999999999999</v>
      </c>
      <c r="K4757">
        <v>0.5776</v>
      </c>
      <c r="L4757">
        <v>0.16389999999999999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3.1481481481481482E-3</v>
      </c>
      <c r="T4757" s="2">
        <v>0</v>
      </c>
      <c r="U4757">
        <v>0.41839999999999999</v>
      </c>
      <c r="V4757">
        <v>0.1143</v>
      </c>
      <c r="W4757">
        <v>0.57140000000000002</v>
      </c>
      <c r="X4757">
        <v>0.6</v>
      </c>
      <c r="Y4757">
        <v>0.28570000000000001</v>
      </c>
      <c r="Z4757">
        <v>0.37890000000000001</v>
      </c>
      <c r="AA4757">
        <v>0.16389999999999999</v>
      </c>
      <c r="AB4757">
        <v>1</v>
      </c>
      <c r="AC4757">
        <v>0</v>
      </c>
      <c r="AD4757">
        <v>0.70830000000000004</v>
      </c>
      <c r="AE4757">
        <v>0</v>
      </c>
      <c r="AF4757" t="s">
        <v>3915</v>
      </c>
      <c r="AG4757" s="2">
        <v>3.472222222222222E-3</v>
      </c>
      <c r="AH4757" t="s">
        <v>3911</v>
      </c>
      <c r="AI4757">
        <v>3</v>
      </c>
      <c r="AJ4757" t="s">
        <v>3931</v>
      </c>
      <c r="AK4757" s="3">
        <v>43288</v>
      </c>
      <c r="AL4757" s="10">
        <f>YEAR(ufc_fights_2[[#This Row],[date]])</f>
        <v>2018</v>
      </c>
      <c r="AM4757" t="s">
        <v>4017</v>
      </c>
      <c r="AN4757">
        <v>1</v>
      </c>
      <c r="AO4757" t="s">
        <v>3913</v>
      </c>
      <c r="AP4757">
        <f>IF(ufc_fights_2[[#This Row],[winner]]="Red",ufc_fights_2[[#This Row],[r_fighter_id]],ufc_fights_2[[#This Row],[b_fighter_id]])</f>
        <v>155</v>
      </c>
      <c r="AQ4757" t="str">
        <f>_xlfn.XLOOKUP(ufc_fights_2[[#This Row],[winnerID]],ufc_fighters[id],ufc_fighters[fighter_name],"xxx",0,1)</f>
        <v>Raphael Assuncao</v>
      </c>
    </row>
    <row r="4758" spans="1:43">
      <c r="A4758">
        <v>990</v>
      </c>
      <c r="B4758">
        <v>2524</v>
      </c>
      <c r="C4758">
        <f>_xlfn.XLOOKUP(ufc_fights_2[[#This Row],[r_fighter_id]],ufc_fighters[id],ufc_fighters[year],"xxx",0,1)</f>
        <v>1987</v>
      </c>
      <c r="D4758">
        <f>_xlfn.XLOOKUP(ufc_fights_2[[#This Row],[b_fighter_id]],ufc_fighters[id],ufc_fighters[year],"Prázdné",0,1)</f>
        <v>1993</v>
      </c>
      <c r="E4758" s="10">
        <f>YEAR(ufc_fights_2[[#This Row],[date]])-ufc_fights_2[[#This Row],[r_year]]</f>
        <v>31</v>
      </c>
      <c r="F4758" s="10">
        <f>YEAR(ufc_fights_2[[#This Row],[date]])-ufc_fights_2[[#This Row],[b_year]]</f>
        <v>25</v>
      </c>
      <c r="G4758">
        <v>0</v>
      </c>
      <c r="H4758">
        <v>0</v>
      </c>
      <c r="I4758">
        <v>0.44940000000000002</v>
      </c>
      <c r="J4758">
        <v>0.38379999999999997</v>
      </c>
      <c r="K4758">
        <v>0.4627</v>
      </c>
      <c r="L4758">
        <v>0.42720000000000002</v>
      </c>
      <c r="M4758">
        <v>0.5</v>
      </c>
      <c r="N4758">
        <v>0.5</v>
      </c>
      <c r="O4758">
        <v>1</v>
      </c>
      <c r="P4758">
        <v>0</v>
      </c>
      <c r="Q4758">
        <v>1</v>
      </c>
      <c r="R4758">
        <v>0</v>
      </c>
      <c r="S4758" s="2">
        <v>3.3680555555555556E-3</v>
      </c>
      <c r="T4758" s="2">
        <v>1.8518518518518518E-4</v>
      </c>
      <c r="U4758">
        <v>0.37259999999999999</v>
      </c>
      <c r="V4758">
        <v>0.32119999999999999</v>
      </c>
      <c r="W4758">
        <v>0.89290000000000003</v>
      </c>
      <c r="X4758">
        <v>1</v>
      </c>
      <c r="Y4758">
        <v>1</v>
      </c>
      <c r="Z4758">
        <v>0.44929999999999998</v>
      </c>
      <c r="AA4758">
        <v>0.38800000000000001</v>
      </c>
      <c r="AB4758">
        <v>1</v>
      </c>
      <c r="AC4758">
        <v>0</v>
      </c>
      <c r="AD4758">
        <v>0.42109999999999997</v>
      </c>
      <c r="AE4758">
        <v>0</v>
      </c>
      <c r="AF4758" t="s">
        <v>3915</v>
      </c>
      <c r="AG4758" s="2">
        <v>3.472222222222222E-3</v>
      </c>
      <c r="AH4758" t="s">
        <v>3911</v>
      </c>
      <c r="AI4758">
        <v>3</v>
      </c>
      <c r="AJ4758" t="s">
        <v>3937</v>
      </c>
      <c r="AK4758" s="3">
        <v>43449</v>
      </c>
      <c r="AL4758" s="10">
        <f>YEAR(ufc_fights_2[[#This Row],[date]])</f>
        <v>2018</v>
      </c>
      <c r="AM4758" t="s">
        <v>4017</v>
      </c>
      <c r="AN4758">
        <v>107</v>
      </c>
      <c r="AO4758" t="s">
        <v>3913</v>
      </c>
      <c r="AP4758">
        <f>IF(ufc_fights_2[[#This Row],[winner]]="Red",ufc_fights_2[[#This Row],[r_fighter_id]],ufc_fights_2[[#This Row],[b_fighter_id]])</f>
        <v>990</v>
      </c>
      <c r="AQ4758" t="str">
        <f>_xlfn.XLOOKUP(ufc_fights_2[[#This Row],[winnerID]],ufc_fighters[id],ufc_fighters[fighter_name],"xxx",0,1)</f>
        <v>Rob Font</v>
      </c>
    </row>
    <row r="4759" spans="1:43">
      <c r="A4759">
        <v>990</v>
      </c>
      <c r="B4759">
        <v>1135</v>
      </c>
      <c r="C4759">
        <f>_xlfn.XLOOKUP(ufc_fights_2[[#This Row],[r_fighter_id]],ufc_fighters[id],ufc_fighters[year],"xxx",0,1)</f>
        <v>1987</v>
      </c>
      <c r="D4759">
        <f>_xlfn.XLOOKUP(ufc_fights_2[[#This Row],[b_fighter_id]],ufc_fighters[id],ufc_fighters[year],"Prázdné",0,1)</f>
        <v>1989</v>
      </c>
      <c r="E4759" s="10">
        <f>YEAR(ufc_fights_2[[#This Row],[date]])-ufc_fights_2[[#This Row],[r_year]]</f>
        <v>29</v>
      </c>
      <c r="F4759" s="10">
        <f>YEAR(ufc_fights_2[[#This Row],[date]])-ufc_fights_2[[#This Row],[b_year]]</f>
        <v>27</v>
      </c>
      <c r="G4759">
        <v>1</v>
      </c>
      <c r="H4759">
        <v>0</v>
      </c>
      <c r="I4759">
        <v>0.47270000000000001</v>
      </c>
      <c r="J4759">
        <v>0.21129999999999999</v>
      </c>
      <c r="K4759">
        <v>0.48699999999999999</v>
      </c>
      <c r="L4759">
        <v>0.25330000000000003</v>
      </c>
      <c r="M4759">
        <v>0.2</v>
      </c>
      <c r="N4759">
        <v>1</v>
      </c>
      <c r="O4759">
        <v>0</v>
      </c>
      <c r="P4759">
        <v>0</v>
      </c>
      <c r="Q4759">
        <v>0</v>
      </c>
      <c r="R4759">
        <v>0</v>
      </c>
      <c r="S4759" s="2">
        <v>7.6388888888888893E-4</v>
      </c>
      <c r="T4759" s="2">
        <v>2.7777777777777778E-4</v>
      </c>
      <c r="U4759">
        <v>0.35799999999999998</v>
      </c>
      <c r="V4759">
        <v>0.15620000000000001</v>
      </c>
      <c r="W4759">
        <v>0.85</v>
      </c>
      <c r="X4759">
        <v>0.66669999999999996</v>
      </c>
      <c r="Y4759">
        <v>1</v>
      </c>
      <c r="Z4759">
        <v>0.4194</v>
      </c>
      <c r="AA4759">
        <v>0.1429</v>
      </c>
      <c r="AB4759">
        <v>0.8125</v>
      </c>
      <c r="AC4759">
        <v>0.75</v>
      </c>
      <c r="AD4759">
        <v>0</v>
      </c>
      <c r="AE4759">
        <v>0</v>
      </c>
      <c r="AF4759" t="s">
        <v>3910</v>
      </c>
      <c r="AG4759" s="2">
        <v>2.9282407407407408E-3</v>
      </c>
      <c r="AH4759" t="s">
        <v>3911</v>
      </c>
      <c r="AI4759">
        <v>3</v>
      </c>
      <c r="AJ4759" t="s">
        <v>3914</v>
      </c>
      <c r="AK4759" s="3">
        <v>42386</v>
      </c>
      <c r="AL4759" s="10">
        <f>YEAR(ufc_fights_2[[#This Row],[date]])</f>
        <v>2016</v>
      </c>
      <c r="AM4759" t="s">
        <v>4017</v>
      </c>
      <c r="AN4759">
        <v>61</v>
      </c>
      <c r="AO4759" t="s">
        <v>3913</v>
      </c>
      <c r="AP4759">
        <f>IF(ufc_fights_2[[#This Row],[winner]]="Red",ufc_fights_2[[#This Row],[r_fighter_id]],ufc_fights_2[[#This Row],[b_fighter_id]])</f>
        <v>990</v>
      </c>
      <c r="AQ4759" t="str">
        <f>_xlfn.XLOOKUP(ufc_fights_2[[#This Row],[winnerID]],ufc_fighters[id],ufc_fighters[fighter_name],"xxx",0,1)</f>
        <v>Rob Font</v>
      </c>
    </row>
    <row r="4760" spans="1:43">
      <c r="A4760">
        <v>70</v>
      </c>
      <c r="B4760">
        <v>990</v>
      </c>
      <c r="C4760">
        <f>_xlfn.XLOOKUP(ufc_fights_2[[#This Row],[r_fighter_id]],ufc_fighters[id],ufc_fighters[year],"xxx",0,1)</f>
        <v>1991</v>
      </c>
      <c r="D4760">
        <f>_xlfn.XLOOKUP(ufc_fights_2[[#This Row],[b_fighter_id]],ufc_fighters[id],ufc_fighters[year],"Prázdné",0,1)</f>
        <v>1987</v>
      </c>
      <c r="E4760" s="10">
        <f>YEAR(ufc_fights_2[[#This Row],[date]])-ufc_fights_2[[#This Row],[r_year]]</f>
        <v>27</v>
      </c>
      <c r="F4760" s="10">
        <f>YEAR(ufc_fights_2[[#This Row],[date]])-ufc_fights_2[[#This Row],[b_year]]</f>
        <v>31</v>
      </c>
      <c r="G4760">
        <v>0</v>
      </c>
      <c r="H4760">
        <v>2</v>
      </c>
      <c r="I4760">
        <v>0.26669999999999999</v>
      </c>
      <c r="J4760">
        <v>0.31059999999999999</v>
      </c>
      <c r="K4760">
        <v>0.26090000000000002</v>
      </c>
      <c r="L4760">
        <v>0.3453</v>
      </c>
      <c r="M4760">
        <v>0</v>
      </c>
      <c r="N4760">
        <v>0.33329999999999999</v>
      </c>
      <c r="O4760">
        <v>0</v>
      </c>
      <c r="P4760">
        <v>0</v>
      </c>
      <c r="Q4760">
        <v>0</v>
      </c>
      <c r="R4760">
        <v>0</v>
      </c>
      <c r="S4760" s="2">
        <v>4.6296296296296294E-5</v>
      </c>
      <c r="T4760" s="2">
        <v>7.1759259259259259E-4</v>
      </c>
      <c r="U4760">
        <v>0.16669999999999999</v>
      </c>
      <c r="V4760">
        <v>0.29170000000000001</v>
      </c>
      <c r="W4760">
        <v>0.25</v>
      </c>
      <c r="X4760">
        <v>0.6875</v>
      </c>
      <c r="Y4760">
        <v>0.66669999999999996</v>
      </c>
      <c r="Z4760">
        <v>0.2697</v>
      </c>
      <c r="AA4760">
        <v>0.23419999999999999</v>
      </c>
      <c r="AB4760">
        <v>0</v>
      </c>
      <c r="AC4760">
        <v>0.73329999999999995</v>
      </c>
      <c r="AD4760">
        <v>0</v>
      </c>
      <c r="AE4760">
        <v>0.66669999999999996</v>
      </c>
      <c r="AF4760" t="s">
        <v>3910</v>
      </c>
      <c r="AG4760" s="2">
        <v>1.6666666666666668E-3</v>
      </c>
      <c r="AH4760" t="s">
        <v>3911</v>
      </c>
      <c r="AI4760">
        <v>3</v>
      </c>
      <c r="AJ4760" t="s">
        <v>3914</v>
      </c>
      <c r="AK4760" s="3">
        <v>43120</v>
      </c>
      <c r="AL4760" s="10">
        <f>YEAR(ufc_fights_2[[#This Row],[date]])</f>
        <v>2018</v>
      </c>
      <c r="AM4760" t="s">
        <v>4017</v>
      </c>
      <c r="AN4760">
        <v>61</v>
      </c>
      <c r="AO4760" t="s">
        <v>3918</v>
      </c>
      <c r="AP4760">
        <f>IF(ufc_fights_2[[#This Row],[winner]]="Red",ufc_fights_2[[#This Row],[r_fighter_id]],ufc_fights_2[[#This Row],[b_fighter_id]])</f>
        <v>990</v>
      </c>
      <c r="AQ4760" t="str">
        <f>_xlfn.XLOOKUP(ufc_fights_2[[#This Row],[winnerID]],ufc_fighters[id],ufc_fighters[fighter_name],"xxx",0,1)</f>
        <v>Rob Font</v>
      </c>
    </row>
    <row r="4761" spans="1:43">
      <c r="A4761">
        <v>990</v>
      </c>
      <c r="B4761">
        <v>3005</v>
      </c>
      <c r="C4761">
        <f>_xlfn.XLOOKUP(ufc_fights_2[[#This Row],[r_fighter_id]],ufc_fighters[id],ufc_fighters[year],"xxx",0,1)</f>
        <v>1987</v>
      </c>
      <c r="D4761">
        <f>_xlfn.XLOOKUP(ufc_fights_2[[#This Row],[b_fighter_id]],ufc_fighters[id],ufc_fighters[year],"Prázdné",0,1)</f>
        <v>1992</v>
      </c>
      <c r="E4761" s="10">
        <f>YEAR(ufc_fights_2[[#This Row],[date]])-ufc_fights_2[[#This Row],[r_year]]</f>
        <v>32</v>
      </c>
      <c r="F4761" s="10">
        <f>YEAR(ufc_fights_2[[#This Row],[date]])-ufc_fights_2[[#This Row],[b_year]]</f>
        <v>27</v>
      </c>
      <c r="G4761">
        <v>0</v>
      </c>
      <c r="H4761">
        <v>0</v>
      </c>
      <c r="I4761">
        <v>0.44550000000000001</v>
      </c>
      <c r="J4761">
        <v>0.3831</v>
      </c>
      <c r="K4761">
        <v>0.47170000000000001</v>
      </c>
      <c r="L4761">
        <v>0.4037</v>
      </c>
      <c r="M4761">
        <v>1</v>
      </c>
      <c r="N4761">
        <v>0.375</v>
      </c>
      <c r="O4761">
        <v>0</v>
      </c>
      <c r="P4761">
        <v>0</v>
      </c>
      <c r="Q4761">
        <v>0</v>
      </c>
      <c r="R4761">
        <v>0</v>
      </c>
      <c r="S4761" s="2">
        <v>1.273148148148148E-4</v>
      </c>
      <c r="T4761" s="2">
        <v>2.2916666666666667E-3</v>
      </c>
      <c r="U4761">
        <v>0.41489999999999999</v>
      </c>
      <c r="V4761">
        <v>0.33090000000000003</v>
      </c>
      <c r="W4761">
        <v>0.83330000000000004</v>
      </c>
      <c r="X4761">
        <v>1</v>
      </c>
      <c r="Y4761">
        <v>0.8</v>
      </c>
      <c r="Z4761">
        <v>0.4375</v>
      </c>
      <c r="AA4761">
        <v>0.32619999999999999</v>
      </c>
      <c r="AB4761">
        <v>0.6</v>
      </c>
      <c r="AC4761">
        <v>1</v>
      </c>
      <c r="AD4761">
        <v>0</v>
      </c>
      <c r="AE4761">
        <v>1</v>
      </c>
      <c r="AF4761" t="s">
        <v>3915</v>
      </c>
      <c r="AG4761" s="2">
        <v>3.472222222222222E-3</v>
      </c>
      <c r="AH4761" t="s">
        <v>3911</v>
      </c>
      <c r="AI4761">
        <v>3</v>
      </c>
      <c r="AJ4761" t="s">
        <v>3988</v>
      </c>
      <c r="AK4761" s="3">
        <v>43806</v>
      </c>
      <c r="AL4761" s="10">
        <f>YEAR(ufc_fights_2[[#This Row],[date]])</f>
        <v>2019</v>
      </c>
      <c r="AM4761" t="s">
        <v>4017</v>
      </c>
      <c r="AN4761">
        <v>23</v>
      </c>
      <c r="AO4761" t="s">
        <v>3913</v>
      </c>
      <c r="AP4761">
        <f>IF(ufc_fights_2[[#This Row],[winner]]="Red",ufc_fights_2[[#This Row],[r_fighter_id]],ufc_fights_2[[#This Row],[b_fighter_id]])</f>
        <v>990</v>
      </c>
      <c r="AQ4761" t="str">
        <f>_xlfn.XLOOKUP(ufc_fights_2[[#This Row],[winnerID]],ufc_fighters[id],ufc_fighters[fighter_name],"xxx",0,1)</f>
        <v>Rob Font</v>
      </c>
    </row>
    <row r="4762" spans="1:43">
      <c r="A4762">
        <v>990</v>
      </c>
      <c r="B4762">
        <v>2999</v>
      </c>
      <c r="C4762">
        <f>_xlfn.XLOOKUP(ufc_fights_2[[#This Row],[r_fighter_id]],ufc_fighters[id],ufc_fighters[year],"xxx",0,1)</f>
        <v>1987</v>
      </c>
      <c r="D4762">
        <f>_xlfn.XLOOKUP(ufc_fights_2[[#This Row],[b_fighter_id]],ufc_fighters[id],ufc_fighters[year],"Prázdné",0,1)</f>
        <v>1985</v>
      </c>
      <c r="E4762" s="10">
        <f>YEAR(ufc_fights_2[[#This Row],[date]])-ufc_fights_2[[#This Row],[r_year]]</f>
        <v>30</v>
      </c>
      <c r="F4762" s="10">
        <f>YEAR(ufc_fights_2[[#This Row],[date]])-ufc_fights_2[[#This Row],[b_year]]</f>
        <v>32</v>
      </c>
      <c r="G4762">
        <v>0</v>
      </c>
      <c r="H4762">
        <v>0</v>
      </c>
      <c r="I4762">
        <v>0.48609999999999998</v>
      </c>
      <c r="J4762">
        <v>0.30109999999999998</v>
      </c>
      <c r="K4762">
        <v>0.51300000000000001</v>
      </c>
      <c r="L4762">
        <v>0.32650000000000001</v>
      </c>
      <c r="M4762">
        <v>0.5</v>
      </c>
      <c r="N4762">
        <v>1</v>
      </c>
      <c r="O4762">
        <v>3</v>
      </c>
      <c r="P4762">
        <v>0</v>
      </c>
      <c r="Q4762">
        <v>0</v>
      </c>
      <c r="R4762">
        <v>0</v>
      </c>
      <c r="S4762" s="2">
        <v>1.4930555555555556E-3</v>
      </c>
      <c r="T4762" s="2">
        <v>1.1574074074074075E-4</v>
      </c>
      <c r="U4762">
        <v>0.41670000000000001</v>
      </c>
      <c r="V4762">
        <v>0.23530000000000001</v>
      </c>
      <c r="W4762">
        <v>0.77780000000000005</v>
      </c>
      <c r="X4762">
        <v>1</v>
      </c>
      <c r="Y4762">
        <v>0.5</v>
      </c>
      <c r="Z4762">
        <v>0.42520000000000002</v>
      </c>
      <c r="AA4762">
        <v>0.3</v>
      </c>
      <c r="AB4762">
        <v>0.92310000000000003</v>
      </c>
      <c r="AC4762">
        <v>0.33329999999999999</v>
      </c>
      <c r="AD4762">
        <v>1</v>
      </c>
      <c r="AE4762">
        <v>0</v>
      </c>
      <c r="AF4762" t="s">
        <v>3933</v>
      </c>
      <c r="AG4762" s="2">
        <v>3.1944444444444446E-3</v>
      </c>
      <c r="AH4762" t="s">
        <v>3911</v>
      </c>
      <c r="AI4762">
        <v>3</v>
      </c>
      <c r="AJ4762" t="s">
        <v>3916</v>
      </c>
      <c r="AK4762" s="3">
        <v>42924</v>
      </c>
      <c r="AL4762" s="10">
        <f>YEAR(ufc_fights_2[[#This Row],[date]])</f>
        <v>2017</v>
      </c>
      <c r="AM4762" t="s">
        <v>4017</v>
      </c>
      <c r="AN4762">
        <v>1</v>
      </c>
      <c r="AO4762" t="s">
        <v>3913</v>
      </c>
      <c r="AP4762">
        <f>IF(ufc_fights_2[[#This Row],[winner]]="Red",ufc_fights_2[[#This Row],[r_fighter_id]],ufc_fights_2[[#This Row],[b_fighter_id]])</f>
        <v>990</v>
      </c>
      <c r="AQ4762" t="str">
        <f>_xlfn.XLOOKUP(ufc_fights_2[[#This Row],[winnerID]],ufc_fighters[id],ufc_fighters[fighter_name],"xxx",0,1)</f>
        <v>Rob Font</v>
      </c>
    </row>
    <row r="4763" spans="1:43">
      <c r="A4763">
        <v>990</v>
      </c>
      <c r="B4763">
        <v>2904</v>
      </c>
      <c r="C4763">
        <f>_xlfn.XLOOKUP(ufc_fights_2[[#This Row],[r_fighter_id]],ufc_fighters[id],ufc_fighters[year],"xxx",0,1)</f>
        <v>1987</v>
      </c>
      <c r="D4763">
        <f>_xlfn.XLOOKUP(ufc_fights_2[[#This Row],[b_fighter_id]],ufc_fighters[id],ufc_fighters[year],"Prázdné",0,1)</f>
        <v>1990</v>
      </c>
      <c r="E4763" s="10">
        <f>YEAR(ufc_fights_2[[#This Row],[date]])-ufc_fights_2[[#This Row],[r_year]]</f>
        <v>29</v>
      </c>
      <c r="F4763" s="10">
        <f>YEAR(ufc_fights_2[[#This Row],[date]])-ufc_fights_2[[#This Row],[b_year]]</f>
        <v>26</v>
      </c>
      <c r="G4763">
        <v>1</v>
      </c>
      <c r="H4763">
        <v>0</v>
      </c>
      <c r="I4763">
        <v>0.78790000000000004</v>
      </c>
      <c r="J4763">
        <v>0.42420000000000002</v>
      </c>
      <c r="K4763">
        <v>0.8</v>
      </c>
      <c r="L4763">
        <v>0.56820000000000004</v>
      </c>
      <c r="M4763">
        <v>1</v>
      </c>
      <c r="N4763">
        <v>0</v>
      </c>
      <c r="O4763">
        <v>1</v>
      </c>
      <c r="P4763">
        <v>0</v>
      </c>
      <c r="Q4763">
        <v>0</v>
      </c>
      <c r="R4763">
        <v>0</v>
      </c>
      <c r="S4763" s="2">
        <v>1.5046296296296296E-3</v>
      </c>
      <c r="T4763" s="2">
        <v>0</v>
      </c>
      <c r="U4763">
        <v>0.74070000000000003</v>
      </c>
      <c r="V4763">
        <v>0.32140000000000002</v>
      </c>
      <c r="W4763">
        <v>1</v>
      </c>
      <c r="X4763">
        <v>1</v>
      </c>
      <c r="Y4763">
        <v>1</v>
      </c>
      <c r="Z4763">
        <v>0.63160000000000005</v>
      </c>
      <c r="AA4763">
        <v>0.42420000000000002</v>
      </c>
      <c r="AB4763">
        <v>1</v>
      </c>
      <c r="AC4763">
        <v>0</v>
      </c>
      <c r="AD4763">
        <v>1</v>
      </c>
      <c r="AE4763">
        <v>0</v>
      </c>
      <c r="AF4763" t="s">
        <v>3910</v>
      </c>
      <c r="AG4763" s="2">
        <v>2.627314814814815E-3</v>
      </c>
      <c r="AH4763" t="s">
        <v>3911</v>
      </c>
      <c r="AI4763">
        <v>3</v>
      </c>
      <c r="AJ4763" t="s">
        <v>3949</v>
      </c>
      <c r="AK4763" s="3">
        <v>42707</v>
      </c>
      <c r="AL4763" s="10">
        <f>YEAR(ufc_fights_2[[#This Row],[date]])</f>
        <v>2016</v>
      </c>
      <c r="AM4763" t="s">
        <v>4017</v>
      </c>
      <c r="AN4763">
        <v>1</v>
      </c>
      <c r="AO4763" t="s">
        <v>3913</v>
      </c>
      <c r="AP4763">
        <f>IF(ufc_fights_2[[#This Row],[winner]]="Red",ufc_fights_2[[#This Row],[r_fighter_id]],ufc_fights_2[[#This Row],[b_fighter_id]])</f>
        <v>990</v>
      </c>
      <c r="AQ4763" t="str">
        <f>_xlfn.XLOOKUP(ufc_fights_2[[#This Row],[winnerID]],ufc_fighters[id],ufc_fighters[fighter_name],"xxx",0,1)</f>
        <v>Rob Font</v>
      </c>
    </row>
    <row r="4764" spans="1:43">
      <c r="A4764">
        <v>2756</v>
      </c>
      <c r="B4764">
        <v>990</v>
      </c>
      <c r="C4764">
        <f>_xlfn.XLOOKUP(ufc_fights_2[[#This Row],[r_fighter_id]],ufc_fighters[id],ufc_fighters[year],"xxx",0,1)</f>
        <v>1981</v>
      </c>
      <c r="D4764">
        <f>_xlfn.XLOOKUP(ufc_fights_2[[#This Row],[b_fighter_id]],ufc_fighters[id],ufc_fighters[year],"Prázdné",0,1)</f>
        <v>1987</v>
      </c>
      <c r="E4764" s="10">
        <f>YEAR(ufc_fights_2[[#This Row],[date]])-ufc_fights_2[[#This Row],[r_year]]</f>
        <v>33</v>
      </c>
      <c r="F4764" s="10">
        <f>YEAR(ufc_fights_2[[#This Row],[date]])-ufc_fights_2[[#This Row],[b_year]]</f>
        <v>27</v>
      </c>
      <c r="G4764">
        <v>0</v>
      </c>
      <c r="H4764">
        <v>1</v>
      </c>
      <c r="I4764">
        <v>0.27029999999999998</v>
      </c>
      <c r="J4764">
        <v>0.52170000000000005</v>
      </c>
      <c r="K4764">
        <v>0.27029999999999998</v>
      </c>
      <c r="L4764">
        <v>0.52170000000000005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1.9675925925925926E-4</v>
      </c>
      <c r="T4764" s="2">
        <v>4.6296296296296294E-5</v>
      </c>
      <c r="U4764">
        <v>0.17860000000000001</v>
      </c>
      <c r="V4764">
        <v>0.38890000000000002</v>
      </c>
      <c r="W4764">
        <v>0.4</v>
      </c>
      <c r="X4764">
        <v>0.75</v>
      </c>
      <c r="Y4764">
        <v>1</v>
      </c>
      <c r="Z4764">
        <v>0.26469999999999999</v>
      </c>
      <c r="AA4764">
        <v>0.47370000000000001</v>
      </c>
      <c r="AB4764">
        <v>0.33329999999999999</v>
      </c>
      <c r="AC4764">
        <v>1</v>
      </c>
      <c r="AD4764">
        <v>0</v>
      </c>
      <c r="AE4764">
        <v>0.5</v>
      </c>
      <c r="AF4764" t="s">
        <v>3910</v>
      </c>
      <c r="AG4764" s="2">
        <v>1.6087962962962963E-3</v>
      </c>
      <c r="AH4764" t="s">
        <v>3911</v>
      </c>
      <c r="AI4764">
        <v>3</v>
      </c>
      <c r="AJ4764" t="s">
        <v>3912</v>
      </c>
      <c r="AK4764" s="3">
        <v>41825</v>
      </c>
      <c r="AL4764" s="10">
        <f>YEAR(ufc_fights_2[[#This Row],[date]])</f>
        <v>2014</v>
      </c>
      <c r="AM4764" t="s">
        <v>4017</v>
      </c>
      <c r="AN4764">
        <v>1</v>
      </c>
      <c r="AO4764" t="s">
        <v>3918</v>
      </c>
      <c r="AP4764">
        <f>IF(ufc_fights_2[[#This Row],[winner]]="Red",ufc_fights_2[[#This Row],[r_fighter_id]],ufc_fights_2[[#This Row],[b_fighter_id]])</f>
        <v>990</v>
      </c>
      <c r="AQ4764" t="str">
        <f>_xlfn.XLOOKUP(ufc_fights_2[[#This Row],[winnerID]],ufc_fighters[id],ufc_fighters[fighter_name],"xxx",0,1)</f>
        <v>Rob Font</v>
      </c>
    </row>
    <row r="4765" spans="1:43">
      <c r="A4765">
        <v>2180</v>
      </c>
      <c r="B4765">
        <v>990</v>
      </c>
      <c r="C4765">
        <f>_xlfn.XLOOKUP(ufc_fights_2[[#This Row],[r_fighter_id]],ufc_fighters[id],ufc_fighters[year],"xxx",0,1)</f>
        <v>1988</v>
      </c>
      <c r="D4765">
        <f>_xlfn.XLOOKUP(ufc_fights_2[[#This Row],[b_fighter_id]],ufc_fighters[id],ufc_fighters[year],"Prázdné",0,1)</f>
        <v>1987</v>
      </c>
      <c r="E4765" s="10">
        <f>YEAR(ufc_fights_2[[#This Row],[date]])-ufc_fights_2[[#This Row],[r_year]]</f>
        <v>32</v>
      </c>
      <c r="F4765" s="10">
        <f>YEAR(ufc_fights_2[[#This Row],[date]])-ufc_fights_2[[#This Row],[b_year]]</f>
        <v>33</v>
      </c>
      <c r="G4765">
        <v>0</v>
      </c>
      <c r="H4765">
        <v>1</v>
      </c>
      <c r="I4765">
        <v>0.75</v>
      </c>
      <c r="J4765">
        <v>0.81079999999999997</v>
      </c>
      <c r="K4765">
        <v>0.75</v>
      </c>
      <c r="L4765">
        <v>0.80489999999999995</v>
      </c>
      <c r="M4765">
        <v>0.66669999999999996</v>
      </c>
      <c r="N4765">
        <v>0</v>
      </c>
      <c r="O4765">
        <v>0</v>
      </c>
      <c r="P4765">
        <v>0</v>
      </c>
      <c r="Q4765">
        <v>0</v>
      </c>
      <c r="R4765">
        <v>1</v>
      </c>
      <c r="S4765" s="2">
        <v>1.7476851851851852E-3</v>
      </c>
      <c r="T4765" s="2">
        <v>4.3981481481481481E-4</v>
      </c>
      <c r="U4765">
        <v>0.8</v>
      </c>
      <c r="V4765">
        <v>0.79410000000000003</v>
      </c>
      <c r="W4765">
        <v>0.5</v>
      </c>
      <c r="X4765">
        <v>0</v>
      </c>
      <c r="Y4765">
        <v>0</v>
      </c>
      <c r="Z4765">
        <v>0.88890000000000002</v>
      </c>
      <c r="AA4765">
        <v>0.72219999999999995</v>
      </c>
      <c r="AB4765">
        <v>0</v>
      </c>
      <c r="AC4765">
        <v>1</v>
      </c>
      <c r="AD4765">
        <v>0.33329999999999999</v>
      </c>
      <c r="AE4765">
        <v>0.88890000000000002</v>
      </c>
      <c r="AF4765" t="s">
        <v>3910</v>
      </c>
      <c r="AG4765" s="2">
        <v>2.627314814814815E-3</v>
      </c>
      <c r="AH4765" t="s">
        <v>3911</v>
      </c>
      <c r="AI4765">
        <v>3</v>
      </c>
      <c r="AJ4765" t="s">
        <v>3931</v>
      </c>
      <c r="AK4765" s="3">
        <v>44184</v>
      </c>
      <c r="AL4765" s="10">
        <f>YEAR(ufc_fights_2[[#This Row],[date]])</f>
        <v>2020</v>
      </c>
      <c r="AM4765" t="s">
        <v>4017</v>
      </c>
      <c r="AN4765">
        <v>1</v>
      </c>
      <c r="AO4765" t="s">
        <v>3918</v>
      </c>
      <c r="AP4765">
        <f>IF(ufc_fights_2[[#This Row],[winner]]="Red",ufc_fights_2[[#This Row],[r_fighter_id]],ufc_fights_2[[#This Row],[b_fighter_id]])</f>
        <v>990</v>
      </c>
      <c r="AQ4765" t="str">
        <f>_xlfn.XLOOKUP(ufc_fights_2[[#This Row],[winnerID]],ufc_fighters[id],ufc_fighters[fighter_name],"xxx",0,1)</f>
        <v>Rob Font</v>
      </c>
    </row>
    <row r="4766" spans="1:43">
      <c r="A4766">
        <v>1516</v>
      </c>
      <c r="B4766">
        <v>2186</v>
      </c>
      <c r="C4766">
        <f>_xlfn.XLOOKUP(ufc_fights_2[[#This Row],[r_fighter_id]],ufc_fighters[id],ufc_fighters[year],"xxx",0,1)</f>
        <v>1992</v>
      </c>
      <c r="D4766">
        <f>_xlfn.XLOOKUP(ufc_fights_2[[#This Row],[b_fighter_id]],ufc_fighters[id],ufc_fighters[year],"Prázdné",0,1)</f>
        <v>1991</v>
      </c>
      <c r="E4766" s="10">
        <f>YEAR(ufc_fights_2[[#This Row],[date]])-ufc_fights_2[[#This Row],[r_year]]</f>
        <v>25</v>
      </c>
      <c r="F4766" s="10">
        <f>YEAR(ufc_fights_2[[#This Row],[date]])-ufc_fights_2[[#This Row],[b_year]]</f>
        <v>26</v>
      </c>
      <c r="G4766">
        <v>0</v>
      </c>
      <c r="H4766">
        <v>0</v>
      </c>
      <c r="I4766">
        <v>0.53849999999999998</v>
      </c>
      <c r="J4766">
        <v>0.24349999999999999</v>
      </c>
      <c r="K4766">
        <v>0.74460000000000004</v>
      </c>
      <c r="L4766">
        <v>0.40129999999999999</v>
      </c>
      <c r="M4766">
        <v>0.6</v>
      </c>
      <c r="N4766">
        <v>0</v>
      </c>
      <c r="O4766">
        <v>1</v>
      </c>
      <c r="P4766">
        <v>0</v>
      </c>
      <c r="Q4766">
        <v>0</v>
      </c>
      <c r="R4766">
        <v>0</v>
      </c>
      <c r="S4766" s="2">
        <v>8.0208333333333329E-3</v>
      </c>
      <c r="T4766" s="2">
        <v>0</v>
      </c>
      <c r="U4766">
        <v>0.53059999999999996</v>
      </c>
      <c r="V4766">
        <v>0.18690000000000001</v>
      </c>
      <c r="W4766">
        <v>0.5</v>
      </c>
      <c r="X4766">
        <v>1</v>
      </c>
      <c r="Y4766">
        <v>1</v>
      </c>
      <c r="Z4766">
        <v>0.35189999999999999</v>
      </c>
      <c r="AA4766">
        <v>0.21099999999999999</v>
      </c>
      <c r="AB4766">
        <v>0</v>
      </c>
      <c r="AC4766">
        <v>0</v>
      </c>
      <c r="AD4766">
        <v>0.74</v>
      </c>
      <c r="AE4766">
        <v>0.83330000000000004</v>
      </c>
      <c r="AF4766" t="s">
        <v>3915</v>
      </c>
      <c r="AG4766" s="2">
        <v>3.472222222222222E-3</v>
      </c>
      <c r="AH4766" t="s">
        <v>3911</v>
      </c>
      <c r="AI4766">
        <v>3</v>
      </c>
      <c r="AJ4766" t="s">
        <v>3961</v>
      </c>
      <c r="AK4766" s="3">
        <v>42932</v>
      </c>
      <c r="AL4766" s="10">
        <f>YEAR(ufc_fights_2[[#This Row],[date]])</f>
        <v>2017</v>
      </c>
      <c r="AM4766" t="s">
        <v>4017</v>
      </c>
      <c r="AN4766">
        <v>60</v>
      </c>
      <c r="AO4766" t="s">
        <v>3913</v>
      </c>
      <c r="AP4766">
        <f>IF(ufc_fights_2[[#This Row],[winner]]="Red",ufc_fights_2[[#This Row],[r_fighter_id]],ufc_fights_2[[#This Row],[b_fighter_id]])</f>
        <v>1516</v>
      </c>
      <c r="AQ4766" t="str">
        <f>_xlfn.XLOOKUP(ufc_fights_2[[#This Row],[winnerID]],ufc_fighters[id],ufc_fighters[fighter_name],"xxx",0,1)</f>
        <v>Brett Johns</v>
      </c>
    </row>
    <row r="4767" spans="1:43">
      <c r="A4767">
        <v>1474</v>
      </c>
      <c r="B4767">
        <v>128</v>
      </c>
      <c r="C4767">
        <f>_xlfn.XLOOKUP(ufc_fights_2[[#This Row],[r_fighter_id]],ufc_fighters[id],ufc_fighters[year],"xxx",0,1)</f>
        <v>1979</v>
      </c>
      <c r="D4767">
        <f>_xlfn.XLOOKUP(ufc_fights_2[[#This Row],[b_fighter_id]],ufc_fighters[id],ufc_fighters[year],"Prázdné",0,1)</f>
        <v>1988</v>
      </c>
      <c r="E4767" s="10">
        <f>YEAR(ufc_fights_2[[#This Row],[date]])-ufc_fights_2[[#This Row],[r_year]]</f>
        <v>36</v>
      </c>
      <c r="F4767" s="10">
        <f>YEAR(ufc_fights_2[[#This Row],[date]])-ufc_fights_2[[#This Row],[b_year]]</f>
        <v>27</v>
      </c>
      <c r="G4767">
        <v>0</v>
      </c>
      <c r="H4767">
        <v>0</v>
      </c>
      <c r="I4767">
        <v>0.5</v>
      </c>
      <c r="J4767">
        <v>0.66669999999999996</v>
      </c>
      <c r="K4767">
        <v>0.69230000000000003</v>
      </c>
      <c r="L4767">
        <v>0.8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1</v>
      </c>
      <c r="S4767" s="2">
        <v>2.5231481481481481E-3</v>
      </c>
      <c r="T4767" s="2">
        <v>1.7361111111111112E-4</v>
      </c>
      <c r="U4767">
        <v>0.55559999999999998</v>
      </c>
      <c r="V4767">
        <v>0.66669999999999996</v>
      </c>
      <c r="W4767">
        <v>0</v>
      </c>
      <c r="X4767">
        <v>0</v>
      </c>
      <c r="Y4767">
        <v>0</v>
      </c>
      <c r="Z4767">
        <v>0.33329999999999999</v>
      </c>
      <c r="AA4767">
        <v>0</v>
      </c>
      <c r="AB4767">
        <v>0</v>
      </c>
      <c r="AC4767">
        <v>1</v>
      </c>
      <c r="AD4767">
        <v>0.75</v>
      </c>
      <c r="AE4767">
        <v>1</v>
      </c>
      <c r="AF4767" t="s">
        <v>3933</v>
      </c>
      <c r="AG4767" s="2">
        <v>3.0208333333333333E-3</v>
      </c>
      <c r="AH4767" t="s">
        <v>3911</v>
      </c>
      <c r="AI4767">
        <v>3</v>
      </c>
      <c r="AJ4767" t="s">
        <v>3949</v>
      </c>
      <c r="AK4767" s="3">
        <v>42239</v>
      </c>
      <c r="AL4767" s="10">
        <f>YEAR(ufc_fights_2[[#This Row],[date]])</f>
        <v>2015</v>
      </c>
      <c r="AM4767" t="s">
        <v>4017</v>
      </c>
      <c r="AN4767">
        <v>87</v>
      </c>
      <c r="AO4767" t="s">
        <v>3918</v>
      </c>
      <c r="AP4767">
        <f>IF(ufc_fights_2[[#This Row],[winner]]="Red",ufc_fights_2[[#This Row],[r_fighter_id]],ufc_fights_2[[#This Row],[b_fighter_id]])</f>
        <v>128</v>
      </c>
      <c r="AQ4767" t="str">
        <f>_xlfn.XLOOKUP(ufc_fights_2[[#This Row],[winnerID]],ufc_fighters[id],ufc_fighters[fighter_name],"xxx",0,1)</f>
        <v>Felipe Arantes</v>
      </c>
    </row>
    <row r="4768" spans="1:43">
      <c r="A4768">
        <v>436</v>
      </c>
      <c r="B4768">
        <v>1762</v>
      </c>
      <c r="C4768">
        <f>_xlfn.XLOOKUP(ufc_fights_2[[#This Row],[r_fighter_id]],ufc_fighters[id],ufc_fighters[year],"xxx",0,1)</f>
        <v>1989</v>
      </c>
      <c r="D4768">
        <f>_xlfn.XLOOKUP(ufc_fights_2[[#This Row],[b_fighter_id]],ufc_fighters[id],ufc_fighters[year],"Prázdné",0,1)</f>
        <v>1992</v>
      </c>
      <c r="E4768" s="10">
        <f>YEAR(ufc_fights_2[[#This Row],[date]])-ufc_fights_2[[#This Row],[r_year]]</f>
        <v>32</v>
      </c>
      <c r="F4768" s="10">
        <f>YEAR(ufc_fights_2[[#This Row],[date]])-ufc_fights_2[[#This Row],[b_year]]</f>
        <v>29</v>
      </c>
      <c r="G4768">
        <v>0</v>
      </c>
      <c r="H4768">
        <v>0</v>
      </c>
      <c r="I4768">
        <v>0.3261</v>
      </c>
      <c r="J4768">
        <v>0.63639999999999997</v>
      </c>
      <c r="K4768">
        <v>0.41820000000000002</v>
      </c>
      <c r="L4768">
        <v>0.67549999999999999</v>
      </c>
      <c r="M4768">
        <v>0</v>
      </c>
      <c r="N4768">
        <v>0.88890000000000002</v>
      </c>
      <c r="O4768">
        <v>1</v>
      </c>
      <c r="P4768">
        <v>0</v>
      </c>
      <c r="Q4768">
        <v>1</v>
      </c>
      <c r="R4768">
        <v>0</v>
      </c>
      <c r="S4768" s="2">
        <v>4.1666666666666669E-4</v>
      </c>
      <c r="T4768" s="2">
        <v>5.4282407407407404E-3</v>
      </c>
      <c r="U4768">
        <v>0.22220000000000001</v>
      </c>
      <c r="V4768">
        <v>0.59550000000000003</v>
      </c>
      <c r="W4768">
        <v>0.5</v>
      </c>
      <c r="X4768">
        <v>1</v>
      </c>
      <c r="Y4768">
        <v>0.76919999999999999</v>
      </c>
      <c r="Z4768">
        <v>0.26319999999999999</v>
      </c>
      <c r="AA4768">
        <v>0.4783</v>
      </c>
      <c r="AB4768">
        <v>0.71430000000000005</v>
      </c>
      <c r="AC4768">
        <v>0.71430000000000005</v>
      </c>
      <c r="AD4768">
        <v>0</v>
      </c>
      <c r="AE4768">
        <v>0.73529999999999995</v>
      </c>
      <c r="AF4768" t="s">
        <v>3910</v>
      </c>
      <c r="AG4768" s="2">
        <v>1.8287037037037037E-3</v>
      </c>
      <c r="AH4768" t="s">
        <v>3911</v>
      </c>
      <c r="AI4768">
        <v>3</v>
      </c>
      <c r="AJ4768" t="s">
        <v>3940</v>
      </c>
      <c r="AK4768" s="3">
        <v>44254</v>
      </c>
      <c r="AL4768" s="10">
        <f>YEAR(ufc_fights_2[[#This Row],[date]])</f>
        <v>2021</v>
      </c>
      <c r="AM4768" t="s">
        <v>4017</v>
      </c>
      <c r="AN4768">
        <v>1</v>
      </c>
      <c r="AO4768" t="s">
        <v>3918</v>
      </c>
      <c r="AP4768">
        <f>IF(ufc_fights_2[[#This Row],[winner]]="Red",ufc_fights_2[[#This Row],[r_fighter_id]],ufc_fights_2[[#This Row],[b_fighter_id]])</f>
        <v>1762</v>
      </c>
      <c r="AQ4768" t="str">
        <f>_xlfn.XLOOKUP(ufc_fights_2[[#This Row],[winnerID]],ufc_fighters[id],ufc_fighters[fighter_name],"xxx",0,1)</f>
        <v>Ronnie Lawrence</v>
      </c>
    </row>
    <row r="4769" spans="1:43">
      <c r="A4769">
        <v>319</v>
      </c>
      <c r="B4769">
        <v>2996</v>
      </c>
      <c r="C4769">
        <f>_xlfn.XLOOKUP(ufc_fights_2[[#This Row],[r_fighter_id]],ufc_fighters[id],ufc_fighters[year],"xxx",0,1)</f>
        <v>1993</v>
      </c>
      <c r="D4769">
        <f>_xlfn.XLOOKUP(ufc_fights_2[[#This Row],[b_fighter_id]],ufc_fighters[id],ufc_fighters[year],"Prázdné",0,1)</f>
        <v>1994</v>
      </c>
      <c r="E4769" s="10">
        <f>YEAR(ufc_fights_2[[#This Row],[date]])-ufc_fights_2[[#This Row],[r_year]]</f>
        <v>26</v>
      </c>
      <c r="F4769" s="10">
        <f>YEAR(ufc_fights_2[[#This Row],[date]])-ufc_fights_2[[#This Row],[b_year]]</f>
        <v>25</v>
      </c>
      <c r="G4769">
        <v>0</v>
      </c>
      <c r="H4769">
        <v>0</v>
      </c>
      <c r="I4769">
        <v>0.6522</v>
      </c>
      <c r="J4769">
        <v>0.5</v>
      </c>
      <c r="K4769">
        <v>0.67649999999999999</v>
      </c>
      <c r="L4769">
        <v>0.76319999999999999</v>
      </c>
      <c r="M4769">
        <v>0.66669999999999996</v>
      </c>
      <c r="N4769">
        <v>0.16669999999999999</v>
      </c>
      <c r="O4769">
        <v>1</v>
      </c>
      <c r="P4769">
        <v>0</v>
      </c>
      <c r="Q4769">
        <v>1</v>
      </c>
      <c r="R4769">
        <v>1</v>
      </c>
      <c r="S4769" s="2">
        <v>5.9259259259259256E-3</v>
      </c>
      <c r="T4769" s="2">
        <v>3.0787037037037037E-3</v>
      </c>
      <c r="U4769">
        <v>0.6</v>
      </c>
      <c r="V4769">
        <v>0.5</v>
      </c>
      <c r="W4769">
        <v>1</v>
      </c>
      <c r="X4769">
        <v>1</v>
      </c>
      <c r="Y4769">
        <v>1</v>
      </c>
      <c r="Z4769">
        <v>0.4</v>
      </c>
      <c r="AA4769">
        <v>0.5</v>
      </c>
      <c r="AB4769">
        <v>1</v>
      </c>
      <c r="AC4769">
        <v>0.5</v>
      </c>
      <c r="AD4769">
        <v>0.77780000000000005</v>
      </c>
      <c r="AE4769">
        <v>0</v>
      </c>
      <c r="AF4769" t="s">
        <v>3915</v>
      </c>
      <c r="AG4769" s="2">
        <v>3.472222222222222E-3</v>
      </c>
      <c r="AH4769" t="s">
        <v>3911</v>
      </c>
      <c r="AI4769">
        <v>3</v>
      </c>
      <c r="AJ4769" t="s">
        <v>3928</v>
      </c>
      <c r="AK4769" s="3">
        <v>43666</v>
      </c>
      <c r="AL4769" s="10">
        <f>YEAR(ufc_fights_2[[#This Row],[date]])</f>
        <v>2019</v>
      </c>
      <c r="AM4769" t="s">
        <v>4017</v>
      </c>
      <c r="AN4769">
        <v>78</v>
      </c>
      <c r="AO4769" t="s">
        <v>3913</v>
      </c>
      <c r="AP4769">
        <f>IF(ufc_fights_2[[#This Row],[winner]]="Red",ufc_fights_2[[#This Row],[r_fighter_id]],ufc_fights_2[[#This Row],[b_fighter_id]])</f>
        <v>319</v>
      </c>
      <c r="AQ4769" t="str">
        <f>_xlfn.XLOOKUP(ufc_fights_2[[#This Row],[winnerID]],ufc_fighters[id],ufc_fighters[fighter_name],"xxx",0,1)</f>
        <v>Ray Borg</v>
      </c>
    </row>
    <row r="4770" spans="1:43">
      <c r="A4770">
        <v>1834</v>
      </c>
      <c r="B4770">
        <v>1616</v>
      </c>
      <c r="C4770">
        <f>_xlfn.XLOOKUP(ufc_fights_2[[#This Row],[r_fighter_id]],ufc_fighters[id],ufc_fighters[year],"xxx",0,1)</f>
        <v>1990</v>
      </c>
      <c r="D4770">
        <f>_xlfn.XLOOKUP(ufc_fights_2[[#This Row],[b_fighter_id]],ufc_fighters[id],ufc_fighters[year],"Prázdné",0,1)</f>
        <v>1986</v>
      </c>
      <c r="E4770" s="10">
        <f>YEAR(ufc_fights_2[[#This Row],[date]])-ufc_fights_2[[#This Row],[r_year]]</f>
        <v>28</v>
      </c>
      <c r="F4770" s="10">
        <f>YEAR(ufc_fights_2[[#This Row],[date]])-ufc_fights_2[[#This Row],[b_year]]</f>
        <v>32</v>
      </c>
      <c r="G4770">
        <v>2</v>
      </c>
      <c r="H4770">
        <v>0</v>
      </c>
      <c r="I4770">
        <v>0.43780000000000002</v>
      </c>
      <c r="J4770">
        <v>0.36499999999999999</v>
      </c>
      <c r="K4770">
        <v>0.46310000000000001</v>
      </c>
      <c r="L4770">
        <v>0.39460000000000001</v>
      </c>
      <c r="M4770">
        <v>0</v>
      </c>
      <c r="N4770">
        <v>0.16669999999999999</v>
      </c>
      <c r="O4770">
        <v>1</v>
      </c>
      <c r="P4770">
        <v>0</v>
      </c>
      <c r="Q4770">
        <v>0</v>
      </c>
      <c r="R4770">
        <v>0</v>
      </c>
      <c r="S4770" s="2">
        <v>7.7546296296296293E-4</v>
      </c>
      <c r="T4770" s="2">
        <v>4.9768518518518521E-4</v>
      </c>
      <c r="U4770">
        <v>0.37569999999999998</v>
      </c>
      <c r="V4770">
        <v>0.36609999999999998</v>
      </c>
      <c r="W4770">
        <v>0.63270000000000004</v>
      </c>
      <c r="X4770">
        <v>0.54549999999999998</v>
      </c>
      <c r="Y4770">
        <v>0.5</v>
      </c>
      <c r="Z4770">
        <v>0.42180000000000001</v>
      </c>
      <c r="AA4770">
        <v>0.34849999999999998</v>
      </c>
      <c r="AB4770">
        <v>0.58330000000000004</v>
      </c>
      <c r="AC4770">
        <v>0.75</v>
      </c>
      <c r="AD4770">
        <v>0.6</v>
      </c>
      <c r="AE4770">
        <v>1</v>
      </c>
      <c r="AF4770" t="s">
        <v>3910</v>
      </c>
      <c r="AG4770" s="2">
        <v>2.5810185185185185E-3</v>
      </c>
      <c r="AH4770" t="s">
        <v>3911</v>
      </c>
      <c r="AI4770">
        <v>3</v>
      </c>
      <c r="AJ4770" t="s">
        <v>3961</v>
      </c>
      <c r="AK4770" s="3">
        <v>43232</v>
      </c>
      <c r="AL4770" s="10">
        <f>YEAR(ufc_fights_2[[#This Row],[date]])</f>
        <v>2018</v>
      </c>
      <c r="AM4770" t="s">
        <v>4017</v>
      </c>
      <c r="AN4770">
        <v>13</v>
      </c>
      <c r="AO4770" t="s">
        <v>3913</v>
      </c>
      <c r="AP4770">
        <f>IF(ufc_fights_2[[#This Row],[winner]]="Red",ufc_fights_2[[#This Row],[r_fighter_id]],ufc_fights_2[[#This Row],[b_fighter_id]])</f>
        <v>1834</v>
      </c>
      <c r="AQ4770" t="str">
        <f>_xlfn.XLOOKUP(ufc_fights_2[[#This Row],[winnerID]],ufc_fighters[id],ufc_fighters[fighter_name],"xxx",0,1)</f>
        <v>John Lineker</v>
      </c>
    </row>
    <row r="4771" spans="1:43">
      <c r="A4771">
        <v>2028</v>
      </c>
      <c r="B4771">
        <v>1834</v>
      </c>
      <c r="C4771">
        <f>_xlfn.XLOOKUP(ufc_fights_2[[#This Row],[r_fighter_id]],ufc_fighters[id],ufc_fighters[year],"xxx",0,1)</f>
        <v>1991</v>
      </c>
      <c r="D4771">
        <f>_xlfn.XLOOKUP(ufc_fights_2[[#This Row],[b_fighter_id]],ufc_fighters[id],ufc_fighters[year],"Prázdné",0,1)</f>
        <v>1990</v>
      </c>
      <c r="E4771" s="10">
        <f>YEAR(ufc_fights_2[[#This Row],[date]])-ufc_fights_2[[#This Row],[r_year]]</f>
        <v>25</v>
      </c>
      <c r="F4771" s="10">
        <f>YEAR(ufc_fights_2[[#This Row],[date]])-ufc_fights_2[[#This Row],[b_year]]</f>
        <v>26</v>
      </c>
      <c r="G4771">
        <v>0</v>
      </c>
      <c r="H4771">
        <v>2</v>
      </c>
      <c r="I4771">
        <v>0.4667</v>
      </c>
      <c r="J4771">
        <v>0.47270000000000001</v>
      </c>
      <c r="K4771">
        <v>0.4667</v>
      </c>
      <c r="L4771">
        <v>0.49120000000000003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</v>
      </c>
      <c r="T4771" s="2">
        <v>9.2592592592592588E-5</v>
      </c>
      <c r="U4771">
        <v>0.44829999999999998</v>
      </c>
      <c r="V4771">
        <v>0.41860000000000003</v>
      </c>
      <c r="W4771">
        <v>1</v>
      </c>
      <c r="X4771">
        <v>0</v>
      </c>
      <c r="Y4771">
        <v>0.5</v>
      </c>
      <c r="Z4771">
        <v>0.44440000000000002</v>
      </c>
      <c r="AA4771">
        <v>0.3947</v>
      </c>
      <c r="AB4771">
        <v>0.66669999999999996</v>
      </c>
      <c r="AC4771">
        <v>0.55559999999999998</v>
      </c>
      <c r="AD4771">
        <v>0</v>
      </c>
      <c r="AE4771">
        <v>0.75</v>
      </c>
      <c r="AF4771" t="s">
        <v>3910</v>
      </c>
      <c r="AG4771" s="2">
        <v>1.8865740740740742E-3</v>
      </c>
      <c r="AH4771" t="s">
        <v>3927</v>
      </c>
      <c r="AI4771">
        <v>5</v>
      </c>
      <c r="AJ4771" t="s">
        <v>3914</v>
      </c>
      <c r="AK4771" s="3">
        <v>42564</v>
      </c>
      <c r="AL4771" s="10">
        <f>YEAR(ufc_fights_2[[#This Row],[date]])</f>
        <v>2016</v>
      </c>
      <c r="AM4771" t="s">
        <v>4017</v>
      </c>
      <c r="AN4771">
        <v>73</v>
      </c>
      <c r="AO4771" t="s">
        <v>3918</v>
      </c>
      <c r="AP4771">
        <f>IF(ufc_fights_2[[#This Row],[winner]]="Red",ufc_fights_2[[#This Row],[r_fighter_id]],ufc_fights_2[[#This Row],[b_fighter_id]])</f>
        <v>1834</v>
      </c>
      <c r="AQ4771" t="str">
        <f>_xlfn.XLOOKUP(ufc_fights_2[[#This Row],[winnerID]],ufc_fighters[id],ufc_fighters[fighter_name],"xxx",0,1)</f>
        <v>John Lineker</v>
      </c>
    </row>
    <row r="4772" spans="1:43">
      <c r="A4772">
        <v>1834</v>
      </c>
      <c r="B4772">
        <v>990</v>
      </c>
      <c r="C4772">
        <f>_xlfn.XLOOKUP(ufc_fights_2[[#This Row],[r_fighter_id]],ufc_fighters[id],ufc_fighters[year],"xxx",0,1)</f>
        <v>1990</v>
      </c>
      <c r="D4772">
        <f>_xlfn.XLOOKUP(ufc_fights_2[[#This Row],[b_fighter_id]],ufc_fighters[id],ufc_fighters[year],"Prázdné",0,1)</f>
        <v>1987</v>
      </c>
      <c r="E4772" s="10">
        <f>YEAR(ufc_fights_2[[#This Row],[date]])-ufc_fights_2[[#This Row],[r_year]]</f>
        <v>26</v>
      </c>
      <c r="F4772" s="10">
        <f>YEAR(ufc_fights_2[[#This Row],[date]])-ufc_fights_2[[#This Row],[b_year]]</f>
        <v>29</v>
      </c>
      <c r="G4772">
        <v>0</v>
      </c>
      <c r="H4772">
        <v>0</v>
      </c>
      <c r="I4772">
        <v>0.43719999999999998</v>
      </c>
      <c r="J4772">
        <v>0.35089999999999999</v>
      </c>
      <c r="K4772">
        <v>0.47499999999999998</v>
      </c>
      <c r="L4772">
        <v>0.35089999999999999</v>
      </c>
      <c r="M4772">
        <v>0.5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1.8055555555555555E-3</v>
      </c>
      <c r="T4772" s="2">
        <v>1.1574074074074073E-5</v>
      </c>
      <c r="U4772">
        <v>0.31030000000000002</v>
      </c>
      <c r="V4772">
        <v>0.28720000000000001</v>
      </c>
      <c r="W4772">
        <v>0.63639999999999997</v>
      </c>
      <c r="X4772">
        <v>0.69569999999999999</v>
      </c>
      <c r="Y4772">
        <v>0.88890000000000002</v>
      </c>
      <c r="Z4772">
        <v>0.37330000000000002</v>
      </c>
      <c r="AA4772">
        <v>0.34510000000000002</v>
      </c>
      <c r="AB4772">
        <v>0.33329999999999999</v>
      </c>
      <c r="AC4772">
        <v>1</v>
      </c>
      <c r="AD4772">
        <v>0.81479999999999997</v>
      </c>
      <c r="AE4772">
        <v>0</v>
      </c>
      <c r="AF4772" t="s">
        <v>3915</v>
      </c>
      <c r="AG4772" s="2">
        <v>3.472222222222222E-3</v>
      </c>
      <c r="AH4772" t="s">
        <v>3911</v>
      </c>
      <c r="AI4772">
        <v>3</v>
      </c>
      <c r="AJ4772" t="s">
        <v>3919</v>
      </c>
      <c r="AK4772" s="3">
        <v>42504</v>
      </c>
      <c r="AL4772" s="10">
        <f>YEAR(ufc_fights_2[[#This Row],[date]])</f>
        <v>2016</v>
      </c>
      <c r="AM4772" t="s">
        <v>4017</v>
      </c>
      <c r="AN4772">
        <v>82</v>
      </c>
      <c r="AO4772" t="s">
        <v>3913</v>
      </c>
      <c r="AP4772">
        <f>IF(ufc_fights_2[[#This Row],[winner]]="Red",ufc_fights_2[[#This Row],[r_fighter_id]],ufc_fights_2[[#This Row],[b_fighter_id]])</f>
        <v>1834</v>
      </c>
      <c r="AQ4772" t="str">
        <f>_xlfn.XLOOKUP(ufc_fights_2[[#This Row],[winnerID]],ufc_fighters[id],ufc_fighters[fighter_name],"xxx",0,1)</f>
        <v>John Lineker</v>
      </c>
    </row>
    <row r="4773" spans="1:43">
      <c r="A4773">
        <v>1834</v>
      </c>
      <c r="B4773">
        <v>793</v>
      </c>
      <c r="C4773">
        <f>_xlfn.XLOOKUP(ufc_fights_2[[#This Row],[r_fighter_id]],ufc_fighters[id],ufc_fighters[year],"xxx",0,1)</f>
        <v>1990</v>
      </c>
      <c r="D4773">
        <f>_xlfn.XLOOKUP(ufc_fights_2[[#This Row],[b_fighter_id]],ufc_fighters[id],ufc_fighters[year],"Prázdné",0,1)</f>
        <v>1984</v>
      </c>
      <c r="E4773" s="10">
        <f>YEAR(ufc_fights_2[[#This Row],[date]])-ufc_fights_2[[#This Row],[r_year]]</f>
        <v>26</v>
      </c>
      <c r="F4773" s="10">
        <f>YEAR(ufc_fights_2[[#This Row],[date]])-ufc_fights_2[[#This Row],[b_year]]</f>
        <v>32</v>
      </c>
      <c r="G4773">
        <v>0</v>
      </c>
      <c r="H4773">
        <v>0</v>
      </c>
      <c r="I4773">
        <v>0.2888</v>
      </c>
      <c r="J4773">
        <v>0.52880000000000005</v>
      </c>
      <c r="K4773">
        <v>0.29099999999999998</v>
      </c>
      <c r="L4773">
        <v>0.52880000000000005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</v>
      </c>
      <c r="T4773" s="2">
        <v>2.6620370370370372E-4</v>
      </c>
      <c r="U4773">
        <v>0.21079999999999999</v>
      </c>
      <c r="V4773">
        <v>0.4</v>
      </c>
      <c r="W4773">
        <v>0.41670000000000001</v>
      </c>
      <c r="X4773">
        <v>0.73329999999999995</v>
      </c>
      <c r="Y4773">
        <v>0.90480000000000005</v>
      </c>
      <c r="Z4773">
        <v>0.2767</v>
      </c>
      <c r="AA4773">
        <v>0.52690000000000003</v>
      </c>
      <c r="AB4773">
        <v>0.45450000000000002</v>
      </c>
      <c r="AC4773">
        <v>0.6</v>
      </c>
      <c r="AD4773">
        <v>0</v>
      </c>
      <c r="AE4773">
        <v>0</v>
      </c>
      <c r="AF4773" t="s">
        <v>3922</v>
      </c>
      <c r="AG4773" s="2">
        <v>3.472222222222222E-3</v>
      </c>
      <c r="AH4773" t="s">
        <v>3927</v>
      </c>
      <c r="AI4773">
        <v>5</v>
      </c>
      <c r="AJ4773" t="s">
        <v>3925</v>
      </c>
      <c r="AK4773" s="3">
        <v>42644</v>
      </c>
      <c r="AL4773" s="10">
        <f>YEAR(ufc_fights_2[[#This Row],[date]])</f>
        <v>2016</v>
      </c>
      <c r="AM4773" t="s">
        <v>4017</v>
      </c>
      <c r="AN4773">
        <v>85</v>
      </c>
      <c r="AO4773" t="s">
        <v>3913</v>
      </c>
      <c r="AP4773">
        <f>IF(ufc_fights_2[[#This Row],[winner]]="Red",ufc_fights_2[[#This Row],[r_fighter_id]],ufc_fights_2[[#This Row],[b_fighter_id]])</f>
        <v>1834</v>
      </c>
      <c r="AQ4773" t="str">
        <f>_xlfn.XLOOKUP(ufc_fights_2[[#This Row],[winnerID]],ufc_fighters[id],ufc_fighters[fighter_name],"xxx",0,1)</f>
        <v>John Lineker</v>
      </c>
    </row>
    <row r="4774" spans="1:43">
      <c r="A4774">
        <v>836</v>
      </c>
      <c r="B4774">
        <v>3371</v>
      </c>
      <c r="C4774">
        <f>_xlfn.XLOOKUP(ufc_fights_2[[#This Row],[r_fighter_id]],ufc_fighters[id],ufc_fighters[year],"xxx",0,1)</f>
        <v>1983</v>
      </c>
      <c r="D4774">
        <f>_xlfn.XLOOKUP(ufc_fights_2[[#This Row],[b_fighter_id]],ufc_fighters[id],ufc_fighters[year],"Prázdné",0,1)</f>
        <v>1982</v>
      </c>
      <c r="E4774" s="10">
        <f>YEAR(ufc_fights_2[[#This Row],[date]])-ufc_fights_2[[#This Row],[r_year]]</f>
        <v>29</v>
      </c>
      <c r="F4774" s="10">
        <f>YEAR(ufc_fights_2[[#This Row],[date]])-ufc_fights_2[[#This Row],[b_year]]</f>
        <v>30</v>
      </c>
      <c r="G4774">
        <v>0</v>
      </c>
      <c r="H4774">
        <v>3</v>
      </c>
      <c r="I4774">
        <v>0.26669999999999999</v>
      </c>
      <c r="J4774">
        <v>0.56410000000000005</v>
      </c>
      <c r="K4774">
        <v>0.26669999999999999</v>
      </c>
      <c r="L4774">
        <v>0.60470000000000002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2.5462962962962961E-4</v>
      </c>
      <c r="T4774" s="2">
        <v>4.2824074074074075E-4</v>
      </c>
      <c r="U4774">
        <v>0.16669999999999999</v>
      </c>
      <c r="V4774">
        <v>0.52939999999999998</v>
      </c>
      <c r="W4774">
        <v>0.6</v>
      </c>
      <c r="X4774">
        <v>1</v>
      </c>
      <c r="Y4774">
        <v>0</v>
      </c>
      <c r="Z4774">
        <v>0.1852</v>
      </c>
      <c r="AA4774">
        <v>0.53120000000000001</v>
      </c>
      <c r="AB4774">
        <v>1</v>
      </c>
      <c r="AC4774">
        <v>0</v>
      </c>
      <c r="AD4774">
        <v>0</v>
      </c>
      <c r="AE4774">
        <v>0.71430000000000005</v>
      </c>
      <c r="AF4774" t="s">
        <v>3910</v>
      </c>
      <c r="AG4774" s="2">
        <v>2.8356481481481483E-3</v>
      </c>
      <c r="AH4774" t="s">
        <v>3911</v>
      </c>
      <c r="AI4774">
        <v>3</v>
      </c>
      <c r="AJ4774" t="s">
        <v>3967</v>
      </c>
      <c r="AK4774" s="3">
        <v>41258</v>
      </c>
      <c r="AL4774" s="10">
        <f>YEAR(ufc_fights_2[[#This Row],[date]])</f>
        <v>2012</v>
      </c>
      <c r="AM4774" t="s">
        <v>4017</v>
      </c>
      <c r="AN4774">
        <v>1</v>
      </c>
      <c r="AO4774" t="s">
        <v>3918</v>
      </c>
      <c r="AP4774">
        <f>IF(ufc_fights_2[[#This Row],[winner]]="Red",ufc_fights_2[[#This Row],[r_fighter_id]],ufc_fights_2[[#This Row],[b_fighter_id]])</f>
        <v>3371</v>
      </c>
      <c r="AQ4774" t="str">
        <f>_xlfn.XLOOKUP(ufc_fights_2[[#This Row],[winnerID]],ufc_fighters[id],ufc_fighters[fighter_name],"xxx",0,1)</f>
        <v>Hugo Viana</v>
      </c>
    </row>
    <row r="4775" spans="1:43">
      <c r="A4775">
        <v>1340</v>
      </c>
      <c r="B4775">
        <v>3371</v>
      </c>
      <c r="C4775">
        <f>_xlfn.XLOOKUP(ufc_fights_2[[#This Row],[r_fighter_id]],ufc_fighters[id],ufc_fighters[year],"xxx",0,1)</f>
        <v>1986</v>
      </c>
      <c r="D4775">
        <f>_xlfn.XLOOKUP(ufc_fights_2[[#This Row],[b_fighter_id]],ufc_fighters[id],ufc_fighters[year],"Prázdné",0,1)</f>
        <v>1982</v>
      </c>
      <c r="E4775" s="10">
        <f>YEAR(ufc_fights_2[[#This Row],[date]])-ufc_fights_2[[#This Row],[r_year]]</f>
        <v>28</v>
      </c>
      <c r="F4775" s="10">
        <f>YEAR(ufc_fights_2[[#This Row],[date]])-ufc_fights_2[[#This Row],[b_year]]</f>
        <v>32</v>
      </c>
      <c r="G4775">
        <v>0</v>
      </c>
      <c r="H4775">
        <v>1</v>
      </c>
      <c r="I4775">
        <v>0.27779999999999999</v>
      </c>
      <c r="J4775">
        <v>0.33760000000000001</v>
      </c>
      <c r="K4775">
        <v>0.27779999999999999</v>
      </c>
      <c r="L4775">
        <v>0.33760000000000001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</v>
      </c>
      <c r="T4775" s="2">
        <v>4.6296296296296294E-5</v>
      </c>
      <c r="U4775">
        <v>0.25190000000000001</v>
      </c>
      <c r="V4775">
        <v>0.2843</v>
      </c>
      <c r="W4775">
        <v>0.57140000000000002</v>
      </c>
      <c r="X4775">
        <v>1</v>
      </c>
      <c r="Y4775">
        <v>0.8</v>
      </c>
      <c r="Z4775">
        <v>0.28170000000000001</v>
      </c>
      <c r="AA4775">
        <v>0.34060000000000001</v>
      </c>
      <c r="AB4775">
        <v>0</v>
      </c>
      <c r="AC4775">
        <v>0.33329999999999999</v>
      </c>
      <c r="AD4775">
        <v>0</v>
      </c>
      <c r="AE4775">
        <v>0</v>
      </c>
      <c r="AF4775" t="s">
        <v>3915</v>
      </c>
      <c r="AG4775" s="2">
        <v>3.472222222222222E-3</v>
      </c>
      <c r="AH4775" t="s">
        <v>3911</v>
      </c>
      <c r="AI4775">
        <v>3</v>
      </c>
      <c r="AJ4775" t="s">
        <v>4073</v>
      </c>
      <c r="AK4775" s="3">
        <v>41664</v>
      </c>
      <c r="AL4775" s="10">
        <f>YEAR(ufc_fights_2[[#This Row],[date]])</f>
        <v>2014</v>
      </c>
      <c r="AM4775" t="s">
        <v>4017</v>
      </c>
      <c r="AN4775">
        <v>8</v>
      </c>
      <c r="AO4775" t="s">
        <v>3918</v>
      </c>
      <c r="AP4775">
        <f>IF(ufc_fights_2[[#This Row],[winner]]="Red",ufc_fights_2[[#This Row],[r_fighter_id]],ufc_fights_2[[#This Row],[b_fighter_id]])</f>
        <v>3371</v>
      </c>
      <c r="AQ4775" t="str">
        <f>_xlfn.XLOOKUP(ufc_fights_2[[#This Row],[winnerID]],ufc_fighters[id],ufc_fighters[fighter_name],"xxx",0,1)</f>
        <v>Hugo Viana</v>
      </c>
    </row>
    <row r="4776" spans="1:43">
      <c r="A4776">
        <v>793</v>
      </c>
      <c r="B4776">
        <v>3507</v>
      </c>
      <c r="C4776">
        <f>_xlfn.XLOOKUP(ufc_fights_2[[#This Row],[r_fighter_id]],ufc_fighters[id],ufc_fighters[year],"xxx",0,1)</f>
        <v>1984</v>
      </c>
      <c r="D4776">
        <f>_xlfn.XLOOKUP(ufc_fights_2[[#This Row],[b_fighter_id]],ufc_fighters[id],ufc_fighters[year],"Prázdné",0,1)</f>
        <v>1993</v>
      </c>
      <c r="E4776" s="10">
        <f>YEAR(ufc_fights_2[[#This Row],[date]])-ufc_fights_2[[#This Row],[r_year]]</f>
        <v>36</v>
      </c>
      <c r="F4776" s="10">
        <f>YEAR(ufc_fights_2[[#This Row],[date]])-ufc_fights_2[[#This Row],[b_year]]</f>
        <v>27</v>
      </c>
      <c r="G4776">
        <v>1</v>
      </c>
      <c r="H4776">
        <v>0</v>
      </c>
      <c r="I4776">
        <v>0.54169999999999996</v>
      </c>
      <c r="J4776">
        <v>0.46460000000000001</v>
      </c>
      <c r="K4776">
        <v>0.62639999999999996</v>
      </c>
      <c r="L4776">
        <v>0.5484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 s="2">
        <v>1.3773148148148147E-3</v>
      </c>
      <c r="T4776" s="2">
        <v>5.5555555555555556E-4</v>
      </c>
      <c r="U4776">
        <v>0.4844</v>
      </c>
      <c r="V4776">
        <v>0.38100000000000001</v>
      </c>
      <c r="W4776">
        <v>1</v>
      </c>
      <c r="X4776">
        <v>1</v>
      </c>
      <c r="Y4776">
        <v>0.76190000000000002</v>
      </c>
      <c r="Z4776">
        <v>0.5</v>
      </c>
      <c r="AA4776">
        <v>0.43480000000000002</v>
      </c>
      <c r="AB4776">
        <v>0.8</v>
      </c>
      <c r="AC4776">
        <v>0.83330000000000004</v>
      </c>
      <c r="AD4776">
        <v>0.8</v>
      </c>
      <c r="AE4776">
        <v>1</v>
      </c>
      <c r="AF4776" t="s">
        <v>3910</v>
      </c>
      <c r="AG4776" s="2">
        <v>1.8518518518518518E-4</v>
      </c>
      <c r="AH4776" t="s">
        <v>3911</v>
      </c>
      <c r="AI4776">
        <v>3</v>
      </c>
      <c r="AJ4776" t="s">
        <v>3921</v>
      </c>
      <c r="AK4776" s="3">
        <v>43876</v>
      </c>
      <c r="AL4776" s="10">
        <f>YEAR(ufc_fights_2[[#This Row],[date]])</f>
        <v>2020</v>
      </c>
      <c r="AM4776" t="s">
        <v>4017</v>
      </c>
      <c r="AN4776">
        <v>111</v>
      </c>
      <c r="AO4776" t="s">
        <v>3913</v>
      </c>
      <c r="AP4776">
        <f>IF(ufc_fights_2[[#This Row],[winner]]="Red",ufc_fights_2[[#This Row],[r_fighter_id]],ufc_fights_2[[#This Row],[b_fighter_id]])</f>
        <v>793</v>
      </c>
      <c r="AQ4776" t="str">
        <f>_xlfn.XLOOKUP(ufc_fights_2[[#This Row],[winnerID]],ufc_fighters[id],ufc_fighters[fighter_name],"xxx",0,1)</f>
        <v>John Dodson</v>
      </c>
    </row>
    <row r="4777" spans="1:43">
      <c r="A4777">
        <v>793</v>
      </c>
      <c r="B4777">
        <v>3496</v>
      </c>
      <c r="C4777">
        <f>_xlfn.XLOOKUP(ufc_fights_2[[#This Row],[r_fighter_id]],ufc_fighters[id],ufc_fighters[year],"xxx",0,1)</f>
        <v>1984</v>
      </c>
      <c r="D4777">
        <f>_xlfn.XLOOKUP(ufc_fights_2[[#This Row],[b_fighter_id]],ufc_fighters[id],ufc_fighters[year],"Prázdné",0,1)</f>
        <v>1984</v>
      </c>
      <c r="E4777" s="10">
        <f>YEAR(ufc_fights_2[[#This Row],[date]])-ufc_fights_2[[#This Row],[r_year]]</f>
        <v>33</v>
      </c>
      <c r="F4777" s="10">
        <f>YEAR(ufc_fights_2[[#This Row],[date]])-ufc_fights_2[[#This Row],[b_year]]</f>
        <v>33</v>
      </c>
      <c r="G4777">
        <v>0</v>
      </c>
      <c r="H4777">
        <v>0</v>
      </c>
      <c r="I4777">
        <v>0.46600000000000003</v>
      </c>
      <c r="J4777">
        <v>0.1522</v>
      </c>
      <c r="K4777">
        <v>0.46600000000000003</v>
      </c>
      <c r="L4777">
        <v>0.1522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</v>
      </c>
      <c r="T4777" s="2">
        <v>0</v>
      </c>
      <c r="U4777">
        <v>0.30669999999999997</v>
      </c>
      <c r="V4777">
        <v>0.112</v>
      </c>
      <c r="W4777">
        <v>0.875</v>
      </c>
      <c r="X4777">
        <v>1</v>
      </c>
      <c r="Y4777">
        <v>0</v>
      </c>
      <c r="Z4777">
        <v>0.46079999999999999</v>
      </c>
      <c r="AA4777">
        <v>0.15440000000000001</v>
      </c>
      <c r="AB4777">
        <v>1</v>
      </c>
      <c r="AC4777">
        <v>0</v>
      </c>
      <c r="AD4777">
        <v>0</v>
      </c>
      <c r="AE4777">
        <v>0</v>
      </c>
      <c r="AF4777" t="s">
        <v>3915</v>
      </c>
      <c r="AG4777" s="2">
        <v>3.472222222222222E-3</v>
      </c>
      <c r="AH4777" t="s">
        <v>3911</v>
      </c>
      <c r="AI4777">
        <v>3</v>
      </c>
      <c r="AJ4777" t="s">
        <v>3914</v>
      </c>
      <c r="AK4777" s="3">
        <v>42847</v>
      </c>
      <c r="AL4777" s="10">
        <f>YEAR(ufc_fights_2[[#This Row],[date]])</f>
        <v>2017</v>
      </c>
      <c r="AM4777" t="s">
        <v>4017</v>
      </c>
      <c r="AN4777">
        <v>71</v>
      </c>
      <c r="AO4777" t="s">
        <v>3913</v>
      </c>
      <c r="AP4777">
        <f>IF(ufc_fights_2[[#This Row],[winner]]="Red",ufc_fights_2[[#This Row],[r_fighter_id]],ufc_fights_2[[#This Row],[b_fighter_id]])</f>
        <v>793</v>
      </c>
      <c r="AQ4777" t="str">
        <f>_xlfn.XLOOKUP(ufc_fights_2[[#This Row],[winnerID]],ufc_fighters[id],ufc_fighters[fighter_name],"xxx",0,1)</f>
        <v>John Dodson</v>
      </c>
    </row>
    <row r="4778" spans="1:43">
      <c r="A4778">
        <v>793</v>
      </c>
      <c r="B4778">
        <v>1063</v>
      </c>
      <c r="C4778">
        <f>_xlfn.XLOOKUP(ufc_fights_2[[#This Row],[r_fighter_id]],ufc_fighters[id],ufc_fighters[year],"xxx",0,1)</f>
        <v>1984</v>
      </c>
      <c r="D4778">
        <f>_xlfn.XLOOKUP(ufc_fights_2[[#This Row],[b_fighter_id]],ufc_fighters[id],ufc_fighters[year],"Prázdné",0,1)</f>
        <v>1981</v>
      </c>
      <c r="E4778" s="10">
        <f>YEAR(ufc_fights_2[[#This Row],[date]])-ufc_fights_2[[#This Row],[r_year]]</f>
        <v>32</v>
      </c>
      <c r="F4778" s="10">
        <f>YEAR(ufc_fights_2[[#This Row],[date]])-ufc_fights_2[[#This Row],[b_year]]</f>
        <v>35</v>
      </c>
      <c r="G4778">
        <v>1</v>
      </c>
      <c r="H4778">
        <v>0</v>
      </c>
      <c r="I4778">
        <v>0.84209999999999996</v>
      </c>
      <c r="J4778">
        <v>1</v>
      </c>
      <c r="K4778">
        <v>0.85709999999999997</v>
      </c>
      <c r="L4778">
        <v>0.66669999999999996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4.6296296296296294E-5</v>
      </c>
      <c r="T4778" s="2">
        <v>0</v>
      </c>
      <c r="U4778">
        <v>0.83330000000000004</v>
      </c>
      <c r="V4778">
        <v>1</v>
      </c>
      <c r="W4778">
        <v>1</v>
      </c>
      <c r="X4778">
        <v>0</v>
      </c>
      <c r="Y4778">
        <v>1</v>
      </c>
      <c r="Z4778">
        <v>0.83330000000000004</v>
      </c>
      <c r="AA4778">
        <v>1</v>
      </c>
      <c r="AB4778">
        <v>0.9</v>
      </c>
      <c r="AC4778">
        <v>0</v>
      </c>
      <c r="AD4778">
        <v>0.66669999999999996</v>
      </c>
      <c r="AE4778">
        <v>0</v>
      </c>
      <c r="AF4778" t="s">
        <v>3910</v>
      </c>
      <c r="AG4778" s="2">
        <v>4.2824074074074075E-4</v>
      </c>
      <c r="AH4778" t="s">
        <v>3911</v>
      </c>
      <c r="AI4778">
        <v>3</v>
      </c>
      <c r="AJ4778" t="s">
        <v>3942</v>
      </c>
      <c r="AK4778" s="3">
        <v>42476</v>
      </c>
      <c r="AL4778" s="10">
        <f>YEAR(ufc_fights_2[[#This Row],[date]])</f>
        <v>2016</v>
      </c>
      <c r="AM4778" t="s">
        <v>4017</v>
      </c>
      <c r="AN4778">
        <v>10</v>
      </c>
      <c r="AO4778" t="s">
        <v>3913</v>
      </c>
      <c r="AP4778">
        <f>IF(ufc_fights_2[[#This Row],[winner]]="Red",ufc_fights_2[[#This Row],[r_fighter_id]],ufc_fights_2[[#This Row],[b_fighter_id]])</f>
        <v>793</v>
      </c>
      <c r="AQ4778" t="str">
        <f>_xlfn.XLOOKUP(ufc_fights_2[[#This Row],[winnerID]],ufc_fighters[id],ufc_fighters[fighter_name],"xxx",0,1)</f>
        <v>John Dodson</v>
      </c>
    </row>
    <row r="4779" spans="1:43">
      <c r="A4779">
        <v>2756</v>
      </c>
      <c r="B4779">
        <v>836</v>
      </c>
      <c r="C4779">
        <f>_xlfn.XLOOKUP(ufc_fights_2[[#This Row],[r_fighter_id]],ufc_fighters[id],ufc_fighters[year],"xxx",0,1)</f>
        <v>1981</v>
      </c>
      <c r="D4779">
        <f>_xlfn.XLOOKUP(ufc_fights_2[[#This Row],[b_fighter_id]],ufc_fighters[id],ufc_fighters[year],"Prázdné",0,1)</f>
        <v>1983</v>
      </c>
      <c r="E4779" s="10">
        <f>YEAR(ufc_fights_2[[#This Row],[date]])-ufc_fights_2[[#This Row],[r_year]]</f>
        <v>32</v>
      </c>
      <c r="F4779" s="10">
        <f>YEAR(ufc_fights_2[[#This Row],[date]])-ufc_fights_2[[#This Row],[b_year]]</f>
        <v>30</v>
      </c>
      <c r="G4779">
        <v>0</v>
      </c>
      <c r="H4779">
        <v>0</v>
      </c>
      <c r="I4779">
        <v>0.44</v>
      </c>
      <c r="J4779">
        <v>0.53569999999999995</v>
      </c>
      <c r="K4779">
        <v>0.71840000000000004</v>
      </c>
      <c r="L4779">
        <v>0.68289999999999995</v>
      </c>
      <c r="M4779">
        <v>0.66669999999999996</v>
      </c>
      <c r="N4779">
        <v>0.16669999999999999</v>
      </c>
      <c r="O4779">
        <v>1</v>
      </c>
      <c r="P4779">
        <v>0</v>
      </c>
      <c r="Q4779">
        <v>0</v>
      </c>
      <c r="R4779">
        <v>0</v>
      </c>
      <c r="S4779" s="2">
        <v>3.0439814814814813E-3</v>
      </c>
      <c r="T4779" s="2">
        <v>5.2199074074074075E-3</v>
      </c>
      <c r="U4779">
        <v>0.31909999999999999</v>
      </c>
      <c r="V4779">
        <v>0.375</v>
      </c>
      <c r="W4779">
        <v>0.66669999999999996</v>
      </c>
      <c r="X4779">
        <v>0.57140000000000002</v>
      </c>
      <c r="Y4779">
        <v>1</v>
      </c>
      <c r="Z4779">
        <v>0.18179999999999999</v>
      </c>
      <c r="AA4779">
        <v>0.46150000000000002</v>
      </c>
      <c r="AB4779">
        <v>0.73680000000000001</v>
      </c>
      <c r="AC4779">
        <v>0.73329999999999995</v>
      </c>
      <c r="AD4779">
        <v>0.91669999999999996</v>
      </c>
      <c r="AE4779">
        <v>0.4667</v>
      </c>
      <c r="AF4779" t="s">
        <v>3915</v>
      </c>
      <c r="AG4779" s="2">
        <v>3.472222222222222E-3</v>
      </c>
      <c r="AH4779" t="s">
        <v>3911</v>
      </c>
      <c r="AI4779">
        <v>3</v>
      </c>
      <c r="AJ4779" t="s">
        <v>3987</v>
      </c>
      <c r="AK4779" s="3">
        <v>41349</v>
      </c>
      <c r="AL4779" s="10">
        <f>YEAR(ufc_fights_2[[#This Row],[date]])</f>
        <v>2013</v>
      </c>
      <c r="AM4779" t="s">
        <v>4017</v>
      </c>
      <c r="AN4779">
        <v>92</v>
      </c>
      <c r="AO4779" t="s">
        <v>3913</v>
      </c>
      <c r="AP4779">
        <f>IF(ufc_fights_2[[#This Row],[winner]]="Red",ufc_fights_2[[#This Row],[r_fighter_id]],ufc_fights_2[[#This Row],[b_fighter_id]])</f>
        <v>2756</v>
      </c>
      <c r="AQ4779" t="str">
        <f>_xlfn.XLOOKUP(ufc_fights_2[[#This Row],[winnerID]],ufc_fighters[id],ufc_fighters[fighter_name],"xxx",0,1)</f>
        <v>George Roop</v>
      </c>
    </row>
    <row r="4780" spans="1:43">
      <c r="A4780">
        <v>1604</v>
      </c>
      <c r="B4780">
        <v>1863</v>
      </c>
      <c r="C4780">
        <f>_xlfn.XLOOKUP(ufc_fights_2[[#This Row],[r_fighter_id]],ufc_fighters[id],ufc_fighters[year],"xxx",0,1)</f>
        <v>1991</v>
      </c>
      <c r="D4780">
        <f>_xlfn.XLOOKUP(ufc_fights_2[[#This Row],[b_fighter_id]],ufc_fighters[id],ufc_fighters[year],"Prázdné",0,1)</f>
        <v>1987</v>
      </c>
      <c r="E4780" s="10">
        <f>YEAR(ufc_fights_2[[#This Row],[date]])-ufc_fights_2[[#This Row],[r_year]]</f>
        <v>27</v>
      </c>
      <c r="F4780" s="10">
        <f>YEAR(ufc_fights_2[[#This Row],[date]])-ufc_fights_2[[#This Row],[b_year]]</f>
        <v>31</v>
      </c>
      <c r="G4780">
        <v>0</v>
      </c>
      <c r="H4780">
        <v>0</v>
      </c>
      <c r="I4780">
        <v>0.48099999999999998</v>
      </c>
      <c r="J4780">
        <v>0.4859</v>
      </c>
      <c r="K4780">
        <v>0.50590000000000002</v>
      </c>
      <c r="L4780">
        <v>0.50970000000000004</v>
      </c>
      <c r="M4780">
        <v>0</v>
      </c>
      <c r="N4780">
        <v>0.66669999999999996</v>
      </c>
      <c r="O4780">
        <v>0</v>
      </c>
      <c r="P4780">
        <v>1</v>
      </c>
      <c r="Q4780">
        <v>0</v>
      </c>
      <c r="R4780">
        <v>0</v>
      </c>
      <c r="S4780" s="2">
        <v>1.5046296296296297E-4</v>
      </c>
      <c r="T4780" s="2">
        <v>6.3657407407407413E-4</v>
      </c>
      <c r="U4780">
        <v>0.37740000000000001</v>
      </c>
      <c r="V4780">
        <v>0.41410000000000002</v>
      </c>
      <c r="W4780">
        <v>0.46150000000000002</v>
      </c>
      <c r="X4780">
        <v>0.92310000000000003</v>
      </c>
      <c r="Y4780">
        <v>0.91669999999999996</v>
      </c>
      <c r="Z4780">
        <v>0.45889999999999997</v>
      </c>
      <c r="AA4780">
        <v>0.48509999999999998</v>
      </c>
      <c r="AB4780">
        <v>0.66669999999999996</v>
      </c>
      <c r="AC4780">
        <v>0.5</v>
      </c>
      <c r="AD4780">
        <v>0.83330000000000004</v>
      </c>
      <c r="AE4780">
        <v>0.5</v>
      </c>
      <c r="AF4780" t="s">
        <v>3915</v>
      </c>
      <c r="AG4780" s="2">
        <v>3.472222222222222E-3</v>
      </c>
      <c r="AH4780" t="s">
        <v>3911</v>
      </c>
      <c r="AI4780">
        <v>3</v>
      </c>
      <c r="AJ4780" t="s">
        <v>4030</v>
      </c>
      <c r="AK4780" s="3">
        <v>43442</v>
      </c>
      <c r="AL4780" s="10">
        <f>YEAR(ufc_fights_2[[#This Row],[date]])</f>
        <v>2018</v>
      </c>
      <c r="AM4780" t="s">
        <v>4017</v>
      </c>
      <c r="AN4780">
        <v>65</v>
      </c>
      <c r="AO4780" t="s">
        <v>3913</v>
      </c>
      <c r="AP4780">
        <f>IF(ufc_fights_2[[#This Row],[winner]]="Red",ufc_fights_2[[#This Row],[r_fighter_id]],ufc_fights_2[[#This Row],[b_fighter_id]])</f>
        <v>1604</v>
      </c>
      <c r="AQ4780" t="str">
        <f>_xlfn.XLOOKUP(ufc_fights_2[[#This Row],[winnerID]],ufc_fighters[id],ufc_fighters[fighter_name],"xxx",0,1)</f>
        <v>Brad Katona</v>
      </c>
    </row>
    <row r="4781" spans="1:43">
      <c r="A4781">
        <v>2095</v>
      </c>
      <c r="B4781">
        <v>2524</v>
      </c>
      <c r="C4781">
        <f>_xlfn.XLOOKUP(ufc_fights_2[[#This Row],[r_fighter_id]],ufc_fighters[id],ufc_fighters[year],"xxx",0,1)</f>
        <v>1981</v>
      </c>
      <c r="D4781">
        <f>_xlfn.XLOOKUP(ufc_fights_2[[#This Row],[b_fighter_id]],ufc_fighters[id],ufc_fighters[year],"Prázdné",0,1)</f>
        <v>1993</v>
      </c>
      <c r="E4781" s="10">
        <f>YEAR(ufc_fights_2[[#This Row],[date]])-ufc_fights_2[[#This Row],[r_year]]</f>
        <v>33</v>
      </c>
      <c r="F4781" s="10">
        <f>YEAR(ufc_fights_2[[#This Row],[date]])-ufc_fights_2[[#This Row],[b_year]]</f>
        <v>21</v>
      </c>
      <c r="G4781">
        <v>0</v>
      </c>
      <c r="H4781">
        <v>0</v>
      </c>
      <c r="I4781">
        <v>0.37719999999999998</v>
      </c>
      <c r="J4781">
        <v>0.33539999999999998</v>
      </c>
      <c r="K4781">
        <v>0.38019999999999998</v>
      </c>
      <c r="L4781">
        <v>0.35709999999999997</v>
      </c>
      <c r="M4781">
        <v>0.16669999999999999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9.3749999999999997E-4</v>
      </c>
      <c r="T4781" s="2">
        <v>4.6296296296296294E-5</v>
      </c>
      <c r="U4781">
        <v>0.29670000000000002</v>
      </c>
      <c r="V4781">
        <v>0.23330000000000001</v>
      </c>
      <c r="W4781">
        <v>0.5</v>
      </c>
      <c r="X4781">
        <v>0.90910000000000002</v>
      </c>
      <c r="Y4781">
        <v>0.84209999999999996</v>
      </c>
      <c r="Z4781">
        <v>0.37269999999999998</v>
      </c>
      <c r="AA4781">
        <v>0.33329999999999999</v>
      </c>
      <c r="AB4781">
        <v>0</v>
      </c>
      <c r="AC4781">
        <v>0.5</v>
      </c>
      <c r="AD4781">
        <v>0.66669999999999996</v>
      </c>
      <c r="AE4781">
        <v>0</v>
      </c>
      <c r="AF4781" t="s">
        <v>3915</v>
      </c>
      <c r="AG4781" s="2">
        <v>3.472222222222222E-3</v>
      </c>
      <c r="AH4781" t="s">
        <v>3911</v>
      </c>
      <c r="AI4781">
        <v>3</v>
      </c>
      <c r="AJ4781" t="s">
        <v>4016</v>
      </c>
      <c r="AK4781" s="3">
        <v>41797</v>
      </c>
      <c r="AL4781" s="10">
        <f>YEAR(ufc_fights_2[[#This Row],[date]])</f>
        <v>2014</v>
      </c>
      <c r="AM4781" t="s">
        <v>4017</v>
      </c>
      <c r="AN4781">
        <v>126</v>
      </c>
      <c r="AO4781" t="s">
        <v>3918</v>
      </c>
      <c r="AP4781">
        <f>IF(ufc_fights_2[[#This Row],[winner]]="Red",ufc_fights_2[[#This Row],[r_fighter_id]],ufc_fights_2[[#This Row],[b_fighter_id]])</f>
        <v>2524</v>
      </c>
      <c r="AQ4781" t="str">
        <f>_xlfn.XLOOKUP(ufc_fights_2[[#This Row],[winnerID]],ufc_fighters[id],ufc_fighters[fighter_name],"xxx",0,1)</f>
        <v>Sergio Pettis</v>
      </c>
    </row>
    <row r="4782" spans="1:43">
      <c r="A4782">
        <v>2524</v>
      </c>
      <c r="B4782">
        <v>1365</v>
      </c>
      <c r="C4782">
        <f>_xlfn.XLOOKUP(ufc_fights_2[[#This Row],[r_fighter_id]],ufc_fighters[id],ufc_fighters[year],"xxx",0,1)</f>
        <v>1993</v>
      </c>
      <c r="D4782">
        <f>_xlfn.XLOOKUP(ufc_fights_2[[#This Row],[b_fighter_id]],ufc_fighters[id],ufc_fighters[year],"Prázdné",0,1)</f>
        <v>1987</v>
      </c>
      <c r="E4782" s="10">
        <f>YEAR(ufc_fights_2[[#This Row],[date]])-ufc_fights_2[[#This Row],[r_year]]</f>
        <v>21</v>
      </c>
      <c r="F4782" s="10">
        <f>YEAR(ufc_fights_2[[#This Row],[date]])-ufc_fights_2[[#This Row],[b_year]]</f>
        <v>27</v>
      </c>
      <c r="G4782">
        <v>0</v>
      </c>
      <c r="H4782">
        <v>1</v>
      </c>
      <c r="I4782">
        <v>0.39</v>
      </c>
      <c r="J4782">
        <v>0.2903</v>
      </c>
      <c r="K4782">
        <v>0.43640000000000001</v>
      </c>
      <c r="L4782">
        <v>0.38030000000000003</v>
      </c>
      <c r="M4782">
        <v>0</v>
      </c>
      <c r="N4782">
        <v>0.22220000000000001</v>
      </c>
      <c r="O4782">
        <v>2</v>
      </c>
      <c r="P4782">
        <v>0</v>
      </c>
      <c r="Q4782">
        <v>0</v>
      </c>
      <c r="R4782">
        <v>0</v>
      </c>
      <c r="S4782" s="2">
        <v>1.0995370370370371E-3</v>
      </c>
      <c r="T4782" s="2">
        <v>3.0092592592592593E-3</v>
      </c>
      <c r="U4782">
        <v>0.371</v>
      </c>
      <c r="V4782">
        <v>0.22220000000000001</v>
      </c>
      <c r="W4782">
        <v>0.54549999999999998</v>
      </c>
      <c r="X4782">
        <v>1</v>
      </c>
      <c r="Y4782">
        <v>0.5</v>
      </c>
      <c r="Z4782">
        <v>0.32529999999999998</v>
      </c>
      <c r="AA4782">
        <v>0.25</v>
      </c>
      <c r="AB4782">
        <v>0.6875</v>
      </c>
      <c r="AC4782">
        <v>1</v>
      </c>
      <c r="AD4782">
        <v>0.72219999999999995</v>
      </c>
      <c r="AE4782">
        <v>0.375</v>
      </c>
      <c r="AF4782" t="s">
        <v>3915</v>
      </c>
      <c r="AG4782" s="2">
        <v>3.472222222222222E-3</v>
      </c>
      <c r="AH4782" t="s">
        <v>3911</v>
      </c>
      <c r="AI4782">
        <v>3</v>
      </c>
      <c r="AJ4782" t="s">
        <v>3939</v>
      </c>
      <c r="AK4782" s="3">
        <v>41979</v>
      </c>
      <c r="AL4782" s="10">
        <f>YEAR(ufc_fights_2[[#This Row],[date]])</f>
        <v>2014</v>
      </c>
      <c r="AM4782" t="s">
        <v>4017</v>
      </c>
      <c r="AN4782">
        <v>1</v>
      </c>
      <c r="AO4782" t="s">
        <v>3913</v>
      </c>
      <c r="AP4782">
        <f>IF(ufc_fights_2[[#This Row],[winner]]="Red",ufc_fights_2[[#This Row],[r_fighter_id]],ufc_fights_2[[#This Row],[b_fighter_id]])</f>
        <v>2524</v>
      </c>
      <c r="AQ4782" t="str">
        <f>_xlfn.XLOOKUP(ufc_fights_2[[#This Row],[winnerID]],ufc_fighters[id],ufc_fighters[fighter_name],"xxx",0,1)</f>
        <v>Sergio Pettis</v>
      </c>
    </row>
    <row r="4783" spans="1:43">
      <c r="A4783">
        <v>455</v>
      </c>
      <c r="B4783">
        <v>2524</v>
      </c>
      <c r="C4783">
        <f>_xlfn.XLOOKUP(ufc_fights_2[[#This Row],[r_fighter_id]],ufc_fighters[id],ufc_fighters[year],"xxx",0,1)</f>
        <v>1986</v>
      </c>
      <c r="D4783">
        <f>_xlfn.XLOOKUP(ufc_fights_2[[#This Row],[b_fighter_id]],ufc_fighters[id],ufc_fighters[year],"Prázdné",0,1)</f>
        <v>1993</v>
      </c>
      <c r="E4783" s="10">
        <f>YEAR(ufc_fights_2[[#This Row],[date]])-ufc_fights_2[[#This Row],[r_year]]</f>
        <v>27</v>
      </c>
      <c r="F4783" s="10">
        <f>YEAR(ufc_fights_2[[#This Row],[date]])-ufc_fights_2[[#This Row],[b_year]]</f>
        <v>20</v>
      </c>
      <c r="G4783">
        <v>0</v>
      </c>
      <c r="H4783">
        <v>0</v>
      </c>
      <c r="I4783">
        <v>0.44569999999999999</v>
      </c>
      <c r="J4783">
        <v>0.6694</v>
      </c>
      <c r="K4783">
        <v>0.57250000000000001</v>
      </c>
      <c r="L4783">
        <v>0.68889999999999996</v>
      </c>
      <c r="M4783">
        <v>0.5</v>
      </c>
      <c r="N4783">
        <v>0.5</v>
      </c>
      <c r="O4783">
        <v>0</v>
      </c>
      <c r="P4783">
        <v>3</v>
      </c>
      <c r="Q4783">
        <v>1</v>
      </c>
      <c r="R4783">
        <v>1</v>
      </c>
      <c r="S4783" s="2">
        <v>3.8425925925925928E-3</v>
      </c>
      <c r="T4783" s="2">
        <v>1.4236111111111112E-3</v>
      </c>
      <c r="U4783">
        <v>0.31940000000000002</v>
      </c>
      <c r="V4783">
        <v>0.58699999999999997</v>
      </c>
      <c r="W4783">
        <v>0.88239999999999996</v>
      </c>
      <c r="X4783">
        <v>1</v>
      </c>
      <c r="Y4783">
        <v>1</v>
      </c>
      <c r="Z4783">
        <v>0.42680000000000001</v>
      </c>
      <c r="AA4783">
        <v>0.66090000000000004</v>
      </c>
      <c r="AB4783">
        <v>1</v>
      </c>
      <c r="AC4783">
        <v>0.75</v>
      </c>
      <c r="AD4783">
        <v>0.5</v>
      </c>
      <c r="AE4783">
        <v>1</v>
      </c>
      <c r="AF4783" t="s">
        <v>3915</v>
      </c>
      <c r="AG4783" s="2">
        <v>3.472222222222222E-3</v>
      </c>
      <c r="AH4783" t="s">
        <v>3911</v>
      </c>
      <c r="AI4783">
        <v>3</v>
      </c>
      <c r="AJ4783" t="s">
        <v>3914</v>
      </c>
      <c r="AK4783" s="3">
        <v>41594</v>
      </c>
      <c r="AL4783" s="10">
        <f>YEAR(ufc_fights_2[[#This Row],[date]])</f>
        <v>2013</v>
      </c>
      <c r="AM4783" t="s">
        <v>4017</v>
      </c>
      <c r="AN4783">
        <v>1</v>
      </c>
      <c r="AO4783" t="s">
        <v>3918</v>
      </c>
      <c r="AP4783">
        <f>IF(ufc_fights_2[[#This Row],[winner]]="Red",ufc_fights_2[[#This Row],[r_fighter_id]],ufc_fights_2[[#This Row],[b_fighter_id]])</f>
        <v>2524</v>
      </c>
      <c r="AQ4783" t="str">
        <f>_xlfn.XLOOKUP(ufc_fights_2[[#This Row],[winnerID]],ufc_fighters[id],ufc_fighters[fighter_name],"xxx",0,1)</f>
        <v>Sergio Pettis</v>
      </c>
    </row>
    <row r="4784" spans="1:43">
      <c r="A4784">
        <v>1513</v>
      </c>
      <c r="B4784">
        <v>2505</v>
      </c>
      <c r="C4784">
        <f>_xlfn.XLOOKUP(ufc_fights_2[[#This Row],[r_fighter_id]],ufc_fighters[id],ufc_fighters[year],"xxx",0,1)</f>
        <v>1996</v>
      </c>
      <c r="D4784">
        <f>_xlfn.XLOOKUP(ufc_fights_2[[#This Row],[b_fighter_id]],ufc_fighters[id],ufc_fighters[year],"Prázdné",0,1)</f>
        <v>1992</v>
      </c>
      <c r="E4784" s="10">
        <f>YEAR(ufc_fights_2[[#This Row],[date]])-ufc_fights_2[[#This Row],[r_year]]</f>
        <v>21</v>
      </c>
      <c r="F4784" s="10">
        <f>YEAR(ufc_fights_2[[#This Row],[date]])-ufc_fights_2[[#This Row],[b_year]]</f>
        <v>25</v>
      </c>
      <c r="G4784">
        <v>0</v>
      </c>
      <c r="H4784">
        <v>0</v>
      </c>
      <c r="I4784">
        <v>0.28570000000000001</v>
      </c>
      <c r="J4784">
        <v>0.6</v>
      </c>
      <c r="K4784">
        <v>0.31030000000000002</v>
      </c>
      <c r="L4784">
        <v>0.6774</v>
      </c>
      <c r="M4784">
        <v>0</v>
      </c>
      <c r="N4784">
        <v>0.5</v>
      </c>
      <c r="O4784">
        <v>0</v>
      </c>
      <c r="P4784">
        <v>3</v>
      </c>
      <c r="Q4784">
        <v>0</v>
      </c>
      <c r="R4784">
        <v>0</v>
      </c>
      <c r="S4784" s="2">
        <v>6.3657407407407413E-4</v>
      </c>
      <c r="T4784" s="2">
        <v>2.5231481481481481E-3</v>
      </c>
      <c r="U4784">
        <v>0.25929999999999997</v>
      </c>
      <c r="V4784">
        <v>0.52</v>
      </c>
      <c r="W4784">
        <v>0</v>
      </c>
      <c r="X4784">
        <v>1</v>
      </c>
      <c r="Y4784">
        <v>0.85709999999999997</v>
      </c>
      <c r="Z4784">
        <v>0.25929999999999997</v>
      </c>
      <c r="AA4784">
        <v>0.42859999999999998</v>
      </c>
      <c r="AB4784">
        <v>1</v>
      </c>
      <c r="AC4784">
        <v>0.875</v>
      </c>
      <c r="AD4784">
        <v>0</v>
      </c>
      <c r="AE4784">
        <v>0.72729999999999995</v>
      </c>
      <c r="AF4784" t="s">
        <v>3933</v>
      </c>
      <c r="AG4784" s="2">
        <v>1.3194444444444445E-3</v>
      </c>
      <c r="AH4784" t="s">
        <v>3911</v>
      </c>
      <c r="AI4784">
        <v>3</v>
      </c>
      <c r="AJ4784" t="s">
        <v>4032</v>
      </c>
      <c r="AK4784" s="3">
        <v>43078</v>
      </c>
      <c r="AL4784" s="10">
        <f>YEAR(ufc_fights_2[[#This Row],[date]])</f>
        <v>2017</v>
      </c>
      <c r="AM4784" t="s">
        <v>4017</v>
      </c>
      <c r="AN4784">
        <v>79</v>
      </c>
      <c r="AO4784" t="s">
        <v>3918</v>
      </c>
      <c r="AP4784">
        <f>IF(ufc_fights_2[[#This Row],[winner]]="Red",ufc_fights_2[[#This Row],[r_fighter_id]],ufc_fights_2[[#This Row],[b_fighter_id]])</f>
        <v>2505</v>
      </c>
      <c r="AQ4784" t="str">
        <f>_xlfn.XLOOKUP(ufc_fights_2[[#This Row],[winnerID]],ufc_fighters[id],ufc_fighters[fighter_name],"xxx",0,1)</f>
        <v>Alex Perez</v>
      </c>
    </row>
    <row r="4785" spans="1:43">
      <c r="A4785">
        <v>2505</v>
      </c>
      <c r="B4785">
        <v>725</v>
      </c>
      <c r="C4785">
        <f>_xlfn.XLOOKUP(ufc_fights_2[[#This Row],[r_fighter_id]],ufc_fighters[id],ufc_fighters[year],"xxx",0,1)</f>
        <v>1992</v>
      </c>
      <c r="D4785">
        <f>_xlfn.XLOOKUP(ufc_fights_2[[#This Row],[b_fighter_id]],ufc_fighters[id],ufc_fighters[year],"Prázdné",0,1)</f>
        <v>1994</v>
      </c>
      <c r="E4785" s="10">
        <f>YEAR(ufc_fights_2[[#This Row],[date]])-ufc_fights_2[[#This Row],[r_year]]</f>
        <v>27</v>
      </c>
      <c r="F4785" s="10">
        <f>YEAR(ufc_fights_2[[#This Row],[date]])-ufc_fights_2[[#This Row],[b_year]]</f>
        <v>25</v>
      </c>
      <c r="G4785">
        <v>0</v>
      </c>
      <c r="H4785">
        <v>0</v>
      </c>
      <c r="I4785">
        <v>0.54549999999999998</v>
      </c>
      <c r="J4785">
        <v>0.3095</v>
      </c>
      <c r="K4785">
        <v>0.68179999999999996</v>
      </c>
      <c r="L4785">
        <v>0.52859999999999996</v>
      </c>
      <c r="M4785">
        <v>0.5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5.7175925925925927E-3</v>
      </c>
      <c r="T4785" s="2">
        <v>0</v>
      </c>
      <c r="U4785">
        <v>0.5</v>
      </c>
      <c r="V4785">
        <v>0.26029999999999998</v>
      </c>
      <c r="W4785">
        <v>0.4</v>
      </c>
      <c r="X4785">
        <v>0.6774</v>
      </c>
      <c r="Y4785">
        <v>0.55559999999999998</v>
      </c>
      <c r="Z4785">
        <v>0.40620000000000001</v>
      </c>
      <c r="AA4785">
        <v>0.21429999999999999</v>
      </c>
      <c r="AB4785">
        <v>0.5</v>
      </c>
      <c r="AC4785">
        <v>1</v>
      </c>
      <c r="AD4785">
        <v>0.75</v>
      </c>
      <c r="AE4785">
        <v>0.75</v>
      </c>
      <c r="AF4785" t="s">
        <v>3915</v>
      </c>
      <c r="AG4785" s="2">
        <v>3.472222222222222E-3</v>
      </c>
      <c r="AH4785" t="s">
        <v>3911</v>
      </c>
      <c r="AI4785">
        <v>3</v>
      </c>
      <c r="AJ4785" t="s">
        <v>4001</v>
      </c>
      <c r="AK4785" s="3">
        <v>43554</v>
      </c>
      <c r="AL4785" s="10">
        <f>YEAR(ufc_fights_2[[#This Row],[date]])</f>
        <v>2019</v>
      </c>
      <c r="AM4785" t="s">
        <v>4017</v>
      </c>
      <c r="AN4785">
        <v>11</v>
      </c>
      <c r="AO4785" t="s">
        <v>3913</v>
      </c>
      <c r="AP4785">
        <f>IF(ufc_fights_2[[#This Row],[winner]]="Red",ufc_fights_2[[#This Row],[r_fighter_id]],ufc_fights_2[[#This Row],[b_fighter_id]])</f>
        <v>2505</v>
      </c>
      <c r="AQ4785" t="str">
        <f>_xlfn.XLOOKUP(ufc_fights_2[[#This Row],[winnerID]],ufc_fighters[id],ufc_fighters[fighter_name],"xxx",0,1)</f>
        <v>Alex Perez</v>
      </c>
    </row>
    <row r="4786" spans="1:43">
      <c r="A4786">
        <v>247</v>
      </c>
      <c r="B4786">
        <v>3496</v>
      </c>
      <c r="C4786">
        <f>_xlfn.XLOOKUP(ufc_fights_2[[#This Row],[r_fighter_id]],ufc_fighters[id],ufc_fighters[year],"xxx",0,1)</f>
        <v>1984</v>
      </c>
      <c r="D4786">
        <f>_xlfn.XLOOKUP(ufc_fights_2[[#This Row],[b_fighter_id]],ufc_fighters[id],ufc_fighters[year],"Prázdné",0,1)</f>
        <v>1984</v>
      </c>
      <c r="E4786" s="10">
        <f>YEAR(ufc_fights_2[[#This Row],[date]])-ufc_fights_2[[#This Row],[r_year]]</f>
        <v>27</v>
      </c>
      <c r="F4786" s="10">
        <f>YEAR(ufc_fights_2[[#This Row],[date]])-ufc_fights_2[[#This Row],[b_year]]</f>
        <v>27</v>
      </c>
      <c r="G4786">
        <v>0</v>
      </c>
      <c r="H4786">
        <v>0</v>
      </c>
      <c r="I4786">
        <v>0.45829999999999999</v>
      </c>
      <c r="J4786">
        <v>0.33800000000000002</v>
      </c>
      <c r="K4786">
        <v>0.46939999999999998</v>
      </c>
      <c r="L4786">
        <v>0.34720000000000001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1.0416666666666667E-4</v>
      </c>
      <c r="T4786" s="2">
        <v>2.3148148148148149E-4</v>
      </c>
      <c r="U4786">
        <v>0.36840000000000001</v>
      </c>
      <c r="V4786">
        <v>0.21429999999999999</v>
      </c>
      <c r="W4786">
        <v>0.55169999999999997</v>
      </c>
      <c r="X4786">
        <v>0.56410000000000005</v>
      </c>
      <c r="Y4786">
        <v>0.75</v>
      </c>
      <c r="Z4786">
        <v>0.41349999999999998</v>
      </c>
      <c r="AA4786">
        <v>0.31340000000000001</v>
      </c>
      <c r="AB4786">
        <v>1</v>
      </c>
      <c r="AC4786">
        <v>0.75</v>
      </c>
      <c r="AD4786">
        <v>1</v>
      </c>
      <c r="AE4786">
        <v>0</v>
      </c>
      <c r="AF4786" t="s">
        <v>3915</v>
      </c>
      <c r="AG4786" s="2">
        <v>3.472222222222222E-3</v>
      </c>
      <c r="AH4786" t="s">
        <v>3911</v>
      </c>
      <c r="AI4786">
        <v>3</v>
      </c>
      <c r="AJ4786" t="s">
        <v>3974</v>
      </c>
      <c r="AK4786" s="3">
        <v>40769</v>
      </c>
      <c r="AL4786" s="10">
        <f>YEAR(ufc_fights_2[[#This Row],[date]])</f>
        <v>2011</v>
      </c>
      <c r="AM4786" t="s">
        <v>4017</v>
      </c>
      <c r="AN4786">
        <v>107</v>
      </c>
      <c r="AO4786" t="s">
        <v>3913</v>
      </c>
      <c r="AP4786">
        <f>IF(ufc_fights_2[[#This Row],[winner]]="Red",ufc_fights_2[[#This Row],[r_fighter_id]],ufc_fights_2[[#This Row],[b_fighter_id]])</f>
        <v>247</v>
      </c>
      <c r="AQ4786" t="str">
        <f>_xlfn.XLOOKUP(ufc_fights_2[[#This Row],[winnerID]],ufc_fighters[id],ufc_fighters[fighter_name],"xxx",0,1)</f>
        <v>Joseph Benavidez</v>
      </c>
    </row>
    <row r="4787" spans="1:43">
      <c r="A4787">
        <v>247</v>
      </c>
      <c r="B4787">
        <v>1868</v>
      </c>
      <c r="C4787">
        <f>_xlfn.XLOOKUP(ufc_fights_2[[#This Row],[r_fighter_id]],ufc_fighters[id],ufc_fighters[year],"xxx",0,1)</f>
        <v>1984</v>
      </c>
      <c r="D4787">
        <f>_xlfn.XLOOKUP(ufc_fights_2[[#This Row],[b_fighter_id]],ufc_fighters[id],ufc_fighters[year],"Prázdné",0,1)</f>
        <v>1983</v>
      </c>
      <c r="E4787" s="10">
        <f>YEAR(ufc_fights_2[[#This Row],[date]])-ufc_fights_2[[#This Row],[r_year]]</f>
        <v>27</v>
      </c>
      <c r="F4787" s="10">
        <f>YEAR(ufc_fights_2[[#This Row],[date]])-ufc_fights_2[[#This Row],[b_year]]</f>
        <v>28</v>
      </c>
      <c r="G4787">
        <v>0</v>
      </c>
      <c r="H4787">
        <v>0</v>
      </c>
      <c r="I4787">
        <v>0.40679999999999999</v>
      </c>
      <c r="J4787">
        <v>0.5</v>
      </c>
      <c r="K4787">
        <v>0.47620000000000001</v>
      </c>
      <c r="L4787">
        <v>0.51019999999999999</v>
      </c>
      <c r="M4787">
        <v>0.29409999999999997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2.627314814814815E-3</v>
      </c>
      <c r="T4787" s="2">
        <v>1.7361111111111112E-4</v>
      </c>
      <c r="U4787">
        <v>0.25</v>
      </c>
      <c r="V4787">
        <v>0.42109999999999997</v>
      </c>
      <c r="W4787">
        <v>0.69440000000000002</v>
      </c>
      <c r="X4787">
        <v>0.5</v>
      </c>
      <c r="Y4787">
        <v>1</v>
      </c>
      <c r="Z4787">
        <v>0.37609999999999999</v>
      </c>
      <c r="AA4787">
        <v>0.49370000000000003</v>
      </c>
      <c r="AB4787">
        <v>1</v>
      </c>
      <c r="AC4787">
        <v>0.5</v>
      </c>
      <c r="AD4787">
        <v>0.5</v>
      </c>
      <c r="AE4787">
        <v>0.66669999999999996</v>
      </c>
      <c r="AF4787" t="s">
        <v>3915</v>
      </c>
      <c r="AG4787" s="2">
        <v>3.472222222222222E-3</v>
      </c>
      <c r="AH4787" t="s">
        <v>3911</v>
      </c>
      <c r="AI4787">
        <v>3</v>
      </c>
      <c r="AJ4787" t="s">
        <v>4016</v>
      </c>
      <c r="AK4787" s="3">
        <v>40621</v>
      </c>
      <c r="AL4787" s="10">
        <f>YEAR(ufc_fights_2[[#This Row],[date]])</f>
        <v>2011</v>
      </c>
      <c r="AM4787" t="s">
        <v>4017</v>
      </c>
      <c r="AN4787">
        <v>9</v>
      </c>
      <c r="AO4787" t="s">
        <v>3913</v>
      </c>
      <c r="AP4787">
        <f>IF(ufc_fights_2[[#This Row],[winner]]="Red",ufc_fights_2[[#This Row],[r_fighter_id]],ufc_fights_2[[#This Row],[b_fighter_id]])</f>
        <v>247</v>
      </c>
      <c r="AQ4787" t="str">
        <f>_xlfn.XLOOKUP(ufc_fights_2[[#This Row],[winnerID]],ufc_fighters[id],ufc_fighters[fighter_name],"xxx",0,1)</f>
        <v>Joseph Benavidez</v>
      </c>
    </row>
    <row r="4788" spans="1:43">
      <c r="A4788">
        <v>2180</v>
      </c>
      <c r="B4788">
        <v>3119</v>
      </c>
      <c r="C4788">
        <f>_xlfn.XLOOKUP(ufc_fights_2[[#This Row],[r_fighter_id]],ufc_fighters[id],ufc_fighters[year],"xxx",0,1)</f>
        <v>1988</v>
      </c>
      <c r="D4788">
        <f>_xlfn.XLOOKUP(ufc_fights_2[[#This Row],[b_fighter_id]],ufc_fighters[id],ufc_fighters[year],"Prázdné",0,1)</f>
        <v>1989</v>
      </c>
      <c r="E4788" s="10">
        <f>YEAR(ufc_fights_2[[#This Row],[date]])-ufc_fights_2[[#This Row],[r_year]]</f>
        <v>29</v>
      </c>
      <c r="F4788" s="10">
        <f>YEAR(ufc_fights_2[[#This Row],[date]])-ufc_fights_2[[#This Row],[b_year]]</f>
        <v>28</v>
      </c>
      <c r="G4788">
        <v>2</v>
      </c>
      <c r="H4788">
        <v>0</v>
      </c>
      <c r="I4788">
        <v>0.5</v>
      </c>
      <c r="J4788">
        <v>0.3</v>
      </c>
      <c r="K4788">
        <v>0.58819999999999995</v>
      </c>
      <c r="L4788">
        <v>0.3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1.5046296296296297E-4</v>
      </c>
      <c r="T4788" s="2">
        <v>0</v>
      </c>
      <c r="U4788">
        <v>0.46150000000000002</v>
      </c>
      <c r="V4788">
        <v>0.1429</v>
      </c>
      <c r="W4788">
        <v>1</v>
      </c>
      <c r="X4788">
        <v>0</v>
      </c>
      <c r="Y4788">
        <v>0.5</v>
      </c>
      <c r="Z4788">
        <v>0.41670000000000001</v>
      </c>
      <c r="AA4788">
        <v>0.375</v>
      </c>
      <c r="AB4788">
        <v>0</v>
      </c>
      <c r="AC4788">
        <v>0</v>
      </c>
      <c r="AD4788">
        <v>1</v>
      </c>
      <c r="AE4788">
        <v>0</v>
      </c>
      <c r="AF4788" t="s">
        <v>3910</v>
      </c>
      <c r="AG4788" s="2">
        <v>7.7546296296296293E-4</v>
      </c>
      <c r="AH4788" t="s">
        <v>3911</v>
      </c>
      <c r="AI4788">
        <v>3</v>
      </c>
      <c r="AJ4788" t="s">
        <v>4027</v>
      </c>
      <c r="AK4788" s="3">
        <v>43078</v>
      </c>
      <c r="AL4788" s="10">
        <f>YEAR(ufc_fights_2[[#This Row],[date]])</f>
        <v>2017</v>
      </c>
      <c r="AM4788" t="s">
        <v>4017</v>
      </c>
      <c r="AN4788">
        <v>79</v>
      </c>
      <c r="AO4788" t="s">
        <v>3913</v>
      </c>
      <c r="AP4788">
        <f>IF(ufc_fights_2[[#This Row],[winner]]="Red",ufc_fights_2[[#This Row],[r_fighter_id]],ufc_fights_2[[#This Row],[b_fighter_id]])</f>
        <v>2180</v>
      </c>
      <c r="AQ4788" t="str">
        <f>_xlfn.XLOOKUP(ufc_fights_2[[#This Row],[winnerID]],ufc_fighters[id],ufc_fighters[fighter_name],"xxx",0,1)</f>
        <v>Marlon Moraes</v>
      </c>
    </row>
    <row r="4789" spans="1:43">
      <c r="A4789">
        <v>2696</v>
      </c>
      <c r="B4789">
        <v>2180</v>
      </c>
      <c r="C4789">
        <f>_xlfn.XLOOKUP(ufc_fights_2[[#This Row],[r_fighter_id]],ufc_fighters[id],ufc_fighters[year],"xxx",0,1)</f>
        <v>1989</v>
      </c>
      <c r="D4789">
        <f>_xlfn.XLOOKUP(ufc_fights_2[[#This Row],[b_fighter_id]],ufc_fighters[id],ufc_fighters[year],"Prázdné",0,1)</f>
        <v>1988</v>
      </c>
      <c r="E4789" s="10">
        <f>YEAR(ufc_fights_2[[#This Row],[date]])-ufc_fights_2[[#This Row],[r_year]]</f>
        <v>29</v>
      </c>
      <c r="F4789" s="10">
        <f>YEAR(ufc_fights_2[[#This Row],[date]])-ufc_fights_2[[#This Row],[b_year]]</f>
        <v>30</v>
      </c>
      <c r="G4789">
        <v>0</v>
      </c>
      <c r="H4789">
        <v>1</v>
      </c>
      <c r="I4789">
        <v>0</v>
      </c>
      <c r="J4789">
        <v>0.77780000000000005</v>
      </c>
      <c r="K4789">
        <v>0</v>
      </c>
      <c r="L4789">
        <v>0.77780000000000005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0</v>
      </c>
      <c r="T4789" s="2">
        <v>0</v>
      </c>
      <c r="U4789">
        <v>0</v>
      </c>
      <c r="V4789">
        <v>0.75</v>
      </c>
      <c r="W4789">
        <v>0</v>
      </c>
      <c r="X4789">
        <v>0</v>
      </c>
      <c r="Y4789">
        <v>1</v>
      </c>
      <c r="Z4789">
        <v>0</v>
      </c>
      <c r="AA4789">
        <v>0.66669999999999996</v>
      </c>
      <c r="AB4789">
        <v>0</v>
      </c>
      <c r="AC4789">
        <v>0</v>
      </c>
      <c r="AD4789">
        <v>0</v>
      </c>
      <c r="AE4789">
        <v>0.83330000000000004</v>
      </c>
      <c r="AF4789" t="s">
        <v>3910</v>
      </c>
      <c r="AG4789" s="2">
        <v>3.8194444444444446E-4</v>
      </c>
      <c r="AH4789" t="s">
        <v>3927</v>
      </c>
      <c r="AI4789">
        <v>5</v>
      </c>
      <c r="AJ4789" t="s">
        <v>3928</v>
      </c>
      <c r="AK4789" s="3">
        <v>43252</v>
      </c>
      <c r="AL4789" s="10">
        <f>YEAR(ufc_fights_2[[#This Row],[date]])</f>
        <v>2018</v>
      </c>
      <c r="AM4789" t="s">
        <v>4017</v>
      </c>
      <c r="AN4789">
        <v>72</v>
      </c>
      <c r="AO4789" t="s">
        <v>3918</v>
      </c>
      <c r="AP4789">
        <f>IF(ufc_fights_2[[#This Row],[winner]]="Red",ufc_fights_2[[#This Row],[r_fighter_id]],ufc_fights_2[[#This Row],[b_fighter_id]])</f>
        <v>2180</v>
      </c>
      <c r="AQ4789" t="str">
        <f>_xlfn.XLOOKUP(ufc_fights_2[[#This Row],[winnerID]],ufc_fighters[id],ufc_fighters[fighter_name],"xxx",0,1)</f>
        <v>Marlon Moraes</v>
      </c>
    </row>
    <row r="4790" spans="1:43">
      <c r="A4790">
        <v>155</v>
      </c>
      <c r="B4790">
        <v>2180</v>
      </c>
      <c r="C4790">
        <f>_xlfn.XLOOKUP(ufc_fights_2[[#This Row],[r_fighter_id]],ufc_fighters[id],ufc_fighters[year],"xxx",0,1)</f>
        <v>1982</v>
      </c>
      <c r="D4790">
        <f>_xlfn.XLOOKUP(ufc_fights_2[[#This Row],[b_fighter_id]],ufc_fighters[id],ufc_fighters[year],"Prázdné",0,1)</f>
        <v>1988</v>
      </c>
      <c r="E4790" s="10">
        <f>YEAR(ufc_fights_2[[#This Row],[date]])-ufc_fights_2[[#This Row],[r_year]]</f>
        <v>37</v>
      </c>
      <c r="F4790" s="10">
        <f>YEAR(ufc_fights_2[[#This Row],[date]])-ufc_fights_2[[#This Row],[b_year]]</f>
        <v>31</v>
      </c>
      <c r="G4790">
        <v>0</v>
      </c>
      <c r="H4790">
        <v>1</v>
      </c>
      <c r="I4790">
        <v>0.16669999999999999</v>
      </c>
      <c r="J4790">
        <v>0.43480000000000002</v>
      </c>
      <c r="K4790">
        <v>0.23080000000000001</v>
      </c>
      <c r="L4790">
        <v>0.48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 s="2">
        <v>0</v>
      </c>
      <c r="T4790" s="2">
        <v>8.6805555555555551E-4</v>
      </c>
      <c r="U4790">
        <v>0.1</v>
      </c>
      <c r="V4790">
        <v>0.47060000000000002</v>
      </c>
      <c r="W4790">
        <v>0</v>
      </c>
      <c r="X4790">
        <v>0.5</v>
      </c>
      <c r="Y4790">
        <v>0.5</v>
      </c>
      <c r="Z4790">
        <v>0.16669999999999999</v>
      </c>
      <c r="AA4790">
        <v>0.38890000000000002</v>
      </c>
      <c r="AB4790">
        <v>0</v>
      </c>
      <c r="AC4790">
        <v>0</v>
      </c>
      <c r="AD4790">
        <v>0</v>
      </c>
      <c r="AE4790">
        <v>0.6</v>
      </c>
      <c r="AF4790" t="s">
        <v>3933</v>
      </c>
      <c r="AG4790" s="2">
        <v>2.2800925925925927E-3</v>
      </c>
      <c r="AH4790" t="s">
        <v>3927</v>
      </c>
      <c r="AI4790">
        <v>5</v>
      </c>
      <c r="AJ4790" t="s">
        <v>3924</v>
      </c>
      <c r="AK4790" s="3">
        <v>43498</v>
      </c>
      <c r="AL4790" s="10">
        <f>YEAR(ufc_fights_2[[#This Row],[date]])</f>
        <v>2019</v>
      </c>
      <c r="AM4790" t="s">
        <v>4017</v>
      </c>
      <c r="AN4790">
        <v>37</v>
      </c>
      <c r="AO4790" t="s">
        <v>3918</v>
      </c>
      <c r="AP4790">
        <f>IF(ufc_fights_2[[#This Row],[winner]]="Red",ufc_fights_2[[#This Row],[r_fighter_id]],ufc_fights_2[[#This Row],[b_fighter_id]])</f>
        <v>2180</v>
      </c>
      <c r="AQ4790" t="str">
        <f>_xlfn.XLOOKUP(ufc_fights_2[[#This Row],[winnerID]],ufc_fighters[id],ufc_fighters[fighter_name],"xxx",0,1)</f>
        <v>Marlon Moraes</v>
      </c>
    </row>
    <row r="4791" spans="1:43">
      <c r="A4791">
        <v>1834</v>
      </c>
      <c r="B4791">
        <v>3367</v>
      </c>
      <c r="C4791">
        <f>_xlfn.XLOOKUP(ufc_fights_2[[#This Row],[r_fighter_id]],ufc_fighters[id],ufc_fighters[year],"xxx",0,1)</f>
        <v>1990</v>
      </c>
      <c r="D4791">
        <f>_xlfn.XLOOKUP(ufc_fights_2[[#This Row],[b_fighter_id]],ufc_fighters[id],ufc_fighters[year],"Prázdné",0,1)</f>
        <v>1992</v>
      </c>
      <c r="E4791" s="10">
        <f>YEAR(ufc_fights_2[[#This Row],[date]])-ufc_fights_2[[#This Row],[r_year]]</f>
        <v>27</v>
      </c>
      <c r="F4791" s="10">
        <f>YEAR(ufc_fights_2[[#This Row],[date]])-ufc_fights_2[[#This Row],[b_year]]</f>
        <v>25</v>
      </c>
      <c r="G4791">
        <v>0</v>
      </c>
      <c r="H4791">
        <v>0</v>
      </c>
      <c r="I4791">
        <v>0.45029999999999998</v>
      </c>
      <c r="J4791">
        <v>0.41880000000000001</v>
      </c>
      <c r="K4791">
        <v>0.49469999999999997</v>
      </c>
      <c r="L4791">
        <v>0.42370000000000002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1.0995370370370371E-3</v>
      </c>
      <c r="T4791" s="2">
        <v>0</v>
      </c>
      <c r="U4791">
        <v>0.34379999999999999</v>
      </c>
      <c r="V4791">
        <v>0.30880000000000002</v>
      </c>
      <c r="W4791">
        <v>0.56899999999999995</v>
      </c>
      <c r="X4791">
        <v>0.64710000000000001</v>
      </c>
      <c r="Y4791">
        <v>0.72</v>
      </c>
      <c r="Z4791">
        <v>0.40279999999999999</v>
      </c>
      <c r="AA4791">
        <v>0.39810000000000001</v>
      </c>
      <c r="AB4791">
        <v>0.58330000000000004</v>
      </c>
      <c r="AC4791">
        <v>0.66669999999999996</v>
      </c>
      <c r="AD4791">
        <v>0.8</v>
      </c>
      <c r="AE4791">
        <v>0</v>
      </c>
      <c r="AF4791" t="s">
        <v>3915</v>
      </c>
      <c r="AG4791" s="2">
        <v>3.472222222222222E-3</v>
      </c>
      <c r="AH4791" t="s">
        <v>3911</v>
      </c>
      <c r="AI4791">
        <v>3</v>
      </c>
      <c r="AJ4791" t="s">
        <v>3939</v>
      </c>
      <c r="AK4791" s="3">
        <v>43036</v>
      </c>
      <c r="AL4791" s="10">
        <f>YEAR(ufc_fights_2[[#This Row],[date]])</f>
        <v>2017</v>
      </c>
      <c r="AM4791" t="s">
        <v>4017</v>
      </c>
      <c r="AN4791">
        <v>6</v>
      </c>
      <c r="AO4791" t="s">
        <v>3913</v>
      </c>
      <c r="AP4791">
        <f>IF(ufc_fights_2[[#This Row],[winner]]="Red",ufc_fights_2[[#This Row],[r_fighter_id]],ufc_fights_2[[#This Row],[b_fighter_id]])</f>
        <v>1834</v>
      </c>
      <c r="AQ4791" t="str">
        <f>_xlfn.XLOOKUP(ufc_fights_2[[#This Row],[winnerID]],ufc_fighters[id],ufc_fighters[fighter_name],"xxx",0,1)</f>
        <v>John Lineker</v>
      </c>
    </row>
    <row r="4792" spans="1:43">
      <c r="A4792">
        <v>229</v>
      </c>
      <c r="B4792">
        <v>1554</v>
      </c>
      <c r="C4792">
        <f>_xlfn.XLOOKUP(ufc_fights_2[[#This Row],[r_fighter_id]],ufc_fighters[id],ufc_fighters[year],"xxx",0,1)</f>
        <v>1993</v>
      </c>
      <c r="D4792">
        <f>_xlfn.XLOOKUP(ufc_fights_2[[#This Row],[b_fighter_id]],ufc_fighters[id],ufc_fighters[year],"Prázdné",0,1)</f>
        <v>1990</v>
      </c>
      <c r="E4792" s="10">
        <f>YEAR(ufc_fights_2[[#This Row],[date]])-ufc_fights_2[[#This Row],[r_year]]</f>
        <v>28</v>
      </c>
      <c r="F4792" s="10">
        <f>YEAR(ufc_fights_2[[#This Row],[date]])-ufc_fights_2[[#This Row],[b_year]]</f>
        <v>31</v>
      </c>
      <c r="G4792">
        <v>0</v>
      </c>
      <c r="H4792">
        <v>1</v>
      </c>
      <c r="I4792">
        <v>0.5</v>
      </c>
      <c r="J4792">
        <v>0.76670000000000005</v>
      </c>
      <c r="K4792">
        <v>0.67190000000000005</v>
      </c>
      <c r="L4792">
        <v>0.81820000000000004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1.0416666666666667E-4</v>
      </c>
      <c r="T4792" s="2">
        <v>9.9537037037037042E-4</v>
      </c>
      <c r="U4792">
        <v>0.40739999999999998</v>
      </c>
      <c r="V4792">
        <v>0.61109999999999998</v>
      </c>
      <c r="W4792">
        <v>0.54549999999999998</v>
      </c>
      <c r="X4792">
        <v>1</v>
      </c>
      <c r="Y4792">
        <v>1</v>
      </c>
      <c r="Z4792">
        <v>0.45710000000000001</v>
      </c>
      <c r="AA4792">
        <v>0.77270000000000005</v>
      </c>
      <c r="AB4792">
        <v>0.71430000000000005</v>
      </c>
      <c r="AC4792">
        <v>1</v>
      </c>
      <c r="AD4792">
        <v>0</v>
      </c>
      <c r="AE4792">
        <v>0.66669999999999996</v>
      </c>
      <c r="AF4792" t="s">
        <v>3910</v>
      </c>
      <c r="AG4792" s="2">
        <v>5.4398148148148144E-4</v>
      </c>
      <c r="AH4792" t="s">
        <v>3911</v>
      </c>
      <c r="AI4792">
        <v>3</v>
      </c>
      <c r="AJ4792" t="s">
        <v>3912</v>
      </c>
      <c r="AK4792" s="3">
        <v>44261</v>
      </c>
      <c r="AL4792" s="10">
        <f>YEAR(ufc_fights_2[[#This Row],[date]])</f>
        <v>2021</v>
      </c>
      <c r="AM4792" t="s">
        <v>4017</v>
      </c>
      <c r="AN4792">
        <v>1</v>
      </c>
      <c r="AO4792" t="s">
        <v>3918</v>
      </c>
      <c r="AP4792">
        <f>IF(ufc_fights_2[[#This Row],[winner]]="Red",ufc_fights_2[[#This Row],[r_fighter_id]],ufc_fights_2[[#This Row],[b_fighter_id]])</f>
        <v>1554</v>
      </c>
      <c r="AQ4792" t="str">
        <f>_xlfn.XLOOKUP(ufc_fights_2[[#This Row],[winnerID]],ufc_fighters[id],ufc_fighters[fighter_name],"xxx",0,1)</f>
        <v>Trevin Jones</v>
      </c>
    </row>
    <row r="4793" spans="1:43">
      <c r="A4793">
        <v>2694</v>
      </c>
      <c r="B4793">
        <v>1834</v>
      </c>
      <c r="C4793">
        <f>_xlfn.XLOOKUP(ufc_fights_2[[#This Row],[r_fighter_id]],ufc_fighters[id],ufc_fighters[year],"xxx",0,1)</f>
        <v>1981</v>
      </c>
      <c r="D4793">
        <f>_xlfn.XLOOKUP(ufc_fights_2[[#This Row],[b_fighter_id]],ufc_fighters[id],ufc_fighters[year],"Prázdné",0,1)</f>
        <v>1990</v>
      </c>
      <c r="E4793" s="10">
        <f>YEAR(ufc_fights_2[[#This Row],[date]])-ufc_fights_2[[#This Row],[r_year]]</f>
        <v>34</v>
      </c>
      <c r="F4793" s="10">
        <f>YEAR(ufc_fights_2[[#This Row],[date]])-ufc_fights_2[[#This Row],[b_year]]</f>
        <v>25</v>
      </c>
      <c r="G4793">
        <v>0</v>
      </c>
      <c r="H4793">
        <v>1</v>
      </c>
      <c r="I4793">
        <v>0.44440000000000002</v>
      </c>
      <c r="J4793">
        <v>0.4667</v>
      </c>
      <c r="K4793">
        <v>0.44440000000000002</v>
      </c>
      <c r="L4793">
        <v>0.5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 s="2">
        <v>1.5046296296296297E-4</v>
      </c>
      <c r="T4793" s="2">
        <v>2.199074074074074E-4</v>
      </c>
      <c r="U4793">
        <v>0.39389999999999997</v>
      </c>
      <c r="V4793">
        <v>0.44679999999999997</v>
      </c>
      <c r="W4793">
        <v>1</v>
      </c>
      <c r="X4793">
        <v>1</v>
      </c>
      <c r="Y4793">
        <v>0</v>
      </c>
      <c r="Z4793">
        <v>0.47370000000000001</v>
      </c>
      <c r="AA4793">
        <v>0.36359999999999998</v>
      </c>
      <c r="AB4793">
        <v>0.375</v>
      </c>
      <c r="AC4793">
        <v>0.52939999999999998</v>
      </c>
      <c r="AD4793">
        <v>1</v>
      </c>
      <c r="AE4793">
        <v>0.52380000000000004</v>
      </c>
      <c r="AF4793" t="s">
        <v>3933</v>
      </c>
      <c r="AG4793" s="2">
        <v>1.4814814814814814E-3</v>
      </c>
      <c r="AH4793" t="s">
        <v>3911</v>
      </c>
      <c r="AI4793">
        <v>3</v>
      </c>
      <c r="AJ4793" t="s">
        <v>3912</v>
      </c>
      <c r="AK4793" s="3">
        <v>42252</v>
      </c>
      <c r="AL4793" s="10">
        <f>YEAR(ufc_fights_2[[#This Row],[date]])</f>
        <v>2015</v>
      </c>
      <c r="AM4793" t="s">
        <v>4017</v>
      </c>
      <c r="AN4793">
        <v>1</v>
      </c>
      <c r="AO4793" t="s">
        <v>3918</v>
      </c>
      <c r="AP4793">
        <f>IF(ufc_fights_2[[#This Row],[winner]]="Red",ufc_fights_2[[#This Row],[r_fighter_id]],ufc_fights_2[[#This Row],[b_fighter_id]])</f>
        <v>1834</v>
      </c>
      <c r="AQ4793" t="str">
        <f>_xlfn.XLOOKUP(ufc_fights_2[[#This Row],[winnerID]],ufc_fighters[id],ufc_fighters[fighter_name],"xxx",0,1)</f>
        <v>John Lineker</v>
      </c>
    </row>
    <row r="4794" spans="1:43">
      <c r="A4794">
        <v>2540</v>
      </c>
      <c r="B4794">
        <v>3496</v>
      </c>
      <c r="C4794">
        <f>_xlfn.XLOOKUP(ufc_fights_2[[#This Row],[r_fighter_id]],ufc_fighters[id],ufc_fighters[year],"xxx",0,1)</f>
        <v>1978</v>
      </c>
      <c r="D4794">
        <f>_xlfn.XLOOKUP(ufc_fights_2[[#This Row],[b_fighter_id]],ufc_fighters[id],ufc_fighters[year],"Prázdné",0,1)</f>
        <v>1984</v>
      </c>
      <c r="E4794" s="10">
        <f>YEAR(ufc_fights_2[[#This Row],[date]])-ufc_fights_2[[#This Row],[r_year]]</f>
        <v>34</v>
      </c>
      <c r="F4794" s="10">
        <f>YEAR(ufc_fights_2[[#This Row],[date]])-ufc_fights_2[[#This Row],[b_year]]</f>
        <v>28</v>
      </c>
      <c r="G4794">
        <v>0</v>
      </c>
      <c r="H4794">
        <v>1</v>
      </c>
      <c r="I4794">
        <v>0.316</v>
      </c>
      <c r="J4794">
        <v>0.30609999999999998</v>
      </c>
      <c r="K4794">
        <v>0.316</v>
      </c>
      <c r="L4794">
        <v>0.30609999999999998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2.3148148148148147E-5</v>
      </c>
      <c r="T4794" s="2">
        <v>0</v>
      </c>
      <c r="U4794">
        <v>0.21429999999999999</v>
      </c>
      <c r="V4794">
        <v>0.30070000000000002</v>
      </c>
      <c r="W4794">
        <v>0.48480000000000001</v>
      </c>
      <c r="X4794">
        <v>0.72</v>
      </c>
      <c r="Y4794">
        <v>0</v>
      </c>
      <c r="Z4794">
        <v>0.316</v>
      </c>
      <c r="AA4794">
        <v>0.30609999999999998</v>
      </c>
      <c r="AB4794">
        <v>0</v>
      </c>
      <c r="AC4794">
        <v>0</v>
      </c>
      <c r="AD4794">
        <v>0</v>
      </c>
      <c r="AE4794">
        <v>0</v>
      </c>
      <c r="AF4794" t="s">
        <v>3922</v>
      </c>
      <c r="AG4794" s="2">
        <v>3.472222222222222E-3</v>
      </c>
      <c r="AH4794" t="s">
        <v>3911</v>
      </c>
      <c r="AI4794">
        <v>3</v>
      </c>
      <c r="AJ4794" t="s">
        <v>3949</v>
      </c>
      <c r="AK4794" s="3">
        <v>41272</v>
      </c>
      <c r="AL4794" s="10">
        <f>YEAR(ufc_fights_2[[#This Row],[date]])</f>
        <v>2012</v>
      </c>
      <c r="AM4794" t="s">
        <v>4017</v>
      </c>
      <c r="AN4794">
        <v>1</v>
      </c>
      <c r="AO4794" t="s">
        <v>3918</v>
      </c>
      <c r="AP4794">
        <f>IF(ufc_fights_2[[#This Row],[winner]]="Red",ufc_fights_2[[#This Row],[r_fighter_id]],ufc_fights_2[[#This Row],[b_fighter_id]])</f>
        <v>3496</v>
      </c>
      <c r="AQ4794" t="str">
        <f>_xlfn.XLOOKUP(ufc_fights_2[[#This Row],[winnerID]],ufc_fighters[id],ufc_fighters[fighter_name],"xxx",0,1)</f>
        <v>Eddie Wineland</v>
      </c>
    </row>
    <row r="4795" spans="1:43">
      <c r="A4795">
        <v>910</v>
      </c>
      <c r="B4795">
        <v>725</v>
      </c>
      <c r="C4795">
        <f>_xlfn.XLOOKUP(ufc_fights_2[[#This Row],[r_fighter_id]],ufc_fighters[id],ufc_fighters[year],"xxx",0,1)</f>
        <v>1989</v>
      </c>
      <c r="D4795">
        <f>_xlfn.XLOOKUP(ufc_fights_2[[#This Row],[b_fighter_id]],ufc_fighters[id],ufc_fighters[year],"Prázdné",0,1)</f>
        <v>1994</v>
      </c>
      <c r="E4795" s="10">
        <f>YEAR(ufc_fights_2[[#This Row],[date]])-ufc_fights_2[[#This Row],[r_year]]</f>
        <v>31</v>
      </c>
      <c r="F4795" s="10">
        <f>YEAR(ufc_fights_2[[#This Row],[date]])-ufc_fights_2[[#This Row],[b_year]]</f>
        <v>26</v>
      </c>
      <c r="G4795">
        <v>0</v>
      </c>
      <c r="H4795">
        <v>0</v>
      </c>
      <c r="I4795">
        <v>0.68110000000000004</v>
      </c>
      <c r="J4795">
        <v>0.31359999999999999</v>
      </c>
      <c r="K4795">
        <v>0.74019999999999997</v>
      </c>
      <c r="L4795">
        <v>0.33860000000000001</v>
      </c>
      <c r="M4795">
        <v>0.66669999999999996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1.6435185185185185E-3</v>
      </c>
      <c r="T4795" s="2">
        <v>2.650462962962963E-3</v>
      </c>
      <c r="U4795">
        <v>0.62419999999999998</v>
      </c>
      <c r="V4795">
        <v>0.17499999999999999</v>
      </c>
      <c r="W4795">
        <v>0.94120000000000004</v>
      </c>
      <c r="X4795">
        <v>0.89470000000000005</v>
      </c>
      <c r="Y4795">
        <v>0.57889999999999997</v>
      </c>
      <c r="Z4795">
        <v>0.5897</v>
      </c>
      <c r="AA4795">
        <v>0.31369999999999998</v>
      </c>
      <c r="AB4795">
        <v>0.8478</v>
      </c>
      <c r="AC4795">
        <v>0.3125</v>
      </c>
      <c r="AD4795">
        <v>0.81820000000000004</v>
      </c>
      <c r="AE4795">
        <v>0</v>
      </c>
      <c r="AF4795" t="s">
        <v>3915</v>
      </c>
      <c r="AG4795" s="2">
        <v>3.472222222222222E-3</v>
      </c>
      <c r="AH4795" t="s">
        <v>3911</v>
      </c>
      <c r="AI4795">
        <v>3</v>
      </c>
      <c r="AJ4795" t="s">
        <v>3914</v>
      </c>
      <c r="AK4795" s="3">
        <v>43995</v>
      </c>
      <c r="AL4795" s="10">
        <f>YEAR(ufc_fights_2[[#This Row],[date]])</f>
        <v>2020</v>
      </c>
      <c r="AM4795" t="s">
        <v>4017</v>
      </c>
      <c r="AN4795">
        <v>1</v>
      </c>
      <c r="AO4795" t="s">
        <v>3913</v>
      </c>
      <c r="AP4795">
        <f>IF(ufc_fights_2[[#This Row],[winner]]="Red",ufc_fights_2[[#This Row],[r_fighter_id]],ufc_fights_2[[#This Row],[b_fighter_id]])</f>
        <v>910</v>
      </c>
      <c r="AQ4795" t="str">
        <f>_xlfn.XLOOKUP(ufc_fights_2[[#This Row],[winnerID]],ufc_fighters[id],ufc_fighters[fighter_name],"xxx",0,1)</f>
        <v>Jordan Espinosa</v>
      </c>
    </row>
    <row r="4796" spans="1:43">
      <c r="A4796">
        <v>3496</v>
      </c>
      <c r="B4796">
        <v>1562</v>
      </c>
      <c r="C4796">
        <f>_xlfn.XLOOKUP(ufc_fights_2[[#This Row],[r_fighter_id]],ufc_fighters[id],ufc_fighters[year],"xxx",0,1)</f>
        <v>1984</v>
      </c>
      <c r="D4796">
        <f>_xlfn.XLOOKUP(ufc_fights_2[[#This Row],[b_fighter_id]],ufc_fighters[id],ufc_fighters[year],"Prázdné",0,1)</f>
        <v>1982</v>
      </c>
      <c r="E4796" s="10">
        <f>YEAR(ufc_fights_2[[#This Row],[date]])-ufc_fights_2[[#This Row],[r_year]]</f>
        <v>28</v>
      </c>
      <c r="F4796" s="10">
        <f>YEAR(ufc_fights_2[[#This Row],[date]])-ufc_fights_2[[#This Row],[b_year]]</f>
        <v>30</v>
      </c>
      <c r="G4796">
        <v>1</v>
      </c>
      <c r="H4796">
        <v>0</v>
      </c>
      <c r="I4796">
        <v>0.32450000000000001</v>
      </c>
      <c r="J4796">
        <v>0.33329999999999999</v>
      </c>
      <c r="K4796">
        <v>0.34200000000000003</v>
      </c>
      <c r="L4796">
        <v>0.33789999999999998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2.7777777777777778E-4</v>
      </c>
      <c r="T4796" s="2">
        <v>0</v>
      </c>
      <c r="U4796">
        <v>0.314</v>
      </c>
      <c r="V4796">
        <v>0.2581</v>
      </c>
      <c r="W4796">
        <v>0.35709999999999997</v>
      </c>
      <c r="X4796">
        <v>1</v>
      </c>
      <c r="Y4796">
        <v>0.9</v>
      </c>
      <c r="Z4796">
        <v>0.3</v>
      </c>
      <c r="AA4796">
        <v>0.32140000000000002</v>
      </c>
      <c r="AB4796">
        <v>0.8</v>
      </c>
      <c r="AC4796">
        <v>0.75</v>
      </c>
      <c r="AD4796">
        <v>1</v>
      </c>
      <c r="AE4796">
        <v>0</v>
      </c>
      <c r="AF4796" t="s">
        <v>3910</v>
      </c>
      <c r="AG4796" s="2">
        <v>2.8935185185185184E-3</v>
      </c>
      <c r="AH4796" t="s">
        <v>3911</v>
      </c>
      <c r="AI4796">
        <v>3</v>
      </c>
      <c r="AJ4796" t="s">
        <v>4021</v>
      </c>
      <c r="AK4796" s="3">
        <v>41068</v>
      </c>
      <c r="AL4796" s="10">
        <f>YEAR(ufc_fights_2[[#This Row],[date]])</f>
        <v>2012</v>
      </c>
      <c r="AM4796" t="s">
        <v>4017</v>
      </c>
      <c r="AN4796">
        <v>84</v>
      </c>
      <c r="AO4796" t="s">
        <v>3913</v>
      </c>
      <c r="AP4796">
        <f>IF(ufc_fights_2[[#This Row],[winner]]="Red",ufc_fights_2[[#This Row],[r_fighter_id]],ufc_fights_2[[#This Row],[b_fighter_id]])</f>
        <v>3496</v>
      </c>
      <c r="AQ4796" t="str">
        <f>_xlfn.XLOOKUP(ufc_fights_2[[#This Row],[winnerID]],ufc_fighters[id],ufc_fighters[fighter_name],"xxx",0,1)</f>
        <v>Eddie Wineland</v>
      </c>
    </row>
    <row r="4797" spans="1:43">
      <c r="A4797">
        <v>3496</v>
      </c>
      <c r="B4797">
        <v>2150</v>
      </c>
      <c r="C4797">
        <f>_xlfn.XLOOKUP(ufc_fights_2[[#This Row],[r_fighter_id]],ufc_fighters[id],ufc_fighters[year],"xxx",0,1)</f>
        <v>1984</v>
      </c>
      <c r="D4797">
        <f>_xlfn.XLOOKUP(ufc_fights_2[[#This Row],[b_fighter_id]],ufc_fighters[id],ufc_fighters[year],"Prázdné",0,1)</f>
        <v>1983</v>
      </c>
      <c r="E4797" s="10">
        <f>YEAR(ufc_fights_2[[#This Row],[date]])-ufc_fights_2[[#This Row],[r_year]]</f>
        <v>32</v>
      </c>
      <c r="F4797" s="10">
        <f>YEAR(ufc_fights_2[[#This Row],[date]])-ufc_fights_2[[#This Row],[b_year]]</f>
        <v>33</v>
      </c>
      <c r="G4797">
        <v>2</v>
      </c>
      <c r="H4797">
        <v>0</v>
      </c>
      <c r="I4797">
        <v>0.28120000000000001</v>
      </c>
      <c r="J4797">
        <v>0.32500000000000001</v>
      </c>
      <c r="K4797">
        <v>0.28120000000000001</v>
      </c>
      <c r="L4797">
        <v>0.32500000000000001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6.9444444444444444E-5</v>
      </c>
      <c r="T4797" s="2">
        <v>0</v>
      </c>
      <c r="U4797">
        <v>0.26669999999999999</v>
      </c>
      <c r="V4797">
        <v>0.23530000000000001</v>
      </c>
      <c r="W4797">
        <v>0.5</v>
      </c>
      <c r="X4797">
        <v>0</v>
      </c>
      <c r="Y4797">
        <v>1</v>
      </c>
      <c r="Z4797">
        <v>0.25</v>
      </c>
      <c r="AA4797">
        <v>0.32500000000000001</v>
      </c>
      <c r="AB4797">
        <v>0</v>
      </c>
      <c r="AC4797">
        <v>0</v>
      </c>
      <c r="AD4797">
        <v>0.5</v>
      </c>
      <c r="AE4797">
        <v>0</v>
      </c>
      <c r="AF4797" t="s">
        <v>3910</v>
      </c>
      <c r="AG4797" s="2">
        <v>2.1296296296296298E-3</v>
      </c>
      <c r="AH4797" t="s">
        <v>3911</v>
      </c>
      <c r="AI4797">
        <v>3</v>
      </c>
      <c r="AJ4797" t="s">
        <v>3980</v>
      </c>
      <c r="AK4797" s="3">
        <v>42721</v>
      </c>
      <c r="AL4797" s="10">
        <f>YEAR(ufc_fights_2[[#This Row],[date]])</f>
        <v>2016</v>
      </c>
      <c r="AM4797" t="s">
        <v>4017</v>
      </c>
      <c r="AN4797">
        <v>56</v>
      </c>
      <c r="AO4797" t="s">
        <v>3913</v>
      </c>
      <c r="AP4797">
        <f>IF(ufc_fights_2[[#This Row],[winner]]="Red",ufc_fights_2[[#This Row],[r_fighter_id]],ufc_fights_2[[#This Row],[b_fighter_id]])</f>
        <v>3496</v>
      </c>
      <c r="AQ4797" t="str">
        <f>_xlfn.XLOOKUP(ufc_fights_2[[#This Row],[winnerID]],ufc_fighters[id],ufc_fighters[fighter_name],"xxx",0,1)</f>
        <v>Eddie Wineland</v>
      </c>
    </row>
    <row r="4798" spans="1:43">
      <c r="A4798">
        <v>3496</v>
      </c>
      <c r="B4798">
        <v>1474</v>
      </c>
      <c r="C4798">
        <f>_xlfn.XLOOKUP(ufc_fights_2[[#This Row],[r_fighter_id]],ufc_fighters[id],ufc_fighters[year],"xxx",0,1)</f>
        <v>1984</v>
      </c>
      <c r="D4798">
        <f>_xlfn.XLOOKUP(ufc_fights_2[[#This Row],[b_fighter_id]],ufc_fighters[id],ufc_fighters[year],"Prázdné",0,1)</f>
        <v>1979</v>
      </c>
      <c r="E4798" s="10">
        <f>YEAR(ufc_fights_2[[#This Row],[date]])-ufc_fights_2[[#This Row],[r_year]]</f>
        <v>30</v>
      </c>
      <c r="F4798" s="10">
        <f>YEAR(ufc_fights_2[[#This Row],[date]])-ufc_fights_2[[#This Row],[b_year]]</f>
        <v>35</v>
      </c>
      <c r="G4798">
        <v>1</v>
      </c>
      <c r="H4798">
        <v>0</v>
      </c>
      <c r="I4798">
        <v>0.39129999999999998</v>
      </c>
      <c r="J4798">
        <v>0.30280000000000001</v>
      </c>
      <c r="K4798">
        <v>0.40849999999999997</v>
      </c>
      <c r="L4798">
        <v>0.30280000000000001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8.6805555555555551E-4</v>
      </c>
      <c r="T4798" s="2">
        <v>0</v>
      </c>
      <c r="U4798">
        <v>0.34710000000000002</v>
      </c>
      <c r="V4798">
        <v>0.23810000000000001</v>
      </c>
      <c r="W4798">
        <v>0.64290000000000003</v>
      </c>
      <c r="X4798">
        <v>1</v>
      </c>
      <c r="Y4798">
        <v>1</v>
      </c>
      <c r="Z4798">
        <v>0.2651</v>
      </c>
      <c r="AA4798">
        <v>0.29909999999999998</v>
      </c>
      <c r="AB4798">
        <v>0.83330000000000004</v>
      </c>
      <c r="AC4798">
        <v>0.5</v>
      </c>
      <c r="AD4798">
        <v>0.55100000000000005</v>
      </c>
      <c r="AE4798">
        <v>0</v>
      </c>
      <c r="AF4798" t="s">
        <v>3910</v>
      </c>
      <c r="AG4798" s="2">
        <v>2.9629629629629628E-3</v>
      </c>
      <c r="AH4798" t="s">
        <v>3911</v>
      </c>
      <c r="AI4798">
        <v>3</v>
      </c>
      <c r="AJ4798" t="s">
        <v>3937</v>
      </c>
      <c r="AK4798" s="3">
        <v>41664</v>
      </c>
      <c r="AL4798" s="10">
        <f>YEAR(ufc_fights_2[[#This Row],[date]])</f>
        <v>2014</v>
      </c>
      <c r="AM4798" t="s">
        <v>4017</v>
      </c>
      <c r="AN4798">
        <v>8</v>
      </c>
      <c r="AO4798" t="s">
        <v>3913</v>
      </c>
      <c r="AP4798">
        <f>IF(ufc_fights_2[[#This Row],[winner]]="Red",ufc_fights_2[[#This Row],[r_fighter_id]],ufc_fights_2[[#This Row],[b_fighter_id]])</f>
        <v>3496</v>
      </c>
      <c r="AQ4798" t="str">
        <f>_xlfn.XLOOKUP(ufc_fights_2[[#This Row],[winnerID]],ufc_fighters[id],ufc_fighters[fighter_name],"xxx",0,1)</f>
        <v>Eddie Wineland</v>
      </c>
    </row>
    <row r="4799" spans="1:43">
      <c r="A4799">
        <v>3496</v>
      </c>
      <c r="B4799">
        <v>2559</v>
      </c>
      <c r="C4799">
        <f>_xlfn.XLOOKUP(ufc_fights_2[[#This Row],[r_fighter_id]],ufc_fighters[id],ufc_fighters[year],"xxx",0,1)</f>
        <v>1984</v>
      </c>
      <c r="D4799">
        <f>_xlfn.XLOOKUP(ufc_fights_2[[#This Row],[b_fighter_id]],ufc_fighters[id],ufc_fighters[year],"Prázdné",0,1)</f>
        <v>1984</v>
      </c>
      <c r="E4799" s="10">
        <f>YEAR(ufc_fights_2[[#This Row],[date]])-ufc_fights_2[[#This Row],[r_year]]</f>
        <v>35</v>
      </c>
      <c r="F4799" s="10">
        <f>YEAR(ufc_fights_2[[#This Row],[date]])-ufc_fights_2[[#This Row],[b_year]]</f>
        <v>35</v>
      </c>
      <c r="G4799">
        <v>2</v>
      </c>
      <c r="H4799">
        <v>0</v>
      </c>
      <c r="I4799">
        <v>0.43269999999999997</v>
      </c>
      <c r="J4799">
        <v>0.36670000000000003</v>
      </c>
      <c r="K4799">
        <v>0.43269999999999997</v>
      </c>
      <c r="L4799">
        <v>0.36670000000000003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1.8518518518518518E-4</v>
      </c>
      <c r="T4799" s="2">
        <v>0</v>
      </c>
      <c r="U4799">
        <v>0.37209999999999999</v>
      </c>
      <c r="V4799">
        <v>0.24740000000000001</v>
      </c>
      <c r="W4799">
        <v>0.5897</v>
      </c>
      <c r="X4799">
        <v>1</v>
      </c>
      <c r="Y4799">
        <v>0.78569999999999995</v>
      </c>
      <c r="Z4799">
        <v>0.42420000000000002</v>
      </c>
      <c r="AA4799">
        <v>0.35620000000000002</v>
      </c>
      <c r="AB4799">
        <v>0</v>
      </c>
      <c r="AC4799">
        <v>0.75</v>
      </c>
      <c r="AD4799">
        <v>0.8</v>
      </c>
      <c r="AE4799">
        <v>0</v>
      </c>
      <c r="AF4799" t="s">
        <v>3910</v>
      </c>
      <c r="AG4799" s="2">
        <v>3.3217592592592591E-3</v>
      </c>
      <c r="AH4799" t="s">
        <v>3911</v>
      </c>
      <c r="AI4799">
        <v>3</v>
      </c>
      <c r="AJ4799" t="s">
        <v>3919</v>
      </c>
      <c r="AK4799" s="3">
        <v>43624</v>
      </c>
      <c r="AL4799" s="10">
        <f>YEAR(ufc_fights_2[[#This Row],[date]])</f>
        <v>2019</v>
      </c>
      <c r="AM4799" t="s">
        <v>4017</v>
      </c>
      <c r="AN4799">
        <v>8</v>
      </c>
      <c r="AO4799" t="s">
        <v>3913</v>
      </c>
      <c r="AP4799">
        <f>IF(ufc_fights_2[[#This Row],[winner]]="Red",ufc_fights_2[[#This Row],[r_fighter_id]],ufc_fights_2[[#This Row],[b_fighter_id]])</f>
        <v>3496</v>
      </c>
      <c r="AQ4799" t="str">
        <f>_xlfn.XLOOKUP(ufc_fights_2[[#This Row],[winnerID]],ufc_fighters[id],ufc_fighters[fighter_name],"xxx",0,1)</f>
        <v>Eddie Wineland</v>
      </c>
    </row>
    <row r="4800" spans="1:43">
      <c r="A4800">
        <v>1063</v>
      </c>
      <c r="B4800">
        <v>1101</v>
      </c>
      <c r="C4800">
        <f>_xlfn.XLOOKUP(ufc_fights_2[[#This Row],[r_fighter_id]],ufc_fighters[id],ufc_fighters[year],"xxx",0,1)</f>
        <v>1981</v>
      </c>
      <c r="D4800">
        <f>_xlfn.XLOOKUP(ufc_fights_2[[#This Row],[b_fighter_id]],ufc_fighters[id],ufc_fighters[year],"Prázdné",0,1)</f>
        <v>1987</v>
      </c>
      <c r="E4800" s="10">
        <f>YEAR(ufc_fights_2[[#This Row],[date]])-ufc_fights_2[[#This Row],[r_year]]</f>
        <v>33</v>
      </c>
      <c r="F4800" s="10">
        <f>YEAR(ufc_fights_2[[#This Row],[date]])-ufc_fights_2[[#This Row],[b_year]]</f>
        <v>27</v>
      </c>
      <c r="G4800">
        <v>0</v>
      </c>
      <c r="H4800">
        <v>1</v>
      </c>
      <c r="I4800">
        <v>0.21149999999999999</v>
      </c>
      <c r="J4800">
        <v>0.4153</v>
      </c>
      <c r="K4800">
        <v>0.3175</v>
      </c>
      <c r="L4800">
        <v>0.46560000000000001</v>
      </c>
      <c r="M4800">
        <v>0.33329999999999999</v>
      </c>
      <c r="N4800">
        <v>0.5</v>
      </c>
      <c r="O4800">
        <v>1</v>
      </c>
      <c r="P4800">
        <v>0</v>
      </c>
      <c r="Q4800">
        <v>0</v>
      </c>
      <c r="R4800">
        <v>0</v>
      </c>
      <c r="S4800" s="2">
        <v>1.0648148148148149E-3</v>
      </c>
      <c r="T4800" s="2">
        <v>1.8749999999999999E-3</v>
      </c>
      <c r="U4800">
        <v>0.1163</v>
      </c>
      <c r="V4800">
        <v>0.33979999999999999</v>
      </c>
      <c r="W4800">
        <v>0.5</v>
      </c>
      <c r="X4800">
        <v>0.8</v>
      </c>
      <c r="Y4800">
        <v>1</v>
      </c>
      <c r="Z4800">
        <v>0.186</v>
      </c>
      <c r="AA4800">
        <v>0.3256</v>
      </c>
      <c r="AB4800">
        <v>0.375</v>
      </c>
      <c r="AC4800">
        <v>0.68</v>
      </c>
      <c r="AD4800">
        <v>0</v>
      </c>
      <c r="AE4800">
        <v>0.57140000000000002</v>
      </c>
      <c r="AF4800" t="s">
        <v>3933</v>
      </c>
      <c r="AG4800" s="2">
        <v>3.425925925925926E-3</v>
      </c>
      <c r="AH4800" t="s">
        <v>3911</v>
      </c>
      <c r="AI4800">
        <v>3</v>
      </c>
      <c r="AJ4800" t="s">
        <v>3912</v>
      </c>
      <c r="AK4800" s="3">
        <v>41909</v>
      </c>
      <c r="AL4800" s="10">
        <f>YEAR(ufc_fights_2[[#This Row],[date]])</f>
        <v>2014</v>
      </c>
      <c r="AM4800" t="s">
        <v>4017</v>
      </c>
      <c r="AN4800">
        <v>1</v>
      </c>
      <c r="AO4800" t="s">
        <v>3913</v>
      </c>
      <c r="AP4800">
        <f>IF(ufc_fights_2[[#This Row],[winner]]="Red",ufc_fights_2[[#This Row],[r_fighter_id]],ufc_fights_2[[#This Row],[b_fighter_id]])</f>
        <v>1063</v>
      </c>
      <c r="AQ4800" t="str">
        <f>_xlfn.XLOOKUP(ufc_fights_2[[#This Row],[winnerID]],ufc_fighters[id],ufc_fighters[fighter_name],"xxx",0,1)</f>
        <v>Manvel Gamburyan</v>
      </c>
    </row>
    <row r="4801" spans="1:43">
      <c r="A4801">
        <v>1562</v>
      </c>
      <c r="B4801">
        <v>1063</v>
      </c>
      <c r="C4801">
        <f>_xlfn.XLOOKUP(ufc_fights_2[[#This Row],[r_fighter_id]],ufc_fighters[id],ufc_fighters[year],"xxx",0,1)</f>
        <v>1982</v>
      </c>
      <c r="D4801">
        <f>_xlfn.XLOOKUP(ufc_fights_2[[#This Row],[b_fighter_id]],ufc_fighters[id],ufc_fighters[year],"Prázdné",0,1)</f>
        <v>1981</v>
      </c>
      <c r="E4801" s="10">
        <f>YEAR(ufc_fights_2[[#This Row],[date]])-ufc_fights_2[[#This Row],[r_year]]</f>
        <v>33</v>
      </c>
      <c r="F4801" s="10">
        <f>YEAR(ufc_fights_2[[#This Row],[date]])-ufc_fights_2[[#This Row],[b_year]]</f>
        <v>34</v>
      </c>
      <c r="G4801">
        <v>0</v>
      </c>
      <c r="H4801">
        <v>1</v>
      </c>
      <c r="I4801">
        <v>0.48649999999999999</v>
      </c>
      <c r="J4801">
        <v>0.44209999999999999</v>
      </c>
      <c r="K4801">
        <v>0.59570000000000001</v>
      </c>
      <c r="L4801">
        <v>0.50780000000000003</v>
      </c>
      <c r="M4801">
        <v>0.5</v>
      </c>
      <c r="N4801">
        <v>0.3846</v>
      </c>
      <c r="O4801">
        <v>0</v>
      </c>
      <c r="P4801">
        <v>2</v>
      </c>
      <c r="Q4801">
        <v>1</v>
      </c>
      <c r="R4801">
        <v>0</v>
      </c>
      <c r="S4801" s="2">
        <v>1.0532407407407407E-3</v>
      </c>
      <c r="T4801" s="2">
        <v>3.3333333333333335E-3</v>
      </c>
      <c r="U4801">
        <v>0.3871</v>
      </c>
      <c r="V4801">
        <v>0.36109999999999998</v>
      </c>
      <c r="W4801">
        <v>1</v>
      </c>
      <c r="X4801">
        <v>1</v>
      </c>
      <c r="Y4801">
        <v>0.66669999999999996</v>
      </c>
      <c r="Z4801">
        <v>0.44069999999999998</v>
      </c>
      <c r="AA4801">
        <v>0.41889999999999999</v>
      </c>
      <c r="AB4801">
        <v>0.66669999999999996</v>
      </c>
      <c r="AC4801">
        <v>0.66669999999999996</v>
      </c>
      <c r="AD4801">
        <v>0.66669999999999996</v>
      </c>
      <c r="AE4801">
        <v>0.41670000000000001</v>
      </c>
      <c r="AF4801" t="s">
        <v>3915</v>
      </c>
      <c r="AG4801" s="2">
        <v>3.472222222222222E-3</v>
      </c>
      <c r="AH4801" t="s">
        <v>3911</v>
      </c>
      <c r="AI4801">
        <v>3</v>
      </c>
      <c r="AJ4801" t="s">
        <v>3914</v>
      </c>
      <c r="AK4801" s="3">
        <v>42200</v>
      </c>
      <c r="AL4801" s="10">
        <f>YEAR(ufc_fights_2[[#This Row],[date]])</f>
        <v>2015</v>
      </c>
      <c r="AM4801" t="s">
        <v>4017</v>
      </c>
      <c r="AN4801">
        <v>116</v>
      </c>
      <c r="AO4801" t="s">
        <v>3918</v>
      </c>
      <c r="AP4801">
        <f>IF(ufc_fights_2[[#This Row],[winner]]="Red",ufc_fights_2[[#This Row],[r_fighter_id]],ufc_fights_2[[#This Row],[b_fighter_id]])</f>
        <v>1063</v>
      </c>
      <c r="AQ4801" t="str">
        <f>_xlfn.XLOOKUP(ufc_fights_2[[#This Row],[winnerID]],ufc_fighters[id],ufc_fighters[fighter_name],"xxx",0,1)</f>
        <v>Manvel Gamburyan</v>
      </c>
    </row>
    <row r="4802" spans="1:43">
      <c r="A4802">
        <v>2796</v>
      </c>
      <c r="B4802">
        <v>3496</v>
      </c>
      <c r="C4802">
        <f>_xlfn.XLOOKUP(ufc_fights_2[[#This Row],[r_fighter_id]],ufc_fighters[id],ufc_fighters[year],"xxx",0,1)</f>
        <v>1980</v>
      </c>
      <c r="D4802">
        <f>_xlfn.XLOOKUP(ufc_fights_2[[#This Row],[b_fighter_id]],ufc_fighters[id],ufc_fighters[year],"Prázdné",0,1)</f>
        <v>1984</v>
      </c>
      <c r="E4802" s="10">
        <f>YEAR(ufc_fights_2[[#This Row],[date]])-ufc_fights_2[[#This Row],[r_year]]</f>
        <v>36</v>
      </c>
      <c r="F4802" s="10">
        <f>YEAR(ufc_fights_2[[#This Row],[date]])-ufc_fights_2[[#This Row],[b_year]]</f>
        <v>32</v>
      </c>
      <c r="G4802">
        <v>0</v>
      </c>
      <c r="H4802">
        <v>1</v>
      </c>
      <c r="I4802">
        <v>0.38790000000000002</v>
      </c>
      <c r="J4802">
        <v>0.3256</v>
      </c>
      <c r="K4802">
        <v>0.44700000000000001</v>
      </c>
      <c r="L4802">
        <v>0.37409999999999999</v>
      </c>
      <c r="M4802">
        <v>0.25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9.4907407407407408E-4</v>
      </c>
      <c r="T4802" s="2">
        <v>5.7870370370370373E-5</v>
      </c>
      <c r="U4802">
        <v>0.32929999999999998</v>
      </c>
      <c r="V4802">
        <v>0.29409999999999997</v>
      </c>
      <c r="W4802">
        <v>0.1429</v>
      </c>
      <c r="X4802">
        <v>0.8</v>
      </c>
      <c r="Y4802">
        <v>0</v>
      </c>
      <c r="Z4802">
        <v>0.3805</v>
      </c>
      <c r="AA4802">
        <v>0.30890000000000001</v>
      </c>
      <c r="AB4802">
        <v>0</v>
      </c>
      <c r="AC4802">
        <v>0.5</v>
      </c>
      <c r="AD4802">
        <v>0.66669999999999996</v>
      </c>
      <c r="AE4802">
        <v>0.75</v>
      </c>
      <c r="AF4802" t="s">
        <v>3910</v>
      </c>
      <c r="AG4802" s="2">
        <v>1.3194444444444445E-3</v>
      </c>
      <c r="AH4802" t="s">
        <v>3911</v>
      </c>
      <c r="AI4802">
        <v>3</v>
      </c>
      <c r="AJ4802" t="s">
        <v>3937</v>
      </c>
      <c r="AK4802" s="3">
        <v>42574</v>
      </c>
      <c r="AL4802" s="10">
        <f>YEAR(ufc_fights_2[[#This Row],[date]])</f>
        <v>2016</v>
      </c>
      <c r="AM4802" t="s">
        <v>4017</v>
      </c>
      <c r="AN4802">
        <v>8</v>
      </c>
      <c r="AO4802" t="s">
        <v>3918</v>
      </c>
      <c r="AP4802">
        <f>IF(ufc_fights_2[[#This Row],[winner]]="Red",ufc_fights_2[[#This Row],[r_fighter_id]],ufc_fights_2[[#This Row],[b_fighter_id]])</f>
        <v>3496</v>
      </c>
      <c r="AQ4802" t="str">
        <f>_xlfn.XLOOKUP(ufc_fights_2[[#This Row],[winnerID]],ufc_fighters[id],ufc_fighters[fighter_name],"xxx",0,1)</f>
        <v>Eddie Wineland</v>
      </c>
    </row>
    <row r="4803" spans="1:43">
      <c r="A4803">
        <v>2150</v>
      </c>
      <c r="B4803">
        <v>2694</v>
      </c>
      <c r="C4803">
        <f>_xlfn.XLOOKUP(ufc_fights_2[[#This Row],[r_fighter_id]],ufc_fighters[id],ufc_fighters[year],"xxx",0,1)</f>
        <v>1983</v>
      </c>
      <c r="D4803">
        <f>_xlfn.XLOOKUP(ufc_fights_2[[#This Row],[b_fighter_id]],ufc_fighters[id],ufc_fighters[year],"Prázdné",0,1)</f>
        <v>1981</v>
      </c>
      <c r="E4803" s="10">
        <f>YEAR(ufc_fights_2[[#This Row],[date]])-ufc_fights_2[[#This Row],[r_year]]</f>
        <v>31</v>
      </c>
      <c r="F4803" s="10">
        <f>YEAR(ufc_fights_2[[#This Row],[date]])-ufc_fights_2[[#This Row],[b_year]]</f>
        <v>33</v>
      </c>
      <c r="G4803">
        <v>1</v>
      </c>
      <c r="H4803">
        <v>0</v>
      </c>
      <c r="I4803">
        <v>0.25929999999999997</v>
      </c>
      <c r="J4803">
        <v>0.39419999999999999</v>
      </c>
      <c r="K4803">
        <v>0.37430000000000002</v>
      </c>
      <c r="L4803">
        <v>0.4919</v>
      </c>
      <c r="M4803">
        <v>0</v>
      </c>
      <c r="N4803">
        <v>0.75</v>
      </c>
      <c r="O4803">
        <v>0</v>
      </c>
      <c r="P4803">
        <v>1</v>
      </c>
      <c r="Q4803">
        <v>0</v>
      </c>
      <c r="R4803">
        <v>0</v>
      </c>
      <c r="S4803" s="2">
        <v>5.6944444444444447E-3</v>
      </c>
      <c r="T4803" s="2">
        <v>4.9768518518518521E-4</v>
      </c>
      <c r="U4803">
        <v>0.25</v>
      </c>
      <c r="V4803">
        <v>0.33329999999999999</v>
      </c>
      <c r="W4803">
        <v>1</v>
      </c>
      <c r="X4803">
        <v>0.5</v>
      </c>
      <c r="Y4803">
        <v>1</v>
      </c>
      <c r="Z4803">
        <v>0.1782</v>
      </c>
      <c r="AA4803">
        <v>0.3579</v>
      </c>
      <c r="AB4803">
        <v>0</v>
      </c>
      <c r="AC4803">
        <v>0.83330000000000004</v>
      </c>
      <c r="AD4803">
        <v>0.53120000000000001</v>
      </c>
      <c r="AE4803">
        <v>0.66669999999999996</v>
      </c>
      <c r="AF4803" t="s">
        <v>3915</v>
      </c>
      <c r="AG4803" s="2">
        <v>3.472222222222222E-3</v>
      </c>
      <c r="AH4803" t="s">
        <v>3911</v>
      </c>
      <c r="AI4803">
        <v>3</v>
      </c>
      <c r="AJ4803" t="s">
        <v>3949</v>
      </c>
      <c r="AK4803" s="3">
        <v>41783</v>
      </c>
      <c r="AL4803" s="10">
        <f>YEAR(ufc_fights_2[[#This Row],[date]])</f>
        <v>2014</v>
      </c>
      <c r="AM4803" t="s">
        <v>4017</v>
      </c>
      <c r="AN4803">
        <v>1</v>
      </c>
      <c r="AO4803" t="s">
        <v>3913</v>
      </c>
      <c r="AP4803">
        <f>IF(ufc_fights_2[[#This Row],[winner]]="Red",ufc_fights_2[[#This Row],[r_fighter_id]],ufc_fights_2[[#This Row],[b_fighter_id]])</f>
        <v>2150</v>
      </c>
      <c r="AQ4803" t="str">
        <f>_xlfn.XLOOKUP(ufc_fights_2[[#This Row],[winnerID]],ufc_fighters[id],ufc_fighters[fighter_name],"xxx",0,1)</f>
        <v>Takeya Mizugaki</v>
      </c>
    </row>
    <row r="4804" spans="1:43">
      <c r="A4804">
        <v>2150</v>
      </c>
      <c r="B4804">
        <v>1404</v>
      </c>
      <c r="C4804">
        <f>_xlfn.XLOOKUP(ufc_fights_2[[#This Row],[r_fighter_id]],ufc_fighters[id],ufc_fighters[year],"xxx",0,1)</f>
        <v>1983</v>
      </c>
      <c r="D4804">
        <f>_xlfn.XLOOKUP(ufc_fights_2[[#This Row],[b_fighter_id]],ufc_fighters[id],ufc_fighters[year],"Prázdné",0,1)</f>
        <v>1978</v>
      </c>
      <c r="E4804" s="10">
        <f>YEAR(ufc_fights_2[[#This Row],[date]])-ufc_fights_2[[#This Row],[r_year]]</f>
        <v>29</v>
      </c>
      <c r="F4804" s="10">
        <f>YEAR(ufc_fights_2[[#This Row],[date]])-ufc_fights_2[[#This Row],[b_year]]</f>
        <v>34</v>
      </c>
      <c r="G4804">
        <v>0</v>
      </c>
      <c r="H4804">
        <v>0</v>
      </c>
      <c r="I4804">
        <v>0.5625</v>
      </c>
      <c r="J4804">
        <v>0.56000000000000005</v>
      </c>
      <c r="K4804">
        <v>0.628</v>
      </c>
      <c r="L4804">
        <v>0.82020000000000004</v>
      </c>
      <c r="M4804">
        <v>1</v>
      </c>
      <c r="N4804">
        <v>0.1429</v>
      </c>
      <c r="O4804">
        <v>0</v>
      </c>
      <c r="P4804">
        <v>0</v>
      </c>
      <c r="Q4804">
        <v>0</v>
      </c>
      <c r="R4804">
        <v>0</v>
      </c>
      <c r="S4804" s="2">
        <v>7.6851851851851855E-3</v>
      </c>
      <c r="T4804" s="2">
        <v>4.1666666666666669E-4</v>
      </c>
      <c r="U4804">
        <v>0.54079999999999995</v>
      </c>
      <c r="V4804">
        <v>0.41670000000000001</v>
      </c>
      <c r="W4804">
        <v>0.7</v>
      </c>
      <c r="X4804">
        <v>0.75</v>
      </c>
      <c r="Y4804">
        <v>0.5</v>
      </c>
      <c r="Z4804">
        <v>0.3846</v>
      </c>
      <c r="AA4804">
        <v>0.42109999999999997</v>
      </c>
      <c r="AB4804">
        <v>0.66669999999999996</v>
      </c>
      <c r="AC4804">
        <v>1</v>
      </c>
      <c r="AD4804">
        <v>0.61040000000000005</v>
      </c>
      <c r="AE4804">
        <v>1</v>
      </c>
      <c r="AF4804" t="s">
        <v>3915</v>
      </c>
      <c r="AG4804" s="2">
        <v>3.472222222222222E-3</v>
      </c>
      <c r="AH4804" t="s">
        <v>3911</v>
      </c>
      <c r="AI4804">
        <v>3</v>
      </c>
      <c r="AJ4804" t="s">
        <v>3945</v>
      </c>
      <c r="AK4804" s="3">
        <v>41223</v>
      </c>
      <c r="AL4804" s="10">
        <f>YEAR(ufc_fights_2[[#This Row],[date]])</f>
        <v>2012</v>
      </c>
      <c r="AM4804" t="s">
        <v>4017</v>
      </c>
      <c r="AN4804">
        <v>28</v>
      </c>
      <c r="AO4804" t="s">
        <v>3913</v>
      </c>
      <c r="AP4804">
        <f>IF(ufc_fights_2[[#This Row],[winner]]="Red",ufc_fights_2[[#This Row],[r_fighter_id]],ufc_fights_2[[#This Row],[b_fighter_id]])</f>
        <v>2150</v>
      </c>
      <c r="AQ4804" t="str">
        <f>_xlfn.XLOOKUP(ufc_fights_2[[#This Row],[winnerID]],ufc_fighters[id],ufc_fighters[fighter_name],"xxx",0,1)</f>
        <v>Takeya Mizugaki</v>
      </c>
    </row>
    <row r="4805" spans="1:43">
      <c r="A4805">
        <v>2150</v>
      </c>
      <c r="B4805">
        <v>904</v>
      </c>
      <c r="C4805">
        <f>_xlfn.XLOOKUP(ufc_fights_2[[#This Row],[r_fighter_id]],ufc_fighters[id],ufc_fighters[year],"xxx",0,1)</f>
        <v>1983</v>
      </c>
      <c r="D4805">
        <f>_xlfn.XLOOKUP(ufc_fights_2[[#This Row],[b_fighter_id]],ufc_fighters[id],ufc_fighters[year],"Prázdné",0,1)</f>
        <v>1981</v>
      </c>
      <c r="E4805" s="10">
        <f>YEAR(ufc_fights_2[[#This Row],[date]])-ufc_fights_2[[#This Row],[r_year]]</f>
        <v>28</v>
      </c>
      <c r="F4805" s="10">
        <f>YEAR(ufc_fights_2[[#This Row],[date]])-ufc_fights_2[[#This Row],[b_year]]</f>
        <v>30</v>
      </c>
      <c r="G4805">
        <v>2</v>
      </c>
      <c r="H4805">
        <v>0</v>
      </c>
      <c r="I4805">
        <v>0.54259999999999997</v>
      </c>
      <c r="J4805">
        <v>0.56859999999999999</v>
      </c>
      <c r="K4805">
        <v>0.58220000000000005</v>
      </c>
      <c r="L4805">
        <v>0.58930000000000005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1.7939814814814815E-3</v>
      </c>
      <c r="T4805" s="2">
        <v>4.6296296296296298E-4</v>
      </c>
      <c r="U4805">
        <v>0.48080000000000001</v>
      </c>
      <c r="V4805">
        <v>0.3448</v>
      </c>
      <c r="W4805">
        <v>0.72219999999999995</v>
      </c>
      <c r="X4805">
        <v>1</v>
      </c>
      <c r="Y4805">
        <v>1</v>
      </c>
      <c r="Z4805">
        <v>0.53490000000000004</v>
      </c>
      <c r="AA4805">
        <v>0.4839</v>
      </c>
      <c r="AB4805">
        <v>0.6</v>
      </c>
      <c r="AC4805">
        <v>0.7</v>
      </c>
      <c r="AD4805">
        <v>0.375</v>
      </c>
      <c r="AE4805">
        <v>0</v>
      </c>
      <c r="AF4805" t="s">
        <v>3910</v>
      </c>
      <c r="AG4805" s="2">
        <v>3.1250000000000002E-3</v>
      </c>
      <c r="AH4805" t="s">
        <v>3911</v>
      </c>
      <c r="AI4805">
        <v>3</v>
      </c>
      <c r="AJ4805" t="s">
        <v>4040</v>
      </c>
      <c r="AK4805" s="3">
        <v>40810</v>
      </c>
      <c r="AL4805" s="10">
        <f>YEAR(ufc_fights_2[[#This Row],[date]])</f>
        <v>2011</v>
      </c>
      <c r="AM4805" t="s">
        <v>4017</v>
      </c>
      <c r="AN4805">
        <v>74</v>
      </c>
      <c r="AO4805" t="s">
        <v>3913</v>
      </c>
      <c r="AP4805">
        <f>IF(ufc_fights_2[[#This Row],[winner]]="Red",ufc_fights_2[[#This Row],[r_fighter_id]],ufc_fights_2[[#This Row],[b_fighter_id]])</f>
        <v>2150</v>
      </c>
      <c r="AQ4805" t="str">
        <f>_xlfn.XLOOKUP(ufc_fights_2[[#This Row],[winnerID]],ufc_fighters[id],ufc_fighters[fighter_name],"xxx",0,1)</f>
        <v>Takeya Mizugaki</v>
      </c>
    </row>
    <row r="4806" spans="1:43">
      <c r="A4806">
        <v>2150</v>
      </c>
      <c r="B4806">
        <v>2527</v>
      </c>
      <c r="C4806">
        <f>_xlfn.XLOOKUP(ufc_fights_2[[#This Row],[r_fighter_id]],ufc_fighters[id],ufc_fighters[year],"xxx",0,1)</f>
        <v>1983</v>
      </c>
      <c r="D4806">
        <f>_xlfn.XLOOKUP(ufc_fights_2[[#This Row],[b_fighter_id]],ufc_fighters[id],ufc_fighters[year],"Prázdné",0,1)</f>
        <v>1983</v>
      </c>
      <c r="E4806" s="10">
        <f>YEAR(ufc_fights_2[[#This Row],[date]])-ufc_fights_2[[#This Row],[r_year]]</f>
        <v>30</v>
      </c>
      <c r="F4806" s="10">
        <f>YEAR(ufc_fights_2[[#This Row],[date]])-ufc_fights_2[[#This Row],[b_year]]</f>
        <v>30</v>
      </c>
      <c r="G4806">
        <v>0</v>
      </c>
      <c r="H4806">
        <v>0</v>
      </c>
      <c r="I4806">
        <v>0.37809999999999999</v>
      </c>
      <c r="J4806">
        <v>0.34839999999999999</v>
      </c>
      <c r="K4806">
        <v>0.38269999999999998</v>
      </c>
      <c r="L4806">
        <v>0.3574</v>
      </c>
      <c r="M4806">
        <v>0.375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1.4236111111111112E-3</v>
      </c>
      <c r="T4806" s="2">
        <v>0</v>
      </c>
      <c r="U4806">
        <v>0.32679999999999998</v>
      </c>
      <c r="V4806">
        <v>0.2984</v>
      </c>
      <c r="W4806">
        <v>0.79069999999999996</v>
      </c>
      <c r="X4806">
        <v>1</v>
      </c>
      <c r="Y4806">
        <v>0</v>
      </c>
      <c r="Z4806">
        <v>0.36599999999999999</v>
      </c>
      <c r="AA4806">
        <v>0.34839999999999999</v>
      </c>
      <c r="AB4806">
        <v>0.75</v>
      </c>
      <c r="AC4806">
        <v>0</v>
      </c>
      <c r="AD4806">
        <v>0.5</v>
      </c>
      <c r="AE4806">
        <v>0</v>
      </c>
      <c r="AF4806" t="s">
        <v>3915</v>
      </c>
      <c r="AG4806" s="2">
        <v>3.472222222222222E-3</v>
      </c>
      <c r="AH4806" t="s">
        <v>3911</v>
      </c>
      <c r="AI4806">
        <v>3</v>
      </c>
      <c r="AJ4806" t="s">
        <v>3946</v>
      </c>
      <c r="AK4806" s="3">
        <v>41614</v>
      </c>
      <c r="AL4806" s="10">
        <f>YEAR(ufc_fights_2[[#This Row],[date]])</f>
        <v>2013</v>
      </c>
      <c r="AM4806" t="s">
        <v>4017</v>
      </c>
      <c r="AN4806">
        <v>101</v>
      </c>
      <c r="AO4806" t="s">
        <v>3913</v>
      </c>
      <c r="AP4806">
        <f>IF(ufc_fights_2[[#This Row],[winner]]="Red",ufc_fights_2[[#This Row],[r_fighter_id]],ufc_fights_2[[#This Row],[b_fighter_id]])</f>
        <v>2150</v>
      </c>
      <c r="AQ4806" t="str">
        <f>_xlfn.XLOOKUP(ufc_fights_2[[#This Row],[winnerID]],ufc_fighters[id],ufc_fighters[fighter_name],"xxx",0,1)</f>
        <v>Takeya Mizugaki</v>
      </c>
    </row>
    <row r="4807" spans="1:43">
      <c r="A4807">
        <v>2150</v>
      </c>
      <c r="B4807">
        <v>474</v>
      </c>
      <c r="C4807">
        <f>_xlfn.XLOOKUP(ufc_fights_2[[#This Row],[r_fighter_id]],ufc_fighters[id],ufc_fighters[year],"xxx",0,1)</f>
        <v>1983</v>
      </c>
      <c r="D4807">
        <f>_xlfn.XLOOKUP(ufc_fights_2[[#This Row],[b_fighter_id]],ufc_fighters[id],ufc_fighters[year],"Prázdné",0,1)</f>
        <v>1984</v>
      </c>
      <c r="E4807" s="10">
        <f>YEAR(ufc_fights_2[[#This Row],[date]])-ufc_fights_2[[#This Row],[r_year]]</f>
        <v>30</v>
      </c>
      <c r="F4807" s="10">
        <f>YEAR(ufc_fights_2[[#This Row],[date]])-ufc_fights_2[[#This Row],[b_year]]</f>
        <v>29</v>
      </c>
      <c r="G4807">
        <v>0</v>
      </c>
      <c r="H4807">
        <v>0</v>
      </c>
      <c r="I4807">
        <v>0.5726</v>
      </c>
      <c r="J4807">
        <v>0.41570000000000001</v>
      </c>
      <c r="K4807">
        <v>0.69640000000000002</v>
      </c>
      <c r="L4807">
        <v>0.55200000000000005</v>
      </c>
      <c r="M4807">
        <v>0</v>
      </c>
      <c r="N4807">
        <v>0.16669999999999999</v>
      </c>
      <c r="O4807">
        <v>0</v>
      </c>
      <c r="P4807">
        <v>1</v>
      </c>
      <c r="Q4807">
        <v>0</v>
      </c>
      <c r="R4807">
        <v>0</v>
      </c>
      <c r="S4807" s="2">
        <v>1.3888888888888889E-4</v>
      </c>
      <c r="T4807" s="2">
        <v>4.0046296296296297E-3</v>
      </c>
      <c r="U4807">
        <v>0.46150000000000002</v>
      </c>
      <c r="V4807">
        <v>0.378</v>
      </c>
      <c r="W4807">
        <v>0.94740000000000002</v>
      </c>
      <c r="X4807">
        <v>1</v>
      </c>
      <c r="Y4807">
        <v>1</v>
      </c>
      <c r="Z4807">
        <v>0.58589999999999998</v>
      </c>
      <c r="AA4807">
        <v>0.40739999999999998</v>
      </c>
      <c r="AB4807">
        <v>0.5</v>
      </c>
      <c r="AC4807">
        <v>0.42859999999999998</v>
      </c>
      <c r="AD4807">
        <v>0</v>
      </c>
      <c r="AE4807">
        <v>1</v>
      </c>
      <c r="AF4807" t="s">
        <v>3922</v>
      </c>
      <c r="AG4807" s="2">
        <v>3.472222222222222E-3</v>
      </c>
      <c r="AH4807" t="s">
        <v>3911</v>
      </c>
      <c r="AI4807">
        <v>3</v>
      </c>
      <c r="AJ4807" t="s">
        <v>3931</v>
      </c>
      <c r="AK4807" s="3">
        <v>41335</v>
      </c>
      <c r="AL4807" s="10">
        <f>YEAR(ufc_fights_2[[#This Row],[date]])</f>
        <v>2013</v>
      </c>
      <c r="AM4807" t="s">
        <v>4017</v>
      </c>
      <c r="AN4807">
        <v>117</v>
      </c>
      <c r="AO4807" t="s">
        <v>3913</v>
      </c>
      <c r="AP4807">
        <f>IF(ufc_fights_2[[#This Row],[winner]]="Red",ufc_fights_2[[#This Row],[r_fighter_id]],ufc_fights_2[[#This Row],[b_fighter_id]])</f>
        <v>2150</v>
      </c>
      <c r="AQ4807" t="str">
        <f>_xlfn.XLOOKUP(ufc_fights_2[[#This Row],[winnerID]],ufc_fighters[id],ufc_fighters[fighter_name],"xxx",0,1)</f>
        <v>Takeya Mizugaki</v>
      </c>
    </row>
    <row r="4808" spans="1:43">
      <c r="A4808">
        <v>2150</v>
      </c>
      <c r="B4808">
        <v>2756</v>
      </c>
      <c r="C4808">
        <f>_xlfn.XLOOKUP(ufc_fights_2[[#This Row],[r_fighter_id]],ufc_fighters[id],ufc_fighters[year],"xxx",0,1)</f>
        <v>1983</v>
      </c>
      <c r="D4808">
        <f>_xlfn.XLOOKUP(ufc_fights_2[[#This Row],[b_fighter_id]],ufc_fighters[id],ufc_fighters[year],"Prázdné",0,1)</f>
        <v>1981</v>
      </c>
      <c r="E4808" s="10">
        <f>YEAR(ufc_fights_2[[#This Row],[date]])-ufc_fights_2[[#This Row],[r_year]]</f>
        <v>32</v>
      </c>
      <c r="F4808" s="10">
        <f>YEAR(ufc_fights_2[[#This Row],[date]])-ufc_fights_2[[#This Row],[b_year]]</f>
        <v>34</v>
      </c>
      <c r="G4808">
        <v>0</v>
      </c>
      <c r="H4808">
        <v>0</v>
      </c>
      <c r="I4808">
        <v>0.4375</v>
      </c>
      <c r="J4808">
        <v>0.41959999999999997</v>
      </c>
      <c r="K4808">
        <v>0.4889</v>
      </c>
      <c r="L4808">
        <v>0.58789999999999998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2.0833333333333333E-3</v>
      </c>
      <c r="T4808" s="2">
        <v>4.0740740740740737E-3</v>
      </c>
      <c r="U4808">
        <v>0.34810000000000002</v>
      </c>
      <c r="V4808">
        <v>0.28749999999999998</v>
      </c>
      <c r="W4808">
        <v>0.92</v>
      </c>
      <c r="X4808">
        <v>0</v>
      </c>
      <c r="Y4808">
        <v>0.77780000000000005</v>
      </c>
      <c r="Z4808">
        <v>0.4118</v>
      </c>
      <c r="AA4808">
        <v>0.37040000000000001</v>
      </c>
      <c r="AB4808">
        <v>0.48280000000000001</v>
      </c>
      <c r="AC4808">
        <v>0.5484</v>
      </c>
      <c r="AD4808">
        <v>0</v>
      </c>
      <c r="AE4808">
        <v>0</v>
      </c>
      <c r="AF4808" t="s">
        <v>3915</v>
      </c>
      <c r="AG4808" s="2">
        <v>3.472222222222222E-3</v>
      </c>
      <c r="AH4808" t="s">
        <v>3911</v>
      </c>
      <c r="AI4808">
        <v>3</v>
      </c>
      <c r="AJ4808" t="s">
        <v>4004</v>
      </c>
      <c r="AK4808" s="3">
        <v>42273</v>
      </c>
      <c r="AL4808" s="10">
        <f>YEAR(ufc_fights_2[[#This Row],[date]])</f>
        <v>2015</v>
      </c>
      <c r="AM4808" t="s">
        <v>4017</v>
      </c>
      <c r="AN4808">
        <v>117</v>
      </c>
      <c r="AO4808" t="s">
        <v>3913</v>
      </c>
      <c r="AP4808">
        <f>IF(ufc_fights_2[[#This Row],[winner]]="Red",ufc_fights_2[[#This Row],[r_fighter_id]],ufc_fights_2[[#This Row],[b_fighter_id]])</f>
        <v>2150</v>
      </c>
      <c r="AQ4808" t="str">
        <f>_xlfn.XLOOKUP(ufc_fights_2[[#This Row],[winnerID]],ufc_fighters[id],ufc_fighters[fighter_name],"xxx",0,1)</f>
        <v>Takeya Mizugaki</v>
      </c>
    </row>
    <row r="4809" spans="1:43">
      <c r="A4809">
        <v>2150</v>
      </c>
      <c r="B4809">
        <v>2500</v>
      </c>
      <c r="C4809">
        <f>_xlfn.XLOOKUP(ufc_fights_2[[#This Row],[r_fighter_id]],ufc_fighters[id],ufc_fighters[year],"xxx",0,1)</f>
        <v>1983</v>
      </c>
      <c r="D4809">
        <f>_xlfn.XLOOKUP(ufc_fights_2[[#This Row],[b_fighter_id]],ufc_fighters[id],ufc_fighters[year],"Prázdné",0,1)</f>
        <v>1989</v>
      </c>
      <c r="E4809" s="10">
        <f>YEAR(ufc_fights_2[[#This Row],[date]])-ufc_fights_2[[#This Row],[r_year]]</f>
        <v>30</v>
      </c>
      <c r="F4809" s="10">
        <f>YEAR(ufc_fights_2[[#This Row],[date]])-ufc_fights_2[[#This Row],[b_year]]</f>
        <v>24</v>
      </c>
      <c r="G4809">
        <v>0</v>
      </c>
      <c r="H4809">
        <v>0</v>
      </c>
      <c r="I4809">
        <v>0.3679</v>
      </c>
      <c r="J4809">
        <v>0.32740000000000002</v>
      </c>
      <c r="K4809">
        <v>0.46829999999999999</v>
      </c>
      <c r="L4809">
        <v>0.38579999999999998</v>
      </c>
      <c r="M4809">
        <v>0.4</v>
      </c>
      <c r="N4809">
        <v>0.45450000000000002</v>
      </c>
      <c r="O4809">
        <v>1</v>
      </c>
      <c r="P4809">
        <v>0</v>
      </c>
      <c r="Q4809">
        <v>0</v>
      </c>
      <c r="R4809">
        <v>0</v>
      </c>
      <c r="S4809" s="2">
        <v>1.8518518518518519E-3</v>
      </c>
      <c r="T4809" s="2">
        <v>3.2175925925925926E-3</v>
      </c>
      <c r="U4809">
        <v>0.32990000000000003</v>
      </c>
      <c r="V4809">
        <v>0.2099</v>
      </c>
      <c r="W4809">
        <v>0.75</v>
      </c>
      <c r="X4809">
        <v>1</v>
      </c>
      <c r="Y4809">
        <v>0.66669999999999996</v>
      </c>
      <c r="Z4809">
        <v>0.33710000000000001</v>
      </c>
      <c r="AA4809">
        <v>0.25</v>
      </c>
      <c r="AB4809">
        <v>0.46150000000000002</v>
      </c>
      <c r="AC4809">
        <v>0.75</v>
      </c>
      <c r="AD4809">
        <v>0.75</v>
      </c>
      <c r="AE4809">
        <v>1</v>
      </c>
      <c r="AF4809" t="s">
        <v>3922</v>
      </c>
      <c r="AG4809" s="2">
        <v>3.472222222222222E-3</v>
      </c>
      <c r="AH4809" t="s">
        <v>3911</v>
      </c>
      <c r="AI4809">
        <v>3</v>
      </c>
      <c r="AJ4809" t="s">
        <v>3972</v>
      </c>
      <c r="AK4809" s="3">
        <v>41514</v>
      </c>
      <c r="AL4809" s="10">
        <f>YEAR(ufc_fights_2[[#This Row],[date]])</f>
        <v>2013</v>
      </c>
      <c r="AM4809" t="s">
        <v>4017</v>
      </c>
      <c r="AN4809">
        <v>148</v>
      </c>
      <c r="AO4809" t="s">
        <v>3913</v>
      </c>
      <c r="AP4809">
        <f>IF(ufc_fights_2[[#This Row],[winner]]="Red",ufc_fights_2[[#This Row],[r_fighter_id]],ufc_fights_2[[#This Row],[b_fighter_id]])</f>
        <v>2150</v>
      </c>
      <c r="AQ4809" t="str">
        <f>_xlfn.XLOOKUP(ufc_fights_2[[#This Row],[winnerID]],ufc_fighters[id],ufc_fighters[fighter_name],"xxx",0,1)</f>
        <v>Takeya Mizugaki</v>
      </c>
    </row>
    <row r="4810" spans="1:43">
      <c r="A4810">
        <v>2150</v>
      </c>
      <c r="B4810">
        <v>836</v>
      </c>
      <c r="C4810">
        <f>_xlfn.XLOOKUP(ufc_fights_2[[#This Row],[r_fighter_id]],ufc_fighters[id],ufc_fighters[year],"xxx",0,1)</f>
        <v>1983</v>
      </c>
      <c r="D4810">
        <f>_xlfn.XLOOKUP(ufc_fights_2[[#This Row],[b_fighter_id]],ufc_fighters[id],ufc_fighters[year],"Prázdné",0,1)</f>
        <v>1983</v>
      </c>
      <c r="E4810" s="10">
        <f>YEAR(ufc_fights_2[[#This Row],[date]])-ufc_fights_2[[#This Row],[r_year]]</f>
        <v>28</v>
      </c>
      <c r="F4810" s="10">
        <f>YEAR(ufc_fights_2[[#This Row],[date]])-ufc_fights_2[[#This Row],[b_year]]</f>
        <v>28</v>
      </c>
      <c r="G4810">
        <v>0</v>
      </c>
      <c r="H4810">
        <v>0</v>
      </c>
      <c r="I4810">
        <v>0.46739999999999998</v>
      </c>
      <c r="J4810">
        <v>0.46850000000000003</v>
      </c>
      <c r="K4810">
        <v>0.57889999999999997</v>
      </c>
      <c r="L4810">
        <v>0.5645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2.9398148148148148E-3</v>
      </c>
      <c r="T4810" s="2">
        <v>6.9444444444444447E-4</v>
      </c>
      <c r="U4810">
        <v>0.33329999999999999</v>
      </c>
      <c r="V4810">
        <v>0.3644</v>
      </c>
      <c r="W4810">
        <v>1</v>
      </c>
      <c r="X4810">
        <v>0.64</v>
      </c>
      <c r="Y4810">
        <v>1</v>
      </c>
      <c r="Z4810">
        <v>0.4</v>
      </c>
      <c r="AA4810">
        <v>0.39839999999999998</v>
      </c>
      <c r="AB4810">
        <v>0.83330000000000004</v>
      </c>
      <c r="AC4810">
        <v>0.89470000000000005</v>
      </c>
      <c r="AD4810">
        <v>0.72729999999999995</v>
      </c>
      <c r="AE4810">
        <v>1</v>
      </c>
      <c r="AF4810" t="s">
        <v>3922</v>
      </c>
      <c r="AG4810" s="2">
        <v>3.472222222222222E-3</v>
      </c>
      <c r="AH4810" t="s">
        <v>3911</v>
      </c>
      <c r="AI4810">
        <v>3</v>
      </c>
      <c r="AJ4810" t="s">
        <v>3914</v>
      </c>
      <c r="AK4810" s="3">
        <v>40605</v>
      </c>
      <c r="AL4810" s="10">
        <f>YEAR(ufc_fights_2[[#This Row],[date]])</f>
        <v>2011</v>
      </c>
      <c r="AM4810" t="s">
        <v>4017</v>
      </c>
      <c r="AN4810">
        <v>149</v>
      </c>
      <c r="AO4810" t="s">
        <v>3913</v>
      </c>
      <c r="AP4810">
        <f>IF(ufc_fights_2[[#This Row],[winner]]="Red",ufc_fights_2[[#This Row],[r_fighter_id]],ufc_fights_2[[#This Row],[b_fighter_id]])</f>
        <v>2150</v>
      </c>
      <c r="AQ4810" t="str">
        <f>_xlfn.XLOOKUP(ufc_fights_2[[#This Row],[winnerID]],ufc_fighters[id],ufc_fighters[fighter_name],"xxx",0,1)</f>
        <v>Takeya Mizugaki</v>
      </c>
    </row>
    <row r="4811" spans="1:43">
      <c r="A4811">
        <v>961</v>
      </c>
      <c r="B4811">
        <v>2694</v>
      </c>
      <c r="C4811">
        <f>_xlfn.XLOOKUP(ufc_fights_2[[#This Row],[r_fighter_id]],ufc_fighters[id],ufc_fighters[year],"xxx",0,1)</f>
        <v>1984</v>
      </c>
      <c r="D4811">
        <f>_xlfn.XLOOKUP(ufc_fights_2[[#This Row],[b_fighter_id]],ufc_fighters[id],ufc_fighters[year],"Prázdné",0,1)</f>
        <v>1981</v>
      </c>
      <c r="E4811" s="10">
        <f>YEAR(ufc_fights_2[[#This Row],[date]])-ufc_fights_2[[#This Row],[r_year]]</f>
        <v>29</v>
      </c>
      <c r="F4811" s="10">
        <f>YEAR(ufc_fights_2[[#This Row],[date]])-ufc_fights_2[[#This Row],[b_year]]</f>
        <v>32</v>
      </c>
      <c r="G4811">
        <v>1</v>
      </c>
      <c r="H4811">
        <v>1</v>
      </c>
      <c r="I4811">
        <v>0.24740000000000001</v>
      </c>
      <c r="J4811">
        <v>0.40160000000000001</v>
      </c>
      <c r="K4811">
        <v>0.33029999999999998</v>
      </c>
      <c r="L4811">
        <v>0.41220000000000001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 s="2">
        <v>1.4814814814814814E-3</v>
      </c>
      <c r="T4811" s="2">
        <v>7.7546296296296293E-4</v>
      </c>
      <c r="U4811">
        <v>0.21179999999999999</v>
      </c>
      <c r="V4811">
        <v>0.28089999999999998</v>
      </c>
      <c r="W4811">
        <v>0.5</v>
      </c>
      <c r="X4811">
        <v>0.5</v>
      </c>
      <c r="Y4811">
        <v>0.69230000000000003</v>
      </c>
      <c r="Z4811">
        <v>0.2135</v>
      </c>
      <c r="AA4811">
        <v>0.3826</v>
      </c>
      <c r="AB4811">
        <v>0.5</v>
      </c>
      <c r="AC4811">
        <v>0.66669999999999996</v>
      </c>
      <c r="AD4811">
        <v>0.66669999999999996</v>
      </c>
      <c r="AE4811">
        <v>0.55559999999999998</v>
      </c>
      <c r="AF4811" t="s">
        <v>3910</v>
      </c>
      <c r="AG4811" s="2">
        <v>3.0092592592592593E-3</v>
      </c>
      <c r="AH4811" t="s">
        <v>3911</v>
      </c>
      <c r="AI4811">
        <v>3</v>
      </c>
      <c r="AJ4811" t="s">
        <v>3985</v>
      </c>
      <c r="AK4811" s="3">
        <v>41307</v>
      </c>
      <c r="AL4811" s="10">
        <f>YEAR(ufc_fights_2[[#This Row],[date]])</f>
        <v>2013</v>
      </c>
      <c r="AM4811" t="s">
        <v>4017</v>
      </c>
      <c r="AN4811">
        <v>1</v>
      </c>
      <c r="AO4811" t="s">
        <v>3918</v>
      </c>
      <c r="AP4811">
        <f>IF(ufc_fights_2[[#This Row],[winner]]="Red",ufc_fights_2[[#This Row],[r_fighter_id]],ufc_fights_2[[#This Row],[b_fighter_id]])</f>
        <v>2694</v>
      </c>
      <c r="AQ4811" t="str">
        <f>_xlfn.XLOOKUP(ufc_fights_2[[#This Row],[winnerID]],ufc_fighters[id],ufc_fighters[fighter_name],"xxx",0,1)</f>
        <v>Francisco Rivera</v>
      </c>
    </row>
    <row r="4812" spans="1:43">
      <c r="A4812">
        <v>2756</v>
      </c>
      <c r="B4812">
        <v>2694</v>
      </c>
      <c r="C4812">
        <f>_xlfn.XLOOKUP(ufc_fights_2[[#This Row],[r_fighter_id]],ufc_fighters[id],ufc_fighters[year],"xxx",0,1)</f>
        <v>1981</v>
      </c>
      <c r="D4812">
        <f>_xlfn.XLOOKUP(ufc_fights_2[[#This Row],[b_fighter_id]],ufc_fighters[id],ufc_fighters[year],"Prázdné",0,1)</f>
        <v>1981</v>
      </c>
      <c r="E4812" s="10">
        <f>YEAR(ufc_fights_2[[#This Row],[date]])-ufc_fights_2[[#This Row],[r_year]]</f>
        <v>32</v>
      </c>
      <c r="F4812" s="10">
        <f>YEAR(ufc_fights_2[[#This Row],[date]])-ufc_fights_2[[#This Row],[b_year]]</f>
        <v>32</v>
      </c>
      <c r="G4812">
        <v>0</v>
      </c>
      <c r="H4812">
        <v>1</v>
      </c>
      <c r="I4812">
        <v>0.377</v>
      </c>
      <c r="J4812">
        <v>0.36990000000000001</v>
      </c>
      <c r="K4812">
        <v>0.42649999999999999</v>
      </c>
      <c r="L4812">
        <v>0.47189999999999999</v>
      </c>
      <c r="M4812">
        <v>0.25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1.6087962962962963E-3</v>
      </c>
      <c r="T4812" s="2">
        <v>6.4814814814814813E-4</v>
      </c>
      <c r="U4812">
        <v>0.31109999999999999</v>
      </c>
      <c r="V4812">
        <v>0.34329999999999999</v>
      </c>
      <c r="W4812">
        <v>0.45450000000000002</v>
      </c>
      <c r="X4812">
        <v>0.8</v>
      </c>
      <c r="Y4812">
        <v>0.75</v>
      </c>
      <c r="Z4812">
        <v>0.32650000000000001</v>
      </c>
      <c r="AA4812">
        <v>0.2979</v>
      </c>
      <c r="AB4812">
        <v>0.58330000000000004</v>
      </c>
      <c r="AC4812">
        <v>0.5</v>
      </c>
      <c r="AD4812">
        <v>0</v>
      </c>
      <c r="AE4812">
        <v>0.5</v>
      </c>
      <c r="AF4812" t="s">
        <v>3910</v>
      </c>
      <c r="AG4812" s="2">
        <v>1.6203703703703703E-3</v>
      </c>
      <c r="AH4812" t="s">
        <v>3911</v>
      </c>
      <c r="AI4812">
        <v>3</v>
      </c>
      <c r="AJ4812" t="s">
        <v>3939</v>
      </c>
      <c r="AK4812" s="3">
        <v>41584</v>
      </c>
      <c r="AL4812" s="10">
        <f>YEAR(ufc_fights_2[[#This Row],[date]])</f>
        <v>2013</v>
      </c>
      <c r="AM4812" t="s">
        <v>4017</v>
      </c>
      <c r="AN4812">
        <v>4</v>
      </c>
      <c r="AO4812" t="s">
        <v>3918</v>
      </c>
      <c r="AP4812">
        <f>IF(ufc_fights_2[[#This Row],[winner]]="Red",ufc_fights_2[[#This Row],[r_fighter_id]],ufc_fights_2[[#This Row],[b_fighter_id]])</f>
        <v>2694</v>
      </c>
      <c r="AQ4812" t="str">
        <f>_xlfn.XLOOKUP(ufc_fights_2[[#This Row],[winnerID]],ufc_fighters[id],ufc_fighters[fighter_name],"xxx",0,1)</f>
        <v>Francisco Rivera</v>
      </c>
    </row>
    <row r="4813" spans="1:43">
      <c r="A4813">
        <v>3068</v>
      </c>
      <c r="B4813">
        <v>2694</v>
      </c>
      <c r="C4813">
        <f>_xlfn.XLOOKUP(ufc_fights_2[[#This Row],[r_fighter_id]],ufc_fighters[id],ufc_fighters[year],"xxx",0,1)</f>
        <v>1984</v>
      </c>
      <c r="D4813">
        <f>_xlfn.XLOOKUP(ufc_fights_2[[#This Row],[b_fighter_id]],ufc_fighters[id],ufc_fighters[year],"Prázdné",0,1)</f>
        <v>1981</v>
      </c>
      <c r="E4813" s="10">
        <f>YEAR(ufc_fights_2[[#This Row],[date]])-ufc_fights_2[[#This Row],[r_year]]</f>
        <v>28</v>
      </c>
      <c r="F4813" s="10">
        <f>YEAR(ufc_fights_2[[#This Row],[date]])-ufc_fights_2[[#This Row],[b_year]]</f>
        <v>31</v>
      </c>
      <c r="G4813">
        <v>0</v>
      </c>
      <c r="H4813">
        <v>1</v>
      </c>
      <c r="I4813">
        <v>0.2303</v>
      </c>
      <c r="J4813">
        <v>0.3931</v>
      </c>
      <c r="K4813">
        <v>0.24859999999999999</v>
      </c>
      <c r="L4813">
        <v>0.4239</v>
      </c>
      <c r="M4813">
        <v>0.3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6.3657407407407413E-4</v>
      </c>
      <c r="T4813" s="2">
        <v>1.1574074074074073E-5</v>
      </c>
      <c r="U4813">
        <v>0.1159</v>
      </c>
      <c r="V4813">
        <v>0.33329999999999999</v>
      </c>
      <c r="W4813">
        <v>0.58819999999999995</v>
      </c>
      <c r="X4813">
        <v>0.83330000000000004</v>
      </c>
      <c r="Y4813">
        <v>0.77780000000000005</v>
      </c>
      <c r="Z4813">
        <v>0.20830000000000001</v>
      </c>
      <c r="AA4813">
        <v>0.37909999999999999</v>
      </c>
      <c r="AB4813">
        <v>0.5</v>
      </c>
      <c r="AC4813">
        <v>0.52939999999999998</v>
      </c>
      <c r="AD4813">
        <v>1</v>
      </c>
      <c r="AE4813">
        <v>0.33329999999999999</v>
      </c>
      <c r="AF4813" t="s">
        <v>3915</v>
      </c>
      <c r="AG4813" s="2">
        <v>3.472222222222222E-3</v>
      </c>
      <c r="AH4813" t="s">
        <v>3911</v>
      </c>
      <c r="AI4813">
        <v>3</v>
      </c>
      <c r="AJ4813" t="s">
        <v>4083</v>
      </c>
      <c r="AK4813" s="3">
        <v>41044</v>
      </c>
      <c r="AL4813" s="10">
        <f>YEAR(ufc_fights_2[[#This Row],[date]])</f>
        <v>2012</v>
      </c>
      <c r="AM4813" t="s">
        <v>4017</v>
      </c>
      <c r="AN4813">
        <v>27</v>
      </c>
      <c r="AO4813" t="s">
        <v>3918</v>
      </c>
      <c r="AP4813">
        <f>IF(ufc_fights_2[[#This Row],[winner]]="Red",ufc_fights_2[[#This Row],[r_fighter_id]],ufc_fights_2[[#This Row],[b_fighter_id]])</f>
        <v>2694</v>
      </c>
      <c r="AQ4813" t="str">
        <f>_xlfn.XLOOKUP(ufc_fights_2[[#This Row],[winnerID]],ufc_fighters[id],ufc_fighters[fighter_name],"xxx",0,1)</f>
        <v>Francisco Rivera</v>
      </c>
    </row>
    <row r="4814" spans="1:43">
      <c r="A4814">
        <v>2694</v>
      </c>
      <c r="B4814">
        <v>435</v>
      </c>
      <c r="C4814">
        <f>_xlfn.XLOOKUP(ufc_fights_2[[#This Row],[r_fighter_id]],ufc_fighters[id],ufc_fighters[year],"xxx",0,1)</f>
        <v>1981</v>
      </c>
      <c r="D4814">
        <f>_xlfn.XLOOKUP(ufc_fights_2[[#This Row],[b_fighter_id]],ufc_fighters[id],ufc_fighters[year],"Prázdné",0,1)</f>
        <v>1988</v>
      </c>
      <c r="E4814" s="10">
        <f>YEAR(ufc_fights_2[[#This Row],[date]])-ufc_fights_2[[#This Row],[r_year]]</f>
        <v>34</v>
      </c>
      <c r="F4814" s="10">
        <f>YEAR(ufc_fights_2[[#This Row],[date]])-ufc_fights_2[[#This Row],[b_year]]</f>
        <v>27</v>
      </c>
      <c r="G4814">
        <v>1</v>
      </c>
      <c r="H4814">
        <v>0</v>
      </c>
      <c r="I4814">
        <v>0.55559999999999998</v>
      </c>
      <c r="J4814">
        <v>0</v>
      </c>
      <c r="K4814">
        <v>0.55559999999999998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0</v>
      </c>
      <c r="T4814" s="2">
        <v>3.4722222222222222E-5</v>
      </c>
      <c r="U4814">
        <v>0.55559999999999998</v>
      </c>
      <c r="V4814">
        <v>0</v>
      </c>
      <c r="W4814">
        <v>0</v>
      </c>
      <c r="X4814">
        <v>0</v>
      </c>
      <c r="Y4814">
        <v>0</v>
      </c>
      <c r="Z4814">
        <v>0.4</v>
      </c>
      <c r="AA4814">
        <v>0</v>
      </c>
      <c r="AB4814">
        <v>0</v>
      </c>
      <c r="AC4814">
        <v>0</v>
      </c>
      <c r="AD4814">
        <v>0.75</v>
      </c>
      <c r="AE4814">
        <v>0</v>
      </c>
      <c r="AF4814" t="s">
        <v>3910</v>
      </c>
      <c r="AG4814" s="2">
        <v>2.4305555555555555E-4</v>
      </c>
      <c r="AH4814" t="s">
        <v>3911</v>
      </c>
      <c r="AI4814">
        <v>3</v>
      </c>
      <c r="AJ4814" t="s">
        <v>3928</v>
      </c>
      <c r="AK4814" s="3">
        <v>42161</v>
      </c>
      <c r="AL4814" s="10">
        <f>YEAR(ufc_fights_2[[#This Row],[date]])</f>
        <v>2015</v>
      </c>
      <c r="AM4814" t="s">
        <v>4017</v>
      </c>
      <c r="AN4814">
        <v>141</v>
      </c>
      <c r="AO4814" t="s">
        <v>3913</v>
      </c>
      <c r="AP4814">
        <f>IF(ufc_fights_2[[#This Row],[winner]]="Red",ufc_fights_2[[#This Row],[r_fighter_id]],ufc_fights_2[[#This Row],[b_fighter_id]])</f>
        <v>2694</v>
      </c>
      <c r="AQ4814" t="str">
        <f>_xlfn.XLOOKUP(ufc_fights_2[[#This Row],[winnerID]],ufc_fighters[id],ufc_fighters[fighter_name],"xxx",0,1)</f>
        <v>Francisco Rivera</v>
      </c>
    </row>
    <row r="4815" spans="1:43">
      <c r="A4815">
        <v>836</v>
      </c>
      <c r="B4815">
        <v>2694</v>
      </c>
      <c r="C4815">
        <f>_xlfn.XLOOKUP(ufc_fights_2[[#This Row],[r_fighter_id]],ufc_fighters[id],ufc_fighters[year],"xxx",0,1)</f>
        <v>1983</v>
      </c>
      <c r="D4815">
        <f>_xlfn.XLOOKUP(ufc_fights_2[[#This Row],[b_fighter_id]],ufc_fighters[id],ufc_fighters[year],"Prázdné",0,1)</f>
        <v>1981</v>
      </c>
      <c r="E4815" s="10">
        <f>YEAR(ufc_fights_2[[#This Row],[date]])-ufc_fights_2[[#This Row],[r_year]]</f>
        <v>28</v>
      </c>
      <c r="F4815" s="10">
        <f>YEAR(ufc_fights_2[[#This Row],[date]])-ufc_fights_2[[#This Row],[b_year]]</f>
        <v>30</v>
      </c>
      <c r="G4815">
        <v>0</v>
      </c>
      <c r="H4815">
        <v>0</v>
      </c>
      <c r="I4815">
        <v>0.59150000000000003</v>
      </c>
      <c r="J4815">
        <v>0.57889999999999997</v>
      </c>
      <c r="K4815">
        <v>0.76519999999999999</v>
      </c>
      <c r="L4815">
        <v>0.77139999999999997</v>
      </c>
      <c r="M4815">
        <v>0.4</v>
      </c>
      <c r="N4815">
        <v>0</v>
      </c>
      <c r="O4815">
        <v>2</v>
      </c>
      <c r="P4815">
        <v>3</v>
      </c>
      <c r="Q4815">
        <v>0</v>
      </c>
      <c r="R4815">
        <v>0</v>
      </c>
      <c r="S4815" s="2">
        <v>4.8032407407407407E-3</v>
      </c>
      <c r="T4815" s="2">
        <v>6.7129629629629625E-4</v>
      </c>
      <c r="U4815">
        <v>0.34150000000000003</v>
      </c>
      <c r="V4815">
        <v>0.3846</v>
      </c>
      <c r="W4815">
        <v>0.89470000000000005</v>
      </c>
      <c r="X4815">
        <v>1</v>
      </c>
      <c r="Y4815">
        <v>1</v>
      </c>
      <c r="Z4815">
        <v>0.40910000000000002</v>
      </c>
      <c r="AA4815">
        <v>0.45829999999999999</v>
      </c>
      <c r="AB4815">
        <v>0.8125</v>
      </c>
      <c r="AC4815">
        <v>0.8</v>
      </c>
      <c r="AD4815">
        <v>1</v>
      </c>
      <c r="AE4815">
        <v>0.75</v>
      </c>
      <c r="AF4815" t="s">
        <v>3933</v>
      </c>
      <c r="AG4815" s="2">
        <v>1.3541666666666667E-3</v>
      </c>
      <c r="AH4815" t="s">
        <v>3911</v>
      </c>
      <c r="AI4815">
        <v>3</v>
      </c>
      <c r="AJ4815" t="s">
        <v>3914</v>
      </c>
      <c r="AK4815" s="3">
        <v>40698</v>
      </c>
      <c r="AL4815" s="10">
        <f>YEAR(ufc_fights_2[[#This Row],[date]])</f>
        <v>2011</v>
      </c>
      <c r="AM4815" t="s">
        <v>4017</v>
      </c>
      <c r="AN4815">
        <v>1</v>
      </c>
      <c r="AO4815" t="s">
        <v>3913</v>
      </c>
      <c r="AP4815">
        <f>IF(ufc_fights_2[[#This Row],[winner]]="Red",ufc_fights_2[[#This Row],[r_fighter_id]],ufc_fights_2[[#This Row],[b_fighter_id]])</f>
        <v>836</v>
      </c>
      <c r="AQ4815" t="str">
        <f>_xlfn.XLOOKUP(ufc_fights_2[[#This Row],[winnerID]],ufc_fighters[id],ufc_fighters[fighter_name],"xxx",0,1)</f>
        <v>Reuben Duran</v>
      </c>
    </row>
    <row r="4816" spans="1:43">
      <c r="A4816">
        <v>878</v>
      </c>
      <c r="B4816">
        <v>725</v>
      </c>
      <c r="C4816">
        <f>_xlfn.XLOOKUP(ufc_fights_2[[#This Row],[r_fighter_id]],ufc_fighters[id],ufc_fighters[year],"xxx",0,1)</f>
        <v>1986</v>
      </c>
      <c r="D4816">
        <f>_xlfn.XLOOKUP(ufc_fights_2[[#This Row],[b_fighter_id]],ufc_fighters[id],ufc_fighters[year],"Prázdné",0,1)</f>
        <v>1994</v>
      </c>
      <c r="E4816" s="10">
        <f>YEAR(ufc_fights_2[[#This Row],[date]])-ufc_fights_2[[#This Row],[r_year]]</f>
        <v>31</v>
      </c>
      <c r="F4816" s="10">
        <f>YEAR(ufc_fights_2[[#This Row],[date]])-ufc_fights_2[[#This Row],[b_year]]</f>
        <v>23</v>
      </c>
      <c r="G4816">
        <v>0</v>
      </c>
      <c r="H4816">
        <v>0</v>
      </c>
      <c r="I4816">
        <v>0.5</v>
      </c>
      <c r="J4816">
        <v>0.5</v>
      </c>
      <c r="K4816">
        <v>0.72</v>
      </c>
      <c r="L4816">
        <v>0.66669999999999996</v>
      </c>
      <c r="M4816">
        <v>1</v>
      </c>
      <c r="N4816">
        <v>0</v>
      </c>
      <c r="O4816">
        <v>2</v>
      </c>
      <c r="P4816">
        <v>0</v>
      </c>
      <c r="Q4816">
        <v>2</v>
      </c>
      <c r="R4816">
        <v>0</v>
      </c>
      <c r="S4816" s="2">
        <v>3.8657407407407408E-3</v>
      </c>
      <c r="T4816" s="2">
        <v>3.5879629629629629E-4</v>
      </c>
      <c r="U4816">
        <v>0.55559999999999998</v>
      </c>
      <c r="V4816">
        <v>0</v>
      </c>
      <c r="W4816">
        <v>0.5</v>
      </c>
      <c r="X4816">
        <v>0.25</v>
      </c>
      <c r="Y4816">
        <v>0</v>
      </c>
      <c r="Z4816">
        <v>0.16669999999999999</v>
      </c>
      <c r="AA4816">
        <v>0.33329999999999999</v>
      </c>
      <c r="AB4816">
        <v>0</v>
      </c>
      <c r="AC4816">
        <v>0</v>
      </c>
      <c r="AD4816">
        <v>0.61109999999999998</v>
      </c>
      <c r="AE4816">
        <v>1</v>
      </c>
      <c r="AF4816" t="s">
        <v>3933</v>
      </c>
      <c r="AG4816" s="2">
        <v>1.1689814814814816E-3</v>
      </c>
      <c r="AH4816" t="s">
        <v>3911</v>
      </c>
      <c r="AI4816">
        <v>3</v>
      </c>
      <c r="AJ4816" t="s">
        <v>3912</v>
      </c>
      <c r="AK4816" s="3">
        <v>43099</v>
      </c>
      <c r="AL4816" s="10">
        <f>YEAR(ufc_fights_2[[#This Row],[date]])</f>
        <v>2017</v>
      </c>
      <c r="AM4816" t="s">
        <v>4017</v>
      </c>
      <c r="AN4816">
        <v>1</v>
      </c>
      <c r="AO4816" t="s">
        <v>3913</v>
      </c>
      <c r="AP4816">
        <f>IF(ufc_fights_2[[#This Row],[winner]]="Red",ufc_fights_2[[#This Row],[r_fighter_id]],ufc_fights_2[[#This Row],[b_fighter_id]])</f>
        <v>878</v>
      </c>
      <c r="AQ4816" t="str">
        <f>_xlfn.XLOOKUP(ufc_fights_2[[#This Row],[winnerID]],ufc_fighters[id],ufc_fighters[fighter_name],"xxx",0,1)</f>
        <v>Tim Elliott</v>
      </c>
    </row>
    <row r="4817" spans="1:43">
      <c r="A4817">
        <v>1652</v>
      </c>
      <c r="B4817">
        <v>743</v>
      </c>
      <c r="C4817">
        <f>_xlfn.XLOOKUP(ufc_fights_2[[#This Row],[r_fighter_id]],ufc_fighters[id],ufc_fighters[year],"xxx",0,1)</f>
        <v>1989</v>
      </c>
      <c r="D4817">
        <f>_xlfn.XLOOKUP(ufc_fights_2[[#This Row],[b_fighter_id]],ufc_fighters[id],ufc_fighters[year],"Prázdné",0,1)</f>
        <v>1987</v>
      </c>
      <c r="E4817" s="10">
        <f>YEAR(ufc_fights_2[[#This Row],[date]])-ufc_fights_2[[#This Row],[r_year]]</f>
        <v>25</v>
      </c>
      <c r="F4817" s="10">
        <f>YEAR(ufc_fights_2[[#This Row],[date]])-ufc_fights_2[[#This Row],[b_year]]</f>
        <v>27</v>
      </c>
      <c r="G4817">
        <v>0</v>
      </c>
      <c r="H4817">
        <v>1</v>
      </c>
      <c r="I4817">
        <v>0.1111</v>
      </c>
      <c r="J4817">
        <v>0.31030000000000002</v>
      </c>
      <c r="K4817">
        <v>0.1111</v>
      </c>
      <c r="L4817">
        <v>0.3125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 s="2">
        <v>0</v>
      </c>
      <c r="T4817" s="2">
        <v>1.0879629629629629E-3</v>
      </c>
      <c r="U4817">
        <v>0.125</v>
      </c>
      <c r="V4817">
        <v>0.32140000000000002</v>
      </c>
      <c r="W4817">
        <v>0</v>
      </c>
      <c r="X4817">
        <v>0</v>
      </c>
      <c r="Y4817">
        <v>0</v>
      </c>
      <c r="Z4817">
        <v>0.1111</v>
      </c>
      <c r="AA4817">
        <v>0.36359999999999998</v>
      </c>
      <c r="AB4817">
        <v>0</v>
      </c>
      <c r="AC4817">
        <v>0.5</v>
      </c>
      <c r="AD4817">
        <v>0</v>
      </c>
      <c r="AE4817">
        <v>0.21429999999999999</v>
      </c>
      <c r="AF4817" t="s">
        <v>3933</v>
      </c>
      <c r="AG4817" s="2">
        <v>1.5393518518518519E-3</v>
      </c>
      <c r="AH4817" t="s">
        <v>3911</v>
      </c>
      <c r="AI4817">
        <v>3</v>
      </c>
      <c r="AJ4817" t="s">
        <v>3945</v>
      </c>
      <c r="AK4817" s="3">
        <v>41643</v>
      </c>
      <c r="AL4817" s="10">
        <f>YEAR(ufc_fights_2[[#This Row],[date]])</f>
        <v>2014</v>
      </c>
      <c r="AM4817" t="s">
        <v>4017</v>
      </c>
      <c r="AN4817">
        <v>114</v>
      </c>
      <c r="AO4817" t="s">
        <v>3913</v>
      </c>
      <c r="AP4817">
        <f>IF(ufc_fights_2[[#This Row],[winner]]="Red",ufc_fights_2[[#This Row],[r_fighter_id]],ufc_fights_2[[#This Row],[b_fighter_id]])</f>
        <v>1652</v>
      </c>
      <c r="AQ4817" t="str">
        <f>_xlfn.XLOOKUP(ufc_fights_2[[#This Row],[winnerID]],ufc_fighters[id],ufc_fighters[fighter_name],"xxx",0,1)</f>
        <v>Dustin Kimura</v>
      </c>
    </row>
    <row r="4818" spans="1:43">
      <c r="A4818">
        <v>456</v>
      </c>
      <c r="B4818">
        <v>1652</v>
      </c>
      <c r="C4818">
        <f>_xlfn.XLOOKUP(ufc_fights_2[[#This Row],[r_fighter_id]],ufc_fighters[id],ufc_fighters[year],"xxx",0,1)</f>
        <v>1985</v>
      </c>
      <c r="D4818">
        <f>_xlfn.XLOOKUP(ufc_fights_2[[#This Row],[b_fighter_id]],ufc_fighters[id],ufc_fighters[year],"Prázdné",0,1)</f>
        <v>1989</v>
      </c>
      <c r="E4818" s="10">
        <f>YEAR(ufc_fights_2[[#This Row],[date]])-ufc_fights_2[[#This Row],[r_year]]</f>
        <v>28</v>
      </c>
      <c r="F4818" s="10">
        <f>YEAR(ufc_fights_2[[#This Row],[date]])-ufc_fights_2[[#This Row],[b_year]]</f>
        <v>24</v>
      </c>
      <c r="G4818">
        <v>0</v>
      </c>
      <c r="H4818">
        <v>0</v>
      </c>
      <c r="I4818">
        <v>0.56100000000000005</v>
      </c>
      <c r="J4818">
        <v>0.28570000000000001</v>
      </c>
      <c r="K4818">
        <v>0.61819999999999997</v>
      </c>
      <c r="L4818">
        <v>0.3881</v>
      </c>
      <c r="M4818">
        <v>0.33329999999999999</v>
      </c>
      <c r="N4818">
        <v>0</v>
      </c>
      <c r="O4818">
        <v>0</v>
      </c>
      <c r="P4818">
        <v>5</v>
      </c>
      <c r="Q4818">
        <v>1</v>
      </c>
      <c r="R4818">
        <v>1</v>
      </c>
      <c r="S4818" s="2">
        <v>4.3750000000000004E-3</v>
      </c>
      <c r="T4818" s="2">
        <v>6.4814814814814813E-4</v>
      </c>
      <c r="U4818">
        <v>0.42859999999999998</v>
      </c>
      <c r="V4818">
        <v>0.26</v>
      </c>
      <c r="W4818">
        <v>0.8</v>
      </c>
      <c r="X4818">
        <v>0.875</v>
      </c>
      <c r="Y4818">
        <v>0</v>
      </c>
      <c r="Z4818">
        <v>0.4839</v>
      </c>
      <c r="AA4818">
        <v>0.20449999999999999</v>
      </c>
      <c r="AB4818">
        <v>1</v>
      </c>
      <c r="AC4818">
        <v>0.66669999999999996</v>
      </c>
      <c r="AD4818">
        <v>0.71430000000000005</v>
      </c>
      <c r="AE4818">
        <v>0.55559999999999998</v>
      </c>
      <c r="AF4818" t="s">
        <v>3933</v>
      </c>
      <c r="AG4818" s="2">
        <v>1.2731481481481483E-3</v>
      </c>
      <c r="AH4818" t="s">
        <v>3911</v>
      </c>
      <c r="AI4818">
        <v>3</v>
      </c>
      <c r="AJ4818" t="s">
        <v>3914</v>
      </c>
      <c r="AK4818" s="3">
        <v>41307</v>
      </c>
      <c r="AL4818" s="10">
        <f>YEAR(ufc_fights_2[[#This Row],[date]])</f>
        <v>2013</v>
      </c>
      <c r="AM4818" t="s">
        <v>4017</v>
      </c>
      <c r="AN4818">
        <v>1</v>
      </c>
      <c r="AO4818" t="s">
        <v>3918</v>
      </c>
      <c r="AP4818">
        <f>IF(ufc_fights_2[[#This Row],[winner]]="Red",ufc_fights_2[[#This Row],[r_fighter_id]],ufc_fights_2[[#This Row],[b_fighter_id]])</f>
        <v>1652</v>
      </c>
      <c r="AQ4818" t="str">
        <f>_xlfn.XLOOKUP(ufc_fights_2[[#This Row],[winnerID]],ufc_fighters[id],ufc_fighters[fighter_name],"xxx",0,1)</f>
        <v>Dustin Kimura</v>
      </c>
    </row>
    <row r="4819" spans="1:43">
      <c r="A4819">
        <v>787</v>
      </c>
      <c r="B4819">
        <v>2836</v>
      </c>
      <c r="C4819">
        <f>_xlfn.XLOOKUP(ufc_fights_2[[#This Row],[r_fighter_id]],ufc_fighters[id],ufc_fighters[year],"xxx",0,1)</f>
        <v>1986</v>
      </c>
      <c r="D4819">
        <f>_xlfn.XLOOKUP(ufc_fights_2[[#This Row],[b_fighter_id]],ufc_fighters[id],ufc_fighters[year],"Prázdné",0,1)</f>
        <v>1979</v>
      </c>
      <c r="E4819" s="10">
        <f>YEAR(ufc_fights_2[[#This Row],[date]])-ufc_fights_2[[#This Row],[r_year]]</f>
        <v>29</v>
      </c>
      <c r="F4819" s="10">
        <f>YEAR(ufc_fights_2[[#This Row],[date]])-ufc_fights_2[[#This Row],[b_year]]</f>
        <v>36</v>
      </c>
      <c r="G4819">
        <v>1</v>
      </c>
      <c r="H4819">
        <v>0</v>
      </c>
      <c r="I4819">
        <v>0.5</v>
      </c>
      <c r="J4819">
        <v>0.68179999999999996</v>
      </c>
      <c r="K4819">
        <v>0.66669999999999996</v>
      </c>
      <c r="L4819">
        <v>0.8246</v>
      </c>
      <c r="M4819">
        <v>0.5</v>
      </c>
      <c r="N4819">
        <v>0.375</v>
      </c>
      <c r="O4819">
        <v>3</v>
      </c>
      <c r="P4819">
        <v>3</v>
      </c>
      <c r="Q4819">
        <v>2</v>
      </c>
      <c r="R4819">
        <v>1</v>
      </c>
      <c r="S4819" s="2">
        <v>4.4560185185185189E-3</v>
      </c>
      <c r="T4819" s="2">
        <v>4.6527777777777774E-3</v>
      </c>
      <c r="U4819">
        <v>0.47620000000000001</v>
      </c>
      <c r="V4819">
        <v>0.625</v>
      </c>
      <c r="W4819">
        <v>0.6</v>
      </c>
      <c r="X4819">
        <v>0</v>
      </c>
      <c r="Y4819">
        <v>0</v>
      </c>
      <c r="Z4819">
        <v>0.23080000000000001</v>
      </c>
      <c r="AA4819">
        <v>0.45450000000000002</v>
      </c>
      <c r="AB4819">
        <v>0.66669999999999996</v>
      </c>
      <c r="AC4819">
        <v>0.8</v>
      </c>
      <c r="AD4819">
        <v>1</v>
      </c>
      <c r="AE4819">
        <v>1</v>
      </c>
      <c r="AF4819" t="s">
        <v>3915</v>
      </c>
      <c r="AG4819" s="2">
        <v>3.472222222222222E-3</v>
      </c>
      <c r="AH4819" t="s">
        <v>3911</v>
      </c>
      <c r="AI4819">
        <v>3</v>
      </c>
      <c r="AJ4819" t="s">
        <v>3914</v>
      </c>
      <c r="AK4819" s="3">
        <v>42197</v>
      </c>
      <c r="AL4819" s="10">
        <f>YEAR(ufc_fights_2[[#This Row],[date]])</f>
        <v>2015</v>
      </c>
      <c r="AM4819" t="s">
        <v>4017</v>
      </c>
      <c r="AN4819">
        <v>1</v>
      </c>
      <c r="AO4819" t="s">
        <v>3918</v>
      </c>
      <c r="AP4819">
        <f>IF(ufc_fights_2[[#This Row],[winner]]="Red",ufc_fights_2[[#This Row],[r_fighter_id]],ufc_fights_2[[#This Row],[b_fighter_id]])</f>
        <v>2836</v>
      </c>
      <c r="AQ4819" t="str">
        <f>_xlfn.XLOOKUP(ufc_fights_2[[#This Row],[winnerID]],ufc_fighters[id],ufc_fighters[fighter_name],"xxx",0,1)</f>
        <v>Jerrod Sanders</v>
      </c>
    </row>
    <row r="4820" spans="1:43">
      <c r="A4820">
        <v>3005</v>
      </c>
      <c r="B4820">
        <v>1484</v>
      </c>
      <c r="C4820">
        <f>_xlfn.XLOOKUP(ufc_fights_2[[#This Row],[r_fighter_id]],ufc_fighters[id],ufc_fighters[year],"xxx",0,1)</f>
        <v>1992</v>
      </c>
      <c r="D4820">
        <f>_xlfn.XLOOKUP(ufc_fights_2[[#This Row],[b_fighter_id]],ufc_fighters[id],ufc_fighters[year],"Prázdné",0,1)</f>
        <v>1992</v>
      </c>
      <c r="E4820" s="10">
        <f>YEAR(ufc_fights_2[[#This Row],[date]])-ufc_fights_2[[#This Row],[r_year]]</f>
        <v>26</v>
      </c>
      <c r="F4820" s="10">
        <f>YEAR(ufc_fights_2[[#This Row],[date]])-ufc_fights_2[[#This Row],[b_year]]</f>
        <v>26</v>
      </c>
      <c r="G4820">
        <v>0</v>
      </c>
      <c r="H4820">
        <v>0</v>
      </c>
      <c r="I4820">
        <v>0.47170000000000001</v>
      </c>
      <c r="J4820">
        <v>0.44679999999999997</v>
      </c>
      <c r="K4820">
        <v>0.5867</v>
      </c>
      <c r="L4820">
        <v>0.51400000000000001</v>
      </c>
      <c r="M4820">
        <v>0.35</v>
      </c>
      <c r="N4820">
        <v>1</v>
      </c>
      <c r="O4820">
        <v>0</v>
      </c>
      <c r="P4820">
        <v>0</v>
      </c>
      <c r="Q4820">
        <v>0</v>
      </c>
      <c r="R4820">
        <v>0</v>
      </c>
      <c r="S4820" s="2">
        <v>3.9004629629629628E-3</v>
      </c>
      <c r="T4820" s="2">
        <v>5.2083333333333333E-4</v>
      </c>
      <c r="U4820">
        <v>0.2258</v>
      </c>
      <c r="V4820">
        <v>0.3553</v>
      </c>
      <c r="W4820">
        <v>0.71430000000000005</v>
      </c>
      <c r="X4820">
        <v>1</v>
      </c>
      <c r="Y4820">
        <v>0.66669999999999996</v>
      </c>
      <c r="Z4820">
        <v>0.40910000000000002</v>
      </c>
      <c r="AA4820">
        <v>0.34849999999999998</v>
      </c>
      <c r="AB4820">
        <v>0.875</v>
      </c>
      <c r="AC4820">
        <v>0.69569999999999999</v>
      </c>
      <c r="AD4820">
        <v>0</v>
      </c>
      <c r="AE4820">
        <v>0.6</v>
      </c>
      <c r="AF4820" t="s">
        <v>3915</v>
      </c>
      <c r="AG4820" s="2">
        <v>3.472222222222222E-3</v>
      </c>
      <c r="AH4820" t="s">
        <v>3911</v>
      </c>
      <c r="AI4820">
        <v>3</v>
      </c>
      <c r="AJ4820" t="s">
        <v>3289</v>
      </c>
      <c r="AK4820" s="3">
        <v>43316</v>
      </c>
      <c r="AL4820" s="10">
        <f>YEAR(ufc_fights_2[[#This Row],[date]])</f>
        <v>2018</v>
      </c>
      <c r="AM4820" t="s">
        <v>4017</v>
      </c>
      <c r="AN4820">
        <v>2</v>
      </c>
      <c r="AO4820" t="s">
        <v>3913</v>
      </c>
      <c r="AP4820">
        <f>IF(ufc_fights_2[[#This Row],[winner]]="Red",ufc_fights_2[[#This Row],[r_fighter_id]],ufc_fights_2[[#This Row],[b_fighter_id]])</f>
        <v>3005</v>
      </c>
      <c r="AQ4820" t="str">
        <f>_xlfn.XLOOKUP(ufc_fights_2[[#This Row],[winnerID]],ufc_fighters[id],ufc_fighters[fighter_name],"xxx",0,1)</f>
        <v>Ricky Simon</v>
      </c>
    </row>
    <row r="4821" spans="1:43">
      <c r="A4821">
        <v>2317</v>
      </c>
      <c r="B4821">
        <v>245</v>
      </c>
      <c r="C4821">
        <f>_xlfn.XLOOKUP(ufc_fights_2[[#This Row],[r_fighter_id]],ufc_fighters[id],ufc_fighters[year],"xxx",0,1)</f>
        <v>1981</v>
      </c>
      <c r="D4821">
        <f>_xlfn.XLOOKUP(ufc_fights_2[[#This Row],[b_fighter_id]],ufc_fighters[id],ufc_fighters[year],"Prázdné",0,1)</f>
        <v>1986</v>
      </c>
      <c r="E4821" s="10">
        <f>YEAR(ufc_fights_2[[#This Row],[date]])-ufc_fights_2[[#This Row],[r_year]]</f>
        <v>34</v>
      </c>
      <c r="F4821" s="10">
        <f>YEAR(ufc_fights_2[[#This Row],[date]])-ufc_fights_2[[#This Row],[b_year]]</f>
        <v>29</v>
      </c>
      <c r="G4821">
        <v>0</v>
      </c>
      <c r="H4821">
        <v>0</v>
      </c>
      <c r="I4821">
        <v>0.377</v>
      </c>
      <c r="J4821">
        <v>0.33329999999999999</v>
      </c>
      <c r="K4821">
        <v>0.60360000000000003</v>
      </c>
      <c r="L4821">
        <v>0.40739999999999998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 s="2">
        <v>2.650462962962963E-3</v>
      </c>
      <c r="T4821" s="2">
        <v>2.3148148148148147E-5</v>
      </c>
      <c r="U4821">
        <v>0.25580000000000003</v>
      </c>
      <c r="V4821">
        <v>0.2</v>
      </c>
      <c r="W4821">
        <v>0.625</v>
      </c>
      <c r="X4821">
        <v>0.7</v>
      </c>
      <c r="Y4821">
        <v>0.83330000000000004</v>
      </c>
      <c r="Z4821">
        <v>0.28000000000000003</v>
      </c>
      <c r="AA4821">
        <v>0.25</v>
      </c>
      <c r="AB4821">
        <v>0.85709999999999997</v>
      </c>
      <c r="AC4821">
        <v>0.6875</v>
      </c>
      <c r="AD4821">
        <v>0.75</v>
      </c>
      <c r="AE4821">
        <v>0.5</v>
      </c>
      <c r="AF4821" t="s">
        <v>3922</v>
      </c>
      <c r="AG4821" s="2">
        <v>3.472222222222222E-3</v>
      </c>
      <c r="AH4821" t="s">
        <v>3911</v>
      </c>
      <c r="AI4821">
        <v>3</v>
      </c>
      <c r="AJ4821" t="s">
        <v>3945</v>
      </c>
      <c r="AK4821" s="3">
        <v>42336</v>
      </c>
      <c r="AL4821" s="10">
        <f>YEAR(ufc_fights_2[[#This Row],[date]])</f>
        <v>2015</v>
      </c>
      <c r="AM4821" t="s">
        <v>4017</v>
      </c>
      <c r="AN4821">
        <v>96</v>
      </c>
      <c r="AO4821" t="s">
        <v>3918</v>
      </c>
      <c r="AP4821">
        <f>IF(ufc_fights_2[[#This Row],[winner]]="Red",ufc_fights_2[[#This Row],[r_fighter_id]],ufc_fights_2[[#This Row],[b_fighter_id]])</f>
        <v>245</v>
      </c>
      <c r="AQ4821" t="str">
        <f>_xlfn.XLOOKUP(ufc_fights_2[[#This Row],[winnerID]],ufc_fighters[id],ufc_fighters[fighter_name],"xxx",0,1)</f>
        <v>Marco Beltran</v>
      </c>
    </row>
    <row r="4822" spans="1:43">
      <c r="A4822">
        <v>245</v>
      </c>
      <c r="B4822">
        <v>3367</v>
      </c>
      <c r="C4822">
        <f>_xlfn.XLOOKUP(ufc_fights_2[[#This Row],[r_fighter_id]],ufc_fighters[id],ufc_fighters[year],"xxx",0,1)</f>
        <v>1986</v>
      </c>
      <c r="D4822">
        <f>_xlfn.XLOOKUP(ufc_fights_2[[#This Row],[b_fighter_id]],ufc_fighters[id],ufc_fighters[year],"Prázdné",0,1)</f>
        <v>1992</v>
      </c>
      <c r="E4822" s="10">
        <f>YEAR(ufc_fights_2[[#This Row],[date]])-ufc_fights_2[[#This Row],[r_year]]</f>
        <v>28</v>
      </c>
      <c r="F4822" s="10">
        <f>YEAR(ufc_fights_2[[#This Row],[date]])-ufc_fights_2[[#This Row],[b_year]]</f>
        <v>22</v>
      </c>
      <c r="G4822">
        <v>0</v>
      </c>
      <c r="H4822">
        <v>0</v>
      </c>
      <c r="I4822">
        <v>0.5</v>
      </c>
      <c r="J4822">
        <v>0.44640000000000002</v>
      </c>
      <c r="K4822">
        <v>0.67310000000000003</v>
      </c>
      <c r="L4822">
        <v>0.4839</v>
      </c>
      <c r="M4822">
        <v>0.25</v>
      </c>
      <c r="N4822">
        <v>1</v>
      </c>
      <c r="O4822">
        <v>0</v>
      </c>
      <c r="P4822">
        <v>2</v>
      </c>
      <c r="Q4822">
        <v>1</v>
      </c>
      <c r="R4822">
        <v>0</v>
      </c>
      <c r="S4822" s="2">
        <v>4.0277777777777777E-3</v>
      </c>
      <c r="T4822" s="2">
        <v>4.1666666666666666E-3</v>
      </c>
      <c r="U4822">
        <v>0.44</v>
      </c>
      <c r="V4822">
        <v>0.43480000000000002</v>
      </c>
      <c r="W4822">
        <v>0.57140000000000002</v>
      </c>
      <c r="X4822">
        <v>1</v>
      </c>
      <c r="Y4822">
        <v>0</v>
      </c>
      <c r="Z4822">
        <v>0.3448</v>
      </c>
      <c r="AA4822">
        <v>0.26919999999999999</v>
      </c>
      <c r="AB4822">
        <v>0.75</v>
      </c>
      <c r="AC4822">
        <v>1</v>
      </c>
      <c r="AD4822">
        <v>0.6</v>
      </c>
      <c r="AE4822">
        <v>0.57140000000000002</v>
      </c>
      <c r="AF4822" t="s">
        <v>3915</v>
      </c>
      <c r="AG4822" s="2">
        <v>3.472222222222222E-3</v>
      </c>
      <c r="AH4822" t="s">
        <v>3911</v>
      </c>
      <c r="AI4822">
        <v>3</v>
      </c>
      <c r="AJ4822" t="s">
        <v>3914</v>
      </c>
      <c r="AK4822" s="3">
        <v>41958</v>
      </c>
      <c r="AL4822" s="10">
        <f>YEAR(ufc_fights_2[[#This Row],[date]])</f>
        <v>2014</v>
      </c>
      <c r="AM4822" t="s">
        <v>4017</v>
      </c>
      <c r="AN4822">
        <v>50</v>
      </c>
      <c r="AO4822" t="s">
        <v>3913</v>
      </c>
      <c r="AP4822">
        <f>IF(ufc_fights_2[[#This Row],[winner]]="Red",ufc_fights_2[[#This Row],[r_fighter_id]],ufc_fights_2[[#This Row],[b_fighter_id]])</f>
        <v>245</v>
      </c>
      <c r="AQ4822" t="str">
        <f>_xlfn.XLOOKUP(ufc_fights_2[[#This Row],[winnerID]],ufc_fighters[id],ufc_fighters[fighter_name],"xxx",0,1)</f>
        <v>Marco Beltran</v>
      </c>
    </row>
    <row r="4823" spans="1:43">
      <c r="A4823">
        <v>245</v>
      </c>
      <c r="B4823">
        <v>3378</v>
      </c>
      <c r="C4823">
        <f>_xlfn.XLOOKUP(ufc_fights_2[[#This Row],[r_fighter_id]],ufc_fighters[id],ufc_fighters[year],"xxx",0,1)</f>
        <v>1986</v>
      </c>
      <c r="D4823">
        <f>_xlfn.XLOOKUP(ufc_fights_2[[#This Row],[b_fighter_id]],ufc_fighters[id],ufc_fighters[year],"Prázdné",0,1)</f>
        <v>1982</v>
      </c>
      <c r="E4823" s="10">
        <f>YEAR(ufc_fights_2[[#This Row],[date]])-ufc_fights_2[[#This Row],[r_year]]</f>
        <v>30</v>
      </c>
      <c r="F4823" s="10">
        <f>YEAR(ufc_fights_2[[#This Row],[date]])-ufc_fights_2[[#This Row],[b_year]]</f>
        <v>34</v>
      </c>
      <c r="G4823">
        <v>1</v>
      </c>
      <c r="H4823">
        <v>0</v>
      </c>
      <c r="I4823">
        <v>0.41670000000000001</v>
      </c>
      <c r="J4823">
        <v>0.35709999999999997</v>
      </c>
      <c r="K4823">
        <v>0.51670000000000005</v>
      </c>
      <c r="L4823">
        <v>0.48609999999999998</v>
      </c>
      <c r="M4823">
        <v>0</v>
      </c>
      <c r="N4823">
        <v>0.75</v>
      </c>
      <c r="O4823">
        <v>1</v>
      </c>
      <c r="P4823">
        <v>0</v>
      </c>
      <c r="Q4823">
        <v>0</v>
      </c>
      <c r="R4823">
        <v>0</v>
      </c>
      <c r="S4823" s="2">
        <v>2.7777777777777778E-4</v>
      </c>
      <c r="T4823" s="2">
        <v>2.3842592592592591E-3</v>
      </c>
      <c r="U4823">
        <v>0.375</v>
      </c>
      <c r="V4823">
        <v>0.2326</v>
      </c>
      <c r="W4823">
        <v>0.66669999999999996</v>
      </c>
      <c r="X4823">
        <v>0.5</v>
      </c>
      <c r="Y4823">
        <v>0.66669999999999996</v>
      </c>
      <c r="Z4823">
        <v>0.23330000000000001</v>
      </c>
      <c r="AA4823">
        <v>0.2326</v>
      </c>
      <c r="AB4823">
        <v>0.78569999999999995</v>
      </c>
      <c r="AC4823">
        <v>0.85709999999999997</v>
      </c>
      <c r="AD4823">
        <v>0.5</v>
      </c>
      <c r="AE4823">
        <v>0.66669999999999996</v>
      </c>
      <c r="AF4823" t="s">
        <v>3933</v>
      </c>
      <c r="AG4823" s="2">
        <v>2.1296296296296298E-3</v>
      </c>
      <c r="AH4823" t="s">
        <v>3911</v>
      </c>
      <c r="AI4823">
        <v>3</v>
      </c>
      <c r="AJ4823" t="s">
        <v>3916</v>
      </c>
      <c r="AK4823" s="3">
        <v>42558</v>
      </c>
      <c r="AL4823" s="10">
        <f>YEAR(ufc_fights_2[[#This Row],[date]])</f>
        <v>2016</v>
      </c>
      <c r="AM4823" t="s">
        <v>4017</v>
      </c>
      <c r="AN4823">
        <v>1</v>
      </c>
      <c r="AO4823" t="s">
        <v>3913</v>
      </c>
      <c r="AP4823">
        <f>IF(ufc_fights_2[[#This Row],[winner]]="Red",ufc_fights_2[[#This Row],[r_fighter_id]],ufc_fights_2[[#This Row],[b_fighter_id]])</f>
        <v>245</v>
      </c>
      <c r="AQ4823" t="str">
        <f>_xlfn.XLOOKUP(ufc_fights_2[[#This Row],[winnerID]],ufc_fighters[id],ufc_fighters[fighter_name],"xxx",0,1)</f>
        <v>Marco Beltran</v>
      </c>
    </row>
    <row r="4824" spans="1:43">
      <c r="A4824">
        <v>3569</v>
      </c>
      <c r="B4824">
        <v>3378</v>
      </c>
      <c r="C4824">
        <f>_xlfn.XLOOKUP(ufc_fights_2[[#This Row],[r_fighter_id]],ufc_fighters[id],ufc_fighters[year],"xxx",0,1)</f>
        <v>1987</v>
      </c>
      <c r="D4824">
        <f>_xlfn.XLOOKUP(ufc_fights_2[[#This Row],[b_fighter_id]],ufc_fighters[id],ufc_fighters[year],"Prázdné",0,1)</f>
        <v>1982</v>
      </c>
      <c r="E4824" s="10">
        <f>YEAR(ufc_fights_2[[#This Row],[date]])-ufc_fights_2[[#This Row],[r_year]]</f>
        <v>30</v>
      </c>
      <c r="F4824" s="10">
        <f>YEAR(ufc_fights_2[[#This Row],[date]])-ufc_fights_2[[#This Row],[b_year]]</f>
        <v>35</v>
      </c>
      <c r="G4824">
        <v>1</v>
      </c>
      <c r="H4824">
        <v>0</v>
      </c>
      <c r="I4824">
        <v>0.39290000000000003</v>
      </c>
      <c r="J4824">
        <v>0.33679999999999999</v>
      </c>
      <c r="K4824">
        <v>0.3982</v>
      </c>
      <c r="L4824">
        <v>0.36680000000000001</v>
      </c>
      <c r="M4824">
        <v>0</v>
      </c>
      <c r="N4824">
        <v>0.15379999999999999</v>
      </c>
      <c r="O4824">
        <v>0</v>
      </c>
      <c r="P4824">
        <v>0</v>
      </c>
      <c r="Q4824">
        <v>0</v>
      </c>
      <c r="R4824">
        <v>0</v>
      </c>
      <c r="S4824" s="2">
        <v>1.3888888888888889E-4</v>
      </c>
      <c r="T4824" s="2">
        <v>1.6550925925925926E-3</v>
      </c>
      <c r="U4824">
        <v>0.37859999999999999</v>
      </c>
      <c r="V4824">
        <v>0.19570000000000001</v>
      </c>
      <c r="W4824">
        <v>0.42859999999999998</v>
      </c>
      <c r="X4824">
        <v>1</v>
      </c>
      <c r="Y4824">
        <v>0.83330000000000004</v>
      </c>
      <c r="Z4824">
        <v>0.38679999999999998</v>
      </c>
      <c r="AA4824">
        <v>0.32240000000000002</v>
      </c>
      <c r="AB4824">
        <v>0</v>
      </c>
      <c r="AC4824">
        <v>0.6</v>
      </c>
      <c r="AD4824">
        <v>0.6</v>
      </c>
      <c r="AE4824">
        <v>1</v>
      </c>
      <c r="AF4824" t="s">
        <v>3915</v>
      </c>
      <c r="AG4824" s="2">
        <v>3.472222222222222E-3</v>
      </c>
      <c r="AH4824" t="s">
        <v>3911</v>
      </c>
      <c r="AI4824">
        <v>3</v>
      </c>
      <c r="AJ4824" t="s">
        <v>3939</v>
      </c>
      <c r="AK4824" s="3">
        <v>42785</v>
      </c>
      <c r="AL4824" s="10">
        <f>YEAR(ufc_fights_2[[#This Row],[date]])</f>
        <v>2017</v>
      </c>
      <c r="AM4824" t="s">
        <v>4017</v>
      </c>
      <c r="AN4824">
        <v>105</v>
      </c>
      <c r="AO4824" t="s">
        <v>3913</v>
      </c>
      <c r="AP4824">
        <f>IF(ufc_fights_2[[#This Row],[winner]]="Red",ufc_fights_2[[#This Row],[r_fighter_id]],ufc_fights_2[[#This Row],[b_fighter_id]])</f>
        <v>3569</v>
      </c>
      <c r="AQ4824" t="str">
        <f>_xlfn.XLOOKUP(ufc_fights_2[[#This Row],[winnerID]],ufc_fighters[id],ufc_fighters[fighter_name],"xxx",0,1)</f>
        <v>Aiemann Zahabi</v>
      </c>
    </row>
    <row r="4825" spans="1:43">
      <c r="A4825">
        <v>3569</v>
      </c>
      <c r="B4825">
        <v>2736</v>
      </c>
      <c r="C4825">
        <f>_xlfn.XLOOKUP(ufc_fights_2[[#This Row],[r_fighter_id]],ufc_fighters[id],ufc_fighters[year],"xxx",0,1)</f>
        <v>1987</v>
      </c>
      <c r="D4825">
        <f>_xlfn.XLOOKUP(ufc_fights_2[[#This Row],[b_fighter_id]],ufc_fighters[id],ufc_fighters[year],"Prázdné",0,1)</f>
        <v>1996</v>
      </c>
      <c r="E4825" s="10">
        <f>YEAR(ufc_fights_2[[#This Row],[date]])-ufc_fights_2[[#This Row],[r_year]]</f>
        <v>34</v>
      </c>
      <c r="F4825" s="10">
        <f>YEAR(ufc_fights_2[[#This Row],[date]])-ufc_fights_2[[#This Row],[b_year]]</f>
        <v>25</v>
      </c>
      <c r="G4825">
        <v>1</v>
      </c>
      <c r="H4825">
        <v>0</v>
      </c>
      <c r="I4825">
        <v>0.81820000000000004</v>
      </c>
      <c r="J4825">
        <v>0.33329999999999999</v>
      </c>
      <c r="K4825">
        <v>0.81820000000000004</v>
      </c>
      <c r="L4825">
        <v>0.37140000000000001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1.1574074074074075E-4</v>
      </c>
      <c r="T4825" s="2">
        <v>0</v>
      </c>
      <c r="U4825">
        <v>0.8</v>
      </c>
      <c r="V4825">
        <v>0.22220000000000001</v>
      </c>
      <c r="W4825">
        <v>1</v>
      </c>
      <c r="X4825">
        <v>0</v>
      </c>
      <c r="Y4825">
        <v>1</v>
      </c>
      <c r="Z4825">
        <v>0.85709999999999997</v>
      </c>
      <c r="AA4825">
        <v>0.26669999999999999</v>
      </c>
      <c r="AB4825">
        <v>0.5</v>
      </c>
      <c r="AC4825">
        <v>1</v>
      </c>
      <c r="AD4825">
        <v>1</v>
      </c>
      <c r="AE4825">
        <v>0</v>
      </c>
      <c r="AF4825" t="s">
        <v>3910</v>
      </c>
      <c r="AG4825" s="2">
        <v>2.1412037037037038E-3</v>
      </c>
      <c r="AH4825" t="s">
        <v>3911</v>
      </c>
      <c r="AI4825">
        <v>3</v>
      </c>
      <c r="AJ4825" t="s">
        <v>3916</v>
      </c>
      <c r="AK4825" s="3">
        <v>44247</v>
      </c>
      <c r="AL4825" s="10">
        <f>YEAR(ufc_fights_2[[#This Row],[date]])</f>
        <v>2021</v>
      </c>
      <c r="AM4825" t="s">
        <v>4017</v>
      </c>
      <c r="AN4825">
        <v>1</v>
      </c>
      <c r="AO4825" t="s">
        <v>3913</v>
      </c>
      <c r="AP4825">
        <f>IF(ufc_fights_2[[#This Row],[winner]]="Red",ufc_fights_2[[#This Row],[r_fighter_id]],ufc_fights_2[[#This Row],[b_fighter_id]])</f>
        <v>3569</v>
      </c>
      <c r="AQ4825" t="str">
        <f>_xlfn.XLOOKUP(ufc_fights_2[[#This Row],[winnerID]],ufc_fighters[id],ufc_fighters[fighter_name],"xxx",0,1)</f>
        <v>Aiemann Zahabi</v>
      </c>
    </row>
    <row r="4826" spans="1:43">
      <c r="A4826">
        <v>2540</v>
      </c>
      <c r="B4826">
        <v>200</v>
      </c>
      <c r="C4826">
        <f>_xlfn.XLOOKUP(ufc_fights_2[[#This Row],[r_fighter_id]],ufc_fighters[id],ufc_fighters[year],"xxx",0,1)</f>
        <v>1978</v>
      </c>
      <c r="D4826">
        <f>_xlfn.XLOOKUP(ufc_fights_2[[#This Row],[b_fighter_id]],ufc_fighters[id],ufc_fighters[year],"Prázdné",0,1)</f>
        <v>1987</v>
      </c>
      <c r="E4826" s="10">
        <f>YEAR(ufc_fights_2[[#This Row],[date]])-ufc_fights_2[[#This Row],[r_year]]</f>
        <v>33</v>
      </c>
      <c r="F4826" s="10">
        <f>YEAR(ufc_fights_2[[#This Row],[date]])-ufc_fights_2[[#This Row],[b_year]]</f>
        <v>24</v>
      </c>
      <c r="G4826">
        <v>0</v>
      </c>
      <c r="H4826">
        <v>1</v>
      </c>
      <c r="I4826">
        <v>0.17860000000000001</v>
      </c>
      <c r="J4826">
        <v>0.37759999999999999</v>
      </c>
      <c r="K4826">
        <v>0.17860000000000001</v>
      </c>
      <c r="L4826">
        <v>0.38379999999999997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 s="2">
        <v>0</v>
      </c>
      <c r="T4826" s="2">
        <v>5.3240740740740744E-4</v>
      </c>
      <c r="U4826">
        <v>0.18</v>
      </c>
      <c r="V4826">
        <v>0.35370000000000001</v>
      </c>
      <c r="W4826">
        <v>0.16669999999999999</v>
      </c>
      <c r="X4826">
        <v>0</v>
      </c>
      <c r="Y4826">
        <v>0.71430000000000005</v>
      </c>
      <c r="Z4826">
        <v>0.17860000000000001</v>
      </c>
      <c r="AA4826">
        <v>0.39290000000000003</v>
      </c>
      <c r="AB4826">
        <v>0</v>
      </c>
      <c r="AC4826">
        <v>0</v>
      </c>
      <c r="AD4826">
        <v>0</v>
      </c>
      <c r="AE4826">
        <v>0.28570000000000001</v>
      </c>
      <c r="AF4826" t="s">
        <v>3933</v>
      </c>
      <c r="AG4826" s="2">
        <v>2.8819444444444444E-3</v>
      </c>
      <c r="AH4826" t="s">
        <v>3911</v>
      </c>
      <c r="AI4826">
        <v>3</v>
      </c>
      <c r="AJ4826" t="s">
        <v>3961</v>
      </c>
      <c r="AK4826" s="3">
        <v>40852</v>
      </c>
      <c r="AL4826" s="10">
        <f>YEAR(ufc_fights_2[[#This Row],[date]])</f>
        <v>2011</v>
      </c>
      <c r="AM4826" t="s">
        <v>4017</v>
      </c>
      <c r="AN4826">
        <v>150</v>
      </c>
      <c r="AO4826" t="s">
        <v>3918</v>
      </c>
      <c r="AP4826">
        <f>IF(ufc_fights_2[[#This Row],[winner]]="Red",ufc_fights_2[[#This Row],[r_fighter_id]],ufc_fights_2[[#This Row],[b_fighter_id]])</f>
        <v>200</v>
      </c>
      <c r="AQ4826" t="str">
        <f>_xlfn.XLOOKUP(ufc_fights_2[[#This Row],[winnerID]],ufc_fighters[id],ufc_fighters[fighter_name],"xxx",0,1)</f>
        <v>Renan Barao</v>
      </c>
    </row>
    <row r="4827" spans="1:43">
      <c r="A4827">
        <v>200</v>
      </c>
      <c r="B4827">
        <v>1047</v>
      </c>
      <c r="C4827">
        <f>_xlfn.XLOOKUP(ufc_fights_2[[#This Row],[r_fighter_id]],ufc_fighters[id],ufc_fighters[year],"xxx",0,1)</f>
        <v>1987</v>
      </c>
      <c r="D4827">
        <f>_xlfn.XLOOKUP(ufc_fights_2[[#This Row],[b_fighter_id]],ufc_fighters[id],ufc_fighters[year],"Prázdné",0,1)</f>
        <v>1984</v>
      </c>
      <c r="E4827" s="10">
        <f>YEAR(ufc_fights_2[[#This Row],[date]])-ufc_fights_2[[#This Row],[r_year]]</f>
        <v>27</v>
      </c>
      <c r="F4827" s="10">
        <f>YEAR(ufc_fights_2[[#This Row],[date]])-ufc_fights_2[[#This Row],[b_year]]</f>
        <v>30</v>
      </c>
      <c r="G4827">
        <v>1</v>
      </c>
      <c r="H4827">
        <v>0</v>
      </c>
      <c r="I4827">
        <v>0.42749999999999999</v>
      </c>
      <c r="J4827">
        <v>0.52249999999999996</v>
      </c>
      <c r="K4827">
        <v>0.4476</v>
      </c>
      <c r="L4827">
        <v>0.55459999999999998</v>
      </c>
      <c r="M4827">
        <v>0.5</v>
      </c>
      <c r="N4827">
        <v>0</v>
      </c>
      <c r="O4827">
        <v>1</v>
      </c>
      <c r="P4827">
        <v>0</v>
      </c>
      <c r="Q4827">
        <v>0</v>
      </c>
      <c r="R4827">
        <v>0</v>
      </c>
      <c r="S4827" s="2">
        <v>1.6435185185185185E-3</v>
      </c>
      <c r="T4827" s="2">
        <v>2.9513888888888888E-3</v>
      </c>
      <c r="U4827">
        <v>0.2959</v>
      </c>
      <c r="V4827">
        <v>0.42109999999999997</v>
      </c>
      <c r="W4827">
        <v>0.66669999999999996</v>
      </c>
      <c r="X4827">
        <v>0.92310000000000003</v>
      </c>
      <c r="Y4827">
        <v>1</v>
      </c>
      <c r="Z4827">
        <v>0.32379999999999998</v>
      </c>
      <c r="AA4827">
        <v>0.47370000000000001</v>
      </c>
      <c r="AB4827">
        <v>0.78120000000000001</v>
      </c>
      <c r="AC4827">
        <v>0.8125</v>
      </c>
      <c r="AD4827">
        <v>0</v>
      </c>
      <c r="AE4827">
        <v>0</v>
      </c>
      <c r="AF4827" t="s">
        <v>3933</v>
      </c>
      <c r="AG4827" s="2">
        <v>2.6967592592592594E-3</v>
      </c>
      <c r="AH4827" t="s">
        <v>3911</v>
      </c>
      <c r="AI4827">
        <v>3</v>
      </c>
      <c r="AJ4827" t="s">
        <v>3939</v>
      </c>
      <c r="AK4827" s="3">
        <v>41993</v>
      </c>
      <c r="AL4827" s="10">
        <f>YEAR(ufc_fights_2[[#This Row],[date]])</f>
        <v>2014</v>
      </c>
      <c r="AM4827" t="s">
        <v>4017</v>
      </c>
      <c r="AN4827">
        <v>81</v>
      </c>
      <c r="AO4827" t="s">
        <v>3913</v>
      </c>
      <c r="AP4827">
        <f>IF(ufc_fights_2[[#This Row],[winner]]="Red",ufc_fights_2[[#This Row],[r_fighter_id]],ufc_fights_2[[#This Row],[b_fighter_id]])</f>
        <v>200</v>
      </c>
      <c r="AQ4827" t="str">
        <f>_xlfn.XLOOKUP(ufc_fights_2[[#This Row],[winnerID]],ufc_fighters[id],ufc_fighters[fighter_name],"xxx",0,1)</f>
        <v>Renan Barao</v>
      </c>
    </row>
    <row r="4828" spans="1:43">
      <c r="A4828">
        <v>200</v>
      </c>
      <c r="B4828">
        <v>928</v>
      </c>
      <c r="C4828">
        <f>_xlfn.XLOOKUP(ufc_fights_2[[#This Row],[r_fighter_id]],ufc_fighters[id],ufc_fighters[year],"xxx",0,1)</f>
        <v>1987</v>
      </c>
      <c r="D4828">
        <f>_xlfn.XLOOKUP(ufc_fights_2[[#This Row],[b_fighter_id]],ufc_fighters[id],ufc_fighters[year],"Prázdné",0,1)</f>
        <v>1979</v>
      </c>
      <c r="E4828" s="10">
        <f>YEAR(ufc_fights_2[[#This Row],[date]])-ufc_fights_2[[#This Row],[r_year]]</f>
        <v>27</v>
      </c>
      <c r="F4828" s="10">
        <f>YEAR(ufc_fights_2[[#This Row],[date]])-ufc_fights_2[[#This Row],[b_year]]</f>
        <v>35</v>
      </c>
      <c r="G4828">
        <v>1</v>
      </c>
      <c r="H4828">
        <v>0</v>
      </c>
      <c r="I4828">
        <v>0.36959999999999998</v>
      </c>
      <c r="J4828">
        <v>0.2581</v>
      </c>
      <c r="K4828">
        <v>0.52859999999999996</v>
      </c>
      <c r="L4828">
        <v>0.28120000000000001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1.6203703703703703E-4</v>
      </c>
      <c r="T4828" s="2">
        <v>0</v>
      </c>
      <c r="U4828">
        <v>0.34210000000000002</v>
      </c>
      <c r="V4828">
        <v>0.13639999999999999</v>
      </c>
      <c r="W4828">
        <v>0.2</v>
      </c>
      <c r="X4828">
        <v>1</v>
      </c>
      <c r="Y4828">
        <v>0.66669999999999996</v>
      </c>
      <c r="Z4828">
        <v>0.3448</v>
      </c>
      <c r="AA4828">
        <v>0.20830000000000001</v>
      </c>
      <c r="AB4828">
        <v>0.41670000000000001</v>
      </c>
      <c r="AC4828">
        <v>0.42859999999999998</v>
      </c>
      <c r="AD4828">
        <v>0.4</v>
      </c>
      <c r="AE4828">
        <v>0</v>
      </c>
      <c r="AF4828" t="s">
        <v>3910</v>
      </c>
      <c r="AG4828" s="2">
        <v>2.5694444444444445E-3</v>
      </c>
      <c r="AH4828" t="s">
        <v>3927</v>
      </c>
      <c r="AI4828">
        <v>5</v>
      </c>
      <c r="AJ4828" t="s">
        <v>3914</v>
      </c>
      <c r="AK4828" s="3">
        <v>41671</v>
      </c>
      <c r="AL4828" s="10">
        <f>YEAR(ufc_fights_2[[#This Row],[date]])</f>
        <v>2014</v>
      </c>
      <c r="AM4828" t="s">
        <v>4017</v>
      </c>
      <c r="AN4828">
        <v>9</v>
      </c>
      <c r="AO4828" t="s">
        <v>3913</v>
      </c>
      <c r="AP4828">
        <f>IF(ufc_fights_2[[#This Row],[winner]]="Red",ufc_fights_2[[#This Row],[r_fighter_id]],ufc_fights_2[[#This Row],[b_fighter_id]])</f>
        <v>200</v>
      </c>
      <c r="AQ4828" t="str">
        <f>_xlfn.XLOOKUP(ufc_fights_2[[#This Row],[winnerID]],ufc_fighters[id],ufc_fighters[fighter_name],"xxx",0,1)</f>
        <v>Renan Barao</v>
      </c>
    </row>
    <row r="4829" spans="1:43">
      <c r="A4829">
        <v>904</v>
      </c>
      <c r="B4829">
        <v>200</v>
      </c>
      <c r="C4829">
        <f>_xlfn.XLOOKUP(ufc_fights_2[[#This Row],[r_fighter_id]],ufc_fighters[id],ufc_fighters[year],"xxx",0,1)</f>
        <v>1981</v>
      </c>
      <c r="D4829">
        <f>_xlfn.XLOOKUP(ufc_fights_2[[#This Row],[b_fighter_id]],ufc_fighters[id],ufc_fighters[year],"Prázdné",0,1)</f>
        <v>1987</v>
      </c>
      <c r="E4829" s="10">
        <f>YEAR(ufc_fights_2[[#This Row],[date]])-ufc_fights_2[[#This Row],[r_year]]</f>
        <v>30</v>
      </c>
      <c r="F4829" s="10">
        <f>YEAR(ufc_fights_2[[#This Row],[date]])-ufc_fights_2[[#This Row],[b_year]]</f>
        <v>24</v>
      </c>
      <c r="G4829">
        <v>0</v>
      </c>
      <c r="H4829">
        <v>0</v>
      </c>
      <c r="I4829">
        <v>0.44619999999999999</v>
      </c>
      <c r="J4829">
        <v>0.52270000000000005</v>
      </c>
      <c r="K4829">
        <v>0.57140000000000002</v>
      </c>
      <c r="L4829">
        <v>0.69059999999999999</v>
      </c>
      <c r="M4829">
        <v>0</v>
      </c>
      <c r="N4829">
        <v>0.85709999999999997</v>
      </c>
      <c r="O4829">
        <v>0</v>
      </c>
      <c r="P4829">
        <v>0</v>
      </c>
      <c r="Q4829">
        <v>0</v>
      </c>
      <c r="R4829">
        <v>0</v>
      </c>
      <c r="S4829" s="2">
        <v>1.3888888888888889E-4</v>
      </c>
      <c r="T4829" s="2">
        <v>5.9375000000000001E-3</v>
      </c>
      <c r="U4829">
        <v>0.23810000000000001</v>
      </c>
      <c r="V4829">
        <v>0.36359999999999998</v>
      </c>
      <c r="W4829">
        <v>0.93330000000000002</v>
      </c>
      <c r="X4829">
        <v>0.625</v>
      </c>
      <c r="Y4829">
        <v>0.64290000000000003</v>
      </c>
      <c r="Z4829">
        <v>0.45</v>
      </c>
      <c r="AA4829">
        <v>0.50600000000000001</v>
      </c>
      <c r="AB4829">
        <v>0.33329999999999999</v>
      </c>
      <c r="AC4829">
        <v>1</v>
      </c>
      <c r="AD4829">
        <v>0.5</v>
      </c>
      <c r="AE4829">
        <v>0.75</v>
      </c>
      <c r="AF4829" t="s">
        <v>3915</v>
      </c>
      <c r="AG4829" s="2">
        <v>3.472222222222222E-3</v>
      </c>
      <c r="AH4829" t="s">
        <v>3911</v>
      </c>
      <c r="AI4829">
        <v>3</v>
      </c>
      <c r="AJ4829" t="s">
        <v>3967</v>
      </c>
      <c r="AK4829" s="3">
        <v>40691</v>
      </c>
      <c r="AL4829" s="10">
        <f>YEAR(ufc_fights_2[[#This Row],[date]])</f>
        <v>2011</v>
      </c>
      <c r="AM4829" t="s">
        <v>4017</v>
      </c>
      <c r="AN4829">
        <v>1</v>
      </c>
      <c r="AO4829" t="s">
        <v>3918</v>
      </c>
      <c r="AP4829">
        <f>IF(ufc_fights_2[[#This Row],[winner]]="Red",ufc_fights_2[[#This Row],[r_fighter_id]],ufc_fights_2[[#This Row],[b_fighter_id]])</f>
        <v>200</v>
      </c>
      <c r="AQ4829" t="str">
        <f>_xlfn.XLOOKUP(ufc_fights_2[[#This Row],[winnerID]],ufc_fighters[id],ufc_fighters[fighter_name],"xxx",0,1)</f>
        <v>Renan Barao</v>
      </c>
    </row>
    <row r="4830" spans="1:43">
      <c r="A4830">
        <v>200</v>
      </c>
      <c r="B4830">
        <v>1562</v>
      </c>
      <c r="C4830">
        <f>_xlfn.XLOOKUP(ufc_fights_2[[#This Row],[r_fighter_id]],ufc_fighters[id],ufc_fighters[year],"xxx",0,1)</f>
        <v>1987</v>
      </c>
      <c r="D4830">
        <f>_xlfn.XLOOKUP(ufc_fights_2[[#This Row],[b_fighter_id]],ufc_fighters[id],ufc_fighters[year],"Prázdné",0,1)</f>
        <v>1982</v>
      </c>
      <c r="E4830" s="10">
        <f>YEAR(ufc_fights_2[[#This Row],[date]])-ufc_fights_2[[#This Row],[r_year]]</f>
        <v>25</v>
      </c>
      <c r="F4830" s="10">
        <f>YEAR(ufc_fights_2[[#This Row],[date]])-ufc_fights_2[[#This Row],[b_year]]</f>
        <v>30</v>
      </c>
      <c r="G4830">
        <v>0</v>
      </c>
      <c r="H4830">
        <v>0</v>
      </c>
      <c r="I4830">
        <v>0.3478</v>
      </c>
      <c r="J4830">
        <v>0.35439999999999999</v>
      </c>
      <c r="K4830">
        <v>0.39810000000000001</v>
      </c>
      <c r="L4830">
        <v>0.38140000000000002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1.3310185185185185E-3</v>
      </c>
      <c r="T4830" s="2">
        <v>1.273148148148148E-4</v>
      </c>
      <c r="U4830">
        <v>0.27200000000000002</v>
      </c>
      <c r="V4830">
        <v>0.29049999999999998</v>
      </c>
      <c r="W4830">
        <v>0.69569999999999999</v>
      </c>
      <c r="X4830">
        <v>0.76919999999999999</v>
      </c>
      <c r="Y4830">
        <v>0.77780000000000005</v>
      </c>
      <c r="Z4830">
        <v>0.34460000000000002</v>
      </c>
      <c r="AA4830">
        <v>0.35120000000000001</v>
      </c>
      <c r="AB4830">
        <v>0.66669999999999996</v>
      </c>
      <c r="AC4830">
        <v>1</v>
      </c>
      <c r="AD4830">
        <v>0</v>
      </c>
      <c r="AE4830">
        <v>0</v>
      </c>
      <c r="AF4830" t="s">
        <v>3915</v>
      </c>
      <c r="AG4830" s="2">
        <v>3.472222222222222E-3</v>
      </c>
      <c r="AH4830" t="s">
        <v>3911</v>
      </c>
      <c r="AI4830">
        <v>3</v>
      </c>
      <c r="AJ4830" t="s">
        <v>3985</v>
      </c>
      <c r="AK4830" s="3">
        <v>40943</v>
      </c>
      <c r="AL4830" s="10">
        <f>YEAR(ufc_fights_2[[#This Row],[date]])</f>
        <v>2012</v>
      </c>
      <c r="AM4830" t="s">
        <v>4017</v>
      </c>
      <c r="AN4830">
        <v>1</v>
      </c>
      <c r="AO4830" t="s">
        <v>3913</v>
      </c>
      <c r="AP4830">
        <f>IF(ufc_fights_2[[#This Row],[winner]]="Red",ufc_fights_2[[#This Row],[r_fighter_id]],ufc_fights_2[[#This Row],[b_fighter_id]])</f>
        <v>200</v>
      </c>
      <c r="AQ4830" t="str">
        <f>_xlfn.XLOOKUP(ufc_fights_2[[#This Row],[winnerID]],ufc_fighters[id],ufc_fighters[fighter_name],"xxx",0,1)</f>
        <v>Renan Barao</v>
      </c>
    </row>
    <row r="4831" spans="1:43">
      <c r="A4831">
        <v>928</v>
      </c>
      <c r="B4831">
        <v>337</v>
      </c>
      <c r="C4831">
        <f>_xlfn.XLOOKUP(ufc_fights_2[[#This Row],[r_fighter_id]],ufc_fighters[id],ufc_fighters[year],"xxx",0,1)</f>
        <v>1979</v>
      </c>
      <c r="D4831">
        <f>_xlfn.XLOOKUP(ufc_fights_2[[#This Row],[b_fighter_id]],ufc_fighters[id],ufc_fighters[year],"Prázdné",0,1)</f>
        <v>1980</v>
      </c>
      <c r="E4831" s="10">
        <f>YEAR(ufc_fights_2[[#This Row],[date]])-ufc_fights_2[[#This Row],[r_year]]</f>
        <v>32</v>
      </c>
      <c r="F4831" s="10">
        <f>YEAR(ufc_fights_2[[#This Row],[date]])-ufc_fights_2[[#This Row],[b_year]]</f>
        <v>31</v>
      </c>
      <c r="G4831">
        <v>1</v>
      </c>
      <c r="H4831">
        <v>0</v>
      </c>
      <c r="I4831">
        <v>0.59019999999999995</v>
      </c>
      <c r="J4831">
        <v>0.19120000000000001</v>
      </c>
      <c r="K4831">
        <v>0.63770000000000004</v>
      </c>
      <c r="L4831">
        <v>0.2029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0</v>
      </c>
      <c r="S4831" s="2">
        <v>1.6087962962962963E-3</v>
      </c>
      <c r="T4831" s="2">
        <v>0</v>
      </c>
      <c r="U4831">
        <v>0.57410000000000005</v>
      </c>
      <c r="V4831">
        <v>0.1148</v>
      </c>
      <c r="W4831">
        <v>0.6</v>
      </c>
      <c r="X4831">
        <v>1</v>
      </c>
      <c r="Y4831">
        <v>1</v>
      </c>
      <c r="Z4831">
        <v>0.47220000000000001</v>
      </c>
      <c r="AA4831">
        <v>0.18179999999999999</v>
      </c>
      <c r="AB4831">
        <v>1</v>
      </c>
      <c r="AC4831">
        <v>0.5</v>
      </c>
      <c r="AD4831">
        <v>0.75</v>
      </c>
      <c r="AE4831">
        <v>0</v>
      </c>
      <c r="AF4831" t="s">
        <v>3933</v>
      </c>
      <c r="AG4831" s="2">
        <v>1.0069444444444444E-3</v>
      </c>
      <c r="AH4831" t="s">
        <v>3911</v>
      </c>
      <c r="AI4831">
        <v>3</v>
      </c>
      <c r="AJ4831" t="s">
        <v>4048</v>
      </c>
      <c r="AK4831" s="3">
        <v>40866</v>
      </c>
      <c r="AL4831" s="10">
        <f>YEAR(ufc_fights_2[[#This Row],[date]])</f>
        <v>2011</v>
      </c>
      <c r="AM4831" t="s">
        <v>4017</v>
      </c>
      <c r="AN4831">
        <v>83</v>
      </c>
      <c r="AO4831" t="s">
        <v>3913</v>
      </c>
      <c r="AP4831">
        <f>IF(ufc_fights_2[[#This Row],[winner]]="Red",ufc_fights_2[[#This Row],[r_fighter_id]],ufc_fights_2[[#This Row],[b_fighter_id]])</f>
        <v>928</v>
      </c>
      <c r="AQ4831" t="str">
        <f>_xlfn.XLOOKUP(ufc_fights_2[[#This Row],[winnerID]],ufc_fighters[id],ufc_fighters[fighter_name],"xxx",0,1)</f>
        <v>Urijah Faber</v>
      </c>
    </row>
    <row r="4832" spans="1:43">
      <c r="A4832">
        <v>721</v>
      </c>
      <c r="B4832">
        <v>1191</v>
      </c>
      <c r="C4832">
        <f>_xlfn.XLOOKUP(ufc_fights_2[[#This Row],[r_fighter_id]],ufc_fighters[id],ufc_fighters[year],"xxx",0,1)</f>
        <v>1991</v>
      </c>
      <c r="D4832">
        <f>_xlfn.XLOOKUP(ufc_fights_2[[#This Row],[b_fighter_id]],ufc_fighters[id],ufc_fighters[year],"Prázdné",0,1)</f>
        <v>1991</v>
      </c>
      <c r="E4832" s="10">
        <f>YEAR(ufc_fights_2[[#This Row],[date]])-ufc_fights_2[[#This Row],[r_year]]</f>
        <v>29</v>
      </c>
      <c r="F4832" s="10">
        <f>YEAR(ufc_fights_2[[#This Row],[date]])-ufc_fights_2[[#This Row],[b_year]]</f>
        <v>29</v>
      </c>
      <c r="G4832">
        <v>0</v>
      </c>
      <c r="H4832">
        <v>0</v>
      </c>
      <c r="I4832">
        <v>0.59379999999999999</v>
      </c>
      <c r="J4832">
        <v>0.48509999999999998</v>
      </c>
      <c r="K4832">
        <v>0.65449999999999997</v>
      </c>
      <c r="L4832">
        <v>0.59719999999999995</v>
      </c>
      <c r="M4832">
        <v>0.25</v>
      </c>
      <c r="N4832">
        <v>0.4118</v>
      </c>
      <c r="O4832">
        <v>0</v>
      </c>
      <c r="P4832">
        <v>0</v>
      </c>
      <c r="Q4832">
        <v>0</v>
      </c>
      <c r="R4832">
        <v>0</v>
      </c>
      <c r="S4832" s="2">
        <v>2.3148148148148147E-5</v>
      </c>
      <c r="T4832" s="2">
        <v>6.8865740740740745E-3</v>
      </c>
      <c r="U4832">
        <v>0.54949999999999999</v>
      </c>
      <c r="V4832">
        <v>0.42530000000000001</v>
      </c>
      <c r="W4832">
        <v>0.85709999999999997</v>
      </c>
      <c r="X4832">
        <v>1</v>
      </c>
      <c r="Y4832">
        <v>0.88890000000000002</v>
      </c>
      <c r="Z4832">
        <v>0.5897</v>
      </c>
      <c r="AA4832">
        <v>0.375</v>
      </c>
      <c r="AB4832">
        <v>0.66669999999999996</v>
      </c>
      <c r="AC4832">
        <v>0.83330000000000004</v>
      </c>
      <c r="AD4832">
        <v>0.6</v>
      </c>
      <c r="AE4832">
        <v>0.73909999999999998</v>
      </c>
      <c r="AF4832" t="s">
        <v>3922</v>
      </c>
      <c r="AG4832" s="2">
        <v>3.472222222222222E-3</v>
      </c>
      <c r="AH4832" t="s">
        <v>3911</v>
      </c>
      <c r="AI4832">
        <v>3</v>
      </c>
      <c r="AJ4832" t="s">
        <v>3912</v>
      </c>
      <c r="AK4832" s="3">
        <v>44149</v>
      </c>
      <c r="AL4832" s="10">
        <f>YEAR(ufc_fights_2[[#This Row],[date]])</f>
        <v>2020</v>
      </c>
      <c r="AM4832" t="s">
        <v>4017</v>
      </c>
      <c r="AN4832">
        <v>1</v>
      </c>
      <c r="AO4832" t="s">
        <v>3918</v>
      </c>
      <c r="AP4832">
        <f>IF(ufc_fights_2[[#This Row],[winner]]="Red",ufc_fights_2[[#This Row],[r_fighter_id]],ufc_fights_2[[#This Row],[b_fighter_id]])</f>
        <v>1191</v>
      </c>
      <c r="AQ4832" t="str">
        <f>_xlfn.XLOOKUP(ufc_fights_2[[#This Row],[winnerID]],ufc_fighters[id],ufc_fighters[fighter_name],"xxx",0,1)</f>
        <v>Tony Gravely</v>
      </c>
    </row>
    <row r="4833" spans="1:43">
      <c r="A4833">
        <v>1862</v>
      </c>
      <c r="B4833">
        <v>282</v>
      </c>
      <c r="C4833">
        <f>_xlfn.XLOOKUP(ufc_fights_2[[#This Row],[r_fighter_id]],ufc_fighters[id],ufc_fighters[year],"xxx",0,1)</f>
        <v>1989</v>
      </c>
      <c r="D4833">
        <f>_xlfn.XLOOKUP(ufc_fights_2[[#This Row],[b_fighter_id]],ufc_fighters[id],ufc_fighters[year],"Prázdné",0,1)</f>
        <v>1986</v>
      </c>
      <c r="E4833" s="10">
        <f>YEAR(ufc_fights_2[[#This Row],[date]])-ufc_fights_2[[#This Row],[r_year]]</f>
        <v>31</v>
      </c>
      <c r="F4833" s="10">
        <f>YEAR(ufc_fights_2[[#This Row],[date]])-ufc_fights_2[[#This Row],[b_year]]</f>
        <v>34</v>
      </c>
      <c r="G4833">
        <v>0</v>
      </c>
      <c r="H4833">
        <v>0</v>
      </c>
      <c r="I4833">
        <v>0.60470000000000002</v>
      </c>
      <c r="J4833">
        <v>0.42499999999999999</v>
      </c>
      <c r="K4833">
        <v>0.66</v>
      </c>
      <c r="L4833">
        <v>0.439</v>
      </c>
      <c r="M4833">
        <v>0.66669999999999996</v>
      </c>
      <c r="N4833">
        <v>0</v>
      </c>
      <c r="O4833">
        <v>1</v>
      </c>
      <c r="P4833">
        <v>0</v>
      </c>
      <c r="Q4833">
        <v>0</v>
      </c>
      <c r="R4833">
        <v>0</v>
      </c>
      <c r="S4833" s="2">
        <v>7.6388888888888893E-4</v>
      </c>
      <c r="T4833" s="2">
        <v>0</v>
      </c>
      <c r="U4833">
        <v>0.51519999999999999</v>
      </c>
      <c r="V4833">
        <v>0.29630000000000001</v>
      </c>
      <c r="W4833">
        <v>0.9</v>
      </c>
      <c r="X4833">
        <v>0</v>
      </c>
      <c r="Y4833">
        <v>1</v>
      </c>
      <c r="Z4833">
        <v>0.55559999999999998</v>
      </c>
      <c r="AA4833">
        <v>0.36359999999999998</v>
      </c>
      <c r="AB4833">
        <v>0.71430000000000005</v>
      </c>
      <c r="AC4833">
        <v>0.6</v>
      </c>
      <c r="AD4833">
        <v>0.66669999999999996</v>
      </c>
      <c r="AE4833">
        <v>1</v>
      </c>
      <c r="AF4833" t="s">
        <v>3933</v>
      </c>
      <c r="AG4833" s="2">
        <v>1.8865740740740742E-3</v>
      </c>
      <c r="AH4833" t="s">
        <v>3911</v>
      </c>
      <c r="AI4833">
        <v>3</v>
      </c>
      <c r="AJ4833" t="s">
        <v>3912</v>
      </c>
      <c r="AK4833" s="3">
        <v>44142</v>
      </c>
      <c r="AL4833" s="10">
        <f>YEAR(ufc_fights_2[[#This Row],[date]])</f>
        <v>2020</v>
      </c>
      <c r="AM4833" t="s">
        <v>4017</v>
      </c>
      <c r="AN4833">
        <v>1</v>
      </c>
      <c r="AO4833" t="s">
        <v>3913</v>
      </c>
      <c r="AP4833">
        <f>IF(ufc_fights_2[[#This Row],[winner]]="Red",ufc_fights_2[[#This Row],[r_fighter_id]],ufc_fights_2[[#This Row],[b_fighter_id]])</f>
        <v>1862</v>
      </c>
      <c r="AQ4833" t="str">
        <f>_xlfn.XLOOKUP(ufc_fights_2[[#This Row],[winnerID]],ufc_fighters[id],ufc_fighters[fighter_name],"xxx",0,1)</f>
        <v>Gustavo Lopez</v>
      </c>
    </row>
    <row r="4834" spans="1:43">
      <c r="A4834">
        <v>1517</v>
      </c>
      <c r="B4834">
        <v>2278</v>
      </c>
      <c r="C4834">
        <f>_xlfn.XLOOKUP(ufc_fights_2[[#This Row],[r_fighter_id]],ufc_fighters[id],ufc_fighters[year],"xxx",0,1)</f>
        <v>1994</v>
      </c>
      <c r="D4834">
        <f>_xlfn.XLOOKUP(ufc_fights_2[[#This Row],[b_fighter_id]],ufc_fighters[id],ufc_fighters[year],"Prázdné",0,1)</f>
        <v>1993</v>
      </c>
      <c r="E4834" s="10">
        <f>YEAR(ufc_fights_2[[#This Row],[date]])-ufc_fights_2[[#This Row],[r_year]]</f>
        <v>26</v>
      </c>
      <c r="F4834" s="10">
        <f>YEAR(ufc_fights_2[[#This Row],[date]])-ufc_fights_2[[#This Row],[b_year]]</f>
        <v>27</v>
      </c>
      <c r="G4834">
        <v>1</v>
      </c>
      <c r="H4834">
        <v>0</v>
      </c>
      <c r="I4834">
        <v>0.45710000000000001</v>
      </c>
      <c r="J4834">
        <v>0.2409</v>
      </c>
      <c r="K4834">
        <v>0.49120000000000003</v>
      </c>
      <c r="L4834">
        <v>0.2676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2.1180555555555558E-3</v>
      </c>
      <c r="T4834" s="2">
        <v>0</v>
      </c>
      <c r="U4834">
        <v>0.4239</v>
      </c>
      <c r="V4834">
        <v>0.1933</v>
      </c>
      <c r="W4834">
        <v>0.42859999999999998</v>
      </c>
      <c r="X4834">
        <v>1</v>
      </c>
      <c r="Y4834">
        <v>0.66669999999999996</v>
      </c>
      <c r="Z4834">
        <v>0.46</v>
      </c>
      <c r="AA4834">
        <v>0.23480000000000001</v>
      </c>
      <c r="AB4834">
        <v>0.4</v>
      </c>
      <c r="AC4834">
        <v>0.4</v>
      </c>
      <c r="AD4834">
        <v>0</v>
      </c>
      <c r="AE4834">
        <v>0</v>
      </c>
      <c r="AF4834" t="s">
        <v>3910</v>
      </c>
      <c r="AG4834" s="2">
        <v>1.9791666666666668E-3</v>
      </c>
      <c r="AH4834" t="s">
        <v>3911</v>
      </c>
      <c r="AI4834">
        <v>3</v>
      </c>
      <c r="AJ4834" t="s">
        <v>3912</v>
      </c>
      <c r="AK4834" s="3">
        <v>44135</v>
      </c>
      <c r="AL4834" s="10">
        <f>YEAR(ufc_fights_2[[#This Row],[date]])</f>
        <v>2020</v>
      </c>
      <c r="AM4834" t="s">
        <v>4017</v>
      </c>
      <c r="AN4834">
        <v>1</v>
      </c>
      <c r="AO4834" t="s">
        <v>3913</v>
      </c>
      <c r="AP4834">
        <f>IF(ufc_fights_2[[#This Row],[winner]]="Red",ufc_fights_2[[#This Row],[r_fighter_id]],ufc_fights_2[[#This Row],[b_fighter_id]])</f>
        <v>1517</v>
      </c>
      <c r="AQ4834" t="str">
        <f>_xlfn.XLOOKUP(ufc_fights_2[[#This Row],[winnerID]],ufc_fighters[id],ufc_fighters[fighter_name],"xxx",0,1)</f>
        <v>Miles Johns</v>
      </c>
    </row>
    <row r="4835" spans="1:43">
      <c r="A4835">
        <v>3040</v>
      </c>
      <c r="B4835">
        <v>1517</v>
      </c>
      <c r="C4835">
        <f>_xlfn.XLOOKUP(ufc_fights_2[[#This Row],[r_fighter_id]],ufc_fighters[id],ufc_fighters[year],"xxx",0,1)</f>
        <v>1989</v>
      </c>
      <c r="D4835">
        <f>_xlfn.XLOOKUP(ufc_fights_2[[#This Row],[b_fighter_id]],ufc_fighters[id],ufc_fighters[year],"Prázdné",0,1)</f>
        <v>1994</v>
      </c>
      <c r="E4835" s="10">
        <f>YEAR(ufc_fights_2[[#This Row],[date]])-ufc_fights_2[[#This Row],[r_year]]</f>
        <v>30</v>
      </c>
      <c r="F4835" s="10">
        <f>YEAR(ufc_fights_2[[#This Row],[date]])-ufc_fights_2[[#This Row],[b_year]]</f>
        <v>25</v>
      </c>
      <c r="G4835">
        <v>0</v>
      </c>
      <c r="H4835">
        <v>0</v>
      </c>
      <c r="I4835">
        <v>0.193</v>
      </c>
      <c r="J4835">
        <v>0.47689999999999999</v>
      </c>
      <c r="K4835">
        <v>0.34670000000000001</v>
      </c>
      <c r="L4835">
        <v>0.60580000000000001</v>
      </c>
      <c r="M4835">
        <v>0.16669999999999999</v>
      </c>
      <c r="N4835">
        <v>0.5</v>
      </c>
      <c r="O4835">
        <v>0</v>
      </c>
      <c r="P4835">
        <v>0</v>
      </c>
      <c r="Q4835">
        <v>0</v>
      </c>
      <c r="R4835">
        <v>1</v>
      </c>
      <c r="S4835" s="2">
        <v>5.9143518518518521E-3</v>
      </c>
      <c r="T4835" s="2">
        <v>1.9907407407407408E-3</v>
      </c>
      <c r="U4835">
        <v>9.5200000000000007E-2</v>
      </c>
      <c r="V4835">
        <v>0.4677</v>
      </c>
      <c r="W4835">
        <v>0.4667</v>
      </c>
      <c r="X4835">
        <v>0</v>
      </c>
      <c r="Y4835">
        <v>0</v>
      </c>
      <c r="Z4835">
        <v>0.16980000000000001</v>
      </c>
      <c r="AA4835">
        <v>0.37740000000000001</v>
      </c>
      <c r="AB4835">
        <v>0.5</v>
      </c>
      <c r="AC4835">
        <v>1</v>
      </c>
      <c r="AD4835">
        <v>0</v>
      </c>
      <c r="AE4835">
        <v>0.8</v>
      </c>
      <c r="AF4835" t="s">
        <v>3922</v>
      </c>
      <c r="AG4835" s="2">
        <v>3.472222222222222E-3</v>
      </c>
      <c r="AH4835" t="s">
        <v>3911</v>
      </c>
      <c r="AI4835">
        <v>3</v>
      </c>
      <c r="AJ4835" t="s">
        <v>3940</v>
      </c>
      <c r="AK4835" s="3">
        <v>43722</v>
      </c>
      <c r="AL4835" s="10">
        <f>YEAR(ufc_fights_2[[#This Row],[date]])</f>
        <v>2019</v>
      </c>
      <c r="AM4835" t="s">
        <v>4017</v>
      </c>
      <c r="AN4835">
        <v>80</v>
      </c>
      <c r="AO4835" t="s">
        <v>3918</v>
      </c>
      <c r="AP4835">
        <f>IF(ufc_fights_2[[#This Row],[winner]]="Red",ufc_fights_2[[#This Row],[r_fighter_id]],ufc_fights_2[[#This Row],[b_fighter_id]])</f>
        <v>1517</v>
      </c>
      <c r="AQ4835" t="str">
        <f>_xlfn.XLOOKUP(ufc_fights_2[[#This Row],[winnerID]],ufc_fighters[id],ufc_fighters[fighter_name],"xxx",0,1)</f>
        <v>Miles Johns</v>
      </c>
    </row>
    <row r="4836" spans="1:43">
      <c r="A4836">
        <v>928</v>
      </c>
      <c r="B4836">
        <v>2086</v>
      </c>
      <c r="C4836">
        <f>_xlfn.XLOOKUP(ufc_fights_2[[#This Row],[r_fighter_id]],ufc_fighters[id],ufc_fighters[year],"xxx",0,1)</f>
        <v>1979</v>
      </c>
      <c r="D4836">
        <f>_xlfn.XLOOKUP(ufc_fights_2[[#This Row],[b_fighter_id]],ufc_fighters[id],ufc_fighters[year],"Prázdné",0,1)</f>
        <v>1982</v>
      </c>
      <c r="E4836" s="10">
        <f>YEAR(ufc_fights_2[[#This Row],[date]])-ufc_fights_2[[#This Row],[r_year]]</f>
        <v>34</v>
      </c>
      <c r="F4836" s="10">
        <f>YEAR(ufc_fights_2[[#This Row],[date]])-ufc_fights_2[[#This Row],[b_year]]</f>
        <v>31</v>
      </c>
      <c r="G4836">
        <v>0</v>
      </c>
      <c r="H4836">
        <v>0</v>
      </c>
      <c r="I4836">
        <v>0.70830000000000004</v>
      </c>
      <c r="J4836">
        <v>0.42859999999999998</v>
      </c>
      <c r="K4836">
        <v>0.80559999999999998</v>
      </c>
      <c r="L4836">
        <v>0.82609999999999995</v>
      </c>
      <c r="M4836">
        <v>0</v>
      </c>
      <c r="N4836">
        <v>1</v>
      </c>
      <c r="O4836">
        <v>1</v>
      </c>
      <c r="P4836">
        <v>0</v>
      </c>
      <c r="Q4836">
        <v>1</v>
      </c>
      <c r="R4836">
        <v>0</v>
      </c>
      <c r="S4836" s="2">
        <v>2.8009259259259259E-3</v>
      </c>
      <c r="T4836" s="2">
        <v>4.6296296296296294E-5</v>
      </c>
      <c r="U4836">
        <v>0.69569999999999999</v>
      </c>
      <c r="V4836">
        <v>0.5</v>
      </c>
      <c r="W4836">
        <v>1</v>
      </c>
      <c r="X4836">
        <v>0</v>
      </c>
      <c r="Y4836">
        <v>0</v>
      </c>
      <c r="Z4836">
        <v>0.33329999999999999</v>
      </c>
      <c r="AA4836">
        <v>0.33329999999999999</v>
      </c>
      <c r="AB4836">
        <v>1</v>
      </c>
      <c r="AC4836">
        <v>0.66669999999999996</v>
      </c>
      <c r="AD4836">
        <v>0.75</v>
      </c>
      <c r="AE4836">
        <v>0</v>
      </c>
      <c r="AF4836" t="s">
        <v>3933</v>
      </c>
      <c r="AG4836" s="2">
        <v>3.1712962962962962E-3</v>
      </c>
      <c r="AH4836" t="s">
        <v>3911</v>
      </c>
      <c r="AI4836">
        <v>3</v>
      </c>
      <c r="AJ4836" t="s">
        <v>3924</v>
      </c>
      <c r="AK4836" s="3">
        <v>41328</v>
      </c>
      <c r="AL4836" s="10">
        <f>YEAR(ufc_fights_2[[#This Row],[date]])</f>
        <v>2013</v>
      </c>
      <c r="AM4836" t="s">
        <v>4017</v>
      </c>
      <c r="AN4836">
        <v>63</v>
      </c>
      <c r="AO4836" t="s">
        <v>3913</v>
      </c>
      <c r="AP4836">
        <f>IF(ufc_fights_2[[#This Row],[winner]]="Red",ufc_fights_2[[#This Row],[r_fighter_id]],ufc_fights_2[[#This Row],[b_fighter_id]])</f>
        <v>928</v>
      </c>
      <c r="AQ4836" t="str">
        <f>_xlfn.XLOOKUP(ufc_fights_2[[#This Row],[winnerID]],ufc_fighters[id],ufc_fighters[fighter_name],"xxx",0,1)</f>
        <v>Urijah Faber</v>
      </c>
    </row>
    <row r="4837" spans="1:43">
      <c r="A4837">
        <v>928</v>
      </c>
      <c r="B4837">
        <v>45</v>
      </c>
      <c r="C4837">
        <f>_xlfn.XLOOKUP(ufc_fights_2[[#This Row],[r_fighter_id]],ufc_fighters[id],ufc_fighters[year],"xxx",0,1)</f>
        <v>1979</v>
      </c>
      <c r="D4837">
        <f>_xlfn.XLOOKUP(ufc_fights_2[[#This Row],[b_fighter_id]],ufc_fighters[id],ufc_fighters[year],"Prázdné",0,1)</f>
        <v>1980</v>
      </c>
      <c r="E4837" s="10">
        <f>YEAR(ufc_fights_2[[#This Row],[date]])-ufc_fights_2[[#This Row],[r_year]]</f>
        <v>34</v>
      </c>
      <c r="F4837" s="10">
        <f>YEAR(ufc_fights_2[[#This Row],[date]])-ufc_fights_2[[#This Row],[b_year]]</f>
        <v>33</v>
      </c>
      <c r="G4837">
        <v>0</v>
      </c>
      <c r="H4837">
        <v>0</v>
      </c>
      <c r="I4837">
        <v>0.6835</v>
      </c>
      <c r="J4837">
        <v>0.3478</v>
      </c>
      <c r="K4837">
        <v>0.81940000000000002</v>
      </c>
      <c r="L4837">
        <v>0.58140000000000003</v>
      </c>
      <c r="M4837">
        <v>0.8</v>
      </c>
      <c r="N4837">
        <v>1</v>
      </c>
      <c r="O4837">
        <v>0</v>
      </c>
      <c r="P4837">
        <v>1</v>
      </c>
      <c r="Q4837">
        <v>0</v>
      </c>
      <c r="R4837">
        <v>0</v>
      </c>
      <c r="S4837" s="2">
        <v>7.037037037037037E-3</v>
      </c>
      <c r="T4837" s="2">
        <v>1.7592592592592592E-3</v>
      </c>
      <c r="U4837">
        <v>0.68830000000000002</v>
      </c>
      <c r="V4837">
        <v>0.29409999999999997</v>
      </c>
      <c r="W4837">
        <v>1</v>
      </c>
      <c r="X4837">
        <v>0</v>
      </c>
      <c r="Y4837">
        <v>0</v>
      </c>
      <c r="Z4837">
        <v>0.42859999999999998</v>
      </c>
      <c r="AA4837">
        <v>0.2</v>
      </c>
      <c r="AB4837">
        <v>0</v>
      </c>
      <c r="AC4837">
        <v>0</v>
      </c>
      <c r="AD4837">
        <v>0.70830000000000004</v>
      </c>
      <c r="AE4837">
        <v>0.46150000000000002</v>
      </c>
      <c r="AF4837" t="s">
        <v>3915</v>
      </c>
      <c r="AG4837" s="2">
        <v>3.472222222222222E-3</v>
      </c>
      <c r="AH4837" t="s">
        <v>3911</v>
      </c>
      <c r="AI4837">
        <v>3</v>
      </c>
      <c r="AK4837" s="3">
        <v>41503</v>
      </c>
      <c r="AL4837" s="10">
        <f>YEAR(ufc_fights_2[[#This Row],[date]])</f>
        <v>2013</v>
      </c>
      <c r="AM4837" t="s">
        <v>4017</v>
      </c>
      <c r="AN4837">
        <v>61</v>
      </c>
      <c r="AO4837" t="s">
        <v>3913</v>
      </c>
      <c r="AP4837">
        <f>IF(ufc_fights_2[[#This Row],[winner]]="Red",ufc_fights_2[[#This Row],[r_fighter_id]],ufc_fights_2[[#This Row],[b_fighter_id]])</f>
        <v>928</v>
      </c>
      <c r="AQ4837" t="str">
        <f>_xlfn.XLOOKUP(ufc_fights_2[[#This Row],[winnerID]],ufc_fighters[id],ufc_fighters[fighter_name],"xxx",0,1)</f>
        <v>Urijah Faber</v>
      </c>
    </row>
    <row r="4838" spans="1:43">
      <c r="A4838">
        <v>928</v>
      </c>
      <c r="B4838">
        <v>2028</v>
      </c>
      <c r="C4838">
        <f>_xlfn.XLOOKUP(ufc_fights_2[[#This Row],[r_fighter_id]],ufc_fighters[id],ufc_fighters[year],"xxx",0,1)</f>
        <v>1979</v>
      </c>
      <c r="D4838">
        <f>_xlfn.XLOOKUP(ufc_fights_2[[#This Row],[b_fighter_id]],ufc_fighters[id],ufc_fighters[year],"Prázdné",0,1)</f>
        <v>1991</v>
      </c>
      <c r="E4838" s="10">
        <f>YEAR(ufc_fights_2[[#This Row],[date]])-ufc_fights_2[[#This Row],[r_year]]</f>
        <v>34</v>
      </c>
      <c r="F4838" s="10">
        <f>YEAR(ufc_fights_2[[#This Row],[date]])-ufc_fights_2[[#This Row],[b_year]]</f>
        <v>22</v>
      </c>
      <c r="G4838">
        <v>1</v>
      </c>
      <c r="H4838">
        <v>0</v>
      </c>
      <c r="I4838">
        <v>0.63039999999999996</v>
      </c>
      <c r="J4838">
        <v>0.33329999999999999</v>
      </c>
      <c r="K4838">
        <v>0.74680000000000002</v>
      </c>
      <c r="L4838">
        <v>0.37930000000000003</v>
      </c>
      <c r="M4838">
        <v>0.5</v>
      </c>
      <c r="N4838">
        <v>0</v>
      </c>
      <c r="O4838">
        <v>1</v>
      </c>
      <c r="P4838">
        <v>0</v>
      </c>
      <c r="Q4838">
        <v>0</v>
      </c>
      <c r="R4838">
        <v>0</v>
      </c>
      <c r="S4838" s="2">
        <v>2.0254629629629629E-3</v>
      </c>
      <c r="T4838" s="2">
        <v>3.4722222222222222E-5</v>
      </c>
      <c r="U4838">
        <v>0.57140000000000002</v>
      </c>
      <c r="V4838">
        <v>0.25</v>
      </c>
      <c r="W4838">
        <v>0.71430000000000005</v>
      </c>
      <c r="X4838">
        <v>1</v>
      </c>
      <c r="Y4838">
        <v>1</v>
      </c>
      <c r="Z4838">
        <v>0.57889999999999997</v>
      </c>
      <c r="AA4838">
        <v>0.33329999999999999</v>
      </c>
      <c r="AB4838">
        <v>0</v>
      </c>
      <c r="AC4838">
        <v>0</v>
      </c>
      <c r="AD4838">
        <v>1</v>
      </c>
      <c r="AE4838">
        <v>0</v>
      </c>
      <c r="AF4838" t="s">
        <v>3933</v>
      </c>
      <c r="AG4838" s="2">
        <v>2.3379629629629631E-3</v>
      </c>
      <c r="AH4838" t="s">
        <v>3911</v>
      </c>
      <c r="AI4838">
        <v>3</v>
      </c>
      <c r="AJ4838" t="s">
        <v>3914</v>
      </c>
      <c r="AK4838" s="3">
        <v>41622</v>
      </c>
      <c r="AL4838" s="10">
        <f>YEAR(ufc_fights_2[[#This Row],[date]])</f>
        <v>2013</v>
      </c>
      <c r="AM4838" t="s">
        <v>4017</v>
      </c>
      <c r="AN4838">
        <v>56</v>
      </c>
      <c r="AO4838" t="s">
        <v>3913</v>
      </c>
      <c r="AP4838">
        <f>IF(ufc_fights_2[[#This Row],[winner]]="Red",ufc_fights_2[[#This Row],[r_fighter_id]],ufc_fights_2[[#This Row],[b_fighter_id]])</f>
        <v>928</v>
      </c>
      <c r="AQ4838" t="str">
        <f>_xlfn.XLOOKUP(ufc_fights_2[[#This Row],[winnerID]],ufc_fighters[id],ufc_fighters[fighter_name],"xxx",0,1)</f>
        <v>Urijah Faber</v>
      </c>
    </row>
    <row r="4839" spans="1:43">
      <c r="A4839">
        <v>928</v>
      </c>
      <c r="B4839">
        <v>2540</v>
      </c>
      <c r="C4839">
        <f>_xlfn.XLOOKUP(ufc_fights_2[[#This Row],[r_fighter_id]],ufc_fighters[id],ufc_fighters[year],"xxx",0,1)</f>
        <v>1979</v>
      </c>
      <c r="D4839">
        <f>_xlfn.XLOOKUP(ufc_fights_2[[#This Row],[b_fighter_id]],ufc_fighters[id],ufc_fighters[year],"Prázdné",0,1)</f>
        <v>1978</v>
      </c>
      <c r="E4839" s="10">
        <f>YEAR(ufc_fights_2[[#This Row],[date]])-ufc_fights_2[[#This Row],[r_year]]</f>
        <v>37</v>
      </c>
      <c r="F4839" s="10">
        <f>YEAR(ufc_fights_2[[#This Row],[date]])-ufc_fights_2[[#This Row],[b_year]]</f>
        <v>38</v>
      </c>
      <c r="G4839">
        <v>1</v>
      </c>
      <c r="H4839">
        <v>0</v>
      </c>
      <c r="I4839">
        <v>0.55559999999999998</v>
      </c>
      <c r="J4839">
        <v>0.27689999999999998</v>
      </c>
      <c r="K4839">
        <v>0.58940000000000003</v>
      </c>
      <c r="L4839">
        <v>0.29849999999999999</v>
      </c>
      <c r="M4839">
        <v>0.5</v>
      </c>
      <c r="N4839">
        <v>1</v>
      </c>
      <c r="O4839">
        <v>1</v>
      </c>
      <c r="P4839">
        <v>0</v>
      </c>
      <c r="Q4839">
        <v>0</v>
      </c>
      <c r="R4839">
        <v>1</v>
      </c>
      <c r="S4839" s="2">
        <v>4.409722222222222E-3</v>
      </c>
      <c r="T4839" s="2">
        <v>3.5879629629629629E-4</v>
      </c>
      <c r="U4839">
        <v>0.53510000000000002</v>
      </c>
      <c r="V4839">
        <v>0.1905</v>
      </c>
      <c r="W4839">
        <v>0.71430000000000005</v>
      </c>
      <c r="X4839">
        <v>0.8</v>
      </c>
      <c r="Y4839">
        <v>0.47370000000000001</v>
      </c>
      <c r="Z4839">
        <v>0.38669999999999999</v>
      </c>
      <c r="AA4839">
        <v>0.26979999999999998</v>
      </c>
      <c r="AB4839">
        <v>0.5</v>
      </c>
      <c r="AC4839">
        <v>0</v>
      </c>
      <c r="AD4839">
        <v>0.82979999999999998</v>
      </c>
      <c r="AE4839">
        <v>1</v>
      </c>
      <c r="AF4839" t="s">
        <v>3915</v>
      </c>
      <c r="AG4839" s="2">
        <v>3.472222222222222E-3</v>
      </c>
      <c r="AH4839" t="s">
        <v>3911</v>
      </c>
      <c r="AI4839">
        <v>3</v>
      </c>
      <c r="AJ4839" t="s">
        <v>3925</v>
      </c>
      <c r="AK4839" s="3">
        <v>42721</v>
      </c>
      <c r="AL4839" s="10">
        <f>YEAR(ufc_fights_2[[#This Row],[date]])</f>
        <v>2016</v>
      </c>
      <c r="AM4839" t="s">
        <v>4017</v>
      </c>
      <c r="AN4839">
        <v>56</v>
      </c>
      <c r="AO4839" t="s">
        <v>3913</v>
      </c>
      <c r="AP4839">
        <f>IF(ufc_fights_2[[#This Row],[winner]]="Red",ufc_fights_2[[#This Row],[r_fighter_id]],ufc_fights_2[[#This Row],[b_fighter_id]])</f>
        <v>928</v>
      </c>
      <c r="AQ4839" t="str">
        <f>_xlfn.XLOOKUP(ufc_fights_2[[#This Row],[winnerID]],ufc_fighters[id],ufc_fighters[fighter_name],"xxx",0,1)</f>
        <v>Urijah Faber</v>
      </c>
    </row>
    <row r="4840" spans="1:43">
      <c r="A4840">
        <v>928</v>
      </c>
      <c r="B4840">
        <v>3005</v>
      </c>
      <c r="C4840">
        <f>_xlfn.XLOOKUP(ufc_fights_2[[#This Row],[r_fighter_id]],ufc_fighters[id],ufc_fighters[year],"xxx",0,1)</f>
        <v>1979</v>
      </c>
      <c r="D4840">
        <f>_xlfn.XLOOKUP(ufc_fights_2[[#This Row],[b_fighter_id]],ufc_fighters[id],ufc_fighters[year],"Prázdné",0,1)</f>
        <v>1992</v>
      </c>
      <c r="E4840" s="10">
        <f>YEAR(ufc_fights_2[[#This Row],[date]])-ufc_fights_2[[#This Row],[r_year]]</f>
        <v>40</v>
      </c>
      <c r="F4840" s="10">
        <f>YEAR(ufc_fights_2[[#This Row],[date]])-ufc_fights_2[[#This Row],[b_year]]</f>
        <v>27</v>
      </c>
      <c r="G4840">
        <v>1</v>
      </c>
      <c r="H4840">
        <v>0</v>
      </c>
      <c r="I4840">
        <v>0.73329999999999995</v>
      </c>
      <c r="J4840">
        <v>0.5</v>
      </c>
      <c r="K4840">
        <v>0.73329999999999995</v>
      </c>
      <c r="L4840">
        <v>0.5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9.2592592592592588E-5</v>
      </c>
      <c r="T4840" s="2">
        <v>0</v>
      </c>
      <c r="U4840">
        <v>0.69230000000000003</v>
      </c>
      <c r="V4840">
        <v>0.4</v>
      </c>
      <c r="W4840">
        <v>1</v>
      </c>
      <c r="X4840">
        <v>1</v>
      </c>
      <c r="Y4840">
        <v>0.66669999999999996</v>
      </c>
      <c r="Z4840">
        <v>0.6</v>
      </c>
      <c r="AA4840">
        <v>0.5</v>
      </c>
      <c r="AB4840">
        <v>0</v>
      </c>
      <c r="AC4840">
        <v>0</v>
      </c>
      <c r="AD4840">
        <v>0.8</v>
      </c>
      <c r="AE4840">
        <v>0</v>
      </c>
      <c r="AF4840" t="s">
        <v>3910</v>
      </c>
      <c r="AG4840" s="2">
        <v>5.3240740740740744E-4</v>
      </c>
      <c r="AH4840" t="s">
        <v>3911</v>
      </c>
      <c r="AI4840">
        <v>3</v>
      </c>
      <c r="AJ4840" t="s">
        <v>3932</v>
      </c>
      <c r="AK4840" s="3">
        <v>43659</v>
      </c>
      <c r="AL4840" s="10">
        <f>YEAR(ufc_fights_2[[#This Row],[date]])</f>
        <v>2019</v>
      </c>
      <c r="AM4840" t="s">
        <v>4017</v>
      </c>
      <c r="AN4840">
        <v>56</v>
      </c>
      <c r="AO4840" t="s">
        <v>3913</v>
      </c>
      <c r="AP4840">
        <f>IF(ufc_fights_2[[#This Row],[winner]]="Red",ufc_fights_2[[#This Row],[r_fighter_id]],ufc_fights_2[[#This Row],[b_fighter_id]])</f>
        <v>928</v>
      </c>
      <c r="AQ4840" t="str">
        <f>_xlfn.XLOOKUP(ufc_fights_2[[#This Row],[winnerID]],ufc_fighters[id],ufc_fighters[fighter_name],"xxx",0,1)</f>
        <v>Urijah Faber</v>
      </c>
    </row>
    <row r="4841" spans="1:43">
      <c r="A4841">
        <v>3005</v>
      </c>
      <c r="B4841">
        <v>2547</v>
      </c>
      <c r="C4841">
        <f>_xlfn.XLOOKUP(ufc_fights_2[[#This Row],[r_fighter_id]],ufc_fighters[id],ufc_fighters[year],"xxx",0,1)</f>
        <v>1992</v>
      </c>
      <c r="D4841">
        <f>_xlfn.XLOOKUP(ufc_fights_2[[#This Row],[b_fighter_id]],ufc_fighters[id],ufc_fighters[year],"Prázdné",0,1)</f>
        <v>1992</v>
      </c>
      <c r="E4841" s="10">
        <f>YEAR(ufc_fights_2[[#This Row],[date]])-ufc_fights_2[[#This Row],[r_year]]</f>
        <v>29</v>
      </c>
      <c r="F4841" s="10">
        <f>YEAR(ufc_fights_2[[#This Row],[date]])-ufc_fights_2[[#This Row],[b_year]]</f>
        <v>29</v>
      </c>
      <c r="G4841">
        <v>0</v>
      </c>
      <c r="H4841">
        <v>0</v>
      </c>
      <c r="I4841">
        <v>0.53120000000000001</v>
      </c>
      <c r="J4841">
        <v>0.42859999999999998</v>
      </c>
      <c r="K4841">
        <v>0.72460000000000002</v>
      </c>
      <c r="L4841">
        <v>0.55559999999999998</v>
      </c>
      <c r="M4841">
        <v>0.7</v>
      </c>
      <c r="N4841">
        <v>0</v>
      </c>
      <c r="O4841">
        <v>1</v>
      </c>
      <c r="P4841">
        <v>0</v>
      </c>
      <c r="Q4841">
        <v>0</v>
      </c>
      <c r="R4841">
        <v>0</v>
      </c>
      <c r="S4841" s="2">
        <v>4.8495370370370368E-3</v>
      </c>
      <c r="T4841" s="2">
        <v>0</v>
      </c>
      <c r="U4841">
        <v>0.5</v>
      </c>
      <c r="V4841">
        <v>0.36359999999999998</v>
      </c>
      <c r="W4841">
        <v>0.75</v>
      </c>
      <c r="X4841">
        <v>0</v>
      </c>
      <c r="Y4841">
        <v>0.66669999999999996</v>
      </c>
      <c r="Z4841">
        <v>0.23080000000000001</v>
      </c>
      <c r="AA4841">
        <v>0.41670000000000001</v>
      </c>
      <c r="AB4841">
        <v>0.66669999999999996</v>
      </c>
      <c r="AC4841">
        <v>0.5</v>
      </c>
      <c r="AD4841">
        <v>0.76919999999999999</v>
      </c>
      <c r="AE4841">
        <v>0</v>
      </c>
      <c r="AF4841" t="s">
        <v>3933</v>
      </c>
      <c r="AG4841" s="2">
        <v>2.7777777777777779E-3</v>
      </c>
      <c r="AH4841" t="s">
        <v>3911</v>
      </c>
      <c r="AI4841">
        <v>3</v>
      </c>
      <c r="AJ4841" t="s">
        <v>3938</v>
      </c>
      <c r="AK4841" s="3">
        <v>44216</v>
      </c>
      <c r="AL4841" s="10">
        <f>YEAR(ufc_fights_2[[#This Row],[date]])</f>
        <v>2021</v>
      </c>
      <c r="AM4841" t="s">
        <v>4017</v>
      </c>
      <c r="AN4841">
        <v>5</v>
      </c>
      <c r="AO4841" t="s">
        <v>3913</v>
      </c>
      <c r="AP4841">
        <f>IF(ufc_fights_2[[#This Row],[winner]]="Red",ufc_fights_2[[#This Row],[r_fighter_id]],ufc_fights_2[[#This Row],[b_fighter_id]])</f>
        <v>3005</v>
      </c>
      <c r="AQ4841" t="str">
        <f>_xlfn.XLOOKUP(ufc_fights_2[[#This Row],[winnerID]],ufc_fighters[id],ufc_fighters[fighter_name],"xxx",0,1)</f>
        <v>Ricky Simon</v>
      </c>
    </row>
    <row r="4842" spans="1:43">
      <c r="A4842">
        <v>928</v>
      </c>
      <c r="B4842">
        <v>3496</v>
      </c>
      <c r="C4842">
        <f>_xlfn.XLOOKUP(ufc_fights_2[[#This Row],[r_fighter_id]],ufc_fighters[id],ufc_fighters[year],"xxx",0,1)</f>
        <v>1979</v>
      </c>
      <c r="D4842">
        <f>_xlfn.XLOOKUP(ufc_fights_2[[#This Row],[b_fighter_id]],ufc_fighters[id],ufc_fighters[year],"Prázdné",0,1)</f>
        <v>1984</v>
      </c>
      <c r="E4842" s="10">
        <f>YEAR(ufc_fights_2[[#This Row],[date]])-ufc_fights_2[[#This Row],[r_year]]</f>
        <v>32</v>
      </c>
      <c r="F4842" s="10">
        <f>YEAR(ufc_fights_2[[#This Row],[date]])-ufc_fights_2[[#This Row],[b_year]]</f>
        <v>27</v>
      </c>
      <c r="G4842">
        <v>0</v>
      </c>
      <c r="H4842">
        <v>0</v>
      </c>
      <c r="I4842">
        <v>0.44550000000000001</v>
      </c>
      <c r="J4842">
        <v>0.15490000000000001</v>
      </c>
      <c r="K4842">
        <v>0.5</v>
      </c>
      <c r="L4842">
        <v>0.25929999999999997</v>
      </c>
      <c r="M4842">
        <v>0.18179999999999999</v>
      </c>
      <c r="N4842">
        <v>0.33329999999999999</v>
      </c>
      <c r="O4842">
        <v>0</v>
      </c>
      <c r="P4842">
        <v>0</v>
      </c>
      <c r="Q4842">
        <v>0</v>
      </c>
      <c r="R4842">
        <v>0</v>
      </c>
      <c r="S4842" s="2">
        <v>3.5416666666666665E-3</v>
      </c>
      <c r="T4842" s="2">
        <v>1.1921296296296296E-3</v>
      </c>
      <c r="U4842">
        <v>0.40450000000000003</v>
      </c>
      <c r="V4842">
        <v>0.1231</v>
      </c>
      <c r="W4842">
        <v>0.63160000000000005</v>
      </c>
      <c r="X4842">
        <v>0.5</v>
      </c>
      <c r="Y4842">
        <v>0.5</v>
      </c>
      <c r="Z4842">
        <v>0.42859999999999998</v>
      </c>
      <c r="AA4842">
        <v>0.1094</v>
      </c>
      <c r="AB4842">
        <v>1</v>
      </c>
      <c r="AC4842">
        <v>0.75</v>
      </c>
      <c r="AD4842">
        <v>0.39579999999999999</v>
      </c>
      <c r="AE4842">
        <v>0.33329999999999999</v>
      </c>
      <c r="AF4842" t="s">
        <v>3915</v>
      </c>
      <c r="AG4842" s="2">
        <v>3.472222222222222E-3</v>
      </c>
      <c r="AH4842" t="s">
        <v>3911</v>
      </c>
      <c r="AI4842">
        <v>3</v>
      </c>
      <c r="AJ4842" t="s">
        <v>3938</v>
      </c>
      <c r="AK4842" s="3">
        <v>40621</v>
      </c>
      <c r="AL4842" s="10">
        <f>YEAR(ufc_fights_2[[#This Row],[date]])</f>
        <v>2011</v>
      </c>
      <c r="AM4842" t="s">
        <v>4017</v>
      </c>
      <c r="AN4842">
        <v>9</v>
      </c>
      <c r="AO4842" t="s">
        <v>3913</v>
      </c>
      <c r="AP4842">
        <f>IF(ufc_fights_2[[#This Row],[winner]]="Red",ufc_fights_2[[#This Row],[r_fighter_id]],ufc_fights_2[[#This Row],[b_fighter_id]])</f>
        <v>928</v>
      </c>
      <c r="AQ4842" t="str">
        <f>_xlfn.XLOOKUP(ufc_fights_2[[#This Row],[winnerID]],ufc_fighters[id],ufc_fighters[fighter_name],"xxx",0,1)</f>
        <v>Urijah Faber</v>
      </c>
    </row>
    <row r="4843" spans="1:43">
      <c r="A4843">
        <v>3525</v>
      </c>
      <c r="B4843">
        <v>3005</v>
      </c>
      <c r="C4843">
        <f>_xlfn.XLOOKUP(ufc_fights_2[[#This Row],[r_fighter_id]],ufc_fighters[id],ufc_fighters[year],"xxx",0,1)</f>
        <v>1984</v>
      </c>
      <c r="D4843">
        <f>_xlfn.XLOOKUP(ufc_fights_2[[#This Row],[b_fighter_id]],ufc_fighters[id],ufc_fighters[year],"Prázdné",0,1)</f>
        <v>1992</v>
      </c>
      <c r="E4843" s="10">
        <f>YEAR(ufc_fights_2[[#This Row],[date]])-ufc_fights_2[[#This Row],[r_year]]</f>
        <v>35</v>
      </c>
      <c r="F4843" s="10">
        <f>YEAR(ufc_fights_2[[#This Row],[date]])-ufc_fights_2[[#This Row],[b_year]]</f>
        <v>27</v>
      </c>
      <c r="G4843">
        <v>0</v>
      </c>
      <c r="H4843">
        <v>2</v>
      </c>
      <c r="I4843">
        <v>0.25269999999999998</v>
      </c>
      <c r="J4843">
        <v>0.39419999999999999</v>
      </c>
      <c r="K4843">
        <v>0.26669999999999999</v>
      </c>
      <c r="L4843">
        <v>0.44</v>
      </c>
      <c r="M4843">
        <v>0</v>
      </c>
      <c r="N4843">
        <v>0.8</v>
      </c>
      <c r="O4843">
        <v>0</v>
      </c>
      <c r="P4843">
        <v>0</v>
      </c>
      <c r="Q4843">
        <v>0</v>
      </c>
      <c r="R4843">
        <v>0</v>
      </c>
      <c r="S4843" s="2">
        <v>0</v>
      </c>
      <c r="T4843" s="2">
        <v>2.662037037037037E-3</v>
      </c>
      <c r="U4843">
        <v>0.18240000000000001</v>
      </c>
      <c r="V4843">
        <v>0.3448</v>
      </c>
      <c r="W4843">
        <v>0.71430000000000005</v>
      </c>
      <c r="X4843">
        <v>0.61539999999999995</v>
      </c>
      <c r="Y4843">
        <v>1</v>
      </c>
      <c r="Z4843">
        <v>0.25269999999999998</v>
      </c>
      <c r="AA4843">
        <v>0.33329999999999999</v>
      </c>
      <c r="AB4843">
        <v>0</v>
      </c>
      <c r="AC4843">
        <v>0</v>
      </c>
      <c r="AD4843">
        <v>0</v>
      </c>
      <c r="AE4843">
        <v>0.69569999999999999</v>
      </c>
      <c r="AF4843" t="s">
        <v>3915</v>
      </c>
      <c r="AG4843" s="2">
        <v>3.472222222222222E-3</v>
      </c>
      <c r="AH4843" t="s">
        <v>3911</v>
      </c>
      <c r="AI4843">
        <v>3</v>
      </c>
      <c r="AJ4843" t="s">
        <v>3945</v>
      </c>
      <c r="AK4843" s="3">
        <v>43505</v>
      </c>
      <c r="AL4843" s="10">
        <f>YEAR(ufc_fights_2[[#This Row],[date]])</f>
        <v>2019</v>
      </c>
      <c r="AM4843" t="s">
        <v>4017</v>
      </c>
      <c r="AN4843">
        <v>14</v>
      </c>
      <c r="AO4843" t="s">
        <v>3918</v>
      </c>
      <c r="AP4843">
        <f>IF(ufc_fights_2[[#This Row],[winner]]="Red",ufc_fights_2[[#This Row],[r_fighter_id]],ufc_fights_2[[#This Row],[b_fighter_id]])</f>
        <v>3005</v>
      </c>
      <c r="AQ4843" t="str">
        <f>_xlfn.XLOOKUP(ufc_fights_2[[#This Row],[winnerID]],ufc_fighters[id],ufc_fighters[fighter_name],"xxx",0,1)</f>
        <v>Ricky Simon</v>
      </c>
    </row>
    <row r="4844" spans="1:43">
      <c r="A4844">
        <v>3005</v>
      </c>
      <c r="B4844">
        <v>319</v>
      </c>
      <c r="C4844">
        <f>_xlfn.XLOOKUP(ufc_fights_2[[#This Row],[r_fighter_id]],ufc_fighters[id],ufc_fighters[year],"xxx",0,1)</f>
        <v>1992</v>
      </c>
      <c r="D4844">
        <f>_xlfn.XLOOKUP(ufc_fights_2[[#This Row],[b_fighter_id]],ufc_fighters[id],ufc_fighters[year],"Prázdné",0,1)</f>
        <v>1993</v>
      </c>
      <c r="E4844" s="10">
        <f>YEAR(ufc_fights_2[[#This Row],[date]])-ufc_fights_2[[#This Row],[r_year]]</f>
        <v>28</v>
      </c>
      <c r="F4844" s="10">
        <f>YEAR(ufc_fights_2[[#This Row],[date]])-ufc_fights_2[[#This Row],[b_year]]</f>
        <v>27</v>
      </c>
      <c r="G4844">
        <v>0</v>
      </c>
      <c r="H4844">
        <v>0</v>
      </c>
      <c r="I4844">
        <v>0.46529999999999999</v>
      </c>
      <c r="J4844">
        <v>0.51649999999999996</v>
      </c>
      <c r="K4844">
        <v>0.54710000000000003</v>
      </c>
      <c r="L4844">
        <v>0.54079999999999995</v>
      </c>
      <c r="M4844">
        <v>0.63639999999999997</v>
      </c>
      <c r="N4844">
        <v>0</v>
      </c>
      <c r="O4844">
        <v>0</v>
      </c>
      <c r="P4844">
        <v>0</v>
      </c>
      <c r="Q4844">
        <v>0</v>
      </c>
      <c r="R4844">
        <v>1</v>
      </c>
      <c r="S4844" s="2">
        <v>3.7384259259259259E-3</v>
      </c>
      <c r="T4844" s="2">
        <v>3.4722222222222224E-4</v>
      </c>
      <c r="U4844">
        <v>0.3826</v>
      </c>
      <c r="V4844">
        <v>0.46479999999999999</v>
      </c>
      <c r="W4844">
        <v>0.72219999999999995</v>
      </c>
      <c r="X4844">
        <v>0.90910000000000002</v>
      </c>
      <c r="Y4844">
        <v>0</v>
      </c>
      <c r="Z4844">
        <v>0.41860000000000003</v>
      </c>
      <c r="AA4844">
        <v>0.51649999999999996</v>
      </c>
      <c r="AB4844">
        <v>0.71430000000000005</v>
      </c>
      <c r="AC4844">
        <v>0</v>
      </c>
      <c r="AD4844">
        <v>1</v>
      </c>
      <c r="AE4844">
        <v>0</v>
      </c>
      <c r="AF4844" t="s">
        <v>3922</v>
      </c>
      <c r="AG4844" s="2">
        <v>3.472222222222222E-3</v>
      </c>
      <c r="AH4844" t="s">
        <v>3911</v>
      </c>
      <c r="AI4844">
        <v>3</v>
      </c>
      <c r="AK4844" s="3">
        <v>43964</v>
      </c>
      <c r="AL4844" s="10">
        <f>YEAR(ufc_fights_2[[#This Row],[date]])</f>
        <v>2020</v>
      </c>
      <c r="AM4844" t="s">
        <v>4017</v>
      </c>
      <c r="AN4844">
        <v>62</v>
      </c>
      <c r="AO4844" t="s">
        <v>3913</v>
      </c>
      <c r="AP4844">
        <f>IF(ufc_fights_2[[#This Row],[winner]]="Red",ufc_fights_2[[#This Row],[r_fighter_id]],ufc_fights_2[[#This Row],[b_fighter_id]])</f>
        <v>3005</v>
      </c>
      <c r="AQ4844" t="str">
        <f>_xlfn.XLOOKUP(ufc_fights_2[[#This Row],[winnerID]],ufc_fighters[id],ufc_fighters[fighter_name],"xxx",0,1)</f>
        <v>Ricky Simon</v>
      </c>
    </row>
    <row r="4845" spans="1:43">
      <c r="A4845">
        <v>2756</v>
      </c>
      <c r="B4845">
        <v>1652</v>
      </c>
      <c r="C4845">
        <f>_xlfn.XLOOKUP(ufc_fights_2[[#This Row],[r_fighter_id]],ufc_fighters[id],ufc_fighters[year],"xxx",0,1)</f>
        <v>1981</v>
      </c>
      <c r="D4845">
        <f>_xlfn.XLOOKUP(ufc_fights_2[[#This Row],[b_fighter_id]],ufc_fighters[id],ufc_fighters[year],"Prázdné",0,1)</f>
        <v>1989</v>
      </c>
      <c r="E4845" s="10">
        <f>YEAR(ufc_fights_2[[#This Row],[date]])-ufc_fights_2[[#This Row],[r_year]]</f>
        <v>33</v>
      </c>
      <c r="F4845" s="10">
        <f>YEAR(ufc_fights_2[[#This Row],[date]])-ufc_fights_2[[#This Row],[b_year]]</f>
        <v>25</v>
      </c>
      <c r="G4845">
        <v>0</v>
      </c>
      <c r="H4845">
        <v>0</v>
      </c>
      <c r="I4845">
        <v>0.48620000000000002</v>
      </c>
      <c r="J4845">
        <v>0.2258</v>
      </c>
      <c r="K4845">
        <v>0.54810000000000003</v>
      </c>
      <c r="L4845">
        <v>0.42220000000000002</v>
      </c>
      <c r="M4845">
        <v>1</v>
      </c>
      <c r="N4845">
        <v>0.5</v>
      </c>
      <c r="O4845">
        <v>0</v>
      </c>
      <c r="P4845">
        <v>0</v>
      </c>
      <c r="Q4845">
        <v>0</v>
      </c>
      <c r="R4845">
        <v>0</v>
      </c>
      <c r="S4845" s="2">
        <v>5.6134259259259262E-3</v>
      </c>
      <c r="T4845" s="2">
        <v>1.6666666666666668E-3</v>
      </c>
      <c r="U4845">
        <v>0.4526</v>
      </c>
      <c r="V4845">
        <v>0.12</v>
      </c>
      <c r="W4845">
        <v>0.75</v>
      </c>
      <c r="X4845">
        <v>0.5</v>
      </c>
      <c r="Y4845">
        <v>0</v>
      </c>
      <c r="Z4845">
        <v>0.29409999999999997</v>
      </c>
      <c r="AA4845">
        <v>9.0899999999999995E-2</v>
      </c>
      <c r="AB4845">
        <v>0.3</v>
      </c>
      <c r="AC4845">
        <v>0.6</v>
      </c>
      <c r="AD4845">
        <v>0.72919999999999996</v>
      </c>
      <c r="AE4845">
        <v>0.5</v>
      </c>
      <c r="AF4845" t="s">
        <v>3915</v>
      </c>
      <c r="AG4845" s="2">
        <v>3.472222222222222E-3</v>
      </c>
      <c r="AH4845" t="s">
        <v>3911</v>
      </c>
      <c r="AI4845">
        <v>3</v>
      </c>
      <c r="AJ4845" t="s">
        <v>3987</v>
      </c>
      <c r="AK4845" s="3">
        <v>41745</v>
      </c>
      <c r="AL4845" s="10">
        <f>YEAR(ufc_fights_2[[#This Row],[date]])</f>
        <v>2014</v>
      </c>
      <c r="AM4845" t="s">
        <v>4017</v>
      </c>
      <c r="AN4845">
        <v>64</v>
      </c>
      <c r="AO4845" t="s">
        <v>3913</v>
      </c>
      <c r="AP4845">
        <f>IF(ufc_fights_2[[#This Row],[winner]]="Red",ufc_fights_2[[#This Row],[r_fighter_id]],ufc_fights_2[[#This Row],[b_fighter_id]])</f>
        <v>2756</v>
      </c>
      <c r="AQ4845" t="str">
        <f>_xlfn.XLOOKUP(ufc_fights_2[[#This Row],[winnerID]],ufc_fighters[id],ufc_fighters[fighter_name],"xxx",0,1)</f>
        <v>George Roop</v>
      </c>
    </row>
    <row r="4846" spans="1:43">
      <c r="A4846">
        <v>337</v>
      </c>
      <c r="B4846">
        <v>2756</v>
      </c>
      <c r="C4846">
        <f>_xlfn.XLOOKUP(ufc_fights_2[[#This Row],[r_fighter_id]],ufc_fighters[id],ufc_fighters[year],"xxx",0,1)</f>
        <v>1980</v>
      </c>
      <c r="D4846">
        <f>_xlfn.XLOOKUP(ufc_fights_2[[#This Row],[b_fighter_id]],ufc_fighters[id],ufc_fighters[year],"Prázdné",0,1)</f>
        <v>1981</v>
      </c>
      <c r="E4846" s="10">
        <f>YEAR(ufc_fights_2[[#This Row],[date]])-ufc_fights_2[[#This Row],[r_year]]</f>
        <v>33</v>
      </c>
      <c r="F4846" s="10">
        <f>YEAR(ufc_fights_2[[#This Row],[date]])-ufc_fights_2[[#This Row],[b_year]]</f>
        <v>32</v>
      </c>
      <c r="G4846">
        <v>1</v>
      </c>
      <c r="H4846">
        <v>1</v>
      </c>
      <c r="I4846">
        <v>0.33329999999999999</v>
      </c>
      <c r="J4846">
        <v>0.44</v>
      </c>
      <c r="K4846">
        <v>0.36840000000000001</v>
      </c>
      <c r="L4846">
        <v>0.4466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0</v>
      </c>
      <c r="S4846" s="2">
        <v>5.6712962962962967E-4</v>
      </c>
      <c r="T4846" s="2">
        <v>3.5879629629629629E-4</v>
      </c>
      <c r="U4846">
        <v>0.30769999999999997</v>
      </c>
      <c r="V4846">
        <v>0.4</v>
      </c>
      <c r="W4846">
        <v>0.57140000000000002</v>
      </c>
      <c r="X4846">
        <v>0</v>
      </c>
      <c r="Y4846">
        <v>0.42859999999999998</v>
      </c>
      <c r="Z4846">
        <v>0.31340000000000001</v>
      </c>
      <c r="AA4846">
        <v>0.38550000000000001</v>
      </c>
      <c r="AB4846">
        <v>0</v>
      </c>
      <c r="AC4846">
        <v>0.5</v>
      </c>
      <c r="AD4846">
        <v>0.75</v>
      </c>
      <c r="AE4846">
        <v>0.76919999999999999</v>
      </c>
      <c r="AF4846" t="s">
        <v>3910</v>
      </c>
      <c r="AG4846" s="2">
        <v>1.1921296296296296E-3</v>
      </c>
      <c r="AH4846" t="s">
        <v>3911</v>
      </c>
      <c r="AI4846">
        <v>3</v>
      </c>
      <c r="AJ4846" t="s">
        <v>3914</v>
      </c>
      <c r="AK4846" s="3">
        <v>41419</v>
      </c>
      <c r="AL4846" s="10">
        <f>YEAR(ufc_fights_2[[#This Row],[date]])</f>
        <v>2013</v>
      </c>
      <c r="AM4846" t="s">
        <v>4017</v>
      </c>
      <c r="AN4846">
        <v>1</v>
      </c>
      <c r="AO4846" t="s">
        <v>3918</v>
      </c>
      <c r="AP4846">
        <f>IF(ufc_fights_2[[#This Row],[winner]]="Red",ufc_fights_2[[#This Row],[r_fighter_id]],ufc_fights_2[[#This Row],[b_fighter_id]])</f>
        <v>2756</v>
      </c>
      <c r="AQ4846" t="str">
        <f>_xlfn.XLOOKUP(ufc_fights_2[[#This Row],[winnerID]],ufc_fighters[id],ufc_fighters[fighter_name],"xxx",0,1)</f>
        <v>George Roop</v>
      </c>
    </row>
    <row r="4847" spans="1:43">
      <c r="A4847">
        <v>3045</v>
      </c>
      <c r="B4847">
        <v>1893</v>
      </c>
      <c r="C4847">
        <f>_xlfn.XLOOKUP(ufc_fights_2[[#This Row],[r_fighter_id]],ufc_fighters[id],ufc_fighters[year],"xxx",0,1)</f>
        <v>1991</v>
      </c>
      <c r="D4847">
        <f>_xlfn.XLOOKUP(ufc_fights_2[[#This Row],[b_fighter_id]],ufc_fighters[id],ufc_fighters[year],"Prázdné",0,1)</f>
        <v>1993</v>
      </c>
      <c r="E4847" s="10">
        <f>YEAR(ufc_fights_2[[#This Row],[date]])-ufc_fights_2[[#This Row],[r_year]]</f>
        <v>28</v>
      </c>
      <c r="F4847" s="10">
        <f>YEAR(ufc_fights_2[[#This Row],[date]])-ufc_fights_2[[#This Row],[b_year]]</f>
        <v>26</v>
      </c>
      <c r="G4847">
        <v>1</v>
      </c>
      <c r="H4847">
        <v>0</v>
      </c>
      <c r="I4847">
        <v>0.51300000000000001</v>
      </c>
      <c r="J4847">
        <v>0.375</v>
      </c>
      <c r="K4847">
        <v>0.51719999999999999</v>
      </c>
      <c r="L4847">
        <v>0.38269999999999998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1.0416666666666667E-4</v>
      </c>
      <c r="T4847" s="2">
        <v>5.7870370370370373E-5</v>
      </c>
      <c r="U4847">
        <v>0.44259999999999999</v>
      </c>
      <c r="V4847">
        <v>0.30769999999999997</v>
      </c>
      <c r="W4847">
        <v>0.59619999999999995</v>
      </c>
      <c r="X4847">
        <v>0.5</v>
      </c>
      <c r="Y4847">
        <v>1</v>
      </c>
      <c r="Z4847">
        <v>0.50890000000000002</v>
      </c>
      <c r="AA4847">
        <v>0.37969999999999998</v>
      </c>
      <c r="AB4847">
        <v>0.66669999999999996</v>
      </c>
      <c r="AC4847">
        <v>0</v>
      </c>
      <c r="AD4847">
        <v>0</v>
      </c>
      <c r="AE4847">
        <v>0</v>
      </c>
      <c r="AF4847" t="s">
        <v>3910</v>
      </c>
      <c r="AG4847" s="2">
        <v>3.2754629629629631E-3</v>
      </c>
      <c r="AH4847" t="s">
        <v>3911</v>
      </c>
      <c r="AI4847">
        <v>3</v>
      </c>
      <c r="AJ4847" t="s">
        <v>4077</v>
      </c>
      <c r="AK4847" s="3">
        <v>43722</v>
      </c>
      <c r="AL4847" s="10">
        <f>YEAR(ufc_fights_2[[#This Row],[date]])</f>
        <v>2019</v>
      </c>
      <c r="AM4847" t="s">
        <v>4017</v>
      </c>
      <c r="AN4847">
        <v>80</v>
      </c>
      <c r="AO4847" t="s">
        <v>3913</v>
      </c>
      <c r="AP4847">
        <f>IF(ufc_fights_2[[#This Row],[winner]]="Red",ufc_fights_2[[#This Row],[r_fighter_id]],ufc_fights_2[[#This Row],[b_fighter_id]])</f>
        <v>3045</v>
      </c>
      <c r="AQ4847" t="str">
        <f>_xlfn.XLOOKUP(ufc_fights_2[[#This Row],[winnerID]],ufc_fighters[id],ufc_fighters[fighter_name],"xxx",0,1)</f>
        <v>Louis Smolka</v>
      </c>
    </row>
    <row r="4848" spans="1:43">
      <c r="A4848">
        <v>2214</v>
      </c>
      <c r="B4848">
        <v>3045</v>
      </c>
      <c r="C4848">
        <f>_xlfn.XLOOKUP(ufc_fights_2[[#This Row],[r_fighter_id]],ufc_fighters[id],ufc_fighters[year],"xxx",0,1)</f>
        <v>1996</v>
      </c>
      <c r="D4848">
        <f>_xlfn.XLOOKUP(ufc_fights_2[[#This Row],[b_fighter_id]],ufc_fighters[id],ufc_fighters[year],"Prázdné",0,1)</f>
        <v>1991</v>
      </c>
      <c r="E4848" s="10">
        <f>YEAR(ufc_fights_2[[#This Row],[date]])-ufc_fights_2[[#This Row],[r_year]]</f>
        <v>22</v>
      </c>
      <c r="F4848" s="10">
        <f>YEAR(ufc_fights_2[[#This Row],[date]])-ufc_fights_2[[#This Row],[b_year]]</f>
        <v>27</v>
      </c>
      <c r="G4848">
        <v>0</v>
      </c>
      <c r="H4848">
        <v>0</v>
      </c>
      <c r="I4848">
        <v>0.6</v>
      </c>
      <c r="J4848">
        <v>0.5161</v>
      </c>
      <c r="K4848">
        <v>0.60609999999999997</v>
      </c>
      <c r="L4848">
        <v>0.55259999999999998</v>
      </c>
      <c r="M4848">
        <v>0</v>
      </c>
      <c r="N4848">
        <v>0.4</v>
      </c>
      <c r="O4848">
        <v>2</v>
      </c>
      <c r="P4848">
        <v>1</v>
      </c>
      <c r="Q4848">
        <v>1</v>
      </c>
      <c r="R4848">
        <v>0</v>
      </c>
      <c r="S4848" s="2">
        <v>3.0092592592592595E-4</v>
      </c>
      <c r="T4848" s="2">
        <v>4.1435185185185186E-3</v>
      </c>
      <c r="U4848">
        <v>0.62070000000000003</v>
      </c>
      <c r="V4848">
        <v>0.51719999999999999</v>
      </c>
      <c r="W4848">
        <v>0</v>
      </c>
      <c r="X4848">
        <v>0</v>
      </c>
      <c r="Y4848">
        <v>0</v>
      </c>
      <c r="Z4848">
        <v>0.33329999999999999</v>
      </c>
      <c r="AA4848">
        <v>0.1111</v>
      </c>
      <c r="AB4848">
        <v>0</v>
      </c>
      <c r="AC4848">
        <v>1</v>
      </c>
      <c r="AD4848">
        <v>0.82350000000000001</v>
      </c>
      <c r="AE4848">
        <v>0.56859999999999999</v>
      </c>
      <c r="AF4848" t="s">
        <v>3933</v>
      </c>
      <c r="AG4848" s="2">
        <v>1.4699074074074074E-3</v>
      </c>
      <c r="AH4848" t="s">
        <v>3911</v>
      </c>
      <c r="AI4848">
        <v>3</v>
      </c>
      <c r="AJ4848" t="s">
        <v>3975</v>
      </c>
      <c r="AK4848" s="3">
        <v>43428</v>
      </c>
      <c r="AL4848" s="10">
        <f>YEAR(ufc_fights_2[[#This Row],[date]])</f>
        <v>2018</v>
      </c>
      <c r="AM4848" t="s">
        <v>4017</v>
      </c>
      <c r="AN4848">
        <v>52</v>
      </c>
      <c r="AO4848" t="s">
        <v>3918</v>
      </c>
      <c r="AP4848">
        <f>IF(ufc_fights_2[[#This Row],[winner]]="Red",ufc_fights_2[[#This Row],[r_fighter_id]],ufc_fights_2[[#This Row],[b_fighter_id]])</f>
        <v>3045</v>
      </c>
      <c r="AQ4848" t="str">
        <f>_xlfn.XLOOKUP(ufc_fights_2[[#This Row],[winnerID]],ufc_fighters[id],ufc_fighters[fighter_name],"xxx",0,1)</f>
        <v>Louis Smolka</v>
      </c>
    </row>
    <row r="4849" spans="1:43">
      <c r="A4849">
        <v>3045</v>
      </c>
      <c r="B4849">
        <v>2603</v>
      </c>
      <c r="C4849">
        <f>_xlfn.XLOOKUP(ufc_fights_2[[#This Row],[r_fighter_id]],ufc_fighters[id],ufc_fighters[year],"xxx",0,1)</f>
        <v>1991</v>
      </c>
      <c r="D4849">
        <f>_xlfn.XLOOKUP(ufc_fights_2[[#This Row],[b_fighter_id]],ufc_fighters[id],ufc_fighters[year],"Prázdné",0,1)</f>
        <v>1990</v>
      </c>
      <c r="E4849" s="10">
        <f>YEAR(ufc_fights_2[[#This Row],[date]])-ufc_fights_2[[#This Row],[r_year]]</f>
        <v>29</v>
      </c>
      <c r="F4849" s="10">
        <f>YEAR(ufc_fights_2[[#This Row],[date]])-ufc_fights_2[[#This Row],[b_year]]</f>
        <v>30</v>
      </c>
      <c r="G4849">
        <v>0</v>
      </c>
      <c r="H4849">
        <v>0</v>
      </c>
      <c r="I4849">
        <v>0.50860000000000005</v>
      </c>
      <c r="J4849">
        <v>0.40189999999999998</v>
      </c>
      <c r="K4849">
        <v>0.5</v>
      </c>
      <c r="L4849">
        <v>0.41589999999999999</v>
      </c>
      <c r="M4849">
        <v>0.75</v>
      </c>
      <c r="N4849">
        <v>0.66669999999999996</v>
      </c>
      <c r="O4849">
        <v>0</v>
      </c>
      <c r="P4849">
        <v>0</v>
      </c>
      <c r="Q4849">
        <v>0</v>
      </c>
      <c r="R4849">
        <v>0</v>
      </c>
      <c r="S4849" s="2">
        <v>7.9861111111111116E-4</v>
      </c>
      <c r="T4849" s="2">
        <v>3.5879629629629629E-4</v>
      </c>
      <c r="U4849">
        <v>0.3977</v>
      </c>
      <c r="V4849">
        <v>0.19700000000000001</v>
      </c>
      <c r="W4849">
        <v>0.81820000000000004</v>
      </c>
      <c r="X4849">
        <v>1</v>
      </c>
      <c r="Y4849">
        <v>1</v>
      </c>
      <c r="Z4849">
        <v>0.43590000000000001</v>
      </c>
      <c r="AA4849">
        <v>0.38140000000000002</v>
      </c>
      <c r="AB4849">
        <v>0.8125</v>
      </c>
      <c r="AC4849">
        <v>0.5</v>
      </c>
      <c r="AD4849">
        <v>0.54549999999999998</v>
      </c>
      <c r="AE4849">
        <v>1</v>
      </c>
      <c r="AF4849" t="s">
        <v>3910</v>
      </c>
      <c r="AG4849" s="2">
        <v>1.5625000000000001E-3</v>
      </c>
      <c r="AH4849" t="s">
        <v>3911</v>
      </c>
      <c r="AI4849">
        <v>3</v>
      </c>
      <c r="AJ4849" t="s">
        <v>3924</v>
      </c>
      <c r="AK4849" s="3">
        <v>44170</v>
      </c>
      <c r="AL4849" s="10">
        <f>YEAR(ufc_fights_2[[#This Row],[date]])</f>
        <v>2020</v>
      </c>
      <c r="AM4849" t="s">
        <v>4017</v>
      </c>
      <c r="AN4849">
        <v>1</v>
      </c>
      <c r="AO4849" t="s">
        <v>3913</v>
      </c>
      <c r="AP4849">
        <f>IF(ufc_fights_2[[#This Row],[winner]]="Red",ufc_fights_2[[#This Row],[r_fighter_id]],ufc_fights_2[[#This Row],[b_fighter_id]])</f>
        <v>3045</v>
      </c>
      <c r="AQ4849" t="str">
        <f>_xlfn.XLOOKUP(ufc_fights_2[[#This Row],[winnerID]],ufc_fighters[id],ufc_fighters[fighter_name],"xxx",0,1)</f>
        <v>Louis Smolka</v>
      </c>
    </row>
    <row r="4850" spans="1:43">
      <c r="A4850">
        <v>2214</v>
      </c>
      <c r="B4850">
        <v>3073</v>
      </c>
      <c r="C4850">
        <f>_xlfn.XLOOKUP(ufc_fights_2[[#This Row],[r_fighter_id]],ufc_fighters[id],ufc_fighters[year],"xxx",0,1)</f>
        <v>1996</v>
      </c>
      <c r="D4850">
        <f>_xlfn.XLOOKUP(ufc_fights_2[[#This Row],[b_fighter_id]],ufc_fighters[id],ufc_fighters[year],"Prázdné",0,1)</f>
        <v>1988</v>
      </c>
      <c r="E4850" s="10">
        <f>YEAR(ufc_fights_2[[#This Row],[date]])-ufc_fights_2[[#This Row],[r_year]]</f>
        <v>23</v>
      </c>
      <c r="F4850" s="10">
        <f>YEAR(ufc_fights_2[[#This Row],[date]])-ufc_fights_2[[#This Row],[b_year]]</f>
        <v>31</v>
      </c>
      <c r="G4850">
        <v>0</v>
      </c>
      <c r="H4850">
        <v>0</v>
      </c>
      <c r="I4850">
        <v>0.59240000000000004</v>
      </c>
      <c r="J4850">
        <v>0.31940000000000002</v>
      </c>
      <c r="K4850">
        <v>0.61309999999999998</v>
      </c>
      <c r="L4850">
        <v>0.3553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2.5231481481481481E-3</v>
      </c>
      <c r="T4850" s="2">
        <v>1.0069444444444444E-3</v>
      </c>
      <c r="U4850">
        <v>0.56689999999999996</v>
      </c>
      <c r="V4850">
        <v>0.2364</v>
      </c>
      <c r="W4850">
        <v>0.58819999999999995</v>
      </c>
      <c r="X4850">
        <v>0.84619999999999995</v>
      </c>
      <c r="Y4850">
        <v>0.75</v>
      </c>
      <c r="Z4850">
        <v>0.5766</v>
      </c>
      <c r="AA4850">
        <v>0.3125</v>
      </c>
      <c r="AB4850">
        <v>1</v>
      </c>
      <c r="AC4850">
        <v>0.5</v>
      </c>
      <c r="AD4850">
        <v>0.60470000000000002</v>
      </c>
      <c r="AE4850">
        <v>0.25</v>
      </c>
      <c r="AF4850" t="s">
        <v>3915</v>
      </c>
      <c r="AG4850" s="2">
        <v>3.472222222222222E-3</v>
      </c>
      <c r="AH4850" t="s">
        <v>3911</v>
      </c>
      <c r="AI4850">
        <v>3</v>
      </c>
      <c r="AJ4850" t="s">
        <v>3975</v>
      </c>
      <c r="AK4850" s="3">
        <v>43708</v>
      </c>
      <c r="AL4850" s="10">
        <f>YEAR(ufc_fights_2[[#This Row],[date]])</f>
        <v>2019</v>
      </c>
      <c r="AM4850" t="s">
        <v>4017</v>
      </c>
      <c r="AN4850">
        <v>51</v>
      </c>
      <c r="AO4850" t="s">
        <v>3913</v>
      </c>
      <c r="AP4850">
        <f>IF(ufc_fights_2[[#This Row],[winner]]="Red",ufc_fights_2[[#This Row],[r_fighter_id]],ufc_fights_2[[#This Row],[b_fighter_id]])</f>
        <v>2214</v>
      </c>
      <c r="AQ4850" t="str">
        <f>_xlfn.XLOOKUP(ufc_fights_2[[#This Row],[winnerID]],ufc_fighters[id],ufc_fighters[fighter_name],"xxx",0,1)</f>
        <v>Su Mudaerji</v>
      </c>
    </row>
    <row r="4851" spans="1:43">
      <c r="A4851">
        <v>3045</v>
      </c>
      <c r="B4851">
        <v>2904</v>
      </c>
      <c r="C4851">
        <f>_xlfn.XLOOKUP(ufc_fights_2[[#This Row],[r_fighter_id]],ufc_fighters[id],ufc_fighters[year],"xxx",0,1)</f>
        <v>1991</v>
      </c>
      <c r="D4851">
        <f>_xlfn.XLOOKUP(ufc_fights_2[[#This Row],[b_fighter_id]],ufc_fighters[id],ufc_fighters[year],"Prázdné",0,1)</f>
        <v>1990</v>
      </c>
      <c r="E4851" s="10">
        <f>YEAR(ufc_fights_2[[#This Row],[date]])-ufc_fights_2[[#This Row],[r_year]]</f>
        <v>28</v>
      </c>
      <c r="F4851" s="10">
        <f>YEAR(ufc_fights_2[[#This Row],[date]])-ufc_fights_2[[#This Row],[b_year]]</f>
        <v>29</v>
      </c>
      <c r="G4851">
        <v>0</v>
      </c>
      <c r="H4851">
        <v>0</v>
      </c>
      <c r="I4851">
        <v>0.54169999999999996</v>
      </c>
      <c r="J4851">
        <v>0.35</v>
      </c>
      <c r="K4851">
        <v>0.56000000000000005</v>
      </c>
      <c r="L4851">
        <v>0.38100000000000001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0</v>
      </c>
      <c r="S4851" s="2">
        <v>9.0277777777777774E-4</v>
      </c>
      <c r="T4851" s="2">
        <v>3.2407407407407406E-4</v>
      </c>
      <c r="U4851">
        <v>0.52939999999999998</v>
      </c>
      <c r="V4851">
        <v>0.31430000000000002</v>
      </c>
      <c r="W4851">
        <v>0.5</v>
      </c>
      <c r="X4851">
        <v>0.6</v>
      </c>
      <c r="Y4851">
        <v>1</v>
      </c>
      <c r="Z4851">
        <v>0.52170000000000005</v>
      </c>
      <c r="AA4851">
        <v>0.33329999999999999</v>
      </c>
      <c r="AB4851">
        <v>0</v>
      </c>
      <c r="AC4851">
        <v>1</v>
      </c>
      <c r="AD4851">
        <v>1</v>
      </c>
      <c r="AE4851">
        <v>0</v>
      </c>
      <c r="AF4851" t="s">
        <v>3933</v>
      </c>
      <c r="AG4851" s="2">
        <v>2.2916666666666667E-3</v>
      </c>
      <c r="AH4851" t="s">
        <v>3911</v>
      </c>
      <c r="AI4851">
        <v>3</v>
      </c>
      <c r="AJ4851" t="s">
        <v>4076</v>
      </c>
      <c r="AK4851" s="3">
        <v>43533</v>
      </c>
      <c r="AL4851" s="10">
        <f>YEAR(ufc_fights_2[[#This Row],[date]])</f>
        <v>2019</v>
      </c>
      <c r="AM4851" t="s">
        <v>4017</v>
      </c>
      <c r="AN4851">
        <v>22</v>
      </c>
      <c r="AO4851" t="s">
        <v>3918</v>
      </c>
      <c r="AP4851">
        <f>IF(ufc_fights_2[[#This Row],[winner]]="Red",ufc_fights_2[[#This Row],[r_fighter_id]],ufc_fights_2[[#This Row],[b_fighter_id]])</f>
        <v>2904</v>
      </c>
      <c r="AQ4851" t="str">
        <f>_xlfn.XLOOKUP(ufc_fights_2[[#This Row],[winnerID]],ufc_fighters[id],ufc_fighters[fighter_name],"xxx",0,1)</f>
        <v>Matt Schnell</v>
      </c>
    </row>
    <row r="4852" spans="1:43">
      <c r="A4852">
        <v>2264</v>
      </c>
      <c r="B4852">
        <v>16</v>
      </c>
      <c r="C4852">
        <f>_xlfn.XLOOKUP(ufc_fights_2[[#This Row],[r_fighter_id]],ufc_fighters[id],ufc_fighters[year],"xxx",0,1)</f>
        <v>1983</v>
      </c>
      <c r="D4852">
        <f>_xlfn.XLOOKUP(ufc_fights_2[[#This Row],[b_fighter_id]],ufc_fighters[id],ufc_fighters[year],"Prázdné",0,1)</f>
        <v>1992</v>
      </c>
      <c r="E4852" s="10">
        <f>YEAR(ufc_fights_2[[#This Row],[date]])-ufc_fights_2[[#This Row],[r_year]]</f>
        <v>37</v>
      </c>
      <c r="F4852" s="10">
        <f>YEAR(ufc_fights_2[[#This Row],[date]])-ufc_fights_2[[#This Row],[b_year]]</f>
        <v>28</v>
      </c>
      <c r="G4852">
        <v>1</v>
      </c>
      <c r="H4852">
        <v>0</v>
      </c>
      <c r="I4852">
        <v>0.66669999999999996</v>
      </c>
      <c r="J4852">
        <v>0.33329999999999999</v>
      </c>
      <c r="K4852">
        <v>0.66669999999999996</v>
      </c>
      <c r="L4852">
        <v>0.33329999999999999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2.3148148148148147E-5</v>
      </c>
      <c r="T4852" s="2">
        <v>0</v>
      </c>
      <c r="U4852">
        <v>0.66669999999999996</v>
      </c>
      <c r="V4852">
        <v>0.2</v>
      </c>
      <c r="W4852">
        <v>0</v>
      </c>
      <c r="X4852">
        <v>0</v>
      </c>
      <c r="Y4852">
        <v>1</v>
      </c>
      <c r="Z4852">
        <v>0.5</v>
      </c>
      <c r="AA4852">
        <v>0.33329999999999999</v>
      </c>
      <c r="AB4852">
        <v>0</v>
      </c>
      <c r="AC4852">
        <v>0</v>
      </c>
      <c r="AD4852">
        <v>1</v>
      </c>
      <c r="AE4852">
        <v>0</v>
      </c>
      <c r="AF4852" t="s">
        <v>3910</v>
      </c>
      <c r="AG4852" s="2">
        <v>3.7037037037037035E-4</v>
      </c>
      <c r="AH4852" t="s">
        <v>3911</v>
      </c>
      <c r="AI4852">
        <v>3</v>
      </c>
      <c r="AJ4852" t="s">
        <v>3914</v>
      </c>
      <c r="AK4852" s="3">
        <v>43995</v>
      </c>
      <c r="AL4852" s="10">
        <f>YEAR(ufc_fights_2[[#This Row],[date]])</f>
        <v>2020</v>
      </c>
      <c r="AM4852" t="s">
        <v>4017</v>
      </c>
      <c r="AN4852">
        <v>1</v>
      </c>
      <c r="AO4852" t="s">
        <v>3913</v>
      </c>
      <c r="AP4852">
        <f>IF(ufc_fights_2[[#This Row],[winner]]="Red",ufc_fights_2[[#This Row],[r_fighter_id]],ufc_fights_2[[#This Row],[b_fighter_id]])</f>
        <v>2264</v>
      </c>
      <c r="AQ4852" t="str">
        <f>_xlfn.XLOOKUP(ufc_fights_2[[#This Row],[winnerID]],ufc_fighters[id],ufc_fighters[fighter_name],"xxx",0,1)</f>
        <v>Tyson Nam</v>
      </c>
    </row>
    <row r="4853" spans="1:43">
      <c r="A4853">
        <v>2264</v>
      </c>
      <c r="B4853">
        <v>2697</v>
      </c>
      <c r="C4853">
        <f>_xlfn.XLOOKUP(ufc_fights_2[[#This Row],[r_fighter_id]],ufc_fighters[id],ufc_fighters[year],"xxx",0,1)</f>
        <v>1983</v>
      </c>
      <c r="D4853">
        <f>_xlfn.XLOOKUP(ufc_fights_2[[#This Row],[b_fighter_id]],ufc_fighters[id],ufc_fighters[year],"Prázdné",0,1)</f>
        <v>1995</v>
      </c>
      <c r="E4853" s="10">
        <f>YEAR(ufc_fights_2[[#This Row],[date]])-ufc_fights_2[[#This Row],[r_year]]</f>
        <v>37</v>
      </c>
      <c r="F4853" s="10">
        <f>YEAR(ufc_fights_2[[#This Row],[date]])-ufc_fights_2[[#This Row],[b_year]]</f>
        <v>25</v>
      </c>
      <c r="G4853">
        <v>1</v>
      </c>
      <c r="H4853">
        <v>0</v>
      </c>
      <c r="I4853">
        <v>0.5</v>
      </c>
      <c r="J4853">
        <v>0.375</v>
      </c>
      <c r="K4853">
        <v>0.5</v>
      </c>
      <c r="L4853">
        <v>0.38269999999999998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2.6620370370370372E-4</v>
      </c>
      <c r="T4853" s="2">
        <v>0</v>
      </c>
      <c r="U4853">
        <v>0.46550000000000002</v>
      </c>
      <c r="V4853">
        <v>0.2</v>
      </c>
      <c r="W4853">
        <v>0.58330000000000004</v>
      </c>
      <c r="X4853">
        <v>1</v>
      </c>
      <c r="Y4853">
        <v>0.79169999999999996</v>
      </c>
      <c r="Z4853">
        <v>0.38300000000000001</v>
      </c>
      <c r="AA4853">
        <v>0.36709999999999998</v>
      </c>
      <c r="AB4853">
        <v>1</v>
      </c>
      <c r="AC4853">
        <v>1</v>
      </c>
      <c r="AD4853">
        <v>0.68179999999999996</v>
      </c>
      <c r="AE4853">
        <v>0</v>
      </c>
      <c r="AF4853" t="s">
        <v>3910</v>
      </c>
      <c r="AG4853" s="2">
        <v>3.9351851851851852E-4</v>
      </c>
      <c r="AH4853" t="s">
        <v>3911</v>
      </c>
      <c r="AI4853">
        <v>3</v>
      </c>
      <c r="AJ4853" t="s">
        <v>3912</v>
      </c>
      <c r="AK4853" s="3">
        <v>44093</v>
      </c>
      <c r="AL4853" s="10">
        <f>YEAR(ufc_fights_2[[#This Row],[date]])</f>
        <v>2020</v>
      </c>
      <c r="AM4853" t="s">
        <v>4017</v>
      </c>
      <c r="AN4853">
        <v>1</v>
      </c>
      <c r="AO4853" t="s">
        <v>3913</v>
      </c>
      <c r="AP4853">
        <f>IF(ufc_fights_2[[#This Row],[winner]]="Red",ufc_fights_2[[#This Row],[r_fighter_id]],ufc_fights_2[[#This Row],[b_fighter_id]])</f>
        <v>2264</v>
      </c>
      <c r="AQ4853" t="str">
        <f>_xlfn.XLOOKUP(ufc_fights_2[[#This Row],[winnerID]],ufc_fighters[id],ufc_fighters[fighter_name],"xxx",0,1)</f>
        <v>Tyson Nam</v>
      </c>
    </row>
    <row r="4854" spans="1:43">
      <c r="A4854">
        <v>718</v>
      </c>
      <c r="B4854">
        <v>803</v>
      </c>
      <c r="C4854">
        <f>_xlfn.XLOOKUP(ufc_fights_2[[#This Row],[r_fighter_id]],ufc_fighters[id],ufc_fighters[year],"xxx",0,1)</f>
        <v>1988</v>
      </c>
      <c r="D4854">
        <f>_xlfn.XLOOKUP(ufc_fights_2[[#This Row],[b_fighter_id]],ufc_fighters[id],ufc_fighters[year],"Prázdné",0,1)</f>
        <v>1985</v>
      </c>
      <c r="E4854" s="10">
        <f>YEAR(ufc_fights_2[[#This Row],[date]])-ufc_fights_2[[#This Row],[r_year]]</f>
        <v>32</v>
      </c>
      <c r="F4854" s="10">
        <f>YEAR(ufc_fights_2[[#This Row],[date]])-ufc_fights_2[[#This Row],[b_year]]</f>
        <v>35</v>
      </c>
      <c r="G4854">
        <v>0</v>
      </c>
      <c r="H4854">
        <v>0</v>
      </c>
      <c r="I4854">
        <v>0.75</v>
      </c>
      <c r="J4854">
        <v>0.55000000000000004</v>
      </c>
      <c r="K4854">
        <v>0.84209999999999996</v>
      </c>
      <c r="L4854">
        <v>0.7097</v>
      </c>
      <c r="M4854">
        <v>1</v>
      </c>
      <c r="N4854">
        <v>0.16669999999999999</v>
      </c>
      <c r="O4854">
        <v>0</v>
      </c>
      <c r="P4854">
        <v>1</v>
      </c>
      <c r="Q4854">
        <v>0</v>
      </c>
      <c r="R4854">
        <v>0</v>
      </c>
      <c r="S4854" s="2">
        <v>1.7361111111111112E-4</v>
      </c>
      <c r="T4854" s="2">
        <v>2.0486111111111113E-3</v>
      </c>
      <c r="U4854">
        <v>0.75</v>
      </c>
      <c r="V4854">
        <v>0.3846</v>
      </c>
      <c r="W4854">
        <v>1</v>
      </c>
      <c r="X4854">
        <v>0.6</v>
      </c>
      <c r="Y4854">
        <v>0.8</v>
      </c>
      <c r="Z4854">
        <v>0.75</v>
      </c>
      <c r="AA4854">
        <v>0.5333</v>
      </c>
      <c r="AB4854">
        <v>0</v>
      </c>
      <c r="AC4854">
        <v>0</v>
      </c>
      <c r="AD4854">
        <v>0</v>
      </c>
      <c r="AE4854">
        <v>0.75</v>
      </c>
      <c r="AF4854" t="s">
        <v>3933</v>
      </c>
      <c r="AG4854" s="2">
        <v>3.1828703703703702E-3</v>
      </c>
      <c r="AH4854" t="s">
        <v>3911</v>
      </c>
      <c r="AI4854">
        <v>3</v>
      </c>
      <c r="AJ4854" t="s">
        <v>3914</v>
      </c>
      <c r="AK4854" s="3">
        <v>44163</v>
      </c>
      <c r="AL4854" s="10">
        <f>YEAR(ufc_fights_2[[#This Row],[date]])</f>
        <v>2020</v>
      </c>
      <c r="AM4854" t="s">
        <v>4017</v>
      </c>
      <c r="AN4854">
        <v>1</v>
      </c>
      <c r="AO4854" t="s">
        <v>3918</v>
      </c>
      <c r="AP4854">
        <f>IF(ufc_fights_2[[#This Row],[winner]]="Red",ufc_fights_2[[#This Row],[r_fighter_id]],ufc_fights_2[[#This Row],[b_fighter_id]])</f>
        <v>803</v>
      </c>
      <c r="AQ4854" t="str">
        <f>_xlfn.XLOOKUP(ufc_fights_2[[#This Row],[winnerID]],ufc_fighters[id],ufc_fighters[fighter_name],"xxx",0,1)</f>
        <v>Anderson Dos Santos</v>
      </c>
    </row>
    <row r="4855" spans="1:43">
      <c r="A4855">
        <v>2548</v>
      </c>
      <c r="B4855">
        <v>1981</v>
      </c>
      <c r="C4855">
        <f>_xlfn.XLOOKUP(ufc_fights_2[[#This Row],[r_fighter_id]],ufc_fighters[id],ufc_fighters[year],"xxx",0,1)</f>
        <v>1993</v>
      </c>
      <c r="D4855">
        <f>_xlfn.XLOOKUP(ufc_fights_2[[#This Row],[b_fighter_id]],ufc_fighters[id],ufc_fighters[year],"Prázdné",0,1)</f>
        <v>1994</v>
      </c>
      <c r="E4855" s="10">
        <f>YEAR(ufc_fights_2[[#This Row],[date]])-ufc_fights_2[[#This Row],[r_year]]</f>
        <v>26</v>
      </c>
      <c r="F4855" s="10">
        <f>YEAR(ufc_fights_2[[#This Row],[date]])-ufc_fights_2[[#This Row],[b_year]]</f>
        <v>25</v>
      </c>
      <c r="G4855">
        <v>0</v>
      </c>
      <c r="H4855">
        <v>1</v>
      </c>
      <c r="I4855">
        <v>0.18</v>
      </c>
      <c r="J4855">
        <v>0.28320000000000001</v>
      </c>
      <c r="K4855">
        <v>0.18</v>
      </c>
      <c r="L4855">
        <v>0.28320000000000001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0</v>
      </c>
      <c r="T4855" s="2">
        <v>2.3148148148148147E-5</v>
      </c>
      <c r="U4855">
        <v>9.5200000000000007E-2</v>
      </c>
      <c r="V4855">
        <v>0.2268</v>
      </c>
      <c r="W4855">
        <v>0.52939999999999998</v>
      </c>
      <c r="X4855">
        <v>0.85709999999999997</v>
      </c>
      <c r="Y4855">
        <v>0.6</v>
      </c>
      <c r="Z4855">
        <v>0.16669999999999999</v>
      </c>
      <c r="AA4855">
        <v>0.27679999999999999</v>
      </c>
      <c r="AB4855">
        <v>0.5</v>
      </c>
      <c r="AC4855">
        <v>0</v>
      </c>
      <c r="AD4855">
        <v>0</v>
      </c>
      <c r="AE4855">
        <v>1</v>
      </c>
      <c r="AF4855" t="s">
        <v>3910</v>
      </c>
      <c r="AG4855" s="2">
        <v>2.7083333333333334E-3</v>
      </c>
      <c r="AH4855" t="s">
        <v>3911</v>
      </c>
      <c r="AI4855">
        <v>3</v>
      </c>
      <c r="AJ4855" t="s">
        <v>3974</v>
      </c>
      <c r="AK4855" s="3">
        <v>43659</v>
      </c>
      <c r="AL4855" s="10">
        <f>YEAR(ufc_fights_2[[#This Row],[date]])</f>
        <v>2019</v>
      </c>
      <c r="AM4855" t="s">
        <v>4017</v>
      </c>
      <c r="AN4855">
        <v>56</v>
      </c>
      <c r="AO4855" t="s">
        <v>3918</v>
      </c>
      <c r="AP4855">
        <f>IF(ufc_fights_2[[#This Row],[winner]]="Red",ufc_fights_2[[#This Row],[r_fighter_id]],ufc_fights_2[[#This Row],[b_fighter_id]])</f>
        <v>1981</v>
      </c>
      <c r="AQ4855" t="str">
        <f>_xlfn.XLOOKUP(ufc_fights_2[[#This Row],[winnerID]],ufc_fighters[id],ufc_fighters[fighter_name],"xxx",0,1)</f>
        <v>Jonathan Martinez</v>
      </c>
    </row>
    <row r="4856" spans="1:43">
      <c r="A4856">
        <v>405</v>
      </c>
      <c r="B4856">
        <v>1981</v>
      </c>
      <c r="C4856">
        <f>_xlfn.XLOOKUP(ufc_fights_2[[#This Row],[r_fighter_id]],ufc_fighters[id],ufc_fighters[year],"xxx",0,1)</f>
        <v>1989</v>
      </c>
      <c r="D4856">
        <f>_xlfn.XLOOKUP(ufc_fights_2[[#This Row],[b_fighter_id]],ufc_fighters[id],ufc_fighters[year],"Prázdné",0,1)</f>
        <v>1994</v>
      </c>
      <c r="E4856" s="10">
        <f>YEAR(ufc_fights_2[[#This Row],[date]])-ufc_fights_2[[#This Row],[r_year]]</f>
        <v>30</v>
      </c>
      <c r="F4856" s="10">
        <f>YEAR(ufc_fights_2[[#This Row],[date]])-ufc_fights_2[[#This Row],[b_year]]</f>
        <v>25</v>
      </c>
      <c r="G4856">
        <v>0</v>
      </c>
      <c r="H4856">
        <v>0</v>
      </c>
      <c r="I4856">
        <v>0.5484</v>
      </c>
      <c r="J4856">
        <v>0.54020000000000001</v>
      </c>
      <c r="K4856">
        <v>0.6</v>
      </c>
      <c r="L4856">
        <v>0.57269999999999999</v>
      </c>
      <c r="M4856">
        <v>0.5</v>
      </c>
      <c r="N4856">
        <v>0.5</v>
      </c>
      <c r="O4856">
        <v>1</v>
      </c>
      <c r="P4856">
        <v>0</v>
      </c>
      <c r="Q4856">
        <v>2</v>
      </c>
      <c r="R4856">
        <v>1</v>
      </c>
      <c r="S4856" s="2">
        <v>2.7546296296296294E-3</v>
      </c>
      <c r="T4856" s="2">
        <v>5.138888888888889E-3</v>
      </c>
      <c r="U4856">
        <v>0.42109999999999997</v>
      </c>
      <c r="V4856">
        <v>0.4909</v>
      </c>
      <c r="W4856">
        <v>0.625</v>
      </c>
      <c r="X4856">
        <v>1</v>
      </c>
      <c r="Y4856">
        <v>0.6522</v>
      </c>
      <c r="Z4856">
        <v>0.5</v>
      </c>
      <c r="AA4856">
        <v>0.39129999999999998</v>
      </c>
      <c r="AB4856">
        <v>0</v>
      </c>
      <c r="AC4856">
        <v>0.8</v>
      </c>
      <c r="AD4856">
        <v>0.71430000000000005</v>
      </c>
      <c r="AE4856">
        <v>0.69440000000000002</v>
      </c>
      <c r="AF4856" t="s">
        <v>3915</v>
      </c>
      <c r="AG4856" s="2">
        <v>3.472222222222222E-3</v>
      </c>
      <c r="AH4856" t="s">
        <v>3911</v>
      </c>
      <c r="AI4856">
        <v>3</v>
      </c>
      <c r="AJ4856" t="s">
        <v>3979</v>
      </c>
      <c r="AK4856" s="3">
        <v>43505</v>
      </c>
      <c r="AL4856" s="10">
        <f>YEAR(ufc_fights_2[[#This Row],[date]])</f>
        <v>2019</v>
      </c>
      <c r="AM4856" t="s">
        <v>4017</v>
      </c>
      <c r="AN4856">
        <v>14</v>
      </c>
      <c r="AO4856" t="s">
        <v>3918</v>
      </c>
      <c r="AP4856">
        <f>IF(ufc_fights_2[[#This Row],[winner]]="Red",ufc_fights_2[[#This Row],[r_fighter_id]],ufc_fights_2[[#This Row],[b_fighter_id]])</f>
        <v>1981</v>
      </c>
      <c r="AQ4856" t="str">
        <f>_xlfn.XLOOKUP(ufc_fights_2[[#This Row],[winnerID]],ufc_fighters[id],ufc_fighters[fighter_name],"xxx",0,1)</f>
        <v>Jonathan Martinez</v>
      </c>
    </row>
    <row r="4857" spans="1:43">
      <c r="A4857">
        <v>2796</v>
      </c>
      <c r="B4857">
        <v>1981</v>
      </c>
      <c r="C4857">
        <f>_xlfn.XLOOKUP(ufc_fights_2[[#This Row],[r_fighter_id]],ufc_fighters[id],ufc_fighters[year],"xxx",0,1)</f>
        <v>1980</v>
      </c>
      <c r="D4857">
        <f>_xlfn.XLOOKUP(ufc_fights_2[[#This Row],[b_fighter_id]],ufc_fighters[id],ufc_fighters[year],"Prázdné",0,1)</f>
        <v>1994</v>
      </c>
      <c r="E4857" s="10">
        <f>YEAR(ufc_fights_2[[#This Row],[date]])-ufc_fights_2[[#This Row],[r_year]]</f>
        <v>40</v>
      </c>
      <c r="F4857" s="10">
        <f>YEAR(ufc_fights_2[[#This Row],[date]])-ufc_fights_2[[#This Row],[b_year]]</f>
        <v>26</v>
      </c>
      <c r="G4857">
        <v>0</v>
      </c>
      <c r="H4857">
        <v>3</v>
      </c>
      <c r="I4857">
        <v>0.54169999999999996</v>
      </c>
      <c r="J4857">
        <v>0.59399999999999997</v>
      </c>
      <c r="K4857">
        <v>0.61180000000000001</v>
      </c>
      <c r="L4857">
        <v>0.61539999999999995</v>
      </c>
      <c r="M4857">
        <v>0.25</v>
      </c>
      <c r="N4857">
        <v>1</v>
      </c>
      <c r="O4857">
        <v>0</v>
      </c>
      <c r="P4857">
        <v>0</v>
      </c>
      <c r="Q4857">
        <v>0</v>
      </c>
      <c r="R4857">
        <v>0</v>
      </c>
      <c r="S4857" s="2">
        <v>8.1018518518518516E-4</v>
      </c>
      <c r="T4857" s="2">
        <v>5.2083333333333333E-4</v>
      </c>
      <c r="U4857">
        <v>0.27910000000000001</v>
      </c>
      <c r="V4857">
        <v>0.5333</v>
      </c>
      <c r="W4857">
        <v>0.8</v>
      </c>
      <c r="X4857">
        <v>1</v>
      </c>
      <c r="Y4857">
        <v>1</v>
      </c>
      <c r="Z4857">
        <v>0.47620000000000001</v>
      </c>
      <c r="AA4857">
        <v>0.53269999999999995</v>
      </c>
      <c r="AB4857">
        <v>1</v>
      </c>
      <c r="AC4857">
        <v>0.75</v>
      </c>
      <c r="AD4857">
        <v>0</v>
      </c>
      <c r="AE4857">
        <v>0.86360000000000003</v>
      </c>
      <c r="AF4857" t="s">
        <v>3910</v>
      </c>
      <c r="AG4857" s="2">
        <v>6.5972222222222224E-4</v>
      </c>
      <c r="AH4857" t="s">
        <v>3911</v>
      </c>
      <c r="AI4857">
        <v>3</v>
      </c>
      <c r="AJ4857" t="s">
        <v>3912</v>
      </c>
      <c r="AK4857" s="3">
        <v>44044</v>
      </c>
      <c r="AL4857" s="10">
        <f>YEAR(ufc_fights_2[[#This Row],[date]])</f>
        <v>2020</v>
      </c>
      <c r="AM4857" t="s">
        <v>4017</v>
      </c>
      <c r="AN4857">
        <v>1</v>
      </c>
      <c r="AO4857" t="s">
        <v>3918</v>
      </c>
      <c r="AP4857">
        <f>IF(ufc_fights_2[[#This Row],[winner]]="Red",ufc_fights_2[[#This Row],[r_fighter_id]],ufc_fights_2[[#This Row],[b_fighter_id]])</f>
        <v>1981</v>
      </c>
      <c r="AQ4857" t="str">
        <f>_xlfn.XLOOKUP(ufc_fights_2[[#This Row],[winnerID]],ufc_fighters[id],ufc_fighters[fighter_name],"xxx",0,1)</f>
        <v>Jonathan Martinez</v>
      </c>
    </row>
    <row r="4858" spans="1:43">
      <c r="A4858">
        <v>921</v>
      </c>
      <c r="B4858">
        <v>803</v>
      </c>
      <c r="C4858">
        <f>_xlfn.XLOOKUP(ufc_fights_2[[#This Row],[r_fighter_id]],ufc_fighters[id],ufc_fighters[year],"xxx",0,1)</f>
        <v>1988</v>
      </c>
      <c r="D4858">
        <f>_xlfn.XLOOKUP(ufc_fights_2[[#This Row],[b_fighter_id]],ufc_fighters[id],ufc_fighters[year],"Prázdné",0,1)</f>
        <v>1985</v>
      </c>
      <c r="E4858" s="10">
        <f>YEAR(ufc_fights_2[[#This Row],[date]])-ufc_fights_2[[#This Row],[r_year]]</f>
        <v>31</v>
      </c>
      <c r="F4858" s="10">
        <f>YEAR(ufc_fights_2[[#This Row],[date]])-ufc_fights_2[[#This Row],[b_year]]</f>
        <v>34</v>
      </c>
      <c r="G4858">
        <v>0</v>
      </c>
      <c r="H4858">
        <v>0</v>
      </c>
      <c r="I4858">
        <v>0.42199999999999999</v>
      </c>
      <c r="J4858">
        <v>0.26519999999999999</v>
      </c>
      <c r="K4858">
        <v>0.42530000000000001</v>
      </c>
      <c r="L4858">
        <v>0.38650000000000001</v>
      </c>
      <c r="M4858">
        <v>0</v>
      </c>
      <c r="N4858">
        <v>0.22220000000000001</v>
      </c>
      <c r="O4858">
        <v>0</v>
      </c>
      <c r="P4858">
        <v>0</v>
      </c>
      <c r="Q4858">
        <v>0</v>
      </c>
      <c r="R4858">
        <v>0</v>
      </c>
      <c r="S4858" s="2">
        <v>2.3148148148148147E-5</v>
      </c>
      <c r="T4858" s="2">
        <v>2.685185185185185E-3</v>
      </c>
      <c r="U4858">
        <v>0.40849999999999997</v>
      </c>
      <c r="V4858">
        <v>0.22220000000000001</v>
      </c>
      <c r="W4858">
        <v>0.625</v>
      </c>
      <c r="X4858">
        <v>1</v>
      </c>
      <c r="Y4858">
        <v>0.6</v>
      </c>
      <c r="Z4858">
        <v>0.41860000000000003</v>
      </c>
      <c r="AA4858">
        <v>0.23580000000000001</v>
      </c>
      <c r="AB4858">
        <v>1</v>
      </c>
      <c r="AC4858">
        <v>1</v>
      </c>
      <c r="AD4858">
        <v>0</v>
      </c>
      <c r="AE4858">
        <v>0.4</v>
      </c>
      <c r="AF4858" t="s">
        <v>3915</v>
      </c>
      <c r="AG4858" s="2">
        <v>3.472222222222222E-3</v>
      </c>
      <c r="AH4858" t="s">
        <v>3911</v>
      </c>
      <c r="AI4858">
        <v>3</v>
      </c>
      <c r="AJ4858" t="s">
        <v>3972</v>
      </c>
      <c r="AK4858" s="3">
        <v>43638</v>
      </c>
      <c r="AL4858" s="10">
        <f>YEAR(ufc_fights_2[[#This Row],[date]])</f>
        <v>2019</v>
      </c>
      <c r="AM4858" t="s">
        <v>4017</v>
      </c>
      <c r="AN4858">
        <v>106</v>
      </c>
      <c r="AO4858" t="s">
        <v>3913</v>
      </c>
      <c r="AP4858">
        <f>IF(ufc_fights_2[[#This Row],[winner]]="Red",ufc_fights_2[[#This Row],[r_fighter_id]],ufc_fights_2[[#This Row],[b_fighter_id]])</f>
        <v>921</v>
      </c>
      <c r="AQ4858" t="str">
        <f>_xlfn.XLOOKUP(ufc_fights_2[[#This Row],[winnerID]],ufc_fighters[id],ufc_fighters[fighter_name],"xxx",0,1)</f>
        <v>Andre Ewell</v>
      </c>
    </row>
    <row r="4859" spans="1:43">
      <c r="A4859">
        <v>200</v>
      </c>
      <c r="B4859">
        <v>921</v>
      </c>
      <c r="C4859">
        <f>_xlfn.XLOOKUP(ufc_fights_2[[#This Row],[r_fighter_id]],ufc_fighters[id],ufc_fighters[year],"xxx",0,1)</f>
        <v>1987</v>
      </c>
      <c r="D4859">
        <f>_xlfn.XLOOKUP(ufc_fights_2[[#This Row],[b_fighter_id]],ufc_fighters[id],ufc_fighters[year],"Prázdné",0,1)</f>
        <v>1988</v>
      </c>
      <c r="E4859" s="10">
        <f>YEAR(ufc_fights_2[[#This Row],[date]])-ufc_fights_2[[#This Row],[r_year]]</f>
        <v>31</v>
      </c>
      <c r="F4859" s="10">
        <f>YEAR(ufc_fights_2[[#This Row],[date]])-ufc_fights_2[[#This Row],[b_year]]</f>
        <v>30</v>
      </c>
      <c r="G4859">
        <v>0</v>
      </c>
      <c r="H4859">
        <v>1</v>
      </c>
      <c r="I4859">
        <v>0.43559999999999999</v>
      </c>
      <c r="J4859">
        <v>0.43090000000000001</v>
      </c>
      <c r="K4859">
        <v>0.5403</v>
      </c>
      <c r="L4859">
        <v>0.44529999999999997</v>
      </c>
      <c r="M4859">
        <v>0.6</v>
      </c>
      <c r="N4859">
        <v>1</v>
      </c>
      <c r="O4859">
        <v>2</v>
      </c>
      <c r="P4859">
        <v>0</v>
      </c>
      <c r="Q4859">
        <v>0</v>
      </c>
      <c r="R4859">
        <v>0</v>
      </c>
      <c r="S4859" s="2">
        <v>3.4027777777777776E-3</v>
      </c>
      <c r="T4859" s="2">
        <v>3.2407407407407406E-4</v>
      </c>
      <c r="U4859">
        <v>0.377</v>
      </c>
      <c r="V4859">
        <v>0.39419999999999999</v>
      </c>
      <c r="W4859">
        <v>0.48</v>
      </c>
      <c r="X4859">
        <v>0.6</v>
      </c>
      <c r="Y4859">
        <v>0.33329999999999999</v>
      </c>
      <c r="Z4859">
        <v>0.31709999999999999</v>
      </c>
      <c r="AA4859">
        <v>0.43330000000000002</v>
      </c>
      <c r="AB4859">
        <v>1</v>
      </c>
      <c r="AC4859">
        <v>0</v>
      </c>
      <c r="AD4859">
        <v>0.94120000000000004</v>
      </c>
      <c r="AE4859">
        <v>0.5</v>
      </c>
      <c r="AF4859" t="s">
        <v>3922</v>
      </c>
      <c r="AG4859" s="2">
        <v>3.472222222222222E-3</v>
      </c>
      <c r="AH4859" t="s">
        <v>3911</v>
      </c>
      <c r="AI4859">
        <v>3</v>
      </c>
      <c r="AJ4859" t="s">
        <v>3935</v>
      </c>
      <c r="AK4859" s="3">
        <v>43365</v>
      </c>
      <c r="AL4859" s="10">
        <f>YEAR(ufc_fights_2[[#This Row],[date]])</f>
        <v>2018</v>
      </c>
      <c r="AM4859" t="s">
        <v>4017</v>
      </c>
      <c r="AN4859">
        <v>6</v>
      </c>
      <c r="AO4859" t="s">
        <v>3918</v>
      </c>
      <c r="AP4859">
        <f>IF(ufc_fights_2[[#This Row],[winner]]="Red",ufc_fights_2[[#This Row],[r_fighter_id]],ufc_fights_2[[#This Row],[b_fighter_id]])</f>
        <v>921</v>
      </c>
      <c r="AQ4859" t="str">
        <f>_xlfn.XLOOKUP(ufc_fights_2[[#This Row],[winnerID]],ufc_fighters[id],ufc_fighters[fighter_name],"xxx",0,1)</f>
        <v>Andre Ewell</v>
      </c>
    </row>
    <row r="4860" spans="1:43">
      <c r="A4860">
        <v>921</v>
      </c>
      <c r="B4860">
        <v>1981</v>
      </c>
      <c r="C4860">
        <f>_xlfn.XLOOKUP(ufc_fights_2[[#This Row],[r_fighter_id]],ufc_fighters[id],ufc_fighters[year],"xxx",0,1)</f>
        <v>1988</v>
      </c>
      <c r="D4860">
        <f>_xlfn.XLOOKUP(ufc_fights_2[[#This Row],[b_fighter_id]],ufc_fighters[id],ufc_fighters[year],"Prázdné",0,1)</f>
        <v>1994</v>
      </c>
      <c r="E4860" s="10">
        <f>YEAR(ufc_fights_2[[#This Row],[date]])-ufc_fights_2[[#This Row],[r_year]]</f>
        <v>32</v>
      </c>
      <c r="F4860" s="10">
        <f>YEAR(ufc_fights_2[[#This Row],[date]])-ufc_fights_2[[#This Row],[b_year]]</f>
        <v>26</v>
      </c>
      <c r="G4860">
        <v>0</v>
      </c>
      <c r="H4860">
        <v>0</v>
      </c>
      <c r="I4860">
        <v>0.45200000000000001</v>
      </c>
      <c r="J4860">
        <v>0.46479999999999999</v>
      </c>
      <c r="K4860">
        <v>0.46200000000000002</v>
      </c>
      <c r="L4860">
        <v>0.49009999999999998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2.3148148148148147E-5</v>
      </c>
      <c r="T4860" s="2">
        <v>1.0416666666666667E-3</v>
      </c>
      <c r="U4860">
        <v>0.26019999999999999</v>
      </c>
      <c r="V4860">
        <v>0.34089999999999998</v>
      </c>
      <c r="W4860">
        <v>0.87760000000000005</v>
      </c>
      <c r="X4860">
        <v>1</v>
      </c>
      <c r="Y4860">
        <v>0.77780000000000005</v>
      </c>
      <c r="Z4860">
        <v>0.45350000000000001</v>
      </c>
      <c r="AA4860">
        <v>0.46100000000000002</v>
      </c>
      <c r="AB4860">
        <v>0.4</v>
      </c>
      <c r="AC4860">
        <v>1</v>
      </c>
      <c r="AD4860">
        <v>0</v>
      </c>
      <c r="AE4860">
        <v>0</v>
      </c>
      <c r="AF4860" t="s">
        <v>3922</v>
      </c>
      <c r="AG4860" s="2">
        <v>3.472222222222222E-3</v>
      </c>
      <c r="AH4860" t="s">
        <v>3911</v>
      </c>
      <c r="AI4860">
        <v>3</v>
      </c>
      <c r="AJ4860" t="s">
        <v>3956</v>
      </c>
      <c r="AK4860" s="3">
        <v>43869</v>
      </c>
      <c r="AL4860" s="10">
        <f>YEAR(ufc_fights_2[[#This Row],[date]])</f>
        <v>2020</v>
      </c>
      <c r="AM4860" t="s">
        <v>4017</v>
      </c>
      <c r="AN4860">
        <v>3</v>
      </c>
      <c r="AO4860" t="s">
        <v>3913</v>
      </c>
      <c r="AP4860">
        <f>IF(ufc_fights_2[[#This Row],[winner]]="Red",ufc_fights_2[[#This Row],[r_fighter_id]],ufc_fights_2[[#This Row],[b_fighter_id]])</f>
        <v>921</v>
      </c>
      <c r="AQ4860" t="str">
        <f>_xlfn.XLOOKUP(ufc_fights_2[[#This Row],[winnerID]],ufc_fighters[id],ufc_fighters[fighter_name],"xxx",0,1)</f>
        <v>Andre Ewell</v>
      </c>
    </row>
    <row r="4861" spans="1:43">
      <c r="A4861">
        <v>921</v>
      </c>
      <c r="B4861">
        <v>2695</v>
      </c>
      <c r="C4861">
        <f>_xlfn.XLOOKUP(ufc_fights_2[[#This Row],[r_fighter_id]],ufc_fighters[id],ufc_fighters[year],"xxx",0,1)</f>
        <v>1988</v>
      </c>
      <c r="D4861">
        <f>_xlfn.XLOOKUP(ufc_fights_2[[#This Row],[b_fighter_id]],ufc_fighters[id],ufc_fighters[year],"Prázdné",0,1)</f>
        <v>1989</v>
      </c>
      <c r="E4861" s="10">
        <f>YEAR(ufc_fights_2[[#This Row],[date]])-ufc_fights_2[[#This Row],[r_year]]</f>
        <v>32</v>
      </c>
      <c r="F4861" s="10">
        <f>YEAR(ufc_fights_2[[#This Row],[date]])-ufc_fights_2[[#This Row],[b_year]]</f>
        <v>31</v>
      </c>
      <c r="G4861">
        <v>0</v>
      </c>
      <c r="H4861">
        <v>0</v>
      </c>
      <c r="I4861">
        <v>0.41139999999999999</v>
      </c>
      <c r="J4861">
        <v>0.4602</v>
      </c>
      <c r="K4861">
        <v>0.41199999999999998</v>
      </c>
      <c r="L4861">
        <v>0.47220000000000001</v>
      </c>
      <c r="M4861">
        <v>0</v>
      </c>
      <c r="N4861">
        <v>0.1111</v>
      </c>
      <c r="O4861">
        <v>0</v>
      </c>
      <c r="P4861">
        <v>0</v>
      </c>
      <c r="Q4861">
        <v>0</v>
      </c>
      <c r="R4861">
        <v>1</v>
      </c>
      <c r="S4861" s="2">
        <v>5.5555555555555556E-4</v>
      </c>
      <c r="T4861" s="2">
        <v>2.0833333333333335E-4</v>
      </c>
      <c r="U4861">
        <v>0.34510000000000002</v>
      </c>
      <c r="V4861">
        <v>0.36570000000000003</v>
      </c>
      <c r="W4861">
        <v>0.5625</v>
      </c>
      <c r="X4861">
        <v>1</v>
      </c>
      <c r="Y4861">
        <v>1</v>
      </c>
      <c r="Z4861">
        <v>0.40610000000000002</v>
      </c>
      <c r="AA4861">
        <v>0.45119999999999999</v>
      </c>
      <c r="AB4861">
        <v>0.66669999999999996</v>
      </c>
      <c r="AC4861">
        <v>0.25</v>
      </c>
      <c r="AD4861">
        <v>0</v>
      </c>
      <c r="AE4861">
        <v>0.75</v>
      </c>
      <c r="AF4861" t="s">
        <v>3922</v>
      </c>
      <c r="AG4861" s="2">
        <v>3.472222222222222E-3</v>
      </c>
      <c r="AH4861" t="s">
        <v>3911</v>
      </c>
      <c r="AI4861">
        <v>3</v>
      </c>
      <c r="AJ4861" t="s">
        <v>3912</v>
      </c>
      <c r="AK4861" s="3">
        <v>44093</v>
      </c>
      <c r="AL4861" s="10">
        <f>YEAR(ufc_fights_2[[#This Row],[date]])</f>
        <v>2020</v>
      </c>
      <c r="AM4861" t="s">
        <v>4017</v>
      </c>
      <c r="AN4861">
        <v>1</v>
      </c>
      <c r="AO4861" t="s">
        <v>3913</v>
      </c>
      <c r="AP4861">
        <f>IF(ufc_fights_2[[#This Row],[winner]]="Red",ufc_fights_2[[#This Row],[r_fighter_id]],ufc_fights_2[[#This Row],[b_fighter_id]])</f>
        <v>921</v>
      </c>
      <c r="AQ4861" t="str">
        <f>_xlfn.XLOOKUP(ufc_fights_2[[#This Row],[winnerID]],ufc_fighters[id],ufc_fighters[fighter_name],"xxx",0,1)</f>
        <v>Andre Ewell</v>
      </c>
    </row>
    <row r="4862" spans="1:43">
      <c r="A4862">
        <v>204</v>
      </c>
      <c r="B4862">
        <v>2344</v>
      </c>
      <c r="C4862">
        <f>_xlfn.XLOOKUP(ufc_fights_2[[#This Row],[r_fighter_id]],ufc_fighters[id],ufc_fighters[year],"xxx",0,1)</f>
        <v>1987</v>
      </c>
      <c r="D4862">
        <f>_xlfn.XLOOKUP(ufc_fights_2[[#This Row],[b_fighter_id]],ufc_fighters[id],ufc_fighters[year],"Prázdné",0,1)</f>
        <v>1992</v>
      </c>
      <c r="E4862" s="10">
        <f>YEAR(ufc_fights_2[[#This Row],[date]])-ufc_fights_2[[#This Row],[r_year]]</f>
        <v>32</v>
      </c>
      <c r="F4862" s="10">
        <f>YEAR(ufc_fights_2[[#This Row],[date]])-ufc_fights_2[[#This Row],[b_year]]</f>
        <v>27</v>
      </c>
      <c r="G4862">
        <v>0</v>
      </c>
      <c r="H4862">
        <v>0</v>
      </c>
      <c r="I4862">
        <v>0.42</v>
      </c>
      <c r="J4862">
        <v>0.31979999999999997</v>
      </c>
      <c r="K4862">
        <v>0.46429999999999999</v>
      </c>
      <c r="L4862">
        <v>0.38500000000000001</v>
      </c>
      <c r="M4862">
        <v>0.4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1.8402777777777777E-3</v>
      </c>
      <c r="T4862" s="2">
        <v>1.6203703703703703E-4</v>
      </c>
      <c r="U4862">
        <v>0.26229999999999998</v>
      </c>
      <c r="V4862">
        <v>0.1832</v>
      </c>
      <c r="W4862">
        <v>0.5</v>
      </c>
      <c r="X4862">
        <v>0.78259999999999996</v>
      </c>
      <c r="Y4862">
        <v>0.91300000000000003</v>
      </c>
      <c r="Z4862">
        <v>0.3765</v>
      </c>
      <c r="AA4862">
        <v>0.30249999999999999</v>
      </c>
      <c r="AB4862">
        <v>0.55559999999999998</v>
      </c>
      <c r="AC4862">
        <v>0.4</v>
      </c>
      <c r="AD4862">
        <v>0.83330000000000004</v>
      </c>
      <c r="AE4862">
        <v>0.8</v>
      </c>
      <c r="AF4862" t="s">
        <v>3915</v>
      </c>
      <c r="AG4862" s="2">
        <v>3.472222222222222E-3</v>
      </c>
      <c r="AH4862" t="s">
        <v>3911</v>
      </c>
      <c r="AI4862">
        <v>3</v>
      </c>
      <c r="AJ4862" t="s">
        <v>3989</v>
      </c>
      <c r="AK4862" s="3">
        <v>43820</v>
      </c>
      <c r="AL4862" s="10">
        <f>YEAR(ufc_fights_2[[#This Row],[date]])</f>
        <v>2019</v>
      </c>
      <c r="AM4862" t="s">
        <v>4017</v>
      </c>
      <c r="AN4862">
        <v>124</v>
      </c>
      <c r="AO4862" t="s">
        <v>3913</v>
      </c>
      <c r="AP4862">
        <f>IF(ufc_fights_2[[#This Row],[winner]]="Red",ufc_fights_2[[#This Row],[r_fighter_id]],ufc_fights_2[[#This Row],[b_fighter_id]])</f>
        <v>204</v>
      </c>
      <c r="AQ4862" t="str">
        <f>_xlfn.XLOOKUP(ufc_fights_2[[#This Row],[winnerID]],ufc_fighters[id],ufc_fighters[fighter_name],"xxx",0,1)</f>
        <v>Raoni Barcelos</v>
      </c>
    </row>
    <row r="4863" spans="1:43">
      <c r="A4863">
        <v>204</v>
      </c>
      <c r="B4863">
        <v>1410</v>
      </c>
      <c r="C4863">
        <f>_xlfn.XLOOKUP(ufc_fights_2[[#This Row],[r_fighter_id]],ufc_fighters[id],ufc_fighters[year],"xxx",0,1)</f>
        <v>1987</v>
      </c>
      <c r="D4863">
        <f>_xlfn.XLOOKUP(ufc_fights_2[[#This Row],[b_fighter_id]],ufc_fighters[id],ufc_fighters[year],"Prázdné",0,1)</f>
        <v>1996</v>
      </c>
      <c r="E4863" s="10">
        <f>YEAR(ufc_fights_2[[#This Row],[date]])-ufc_fights_2[[#This Row],[r_year]]</f>
        <v>32</v>
      </c>
      <c r="F4863" s="10">
        <f>YEAR(ufc_fights_2[[#This Row],[date]])-ufc_fights_2[[#This Row],[b_year]]</f>
        <v>23</v>
      </c>
      <c r="G4863">
        <v>1</v>
      </c>
      <c r="H4863">
        <v>0</v>
      </c>
      <c r="I4863">
        <v>0.47970000000000002</v>
      </c>
      <c r="J4863">
        <v>0.1575</v>
      </c>
      <c r="K4863">
        <v>0.51090000000000002</v>
      </c>
      <c r="L4863">
        <v>0.1575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 s="2">
        <v>2.3495370370370371E-3</v>
      </c>
      <c r="T4863" s="2">
        <v>0</v>
      </c>
      <c r="U4863">
        <v>0.4602</v>
      </c>
      <c r="V4863">
        <v>0.14169999999999999</v>
      </c>
      <c r="W4863">
        <v>0.75</v>
      </c>
      <c r="X4863">
        <v>0.66669999999999996</v>
      </c>
      <c r="Y4863">
        <v>1</v>
      </c>
      <c r="Z4863">
        <v>0.31940000000000002</v>
      </c>
      <c r="AA4863">
        <v>0.1532</v>
      </c>
      <c r="AB4863">
        <v>1</v>
      </c>
      <c r="AC4863">
        <v>0.33329999999999999</v>
      </c>
      <c r="AD4863">
        <v>0.7</v>
      </c>
      <c r="AE4863">
        <v>0</v>
      </c>
      <c r="AF4863" t="s">
        <v>3910</v>
      </c>
      <c r="AG4863" s="2">
        <v>3.3449074074074076E-3</v>
      </c>
      <c r="AH4863" t="s">
        <v>3911</v>
      </c>
      <c r="AI4863">
        <v>3</v>
      </c>
      <c r="AJ4863" t="s">
        <v>3952</v>
      </c>
      <c r="AK4863" s="3">
        <v>43596</v>
      </c>
      <c r="AL4863" s="10">
        <f>YEAR(ufc_fights_2[[#This Row],[date]])</f>
        <v>2019</v>
      </c>
      <c r="AM4863" t="s">
        <v>4017</v>
      </c>
      <c r="AN4863">
        <v>13</v>
      </c>
      <c r="AO4863" t="s">
        <v>3913</v>
      </c>
      <c r="AP4863">
        <f>IF(ufc_fights_2[[#This Row],[winner]]="Red",ufc_fights_2[[#This Row],[r_fighter_id]],ufc_fights_2[[#This Row],[b_fighter_id]])</f>
        <v>204</v>
      </c>
      <c r="AQ4863" t="str">
        <f>_xlfn.XLOOKUP(ufc_fights_2[[#This Row],[winnerID]],ufc_fighters[id],ufc_fighters[fighter_name],"xxx",0,1)</f>
        <v>Raoni Barcelos</v>
      </c>
    </row>
    <row r="4864" spans="1:43">
      <c r="A4864">
        <v>204</v>
      </c>
      <c r="B4864">
        <v>3184</v>
      </c>
      <c r="C4864">
        <f>_xlfn.XLOOKUP(ufc_fights_2[[#This Row],[r_fighter_id]],ufc_fighters[id],ufc_fighters[year],"xxx",0,1)</f>
        <v>1987</v>
      </c>
      <c r="D4864">
        <f>_xlfn.XLOOKUP(ufc_fights_2[[#This Row],[b_fighter_id]],ufc_fighters[id],ufc_fighters[year],"Prázdné",0,1)</f>
        <v>1992</v>
      </c>
      <c r="E4864" s="10">
        <f>YEAR(ufc_fights_2[[#This Row],[date]])-ufc_fights_2[[#This Row],[r_year]]</f>
        <v>33</v>
      </c>
      <c r="F4864" s="10">
        <f>YEAR(ufc_fights_2[[#This Row],[date]])-ufc_fights_2[[#This Row],[b_year]]</f>
        <v>28</v>
      </c>
      <c r="G4864">
        <v>0</v>
      </c>
      <c r="H4864">
        <v>0</v>
      </c>
      <c r="I4864">
        <v>0.57969999999999999</v>
      </c>
      <c r="J4864">
        <v>0.24260000000000001</v>
      </c>
      <c r="K4864">
        <v>0.58899999999999997</v>
      </c>
      <c r="L4864">
        <v>0.30630000000000002</v>
      </c>
      <c r="M4864">
        <v>0.5</v>
      </c>
      <c r="N4864">
        <v>0</v>
      </c>
      <c r="O4864">
        <v>1</v>
      </c>
      <c r="P4864">
        <v>0</v>
      </c>
      <c r="Q4864">
        <v>0</v>
      </c>
      <c r="R4864">
        <v>1</v>
      </c>
      <c r="S4864" s="2">
        <v>2.2569444444444442E-3</v>
      </c>
      <c r="T4864" s="2">
        <v>1.0069444444444444E-3</v>
      </c>
      <c r="U4864">
        <v>0.51200000000000001</v>
      </c>
      <c r="V4864">
        <v>0.21510000000000001</v>
      </c>
      <c r="W4864">
        <v>0.77270000000000005</v>
      </c>
      <c r="X4864">
        <v>0.94740000000000002</v>
      </c>
      <c r="Y4864">
        <v>0.66669999999999996</v>
      </c>
      <c r="Z4864">
        <v>0.55379999999999996</v>
      </c>
      <c r="AA4864">
        <v>0.25390000000000001</v>
      </c>
      <c r="AB4864">
        <v>1</v>
      </c>
      <c r="AC4864">
        <v>0</v>
      </c>
      <c r="AD4864">
        <v>1</v>
      </c>
      <c r="AE4864">
        <v>0</v>
      </c>
      <c r="AF4864" t="s">
        <v>3915</v>
      </c>
      <c r="AG4864" s="2">
        <v>3.472222222222222E-3</v>
      </c>
      <c r="AH4864" t="s">
        <v>3911</v>
      </c>
      <c r="AI4864">
        <v>3</v>
      </c>
      <c r="AJ4864" t="s">
        <v>3924</v>
      </c>
      <c r="AK4864" s="3">
        <v>44142</v>
      </c>
      <c r="AL4864" s="10">
        <f>YEAR(ufc_fights_2[[#This Row],[date]])</f>
        <v>2020</v>
      </c>
      <c r="AM4864" t="s">
        <v>4017</v>
      </c>
      <c r="AN4864">
        <v>1</v>
      </c>
      <c r="AO4864" t="s">
        <v>3913</v>
      </c>
      <c r="AP4864">
        <f>IF(ufc_fights_2[[#This Row],[winner]]="Red",ufc_fights_2[[#This Row],[r_fighter_id]],ufc_fights_2[[#This Row],[b_fighter_id]])</f>
        <v>204</v>
      </c>
      <c r="AQ4864" t="str">
        <f>_xlfn.XLOOKUP(ufc_fights_2[[#This Row],[winnerID]],ufc_fighters[id],ufc_fighters[fighter_name],"xxx",0,1)</f>
        <v>Raoni Barcelos</v>
      </c>
    </row>
    <row r="4865" spans="1:43">
      <c r="A4865">
        <v>204</v>
      </c>
      <c r="B4865">
        <v>1238</v>
      </c>
      <c r="C4865">
        <f>_xlfn.XLOOKUP(ufc_fights_2[[#This Row],[r_fighter_id]],ufc_fighters[id],ufc_fighters[year],"xxx",0,1)</f>
        <v>1987</v>
      </c>
      <c r="D4865">
        <f>_xlfn.XLOOKUP(ufc_fights_2[[#This Row],[b_fighter_id]],ufc_fighters[id],ufc_fighters[year],"Prázdné",0,1)</f>
        <v>1991</v>
      </c>
      <c r="E4865" s="10">
        <f>YEAR(ufc_fights_2[[#This Row],[date]])-ufc_fights_2[[#This Row],[r_year]]</f>
        <v>31</v>
      </c>
      <c r="F4865" s="10">
        <f>YEAR(ufc_fights_2[[#This Row],[date]])-ufc_fights_2[[#This Row],[b_year]]</f>
        <v>27</v>
      </c>
      <c r="G4865">
        <v>0</v>
      </c>
      <c r="H4865">
        <v>0</v>
      </c>
      <c r="I4865">
        <v>0.55559999999999998</v>
      </c>
      <c r="J4865">
        <v>0.5</v>
      </c>
      <c r="K4865">
        <v>0.70340000000000003</v>
      </c>
      <c r="L4865">
        <v>0.5333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0</v>
      </c>
      <c r="S4865" s="2">
        <v>3.7384259259259259E-3</v>
      </c>
      <c r="T4865" s="2">
        <v>0</v>
      </c>
      <c r="U4865">
        <v>0.55000000000000004</v>
      </c>
      <c r="V4865">
        <v>0.36</v>
      </c>
      <c r="W4865">
        <v>0</v>
      </c>
      <c r="X4865">
        <v>0.66669999999999996</v>
      </c>
      <c r="Y4865">
        <v>0.73909999999999998</v>
      </c>
      <c r="Z4865">
        <v>0.13639999999999999</v>
      </c>
      <c r="AA4865">
        <v>0.47920000000000001</v>
      </c>
      <c r="AB4865">
        <v>0</v>
      </c>
      <c r="AC4865">
        <v>0</v>
      </c>
      <c r="AD4865">
        <v>0.78049999999999997</v>
      </c>
      <c r="AE4865">
        <v>0.75</v>
      </c>
      <c r="AF4865" t="s">
        <v>3933</v>
      </c>
      <c r="AG4865" s="2">
        <v>2.9166666666666668E-3</v>
      </c>
      <c r="AH4865" t="s">
        <v>3911</v>
      </c>
      <c r="AI4865">
        <v>3</v>
      </c>
      <c r="AJ4865" t="s">
        <v>3912</v>
      </c>
      <c r="AK4865" s="3">
        <v>43434</v>
      </c>
      <c r="AL4865" s="10">
        <f>YEAR(ufc_fights_2[[#This Row],[date]])</f>
        <v>2018</v>
      </c>
      <c r="AM4865" t="s">
        <v>4017</v>
      </c>
      <c r="AN4865">
        <v>1</v>
      </c>
      <c r="AO4865" t="s">
        <v>3913</v>
      </c>
      <c r="AP4865">
        <f>IF(ufc_fights_2[[#This Row],[winner]]="Red",ufc_fights_2[[#This Row],[r_fighter_id]],ufc_fights_2[[#This Row],[b_fighter_id]])</f>
        <v>204</v>
      </c>
      <c r="AQ4865" t="str">
        <f>_xlfn.XLOOKUP(ufc_fights_2[[#This Row],[winnerID]],ufc_fighters[id],ufc_fighters[fighter_name],"xxx",0,1)</f>
        <v>Raoni Barcelos</v>
      </c>
    </row>
    <row r="4866" spans="1:43">
      <c r="A4866">
        <v>843</v>
      </c>
      <c r="B4866">
        <v>3005</v>
      </c>
      <c r="C4866">
        <f>_xlfn.XLOOKUP(ufc_fights_2[[#This Row],[r_fighter_id]],ufc_fighters[id],ufc_fighters[year],"xxx",0,1)</f>
        <v>1991</v>
      </c>
      <c r="D4866">
        <f>_xlfn.XLOOKUP(ufc_fights_2[[#This Row],[b_fighter_id]],ufc_fighters[id],ufc_fighters[year],"Prázdné",0,1)</f>
        <v>1992</v>
      </c>
      <c r="E4866" s="10">
        <f>YEAR(ufc_fights_2[[#This Row],[date]])-ufc_fights_2[[#This Row],[r_year]]</f>
        <v>27</v>
      </c>
      <c r="F4866" s="10">
        <f>YEAR(ufc_fights_2[[#This Row],[date]])-ufc_fights_2[[#This Row],[b_year]]</f>
        <v>26</v>
      </c>
      <c r="G4866">
        <v>1</v>
      </c>
      <c r="H4866">
        <v>0</v>
      </c>
      <c r="I4866">
        <v>0.29049999999999998</v>
      </c>
      <c r="J4866">
        <v>0.3301</v>
      </c>
      <c r="K4866">
        <v>0.35189999999999999</v>
      </c>
      <c r="L4866">
        <v>0.35189999999999999</v>
      </c>
      <c r="M4866">
        <v>0.2727</v>
      </c>
      <c r="N4866">
        <v>0.28570000000000001</v>
      </c>
      <c r="O4866">
        <v>0</v>
      </c>
      <c r="P4866">
        <v>1</v>
      </c>
      <c r="Q4866">
        <v>0</v>
      </c>
      <c r="R4866">
        <v>1</v>
      </c>
      <c r="S4866" s="2">
        <v>1.8749999999999999E-3</v>
      </c>
      <c r="T4866" s="2">
        <v>1.9212962962962964E-3</v>
      </c>
      <c r="U4866">
        <v>0.22700000000000001</v>
      </c>
      <c r="V4866">
        <v>0.2747</v>
      </c>
      <c r="W4866">
        <v>0.66669999999999996</v>
      </c>
      <c r="X4866">
        <v>0.84619999999999995</v>
      </c>
      <c r="Y4866">
        <v>1</v>
      </c>
      <c r="Z4866">
        <v>0.28870000000000001</v>
      </c>
      <c r="AA4866">
        <v>0.29470000000000002</v>
      </c>
      <c r="AB4866">
        <v>0.33329999999999999</v>
      </c>
      <c r="AC4866">
        <v>0.71430000000000005</v>
      </c>
      <c r="AD4866">
        <v>0</v>
      </c>
      <c r="AE4866">
        <v>1</v>
      </c>
      <c r="AF4866" t="s">
        <v>3910</v>
      </c>
      <c r="AG4866" s="2">
        <v>3.472222222222222E-3</v>
      </c>
      <c r="AH4866" t="s">
        <v>3911</v>
      </c>
      <c r="AI4866">
        <v>3</v>
      </c>
      <c r="AJ4866" t="s">
        <v>3962</v>
      </c>
      <c r="AK4866" s="3">
        <v>43211</v>
      </c>
      <c r="AL4866" s="10">
        <f>YEAR(ufc_fights_2[[#This Row],[date]])</f>
        <v>2018</v>
      </c>
      <c r="AM4866" t="s">
        <v>4017</v>
      </c>
      <c r="AN4866">
        <v>36</v>
      </c>
      <c r="AO4866" t="s">
        <v>3918</v>
      </c>
      <c r="AP4866">
        <f>IF(ufc_fights_2[[#This Row],[winner]]="Red",ufc_fights_2[[#This Row],[r_fighter_id]],ufc_fights_2[[#This Row],[b_fighter_id]])</f>
        <v>3005</v>
      </c>
      <c r="AQ4866" t="str">
        <f>_xlfn.XLOOKUP(ufc_fights_2[[#This Row],[winnerID]],ufc_fighters[id],ufc_fighters[fighter_name],"xxx",0,1)</f>
        <v>Ricky Simon</v>
      </c>
    </row>
    <row r="4867" spans="1:43">
      <c r="A4867">
        <v>928</v>
      </c>
      <c r="B4867">
        <v>2694</v>
      </c>
      <c r="C4867">
        <f>_xlfn.XLOOKUP(ufc_fights_2[[#This Row],[r_fighter_id]],ufc_fighters[id],ufc_fighters[year],"xxx",0,1)</f>
        <v>1979</v>
      </c>
      <c r="D4867">
        <f>_xlfn.XLOOKUP(ufc_fights_2[[#This Row],[b_fighter_id]],ufc_fighters[id],ufc_fighters[year],"Prázdné",0,1)</f>
        <v>1981</v>
      </c>
      <c r="E4867" s="10">
        <f>YEAR(ufc_fights_2[[#This Row],[date]])-ufc_fights_2[[#This Row],[r_year]]</f>
        <v>35</v>
      </c>
      <c r="F4867" s="10">
        <f>YEAR(ufc_fights_2[[#This Row],[date]])-ufc_fights_2[[#This Row],[b_year]]</f>
        <v>33</v>
      </c>
      <c r="G4867">
        <v>1</v>
      </c>
      <c r="H4867">
        <v>0</v>
      </c>
      <c r="I4867">
        <v>0.3654</v>
      </c>
      <c r="J4867">
        <v>0.26790000000000003</v>
      </c>
      <c r="K4867">
        <v>0.3654</v>
      </c>
      <c r="L4867">
        <v>0.26790000000000003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 s="2">
        <v>1.6203703703703703E-4</v>
      </c>
      <c r="T4867" s="2">
        <v>0</v>
      </c>
      <c r="U4867">
        <v>0.35709999999999997</v>
      </c>
      <c r="V4867">
        <v>0.1489</v>
      </c>
      <c r="W4867">
        <v>0.42859999999999998</v>
      </c>
      <c r="X4867">
        <v>0.33329999999999999</v>
      </c>
      <c r="Y4867">
        <v>0.85709999999999997</v>
      </c>
      <c r="Z4867">
        <v>0.34039999999999998</v>
      </c>
      <c r="AA4867">
        <v>0.26790000000000003</v>
      </c>
      <c r="AB4867">
        <v>0.5</v>
      </c>
      <c r="AC4867">
        <v>0</v>
      </c>
      <c r="AD4867">
        <v>0.66669999999999996</v>
      </c>
      <c r="AE4867">
        <v>0</v>
      </c>
      <c r="AF4867" t="s">
        <v>3933</v>
      </c>
      <c r="AG4867" s="2">
        <v>1.0879629629629629E-3</v>
      </c>
      <c r="AH4867" t="s">
        <v>3911</v>
      </c>
      <c r="AI4867">
        <v>3</v>
      </c>
      <c r="AJ4867" t="s">
        <v>3939</v>
      </c>
      <c r="AK4867" s="3">
        <v>41979</v>
      </c>
      <c r="AL4867" s="10">
        <f>YEAR(ufc_fights_2[[#This Row],[date]])</f>
        <v>2014</v>
      </c>
      <c r="AM4867" t="s">
        <v>4017</v>
      </c>
      <c r="AN4867">
        <v>1</v>
      </c>
      <c r="AO4867" t="s">
        <v>3913</v>
      </c>
      <c r="AP4867">
        <f>IF(ufc_fights_2[[#This Row],[winner]]="Red",ufc_fights_2[[#This Row],[r_fighter_id]],ufc_fights_2[[#This Row],[b_fighter_id]])</f>
        <v>928</v>
      </c>
      <c r="AQ4867" t="str">
        <f>_xlfn.XLOOKUP(ufc_fights_2[[#This Row],[winnerID]],ufc_fighters[id],ufc_fighters[fighter_name],"xxx",0,1)</f>
        <v>Urijah Faber</v>
      </c>
    </row>
    <row r="4868" spans="1:43">
      <c r="A4868">
        <v>928</v>
      </c>
      <c r="B4868">
        <v>2796</v>
      </c>
      <c r="C4868">
        <f>_xlfn.XLOOKUP(ufc_fights_2[[#This Row],[r_fighter_id]],ufc_fighters[id],ufc_fighters[year],"xxx",0,1)</f>
        <v>1979</v>
      </c>
      <c r="D4868">
        <f>_xlfn.XLOOKUP(ufc_fights_2[[#This Row],[b_fighter_id]],ufc_fighters[id],ufc_fighters[year],"Prázdné",0,1)</f>
        <v>1980</v>
      </c>
      <c r="E4868" s="10">
        <f>YEAR(ufc_fights_2[[#This Row],[date]])-ufc_fights_2[[#This Row],[r_year]]</f>
        <v>36</v>
      </c>
      <c r="F4868" s="10">
        <f>YEAR(ufc_fights_2[[#This Row],[date]])-ufc_fights_2[[#This Row],[b_year]]</f>
        <v>35</v>
      </c>
      <c r="G4868">
        <v>0</v>
      </c>
      <c r="H4868">
        <v>0</v>
      </c>
      <c r="I4868">
        <v>0.67569999999999997</v>
      </c>
      <c r="J4868">
        <v>0.48530000000000001</v>
      </c>
      <c r="K4868">
        <v>0.68969999999999998</v>
      </c>
      <c r="L4868">
        <v>0.50349999999999995</v>
      </c>
      <c r="M4868">
        <v>0.15379999999999999</v>
      </c>
      <c r="N4868">
        <v>0</v>
      </c>
      <c r="O4868">
        <v>0</v>
      </c>
      <c r="P4868">
        <v>0</v>
      </c>
      <c r="Q4868">
        <v>0</v>
      </c>
      <c r="R4868">
        <v>1</v>
      </c>
      <c r="S4868" s="2">
        <v>1.3194444444444445E-3</v>
      </c>
      <c r="T4868" s="2">
        <v>1.4004629629629629E-3</v>
      </c>
      <c r="U4868">
        <v>0.60919999999999996</v>
      </c>
      <c r="V4868">
        <v>0.32579999999999998</v>
      </c>
      <c r="W4868">
        <v>0.90910000000000002</v>
      </c>
      <c r="X4868">
        <v>1</v>
      </c>
      <c r="Y4868">
        <v>0.84619999999999995</v>
      </c>
      <c r="Z4868">
        <v>0.5484</v>
      </c>
      <c r="AA4868">
        <v>0.46</v>
      </c>
      <c r="AB4868">
        <v>0.83330000000000004</v>
      </c>
      <c r="AC4868">
        <v>0.57579999999999998</v>
      </c>
      <c r="AD4868">
        <v>1</v>
      </c>
      <c r="AE4868">
        <v>0.33329999999999999</v>
      </c>
      <c r="AF4868" t="s">
        <v>3915</v>
      </c>
      <c r="AG4868" s="2">
        <v>3.472222222222222E-3</v>
      </c>
      <c r="AH4868" t="s">
        <v>3911</v>
      </c>
      <c r="AI4868">
        <v>3</v>
      </c>
      <c r="AJ4868" t="s">
        <v>3931</v>
      </c>
      <c r="AK4868" s="3">
        <v>42350</v>
      </c>
      <c r="AL4868" s="10">
        <f>YEAR(ufc_fights_2[[#This Row],[date]])</f>
        <v>2015</v>
      </c>
      <c r="AM4868" t="s">
        <v>4017</v>
      </c>
      <c r="AN4868">
        <v>1</v>
      </c>
      <c r="AO4868" t="s">
        <v>3913</v>
      </c>
      <c r="AP4868">
        <f>IF(ufc_fights_2[[#This Row],[winner]]="Red",ufc_fights_2[[#This Row],[r_fighter_id]],ufc_fights_2[[#This Row],[b_fighter_id]])</f>
        <v>928</v>
      </c>
      <c r="AQ4868" t="str">
        <f>_xlfn.XLOOKUP(ufc_fights_2[[#This Row],[winnerID]],ufc_fighters[id],ufc_fighters[fighter_name],"xxx",0,1)</f>
        <v>Urijah Faber</v>
      </c>
    </row>
    <row r="4869" spans="1:43">
      <c r="A4869">
        <v>928</v>
      </c>
      <c r="B4869">
        <v>435</v>
      </c>
      <c r="C4869">
        <f>_xlfn.XLOOKUP(ufc_fights_2[[#This Row],[r_fighter_id]],ufc_fighters[id],ufc_fighters[year],"xxx",0,1)</f>
        <v>1979</v>
      </c>
      <c r="D4869">
        <f>_xlfn.XLOOKUP(ufc_fights_2[[#This Row],[b_fighter_id]],ufc_fighters[id],ufc_fighters[year],"Prázdné",0,1)</f>
        <v>1988</v>
      </c>
      <c r="E4869" s="10">
        <f>YEAR(ufc_fights_2[[#This Row],[date]])-ufc_fights_2[[#This Row],[r_year]]</f>
        <v>35</v>
      </c>
      <c r="F4869" s="10">
        <f>YEAR(ufc_fights_2[[#This Row],[date]])-ufc_fights_2[[#This Row],[b_year]]</f>
        <v>26</v>
      </c>
      <c r="G4869">
        <v>0</v>
      </c>
      <c r="H4869">
        <v>0</v>
      </c>
      <c r="I4869">
        <v>0.52629999999999999</v>
      </c>
      <c r="J4869">
        <v>0.44440000000000002</v>
      </c>
      <c r="K4869">
        <v>0.6613</v>
      </c>
      <c r="L4869">
        <v>0.5645</v>
      </c>
      <c r="M4869">
        <v>0.41670000000000001</v>
      </c>
      <c r="N4869">
        <v>0</v>
      </c>
      <c r="O4869">
        <v>1</v>
      </c>
      <c r="P4869">
        <v>0</v>
      </c>
      <c r="Q4869">
        <v>0</v>
      </c>
      <c r="R4869">
        <v>0</v>
      </c>
      <c r="S4869" s="2">
        <v>4.6990740740740743E-3</v>
      </c>
      <c r="T4869" s="2">
        <v>3.5879629629629629E-4</v>
      </c>
      <c r="U4869">
        <v>0.5161</v>
      </c>
      <c r="V4869">
        <v>0.3125</v>
      </c>
      <c r="W4869">
        <v>0.5</v>
      </c>
      <c r="X4869">
        <v>1</v>
      </c>
      <c r="Y4869">
        <v>0.83330000000000004</v>
      </c>
      <c r="Z4869">
        <v>0.31580000000000003</v>
      </c>
      <c r="AA4869">
        <v>0.4194</v>
      </c>
      <c r="AB4869">
        <v>0.66669999999999996</v>
      </c>
      <c r="AC4869">
        <v>0.66669999999999996</v>
      </c>
      <c r="AD4869">
        <v>0.8</v>
      </c>
      <c r="AE4869">
        <v>0.2</v>
      </c>
      <c r="AF4869" t="s">
        <v>3933</v>
      </c>
      <c r="AG4869" s="2">
        <v>7.9861111111111116E-4</v>
      </c>
      <c r="AH4869" t="s">
        <v>3911</v>
      </c>
      <c r="AI4869">
        <v>3</v>
      </c>
      <c r="AJ4869" t="s">
        <v>3914</v>
      </c>
      <c r="AK4869" s="3">
        <v>41825</v>
      </c>
      <c r="AL4869" s="10">
        <f>YEAR(ufc_fights_2[[#This Row],[date]])</f>
        <v>2014</v>
      </c>
      <c r="AM4869" t="s">
        <v>4017</v>
      </c>
      <c r="AN4869">
        <v>1</v>
      </c>
      <c r="AO4869" t="s">
        <v>3913</v>
      </c>
      <c r="AP4869">
        <f>IF(ufc_fights_2[[#This Row],[winner]]="Red",ufc_fights_2[[#This Row],[r_fighter_id]],ufc_fights_2[[#This Row],[b_fighter_id]])</f>
        <v>928</v>
      </c>
      <c r="AQ4869" t="str">
        <f>_xlfn.XLOOKUP(ufc_fights_2[[#This Row],[winnerID]],ufc_fighters[id],ufc_fighters[fighter_name],"xxx",0,1)</f>
        <v>Urijah Faber</v>
      </c>
    </row>
    <row r="4870" spans="1:43">
      <c r="A4870">
        <v>70</v>
      </c>
      <c r="B4870">
        <v>2186</v>
      </c>
      <c r="C4870">
        <f>_xlfn.XLOOKUP(ufc_fights_2[[#This Row],[r_fighter_id]],ufc_fighters[id],ufc_fighters[year],"xxx",0,1)</f>
        <v>1991</v>
      </c>
      <c r="D4870">
        <f>_xlfn.XLOOKUP(ufc_fights_2[[#This Row],[b_fighter_id]],ufc_fighters[id],ufc_fighters[year],"Prázdné",0,1)</f>
        <v>1991</v>
      </c>
      <c r="E4870" s="10">
        <f>YEAR(ufc_fights_2[[#This Row],[date]])-ufc_fights_2[[#This Row],[r_year]]</f>
        <v>25</v>
      </c>
      <c r="F4870" s="10">
        <f>YEAR(ufc_fights_2[[#This Row],[date]])-ufc_fights_2[[#This Row],[b_year]]</f>
        <v>25</v>
      </c>
      <c r="G4870">
        <v>1</v>
      </c>
      <c r="H4870">
        <v>0</v>
      </c>
      <c r="I4870">
        <v>0.51900000000000002</v>
      </c>
      <c r="J4870">
        <v>0.2432</v>
      </c>
      <c r="K4870">
        <v>0.52500000000000002</v>
      </c>
      <c r="L4870">
        <v>0.2432</v>
      </c>
      <c r="M4870">
        <v>0</v>
      </c>
      <c r="N4870">
        <v>0.5</v>
      </c>
      <c r="O4870">
        <v>0</v>
      </c>
      <c r="P4870">
        <v>0</v>
      </c>
      <c r="Q4870">
        <v>0</v>
      </c>
      <c r="R4870">
        <v>0</v>
      </c>
      <c r="S4870" s="2">
        <v>6.9444444444444444E-5</v>
      </c>
      <c r="T4870" s="2">
        <v>4.1666666666666669E-4</v>
      </c>
      <c r="U4870">
        <v>0.46879999999999999</v>
      </c>
      <c r="V4870">
        <v>0.2</v>
      </c>
      <c r="W4870">
        <v>0.71430000000000005</v>
      </c>
      <c r="X4870">
        <v>0.75</v>
      </c>
      <c r="Y4870">
        <v>0.42859999999999998</v>
      </c>
      <c r="Z4870">
        <v>0.51900000000000002</v>
      </c>
      <c r="AA4870">
        <v>0.2432</v>
      </c>
      <c r="AB4870">
        <v>0</v>
      </c>
      <c r="AC4870">
        <v>0</v>
      </c>
      <c r="AD4870">
        <v>0</v>
      </c>
      <c r="AE4870">
        <v>0</v>
      </c>
      <c r="AF4870" t="s">
        <v>3910</v>
      </c>
      <c r="AG4870" s="2">
        <v>1.1226851851851851E-3</v>
      </c>
      <c r="AH4870" t="s">
        <v>3911</v>
      </c>
      <c r="AI4870">
        <v>3</v>
      </c>
      <c r="AJ4870" t="s">
        <v>3952</v>
      </c>
      <c r="AK4870" s="3">
        <v>42693</v>
      </c>
      <c r="AL4870" s="10">
        <f>YEAR(ufc_fights_2[[#This Row],[date]])</f>
        <v>2016</v>
      </c>
      <c r="AM4870" t="s">
        <v>4017</v>
      </c>
      <c r="AN4870">
        <v>6</v>
      </c>
      <c r="AO4870" t="s">
        <v>3913</v>
      </c>
      <c r="AP4870">
        <f>IF(ufc_fights_2[[#This Row],[winner]]="Red",ufc_fights_2[[#This Row],[r_fighter_id]],ufc_fights_2[[#This Row],[b_fighter_id]])</f>
        <v>70</v>
      </c>
      <c r="AQ4870" t="str">
        <f>_xlfn.XLOOKUP(ufc_fights_2[[#This Row],[winnerID]],ufc_fighters[id],ufc_fighters[fighter_name],"xxx",0,1)</f>
        <v>Thomas Almeida</v>
      </c>
    </row>
    <row r="4871" spans="1:43">
      <c r="A4871">
        <v>1474</v>
      </c>
      <c r="B4871">
        <v>70</v>
      </c>
      <c r="C4871">
        <f>_xlfn.XLOOKUP(ufc_fights_2[[#This Row],[r_fighter_id]],ufc_fighters[id],ufc_fighters[year],"xxx",0,1)</f>
        <v>1979</v>
      </c>
      <c r="D4871">
        <f>_xlfn.XLOOKUP(ufc_fights_2[[#This Row],[b_fighter_id]],ufc_fighters[id],ufc_fighters[year],"Prázdné",0,1)</f>
        <v>1991</v>
      </c>
      <c r="E4871" s="10">
        <f>YEAR(ufc_fights_2[[#This Row],[date]])-ufc_fights_2[[#This Row],[r_year]]</f>
        <v>36</v>
      </c>
      <c r="F4871" s="10">
        <f>YEAR(ufc_fights_2[[#This Row],[date]])-ufc_fights_2[[#This Row],[b_year]]</f>
        <v>24</v>
      </c>
      <c r="G4871">
        <v>0</v>
      </c>
      <c r="H4871">
        <v>0</v>
      </c>
      <c r="I4871">
        <v>0.35709999999999997</v>
      </c>
      <c r="J4871">
        <v>0.4133</v>
      </c>
      <c r="K4871">
        <v>0.35709999999999997</v>
      </c>
      <c r="L4871">
        <v>0.42109999999999997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2.6620370370370372E-4</v>
      </c>
      <c r="T4871" s="2">
        <v>0</v>
      </c>
      <c r="U4871">
        <v>0.27910000000000001</v>
      </c>
      <c r="V4871">
        <v>0.31030000000000002</v>
      </c>
      <c r="W4871">
        <v>0.61539999999999995</v>
      </c>
      <c r="X4871">
        <v>0</v>
      </c>
      <c r="Y4871">
        <v>0.75</v>
      </c>
      <c r="Z4871">
        <v>0.33960000000000001</v>
      </c>
      <c r="AA4871">
        <v>0.3871</v>
      </c>
      <c r="AB4871">
        <v>0.66669999999999996</v>
      </c>
      <c r="AC4871">
        <v>0.53849999999999998</v>
      </c>
      <c r="AD4871">
        <v>0</v>
      </c>
      <c r="AE4871">
        <v>0</v>
      </c>
      <c r="AF4871" t="s">
        <v>3910</v>
      </c>
      <c r="AG4871" s="2">
        <v>2.9861111111111113E-3</v>
      </c>
      <c r="AH4871" t="s">
        <v>3911</v>
      </c>
      <c r="AI4871">
        <v>3</v>
      </c>
      <c r="AJ4871" t="s">
        <v>3949</v>
      </c>
      <c r="AK4871" s="3">
        <v>42119</v>
      </c>
      <c r="AL4871" s="10">
        <f>YEAR(ufc_fights_2[[#This Row],[date]])</f>
        <v>2015</v>
      </c>
      <c r="AM4871" t="s">
        <v>4017</v>
      </c>
      <c r="AN4871">
        <v>92</v>
      </c>
      <c r="AO4871" t="s">
        <v>3918</v>
      </c>
      <c r="AP4871">
        <f>IF(ufc_fights_2[[#This Row],[winner]]="Red",ufc_fights_2[[#This Row],[r_fighter_id]],ufc_fights_2[[#This Row],[b_fighter_id]])</f>
        <v>70</v>
      </c>
      <c r="AQ4871" t="str">
        <f>_xlfn.XLOOKUP(ufc_fights_2[[#This Row],[winnerID]],ufc_fighters[id],ufc_fighters[fighter_name],"xxx",0,1)</f>
        <v>Thomas Almeida</v>
      </c>
    </row>
    <row r="4872" spans="1:43">
      <c r="A4872">
        <v>70</v>
      </c>
      <c r="B4872">
        <v>1161</v>
      </c>
      <c r="C4872">
        <f>_xlfn.XLOOKUP(ufc_fights_2[[#This Row],[r_fighter_id]],ufc_fighters[id],ufc_fighters[year],"xxx",0,1)</f>
        <v>1991</v>
      </c>
      <c r="D4872">
        <f>_xlfn.XLOOKUP(ufc_fights_2[[#This Row],[b_fighter_id]],ufc_fighters[id],ufc_fighters[year],"Prázdné",0,1)</f>
        <v>1983</v>
      </c>
      <c r="E4872" s="10">
        <f>YEAR(ufc_fights_2[[#This Row],[date]])-ufc_fights_2[[#This Row],[r_year]]</f>
        <v>23</v>
      </c>
      <c r="F4872" s="10">
        <f>YEAR(ufc_fights_2[[#This Row],[date]])-ufc_fights_2[[#This Row],[b_year]]</f>
        <v>31</v>
      </c>
      <c r="G4872">
        <v>0</v>
      </c>
      <c r="H4872">
        <v>0</v>
      </c>
      <c r="I4872">
        <v>0.55300000000000005</v>
      </c>
      <c r="J4872">
        <v>0.35449999999999998</v>
      </c>
      <c r="K4872">
        <v>0.55710000000000004</v>
      </c>
      <c r="L4872">
        <v>0.36409999999999998</v>
      </c>
      <c r="M4872">
        <v>0</v>
      </c>
      <c r="N4872">
        <v>0.18179999999999999</v>
      </c>
      <c r="O4872">
        <v>0</v>
      </c>
      <c r="P4872">
        <v>0</v>
      </c>
      <c r="Q4872">
        <v>0</v>
      </c>
      <c r="R4872">
        <v>0</v>
      </c>
      <c r="S4872" s="2">
        <v>3.4722222222222222E-5</v>
      </c>
      <c r="T4872" s="2">
        <v>1.5393518518518519E-3</v>
      </c>
      <c r="U4872">
        <v>0.4647</v>
      </c>
      <c r="V4872">
        <v>0.35</v>
      </c>
      <c r="W4872">
        <v>0.86209999999999998</v>
      </c>
      <c r="X4872">
        <v>0.88890000000000002</v>
      </c>
      <c r="Y4872">
        <v>0.6</v>
      </c>
      <c r="Z4872">
        <v>0.54549999999999998</v>
      </c>
      <c r="AA4872">
        <v>0.34410000000000002</v>
      </c>
      <c r="AB4872">
        <v>0.6</v>
      </c>
      <c r="AC4872">
        <v>1</v>
      </c>
      <c r="AD4872">
        <v>0</v>
      </c>
      <c r="AE4872">
        <v>0</v>
      </c>
      <c r="AF4872" t="s">
        <v>3915</v>
      </c>
      <c r="AG4872" s="2">
        <v>3.472222222222222E-3</v>
      </c>
      <c r="AH4872" t="s">
        <v>3911</v>
      </c>
      <c r="AI4872">
        <v>3</v>
      </c>
      <c r="AJ4872" t="s">
        <v>3939</v>
      </c>
      <c r="AK4872" s="3">
        <v>41951</v>
      </c>
      <c r="AL4872" s="10">
        <f>YEAR(ufc_fights_2[[#This Row],[date]])</f>
        <v>2014</v>
      </c>
      <c r="AM4872" t="s">
        <v>4017</v>
      </c>
      <c r="AN4872">
        <v>104</v>
      </c>
      <c r="AO4872" t="s">
        <v>3913</v>
      </c>
      <c r="AP4872">
        <f>IF(ufc_fights_2[[#This Row],[winner]]="Red",ufc_fights_2[[#This Row],[r_fighter_id]],ufc_fights_2[[#This Row],[b_fighter_id]])</f>
        <v>70</v>
      </c>
      <c r="AQ4872" t="str">
        <f>_xlfn.XLOOKUP(ufc_fights_2[[#This Row],[winnerID]],ufc_fighters[id],ufc_fighters[fighter_name],"xxx",0,1)</f>
        <v>Thomas Almeida</v>
      </c>
    </row>
    <row r="4873" spans="1:43">
      <c r="A4873">
        <v>2502</v>
      </c>
      <c r="B4873">
        <v>3058</v>
      </c>
      <c r="C4873">
        <f>_xlfn.XLOOKUP(ufc_fights_2[[#This Row],[r_fighter_id]],ufc_fighters[id],ufc_fighters[year],"xxx",0,1)</f>
        <v>1989</v>
      </c>
      <c r="D4873">
        <f>_xlfn.XLOOKUP(ufc_fights_2[[#This Row],[b_fighter_id]],ufc_fighters[id],ufc_fighters[year],"Prázdné",0,1)</f>
        <v>1997</v>
      </c>
      <c r="E4873" s="10">
        <f>YEAR(ufc_fights_2[[#This Row],[date]])-ufc_fights_2[[#This Row],[r_year]]</f>
        <v>30</v>
      </c>
      <c r="F4873" s="10">
        <f>YEAR(ufc_fights_2[[#This Row],[date]])-ufc_fights_2[[#This Row],[b_year]]</f>
        <v>22</v>
      </c>
      <c r="G4873">
        <v>0</v>
      </c>
      <c r="H4873">
        <v>1</v>
      </c>
      <c r="I4873">
        <v>7.1400000000000005E-2</v>
      </c>
      <c r="J4873">
        <v>0.4</v>
      </c>
      <c r="K4873">
        <v>7.1400000000000005E-2</v>
      </c>
      <c r="L4873">
        <v>0.4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</v>
      </c>
      <c r="T4873" s="2">
        <v>1.1574074074074073E-5</v>
      </c>
      <c r="U4873">
        <v>0</v>
      </c>
      <c r="V4873">
        <v>0.4</v>
      </c>
      <c r="W4873">
        <v>0</v>
      </c>
      <c r="X4873">
        <v>0.33329999999999999</v>
      </c>
      <c r="Y4873">
        <v>0.33329999999999999</v>
      </c>
      <c r="Z4873">
        <v>7.1400000000000005E-2</v>
      </c>
      <c r="AA4873">
        <v>0.36840000000000001</v>
      </c>
      <c r="AB4873">
        <v>0</v>
      </c>
      <c r="AC4873">
        <v>0</v>
      </c>
      <c r="AD4873">
        <v>0</v>
      </c>
      <c r="AE4873">
        <v>1</v>
      </c>
      <c r="AF4873" t="s">
        <v>3910</v>
      </c>
      <c r="AG4873" s="2">
        <v>1.4351851851851852E-3</v>
      </c>
      <c r="AH4873" t="s">
        <v>3911</v>
      </c>
      <c r="AI4873">
        <v>3</v>
      </c>
      <c r="AJ4873" t="s">
        <v>3914</v>
      </c>
      <c r="AK4873" s="3">
        <v>43652</v>
      </c>
      <c r="AL4873" s="10">
        <f>YEAR(ufc_fights_2[[#This Row],[date]])</f>
        <v>2019</v>
      </c>
      <c r="AM4873" t="s">
        <v>4017</v>
      </c>
      <c r="AN4873">
        <v>1</v>
      </c>
      <c r="AO4873" t="s">
        <v>3918</v>
      </c>
      <c r="AP4873">
        <f>IF(ufc_fights_2[[#This Row],[winner]]="Red",ufc_fights_2[[#This Row],[r_fighter_id]],ufc_fights_2[[#This Row],[b_fighter_id]])</f>
        <v>3058</v>
      </c>
      <c r="AQ4873" t="str">
        <f>_xlfn.XLOOKUP(ufc_fights_2[[#This Row],[winnerID]],ufc_fighters[id],ufc_fighters[fighter_name],"xxx",0,1)</f>
        <v>Song Yadong</v>
      </c>
    </row>
    <row r="4874" spans="1:43">
      <c r="A4874">
        <v>3058</v>
      </c>
      <c r="B4874">
        <v>2184</v>
      </c>
      <c r="C4874">
        <f>_xlfn.XLOOKUP(ufc_fights_2[[#This Row],[r_fighter_id]],ufc_fighters[id],ufc_fighters[year],"xxx",0,1)</f>
        <v>1997</v>
      </c>
      <c r="D4874">
        <f>_xlfn.XLOOKUP(ufc_fights_2[[#This Row],[b_fighter_id]],ufc_fighters[id],ufc_fighters[year],"Prázdné",0,1)</f>
        <v>1990</v>
      </c>
      <c r="E4874" s="10">
        <f>YEAR(ufc_fights_2[[#This Row],[date]])-ufc_fights_2[[#This Row],[r_year]]</f>
        <v>21</v>
      </c>
      <c r="F4874" s="10">
        <f>YEAR(ufc_fights_2[[#This Row],[date]])-ufc_fights_2[[#This Row],[b_year]]</f>
        <v>28</v>
      </c>
      <c r="G4874">
        <v>0</v>
      </c>
      <c r="H4874">
        <v>0</v>
      </c>
      <c r="I4874">
        <v>0.45929999999999999</v>
      </c>
      <c r="J4874">
        <v>0.36820000000000003</v>
      </c>
      <c r="K4874">
        <v>0.47510000000000002</v>
      </c>
      <c r="L4874">
        <v>0.39340000000000003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1.8749999999999999E-3</v>
      </c>
      <c r="T4874" s="2">
        <v>5.7870370370370373E-5</v>
      </c>
      <c r="U4874">
        <v>0.39860000000000001</v>
      </c>
      <c r="V4874">
        <v>0.31140000000000001</v>
      </c>
      <c r="W4874">
        <v>0.72219999999999995</v>
      </c>
      <c r="X4874">
        <v>0.6875</v>
      </c>
      <c r="Y4874">
        <v>0.66669999999999996</v>
      </c>
      <c r="Z4874">
        <v>0.44850000000000001</v>
      </c>
      <c r="AA4874">
        <v>0.35260000000000002</v>
      </c>
      <c r="AB4874">
        <v>1</v>
      </c>
      <c r="AC4874">
        <v>0.75</v>
      </c>
      <c r="AD4874">
        <v>0.6</v>
      </c>
      <c r="AE4874">
        <v>0.33329999999999999</v>
      </c>
      <c r="AF4874" t="s">
        <v>3915</v>
      </c>
      <c r="AG4874" s="2">
        <v>3.472222222222222E-3</v>
      </c>
      <c r="AH4874" t="s">
        <v>3911</v>
      </c>
      <c r="AI4874">
        <v>3</v>
      </c>
      <c r="AJ4874" t="s">
        <v>3931</v>
      </c>
      <c r="AK4874" s="3">
        <v>43428</v>
      </c>
      <c r="AL4874" s="10">
        <f>YEAR(ufc_fights_2[[#This Row],[date]])</f>
        <v>2018</v>
      </c>
      <c r="AM4874" t="s">
        <v>4017</v>
      </c>
      <c r="AN4874">
        <v>52</v>
      </c>
      <c r="AO4874" t="s">
        <v>3913</v>
      </c>
      <c r="AP4874">
        <f>IF(ufc_fights_2[[#This Row],[winner]]="Red",ufc_fights_2[[#This Row],[r_fighter_id]],ufc_fights_2[[#This Row],[b_fighter_id]])</f>
        <v>3058</v>
      </c>
      <c r="AQ4874" t="str">
        <f>_xlfn.XLOOKUP(ufc_fights_2[[#This Row],[winnerID]],ufc_fighters[id],ufc_fighters[fighter_name],"xxx",0,1)</f>
        <v>Song Yadong</v>
      </c>
    </row>
    <row r="4875" spans="1:43">
      <c r="A4875">
        <v>128</v>
      </c>
      <c r="B4875">
        <v>3058</v>
      </c>
      <c r="C4875">
        <f>_xlfn.XLOOKUP(ufc_fights_2[[#This Row],[r_fighter_id]],ufc_fighters[id],ufc_fighters[year],"xxx",0,1)</f>
        <v>1988</v>
      </c>
      <c r="D4875">
        <f>_xlfn.XLOOKUP(ufc_fights_2[[#This Row],[b_fighter_id]],ufc_fighters[id],ufc_fighters[year],"Prázdné",0,1)</f>
        <v>1997</v>
      </c>
      <c r="E4875" s="10">
        <f>YEAR(ufc_fights_2[[#This Row],[date]])-ufc_fights_2[[#This Row],[r_year]]</f>
        <v>30</v>
      </c>
      <c r="F4875" s="10">
        <f>YEAR(ufc_fights_2[[#This Row],[date]])-ufc_fights_2[[#This Row],[b_year]]</f>
        <v>21</v>
      </c>
      <c r="G4875">
        <v>0</v>
      </c>
      <c r="H4875">
        <v>1</v>
      </c>
      <c r="I4875">
        <v>0.2581</v>
      </c>
      <c r="J4875">
        <v>0.39</v>
      </c>
      <c r="K4875">
        <v>0.28120000000000001</v>
      </c>
      <c r="L4875">
        <v>0.56769999999999998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 s="2">
        <v>1.8518518518518518E-4</v>
      </c>
      <c r="T4875" s="2">
        <v>4.3287037037037035E-3</v>
      </c>
      <c r="U4875">
        <v>0.25929999999999997</v>
      </c>
      <c r="V4875">
        <v>0.32500000000000001</v>
      </c>
      <c r="W4875">
        <v>0</v>
      </c>
      <c r="X4875">
        <v>1</v>
      </c>
      <c r="Y4875">
        <v>0.85709999999999997</v>
      </c>
      <c r="Z4875">
        <v>0.2581</v>
      </c>
      <c r="AA4875">
        <v>0.22220000000000001</v>
      </c>
      <c r="AB4875">
        <v>0</v>
      </c>
      <c r="AC4875">
        <v>0.8</v>
      </c>
      <c r="AD4875">
        <v>0</v>
      </c>
      <c r="AE4875">
        <v>0.65620000000000001</v>
      </c>
      <c r="AF4875" t="s">
        <v>3910</v>
      </c>
      <c r="AG4875" s="2">
        <v>3.460648148148148E-3</v>
      </c>
      <c r="AH4875" t="s">
        <v>3911</v>
      </c>
      <c r="AI4875">
        <v>3</v>
      </c>
      <c r="AJ4875" t="s">
        <v>4004</v>
      </c>
      <c r="AK4875" s="3">
        <v>43274</v>
      </c>
      <c r="AL4875" s="10">
        <f>YEAR(ufc_fights_2[[#This Row],[date]])</f>
        <v>2018</v>
      </c>
      <c r="AM4875" t="s">
        <v>4017</v>
      </c>
      <c r="AN4875">
        <v>57</v>
      </c>
      <c r="AO4875" t="s">
        <v>3918</v>
      </c>
      <c r="AP4875">
        <f>IF(ufc_fights_2[[#This Row],[winner]]="Red",ufc_fights_2[[#This Row],[r_fighter_id]],ufc_fights_2[[#This Row],[b_fighter_id]])</f>
        <v>3058</v>
      </c>
      <c r="AQ4875" t="str">
        <f>_xlfn.XLOOKUP(ufc_fights_2[[#This Row],[winnerID]],ufc_fighters[id],ufc_fighters[fighter_name],"xxx",0,1)</f>
        <v>Song Yadong</v>
      </c>
    </row>
    <row r="4876" spans="1:43">
      <c r="A4876">
        <v>200</v>
      </c>
      <c r="B4876">
        <v>778</v>
      </c>
      <c r="C4876">
        <f>_xlfn.XLOOKUP(ufc_fights_2[[#This Row],[r_fighter_id]],ufc_fighters[id],ufc_fighters[year],"xxx",0,1)</f>
        <v>1987</v>
      </c>
      <c r="D4876">
        <f>_xlfn.XLOOKUP(ufc_fights_2[[#This Row],[b_fighter_id]],ufc_fighters[id],ufc_fighters[year],"Prázdné",0,1)</f>
        <v>1986</v>
      </c>
      <c r="E4876" s="10">
        <f>YEAR(ufc_fights_2[[#This Row],[date]])-ufc_fights_2[[#This Row],[r_year]]</f>
        <v>27</v>
      </c>
      <c r="F4876" s="10">
        <f>YEAR(ufc_fights_2[[#This Row],[date]])-ufc_fights_2[[#This Row],[b_year]]</f>
        <v>28</v>
      </c>
      <c r="G4876">
        <v>0</v>
      </c>
      <c r="H4876">
        <v>2</v>
      </c>
      <c r="I4876">
        <v>0.2344</v>
      </c>
      <c r="J4876">
        <v>0.4531</v>
      </c>
      <c r="K4876">
        <v>0.2455</v>
      </c>
      <c r="L4876">
        <v>0.49130000000000001</v>
      </c>
      <c r="M4876">
        <v>0</v>
      </c>
      <c r="N4876">
        <v>0</v>
      </c>
      <c r="O4876">
        <v>0</v>
      </c>
      <c r="P4876">
        <v>2</v>
      </c>
      <c r="Q4876">
        <v>0</v>
      </c>
      <c r="R4876">
        <v>0</v>
      </c>
      <c r="S4876" s="2">
        <v>0</v>
      </c>
      <c r="T4876" s="2">
        <v>2.5231481481481481E-3</v>
      </c>
      <c r="U4876">
        <v>0.18579999999999999</v>
      </c>
      <c r="V4876">
        <v>0.38080000000000003</v>
      </c>
      <c r="W4876">
        <v>0.38240000000000002</v>
      </c>
      <c r="X4876">
        <v>0.69230000000000003</v>
      </c>
      <c r="Y4876">
        <v>0.85709999999999997</v>
      </c>
      <c r="Z4876">
        <v>0.22589999999999999</v>
      </c>
      <c r="AA4876">
        <v>0.43319999999999997</v>
      </c>
      <c r="AB4876">
        <v>1</v>
      </c>
      <c r="AC4876">
        <v>0.5</v>
      </c>
      <c r="AD4876">
        <v>0</v>
      </c>
      <c r="AE4876">
        <v>0.63329999999999997</v>
      </c>
      <c r="AF4876" t="s">
        <v>3910</v>
      </c>
      <c r="AG4876" s="2">
        <v>1.6898148148148148E-3</v>
      </c>
      <c r="AH4876" t="s">
        <v>3927</v>
      </c>
      <c r="AI4876">
        <v>5</v>
      </c>
      <c r="AJ4876" t="s">
        <v>3914</v>
      </c>
      <c r="AK4876" s="3">
        <v>41783</v>
      </c>
      <c r="AL4876" s="10">
        <f>YEAR(ufc_fights_2[[#This Row],[date]])</f>
        <v>2014</v>
      </c>
      <c r="AM4876" t="s">
        <v>4017</v>
      </c>
      <c r="AN4876">
        <v>1</v>
      </c>
      <c r="AO4876" t="s">
        <v>3918</v>
      </c>
      <c r="AP4876">
        <f>IF(ufc_fights_2[[#This Row],[winner]]="Red",ufc_fights_2[[#This Row],[r_fighter_id]],ufc_fights_2[[#This Row],[b_fighter_id]])</f>
        <v>778</v>
      </c>
      <c r="AQ4876" t="str">
        <f>_xlfn.XLOOKUP(ufc_fights_2[[#This Row],[winnerID]],ufc_fighters[id],ufc_fighters[fighter_name],"xxx",0,1)</f>
        <v>TJ Dillashaw</v>
      </c>
    </row>
    <row r="4877" spans="1:43">
      <c r="A4877">
        <v>778</v>
      </c>
      <c r="B4877">
        <v>155</v>
      </c>
      <c r="C4877">
        <f>_xlfn.XLOOKUP(ufc_fights_2[[#This Row],[r_fighter_id]],ufc_fighters[id],ufc_fighters[year],"xxx",0,1)</f>
        <v>1986</v>
      </c>
      <c r="D4877">
        <f>_xlfn.XLOOKUP(ufc_fights_2[[#This Row],[b_fighter_id]],ufc_fighters[id],ufc_fighters[year],"Prázdné",0,1)</f>
        <v>1982</v>
      </c>
      <c r="E4877" s="10">
        <f>YEAR(ufc_fights_2[[#This Row],[date]])-ufc_fights_2[[#This Row],[r_year]]</f>
        <v>30</v>
      </c>
      <c r="F4877" s="10">
        <f>YEAR(ufc_fights_2[[#This Row],[date]])-ufc_fights_2[[#This Row],[b_year]]</f>
        <v>34</v>
      </c>
      <c r="G4877">
        <v>0</v>
      </c>
      <c r="H4877">
        <v>0</v>
      </c>
      <c r="I4877">
        <v>0.32819999999999999</v>
      </c>
      <c r="J4877">
        <v>0.35</v>
      </c>
      <c r="K4877">
        <v>0.35120000000000001</v>
      </c>
      <c r="L4877">
        <v>0.36359999999999998</v>
      </c>
      <c r="M4877">
        <v>0.2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5.6712962962962967E-4</v>
      </c>
      <c r="T4877" s="2">
        <v>2.3148148148148147E-5</v>
      </c>
      <c r="U4877">
        <v>0.21709999999999999</v>
      </c>
      <c r="V4877">
        <v>0.2475</v>
      </c>
      <c r="W4877">
        <v>0.625</v>
      </c>
      <c r="X4877">
        <v>0.77780000000000005</v>
      </c>
      <c r="Y4877">
        <v>0.59089999999999998</v>
      </c>
      <c r="Z4877">
        <v>0.3211</v>
      </c>
      <c r="AA4877">
        <v>0.3594</v>
      </c>
      <c r="AB4877">
        <v>0.5</v>
      </c>
      <c r="AC4877">
        <v>0.25</v>
      </c>
      <c r="AD4877">
        <v>1</v>
      </c>
      <c r="AE4877">
        <v>0</v>
      </c>
      <c r="AF4877" t="s">
        <v>3915</v>
      </c>
      <c r="AG4877" s="2">
        <v>3.472222222222222E-3</v>
      </c>
      <c r="AH4877" t="s">
        <v>3911</v>
      </c>
      <c r="AI4877">
        <v>3</v>
      </c>
      <c r="AJ4877" t="s">
        <v>3916</v>
      </c>
      <c r="AK4877" s="3">
        <v>42560</v>
      </c>
      <c r="AL4877" s="10">
        <f>YEAR(ufc_fights_2[[#This Row],[date]])</f>
        <v>2016</v>
      </c>
      <c r="AM4877" t="s">
        <v>4017</v>
      </c>
      <c r="AN4877">
        <v>1</v>
      </c>
      <c r="AO4877" t="s">
        <v>3913</v>
      </c>
      <c r="AP4877">
        <f>IF(ufc_fights_2[[#This Row],[winner]]="Red",ufc_fights_2[[#This Row],[r_fighter_id]],ufc_fights_2[[#This Row],[b_fighter_id]])</f>
        <v>778</v>
      </c>
      <c r="AQ4877" t="str">
        <f>_xlfn.XLOOKUP(ufc_fights_2[[#This Row],[winnerID]],ufc_fighters[id],ufc_fighters[fighter_name],"xxx",0,1)</f>
        <v>TJ Dillashaw</v>
      </c>
    </row>
    <row r="4878" spans="1:43">
      <c r="A4878">
        <v>778</v>
      </c>
      <c r="B4878">
        <v>1834</v>
      </c>
      <c r="C4878">
        <f>_xlfn.XLOOKUP(ufc_fights_2[[#This Row],[r_fighter_id]],ufc_fighters[id],ufc_fighters[year],"xxx",0,1)</f>
        <v>1986</v>
      </c>
      <c r="D4878">
        <f>_xlfn.XLOOKUP(ufc_fights_2[[#This Row],[b_fighter_id]],ufc_fighters[id],ufc_fighters[year],"Prázdné",0,1)</f>
        <v>1990</v>
      </c>
      <c r="E4878" s="10">
        <f>YEAR(ufc_fights_2[[#This Row],[date]])-ufc_fights_2[[#This Row],[r_year]]</f>
        <v>30</v>
      </c>
      <c r="F4878" s="10">
        <f>YEAR(ufc_fights_2[[#This Row],[date]])-ufc_fights_2[[#This Row],[b_year]]</f>
        <v>26</v>
      </c>
      <c r="G4878">
        <v>0</v>
      </c>
      <c r="H4878">
        <v>0</v>
      </c>
      <c r="I4878">
        <v>0.59660000000000002</v>
      </c>
      <c r="J4878">
        <v>0.42220000000000002</v>
      </c>
      <c r="K4878">
        <v>0.71079999999999999</v>
      </c>
      <c r="L4878">
        <v>0.47660000000000002</v>
      </c>
      <c r="M4878">
        <v>0.83330000000000004</v>
      </c>
      <c r="N4878">
        <v>0.5</v>
      </c>
      <c r="O4878">
        <v>1</v>
      </c>
      <c r="P4878">
        <v>0</v>
      </c>
      <c r="Q4878">
        <v>0</v>
      </c>
      <c r="R4878">
        <v>0</v>
      </c>
      <c r="S4878" s="2">
        <v>4.7800925925925927E-3</v>
      </c>
      <c r="T4878" s="2">
        <v>2.0833333333333335E-4</v>
      </c>
      <c r="U4878">
        <v>0.54079999999999995</v>
      </c>
      <c r="V4878">
        <v>0.33960000000000001</v>
      </c>
      <c r="W4878">
        <v>0.83330000000000004</v>
      </c>
      <c r="X4878">
        <v>0.88890000000000002</v>
      </c>
      <c r="Y4878">
        <v>1</v>
      </c>
      <c r="Z4878">
        <v>0.42370000000000002</v>
      </c>
      <c r="AA4878">
        <v>0.40739999999999998</v>
      </c>
      <c r="AB4878">
        <v>0</v>
      </c>
      <c r="AC4878">
        <v>0</v>
      </c>
      <c r="AD4878">
        <v>0.76670000000000005</v>
      </c>
      <c r="AE4878">
        <v>0.83330000000000004</v>
      </c>
      <c r="AF4878" t="s">
        <v>3915</v>
      </c>
      <c r="AG4878" s="2">
        <v>3.472222222222222E-3</v>
      </c>
      <c r="AH4878" t="s">
        <v>3911</v>
      </c>
      <c r="AI4878">
        <v>3</v>
      </c>
      <c r="AJ4878" t="s">
        <v>3914</v>
      </c>
      <c r="AK4878" s="3">
        <v>42734</v>
      </c>
      <c r="AL4878" s="10">
        <f>YEAR(ufc_fights_2[[#This Row],[date]])</f>
        <v>2016</v>
      </c>
      <c r="AM4878" t="s">
        <v>4017</v>
      </c>
      <c r="AN4878">
        <v>1</v>
      </c>
      <c r="AO4878" t="s">
        <v>3913</v>
      </c>
      <c r="AP4878">
        <f>IF(ufc_fights_2[[#This Row],[winner]]="Red",ufc_fights_2[[#This Row],[r_fighter_id]],ufc_fights_2[[#This Row],[b_fighter_id]])</f>
        <v>778</v>
      </c>
      <c r="AQ4878" t="str">
        <f>_xlfn.XLOOKUP(ufc_fights_2[[#This Row],[winnerID]],ufc_fighters[id],ufc_fighters[fighter_name],"xxx",0,1)</f>
        <v>TJ Dillashaw</v>
      </c>
    </row>
    <row r="4879" spans="1:43">
      <c r="A4879">
        <v>778</v>
      </c>
      <c r="B4879">
        <v>1068</v>
      </c>
      <c r="C4879">
        <f>_xlfn.XLOOKUP(ufc_fights_2[[#This Row],[r_fighter_id]],ufc_fighters[id],ufc_fighters[year],"xxx",0,1)</f>
        <v>1986</v>
      </c>
      <c r="D4879">
        <f>_xlfn.XLOOKUP(ufc_fights_2[[#This Row],[b_fighter_id]],ufc_fighters[id],ufc_fighters[year],"Prázdné",0,1)</f>
        <v>1991</v>
      </c>
      <c r="E4879" s="10">
        <f>YEAR(ufc_fights_2[[#This Row],[date]])-ufc_fights_2[[#This Row],[r_year]]</f>
        <v>32</v>
      </c>
      <c r="F4879" s="10">
        <f>YEAR(ufc_fights_2[[#This Row],[date]])-ufc_fights_2[[#This Row],[b_year]]</f>
        <v>27</v>
      </c>
      <c r="G4879">
        <v>2</v>
      </c>
      <c r="H4879">
        <v>0</v>
      </c>
      <c r="I4879">
        <v>0.625</v>
      </c>
      <c r="J4879">
        <v>0.39529999999999998</v>
      </c>
      <c r="K4879">
        <v>0.65380000000000005</v>
      </c>
      <c r="L4879">
        <v>0.39529999999999998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3.3564814814814812E-4</v>
      </c>
      <c r="T4879" s="2">
        <v>0</v>
      </c>
      <c r="U4879">
        <v>0.61670000000000003</v>
      </c>
      <c r="V4879">
        <v>0.37840000000000001</v>
      </c>
      <c r="W4879">
        <v>0.83330000000000004</v>
      </c>
      <c r="X4879">
        <v>0.5</v>
      </c>
      <c r="Y4879">
        <v>1</v>
      </c>
      <c r="Z4879">
        <v>0.42109999999999997</v>
      </c>
      <c r="AA4879">
        <v>0.35899999999999999</v>
      </c>
      <c r="AB4879">
        <v>0.9375</v>
      </c>
      <c r="AC4879">
        <v>0.75</v>
      </c>
      <c r="AD4879">
        <v>0.77780000000000005</v>
      </c>
      <c r="AE4879">
        <v>0</v>
      </c>
      <c r="AF4879" t="s">
        <v>3910</v>
      </c>
      <c r="AG4879" s="2">
        <v>2.8935185185185184E-3</v>
      </c>
      <c r="AH4879" t="s">
        <v>3927</v>
      </c>
      <c r="AI4879">
        <v>5</v>
      </c>
      <c r="AJ4879" t="s">
        <v>3914</v>
      </c>
      <c r="AK4879" s="3">
        <v>43316</v>
      </c>
      <c r="AL4879" s="10">
        <f>YEAR(ufc_fights_2[[#This Row],[date]])</f>
        <v>2018</v>
      </c>
      <c r="AM4879" t="s">
        <v>4017</v>
      </c>
      <c r="AN4879">
        <v>2</v>
      </c>
      <c r="AO4879" t="s">
        <v>3913</v>
      </c>
      <c r="AP4879">
        <f>IF(ufc_fights_2[[#This Row],[winner]]="Red",ufc_fights_2[[#This Row],[r_fighter_id]],ufc_fights_2[[#This Row],[b_fighter_id]])</f>
        <v>778</v>
      </c>
      <c r="AQ4879" t="str">
        <f>_xlfn.XLOOKUP(ufc_fights_2[[#This Row],[winnerID]],ufc_fighters[id],ufc_fighters[fighter_name],"xxx",0,1)</f>
        <v>TJ Dillashaw</v>
      </c>
    </row>
    <row r="4880" spans="1:43">
      <c r="A4880">
        <v>778</v>
      </c>
      <c r="B4880">
        <v>200</v>
      </c>
      <c r="C4880">
        <f>_xlfn.XLOOKUP(ufc_fights_2[[#This Row],[r_fighter_id]],ufc_fighters[id],ufc_fighters[year],"xxx",0,1)</f>
        <v>1986</v>
      </c>
      <c r="D4880">
        <f>_xlfn.XLOOKUP(ufc_fights_2[[#This Row],[b_fighter_id]],ufc_fighters[id],ufc_fighters[year],"Prázdné",0,1)</f>
        <v>1987</v>
      </c>
      <c r="E4880" s="10">
        <f>YEAR(ufc_fights_2[[#This Row],[date]])-ufc_fights_2[[#This Row],[r_year]]</f>
        <v>29</v>
      </c>
      <c r="F4880" s="10">
        <f>YEAR(ufc_fights_2[[#This Row],[date]])-ufc_fights_2[[#This Row],[b_year]]</f>
        <v>28</v>
      </c>
      <c r="G4880">
        <v>0</v>
      </c>
      <c r="H4880">
        <v>0</v>
      </c>
      <c r="I4880">
        <v>0.55189999999999995</v>
      </c>
      <c r="J4880">
        <v>0.34250000000000003</v>
      </c>
      <c r="K4880">
        <v>0.62270000000000003</v>
      </c>
      <c r="L4880">
        <v>0.35139999999999999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3.9004629629629628E-3</v>
      </c>
      <c r="T4880" s="2">
        <v>1.0416666666666667E-4</v>
      </c>
      <c r="U4880">
        <v>0.4884</v>
      </c>
      <c r="V4880">
        <v>0.24030000000000001</v>
      </c>
      <c r="W4880">
        <v>0.86360000000000003</v>
      </c>
      <c r="X4880">
        <v>0.77780000000000005</v>
      </c>
      <c r="Y4880">
        <v>0.8</v>
      </c>
      <c r="Z4880">
        <v>0.51959999999999995</v>
      </c>
      <c r="AA4880">
        <v>0.3226</v>
      </c>
      <c r="AB4880">
        <v>0.71879999999999999</v>
      </c>
      <c r="AC4880">
        <v>0.46150000000000002</v>
      </c>
      <c r="AD4880">
        <v>1</v>
      </c>
      <c r="AE4880">
        <v>0</v>
      </c>
      <c r="AF4880" t="s">
        <v>3910</v>
      </c>
      <c r="AG4880" s="2">
        <v>4.0509259259259258E-4</v>
      </c>
      <c r="AH4880" t="s">
        <v>3927</v>
      </c>
      <c r="AI4880">
        <v>5</v>
      </c>
      <c r="AJ4880" t="s">
        <v>3914</v>
      </c>
      <c r="AK4880" s="3">
        <v>42210</v>
      </c>
      <c r="AL4880" s="10">
        <f>YEAR(ufc_fights_2[[#This Row],[date]])</f>
        <v>2015</v>
      </c>
      <c r="AM4880" t="s">
        <v>4017</v>
      </c>
      <c r="AN4880">
        <v>8</v>
      </c>
      <c r="AO4880" t="s">
        <v>3913</v>
      </c>
      <c r="AP4880">
        <f>IF(ufc_fights_2[[#This Row],[winner]]="Red",ufc_fights_2[[#This Row],[r_fighter_id]],ufc_fights_2[[#This Row],[b_fighter_id]])</f>
        <v>778</v>
      </c>
      <c r="AQ4880" t="str">
        <f>_xlfn.XLOOKUP(ufc_fights_2[[#This Row],[winnerID]],ufc_fighters[id],ufc_fighters[fighter_name],"xxx",0,1)</f>
        <v>TJ Dillashaw</v>
      </c>
    </row>
    <row r="4881" spans="1:43">
      <c r="A4881">
        <v>1068</v>
      </c>
      <c r="B4881">
        <v>778</v>
      </c>
      <c r="C4881">
        <f>_xlfn.XLOOKUP(ufc_fights_2[[#This Row],[r_fighter_id]],ufc_fighters[id],ufc_fighters[year],"xxx",0,1)</f>
        <v>1991</v>
      </c>
      <c r="D4881">
        <f>_xlfn.XLOOKUP(ufc_fights_2[[#This Row],[b_fighter_id]],ufc_fighters[id],ufc_fighters[year],"Prázdné",0,1)</f>
        <v>1986</v>
      </c>
      <c r="E4881" s="10">
        <f>YEAR(ufc_fights_2[[#This Row],[date]])-ufc_fights_2[[#This Row],[r_year]]</f>
        <v>26</v>
      </c>
      <c r="F4881" s="10">
        <f>YEAR(ufc_fights_2[[#This Row],[date]])-ufc_fights_2[[#This Row],[b_year]]</f>
        <v>31</v>
      </c>
      <c r="G4881">
        <v>1</v>
      </c>
      <c r="H4881">
        <v>2</v>
      </c>
      <c r="I4881">
        <v>0.33960000000000001</v>
      </c>
      <c r="J4881">
        <v>0.24690000000000001</v>
      </c>
      <c r="K4881">
        <v>0.35189999999999999</v>
      </c>
      <c r="L4881">
        <v>0.27060000000000001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4.6296296296296294E-5</v>
      </c>
      <c r="T4881" s="2">
        <v>8.1018518518518516E-5</v>
      </c>
      <c r="U4881">
        <v>0.34039999999999998</v>
      </c>
      <c r="V4881">
        <v>0.24490000000000001</v>
      </c>
      <c r="W4881">
        <v>0.4</v>
      </c>
      <c r="X4881">
        <v>0</v>
      </c>
      <c r="Y4881">
        <v>0.35</v>
      </c>
      <c r="Z4881">
        <v>0.34</v>
      </c>
      <c r="AA4881">
        <v>0.18920000000000001</v>
      </c>
      <c r="AB4881">
        <v>0</v>
      </c>
      <c r="AC4881">
        <v>0</v>
      </c>
      <c r="AD4881">
        <v>0.33329999999999999</v>
      </c>
      <c r="AE4881">
        <v>0.85709999999999997</v>
      </c>
      <c r="AF4881" t="s">
        <v>3910</v>
      </c>
      <c r="AG4881" s="2">
        <v>1.8634259259259259E-3</v>
      </c>
      <c r="AH4881" t="s">
        <v>3927</v>
      </c>
      <c r="AI4881">
        <v>5</v>
      </c>
      <c r="AJ4881" t="s">
        <v>3928</v>
      </c>
      <c r="AK4881" s="3">
        <v>43043</v>
      </c>
      <c r="AL4881" s="10">
        <f>YEAR(ufc_fights_2[[#This Row],[date]])</f>
        <v>2017</v>
      </c>
      <c r="AM4881" t="s">
        <v>4017</v>
      </c>
      <c r="AN4881">
        <v>18</v>
      </c>
      <c r="AO4881" t="s">
        <v>3918</v>
      </c>
      <c r="AP4881">
        <f>IF(ufc_fights_2[[#This Row],[winner]]="Red",ufc_fights_2[[#This Row],[r_fighter_id]],ufc_fights_2[[#This Row],[b_fighter_id]])</f>
        <v>778</v>
      </c>
      <c r="AQ4881" t="str">
        <f>_xlfn.XLOOKUP(ufc_fights_2[[#This Row],[winnerID]],ufc_fighters[id],ufc_fighters[fighter_name],"xxx",0,1)</f>
        <v>TJ Dillashaw</v>
      </c>
    </row>
    <row r="4882" spans="1:43">
      <c r="A4882">
        <v>778</v>
      </c>
      <c r="B4882">
        <v>3071</v>
      </c>
      <c r="C4882">
        <f>_xlfn.XLOOKUP(ufc_fights_2[[#This Row],[r_fighter_id]],ufc_fighters[id],ufc_fighters[year],"xxx",0,1)</f>
        <v>1986</v>
      </c>
      <c r="D4882">
        <f>_xlfn.XLOOKUP(ufc_fights_2[[#This Row],[b_fighter_id]],ufc_fighters[id],ufc_fighters[year],"Prázdné",0,1)</f>
        <v>1987</v>
      </c>
      <c r="E4882" s="10">
        <f>YEAR(ufc_fights_2[[#This Row],[date]])-ufc_fights_2[[#This Row],[r_year]]</f>
        <v>28</v>
      </c>
      <c r="F4882" s="10">
        <f>YEAR(ufc_fights_2[[#This Row],[date]])-ufc_fights_2[[#This Row],[b_year]]</f>
        <v>27</v>
      </c>
      <c r="G4882">
        <v>1</v>
      </c>
      <c r="H4882">
        <v>0</v>
      </c>
      <c r="I4882">
        <v>0.33260000000000001</v>
      </c>
      <c r="J4882">
        <v>0.31469999999999998</v>
      </c>
      <c r="K4882">
        <v>0.33839999999999998</v>
      </c>
      <c r="L4882">
        <v>0.31819999999999998</v>
      </c>
      <c r="M4882">
        <v>0.66669999999999996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1.2962962962962963E-3</v>
      </c>
      <c r="T4882" s="2">
        <v>0</v>
      </c>
      <c r="U4882">
        <v>0.28249999999999997</v>
      </c>
      <c r="V4882">
        <v>0.28799999999999998</v>
      </c>
      <c r="W4882">
        <v>0.66669999999999996</v>
      </c>
      <c r="X4882">
        <v>0.76190000000000002</v>
      </c>
      <c r="Y4882">
        <v>0.6</v>
      </c>
      <c r="Z4882">
        <v>0.32729999999999998</v>
      </c>
      <c r="AA4882">
        <v>0.3196</v>
      </c>
      <c r="AB4882">
        <v>0.6</v>
      </c>
      <c r="AC4882">
        <v>0</v>
      </c>
      <c r="AD4882">
        <v>0.25</v>
      </c>
      <c r="AE4882">
        <v>0</v>
      </c>
      <c r="AF4882" t="s">
        <v>3910</v>
      </c>
      <c r="AG4882" s="2">
        <v>1.6203703703703703E-3</v>
      </c>
      <c r="AH4882" t="s">
        <v>3927</v>
      </c>
      <c r="AI4882">
        <v>5</v>
      </c>
      <c r="AJ4882" t="s">
        <v>3925</v>
      </c>
      <c r="AK4882" s="3">
        <v>41881</v>
      </c>
      <c r="AL4882" s="10">
        <f>YEAR(ufc_fights_2[[#This Row],[date]])</f>
        <v>2014</v>
      </c>
      <c r="AM4882" t="s">
        <v>4017</v>
      </c>
      <c r="AN4882">
        <v>56</v>
      </c>
      <c r="AO4882" t="s">
        <v>3913</v>
      </c>
      <c r="AP4882">
        <f>IF(ufc_fights_2[[#This Row],[winner]]="Red",ufc_fights_2[[#This Row],[r_fighter_id]],ufc_fights_2[[#This Row],[b_fighter_id]])</f>
        <v>778</v>
      </c>
      <c r="AQ4882" t="str">
        <f>_xlfn.XLOOKUP(ufc_fights_2[[#This Row],[winnerID]],ufc_fighters[id],ufc_fighters[fighter_name],"xxx",0,1)</f>
        <v>TJ Dillashaw</v>
      </c>
    </row>
    <row r="4883" spans="1:43">
      <c r="A4883">
        <v>778</v>
      </c>
      <c r="B4883">
        <v>847</v>
      </c>
      <c r="C4883">
        <f>_xlfn.XLOOKUP(ufc_fights_2[[#This Row],[r_fighter_id]],ufc_fighters[id],ufc_fighters[year],"xxx",0,1)</f>
        <v>1986</v>
      </c>
      <c r="D4883">
        <f>_xlfn.XLOOKUP(ufc_fights_2[[#This Row],[b_fighter_id]],ufc_fighters[id],ufc_fighters[year],"Prázdné",0,1)</f>
        <v>1984</v>
      </c>
      <c r="E4883" s="10">
        <f>YEAR(ufc_fights_2[[#This Row],[date]])-ufc_fights_2[[#This Row],[r_year]]</f>
        <v>28</v>
      </c>
      <c r="F4883" s="10">
        <f>YEAR(ufc_fights_2[[#This Row],[date]])-ufc_fights_2[[#This Row],[b_year]]</f>
        <v>30</v>
      </c>
      <c r="G4883">
        <v>0</v>
      </c>
      <c r="H4883">
        <v>0</v>
      </c>
      <c r="I4883">
        <v>0.50429999999999997</v>
      </c>
      <c r="J4883">
        <v>0.41439999999999999</v>
      </c>
      <c r="K4883">
        <v>0.53700000000000003</v>
      </c>
      <c r="L4883">
        <v>0.43969999999999998</v>
      </c>
      <c r="M4883">
        <v>0.4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3.4375E-3</v>
      </c>
      <c r="T4883" s="2">
        <v>0</v>
      </c>
      <c r="U4883">
        <v>0.38890000000000002</v>
      </c>
      <c r="V4883">
        <v>0.2029</v>
      </c>
      <c r="W4883">
        <v>0.83330000000000004</v>
      </c>
      <c r="X4883">
        <v>0.96430000000000005</v>
      </c>
      <c r="Y4883">
        <v>0.9</v>
      </c>
      <c r="Z4883">
        <v>0.45960000000000001</v>
      </c>
      <c r="AA4883">
        <v>0.36459999999999998</v>
      </c>
      <c r="AB4883">
        <v>0.6</v>
      </c>
      <c r="AC4883">
        <v>0.73329999999999995</v>
      </c>
      <c r="AD4883">
        <v>0.625</v>
      </c>
      <c r="AE4883">
        <v>0</v>
      </c>
      <c r="AF4883" t="s">
        <v>3915</v>
      </c>
      <c r="AG4883" s="2">
        <v>3.472222222222222E-3</v>
      </c>
      <c r="AH4883" t="s">
        <v>3911</v>
      </c>
      <c r="AI4883">
        <v>3</v>
      </c>
      <c r="AJ4883" t="s">
        <v>3928</v>
      </c>
      <c r="AK4883" s="3">
        <v>41654</v>
      </c>
      <c r="AL4883" s="10">
        <f>YEAR(ufc_fights_2[[#This Row],[date]])</f>
        <v>2014</v>
      </c>
      <c r="AM4883" t="s">
        <v>4017</v>
      </c>
      <c r="AN4883">
        <v>76</v>
      </c>
      <c r="AO4883" t="s">
        <v>3913</v>
      </c>
      <c r="AP4883">
        <f>IF(ufc_fights_2[[#This Row],[winner]]="Red",ufc_fights_2[[#This Row],[r_fighter_id]],ufc_fights_2[[#This Row],[b_fighter_id]])</f>
        <v>778</v>
      </c>
      <c r="AQ4883" t="str">
        <f>_xlfn.XLOOKUP(ufc_fights_2[[#This Row],[winnerID]],ufc_fighters[id],ufc_fighters[fighter_name],"xxx",0,1)</f>
        <v>TJ Dillashaw</v>
      </c>
    </row>
    <row r="4884" spans="1:43">
      <c r="A4884">
        <v>778</v>
      </c>
      <c r="B4884">
        <v>1782</v>
      </c>
      <c r="C4884">
        <f>_xlfn.XLOOKUP(ufc_fights_2[[#This Row],[r_fighter_id]],ufc_fighters[id],ufc_fighters[year],"xxx",0,1)</f>
        <v>1986</v>
      </c>
      <c r="D4884">
        <f>_xlfn.XLOOKUP(ufc_fights_2[[#This Row],[b_fighter_id]],ufc_fighters[id],ufc_fighters[year],"Prázdné",0,1)</f>
        <v>1982</v>
      </c>
      <c r="E4884" s="10">
        <f>YEAR(ufc_fights_2[[#This Row],[date]])-ufc_fights_2[[#This Row],[r_year]]</f>
        <v>26</v>
      </c>
      <c r="F4884" s="10">
        <f>YEAR(ufc_fights_2[[#This Row],[date]])-ufc_fights_2[[#This Row],[b_year]]</f>
        <v>30</v>
      </c>
      <c r="G4884">
        <v>0</v>
      </c>
      <c r="H4884">
        <v>0</v>
      </c>
      <c r="I4884">
        <v>0.1875</v>
      </c>
      <c r="J4884">
        <v>0.42109999999999997</v>
      </c>
      <c r="K4884">
        <v>0.27779999999999999</v>
      </c>
      <c r="L4884">
        <v>0.6452</v>
      </c>
      <c r="M4884">
        <v>0.66669999999999996</v>
      </c>
      <c r="N4884">
        <v>0</v>
      </c>
      <c r="O4884">
        <v>1</v>
      </c>
      <c r="P4884">
        <v>0</v>
      </c>
      <c r="Q4884">
        <v>0</v>
      </c>
      <c r="R4884">
        <v>0</v>
      </c>
      <c r="S4884" s="2">
        <v>7.0601851851851847E-4</v>
      </c>
      <c r="T4884" s="2">
        <v>0</v>
      </c>
      <c r="U4884">
        <v>0.1429</v>
      </c>
      <c r="V4884">
        <v>0.25</v>
      </c>
      <c r="W4884">
        <v>1</v>
      </c>
      <c r="X4884">
        <v>0</v>
      </c>
      <c r="Y4884">
        <v>0.5</v>
      </c>
      <c r="Z4884">
        <v>0.1875</v>
      </c>
      <c r="AA4884">
        <v>0.42109999999999997</v>
      </c>
      <c r="AB4884">
        <v>0</v>
      </c>
      <c r="AC4884">
        <v>0</v>
      </c>
      <c r="AD4884">
        <v>0</v>
      </c>
      <c r="AE4884">
        <v>0</v>
      </c>
      <c r="AF4884" t="s">
        <v>3933</v>
      </c>
      <c r="AG4884" s="2">
        <v>1.7708333333333332E-3</v>
      </c>
      <c r="AH4884" t="s">
        <v>3911</v>
      </c>
      <c r="AI4884">
        <v>3</v>
      </c>
      <c r="AJ4884" t="s">
        <v>4048</v>
      </c>
      <c r="AK4884" s="3">
        <v>41101</v>
      </c>
      <c r="AL4884" s="10">
        <f>YEAR(ufc_fights_2[[#This Row],[date]])</f>
        <v>2012</v>
      </c>
      <c r="AM4884" t="s">
        <v>4017</v>
      </c>
      <c r="AN4884">
        <v>83</v>
      </c>
      <c r="AO4884" t="s">
        <v>3913</v>
      </c>
      <c r="AP4884">
        <f>IF(ufc_fights_2[[#This Row],[winner]]="Red",ufc_fights_2[[#This Row],[r_fighter_id]],ufc_fights_2[[#This Row],[b_fighter_id]])</f>
        <v>778</v>
      </c>
      <c r="AQ4884" t="str">
        <f>_xlfn.XLOOKUP(ufc_fights_2[[#This Row],[winnerID]],ufc_fighters[id],ufc_fighters[fighter_name],"xxx",0,1)</f>
        <v>TJ Dillashaw</v>
      </c>
    </row>
    <row r="4885" spans="1:43">
      <c r="A4885">
        <v>778</v>
      </c>
      <c r="B4885">
        <v>3371</v>
      </c>
      <c r="C4885">
        <f>_xlfn.XLOOKUP(ufc_fights_2[[#This Row],[r_fighter_id]],ufc_fighters[id],ufc_fighters[year],"xxx",0,1)</f>
        <v>1986</v>
      </c>
      <c r="D4885">
        <f>_xlfn.XLOOKUP(ufc_fights_2[[#This Row],[b_fighter_id]],ufc_fighters[id],ufc_fighters[year],"Prázdné",0,1)</f>
        <v>1982</v>
      </c>
      <c r="E4885" s="10">
        <f>YEAR(ufc_fights_2[[#This Row],[date]])-ufc_fights_2[[#This Row],[r_year]]</f>
        <v>27</v>
      </c>
      <c r="F4885" s="10">
        <f>YEAR(ufc_fights_2[[#This Row],[date]])-ufc_fights_2[[#This Row],[b_year]]</f>
        <v>31</v>
      </c>
      <c r="G4885">
        <v>1</v>
      </c>
      <c r="H4885">
        <v>0</v>
      </c>
      <c r="I4885">
        <v>0.4773</v>
      </c>
      <c r="J4885">
        <v>0.32350000000000001</v>
      </c>
      <c r="K4885">
        <v>0.4889</v>
      </c>
      <c r="L4885">
        <v>0.36109999999999998</v>
      </c>
      <c r="M4885">
        <v>0.33329999999999999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7.1759259259259259E-4</v>
      </c>
      <c r="T4885" s="2">
        <v>0</v>
      </c>
      <c r="U4885">
        <v>0.4103</v>
      </c>
      <c r="V4885">
        <v>0.26669999999999999</v>
      </c>
      <c r="W4885">
        <v>1</v>
      </c>
      <c r="X4885">
        <v>1</v>
      </c>
      <c r="Y4885">
        <v>1</v>
      </c>
      <c r="Z4885">
        <v>0.43590000000000001</v>
      </c>
      <c r="AA4885">
        <v>0.28570000000000001</v>
      </c>
      <c r="AB4885">
        <v>0.5</v>
      </c>
      <c r="AC4885">
        <v>0.5</v>
      </c>
      <c r="AD4885">
        <v>1</v>
      </c>
      <c r="AE4885">
        <v>0</v>
      </c>
      <c r="AF4885" t="s">
        <v>3910</v>
      </c>
      <c r="AG4885" s="2">
        <v>3.0324074074074073E-3</v>
      </c>
      <c r="AH4885" t="s">
        <v>3911</v>
      </c>
      <c r="AI4885">
        <v>3</v>
      </c>
      <c r="AJ4885" t="s">
        <v>3925</v>
      </c>
      <c r="AK4885" s="3">
        <v>41384</v>
      </c>
      <c r="AL4885" s="10">
        <f>YEAR(ufc_fights_2[[#This Row],[date]])</f>
        <v>2013</v>
      </c>
      <c r="AM4885" t="s">
        <v>4017</v>
      </c>
      <c r="AN4885">
        <v>83</v>
      </c>
      <c r="AO4885" t="s">
        <v>3913</v>
      </c>
      <c r="AP4885">
        <f>IF(ufc_fights_2[[#This Row],[winner]]="Red",ufc_fights_2[[#This Row],[r_fighter_id]],ufc_fights_2[[#This Row],[b_fighter_id]])</f>
        <v>778</v>
      </c>
      <c r="AQ4885" t="str">
        <f>_xlfn.XLOOKUP(ufc_fights_2[[#This Row],[winnerID]],ufc_fighters[id],ufc_fighters[fighter_name],"xxx",0,1)</f>
        <v>TJ Dillashaw</v>
      </c>
    </row>
    <row r="4886" spans="1:43">
      <c r="A4886">
        <v>778</v>
      </c>
      <c r="B4886">
        <v>3202</v>
      </c>
      <c r="C4886">
        <f>_xlfn.XLOOKUP(ufc_fights_2[[#This Row],[r_fighter_id]],ufc_fighters[id],ufc_fighters[year],"xxx",0,1)</f>
        <v>1986</v>
      </c>
      <c r="D4886">
        <f>_xlfn.XLOOKUP(ufc_fights_2[[#This Row],[b_fighter_id]],ufc_fighters[id],ufc_fighters[year],"Prázdné",0,1)</f>
        <v>1984</v>
      </c>
      <c r="E4886" s="10">
        <f>YEAR(ufc_fights_2[[#This Row],[date]])-ufc_fights_2[[#This Row],[r_year]]</f>
        <v>27</v>
      </c>
      <c r="F4886" s="10">
        <f>YEAR(ufc_fights_2[[#This Row],[date]])-ufc_fights_2[[#This Row],[b_year]]</f>
        <v>29</v>
      </c>
      <c r="G4886">
        <v>1</v>
      </c>
      <c r="H4886">
        <v>0</v>
      </c>
      <c r="I4886">
        <v>0.52629999999999999</v>
      </c>
      <c r="J4886">
        <v>0.55000000000000004</v>
      </c>
      <c r="K4886">
        <v>0.59089999999999998</v>
      </c>
      <c r="L4886">
        <v>0.60709999999999997</v>
      </c>
      <c r="M4886">
        <v>0.66669999999999996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2.0254629629629629E-3</v>
      </c>
      <c r="T4886" s="2">
        <v>0</v>
      </c>
      <c r="U4886">
        <v>0.40620000000000001</v>
      </c>
      <c r="V4886">
        <v>0.4</v>
      </c>
      <c r="W4886">
        <v>0.5</v>
      </c>
      <c r="X4886">
        <v>0.73680000000000001</v>
      </c>
      <c r="Y4886">
        <v>0.75</v>
      </c>
      <c r="Z4886">
        <v>0.2581</v>
      </c>
      <c r="AA4886">
        <v>0.33329999999999999</v>
      </c>
      <c r="AB4886">
        <v>0.77780000000000005</v>
      </c>
      <c r="AC4886">
        <v>0.875</v>
      </c>
      <c r="AD4886">
        <v>1</v>
      </c>
      <c r="AE4886">
        <v>0</v>
      </c>
      <c r="AF4886" t="s">
        <v>3910</v>
      </c>
      <c r="AG4886" s="2">
        <v>3.0092592592592595E-4</v>
      </c>
      <c r="AH4886" t="s">
        <v>3911</v>
      </c>
      <c r="AI4886">
        <v>3</v>
      </c>
      <c r="AJ4886" t="s">
        <v>3949</v>
      </c>
      <c r="AK4886" s="3">
        <v>41349</v>
      </c>
      <c r="AL4886" s="10">
        <f>YEAR(ufc_fights_2[[#This Row],[date]])</f>
        <v>2013</v>
      </c>
      <c r="AM4886" t="s">
        <v>4017</v>
      </c>
      <c r="AN4886">
        <v>92</v>
      </c>
      <c r="AO4886" t="s">
        <v>3913</v>
      </c>
      <c r="AP4886">
        <f>IF(ufc_fights_2[[#This Row],[winner]]="Red",ufc_fights_2[[#This Row],[r_fighter_id]],ufc_fights_2[[#This Row],[b_fighter_id]])</f>
        <v>778</v>
      </c>
      <c r="AQ4886" t="str">
        <f>_xlfn.XLOOKUP(ufc_fights_2[[#This Row],[winnerID]],ufc_fighters[id],ufc_fighters[fighter_name],"xxx",0,1)</f>
        <v>TJ Dillashaw</v>
      </c>
    </row>
    <row r="4887" spans="1:43">
      <c r="A4887">
        <v>778</v>
      </c>
      <c r="B4887">
        <v>3443</v>
      </c>
      <c r="C4887">
        <f>_xlfn.XLOOKUP(ufc_fights_2[[#This Row],[r_fighter_id]],ufc_fighters[id],ufc_fighters[year],"xxx",0,1)</f>
        <v>1986</v>
      </c>
      <c r="D4887">
        <f>_xlfn.XLOOKUP(ufc_fights_2[[#This Row],[b_fighter_id]],ufc_fighters[id],ufc_fighters[year],"Prázdné",0,1)</f>
        <v>1984</v>
      </c>
      <c r="E4887" s="10">
        <f>YEAR(ufc_fights_2[[#This Row],[date]])-ufc_fights_2[[#This Row],[r_year]]</f>
        <v>26</v>
      </c>
      <c r="F4887" s="10">
        <f>YEAR(ufc_fights_2[[#This Row],[date]])-ufc_fights_2[[#This Row],[b_year]]</f>
        <v>28</v>
      </c>
      <c r="G4887">
        <v>0</v>
      </c>
      <c r="H4887">
        <v>0</v>
      </c>
      <c r="I4887">
        <v>0.74560000000000004</v>
      </c>
      <c r="J4887">
        <v>0.33329999999999999</v>
      </c>
      <c r="K4887">
        <v>0.80210000000000004</v>
      </c>
      <c r="L4887">
        <v>0.45240000000000002</v>
      </c>
      <c r="M4887">
        <v>0.42859999999999998</v>
      </c>
      <c r="N4887">
        <v>0</v>
      </c>
      <c r="O4887">
        <v>5</v>
      </c>
      <c r="P4887">
        <v>1</v>
      </c>
      <c r="Q4887">
        <v>0</v>
      </c>
      <c r="R4887">
        <v>0</v>
      </c>
      <c r="S4887" s="2">
        <v>8.5879629629629622E-3</v>
      </c>
      <c r="T4887" s="2">
        <v>0</v>
      </c>
      <c r="U4887">
        <v>0.7238</v>
      </c>
      <c r="V4887">
        <v>0.3226</v>
      </c>
      <c r="W4887">
        <v>1</v>
      </c>
      <c r="X4887">
        <v>1</v>
      </c>
      <c r="Y4887">
        <v>0</v>
      </c>
      <c r="Z4887">
        <v>0.6</v>
      </c>
      <c r="AA4887">
        <v>0.26919999999999999</v>
      </c>
      <c r="AB4887">
        <v>0</v>
      </c>
      <c r="AC4887">
        <v>0</v>
      </c>
      <c r="AD4887">
        <v>0.76770000000000005</v>
      </c>
      <c r="AE4887">
        <v>0.57140000000000002</v>
      </c>
      <c r="AF4887" t="s">
        <v>3915</v>
      </c>
      <c r="AG4887" s="2">
        <v>3.472222222222222E-3</v>
      </c>
      <c r="AH4887" t="s">
        <v>3911</v>
      </c>
      <c r="AI4887">
        <v>3</v>
      </c>
      <c r="AJ4887" t="s">
        <v>3974</v>
      </c>
      <c r="AK4887" s="3">
        <v>40954</v>
      </c>
      <c r="AL4887" s="10">
        <f>YEAR(ufc_fights_2[[#This Row],[date]])</f>
        <v>2012</v>
      </c>
      <c r="AM4887" t="s">
        <v>4017</v>
      </c>
      <c r="AN4887">
        <v>137</v>
      </c>
      <c r="AO4887" t="s">
        <v>3913</v>
      </c>
      <c r="AP4887">
        <f>IF(ufc_fights_2[[#This Row],[winner]]="Red",ufc_fights_2[[#This Row],[r_fighter_id]],ufc_fights_2[[#This Row],[b_fighter_id]])</f>
        <v>778</v>
      </c>
      <c r="AQ4887" t="str">
        <f>_xlfn.XLOOKUP(ufc_fights_2[[#This Row],[winnerID]],ufc_fighters[id],ufc_fighters[fighter_name],"xxx",0,1)</f>
        <v>TJ Dillashaw</v>
      </c>
    </row>
    <row r="4888" spans="1:43">
      <c r="A4888">
        <v>2086</v>
      </c>
      <c r="B4888">
        <v>847</v>
      </c>
      <c r="C4888">
        <f>_xlfn.XLOOKUP(ufc_fights_2[[#This Row],[r_fighter_id]],ufc_fighters[id],ufc_fighters[year],"xxx",0,1)</f>
        <v>1982</v>
      </c>
      <c r="D4888">
        <f>_xlfn.XLOOKUP(ufc_fights_2[[#This Row],[b_fighter_id]],ufc_fighters[id],ufc_fighters[year],"Prázdné",0,1)</f>
        <v>1984</v>
      </c>
      <c r="E4888" s="10">
        <f>YEAR(ufc_fights_2[[#This Row],[date]])-ufc_fights_2[[#This Row],[r_year]]</f>
        <v>30</v>
      </c>
      <c r="F4888" s="10">
        <f>YEAR(ufc_fights_2[[#This Row],[date]])-ufc_fights_2[[#This Row],[b_year]]</f>
        <v>28</v>
      </c>
      <c r="G4888">
        <v>0</v>
      </c>
      <c r="H4888">
        <v>0</v>
      </c>
      <c r="I4888">
        <v>0.27029999999999998</v>
      </c>
      <c r="J4888">
        <v>0.2722</v>
      </c>
      <c r="K4888">
        <v>0.28000000000000003</v>
      </c>
      <c r="L4888">
        <v>0.309</v>
      </c>
      <c r="M4888">
        <v>0</v>
      </c>
      <c r="N4888">
        <v>0.5</v>
      </c>
      <c r="O4888">
        <v>0</v>
      </c>
      <c r="P4888">
        <v>0</v>
      </c>
      <c r="Q4888">
        <v>0</v>
      </c>
      <c r="R4888">
        <v>0</v>
      </c>
      <c r="S4888" s="2">
        <v>0</v>
      </c>
      <c r="T4888" s="2">
        <v>5.5555555555555556E-4</v>
      </c>
      <c r="U4888">
        <v>0.10199999999999999</v>
      </c>
      <c r="V4888">
        <v>0.1207</v>
      </c>
      <c r="W4888">
        <v>0.57689999999999997</v>
      </c>
      <c r="X4888">
        <v>0.625</v>
      </c>
      <c r="Y4888">
        <v>0.8</v>
      </c>
      <c r="Z4888">
        <v>0.2621</v>
      </c>
      <c r="AA4888">
        <v>0.2606</v>
      </c>
      <c r="AB4888">
        <v>0.66669999999999996</v>
      </c>
      <c r="AC4888">
        <v>1</v>
      </c>
      <c r="AD4888">
        <v>0</v>
      </c>
      <c r="AE4888">
        <v>0.5</v>
      </c>
      <c r="AF4888" t="s">
        <v>3915</v>
      </c>
      <c r="AG4888" s="2">
        <v>3.472222222222222E-3</v>
      </c>
      <c r="AH4888" t="s">
        <v>3911</v>
      </c>
      <c r="AI4888">
        <v>3</v>
      </c>
      <c r="AJ4888" t="s">
        <v>3974</v>
      </c>
      <c r="AK4888" s="3">
        <v>41097</v>
      </c>
      <c r="AL4888" s="10">
        <f>YEAR(ufc_fights_2[[#This Row],[date]])</f>
        <v>2012</v>
      </c>
      <c r="AM4888" t="s">
        <v>4017</v>
      </c>
      <c r="AN4888">
        <v>1</v>
      </c>
      <c r="AO4888" t="s">
        <v>3918</v>
      </c>
      <c r="AP4888">
        <f>IF(ufc_fights_2[[#This Row],[winner]]="Red",ufc_fights_2[[#This Row],[r_fighter_id]],ufc_fights_2[[#This Row],[b_fighter_id]])</f>
        <v>847</v>
      </c>
      <c r="AQ4888" t="str">
        <f>_xlfn.XLOOKUP(ufc_fights_2[[#This Row],[winnerID]],ufc_fighters[id],ufc_fighters[fighter_name],"xxx",0,1)</f>
        <v>Mike Easton</v>
      </c>
    </row>
    <row r="4889" spans="1:43">
      <c r="A4889">
        <v>847</v>
      </c>
      <c r="B4889">
        <v>297</v>
      </c>
      <c r="C4889">
        <f>_xlfn.XLOOKUP(ufc_fights_2[[#This Row],[r_fighter_id]],ufc_fighters[id],ufc_fighters[year],"xxx",0,1)</f>
        <v>1984</v>
      </c>
      <c r="D4889">
        <f>_xlfn.XLOOKUP(ufc_fights_2[[#This Row],[b_fighter_id]],ufc_fighters[id],ufc_fighters[year],"Prázdné",0,1)</f>
        <v>1983</v>
      </c>
      <c r="E4889" s="10">
        <f>YEAR(ufc_fights_2[[#This Row],[date]])-ufc_fights_2[[#This Row],[r_year]]</f>
        <v>27</v>
      </c>
      <c r="F4889" s="10">
        <f>YEAR(ufc_fights_2[[#This Row],[date]])-ufc_fights_2[[#This Row],[b_year]]</f>
        <v>28</v>
      </c>
      <c r="G4889">
        <v>1</v>
      </c>
      <c r="H4889">
        <v>0</v>
      </c>
      <c r="I4889">
        <v>0.36899999999999999</v>
      </c>
      <c r="J4889">
        <v>0.2208</v>
      </c>
      <c r="K4889">
        <v>0.40450000000000003</v>
      </c>
      <c r="L4889">
        <v>0.25929999999999997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6.7129629629629625E-4</v>
      </c>
      <c r="T4889" s="2">
        <v>5.0925925925925921E-4</v>
      </c>
      <c r="U4889">
        <v>0.20369999999999999</v>
      </c>
      <c r="V4889">
        <v>0.1406</v>
      </c>
      <c r="W4889">
        <v>0.66669999999999996</v>
      </c>
      <c r="X4889">
        <v>0.66669999999999996</v>
      </c>
      <c r="Y4889">
        <v>0.75</v>
      </c>
      <c r="Z4889">
        <v>0.22059999999999999</v>
      </c>
      <c r="AA4889">
        <v>0.2162</v>
      </c>
      <c r="AB4889">
        <v>1</v>
      </c>
      <c r="AC4889">
        <v>0.33329999999999999</v>
      </c>
      <c r="AD4889">
        <v>1</v>
      </c>
      <c r="AE4889">
        <v>0</v>
      </c>
      <c r="AF4889" t="s">
        <v>3910</v>
      </c>
      <c r="AG4889" s="2">
        <v>3.3796296296296296E-3</v>
      </c>
      <c r="AH4889" t="s">
        <v>3911</v>
      </c>
      <c r="AI4889">
        <v>3</v>
      </c>
      <c r="AJ4889" t="s">
        <v>4016</v>
      </c>
      <c r="AK4889" s="3">
        <v>40817</v>
      </c>
      <c r="AL4889" s="10">
        <f>YEAR(ufc_fights_2[[#This Row],[date]])</f>
        <v>2011</v>
      </c>
      <c r="AM4889" t="s">
        <v>4017</v>
      </c>
      <c r="AN4889">
        <v>23</v>
      </c>
      <c r="AO4889" t="s">
        <v>3913</v>
      </c>
      <c r="AP4889">
        <f>IF(ufc_fights_2[[#This Row],[winner]]="Red",ufc_fights_2[[#This Row],[r_fighter_id]],ufc_fights_2[[#This Row],[b_fighter_id]])</f>
        <v>847</v>
      </c>
      <c r="AQ4889" t="str">
        <f>_xlfn.XLOOKUP(ufc_fights_2[[#This Row],[winnerID]],ufc_fighters[id],ufc_fighters[fighter_name],"xxx",0,1)</f>
        <v>Mike Easton</v>
      </c>
    </row>
    <row r="4890" spans="1:43">
      <c r="A4890">
        <v>847</v>
      </c>
      <c r="B4890">
        <v>2439</v>
      </c>
      <c r="C4890">
        <f>_xlfn.XLOOKUP(ufc_fights_2[[#This Row],[r_fighter_id]],ufc_fighters[id],ufc_fighters[year],"xxx",0,1)</f>
        <v>1984</v>
      </c>
      <c r="D4890">
        <f>_xlfn.XLOOKUP(ufc_fights_2[[#This Row],[b_fighter_id]],ufc_fighters[id],ufc_fighters[year],"Prázdné",0,1)</f>
        <v>1988</v>
      </c>
      <c r="E4890" s="10">
        <f>YEAR(ufc_fights_2[[#This Row],[date]])-ufc_fights_2[[#This Row],[r_year]]</f>
        <v>28</v>
      </c>
      <c r="F4890" s="10">
        <f>YEAR(ufc_fights_2[[#This Row],[date]])-ufc_fights_2[[#This Row],[b_year]]</f>
        <v>24</v>
      </c>
      <c r="G4890">
        <v>0</v>
      </c>
      <c r="H4890">
        <v>0</v>
      </c>
      <c r="I4890">
        <v>0.55920000000000003</v>
      </c>
      <c r="J4890">
        <v>0.40720000000000001</v>
      </c>
      <c r="K4890">
        <v>0.63870000000000005</v>
      </c>
      <c r="L4890">
        <v>0.4773</v>
      </c>
      <c r="M4890">
        <v>0.33329999999999999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1.5509259259259259E-3</v>
      </c>
      <c r="T4890" s="2">
        <v>2.1180555555555558E-3</v>
      </c>
      <c r="U4890">
        <v>0.38950000000000001</v>
      </c>
      <c r="V4890">
        <v>0.32819999999999999</v>
      </c>
      <c r="W4890">
        <v>0.85709999999999997</v>
      </c>
      <c r="X4890">
        <v>0.81820000000000004</v>
      </c>
      <c r="Y4890">
        <v>0.81820000000000004</v>
      </c>
      <c r="Z4890">
        <v>0.4839</v>
      </c>
      <c r="AA4890">
        <v>0.37409999999999999</v>
      </c>
      <c r="AB4890">
        <v>0.89290000000000003</v>
      </c>
      <c r="AC4890">
        <v>0.65</v>
      </c>
      <c r="AD4890">
        <v>0</v>
      </c>
      <c r="AE4890">
        <v>0</v>
      </c>
      <c r="AF4890" t="s">
        <v>3969</v>
      </c>
      <c r="AG4890" s="2">
        <v>3.472222222222222E-3</v>
      </c>
      <c r="AH4890" t="s">
        <v>3911</v>
      </c>
      <c r="AI4890">
        <v>3</v>
      </c>
      <c r="AJ4890" t="s">
        <v>3939</v>
      </c>
      <c r="AK4890" s="3">
        <v>40928</v>
      </c>
      <c r="AL4890" s="10">
        <f>YEAR(ufc_fights_2[[#This Row],[date]])</f>
        <v>2012</v>
      </c>
      <c r="AM4890" t="s">
        <v>4017</v>
      </c>
      <c r="AN4890">
        <v>71</v>
      </c>
      <c r="AO4890" t="s">
        <v>3913</v>
      </c>
      <c r="AP4890">
        <f>IF(ufc_fights_2[[#This Row],[winner]]="Red",ufc_fights_2[[#This Row],[r_fighter_id]],ufc_fights_2[[#This Row],[b_fighter_id]])</f>
        <v>847</v>
      </c>
      <c r="AQ4890" t="str">
        <f>_xlfn.XLOOKUP(ufc_fights_2[[#This Row],[winnerID]],ufc_fighters[id],ufc_fighters[fighter_name],"xxx",0,1)</f>
        <v>Mike Easton</v>
      </c>
    </row>
    <row r="4891" spans="1:43">
      <c r="A4891">
        <v>70</v>
      </c>
      <c r="B4891">
        <v>282</v>
      </c>
      <c r="C4891">
        <f>_xlfn.XLOOKUP(ufc_fights_2[[#This Row],[r_fighter_id]],ufc_fighters[id],ufc_fighters[year],"xxx",0,1)</f>
        <v>1991</v>
      </c>
      <c r="D4891">
        <f>_xlfn.XLOOKUP(ufc_fights_2[[#This Row],[b_fighter_id]],ufc_fighters[id],ufc_fighters[year],"Prázdné",0,1)</f>
        <v>1986</v>
      </c>
      <c r="E4891" s="10">
        <f>YEAR(ufc_fights_2[[#This Row],[date]])-ufc_fights_2[[#This Row],[r_year]]</f>
        <v>24</v>
      </c>
      <c r="F4891" s="10">
        <f>YEAR(ufc_fights_2[[#This Row],[date]])-ufc_fights_2[[#This Row],[b_year]]</f>
        <v>29</v>
      </c>
      <c r="G4891">
        <v>1</v>
      </c>
      <c r="H4891">
        <v>0</v>
      </c>
      <c r="I4891">
        <v>0.48</v>
      </c>
      <c r="J4891">
        <v>0.29670000000000002</v>
      </c>
      <c r="K4891">
        <v>0.5</v>
      </c>
      <c r="L4891">
        <v>0.29670000000000002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5.7870370370370373E-5</v>
      </c>
      <c r="T4891" s="2">
        <v>2.5462962962962961E-4</v>
      </c>
      <c r="U4891">
        <v>0.43180000000000002</v>
      </c>
      <c r="V4891">
        <v>0.22539999999999999</v>
      </c>
      <c r="W4891">
        <v>0.8</v>
      </c>
      <c r="X4891">
        <v>1</v>
      </c>
      <c r="Y4891">
        <v>0.8</v>
      </c>
      <c r="Z4891">
        <v>0.41860000000000003</v>
      </c>
      <c r="AA4891">
        <v>0.28570000000000001</v>
      </c>
      <c r="AB4891">
        <v>0.85709999999999997</v>
      </c>
      <c r="AC4891">
        <v>0.42859999999999998</v>
      </c>
      <c r="AD4891">
        <v>0</v>
      </c>
      <c r="AE4891">
        <v>0</v>
      </c>
      <c r="AF4891" t="s">
        <v>3910</v>
      </c>
      <c r="AG4891" s="2">
        <v>3.0555555555555557E-3</v>
      </c>
      <c r="AH4891" t="s">
        <v>3911</v>
      </c>
      <c r="AI4891">
        <v>3</v>
      </c>
      <c r="AJ4891" t="s">
        <v>3938</v>
      </c>
      <c r="AK4891" s="3">
        <v>42315</v>
      </c>
      <c r="AL4891" s="10">
        <f>YEAR(ufc_fights_2[[#This Row],[date]])</f>
        <v>2015</v>
      </c>
      <c r="AM4891" t="s">
        <v>4017</v>
      </c>
      <c r="AN4891">
        <v>6</v>
      </c>
      <c r="AO4891" t="s">
        <v>3913</v>
      </c>
      <c r="AP4891">
        <f>IF(ufc_fights_2[[#This Row],[winner]]="Red",ufc_fights_2[[#This Row],[r_fighter_id]],ufc_fights_2[[#This Row],[b_fighter_id]])</f>
        <v>70</v>
      </c>
      <c r="AQ4891" t="str">
        <f>_xlfn.XLOOKUP(ufc_fights_2[[#This Row],[winnerID]],ufc_fighters[id],ufc_fighters[fighter_name],"xxx",0,1)</f>
        <v>Thomas Almeida</v>
      </c>
    </row>
    <row r="4892" spans="1:43">
      <c r="A4892">
        <v>2540</v>
      </c>
      <c r="B4892">
        <v>70</v>
      </c>
      <c r="C4892">
        <f>_xlfn.XLOOKUP(ufc_fights_2[[#This Row],[r_fighter_id]],ufc_fighters[id],ufc_fighters[year],"xxx",0,1)</f>
        <v>1978</v>
      </c>
      <c r="D4892">
        <f>_xlfn.XLOOKUP(ufc_fights_2[[#This Row],[b_fighter_id]],ufc_fighters[id],ufc_fighters[year],"Prázdné",0,1)</f>
        <v>1991</v>
      </c>
      <c r="E4892" s="10">
        <f>YEAR(ufc_fights_2[[#This Row],[date]])-ufc_fights_2[[#This Row],[r_year]]</f>
        <v>37</v>
      </c>
      <c r="F4892" s="10">
        <f>YEAR(ufc_fights_2[[#This Row],[date]])-ufc_fights_2[[#This Row],[b_year]]</f>
        <v>24</v>
      </c>
      <c r="G4892">
        <v>1</v>
      </c>
      <c r="H4892">
        <v>1</v>
      </c>
      <c r="I4892">
        <v>0.36359999999999998</v>
      </c>
      <c r="J4892">
        <v>0.43640000000000001</v>
      </c>
      <c r="K4892">
        <v>0.36359999999999998</v>
      </c>
      <c r="L4892">
        <v>0.43640000000000001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3.2407407407407406E-4</v>
      </c>
      <c r="T4892" s="2">
        <v>1.1574074074074073E-5</v>
      </c>
      <c r="U4892">
        <v>0.35420000000000001</v>
      </c>
      <c r="V4892">
        <v>0.37780000000000002</v>
      </c>
      <c r="W4892">
        <v>0.5</v>
      </c>
      <c r="X4892">
        <v>0.4</v>
      </c>
      <c r="Y4892">
        <v>1</v>
      </c>
      <c r="Z4892">
        <v>0.32</v>
      </c>
      <c r="AA4892">
        <v>0.4259</v>
      </c>
      <c r="AB4892">
        <v>1</v>
      </c>
      <c r="AC4892">
        <v>1</v>
      </c>
      <c r="AD4892">
        <v>0.5</v>
      </c>
      <c r="AE4892">
        <v>0</v>
      </c>
      <c r="AF4892" t="s">
        <v>3910</v>
      </c>
      <c r="AG4892" s="2">
        <v>3.3564814814814812E-4</v>
      </c>
      <c r="AH4892" t="s">
        <v>3911</v>
      </c>
      <c r="AI4892">
        <v>3</v>
      </c>
      <c r="AJ4892" t="s">
        <v>3925</v>
      </c>
      <c r="AK4892" s="3">
        <v>42196</v>
      </c>
      <c r="AL4892" s="10">
        <f>YEAR(ufc_fights_2[[#This Row],[date]])</f>
        <v>2015</v>
      </c>
      <c r="AM4892" t="s">
        <v>4017</v>
      </c>
      <c r="AN4892">
        <v>1</v>
      </c>
      <c r="AO4892" t="s">
        <v>3918</v>
      </c>
      <c r="AP4892">
        <f>IF(ufc_fights_2[[#This Row],[winner]]="Red",ufc_fights_2[[#This Row],[r_fighter_id]],ufc_fights_2[[#This Row],[b_fighter_id]])</f>
        <v>70</v>
      </c>
      <c r="AQ4892" t="str">
        <f>_xlfn.XLOOKUP(ufc_fights_2[[#This Row],[winnerID]],ufc_fighters[id],ufc_fighters[fighter_name],"xxx",0,1)</f>
        <v>Thomas Almeida</v>
      </c>
    </row>
    <row r="4893" spans="1:43">
      <c r="A4893">
        <v>2695</v>
      </c>
      <c r="B4893">
        <v>76</v>
      </c>
      <c r="C4893">
        <f>_xlfn.XLOOKUP(ufc_fights_2[[#This Row],[r_fighter_id]],ufc_fighters[id],ufc_fighters[year],"xxx",0,1)</f>
        <v>1989</v>
      </c>
      <c r="D4893">
        <f>_xlfn.XLOOKUP(ufc_fights_2[[#This Row],[b_fighter_id]],ufc_fighters[id],ufc_fighters[year],"Prázdné",0,1)</f>
        <v>1990</v>
      </c>
      <c r="E4893" s="10">
        <f>YEAR(ufc_fights_2[[#This Row],[date]])-ufc_fights_2[[#This Row],[r_year]]</f>
        <v>31</v>
      </c>
      <c r="F4893" s="10">
        <f>YEAR(ufc_fights_2[[#This Row],[date]])-ufc_fights_2[[#This Row],[b_year]]</f>
        <v>30</v>
      </c>
      <c r="G4893">
        <v>0</v>
      </c>
      <c r="H4893">
        <v>0</v>
      </c>
      <c r="I4893">
        <v>0.49320000000000003</v>
      </c>
      <c r="J4893">
        <v>0.41899999999999998</v>
      </c>
      <c r="K4893">
        <v>0.54879999999999995</v>
      </c>
      <c r="L4893">
        <v>0.45760000000000001</v>
      </c>
      <c r="M4893">
        <v>0.4</v>
      </c>
      <c r="N4893">
        <v>0.22220000000000001</v>
      </c>
      <c r="O4893">
        <v>0</v>
      </c>
      <c r="P4893">
        <v>1</v>
      </c>
      <c r="Q4893">
        <v>0</v>
      </c>
      <c r="R4893">
        <v>0</v>
      </c>
      <c r="S4893" s="2">
        <v>7.1759259259259259E-4</v>
      </c>
      <c r="T4893" s="2">
        <v>1.3310185185185185E-3</v>
      </c>
      <c r="U4893">
        <v>0.49180000000000001</v>
      </c>
      <c r="V4893">
        <v>0.3256</v>
      </c>
      <c r="W4893">
        <v>0.5</v>
      </c>
      <c r="X4893">
        <v>0.5</v>
      </c>
      <c r="Y4893">
        <v>0.9</v>
      </c>
      <c r="Z4893">
        <v>0.4516</v>
      </c>
      <c r="AA4893">
        <v>0.375</v>
      </c>
      <c r="AB4893">
        <v>0.625</v>
      </c>
      <c r="AC4893">
        <v>0.88890000000000002</v>
      </c>
      <c r="AD4893">
        <v>1</v>
      </c>
      <c r="AE4893">
        <v>0</v>
      </c>
      <c r="AF4893" t="s">
        <v>3922</v>
      </c>
      <c r="AG4893" s="2">
        <v>3.472222222222222E-3</v>
      </c>
      <c r="AH4893" t="s">
        <v>3911</v>
      </c>
      <c r="AI4893">
        <v>3</v>
      </c>
      <c r="AJ4893" t="s">
        <v>3912</v>
      </c>
      <c r="AK4893" s="3">
        <v>44051</v>
      </c>
      <c r="AL4893" s="10">
        <f>YEAR(ufc_fights_2[[#This Row],[date]])</f>
        <v>2020</v>
      </c>
      <c r="AM4893" t="s">
        <v>4017</v>
      </c>
      <c r="AN4893">
        <v>1</v>
      </c>
      <c r="AO4893" t="s">
        <v>3913</v>
      </c>
      <c r="AP4893">
        <f>IF(ufc_fights_2[[#This Row],[winner]]="Red",ufc_fights_2[[#This Row],[r_fighter_id]],ufc_fights_2[[#This Row],[b_fighter_id]])</f>
        <v>2695</v>
      </c>
      <c r="AQ4893" t="str">
        <f>_xlfn.XLOOKUP(ufc_fights_2[[#This Row],[winnerID]],ufc_fighters[id],ufc_fighters[fighter_name],"xxx",0,1)</f>
        <v>Irwin Rivera</v>
      </c>
    </row>
    <row r="4894" spans="1:43">
      <c r="A4894">
        <v>1604</v>
      </c>
      <c r="B4894">
        <v>175</v>
      </c>
      <c r="C4894">
        <f>_xlfn.XLOOKUP(ufc_fights_2[[#This Row],[r_fighter_id]],ufc_fighters[id],ufc_fighters[year],"xxx",0,1)</f>
        <v>1991</v>
      </c>
      <c r="D4894">
        <f>_xlfn.XLOOKUP(ufc_fights_2[[#This Row],[b_fighter_id]],ufc_fighters[id],ufc_fighters[year],"Prázdné",0,1)</f>
        <v>1992</v>
      </c>
      <c r="E4894" s="10">
        <f>YEAR(ufc_fights_2[[#This Row],[date]])-ufc_fights_2[[#This Row],[r_year]]</f>
        <v>28</v>
      </c>
      <c r="F4894" s="10">
        <f>YEAR(ufc_fights_2[[#This Row],[date]])-ufc_fights_2[[#This Row],[b_year]]</f>
        <v>27</v>
      </c>
      <c r="G4894">
        <v>0</v>
      </c>
      <c r="H4894">
        <v>0</v>
      </c>
      <c r="I4894">
        <v>0.35</v>
      </c>
      <c r="J4894">
        <v>0.34749999999999998</v>
      </c>
      <c r="K4894">
        <v>0.4819</v>
      </c>
      <c r="L4894">
        <v>0.41349999999999998</v>
      </c>
      <c r="M4894">
        <v>0.25</v>
      </c>
      <c r="N4894">
        <v>0</v>
      </c>
      <c r="O4894">
        <v>0</v>
      </c>
      <c r="P4894">
        <v>0</v>
      </c>
      <c r="Q4894">
        <v>0</v>
      </c>
      <c r="R4894">
        <v>1</v>
      </c>
      <c r="S4894" s="2">
        <v>4.4212962962962964E-3</v>
      </c>
      <c r="T4894" s="2">
        <v>3.3564814814814812E-4</v>
      </c>
      <c r="U4894">
        <v>0.35289999999999999</v>
      </c>
      <c r="V4894">
        <v>0.2747</v>
      </c>
      <c r="W4894">
        <v>0.28570000000000001</v>
      </c>
      <c r="X4894">
        <v>0.5</v>
      </c>
      <c r="Y4894">
        <v>0.71430000000000005</v>
      </c>
      <c r="Z4894">
        <v>0.31480000000000002</v>
      </c>
      <c r="AA4894">
        <v>0.31430000000000002</v>
      </c>
      <c r="AB4894">
        <v>0.66669999999999996</v>
      </c>
      <c r="AC4894">
        <v>0.75</v>
      </c>
      <c r="AD4894">
        <v>0</v>
      </c>
      <c r="AE4894">
        <v>0.4</v>
      </c>
      <c r="AF4894" t="s">
        <v>3915</v>
      </c>
      <c r="AG4894" s="2">
        <v>3.472222222222222E-3</v>
      </c>
      <c r="AH4894" t="s">
        <v>3911</v>
      </c>
      <c r="AI4894">
        <v>3</v>
      </c>
      <c r="AJ4894" t="s">
        <v>4077</v>
      </c>
      <c r="AK4894" s="3">
        <v>43722</v>
      </c>
      <c r="AL4894" s="10">
        <f>YEAR(ufc_fights_2[[#This Row],[date]])</f>
        <v>2019</v>
      </c>
      <c r="AM4894" t="s">
        <v>4017</v>
      </c>
      <c r="AN4894">
        <v>80</v>
      </c>
      <c r="AO4894" t="s">
        <v>3918</v>
      </c>
      <c r="AP4894">
        <f>IF(ufc_fights_2[[#This Row],[winner]]="Red",ufc_fights_2[[#This Row],[r_fighter_id]],ufc_fights_2[[#This Row],[b_fighter_id]])</f>
        <v>175</v>
      </c>
      <c r="AQ4894" t="str">
        <f>_xlfn.XLOOKUP(ufc_fights_2[[#This Row],[winnerID]],ufc_fighters[id],ufc_fighters[fighter_name],"xxx",0,1)</f>
        <v>Hunter Azure</v>
      </c>
    </row>
    <row r="4895" spans="1:43">
      <c r="A4895">
        <v>928</v>
      </c>
      <c r="B4895">
        <v>1562</v>
      </c>
      <c r="C4895">
        <f>_xlfn.XLOOKUP(ufc_fights_2[[#This Row],[r_fighter_id]],ufc_fighters[id],ufc_fighters[year],"xxx",0,1)</f>
        <v>1979</v>
      </c>
      <c r="D4895">
        <f>_xlfn.XLOOKUP(ufc_fights_2[[#This Row],[b_fighter_id]],ufc_fighters[id],ufc_fighters[year],"Prázdné",0,1)</f>
        <v>1982</v>
      </c>
      <c r="E4895" s="10">
        <f>YEAR(ufc_fights_2[[#This Row],[date]])-ufc_fights_2[[#This Row],[r_year]]</f>
        <v>34</v>
      </c>
      <c r="F4895" s="10">
        <f>YEAR(ufc_fights_2[[#This Row],[date]])-ufc_fights_2[[#This Row],[b_year]]</f>
        <v>31</v>
      </c>
      <c r="G4895">
        <v>0</v>
      </c>
      <c r="H4895">
        <v>0</v>
      </c>
      <c r="I4895">
        <v>0.5706</v>
      </c>
      <c r="J4895">
        <v>0.4345</v>
      </c>
      <c r="K4895">
        <v>0.59499999999999997</v>
      </c>
      <c r="L4895">
        <v>0.43930000000000002</v>
      </c>
      <c r="M4895">
        <v>0.66669999999999996</v>
      </c>
      <c r="N4895">
        <v>0.16669999999999999</v>
      </c>
      <c r="O4895">
        <v>3</v>
      </c>
      <c r="P4895">
        <v>0</v>
      </c>
      <c r="Q4895">
        <v>0</v>
      </c>
      <c r="R4895">
        <v>0</v>
      </c>
      <c r="S4895" s="2">
        <v>3.5300925925925925E-3</v>
      </c>
      <c r="T4895" s="2">
        <v>1.4930555555555556E-3</v>
      </c>
      <c r="U4895">
        <v>0.46339999999999998</v>
      </c>
      <c r="V4895">
        <v>0.33090000000000003</v>
      </c>
      <c r="W4895">
        <v>0.88890000000000002</v>
      </c>
      <c r="X4895">
        <v>1</v>
      </c>
      <c r="Y4895">
        <v>1</v>
      </c>
      <c r="Z4895">
        <v>0.56130000000000002</v>
      </c>
      <c r="AA4895">
        <v>0.41139999999999999</v>
      </c>
      <c r="AB4895">
        <v>0.83330000000000004</v>
      </c>
      <c r="AC4895">
        <v>0.8</v>
      </c>
      <c r="AD4895">
        <v>0.5</v>
      </c>
      <c r="AE4895">
        <v>0</v>
      </c>
      <c r="AF4895" t="s">
        <v>3933</v>
      </c>
      <c r="AG4895" s="2">
        <v>2.2685185185185187E-3</v>
      </c>
      <c r="AH4895" t="s">
        <v>3927</v>
      </c>
      <c r="AI4895">
        <v>5</v>
      </c>
      <c r="AJ4895" t="s">
        <v>3967</v>
      </c>
      <c r="AK4895" s="3">
        <v>41377</v>
      </c>
      <c r="AL4895" s="10">
        <f>YEAR(ufc_fights_2[[#This Row],[date]])</f>
        <v>2013</v>
      </c>
      <c r="AM4895" t="s">
        <v>4017</v>
      </c>
      <c r="AN4895">
        <v>1</v>
      </c>
      <c r="AO4895" t="s">
        <v>3913</v>
      </c>
      <c r="AP4895">
        <f>IF(ufc_fights_2[[#This Row],[winner]]="Red",ufc_fights_2[[#This Row],[r_fighter_id]],ufc_fights_2[[#This Row],[b_fighter_id]])</f>
        <v>928</v>
      </c>
      <c r="AQ4895" t="str">
        <f>_xlfn.XLOOKUP(ufc_fights_2[[#This Row],[winnerID]],ufc_fighters[id],ufc_fighters[fighter_name],"xxx",0,1)</f>
        <v>Urijah Faber</v>
      </c>
    </row>
    <row r="4896" spans="1:43">
      <c r="A4896">
        <v>474</v>
      </c>
      <c r="B4896">
        <v>3102</v>
      </c>
      <c r="C4896">
        <f>_xlfn.XLOOKUP(ufc_fights_2[[#This Row],[r_fighter_id]],ufc_fighters[id],ufc_fighters[year],"xxx",0,1)</f>
        <v>1984</v>
      </c>
      <c r="D4896">
        <f>_xlfn.XLOOKUP(ufc_fights_2[[#This Row],[b_fighter_id]],ufc_fighters[id],ufc_fighters[year],"Prázdné",0,1)</f>
        <v>1989</v>
      </c>
      <c r="E4896" s="10">
        <f>YEAR(ufc_fights_2[[#This Row],[date]])-ufc_fights_2[[#This Row],[r_year]]</f>
        <v>34</v>
      </c>
      <c r="F4896" s="10">
        <f>YEAR(ufc_fights_2[[#This Row],[date]])-ufc_fights_2[[#This Row],[b_year]]</f>
        <v>29</v>
      </c>
      <c r="G4896">
        <v>0</v>
      </c>
      <c r="H4896">
        <v>0</v>
      </c>
      <c r="I4896">
        <v>0.35120000000000001</v>
      </c>
      <c r="J4896">
        <v>0.57230000000000003</v>
      </c>
      <c r="K4896">
        <v>0.49149999999999999</v>
      </c>
      <c r="L4896">
        <v>0.61829999999999996</v>
      </c>
      <c r="M4896">
        <v>4.3499999999999997E-2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3.460648148148148E-3</v>
      </c>
      <c r="T4896" s="2">
        <v>0</v>
      </c>
      <c r="U4896">
        <v>0.32050000000000001</v>
      </c>
      <c r="V4896">
        <v>0.50760000000000005</v>
      </c>
      <c r="W4896">
        <v>0.57140000000000002</v>
      </c>
      <c r="X4896">
        <v>1</v>
      </c>
      <c r="Y4896">
        <v>0.875</v>
      </c>
      <c r="Z4896">
        <v>0.34010000000000001</v>
      </c>
      <c r="AA4896">
        <v>0.50780000000000003</v>
      </c>
      <c r="AB4896">
        <v>0.4</v>
      </c>
      <c r="AC4896">
        <v>0.78949999999999998</v>
      </c>
      <c r="AD4896">
        <v>1</v>
      </c>
      <c r="AE4896">
        <v>0</v>
      </c>
      <c r="AF4896" t="s">
        <v>3922</v>
      </c>
      <c r="AG4896" s="2">
        <v>3.472222222222222E-3</v>
      </c>
      <c r="AH4896" t="s">
        <v>3911</v>
      </c>
      <c r="AI4896">
        <v>3</v>
      </c>
      <c r="AJ4896" t="s">
        <v>3912</v>
      </c>
      <c r="AK4896" s="3">
        <v>43162</v>
      </c>
      <c r="AL4896" s="10">
        <f>YEAR(ufc_fights_2[[#This Row],[date]])</f>
        <v>2018</v>
      </c>
      <c r="AM4896" t="s">
        <v>4017</v>
      </c>
      <c r="AN4896">
        <v>1</v>
      </c>
      <c r="AO4896" t="s">
        <v>3918</v>
      </c>
      <c r="AP4896">
        <f>IF(ufc_fights_2[[#This Row],[winner]]="Red",ufc_fights_2[[#This Row],[r_fighter_id]],ufc_fights_2[[#This Row],[b_fighter_id]])</f>
        <v>3102</v>
      </c>
      <c r="AQ4896" t="str">
        <f>_xlfn.XLOOKUP(ufc_fights_2[[#This Row],[winnerID]],ufc_fighters[id],ufc_fighters[fighter_name],"xxx",0,1)</f>
        <v>Cody Stamann</v>
      </c>
    </row>
    <row r="4897" spans="1:43">
      <c r="A4897">
        <v>838</v>
      </c>
      <c r="B4897">
        <v>3102</v>
      </c>
      <c r="C4897">
        <f>_xlfn.XLOOKUP(ufc_fights_2[[#This Row],[r_fighter_id]],ufc_fighters[id],ufc_fighters[year],"xxx",0,1)</f>
        <v>1993</v>
      </c>
      <c r="D4897">
        <f>_xlfn.XLOOKUP(ufc_fights_2[[#This Row],[b_fighter_id]],ufc_fighters[id],ufc_fighters[year],"Prázdné",0,1)</f>
        <v>1989</v>
      </c>
      <c r="E4897" s="10">
        <f>YEAR(ufc_fights_2[[#This Row],[date]])-ufc_fights_2[[#This Row],[r_year]]</f>
        <v>24</v>
      </c>
      <c r="F4897" s="10">
        <f>YEAR(ufc_fights_2[[#This Row],[date]])-ufc_fights_2[[#This Row],[b_year]]</f>
        <v>28</v>
      </c>
      <c r="G4897">
        <v>0</v>
      </c>
      <c r="H4897">
        <v>0</v>
      </c>
      <c r="I4897">
        <v>0.3367</v>
      </c>
      <c r="J4897">
        <v>0.39290000000000003</v>
      </c>
      <c r="K4897">
        <v>0.52410000000000001</v>
      </c>
      <c r="L4897">
        <v>0.43780000000000002</v>
      </c>
      <c r="M4897">
        <v>1</v>
      </c>
      <c r="N4897">
        <v>0.8</v>
      </c>
      <c r="O4897">
        <v>0</v>
      </c>
      <c r="P4897">
        <v>0</v>
      </c>
      <c r="Q4897">
        <v>0</v>
      </c>
      <c r="R4897">
        <v>0</v>
      </c>
      <c r="S4897" s="2">
        <v>1.9675925925925926E-4</v>
      </c>
      <c r="T4897" s="2">
        <v>1.9560185185185184E-3</v>
      </c>
      <c r="U4897">
        <v>0.27160000000000001</v>
      </c>
      <c r="V4897">
        <v>0.2797</v>
      </c>
      <c r="W4897">
        <v>0.61539999999999995</v>
      </c>
      <c r="X4897">
        <v>0.75</v>
      </c>
      <c r="Y4897">
        <v>0.63639999999999997</v>
      </c>
      <c r="Z4897">
        <v>0.32979999999999998</v>
      </c>
      <c r="AA4897">
        <v>0.3533</v>
      </c>
      <c r="AB4897">
        <v>0.5</v>
      </c>
      <c r="AC4897">
        <v>0.61539999999999995</v>
      </c>
      <c r="AD4897">
        <v>0</v>
      </c>
      <c r="AE4897">
        <v>1</v>
      </c>
      <c r="AF4897" t="s">
        <v>3922</v>
      </c>
      <c r="AG4897" s="2">
        <v>3.472222222222222E-3</v>
      </c>
      <c r="AH4897" t="s">
        <v>3911</v>
      </c>
      <c r="AI4897">
        <v>3</v>
      </c>
      <c r="AJ4897" t="s">
        <v>3912</v>
      </c>
      <c r="AK4897" s="3">
        <v>43015</v>
      </c>
      <c r="AL4897" s="10">
        <f>YEAR(ufc_fights_2[[#This Row],[date]])</f>
        <v>2017</v>
      </c>
      <c r="AM4897" t="s">
        <v>4017</v>
      </c>
      <c r="AN4897">
        <v>1</v>
      </c>
      <c r="AO4897" t="s">
        <v>3918</v>
      </c>
      <c r="AP4897">
        <f>IF(ufc_fights_2[[#This Row],[winner]]="Red",ufc_fights_2[[#This Row],[r_fighter_id]],ufc_fights_2[[#This Row],[b_fighter_id]])</f>
        <v>3102</v>
      </c>
      <c r="AQ4897" t="str">
        <f>_xlfn.XLOOKUP(ufc_fights_2[[#This Row],[winnerID]],ufc_fighters[id],ufc_fighters[fighter_name],"xxx",0,1)</f>
        <v>Cody Stamann</v>
      </c>
    </row>
    <row r="4898" spans="1:43">
      <c r="A4898">
        <v>3102</v>
      </c>
      <c r="B4898">
        <v>2502</v>
      </c>
      <c r="C4898">
        <f>_xlfn.XLOOKUP(ufc_fights_2[[#This Row],[r_fighter_id]],ufc_fighters[id],ufc_fighters[year],"xxx",0,1)</f>
        <v>1989</v>
      </c>
      <c r="D4898">
        <f>_xlfn.XLOOKUP(ufc_fights_2[[#This Row],[b_fighter_id]],ufc_fighters[id],ufc_fighters[year],"Prázdné",0,1)</f>
        <v>1989</v>
      </c>
      <c r="E4898" s="10">
        <f>YEAR(ufc_fights_2[[#This Row],[date]])-ufc_fights_2[[#This Row],[r_year]]</f>
        <v>30</v>
      </c>
      <c r="F4898" s="10">
        <f>YEAR(ufc_fights_2[[#This Row],[date]])-ufc_fights_2[[#This Row],[b_year]]</f>
        <v>30</v>
      </c>
      <c r="G4898">
        <v>0</v>
      </c>
      <c r="H4898">
        <v>0</v>
      </c>
      <c r="I4898">
        <v>0.3967</v>
      </c>
      <c r="J4898">
        <v>0.33879999999999999</v>
      </c>
      <c r="K4898">
        <v>0.40160000000000001</v>
      </c>
      <c r="L4898">
        <v>0.38350000000000001</v>
      </c>
      <c r="M4898">
        <v>0</v>
      </c>
      <c r="N4898">
        <v>0.5</v>
      </c>
      <c r="O4898">
        <v>0</v>
      </c>
      <c r="P4898">
        <v>0</v>
      </c>
      <c r="Q4898">
        <v>0</v>
      </c>
      <c r="R4898">
        <v>0</v>
      </c>
      <c r="S4898" s="2">
        <v>9.4907407407407408E-4</v>
      </c>
      <c r="T4898" s="2">
        <v>3.3564814814814812E-4</v>
      </c>
      <c r="U4898">
        <v>0.2727</v>
      </c>
      <c r="V4898">
        <v>0.19539999999999999</v>
      </c>
      <c r="W4898">
        <v>0.63329999999999997</v>
      </c>
      <c r="X4898">
        <v>0.57140000000000002</v>
      </c>
      <c r="Y4898">
        <v>0.76190000000000002</v>
      </c>
      <c r="Z4898">
        <v>0.39319999999999999</v>
      </c>
      <c r="AA4898">
        <v>0.30559999999999998</v>
      </c>
      <c r="AB4898">
        <v>0.5</v>
      </c>
      <c r="AC4898">
        <v>0.375</v>
      </c>
      <c r="AD4898">
        <v>0</v>
      </c>
      <c r="AE4898">
        <v>1</v>
      </c>
      <c r="AF4898" t="s">
        <v>3915</v>
      </c>
      <c r="AG4898" s="2">
        <v>3.472222222222222E-3</v>
      </c>
      <c r="AH4898" t="s">
        <v>3911</v>
      </c>
      <c r="AI4898">
        <v>3</v>
      </c>
      <c r="AJ4898" t="s">
        <v>3912</v>
      </c>
      <c r="AK4898" s="3">
        <v>43526</v>
      </c>
      <c r="AL4898" s="10">
        <f>YEAR(ufc_fights_2[[#This Row],[date]])</f>
        <v>2019</v>
      </c>
      <c r="AM4898" t="s">
        <v>4017</v>
      </c>
      <c r="AN4898">
        <v>1</v>
      </c>
      <c r="AO4898" t="s">
        <v>3913</v>
      </c>
      <c r="AP4898">
        <f>IF(ufc_fights_2[[#This Row],[winner]]="Red",ufc_fights_2[[#This Row],[r_fighter_id]],ufc_fights_2[[#This Row],[b_fighter_id]])</f>
        <v>3102</v>
      </c>
      <c r="AQ4898" t="str">
        <f>_xlfn.XLOOKUP(ufc_fights_2[[#This Row],[winnerID]],ufc_fighters[id],ufc_fighters[fighter_name],"xxx",0,1)</f>
        <v>Cody Stamann</v>
      </c>
    </row>
    <row r="4899" spans="1:43">
      <c r="A4899">
        <v>3496</v>
      </c>
      <c r="B4899">
        <v>506</v>
      </c>
      <c r="C4899">
        <f>_xlfn.XLOOKUP(ufc_fights_2[[#This Row],[r_fighter_id]],ufc_fighters[id],ufc_fighters[year],"xxx",0,1)</f>
        <v>1984</v>
      </c>
      <c r="D4899">
        <f>_xlfn.XLOOKUP(ufc_fights_2[[#This Row],[b_fighter_id]],ufc_fighters[id],ufc_fighters[year],"Prázdné",0,1)</f>
        <v>1991</v>
      </c>
      <c r="E4899" s="10">
        <f>YEAR(ufc_fights_2[[#This Row],[date]])-ufc_fights_2[[#This Row],[r_year]]</f>
        <v>37</v>
      </c>
      <c r="F4899" s="10">
        <f>YEAR(ufc_fights_2[[#This Row],[date]])-ufc_fights_2[[#This Row],[b_year]]</f>
        <v>30</v>
      </c>
      <c r="G4899">
        <v>0</v>
      </c>
      <c r="H4899">
        <v>1</v>
      </c>
      <c r="I4899">
        <v>0.2576</v>
      </c>
      <c r="J4899">
        <v>0.73680000000000001</v>
      </c>
      <c r="K4899">
        <v>0.2576</v>
      </c>
      <c r="L4899">
        <v>0.74580000000000002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1.3888888888888889E-4</v>
      </c>
      <c r="T4899" s="2">
        <v>4.6296296296296294E-5</v>
      </c>
      <c r="U4899">
        <v>0.2</v>
      </c>
      <c r="V4899">
        <v>0.67649999999999999</v>
      </c>
      <c r="W4899">
        <v>0.5</v>
      </c>
      <c r="X4899">
        <v>0.4</v>
      </c>
      <c r="Y4899">
        <v>0.9375</v>
      </c>
      <c r="Z4899">
        <v>0.254</v>
      </c>
      <c r="AA4899">
        <v>0.69389999999999996</v>
      </c>
      <c r="AB4899">
        <v>0</v>
      </c>
      <c r="AC4899">
        <v>1</v>
      </c>
      <c r="AD4899">
        <v>0.33329999999999999</v>
      </c>
      <c r="AE4899">
        <v>1</v>
      </c>
      <c r="AF4899" t="s">
        <v>3910</v>
      </c>
      <c r="AG4899" s="2">
        <v>3.2870370370370371E-3</v>
      </c>
      <c r="AH4899" t="s">
        <v>3911</v>
      </c>
      <c r="AI4899">
        <v>3</v>
      </c>
      <c r="AJ4899" t="s">
        <v>3924</v>
      </c>
      <c r="AK4899" s="3">
        <v>44247</v>
      </c>
      <c r="AL4899" s="10">
        <f>YEAR(ufc_fights_2[[#This Row],[date]])</f>
        <v>2021</v>
      </c>
      <c r="AM4899" t="s">
        <v>4017</v>
      </c>
      <c r="AN4899">
        <v>1</v>
      </c>
      <c r="AO4899" t="s">
        <v>3918</v>
      </c>
      <c r="AP4899">
        <f>IF(ufc_fights_2[[#This Row],[winner]]="Red",ufc_fights_2[[#This Row],[r_fighter_id]],ufc_fights_2[[#This Row],[b_fighter_id]])</f>
        <v>506</v>
      </c>
      <c r="AQ4899" t="str">
        <f>_xlfn.XLOOKUP(ufc_fights_2[[#This Row],[winnerID]],ufc_fighters[id],ufc_fighters[fighter_name],"xxx",0,1)</f>
        <v>John Castaneda</v>
      </c>
    </row>
    <row r="4900" spans="1:43">
      <c r="A4900">
        <v>2500</v>
      </c>
      <c r="B4900">
        <v>1742</v>
      </c>
      <c r="C4900">
        <f>_xlfn.XLOOKUP(ufc_fights_2[[#This Row],[r_fighter_id]],ufc_fighters[id],ufc_fighters[year],"xxx",0,1)</f>
        <v>1989</v>
      </c>
      <c r="D4900">
        <f>_xlfn.XLOOKUP(ufc_fights_2[[#This Row],[b_fighter_id]],ufc_fighters[id],ufc_fighters[year],"Prázdné",0,1)</f>
        <v>1992</v>
      </c>
      <c r="E4900" s="10">
        <f>YEAR(ufc_fights_2[[#This Row],[date]])-ufc_fights_2[[#This Row],[r_year]]</f>
        <v>26</v>
      </c>
      <c r="F4900" s="10">
        <f>YEAR(ufc_fights_2[[#This Row],[date]])-ufc_fights_2[[#This Row],[b_year]]</f>
        <v>23</v>
      </c>
      <c r="G4900">
        <v>0</v>
      </c>
      <c r="H4900">
        <v>1</v>
      </c>
      <c r="I4900">
        <v>0.33700000000000002</v>
      </c>
      <c r="J4900">
        <v>0.25640000000000002</v>
      </c>
      <c r="K4900">
        <v>0.63370000000000004</v>
      </c>
      <c r="L4900">
        <v>0.28050000000000003</v>
      </c>
      <c r="M4900">
        <v>0.5</v>
      </c>
      <c r="N4900">
        <v>0</v>
      </c>
      <c r="O4900">
        <v>0</v>
      </c>
      <c r="P4900">
        <v>1</v>
      </c>
      <c r="Q4900">
        <v>0</v>
      </c>
      <c r="R4900">
        <v>0</v>
      </c>
      <c r="S4900" s="2">
        <v>0</v>
      </c>
      <c r="T4900" s="2">
        <v>4.9884259259259257E-3</v>
      </c>
      <c r="U4900">
        <v>0.24640000000000001</v>
      </c>
      <c r="V4900">
        <v>0.18459999999999999</v>
      </c>
      <c r="W4900">
        <v>0.66669999999999996</v>
      </c>
      <c r="X4900">
        <v>0</v>
      </c>
      <c r="Y4900">
        <v>0.5</v>
      </c>
      <c r="Z4900">
        <v>0.2329</v>
      </c>
      <c r="AA4900">
        <v>0.23680000000000001</v>
      </c>
      <c r="AB4900">
        <v>0.5</v>
      </c>
      <c r="AC4900">
        <v>1</v>
      </c>
      <c r="AD4900">
        <v>0.8</v>
      </c>
      <c r="AE4900">
        <v>0</v>
      </c>
      <c r="AF4900" t="s">
        <v>3915</v>
      </c>
      <c r="AG4900" s="2">
        <v>3.472222222222222E-3</v>
      </c>
      <c r="AH4900" t="s">
        <v>3911</v>
      </c>
      <c r="AI4900">
        <v>3</v>
      </c>
      <c r="AJ4900" t="s">
        <v>3928</v>
      </c>
      <c r="AK4900" s="3">
        <v>42329</v>
      </c>
      <c r="AL4900" s="10">
        <f>YEAR(ufc_fights_2[[#This Row],[date]])</f>
        <v>2015</v>
      </c>
      <c r="AM4900" t="s">
        <v>4017</v>
      </c>
      <c r="AN4900">
        <v>113</v>
      </c>
      <c r="AO4900" t="s">
        <v>3913</v>
      </c>
      <c r="AP4900">
        <f>IF(ufc_fights_2[[#This Row],[winner]]="Red",ufc_fights_2[[#This Row],[r_fighter_id]],ufc_fights_2[[#This Row],[b_fighter_id]])</f>
        <v>2500</v>
      </c>
      <c r="AQ4900" t="str">
        <f>_xlfn.XLOOKUP(ufc_fights_2[[#This Row],[winnerID]],ufc_fighters[id],ufc_fighters[fighter_name],"xxx",0,1)</f>
        <v>Erik Perez</v>
      </c>
    </row>
    <row r="4901" spans="1:43">
      <c r="A4901">
        <v>3134</v>
      </c>
      <c r="B4901">
        <v>2500</v>
      </c>
      <c r="C4901">
        <f>_xlfn.XLOOKUP(ufc_fights_2[[#This Row],[r_fighter_id]],ufc_fighters[id],ufc_fighters[year],"xxx",0,1)</f>
        <v>1982</v>
      </c>
      <c r="D4901">
        <f>_xlfn.XLOOKUP(ufc_fights_2[[#This Row],[b_fighter_id]],ufc_fighters[id],ufc_fighters[year],"Prázdné",0,1)</f>
        <v>1989</v>
      </c>
      <c r="E4901" s="10">
        <f>YEAR(ufc_fights_2[[#This Row],[date]])-ufc_fights_2[[#This Row],[r_year]]</f>
        <v>30</v>
      </c>
      <c r="F4901" s="10">
        <f>YEAR(ufc_fights_2[[#This Row],[date]])-ufc_fights_2[[#This Row],[b_year]]</f>
        <v>23</v>
      </c>
      <c r="G4901">
        <v>0</v>
      </c>
      <c r="H4901">
        <v>1</v>
      </c>
      <c r="I4901">
        <v>0.66669999999999996</v>
      </c>
      <c r="J4901">
        <v>0.81820000000000004</v>
      </c>
      <c r="K4901">
        <v>0.66669999999999996</v>
      </c>
      <c r="L4901">
        <v>0.81820000000000004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</v>
      </c>
      <c r="T4901" s="2">
        <v>4.6296296296296294E-5</v>
      </c>
      <c r="U4901">
        <v>0.5</v>
      </c>
      <c r="V4901">
        <v>0.77780000000000005</v>
      </c>
      <c r="W4901">
        <v>1</v>
      </c>
      <c r="X4901">
        <v>0</v>
      </c>
      <c r="Y4901">
        <v>1</v>
      </c>
      <c r="Z4901">
        <v>0.66669999999999996</v>
      </c>
      <c r="AA4901">
        <v>0.6</v>
      </c>
      <c r="AB4901">
        <v>0</v>
      </c>
      <c r="AC4901">
        <v>0</v>
      </c>
      <c r="AD4901">
        <v>0</v>
      </c>
      <c r="AE4901">
        <v>1</v>
      </c>
      <c r="AF4901" t="s">
        <v>3910</v>
      </c>
      <c r="AG4901" s="2">
        <v>1.9675925925925926E-4</v>
      </c>
      <c r="AH4901" t="s">
        <v>3911</v>
      </c>
      <c r="AI4901">
        <v>3</v>
      </c>
      <c r="AJ4901" t="s">
        <v>3914</v>
      </c>
      <c r="AK4901" s="3">
        <v>41132</v>
      </c>
      <c r="AL4901" s="10">
        <f>YEAR(ufc_fights_2[[#This Row],[date]])</f>
        <v>2012</v>
      </c>
      <c r="AM4901" t="s">
        <v>4017</v>
      </c>
      <c r="AN4901">
        <v>74</v>
      </c>
      <c r="AO4901" t="s">
        <v>3918</v>
      </c>
      <c r="AP4901">
        <f>IF(ufc_fights_2[[#This Row],[winner]]="Red",ufc_fights_2[[#This Row],[r_fighter_id]],ufc_fights_2[[#This Row],[b_fighter_id]])</f>
        <v>2500</v>
      </c>
      <c r="AQ4901" t="str">
        <f>_xlfn.XLOOKUP(ufc_fights_2[[#This Row],[winnerID]],ufc_fighters[id],ufc_fighters[fighter_name],"xxx",0,1)</f>
        <v>Erik Perez</v>
      </c>
    </row>
    <row r="4902" spans="1:43">
      <c r="A4902">
        <v>2300</v>
      </c>
      <c r="B4902">
        <v>630</v>
      </c>
      <c r="C4902">
        <f>_xlfn.XLOOKUP(ufc_fights_2[[#This Row],[r_fighter_id]],ufc_fighters[id],ufc_fighters[year],"xxx",0,1)</f>
        <v>1989</v>
      </c>
      <c r="D4902">
        <f>_xlfn.XLOOKUP(ufc_fights_2[[#This Row],[b_fighter_id]],ufc_fighters[id],ufc_fighters[year],"Prázdné",0,1)</f>
        <v>1994</v>
      </c>
      <c r="E4902" s="10">
        <f>YEAR(ufc_fights_2[[#This Row],[date]])-ufc_fights_2[[#This Row],[r_year]]</f>
        <v>31</v>
      </c>
      <c r="F4902" s="10">
        <f>YEAR(ufc_fights_2[[#This Row],[date]])-ufc_fights_2[[#This Row],[b_year]]</f>
        <v>26</v>
      </c>
      <c r="G4902">
        <v>0</v>
      </c>
      <c r="H4902">
        <v>1</v>
      </c>
      <c r="I4902">
        <v>0.2</v>
      </c>
      <c r="J4902">
        <v>0.66669999999999996</v>
      </c>
      <c r="K4902">
        <v>0.2</v>
      </c>
      <c r="L4902">
        <v>0.66669999999999996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</v>
      </c>
      <c r="T4902" s="2">
        <v>2.3148148148148147E-5</v>
      </c>
      <c r="U4902">
        <v>0.25</v>
      </c>
      <c r="V4902">
        <v>0.66669999999999996</v>
      </c>
      <c r="W4902">
        <v>0</v>
      </c>
      <c r="X4902">
        <v>0</v>
      </c>
      <c r="Y4902">
        <v>0</v>
      </c>
      <c r="Z4902">
        <v>0.2</v>
      </c>
      <c r="AA4902">
        <v>0.5</v>
      </c>
      <c r="AB4902">
        <v>0</v>
      </c>
      <c r="AC4902">
        <v>0</v>
      </c>
      <c r="AD4902">
        <v>0</v>
      </c>
      <c r="AE4902">
        <v>1</v>
      </c>
      <c r="AF4902" t="s">
        <v>3910</v>
      </c>
      <c r="AG4902" s="2">
        <v>4.7453703703703704E-4</v>
      </c>
      <c r="AH4902" t="s">
        <v>3911</v>
      </c>
      <c r="AI4902">
        <v>3</v>
      </c>
      <c r="AJ4902" t="s">
        <v>3916</v>
      </c>
      <c r="AK4902" s="3">
        <v>44093</v>
      </c>
      <c r="AL4902" s="10">
        <f>YEAR(ufc_fights_2[[#This Row],[date]])</f>
        <v>2020</v>
      </c>
      <c r="AM4902" t="s">
        <v>4017</v>
      </c>
      <c r="AN4902">
        <v>1</v>
      </c>
      <c r="AO4902" t="s">
        <v>3918</v>
      </c>
      <c r="AP4902">
        <f>IF(ufc_fights_2[[#This Row],[winner]]="Red",ufc_fights_2[[#This Row],[r_fighter_id]],ufc_fights_2[[#This Row],[b_fighter_id]])</f>
        <v>630</v>
      </c>
      <c r="AQ4902" t="str">
        <f>_xlfn.XLOOKUP(ufc_fights_2[[#This Row],[winnerID]],ufc_fighters[id],ufc_fighters[fighter_name],"xxx",0,1)</f>
        <v>Randy Costa</v>
      </c>
    </row>
    <row r="4903" spans="1:43">
      <c r="A4903">
        <v>630</v>
      </c>
      <c r="B4903">
        <v>2819</v>
      </c>
      <c r="C4903">
        <f>_xlfn.XLOOKUP(ufc_fights_2[[#This Row],[r_fighter_id]],ufc_fighters[id],ufc_fighters[year],"xxx",0,1)</f>
        <v>1994</v>
      </c>
      <c r="D4903">
        <f>_xlfn.XLOOKUP(ufc_fights_2[[#This Row],[b_fighter_id]],ufc_fighters[id],ufc_fighters[year],"Prázdné",0,1)</f>
        <v>1990</v>
      </c>
      <c r="E4903" s="10">
        <f>YEAR(ufc_fights_2[[#This Row],[date]])-ufc_fights_2[[#This Row],[r_year]]</f>
        <v>25</v>
      </c>
      <c r="F4903" s="10">
        <f>YEAR(ufc_fights_2[[#This Row],[date]])-ufc_fights_2[[#This Row],[b_year]]</f>
        <v>29</v>
      </c>
      <c r="G4903">
        <v>2</v>
      </c>
      <c r="H4903">
        <v>0</v>
      </c>
      <c r="I4903">
        <v>0.5</v>
      </c>
      <c r="J4903">
        <v>0.54549999999999998</v>
      </c>
      <c r="K4903">
        <v>0.5111</v>
      </c>
      <c r="L4903">
        <v>0.61539999999999995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8.1018518518518516E-5</v>
      </c>
      <c r="T4903" s="2">
        <v>4.9768518518518521E-4</v>
      </c>
      <c r="U4903">
        <v>0.51219999999999999</v>
      </c>
      <c r="V4903">
        <v>0.30769999999999997</v>
      </c>
      <c r="W4903">
        <v>0.33329999999999999</v>
      </c>
      <c r="X4903">
        <v>0</v>
      </c>
      <c r="Y4903">
        <v>1</v>
      </c>
      <c r="Z4903">
        <v>0.52780000000000005</v>
      </c>
      <c r="AA4903">
        <v>0.52380000000000004</v>
      </c>
      <c r="AB4903">
        <v>0</v>
      </c>
      <c r="AC4903">
        <v>1</v>
      </c>
      <c r="AD4903">
        <v>0.42859999999999998</v>
      </c>
      <c r="AE4903">
        <v>0</v>
      </c>
      <c r="AF4903" t="s">
        <v>3910</v>
      </c>
      <c r="AG4903" s="2">
        <v>1.5625000000000001E-3</v>
      </c>
      <c r="AH4903" t="s">
        <v>3911</v>
      </c>
      <c r="AI4903">
        <v>3</v>
      </c>
      <c r="AJ4903" t="s">
        <v>3914</v>
      </c>
      <c r="AK4903" s="3">
        <v>43756</v>
      </c>
      <c r="AL4903" s="10">
        <f>YEAR(ufc_fights_2[[#This Row],[date]])</f>
        <v>2019</v>
      </c>
      <c r="AM4903" t="s">
        <v>4017</v>
      </c>
      <c r="AN4903">
        <v>61</v>
      </c>
      <c r="AO4903" t="s">
        <v>3913</v>
      </c>
      <c r="AP4903">
        <f>IF(ufc_fights_2[[#This Row],[winner]]="Red",ufc_fights_2[[#This Row],[r_fighter_id]],ufc_fights_2[[#This Row],[b_fighter_id]])</f>
        <v>630</v>
      </c>
      <c r="AQ4903" t="str">
        <f>_xlfn.XLOOKUP(ufc_fights_2[[#This Row],[winnerID]],ufc_fighters[id],ufc_fighters[fighter_name],"xxx",0,1)</f>
        <v>Randy Costa</v>
      </c>
    </row>
    <row r="4904" spans="1:43">
      <c r="A4904">
        <v>2500</v>
      </c>
      <c r="B4904">
        <v>128</v>
      </c>
      <c r="C4904">
        <f>_xlfn.XLOOKUP(ufc_fights_2[[#This Row],[r_fighter_id]],ufc_fighters[id],ufc_fighters[year],"xxx",0,1)</f>
        <v>1989</v>
      </c>
      <c r="D4904">
        <f>_xlfn.XLOOKUP(ufc_fights_2[[#This Row],[b_fighter_id]],ufc_fighters[id],ufc_fighters[year],"Prázdné",0,1)</f>
        <v>1988</v>
      </c>
      <c r="E4904" s="10">
        <f>YEAR(ufc_fights_2[[#This Row],[date]])-ufc_fights_2[[#This Row],[r_year]]</f>
        <v>27</v>
      </c>
      <c r="F4904" s="10">
        <f>YEAR(ufc_fights_2[[#This Row],[date]])-ufc_fights_2[[#This Row],[b_year]]</f>
        <v>28</v>
      </c>
      <c r="G4904">
        <v>0</v>
      </c>
      <c r="H4904">
        <v>0</v>
      </c>
      <c r="I4904">
        <v>0.375</v>
      </c>
      <c r="J4904">
        <v>0.5</v>
      </c>
      <c r="K4904">
        <v>0.58189999999999997</v>
      </c>
      <c r="L4904">
        <v>0.55259999999999998</v>
      </c>
      <c r="M4904">
        <v>0.6</v>
      </c>
      <c r="N4904">
        <v>0</v>
      </c>
      <c r="O4904">
        <v>0</v>
      </c>
      <c r="P4904">
        <v>2</v>
      </c>
      <c r="Q4904">
        <v>1</v>
      </c>
      <c r="R4904">
        <v>1</v>
      </c>
      <c r="S4904" s="2">
        <v>4.9305555555555552E-3</v>
      </c>
      <c r="T4904" s="2">
        <v>1.3425925925925925E-3</v>
      </c>
      <c r="U4904">
        <v>0.26919999999999999</v>
      </c>
      <c r="V4904">
        <v>0.375</v>
      </c>
      <c r="W4904">
        <v>0.8</v>
      </c>
      <c r="X4904">
        <v>1</v>
      </c>
      <c r="Y4904">
        <v>0.91669999999999996</v>
      </c>
      <c r="Z4904">
        <v>0.18029999999999999</v>
      </c>
      <c r="AA4904">
        <v>0.4839</v>
      </c>
      <c r="AB4904">
        <v>0</v>
      </c>
      <c r="AC4904">
        <v>0.5</v>
      </c>
      <c r="AD4904">
        <v>0.73529999999999995</v>
      </c>
      <c r="AE4904">
        <v>0.75</v>
      </c>
      <c r="AF4904" t="s">
        <v>3922</v>
      </c>
      <c r="AG4904" s="2">
        <v>3.472222222222222E-3</v>
      </c>
      <c r="AH4904" t="s">
        <v>3911</v>
      </c>
      <c r="AI4904">
        <v>3</v>
      </c>
      <c r="AJ4904" t="s">
        <v>3939</v>
      </c>
      <c r="AK4904" s="3">
        <v>42679</v>
      </c>
      <c r="AL4904" s="10">
        <f>YEAR(ufc_fights_2[[#This Row],[date]])</f>
        <v>2016</v>
      </c>
      <c r="AM4904" t="s">
        <v>4017</v>
      </c>
      <c r="AN4904">
        <v>50</v>
      </c>
      <c r="AO4904" t="s">
        <v>3913</v>
      </c>
      <c r="AP4904">
        <f>IF(ufc_fights_2[[#This Row],[winner]]="Red",ufc_fights_2[[#This Row],[r_fighter_id]],ufc_fights_2[[#This Row],[b_fighter_id]])</f>
        <v>2500</v>
      </c>
      <c r="AQ4904" t="str">
        <f>_xlfn.XLOOKUP(ufc_fights_2[[#This Row],[winnerID]],ufc_fighters[id],ufc_fighters[fighter_name],"xxx",0,1)</f>
        <v>Erik Perez</v>
      </c>
    </row>
    <row r="4905" spans="1:43">
      <c r="A4905">
        <v>793</v>
      </c>
      <c r="B4905">
        <v>2180</v>
      </c>
      <c r="C4905">
        <f>_xlfn.XLOOKUP(ufc_fights_2[[#This Row],[r_fighter_id]],ufc_fighters[id],ufc_fighters[year],"xxx",0,1)</f>
        <v>1984</v>
      </c>
      <c r="D4905">
        <f>_xlfn.XLOOKUP(ufc_fights_2[[#This Row],[b_fighter_id]],ufc_fighters[id],ufc_fighters[year],"Prázdné",0,1)</f>
        <v>1988</v>
      </c>
      <c r="E4905" s="10">
        <f>YEAR(ufc_fights_2[[#This Row],[date]])-ufc_fights_2[[#This Row],[r_year]]</f>
        <v>33</v>
      </c>
      <c r="F4905" s="10">
        <f>YEAR(ufc_fights_2[[#This Row],[date]])-ufc_fights_2[[#This Row],[b_year]]</f>
        <v>29</v>
      </c>
      <c r="G4905">
        <v>1</v>
      </c>
      <c r="H4905">
        <v>0</v>
      </c>
      <c r="I4905">
        <v>0.40949999999999998</v>
      </c>
      <c r="J4905">
        <v>0.34350000000000003</v>
      </c>
      <c r="K4905">
        <v>0.43120000000000003</v>
      </c>
      <c r="L4905">
        <v>0.34350000000000003</v>
      </c>
      <c r="M4905">
        <v>0.5</v>
      </c>
      <c r="N4905">
        <v>0.5</v>
      </c>
      <c r="O4905">
        <v>0</v>
      </c>
      <c r="P4905">
        <v>1</v>
      </c>
      <c r="Q4905">
        <v>0</v>
      </c>
      <c r="R4905">
        <v>0</v>
      </c>
      <c r="S4905" s="2">
        <v>3.1250000000000001E-4</v>
      </c>
      <c r="T4905" s="2">
        <v>7.5231481481481482E-4</v>
      </c>
      <c r="U4905">
        <v>0.28920000000000001</v>
      </c>
      <c r="V4905">
        <v>0.2283</v>
      </c>
      <c r="W4905">
        <v>0.83330000000000004</v>
      </c>
      <c r="X4905">
        <v>1</v>
      </c>
      <c r="Y4905">
        <v>0.5625</v>
      </c>
      <c r="Z4905">
        <v>0.39600000000000002</v>
      </c>
      <c r="AA4905">
        <v>0.34350000000000003</v>
      </c>
      <c r="AB4905">
        <v>0.66669999999999996</v>
      </c>
      <c r="AC4905">
        <v>0</v>
      </c>
      <c r="AD4905">
        <v>1</v>
      </c>
      <c r="AE4905">
        <v>0</v>
      </c>
      <c r="AF4905" t="s">
        <v>3922</v>
      </c>
      <c r="AG4905" s="2">
        <v>3.472222222222222E-3</v>
      </c>
      <c r="AH4905" t="s">
        <v>3911</v>
      </c>
      <c r="AI4905">
        <v>3</v>
      </c>
      <c r="AJ4905" t="s">
        <v>4001</v>
      </c>
      <c r="AK4905" s="3">
        <v>43050</v>
      </c>
      <c r="AL4905" s="10">
        <f>YEAR(ufc_fights_2[[#This Row],[date]])</f>
        <v>2017</v>
      </c>
      <c r="AM4905" t="s">
        <v>4017</v>
      </c>
      <c r="AN4905">
        <v>15</v>
      </c>
      <c r="AO4905" t="s">
        <v>3918</v>
      </c>
      <c r="AP4905">
        <f>IF(ufc_fights_2[[#This Row],[winner]]="Red",ufc_fights_2[[#This Row],[r_fighter_id]],ufc_fights_2[[#This Row],[b_fighter_id]])</f>
        <v>2180</v>
      </c>
      <c r="AQ4905" t="str">
        <f>_xlfn.XLOOKUP(ufc_fights_2[[#This Row],[winnerID]],ufc_fighters[id],ufc_fighters[fighter_name],"xxx",0,1)</f>
        <v>Marlon Moraes</v>
      </c>
    </row>
    <row r="4906" spans="1:43">
      <c r="A4906">
        <v>2694</v>
      </c>
      <c r="B4906">
        <v>2500</v>
      </c>
      <c r="C4906">
        <f>_xlfn.XLOOKUP(ufc_fights_2[[#This Row],[r_fighter_id]],ufc_fighters[id],ufc_fighters[year],"xxx",0,1)</f>
        <v>1981</v>
      </c>
      <c r="D4906">
        <f>_xlfn.XLOOKUP(ufc_fights_2[[#This Row],[b_fighter_id]],ufc_fighters[id],ufc_fighters[year],"Prázdné",0,1)</f>
        <v>1989</v>
      </c>
      <c r="E4906" s="10">
        <f>YEAR(ufc_fights_2[[#This Row],[date]])-ufc_fights_2[[#This Row],[r_year]]</f>
        <v>35</v>
      </c>
      <c r="F4906" s="10">
        <f>YEAR(ufc_fights_2[[#This Row],[date]])-ufc_fights_2[[#This Row],[b_year]]</f>
        <v>27</v>
      </c>
      <c r="G4906">
        <v>0</v>
      </c>
      <c r="H4906">
        <v>0</v>
      </c>
      <c r="I4906">
        <v>0.34810000000000002</v>
      </c>
      <c r="J4906">
        <v>0.34620000000000001</v>
      </c>
      <c r="K4906">
        <v>0.36199999999999999</v>
      </c>
      <c r="L4906">
        <v>0.56759999999999999</v>
      </c>
      <c r="M4906">
        <v>0</v>
      </c>
      <c r="N4906">
        <v>0.33329999999999999</v>
      </c>
      <c r="O4906">
        <v>0</v>
      </c>
      <c r="P4906">
        <v>0</v>
      </c>
      <c r="Q4906">
        <v>0</v>
      </c>
      <c r="R4906">
        <v>0</v>
      </c>
      <c r="S4906" s="2">
        <v>1.1574074074074073E-5</v>
      </c>
      <c r="T4906" s="2">
        <v>3.472222222222222E-3</v>
      </c>
      <c r="U4906">
        <v>0.28260000000000002</v>
      </c>
      <c r="V4906">
        <v>0.1739</v>
      </c>
      <c r="W4906">
        <v>0.66669999999999996</v>
      </c>
      <c r="X4906">
        <v>1</v>
      </c>
      <c r="Y4906">
        <v>1</v>
      </c>
      <c r="Z4906">
        <v>0.34439999999999998</v>
      </c>
      <c r="AA4906">
        <v>0.27610000000000001</v>
      </c>
      <c r="AB4906">
        <v>0.4</v>
      </c>
      <c r="AC4906">
        <v>0.5</v>
      </c>
      <c r="AD4906">
        <v>0.5</v>
      </c>
      <c r="AE4906">
        <v>0.92859999999999998</v>
      </c>
      <c r="AF4906" t="s">
        <v>3915</v>
      </c>
      <c r="AG4906" s="2">
        <v>3.472222222222222E-3</v>
      </c>
      <c r="AH4906" t="s">
        <v>3911</v>
      </c>
      <c r="AI4906">
        <v>3</v>
      </c>
      <c r="AJ4906" t="s">
        <v>70</v>
      </c>
      <c r="AK4906" s="3">
        <v>42581</v>
      </c>
      <c r="AL4906" s="10">
        <f>YEAR(ufc_fights_2[[#This Row],[date]])</f>
        <v>2016</v>
      </c>
      <c r="AM4906" t="s">
        <v>4017</v>
      </c>
      <c r="AN4906">
        <v>45</v>
      </c>
      <c r="AO4906" t="s">
        <v>3918</v>
      </c>
      <c r="AP4906">
        <f>IF(ufc_fights_2[[#This Row],[winner]]="Red",ufc_fights_2[[#This Row],[r_fighter_id]],ufc_fights_2[[#This Row],[b_fighter_id]])</f>
        <v>2500</v>
      </c>
      <c r="AQ4906" t="str">
        <f>_xlfn.XLOOKUP(ufc_fights_2[[#This Row],[winnerID]],ufc_fighters[id],ufc_fighters[fighter_name],"xxx",0,1)</f>
        <v>Erik Perez</v>
      </c>
    </row>
    <row r="4907" spans="1:43">
      <c r="A4907">
        <v>2500</v>
      </c>
      <c r="B4907">
        <v>297</v>
      </c>
      <c r="C4907">
        <f>_xlfn.XLOOKUP(ufc_fights_2[[#This Row],[r_fighter_id]],ufc_fighters[id],ufc_fighters[year],"xxx",0,1)</f>
        <v>1989</v>
      </c>
      <c r="D4907">
        <f>_xlfn.XLOOKUP(ufc_fights_2[[#This Row],[b_fighter_id]],ufc_fighters[id],ufc_fighters[year],"Prázdné",0,1)</f>
        <v>1983</v>
      </c>
      <c r="E4907" s="10">
        <f>YEAR(ufc_fights_2[[#This Row],[date]])-ufc_fights_2[[#This Row],[r_year]]</f>
        <v>23</v>
      </c>
      <c r="F4907" s="10">
        <f>YEAR(ufc_fights_2[[#This Row],[date]])-ufc_fights_2[[#This Row],[b_year]]</f>
        <v>29</v>
      </c>
      <c r="G4907">
        <v>1</v>
      </c>
      <c r="H4907">
        <v>0</v>
      </c>
      <c r="I4907">
        <v>0.68969999999999998</v>
      </c>
      <c r="J4907">
        <v>0.72729999999999995</v>
      </c>
      <c r="K4907">
        <v>0.68059999999999998</v>
      </c>
      <c r="L4907">
        <v>0.75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2.3032407407407407E-3</v>
      </c>
      <c r="T4907" s="2">
        <v>1.0416666666666667E-4</v>
      </c>
      <c r="U4907">
        <v>0.56100000000000005</v>
      </c>
      <c r="V4907">
        <v>0.6</v>
      </c>
      <c r="W4907">
        <v>1</v>
      </c>
      <c r="X4907">
        <v>1</v>
      </c>
      <c r="Y4907">
        <v>1</v>
      </c>
      <c r="Z4907">
        <v>0.5</v>
      </c>
      <c r="AA4907">
        <v>0.6</v>
      </c>
      <c r="AB4907">
        <v>1</v>
      </c>
      <c r="AC4907">
        <v>0.83330000000000004</v>
      </c>
      <c r="AD4907">
        <v>0.58330000000000004</v>
      </c>
      <c r="AE4907">
        <v>0</v>
      </c>
      <c r="AF4907" t="s">
        <v>3910</v>
      </c>
      <c r="AG4907" s="2">
        <v>2.662037037037037E-3</v>
      </c>
      <c r="AH4907" t="s">
        <v>3911</v>
      </c>
      <c r="AI4907">
        <v>3</v>
      </c>
      <c r="AJ4907" t="s">
        <v>3985</v>
      </c>
      <c r="AK4907" s="3">
        <v>41272</v>
      </c>
      <c r="AL4907" s="10">
        <f>YEAR(ufc_fights_2[[#This Row],[date]])</f>
        <v>2012</v>
      </c>
      <c r="AM4907" t="s">
        <v>4017</v>
      </c>
      <c r="AN4907">
        <v>1</v>
      </c>
      <c r="AO4907" t="s">
        <v>3913</v>
      </c>
      <c r="AP4907">
        <f>IF(ufc_fights_2[[#This Row],[winner]]="Red",ufc_fights_2[[#This Row],[r_fighter_id]],ufc_fights_2[[#This Row],[b_fighter_id]])</f>
        <v>2500</v>
      </c>
      <c r="AQ4907" t="str">
        <f>_xlfn.XLOOKUP(ufc_fights_2[[#This Row],[winnerID]],ufc_fighters[id],ufc_fighters[fighter_name],"xxx",0,1)</f>
        <v>Erik Perez</v>
      </c>
    </row>
    <row r="4908" spans="1:43">
      <c r="A4908">
        <v>2500</v>
      </c>
      <c r="B4908">
        <v>961</v>
      </c>
      <c r="C4908">
        <f>_xlfn.XLOOKUP(ufc_fights_2[[#This Row],[r_fighter_id]],ufc_fighters[id],ufc_fighters[year],"xxx",0,1)</f>
        <v>1989</v>
      </c>
      <c r="D4908">
        <f>_xlfn.XLOOKUP(ufc_fights_2[[#This Row],[b_fighter_id]],ufc_fighters[id],ufc_fighters[year],"Prázdné",0,1)</f>
        <v>1984</v>
      </c>
      <c r="E4908" s="10">
        <f>YEAR(ufc_fights_2[[#This Row],[date]])-ufc_fights_2[[#This Row],[r_year]]</f>
        <v>24</v>
      </c>
      <c r="F4908" s="10">
        <f>YEAR(ufc_fights_2[[#This Row],[date]])-ufc_fights_2[[#This Row],[b_year]]</f>
        <v>29</v>
      </c>
      <c r="G4908">
        <v>1</v>
      </c>
      <c r="H4908">
        <v>0</v>
      </c>
      <c r="I4908">
        <v>0.46300000000000002</v>
      </c>
      <c r="J4908">
        <v>0.21179999999999999</v>
      </c>
      <c r="K4908">
        <v>0.67420000000000002</v>
      </c>
      <c r="L4908">
        <v>0.23860000000000001</v>
      </c>
      <c r="M4908">
        <v>0.875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5.9490740740740745E-3</v>
      </c>
      <c r="T4908" s="2">
        <v>0</v>
      </c>
      <c r="U4908">
        <v>0.35709999999999997</v>
      </c>
      <c r="V4908">
        <v>0.1757</v>
      </c>
      <c r="W4908">
        <v>0.59089999999999998</v>
      </c>
      <c r="X4908">
        <v>0.75</v>
      </c>
      <c r="Y4908">
        <v>0</v>
      </c>
      <c r="Z4908">
        <v>0.38159999999999999</v>
      </c>
      <c r="AA4908">
        <v>0.22500000000000001</v>
      </c>
      <c r="AB4908">
        <v>0.5</v>
      </c>
      <c r="AC4908">
        <v>0</v>
      </c>
      <c r="AD4908">
        <v>0.77780000000000005</v>
      </c>
      <c r="AE4908">
        <v>0</v>
      </c>
      <c r="AF4908" t="s">
        <v>3915</v>
      </c>
      <c r="AG4908" s="2">
        <v>3.472222222222222E-3</v>
      </c>
      <c r="AH4908" t="s">
        <v>3911</v>
      </c>
      <c r="AI4908">
        <v>3</v>
      </c>
      <c r="AJ4908" t="s">
        <v>3985</v>
      </c>
      <c r="AK4908" s="3">
        <v>41594</v>
      </c>
      <c r="AL4908" s="10">
        <f>YEAR(ufc_fights_2[[#This Row],[date]])</f>
        <v>2013</v>
      </c>
      <c r="AM4908" t="s">
        <v>4017</v>
      </c>
      <c r="AN4908">
        <v>1</v>
      </c>
      <c r="AO4908" t="s">
        <v>3913</v>
      </c>
      <c r="AP4908">
        <f>IF(ufc_fights_2[[#This Row],[winner]]="Red",ufc_fights_2[[#This Row],[r_fighter_id]],ufc_fights_2[[#This Row],[b_fighter_id]])</f>
        <v>2500</v>
      </c>
      <c r="AQ4908" t="str">
        <f>_xlfn.XLOOKUP(ufc_fights_2[[#This Row],[winnerID]],ufc_fighters[id],ufc_fighters[fighter_name],"xxx",0,1)</f>
        <v>Erik Perez</v>
      </c>
    </row>
    <row r="4909" spans="1:43">
      <c r="A4909">
        <v>961</v>
      </c>
      <c r="B4909">
        <v>2649</v>
      </c>
      <c r="C4909">
        <f>_xlfn.XLOOKUP(ufc_fights_2[[#This Row],[r_fighter_id]],ufc_fighters[id],ufc_fighters[year],"xxx",0,1)</f>
        <v>1984</v>
      </c>
      <c r="D4909">
        <f>_xlfn.XLOOKUP(ufc_fights_2[[#This Row],[b_fighter_id]],ufc_fighters[id],ufc_fighters[year],"Prázdné",0,1)</f>
        <v>1969</v>
      </c>
      <c r="E4909" s="10">
        <f>YEAR(ufc_fights_2[[#This Row],[date]])-ufc_fights_2[[#This Row],[r_year]]</f>
        <v>27</v>
      </c>
      <c r="F4909" s="10">
        <f>YEAR(ufc_fights_2[[#This Row],[date]])-ufc_fights_2[[#This Row],[b_year]]</f>
        <v>42</v>
      </c>
      <c r="G4909">
        <v>0</v>
      </c>
      <c r="H4909">
        <v>0</v>
      </c>
      <c r="I4909">
        <v>0.5897</v>
      </c>
      <c r="J4909">
        <v>1</v>
      </c>
      <c r="K4909">
        <v>0.69699999999999995</v>
      </c>
      <c r="L4909">
        <v>0.66669999999999996</v>
      </c>
      <c r="M4909">
        <v>0</v>
      </c>
      <c r="N4909">
        <v>0.125</v>
      </c>
      <c r="O4909">
        <v>1</v>
      </c>
      <c r="P4909">
        <v>0</v>
      </c>
      <c r="Q4909">
        <v>1</v>
      </c>
      <c r="R4909">
        <v>0</v>
      </c>
      <c r="S4909" s="2">
        <v>1.3425925925925925E-3</v>
      </c>
      <c r="T4909" s="2">
        <v>8.1018518518518516E-4</v>
      </c>
      <c r="U4909">
        <v>0.4839</v>
      </c>
      <c r="V4909">
        <v>1</v>
      </c>
      <c r="W4909">
        <v>1</v>
      </c>
      <c r="X4909">
        <v>1</v>
      </c>
      <c r="Y4909">
        <v>0</v>
      </c>
      <c r="Z4909">
        <v>0.30769999999999997</v>
      </c>
      <c r="AA4909">
        <v>1</v>
      </c>
      <c r="AB4909">
        <v>1</v>
      </c>
      <c r="AC4909">
        <v>0</v>
      </c>
      <c r="AD4909">
        <v>0.72</v>
      </c>
      <c r="AE4909">
        <v>0</v>
      </c>
      <c r="AF4909" t="s">
        <v>3910</v>
      </c>
      <c r="AG4909" s="2">
        <v>5.7870370370370367E-4</v>
      </c>
      <c r="AH4909" t="s">
        <v>3911</v>
      </c>
      <c r="AI4909">
        <v>3</v>
      </c>
      <c r="AJ4909" t="s">
        <v>3964</v>
      </c>
      <c r="AK4909" s="3">
        <v>40769</v>
      </c>
      <c r="AL4909" s="10">
        <f>YEAR(ufc_fights_2[[#This Row],[date]])</f>
        <v>2011</v>
      </c>
      <c r="AM4909" t="s">
        <v>4017</v>
      </c>
      <c r="AN4909">
        <v>107</v>
      </c>
      <c r="AO4909" t="s">
        <v>3913</v>
      </c>
      <c r="AP4909">
        <f>IF(ufc_fights_2[[#This Row],[winner]]="Red",ufc_fights_2[[#This Row],[r_fighter_id]],ufc_fights_2[[#This Row],[b_fighter_id]])</f>
        <v>961</v>
      </c>
      <c r="AQ4909" t="str">
        <f>_xlfn.XLOOKUP(ufc_fights_2[[#This Row],[winnerID]],ufc_fighters[id],ufc_fighters[fighter_name],"xxx",0,1)</f>
        <v>Edwin Figueroa</v>
      </c>
    </row>
    <row r="4910" spans="1:43">
      <c r="A4910">
        <v>435</v>
      </c>
      <c r="B4910">
        <v>961</v>
      </c>
      <c r="C4910">
        <f>_xlfn.XLOOKUP(ufc_fights_2[[#This Row],[r_fighter_id]],ufc_fighters[id],ufc_fighters[year],"xxx",0,1)</f>
        <v>1988</v>
      </c>
      <c r="D4910">
        <f>_xlfn.XLOOKUP(ufc_fights_2[[#This Row],[b_fighter_id]],ufc_fighters[id],ufc_fighters[year],"Prázdné",0,1)</f>
        <v>1984</v>
      </c>
      <c r="E4910" s="10">
        <f>YEAR(ufc_fights_2[[#This Row],[date]])-ufc_fights_2[[#This Row],[r_year]]</f>
        <v>24</v>
      </c>
      <c r="F4910" s="10">
        <f>YEAR(ufc_fights_2[[#This Row],[date]])-ufc_fights_2[[#This Row],[b_year]]</f>
        <v>28</v>
      </c>
      <c r="G4910">
        <v>0</v>
      </c>
      <c r="H4910">
        <v>1</v>
      </c>
      <c r="I4910">
        <v>0.61799999999999999</v>
      </c>
      <c r="J4910">
        <v>0.50619999999999998</v>
      </c>
      <c r="K4910">
        <v>0.67259999999999998</v>
      </c>
      <c r="L4910">
        <v>0.55789999999999995</v>
      </c>
      <c r="M4910">
        <v>1</v>
      </c>
      <c r="N4910">
        <v>0</v>
      </c>
      <c r="O4910">
        <v>7</v>
      </c>
      <c r="P4910">
        <v>0</v>
      </c>
      <c r="Q4910">
        <v>0</v>
      </c>
      <c r="R4910">
        <v>0</v>
      </c>
      <c r="S4910" s="2">
        <v>4.2129629629629626E-3</v>
      </c>
      <c r="T4910" s="2">
        <v>1.6203703703703703E-3</v>
      </c>
      <c r="U4910">
        <v>0.55559999999999998</v>
      </c>
      <c r="V4910">
        <v>0.40679999999999999</v>
      </c>
      <c r="W4910">
        <v>0.68420000000000003</v>
      </c>
      <c r="X4910">
        <v>1</v>
      </c>
      <c r="Y4910">
        <v>0.88890000000000002</v>
      </c>
      <c r="Z4910">
        <v>0.61180000000000001</v>
      </c>
      <c r="AA4910">
        <v>0.44829999999999998</v>
      </c>
      <c r="AB4910">
        <v>1</v>
      </c>
      <c r="AC4910">
        <v>1</v>
      </c>
      <c r="AD4910">
        <v>0.5</v>
      </c>
      <c r="AE4910">
        <v>0.55559999999999998</v>
      </c>
      <c r="AF4910" t="s">
        <v>3922</v>
      </c>
      <c r="AG4910" s="2">
        <v>3.472222222222222E-3</v>
      </c>
      <c r="AH4910" t="s">
        <v>3911</v>
      </c>
      <c r="AI4910">
        <v>3</v>
      </c>
      <c r="AJ4910" t="s">
        <v>3914</v>
      </c>
      <c r="AK4910" s="3">
        <v>40943</v>
      </c>
      <c r="AL4910" s="10">
        <f>YEAR(ufc_fights_2[[#This Row],[date]])</f>
        <v>2012</v>
      </c>
      <c r="AM4910" t="s">
        <v>4017</v>
      </c>
      <c r="AN4910">
        <v>1</v>
      </c>
      <c r="AO4910" t="s">
        <v>3918</v>
      </c>
      <c r="AP4910">
        <f>IF(ufc_fights_2[[#This Row],[winner]]="Red",ufc_fights_2[[#This Row],[r_fighter_id]],ufc_fights_2[[#This Row],[b_fighter_id]])</f>
        <v>961</v>
      </c>
      <c r="AQ4910" t="str">
        <f>_xlfn.XLOOKUP(ufc_fights_2[[#This Row],[winnerID]],ufc_fighters[id],ufc_fighters[fighter_name],"xxx",0,1)</f>
        <v>Edwin Figueroa</v>
      </c>
    </row>
    <row r="4911" spans="1:43">
      <c r="A4911">
        <v>2423</v>
      </c>
      <c r="B4911">
        <v>435</v>
      </c>
      <c r="C4911">
        <f>_xlfn.XLOOKUP(ufc_fights_2[[#This Row],[r_fighter_id]],ufc_fighters[id],ufc_fighters[year],"xxx",0,1)</f>
        <v>1982</v>
      </c>
      <c r="D4911">
        <f>_xlfn.XLOOKUP(ufc_fights_2[[#This Row],[b_fighter_id]],ufc_fighters[id],ufc_fighters[year],"Prázdné",0,1)</f>
        <v>1988</v>
      </c>
      <c r="E4911" s="10">
        <f>YEAR(ufc_fights_2[[#This Row],[date]])-ufc_fights_2[[#This Row],[r_year]]</f>
        <v>30</v>
      </c>
      <c r="F4911" s="10">
        <f>YEAR(ufc_fights_2[[#This Row],[date]])-ufc_fights_2[[#This Row],[b_year]]</f>
        <v>24</v>
      </c>
      <c r="G4911">
        <v>0</v>
      </c>
      <c r="H4911">
        <v>0</v>
      </c>
      <c r="I4911">
        <v>0.31819999999999998</v>
      </c>
      <c r="J4911">
        <v>0.75</v>
      </c>
      <c r="K4911">
        <v>0.73680000000000001</v>
      </c>
      <c r="L4911">
        <v>0.76190000000000002</v>
      </c>
      <c r="M4911">
        <v>1</v>
      </c>
      <c r="N4911">
        <v>0</v>
      </c>
      <c r="O4911">
        <v>0</v>
      </c>
      <c r="P4911">
        <v>3</v>
      </c>
      <c r="Q4911">
        <v>1</v>
      </c>
      <c r="R4911">
        <v>1</v>
      </c>
      <c r="S4911" s="2">
        <v>3.7847222222222223E-3</v>
      </c>
      <c r="T4911" s="2">
        <v>1.5046296296296297E-4</v>
      </c>
      <c r="U4911">
        <v>0.16669999999999999</v>
      </c>
      <c r="V4911">
        <v>0.57140000000000002</v>
      </c>
      <c r="W4911">
        <v>1</v>
      </c>
      <c r="X4911">
        <v>1</v>
      </c>
      <c r="Y4911">
        <v>1</v>
      </c>
      <c r="Z4911">
        <v>0.4</v>
      </c>
      <c r="AA4911">
        <v>0.7</v>
      </c>
      <c r="AB4911">
        <v>1</v>
      </c>
      <c r="AC4911">
        <v>1</v>
      </c>
      <c r="AD4911">
        <v>0.25</v>
      </c>
      <c r="AE4911">
        <v>1</v>
      </c>
      <c r="AF4911" t="s">
        <v>3933</v>
      </c>
      <c r="AG4911" s="2">
        <v>1.0069444444444444E-3</v>
      </c>
      <c r="AH4911" t="s">
        <v>3911</v>
      </c>
      <c r="AI4911">
        <v>3</v>
      </c>
      <c r="AJ4911" t="s">
        <v>3974</v>
      </c>
      <c r="AK4911" s="3">
        <v>41101</v>
      </c>
      <c r="AL4911" s="10">
        <f>YEAR(ufc_fights_2[[#This Row],[date]])</f>
        <v>2012</v>
      </c>
      <c r="AM4911" t="s">
        <v>4017</v>
      </c>
      <c r="AN4911">
        <v>83</v>
      </c>
      <c r="AO4911" t="s">
        <v>3918</v>
      </c>
      <c r="AP4911">
        <f>IF(ufc_fights_2[[#This Row],[winner]]="Red",ufc_fights_2[[#This Row],[r_fighter_id]],ufc_fights_2[[#This Row],[b_fighter_id]])</f>
        <v>435</v>
      </c>
      <c r="AQ4911" t="str">
        <f>_xlfn.XLOOKUP(ufc_fights_2[[#This Row],[winnerID]],ufc_fighters[id],ufc_fighters[fighter_name],"xxx",0,1)</f>
        <v>Alex Caceres</v>
      </c>
    </row>
    <row r="4912" spans="1:43">
      <c r="A4912">
        <v>744</v>
      </c>
      <c r="B4912">
        <v>435</v>
      </c>
      <c r="C4912">
        <f>_xlfn.XLOOKUP(ufc_fights_2[[#This Row],[r_fighter_id]],ufc_fighters[id],ufc_fighters[year],"xxx",0,1)</f>
        <v>1983</v>
      </c>
      <c r="D4912">
        <f>_xlfn.XLOOKUP(ufc_fights_2[[#This Row],[b_fighter_id]],ufc_fighters[id],ufc_fighters[year],"Prázdné",0,1)</f>
        <v>1988</v>
      </c>
      <c r="E4912" s="10">
        <f>YEAR(ufc_fights_2[[#This Row],[date]])-ufc_fights_2[[#This Row],[r_year]]</f>
        <v>30</v>
      </c>
      <c r="F4912" s="10">
        <f>YEAR(ufc_fights_2[[#This Row],[date]])-ufc_fights_2[[#This Row],[b_year]]</f>
        <v>25</v>
      </c>
      <c r="G4912">
        <v>1</v>
      </c>
      <c r="H4912">
        <v>0</v>
      </c>
      <c r="I4912">
        <v>0.40870000000000001</v>
      </c>
      <c r="J4912">
        <v>0.65429999999999999</v>
      </c>
      <c r="K4912">
        <v>0.5</v>
      </c>
      <c r="L4912">
        <v>0.66669999999999996</v>
      </c>
      <c r="M4912">
        <v>0.1111</v>
      </c>
      <c r="N4912">
        <v>0</v>
      </c>
      <c r="O4912">
        <v>1</v>
      </c>
      <c r="P4912">
        <v>0</v>
      </c>
      <c r="Q4912">
        <v>1</v>
      </c>
      <c r="R4912">
        <v>2</v>
      </c>
      <c r="S4912" s="2">
        <v>1.1921296296296296E-3</v>
      </c>
      <c r="T4912" s="2">
        <v>3.0555555555555557E-3</v>
      </c>
      <c r="U4912">
        <v>0.3095</v>
      </c>
      <c r="V4912">
        <v>0.59419999999999995</v>
      </c>
      <c r="W4912">
        <v>0.62960000000000005</v>
      </c>
      <c r="X4912">
        <v>1</v>
      </c>
      <c r="Y4912">
        <v>1</v>
      </c>
      <c r="Z4912">
        <v>0.35849999999999999</v>
      </c>
      <c r="AA4912">
        <v>0.62839999999999996</v>
      </c>
      <c r="AB4912">
        <v>1</v>
      </c>
      <c r="AC4912">
        <v>0.9</v>
      </c>
      <c r="AD4912">
        <v>1</v>
      </c>
      <c r="AE4912">
        <v>1</v>
      </c>
      <c r="AF4912" t="s">
        <v>3922</v>
      </c>
      <c r="AG4912" s="2">
        <v>3.472222222222222E-3</v>
      </c>
      <c r="AH4912" t="s">
        <v>3911</v>
      </c>
      <c r="AI4912">
        <v>3</v>
      </c>
      <c r="AJ4912" t="s">
        <v>3941</v>
      </c>
      <c r="AK4912" s="3">
        <v>41538</v>
      </c>
      <c r="AL4912" s="10">
        <f>YEAR(ufc_fights_2[[#This Row],[date]])</f>
        <v>2013</v>
      </c>
      <c r="AM4912" t="s">
        <v>4017</v>
      </c>
      <c r="AN4912">
        <v>65</v>
      </c>
      <c r="AO4912" t="s">
        <v>3918</v>
      </c>
      <c r="AP4912">
        <f>IF(ufc_fights_2[[#This Row],[winner]]="Red",ufc_fights_2[[#This Row],[r_fighter_id]],ufc_fights_2[[#This Row],[b_fighter_id]])</f>
        <v>435</v>
      </c>
      <c r="AQ4912" t="str">
        <f>_xlfn.XLOOKUP(ufc_fights_2[[#This Row],[winnerID]],ufc_fighters[id],ufc_fighters[fighter_name],"xxx",0,1)</f>
        <v>Alex Caceres</v>
      </c>
    </row>
    <row r="4913" spans="1:43">
      <c r="A4913">
        <v>435</v>
      </c>
      <c r="B4913">
        <v>904</v>
      </c>
      <c r="C4913">
        <f>_xlfn.XLOOKUP(ufc_fights_2[[#This Row],[r_fighter_id]],ufc_fighters[id],ufc_fighters[year],"xxx",0,1)</f>
        <v>1988</v>
      </c>
      <c r="D4913">
        <f>_xlfn.XLOOKUP(ufc_fights_2[[#This Row],[b_fighter_id]],ufc_fighters[id],ufc_fighters[year],"Prázdné",0,1)</f>
        <v>1981</v>
      </c>
      <c r="E4913" s="10">
        <f>YEAR(ufc_fights_2[[#This Row],[date]])-ufc_fights_2[[#This Row],[r_year]]</f>
        <v>23</v>
      </c>
      <c r="F4913" s="10">
        <f>YEAR(ufc_fights_2[[#This Row],[date]])-ufc_fights_2[[#This Row],[b_year]]</f>
        <v>30</v>
      </c>
      <c r="G4913">
        <v>0</v>
      </c>
      <c r="H4913">
        <v>0</v>
      </c>
      <c r="I4913">
        <v>0.58620000000000005</v>
      </c>
      <c r="J4913">
        <v>0.4138</v>
      </c>
      <c r="K4913">
        <v>0.60440000000000005</v>
      </c>
      <c r="L4913">
        <v>0.44440000000000002</v>
      </c>
      <c r="M4913">
        <v>0</v>
      </c>
      <c r="N4913">
        <v>0.5</v>
      </c>
      <c r="O4913">
        <v>1</v>
      </c>
      <c r="P4913">
        <v>0</v>
      </c>
      <c r="Q4913">
        <v>0</v>
      </c>
      <c r="R4913">
        <v>0</v>
      </c>
      <c r="S4913" s="2">
        <v>5.9027777777777778E-4</v>
      </c>
      <c r="T4913" s="2">
        <v>1.3425925925925925E-3</v>
      </c>
      <c r="U4913">
        <v>0.46829999999999999</v>
      </c>
      <c r="V4913">
        <v>0.2424</v>
      </c>
      <c r="W4913">
        <v>0.91180000000000005</v>
      </c>
      <c r="X4913">
        <v>0.85709999999999997</v>
      </c>
      <c r="Y4913">
        <v>0.5</v>
      </c>
      <c r="Z4913">
        <v>0.5706</v>
      </c>
      <c r="AA4913">
        <v>0.42859999999999998</v>
      </c>
      <c r="AB4913">
        <v>0.85709999999999997</v>
      </c>
      <c r="AC4913">
        <v>0</v>
      </c>
      <c r="AD4913">
        <v>0.75</v>
      </c>
      <c r="AE4913">
        <v>0</v>
      </c>
      <c r="AF4913" t="s">
        <v>3915</v>
      </c>
      <c r="AG4913" s="2">
        <v>3.472222222222222E-3</v>
      </c>
      <c r="AH4913" t="s">
        <v>3911</v>
      </c>
      <c r="AI4913">
        <v>3</v>
      </c>
      <c r="AJ4913" t="s">
        <v>3914</v>
      </c>
      <c r="AK4913" s="3">
        <v>40859</v>
      </c>
      <c r="AL4913" s="10">
        <f>YEAR(ufc_fights_2[[#This Row],[date]])</f>
        <v>2011</v>
      </c>
      <c r="AM4913" t="s">
        <v>4017</v>
      </c>
      <c r="AN4913">
        <v>63</v>
      </c>
      <c r="AO4913" t="s">
        <v>3913</v>
      </c>
      <c r="AP4913">
        <f>IF(ufc_fights_2[[#This Row],[winner]]="Red",ufc_fights_2[[#This Row],[r_fighter_id]],ufc_fights_2[[#This Row],[b_fighter_id]])</f>
        <v>435</v>
      </c>
      <c r="AQ4913" t="str">
        <f>_xlfn.XLOOKUP(ufc_fights_2[[#This Row],[winnerID]],ufc_fighters[id],ufc_fighters[fighter_name],"xxx",0,1)</f>
        <v>Alex Caceres</v>
      </c>
    </row>
    <row r="4914" spans="1:43">
      <c r="A4914">
        <v>435</v>
      </c>
      <c r="B4914">
        <v>3232</v>
      </c>
      <c r="C4914">
        <f>_xlfn.XLOOKUP(ufc_fights_2[[#This Row],[r_fighter_id]],ufc_fighters[id],ufc_fighters[year],"xxx",0,1)</f>
        <v>1988</v>
      </c>
      <c r="D4914">
        <f>_xlfn.XLOOKUP(ufc_fights_2[[#This Row],[b_fighter_id]],ufc_fighters[id],ufc_fighters[year],"Prázdné",0,1)</f>
        <v>1987</v>
      </c>
      <c r="E4914" s="10">
        <f>YEAR(ufc_fights_2[[#This Row],[date]])-ufc_fights_2[[#This Row],[r_year]]</f>
        <v>24</v>
      </c>
      <c r="F4914" s="10">
        <f>YEAR(ufc_fights_2[[#This Row],[date]])-ufc_fights_2[[#This Row],[b_year]]</f>
        <v>25</v>
      </c>
      <c r="G4914">
        <v>0</v>
      </c>
      <c r="H4914">
        <v>0</v>
      </c>
      <c r="I4914">
        <v>0.5161</v>
      </c>
      <c r="J4914">
        <v>0.29330000000000001</v>
      </c>
      <c r="K4914">
        <v>0.58040000000000003</v>
      </c>
      <c r="L4914">
        <v>0.37040000000000001</v>
      </c>
      <c r="M4914">
        <v>0</v>
      </c>
      <c r="N4914">
        <v>0.16669999999999999</v>
      </c>
      <c r="O4914">
        <v>0</v>
      </c>
      <c r="P4914">
        <v>0</v>
      </c>
      <c r="Q4914">
        <v>0</v>
      </c>
      <c r="R4914">
        <v>0</v>
      </c>
      <c r="S4914" s="2">
        <v>8.2175925925925927E-4</v>
      </c>
      <c r="T4914" s="2">
        <v>2.5925925925925925E-3</v>
      </c>
      <c r="U4914">
        <v>0.43480000000000002</v>
      </c>
      <c r="V4914">
        <v>0.1429</v>
      </c>
      <c r="W4914">
        <v>0.77780000000000005</v>
      </c>
      <c r="X4914">
        <v>0.71430000000000005</v>
      </c>
      <c r="Y4914">
        <v>0.76470000000000005</v>
      </c>
      <c r="Z4914">
        <v>0.4783</v>
      </c>
      <c r="AA4914">
        <v>0.2838</v>
      </c>
      <c r="AB4914">
        <v>1</v>
      </c>
      <c r="AC4914">
        <v>1</v>
      </c>
      <c r="AD4914">
        <v>1</v>
      </c>
      <c r="AE4914">
        <v>0</v>
      </c>
      <c r="AF4914" t="s">
        <v>3922</v>
      </c>
      <c r="AG4914" s="2">
        <v>3.472222222222222E-3</v>
      </c>
      <c r="AH4914" t="s">
        <v>3911</v>
      </c>
      <c r="AI4914">
        <v>3</v>
      </c>
      <c r="AJ4914" t="s">
        <v>3931</v>
      </c>
      <c r="AK4914" s="3">
        <v>41223</v>
      </c>
      <c r="AL4914" s="10">
        <f>YEAR(ufc_fights_2[[#This Row],[date]])</f>
        <v>2012</v>
      </c>
      <c r="AM4914" t="s">
        <v>4017</v>
      </c>
      <c r="AN4914">
        <v>28</v>
      </c>
      <c r="AO4914" t="s">
        <v>3913</v>
      </c>
      <c r="AP4914">
        <f>IF(ufc_fights_2[[#This Row],[winner]]="Red",ufc_fights_2[[#This Row],[r_fighter_id]],ufc_fights_2[[#This Row],[b_fighter_id]])</f>
        <v>435</v>
      </c>
      <c r="AQ4914" t="str">
        <f>_xlfn.XLOOKUP(ufc_fights_2[[#This Row],[winnerID]],ufc_fighters[id],ufc_fighters[fighter_name],"xxx",0,1)</f>
        <v>Alex Caceres</v>
      </c>
    </row>
    <row r="4915" spans="1:43">
      <c r="A4915">
        <v>435</v>
      </c>
      <c r="B4915">
        <v>2524</v>
      </c>
      <c r="C4915">
        <f>_xlfn.XLOOKUP(ufc_fights_2[[#This Row],[r_fighter_id]],ufc_fighters[id],ufc_fighters[year],"xxx",0,1)</f>
        <v>1988</v>
      </c>
      <c r="D4915">
        <f>_xlfn.XLOOKUP(ufc_fights_2[[#This Row],[b_fighter_id]],ufc_fighters[id],ufc_fighters[year],"Prázdné",0,1)</f>
        <v>1993</v>
      </c>
      <c r="E4915" s="10">
        <f>YEAR(ufc_fights_2[[#This Row],[date]])-ufc_fights_2[[#This Row],[r_year]]</f>
        <v>26</v>
      </c>
      <c r="F4915" s="10">
        <f>YEAR(ufc_fights_2[[#This Row],[date]])-ufc_fights_2[[#This Row],[b_year]]</f>
        <v>21</v>
      </c>
      <c r="G4915">
        <v>1</v>
      </c>
      <c r="H4915">
        <v>0</v>
      </c>
      <c r="I4915">
        <v>0.32319999999999999</v>
      </c>
      <c r="J4915">
        <v>0.27679999999999999</v>
      </c>
      <c r="K4915">
        <v>0.33329999999999999</v>
      </c>
      <c r="L4915">
        <v>0.27679999999999999</v>
      </c>
      <c r="M4915">
        <v>1</v>
      </c>
      <c r="N4915">
        <v>0.5</v>
      </c>
      <c r="O4915">
        <v>1</v>
      </c>
      <c r="P4915">
        <v>0</v>
      </c>
      <c r="Q4915">
        <v>0</v>
      </c>
      <c r="R4915">
        <v>0</v>
      </c>
      <c r="S4915" s="2">
        <v>1.0763888888888889E-3</v>
      </c>
      <c r="T4915" s="2">
        <v>1.5046296296296297E-4</v>
      </c>
      <c r="U4915">
        <v>0.25619999999999998</v>
      </c>
      <c r="V4915">
        <v>0.23680000000000001</v>
      </c>
      <c r="W4915">
        <v>0.5</v>
      </c>
      <c r="X4915">
        <v>0.54549999999999998</v>
      </c>
      <c r="Y4915">
        <v>0.83330000000000004</v>
      </c>
      <c r="Z4915">
        <v>0.31209999999999999</v>
      </c>
      <c r="AA4915">
        <v>0.27010000000000001</v>
      </c>
      <c r="AB4915">
        <v>0.66669999999999996</v>
      </c>
      <c r="AC4915">
        <v>1</v>
      </c>
      <c r="AD4915">
        <v>0.5</v>
      </c>
      <c r="AE4915">
        <v>0</v>
      </c>
      <c r="AF4915" t="s">
        <v>3933</v>
      </c>
      <c r="AG4915" s="2">
        <v>3.2291666666666666E-3</v>
      </c>
      <c r="AH4915" t="s">
        <v>3911</v>
      </c>
      <c r="AI4915">
        <v>3</v>
      </c>
      <c r="AJ4915" t="s">
        <v>3914</v>
      </c>
      <c r="AK4915" s="3">
        <v>41664</v>
      </c>
      <c r="AL4915" s="10">
        <f>YEAR(ufc_fights_2[[#This Row],[date]])</f>
        <v>2014</v>
      </c>
      <c r="AM4915" t="s">
        <v>4017</v>
      </c>
      <c r="AN4915">
        <v>8</v>
      </c>
      <c r="AO4915" t="s">
        <v>3913</v>
      </c>
      <c r="AP4915">
        <f>IF(ufc_fights_2[[#This Row],[winner]]="Red",ufc_fights_2[[#This Row],[r_fighter_id]],ufc_fights_2[[#This Row],[b_fighter_id]])</f>
        <v>435</v>
      </c>
      <c r="AQ4915" t="str">
        <f>_xlfn.XLOOKUP(ufc_fights_2[[#This Row],[winnerID]],ufc_fighters[id],ufc_fighters[fighter_name],"xxx",0,1)</f>
        <v>Alex Caceres</v>
      </c>
    </row>
    <row r="4916" spans="1:43">
      <c r="A4916">
        <v>3040</v>
      </c>
      <c r="B4916">
        <v>175</v>
      </c>
      <c r="C4916">
        <f>_xlfn.XLOOKUP(ufc_fights_2[[#This Row],[r_fighter_id]],ufc_fighters[id],ufc_fighters[year],"xxx",0,1)</f>
        <v>1989</v>
      </c>
      <c r="D4916">
        <f>_xlfn.XLOOKUP(ufc_fights_2[[#This Row],[b_fighter_id]],ufc_fighters[id],ufc_fighters[year],"Prázdné",0,1)</f>
        <v>1992</v>
      </c>
      <c r="E4916" s="10">
        <f>YEAR(ufc_fights_2[[#This Row],[date]])-ufc_fights_2[[#This Row],[r_year]]</f>
        <v>31</v>
      </c>
      <c r="F4916" s="10">
        <f>YEAR(ufc_fights_2[[#This Row],[date]])-ufc_fights_2[[#This Row],[b_year]]</f>
        <v>28</v>
      </c>
      <c r="G4916">
        <v>0</v>
      </c>
      <c r="H4916">
        <v>1</v>
      </c>
      <c r="I4916">
        <v>0.38269999999999998</v>
      </c>
      <c r="J4916">
        <v>0.75</v>
      </c>
      <c r="K4916">
        <v>0.57020000000000004</v>
      </c>
      <c r="L4916">
        <v>0.83330000000000004</v>
      </c>
      <c r="M4916">
        <v>0.4</v>
      </c>
      <c r="N4916">
        <v>0.625</v>
      </c>
      <c r="O4916">
        <v>3</v>
      </c>
      <c r="P4916">
        <v>0</v>
      </c>
      <c r="Q4916">
        <v>0</v>
      </c>
      <c r="R4916">
        <v>0</v>
      </c>
      <c r="S4916" s="2">
        <v>2.2337962962962962E-3</v>
      </c>
      <c r="T4916" s="2">
        <v>5.5787037037037038E-3</v>
      </c>
      <c r="U4916">
        <v>0.37209999999999999</v>
      </c>
      <c r="V4916">
        <v>0.6744</v>
      </c>
      <c r="W4916">
        <v>0.32</v>
      </c>
      <c r="X4916">
        <v>0.53849999999999998</v>
      </c>
      <c r="Y4916">
        <v>1</v>
      </c>
      <c r="Z4916">
        <v>0.29849999999999999</v>
      </c>
      <c r="AA4916">
        <v>0.68569999999999998</v>
      </c>
      <c r="AB4916">
        <v>0.625</v>
      </c>
      <c r="AC4916">
        <v>0.71430000000000005</v>
      </c>
      <c r="AD4916">
        <v>1</v>
      </c>
      <c r="AE4916">
        <v>0.92859999999999998</v>
      </c>
      <c r="AF4916" t="s">
        <v>3915</v>
      </c>
      <c r="AG4916" s="2">
        <v>3.472222222222222E-3</v>
      </c>
      <c r="AH4916" t="s">
        <v>3911</v>
      </c>
      <c r="AI4916">
        <v>3</v>
      </c>
      <c r="AJ4916" t="s">
        <v>3916</v>
      </c>
      <c r="AK4916" s="3">
        <v>44079</v>
      </c>
      <c r="AL4916" s="10">
        <f>YEAR(ufc_fights_2[[#This Row],[date]])</f>
        <v>2020</v>
      </c>
      <c r="AM4916" t="s">
        <v>4017</v>
      </c>
      <c r="AN4916">
        <v>1</v>
      </c>
      <c r="AO4916" t="s">
        <v>3918</v>
      </c>
      <c r="AP4916">
        <f>IF(ufc_fights_2[[#This Row],[winner]]="Red",ufc_fights_2[[#This Row],[r_fighter_id]],ufc_fights_2[[#This Row],[b_fighter_id]])</f>
        <v>175</v>
      </c>
      <c r="AQ4916" t="str">
        <f>_xlfn.XLOOKUP(ufc_fights_2[[#This Row],[winnerID]],ufc_fighters[id],ufc_fighters[fighter_name],"xxx",0,1)</f>
        <v>Hunter Azure</v>
      </c>
    </row>
    <row r="4917" spans="1:43">
      <c r="A4917">
        <v>38</v>
      </c>
      <c r="B4917">
        <v>2500</v>
      </c>
      <c r="C4917">
        <f>_xlfn.XLOOKUP(ufc_fights_2[[#This Row],[r_fighter_id]],ufc_fighters[id],ufc_fighters[year],"xxx",0,1)</f>
        <v>1986</v>
      </c>
      <c r="D4917">
        <f>_xlfn.XLOOKUP(ufc_fights_2[[#This Row],[b_fighter_id]],ufc_fighters[id],ufc_fighters[year],"Prázdné",0,1)</f>
        <v>1989</v>
      </c>
      <c r="E4917" s="10">
        <f>YEAR(ufc_fights_2[[#This Row],[date]])-ufc_fights_2[[#This Row],[r_year]]</f>
        <v>26</v>
      </c>
      <c r="F4917" s="10">
        <f>YEAR(ufc_fights_2[[#This Row],[date]])-ufc_fights_2[[#This Row],[b_year]]</f>
        <v>23</v>
      </c>
      <c r="G4917">
        <v>0</v>
      </c>
      <c r="H4917">
        <v>0</v>
      </c>
      <c r="I4917">
        <v>0.25</v>
      </c>
      <c r="J4917">
        <v>0.69230000000000003</v>
      </c>
      <c r="K4917">
        <v>0.56820000000000004</v>
      </c>
      <c r="L4917">
        <v>0.72840000000000005</v>
      </c>
      <c r="M4917">
        <v>0</v>
      </c>
      <c r="N4917">
        <v>0</v>
      </c>
      <c r="O4917">
        <v>2</v>
      </c>
      <c r="P4917">
        <v>1</v>
      </c>
      <c r="Q4917">
        <v>0</v>
      </c>
      <c r="R4917">
        <v>1</v>
      </c>
      <c r="S4917" s="2">
        <v>6.018518518518519E-4</v>
      </c>
      <c r="T4917" s="2">
        <v>1.7824074074074075E-3</v>
      </c>
      <c r="U4917">
        <v>0.16669999999999999</v>
      </c>
      <c r="V4917">
        <v>0.5333</v>
      </c>
      <c r="W4917">
        <v>0.4</v>
      </c>
      <c r="X4917">
        <v>1</v>
      </c>
      <c r="Y4917">
        <v>1</v>
      </c>
      <c r="Z4917">
        <v>0.2</v>
      </c>
      <c r="AA4917">
        <v>0.6875</v>
      </c>
      <c r="AB4917">
        <v>0.5</v>
      </c>
      <c r="AC4917">
        <v>0.5</v>
      </c>
      <c r="AD4917">
        <v>0</v>
      </c>
      <c r="AE4917">
        <v>0.83330000000000004</v>
      </c>
      <c r="AF4917" t="s">
        <v>3933</v>
      </c>
      <c r="AG4917" s="2">
        <v>2.9861111111111113E-3</v>
      </c>
      <c r="AH4917" t="s">
        <v>3911</v>
      </c>
      <c r="AI4917">
        <v>3</v>
      </c>
      <c r="AJ4917" t="s">
        <v>3985</v>
      </c>
      <c r="AK4917" s="3">
        <v>41061</v>
      </c>
      <c r="AL4917" s="10">
        <f>YEAR(ufc_fights_2[[#This Row],[date]])</f>
        <v>2012</v>
      </c>
      <c r="AM4917" t="s">
        <v>4017</v>
      </c>
      <c r="AN4917">
        <v>1</v>
      </c>
      <c r="AO4917" t="s">
        <v>3918</v>
      </c>
      <c r="AP4917">
        <f>IF(ufc_fights_2[[#This Row],[winner]]="Red",ufc_fights_2[[#This Row],[r_fighter_id]],ufc_fights_2[[#This Row],[b_fighter_id]])</f>
        <v>2500</v>
      </c>
      <c r="AQ4917" t="str">
        <f>_xlfn.XLOOKUP(ufc_fights_2[[#This Row],[winnerID]],ufc_fighters[id],ufc_fighters[fighter_name],"xxx",0,1)</f>
        <v>Erik Perez</v>
      </c>
    </row>
    <row r="4918" spans="1:43">
      <c r="A4918">
        <v>3297</v>
      </c>
      <c r="B4918">
        <v>1467</v>
      </c>
      <c r="C4918">
        <f>_xlfn.XLOOKUP(ufc_fights_2[[#This Row],[r_fighter_id]],ufc_fighters[id],ufc_fighters[year],"xxx",0,1)</f>
        <v>1986</v>
      </c>
      <c r="D4918">
        <f>_xlfn.XLOOKUP(ufc_fights_2[[#This Row],[b_fighter_id]],ufc_fighters[id],ufc_fighters[year],"Prázdné",0,1)</f>
        <v>1983</v>
      </c>
      <c r="E4918" s="10">
        <f>YEAR(ufc_fights_2[[#This Row],[date]])-ufc_fights_2[[#This Row],[r_year]]</f>
        <v>28</v>
      </c>
      <c r="F4918" s="10">
        <f>YEAR(ufc_fights_2[[#This Row],[date]])-ufc_fights_2[[#This Row],[b_year]]</f>
        <v>31</v>
      </c>
      <c r="G4918">
        <v>0</v>
      </c>
      <c r="H4918">
        <v>0</v>
      </c>
      <c r="I4918">
        <v>0.25979999999999998</v>
      </c>
      <c r="J4918">
        <v>0.3165</v>
      </c>
      <c r="K4918">
        <v>0.29849999999999999</v>
      </c>
      <c r="L4918">
        <v>0.41760000000000003</v>
      </c>
      <c r="M4918">
        <v>0</v>
      </c>
      <c r="N4918">
        <v>0.25</v>
      </c>
      <c r="O4918">
        <v>0</v>
      </c>
      <c r="P4918">
        <v>3</v>
      </c>
      <c r="Q4918">
        <v>0</v>
      </c>
      <c r="R4918">
        <v>1</v>
      </c>
      <c r="S4918" s="2">
        <v>7.291666666666667E-4</v>
      </c>
      <c r="T4918" s="2">
        <v>2.3842592592592591E-3</v>
      </c>
      <c r="U4918">
        <v>0.2243</v>
      </c>
      <c r="V4918">
        <v>0.20349999999999999</v>
      </c>
      <c r="W4918">
        <v>0.33329999999999999</v>
      </c>
      <c r="X4918">
        <v>0.8</v>
      </c>
      <c r="Y4918">
        <v>0.89470000000000005</v>
      </c>
      <c r="Z4918">
        <v>0.25</v>
      </c>
      <c r="AA4918">
        <v>0.31109999999999999</v>
      </c>
      <c r="AB4918">
        <v>0</v>
      </c>
      <c r="AC4918">
        <v>0</v>
      </c>
      <c r="AD4918">
        <v>1</v>
      </c>
      <c r="AE4918">
        <v>0.5</v>
      </c>
      <c r="AF4918" t="s">
        <v>3933</v>
      </c>
      <c r="AG4918" s="2">
        <v>2.650462962962963E-3</v>
      </c>
      <c r="AH4918" t="s">
        <v>3911</v>
      </c>
      <c r="AI4918">
        <v>3</v>
      </c>
      <c r="AJ4918" t="s">
        <v>3939</v>
      </c>
      <c r="AK4918" s="3">
        <v>41826</v>
      </c>
      <c r="AL4918" s="10">
        <f>YEAR(ufc_fights_2[[#This Row],[date]])</f>
        <v>2014</v>
      </c>
      <c r="AM4918" t="s">
        <v>4017</v>
      </c>
      <c r="AN4918">
        <v>1</v>
      </c>
      <c r="AO4918" t="s">
        <v>3918</v>
      </c>
      <c r="AP4918">
        <f>IF(ufc_fights_2[[#This Row],[winner]]="Red",ufc_fights_2[[#This Row],[r_fighter_id]],ufc_fights_2[[#This Row],[b_fighter_id]])</f>
        <v>1467</v>
      </c>
      <c r="AQ4918" t="str">
        <f>_xlfn.XLOOKUP(ufc_fights_2[[#This Row],[winnerID]],ufc_fighters[id],ufc_fighters[fighter_name],"xxx",0,1)</f>
        <v>Leandro Issa</v>
      </c>
    </row>
    <row r="4919" spans="1:43">
      <c r="A4919">
        <v>793</v>
      </c>
      <c r="B4919">
        <v>2223</v>
      </c>
      <c r="C4919">
        <f>_xlfn.XLOOKUP(ufc_fights_2[[#This Row],[r_fighter_id]],ufc_fighters[id],ufc_fighters[year],"xxx",0,1)</f>
        <v>1984</v>
      </c>
      <c r="D4919">
        <f>_xlfn.XLOOKUP(ufc_fights_2[[#This Row],[b_fighter_id]],ufc_fighters[id],ufc_fighters[year],"Prázdné",0,1)</f>
        <v>1986</v>
      </c>
      <c r="E4919" s="10">
        <f>YEAR(ufc_fights_2[[#This Row],[date]])-ufc_fights_2[[#This Row],[r_year]]</f>
        <v>34</v>
      </c>
      <c r="F4919" s="10">
        <f>YEAR(ufc_fights_2[[#This Row],[date]])-ufc_fights_2[[#This Row],[b_year]]</f>
        <v>32</v>
      </c>
      <c r="G4919">
        <v>0</v>
      </c>
      <c r="H4919">
        <v>0</v>
      </c>
      <c r="I4919">
        <v>0.41299999999999998</v>
      </c>
      <c r="J4919">
        <v>0.4012</v>
      </c>
      <c r="K4919">
        <v>0.41299999999999998</v>
      </c>
      <c r="L4919">
        <v>0.4148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 s="2">
        <v>0</v>
      </c>
      <c r="T4919" s="2">
        <v>7.1759259259259259E-4</v>
      </c>
      <c r="U4919">
        <v>0.31130000000000002</v>
      </c>
      <c r="V4919">
        <v>0.33050000000000002</v>
      </c>
      <c r="W4919">
        <v>0.84619999999999995</v>
      </c>
      <c r="X4919">
        <v>1</v>
      </c>
      <c r="Y4919">
        <v>0.6</v>
      </c>
      <c r="Z4919">
        <v>0.4199</v>
      </c>
      <c r="AA4919">
        <v>0.38179999999999997</v>
      </c>
      <c r="AB4919">
        <v>0</v>
      </c>
      <c r="AC4919">
        <v>0.8</v>
      </c>
      <c r="AD4919">
        <v>0</v>
      </c>
      <c r="AE4919">
        <v>1</v>
      </c>
      <c r="AF4919" t="s">
        <v>3922</v>
      </c>
      <c r="AG4919" s="2">
        <v>3.472222222222222E-3</v>
      </c>
      <c r="AH4919" t="s">
        <v>3911</v>
      </c>
      <c r="AI4919">
        <v>3</v>
      </c>
      <c r="AJ4919" t="s">
        <v>3912</v>
      </c>
      <c r="AK4919" s="3">
        <v>43162</v>
      </c>
      <c r="AL4919" s="10">
        <f>YEAR(ufc_fights_2[[#This Row],[date]])</f>
        <v>2018</v>
      </c>
      <c r="AM4919" t="s">
        <v>4017</v>
      </c>
      <c r="AN4919">
        <v>1</v>
      </c>
      <c r="AO4919" t="s">
        <v>3913</v>
      </c>
      <c r="AP4919">
        <f>IF(ufc_fights_2[[#This Row],[winner]]="Red",ufc_fights_2[[#This Row],[r_fighter_id]],ufc_fights_2[[#This Row],[b_fighter_id]])</f>
        <v>793</v>
      </c>
      <c r="AQ4919" t="str">
        <f>_xlfn.XLOOKUP(ufc_fights_2[[#This Row],[winnerID]],ufc_fighters[id],ufc_fighters[fighter_name],"xxx",0,1)</f>
        <v>John Dodson</v>
      </c>
    </row>
    <row r="4920" spans="1:43">
      <c r="A4920">
        <v>2180</v>
      </c>
      <c r="B4920">
        <v>50</v>
      </c>
      <c r="C4920">
        <f>_xlfn.XLOOKUP(ufc_fights_2[[#This Row],[r_fighter_id]],ufc_fighters[id],ufc_fighters[year],"xxx",0,1)</f>
        <v>1988</v>
      </c>
      <c r="D4920">
        <f>_xlfn.XLOOKUP(ufc_fights_2[[#This Row],[b_fighter_id]],ufc_fighters[id],ufc_fighters[year],"Prázdné",0,1)</f>
        <v>1986</v>
      </c>
      <c r="E4920" s="10">
        <f>YEAR(ufc_fights_2[[#This Row],[date]])-ufc_fights_2[[#This Row],[r_year]]</f>
        <v>31</v>
      </c>
      <c r="F4920" s="10">
        <f>YEAR(ufc_fights_2[[#This Row],[date]])-ufc_fights_2[[#This Row],[b_year]]</f>
        <v>33</v>
      </c>
      <c r="G4920">
        <v>0</v>
      </c>
      <c r="H4920">
        <v>0</v>
      </c>
      <c r="I4920">
        <v>0.43070000000000003</v>
      </c>
      <c r="J4920">
        <v>0.39460000000000001</v>
      </c>
      <c r="K4920">
        <v>0.43070000000000003</v>
      </c>
      <c r="L4920">
        <v>0.41449999999999998</v>
      </c>
      <c r="M4920">
        <v>0.5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2.4305555555555555E-4</v>
      </c>
      <c r="T4920" s="2">
        <v>0</v>
      </c>
      <c r="U4920">
        <v>0.3871</v>
      </c>
      <c r="V4920">
        <v>0.35780000000000001</v>
      </c>
      <c r="W4920">
        <v>0.77780000000000005</v>
      </c>
      <c r="X4920">
        <v>1</v>
      </c>
      <c r="Y4920">
        <v>0.75</v>
      </c>
      <c r="Z4920">
        <v>0.42649999999999999</v>
      </c>
      <c r="AA4920">
        <v>0.39040000000000002</v>
      </c>
      <c r="AB4920">
        <v>1</v>
      </c>
      <c r="AC4920">
        <v>1</v>
      </c>
      <c r="AD4920">
        <v>0</v>
      </c>
      <c r="AE4920">
        <v>0</v>
      </c>
      <c r="AF4920" t="s">
        <v>3922</v>
      </c>
      <c r="AG4920" s="2">
        <v>3.472222222222222E-3</v>
      </c>
      <c r="AH4920" t="s">
        <v>3911</v>
      </c>
      <c r="AI4920">
        <v>3</v>
      </c>
      <c r="AJ4920" t="s">
        <v>3931</v>
      </c>
      <c r="AK4920" s="3">
        <v>43813</v>
      </c>
      <c r="AL4920" s="10">
        <f>YEAR(ufc_fights_2[[#This Row],[date]])</f>
        <v>2019</v>
      </c>
      <c r="AM4920" t="s">
        <v>4017</v>
      </c>
      <c r="AN4920">
        <v>1</v>
      </c>
      <c r="AO4920" t="s">
        <v>3913</v>
      </c>
      <c r="AP4920">
        <f>IF(ufc_fights_2[[#This Row],[winner]]="Red",ufc_fights_2[[#This Row],[r_fighter_id]],ufc_fights_2[[#This Row],[b_fighter_id]])</f>
        <v>2180</v>
      </c>
      <c r="AQ4920" t="str">
        <f>_xlfn.XLOOKUP(ufc_fights_2[[#This Row],[winnerID]],ufc_fighters[id],ufc_fighters[fighter_name],"xxx",0,1)</f>
        <v>Marlon Moraes</v>
      </c>
    </row>
    <row r="4921" spans="1:43">
      <c r="A4921">
        <v>45</v>
      </c>
      <c r="B4921">
        <v>2858</v>
      </c>
      <c r="C4921">
        <f>_xlfn.XLOOKUP(ufc_fights_2[[#This Row],[r_fighter_id]],ufc_fighters[id],ufc_fighters[year],"xxx",0,1)</f>
        <v>1980</v>
      </c>
      <c r="D4921">
        <f>_xlfn.XLOOKUP(ufc_fights_2[[#This Row],[b_fighter_id]],ufc_fighters[id],ufc_fighters[year],"Prázdné",0,1)</f>
        <v>1980</v>
      </c>
      <c r="E4921" s="10">
        <f>YEAR(ufc_fights_2[[#This Row],[date]])-ufc_fights_2[[#This Row],[r_year]]</f>
        <v>33</v>
      </c>
      <c r="F4921" s="10">
        <f>YEAR(ufc_fights_2[[#This Row],[date]])-ufc_fights_2[[#This Row],[b_year]]</f>
        <v>33</v>
      </c>
      <c r="G4921">
        <v>0</v>
      </c>
      <c r="H4921">
        <v>0</v>
      </c>
      <c r="I4921">
        <v>0.51349999999999996</v>
      </c>
      <c r="J4921">
        <v>0.3</v>
      </c>
      <c r="K4921">
        <v>0.56100000000000005</v>
      </c>
      <c r="L4921">
        <v>0.36359999999999998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5.7870370370370373E-5</v>
      </c>
      <c r="T4921" s="2">
        <v>2.8935185185185184E-4</v>
      </c>
      <c r="U4921">
        <v>0.47060000000000002</v>
      </c>
      <c r="V4921">
        <v>0</v>
      </c>
      <c r="W4921">
        <v>1</v>
      </c>
      <c r="X4921">
        <v>0</v>
      </c>
      <c r="Y4921">
        <v>1</v>
      </c>
      <c r="Z4921">
        <v>0.39290000000000003</v>
      </c>
      <c r="AA4921">
        <v>0.22220000000000001</v>
      </c>
      <c r="AB4921">
        <v>1</v>
      </c>
      <c r="AC4921">
        <v>1</v>
      </c>
      <c r="AD4921">
        <v>0.85709999999999997</v>
      </c>
      <c r="AE4921">
        <v>0</v>
      </c>
      <c r="AF4921" t="s">
        <v>3910</v>
      </c>
      <c r="AG4921" s="2">
        <v>1.7476851851851852E-3</v>
      </c>
      <c r="AH4921" t="s">
        <v>3911</v>
      </c>
      <c r="AI4921">
        <v>3</v>
      </c>
      <c r="AJ4921" t="s">
        <v>4016</v>
      </c>
      <c r="AK4921" s="3">
        <v>41412</v>
      </c>
      <c r="AL4921" s="10">
        <f>YEAR(ufc_fights_2[[#This Row],[date]])</f>
        <v>2013</v>
      </c>
      <c r="AM4921" t="s">
        <v>4017</v>
      </c>
      <c r="AN4921">
        <v>95</v>
      </c>
      <c r="AO4921" t="s">
        <v>3913</v>
      </c>
      <c r="AP4921">
        <f>IF(ufc_fights_2[[#This Row],[winner]]="Red",ufc_fights_2[[#This Row],[r_fighter_id]],ufc_fights_2[[#This Row],[b_fighter_id]])</f>
        <v>45</v>
      </c>
      <c r="AQ4921" t="str">
        <f>_xlfn.XLOOKUP(ufc_fights_2[[#This Row],[winnerID]],ufc_fighters[id],ufc_fighters[fighter_name],"xxx",0,1)</f>
        <v>Iuri Alcantara</v>
      </c>
    </row>
    <row r="4922" spans="1:43">
      <c r="A4922">
        <v>45</v>
      </c>
      <c r="B4922">
        <v>2650</v>
      </c>
      <c r="C4922">
        <f>_xlfn.XLOOKUP(ufc_fights_2[[#This Row],[r_fighter_id]],ufc_fighters[id],ufc_fighters[year],"xxx",0,1)</f>
        <v>1980</v>
      </c>
      <c r="D4922">
        <f>_xlfn.XLOOKUP(ufc_fights_2[[#This Row],[b_fighter_id]],ufc_fighters[id],ufc_fighters[year],"Prázdné",0,1)</f>
        <v>1985</v>
      </c>
      <c r="E4922" s="10">
        <f>YEAR(ufc_fights_2[[#This Row],[date]])-ufc_fights_2[[#This Row],[r_year]]</f>
        <v>34</v>
      </c>
      <c r="F4922" s="10">
        <f>YEAR(ufc_fights_2[[#This Row],[date]])-ufc_fights_2[[#This Row],[b_year]]</f>
        <v>29</v>
      </c>
      <c r="G4922">
        <v>1</v>
      </c>
      <c r="H4922">
        <v>0</v>
      </c>
      <c r="I4922">
        <v>0.55259999999999998</v>
      </c>
      <c r="J4922">
        <v>0.377</v>
      </c>
      <c r="K4922">
        <v>0.65620000000000001</v>
      </c>
      <c r="L4922">
        <v>0.6</v>
      </c>
      <c r="M4922">
        <v>0.66669999999999996</v>
      </c>
      <c r="N4922">
        <v>0.42859999999999998</v>
      </c>
      <c r="O4922">
        <v>0</v>
      </c>
      <c r="P4922">
        <v>0</v>
      </c>
      <c r="Q4922">
        <v>1</v>
      </c>
      <c r="R4922">
        <v>1</v>
      </c>
      <c r="S4922" s="2">
        <v>2.5694444444444445E-3</v>
      </c>
      <c r="T4922" s="2">
        <v>4.6990740740740743E-3</v>
      </c>
      <c r="U4922">
        <v>0.55069999999999997</v>
      </c>
      <c r="V4922">
        <v>0.34039999999999998</v>
      </c>
      <c r="W4922">
        <v>0.66669999999999996</v>
      </c>
      <c r="X4922">
        <v>0.5</v>
      </c>
      <c r="Y4922">
        <v>0.5</v>
      </c>
      <c r="Z4922">
        <v>0.44119999999999998</v>
      </c>
      <c r="AA4922">
        <v>0.23680000000000001</v>
      </c>
      <c r="AB4922">
        <v>0.6</v>
      </c>
      <c r="AC4922">
        <v>0.75</v>
      </c>
      <c r="AD4922">
        <v>0.64859999999999995</v>
      </c>
      <c r="AE4922">
        <v>0.57889999999999997</v>
      </c>
      <c r="AF4922" t="s">
        <v>3922</v>
      </c>
      <c r="AG4922" s="2">
        <v>3.472222222222222E-3</v>
      </c>
      <c r="AH4922" t="s">
        <v>3911</v>
      </c>
      <c r="AI4922">
        <v>3</v>
      </c>
      <c r="AJ4922" t="s">
        <v>4015</v>
      </c>
      <c r="AK4922" s="3">
        <v>41685</v>
      </c>
      <c r="AL4922" s="10">
        <f>YEAR(ufc_fights_2[[#This Row],[date]])</f>
        <v>2014</v>
      </c>
      <c r="AM4922" t="s">
        <v>4017</v>
      </c>
      <c r="AN4922">
        <v>95</v>
      </c>
      <c r="AO4922" t="s">
        <v>3913</v>
      </c>
      <c r="AP4922">
        <f>IF(ufc_fights_2[[#This Row],[winner]]="Red",ufc_fights_2[[#This Row],[r_fighter_id]],ufc_fights_2[[#This Row],[b_fighter_id]])</f>
        <v>45</v>
      </c>
      <c r="AQ4922" t="str">
        <f>_xlfn.XLOOKUP(ufc_fights_2[[#This Row],[winnerID]],ufc_fighters[id],ufc_fighters[fighter_name],"xxx",0,1)</f>
        <v>Iuri Alcantara</v>
      </c>
    </row>
    <row r="4923" spans="1:43">
      <c r="A4923">
        <v>45</v>
      </c>
      <c r="B4923">
        <v>787</v>
      </c>
      <c r="C4923">
        <f>_xlfn.XLOOKUP(ufc_fights_2[[#This Row],[r_fighter_id]],ufc_fighters[id],ufc_fighters[year],"xxx",0,1)</f>
        <v>1980</v>
      </c>
      <c r="D4923">
        <f>_xlfn.XLOOKUP(ufc_fights_2[[#This Row],[b_fighter_id]],ufc_fighters[id],ufc_fighters[year],"Prázdné",0,1)</f>
        <v>1986</v>
      </c>
      <c r="E4923" s="10">
        <f>YEAR(ufc_fights_2[[#This Row],[date]])-ufc_fights_2[[#This Row],[r_year]]</f>
        <v>34</v>
      </c>
      <c r="F4923" s="10">
        <f>YEAR(ufc_fights_2[[#This Row],[date]])-ufc_fights_2[[#This Row],[b_year]]</f>
        <v>28</v>
      </c>
      <c r="G4923">
        <v>0</v>
      </c>
      <c r="H4923">
        <v>0</v>
      </c>
      <c r="I4923">
        <v>0.51919999999999999</v>
      </c>
      <c r="J4923">
        <v>0.34150000000000003</v>
      </c>
      <c r="K4923">
        <v>0.67049999999999998</v>
      </c>
      <c r="L4923">
        <v>0.70499999999999996</v>
      </c>
      <c r="M4923">
        <v>0.5</v>
      </c>
      <c r="N4923">
        <v>0.5</v>
      </c>
      <c r="O4923">
        <v>0</v>
      </c>
      <c r="P4923">
        <v>0</v>
      </c>
      <c r="Q4923">
        <v>0</v>
      </c>
      <c r="R4923">
        <v>1</v>
      </c>
      <c r="S4923" s="2">
        <v>1.5046296296296296E-3</v>
      </c>
      <c r="T4923" s="2">
        <v>5.9953703703703705E-3</v>
      </c>
      <c r="U4923">
        <v>0.37930000000000003</v>
      </c>
      <c r="V4923">
        <v>0.32500000000000001</v>
      </c>
      <c r="W4923">
        <v>0.69569999999999999</v>
      </c>
      <c r="X4923">
        <v>0</v>
      </c>
      <c r="Y4923">
        <v>0</v>
      </c>
      <c r="Z4923">
        <v>0.45240000000000002</v>
      </c>
      <c r="AA4923">
        <v>0.1111</v>
      </c>
      <c r="AB4923">
        <v>1</v>
      </c>
      <c r="AC4923">
        <v>0.5</v>
      </c>
      <c r="AD4923">
        <v>0.71430000000000005</v>
      </c>
      <c r="AE4923">
        <v>0.52380000000000004</v>
      </c>
      <c r="AF4923" t="s">
        <v>3915</v>
      </c>
      <c r="AG4923" s="2">
        <v>3.472222222222222E-3</v>
      </c>
      <c r="AH4923" t="s">
        <v>3911</v>
      </c>
      <c r="AI4923">
        <v>3</v>
      </c>
      <c r="AJ4923" t="s">
        <v>3940</v>
      </c>
      <c r="AK4923" s="3">
        <v>41895</v>
      </c>
      <c r="AL4923" s="10">
        <f>YEAR(ufc_fights_2[[#This Row],[date]])</f>
        <v>2014</v>
      </c>
      <c r="AM4923" t="s">
        <v>4017</v>
      </c>
      <c r="AN4923">
        <v>44</v>
      </c>
      <c r="AO4923" t="s">
        <v>3913</v>
      </c>
      <c r="AP4923">
        <f>IF(ufc_fights_2[[#This Row],[winner]]="Red",ufc_fights_2[[#This Row],[r_fighter_id]],ufc_fights_2[[#This Row],[b_fighter_id]])</f>
        <v>45</v>
      </c>
      <c r="AQ4923" t="str">
        <f>_xlfn.XLOOKUP(ufc_fights_2[[#This Row],[winnerID]],ufc_fighters[id],ufc_fighters[fighter_name],"xxx",0,1)</f>
        <v>Iuri Alcantara</v>
      </c>
    </row>
    <row r="4924" spans="1:43">
      <c r="A4924">
        <v>2540</v>
      </c>
      <c r="B4924">
        <v>45</v>
      </c>
      <c r="C4924">
        <f>_xlfn.XLOOKUP(ufc_fights_2[[#This Row],[r_fighter_id]],ufc_fighters[id],ufc_fighters[year],"xxx",0,1)</f>
        <v>1978</v>
      </c>
      <c r="D4924">
        <f>_xlfn.XLOOKUP(ufc_fights_2[[#This Row],[b_fighter_id]],ufc_fighters[id],ufc_fighters[year],"Prázdné",0,1)</f>
        <v>1980</v>
      </c>
      <c r="E4924" s="10">
        <f>YEAR(ufc_fights_2[[#This Row],[date]])-ufc_fights_2[[#This Row],[r_year]]</f>
        <v>38</v>
      </c>
      <c r="F4924" s="10">
        <f>YEAR(ufc_fights_2[[#This Row],[date]])-ufc_fights_2[[#This Row],[b_year]]</f>
        <v>36</v>
      </c>
      <c r="G4924">
        <v>0</v>
      </c>
      <c r="H4924">
        <v>1</v>
      </c>
      <c r="I4924">
        <v>0.33329999999999999</v>
      </c>
      <c r="J4924">
        <v>0.66669999999999996</v>
      </c>
      <c r="K4924">
        <v>0.33329999999999999</v>
      </c>
      <c r="L4924">
        <v>0.66669999999999996</v>
      </c>
      <c r="M4924">
        <v>0</v>
      </c>
      <c r="N4924">
        <v>0</v>
      </c>
      <c r="O4924">
        <v>0</v>
      </c>
      <c r="P4924">
        <v>2</v>
      </c>
      <c r="Q4924">
        <v>0</v>
      </c>
      <c r="R4924">
        <v>0</v>
      </c>
      <c r="S4924" s="2">
        <v>1.273148148148148E-4</v>
      </c>
      <c r="T4924" s="2">
        <v>3.3564814814814812E-4</v>
      </c>
      <c r="U4924">
        <v>0</v>
      </c>
      <c r="V4924">
        <v>0.66669999999999996</v>
      </c>
      <c r="W4924">
        <v>1</v>
      </c>
      <c r="X4924">
        <v>0</v>
      </c>
      <c r="Y4924">
        <v>0</v>
      </c>
      <c r="Z4924">
        <v>0</v>
      </c>
      <c r="AA4924">
        <v>0.47620000000000001</v>
      </c>
      <c r="AB4924">
        <v>1</v>
      </c>
      <c r="AC4924">
        <v>1</v>
      </c>
      <c r="AD4924">
        <v>0</v>
      </c>
      <c r="AE4924">
        <v>0.88239999999999996</v>
      </c>
      <c r="AF4924" t="s">
        <v>3933</v>
      </c>
      <c r="AG4924" s="2">
        <v>1.3773148148148147E-3</v>
      </c>
      <c r="AH4924" t="s">
        <v>3911</v>
      </c>
      <c r="AI4924">
        <v>3</v>
      </c>
      <c r="AJ4924" t="s">
        <v>3931</v>
      </c>
      <c r="AK4924" s="3">
        <v>42651</v>
      </c>
      <c r="AL4924" s="10">
        <f>YEAR(ufc_fights_2[[#This Row],[date]])</f>
        <v>2016</v>
      </c>
      <c r="AM4924" t="s">
        <v>4017</v>
      </c>
      <c r="AN4924">
        <v>33</v>
      </c>
      <c r="AO4924" t="s">
        <v>3918</v>
      </c>
      <c r="AP4924">
        <f>IF(ufc_fights_2[[#This Row],[winner]]="Red",ufc_fights_2[[#This Row],[r_fighter_id]],ufc_fights_2[[#This Row],[b_fighter_id]])</f>
        <v>45</v>
      </c>
      <c r="AQ4924" t="str">
        <f>_xlfn.XLOOKUP(ufc_fights_2[[#This Row],[winnerID]],ufc_fighters[id],ufc_fighters[fighter_name],"xxx",0,1)</f>
        <v>Iuri Alcantara</v>
      </c>
    </row>
    <row r="4925" spans="1:43">
      <c r="A4925">
        <v>45</v>
      </c>
      <c r="B4925">
        <v>1467</v>
      </c>
      <c r="C4925">
        <f>_xlfn.XLOOKUP(ufc_fights_2[[#This Row],[r_fighter_id]],ufc_fighters[id],ufc_fighters[year],"xxx",0,1)</f>
        <v>1980</v>
      </c>
      <c r="D4925">
        <f>_xlfn.XLOOKUP(ufc_fights_2[[#This Row],[b_fighter_id]],ufc_fighters[id],ufc_fighters[year],"Prázdné",0,1)</f>
        <v>1983</v>
      </c>
      <c r="E4925" s="10">
        <f>YEAR(ufc_fights_2[[#This Row],[date]])-ufc_fights_2[[#This Row],[r_year]]</f>
        <v>35</v>
      </c>
      <c r="F4925" s="10">
        <f>YEAR(ufc_fights_2[[#This Row],[date]])-ufc_fights_2[[#This Row],[b_year]]</f>
        <v>32</v>
      </c>
      <c r="G4925">
        <v>0</v>
      </c>
      <c r="H4925">
        <v>0</v>
      </c>
      <c r="I4925">
        <v>0.52480000000000004</v>
      </c>
      <c r="J4925">
        <v>0.47270000000000001</v>
      </c>
      <c r="K4925">
        <v>0.57020000000000004</v>
      </c>
      <c r="L4925">
        <v>0.52859999999999996</v>
      </c>
      <c r="M4925">
        <v>0</v>
      </c>
      <c r="N4925">
        <v>0.1</v>
      </c>
      <c r="O4925">
        <v>0</v>
      </c>
      <c r="P4925">
        <v>0</v>
      </c>
      <c r="Q4925">
        <v>0</v>
      </c>
      <c r="R4925">
        <v>0</v>
      </c>
      <c r="S4925" s="2">
        <v>1.5162037037037036E-3</v>
      </c>
      <c r="T4925" s="2">
        <v>3.7731481481481483E-3</v>
      </c>
      <c r="U4925">
        <v>0.4884</v>
      </c>
      <c r="V4925">
        <v>0.52500000000000002</v>
      </c>
      <c r="W4925">
        <v>0.76919999999999999</v>
      </c>
      <c r="X4925">
        <v>0.5</v>
      </c>
      <c r="Y4925">
        <v>0.25</v>
      </c>
      <c r="Z4925">
        <v>0.47689999999999999</v>
      </c>
      <c r="AA4925">
        <v>0.40620000000000001</v>
      </c>
      <c r="AB4925">
        <v>0.5</v>
      </c>
      <c r="AC4925">
        <v>0</v>
      </c>
      <c r="AD4925">
        <v>0.7</v>
      </c>
      <c r="AE4925">
        <v>0.56520000000000004</v>
      </c>
      <c r="AF4925" t="s">
        <v>3915</v>
      </c>
      <c r="AG4925" s="2">
        <v>3.472222222222222E-3</v>
      </c>
      <c r="AH4925" t="s">
        <v>3911</v>
      </c>
      <c r="AI4925">
        <v>3</v>
      </c>
      <c r="AJ4925" t="s">
        <v>3973</v>
      </c>
      <c r="AK4925" s="3">
        <v>42217</v>
      </c>
      <c r="AL4925" s="10">
        <f>YEAR(ufc_fights_2[[#This Row],[date]])</f>
        <v>2015</v>
      </c>
      <c r="AM4925" t="s">
        <v>4017</v>
      </c>
      <c r="AN4925">
        <v>13</v>
      </c>
      <c r="AO4925" t="s">
        <v>3913</v>
      </c>
      <c r="AP4925">
        <f>IF(ufc_fights_2[[#This Row],[winner]]="Red",ufc_fights_2[[#This Row],[r_fighter_id]],ufc_fights_2[[#This Row],[b_fighter_id]])</f>
        <v>45</v>
      </c>
      <c r="AQ4925" t="str">
        <f>_xlfn.XLOOKUP(ufc_fights_2[[#This Row],[winnerID]],ufc_fighters[id],ufc_fighters[fighter_name],"xxx",0,1)</f>
        <v>Iuri Alcantara</v>
      </c>
    </row>
    <row r="4926" spans="1:43">
      <c r="A4926">
        <v>45</v>
      </c>
      <c r="B4926">
        <v>2838</v>
      </c>
      <c r="C4926">
        <f>_xlfn.XLOOKUP(ufc_fights_2[[#This Row],[r_fighter_id]],ufc_fighters[id],ufc_fighters[year],"xxx",0,1)</f>
        <v>1980</v>
      </c>
      <c r="D4926">
        <f>_xlfn.XLOOKUP(ufc_fights_2[[#This Row],[b_fighter_id]],ufc_fighters[id],ufc_fighters[year],"Prázdné",0,1)</f>
        <v>1985</v>
      </c>
      <c r="E4926" s="10">
        <f>YEAR(ufc_fights_2[[#This Row],[date]])-ufc_fights_2[[#This Row],[r_year]]</f>
        <v>37</v>
      </c>
      <c r="F4926" s="10">
        <f>YEAR(ufc_fights_2[[#This Row],[date]])-ufc_fights_2[[#This Row],[b_year]]</f>
        <v>32</v>
      </c>
      <c r="G4926">
        <v>0</v>
      </c>
      <c r="H4926">
        <v>0</v>
      </c>
      <c r="I4926">
        <v>0.30669999999999997</v>
      </c>
      <c r="J4926">
        <v>0.70150000000000001</v>
      </c>
      <c r="K4926">
        <v>0.34179999999999999</v>
      </c>
      <c r="L4926">
        <v>0.73629999999999995</v>
      </c>
      <c r="M4926">
        <v>0.5</v>
      </c>
      <c r="N4926">
        <v>0.5</v>
      </c>
      <c r="O4926">
        <v>1</v>
      </c>
      <c r="P4926">
        <v>0</v>
      </c>
      <c r="Q4926">
        <v>0</v>
      </c>
      <c r="R4926">
        <v>0</v>
      </c>
      <c r="S4926" s="2">
        <v>6.9444444444444444E-5</v>
      </c>
      <c r="T4926" s="2">
        <v>2.5231481481481481E-3</v>
      </c>
      <c r="U4926">
        <v>0.2034</v>
      </c>
      <c r="V4926">
        <v>0.7087</v>
      </c>
      <c r="W4926">
        <v>0.5</v>
      </c>
      <c r="X4926">
        <v>1</v>
      </c>
      <c r="Y4926">
        <v>0</v>
      </c>
      <c r="Z4926">
        <v>0.2676</v>
      </c>
      <c r="AA4926">
        <v>0.31909999999999999</v>
      </c>
      <c r="AB4926">
        <v>1</v>
      </c>
      <c r="AC4926">
        <v>0.66669999999999996</v>
      </c>
      <c r="AD4926">
        <v>1</v>
      </c>
      <c r="AE4926">
        <v>0.92589999999999995</v>
      </c>
      <c r="AF4926" t="s">
        <v>3933</v>
      </c>
      <c r="AG4926" s="2">
        <v>2.2337962962962962E-3</v>
      </c>
      <c r="AH4926" t="s">
        <v>3911</v>
      </c>
      <c r="AI4926">
        <v>3</v>
      </c>
      <c r="AJ4926" t="s">
        <v>3931</v>
      </c>
      <c r="AK4926" s="3">
        <v>42798</v>
      </c>
      <c r="AL4926" s="10">
        <f>YEAR(ufc_fights_2[[#This Row],[date]])</f>
        <v>2017</v>
      </c>
      <c r="AM4926" t="s">
        <v>4017</v>
      </c>
      <c r="AN4926">
        <v>1</v>
      </c>
      <c r="AO4926" t="s">
        <v>3913</v>
      </c>
      <c r="AP4926">
        <f>IF(ufc_fights_2[[#This Row],[winner]]="Red",ufc_fights_2[[#This Row],[r_fighter_id]],ufc_fights_2[[#This Row],[b_fighter_id]])</f>
        <v>45</v>
      </c>
      <c r="AQ4926" t="str">
        <f>_xlfn.XLOOKUP(ufc_fights_2[[#This Row],[winnerID]],ufc_fighters[id],ufc_fighters[fighter_name],"xxx",0,1)</f>
        <v>Iuri Alcantara</v>
      </c>
    </row>
    <row r="4927" spans="1:43">
      <c r="A4927">
        <v>3507</v>
      </c>
      <c r="B4927">
        <v>921</v>
      </c>
      <c r="C4927">
        <f>_xlfn.XLOOKUP(ufc_fights_2[[#This Row],[r_fighter_id]],ufc_fighters[id],ufc_fighters[year],"xxx",0,1)</f>
        <v>1993</v>
      </c>
      <c r="D4927">
        <f>_xlfn.XLOOKUP(ufc_fights_2[[#This Row],[b_fighter_id]],ufc_fighters[id],ufc_fighters[year],"Prázdné",0,1)</f>
        <v>1988</v>
      </c>
      <c r="E4927" s="10">
        <f>YEAR(ufc_fights_2[[#This Row],[date]])-ufc_fights_2[[#This Row],[r_year]]</f>
        <v>25</v>
      </c>
      <c r="F4927" s="10">
        <f>YEAR(ufc_fights_2[[#This Row],[date]])-ufc_fights_2[[#This Row],[b_year]]</f>
        <v>30</v>
      </c>
      <c r="G4927">
        <v>1</v>
      </c>
      <c r="H4927">
        <v>0</v>
      </c>
      <c r="I4927">
        <v>0.53510000000000002</v>
      </c>
      <c r="J4927">
        <v>0.2586</v>
      </c>
      <c r="K4927">
        <v>0.73080000000000001</v>
      </c>
      <c r="L4927">
        <v>0.2903</v>
      </c>
      <c r="M4927">
        <v>0.66669999999999996</v>
      </c>
      <c r="N4927">
        <v>0</v>
      </c>
      <c r="O4927">
        <v>1</v>
      </c>
      <c r="P4927">
        <v>0</v>
      </c>
      <c r="Q4927">
        <v>0</v>
      </c>
      <c r="R4927">
        <v>0</v>
      </c>
      <c r="S4927" s="2">
        <v>5.9606481481481481E-3</v>
      </c>
      <c r="T4927" s="2">
        <v>0</v>
      </c>
      <c r="U4927">
        <v>0.45069999999999999</v>
      </c>
      <c r="V4927">
        <v>0.2326</v>
      </c>
      <c r="W4927">
        <v>0.94120000000000004</v>
      </c>
      <c r="X4927">
        <v>0.5</v>
      </c>
      <c r="Y4927">
        <v>0</v>
      </c>
      <c r="Z4927">
        <v>0.38890000000000002</v>
      </c>
      <c r="AA4927">
        <v>0.2407</v>
      </c>
      <c r="AB4927">
        <v>0.8</v>
      </c>
      <c r="AC4927">
        <v>0.5</v>
      </c>
      <c r="AD4927">
        <v>0.78380000000000005</v>
      </c>
      <c r="AE4927">
        <v>0</v>
      </c>
      <c r="AF4927" t="s">
        <v>3933</v>
      </c>
      <c r="AG4927" s="2">
        <v>2.9166666666666668E-3</v>
      </c>
      <c r="AH4927" t="s">
        <v>3911</v>
      </c>
      <c r="AI4927">
        <v>3</v>
      </c>
      <c r="AJ4927" t="s">
        <v>3916</v>
      </c>
      <c r="AK4927" s="3">
        <v>43463</v>
      </c>
      <c r="AL4927" s="10">
        <f>YEAR(ufc_fights_2[[#This Row],[date]])</f>
        <v>2018</v>
      </c>
      <c r="AM4927" t="s">
        <v>4017</v>
      </c>
      <c r="AN4927">
        <v>2</v>
      </c>
      <c r="AO4927" t="s">
        <v>3913</v>
      </c>
      <c r="AP4927">
        <f>IF(ufc_fights_2[[#This Row],[winner]]="Red",ufc_fights_2[[#This Row],[r_fighter_id]],ufc_fights_2[[#This Row],[b_fighter_id]])</f>
        <v>3507</v>
      </c>
      <c r="AQ4927" t="str">
        <f>_xlfn.XLOOKUP(ufc_fights_2[[#This Row],[winnerID]],ufc_fighters[id],ufc_fighters[fighter_name],"xxx",0,1)</f>
        <v>Nathaniel Wood</v>
      </c>
    </row>
    <row r="4928" spans="1:43">
      <c r="A4928">
        <v>3507</v>
      </c>
      <c r="B4928">
        <v>506</v>
      </c>
      <c r="C4928">
        <f>_xlfn.XLOOKUP(ufc_fights_2[[#This Row],[r_fighter_id]],ufc_fighters[id],ufc_fighters[year],"xxx",0,1)</f>
        <v>1993</v>
      </c>
      <c r="D4928">
        <f>_xlfn.XLOOKUP(ufc_fights_2[[#This Row],[b_fighter_id]],ufc_fighters[id],ufc_fighters[year],"Prázdné",0,1)</f>
        <v>1991</v>
      </c>
      <c r="E4928" s="10">
        <f>YEAR(ufc_fights_2[[#This Row],[date]])-ufc_fights_2[[#This Row],[r_year]]</f>
        <v>27</v>
      </c>
      <c r="F4928" s="10">
        <f>YEAR(ufc_fights_2[[#This Row],[date]])-ufc_fights_2[[#This Row],[b_year]]</f>
        <v>29</v>
      </c>
      <c r="G4928">
        <v>0</v>
      </c>
      <c r="H4928">
        <v>0</v>
      </c>
      <c r="I4928">
        <v>0.56469999999999998</v>
      </c>
      <c r="J4928">
        <v>0.42309999999999998</v>
      </c>
      <c r="K4928">
        <v>0.56669999999999998</v>
      </c>
      <c r="L4928">
        <v>0.46810000000000002</v>
      </c>
      <c r="M4928">
        <v>0.33329999999999999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5.6712962962962967E-4</v>
      </c>
      <c r="T4928" s="2">
        <v>1.273148148148148E-4</v>
      </c>
      <c r="U4928">
        <v>0.41260000000000002</v>
      </c>
      <c r="V4928">
        <v>0.3241</v>
      </c>
      <c r="W4928">
        <v>0.63639999999999997</v>
      </c>
      <c r="X4928">
        <v>0.86570000000000003</v>
      </c>
      <c r="Y4928">
        <v>0.93330000000000002</v>
      </c>
      <c r="Z4928">
        <v>0.55659999999999998</v>
      </c>
      <c r="AA4928">
        <v>0.41410000000000002</v>
      </c>
      <c r="AB4928">
        <v>0.72729999999999995</v>
      </c>
      <c r="AC4928">
        <v>1</v>
      </c>
      <c r="AD4928">
        <v>0</v>
      </c>
      <c r="AE4928">
        <v>0</v>
      </c>
      <c r="AF4928" t="s">
        <v>3915</v>
      </c>
      <c r="AG4928" s="2">
        <v>3.472222222222222E-3</v>
      </c>
      <c r="AH4928" t="s">
        <v>3911</v>
      </c>
      <c r="AI4928">
        <v>3</v>
      </c>
      <c r="AJ4928" t="s">
        <v>3931</v>
      </c>
      <c r="AK4928" s="3">
        <v>44037</v>
      </c>
      <c r="AL4928" s="10">
        <f>YEAR(ufc_fights_2[[#This Row],[date]])</f>
        <v>2020</v>
      </c>
      <c r="AM4928" t="s">
        <v>4017</v>
      </c>
      <c r="AN4928">
        <v>5</v>
      </c>
      <c r="AO4928" t="s">
        <v>3913</v>
      </c>
      <c r="AP4928">
        <f>IF(ufc_fights_2[[#This Row],[winner]]="Red",ufc_fights_2[[#This Row],[r_fighter_id]],ufc_fights_2[[#This Row],[b_fighter_id]])</f>
        <v>3507</v>
      </c>
      <c r="AQ4928" t="str">
        <f>_xlfn.XLOOKUP(ufc_fights_2[[#This Row],[winnerID]],ufc_fighters[id],ufc_fighters[fighter_name],"xxx",0,1)</f>
        <v>Nathaniel Wood</v>
      </c>
    </row>
    <row r="4929" spans="1:43">
      <c r="A4929">
        <v>3507</v>
      </c>
      <c r="B4929">
        <v>2603</v>
      </c>
      <c r="C4929">
        <f>_xlfn.XLOOKUP(ufc_fights_2[[#This Row],[r_fighter_id]],ufc_fighters[id],ufc_fighters[year],"xxx",0,1)</f>
        <v>1993</v>
      </c>
      <c r="D4929">
        <f>_xlfn.XLOOKUP(ufc_fights_2[[#This Row],[b_fighter_id]],ufc_fighters[id],ufc_fighters[year],"Prázdné",0,1)</f>
        <v>1990</v>
      </c>
      <c r="E4929" s="10">
        <f>YEAR(ufc_fights_2[[#This Row],[date]])-ufc_fights_2[[#This Row],[r_year]]</f>
        <v>26</v>
      </c>
      <c r="F4929" s="10">
        <f>YEAR(ufc_fights_2[[#This Row],[date]])-ufc_fights_2[[#This Row],[b_year]]</f>
        <v>29</v>
      </c>
      <c r="G4929">
        <v>0</v>
      </c>
      <c r="H4929">
        <v>0</v>
      </c>
      <c r="I4929">
        <v>0.37040000000000001</v>
      </c>
      <c r="J4929">
        <v>0.56669999999999998</v>
      </c>
      <c r="K4929">
        <v>0.42859999999999998</v>
      </c>
      <c r="L4929">
        <v>0.57379999999999998</v>
      </c>
      <c r="M4929">
        <v>0.66669999999999996</v>
      </c>
      <c r="N4929">
        <v>0.25</v>
      </c>
      <c r="O4929">
        <v>2</v>
      </c>
      <c r="P4929">
        <v>0</v>
      </c>
      <c r="Q4929">
        <v>1</v>
      </c>
      <c r="R4929">
        <v>0</v>
      </c>
      <c r="S4929" s="2">
        <v>8.3333333333333339E-4</v>
      </c>
      <c r="T4929" s="2">
        <v>1.25E-3</v>
      </c>
      <c r="U4929">
        <v>0.26419999999999999</v>
      </c>
      <c r="V4929">
        <v>0.25</v>
      </c>
      <c r="W4929">
        <v>0.44440000000000002</v>
      </c>
      <c r="X4929">
        <v>0.63160000000000005</v>
      </c>
      <c r="Y4929">
        <v>0.84619999999999995</v>
      </c>
      <c r="Z4929">
        <v>0.3553</v>
      </c>
      <c r="AA4929">
        <v>0.55930000000000002</v>
      </c>
      <c r="AB4929">
        <v>0.6</v>
      </c>
      <c r="AC4929">
        <v>1</v>
      </c>
      <c r="AD4929">
        <v>0</v>
      </c>
      <c r="AE4929">
        <v>0</v>
      </c>
      <c r="AF4929" t="s">
        <v>3933</v>
      </c>
      <c r="AG4929" s="2">
        <v>1.9212962962962964E-3</v>
      </c>
      <c r="AH4929" t="s">
        <v>3911</v>
      </c>
      <c r="AI4929">
        <v>3</v>
      </c>
      <c r="AJ4929" t="s">
        <v>3944</v>
      </c>
      <c r="AK4929" s="3">
        <v>43540</v>
      </c>
      <c r="AL4929" s="10">
        <f>YEAR(ufc_fights_2[[#This Row],[date]])</f>
        <v>2019</v>
      </c>
      <c r="AM4929" t="s">
        <v>4017</v>
      </c>
      <c r="AN4929">
        <v>70</v>
      </c>
      <c r="AO4929" t="s">
        <v>3913</v>
      </c>
      <c r="AP4929">
        <f>IF(ufc_fights_2[[#This Row],[winner]]="Red",ufc_fights_2[[#This Row],[r_fighter_id]],ufc_fights_2[[#This Row],[b_fighter_id]])</f>
        <v>3507</v>
      </c>
      <c r="AQ4929" t="str">
        <f>_xlfn.XLOOKUP(ufc_fights_2[[#This Row],[winnerID]],ufc_fighters[id],ufc_fighters[fighter_name],"xxx",0,1)</f>
        <v>Nathaniel Wood</v>
      </c>
    </row>
    <row r="4930" spans="1:43">
      <c r="A4930">
        <v>854</v>
      </c>
      <c r="B4930">
        <v>3507</v>
      </c>
      <c r="C4930">
        <f>_xlfn.XLOOKUP(ufc_fights_2[[#This Row],[r_fighter_id]],ufc_fighters[id],ufc_fighters[year],"xxx",0,1)</f>
        <v>1978</v>
      </c>
      <c r="D4930">
        <f>_xlfn.XLOOKUP(ufc_fights_2[[#This Row],[b_fighter_id]],ufc_fighters[id],ufc_fighters[year],"Prázdné",0,1)</f>
        <v>1993</v>
      </c>
      <c r="E4930" s="10">
        <f>YEAR(ufc_fights_2[[#This Row],[date]])-ufc_fights_2[[#This Row],[r_year]]</f>
        <v>40</v>
      </c>
      <c r="F4930" s="10">
        <f>YEAR(ufc_fights_2[[#This Row],[date]])-ufc_fights_2[[#This Row],[b_year]]</f>
        <v>25</v>
      </c>
      <c r="G4930">
        <v>0</v>
      </c>
      <c r="H4930">
        <v>0</v>
      </c>
      <c r="I4930">
        <v>0.42049999999999998</v>
      </c>
      <c r="J4930">
        <v>0.3402</v>
      </c>
      <c r="K4930">
        <v>0.42049999999999998</v>
      </c>
      <c r="L4930">
        <v>0.3402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 s="2">
        <v>3.4722222222222222E-5</v>
      </c>
      <c r="T4930" s="2">
        <v>4.7453703703703704E-4</v>
      </c>
      <c r="U4930">
        <v>0.375</v>
      </c>
      <c r="V4930">
        <v>0.27400000000000002</v>
      </c>
      <c r="W4930">
        <v>0.375</v>
      </c>
      <c r="X4930">
        <v>0.875</v>
      </c>
      <c r="Y4930">
        <v>0.58819999999999995</v>
      </c>
      <c r="Z4930">
        <v>0.40699999999999997</v>
      </c>
      <c r="AA4930">
        <v>0.3402</v>
      </c>
      <c r="AB4930">
        <v>1</v>
      </c>
      <c r="AC4930">
        <v>0</v>
      </c>
      <c r="AD4930">
        <v>0</v>
      </c>
      <c r="AE4930">
        <v>0</v>
      </c>
      <c r="AF4930" t="s">
        <v>3933</v>
      </c>
      <c r="AG4930" s="2">
        <v>1.5972222222222223E-3</v>
      </c>
      <c r="AH4930" t="s">
        <v>3911</v>
      </c>
      <c r="AI4930">
        <v>3</v>
      </c>
      <c r="AJ4930" t="s">
        <v>3919</v>
      </c>
      <c r="AK4930" s="3">
        <v>43252</v>
      </c>
      <c r="AL4930" s="10">
        <f>YEAR(ufc_fights_2[[#This Row],[date]])</f>
        <v>2018</v>
      </c>
      <c r="AM4930" t="s">
        <v>4017</v>
      </c>
      <c r="AN4930">
        <v>72</v>
      </c>
      <c r="AO4930" t="s">
        <v>3918</v>
      </c>
      <c r="AP4930">
        <f>IF(ufc_fights_2[[#This Row],[winner]]="Red",ufc_fights_2[[#This Row],[r_fighter_id]],ufc_fights_2[[#This Row],[b_fighter_id]])</f>
        <v>3507</v>
      </c>
      <c r="AQ4930" t="str">
        <f>_xlfn.XLOOKUP(ufc_fights_2[[#This Row],[winnerID]],ufc_fighters[id],ufc_fighters[fighter_name],"xxx",0,1)</f>
        <v>Nathaniel Wood</v>
      </c>
    </row>
    <row r="4931" spans="1:43">
      <c r="A4931">
        <v>1782</v>
      </c>
      <c r="B4931">
        <v>45</v>
      </c>
      <c r="C4931">
        <f>_xlfn.XLOOKUP(ufc_fights_2[[#This Row],[r_fighter_id]],ufc_fighters[id],ufc_fighters[year],"xxx",0,1)</f>
        <v>1982</v>
      </c>
      <c r="D4931">
        <f>_xlfn.XLOOKUP(ufc_fights_2[[#This Row],[b_fighter_id]],ufc_fighters[id],ufc_fighters[year],"Prázdné",0,1)</f>
        <v>1980</v>
      </c>
      <c r="E4931" s="10">
        <f>YEAR(ufc_fights_2[[#This Row],[date]])-ufc_fights_2[[#This Row],[r_year]]</f>
        <v>32</v>
      </c>
      <c r="F4931" s="10">
        <f>YEAR(ufc_fights_2[[#This Row],[date]])-ufc_fights_2[[#This Row],[b_year]]</f>
        <v>34</v>
      </c>
      <c r="G4931">
        <v>0</v>
      </c>
      <c r="H4931">
        <v>1</v>
      </c>
      <c r="I4931">
        <v>1</v>
      </c>
      <c r="J4931">
        <v>0.5</v>
      </c>
      <c r="K4931">
        <v>1</v>
      </c>
      <c r="L4931">
        <v>0.5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</v>
      </c>
      <c r="T4931" s="2">
        <v>3.4722222222222222E-5</v>
      </c>
      <c r="U4931">
        <v>1</v>
      </c>
      <c r="V4931">
        <v>0.5</v>
      </c>
      <c r="W4931">
        <v>1</v>
      </c>
      <c r="X4931">
        <v>0</v>
      </c>
      <c r="Y4931">
        <v>0</v>
      </c>
      <c r="Z4931">
        <v>1</v>
      </c>
      <c r="AA4931">
        <v>0.33329999999999999</v>
      </c>
      <c r="AB4931">
        <v>0</v>
      </c>
      <c r="AC4931">
        <v>0</v>
      </c>
      <c r="AD4931">
        <v>0</v>
      </c>
      <c r="AE4931">
        <v>0.75</v>
      </c>
      <c r="AF4931" t="s">
        <v>3910</v>
      </c>
      <c r="AG4931" s="2">
        <v>2.8935185185185184E-4</v>
      </c>
      <c r="AH4931" t="s">
        <v>3911</v>
      </c>
      <c r="AI4931">
        <v>3</v>
      </c>
      <c r="AJ4931" t="s">
        <v>3976</v>
      </c>
      <c r="AK4931" s="3">
        <v>41790</v>
      </c>
      <c r="AL4931" s="10">
        <f>YEAR(ufc_fights_2[[#This Row],[date]])</f>
        <v>2014</v>
      </c>
      <c r="AM4931" t="s">
        <v>4017</v>
      </c>
      <c r="AN4931">
        <v>97</v>
      </c>
      <c r="AO4931" t="s">
        <v>3918</v>
      </c>
      <c r="AP4931">
        <f>IF(ufc_fights_2[[#This Row],[winner]]="Red",ufc_fights_2[[#This Row],[r_fighter_id]],ufc_fights_2[[#This Row],[b_fighter_id]])</f>
        <v>45</v>
      </c>
      <c r="AQ4931" t="str">
        <f>_xlfn.XLOOKUP(ufc_fights_2[[#This Row],[winnerID]],ufc_fighters[id],ufc_fighters[fighter_name],"xxx",0,1)</f>
        <v>Iuri Alcantara</v>
      </c>
    </row>
    <row r="4932" spans="1:43">
      <c r="A4932">
        <v>3109</v>
      </c>
      <c r="B4932">
        <v>1616</v>
      </c>
      <c r="C4932">
        <f>_xlfn.XLOOKUP(ufc_fights_2[[#This Row],[r_fighter_id]],ufc_fighters[id],ufc_fighters[year],"xxx",0,1)</f>
        <v>1990</v>
      </c>
      <c r="D4932">
        <f>_xlfn.XLOOKUP(ufc_fights_2[[#This Row],[b_fighter_id]],ufc_fighters[id],ufc_fighters[year],"Prázdné",0,1)</f>
        <v>1986</v>
      </c>
      <c r="E4932" s="10">
        <f>YEAR(ufc_fights_2[[#This Row],[date]])-ufc_fights_2[[#This Row],[r_year]]</f>
        <v>27</v>
      </c>
      <c r="F4932" s="10">
        <f>YEAR(ufc_fights_2[[#This Row],[date]])-ufc_fights_2[[#This Row],[b_year]]</f>
        <v>31</v>
      </c>
      <c r="G4932">
        <v>0</v>
      </c>
      <c r="H4932">
        <v>1</v>
      </c>
      <c r="I4932">
        <v>0.38390000000000002</v>
      </c>
      <c r="J4932">
        <v>0.53739999999999999</v>
      </c>
      <c r="K4932">
        <v>0.3947</v>
      </c>
      <c r="L4932">
        <v>0.59789999999999999</v>
      </c>
      <c r="M4932">
        <v>0.1</v>
      </c>
      <c r="N4932">
        <v>1</v>
      </c>
      <c r="O4932">
        <v>0</v>
      </c>
      <c r="P4932">
        <v>1</v>
      </c>
      <c r="Q4932">
        <v>0</v>
      </c>
      <c r="R4932">
        <v>1</v>
      </c>
      <c r="S4932" s="2">
        <v>1.2152777777777778E-3</v>
      </c>
      <c r="T4932" s="2">
        <v>3.1597222222222222E-3</v>
      </c>
      <c r="U4932">
        <v>0.30230000000000001</v>
      </c>
      <c r="V4932">
        <v>0.46610000000000001</v>
      </c>
      <c r="W4932">
        <v>0.47060000000000002</v>
      </c>
      <c r="X4932">
        <v>1</v>
      </c>
      <c r="Y4932">
        <v>0.94440000000000002</v>
      </c>
      <c r="Z4932">
        <v>0.37840000000000001</v>
      </c>
      <c r="AA4932">
        <v>0.44040000000000001</v>
      </c>
      <c r="AB4932">
        <v>1</v>
      </c>
      <c r="AC4932">
        <v>0.66669999999999996</v>
      </c>
      <c r="AD4932">
        <v>0</v>
      </c>
      <c r="AE4932">
        <v>0.88460000000000005</v>
      </c>
      <c r="AF4932" t="s">
        <v>3910</v>
      </c>
      <c r="AG4932" s="2">
        <v>2.5347222222222221E-3</v>
      </c>
      <c r="AH4932" t="s">
        <v>3911</v>
      </c>
      <c r="AI4932">
        <v>3</v>
      </c>
      <c r="AJ4932" t="s">
        <v>4014</v>
      </c>
      <c r="AK4932" s="3">
        <v>43029</v>
      </c>
      <c r="AL4932" s="10">
        <f>YEAR(ufc_fights_2[[#This Row],[date]])</f>
        <v>2017</v>
      </c>
      <c r="AM4932" t="s">
        <v>4017</v>
      </c>
      <c r="AN4932">
        <v>103</v>
      </c>
      <c r="AO4932" t="s">
        <v>3918</v>
      </c>
      <c r="AP4932">
        <f>IF(ufc_fights_2[[#This Row],[winner]]="Red",ufc_fights_2[[#This Row],[r_fighter_id]],ufc_fights_2[[#This Row],[b_fighter_id]])</f>
        <v>1616</v>
      </c>
      <c r="AQ4932" t="str">
        <f>_xlfn.XLOOKUP(ufc_fights_2[[#This Row],[winnerID]],ufc_fighters[id],ufc_fighters[fighter_name],"xxx",0,1)</f>
        <v>Brian Kelleher</v>
      </c>
    </row>
    <row r="4933" spans="1:43">
      <c r="A4933">
        <v>45</v>
      </c>
      <c r="B4933">
        <v>1616</v>
      </c>
      <c r="C4933">
        <f>_xlfn.XLOOKUP(ufc_fights_2[[#This Row],[r_fighter_id]],ufc_fighters[id],ufc_fighters[year],"xxx",0,1)</f>
        <v>1980</v>
      </c>
      <c r="D4933">
        <f>_xlfn.XLOOKUP(ufc_fights_2[[#This Row],[b_fighter_id]],ufc_fighters[id],ufc_fighters[year],"Prázdné",0,1)</f>
        <v>1986</v>
      </c>
      <c r="E4933" s="10">
        <f>YEAR(ufc_fights_2[[#This Row],[date]])-ufc_fights_2[[#This Row],[r_year]]</f>
        <v>37</v>
      </c>
      <c r="F4933" s="10">
        <f>YEAR(ufc_fights_2[[#This Row],[date]])-ufc_fights_2[[#This Row],[b_year]]</f>
        <v>31</v>
      </c>
      <c r="G4933">
        <v>0</v>
      </c>
      <c r="H4933">
        <v>0</v>
      </c>
      <c r="I4933">
        <v>0.42859999999999998</v>
      </c>
      <c r="J4933">
        <v>0.26669999999999999</v>
      </c>
      <c r="K4933">
        <v>0.4138</v>
      </c>
      <c r="L4933">
        <v>0.26669999999999999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 s="2">
        <v>8.1018518518518516E-5</v>
      </c>
      <c r="T4933" s="2">
        <v>0</v>
      </c>
      <c r="U4933">
        <v>0.38100000000000001</v>
      </c>
      <c r="V4933">
        <v>0.125</v>
      </c>
      <c r="W4933">
        <v>0.66669999999999996</v>
      </c>
      <c r="X4933">
        <v>0</v>
      </c>
      <c r="Y4933">
        <v>0.33329999999999999</v>
      </c>
      <c r="Z4933">
        <v>0.3846</v>
      </c>
      <c r="AA4933">
        <v>0.28570000000000001</v>
      </c>
      <c r="AB4933">
        <v>1</v>
      </c>
      <c r="AC4933">
        <v>0</v>
      </c>
      <c r="AD4933">
        <v>0</v>
      </c>
      <c r="AE4933">
        <v>0</v>
      </c>
      <c r="AF4933" t="s">
        <v>3933</v>
      </c>
      <c r="AG4933" s="2">
        <v>1.25E-3</v>
      </c>
      <c r="AH4933" t="s">
        <v>3911</v>
      </c>
      <c r="AI4933">
        <v>3</v>
      </c>
      <c r="AJ4933" t="s">
        <v>3952</v>
      </c>
      <c r="AK4933" s="3">
        <v>42889</v>
      </c>
      <c r="AL4933" s="10">
        <f>YEAR(ufc_fights_2[[#This Row],[date]])</f>
        <v>2017</v>
      </c>
      <c r="AM4933" t="s">
        <v>4017</v>
      </c>
      <c r="AN4933">
        <v>13</v>
      </c>
      <c r="AO4933" t="s">
        <v>3918</v>
      </c>
      <c r="AP4933">
        <f>IF(ufc_fights_2[[#This Row],[winner]]="Red",ufc_fights_2[[#This Row],[r_fighter_id]],ufc_fights_2[[#This Row],[b_fighter_id]])</f>
        <v>1616</v>
      </c>
      <c r="AQ4933" t="str">
        <f>_xlfn.XLOOKUP(ufc_fights_2[[#This Row],[winnerID]],ufc_fighters[id],ufc_fighters[fighter_name],"xxx",0,1)</f>
        <v>Brian Kelleher</v>
      </c>
    </row>
    <row r="4934" spans="1:43">
      <c r="A4934">
        <v>1616</v>
      </c>
      <c r="B4934">
        <v>2397</v>
      </c>
      <c r="C4934">
        <f>_xlfn.XLOOKUP(ufc_fights_2[[#This Row],[r_fighter_id]],ufc_fighters[id],ufc_fighters[year],"xxx",0,1)</f>
        <v>1986</v>
      </c>
      <c r="D4934">
        <f>_xlfn.XLOOKUP(ufc_fights_2[[#This Row],[b_fighter_id]],ufc_fighters[id],ufc_fighters[year],"Prázdné",0,1)</f>
        <v>1992</v>
      </c>
      <c r="E4934" s="10">
        <f>YEAR(ufc_fights_2[[#This Row],[date]])-ufc_fights_2[[#This Row],[r_year]]</f>
        <v>34</v>
      </c>
      <c r="F4934" s="10">
        <f>YEAR(ufc_fights_2[[#This Row],[date]])-ufc_fights_2[[#This Row],[b_year]]</f>
        <v>28</v>
      </c>
      <c r="G4934">
        <v>0</v>
      </c>
      <c r="H4934">
        <v>0</v>
      </c>
      <c r="I4934">
        <v>0.58330000000000004</v>
      </c>
      <c r="J4934">
        <v>0.64290000000000003</v>
      </c>
      <c r="K4934">
        <v>0.82350000000000001</v>
      </c>
      <c r="L4934">
        <v>0.76</v>
      </c>
      <c r="M4934">
        <v>0.5</v>
      </c>
      <c r="N4934">
        <v>0</v>
      </c>
      <c r="O4934">
        <v>1</v>
      </c>
      <c r="P4934">
        <v>0</v>
      </c>
      <c r="Q4934">
        <v>0</v>
      </c>
      <c r="R4934">
        <v>0</v>
      </c>
      <c r="S4934" s="2">
        <v>1.3657407407407407E-3</v>
      </c>
      <c r="T4934" s="2">
        <v>4.6296296296296294E-5</v>
      </c>
      <c r="U4934">
        <v>0.55559999999999998</v>
      </c>
      <c r="V4934">
        <v>0.64290000000000003</v>
      </c>
      <c r="W4934">
        <v>0</v>
      </c>
      <c r="X4934">
        <v>1</v>
      </c>
      <c r="Y4934">
        <v>0</v>
      </c>
      <c r="Z4934">
        <v>0.6</v>
      </c>
      <c r="AA4934">
        <v>0.375</v>
      </c>
      <c r="AB4934">
        <v>0</v>
      </c>
      <c r="AC4934">
        <v>1</v>
      </c>
      <c r="AD4934">
        <v>0.57140000000000002</v>
      </c>
      <c r="AE4934">
        <v>1</v>
      </c>
      <c r="AF4934" t="s">
        <v>3933</v>
      </c>
      <c r="AG4934" s="2">
        <v>1.9560185185185184E-3</v>
      </c>
      <c r="AH4934" t="s">
        <v>3911</v>
      </c>
      <c r="AI4934">
        <v>3</v>
      </c>
      <c r="AJ4934" t="s">
        <v>3916</v>
      </c>
      <c r="AK4934" s="3">
        <v>43848</v>
      </c>
      <c r="AL4934" s="10">
        <f>YEAR(ufc_fights_2[[#This Row],[date]])</f>
        <v>2020</v>
      </c>
      <c r="AM4934" t="s">
        <v>4017</v>
      </c>
      <c r="AN4934">
        <v>1</v>
      </c>
      <c r="AO4934" t="s">
        <v>3913</v>
      </c>
      <c r="AP4934">
        <f>IF(ufc_fights_2[[#This Row],[winner]]="Red",ufc_fights_2[[#This Row],[r_fighter_id]],ufc_fights_2[[#This Row],[b_fighter_id]])</f>
        <v>1616</v>
      </c>
      <c r="AQ4934" t="str">
        <f>_xlfn.XLOOKUP(ufc_fights_2[[#This Row],[winnerID]],ufc_fighters[id],ufc_fighters[fighter_name],"xxx",0,1)</f>
        <v>Brian Kelleher</v>
      </c>
    </row>
    <row r="4935" spans="1:43">
      <c r="A4935">
        <v>1517</v>
      </c>
      <c r="B4935">
        <v>229</v>
      </c>
      <c r="C4935">
        <f>_xlfn.XLOOKUP(ufc_fights_2[[#This Row],[r_fighter_id]],ufc_fighters[id],ufc_fighters[year],"xxx",0,1)</f>
        <v>1994</v>
      </c>
      <c r="D4935">
        <f>_xlfn.XLOOKUP(ufc_fights_2[[#This Row],[b_fighter_id]],ufc_fighters[id],ufc_fighters[year],"Prázdné",0,1)</f>
        <v>1993</v>
      </c>
      <c r="E4935" s="10">
        <f>YEAR(ufc_fights_2[[#This Row],[date]])-ufc_fights_2[[#This Row],[r_year]]</f>
        <v>26</v>
      </c>
      <c r="F4935" s="10">
        <f>YEAR(ufc_fights_2[[#This Row],[date]])-ufc_fights_2[[#This Row],[b_year]]</f>
        <v>27</v>
      </c>
      <c r="G4935">
        <v>0</v>
      </c>
      <c r="H4935">
        <v>1</v>
      </c>
      <c r="I4935">
        <v>0.29549999999999998</v>
      </c>
      <c r="J4935">
        <v>0.26869999999999999</v>
      </c>
      <c r="K4935">
        <v>0.29549999999999998</v>
      </c>
      <c r="L4935">
        <v>0.26869999999999999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</v>
      </c>
      <c r="T4935" s="2">
        <v>4.6296296296296294E-5</v>
      </c>
      <c r="U4935">
        <v>0.26190000000000002</v>
      </c>
      <c r="V4935">
        <v>0.28120000000000001</v>
      </c>
      <c r="W4935">
        <v>0</v>
      </c>
      <c r="X4935">
        <v>1</v>
      </c>
      <c r="Y4935">
        <v>0</v>
      </c>
      <c r="Z4935">
        <v>0.29549999999999998</v>
      </c>
      <c r="AA4935">
        <v>0.15790000000000001</v>
      </c>
      <c r="AB4935">
        <v>0</v>
      </c>
      <c r="AC4935">
        <v>0</v>
      </c>
      <c r="AD4935">
        <v>0</v>
      </c>
      <c r="AE4935">
        <v>0.9</v>
      </c>
      <c r="AF4935" t="s">
        <v>3910</v>
      </c>
      <c r="AG4935" s="2">
        <v>1.1689814814814816E-3</v>
      </c>
      <c r="AH4935" t="s">
        <v>3911</v>
      </c>
      <c r="AI4935">
        <v>3</v>
      </c>
      <c r="AJ4935" t="s">
        <v>3928</v>
      </c>
      <c r="AK4935" s="3">
        <v>43869</v>
      </c>
      <c r="AL4935" s="10">
        <f>YEAR(ufc_fights_2[[#This Row],[date]])</f>
        <v>2020</v>
      </c>
      <c r="AM4935" t="s">
        <v>4017</v>
      </c>
      <c r="AN4935">
        <v>3</v>
      </c>
      <c r="AO4935" t="s">
        <v>3918</v>
      </c>
      <c r="AP4935">
        <f>IF(ufc_fights_2[[#This Row],[winner]]="Red",ufc_fights_2[[#This Row],[r_fighter_id]],ufc_fights_2[[#This Row],[b_fighter_id]])</f>
        <v>229</v>
      </c>
      <c r="AQ4935" t="str">
        <f>_xlfn.XLOOKUP(ufc_fights_2[[#This Row],[winnerID]],ufc_fighters[id],ufc_fighters[fighter_name],"xxx",0,1)</f>
        <v>Mario Bautista</v>
      </c>
    </row>
    <row r="4936" spans="1:43">
      <c r="A4936">
        <v>229</v>
      </c>
      <c r="B4936">
        <v>3060</v>
      </c>
      <c r="C4936">
        <f>_xlfn.XLOOKUP(ufc_fights_2[[#This Row],[r_fighter_id]],ufc_fighters[id],ufc_fighters[year],"xxx",0,1)</f>
        <v>1993</v>
      </c>
      <c r="D4936">
        <f>_xlfn.XLOOKUP(ufc_fights_2[[#This Row],[b_fighter_id]],ufc_fighters[id],ufc_fighters[year],"Prázdné",0,1)</f>
        <v>1993</v>
      </c>
      <c r="E4936" s="10">
        <f>YEAR(ufc_fights_2[[#This Row],[date]])-ufc_fights_2[[#This Row],[r_year]]</f>
        <v>26</v>
      </c>
      <c r="F4936" s="10">
        <f>YEAR(ufc_fights_2[[#This Row],[date]])-ufc_fights_2[[#This Row],[b_year]]</f>
        <v>26</v>
      </c>
      <c r="G4936">
        <v>0</v>
      </c>
      <c r="H4936">
        <v>0</v>
      </c>
      <c r="I4936">
        <v>0.5202</v>
      </c>
      <c r="J4936">
        <v>0.47499999999999998</v>
      </c>
      <c r="K4936">
        <v>0.59470000000000001</v>
      </c>
      <c r="L4936">
        <v>0.49769999999999998</v>
      </c>
      <c r="M4936">
        <v>0</v>
      </c>
      <c r="N4936">
        <v>0.4</v>
      </c>
      <c r="O4936">
        <v>0</v>
      </c>
      <c r="P4936">
        <v>0</v>
      </c>
      <c r="Q4936">
        <v>0</v>
      </c>
      <c r="R4936">
        <v>0</v>
      </c>
      <c r="S4936" s="2">
        <v>6.3657407407407413E-4</v>
      </c>
      <c r="T4936" s="2">
        <v>1.1342592592592593E-3</v>
      </c>
      <c r="U4936">
        <v>0.46460000000000001</v>
      </c>
      <c r="V4936">
        <v>0.43020000000000003</v>
      </c>
      <c r="W4936">
        <v>0.69230000000000003</v>
      </c>
      <c r="X4936">
        <v>0.90910000000000002</v>
      </c>
      <c r="Y4936">
        <v>0.77780000000000005</v>
      </c>
      <c r="Z4936">
        <v>0.47270000000000001</v>
      </c>
      <c r="AA4936">
        <v>0.42859999999999998</v>
      </c>
      <c r="AB4936">
        <v>0.89290000000000003</v>
      </c>
      <c r="AC4936">
        <v>0.94440000000000002</v>
      </c>
      <c r="AD4936">
        <v>0</v>
      </c>
      <c r="AE4936">
        <v>0</v>
      </c>
      <c r="AF4936" t="s">
        <v>3915</v>
      </c>
      <c r="AG4936" s="2">
        <v>3.472222222222222E-3</v>
      </c>
      <c r="AH4936" t="s">
        <v>3911</v>
      </c>
      <c r="AI4936">
        <v>3</v>
      </c>
      <c r="AJ4936" t="s">
        <v>3956</v>
      </c>
      <c r="AK4936" s="3">
        <v>43666</v>
      </c>
      <c r="AL4936" s="10">
        <f>YEAR(ufc_fights_2[[#This Row],[date]])</f>
        <v>2019</v>
      </c>
      <c r="AM4936" t="s">
        <v>4017</v>
      </c>
      <c r="AN4936">
        <v>78</v>
      </c>
      <c r="AO4936" t="s">
        <v>3913</v>
      </c>
      <c r="AP4936">
        <f>IF(ufc_fights_2[[#This Row],[winner]]="Red",ufc_fights_2[[#This Row],[r_fighter_id]],ufc_fights_2[[#This Row],[b_fighter_id]])</f>
        <v>229</v>
      </c>
      <c r="AQ4936" t="str">
        <f>_xlfn.XLOOKUP(ufc_fights_2[[#This Row],[winnerID]],ufc_fighters[id],ufc_fighters[fighter_name],"xxx",0,1)</f>
        <v>Mario Bautista</v>
      </c>
    </row>
    <row r="4937" spans="1:43">
      <c r="A4937">
        <v>3525</v>
      </c>
      <c r="B4937">
        <v>1589</v>
      </c>
      <c r="C4937">
        <f>_xlfn.XLOOKUP(ufc_fights_2[[#This Row],[r_fighter_id]],ufc_fighters[id],ufc_fighters[year],"xxx",0,1)</f>
        <v>1984</v>
      </c>
      <c r="D4937">
        <f>_xlfn.XLOOKUP(ufc_fights_2[[#This Row],[b_fighter_id]],ufc_fighters[id],ufc_fighters[year],"Prázdné",0,1)</f>
        <v>1982</v>
      </c>
      <c r="E4937" s="10">
        <f>YEAR(ufc_fights_2[[#This Row],[date]])-ufc_fights_2[[#This Row],[r_year]]</f>
        <v>31</v>
      </c>
      <c r="F4937" s="10">
        <f>YEAR(ufc_fights_2[[#This Row],[date]])-ufc_fights_2[[#This Row],[b_year]]</f>
        <v>33</v>
      </c>
      <c r="G4937">
        <v>0</v>
      </c>
      <c r="H4937">
        <v>0</v>
      </c>
      <c r="I4937">
        <v>0.35289999999999999</v>
      </c>
      <c r="J4937">
        <v>0.54549999999999998</v>
      </c>
      <c r="K4937">
        <v>0.37140000000000001</v>
      </c>
      <c r="L4937">
        <v>0.86619999999999997</v>
      </c>
      <c r="M4937">
        <v>0.36359999999999998</v>
      </c>
      <c r="N4937">
        <v>0</v>
      </c>
      <c r="O4937">
        <v>2</v>
      </c>
      <c r="P4937">
        <v>0</v>
      </c>
      <c r="Q4937">
        <v>0</v>
      </c>
      <c r="R4937">
        <v>1</v>
      </c>
      <c r="S4937" s="2">
        <v>3.6921296296296298E-3</v>
      </c>
      <c r="T4937" s="2">
        <v>3.2638888888888891E-3</v>
      </c>
      <c r="U4937">
        <v>0.26419999999999999</v>
      </c>
      <c r="V4937">
        <v>0.4138</v>
      </c>
      <c r="W4937">
        <v>0.28570000000000001</v>
      </c>
      <c r="X4937">
        <v>1</v>
      </c>
      <c r="Y4937">
        <v>1</v>
      </c>
      <c r="Z4937">
        <v>0.3281</v>
      </c>
      <c r="AA4937">
        <v>0.57499999999999996</v>
      </c>
      <c r="AB4937">
        <v>0.75</v>
      </c>
      <c r="AC4937">
        <v>0.33329999999999999</v>
      </c>
      <c r="AD4937">
        <v>0</v>
      </c>
      <c r="AE4937">
        <v>0</v>
      </c>
      <c r="AF4937" t="s">
        <v>3922</v>
      </c>
      <c r="AG4937" s="2">
        <v>3.472222222222222E-3</v>
      </c>
      <c r="AH4937" t="s">
        <v>3911</v>
      </c>
      <c r="AI4937">
        <v>3</v>
      </c>
      <c r="AJ4937" t="s">
        <v>3924</v>
      </c>
      <c r="AK4937" s="3">
        <v>42200</v>
      </c>
      <c r="AL4937" s="10">
        <f>YEAR(ufc_fights_2[[#This Row],[date]])</f>
        <v>2015</v>
      </c>
      <c r="AM4937" t="s">
        <v>4017</v>
      </c>
      <c r="AN4937">
        <v>116</v>
      </c>
      <c r="AO4937" t="s">
        <v>3913</v>
      </c>
      <c r="AP4937">
        <f>IF(ufc_fights_2[[#This Row],[winner]]="Red",ufc_fights_2[[#This Row],[r_fighter_id]],ufc_fights_2[[#This Row],[b_fighter_id]])</f>
        <v>3525</v>
      </c>
      <c r="AQ4937" t="str">
        <f>_xlfn.XLOOKUP(ufc_fights_2[[#This Row],[winnerID]],ufc_fighters[id],ufc_fighters[fighter_name],"xxx",0,1)</f>
        <v>Rani Yahya</v>
      </c>
    </row>
    <row r="4938" spans="1:43">
      <c r="A4938">
        <v>3525</v>
      </c>
      <c r="B4938">
        <v>2838</v>
      </c>
      <c r="C4938">
        <f>_xlfn.XLOOKUP(ufc_fights_2[[#This Row],[r_fighter_id]],ufc_fighters[id],ufc_fighters[year],"xxx",0,1)</f>
        <v>1984</v>
      </c>
      <c r="D4938">
        <f>_xlfn.XLOOKUP(ufc_fights_2[[#This Row],[b_fighter_id]],ufc_fighters[id],ufc_fighters[year],"Prázdné",0,1)</f>
        <v>1985</v>
      </c>
      <c r="E4938" s="10">
        <f>YEAR(ufc_fights_2[[#This Row],[date]])-ufc_fights_2[[#This Row],[r_year]]</f>
        <v>34</v>
      </c>
      <c r="F4938" s="10">
        <f>YEAR(ufc_fights_2[[#This Row],[date]])-ufc_fights_2[[#This Row],[b_year]]</f>
        <v>33</v>
      </c>
      <c r="G4938">
        <v>0</v>
      </c>
      <c r="H4938">
        <v>0</v>
      </c>
      <c r="I4938">
        <v>0.5</v>
      </c>
      <c r="J4938">
        <v>0.5</v>
      </c>
      <c r="K4938">
        <v>0.5</v>
      </c>
      <c r="L4938">
        <v>0.5</v>
      </c>
      <c r="M4938">
        <v>0</v>
      </c>
      <c r="N4938">
        <v>0</v>
      </c>
      <c r="O4938">
        <v>2</v>
      </c>
      <c r="P4938">
        <v>0</v>
      </c>
      <c r="Q4938">
        <v>0</v>
      </c>
      <c r="R4938">
        <v>0</v>
      </c>
      <c r="S4938" s="2">
        <v>4.6296296296296294E-5</v>
      </c>
      <c r="T4938" s="2">
        <v>2.5462962962962961E-4</v>
      </c>
      <c r="U4938">
        <v>0.25</v>
      </c>
      <c r="V4938">
        <v>0.5</v>
      </c>
      <c r="W4938">
        <v>1</v>
      </c>
      <c r="X4938">
        <v>0.66669999999999996</v>
      </c>
      <c r="Y4938">
        <v>0</v>
      </c>
      <c r="Z4938">
        <v>0.5</v>
      </c>
      <c r="AA4938">
        <v>0.66669999999999996</v>
      </c>
      <c r="AB4938">
        <v>0</v>
      </c>
      <c r="AC4938">
        <v>0</v>
      </c>
      <c r="AD4938">
        <v>0</v>
      </c>
      <c r="AE4938">
        <v>0</v>
      </c>
      <c r="AF4938" t="s">
        <v>3933</v>
      </c>
      <c r="AG4938" s="2">
        <v>1.0532407407407407E-3</v>
      </c>
      <c r="AH4938" t="s">
        <v>3911</v>
      </c>
      <c r="AI4938">
        <v>3</v>
      </c>
      <c r="AJ4938" t="s">
        <v>3991</v>
      </c>
      <c r="AK4938" s="3">
        <v>43337</v>
      </c>
      <c r="AL4938" s="10">
        <f>YEAR(ufc_fights_2[[#This Row],[date]])</f>
        <v>2018</v>
      </c>
      <c r="AM4938" t="s">
        <v>4017</v>
      </c>
      <c r="AN4938">
        <v>93</v>
      </c>
      <c r="AO4938" t="s">
        <v>3913</v>
      </c>
      <c r="AP4938">
        <f>IF(ufc_fights_2[[#This Row],[winner]]="Red",ufc_fights_2[[#This Row],[r_fighter_id]],ufc_fights_2[[#This Row],[b_fighter_id]])</f>
        <v>3525</v>
      </c>
      <c r="AQ4938" t="str">
        <f>_xlfn.XLOOKUP(ufc_fights_2[[#This Row],[winnerID]],ufc_fighters[id],ufc_fighters[fighter_name],"xxx",0,1)</f>
        <v>Rani Yahya</v>
      </c>
    </row>
    <row r="4939" spans="1:43">
      <c r="A4939">
        <v>3525</v>
      </c>
      <c r="B4939">
        <v>1863</v>
      </c>
      <c r="C4939">
        <f>_xlfn.XLOOKUP(ufc_fights_2[[#This Row],[r_fighter_id]],ufc_fighters[id],ufc_fighters[year],"xxx",0,1)</f>
        <v>1984</v>
      </c>
      <c r="D4939">
        <f>_xlfn.XLOOKUP(ufc_fights_2[[#This Row],[b_fighter_id]],ufc_fighters[id],ufc_fighters[year],"Prázdné",0,1)</f>
        <v>1987</v>
      </c>
      <c r="E4939" s="10">
        <f>YEAR(ufc_fights_2[[#This Row],[date]])-ufc_fights_2[[#This Row],[r_year]]</f>
        <v>32</v>
      </c>
      <c r="F4939" s="10">
        <f>YEAR(ufc_fights_2[[#This Row],[date]])-ufc_fights_2[[#This Row],[b_year]]</f>
        <v>29</v>
      </c>
      <c r="G4939">
        <v>0</v>
      </c>
      <c r="H4939">
        <v>0</v>
      </c>
      <c r="I4939">
        <v>0.5333</v>
      </c>
      <c r="J4939">
        <v>0.4118</v>
      </c>
      <c r="K4939">
        <v>0.73650000000000004</v>
      </c>
      <c r="L4939">
        <v>0.56520000000000004</v>
      </c>
      <c r="M4939">
        <v>0.5</v>
      </c>
      <c r="N4939">
        <v>1</v>
      </c>
      <c r="O4939">
        <v>1</v>
      </c>
      <c r="P4939">
        <v>2</v>
      </c>
      <c r="Q4939">
        <v>0</v>
      </c>
      <c r="R4939">
        <v>1</v>
      </c>
      <c r="S4939" s="2">
        <v>5.3125000000000004E-3</v>
      </c>
      <c r="T4939" s="2">
        <v>1.4467592592592592E-3</v>
      </c>
      <c r="U4939">
        <v>0.45900000000000002</v>
      </c>
      <c r="V4939">
        <v>0.25929999999999997</v>
      </c>
      <c r="W4939">
        <v>0.75</v>
      </c>
      <c r="X4939">
        <v>1</v>
      </c>
      <c r="Y4939">
        <v>1</v>
      </c>
      <c r="Z4939">
        <v>0.47170000000000001</v>
      </c>
      <c r="AA4939">
        <v>0.40620000000000001</v>
      </c>
      <c r="AB4939">
        <v>0.5</v>
      </c>
      <c r="AC4939">
        <v>0</v>
      </c>
      <c r="AD4939">
        <v>0.7</v>
      </c>
      <c r="AE4939">
        <v>1</v>
      </c>
      <c r="AF4939" t="s">
        <v>3933</v>
      </c>
      <c r="AG4939" s="2">
        <v>2.9976851851851853E-3</v>
      </c>
      <c r="AH4939" t="s">
        <v>3911</v>
      </c>
      <c r="AI4939">
        <v>3</v>
      </c>
      <c r="AJ4939" t="s">
        <v>4013</v>
      </c>
      <c r="AK4939" s="3">
        <v>42564</v>
      </c>
      <c r="AL4939" s="10">
        <f>YEAR(ufc_fights_2[[#This Row],[date]])</f>
        <v>2016</v>
      </c>
      <c r="AM4939" t="s">
        <v>4017</v>
      </c>
      <c r="AN4939">
        <v>73</v>
      </c>
      <c r="AO4939" t="s">
        <v>3913</v>
      </c>
      <c r="AP4939">
        <f>IF(ufc_fights_2[[#This Row],[winner]]="Red",ufc_fights_2[[#This Row],[r_fighter_id]],ufc_fights_2[[#This Row],[b_fighter_id]])</f>
        <v>3525</v>
      </c>
      <c r="AQ4939" t="str">
        <f>_xlfn.XLOOKUP(ufc_fights_2[[#This Row],[winnerID]],ufc_fighters[id],ufc_fighters[fighter_name],"xxx",0,1)</f>
        <v>Rani Yahya</v>
      </c>
    </row>
    <row r="4940" spans="1:43">
      <c r="A4940">
        <v>362</v>
      </c>
      <c r="B4940">
        <v>3525</v>
      </c>
      <c r="C4940">
        <f>_xlfn.XLOOKUP(ufc_fights_2[[#This Row],[r_fighter_id]],ufc_fighters[id],ufc_fighters[year],"xxx",0,1)</f>
        <v>1980</v>
      </c>
      <c r="D4940">
        <f>_xlfn.XLOOKUP(ufc_fights_2[[#This Row],[b_fighter_id]],ufc_fighters[id],ufc_fighters[year],"Prázdné",0,1)</f>
        <v>1984</v>
      </c>
      <c r="E4940" s="10">
        <f>YEAR(ufc_fights_2[[#This Row],[date]])-ufc_fights_2[[#This Row],[r_year]]</f>
        <v>37</v>
      </c>
      <c r="F4940" s="10">
        <f>YEAR(ufc_fights_2[[#This Row],[date]])-ufc_fights_2[[#This Row],[b_year]]</f>
        <v>33</v>
      </c>
      <c r="G4940">
        <v>0</v>
      </c>
      <c r="H4940">
        <v>0</v>
      </c>
      <c r="I4940">
        <v>0</v>
      </c>
      <c r="J4940">
        <v>0.75</v>
      </c>
      <c r="K4940">
        <v>0.9</v>
      </c>
      <c r="L4940">
        <v>0.93330000000000002</v>
      </c>
      <c r="M4940">
        <v>0</v>
      </c>
      <c r="N4940">
        <v>0.5</v>
      </c>
      <c r="O4940">
        <v>0</v>
      </c>
      <c r="P4940">
        <v>2</v>
      </c>
      <c r="Q4940">
        <v>0</v>
      </c>
      <c r="R4940">
        <v>0</v>
      </c>
      <c r="S4940" s="2">
        <v>0</v>
      </c>
      <c r="T4940" s="2">
        <v>1.1458333333333333E-3</v>
      </c>
      <c r="U4940">
        <v>0</v>
      </c>
      <c r="V4940">
        <v>0.5</v>
      </c>
      <c r="W4940">
        <v>0</v>
      </c>
      <c r="X4940">
        <v>0</v>
      </c>
      <c r="Y4940">
        <v>1</v>
      </c>
      <c r="Z4940">
        <v>0</v>
      </c>
      <c r="AA4940">
        <v>0.66669999999999996</v>
      </c>
      <c r="AB4940">
        <v>0</v>
      </c>
      <c r="AC4940">
        <v>0</v>
      </c>
      <c r="AD4940">
        <v>0</v>
      </c>
      <c r="AE4940">
        <v>1</v>
      </c>
      <c r="AF4940" t="s">
        <v>3933</v>
      </c>
      <c r="AG4940" s="2">
        <v>1.4004629629629629E-3</v>
      </c>
      <c r="AH4940" t="s">
        <v>3911</v>
      </c>
      <c r="AI4940">
        <v>3</v>
      </c>
      <c r="AJ4940" t="s">
        <v>3919</v>
      </c>
      <c r="AK4940" s="3">
        <v>42952</v>
      </c>
      <c r="AL4940" s="10">
        <f>YEAR(ufc_fights_2[[#This Row],[date]])</f>
        <v>2017</v>
      </c>
      <c r="AM4940" t="s">
        <v>4017</v>
      </c>
      <c r="AN4940">
        <v>50</v>
      </c>
      <c r="AO4940" t="s">
        <v>3918</v>
      </c>
      <c r="AP4940">
        <f>IF(ufc_fights_2[[#This Row],[winner]]="Red",ufc_fights_2[[#This Row],[r_fighter_id]],ufc_fights_2[[#This Row],[b_fighter_id]])</f>
        <v>3525</v>
      </c>
      <c r="AQ4940" t="str">
        <f>_xlfn.XLOOKUP(ufc_fights_2[[#This Row],[winnerID]],ufc_fighters[id],ufc_fighters[fighter_name],"xxx",0,1)</f>
        <v>Rani Yahya</v>
      </c>
    </row>
    <row r="4941" spans="1:43">
      <c r="A4941">
        <v>3525</v>
      </c>
      <c r="B4941">
        <v>787</v>
      </c>
      <c r="C4941">
        <f>_xlfn.XLOOKUP(ufc_fights_2[[#This Row],[r_fighter_id]],ufc_fighters[id],ufc_fighters[year],"xxx",0,1)</f>
        <v>1984</v>
      </c>
      <c r="D4941">
        <f>_xlfn.XLOOKUP(ufc_fights_2[[#This Row],[b_fighter_id]],ufc_fighters[id],ufc_fighters[year],"Prázdné",0,1)</f>
        <v>1986</v>
      </c>
      <c r="E4941" s="10">
        <f>YEAR(ufc_fights_2[[#This Row],[date]])-ufc_fights_2[[#This Row],[r_year]]</f>
        <v>34</v>
      </c>
      <c r="F4941" s="10">
        <f>YEAR(ufc_fights_2[[#This Row],[date]])-ufc_fights_2[[#This Row],[b_year]]</f>
        <v>32</v>
      </c>
      <c r="G4941">
        <v>0</v>
      </c>
      <c r="H4941">
        <v>0</v>
      </c>
      <c r="I4941">
        <v>0.85</v>
      </c>
      <c r="J4941">
        <v>0.25</v>
      </c>
      <c r="K4941">
        <v>0.70469999999999999</v>
      </c>
      <c r="L4941">
        <v>0.5</v>
      </c>
      <c r="M4941">
        <v>0.66669999999999996</v>
      </c>
      <c r="N4941">
        <v>1</v>
      </c>
      <c r="O4941">
        <v>2</v>
      </c>
      <c r="P4941">
        <v>0</v>
      </c>
      <c r="Q4941">
        <v>1</v>
      </c>
      <c r="R4941">
        <v>0</v>
      </c>
      <c r="S4941" s="2">
        <v>6.9328703703703705E-3</v>
      </c>
      <c r="T4941" s="2">
        <v>2.5462962962962961E-4</v>
      </c>
      <c r="U4941">
        <v>0.25</v>
      </c>
      <c r="V4941">
        <v>0</v>
      </c>
      <c r="W4941">
        <v>1</v>
      </c>
      <c r="X4941">
        <v>1</v>
      </c>
      <c r="Y4941">
        <v>0</v>
      </c>
      <c r="Z4941">
        <v>0.4</v>
      </c>
      <c r="AA4941">
        <v>0.25</v>
      </c>
      <c r="AB4941">
        <v>0</v>
      </c>
      <c r="AC4941">
        <v>0</v>
      </c>
      <c r="AD4941">
        <v>1</v>
      </c>
      <c r="AE4941">
        <v>0</v>
      </c>
      <c r="AF4941" t="s">
        <v>3933</v>
      </c>
      <c r="AG4941" s="2">
        <v>1.7592592592592592E-3</v>
      </c>
      <c r="AH4941" t="s">
        <v>3911</v>
      </c>
      <c r="AI4941">
        <v>3</v>
      </c>
      <c r="AJ4941" t="s">
        <v>3919</v>
      </c>
      <c r="AK4941" s="3">
        <v>43155</v>
      </c>
      <c r="AL4941" s="10">
        <f>YEAR(ufc_fights_2[[#This Row],[date]])</f>
        <v>2018</v>
      </c>
      <c r="AM4941" t="s">
        <v>4017</v>
      </c>
      <c r="AN4941">
        <v>49</v>
      </c>
      <c r="AO4941" t="s">
        <v>3913</v>
      </c>
      <c r="AP4941">
        <f>IF(ufc_fights_2[[#This Row],[winner]]="Red",ufc_fights_2[[#This Row],[r_fighter_id]],ufc_fights_2[[#This Row],[b_fighter_id]])</f>
        <v>3525</v>
      </c>
      <c r="AQ4941" t="str">
        <f>_xlfn.XLOOKUP(ufc_fights_2[[#This Row],[winnerID]],ufc_fighters[id],ufc_fighters[fighter_name],"xxx",0,1)</f>
        <v>Rani Yahya</v>
      </c>
    </row>
    <row r="4942" spans="1:43">
      <c r="A4942">
        <v>3525</v>
      </c>
      <c r="B4942">
        <v>238</v>
      </c>
      <c r="C4942">
        <f>_xlfn.XLOOKUP(ufc_fights_2[[#This Row],[r_fighter_id]],ufc_fighters[id],ufc_fighters[year],"xxx",0,1)</f>
        <v>1984</v>
      </c>
      <c r="D4942">
        <f>_xlfn.XLOOKUP(ufc_fights_2[[#This Row],[b_fighter_id]],ufc_fighters[id],ufc_fighters[year],"Prázdné",0,1)</f>
        <v>1983</v>
      </c>
      <c r="E4942" s="10">
        <f>YEAR(ufc_fights_2[[#This Row],[date]])-ufc_fights_2[[#This Row],[r_year]]</f>
        <v>30</v>
      </c>
      <c r="F4942" s="10">
        <f>YEAR(ufc_fights_2[[#This Row],[date]])-ufc_fights_2[[#This Row],[b_year]]</f>
        <v>31</v>
      </c>
      <c r="G4942">
        <v>0</v>
      </c>
      <c r="H4942">
        <v>0</v>
      </c>
      <c r="I4942">
        <v>0.46429999999999999</v>
      </c>
      <c r="J4942">
        <v>0.45</v>
      </c>
      <c r="K4942">
        <v>0.5161</v>
      </c>
      <c r="L4942">
        <v>0.55879999999999996</v>
      </c>
      <c r="M4942">
        <v>0.5</v>
      </c>
      <c r="N4942">
        <v>0</v>
      </c>
      <c r="O4942">
        <v>2</v>
      </c>
      <c r="P4942">
        <v>0</v>
      </c>
      <c r="Q4942">
        <v>0</v>
      </c>
      <c r="R4942">
        <v>0</v>
      </c>
      <c r="S4942" s="2">
        <v>9.1435185185185185E-4</v>
      </c>
      <c r="T4942" s="2">
        <v>3.1828703703703702E-3</v>
      </c>
      <c r="U4942">
        <v>0.3478</v>
      </c>
      <c r="V4942">
        <v>0.26669999999999999</v>
      </c>
      <c r="W4942">
        <v>1</v>
      </c>
      <c r="X4942">
        <v>1</v>
      </c>
      <c r="Y4942">
        <v>0</v>
      </c>
      <c r="Z4942">
        <v>0.46150000000000002</v>
      </c>
      <c r="AA4942">
        <v>0.21429999999999999</v>
      </c>
      <c r="AB4942">
        <v>0.5</v>
      </c>
      <c r="AC4942">
        <v>0</v>
      </c>
      <c r="AD4942">
        <v>0</v>
      </c>
      <c r="AE4942">
        <v>1</v>
      </c>
      <c r="AF4942" t="s">
        <v>3933</v>
      </c>
      <c r="AG4942" s="2">
        <v>1.4351851851851852E-3</v>
      </c>
      <c r="AH4942" t="s">
        <v>3911</v>
      </c>
      <c r="AI4942">
        <v>3</v>
      </c>
      <c r="AK4942" s="3">
        <v>41895</v>
      </c>
      <c r="AL4942" s="10">
        <f>YEAR(ufc_fights_2[[#This Row],[date]])</f>
        <v>2014</v>
      </c>
      <c r="AM4942" t="s">
        <v>4017</v>
      </c>
      <c r="AN4942">
        <v>44</v>
      </c>
      <c r="AO4942" t="s">
        <v>3913</v>
      </c>
      <c r="AP4942">
        <f>IF(ufc_fights_2[[#This Row],[winner]]="Red",ufc_fights_2[[#This Row],[r_fighter_id]],ufc_fights_2[[#This Row],[b_fighter_id]])</f>
        <v>3525</v>
      </c>
      <c r="AQ4942" t="str">
        <f>_xlfn.XLOOKUP(ufc_fights_2[[#This Row],[winnerID]],ufc_fighters[id],ufc_fighters[fighter_name],"xxx",0,1)</f>
        <v>Rani Yahya</v>
      </c>
    </row>
    <row r="4943" spans="1:43">
      <c r="A4943">
        <v>200</v>
      </c>
      <c r="B4943">
        <v>1616</v>
      </c>
      <c r="C4943">
        <f>_xlfn.XLOOKUP(ufc_fights_2[[#This Row],[r_fighter_id]],ufc_fighters[id],ufc_fighters[year],"xxx",0,1)</f>
        <v>1987</v>
      </c>
      <c r="D4943">
        <f>_xlfn.XLOOKUP(ufc_fights_2[[#This Row],[b_fighter_id]],ufc_fighters[id],ufc_fighters[year],"Prázdné",0,1)</f>
        <v>1986</v>
      </c>
      <c r="E4943" s="10">
        <f>YEAR(ufc_fights_2[[#This Row],[date]])-ufc_fights_2[[#This Row],[r_year]]</f>
        <v>31</v>
      </c>
      <c r="F4943" s="10">
        <f>YEAR(ufc_fights_2[[#This Row],[date]])-ufc_fights_2[[#This Row],[b_year]]</f>
        <v>32</v>
      </c>
      <c r="G4943">
        <v>0</v>
      </c>
      <c r="H4943">
        <v>0</v>
      </c>
      <c r="I4943">
        <v>0.50880000000000003</v>
      </c>
      <c r="J4943">
        <v>0.46310000000000001</v>
      </c>
      <c r="K4943">
        <v>0.54249999999999998</v>
      </c>
      <c r="L4943">
        <v>0.56640000000000001</v>
      </c>
      <c r="M4943">
        <v>0</v>
      </c>
      <c r="N4943">
        <v>0.25</v>
      </c>
      <c r="O4943">
        <v>0</v>
      </c>
      <c r="P4943">
        <v>0</v>
      </c>
      <c r="Q4943">
        <v>0</v>
      </c>
      <c r="R4943">
        <v>0</v>
      </c>
      <c r="S4943" s="2">
        <v>1.5393518518518519E-3</v>
      </c>
      <c r="T4943" s="2">
        <v>3.0787037037037037E-3</v>
      </c>
      <c r="U4943">
        <v>0.46710000000000002</v>
      </c>
      <c r="V4943">
        <v>0.4229</v>
      </c>
      <c r="W4943">
        <v>0.62790000000000001</v>
      </c>
      <c r="X4943">
        <v>0.61109999999999998</v>
      </c>
      <c r="Y4943">
        <v>1</v>
      </c>
      <c r="Z4943">
        <v>0.4657</v>
      </c>
      <c r="AA4943">
        <v>0.441</v>
      </c>
      <c r="AB4943">
        <v>0.875</v>
      </c>
      <c r="AC4943">
        <v>1</v>
      </c>
      <c r="AD4943">
        <v>0</v>
      </c>
      <c r="AE4943">
        <v>0</v>
      </c>
      <c r="AF4943" t="s">
        <v>3915</v>
      </c>
      <c r="AG4943" s="2">
        <v>3.472222222222222E-3</v>
      </c>
      <c r="AH4943" t="s">
        <v>3911</v>
      </c>
      <c r="AI4943">
        <v>3</v>
      </c>
      <c r="AJ4943" t="s">
        <v>3928</v>
      </c>
      <c r="AK4943" s="3">
        <v>43155</v>
      </c>
      <c r="AL4943" s="10">
        <f>YEAR(ufc_fights_2[[#This Row],[date]])</f>
        <v>2018</v>
      </c>
      <c r="AM4943" t="s">
        <v>4017</v>
      </c>
      <c r="AN4943">
        <v>49</v>
      </c>
      <c r="AO4943" t="s">
        <v>3918</v>
      </c>
      <c r="AP4943">
        <f>IF(ufc_fights_2[[#This Row],[winner]]="Red",ufc_fights_2[[#This Row],[r_fighter_id]],ufc_fights_2[[#This Row],[b_fighter_id]])</f>
        <v>1616</v>
      </c>
      <c r="AQ4943" t="str">
        <f>_xlfn.XLOOKUP(ufc_fights_2[[#This Row],[winnerID]],ufc_fighters[id],ufc_fighters[fighter_name],"xxx",0,1)</f>
        <v>Brian Kelleher</v>
      </c>
    </row>
    <row r="4944" spans="1:43">
      <c r="A4944">
        <v>45</v>
      </c>
      <c r="B4944">
        <v>3071</v>
      </c>
      <c r="C4944">
        <f>_xlfn.XLOOKUP(ufc_fights_2[[#This Row],[r_fighter_id]],ufc_fighters[id],ufc_fighters[year],"xxx",0,1)</f>
        <v>1980</v>
      </c>
      <c r="D4944">
        <f>_xlfn.XLOOKUP(ufc_fights_2[[#This Row],[b_fighter_id]],ufc_fighters[id],ufc_fighters[year],"Prázdné",0,1)</f>
        <v>1987</v>
      </c>
      <c r="E4944" s="10">
        <f>YEAR(ufc_fights_2[[#This Row],[date]])-ufc_fights_2[[#This Row],[r_year]]</f>
        <v>38</v>
      </c>
      <c r="F4944" s="10">
        <f>YEAR(ufc_fights_2[[#This Row],[date]])-ufc_fights_2[[#This Row],[b_year]]</f>
        <v>31</v>
      </c>
      <c r="G4944">
        <v>1</v>
      </c>
      <c r="H4944">
        <v>0</v>
      </c>
      <c r="I4944">
        <v>0.56669999999999998</v>
      </c>
      <c r="J4944">
        <v>0.5</v>
      </c>
      <c r="K4944">
        <v>0.56669999999999998</v>
      </c>
      <c r="L4944">
        <v>0.5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6.9444444444444444E-5</v>
      </c>
      <c r="T4944" s="2">
        <v>0</v>
      </c>
      <c r="U4944">
        <v>0.5</v>
      </c>
      <c r="V4944">
        <v>1</v>
      </c>
      <c r="W4944">
        <v>1</v>
      </c>
      <c r="X4944">
        <v>1</v>
      </c>
      <c r="Y4944">
        <v>0</v>
      </c>
      <c r="Z4944">
        <v>0.47060000000000002</v>
      </c>
      <c r="AA4944">
        <v>0.5</v>
      </c>
      <c r="AB4944">
        <v>0.5</v>
      </c>
      <c r="AC4944">
        <v>0</v>
      </c>
      <c r="AD4944">
        <v>0.72729999999999995</v>
      </c>
      <c r="AE4944">
        <v>0</v>
      </c>
      <c r="AF4944" t="s">
        <v>3910</v>
      </c>
      <c r="AG4944" s="2">
        <v>7.6388888888888893E-4</v>
      </c>
      <c r="AH4944" t="s">
        <v>3911</v>
      </c>
      <c r="AI4944">
        <v>3</v>
      </c>
      <c r="AJ4944" t="s">
        <v>3973</v>
      </c>
      <c r="AK4944" s="3">
        <v>43134</v>
      </c>
      <c r="AL4944" s="10">
        <f>YEAR(ufc_fights_2[[#This Row],[date]])</f>
        <v>2018</v>
      </c>
      <c r="AM4944" t="s">
        <v>4017</v>
      </c>
      <c r="AN4944">
        <v>115</v>
      </c>
      <c r="AO4944" t="s">
        <v>3913</v>
      </c>
      <c r="AP4944">
        <f>IF(ufc_fights_2[[#This Row],[winner]]="Red",ufc_fights_2[[#This Row],[r_fighter_id]],ufc_fights_2[[#This Row],[b_fighter_id]])</f>
        <v>45</v>
      </c>
      <c r="AQ4944" t="str">
        <f>_xlfn.XLOOKUP(ufc_fights_2[[#This Row],[winnerID]],ufc_fighters[id],ufc_fighters[fighter_name],"xxx",0,1)</f>
        <v>Iuri Alcantara</v>
      </c>
    </row>
    <row r="4945" spans="1:43">
      <c r="A4945">
        <v>359</v>
      </c>
      <c r="B4945">
        <v>787</v>
      </c>
      <c r="C4945">
        <f>_xlfn.XLOOKUP(ufc_fights_2[[#This Row],[r_fighter_id]],ufc_fighters[id],ufc_fighters[year],"xxx",0,1)</f>
        <v>1985</v>
      </c>
      <c r="D4945">
        <f>_xlfn.XLOOKUP(ufc_fights_2[[#This Row],[b_fighter_id]],ufc_fighters[id],ufc_fighters[year],"Prázdné",0,1)</f>
        <v>1986</v>
      </c>
      <c r="E4945" s="10">
        <f>YEAR(ufc_fights_2[[#This Row],[date]])-ufc_fights_2[[#This Row],[r_year]]</f>
        <v>29</v>
      </c>
      <c r="F4945" s="10">
        <f>YEAR(ufc_fights_2[[#This Row],[date]])-ufc_fights_2[[#This Row],[b_year]]</f>
        <v>28</v>
      </c>
      <c r="G4945">
        <v>0</v>
      </c>
      <c r="H4945">
        <v>0</v>
      </c>
      <c r="I4945">
        <v>0.36</v>
      </c>
      <c r="J4945">
        <v>0.33329999999999999</v>
      </c>
      <c r="K4945">
        <v>0.40739999999999998</v>
      </c>
      <c r="L4945">
        <v>0.43020000000000003</v>
      </c>
      <c r="M4945">
        <v>1</v>
      </c>
      <c r="N4945">
        <v>0.33329999999999999</v>
      </c>
      <c r="O4945">
        <v>0</v>
      </c>
      <c r="P4945">
        <v>0</v>
      </c>
      <c r="Q4945">
        <v>0</v>
      </c>
      <c r="R4945">
        <v>0</v>
      </c>
      <c r="S4945" s="2">
        <v>3.5879629629629629E-4</v>
      </c>
      <c r="T4945" s="2">
        <v>3.2175925925925926E-3</v>
      </c>
      <c r="U4945">
        <v>0.1731</v>
      </c>
      <c r="V4945">
        <v>0.2419</v>
      </c>
      <c r="W4945">
        <v>0.66669999999999996</v>
      </c>
      <c r="X4945">
        <v>0.8</v>
      </c>
      <c r="Y4945">
        <v>1</v>
      </c>
      <c r="Z4945">
        <v>0.33800000000000002</v>
      </c>
      <c r="AA4945">
        <v>0.2258</v>
      </c>
      <c r="AB4945">
        <v>0.75</v>
      </c>
      <c r="AC4945">
        <v>1</v>
      </c>
      <c r="AD4945">
        <v>0</v>
      </c>
      <c r="AE4945">
        <v>1</v>
      </c>
      <c r="AF4945" t="s">
        <v>3922</v>
      </c>
      <c r="AG4945" s="2">
        <v>3.472222222222222E-3</v>
      </c>
      <c r="AH4945" t="s">
        <v>3911</v>
      </c>
      <c r="AI4945">
        <v>3</v>
      </c>
      <c r="AJ4945" t="s">
        <v>3939</v>
      </c>
      <c r="AK4945" s="3">
        <v>41825</v>
      </c>
      <c r="AL4945" s="10">
        <f>YEAR(ufc_fights_2[[#This Row],[date]])</f>
        <v>2014</v>
      </c>
      <c r="AM4945" t="s">
        <v>4017</v>
      </c>
      <c r="AN4945">
        <v>1</v>
      </c>
      <c r="AO4945" t="s">
        <v>3918</v>
      </c>
      <c r="AP4945">
        <f>IF(ufc_fights_2[[#This Row],[winner]]="Red",ufc_fights_2[[#This Row],[r_fighter_id]],ufc_fights_2[[#This Row],[b_fighter_id]])</f>
        <v>787</v>
      </c>
      <c r="AQ4945" t="str">
        <f>_xlfn.XLOOKUP(ufc_fights_2[[#This Row],[winnerID]],ufc_fighters[id],ufc_fighters[fighter_name],"xxx",0,1)</f>
        <v>Russell Doane</v>
      </c>
    </row>
    <row r="4946" spans="1:43">
      <c r="A4946">
        <v>1366</v>
      </c>
      <c r="B4946">
        <v>787</v>
      </c>
      <c r="C4946">
        <f>_xlfn.XLOOKUP(ufc_fights_2[[#This Row],[r_fighter_id]],ufc_fighters[id],ufc_fighters[year],"xxx",0,1)</f>
        <v>1989</v>
      </c>
      <c r="D4946">
        <f>_xlfn.XLOOKUP(ufc_fights_2[[#This Row],[b_fighter_id]],ufc_fighters[id],ufc_fighters[year],"Prázdné",0,1)</f>
        <v>1986</v>
      </c>
      <c r="E4946" s="10">
        <f>YEAR(ufc_fights_2[[#This Row],[date]])-ufc_fights_2[[#This Row],[r_year]]</f>
        <v>28</v>
      </c>
      <c r="F4946" s="10">
        <f>YEAR(ufc_fights_2[[#This Row],[date]])-ufc_fights_2[[#This Row],[b_year]]</f>
        <v>31</v>
      </c>
      <c r="G4946">
        <v>0</v>
      </c>
      <c r="H4946">
        <v>1</v>
      </c>
      <c r="I4946">
        <v>0.41670000000000001</v>
      </c>
      <c r="J4946">
        <v>0.36959999999999998</v>
      </c>
      <c r="K4946">
        <v>0.41670000000000001</v>
      </c>
      <c r="L4946">
        <v>0.36959999999999998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1.3888888888888889E-4</v>
      </c>
      <c r="T4946" s="2">
        <v>2.3148148148148147E-5</v>
      </c>
      <c r="U4946">
        <v>0.3125</v>
      </c>
      <c r="V4946">
        <v>0.35139999999999999</v>
      </c>
      <c r="W4946">
        <v>0.5</v>
      </c>
      <c r="X4946">
        <v>0.66669999999999996</v>
      </c>
      <c r="Y4946">
        <v>0.75</v>
      </c>
      <c r="Z4946">
        <v>0.43480000000000002</v>
      </c>
      <c r="AA4946">
        <v>0.32429999999999998</v>
      </c>
      <c r="AB4946">
        <v>0</v>
      </c>
      <c r="AC4946">
        <v>1</v>
      </c>
      <c r="AD4946">
        <v>0</v>
      </c>
      <c r="AE4946">
        <v>0.5</v>
      </c>
      <c r="AF4946" t="s">
        <v>3910</v>
      </c>
      <c r="AG4946" s="2">
        <v>2.8819444444444444E-3</v>
      </c>
      <c r="AH4946" t="s">
        <v>3911</v>
      </c>
      <c r="AI4946">
        <v>3</v>
      </c>
      <c r="AJ4946" t="s">
        <v>3945</v>
      </c>
      <c r="AK4946" s="3">
        <v>42903</v>
      </c>
      <c r="AL4946" s="10">
        <f>YEAR(ufc_fights_2[[#This Row],[date]])</f>
        <v>2017</v>
      </c>
      <c r="AM4946" t="s">
        <v>4017</v>
      </c>
      <c r="AN4946">
        <v>57</v>
      </c>
      <c r="AO4946" t="s">
        <v>3918</v>
      </c>
      <c r="AP4946">
        <f>IF(ufc_fights_2[[#This Row],[winner]]="Red",ufc_fights_2[[#This Row],[r_fighter_id]],ufc_fights_2[[#This Row],[b_fighter_id]])</f>
        <v>787</v>
      </c>
      <c r="AQ4946" t="str">
        <f>_xlfn.XLOOKUP(ufc_fights_2[[#This Row],[winnerID]],ufc_fighters[id],ufc_fighters[fighter_name],"xxx",0,1)</f>
        <v>Russell Doane</v>
      </c>
    </row>
    <row r="4947" spans="1:43">
      <c r="A4947">
        <v>659</v>
      </c>
      <c r="B4947">
        <v>1527</v>
      </c>
      <c r="C4947">
        <f>_xlfn.XLOOKUP(ufc_fights_2[[#This Row],[r_fighter_id]],ufc_fighters[id],ufc_fighters[year],"xxx",0,1)</f>
        <v>1985</v>
      </c>
      <c r="D4947">
        <f>_xlfn.XLOOKUP(ufc_fights_2[[#This Row],[b_fighter_id]],ufc_fighters[id],ufc_fighters[year],"Prázdné",0,1)</f>
        <v>1986</v>
      </c>
      <c r="E4947" s="10">
        <f>YEAR(ufc_fights_2[[#This Row],[date]])-ufc_fights_2[[#This Row],[r_year]]</f>
        <v>26</v>
      </c>
      <c r="F4947" s="10">
        <f>YEAR(ufc_fights_2[[#This Row],[date]])-ufc_fights_2[[#This Row],[b_year]]</f>
        <v>25</v>
      </c>
      <c r="G4947">
        <v>0</v>
      </c>
      <c r="H4947">
        <v>0</v>
      </c>
      <c r="I4947">
        <v>0.5</v>
      </c>
      <c r="J4947">
        <v>0.35589999999999999</v>
      </c>
      <c r="K4947">
        <v>0.64600000000000002</v>
      </c>
      <c r="L4947">
        <v>0.53110000000000002</v>
      </c>
      <c r="M4947">
        <v>0.52629999999999999</v>
      </c>
      <c r="N4947">
        <v>0.16669999999999999</v>
      </c>
      <c r="O4947">
        <v>1</v>
      </c>
      <c r="P4947">
        <v>0</v>
      </c>
      <c r="Q4947">
        <v>0</v>
      </c>
      <c r="R4947">
        <v>0</v>
      </c>
      <c r="S4947" s="2">
        <v>8.8078703703703704E-3</v>
      </c>
      <c r="T4947" s="2">
        <v>2.0486111111111113E-3</v>
      </c>
      <c r="U4947">
        <v>0.31330000000000002</v>
      </c>
      <c r="V4947">
        <v>0.21709999999999999</v>
      </c>
      <c r="W4947">
        <v>0.9</v>
      </c>
      <c r="X4947">
        <v>1</v>
      </c>
      <c r="Y4947">
        <v>0.6875</v>
      </c>
      <c r="Z4947">
        <v>0.34089999999999998</v>
      </c>
      <c r="AA4947">
        <v>0.29609999999999997</v>
      </c>
      <c r="AB4947">
        <v>1</v>
      </c>
      <c r="AC4947">
        <v>0.72</v>
      </c>
      <c r="AD4947">
        <v>0.71430000000000005</v>
      </c>
      <c r="AE4947">
        <v>0</v>
      </c>
      <c r="AF4947" t="s">
        <v>3915</v>
      </c>
      <c r="AG4947" s="2">
        <v>3.472222222222222E-3</v>
      </c>
      <c r="AH4947" t="s">
        <v>3927</v>
      </c>
      <c r="AI4947">
        <v>5</v>
      </c>
      <c r="AJ4947" t="s">
        <v>4016</v>
      </c>
      <c r="AK4947" s="3">
        <v>40817</v>
      </c>
      <c r="AL4947" s="10">
        <f>YEAR(ufc_fights_2[[#This Row],[date]])</f>
        <v>2011</v>
      </c>
      <c r="AM4947" t="s">
        <v>4017</v>
      </c>
      <c r="AN4947">
        <v>23</v>
      </c>
      <c r="AO4947" t="s">
        <v>3913</v>
      </c>
      <c r="AP4947">
        <f>IF(ufc_fights_2[[#This Row],[winner]]="Red",ufc_fights_2[[#This Row],[r_fighter_id]],ufc_fights_2[[#This Row],[b_fighter_id]])</f>
        <v>659</v>
      </c>
      <c r="AQ4947" t="str">
        <f>_xlfn.XLOOKUP(ufc_fights_2[[#This Row],[winnerID]],ufc_fighters[id],ufc_fighters[fighter_name],"xxx",0,1)</f>
        <v>Dominick Cruz</v>
      </c>
    </row>
    <row r="4948" spans="1:43">
      <c r="A4948">
        <v>659</v>
      </c>
      <c r="B4948">
        <v>928</v>
      </c>
      <c r="C4948">
        <f>_xlfn.XLOOKUP(ufc_fights_2[[#This Row],[r_fighter_id]],ufc_fighters[id],ufc_fighters[year],"xxx",0,1)</f>
        <v>1985</v>
      </c>
      <c r="D4948">
        <f>_xlfn.XLOOKUP(ufc_fights_2[[#This Row],[b_fighter_id]],ufc_fighters[id],ufc_fighters[year],"Prázdné",0,1)</f>
        <v>1979</v>
      </c>
      <c r="E4948" s="10">
        <f>YEAR(ufc_fights_2[[#This Row],[date]])-ufc_fights_2[[#This Row],[r_year]]</f>
        <v>31</v>
      </c>
      <c r="F4948" s="10">
        <f>YEAR(ufc_fights_2[[#This Row],[date]])-ufc_fights_2[[#This Row],[b_year]]</f>
        <v>37</v>
      </c>
      <c r="G4948">
        <v>1</v>
      </c>
      <c r="H4948">
        <v>0</v>
      </c>
      <c r="I4948">
        <v>0.33329999999999999</v>
      </c>
      <c r="J4948">
        <v>0.21379999999999999</v>
      </c>
      <c r="K4948">
        <v>0.36</v>
      </c>
      <c r="L4948">
        <v>0.28160000000000002</v>
      </c>
      <c r="M4948">
        <v>0.42859999999999998</v>
      </c>
      <c r="N4948">
        <v>0.16669999999999999</v>
      </c>
      <c r="O4948">
        <v>0</v>
      </c>
      <c r="P4948">
        <v>0</v>
      </c>
      <c r="Q4948">
        <v>1</v>
      </c>
      <c r="R4948">
        <v>0</v>
      </c>
      <c r="S4948" s="2">
        <v>2.3842592592592591E-3</v>
      </c>
      <c r="T4948" s="2">
        <v>1.273148148148148E-4</v>
      </c>
      <c r="U4948">
        <v>0.27800000000000002</v>
      </c>
      <c r="V4948">
        <v>0.18310000000000001</v>
      </c>
      <c r="W4948">
        <v>0.42109999999999997</v>
      </c>
      <c r="X4948">
        <v>0.89470000000000005</v>
      </c>
      <c r="Y4948">
        <v>1</v>
      </c>
      <c r="Z4948">
        <v>0.31690000000000002</v>
      </c>
      <c r="AA4948">
        <v>0.1701</v>
      </c>
      <c r="AB4948">
        <v>0.6</v>
      </c>
      <c r="AC4948">
        <v>0.66669999999999996</v>
      </c>
      <c r="AD4948">
        <v>0.5</v>
      </c>
      <c r="AE4948">
        <v>1</v>
      </c>
      <c r="AF4948" t="s">
        <v>3915</v>
      </c>
      <c r="AG4948" s="2">
        <v>3.472222222222222E-3</v>
      </c>
      <c r="AH4948" t="s">
        <v>3927</v>
      </c>
      <c r="AI4948">
        <v>5</v>
      </c>
      <c r="AJ4948" t="s">
        <v>3914</v>
      </c>
      <c r="AK4948" s="3">
        <v>42525</v>
      </c>
      <c r="AL4948" s="10">
        <f>YEAR(ufc_fights_2[[#This Row],[date]])</f>
        <v>2016</v>
      </c>
      <c r="AM4948" t="s">
        <v>4017</v>
      </c>
      <c r="AN4948">
        <v>2</v>
      </c>
      <c r="AO4948" t="s">
        <v>3913</v>
      </c>
      <c r="AP4948">
        <f>IF(ufc_fights_2[[#This Row],[winner]]="Red",ufc_fights_2[[#This Row],[r_fighter_id]],ufc_fights_2[[#This Row],[b_fighter_id]])</f>
        <v>659</v>
      </c>
      <c r="AQ4948" t="str">
        <f>_xlfn.XLOOKUP(ufc_fights_2[[#This Row],[winnerID]],ufc_fighters[id],ufc_fighters[fighter_name],"xxx",0,1)</f>
        <v>Dominick Cruz</v>
      </c>
    </row>
    <row r="4949" spans="1:43">
      <c r="A4949">
        <v>659</v>
      </c>
      <c r="B4949">
        <v>2150</v>
      </c>
      <c r="C4949">
        <f>_xlfn.XLOOKUP(ufc_fights_2[[#This Row],[r_fighter_id]],ufc_fighters[id],ufc_fighters[year],"xxx",0,1)</f>
        <v>1985</v>
      </c>
      <c r="D4949">
        <f>_xlfn.XLOOKUP(ufc_fights_2[[#This Row],[b_fighter_id]],ufc_fighters[id],ufc_fighters[year],"Prázdné",0,1)</f>
        <v>1983</v>
      </c>
      <c r="E4949" s="10">
        <f>YEAR(ufc_fights_2[[#This Row],[date]])-ufc_fights_2[[#This Row],[r_year]]</f>
        <v>29</v>
      </c>
      <c r="F4949" s="10">
        <f>YEAR(ufc_fights_2[[#This Row],[date]])-ufc_fights_2[[#This Row],[b_year]]</f>
        <v>31</v>
      </c>
      <c r="G4949">
        <v>0</v>
      </c>
      <c r="H4949">
        <v>0</v>
      </c>
      <c r="I4949">
        <v>0.7429</v>
      </c>
      <c r="J4949">
        <v>0.2</v>
      </c>
      <c r="K4949">
        <v>0.7429</v>
      </c>
      <c r="L4949">
        <v>0.2727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2.5462962962962961E-4</v>
      </c>
      <c r="T4949" s="2">
        <v>0</v>
      </c>
      <c r="U4949">
        <v>0.7429</v>
      </c>
      <c r="V4949">
        <v>0.22220000000000001</v>
      </c>
      <c r="W4949">
        <v>0</v>
      </c>
      <c r="X4949">
        <v>0</v>
      </c>
      <c r="Y4949">
        <v>0</v>
      </c>
      <c r="Z4949">
        <v>0.44440000000000002</v>
      </c>
      <c r="AA4949">
        <v>0.2</v>
      </c>
      <c r="AB4949">
        <v>0</v>
      </c>
      <c r="AC4949">
        <v>0</v>
      </c>
      <c r="AD4949">
        <v>0.84619999999999995</v>
      </c>
      <c r="AE4949">
        <v>0</v>
      </c>
      <c r="AF4949" t="s">
        <v>3910</v>
      </c>
      <c r="AG4949" s="2">
        <v>7.0601851851851847E-4</v>
      </c>
      <c r="AH4949" t="s">
        <v>3911</v>
      </c>
      <c r="AI4949">
        <v>3</v>
      </c>
      <c r="AJ4949" t="s">
        <v>3912</v>
      </c>
      <c r="AK4949" s="3">
        <v>41909</v>
      </c>
      <c r="AL4949" s="10">
        <f>YEAR(ufc_fights_2[[#This Row],[date]])</f>
        <v>2014</v>
      </c>
      <c r="AM4949" t="s">
        <v>4017</v>
      </c>
      <c r="AN4949">
        <v>1</v>
      </c>
      <c r="AO4949" t="s">
        <v>3913</v>
      </c>
      <c r="AP4949">
        <f>IF(ufc_fights_2[[#This Row],[winner]]="Red",ufc_fights_2[[#This Row],[r_fighter_id]],ufc_fights_2[[#This Row],[b_fighter_id]])</f>
        <v>659</v>
      </c>
      <c r="AQ4949" t="str">
        <f>_xlfn.XLOOKUP(ufc_fights_2[[#This Row],[winnerID]],ufc_fighters[id],ufc_fighters[fighter_name],"xxx",0,1)</f>
        <v>Dominick Cruz</v>
      </c>
    </row>
    <row r="4950" spans="1:43">
      <c r="A4950">
        <v>659</v>
      </c>
      <c r="B4950">
        <v>928</v>
      </c>
      <c r="C4950">
        <f>_xlfn.XLOOKUP(ufc_fights_2[[#This Row],[r_fighter_id]],ufc_fighters[id],ufc_fighters[year],"xxx",0,1)</f>
        <v>1985</v>
      </c>
      <c r="D4950">
        <f>_xlfn.XLOOKUP(ufc_fights_2[[#This Row],[b_fighter_id]],ufc_fighters[id],ufc_fighters[year],"Prázdné",0,1)</f>
        <v>1979</v>
      </c>
      <c r="E4950" s="10">
        <f>YEAR(ufc_fights_2[[#This Row],[date]])-ufc_fights_2[[#This Row],[r_year]]</f>
        <v>26</v>
      </c>
      <c r="F4950" s="10">
        <f>YEAR(ufc_fights_2[[#This Row],[date]])-ufc_fights_2[[#This Row],[b_year]]</f>
        <v>32</v>
      </c>
      <c r="G4950">
        <v>0</v>
      </c>
      <c r="H4950">
        <v>0</v>
      </c>
      <c r="I4950">
        <v>0.37819999999999998</v>
      </c>
      <c r="J4950">
        <v>0.29409999999999997</v>
      </c>
      <c r="K4950">
        <v>0.39429999999999998</v>
      </c>
      <c r="L4950">
        <v>0.32040000000000002</v>
      </c>
      <c r="M4950">
        <v>0.30769999999999997</v>
      </c>
      <c r="N4950">
        <v>0.2</v>
      </c>
      <c r="O4950">
        <v>0</v>
      </c>
      <c r="P4950">
        <v>0</v>
      </c>
      <c r="Q4950">
        <v>1</v>
      </c>
      <c r="R4950">
        <v>0</v>
      </c>
      <c r="S4950" s="2">
        <v>1.5856481481481481E-3</v>
      </c>
      <c r="T4950" s="2">
        <v>5.2083333333333333E-4</v>
      </c>
      <c r="U4950">
        <v>0.29239999999999999</v>
      </c>
      <c r="V4950">
        <v>0.2366</v>
      </c>
      <c r="W4950">
        <v>0.5625</v>
      </c>
      <c r="X4950">
        <v>0.68420000000000003</v>
      </c>
      <c r="Y4950">
        <v>0.53849999999999998</v>
      </c>
      <c r="Z4950">
        <v>0.3644</v>
      </c>
      <c r="AA4950">
        <v>0.24829999999999999</v>
      </c>
      <c r="AB4950">
        <v>0.61539999999999995</v>
      </c>
      <c r="AC4950">
        <v>0.56000000000000005</v>
      </c>
      <c r="AD4950">
        <v>0</v>
      </c>
      <c r="AE4950">
        <v>0</v>
      </c>
      <c r="AF4950" t="s">
        <v>3915</v>
      </c>
      <c r="AG4950" s="2">
        <v>3.472222222222222E-3</v>
      </c>
      <c r="AH4950" t="s">
        <v>3927</v>
      </c>
      <c r="AI4950">
        <v>5</v>
      </c>
      <c r="AJ4950" t="s">
        <v>3967</v>
      </c>
      <c r="AK4950" s="3">
        <v>40726</v>
      </c>
      <c r="AL4950" s="10">
        <f>YEAR(ufc_fights_2[[#This Row],[date]])</f>
        <v>2011</v>
      </c>
      <c r="AM4950" t="s">
        <v>4017</v>
      </c>
      <c r="AN4950">
        <v>1</v>
      </c>
      <c r="AO4950" t="s">
        <v>3913</v>
      </c>
      <c r="AP4950">
        <f>IF(ufc_fights_2[[#This Row],[winner]]="Red",ufc_fights_2[[#This Row],[r_fighter_id]],ufc_fights_2[[#This Row],[b_fighter_id]])</f>
        <v>659</v>
      </c>
      <c r="AQ4950" t="str">
        <f>_xlfn.XLOOKUP(ufc_fights_2[[#This Row],[winnerID]],ufc_fighters[id],ufc_fighters[fighter_name],"xxx",0,1)</f>
        <v>Dominick Cruz</v>
      </c>
    </row>
    <row r="4951" spans="1:43">
      <c r="A4951">
        <v>659</v>
      </c>
      <c r="B4951">
        <v>1629</v>
      </c>
      <c r="C4951">
        <f>_xlfn.XLOOKUP(ufc_fights_2[[#This Row],[r_fighter_id]],ufc_fighters[id],ufc_fighters[year],"xxx",0,1)</f>
        <v>1985</v>
      </c>
      <c r="D4951">
        <f>_xlfn.XLOOKUP(ufc_fights_2[[#This Row],[b_fighter_id]],ufc_fighters[id],ufc_fighters[year],"Prázdné",0,1)</f>
        <v>1991</v>
      </c>
      <c r="E4951" s="10">
        <f>YEAR(ufc_fights_2[[#This Row],[date]])-ufc_fights_2[[#This Row],[r_year]]</f>
        <v>36</v>
      </c>
      <c r="F4951" s="10">
        <f>YEAR(ufc_fights_2[[#This Row],[date]])-ufc_fights_2[[#This Row],[b_year]]</f>
        <v>30</v>
      </c>
      <c r="G4951">
        <v>0</v>
      </c>
      <c r="H4951">
        <v>0</v>
      </c>
      <c r="I4951">
        <v>0.44059999999999999</v>
      </c>
      <c r="J4951">
        <v>0.38340000000000002</v>
      </c>
      <c r="K4951">
        <v>0.50219999999999998</v>
      </c>
      <c r="L4951">
        <v>0.38340000000000002</v>
      </c>
      <c r="M4951">
        <v>0.22220000000000001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1.4699074074074074E-3</v>
      </c>
      <c r="T4951" s="2">
        <v>3.0092592592592595E-4</v>
      </c>
      <c r="U4951">
        <v>0.3377</v>
      </c>
      <c r="V4951">
        <v>0.27700000000000002</v>
      </c>
      <c r="W4951">
        <v>0.68569999999999998</v>
      </c>
      <c r="X4951">
        <v>0.875</v>
      </c>
      <c r="Y4951">
        <v>0.88460000000000005</v>
      </c>
      <c r="Z4951">
        <v>0.43149999999999999</v>
      </c>
      <c r="AA4951">
        <v>0.377</v>
      </c>
      <c r="AB4951">
        <v>1</v>
      </c>
      <c r="AC4951">
        <v>1</v>
      </c>
      <c r="AD4951">
        <v>0</v>
      </c>
      <c r="AE4951">
        <v>0</v>
      </c>
      <c r="AF4951" t="s">
        <v>3922</v>
      </c>
      <c r="AG4951" s="2">
        <v>3.472222222222222E-3</v>
      </c>
      <c r="AH4951" t="s">
        <v>3911</v>
      </c>
      <c r="AI4951">
        <v>3</v>
      </c>
      <c r="AJ4951" t="s">
        <v>3924</v>
      </c>
      <c r="AK4951" s="3">
        <v>44261</v>
      </c>
      <c r="AL4951" s="10">
        <f>YEAR(ufc_fights_2[[#This Row],[date]])</f>
        <v>2021</v>
      </c>
      <c r="AM4951" t="s">
        <v>4017</v>
      </c>
      <c r="AN4951">
        <v>1</v>
      </c>
      <c r="AO4951" t="s">
        <v>3913</v>
      </c>
      <c r="AP4951">
        <f>IF(ufc_fights_2[[#This Row],[winner]]="Red",ufc_fights_2[[#This Row],[r_fighter_id]],ufc_fights_2[[#This Row],[b_fighter_id]])</f>
        <v>659</v>
      </c>
      <c r="AQ4951" t="str">
        <f>_xlfn.XLOOKUP(ufc_fights_2[[#This Row],[winnerID]],ufc_fighters[id],ufc_fighters[fighter_name],"xxx",0,1)</f>
        <v>Dominick Cruz</v>
      </c>
    </row>
    <row r="4952" spans="1:43">
      <c r="A4952">
        <v>1467</v>
      </c>
      <c r="B4952">
        <v>2876</v>
      </c>
      <c r="C4952">
        <f>_xlfn.XLOOKUP(ufc_fights_2[[#This Row],[r_fighter_id]],ufc_fighters[id],ufc_fighters[year],"xxx",0,1)</f>
        <v>1983</v>
      </c>
      <c r="D4952">
        <f>_xlfn.XLOOKUP(ufc_fights_2[[#This Row],[b_fighter_id]],ufc_fighters[id],ufc_fighters[year],"Prázdné",0,1)</f>
        <v>1989</v>
      </c>
      <c r="E4952" s="10">
        <f>YEAR(ufc_fights_2[[#This Row],[date]])-ufc_fights_2[[#This Row],[r_year]]</f>
        <v>31</v>
      </c>
      <c r="F4952" s="10">
        <f>YEAR(ufc_fights_2[[#This Row],[date]])-ufc_fights_2[[#This Row],[b_year]]</f>
        <v>25</v>
      </c>
      <c r="G4952">
        <v>0</v>
      </c>
      <c r="H4952">
        <v>0</v>
      </c>
      <c r="I4952">
        <v>0.67569999999999997</v>
      </c>
      <c r="J4952">
        <v>0.42109999999999997</v>
      </c>
      <c r="K4952">
        <v>0.75</v>
      </c>
      <c r="L4952">
        <v>0.4</v>
      </c>
      <c r="M4952">
        <v>0.66669999999999996</v>
      </c>
      <c r="N4952">
        <v>0.5</v>
      </c>
      <c r="O4952">
        <v>1</v>
      </c>
      <c r="P4952">
        <v>1</v>
      </c>
      <c r="Q4952">
        <v>1</v>
      </c>
      <c r="R4952">
        <v>0</v>
      </c>
      <c r="S4952" s="2">
        <v>4.7685185185185183E-3</v>
      </c>
      <c r="T4952" s="2">
        <v>4.0509259259259258E-4</v>
      </c>
      <c r="U4952">
        <v>0.47620000000000001</v>
      </c>
      <c r="V4952">
        <v>0.33329999999999999</v>
      </c>
      <c r="W4952">
        <v>0</v>
      </c>
      <c r="X4952">
        <v>0.9375</v>
      </c>
      <c r="Y4952">
        <v>1</v>
      </c>
      <c r="Z4952">
        <v>0.57140000000000002</v>
      </c>
      <c r="AA4952">
        <v>0.375</v>
      </c>
      <c r="AB4952">
        <v>1</v>
      </c>
      <c r="AC4952">
        <v>0.66669999999999996</v>
      </c>
      <c r="AD4952">
        <v>0.66669999999999996</v>
      </c>
      <c r="AE4952">
        <v>0</v>
      </c>
      <c r="AF4952" t="s">
        <v>3933</v>
      </c>
      <c r="AG4952" s="2">
        <v>2.9282407407407408E-3</v>
      </c>
      <c r="AH4952" t="s">
        <v>3911</v>
      </c>
      <c r="AI4952">
        <v>3</v>
      </c>
      <c r="AJ4952" t="s">
        <v>3973</v>
      </c>
      <c r="AK4952" s="3">
        <v>41993</v>
      </c>
      <c r="AL4952" s="10">
        <f>YEAR(ufc_fights_2[[#This Row],[date]])</f>
        <v>2014</v>
      </c>
      <c r="AM4952" t="s">
        <v>4017</v>
      </c>
      <c r="AN4952">
        <v>81</v>
      </c>
      <c r="AO4952" t="s">
        <v>3913</v>
      </c>
      <c r="AP4952">
        <f>IF(ufc_fights_2[[#This Row],[winner]]="Red",ufc_fights_2[[#This Row],[r_fighter_id]],ufc_fights_2[[#This Row],[b_fighter_id]])</f>
        <v>1467</v>
      </c>
      <c r="AQ4952" t="str">
        <f>_xlfn.XLOOKUP(ufc_fights_2[[#This Row],[winnerID]],ufc_fighters[id],ufc_fighters[fighter_name],"xxx",0,1)</f>
        <v>Leandro Issa</v>
      </c>
    </row>
    <row r="4953" spans="1:43">
      <c r="A4953">
        <v>1084</v>
      </c>
      <c r="B4953">
        <v>238</v>
      </c>
      <c r="C4953">
        <f>_xlfn.XLOOKUP(ufc_fights_2[[#This Row],[r_fighter_id]],ufc_fighters[id],ufc_fighters[year],"xxx",0,1)</f>
        <v>1984</v>
      </c>
      <c r="D4953">
        <f>_xlfn.XLOOKUP(ufc_fights_2[[#This Row],[b_fighter_id]],ufc_fighters[id],ufc_fighters[year],"Prázdné",0,1)</f>
        <v>1983</v>
      </c>
      <c r="E4953" s="10">
        <f>YEAR(ufc_fights_2[[#This Row],[date]])-ufc_fights_2[[#This Row],[r_year]]</f>
        <v>27</v>
      </c>
      <c r="F4953" s="10">
        <f>YEAR(ufc_fights_2[[#This Row],[date]])-ufc_fights_2[[#This Row],[b_year]]</f>
        <v>28</v>
      </c>
      <c r="G4953">
        <v>0</v>
      </c>
      <c r="H4953">
        <v>1</v>
      </c>
      <c r="I4953">
        <v>0.2069</v>
      </c>
      <c r="J4953">
        <v>0.5857</v>
      </c>
      <c r="K4953">
        <v>0.439</v>
      </c>
      <c r="L4953">
        <v>0.67689999999999995</v>
      </c>
      <c r="M4953">
        <v>0</v>
      </c>
      <c r="N4953">
        <v>0.66669999999999996</v>
      </c>
      <c r="O4953">
        <v>0</v>
      </c>
      <c r="P4953">
        <v>0</v>
      </c>
      <c r="Q4953">
        <v>0</v>
      </c>
      <c r="R4953">
        <v>0</v>
      </c>
      <c r="S4953" s="2">
        <v>0</v>
      </c>
      <c r="T4953" s="2">
        <v>6.4930555555555557E-3</v>
      </c>
      <c r="U4953">
        <v>0.13039999999999999</v>
      </c>
      <c r="V4953">
        <v>0.49020000000000002</v>
      </c>
      <c r="W4953">
        <v>0</v>
      </c>
      <c r="X4953">
        <v>0.5</v>
      </c>
      <c r="Y4953">
        <v>1</v>
      </c>
      <c r="Z4953">
        <v>0.1</v>
      </c>
      <c r="AA4953">
        <v>0.29409999999999997</v>
      </c>
      <c r="AB4953">
        <v>0.44440000000000002</v>
      </c>
      <c r="AC4953">
        <v>0.82609999999999995</v>
      </c>
      <c r="AD4953">
        <v>0</v>
      </c>
      <c r="AE4953">
        <v>0.63859999999999995</v>
      </c>
      <c r="AF4953" t="s">
        <v>3910</v>
      </c>
      <c r="AG4953" s="2">
        <v>1.3657407407407407E-3</v>
      </c>
      <c r="AH4953" t="s">
        <v>3911</v>
      </c>
      <c r="AI4953">
        <v>3</v>
      </c>
      <c r="AJ4953" t="s">
        <v>3967</v>
      </c>
      <c r="AK4953" s="3">
        <v>40880</v>
      </c>
      <c r="AL4953" s="10">
        <f>YEAR(ufc_fights_2[[#This Row],[date]])</f>
        <v>2011</v>
      </c>
      <c r="AM4953" t="s">
        <v>4017</v>
      </c>
      <c r="AN4953">
        <v>1</v>
      </c>
      <c r="AO4953" t="s">
        <v>3918</v>
      </c>
      <c r="AP4953">
        <f>IF(ufc_fights_2[[#This Row],[winner]]="Red",ufc_fights_2[[#This Row],[r_fighter_id]],ufc_fights_2[[#This Row],[b_fighter_id]])</f>
        <v>238</v>
      </c>
      <c r="AQ4953" t="str">
        <f>_xlfn.XLOOKUP(ufc_fights_2[[#This Row],[winnerID]],ufc_fighters[id],ufc_fighters[fighter_name],"xxx",0,1)</f>
        <v>Johnny Bedford</v>
      </c>
    </row>
    <row r="4954" spans="1:43">
      <c r="A4954">
        <v>2028</v>
      </c>
      <c r="B4954">
        <v>961</v>
      </c>
      <c r="C4954">
        <f>_xlfn.XLOOKUP(ufc_fights_2[[#This Row],[r_fighter_id]],ufc_fighters[id],ufc_fighters[year],"xxx",0,1)</f>
        <v>1991</v>
      </c>
      <c r="D4954">
        <f>_xlfn.XLOOKUP(ufc_fights_2[[#This Row],[b_fighter_id]],ufc_fighters[id],ufc_fighters[year],"Prázdné",0,1)</f>
        <v>1984</v>
      </c>
      <c r="E4954" s="10">
        <f>YEAR(ufc_fights_2[[#This Row],[date]])-ufc_fights_2[[#This Row],[r_year]]</f>
        <v>20</v>
      </c>
      <c r="F4954" s="10">
        <f>YEAR(ufc_fights_2[[#This Row],[date]])-ufc_fights_2[[#This Row],[b_year]]</f>
        <v>27</v>
      </c>
      <c r="G4954">
        <v>0</v>
      </c>
      <c r="H4954">
        <v>0</v>
      </c>
      <c r="I4954">
        <v>0.47660000000000002</v>
      </c>
      <c r="J4954">
        <v>0.4592</v>
      </c>
      <c r="K4954">
        <v>0.49149999999999999</v>
      </c>
      <c r="L4954">
        <v>0.5323</v>
      </c>
      <c r="M4954">
        <v>1</v>
      </c>
      <c r="N4954">
        <v>0</v>
      </c>
      <c r="O4954">
        <v>3</v>
      </c>
      <c r="P4954">
        <v>0</v>
      </c>
      <c r="Q4954">
        <v>0</v>
      </c>
      <c r="R4954">
        <v>2</v>
      </c>
      <c r="S4954" s="2">
        <v>2.7777777777777779E-3</v>
      </c>
      <c r="T4954" s="2">
        <v>2.7199074074074074E-3</v>
      </c>
      <c r="U4954">
        <v>0.3977</v>
      </c>
      <c r="V4954">
        <v>0.33329999999999999</v>
      </c>
      <c r="W4954">
        <v>0.81820000000000004</v>
      </c>
      <c r="X4954">
        <v>0.875</v>
      </c>
      <c r="Y4954">
        <v>0.83330000000000004</v>
      </c>
      <c r="Z4954">
        <v>0.46239999999999998</v>
      </c>
      <c r="AA4954">
        <v>0.44319999999999998</v>
      </c>
      <c r="AB4954">
        <v>0.625</v>
      </c>
      <c r="AC4954">
        <v>0.2</v>
      </c>
      <c r="AD4954">
        <v>0.5</v>
      </c>
      <c r="AE4954">
        <v>1</v>
      </c>
      <c r="AF4954" t="s">
        <v>3915</v>
      </c>
      <c r="AG4954" s="2">
        <v>3.472222222222222E-3</v>
      </c>
      <c r="AH4954" t="s">
        <v>3911</v>
      </c>
      <c r="AI4954">
        <v>3</v>
      </c>
      <c r="AJ4954" t="s">
        <v>3974</v>
      </c>
      <c r="AK4954" s="3">
        <v>40628</v>
      </c>
      <c r="AL4954" s="10">
        <f>YEAR(ufc_fights_2[[#This Row],[date]])</f>
        <v>2011</v>
      </c>
      <c r="AM4954" t="s">
        <v>4017</v>
      </c>
      <c r="AN4954">
        <v>128</v>
      </c>
      <c r="AO4954" t="s">
        <v>3913</v>
      </c>
      <c r="AP4954">
        <f>IF(ufc_fights_2[[#This Row],[winner]]="Red",ufc_fights_2[[#This Row],[r_fighter_id]],ufc_fights_2[[#This Row],[b_fighter_id]])</f>
        <v>2028</v>
      </c>
      <c r="AQ4954" t="str">
        <f>_xlfn.XLOOKUP(ufc_fights_2[[#This Row],[winnerID]],ufc_fighters[id],ufc_fighters[fighter_name],"xxx",0,1)</f>
        <v>Michael McDonald</v>
      </c>
    </row>
    <row r="4955" spans="1:43">
      <c r="A4955">
        <v>2028</v>
      </c>
      <c r="B4955">
        <v>3068</v>
      </c>
      <c r="C4955">
        <f>_xlfn.XLOOKUP(ufc_fights_2[[#This Row],[r_fighter_id]],ufc_fighters[id],ufc_fighters[year],"xxx",0,1)</f>
        <v>1991</v>
      </c>
      <c r="D4955">
        <f>_xlfn.XLOOKUP(ufc_fights_2[[#This Row],[b_fighter_id]],ufc_fighters[id],ufc_fighters[year],"Prázdné",0,1)</f>
        <v>1984</v>
      </c>
      <c r="E4955" s="10">
        <f>YEAR(ufc_fights_2[[#This Row],[date]])-ufc_fights_2[[#This Row],[r_year]]</f>
        <v>20</v>
      </c>
      <c r="F4955" s="10">
        <f>YEAR(ufc_fights_2[[#This Row],[date]])-ufc_fights_2[[#This Row],[b_year]]</f>
        <v>27</v>
      </c>
      <c r="G4955">
        <v>2</v>
      </c>
      <c r="H4955">
        <v>0</v>
      </c>
      <c r="I4955">
        <v>0.5</v>
      </c>
      <c r="J4955">
        <v>0.75</v>
      </c>
      <c r="K4955">
        <v>0.5</v>
      </c>
      <c r="L4955">
        <v>0.75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8.1018518518518516E-5</v>
      </c>
      <c r="T4955" s="2">
        <v>0</v>
      </c>
      <c r="U4955">
        <v>0.5</v>
      </c>
      <c r="V4955">
        <v>0.75</v>
      </c>
      <c r="W4955">
        <v>0.5</v>
      </c>
      <c r="X4955">
        <v>0</v>
      </c>
      <c r="Y4955">
        <v>1</v>
      </c>
      <c r="Z4955">
        <v>0.375</v>
      </c>
      <c r="AA4955">
        <v>0.75</v>
      </c>
      <c r="AB4955">
        <v>0</v>
      </c>
      <c r="AC4955">
        <v>0</v>
      </c>
      <c r="AD4955">
        <v>0.85709999999999997</v>
      </c>
      <c r="AE4955">
        <v>0</v>
      </c>
      <c r="AF4955" t="s">
        <v>3910</v>
      </c>
      <c r="AG4955" s="2">
        <v>6.4814814814814813E-4</v>
      </c>
      <c r="AH4955" t="s">
        <v>3911</v>
      </c>
      <c r="AI4955">
        <v>3</v>
      </c>
      <c r="AJ4955" t="s">
        <v>3974</v>
      </c>
      <c r="AK4955" s="3">
        <v>40866</v>
      </c>
      <c r="AL4955" s="10">
        <f>YEAR(ufc_fights_2[[#This Row],[date]])</f>
        <v>2011</v>
      </c>
      <c r="AM4955" t="s">
        <v>4017</v>
      </c>
      <c r="AN4955">
        <v>83</v>
      </c>
      <c r="AO4955" t="s">
        <v>3913</v>
      </c>
      <c r="AP4955">
        <f>IF(ufc_fights_2[[#This Row],[winner]]="Red",ufc_fights_2[[#This Row],[r_fighter_id]],ufc_fights_2[[#This Row],[b_fighter_id]])</f>
        <v>2028</v>
      </c>
      <c r="AQ4955" t="str">
        <f>_xlfn.XLOOKUP(ufc_fights_2[[#This Row],[winnerID]],ufc_fighters[id],ufc_fighters[fighter_name],"xxx",0,1)</f>
        <v>Michael McDonald</v>
      </c>
    </row>
    <row r="4956" spans="1:43">
      <c r="A4956">
        <v>2540</v>
      </c>
      <c r="B4956">
        <v>2028</v>
      </c>
      <c r="C4956">
        <f>_xlfn.XLOOKUP(ufc_fights_2[[#This Row],[r_fighter_id]],ufc_fighters[id],ufc_fighters[year],"xxx",0,1)</f>
        <v>1978</v>
      </c>
      <c r="D4956">
        <f>_xlfn.XLOOKUP(ufc_fights_2[[#This Row],[b_fighter_id]],ufc_fighters[id],ufc_fighters[year],"Prázdné",0,1)</f>
        <v>1991</v>
      </c>
      <c r="E4956" s="10">
        <f>YEAR(ufc_fights_2[[#This Row],[date]])-ufc_fights_2[[#This Row],[r_year]]</f>
        <v>35</v>
      </c>
      <c r="F4956" s="10">
        <f>YEAR(ufc_fights_2[[#This Row],[date]])-ufc_fights_2[[#This Row],[b_year]]</f>
        <v>22</v>
      </c>
      <c r="G4956">
        <v>0</v>
      </c>
      <c r="H4956">
        <v>2</v>
      </c>
      <c r="I4956">
        <v>0.21790000000000001</v>
      </c>
      <c r="J4956">
        <v>0.58620000000000005</v>
      </c>
      <c r="K4956">
        <v>0.4919</v>
      </c>
      <c r="L4956">
        <v>0.6</v>
      </c>
      <c r="M4956">
        <v>1</v>
      </c>
      <c r="N4956">
        <v>0</v>
      </c>
      <c r="O4956">
        <v>0</v>
      </c>
      <c r="P4956">
        <v>2</v>
      </c>
      <c r="Q4956">
        <v>0</v>
      </c>
      <c r="R4956">
        <v>0</v>
      </c>
      <c r="S4956" s="2">
        <v>1.6319444444444445E-3</v>
      </c>
      <c r="T4956" s="2">
        <v>3.3564814814814812E-4</v>
      </c>
      <c r="U4956">
        <v>0.21920000000000001</v>
      </c>
      <c r="V4956">
        <v>0.55700000000000005</v>
      </c>
      <c r="W4956">
        <v>0</v>
      </c>
      <c r="X4956">
        <v>0.33329999999999999</v>
      </c>
      <c r="Y4956">
        <v>1</v>
      </c>
      <c r="Z4956">
        <v>0.19400000000000001</v>
      </c>
      <c r="AA4956">
        <v>0.58899999999999997</v>
      </c>
      <c r="AB4956">
        <v>0</v>
      </c>
      <c r="AC4956">
        <v>0.55559999999999998</v>
      </c>
      <c r="AD4956">
        <v>0.4</v>
      </c>
      <c r="AE4956">
        <v>0.6</v>
      </c>
      <c r="AF4956" t="s">
        <v>3933</v>
      </c>
      <c r="AG4956" s="2">
        <v>2.5810185185185185E-3</v>
      </c>
      <c r="AH4956" t="s">
        <v>3911</v>
      </c>
      <c r="AI4956">
        <v>3</v>
      </c>
      <c r="AK4956" s="3">
        <v>41503</v>
      </c>
      <c r="AL4956" s="10">
        <f>YEAR(ufc_fights_2[[#This Row],[date]])</f>
        <v>2013</v>
      </c>
      <c r="AM4956" t="s">
        <v>4017</v>
      </c>
      <c r="AN4956">
        <v>61</v>
      </c>
      <c r="AO4956" t="s">
        <v>3918</v>
      </c>
      <c r="AP4956">
        <f>IF(ufc_fights_2[[#This Row],[winner]]="Red",ufc_fights_2[[#This Row],[r_fighter_id]],ufc_fights_2[[#This Row],[b_fighter_id]])</f>
        <v>2028</v>
      </c>
      <c r="AQ4956" t="str">
        <f>_xlfn.XLOOKUP(ufc_fights_2[[#This Row],[winnerID]],ufc_fighters[id],ufc_fighters[fighter_name],"xxx",0,1)</f>
        <v>Michael McDonald</v>
      </c>
    </row>
    <row r="4957" spans="1:43">
      <c r="A4957">
        <v>3268</v>
      </c>
      <c r="B4957">
        <v>2028</v>
      </c>
      <c r="C4957">
        <f>_xlfn.XLOOKUP(ufc_fights_2[[#This Row],[r_fighter_id]],ufc_fighters[id],ufc_fighters[year],"xxx",0,1)</f>
        <v>1981</v>
      </c>
      <c r="D4957">
        <f>_xlfn.XLOOKUP(ufc_fights_2[[#This Row],[b_fighter_id]],ufc_fighters[id],ufc_fighters[year],"Prázdné",0,1)</f>
        <v>1991</v>
      </c>
      <c r="E4957" s="10">
        <f>YEAR(ufc_fights_2[[#This Row],[date]])-ufc_fights_2[[#This Row],[r_year]]</f>
        <v>31</v>
      </c>
      <c r="F4957" s="10">
        <f>YEAR(ufc_fights_2[[#This Row],[date]])-ufc_fights_2[[#This Row],[b_year]]</f>
        <v>21</v>
      </c>
      <c r="G4957">
        <v>0</v>
      </c>
      <c r="H4957">
        <v>1</v>
      </c>
      <c r="I4957">
        <v>0.27589999999999998</v>
      </c>
      <c r="J4957">
        <v>0.2712</v>
      </c>
      <c r="K4957">
        <v>0.27589999999999998</v>
      </c>
      <c r="L4957">
        <v>0.2712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</v>
      </c>
      <c r="T4957" s="2">
        <v>2.3148148148148147E-5</v>
      </c>
      <c r="U4957">
        <v>0.23080000000000001</v>
      </c>
      <c r="V4957">
        <v>0.2364</v>
      </c>
      <c r="W4957">
        <v>0.5</v>
      </c>
      <c r="X4957">
        <v>1</v>
      </c>
      <c r="Y4957">
        <v>0</v>
      </c>
      <c r="Z4957">
        <v>0.27589999999999998</v>
      </c>
      <c r="AA4957">
        <v>0.25</v>
      </c>
      <c r="AB4957">
        <v>0</v>
      </c>
      <c r="AC4957">
        <v>0</v>
      </c>
      <c r="AD4957">
        <v>0</v>
      </c>
      <c r="AE4957">
        <v>0.66669999999999996</v>
      </c>
      <c r="AF4957" t="s">
        <v>3910</v>
      </c>
      <c r="AG4957" s="2">
        <v>2.2916666666666667E-3</v>
      </c>
      <c r="AH4957" t="s">
        <v>3911</v>
      </c>
      <c r="AI4957">
        <v>3</v>
      </c>
      <c r="AJ4957" t="s">
        <v>3914</v>
      </c>
      <c r="AK4957" s="3">
        <v>41020</v>
      </c>
      <c r="AL4957" s="10">
        <f>YEAR(ufc_fights_2[[#This Row],[date]])</f>
        <v>2012</v>
      </c>
      <c r="AM4957" t="s">
        <v>4017</v>
      </c>
      <c r="AN4957">
        <v>45</v>
      </c>
      <c r="AO4957" t="s">
        <v>3918</v>
      </c>
      <c r="AP4957">
        <f>IF(ufc_fights_2[[#This Row],[winner]]="Red",ufc_fights_2[[#This Row],[r_fighter_id]],ufc_fights_2[[#This Row],[b_fighter_id]])</f>
        <v>2028</v>
      </c>
      <c r="AQ4957" t="str">
        <f>_xlfn.XLOOKUP(ufc_fights_2[[#This Row],[winnerID]],ufc_fighters[id],ufc_fighters[fighter_name],"xxx",0,1)</f>
        <v>Michael McDonald</v>
      </c>
    </row>
    <row r="4958" spans="1:43">
      <c r="A4958">
        <v>2028</v>
      </c>
      <c r="B4958">
        <v>476</v>
      </c>
      <c r="C4958">
        <f>_xlfn.XLOOKUP(ufc_fights_2[[#This Row],[r_fighter_id]],ufc_fighters[id],ufc_fighters[year],"xxx",0,1)</f>
        <v>1991</v>
      </c>
      <c r="D4958">
        <f>_xlfn.XLOOKUP(ufc_fights_2[[#This Row],[b_fighter_id]],ufc_fighters[id],ufc_fighters[year],"Prázdné",0,1)</f>
        <v>1981</v>
      </c>
      <c r="E4958" s="10">
        <f>YEAR(ufc_fights_2[[#This Row],[date]])-ufc_fights_2[[#This Row],[r_year]]</f>
        <v>20</v>
      </c>
      <c r="F4958" s="10">
        <f>YEAR(ufc_fights_2[[#This Row],[date]])-ufc_fights_2[[#This Row],[b_year]]</f>
        <v>30</v>
      </c>
      <c r="G4958">
        <v>0</v>
      </c>
      <c r="H4958">
        <v>0</v>
      </c>
      <c r="I4958">
        <v>0.47760000000000002</v>
      </c>
      <c r="J4958">
        <v>0.51759999999999995</v>
      </c>
      <c r="K4958">
        <v>0.51390000000000002</v>
      </c>
      <c r="L4958">
        <v>0.56120000000000003</v>
      </c>
      <c r="M4958">
        <v>0.5</v>
      </c>
      <c r="N4958">
        <v>0.25</v>
      </c>
      <c r="O4958">
        <v>0</v>
      </c>
      <c r="P4958">
        <v>0</v>
      </c>
      <c r="Q4958">
        <v>0</v>
      </c>
      <c r="R4958">
        <v>0</v>
      </c>
      <c r="S4958" s="2">
        <v>1.4930555555555556E-3</v>
      </c>
      <c r="T4958" s="2">
        <v>1.1342592592592593E-3</v>
      </c>
      <c r="U4958">
        <v>0.35849999999999999</v>
      </c>
      <c r="V4958">
        <v>0.23530000000000001</v>
      </c>
      <c r="W4958">
        <v>0.8</v>
      </c>
      <c r="X4958">
        <v>1</v>
      </c>
      <c r="Y4958">
        <v>0.88239999999999996</v>
      </c>
      <c r="Z4958">
        <v>0.46150000000000002</v>
      </c>
      <c r="AA4958">
        <v>0.53090000000000004</v>
      </c>
      <c r="AB4958">
        <v>0</v>
      </c>
      <c r="AC4958">
        <v>0.33329999999999999</v>
      </c>
      <c r="AD4958">
        <v>1</v>
      </c>
      <c r="AE4958">
        <v>0</v>
      </c>
      <c r="AF4958" t="s">
        <v>3922</v>
      </c>
      <c r="AG4958" s="2">
        <v>3.472222222222222E-3</v>
      </c>
      <c r="AH4958" t="s">
        <v>3911</v>
      </c>
      <c r="AI4958">
        <v>3</v>
      </c>
      <c r="AJ4958" t="s">
        <v>3974</v>
      </c>
      <c r="AK4958" s="3">
        <v>40691</v>
      </c>
      <c r="AL4958" s="10">
        <f>YEAR(ufc_fights_2[[#This Row],[date]])</f>
        <v>2011</v>
      </c>
      <c r="AM4958" t="s">
        <v>4017</v>
      </c>
      <c r="AN4958">
        <v>1</v>
      </c>
      <c r="AO4958" t="s">
        <v>3913</v>
      </c>
      <c r="AP4958">
        <f>IF(ufc_fights_2[[#This Row],[winner]]="Red",ufc_fights_2[[#This Row],[r_fighter_id]],ufc_fights_2[[#This Row],[b_fighter_id]])</f>
        <v>2028</v>
      </c>
      <c r="AQ4958" t="str">
        <f>_xlfn.XLOOKUP(ufc_fights_2[[#This Row],[winnerID]],ufc_fighters[id],ufc_fighters[fighter_name],"xxx",0,1)</f>
        <v>Michael McDonald</v>
      </c>
    </row>
    <row r="4959" spans="1:43">
      <c r="A4959">
        <v>2028</v>
      </c>
      <c r="B4959">
        <v>1589</v>
      </c>
      <c r="C4959">
        <f>_xlfn.XLOOKUP(ufc_fights_2[[#This Row],[r_fighter_id]],ufc_fighters[id],ufc_fighters[year],"xxx",0,1)</f>
        <v>1991</v>
      </c>
      <c r="D4959">
        <f>_xlfn.XLOOKUP(ufc_fights_2[[#This Row],[b_fighter_id]],ufc_fighters[id],ufc_fighters[year],"Prázdné",0,1)</f>
        <v>1982</v>
      </c>
      <c r="E4959" s="10">
        <f>YEAR(ufc_fights_2[[#This Row],[date]])-ufc_fights_2[[#This Row],[r_year]]</f>
        <v>25</v>
      </c>
      <c r="F4959" s="10">
        <f>YEAR(ufc_fights_2[[#This Row],[date]])-ufc_fights_2[[#This Row],[b_year]]</f>
        <v>34</v>
      </c>
      <c r="G4959">
        <v>0</v>
      </c>
      <c r="H4959">
        <v>0</v>
      </c>
      <c r="I4959">
        <v>0.3846</v>
      </c>
      <c r="J4959">
        <v>0.88239999999999996</v>
      </c>
      <c r="K4959">
        <v>0.42859999999999998</v>
      </c>
      <c r="L4959">
        <v>0.9506</v>
      </c>
      <c r="M4959">
        <v>0</v>
      </c>
      <c r="N4959">
        <v>1</v>
      </c>
      <c r="O4959">
        <v>2</v>
      </c>
      <c r="P4959">
        <v>1</v>
      </c>
      <c r="Q4959">
        <v>0</v>
      </c>
      <c r="R4959">
        <v>0</v>
      </c>
      <c r="S4959" s="2">
        <v>1.3888888888888889E-4</v>
      </c>
      <c r="T4959" s="2">
        <v>4.0509259259259257E-3</v>
      </c>
      <c r="U4959">
        <v>0.4</v>
      </c>
      <c r="V4959">
        <v>0.66669999999999996</v>
      </c>
      <c r="W4959">
        <v>0</v>
      </c>
      <c r="X4959">
        <v>0.5</v>
      </c>
      <c r="Y4959">
        <v>0</v>
      </c>
      <c r="Z4959">
        <v>0.3846</v>
      </c>
      <c r="AA4959">
        <v>0.6</v>
      </c>
      <c r="AB4959">
        <v>0</v>
      </c>
      <c r="AC4959">
        <v>0</v>
      </c>
      <c r="AD4959">
        <v>0</v>
      </c>
      <c r="AE4959">
        <v>1</v>
      </c>
      <c r="AF4959" t="s">
        <v>3933</v>
      </c>
      <c r="AG4959" s="2">
        <v>1.4930555555555556E-3</v>
      </c>
      <c r="AH4959" t="s">
        <v>3911</v>
      </c>
      <c r="AI4959">
        <v>3</v>
      </c>
      <c r="AJ4959" t="s">
        <v>3939</v>
      </c>
      <c r="AK4959" s="3">
        <v>42371</v>
      </c>
      <c r="AL4959" s="10">
        <f>YEAR(ufc_fights_2[[#This Row],[date]])</f>
        <v>2016</v>
      </c>
      <c r="AM4959" t="s">
        <v>4017</v>
      </c>
      <c r="AN4959">
        <v>1</v>
      </c>
      <c r="AO4959" t="s">
        <v>3913</v>
      </c>
      <c r="AP4959">
        <f>IF(ufc_fights_2[[#This Row],[winner]]="Red",ufc_fights_2[[#This Row],[r_fighter_id]],ufc_fights_2[[#This Row],[b_fighter_id]])</f>
        <v>2028</v>
      </c>
      <c r="AQ4959" t="str">
        <f>_xlfn.XLOOKUP(ufc_fights_2[[#This Row],[winnerID]],ufc_fighters[id],ufc_fighters[fighter_name],"xxx",0,1)</f>
        <v>Michael McDonald</v>
      </c>
    </row>
    <row r="4960" spans="1:43">
      <c r="A4960">
        <v>744</v>
      </c>
      <c r="B4960">
        <v>3199</v>
      </c>
      <c r="C4960">
        <f>_xlfn.XLOOKUP(ufc_fights_2[[#This Row],[r_fighter_id]],ufc_fighters[id],ufc_fighters[year],"xxx",0,1)</f>
        <v>1983</v>
      </c>
      <c r="D4960">
        <f>_xlfn.XLOOKUP(ufc_fights_2[[#This Row],[b_fighter_id]],ufc_fighters[id],ufc_fighters[year],"Prázdné",0,1)</f>
        <v>1990</v>
      </c>
      <c r="E4960" s="10">
        <f>YEAR(ufc_fights_2[[#This Row],[date]])-ufc_fights_2[[#This Row],[r_year]]</f>
        <v>31</v>
      </c>
      <c r="F4960" s="10">
        <f>YEAR(ufc_fights_2[[#This Row],[date]])-ufc_fights_2[[#This Row],[b_year]]</f>
        <v>24</v>
      </c>
      <c r="G4960">
        <v>0</v>
      </c>
      <c r="H4960">
        <v>0</v>
      </c>
      <c r="I4960">
        <v>0.1</v>
      </c>
      <c r="J4960">
        <v>0.56759999999999999</v>
      </c>
      <c r="K4960">
        <v>0.56820000000000004</v>
      </c>
      <c r="L4960">
        <v>0.75729999999999997</v>
      </c>
      <c r="M4960">
        <v>1</v>
      </c>
      <c r="N4960">
        <v>0.75</v>
      </c>
      <c r="O4960">
        <v>0</v>
      </c>
      <c r="P4960">
        <v>1</v>
      </c>
      <c r="Q4960">
        <v>1</v>
      </c>
      <c r="R4960">
        <v>1</v>
      </c>
      <c r="S4960" s="2">
        <v>2.4305555555555555E-4</v>
      </c>
      <c r="T4960" s="2">
        <v>7.0949074074074074E-3</v>
      </c>
      <c r="U4960">
        <v>0.1</v>
      </c>
      <c r="V4960">
        <v>0.55879999999999996</v>
      </c>
      <c r="W4960">
        <v>0</v>
      </c>
      <c r="X4960">
        <v>0</v>
      </c>
      <c r="Y4960">
        <v>0.5</v>
      </c>
      <c r="Z4960">
        <v>5.2600000000000001E-2</v>
      </c>
      <c r="AA4960">
        <v>0.4</v>
      </c>
      <c r="AB4960">
        <v>0</v>
      </c>
      <c r="AC4960">
        <v>1</v>
      </c>
      <c r="AD4960">
        <v>1</v>
      </c>
      <c r="AE4960">
        <v>0.61539999999999995</v>
      </c>
      <c r="AF4960" t="s">
        <v>3915</v>
      </c>
      <c r="AG4960" s="2">
        <v>3.472222222222222E-3</v>
      </c>
      <c r="AH4960" t="s">
        <v>3911</v>
      </c>
      <c r="AI4960">
        <v>3</v>
      </c>
      <c r="AJ4960" t="s">
        <v>3949</v>
      </c>
      <c r="AK4960" s="3">
        <v>41804</v>
      </c>
      <c r="AL4960" s="10">
        <f>YEAR(ufc_fights_2[[#This Row],[date]])</f>
        <v>2014</v>
      </c>
      <c r="AM4960" t="s">
        <v>4017</v>
      </c>
      <c r="AN4960">
        <v>80</v>
      </c>
      <c r="AO4960" t="s">
        <v>3918</v>
      </c>
      <c r="AP4960">
        <f>IF(ufc_fights_2[[#This Row],[winner]]="Red",ufc_fights_2[[#This Row],[r_fighter_id]],ufc_fights_2[[#This Row],[b_fighter_id]])</f>
        <v>3199</v>
      </c>
      <c r="AQ4960" t="str">
        <f>_xlfn.XLOOKUP(ufc_fights_2[[#This Row],[winnerID]],ufc_fighters[id],ufc_fighters[fighter_name],"xxx",0,1)</f>
        <v>Michinori Tanaka</v>
      </c>
    </row>
    <row r="4961" spans="1:43">
      <c r="A4961">
        <v>3071</v>
      </c>
      <c r="B4961">
        <v>3199</v>
      </c>
      <c r="C4961">
        <f>_xlfn.XLOOKUP(ufc_fights_2[[#This Row],[r_fighter_id]],ufc_fighters[id],ufc_fighters[year],"xxx",0,1)</f>
        <v>1987</v>
      </c>
      <c r="D4961">
        <f>_xlfn.XLOOKUP(ufc_fights_2[[#This Row],[b_fighter_id]],ufc_fighters[id],ufc_fighters[year],"Prázdné",0,1)</f>
        <v>1990</v>
      </c>
      <c r="E4961" s="10">
        <f>YEAR(ufc_fights_2[[#This Row],[date]])-ufc_fights_2[[#This Row],[r_year]]</f>
        <v>29</v>
      </c>
      <c r="F4961" s="10">
        <f>YEAR(ufc_fights_2[[#This Row],[date]])-ufc_fights_2[[#This Row],[b_year]]</f>
        <v>26</v>
      </c>
      <c r="G4961">
        <v>0</v>
      </c>
      <c r="H4961">
        <v>0</v>
      </c>
      <c r="I4961">
        <v>0.63959999999999995</v>
      </c>
      <c r="J4961">
        <v>0.3</v>
      </c>
      <c r="K4961">
        <v>0.71009999999999995</v>
      </c>
      <c r="L4961">
        <v>0.33660000000000001</v>
      </c>
      <c r="M4961">
        <v>0.33329999999999999</v>
      </c>
      <c r="N4961">
        <v>0.5</v>
      </c>
      <c r="O4961">
        <v>4</v>
      </c>
      <c r="P4961">
        <v>0</v>
      </c>
      <c r="Q4961">
        <v>0</v>
      </c>
      <c r="R4961">
        <v>0</v>
      </c>
      <c r="S4961" s="2">
        <v>1.6203703703703703E-4</v>
      </c>
      <c r="T4961" s="2">
        <v>3.5416666666666665E-3</v>
      </c>
      <c r="U4961">
        <v>0.61360000000000003</v>
      </c>
      <c r="V4961">
        <v>0.25840000000000002</v>
      </c>
      <c r="W4961">
        <v>0.66669999999999996</v>
      </c>
      <c r="X4961">
        <v>0.76470000000000005</v>
      </c>
      <c r="Y4961">
        <v>1</v>
      </c>
      <c r="Z4961">
        <v>0.6321</v>
      </c>
      <c r="AA4961">
        <v>0.27010000000000001</v>
      </c>
      <c r="AB4961">
        <v>0</v>
      </c>
      <c r="AC4961">
        <v>0</v>
      </c>
      <c r="AD4961">
        <v>1</v>
      </c>
      <c r="AE4961">
        <v>0.71430000000000005</v>
      </c>
      <c r="AF4961" t="s">
        <v>3922</v>
      </c>
      <c r="AG4961" s="2">
        <v>3.472222222222222E-3</v>
      </c>
      <c r="AH4961" t="s">
        <v>3911</v>
      </c>
      <c r="AI4961">
        <v>3</v>
      </c>
      <c r="AJ4961" t="s">
        <v>3939</v>
      </c>
      <c r="AK4961" s="3">
        <v>42371</v>
      </c>
      <c r="AL4961" s="10">
        <f>YEAR(ufc_fights_2[[#This Row],[date]])</f>
        <v>2016</v>
      </c>
      <c r="AM4961" t="s">
        <v>4017</v>
      </c>
      <c r="AN4961">
        <v>1</v>
      </c>
      <c r="AO4961" t="s">
        <v>3918</v>
      </c>
      <c r="AP4961">
        <f>IF(ufc_fights_2[[#This Row],[winner]]="Red",ufc_fights_2[[#This Row],[r_fighter_id]],ufc_fights_2[[#This Row],[b_fighter_id]])</f>
        <v>3199</v>
      </c>
      <c r="AQ4961" t="str">
        <f>_xlfn.XLOOKUP(ufc_fights_2[[#This Row],[winnerID]],ufc_fighters[id],ufc_fighters[fighter_name],"xxx",0,1)</f>
        <v>Michinori Tanaka</v>
      </c>
    </row>
    <row r="4962" spans="1:43">
      <c r="A4962">
        <v>1467</v>
      </c>
      <c r="B4962">
        <v>787</v>
      </c>
      <c r="C4962">
        <f>_xlfn.XLOOKUP(ufc_fights_2[[#This Row],[r_fighter_id]],ufc_fighters[id],ufc_fighters[year],"xxx",0,1)</f>
        <v>1983</v>
      </c>
      <c r="D4962">
        <f>_xlfn.XLOOKUP(ufc_fights_2[[#This Row],[b_fighter_id]],ufc_fighters[id],ufc_fighters[year],"Prázdné",0,1)</f>
        <v>1986</v>
      </c>
      <c r="E4962" s="10">
        <f>YEAR(ufc_fights_2[[#This Row],[date]])-ufc_fights_2[[#This Row],[r_year]]</f>
        <v>31</v>
      </c>
      <c r="F4962" s="10">
        <f>YEAR(ufc_fights_2[[#This Row],[date]])-ufc_fights_2[[#This Row],[b_year]]</f>
        <v>28</v>
      </c>
      <c r="G4962">
        <v>0</v>
      </c>
      <c r="H4962">
        <v>0</v>
      </c>
      <c r="I4962">
        <v>0.31480000000000002</v>
      </c>
      <c r="J4962">
        <v>0.5</v>
      </c>
      <c r="K4962">
        <v>0.32729999999999998</v>
      </c>
      <c r="L4962">
        <v>0.63849999999999996</v>
      </c>
      <c r="M4962">
        <v>0.2</v>
      </c>
      <c r="N4962">
        <v>0</v>
      </c>
      <c r="O4962">
        <v>1</v>
      </c>
      <c r="P4962">
        <v>1</v>
      </c>
      <c r="Q4962">
        <v>0</v>
      </c>
      <c r="R4962">
        <v>1</v>
      </c>
      <c r="S4962" s="2">
        <v>1.0416666666666667E-3</v>
      </c>
      <c r="T4962" s="2">
        <v>2.9398148148148148E-3</v>
      </c>
      <c r="U4962">
        <v>0.26669999999999999</v>
      </c>
      <c r="V4962">
        <v>0.46910000000000002</v>
      </c>
      <c r="W4962">
        <v>0.25</v>
      </c>
      <c r="X4962">
        <v>0.8</v>
      </c>
      <c r="Y4962">
        <v>1</v>
      </c>
      <c r="Z4962">
        <v>0.25530000000000003</v>
      </c>
      <c r="AA4962">
        <v>0.28260000000000002</v>
      </c>
      <c r="AB4962">
        <v>0.5</v>
      </c>
      <c r="AC4962">
        <v>0.71430000000000005</v>
      </c>
      <c r="AD4962">
        <v>1</v>
      </c>
      <c r="AE4962">
        <v>0.76919999999999999</v>
      </c>
      <c r="AF4962" t="s">
        <v>3933</v>
      </c>
      <c r="AG4962" s="2">
        <v>3.460648148148148E-3</v>
      </c>
      <c r="AH4962" t="s">
        <v>3911</v>
      </c>
      <c r="AI4962">
        <v>3</v>
      </c>
      <c r="AJ4962" t="s">
        <v>3946</v>
      </c>
      <c r="AK4962" s="3">
        <v>41643</v>
      </c>
      <c r="AL4962" s="10">
        <f>YEAR(ufc_fights_2[[#This Row],[date]])</f>
        <v>2014</v>
      </c>
      <c r="AM4962" t="s">
        <v>4017</v>
      </c>
      <c r="AN4962">
        <v>114</v>
      </c>
      <c r="AO4962" t="s">
        <v>3918</v>
      </c>
      <c r="AP4962">
        <f>IF(ufc_fights_2[[#This Row],[winner]]="Red",ufc_fights_2[[#This Row],[r_fighter_id]],ufc_fights_2[[#This Row],[b_fighter_id]])</f>
        <v>787</v>
      </c>
      <c r="AQ4962" t="str">
        <f>_xlfn.XLOOKUP(ufc_fights_2[[#This Row],[winnerID]],ufc_fighters[id],ufc_fighters[fighter_name],"xxx",0,1)</f>
        <v>Russell Doane</v>
      </c>
    </row>
    <row r="4963" spans="1:43">
      <c r="A4963">
        <v>518</v>
      </c>
      <c r="B4963">
        <v>2180</v>
      </c>
      <c r="C4963">
        <f>_xlfn.XLOOKUP(ufc_fights_2[[#This Row],[r_fighter_id]],ufc_fighters[id],ufc_fighters[year],"xxx",0,1)</f>
        <v>1987</v>
      </c>
      <c r="D4963">
        <f>_xlfn.XLOOKUP(ufc_fights_2[[#This Row],[b_fighter_id]],ufc_fighters[id],ufc_fighters[year],"Prázdné",0,1)</f>
        <v>1988</v>
      </c>
      <c r="E4963" s="10">
        <f>YEAR(ufc_fights_2[[#This Row],[date]])-ufc_fights_2[[#This Row],[r_year]]</f>
        <v>32</v>
      </c>
      <c r="F4963" s="10">
        <f>YEAR(ufc_fights_2[[#This Row],[date]])-ufc_fights_2[[#This Row],[b_year]]</f>
        <v>31</v>
      </c>
      <c r="G4963">
        <v>0</v>
      </c>
      <c r="H4963">
        <v>0</v>
      </c>
      <c r="I4963">
        <v>0.52629999999999999</v>
      </c>
      <c r="J4963">
        <v>0.47899999999999998</v>
      </c>
      <c r="K4963">
        <v>0.54400000000000004</v>
      </c>
      <c r="L4963">
        <v>0.48759999999999998</v>
      </c>
      <c r="M4963">
        <v>0.25</v>
      </c>
      <c r="N4963">
        <v>0</v>
      </c>
      <c r="O4963">
        <v>1</v>
      </c>
      <c r="P4963">
        <v>0</v>
      </c>
      <c r="Q4963">
        <v>0</v>
      </c>
      <c r="R4963">
        <v>0</v>
      </c>
      <c r="S4963" s="2">
        <v>1.8518518518518519E-3</v>
      </c>
      <c r="T4963" s="2">
        <v>0</v>
      </c>
      <c r="U4963">
        <v>0.48670000000000002</v>
      </c>
      <c r="V4963">
        <v>0.39329999999999998</v>
      </c>
      <c r="W4963">
        <v>0.8125</v>
      </c>
      <c r="X4963">
        <v>0.8</v>
      </c>
      <c r="Y4963">
        <v>0.68179999999999996</v>
      </c>
      <c r="Z4963">
        <v>0.38140000000000002</v>
      </c>
      <c r="AA4963">
        <v>0.46550000000000002</v>
      </c>
      <c r="AB4963">
        <v>0.82609999999999995</v>
      </c>
      <c r="AC4963">
        <v>1</v>
      </c>
      <c r="AD4963">
        <v>0.86670000000000003</v>
      </c>
      <c r="AE4963">
        <v>1</v>
      </c>
      <c r="AF4963" t="s">
        <v>3910</v>
      </c>
      <c r="AG4963" s="2">
        <v>3.3680555555555556E-3</v>
      </c>
      <c r="AH4963" t="s">
        <v>3927</v>
      </c>
      <c r="AI4963">
        <v>5</v>
      </c>
      <c r="AJ4963" t="s">
        <v>3931</v>
      </c>
      <c r="AK4963" s="3">
        <v>43624</v>
      </c>
      <c r="AL4963" s="10">
        <f>YEAR(ufc_fights_2[[#This Row],[date]])</f>
        <v>2019</v>
      </c>
      <c r="AM4963" t="s">
        <v>4017</v>
      </c>
      <c r="AN4963">
        <v>8</v>
      </c>
      <c r="AO4963" t="s">
        <v>3913</v>
      </c>
      <c r="AP4963">
        <f>IF(ufc_fights_2[[#This Row],[winner]]="Red",ufc_fights_2[[#This Row],[r_fighter_id]],ufc_fights_2[[#This Row],[b_fighter_id]])</f>
        <v>518</v>
      </c>
      <c r="AQ4963" t="str">
        <f>_xlfn.XLOOKUP(ufc_fights_2[[#This Row],[winnerID]],ufc_fighters[id],ufc_fighters[fighter_name],"xxx",0,1)</f>
        <v>Henry Cejudo</v>
      </c>
    </row>
    <row r="4964" spans="1:43">
      <c r="A4964">
        <v>518</v>
      </c>
      <c r="B4964">
        <v>1652</v>
      </c>
      <c r="C4964">
        <f>_xlfn.XLOOKUP(ufc_fights_2[[#This Row],[r_fighter_id]],ufc_fighters[id],ufc_fighters[year],"xxx",0,1)</f>
        <v>1987</v>
      </c>
      <c r="D4964">
        <f>_xlfn.XLOOKUP(ufc_fights_2[[#This Row],[b_fighter_id]],ufc_fighters[id],ufc_fighters[year],"Prázdné",0,1)</f>
        <v>1989</v>
      </c>
      <c r="E4964" s="10">
        <f>YEAR(ufc_fights_2[[#This Row],[date]])-ufc_fights_2[[#This Row],[r_year]]</f>
        <v>27</v>
      </c>
      <c r="F4964" s="10">
        <f>YEAR(ufc_fights_2[[#This Row],[date]])-ufc_fights_2[[#This Row],[b_year]]</f>
        <v>25</v>
      </c>
      <c r="G4964">
        <v>1</v>
      </c>
      <c r="H4964">
        <v>0</v>
      </c>
      <c r="I4964">
        <v>0.49659999999999999</v>
      </c>
      <c r="J4964">
        <v>0.15529999999999999</v>
      </c>
      <c r="K4964">
        <v>0.5101</v>
      </c>
      <c r="L4964">
        <v>0.15529999999999999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2.3148148148148149E-4</v>
      </c>
      <c r="T4964" s="2">
        <v>0</v>
      </c>
      <c r="U4964">
        <v>0.39450000000000002</v>
      </c>
      <c r="V4964">
        <v>0.1119</v>
      </c>
      <c r="W4964">
        <v>0.7742</v>
      </c>
      <c r="X4964">
        <v>1</v>
      </c>
      <c r="Y4964">
        <v>1</v>
      </c>
      <c r="Z4964">
        <v>0.47170000000000001</v>
      </c>
      <c r="AA4964">
        <v>0.15</v>
      </c>
      <c r="AB4964">
        <v>0.6129</v>
      </c>
      <c r="AC4964">
        <v>1</v>
      </c>
      <c r="AD4964">
        <v>0.375</v>
      </c>
      <c r="AE4964">
        <v>0</v>
      </c>
      <c r="AF4964" t="s">
        <v>3915</v>
      </c>
      <c r="AG4964" s="2">
        <v>3.472222222222222E-3</v>
      </c>
      <c r="AH4964" t="s">
        <v>3911</v>
      </c>
      <c r="AI4964">
        <v>3</v>
      </c>
      <c r="AJ4964" t="s">
        <v>3924</v>
      </c>
      <c r="AK4964" s="3">
        <v>41986</v>
      </c>
      <c r="AL4964" s="10">
        <f>YEAR(ufc_fights_2[[#This Row],[date]])</f>
        <v>2014</v>
      </c>
      <c r="AM4964" t="s">
        <v>4017</v>
      </c>
      <c r="AN4964">
        <v>21</v>
      </c>
      <c r="AO4964" t="s">
        <v>3913</v>
      </c>
      <c r="AP4964">
        <f>IF(ufc_fights_2[[#This Row],[winner]]="Red",ufc_fights_2[[#This Row],[r_fighter_id]],ufc_fights_2[[#This Row],[b_fighter_id]])</f>
        <v>518</v>
      </c>
      <c r="AQ4964" t="str">
        <f>_xlfn.XLOOKUP(ufc_fights_2[[#This Row],[winnerID]],ufc_fighters[id],ufc_fighters[fighter_name],"xxx",0,1)</f>
        <v>Henry Cejudo</v>
      </c>
    </row>
    <row r="4965" spans="1:43">
      <c r="A4965">
        <v>518</v>
      </c>
      <c r="B4965">
        <v>659</v>
      </c>
      <c r="C4965">
        <f>_xlfn.XLOOKUP(ufc_fights_2[[#This Row],[r_fighter_id]],ufc_fighters[id],ufc_fighters[year],"xxx",0,1)</f>
        <v>1987</v>
      </c>
      <c r="D4965">
        <f>_xlfn.XLOOKUP(ufc_fights_2[[#This Row],[b_fighter_id]],ufc_fighters[id],ufc_fighters[year],"Prázdné",0,1)</f>
        <v>1985</v>
      </c>
      <c r="E4965" s="10">
        <f>YEAR(ufc_fights_2[[#This Row],[date]])-ufc_fights_2[[#This Row],[r_year]]</f>
        <v>33</v>
      </c>
      <c r="F4965" s="10">
        <f>YEAR(ufc_fights_2[[#This Row],[date]])-ufc_fights_2[[#This Row],[b_year]]</f>
        <v>35</v>
      </c>
      <c r="G4965">
        <v>1</v>
      </c>
      <c r="H4965">
        <v>0</v>
      </c>
      <c r="I4965">
        <v>0.63859999999999995</v>
      </c>
      <c r="J4965">
        <v>0.40739999999999998</v>
      </c>
      <c r="K4965">
        <v>0.6512</v>
      </c>
      <c r="L4965">
        <v>0.40739999999999998</v>
      </c>
      <c r="M4965">
        <v>0.2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1.6203703703703703E-4</v>
      </c>
      <c r="T4965" s="2">
        <v>0</v>
      </c>
      <c r="U4965">
        <v>0.48</v>
      </c>
      <c r="V4965">
        <v>0.2586</v>
      </c>
      <c r="W4965">
        <v>0.75</v>
      </c>
      <c r="X4965">
        <v>0.92</v>
      </c>
      <c r="Y4965">
        <v>0.83330000000000004</v>
      </c>
      <c r="Z4965">
        <v>0.62860000000000005</v>
      </c>
      <c r="AA4965">
        <v>0.39739999999999998</v>
      </c>
      <c r="AB4965">
        <v>0</v>
      </c>
      <c r="AC4965">
        <v>0.66669999999999996</v>
      </c>
      <c r="AD4965">
        <v>0.81820000000000004</v>
      </c>
      <c r="AE4965">
        <v>0</v>
      </c>
      <c r="AF4965" t="s">
        <v>3910</v>
      </c>
      <c r="AG4965" s="2">
        <v>3.449074074074074E-3</v>
      </c>
      <c r="AH4965" t="s">
        <v>3927</v>
      </c>
      <c r="AI4965">
        <v>5</v>
      </c>
      <c r="AJ4965" t="s">
        <v>3938</v>
      </c>
      <c r="AK4965" s="3">
        <v>43960</v>
      </c>
      <c r="AL4965" s="10">
        <f>YEAR(ufc_fights_2[[#This Row],[date]])</f>
        <v>2020</v>
      </c>
      <c r="AM4965" t="s">
        <v>4017</v>
      </c>
      <c r="AN4965">
        <v>62</v>
      </c>
      <c r="AO4965" t="s">
        <v>3913</v>
      </c>
      <c r="AP4965">
        <f>IF(ufc_fights_2[[#This Row],[winner]]="Red",ufc_fights_2[[#This Row],[r_fighter_id]],ufc_fights_2[[#This Row],[b_fighter_id]])</f>
        <v>518</v>
      </c>
      <c r="AQ4965" t="str">
        <f>_xlfn.XLOOKUP(ufc_fights_2[[#This Row],[winnerID]],ufc_fighters[id],ufc_fighters[fighter_name],"xxx",0,1)</f>
        <v>Henry Cejudo</v>
      </c>
    </row>
    <row r="4966" spans="1:43">
      <c r="A4966">
        <v>2622</v>
      </c>
      <c r="B4966">
        <v>1592</v>
      </c>
      <c r="C4966">
        <f>_xlfn.XLOOKUP(ufc_fights_2[[#This Row],[r_fighter_id]],ufc_fighters[id],ufc_fighters[year],"xxx",0,1)</f>
        <v>1995</v>
      </c>
      <c r="D4966">
        <f>_xlfn.XLOOKUP(ufc_fights_2[[#This Row],[b_fighter_id]],ufc_fighters[id],ufc_fighters[year],"Prázdné",0,1)</f>
        <v>1987</v>
      </c>
      <c r="E4966" s="10">
        <f>YEAR(ufc_fights_2[[#This Row],[date]])-ufc_fights_2[[#This Row],[r_year]]</f>
        <v>23</v>
      </c>
      <c r="F4966" s="10">
        <f>YEAR(ufc_fights_2[[#This Row],[date]])-ufc_fights_2[[#This Row],[b_year]]</f>
        <v>31</v>
      </c>
      <c r="G4966">
        <v>0</v>
      </c>
      <c r="H4966">
        <v>0</v>
      </c>
      <c r="I4966">
        <v>0.36990000000000001</v>
      </c>
      <c r="J4966">
        <v>0.41399999999999998</v>
      </c>
      <c r="K4966">
        <v>0.40129999999999999</v>
      </c>
      <c r="L4966">
        <v>0.5101</v>
      </c>
      <c r="M4966">
        <v>0.5</v>
      </c>
      <c r="N4966">
        <v>0.5</v>
      </c>
      <c r="O4966">
        <v>1</v>
      </c>
      <c r="P4966">
        <v>0</v>
      </c>
      <c r="Q4966">
        <v>0</v>
      </c>
      <c r="R4966">
        <v>0</v>
      </c>
      <c r="S4966" s="2">
        <v>6.7129629629629625E-4</v>
      </c>
      <c r="T4966" s="2">
        <v>1.4699074074074074E-3</v>
      </c>
      <c r="U4966">
        <v>0.34189999999999998</v>
      </c>
      <c r="V4966">
        <v>0.31669999999999998</v>
      </c>
      <c r="W4966">
        <v>0.46150000000000002</v>
      </c>
      <c r="X4966">
        <v>0.5</v>
      </c>
      <c r="Y4966">
        <v>0.84</v>
      </c>
      <c r="Z4966">
        <v>0.35709999999999997</v>
      </c>
      <c r="AA4966">
        <v>0.39739999999999998</v>
      </c>
      <c r="AB4966">
        <v>0.5</v>
      </c>
      <c r="AC4966">
        <v>0</v>
      </c>
      <c r="AD4966">
        <v>0.75</v>
      </c>
      <c r="AE4966">
        <v>0.83330000000000004</v>
      </c>
      <c r="AF4966" t="s">
        <v>3922</v>
      </c>
      <c r="AG4966" s="2">
        <v>3.472222222222222E-3</v>
      </c>
      <c r="AH4966" t="s">
        <v>3911</v>
      </c>
      <c r="AI4966">
        <v>3</v>
      </c>
      <c r="AJ4966" t="s">
        <v>3932</v>
      </c>
      <c r="AK4966" s="3">
        <v>43316</v>
      </c>
      <c r="AL4966" s="10">
        <f>YEAR(ufc_fights_2[[#This Row],[date]])</f>
        <v>2018</v>
      </c>
      <c r="AM4966" t="s">
        <v>4017</v>
      </c>
      <c r="AN4966">
        <v>2</v>
      </c>
      <c r="AO4966" t="s">
        <v>3913</v>
      </c>
      <c r="AP4966">
        <f>IF(ufc_fights_2[[#This Row],[winner]]="Red",ufc_fights_2[[#This Row],[r_fighter_id]],ufc_fights_2[[#This Row],[b_fighter_id]])</f>
        <v>2622</v>
      </c>
      <c r="AQ4966" t="str">
        <f>_xlfn.XLOOKUP(ufc_fights_2[[#This Row],[winnerID]],ufc_fighters[id],ufc_fighters[fighter_name],"xxx",0,1)</f>
        <v>Ricardo Ramos</v>
      </c>
    </row>
    <row r="4967" spans="1:43">
      <c r="A4967">
        <v>2622</v>
      </c>
      <c r="B4967">
        <v>3199</v>
      </c>
      <c r="C4967">
        <f>_xlfn.XLOOKUP(ufc_fights_2[[#This Row],[r_fighter_id]],ufc_fighters[id],ufc_fighters[year],"xxx",0,1)</f>
        <v>1995</v>
      </c>
      <c r="D4967">
        <f>_xlfn.XLOOKUP(ufc_fights_2[[#This Row],[b_fighter_id]],ufc_fighters[id],ufc_fighters[year],"Prázdné",0,1)</f>
        <v>1990</v>
      </c>
      <c r="E4967" s="10">
        <f>YEAR(ufc_fights_2[[#This Row],[date]])-ufc_fights_2[[#This Row],[r_year]]</f>
        <v>22</v>
      </c>
      <c r="F4967" s="10">
        <f>YEAR(ufc_fights_2[[#This Row],[date]])-ufc_fights_2[[#This Row],[b_year]]</f>
        <v>27</v>
      </c>
      <c r="G4967">
        <v>1</v>
      </c>
      <c r="H4967">
        <v>0</v>
      </c>
      <c r="I4967">
        <v>0.51139999999999997</v>
      </c>
      <c r="J4967">
        <v>0.3836</v>
      </c>
      <c r="K4967">
        <v>0.55559999999999998</v>
      </c>
      <c r="L4967">
        <v>0.49509999999999998</v>
      </c>
      <c r="M4967">
        <v>0</v>
      </c>
      <c r="N4967">
        <v>0.25</v>
      </c>
      <c r="O4967">
        <v>1</v>
      </c>
      <c r="P4967">
        <v>0</v>
      </c>
      <c r="Q4967">
        <v>0</v>
      </c>
      <c r="R4967">
        <v>0</v>
      </c>
      <c r="S4967" s="2">
        <v>1.1805555555555556E-3</v>
      </c>
      <c r="T4967" s="2">
        <v>2.4421296296296296E-3</v>
      </c>
      <c r="U4967">
        <v>0.4219</v>
      </c>
      <c r="V4967">
        <v>0.1923</v>
      </c>
      <c r="W4967">
        <v>0.7</v>
      </c>
      <c r="X4967">
        <v>1</v>
      </c>
      <c r="Y4967">
        <v>0.82350000000000001</v>
      </c>
      <c r="Z4967">
        <v>0.38779999999999998</v>
      </c>
      <c r="AA4967">
        <v>0.39389999999999997</v>
      </c>
      <c r="AB4967">
        <v>0.82350000000000001</v>
      </c>
      <c r="AC4967">
        <v>0.5</v>
      </c>
      <c r="AD4967">
        <v>0.54549999999999998</v>
      </c>
      <c r="AE4967">
        <v>0.2</v>
      </c>
      <c r="AF4967" t="s">
        <v>3915</v>
      </c>
      <c r="AG4967" s="2">
        <v>3.472222222222222E-3</v>
      </c>
      <c r="AH4967" t="s">
        <v>3911</v>
      </c>
      <c r="AI4967">
        <v>3</v>
      </c>
      <c r="AJ4967" t="s">
        <v>3914</v>
      </c>
      <c r="AK4967" s="3">
        <v>42770</v>
      </c>
      <c r="AL4967" s="10">
        <f>YEAR(ufc_fights_2[[#This Row],[date]])</f>
        <v>2017</v>
      </c>
      <c r="AM4967" t="s">
        <v>4017</v>
      </c>
      <c r="AN4967">
        <v>3</v>
      </c>
      <c r="AO4967" t="s">
        <v>3913</v>
      </c>
      <c r="AP4967">
        <f>IF(ufc_fights_2[[#This Row],[winner]]="Red",ufc_fights_2[[#This Row],[r_fighter_id]],ufc_fights_2[[#This Row],[b_fighter_id]])</f>
        <v>2622</v>
      </c>
      <c r="AQ4967" t="str">
        <f>_xlfn.XLOOKUP(ufc_fights_2[[#This Row],[winnerID]],ufc_fighters[id],ufc_fighters[fighter_name],"xxx",0,1)</f>
        <v>Ricardo Ramos</v>
      </c>
    </row>
    <row r="4968" spans="1:43">
      <c r="A4968">
        <v>3569</v>
      </c>
      <c r="B4968">
        <v>2622</v>
      </c>
      <c r="C4968">
        <f>_xlfn.XLOOKUP(ufc_fights_2[[#This Row],[r_fighter_id]],ufc_fighters[id],ufc_fighters[year],"xxx",0,1)</f>
        <v>1987</v>
      </c>
      <c r="D4968">
        <f>_xlfn.XLOOKUP(ufc_fights_2[[#This Row],[b_fighter_id]],ufc_fighters[id],ufc_fighters[year],"Prázdné",0,1)</f>
        <v>1995</v>
      </c>
      <c r="E4968" s="10">
        <f>YEAR(ufc_fights_2[[#This Row],[date]])-ufc_fights_2[[#This Row],[r_year]]</f>
        <v>30</v>
      </c>
      <c r="F4968" s="10">
        <f>YEAR(ufc_fights_2[[#This Row],[date]])-ufc_fights_2[[#This Row],[b_year]]</f>
        <v>22</v>
      </c>
      <c r="G4968">
        <v>0</v>
      </c>
      <c r="H4968">
        <v>1</v>
      </c>
      <c r="I4968">
        <v>0.43809999999999999</v>
      </c>
      <c r="J4968">
        <v>0.44679999999999997</v>
      </c>
      <c r="K4968">
        <v>0.44340000000000002</v>
      </c>
      <c r="L4968">
        <v>0.46389999999999998</v>
      </c>
      <c r="M4968">
        <v>0</v>
      </c>
      <c r="N4968">
        <v>0.6</v>
      </c>
      <c r="O4968">
        <v>0</v>
      </c>
      <c r="P4968">
        <v>0</v>
      </c>
      <c r="Q4968">
        <v>1</v>
      </c>
      <c r="R4968">
        <v>0</v>
      </c>
      <c r="S4968" s="2">
        <v>1.1574074074074073E-3</v>
      </c>
      <c r="T4968" s="2">
        <v>4.2824074074074075E-4</v>
      </c>
      <c r="U4968">
        <v>0.4</v>
      </c>
      <c r="V4968">
        <v>0.40539999999999998</v>
      </c>
      <c r="W4968">
        <v>0.8</v>
      </c>
      <c r="X4968">
        <v>0</v>
      </c>
      <c r="Y4968">
        <v>0.75</v>
      </c>
      <c r="Z4968">
        <v>0.40620000000000001</v>
      </c>
      <c r="AA4968">
        <v>0.42699999999999999</v>
      </c>
      <c r="AB4968">
        <v>0.77780000000000005</v>
      </c>
      <c r="AC4968">
        <v>0</v>
      </c>
      <c r="AD4968">
        <v>0</v>
      </c>
      <c r="AE4968">
        <v>1</v>
      </c>
      <c r="AF4968" t="s">
        <v>3910</v>
      </c>
      <c r="AG4968" s="2">
        <v>1.3657407407407407E-3</v>
      </c>
      <c r="AH4968" t="s">
        <v>3911</v>
      </c>
      <c r="AI4968">
        <v>3</v>
      </c>
      <c r="AJ4968" t="s">
        <v>3941</v>
      </c>
      <c r="AK4968" s="3">
        <v>43043</v>
      </c>
      <c r="AL4968" s="10">
        <f>YEAR(ufc_fights_2[[#This Row],[date]])</f>
        <v>2017</v>
      </c>
      <c r="AM4968" t="s">
        <v>4017</v>
      </c>
      <c r="AN4968">
        <v>18</v>
      </c>
      <c r="AO4968" t="s">
        <v>3918</v>
      </c>
      <c r="AP4968">
        <f>IF(ufc_fights_2[[#This Row],[winner]]="Red",ufc_fights_2[[#This Row],[r_fighter_id]],ufc_fights_2[[#This Row],[b_fighter_id]])</f>
        <v>2622</v>
      </c>
      <c r="AQ4968" t="str">
        <f>_xlfn.XLOOKUP(ufc_fights_2[[#This Row],[winnerID]],ufc_fighters[id],ufc_fighters[fighter_name],"xxx",0,1)</f>
        <v>Ricardo Ramos</v>
      </c>
    </row>
    <row r="4969" spans="1:43">
      <c r="A4969">
        <v>2622</v>
      </c>
      <c r="B4969">
        <v>2300</v>
      </c>
      <c r="C4969">
        <f>_xlfn.XLOOKUP(ufc_fights_2[[#This Row],[r_fighter_id]],ufc_fighters[id],ufc_fighters[year],"xxx",0,1)</f>
        <v>1995</v>
      </c>
      <c r="D4969">
        <f>_xlfn.XLOOKUP(ufc_fights_2[[#This Row],[b_fighter_id]],ufc_fighters[id],ufc_fighters[year],"Prázdné",0,1)</f>
        <v>1989</v>
      </c>
      <c r="E4969" s="10">
        <f>YEAR(ufc_fights_2[[#This Row],[date]])-ufc_fights_2[[#This Row],[r_year]]</f>
        <v>24</v>
      </c>
      <c r="F4969" s="10">
        <f>YEAR(ufc_fights_2[[#This Row],[date]])-ufc_fights_2[[#This Row],[b_year]]</f>
        <v>30</v>
      </c>
      <c r="G4969">
        <v>0</v>
      </c>
      <c r="H4969">
        <v>0</v>
      </c>
      <c r="I4969">
        <v>0.33329999999999999</v>
      </c>
      <c r="J4969">
        <v>0.30890000000000001</v>
      </c>
      <c r="K4969">
        <v>0.37209999999999999</v>
      </c>
      <c r="L4969">
        <v>0.32279999999999998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0</v>
      </c>
      <c r="S4969" s="2">
        <v>1.9212962962962964E-3</v>
      </c>
      <c r="T4969" s="2">
        <v>1.1574074074074075E-4</v>
      </c>
      <c r="U4969">
        <v>0.25559999999999999</v>
      </c>
      <c r="V4969">
        <v>0.1125</v>
      </c>
      <c r="W4969">
        <v>0.47060000000000002</v>
      </c>
      <c r="X4969">
        <v>0.69230000000000003</v>
      </c>
      <c r="Y4969">
        <v>0.8</v>
      </c>
      <c r="Z4969">
        <v>0.31619999999999998</v>
      </c>
      <c r="AA4969">
        <v>0.30330000000000001</v>
      </c>
      <c r="AB4969">
        <v>1</v>
      </c>
      <c r="AC4969">
        <v>1</v>
      </c>
      <c r="AD4969">
        <v>1</v>
      </c>
      <c r="AE4969">
        <v>0</v>
      </c>
      <c r="AF4969" t="s">
        <v>3915</v>
      </c>
      <c r="AG4969" s="2">
        <v>3.472222222222222E-3</v>
      </c>
      <c r="AH4969" t="s">
        <v>3911</v>
      </c>
      <c r="AI4969">
        <v>3</v>
      </c>
      <c r="AJ4969" t="s">
        <v>4100</v>
      </c>
      <c r="AK4969" s="3">
        <v>43645</v>
      </c>
      <c r="AL4969" s="10">
        <f>YEAR(ufc_fights_2[[#This Row],[date]])</f>
        <v>2019</v>
      </c>
      <c r="AM4969" t="s">
        <v>4017</v>
      </c>
      <c r="AN4969">
        <v>42</v>
      </c>
      <c r="AO4969" t="s">
        <v>3913</v>
      </c>
      <c r="AP4969">
        <f>IF(ufc_fights_2[[#This Row],[winner]]="Red",ufc_fights_2[[#This Row],[r_fighter_id]],ufc_fights_2[[#This Row],[b_fighter_id]])</f>
        <v>2622</v>
      </c>
      <c r="AQ4969" t="str">
        <f>_xlfn.XLOOKUP(ufc_fights_2[[#This Row],[winnerID]],ufc_fighters[id],ufc_fighters[fighter_name],"xxx",0,1)</f>
        <v>Ricardo Ramos</v>
      </c>
    </row>
    <row r="4970" spans="1:43">
      <c r="A4970">
        <v>3525</v>
      </c>
      <c r="B4970">
        <v>3199</v>
      </c>
      <c r="C4970">
        <f>_xlfn.XLOOKUP(ufc_fights_2[[#This Row],[r_fighter_id]],ufc_fighters[id],ufc_fighters[year],"xxx",0,1)</f>
        <v>1984</v>
      </c>
      <c r="D4970">
        <f>_xlfn.XLOOKUP(ufc_fights_2[[#This Row],[b_fighter_id]],ufc_fighters[id],ufc_fighters[year],"Prázdné",0,1)</f>
        <v>1990</v>
      </c>
      <c r="E4970" s="10">
        <f>YEAR(ufc_fights_2[[#This Row],[date]])-ufc_fights_2[[#This Row],[r_year]]</f>
        <v>32</v>
      </c>
      <c r="F4970" s="10">
        <f>YEAR(ufc_fights_2[[#This Row],[date]])-ufc_fights_2[[#This Row],[b_year]]</f>
        <v>26</v>
      </c>
      <c r="G4970">
        <v>0</v>
      </c>
      <c r="H4970">
        <v>0</v>
      </c>
      <c r="I4970">
        <v>0.55559999999999998</v>
      </c>
      <c r="J4970">
        <v>0.58819999999999995</v>
      </c>
      <c r="K4970">
        <v>0.67859999999999998</v>
      </c>
      <c r="L4970">
        <v>0.84030000000000005</v>
      </c>
      <c r="M4970">
        <v>0.63639999999999997</v>
      </c>
      <c r="N4970">
        <v>0.25</v>
      </c>
      <c r="O4970">
        <v>1</v>
      </c>
      <c r="P4970">
        <v>0</v>
      </c>
      <c r="Q4970">
        <v>1</v>
      </c>
      <c r="R4970">
        <v>2</v>
      </c>
      <c r="S4970" s="2">
        <v>4.8958333333333336E-3</v>
      </c>
      <c r="T4970" s="2">
        <v>4.0972222222222226E-3</v>
      </c>
      <c r="U4970">
        <v>0.36359999999999998</v>
      </c>
      <c r="V4970">
        <v>0.45450000000000002</v>
      </c>
      <c r="W4970">
        <v>1</v>
      </c>
      <c r="X4970">
        <v>0.8</v>
      </c>
      <c r="Y4970">
        <v>0.77780000000000005</v>
      </c>
      <c r="Z4970">
        <v>0.52939999999999998</v>
      </c>
      <c r="AA4970">
        <v>0.29409999999999997</v>
      </c>
      <c r="AB4970">
        <v>1</v>
      </c>
      <c r="AC4970">
        <v>0</v>
      </c>
      <c r="AD4970">
        <v>0</v>
      </c>
      <c r="AE4970">
        <v>0.88239999999999996</v>
      </c>
      <c r="AF4970" t="s">
        <v>3915</v>
      </c>
      <c r="AG4970" s="2">
        <v>3.472222222222222E-3</v>
      </c>
      <c r="AH4970" t="s">
        <v>3911</v>
      </c>
      <c r="AI4970">
        <v>3</v>
      </c>
      <c r="AJ4970" t="s">
        <v>3935</v>
      </c>
      <c r="AK4970" s="3">
        <v>42637</v>
      </c>
      <c r="AL4970" s="10">
        <f>YEAR(ufc_fights_2[[#This Row],[date]])</f>
        <v>2016</v>
      </c>
      <c r="AM4970" t="s">
        <v>4017</v>
      </c>
      <c r="AN4970">
        <v>44</v>
      </c>
      <c r="AO4970" t="s">
        <v>3913</v>
      </c>
      <c r="AP4970">
        <f>IF(ufc_fights_2[[#This Row],[winner]]="Red",ufc_fights_2[[#This Row],[r_fighter_id]],ufc_fights_2[[#This Row],[b_fighter_id]])</f>
        <v>3525</v>
      </c>
      <c r="AQ4970" t="str">
        <f>_xlfn.XLOOKUP(ufc_fights_2[[#This Row],[winnerID]],ufc_fighters[id],ufc_fighters[fighter_name],"xxx",0,1)</f>
        <v>Rani Yahya</v>
      </c>
    </row>
    <row r="4971" spans="1:43">
      <c r="A4971">
        <v>3525</v>
      </c>
      <c r="B4971">
        <v>2734</v>
      </c>
      <c r="C4971">
        <f>_xlfn.XLOOKUP(ufc_fights_2[[#This Row],[r_fighter_id]],ufc_fighters[id],ufc_fighters[year],"xxx",0,1)</f>
        <v>1984</v>
      </c>
      <c r="D4971">
        <f>_xlfn.XLOOKUP(ufc_fights_2[[#This Row],[b_fighter_id]],ufc_fighters[id],ufc_fighters[year],"Prázdné",0,1)</f>
        <v>1987</v>
      </c>
      <c r="E4971" s="10">
        <f>YEAR(ufc_fights_2[[#This Row],[date]])-ufc_fights_2[[#This Row],[r_year]]</f>
        <v>37</v>
      </c>
      <c r="F4971" s="10">
        <f>YEAR(ufc_fights_2[[#This Row],[date]])-ufc_fights_2[[#This Row],[b_year]]</f>
        <v>34</v>
      </c>
      <c r="G4971">
        <v>0</v>
      </c>
      <c r="H4971">
        <v>0</v>
      </c>
      <c r="I4971">
        <v>0.61539999999999995</v>
      </c>
      <c r="J4971">
        <v>0.16669999999999999</v>
      </c>
      <c r="K4971">
        <v>0.6462</v>
      </c>
      <c r="L4971">
        <v>0.42859999999999998</v>
      </c>
      <c r="M4971">
        <v>0.5</v>
      </c>
      <c r="N4971">
        <v>0</v>
      </c>
      <c r="O4971">
        <v>1</v>
      </c>
      <c r="P4971">
        <v>0</v>
      </c>
      <c r="Q4971">
        <v>0</v>
      </c>
      <c r="R4971">
        <v>0</v>
      </c>
      <c r="S4971" s="2">
        <v>4.8611111111111112E-3</v>
      </c>
      <c r="T4971" s="2">
        <v>0</v>
      </c>
      <c r="U4971">
        <v>0</v>
      </c>
      <c r="V4971">
        <v>0.125</v>
      </c>
      <c r="W4971">
        <v>0.5</v>
      </c>
      <c r="X4971">
        <v>0.875</v>
      </c>
      <c r="Y4971">
        <v>0</v>
      </c>
      <c r="Z4971">
        <v>0.61539999999999995</v>
      </c>
      <c r="AA4971">
        <v>0.16669999999999999</v>
      </c>
      <c r="AB4971">
        <v>0</v>
      </c>
      <c r="AC4971">
        <v>0</v>
      </c>
      <c r="AD4971">
        <v>0</v>
      </c>
      <c r="AE4971">
        <v>0</v>
      </c>
      <c r="AF4971" t="s">
        <v>3933</v>
      </c>
      <c r="AG4971" s="2">
        <v>2.1875000000000002E-3</v>
      </c>
      <c r="AH4971" t="s">
        <v>3911</v>
      </c>
      <c r="AI4971">
        <v>3</v>
      </c>
      <c r="AJ4971" t="s">
        <v>3914</v>
      </c>
      <c r="AK4971" s="3">
        <v>44268</v>
      </c>
      <c r="AL4971" s="10">
        <f>YEAR(ufc_fights_2[[#This Row],[date]])</f>
        <v>2021</v>
      </c>
      <c r="AM4971" t="s">
        <v>4017</v>
      </c>
      <c r="AN4971">
        <v>1</v>
      </c>
      <c r="AO4971" t="s">
        <v>3913</v>
      </c>
      <c r="AP4971">
        <f>IF(ufc_fights_2[[#This Row],[winner]]="Red",ufc_fights_2[[#This Row],[r_fighter_id]],ufc_fights_2[[#This Row],[b_fighter_id]])</f>
        <v>3525</v>
      </c>
      <c r="AQ4971" t="str">
        <f>_xlfn.XLOOKUP(ufc_fights_2[[#This Row],[winnerID]],ufc_fighters[id],ufc_fighters[fighter_name],"xxx",0,1)</f>
        <v>Rani Yahya</v>
      </c>
    </row>
    <row r="4972" spans="1:43">
      <c r="A4972">
        <v>1159</v>
      </c>
      <c r="B4972">
        <v>36</v>
      </c>
      <c r="C4972">
        <f>_xlfn.XLOOKUP(ufc_fights_2[[#This Row],[r_fighter_id]],ufc_fighters[id],ufc_fighters[year],"xxx",0,1)</f>
        <v>1990</v>
      </c>
      <c r="D4972">
        <f>_xlfn.XLOOKUP(ufc_fights_2[[#This Row],[b_fighter_id]],ufc_fighters[id],ufc_fighters[year],"Prázdné",0,1)</f>
        <v>1993</v>
      </c>
      <c r="E4972" s="10">
        <f>YEAR(ufc_fights_2[[#This Row],[date]])-ufc_fights_2[[#This Row],[r_year]]</f>
        <v>30</v>
      </c>
      <c r="F4972" s="10">
        <f>YEAR(ufc_fights_2[[#This Row],[date]])-ufc_fights_2[[#This Row],[b_year]]</f>
        <v>27</v>
      </c>
      <c r="G4972">
        <v>0</v>
      </c>
      <c r="H4972">
        <v>0</v>
      </c>
      <c r="I4972">
        <v>0.1875</v>
      </c>
      <c r="J4972">
        <v>0.42859999999999998</v>
      </c>
      <c r="K4972">
        <v>0.27779999999999999</v>
      </c>
      <c r="L4972">
        <v>0.60870000000000002</v>
      </c>
      <c r="M4972">
        <v>0</v>
      </c>
      <c r="N4972">
        <v>1</v>
      </c>
      <c r="O4972">
        <v>0</v>
      </c>
      <c r="P4972">
        <v>1</v>
      </c>
      <c r="Q4972">
        <v>1</v>
      </c>
      <c r="R4972">
        <v>0</v>
      </c>
      <c r="S4972" s="2">
        <v>2.5462962962962961E-4</v>
      </c>
      <c r="T4972" s="2">
        <v>1.6319444444444445E-3</v>
      </c>
      <c r="U4972">
        <v>9.0899999999999995E-2</v>
      </c>
      <c r="V4972">
        <v>0.33329999999999999</v>
      </c>
      <c r="W4972">
        <v>1</v>
      </c>
      <c r="X4972">
        <v>0.25</v>
      </c>
      <c r="Y4972">
        <v>1</v>
      </c>
      <c r="Z4972">
        <v>0.1875</v>
      </c>
      <c r="AA4972">
        <v>0.4</v>
      </c>
      <c r="AB4972">
        <v>0</v>
      </c>
      <c r="AC4972">
        <v>0</v>
      </c>
      <c r="AD4972">
        <v>0</v>
      </c>
      <c r="AE4972">
        <v>0.66669999999999996</v>
      </c>
      <c r="AF4972" t="s">
        <v>3933</v>
      </c>
      <c r="AG4972" s="2">
        <v>3.2638888888888891E-3</v>
      </c>
      <c r="AH4972" t="s">
        <v>3911</v>
      </c>
      <c r="AI4972">
        <v>3</v>
      </c>
      <c r="AJ4972" t="s">
        <v>3914</v>
      </c>
      <c r="AK4972" s="3">
        <v>44030</v>
      </c>
      <c r="AL4972" s="10">
        <f>YEAR(ufc_fights_2[[#This Row],[date]])</f>
        <v>2020</v>
      </c>
      <c r="AM4972" t="s">
        <v>4017</v>
      </c>
      <c r="AN4972">
        <v>5</v>
      </c>
      <c r="AO4972" t="s">
        <v>3918</v>
      </c>
      <c r="AP4972">
        <f>IF(ufc_fights_2[[#This Row],[winner]]="Red",ufc_fights_2[[#This Row],[r_fighter_id]],ufc_fights_2[[#This Row],[b_fighter_id]])</f>
        <v>36</v>
      </c>
      <c r="AQ4972" t="str">
        <f>_xlfn.XLOOKUP(ufc_fights_2[[#This Row],[winnerID]],ufc_fighters[id],ufc_fighters[fighter_name],"xxx",0,1)</f>
        <v>Amir Albazi</v>
      </c>
    </row>
    <row r="4973" spans="1:43">
      <c r="A4973">
        <v>1373</v>
      </c>
      <c r="B4973">
        <v>456</v>
      </c>
      <c r="C4973">
        <f>_xlfn.XLOOKUP(ufc_fights_2[[#This Row],[r_fighter_id]],ufc_fighters[id],ufc_fighters[year],"xxx",0,1)</f>
        <v>1987</v>
      </c>
      <c r="D4973">
        <f>_xlfn.XLOOKUP(ufc_fights_2[[#This Row],[b_fighter_id]],ufc_fighters[id],ufc_fighters[year],"Prázdné",0,1)</f>
        <v>1985</v>
      </c>
      <c r="E4973" s="10">
        <f>YEAR(ufc_fights_2[[#This Row],[date]])-ufc_fights_2[[#This Row],[r_year]]</f>
        <v>27</v>
      </c>
      <c r="F4973" s="10">
        <f>YEAR(ufc_fights_2[[#This Row],[date]])-ufc_fights_2[[#This Row],[b_year]]</f>
        <v>29</v>
      </c>
      <c r="G4973">
        <v>0</v>
      </c>
      <c r="H4973">
        <v>0</v>
      </c>
      <c r="I4973">
        <v>0.29549999999999998</v>
      </c>
      <c r="J4973">
        <v>0.42370000000000002</v>
      </c>
      <c r="K4973">
        <v>0.62219999999999998</v>
      </c>
      <c r="L4973">
        <v>0.49249999999999999</v>
      </c>
      <c r="M4973">
        <v>0.66669999999999996</v>
      </c>
      <c r="N4973">
        <v>0</v>
      </c>
      <c r="O4973">
        <v>2</v>
      </c>
      <c r="P4973">
        <v>0</v>
      </c>
      <c r="Q4973">
        <v>0</v>
      </c>
      <c r="R4973">
        <v>0</v>
      </c>
      <c r="S4973" s="2">
        <v>7.1296296296296299E-3</v>
      </c>
      <c r="T4973" s="2">
        <v>8.1018518518518516E-5</v>
      </c>
      <c r="U4973">
        <v>0.26319999999999999</v>
      </c>
      <c r="V4973">
        <v>0.4118</v>
      </c>
      <c r="W4973">
        <v>0.5</v>
      </c>
      <c r="X4973">
        <v>0.5</v>
      </c>
      <c r="Y4973">
        <v>0.75</v>
      </c>
      <c r="Z4973">
        <v>0.28239999999999998</v>
      </c>
      <c r="AA4973">
        <v>0.43099999999999999</v>
      </c>
      <c r="AB4973">
        <v>1</v>
      </c>
      <c r="AC4973">
        <v>0</v>
      </c>
      <c r="AD4973">
        <v>0.5</v>
      </c>
      <c r="AE4973">
        <v>0</v>
      </c>
      <c r="AF4973" t="s">
        <v>3915</v>
      </c>
      <c r="AG4973" s="2">
        <v>3.472222222222222E-3</v>
      </c>
      <c r="AH4973" t="s">
        <v>3911</v>
      </c>
      <c r="AI4973">
        <v>3</v>
      </c>
      <c r="AJ4973" t="s">
        <v>3916</v>
      </c>
      <c r="AK4973" s="3">
        <v>41783</v>
      </c>
      <c r="AL4973" s="10">
        <f>YEAR(ufc_fights_2[[#This Row],[date]])</f>
        <v>2014</v>
      </c>
      <c r="AM4973" t="s">
        <v>4017</v>
      </c>
      <c r="AN4973">
        <v>1</v>
      </c>
      <c r="AO4973" t="s">
        <v>3913</v>
      </c>
      <c r="AP4973">
        <f>IF(ufc_fights_2[[#This Row],[winner]]="Red",ufc_fights_2[[#This Row],[r_fighter_id]],ufc_fights_2[[#This Row],[b_fighter_id]])</f>
        <v>1373</v>
      </c>
      <c r="AQ4973" t="str">
        <f>_xlfn.XLOOKUP(ufc_fights_2[[#This Row],[winnerID]],ufc_fighters[id],ufc_fighters[fighter_name],"xxx",0,1)</f>
        <v>Chris Holdsworth</v>
      </c>
    </row>
    <row r="4974" spans="1:43">
      <c r="A4974">
        <v>1474</v>
      </c>
      <c r="B4974">
        <v>1868</v>
      </c>
      <c r="C4974">
        <f>_xlfn.XLOOKUP(ufc_fights_2[[#This Row],[r_fighter_id]],ufc_fighters[id],ufc_fighters[year],"xxx",0,1)</f>
        <v>1979</v>
      </c>
      <c r="D4974">
        <f>_xlfn.XLOOKUP(ufc_fights_2[[#This Row],[b_fighter_id]],ufc_fighters[id],ufc_fighters[year],"Prázdné",0,1)</f>
        <v>1983</v>
      </c>
      <c r="E4974" s="10">
        <f>YEAR(ufc_fights_2[[#This Row],[date]])-ufc_fights_2[[#This Row],[r_year]]</f>
        <v>32</v>
      </c>
      <c r="F4974" s="10">
        <f>YEAR(ufc_fights_2[[#This Row],[date]])-ufc_fights_2[[#This Row],[b_year]]</f>
        <v>28</v>
      </c>
      <c r="G4974">
        <v>0</v>
      </c>
      <c r="H4974">
        <v>0</v>
      </c>
      <c r="I4974">
        <v>0.34910000000000002</v>
      </c>
      <c r="J4974">
        <v>0.32350000000000001</v>
      </c>
      <c r="K4974">
        <v>0.35510000000000003</v>
      </c>
      <c r="L4974">
        <v>0.38140000000000002</v>
      </c>
      <c r="M4974">
        <v>0.33329999999999999</v>
      </c>
      <c r="N4974">
        <v>0.42859999999999998</v>
      </c>
      <c r="O4974">
        <v>0</v>
      </c>
      <c r="P4974">
        <v>1</v>
      </c>
      <c r="Q4974">
        <v>1</v>
      </c>
      <c r="R4974">
        <v>1</v>
      </c>
      <c r="S4974" s="2">
        <v>6.8287037037037036E-4</v>
      </c>
      <c r="T4974" s="2">
        <v>1.7476851851851852E-3</v>
      </c>
      <c r="U4974">
        <v>0.1719</v>
      </c>
      <c r="V4974">
        <v>0.29170000000000001</v>
      </c>
      <c r="W4974">
        <v>0.66669999999999996</v>
      </c>
      <c r="X4974">
        <v>0.57140000000000002</v>
      </c>
      <c r="Y4974">
        <v>0</v>
      </c>
      <c r="Z4974">
        <v>0.35289999999999999</v>
      </c>
      <c r="AA4974">
        <v>0.26919999999999999</v>
      </c>
      <c r="AB4974">
        <v>0</v>
      </c>
      <c r="AC4974">
        <v>0.46150000000000002</v>
      </c>
      <c r="AD4974">
        <v>1</v>
      </c>
      <c r="AE4974">
        <v>0.54549999999999998</v>
      </c>
      <c r="AF4974" t="s">
        <v>3922</v>
      </c>
      <c r="AG4974" s="2">
        <v>3.472222222222222E-3</v>
      </c>
      <c r="AH4974" t="s">
        <v>3911</v>
      </c>
      <c r="AI4974">
        <v>3</v>
      </c>
      <c r="AJ4974" t="s">
        <v>3931</v>
      </c>
      <c r="AK4974" s="3">
        <v>40782</v>
      </c>
      <c r="AL4974" s="10">
        <f>YEAR(ufc_fights_2[[#This Row],[date]])</f>
        <v>2011</v>
      </c>
      <c r="AM4974" t="s">
        <v>4017</v>
      </c>
      <c r="AN4974">
        <v>39</v>
      </c>
      <c r="AO4974" t="s">
        <v>3913</v>
      </c>
      <c r="AP4974">
        <f>IF(ufc_fights_2[[#This Row],[winner]]="Red",ufc_fights_2[[#This Row],[r_fighter_id]],ufc_fights_2[[#This Row],[b_fighter_id]])</f>
        <v>1474</v>
      </c>
      <c r="AQ4974" t="str">
        <f>_xlfn.XLOOKUP(ufc_fights_2[[#This Row],[winnerID]],ufc_fighters[id],ufc_fighters[fighter_name],"xxx",0,1)</f>
        <v>Yves Jabouin</v>
      </c>
    </row>
    <row r="4975" spans="1:43">
      <c r="A4975">
        <v>3443</v>
      </c>
      <c r="B4975">
        <v>1474</v>
      </c>
      <c r="C4975">
        <f>_xlfn.XLOOKUP(ufc_fights_2[[#This Row],[r_fighter_id]],ufc_fighters[id],ufc_fighters[year],"xxx",0,1)</f>
        <v>1984</v>
      </c>
      <c r="D4975">
        <f>_xlfn.XLOOKUP(ufc_fights_2[[#This Row],[b_fighter_id]],ufc_fighters[id],ufc_fighters[year],"Prázdné",0,1)</f>
        <v>1979</v>
      </c>
      <c r="E4975" s="10">
        <f>YEAR(ufc_fights_2[[#This Row],[date]])-ufc_fights_2[[#This Row],[r_year]]</f>
        <v>27</v>
      </c>
      <c r="F4975" s="10">
        <f>YEAR(ufc_fights_2[[#This Row],[date]])-ufc_fights_2[[#This Row],[b_year]]</f>
        <v>32</v>
      </c>
      <c r="G4975">
        <v>0</v>
      </c>
      <c r="H4975">
        <v>0</v>
      </c>
      <c r="I4975">
        <v>0.2883</v>
      </c>
      <c r="J4975">
        <v>0.36670000000000003</v>
      </c>
      <c r="K4975">
        <v>0.33710000000000001</v>
      </c>
      <c r="L4975">
        <v>0.36670000000000003</v>
      </c>
      <c r="M4975">
        <v>0</v>
      </c>
      <c r="N4975">
        <v>0.33329999999999999</v>
      </c>
      <c r="O4975">
        <v>2</v>
      </c>
      <c r="P4975">
        <v>0</v>
      </c>
      <c r="Q4975">
        <v>1</v>
      </c>
      <c r="R4975">
        <v>0</v>
      </c>
      <c r="S4975" s="2">
        <v>8.7962962962962962E-4</v>
      </c>
      <c r="T4975" s="2">
        <v>1.1689814814814816E-3</v>
      </c>
      <c r="U4975">
        <v>0.1875</v>
      </c>
      <c r="V4975">
        <v>0.1915</v>
      </c>
      <c r="W4975">
        <v>0.5</v>
      </c>
      <c r="X4975">
        <v>0.51719999999999999</v>
      </c>
      <c r="Y4975">
        <v>0.59379999999999999</v>
      </c>
      <c r="Z4975">
        <v>0.2611</v>
      </c>
      <c r="AA4975">
        <v>0.36359999999999998</v>
      </c>
      <c r="AB4975">
        <v>1</v>
      </c>
      <c r="AC4975">
        <v>0.5</v>
      </c>
      <c r="AD4975">
        <v>1</v>
      </c>
      <c r="AE4975">
        <v>0</v>
      </c>
      <c r="AF4975" t="s">
        <v>3922</v>
      </c>
      <c r="AG4975" s="2">
        <v>3.472222222222222E-3</v>
      </c>
      <c r="AH4975" t="s">
        <v>3911</v>
      </c>
      <c r="AI4975">
        <v>3</v>
      </c>
      <c r="AJ4975" t="s">
        <v>3949</v>
      </c>
      <c r="AK4975" s="3">
        <v>40887</v>
      </c>
      <c r="AL4975" s="10">
        <f>YEAR(ufc_fights_2[[#This Row],[date]])</f>
        <v>2011</v>
      </c>
      <c r="AM4975" t="s">
        <v>4017</v>
      </c>
      <c r="AN4975">
        <v>65</v>
      </c>
      <c r="AO4975" t="s">
        <v>3918</v>
      </c>
      <c r="AP4975">
        <f>IF(ufc_fights_2[[#This Row],[winner]]="Red",ufc_fights_2[[#This Row],[r_fighter_id]],ufc_fights_2[[#This Row],[b_fighter_id]])</f>
        <v>1474</v>
      </c>
      <c r="AQ4975" t="str">
        <f>_xlfn.XLOOKUP(ufc_fights_2[[#This Row],[winnerID]],ufc_fighters[id],ufc_fighters[fighter_name],"xxx",0,1)</f>
        <v>Yves Jabouin</v>
      </c>
    </row>
    <row r="4976" spans="1:43">
      <c r="A4976">
        <v>1474</v>
      </c>
      <c r="B4976">
        <v>847</v>
      </c>
      <c r="C4976">
        <f>_xlfn.XLOOKUP(ufc_fights_2[[#This Row],[r_fighter_id]],ufc_fighters[id],ufc_fighters[year],"xxx",0,1)</f>
        <v>1979</v>
      </c>
      <c r="D4976">
        <f>_xlfn.XLOOKUP(ufc_fights_2[[#This Row],[b_fighter_id]],ufc_fighters[id],ufc_fighters[year],"Prázdné",0,1)</f>
        <v>1984</v>
      </c>
      <c r="E4976" s="10">
        <f>YEAR(ufc_fights_2[[#This Row],[date]])-ufc_fights_2[[#This Row],[r_year]]</f>
        <v>35</v>
      </c>
      <c r="F4976" s="10">
        <f>YEAR(ufc_fights_2[[#This Row],[date]])-ufc_fights_2[[#This Row],[b_year]]</f>
        <v>30</v>
      </c>
      <c r="G4976">
        <v>0</v>
      </c>
      <c r="H4976">
        <v>0</v>
      </c>
      <c r="I4976">
        <v>0.45450000000000002</v>
      </c>
      <c r="J4976">
        <v>0.34710000000000002</v>
      </c>
      <c r="K4976">
        <v>0.51919999999999999</v>
      </c>
      <c r="L4976">
        <v>0.56120000000000003</v>
      </c>
      <c r="M4976">
        <v>0.625</v>
      </c>
      <c r="N4976">
        <v>0</v>
      </c>
      <c r="O4976">
        <v>0</v>
      </c>
      <c r="P4976">
        <v>0</v>
      </c>
      <c r="Q4976">
        <v>0</v>
      </c>
      <c r="R4976">
        <v>1</v>
      </c>
      <c r="S4976" s="2">
        <v>4.7569444444444447E-3</v>
      </c>
      <c r="T4976" s="2">
        <v>2.0254629629629629E-3</v>
      </c>
      <c r="U4976">
        <v>0.38779999999999998</v>
      </c>
      <c r="V4976">
        <v>0.18479999999999999</v>
      </c>
      <c r="W4976">
        <v>0.65620000000000001</v>
      </c>
      <c r="X4976">
        <v>0.5</v>
      </c>
      <c r="Y4976">
        <v>1</v>
      </c>
      <c r="Z4976">
        <v>0.39639999999999997</v>
      </c>
      <c r="AA4976">
        <v>0.2525</v>
      </c>
      <c r="AB4976">
        <v>0.86670000000000003</v>
      </c>
      <c r="AC4976">
        <v>0.76919999999999999</v>
      </c>
      <c r="AD4976">
        <v>0.5</v>
      </c>
      <c r="AE4976">
        <v>0.77780000000000005</v>
      </c>
      <c r="AF4976" t="s">
        <v>3915</v>
      </c>
      <c r="AG4976" s="2">
        <v>3.472222222222222E-3</v>
      </c>
      <c r="AH4976" t="s">
        <v>3911</v>
      </c>
      <c r="AI4976">
        <v>3</v>
      </c>
      <c r="AJ4976" t="s">
        <v>4060</v>
      </c>
      <c r="AK4976" s="3">
        <v>41804</v>
      </c>
      <c r="AL4976" s="10">
        <f>YEAR(ufc_fights_2[[#This Row],[date]])</f>
        <v>2014</v>
      </c>
      <c r="AM4976" t="s">
        <v>4017</v>
      </c>
      <c r="AN4976">
        <v>80</v>
      </c>
      <c r="AO4976" t="s">
        <v>3913</v>
      </c>
      <c r="AP4976">
        <f>IF(ufc_fights_2[[#This Row],[winner]]="Red",ufc_fights_2[[#This Row],[r_fighter_id]],ufc_fights_2[[#This Row],[b_fighter_id]])</f>
        <v>1474</v>
      </c>
      <c r="AQ4976" t="str">
        <f>_xlfn.XLOOKUP(ufc_fights_2[[#This Row],[winnerID]],ufc_fighters[id],ufc_fighters[fighter_name],"xxx",0,1)</f>
        <v>Yves Jabouin</v>
      </c>
    </row>
    <row r="4977" spans="1:43">
      <c r="A4977">
        <v>2355</v>
      </c>
      <c r="B4977">
        <v>2603</v>
      </c>
      <c r="C4977">
        <f>_xlfn.XLOOKUP(ufc_fights_2[[#This Row],[r_fighter_id]],ufc_fighters[id],ufc_fighters[year],"xxx",0,1)</f>
        <v>1994</v>
      </c>
      <c r="D4977">
        <f>_xlfn.XLOOKUP(ufc_fights_2[[#This Row],[b_fighter_id]],ufc_fighters[id],ufc_fighters[year],"Prázdné",0,1)</f>
        <v>1990</v>
      </c>
      <c r="E4977" s="10">
        <f>YEAR(ufc_fights_2[[#This Row],[date]])-ufc_fights_2[[#This Row],[r_year]]</f>
        <v>26</v>
      </c>
      <c r="F4977" s="10">
        <f>YEAR(ufc_fights_2[[#This Row],[date]])-ufc_fights_2[[#This Row],[b_year]]</f>
        <v>30</v>
      </c>
      <c r="G4977">
        <v>0</v>
      </c>
      <c r="H4977">
        <v>0</v>
      </c>
      <c r="I4977">
        <v>0.81820000000000004</v>
      </c>
      <c r="J4977">
        <v>0</v>
      </c>
      <c r="K4977">
        <v>0.81820000000000004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2.3148148148148147E-5</v>
      </c>
      <c r="T4977" s="2">
        <v>0</v>
      </c>
      <c r="U4977">
        <v>0.81820000000000004</v>
      </c>
      <c r="V4977">
        <v>0</v>
      </c>
      <c r="W4977">
        <v>0.85709999999999997</v>
      </c>
      <c r="X4977">
        <v>0.75</v>
      </c>
      <c r="Y4977">
        <v>0</v>
      </c>
      <c r="Z4977">
        <v>0.76470000000000005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 t="s">
        <v>3910</v>
      </c>
      <c r="AG4977" s="2">
        <v>1.4120370370370369E-3</v>
      </c>
      <c r="AH4977" t="s">
        <v>3911</v>
      </c>
      <c r="AI4977">
        <v>3</v>
      </c>
      <c r="AJ4977" t="s">
        <v>3928</v>
      </c>
      <c r="AK4977" s="3">
        <v>43897</v>
      </c>
      <c r="AL4977" s="10">
        <f>YEAR(ufc_fights_2[[#This Row],[date]])</f>
        <v>2020</v>
      </c>
      <c r="AM4977" t="s">
        <v>4017</v>
      </c>
      <c r="AN4977">
        <v>1</v>
      </c>
      <c r="AO4977" t="s">
        <v>3913</v>
      </c>
      <c r="AP4977">
        <f>IF(ufc_fights_2[[#This Row],[winner]]="Red",ufc_fights_2[[#This Row],[r_fighter_id]],ufc_fights_2[[#This Row],[b_fighter_id]])</f>
        <v>2355</v>
      </c>
      <c r="AQ4977" t="str">
        <f>_xlfn.XLOOKUP(ufc_fights_2[[#This Row],[winnerID]],ufc_fighters[id],ufc_fighters[fighter_name],"xxx",0,1)</f>
        <v>Sean O'Malley</v>
      </c>
    </row>
    <row r="4978" spans="1:43">
      <c r="A4978">
        <v>3496</v>
      </c>
      <c r="B4978">
        <v>2355</v>
      </c>
      <c r="C4978">
        <f>_xlfn.XLOOKUP(ufc_fights_2[[#This Row],[r_fighter_id]],ufc_fighters[id],ufc_fighters[year],"xxx",0,1)</f>
        <v>1984</v>
      </c>
      <c r="D4978">
        <f>_xlfn.XLOOKUP(ufc_fights_2[[#This Row],[b_fighter_id]],ufc_fighters[id],ufc_fighters[year],"Prázdné",0,1)</f>
        <v>1994</v>
      </c>
      <c r="E4978" s="10">
        <f>YEAR(ufc_fights_2[[#This Row],[date]])-ufc_fights_2[[#This Row],[r_year]]</f>
        <v>36</v>
      </c>
      <c r="F4978" s="10">
        <f>YEAR(ufc_fights_2[[#This Row],[date]])-ufc_fights_2[[#This Row],[b_year]]</f>
        <v>26</v>
      </c>
      <c r="G4978">
        <v>0</v>
      </c>
      <c r="H4978">
        <v>1</v>
      </c>
      <c r="I4978">
        <v>0.57140000000000002</v>
      </c>
      <c r="J4978">
        <v>0.65</v>
      </c>
      <c r="K4978">
        <v>0.57140000000000002</v>
      </c>
      <c r="L4978">
        <v>0.65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</v>
      </c>
      <c r="T4978" s="2">
        <v>0</v>
      </c>
      <c r="U4978">
        <v>0.6</v>
      </c>
      <c r="V4978">
        <v>0.5</v>
      </c>
      <c r="W4978">
        <v>0.5</v>
      </c>
      <c r="X4978">
        <v>0</v>
      </c>
      <c r="Y4978">
        <v>1</v>
      </c>
      <c r="Z4978">
        <v>0.57140000000000002</v>
      </c>
      <c r="AA4978">
        <v>0.65</v>
      </c>
      <c r="AB4978">
        <v>0</v>
      </c>
      <c r="AC4978">
        <v>0</v>
      </c>
      <c r="AD4978">
        <v>0</v>
      </c>
      <c r="AE4978">
        <v>0</v>
      </c>
      <c r="AF4978" t="s">
        <v>3910</v>
      </c>
      <c r="AG4978" s="2">
        <v>1.3194444444444445E-3</v>
      </c>
      <c r="AH4978" t="s">
        <v>3911</v>
      </c>
      <c r="AI4978">
        <v>3</v>
      </c>
      <c r="AJ4978" t="s">
        <v>3914</v>
      </c>
      <c r="AK4978" s="3">
        <v>43988</v>
      </c>
      <c r="AL4978" s="10">
        <f>YEAR(ufc_fights_2[[#This Row],[date]])</f>
        <v>2020</v>
      </c>
      <c r="AM4978" t="s">
        <v>4017</v>
      </c>
      <c r="AN4978">
        <v>1</v>
      </c>
      <c r="AO4978" t="s">
        <v>3918</v>
      </c>
      <c r="AP4978">
        <f>IF(ufc_fights_2[[#This Row],[winner]]="Red",ufc_fights_2[[#This Row],[r_fighter_id]],ufc_fights_2[[#This Row],[b_fighter_id]])</f>
        <v>2355</v>
      </c>
      <c r="AQ4978" t="str">
        <f>_xlfn.XLOOKUP(ufc_fights_2[[#This Row],[winnerID]],ufc_fighters[id],ufc_fighters[fighter_name],"xxx",0,1)</f>
        <v>Sean O'Malley</v>
      </c>
    </row>
    <row r="4979" spans="1:43">
      <c r="A4979">
        <v>2355</v>
      </c>
      <c r="B4979">
        <v>3073</v>
      </c>
      <c r="C4979">
        <f>_xlfn.XLOOKUP(ufc_fights_2[[#This Row],[r_fighter_id]],ufc_fighters[id],ufc_fighters[year],"xxx",0,1)</f>
        <v>1994</v>
      </c>
      <c r="D4979">
        <f>_xlfn.XLOOKUP(ufc_fights_2[[#This Row],[b_fighter_id]],ufc_fighters[id],ufc_fighters[year],"Prázdné",0,1)</f>
        <v>1988</v>
      </c>
      <c r="E4979" s="10">
        <f>YEAR(ufc_fights_2[[#This Row],[date]])-ufc_fights_2[[#This Row],[r_year]]</f>
        <v>24</v>
      </c>
      <c r="F4979" s="10">
        <f>YEAR(ufc_fights_2[[#This Row],[date]])-ufc_fights_2[[#This Row],[b_year]]</f>
        <v>30</v>
      </c>
      <c r="G4979">
        <v>0</v>
      </c>
      <c r="H4979">
        <v>0</v>
      </c>
      <c r="I4979">
        <v>0.56759999999999999</v>
      </c>
      <c r="J4979">
        <v>0.41670000000000001</v>
      </c>
      <c r="K4979">
        <v>0.60329999999999995</v>
      </c>
      <c r="L4979">
        <v>0.53159999999999996</v>
      </c>
      <c r="M4979">
        <v>0</v>
      </c>
      <c r="N4979">
        <v>0.57140000000000002</v>
      </c>
      <c r="O4979">
        <v>3</v>
      </c>
      <c r="P4979">
        <v>0</v>
      </c>
      <c r="Q4979">
        <v>1</v>
      </c>
      <c r="R4979">
        <v>0</v>
      </c>
      <c r="S4979" s="2">
        <v>6.3657407407407413E-4</v>
      </c>
      <c r="T4979" s="2">
        <v>4.178240740740741E-3</v>
      </c>
      <c r="U4979">
        <v>0.49399999999999999</v>
      </c>
      <c r="V4979">
        <v>0.18920000000000001</v>
      </c>
      <c r="W4979">
        <v>0.71430000000000005</v>
      </c>
      <c r="X4979">
        <v>1</v>
      </c>
      <c r="Y4979">
        <v>0.81820000000000004</v>
      </c>
      <c r="Z4979">
        <v>0.53</v>
      </c>
      <c r="AA4979">
        <v>0.32</v>
      </c>
      <c r="AB4979">
        <v>0.5</v>
      </c>
      <c r="AC4979">
        <v>1</v>
      </c>
      <c r="AD4979">
        <v>1</v>
      </c>
      <c r="AE4979">
        <v>0.88890000000000002</v>
      </c>
      <c r="AF4979" t="s">
        <v>3915</v>
      </c>
      <c r="AG4979" s="2">
        <v>3.472222222222222E-3</v>
      </c>
      <c r="AH4979" t="s">
        <v>3911</v>
      </c>
      <c r="AI4979">
        <v>3</v>
      </c>
      <c r="AJ4979" t="s">
        <v>3916</v>
      </c>
      <c r="AK4979" s="3">
        <v>43162</v>
      </c>
      <c r="AL4979" s="10">
        <f>YEAR(ufc_fights_2[[#This Row],[date]])</f>
        <v>2018</v>
      </c>
      <c r="AM4979" t="s">
        <v>4017</v>
      </c>
      <c r="AN4979">
        <v>1</v>
      </c>
      <c r="AO4979" t="s">
        <v>3913</v>
      </c>
      <c r="AP4979">
        <f>IF(ufc_fights_2[[#This Row],[winner]]="Red",ufc_fights_2[[#This Row],[r_fighter_id]],ufc_fights_2[[#This Row],[b_fighter_id]])</f>
        <v>2355</v>
      </c>
      <c r="AQ4979" t="str">
        <f>_xlfn.XLOOKUP(ufc_fights_2[[#This Row],[winnerID]],ufc_fighters[id],ufc_fighters[fighter_name],"xxx",0,1)</f>
        <v>Sean O'Malley</v>
      </c>
    </row>
    <row r="4980" spans="1:43">
      <c r="A4980">
        <v>1484</v>
      </c>
      <c r="B4980">
        <v>583</v>
      </c>
      <c r="C4980">
        <f>_xlfn.XLOOKUP(ufc_fights_2[[#This Row],[r_fighter_id]],ufc_fighters[id],ufc_fighters[year],"xxx",0,1)</f>
        <v>1992</v>
      </c>
      <c r="D4980">
        <f>_xlfn.XLOOKUP(ufc_fights_2[[#This Row],[b_fighter_id]],ufc_fighters[id],ufc_fighters[year],"Prázdné",0,1)</f>
        <v>1994</v>
      </c>
      <c r="E4980" s="10">
        <f>YEAR(ufc_fights_2[[#This Row],[date]])-ufc_fights_2[[#This Row],[r_year]]</f>
        <v>28</v>
      </c>
      <c r="F4980" s="10">
        <f>YEAR(ufc_fights_2[[#This Row],[date]])-ufc_fights_2[[#This Row],[b_year]]</f>
        <v>26</v>
      </c>
      <c r="G4980">
        <v>1</v>
      </c>
      <c r="H4980">
        <v>0</v>
      </c>
      <c r="I4980">
        <v>0.72819999999999996</v>
      </c>
      <c r="J4980">
        <v>0.25</v>
      </c>
      <c r="K4980">
        <v>0.73850000000000005</v>
      </c>
      <c r="L4980">
        <v>0.2581</v>
      </c>
      <c r="M4980">
        <v>0.73329999999999995</v>
      </c>
      <c r="N4980">
        <v>0.125</v>
      </c>
      <c r="O4980">
        <v>0</v>
      </c>
      <c r="P4980">
        <v>3</v>
      </c>
      <c r="Q4980">
        <v>0</v>
      </c>
      <c r="R4980">
        <v>0</v>
      </c>
      <c r="S4980" s="2">
        <v>7.3726851851851852E-3</v>
      </c>
      <c r="T4980" s="2">
        <v>9.4907407407407408E-4</v>
      </c>
      <c r="U4980">
        <v>0.70330000000000004</v>
      </c>
      <c r="V4980">
        <v>0.1176</v>
      </c>
      <c r="W4980">
        <v>0.9</v>
      </c>
      <c r="X4980">
        <v>1</v>
      </c>
      <c r="Y4980">
        <v>0.33329999999999999</v>
      </c>
      <c r="Z4980">
        <v>0.68089999999999995</v>
      </c>
      <c r="AA4980">
        <v>0.26090000000000002</v>
      </c>
      <c r="AB4980">
        <v>0.78180000000000005</v>
      </c>
      <c r="AC4980">
        <v>0.2</v>
      </c>
      <c r="AD4980">
        <v>0</v>
      </c>
      <c r="AE4980">
        <v>0</v>
      </c>
      <c r="AF4980" t="s">
        <v>3915</v>
      </c>
      <c r="AG4980" s="2">
        <v>3.472222222222222E-3</v>
      </c>
      <c r="AH4980" t="s">
        <v>3911</v>
      </c>
      <c r="AI4980">
        <v>3</v>
      </c>
      <c r="AJ4980" t="s">
        <v>3928</v>
      </c>
      <c r="AK4980" s="3">
        <v>43855</v>
      </c>
      <c r="AL4980" s="10">
        <f>YEAR(ufc_fights_2[[#This Row],[date]])</f>
        <v>2020</v>
      </c>
      <c r="AM4980" t="s">
        <v>4017</v>
      </c>
      <c r="AN4980">
        <v>77</v>
      </c>
      <c r="AO4980" t="s">
        <v>3913</v>
      </c>
      <c r="AP4980">
        <f>IF(ufc_fights_2[[#This Row],[winner]]="Red",ufc_fights_2[[#This Row],[r_fighter_id]],ufc_fights_2[[#This Row],[b_fighter_id]])</f>
        <v>1484</v>
      </c>
      <c r="AQ4980" t="str">
        <f>_xlfn.XLOOKUP(ufc_fights_2[[#This Row],[winnerID]],ufc_fighters[id],ufc_fighters[fighter_name],"xxx",0,1)</f>
        <v>Montel Jackson</v>
      </c>
    </row>
    <row r="4981" spans="1:43">
      <c r="A4981">
        <v>2086</v>
      </c>
      <c r="B4981">
        <v>2650</v>
      </c>
      <c r="C4981">
        <f>_xlfn.XLOOKUP(ufc_fights_2[[#This Row],[r_fighter_id]],ufc_fighters[id],ufc_fighters[year],"xxx",0,1)</f>
        <v>1982</v>
      </c>
      <c r="D4981">
        <f>_xlfn.XLOOKUP(ufc_fights_2[[#This Row],[b_fighter_id]],ufc_fighters[id],ufc_fighters[year],"Prázdné",0,1)</f>
        <v>1985</v>
      </c>
      <c r="E4981" s="10">
        <f>YEAR(ufc_fights_2[[#This Row],[date]])-ufc_fights_2[[#This Row],[r_year]]</f>
        <v>31</v>
      </c>
      <c r="F4981" s="10">
        <f>YEAR(ufc_fights_2[[#This Row],[date]])-ufc_fights_2[[#This Row],[b_year]]</f>
        <v>28</v>
      </c>
      <c r="G4981">
        <v>0</v>
      </c>
      <c r="H4981">
        <v>0</v>
      </c>
      <c r="I4981">
        <v>0.4677</v>
      </c>
      <c r="J4981">
        <v>0.34379999999999999</v>
      </c>
      <c r="K4981">
        <v>0.69920000000000004</v>
      </c>
      <c r="L4981">
        <v>0.52</v>
      </c>
      <c r="M4981">
        <v>0</v>
      </c>
      <c r="N4981">
        <v>0.66669999999999996</v>
      </c>
      <c r="O4981">
        <v>0</v>
      </c>
      <c r="P4981">
        <v>0</v>
      </c>
      <c r="Q4981">
        <v>0</v>
      </c>
      <c r="R4981">
        <v>0</v>
      </c>
      <c r="S4981" s="2">
        <v>0</v>
      </c>
      <c r="T4981" s="2">
        <v>4.8958333333333336E-3</v>
      </c>
      <c r="U4981">
        <v>0.27589999999999998</v>
      </c>
      <c r="V4981">
        <v>0.16669999999999999</v>
      </c>
      <c r="W4981">
        <v>0.65</v>
      </c>
      <c r="X4981">
        <v>0.61539999999999995</v>
      </c>
      <c r="Y4981">
        <v>0.9375</v>
      </c>
      <c r="Z4981">
        <v>0.36730000000000002</v>
      </c>
      <c r="AA4981">
        <v>0.21210000000000001</v>
      </c>
      <c r="AB4981">
        <v>1</v>
      </c>
      <c r="AC4981">
        <v>0.77780000000000005</v>
      </c>
      <c r="AD4981">
        <v>0.66669999999999996</v>
      </c>
      <c r="AE4981">
        <v>0.57140000000000002</v>
      </c>
      <c r="AF4981" t="s">
        <v>3915</v>
      </c>
      <c r="AG4981" s="2">
        <v>3.472222222222222E-3</v>
      </c>
      <c r="AH4981" t="s">
        <v>3911</v>
      </c>
      <c r="AI4981">
        <v>3</v>
      </c>
      <c r="AJ4981" t="s">
        <v>3949</v>
      </c>
      <c r="AK4981" s="3">
        <v>41538</v>
      </c>
      <c r="AL4981" s="10">
        <f>YEAR(ufc_fights_2[[#This Row],[date]])</f>
        <v>2013</v>
      </c>
      <c r="AM4981" t="s">
        <v>4017</v>
      </c>
      <c r="AN4981">
        <v>65</v>
      </c>
      <c r="AO4981" t="s">
        <v>3918</v>
      </c>
      <c r="AP4981">
        <f>IF(ufc_fights_2[[#This Row],[winner]]="Red",ufc_fights_2[[#This Row],[r_fighter_id]],ufc_fights_2[[#This Row],[b_fighter_id]])</f>
        <v>2650</v>
      </c>
      <c r="AQ4981" t="str">
        <f>_xlfn.XLOOKUP(ufc_fights_2[[#This Row],[winnerID]],ufc_fighters[id],ufc_fighters[fighter_name],"xxx",0,1)</f>
        <v>Wilson Reis</v>
      </c>
    </row>
    <row r="4982" spans="1:43">
      <c r="A4982">
        <v>1484</v>
      </c>
      <c r="B4982">
        <v>3073</v>
      </c>
      <c r="C4982">
        <f>_xlfn.XLOOKUP(ufc_fights_2[[#This Row],[r_fighter_id]],ufc_fighters[id],ufc_fighters[year],"xxx",0,1)</f>
        <v>1992</v>
      </c>
      <c r="D4982">
        <f>_xlfn.XLOOKUP(ufc_fights_2[[#This Row],[b_fighter_id]],ufc_fighters[id],ufc_fighters[year],"Prázdné",0,1)</f>
        <v>1988</v>
      </c>
      <c r="E4982" s="10">
        <f>YEAR(ufc_fights_2[[#This Row],[date]])-ufc_fights_2[[#This Row],[r_year]]</f>
        <v>27</v>
      </c>
      <c r="F4982" s="10">
        <f>YEAR(ufc_fights_2[[#This Row],[date]])-ufc_fights_2[[#This Row],[b_year]]</f>
        <v>31</v>
      </c>
      <c r="G4982">
        <v>0</v>
      </c>
      <c r="H4982">
        <v>0</v>
      </c>
      <c r="I4982">
        <v>0.59809999999999997</v>
      </c>
      <c r="J4982">
        <v>0.4839</v>
      </c>
      <c r="K4982">
        <v>0.7339</v>
      </c>
      <c r="L4982">
        <v>0.56159999999999999</v>
      </c>
      <c r="M4982">
        <v>0.75</v>
      </c>
      <c r="N4982">
        <v>1</v>
      </c>
      <c r="O4982">
        <v>0</v>
      </c>
      <c r="P4982">
        <v>0</v>
      </c>
      <c r="Q4982">
        <v>1</v>
      </c>
      <c r="R4982">
        <v>0</v>
      </c>
      <c r="S4982" s="2">
        <v>5.37037037037037E-3</v>
      </c>
      <c r="T4982" s="2">
        <v>5.7870370370370373E-5</v>
      </c>
      <c r="U4982">
        <v>0.48720000000000002</v>
      </c>
      <c r="V4982">
        <v>0.18179999999999999</v>
      </c>
      <c r="W4982">
        <v>0.89470000000000005</v>
      </c>
      <c r="X4982">
        <v>0.9</v>
      </c>
      <c r="Y4982">
        <v>0.89470000000000005</v>
      </c>
      <c r="Z4982">
        <v>0.48720000000000002</v>
      </c>
      <c r="AA4982">
        <v>0.44829999999999998</v>
      </c>
      <c r="AB4982">
        <v>0.78569999999999995</v>
      </c>
      <c r="AC4982">
        <v>1</v>
      </c>
      <c r="AD4982">
        <v>1</v>
      </c>
      <c r="AE4982">
        <v>0</v>
      </c>
      <c r="AF4982" t="s">
        <v>3915</v>
      </c>
      <c r="AG4982" s="2">
        <v>3.472222222222222E-3</v>
      </c>
      <c r="AH4982" t="s">
        <v>3911</v>
      </c>
      <c r="AI4982">
        <v>3</v>
      </c>
      <c r="AJ4982" t="s">
        <v>3924</v>
      </c>
      <c r="AK4982" s="3">
        <v>43568</v>
      </c>
      <c r="AL4982" s="10">
        <f>YEAR(ufc_fights_2[[#This Row],[date]])</f>
        <v>2019</v>
      </c>
      <c r="AM4982" t="s">
        <v>4017</v>
      </c>
      <c r="AN4982">
        <v>45</v>
      </c>
      <c r="AO4982" t="s">
        <v>3913</v>
      </c>
      <c r="AP4982">
        <f>IF(ufc_fights_2[[#This Row],[winner]]="Red",ufc_fights_2[[#This Row],[r_fighter_id]],ufc_fights_2[[#This Row],[b_fighter_id]])</f>
        <v>1484</v>
      </c>
      <c r="AQ4982" t="str">
        <f>_xlfn.XLOOKUP(ufc_fights_2[[#This Row],[winnerID]],ufc_fighters[id],ufc_fighters[fighter_name],"xxx",0,1)</f>
        <v>Montel Jackson</v>
      </c>
    </row>
    <row r="4983" spans="1:43">
      <c r="A4983">
        <v>1616</v>
      </c>
      <c r="B4983">
        <v>1484</v>
      </c>
      <c r="C4983">
        <f>_xlfn.XLOOKUP(ufc_fights_2[[#This Row],[r_fighter_id]],ufc_fighters[id],ufc_fighters[year],"xxx",0,1)</f>
        <v>1986</v>
      </c>
      <c r="D4983">
        <f>_xlfn.XLOOKUP(ufc_fights_2[[#This Row],[b_fighter_id]],ufc_fighters[id],ufc_fighters[year],"Prázdné",0,1)</f>
        <v>1992</v>
      </c>
      <c r="E4983" s="10">
        <f>YEAR(ufc_fights_2[[#This Row],[date]])-ufc_fights_2[[#This Row],[r_year]]</f>
        <v>32</v>
      </c>
      <c r="F4983" s="10">
        <f>YEAR(ufc_fights_2[[#This Row],[date]])-ufc_fights_2[[#This Row],[b_year]]</f>
        <v>26</v>
      </c>
      <c r="G4983">
        <v>0</v>
      </c>
      <c r="H4983">
        <v>0</v>
      </c>
      <c r="I4983">
        <v>0.6</v>
      </c>
      <c r="J4983">
        <v>0.625</v>
      </c>
      <c r="K4983">
        <v>0.6</v>
      </c>
      <c r="L4983">
        <v>0.59260000000000002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 s="2">
        <v>5.7870370370370373E-5</v>
      </c>
      <c r="T4983" s="2">
        <v>1.8518518518518518E-4</v>
      </c>
      <c r="U4983">
        <v>0</v>
      </c>
      <c r="V4983">
        <v>0.54549999999999998</v>
      </c>
      <c r="W4983">
        <v>0</v>
      </c>
      <c r="X4983">
        <v>1</v>
      </c>
      <c r="Y4983">
        <v>1</v>
      </c>
      <c r="Z4983">
        <v>0.6</v>
      </c>
      <c r="AA4983">
        <v>0.58330000000000004</v>
      </c>
      <c r="AB4983">
        <v>0</v>
      </c>
      <c r="AC4983">
        <v>1</v>
      </c>
      <c r="AD4983">
        <v>0</v>
      </c>
      <c r="AE4983">
        <v>0.66669999999999996</v>
      </c>
      <c r="AF4983" t="s">
        <v>3933</v>
      </c>
      <c r="AG4983" s="2">
        <v>1.1574074074074073E-3</v>
      </c>
      <c r="AH4983" t="s">
        <v>3911</v>
      </c>
      <c r="AI4983">
        <v>3</v>
      </c>
      <c r="AJ4983" t="s">
        <v>3980</v>
      </c>
      <c r="AK4983" s="3">
        <v>43463</v>
      </c>
      <c r="AL4983" s="10">
        <f>YEAR(ufc_fights_2[[#This Row],[date]])</f>
        <v>2018</v>
      </c>
      <c r="AM4983" t="s">
        <v>4017</v>
      </c>
      <c r="AN4983">
        <v>2</v>
      </c>
      <c r="AO4983" t="s">
        <v>3918</v>
      </c>
      <c r="AP4983">
        <f>IF(ufc_fights_2[[#This Row],[winner]]="Red",ufc_fights_2[[#This Row],[r_fighter_id]],ufc_fights_2[[#This Row],[b_fighter_id]])</f>
        <v>1484</v>
      </c>
      <c r="AQ4983" t="str">
        <f>_xlfn.XLOOKUP(ufc_fights_2[[#This Row],[winnerID]],ufc_fighters[id],ufc_fighters[fighter_name],"xxx",0,1)</f>
        <v>Montel Jackson</v>
      </c>
    </row>
    <row r="4984" spans="1:43">
      <c r="A4984">
        <v>2150</v>
      </c>
      <c r="B4984">
        <v>476</v>
      </c>
      <c r="C4984">
        <f>_xlfn.XLOOKUP(ufc_fights_2[[#This Row],[r_fighter_id]],ufc_fighters[id],ufc_fighters[year],"xxx",0,1)</f>
        <v>1983</v>
      </c>
      <c r="D4984">
        <f>_xlfn.XLOOKUP(ufc_fights_2[[#This Row],[b_fighter_id]],ufc_fighters[id],ufc_fighters[year],"Prázdné",0,1)</f>
        <v>1981</v>
      </c>
      <c r="E4984" s="10">
        <f>YEAR(ufc_fights_2[[#This Row],[date]])-ufc_fights_2[[#This Row],[r_year]]</f>
        <v>29</v>
      </c>
      <c r="F4984" s="10">
        <f>YEAR(ufc_fights_2[[#This Row],[date]])-ufc_fights_2[[#This Row],[b_year]]</f>
        <v>31</v>
      </c>
      <c r="G4984">
        <v>0</v>
      </c>
      <c r="H4984">
        <v>0</v>
      </c>
      <c r="I4984">
        <v>0.31819999999999998</v>
      </c>
      <c r="J4984">
        <v>0.48049999999999998</v>
      </c>
      <c r="K4984">
        <v>0.4965</v>
      </c>
      <c r="L4984">
        <v>0.63029999999999997</v>
      </c>
      <c r="M4984">
        <v>0.5</v>
      </c>
      <c r="N4984">
        <v>0</v>
      </c>
      <c r="O4984">
        <v>0</v>
      </c>
      <c r="P4984">
        <v>0</v>
      </c>
      <c r="Q4984">
        <v>0</v>
      </c>
      <c r="R4984">
        <v>1</v>
      </c>
      <c r="S4984" s="2">
        <v>5.6134259259259262E-3</v>
      </c>
      <c r="T4984" s="2">
        <v>9.6064814814814819E-4</v>
      </c>
      <c r="U4984">
        <v>0.27029999999999998</v>
      </c>
      <c r="V4984">
        <v>0.36209999999999998</v>
      </c>
      <c r="W4984">
        <v>0.75</v>
      </c>
      <c r="X4984">
        <v>0.33329999999999999</v>
      </c>
      <c r="Y4984">
        <v>1</v>
      </c>
      <c r="Z4984">
        <v>0.1176</v>
      </c>
      <c r="AA4984">
        <v>0.28570000000000001</v>
      </c>
      <c r="AB4984">
        <v>0.66669999999999996</v>
      </c>
      <c r="AC4984">
        <v>0.82140000000000002</v>
      </c>
      <c r="AD4984">
        <v>0.56000000000000005</v>
      </c>
      <c r="AE4984">
        <v>0</v>
      </c>
      <c r="AF4984" t="s">
        <v>3915</v>
      </c>
      <c r="AG4984" s="2">
        <v>3.472222222222222E-3</v>
      </c>
      <c r="AH4984" t="s">
        <v>3911</v>
      </c>
      <c r="AI4984">
        <v>3</v>
      </c>
      <c r="AJ4984" t="s">
        <v>3961</v>
      </c>
      <c r="AK4984" s="3">
        <v>40964</v>
      </c>
      <c r="AL4984" s="10">
        <f>YEAR(ufc_fights_2[[#This Row],[date]])</f>
        <v>2012</v>
      </c>
      <c r="AM4984" t="s">
        <v>4017</v>
      </c>
      <c r="AN4984">
        <v>117</v>
      </c>
      <c r="AO4984" t="s">
        <v>3918</v>
      </c>
      <c r="AP4984">
        <f>IF(ufc_fights_2[[#This Row],[winner]]="Red",ufc_fights_2[[#This Row],[r_fighter_id]],ufc_fights_2[[#This Row],[b_fighter_id]])</f>
        <v>476</v>
      </c>
      <c r="AQ4984" t="str">
        <f>_xlfn.XLOOKUP(ufc_fights_2[[#This Row],[winnerID]],ufc_fighters[id],ufc_fighters[fighter_name],"xxx",0,1)</f>
        <v>Chris Cariaso</v>
      </c>
    </row>
    <row r="4985" spans="1:43">
      <c r="A4985">
        <v>455</v>
      </c>
      <c r="B4985">
        <v>476</v>
      </c>
      <c r="C4985">
        <f>_xlfn.XLOOKUP(ufc_fights_2[[#This Row],[r_fighter_id]],ufc_fighters[id],ufc_fighters[year],"xxx",0,1)</f>
        <v>1986</v>
      </c>
      <c r="D4985">
        <f>_xlfn.XLOOKUP(ufc_fights_2[[#This Row],[b_fighter_id]],ufc_fighters[id],ufc_fighters[year],"Prázdné",0,1)</f>
        <v>1981</v>
      </c>
      <c r="E4985" s="10">
        <f>YEAR(ufc_fights_2[[#This Row],[date]])-ufc_fights_2[[#This Row],[r_year]]</f>
        <v>25</v>
      </c>
      <c r="F4985" s="10">
        <f>YEAR(ufc_fights_2[[#This Row],[date]])-ufc_fights_2[[#This Row],[b_year]]</f>
        <v>30</v>
      </c>
      <c r="G4985">
        <v>0</v>
      </c>
      <c r="H4985">
        <v>0</v>
      </c>
      <c r="I4985">
        <v>0.39240000000000003</v>
      </c>
      <c r="J4985">
        <v>0.38729999999999998</v>
      </c>
      <c r="K4985">
        <v>0.41520000000000001</v>
      </c>
      <c r="L4985">
        <v>0.39429999999999998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</v>
      </c>
      <c r="T4985" s="2">
        <v>3.8194444444444446E-4</v>
      </c>
      <c r="U4985">
        <v>0.29370000000000002</v>
      </c>
      <c r="V4985">
        <v>0.32</v>
      </c>
      <c r="W4985">
        <v>0.76670000000000005</v>
      </c>
      <c r="X4985">
        <v>1</v>
      </c>
      <c r="Y4985">
        <v>0.75</v>
      </c>
      <c r="Z4985">
        <v>0.36730000000000002</v>
      </c>
      <c r="AA4985">
        <v>0.37280000000000002</v>
      </c>
      <c r="AB4985">
        <v>0.66669999999999996</v>
      </c>
      <c r="AC4985">
        <v>1</v>
      </c>
      <c r="AD4985">
        <v>1</v>
      </c>
      <c r="AE4985">
        <v>0</v>
      </c>
      <c r="AF4985" t="s">
        <v>3915</v>
      </c>
      <c r="AG4985" s="2">
        <v>3.472222222222222E-3</v>
      </c>
      <c r="AH4985" t="s">
        <v>3911</v>
      </c>
      <c r="AI4985">
        <v>3</v>
      </c>
      <c r="AJ4985" t="s">
        <v>4067</v>
      </c>
      <c r="AK4985" s="3">
        <v>40565</v>
      </c>
      <c r="AL4985" s="10">
        <f>YEAR(ufc_fights_2[[#This Row],[date]])</f>
        <v>2011</v>
      </c>
      <c r="AM4985" t="s">
        <v>4017</v>
      </c>
      <c r="AN4985">
        <v>119</v>
      </c>
      <c r="AO4985" t="s">
        <v>3918</v>
      </c>
      <c r="AP4985">
        <f>IF(ufc_fights_2[[#This Row],[winner]]="Red",ufc_fights_2[[#This Row],[r_fighter_id]],ufc_fights_2[[#This Row],[b_fighter_id]])</f>
        <v>476</v>
      </c>
      <c r="AQ4985" t="str">
        <f>_xlfn.XLOOKUP(ufc_fights_2[[#This Row],[winnerID]],ufc_fighters[id],ufc_fighters[fighter_name],"xxx",0,1)</f>
        <v>Chris Cariaso</v>
      </c>
    </row>
    <row r="4986" spans="1:43">
      <c r="A4986">
        <v>476</v>
      </c>
      <c r="B4986">
        <v>1782</v>
      </c>
      <c r="C4986">
        <f>_xlfn.XLOOKUP(ufc_fights_2[[#This Row],[r_fighter_id]],ufc_fighters[id],ufc_fighters[year],"xxx",0,1)</f>
        <v>1981</v>
      </c>
      <c r="D4986">
        <f>_xlfn.XLOOKUP(ufc_fights_2[[#This Row],[b_fighter_id]],ufc_fighters[id],ufc_fighters[year],"Prázdné",0,1)</f>
        <v>1982</v>
      </c>
      <c r="E4986" s="10">
        <f>YEAR(ufc_fights_2[[#This Row],[date]])-ufc_fights_2[[#This Row],[r_year]]</f>
        <v>30</v>
      </c>
      <c r="F4986" s="10">
        <f>YEAR(ufc_fights_2[[#This Row],[date]])-ufc_fights_2[[#This Row],[b_year]]</f>
        <v>29</v>
      </c>
      <c r="G4986">
        <v>0</v>
      </c>
      <c r="H4986">
        <v>0</v>
      </c>
      <c r="I4986">
        <v>0.58430000000000004</v>
      </c>
      <c r="J4986">
        <v>0.51790000000000003</v>
      </c>
      <c r="K4986">
        <v>0.68100000000000005</v>
      </c>
      <c r="L4986">
        <v>0.78910000000000002</v>
      </c>
      <c r="M4986">
        <v>0.66669999999999996</v>
      </c>
      <c r="N4986">
        <v>0.44440000000000002</v>
      </c>
      <c r="O4986">
        <v>1</v>
      </c>
      <c r="P4986">
        <v>2</v>
      </c>
      <c r="Q4986">
        <v>0</v>
      </c>
      <c r="R4986">
        <v>0</v>
      </c>
      <c r="S4986" s="2">
        <v>4.409722222222222E-3</v>
      </c>
      <c r="T4986" s="2">
        <v>3.9004629629629628E-3</v>
      </c>
      <c r="U4986">
        <v>0.51470000000000005</v>
      </c>
      <c r="V4986">
        <v>0.30299999999999999</v>
      </c>
      <c r="W4986">
        <v>0.875</v>
      </c>
      <c r="X4986">
        <v>0.6</v>
      </c>
      <c r="Y4986">
        <v>0.90910000000000002</v>
      </c>
      <c r="Z4986">
        <v>0.4884</v>
      </c>
      <c r="AA4986">
        <v>0.3548</v>
      </c>
      <c r="AB4986">
        <v>0.73909999999999998</v>
      </c>
      <c r="AC4986">
        <v>0.78949999999999998</v>
      </c>
      <c r="AD4986">
        <v>0.60870000000000002</v>
      </c>
      <c r="AE4986">
        <v>0.5</v>
      </c>
      <c r="AF4986" t="s">
        <v>3922</v>
      </c>
      <c r="AG4986" s="2">
        <v>3.472222222222222E-3</v>
      </c>
      <c r="AH4986" t="s">
        <v>3911</v>
      </c>
      <c r="AI4986">
        <v>3</v>
      </c>
      <c r="AJ4986" t="s">
        <v>3928</v>
      </c>
      <c r="AK4986" s="3">
        <v>40852</v>
      </c>
      <c r="AL4986" s="10">
        <f>YEAR(ufc_fights_2[[#This Row],[date]])</f>
        <v>2011</v>
      </c>
      <c r="AM4986" t="s">
        <v>4017</v>
      </c>
      <c r="AN4986">
        <v>150</v>
      </c>
      <c r="AO4986" t="s">
        <v>3913</v>
      </c>
      <c r="AP4986">
        <f>IF(ufc_fights_2[[#This Row],[winner]]="Red",ufc_fights_2[[#This Row],[r_fighter_id]],ufc_fights_2[[#This Row],[b_fighter_id]])</f>
        <v>476</v>
      </c>
      <c r="AQ4986" t="str">
        <f>_xlfn.XLOOKUP(ufc_fights_2[[#This Row],[winnerID]],ufc_fighters[id],ufc_fighters[fighter_name],"xxx",0,1)</f>
        <v>Chris Cariaso</v>
      </c>
    </row>
    <row r="4987" spans="1:43">
      <c r="A4987">
        <v>1484</v>
      </c>
      <c r="B4987">
        <v>3143</v>
      </c>
      <c r="C4987">
        <f>_xlfn.XLOOKUP(ufc_fights_2[[#This Row],[r_fighter_id]],ufc_fighters[id],ufc_fighters[year],"xxx",0,1)</f>
        <v>1992</v>
      </c>
      <c r="D4987">
        <f>_xlfn.XLOOKUP(ufc_fights_2[[#This Row],[b_fighter_id]],ufc_fighters[id],ufc_fighters[year],"Prázdné",0,1)</f>
        <v>1991</v>
      </c>
      <c r="E4987" s="10">
        <f>YEAR(ufc_fights_2[[#This Row],[date]])-ufc_fights_2[[#This Row],[r_year]]</f>
        <v>29</v>
      </c>
      <c r="F4987" s="10">
        <f>YEAR(ufc_fights_2[[#This Row],[date]])-ufc_fights_2[[#This Row],[b_year]]</f>
        <v>30</v>
      </c>
      <c r="G4987">
        <v>2</v>
      </c>
      <c r="H4987">
        <v>0</v>
      </c>
      <c r="I4987">
        <v>0.57689999999999997</v>
      </c>
      <c r="J4987">
        <v>0.56000000000000005</v>
      </c>
      <c r="K4987">
        <v>0.57689999999999997</v>
      </c>
      <c r="L4987">
        <v>0.56000000000000005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1.8518518518518518E-4</v>
      </c>
      <c r="T4987" s="2">
        <v>1.1574074074074073E-5</v>
      </c>
      <c r="U4987">
        <v>0.5</v>
      </c>
      <c r="V4987">
        <v>0.42859999999999998</v>
      </c>
      <c r="W4987">
        <v>1</v>
      </c>
      <c r="X4987">
        <v>1</v>
      </c>
      <c r="Y4987">
        <v>0.72729999999999995</v>
      </c>
      <c r="Z4987">
        <v>0.41670000000000001</v>
      </c>
      <c r="AA4987">
        <v>0.54549999999999998</v>
      </c>
      <c r="AB4987">
        <v>0.75</v>
      </c>
      <c r="AC4987">
        <v>0</v>
      </c>
      <c r="AD4987">
        <v>0.7</v>
      </c>
      <c r="AE4987">
        <v>1</v>
      </c>
      <c r="AF4987" t="s">
        <v>3910</v>
      </c>
      <c r="AG4987" s="2">
        <v>1.3657407407407407E-3</v>
      </c>
      <c r="AH4987" t="s">
        <v>3911</v>
      </c>
      <c r="AI4987">
        <v>3</v>
      </c>
      <c r="AJ4987" t="s">
        <v>3938</v>
      </c>
      <c r="AK4987" s="3">
        <v>44275</v>
      </c>
      <c r="AL4987" s="10">
        <f>YEAR(ufc_fights_2[[#This Row],[date]])</f>
        <v>2021</v>
      </c>
      <c r="AM4987" t="s">
        <v>4017</v>
      </c>
      <c r="AN4987">
        <v>1</v>
      </c>
      <c r="AO4987" t="s">
        <v>3913</v>
      </c>
      <c r="AP4987">
        <f>IF(ufc_fights_2[[#This Row],[winner]]="Red",ufc_fights_2[[#This Row],[r_fighter_id]],ufc_fights_2[[#This Row],[b_fighter_id]])</f>
        <v>1484</v>
      </c>
      <c r="AQ4987" t="str">
        <f>_xlfn.XLOOKUP(ufc_fights_2[[#This Row],[winnerID]],ufc_fighters[id],ufc_fighters[fighter_name],"xxx",0,1)</f>
        <v>Montel Jackson</v>
      </c>
    </row>
    <row r="4988" spans="1:43">
      <c r="A4988">
        <v>2086</v>
      </c>
      <c r="B4988">
        <v>2417</v>
      </c>
      <c r="C4988">
        <f>_xlfn.XLOOKUP(ufc_fights_2[[#This Row],[r_fighter_id]],ufc_fighters[id],ufc_fighters[year],"xxx",0,1)</f>
        <v>1982</v>
      </c>
      <c r="D4988">
        <f>_xlfn.XLOOKUP(ufc_fights_2[[#This Row],[b_fighter_id]],ufc_fighters[id],ufc_fighters[year],"Prázdné",0,1)</f>
        <v>1987</v>
      </c>
      <c r="E4988" s="10">
        <f>YEAR(ufc_fights_2[[#This Row],[date]])-ufc_fights_2[[#This Row],[r_year]]</f>
        <v>29</v>
      </c>
      <c r="F4988" s="10">
        <f>YEAR(ufc_fights_2[[#This Row],[date]])-ufc_fights_2[[#This Row],[b_year]]</f>
        <v>24</v>
      </c>
      <c r="G4988">
        <v>0</v>
      </c>
      <c r="H4988">
        <v>0</v>
      </c>
      <c r="I4988">
        <v>0.33700000000000002</v>
      </c>
      <c r="J4988">
        <v>0.26719999999999999</v>
      </c>
      <c r="K4988">
        <v>0.41830000000000001</v>
      </c>
      <c r="L4988">
        <v>0.28100000000000003</v>
      </c>
      <c r="M4988">
        <v>0</v>
      </c>
      <c r="N4988">
        <v>0.5</v>
      </c>
      <c r="O4988">
        <v>0</v>
      </c>
      <c r="P4988">
        <v>1</v>
      </c>
      <c r="Q4988">
        <v>0</v>
      </c>
      <c r="R4988">
        <v>0</v>
      </c>
      <c r="S4988" s="2">
        <v>1.1574074074074073E-5</v>
      </c>
      <c r="T4988" s="2">
        <v>2.1296296296296298E-3</v>
      </c>
      <c r="U4988">
        <v>0.2137</v>
      </c>
      <c r="V4988">
        <v>0.23469999999999999</v>
      </c>
      <c r="W4988">
        <v>0.51719999999999999</v>
      </c>
      <c r="X4988">
        <v>0.6</v>
      </c>
      <c r="Y4988">
        <v>0.55559999999999998</v>
      </c>
      <c r="Z4988">
        <v>0.3256</v>
      </c>
      <c r="AA4988">
        <v>0.25690000000000002</v>
      </c>
      <c r="AB4988">
        <v>0.55559999999999998</v>
      </c>
      <c r="AC4988">
        <v>0.4</v>
      </c>
      <c r="AD4988">
        <v>0</v>
      </c>
      <c r="AE4988">
        <v>0.5</v>
      </c>
      <c r="AF4988" t="s">
        <v>3915</v>
      </c>
      <c r="AG4988" s="2">
        <v>3.472222222222222E-3</v>
      </c>
      <c r="AH4988" t="s">
        <v>3911</v>
      </c>
      <c r="AI4988">
        <v>3</v>
      </c>
      <c r="AJ4988" t="s">
        <v>3938</v>
      </c>
      <c r="AK4988" s="3">
        <v>40761</v>
      </c>
      <c r="AL4988" s="10">
        <f>YEAR(ufc_fights_2[[#This Row],[date]])</f>
        <v>2011</v>
      </c>
      <c r="AM4988" t="s">
        <v>4017</v>
      </c>
      <c r="AN4988">
        <v>11</v>
      </c>
      <c r="AO4988" t="s">
        <v>3913</v>
      </c>
      <c r="AP4988">
        <f>IF(ufc_fights_2[[#This Row],[winner]]="Red",ufc_fights_2[[#This Row],[r_fighter_id]],ufc_fights_2[[#This Row],[b_fighter_id]])</f>
        <v>2086</v>
      </c>
      <c r="AQ4988" t="str">
        <f>_xlfn.XLOOKUP(ufc_fights_2[[#This Row],[winnerID]],ufc_fighters[id],ufc_fighters[fighter_name],"xxx",0,1)</f>
        <v>Ivan Menjivar</v>
      </c>
    </row>
    <row r="4989" spans="1:43">
      <c r="A4989">
        <v>2086</v>
      </c>
      <c r="B4989">
        <v>3326</v>
      </c>
      <c r="C4989">
        <f>_xlfn.XLOOKUP(ufc_fights_2[[#This Row],[r_fighter_id]],ufc_fighters[id],ufc_fighters[year],"xxx",0,1)</f>
        <v>1982</v>
      </c>
      <c r="D4989">
        <f>_xlfn.XLOOKUP(ufc_fights_2[[#This Row],[b_fighter_id]],ufc_fighters[id],ufc_fighters[year],"Prázdné",0,1)</f>
        <v>1974</v>
      </c>
      <c r="E4989" s="10">
        <f>YEAR(ufc_fights_2[[#This Row],[date]])-ufc_fights_2[[#This Row],[r_year]]</f>
        <v>29</v>
      </c>
      <c r="F4989" s="10">
        <f>YEAR(ufc_fights_2[[#This Row],[date]])-ufc_fights_2[[#This Row],[b_year]]</f>
        <v>37</v>
      </c>
      <c r="G4989">
        <v>1</v>
      </c>
      <c r="H4989">
        <v>0</v>
      </c>
      <c r="I4989">
        <v>0.33329999999999999</v>
      </c>
      <c r="J4989">
        <v>0.5</v>
      </c>
      <c r="K4989">
        <v>0.4138</v>
      </c>
      <c r="L4989">
        <v>0.5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1.5046296296296297E-4</v>
      </c>
      <c r="T4989" s="2">
        <v>0</v>
      </c>
      <c r="U4989">
        <v>0.27779999999999999</v>
      </c>
      <c r="V4989">
        <v>0.25</v>
      </c>
      <c r="W4989">
        <v>0.5</v>
      </c>
      <c r="X4989">
        <v>0.5</v>
      </c>
      <c r="Y4989">
        <v>0.33329999999999999</v>
      </c>
      <c r="Z4989">
        <v>0</v>
      </c>
      <c r="AA4989">
        <v>0.28570000000000001</v>
      </c>
      <c r="AB4989">
        <v>0.8</v>
      </c>
      <c r="AC4989">
        <v>1</v>
      </c>
      <c r="AD4989">
        <v>0.44440000000000002</v>
      </c>
      <c r="AE4989">
        <v>0</v>
      </c>
      <c r="AF4989" t="s">
        <v>3910</v>
      </c>
      <c r="AG4989" s="2">
        <v>1.0416666666666667E-3</v>
      </c>
      <c r="AH4989" t="s">
        <v>3911</v>
      </c>
      <c r="AI4989">
        <v>3</v>
      </c>
      <c r="AJ4989" t="s">
        <v>3925</v>
      </c>
      <c r="AK4989" s="3">
        <v>40663</v>
      </c>
      <c r="AL4989" s="10">
        <f>YEAR(ufc_fights_2[[#This Row],[date]])</f>
        <v>2011</v>
      </c>
      <c r="AM4989" t="s">
        <v>4017</v>
      </c>
      <c r="AN4989">
        <v>65</v>
      </c>
      <c r="AO4989" t="s">
        <v>3913</v>
      </c>
      <c r="AP4989">
        <f>IF(ufc_fights_2[[#This Row],[winner]]="Red",ufc_fights_2[[#This Row],[r_fighter_id]],ufc_fights_2[[#This Row],[b_fighter_id]])</f>
        <v>2086</v>
      </c>
      <c r="AQ4989" t="str">
        <f>_xlfn.XLOOKUP(ufc_fights_2[[#This Row],[winnerID]],ufc_fighters[id],ufc_fighters[fighter_name],"xxx",0,1)</f>
        <v>Ivan Menjivar</v>
      </c>
    </row>
    <row r="4990" spans="1:43">
      <c r="A4990">
        <v>2086</v>
      </c>
      <c r="B4990">
        <v>1081</v>
      </c>
      <c r="C4990">
        <f>_xlfn.XLOOKUP(ufc_fights_2[[#This Row],[r_fighter_id]],ufc_fighters[id],ufc_fighters[year],"xxx",0,1)</f>
        <v>1982</v>
      </c>
      <c r="D4990">
        <f>_xlfn.XLOOKUP(ufc_fights_2[[#This Row],[b_fighter_id]],ufc_fighters[id],ufc_fighters[year],"Prázdné",0,1)</f>
        <v>1990</v>
      </c>
      <c r="E4990" s="10">
        <f>YEAR(ufc_fights_2[[#This Row],[date]])-ufc_fights_2[[#This Row],[r_year]]</f>
        <v>30</v>
      </c>
      <c r="F4990" s="10">
        <f>YEAR(ufc_fights_2[[#This Row],[date]])-ufc_fights_2[[#This Row],[b_year]]</f>
        <v>22</v>
      </c>
      <c r="G4990">
        <v>0</v>
      </c>
      <c r="H4990">
        <v>0</v>
      </c>
      <c r="I4990">
        <v>0.6</v>
      </c>
      <c r="J4990">
        <v>0.30769999999999997</v>
      </c>
      <c r="K4990">
        <v>0.78120000000000001</v>
      </c>
      <c r="L4990">
        <v>0.64290000000000003</v>
      </c>
      <c r="M4990">
        <v>0</v>
      </c>
      <c r="N4990">
        <v>1</v>
      </c>
      <c r="O4990">
        <v>1</v>
      </c>
      <c r="P4990">
        <v>0</v>
      </c>
      <c r="Q4990">
        <v>0</v>
      </c>
      <c r="R4990">
        <v>0</v>
      </c>
      <c r="S4990" s="2">
        <v>0</v>
      </c>
      <c r="T4990" s="2">
        <v>1.3888888888888889E-3</v>
      </c>
      <c r="U4990">
        <v>0.6</v>
      </c>
      <c r="V4990">
        <v>0.2727</v>
      </c>
      <c r="W4990">
        <v>0.33329999999999999</v>
      </c>
      <c r="X4990">
        <v>1</v>
      </c>
      <c r="Y4990">
        <v>1</v>
      </c>
      <c r="Z4990">
        <v>0.5</v>
      </c>
      <c r="AA4990">
        <v>0.25</v>
      </c>
      <c r="AB4990">
        <v>0</v>
      </c>
      <c r="AC4990">
        <v>0</v>
      </c>
      <c r="AD4990">
        <v>1</v>
      </c>
      <c r="AE4990">
        <v>0.4</v>
      </c>
      <c r="AF4990" t="s">
        <v>3933</v>
      </c>
      <c r="AG4990" s="2">
        <v>1.8981481481481482E-3</v>
      </c>
      <c r="AH4990" t="s">
        <v>3911</v>
      </c>
      <c r="AI4990">
        <v>3</v>
      </c>
      <c r="AJ4990" t="s">
        <v>3987</v>
      </c>
      <c r="AK4990" s="3">
        <v>41230</v>
      </c>
      <c r="AL4990" s="10">
        <f>YEAR(ufc_fights_2[[#This Row],[date]])</f>
        <v>2012</v>
      </c>
      <c r="AM4990" t="s">
        <v>4017</v>
      </c>
      <c r="AN4990">
        <v>92</v>
      </c>
      <c r="AO4990" t="s">
        <v>3913</v>
      </c>
      <c r="AP4990">
        <f>IF(ufc_fights_2[[#This Row],[winner]]="Red",ufc_fights_2[[#This Row],[r_fighter_id]],ufc_fights_2[[#This Row],[b_fighter_id]])</f>
        <v>2086</v>
      </c>
      <c r="AQ4990" t="str">
        <f>_xlfn.XLOOKUP(ufc_fights_2[[#This Row],[winnerID]],ufc_fighters[id],ufc_fighters[fighter_name],"xxx",0,1)</f>
        <v>Ivan Menjivar</v>
      </c>
    </row>
    <row r="4991" spans="1:43">
      <c r="A4991">
        <v>2086</v>
      </c>
      <c r="B4991">
        <v>38</v>
      </c>
      <c r="C4991">
        <f>_xlfn.XLOOKUP(ufc_fights_2[[#This Row],[r_fighter_id]],ufc_fighters[id],ufc_fighters[year],"xxx",0,1)</f>
        <v>1982</v>
      </c>
      <c r="D4991">
        <f>_xlfn.XLOOKUP(ufc_fights_2[[#This Row],[b_fighter_id]],ufc_fighters[id],ufc_fighters[year],"Prázdné",0,1)</f>
        <v>1986</v>
      </c>
      <c r="E4991" s="10">
        <f>YEAR(ufc_fights_2[[#This Row],[date]])-ufc_fights_2[[#This Row],[r_year]]</f>
        <v>30</v>
      </c>
      <c r="F4991" s="10">
        <f>YEAR(ufc_fights_2[[#This Row],[date]])-ufc_fights_2[[#This Row],[b_year]]</f>
        <v>26</v>
      </c>
      <c r="G4991">
        <v>0</v>
      </c>
      <c r="H4991">
        <v>0</v>
      </c>
      <c r="I4991">
        <v>0.71430000000000005</v>
      </c>
      <c r="J4991">
        <v>0.56359999999999999</v>
      </c>
      <c r="K4991">
        <v>0.75</v>
      </c>
      <c r="L4991">
        <v>0.57809999999999995</v>
      </c>
      <c r="M4991">
        <v>1</v>
      </c>
      <c r="N4991">
        <v>0</v>
      </c>
      <c r="O4991">
        <v>2</v>
      </c>
      <c r="P4991">
        <v>3</v>
      </c>
      <c r="Q4991">
        <v>0</v>
      </c>
      <c r="R4991">
        <v>0</v>
      </c>
      <c r="S4991" s="2">
        <v>1.4930555555555556E-3</v>
      </c>
      <c r="T4991" s="2">
        <v>1.5046296296296297E-4</v>
      </c>
      <c r="U4991">
        <v>0.7</v>
      </c>
      <c r="V4991">
        <v>0.44740000000000002</v>
      </c>
      <c r="W4991">
        <v>0.8</v>
      </c>
      <c r="X4991">
        <v>0</v>
      </c>
      <c r="Y4991">
        <v>1</v>
      </c>
      <c r="Z4991">
        <v>0.36359999999999998</v>
      </c>
      <c r="AA4991">
        <v>0.47220000000000001</v>
      </c>
      <c r="AB4991">
        <v>0</v>
      </c>
      <c r="AC4991">
        <v>0.86670000000000003</v>
      </c>
      <c r="AD4991">
        <v>0.91300000000000003</v>
      </c>
      <c r="AE4991">
        <v>0.25</v>
      </c>
      <c r="AF4991" t="s">
        <v>3933</v>
      </c>
      <c r="AG4991" s="2">
        <v>2.6041666666666665E-3</v>
      </c>
      <c r="AH4991" t="s">
        <v>3911</v>
      </c>
      <c r="AI4991">
        <v>3</v>
      </c>
      <c r="AJ4991" t="s">
        <v>4121</v>
      </c>
      <c r="AK4991" s="3">
        <v>40954</v>
      </c>
      <c r="AL4991" s="10">
        <f>YEAR(ufc_fights_2[[#This Row],[date]])</f>
        <v>2012</v>
      </c>
      <c r="AM4991" t="s">
        <v>4017</v>
      </c>
      <c r="AN4991">
        <v>137</v>
      </c>
      <c r="AO4991" t="s">
        <v>3913</v>
      </c>
      <c r="AP4991">
        <f>IF(ufc_fights_2[[#This Row],[winner]]="Red",ufc_fights_2[[#This Row],[r_fighter_id]],ufc_fights_2[[#This Row],[b_fighter_id]])</f>
        <v>2086</v>
      </c>
      <c r="AQ4991" t="str">
        <f>_xlfn.XLOOKUP(ufc_fights_2[[#This Row],[winnerID]],ufc_fighters[id],ufc_fighters[fighter_name],"xxx",0,1)</f>
        <v>Ivan Menjivar</v>
      </c>
    </row>
    <row r="4992" spans="1:43">
      <c r="A4992">
        <v>1629</v>
      </c>
      <c r="B4992">
        <v>843</v>
      </c>
      <c r="C4992">
        <f>_xlfn.XLOOKUP(ufc_fights_2[[#This Row],[r_fighter_id]],ufc_fighters[id],ufc_fighters[year],"xxx",0,1)</f>
        <v>1991</v>
      </c>
      <c r="D4992">
        <f>_xlfn.XLOOKUP(ufc_fights_2[[#This Row],[b_fighter_id]],ufc_fighters[id],ufc_fighters[year],"Prázdné",0,1)</f>
        <v>1991</v>
      </c>
      <c r="E4992" s="10">
        <f>YEAR(ufc_fights_2[[#This Row],[date]])-ufc_fights_2[[#This Row],[r_year]]</f>
        <v>29</v>
      </c>
      <c r="F4992" s="10">
        <f>YEAR(ufc_fights_2[[#This Row],[date]])-ufc_fights_2[[#This Row],[b_year]]</f>
        <v>29</v>
      </c>
      <c r="G4992">
        <v>0</v>
      </c>
      <c r="H4992">
        <v>0</v>
      </c>
      <c r="I4992">
        <v>0.38140000000000002</v>
      </c>
      <c r="J4992">
        <v>0.34810000000000002</v>
      </c>
      <c r="K4992">
        <v>0.39169999999999999</v>
      </c>
      <c r="L4992">
        <v>0.47299999999999998</v>
      </c>
      <c r="M4992">
        <v>0</v>
      </c>
      <c r="N4992">
        <v>0.5</v>
      </c>
      <c r="O4992">
        <v>0</v>
      </c>
      <c r="P4992">
        <v>0</v>
      </c>
      <c r="Q4992">
        <v>0</v>
      </c>
      <c r="R4992">
        <v>0</v>
      </c>
      <c r="S4992" s="2">
        <v>5.7870370370370373E-5</v>
      </c>
      <c r="T4992" s="2">
        <v>3.9351851851851848E-3</v>
      </c>
      <c r="U4992">
        <v>0.25290000000000001</v>
      </c>
      <c r="V4992">
        <v>0.219</v>
      </c>
      <c r="W4992">
        <v>0.58819999999999995</v>
      </c>
      <c r="X4992">
        <v>0.92859999999999998</v>
      </c>
      <c r="Y4992">
        <v>0.90480000000000005</v>
      </c>
      <c r="Z4992">
        <v>0.375</v>
      </c>
      <c r="AA4992">
        <v>0.27560000000000001</v>
      </c>
      <c r="AB4992">
        <v>0.5</v>
      </c>
      <c r="AC4992">
        <v>0.875</v>
      </c>
      <c r="AD4992">
        <v>0</v>
      </c>
      <c r="AE4992">
        <v>0.76470000000000005</v>
      </c>
      <c r="AF4992" t="s">
        <v>3915</v>
      </c>
      <c r="AG4992" s="2">
        <v>3.472222222222222E-3</v>
      </c>
      <c r="AH4992" t="s">
        <v>3911</v>
      </c>
      <c r="AI4992">
        <v>3</v>
      </c>
      <c r="AJ4992" t="s">
        <v>3921</v>
      </c>
      <c r="AK4992" s="3">
        <v>43876</v>
      </c>
      <c r="AL4992" s="10">
        <f>YEAR(ufc_fights_2[[#This Row],[date]])</f>
        <v>2020</v>
      </c>
      <c r="AM4992" t="s">
        <v>4017</v>
      </c>
      <c r="AN4992">
        <v>111</v>
      </c>
      <c r="AO4992" t="s">
        <v>3918</v>
      </c>
      <c r="AP4992">
        <f>IF(ufc_fights_2[[#This Row],[winner]]="Red",ufc_fights_2[[#This Row],[r_fighter_id]],ufc_fights_2[[#This Row],[b_fighter_id]])</f>
        <v>843</v>
      </c>
      <c r="AQ4992" t="str">
        <f>_xlfn.XLOOKUP(ufc_fights_2[[#This Row],[winnerID]],ufc_fighters[id],ufc_fighters[fighter_name],"xxx",0,1)</f>
        <v>Merab Dvalishvili</v>
      </c>
    </row>
    <row r="4993" spans="1:43">
      <c r="A4993">
        <v>843</v>
      </c>
      <c r="B4993">
        <v>3429</v>
      </c>
      <c r="C4993">
        <f>_xlfn.XLOOKUP(ufc_fights_2[[#This Row],[r_fighter_id]],ufc_fighters[id],ufc_fighters[year],"xxx",0,1)</f>
        <v>1991</v>
      </c>
      <c r="D4993">
        <f>_xlfn.XLOOKUP(ufc_fights_2[[#This Row],[b_fighter_id]],ufc_fighters[id],ufc_fighters[year],"Prázdné",0,1)</f>
        <v>1986</v>
      </c>
      <c r="E4993" s="10">
        <f>YEAR(ufc_fights_2[[#This Row],[date]])-ufc_fights_2[[#This Row],[r_year]]</f>
        <v>27</v>
      </c>
      <c r="F4993" s="10">
        <f>YEAR(ufc_fights_2[[#This Row],[date]])-ufc_fights_2[[#This Row],[b_year]]</f>
        <v>32</v>
      </c>
      <c r="G4993">
        <v>0</v>
      </c>
      <c r="H4993">
        <v>0</v>
      </c>
      <c r="I4993">
        <v>0.37580000000000002</v>
      </c>
      <c r="J4993">
        <v>0.23530000000000001</v>
      </c>
      <c r="K4993">
        <v>0.62119999999999997</v>
      </c>
      <c r="L4993">
        <v>0.43140000000000001</v>
      </c>
      <c r="M4993">
        <v>0.625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8.0208333333333329E-3</v>
      </c>
      <c r="T4993" s="2">
        <v>0</v>
      </c>
      <c r="U4993">
        <v>0.34229999999999999</v>
      </c>
      <c r="V4993">
        <v>0.17860000000000001</v>
      </c>
      <c r="W4993">
        <v>0.625</v>
      </c>
      <c r="X4993">
        <v>0.75</v>
      </c>
      <c r="Y4993">
        <v>0</v>
      </c>
      <c r="Z4993">
        <v>0.13950000000000001</v>
      </c>
      <c r="AA4993">
        <v>0.1111</v>
      </c>
      <c r="AB4993">
        <v>0.5</v>
      </c>
      <c r="AC4993">
        <v>0</v>
      </c>
      <c r="AD4993">
        <v>0.45540000000000003</v>
      </c>
      <c r="AE4993">
        <v>0.71430000000000005</v>
      </c>
      <c r="AF4993" t="s">
        <v>3915</v>
      </c>
      <c r="AG4993" s="2">
        <v>3.472222222222222E-3</v>
      </c>
      <c r="AH4993" t="s">
        <v>3911</v>
      </c>
      <c r="AI4993">
        <v>3</v>
      </c>
      <c r="AJ4993" t="s">
        <v>3920</v>
      </c>
      <c r="AK4993" s="3">
        <v>43358</v>
      </c>
      <c r="AL4993" s="10">
        <f>YEAR(ufc_fights_2[[#This Row],[date]])</f>
        <v>2018</v>
      </c>
      <c r="AM4993" t="s">
        <v>4017</v>
      </c>
      <c r="AN4993">
        <v>41</v>
      </c>
      <c r="AO4993" t="s">
        <v>3913</v>
      </c>
      <c r="AP4993">
        <f>IF(ufc_fights_2[[#This Row],[winner]]="Red",ufc_fights_2[[#This Row],[r_fighter_id]],ufc_fights_2[[#This Row],[b_fighter_id]])</f>
        <v>843</v>
      </c>
      <c r="AQ4993" t="str">
        <f>_xlfn.XLOOKUP(ufc_fights_2[[#This Row],[winnerID]],ufc_fighters[id],ufc_fighters[fighter_name],"xxx",0,1)</f>
        <v>Merab Dvalishvili</v>
      </c>
    </row>
    <row r="4994" spans="1:43">
      <c r="A4994">
        <v>1604</v>
      </c>
      <c r="B4994">
        <v>843</v>
      </c>
      <c r="C4994">
        <f>_xlfn.XLOOKUP(ufc_fights_2[[#This Row],[r_fighter_id]],ufc_fighters[id],ufc_fighters[year],"xxx",0,1)</f>
        <v>1991</v>
      </c>
      <c r="D4994">
        <f>_xlfn.XLOOKUP(ufc_fights_2[[#This Row],[b_fighter_id]],ufc_fighters[id],ufc_fighters[year],"Prázdné",0,1)</f>
        <v>1991</v>
      </c>
      <c r="E4994" s="10">
        <f>YEAR(ufc_fights_2[[#This Row],[date]])-ufc_fights_2[[#This Row],[r_year]]</f>
        <v>28</v>
      </c>
      <c r="F4994" s="10">
        <f>YEAR(ufc_fights_2[[#This Row],[date]])-ufc_fights_2[[#This Row],[b_year]]</f>
        <v>28</v>
      </c>
      <c r="G4994">
        <v>0</v>
      </c>
      <c r="H4994">
        <v>0</v>
      </c>
      <c r="I4994">
        <v>0.57140000000000002</v>
      </c>
      <c r="J4994">
        <v>0.53920000000000001</v>
      </c>
      <c r="K4994">
        <v>0.61429999999999996</v>
      </c>
      <c r="L4994">
        <v>0.78469999999999995</v>
      </c>
      <c r="M4994">
        <v>0</v>
      </c>
      <c r="N4994">
        <v>0.55559999999999998</v>
      </c>
      <c r="O4994">
        <v>0</v>
      </c>
      <c r="P4994">
        <v>0</v>
      </c>
      <c r="Q4994">
        <v>0</v>
      </c>
      <c r="R4994">
        <v>0</v>
      </c>
      <c r="S4994" s="2">
        <v>4.1666666666666669E-4</v>
      </c>
      <c r="T4994" s="2">
        <v>5.9375000000000001E-3</v>
      </c>
      <c r="U4994">
        <v>0.51219999999999999</v>
      </c>
      <c r="V4994">
        <v>0.50590000000000002</v>
      </c>
      <c r="W4994">
        <v>0.8</v>
      </c>
      <c r="X4994">
        <v>0.7</v>
      </c>
      <c r="Y4994">
        <v>0.85709999999999997</v>
      </c>
      <c r="Z4994">
        <v>0.47220000000000001</v>
      </c>
      <c r="AA4994">
        <v>0.36919999999999997</v>
      </c>
      <c r="AB4994">
        <v>0.75</v>
      </c>
      <c r="AC4994">
        <v>0.8</v>
      </c>
      <c r="AD4994">
        <v>0.75</v>
      </c>
      <c r="AE4994">
        <v>0.84379999999999999</v>
      </c>
      <c r="AF4994" t="s">
        <v>3915</v>
      </c>
      <c r="AG4994" s="2">
        <v>3.472222222222222E-3</v>
      </c>
      <c r="AH4994" t="s">
        <v>3911</v>
      </c>
      <c r="AI4994">
        <v>3</v>
      </c>
      <c r="AJ4994" t="s">
        <v>3919</v>
      </c>
      <c r="AK4994" s="3">
        <v>43589</v>
      </c>
      <c r="AL4994" s="10">
        <f>YEAR(ufc_fights_2[[#This Row],[date]])</f>
        <v>2019</v>
      </c>
      <c r="AM4994" t="s">
        <v>4017</v>
      </c>
      <c r="AN4994">
        <v>16</v>
      </c>
      <c r="AO4994" t="s">
        <v>3918</v>
      </c>
      <c r="AP4994">
        <f>IF(ufc_fights_2[[#This Row],[winner]]="Red",ufc_fights_2[[#This Row],[r_fighter_id]],ufc_fights_2[[#This Row],[b_fighter_id]])</f>
        <v>843</v>
      </c>
      <c r="AQ4994" t="str">
        <f>_xlfn.XLOOKUP(ufc_fights_2[[#This Row],[winnerID]],ufc_fighters[id],ufc_fighters[fighter_name],"xxx",0,1)</f>
        <v>Merab Dvalishvili</v>
      </c>
    </row>
    <row r="4995" spans="1:43">
      <c r="A4995">
        <v>793</v>
      </c>
      <c r="B4995">
        <v>843</v>
      </c>
      <c r="C4995">
        <f>_xlfn.XLOOKUP(ufc_fights_2[[#This Row],[r_fighter_id]],ufc_fighters[id],ufc_fighters[year],"xxx",0,1)</f>
        <v>1984</v>
      </c>
      <c r="D4995">
        <f>_xlfn.XLOOKUP(ufc_fights_2[[#This Row],[b_fighter_id]],ufc_fighters[id],ufc_fighters[year],"Prázdné",0,1)</f>
        <v>1991</v>
      </c>
      <c r="E4995" s="10">
        <f>YEAR(ufc_fights_2[[#This Row],[date]])-ufc_fights_2[[#This Row],[r_year]]</f>
        <v>36</v>
      </c>
      <c r="F4995" s="10">
        <f>YEAR(ufc_fights_2[[#This Row],[date]])-ufc_fights_2[[#This Row],[b_year]]</f>
        <v>29</v>
      </c>
      <c r="G4995">
        <v>0</v>
      </c>
      <c r="H4995">
        <v>0</v>
      </c>
      <c r="I4995">
        <v>0.314</v>
      </c>
      <c r="J4995">
        <v>0.37590000000000001</v>
      </c>
      <c r="K4995">
        <v>0.34439999999999998</v>
      </c>
      <c r="L4995">
        <v>0.51459999999999995</v>
      </c>
      <c r="M4995">
        <v>0</v>
      </c>
      <c r="N4995">
        <v>0.1</v>
      </c>
      <c r="O4995">
        <v>0</v>
      </c>
      <c r="P4995">
        <v>0</v>
      </c>
      <c r="Q4995">
        <v>0</v>
      </c>
      <c r="R4995">
        <v>0</v>
      </c>
      <c r="S4995" s="2">
        <v>4.6296296296296294E-5</v>
      </c>
      <c r="T4995" s="2">
        <v>2.5925925925925925E-3</v>
      </c>
      <c r="U4995">
        <v>0.17460000000000001</v>
      </c>
      <c r="V4995">
        <v>0.17019999999999999</v>
      </c>
      <c r="W4995">
        <v>0.5625</v>
      </c>
      <c r="X4995">
        <v>1</v>
      </c>
      <c r="Y4995">
        <v>1</v>
      </c>
      <c r="Z4995">
        <v>0.31330000000000002</v>
      </c>
      <c r="AA4995">
        <v>0.23150000000000001</v>
      </c>
      <c r="AB4995">
        <v>0.33329999999999999</v>
      </c>
      <c r="AC4995">
        <v>1</v>
      </c>
      <c r="AD4995">
        <v>0</v>
      </c>
      <c r="AE4995">
        <v>0</v>
      </c>
      <c r="AF4995" t="s">
        <v>3915</v>
      </c>
      <c r="AG4995" s="2">
        <v>3.472222222222222E-3</v>
      </c>
      <c r="AH4995" t="s">
        <v>3911</v>
      </c>
      <c r="AI4995">
        <v>3</v>
      </c>
      <c r="AJ4995" t="s">
        <v>3912</v>
      </c>
      <c r="AK4995" s="3">
        <v>44058</v>
      </c>
      <c r="AL4995" s="10">
        <f>YEAR(ufc_fights_2[[#This Row],[date]])</f>
        <v>2020</v>
      </c>
      <c r="AM4995" t="s">
        <v>4017</v>
      </c>
      <c r="AN4995">
        <v>1</v>
      </c>
      <c r="AO4995" t="s">
        <v>3918</v>
      </c>
      <c r="AP4995">
        <f>IF(ufc_fights_2[[#This Row],[winner]]="Red",ufc_fights_2[[#This Row],[r_fighter_id]],ufc_fights_2[[#This Row],[b_fighter_id]])</f>
        <v>843</v>
      </c>
      <c r="AQ4995" t="str">
        <f>_xlfn.XLOOKUP(ufc_fights_2[[#This Row],[winnerID]],ufc_fighters[id],ufc_fighters[fighter_name],"xxx",0,1)</f>
        <v>Merab Dvalishvili</v>
      </c>
    </row>
    <row r="4996" spans="1:43">
      <c r="A4996">
        <v>3554</v>
      </c>
      <c r="B4996">
        <v>2737</v>
      </c>
      <c r="C4996">
        <f>_xlfn.XLOOKUP(ufc_fights_2[[#This Row],[r_fighter_id]],ufc_fighters[id],ufc_fighters[year],"xxx",0,1)</f>
        <v>1993</v>
      </c>
      <c r="D4996">
        <f>_xlfn.XLOOKUP(ufc_fights_2[[#This Row],[b_fighter_id]],ufc_fighters[id],ufc_fighters[year],"Prázdné",0,1)</f>
        <v>1992</v>
      </c>
      <c r="E4996" s="10">
        <f>YEAR(ufc_fights_2[[#This Row],[date]])-ufc_fights_2[[#This Row],[r_year]]</f>
        <v>27</v>
      </c>
      <c r="F4996" s="10">
        <f>YEAR(ufc_fights_2[[#This Row],[date]])-ufc_fights_2[[#This Row],[b_year]]</f>
        <v>28</v>
      </c>
      <c r="G4996">
        <v>1</v>
      </c>
      <c r="H4996">
        <v>0</v>
      </c>
      <c r="I4996">
        <v>0.5</v>
      </c>
      <c r="J4996">
        <v>0.46150000000000002</v>
      </c>
      <c r="K4996">
        <v>0.51429999999999998</v>
      </c>
      <c r="L4996">
        <v>0.5625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5.7870370370370373E-5</v>
      </c>
      <c r="T4996" s="2">
        <v>6.2500000000000001E-4</v>
      </c>
      <c r="U4996">
        <v>0.46879999999999999</v>
      </c>
      <c r="V4996">
        <v>0.45450000000000002</v>
      </c>
      <c r="W4996">
        <v>1</v>
      </c>
      <c r="X4996">
        <v>0</v>
      </c>
      <c r="Y4996">
        <v>0</v>
      </c>
      <c r="Z4996">
        <v>0.48480000000000001</v>
      </c>
      <c r="AA4996">
        <v>0.5</v>
      </c>
      <c r="AB4996">
        <v>1</v>
      </c>
      <c r="AC4996">
        <v>0</v>
      </c>
      <c r="AD4996">
        <v>0</v>
      </c>
      <c r="AE4996">
        <v>0</v>
      </c>
      <c r="AF4996" t="s">
        <v>3910</v>
      </c>
      <c r="AG4996" s="2">
        <v>1.9212962962962964E-3</v>
      </c>
      <c r="AH4996" t="s">
        <v>3911</v>
      </c>
      <c r="AI4996">
        <v>3</v>
      </c>
      <c r="AJ4996" t="s">
        <v>3914</v>
      </c>
      <c r="AK4996" s="3">
        <v>44135</v>
      </c>
      <c r="AL4996" s="10">
        <f>YEAR(ufc_fights_2[[#This Row],[date]])</f>
        <v>2020</v>
      </c>
      <c r="AM4996" t="s">
        <v>4017</v>
      </c>
      <c r="AN4996">
        <v>1</v>
      </c>
      <c r="AO4996" t="s">
        <v>3913</v>
      </c>
      <c r="AP4996">
        <f>IF(ufc_fights_2[[#This Row],[winner]]="Red",ufc_fights_2[[#This Row],[r_fighter_id]],ufc_fights_2[[#This Row],[b_fighter_id]])</f>
        <v>3554</v>
      </c>
      <c r="AQ4996" t="str">
        <f>_xlfn.XLOOKUP(ufc_fights_2[[#This Row],[winnerID]],ufc_fighters[id],ufc_fighters[fighter_name],"xxx",0,1)</f>
        <v>Adrian Yanez</v>
      </c>
    </row>
    <row r="4997" spans="1:43">
      <c r="A4997">
        <v>1474</v>
      </c>
      <c r="B4997">
        <v>1404</v>
      </c>
      <c r="C4997">
        <f>_xlfn.XLOOKUP(ufc_fights_2[[#This Row],[r_fighter_id]],ufc_fighters[id],ufc_fighters[year],"xxx",0,1)</f>
        <v>1979</v>
      </c>
      <c r="D4997">
        <f>_xlfn.XLOOKUP(ufc_fights_2[[#This Row],[b_fighter_id]],ufc_fighters[id],ufc_fighters[year],"Prázdné",0,1)</f>
        <v>1978</v>
      </c>
      <c r="E4997" s="10">
        <f>YEAR(ufc_fights_2[[#This Row],[date]])-ufc_fights_2[[#This Row],[r_year]]</f>
        <v>33</v>
      </c>
      <c r="F4997" s="10">
        <f>YEAR(ufc_fights_2[[#This Row],[date]])-ufc_fights_2[[#This Row],[b_year]]</f>
        <v>34</v>
      </c>
      <c r="G4997">
        <v>1</v>
      </c>
      <c r="H4997">
        <v>0</v>
      </c>
      <c r="I4997">
        <v>0.53759999999999997</v>
      </c>
      <c r="J4997">
        <v>0.34620000000000001</v>
      </c>
      <c r="K4997">
        <v>0.6069</v>
      </c>
      <c r="L4997">
        <v>0.43480000000000002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3.4837962962962965E-3</v>
      </c>
      <c r="T4997" s="2">
        <v>1.273148148148148E-4</v>
      </c>
      <c r="U4997">
        <v>0.4839</v>
      </c>
      <c r="V4997">
        <v>7.1400000000000005E-2</v>
      </c>
      <c r="W4997">
        <v>0.70830000000000004</v>
      </c>
      <c r="X4997">
        <v>0.42859999999999998</v>
      </c>
      <c r="Y4997">
        <v>0.75</v>
      </c>
      <c r="Z4997">
        <v>0.4839</v>
      </c>
      <c r="AA4997">
        <v>0.35289999999999999</v>
      </c>
      <c r="AB4997">
        <v>1</v>
      </c>
      <c r="AC4997">
        <v>0</v>
      </c>
      <c r="AD4997">
        <v>0.63329999999999997</v>
      </c>
      <c r="AE4997">
        <v>0</v>
      </c>
      <c r="AF4997" t="s">
        <v>3915</v>
      </c>
      <c r="AG4997" s="2">
        <v>3.472222222222222E-3</v>
      </c>
      <c r="AH4997" t="s">
        <v>3911</v>
      </c>
      <c r="AI4997">
        <v>3</v>
      </c>
      <c r="AJ4997" t="s">
        <v>4070</v>
      </c>
      <c r="AK4997" s="3">
        <v>41044</v>
      </c>
      <c r="AL4997" s="10">
        <f>YEAR(ufc_fights_2[[#This Row],[date]])</f>
        <v>2012</v>
      </c>
      <c r="AM4997" t="s">
        <v>4017</v>
      </c>
      <c r="AN4997">
        <v>27</v>
      </c>
      <c r="AO4997" t="s">
        <v>3913</v>
      </c>
      <c r="AP4997">
        <f>IF(ufc_fights_2[[#This Row],[winner]]="Red",ufc_fights_2[[#This Row],[r_fighter_id]],ufc_fights_2[[#This Row],[b_fighter_id]])</f>
        <v>1474</v>
      </c>
      <c r="AQ4997" t="str">
        <f>_xlfn.XLOOKUP(ufc_fights_2[[#This Row],[winnerID]],ufc_fighters[id],ufc_fighters[fighter_name],"xxx",0,1)</f>
        <v>Yves Jabouin</v>
      </c>
    </row>
    <row r="4998" spans="1:43">
      <c r="A4998">
        <v>778</v>
      </c>
      <c r="B4998">
        <v>659</v>
      </c>
      <c r="C4998">
        <f>_xlfn.XLOOKUP(ufc_fights_2[[#This Row],[r_fighter_id]],ufc_fighters[id],ufc_fighters[year],"xxx",0,1)</f>
        <v>1986</v>
      </c>
      <c r="D4998">
        <f>_xlfn.XLOOKUP(ufc_fights_2[[#This Row],[b_fighter_id]],ufc_fighters[id],ufc_fighters[year],"Prázdné",0,1)</f>
        <v>1985</v>
      </c>
      <c r="E4998" s="10">
        <f>YEAR(ufc_fights_2[[#This Row],[date]])-ufc_fights_2[[#This Row],[r_year]]</f>
        <v>30</v>
      </c>
      <c r="F4998" s="10">
        <f>YEAR(ufc_fights_2[[#This Row],[date]])-ufc_fights_2[[#This Row],[b_year]]</f>
        <v>31</v>
      </c>
      <c r="G4998">
        <v>0</v>
      </c>
      <c r="H4998">
        <v>0</v>
      </c>
      <c r="I4998">
        <v>0.26719999999999999</v>
      </c>
      <c r="J4998">
        <v>0.37090000000000001</v>
      </c>
      <c r="K4998">
        <v>0.30230000000000001</v>
      </c>
      <c r="L4998">
        <v>0.39100000000000001</v>
      </c>
      <c r="M4998">
        <v>0.125</v>
      </c>
      <c r="N4998">
        <v>0.36359999999999998</v>
      </c>
      <c r="O4998">
        <v>0</v>
      </c>
      <c r="P4998">
        <v>0</v>
      </c>
      <c r="Q4998">
        <v>0</v>
      </c>
      <c r="R4998">
        <v>0</v>
      </c>
      <c r="S4998" s="2">
        <v>8.3333333333333339E-4</v>
      </c>
      <c r="T4998" s="2">
        <v>3.8194444444444446E-4</v>
      </c>
      <c r="U4998">
        <v>0.18659999999999999</v>
      </c>
      <c r="V4998">
        <v>0.34399999999999997</v>
      </c>
      <c r="W4998">
        <v>0.56410000000000005</v>
      </c>
      <c r="X4998">
        <v>0.88460000000000005</v>
      </c>
      <c r="Y4998">
        <v>1</v>
      </c>
      <c r="Z4998">
        <v>0.25890000000000002</v>
      </c>
      <c r="AA4998">
        <v>0.3639</v>
      </c>
      <c r="AB4998">
        <v>0.46150000000000002</v>
      </c>
      <c r="AC4998">
        <v>0.83330000000000004</v>
      </c>
      <c r="AD4998">
        <v>1</v>
      </c>
      <c r="AE4998">
        <v>0</v>
      </c>
      <c r="AF4998" t="s">
        <v>3922</v>
      </c>
      <c r="AG4998" s="2">
        <v>3.472222222222222E-3</v>
      </c>
      <c r="AH4998" t="s">
        <v>3927</v>
      </c>
      <c r="AI4998">
        <v>5</v>
      </c>
      <c r="AJ4998" t="s">
        <v>3914</v>
      </c>
      <c r="AK4998" s="3">
        <v>42386</v>
      </c>
      <c r="AL4998" s="10">
        <f>YEAR(ufc_fights_2[[#This Row],[date]])</f>
        <v>2016</v>
      </c>
      <c r="AM4998" t="s">
        <v>4017</v>
      </c>
      <c r="AN4998">
        <v>61</v>
      </c>
      <c r="AO4998" t="s">
        <v>3918</v>
      </c>
      <c r="AP4998">
        <f>IF(ufc_fights_2[[#This Row],[winner]]="Red",ufc_fights_2[[#This Row],[r_fighter_id]],ufc_fights_2[[#This Row],[b_fighter_id]])</f>
        <v>659</v>
      </c>
      <c r="AQ4998" t="str">
        <f>_xlfn.XLOOKUP(ufc_fights_2[[#This Row],[winnerID]],ufc_fighters[id],ufc_fighters[fighter_name],"xxx",0,1)</f>
        <v>Dominick Cruz</v>
      </c>
    </row>
    <row r="4999" spans="1:43">
      <c r="A4999">
        <v>1474</v>
      </c>
      <c r="B4999">
        <v>2425</v>
      </c>
      <c r="C4999">
        <f>_xlfn.XLOOKUP(ufc_fights_2[[#This Row],[r_fighter_id]],ufc_fighters[id],ufc_fighters[year],"xxx",0,1)</f>
        <v>1979</v>
      </c>
      <c r="D4999">
        <f>_xlfn.XLOOKUP(ufc_fights_2[[#This Row],[b_fighter_id]],ufc_fighters[id],ufc_fighters[year],"Prázdné",0,1)</f>
        <v>1987</v>
      </c>
      <c r="E4999" s="10">
        <f>YEAR(ufc_fights_2[[#This Row],[date]])-ufc_fights_2[[#This Row],[r_year]]</f>
        <v>34</v>
      </c>
      <c r="F4999" s="10">
        <f>YEAR(ufc_fights_2[[#This Row],[date]])-ufc_fights_2[[#This Row],[b_year]]</f>
        <v>26</v>
      </c>
      <c r="G4999">
        <v>0</v>
      </c>
      <c r="H4999">
        <v>0</v>
      </c>
      <c r="I4999">
        <v>0.68969999999999998</v>
      </c>
      <c r="J4999">
        <v>0.83330000000000004</v>
      </c>
      <c r="K4999">
        <v>0.72970000000000002</v>
      </c>
      <c r="L4999">
        <v>0.8095</v>
      </c>
      <c r="M4999">
        <v>1</v>
      </c>
      <c r="N4999">
        <v>0.5</v>
      </c>
      <c r="O4999">
        <v>0</v>
      </c>
      <c r="P4999">
        <v>7</v>
      </c>
      <c r="Q4999">
        <v>3</v>
      </c>
      <c r="R4999">
        <v>1</v>
      </c>
      <c r="S4999" s="2">
        <v>5.6249999999999998E-3</v>
      </c>
      <c r="T4999" s="2">
        <v>3.3101851851851851E-3</v>
      </c>
      <c r="U4999">
        <v>0.6522</v>
      </c>
      <c r="V4999">
        <v>0.84619999999999995</v>
      </c>
      <c r="W4999">
        <v>0.75</v>
      </c>
      <c r="X4999">
        <v>1</v>
      </c>
      <c r="Y4999">
        <v>0.5</v>
      </c>
      <c r="Z4999">
        <v>0.46150000000000002</v>
      </c>
      <c r="AA4999">
        <v>0.71430000000000005</v>
      </c>
      <c r="AB4999">
        <v>1</v>
      </c>
      <c r="AC4999">
        <v>1</v>
      </c>
      <c r="AD4999">
        <v>0.85709999999999997</v>
      </c>
      <c r="AE4999">
        <v>0.875</v>
      </c>
      <c r="AF4999" t="s">
        <v>3922</v>
      </c>
      <c r="AG4999" s="2">
        <v>3.472222222222222E-3</v>
      </c>
      <c r="AH4999" t="s">
        <v>3911</v>
      </c>
      <c r="AI4999">
        <v>3</v>
      </c>
      <c r="AJ4999" t="s">
        <v>3936</v>
      </c>
      <c r="AK4999" s="3">
        <v>41440</v>
      </c>
      <c r="AL4999" s="10">
        <f>YEAR(ufc_fights_2[[#This Row],[date]])</f>
        <v>2013</v>
      </c>
      <c r="AM4999" t="s">
        <v>4017</v>
      </c>
      <c r="AN4999">
        <v>7</v>
      </c>
      <c r="AO4999" t="s">
        <v>3913</v>
      </c>
      <c r="AP4999">
        <f>IF(ufc_fights_2[[#This Row],[winner]]="Red",ufc_fights_2[[#This Row],[r_fighter_id]],ufc_fights_2[[#This Row],[b_fighter_id]])</f>
        <v>1474</v>
      </c>
      <c r="AQ4999" t="str">
        <f>_xlfn.XLOOKUP(ufc_fights_2[[#This Row],[winnerID]],ufc_fighters[id],ufc_fighters[fighter_name],"xxx",0,1)</f>
        <v>Yves Jabouin</v>
      </c>
    </row>
    <row r="5000" spans="1:43">
      <c r="A5000">
        <v>2186</v>
      </c>
      <c r="B5000">
        <v>3073</v>
      </c>
      <c r="C5000">
        <f>_xlfn.XLOOKUP(ufc_fights_2[[#This Row],[r_fighter_id]],ufc_fighters[id],ufc_fighters[year],"xxx",0,1)</f>
        <v>1991</v>
      </c>
      <c r="D5000">
        <f>_xlfn.XLOOKUP(ufc_fights_2[[#This Row],[b_fighter_id]],ufc_fighters[id],ufc_fighters[year],"Prázdné",0,1)</f>
        <v>1988</v>
      </c>
      <c r="E5000" s="10">
        <f>YEAR(ufc_fights_2[[#This Row],[date]])-ufc_fights_2[[#This Row],[r_year]]</f>
        <v>26</v>
      </c>
      <c r="F5000" s="10">
        <f>YEAR(ufc_fights_2[[#This Row],[date]])-ufc_fights_2[[#This Row],[b_year]]</f>
        <v>29</v>
      </c>
      <c r="G5000">
        <v>0</v>
      </c>
      <c r="H5000">
        <v>0</v>
      </c>
      <c r="I5000">
        <v>0.42420000000000002</v>
      </c>
      <c r="J5000">
        <v>0.39660000000000001</v>
      </c>
      <c r="K5000">
        <v>0.45929999999999999</v>
      </c>
      <c r="L5000">
        <v>0.49320000000000003</v>
      </c>
      <c r="M5000">
        <v>0.33329999999999999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3.2638888888888891E-3</v>
      </c>
      <c r="T5000" s="2">
        <v>1.5972222222222223E-3</v>
      </c>
      <c r="U5000">
        <v>0.3301</v>
      </c>
      <c r="V5000">
        <v>0.30859999999999999</v>
      </c>
      <c r="W5000">
        <v>1</v>
      </c>
      <c r="X5000">
        <v>0.74070000000000003</v>
      </c>
      <c r="Y5000">
        <v>0.7</v>
      </c>
      <c r="Z5000">
        <v>0.38519999999999999</v>
      </c>
      <c r="AA5000">
        <v>0.3301</v>
      </c>
      <c r="AB5000">
        <v>0.75</v>
      </c>
      <c r="AC5000">
        <v>0.66669999999999996</v>
      </c>
      <c r="AD5000">
        <v>1</v>
      </c>
      <c r="AE5000">
        <v>1</v>
      </c>
      <c r="AF5000" t="s">
        <v>3922</v>
      </c>
      <c r="AG5000" s="2">
        <v>3.472222222222222E-3</v>
      </c>
      <c r="AH5000" t="s">
        <v>3911</v>
      </c>
      <c r="AI5000">
        <v>3</v>
      </c>
      <c r="AJ5000" t="s">
        <v>3912</v>
      </c>
      <c r="AK5000" s="3">
        <v>42798</v>
      </c>
      <c r="AL5000" s="10">
        <f>YEAR(ufc_fights_2[[#This Row],[date]])</f>
        <v>2017</v>
      </c>
      <c r="AM5000" t="s">
        <v>4017</v>
      </c>
      <c r="AN5000">
        <v>1</v>
      </c>
      <c r="AO5000" t="s">
        <v>3913</v>
      </c>
      <c r="AP5000">
        <f>IF(ufc_fights_2[[#This Row],[winner]]="Red",ufc_fights_2[[#This Row],[r_fighter_id]],ufc_fights_2[[#This Row],[b_fighter_id]])</f>
        <v>2186</v>
      </c>
      <c r="AQ5000" t="str">
        <f>_xlfn.XLOOKUP(ufc_fights_2[[#This Row],[winnerID]],ufc_fighters[id],ufc_fighters[fighter_name],"xxx",0,1)</f>
        <v>Albert Morales</v>
      </c>
    </row>
    <row r="5001" spans="1:43">
      <c r="A5001">
        <v>1189</v>
      </c>
      <c r="B5001">
        <v>3367</v>
      </c>
      <c r="C5001">
        <f>_xlfn.XLOOKUP(ufc_fights_2[[#This Row],[r_fighter_id]],ufc_fighters[id],ufc_fighters[year],"xxx",0,1)</f>
        <v>1985</v>
      </c>
      <c r="D5001">
        <f>_xlfn.XLOOKUP(ufc_fights_2[[#This Row],[b_fighter_id]],ufc_fighters[id],ufc_fighters[year],"Prázdné",0,1)</f>
        <v>1992</v>
      </c>
      <c r="E5001" s="10">
        <f>YEAR(ufc_fights_2[[#This Row],[date]])-ufc_fights_2[[#This Row],[r_year]]</f>
        <v>31</v>
      </c>
      <c r="F5001" s="10">
        <f>YEAR(ufc_fights_2[[#This Row],[date]])-ufc_fights_2[[#This Row],[b_year]]</f>
        <v>24</v>
      </c>
      <c r="G5001">
        <v>0</v>
      </c>
      <c r="H5001">
        <v>0</v>
      </c>
      <c r="I5001">
        <v>0.66059999999999997</v>
      </c>
      <c r="J5001">
        <v>0.34849999999999998</v>
      </c>
      <c r="K5001">
        <v>0.72729999999999995</v>
      </c>
      <c r="L5001">
        <v>0.38890000000000002</v>
      </c>
      <c r="M5001">
        <v>0.2</v>
      </c>
      <c r="N5001">
        <v>0.16669999999999999</v>
      </c>
      <c r="O5001">
        <v>0</v>
      </c>
      <c r="P5001">
        <v>0</v>
      </c>
      <c r="Q5001">
        <v>1</v>
      </c>
      <c r="R5001">
        <v>0</v>
      </c>
      <c r="S5001" s="2">
        <v>5.9837962962962961E-3</v>
      </c>
      <c r="T5001" s="2">
        <v>9.6064814814814819E-4</v>
      </c>
      <c r="U5001">
        <v>0.60529999999999995</v>
      </c>
      <c r="V5001">
        <v>0.19570000000000001</v>
      </c>
      <c r="W5001">
        <v>0.77780000000000005</v>
      </c>
      <c r="X5001">
        <v>0.8</v>
      </c>
      <c r="Y5001">
        <v>1</v>
      </c>
      <c r="Z5001">
        <v>0.56899999999999995</v>
      </c>
      <c r="AA5001">
        <v>0.27079999999999999</v>
      </c>
      <c r="AB5001">
        <v>0.72729999999999995</v>
      </c>
      <c r="AC5001">
        <v>0.75</v>
      </c>
      <c r="AD5001">
        <v>0.79310000000000003</v>
      </c>
      <c r="AE5001">
        <v>0.4</v>
      </c>
      <c r="AF5001" t="s">
        <v>3915</v>
      </c>
      <c r="AG5001" s="2">
        <v>3.472222222222222E-3</v>
      </c>
      <c r="AH5001" t="s">
        <v>3911</v>
      </c>
      <c r="AI5001">
        <v>3</v>
      </c>
      <c r="AK5001" s="3">
        <v>42427</v>
      </c>
      <c r="AL5001" s="10">
        <f>YEAR(ufc_fights_2[[#This Row],[date]])</f>
        <v>2016</v>
      </c>
      <c r="AM5001" t="s">
        <v>4017</v>
      </c>
      <c r="AN5001">
        <v>70</v>
      </c>
      <c r="AO5001" t="s">
        <v>3913</v>
      </c>
      <c r="AP5001">
        <f>IF(ufc_fights_2[[#This Row],[winner]]="Red",ufc_fights_2[[#This Row],[r_fighter_id]],ufc_fights_2[[#This Row],[b_fighter_id]])</f>
        <v>1189</v>
      </c>
      <c r="AQ5001" t="str">
        <f>_xlfn.XLOOKUP(ufc_fights_2[[#This Row],[winnerID]],ufc_fighters[id],ufc_fighters[fighter_name],"xxx",0,1)</f>
        <v>Davey Grant</v>
      </c>
    </row>
    <row r="5002" spans="1:43">
      <c r="A5002">
        <v>2347</v>
      </c>
      <c r="B5002">
        <v>2202</v>
      </c>
      <c r="C5002">
        <f>_xlfn.XLOOKUP(ufc_fights_2[[#This Row],[r_fighter_id]],ufc_fighters[id],ufc_fighters[year],"xxx",0,1)</f>
        <v>1996</v>
      </c>
      <c r="D5002">
        <f>_xlfn.XLOOKUP(ufc_fights_2[[#This Row],[b_fighter_id]],ufc_fighters[id],ufc_fighters[year],"Prázdné",0,1)</f>
        <v>1989</v>
      </c>
      <c r="E5002" s="10">
        <f>YEAR(ufc_fights_2[[#This Row],[date]])-ufc_fights_2[[#This Row],[r_year]]</f>
        <v>25</v>
      </c>
      <c r="F5002" s="10">
        <f>YEAR(ufc_fights_2[[#This Row],[date]])-ufc_fights_2[[#This Row],[b_year]]</f>
        <v>32</v>
      </c>
      <c r="G5002">
        <v>0</v>
      </c>
      <c r="H5002">
        <v>0</v>
      </c>
      <c r="I5002">
        <v>0.60980000000000001</v>
      </c>
      <c r="J5002">
        <v>0.23330000000000001</v>
      </c>
      <c r="K5002">
        <v>0.66669999999999996</v>
      </c>
      <c r="L5002">
        <v>0.2581</v>
      </c>
      <c r="M5002">
        <v>0.45450000000000002</v>
      </c>
      <c r="N5002">
        <v>0</v>
      </c>
      <c r="O5002">
        <v>1</v>
      </c>
      <c r="P5002">
        <v>0</v>
      </c>
      <c r="Q5002">
        <v>0</v>
      </c>
      <c r="R5002">
        <v>0</v>
      </c>
      <c r="S5002" s="2">
        <v>2.0486111111111113E-3</v>
      </c>
      <c r="T5002" s="2">
        <v>9.2592592592592588E-5</v>
      </c>
      <c r="U5002">
        <v>0.56000000000000005</v>
      </c>
      <c r="V5002">
        <v>0.1</v>
      </c>
      <c r="W5002">
        <v>0.44440000000000002</v>
      </c>
      <c r="X5002">
        <v>1</v>
      </c>
      <c r="Y5002">
        <v>0.66669999999999996</v>
      </c>
      <c r="Z5002">
        <v>0.52939999999999998</v>
      </c>
      <c r="AA5002">
        <v>0.2414</v>
      </c>
      <c r="AB5002">
        <v>1</v>
      </c>
      <c r="AC5002">
        <v>0</v>
      </c>
      <c r="AD5002">
        <v>1</v>
      </c>
      <c r="AE5002">
        <v>0</v>
      </c>
      <c r="AF5002" t="s">
        <v>3933</v>
      </c>
      <c r="AG5002" s="2">
        <v>2.5347222222222221E-3</v>
      </c>
      <c r="AH5002" t="s">
        <v>3911</v>
      </c>
      <c r="AI5002">
        <v>3</v>
      </c>
      <c r="AJ5002" t="s">
        <v>3924</v>
      </c>
      <c r="AK5002" s="3">
        <v>44216</v>
      </c>
      <c r="AL5002" s="10">
        <f>YEAR(ufc_fights_2[[#This Row],[date]])</f>
        <v>2021</v>
      </c>
      <c r="AM5002" t="s">
        <v>4017</v>
      </c>
      <c r="AN5002">
        <v>5</v>
      </c>
      <c r="AO5002" t="s">
        <v>3913</v>
      </c>
      <c r="AP5002">
        <f>IF(ufc_fights_2[[#This Row],[winner]]="Red",ufc_fights_2[[#This Row],[r_fighter_id]],ufc_fights_2[[#This Row],[b_fighter_id]])</f>
        <v>2347</v>
      </c>
      <c r="AQ5002" t="str">
        <f>_xlfn.XLOOKUP(ufc_fights_2[[#This Row],[winnerID]],ufc_fighters[id],ufc_fighters[fighter_name],"xxx",0,1)</f>
        <v>Umar Nurmagomedov</v>
      </c>
    </row>
    <row r="5003" spans="1:43">
      <c r="A5003">
        <v>2559</v>
      </c>
      <c r="B5003">
        <v>1189</v>
      </c>
      <c r="C5003">
        <f>_xlfn.XLOOKUP(ufc_fights_2[[#This Row],[r_fighter_id]],ufc_fighters[id],ufc_fighters[year],"xxx",0,1)</f>
        <v>1984</v>
      </c>
      <c r="D5003">
        <f>_xlfn.XLOOKUP(ufc_fights_2[[#This Row],[b_fighter_id]],ufc_fighters[id],ufc_fighters[year],"Prázdné",0,1)</f>
        <v>1985</v>
      </c>
      <c r="E5003" s="10">
        <f>YEAR(ufc_fights_2[[#This Row],[date]])-ufc_fights_2[[#This Row],[r_year]]</f>
        <v>35</v>
      </c>
      <c r="F5003" s="10">
        <f>YEAR(ufc_fights_2[[#This Row],[date]])-ufc_fights_2[[#This Row],[b_year]]</f>
        <v>34</v>
      </c>
      <c r="G5003">
        <v>0</v>
      </c>
      <c r="H5003">
        <v>0</v>
      </c>
      <c r="I5003">
        <v>0.3977</v>
      </c>
      <c r="J5003">
        <v>0.47620000000000001</v>
      </c>
      <c r="K5003">
        <v>0.51349999999999996</v>
      </c>
      <c r="L5003">
        <v>0.48570000000000002</v>
      </c>
      <c r="M5003">
        <v>0</v>
      </c>
      <c r="N5003">
        <v>0.66669999999999996</v>
      </c>
      <c r="O5003">
        <v>0</v>
      </c>
      <c r="P5003">
        <v>0</v>
      </c>
      <c r="Q5003">
        <v>2</v>
      </c>
      <c r="R5003">
        <v>1</v>
      </c>
      <c r="S5003" s="2">
        <v>6.7129629629629625E-4</v>
      </c>
      <c r="T5003" s="2">
        <v>4.1898148148148146E-3</v>
      </c>
      <c r="U5003">
        <v>0.28070000000000001</v>
      </c>
      <c r="V5003">
        <v>0.25</v>
      </c>
      <c r="W5003">
        <v>0.63639999999999997</v>
      </c>
      <c r="X5003">
        <v>0.55559999999999998</v>
      </c>
      <c r="Y5003">
        <v>0.83330000000000004</v>
      </c>
      <c r="Z5003">
        <v>0.3846</v>
      </c>
      <c r="AA5003">
        <v>0.51919999999999999</v>
      </c>
      <c r="AB5003">
        <v>0.8</v>
      </c>
      <c r="AC5003">
        <v>0</v>
      </c>
      <c r="AD5003">
        <v>0.33329999999999999</v>
      </c>
      <c r="AE5003">
        <v>0.33329999999999999</v>
      </c>
      <c r="AF5003" t="s">
        <v>3922</v>
      </c>
      <c r="AG5003" s="2">
        <v>3.472222222222222E-3</v>
      </c>
      <c r="AH5003" t="s">
        <v>3911</v>
      </c>
      <c r="AI5003">
        <v>3</v>
      </c>
      <c r="AJ5003" t="s">
        <v>3996</v>
      </c>
      <c r="AK5003" s="3">
        <v>43778</v>
      </c>
      <c r="AL5003" s="10">
        <f>YEAR(ufc_fights_2[[#This Row],[date]])</f>
        <v>2019</v>
      </c>
      <c r="AM5003" t="s">
        <v>4017</v>
      </c>
      <c r="AN5003">
        <v>41</v>
      </c>
      <c r="AO5003" t="s">
        <v>3918</v>
      </c>
      <c r="AP5003">
        <f>IF(ufc_fights_2[[#This Row],[winner]]="Red",ufc_fights_2[[#This Row],[r_fighter_id]],ufc_fights_2[[#This Row],[b_fighter_id]])</f>
        <v>1189</v>
      </c>
      <c r="AQ5003" t="str">
        <f>_xlfn.XLOOKUP(ufc_fights_2[[#This Row],[winnerID]],ufc_fighters[id],ufc_fighters[fighter_name],"xxx",0,1)</f>
        <v>Davey Grant</v>
      </c>
    </row>
    <row r="5004" spans="1:43">
      <c r="A5004">
        <v>718</v>
      </c>
      <c r="B5004">
        <v>1189</v>
      </c>
      <c r="C5004">
        <f>_xlfn.XLOOKUP(ufc_fights_2[[#This Row],[r_fighter_id]],ufc_fighters[id],ufc_fighters[year],"xxx",0,1)</f>
        <v>1988</v>
      </c>
      <c r="D5004">
        <f>_xlfn.XLOOKUP(ufc_fights_2[[#This Row],[b_fighter_id]],ufc_fighters[id],ufc_fighters[year],"Prázdné",0,1)</f>
        <v>1985</v>
      </c>
      <c r="E5004" s="10">
        <f>YEAR(ufc_fights_2[[#This Row],[date]])-ufc_fights_2[[#This Row],[r_year]]</f>
        <v>32</v>
      </c>
      <c r="F5004" s="10">
        <f>YEAR(ufc_fights_2[[#This Row],[date]])-ufc_fights_2[[#This Row],[b_year]]</f>
        <v>35</v>
      </c>
      <c r="G5004">
        <v>1</v>
      </c>
      <c r="H5004">
        <v>1</v>
      </c>
      <c r="I5004">
        <v>0.38750000000000001</v>
      </c>
      <c r="J5004">
        <v>0.41810000000000003</v>
      </c>
      <c r="K5004">
        <v>0.41070000000000001</v>
      </c>
      <c r="L5004">
        <v>0.45550000000000002</v>
      </c>
      <c r="M5004">
        <v>0</v>
      </c>
      <c r="N5004">
        <v>0.5</v>
      </c>
      <c r="O5004">
        <v>0</v>
      </c>
      <c r="P5004">
        <v>1</v>
      </c>
      <c r="Q5004">
        <v>1</v>
      </c>
      <c r="R5004">
        <v>0</v>
      </c>
      <c r="S5004" s="2">
        <v>1.0185185185185184E-3</v>
      </c>
      <c r="T5004" s="2">
        <v>1.4814814814814814E-3</v>
      </c>
      <c r="U5004">
        <v>0.33829999999999999</v>
      </c>
      <c r="V5004">
        <v>0.32640000000000002</v>
      </c>
      <c r="W5004">
        <v>0.625</v>
      </c>
      <c r="X5004">
        <v>0.66669999999999996</v>
      </c>
      <c r="Y5004">
        <v>0.88890000000000002</v>
      </c>
      <c r="Z5004">
        <v>0.3871</v>
      </c>
      <c r="AA5004">
        <v>0.4083</v>
      </c>
      <c r="AB5004">
        <v>0</v>
      </c>
      <c r="AC5004">
        <v>0.66669999999999996</v>
      </c>
      <c r="AD5004">
        <v>0.4</v>
      </c>
      <c r="AE5004">
        <v>0.6</v>
      </c>
      <c r="AF5004" t="s">
        <v>3910</v>
      </c>
      <c r="AG5004" s="2">
        <v>1.8287037037037037E-3</v>
      </c>
      <c r="AH5004" t="s">
        <v>3911</v>
      </c>
      <c r="AI5004">
        <v>3</v>
      </c>
      <c r="AJ5004" t="s">
        <v>3944</v>
      </c>
      <c r="AK5004" s="3">
        <v>44023</v>
      </c>
      <c r="AL5004" s="10">
        <f>YEAR(ufc_fights_2[[#This Row],[date]])</f>
        <v>2020</v>
      </c>
      <c r="AM5004" t="s">
        <v>4017</v>
      </c>
      <c r="AN5004">
        <v>5</v>
      </c>
      <c r="AO5004" t="s">
        <v>3918</v>
      </c>
      <c r="AP5004">
        <f>IF(ufc_fights_2[[#This Row],[winner]]="Red",ufc_fights_2[[#This Row],[r_fighter_id]],ufc_fights_2[[#This Row],[b_fighter_id]])</f>
        <v>1189</v>
      </c>
      <c r="AQ5004" t="str">
        <f>_xlfn.XLOOKUP(ufc_fights_2[[#This Row],[winnerID]],ufc_fighters[id],ufc_fighters[fighter_name],"xxx",0,1)</f>
        <v>Davey Grant</v>
      </c>
    </row>
    <row r="5005" spans="1:43">
      <c r="A5005">
        <v>1981</v>
      </c>
      <c r="B5005">
        <v>1189</v>
      </c>
      <c r="C5005">
        <f>_xlfn.XLOOKUP(ufc_fights_2[[#This Row],[r_fighter_id]],ufc_fighters[id],ufc_fighters[year],"xxx",0,1)</f>
        <v>1994</v>
      </c>
      <c r="D5005">
        <f>_xlfn.XLOOKUP(ufc_fights_2[[#This Row],[b_fighter_id]],ufc_fighters[id],ufc_fighters[year],"Prázdné",0,1)</f>
        <v>1985</v>
      </c>
      <c r="E5005" s="10">
        <f>YEAR(ufc_fights_2[[#This Row],[date]])-ufc_fights_2[[#This Row],[r_year]]</f>
        <v>27</v>
      </c>
      <c r="F5005" s="10">
        <f>YEAR(ufc_fights_2[[#This Row],[date]])-ufc_fights_2[[#This Row],[b_year]]</f>
        <v>36</v>
      </c>
      <c r="G5005">
        <v>1</v>
      </c>
      <c r="H5005">
        <v>1</v>
      </c>
      <c r="I5005">
        <v>0.40849999999999997</v>
      </c>
      <c r="J5005">
        <v>0.43640000000000001</v>
      </c>
      <c r="K5005">
        <v>0.40849999999999997</v>
      </c>
      <c r="L5005">
        <v>0.44140000000000001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2.8935185185185184E-4</v>
      </c>
      <c r="T5005" s="2">
        <v>3.4722222222222222E-5</v>
      </c>
      <c r="U5005">
        <v>0.28070000000000001</v>
      </c>
      <c r="V5005">
        <v>0.21879999999999999</v>
      </c>
      <c r="W5005">
        <v>0.83330000000000004</v>
      </c>
      <c r="X5005">
        <v>1</v>
      </c>
      <c r="Y5005">
        <v>0.9375</v>
      </c>
      <c r="Z5005">
        <v>0.39389999999999997</v>
      </c>
      <c r="AA5005">
        <v>0.4259</v>
      </c>
      <c r="AB5005">
        <v>0</v>
      </c>
      <c r="AC5005">
        <v>0</v>
      </c>
      <c r="AD5005">
        <v>0.6</v>
      </c>
      <c r="AE5005">
        <v>1</v>
      </c>
      <c r="AF5005" t="s">
        <v>3910</v>
      </c>
      <c r="AG5005" s="2">
        <v>2.1180555555555558E-3</v>
      </c>
      <c r="AH5005" t="s">
        <v>3911</v>
      </c>
      <c r="AI5005">
        <v>3</v>
      </c>
      <c r="AJ5005" t="s">
        <v>3912</v>
      </c>
      <c r="AK5005" s="3">
        <v>44268</v>
      </c>
      <c r="AL5005" s="10">
        <f>YEAR(ufc_fights_2[[#This Row],[date]])</f>
        <v>2021</v>
      </c>
      <c r="AM5005" t="s">
        <v>4017</v>
      </c>
      <c r="AN5005">
        <v>1</v>
      </c>
      <c r="AO5005" t="s">
        <v>3918</v>
      </c>
      <c r="AP5005">
        <f>IF(ufc_fights_2[[#This Row],[winner]]="Red",ufc_fights_2[[#This Row],[r_fighter_id]],ufc_fights_2[[#This Row],[b_fighter_id]])</f>
        <v>1189</v>
      </c>
      <c r="AQ5005" t="str">
        <f>_xlfn.XLOOKUP(ufc_fights_2[[#This Row],[winnerID]],ufc_fighters[id],ufc_fighters[fighter_name],"xxx",0,1)</f>
        <v>Davey Grant</v>
      </c>
    </row>
    <row r="5006" spans="1:43">
      <c r="A5006">
        <v>2344</v>
      </c>
      <c r="B5006">
        <v>3150</v>
      </c>
      <c r="C5006">
        <f>_xlfn.XLOOKUP(ufc_fights_2[[#This Row],[r_fighter_id]],ufc_fighters[id],ufc_fighters[year],"xxx",0,1)</f>
        <v>1992</v>
      </c>
      <c r="D5006">
        <f>_xlfn.XLOOKUP(ufc_fights_2[[#This Row],[b_fighter_id]],ufc_fighters[id],ufc_fighters[year],"Prázdné",0,1)</f>
        <v>1988</v>
      </c>
      <c r="E5006" s="10">
        <f>YEAR(ufc_fights_2[[#This Row],[date]])-ufc_fights_2[[#This Row],[r_year]]</f>
        <v>28</v>
      </c>
      <c r="F5006" s="10">
        <f>YEAR(ufc_fights_2[[#This Row],[date]])-ufc_fights_2[[#This Row],[b_year]]</f>
        <v>32</v>
      </c>
      <c r="G5006">
        <v>0</v>
      </c>
      <c r="H5006">
        <v>0</v>
      </c>
      <c r="I5006">
        <v>0.75</v>
      </c>
      <c r="J5006">
        <v>0.42859999999999998</v>
      </c>
      <c r="K5006">
        <v>0.75</v>
      </c>
      <c r="L5006">
        <v>0.42859999999999998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5.7870370370370373E-5</v>
      </c>
      <c r="T5006" s="2">
        <v>0</v>
      </c>
      <c r="U5006">
        <v>0.77270000000000005</v>
      </c>
      <c r="V5006">
        <v>0.2</v>
      </c>
      <c r="W5006">
        <v>0</v>
      </c>
      <c r="X5006">
        <v>0.5</v>
      </c>
      <c r="Y5006">
        <v>1</v>
      </c>
      <c r="Z5006">
        <v>0.42859999999999998</v>
      </c>
      <c r="AA5006">
        <v>0.42859999999999998</v>
      </c>
      <c r="AB5006">
        <v>1</v>
      </c>
      <c r="AC5006">
        <v>0</v>
      </c>
      <c r="AD5006">
        <v>0.84619999999999995</v>
      </c>
      <c r="AE5006">
        <v>0</v>
      </c>
      <c r="AF5006" t="s">
        <v>3910</v>
      </c>
      <c r="AG5006" s="2">
        <v>5.9027777777777778E-4</v>
      </c>
      <c r="AH5006" t="s">
        <v>3911</v>
      </c>
      <c r="AI5006">
        <v>3</v>
      </c>
      <c r="AJ5006" t="s">
        <v>3934</v>
      </c>
      <c r="AK5006" s="3">
        <v>44121</v>
      </c>
      <c r="AL5006" s="10">
        <f>YEAR(ufc_fights_2[[#This Row],[date]])</f>
        <v>2020</v>
      </c>
      <c r="AM5006" t="s">
        <v>4017</v>
      </c>
      <c r="AN5006">
        <v>5</v>
      </c>
      <c r="AO5006" t="s">
        <v>3913</v>
      </c>
      <c r="AP5006">
        <f>IF(ufc_fights_2[[#This Row],[winner]]="Red",ufc_fights_2[[#This Row],[r_fighter_id]],ufc_fights_2[[#This Row],[b_fighter_id]])</f>
        <v>2344</v>
      </c>
      <c r="AQ5006" t="str">
        <f>_xlfn.XLOOKUP(ufc_fights_2[[#This Row],[winnerID]],ufc_fighters[id],ufc_fighters[fighter_name],"xxx",0,1)</f>
        <v>Said Nurmagomedov</v>
      </c>
    </row>
    <row r="5007" spans="1:43">
      <c r="A5007">
        <v>2622</v>
      </c>
      <c r="B5007">
        <v>2344</v>
      </c>
      <c r="C5007">
        <f>_xlfn.XLOOKUP(ufc_fights_2[[#This Row],[r_fighter_id]],ufc_fighters[id],ufc_fighters[year],"xxx",0,1)</f>
        <v>1995</v>
      </c>
      <c r="D5007">
        <f>_xlfn.XLOOKUP(ufc_fights_2[[#This Row],[b_fighter_id]],ufc_fighters[id],ufc_fighters[year],"Prázdné",0,1)</f>
        <v>1992</v>
      </c>
      <c r="E5007" s="10">
        <f>YEAR(ufc_fights_2[[#This Row],[date]])-ufc_fights_2[[#This Row],[r_year]]</f>
        <v>24</v>
      </c>
      <c r="F5007" s="10">
        <f>YEAR(ufc_fights_2[[#This Row],[date]])-ufc_fights_2[[#This Row],[b_year]]</f>
        <v>27</v>
      </c>
      <c r="G5007">
        <v>0</v>
      </c>
      <c r="H5007">
        <v>1</v>
      </c>
      <c r="I5007">
        <v>0.25</v>
      </c>
      <c r="J5007">
        <v>0.70830000000000004</v>
      </c>
      <c r="K5007">
        <v>0.25</v>
      </c>
      <c r="L5007">
        <v>0.70830000000000004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</v>
      </c>
      <c r="T5007" s="2">
        <v>5.7870370370370373E-5</v>
      </c>
      <c r="U5007">
        <v>0.2</v>
      </c>
      <c r="V5007">
        <v>0.46150000000000002</v>
      </c>
      <c r="W5007">
        <v>0.5</v>
      </c>
      <c r="X5007">
        <v>0</v>
      </c>
      <c r="Y5007">
        <v>1</v>
      </c>
      <c r="Z5007">
        <v>0.25</v>
      </c>
      <c r="AA5007">
        <v>0.63160000000000005</v>
      </c>
      <c r="AB5007">
        <v>0</v>
      </c>
      <c r="AC5007">
        <v>1</v>
      </c>
      <c r="AD5007">
        <v>0</v>
      </c>
      <c r="AE5007">
        <v>0</v>
      </c>
      <c r="AF5007" t="s">
        <v>3910</v>
      </c>
      <c r="AG5007" s="2">
        <v>1.712962962962963E-3</v>
      </c>
      <c r="AH5007" t="s">
        <v>3911</v>
      </c>
      <c r="AI5007">
        <v>3</v>
      </c>
      <c r="AJ5007" t="s">
        <v>4054</v>
      </c>
      <c r="AK5007" s="3">
        <v>43498</v>
      </c>
      <c r="AL5007" s="10">
        <f>YEAR(ufc_fights_2[[#This Row],[date]])</f>
        <v>2019</v>
      </c>
      <c r="AM5007" t="s">
        <v>4017</v>
      </c>
      <c r="AN5007">
        <v>37</v>
      </c>
      <c r="AO5007" t="s">
        <v>3918</v>
      </c>
      <c r="AP5007">
        <f>IF(ufc_fights_2[[#This Row],[winner]]="Red",ufc_fights_2[[#This Row],[r_fighter_id]],ufc_fights_2[[#This Row],[b_fighter_id]])</f>
        <v>2344</v>
      </c>
      <c r="AQ5007" t="str">
        <f>_xlfn.XLOOKUP(ufc_fights_2[[#This Row],[winnerID]],ufc_fighters[id],ufc_fighters[fighter_name],"xxx",0,1)</f>
        <v>Said Nurmagomedov</v>
      </c>
    </row>
    <row r="5008" spans="1:43">
      <c r="A5008">
        <v>76</v>
      </c>
      <c r="B5008">
        <v>1622</v>
      </c>
      <c r="C5008">
        <f>_xlfn.XLOOKUP(ufc_fights_2[[#This Row],[r_fighter_id]],ufc_fighters[id],ufc_fighters[year],"xxx",0,1)</f>
        <v>1990</v>
      </c>
      <c r="D5008">
        <f>_xlfn.XLOOKUP(ufc_fights_2[[#This Row],[b_fighter_id]],ufc_fighters[id],ufc_fighters[year],"Prázdné",0,1)</f>
        <v>1987</v>
      </c>
      <c r="E5008" s="10">
        <f>YEAR(ufc_fights_2[[#This Row],[date]])-ufc_fights_2[[#This Row],[r_year]]</f>
        <v>30</v>
      </c>
      <c r="F5008" s="10">
        <f>YEAR(ufc_fights_2[[#This Row],[date]])-ufc_fights_2[[#This Row],[b_year]]</f>
        <v>33</v>
      </c>
      <c r="G5008">
        <v>0</v>
      </c>
      <c r="H5008">
        <v>0</v>
      </c>
      <c r="I5008">
        <v>0.43280000000000002</v>
      </c>
      <c r="J5008">
        <v>0.371</v>
      </c>
      <c r="K5008">
        <v>0.56310000000000004</v>
      </c>
      <c r="L5008">
        <v>0.55959999999999999</v>
      </c>
      <c r="M5008">
        <v>0.33329999999999999</v>
      </c>
      <c r="N5008">
        <v>0</v>
      </c>
      <c r="O5008">
        <v>1</v>
      </c>
      <c r="P5008">
        <v>4</v>
      </c>
      <c r="Q5008">
        <v>0</v>
      </c>
      <c r="R5008">
        <v>0</v>
      </c>
      <c r="S5008" s="2">
        <v>4.1666666666666666E-3</v>
      </c>
      <c r="T5008" s="2">
        <v>1.3425925925925925E-3</v>
      </c>
      <c r="U5008">
        <v>0.28570000000000001</v>
      </c>
      <c r="V5008">
        <v>0.25580000000000003</v>
      </c>
      <c r="W5008">
        <v>0.5</v>
      </c>
      <c r="X5008">
        <v>0.73680000000000001</v>
      </c>
      <c r="Y5008">
        <v>0.7</v>
      </c>
      <c r="Z5008">
        <v>0.44259999999999999</v>
      </c>
      <c r="AA5008">
        <v>0.36209999999999998</v>
      </c>
      <c r="AB5008">
        <v>0.33329999999999999</v>
      </c>
      <c r="AC5008">
        <v>0.5</v>
      </c>
      <c r="AD5008">
        <v>0.33329999999999999</v>
      </c>
      <c r="AE5008">
        <v>0</v>
      </c>
      <c r="AF5008" t="s">
        <v>3915</v>
      </c>
      <c r="AG5008" s="2">
        <v>3.472222222222222E-3</v>
      </c>
      <c r="AH5008" t="s">
        <v>3911</v>
      </c>
      <c r="AI5008">
        <v>3</v>
      </c>
      <c r="AJ5008" t="s">
        <v>3934</v>
      </c>
      <c r="AK5008" s="3">
        <v>44114</v>
      </c>
      <c r="AL5008" s="10">
        <f>YEAR(ufc_fights_2[[#This Row],[date]])</f>
        <v>2020</v>
      </c>
      <c r="AM5008" t="s">
        <v>4017</v>
      </c>
      <c r="AN5008">
        <v>5</v>
      </c>
      <c r="AO5008" t="s">
        <v>3918</v>
      </c>
      <c r="AP5008">
        <f>IF(ufc_fights_2[[#This Row],[winner]]="Red",ufc_fights_2[[#This Row],[r_fighter_id]],ufc_fights_2[[#This Row],[b_fighter_id]])</f>
        <v>1622</v>
      </c>
      <c r="AQ5008" t="str">
        <f>_xlfn.XLOOKUP(ufc_fights_2[[#This Row],[winnerID]],ufc_fighters[id],ufc_fighters[fighter_name],"xxx",0,1)</f>
        <v>Tony Kelley</v>
      </c>
    </row>
    <row r="5009" spans="1:43">
      <c r="A5009">
        <v>2223</v>
      </c>
      <c r="B5009">
        <v>2696</v>
      </c>
      <c r="C5009">
        <f>_xlfn.XLOOKUP(ufc_fights_2[[#This Row],[r_fighter_id]],ufc_fighters[id],ufc_fighters[year],"xxx",0,1)</f>
        <v>1986</v>
      </c>
      <c r="D5009">
        <f>_xlfn.XLOOKUP(ufc_fights_2[[#This Row],[b_fighter_id]],ufc_fighters[id],ufc_fighters[year],"Prázdné",0,1)</f>
        <v>1989</v>
      </c>
      <c r="E5009" s="10">
        <f>YEAR(ufc_fights_2[[#This Row],[date]])-ufc_fights_2[[#This Row],[r_year]]</f>
        <v>29</v>
      </c>
      <c r="F5009" s="10">
        <f>YEAR(ufc_fights_2[[#This Row],[date]])-ufc_fights_2[[#This Row],[b_year]]</f>
        <v>26</v>
      </c>
      <c r="G5009">
        <v>0</v>
      </c>
      <c r="H5009">
        <v>0</v>
      </c>
      <c r="I5009">
        <v>0.36070000000000002</v>
      </c>
      <c r="J5009">
        <v>0.41199999999999998</v>
      </c>
      <c r="K5009">
        <v>0.36409999999999998</v>
      </c>
      <c r="L5009">
        <v>0.41699999999999998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1.0416666666666667E-4</v>
      </c>
      <c r="T5009" s="2">
        <v>1.0416666666666667E-4</v>
      </c>
      <c r="U5009">
        <v>0.25829999999999997</v>
      </c>
      <c r="V5009">
        <v>0.36509999999999998</v>
      </c>
      <c r="W5009">
        <v>0.38890000000000002</v>
      </c>
      <c r="X5009">
        <v>0.77780000000000005</v>
      </c>
      <c r="Y5009">
        <v>1</v>
      </c>
      <c r="Z5009">
        <v>0.35360000000000003</v>
      </c>
      <c r="AA5009">
        <v>0.4123</v>
      </c>
      <c r="AB5009">
        <v>1</v>
      </c>
      <c r="AC5009">
        <v>0.4</v>
      </c>
      <c r="AD5009">
        <v>0</v>
      </c>
      <c r="AE5009">
        <v>0</v>
      </c>
      <c r="AF5009" t="s">
        <v>3922</v>
      </c>
      <c r="AG5009" s="2">
        <v>3.472222222222222E-3</v>
      </c>
      <c r="AH5009" t="s">
        <v>3911</v>
      </c>
      <c r="AI5009">
        <v>3</v>
      </c>
      <c r="AJ5009" t="s">
        <v>3939</v>
      </c>
      <c r="AK5009" s="3">
        <v>42315</v>
      </c>
      <c r="AL5009" s="10">
        <f>YEAR(ufc_fights_2[[#This Row],[date]])</f>
        <v>2015</v>
      </c>
      <c r="AM5009" t="s">
        <v>4017</v>
      </c>
      <c r="AN5009">
        <v>6</v>
      </c>
      <c r="AO5009" t="s">
        <v>3918</v>
      </c>
      <c r="AP5009">
        <f>IF(ufc_fights_2[[#This Row],[winner]]="Red",ufc_fights_2[[#This Row],[r_fighter_id]],ufc_fights_2[[#This Row],[b_fighter_id]])</f>
        <v>2696</v>
      </c>
      <c r="AQ5009" t="str">
        <f>_xlfn.XLOOKUP(ufc_fights_2[[#This Row],[winnerID]],ufc_fighters[id],ufc_fighters[fighter_name],"xxx",0,1)</f>
        <v>Jimmie Rivera</v>
      </c>
    </row>
    <row r="5010" spans="1:43">
      <c r="A5010">
        <v>45</v>
      </c>
      <c r="B5010">
        <v>2696</v>
      </c>
      <c r="C5010">
        <f>_xlfn.XLOOKUP(ufc_fights_2[[#This Row],[r_fighter_id]],ufc_fighters[id],ufc_fighters[year],"xxx",0,1)</f>
        <v>1980</v>
      </c>
      <c r="D5010">
        <f>_xlfn.XLOOKUP(ufc_fights_2[[#This Row],[b_fighter_id]],ufc_fighters[id],ufc_fighters[year],"Prázdné",0,1)</f>
        <v>1989</v>
      </c>
      <c r="E5010" s="10">
        <f>YEAR(ufc_fights_2[[#This Row],[date]])-ufc_fights_2[[#This Row],[r_year]]</f>
        <v>36</v>
      </c>
      <c r="F5010" s="10">
        <f>YEAR(ufc_fights_2[[#This Row],[date]])-ufc_fights_2[[#This Row],[b_year]]</f>
        <v>27</v>
      </c>
      <c r="G5010">
        <v>0</v>
      </c>
      <c r="H5010">
        <v>0</v>
      </c>
      <c r="I5010">
        <v>0.38679999999999998</v>
      </c>
      <c r="J5010">
        <v>0.44119999999999998</v>
      </c>
      <c r="K5010">
        <v>0.39810000000000001</v>
      </c>
      <c r="L5010">
        <v>0.5161</v>
      </c>
      <c r="M5010">
        <v>0</v>
      </c>
      <c r="N5010">
        <v>0.5</v>
      </c>
      <c r="O5010">
        <v>0</v>
      </c>
      <c r="P5010">
        <v>0</v>
      </c>
      <c r="Q5010">
        <v>0</v>
      </c>
      <c r="R5010">
        <v>0</v>
      </c>
      <c r="S5010" s="2">
        <v>1.1574074074074073E-5</v>
      </c>
      <c r="T5010" s="2">
        <v>1.5277777777777779E-3</v>
      </c>
      <c r="U5010">
        <v>0.24660000000000001</v>
      </c>
      <c r="V5010">
        <v>0.31340000000000001</v>
      </c>
      <c r="W5010">
        <v>0.68</v>
      </c>
      <c r="X5010">
        <v>0.75</v>
      </c>
      <c r="Y5010">
        <v>0.78569999999999995</v>
      </c>
      <c r="Z5010">
        <v>0.36</v>
      </c>
      <c r="AA5010">
        <v>0.41670000000000001</v>
      </c>
      <c r="AB5010">
        <v>0.83330000000000004</v>
      </c>
      <c r="AC5010">
        <v>0.66669999999999996</v>
      </c>
      <c r="AD5010">
        <v>0</v>
      </c>
      <c r="AE5010">
        <v>0</v>
      </c>
      <c r="AF5010" t="s">
        <v>3915</v>
      </c>
      <c r="AG5010" s="2">
        <v>3.472222222222222E-3</v>
      </c>
      <c r="AH5010" t="s">
        <v>3911</v>
      </c>
      <c r="AI5010">
        <v>3</v>
      </c>
      <c r="AJ5010" t="s">
        <v>3962</v>
      </c>
      <c r="AK5010" s="3">
        <v>42399</v>
      </c>
      <c r="AL5010" s="10">
        <f>YEAR(ufc_fights_2[[#This Row],[date]])</f>
        <v>2016</v>
      </c>
      <c r="AM5010" t="s">
        <v>4017</v>
      </c>
      <c r="AN5010">
        <v>9</v>
      </c>
      <c r="AO5010" t="s">
        <v>3918</v>
      </c>
      <c r="AP5010">
        <f>IF(ufc_fights_2[[#This Row],[winner]]="Red",ufc_fights_2[[#This Row],[r_fighter_id]],ufc_fights_2[[#This Row],[b_fighter_id]])</f>
        <v>2696</v>
      </c>
      <c r="AQ5010" t="str">
        <f>_xlfn.XLOOKUP(ufc_fights_2[[#This Row],[winnerID]],ufc_fighters[id],ufc_fighters[fighter_name],"xxx",0,1)</f>
        <v>Jimmie Rivera</v>
      </c>
    </row>
    <row r="5011" spans="1:43">
      <c r="A5011">
        <v>359</v>
      </c>
      <c r="B5011">
        <v>2696</v>
      </c>
      <c r="C5011">
        <f>_xlfn.XLOOKUP(ufc_fights_2[[#This Row],[r_fighter_id]],ufc_fighters[id],ufc_fighters[year],"xxx",0,1)</f>
        <v>1985</v>
      </c>
      <c r="D5011">
        <f>_xlfn.XLOOKUP(ufc_fights_2[[#This Row],[b_fighter_id]],ufc_fighters[id],ufc_fighters[year],"Prázdné",0,1)</f>
        <v>1989</v>
      </c>
      <c r="E5011" s="10">
        <f>YEAR(ufc_fights_2[[#This Row],[date]])-ufc_fights_2[[#This Row],[r_year]]</f>
        <v>30</v>
      </c>
      <c r="F5011" s="10">
        <f>YEAR(ufc_fights_2[[#This Row],[date]])-ufc_fights_2[[#This Row],[b_year]]</f>
        <v>26</v>
      </c>
      <c r="G5011">
        <v>0</v>
      </c>
      <c r="H5011">
        <v>1</v>
      </c>
      <c r="I5011">
        <v>0.52939999999999998</v>
      </c>
      <c r="J5011">
        <v>0.55559999999999998</v>
      </c>
      <c r="K5011">
        <v>0.52939999999999998</v>
      </c>
      <c r="L5011">
        <v>0.55559999999999998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</v>
      </c>
      <c r="T5011" s="2">
        <v>1.1574074074074073E-5</v>
      </c>
      <c r="U5011">
        <v>0.33329999999999999</v>
      </c>
      <c r="V5011">
        <v>0.5</v>
      </c>
      <c r="W5011">
        <v>1</v>
      </c>
      <c r="X5011">
        <v>1</v>
      </c>
      <c r="Y5011">
        <v>1</v>
      </c>
      <c r="Z5011">
        <v>0.52939999999999998</v>
      </c>
      <c r="AA5011">
        <v>0.53849999999999998</v>
      </c>
      <c r="AB5011">
        <v>0</v>
      </c>
      <c r="AC5011">
        <v>0</v>
      </c>
      <c r="AD5011">
        <v>0</v>
      </c>
      <c r="AE5011">
        <v>1</v>
      </c>
      <c r="AF5011" t="s">
        <v>3910</v>
      </c>
      <c r="AG5011" s="2">
        <v>1.0300925925925926E-3</v>
      </c>
      <c r="AH5011" t="s">
        <v>3911</v>
      </c>
      <c r="AI5011">
        <v>3</v>
      </c>
      <c r="AJ5011" t="s">
        <v>4007</v>
      </c>
      <c r="AK5011" s="3">
        <v>42203</v>
      </c>
      <c r="AL5011" s="10">
        <f>YEAR(ufc_fights_2[[#This Row],[date]])</f>
        <v>2015</v>
      </c>
      <c r="AM5011" t="s">
        <v>4017</v>
      </c>
      <c r="AN5011">
        <v>60</v>
      </c>
      <c r="AO5011" t="s">
        <v>3918</v>
      </c>
      <c r="AP5011">
        <f>IF(ufc_fights_2[[#This Row],[winner]]="Red",ufc_fights_2[[#This Row],[r_fighter_id]],ufc_fights_2[[#This Row],[b_fighter_id]])</f>
        <v>2696</v>
      </c>
      <c r="AQ5011" t="str">
        <f>_xlfn.XLOOKUP(ufc_fights_2[[#This Row],[winnerID]],ufc_fighters[id],ufc_fighters[fighter_name],"xxx",0,1)</f>
        <v>Jimmie Rivera</v>
      </c>
    </row>
    <row r="5012" spans="1:43">
      <c r="A5012">
        <v>2696</v>
      </c>
      <c r="B5012">
        <v>793</v>
      </c>
      <c r="C5012">
        <f>_xlfn.XLOOKUP(ufc_fights_2[[#This Row],[r_fighter_id]],ufc_fighters[id],ufc_fighters[year],"xxx",0,1)</f>
        <v>1989</v>
      </c>
      <c r="D5012">
        <f>_xlfn.XLOOKUP(ufc_fights_2[[#This Row],[b_fighter_id]],ufc_fighters[id],ufc_fighters[year],"Prázdné",0,1)</f>
        <v>1984</v>
      </c>
      <c r="E5012" s="10">
        <f>YEAR(ufc_fights_2[[#This Row],[date]])-ufc_fights_2[[#This Row],[r_year]]</f>
        <v>29</v>
      </c>
      <c r="F5012" s="10">
        <f>YEAR(ufc_fights_2[[#This Row],[date]])-ufc_fights_2[[#This Row],[b_year]]</f>
        <v>34</v>
      </c>
      <c r="G5012">
        <v>0</v>
      </c>
      <c r="H5012">
        <v>0</v>
      </c>
      <c r="I5012">
        <v>0.496</v>
      </c>
      <c r="J5012">
        <v>0.35039999999999999</v>
      </c>
      <c r="K5012">
        <v>0.5</v>
      </c>
      <c r="L5012">
        <v>0.35039999999999999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4.6296296296296294E-5</v>
      </c>
      <c r="T5012" s="2">
        <v>2.3148148148148147E-5</v>
      </c>
      <c r="U5012">
        <v>0.3165</v>
      </c>
      <c r="V5012">
        <v>0.22109999999999999</v>
      </c>
      <c r="W5012">
        <v>0.76190000000000002</v>
      </c>
      <c r="X5012">
        <v>0.84</v>
      </c>
      <c r="Y5012">
        <v>1</v>
      </c>
      <c r="Z5012">
        <v>0.49590000000000001</v>
      </c>
      <c r="AA5012">
        <v>0.31190000000000001</v>
      </c>
      <c r="AB5012">
        <v>0.5</v>
      </c>
      <c r="AC5012">
        <v>0.875</v>
      </c>
      <c r="AD5012">
        <v>0</v>
      </c>
      <c r="AE5012">
        <v>0</v>
      </c>
      <c r="AF5012" t="s">
        <v>3915</v>
      </c>
      <c r="AG5012" s="2">
        <v>3.472222222222222E-3</v>
      </c>
      <c r="AH5012" t="s">
        <v>3911</v>
      </c>
      <c r="AI5012">
        <v>3</v>
      </c>
      <c r="AJ5012" t="s">
        <v>3928</v>
      </c>
      <c r="AK5012" s="3">
        <v>43351</v>
      </c>
      <c r="AL5012" s="10">
        <f>YEAR(ufc_fights_2[[#This Row],[date]])</f>
        <v>2018</v>
      </c>
      <c r="AM5012" t="s">
        <v>4017</v>
      </c>
      <c r="AN5012">
        <v>98</v>
      </c>
      <c r="AO5012" t="s">
        <v>3913</v>
      </c>
      <c r="AP5012">
        <f>IF(ufc_fights_2[[#This Row],[winner]]="Red",ufc_fights_2[[#This Row],[r_fighter_id]],ufc_fights_2[[#This Row],[b_fighter_id]])</f>
        <v>2696</v>
      </c>
      <c r="AQ5012" t="str">
        <f>_xlfn.XLOOKUP(ufc_fights_2[[#This Row],[winnerID]],ufc_fighters[id],ufc_fighters[fighter_name],"xxx",0,1)</f>
        <v>Jimmie Rivera</v>
      </c>
    </row>
    <row r="5013" spans="1:43">
      <c r="A5013">
        <v>2696</v>
      </c>
      <c r="B5013">
        <v>70</v>
      </c>
      <c r="C5013">
        <f>_xlfn.XLOOKUP(ufc_fights_2[[#This Row],[r_fighter_id]],ufc_fighters[id],ufc_fighters[year],"xxx",0,1)</f>
        <v>1989</v>
      </c>
      <c r="D5013">
        <f>_xlfn.XLOOKUP(ufc_fights_2[[#This Row],[b_fighter_id]],ufc_fighters[id],ufc_fighters[year],"Prázdné",0,1)</f>
        <v>1991</v>
      </c>
      <c r="E5013" s="10">
        <f>YEAR(ufc_fights_2[[#This Row],[date]])-ufc_fights_2[[#This Row],[r_year]]</f>
        <v>28</v>
      </c>
      <c r="F5013" s="10">
        <f>YEAR(ufc_fights_2[[#This Row],[date]])-ufc_fights_2[[#This Row],[b_year]]</f>
        <v>26</v>
      </c>
      <c r="G5013">
        <v>2</v>
      </c>
      <c r="H5013">
        <v>0</v>
      </c>
      <c r="I5013">
        <v>0.4375</v>
      </c>
      <c r="J5013">
        <v>0.43109999999999998</v>
      </c>
      <c r="K5013">
        <v>0.45450000000000002</v>
      </c>
      <c r="L5013">
        <v>0.43109999999999998</v>
      </c>
      <c r="M5013">
        <v>0.33329999999999999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1.2268518518518518E-3</v>
      </c>
      <c r="T5013" s="2">
        <v>1.8518518518518518E-4</v>
      </c>
      <c r="U5013">
        <v>0.33329999999999999</v>
      </c>
      <c r="V5013">
        <v>0.29749999999999999</v>
      </c>
      <c r="W5013">
        <v>0.58620000000000005</v>
      </c>
      <c r="X5013">
        <v>0.88239999999999996</v>
      </c>
      <c r="Y5013">
        <v>0.88460000000000005</v>
      </c>
      <c r="Z5013">
        <v>0.39729999999999999</v>
      </c>
      <c r="AA5013">
        <v>0.41880000000000001</v>
      </c>
      <c r="AB5013">
        <v>0.8</v>
      </c>
      <c r="AC5013">
        <v>0.71430000000000005</v>
      </c>
      <c r="AD5013">
        <v>1</v>
      </c>
      <c r="AE5013">
        <v>0</v>
      </c>
      <c r="AF5013" t="s">
        <v>3915</v>
      </c>
      <c r="AG5013" s="2">
        <v>3.472222222222222E-3</v>
      </c>
      <c r="AH5013" t="s">
        <v>3911</v>
      </c>
      <c r="AI5013">
        <v>3</v>
      </c>
      <c r="AJ5013" t="s">
        <v>3928</v>
      </c>
      <c r="AK5013" s="3">
        <v>42938</v>
      </c>
      <c r="AL5013" s="10">
        <f>YEAR(ufc_fights_2[[#This Row],[date]])</f>
        <v>2017</v>
      </c>
      <c r="AM5013" t="s">
        <v>4017</v>
      </c>
      <c r="AN5013">
        <v>121</v>
      </c>
      <c r="AO5013" t="s">
        <v>3913</v>
      </c>
      <c r="AP5013">
        <f>IF(ufc_fights_2[[#This Row],[winner]]="Red",ufc_fights_2[[#This Row],[r_fighter_id]],ufc_fights_2[[#This Row],[b_fighter_id]])</f>
        <v>2696</v>
      </c>
      <c r="AQ5013" t="str">
        <f>_xlfn.XLOOKUP(ufc_fights_2[[#This Row],[winnerID]],ufc_fighters[id],ufc_fighters[fighter_name],"xxx",0,1)</f>
        <v>Jimmie Rivera</v>
      </c>
    </row>
    <row r="5014" spans="1:43">
      <c r="A5014">
        <v>928</v>
      </c>
      <c r="B5014">
        <v>2696</v>
      </c>
      <c r="C5014">
        <f>_xlfn.XLOOKUP(ufc_fights_2[[#This Row],[r_fighter_id]],ufc_fighters[id],ufc_fighters[year],"xxx",0,1)</f>
        <v>1979</v>
      </c>
      <c r="D5014">
        <f>_xlfn.XLOOKUP(ufc_fights_2[[#This Row],[b_fighter_id]],ufc_fighters[id],ufc_fighters[year],"Prázdné",0,1)</f>
        <v>1989</v>
      </c>
      <c r="E5014" s="10">
        <f>YEAR(ufc_fights_2[[#This Row],[date]])-ufc_fights_2[[#This Row],[r_year]]</f>
        <v>37</v>
      </c>
      <c r="F5014" s="10">
        <f>YEAR(ufc_fights_2[[#This Row],[date]])-ufc_fights_2[[#This Row],[b_year]]</f>
        <v>27</v>
      </c>
      <c r="G5014">
        <v>0</v>
      </c>
      <c r="H5014">
        <v>0</v>
      </c>
      <c r="I5014">
        <v>0.19639999999999999</v>
      </c>
      <c r="J5014">
        <v>0.33750000000000002</v>
      </c>
      <c r="K5014">
        <v>0.20349999999999999</v>
      </c>
      <c r="L5014">
        <v>0.33950000000000002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</v>
      </c>
      <c r="T5014" s="2">
        <v>0</v>
      </c>
      <c r="U5014">
        <v>0.11700000000000001</v>
      </c>
      <c r="V5014">
        <v>0.18579999999999999</v>
      </c>
      <c r="W5014">
        <v>0.55559999999999998</v>
      </c>
      <c r="X5014">
        <v>0.66669999999999996</v>
      </c>
      <c r="Y5014">
        <v>0.88890000000000002</v>
      </c>
      <c r="Z5014">
        <v>0.17430000000000001</v>
      </c>
      <c r="AA5014">
        <v>0.32469999999999999</v>
      </c>
      <c r="AB5014">
        <v>1</v>
      </c>
      <c r="AC5014">
        <v>0.66669999999999996</v>
      </c>
      <c r="AD5014">
        <v>0</v>
      </c>
      <c r="AE5014">
        <v>0</v>
      </c>
      <c r="AF5014" t="s">
        <v>3915</v>
      </c>
      <c r="AG5014" s="2">
        <v>3.472222222222222E-3</v>
      </c>
      <c r="AH5014" t="s">
        <v>3911</v>
      </c>
      <c r="AI5014">
        <v>3</v>
      </c>
      <c r="AJ5014" t="s">
        <v>3972</v>
      </c>
      <c r="AK5014" s="3">
        <v>42623</v>
      </c>
      <c r="AL5014" s="10">
        <f>YEAR(ufc_fights_2[[#This Row],[date]])</f>
        <v>2016</v>
      </c>
      <c r="AM5014" t="s">
        <v>4017</v>
      </c>
      <c r="AN5014">
        <v>133</v>
      </c>
      <c r="AO5014" t="s">
        <v>3918</v>
      </c>
      <c r="AP5014">
        <f>IF(ufc_fights_2[[#This Row],[winner]]="Red",ufc_fights_2[[#This Row],[r_fighter_id]],ufc_fights_2[[#This Row],[b_fighter_id]])</f>
        <v>2696</v>
      </c>
      <c r="AQ5014" t="str">
        <f>_xlfn.XLOOKUP(ufc_fights_2[[#This Row],[winnerID]],ufc_fighters[id],ufc_fighters[fighter_name],"xxx",0,1)</f>
        <v>Jimmie Rivera</v>
      </c>
    </row>
    <row r="5015" spans="1:43">
      <c r="A5015">
        <v>2965</v>
      </c>
      <c r="B5015">
        <v>2528</v>
      </c>
      <c r="C5015">
        <f>_xlfn.XLOOKUP(ufc_fights_2[[#This Row],[r_fighter_id]],ufc_fighters[id],ufc_fighters[year],"xxx",0,1)</f>
        <v>1995</v>
      </c>
      <c r="D5015">
        <f>_xlfn.XLOOKUP(ufc_fights_2[[#This Row],[b_fighter_id]],ufc_fighters[id],ufc_fighters[year],"Prázdné",0,1)</f>
        <v>1989</v>
      </c>
      <c r="E5015" s="10">
        <f>YEAR(ufc_fights_2[[#This Row],[date]])-ufc_fights_2[[#This Row],[r_year]]</f>
        <v>25</v>
      </c>
      <c r="F5015" s="10">
        <f>YEAR(ufc_fights_2[[#This Row],[date]])-ufc_fights_2[[#This Row],[b_year]]</f>
        <v>31</v>
      </c>
      <c r="G5015">
        <v>0</v>
      </c>
      <c r="H5015">
        <v>0</v>
      </c>
      <c r="I5015">
        <v>0.64439999999999997</v>
      </c>
      <c r="J5015">
        <v>0.4</v>
      </c>
      <c r="K5015">
        <v>0.71189999999999998</v>
      </c>
      <c r="L5015">
        <v>0.4375</v>
      </c>
      <c r="M5015">
        <v>0.375</v>
      </c>
      <c r="N5015">
        <v>0</v>
      </c>
      <c r="O5015">
        <v>1</v>
      </c>
      <c r="P5015">
        <v>0</v>
      </c>
      <c r="Q5015">
        <v>0</v>
      </c>
      <c r="R5015">
        <v>0</v>
      </c>
      <c r="S5015" s="2">
        <v>3.7615740740740739E-3</v>
      </c>
      <c r="T5015" s="2">
        <v>5.7870370370370373E-5</v>
      </c>
      <c r="U5015">
        <v>0.59379999999999999</v>
      </c>
      <c r="V5015">
        <v>0.1111</v>
      </c>
      <c r="W5015">
        <v>0.83330000000000004</v>
      </c>
      <c r="X5015">
        <v>0.71430000000000005</v>
      </c>
      <c r="Y5015">
        <v>0</v>
      </c>
      <c r="Z5015">
        <v>0.5</v>
      </c>
      <c r="AA5015">
        <v>0.35709999999999997</v>
      </c>
      <c r="AB5015">
        <v>1</v>
      </c>
      <c r="AC5015">
        <v>1</v>
      </c>
      <c r="AD5015">
        <v>0.64</v>
      </c>
      <c r="AE5015">
        <v>0</v>
      </c>
      <c r="AF5015" t="s">
        <v>3933</v>
      </c>
      <c r="AG5015" s="2">
        <v>1.724537037037037E-3</v>
      </c>
      <c r="AH5015" t="s">
        <v>3911</v>
      </c>
      <c r="AI5015">
        <v>3</v>
      </c>
      <c r="AJ5015" t="s">
        <v>3914</v>
      </c>
      <c r="AK5015" s="3">
        <v>44027</v>
      </c>
      <c r="AL5015" s="10">
        <f>YEAR(ufc_fights_2[[#This Row],[date]])</f>
        <v>2020</v>
      </c>
      <c r="AM5015" t="s">
        <v>4017</v>
      </c>
      <c r="AN5015">
        <v>5</v>
      </c>
      <c r="AO5015" t="s">
        <v>3913</v>
      </c>
      <c r="AP5015">
        <f>IF(ufc_fights_2[[#This Row],[winner]]="Red",ufc_fights_2[[#This Row],[r_fighter_id]],ufc_fights_2[[#This Row],[b_fighter_id]])</f>
        <v>2965</v>
      </c>
      <c r="AQ5015" t="str">
        <f>_xlfn.XLOOKUP(ufc_fights_2[[#This Row],[winnerID]],ufc_fighters[id],ufc_fighters[fighter_name],"xxx",0,1)</f>
        <v>Jack Shore</v>
      </c>
    </row>
    <row r="5016" spans="1:43">
      <c r="A5016">
        <v>2965</v>
      </c>
      <c r="B5016">
        <v>1335</v>
      </c>
      <c r="C5016">
        <f>_xlfn.XLOOKUP(ufc_fights_2[[#This Row],[r_fighter_id]],ufc_fighters[id],ufc_fighters[year],"xxx",0,1)</f>
        <v>1995</v>
      </c>
      <c r="D5016">
        <f>_xlfn.XLOOKUP(ufc_fights_2[[#This Row],[b_fighter_id]],ufc_fighters[id],ufc_fighters[year],"Prázdné",0,1)</f>
        <v>1994</v>
      </c>
      <c r="E5016" s="10">
        <f>YEAR(ufc_fights_2[[#This Row],[date]])-ufc_fights_2[[#This Row],[r_year]]</f>
        <v>24</v>
      </c>
      <c r="F5016" s="10">
        <f>YEAR(ufc_fights_2[[#This Row],[date]])-ufc_fights_2[[#This Row],[b_year]]</f>
        <v>25</v>
      </c>
      <c r="G5016">
        <v>0</v>
      </c>
      <c r="H5016">
        <v>0</v>
      </c>
      <c r="I5016">
        <v>0.5</v>
      </c>
      <c r="J5016">
        <v>0.16669999999999999</v>
      </c>
      <c r="K5016">
        <v>0.5827</v>
      </c>
      <c r="L5016">
        <v>0.23080000000000001</v>
      </c>
      <c r="M5016">
        <v>0.57140000000000002</v>
      </c>
      <c r="N5016">
        <v>0</v>
      </c>
      <c r="O5016">
        <v>1</v>
      </c>
      <c r="P5016">
        <v>0</v>
      </c>
      <c r="Q5016">
        <v>0</v>
      </c>
      <c r="R5016">
        <v>1</v>
      </c>
      <c r="S5016" s="2">
        <v>4.5254629629629629E-3</v>
      </c>
      <c r="T5016" s="2">
        <v>4.6296296296296298E-4</v>
      </c>
      <c r="U5016">
        <v>0.43419999999999997</v>
      </c>
      <c r="V5016">
        <v>0.14710000000000001</v>
      </c>
      <c r="W5016">
        <v>1</v>
      </c>
      <c r="X5016">
        <v>0.78569999999999995</v>
      </c>
      <c r="Y5016">
        <v>0.5</v>
      </c>
      <c r="Z5016">
        <v>0.44829999999999998</v>
      </c>
      <c r="AA5016">
        <v>0.125</v>
      </c>
      <c r="AB5016">
        <v>0.75</v>
      </c>
      <c r="AC5016">
        <v>0.5</v>
      </c>
      <c r="AD5016">
        <v>0.56669999999999998</v>
      </c>
      <c r="AE5016">
        <v>0</v>
      </c>
      <c r="AF5016" t="s">
        <v>3933</v>
      </c>
      <c r="AG5016" s="2">
        <v>1.9791666666666668E-3</v>
      </c>
      <c r="AH5016" t="s">
        <v>3911</v>
      </c>
      <c r="AI5016">
        <v>3</v>
      </c>
      <c r="AJ5016" t="s">
        <v>4123</v>
      </c>
      <c r="AK5016" s="3">
        <v>43736</v>
      </c>
      <c r="AL5016" s="10">
        <f>YEAR(ufc_fights_2[[#This Row],[date]])</f>
        <v>2019</v>
      </c>
      <c r="AM5016" t="s">
        <v>4017</v>
      </c>
      <c r="AN5016">
        <v>102</v>
      </c>
      <c r="AO5016" t="s">
        <v>3913</v>
      </c>
      <c r="AP5016">
        <f>IF(ufc_fights_2[[#This Row],[winner]]="Red",ufc_fights_2[[#This Row],[r_fighter_id]],ufc_fights_2[[#This Row],[b_fighter_id]])</f>
        <v>2965</v>
      </c>
      <c r="AQ5016" t="str">
        <f>_xlfn.XLOOKUP(ufc_fights_2[[#This Row],[winnerID]],ufc_fighters[id],ufc_fighters[fighter_name],"xxx",0,1)</f>
        <v>Jack Shore</v>
      </c>
    </row>
    <row r="5017" spans="1:43">
      <c r="A5017">
        <v>854</v>
      </c>
      <c r="B5017">
        <v>1063</v>
      </c>
      <c r="C5017">
        <f>_xlfn.XLOOKUP(ufc_fights_2[[#This Row],[r_fighter_id]],ufc_fighters[id],ufc_fighters[year],"xxx",0,1)</f>
        <v>1978</v>
      </c>
      <c r="D5017">
        <f>_xlfn.XLOOKUP(ufc_fights_2[[#This Row],[b_fighter_id]],ufc_fighters[id],ufc_fighters[year],"Prázdné",0,1)</f>
        <v>1981</v>
      </c>
      <c r="E5017" s="10">
        <f>YEAR(ufc_fights_2[[#This Row],[date]])-ufc_fights_2[[#This Row],[r_year]]</f>
        <v>38</v>
      </c>
      <c r="F5017" s="10">
        <f>YEAR(ufc_fights_2[[#This Row],[date]])-ufc_fights_2[[#This Row],[b_year]]</f>
        <v>35</v>
      </c>
      <c r="G5017">
        <v>1</v>
      </c>
      <c r="H5017">
        <v>0</v>
      </c>
      <c r="I5017">
        <v>0.48149999999999998</v>
      </c>
      <c r="J5017">
        <v>0.45829999999999999</v>
      </c>
      <c r="K5017">
        <v>0.5</v>
      </c>
      <c r="L5017">
        <v>0.5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3.5879629629629629E-4</v>
      </c>
      <c r="T5017" s="2">
        <v>0</v>
      </c>
      <c r="U5017">
        <v>0.36840000000000001</v>
      </c>
      <c r="V5017">
        <v>0.33329999999999999</v>
      </c>
      <c r="W5017">
        <v>0</v>
      </c>
      <c r="X5017">
        <v>0.8</v>
      </c>
      <c r="Y5017">
        <v>0.66669999999999996</v>
      </c>
      <c r="Z5017">
        <v>0.38100000000000001</v>
      </c>
      <c r="AA5017">
        <v>0.38100000000000001</v>
      </c>
      <c r="AB5017">
        <v>0</v>
      </c>
      <c r="AC5017">
        <v>1</v>
      </c>
      <c r="AD5017">
        <v>0.83330000000000004</v>
      </c>
      <c r="AE5017">
        <v>0</v>
      </c>
      <c r="AF5017" t="s">
        <v>3910</v>
      </c>
      <c r="AG5017" s="2">
        <v>5.3240740740740744E-4</v>
      </c>
      <c r="AH5017" t="s">
        <v>3911</v>
      </c>
      <c r="AI5017">
        <v>3</v>
      </c>
      <c r="AJ5017" t="s">
        <v>3939</v>
      </c>
      <c r="AK5017" s="3">
        <v>42693</v>
      </c>
      <c r="AL5017" s="10">
        <f>YEAR(ufc_fights_2[[#This Row],[date]])</f>
        <v>2016</v>
      </c>
      <c r="AM5017" t="s">
        <v>4017</v>
      </c>
      <c r="AN5017">
        <v>6</v>
      </c>
      <c r="AO5017" t="s">
        <v>3913</v>
      </c>
      <c r="AP5017">
        <f>IF(ufc_fights_2[[#This Row],[winner]]="Red",ufc_fights_2[[#This Row],[r_fighter_id]],ufc_fights_2[[#This Row],[b_fighter_id]])</f>
        <v>854</v>
      </c>
      <c r="AQ5017" t="str">
        <f>_xlfn.XLOOKUP(ufc_fights_2[[#This Row],[winnerID]],ufc_fighters[id],ufc_fighters[fighter_name],"xxx",0,1)</f>
        <v>Johnny Eduardo</v>
      </c>
    </row>
    <row r="5018" spans="1:43">
      <c r="A5018">
        <v>672</v>
      </c>
      <c r="B5018">
        <v>854</v>
      </c>
      <c r="C5018">
        <f>_xlfn.XLOOKUP(ufc_fights_2[[#This Row],[r_fighter_id]],ufc_fighters[id],ufc_fighters[year],"xxx",0,1)</f>
        <v>1977</v>
      </c>
      <c r="D5018">
        <f>_xlfn.XLOOKUP(ufc_fights_2[[#This Row],[b_fighter_id]],ufc_fighters[id],ufc_fighters[year],"Prázdné",0,1)</f>
        <v>1978</v>
      </c>
      <c r="E5018" s="10">
        <f>YEAR(ufc_fights_2[[#This Row],[date]])-ufc_fights_2[[#This Row],[r_year]]</f>
        <v>35</v>
      </c>
      <c r="F5018" s="10">
        <f>YEAR(ufc_fights_2[[#This Row],[date]])-ufc_fights_2[[#This Row],[b_year]]</f>
        <v>34</v>
      </c>
      <c r="G5018">
        <v>0</v>
      </c>
      <c r="H5018">
        <v>0</v>
      </c>
      <c r="I5018">
        <v>0.2039</v>
      </c>
      <c r="J5018">
        <v>0.33119999999999999</v>
      </c>
      <c r="K5018">
        <v>0.2039</v>
      </c>
      <c r="L5018">
        <v>0.33119999999999999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</v>
      </c>
      <c r="T5018" s="2">
        <v>0</v>
      </c>
      <c r="U5018">
        <v>0.15790000000000001</v>
      </c>
      <c r="V5018">
        <v>0.2049</v>
      </c>
      <c r="W5018">
        <v>0.41670000000000001</v>
      </c>
      <c r="X5018">
        <v>0.71430000000000005</v>
      </c>
      <c r="Y5018">
        <v>0.78569999999999995</v>
      </c>
      <c r="Z5018">
        <v>0.19869999999999999</v>
      </c>
      <c r="AA5018">
        <v>0.32240000000000002</v>
      </c>
      <c r="AB5018">
        <v>1</v>
      </c>
      <c r="AC5018">
        <v>1</v>
      </c>
      <c r="AD5018">
        <v>0</v>
      </c>
      <c r="AE5018">
        <v>0</v>
      </c>
      <c r="AF5018" t="s">
        <v>3915</v>
      </c>
      <c r="AG5018" s="2">
        <v>3.472222222222222E-3</v>
      </c>
      <c r="AH5018" t="s">
        <v>3911</v>
      </c>
      <c r="AI5018">
        <v>3</v>
      </c>
      <c r="AJ5018" t="s">
        <v>4083</v>
      </c>
      <c r="AK5018" s="3">
        <v>41044</v>
      </c>
      <c r="AL5018" s="10">
        <f>YEAR(ufc_fights_2[[#This Row],[date]])</f>
        <v>2012</v>
      </c>
      <c r="AM5018" t="s">
        <v>4017</v>
      </c>
      <c r="AN5018">
        <v>27</v>
      </c>
      <c r="AO5018" t="s">
        <v>3918</v>
      </c>
      <c r="AP5018">
        <f>IF(ufc_fights_2[[#This Row],[winner]]="Red",ufc_fights_2[[#This Row],[r_fighter_id]],ufc_fights_2[[#This Row],[b_fighter_id]])</f>
        <v>854</v>
      </c>
      <c r="AQ5018" t="str">
        <f>_xlfn.XLOOKUP(ufc_fights_2[[#This Row],[winnerID]],ufc_fighters[id],ufc_fighters[fighter_name],"xxx",0,1)</f>
        <v>Johnny Eduardo</v>
      </c>
    </row>
    <row r="5019" spans="1:43">
      <c r="A5019">
        <v>3496</v>
      </c>
      <c r="B5019">
        <v>854</v>
      </c>
      <c r="C5019">
        <f>_xlfn.XLOOKUP(ufc_fights_2[[#This Row],[r_fighter_id]],ufc_fighters[id],ufc_fighters[year],"xxx",0,1)</f>
        <v>1984</v>
      </c>
      <c r="D5019">
        <f>_xlfn.XLOOKUP(ufc_fights_2[[#This Row],[b_fighter_id]],ufc_fighters[id],ufc_fighters[year],"Prázdné",0,1)</f>
        <v>1978</v>
      </c>
      <c r="E5019" s="10">
        <f>YEAR(ufc_fights_2[[#This Row],[date]])-ufc_fights_2[[#This Row],[r_year]]</f>
        <v>30</v>
      </c>
      <c r="F5019" s="10">
        <f>YEAR(ufc_fights_2[[#This Row],[date]])-ufc_fights_2[[#This Row],[b_year]]</f>
        <v>36</v>
      </c>
      <c r="G5019">
        <v>0</v>
      </c>
      <c r="H5019">
        <v>1</v>
      </c>
      <c r="I5019">
        <v>0.1071</v>
      </c>
      <c r="J5019">
        <v>0.55000000000000004</v>
      </c>
      <c r="K5019">
        <v>0.1071</v>
      </c>
      <c r="L5019">
        <v>0.55000000000000004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</v>
      </c>
      <c r="T5019" s="2">
        <v>2.3148148148148147E-5</v>
      </c>
      <c r="U5019">
        <v>5.6599999999999998E-2</v>
      </c>
      <c r="V5019">
        <v>0.2727</v>
      </c>
      <c r="W5019">
        <v>1</v>
      </c>
      <c r="X5019">
        <v>1</v>
      </c>
      <c r="Y5019">
        <v>0.875</v>
      </c>
      <c r="Z5019">
        <v>0.1071</v>
      </c>
      <c r="AA5019">
        <v>0.52629999999999999</v>
      </c>
      <c r="AB5019">
        <v>0</v>
      </c>
      <c r="AC5019">
        <v>1</v>
      </c>
      <c r="AD5019">
        <v>0</v>
      </c>
      <c r="AE5019">
        <v>0</v>
      </c>
      <c r="AF5019" t="s">
        <v>3910</v>
      </c>
      <c r="AG5019" s="2">
        <v>3.2060185185185186E-3</v>
      </c>
      <c r="AH5019" t="s">
        <v>3911</v>
      </c>
      <c r="AI5019">
        <v>3</v>
      </c>
      <c r="AJ5019" t="s">
        <v>3914</v>
      </c>
      <c r="AK5019" s="3">
        <v>41769</v>
      </c>
      <c r="AL5019" s="10">
        <f>YEAR(ufc_fights_2[[#This Row],[date]])</f>
        <v>2014</v>
      </c>
      <c r="AM5019" t="s">
        <v>4017</v>
      </c>
      <c r="AN5019">
        <v>94</v>
      </c>
      <c r="AO5019" t="s">
        <v>3918</v>
      </c>
      <c r="AP5019">
        <f>IF(ufc_fights_2[[#This Row],[winner]]="Red",ufc_fights_2[[#This Row],[r_fighter_id]],ufc_fights_2[[#This Row],[b_fighter_id]])</f>
        <v>854</v>
      </c>
      <c r="AQ5019" t="str">
        <f>_xlfn.XLOOKUP(ufc_fights_2[[#This Row],[winnerID]],ufc_fighters[id],ufc_fighters[fighter_name],"xxx",0,1)</f>
        <v>Johnny Eduardo</v>
      </c>
    </row>
    <row r="5020" spans="1:43">
      <c r="A5020">
        <v>1034</v>
      </c>
      <c r="B5020">
        <v>3272</v>
      </c>
      <c r="C5020">
        <f>_xlfn.XLOOKUP(ufc_fights_2[[#This Row],[r_fighter_id]],ufc_fighters[id],ufc_fighters[year],"xxx",0,1)</f>
        <v>1986</v>
      </c>
      <c r="D5020">
        <f>_xlfn.XLOOKUP(ufc_fights_2[[#This Row],[b_fighter_id]],ufc_fighters[id],ufc_fighters[year],"Prázdné",0,1)</f>
        <v>1988</v>
      </c>
      <c r="E5020" s="10">
        <f>YEAR(ufc_fights_2[[#This Row],[date]])-ufc_fights_2[[#This Row],[r_year]]</f>
        <v>29</v>
      </c>
      <c r="F5020" s="10">
        <f>YEAR(ufc_fights_2[[#This Row],[date]])-ufc_fights_2[[#This Row],[b_year]]</f>
        <v>27</v>
      </c>
      <c r="G5020">
        <v>0</v>
      </c>
      <c r="H5020">
        <v>0</v>
      </c>
      <c r="I5020">
        <v>0.30599999999999999</v>
      </c>
      <c r="J5020">
        <v>0.37369999999999998</v>
      </c>
      <c r="K5020">
        <v>0.3861</v>
      </c>
      <c r="L5020">
        <v>0.39219999999999999</v>
      </c>
      <c r="M5020">
        <v>0.5</v>
      </c>
      <c r="N5020">
        <v>0.22220000000000001</v>
      </c>
      <c r="O5020">
        <v>0</v>
      </c>
      <c r="P5020">
        <v>0</v>
      </c>
      <c r="Q5020">
        <v>0</v>
      </c>
      <c r="R5020">
        <v>0</v>
      </c>
      <c r="S5020" s="2">
        <v>1.1342592592592593E-3</v>
      </c>
      <c r="T5020" s="2">
        <v>2.2569444444444442E-3</v>
      </c>
      <c r="U5020">
        <v>0.26450000000000001</v>
      </c>
      <c r="V5020">
        <v>0.3014</v>
      </c>
      <c r="W5020">
        <v>0.75</v>
      </c>
      <c r="X5020">
        <v>0</v>
      </c>
      <c r="Y5020">
        <v>0.5</v>
      </c>
      <c r="Z5020">
        <v>0.25</v>
      </c>
      <c r="AA5020">
        <v>0.35139999999999999</v>
      </c>
      <c r="AB5020">
        <v>0.44119999999999998</v>
      </c>
      <c r="AC5020">
        <v>0.44</v>
      </c>
      <c r="AD5020">
        <v>0.5</v>
      </c>
      <c r="AE5020">
        <v>0</v>
      </c>
      <c r="AF5020" t="s">
        <v>3922</v>
      </c>
      <c r="AG5020" s="2">
        <v>3.472222222222222E-3</v>
      </c>
      <c r="AH5020" t="s">
        <v>3911</v>
      </c>
      <c r="AI5020">
        <v>3</v>
      </c>
      <c r="AJ5020" t="s">
        <v>3914</v>
      </c>
      <c r="AK5020" s="3">
        <v>42063</v>
      </c>
      <c r="AL5020" s="10">
        <f>YEAR(ufc_fights_2[[#This Row],[date]])</f>
        <v>2015</v>
      </c>
      <c r="AM5020" t="s">
        <v>4022</v>
      </c>
      <c r="AN5020">
        <v>2</v>
      </c>
      <c r="AO5020" t="s">
        <v>3913</v>
      </c>
      <c r="AP5020">
        <f>IF(ufc_fights_2[[#This Row],[winner]]="Red",ufc_fights_2[[#This Row],[r_fighter_id]],ufc_fights_2[[#This Row],[b_fighter_id]])</f>
        <v>1034</v>
      </c>
      <c r="AQ5020" t="str">
        <f>_xlfn.XLOOKUP(ufc_fights_2[[#This Row],[winnerID]],ufc_fighters[id],ufc_fighters[fighter_name],"xxx",0,1)</f>
        <v>Masio Fullen</v>
      </c>
    </row>
    <row r="5021" spans="1:43">
      <c r="A5021">
        <v>362</v>
      </c>
      <c r="B5021">
        <v>2999</v>
      </c>
      <c r="C5021">
        <f>_xlfn.XLOOKUP(ufc_fights_2[[#This Row],[r_fighter_id]],ufc_fighters[id],ufc_fighters[year],"xxx",0,1)</f>
        <v>1980</v>
      </c>
      <c r="D5021">
        <f>_xlfn.XLOOKUP(ufc_fights_2[[#This Row],[b_fighter_id]],ufc_fighters[id],ufc_fighters[year],"Prázdné",0,1)</f>
        <v>1985</v>
      </c>
      <c r="E5021" s="10">
        <f>YEAR(ufc_fights_2[[#This Row],[date]])-ufc_fights_2[[#This Row],[r_year]]</f>
        <v>36</v>
      </c>
      <c r="F5021" s="10">
        <f>YEAR(ufc_fights_2[[#This Row],[date]])-ufc_fights_2[[#This Row],[b_year]]</f>
        <v>31</v>
      </c>
      <c r="G5021">
        <v>0</v>
      </c>
      <c r="H5021">
        <v>1</v>
      </c>
      <c r="I5021">
        <v>0.46529999999999999</v>
      </c>
      <c r="J5021">
        <v>0.45569999999999999</v>
      </c>
      <c r="K5021">
        <v>0.47260000000000002</v>
      </c>
      <c r="L5021">
        <v>0.45569999999999999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 s="2">
        <v>2.3148148148148147E-5</v>
      </c>
      <c r="T5021" s="2">
        <v>1.1574074074074075E-4</v>
      </c>
      <c r="U5021">
        <v>0.33</v>
      </c>
      <c r="V5021">
        <v>0.41299999999999998</v>
      </c>
      <c r="W5021">
        <v>0.77500000000000002</v>
      </c>
      <c r="X5021">
        <v>0.75</v>
      </c>
      <c r="Y5021">
        <v>1</v>
      </c>
      <c r="Z5021">
        <v>0.4632</v>
      </c>
      <c r="AA5021">
        <v>0.44440000000000002</v>
      </c>
      <c r="AB5021">
        <v>0.57140000000000002</v>
      </c>
      <c r="AC5021">
        <v>0.75</v>
      </c>
      <c r="AD5021">
        <v>0</v>
      </c>
      <c r="AE5021">
        <v>1</v>
      </c>
      <c r="AF5021" t="s">
        <v>3910</v>
      </c>
      <c r="AG5021" s="2">
        <v>1.7708333333333332E-3</v>
      </c>
      <c r="AH5021" t="s">
        <v>3911</v>
      </c>
      <c r="AI5021">
        <v>3</v>
      </c>
      <c r="AJ5021" t="s">
        <v>3938</v>
      </c>
      <c r="AK5021" s="3">
        <v>42679</v>
      </c>
      <c r="AL5021" s="10">
        <f>YEAR(ufc_fights_2[[#This Row],[date]])</f>
        <v>2016</v>
      </c>
      <c r="AM5021" t="s">
        <v>4017</v>
      </c>
      <c r="AN5021">
        <v>50</v>
      </c>
      <c r="AO5021" t="s">
        <v>3918</v>
      </c>
      <c r="AP5021">
        <f>IF(ufc_fights_2[[#This Row],[winner]]="Red",ufc_fights_2[[#This Row],[r_fighter_id]],ufc_fights_2[[#This Row],[b_fighter_id]])</f>
        <v>2999</v>
      </c>
      <c r="AQ5021" t="str">
        <f>_xlfn.XLOOKUP(ufc_fights_2[[#This Row],[winnerID]],ufc_fighters[id],ufc_fighters[fighter_name],"xxx",0,1)</f>
        <v>Douglas Silva de Andrade</v>
      </c>
    </row>
    <row r="5022" spans="1:43">
      <c r="A5022">
        <v>2999</v>
      </c>
      <c r="B5022">
        <v>3367</v>
      </c>
      <c r="C5022">
        <f>_xlfn.XLOOKUP(ufc_fights_2[[#This Row],[r_fighter_id]],ufc_fighters[id],ufc_fighters[year],"xxx",0,1)</f>
        <v>1985</v>
      </c>
      <c r="D5022">
        <f>_xlfn.XLOOKUP(ufc_fights_2[[#This Row],[b_fighter_id]],ufc_fighters[id],ufc_fighters[year],"Prázdné",0,1)</f>
        <v>1992</v>
      </c>
      <c r="E5022" s="10">
        <f>YEAR(ufc_fights_2[[#This Row],[date]])-ufc_fights_2[[#This Row],[r_year]]</f>
        <v>33</v>
      </c>
      <c r="F5022" s="10">
        <f>YEAR(ufc_fights_2[[#This Row],[date]])-ufc_fights_2[[#This Row],[b_year]]</f>
        <v>26</v>
      </c>
      <c r="G5022">
        <v>0</v>
      </c>
      <c r="H5022">
        <v>0</v>
      </c>
      <c r="I5022">
        <v>0.41810000000000003</v>
      </c>
      <c r="J5022">
        <v>0.377</v>
      </c>
      <c r="K5022">
        <v>0.42309999999999998</v>
      </c>
      <c r="L5022">
        <v>0.3846</v>
      </c>
      <c r="M5022">
        <v>0.33329999999999999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4.0509259259259258E-4</v>
      </c>
      <c r="T5022" s="2">
        <v>1.1574074074074073E-5</v>
      </c>
      <c r="U5022">
        <v>0.30559999999999998</v>
      </c>
      <c r="V5022">
        <v>0.2029</v>
      </c>
      <c r="W5022">
        <v>0.7419</v>
      </c>
      <c r="X5022">
        <v>0.90480000000000005</v>
      </c>
      <c r="Y5022">
        <v>0.91669999999999996</v>
      </c>
      <c r="Z5022">
        <v>0.41070000000000001</v>
      </c>
      <c r="AA5022">
        <v>0.37969999999999998</v>
      </c>
      <c r="AB5022">
        <v>0.66669999999999996</v>
      </c>
      <c r="AC5022">
        <v>0.33329999999999999</v>
      </c>
      <c r="AD5022">
        <v>0.5</v>
      </c>
      <c r="AE5022">
        <v>0</v>
      </c>
      <c r="AF5022" t="s">
        <v>3915</v>
      </c>
      <c r="AG5022" s="2">
        <v>3.472222222222222E-3</v>
      </c>
      <c r="AH5022" t="s">
        <v>3911</v>
      </c>
      <c r="AI5022">
        <v>3</v>
      </c>
      <c r="AJ5022" t="s">
        <v>4009</v>
      </c>
      <c r="AK5022" s="3">
        <v>43134</v>
      </c>
      <c r="AL5022" s="10">
        <f>YEAR(ufc_fights_2[[#This Row],[date]])</f>
        <v>2018</v>
      </c>
      <c r="AM5022" t="s">
        <v>4017</v>
      </c>
      <c r="AN5022">
        <v>115</v>
      </c>
      <c r="AO5022" t="s">
        <v>3913</v>
      </c>
      <c r="AP5022">
        <f>IF(ufc_fights_2[[#This Row],[winner]]="Red",ufc_fights_2[[#This Row],[r_fighter_id]],ufc_fights_2[[#This Row],[b_fighter_id]])</f>
        <v>2999</v>
      </c>
      <c r="AQ5022" t="str">
        <f>_xlfn.XLOOKUP(ufc_fights_2[[#This Row],[winnerID]],ufc_fighters[id],ufc_fighters[fighter_name],"xxx",0,1)</f>
        <v>Douglas Silva de Andrade</v>
      </c>
    </row>
    <row r="5023" spans="1:43">
      <c r="A5023">
        <v>2724</v>
      </c>
      <c r="B5023">
        <v>2309</v>
      </c>
      <c r="C5023">
        <f>_xlfn.XLOOKUP(ufc_fights_2[[#This Row],[r_fighter_id]],ufc_fighters[id],ufc_fighters[year],"xxx",0,1)</f>
        <v>1991</v>
      </c>
      <c r="D5023">
        <f>_xlfn.XLOOKUP(ufc_fights_2[[#This Row],[b_fighter_id]],ufc_fighters[id],ufc_fighters[year],"Prázdné",0,1)</f>
        <v>1993</v>
      </c>
      <c r="E5023" s="10">
        <f>YEAR(ufc_fights_2[[#This Row],[date]])-ufc_fights_2[[#This Row],[r_year]]</f>
        <v>24</v>
      </c>
      <c r="F5023" s="10">
        <f>YEAR(ufc_fights_2[[#This Row],[date]])-ufc_fights_2[[#This Row],[b_year]]</f>
        <v>22</v>
      </c>
      <c r="G5023">
        <v>1</v>
      </c>
      <c r="H5023">
        <v>2</v>
      </c>
      <c r="I5023">
        <v>0.34179999999999999</v>
      </c>
      <c r="J5023">
        <v>0.59740000000000004</v>
      </c>
      <c r="K5023">
        <v>0.47570000000000001</v>
      </c>
      <c r="L5023">
        <v>0.67500000000000004</v>
      </c>
      <c r="M5023">
        <v>0</v>
      </c>
      <c r="N5023">
        <v>0.75</v>
      </c>
      <c r="O5023">
        <v>0</v>
      </c>
      <c r="P5023">
        <v>3</v>
      </c>
      <c r="Q5023">
        <v>0</v>
      </c>
      <c r="R5023">
        <v>0</v>
      </c>
      <c r="S5023" s="2">
        <v>0</v>
      </c>
      <c r="T5023" s="2">
        <v>4.5949074074074078E-3</v>
      </c>
      <c r="U5023">
        <v>0.2462</v>
      </c>
      <c r="V5023">
        <v>0.52539999999999998</v>
      </c>
      <c r="W5023">
        <v>0.7</v>
      </c>
      <c r="X5023">
        <v>1</v>
      </c>
      <c r="Y5023">
        <v>0.875</v>
      </c>
      <c r="Z5023">
        <v>0.2742</v>
      </c>
      <c r="AA5023">
        <v>0.58930000000000005</v>
      </c>
      <c r="AB5023">
        <v>0.5</v>
      </c>
      <c r="AC5023">
        <v>1</v>
      </c>
      <c r="AD5023">
        <v>0.6</v>
      </c>
      <c r="AE5023">
        <v>0.6</v>
      </c>
      <c r="AF5023" t="s">
        <v>3933</v>
      </c>
      <c r="AG5023" s="2">
        <v>2.3958333333333331E-3</v>
      </c>
      <c r="AH5023" t="s">
        <v>3911</v>
      </c>
      <c r="AI5023">
        <v>3</v>
      </c>
      <c r="AJ5023" t="s">
        <v>3952</v>
      </c>
      <c r="AK5023" s="3">
        <v>42315</v>
      </c>
      <c r="AL5023" s="10">
        <f>YEAR(ufc_fights_2[[#This Row],[date]])</f>
        <v>2015</v>
      </c>
      <c r="AM5023" t="s">
        <v>4017</v>
      </c>
      <c r="AN5023">
        <v>6</v>
      </c>
      <c r="AO5023" t="s">
        <v>3918</v>
      </c>
      <c r="AP5023">
        <f>IF(ufc_fights_2[[#This Row],[winner]]="Red",ufc_fights_2[[#This Row],[r_fighter_id]],ufc_fights_2[[#This Row],[b_fighter_id]])</f>
        <v>2309</v>
      </c>
      <c r="AQ5023" t="str">
        <f>_xlfn.XLOOKUP(ufc_fights_2[[#This Row],[winnerID]],ufc_fighters[id],ufc_fighters[fighter_name],"xxx",0,1)</f>
        <v>Matheus Nicolau</v>
      </c>
    </row>
    <row r="5024" spans="1:43">
      <c r="A5024">
        <v>2355</v>
      </c>
      <c r="B5024">
        <v>3429</v>
      </c>
      <c r="C5024">
        <f>_xlfn.XLOOKUP(ufc_fights_2[[#This Row],[r_fighter_id]],ufc_fighters[id],ufc_fighters[year],"xxx",0,1)</f>
        <v>1994</v>
      </c>
      <c r="D5024">
        <f>_xlfn.XLOOKUP(ufc_fights_2[[#This Row],[b_fighter_id]],ufc_fighters[id],ufc_fighters[year],"Prázdné",0,1)</f>
        <v>1986</v>
      </c>
      <c r="E5024" s="10">
        <f>YEAR(ufc_fights_2[[#This Row],[date]])-ufc_fights_2[[#This Row],[r_year]]</f>
        <v>23</v>
      </c>
      <c r="F5024" s="10">
        <f>YEAR(ufc_fights_2[[#This Row],[date]])-ufc_fights_2[[#This Row],[b_year]]</f>
        <v>31</v>
      </c>
      <c r="G5024">
        <v>0</v>
      </c>
      <c r="H5024">
        <v>0</v>
      </c>
      <c r="I5024">
        <v>0.5595</v>
      </c>
      <c r="J5024">
        <v>0.30559999999999998</v>
      </c>
      <c r="K5024">
        <v>0.55689999999999995</v>
      </c>
      <c r="L5024">
        <v>0.32429999999999998</v>
      </c>
      <c r="M5024">
        <v>0.5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3.1250000000000001E-4</v>
      </c>
      <c r="T5024" s="2">
        <v>7.9861111111111116E-4</v>
      </c>
      <c r="U5024">
        <v>0.53120000000000001</v>
      </c>
      <c r="V5024">
        <v>0.24479999999999999</v>
      </c>
      <c r="W5024">
        <v>0.76919999999999999</v>
      </c>
      <c r="X5024">
        <v>1</v>
      </c>
      <c r="Y5024">
        <v>0.6</v>
      </c>
      <c r="Z5024">
        <v>0.54359999999999997</v>
      </c>
      <c r="AA5024">
        <v>0.30630000000000002</v>
      </c>
      <c r="AB5024">
        <v>0.85709999999999997</v>
      </c>
      <c r="AC5024">
        <v>0.29409999999999997</v>
      </c>
      <c r="AD5024">
        <v>1</v>
      </c>
      <c r="AE5024">
        <v>0</v>
      </c>
      <c r="AF5024" t="s">
        <v>3915</v>
      </c>
      <c r="AG5024" s="2">
        <v>3.472222222222222E-3</v>
      </c>
      <c r="AH5024" t="s">
        <v>3911</v>
      </c>
      <c r="AI5024">
        <v>3</v>
      </c>
      <c r="AJ5024" t="s">
        <v>3914</v>
      </c>
      <c r="AK5024" s="3">
        <v>43070</v>
      </c>
      <c r="AL5024" s="10">
        <f>YEAR(ufc_fights_2[[#This Row],[date]])</f>
        <v>2017</v>
      </c>
      <c r="AM5024" t="s">
        <v>4017</v>
      </c>
      <c r="AN5024">
        <v>1</v>
      </c>
      <c r="AO5024" t="s">
        <v>3913</v>
      </c>
      <c r="AP5024">
        <f>IF(ufc_fights_2[[#This Row],[winner]]="Red",ufc_fights_2[[#This Row],[r_fighter_id]],ufc_fights_2[[#This Row],[b_fighter_id]])</f>
        <v>2355</v>
      </c>
      <c r="AQ5024" t="str">
        <f>_xlfn.XLOOKUP(ufc_fights_2[[#This Row],[winnerID]],ufc_fighters[id],ufc_fighters[fighter_name],"xxx",0,1)</f>
        <v>Sean O'Malley</v>
      </c>
    </row>
    <row r="5025" spans="1:43">
      <c r="A5025">
        <v>3045</v>
      </c>
      <c r="B5025">
        <v>1629</v>
      </c>
      <c r="C5025">
        <f>_xlfn.XLOOKUP(ufc_fights_2[[#This Row],[r_fighter_id]],ufc_fighters[id],ufc_fighters[year],"xxx",0,1)</f>
        <v>1991</v>
      </c>
      <c r="D5025">
        <f>_xlfn.XLOOKUP(ufc_fights_2[[#This Row],[b_fighter_id]],ufc_fighters[id],ufc_fighters[year],"Prázdné",0,1)</f>
        <v>1991</v>
      </c>
      <c r="E5025" s="10">
        <f>YEAR(ufc_fights_2[[#This Row],[date]])-ufc_fights_2[[#This Row],[r_year]]</f>
        <v>29</v>
      </c>
      <c r="F5025" s="10">
        <f>YEAR(ufc_fights_2[[#This Row],[date]])-ufc_fights_2[[#This Row],[b_year]]</f>
        <v>29</v>
      </c>
      <c r="G5025">
        <v>0</v>
      </c>
      <c r="H5025">
        <v>0</v>
      </c>
      <c r="I5025">
        <v>0.41860000000000003</v>
      </c>
      <c r="J5025">
        <v>0.61539999999999995</v>
      </c>
      <c r="K5025">
        <v>0.41860000000000003</v>
      </c>
      <c r="L5025">
        <v>0.61539999999999995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 s="2">
        <v>0</v>
      </c>
      <c r="T5025" s="2">
        <v>1.0416666666666667E-4</v>
      </c>
      <c r="U5025">
        <v>0.25</v>
      </c>
      <c r="V5025">
        <v>0.44119999999999998</v>
      </c>
      <c r="W5025">
        <v>0.51849999999999996</v>
      </c>
      <c r="X5025">
        <v>0</v>
      </c>
      <c r="Y5025">
        <v>1</v>
      </c>
      <c r="Z5025">
        <v>0.39019999999999999</v>
      </c>
      <c r="AA5025">
        <v>0.60780000000000001</v>
      </c>
      <c r="AB5025">
        <v>1</v>
      </c>
      <c r="AC5025">
        <v>1</v>
      </c>
      <c r="AD5025">
        <v>0</v>
      </c>
      <c r="AE5025">
        <v>0</v>
      </c>
      <c r="AF5025" t="s">
        <v>3933</v>
      </c>
      <c r="AG5025" s="2">
        <v>2.1180555555555558E-3</v>
      </c>
      <c r="AH5025" t="s">
        <v>3911</v>
      </c>
      <c r="AI5025">
        <v>3</v>
      </c>
      <c r="AJ5025" t="s">
        <v>3912</v>
      </c>
      <c r="AK5025" s="3">
        <v>43981</v>
      </c>
      <c r="AL5025" s="10">
        <f>YEAR(ufc_fights_2[[#This Row],[date]])</f>
        <v>2020</v>
      </c>
      <c r="AM5025" t="s">
        <v>4017</v>
      </c>
      <c r="AN5025">
        <v>1</v>
      </c>
      <c r="AO5025" t="s">
        <v>3918</v>
      </c>
      <c r="AP5025">
        <f>IF(ufc_fights_2[[#This Row],[winner]]="Red",ufc_fights_2[[#This Row],[r_fighter_id]],ufc_fights_2[[#This Row],[b_fighter_id]])</f>
        <v>1629</v>
      </c>
      <c r="AQ5025" t="str">
        <f>_xlfn.XLOOKUP(ufc_fights_2[[#This Row],[winnerID]],ufc_fighters[id],ufc_fighters[fighter_name],"xxx",0,1)</f>
        <v>Casey Kenney</v>
      </c>
    </row>
    <row r="5026" spans="1:43">
      <c r="A5026">
        <v>238</v>
      </c>
      <c r="B5026">
        <v>3391</v>
      </c>
      <c r="C5026">
        <f>_xlfn.XLOOKUP(ufc_fights_2[[#This Row],[r_fighter_id]],ufc_fighters[id],ufc_fighters[year],"xxx",0,1)</f>
        <v>1983</v>
      </c>
      <c r="D5026">
        <f>_xlfn.XLOOKUP(ufc_fights_2[[#This Row],[b_fighter_id]],ufc_fighters[id],ufc_fighters[year],"Prázdné",0,1)</f>
        <v>1979</v>
      </c>
      <c r="E5026" s="10">
        <f>YEAR(ufc_fights_2[[#This Row],[date]])-ufc_fights_2[[#This Row],[r_year]]</f>
        <v>29</v>
      </c>
      <c r="F5026" s="10">
        <f>YEAR(ufc_fights_2[[#This Row],[date]])-ufc_fights_2[[#This Row],[b_year]]</f>
        <v>33</v>
      </c>
      <c r="G5026">
        <v>2</v>
      </c>
      <c r="H5026">
        <v>0</v>
      </c>
      <c r="I5026">
        <v>0.56669999999999998</v>
      </c>
      <c r="J5026">
        <v>0.26669999999999999</v>
      </c>
      <c r="K5026">
        <v>0.625</v>
      </c>
      <c r="L5026">
        <v>0.3125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 s="2">
        <v>2.2800925925925927E-3</v>
      </c>
      <c r="T5026" s="2">
        <v>0</v>
      </c>
      <c r="U5026">
        <v>0.5625</v>
      </c>
      <c r="V5026">
        <v>0.28570000000000001</v>
      </c>
      <c r="W5026">
        <v>0.57140000000000002</v>
      </c>
      <c r="X5026">
        <v>0.6</v>
      </c>
      <c r="Y5026">
        <v>1</v>
      </c>
      <c r="Z5026">
        <v>0.44440000000000002</v>
      </c>
      <c r="AA5026">
        <v>0.21429999999999999</v>
      </c>
      <c r="AB5026">
        <v>0.6</v>
      </c>
      <c r="AC5026">
        <v>1</v>
      </c>
      <c r="AD5026">
        <v>0.78949999999999998</v>
      </c>
      <c r="AE5026">
        <v>0</v>
      </c>
      <c r="AF5026" t="s">
        <v>3910</v>
      </c>
      <c r="AG5026" s="2">
        <v>6.9444444444444447E-4</v>
      </c>
      <c r="AH5026" t="s">
        <v>3911</v>
      </c>
      <c r="AI5026">
        <v>3</v>
      </c>
      <c r="AJ5026" t="s">
        <v>3985</v>
      </c>
      <c r="AK5026" s="3">
        <v>41258</v>
      </c>
      <c r="AL5026" s="10">
        <f>YEAR(ufc_fights_2[[#This Row],[date]])</f>
        <v>2012</v>
      </c>
      <c r="AM5026" t="s">
        <v>4017</v>
      </c>
      <c r="AN5026">
        <v>1</v>
      </c>
      <c r="AO5026" t="s">
        <v>3913</v>
      </c>
      <c r="AP5026">
        <f>IF(ufc_fights_2[[#This Row],[winner]]="Red",ufc_fights_2[[#This Row],[r_fighter_id]],ufc_fights_2[[#This Row],[b_fighter_id]])</f>
        <v>238</v>
      </c>
      <c r="AQ5026" t="str">
        <f>_xlfn.XLOOKUP(ufc_fights_2[[#This Row],[winnerID]],ufc_fighters[id],ufc_fighters[fighter_name],"xxx",0,1)</f>
        <v>Johnny Bedford</v>
      </c>
    </row>
    <row r="5027" spans="1:43">
      <c r="A5027">
        <v>319</v>
      </c>
      <c r="B5027">
        <v>1629</v>
      </c>
      <c r="C5027">
        <f>_xlfn.XLOOKUP(ufc_fights_2[[#This Row],[r_fighter_id]],ufc_fighters[id],ufc_fighters[year],"xxx",0,1)</f>
        <v>1993</v>
      </c>
      <c r="D5027">
        <f>_xlfn.XLOOKUP(ufc_fights_2[[#This Row],[b_fighter_id]],ufc_fighters[id],ufc_fighters[year],"Prázdné",0,1)</f>
        <v>1991</v>
      </c>
      <c r="E5027" s="10">
        <f>YEAR(ufc_fights_2[[#This Row],[date]])-ufc_fights_2[[#This Row],[r_year]]</f>
        <v>26</v>
      </c>
      <c r="F5027" s="10">
        <f>YEAR(ufc_fights_2[[#This Row],[date]])-ufc_fights_2[[#This Row],[b_year]]</f>
        <v>28</v>
      </c>
      <c r="G5027">
        <v>0</v>
      </c>
      <c r="H5027">
        <v>0</v>
      </c>
      <c r="I5027">
        <v>0.48570000000000002</v>
      </c>
      <c r="J5027">
        <v>0.61539999999999995</v>
      </c>
      <c r="K5027">
        <v>0.55000000000000004</v>
      </c>
      <c r="L5027">
        <v>0.67649999999999999</v>
      </c>
      <c r="M5027">
        <v>0.7</v>
      </c>
      <c r="N5027">
        <v>0.66669999999999996</v>
      </c>
      <c r="O5027">
        <v>0</v>
      </c>
      <c r="P5027">
        <v>0</v>
      </c>
      <c r="Q5027">
        <v>1</v>
      </c>
      <c r="R5027">
        <v>3</v>
      </c>
      <c r="S5027" s="2">
        <v>4.5486111111111109E-3</v>
      </c>
      <c r="T5027" s="2">
        <v>4.4444444444444444E-3</v>
      </c>
      <c r="U5027">
        <v>0.3478</v>
      </c>
      <c r="V5027">
        <v>0.33329999999999999</v>
      </c>
      <c r="W5027">
        <v>0.72729999999999995</v>
      </c>
      <c r="X5027">
        <v>1</v>
      </c>
      <c r="Y5027">
        <v>0.8</v>
      </c>
      <c r="Z5027">
        <v>0.1429</v>
      </c>
      <c r="AA5027">
        <v>0.39129999999999998</v>
      </c>
      <c r="AB5027">
        <v>0.68420000000000003</v>
      </c>
      <c r="AC5027">
        <v>0.76</v>
      </c>
      <c r="AD5027">
        <v>1</v>
      </c>
      <c r="AE5027">
        <v>1</v>
      </c>
      <c r="AF5027" t="s">
        <v>3915</v>
      </c>
      <c r="AG5027" s="2">
        <v>3.472222222222222E-3</v>
      </c>
      <c r="AH5027" t="s">
        <v>3911</v>
      </c>
      <c r="AI5027">
        <v>3</v>
      </c>
      <c r="AJ5027" t="s">
        <v>4018</v>
      </c>
      <c r="AK5027" s="3">
        <v>43554</v>
      </c>
      <c r="AL5027" s="10">
        <f>YEAR(ufc_fights_2[[#This Row],[date]])</f>
        <v>2019</v>
      </c>
      <c r="AM5027" t="s">
        <v>4017</v>
      </c>
      <c r="AN5027">
        <v>11</v>
      </c>
      <c r="AO5027" t="s">
        <v>3918</v>
      </c>
      <c r="AP5027">
        <f>IF(ufc_fights_2[[#This Row],[winner]]="Red",ufc_fights_2[[#This Row],[r_fighter_id]],ufc_fights_2[[#This Row],[b_fighter_id]])</f>
        <v>1629</v>
      </c>
      <c r="AQ5027" t="str">
        <f>_xlfn.XLOOKUP(ufc_fights_2[[#This Row],[winnerID]],ufc_fighters[id],ufc_fighters[fighter_name],"xxx",0,1)</f>
        <v>Casey Kenney</v>
      </c>
    </row>
    <row r="5028" spans="1:43">
      <c r="A5028">
        <v>2355</v>
      </c>
      <c r="B5028">
        <v>3367</v>
      </c>
      <c r="C5028">
        <f>_xlfn.XLOOKUP(ufc_fights_2[[#This Row],[r_fighter_id]],ufc_fighters[id],ufc_fighters[year],"xxx",0,1)</f>
        <v>1994</v>
      </c>
      <c r="D5028">
        <f>_xlfn.XLOOKUP(ufc_fights_2[[#This Row],[b_fighter_id]],ufc_fighters[id],ufc_fighters[year],"Prázdné",0,1)</f>
        <v>1992</v>
      </c>
      <c r="E5028" s="10">
        <f>YEAR(ufc_fights_2[[#This Row],[date]])-ufc_fights_2[[#This Row],[r_year]]</f>
        <v>26</v>
      </c>
      <c r="F5028" s="10">
        <f>YEAR(ufc_fights_2[[#This Row],[date]])-ufc_fights_2[[#This Row],[b_year]]</f>
        <v>28</v>
      </c>
      <c r="G5028">
        <v>0</v>
      </c>
      <c r="H5028">
        <v>0</v>
      </c>
      <c r="I5028">
        <v>0.47620000000000001</v>
      </c>
      <c r="J5028">
        <v>0.6</v>
      </c>
      <c r="K5028">
        <v>0.47620000000000001</v>
      </c>
      <c r="L5028">
        <v>0.6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</v>
      </c>
      <c r="T5028" s="2">
        <v>1.273148148148148E-4</v>
      </c>
      <c r="U5028">
        <v>0.25</v>
      </c>
      <c r="V5028">
        <v>0.5</v>
      </c>
      <c r="W5028">
        <v>0.66669999999999996</v>
      </c>
      <c r="X5028">
        <v>1</v>
      </c>
      <c r="Y5028">
        <v>0.9</v>
      </c>
      <c r="Z5028">
        <v>0.47620000000000001</v>
      </c>
      <c r="AA5028">
        <v>0.5</v>
      </c>
      <c r="AB5028">
        <v>0</v>
      </c>
      <c r="AC5028">
        <v>0</v>
      </c>
      <c r="AD5028">
        <v>0</v>
      </c>
      <c r="AE5028">
        <v>0.875</v>
      </c>
      <c r="AF5028" t="s">
        <v>3910</v>
      </c>
      <c r="AG5028" s="2">
        <v>3.2407407407407406E-3</v>
      </c>
      <c r="AH5028" t="s">
        <v>3911</v>
      </c>
      <c r="AI5028">
        <v>3</v>
      </c>
      <c r="AJ5028" t="s">
        <v>3914</v>
      </c>
      <c r="AK5028" s="3">
        <v>44058</v>
      </c>
      <c r="AL5028" s="10">
        <f>YEAR(ufc_fights_2[[#This Row],[date]])</f>
        <v>2020</v>
      </c>
      <c r="AM5028" t="s">
        <v>4017</v>
      </c>
      <c r="AN5028">
        <v>1</v>
      </c>
      <c r="AO5028" t="s">
        <v>3918</v>
      </c>
      <c r="AP5028">
        <f>IF(ufc_fights_2[[#This Row],[winner]]="Red",ufc_fights_2[[#This Row],[r_fighter_id]],ufc_fights_2[[#This Row],[b_fighter_id]])</f>
        <v>3367</v>
      </c>
      <c r="AQ5028" t="str">
        <f>_xlfn.XLOOKUP(ufc_fights_2[[#This Row],[winnerID]],ufc_fighters[id],ufc_fighters[fighter_name],"xxx",0,1)</f>
        <v>Marlon Vera</v>
      </c>
    </row>
    <row r="5029" spans="1:43">
      <c r="A5029">
        <v>50</v>
      </c>
      <c r="B5029">
        <v>3367</v>
      </c>
      <c r="C5029">
        <f>_xlfn.XLOOKUP(ufc_fights_2[[#This Row],[r_fighter_id]],ufc_fighters[id],ufc_fighters[year],"xxx",0,1)</f>
        <v>1986</v>
      </c>
      <c r="D5029">
        <f>_xlfn.XLOOKUP(ufc_fights_2[[#This Row],[b_fighter_id]],ufc_fighters[id],ufc_fighters[year],"Prázdné",0,1)</f>
        <v>1992</v>
      </c>
      <c r="E5029" s="10">
        <f>YEAR(ufc_fights_2[[#This Row],[date]])-ufc_fights_2[[#This Row],[r_year]]</f>
        <v>34</v>
      </c>
      <c r="F5029" s="10">
        <f>YEAR(ufc_fights_2[[#This Row],[date]])-ufc_fights_2[[#This Row],[b_year]]</f>
        <v>28</v>
      </c>
      <c r="G5029">
        <v>0</v>
      </c>
      <c r="H5029">
        <v>0</v>
      </c>
      <c r="I5029">
        <v>0.62860000000000005</v>
      </c>
      <c r="J5029">
        <v>0.56100000000000005</v>
      </c>
      <c r="K5029">
        <v>0.69769999999999999</v>
      </c>
      <c r="L5029">
        <v>0.69169999999999998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3.4375E-3</v>
      </c>
      <c r="T5029" s="2">
        <v>1.9791666666666668E-3</v>
      </c>
      <c r="U5029">
        <v>0.44740000000000002</v>
      </c>
      <c r="V5029">
        <v>0.2424</v>
      </c>
      <c r="W5029">
        <v>0.80769999999999997</v>
      </c>
      <c r="X5029">
        <v>1</v>
      </c>
      <c r="Y5029">
        <v>0.79410000000000003</v>
      </c>
      <c r="Z5029">
        <v>0.5806</v>
      </c>
      <c r="AA5029">
        <v>0.49280000000000002</v>
      </c>
      <c r="AB5029">
        <v>1</v>
      </c>
      <c r="AC5029">
        <v>0.92310000000000003</v>
      </c>
      <c r="AD5029">
        <v>0</v>
      </c>
      <c r="AE5029">
        <v>0</v>
      </c>
      <c r="AF5029" t="s">
        <v>3915</v>
      </c>
      <c r="AG5029" s="2">
        <v>3.472222222222222E-3</v>
      </c>
      <c r="AH5029" t="s">
        <v>3911</v>
      </c>
      <c r="AI5029">
        <v>3</v>
      </c>
      <c r="AJ5029" t="s">
        <v>3928</v>
      </c>
      <c r="AK5029" s="3">
        <v>44184</v>
      </c>
      <c r="AL5029" s="10">
        <f>YEAR(ufc_fights_2[[#This Row],[date]])</f>
        <v>2020</v>
      </c>
      <c r="AM5029" t="s">
        <v>4017</v>
      </c>
      <c r="AN5029">
        <v>1</v>
      </c>
      <c r="AO5029" t="s">
        <v>3913</v>
      </c>
      <c r="AP5029">
        <f>IF(ufc_fights_2[[#This Row],[winner]]="Red",ufc_fights_2[[#This Row],[r_fighter_id]],ufc_fights_2[[#This Row],[b_fighter_id]])</f>
        <v>50</v>
      </c>
      <c r="AQ5029" t="str">
        <f>_xlfn.XLOOKUP(ufc_fights_2[[#This Row],[winnerID]],ufc_fighters[id],ufc_fighters[fighter_name],"xxx",0,1)</f>
        <v>Jose Aldo</v>
      </c>
    </row>
    <row r="5030" spans="1:43">
      <c r="A5030">
        <v>2996</v>
      </c>
      <c r="B5030">
        <v>2532</v>
      </c>
      <c r="C5030">
        <f>_xlfn.XLOOKUP(ufc_fights_2[[#This Row],[r_fighter_id]],ufc_fighters[id],ufc_fighters[year],"xxx",0,1)</f>
        <v>1994</v>
      </c>
      <c r="D5030">
        <f>_xlfn.XLOOKUP(ufc_fights_2[[#This Row],[b_fighter_id]],ufc_fighters[id],ufc_fighters[year],"Prázdné",0,1)</f>
        <v>1995</v>
      </c>
      <c r="E5030" s="10">
        <f>YEAR(ufc_fights_2[[#This Row],[date]])-ufc_fights_2[[#This Row],[r_year]]</f>
        <v>26</v>
      </c>
      <c r="F5030" s="10">
        <f>YEAR(ufc_fights_2[[#This Row],[date]])-ufc_fights_2[[#This Row],[b_year]]</f>
        <v>25</v>
      </c>
      <c r="G5030">
        <v>0</v>
      </c>
      <c r="H5030">
        <v>0</v>
      </c>
      <c r="I5030">
        <v>0.3196</v>
      </c>
      <c r="J5030">
        <v>0.52980000000000005</v>
      </c>
      <c r="K5030">
        <v>0.38390000000000002</v>
      </c>
      <c r="L5030">
        <v>0.57440000000000002</v>
      </c>
      <c r="M5030">
        <v>0.33329999999999999</v>
      </c>
      <c r="N5030">
        <v>0.5</v>
      </c>
      <c r="O5030">
        <v>1</v>
      </c>
      <c r="P5030">
        <v>1</v>
      </c>
      <c r="Q5030">
        <v>0</v>
      </c>
      <c r="R5030">
        <v>0</v>
      </c>
      <c r="S5030" s="2">
        <v>1.724537037037037E-3</v>
      </c>
      <c r="T5030" s="2">
        <v>4.0740740740740737E-3</v>
      </c>
      <c r="U5030">
        <v>0.25879999999999997</v>
      </c>
      <c r="V5030">
        <v>0.4748</v>
      </c>
      <c r="W5030">
        <v>0.66669999999999996</v>
      </c>
      <c r="X5030">
        <v>1</v>
      </c>
      <c r="Y5030">
        <v>1</v>
      </c>
      <c r="Z5030">
        <v>0.3034</v>
      </c>
      <c r="AA5030">
        <v>0.4677</v>
      </c>
      <c r="AB5030">
        <v>0.33329999999999999</v>
      </c>
      <c r="AC5030">
        <v>0.73329999999999995</v>
      </c>
      <c r="AD5030">
        <v>0.6</v>
      </c>
      <c r="AE5030">
        <v>0.68969999999999998</v>
      </c>
      <c r="AF5030" t="s">
        <v>3915</v>
      </c>
      <c r="AG5030" s="2">
        <v>3.472222222222222E-3</v>
      </c>
      <c r="AH5030" t="s">
        <v>3911</v>
      </c>
      <c r="AI5030">
        <v>3</v>
      </c>
      <c r="AJ5030" t="s">
        <v>3928</v>
      </c>
      <c r="AK5030" s="3">
        <v>43890</v>
      </c>
      <c r="AL5030" s="10">
        <f>YEAR(ufc_fights_2[[#This Row],[date]])</f>
        <v>2020</v>
      </c>
      <c r="AM5030" t="s">
        <v>4017</v>
      </c>
      <c r="AN5030">
        <v>15</v>
      </c>
      <c r="AO5030" t="s">
        <v>3918</v>
      </c>
      <c r="AP5030">
        <f>IF(ufc_fights_2[[#This Row],[winner]]="Red",ufc_fights_2[[#This Row],[r_fighter_id]],ufc_fights_2[[#This Row],[b_fighter_id]])</f>
        <v>2532</v>
      </c>
      <c r="AQ5030" t="str">
        <f>_xlfn.XLOOKUP(ufc_fights_2[[#This Row],[winnerID]],ufc_fighters[id],ufc_fighters[fighter_name],"xxx",0,1)</f>
        <v>Kyler Phillips</v>
      </c>
    </row>
    <row r="5031" spans="1:43">
      <c r="A5031">
        <v>1629</v>
      </c>
      <c r="B5031">
        <v>34</v>
      </c>
      <c r="C5031">
        <f>_xlfn.XLOOKUP(ufc_fights_2[[#This Row],[r_fighter_id]],ufc_fighters[id],ufc_fighters[year],"xxx",0,1)</f>
        <v>1991</v>
      </c>
      <c r="D5031">
        <f>_xlfn.XLOOKUP(ufc_fights_2[[#This Row],[b_fighter_id]],ufc_fighters[id],ufc_fighters[year],"Prázdné",0,1)</f>
        <v>1991</v>
      </c>
      <c r="E5031" s="10">
        <f>YEAR(ufc_fights_2[[#This Row],[date]])-ufc_fights_2[[#This Row],[r_year]]</f>
        <v>29</v>
      </c>
      <c r="F5031" s="10">
        <f>YEAR(ufc_fights_2[[#This Row],[date]])-ufc_fights_2[[#This Row],[b_year]]</f>
        <v>29</v>
      </c>
      <c r="G5031">
        <v>0</v>
      </c>
      <c r="H5031">
        <v>0</v>
      </c>
      <c r="I5031">
        <v>0.41439999999999999</v>
      </c>
      <c r="J5031">
        <v>0.26900000000000002</v>
      </c>
      <c r="K5031">
        <v>0.41439999999999999</v>
      </c>
      <c r="L5031">
        <v>0.26900000000000002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</v>
      </c>
      <c r="T5031" s="2">
        <v>0</v>
      </c>
      <c r="U5031">
        <v>0.2969</v>
      </c>
      <c r="V5031">
        <v>0.1857</v>
      </c>
      <c r="W5031">
        <v>0.70689999999999997</v>
      </c>
      <c r="X5031">
        <v>0.84619999999999995</v>
      </c>
      <c r="Y5031">
        <v>0.81820000000000004</v>
      </c>
      <c r="Z5031">
        <v>0.41760000000000003</v>
      </c>
      <c r="AA5031">
        <v>0.26900000000000002</v>
      </c>
      <c r="AB5031">
        <v>0</v>
      </c>
      <c r="AC5031">
        <v>0</v>
      </c>
      <c r="AD5031">
        <v>0</v>
      </c>
      <c r="AE5031">
        <v>0</v>
      </c>
      <c r="AF5031" t="s">
        <v>3915</v>
      </c>
      <c r="AG5031" s="2">
        <v>3.472222222222222E-3</v>
      </c>
      <c r="AH5031" t="s">
        <v>3911</v>
      </c>
      <c r="AI5031">
        <v>3</v>
      </c>
      <c r="AJ5031" t="s">
        <v>3955</v>
      </c>
      <c r="AK5031" s="3">
        <v>44107</v>
      </c>
      <c r="AL5031" s="10">
        <f>YEAR(ufc_fights_2[[#This Row],[date]])</f>
        <v>2020</v>
      </c>
      <c r="AM5031" t="s">
        <v>4017</v>
      </c>
      <c r="AN5031">
        <v>5</v>
      </c>
      <c r="AO5031" t="s">
        <v>3913</v>
      </c>
      <c r="AP5031">
        <f>IF(ufc_fights_2[[#This Row],[winner]]="Red",ufc_fights_2[[#This Row],[r_fighter_id]],ufc_fights_2[[#This Row],[b_fighter_id]])</f>
        <v>1629</v>
      </c>
      <c r="AQ5031" t="str">
        <f>_xlfn.XLOOKUP(ufc_fights_2[[#This Row],[winnerID]],ufc_fighters[id],ufc_fighters[fighter_name],"xxx",0,1)</f>
        <v>Casey Kenney</v>
      </c>
    </row>
    <row r="5032" spans="1:43">
      <c r="A5032">
        <v>2532</v>
      </c>
      <c r="B5032">
        <v>875</v>
      </c>
      <c r="C5032">
        <f>_xlfn.XLOOKUP(ufc_fights_2[[#This Row],[r_fighter_id]],ufc_fighters[id],ufc_fighters[year],"xxx",0,1)</f>
        <v>1995</v>
      </c>
      <c r="D5032">
        <f>_xlfn.XLOOKUP(ufc_fights_2[[#This Row],[b_fighter_id]],ufc_fighters[id],ufc_fighters[year],"Prázdné",0,1)</f>
        <v>1987</v>
      </c>
      <c r="E5032" s="10">
        <f>YEAR(ufc_fights_2[[#This Row],[date]])-ufc_fights_2[[#This Row],[r_year]]</f>
        <v>25</v>
      </c>
      <c r="F5032" s="10">
        <f>YEAR(ufc_fights_2[[#This Row],[date]])-ufc_fights_2[[#This Row],[b_year]]</f>
        <v>33</v>
      </c>
      <c r="G5032">
        <v>0</v>
      </c>
      <c r="H5032">
        <v>0</v>
      </c>
      <c r="I5032">
        <v>0.4103</v>
      </c>
      <c r="J5032">
        <v>0.36670000000000003</v>
      </c>
      <c r="K5032">
        <v>0.42499999999999999</v>
      </c>
      <c r="L5032">
        <v>0.46510000000000001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1.6782407407407408E-3</v>
      </c>
      <c r="T5032" s="2">
        <v>3.4722222222222222E-5</v>
      </c>
      <c r="U5032">
        <v>0.34920000000000001</v>
      </c>
      <c r="V5032">
        <v>0.2</v>
      </c>
      <c r="W5032">
        <v>0.625</v>
      </c>
      <c r="X5032">
        <v>0.71430000000000005</v>
      </c>
      <c r="Y5032">
        <v>0.5</v>
      </c>
      <c r="Z5032">
        <v>0.31709999999999999</v>
      </c>
      <c r="AA5032">
        <v>0.35709999999999997</v>
      </c>
      <c r="AB5032">
        <v>0</v>
      </c>
      <c r="AC5032">
        <v>0</v>
      </c>
      <c r="AD5032">
        <v>0.51349999999999996</v>
      </c>
      <c r="AE5032">
        <v>0.5</v>
      </c>
      <c r="AF5032" t="s">
        <v>3910</v>
      </c>
      <c r="AG5032" s="2">
        <v>5.0925925925925921E-4</v>
      </c>
      <c r="AH5032" t="s">
        <v>3911</v>
      </c>
      <c r="AI5032">
        <v>3</v>
      </c>
      <c r="AJ5032" t="s">
        <v>3931</v>
      </c>
      <c r="AK5032" s="3">
        <v>44107</v>
      </c>
      <c r="AL5032" s="10">
        <f>YEAR(ufc_fights_2[[#This Row],[date]])</f>
        <v>2020</v>
      </c>
      <c r="AM5032" t="s">
        <v>4017</v>
      </c>
      <c r="AN5032">
        <v>5</v>
      </c>
      <c r="AO5032" t="s">
        <v>3913</v>
      </c>
      <c r="AP5032">
        <f>IF(ufc_fights_2[[#This Row],[winner]]="Red",ufc_fights_2[[#This Row],[r_fighter_id]],ufc_fights_2[[#This Row],[b_fighter_id]])</f>
        <v>2532</v>
      </c>
      <c r="AQ5032" t="str">
        <f>_xlfn.XLOOKUP(ufc_fights_2[[#This Row],[winnerID]],ufc_fighters[id],ufc_fighters[fighter_name],"xxx",0,1)</f>
        <v>Kyler Phillips</v>
      </c>
    </row>
    <row r="5033" spans="1:43">
      <c r="A5033">
        <v>3058</v>
      </c>
      <c r="B5033">
        <v>2532</v>
      </c>
      <c r="C5033">
        <f>_xlfn.XLOOKUP(ufc_fights_2[[#This Row],[r_fighter_id]],ufc_fighters[id],ufc_fighters[year],"xxx",0,1)</f>
        <v>1997</v>
      </c>
      <c r="D5033">
        <f>_xlfn.XLOOKUP(ufc_fights_2[[#This Row],[b_fighter_id]],ufc_fighters[id],ufc_fighters[year],"Prázdné",0,1)</f>
        <v>1995</v>
      </c>
      <c r="E5033" s="10">
        <f>YEAR(ufc_fights_2[[#This Row],[date]])-ufc_fights_2[[#This Row],[r_year]]</f>
        <v>24</v>
      </c>
      <c r="F5033" s="10">
        <f>YEAR(ufc_fights_2[[#This Row],[date]])-ufc_fights_2[[#This Row],[b_year]]</f>
        <v>26</v>
      </c>
      <c r="G5033">
        <v>0</v>
      </c>
      <c r="H5033">
        <v>0</v>
      </c>
      <c r="I5033">
        <v>0.41610000000000003</v>
      </c>
      <c r="J5033">
        <v>0.41549999999999998</v>
      </c>
      <c r="K5033">
        <v>0.47089999999999999</v>
      </c>
      <c r="L5033">
        <v>0.45390000000000003</v>
      </c>
      <c r="M5033">
        <v>0</v>
      </c>
      <c r="N5033">
        <v>0.6</v>
      </c>
      <c r="O5033">
        <v>0</v>
      </c>
      <c r="P5033">
        <v>0</v>
      </c>
      <c r="Q5033">
        <v>1</v>
      </c>
      <c r="R5033">
        <v>0</v>
      </c>
      <c r="S5033" s="2">
        <v>7.6388888888888893E-4</v>
      </c>
      <c r="T5033" s="2">
        <v>1.1111111111111111E-3</v>
      </c>
      <c r="U5033">
        <v>0.32500000000000001</v>
      </c>
      <c r="V5033">
        <v>0.33929999999999999</v>
      </c>
      <c r="W5033">
        <v>0.625</v>
      </c>
      <c r="X5033">
        <v>0.88890000000000002</v>
      </c>
      <c r="Y5033">
        <v>0.71430000000000005</v>
      </c>
      <c r="Z5033">
        <v>0.42409999999999998</v>
      </c>
      <c r="AA5033">
        <v>0.39419999999999999</v>
      </c>
      <c r="AB5033">
        <v>0</v>
      </c>
      <c r="AC5033">
        <v>1</v>
      </c>
      <c r="AD5033">
        <v>0</v>
      </c>
      <c r="AE5033">
        <v>1</v>
      </c>
      <c r="AF5033" t="s">
        <v>3915</v>
      </c>
      <c r="AG5033" s="2">
        <v>3.472222222222222E-3</v>
      </c>
      <c r="AH5033" t="s">
        <v>3911</v>
      </c>
      <c r="AI5033">
        <v>3</v>
      </c>
      <c r="AJ5033" t="s">
        <v>3916</v>
      </c>
      <c r="AK5033" s="3">
        <v>44261</v>
      </c>
      <c r="AL5033" s="10">
        <f>YEAR(ufc_fights_2[[#This Row],[date]])</f>
        <v>2021</v>
      </c>
      <c r="AM5033" t="s">
        <v>4017</v>
      </c>
      <c r="AN5033">
        <v>1</v>
      </c>
      <c r="AO5033" t="s">
        <v>3918</v>
      </c>
      <c r="AP5033">
        <f>IF(ufc_fights_2[[#This Row],[winner]]="Red",ufc_fights_2[[#This Row],[r_fighter_id]],ufc_fights_2[[#This Row],[b_fighter_id]])</f>
        <v>2532</v>
      </c>
      <c r="AQ5033" t="str">
        <f>_xlfn.XLOOKUP(ufc_fights_2[[#This Row],[winnerID]],ufc_fighters[id],ufc_fighters[fighter_name],"xxx",0,1)</f>
        <v>Kyler Phillips</v>
      </c>
    </row>
    <row r="5034" spans="1:43">
      <c r="A5034">
        <v>3531</v>
      </c>
      <c r="B5034">
        <v>1527</v>
      </c>
      <c r="C5034">
        <f>_xlfn.XLOOKUP(ufc_fights_2[[#This Row],[r_fighter_id]],ufc_fighters[id],ufc_fighters[year],"xxx",0,1)</f>
        <v>1977</v>
      </c>
      <c r="D5034">
        <f>_xlfn.XLOOKUP(ufc_fights_2[[#This Row],[b_fighter_id]],ufc_fighters[id],ufc_fighters[year],"Prázdné",0,1)</f>
        <v>1986</v>
      </c>
      <c r="E5034" s="10">
        <f>YEAR(ufc_fights_2[[#This Row],[date]])-ufc_fights_2[[#This Row],[r_year]]</f>
        <v>34</v>
      </c>
      <c r="F5034" s="10">
        <f>YEAR(ufc_fights_2[[#This Row],[date]])-ufc_fights_2[[#This Row],[b_year]]</f>
        <v>25</v>
      </c>
      <c r="G5034">
        <v>0</v>
      </c>
      <c r="H5034">
        <v>0</v>
      </c>
      <c r="I5034">
        <v>0.2462</v>
      </c>
      <c r="J5034">
        <v>0.3725</v>
      </c>
      <c r="K5034">
        <v>0.2576</v>
      </c>
      <c r="L5034">
        <v>0.52239999999999998</v>
      </c>
      <c r="M5034">
        <v>0</v>
      </c>
      <c r="N5034">
        <v>0.66669999999999996</v>
      </c>
      <c r="O5034">
        <v>0</v>
      </c>
      <c r="P5034">
        <v>0</v>
      </c>
      <c r="Q5034">
        <v>0</v>
      </c>
      <c r="R5034">
        <v>0</v>
      </c>
      <c r="S5034" s="2">
        <v>3.1250000000000001E-4</v>
      </c>
      <c r="T5034" s="2">
        <v>2.6157407407407405E-3</v>
      </c>
      <c r="U5034">
        <v>0.2034</v>
      </c>
      <c r="V5034">
        <v>0.2329</v>
      </c>
      <c r="W5034">
        <v>0.6</v>
      </c>
      <c r="X5034">
        <v>1</v>
      </c>
      <c r="Y5034">
        <v>0.64290000000000003</v>
      </c>
      <c r="Z5034">
        <v>0.23730000000000001</v>
      </c>
      <c r="AA5034">
        <v>0.28050000000000003</v>
      </c>
      <c r="AB5034">
        <v>0.4</v>
      </c>
      <c r="AC5034">
        <v>0.70589999999999997</v>
      </c>
      <c r="AD5034">
        <v>0</v>
      </c>
      <c r="AE5034">
        <v>1</v>
      </c>
      <c r="AF5034" t="s">
        <v>3915</v>
      </c>
      <c r="AG5034" s="2">
        <v>3.472222222222222E-3</v>
      </c>
      <c r="AH5034" t="s">
        <v>3911</v>
      </c>
      <c r="AI5034">
        <v>3</v>
      </c>
      <c r="AJ5034" t="s">
        <v>3939</v>
      </c>
      <c r="AK5034" s="3">
        <v>40579</v>
      </c>
      <c r="AL5034" s="10">
        <f>YEAR(ufc_fights_2[[#This Row],[date]])</f>
        <v>2011</v>
      </c>
      <c r="AM5034" t="s">
        <v>4017</v>
      </c>
      <c r="AN5034">
        <v>1</v>
      </c>
      <c r="AO5034" t="s">
        <v>3918</v>
      </c>
      <c r="AP5034">
        <f>IF(ufc_fights_2[[#This Row],[winner]]="Red",ufc_fights_2[[#This Row],[r_fighter_id]],ufc_fights_2[[#This Row],[b_fighter_id]])</f>
        <v>1527</v>
      </c>
      <c r="AQ5034" t="str">
        <f>_xlfn.XLOOKUP(ufc_fights_2[[#This Row],[winnerID]],ufc_fighters[id],ufc_fighters[fighter_name],"xxx",0,1)</f>
        <v>Demetrious Johnson</v>
      </c>
    </row>
    <row r="5035" spans="1:43">
      <c r="A5035">
        <v>3367</v>
      </c>
      <c r="B5035">
        <v>1335</v>
      </c>
      <c r="C5035">
        <f>_xlfn.XLOOKUP(ufc_fights_2[[#This Row],[r_fighter_id]],ufc_fighters[id],ufc_fighters[year],"xxx",0,1)</f>
        <v>1992</v>
      </c>
      <c r="D5035">
        <f>_xlfn.XLOOKUP(ufc_fights_2[[#This Row],[b_fighter_id]],ufc_fighters[id],ufc_fighters[year],"Prázdné",0,1)</f>
        <v>1994</v>
      </c>
      <c r="E5035" s="10">
        <f>YEAR(ufc_fights_2[[#This Row],[date]])-ufc_fights_2[[#This Row],[r_year]]</f>
        <v>27</v>
      </c>
      <c r="F5035" s="10">
        <f>YEAR(ufc_fights_2[[#This Row],[date]])-ufc_fights_2[[#This Row],[b_year]]</f>
        <v>25</v>
      </c>
      <c r="G5035">
        <v>0</v>
      </c>
      <c r="H5035">
        <v>0</v>
      </c>
      <c r="I5035">
        <v>0.37040000000000001</v>
      </c>
      <c r="J5035">
        <v>0.4783</v>
      </c>
      <c r="K5035">
        <v>0.48149999999999998</v>
      </c>
      <c r="L5035">
        <v>0.52829999999999999</v>
      </c>
      <c r="M5035">
        <v>1</v>
      </c>
      <c r="N5035">
        <v>0.5</v>
      </c>
      <c r="O5035">
        <v>1</v>
      </c>
      <c r="P5035">
        <v>0</v>
      </c>
      <c r="Q5035">
        <v>0</v>
      </c>
      <c r="R5035">
        <v>0</v>
      </c>
      <c r="S5035" s="2">
        <v>1.6550925925925926E-3</v>
      </c>
      <c r="T5035" s="2">
        <v>2.0370370370370369E-3</v>
      </c>
      <c r="U5035">
        <v>0.41670000000000001</v>
      </c>
      <c r="V5035">
        <v>0.38240000000000002</v>
      </c>
      <c r="W5035">
        <v>0.125</v>
      </c>
      <c r="X5035">
        <v>0.57140000000000002</v>
      </c>
      <c r="Y5035">
        <v>0.71430000000000005</v>
      </c>
      <c r="Z5035">
        <v>0.30430000000000001</v>
      </c>
      <c r="AA5035">
        <v>0.4118</v>
      </c>
      <c r="AB5035">
        <v>0</v>
      </c>
      <c r="AC5035">
        <v>0.66669999999999996</v>
      </c>
      <c r="AD5035">
        <v>0.75</v>
      </c>
      <c r="AE5035">
        <v>0.5</v>
      </c>
      <c r="AF5035" t="s">
        <v>3933</v>
      </c>
      <c r="AG5035" s="2">
        <v>2.3726851851851851E-3</v>
      </c>
      <c r="AH5035" t="s">
        <v>3911</v>
      </c>
      <c r="AI5035">
        <v>3</v>
      </c>
      <c r="AJ5035" t="s">
        <v>3912</v>
      </c>
      <c r="AK5035" s="3">
        <v>43652</v>
      </c>
      <c r="AL5035" s="10">
        <f>YEAR(ufc_fights_2[[#This Row],[date]])</f>
        <v>2019</v>
      </c>
      <c r="AM5035" t="s">
        <v>4017</v>
      </c>
      <c r="AN5035">
        <v>1</v>
      </c>
      <c r="AO5035" t="s">
        <v>3913</v>
      </c>
      <c r="AP5035">
        <f>IF(ufc_fights_2[[#This Row],[winner]]="Red",ufc_fights_2[[#This Row],[r_fighter_id]],ufc_fights_2[[#This Row],[b_fighter_id]])</f>
        <v>3367</v>
      </c>
      <c r="AQ5035" t="str">
        <f>_xlfn.XLOOKUP(ufc_fights_2[[#This Row],[winnerID]],ufc_fighters[id],ufc_fighters[fighter_name],"xxx",0,1)</f>
        <v>Marlon Vera</v>
      </c>
    </row>
    <row r="5036" spans="1:43">
      <c r="A5036">
        <v>3268</v>
      </c>
      <c r="B5036">
        <v>1527</v>
      </c>
      <c r="C5036">
        <f>_xlfn.XLOOKUP(ufc_fights_2[[#This Row],[r_fighter_id]],ufc_fighters[id],ufc_fighters[year],"xxx",0,1)</f>
        <v>1981</v>
      </c>
      <c r="D5036">
        <f>_xlfn.XLOOKUP(ufc_fights_2[[#This Row],[b_fighter_id]],ufc_fighters[id],ufc_fighters[year],"Prázdné",0,1)</f>
        <v>1986</v>
      </c>
      <c r="E5036" s="10">
        <f>YEAR(ufc_fights_2[[#This Row],[date]])-ufc_fights_2[[#This Row],[r_year]]</f>
        <v>30</v>
      </c>
      <c r="F5036" s="10">
        <f>YEAR(ufc_fights_2[[#This Row],[date]])-ufc_fights_2[[#This Row],[b_year]]</f>
        <v>25</v>
      </c>
      <c r="G5036">
        <v>0</v>
      </c>
      <c r="H5036">
        <v>0</v>
      </c>
      <c r="I5036">
        <v>0.52629999999999999</v>
      </c>
      <c r="J5036">
        <v>0.56520000000000004</v>
      </c>
      <c r="K5036">
        <v>0.82609999999999995</v>
      </c>
      <c r="L5036">
        <v>0.68479999999999996</v>
      </c>
      <c r="M5036">
        <v>0</v>
      </c>
      <c r="N5036">
        <v>1</v>
      </c>
      <c r="O5036">
        <v>3</v>
      </c>
      <c r="P5036">
        <v>0</v>
      </c>
      <c r="Q5036">
        <v>2</v>
      </c>
      <c r="R5036">
        <v>1</v>
      </c>
      <c r="S5036" s="2">
        <v>3.1597222222222222E-3</v>
      </c>
      <c r="T5036" s="2">
        <v>6.0185185185185185E-3</v>
      </c>
      <c r="U5036">
        <v>0.3</v>
      </c>
      <c r="V5036">
        <v>0.22220000000000001</v>
      </c>
      <c r="W5036">
        <v>0.875</v>
      </c>
      <c r="X5036">
        <v>0</v>
      </c>
      <c r="Y5036">
        <v>0.83330000000000004</v>
      </c>
      <c r="Z5036">
        <v>0.125</v>
      </c>
      <c r="AA5036">
        <v>0.5</v>
      </c>
      <c r="AB5036">
        <v>0.88890000000000002</v>
      </c>
      <c r="AC5036">
        <v>0.8</v>
      </c>
      <c r="AD5036">
        <v>0.5</v>
      </c>
      <c r="AE5036">
        <v>0</v>
      </c>
      <c r="AF5036" t="s">
        <v>3915</v>
      </c>
      <c r="AG5036" s="2">
        <v>3.472222222222222E-3</v>
      </c>
      <c r="AH5036" t="s">
        <v>3911</v>
      </c>
      <c r="AI5036">
        <v>3</v>
      </c>
      <c r="AJ5036" t="s">
        <v>3974</v>
      </c>
      <c r="AK5036" s="3">
        <v>40691</v>
      </c>
      <c r="AL5036" s="10">
        <f>YEAR(ufc_fights_2[[#This Row],[date]])</f>
        <v>2011</v>
      </c>
      <c r="AM5036" t="s">
        <v>4017</v>
      </c>
      <c r="AN5036">
        <v>1</v>
      </c>
      <c r="AO5036" t="s">
        <v>3918</v>
      </c>
      <c r="AP5036">
        <f>IF(ufc_fights_2[[#This Row],[winner]]="Red",ufc_fights_2[[#This Row],[r_fighter_id]],ufc_fights_2[[#This Row],[b_fighter_id]])</f>
        <v>1527</v>
      </c>
      <c r="AQ5036" t="str">
        <f>_xlfn.XLOOKUP(ufc_fights_2[[#This Row],[winnerID]],ufc_fighters[id],ufc_fighters[fighter_name],"xxx",0,1)</f>
        <v>Demetrious Johnson</v>
      </c>
    </row>
    <row r="5037" spans="1:43">
      <c r="A5037">
        <v>337</v>
      </c>
      <c r="B5037">
        <v>2150</v>
      </c>
      <c r="C5037">
        <f>_xlfn.XLOOKUP(ufc_fights_2[[#This Row],[r_fighter_id]],ufc_fighters[id],ufc_fighters[year],"xxx",0,1)</f>
        <v>1980</v>
      </c>
      <c r="D5037">
        <f>_xlfn.XLOOKUP(ufc_fights_2[[#This Row],[b_fighter_id]],ufc_fighters[id],ufc_fighters[year],"Prázdné",0,1)</f>
        <v>1983</v>
      </c>
      <c r="E5037" s="10">
        <f>YEAR(ufc_fights_2[[#This Row],[date]])-ufc_fights_2[[#This Row],[r_year]]</f>
        <v>31</v>
      </c>
      <c r="F5037" s="10">
        <f>YEAR(ufc_fights_2[[#This Row],[date]])-ufc_fights_2[[#This Row],[b_year]]</f>
        <v>28</v>
      </c>
      <c r="G5037">
        <v>0</v>
      </c>
      <c r="H5037">
        <v>0</v>
      </c>
      <c r="I5037">
        <v>0.3372</v>
      </c>
      <c r="J5037">
        <v>0.1573</v>
      </c>
      <c r="K5037">
        <v>0.4299</v>
      </c>
      <c r="L5037">
        <v>0.29730000000000001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4.2708333333333331E-3</v>
      </c>
      <c r="T5037" s="2">
        <v>2.7777777777777778E-4</v>
      </c>
      <c r="U5037">
        <v>0.2029</v>
      </c>
      <c r="V5037">
        <v>0.12989999999999999</v>
      </c>
      <c r="W5037">
        <v>0.88239999999999996</v>
      </c>
      <c r="X5037">
        <v>0</v>
      </c>
      <c r="Y5037">
        <v>0.44440000000000002</v>
      </c>
      <c r="Z5037">
        <v>0.22969999999999999</v>
      </c>
      <c r="AA5037">
        <v>0.15659999999999999</v>
      </c>
      <c r="AB5037">
        <v>1</v>
      </c>
      <c r="AC5037">
        <v>0.16669999999999999</v>
      </c>
      <c r="AD5037">
        <v>0</v>
      </c>
      <c r="AE5037">
        <v>0</v>
      </c>
      <c r="AF5037" t="s">
        <v>3915</v>
      </c>
      <c r="AG5037" s="2">
        <v>3.472222222222222E-3</v>
      </c>
      <c r="AH5037" t="s">
        <v>3911</v>
      </c>
      <c r="AI5037">
        <v>3</v>
      </c>
      <c r="AJ5037" t="s">
        <v>3939</v>
      </c>
      <c r="AK5037" s="3">
        <v>40726</v>
      </c>
      <c r="AL5037" s="10">
        <f>YEAR(ufc_fights_2[[#This Row],[date]])</f>
        <v>2011</v>
      </c>
      <c r="AM5037" t="s">
        <v>4017</v>
      </c>
      <c r="AN5037">
        <v>1</v>
      </c>
      <c r="AO5037" t="s">
        <v>3913</v>
      </c>
      <c r="AP5037">
        <f>IF(ufc_fights_2[[#This Row],[winner]]="Red",ufc_fights_2[[#This Row],[r_fighter_id]],ufc_fights_2[[#This Row],[b_fighter_id]])</f>
        <v>337</v>
      </c>
      <c r="AQ5037" t="str">
        <f>_xlfn.XLOOKUP(ufc_fights_2[[#This Row],[winnerID]],ufc_fighters[id],ufc_fighters[fighter_name],"xxx",0,1)</f>
        <v>Brian Bowles</v>
      </c>
    </row>
    <row r="5038" spans="1:43">
      <c r="A5038">
        <v>793</v>
      </c>
      <c r="B5038">
        <v>3536</v>
      </c>
      <c r="C5038">
        <f>_xlfn.XLOOKUP(ufc_fights_2[[#This Row],[r_fighter_id]],ufc_fighters[id],ufc_fighters[year],"xxx",0,1)</f>
        <v>1984</v>
      </c>
      <c r="D5038">
        <f>_xlfn.XLOOKUP(ufc_fights_2[[#This Row],[b_fighter_id]],ufc_fighters[id],ufc_fighters[year],"Prázdné",0,1)</f>
        <v>1993</v>
      </c>
      <c r="E5038" s="10">
        <f>YEAR(ufc_fights_2[[#This Row],[date]])-ufc_fights_2[[#This Row],[r_year]]</f>
        <v>35</v>
      </c>
      <c r="F5038" s="10">
        <f>YEAR(ufc_fights_2[[#This Row],[date]])-ufc_fights_2[[#This Row],[b_year]]</f>
        <v>26</v>
      </c>
      <c r="G5038">
        <v>1</v>
      </c>
      <c r="H5038">
        <v>0</v>
      </c>
      <c r="I5038">
        <v>0.37040000000000001</v>
      </c>
      <c r="J5038">
        <v>0.5161</v>
      </c>
      <c r="K5038">
        <v>0.40699999999999997</v>
      </c>
      <c r="L5038">
        <v>0.56669999999999998</v>
      </c>
      <c r="M5038">
        <v>0.25</v>
      </c>
      <c r="N5038">
        <v>0.4</v>
      </c>
      <c r="O5038">
        <v>0</v>
      </c>
      <c r="P5038">
        <v>0</v>
      </c>
      <c r="Q5038">
        <v>0</v>
      </c>
      <c r="R5038">
        <v>0</v>
      </c>
      <c r="S5038" s="2">
        <v>4.2824074074074075E-4</v>
      </c>
      <c r="T5038" s="2">
        <v>1.0300925925925926E-3</v>
      </c>
      <c r="U5038">
        <v>0.27689999999999998</v>
      </c>
      <c r="V5038">
        <v>0.46560000000000001</v>
      </c>
      <c r="W5038">
        <v>0.72729999999999995</v>
      </c>
      <c r="X5038">
        <v>0.8</v>
      </c>
      <c r="Y5038">
        <v>0.75</v>
      </c>
      <c r="Z5038">
        <v>0.34250000000000003</v>
      </c>
      <c r="AA5038">
        <v>0.45519999999999999</v>
      </c>
      <c r="AB5038">
        <v>0.57140000000000002</v>
      </c>
      <c r="AC5038">
        <v>0.88239999999999996</v>
      </c>
      <c r="AD5038">
        <v>1</v>
      </c>
      <c r="AE5038">
        <v>1</v>
      </c>
      <c r="AF5038" t="s">
        <v>3915</v>
      </c>
      <c r="AG5038" s="2">
        <v>3.472222222222222E-3</v>
      </c>
      <c r="AH5038" t="s">
        <v>3911</v>
      </c>
      <c r="AI5038">
        <v>3</v>
      </c>
      <c r="AJ5038" t="s">
        <v>4007</v>
      </c>
      <c r="AK5038" s="3">
        <v>43519</v>
      </c>
      <c r="AL5038" s="10">
        <f>YEAR(ufc_fights_2[[#This Row],[date]])</f>
        <v>2019</v>
      </c>
      <c r="AM5038" t="s">
        <v>4017</v>
      </c>
      <c r="AN5038">
        <v>110</v>
      </c>
      <c r="AO5038" t="s">
        <v>3918</v>
      </c>
      <c r="AP5038">
        <f>IF(ufc_fights_2[[#This Row],[winner]]="Red",ufc_fights_2[[#This Row],[r_fighter_id]],ufc_fights_2[[#This Row],[b_fighter_id]])</f>
        <v>3536</v>
      </c>
      <c r="AQ5038" t="str">
        <f>_xlfn.XLOOKUP(ufc_fights_2[[#This Row],[winnerID]],ufc_fighters[id],ufc_fighters[fighter_name],"xxx",0,1)</f>
        <v>Petr Yan</v>
      </c>
    </row>
    <row r="5039" spans="1:43">
      <c r="A5039">
        <v>1460</v>
      </c>
      <c r="B5039">
        <v>3536</v>
      </c>
      <c r="C5039">
        <f>_xlfn.XLOOKUP(ufc_fights_2[[#This Row],[r_fighter_id]],ufc_fighters[id],ufc_fighters[year],"xxx",0,1)</f>
        <v>1991</v>
      </c>
      <c r="D5039">
        <f>_xlfn.XLOOKUP(ufc_fights_2[[#This Row],[b_fighter_id]],ufc_fighters[id],ufc_fighters[year],"Prázdné",0,1)</f>
        <v>1993</v>
      </c>
      <c r="E5039" s="10">
        <f>YEAR(ufc_fights_2[[#This Row],[date]])-ufc_fights_2[[#This Row],[r_year]]</f>
        <v>27</v>
      </c>
      <c r="F5039" s="10">
        <f>YEAR(ufc_fights_2[[#This Row],[date]])-ufc_fights_2[[#This Row],[b_year]]</f>
        <v>25</v>
      </c>
      <c r="G5039">
        <v>0</v>
      </c>
      <c r="H5039">
        <v>2</v>
      </c>
      <c r="I5039">
        <v>0.36670000000000003</v>
      </c>
      <c r="J5039">
        <v>0.625</v>
      </c>
      <c r="K5039">
        <v>0.36670000000000003</v>
      </c>
      <c r="L5039">
        <v>0.64439999999999997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2.0833333333333335E-4</v>
      </c>
      <c r="T5039" s="2">
        <v>4.6296296296296294E-5</v>
      </c>
      <c r="U5039">
        <v>0.22220000000000001</v>
      </c>
      <c r="V5039">
        <v>0.5625</v>
      </c>
      <c r="W5039">
        <v>0.4</v>
      </c>
      <c r="X5039">
        <v>0.71430000000000005</v>
      </c>
      <c r="Y5039">
        <v>0</v>
      </c>
      <c r="Z5039">
        <v>0.32140000000000002</v>
      </c>
      <c r="AA5039">
        <v>0.6129</v>
      </c>
      <c r="AB5039">
        <v>1</v>
      </c>
      <c r="AC5039">
        <v>1</v>
      </c>
      <c r="AD5039">
        <v>0</v>
      </c>
      <c r="AE5039">
        <v>0.625</v>
      </c>
      <c r="AF5039" t="s">
        <v>3910</v>
      </c>
      <c r="AG5039" s="2">
        <v>2.4074074074074076E-3</v>
      </c>
      <c r="AH5039" t="s">
        <v>3911</v>
      </c>
      <c r="AI5039">
        <v>3</v>
      </c>
      <c r="AJ5039" t="s">
        <v>3945</v>
      </c>
      <c r="AK5039" s="3">
        <v>43274</v>
      </c>
      <c r="AL5039" s="10">
        <f>YEAR(ufc_fights_2[[#This Row],[date]])</f>
        <v>2018</v>
      </c>
      <c r="AM5039" t="s">
        <v>4017</v>
      </c>
      <c r="AN5039">
        <v>57</v>
      </c>
      <c r="AO5039" t="s">
        <v>3918</v>
      </c>
      <c r="AP5039">
        <f>IF(ufc_fights_2[[#This Row],[winner]]="Red",ufc_fights_2[[#This Row],[r_fighter_id]],ufc_fights_2[[#This Row],[b_fighter_id]])</f>
        <v>3536</v>
      </c>
      <c r="AQ5039" t="str">
        <f>_xlfn.XLOOKUP(ufc_fights_2[[#This Row],[winnerID]],ufc_fighters[id],ufc_fighters[fighter_name],"xxx",0,1)</f>
        <v>Petr Yan</v>
      </c>
    </row>
    <row r="5040" spans="1:43">
      <c r="A5040">
        <v>3536</v>
      </c>
      <c r="B5040">
        <v>3060</v>
      </c>
      <c r="C5040">
        <f>_xlfn.XLOOKUP(ufc_fights_2[[#This Row],[r_fighter_id]],ufc_fighters[id],ufc_fighters[year],"xxx",0,1)</f>
        <v>1993</v>
      </c>
      <c r="D5040">
        <f>_xlfn.XLOOKUP(ufc_fights_2[[#This Row],[b_fighter_id]],ufc_fighters[id],ufc_fighters[year],"Prázdné",0,1)</f>
        <v>1993</v>
      </c>
      <c r="E5040" s="10">
        <f>YEAR(ufc_fights_2[[#This Row],[date]])-ufc_fights_2[[#This Row],[r_year]]</f>
        <v>25</v>
      </c>
      <c r="F5040" s="10">
        <f>YEAR(ufc_fights_2[[#This Row],[date]])-ufc_fights_2[[#This Row],[b_year]]</f>
        <v>25</v>
      </c>
      <c r="G5040">
        <v>0</v>
      </c>
      <c r="H5040">
        <v>0</v>
      </c>
      <c r="I5040">
        <v>0.43099999999999999</v>
      </c>
      <c r="J5040">
        <v>0.2636</v>
      </c>
      <c r="K5040">
        <v>0.46179999999999999</v>
      </c>
      <c r="L5040">
        <v>0.27879999999999999</v>
      </c>
      <c r="M5040">
        <v>0</v>
      </c>
      <c r="N5040">
        <v>0.1429</v>
      </c>
      <c r="O5040">
        <v>0</v>
      </c>
      <c r="P5040">
        <v>0</v>
      </c>
      <c r="Q5040">
        <v>1</v>
      </c>
      <c r="R5040">
        <v>0</v>
      </c>
      <c r="S5040" s="2">
        <v>1.5046296296296297E-4</v>
      </c>
      <c r="T5040" s="2">
        <v>1.7939814814814815E-3</v>
      </c>
      <c r="U5040">
        <v>0.40279999999999999</v>
      </c>
      <c r="V5040">
        <v>0.25119999999999998</v>
      </c>
      <c r="W5040">
        <v>0.76919999999999999</v>
      </c>
      <c r="X5040">
        <v>1</v>
      </c>
      <c r="Y5040">
        <v>0.75</v>
      </c>
      <c r="Z5040">
        <v>0.37440000000000001</v>
      </c>
      <c r="AA5040">
        <v>0.23380000000000001</v>
      </c>
      <c r="AB5040">
        <v>0.68969999999999998</v>
      </c>
      <c r="AC5040">
        <v>0.53849999999999998</v>
      </c>
      <c r="AD5040">
        <v>0.875</v>
      </c>
      <c r="AE5040">
        <v>0.66669999999999996</v>
      </c>
      <c r="AF5040" t="s">
        <v>3915</v>
      </c>
      <c r="AG5040" s="2">
        <v>3.472222222222222E-3</v>
      </c>
      <c r="AH5040" t="s">
        <v>3911</v>
      </c>
      <c r="AI5040">
        <v>3</v>
      </c>
      <c r="AJ5040" t="s">
        <v>3931</v>
      </c>
      <c r="AK5040" s="3">
        <v>43358</v>
      </c>
      <c r="AL5040" s="10">
        <f>YEAR(ufc_fights_2[[#This Row],[date]])</f>
        <v>2018</v>
      </c>
      <c r="AM5040" t="s">
        <v>4017</v>
      </c>
      <c r="AN5040">
        <v>41</v>
      </c>
      <c r="AO5040" t="s">
        <v>3913</v>
      </c>
      <c r="AP5040">
        <f>IF(ufc_fights_2[[#This Row],[winner]]="Red",ufc_fights_2[[#This Row],[r_fighter_id]],ufc_fights_2[[#This Row],[b_fighter_id]])</f>
        <v>3536</v>
      </c>
      <c r="AQ5040" t="str">
        <f>_xlfn.XLOOKUP(ufc_fights_2[[#This Row],[winnerID]],ufc_fighters[id],ufc_fighters[fighter_name],"xxx",0,1)</f>
        <v>Petr Yan</v>
      </c>
    </row>
    <row r="5041" spans="1:43">
      <c r="A5041">
        <v>2696</v>
      </c>
      <c r="B5041">
        <v>3536</v>
      </c>
      <c r="C5041">
        <f>_xlfn.XLOOKUP(ufc_fights_2[[#This Row],[r_fighter_id]],ufc_fighters[id],ufc_fighters[year],"xxx",0,1)</f>
        <v>1989</v>
      </c>
      <c r="D5041">
        <f>_xlfn.XLOOKUP(ufc_fights_2[[#This Row],[b_fighter_id]],ufc_fighters[id],ufc_fighters[year],"Prázdné",0,1)</f>
        <v>1993</v>
      </c>
      <c r="E5041" s="10">
        <f>YEAR(ufc_fights_2[[#This Row],[date]])-ufc_fights_2[[#This Row],[r_year]]</f>
        <v>30</v>
      </c>
      <c r="F5041" s="10">
        <f>YEAR(ufc_fights_2[[#This Row],[date]])-ufc_fights_2[[#This Row],[b_year]]</f>
        <v>26</v>
      </c>
      <c r="G5041">
        <v>0</v>
      </c>
      <c r="H5041">
        <v>2</v>
      </c>
      <c r="I5041">
        <v>0.38019999999999998</v>
      </c>
      <c r="J5041">
        <v>0.29630000000000001</v>
      </c>
      <c r="K5041">
        <v>0.38969999999999999</v>
      </c>
      <c r="L5041">
        <v>0.30209999999999998</v>
      </c>
      <c r="M5041">
        <v>0</v>
      </c>
      <c r="N5041">
        <v>0.33329999999999999</v>
      </c>
      <c r="O5041">
        <v>0</v>
      </c>
      <c r="P5041">
        <v>0</v>
      </c>
      <c r="Q5041">
        <v>0</v>
      </c>
      <c r="R5041">
        <v>0</v>
      </c>
      <c r="S5041" s="2">
        <v>4.5138888888888887E-4</v>
      </c>
      <c r="T5041" s="2">
        <v>4.5138888888888887E-4</v>
      </c>
      <c r="U5041">
        <v>0.28970000000000001</v>
      </c>
      <c r="V5041">
        <v>0.24099999999999999</v>
      </c>
      <c r="W5041">
        <v>0.625</v>
      </c>
      <c r="X5041">
        <v>0.69569999999999999</v>
      </c>
      <c r="Y5041">
        <v>0.75</v>
      </c>
      <c r="Z5041">
        <v>0.3468</v>
      </c>
      <c r="AA5041">
        <v>0.2515</v>
      </c>
      <c r="AB5041">
        <v>0.6</v>
      </c>
      <c r="AC5041">
        <v>0.83330000000000004</v>
      </c>
      <c r="AD5041">
        <v>1</v>
      </c>
      <c r="AE5041">
        <v>0.4</v>
      </c>
      <c r="AF5041" t="s">
        <v>3915</v>
      </c>
      <c r="AG5041" s="2">
        <v>3.472222222222222E-3</v>
      </c>
      <c r="AH5041" t="s">
        <v>3911</v>
      </c>
      <c r="AI5041">
        <v>3</v>
      </c>
      <c r="AJ5041" t="s">
        <v>3919</v>
      </c>
      <c r="AK5041" s="3">
        <v>43624</v>
      </c>
      <c r="AL5041" s="10">
        <f>YEAR(ufc_fights_2[[#This Row],[date]])</f>
        <v>2019</v>
      </c>
      <c r="AM5041" t="s">
        <v>4017</v>
      </c>
      <c r="AN5041">
        <v>8</v>
      </c>
      <c r="AO5041" t="s">
        <v>3918</v>
      </c>
      <c r="AP5041">
        <f>IF(ufc_fights_2[[#This Row],[winner]]="Red",ufc_fights_2[[#This Row],[r_fighter_id]],ufc_fights_2[[#This Row],[b_fighter_id]])</f>
        <v>3536</v>
      </c>
      <c r="AQ5041" t="str">
        <f>_xlfn.XLOOKUP(ufc_fights_2[[#This Row],[winnerID]],ufc_fighters[id],ufc_fighters[fighter_name],"xxx",0,1)</f>
        <v>Petr Yan</v>
      </c>
    </row>
    <row r="5042" spans="1:43">
      <c r="A5042">
        <v>3536</v>
      </c>
      <c r="B5042">
        <v>50</v>
      </c>
      <c r="C5042">
        <f>_xlfn.XLOOKUP(ufc_fights_2[[#This Row],[r_fighter_id]],ufc_fighters[id],ufc_fighters[year],"xxx",0,1)</f>
        <v>1993</v>
      </c>
      <c r="D5042">
        <f>_xlfn.XLOOKUP(ufc_fights_2[[#This Row],[b_fighter_id]],ufc_fighters[id],ufc_fighters[year],"Prázdné",0,1)</f>
        <v>1986</v>
      </c>
      <c r="E5042" s="10">
        <f>YEAR(ufc_fights_2[[#This Row],[date]])-ufc_fights_2[[#This Row],[r_year]]</f>
        <v>27</v>
      </c>
      <c r="F5042" s="10">
        <f>YEAR(ufc_fights_2[[#This Row],[date]])-ufc_fights_2[[#This Row],[b_year]]</f>
        <v>34</v>
      </c>
      <c r="G5042">
        <v>1</v>
      </c>
      <c r="H5042">
        <v>0</v>
      </c>
      <c r="I5042">
        <v>0.62780000000000002</v>
      </c>
      <c r="J5042">
        <v>0.52869999999999995</v>
      </c>
      <c r="K5042">
        <v>0.68620000000000003</v>
      </c>
      <c r="L5042">
        <v>0.52869999999999995</v>
      </c>
      <c r="M5042">
        <v>0.5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3.3564814814814816E-3</v>
      </c>
      <c r="T5042" s="2">
        <v>0</v>
      </c>
      <c r="U5042">
        <v>0.58589999999999998</v>
      </c>
      <c r="V5042">
        <v>0.39179999999999998</v>
      </c>
      <c r="W5042">
        <v>0.79549999999999998</v>
      </c>
      <c r="X5042">
        <v>1</v>
      </c>
      <c r="Y5042">
        <v>0.8095</v>
      </c>
      <c r="Z5042">
        <v>0.49249999999999999</v>
      </c>
      <c r="AA5042">
        <v>0.52600000000000002</v>
      </c>
      <c r="AB5042">
        <v>0.81820000000000004</v>
      </c>
      <c r="AC5042">
        <v>0.66669999999999996</v>
      </c>
      <c r="AD5042">
        <v>0.88660000000000005</v>
      </c>
      <c r="AE5042">
        <v>0</v>
      </c>
      <c r="AF5042" t="s">
        <v>3910</v>
      </c>
      <c r="AG5042" s="2">
        <v>2.3611111111111111E-3</v>
      </c>
      <c r="AH5042" t="s">
        <v>3927</v>
      </c>
      <c r="AI5042">
        <v>5</v>
      </c>
      <c r="AJ5042" t="s">
        <v>3961</v>
      </c>
      <c r="AK5042" s="3">
        <v>44023</v>
      </c>
      <c r="AL5042" s="10">
        <f>YEAR(ufc_fights_2[[#This Row],[date]])</f>
        <v>2020</v>
      </c>
      <c r="AM5042" t="s">
        <v>4017</v>
      </c>
      <c r="AN5042">
        <v>5</v>
      </c>
      <c r="AO5042" t="s">
        <v>3913</v>
      </c>
      <c r="AP5042">
        <f>IF(ufc_fights_2[[#This Row],[winner]]="Red",ufc_fights_2[[#This Row],[r_fighter_id]],ufc_fights_2[[#This Row],[b_fighter_id]])</f>
        <v>3536</v>
      </c>
      <c r="AQ5042" t="str">
        <f>_xlfn.XLOOKUP(ufc_fights_2[[#This Row],[winnerID]],ufc_fighters[id],ufc_fighters[fighter_name],"xxx",0,1)</f>
        <v>Petr Yan</v>
      </c>
    </row>
    <row r="5043" spans="1:43">
      <c r="A5043">
        <v>2999</v>
      </c>
      <c r="B5043">
        <v>3536</v>
      </c>
      <c r="C5043">
        <f>_xlfn.XLOOKUP(ufc_fights_2[[#This Row],[r_fighter_id]],ufc_fighters[id],ufc_fighters[year],"xxx",0,1)</f>
        <v>1985</v>
      </c>
      <c r="D5043">
        <f>_xlfn.XLOOKUP(ufc_fights_2[[#This Row],[b_fighter_id]],ufc_fighters[id],ufc_fighters[year],"Prázdné",0,1)</f>
        <v>1993</v>
      </c>
      <c r="E5043" s="10">
        <f>YEAR(ufc_fights_2[[#This Row],[date]])-ufc_fights_2[[#This Row],[r_year]]</f>
        <v>33</v>
      </c>
      <c r="F5043" s="10">
        <f>YEAR(ufc_fights_2[[#This Row],[date]])-ufc_fights_2[[#This Row],[b_year]]</f>
        <v>25</v>
      </c>
      <c r="G5043">
        <v>0</v>
      </c>
      <c r="H5043">
        <v>0</v>
      </c>
      <c r="I5043">
        <v>0.36359999999999998</v>
      </c>
      <c r="J5043">
        <v>0.64410000000000001</v>
      </c>
      <c r="K5043">
        <v>0.36359999999999998</v>
      </c>
      <c r="L5043">
        <v>0.6966</v>
      </c>
      <c r="M5043">
        <v>0</v>
      </c>
      <c r="N5043">
        <v>0.75</v>
      </c>
      <c r="O5043">
        <v>0</v>
      </c>
      <c r="P5043">
        <v>1</v>
      </c>
      <c r="Q5043">
        <v>0</v>
      </c>
      <c r="R5043">
        <v>0</v>
      </c>
      <c r="S5043" s="2">
        <v>0</v>
      </c>
      <c r="T5043" s="2">
        <v>2.5115740740740741E-3</v>
      </c>
      <c r="U5043">
        <v>0.29549999999999998</v>
      </c>
      <c r="V5043">
        <v>0.56979999999999997</v>
      </c>
      <c r="W5043">
        <v>0.5</v>
      </c>
      <c r="X5043">
        <v>0.3846</v>
      </c>
      <c r="Y5043">
        <v>0.8</v>
      </c>
      <c r="Z5043">
        <v>0.34670000000000001</v>
      </c>
      <c r="AA5043">
        <v>0.53849999999999998</v>
      </c>
      <c r="AB5043">
        <v>1</v>
      </c>
      <c r="AC5043">
        <v>1</v>
      </c>
      <c r="AD5043">
        <v>0</v>
      </c>
      <c r="AE5043">
        <v>0.8125</v>
      </c>
      <c r="AF5043" t="s">
        <v>3910</v>
      </c>
      <c r="AG5043" s="2">
        <v>3.472222222222222E-3</v>
      </c>
      <c r="AH5043" t="s">
        <v>3911</v>
      </c>
      <c r="AI5043">
        <v>3</v>
      </c>
      <c r="AJ5043" t="s">
        <v>3916</v>
      </c>
      <c r="AK5043" s="3">
        <v>43463</v>
      </c>
      <c r="AL5043" s="10">
        <f>YEAR(ufc_fights_2[[#This Row],[date]])</f>
        <v>2018</v>
      </c>
      <c r="AM5043" t="s">
        <v>4017</v>
      </c>
      <c r="AN5043">
        <v>2</v>
      </c>
      <c r="AO5043" t="s">
        <v>3918</v>
      </c>
      <c r="AP5043">
        <f>IF(ufc_fights_2[[#This Row],[winner]]="Red",ufc_fights_2[[#This Row],[r_fighter_id]],ufc_fights_2[[#This Row],[b_fighter_id]])</f>
        <v>3536</v>
      </c>
      <c r="AQ5043" t="str">
        <f>_xlfn.XLOOKUP(ufc_fights_2[[#This Row],[winnerID]],ufc_fighters[id],ufc_fighters[fighter_name],"xxx",0,1)</f>
        <v>Petr Yan</v>
      </c>
    </row>
    <row r="5044" spans="1:43">
      <c r="A5044">
        <v>337</v>
      </c>
      <c r="B5044">
        <v>2423</v>
      </c>
      <c r="C5044">
        <f>_xlfn.XLOOKUP(ufc_fights_2[[#This Row],[r_fighter_id]],ufc_fighters[id],ufc_fighters[year],"xxx",0,1)</f>
        <v>1980</v>
      </c>
      <c r="D5044">
        <f>_xlfn.XLOOKUP(ufc_fights_2[[#This Row],[b_fighter_id]],ufc_fighters[id],ufc_fighters[year],"Prázdné",0,1)</f>
        <v>1982</v>
      </c>
      <c r="E5044" s="10">
        <f>YEAR(ufc_fights_2[[#This Row],[date]])-ufc_fights_2[[#This Row],[r_year]]</f>
        <v>31</v>
      </c>
      <c r="F5044" s="10">
        <f>YEAR(ufc_fights_2[[#This Row],[date]])-ufc_fights_2[[#This Row],[b_year]]</f>
        <v>29</v>
      </c>
      <c r="G5044">
        <v>0</v>
      </c>
      <c r="H5044">
        <v>0</v>
      </c>
      <c r="I5044">
        <v>0.3115</v>
      </c>
      <c r="J5044">
        <v>0.34689999999999999</v>
      </c>
      <c r="K5044">
        <v>0.3226</v>
      </c>
      <c r="L5044">
        <v>0.36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 s="2">
        <v>9.2592592592592588E-5</v>
      </c>
      <c r="T5044" s="2">
        <v>2.0833333333333335E-4</v>
      </c>
      <c r="U5044">
        <v>0.29820000000000002</v>
      </c>
      <c r="V5044">
        <v>0.2162</v>
      </c>
      <c r="W5044">
        <v>0.5</v>
      </c>
      <c r="X5044">
        <v>0</v>
      </c>
      <c r="Y5044">
        <v>0.77780000000000005</v>
      </c>
      <c r="Z5044">
        <v>0.32</v>
      </c>
      <c r="AA5044">
        <v>0.33329999999999999</v>
      </c>
      <c r="AB5044">
        <v>0</v>
      </c>
      <c r="AC5044">
        <v>1</v>
      </c>
      <c r="AD5044">
        <v>0.2727</v>
      </c>
      <c r="AE5044">
        <v>0</v>
      </c>
      <c r="AF5044" t="s">
        <v>3933</v>
      </c>
      <c r="AG5044" s="2">
        <v>2.4305555555555556E-3</v>
      </c>
      <c r="AH5044" t="s">
        <v>3911</v>
      </c>
      <c r="AI5044">
        <v>3</v>
      </c>
      <c r="AJ5044" t="s">
        <v>4019</v>
      </c>
      <c r="AK5044" s="3">
        <v>40605</v>
      </c>
      <c r="AL5044" s="10">
        <f>YEAR(ufc_fights_2[[#This Row],[date]])</f>
        <v>2011</v>
      </c>
      <c r="AM5044" t="s">
        <v>4017</v>
      </c>
      <c r="AN5044">
        <v>149</v>
      </c>
      <c r="AO5044" t="s">
        <v>3913</v>
      </c>
      <c r="AP5044">
        <f>IF(ufc_fights_2[[#This Row],[winner]]="Red",ufc_fights_2[[#This Row],[r_fighter_id]],ufc_fights_2[[#This Row],[b_fighter_id]])</f>
        <v>337</v>
      </c>
      <c r="AQ5044" t="str">
        <f>_xlfn.XLOOKUP(ufc_fights_2[[#This Row],[winnerID]],ufc_fighters[id],ufc_fighters[fighter_name],"xxx",0,1)</f>
        <v>Brian Bowles</v>
      </c>
    </row>
    <row r="5045" spans="1:43">
      <c r="A5045">
        <v>3536</v>
      </c>
      <c r="B5045">
        <v>928</v>
      </c>
      <c r="C5045">
        <f>_xlfn.XLOOKUP(ufc_fights_2[[#This Row],[r_fighter_id]],ufc_fighters[id],ufc_fighters[year],"xxx",0,1)</f>
        <v>1993</v>
      </c>
      <c r="D5045">
        <f>_xlfn.XLOOKUP(ufc_fights_2[[#This Row],[b_fighter_id]],ufc_fighters[id],ufc_fighters[year],"Prázdné",0,1)</f>
        <v>1979</v>
      </c>
      <c r="E5045" s="10">
        <f>YEAR(ufc_fights_2[[#This Row],[date]])-ufc_fights_2[[#This Row],[r_year]]</f>
        <v>26</v>
      </c>
      <c r="F5045" s="10">
        <f>YEAR(ufc_fights_2[[#This Row],[date]])-ufc_fights_2[[#This Row],[b_year]]</f>
        <v>40</v>
      </c>
      <c r="G5045">
        <v>3</v>
      </c>
      <c r="H5045">
        <v>0</v>
      </c>
      <c r="I5045">
        <v>0.5</v>
      </c>
      <c r="J5045">
        <v>0.23680000000000001</v>
      </c>
      <c r="K5045">
        <v>0.53449999999999998</v>
      </c>
      <c r="L5045">
        <v>0.3256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9.9537037037037042E-4</v>
      </c>
      <c r="T5045" s="2">
        <v>1.8518518518518518E-4</v>
      </c>
      <c r="U5045">
        <v>0.44440000000000002</v>
      </c>
      <c r="V5045">
        <v>0.21879999999999999</v>
      </c>
      <c r="W5045">
        <v>0.78569999999999995</v>
      </c>
      <c r="X5045">
        <v>0.75</v>
      </c>
      <c r="Y5045">
        <v>0.66669999999999996</v>
      </c>
      <c r="Z5045">
        <v>0.35620000000000002</v>
      </c>
      <c r="AA5045">
        <v>0.21129999999999999</v>
      </c>
      <c r="AB5045">
        <v>0.82350000000000001</v>
      </c>
      <c r="AC5045">
        <v>0.6</v>
      </c>
      <c r="AD5045">
        <v>0.77780000000000005</v>
      </c>
      <c r="AE5045">
        <v>0</v>
      </c>
      <c r="AF5045" t="s">
        <v>3910</v>
      </c>
      <c r="AG5045" s="2">
        <v>4.9768518518518521E-4</v>
      </c>
      <c r="AH5045" t="s">
        <v>3911</v>
      </c>
      <c r="AI5045">
        <v>3</v>
      </c>
      <c r="AJ5045" t="s">
        <v>3938</v>
      </c>
      <c r="AK5045" s="3">
        <v>43813</v>
      </c>
      <c r="AL5045" s="10">
        <f>YEAR(ufc_fights_2[[#This Row],[date]])</f>
        <v>2019</v>
      </c>
      <c r="AM5045" t="s">
        <v>4017</v>
      </c>
      <c r="AN5045">
        <v>1</v>
      </c>
      <c r="AO5045" t="s">
        <v>3913</v>
      </c>
      <c r="AP5045">
        <f>IF(ufc_fights_2[[#This Row],[winner]]="Red",ufc_fights_2[[#This Row],[r_fighter_id]],ufc_fights_2[[#This Row],[b_fighter_id]])</f>
        <v>3536</v>
      </c>
      <c r="AQ5045" t="str">
        <f>_xlfn.XLOOKUP(ufc_fights_2[[#This Row],[winnerID]],ufc_fighters[id],ufc_fighters[fighter_name],"xxx",0,1)</f>
        <v>Petr Yan</v>
      </c>
    </row>
    <row r="5046" spans="1:43">
      <c r="A5046">
        <v>3367</v>
      </c>
      <c r="B5046">
        <v>405</v>
      </c>
      <c r="C5046">
        <f>_xlfn.XLOOKUP(ufc_fights_2[[#This Row],[r_fighter_id]],ufc_fighters[id],ufc_fighters[year],"xxx",0,1)</f>
        <v>1992</v>
      </c>
      <c r="D5046">
        <f>_xlfn.XLOOKUP(ufc_fights_2[[#This Row],[b_fighter_id]],ufc_fighters[id],ufc_fighters[year],"Prázdné",0,1)</f>
        <v>1989</v>
      </c>
      <c r="E5046" s="10">
        <f>YEAR(ufc_fights_2[[#This Row],[date]])-ufc_fights_2[[#This Row],[r_year]]</f>
        <v>26</v>
      </c>
      <c r="F5046" s="10">
        <f>YEAR(ufc_fights_2[[#This Row],[date]])-ufc_fights_2[[#This Row],[b_year]]</f>
        <v>29</v>
      </c>
      <c r="G5046">
        <v>1</v>
      </c>
      <c r="H5046">
        <v>0</v>
      </c>
      <c r="I5046">
        <v>0.52329999999999999</v>
      </c>
      <c r="J5046">
        <v>0.50819999999999999</v>
      </c>
      <c r="K5046">
        <v>0.57840000000000003</v>
      </c>
      <c r="L5046">
        <v>0.61250000000000004</v>
      </c>
      <c r="M5046">
        <v>0.25</v>
      </c>
      <c r="N5046">
        <v>0.5</v>
      </c>
      <c r="O5046">
        <v>0</v>
      </c>
      <c r="P5046">
        <v>0</v>
      </c>
      <c r="Q5046">
        <v>0</v>
      </c>
      <c r="R5046">
        <v>0</v>
      </c>
      <c r="S5046" s="2">
        <v>7.1759259259259259E-4</v>
      </c>
      <c r="T5046" s="2">
        <v>2.1643518518518518E-3</v>
      </c>
      <c r="U5046">
        <v>0.4138</v>
      </c>
      <c r="V5046">
        <v>0.5</v>
      </c>
      <c r="W5046">
        <v>0.61539999999999995</v>
      </c>
      <c r="X5046">
        <v>0.86670000000000003</v>
      </c>
      <c r="Y5046">
        <v>0.6</v>
      </c>
      <c r="Z5046">
        <v>0.44779999999999998</v>
      </c>
      <c r="AA5046">
        <v>0.39579999999999999</v>
      </c>
      <c r="AB5046">
        <v>0.88890000000000002</v>
      </c>
      <c r="AC5046">
        <v>0.85709999999999997</v>
      </c>
      <c r="AD5046">
        <v>0.7</v>
      </c>
      <c r="AE5046">
        <v>1</v>
      </c>
      <c r="AF5046" t="s">
        <v>3910</v>
      </c>
      <c r="AG5046" s="2">
        <v>3.3912037037037036E-3</v>
      </c>
      <c r="AH5046" t="s">
        <v>3911</v>
      </c>
      <c r="AI5046">
        <v>3</v>
      </c>
      <c r="AJ5046" t="s">
        <v>3289</v>
      </c>
      <c r="AK5046" s="3">
        <v>43316</v>
      </c>
      <c r="AL5046" s="10">
        <f>YEAR(ufc_fights_2[[#This Row],[date]])</f>
        <v>2018</v>
      </c>
      <c r="AM5046" t="s">
        <v>4017</v>
      </c>
      <c r="AN5046">
        <v>2</v>
      </c>
      <c r="AO5046" t="s">
        <v>3913</v>
      </c>
      <c r="AP5046">
        <f>IF(ufc_fights_2[[#This Row],[winner]]="Red",ufc_fights_2[[#This Row],[r_fighter_id]],ufc_fights_2[[#This Row],[b_fighter_id]])</f>
        <v>3367</v>
      </c>
      <c r="AQ5046" t="str">
        <f>_xlfn.XLOOKUP(ufc_fights_2[[#This Row],[winnerID]],ufc_fighters[id],ufc_fighters[fighter_name],"xxx",0,1)</f>
        <v>Marlon Vera</v>
      </c>
    </row>
    <row r="5047" spans="1:43">
      <c r="A5047">
        <v>461</v>
      </c>
      <c r="B5047">
        <v>3367</v>
      </c>
      <c r="C5047">
        <f>_xlfn.XLOOKUP(ufc_fights_2[[#This Row],[r_fighter_id]],ufc_fighters[id],ufc_fighters[year],"xxx",0,1)</f>
        <v>1979</v>
      </c>
      <c r="D5047">
        <f>_xlfn.XLOOKUP(ufc_fights_2[[#This Row],[b_fighter_id]],ufc_fighters[id],ufc_fighters[year],"Prázdné",0,1)</f>
        <v>1992</v>
      </c>
      <c r="E5047" s="10">
        <f>YEAR(ufc_fights_2[[#This Row],[date]])-ufc_fights_2[[#This Row],[r_year]]</f>
        <v>39</v>
      </c>
      <c r="F5047" s="10">
        <f>YEAR(ufc_fights_2[[#This Row],[date]])-ufc_fights_2[[#This Row],[b_year]]</f>
        <v>26</v>
      </c>
      <c r="G5047">
        <v>0</v>
      </c>
      <c r="H5047">
        <v>1</v>
      </c>
      <c r="I5047">
        <v>0.57140000000000002</v>
      </c>
      <c r="J5047">
        <v>0.68569999999999998</v>
      </c>
      <c r="K5047">
        <v>0.66069999999999995</v>
      </c>
      <c r="L5047">
        <v>0.75</v>
      </c>
      <c r="M5047">
        <v>0.5</v>
      </c>
      <c r="N5047">
        <v>1</v>
      </c>
      <c r="O5047">
        <v>0</v>
      </c>
      <c r="P5047">
        <v>2</v>
      </c>
      <c r="Q5047">
        <v>0</v>
      </c>
      <c r="R5047">
        <v>0</v>
      </c>
      <c r="S5047" s="2">
        <v>1.9212962962962964E-3</v>
      </c>
      <c r="T5047" s="2">
        <v>9.3749999999999997E-4</v>
      </c>
      <c r="U5047">
        <v>0.44</v>
      </c>
      <c r="V5047">
        <v>0.72219999999999995</v>
      </c>
      <c r="W5047">
        <v>0.8</v>
      </c>
      <c r="X5047">
        <v>0.71430000000000005</v>
      </c>
      <c r="Y5047">
        <v>0.33329999999999999</v>
      </c>
      <c r="Z5047">
        <v>0.3478</v>
      </c>
      <c r="AA5047">
        <v>0.3</v>
      </c>
      <c r="AB5047">
        <v>0.72729999999999995</v>
      </c>
      <c r="AC5047">
        <v>0.89470000000000005</v>
      </c>
      <c r="AD5047">
        <v>1</v>
      </c>
      <c r="AE5047">
        <v>0.66669999999999996</v>
      </c>
      <c r="AF5047" t="s">
        <v>3933</v>
      </c>
      <c r="AG5047" s="2">
        <v>1.0532407407407407E-3</v>
      </c>
      <c r="AH5047" t="s">
        <v>3911</v>
      </c>
      <c r="AI5047">
        <v>3</v>
      </c>
      <c r="AJ5047" t="s">
        <v>3952</v>
      </c>
      <c r="AK5047" s="3">
        <v>43421</v>
      </c>
      <c r="AL5047" s="10">
        <f>YEAR(ufc_fights_2[[#This Row],[date]])</f>
        <v>2018</v>
      </c>
      <c r="AM5047" t="s">
        <v>4017</v>
      </c>
      <c r="AN5047">
        <v>58</v>
      </c>
      <c r="AO5047" t="s">
        <v>3918</v>
      </c>
      <c r="AP5047">
        <f>IF(ufc_fights_2[[#This Row],[winner]]="Red",ufc_fights_2[[#This Row],[r_fighter_id]],ufc_fights_2[[#This Row],[b_fighter_id]])</f>
        <v>3367</v>
      </c>
      <c r="AQ5047" t="str">
        <f>_xlfn.XLOOKUP(ufc_fights_2[[#This Row],[winnerID]],ufc_fighters[id],ufc_fighters[fighter_name],"xxx",0,1)</f>
        <v>Marlon Vera</v>
      </c>
    </row>
    <row r="5048" spans="1:43">
      <c r="A5048">
        <v>3119</v>
      </c>
      <c r="B5048">
        <v>2080</v>
      </c>
      <c r="C5048">
        <f>_xlfn.XLOOKUP(ufc_fights_2[[#This Row],[r_fighter_id]],ufc_fighters[id],ufc_fighters[year],"xxx",0,1)</f>
        <v>1989</v>
      </c>
      <c r="D5048">
        <f>_xlfn.XLOOKUP(ufc_fights_2[[#This Row],[b_fighter_id]],ufc_fighters[id],ufc_fighters[year],"Prázdné",0,1)</f>
        <v>1983</v>
      </c>
      <c r="E5048" s="10">
        <f>YEAR(ufc_fights_2[[#This Row],[date]])-ufc_fights_2[[#This Row],[r_year]]</f>
        <v>28</v>
      </c>
      <c r="F5048" s="10">
        <f>YEAR(ufc_fights_2[[#This Row],[date]])-ufc_fights_2[[#This Row],[b_year]]</f>
        <v>34</v>
      </c>
      <c r="G5048">
        <v>0</v>
      </c>
      <c r="H5048">
        <v>1</v>
      </c>
      <c r="I5048">
        <v>0.51549999999999996</v>
      </c>
      <c r="J5048">
        <v>0.32969999999999999</v>
      </c>
      <c r="K5048">
        <v>0.65849999999999997</v>
      </c>
      <c r="L5048">
        <v>0.52410000000000001</v>
      </c>
      <c r="M5048">
        <v>0.33329999999999999</v>
      </c>
      <c r="N5048">
        <v>0</v>
      </c>
      <c r="O5048">
        <v>0</v>
      </c>
      <c r="P5048">
        <v>0</v>
      </c>
      <c r="Q5048">
        <v>0</v>
      </c>
      <c r="R5048">
        <v>1</v>
      </c>
      <c r="S5048" s="2">
        <v>4.1550925925925922E-3</v>
      </c>
      <c r="T5048" s="2">
        <v>2.2337962962962962E-3</v>
      </c>
      <c r="U5048">
        <v>0.31109999999999999</v>
      </c>
      <c r="V5048">
        <v>0.21920000000000001</v>
      </c>
      <c r="W5048">
        <v>0.83640000000000003</v>
      </c>
      <c r="X5048">
        <v>0.5625</v>
      </c>
      <c r="Y5048">
        <v>1</v>
      </c>
      <c r="Z5048">
        <v>0.45300000000000001</v>
      </c>
      <c r="AA5048">
        <v>0.28570000000000001</v>
      </c>
      <c r="AB5048">
        <v>0.83330000000000004</v>
      </c>
      <c r="AC5048">
        <v>1</v>
      </c>
      <c r="AD5048">
        <v>0.625</v>
      </c>
      <c r="AE5048">
        <v>0.66669999999999996</v>
      </c>
      <c r="AF5048" t="s">
        <v>3915</v>
      </c>
      <c r="AG5048" s="2">
        <v>3.472222222222222E-3</v>
      </c>
      <c r="AH5048" t="s">
        <v>3911</v>
      </c>
      <c r="AI5048">
        <v>3</v>
      </c>
      <c r="AJ5048" t="s">
        <v>3939</v>
      </c>
      <c r="AK5048" s="3">
        <v>42840</v>
      </c>
      <c r="AL5048" s="10">
        <f>YEAR(ufc_fights_2[[#This Row],[date]])</f>
        <v>2017</v>
      </c>
      <c r="AM5048" t="s">
        <v>4017</v>
      </c>
      <c r="AN5048">
        <v>129</v>
      </c>
      <c r="AO5048" t="s">
        <v>3913</v>
      </c>
      <c r="AP5048">
        <f>IF(ufc_fights_2[[#This Row],[winner]]="Red",ufc_fights_2[[#This Row],[r_fighter_id]],ufc_fights_2[[#This Row],[b_fighter_id]])</f>
        <v>3119</v>
      </c>
      <c r="AQ5048" t="str">
        <f>_xlfn.XLOOKUP(ufc_fights_2[[#This Row],[winnerID]],ufc_fighters[id],ufc_fighters[fighter_name],"xxx",0,1)</f>
        <v>Aljamain Sterling</v>
      </c>
    </row>
    <row r="5049" spans="1:43">
      <c r="A5049">
        <v>3119</v>
      </c>
      <c r="B5049">
        <v>3102</v>
      </c>
      <c r="C5049">
        <f>_xlfn.XLOOKUP(ufc_fights_2[[#This Row],[r_fighter_id]],ufc_fighters[id],ufc_fighters[year],"xxx",0,1)</f>
        <v>1989</v>
      </c>
      <c r="D5049">
        <f>_xlfn.XLOOKUP(ufc_fights_2[[#This Row],[b_fighter_id]],ufc_fighters[id],ufc_fighters[year],"Prázdné",0,1)</f>
        <v>1989</v>
      </c>
      <c r="E5049" s="10">
        <f>YEAR(ufc_fights_2[[#This Row],[date]])-ufc_fights_2[[#This Row],[r_year]]</f>
        <v>29</v>
      </c>
      <c r="F5049" s="10">
        <f>YEAR(ufc_fights_2[[#This Row],[date]])-ufc_fights_2[[#This Row],[b_year]]</f>
        <v>29</v>
      </c>
      <c r="G5049">
        <v>0</v>
      </c>
      <c r="H5049">
        <v>0</v>
      </c>
      <c r="I5049">
        <v>0.44590000000000002</v>
      </c>
      <c r="J5049">
        <v>0.27910000000000001</v>
      </c>
      <c r="K5049">
        <v>0.6</v>
      </c>
      <c r="L5049">
        <v>0.39219999999999999</v>
      </c>
      <c r="M5049">
        <v>0.22220000000000001</v>
      </c>
      <c r="N5049">
        <v>1</v>
      </c>
      <c r="O5049">
        <v>2</v>
      </c>
      <c r="P5049">
        <v>0</v>
      </c>
      <c r="Q5049">
        <v>0</v>
      </c>
      <c r="R5049">
        <v>0</v>
      </c>
      <c r="S5049" s="2">
        <v>2.0023148148148148E-3</v>
      </c>
      <c r="T5049" s="2">
        <v>1.8055555555555555E-3</v>
      </c>
      <c r="U5049">
        <v>0.41070000000000001</v>
      </c>
      <c r="V5049">
        <v>6.4500000000000002E-2</v>
      </c>
      <c r="W5049">
        <v>0.53849999999999998</v>
      </c>
      <c r="X5049">
        <v>0.6</v>
      </c>
      <c r="Y5049">
        <v>0.8</v>
      </c>
      <c r="Z5049">
        <v>0.25490000000000002</v>
      </c>
      <c r="AA5049">
        <v>0.2</v>
      </c>
      <c r="AB5049">
        <v>0.75</v>
      </c>
      <c r="AC5049">
        <v>0.625</v>
      </c>
      <c r="AD5049">
        <v>0.89470000000000005</v>
      </c>
      <c r="AE5049">
        <v>0</v>
      </c>
      <c r="AF5049" t="s">
        <v>3933</v>
      </c>
      <c r="AG5049" s="2">
        <v>2.5694444444444445E-3</v>
      </c>
      <c r="AH5049" t="s">
        <v>3911</v>
      </c>
      <c r="AI5049">
        <v>3</v>
      </c>
      <c r="AJ5049" t="s">
        <v>3919</v>
      </c>
      <c r="AK5049" s="3">
        <v>43351</v>
      </c>
      <c r="AL5049" s="10">
        <f>YEAR(ufc_fights_2[[#This Row],[date]])</f>
        <v>2018</v>
      </c>
      <c r="AM5049" t="s">
        <v>4017</v>
      </c>
      <c r="AN5049">
        <v>98</v>
      </c>
      <c r="AO5049" t="s">
        <v>3913</v>
      </c>
      <c r="AP5049">
        <f>IF(ufc_fights_2[[#This Row],[winner]]="Red",ufc_fights_2[[#This Row],[r_fighter_id]],ufc_fights_2[[#This Row],[b_fighter_id]])</f>
        <v>3119</v>
      </c>
      <c r="AQ5049" t="str">
        <f>_xlfn.XLOOKUP(ufc_fights_2[[#This Row],[winnerID]],ufc_fighters[id],ufc_fighters[fighter_name],"xxx",0,1)</f>
        <v>Aljamain Sterling</v>
      </c>
    </row>
    <row r="5050" spans="1:43">
      <c r="A5050">
        <v>3119</v>
      </c>
      <c r="B5050">
        <v>1516</v>
      </c>
      <c r="C5050">
        <f>_xlfn.XLOOKUP(ufc_fights_2[[#This Row],[r_fighter_id]],ufc_fighters[id],ufc_fighters[year],"xxx",0,1)</f>
        <v>1989</v>
      </c>
      <c r="D5050">
        <f>_xlfn.XLOOKUP(ufc_fights_2[[#This Row],[b_fighter_id]],ufc_fighters[id],ufc_fighters[year],"Prázdné",0,1)</f>
        <v>1992</v>
      </c>
      <c r="E5050" s="10">
        <f>YEAR(ufc_fights_2[[#This Row],[date]])-ufc_fights_2[[#This Row],[r_year]]</f>
        <v>29</v>
      </c>
      <c r="F5050" s="10">
        <f>YEAR(ufc_fights_2[[#This Row],[date]])-ufc_fights_2[[#This Row],[b_year]]</f>
        <v>26</v>
      </c>
      <c r="G5050">
        <v>0</v>
      </c>
      <c r="H5050">
        <v>0</v>
      </c>
      <c r="I5050">
        <v>0.58550000000000002</v>
      </c>
      <c r="J5050">
        <v>0.3034</v>
      </c>
      <c r="K5050">
        <v>0.64639999999999997</v>
      </c>
      <c r="L5050">
        <v>0.47060000000000002</v>
      </c>
      <c r="M5050">
        <v>0.33329999999999999</v>
      </c>
      <c r="N5050">
        <v>0.2</v>
      </c>
      <c r="O5050">
        <v>0</v>
      </c>
      <c r="P5050">
        <v>0</v>
      </c>
      <c r="Q5050">
        <v>1</v>
      </c>
      <c r="R5050">
        <v>0</v>
      </c>
      <c r="S5050" s="2">
        <v>9.4907407407407408E-4</v>
      </c>
      <c r="T5050" s="2">
        <v>4.5254629629629629E-3</v>
      </c>
      <c r="U5050">
        <v>0.45450000000000002</v>
      </c>
      <c r="V5050">
        <v>0.29110000000000003</v>
      </c>
      <c r="W5050">
        <v>0.72550000000000003</v>
      </c>
      <c r="X5050">
        <v>0.92310000000000003</v>
      </c>
      <c r="Y5050">
        <v>0</v>
      </c>
      <c r="Z5050">
        <v>0.51459999999999995</v>
      </c>
      <c r="AA5050">
        <v>0.22370000000000001</v>
      </c>
      <c r="AB5050">
        <v>0.8125</v>
      </c>
      <c r="AC5050">
        <v>0.76919999999999999</v>
      </c>
      <c r="AD5050">
        <v>0.58819999999999995</v>
      </c>
      <c r="AE5050">
        <v>0</v>
      </c>
      <c r="AF5050" t="s">
        <v>3915</v>
      </c>
      <c r="AG5050" s="2">
        <v>3.472222222222222E-3</v>
      </c>
      <c r="AH5050" t="s">
        <v>3911</v>
      </c>
      <c r="AI5050">
        <v>3</v>
      </c>
      <c r="AJ5050" t="s">
        <v>3962</v>
      </c>
      <c r="AK5050" s="3">
        <v>43211</v>
      </c>
      <c r="AL5050" s="10">
        <f>YEAR(ufc_fights_2[[#This Row],[date]])</f>
        <v>2018</v>
      </c>
      <c r="AM5050" t="s">
        <v>4017</v>
      </c>
      <c r="AN5050">
        <v>36</v>
      </c>
      <c r="AO5050" t="s">
        <v>3913</v>
      </c>
      <c r="AP5050">
        <f>IF(ufc_fights_2[[#This Row],[winner]]="Red",ufc_fights_2[[#This Row],[r_fighter_id]],ufc_fights_2[[#This Row],[b_fighter_id]])</f>
        <v>3119</v>
      </c>
      <c r="AQ5050" t="str">
        <f>_xlfn.XLOOKUP(ufc_fights_2[[#This Row],[winnerID]],ufc_fighters[id],ufc_fighters[fighter_name],"xxx",0,1)</f>
        <v>Aljamain Sterling</v>
      </c>
    </row>
    <row r="5051" spans="1:43">
      <c r="A5051">
        <v>3371</v>
      </c>
      <c r="B5051">
        <v>3119</v>
      </c>
      <c r="C5051">
        <f>_xlfn.XLOOKUP(ufc_fights_2[[#This Row],[r_fighter_id]],ufc_fighters[id],ufc_fighters[year],"xxx",0,1)</f>
        <v>1982</v>
      </c>
      <c r="D5051">
        <f>_xlfn.XLOOKUP(ufc_fights_2[[#This Row],[b_fighter_id]],ufc_fighters[id],ufc_fighters[year],"Prázdné",0,1)</f>
        <v>1989</v>
      </c>
      <c r="E5051" s="10">
        <f>YEAR(ufc_fights_2[[#This Row],[date]])-ufc_fights_2[[#This Row],[r_year]]</f>
        <v>32</v>
      </c>
      <c r="F5051" s="10">
        <f>YEAR(ufc_fights_2[[#This Row],[date]])-ufc_fights_2[[#This Row],[b_year]]</f>
        <v>25</v>
      </c>
      <c r="G5051">
        <v>0</v>
      </c>
      <c r="H5051">
        <v>0</v>
      </c>
      <c r="I5051">
        <v>0.3261</v>
      </c>
      <c r="J5051">
        <v>0.63270000000000004</v>
      </c>
      <c r="K5051">
        <v>0.40739999999999998</v>
      </c>
      <c r="L5051">
        <v>0.71209999999999996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 s="2">
        <v>0</v>
      </c>
      <c r="T5051" s="2">
        <v>5.9490740740740745E-3</v>
      </c>
      <c r="U5051">
        <v>0.25</v>
      </c>
      <c r="V5051">
        <v>0.58209999999999995</v>
      </c>
      <c r="W5051">
        <v>0.33329999999999999</v>
      </c>
      <c r="X5051">
        <v>1</v>
      </c>
      <c r="Y5051">
        <v>0.7</v>
      </c>
      <c r="Z5051">
        <v>0.27910000000000001</v>
      </c>
      <c r="AA5051">
        <v>0.3125</v>
      </c>
      <c r="AB5051">
        <v>1</v>
      </c>
      <c r="AC5051">
        <v>0.85709999999999997</v>
      </c>
      <c r="AD5051">
        <v>0</v>
      </c>
      <c r="AE5051">
        <v>0.76919999999999999</v>
      </c>
      <c r="AF5051" t="s">
        <v>3910</v>
      </c>
      <c r="AG5051" s="2">
        <v>2.662037037037037E-3</v>
      </c>
      <c r="AH5051" t="s">
        <v>3911</v>
      </c>
      <c r="AI5051">
        <v>3</v>
      </c>
      <c r="AJ5051" t="s">
        <v>3962</v>
      </c>
      <c r="AK5051" s="3">
        <v>41836</v>
      </c>
      <c r="AL5051" s="10">
        <f>YEAR(ufc_fights_2[[#This Row],[date]])</f>
        <v>2014</v>
      </c>
      <c r="AM5051" t="s">
        <v>4017</v>
      </c>
      <c r="AN5051">
        <v>36</v>
      </c>
      <c r="AO5051" t="s">
        <v>3918</v>
      </c>
      <c r="AP5051">
        <f>IF(ufc_fights_2[[#This Row],[winner]]="Red",ufc_fights_2[[#This Row],[r_fighter_id]],ufc_fights_2[[#This Row],[b_fighter_id]])</f>
        <v>3119</v>
      </c>
      <c r="AQ5051" t="str">
        <f>_xlfn.XLOOKUP(ufc_fights_2[[#This Row],[winnerID]],ufc_fighters[id],ufc_fighters[fighter_name],"xxx",0,1)</f>
        <v>Aljamain Sterling</v>
      </c>
    </row>
    <row r="5052" spans="1:43">
      <c r="A5052">
        <v>2696</v>
      </c>
      <c r="B5052">
        <v>3119</v>
      </c>
      <c r="C5052">
        <f>_xlfn.XLOOKUP(ufc_fights_2[[#This Row],[r_fighter_id]],ufc_fighters[id],ufc_fighters[year],"xxx",0,1)</f>
        <v>1989</v>
      </c>
      <c r="D5052">
        <f>_xlfn.XLOOKUP(ufc_fights_2[[#This Row],[b_fighter_id]],ufc_fighters[id],ufc_fighters[year],"Prázdné",0,1)</f>
        <v>1989</v>
      </c>
      <c r="E5052" s="10">
        <f>YEAR(ufc_fights_2[[#This Row],[date]])-ufc_fights_2[[#This Row],[r_year]]</f>
        <v>30</v>
      </c>
      <c r="F5052" s="10">
        <f>YEAR(ufc_fights_2[[#This Row],[date]])-ufc_fights_2[[#This Row],[b_year]]</f>
        <v>30</v>
      </c>
      <c r="G5052">
        <v>0</v>
      </c>
      <c r="H5052">
        <v>0</v>
      </c>
      <c r="I5052">
        <v>0.28570000000000001</v>
      </c>
      <c r="J5052">
        <v>0.57389999999999997</v>
      </c>
      <c r="K5052">
        <v>0.37109999999999999</v>
      </c>
      <c r="L5052">
        <v>0.62619999999999998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1.9675925925925924E-3</v>
      </c>
      <c r="T5052" s="2">
        <v>1.9097222222222222E-3</v>
      </c>
      <c r="U5052">
        <v>0.1356</v>
      </c>
      <c r="V5052">
        <v>0.375</v>
      </c>
      <c r="W5052">
        <v>0.4375</v>
      </c>
      <c r="X5052">
        <v>1</v>
      </c>
      <c r="Y5052">
        <v>0.89659999999999995</v>
      </c>
      <c r="Z5052">
        <v>0.2208</v>
      </c>
      <c r="AA5052">
        <v>0.52739999999999998</v>
      </c>
      <c r="AB5052">
        <v>1</v>
      </c>
      <c r="AC5052">
        <v>0.79310000000000003</v>
      </c>
      <c r="AD5052">
        <v>0</v>
      </c>
      <c r="AE5052">
        <v>1</v>
      </c>
      <c r="AF5052" t="s">
        <v>3915</v>
      </c>
      <c r="AG5052" s="2">
        <v>3.472222222222222E-3</v>
      </c>
      <c r="AH5052" t="s">
        <v>3911</v>
      </c>
      <c r="AI5052">
        <v>3</v>
      </c>
      <c r="AJ5052" t="s">
        <v>4026</v>
      </c>
      <c r="AK5052" s="3">
        <v>43513</v>
      </c>
      <c r="AL5052" s="10">
        <f>YEAR(ufc_fights_2[[#This Row],[date]])</f>
        <v>2019</v>
      </c>
      <c r="AM5052" t="s">
        <v>4017</v>
      </c>
      <c r="AN5052">
        <v>21</v>
      </c>
      <c r="AO5052" t="s">
        <v>3918</v>
      </c>
      <c r="AP5052">
        <f>IF(ufc_fights_2[[#This Row],[winner]]="Red",ufc_fights_2[[#This Row],[r_fighter_id]],ufc_fights_2[[#This Row],[b_fighter_id]])</f>
        <v>3119</v>
      </c>
      <c r="AQ5052" t="str">
        <f>_xlfn.XLOOKUP(ufc_fights_2[[#This Row],[winnerID]],ufc_fighters[id],ufc_fighters[fighter_name],"xxx",0,1)</f>
        <v>Aljamain Sterling</v>
      </c>
    </row>
    <row r="5053" spans="1:43">
      <c r="A5053">
        <v>2150</v>
      </c>
      <c r="B5053">
        <v>3119</v>
      </c>
      <c r="C5053">
        <f>_xlfn.XLOOKUP(ufc_fights_2[[#This Row],[r_fighter_id]],ufc_fighters[id],ufc_fighters[year],"xxx",0,1)</f>
        <v>1983</v>
      </c>
      <c r="D5053">
        <f>_xlfn.XLOOKUP(ufc_fights_2[[#This Row],[b_fighter_id]],ufc_fighters[id],ufc_fighters[year],"Prázdné",0,1)</f>
        <v>1989</v>
      </c>
      <c r="E5053" s="10">
        <f>YEAR(ufc_fights_2[[#This Row],[date]])-ufc_fights_2[[#This Row],[r_year]]</f>
        <v>32</v>
      </c>
      <c r="F5053" s="10">
        <f>YEAR(ufc_fights_2[[#This Row],[date]])-ufc_fights_2[[#This Row],[b_year]]</f>
        <v>26</v>
      </c>
      <c r="G5053">
        <v>0</v>
      </c>
      <c r="H5053">
        <v>0</v>
      </c>
      <c r="I5053">
        <v>0.3095</v>
      </c>
      <c r="J5053">
        <v>0.59260000000000002</v>
      </c>
      <c r="K5053">
        <v>0.38779999999999998</v>
      </c>
      <c r="L5053">
        <v>0.71430000000000005</v>
      </c>
      <c r="M5053">
        <v>0</v>
      </c>
      <c r="N5053">
        <v>0.2</v>
      </c>
      <c r="O5053">
        <v>0</v>
      </c>
      <c r="P5053">
        <v>1</v>
      </c>
      <c r="Q5053">
        <v>0</v>
      </c>
      <c r="R5053">
        <v>0</v>
      </c>
      <c r="S5053" s="2">
        <v>3.5879629629629629E-4</v>
      </c>
      <c r="T5053" s="2">
        <v>5.2893518518518515E-3</v>
      </c>
      <c r="U5053">
        <v>0.2</v>
      </c>
      <c r="V5053">
        <v>0.28570000000000001</v>
      </c>
      <c r="W5053">
        <v>0.6</v>
      </c>
      <c r="X5053">
        <v>0.5</v>
      </c>
      <c r="Y5053">
        <v>0.85709999999999997</v>
      </c>
      <c r="Z5053">
        <v>0.2059</v>
      </c>
      <c r="AA5053">
        <v>0.40620000000000001</v>
      </c>
      <c r="AB5053">
        <v>0.75</v>
      </c>
      <c r="AC5053">
        <v>0.86360000000000003</v>
      </c>
      <c r="AD5053">
        <v>0</v>
      </c>
      <c r="AE5053">
        <v>0</v>
      </c>
      <c r="AF5053" t="s">
        <v>3933</v>
      </c>
      <c r="AG5053" s="2">
        <v>1.5162037037037036E-3</v>
      </c>
      <c r="AH5053" t="s">
        <v>3911</v>
      </c>
      <c r="AI5053">
        <v>3</v>
      </c>
      <c r="AJ5053" t="s">
        <v>3959</v>
      </c>
      <c r="AK5053" s="3">
        <v>42112</v>
      </c>
      <c r="AL5053" s="10">
        <f>YEAR(ufc_fights_2[[#This Row],[date]])</f>
        <v>2015</v>
      </c>
      <c r="AM5053" t="s">
        <v>4017</v>
      </c>
      <c r="AN5053">
        <v>9</v>
      </c>
      <c r="AO5053" t="s">
        <v>3918</v>
      </c>
      <c r="AP5053">
        <f>IF(ufc_fights_2[[#This Row],[winner]]="Red",ufc_fights_2[[#This Row],[r_fighter_id]],ufc_fights_2[[#This Row],[b_fighter_id]])</f>
        <v>3119</v>
      </c>
      <c r="AQ5053" t="str">
        <f>_xlfn.XLOOKUP(ufc_fights_2[[#This Row],[winnerID]],ufc_fighters[id],ufc_fighters[fighter_name],"xxx",0,1)</f>
        <v>Aljamain Sterling</v>
      </c>
    </row>
    <row r="5054" spans="1:43">
      <c r="A5054">
        <v>3119</v>
      </c>
      <c r="B5054">
        <v>2223</v>
      </c>
      <c r="C5054">
        <f>_xlfn.XLOOKUP(ufc_fights_2[[#This Row],[r_fighter_id]],ufc_fighters[id],ufc_fighters[year],"xxx",0,1)</f>
        <v>1989</v>
      </c>
      <c r="D5054">
        <f>_xlfn.XLOOKUP(ufc_fights_2[[#This Row],[b_fighter_id]],ufc_fighters[id],ufc_fighters[year],"Prázdné",0,1)</f>
        <v>1986</v>
      </c>
      <c r="E5054" s="10">
        <f>YEAR(ufc_fights_2[[#This Row],[date]])-ufc_fights_2[[#This Row],[r_year]]</f>
        <v>30</v>
      </c>
      <c r="F5054" s="10">
        <f>YEAR(ufc_fights_2[[#This Row],[date]])-ufc_fights_2[[#This Row],[b_year]]</f>
        <v>33</v>
      </c>
      <c r="G5054">
        <v>0</v>
      </c>
      <c r="H5054">
        <v>0</v>
      </c>
      <c r="I5054">
        <v>0.49859999999999999</v>
      </c>
      <c r="J5054">
        <v>0.3962</v>
      </c>
      <c r="K5054">
        <v>0.5</v>
      </c>
      <c r="L5054">
        <v>0.40150000000000002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</v>
      </c>
      <c r="T5054" s="2">
        <v>5.7870370370370373E-5</v>
      </c>
      <c r="U5054">
        <v>0.49199999999999999</v>
      </c>
      <c r="V5054">
        <v>0.2767</v>
      </c>
      <c r="W5054">
        <v>0.49320000000000003</v>
      </c>
      <c r="X5054">
        <v>0.57689999999999997</v>
      </c>
      <c r="Y5054">
        <v>0.76190000000000002</v>
      </c>
      <c r="Z5054">
        <v>0.50890000000000002</v>
      </c>
      <c r="AA5054">
        <v>0.39689999999999998</v>
      </c>
      <c r="AB5054">
        <v>0.18179999999999999</v>
      </c>
      <c r="AC5054">
        <v>0.375</v>
      </c>
      <c r="AD5054">
        <v>0</v>
      </c>
      <c r="AE5054">
        <v>0</v>
      </c>
      <c r="AF5054" t="s">
        <v>3915</v>
      </c>
      <c r="AG5054" s="2">
        <v>3.472222222222222E-3</v>
      </c>
      <c r="AH5054" t="s">
        <v>3911</v>
      </c>
      <c r="AI5054">
        <v>3</v>
      </c>
      <c r="AJ5054" t="s">
        <v>3931</v>
      </c>
      <c r="AK5054" s="3">
        <v>43624</v>
      </c>
      <c r="AL5054" s="10">
        <f>YEAR(ufc_fights_2[[#This Row],[date]])</f>
        <v>2019</v>
      </c>
      <c r="AM5054" t="s">
        <v>4017</v>
      </c>
      <c r="AN5054">
        <v>8</v>
      </c>
      <c r="AO5054" t="s">
        <v>3913</v>
      </c>
      <c r="AP5054">
        <f>IF(ufc_fights_2[[#This Row],[winner]]="Red",ufc_fights_2[[#This Row],[r_fighter_id]],ufc_fights_2[[#This Row],[b_fighter_id]])</f>
        <v>3119</v>
      </c>
      <c r="AQ5054" t="str">
        <f>_xlfn.XLOOKUP(ufc_fights_2[[#This Row],[winnerID]],ufc_fighters[id],ufc_fighters[fighter_name],"xxx",0,1)</f>
        <v>Aljamain Sterling</v>
      </c>
    </row>
    <row r="5055" spans="1:43">
      <c r="A5055">
        <v>3367</v>
      </c>
      <c r="B5055">
        <v>921</v>
      </c>
      <c r="C5055">
        <f>_xlfn.XLOOKUP(ufc_fights_2[[#This Row],[r_fighter_id]],ufc_fighters[id],ufc_fighters[year],"xxx",0,1)</f>
        <v>1992</v>
      </c>
      <c r="D5055">
        <f>_xlfn.XLOOKUP(ufc_fights_2[[#This Row],[b_fighter_id]],ufc_fighters[id],ufc_fighters[year],"Prázdné",0,1)</f>
        <v>1988</v>
      </c>
      <c r="E5055" s="10">
        <f>YEAR(ufc_fights_2[[#This Row],[date]])-ufc_fights_2[[#This Row],[r_year]]</f>
        <v>27</v>
      </c>
      <c r="F5055" s="10">
        <f>YEAR(ufc_fights_2[[#This Row],[date]])-ufc_fights_2[[#This Row],[b_year]]</f>
        <v>31</v>
      </c>
      <c r="G5055">
        <v>0</v>
      </c>
      <c r="H5055">
        <v>0</v>
      </c>
      <c r="I5055">
        <v>0.60150000000000003</v>
      </c>
      <c r="J5055">
        <v>0.38169999999999998</v>
      </c>
      <c r="K5055">
        <v>0.62139999999999995</v>
      </c>
      <c r="L5055">
        <v>0.45269999999999999</v>
      </c>
      <c r="M5055">
        <v>0</v>
      </c>
      <c r="N5055">
        <v>0</v>
      </c>
      <c r="O5055">
        <v>2</v>
      </c>
      <c r="P5055">
        <v>0</v>
      </c>
      <c r="Q5055">
        <v>0</v>
      </c>
      <c r="R5055">
        <v>0</v>
      </c>
      <c r="S5055" s="2">
        <v>8.3333333333333339E-4</v>
      </c>
      <c r="T5055" s="2">
        <v>1.7708333333333332E-3</v>
      </c>
      <c r="U5055">
        <v>0.49399999999999999</v>
      </c>
      <c r="V5055">
        <v>0.33929999999999999</v>
      </c>
      <c r="W5055">
        <v>0.73080000000000001</v>
      </c>
      <c r="X5055">
        <v>0.83330000000000004</v>
      </c>
      <c r="Y5055">
        <v>1</v>
      </c>
      <c r="Z5055">
        <v>0.53680000000000005</v>
      </c>
      <c r="AA5055">
        <v>0.3952</v>
      </c>
      <c r="AB5055">
        <v>0.71430000000000005</v>
      </c>
      <c r="AC5055">
        <v>0.16669999999999999</v>
      </c>
      <c r="AD5055">
        <v>0.82350000000000001</v>
      </c>
      <c r="AE5055">
        <v>0</v>
      </c>
      <c r="AF5055" t="s">
        <v>3910</v>
      </c>
      <c r="AG5055" s="2">
        <v>2.2800925925925927E-3</v>
      </c>
      <c r="AH5055" t="s">
        <v>3911</v>
      </c>
      <c r="AI5055">
        <v>3</v>
      </c>
      <c r="AJ5055" t="s">
        <v>3970</v>
      </c>
      <c r="AK5055" s="3">
        <v>43750</v>
      </c>
      <c r="AL5055" s="10">
        <f>YEAR(ufc_fights_2[[#This Row],[date]])</f>
        <v>2019</v>
      </c>
      <c r="AM5055" t="s">
        <v>4017</v>
      </c>
      <c r="AN5055">
        <v>10</v>
      </c>
      <c r="AO5055" t="s">
        <v>3913</v>
      </c>
      <c r="AP5055">
        <f>IF(ufc_fights_2[[#This Row],[winner]]="Red",ufc_fights_2[[#This Row],[r_fighter_id]],ufc_fights_2[[#This Row],[b_fighter_id]])</f>
        <v>3367</v>
      </c>
      <c r="AQ5055" t="str">
        <f>_xlfn.XLOOKUP(ufc_fights_2[[#This Row],[winnerID]],ufc_fighters[id],ufc_fighters[fighter_name],"xxx",0,1)</f>
        <v>Marlon Vera</v>
      </c>
    </row>
    <row r="5056" spans="1:43">
      <c r="A5056">
        <v>3119</v>
      </c>
      <c r="B5056">
        <v>2837</v>
      </c>
      <c r="C5056">
        <f>_xlfn.XLOOKUP(ufc_fights_2[[#This Row],[r_fighter_id]],ufc_fighters[id],ufc_fighters[year],"xxx",0,1)</f>
        <v>1989</v>
      </c>
      <c r="D5056">
        <f>_xlfn.XLOOKUP(ufc_fights_2[[#This Row],[b_fighter_id]],ufc_fighters[id],ufc_fighters[year],"Prázdné",0,1)</f>
        <v>1992</v>
      </c>
      <c r="E5056" s="10">
        <f>YEAR(ufc_fights_2[[#This Row],[date]])-ufc_fights_2[[#This Row],[r_year]]</f>
        <v>31</v>
      </c>
      <c r="F5056" s="10">
        <f>YEAR(ufc_fights_2[[#This Row],[date]])-ufc_fights_2[[#This Row],[b_year]]</f>
        <v>28</v>
      </c>
      <c r="G5056">
        <v>0</v>
      </c>
      <c r="H5056">
        <v>0</v>
      </c>
      <c r="I5056">
        <v>0.66669999999999996</v>
      </c>
      <c r="J5056">
        <v>0.5</v>
      </c>
      <c r="K5056">
        <v>0.83330000000000004</v>
      </c>
      <c r="L5056">
        <v>0.5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0</v>
      </c>
      <c r="S5056" s="2">
        <v>8.4490740740740739E-4</v>
      </c>
      <c r="T5056" s="2">
        <v>0</v>
      </c>
      <c r="U5056">
        <v>0</v>
      </c>
      <c r="V5056">
        <v>0</v>
      </c>
      <c r="W5056">
        <v>0</v>
      </c>
      <c r="X5056">
        <v>0.66669999999999996</v>
      </c>
      <c r="Y5056">
        <v>0</v>
      </c>
      <c r="Z5056">
        <v>0.66669999999999996</v>
      </c>
      <c r="AA5056">
        <v>0.5</v>
      </c>
      <c r="AB5056">
        <v>0</v>
      </c>
      <c r="AC5056">
        <v>0</v>
      </c>
      <c r="AD5056">
        <v>0</v>
      </c>
      <c r="AE5056">
        <v>0</v>
      </c>
      <c r="AF5056" t="s">
        <v>3933</v>
      </c>
      <c r="AG5056" s="2">
        <v>1.0185185185185184E-3</v>
      </c>
      <c r="AH5056" t="s">
        <v>3911</v>
      </c>
      <c r="AI5056">
        <v>3</v>
      </c>
      <c r="AJ5056" t="s">
        <v>3912</v>
      </c>
      <c r="AK5056" s="3">
        <v>43988</v>
      </c>
      <c r="AL5056" s="10">
        <f>YEAR(ufc_fights_2[[#This Row],[date]])</f>
        <v>2020</v>
      </c>
      <c r="AM5056" t="s">
        <v>4017</v>
      </c>
      <c r="AN5056">
        <v>1</v>
      </c>
      <c r="AO5056" t="s">
        <v>3913</v>
      </c>
      <c r="AP5056">
        <f>IF(ufc_fights_2[[#This Row],[winner]]="Red",ufc_fights_2[[#This Row],[r_fighter_id]],ufc_fights_2[[#This Row],[b_fighter_id]])</f>
        <v>3119</v>
      </c>
      <c r="AQ5056" t="str">
        <f>_xlfn.XLOOKUP(ufc_fights_2[[#This Row],[winnerID]],ufc_fighters[id],ufc_fighters[fighter_name],"xxx",0,1)</f>
        <v>Aljamain Sterling</v>
      </c>
    </row>
    <row r="5057" spans="1:43">
      <c r="A5057">
        <v>1101</v>
      </c>
      <c r="B5057">
        <v>3119</v>
      </c>
      <c r="C5057">
        <f>_xlfn.XLOOKUP(ufc_fights_2[[#This Row],[r_fighter_id]],ufc_fighters[id],ufc_fighters[year],"xxx",0,1)</f>
        <v>1987</v>
      </c>
      <c r="D5057">
        <f>_xlfn.XLOOKUP(ufc_fights_2[[#This Row],[b_fighter_id]],ufc_fighters[id],ufc_fighters[year],"Prázdné",0,1)</f>
        <v>1989</v>
      </c>
      <c r="E5057" s="10">
        <f>YEAR(ufc_fights_2[[#This Row],[date]])-ufc_fights_2[[#This Row],[r_year]]</f>
        <v>27</v>
      </c>
      <c r="F5057" s="10">
        <f>YEAR(ufc_fights_2[[#This Row],[date]])-ufc_fights_2[[#This Row],[b_year]]</f>
        <v>25</v>
      </c>
      <c r="G5057">
        <v>0</v>
      </c>
      <c r="H5057">
        <v>0</v>
      </c>
      <c r="I5057">
        <v>0.33960000000000001</v>
      </c>
      <c r="J5057">
        <v>0.51690000000000003</v>
      </c>
      <c r="K5057">
        <v>0.47949999999999998</v>
      </c>
      <c r="L5057">
        <v>0.74580000000000002</v>
      </c>
      <c r="M5057">
        <v>0.66669999999999996</v>
      </c>
      <c r="N5057">
        <v>0.6</v>
      </c>
      <c r="O5057">
        <v>1</v>
      </c>
      <c r="P5057">
        <v>3</v>
      </c>
      <c r="Q5057">
        <v>0</v>
      </c>
      <c r="R5057">
        <v>0</v>
      </c>
      <c r="S5057" s="2">
        <v>2.2106481481481482E-3</v>
      </c>
      <c r="T5057" s="2">
        <v>5.4976851851851853E-3</v>
      </c>
      <c r="U5057">
        <v>0.25</v>
      </c>
      <c r="V5057">
        <v>0.40350000000000003</v>
      </c>
      <c r="W5057">
        <v>0.61539999999999995</v>
      </c>
      <c r="X5057">
        <v>0.25</v>
      </c>
      <c r="Y5057">
        <v>0.6</v>
      </c>
      <c r="Z5057">
        <v>0.1923</v>
      </c>
      <c r="AA5057">
        <v>0.28210000000000002</v>
      </c>
      <c r="AB5057">
        <v>0.4783</v>
      </c>
      <c r="AC5057">
        <v>0.67569999999999997</v>
      </c>
      <c r="AD5057">
        <v>0.5</v>
      </c>
      <c r="AE5057">
        <v>0.76919999999999999</v>
      </c>
      <c r="AF5057" t="s">
        <v>3915</v>
      </c>
      <c r="AG5057" s="2">
        <v>3.472222222222222E-3</v>
      </c>
      <c r="AH5057" t="s">
        <v>3911</v>
      </c>
      <c r="AI5057">
        <v>3</v>
      </c>
      <c r="AJ5057" t="s">
        <v>3914</v>
      </c>
      <c r="AK5057" s="3">
        <v>41692</v>
      </c>
      <c r="AL5057" s="10">
        <f>YEAR(ufc_fights_2[[#This Row],[date]])</f>
        <v>2014</v>
      </c>
      <c r="AM5057" t="s">
        <v>4017</v>
      </c>
      <c r="AN5057">
        <v>1</v>
      </c>
      <c r="AO5057" t="s">
        <v>3918</v>
      </c>
      <c r="AP5057">
        <f>IF(ufc_fights_2[[#This Row],[winner]]="Red",ufc_fights_2[[#This Row],[r_fighter_id]],ufc_fights_2[[#This Row],[b_fighter_id]])</f>
        <v>3119</v>
      </c>
      <c r="AQ5057" t="str">
        <f>_xlfn.XLOOKUP(ufc_fights_2[[#This Row],[winnerID]],ufc_fighters[id],ufc_fighters[fighter_name],"xxx",0,1)</f>
        <v>Aljamain Sterling</v>
      </c>
    </row>
    <row r="5058" spans="1:43">
      <c r="A5058">
        <v>3536</v>
      </c>
      <c r="B5058">
        <v>3119</v>
      </c>
      <c r="C5058">
        <f>_xlfn.XLOOKUP(ufc_fights_2[[#This Row],[r_fighter_id]],ufc_fighters[id],ufc_fighters[year],"xxx",0,1)</f>
        <v>1993</v>
      </c>
      <c r="D5058">
        <f>_xlfn.XLOOKUP(ufc_fights_2[[#This Row],[b_fighter_id]],ufc_fighters[id],ufc_fighters[year],"Prázdné",0,1)</f>
        <v>1989</v>
      </c>
      <c r="E5058" s="10">
        <f>YEAR(ufc_fights_2[[#This Row],[date]])-ufc_fights_2[[#This Row],[r_year]]</f>
        <v>28</v>
      </c>
      <c r="F5058" s="10">
        <f>YEAR(ufc_fights_2[[#This Row],[date]])-ufc_fights_2[[#This Row],[b_year]]</f>
        <v>32</v>
      </c>
      <c r="G5058">
        <v>1</v>
      </c>
      <c r="H5058">
        <v>0</v>
      </c>
      <c r="I5058">
        <v>0.62770000000000004</v>
      </c>
      <c r="J5058">
        <v>0.42170000000000002</v>
      </c>
      <c r="K5058">
        <v>0.65610000000000002</v>
      </c>
      <c r="L5058">
        <v>0.4577</v>
      </c>
      <c r="M5058">
        <v>1</v>
      </c>
      <c r="N5058">
        <v>5.8799999999999998E-2</v>
      </c>
      <c r="O5058">
        <v>0</v>
      </c>
      <c r="P5058">
        <v>0</v>
      </c>
      <c r="Q5058">
        <v>0</v>
      </c>
      <c r="R5058">
        <v>1</v>
      </c>
      <c r="S5058" s="2">
        <v>2.9166666666666668E-3</v>
      </c>
      <c r="T5058" s="2">
        <v>2.3726851851851851E-3</v>
      </c>
      <c r="U5058">
        <v>0.5</v>
      </c>
      <c r="V5058">
        <v>0.25969999999999999</v>
      </c>
      <c r="W5058">
        <v>0.875</v>
      </c>
      <c r="X5058">
        <v>1</v>
      </c>
      <c r="Y5058">
        <v>0.875</v>
      </c>
      <c r="Z5058">
        <v>0.6038</v>
      </c>
      <c r="AA5058">
        <v>0.38159999999999999</v>
      </c>
      <c r="AB5058">
        <v>0.66669999999999996</v>
      </c>
      <c r="AC5058">
        <v>0.92859999999999998</v>
      </c>
      <c r="AD5058">
        <v>0.76919999999999999</v>
      </c>
      <c r="AE5058">
        <v>0.55559999999999998</v>
      </c>
      <c r="AF5058" t="s">
        <v>4025</v>
      </c>
      <c r="AG5058" s="2">
        <v>3.1134259259259257E-3</v>
      </c>
      <c r="AH5058" t="s">
        <v>3927</v>
      </c>
      <c r="AI5058">
        <v>5</v>
      </c>
      <c r="AJ5058" t="s">
        <v>3916</v>
      </c>
      <c r="AK5058" s="3">
        <v>44261</v>
      </c>
      <c r="AL5058" s="10">
        <f>YEAR(ufc_fights_2[[#This Row],[date]])</f>
        <v>2021</v>
      </c>
      <c r="AM5058" t="s">
        <v>4017</v>
      </c>
      <c r="AN5058">
        <v>1</v>
      </c>
      <c r="AO5058" t="s">
        <v>3918</v>
      </c>
      <c r="AP5058">
        <f>IF(ufc_fights_2[[#This Row],[winner]]="Red",ufc_fights_2[[#This Row],[r_fighter_id]],ufc_fights_2[[#This Row],[b_fighter_id]])</f>
        <v>3119</v>
      </c>
      <c r="AQ5058" t="str">
        <f>_xlfn.XLOOKUP(ufc_fights_2[[#This Row],[winnerID]],ufc_fighters[id],ufc_fighters[fighter_name],"xxx",0,1)</f>
        <v>Aljamain Sterling</v>
      </c>
    </row>
    <row r="5059" spans="1:43">
      <c r="A5059">
        <v>721</v>
      </c>
      <c r="B5059">
        <v>1238</v>
      </c>
      <c r="C5059">
        <f>_xlfn.XLOOKUP(ufc_fights_2[[#This Row],[r_fighter_id]],ufc_fighters[id],ufc_fighters[year],"xxx",0,1)</f>
        <v>1991</v>
      </c>
      <c r="D5059">
        <f>_xlfn.XLOOKUP(ufc_fights_2[[#This Row],[b_fighter_id]],ufc_fighters[id],ufc_fighters[year],"Prázdné",0,1)</f>
        <v>1991</v>
      </c>
      <c r="E5059" s="10">
        <f>YEAR(ufc_fights_2[[#This Row],[date]])-ufc_fights_2[[#This Row],[r_year]]</f>
        <v>28</v>
      </c>
      <c r="F5059" s="10">
        <f>YEAR(ufc_fights_2[[#This Row],[date]])-ufc_fights_2[[#This Row],[b_year]]</f>
        <v>28</v>
      </c>
      <c r="G5059">
        <v>0</v>
      </c>
      <c r="H5059">
        <v>0</v>
      </c>
      <c r="I5059">
        <v>0.35709999999999997</v>
      </c>
      <c r="J5059">
        <v>0.55810000000000004</v>
      </c>
      <c r="K5059">
        <v>0.4254</v>
      </c>
      <c r="L5059">
        <v>0.56320000000000003</v>
      </c>
      <c r="M5059">
        <v>0.28570000000000001</v>
      </c>
      <c r="N5059">
        <v>0.5</v>
      </c>
      <c r="O5059">
        <v>0</v>
      </c>
      <c r="P5059">
        <v>0</v>
      </c>
      <c r="Q5059">
        <v>0</v>
      </c>
      <c r="R5059">
        <v>1</v>
      </c>
      <c r="S5059" s="2">
        <v>1.4814814814814814E-3</v>
      </c>
      <c r="T5059" s="2">
        <v>2.0370370370370369E-3</v>
      </c>
      <c r="U5059">
        <v>0.2737</v>
      </c>
      <c r="V5059">
        <v>0.39129999999999998</v>
      </c>
      <c r="W5059">
        <v>0.83330000000000004</v>
      </c>
      <c r="X5059">
        <v>0.8</v>
      </c>
      <c r="Y5059">
        <v>0.72729999999999995</v>
      </c>
      <c r="Z5059">
        <v>0.34549999999999997</v>
      </c>
      <c r="AA5059">
        <v>0.5333</v>
      </c>
      <c r="AB5059">
        <v>1</v>
      </c>
      <c r="AC5059">
        <v>1</v>
      </c>
      <c r="AD5059">
        <v>0</v>
      </c>
      <c r="AE5059">
        <v>0.66669999999999996</v>
      </c>
      <c r="AF5059" t="s">
        <v>3922</v>
      </c>
      <c r="AG5059" s="2">
        <v>3.472222222222222E-3</v>
      </c>
      <c r="AH5059" t="s">
        <v>3911</v>
      </c>
      <c r="AI5059">
        <v>3</v>
      </c>
      <c r="AJ5059" t="s">
        <v>3952</v>
      </c>
      <c r="AK5059" s="3">
        <v>43687</v>
      </c>
      <c r="AL5059" s="10">
        <f>YEAR(ufc_fights_2[[#This Row],[date]])</f>
        <v>2019</v>
      </c>
      <c r="AM5059" t="s">
        <v>4017</v>
      </c>
      <c r="AN5059">
        <v>132</v>
      </c>
      <c r="AO5059" t="s">
        <v>3918</v>
      </c>
      <c r="AP5059">
        <f>IF(ufc_fights_2[[#This Row],[winner]]="Red",ufc_fights_2[[#This Row],[r_fighter_id]],ufc_fights_2[[#This Row],[b_fighter_id]])</f>
        <v>1238</v>
      </c>
      <c r="AQ5059" t="str">
        <f>_xlfn.XLOOKUP(ufc_fights_2[[#This Row],[winnerID]],ufc_fighters[id],ufc_fighters[fighter_name],"xxx",0,1)</f>
        <v>Chris Gutierrez</v>
      </c>
    </row>
    <row r="5060" spans="1:43">
      <c r="A5060">
        <v>1893</v>
      </c>
      <c r="B5060">
        <v>1238</v>
      </c>
      <c r="C5060">
        <f>_xlfn.XLOOKUP(ufc_fights_2[[#This Row],[r_fighter_id]],ufc_fighters[id],ufc_fighters[year],"xxx",0,1)</f>
        <v>1993</v>
      </c>
      <c r="D5060">
        <f>_xlfn.XLOOKUP(ufc_fights_2[[#This Row],[b_fighter_id]],ufc_fighters[id],ufc_fighters[year],"Prázdné",0,1)</f>
        <v>1991</v>
      </c>
      <c r="E5060" s="10">
        <f>YEAR(ufc_fights_2[[#This Row],[date]])-ufc_fights_2[[#This Row],[r_year]]</f>
        <v>26</v>
      </c>
      <c r="F5060" s="10">
        <f>YEAR(ufc_fights_2[[#This Row],[date]])-ufc_fights_2[[#This Row],[b_year]]</f>
        <v>28</v>
      </c>
      <c r="G5060">
        <v>0</v>
      </c>
      <c r="H5060">
        <v>0</v>
      </c>
      <c r="I5060">
        <v>0.2</v>
      </c>
      <c r="J5060">
        <v>0.57020000000000004</v>
      </c>
      <c r="K5060">
        <v>0.2</v>
      </c>
      <c r="L5060">
        <v>0.56910000000000005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5.4398148148148144E-4</v>
      </c>
      <c r="T5060" s="2">
        <v>9.2592592592592588E-5</v>
      </c>
      <c r="U5060">
        <v>7.1400000000000005E-2</v>
      </c>
      <c r="V5060">
        <v>0.29409999999999997</v>
      </c>
      <c r="W5060">
        <v>0.16669999999999999</v>
      </c>
      <c r="X5060">
        <v>0.76919999999999999</v>
      </c>
      <c r="Y5060">
        <v>0.80489999999999995</v>
      </c>
      <c r="Z5060">
        <v>0.20269999999999999</v>
      </c>
      <c r="AA5060">
        <v>0.57979999999999998</v>
      </c>
      <c r="AB5060">
        <v>0</v>
      </c>
      <c r="AC5060">
        <v>0</v>
      </c>
      <c r="AD5060">
        <v>0</v>
      </c>
      <c r="AE5060">
        <v>0</v>
      </c>
      <c r="AF5060" t="s">
        <v>3915</v>
      </c>
      <c r="AG5060" s="2">
        <v>3.472222222222222E-3</v>
      </c>
      <c r="AH5060" t="s">
        <v>3911</v>
      </c>
      <c r="AI5060">
        <v>3</v>
      </c>
      <c r="AJ5060" t="s">
        <v>4024</v>
      </c>
      <c r="AK5060" s="3">
        <v>43547</v>
      </c>
      <c r="AL5060" s="10">
        <f>YEAR(ufc_fights_2[[#This Row],[date]])</f>
        <v>2019</v>
      </c>
      <c r="AM5060" t="s">
        <v>4017</v>
      </c>
      <c r="AN5060">
        <v>71</v>
      </c>
      <c r="AO5060" t="s">
        <v>3918</v>
      </c>
      <c r="AP5060">
        <f>IF(ufc_fights_2[[#This Row],[winner]]="Red",ufc_fights_2[[#This Row],[r_fighter_id]],ufc_fights_2[[#This Row],[b_fighter_id]])</f>
        <v>1238</v>
      </c>
      <c r="AQ5060" t="str">
        <f>_xlfn.XLOOKUP(ufc_fights_2[[#This Row],[winnerID]],ufc_fighters[id],ufc_fighters[fighter_name],"xxx",0,1)</f>
        <v>Chris Gutierrez</v>
      </c>
    </row>
    <row r="5061" spans="1:43">
      <c r="A5061">
        <v>1616</v>
      </c>
      <c r="B5061">
        <v>3367</v>
      </c>
      <c r="C5061">
        <f>_xlfn.XLOOKUP(ufc_fights_2[[#This Row],[r_fighter_id]],ufc_fighters[id],ufc_fighters[year],"xxx",0,1)</f>
        <v>1986</v>
      </c>
      <c r="D5061">
        <f>_xlfn.XLOOKUP(ufc_fights_2[[#This Row],[b_fighter_id]],ufc_fighters[id],ufc_fighters[year],"Prázdné",0,1)</f>
        <v>1992</v>
      </c>
      <c r="E5061" s="10">
        <f>YEAR(ufc_fights_2[[#This Row],[date]])-ufc_fights_2[[#This Row],[r_year]]</f>
        <v>31</v>
      </c>
      <c r="F5061" s="10">
        <f>YEAR(ufc_fights_2[[#This Row],[date]])-ufc_fights_2[[#This Row],[b_year]]</f>
        <v>25</v>
      </c>
      <c r="G5061">
        <v>0</v>
      </c>
      <c r="H5061">
        <v>0</v>
      </c>
      <c r="I5061">
        <v>0.5</v>
      </c>
      <c r="J5061">
        <v>0.33329999999999999</v>
      </c>
      <c r="K5061">
        <v>0.63639999999999997</v>
      </c>
      <c r="L5061">
        <v>0.33329999999999999</v>
      </c>
      <c r="M5061">
        <v>0.33329999999999999</v>
      </c>
      <c r="N5061">
        <v>0</v>
      </c>
      <c r="O5061">
        <v>0</v>
      </c>
      <c r="P5061">
        <v>2</v>
      </c>
      <c r="Q5061">
        <v>0</v>
      </c>
      <c r="R5061">
        <v>0</v>
      </c>
      <c r="S5061" s="2">
        <v>7.407407407407407E-4</v>
      </c>
      <c r="T5061" s="2">
        <v>8.1018518518518516E-5</v>
      </c>
      <c r="U5061">
        <v>0.28570000000000001</v>
      </c>
      <c r="V5061">
        <v>0.18179999999999999</v>
      </c>
      <c r="W5061">
        <v>1</v>
      </c>
      <c r="X5061">
        <v>0.5</v>
      </c>
      <c r="Y5061">
        <v>1</v>
      </c>
      <c r="Z5061">
        <v>0.41670000000000001</v>
      </c>
      <c r="AA5061">
        <v>0.28570000000000001</v>
      </c>
      <c r="AB5061">
        <v>0.75</v>
      </c>
      <c r="AC5061">
        <v>1</v>
      </c>
      <c r="AD5061">
        <v>0</v>
      </c>
      <c r="AE5061">
        <v>0</v>
      </c>
      <c r="AF5061" t="s">
        <v>3933</v>
      </c>
      <c r="AG5061" s="2">
        <v>1.5972222222222223E-3</v>
      </c>
      <c r="AH5061" t="s">
        <v>3911</v>
      </c>
      <c r="AI5061">
        <v>3</v>
      </c>
      <c r="AJ5061" t="s">
        <v>3938</v>
      </c>
      <c r="AK5061" s="3">
        <v>42938</v>
      </c>
      <c r="AL5061" s="10">
        <f>YEAR(ufc_fights_2[[#This Row],[date]])</f>
        <v>2017</v>
      </c>
      <c r="AM5061" t="s">
        <v>4017</v>
      </c>
      <c r="AN5061">
        <v>121</v>
      </c>
      <c r="AO5061" t="s">
        <v>3918</v>
      </c>
      <c r="AP5061">
        <f>IF(ufc_fights_2[[#This Row],[winner]]="Red",ufc_fights_2[[#This Row],[r_fighter_id]],ufc_fights_2[[#This Row],[b_fighter_id]])</f>
        <v>3367</v>
      </c>
      <c r="AQ5061" t="str">
        <f>_xlfn.XLOOKUP(ufc_fights_2[[#This Row],[winnerID]],ufc_fighters[id],ufc_fighters[fighter_name],"xxx",0,1)</f>
        <v>Marlon Vera</v>
      </c>
    </row>
    <row r="5062" spans="1:43">
      <c r="A5062">
        <v>3367</v>
      </c>
      <c r="B5062">
        <v>2814</v>
      </c>
      <c r="C5062">
        <f>_xlfn.XLOOKUP(ufc_fights_2[[#This Row],[r_fighter_id]],ufc_fighters[id],ufc_fighters[year],"xxx",0,1)</f>
        <v>1992</v>
      </c>
      <c r="D5062">
        <f>_xlfn.XLOOKUP(ufc_fights_2[[#This Row],[b_fighter_id]],ufc_fighters[id],ufc_fighters[year],"Prázdné",0,1)</f>
        <v>1988</v>
      </c>
      <c r="E5062" s="10">
        <f>YEAR(ufc_fights_2[[#This Row],[date]])-ufc_fights_2[[#This Row],[r_year]]</f>
        <v>23</v>
      </c>
      <c r="F5062" s="10">
        <f>YEAR(ufc_fights_2[[#This Row],[date]])-ufc_fights_2[[#This Row],[b_year]]</f>
        <v>27</v>
      </c>
      <c r="G5062">
        <v>0</v>
      </c>
      <c r="H5062">
        <v>0</v>
      </c>
      <c r="I5062">
        <v>0.52080000000000004</v>
      </c>
      <c r="J5062">
        <v>0.48280000000000001</v>
      </c>
      <c r="K5062">
        <v>0.53059999999999996</v>
      </c>
      <c r="L5062">
        <v>0.78820000000000001</v>
      </c>
      <c r="M5062">
        <v>0</v>
      </c>
      <c r="N5062">
        <v>0.1429</v>
      </c>
      <c r="O5062">
        <v>2</v>
      </c>
      <c r="P5062">
        <v>0</v>
      </c>
      <c r="Q5062">
        <v>0</v>
      </c>
      <c r="R5062">
        <v>0</v>
      </c>
      <c r="S5062" s="2">
        <v>6.9444444444444444E-5</v>
      </c>
      <c r="T5062" s="2">
        <v>3.5532407407407409E-3</v>
      </c>
      <c r="U5062">
        <v>0.44740000000000002</v>
      </c>
      <c r="V5062">
        <v>0.44</v>
      </c>
      <c r="W5062">
        <v>0.77780000000000005</v>
      </c>
      <c r="X5062">
        <v>1</v>
      </c>
      <c r="Y5062">
        <v>0.66669999999999996</v>
      </c>
      <c r="Z5062">
        <v>0.40739999999999998</v>
      </c>
      <c r="AA5062">
        <v>0.3125</v>
      </c>
      <c r="AB5062">
        <v>0.66669999999999996</v>
      </c>
      <c r="AC5062">
        <v>0.6</v>
      </c>
      <c r="AD5062">
        <v>0.66669999999999996</v>
      </c>
      <c r="AE5062">
        <v>0.75</v>
      </c>
      <c r="AF5062" t="s">
        <v>3933</v>
      </c>
      <c r="AG5062" s="2">
        <v>1.5625000000000001E-3</v>
      </c>
      <c r="AH5062" t="s">
        <v>3911</v>
      </c>
      <c r="AI5062">
        <v>3</v>
      </c>
      <c r="AJ5062" t="s">
        <v>4023</v>
      </c>
      <c r="AK5062" s="3">
        <v>42224</v>
      </c>
      <c r="AL5062" s="10">
        <f>YEAR(ufc_fights_2[[#This Row],[date]])</f>
        <v>2015</v>
      </c>
      <c r="AM5062" t="s">
        <v>4017</v>
      </c>
      <c r="AN5062">
        <v>71</v>
      </c>
      <c r="AO5062" t="s">
        <v>3913</v>
      </c>
      <c r="AP5062">
        <f>IF(ufc_fights_2[[#This Row],[winner]]="Red",ufc_fights_2[[#This Row],[r_fighter_id]],ufc_fights_2[[#This Row],[b_fighter_id]])</f>
        <v>3367</v>
      </c>
      <c r="AQ5062" t="str">
        <f>_xlfn.XLOOKUP(ufc_fights_2[[#This Row],[winnerID]],ufc_fighters[id],ufc_fighters[fighter_name],"xxx",0,1)</f>
        <v>Marlon Vera</v>
      </c>
    </row>
    <row r="5063" spans="1:43">
      <c r="A5063">
        <v>3367</v>
      </c>
      <c r="B5063">
        <v>2796</v>
      </c>
      <c r="C5063">
        <f>_xlfn.XLOOKUP(ufc_fights_2[[#This Row],[r_fighter_id]],ufc_fighters[id],ufc_fighters[year],"xxx",0,1)</f>
        <v>1992</v>
      </c>
      <c r="D5063">
        <f>_xlfn.XLOOKUP(ufc_fights_2[[#This Row],[b_fighter_id]],ufc_fighters[id],ufc_fighters[year],"Prázdné",0,1)</f>
        <v>1980</v>
      </c>
      <c r="E5063" s="10">
        <f>YEAR(ufc_fights_2[[#This Row],[date]])-ufc_fights_2[[#This Row],[r_year]]</f>
        <v>27</v>
      </c>
      <c r="F5063" s="10">
        <f>YEAR(ufc_fights_2[[#This Row],[date]])-ufc_fights_2[[#This Row],[b_year]]</f>
        <v>39</v>
      </c>
      <c r="G5063">
        <v>1</v>
      </c>
      <c r="H5063">
        <v>0</v>
      </c>
      <c r="I5063">
        <v>0.75</v>
      </c>
      <c r="J5063">
        <v>0.4</v>
      </c>
      <c r="K5063">
        <v>0.76470000000000005</v>
      </c>
      <c r="L5063">
        <v>0.4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3.4722222222222222E-5</v>
      </c>
      <c r="T5063" s="2">
        <v>0</v>
      </c>
      <c r="U5063">
        <v>0.77780000000000005</v>
      </c>
      <c r="V5063">
        <v>0.2</v>
      </c>
      <c r="W5063">
        <v>0</v>
      </c>
      <c r="X5063">
        <v>0.83330000000000004</v>
      </c>
      <c r="Y5063">
        <v>1</v>
      </c>
      <c r="Z5063">
        <v>0.63639999999999997</v>
      </c>
      <c r="AA5063">
        <v>0.4</v>
      </c>
      <c r="AB5063">
        <v>0</v>
      </c>
      <c r="AC5063">
        <v>0</v>
      </c>
      <c r="AD5063">
        <v>1</v>
      </c>
      <c r="AE5063">
        <v>0</v>
      </c>
      <c r="AF5063" t="s">
        <v>3910</v>
      </c>
      <c r="AG5063" s="2">
        <v>9.837962962962962E-4</v>
      </c>
      <c r="AH5063" t="s">
        <v>3911</v>
      </c>
      <c r="AI5063">
        <v>3</v>
      </c>
      <c r="AJ5063" t="s">
        <v>3997</v>
      </c>
      <c r="AK5063" s="3">
        <v>43547</v>
      </c>
      <c r="AL5063" s="10">
        <f>YEAR(ufc_fights_2[[#This Row],[date]])</f>
        <v>2019</v>
      </c>
      <c r="AM5063" t="s">
        <v>4017</v>
      </c>
      <c r="AN5063">
        <v>71</v>
      </c>
      <c r="AO5063" t="s">
        <v>3913</v>
      </c>
      <c r="AP5063">
        <f>IF(ufc_fights_2[[#This Row],[winner]]="Red",ufc_fights_2[[#This Row],[r_fighter_id]],ufc_fights_2[[#This Row],[b_fighter_id]])</f>
        <v>3367</v>
      </c>
      <c r="AQ5063" t="str">
        <f>_xlfn.XLOOKUP(ufc_fights_2[[#This Row],[winnerID]],ufc_fighters[id],ufc_fighters[fighter_name],"xxx",0,1)</f>
        <v>Marlon Vera</v>
      </c>
    </row>
    <row r="5064" spans="1:43">
      <c r="A5064">
        <v>3119</v>
      </c>
      <c r="B5064">
        <v>854</v>
      </c>
      <c r="C5064">
        <f>_xlfn.XLOOKUP(ufc_fights_2[[#This Row],[r_fighter_id]],ufc_fighters[id],ufc_fighters[year],"xxx",0,1)</f>
        <v>1989</v>
      </c>
      <c r="D5064">
        <f>_xlfn.XLOOKUP(ufc_fights_2[[#This Row],[b_fighter_id]],ufc_fighters[id],ufc_fighters[year],"Prázdné",0,1)</f>
        <v>1978</v>
      </c>
      <c r="E5064" s="10">
        <f>YEAR(ufc_fights_2[[#This Row],[date]])-ufc_fights_2[[#This Row],[r_year]]</f>
        <v>26</v>
      </c>
      <c r="F5064" s="10">
        <f>YEAR(ufc_fights_2[[#This Row],[date]])-ufc_fights_2[[#This Row],[b_year]]</f>
        <v>37</v>
      </c>
      <c r="G5064">
        <v>0</v>
      </c>
      <c r="H5064">
        <v>0</v>
      </c>
      <c r="I5064">
        <v>0.377</v>
      </c>
      <c r="J5064">
        <v>0.16669999999999999</v>
      </c>
      <c r="K5064">
        <v>0.5444</v>
      </c>
      <c r="L5064">
        <v>0.25929999999999997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 s="2">
        <v>2.4189814814814816E-3</v>
      </c>
      <c r="T5064" s="2">
        <v>1.1574074074074073E-5</v>
      </c>
      <c r="U5064">
        <v>0.35</v>
      </c>
      <c r="V5064">
        <v>0</v>
      </c>
      <c r="W5064">
        <v>0.42859999999999998</v>
      </c>
      <c r="X5064">
        <v>0.42859999999999998</v>
      </c>
      <c r="Y5064">
        <v>0.5</v>
      </c>
      <c r="Z5064">
        <v>0.25640000000000002</v>
      </c>
      <c r="AA5064">
        <v>0.16669999999999999</v>
      </c>
      <c r="AB5064">
        <v>1</v>
      </c>
      <c r="AC5064">
        <v>0</v>
      </c>
      <c r="AD5064">
        <v>0.57140000000000002</v>
      </c>
      <c r="AE5064">
        <v>0</v>
      </c>
      <c r="AF5064" t="s">
        <v>3933</v>
      </c>
      <c r="AG5064" s="2">
        <v>2.9861111111111113E-3</v>
      </c>
      <c r="AH5064" t="s">
        <v>3911</v>
      </c>
      <c r="AI5064">
        <v>3</v>
      </c>
      <c r="AJ5064" t="s">
        <v>3931</v>
      </c>
      <c r="AK5064" s="3">
        <v>42348</v>
      </c>
      <c r="AL5064" s="10">
        <f>YEAR(ufc_fights_2[[#This Row],[date]])</f>
        <v>2015</v>
      </c>
      <c r="AM5064" t="s">
        <v>4017</v>
      </c>
      <c r="AN5064">
        <v>1</v>
      </c>
      <c r="AO5064" t="s">
        <v>3913</v>
      </c>
      <c r="AP5064">
        <f>IF(ufc_fights_2[[#This Row],[winner]]="Red",ufc_fights_2[[#This Row],[r_fighter_id]],ufc_fights_2[[#This Row],[b_fighter_id]])</f>
        <v>3119</v>
      </c>
      <c r="AQ5064" t="str">
        <f>_xlfn.XLOOKUP(ufc_fights_2[[#This Row],[winnerID]],ufc_fighters[id],ufc_fighters[fighter_name],"xxx",0,1)</f>
        <v>Aljamain Sterling</v>
      </c>
    </row>
    <row r="5065" spans="1:43">
      <c r="A5065">
        <v>1068</v>
      </c>
      <c r="B5065">
        <v>362</v>
      </c>
      <c r="C5065">
        <f>_xlfn.XLOOKUP(ufc_fights_2[[#This Row],[r_fighter_id]],ufc_fighters[id],ufc_fighters[year],"xxx",0,1)</f>
        <v>1991</v>
      </c>
      <c r="D5065">
        <f>_xlfn.XLOOKUP(ufc_fights_2[[#This Row],[b_fighter_id]],ufc_fighters[id],ufc_fighters[year],"Prázdné",0,1)</f>
        <v>1980</v>
      </c>
      <c r="E5065" s="10">
        <f>YEAR(ufc_fights_2[[#This Row],[date]])-ufc_fights_2[[#This Row],[r_year]]</f>
        <v>24</v>
      </c>
      <c r="F5065" s="10">
        <f>YEAR(ufc_fights_2[[#This Row],[date]])-ufc_fights_2[[#This Row],[b_year]]</f>
        <v>35</v>
      </c>
      <c r="G5065">
        <v>1</v>
      </c>
      <c r="H5065">
        <v>0</v>
      </c>
      <c r="I5065">
        <v>0.40510000000000002</v>
      </c>
      <c r="J5065">
        <v>0.33019999999999999</v>
      </c>
      <c r="K5065">
        <v>0.41980000000000001</v>
      </c>
      <c r="L5065">
        <v>0.34860000000000002</v>
      </c>
      <c r="M5065">
        <v>0.5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6.134259259259259E-4</v>
      </c>
      <c r="T5065" s="2">
        <v>0</v>
      </c>
      <c r="U5065">
        <v>0.38779999999999998</v>
      </c>
      <c r="V5065">
        <v>0.28570000000000001</v>
      </c>
      <c r="W5065">
        <v>0.8</v>
      </c>
      <c r="X5065">
        <v>0.5</v>
      </c>
      <c r="Y5065">
        <v>0.28570000000000001</v>
      </c>
      <c r="Z5065">
        <v>0.38729999999999998</v>
      </c>
      <c r="AA5065">
        <v>0.33</v>
      </c>
      <c r="AB5065">
        <v>0.75</v>
      </c>
      <c r="AC5065">
        <v>0.33329999999999999</v>
      </c>
      <c r="AD5065">
        <v>0.5</v>
      </c>
      <c r="AE5065">
        <v>0</v>
      </c>
      <c r="AF5065" t="s">
        <v>3915</v>
      </c>
      <c r="AG5065" s="2">
        <v>3.472222222222222E-3</v>
      </c>
      <c r="AH5065" t="s">
        <v>3911</v>
      </c>
      <c r="AI5065">
        <v>3</v>
      </c>
      <c r="AJ5065" t="s">
        <v>3912</v>
      </c>
      <c r="AK5065" s="3">
        <v>42196</v>
      </c>
      <c r="AL5065" s="10">
        <f>YEAR(ufc_fights_2[[#This Row],[date]])</f>
        <v>2015</v>
      </c>
      <c r="AM5065" t="s">
        <v>4017</v>
      </c>
      <c r="AN5065">
        <v>1</v>
      </c>
      <c r="AO5065" t="s">
        <v>3913</v>
      </c>
      <c r="AP5065">
        <f>IF(ufc_fights_2[[#This Row],[winner]]="Red",ufc_fights_2[[#This Row],[r_fighter_id]],ufc_fights_2[[#This Row],[b_fighter_id]])</f>
        <v>1068</v>
      </c>
      <c r="AQ5065" t="str">
        <f>_xlfn.XLOOKUP(ufc_fights_2[[#This Row],[winnerID]],ufc_fighters[id],ufc_fighters[fighter_name],"xxx",0,1)</f>
        <v>Cody Garbrandt</v>
      </c>
    </row>
    <row r="5066" spans="1:43">
      <c r="A5066">
        <v>1047</v>
      </c>
      <c r="B5066">
        <v>1863</v>
      </c>
      <c r="C5066">
        <f>_xlfn.XLOOKUP(ufc_fights_2[[#This Row],[r_fighter_id]],ufc_fighters[id],ufc_fighters[year],"xxx",0,1)</f>
        <v>1984</v>
      </c>
      <c r="D5066">
        <f>_xlfn.XLOOKUP(ufc_fights_2[[#This Row],[b_fighter_id]],ufc_fighters[id],ufc_fighters[year],"Prázdné",0,1)</f>
        <v>1987</v>
      </c>
      <c r="E5066" s="10">
        <f>YEAR(ufc_fights_2[[#This Row],[date]])-ufc_fights_2[[#This Row],[r_year]]</f>
        <v>32</v>
      </c>
      <c r="F5066" s="10">
        <f>YEAR(ufc_fights_2[[#This Row],[date]])-ufc_fights_2[[#This Row],[b_year]]</f>
        <v>29</v>
      </c>
      <c r="G5066">
        <v>1</v>
      </c>
      <c r="H5066">
        <v>0</v>
      </c>
      <c r="I5066">
        <v>0.62</v>
      </c>
      <c r="J5066">
        <v>0.55559999999999998</v>
      </c>
      <c r="K5066">
        <v>0.6885</v>
      </c>
      <c r="L5066">
        <v>0.67949999999999999</v>
      </c>
      <c r="M5066">
        <v>0.25</v>
      </c>
      <c r="N5066">
        <v>0.83330000000000004</v>
      </c>
      <c r="O5066">
        <v>0</v>
      </c>
      <c r="P5066">
        <v>1</v>
      </c>
      <c r="Q5066">
        <v>0</v>
      </c>
      <c r="R5066">
        <v>1</v>
      </c>
      <c r="S5066" s="2">
        <v>1.4351851851851852E-3</v>
      </c>
      <c r="T5066" s="2">
        <v>6.4467592592592588E-3</v>
      </c>
      <c r="U5066">
        <v>0.55000000000000004</v>
      </c>
      <c r="V5066">
        <v>0.46510000000000001</v>
      </c>
      <c r="W5066">
        <v>1</v>
      </c>
      <c r="X5066">
        <v>0.75</v>
      </c>
      <c r="Y5066">
        <v>0.5</v>
      </c>
      <c r="Z5066">
        <v>0.39129999999999998</v>
      </c>
      <c r="AA5066">
        <v>0.5</v>
      </c>
      <c r="AB5066">
        <v>1</v>
      </c>
      <c r="AC5066">
        <v>1</v>
      </c>
      <c r="AD5066">
        <v>0.75</v>
      </c>
      <c r="AE5066">
        <v>0.57140000000000002</v>
      </c>
      <c r="AF5066" t="s">
        <v>3915</v>
      </c>
      <c r="AG5066" s="2">
        <v>3.472222222222222E-3</v>
      </c>
      <c r="AH5066" t="s">
        <v>3911</v>
      </c>
      <c r="AI5066">
        <v>3</v>
      </c>
      <c r="AJ5066" t="s">
        <v>3940</v>
      </c>
      <c r="AK5066" s="3">
        <v>42714</v>
      </c>
      <c r="AL5066" s="10">
        <f>YEAR(ufc_fights_2[[#This Row],[date]])</f>
        <v>2016</v>
      </c>
      <c r="AM5066" t="s">
        <v>4017</v>
      </c>
      <c r="AN5066">
        <v>65</v>
      </c>
      <c r="AO5066" t="s">
        <v>3918</v>
      </c>
      <c r="AP5066">
        <f>IF(ufc_fights_2[[#This Row],[winner]]="Red",ufc_fights_2[[#This Row],[r_fighter_id]],ufc_fights_2[[#This Row],[b_fighter_id]])</f>
        <v>1863</v>
      </c>
      <c r="AQ5066" t="str">
        <f>_xlfn.XLOOKUP(ufc_fights_2[[#This Row],[winnerID]],ufc_fighters[id],ufc_fighters[fighter_name],"xxx",0,1)</f>
        <v>Matthew Lopez</v>
      </c>
    </row>
    <row r="5067" spans="1:43">
      <c r="A5067">
        <v>3071</v>
      </c>
      <c r="B5067">
        <v>282</v>
      </c>
      <c r="C5067">
        <f>_xlfn.XLOOKUP(ufc_fights_2[[#This Row],[r_fighter_id]],ufc_fighters[id],ufc_fighters[year],"xxx",0,1)</f>
        <v>1987</v>
      </c>
      <c r="D5067">
        <f>_xlfn.XLOOKUP(ufc_fights_2[[#This Row],[b_fighter_id]],ufc_fighters[id],ufc_fighters[year],"Prázdné",0,1)</f>
        <v>1986</v>
      </c>
      <c r="E5067" s="10">
        <f>YEAR(ufc_fights_2[[#This Row],[date]])-ufc_fights_2[[#This Row],[r_year]]</f>
        <v>28</v>
      </c>
      <c r="F5067" s="10">
        <f>YEAR(ufc_fights_2[[#This Row],[date]])-ufc_fights_2[[#This Row],[b_year]]</f>
        <v>29</v>
      </c>
      <c r="G5067">
        <v>0</v>
      </c>
      <c r="H5067">
        <v>2</v>
      </c>
      <c r="I5067">
        <v>0.1111</v>
      </c>
      <c r="J5067">
        <v>0.4103</v>
      </c>
      <c r="K5067">
        <v>0.1111</v>
      </c>
      <c r="L5067">
        <v>0.439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</v>
      </c>
      <c r="T5067" s="2">
        <v>9.2592592592592588E-5</v>
      </c>
      <c r="U5067">
        <v>0.1429</v>
      </c>
      <c r="V5067">
        <v>0.34379999999999999</v>
      </c>
      <c r="W5067">
        <v>0</v>
      </c>
      <c r="X5067">
        <v>0</v>
      </c>
      <c r="Y5067">
        <v>0.75</v>
      </c>
      <c r="Z5067">
        <v>0.125</v>
      </c>
      <c r="AA5067">
        <v>0.25</v>
      </c>
      <c r="AB5067">
        <v>0</v>
      </c>
      <c r="AC5067">
        <v>0.6</v>
      </c>
      <c r="AD5067">
        <v>0</v>
      </c>
      <c r="AE5067">
        <v>0.5</v>
      </c>
      <c r="AF5067" t="s">
        <v>3910</v>
      </c>
      <c r="AG5067" s="2">
        <v>1.1226851851851851E-3</v>
      </c>
      <c r="AH5067" t="s">
        <v>3911</v>
      </c>
      <c r="AI5067">
        <v>3</v>
      </c>
      <c r="AJ5067" t="s">
        <v>3925</v>
      </c>
      <c r="AK5067" s="3">
        <v>42161</v>
      </c>
      <c r="AL5067" s="10">
        <f>YEAR(ufc_fights_2[[#This Row],[date]])</f>
        <v>2015</v>
      </c>
      <c r="AM5067" t="s">
        <v>4017</v>
      </c>
      <c r="AN5067">
        <v>141</v>
      </c>
      <c r="AO5067" t="s">
        <v>3918</v>
      </c>
      <c r="AP5067">
        <f>IF(ufc_fights_2[[#This Row],[winner]]="Red",ufc_fights_2[[#This Row],[r_fighter_id]],ufc_fights_2[[#This Row],[b_fighter_id]])</f>
        <v>282</v>
      </c>
      <c r="AQ5067" t="str">
        <f>_xlfn.XLOOKUP(ufc_fights_2[[#This Row],[winnerID]],ufc_fighters[id],ufc_fighters[fighter_name],"xxx",0,1)</f>
        <v>Anthony Birchak</v>
      </c>
    </row>
    <row r="5068" spans="1:43">
      <c r="A5068">
        <v>3268</v>
      </c>
      <c r="B5068">
        <v>198</v>
      </c>
      <c r="C5068">
        <f>_xlfn.XLOOKUP(ufc_fights_2[[#This Row],[r_fighter_id]],ufc_fighters[id],ufc_fighters[year],"xxx",0,1)</f>
        <v>1981</v>
      </c>
      <c r="D5068">
        <f>_xlfn.XLOOKUP(ufc_fights_2[[#This Row],[b_fighter_id]],ufc_fighters[id],ufc_fighters[year],"Prázdné",0,1)</f>
        <v>1979</v>
      </c>
      <c r="E5068" s="10">
        <f>YEAR(ufc_fights_2[[#This Row],[date]])-ufc_fights_2[[#This Row],[r_year]]</f>
        <v>30</v>
      </c>
      <c r="F5068" s="10">
        <f>YEAR(ufc_fights_2[[#This Row],[date]])-ufc_fights_2[[#This Row],[b_year]]</f>
        <v>32</v>
      </c>
      <c r="G5068">
        <v>0</v>
      </c>
      <c r="H5068">
        <v>0</v>
      </c>
      <c r="I5068">
        <v>0.38829999999999998</v>
      </c>
      <c r="J5068">
        <v>7.4099999999999999E-2</v>
      </c>
      <c r="K5068">
        <v>0.38829999999999998</v>
      </c>
      <c r="L5068">
        <v>7.4099999999999999E-2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</v>
      </c>
      <c r="T5068" s="2">
        <v>1.1574074074074073E-5</v>
      </c>
      <c r="U5068">
        <v>0.34860000000000002</v>
      </c>
      <c r="V5068">
        <v>7.4999999999999997E-2</v>
      </c>
      <c r="W5068">
        <v>0.83330000000000004</v>
      </c>
      <c r="X5068">
        <v>1</v>
      </c>
      <c r="Y5068">
        <v>0.2</v>
      </c>
      <c r="Z5068">
        <v>0.39129999999999998</v>
      </c>
      <c r="AA5068">
        <v>6.3500000000000001E-2</v>
      </c>
      <c r="AB5068">
        <v>0.25</v>
      </c>
      <c r="AC5068">
        <v>0.22220000000000001</v>
      </c>
      <c r="AD5068">
        <v>0</v>
      </c>
      <c r="AE5068">
        <v>0</v>
      </c>
      <c r="AF5068" t="s">
        <v>3915</v>
      </c>
      <c r="AG5068" s="2">
        <v>3.472222222222222E-3</v>
      </c>
      <c r="AH5068" t="s">
        <v>3911</v>
      </c>
      <c r="AI5068">
        <v>3</v>
      </c>
      <c r="AJ5068" t="s">
        <v>3939</v>
      </c>
      <c r="AK5068" s="3">
        <v>40579</v>
      </c>
      <c r="AL5068" s="10">
        <f>YEAR(ufc_fights_2[[#This Row],[date]])</f>
        <v>2011</v>
      </c>
      <c r="AM5068" t="s">
        <v>4017</v>
      </c>
      <c r="AN5068">
        <v>1</v>
      </c>
      <c r="AO5068" t="s">
        <v>3913</v>
      </c>
      <c r="AP5068">
        <f>IF(ufc_fights_2[[#This Row],[winner]]="Red",ufc_fights_2[[#This Row],[r_fighter_id]],ufc_fights_2[[#This Row],[b_fighter_id]])</f>
        <v>3268</v>
      </c>
      <c r="AQ5068" t="str">
        <f>_xlfn.XLOOKUP(ufc_fights_2[[#This Row],[winnerID]],ufc_fighters[id],ufc_fighters[fighter_name],"xxx",0,1)</f>
        <v>Miguel Torres</v>
      </c>
    </row>
    <row r="5069" spans="1:43">
      <c r="A5069">
        <v>3297</v>
      </c>
      <c r="B5069">
        <v>359</v>
      </c>
      <c r="C5069">
        <f>_xlfn.XLOOKUP(ufc_fights_2[[#This Row],[r_fighter_id]],ufc_fighters[id],ufc_fighters[year],"xxx",0,1)</f>
        <v>1986</v>
      </c>
      <c r="D5069">
        <f>_xlfn.XLOOKUP(ufc_fights_2[[#This Row],[b_fighter_id]],ufc_fighters[id],ufc_fighters[year],"Prázdné",0,1)</f>
        <v>1985</v>
      </c>
      <c r="E5069" s="10">
        <f>YEAR(ufc_fights_2[[#This Row],[date]])-ufc_fights_2[[#This Row],[r_year]]</f>
        <v>28</v>
      </c>
      <c r="F5069" s="10">
        <f>YEAR(ufc_fights_2[[#This Row],[date]])-ufc_fights_2[[#This Row],[b_year]]</f>
        <v>29</v>
      </c>
      <c r="G5069">
        <v>0</v>
      </c>
      <c r="H5069">
        <v>1</v>
      </c>
      <c r="I5069">
        <v>0.4</v>
      </c>
      <c r="J5069">
        <v>0.3125</v>
      </c>
      <c r="K5069">
        <v>0.4</v>
      </c>
      <c r="L5069">
        <v>0.35289999999999999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</v>
      </c>
      <c r="T5069" s="2">
        <v>2.3148148148148147E-5</v>
      </c>
      <c r="U5069">
        <v>0.1429</v>
      </c>
      <c r="V5069">
        <v>0.3</v>
      </c>
      <c r="W5069">
        <v>1</v>
      </c>
      <c r="X5069">
        <v>0.5</v>
      </c>
      <c r="Y5069">
        <v>0.4</v>
      </c>
      <c r="Z5069">
        <v>0.4</v>
      </c>
      <c r="AA5069">
        <v>0.28570000000000001</v>
      </c>
      <c r="AB5069">
        <v>0</v>
      </c>
      <c r="AC5069">
        <v>0</v>
      </c>
      <c r="AD5069">
        <v>0</v>
      </c>
      <c r="AE5069">
        <v>0.5</v>
      </c>
      <c r="AF5069" t="s">
        <v>3910</v>
      </c>
      <c r="AG5069" s="2">
        <v>2.0601851851851853E-3</v>
      </c>
      <c r="AH5069" t="s">
        <v>3911</v>
      </c>
      <c r="AI5069">
        <v>3</v>
      </c>
      <c r="AJ5069" t="s">
        <v>3946</v>
      </c>
      <c r="AK5069" s="3">
        <v>41950</v>
      </c>
      <c r="AL5069" s="10">
        <f>YEAR(ufc_fights_2[[#This Row],[date]])</f>
        <v>2014</v>
      </c>
      <c r="AM5069" t="s">
        <v>4017</v>
      </c>
      <c r="AN5069">
        <v>68</v>
      </c>
      <c r="AO5069" t="s">
        <v>3918</v>
      </c>
      <c r="AP5069">
        <f>IF(ufc_fights_2[[#This Row],[winner]]="Red",ufc_fights_2[[#This Row],[r_fighter_id]],ufc_fights_2[[#This Row],[b_fighter_id]])</f>
        <v>359</v>
      </c>
      <c r="AQ5069" t="str">
        <f>_xlfn.XLOOKUP(ufc_fights_2[[#This Row],[winnerID]],ufc_fighters[id],ufc_fighters[fighter_name],"xxx",0,1)</f>
        <v>Marcus Brimage</v>
      </c>
    </row>
    <row r="5070" spans="1:43">
      <c r="A5070">
        <v>744</v>
      </c>
      <c r="B5070">
        <v>747</v>
      </c>
      <c r="C5070">
        <f>_xlfn.XLOOKUP(ufc_fights_2[[#This Row],[r_fighter_id]],ufc_fighters[id],ufc_fighters[year],"xxx",0,1)</f>
        <v>1983</v>
      </c>
      <c r="D5070">
        <f>_xlfn.XLOOKUP(ufc_fights_2[[#This Row],[b_fighter_id]],ufc_fighters[id],ufc_fighters[year],"Prázdné",0,1)</f>
        <v>1983</v>
      </c>
      <c r="E5070" s="10">
        <f>YEAR(ufc_fights_2[[#This Row],[date]])-ufc_fights_2[[#This Row],[r_year]]</f>
        <v>29</v>
      </c>
      <c r="F5070" s="10">
        <f>YEAR(ufc_fights_2[[#This Row],[date]])-ufc_fights_2[[#This Row],[b_year]]</f>
        <v>29</v>
      </c>
      <c r="G5070">
        <v>0</v>
      </c>
      <c r="H5070">
        <v>0</v>
      </c>
      <c r="I5070">
        <v>0.61899999999999999</v>
      </c>
      <c r="J5070">
        <v>0.55810000000000004</v>
      </c>
      <c r="K5070">
        <v>0.71430000000000005</v>
      </c>
      <c r="L5070">
        <v>0.61670000000000003</v>
      </c>
      <c r="M5070">
        <v>0.2</v>
      </c>
      <c r="N5070">
        <v>1</v>
      </c>
      <c r="O5070">
        <v>2</v>
      </c>
      <c r="P5070">
        <v>0</v>
      </c>
      <c r="Q5070">
        <v>0</v>
      </c>
      <c r="R5070">
        <v>0</v>
      </c>
      <c r="S5070" s="2">
        <v>3.9351851851851852E-4</v>
      </c>
      <c r="T5070" s="2">
        <v>1.4583333333333334E-3</v>
      </c>
      <c r="U5070">
        <v>0.48280000000000001</v>
      </c>
      <c r="V5070">
        <v>0.44119999999999998</v>
      </c>
      <c r="W5070">
        <v>0.9</v>
      </c>
      <c r="X5070">
        <v>1</v>
      </c>
      <c r="Y5070">
        <v>1</v>
      </c>
      <c r="Z5070">
        <v>0.54549999999999998</v>
      </c>
      <c r="AA5070">
        <v>0.33329999999999999</v>
      </c>
      <c r="AB5070">
        <v>0.875</v>
      </c>
      <c r="AC5070">
        <v>0.8125</v>
      </c>
      <c r="AD5070">
        <v>1</v>
      </c>
      <c r="AE5070">
        <v>1</v>
      </c>
      <c r="AF5070" t="s">
        <v>3933</v>
      </c>
      <c r="AG5070" s="2">
        <v>3.460648148148148E-3</v>
      </c>
      <c r="AH5070" t="s">
        <v>3911</v>
      </c>
      <c r="AI5070">
        <v>3</v>
      </c>
      <c r="AJ5070" t="s">
        <v>3938</v>
      </c>
      <c r="AK5070" s="3">
        <v>41034</v>
      </c>
      <c r="AL5070" s="10">
        <f>YEAR(ufc_fights_2[[#This Row],[date]])</f>
        <v>2012</v>
      </c>
      <c r="AM5070" t="s">
        <v>4017</v>
      </c>
      <c r="AN5070">
        <v>130</v>
      </c>
      <c r="AO5070" t="s">
        <v>3913</v>
      </c>
      <c r="AP5070">
        <f>IF(ufc_fights_2[[#This Row],[winner]]="Red",ufc_fights_2[[#This Row],[r_fighter_id]],ufc_fights_2[[#This Row],[b_fighter_id]])</f>
        <v>744</v>
      </c>
      <c r="AQ5070" t="str">
        <f>_xlfn.XLOOKUP(ufc_fights_2[[#This Row],[winnerID]],ufc_fighters[id],ufc_fighters[fighter_name],"xxx",0,1)</f>
        <v>Roland Delorme</v>
      </c>
    </row>
    <row r="5071" spans="1:43">
      <c r="A5071">
        <v>744</v>
      </c>
      <c r="B5071">
        <v>961</v>
      </c>
      <c r="C5071">
        <f>_xlfn.XLOOKUP(ufc_fights_2[[#This Row],[r_fighter_id]],ufc_fighters[id],ufc_fighters[year],"xxx",0,1)</f>
        <v>1983</v>
      </c>
      <c r="D5071">
        <f>_xlfn.XLOOKUP(ufc_fights_2[[#This Row],[b_fighter_id]],ufc_fighters[id],ufc_fighters[year],"Prázdné",0,1)</f>
        <v>1984</v>
      </c>
      <c r="E5071" s="10">
        <f>YEAR(ufc_fights_2[[#This Row],[date]])-ufc_fights_2[[#This Row],[r_year]]</f>
        <v>30</v>
      </c>
      <c r="F5071" s="10">
        <f>YEAR(ufc_fights_2[[#This Row],[date]])-ufc_fights_2[[#This Row],[b_year]]</f>
        <v>29</v>
      </c>
      <c r="G5071">
        <v>0</v>
      </c>
      <c r="H5071">
        <v>0</v>
      </c>
      <c r="I5071">
        <v>0.4889</v>
      </c>
      <c r="J5071">
        <v>0.47189999999999999</v>
      </c>
      <c r="K5071">
        <v>0.65</v>
      </c>
      <c r="L5071">
        <v>0.55049999999999999</v>
      </c>
      <c r="M5071">
        <v>0.54549999999999998</v>
      </c>
      <c r="N5071">
        <v>0</v>
      </c>
      <c r="O5071">
        <v>2</v>
      </c>
      <c r="P5071">
        <v>2</v>
      </c>
      <c r="Q5071">
        <v>0</v>
      </c>
      <c r="R5071">
        <v>2</v>
      </c>
      <c r="S5071" s="2">
        <v>6.5277777777777782E-3</v>
      </c>
      <c r="T5071" s="2">
        <v>2.476851851851852E-3</v>
      </c>
      <c r="U5071">
        <v>0.5</v>
      </c>
      <c r="V5071">
        <v>0.47189999999999999</v>
      </c>
      <c r="W5071">
        <v>0</v>
      </c>
      <c r="X5071">
        <v>0</v>
      </c>
      <c r="Y5071">
        <v>0</v>
      </c>
      <c r="Z5071">
        <v>0.22220000000000001</v>
      </c>
      <c r="AA5071">
        <v>0.4194</v>
      </c>
      <c r="AB5071">
        <v>1</v>
      </c>
      <c r="AC5071">
        <v>0</v>
      </c>
      <c r="AD5071">
        <v>0.65380000000000005</v>
      </c>
      <c r="AE5071">
        <v>0.52729999999999999</v>
      </c>
      <c r="AF5071" t="s">
        <v>3915</v>
      </c>
      <c r="AG5071" s="2">
        <v>3.472222222222222E-3</v>
      </c>
      <c r="AH5071" t="s">
        <v>3911</v>
      </c>
      <c r="AI5071">
        <v>3</v>
      </c>
      <c r="AJ5071" t="s">
        <v>3949</v>
      </c>
      <c r="AK5071" s="3">
        <v>41440</v>
      </c>
      <c r="AL5071" s="10">
        <f>YEAR(ufc_fights_2[[#This Row],[date]])</f>
        <v>2013</v>
      </c>
      <c r="AM5071" t="s">
        <v>4017</v>
      </c>
      <c r="AN5071">
        <v>7</v>
      </c>
      <c r="AO5071" t="s">
        <v>3913</v>
      </c>
      <c r="AP5071">
        <f>IF(ufc_fights_2[[#This Row],[winner]]="Red",ufc_fights_2[[#This Row],[r_fighter_id]],ufc_fights_2[[#This Row],[b_fighter_id]])</f>
        <v>744</v>
      </c>
      <c r="AQ5071" t="str">
        <f>_xlfn.XLOOKUP(ufc_fights_2[[#This Row],[winnerID]],ufc_fighters[id],ufc_fighters[fighter_name],"xxx",0,1)</f>
        <v>Roland Delorme</v>
      </c>
    </row>
    <row r="5072" spans="1:43">
      <c r="A5072">
        <v>744</v>
      </c>
      <c r="B5072">
        <v>946</v>
      </c>
      <c r="C5072">
        <f>_xlfn.XLOOKUP(ufc_fights_2[[#This Row],[r_fighter_id]],ufc_fighters[id],ufc_fighters[year],"xxx",0,1)</f>
        <v>1983</v>
      </c>
      <c r="D5072">
        <f>_xlfn.XLOOKUP(ufc_fights_2[[#This Row],[b_fighter_id]],ufc_fighters[id],ufc_fighters[year],"Prázdné",0,1)</f>
        <v>1988</v>
      </c>
      <c r="E5072" s="10">
        <f>YEAR(ufc_fights_2[[#This Row],[date]])-ufc_fights_2[[#This Row],[r_year]]</f>
        <v>28</v>
      </c>
      <c r="F5072" s="10">
        <f>YEAR(ufc_fights_2[[#This Row],[date]])-ufc_fights_2[[#This Row],[b_year]]</f>
        <v>23</v>
      </c>
      <c r="G5072">
        <v>1</v>
      </c>
      <c r="H5072">
        <v>0</v>
      </c>
      <c r="I5072">
        <v>0.67920000000000003</v>
      </c>
      <c r="J5072">
        <v>0.58620000000000005</v>
      </c>
      <c r="K5072">
        <v>0.82689999999999997</v>
      </c>
      <c r="L5072">
        <v>0.625</v>
      </c>
      <c r="M5072">
        <v>0.4</v>
      </c>
      <c r="N5072">
        <v>0</v>
      </c>
      <c r="O5072">
        <v>2</v>
      </c>
      <c r="P5072">
        <v>0</v>
      </c>
      <c r="Q5072">
        <v>1</v>
      </c>
      <c r="R5072">
        <v>1</v>
      </c>
      <c r="S5072" s="2">
        <v>1.0185185185185184E-3</v>
      </c>
      <c r="T5072" s="2">
        <v>3.460648148148148E-3</v>
      </c>
      <c r="U5072">
        <v>0.5</v>
      </c>
      <c r="V5072">
        <v>0.52080000000000004</v>
      </c>
      <c r="W5072">
        <v>0.9375</v>
      </c>
      <c r="X5072">
        <v>1</v>
      </c>
      <c r="Y5072">
        <v>1</v>
      </c>
      <c r="Z5072">
        <v>0.56759999999999999</v>
      </c>
      <c r="AA5072">
        <v>0.52939999999999998</v>
      </c>
      <c r="AB5072">
        <v>1</v>
      </c>
      <c r="AC5072">
        <v>1</v>
      </c>
      <c r="AD5072">
        <v>0.875</v>
      </c>
      <c r="AE5072">
        <v>1</v>
      </c>
      <c r="AF5072" t="s">
        <v>3933</v>
      </c>
      <c r="AG5072" s="2">
        <v>2.5462962962962961E-4</v>
      </c>
      <c r="AH5072" t="s">
        <v>3911</v>
      </c>
      <c r="AI5072">
        <v>3</v>
      </c>
      <c r="AJ5072" t="s">
        <v>3912</v>
      </c>
      <c r="AK5072" s="3">
        <v>40880</v>
      </c>
      <c r="AL5072" s="10">
        <f>YEAR(ufc_fights_2[[#This Row],[date]])</f>
        <v>2011</v>
      </c>
      <c r="AM5072" t="s">
        <v>4017</v>
      </c>
      <c r="AN5072">
        <v>1</v>
      </c>
      <c r="AO5072" t="s">
        <v>3913</v>
      </c>
      <c r="AP5072">
        <f>IF(ufc_fights_2[[#This Row],[winner]]="Red",ufc_fights_2[[#This Row],[r_fighter_id]],ufc_fights_2[[#This Row],[b_fighter_id]])</f>
        <v>744</v>
      </c>
      <c r="AQ5072" t="str">
        <f>_xlfn.XLOOKUP(ufc_fights_2[[#This Row],[winnerID]],ufc_fighters[id],ufc_fighters[fighter_name],"xxx",0,1)</f>
        <v>Roland Delorme</v>
      </c>
    </row>
    <row r="5073" spans="1:43">
      <c r="A5073">
        <v>3268</v>
      </c>
      <c r="B5073">
        <v>2417</v>
      </c>
      <c r="C5073">
        <f>_xlfn.XLOOKUP(ufc_fights_2[[#This Row],[r_fighter_id]],ufc_fighters[id],ufc_fighters[year],"xxx",0,1)</f>
        <v>1981</v>
      </c>
      <c r="D5073">
        <f>_xlfn.XLOOKUP(ufc_fights_2[[#This Row],[b_fighter_id]],ufc_fighters[id],ufc_fighters[year],"Prázdné",0,1)</f>
        <v>1987</v>
      </c>
      <c r="E5073" s="10">
        <f>YEAR(ufc_fights_2[[#This Row],[date]])-ufc_fights_2[[#This Row],[r_year]]</f>
        <v>30</v>
      </c>
      <c r="F5073" s="10">
        <f>YEAR(ufc_fights_2[[#This Row],[date]])-ufc_fights_2[[#This Row],[b_year]]</f>
        <v>24</v>
      </c>
      <c r="G5073">
        <v>0</v>
      </c>
      <c r="H5073">
        <v>0</v>
      </c>
      <c r="I5073">
        <v>0.52459999999999996</v>
      </c>
      <c r="J5073">
        <v>0.44929999999999998</v>
      </c>
      <c r="K5073">
        <v>0.70750000000000002</v>
      </c>
      <c r="L5073">
        <v>0.51900000000000002</v>
      </c>
      <c r="M5073">
        <v>0</v>
      </c>
      <c r="N5073">
        <v>0.33329999999999999</v>
      </c>
      <c r="O5073">
        <v>0</v>
      </c>
      <c r="P5073">
        <v>0</v>
      </c>
      <c r="Q5073">
        <v>0</v>
      </c>
      <c r="R5073">
        <v>0</v>
      </c>
      <c r="S5073" s="2">
        <v>2.3495370370370371E-3</v>
      </c>
      <c r="T5073" s="2">
        <v>2.1412037037037038E-3</v>
      </c>
      <c r="U5073">
        <v>0.29870000000000002</v>
      </c>
      <c r="V5073">
        <v>0.17499999999999999</v>
      </c>
      <c r="W5073">
        <v>0.95240000000000002</v>
      </c>
      <c r="X5073">
        <v>0.875</v>
      </c>
      <c r="Y5073">
        <v>0.90910000000000002</v>
      </c>
      <c r="Z5073">
        <v>0.41410000000000002</v>
      </c>
      <c r="AA5073">
        <v>0.32690000000000002</v>
      </c>
      <c r="AB5073">
        <v>1</v>
      </c>
      <c r="AC5073">
        <v>0.86670000000000003</v>
      </c>
      <c r="AD5073">
        <v>0</v>
      </c>
      <c r="AE5073">
        <v>0.5</v>
      </c>
      <c r="AF5073" t="s">
        <v>3915</v>
      </c>
      <c r="AG5073" s="2">
        <v>3.472222222222222E-3</v>
      </c>
      <c r="AH5073" t="s">
        <v>3911</v>
      </c>
      <c r="AI5073">
        <v>3</v>
      </c>
      <c r="AJ5073" t="s">
        <v>3974</v>
      </c>
      <c r="AK5073" s="3">
        <v>40866</v>
      </c>
      <c r="AL5073" s="10">
        <f>YEAR(ufc_fights_2[[#This Row],[date]])</f>
        <v>2011</v>
      </c>
      <c r="AM5073" t="s">
        <v>4017</v>
      </c>
      <c r="AN5073">
        <v>83</v>
      </c>
      <c r="AO5073" t="s">
        <v>3913</v>
      </c>
      <c r="AP5073">
        <f>IF(ufc_fights_2[[#This Row],[winner]]="Red",ufc_fights_2[[#This Row],[r_fighter_id]],ufc_fights_2[[#This Row],[b_fighter_id]])</f>
        <v>3268</v>
      </c>
      <c r="AQ5073" t="str">
        <f>_xlfn.XLOOKUP(ufc_fights_2[[#This Row],[winnerID]],ufc_fighters[id],ufc_fighters[fighter_name],"xxx",0,1)</f>
        <v>Miguel Torres</v>
      </c>
    </row>
    <row r="5074" spans="1:43">
      <c r="A5074">
        <v>1562</v>
      </c>
      <c r="B5074">
        <v>3134</v>
      </c>
      <c r="C5074">
        <f>_xlfn.XLOOKUP(ufc_fights_2[[#This Row],[r_fighter_id]],ufc_fighters[id],ufc_fighters[year],"xxx",0,1)</f>
        <v>1982</v>
      </c>
      <c r="D5074">
        <f>_xlfn.XLOOKUP(ufc_fights_2[[#This Row],[b_fighter_id]],ufc_fighters[id],ufc_fighters[year],"Prázdné",0,1)</f>
        <v>1982</v>
      </c>
      <c r="E5074" s="10">
        <f>YEAR(ufc_fights_2[[#This Row],[date]])-ufc_fights_2[[#This Row],[r_year]]</f>
        <v>29</v>
      </c>
      <c r="F5074" s="10">
        <f>YEAR(ufc_fights_2[[#This Row],[date]])-ufc_fights_2[[#This Row],[b_year]]</f>
        <v>29</v>
      </c>
      <c r="G5074">
        <v>0</v>
      </c>
      <c r="H5074">
        <v>0</v>
      </c>
      <c r="I5074">
        <v>0.53569999999999995</v>
      </c>
      <c r="J5074">
        <v>0.42859999999999998</v>
      </c>
      <c r="K5074">
        <v>0.56669999999999998</v>
      </c>
      <c r="L5074">
        <v>0.51019999999999999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7.9861111111111116E-4</v>
      </c>
      <c r="T5074" s="2">
        <v>2.4305555555555555E-4</v>
      </c>
      <c r="U5074">
        <v>0.48</v>
      </c>
      <c r="V5074">
        <v>0.3125</v>
      </c>
      <c r="W5074">
        <v>1</v>
      </c>
      <c r="X5074">
        <v>1</v>
      </c>
      <c r="Y5074">
        <v>0.6</v>
      </c>
      <c r="Z5074">
        <v>0.4</v>
      </c>
      <c r="AA5074">
        <v>0.4103</v>
      </c>
      <c r="AB5074">
        <v>1</v>
      </c>
      <c r="AC5074">
        <v>0.66669999999999996</v>
      </c>
      <c r="AD5074">
        <v>0.83330000000000004</v>
      </c>
      <c r="AE5074">
        <v>0</v>
      </c>
      <c r="AF5074" t="s">
        <v>3910</v>
      </c>
      <c r="AG5074" s="2">
        <v>2.7893518518518519E-3</v>
      </c>
      <c r="AH5074" t="s">
        <v>3911</v>
      </c>
      <c r="AI5074">
        <v>3</v>
      </c>
      <c r="AJ5074" t="s">
        <v>3967</v>
      </c>
      <c r="AK5074" s="3">
        <v>40698</v>
      </c>
      <c r="AL5074" s="10">
        <f>YEAR(ufc_fights_2[[#This Row],[date]])</f>
        <v>2011</v>
      </c>
      <c r="AM5074" t="s">
        <v>4017</v>
      </c>
      <c r="AN5074">
        <v>1</v>
      </c>
      <c r="AO5074" t="s">
        <v>3913</v>
      </c>
      <c r="AP5074">
        <f>IF(ufc_fights_2[[#This Row],[winner]]="Red",ufc_fights_2[[#This Row],[r_fighter_id]],ufc_fights_2[[#This Row],[b_fighter_id]])</f>
        <v>1562</v>
      </c>
      <c r="AQ5074" t="str">
        <f>_xlfn.XLOOKUP(ufc_fights_2[[#This Row],[winnerID]],ufc_fighters[id],ufc_fighters[fighter_name],"xxx",0,1)</f>
        <v>Scott Jorgensen</v>
      </c>
    </row>
    <row r="5075" spans="1:43">
      <c r="A5075">
        <v>1562</v>
      </c>
      <c r="B5075">
        <v>672</v>
      </c>
      <c r="C5075">
        <f>_xlfn.XLOOKUP(ufc_fights_2[[#This Row],[r_fighter_id]],ufc_fighters[id],ufc_fighters[year],"xxx",0,1)</f>
        <v>1982</v>
      </c>
      <c r="D5075">
        <f>_xlfn.XLOOKUP(ufc_fights_2[[#This Row],[b_fighter_id]],ufc_fighters[id],ufc_fighters[year],"Prázdné",0,1)</f>
        <v>1977</v>
      </c>
      <c r="E5075" s="10">
        <f>YEAR(ufc_fights_2[[#This Row],[date]])-ufc_fights_2[[#This Row],[r_year]]</f>
        <v>29</v>
      </c>
      <c r="F5075" s="10">
        <f>YEAR(ufc_fights_2[[#This Row],[date]])-ufc_fights_2[[#This Row],[b_year]]</f>
        <v>34</v>
      </c>
      <c r="G5075">
        <v>0</v>
      </c>
      <c r="H5075">
        <v>0</v>
      </c>
      <c r="I5075">
        <v>0.4078</v>
      </c>
      <c r="J5075">
        <v>0.32540000000000002</v>
      </c>
      <c r="K5075">
        <v>0.57140000000000002</v>
      </c>
      <c r="L5075">
        <v>0.42949999999999999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0</v>
      </c>
      <c r="S5075" s="2">
        <v>5.4050925925925924E-3</v>
      </c>
      <c r="T5075" s="2">
        <v>4.3981481481481481E-4</v>
      </c>
      <c r="U5075">
        <v>0.31759999999999999</v>
      </c>
      <c r="V5075">
        <v>0.2268</v>
      </c>
      <c r="W5075">
        <v>0.75</v>
      </c>
      <c r="X5075">
        <v>0.9</v>
      </c>
      <c r="Y5075">
        <v>0.75</v>
      </c>
      <c r="Z5075">
        <v>0.33329999999999999</v>
      </c>
      <c r="AA5075">
        <v>0.28179999999999999</v>
      </c>
      <c r="AB5075">
        <v>0.55000000000000004</v>
      </c>
      <c r="AC5075">
        <v>0.66669999999999996</v>
      </c>
      <c r="AD5075">
        <v>0.63639999999999997</v>
      </c>
      <c r="AE5075">
        <v>0.57140000000000002</v>
      </c>
      <c r="AF5075" t="s">
        <v>3915</v>
      </c>
      <c r="AG5075" s="2">
        <v>3.472222222222222E-3</v>
      </c>
      <c r="AH5075" t="s">
        <v>3911</v>
      </c>
      <c r="AI5075">
        <v>3</v>
      </c>
      <c r="AJ5075" t="s">
        <v>3985</v>
      </c>
      <c r="AK5075" s="3">
        <v>40845</v>
      </c>
      <c r="AL5075" s="10">
        <f>YEAR(ufc_fights_2[[#This Row],[date]])</f>
        <v>2011</v>
      </c>
      <c r="AM5075" t="s">
        <v>4017</v>
      </c>
      <c r="AN5075">
        <v>1</v>
      </c>
      <c r="AO5075" t="s">
        <v>3913</v>
      </c>
      <c r="AP5075">
        <f>IF(ufc_fights_2[[#This Row],[winner]]="Red",ufc_fights_2[[#This Row],[r_fighter_id]],ufc_fights_2[[#This Row],[b_fighter_id]])</f>
        <v>1562</v>
      </c>
      <c r="AQ5075" t="str">
        <f>_xlfn.XLOOKUP(ufc_fights_2[[#This Row],[winnerID]],ufc_fighters[id],ufc_fighters[fighter_name],"xxx",0,1)</f>
        <v>Scott Jorgensen</v>
      </c>
    </row>
    <row r="5076" spans="1:43">
      <c r="A5076">
        <v>282</v>
      </c>
      <c r="B5076">
        <v>1857</v>
      </c>
      <c r="C5076">
        <f>_xlfn.XLOOKUP(ufc_fights_2[[#This Row],[r_fighter_id]],ufc_fighters[id],ufc_fighters[year],"xxx",0,1)</f>
        <v>1986</v>
      </c>
      <c r="D5076">
        <f>_xlfn.XLOOKUP(ufc_fights_2[[#This Row],[b_fighter_id]],ufc_fighters[id],ufc_fighters[year],"Prázdné",0,1)</f>
        <v>1984</v>
      </c>
      <c r="E5076" s="10">
        <f>YEAR(ufc_fights_2[[#This Row],[date]])-ufc_fights_2[[#This Row],[r_year]]</f>
        <v>30</v>
      </c>
      <c r="F5076" s="10">
        <f>YEAR(ufc_fights_2[[#This Row],[date]])-ufc_fights_2[[#This Row],[b_year]]</f>
        <v>32</v>
      </c>
      <c r="G5076">
        <v>0</v>
      </c>
      <c r="H5076">
        <v>0</v>
      </c>
      <c r="I5076">
        <v>0.36609999999999998</v>
      </c>
      <c r="J5076">
        <v>0.28739999999999999</v>
      </c>
      <c r="K5076">
        <v>0.57709999999999995</v>
      </c>
      <c r="L5076">
        <v>0.35709999999999997</v>
      </c>
      <c r="M5076">
        <v>0</v>
      </c>
      <c r="N5076">
        <v>0.16669999999999999</v>
      </c>
      <c r="O5076">
        <v>0</v>
      </c>
      <c r="P5076">
        <v>0</v>
      </c>
      <c r="Q5076">
        <v>0</v>
      </c>
      <c r="R5076">
        <v>0</v>
      </c>
      <c r="S5076" s="2">
        <v>1.6203703703703703E-3</v>
      </c>
      <c r="T5076" s="2">
        <v>3.5879629629629629E-3</v>
      </c>
      <c r="U5076">
        <v>0.2162</v>
      </c>
      <c r="V5076">
        <v>0.29730000000000001</v>
      </c>
      <c r="W5076">
        <v>0.62070000000000003</v>
      </c>
      <c r="X5076">
        <v>0.77780000000000005</v>
      </c>
      <c r="Y5076">
        <v>0.33329999999999999</v>
      </c>
      <c r="Z5076">
        <v>0.3488</v>
      </c>
      <c r="AA5076">
        <v>0.24</v>
      </c>
      <c r="AB5076">
        <v>0.42859999999999998</v>
      </c>
      <c r="AC5076">
        <v>0.58330000000000004</v>
      </c>
      <c r="AD5076">
        <v>0.4</v>
      </c>
      <c r="AE5076">
        <v>0</v>
      </c>
      <c r="AF5076" t="s">
        <v>3922</v>
      </c>
      <c r="AG5076" s="2">
        <v>3.472222222222222E-3</v>
      </c>
      <c r="AH5076" t="s">
        <v>3911</v>
      </c>
      <c r="AI5076">
        <v>3</v>
      </c>
      <c r="AJ5076" t="s">
        <v>3924</v>
      </c>
      <c r="AK5076" s="3">
        <v>42558</v>
      </c>
      <c r="AL5076" s="10">
        <f>YEAR(ufc_fights_2[[#This Row],[date]])</f>
        <v>2016</v>
      </c>
      <c r="AM5076" t="s">
        <v>4017</v>
      </c>
      <c r="AN5076">
        <v>1</v>
      </c>
      <c r="AO5076" t="s">
        <v>3913</v>
      </c>
      <c r="AP5076">
        <f>IF(ufc_fights_2[[#This Row],[winner]]="Red",ufc_fights_2[[#This Row],[r_fighter_id]],ufc_fights_2[[#This Row],[b_fighter_id]])</f>
        <v>282</v>
      </c>
      <c r="AQ5076" t="str">
        <f>_xlfn.XLOOKUP(ufc_fights_2[[#This Row],[winnerID]],ufc_fighters[id],ufc_fighters[fighter_name],"xxx",0,1)</f>
        <v>Anthony Birchak</v>
      </c>
    </row>
    <row r="5077" spans="1:43">
      <c r="A5077">
        <v>455</v>
      </c>
      <c r="B5077">
        <v>2417</v>
      </c>
      <c r="C5077">
        <f>_xlfn.XLOOKUP(ufc_fights_2[[#This Row],[r_fighter_id]],ufc_fighters[id],ufc_fighters[year],"xxx",0,1)</f>
        <v>1986</v>
      </c>
      <c r="D5077">
        <f>_xlfn.XLOOKUP(ufc_fights_2[[#This Row],[b_fighter_id]],ufc_fighters[id],ufc_fighters[year],"Prázdné",0,1)</f>
        <v>1987</v>
      </c>
      <c r="E5077" s="10">
        <f>YEAR(ufc_fights_2[[#This Row],[date]])-ufc_fights_2[[#This Row],[r_year]]</f>
        <v>24</v>
      </c>
      <c r="F5077" s="10">
        <f>YEAR(ufc_fights_2[[#This Row],[date]])-ufc_fights_2[[#This Row],[b_year]]</f>
        <v>23</v>
      </c>
      <c r="G5077">
        <v>0</v>
      </c>
      <c r="H5077">
        <v>0</v>
      </c>
      <c r="I5077">
        <v>0.31369999999999998</v>
      </c>
      <c r="J5077">
        <v>0.40910000000000002</v>
      </c>
      <c r="K5077">
        <v>0.5</v>
      </c>
      <c r="L5077">
        <v>0.64039999999999997</v>
      </c>
      <c r="M5077">
        <v>0.5</v>
      </c>
      <c r="N5077">
        <v>0.77780000000000005</v>
      </c>
      <c r="O5077">
        <v>0</v>
      </c>
      <c r="P5077">
        <v>1</v>
      </c>
      <c r="Q5077">
        <v>1</v>
      </c>
      <c r="R5077">
        <v>0</v>
      </c>
      <c r="S5077" s="2">
        <v>2.2453703703703702E-3</v>
      </c>
      <c r="T5077" s="2">
        <v>5.6134259259259262E-3</v>
      </c>
      <c r="U5077">
        <v>0.25530000000000003</v>
      </c>
      <c r="V5077">
        <v>0.19350000000000001</v>
      </c>
      <c r="W5077">
        <v>1</v>
      </c>
      <c r="X5077">
        <v>1</v>
      </c>
      <c r="Y5077">
        <v>0.88890000000000002</v>
      </c>
      <c r="Z5077">
        <v>0.28570000000000001</v>
      </c>
      <c r="AA5077">
        <v>0.40479999999999999</v>
      </c>
      <c r="AB5077">
        <v>0</v>
      </c>
      <c r="AC5077">
        <v>0</v>
      </c>
      <c r="AD5077">
        <v>0.44440000000000002</v>
      </c>
      <c r="AE5077">
        <v>1</v>
      </c>
      <c r="AF5077" t="s">
        <v>3933</v>
      </c>
      <c r="AG5077" s="2">
        <v>3.1597222222222222E-3</v>
      </c>
      <c r="AH5077" t="s">
        <v>3911</v>
      </c>
      <c r="AI5077">
        <v>3</v>
      </c>
      <c r="AJ5077" t="s">
        <v>3912</v>
      </c>
      <c r="AK5077" s="3">
        <v>40516</v>
      </c>
      <c r="AL5077" s="10">
        <f>YEAR(ufc_fights_2[[#This Row],[date]])</f>
        <v>2010</v>
      </c>
      <c r="AM5077" t="s">
        <v>4017</v>
      </c>
      <c r="AN5077">
        <v>1</v>
      </c>
      <c r="AO5077" t="s">
        <v>3918</v>
      </c>
      <c r="AP5077">
        <f>IF(ufc_fights_2[[#This Row],[winner]]="Red",ufc_fights_2[[#This Row],[r_fighter_id]],ufc_fights_2[[#This Row],[b_fighter_id]])</f>
        <v>2417</v>
      </c>
      <c r="AQ5077" t="str">
        <f>_xlfn.XLOOKUP(ufc_fights_2[[#This Row],[winnerID]],ufc_fighters[id],ufc_fighters[fighter_name],"xxx",0,1)</f>
        <v>Nick Pace</v>
      </c>
    </row>
    <row r="5078" spans="1:43">
      <c r="A5078">
        <v>2425</v>
      </c>
      <c r="B5078">
        <v>1396</v>
      </c>
      <c r="C5078">
        <f>_xlfn.XLOOKUP(ufc_fights_2[[#This Row],[r_fighter_id]],ufc_fighters[id],ufc_fighters[year],"xxx",0,1)</f>
        <v>1987</v>
      </c>
      <c r="D5078">
        <f>_xlfn.XLOOKUP(ufc_fights_2[[#This Row],[b_fighter_id]],ufc_fighters[id],ufc_fighters[year],"Prázdné",0,1)</f>
        <v>1990</v>
      </c>
      <c r="E5078" s="10">
        <f>YEAR(ufc_fights_2[[#This Row],[date]])-ufc_fights_2[[#This Row],[r_year]]</f>
        <v>26</v>
      </c>
      <c r="F5078" s="10">
        <f>YEAR(ufc_fights_2[[#This Row],[date]])-ufc_fights_2[[#This Row],[b_year]]</f>
        <v>23</v>
      </c>
      <c r="G5078">
        <v>0</v>
      </c>
      <c r="H5078">
        <v>1</v>
      </c>
      <c r="I5078">
        <v>0.6</v>
      </c>
      <c r="J5078">
        <v>0.6</v>
      </c>
      <c r="K5078">
        <v>0.75</v>
      </c>
      <c r="L5078">
        <v>0.75509999999999999</v>
      </c>
      <c r="M5078">
        <v>1</v>
      </c>
      <c r="N5078">
        <v>0.33329999999999999</v>
      </c>
      <c r="O5078">
        <v>1</v>
      </c>
      <c r="P5078">
        <v>0</v>
      </c>
      <c r="Q5078">
        <v>1</v>
      </c>
      <c r="R5078">
        <v>0</v>
      </c>
      <c r="S5078" s="2">
        <v>2.4189814814814816E-3</v>
      </c>
      <c r="T5078" s="2">
        <v>2.6967592592592594E-3</v>
      </c>
      <c r="U5078">
        <v>0.45450000000000002</v>
      </c>
      <c r="V5078">
        <v>0.55810000000000004</v>
      </c>
      <c r="W5078">
        <v>1</v>
      </c>
      <c r="X5078">
        <v>1</v>
      </c>
      <c r="Y5078">
        <v>1</v>
      </c>
      <c r="Z5078">
        <v>0.28570000000000001</v>
      </c>
      <c r="AA5078">
        <v>0.71430000000000005</v>
      </c>
      <c r="AB5078">
        <v>0.83330000000000004</v>
      </c>
      <c r="AC5078">
        <v>1</v>
      </c>
      <c r="AD5078">
        <v>1</v>
      </c>
      <c r="AE5078">
        <v>0.52939999999999998</v>
      </c>
      <c r="AF5078" t="s">
        <v>3910</v>
      </c>
      <c r="AG5078" s="2">
        <v>2.673611111111111E-3</v>
      </c>
      <c r="AH5078" t="s">
        <v>3911</v>
      </c>
      <c r="AI5078">
        <v>3</v>
      </c>
      <c r="AJ5078" t="s">
        <v>3914</v>
      </c>
      <c r="AK5078" s="3">
        <v>41566</v>
      </c>
      <c r="AL5078" s="10">
        <f>YEAR(ufc_fights_2[[#This Row],[date]])</f>
        <v>2013</v>
      </c>
      <c r="AM5078" t="s">
        <v>4017</v>
      </c>
      <c r="AN5078">
        <v>3</v>
      </c>
      <c r="AO5078" t="s">
        <v>3918</v>
      </c>
      <c r="AP5078">
        <f>IF(ufc_fights_2[[#This Row],[winner]]="Red",ufc_fights_2[[#This Row],[r_fighter_id]],ufc_fights_2[[#This Row],[b_fighter_id]])</f>
        <v>1396</v>
      </c>
      <c r="AQ5078" t="str">
        <f>_xlfn.XLOOKUP(ufc_fights_2[[#This Row],[winnerID]],ufc_fighters[id],ufc_fighters[fighter_name],"xxx",0,1)</f>
        <v>Kyoji Horiguchi</v>
      </c>
    </row>
    <row r="5079" spans="1:43">
      <c r="A5079">
        <v>1068</v>
      </c>
      <c r="B5079">
        <v>2150</v>
      </c>
      <c r="C5079">
        <f>_xlfn.XLOOKUP(ufc_fights_2[[#This Row],[r_fighter_id]],ufc_fighters[id],ufc_fighters[year],"xxx",0,1)</f>
        <v>1991</v>
      </c>
      <c r="D5079">
        <f>_xlfn.XLOOKUP(ufc_fights_2[[#This Row],[b_fighter_id]],ufc_fighters[id],ufc_fighters[year],"Prázdné",0,1)</f>
        <v>1983</v>
      </c>
      <c r="E5079" s="10">
        <f>YEAR(ufc_fights_2[[#This Row],[date]])-ufc_fights_2[[#This Row],[r_year]]</f>
        <v>25</v>
      </c>
      <c r="F5079" s="10">
        <f>YEAR(ufc_fights_2[[#This Row],[date]])-ufc_fights_2[[#This Row],[b_year]]</f>
        <v>33</v>
      </c>
      <c r="G5079">
        <v>1</v>
      </c>
      <c r="H5079">
        <v>0</v>
      </c>
      <c r="I5079">
        <v>0.44440000000000002</v>
      </c>
      <c r="J5079">
        <v>0.44440000000000002</v>
      </c>
      <c r="K5079">
        <v>0.46429999999999999</v>
      </c>
      <c r="L5079">
        <v>0.54549999999999998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8.1018518518518516E-5</v>
      </c>
      <c r="T5079" s="2">
        <v>0</v>
      </c>
      <c r="U5079">
        <v>0.4</v>
      </c>
      <c r="V5079">
        <v>0.42859999999999998</v>
      </c>
      <c r="W5079">
        <v>0</v>
      </c>
      <c r="X5079">
        <v>1</v>
      </c>
      <c r="Y5079">
        <v>0.5</v>
      </c>
      <c r="Z5079">
        <v>0.4</v>
      </c>
      <c r="AA5079">
        <v>0.44440000000000002</v>
      </c>
      <c r="AB5079">
        <v>1</v>
      </c>
      <c r="AC5079">
        <v>0</v>
      </c>
      <c r="AD5079">
        <v>0.45450000000000002</v>
      </c>
      <c r="AE5079">
        <v>0</v>
      </c>
      <c r="AF5079" t="s">
        <v>3910</v>
      </c>
      <c r="AG5079" s="2">
        <v>5.5555555555555556E-4</v>
      </c>
      <c r="AH5079" t="s">
        <v>3911</v>
      </c>
      <c r="AI5079">
        <v>3</v>
      </c>
      <c r="AJ5079" t="s">
        <v>3925</v>
      </c>
      <c r="AK5079" s="3">
        <v>42602</v>
      </c>
      <c r="AL5079" s="10">
        <f>YEAR(ufc_fights_2[[#This Row],[date]])</f>
        <v>2016</v>
      </c>
      <c r="AM5079" t="s">
        <v>4017</v>
      </c>
      <c r="AN5079">
        <v>1</v>
      </c>
      <c r="AO5079" t="s">
        <v>3913</v>
      </c>
      <c r="AP5079">
        <f>IF(ufc_fights_2[[#This Row],[winner]]="Red",ufc_fights_2[[#This Row],[r_fighter_id]],ufc_fights_2[[#This Row],[b_fighter_id]])</f>
        <v>1068</v>
      </c>
      <c r="AQ5079" t="str">
        <f>_xlfn.XLOOKUP(ufc_fights_2[[#This Row],[winnerID]],ufc_fighters[id],ufc_fighters[fighter_name],"xxx",0,1)</f>
        <v>Cody Garbrandt</v>
      </c>
    </row>
    <row r="5080" spans="1:43">
      <c r="A5080">
        <v>359</v>
      </c>
      <c r="B5080">
        <v>1068</v>
      </c>
      <c r="C5080">
        <f>_xlfn.XLOOKUP(ufc_fights_2[[#This Row],[r_fighter_id]],ufc_fighters[id],ufc_fighters[year],"xxx",0,1)</f>
        <v>1985</v>
      </c>
      <c r="D5080">
        <f>_xlfn.XLOOKUP(ufc_fights_2[[#This Row],[b_fighter_id]],ufc_fighters[id],ufc_fighters[year],"Prázdné",0,1)</f>
        <v>1991</v>
      </c>
      <c r="E5080" s="10">
        <f>YEAR(ufc_fights_2[[#This Row],[date]])-ufc_fights_2[[#This Row],[r_year]]</f>
        <v>30</v>
      </c>
      <c r="F5080" s="10">
        <f>YEAR(ufc_fights_2[[#This Row],[date]])-ufc_fights_2[[#This Row],[b_year]]</f>
        <v>24</v>
      </c>
      <c r="G5080">
        <v>0</v>
      </c>
      <c r="H5080">
        <v>2</v>
      </c>
      <c r="I5080">
        <v>0.32579999999999998</v>
      </c>
      <c r="J5080">
        <v>0.36570000000000003</v>
      </c>
      <c r="K5080">
        <v>0.35039999999999999</v>
      </c>
      <c r="L5080">
        <v>0.37040000000000001</v>
      </c>
      <c r="M5080">
        <v>0</v>
      </c>
      <c r="N5080">
        <v>0.33329999999999999</v>
      </c>
      <c r="O5080">
        <v>0</v>
      </c>
      <c r="P5080">
        <v>0</v>
      </c>
      <c r="Q5080">
        <v>0</v>
      </c>
      <c r="R5080">
        <v>0</v>
      </c>
      <c r="S5080" s="2">
        <v>1.9675925925925926E-4</v>
      </c>
      <c r="T5080" s="2">
        <v>3.3564814814814812E-4</v>
      </c>
      <c r="U5080">
        <v>0.24</v>
      </c>
      <c r="V5080">
        <v>0.34429999999999999</v>
      </c>
      <c r="W5080">
        <v>0.4783</v>
      </c>
      <c r="X5080">
        <v>0.88890000000000002</v>
      </c>
      <c r="Y5080">
        <v>0.5</v>
      </c>
      <c r="Z5080">
        <v>0.3256</v>
      </c>
      <c r="AA5080">
        <v>0.36</v>
      </c>
      <c r="AB5080">
        <v>0.33329999999999999</v>
      </c>
      <c r="AC5080">
        <v>0</v>
      </c>
      <c r="AD5080">
        <v>0</v>
      </c>
      <c r="AE5080">
        <v>0.57140000000000002</v>
      </c>
      <c r="AF5080" t="s">
        <v>3910</v>
      </c>
      <c r="AG5080" s="2">
        <v>3.3564814814814816E-3</v>
      </c>
      <c r="AH5080" t="s">
        <v>3911</v>
      </c>
      <c r="AI5080">
        <v>3</v>
      </c>
      <c r="AJ5080" t="s">
        <v>3914</v>
      </c>
      <c r="AK5080" s="3">
        <v>42007</v>
      </c>
      <c r="AL5080" s="10">
        <f>YEAR(ufc_fights_2[[#This Row],[date]])</f>
        <v>2015</v>
      </c>
      <c r="AM5080" t="s">
        <v>4017</v>
      </c>
      <c r="AN5080">
        <v>1</v>
      </c>
      <c r="AO5080" t="s">
        <v>3918</v>
      </c>
      <c r="AP5080">
        <f>IF(ufc_fights_2[[#This Row],[winner]]="Red",ufc_fights_2[[#This Row],[r_fighter_id]],ufc_fights_2[[#This Row],[b_fighter_id]])</f>
        <v>1068</v>
      </c>
      <c r="AQ5080" t="str">
        <f>_xlfn.XLOOKUP(ufc_fights_2[[#This Row],[winnerID]],ufc_fighters[id],ufc_fighters[fighter_name],"xxx",0,1)</f>
        <v>Cody Garbrandt</v>
      </c>
    </row>
    <row r="5081" spans="1:43">
      <c r="A5081">
        <v>155</v>
      </c>
      <c r="B5081">
        <v>1068</v>
      </c>
      <c r="C5081">
        <f>_xlfn.XLOOKUP(ufc_fights_2[[#This Row],[r_fighter_id]],ufc_fighters[id],ufc_fighters[year],"xxx",0,1)</f>
        <v>1982</v>
      </c>
      <c r="D5081">
        <f>_xlfn.XLOOKUP(ufc_fights_2[[#This Row],[b_fighter_id]],ufc_fighters[id],ufc_fighters[year],"Prázdné",0,1)</f>
        <v>1991</v>
      </c>
      <c r="E5081" s="10">
        <f>YEAR(ufc_fights_2[[#This Row],[date]])-ufc_fights_2[[#This Row],[r_year]]</f>
        <v>38</v>
      </c>
      <c r="F5081" s="10">
        <f>YEAR(ufc_fights_2[[#This Row],[date]])-ufc_fights_2[[#This Row],[b_year]]</f>
        <v>29</v>
      </c>
      <c r="G5081">
        <v>0</v>
      </c>
      <c r="H5081">
        <v>1</v>
      </c>
      <c r="I5081">
        <v>0.32690000000000002</v>
      </c>
      <c r="J5081">
        <v>0.44190000000000002</v>
      </c>
      <c r="K5081">
        <v>0.32690000000000002</v>
      </c>
      <c r="L5081">
        <v>0.44440000000000002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</v>
      </c>
      <c r="T5081" s="2">
        <v>3.4722222222222222E-5</v>
      </c>
      <c r="U5081">
        <v>0.16</v>
      </c>
      <c r="V5081">
        <v>0.29170000000000001</v>
      </c>
      <c r="W5081">
        <v>0.18179999999999999</v>
      </c>
      <c r="X5081">
        <v>0.6875</v>
      </c>
      <c r="Y5081">
        <v>0.71430000000000005</v>
      </c>
      <c r="Z5081">
        <v>0.32690000000000002</v>
      </c>
      <c r="AA5081">
        <v>0.44190000000000002</v>
      </c>
      <c r="AB5081">
        <v>0</v>
      </c>
      <c r="AC5081">
        <v>0</v>
      </c>
      <c r="AD5081">
        <v>0</v>
      </c>
      <c r="AE5081">
        <v>0</v>
      </c>
      <c r="AF5081" t="s">
        <v>3910</v>
      </c>
      <c r="AG5081" s="2">
        <v>3.460648148148148E-3</v>
      </c>
      <c r="AH5081" t="s">
        <v>3911</v>
      </c>
      <c r="AI5081">
        <v>3</v>
      </c>
      <c r="AJ5081" t="s">
        <v>3938</v>
      </c>
      <c r="AK5081" s="3">
        <v>43988</v>
      </c>
      <c r="AL5081" s="10">
        <f>YEAR(ufc_fights_2[[#This Row],[date]])</f>
        <v>2020</v>
      </c>
      <c r="AM5081" t="s">
        <v>4017</v>
      </c>
      <c r="AN5081">
        <v>1</v>
      </c>
      <c r="AO5081" t="s">
        <v>3918</v>
      </c>
      <c r="AP5081">
        <f>IF(ufc_fights_2[[#This Row],[winner]]="Red",ufc_fights_2[[#This Row],[r_fighter_id]],ufc_fights_2[[#This Row],[b_fighter_id]])</f>
        <v>1068</v>
      </c>
      <c r="AQ5081" t="str">
        <f>_xlfn.XLOOKUP(ufc_fights_2[[#This Row],[winnerID]],ufc_fighters[id],ufc_fighters[fighter_name],"xxx",0,1)</f>
        <v>Cody Garbrandt</v>
      </c>
    </row>
    <row r="5082" spans="1:43">
      <c r="A5082">
        <v>70</v>
      </c>
      <c r="B5082">
        <v>1068</v>
      </c>
      <c r="C5082">
        <f>_xlfn.XLOOKUP(ufc_fights_2[[#This Row],[r_fighter_id]],ufc_fighters[id],ufc_fighters[year],"xxx",0,1)</f>
        <v>1991</v>
      </c>
      <c r="D5082">
        <f>_xlfn.XLOOKUP(ufc_fights_2[[#This Row],[b_fighter_id]],ufc_fighters[id],ufc_fighters[year],"Prázdné",0,1)</f>
        <v>1991</v>
      </c>
      <c r="E5082" s="10">
        <f>YEAR(ufc_fights_2[[#This Row],[date]])-ufc_fights_2[[#This Row],[r_year]]</f>
        <v>25</v>
      </c>
      <c r="F5082" s="10">
        <f>YEAR(ufc_fights_2[[#This Row],[date]])-ufc_fights_2[[#This Row],[b_year]]</f>
        <v>25</v>
      </c>
      <c r="G5082">
        <v>0</v>
      </c>
      <c r="H5082">
        <v>1</v>
      </c>
      <c r="I5082">
        <v>0.4</v>
      </c>
      <c r="J5082">
        <v>0.4375</v>
      </c>
      <c r="K5082">
        <v>0.4</v>
      </c>
      <c r="L5082">
        <v>0.44900000000000001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</v>
      </c>
      <c r="T5082" s="2">
        <v>2.3148148148148147E-5</v>
      </c>
      <c r="U5082">
        <v>0.39129999999999998</v>
      </c>
      <c r="V5082">
        <v>0.41860000000000003</v>
      </c>
      <c r="W5082">
        <v>0</v>
      </c>
      <c r="X5082">
        <v>0.5</v>
      </c>
      <c r="Y5082">
        <v>0.75</v>
      </c>
      <c r="Z5082">
        <v>0.4</v>
      </c>
      <c r="AA5082">
        <v>0.42549999999999999</v>
      </c>
      <c r="AB5082">
        <v>0</v>
      </c>
      <c r="AC5082">
        <v>0</v>
      </c>
      <c r="AD5082">
        <v>0</v>
      </c>
      <c r="AE5082">
        <v>1</v>
      </c>
      <c r="AF5082" t="s">
        <v>3910</v>
      </c>
      <c r="AG5082" s="2">
        <v>2.0023148148148148E-3</v>
      </c>
      <c r="AH5082" t="s">
        <v>3927</v>
      </c>
      <c r="AI5082">
        <v>5</v>
      </c>
      <c r="AJ5082" t="s">
        <v>3925</v>
      </c>
      <c r="AK5082" s="3">
        <v>42519</v>
      </c>
      <c r="AL5082" s="10">
        <f>YEAR(ufc_fights_2[[#This Row],[date]])</f>
        <v>2016</v>
      </c>
      <c r="AM5082" t="s">
        <v>4017</v>
      </c>
      <c r="AN5082">
        <v>1</v>
      </c>
      <c r="AO5082" t="s">
        <v>3918</v>
      </c>
      <c r="AP5082">
        <f>IF(ufc_fights_2[[#This Row],[winner]]="Red",ufc_fights_2[[#This Row],[r_fighter_id]],ufc_fights_2[[#This Row],[b_fighter_id]])</f>
        <v>1068</v>
      </c>
      <c r="AQ5082" t="str">
        <f>_xlfn.XLOOKUP(ufc_fights_2[[#This Row],[winnerID]],ufc_fighters[id],ufc_fighters[fighter_name],"xxx",0,1)</f>
        <v>Cody Garbrandt</v>
      </c>
    </row>
    <row r="5083" spans="1:43">
      <c r="A5083">
        <v>659</v>
      </c>
      <c r="B5083">
        <v>1068</v>
      </c>
      <c r="C5083">
        <f>_xlfn.XLOOKUP(ufc_fights_2[[#This Row],[r_fighter_id]],ufc_fighters[id],ufc_fighters[year],"xxx",0,1)</f>
        <v>1985</v>
      </c>
      <c r="D5083">
        <f>_xlfn.XLOOKUP(ufc_fights_2[[#This Row],[b_fighter_id]],ufc_fighters[id],ufc_fighters[year],"Prázdné",0,1)</f>
        <v>1991</v>
      </c>
      <c r="E5083" s="10">
        <f>YEAR(ufc_fights_2[[#This Row],[date]])-ufc_fights_2[[#This Row],[r_year]]</f>
        <v>31</v>
      </c>
      <c r="F5083" s="10">
        <f>YEAR(ufc_fights_2[[#This Row],[date]])-ufc_fights_2[[#This Row],[b_year]]</f>
        <v>25</v>
      </c>
      <c r="G5083">
        <v>0</v>
      </c>
      <c r="H5083">
        <v>2</v>
      </c>
      <c r="I5083">
        <v>0.3024</v>
      </c>
      <c r="J5083">
        <v>0.34870000000000001</v>
      </c>
      <c r="K5083">
        <v>0.31879999999999997</v>
      </c>
      <c r="L5083">
        <v>0.35859999999999997</v>
      </c>
      <c r="M5083">
        <v>0</v>
      </c>
      <c r="N5083">
        <v>0.25</v>
      </c>
      <c r="O5083">
        <v>0</v>
      </c>
      <c r="P5083">
        <v>0</v>
      </c>
      <c r="Q5083">
        <v>0</v>
      </c>
      <c r="R5083">
        <v>0</v>
      </c>
      <c r="S5083" s="2">
        <v>1.1574074074074073E-5</v>
      </c>
      <c r="T5083" s="2">
        <v>4.5138888888888887E-4</v>
      </c>
      <c r="U5083">
        <v>0.23200000000000001</v>
      </c>
      <c r="V5083">
        <v>0.28660000000000002</v>
      </c>
      <c r="W5083">
        <v>0.64290000000000003</v>
      </c>
      <c r="X5083">
        <v>0.77780000000000005</v>
      </c>
      <c r="Y5083">
        <v>0.71430000000000005</v>
      </c>
      <c r="Z5083">
        <v>0.3024</v>
      </c>
      <c r="AA5083">
        <v>0.34739999999999999</v>
      </c>
      <c r="AB5083">
        <v>0</v>
      </c>
      <c r="AC5083">
        <v>0.5</v>
      </c>
      <c r="AD5083">
        <v>0</v>
      </c>
      <c r="AE5083">
        <v>0</v>
      </c>
      <c r="AF5083" t="s">
        <v>3915</v>
      </c>
      <c r="AG5083" s="2">
        <v>3.472222222222222E-3</v>
      </c>
      <c r="AH5083" t="s">
        <v>3927</v>
      </c>
      <c r="AI5083">
        <v>5</v>
      </c>
      <c r="AJ5083" t="s">
        <v>3925</v>
      </c>
      <c r="AK5083" s="3">
        <v>42734</v>
      </c>
      <c r="AL5083" s="10">
        <f>YEAR(ufc_fights_2[[#This Row],[date]])</f>
        <v>2016</v>
      </c>
      <c r="AM5083" t="s">
        <v>4017</v>
      </c>
      <c r="AN5083">
        <v>1</v>
      </c>
      <c r="AO5083" t="s">
        <v>3918</v>
      </c>
      <c r="AP5083">
        <f>IF(ufc_fights_2[[#This Row],[winner]]="Red",ufc_fights_2[[#This Row],[r_fighter_id]],ufc_fights_2[[#This Row],[b_fighter_id]])</f>
        <v>1068</v>
      </c>
      <c r="AQ5083" t="str">
        <f>_xlfn.XLOOKUP(ufc_fights_2[[#This Row],[winnerID]],ufc_fighters[id],ufc_fighters[fighter_name],"xxx",0,1)</f>
        <v>Cody Garbrandt</v>
      </c>
    </row>
    <row r="5084" spans="1:43">
      <c r="A5084">
        <v>1562</v>
      </c>
      <c r="B5084">
        <v>38</v>
      </c>
      <c r="C5084">
        <f>_xlfn.XLOOKUP(ufc_fights_2[[#This Row],[r_fighter_id]],ufc_fighters[id],ufc_fighters[year],"xxx",0,1)</f>
        <v>1982</v>
      </c>
      <c r="D5084">
        <f>_xlfn.XLOOKUP(ufc_fights_2[[#This Row],[b_fighter_id]],ufc_fighters[id],ufc_fighters[year],"Prázdné",0,1)</f>
        <v>1986</v>
      </c>
      <c r="E5084" s="10">
        <f>YEAR(ufc_fights_2[[#This Row],[date]])-ufc_fights_2[[#This Row],[r_year]]</f>
        <v>30</v>
      </c>
      <c r="F5084" s="10">
        <f>YEAR(ufc_fights_2[[#This Row],[date]])-ufc_fights_2[[#This Row],[b_year]]</f>
        <v>26</v>
      </c>
      <c r="G5084">
        <v>0</v>
      </c>
      <c r="H5084">
        <v>0</v>
      </c>
      <c r="I5084">
        <v>0.66669999999999996</v>
      </c>
      <c r="J5084">
        <v>0.5</v>
      </c>
      <c r="K5084">
        <v>0.72729999999999995</v>
      </c>
      <c r="L5084">
        <v>0.66669999999999996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1</v>
      </c>
      <c r="S5084" s="2">
        <v>3.1018518518518517E-3</v>
      </c>
      <c r="T5084" s="2">
        <v>1.5046296296296297E-4</v>
      </c>
      <c r="U5084">
        <v>0.57140000000000002</v>
      </c>
      <c r="V5084">
        <v>0.5</v>
      </c>
      <c r="W5084">
        <v>1</v>
      </c>
      <c r="X5084">
        <v>1</v>
      </c>
      <c r="Y5084">
        <v>0</v>
      </c>
      <c r="Z5084">
        <v>0.25</v>
      </c>
      <c r="AA5084">
        <v>0.375</v>
      </c>
      <c r="AB5084">
        <v>0</v>
      </c>
      <c r="AC5084">
        <v>0</v>
      </c>
      <c r="AD5084">
        <v>0.78569999999999995</v>
      </c>
      <c r="AE5084">
        <v>1</v>
      </c>
      <c r="AF5084" t="s">
        <v>3933</v>
      </c>
      <c r="AG5084" s="2">
        <v>3.460648148148148E-3</v>
      </c>
      <c r="AH5084" t="s">
        <v>3911</v>
      </c>
      <c r="AI5084">
        <v>3</v>
      </c>
      <c r="AJ5084" t="s">
        <v>3914</v>
      </c>
      <c r="AK5084" s="3">
        <v>41251</v>
      </c>
      <c r="AL5084" s="10">
        <f>YEAR(ufc_fights_2[[#This Row],[date]])</f>
        <v>2012</v>
      </c>
      <c r="AM5084" t="s">
        <v>4017</v>
      </c>
      <c r="AN5084">
        <v>128</v>
      </c>
      <c r="AO5084" t="s">
        <v>3913</v>
      </c>
      <c r="AP5084">
        <f>IF(ufc_fights_2[[#This Row],[winner]]="Red",ufc_fights_2[[#This Row],[r_fighter_id]],ufc_fights_2[[#This Row],[b_fighter_id]])</f>
        <v>1562</v>
      </c>
      <c r="AQ5084" t="str">
        <f>_xlfn.XLOOKUP(ufc_fights_2[[#This Row],[winnerID]],ufc_fighters[id],ufc_fighters[fighter_name],"xxx",0,1)</f>
        <v>Scott Jorgensen</v>
      </c>
    </row>
    <row r="5085" spans="1:43">
      <c r="A5085">
        <v>2425</v>
      </c>
      <c r="B5085">
        <v>38</v>
      </c>
      <c r="C5085">
        <f>_xlfn.XLOOKUP(ufc_fights_2[[#This Row],[r_fighter_id]],ufc_fighters[id],ufc_fighters[year],"xxx",0,1)</f>
        <v>1987</v>
      </c>
      <c r="D5085">
        <f>_xlfn.XLOOKUP(ufc_fights_2[[#This Row],[b_fighter_id]],ufc_fighters[id],ufc_fighters[year],"Prázdné",0,1)</f>
        <v>1986</v>
      </c>
      <c r="E5085" s="10">
        <f>YEAR(ufc_fights_2[[#This Row],[date]])-ufc_fights_2[[#This Row],[r_year]]</f>
        <v>24</v>
      </c>
      <c r="F5085" s="10">
        <f>YEAR(ufc_fights_2[[#This Row],[date]])-ufc_fights_2[[#This Row],[b_year]]</f>
        <v>25</v>
      </c>
      <c r="G5085">
        <v>0</v>
      </c>
      <c r="H5085">
        <v>1</v>
      </c>
      <c r="I5085">
        <v>0.3</v>
      </c>
      <c r="J5085">
        <v>0.61760000000000004</v>
      </c>
      <c r="K5085">
        <v>0.3</v>
      </c>
      <c r="L5085">
        <v>0.73470000000000002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</v>
      </c>
      <c r="T5085" s="2">
        <v>5.4398148148148144E-4</v>
      </c>
      <c r="U5085">
        <v>0.1429</v>
      </c>
      <c r="V5085">
        <v>0.6552</v>
      </c>
      <c r="W5085">
        <v>0.5</v>
      </c>
      <c r="X5085">
        <v>1</v>
      </c>
      <c r="Y5085">
        <v>1</v>
      </c>
      <c r="Z5085">
        <v>0.3</v>
      </c>
      <c r="AA5085">
        <v>0.4118</v>
      </c>
      <c r="AB5085">
        <v>0</v>
      </c>
      <c r="AC5085">
        <v>0</v>
      </c>
      <c r="AD5085">
        <v>0</v>
      </c>
      <c r="AE5085">
        <v>0.82350000000000001</v>
      </c>
      <c r="AF5085" t="s">
        <v>3910</v>
      </c>
      <c r="AG5085" s="2">
        <v>7.9861111111111116E-4</v>
      </c>
      <c r="AH5085" t="s">
        <v>3911</v>
      </c>
      <c r="AI5085">
        <v>3</v>
      </c>
      <c r="AJ5085" t="s">
        <v>3914</v>
      </c>
      <c r="AK5085" s="3">
        <v>40880</v>
      </c>
      <c r="AL5085" s="10">
        <f>YEAR(ufc_fights_2[[#This Row],[date]])</f>
        <v>2011</v>
      </c>
      <c r="AM5085" t="s">
        <v>4017</v>
      </c>
      <c r="AN5085">
        <v>1</v>
      </c>
      <c r="AO5085" t="s">
        <v>3918</v>
      </c>
      <c r="AP5085">
        <f>IF(ufc_fights_2[[#This Row],[winner]]="Red",ufc_fights_2[[#This Row],[r_fighter_id]],ufc_fights_2[[#This Row],[b_fighter_id]])</f>
        <v>38</v>
      </c>
      <c r="AQ5085" t="str">
        <f>_xlfn.XLOOKUP(ufc_fights_2[[#This Row],[winnerID]],ufc_fighters[id],ufc_fighters[fighter_name],"xxx",0,1)</f>
        <v>John Albert</v>
      </c>
    </row>
    <row r="5086" spans="1:43">
      <c r="A5086">
        <v>1404</v>
      </c>
      <c r="B5086">
        <v>3409</v>
      </c>
      <c r="C5086">
        <f>_xlfn.XLOOKUP(ufc_fights_2[[#This Row],[r_fighter_id]],ufc_fighters[id],ufc_fighters[year],"xxx",0,1)</f>
        <v>1978</v>
      </c>
      <c r="D5086">
        <f>_xlfn.XLOOKUP(ufc_fights_2[[#This Row],[b_fighter_id]],ufc_fighters[id],ufc_fighters[year],"Prázdné",0,1)</f>
        <v>1980</v>
      </c>
      <c r="E5086" s="10">
        <f>YEAR(ufc_fights_2[[#This Row],[date]])-ufc_fights_2[[#This Row],[r_year]]</f>
        <v>33</v>
      </c>
      <c r="F5086" s="10">
        <f>YEAR(ufc_fights_2[[#This Row],[date]])-ufc_fights_2[[#This Row],[b_year]]</f>
        <v>31</v>
      </c>
      <c r="G5086">
        <v>0</v>
      </c>
      <c r="H5086">
        <v>0</v>
      </c>
      <c r="I5086">
        <v>0.52590000000000003</v>
      </c>
      <c r="J5086">
        <v>0.3735</v>
      </c>
      <c r="K5086">
        <v>0.63029999999999997</v>
      </c>
      <c r="L5086">
        <v>0.59850000000000003</v>
      </c>
      <c r="M5086">
        <v>0.2</v>
      </c>
      <c r="N5086">
        <v>0</v>
      </c>
      <c r="O5086">
        <v>4</v>
      </c>
      <c r="P5086">
        <v>2</v>
      </c>
      <c r="Q5086">
        <v>2</v>
      </c>
      <c r="R5086">
        <v>0</v>
      </c>
      <c r="S5086" s="2">
        <v>2.5694444444444445E-3</v>
      </c>
      <c r="T5086" s="2">
        <v>4.386574074074074E-3</v>
      </c>
      <c r="U5086">
        <v>0.439</v>
      </c>
      <c r="V5086">
        <v>0.25</v>
      </c>
      <c r="W5086">
        <v>0.69230000000000003</v>
      </c>
      <c r="X5086">
        <v>0.76190000000000002</v>
      </c>
      <c r="Y5086">
        <v>0.86670000000000003</v>
      </c>
      <c r="Z5086">
        <v>0.5</v>
      </c>
      <c r="AA5086">
        <v>0.34210000000000002</v>
      </c>
      <c r="AB5086">
        <v>1</v>
      </c>
      <c r="AC5086">
        <v>0.66669999999999996</v>
      </c>
      <c r="AD5086">
        <v>0.57140000000000002</v>
      </c>
      <c r="AE5086">
        <v>0.75</v>
      </c>
      <c r="AF5086" t="s">
        <v>3915</v>
      </c>
      <c r="AG5086" s="2">
        <v>3.472222222222222E-3</v>
      </c>
      <c r="AH5086" t="s">
        <v>3911</v>
      </c>
      <c r="AI5086">
        <v>3</v>
      </c>
      <c r="AJ5086" t="s">
        <v>3939</v>
      </c>
      <c r="AK5086" s="3">
        <v>40726</v>
      </c>
      <c r="AL5086" s="10">
        <f>YEAR(ufc_fights_2[[#This Row],[date]])</f>
        <v>2011</v>
      </c>
      <c r="AM5086" t="s">
        <v>4017</v>
      </c>
      <c r="AN5086">
        <v>1</v>
      </c>
      <c r="AO5086" t="s">
        <v>3913</v>
      </c>
      <c r="AP5086">
        <f>IF(ufc_fights_2[[#This Row],[winner]]="Red",ufc_fights_2[[#This Row],[r_fighter_id]],ufc_fights_2[[#This Row],[b_fighter_id]])</f>
        <v>1404</v>
      </c>
      <c r="AQ5086" t="str">
        <f>_xlfn.XLOOKUP(ufc_fights_2[[#This Row],[winnerID]],ufc_fighters[id],ufc_fighters[fighter_name],"xxx",0,1)</f>
        <v>Jeff Hougland</v>
      </c>
    </row>
    <row r="5087" spans="1:43">
      <c r="A5087">
        <v>209</v>
      </c>
      <c r="B5087">
        <v>2037</v>
      </c>
      <c r="C5087">
        <f>_xlfn.XLOOKUP(ufc_fights_2[[#This Row],[r_fighter_id]],ufc_fighters[id],ufc_fighters[year],"xxx",0,1)</f>
        <v>1977</v>
      </c>
      <c r="D5087">
        <f>_xlfn.XLOOKUP(ufc_fights_2[[#This Row],[b_fighter_id]],ufc_fighters[id],ufc_fighters[year],"Prázdné",0,1)</f>
        <v>1976</v>
      </c>
      <c r="E5087" s="10">
        <f>YEAR(ufc_fights_2[[#This Row],[date]])-ufc_fights_2[[#This Row],[r_year]]</f>
        <v>23</v>
      </c>
      <c r="F5087" s="10">
        <f>YEAR(ufc_fights_2[[#This Row],[date]])-ufc_fights_2[[#This Row],[b_year]]</f>
        <v>24</v>
      </c>
      <c r="G5087">
        <v>0</v>
      </c>
      <c r="H5087">
        <v>0</v>
      </c>
      <c r="I5087">
        <v>0.70830000000000004</v>
      </c>
      <c r="J5087">
        <v>0.47620000000000001</v>
      </c>
      <c r="K5087">
        <v>0.8</v>
      </c>
      <c r="L5087">
        <v>0.68569999999999998</v>
      </c>
      <c r="M5087">
        <v>1</v>
      </c>
      <c r="N5087">
        <v>0.4</v>
      </c>
      <c r="O5087">
        <v>1</v>
      </c>
      <c r="P5087">
        <v>0</v>
      </c>
      <c r="Q5087">
        <v>0</v>
      </c>
      <c r="R5087">
        <v>0</v>
      </c>
      <c r="S5087" s="2">
        <v>9.0277777777777774E-4</v>
      </c>
      <c r="T5087" s="2">
        <v>5.115740740740741E-3</v>
      </c>
      <c r="U5087">
        <v>0.58819999999999995</v>
      </c>
      <c r="V5087">
        <v>0.45</v>
      </c>
      <c r="W5087">
        <v>1</v>
      </c>
      <c r="X5087">
        <v>1</v>
      </c>
      <c r="Y5087">
        <v>1</v>
      </c>
      <c r="Z5087">
        <v>0.25</v>
      </c>
      <c r="AA5087">
        <v>0.5</v>
      </c>
      <c r="AB5087">
        <v>0.85709999999999997</v>
      </c>
      <c r="AC5087">
        <v>1</v>
      </c>
      <c r="AD5087">
        <v>0.76919999999999999</v>
      </c>
      <c r="AE5087">
        <v>0.4118</v>
      </c>
      <c r="AF5087" t="s">
        <v>3910</v>
      </c>
      <c r="AG5087" s="2">
        <v>3.1712962962962962E-3</v>
      </c>
      <c r="AH5087" t="s">
        <v>3911</v>
      </c>
      <c r="AI5087">
        <v>3</v>
      </c>
      <c r="AJ5087" t="s">
        <v>3925</v>
      </c>
      <c r="AK5087" s="3">
        <v>36847</v>
      </c>
      <c r="AL5087" s="10">
        <f>YEAR(ufc_fights_2[[#This Row],[date]])</f>
        <v>2000</v>
      </c>
      <c r="AM5087" t="s">
        <v>4115</v>
      </c>
      <c r="AN5087">
        <v>36</v>
      </c>
      <c r="AO5087" t="s">
        <v>3913</v>
      </c>
      <c r="AP5087">
        <f>IF(ufc_fights_2[[#This Row],[winner]]="Red",ufc_fights_2[[#This Row],[r_fighter_id]],ufc_fights_2[[#This Row],[b_fighter_id]])</f>
        <v>209</v>
      </c>
      <c r="AQ5087" t="str">
        <f>_xlfn.XLOOKUP(ufc_fights_2[[#This Row],[winnerID]],ufc_fighters[id],ufc_fighters[fighter_name],"xxx",0,1)</f>
        <v>Josh Barnett</v>
      </c>
    </row>
    <row r="5088" spans="1:43">
      <c r="A5088">
        <v>1154</v>
      </c>
      <c r="B5088">
        <v>452</v>
      </c>
      <c r="C5088">
        <f>_xlfn.XLOOKUP(ufc_fights_2[[#This Row],[r_fighter_id]],ufc_fighters[id],ufc_fighters[year],"xxx",0,1)</f>
        <v>1966</v>
      </c>
      <c r="D5088">
        <f>_xlfn.XLOOKUP(ufc_fights_2[[#This Row],[b_fighter_id]],ufc_fighters[id],ufc_fighters[year],"Prázdné",0,1)</f>
        <v>0</v>
      </c>
      <c r="E5088" s="10">
        <f>YEAR(ufc_fights_2[[#This Row],[date]])-ufc_fights_2[[#This Row],[r_year]]</f>
        <v>30</v>
      </c>
      <c r="F5088" s="10">
        <f>YEAR(ufc_fights_2[[#This Row],[date]])-ufc_fights_2[[#This Row],[b_year]]</f>
        <v>1996</v>
      </c>
      <c r="G5088">
        <v>0</v>
      </c>
      <c r="H5088">
        <v>0</v>
      </c>
      <c r="I5088">
        <v>0.83330000000000004</v>
      </c>
      <c r="J5088">
        <v>0.71430000000000005</v>
      </c>
      <c r="K5088">
        <v>0.85709999999999997</v>
      </c>
      <c r="L5088">
        <v>0.8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 s="2">
        <v>0</v>
      </c>
      <c r="T5088" s="2">
        <v>0</v>
      </c>
      <c r="U5088">
        <v>0.83330000000000004</v>
      </c>
      <c r="V5088">
        <v>0.75</v>
      </c>
      <c r="W5088">
        <v>0</v>
      </c>
      <c r="X5088">
        <v>0</v>
      </c>
      <c r="Y5088">
        <v>1</v>
      </c>
      <c r="Z5088">
        <v>0.66669999999999996</v>
      </c>
      <c r="AA5088">
        <v>0</v>
      </c>
      <c r="AB5088">
        <v>0</v>
      </c>
      <c r="AC5088">
        <v>0.71430000000000005</v>
      </c>
      <c r="AD5088">
        <v>1</v>
      </c>
      <c r="AE5088">
        <v>0</v>
      </c>
      <c r="AF5088" t="s">
        <v>3910</v>
      </c>
      <c r="AG5088" s="2">
        <v>1.0185185185185184E-3</v>
      </c>
      <c r="AH5088" t="s">
        <v>4057</v>
      </c>
      <c r="AI5088">
        <v>1</v>
      </c>
      <c r="AJ5088" t="s">
        <v>3925</v>
      </c>
      <c r="AK5088" s="3">
        <v>35258</v>
      </c>
      <c r="AL5088" s="10">
        <f>YEAR(ufc_fights_2[[#This Row],[date]])</f>
        <v>1996</v>
      </c>
      <c r="AM5088" t="s">
        <v>4107</v>
      </c>
      <c r="AN5088">
        <v>155</v>
      </c>
      <c r="AO5088" t="s">
        <v>3913</v>
      </c>
      <c r="AP5088">
        <f>IF(ufc_fights_2[[#This Row],[winner]]="Red",ufc_fights_2[[#This Row],[r_fighter_id]],ufc_fights_2[[#This Row],[b_fighter_id]])</f>
        <v>1154</v>
      </c>
      <c r="AQ5088" t="str">
        <f>_xlfn.XLOOKUP(ufc_fights_2[[#This Row],[winnerID]],ufc_fighters[id],ufc_fighters[fighter_name],"xxx",0,1)</f>
        <v>Gary Goodridge</v>
      </c>
    </row>
    <row r="5089" spans="1:43">
      <c r="A5089">
        <v>8</v>
      </c>
      <c r="B5089">
        <v>3511</v>
      </c>
      <c r="C5089">
        <f>_xlfn.XLOOKUP(ufc_fights_2[[#This Row],[r_fighter_id]],ufc_fighters[id],ufc_fighters[year],"xxx",0,1)</f>
        <v>0</v>
      </c>
      <c r="D5089">
        <f>_xlfn.XLOOKUP(ufc_fights_2[[#This Row],[b_fighter_id]],ufc_fighters[id],ufc_fighters[year],"Prázdné",0,1)</f>
        <v>0</v>
      </c>
      <c r="E5089" s="10">
        <f>YEAR(ufc_fights_2[[#This Row],[date]])-ufc_fights_2[[#This Row],[r_year]]</f>
        <v>1996</v>
      </c>
      <c r="F5089" s="10">
        <f>YEAR(ufc_fights_2[[#This Row],[date]])-ufc_fights_2[[#This Row],[b_year]]</f>
        <v>1996</v>
      </c>
      <c r="G5089">
        <v>0</v>
      </c>
      <c r="H5089">
        <v>0</v>
      </c>
      <c r="I5089">
        <v>0.44440000000000002</v>
      </c>
      <c r="J5089">
        <v>0.71430000000000005</v>
      </c>
      <c r="K5089">
        <v>0.52939999999999998</v>
      </c>
      <c r="L5089">
        <v>0.72729999999999995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 s="2">
        <v>0</v>
      </c>
      <c r="T5089" s="2">
        <v>0</v>
      </c>
      <c r="U5089">
        <v>0.44440000000000002</v>
      </c>
      <c r="V5089">
        <v>0.66669999999999996</v>
      </c>
      <c r="W5089">
        <v>0</v>
      </c>
      <c r="X5089">
        <v>0</v>
      </c>
      <c r="Y5089">
        <v>0</v>
      </c>
      <c r="Z5089">
        <v>0.2</v>
      </c>
      <c r="AA5089">
        <v>0.33329999999999999</v>
      </c>
      <c r="AB5089">
        <v>0</v>
      </c>
      <c r="AC5089">
        <v>1</v>
      </c>
      <c r="AD5089">
        <v>0.75</v>
      </c>
      <c r="AE5089">
        <v>1</v>
      </c>
      <c r="AF5089" t="s">
        <v>3910</v>
      </c>
      <c r="AG5089" s="2">
        <v>1.9791666666666668E-3</v>
      </c>
      <c r="AH5089" t="s">
        <v>4057</v>
      </c>
      <c r="AI5089">
        <v>1</v>
      </c>
      <c r="AJ5089" t="s">
        <v>3925</v>
      </c>
      <c r="AK5089" s="3">
        <v>35406</v>
      </c>
      <c r="AL5089" s="10">
        <f>YEAR(ufc_fights_2[[#This Row],[date]])</f>
        <v>1996</v>
      </c>
      <c r="AM5089" t="s">
        <v>4107</v>
      </c>
      <c r="AN5089">
        <v>155</v>
      </c>
      <c r="AO5089" t="s">
        <v>3913</v>
      </c>
      <c r="AP5089">
        <f>IF(ufc_fights_2[[#This Row],[winner]]="Red",ufc_fights_2[[#This Row],[r_fighter_id]],ufc_fights_2[[#This Row],[b_fighter_id]])</f>
        <v>8</v>
      </c>
      <c r="AQ5089" t="str">
        <f>_xlfn.XLOOKUP(ufc_fights_2[[#This Row],[winnerID]],ufc_fighters[id],ufc_fighters[fighter_name],"xxx",0,1)</f>
        <v>David Abbott</v>
      </c>
    </row>
    <row r="5090" spans="1:43">
      <c r="A5090">
        <v>249</v>
      </c>
      <c r="B5090">
        <v>457</v>
      </c>
      <c r="C5090">
        <f>_xlfn.XLOOKUP(ufc_fights_2[[#This Row],[r_fighter_id]],ufc_fighters[id],ufc_fighters[year],"xxx",0,1)</f>
        <v>0</v>
      </c>
      <c r="D5090">
        <f>_xlfn.XLOOKUP(ufc_fights_2[[#This Row],[b_fighter_id]],ufc_fighters[id],ufc_fighters[year],"Prázdné",0,1)</f>
        <v>0</v>
      </c>
      <c r="E5090" s="10">
        <f>YEAR(ufc_fights_2[[#This Row],[date]])-ufc_fights_2[[#This Row],[r_year]]</f>
        <v>1995</v>
      </c>
      <c r="F5090" s="10">
        <f>YEAR(ufc_fights_2[[#This Row],[date]])-ufc_fights_2[[#This Row],[b_year]]</f>
        <v>1995</v>
      </c>
      <c r="G5090">
        <v>0</v>
      </c>
      <c r="H5090">
        <v>0</v>
      </c>
      <c r="I5090">
        <v>0.66669999999999996</v>
      </c>
      <c r="J5090">
        <v>0</v>
      </c>
      <c r="K5090">
        <v>0.66669999999999996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</v>
      </c>
      <c r="T5090" s="2">
        <v>0</v>
      </c>
      <c r="U5090">
        <v>0.66669999999999996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0.66669999999999996</v>
      </c>
      <c r="AE5090">
        <v>0</v>
      </c>
      <c r="AF5090" t="s">
        <v>3910</v>
      </c>
      <c r="AG5090" s="2">
        <v>2.4305555555555555E-4</v>
      </c>
      <c r="AH5090" t="s">
        <v>4134</v>
      </c>
      <c r="AI5090">
        <v>1</v>
      </c>
      <c r="AJ5090" t="s">
        <v>4139</v>
      </c>
      <c r="AK5090" s="3">
        <v>34796</v>
      </c>
      <c r="AL5090" s="10">
        <f>YEAR(ufc_fights_2[[#This Row],[date]])</f>
        <v>1995</v>
      </c>
      <c r="AM5090" t="s">
        <v>4107</v>
      </c>
      <c r="AN5090">
        <v>112</v>
      </c>
      <c r="AO5090" t="s">
        <v>3913</v>
      </c>
      <c r="AP5090">
        <f>IF(ufc_fights_2[[#This Row],[winner]]="Red",ufc_fights_2[[#This Row],[r_fighter_id]],ufc_fights_2[[#This Row],[b_fighter_id]])</f>
        <v>249</v>
      </c>
      <c r="AQ5090" t="str">
        <f>_xlfn.XLOOKUP(ufc_fights_2[[#This Row],[winnerID]],ufc_fighters[id],ufc_fighters[fighter_name],"xxx",0,1)</f>
        <v>Dave Beneteau</v>
      </c>
    </row>
    <row r="5091" spans="1:43">
      <c r="A5091">
        <v>1026</v>
      </c>
      <c r="B5091">
        <v>14</v>
      </c>
      <c r="C5091">
        <f>_xlfn.XLOOKUP(ufc_fights_2[[#This Row],[r_fighter_id]],ufc_fighters[id],ufc_fighters[year],"xxx",0,1)</f>
        <v>1965</v>
      </c>
      <c r="D5091">
        <f>_xlfn.XLOOKUP(ufc_fights_2[[#This Row],[b_fighter_id]],ufc_fighters[id],ufc_fighters[year],"Prázdné",0,1)</f>
        <v>1965</v>
      </c>
      <c r="E5091" s="10">
        <f>YEAR(ufc_fights_2[[#This Row],[date]])-ufc_fights_2[[#This Row],[r_year]]</f>
        <v>31</v>
      </c>
      <c r="F5091" s="10">
        <f>YEAR(ufc_fights_2[[#This Row],[date]])-ufc_fights_2[[#This Row],[b_year]]</f>
        <v>31</v>
      </c>
      <c r="G5091">
        <v>0</v>
      </c>
      <c r="H5091">
        <v>0</v>
      </c>
      <c r="I5091">
        <v>0.55559999999999998</v>
      </c>
      <c r="J5091">
        <v>0</v>
      </c>
      <c r="K5091">
        <v>0.79169999999999996</v>
      </c>
      <c r="L5091">
        <v>0.25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</v>
      </c>
      <c r="T5091" s="2">
        <v>0</v>
      </c>
      <c r="U5091">
        <v>0.55559999999999998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0.83330000000000004</v>
      </c>
      <c r="AE5091">
        <v>0</v>
      </c>
      <c r="AF5091" t="s">
        <v>3926</v>
      </c>
      <c r="AG5091" s="2">
        <v>5.5555555555555556E-4</v>
      </c>
      <c r="AH5091" t="s">
        <v>4140</v>
      </c>
      <c r="AI5091">
        <v>1</v>
      </c>
      <c r="AJ5091" t="s">
        <v>3925</v>
      </c>
      <c r="AK5091" s="3">
        <v>35111</v>
      </c>
      <c r="AL5091" s="10">
        <f>YEAR(ufc_fights_2[[#This Row],[date]])</f>
        <v>1996</v>
      </c>
      <c r="AM5091" t="s">
        <v>4107</v>
      </c>
      <c r="AN5091">
        <v>165</v>
      </c>
      <c r="AO5091" t="s">
        <v>3913</v>
      </c>
      <c r="AP5091">
        <f>IF(ufc_fights_2[[#This Row],[winner]]="Red",ufc_fights_2[[#This Row],[r_fighter_id]],ufc_fights_2[[#This Row],[b_fighter_id]])</f>
        <v>1026</v>
      </c>
      <c r="AQ5091" t="str">
        <f>_xlfn.XLOOKUP(ufc_fights_2[[#This Row],[winnerID]],ufc_fighters[id],ufc_fighters[fighter_name],"xxx",0,1)</f>
        <v>Don Frye</v>
      </c>
    </row>
    <row r="5092" spans="1:43">
      <c r="A5092">
        <v>2204</v>
      </c>
      <c r="B5092">
        <v>701</v>
      </c>
      <c r="C5092">
        <f>_xlfn.XLOOKUP(ufc_fights_2[[#This Row],[r_fighter_id]],ufc_fighters[id],ufc_fighters[year],"xxx",0,1)</f>
        <v>0</v>
      </c>
      <c r="D5092">
        <f>_xlfn.XLOOKUP(ufc_fights_2[[#This Row],[b_fighter_id]],ufc_fighters[id],ufc_fighters[year],"Prázdné",0,1)</f>
        <v>1975</v>
      </c>
      <c r="E5092" s="10">
        <f>YEAR(ufc_fights_2[[#This Row],[date]])-ufc_fights_2[[#This Row],[r_year]]</f>
        <v>1994</v>
      </c>
      <c r="F5092" s="10">
        <f>YEAR(ufc_fights_2[[#This Row],[date]])-ufc_fights_2[[#This Row],[b_year]]</f>
        <v>19</v>
      </c>
      <c r="G5092">
        <v>0</v>
      </c>
      <c r="H5092">
        <v>0</v>
      </c>
      <c r="I5092">
        <v>1</v>
      </c>
      <c r="J5092">
        <v>0</v>
      </c>
      <c r="K5092">
        <v>1</v>
      </c>
      <c r="L5092">
        <v>0.2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0</v>
      </c>
      <c r="S5092" s="2">
        <v>0</v>
      </c>
      <c r="T5092" s="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 t="s">
        <v>3933</v>
      </c>
      <c r="AG5092" s="2">
        <v>2.3148148148148149E-4</v>
      </c>
      <c r="AH5092" t="s">
        <v>4120</v>
      </c>
      <c r="AI5092">
        <v>0</v>
      </c>
      <c r="AJ5092" t="s">
        <v>3925</v>
      </c>
      <c r="AK5092" s="3">
        <v>34404</v>
      </c>
      <c r="AL5092" s="10">
        <f>YEAR(ufc_fights_2[[#This Row],[date]])</f>
        <v>1994</v>
      </c>
      <c r="AM5092" t="s">
        <v>4107</v>
      </c>
      <c r="AN5092">
        <v>74</v>
      </c>
      <c r="AO5092" t="s">
        <v>3913</v>
      </c>
      <c r="AP5092">
        <f>IF(ufc_fights_2[[#This Row],[winner]]="Red",ufc_fights_2[[#This Row],[r_fighter_id]],ufc_fights_2[[#This Row],[b_fighter_id]])</f>
        <v>2204</v>
      </c>
      <c r="AQ5092" t="str">
        <f>_xlfn.XLOOKUP(ufc_fights_2[[#This Row],[winnerID]],ufc_fighters[id],ufc_fighters[fighter_name],"xxx",0,1)</f>
        <v>Scott Morris</v>
      </c>
    </row>
    <row r="5093" spans="1:43">
      <c r="A5093">
        <v>249</v>
      </c>
      <c r="B5093">
        <v>2064</v>
      </c>
      <c r="C5093">
        <f>_xlfn.XLOOKUP(ufc_fights_2[[#This Row],[r_fighter_id]],ufc_fighters[id],ufc_fighters[year],"xxx",0,1)</f>
        <v>0</v>
      </c>
      <c r="D5093">
        <f>_xlfn.XLOOKUP(ufc_fights_2[[#This Row],[b_fighter_id]],ufc_fighters[id],ufc_fighters[year],"Prázdné",0,1)</f>
        <v>0</v>
      </c>
      <c r="E5093" s="10">
        <f>YEAR(ufc_fights_2[[#This Row],[date]])-ufc_fights_2[[#This Row],[r_year]]</f>
        <v>1995</v>
      </c>
      <c r="F5093" s="10">
        <f>YEAR(ufc_fights_2[[#This Row],[date]])-ufc_fights_2[[#This Row],[b_year]]</f>
        <v>1995</v>
      </c>
      <c r="G5093">
        <v>0</v>
      </c>
      <c r="H5093">
        <v>0</v>
      </c>
      <c r="I5093">
        <v>0.61539999999999995</v>
      </c>
      <c r="J5093">
        <v>0</v>
      </c>
      <c r="K5093">
        <v>0.78569999999999995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</v>
      </c>
      <c r="T5093" s="2">
        <v>0</v>
      </c>
      <c r="U5093">
        <v>0.61539999999999995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0.61539999999999995</v>
      </c>
      <c r="AE5093">
        <v>0</v>
      </c>
      <c r="AF5093" t="s">
        <v>3910</v>
      </c>
      <c r="AG5093" s="2">
        <v>1.5277777777777779E-3</v>
      </c>
      <c r="AH5093" t="s">
        <v>4134</v>
      </c>
      <c r="AI5093">
        <v>1</v>
      </c>
      <c r="AJ5093" t="s">
        <v>3925</v>
      </c>
      <c r="AK5093" s="3">
        <v>34796</v>
      </c>
      <c r="AL5093" s="10">
        <f>YEAR(ufc_fights_2[[#This Row],[date]])</f>
        <v>1995</v>
      </c>
      <c r="AM5093" t="s">
        <v>4107</v>
      </c>
      <c r="AN5093">
        <v>112</v>
      </c>
      <c r="AO5093" t="s">
        <v>3913</v>
      </c>
      <c r="AP5093">
        <f>IF(ufc_fights_2[[#This Row],[winner]]="Red",ufc_fights_2[[#This Row],[r_fighter_id]],ufc_fights_2[[#This Row],[b_fighter_id]])</f>
        <v>249</v>
      </c>
      <c r="AQ5093" t="str">
        <f>_xlfn.XLOOKUP(ufc_fights_2[[#This Row],[winnerID]],ufc_fighters[id],ufc_fighters[fighter_name],"xxx",0,1)</f>
        <v>Dave Beneteau</v>
      </c>
    </row>
    <row r="5094" spans="1:43">
      <c r="A5094">
        <v>1154</v>
      </c>
      <c r="B5094">
        <v>309</v>
      </c>
      <c r="C5094">
        <f>_xlfn.XLOOKUP(ufc_fights_2[[#This Row],[r_fighter_id]],ufc_fighters[id],ufc_fighters[year],"xxx",0,1)</f>
        <v>1966</v>
      </c>
      <c r="D5094">
        <f>_xlfn.XLOOKUP(ufc_fights_2[[#This Row],[b_fighter_id]],ufc_fighters[id],ufc_fighters[year],"Prázdné",0,1)</f>
        <v>1974</v>
      </c>
      <c r="E5094" s="10">
        <f>YEAR(ufc_fights_2[[#This Row],[date]])-ufc_fights_2[[#This Row],[r_year]]</f>
        <v>30</v>
      </c>
      <c r="F5094" s="10">
        <f>YEAR(ufc_fights_2[[#This Row],[date]])-ufc_fights_2[[#This Row],[b_year]]</f>
        <v>22</v>
      </c>
      <c r="G5094">
        <v>0</v>
      </c>
      <c r="H5094">
        <v>0</v>
      </c>
      <c r="I5094">
        <v>0.5</v>
      </c>
      <c r="J5094">
        <v>0.125</v>
      </c>
      <c r="K5094">
        <v>0.7</v>
      </c>
      <c r="L5094">
        <v>0.64290000000000003</v>
      </c>
      <c r="M5094">
        <v>1</v>
      </c>
      <c r="N5094">
        <v>0</v>
      </c>
      <c r="O5094">
        <v>1</v>
      </c>
      <c r="P5094">
        <v>0</v>
      </c>
      <c r="Q5094">
        <v>1</v>
      </c>
      <c r="R5094">
        <v>1</v>
      </c>
      <c r="S5094" s="2">
        <v>0</v>
      </c>
      <c r="T5094" s="2">
        <v>0</v>
      </c>
      <c r="U5094">
        <v>0.5</v>
      </c>
      <c r="V5094">
        <v>0.125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0.6</v>
      </c>
      <c r="AE5094">
        <v>0.125</v>
      </c>
      <c r="AF5094" t="s">
        <v>3910</v>
      </c>
      <c r="AG5094" s="2">
        <v>3.8310185185185183E-3</v>
      </c>
      <c r="AH5094" t="s">
        <v>4140</v>
      </c>
      <c r="AI5094">
        <v>1</v>
      </c>
      <c r="AJ5094" t="s">
        <v>3925</v>
      </c>
      <c r="AK5094" s="3">
        <v>35111</v>
      </c>
      <c r="AL5094" s="10">
        <f>YEAR(ufc_fights_2[[#This Row],[date]])</f>
        <v>1996</v>
      </c>
      <c r="AM5094" t="s">
        <v>4107</v>
      </c>
      <c r="AN5094">
        <v>165</v>
      </c>
      <c r="AO5094" t="s">
        <v>3913</v>
      </c>
      <c r="AP5094">
        <f>IF(ufc_fights_2[[#This Row],[winner]]="Red",ufc_fights_2[[#This Row],[r_fighter_id]],ufc_fights_2[[#This Row],[b_fighter_id]])</f>
        <v>1154</v>
      </c>
      <c r="AQ5094" t="str">
        <f>_xlfn.XLOOKUP(ufc_fights_2[[#This Row],[winnerID]],ufc_fighters[id],ufc_fighters[fighter_name],"xxx",0,1)</f>
        <v>Gary Goodridge</v>
      </c>
    </row>
    <row r="5095" spans="1:43">
      <c r="A5095">
        <v>1250</v>
      </c>
      <c r="B5095">
        <v>1661</v>
      </c>
      <c r="C5095">
        <f>_xlfn.XLOOKUP(ufc_fights_2[[#This Row],[r_fighter_id]],ufc_fighters[id],ufc_fighters[year],"xxx",0,1)</f>
        <v>0</v>
      </c>
      <c r="D5095">
        <f>_xlfn.XLOOKUP(ufc_fights_2[[#This Row],[b_fighter_id]],ufc_fighters[id],ufc_fighters[year],"Prázdné",0,1)</f>
        <v>1963</v>
      </c>
      <c r="E5095" s="10">
        <f>YEAR(ufc_fights_2[[#This Row],[date]])-ufc_fights_2[[#This Row],[r_year]]</f>
        <v>1996</v>
      </c>
      <c r="F5095" s="10">
        <f>YEAR(ufc_fights_2[[#This Row],[date]])-ufc_fights_2[[#This Row],[b_year]]</f>
        <v>33</v>
      </c>
      <c r="G5095">
        <v>0</v>
      </c>
      <c r="H5095">
        <v>0</v>
      </c>
      <c r="I5095">
        <v>1</v>
      </c>
      <c r="J5095">
        <v>0.5</v>
      </c>
      <c r="K5095">
        <v>1</v>
      </c>
      <c r="L5095">
        <v>0.5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 s="2">
        <v>0</v>
      </c>
      <c r="T5095" s="2">
        <v>0</v>
      </c>
      <c r="U5095">
        <v>1</v>
      </c>
      <c r="V5095">
        <v>0.5</v>
      </c>
      <c r="W5095">
        <v>0</v>
      </c>
      <c r="X5095">
        <v>1</v>
      </c>
      <c r="Y5095">
        <v>0</v>
      </c>
      <c r="Z5095">
        <v>1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 t="s">
        <v>3926</v>
      </c>
      <c r="AG5095" s="2">
        <v>5.4398148148148144E-4</v>
      </c>
      <c r="AH5095" t="s">
        <v>4057</v>
      </c>
      <c r="AI5095">
        <v>1</v>
      </c>
      <c r="AJ5095" t="s">
        <v>3925</v>
      </c>
      <c r="AK5095" s="3">
        <v>35202</v>
      </c>
      <c r="AL5095" s="10">
        <f>YEAR(ufc_fights_2[[#This Row],[date]])</f>
        <v>1996</v>
      </c>
      <c r="AM5095" t="s">
        <v>4107</v>
      </c>
      <c r="AN5095">
        <v>122</v>
      </c>
      <c r="AO5095" t="s">
        <v>3913</v>
      </c>
      <c r="AP5095">
        <f>IF(ufc_fights_2[[#This Row],[winner]]="Red",ufc_fights_2[[#This Row],[r_fighter_id]],ufc_fights_2[[#This Row],[b_fighter_id]])</f>
        <v>1250</v>
      </c>
      <c r="AQ5095" t="str">
        <f>_xlfn.XLOOKUP(ufc_fights_2[[#This Row],[winnerID]],ufc_fighters[id],ufc_fighters[fighter_name],"xxx",0,1)</f>
        <v>Mark Hall</v>
      </c>
    </row>
    <row r="5096" spans="1:43">
      <c r="A5096">
        <v>1026</v>
      </c>
      <c r="B5096">
        <v>2614</v>
      </c>
      <c r="C5096">
        <f>_xlfn.XLOOKUP(ufc_fights_2[[#This Row],[r_fighter_id]],ufc_fighters[id],ufc_fighters[year],"xxx",0,1)</f>
        <v>1965</v>
      </c>
      <c r="D5096">
        <f>_xlfn.XLOOKUP(ufc_fights_2[[#This Row],[b_fighter_id]],ufc_fighters[id],ufc_fighters[year],"Prázdné",0,1)</f>
        <v>0</v>
      </c>
      <c r="E5096" s="10">
        <f>YEAR(ufc_fights_2[[#This Row],[date]])-ufc_fights_2[[#This Row],[r_year]]</f>
        <v>31</v>
      </c>
      <c r="F5096" s="10">
        <f>YEAR(ufc_fights_2[[#This Row],[date]])-ufc_fights_2[[#This Row],[b_year]]</f>
        <v>1996</v>
      </c>
      <c r="G5096">
        <v>1</v>
      </c>
      <c r="H5096">
        <v>0</v>
      </c>
      <c r="I5096">
        <v>0.75</v>
      </c>
      <c r="J5096">
        <v>0.5</v>
      </c>
      <c r="K5096">
        <v>0.75</v>
      </c>
      <c r="L5096">
        <v>0.5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</v>
      </c>
      <c r="T5096" s="2">
        <v>0</v>
      </c>
      <c r="U5096">
        <v>0.75</v>
      </c>
      <c r="V5096">
        <v>0.5</v>
      </c>
      <c r="W5096">
        <v>0</v>
      </c>
      <c r="X5096">
        <v>0</v>
      </c>
      <c r="Y5096">
        <v>0</v>
      </c>
      <c r="Z5096">
        <v>0.66669999999999996</v>
      </c>
      <c r="AA5096">
        <v>0.5</v>
      </c>
      <c r="AB5096">
        <v>0</v>
      </c>
      <c r="AC5096">
        <v>0</v>
      </c>
      <c r="AD5096">
        <v>1</v>
      </c>
      <c r="AE5096">
        <v>0</v>
      </c>
      <c r="AF5096" t="s">
        <v>3910</v>
      </c>
      <c r="AG5096" s="2">
        <v>9.2592592592592588E-5</v>
      </c>
      <c r="AH5096" t="s">
        <v>4140</v>
      </c>
      <c r="AI5096">
        <v>1</v>
      </c>
      <c r="AJ5096" t="s">
        <v>3925</v>
      </c>
      <c r="AK5096" s="3">
        <v>35111</v>
      </c>
      <c r="AL5096" s="10">
        <f>YEAR(ufc_fights_2[[#This Row],[date]])</f>
        <v>1996</v>
      </c>
      <c r="AM5096" t="s">
        <v>4107</v>
      </c>
      <c r="AN5096">
        <v>165</v>
      </c>
      <c r="AO5096" t="s">
        <v>3913</v>
      </c>
      <c r="AP5096">
        <f>IF(ufc_fights_2[[#This Row],[winner]]="Red",ufc_fights_2[[#This Row],[r_fighter_id]],ufc_fights_2[[#This Row],[b_fighter_id]])</f>
        <v>1026</v>
      </c>
      <c r="AQ5096" t="str">
        <f>_xlfn.XLOOKUP(ufc_fights_2[[#This Row],[winnerID]],ufc_fighters[id],ufc_fighters[fighter_name],"xxx",0,1)</f>
        <v>Don Frye</v>
      </c>
    </row>
    <row r="5097" spans="1:43">
      <c r="A5097">
        <v>2289</v>
      </c>
      <c r="B5097">
        <v>333</v>
      </c>
      <c r="C5097">
        <f>_xlfn.XLOOKUP(ufc_fights_2[[#This Row],[r_fighter_id]],ufc_fighters[id],ufc_fighters[year],"xxx",0,1)</f>
        <v>0</v>
      </c>
      <c r="D5097">
        <f>_xlfn.XLOOKUP(ufc_fights_2[[#This Row],[b_fighter_id]],ufc_fighters[id],ufc_fighters[year],"Prázdné",0,1)</f>
        <v>0</v>
      </c>
      <c r="E5097" s="10">
        <f>YEAR(ufc_fights_2[[#This Row],[date]])-ufc_fights_2[[#This Row],[r_year]]</f>
        <v>1996</v>
      </c>
      <c r="F5097" s="10">
        <f>YEAR(ufc_fights_2[[#This Row],[date]])-ufc_fights_2[[#This Row],[b_year]]</f>
        <v>1996</v>
      </c>
      <c r="G5097">
        <v>0</v>
      </c>
      <c r="H5097">
        <v>0</v>
      </c>
      <c r="I5097">
        <v>0.8125</v>
      </c>
      <c r="J5097">
        <v>1</v>
      </c>
      <c r="K5097">
        <v>0.90700000000000003</v>
      </c>
      <c r="L5097">
        <v>1</v>
      </c>
      <c r="M5097">
        <v>1</v>
      </c>
      <c r="N5097">
        <v>0</v>
      </c>
      <c r="O5097">
        <v>1</v>
      </c>
      <c r="P5097">
        <v>0</v>
      </c>
      <c r="Q5097">
        <v>0</v>
      </c>
      <c r="R5097">
        <v>0</v>
      </c>
      <c r="S5097" s="2">
        <v>0</v>
      </c>
      <c r="T5097" s="2">
        <v>0</v>
      </c>
      <c r="U5097">
        <v>0.8</v>
      </c>
      <c r="V5097">
        <v>1</v>
      </c>
      <c r="W5097">
        <v>1</v>
      </c>
      <c r="X5097">
        <v>0</v>
      </c>
      <c r="Y5097">
        <v>1</v>
      </c>
      <c r="Z5097">
        <v>0.5</v>
      </c>
      <c r="AA5097">
        <v>1</v>
      </c>
      <c r="AB5097">
        <v>1</v>
      </c>
      <c r="AC5097">
        <v>1</v>
      </c>
      <c r="AD5097">
        <v>0.84619999999999995</v>
      </c>
      <c r="AE5097">
        <v>0</v>
      </c>
      <c r="AF5097" t="s">
        <v>3926</v>
      </c>
      <c r="AG5097" s="2">
        <v>5.1504629629629626E-3</v>
      </c>
      <c r="AH5097" t="s">
        <v>4057</v>
      </c>
      <c r="AI5097">
        <v>1</v>
      </c>
      <c r="AJ5097" t="s">
        <v>4058</v>
      </c>
      <c r="AK5097" s="3">
        <v>35202</v>
      </c>
      <c r="AL5097" s="10">
        <f>YEAR(ufc_fights_2[[#This Row],[date]])</f>
        <v>1996</v>
      </c>
      <c r="AM5097" t="s">
        <v>4107</v>
      </c>
      <c r="AN5097">
        <v>122</v>
      </c>
      <c r="AO5097" t="s">
        <v>3913</v>
      </c>
      <c r="AP5097">
        <f>IF(ufc_fights_2[[#This Row],[winner]]="Red",ufc_fights_2[[#This Row],[r_fighter_id]],ufc_fights_2[[#This Row],[b_fighter_id]])</f>
        <v>2289</v>
      </c>
      <c r="AQ5097" t="str">
        <f>_xlfn.XLOOKUP(ufc_fights_2[[#This Row],[winnerID]],ufc_fighters[id],ufc_fighters[fighter_name],"xxx",0,1)</f>
        <v>Steve Nelmark</v>
      </c>
    </row>
    <row r="5098" spans="1:43">
      <c r="A5098">
        <v>3474</v>
      </c>
      <c r="B5098">
        <v>1873</v>
      </c>
      <c r="C5098">
        <f>_xlfn.XLOOKUP(ufc_fights_2[[#This Row],[r_fighter_id]],ufc_fighters[id],ufc_fighters[year],"xxx",0,1)</f>
        <v>0</v>
      </c>
      <c r="D5098">
        <f>_xlfn.XLOOKUP(ufc_fights_2[[#This Row],[b_fighter_id]],ufc_fighters[id],ufc_fighters[year],"Prázdné",0,1)</f>
        <v>0</v>
      </c>
      <c r="E5098" s="10">
        <f>YEAR(ufc_fights_2[[#This Row],[date]])-ufc_fights_2[[#This Row],[r_year]]</f>
        <v>1994</v>
      </c>
      <c r="F5098" s="10">
        <f>YEAR(ufc_fights_2[[#This Row],[date]])-ufc_fights_2[[#This Row],[b_year]]</f>
        <v>1994</v>
      </c>
      <c r="G5098">
        <v>0</v>
      </c>
      <c r="H5098">
        <v>0</v>
      </c>
      <c r="I5098">
        <v>0.66669999999999996</v>
      </c>
      <c r="J5098">
        <v>0.33329999999999999</v>
      </c>
      <c r="K5098">
        <v>0.73329999999999995</v>
      </c>
      <c r="L5098">
        <v>0.33329999999999999</v>
      </c>
      <c r="M5098">
        <v>0</v>
      </c>
      <c r="N5098">
        <v>1</v>
      </c>
      <c r="O5098">
        <v>0</v>
      </c>
      <c r="P5098">
        <v>1</v>
      </c>
      <c r="Q5098">
        <v>0</v>
      </c>
      <c r="R5098">
        <v>0</v>
      </c>
      <c r="S5098" s="2">
        <v>0</v>
      </c>
      <c r="T5098" s="2">
        <v>0</v>
      </c>
      <c r="U5098">
        <v>0.63639999999999997</v>
      </c>
      <c r="V5098">
        <v>0.5</v>
      </c>
      <c r="W5098">
        <v>1</v>
      </c>
      <c r="X5098">
        <v>0</v>
      </c>
      <c r="Y5098">
        <v>0.33329999999999999</v>
      </c>
      <c r="Z5098">
        <v>0.33329999999999999</v>
      </c>
      <c r="AA5098">
        <v>0.33329999999999999</v>
      </c>
      <c r="AB5098">
        <v>0</v>
      </c>
      <c r="AC5098">
        <v>0</v>
      </c>
      <c r="AD5098">
        <v>0.77780000000000005</v>
      </c>
      <c r="AE5098">
        <v>0</v>
      </c>
      <c r="AF5098" t="s">
        <v>3910</v>
      </c>
      <c r="AG5098" s="2">
        <v>1.9675925925925924E-3</v>
      </c>
      <c r="AH5098" t="s">
        <v>4120</v>
      </c>
      <c r="AI5098">
        <v>0</v>
      </c>
      <c r="AJ5098" t="s">
        <v>3925</v>
      </c>
      <c r="AK5098" s="3">
        <v>34404</v>
      </c>
      <c r="AL5098" s="10">
        <f>YEAR(ufc_fights_2[[#This Row],[date]])</f>
        <v>1994</v>
      </c>
      <c r="AM5098" t="s">
        <v>4107</v>
      </c>
      <c r="AN5098">
        <v>74</v>
      </c>
      <c r="AO5098" t="s">
        <v>3913</v>
      </c>
      <c r="AP5098">
        <f>IF(ufc_fights_2[[#This Row],[winner]]="Red",ufc_fights_2[[#This Row],[r_fighter_id]],ufc_fights_2[[#This Row],[b_fighter_id]])</f>
        <v>3474</v>
      </c>
      <c r="AQ5098" t="str">
        <f>_xlfn.XLOOKUP(ufc_fights_2[[#This Row],[winnerID]],ufc_fighters[id],ufc_fighters[fighter_name],"xxx",0,1)</f>
        <v>Orlando Wiet</v>
      </c>
    </row>
    <row r="5099" spans="1:43">
      <c r="A5099">
        <v>1536</v>
      </c>
      <c r="B5099">
        <v>957</v>
      </c>
      <c r="C5099">
        <f>_xlfn.XLOOKUP(ufc_fights_2[[#This Row],[r_fighter_id]],ufc_fighters[id],ufc_fighters[year],"xxx",0,1)</f>
        <v>0</v>
      </c>
      <c r="D5099">
        <f>_xlfn.XLOOKUP(ufc_fights_2[[#This Row],[b_fighter_id]],ufc_fighters[id],ufc_fighters[year],"Prázdné",0,1)</f>
        <v>0</v>
      </c>
      <c r="E5099" s="10">
        <f>YEAR(ufc_fights_2[[#This Row],[date]])-ufc_fights_2[[#This Row],[r_year]]</f>
        <v>1996</v>
      </c>
      <c r="F5099" s="10">
        <f>YEAR(ufc_fights_2[[#This Row],[date]])-ufc_fights_2[[#This Row],[b_year]]</f>
        <v>1996</v>
      </c>
      <c r="G5099">
        <v>0</v>
      </c>
      <c r="H5099">
        <v>0</v>
      </c>
      <c r="I5099">
        <v>0.4</v>
      </c>
      <c r="J5099">
        <v>0.75</v>
      </c>
      <c r="K5099">
        <v>0.76470000000000005</v>
      </c>
      <c r="L5099">
        <v>0.71430000000000005</v>
      </c>
      <c r="M5099">
        <v>0.5</v>
      </c>
      <c r="N5099">
        <v>0</v>
      </c>
      <c r="O5099">
        <v>1</v>
      </c>
      <c r="P5099">
        <v>0</v>
      </c>
      <c r="Q5099">
        <v>1</v>
      </c>
      <c r="R5099">
        <v>0</v>
      </c>
      <c r="S5099" s="2">
        <v>0</v>
      </c>
      <c r="T5099" s="2">
        <v>0</v>
      </c>
      <c r="U5099">
        <v>0.4</v>
      </c>
      <c r="V5099">
        <v>0.66669999999999996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0</v>
      </c>
      <c r="AC5099">
        <v>0</v>
      </c>
      <c r="AD5099">
        <v>0.4</v>
      </c>
      <c r="AE5099">
        <v>0.66669999999999996</v>
      </c>
      <c r="AF5099" t="s">
        <v>3910</v>
      </c>
      <c r="AG5099" s="2">
        <v>1.6782407407407408E-3</v>
      </c>
      <c r="AH5099" t="s">
        <v>4057</v>
      </c>
      <c r="AI5099">
        <v>1</v>
      </c>
      <c r="AJ5099" t="s">
        <v>3925</v>
      </c>
      <c r="AK5099" s="3">
        <v>35258</v>
      </c>
      <c r="AL5099" s="10">
        <f>YEAR(ufc_fights_2[[#This Row],[date]])</f>
        <v>1996</v>
      </c>
      <c r="AM5099" t="s">
        <v>4107</v>
      </c>
      <c r="AN5099">
        <v>155</v>
      </c>
      <c r="AO5099" t="s">
        <v>3913</v>
      </c>
      <c r="AP5099">
        <f>IF(ufc_fights_2[[#This Row],[winner]]="Red",ufc_fights_2[[#This Row],[r_fighter_id]],ufc_fights_2[[#This Row],[b_fighter_id]])</f>
        <v>1536</v>
      </c>
      <c r="AQ5099" t="str">
        <f>_xlfn.XLOOKUP(ufc_fights_2[[#This Row],[winnerID]],ufc_fighters[id],ufc_fighters[fighter_name],"xxx",0,1)</f>
        <v>Brian Johnston</v>
      </c>
    </row>
    <row r="5100" spans="1:43">
      <c r="A5100">
        <v>1536</v>
      </c>
      <c r="B5100">
        <v>2275</v>
      </c>
      <c r="C5100">
        <f>_xlfn.XLOOKUP(ufc_fights_2[[#This Row],[r_fighter_id]],ufc_fighters[id],ufc_fighters[year],"xxx",0,1)</f>
        <v>0</v>
      </c>
      <c r="D5100">
        <f>_xlfn.XLOOKUP(ufc_fights_2[[#This Row],[b_fighter_id]],ufc_fighters[id],ufc_fighters[year],"Prázdné",0,1)</f>
        <v>0</v>
      </c>
      <c r="E5100" s="10">
        <f>YEAR(ufc_fights_2[[#This Row],[date]])-ufc_fights_2[[#This Row],[r_year]]</f>
        <v>1996</v>
      </c>
      <c r="F5100" s="10">
        <f>YEAR(ufc_fights_2[[#This Row],[date]])-ufc_fights_2[[#This Row],[b_year]]</f>
        <v>1996</v>
      </c>
      <c r="G5100">
        <v>0</v>
      </c>
      <c r="H5100">
        <v>0</v>
      </c>
      <c r="I5100">
        <v>0.75</v>
      </c>
      <c r="J5100">
        <v>0</v>
      </c>
      <c r="K5100">
        <v>0.8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</v>
      </c>
      <c r="T5100" s="2">
        <v>0</v>
      </c>
      <c r="U5100">
        <v>0.71430000000000005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0.5</v>
      </c>
      <c r="AC5100">
        <v>0</v>
      </c>
      <c r="AD5100">
        <v>0.83330000000000004</v>
      </c>
      <c r="AE5100">
        <v>0</v>
      </c>
      <c r="AF5100" t="s">
        <v>3910</v>
      </c>
      <c r="AG5100" s="2">
        <v>3.2407407407407406E-4</v>
      </c>
      <c r="AH5100" t="s">
        <v>4109</v>
      </c>
      <c r="AI5100">
        <v>1</v>
      </c>
      <c r="AJ5100" t="s">
        <v>3925</v>
      </c>
      <c r="AK5100" s="3">
        <v>35328</v>
      </c>
      <c r="AL5100" s="10">
        <f>YEAR(ufc_fights_2[[#This Row],[date]])</f>
        <v>1996</v>
      </c>
      <c r="AM5100" t="s">
        <v>4107</v>
      </c>
      <c r="AN5100">
        <v>161</v>
      </c>
      <c r="AO5100" t="s">
        <v>3913</v>
      </c>
      <c r="AP5100">
        <f>IF(ufc_fights_2[[#This Row],[winner]]="Red",ufc_fights_2[[#This Row],[r_fighter_id]],ufc_fights_2[[#This Row],[b_fighter_id]])</f>
        <v>1536</v>
      </c>
      <c r="AQ5100" t="str">
        <f>_xlfn.XLOOKUP(ufc_fights_2[[#This Row],[winnerID]],ufc_fighters[id],ufc_fighters[fighter_name],"xxx",0,1)</f>
        <v>Brian Johnston</v>
      </c>
    </row>
    <row r="5101" spans="1:43">
      <c r="A5101">
        <v>1586</v>
      </c>
      <c r="B5101">
        <v>268</v>
      </c>
      <c r="C5101">
        <f>_xlfn.XLOOKUP(ufc_fights_2[[#This Row],[r_fighter_id]],ufc_fighters[id],ufc_fighters[year],"xxx",0,1)</f>
        <v>0</v>
      </c>
      <c r="D5101">
        <f>_xlfn.XLOOKUP(ufc_fights_2[[#This Row],[b_fighter_id]],ufc_fighters[id],ufc_fighters[year],"Prázdné",0,1)</f>
        <v>0</v>
      </c>
      <c r="E5101" s="10">
        <f>YEAR(ufc_fights_2[[#This Row],[date]])-ufc_fights_2[[#This Row],[r_year]]</f>
        <v>1996</v>
      </c>
      <c r="F5101" s="10">
        <f>YEAR(ufc_fights_2[[#This Row],[date]])-ufc_fights_2[[#This Row],[b_year]]</f>
        <v>1996</v>
      </c>
      <c r="G5101">
        <v>0</v>
      </c>
      <c r="H5101">
        <v>0</v>
      </c>
      <c r="I5101">
        <v>0.58330000000000004</v>
      </c>
      <c r="J5101">
        <v>0.6</v>
      </c>
      <c r="K5101">
        <v>0.75</v>
      </c>
      <c r="L5101">
        <v>0.81820000000000004</v>
      </c>
      <c r="M5101">
        <v>0</v>
      </c>
      <c r="N5101">
        <v>0</v>
      </c>
      <c r="O5101">
        <v>1</v>
      </c>
      <c r="P5101">
        <v>0</v>
      </c>
      <c r="Q5101">
        <v>1</v>
      </c>
      <c r="R5101">
        <v>0</v>
      </c>
      <c r="S5101" s="2">
        <v>0</v>
      </c>
      <c r="T5101" s="2">
        <v>0</v>
      </c>
      <c r="U5101">
        <v>0.39129999999999998</v>
      </c>
      <c r="V5101">
        <v>0.6</v>
      </c>
      <c r="W5101">
        <v>0.875</v>
      </c>
      <c r="X5101">
        <v>1</v>
      </c>
      <c r="Y5101">
        <v>0</v>
      </c>
      <c r="Z5101">
        <v>0</v>
      </c>
      <c r="AA5101">
        <v>0</v>
      </c>
      <c r="AB5101">
        <v>0.81820000000000004</v>
      </c>
      <c r="AC5101">
        <v>0.75</v>
      </c>
      <c r="AD5101">
        <v>1</v>
      </c>
      <c r="AE5101">
        <v>0</v>
      </c>
      <c r="AF5101" t="s">
        <v>3910</v>
      </c>
      <c r="AG5101" s="2">
        <v>4.1319444444444442E-3</v>
      </c>
      <c r="AH5101" t="s">
        <v>4057</v>
      </c>
      <c r="AI5101">
        <v>1</v>
      </c>
      <c r="AJ5101" t="s">
        <v>4058</v>
      </c>
      <c r="AK5101" s="3">
        <v>35258</v>
      </c>
      <c r="AL5101" s="10">
        <f>YEAR(ufc_fights_2[[#This Row],[date]])</f>
        <v>1996</v>
      </c>
      <c r="AM5101" t="s">
        <v>4107</v>
      </c>
      <c r="AN5101">
        <v>155</v>
      </c>
      <c r="AO5101" t="s">
        <v>3913</v>
      </c>
      <c r="AP5101">
        <f>IF(ufc_fights_2[[#This Row],[winner]]="Red",ufc_fights_2[[#This Row],[r_fighter_id]],ufc_fights_2[[#This Row],[b_fighter_id]])</f>
        <v>1586</v>
      </c>
      <c r="AQ5101" t="str">
        <f>_xlfn.XLOOKUP(ufc_fights_2[[#This Row],[winnerID]],ufc_fighters[id],ufc_fighters[fighter_name],"xxx",0,1)</f>
        <v>Geza Kalman</v>
      </c>
    </row>
    <row r="5102" spans="1:43">
      <c r="A5102">
        <v>955</v>
      </c>
      <c r="B5102">
        <v>8</v>
      </c>
      <c r="C5102">
        <f>_xlfn.XLOOKUP(ufc_fights_2[[#This Row],[r_fighter_id]],ufc_fighters[id],ufc_fighters[year],"xxx",0,1)</f>
        <v>1965</v>
      </c>
      <c r="D5102">
        <f>_xlfn.XLOOKUP(ufc_fights_2[[#This Row],[b_fighter_id]],ufc_fighters[id],ufc_fighters[year],"Prázdné",0,1)</f>
        <v>0</v>
      </c>
      <c r="E5102" s="10">
        <f>YEAR(ufc_fights_2[[#This Row],[date]])-ufc_fights_2[[#This Row],[r_year]]</f>
        <v>31</v>
      </c>
      <c r="F5102" s="10">
        <f>YEAR(ufc_fights_2[[#This Row],[date]])-ufc_fights_2[[#This Row],[b_year]]</f>
        <v>1996</v>
      </c>
      <c r="G5102">
        <v>0</v>
      </c>
      <c r="H5102">
        <v>0</v>
      </c>
      <c r="I5102">
        <v>0.63829999999999998</v>
      </c>
      <c r="J5102">
        <v>0.42</v>
      </c>
      <c r="K5102">
        <v>0.83330000000000004</v>
      </c>
      <c r="L5102">
        <v>0.48209999999999997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</v>
      </c>
      <c r="T5102" s="2">
        <v>0</v>
      </c>
      <c r="U5102">
        <v>0.35420000000000001</v>
      </c>
      <c r="V5102">
        <v>0.40820000000000001</v>
      </c>
      <c r="W5102">
        <v>0.91890000000000005</v>
      </c>
      <c r="X5102">
        <v>1</v>
      </c>
      <c r="Y5102">
        <v>0</v>
      </c>
      <c r="Z5102">
        <v>0.39529999999999998</v>
      </c>
      <c r="AA5102">
        <v>0.3846</v>
      </c>
      <c r="AB5102">
        <v>0.84309999999999996</v>
      </c>
      <c r="AC5102">
        <v>0.54549999999999998</v>
      </c>
      <c r="AD5102">
        <v>0</v>
      </c>
      <c r="AE5102">
        <v>0</v>
      </c>
      <c r="AF5102" t="s">
        <v>3915</v>
      </c>
      <c r="AG5102" s="2">
        <v>2.0833333333333333E-3</v>
      </c>
      <c r="AH5102" t="s">
        <v>4108</v>
      </c>
      <c r="AI5102">
        <v>1</v>
      </c>
      <c r="AJ5102" t="s">
        <v>3925</v>
      </c>
      <c r="AK5102" s="3">
        <v>35328</v>
      </c>
      <c r="AL5102" s="10">
        <f>YEAR(ufc_fights_2[[#This Row],[date]])</f>
        <v>1996</v>
      </c>
      <c r="AM5102" t="s">
        <v>4107</v>
      </c>
      <c r="AN5102">
        <v>161</v>
      </c>
      <c r="AO5102" t="s">
        <v>3913</v>
      </c>
      <c r="AP5102">
        <f>IF(ufc_fights_2[[#This Row],[winner]]="Red",ufc_fights_2[[#This Row],[r_fighter_id]],ufc_fights_2[[#This Row],[b_fighter_id]])</f>
        <v>955</v>
      </c>
      <c r="AQ5102" t="str">
        <f>_xlfn.XLOOKUP(ufc_fights_2[[#This Row],[winnerID]],ufc_fighters[id],ufc_fighters[fighter_name],"xxx",0,1)</f>
        <v>Scott Ferrozzo</v>
      </c>
    </row>
    <row r="5103" spans="1:43">
      <c r="A5103">
        <v>1250</v>
      </c>
      <c r="B5103">
        <v>1411</v>
      </c>
      <c r="C5103">
        <f>_xlfn.XLOOKUP(ufc_fights_2[[#This Row],[r_fighter_id]],ufc_fighters[id],ufc_fighters[year],"xxx",0,1)</f>
        <v>0</v>
      </c>
      <c r="D5103">
        <f>_xlfn.XLOOKUP(ufc_fights_2[[#This Row],[b_fighter_id]],ufc_fighters[id],ufc_fighters[year],"Prázdné",0,1)</f>
        <v>0</v>
      </c>
      <c r="E5103" s="10">
        <f>YEAR(ufc_fights_2[[#This Row],[date]])-ufc_fights_2[[#This Row],[r_year]]</f>
        <v>1995</v>
      </c>
      <c r="F5103" s="10">
        <f>YEAR(ufc_fights_2[[#This Row],[date]])-ufc_fights_2[[#This Row],[b_year]]</f>
        <v>1995</v>
      </c>
      <c r="G5103">
        <v>0</v>
      </c>
      <c r="H5103">
        <v>0</v>
      </c>
      <c r="I5103">
        <v>0.25</v>
      </c>
      <c r="J5103">
        <v>0.8</v>
      </c>
      <c r="K5103">
        <v>0.56520000000000004</v>
      </c>
      <c r="L5103">
        <v>0.625</v>
      </c>
      <c r="M5103">
        <v>0</v>
      </c>
      <c r="N5103">
        <v>0.5</v>
      </c>
      <c r="O5103">
        <v>0</v>
      </c>
      <c r="P5103">
        <v>0</v>
      </c>
      <c r="Q5103">
        <v>1</v>
      </c>
      <c r="R5103">
        <v>0</v>
      </c>
      <c r="S5103" s="2">
        <v>0</v>
      </c>
      <c r="T5103" s="2">
        <v>0</v>
      </c>
      <c r="U5103">
        <v>0.25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0.66669999999999996</v>
      </c>
      <c r="AD5103">
        <v>0.33329999999999999</v>
      </c>
      <c r="AE5103">
        <v>0</v>
      </c>
      <c r="AF5103" t="s">
        <v>3910</v>
      </c>
      <c r="AG5103" s="2">
        <v>1.1689814814814816E-3</v>
      </c>
      <c r="AH5103" t="s">
        <v>4134</v>
      </c>
      <c r="AI5103">
        <v>1</v>
      </c>
      <c r="AJ5103" t="s">
        <v>3925</v>
      </c>
      <c r="AK5103" s="3">
        <v>34950</v>
      </c>
      <c r="AL5103" s="10">
        <f>YEAR(ufc_fights_2[[#This Row],[date]])</f>
        <v>1995</v>
      </c>
      <c r="AM5103" t="s">
        <v>4107</v>
      </c>
      <c r="AN5103">
        <v>147</v>
      </c>
      <c r="AO5103" t="s">
        <v>3913</v>
      </c>
      <c r="AP5103">
        <f>IF(ufc_fights_2[[#This Row],[winner]]="Red",ufc_fights_2[[#This Row],[r_fighter_id]],ufc_fights_2[[#This Row],[b_fighter_id]])</f>
        <v>1250</v>
      </c>
      <c r="AQ5103" t="str">
        <f>_xlfn.XLOOKUP(ufc_fights_2[[#This Row],[winnerID]],ufc_fighters[id],ufc_fighters[fighter_name],"xxx",0,1)</f>
        <v>Mark Hall</v>
      </c>
    </row>
    <row r="5104" spans="1:43">
      <c r="A5104">
        <v>3511</v>
      </c>
      <c r="B5104">
        <v>1007</v>
      </c>
      <c r="C5104">
        <f>_xlfn.XLOOKUP(ufc_fights_2[[#This Row],[r_fighter_id]],ufc_fighters[id],ufc_fighters[year],"xxx",0,1)</f>
        <v>0</v>
      </c>
      <c r="D5104">
        <f>_xlfn.XLOOKUP(ufc_fights_2[[#This Row],[b_fighter_id]],ufc_fighters[id],ufc_fighters[year],"Prázdné",0,1)</f>
        <v>0</v>
      </c>
      <c r="E5104" s="10">
        <f>YEAR(ufc_fights_2[[#This Row],[date]])-ufc_fights_2[[#This Row],[r_year]]</f>
        <v>1996</v>
      </c>
      <c r="F5104" s="10">
        <f>YEAR(ufc_fights_2[[#This Row],[date]])-ufc_fights_2[[#This Row],[b_year]]</f>
        <v>1996</v>
      </c>
      <c r="G5104">
        <v>0</v>
      </c>
      <c r="H5104">
        <v>0</v>
      </c>
      <c r="I5104">
        <v>0.81820000000000004</v>
      </c>
      <c r="J5104">
        <v>0.5</v>
      </c>
      <c r="K5104">
        <v>0.87880000000000003</v>
      </c>
      <c r="L5104">
        <v>0.5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</v>
      </c>
      <c r="T5104" s="2">
        <v>0</v>
      </c>
      <c r="U5104">
        <v>1</v>
      </c>
      <c r="V5104">
        <v>0</v>
      </c>
      <c r="W5104">
        <v>1</v>
      </c>
      <c r="X5104">
        <v>0.33329999999999999</v>
      </c>
      <c r="Y5104">
        <v>0</v>
      </c>
      <c r="Z5104">
        <v>0.33329999999999999</v>
      </c>
      <c r="AA5104">
        <v>0.5</v>
      </c>
      <c r="AB5104">
        <v>0</v>
      </c>
      <c r="AC5104">
        <v>0</v>
      </c>
      <c r="AD5104">
        <v>1</v>
      </c>
      <c r="AE5104">
        <v>0</v>
      </c>
      <c r="AF5104" t="s">
        <v>3910</v>
      </c>
      <c r="AG5104" s="2">
        <v>2.2453703703703702E-3</v>
      </c>
      <c r="AH5104" t="s">
        <v>4057</v>
      </c>
      <c r="AI5104">
        <v>1</v>
      </c>
      <c r="AJ5104" t="s">
        <v>3925</v>
      </c>
      <c r="AK5104" s="3">
        <v>35202</v>
      </c>
      <c r="AL5104" s="10">
        <f>YEAR(ufc_fights_2[[#This Row],[date]])</f>
        <v>1996</v>
      </c>
      <c r="AM5104" t="s">
        <v>4107</v>
      </c>
      <c r="AN5104">
        <v>122</v>
      </c>
      <c r="AO5104" t="s">
        <v>3913</v>
      </c>
      <c r="AP5104">
        <f>IF(ufc_fights_2[[#This Row],[winner]]="Red",ufc_fights_2[[#This Row],[r_fighter_id]],ufc_fights_2[[#This Row],[b_fighter_id]])</f>
        <v>3511</v>
      </c>
      <c r="AQ5104" t="str">
        <f>_xlfn.XLOOKUP(ufc_fights_2[[#This Row],[winnerID]],ufc_fighters[id],ufc_fighters[fighter_name],"xxx",0,1)</f>
        <v>Cal Worsham</v>
      </c>
    </row>
    <row r="5105" spans="1:43">
      <c r="A5105">
        <v>478</v>
      </c>
      <c r="B5105">
        <v>100</v>
      </c>
      <c r="C5105">
        <f>_xlfn.XLOOKUP(ufc_fights_2[[#This Row],[r_fighter_id]],ufc_fighters[id],ufc_fighters[year],"xxx",0,1)</f>
        <v>0</v>
      </c>
      <c r="D5105">
        <f>_xlfn.XLOOKUP(ufc_fights_2[[#This Row],[b_fighter_id]],ufc_fighters[id],ufc_fighters[year],"Prázdné",0,1)</f>
        <v>1971</v>
      </c>
      <c r="E5105" s="10">
        <f>YEAR(ufc_fights_2[[#This Row],[date]])-ufc_fights_2[[#This Row],[r_year]]</f>
        <v>1996</v>
      </c>
      <c r="F5105" s="10">
        <f>YEAR(ufc_fights_2[[#This Row],[date]])-ufc_fights_2[[#This Row],[b_year]]</f>
        <v>25</v>
      </c>
      <c r="G5105">
        <v>0</v>
      </c>
      <c r="H5105">
        <v>0</v>
      </c>
      <c r="I5105">
        <v>0.47060000000000002</v>
      </c>
      <c r="J5105">
        <v>0</v>
      </c>
      <c r="K5105">
        <v>0.6875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</v>
      </c>
      <c r="T5105" s="2">
        <v>0</v>
      </c>
      <c r="U5105">
        <v>0.47060000000000002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0.47060000000000002</v>
      </c>
      <c r="AE5105">
        <v>0</v>
      </c>
      <c r="AF5105" t="s">
        <v>3910</v>
      </c>
      <c r="AG5105" s="2">
        <v>3.8425925925925928E-3</v>
      </c>
      <c r="AH5105" t="s">
        <v>4057</v>
      </c>
      <c r="AI5105">
        <v>1</v>
      </c>
      <c r="AJ5105" t="s">
        <v>3925</v>
      </c>
      <c r="AK5105" s="3">
        <v>35202</v>
      </c>
      <c r="AL5105" s="10">
        <f>YEAR(ufc_fights_2[[#This Row],[date]])</f>
        <v>1996</v>
      </c>
      <c r="AM5105" t="s">
        <v>4107</v>
      </c>
      <c r="AN5105">
        <v>122</v>
      </c>
      <c r="AO5105" t="s">
        <v>3913</v>
      </c>
      <c r="AP5105">
        <f>IF(ufc_fights_2[[#This Row],[winner]]="Red",ufc_fights_2[[#This Row],[r_fighter_id]],ufc_fights_2[[#This Row],[b_fighter_id]])</f>
        <v>478</v>
      </c>
      <c r="AQ5105" t="str">
        <f>_xlfn.XLOOKUP(ufc_fights_2[[#This Row],[winnerID]],ufc_fighters[id],ufc_fighters[fighter_name],"xxx",0,1)</f>
        <v>Rafael Carino</v>
      </c>
    </row>
    <row r="5106" spans="1:43">
      <c r="A5106">
        <v>3527</v>
      </c>
      <c r="B5106">
        <v>3190</v>
      </c>
      <c r="C5106">
        <f>_xlfn.XLOOKUP(ufc_fights_2[[#This Row],[r_fighter_id]],ufc_fighters[id],ufc_fighters[year],"xxx",0,1)</f>
        <v>1976</v>
      </c>
      <c r="D5106">
        <f>_xlfn.XLOOKUP(ufc_fights_2[[#This Row],[b_fighter_id]],ufc_fighters[id],ufc_fighters[year],"Prázdné",0,1)</f>
        <v>1978</v>
      </c>
      <c r="E5106" s="10">
        <f>YEAR(ufc_fights_2[[#This Row],[date]])-ufc_fights_2[[#This Row],[r_year]]</f>
        <v>23</v>
      </c>
      <c r="F5106" s="10">
        <f>YEAR(ufc_fights_2[[#This Row],[date]])-ufc_fights_2[[#This Row],[b_year]]</f>
        <v>21</v>
      </c>
      <c r="G5106">
        <v>0</v>
      </c>
      <c r="H5106">
        <v>0</v>
      </c>
      <c r="I5106">
        <v>0.76919999999999999</v>
      </c>
      <c r="J5106">
        <v>0.55559999999999998</v>
      </c>
      <c r="K5106">
        <v>0.8</v>
      </c>
      <c r="L5106">
        <v>0.70589999999999997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9.9074074074074082E-3</v>
      </c>
      <c r="T5106" s="2">
        <v>0</v>
      </c>
      <c r="U5106">
        <v>0.5</v>
      </c>
      <c r="V5106">
        <v>0.71430000000000005</v>
      </c>
      <c r="W5106">
        <v>1</v>
      </c>
      <c r="X5106">
        <v>0</v>
      </c>
      <c r="Y5106">
        <v>0</v>
      </c>
      <c r="Z5106">
        <v>0.5</v>
      </c>
      <c r="AA5106">
        <v>0</v>
      </c>
      <c r="AB5106">
        <v>0</v>
      </c>
      <c r="AC5106">
        <v>0</v>
      </c>
      <c r="AD5106">
        <v>0.81820000000000004</v>
      </c>
      <c r="AE5106">
        <v>1</v>
      </c>
      <c r="AF5106" t="s">
        <v>3915</v>
      </c>
      <c r="AG5106" s="2">
        <v>3.472222222222222E-3</v>
      </c>
      <c r="AH5106" t="s">
        <v>3911</v>
      </c>
      <c r="AI5106">
        <v>3</v>
      </c>
      <c r="AJ5106" t="s">
        <v>3939</v>
      </c>
      <c r="AK5106" s="3">
        <v>36483</v>
      </c>
      <c r="AL5106" s="10">
        <f>YEAR(ufc_fights_2[[#This Row],[date]])</f>
        <v>1999</v>
      </c>
      <c r="AM5106" t="s">
        <v>4107</v>
      </c>
      <c r="AN5106">
        <v>166</v>
      </c>
      <c r="AO5106" t="s">
        <v>3913</v>
      </c>
      <c r="AP5106">
        <f>IF(ufc_fights_2[[#This Row],[winner]]="Red",ufc_fights_2[[#This Row],[r_fighter_id]],ufc_fights_2[[#This Row],[b_fighter_id]])</f>
        <v>3527</v>
      </c>
      <c r="AQ5106" t="str">
        <f>_xlfn.XLOOKUP(ufc_fights_2[[#This Row],[winnerID]],ufc_fighters[id],ufc_fighters[fighter_name],"xxx",0,1)</f>
        <v>Kenichi Yamamoto</v>
      </c>
    </row>
    <row r="5107" spans="1:43">
      <c r="A5107">
        <v>1154</v>
      </c>
      <c r="B5107">
        <v>1336</v>
      </c>
      <c r="C5107">
        <f>_xlfn.XLOOKUP(ufc_fights_2[[#This Row],[r_fighter_id]],ufc_fighters[id],ufc_fighters[year],"xxx",0,1)</f>
        <v>1966</v>
      </c>
      <c r="D5107">
        <f>_xlfn.XLOOKUP(ufc_fights_2[[#This Row],[b_fighter_id]],ufc_fighters[id],ufc_fighters[year],"Prázdné",0,1)</f>
        <v>0</v>
      </c>
      <c r="E5107" s="10">
        <f>YEAR(ufc_fights_2[[#This Row],[date]])-ufc_fights_2[[#This Row],[r_year]]</f>
        <v>30</v>
      </c>
      <c r="F5107" s="10">
        <f>YEAR(ufc_fights_2[[#This Row],[date]])-ufc_fights_2[[#This Row],[b_year]]</f>
        <v>1996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</v>
      </c>
      <c r="T5107" s="2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 t="s">
        <v>3910</v>
      </c>
      <c r="AG5107" s="2">
        <v>1.5046296296296297E-4</v>
      </c>
      <c r="AH5107" t="s">
        <v>4140</v>
      </c>
      <c r="AI5107">
        <v>1</v>
      </c>
      <c r="AJ5107" t="s">
        <v>3925</v>
      </c>
      <c r="AK5107" s="3">
        <v>35111</v>
      </c>
      <c r="AL5107" s="10">
        <f>YEAR(ufc_fights_2[[#This Row],[date]])</f>
        <v>1996</v>
      </c>
      <c r="AM5107" t="s">
        <v>4107</v>
      </c>
      <c r="AN5107">
        <v>165</v>
      </c>
      <c r="AO5107" t="s">
        <v>3913</v>
      </c>
      <c r="AP5107">
        <f>IF(ufc_fights_2[[#This Row],[winner]]="Red",ufc_fights_2[[#This Row],[r_fighter_id]],ufc_fights_2[[#This Row],[b_fighter_id]])</f>
        <v>1154</v>
      </c>
      <c r="AQ5107" t="str">
        <f>_xlfn.XLOOKUP(ufc_fights_2[[#This Row],[winnerID]],ufc_fighters[id],ufc_fighters[fighter_name],"xxx",0,1)</f>
        <v>Gary Goodridge</v>
      </c>
    </row>
    <row r="5108" spans="1:43">
      <c r="A5108">
        <v>745</v>
      </c>
      <c r="B5108">
        <v>191</v>
      </c>
      <c r="C5108">
        <f>_xlfn.XLOOKUP(ufc_fights_2[[#This Row],[r_fighter_id]],ufc_fighters[id],ufc_fighters[year],"xxx",0,1)</f>
        <v>1969</v>
      </c>
      <c r="D5108">
        <f>_xlfn.XLOOKUP(ufc_fights_2[[#This Row],[b_fighter_id]],ufc_fighters[id],ufc_fighters[year],"Prázdné",0,1)</f>
        <v>0</v>
      </c>
      <c r="E5108" s="10">
        <f>YEAR(ufc_fights_2[[#This Row],[date]])-ufc_fights_2[[#This Row],[r_year]]</f>
        <v>25</v>
      </c>
      <c r="F5108" s="10">
        <f>YEAR(ufc_fights_2[[#This Row],[date]])-ufc_fights_2[[#This Row],[b_year]]</f>
        <v>1994</v>
      </c>
      <c r="G5108">
        <v>0</v>
      </c>
      <c r="H5108">
        <v>0</v>
      </c>
      <c r="I5108">
        <v>0.6</v>
      </c>
      <c r="J5108">
        <v>0</v>
      </c>
      <c r="K5108">
        <v>0.8</v>
      </c>
      <c r="L5108">
        <v>0.60870000000000002</v>
      </c>
      <c r="M5108">
        <v>0</v>
      </c>
      <c r="N5108">
        <v>1</v>
      </c>
      <c r="O5108">
        <v>5</v>
      </c>
      <c r="P5108">
        <v>0</v>
      </c>
      <c r="Q5108">
        <v>4</v>
      </c>
      <c r="R5108">
        <v>2</v>
      </c>
      <c r="S5108" s="2">
        <v>0</v>
      </c>
      <c r="T5108" s="2">
        <v>0</v>
      </c>
      <c r="U5108">
        <v>0.5</v>
      </c>
      <c r="V5108">
        <v>0</v>
      </c>
      <c r="W5108">
        <v>0.5</v>
      </c>
      <c r="X5108">
        <v>1</v>
      </c>
      <c r="Y5108">
        <v>0</v>
      </c>
      <c r="Z5108">
        <v>0.5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 t="s">
        <v>3933</v>
      </c>
      <c r="AG5108" s="2">
        <v>4.6412037037037038E-3</v>
      </c>
      <c r="AH5108" t="s">
        <v>4120</v>
      </c>
      <c r="AI5108">
        <v>0</v>
      </c>
      <c r="AJ5108" t="s">
        <v>3925</v>
      </c>
      <c r="AK5108" s="3">
        <v>34404</v>
      </c>
      <c r="AL5108" s="10">
        <f>YEAR(ufc_fights_2[[#This Row],[date]])</f>
        <v>1994</v>
      </c>
      <c r="AM5108" t="s">
        <v>4107</v>
      </c>
      <c r="AN5108">
        <v>74</v>
      </c>
      <c r="AO5108" t="s">
        <v>3913</v>
      </c>
      <c r="AP5108">
        <f>IF(ufc_fights_2[[#This Row],[winner]]="Red",ufc_fights_2[[#This Row],[r_fighter_id]],ufc_fights_2[[#This Row],[b_fighter_id]])</f>
        <v>745</v>
      </c>
      <c r="AQ5108" t="str">
        <f>_xlfn.XLOOKUP(ufc_fights_2[[#This Row],[winnerID]],ufc_fighters[id],ufc_fighters[fighter_name],"xxx",0,1)</f>
        <v>Jason DeLucia</v>
      </c>
    </row>
    <row r="5109" spans="1:43">
      <c r="A5109">
        <v>2660</v>
      </c>
      <c r="B5109">
        <v>1811</v>
      </c>
      <c r="C5109">
        <f>_xlfn.XLOOKUP(ufc_fights_2[[#This Row],[r_fighter_id]],ufc_fighters[id],ufc_fighters[year],"xxx",0,1)</f>
        <v>0</v>
      </c>
      <c r="D5109">
        <f>_xlfn.XLOOKUP(ufc_fights_2[[#This Row],[b_fighter_id]],ufc_fighters[id],ufc_fighters[year],"Prázdné",0,1)</f>
        <v>0</v>
      </c>
      <c r="E5109" s="10">
        <f>YEAR(ufc_fights_2[[#This Row],[date]])-ufc_fights_2[[#This Row],[r_year]]</f>
        <v>1994</v>
      </c>
      <c r="F5109" s="10">
        <f>YEAR(ufc_fights_2[[#This Row],[date]])-ufc_fights_2[[#This Row],[b_year]]</f>
        <v>1994</v>
      </c>
      <c r="G5109">
        <v>0</v>
      </c>
      <c r="H5109">
        <v>0</v>
      </c>
      <c r="I5109">
        <v>0.64710000000000001</v>
      </c>
      <c r="J5109">
        <v>0.8</v>
      </c>
      <c r="K5109">
        <v>0.86050000000000004</v>
      </c>
      <c r="L5109">
        <v>0.93140000000000001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</v>
      </c>
      <c r="T5109" s="2">
        <v>0</v>
      </c>
      <c r="U5109">
        <v>0.6</v>
      </c>
      <c r="V5109">
        <v>0.8</v>
      </c>
      <c r="W5109">
        <v>1</v>
      </c>
      <c r="X5109">
        <v>1</v>
      </c>
      <c r="Y5109">
        <v>0</v>
      </c>
      <c r="Z5109">
        <v>1</v>
      </c>
      <c r="AA5109">
        <v>0.5</v>
      </c>
      <c r="AB5109">
        <v>1</v>
      </c>
      <c r="AC5109">
        <v>1</v>
      </c>
      <c r="AD5109">
        <v>0.6</v>
      </c>
      <c r="AE5109">
        <v>1</v>
      </c>
      <c r="AF5109" t="s">
        <v>3910</v>
      </c>
      <c r="AG5109" s="2">
        <v>8.4837962962962966E-3</v>
      </c>
      <c r="AH5109" t="s">
        <v>4120</v>
      </c>
      <c r="AI5109">
        <v>0</v>
      </c>
      <c r="AJ5109" t="s">
        <v>3925</v>
      </c>
      <c r="AK5109" s="3">
        <v>34404</v>
      </c>
      <c r="AL5109" s="10">
        <f>YEAR(ufc_fights_2[[#This Row],[date]])</f>
        <v>1994</v>
      </c>
      <c r="AM5109" t="s">
        <v>4107</v>
      </c>
      <c r="AN5109">
        <v>74</v>
      </c>
      <c r="AO5109" t="s">
        <v>3913</v>
      </c>
      <c r="AP5109">
        <f>IF(ufc_fights_2[[#This Row],[winner]]="Red",ufc_fights_2[[#This Row],[r_fighter_id]],ufc_fights_2[[#This Row],[b_fighter_id]])</f>
        <v>2660</v>
      </c>
      <c r="AQ5109" t="str">
        <f>_xlfn.XLOOKUP(ufc_fights_2[[#This Row],[winnerID]],ufc_fighters[id],ufc_fighters[fighter_name],"xxx",0,1)</f>
        <v>Johnny Rhodes</v>
      </c>
    </row>
    <row r="5110" spans="1:43">
      <c r="A5110">
        <v>8</v>
      </c>
      <c r="B5110">
        <v>1505</v>
      </c>
      <c r="C5110">
        <f>_xlfn.XLOOKUP(ufc_fights_2[[#This Row],[r_fighter_id]],ufc_fighters[id],ufc_fighters[year],"xxx",0,1)</f>
        <v>0</v>
      </c>
      <c r="D5110">
        <f>_xlfn.XLOOKUP(ufc_fights_2[[#This Row],[b_fighter_id]],ufc_fighters[id],ufc_fighters[year],"Prázdné",0,1)</f>
        <v>0</v>
      </c>
      <c r="E5110" s="10">
        <f>YEAR(ufc_fights_2[[#This Row],[date]])-ufc_fights_2[[#This Row],[r_year]]</f>
        <v>1995</v>
      </c>
      <c r="F5110" s="10">
        <f>YEAR(ufc_fights_2[[#This Row],[date]])-ufc_fights_2[[#This Row],[b_year]]</f>
        <v>1995</v>
      </c>
      <c r="G5110">
        <v>0</v>
      </c>
      <c r="H5110">
        <v>0</v>
      </c>
      <c r="I5110">
        <v>1</v>
      </c>
      <c r="J5110">
        <v>0</v>
      </c>
      <c r="K5110">
        <v>0.6</v>
      </c>
      <c r="L5110">
        <v>0.5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0</v>
      </c>
      <c r="S5110" s="2">
        <v>0</v>
      </c>
      <c r="T5110" s="2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3933</v>
      </c>
      <c r="AG5110" s="2">
        <v>8.564814814814815E-4</v>
      </c>
      <c r="AH5110" t="s">
        <v>4109</v>
      </c>
      <c r="AI5110">
        <v>1</v>
      </c>
      <c r="AJ5110" t="s">
        <v>3925</v>
      </c>
      <c r="AK5110" s="3">
        <v>35049</v>
      </c>
      <c r="AL5110" s="10">
        <f>YEAR(ufc_fights_2[[#This Row],[date]])</f>
        <v>1995</v>
      </c>
      <c r="AM5110" t="s">
        <v>4107</v>
      </c>
      <c r="AN5110">
        <v>74</v>
      </c>
      <c r="AO5110" t="s">
        <v>3913</v>
      </c>
      <c r="AP5110">
        <f>IF(ufc_fights_2[[#This Row],[winner]]="Red",ufc_fights_2[[#This Row],[r_fighter_id]],ufc_fights_2[[#This Row],[b_fighter_id]])</f>
        <v>8</v>
      </c>
      <c r="AQ5110" t="str">
        <f>_xlfn.XLOOKUP(ufc_fights_2[[#This Row],[winnerID]],ufc_fighters[id],ufc_fighters[fighter_name],"xxx",0,1)</f>
        <v>David Abbott</v>
      </c>
    </row>
    <row r="5111" spans="1:43">
      <c r="A5111">
        <v>1411</v>
      </c>
      <c r="B5111">
        <v>2468</v>
      </c>
      <c r="C5111">
        <f>_xlfn.XLOOKUP(ufc_fights_2[[#This Row],[r_fighter_id]],ufc_fighters[id],ufc_fighters[year],"xxx",0,1)</f>
        <v>0</v>
      </c>
      <c r="D5111">
        <f>_xlfn.XLOOKUP(ufc_fights_2[[#This Row],[b_fighter_id]],ufc_fighters[id],ufc_fighters[year],"Prázdné",0,1)</f>
        <v>0</v>
      </c>
      <c r="E5111" s="10">
        <f>YEAR(ufc_fights_2[[#This Row],[date]])-ufc_fights_2[[#This Row],[r_year]]</f>
        <v>1994</v>
      </c>
      <c r="F5111" s="10">
        <f>YEAR(ufc_fights_2[[#This Row],[date]])-ufc_fights_2[[#This Row],[b_year]]</f>
        <v>1994</v>
      </c>
      <c r="G5111">
        <v>1</v>
      </c>
      <c r="H5111">
        <v>0</v>
      </c>
      <c r="I5111">
        <v>0.75</v>
      </c>
      <c r="J5111">
        <v>0.75</v>
      </c>
      <c r="K5111">
        <v>0.8</v>
      </c>
      <c r="L5111">
        <v>0.75</v>
      </c>
      <c r="M5111">
        <v>0</v>
      </c>
      <c r="N5111">
        <v>0.5</v>
      </c>
      <c r="O5111">
        <v>0</v>
      </c>
      <c r="P5111">
        <v>0</v>
      </c>
      <c r="Q5111">
        <v>0</v>
      </c>
      <c r="R5111">
        <v>0</v>
      </c>
      <c r="S5111" s="2">
        <v>0</v>
      </c>
      <c r="T5111" s="2">
        <v>0</v>
      </c>
      <c r="U5111">
        <v>0.75</v>
      </c>
      <c r="V5111">
        <v>0</v>
      </c>
      <c r="W5111">
        <v>0</v>
      </c>
      <c r="X5111">
        <v>0</v>
      </c>
      <c r="Y5111">
        <v>0.5</v>
      </c>
      <c r="Z5111">
        <v>0.25</v>
      </c>
      <c r="AA5111">
        <v>1</v>
      </c>
      <c r="AB5111">
        <v>1</v>
      </c>
      <c r="AC5111">
        <v>0.5</v>
      </c>
      <c r="AD5111">
        <v>1</v>
      </c>
      <c r="AE5111">
        <v>0</v>
      </c>
      <c r="AF5111" t="s">
        <v>3910</v>
      </c>
      <c r="AG5111" s="2">
        <v>5.3240740740740744E-4</v>
      </c>
      <c r="AH5111" t="s">
        <v>4120</v>
      </c>
      <c r="AI5111">
        <v>0</v>
      </c>
      <c r="AJ5111" t="s">
        <v>3925</v>
      </c>
      <c r="AK5111" s="3">
        <v>34586</v>
      </c>
      <c r="AL5111" s="10">
        <f>YEAR(ufc_fights_2[[#This Row],[date]])</f>
        <v>1994</v>
      </c>
      <c r="AM5111" t="s">
        <v>4107</v>
      </c>
      <c r="AN5111">
        <v>112</v>
      </c>
      <c r="AO5111" t="s">
        <v>3913</v>
      </c>
      <c r="AP5111">
        <f>IF(ufc_fights_2[[#This Row],[winner]]="Red",ufc_fights_2[[#This Row],[r_fighter_id]],ufc_fights_2[[#This Row],[b_fighter_id]])</f>
        <v>1411</v>
      </c>
      <c r="AQ5111" t="str">
        <f>_xlfn.XLOOKUP(ufc_fights_2[[#This Row],[winnerID]],ufc_fighters[id],ufc_fighters[fighter_name],"xxx",0,1)</f>
        <v>Harold Howard</v>
      </c>
    </row>
    <row r="5112" spans="1:43">
      <c r="A5112">
        <v>1026</v>
      </c>
      <c r="B5112">
        <v>1250</v>
      </c>
      <c r="C5112">
        <f>_xlfn.XLOOKUP(ufc_fights_2[[#This Row],[r_fighter_id]],ufc_fighters[id],ufc_fighters[year],"xxx",0,1)</f>
        <v>1965</v>
      </c>
      <c r="D5112">
        <f>_xlfn.XLOOKUP(ufc_fights_2[[#This Row],[b_fighter_id]],ufc_fighters[id],ufc_fighters[year],"Prázdné",0,1)</f>
        <v>0</v>
      </c>
      <c r="E5112" s="10">
        <f>YEAR(ufc_fights_2[[#This Row],[date]])-ufc_fights_2[[#This Row],[r_year]]</f>
        <v>31</v>
      </c>
      <c r="F5112" s="10">
        <f>YEAR(ufc_fights_2[[#This Row],[date]])-ufc_fights_2[[#This Row],[b_year]]</f>
        <v>1996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 s="2">
        <v>0</v>
      </c>
      <c r="T5112" s="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3933</v>
      </c>
      <c r="AG5112" s="2">
        <v>2.3148148148148149E-4</v>
      </c>
      <c r="AH5112" t="s">
        <v>4057</v>
      </c>
      <c r="AI5112">
        <v>1</v>
      </c>
      <c r="AJ5112" t="s">
        <v>3925</v>
      </c>
      <c r="AK5112" s="3">
        <v>35406</v>
      </c>
      <c r="AL5112" s="10">
        <f>YEAR(ufc_fights_2[[#This Row],[date]])</f>
        <v>1996</v>
      </c>
      <c r="AM5112" t="s">
        <v>4107</v>
      </c>
      <c r="AN5112">
        <v>155</v>
      </c>
      <c r="AO5112" t="s">
        <v>3913</v>
      </c>
      <c r="AP5112">
        <f>IF(ufc_fights_2[[#This Row],[winner]]="Red",ufc_fights_2[[#This Row],[r_fighter_id]],ufc_fights_2[[#This Row],[b_fighter_id]])</f>
        <v>1026</v>
      </c>
      <c r="AQ5112" t="str">
        <f>_xlfn.XLOOKUP(ufc_fights_2[[#This Row],[winnerID]],ufc_fighters[id],ufc_fighters[fighter_name],"xxx",0,1)</f>
        <v>Don Frye</v>
      </c>
    </row>
    <row r="5113" spans="1:43">
      <c r="A5113">
        <v>309</v>
      </c>
      <c r="B5113">
        <v>955</v>
      </c>
      <c r="C5113">
        <f>_xlfn.XLOOKUP(ufc_fights_2[[#This Row],[r_fighter_id]],ufc_fighters[id],ufc_fighters[year],"xxx",0,1)</f>
        <v>1974</v>
      </c>
      <c r="D5113">
        <f>_xlfn.XLOOKUP(ufc_fights_2[[#This Row],[b_fighter_id]],ufc_fighters[id],ufc_fighters[year],"Prázdné",0,1)</f>
        <v>1965</v>
      </c>
      <c r="E5113" s="10">
        <f>YEAR(ufc_fights_2[[#This Row],[date]])-ufc_fights_2[[#This Row],[r_year]]</f>
        <v>22</v>
      </c>
      <c r="F5113" s="10">
        <f>YEAR(ufc_fights_2[[#This Row],[date]])-ufc_fights_2[[#This Row],[b_year]]</f>
        <v>31</v>
      </c>
      <c r="G5113">
        <v>0</v>
      </c>
      <c r="H5113">
        <v>0</v>
      </c>
      <c r="I5113">
        <v>0.77780000000000005</v>
      </c>
      <c r="J5113">
        <v>0.75</v>
      </c>
      <c r="K5113">
        <v>0.81820000000000004</v>
      </c>
      <c r="L5113">
        <v>0.85</v>
      </c>
      <c r="M5113">
        <v>0</v>
      </c>
      <c r="N5113">
        <v>0.5</v>
      </c>
      <c r="O5113">
        <v>1</v>
      </c>
      <c r="P5113">
        <v>1</v>
      </c>
      <c r="Q5113">
        <v>0</v>
      </c>
      <c r="R5113">
        <v>0</v>
      </c>
      <c r="S5113" s="2">
        <v>0</v>
      </c>
      <c r="T5113" s="2">
        <v>0</v>
      </c>
      <c r="U5113">
        <v>1</v>
      </c>
      <c r="V5113">
        <v>0.75</v>
      </c>
      <c r="W5113">
        <v>1</v>
      </c>
      <c r="X5113">
        <v>0.5</v>
      </c>
      <c r="Y5113">
        <v>0.5</v>
      </c>
      <c r="Z5113">
        <v>0.66669999999999996</v>
      </c>
      <c r="AA5113">
        <v>0.5</v>
      </c>
      <c r="AB5113">
        <v>1</v>
      </c>
      <c r="AC5113">
        <v>0.66669999999999996</v>
      </c>
      <c r="AD5113">
        <v>1</v>
      </c>
      <c r="AE5113">
        <v>1</v>
      </c>
      <c r="AF5113" t="s">
        <v>3933</v>
      </c>
      <c r="AG5113" s="2">
        <v>6.2847222222222219E-3</v>
      </c>
      <c r="AH5113" t="s">
        <v>4140</v>
      </c>
      <c r="AI5113">
        <v>1</v>
      </c>
      <c r="AJ5113" t="s">
        <v>3925</v>
      </c>
      <c r="AK5113" s="3">
        <v>35111</v>
      </c>
      <c r="AL5113" s="10">
        <f>YEAR(ufc_fights_2[[#This Row],[date]])</f>
        <v>1996</v>
      </c>
      <c r="AM5113" t="s">
        <v>4107</v>
      </c>
      <c r="AN5113">
        <v>165</v>
      </c>
      <c r="AO5113" t="s">
        <v>3913</v>
      </c>
      <c r="AP5113">
        <f>IF(ufc_fights_2[[#This Row],[winner]]="Red",ufc_fights_2[[#This Row],[r_fighter_id]],ufc_fights_2[[#This Row],[b_fighter_id]])</f>
        <v>309</v>
      </c>
      <c r="AQ5113" t="str">
        <f>_xlfn.XLOOKUP(ufc_fights_2[[#This Row],[winnerID]],ufc_fighters[id],ufc_fighters[fighter_name],"xxx",0,1)</f>
        <v>Jerry Bohlander</v>
      </c>
    </row>
    <row r="5114" spans="1:43">
      <c r="A5114">
        <v>1026</v>
      </c>
      <c r="B5114">
        <v>1154</v>
      </c>
      <c r="C5114">
        <f>_xlfn.XLOOKUP(ufc_fights_2[[#This Row],[r_fighter_id]],ufc_fighters[id],ufc_fighters[year],"xxx",0,1)</f>
        <v>1965</v>
      </c>
      <c r="D5114">
        <f>_xlfn.XLOOKUP(ufc_fights_2[[#This Row],[b_fighter_id]],ufc_fighters[id],ufc_fighters[year],"Prázdné",0,1)</f>
        <v>1966</v>
      </c>
      <c r="E5114" s="10">
        <f>YEAR(ufc_fights_2[[#This Row],[date]])-ufc_fights_2[[#This Row],[r_year]]</f>
        <v>31</v>
      </c>
      <c r="F5114" s="10">
        <f>YEAR(ufc_fights_2[[#This Row],[date]])-ufc_fights_2[[#This Row],[b_year]]</f>
        <v>30</v>
      </c>
      <c r="G5114">
        <v>0</v>
      </c>
      <c r="H5114">
        <v>0</v>
      </c>
      <c r="I5114">
        <v>0.5333</v>
      </c>
      <c r="J5114">
        <v>0.53849999999999998</v>
      </c>
      <c r="K5114">
        <v>0.65310000000000001</v>
      </c>
      <c r="L5114">
        <v>0.75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 s="2">
        <v>0</v>
      </c>
      <c r="T5114" s="2">
        <v>0</v>
      </c>
      <c r="U5114">
        <v>0.45450000000000002</v>
      </c>
      <c r="V5114">
        <v>0.4783</v>
      </c>
      <c r="W5114">
        <v>0.75</v>
      </c>
      <c r="X5114">
        <v>0</v>
      </c>
      <c r="Y5114">
        <v>0</v>
      </c>
      <c r="Z5114">
        <v>0.22220000000000001</v>
      </c>
      <c r="AA5114">
        <v>0.4</v>
      </c>
      <c r="AB5114">
        <v>0.66669999999999996</v>
      </c>
      <c r="AC5114">
        <v>0.5625</v>
      </c>
      <c r="AD5114">
        <v>0</v>
      </c>
      <c r="AE5114">
        <v>0.6</v>
      </c>
      <c r="AF5114" t="s">
        <v>3933</v>
      </c>
      <c r="AG5114" s="2">
        <v>7.858796296296296E-3</v>
      </c>
      <c r="AH5114" t="s">
        <v>4057</v>
      </c>
      <c r="AI5114">
        <v>1</v>
      </c>
      <c r="AJ5114" t="s">
        <v>3925</v>
      </c>
      <c r="AK5114" s="3">
        <v>35406</v>
      </c>
      <c r="AL5114" s="10">
        <f>YEAR(ufc_fights_2[[#This Row],[date]])</f>
        <v>1996</v>
      </c>
      <c r="AM5114" t="s">
        <v>4107</v>
      </c>
      <c r="AN5114">
        <v>155</v>
      </c>
      <c r="AO5114" t="s">
        <v>3913</v>
      </c>
      <c r="AP5114">
        <f>IF(ufc_fights_2[[#This Row],[winner]]="Red",ufc_fights_2[[#This Row],[r_fighter_id]],ufc_fights_2[[#This Row],[b_fighter_id]])</f>
        <v>1026</v>
      </c>
      <c r="AQ5114" t="str">
        <f>_xlfn.XLOOKUP(ufc_fights_2[[#This Row],[winnerID]],ufc_fighters[id],ufc_fighters[fighter_name],"xxx",0,1)</f>
        <v>Don Frye</v>
      </c>
    </row>
    <row r="5115" spans="1:43">
      <c r="A5115">
        <v>1026</v>
      </c>
      <c r="B5115">
        <v>1536</v>
      </c>
      <c r="C5115">
        <f>_xlfn.XLOOKUP(ufc_fights_2[[#This Row],[r_fighter_id]],ufc_fighters[id],ufc_fighters[year],"xxx",0,1)</f>
        <v>1965</v>
      </c>
      <c r="D5115">
        <f>_xlfn.XLOOKUP(ufc_fights_2[[#This Row],[b_fighter_id]],ufc_fighters[id],ufc_fighters[year],"Prázdné",0,1)</f>
        <v>0</v>
      </c>
      <c r="E5115" s="10">
        <f>YEAR(ufc_fights_2[[#This Row],[date]])-ufc_fights_2[[#This Row],[r_year]]</f>
        <v>31</v>
      </c>
      <c r="F5115" s="10">
        <f>YEAR(ufc_fights_2[[#This Row],[date]])-ufc_fights_2[[#This Row],[b_year]]</f>
        <v>1996</v>
      </c>
      <c r="G5115">
        <v>0</v>
      </c>
      <c r="H5115">
        <v>0</v>
      </c>
      <c r="I5115">
        <v>0.6875</v>
      </c>
      <c r="J5115">
        <v>0.5</v>
      </c>
      <c r="K5115">
        <v>0.875</v>
      </c>
      <c r="L5115">
        <v>0.71789999999999998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</v>
      </c>
      <c r="T5115" s="2">
        <v>0</v>
      </c>
      <c r="U5115">
        <v>0.44440000000000002</v>
      </c>
      <c r="V5115">
        <v>0.3846</v>
      </c>
      <c r="W5115">
        <v>1</v>
      </c>
      <c r="X5115">
        <v>0</v>
      </c>
      <c r="Y5115">
        <v>0.66669999999999996</v>
      </c>
      <c r="Z5115">
        <v>0.25</v>
      </c>
      <c r="AA5115">
        <v>0</v>
      </c>
      <c r="AB5115">
        <v>0.71430000000000005</v>
      </c>
      <c r="AC5115">
        <v>0.6875</v>
      </c>
      <c r="AD5115">
        <v>1</v>
      </c>
      <c r="AE5115">
        <v>0</v>
      </c>
      <c r="AF5115" t="s">
        <v>3910</v>
      </c>
      <c r="AG5115" s="2">
        <v>3.2060185185185186E-3</v>
      </c>
      <c r="AH5115" t="s">
        <v>4057</v>
      </c>
      <c r="AI5115">
        <v>1</v>
      </c>
      <c r="AJ5115" t="s">
        <v>3925</v>
      </c>
      <c r="AK5115" s="3">
        <v>35258</v>
      </c>
      <c r="AL5115" s="10">
        <f>YEAR(ufc_fights_2[[#This Row],[date]])</f>
        <v>1996</v>
      </c>
      <c r="AM5115" t="s">
        <v>4107</v>
      </c>
      <c r="AN5115">
        <v>155</v>
      </c>
      <c r="AO5115" t="s">
        <v>3913</v>
      </c>
      <c r="AP5115">
        <f>IF(ufc_fights_2[[#This Row],[winner]]="Red",ufc_fights_2[[#This Row],[r_fighter_id]],ufc_fights_2[[#This Row],[b_fighter_id]])</f>
        <v>1026</v>
      </c>
      <c r="AQ5115" t="str">
        <f>_xlfn.XLOOKUP(ufc_fights_2[[#This Row],[winnerID]],ufc_fighters[id],ufc_fighters[fighter_name],"xxx",0,1)</f>
        <v>Don Frye</v>
      </c>
    </row>
    <row r="5116" spans="1:43">
      <c r="A5116">
        <v>1026</v>
      </c>
      <c r="B5116">
        <v>285</v>
      </c>
      <c r="C5116">
        <f>_xlfn.XLOOKUP(ufc_fights_2[[#This Row],[r_fighter_id]],ufc_fighters[id],ufc_fighters[year],"xxx",0,1)</f>
        <v>1965</v>
      </c>
      <c r="D5116">
        <f>_xlfn.XLOOKUP(ufc_fights_2[[#This Row],[b_fighter_id]],ufc_fighters[id],ufc_fighters[year],"Prázdné",0,1)</f>
        <v>0</v>
      </c>
      <c r="E5116" s="10">
        <f>YEAR(ufc_fights_2[[#This Row],[date]])-ufc_fights_2[[#This Row],[r_year]]</f>
        <v>31</v>
      </c>
      <c r="F5116" s="10">
        <f>YEAR(ufc_fights_2[[#This Row],[date]])-ufc_fights_2[[#This Row],[b_year]]</f>
        <v>1996</v>
      </c>
      <c r="G5116">
        <v>0</v>
      </c>
      <c r="H5116">
        <v>0</v>
      </c>
      <c r="I5116">
        <v>0.77969999999999995</v>
      </c>
      <c r="J5116">
        <v>0.4</v>
      </c>
      <c r="K5116">
        <v>0.8367</v>
      </c>
      <c r="L5116">
        <v>0.8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</v>
      </c>
      <c r="T5116" s="2">
        <v>0</v>
      </c>
      <c r="U5116">
        <v>0.69230000000000003</v>
      </c>
      <c r="V5116">
        <v>0.25</v>
      </c>
      <c r="W5116">
        <v>0.95</v>
      </c>
      <c r="X5116">
        <v>0</v>
      </c>
      <c r="Y5116">
        <v>1</v>
      </c>
      <c r="Z5116">
        <v>0.2</v>
      </c>
      <c r="AA5116">
        <v>1</v>
      </c>
      <c r="AB5116">
        <v>0.6875</v>
      </c>
      <c r="AC5116">
        <v>0</v>
      </c>
      <c r="AD5116">
        <v>0.89470000000000005</v>
      </c>
      <c r="AE5116">
        <v>0</v>
      </c>
      <c r="AF5116" t="s">
        <v>3910</v>
      </c>
      <c r="AG5116" s="2">
        <v>6.5972222222222222E-3</v>
      </c>
      <c r="AH5116" t="s">
        <v>4057</v>
      </c>
      <c r="AI5116">
        <v>1</v>
      </c>
      <c r="AJ5116" t="s">
        <v>3925</v>
      </c>
      <c r="AK5116" s="3">
        <v>35202</v>
      </c>
      <c r="AL5116" s="10">
        <f>YEAR(ufc_fights_2[[#This Row],[date]])</f>
        <v>1996</v>
      </c>
      <c r="AM5116" t="s">
        <v>4107</v>
      </c>
      <c r="AN5116">
        <v>122</v>
      </c>
      <c r="AO5116" t="s">
        <v>3913</v>
      </c>
      <c r="AP5116">
        <f>IF(ufc_fights_2[[#This Row],[winner]]="Red",ufc_fights_2[[#This Row],[r_fighter_id]],ufc_fights_2[[#This Row],[b_fighter_id]])</f>
        <v>1026</v>
      </c>
      <c r="AQ5116" t="str">
        <f>_xlfn.XLOOKUP(ufc_fights_2[[#This Row],[winnerID]],ufc_fighters[id],ufc_fighters[fighter_name],"xxx",0,1)</f>
        <v>Don Frye</v>
      </c>
    </row>
    <row r="5117" spans="1:43">
      <c r="A5117">
        <v>309</v>
      </c>
      <c r="B5117">
        <v>1230</v>
      </c>
      <c r="C5117">
        <f>_xlfn.XLOOKUP(ufc_fights_2[[#This Row],[r_fighter_id]],ufc_fighters[id],ufc_fighters[year],"xxx",0,1)</f>
        <v>1974</v>
      </c>
      <c r="D5117">
        <f>_xlfn.XLOOKUP(ufc_fights_2[[#This Row],[b_fighter_id]],ufc_fighters[id],ufc_fighters[year],"Prázdné",0,1)</f>
        <v>0</v>
      </c>
      <c r="E5117" s="10">
        <f>YEAR(ufc_fights_2[[#This Row],[date]])-ufc_fights_2[[#This Row],[r_year]]</f>
        <v>22</v>
      </c>
      <c r="F5117" s="10">
        <f>YEAR(ufc_fights_2[[#This Row],[date]])-ufc_fights_2[[#This Row],[b_year]]</f>
        <v>1996</v>
      </c>
      <c r="G5117">
        <v>0</v>
      </c>
      <c r="H5117">
        <v>0</v>
      </c>
      <c r="I5117">
        <v>0.85709999999999997</v>
      </c>
      <c r="J5117">
        <v>0.66669999999999996</v>
      </c>
      <c r="K5117">
        <v>0.94710000000000005</v>
      </c>
      <c r="L5117">
        <v>0.9375</v>
      </c>
      <c r="M5117">
        <v>1</v>
      </c>
      <c r="N5117">
        <v>0.33329999999999999</v>
      </c>
      <c r="O5117">
        <v>0</v>
      </c>
      <c r="P5117">
        <v>1</v>
      </c>
      <c r="Q5117">
        <v>1</v>
      </c>
      <c r="R5117">
        <v>0</v>
      </c>
      <c r="S5117" s="2">
        <v>0</v>
      </c>
      <c r="T5117" s="2">
        <v>0</v>
      </c>
      <c r="U5117">
        <v>0.81820000000000004</v>
      </c>
      <c r="V5117">
        <v>0.5</v>
      </c>
      <c r="W5117">
        <v>1</v>
      </c>
      <c r="X5117">
        <v>0.8</v>
      </c>
      <c r="Y5117">
        <v>0</v>
      </c>
      <c r="Z5117">
        <v>0.5</v>
      </c>
      <c r="AA5117">
        <v>0.5</v>
      </c>
      <c r="AB5117">
        <v>1</v>
      </c>
      <c r="AC5117">
        <v>1</v>
      </c>
      <c r="AD5117">
        <v>0.85709999999999997</v>
      </c>
      <c r="AE5117">
        <v>0</v>
      </c>
      <c r="AF5117" t="s">
        <v>3915</v>
      </c>
      <c r="AG5117" s="2">
        <v>1.0416666666666666E-2</v>
      </c>
      <c r="AH5117" t="s">
        <v>4109</v>
      </c>
      <c r="AI5117">
        <v>1</v>
      </c>
      <c r="AJ5117" t="s">
        <v>3925</v>
      </c>
      <c r="AK5117" s="3">
        <v>35328</v>
      </c>
      <c r="AL5117" s="10">
        <f>YEAR(ufc_fights_2[[#This Row],[date]])</f>
        <v>1996</v>
      </c>
      <c r="AM5117" t="s">
        <v>4107</v>
      </c>
      <c r="AN5117">
        <v>161</v>
      </c>
      <c r="AO5117" t="s">
        <v>3913</v>
      </c>
      <c r="AP5117">
        <f>IF(ufc_fights_2[[#This Row],[winner]]="Red",ufc_fights_2[[#This Row],[r_fighter_id]],ufc_fights_2[[#This Row],[b_fighter_id]])</f>
        <v>309</v>
      </c>
      <c r="AQ5117" t="str">
        <f>_xlfn.XLOOKUP(ufc_fights_2[[#This Row],[winnerID]],ufc_fighters[id],ufc_fighters[fighter_name],"xxx",0,1)</f>
        <v>Jerry Bohlander</v>
      </c>
    </row>
    <row r="5118" spans="1:43">
      <c r="A5118">
        <v>2910</v>
      </c>
      <c r="B5118">
        <v>1154</v>
      </c>
      <c r="C5118">
        <f>_xlfn.XLOOKUP(ufc_fights_2[[#This Row],[r_fighter_id]],ufc_fighters[id],ufc_fighters[year],"xxx",0,1)</f>
        <v>0</v>
      </c>
      <c r="D5118">
        <f>_xlfn.XLOOKUP(ufc_fights_2[[#This Row],[b_fighter_id]],ufc_fighters[id],ufc_fighters[year],"Prázdné",0,1)</f>
        <v>1966</v>
      </c>
      <c r="E5118" s="10">
        <f>YEAR(ufc_fights_2[[#This Row],[date]])-ufc_fights_2[[#This Row],[r_year]]</f>
        <v>1996</v>
      </c>
      <c r="F5118" s="10">
        <f>YEAR(ufc_fights_2[[#This Row],[date]])-ufc_fights_2[[#This Row],[b_year]]</f>
        <v>30</v>
      </c>
      <c r="G5118">
        <v>0</v>
      </c>
      <c r="H5118">
        <v>0</v>
      </c>
      <c r="I5118">
        <v>0.27589999999999998</v>
      </c>
      <c r="J5118">
        <v>0.25</v>
      </c>
      <c r="K5118">
        <v>0.77080000000000004</v>
      </c>
      <c r="L5118">
        <v>0.42859999999999998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</v>
      </c>
      <c r="T5118" s="2">
        <v>0</v>
      </c>
      <c r="U5118">
        <v>0.25929999999999997</v>
      </c>
      <c r="V5118">
        <v>0</v>
      </c>
      <c r="W5118">
        <v>1</v>
      </c>
      <c r="X5118">
        <v>0</v>
      </c>
      <c r="Y5118">
        <v>1</v>
      </c>
      <c r="Z5118">
        <v>0.5</v>
      </c>
      <c r="AA5118">
        <v>0.25</v>
      </c>
      <c r="AB5118">
        <v>0</v>
      </c>
      <c r="AC5118">
        <v>0</v>
      </c>
      <c r="AD5118">
        <v>0.25929999999999997</v>
      </c>
      <c r="AE5118">
        <v>0</v>
      </c>
      <c r="AF5118" t="s">
        <v>3926</v>
      </c>
      <c r="AG5118" s="2">
        <v>8.3333333333333332E-3</v>
      </c>
      <c r="AH5118" t="s">
        <v>4057</v>
      </c>
      <c r="AI5118">
        <v>1</v>
      </c>
      <c r="AJ5118" t="s">
        <v>3925</v>
      </c>
      <c r="AK5118" s="3">
        <v>35202</v>
      </c>
      <c r="AL5118" s="10">
        <f>YEAR(ufc_fights_2[[#This Row],[date]])</f>
        <v>1996</v>
      </c>
      <c r="AM5118" t="s">
        <v>4107</v>
      </c>
      <c r="AN5118">
        <v>122</v>
      </c>
      <c r="AO5118" t="s">
        <v>3913</v>
      </c>
      <c r="AP5118">
        <f>IF(ufc_fights_2[[#This Row],[winner]]="Red",ufc_fights_2[[#This Row],[r_fighter_id]],ufc_fights_2[[#This Row],[b_fighter_id]])</f>
        <v>2910</v>
      </c>
      <c r="AQ5118" t="str">
        <f>_xlfn.XLOOKUP(ufc_fights_2[[#This Row],[winnerID]],ufc_fighters[id],ufc_fighters[fighter_name],"xxx",0,1)</f>
        <v>Mark Schultz</v>
      </c>
    </row>
    <row r="5119" spans="1:43">
      <c r="A5119">
        <v>3194</v>
      </c>
      <c r="B5119">
        <v>2779</v>
      </c>
      <c r="C5119">
        <f>_xlfn.XLOOKUP(ufc_fights_2[[#This Row],[r_fighter_id]],ufc_fighters[id],ufc_fighters[year],"xxx",0,1)</f>
        <v>1967</v>
      </c>
      <c r="D5119">
        <f>_xlfn.XLOOKUP(ufc_fights_2[[#This Row],[b_fighter_id]],ufc_fighters[id],ufc_fighters[year],"Prázdné",0,1)</f>
        <v>1961</v>
      </c>
      <c r="E5119" s="10">
        <f>YEAR(ufc_fights_2[[#This Row],[date]])-ufc_fights_2[[#This Row],[r_year]]</f>
        <v>28</v>
      </c>
      <c r="F5119" s="10">
        <f>YEAR(ufc_fights_2[[#This Row],[date]])-ufc_fights_2[[#This Row],[b_year]]</f>
        <v>34</v>
      </c>
      <c r="G5119">
        <v>0</v>
      </c>
      <c r="H5119">
        <v>0</v>
      </c>
      <c r="I5119">
        <v>0.18179999999999999</v>
      </c>
      <c r="J5119">
        <v>0.26419999999999999</v>
      </c>
      <c r="K5119">
        <v>0.27029999999999998</v>
      </c>
      <c r="L5119">
        <v>0.42649999999999999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 s="2">
        <v>0</v>
      </c>
      <c r="T5119" s="2">
        <v>0</v>
      </c>
      <c r="U5119">
        <v>0.1053</v>
      </c>
      <c r="V5119">
        <v>9.6799999999999997E-2</v>
      </c>
      <c r="W5119">
        <v>0</v>
      </c>
      <c r="X5119">
        <v>0.30769999999999997</v>
      </c>
      <c r="Y5119">
        <v>0.5</v>
      </c>
      <c r="Z5119">
        <v>0.18179999999999999</v>
      </c>
      <c r="AA5119">
        <v>0.26919999999999999</v>
      </c>
      <c r="AB5119">
        <v>0</v>
      </c>
      <c r="AC5119">
        <v>0</v>
      </c>
      <c r="AD5119">
        <v>0</v>
      </c>
      <c r="AE5119">
        <v>0</v>
      </c>
      <c r="AF5119" t="s">
        <v>3915</v>
      </c>
      <c r="AG5119" s="2">
        <v>1.2500000000000001E-2</v>
      </c>
      <c r="AH5119" t="s">
        <v>4135</v>
      </c>
      <c r="AI5119">
        <v>1</v>
      </c>
      <c r="AJ5119" t="s">
        <v>3925</v>
      </c>
      <c r="AK5119" s="3">
        <v>35049</v>
      </c>
      <c r="AL5119" s="10">
        <f>YEAR(ufc_fights_2[[#This Row],[date]])</f>
        <v>1995</v>
      </c>
      <c r="AM5119" t="s">
        <v>4107</v>
      </c>
      <c r="AN5119">
        <v>74</v>
      </c>
      <c r="AO5119" t="s">
        <v>3913</v>
      </c>
      <c r="AP5119">
        <f>IF(ufc_fights_2[[#This Row],[winner]]="Red",ufc_fights_2[[#This Row],[r_fighter_id]],ufc_fights_2[[#This Row],[b_fighter_id]])</f>
        <v>3194</v>
      </c>
      <c r="AQ5119" t="str">
        <f>_xlfn.XLOOKUP(ufc_fights_2[[#This Row],[winnerID]],ufc_fighters[id],ufc_fighters[fighter_name],"xxx",0,1)</f>
        <v>Oleg Taktarov</v>
      </c>
    </row>
    <row r="5120" spans="1:43">
      <c r="A5120">
        <v>3194</v>
      </c>
      <c r="B5120">
        <v>249</v>
      </c>
      <c r="C5120">
        <f>_xlfn.XLOOKUP(ufc_fights_2[[#This Row],[r_fighter_id]],ufc_fighters[id],ufc_fighters[year],"xxx",0,1)</f>
        <v>1967</v>
      </c>
      <c r="D5120">
        <f>_xlfn.XLOOKUP(ufc_fights_2[[#This Row],[b_fighter_id]],ufc_fighters[id],ufc_fighters[year],"Prázdné",0,1)</f>
        <v>0</v>
      </c>
      <c r="E5120" s="10">
        <f>YEAR(ufc_fights_2[[#This Row],[date]])-ufc_fights_2[[#This Row],[r_year]]</f>
        <v>28</v>
      </c>
      <c r="F5120" s="10">
        <f>YEAR(ufc_fights_2[[#This Row],[date]])-ufc_fights_2[[#This Row],[b_year]]</f>
        <v>1995</v>
      </c>
      <c r="G5120">
        <v>0</v>
      </c>
      <c r="H5120">
        <v>0</v>
      </c>
      <c r="I5120">
        <v>0</v>
      </c>
      <c r="J5120">
        <v>0.4</v>
      </c>
      <c r="K5120">
        <v>0</v>
      </c>
      <c r="L5120">
        <v>0.4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 s="2">
        <v>0</v>
      </c>
      <c r="T5120" s="2">
        <v>0</v>
      </c>
      <c r="U5120">
        <v>0</v>
      </c>
      <c r="V5120">
        <v>0.25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0.5</v>
      </c>
      <c r="AF5120" t="s">
        <v>3933</v>
      </c>
      <c r="AG5120" s="2">
        <v>8.6805555555555551E-4</v>
      </c>
      <c r="AH5120" t="s">
        <v>4109</v>
      </c>
      <c r="AI5120">
        <v>1</v>
      </c>
      <c r="AJ5120" t="s">
        <v>3925</v>
      </c>
      <c r="AK5120" s="3">
        <v>35049</v>
      </c>
      <c r="AL5120" s="10">
        <f>YEAR(ufc_fights_2[[#This Row],[date]])</f>
        <v>1995</v>
      </c>
      <c r="AM5120" t="s">
        <v>4107</v>
      </c>
      <c r="AN5120">
        <v>74</v>
      </c>
      <c r="AO5120" t="s">
        <v>3913</v>
      </c>
      <c r="AP5120">
        <f>IF(ufc_fights_2[[#This Row],[winner]]="Red",ufc_fights_2[[#This Row],[r_fighter_id]],ufc_fights_2[[#This Row],[b_fighter_id]])</f>
        <v>3194</v>
      </c>
      <c r="AQ5120" t="str">
        <f>_xlfn.XLOOKUP(ufc_fights_2[[#This Row],[winnerID]],ufc_fighters[id],ufc_fighters[fighter_name],"xxx",0,1)</f>
        <v>Oleg Taktarov</v>
      </c>
    </row>
    <row r="5121" spans="1:43">
      <c r="A5121">
        <v>3194</v>
      </c>
      <c r="B5121">
        <v>3366</v>
      </c>
      <c r="C5121">
        <f>_xlfn.XLOOKUP(ufc_fights_2[[#This Row],[r_fighter_id]],ufc_fighters[id],ufc_fighters[year],"xxx",0,1)</f>
        <v>1967</v>
      </c>
      <c r="D5121">
        <f>_xlfn.XLOOKUP(ufc_fights_2[[#This Row],[b_fighter_id]],ufc_fighters[id],ufc_fighters[year],"Prázdné",0,1)</f>
        <v>0</v>
      </c>
      <c r="E5121" s="10">
        <f>YEAR(ufc_fights_2[[#This Row],[date]])-ufc_fights_2[[#This Row],[r_year]]</f>
        <v>28</v>
      </c>
      <c r="F5121" s="10">
        <f>YEAR(ufc_fights_2[[#This Row],[date]])-ufc_fights_2[[#This Row],[b_year]]</f>
        <v>1995</v>
      </c>
      <c r="G5121">
        <v>0</v>
      </c>
      <c r="H5121">
        <v>0</v>
      </c>
      <c r="I5121">
        <v>0</v>
      </c>
      <c r="J5121">
        <v>0.4</v>
      </c>
      <c r="K5121">
        <v>0</v>
      </c>
      <c r="L5121">
        <v>0.63639999999999997</v>
      </c>
      <c r="M5121">
        <v>0</v>
      </c>
      <c r="N5121">
        <v>0</v>
      </c>
      <c r="O5121">
        <v>1</v>
      </c>
      <c r="P5121">
        <v>0</v>
      </c>
      <c r="Q5121">
        <v>1</v>
      </c>
      <c r="R5121">
        <v>0</v>
      </c>
      <c r="S5121" s="2">
        <v>0</v>
      </c>
      <c r="T5121" s="2">
        <v>0</v>
      </c>
      <c r="U5121">
        <v>0</v>
      </c>
      <c r="V5121">
        <v>0.4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0.66669999999999996</v>
      </c>
      <c r="AF5121" t="s">
        <v>3933</v>
      </c>
      <c r="AG5121" s="2">
        <v>1.6550925925925926E-3</v>
      </c>
      <c r="AH5121" t="s">
        <v>4134</v>
      </c>
      <c r="AI5121">
        <v>1</v>
      </c>
      <c r="AJ5121" t="s">
        <v>3925</v>
      </c>
      <c r="AK5121" s="3">
        <v>34796</v>
      </c>
      <c r="AL5121" s="10">
        <f>YEAR(ufc_fights_2[[#This Row],[date]])</f>
        <v>1995</v>
      </c>
      <c r="AM5121" t="s">
        <v>4107</v>
      </c>
      <c r="AN5121">
        <v>112</v>
      </c>
      <c r="AO5121" t="s">
        <v>3913</v>
      </c>
      <c r="AP5121">
        <f>IF(ufc_fights_2[[#This Row],[winner]]="Red",ufc_fights_2[[#This Row],[r_fighter_id]],ufc_fights_2[[#This Row],[b_fighter_id]])</f>
        <v>3194</v>
      </c>
      <c r="AQ5121" t="str">
        <f>_xlfn.XLOOKUP(ufc_fights_2[[#This Row],[winnerID]],ufc_fighters[id],ufc_fighters[fighter_name],"xxx",0,1)</f>
        <v>Oleg Taktarov</v>
      </c>
    </row>
    <row r="5122" spans="1:43">
      <c r="A5122">
        <v>3194</v>
      </c>
      <c r="B5122">
        <v>249</v>
      </c>
      <c r="C5122">
        <f>_xlfn.XLOOKUP(ufc_fights_2[[#This Row],[r_fighter_id]],ufc_fighters[id],ufc_fighters[year],"xxx",0,1)</f>
        <v>1967</v>
      </c>
      <c r="D5122">
        <f>_xlfn.XLOOKUP(ufc_fights_2[[#This Row],[b_fighter_id]],ufc_fighters[id],ufc_fighters[year],"Prázdné",0,1)</f>
        <v>0</v>
      </c>
      <c r="E5122" s="10">
        <f>YEAR(ufc_fights_2[[#This Row],[date]])-ufc_fights_2[[#This Row],[r_year]]</f>
        <v>28</v>
      </c>
      <c r="F5122" s="10">
        <f>YEAR(ufc_fights_2[[#This Row],[date]])-ufc_fights_2[[#This Row],[b_year]]</f>
        <v>1995</v>
      </c>
      <c r="G5122">
        <v>0</v>
      </c>
      <c r="H5122">
        <v>0</v>
      </c>
      <c r="I5122">
        <v>0</v>
      </c>
      <c r="J5122">
        <v>0.35709999999999997</v>
      </c>
      <c r="K5122">
        <v>0.71430000000000005</v>
      </c>
      <c r="L5122">
        <v>0.35709999999999997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 s="2">
        <v>0</v>
      </c>
      <c r="T5122" s="2">
        <v>0</v>
      </c>
      <c r="U5122">
        <v>0</v>
      </c>
      <c r="V5122">
        <v>0.35709999999999997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0.36359999999999998</v>
      </c>
      <c r="AD5122">
        <v>0</v>
      </c>
      <c r="AE5122">
        <v>0.33329999999999999</v>
      </c>
      <c r="AF5122" t="s">
        <v>3933</v>
      </c>
      <c r="AG5122" s="2">
        <v>6.5972222222222224E-4</v>
      </c>
      <c r="AH5122" t="s">
        <v>4134</v>
      </c>
      <c r="AI5122">
        <v>1</v>
      </c>
      <c r="AJ5122" t="s">
        <v>3925</v>
      </c>
      <c r="AK5122" s="3">
        <v>34894</v>
      </c>
      <c r="AL5122" s="10">
        <f>YEAR(ufc_fights_2[[#This Row],[date]])</f>
        <v>1995</v>
      </c>
      <c r="AM5122" t="s">
        <v>4107</v>
      </c>
      <c r="AN5122">
        <v>163</v>
      </c>
      <c r="AO5122" t="s">
        <v>3913</v>
      </c>
      <c r="AP5122">
        <f>IF(ufc_fights_2[[#This Row],[winner]]="Red",ufc_fights_2[[#This Row],[r_fighter_id]],ufc_fights_2[[#This Row],[b_fighter_id]])</f>
        <v>3194</v>
      </c>
      <c r="AQ5122" t="str">
        <f>_xlfn.XLOOKUP(ufc_fights_2[[#This Row],[winnerID]],ufc_fighters[id],ufc_fighters[fighter_name],"xxx",0,1)</f>
        <v>Oleg Taktarov</v>
      </c>
    </row>
    <row r="5123" spans="1:43">
      <c r="A5123">
        <v>8</v>
      </c>
      <c r="B5123">
        <v>14</v>
      </c>
      <c r="C5123">
        <f>_xlfn.XLOOKUP(ufc_fights_2[[#This Row],[r_fighter_id]],ufc_fighters[id],ufc_fighters[year],"xxx",0,1)</f>
        <v>0</v>
      </c>
      <c r="D5123">
        <f>_xlfn.XLOOKUP(ufc_fights_2[[#This Row],[b_fighter_id]],ufc_fighters[id],ufc_fighters[year],"Prázdné",0,1)</f>
        <v>1965</v>
      </c>
      <c r="E5123" s="10">
        <f>YEAR(ufc_fights_2[[#This Row],[date]])-ufc_fights_2[[#This Row],[r_year]]</f>
        <v>1996</v>
      </c>
      <c r="F5123" s="10">
        <f>YEAR(ufc_fights_2[[#This Row],[date]])-ufc_fights_2[[#This Row],[b_year]]</f>
        <v>31</v>
      </c>
      <c r="G5123">
        <v>0</v>
      </c>
      <c r="H5123">
        <v>0</v>
      </c>
      <c r="I5123">
        <v>0.88890000000000002</v>
      </c>
      <c r="J5123">
        <v>0</v>
      </c>
      <c r="K5123">
        <v>0.94120000000000004</v>
      </c>
      <c r="L5123">
        <v>0.6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 s="2">
        <v>0</v>
      </c>
      <c r="T5123" s="2">
        <v>0</v>
      </c>
      <c r="U5123">
        <v>0.83330000000000004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0.88890000000000002</v>
      </c>
      <c r="AE5123">
        <v>0</v>
      </c>
      <c r="AF5123" t="s">
        <v>3933</v>
      </c>
      <c r="AG5123" s="2">
        <v>1.4583333333333334E-3</v>
      </c>
      <c r="AH5123" t="s">
        <v>4109</v>
      </c>
      <c r="AI5123">
        <v>1</v>
      </c>
      <c r="AJ5123" t="s">
        <v>3925</v>
      </c>
      <c r="AK5123" s="3">
        <v>35328</v>
      </c>
      <c r="AL5123" s="10">
        <f>YEAR(ufc_fights_2[[#This Row],[date]])</f>
        <v>1996</v>
      </c>
      <c r="AM5123" t="s">
        <v>4107</v>
      </c>
      <c r="AN5123">
        <v>161</v>
      </c>
      <c r="AO5123" t="s">
        <v>3913</v>
      </c>
      <c r="AP5123">
        <f>IF(ufc_fights_2[[#This Row],[winner]]="Red",ufc_fights_2[[#This Row],[r_fighter_id]],ufc_fights_2[[#This Row],[b_fighter_id]])</f>
        <v>8</v>
      </c>
      <c r="AQ5123" t="str">
        <f>_xlfn.XLOOKUP(ufc_fights_2[[#This Row],[winnerID]],ufc_fighters[id],ufc_fighters[fighter_name],"xxx",0,1)</f>
        <v>David Abbott</v>
      </c>
    </row>
    <row r="5124" spans="1:43">
      <c r="A5124">
        <v>3194</v>
      </c>
      <c r="B5124">
        <v>1897</v>
      </c>
      <c r="C5124">
        <f>_xlfn.XLOOKUP(ufc_fights_2[[#This Row],[r_fighter_id]],ufc_fighters[id],ufc_fighters[year],"xxx",0,1)</f>
        <v>1967</v>
      </c>
      <c r="D5124">
        <f>_xlfn.XLOOKUP(ufc_fights_2[[#This Row],[b_fighter_id]],ufc_fighters[id],ufc_fighters[year],"Prázdné",0,1)</f>
        <v>0</v>
      </c>
      <c r="E5124" s="10">
        <f>YEAR(ufc_fights_2[[#This Row],[date]])-ufc_fights_2[[#This Row],[r_year]]</f>
        <v>28</v>
      </c>
      <c r="F5124" s="10">
        <f>YEAR(ufc_fights_2[[#This Row],[date]])-ufc_fights_2[[#This Row],[b_year]]</f>
        <v>1995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 s="2">
        <v>0</v>
      </c>
      <c r="T5124" s="2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3933</v>
      </c>
      <c r="AG5124" s="2">
        <v>1.0416666666666667E-4</v>
      </c>
      <c r="AH5124" t="s">
        <v>4134</v>
      </c>
      <c r="AI5124">
        <v>1</v>
      </c>
      <c r="AJ5124" t="s">
        <v>3925</v>
      </c>
      <c r="AK5124" s="3">
        <v>34894</v>
      </c>
      <c r="AL5124" s="10">
        <f>YEAR(ufc_fights_2[[#This Row],[date]])</f>
        <v>1995</v>
      </c>
      <c r="AM5124" t="s">
        <v>4107</v>
      </c>
      <c r="AN5124">
        <v>163</v>
      </c>
      <c r="AO5124" t="s">
        <v>3913</v>
      </c>
      <c r="AP5124">
        <f>IF(ufc_fights_2[[#This Row],[winner]]="Red",ufc_fights_2[[#This Row],[r_fighter_id]],ufc_fights_2[[#This Row],[b_fighter_id]])</f>
        <v>3194</v>
      </c>
      <c r="AQ5124" t="str">
        <f>_xlfn.XLOOKUP(ufc_fights_2[[#This Row],[winnerID]],ufc_fighters[id],ufc_fighters[fighter_name],"xxx",0,1)</f>
        <v>Oleg Taktarov</v>
      </c>
    </row>
    <row r="5125" spans="1:43">
      <c r="A5125">
        <v>8</v>
      </c>
      <c r="B5125">
        <v>2289</v>
      </c>
      <c r="C5125">
        <f>_xlfn.XLOOKUP(ufc_fights_2[[#This Row],[r_fighter_id]],ufc_fighters[id],ufc_fighters[year],"xxx",0,1)</f>
        <v>0</v>
      </c>
      <c r="D5125">
        <f>_xlfn.XLOOKUP(ufc_fights_2[[#This Row],[b_fighter_id]],ufc_fighters[id],ufc_fighters[year],"Prázdné",0,1)</f>
        <v>0</v>
      </c>
      <c r="E5125" s="10">
        <f>YEAR(ufc_fights_2[[#This Row],[date]])-ufc_fights_2[[#This Row],[r_year]]</f>
        <v>1996</v>
      </c>
      <c r="F5125" s="10">
        <f>YEAR(ufc_fights_2[[#This Row],[date]])-ufc_fights_2[[#This Row],[b_year]]</f>
        <v>1996</v>
      </c>
      <c r="G5125">
        <v>1</v>
      </c>
      <c r="H5125">
        <v>0</v>
      </c>
      <c r="I5125">
        <v>0.52939999999999998</v>
      </c>
      <c r="J5125">
        <v>1</v>
      </c>
      <c r="K5125">
        <v>0.61899999999999999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>
        <v>0.52939999999999998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0.5</v>
      </c>
      <c r="AC5125">
        <v>1</v>
      </c>
      <c r="AD5125">
        <v>0</v>
      </c>
      <c r="AE5125">
        <v>0</v>
      </c>
      <c r="AF5125" t="s">
        <v>3910</v>
      </c>
      <c r="AG5125" s="2">
        <v>7.291666666666667E-4</v>
      </c>
      <c r="AH5125" t="s">
        <v>4057</v>
      </c>
      <c r="AI5125">
        <v>1</v>
      </c>
      <c r="AJ5125" t="s">
        <v>3925</v>
      </c>
      <c r="AK5125" s="3">
        <v>35406</v>
      </c>
      <c r="AL5125" s="10">
        <f>YEAR(ufc_fights_2[[#This Row],[date]])</f>
        <v>1996</v>
      </c>
      <c r="AM5125" t="s">
        <v>4107</v>
      </c>
      <c r="AN5125">
        <v>155</v>
      </c>
      <c r="AO5125" t="s">
        <v>3913</v>
      </c>
      <c r="AP5125">
        <f>IF(ufc_fights_2[[#This Row],[winner]]="Red",ufc_fights_2[[#This Row],[r_fighter_id]],ufc_fights_2[[#This Row],[b_fighter_id]])</f>
        <v>8</v>
      </c>
      <c r="AQ5125" t="str">
        <f>_xlfn.XLOOKUP(ufc_fights_2[[#This Row],[winnerID]],ufc_fighters[id],ufc_fighters[fighter_name],"xxx",0,1)</f>
        <v>David Abbott</v>
      </c>
    </row>
    <row r="5126" spans="1:43">
      <c r="A5126">
        <v>1026</v>
      </c>
      <c r="B5126">
        <v>1250</v>
      </c>
      <c r="C5126">
        <f>_xlfn.XLOOKUP(ufc_fights_2[[#This Row],[r_fighter_id]],ufc_fighters[id],ufc_fighters[year],"xxx",0,1)</f>
        <v>1965</v>
      </c>
      <c r="D5126">
        <f>_xlfn.XLOOKUP(ufc_fights_2[[#This Row],[b_fighter_id]],ufc_fighters[id],ufc_fighters[year],"Prázdné",0,1)</f>
        <v>0</v>
      </c>
      <c r="E5126" s="10">
        <f>YEAR(ufc_fights_2[[#This Row],[date]])-ufc_fights_2[[#This Row],[r_year]]</f>
        <v>31</v>
      </c>
      <c r="F5126" s="10">
        <f>YEAR(ufc_fights_2[[#This Row],[date]])-ufc_fights_2[[#This Row],[b_year]]</f>
        <v>1996</v>
      </c>
      <c r="G5126">
        <v>0</v>
      </c>
      <c r="H5126">
        <v>0</v>
      </c>
      <c r="I5126">
        <v>0.96430000000000005</v>
      </c>
      <c r="J5126">
        <v>1</v>
      </c>
      <c r="K5126">
        <v>0.95289999999999997</v>
      </c>
      <c r="L5126">
        <v>0.84619999999999995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</v>
      </c>
      <c r="U5126">
        <v>1</v>
      </c>
      <c r="V5126">
        <v>1</v>
      </c>
      <c r="W5126">
        <v>0.95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1</v>
      </c>
      <c r="AD5126">
        <v>0.96430000000000005</v>
      </c>
      <c r="AE5126">
        <v>0</v>
      </c>
      <c r="AF5126" t="s">
        <v>3910</v>
      </c>
      <c r="AG5126" s="2">
        <v>7.1875000000000003E-3</v>
      </c>
      <c r="AH5126" t="s">
        <v>4057</v>
      </c>
      <c r="AI5126">
        <v>1</v>
      </c>
      <c r="AJ5126" t="s">
        <v>3925</v>
      </c>
      <c r="AK5126" s="3">
        <v>35258</v>
      </c>
      <c r="AL5126" s="10">
        <f>YEAR(ufc_fights_2[[#This Row],[date]])</f>
        <v>1996</v>
      </c>
      <c r="AM5126" t="s">
        <v>4107</v>
      </c>
      <c r="AN5126">
        <v>155</v>
      </c>
      <c r="AO5126" t="s">
        <v>3913</v>
      </c>
      <c r="AP5126">
        <f>IF(ufc_fights_2[[#This Row],[winner]]="Red",ufc_fights_2[[#This Row],[r_fighter_id]],ufc_fights_2[[#This Row],[b_fighter_id]])</f>
        <v>1026</v>
      </c>
      <c r="AQ5126" t="str">
        <f>_xlfn.XLOOKUP(ufc_fights_2[[#This Row],[winnerID]],ufc_fighters[id],ufc_fighters[fighter_name],"xxx",0,1)</f>
        <v>Don Frye</v>
      </c>
    </row>
    <row r="5127" spans="1:43">
      <c r="A5127">
        <v>2064</v>
      </c>
      <c r="B5127">
        <v>670</v>
      </c>
      <c r="C5127">
        <f>_xlfn.XLOOKUP(ufc_fights_2[[#This Row],[r_fighter_id]],ufc_fighters[id],ufc_fighters[year],"xxx",0,1)</f>
        <v>0</v>
      </c>
      <c r="D5127">
        <f>_xlfn.XLOOKUP(ufc_fights_2[[#This Row],[b_fighter_id]],ufc_fighters[id],ufc_fighters[year],"Prázdné",0,1)</f>
        <v>0</v>
      </c>
      <c r="E5127" s="10">
        <f>YEAR(ufc_fights_2[[#This Row],[date]])-ufc_fights_2[[#This Row],[r_year]]</f>
        <v>1995</v>
      </c>
      <c r="F5127" s="10">
        <f>YEAR(ufc_fights_2[[#This Row],[date]])-ufc_fights_2[[#This Row],[b_year]]</f>
        <v>1995</v>
      </c>
      <c r="G5127">
        <v>0</v>
      </c>
      <c r="H5127">
        <v>0</v>
      </c>
      <c r="I5127">
        <v>1</v>
      </c>
      <c r="J5127">
        <v>0.5</v>
      </c>
      <c r="K5127">
        <v>0.96970000000000001</v>
      </c>
      <c r="L5127">
        <v>0.9375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0</v>
      </c>
      <c r="S5127" s="2">
        <v>0</v>
      </c>
      <c r="T5127" s="2">
        <v>0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1</v>
      </c>
      <c r="AE5127">
        <v>0</v>
      </c>
      <c r="AF5127" t="s">
        <v>3933</v>
      </c>
      <c r="AG5127" s="2">
        <v>2.0254629629629629E-3</v>
      </c>
      <c r="AH5127" t="s">
        <v>4134</v>
      </c>
      <c r="AI5127">
        <v>1</v>
      </c>
      <c r="AJ5127" t="s">
        <v>3925</v>
      </c>
      <c r="AK5127" s="3">
        <v>34796</v>
      </c>
      <c r="AL5127" s="10">
        <f>YEAR(ufc_fights_2[[#This Row],[date]])</f>
        <v>1995</v>
      </c>
      <c r="AM5127" t="s">
        <v>4107</v>
      </c>
      <c r="AN5127">
        <v>112</v>
      </c>
      <c r="AO5127" t="s">
        <v>3913</v>
      </c>
      <c r="AP5127">
        <f>IF(ufc_fights_2[[#This Row],[winner]]="Red",ufc_fights_2[[#This Row],[r_fighter_id]],ufc_fights_2[[#This Row],[b_fighter_id]])</f>
        <v>2064</v>
      </c>
      <c r="AQ5127" t="str">
        <f>_xlfn.XLOOKUP(ufc_fights_2[[#This Row],[winnerID]],ufc_fighters[id],ufc_fighters[fighter_name],"xxx",0,1)</f>
        <v>Todd Medina</v>
      </c>
    </row>
    <row r="5128" spans="1:43">
      <c r="A5128">
        <v>8</v>
      </c>
      <c r="B5128">
        <v>3343</v>
      </c>
      <c r="C5128">
        <f>_xlfn.XLOOKUP(ufc_fights_2[[#This Row],[r_fighter_id]],ufc_fighters[id],ufc_fighters[year],"xxx",0,1)</f>
        <v>0</v>
      </c>
      <c r="D5128">
        <f>_xlfn.XLOOKUP(ufc_fights_2[[#This Row],[b_fighter_id]],ufc_fighters[id],ufc_fighters[year],"Prázdné",0,1)</f>
        <v>0</v>
      </c>
      <c r="E5128" s="10">
        <f>YEAR(ufc_fights_2[[#This Row],[date]])-ufc_fights_2[[#This Row],[r_year]]</f>
        <v>1995</v>
      </c>
      <c r="F5128" s="10">
        <f>YEAR(ufc_fights_2[[#This Row],[date]])-ufc_fights_2[[#This Row],[b_year]]</f>
        <v>1995</v>
      </c>
      <c r="G5128">
        <v>0</v>
      </c>
      <c r="H5128">
        <v>0</v>
      </c>
      <c r="I5128">
        <v>0.66669999999999996</v>
      </c>
      <c r="J5128">
        <v>0.5</v>
      </c>
      <c r="K5128">
        <v>0.72</v>
      </c>
      <c r="L5128">
        <v>0.85709999999999997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</v>
      </c>
      <c r="T5128" s="2">
        <v>0</v>
      </c>
      <c r="U5128">
        <v>0.65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0.65</v>
      </c>
      <c r="AE5128">
        <v>0</v>
      </c>
      <c r="AF5128" t="s">
        <v>3910</v>
      </c>
      <c r="AG5128" s="2">
        <v>1.3078703703703703E-3</v>
      </c>
      <c r="AH5128" t="s">
        <v>4134</v>
      </c>
      <c r="AI5128">
        <v>1</v>
      </c>
      <c r="AJ5128" t="s">
        <v>3925</v>
      </c>
      <c r="AK5128" s="3">
        <v>34894</v>
      </c>
      <c r="AL5128" s="10">
        <f>YEAR(ufc_fights_2[[#This Row],[date]])</f>
        <v>1995</v>
      </c>
      <c r="AM5128" t="s">
        <v>4107</v>
      </c>
      <c r="AN5128">
        <v>163</v>
      </c>
      <c r="AO5128" t="s">
        <v>3913</v>
      </c>
      <c r="AP5128">
        <f>IF(ufc_fights_2[[#This Row],[winner]]="Red",ufc_fights_2[[#This Row],[r_fighter_id]],ufc_fights_2[[#This Row],[b_fighter_id]])</f>
        <v>8</v>
      </c>
      <c r="AQ5128" t="str">
        <f>_xlfn.XLOOKUP(ufc_fights_2[[#This Row],[winnerID]],ufc_fighters[id],ufc_fighters[fighter_name],"xxx",0,1)</f>
        <v>David Abbott</v>
      </c>
    </row>
    <row r="5129" spans="1:43">
      <c r="A5129">
        <v>8</v>
      </c>
      <c r="B5129">
        <v>2005</v>
      </c>
      <c r="C5129">
        <f>_xlfn.XLOOKUP(ufc_fights_2[[#This Row],[r_fighter_id]],ufc_fighters[id],ufc_fighters[year],"xxx",0,1)</f>
        <v>0</v>
      </c>
      <c r="D5129">
        <f>_xlfn.XLOOKUP(ufc_fights_2[[#This Row],[b_fighter_id]],ufc_fighters[id],ufc_fighters[year],"Prázdné",0,1)</f>
        <v>0</v>
      </c>
      <c r="E5129" s="10">
        <f>YEAR(ufc_fights_2[[#This Row],[date]])-ufc_fights_2[[#This Row],[r_year]]</f>
        <v>1995</v>
      </c>
      <c r="F5129" s="10">
        <f>YEAR(ufc_fights_2[[#This Row],[date]])-ufc_fights_2[[#This Row],[b_year]]</f>
        <v>1995</v>
      </c>
      <c r="G5129">
        <v>2</v>
      </c>
      <c r="H5129">
        <v>0</v>
      </c>
      <c r="I5129">
        <v>0.58330000000000004</v>
      </c>
      <c r="J5129">
        <v>0</v>
      </c>
      <c r="K5129">
        <v>0.58330000000000004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</v>
      </c>
      <c r="T5129" s="2">
        <v>0</v>
      </c>
      <c r="U5129">
        <v>0.58330000000000004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0.2</v>
      </c>
      <c r="AE5129">
        <v>0</v>
      </c>
      <c r="AF5129" t="s">
        <v>3910</v>
      </c>
      <c r="AG5129" s="2">
        <v>2.3148148148148149E-4</v>
      </c>
      <c r="AH5129" t="s">
        <v>4134</v>
      </c>
      <c r="AI5129">
        <v>1</v>
      </c>
      <c r="AJ5129" t="s">
        <v>3925</v>
      </c>
      <c r="AK5129" s="3">
        <v>34894</v>
      </c>
      <c r="AL5129" s="10">
        <f>YEAR(ufc_fights_2[[#This Row],[date]])</f>
        <v>1995</v>
      </c>
      <c r="AM5129" t="s">
        <v>4107</v>
      </c>
      <c r="AN5129">
        <v>163</v>
      </c>
      <c r="AO5129" t="s">
        <v>3913</v>
      </c>
      <c r="AP5129">
        <f>IF(ufc_fights_2[[#This Row],[winner]]="Red",ufc_fights_2[[#This Row],[r_fighter_id]],ufc_fights_2[[#This Row],[b_fighter_id]])</f>
        <v>8</v>
      </c>
      <c r="AQ5129" t="str">
        <f>_xlfn.XLOOKUP(ufc_fights_2[[#This Row],[winnerID]],ufc_fighters[id],ufc_fighters[fighter_name],"xxx",0,1)</f>
        <v>David Abbott</v>
      </c>
    </row>
    <row r="5130" spans="1:43">
      <c r="A5130">
        <v>274</v>
      </c>
      <c r="B5130">
        <v>1390</v>
      </c>
      <c r="C5130">
        <f>_xlfn.XLOOKUP(ufc_fights_2[[#This Row],[r_fighter_id]],ufc_fighters[id],ufc_fighters[year],"xxx",0,1)</f>
        <v>0</v>
      </c>
      <c r="D5130">
        <f>_xlfn.XLOOKUP(ufc_fights_2[[#This Row],[b_fighter_id]],ufc_fighters[id],ufc_fighters[year],"Prázdné",0,1)</f>
        <v>0</v>
      </c>
      <c r="E5130" s="10">
        <f>YEAR(ufc_fights_2[[#This Row],[date]])-ufc_fights_2[[#This Row],[r_year]]</f>
        <v>1995</v>
      </c>
      <c r="F5130" s="10">
        <f>YEAR(ufc_fights_2[[#This Row],[date]])-ufc_fights_2[[#This Row],[b_year]]</f>
        <v>1995</v>
      </c>
      <c r="G5130">
        <v>0</v>
      </c>
      <c r="H5130">
        <v>0</v>
      </c>
      <c r="I5130">
        <v>0.2</v>
      </c>
      <c r="J5130">
        <v>0.66669999999999996</v>
      </c>
      <c r="K5130">
        <v>0.2</v>
      </c>
      <c r="L5130">
        <v>0.66669999999999996</v>
      </c>
      <c r="M5130">
        <v>0</v>
      </c>
      <c r="N5130">
        <v>0</v>
      </c>
      <c r="O5130">
        <v>2</v>
      </c>
      <c r="P5130">
        <v>0</v>
      </c>
      <c r="Q5130">
        <v>0</v>
      </c>
      <c r="R5130">
        <v>0</v>
      </c>
      <c r="S5130" s="2">
        <v>0</v>
      </c>
      <c r="T5130" s="2">
        <v>0</v>
      </c>
      <c r="U5130">
        <v>0</v>
      </c>
      <c r="V5130">
        <v>0</v>
      </c>
      <c r="W5130">
        <v>1</v>
      </c>
      <c r="X5130">
        <v>0</v>
      </c>
      <c r="Y5130">
        <v>0.66669999999999996</v>
      </c>
      <c r="Z5130">
        <v>0</v>
      </c>
      <c r="AA5130">
        <v>0.5</v>
      </c>
      <c r="AB5130">
        <v>1</v>
      </c>
      <c r="AC5130">
        <v>1</v>
      </c>
      <c r="AD5130">
        <v>0</v>
      </c>
      <c r="AE5130">
        <v>0</v>
      </c>
      <c r="AF5130" t="s">
        <v>3933</v>
      </c>
      <c r="AG5130" s="2">
        <v>3.5879629629629629E-4</v>
      </c>
      <c r="AH5130" t="s">
        <v>4134</v>
      </c>
      <c r="AI5130">
        <v>1</v>
      </c>
      <c r="AJ5130" t="s">
        <v>4142</v>
      </c>
      <c r="AK5130" s="3">
        <v>34950</v>
      </c>
      <c r="AL5130" s="10">
        <f>YEAR(ufc_fights_2[[#This Row],[date]])</f>
        <v>1995</v>
      </c>
      <c r="AM5130" t="s">
        <v>4107</v>
      </c>
      <c r="AN5130">
        <v>147</v>
      </c>
      <c r="AO5130" t="s">
        <v>3913</v>
      </c>
      <c r="AP5130">
        <f>IF(ufc_fights_2[[#This Row],[winner]]="Red",ufc_fights_2[[#This Row],[r_fighter_id]],ufc_fights_2[[#This Row],[b_fighter_id]])</f>
        <v>274</v>
      </c>
      <c r="AQ5130" t="str">
        <f>_xlfn.XLOOKUP(ufc_fights_2[[#This Row],[winnerID]],ufc_fighters[id],ufc_fighters[fighter_name],"xxx",0,1)</f>
        <v>Scott Bessac</v>
      </c>
    </row>
    <row r="5131" spans="1:43">
      <c r="A5131">
        <v>3343</v>
      </c>
      <c r="B5131">
        <v>2188</v>
      </c>
      <c r="C5131">
        <f>_xlfn.XLOOKUP(ufc_fights_2[[#This Row],[r_fighter_id]],ufc_fighters[id],ufc_fighters[year],"xxx",0,1)</f>
        <v>0</v>
      </c>
      <c r="D5131">
        <f>_xlfn.XLOOKUP(ufc_fights_2[[#This Row],[b_fighter_id]],ufc_fighters[id],ufc_fighters[year],"Prázdné",0,1)</f>
        <v>0</v>
      </c>
      <c r="E5131" s="10">
        <f>YEAR(ufc_fights_2[[#This Row],[date]])-ufc_fights_2[[#This Row],[r_year]]</f>
        <v>1996</v>
      </c>
      <c r="F5131" s="10">
        <f>YEAR(ufc_fights_2[[#This Row],[date]])-ufc_fights_2[[#This Row],[b_year]]</f>
        <v>1996</v>
      </c>
      <c r="G5131">
        <v>0</v>
      </c>
      <c r="H5131">
        <v>0</v>
      </c>
      <c r="I5131">
        <v>0.23680000000000001</v>
      </c>
      <c r="J5131">
        <v>0.42859999999999998</v>
      </c>
      <c r="K5131">
        <v>0.39219999999999999</v>
      </c>
      <c r="L5131">
        <v>0.42859999999999998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</v>
      </c>
      <c r="T5131" s="2">
        <v>0</v>
      </c>
      <c r="U5131">
        <v>0.15620000000000001</v>
      </c>
      <c r="V5131">
        <v>0.35709999999999997</v>
      </c>
      <c r="W5131">
        <v>0</v>
      </c>
      <c r="X5131">
        <v>0.8</v>
      </c>
      <c r="Y5131">
        <v>0.41670000000000001</v>
      </c>
      <c r="Z5131">
        <v>0.21429999999999999</v>
      </c>
      <c r="AA5131">
        <v>0.52939999999999998</v>
      </c>
      <c r="AB5131">
        <v>0.3</v>
      </c>
      <c r="AC5131">
        <v>0.2727</v>
      </c>
      <c r="AD5131">
        <v>0</v>
      </c>
      <c r="AE5131">
        <v>0</v>
      </c>
      <c r="AF5131" t="s">
        <v>3915</v>
      </c>
      <c r="AG5131" s="2">
        <v>6.9444444444444441E-3</v>
      </c>
      <c r="AH5131" t="s">
        <v>4140</v>
      </c>
      <c r="AI5131">
        <v>1</v>
      </c>
      <c r="AJ5131" t="s">
        <v>3925</v>
      </c>
      <c r="AK5131" s="3">
        <v>35111</v>
      </c>
      <c r="AL5131" s="10">
        <f>YEAR(ufc_fights_2[[#This Row],[date]])</f>
        <v>1996</v>
      </c>
      <c r="AM5131" t="s">
        <v>4107</v>
      </c>
      <c r="AN5131">
        <v>165</v>
      </c>
      <c r="AO5131" t="s">
        <v>3913</v>
      </c>
      <c r="AP5131">
        <f>IF(ufc_fights_2[[#This Row],[winner]]="Red",ufc_fights_2[[#This Row],[r_fighter_id]],ufc_fights_2[[#This Row],[b_fighter_id]])</f>
        <v>3343</v>
      </c>
      <c r="AQ5131" t="str">
        <f>_xlfn.XLOOKUP(ufc_fights_2[[#This Row],[winnerID]],ufc_fighters[id],ufc_fighters[fighter_name],"xxx",0,1)</f>
        <v>Paul Varelans</v>
      </c>
    </row>
    <row r="5132" spans="1:43">
      <c r="A5132">
        <v>2660</v>
      </c>
      <c r="B5132">
        <v>911</v>
      </c>
      <c r="C5132">
        <f>_xlfn.XLOOKUP(ufc_fights_2[[#This Row],[r_fighter_id]],ufc_fighters[id],ufc_fighters[year],"xxx",0,1)</f>
        <v>0</v>
      </c>
      <c r="D5132">
        <f>_xlfn.XLOOKUP(ufc_fights_2[[#This Row],[b_fighter_id]],ufc_fighters[id],ufc_fighters[year],"Prázdné",0,1)</f>
        <v>0</v>
      </c>
      <c r="E5132" s="10">
        <f>YEAR(ufc_fights_2[[#This Row],[date]])-ufc_fights_2[[#This Row],[r_year]]</f>
        <v>1994</v>
      </c>
      <c r="F5132" s="10">
        <f>YEAR(ufc_fights_2[[#This Row],[date]])-ufc_fights_2[[#This Row],[b_year]]</f>
        <v>1994</v>
      </c>
      <c r="G5132">
        <v>1</v>
      </c>
      <c r="H5132">
        <v>0</v>
      </c>
      <c r="I5132">
        <v>0.44829999999999998</v>
      </c>
      <c r="J5132">
        <v>0.57140000000000002</v>
      </c>
      <c r="K5132">
        <v>0.55259999999999998</v>
      </c>
      <c r="L5132">
        <v>0.63639999999999997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 s="2">
        <v>0</v>
      </c>
      <c r="T5132" s="2">
        <v>0</v>
      </c>
      <c r="U5132">
        <v>0.42859999999999998</v>
      </c>
      <c r="V5132">
        <v>0</v>
      </c>
      <c r="W5132">
        <v>0</v>
      </c>
      <c r="X5132">
        <v>1</v>
      </c>
      <c r="Y5132">
        <v>1</v>
      </c>
      <c r="Z5132">
        <v>0.5</v>
      </c>
      <c r="AA5132">
        <v>0.57140000000000002</v>
      </c>
      <c r="AB5132">
        <v>0.5</v>
      </c>
      <c r="AC5132">
        <v>0</v>
      </c>
      <c r="AD5132">
        <v>0.42859999999999998</v>
      </c>
      <c r="AE5132">
        <v>0</v>
      </c>
      <c r="AF5132" t="s">
        <v>3933</v>
      </c>
      <c r="AG5132" s="2">
        <v>2.1643518518518518E-3</v>
      </c>
      <c r="AH5132" t="s">
        <v>4120</v>
      </c>
      <c r="AI5132">
        <v>0</v>
      </c>
      <c r="AJ5132" t="s">
        <v>3925</v>
      </c>
      <c r="AK5132" s="3">
        <v>34404</v>
      </c>
      <c r="AL5132" s="10">
        <f>YEAR(ufc_fights_2[[#This Row],[date]])</f>
        <v>1994</v>
      </c>
      <c r="AM5132" t="s">
        <v>4107</v>
      </c>
      <c r="AN5132">
        <v>74</v>
      </c>
      <c r="AO5132" t="s">
        <v>3913</v>
      </c>
      <c r="AP5132">
        <f>IF(ufc_fights_2[[#This Row],[winner]]="Red",ufc_fights_2[[#This Row],[r_fighter_id]],ufc_fights_2[[#This Row],[b_fighter_id]])</f>
        <v>2660</v>
      </c>
      <c r="AQ5132" t="str">
        <f>_xlfn.XLOOKUP(ufc_fights_2[[#This Row],[winnerID]],ufc_fighters[id],ufc_fighters[fighter_name],"xxx",0,1)</f>
        <v>Johnny Rhodes</v>
      </c>
    </row>
    <row r="5133" spans="1:43">
      <c r="A5133">
        <v>3023</v>
      </c>
      <c r="B5133">
        <v>2160</v>
      </c>
      <c r="C5133">
        <f>_xlfn.XLOOKUP(ufc_fights_2[[#This Row],[r_fighter_id]],ufc_fighters[id],ufc_fighters[year],"xxx",0,1)</f>
        <v>1963</v>
      </c>
      <c r="D5133">
        <f>_xlfn.XLOOKUP(ufc_fights_2[[#This Row],[b_fighter_id]],ufc_fighters[id],ufc_fighters[year],"Prázdné",0,1)</f>
        <v>0</v>
      </c>
      <c r="E5133" s="10">
        <f>YEAR(ufc_fights_2[[#This Row],[date]])-ufc_fights_2[[#This Row],[r_year]]</f>
        <v>32</v>
      </c>
      <c r="F5133" s="10">
        <f>YEAR(ufc_fights_2[[#This Row],[date]])-ufc_fights_2[[#This Row],[b_year]]</f>
        <v>1995</v>
      </c>
      <c r="G5133">
        <v>1</v>
      </c>
      <c r="H5133">
        <v>0</v>
      </c>
      <c r="I5133">
        <v>0.75</v>
      </c>
      <c r="J5133">
        <v>0</v>
      </c>
      <c r="K5133">
        <v>0.76919999999999999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0</v>
      </c>
      <c r="S5133" s="2">
        <v>0</v>
      </c>
      <c r="T5133" s="2">
        <v>0</v>
      </c>
      <c r="U5133">
        <v>0.5</v>
      </c>
      <c r="V5133">
        <v>0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1</v>
      </c>
      <c r="AC5133">
        <v>0</v>
      </c>
      <c r="AD5133">
        <v>0.5</v>
      </c>
      <c r="AE5133">
        <v>0</v>
      </c>
      <c r="AF5133" t="s">
        <v>3933</v>
      </c>
      <c r="AG5133" s="2">
        <v>7.8703703703703705E-4</v>
      </c>
      <c r="AH5133" t="s">
        <v>4134</v>
      </c>
      <c r="AI5133">
        <v>1</v>
      </c>
      <c r="AJ5133" t="s">
        <v>3925</v>
      </c>
      <c r="AK5133" s="3">
        <v>34894</v>
      </c>
      <c r="AL5133" s="10">
        <f>YEAR(ufc_fights_2[[#This Row],[date]])</f>
        <v>1995</v>
      </c>
      <c r="AM5133" t="s">
        <v>4107</v>
      </c>
      <c r="AN5133">
        <v>163</v>
      </c>
      <c r="AO5133" t="s">
        <v>3913</v>
      </c>
      <c r="AP5133">
        <f>IF(ufc_fights_2[[#This Row],[winner]]="Red",ufc_fights_2[[#This Row],[r_fighter_id]],ufc_fights_2[[#This Row],[b_fighter_id]])</f>
        <v>3023</v>
      </c>
      <c r="AQ5133" t="str">
        <f>_xlfn.XLOOKUP(ufc_fights_2[[#This Row],[winnerID]],ufc_fighters[id],ufc_fighters[fighter_name],"xxx",0,1)</f>
        <v>Patrick Smith</v>
      </c>
    </row>
    <row r="5134" spans="1:43">
      <c r="A5134">
        <v>3023</v>
      </c>
      <c r="B5134">
        <v>3504</v>
      </c>
      <c r="C5134">
        <f>_xlfn.XLOOKUP(ufc_fights_2[[#This Row],[r_fighter_id]],ufc_fighters[id],ufc_fighters[year],"xxx",0,1)</f>
        <v>1963</v>
      </c>
      <c r="D5134">
        <f>_xlfn.XLOOKUP(ufc_fights_2[[#This Row],[b_fighter_id]],ufc_fighters[id],ufc_fighters[year],"Prázdné",0,1)</f>
        <v>0</v>
      </c>
      <c r="E5134" s="10">
        <f>YEAR(ufc_fights_2[[#This Row],[date]])-ufc_fights_2[[#This Row],[r_year]]</f>
        <v>31</v>
      </c>
      <c r="F5134" s="10">
        <f>YEAR(ufc_fights_2[[#This Row],[date]])-ufc_fights_2[[#This Row],[b_year]]</f>
        <v>1994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 s="2">
        <v>0</v>
      </c>
      <c r="T5134" s="2">
        <v>0</v>
      </c>
      <c r="U5134">
        <v>0</v>
      </c>
      <c r="V5134">
        <v>0</v>
      </c>
      <c r="W5134">
        <v>1</v>
      </c>
      <c r="X5134">
        <v>0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0</v>
      </c>
      <c r="AE5134">
        <v>0</v>
      </c>
      <c r="AF5134" t="s">
        <v>3933</v>
      </c>
      <c r="AG5134" s="2">
        <v>6.7129629629629625E-4</v>
      </c>
      <c r="AH5134" t="s">
        <v>4120</v>
      </c>
      <c r="AI5134">
        <v>0</v>
      </c>
      <c r="AJ5134" t="s">
        <v>3925</v>
      </c>
      <c r="AK5134" s="3">
        <v>34404</v>
      </c>
      <c r="AL5134" s="10">
        <f>YEAR(ufc_fights_2[[#This Row],[date]])</f>
        <v>1994</v>
      </c>
      <c r="AM5134" t="s">
        <v>4107</v>
      </c>
      <c r="AN5134">
        <v>74</v>
      </c>
      <c r="AO5134" t="s">
        <v>3913</v>
      </c>
      <c r="AP5134">
        <f>IF(ufc_fights_2[[#This Row],[winner]]="Red",ufc_fights_2[[#This Row],[r_fighter_id]],ufc_fights_2[[#This Row],[b_fighter_id]])</f>
        <v>3023</v>
      </c>
      <c r="AQ5134" t="str">
        <f>_xlfn.XLOOKUP(ufc_fights_2[[#This Row],[winnerID]],ufc_fighters[id],ufc_fighters[fighter_name],"xxx",0,1)</f>
        <v>Patrick Smith</v>
      </c>
    </row>
    <row r="5135" spans="1:43">
      <c r="A5135">
        <v>3343</v>
      </c>
      <c r="B5135">
        <v>3511</v>
      </c>
      <c r="C5135">
        <f>_xlfn.XLOOKUP(ufc_fights_2[[#This Row],[r_fighter_id]],ufc_fighters[id],ufc_fighters[year],"xxx",0,1)</f>
        <v>0</v>
      </c>
      <c r="D5135">
        <f>_xlfn.XLOOKUP(ufc_fights_2[[#This Row],[b_fighter_id]],ufc_fighters[id],ufc_fighters[year],"Prázdné",0,1)</f>
        <v>0</v>
      </c>
      <c r="E5135" s="10">
        <f>YEAR(ufc_fights_2[[#This Row],[date]])-ufc_fights_2[[#This Row],[r_year]]</f>
        <v>1995</v>
      </c>
      <c r="F5135" s="10">
        <f>YEAR(ufc_fights_2[[#This Row],[date]])-ufc_fights_2[[#This Row],[b_year]]</f>
        <v>1995</v>
      </c>
      <c r="G5135">
        <v>1</v>
      </c>
      <c r="H5135">
        <v>0</v>
      </c>
      <c r="I5135">
        <v>0.36359999999999998</v>
      </c>
      <c r="J5135">
        <v>0.2727</v>
      </c>
      <c r="K5135">
        <v>0.44440000000000002</v>
      </c>
      <c r="L5135">
        <v>0.31430000000000002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</v>
      </c>
      <c r="T5135" s="2">
        <v>0</v>
      </c>
      <c r="U5135">
        <v>0.36840000000000001</v>
      </c>
      <c r="V5135">
        <v>0.3</v>
      </c>
      <c r="W5135">
        <v>0.5</v>
      </c>
      <c r="X5135">
        <v>0</v>
      </c>
      <c r="Y5135">
        <v>0</v>
      </c>
      <c r="Z5135">
        <v>0.25</v>
      </c>
      <c r="AA5135">
        <v>0.3846</v>
      </c>
      <c r="AB5135">
        <v>0.5</v>
      </c>
      <c r="AC5135">
        <v>0.2</v>
      </c>
      <c r="AD5135">
        <v>0</v>
      </c>
      <c r="AE5135">
        <v>0</v>
      </c>
      <c r="AF5135" t="s">
        <v>3910</v>
      </c>
      <c r="AG5135" s="2">
        <v>7.1759259259259259E-4</v>
      </c>
      <c r="AH5135" t="s">
        <v>4134</v>
      </c>
      <c r="AI5135">
        <v>1</v>
      </c>
      <c r="AJ5135" t="s">
        <v>3925</v>
      </c>
      <c r="AK5135" s="3">
        <v>34894</v>
      </c>
      <c r="AL5135" s="10">
        <f>YEAR(ufc_fights_2[[#This Row],[date]])</f>
        <v>1995</v>
      </c>
      <c r="AM5135" t="s">
        <v>4107</v>
      </c>
      <c r="AN5135">
        <v>163</v>
      </c>
      <c r="AO5135" t="s">
        <v>3913</v>
      </c>
      <c r="AP5135">
        <f>IF(ufc_fights_2[[#This Row],[winner]]="Red",ufc_fights_2[[#This Row],[r_fighter_id]],ufc_fights_2[[#This Row],[b_fighter_id]])</f>
        <v>3343</v>
      </c>
      <c r="AQ5135" t="str">
        <f>_xlfn.XLOOKUP(ufc_fights_2[[#This Row],[winnerID]],ufc_fighters[id],ufc_fighters[fighter_name],"xxx",0,1)</f>
        <v>Paul Varelans</v>
      </c>
    </row>
    <row r="5136" spans="1:43">
      <c r="A5136">
        <v>3023</v>
      </c>
      <c r="B5136">
        <v>2660</v>
      </c>
      <c r="C5136">
        <f>_xlfn.XLOOKUP(ufc_fights_2[[#This Row],[r_fighter_id]],ufc_fighters[id],ufc_fighters[year],"xxx",0,1)</f>
        <v>1963</v>
      </c>
      <c r="D5136">
        <f>_xlfn.XLOOKUP(ufc_fights_2[[#This Row],[b_fighter_id]],ufc_fighters[id],ufc_fighters[year],"Prázdné",0,1)</f>
        <v>0</v>
      </c>
      <c r="E5136" s="10">
        <f>YEAR(ufc_fights_2[[#This Row],[date]])-ufc_fights_2[[#This Row],[r_year]]</f>
        <v>31</v>
      </c>
      <c r="F5136" s="10">
        <f>YEAR(ufc_fights_2[[#This Row],[date]])-ufc_fights_2[[#This Row],[b_year]]</f>
        <v>1994</v>
      </c>
      <c r="G5136">
        <v>0</v>
      </c>
      <c r="H5136">
        <v>0</v>
      </c>
      <c r="I5136">
        <v>0.41670000000000001</v>
      </c>
      <c r="J5136">
        <v>0.44440000000000002</v>
      </c>
      <c r="K5136">
        <v>0.41670000000000001</v>
      </c>
      <c r="L5136">
        <v>0.44440000000000002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 s="2">
        <v>0</v>
      </c>
      <c r="T5136" s="2">
        <v>0</v>
      </c>
      <c r="U5136">
        <v>0.25</v>
      </c>
      <c r="V5136">
        <v>0.4</v>
      </c>
      <c r="W5136">
        <v>1</v>
      </c>
      <c r="X5136">
        <v>0.33329999999999999</v>
      </c>
      <c r="Y5136">
        <v>0.5</v>
      </c>
      <c r="Z5136">
        <v>0.3</v>
      </c>
      <c r="AA5136">
        <v>0.44440000000000002</v>
      </c>
      <c r="AB5136">
        <v>1</v>
      </c>
      <c r="AC5136">
        <v>0</v>
      </c>
      <c r="AD5136">
        <v>0</v>
      </c>
      <c r="AE5136">
        <v>0</v>
      </c>
      <c r="AF5136" t="s">
        <v>3933</v>
      </c>
      <c r="AG5136" s="2">
        <v>7.7546296296296293E-4</v>
      </c>
      <c r="AH5136" t="s">
        <v>4120</v>
      </c>
      <c r="AI5136">
        <v>0</v>
      </c>
      <c r="AJ5136" t="s">
        <v>3925</v>
      </c>
      <c r="AK5136" s="3">
        <v>34404</v>
      </c>
      <c r="AL5136" s="10">
        <f>YEAR(ufc_fights_2[[#This Row],[date]])</f>
        <v>1994</v>
      </c>
      <c r="AM5136" t="s">
        <v>4107</v>
      </c>
      <c r="AN5136">
        <v>74</v>
      </c>
      <c r="AO5136" t="s">
        <v>3913</v>
      </c>
      <c r="AP5136">
        <f>IF(ufc_fights_2[[#This Row],[winner]]="Red",ufc_fights_2[[#This Row],[r_fighter_id]],ufc_fights_2[[#This Row],[b_fighter_id]])</f>
        <v>3023</v>
      </c>
      <c r="AQ5136" t="str">
        <f>_xlfn.XLOOKUP(ufc_fights_2[[#This Row],[winnerID]],ufc_fighters[id],ufc_fighters[fighter_name],"xxx",0,1)</f>
        <v>Patrick Smith</v>
      </c>
    </row>
    <row r="5137" spans="1:43">
      <c r="A5137">
        <v>1254</v>
      </c>
      <c r="B5137">
        <v>1878</v>
      </c>
      <c r="C5137">
        <f>_xlfn.XLOOKUP(ufc_fights_2[[#This Row],[r_fighter_id]],ufc_fighters[id],ufc_fighters[year],"xxx",0,1)</f>
        <v>0</v>
      </c>
      <c r="D5137">
        <f>_xlfn.XLOOKUP(ufc_fights_2[[#This Row],[b_fighter_id]],ufc_fighters[id],ufc_fighters[year],"Prázdné",0,1)</f>
        <v>0</v>
      </c>
      <c r="E5137" s="10">
        <f>YEAR(ufc_fights_2[[#This Row],[date]])-ufc_fights_2[[#This Row],[r_year]]</f>
        <v>1994</v>
      </c>
      <c r="F5137" s="10">
        <f>YEAR(ufc_fights_2[[#This Row],[date]])-ufc_fights_2[[#This Row],[b_year]]</f>
        <v>1994</v>
      </c>
      <c r="G5137">
        <v>0</v>
      </c>
      <c r="H5137">
        <v>0</v>
      </c>
      <c r="I5137">
        <v>0.66669999999999996</v>
      </c>
      <c r="J5137">
        <v>0</v>
      </c>
      <c r="K5137">
        <v>0.93330000000000002</v>
      </c>
      <c r="L5137">
        <v>0</v>
      </c>
      <c r="M5137">
        <v>1</v>
      </c>
      <c r="N5137">
        <v>0</v>
      </c>
      <c r="O5137">
        <v>3</v>
      </c>
      <c r="P5137">
        <v>0</v>
      </c>
      <c r="Q5137">
        <v>1</v>
      </c>
      <c r="R5137">
        <v>0</v>
      </c>
      <c r="S5137" s="2">
        <v>0</v>
      </c>
      <c r="T5137" s="2">
        <v>0</v>
      </c>
      <c r="U5137">
        <v>0.66669999999999996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0.5</v>
      </c>
      <c r="AE5137">
        <v>0</v>
      </c>
      <c r="AF5137" t="s">
        <v>3933</v>
      </c>
      <c r="AG5137" s="2">
        <v>3.3796296296296296E-3</v>
      </c>
      <c r="AH5137" t="s">
        <v>4120</v>
      </c>
      <c r="AI5137">
        <v>0</v>
      </c>
      <c r="AJ5137" t="s">
        <v>3925</v>
      </c>
      <c r="AK5137" s="3">
        <v>34404</v>
      </c>
      <c r="AL5137" s="10">
        <f>YEAR(ufc_fights_2[[#This Row],[date]])</f>
        <v>1994</v>
      </c>
      <c r="AM5137" t="s">
        <v>4107</v>
      </c>
      <c r="AN5137">
        <v>74</v>
      </c>
      <c r="AO5137" t="s">
        <v>3913</v>
      </c>
      <c r="AP5137">
        <f>IF(ufc_fights_2[[#This Row],[winner]]="Red",ufc_fights_2[[#This Row],[r_fighter_id]],ufc_fights_2[[#This Row],[b_fighter_id]])</f>
        <v>1254</v>
      </c>
      <c r="AQ5137" t="str">
        <f>_xlfn.XLOOKUP(ufc_fights_2[[#This Row],[winnerID]],ufc_fighters[id],ufc_fighters[fighter_name],"xxx",0,1)</f>
        <v>Frank Hamaker</v>
      </c>
    </row>
    <row r="5138" spans="1:43">
      <c r="A5138">
        <v>3023</v>
      </c>
      <c r="B5138">
        <v>2204</v>
      </c>
      <c r="C5138">
        <f>_xlfn.XLOOKUP(ufc_fights_2[[#This Row],[r_fighter_id]],ufc_fighters[id],ufc_fighters[year],"xxx",0,1)</f>
        <v>1963</v>
      </c>
      <c r="D5138">
        <f>_xlfn.XLOOKUP(ufc_fights_2[[#This Row],[b_fighter_id]],ufc_fighters[id],ufc_fighters[year],"Prázdné",0,1)</f>
        <v>0</v>
      </c>
      <c r="E5138" s="10">
        <f>YEAR(ufc_fights_2[[#This Row],[date]])-ufc_fights_2[[#This Row],[r_year]]</f>
        <v>31</v>
      </c>
      <c r="F5138" s="10">
        <f>YEAR(ufc_fights_2[[#This Row],[date]])-ufc_fights_2[[#This Row],[b_year]]</f>
        <v>1994</v>
      </c>
      <c r="G5138">
        <v>0</v>
      </c>
      <c r="H5138">
        <v>0</v>
      </c>
      <c r="I5138">
        <v>0.76470000000000005</v>
      </c>
      <c r="J5138">
        <v>0</v>
      </c>
      <c r="K5138">
        <v>0.76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</v>
      </c>
      <c r="T5138" s="2">
        <v>0</v>
      </c>
      <c r="U5138">
        <v>0.75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0.75</v>
      </c>
      <c r="AE5138">
        <v>0</v>
      </c>
      <c r="AF5138" t="s">
        <v>3910</v>
      </c>
      <c r="AG5138" s="2">
        <v>3.4722222222222224E-4</v>
      </c>
      <c r="AH5138" t="s">
        <v>4120</v>
      </c>
      <c r="AI5138">
        <v>0</v>
      </c>
      <c r="AJ5138" t="s">
        <v>3925</v>
      </c>
      <c r="AK5138" s="3">
        <v>34404</v>
      </c>
      <c r="AL5138" s="10">
        <f>YEAR(ufc_fights_2[[#This Row],[date]])</f>
        <v>1994</v>
      </c>
      <c r="AM5138" t="s">
        <v>4107</v>
      </c>
      <c r="AN5138">
        <v>74</v>
      </c>
      <c r="AO5138" t="s">
        <v>3913</v>
      </c>
      <c r="AP5138">
        <f>IF(ufc_fights_2[[#This Row],[winner]]="Red",ufc_fights_2[[#This Row],[r_fighter_id]],ufc_fights_2[[#This Row],[b_fighter_id]])</f>
        <v>3023</v>
      </c>
      <c r="AQ5138" t="str">
        <f>_xlfn.XLOOKUP(ufc_fights_2[[#This Row],[winnerID]],ufc_fighters[id],ufc_fighters[fighter_name],"xxx",0,1)</f>
        <v>Patrick Smith</v>
      </c>
    </row>
    <row r="5139" spans="1:43">
      <c r="A5139">
        <v>2442</v>
      </c>
      <c r="B5139">
        <v>1797</v>
      </c>
      <c r="C5139">
        <f>_xlfn.XLOOKUP(ufc_fights_2[[#This Row],[r_fighter_id]],ufc_fighters[id],ufc_fighters[year],"xxx",0,1)</f>
        <v>0</v>
      </c>
      <c r="D5139">
        <f>_xlfn.XLOOKUP(ufc_fights_2[[#This Row],[b_fighter_id]],ufc_fighters[id],ufc_fighters[year],"Prázdné",0,1)</f>
        <v>0</v>
      </c>
      <c r="E5139" s="10">
        <f>YEAR(ufc_fights_2[[#This Row],[date]])-ufc_fights_2[[#This Row],[r_year]]</f>
        <v>1994</v>
      </c>
      <c r="F5139" s="10">
        <f>YEAR(ufc_fights_2[[#This Row],[date]])-ufc_fights_2[[#This Row],[b_year]]</f>
        <v>1994</v>
      </c>
      <c r="G5139">
        <v>0</v>
      </c>
      <c r="H5139">
        <v>0</v>
      </c>
      <c r="I5139">
        <v>0.66669999999999996</v>
      </c>
      <c r="J5139">
        <v>0.33329999999999999</v>
      </c>
      <c r="K5139">
        <v>0.90910000000000002</v>
      </c>
      <c r="L5139">
        <v>0.81820000000000004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0</v>
      </c>
      <c r="S5139" s="2">
        <v>0</v>
      </c>
      <c r="T5139" s="2">
        <v>0</v>
      </c>
      <c r="U5139">
        <v>0.8</v>
      </c>
      <c r="V5139">
        <v>0.33329999999999999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0.8</v>
      </c>
      <c r="AE5139">
        <v>0</v>
      </c>
      <c r="AF5139" t="s">
        <v>3933</v>
      </c>
      <c r="AG5139" s="2">
        <v>6.8402777777777776E-3</v>
      </c>
      <c r="AH5139" t="s">
        <v>4120</v>
      </c>
      <c r="AI5139">
        <v>0</v>
      </c>
      <c r="AJ5139" t="s">
        <v>3925</v>
      </c>
      <c r="AK5139" s="3">
        <v>34404</v>
      </c>
      <c r="AL5139" s="10">
        <f>YEAR(ufc_fights_2[[#This Row],[date]])</f>
        <v>1994</v>
      </c>
      <c r="AM5139" t="s">
        <v>4107</v>
      </c>
      <c r="AN5139">
        <v>74</v>
      </c>
      <c r="AO5139" t="s">
        <v>3913</v>
      </c>
      <c r="AP5139">
        <f>IF(ufc_fights_2[[#This Row],[winner]]="Red",ufc_fights_2[[#This Row],[r_fighter_id]],ufc_fights_2[[#This Row],[b_fighter_id]])</f>
        <v>2442</v>
      </c>
      <c r="AQ5139" t="str">
        <f>_xlfn.XLOOKUP(ufc_fights_2[[#This Row],[winnerID]],ufc_fighters[id],ufc_fighters[fighter_name],"xxx",0,1)</f>
        <v>Remco Pardoel</v>
      </c>
    </row>
    <row r="5140" spans="1:43">
      <c r="A5140">
        <v>2442</v>
      </c>
      <c r="B5140">
        <v>3474</v>
      </c>
      <c r="C5140">
        <f>_xlfn.XLOOKUP(ufc_fights_2[[#This Row],[r_fighter_id]],ufc_fighters[id],ufc_fighters[year],"xxx",0,1)</f>
        <v>0</v>
      </c>
      <c r="D5140">
        <f>_xlfn.XLOOKUP(ufc_fights_2[[#This Row],[b_fighter_id]],ufc_fighters[id],ufc_fighters[year],"Prázdné",0,1)</f>
        <v>0</v>
      </c>
      <c r="E5140" s="10">
        <f>YEAR(ufc_fights_2[[#This Row],[date]])-ufc_fights_2[[#This Row],[r_year]]</f>
        <v>1994</v>
      </c>
      <c r="F5140" s="10">
        <f>YEAR(ufc_fights_2[[#This Row],[date]])-ufc_fights_2[[#This Row],[b_year]]</f>
        <v>1994</v>
      </c>
      <c r="G5140">
        <v>0</v>
      </c>
      <c r="H5140">
        <v>0</v>
      </c>
      <c r="I5140">
        <v>1</v>
      </c>
      <c r="J5140">
        <v>0.5</v>
      </c>
      <c r="K5140">
        <v>1</v>
      </c>
      <c r="L5140">
        <v>0.71430000000000005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</v>
      </c>
      <c r="T5140" s="2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0.5</v>
      </c>
      <c r="AB5140">
        <v>0</v>
      </c>
      <c r="AC5140">
        <v>0</v>
      </c>
      <c r="AD5140">
        <v>1</v>
      </c>
      <c r="AE5140">
        <v>0</v>
      </c>
      <c r="AF5140" t="s">
        <v>3910</v>
      </c>
      <c r="AG5140" s="2">
        <v>1.0300925925925926E-3</v>
      </c>
      <c r="AH5140" t="s">
        <v>4120</v>
      </c>
      <c r="AI5140">
        <v>0</v>
      </c>
      <c r="AJ5140" t="s">
        <v>3925</v>
      </c>
      <c r="AK5140" s="3">
        <v>34404</v>
      </c>
      <c r="AL5140" s="10">
        <f>YEAR(ufc_fights_2[[#This Row],[date]])</f>
        <v>1994</v>
      </c>
      <c r="AM5140" t="s">
        <v>4107</v>
      </c>
      <c r="AN5140">
        <v>74</v>
      </c>
      <c r="AO5140" t="s">
        <v>3913</v>
      </c>
      <c r="AP5140">
        <f>IF(ufc_fights_2[[#This Row],[winner]]="Red",ufc_fights_2[[#This Row],[r_fighter_id]],ufc_fights_2[[#This Row],[b_fighter_id]])</f>
        <v>2442</v>
      </c>
      <c r="AQ5140" t="str">
        <f>_xlfn.XLOOKUP(ufc_fights_2[[#This Row],[winnerID]],ufc_fighters[id],ufc_fighters[fighter_name],"xxx",0,1)</f>
        <v>Remco Pardoel</v>
      </c>
    </row>
    <row r="5141" spans="1:43">
      <c r="A5141">
        <v>2779</v>
      </c>
      <c r="B5141">
        <v>2442</v>
      </c>
      <c r="C5141">
        <f>_xlfn.XLOOKUP(ufc_fights_2[[#This Row],[r_fighter_id]],ufc_fighters[id],ufc_fighters[year],"xxx",0,1)</f>
        <v>1961</v>
      </c>
      <c r="D5141">
        <f>_xlfn.XLOOKUP(ufc_fights_2[[#This Row],[b_fighter_id]],ufc_fighters[id],ufc_fighters[year],"Prázdné",0,1)</f>
        <v>0</v>
      </c>
      <c r="E5141" s="10">
        <f>YEAR(ufc_fights_2[[#This Row],[date]])-ufc_fights_2[[#This Row],[r_year]]</f>
        <v>34</v>
      </c>
      <c r="F5141" s="10">
        <f>YEAR(ufc_fights_2[[#This Row],[date]])-ufc_fights_2[[#This Row],[b_year]]</f>
        <v>1995</v>
      </c>
      <c r="G5141">
        <v>0</v>
      </c>
      <c r="H5141">
        <v>0</v>
      </c>
      <c r="I5141">
        <v>0.57140000000000002</v>
      </c>
      <c r="J5141">
        <v>0.5</v>
      </c>
      <c r="K5141">
        <v>0.61109999999999998</v>
      </c>
      <c r="L5141">
        <v>0.57140000000000002</v>
      </c>
      <c r="M5141">
        <v>0</v>
      </c>
      <c r="N5141">
        <v>1</v>
      </c>
      <c r="O5141">
        <v>2</v>
      </c>
      <c r="P5141">
        <v>2</v>
      </c>
      <c r="Q5141">
        <v>1</v>
      </c>
      <c r="R5141">
        <v>0</v>
      </c>
      <c r="S5141" s="2">
        <v>0</v>
      </c>
      <c r="T5141" s="2">
        <v>0</v>
      </c>
      <c r="U5141">
        <v>0.5</v>
      </c>
      <c r="V5141">
        <v>0</v>
      </c>
      <c r="W5141">
        <v>1</v>
      </c>
      <c r="X5141">
        <v>0.33329999999999999</v>
      </c>
      <c r="Y5141">
        <v>0.66669999999999996</v>
      </c>
      <c r="Z5141">
        <v>0.33329999999999999</v>
      </c>
      <c r="AA5141">
        <v>0</v>
      </c>
      <c r="AB5141">
        <v>0</v>
      </c>
      <c r="AC5141">
        <v>1</v>
      </c>
      <c r="AD5141">
        <v>0.75</v>
      </c>
      <c r="AE5141">
        <v>0</v>
      </c>
      <c r="AF5141" t="s">
        <v>3933</v>
      </c>
      <c r="AG5141" s="2">
        <v>8.6458333333333335E-3</v>
      </c>
      <c r="AH5141" t="s">
        <v>4134</v>
      </c>
      <c r="AI5141">
        <v>1</v>
      </c>
      <c r="AJ5141" t="s">
        <v>3925</v>
      </c>
      <c r="AK5141" s="3">
        <v>34950</v>
      </c>
      <c r="AL5141" s="10">
        <f>YEAR(ufc_fights_2[[#This Row],[date]])</f>
        <v>1995</v>
      </c>
      <c r="AM5141" t="s">
        <v>4107</v>
      </c>
      <c r="AN5141">
        <v>147</v>
      </c>
      <c r="AO5141" t="s">
        <v>3913</v>
      </c>
      <c r="AP5141">
        <f>IF(ufc_fights_2[[#This Row],[winner]]="Red",ufc_fights_2[[#This Row],[r_fighter_id]],ufc_fights_2[[#This Row],[b_fighter_id]])</f>
        <v>2779</v>
      </c>
      <c r="AQ5141" t="str">
        <f>_xlfn.XLOOKUP(ufc_fights_2[[#This Row],[winnerID]],ufc_fighters[id],ufc_fighters[fighter_name],"xxx",0,1)</f>
        <v>Marco Ruas</v>
      </c>
    </row>
    <row r="5142" spans="1:43">
      <c r="A5142">
        <v>2779</v>
      </c>
      <c r="B5142">
        <v>670</v>
      </c>
      <c r="C5142">
        <f>_xlfn.XLOOKUP(ufc_fights_2[[#This Row],[r_fighter_id]],ufc_fighters[id],ufc_fighters[year],"xxx",0,1)</f>
        <v>1961</v>
      </c>
      <c r="D5142">
        <f>_xlfn.XLOOKUP(ufc_fights_2[[#This Row],[b_fighter_id]],ufc_fighters[id],ufc_fighters[year],"Prázdné",0,1)</f>
        <v>0</v>
      </c>
      <c r="E5142" s="10">
        <f>YEAR(ufc_fights_2[[#This Row],[date]])-ufc_fights_2[[#This Row],[r_year]]</f>
        <v>34</v>
      </c>
      <c r="F5142" s="10">
        <f>YEAR(ufc_fights_2[[#This Row],[date]])-ufc_fights_2[[#This Row],[b_year]]</f>
        <v>1995</v>
      </c>
      <c r="G5142">
        <v>0</v>
      </c>
      <c r="H5142">
        <v>0</v>
      </c>
      <c r="I5142">
        <v>1</v>
      </c>
      <c r="J5142">
        <v>0.85709999999999997</v>
      </c>
      <c r="K5142">
        <v>1</v>
      </c>
      <c r="L5142">
        <v>0.78569999999999995</v>
      </c>
      <c r="M5142">
        <v>1</v>
      </c>
      <c r="N5142">
        <v>0</v>
      </c>
      <c r="O5142">
        <v>3</v>
      </c>
      <c r="P5142">
        <v>1</v>
      </c>
      <c r="Q5142">
        <v>0</v>
      </c>
      <c r="R5142">
        <v>1</v>
      </c>
      <c r="S5142" s="2">
        <v>0</v>
      </c>
      <c r="T5142" s="2">
        <v>0</v>
      </c>
      <c r="U5142">
        <v>1</v>
      </c>
      <c r="V5142">
        <v>0.66669999999999996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0.85709999999999997</v>
      </c>
      <c r="AF5142" t="s">
        <v>3933</v>
      </c>
      <c r="AG5142" s="2">
        <v>2.3495370370370371E-3</v>
      </c>
      <c r="AH5142" t="s">
        <v>4134</v>
      </c>
      <c r="AI5142">
        <v>1</v>
      </c>
      <c r="AJ5142" t="s">
        <v>3925</v>
      </c>
      <c r="AK5142" s="3">
        <v>34950</v>
      </c>
      <c r="AL5142" s="10">
        <f>YEAR(ufc_fights_2[[#This Row],[date]])</f>
        <v>1995</v>
      </c>
      <c r="AM5142" t="s">
        <v>4107</v>
      </c>
      <c r="AN5142">
        <v>147</v>
      </c>
      <c r="AO5142" t="s">
        <v>3913</v>
      </c>
      <c r="AP5142">
        <f>IF(ufc_fights_2[[#This Row],[winner]]="Red",ufc_fights_2[[#This Row],[r_fighter_id]],ufc_fights_2[[#This Row],[b_fighter_id]])</f>
        <v>2779</v>
      </c>
      <c r="AQ5142" t="str">
        <f>_xlfn.XLOOKUP(ufc_fights_2[[#This Row],[winnerID]],ufc_fighters[id],ufc_fighters[fighter_name],"xxx",0,1)</f>
        <v>Marco Ruas</v>
      </c>
    </row>
    <row r="5143" spans="1:43">
      <c r="A5143">
        <v>2779</v>
      </c>
      <c r="B5143">
        <v>1241</v>
      </c>
      <c r="C5143">
        <f>_xlfn.XLOOKUP(ufc_fights_2[[#This Row],[r_fighter_id]],ufc_fighters[id],ufc_fighters[year],"xxx",0,1)</f>
        <v>1961</v>
      </c>
      <c r="D5143">
        <f>_xlfn.XLOOKUP(ufc_fights_2[[#This Row],[b_fighter_id]],ufc_fighters[id],ufc_fighters[year],"Prázdné",0,1)</f>
        <v>0</v>
      </c>
      <c r="E5143" s="10">
        <f>YEAR(ufc_fights_2[[#This Row],[date]])-ufc_fights_2[[#This Row],[r_year]]</f>
        <v>34</v>
      </c>
      <c r="F5143" s="10">
        <f>YEAR(ufc_fights_2[[#This Row],[date]])-ufc_fights_2[[#This Row],[b_year]]</f>
        <v>1995</v>
      </c>
      <c r="G5143">
        <v>0</v>
      </c>
      <c r="H5143">
        <v>0</v>
      </c>
      <c r="I5143">
        <v>0.7</v>
      </c>
      <c r="J5143">
        <v>0.25</v>
      </c>
      <c r="K5143">
        <v>0.73329999999999995</v>
      </c>
      <c r="L5143">
        <v>0.25</v>
      </c>
      <c r="M5143">
        <v>0.5</v>
      </c>
      <c r="N5143">
        <v>0</v>
      </c>
      <c r="O5143">
        <v>1</v>
      </c>
      <c r="P5143">
        <v>0</v>
      </c>
      <c r="Q5143">
        <v>0</v>
      </c>
      <c r="R5143">
        <v>0</v>
      </c>
      <c r="S5143" s="2">
        <v>0</v>
      </c>
      <c r="T5143" s="2">
        <v>0</v>
      </c>
      <c r="U5143">
        <v>0.625</v>
      </c>
      <c r="V5143">
        <v>0</v>
      </c>
      <c r="W5143">
        <v>0</v>
      </c>
      <c r="X5143">
        <v>1</v>
      </c>
      <c r="Y5143">
        <v>0.5</v>
      </c>
      <c r="Z5143">
        <v>0.66669999999999996</v>
      </c>
      <c r="AA5143">
        <v>0.25</v>
      </c>
      <c r="AB5143">
        <v>0</v>
      </c>
      <c r="AC5143">
        <v>0</v>
      </c>
      <c r="AD5143">
        <v>0.71430000000000005</v>
      </c>
      <c r="AE5143">
        <v>0</v>
      </c>
      <c r="AF5143" t="s">
        <v>3933</v>
      </c>
      <c r="AG5143" s="2">
        <v>1.8402777777777777E-3</v>
      </c>
      <c r="AH5143" t="s">
        <v>4109</v>
      </c>
      <c r="AI5143">
        <v>1</v>
      </c>
      <c r="AJ5143" t="s">
        <v>3925</v>
      </c>
      <c r="AK5143" s="3">
        <v>35049</v>
      </c>
      <c r="AL5143" s="10">
        <f>YEAR(ufc_fights_2[[#This Row],[date]])</f>
        <v>1995</v>
      </c>
      <c r="AM5143" t="s">
        <v>4107</v>
      </c>
      <c r="AN5143">
        <v>74</v>
      </c>
      <c r="AO5143" t="s">
        <v>3913</v>
      </c>
      <c r="AP5143">
        <f>IF(ufc_fights_2[[#This Row],[winner]]="Red",ufc_fights_2[[#This Row],[r_fighter_id]],ufc_fights_2[[#This Row],[b_fighter_id]])</f>
        <v>2779</v>
      </c>
      <c r="AQ5143" t="str">
        <f>_xlfn.XLOOKUP(ufc_fights_2[[#This Row],[winnerID]],ufc_fighters[id],ufc_fighters[fighter_name],"xxx",0,1)</f>
        <v>Marco Ruas</v>
      </c>
    </row>
    <row r="5144" spans="1:43">
      <c r="A5144">
        <v>3343</v>
      </c>
      <c r="B5144">
        <v>1275</v>
      </c>
      <c r="C5144">
        <f>_xlfn.XLOOKUP(ufc_fights_2[[#This Row],[r_fighter_id]],ufc_fighters[id],ufc_fighters[year],"xxx",0,1)</f>
        <v>0</v>
      </c>
      <c r="D5144">
        <f>_xlfn.XLOOKUP(ufc_fights_2[[#This Row],[b_fighter_id]],ufc_fighters[id],ufc_fighters[year],"Prázdné",0,1)</f>
        <v>0</v>
      </c>
      <c r="E5144" s="10">
        <f>YEAR(ufc_fights_2[[#This Row],[date]])-ufc_fights_2[[#This Row],[r_year]]</f>
        <v>1995</v>
      </c>
      <c r="F5144" s="10">
        <f>YEAR(ufc_fights_2[[#This Row],[date]])-ufc_fights_2[[#This Row],[b_year]]</f>
        <v>1995</v>
      </c>
      <c r="G5144">
        <v>0</v>
      </c>
      <c r="H5144">
        <v>0</v>
      </c>
      <c r="I5144">
        <v>1</v>
      </c>
      <c r="J5144">
        <v>0</v>
      </c>
      <c r="K5144">
        <v>0.92110000000000003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</v>
      </c>
      <c r="T5144" s="2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 t="s">
        <v>3910</v>
      </c>
      <c r="AG5144" s="2">
        <v>7.5231481481481482E-4</v>
      </c>
      <c r="AH5144" t="s">
        <v>4134</v>
      </c>
      <c r="AI5144">
        <v>1</v>
      </c>
      <c r="AJ5144" t="s">
        <v>3925</v>
      </c>
      <c r="AK5144" s="3">
        <v>34950</v>
      </c>
      <c r="AL5144" s="10">
        <f>YEAR(ufc_fights_2[[#This Row],[date]])</f>
        <v>1995</v>
      </c>
      <c r="AM5144" t="s">
        <v>4107</v>
      </c>
      <c r="AN5144">
        <v>147</v>
      </c>
      <c r="AO5144" t="s">
        <v>3913</v>
      </c>
      <c r="AP5144">
        <f>IF(ufc_fights_2[[#This Row],[winner]]="Red",ufc_fights_2[[#This Row],[r_fighter_id]],ufc_fights_2[[#This Row],[b_fighter_id]])</f>
        <v>3343</v>
      </c>
      <c r="AQ5144" t="str">
        <f>_xlfn.XLOOKUP(ufc_fights_2[[#This Row],[winnerID]],ufc_fighters[id],ufc_fighters[fighter_name],"xxx",0,1)</f>
        <v>Paul Varelans</v>
      </c>
    </row>
    <row r="5145" spans="1:43">
      <c r="A5145">
        <v>3343</v>
      </c>
      <c r="B5145">
        <v>1250</v>
      </c>
      <c r="C5145">
        <f>_xlfn.XLOOKUP(ufc_fights_2[[#This Row],[r_fighter_id]],ufc_fighters[id],ufc_fighters[year],"xxx",0,1)</f>
        <v>0</v>
      </c>
      <c r="D5145">
        <f>_xlfn.XLOOKUP(ufc_fights_2[[#This Row],[b_fighter_id]],ufc_fighters[id],ufc_fighters[year],"Prázdné",0,1)</f>
        <v>0</v>
      </c>
      <c r="E5145" s="10">
        <f>YEAR(ufc_fights_2[[#This Row],[date]])-ufc_fights_2[[#This Row],[r_year]]</f>
        <v>1995</v>
      </c>
      <c r="F5145" s="10">
        <f>YEAR(ufc_fights_2[[#This Row],[date]])-ufc_fights_2[[#This Row],[b_year]]</f>
        <v>1995</v>
      </c>
      <c r="G5145">
        <v>0</v>
      </c>
      <c r="H5145">
        <v>0</v>
      </c>
      <c r="I5145">
        <v>0.66669999999999996</v>
      </c>
      <c r="J5145">
        <v>0.66669999999999996</v>
      </c>
      <c r="K5145">
        <v>0.66669999999999996</v>
      </c>
      <c r="L5145">
        <v>0.8</v>
      </c>
      <c r="M5145">
        <v>1</v>
      </c>
      <c r="N5145">
        <v>0</v>
      </c>
      <c r="O5145">
        <v>2</v>
      </c>
      <c r="P5145">
        <v>0</v>
      </c>
      <c r="Q5145">
        <v>0</v>
      </c>
      <c r="R5145">
        <v>0</v>
      </c>
      <c r="S5145" s="2">
        <v>0</v>
      </c>
      <c r="T5145" s="2">
        <v>0</v>
      </c>
      <c r="U5145">
        <v>0.66669999999999996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  <c r="AF5145" t="s">
        <v>3933</v>
      </c>
      <c r="AG5145" s="2">
        <v>7.0601851851851847E-4</v>
      </c>
      <c r="AH5145" t="s">
        <v>4134</v>
      </c>
      <c r="AI5145">
        <v>1</v>
      </c>
      <c r="AJ5145" t="s">
        <v>3925</v>
      </c>
      <c r="AK5145" s="3">
        <v>34950</v>
      </c>
      <c r="AL5145" s="10">
        <f>YEAR(ufc_fights_2[[#This Row],[date]])</f>
        <v>1995</v>
      </c>
      <c r="AM5145" t="s">
        <v>4107</v>
      </c>
      <c r="AN5145">
        <v>147</v>
      </c>
      <c r="AO5145" t="s">
        <v>3913</v>
      </c>
      <c r="AP5145">
        <f>IF(ufc_fights_2[[#This Row],[winner]]="Red",ufc_fights_2[[#This Row],[r_fighter_id]],ufc_fights_2[[#This Row],[b_fighter_id]])</f>
        <v>3343</v>
      </c>
      <c r="AQ5145" t="str">
        <f>_xlfn.XLOOKUP(ufc_fights_2[[#This Row],[winnerID]],ufc_fighters[id],ufc_fighters[fighter_name],"xxx",0,1)</f>
        <v>Paul Varelans</v>
      </c>
    </row>
    <row r="5146" spans="1:43">
      <c r="A5146">
        <v>2442</v>
      </c>
      <c r="B5146">
        <v>2450</v>
      </c>
      <c r="C5146">
        <f>_xlfn.XLOOKUP(ufc_fights_2[[#This Row],[r_fighter_id]],ufc_fighters[id],ufc_fighters[year],"xxx",0,1)</f>
        <v>0</v>
      </c>
      <c r="D5146">
        <f>_xlfn.XLOOKUP(ufc_fights_2[[#This Row],[b_fighter_id]],ufc_fighters[id],ufc_fighters[year],"Prázdné",0,1)</f>
        <v>0</v>
      </c>
      <c r="E5146" s="10">
        <f>YEAR(ufc_fights_2[[#This Row],[date]])-ufc_fights_2[[#This Row],[r_year]]</f>
        <v>1995</v>
      </c>
      <c r="F5146" s="10">
        <f>YEAR(ufc_fights_2[[#This Row],[date]])-ufc_fights_2[[#This Row],[b_year]]</f>
        <v>1995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0.95240000000000002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0</v>
      </c>
      <c r="S5146" s="2">
        <v>0</v>
      </c>
      <c r="T5146" s="2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3933</v>
      </c>
      <c r="AG5146" s="2">
        <v>2.1412037037037038E-3</v>
      </c>
      <c r="AH5146" t="s">
        <v>4134</v>
      </c>
      <c r="AI5146">
        <v>1</v>
      </c>
      <c r="AJ5146" t="s">
        <v>3925</v>
      </c>
      <c r="AK5146" s="3">
        <v>34950</v>
      </c>
      <c r="AL5146" s="10">
        <f>YEAR(ufc_fights_2[[#This Row],[date]])</f>
        <v>1995</v>
      </c>
      <c r="AM5146" t="s">
        <v>4107</v>
      </c>
      <c r="AN5146">
        <v>147</v>
      </c>
      <c r="AO5146" t="s">
        <v>3913</v>
      </c>
      <c r="AP5146">
        <f>IF(ufc_fights_2[[#This Row],[winner]]="Red",ufc_fights_2[[#This Row],[r_fighter_id]],ufc_fights_2[[#This Row],[b_fighter_id]])</f>
        <v>2442</v>
      </c>
      <c r="AQ5146" t="str">
        <f>_xlfn.XLOOKUP(ufc_fights_2[[#This Row],[winnerID]],ufc_fighters[id],ufc_fighters[fighter_name],"xxx",0,1)</f>
        <v>Remco Pardoel</v>
      </c>
    </row>
    <row r="5147" spans="1:43">
      <c r="A5147">
        <v>1342</v>
      </c>
      <c r="B5147">
        <v>98</v>
      </c>
      <c r="C5147">
        <f>_xlfn.XLOOKUP(ufc_fights_2[[#This Row],[r_fighter_id]],ufc_fighters[id],ufc_fighters[year],"xxx",0,1)</f>
        <v>0</v>
      </c>
      <c r="D5147">
        <f>_xlfn.XLOOKUP(ufc_fights_2[[#This Row],[b_fighter_id]],ufc_fighters[id],ufc_fighters[year],"Prázdné",0,1)</f>
        <v>1974</v>
      </c>
      <c r="E5147" s="10">
        <f>YEAR(ufc_fights_2[[#This Row],[date]])-ufc_fights_2[[#This Row],[r_year]]</f>
        <v>1995</v>
      </c>
      <c r="F5147" s="10">
        <f>YEAR(ufc_fights_2[[#This Row],[date]])-ufc_fights_2[[#This Row],[b_year]]</f>
        <v>21</v>
      </c>
      <c r="G5147">
        <v>0</v>
      </c>
      <c r="H5147">
        <v>0</v>
      </c>
      <c r="I5147">
        <v>0.60709999999999997</v>
      </c>
      <c r="J5147">
        <v>1</v>
      </c>
      <c r="K5147">
        <v>0.73170000000000002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 s="2">
        <v>0</v>
      </c>
      <c r="T5147" s="2">
        <v>0</v>
      </c>
      <c r="U5147">
        <v>0.4118</v>
      </c>
      <c r="V5147">
        <v>1</v>
      </c>
      <c r="W5147">
        <v>0.90910000000000002</v>
      </c>
      <c r="X5147">
        <v>0</v>
      </c>
      <c r="Y5147">
        <v>0</v>
      </c>
      <c r="Z5147">
        <v>0.42859999999999998</v>
      </c>
      <c r="AA5147">
        <v>0</v>
      </c>
      <c r="AB5147">
        <v>0.66669999999999996</v>
      </c>
      <c r="AC5147">
        <v>0</v>
      </c>
      <c r="AD5147">
        <v>1</v>
      </c>
      <c r="AE5147">
        <v>1</v>
      </c>
      <c r="AF5147" t="s">
        <v>3910</v>
      </c>
      <c r="AG5147" s="2">
        <v>9.6064814814814819E-4</v>
      </c>
      <c r="AH5147" t="s">
        <v>4134</v>
      </c>
      <c r="AI5147">
        <v>1</v>
      </c>
      <c r="AJ5147" t="s">
        <v>3925</v>
      </c>
      <c r="AK5147" s="3">
        <v>34796</v>
      </c>
      <c r="AL5147" s="10">
        <f>YEAR(ufc_fights_2[[#This Row],[date]])</f>
        <v>1995</v>
      </c>
      <c r="AM5147" t="s">
        <v>4107</v>
      </c>
      <c r="AN5147">
        <v>112</v>
      </c>
      <c r="AO5147" t="s">
        <v>3913</v>
      </c>
      <c r="AP5147">
        <f>IF(ufc_fights_2[[#This Row],[winner]]="Red",ufc_fights_2[[#This Row],[r_fighter_id]],ufc_fights_2[[#This Row],[b_fighter_id]])</f>
        <v>1342</v>
      </c>
      <c r="AQ5147" t="str">
        <f>_xlfn.XLOOKUP(ufc_fights_2[[#This Row],[winnerID]],ufc_fighters[id],ufc_fighters[fighter_name],"xxx",0,1)</f>
        <v>Jon Hess</v>
      </c>
    </row>
    <row r="5148" spans="1:43">
      <c r="A5148">
        <v>1027</v>
      </c>
      <c r="B5148">
        <v>3542</v>
      </c>
      <c r="C5148">
        <f>_xlfn.XLOOKUP(ufc_fights_2[[#This Row],[r_fighter_id]],ufc_fighters[id],ufc_fighters[year],"xxx",0,1)</f>
        <v>1972</v>
      </c>
      <c r="D5148">
        <f>_xlfn.XLOOKUP(ufc_fights_2[[#This Row],[b_fighter_id]],ufc_fighters[id],ufc_fighters[year],"Prázdné",0,1)</f>
        <v>1975</v>
      </c>
      <c r="E5148" s="10">
        <f>YEAR(ufc_fights_2[[#This Row],[date]])-ufc_fights_2[[#This Row],[r_year]]</f>
        <v>27</v>
      </c>
      <c r="F5148" s="10">
        <f>YEAR(ufc_fights_2[[#This Row],[date]])-ufc_fights_2[[#This Row],[b_year]]</f>
        <v>24</v>
      </c>
      <c r="G5148">
        <v>1</v>
      </c>
      <c r="H5148">
        <v>0</v>
      </c>
      <c r="I5148">
        <v>0.439</v>
      </c>
      <c r="J5148">
        <v>0.36730000000000002</v>
      </c>
      <c r="K5148">
        <v>0.4889</v>
      </c>
      <c r="L5148">
        <v>0.44259999999999999</v>
      </c>
      <c r="M5148">
        <v>0</v>
      </c>
      <c r="N5148">
        <v>0.33329999999999999</v>
      </c>
      <c r="O5148">
        <v>0</v>
      </c>
      <c r="P5148">
        <v>0</v>
      </c>
      <c r="Q5148">
        <v>0</v>
      </c>
      <c r="R5148">
        <v>0</v>
      </c>
      <c r="S5148" s="2">
        <v>3.4722222222222222E-5</v>
      </c>
      <c r="T5148" s="2">
        <v>1.4120370370370369E-3</v>
      </c>
      <c r="U5148">
        <v>0.30299999999999999</v>
      </c>
      <c r="V5148">
        <v>0.35709999999999997</v>
      </c>
      <c r="W5148">
        <v>1</v>
      </c>
      <c r="X5148">
        <v>1</v>
      </c>
      <c r="Y5148">
        <v>0.33329999999999999</v>
      </c>
      <c r="Z5148">
        <v>0.38890000000000002</v>
      </c>
      <c r="AA5148">
        <v>0.15790000000000001</v>
      </c>
      <c r="AB5148">
        <v>0.8</v>
      </c>
      <c r="AC5148">
        <v>0</v>
      </c>
      <c r="AD5148">
        <v>0</v>
      </c>
      <c r="AE5148">
        <v>0.5</v>
      </c>
      <c r="AF5148" t="s">
        <v>3910</v>
      </c>
      <c r="AG5148" s="2">
        <v>2.2222222222222222E-3</v>
      </c>
      <c r="AH5148" t="s">
        <v>3911</v>
      </c>
      <c r="AI5148">
        <v>3</v>
      </c>
      <c r="AJ5148" t="s">
        <v>3939</v>
      </c>
      <c r="AK5148" s="3">
        <v>36483</v>
      </c>
      <c r="AL5148" s="10">
        <f>YEAR(ufc_fights_2[[#This Row],[date]])</f>
        <v>1999</v>
      </c>
      <c r="AM5148" t="s">
        <v>4107</v>
      </c>
      <c r="AN5148">
        <v>166</v>
      </c>
      <c r="AO5148" t="s">
        <v>3913</v>
      </c>
      <c r="AP5148">
        <f>IF(ufc_fights_2[[#This Row],[winner]]="Red",ufc_fights_2[[#This Row],[r_fighter_id]],ufc_fights_2[[#This Row],[b_fighter_id]])</f>
        <v>1027</v>
      </c>
      <c r="AQ5148" t="str">
        <f>_xlfn.XLOOKUP(ufc_fights_2[[#This Row],[winnerID]],ufc_fighters[id],ufc_fighters[fighter_name],"xxx",0,1)</f>
        <v>Katsuhisa Fujii</v>
      </c>
    </row>
    <row r="5149" spans="1:43">
      <c r="A5149">
        <v>2947</v>
      </c>
      <c r="B5149">
        <v>1792</v>
      </c>
      <c r="C5149">
        <f>_xlfn.XLOOKUP(ufc_fights_2[[#This Row],[r_fighter_id]],ufc_fighters[id],ufc_fighters[year],"xxx",0,1)</f>
        <v>1964</v>
      </c>
      <c r="D5149">
        <f>_xlfn.XLOOKUP(ufc_fights_2[[#This Row],[b_fighter_id]],ufc_fighters[id],ufc_fighters[year],"Prázdné",0,1)</f>
        <v>0</v>
      </c>
      <c r="E5149" s="10">
        <f>YEAR(ufc_fights_2[[#This Row],[date]])-ufc_fights_2[[#This Row],[r_year]]</f>
        <v>30</v>
      </c>
      <c r="F5149" s="10">
        <f>YEAR(ufc_fights_2[[#This Row],[date]])-ufc_fights_2[[#This Row],[b_year]]</f>
        <v>1994</v>
      </c>
      <c r="G5149">
        <v>0</v>
      </c>
      <c r="H5149">
        <v>0</v>
      </c>
      <c r="I5149">
        <v>0.88890000000000002</v>
      </c>
      <c r="J5149">
        <v>0.5</v>
      </c>
      <c r="K5149">
        <v>0.8</v>
      </c>
      <c r="L5149">
        <v>0.91300000000000003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</v>
      </c>
      <c r="T5149" s="2">
        <v>0</v>
      </c>
      <c r="U5149">
        <v>0.83330000000000004</v>
      </c>
      <c r="V5149">
        <v>0.5</v>
      </c>
      <c r="W5149">
        <v>1</v>
      </c>
      <c r="X5149">
        <v>0</v>
      </c>
      <c r="Y5149">
        <v>0</v>
      </c>
      <c r="Z5149">
        <v>0</v>
      </c>
      <c r="AA5149">
        <v>0.5</v>
      </c>
      <c r="AB5149">
        <v>0</v>
      </c>
      <c r="AC5149">
        <v>0</v>
      </c>
      <c r="AD5149">
        <v>1</v>
      </c>
      <c r="AE5149">
        <v>0</v>
      </c>
      <c r="AF5149" t="s">
        <v>3910</v>
      </c>
      <c r="AG5149" s="2">
        <v>3.3449074074074076E-3</v>
      </c>
      <c r="AH5149" t="s">
        <v>4120</v>
      </c>
      <c r="AI5149">
        <v>0</v>
      </c>
      <c r="AJ5149" t="s">
        <v>3925</v>
      </c>
      <c r="AK5149" s="3">
        <v>34586</v>
      </c>
      <c r="AL5149" s="10">
        <f>YEAR(ufc_fights_2[[#This Row],[date]])</f>
        <v>1994</v>
      </c>
      <c r="AM5149" t="s">
        <v>4107</v>
      </c>
      <c r="AN5149">
        <v>112</v>
      </c>
      <c r="AO5149" t="s">
        <v>3913</v>
      </c>
      <c r="AP5149">
        <f>IF(ufc_fights_2[[#This Row],[winner]]="Red",ufc_fights_2[[#This Row],[r_fighter_id]],ufc_fights_2[[#This Row],[b_fighter_id]])</f>
        <v>2947</v>
      </c>
      <c r="AQ5149" t="str">
        <f>_xlfn.XLOOKUP(ufc_fights_2[[#This Row],[winnerID]],ufc_fighters[id],ufc_fighters[fighter_name],"xxx",0,1)</f>
        <v>Ken Shamrock</v>
      </c>
    </row>
    <row r="5150" spans="1:43">
      <c r="A5150">
        <v>2947</v>
      </c>
      <c r="B5150">
        <v>2135</v>
      </c>
      <c r="C5150">
        <f>_xlfn.XLOOKUP(ufc_fights_2[[#This Row],[r_fighter_id]],ufc_fighters[id],ufc_fighters[year],"xxx",0,1)</f>
        <v>1964</v>
      </c>
      <c r="D5150">
        <f>_xlfn.XLOOKUP(ufc_fights_2[[#This Row],[b_fighter_id]],ufc_fighters[id],ufc_fighters[year],"Prázdné",0,1)</f>
        <v>0</v>
      </c>
      <c r="E5150" s="10">
        <f>YEAR(ufc_fights_2[[#This Row],[date]])-ufc_fights_2[[#This Row],[r_year]]</f>
        <v>30</v>
      </c>
      <c r="F5150" s="10">
        <f>YEAR(ufc_fights_2[[#This Row],[date]])-ufc_fights_2[[#This Row],[b_year]]</f>
        <v>1994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0.95450000000000002</v>
      </c>
      <c r="M5150">
        <v>0.5</v>
      </c>
      <c r="N5150">
        <v>0</v>
      </c>
      <c r="O5150">
        <v>1</v>
      </c>
      <c r="P5150">
        <v>0</v>
      </c>
      <c r="Q5150">
        <v>0</v>
      </c>
      <c r="R5150">
        <v>0</v>
      </c>
      <c r="S5150" s="2">
        <v>0</v>
      </c>
      <c r="T5150" s="2">
        <v>0</v>
      </c>
      <c r="U5150">
        <v>1</v>
      </c>
      <c r="V5150">
        <v>0</v>
      </c>
      <c r="W5150">
        <v>1</v>
      </c>
      <c r="X5150">
        <v>1</v>
      </c>
      <c r="Y5150">
        <v>1</v>
      </c>
      <c r="Z5150">
        <v>0</v>
      </c>
      <c r="AA5150">
        <v>0</v>
      </c>
      <c r="AB5150">
        <v>1</v>
      </c>
      <c r="AC5150">
        <v>1</v>
      </c>
      <c r="AD5150">
        <v>1</v>
      </c>
      <c r="AE5150">
        <v>0</v>
      </c>
      <c r="AF5150" t="s">
        <v>3933</v>
      </c>
      <c r="AG5150" s="2">
        <v>3.1712962962962962E-3</v>
      </c>
      <c r="AH5150" t="s">
        <v>4120</v>
      </c>
      <c r="AI5150">
        <v>0</v>
      </c>
      <c r="AJ5150" t="s">
        <v>3925</v>
      </c>
      <c r="AK5150" s="3">
        <v>34586</v>
      </c>
      <c r="AL5150" s="10">
        <f>YEAR(ufc_fights_2[[#This Row],[date]])</f>
        <v>1994</v>
      </c>
      <c r="AM5150" t="s">
        <v>4107</v>
      </c>
      <c r="AN5150">
        <v>112</v>
      </c>
      <c r="AO5150" t="s">
        <v>3913</v>
      </c>
      <c r="AP5150">
        <f>IF(ufc_fights_2[[#This Row],[winner]]="Red",ufc_fights_2[[#This Row],[r_fighter_id]],ufc_fights_2[[#This Row],[b_fighter_id]])</f>
        <v>2947</v>
      </c>
      <c r="AQ5150" t="str">
        <f>_xlfn.XLOOKUP(ufc_fights_2[[#This Row],[winnerID]],ufc_fighters[id],ufc_fighters[fighter_name],"xxx",0,1)</f>
        <v>Ken Shamrock</v>
      </c>
    </row>
    <row r="5151" spans="1:43">
      <c r="A5151">
        <v>2941</v>
      </c>
      <c r="B5151">
        <v>3194</v>
      </c>
      <c r="C5151">
        <f>_xlfn.XLOOKUP(ufc_fights_2[[#This Row],[r_fighter_id]],ufc_fighters[id],ufc_fighters[year],"xxx",0,1)</f>
        <v>1958</v>
      </c>
      <c r="D5151">
        <f>_xlfn.XLOOKUP(ufc_fights_2[[#This Row],[b_fighter_id]],ufc_fighters[id],ufc_fighters[year],"Prázdné",0,1)</f>
        <v>1967</v>
      </c>
      <c r="E5151" s="10">
        <f>YEAR(ufc_fights_2[[#This Row],[date]])-ufc_fights_2[[#This Row],[r_year]]</f>
        <v>37</v>
      </c>
      <c r="F5151" s="10">
        <f>YEAR(ufc_fights_2[[#This Row],[date]])-ufc_fights_2[[#This Row],[b_year]]</f>
        <v>28</v>
      </c>
      <c r="G5151">
        <v>0</v>
      </c>
      <c r="H5151">
        <v>0</v>
      </c>
      <c r="I5151">
        <v>0.52939999999999998</v>
      </c>
      <c r="J5151">
        <v>0</v>
      </c>
      <c r="K5151">
        <v>0.59379999999999999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</v>
      </c>
      <c r="T5151" s="2">
        <v>0</v>
      </c>
      <c r="U5151">
        <v>0.52939999999999998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0.52939999999999998</v>
      </c>
      <c r="AE5151">
        <v>0</v>
      </c>
      <c r="AF5151" t="s">
        <v>3926</v>
      </c>
      <c r="AG5151" s="2">
        <v>3.0208333333333333E-3</v>
      </c>
      <c r="AH5151" t="s">
        <v>4134</v>
      </c>
      <c r="AI5151">
        <v>1</v>
      </c>
      <c r="AJ5151" t="s">
        <v>3925</v>
      </c>
      <c r="AK5151" s="3">
        <v>34796</v>
      </c>
      <c r="AL5151" s="10">
        <f>YEAR(ufc_fights_2[[#This Row],[date]])</f>
        <v>1995</v>
      </c>
      <c r="AM5151" t="s">
        <v>4107</v>
      </c>
      <c r="AN5151">
        <v>112</v>
      </c>
      <c r="AO5151" t="s">
        <v>3913</v>
      </c>
      <c r="AP5151">
        <f>IF(ufc_fights_2[[#This Row],[winner]]="Red",ufc_fights_2[[#This Row],[r_fighter_id]],ufc_fights_2[[#This Row],[b_fighter_id]])</f>
        <v>2941</v>
      </c>
      <c r="AQ5151" t="str">
        <f>_xlfn.XLOOKUP(ufc_fights_2[[#This Row],[winnerID]],ufc_fighters[id],ufc_fighters[fighter_name],"xxx",0,1)</f>
        <v>Dan Severn</v>
      </c>
    </row>
    <row r="5152" spans="1:43">
      <c r="A5152">
        <v>1174</v>
      </c>
      <c r="B5152">
        <v>1241</v>
      </c>
      <c r="C5152">
        <f>_xlfn.XLOOKUP(ufc_fights_2[[#This Row],[r_fighter_id]],ufc_fighters[id],ufc_fighters[year],"xxx",0,1)</f>
        <v>1966</v>
      </c>
      <c r="D5152">
        <f>_xlfn.XLOOKUP(ufc_fights_2[[#This Row],[b_fighter_id]],ufc_fighters[id],ufc_fighters[year],"Prázdné",0,1)</f>
        <v>0</v>
      </c>
      <c r="E5152" s="10">
        <f>YEAR(ufc_fights_2[[#This Row],[date]])-ufc_fights_2[[#This Row],[r_year]]</f>
        <v>28</v>
      </c>
      <c r="F5152" s="10">
        <f>YEAR(ufc_fights_2[[#This Row],[date]])-ufc_fights_2[[#This Row],[b_year]]</f>
        <v>1994</v>
      </c>
      <c r="G5152">
        <v>0</v>
      </c>
      <c r="H5152">
        <v>0</v>
      </c>
      <c r="I5152">
        <v>0.4783</v>
      </c>
      <c r="J5152">
        <v>0.30769999999999997</v>
      </c>
      <c r="K5152">
        <v>0.77590000000000003</v>
      </c>
      <c r="L5152">
        <v>0.4375</v>
      </c>
      <c r="M5152">
        <v>0</v>
      </c>
      <c r="N5152">
        <v>0</v>
      </c>
      <c r="O5152">
        <v>3</v>
      </c>
      <c r="P5152">
        <v>0</v>
      </c>
      <c r="Q5152">
        <v>0</v>
      </c>
      <c r="R5152">
        <v>0</v>
      </c>
      <c r="S5152" s="2">
        <v>0</v>
      </c>
      <c r="T5152" s="2">
        <v>0</v>
      </c>
      <c r="U5152">
        <v>0.4667</v>
      </c>
      <c r="V5152">
        <v>0.25</v>
      </c>
      <c r="W5152">
        <v>0.6</v>
      </c>
      <c r="X5152">
        <v>0.33329999999999999</v>
      </c>
      <c r="Y5152">
        <v>0</v>
      </c>
      <c r="Z5152">
        <v>0.2</v>
      </c>
      <c r="AA5152">
        <v>0.33329999999999999</v>
      </c>
      <c r="AB5152">
        <v>0.69230000000000003</v>
      </c>
      <c r="AC5152">
        <v>0.5</v>
      </c>
      <c r="AD5152">
        <v>0</v>
      </c>
      <c r="AE5152">
        <v>0.16669999999999999</v>
      </c>
      <c r="AF5152" t="s">
        <v>3933</v>
      </c>
      <c r="AG5152" s="2">
        <v>3.8425925925925928E-3</v>
      </c>
      <c r="AH5152" t="s">
        <v>4120</v>
      </c>
      <c r="AI5152">
        <v>0</v>
      </c>
      <c r="AJ5152" t="s">
        <v>3925</v>
      </c>
      <c r="AK5152" s="3">
        <v>34684</v>
      </c>
      <c r="AL5152" s="10">
        <f>YEAR(ufc_fights_2[[#This Row],[date]])</f>
        <v>1994</v>
      </c>
      <c r="AM5152" t="s">
        <v>4107</v>
      </c>
      <c r="AN5152">
        <v>40</v>
      </c>
      <c r="AO5152" t="s">
        <v>3913</v>
      </c>
      <c r="AP5152">
        <f>IF(ufc_fights_2[[#This Row],[winner]]="Red",ufc_fights_2[[#This Row],[r_fighter_id]],ufc_fights_2[[#This Row],[b_fighter_id]])</f>
        <v>1174</v>
      </c>
      <c r="AQ5152" t="str">
        <f>_xlfn.XLOOKUP(ufc_fights_2[[#This Row],[winnerID]],ufc_fighters[id],ufc_fighters[fighter_name],"xxx",0,1)</f>
        <v>Royce Gracie</v>
      </c>
    </row>
    <row r="5153" spans="1:43">
      <c r="A5153">
        <v>1174</v>
      </c>
      <c r="B5153">
        <v>3337</v>
      </c>
      <c r="C5153">
        <f>_xlfn.XLOOKUP(ufc_fights_2[[#This Row],[r_fighter_id]],ufc_fighters[id],ufc_fighters[year],"xxx",0,1)</f>
        <v>1966</v>
      </c>
      <c r="D5153">
        <f>_xlfn.XLOOKUP(ufc_fights_2[[#This Row],[b_fighter_id]],ufc_fighters[id],ufc_fighters[year],"Prázdné",0,1)</f>
        <v>1943</v>
      </c>
      <c r="E5153" s="10">
        <f>YEAR(ufc_fights_2[[#This Row],[date]])-ufc_fights_2[[#This Row],[r_year]]</f>
        <v>28</v>
      </c>
      <c r="F5153" s="10">
        <f>YEAR(ufc_fights_2[[#This Row],[date]])-ufc_fights_2[[#This Row],[b_year]]</f>
        <v>51</v>
      </c>
      <c r="G5153">
        <v>0</v>
      </c>
      <c r="H5153">
        <v>0</v>
      </c>
      <c r="I5153">
        <v>0.63639999999999997</v>
      </c>
      <c r="J5153">
        <v>0</v>
      </c>
      <c r="K5153">
        <v>0.871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0</v>
      </c>
      <c r="S5153" s="2">
        <v>0</v>
      </c>
      <c r="T5153" s="2">
        <v>0</v>
      </c>
      <c r="U5153">
        <v>0.625</v>
      </c>
      <c r="V5153">
        <v>0</v>
      </c>
      <c r="W5153">
        <v>0.66669999999999996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0.7</v>
      </c>
      <c r="AE5153">
        <v>0</v>
      </c>
      <c r="AF5153" t="s">
        <v>3933</v>
      </c>
      <c r="AG5153" s="2">
        <v>2.650462962962963E-3</v>
      </c>
      <c r="AH5153" t="s">
        <v>4120</v>
      </c>
      <c r="AI5153">
        <v>0</v>
      </c>
      <c r="AJ5153" t="s">
        <v>3925</v>
      </c>
      <c r="AK5153" s="3">
        <v>34684</v>
      </c>
      <c r="AL5153" s="10">
        <f>YEAR(ufc_fights_2[[#This Row],[date]])</f>
        <v>1994</v>
      </c>
      <c r="AM5153" t="s">
        <v>4107</v>
      </c>
      <c r="AN5153">
        <v>40</v>
      </c>
      <c r="AO5153" t="s">
        <v>3913</v>
      </c>
      <c r="AP5153">
        <f>IF(ufc_fights_2[[#This Row],[winner]]="Red",ufc_fights_2[[#This Row],[r_fighter_id]],ufc_fights_2[[#This Row],[b_fighter_id]])</f>
        <v>1174</v>
      </c>
      <c r="AQ5153" t="str">
        <f>_xlfn.XLOOKUP(ufc_fights_2[[#This Row],[winnerID]],ufc_fighters[id],ufc_fighters[fighter_name],"xxx",0,1)</f>
        <v>Royce Gracie</v>
      </c>
    </row>
    <row r="5154" spans="1:43">
      <c r="A5154">
        <v>1174</v>
      </c>
      <c r="B5154">
        <v>745</v>
      </c>
      <c r="C5154">
        <f>_xlfn.XLOOKUP(ufc_fights_2[[#This Row],[r_fighter_id]],ufc_fighters[id],ufc_fighters[year],"xxx",0,1)</f>
        <v>1966</v>
      </c>
      <c r="D5154">
        <f>_xlfn.XLOOKUP(ufc_fights_2[[#This Row],[b_fighter_id]],ufc_fighters[id],ufc_fighters[year],"Prázdné",0,1)</f>
        <v>1969</v>
      </c>
      <c r="E5154" s="10">
        <f>YEAR(ufc_fights_2[[#This Row],[date]])-ufc_fights_2[[#This Row],[r_year]]</f>
        <v>28</v>
      </c>
      <c r="F5154" s="10">
        <f>YEAR(ufc_fights_2[[#This Row],[date]])-ufc_fights_2[[#This Row],[b_year]]</f>
        <v>25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1</v>
      </c>
      <c r="P5154">
        <v>0</v>
      </c>
      <c r="Q5154">
        <v>1</v>
      </c>
      <c r="R5154">
        <v>0</v>
      </c>
      <c r="S5154" s="2">
        <v>0</v>
      </c>
      <c r="T5154" s="2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3933</v>
      </c>
      <c r="AG5154" s="2">
        <v>7.7546296296296293E-4</v>
      </c>
      <c r="AH5154" t="s">
        <v>4120</v>
      </c>
      <c r="AI5154">
        <v>0</v>
      </c>
      <c r="AJ5154" t="s">
        <v>3925</v>
      </c>
      <c r="AK5154" s="3">
        <v>34404</v>
      </c>
      <c r="AL5154" s="10">
        <f>YEAR(ufc_fights_2[[#This Row],[date]])</f>
        <v>1994</v>
      </c>
      <c r="AM5154" t="s">
        <v>4107</v>
      </c>
      <c r="AN5154">
        <v>74</v>
      </c>
      <c r="AO5154" t="s">
        <v>3913</v>
      </c>
      <c r="AP5154">
        <f>IF(ufc_fights_2[[#This Row],[winner]]="Red",ufc_fights_2[[#This Row],[r_fighter_id]],ufc_fights_2[[#This Row],[b_fighter_id]])</f>
        <v>1174</v>
      </c>
      <c r="AQ5154" t="str">
        <f>_xlfn.XLOOKUP(ufc_fights_2[[#This Row],[winnerID]],ufc_fighters[id],ufc_fighters[fighter_name],"xxx",0,1)</f>
        <v>Royce Gracie</v>
      </c>
    </row>
    <row r="5155" spans="1:43">
      <c r="A5155">
        <v>1174</v>
      </c>
      <c r="B5155">
        <v>2442</v>
      </c>
      <c r="C5155">
        <f>_xlfn.XLOOKUP(ufc_fights_2[[#This Row],[r_fighter_id]],ufc_fighters[id],ufc_fighters[year],"xxx",0,1)</f>
        <v>1966</v>
      </c>
      <c r="D5155">
        <f>_xlfn.XLOOKUP(ufc_fights_2[[#This Row],[b_fighter_id]],ufc_fighters[id],ufc_fighters[year],"Prázdné",0,1)</f>
        <v>0</v>
      </c>
      <c r="E5155" s="10">
        <f>YEAR(ufc_fights_2[[#This Row],[date]])-ufc_fights_2[[#This Row],[r_year]]</f>
        <v>28</v>
      </c>
      <c r="F5155" s="10">
        <f>YEAR(ufc_fights_2[[#This Row],[date]])-ufc_fights_2[[#This Row],[b_year]]</f>
        <v>1994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0.5</v>
      </c>
      <c r="N5155">
        <v>0</v>
      </c>
      <c r="O5155">
        <v>1</v>
      </c>
      <c r="P5155">
        <v>0</v>
      </c>
      <c r="Q5155">
        <v>0</v>
      </c>
      <c r="R5155">
        <v>0</v>
      </c>
      <c r="S5155" s="2">
        <v>0</v>
      </c>
      <c r="T5155" s="2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3933</v>
      </c>
      <c r="AG5155" s="2">
        <v>1.0532407407407407E-3</v>
      </c>
      <c r="AH5155" t="s">
        <v>4120</v>
      </c>
      <c r="AI5155">
        <v>0</v>
      </c>
      <c r="AJ5155" t="s">
        <v>3925</v>
      </c>
      <c r="AK5155" s="3">
        <v>34404</v>
      </c>
      <c r="AL5155" s="10">
        <f>YEAR(ufc_fights_2[[#This Row],[date]])</f>
        <v>1994</v>
      </c>
      <c r="AM5155" t="s">
        <v>4107</v>
      </c>
      <c r="AN5155">
        <v>74</v>
      </c>
      <c r="AO5155" t="s">
        <v>3913</v>
      </c>
      <c r="AP5155">
        <f>IF(ufc_fights_2[[#This Row],[winner]]="Red",ufc_fights_2[[#This Row],[r_fighter_id]],ufc_fights_2[[#This Row],[b_fighter_id]])</f>
        <v>1174</v>
      </c>
      <c r="AQ5155" t="str">
        <f>_xlfn.XLOOKUP(ufc_fights_2[[#This Row],[winnerID]],ufc_fighters[id],ufc_fighters[fighter_name],"xxx",0,1)</f>
        <v>Royce Gracie</v>
      </c>
    </row>
    <row r="5156" spans="1:43">
      <c r="A5156">
        <v>2947</v>
      </c>
      <c r="B5156">
        <v>1536</v>
      </c>
      <c r="C5156">
        <f>_xlfn.XLOOKUP(ufc_fights_2[[#This Row],[r_fighter_id]],ufc_fighters[id],ufc_fighters[year],"xxx",0,1)</f>
        <v>1964</v>
      </c>
      <c r="D5156">
        <f>_xlfn.XLOOKUP(ufc_fights_2[[#This Row],[b_fighter_id]],ufc_fighters[id],ufc_fighters[year],"Prázdné",0,1)</f>
        <v>0</v>
      </c>
      <c r="E5156" s="10">
        <f>YEAR(ufc_fights_2[[#This Row],[date]])-ufc_fights_2[[#This Row],[r_year]]</f>
        <v>32</v>
      </c>
      <c r="F5156" s="10">
        <f>YEAR(ufc_fights_2[[#This Row],[date]])-ufc_fights_2[[#This Row],[b_year]]</f>
        <v>1996</v>
      </c>
      <c r="G5156">
        <v>0</v>
      </c>
      <c r="H5156">
        <v>0</v>
      </c>
      <c r="I5156">
        <v>0.56410000000000005</v>
      </c>
      <c r="J5156">
        <v>0.33329999999999999</v>
      </c>
      <c r="K5156">
        <v>0.76919999999999999</v>
      </c>
      <c r="L5156">
        <v>0.8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0</v>
      </c>
      <c r="S5156" s="2">
        <v>0</v>
      </c>
      <c r="T5156" s="2">
        <v>0</v>
      </c>
      <c r="U5156">
        <v>0.55259999999999998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0.33329999999999999</v>
      </c>
      <c r="AB5156">
        <v>0</v>
      </c>
      <c r="AC5156">
        <v>0</v>
      </c>
      <c r="AD5156">
        <v>0.57889999999999997</v>
      </c>
      <c r="AE5156">
        <v>0</v>
      </c>
      <c r="AF5156" t="s">
        <v>3933</v>
      </c>
      <c r="AG5156" s="2">
        <v>4.0277777777777777E-3</v>
      </c>
      <c r="AH5156" t="s">
        <v>4057</v>
      </c>
      <c r="AI5156">
        <v>1</v>
      </c>
      <c r="AJ5156" t="s">
        <v>3925</v>
      </c>
      <c r="AK5156" s="3">
        <v>35406</v>
      </c>
      <c r="AL5156" s="10">
        <f>YEAR(ufc_fights_2[[#This Row],[date]])</f>
        <v>1996</v>
      </c>
      <c r="AM5156" t="s">
        <v>4107</v>
      </c>
      <c r="AN5156">
        <v>155</v>
      </c>
      <c r="AO5156" t="s">
        <v>3913</v>
      </c>
      <c r="AP5156">
        <f>IF(ufc_fights_2[[#This Row],[winner]]="Red",ufc_fights_2[[#This Row],[r_fighter_id]],ufc_fights_2[[#This Row],[b_fighter_id]])</f>
        <v>2947</v>
      </c>
      <c r="AQ5156" t="str">
        <f>_xlfn.XLOOKUP(ufc_fights_2[[#This Row],[winnerID]],ufc_fighters[id],ufc_fighters[fighter_name],"xxx",0,1)</f>
        <v>Ken Shamrock</v>
      </c>
    </row>
    <row r="5157" spans="1:43">
      <c r="A5157">
        <v>1174</v>
      </c>
      <c r="B5157">
        <v>1434</v>
      </c>
      <c r="C5157">
        <f>_xlfn.XLOOKUP(ufc_fights_2[[#This Row],[r_fighter_id]],ufc_fighters[id],ufc_fighters[year],"xxx",0,1)</f>
        <v>1966</v>
      </c>
      <c r="D5157">
        <f>_xlfn.XLOOKUP(ufc_fights_2[[#This Row],[b_fighter_id]],ufc_fighters[id],ufc_fighters[year],"Prázdné",0,1)</f>
        <v>0</v>
      </c>
      <c r="E5157" s="10">
        <f>YEAR(ufc_fights_2[[#This Row],[date]])-ufc_fights_2[[#This Row],[r_year]]</f>
        <v>28</v>
      </c>
      <c r="F5157" s="10">
        <f>YEAR(ufc_fights_2[[#This Row],[date]])-ufc_fights_2[[#This Row],[b_year]]</f>
        <v>1994</v>
      </c>
      <c r="G5157">
        <v>0</v>
      </c>
      <c r="H5157">
        <v>0</v>
      </c>
      <c r="I5157">
        <v>0.5</v>
      </c>
      <c r="J5157">
        <v>0.42859999999999998</v>
      </c>
      <c r="K5157">
        <v>0.96489999999999998</v>
      </c>
      <c r="L5157">
        <v>0.75</v>
      </c>
      <c r="M5157">
        <v>1</v>
      </c>
      <c r="N5157">
        <v>0</v>
      </c>
      <c r="O5157">
        <v>2</v>
      </c>
      <c r="P5157">
        <v>0</v>
      </c>
      <c r="Q5157">
        <v>0</v>
      </c>
      <c r="R5157">
        <v>0</v>
      </c>
      <c r="S5157" s="2">
        <v>0</v>
      </c>
      <c r="T5157" s="2">
        <v>0</v>
      </c>
      <c r="U5157">
        <v>0</v>
      </c>
      <c r="V5157">
        <v>0.5</v>
      </c>
      <c r="W5157">
        <v>0</v>
      </c>
      <c r="X5157">
        <v>0.5</v>
      </c>
      <c r="Y5157">
        <v>0</v>
      </c>
      <c r="Z5157">
        <v>0.5</v>
      </c>
      <c r="AA5157">
        <v>0</v>
      </c>
      <c r="AB5157">
        <v>0</v>
      </c>
      <c r="AC5157">
        <v>0</v>
      </c>
      <c r="AD5157">
        <v>0</v>
      </c>
      <c r="AE5157">
        <v>0.6</v>
      </c>
      <c r="AF5157" t="s">
        <v>3933</v>
      </c>
      <c r="AG5157" s="2">
        <v>3.5648148148148149E-3</v>
      </c>
      <c r="AH5157" t="s">
        <v>4120</v>
      </c>
      <c r="AI5157">
        <v>0</v>
      </c>
      <c r="AJ5157" t="s">
        <v>3925</v>
      </c>
      <c r="AK5157" s="3">
        <v>34404</v>
      </c>
      <c r="AL5157" s="10">
        <f>YEAR(ufc_fights_2[[#This Row],[date]])</f>
        <v>1994</v>
      </c>
      <c r="AM5157" t="s">
        <v>4107</v>
      </c>
      <c r="AN5157">
        <v>74</v>
      </c>
      <c r="AO5157" t="s">
        <v>3913</v>
      </c>
      <c r="AP5157">
        <f>IF(ufc_fights_2[[#This Row],[winner]]="Red",ufc_fights_2[[#This Row],[r_fighter_id]],ufc_fights_2[[#This Row],[b_fighter_id]])</f>
        <v>1174</v>
      </c>
      <c r="AQ5157" t="str">
        <f>_xlfn.XLOOKUP(ufc_fights_2[[#This Row],[winnerID]],ufc_fighters[id],ufc_fighters[fighter_name],"xxx",0,1)</f>
        <v>Royce Gracie</v>
      </c>
    </row>
    <row r="5158" spans="1:43">
      <c r="A5158">
        <v>2096</v>
      </c>
      <c r="B5158">
        <v>930</v>
      </c>
      <c r="C5158">
        <f>_xlfn.XLOOKUP(ufc_fights_2[[#This Row],[r_fighter_id]],ufc_fighters[id],ufc_fighters[year],"xxx",0,1)</f>
        <v>1968</v>
      </c>
      <c r="D5158">
        <f>_xlfn.XLOOKUP(ufc_fights_2[[#This Row],[b_fighter_id]],ufc_fighters[id],ufc_fighters[year],"Prázdné",0,1)</f>
        <v>0</v>
      </c>
      <c r="E5158" s="10">
        <f>YEAR(ufc_fights_2[[#This Row],[date]])-ufc_fights_2[[#This Row],[r_year]]</f>
        <v>26</v>
      </c>
      <c r="F5158" s="10">
        <f>YEAR(ufc_fights_2[[#This Row],[date]])-ufc_fights_2[[#This Row],[b_year]]</f>
        <v>1994</v>
      </c>
      <c r="G5158">
        <v>0</v>
      </c>
      <c r="H5158">
        <v>1</v>
      </c>
      <c r="I5158">
        <v>0.63329999999999997</v>
      </c>
      <c r="J5158">
        <v>0.75</v>
      </c>
      <c r="K5158">
        <v>0.67649999999999999</v>
      </c>
      <c r="L5158">
        <v>0.8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</v>
      </c>
      <c r="T5158" s="2">
        <v>0</v>
      </c>
      <c r="U5158">
        <v>0.60709999999999997</v>
      </c>
      <c r="V5158">
        <v>0.625</v>
      </c>
      <c r="W5158">
        <v>1</v>
      </c>
      <c r="X5158">
        <v>1</v>
      </c>
      <c r="Y5158">
        <v>1</v>
      </c>
      <c r="Z5158">
        <v>0</v>
      </c>
      <c r="AA5158">
        <v>0.25</v>
      </c>
      <c r="AB5158">
        <v>0.8</v>
      </c>
      <c r="AC5158">
        <v>1</v>
      </c>
      <c r="AD5158">
        <v>0.625</v>
      </c>
      <c r="AE5158">
        <v>1</v>
      </c>
      <c r="AF5158" t="s">
        <v>3910</v>
      </c>
      <c r="AG5158" s="2">
        <v>1.5393518518518519E-3</v>
      </c>
      <c r="AH5158" t="s">
        <v>4120</v>
      </c>
      <c r="AI5158">
        <v>0</v>
      </c>
      <c r="AJ5158" t="s">
        <v>3925</v>
      </c>
      <c r="AK5158" s="3">
        <v>34684</v>
      </c>
      <c r="AL5158" s="10">
        <f>YEAR(ufc_fights_2[[#This Row],[date]])</f>
        <v>1994</v>
      </c>
      <c r="AM5158" t="s">
        <v>4107</v>
      </c>
      <c r="AN5158">
        <v>40</v>
      </c>
      <c r="AO5158" t="s">
        <v>3913</v>
      </c>
      <c r="AP5158">
        <f>IF(ufc_fights_2[[#This Row],[winner]]="Red",ufc_fights_2[[#This Row],[r_fighter_id]],ufc_fights_2[[#This Row],[b_fighter_id]])</f>
        <v>2096</v>
      </c>
      <c r="AQ5158" t="str">
        <f>_xlfn.XLOOKUP(ufc_fights_2[[#This Row],[winnerID]],ufc_fighters[id],ufc_fighters[fighter_name],"xxx",0,1)</f>
        <v>Guy Mezger</v>
      </c>
    </row>
    <row r="5159" spans="1:43">
      <c r="A5159">
        <v>2096</v>
      </c>
      <c r="B5159">
        <v>813</v>
      </c>
      <c r="C5159">
        <f>_xlfn.XLOOKUP(ufc_fights_2[[#This Row],[r_fighter_id]],ufc_fighters[id],ufc_fighters[year],"xxx",0,1)</f>
        <v>1968</v>
      </c>
      <c r="D5159">
        <f>_xlfn.XLOOKUP(ufc_fights_2[[#This Row],[b_fighter_id]],ufc_fighters[id],ufc_fighters[year],"Prázdné",0,1)</f>
        <v>0</v>
      </c>
      <c r="E5159" s="10">
        <f>YEAR(ufc_fights_2[[#This Row],[date]])-ufc_fights_2[[#This Row],[r_year]]</f>
        <v>27</v>
      </c>
      <c r="F5159" s="10">
        <f>YEAR(ufc_fights_2[[#This Row],[date]])-ufc_fights_2[[#This Row],[b_year]]</f>
        <v>1995</v>
      </c>
      <c r="G5159">
        <v>1</v>
      </c>
      <c r="H5159">
        <v>0</v>
      </c>
      <c r="I5159">
        <v>0.70589999999999997</v>
      </c>
      <c r="J5159">
        <v>0</v>
      </c>
      <c r="K5159">
        <v>0.75</v>
      </c>
      <c r="L5159">
        <v>0.28570000000000001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</v>
      </c>
      <c r="T5159" s="2">
        <v>0</v>
      </c>
      <c r="U5159">
        <v>0.66669999999999996</v>
      </c>
      <c r="V5159">
        <v>0</v>
      </c>
      <c r="W5159">
        <v>1</v>
      </c>
      <c r="X5159">
        <v>1</v>
      </c>
      <c r="Y5159">
        <v>0</v>
      </c>
      <c r="Z5159">
        <v>0.4</v>
      </c>
      <c r="AA5159">
        <v>0</v>
      </c>
      <c r="AB5159">
        <v>1</v>
      </c>
      <c r="AC5159">
        <v>0</v>
      </c>
      <c r="AD5159">
        <v>0.8</v>
      </c>
      <c r="AE5159">
        <v>0</v>
      </c>
      <c r="AF5159" t="s">
        <v>3910</v>
      </c>
      <c r="AG5159" s="2">
        <v>1.4120370370370369E-3</v>
      </c>
      <c r="AH5159" t="s">
        <v>4134</v>
      </c>
      <c r="AI5159">
        <v>1</v>
      </c>
      <c r="AJ5159" t="s">
        <v>3925</v>
      </c>
      <c r="AK5159" s="3">
        <v>34796</v>
      </c>
      <c r="AL5159" s="10">
        <f>YEAR(ufc_fights_2[[#This Row],[date]])</f>
        <v>1995</v>
      </c>
      <c r="AM5159" t="s">
        <v>4107</v>
      </c>
      <c r="AN5159">
        <v>112</v>
      </c>
      <c r="AO5159" t="s">
        <v>3913</v>
      </c>
      <c r="AP5159">
        <f>IF(ufc_fights_2[[#This Row],[winner]]="Red",ufc_fights_2[[#This Row],[r_fighter_id]],ufc_fights_2[[#This Row],[b_fighter_id]])</f>
        <v>2096</v>
      </c>
      <c r="AQ5159" t="str">
        <f>_xlfn.XLOOKUP(ufc_fights_2[[#This Row],[winnerID]],ufc_fighters[id],ufc_fighters[fighter_name],"xxx",0,1)</f>
        <v>Guy Mezger</v>
      </c>
    </row>
    <row r="5160" spans="1:43">
      <c r="A5160">
        <v>2941</v>
      </c>
      <c r="B5160">
        <v>527</v>
      </c>
      <c r="C5160">
        <f>_xlfn.XLOOKUP(ufc_fights_2[[#This Row],[r_fighter_id]],ufc_fighters[id],ufc_fighters[year],"xxx",0,1)</f>
        <v>1958</v>
      </c>
      <c r="D5160">
        <f>_xlfn.XLOOKUP(ufc_fights_2[[#This Row],[b_fighter_id]],ufc_fighters[id],ufc_fighters[year],"Prázdné",0,1)</f>
        <v>0</v>
      </c>
      <c r="E5160" s="10">
        <f>YEAR(ufc_fights_2[[#This Row],[date]])-ufc_fights_2[[#This Row],[r_year]]</f>
        <v>37</v>
      </c>
      <c r="F5160" s="10">
        <f>YEAR(ufc_fights_2[[#This Row],[date]])-ufc_fights_2[[#This Row],[b_year]]</f>
        <v>1995</v>
      </c>
      <c r="G5160">
        <v>0</v>
      </c>
      <c r="H5160">
        <v>0</v>
      </c>
      <c r="I5160">
        <v>0.5</v>
      </c>
      <c r="J5160">
        <v>1</v>
      </c>
      <c r="K5160">
        <v>0.63160000000000005</v>
      </c>
      <c r="L5160">
        <v>0.5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0</v>
      </c>
      <c r="S5160" s="2">
        <v>0</v>
      </c>
      <c r="T5160" s="2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0.5</v>
      </c>
      <c r="AE5160">
        <v>0</v>
      </c>
      <c r="AF5160" t="s">
        <v>3933</v>
      </c>
      <c r="AG5160" s="2">
        <v>1.1342592592592593E-3</v>
      </c>
      <c r="AH5160" t="s">
        <v>4134</v>
      </c>
      <c r="AI5160">
        <v>1</v>
      </c>
      <c r="AJ5160" t="s">
        <v>3925</v>
      </c>
      <c r="AK5160" s="3">
        <v>34796</v>
      </c>
      <c r="AL5160" s="10">
        <f>YEAR(ufc_fights_2[[#This Row],[date]])</f>
        <v>1995</v>
      </c>
      <c r="AM5160" t="s">
        <v>4107</v>
      </c>
      <c r="AN5160">
        <v>112</v>
      </c>
      <c r="AO5160" t="s">
        <v>3913</v>
      </c>
      <c r="AP5160">
        <f>IF(ufc_fights_2[[#This Row],[winner]]="Red",ufc_fights_2[[#This Row],[r_fighter_id]],ufc_fights_2[[#This Row],[b_fighter_id]])</f>
        <v>2941</v>
      </c>
      <c r="AQ5160" t="str">
        <f>_xlfn.XLOOKUP(ufc_fights_2[[#This Row],[winnerID]],ufc_fighters[id],ufc_fighters[fighter_name],"xxx",0,1)</f>
        <v>Dan Severn</v>
      </c>
    </row>
    <row r="5161" spans="1:43">
      <c r="A5161">
        <v>2941</v>
      </c>
      <c r="B5161">
        <v>3343</v>
      </c>
      <c r="C5161">
        <f>_xlfn.XLOOKUP(ufc_fights_2[[#This Row],[r_fighter_id]],ufc_fighters[id],ufc_fighters[year],"xxx",0,1)</f>
        <v>1958</v>
      </c>
      <c r="D5161">
        <f>_xlfn.XLOOKUP(ufc_fights_2[[#This Row],[b_fighter_id]],ufc_fighters[id],ufc_fighters[year],"Prázdné",0,1)</f>
        <v>0</v>
      </c>
      <c r="E5161" s="10">
        <f>YEAR(ufc_fights_2[[#This Row],[date]])-ufc_fights_2[[#This Row],[r_year]]</f>
        <v>37</v>
      </c>
      <c r="F5161" s="10">
        <f>YEAR(ufc_fights_2[[#This Row],[date]])-ufc_fights_2[[#This Row],[b_year]]</f>
        <v>1995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1</v>
      </c>
      <c r="N5161">
        <v>0</v>
      </c>
      <c r="O5161">
        <v>2</v>
      </c>
      <c r="P5161">
        <v>0</v>
      </c>
      <c r="Q5161">
        <v>0</v>
      </c>
      <c r="R5161">
        <v>0</v>
      </c>
      <c r="S5161" s="2">
        <v>0</v>
      </c>
      <c r="T5161" s="2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 t="s">
        <v>3933</v>
      </c>
      <c r="AG5161" s="2">
        <v>7.0601851851851847E-4</v>
      </c>
      <c r="AH5161" t="s">
        <v>4109</v>
      </c>
      <c r="AI5161">
        <v>1</v>
      </c>
      <c r="AJ5161" t="s">
        <v>3925</v>
      </c>
      <c r="AK5161" s="3">
        <v>35049</v>
      </c>
      <c r="AL5161" s="10">
        <f>YEAR(ufc_fights_2[[#This Row],[date]])</f>
        <v>1995</v>
      </c>
      <c r="AM5161" t="s">
        <v>4107</v>
      </c>
      <c r="AN5161">
        <v>74</v>
      </c>
      <c r="AO5161" t="s">
        <v>3913</v>
      </c>
      <c r="AP5161">
        <f>IF(ufc_fights_2[[#This Row],[winner]]="Red",ufc_fights_2[[#This Row],[r_fighter_id]],ufc_fights_2[[#This Row],[b_fighter_id]])</f>
        <v>2941</v>
      </c>
      <c r="AQ5161" t="str">
        <f>_xlfn.XLOOKUP(ufc_fights_2[[#This Row],[winnerID]],ufc_fighters[id],ufc_fighters[fighter_name],"xxx",0,1)</f>
        <v>Dan Severn</v>
      </c>
    </row>
    <row r="5162" spans="1:43">
      <c r="A5162">
        <v>2941</v>
      </c>
      <c r="B5162">
        <v>8</v>
      </c>
      <c r="C5162">
        <f>_xlfn.XLOOKUP(ufc_fights_2[[#This Row],[r_fighter_id]],ufc_fighters[id],ufc_fighters[year],"xxx",0,1)</f>
        <v>1958</v>
      </c>
      <c r="D5162">
        <f>_xlfn.XLOOKUP(ufc_fights_2[[#This Row],[b_fighter_id]],ufc_fighters[id],ufc_fighters[year],"Prázdné",0,1)</f>
        <v>0</v>
      </c>
      <c r="E5162" s="10">
        <f>YEAR(ufc_fights_2[[#This Row],[date]])-ufc_fights_2[[#This Row],[r_year]]</f>
        <v>37</v>
      </c>
      <c r="F5162" s="10">
        <f>YEAR(ufc_fights_2[[#This Row],[date]])-ufc_fights_2[[#This Row],[b_year]]</f>
        <v>1995</v>
      </c>
      <c r="G5162">
        <v>0</v>
      </c>
      <c r="H5162">
        <v>0</v>
      </c>
      <c r="I5162">
        <v>0.87690000000000001</v>
      </c>
      <c r="J5162">
        <v>0.5</v>
      </c>
      <c r="K5162">
        <v>0.92090000000000005</v>
      </c>
      <c r="L5162">
        <v>0.6875</v>
      </c>
      <c r="M5162">
        <v>0.5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</v>
      </c>
      <c r="T5162" s="2">
        <v>0</v>
      </c>
      <c r="U5162">
        <v>0.83720000000000006</v>
      </c>
      <c r="V5162">
        <v>0.5</v>
      </c>
      <c r="W5162">
        <v>0.94120000000000004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0.66669999999999996</v>
      </c>
      <c r="AD5162">
        <v>0.86670000000000003</v>
      </c>
      <c r="AE5162">
        <v>1</v>
      </c>
      <c r="AF5162" t="s">
        <v>3915</v>
      </c>
      <c r="AG5162" s="2">
        <v>1.2500000000000001E-2</v>
      </c>
      <c r="AH5162" t="s">
        <v>4135</v>
      </c>
      <c r="AI5162">
        <v>1</v>
      </c>
      <c r="AJ5162" t="s">
        <v>3925</v>
      </c>
      <c r="AK5162" s="3">
        <v>35049</v>
      </c>
      <c r="AL5162" s="10">
        <f>YEAR(ufc_fights_2[[#This Row],[date]])</f>
        <v>1995</v>
      </c>
      <c r="AM5162" t="s">
        <v>4107</v>
      </c>
      <c r="AN5162">
        <v>74</v>
      </c>
      <c r="AO5162" t="s">
        <v>3913</v>
      </c>
      <c r="AP5162">
        <f>IF(ufc_fights_2[[#This Row],[winner]]="Red",ufc_fights_2[[#This Row],[r_fighter_id]],ufc_fights_2[[#This Row],[b_fighter_id]])</f>
        <v>2941</v>
      </c>
      <c r="AQ5162" t="str">
        <f>_xlfn.XLOOKUP(ufc_fights_2[[#This Row],[winnerID]],ufc_fighters[id],ufc_fighters[fighter_name],"xxx",0,1)</f>
        <v>Dan Severn</v>
      </c>
    </row>
    <row r="5163" spans="1:43">
      <c r="A5163">
        <v>2941</v>
      </c>
      <c r="B5163">
        <v>324</v>
      </c>
      <c r="C5163">
        <f>_xlfn.XLOOKUP(ufc_fights_2[[#This Row],[r_fighter_id]],ufc_fighters[id],ufc_fighters[year],"xxx",0,1)</f>
        <v>1958</v>
      </c>
      <c r="D5163">
        <f>_xlfn.XLOOKUP(ufc_fights_2[[#This Row],[b_fighter_id]],ufc_fighters[id],ufc_fighters[year],"Prázdné",0,1)</f>
        <v>0</v>
      </c>
      <c r="E5163" s="10">
        <f>YEAR(ufc_fights_2[[#This Row],[date]])-ufc_fights_2[[#This Row],[r_year]]</f>
        <v>36</v>
      </c>
      <c r="F5163" s="10">
        <f>YEAR(ufc_fights_2[[#This Row],[date]])-ufc_fights_2[[#This Row],[b_year]]</f>
        <v>1994</v>
      </c>
      <c r="G5163">
        <v>0</v>
      </c>
      <c r="H5163">
        <v>0</v>
      </c>
      <c r="I5163">
        <v>0</v>
      </c>
      <c r="J5163">
        <v>0.5</v>
      </c>
      <c r="K5163">
        <v>0</v>
      </c>
      <c r="L5163">
        <v>0.66669999999999996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 s="2">
        <v>0</v>
      </c>
      <c r="T5163" s="2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0.5</v>
      </c>
      <c r="AB5163">
        <v>0</v>
      </c>
      <c r="AC5163">
        <v>0</v>
      </c>
      <c r="AD5163">
        <v>0</v>
      </c>
      <c r="AE5163">
        <v>0</v>
      </c>
      <c r="AF5163" t="s">
        <v>3933</v>
      </c>
      <c r="AG5163" s="2">
        <v>6.018518518518519E-4</v>
      </c>
      <c r="AH5163" t="s">
        <v>4120</v>
      </c>
      <c r="AI5163">
        <v>0</v>
      </c>
      <c r="AJ5163" t="s">
        <v>3925</v>
      </c>
      <c r="AK5163" s="3">
        <v>34684</v>
      </c>
      <c r="AL5163" s="10">
        <f>YEAR(ufc_fights_2[[#This Row],[date]])</f>
        <v>1994</v>
      </c>
      <c r="AM5163" t="s">
        <v>4107</v>
      </c>
      <c r="AN5163">
        <v>40</v>
      </c>
      <c r="AO5163" t="s">
        <v>3913</v>
      </c>
      <c r="AP5163">
        <f>IF(ufc_fights_2[[#This Row],[winner]]="Red",ufc_fights_2[[#This Row],[r_fighter_id]],ufc_fights_2[[#This Row],[b_fighter_id]])</f>
        <v>2941</v>
      </c>
      <c r="AQ5163" t="str">
        <f>_xlfn.XLOOKUP(ufc_fights_2[[#This Row],[winnerID]],ufc_fighters[id],ufc_fighters[fighter_name],"xxx",0,1)</f>
        <v>Dan Severn</v>
      </c>
    </row>
    <row r="5164" spans="1:43">
      <c r="A5164">
        <v>1174</v>
      </c>
      <c r="B5164">
        <v>1803</v>
      </c>
      <c r="C5164">
        <f>_xlfn.XLOOKUP(ufc_fights_2[[#This Row],[r_fighter_id]],ufc_fighters[id],ufc_fighters[year],"xxx",0,1)</f>
        <v>1966</v>
      </c>
      <c r="D5164">
        <f>_xlfn.XLOOKUP(ufc_fights_2[[#This Row],[b_fighter_id]],ufc_fighters[id],ufc_fighters[year],"Prázdné",0,1)</f>
        <v>1968</v>
      </c>
      <c r="E5164" s="10">
        <f>YEAR(ufc_fights_2[[#This Row],[date]])-ufc_fights_2[[#This Row],[r_year]]</f>
        <v>28</v>
      </c>
      <c r="F5164" s="10">
        <f>YEAR(ufc_fights_2[[#This Row],[date]])-ufc_fights_2[[#This Row],[b_year]]</f>
        <v>26</v>
      </c>
      <c r="G5164">
        <v>0</v>
      </c>
      <c r="H5164">
        <v>0</v>
      </c>
      <c r="I5164">
        <v>0.33329999999999999</v>
      </c>
      <c r="J5164">
        <v>0.66669999999999996</v>
      </c>
      <c r="K5164">
        <v>0.8095</v>
      </c>
      <c r="L5164">
        <v>0.6</v>
      </c>
      <c r="M5164">
        <v>0</v>
      </c>
      <c r="N5164">
        <v>1</v>
      </c>
      <c r="O5164">
        <v>1</v>
      </c>
      <c r="P5164">
        <v>0</v>
      </c>
      <c r="Q5164">
        <v>1</v>
      </c>
      <c r="R5164">
        <v>1</v>
      </c>
      <c r="S5164" s="2">
        <v>0</v>
      </c>
      <c r="T5164" s="2">
        <v>0</v>
      </c>
      <c r="U5164">
        <v>1</v>
      </c>
      <c r="V5164">
        <v>0.5</v>
      </c>
      <c r="W5164">
        <v>0</v>
      </c>
      <c r="X5164">
        <v>0.33329999999999999</v>
      </c>
      <c r="Y5164">
        <v>1</v>
      </c>
      <c r="Z5164">
        <v>0</v>
      </c>
      <c r="AA5164">
        <v>0</v>
      </c>
      <c r="AB5164">
        <v>0.33329999999999999</v>
      </c>
      <c r="AC5164">
        <v>1</v>
      </c>
      <c r="AD5164">
        <v>0</v>
      </c>
      <c r="AE5164">
        <v>0.6</v>
      </c>
      <c r="AF5164" t="s">
        <v>3933</v>
      </c>
      <c r="AG5164" s="2">
        <v>3.2407407407407406E-3</v>
      </c>
      <c r="AH5164" t="s">
        <v>4120</v>
      </c>
      <c r="AI5164">
        <v>0</v>
      </c>
      <c r="AJ5164" t="s">
        <v>3925</v>
      </c>
      <c r="AK5164" s="3">
        <v>34586</v>
      </c>
      <c r="AL5164" s="10">
        <f>YEAR(ufc_fights_2[[#This Row],[date]])</f>
        <v>1994</v>
      </c>
      <c r="AM5164" t="s">
        <v>4107</v>
      </c>
      <c r="AN5164">
        <v>112</v>
      </c>
      <c r="AO5164" t="s">
        <v>3913</v>
      </c>
      <c r="AP5164">
        <f>IF(ufc_fights_2[[#This Row],[winner]]="Red",ufc_fights_2[[#This Row],[r_fighter_id]],ufc_fights_2[[#This Row],[b_fighter_id]])</f>
        <v>1174</v>
      </c>
      <c r="AQ5164" t="str">
        <f>_xlfn.XLOOKUP(ufc_fights_2[[#This Row],[winnerID]],ufc_fighters[id],ufc_fighters[fighter_name],"xxx",0,1)</f>
        <v>Royce Gracie</v>
      </c>
    </row>
    <row r="5165" spans="1:43">
      <c r="A5165">
        <v>1803</v>
      </c>
      <c r="B5165">
        <v>3343</v>
      </c>
      <c r="C5165">
        <f>_xlfn.XLOOKUP(ufc_fights_2[[#This Row],[r_fighter_id]],ufc_fighters[id],ufc_fighters[year],"xxx",0,1)</f>
        <v>1968</v>
      </c>
      <c r="D5165">
        <f>_xlfn.XLOOKUP(ufc_fights_2[[#This Row],[b_fighter_id]],ufc_fighters[id],ufc_fighters[year],"Prázdné",0,1)</f>
        <v>0</v>
      </c>
      <c r="E5165" s="10">
        <f>YEAR(ufc_fights_2[[#This Row],[date]])-ufc_fights_2[[#This Row],[r_year]]</f>
        <v>28</v>
      </c>
      <c r="F5165" s="10">
        <f>YEAR(ufc_fights_2[[#This Row],[date]])-ufc_fights_2[[#This Row],[b_year]]</f>
        <v>1996</v>
      </c>
      <c r="G5165">
        <v>0</v>
      </c>
      <c r="H5165">
        <v>0</v>
      </c>
      <c r="I5165">
        <v>0.81820000000000004</v>
      </c>
      <c r="J5165">
        <v>0.75</v>
      </c>
      <c r="K5165">
        <v>0.75760000000000005</v>
      </c>
      <c r="L5165">
        <v>0.78290000000000004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 s="2">
        <v>0</v>
      </c>
      <c r="T5165" s="2">
        <v>0</v>
      </c>
      <c r="U5165">
        <v>0.9</v>
      </c>
      <c r="V5165">
        <v>0.73080000000000001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0.75</v>
      </c>
      <c r="AD5165">
        <v>0.9</v>
      </c>
      <c r="AE5165">
        <v>0.75</v>
      </c>
      <c r="AF5165" t="s">
        <v>3910</v>
      </c>
      <c r="AG5165" s="2">
        <v>6.3425925925925924E-3</v>
      </c>
      <c r="AH5165" t="s">
        <v>4057</v>
      </c>
      <c r="AI5165">
        <v>1</v>
      </c>
      <c r="AJ5165" t="s">
        <v>3925</v>
      </c>
      <c r="AK5165" s="3">
        <v>35406</v>
      </c>
      <c r="AL5165" s="10">
        <f>YEAR(ufc_fights_2[[#This Row],[date]])</f>
        <v>1996</v>
      </c>
      <c r="AM5165" t="s">
        <v>4107</v>
      </c>
      <c r="AN5165">
        <v>155</v>
      </c>
      <c r="AO5165" t="s">
        <v>3913</v>
      </c>
      <c r="AP5165">
        <f>IF(ufc_fights_2[[#This Row],[winner]]="Red",ufc_fights_2[[#This Row],[r_fighter_id]],ufc_fights_2[[#This Row],[b_fighter_id]])</f>
        <v>1803</v>
      </c>
      <c r="AQ5165" t="str">
        <f>_xlfn.XLOOKUP(ufc_fights_2[[#This Row],[winnerID]],ufc_fighters[id],ufc_fighters[fighter_name],"xxx",0,1)</f>
        <v>Kimo Leopoldo</v>
      </c>
    </row>
    <row r="5166" spans="1:43">
      <c r="A5166">
        <v>2941</v>
      </c>
      <c r="B5166">
        <v>1897</v>
      </c>
      <c r="C5166">
        <f>_xlfn.XLOOKUP(ufc_fights_2[[#This Row],[r_fighter_id]],ufc_fighters[id],ufc_fighters[year],"xxx",0,1)</f>
        <v>1958</v>
      </c>
      <c r="D5166">
        <f>_xlfn.XLOOKUP(ufc_fights_2[[#This Row],[b_fighter_id]],ufc_fighters[id],ufc_fighters[year],"Prázdné",0,1)</f>
        <v>0</v>
      </c>
      <c r="E5166" s="10">
        <f>YEAR(ufc_fights_2[[#This Row],[date]])-ufc_fights_2[[#This Row],[r_year]]</f>
        <v>36</v>
      </c>
      <c r="F5166" s="10">
        <f>YEAR(ufc_fights_2[[#This Row],[date]])-ufc_fights_2[[#This Row],[b_year]]</f>
        <v>1994</v>
      </c>
      <c r="G5166">
        <v>0</v>
      </c>
      <c r="H5166">
        <v>0</v>
      </c>
      <c r="I5166">
        <v>0</v>
      </c>
      <c r="J5166">
        <v>0.88890000000000002</v>
      </c>
      <c r="K5166">
        <v>0</v>
      </c>
      <c r="L5166">
        <v>0.85709999999999997</v>
      </c>
      <c r="M5166">
        <v>0.4</v>
      </c>
      <c r="N5166">
        <v>0</v>
      </c>
      <c r="O5166">
        <v>1</v>
      </c>
      <c r="P5166">
        <v>0</v>
      </c>
      <c r="Q5166">
        <v>0</v>
      </c>
      <c r="R5166">
        <v>0</v>
      </c>
      <c r="S5166" s="2">
        <v>0</v>
      </c>
      <c r="T5166" s="2">
        <v>0</v>
      </c>
      <c r="U5166">
        <v>0</v>
      </c>
      <c r="V5166">
        <v>1</v>
      </c>
      <c r="W5166">
        <v>0</v>
      </c>
      <c r="X5166">
        <v>0</v>
      </c>
      <c r="Y5166">
        <v>0.66669999999999996</v>
      </c>
      <c r="Z5166">
        <v>0</v>
      </c>
      <c r="AA5166">
        <v>0.66669999999999996</v>
      </c>
      <c r="AB5166">
        <v>0</v>
      </c>
      <c r="AC5166">
        <v>1</v>
      </c>
      <c r="AD5166">
        <v>0</v>
      </c>
      <c r="AE5166">
        <v>1</v>
      </c>
      <c r="AF5166" t="s">
        <v>3933</v>
      </c>
      <c r="AG5166" s="2">
        <v>1.2152777777777778E-3</v>
      </c>
      <c r="AH5166" t="s">
        <v>4120</v>
      </c>
      <c r="AI5166">
        <v>0</v>
      </c>
      <c r="AJ5166" t="s">
        <v>3925</v>
      </c>
      <c r="AK5166" s="3">
        <v>34684</v>
      </c>
      <c r="AL5166" s="10">
        <f>YEAR(ufc_fights_2[[#This Row],[date]])</f>
        <v>1994</v>
      </c>
      <c r="AM5166" t="s">
        <v>4107</v>
      </c>
      <c r="AN5166">
        <v>40</v>
      </c>
      <c r="AO5166" t="s">
        <v>3913</v>
      </c>
      <c r="AP5166">
        <f>IF(ufc_fights_2[[#This Row],[winner]]="Red",ufc_fights_2[[#This Row],[r_fighter_id]],ufc_fights_2[[#This Row],[b_fighter_id]])</f>
        <v>2941</v>
      </c>
      <c r="AQ5166" t="str">
        <f>_xlfn.XLOOKUP(ufc_fights_2[[#This Row],[winnerID]],ufc_fighters[id],ufc_fighters[fighter_name],"xxx",0,1)</f>
        <v>Dan Severn</v>
      </c>
    </row>
    <row r="5167" spans="1:43">
      <c r="A5167">
        <v>590</v>
      </c>
      <c r="B5167">
        <v>1394</v>
      </c>
      <c r="C5167">
        <f>_xlfn.XLOOKUP(ufc_fights_2[[#This Row],[r_fighter_id]],ufc_fighters[id],ufc_fighters[year],"xxx",0,1)</f>
        <v>1964</v>
      </c>
      <c r="D5167">
        <f>_xlfn.XLOOKUP(ufc_fights_2[[#This Row],[b_fighter_id]],ufc_fighters[id],ufc_fighters[year],"Prázdné",0,1)</f>
        <v>0</v>
      </c>
      <c r="E5167" s="10">
        <f>YEAR(ufc_fights_2[[#This Row],[date]])-ufc_fights_2[[#This Row],[r_year]]</f>
        <v>32</v>
      </c>
      <c r="F5167" s="10">
        <f>YEAR(ufc_fights_2[[#This Row],[date]])-ufc_fights_2[[#This Row],[b_year]]</f>
        <v>1996</v>
      </c>
      <c r="G5167">
        <v>0</v>
      </c>
      <c r="H5167">
        <v>0</v>
      </c>
      <c r="I5167">
        <v>0.83330000000000004</v>
      </c>
      <c r="J5167">
        <v>0</v>
      </c>
      <c r="K5167">
        <v>0.86839999999999995</v>
      </c>
      <c r="L5167">
        <v>0.90480000000000005</v>
      </c>
      <c r="M5167">
        <v>0.5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</v>
      </c>
      <c r="T5167" s="2">
        <v>0</v>
      </c>
      <c r="U5167">
        <v>0.8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0.83330000000000004</v>
      </c>
      <c r="AE5167">
        <v>0</v>
      </c>
      <c r="AF5167" t="s">
        <v>3910</v>
      </c>
      <c r="AG5167" s="2">
        <v>1.8865740740740742E-3</v>
      </c>
      <c r="AH5167" t="s">
        <v>4057</v>
      </c>
      <c r="AI5167">
        <v>1</v>
      </c>
      <c r="AJ5167" t="s">
        <v>3925</v>
      </c>
      <c r="AK5167" s="3">
        <v>35258</v>
      </c>
      <c r="AL5167" s="10">
        <f>YEAR(ufc_fights_2[[#This Row],[date]])</f>
        <v>1996</v>
      </c>
      <c r="AM5167" t="s">
        <v>4107</v>
      </c>
      <c r="AN5167">
        <v>155</v>
      </c>
      <c r="AO5167" t="s">
        <v>3913</v>
      </c>
      <c r="AP5167">
        <f>IF(ufc_fights_2[[#This Row],[winner]]="Red",ufc_fights_2[[#This Row],[r_fighter_id]],ufc_fights_2[[#This Row],[b_fighter_id]])</f>
        <v>590</v>
      </c>
      <c r="AQ5167" t="str">
        <f>_xlfn.XLOOKUP(ufc_fights_2[[#This Row],[winnerID]],ufc_fighters[id],ufc_fighters[fighter_name],"xxx",0,1)</f>
        <v>Mark Coleman</v>
      </c>
    </row>
    <row r="5168" spans="1:43">
      <c r="A5168">
        <v>1505</v>
      </c>
      <c r="B5168">
        <v>334</v>
      </c>
      <c r="C5168">
        <f>_xlfn.XLOOKUP(ufc_fights_2[[#This Row],[r_fighter_id]],ufc_fighters[id],ufc_fighters[year],"xxx",0,1)</f>
        <v>0</v>
      </c>
      <c r="D5168">
        <f>_xlfn.XLOOKUP(ufc_fights_2[[#This Row],[b_fighter_id]],ufc_fighters[id],ufc_fighters[year],"Prázdné",0,1)</f>
        <v>1969</v>
      </c>
      <c r="E5168" s="10">
        <f>YEAR(ufc_fights_2[[#This Row],[date]])-ufc_fights_2[[#This Row],[r_year]]</f>
        <v>1994</v>
      </c>
      <c r="F5168" s="10">
        <f>YEAR(ufc_fights_2[[#This Row],[date]])-ufc_fights_2[[#This Row],[b_year]]</f>
        <v>25</v>
      </c>
      <c r="G5168">
        <v>0</v>
      </c>
      <c r="H5168">
        <v>0</v>
      </c>
      <c r="I5168">
        <v>0.32500000000000001</v>
      </c>
      <c r="J5168">
        <v>0.25</v>
      </c>
      <c r="K5168">
        <v>0.4143</v>
      </c>
      <c r="L5168">
        <v>0.81359999999999999</v>
      </c>
      <c r="M5168">
        <v>0.66669999999999996</v>
      </c>
      <c r="N5168">
        <v>0</v>
      </c>
      <c r="O5168">
        <v>1</v>
      </c>
      <c r="P5168">
        <v>0</v>
      </c>
      <c r="Q5168">
        <v>0</v>
      </c>
      <c r="R5168">
        <v>0</v>
      </c>
      <c r="S5168" s="2">
        <v>0</v>
      </c>
      <c r="T5168" s="2">
        <v>0</v>
      </c>
      <c r="U5168">
        <v>0.36109999999999998</v>
      </c>
      <c r="V5168">
        <v>0.25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0.38240000000000002</v>
      </c>
      <c r="AE5168">
        <v>0</v>
      </c>
      <c r="AF5168" t="s">
        <v>3933</v>
      </c>
      <c r="AG5168" s="2">
        <v>3.3217592592592591E-3</v>
      </c>
      <c r="AH5168" t="s">
        <v>4120</v>
      </c>
      <c r="AI5168">
        <v>0</v>
      </c>
      <c r="AJ5168" t="s">
        <v>3925</v>
      </c>
      <c r="AK5168" s="3">
        <v>34684</v>
      </c>
      <c r="AL5168" s="10">
        <f>YEAR(ufc_fights_2[[#This Row],[date]])</f>
        <v>1994</v>
      </c>
      <c r="AM5168" t="s">
        <v>4107</v>
      </c>
      <c r="AN5168">
        <v>40</v>
      </c>
      <c r="AO5168" t="s">
        <v>3913</v>
      </c>
      <c r="AP5168">
        <f>IF(ufc_fights_2[[#This Row],[winner]]="Red",ufc_fights_2[[#This Row],[r_fighter_id]],ufc_fights_2[[#This Row],[b_fighter_id]])</f>
        <v>1505</v>
      </c>
      <c r="AQ5168" t="str">
        <f>_xlfn.XLOOKUP(ufc_fights_2[[#This Row],[winnerID]],ufc_fighters[id],ufc_fighters[fighter_name],"xxx",0,1)</f>
        <v>Steve Jennum</v>
      </c>
    </row>
    <row r="5169" spans="1:43">
      <c r="A5169">
        <v>1241</v>
      </c>
      <c r="B5169">
        <v>3541</v>
      </c>
      <c r="C5169">
        <f>_xlfn.XLOOKUP(ufc_fights_2[[#This Row],[r_fighter_id]],ufc_fighters[id],ufc_fighters[year],"xxx",0,1)</f>
        <v>0</v>
      </c>
      <c r="D5169">
        <f>_xlfn.XLOOKUP(ufc_fights_2[[#This Row],[b_fighter_id]],ufc_fighters[id],ufc_fighters[year],"Prázdné",0,1)</f>
        <v>1960</v>
      </c>
      <c r="E5169" s="10">
        <f>YEAR(ufc_fights_2[[#This Row],[date]])-ufc_fights_2[[#This Row],[r_year]]</f>
        <v>1994</v>
      </c>
      <c r="F5169" s="10">
        <f>YEAR(ufc_fights_2[[#This Row],[date]])-ufc_fights_2[[#This Row],[b_year]]</f>
        <v>34</v>
      </c>
      <c r="G5169">
        <v>1</v>
      </c>
      <c r="H5169">
        <v>0</v>
      </c>
      <c r="I5169">
        <v>0.68</v>
      </c>
      <c r="J5169">
        <v>0.2</v>
      </c>
      <c r="K5169">
        <v>0.69230000000000003</v>
      </c>
      <c r="L5169">
        <v>0.44440000000000002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</v>
      </c>
      <c r="T5169" s="2">
        <v>0</v>
      </c>
      <c r="U5169">
        <v>0.64439999999999997</v>
      </c>
      <c r="V5169">
        <v>0.2</v>
      </c>
      <c r="W5169">
        <v>0</v>
      </c>
      <c r="X5169">
        <v>1</v>
      </c>
      <c r="Y5169">
        <v>0</v>
      </c>
      <c r="Z5169">
        <v>0.75</v>
      </c>
      <c r="AA5169">
        <v>0</v>
      </c>
      <c r="AB5169">
        <v>0.66669999999999996</v>
      </c>
      <c r="AC5169">
        <v>0</v>
      </c>
      <c r="AD5169">
        <v>0.66669999999999996</v>
      </c>
      <c r="AE5169">
        <v>0.33329999999999999</v>
      </c>
      <c r="AF5169" t="s">
        <v>3910</v>
      </c>
      <c r="AG5169" s="2">
        <v>1.3773148148148147E-3</v>
      </c>
      <c r="AH5169" t="s">
        <v>4120</v>
      </c>
      <c r="AI5169">
        <v>0</v>
      </c>
      <c r="AJ5169" t="s">
        <v>3925</v>
      </c>
      <c r="AK5169" s="3">
        <v>34586</v>
      </c>
      <c r="AL5169" s="10">
        <f>YEAR(ufc_fights_2[[#This Row],[date]])</f>
        <v>1994</v>
      </c>
      <c r="AM5169" t="s">
        <v>4107</v>
      </c>
      <c r="AN5169">
        <v>112</v>
      </c>
      <c r="AO5169" t="s">
        <v>3913</v>
      </c>
      <c r="AP5169">
        <f>IF(ufc_fights_2[[#This Row],[winner]]="Red",ufc_fights_2[[#This Row],[r_fighter_id]],ufc_fights_2[[#This Row],[b_fighter_id]])</f>
        <v>1241</v>
      </c>
      <c r="AQ5169" t="str">
        <f>_xlfn.XLOOKUP(ufc_fights_2[[#This Row],[winnerID]],ufc_fighters[id],ufc_fighters[fighter_name],"xxx",0,1)</f>
        <v>Keith Hackney</v>
      </c>
    </row>
    <row r="5170" spans="1:43">
      <c r="A5170">
        <v>1241</v>
      </c>
      <c r="B5170">
        <v>3055</v>
      </c>
      <c r="C5170">
        <f>_xlfn.XLOOKUP(ufc_fights_2[[#This Row],[r_fighter_id]],ufc_fighters[id],ufc_fighters[year],"xxx",0,1)</f>
        <v>0</v>
      </c>
      <c r="D5170">
        <f>_xlfn.XLOOKUP(ufc_fights_2[[#This Row],[b_fighter_id]],ufc_fighters[id],ufc_fighters[year],"Prázdné",0,1)</f>
        <v>1970</v>
      </c>
      <c r="E5170" s="10">
        <f>YEAR(ufc_fights_2[[#This Row],[date]])-ufc_fights_2[[#This Row],[r_year]]</f>
        <v>1994</v>
      </c>
      <c r="F5170" s="10">
        <f>YEAR(ufc_fights_2[[#This Row],[date]])-ufc_fights_2[[#This Row],[b_year]]</f>
        <v>24</v>
      </c>
      <c r="G5170">
        <v>0</v>
      </c>
      <c r="H5170">
        <v>0</v>
      </c>
      <c r="I5170">
        <v>0.57140000000000002</v>
      </c>
      <c r="J5170">
        <v>0</v>
      </c>
      <c r="K5170">
        <v>0.625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0</v>
      </c>
      <c r="S5170" s="2">
        <v>0</v>
      </c>
      <c r="T5170" s="2">
        <v>0</v>
      </c>
      <c r="U5170">
        <v>0.2</v>
      </c>
      <c r="V5170">
        <v>0</v>
      </c>
      <c r="W5170">
        <v>0</v>
      </c>
      <c r="X5170">
        <v>0.875</v>
      </c>
      <c r="Y5170">
        <v>0</v>
      </c>
      <c r="Z5170">
        <v>0.28570000000000001</v>
      </c>
      <c r="AA5170">
        <v>0</v>
      </c>
      <c r="AB5170">
        <v>0</v>
      </c>
      <c r="AC5170">
        <v>0</v>
      </c>
      <c r="AD5170">
        <v>0.85709999999999997</v>
      </c>
      <c r="AE5170">
        <v>0</v>
      </c>
      <c r="AF5170" t="s">
        <v>3933</v>
      </c>
      <c r="AG5170" s="2">
        <v>1.8981481481481482E-3</v>
      </c>
      <c r="AH5170" t="s">
        <v>4120</v>
      </c>
      <c r="AI5170">
        <v>0</v>
      </c>
      <c r="AJ5170" t="s">
        <v>3925</v>
      </c>
      <c r="AK5170" s="3">
        <v>34684</v>
      </c>
      <c r="AL5170" s="10">
        <f>YEAR(ufc_fights_2[[#This Row],[date]])</f>
        <v>1994</v>
      </c>
      <c r="AM5170" t="s">
        <v>4107</v>
      </c>
      <c r="AN5170">
        <v>40</v>
      </c>
      <c r="AO5170" t="s">
        <v>3913</v>
      </c>
      <c r="AP5170">
        <f>IF(ufc_fights_2[[#This Row],[winner]]="Red",ufc_fights_2[[#This Row],[r_fighter_id]],ufc_fights_2[[#This Row],[b_fighter_id]])</f>
        <v>1241</v>
      </c>
      <c r="AQ5170" t="str">
        <f>_xlfn.XLOOKUP(ufc_fights_2[[#This Row],[winnerID]],ufc_fighters[id],ufc_fighters[fighter_name],"xxx",0,1)</f>
        <v>Keith Hackney</v>
      </c>
    </row>
    <row r="5171" spans="1:43">
      <c r="A5171">
        <v>590</v>
      </c>
      <c r="B5171">
        <v>2826</v>
      </c>
      <c r="C5171">
        <f>_xlfn.XLOOKUP(ufc_fights_2[[#This Row],[r_fighter_id]],ufc_fighters[id],ufc_fighters[year],"xxx",0,1)</f>
        <v>1964</v>
      </c>
      <c r="D5171">
        <f>_xlfn.XLOOKUP(ufc_fights_2[[#This Row],[b_fighter_id]],ufc_fighters[id],ufc_fighters[year],"Prázdné",0,1)</f>
        <v>0</v>
      </c>
      <c r="E5171" s="10">
        <f>YEAR(ufc_fights_2[[#This Row],[date]])-ufc_fights_2[[#This Row],[r_year]]</f>
        <v>32</v>
      </c>
      <c r="F5171" s="10">
        <f>YEAR(ufc_fights_2[[#This Row],[date]])-ufc_fights_2[[#This Row],[b_year]]</f>
        <v>1996</v>
      </c>
      <c r="G5171">
        <v>0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1</v>
      </c>
      <c r="N5171">
        <v>0</v>
      </c>
      <c r="O5171">
        <v>2</v>
      </c>
      <c r="P5171">
        <v>0</v>
      </c>
      <c r="Q5171">
        <v>0</v>
      </c>
      <c r="R5171">
        <v>0</v>
      </c>
      <c r="S5171" s="2">
        <v>0</v>
      </c>
      <c r="T5171" s="2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 t="s">
        <v>3933</v>
      </c>
      <c r="AG5171" s="2">
        <v>5.2083333333333333E-4</v>
      </c>
      <c r="AH5171" t="s">
        <v>4109</v>
      </c>
      <c r="AI5171">
        <v>1</v>
      </c>
      <c r="AJ5171" t="s">
        <v>3925</v>
      </c>
      <c r="AK5171" s="3">
        <v>35328</v>
      </c>
      <c r="AL5171" s="10">
        <f>YEAR(ufc_fights_2[[#This Row],[date]])</f>
        <v>1996</v>
      </c>
      <c r="AM5171" t="s">
        <v>4107</v>
      </c>
      <c r="AN5171">
        <v>161</v>
      </c>
      <c r="AO5171" t="s">
        <v>3913</v>
      </c>
      <c r="AP5171">
        <f>IF(ufc_fights_2[[#This Row],[winner]]="Red",ufc_fights_2[[#This Row],[r_fighter_id]],ufc_fights_2[[#This Row],[b_fighter_id]])</f>
        <v>590</v>
      </c>
      <c r="AQ5171" t="str">
        <f>_xlfn.XLOOKUP(ufc_fights_2[[#This Row],[winnerID]],ufc_fighters[id],ufc_fighters[fighter_name],"xxx",0,1)</f>
        <v>Mark Coleman</v>
      </c>
    </row>
    <row r="5172" spans="1:43">
      <c r="A5172">
        <v>590</v>
      </c>
      <c r="B5172">
        <v>1536</v>
      </c>
      <c r="C5172">
        <f>_xlfn.XLOOKUP(ufc_fights_2[[#This Row],[r_fighter_id]],ufc_fighters[id],ufc_fighters[year],"xxx",0,1)</f>
        <v>1964</v>
      </c>
      <c r="D5172">
        <f>_xlfn.XLOOKUP(ufc_fights_2[[#This Row],[b_fighter_id]],ufc_fighters[id],ufc_fighters[year],"Prázdné",0,1)</f>
        <v>0</v>
      </c>
      <c r="E5172" s="10">
        <f>YEAR(ufc_fights_2[[#This Row],[date]])-ufc_fights_2[[#This Row],[r_year]]</f>
        <v>32</v>
      </c>
      <c r="F5172" s="10">
        <f>YEAR(ufc_fights_2[[#This Row],[date]])-ufc_fights_2[[#This Row],[b_year]]</f>
        <v>1996</v>
      </c>
      <c r="G5172">
        <v>0</v>
      </c>
      <c r="H5172">
        <v>0</v>
      </c>
      <c r="I5172">
        <v>0.9</v>
      </c>
      <c r="J5172">
        <v>0.6</v>
      </c>
      <c r="K5172">
        <v>0.95450000000000002</v>
      </c>
      <c r="L5172">
        <v>0.5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</v>
      </c>
      <c r="T5172" s="2">
        <v>0</v>
      </c>
      <c r="U5172">
        <v>0.9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0.6</v>
      </c>
      <c r="AB5172">
        <v>0</v>
      </c>
      <c r="AC5172">
        <v>0</v>
      </c>
      <c r="AD5172">
        <v>0.9</v>
      </c>
      <c r="AE5172">
        <v>0</v>
      </c>
      <c r="AF5172" t="s">
        <v>3910</v>
      </c>
      <c r="AG5172" s="2">
        <v>1.6203703703703703E-3</v>
      </c>
      <c r="AH5172" t="s">
        <v>4108</v>
      </c>
      <c r="AI5172">
        <v>1</v>
      </c>
      <c r="AJ5172" t="s">
        <v>3925</v>
      </c>
      <c r="AK5172" s="3">
        <v>35328</v>
      </c>
      <c r="AL5172" s="10">
        <f>YEAR(ufc_fights_2[[#This Row],[date]])</f>
        <v>1996</v>
      </c>
      <c r="AM5172" t="s">
        <v>4107</v>
      </c>
      <c r="AN5172">
        <v>161</v>
      </c>
      <c r="AO5172" t="s">
        <v>3913</v>
      </c>
      <c r="AP5172">
        <f>IF(ufc_fights_2[[#This Row],[winner]]="Red",ufc_fights_2[[#This Row],[r_fighter_id]],ufc_fights_2[[#This Row],[b_fighter_id]])</f>
        <v>590</v>
      </c>
      <c r="AQ5172" t="str">
        <f>_xlfn.XLOOKUP(ufc_fights_2[[#This Row],[winnerID]],ufc_fighters[id],ufc_fighters[fighter_name],"xxx",0,1)</f>
        <v>Mark Coleman</v>
      </c>
    </row>
    <row r="5173" spans="1:43">
      <c r="A5173">
        <v>590</v>
      </c>
      <c r="B5173">
        <v>1154</v>
      </c>
      <c r="C5173">
        <f>_xlfn.XLOOKUP(ufc_fights_2[[#This Row],[r_fighter_id]],ufc_fighters[id],ufc_fighters[year],"xxx",0,1)</f>
        <v>1964</v>
      </c>
      <c r="D5173">
        <f>_xlfn.XLOOKUP(ufc_fights_2[[#This Row],[b_fighter_id]],ufc_fighters[id],ufc_fighters[year],"Prázdné",0,1)</f>
        <v>1966</v>
      </c>
      <c r="E5173" s="10">
        <f>YEAR(ufc_fights_2[[#This Row],[date]])-ufc_fights_2[[#This Row],[r_year]]</f>
        <v>32</v>
      </c>
      <c r="F5173" s="10">
        <f>YEAR(ufc_fights_2[[#This Row],[date]])-ufc_fights_2[[#This Row],[b_year]]</f>
        <v>30</v>
      </c>
      <c r="G5173">
        <v>0</v>
      </c>
      <c r="H5173">
        <v>0</v>
      </c>
      <c r="I5173">
        <v>0.6875</v>
      </c>
      <c r="J5173">
        <v>0.42859999999999998</v>
      </c>
      <c r="K5173">
        <v>0.72860000000000003</v>
      </c>
      <c r="L5173">
        <v>0.61539999999999995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</v>
      </c>
      <c r="T5173" s="2">
        <v>0</v>
      </c>
      <c r="U5173">
        <v>0.6875</v>
      </c>
      <c r="V5173">
        <v>0.25</v>
      </c>
      <c r="W5173">
        <v>0</v>
      </c>
      <c r="X5173">
        <v>0</v>
      </c>
      <c r="Y5173">
        <v>1</v>
      </c>
      <c r="Z5173">
        <v>0.66669999999999996</v>
      </c>
      <c r="AA5173">
        <v>0</v>
      </c>
      <c r="AB5173">
        <v>0.73080000000000001</v>
      </c>
      <c r="AC5173">
        <v>0.75</v>
      </c>
      <c r="AD5173">
        <v>0.63160000000000005</v>
      </c>
      <c r="AE5173">
        <v>0</v>
      </c>
      <c r="AF5173" t="s">
        <v>3933</v>
      </c>
      <c r="AG5173" s="2">
        <v>4.8611111111111112E-3</v>
      </c>
      <c r="AH5173" t="s">
        <v>4057</v>
      </c>
      <c r="AI5173">
        <v>1</v>
      </c>
      <c r="AJ5173" t="s">
        <v>3925</v>
      </c>
      <c r="AK5173" s="3">
        <v>35258</v>
      </c>
      <c r="AL5173" s="10">
        <f>YEAR(ufc_fights_2[[#This Row],[date]])</f>
        <v>1996</v>
      </c>
      <c r="AM5173" t="s">
        <v>4107</v>
      </c>
      <c r="AN5173">
        <v>155</v>
      </c>
      <c r="AO5173" t="s">
        <v>3913</v>
      </c>
      <c r="AP5173">
        <f>IF(ufc_fights_2[[#This Row],[winner]]="Red",ufc_fights_2[[#This Row],[r_fighter_id]],ufc_fights_2[[#This Row],[b_fighter_id]])</f>
        <v>590</v>
      </c>
      <c r="AQ5173" t="str">
        <f>_xlfn.XLOOKUP(ufc_fights_2[[#This Row],[winnerID]],ufc_fighters[id],ufc_fighters[fighter_name],"xxx",0,1)</f>
        <v>Mark Coleman</v>
      </c>
    </row>
    <row r="5174" spans="1:43">
      <c r="A5174">
        <v>480</v>
      </c>
      <c r="B5174">
        <v>1313</v>
      </c>
      <c r="C5174">
        <f>_xlfn.XLOOKUP(ufc_fights_2[[#This Row],[r_fighter_id]],ufc_fighters[id],ufc_fighters[year],"xxx",0,1)</f>
        <v>1990</v>
      </c>
      <c r="D5174">
        <f>_xlfn.XLOOKUP(ufc_fights_2[[#This Row],[b_fighter_id]],ufc_fighters[id],ufc_fighters[year],"Prázdné",0,1)</f>
        <v>1988</v>
      </c>
      <c r="E5174" s="10">
        <f>YEAR(ufc_fights_2[[#This Row],[date]])-ufc_fights_2[[#This Row],[r_year]]</f>
        <v>29</v>
      </c>
      <c r="F5174" s="10">
        <f>YEAR(ufc_fights_2[[#This Row],[date]])-ufc_fights_2[[#This Row],[b_year]]</f>
        <v>31</v>
      </c>
      <c r="G5174">
        <v>0</v>
      </c>
      <c r="H5174">
        <v>0</v>
      </c>
      <c r="I5174">
        <v>0.45450000000000002</v>
      </c>
      <c r="J5174">
        <v>0.58209999999999995</v>
      </c>
      <c r="K5174">
        <v>0.58140000000000003</v>
      </c>
      <c r="L5174">
        <v>0.68700000000000006</v>
      </c>
      <c r="M5174">
        <v>0.36359999999999998</v>
      </c>
      <c r="N5174">
        <v>1</v>
      </c>
      <c r="O5174">
        <v>0</v>
      </c>
      <c r="P5174">
        <v>0</v>
      </c>
      <c r="Q5174">
        <v>1</v>
      </c>
      <c r="R5174">
        <v>0</v>
      </c>
      <c r="S5174" s="2">
        <v>4.4444444444444444E-3</v>
      </c>
      <c r="T5174" s="2">
        <v>3.2638888888888891E-3</v>
      </c>
      <c r="U5174">
        <v>0.37040000000000001</v>
      </c>
      <c r="V5174">
        <v>0.54169999999999996</v>
      </c>
      <c r="W5174">
        <v>0.5</v>
      </c>
      <c r="X5174">
        <v>1</v>
      </c>
      <c r="Y5174">
        <v>0.78569999999999995</v>
      </c>
      <c r="Z5174">
        <v>0.39290000000000003</v>
      </c>
      <c r="AA5174">
        <v>0.4194</v>
      </c>
      <c r="AB5174">
        <v>1</v>
      </c>
      <c r="AC5174">
        <v>0.71430000000000005</v>
      </c>
      <c r="AD5174">
        <v>0.66669999999999996</v>
      </c>
      <c r="AE5174">
        <v>0.72409999999999997</v>
      </c>
      <c r="AF5174" t="s">
        <v>3915</v>
      </c>
      <c r="AG5174" s="2">
        <v>3.472222222222222E-3</v>
      </c>
      <c r="AH5174" t="s">
        <v>3911</v>
      </c>
      <c r="AI5174">
        <v>3</v>
      </c>
      <c r="AJ5174" t="s">
        <v>3941</v>
      </c>
      <c r="AK5174" s="3">
        <v>43603</v>
      </c>
      <c r="AL5174" s="10">
        <f>YEAR(ufc_fights_2[[#This Row],[date]])</f>
        <v>2019</v>
      </c>
      <c r="AM5174" t="s">
        <v>3977</v>
      </c>
      <c r="AN5174">
        <v>32</v>
      </c>
      <c r="AO5174" t="s">
        <v>3918</v>
      </c>
      <c r="AP5174">
        <f>IF(ufc_fights_2[[#This Row],[winner]]="Red",ufc_fights_2[[#This Row],[r_fighter_id]],ufc_fights_2[[#This Row],[b_fighter_id]])</f>
        <v>1313</v>
      </c>
      <c r="AQ5174" t="str">
        <f>_xlfn.XLOOKUP(ufc_fights_2[[#This Row],[winnerID]],ufc_fighters[id],ufc_fighters[fighter_name],"xxx",0,1)</f>
        <v>Ian Heinisch</v>
      </c>
    </row>
    <row r="5175" spans="1:43">
      <c r="A5175">
        <v>3034</v>
      </c>
      <c r="B5175">
        <v>567</v>
      </c>
      <c r="C5175">
        <f>_xlfn.XLOOKUP(ufc_fights_2[[#This Row],[r_fighter_id]],ufc_fighters[id],ufc_fighters[year],"xxx",0,1)</f>
        <v>1988</v>
      </c>
      <c r="D5175">
        <f>_xlfn.XLOOKUP(ufc_fights_2[[#This Row],[b_fighter_id]],ufc_fighters[id],ufc_fighters[year],"Prázdné",0,1)</f>
        <v>1990</v>
      </c>
      <c r="E5175" s="10">
        <f>YEAR(ufc_fights_2[[#This Row],[date]])-ufc_fights_2[[#This Row],[r_year]]</f>
        <v>32</v>
      </c>
      <c r="F5175" s="10">
        <f>YEAR(ufc_fights_2[[#This Row],[date]])-ufc_fights_2[[#This Row],[b_year]]</f>
        <v>30</v>
      </c>
      <c r="G5175">
        <v>0</v>
      </c>
      <c r="H5175">
        <v>0</v>
      </c>
      <c r="I5175">
        <v>0.25</v>
      </c>
      <c r="J5175">
        <v>0.33329999999999999</v>
      </c>
      <c r="K5175">
        <v>0.5</v>
      </c>
      <c r="L5175">
        <v>0.9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1</v>
      </c>
      <c r="S5175" s="2">
        <v>9.0277777777777774E-4</v>
      </c>
      <c r="T5175" s="2">
        <v>7.7546296296296293E-4</v>
      </c>
      <c r="U5175">
        <v>0.25</v>
      </c>
      <c r="V5175">
        <v>0.33329999999999999</v>
      </c>
      <c r="W5175">
        <v>0</v>
      </c>
      <c r="X5175">
        <v>0</v>
      </c>
      <c r="Y5175">
        <v>0</v>
      </c>
      <c r="Z5175">
        <v>0</v>
      </c>
      <c r="AA5175">
        <v>0.33329999999999999</v>
      </c>
      <c r="AB5175">
        <v>0</v>
      </c>
      <c r="AC5175">
        <v>0</v>
      </c>
      <c r="AD5175">
        <v>0.5</v>
      </c>
      <c r="AE5175">
        <v>0</v>
      </c>
      <c r="AF5175" t="s">
        <v>3933</v>
      </c>
      <c r="AG5175" s="2">
        <v>1.7824074074074075E-3</v>
      </c>
      <c r="AH5175" t="s">
        <v>3927</v>
      </c>
      <c r="AI5175">
        <v>5</v>
      </c>
      <c r="AJ5175" t="s">
        <v>3914</v>
      </c>
      <c r="AK5175" s="3">
        <v>44163</v>
      </c>
      <c r="AL5175" s="10">
        <f>YEAR(ufc_fights_2[[#This Row],[date]])</f>
        <v>2020</v>
      </c>
      <c r="AM5175" t="s">
        <v>3983</v>
      </c>
      <c r="AN5175">
        <v>1</v>
      </c>
      <c r="AO5175" t="s">
        <v>3913</v>
      </c>
      <c r="AP5175">
        <f>IF(ufc_fights_2[[#This Row],[winner]]="Red",ufc_fights_2[[#This Row],[r_fighter_id]],ufc_fights_2[[#This Row],[b_fighter_id]])</f>
        <v>3034</v>
      </c>
      <c r="AQ5175" t="str">
        <f>_xlfn.XLOOKUP(ufc_fights_2[[#This Row],[winnerID]],ufc_fighters[id],ufc_fighters[fighter_name],"xxx",0,1)</f>
        <v>Anthony Smith</v>
      </c>
    </row>
    <row r="5176" spans="1:43">
      <c r="A5176">
        <v>1235</v>
      </c>
      <c r="B5176">
        <v>708</v>
      </c>
      <c r="C5176">
        <f>_xlfn.XLOOKUP(ufc_fights_2[[#This Row],[r_fighter_id]],ufc_fighters[id],ufc_fighters[year],"xxx",0,1)</f>
        <v>1987</v>
      </c>
      <c r="D5176">
        <f>_xlfn.XLOOKUP(ufc_fights_2[[#This Row],[b_fighter_id]],ufc_fighters[id],ufc_fighters[year],"Prázdné",0,1)</f>
        <v>1984</v>
      </c>
      <c r="E5176" s="10">
        <f>YEAR(ufc_fights_2[[#This Row],[date]])-ufc_fights_2[[#This Row],[r_year]]</f>
        <v>23</v>
      </c>
      <c r="F5176" s="10">
        <f>YEAR(ufc_fights_2[[#This Row],[date]])-ufc_fights_2[[#This Row],[b_year]]</f>
        <v>26</v>
      </c>
      <c r="G5176">
        <v>0</v>
      </c>
      <c r="H5176">
        <v>0</v>
      </c>
      <c r="I5176">
        <v>0</v>
      </c>
      <c r="J5176">
        <v>0.77780000000000005</v>
      </c>
      <c r="K5176">
        <v>0</v>
      </c>
      <c r="L5176">
        <v>0.82350000000000001</v>
      </c>
      <c r="M5176">
        <v>0</v>
      </c>
      <c r="N5176">
        <v>0.2</v>
      </c>
      <c r="O5176">
        <v>0</v>
      </c>
      <c r="P5176">
        <v>1</v>
      </c>
      <c r="Q5176">
        <v>0</v>
      </c>
      <c r="R5176">
        <v>0</v>
      </c>
      <c r="S5176" s="2">
        <v>2.8935185185185184E-4</v>
      </c>
      <c r="T5176" s="2">
        <v>2.5578703703703705E-3</v>
      </c>
      <c r="U5176">
        <v>0</v>
      </c>
      <c r="V5176">
        <v>0.5</v>
      </c>
      <c r="W5176">
        <v>0</v>
      </c>
      <c r="X5176">
        <v>0</v>
      </c>
      <c r="Y5176">
        <v>1</v>
      </c>
      <c r="Z5176">
        <v>0</v>
      </c>
      <c r="AA5176">
        <v>0.5</v>
      </c>
      <c r="AB5176">
        <v>0</v>
      </c>
      <c r="AC5176">
        <v>1</v>
      </c>
      <c r="AD5176">
        <v>0</v>
      </c>
      <c r="AE5176">
        <v>0.7</v>
      </c>
      <c r="AF5176" t="s">
        <v>3933</v>
      </c>
      <c r="AG5176" s="2">
        <v>3.414351851851852E-3</v>
      </c>
      <c r="AH5176" t="s">
        <v>3911</v>
      </c>
      <c r="AI5176">
        <v>3</v>
      </c>
      <c r="AJ5176" t="s">
        <v>3928</v>
      </c>
      <c r="AK5176" s="3">
        <v>40278</v>
      </c>
      <c r="AL5176" s="10">
        <f>YEAR(ufc_fights_2[[#This Row],[date]])</f>
        <v>2010</v>
      </c>
      <c r="AM5176" t="s">
        <v>3983</v>
      </c>
      <c r="AN5176">
        <v>118</v>
      </c>
      <c r="AO5176" t="s">
        <v>3918</v>
      </c>
      <c r="AP5176">
        <f>IF(ufc_fights_2[[#This Row],[winner]]="Red",ufc_fights_2[[#This Row],[r_fighter_id]],ufc_fights_2[[#This Row],[b_fighter_id]])</f>
        <v>708</v>
      </c>
      <c r="AQ5176" t="str">
        <f>_xlfn.XLOOKUP(ufc_fights_2[[#This Row],[winnerID]],ufc_fighters[id],ufc_fighters[fighter_name],"xxx",0,1)</f>
        <v>Phil Davis</v>
      </c>
    </row>
    <row r="5177" spans="1:43">
      <c r="A5177">
        <v>2213</v>
      </c>
      <c r="B5177">
        <v>1751</v>
      </c>
      <c r="C5177">
        <f>_xlfn.XLOOKUP(ufc_fights_2[[#This Row],[r_fighter_id]],ufc_fighters[id],ufc_fighters[year],"xxx",0,1)</f>
        <v>1985</v>
      </c>
      <c r="D5177">
        <f>_xlfn.XLOOKUP(ufc_fights_2[[#This Row],[b_fighter_id]],ufc_fighters[id],ufc_fighters[year],"Prázdné",0,1)</f>
        <v>1983</v>
      </c>
      <c r="E5177" s="10">
        <f>YEAR(ufc_fights_2[[#This Row],[date]])-ufc_fights_2[[#This Row],[r_year]]</f>
        <v>28</v>
      </c>
      <c r="F5177" s="10">
        <f>YEAR(ufc_fights_2[[#This Row],[date]])-ufc_fights_2[[#This Row],[b_year]]</f>
        <v>30</v>
      </c>
      <c r="G5177">
        <v>0</v>
      </c>
      <c r="H5177">
        <v>0</v>
      </c>
      <c r="I5177">
        <v>0.5333</v>
      </c>
      <c r="J5177">
        <v>0.16070000000000001</v>
      </c>
      <c r="K5177">
        <v>0.5333</v>
      </c>
      <c r="L5177">
        <v>0.1754</v>
      </c>
      <c r="M5177">
        <v>0</v>
      </c>
      <c r="N5177">
        <v>0.33329999999999999</v>
      </c>
      <c r="O5177">
        <v>0</v>
      </c>
      <c r="P5177">
        <v>0</v>
      </c>
      <c r="Q5177">
        <v>0</v>
      </c>
      <c r="R5177">
        <v>0</v>
      </c>
      <c r="S5177" s="2">
        <v>6.9444444444444444E-5</v>
      </c>
      <c r="T5177" s="2">
        <v>3.5879629629629629E-4</v>
      </c>
      <c r="U5177">
        <v>0.51670000000000005</v>
      </c>
      <c r="V5177">
        <v>0.1089</v>
      </c>
      <c r="W5177">
        <v>0.38890000000000002</v>
      </c>
      <c r="X5177">
        <v>0.91669999999999996</v>
      </c>
      <c r="Y5177">
        <v>0.66669999999999996</v>
      </c>
      <c r="Z5177">
        <v>0.53380000000000005</v>
      </c>
      <c r="AA5177">
        <v>0.15240000000000001</v>
      </c>
      <c r="AB5177">
        <v>0</v>
      </c>
      <c r="AC5177">
        <v>0</v>
      </c>
      <c r="AD5177">
        <v>0.5</v>
      </c>
      <c r="AE5177">
        <v>0.33329999999999999</v>
      </c>
      <c r="AF5177" t="s">
        <v>3915</v>
      </c>
      <c r="AG5177" s="2">
        <v>3.472222222222222E-3</v>
      </c>
      <c r="AH5177" t="s">
        <v>3911</v>
      </c>
      <c r="AI5177">
        <v>3</v>
      </c>
      <c r="AJ5177" t="s">
        <v>3931</v>
      </c>
      <c r="AK5177" s="3">
        <v>41370</v>
      </c>
      <c r="AL5177" s="10">
        <f>YEAR(ufc_fights_2[[#This Row],[date]])</f>
        <v>2013</v>
      </c>
      <c r="AM5177" t="s">
        <v>3983</v>
      </c>
      <c r="AN5177">
        <v>86</v>
      </c>
      <c r="AO5177" t="s">
        <v>3913</v>
      </c>
      <c r="AP5177">
        <f>IF(ufc_fights_2[[#This Row],[winner]]="Red",ufc_fights_2[[#This Row],[r_fighter_id]],ufc_fights_2[[#This Row],[b_fighter_id]])</f>
        <v>2213</v>
      </c>
      <c r="AQ5177" t="str">
        <f>_xlfn.XLOOKUP(ufc_fights_2[[#This Row],[winnerID]],ufc_fighters[id],ufc_fighters[fighter_name],"xxx",0,1)</f>
        <v>Gegard Mousasi</v>
      </c>
    </row>
    <row r="5178" spans="1:43">
      <c r="A5178">
        <v>1545</v>
      </c>
      <c r="B5178">
        <v>2008</v>
      </c>
      <c r="C5178">
        <f>_xlfn.XLOOKUP(ufc_fights_2[[#This Row],[r_fighter_id]],ufc_fighters[id],ufc_fighters[year],"xxx",0,1)</f>
        <v>1987</v>
      </c>
      <c r="D5178">
        <f>_xlfn.XLOOKUP(ufc_fights_2[[#This Row],[b_fighter_id]],ufc_fighters[id],ufc_fighters[year],"Prázdné",0,1)</f>
        <v>1971</v>
      </c>
      <c r="E5178" s="10">
        <f>YEAR(ufc_fights_2[[#This Row],[date]])-ufc_fights_2[[#This Row],[r_year]]</f>
        <v>23</v>
      </c>
      <c r="F5178" s="10">
        <f>YEAR(ufc_fights_2[[#This Row],[date]])-ufc_fights_2[[#This Row],[b_year]]</f>
        <v>39</v>
      </c>
      <c r="G5178">
        <v>0</v>
      </c>
      <c r="H5178">
        <v>0</v>
      </c>
      <c r="I5178">
        <v>0.9375</v>
      </c>
      <c r="J5178">
        <v>0</v>
      </c>
      <c r="K5178">
        <v>0.94440000000000002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6.2500000000000001E-4</v>
      </c>
      <c r="T5178" s="2">
        <v>0</v>
      </c>
      <c r="U5178">
        <v>1</v>
      </c>
      <c r="V5178">
        <v>0</v>
      </c>
      <c r="W5178">
        <v>0.66669999999999996</v>
      </c>
      <c r="X5178">
        <v>1</v>
      </c>
      <c r="Y5178">
        <v>0</v>
      </c>
      <c r="Z5178">
        <v>0.75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 t="s">
        <v>3910</v>
      </c>
      <c r="AG5178" s="2">
        <v>1.2962962962962963E-3</v>
      </c>
      <c r="AH5178" t="s">
        <v>3911</v>
      </c>
      <c r="AI5178">
        <v>3</v>
      </c>
      <c r="AJ5178" t="s">
        <v>3914</v>
      </c>
      <c r="AK5178" s="3">
        <v>40391</v>
      </c>
      <c r="AL5178" s="10">
        <f>YEAR(ufc_fights_2[[#This Row],[date]])</f>
        <v>2010</v>
      </c>
      <c r="AM5178" t="s">
        <v>3983</v>
      </c>
      <c r="AN5178">
        <v>116</v>
      </c>
      <c r="AO5178" t="s">
        <v>3913</v>
      </c>
      <c r="AP5178">
        <f>IF(ufc_fights_2[[#This Row],[winner]]="Red",ufc_fights_2[[#This Row],[r_fighter_id]],ufc_fights_2[[#This Row],[b_fighter_id]])</f>
        <v>1545</v>
      </c>
      <c r="AQ5178" t="str">
        <f>_xlfn.XLOOKUP(ufc_fights_2[[#This Row],[winnerID]],ufc_fighters[id],ufc_fighters[fighter_name],"xxx",0,1)</f>
        <v>Jon Jones</v>
      </c>
    </row>
    <row r="5179" spans="1:43">
      <c r="A5179">
        <v>1545</v>
      </c>
      <c r="B5179">
        <v>1234</v>
      </c>
      <c r="C5179">
        <f>_xlfn.XLOOKUP(ufc_fights_2[[#This Row],[r_fighter_id]],ufc_fighters[id],ufc_fighters[year],"xxx",0,1)</f>
        <v>1987</v>
      </c>
      <c r="D5179">
        <f>_xlfn.XLOOKUP(ufc_fights_2[[#This Row],[b_fighter_id]],ufc_fighters[id],ufc_fighters[year],"Prázdné",0,1)</f>
        <v>1977</v>
      </c>
      <c r="E5179" s="10">
        <f>YEAR(ufc_fights_2[[#This Row],[date]])-ufc_fights_2[[#This Row],[r_year]]</f>
        <v>21</v>
      </c>
      <c r="F5179" s="10">
        <f>YEAR(ufc_fights_2[[#This Row],[date]])-ufc_fights_2[[#This Row],[b_year]]</f>
        <v>31</v>
      </c>
      <c r="G5179">
        <v>0</v>
      </c>
      <c r="H5179">
        <v>0</v>
      </c>
      <c r="I5179">
        <v>0.4118</v>
      </c>
      <c r="J5179">
        <v>0.40479999999999999</v>
      </c>
      <c r="K5179">
        <v>0.52710000000000001</v>
      </c>
      <c r="L5179">
        <v>0.46939999999999998</v>
      </c>
      <c r="M5179">
        <v>0.4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2.9629629629629628E-3</v>
      </c>
      <c r="T5179" s="2">
        <v>1.238425925925926E-3</v>
      </c>
      <c r="U5179">
        <v>0.34250000000000003</v>
      </c>
      <c r="V5179">
        <v>0.22450000000000001</v>
      </c>
      <c r="W5179">
        <v>0.66669999999999996</v>
      </c>
      <c r="X5179">
        <v>0.2</v>
      </c>
      <c r="Y5179">
        <v>0.8</v>
      </c>
      <c r="Z5179">
        <v>0.28260000000000002</v>
      </c>
      <c r="AA5179">
        <v>0.44190000000000002</v>
      </c>
      <c r="AB5179">
        <v>0.50980000000000003</v>
      </c>
      <c r="AC5179">
        <v>0.3659</v>
      </c>
      <c r="AD5179">
        <v>0.6</v>
      </c>
      <c r="AE5179">
        <v>0</v>
      </c>
      <c r="AF5179" t="s">
        <v>3915</v>
      </c>
      <c r="AG5179" s="2">
        <v>3.472222222222222E-3</v>
      </c>
      <c r="AH5179" t="s">
        <v>3911</v>
      </c>
      <c r="AI5179">
        <v>3</v>
      </c>
      <c r="AJ5179" t="s">
        <v>4028</v>
      </c>
      <c r="AK5179" s="3">
        <v>39669</v>
      </c>
      <c r="AL5179" s="10">
        <f>YEAR(ufc_fights_2[[#This Row],[date]])</f>
        <v>2008</v>
      </c>
      <c r="AM5179" t="s">
        <v>3983</v>
      </c>
      <c r="AN5179">
        <v>42</v>
      </c>
      <c r="AO5179" t="s">
        <v>3913</v>
      </c>
      <c r="AP5179">
        <f>IF(ufc_fights_2[[#This Row],[winner]]="Red",ufc_fights_2[[#This Row],[r_fighter_id]],ufc_fights_2[[#This Row],[b_fighter_id]])</f>
        <v>1545</v>
      </c>
      <c r="AQ5179" t="str">
        <f>_xlfn.XLOOKUP(ufc_fights_2[[#This Row],[winnerID]],ufc_fighters[id],ufc_fighters[fighter_name],"xxx",0,1)</f>
        <v>Jon Jones</v>
      </c>
    </row>
    <row r="5180" spans="1:43">
      <c r="A5180">
        <v>3364</v>
      </c>
      <c r="B5180">
        <v>1545</v>
      </c>
      <c r="C5180">
        <f>_xlfn.XLOOKUP(ufc_fights_2[[#This Row],[r_fighter_id]],ufc_fighters[id],ufc_fighters[year],"xxx",0,1)</f>
        <v>1977</v>
      </c>
      <c r="D5180">
        <f>_xlfn.XLOOKUP(ufc_fights_2[[#This Row],[b_fighter_id]],ufc_fighters[id],ufc_fighters[year],"Prázdné",0,1)</f>
        <v>1987</v>
      </c>
      <c r="E5180" s="10">
        <f>YEAR(ufc_fights_2[[#This Row],[date]])-ufc_fights_2[[#This Row],[r_year]]</f>
        <v>33</v>
      </c>
      <c r="F5180" s="10">
        <f>YEAR(ufc_fights_2[[#This Row],[date]])-ufc_fights_2[[#This Row],[b_year]]</f>
        <v>23</v>
      </c>
      <c r="G5180">
        <v>0</v>
      </c>
      <c r="H5180">
        <v>0</v>
      </c>
      <c r="I5180">
        <v>0.625</v>
      </c>
      <c r="J5180">
        <v>0.64710000000000001</v>
      </c>
      <c r="K5180">
        <v>0.63639999999999997</v>
      </c>
      <c r="L5180">
        <v>0.78790000000000004</v>
      </c>
      <c r="M5180">
        <v>0</v>
      </c>
      <c r="N5180">
        <v>0.66669999999999996</v>
      </c>
      <c r="O5180">
        <v>0</v>
      </c>
      <c r="P5180">
        <v>0</v>
      </c>
      <c r="Q5180">
        <v>0</v>
      </c>
      <c r="R5180">
        <v>0</v>
      </c>
      <c r="S5180" s="2">
        <v>0</v>
      </c>
      <c r="T5180" s="2">
        <v>1.8865740740740742E-3</v>
      </c>
      <c r="U5180">
        <v>0.6</v>
      </c>
      <c r="V5180">
        <v>0.64290000000000003</v>
      </c>
      <c r="W5180">
        <v>1</v>
      </c>
      <c r="X5180">
        <v>0.5</v>
      </c>
      <c r="Y5180">
        <v>0.5</v>
      </c>
      <c r="Z5180">
        <v>0.25</v>
      </c>
      <c r="AA5180">
        <v>0.33329999999999999</v>
      </c>
      <c r="AB5180">
        <v>1</v>
      </c>
      <c r="AC5180">
        <v>1</v>
      </c>
      <c r="AD5180">
        <v>1</v>
      </c>
      <c r="AE5180">
        <v>0.69230000000000003</v>
      </c>
      <c r="AF5180" t="s">
        <v>3910</v>
      </c>
      <c r="AG5180" s="2">
        <v>2.3032407407407407E-3</v>
      </c>
      <c r="AH5180" t="s">
        <v>3911</v>
      </c>
      <c r="AI5180">
        <v>3</v>
      </c>
      <c r="AJ5180" t="s">
        <v>3914</v>
      </c>
      <c r="AK5180" s="3">
        <v>40258</v>
      </c>
      <c r="AL5180" s="10">
        <f>YEAR(ufc_fights_2[[#This Row],[date]])</f>
        <v>2010</v>
      </c>
      <c r="AM5180" t="s">
        <v>3983</v>
      </c>
      <c r="AN5180">
        <v>38</v>
      </c>
      <c r="AO5180" t="s">
        <v>3918</v>
      </c>
      <c r="AP5180">
        <f>IF(ufc_fights_2[[#This Row],[winner]]="Red",ufc_fights_2[[#This Row],[r_fighter_id]],ufc_fights_2[[#This Row],[b_fighter_id]])</f>
        <v>1545</v>
      </c>
      <c r="AQ5180" t="str">
        <f>_xlfn.XLOOKUP(ufc_fights_2[[#This Row],[winnerID]],ufc_fighters[id],ufc_fighters[fighter_name],"xxx",0,1)</f>
        <v>Jon Jones</v>
      </c>
    </row>
    <row r="5181" spans="1:43">
      <c r="A5181">
        <v>1545</v>
      </c>
      <c r="B5181">
        <v>2349</v>
      </c>
      <c r="C5181">
        <f>_xlfn.XLOOKUP(ufc_fights_2[[#This Row],[r_fighter_id]],ufc_fighters[id],ufc_fighters[year],"xxx",0,1)</f>
        <v>1987</v>
      </c>
      <c r="D5181">
        <f>_xlfn.XLOOKUP(ufc_fights_2[[#This Row],[b_fighter_id]],ufc_fighters[id],ufc_fighters[year],"Prázdné",0,1)</f>
        <v>1984</v>
      </c>
      <c r="E5181" s="10">
        <f>YEAR(ufc_fights_2[[#This Row],[date]])-ufc_fights_2[[#This Row],[r_year]]</f>
        <v>22</v>
      </c>
      <c r="F5181" s="10">
        <f>YEAR(ufc_fights_2[[#This Row],[date]])-ufc_fights_2[[#This Row],[b_year]]</f>
        <v>25</v>
      </c>
      <c r="G5181">
        <v>0</v>
      </c>
      <c r="H5181">
        <v>0</v>
      </c>
      <c r="I5181">
        <v>0.28739999999999999</v>
      </c>
      <c r="J5181">
        <v>0.1618</v>
      </c>
      <c r="K5181">
        <v>0.28739999999999999</v>
      </c>
      <c r="L5181">
        <v>0.1618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 s="2">
        <v>3.9351851851851852E-4</v>
      </c>
      <c r="T5181" s="2">
        <v>3.4722222222222222E-5</v>
      </c>
      <c r="U5181">
        <v>0.17460000000000001</v>
      </c>
      <c r="V5181">
        <v>0.1618</v>
      </c>
      <c r="W5181">
        <v>0.75</v>
      </c>
      <c r="X5181">
        <v>0.5</v>
      </c>
      <c r="Y5181">
        <v>0</v>
      </c>
      <c r="Z5181">
        <v>0.27910000000000001</v>
      </c>
      <c r="AA5181">
        <v>0.16420000000000001</v>
      </c>
      <c r="AB5181">
        <v>1</v>
      </c>
      <c r="AC5181">
        <v>0</v>
      </c>
      <c r="AD5181">
        <v>0</v>
      </c>
      <c r="AE5181">
        <v>0</v>
      </c>
      <c r="AF5181" t="s">
        <v>3933</v>
      </c>
      <c r="AG5181" s="2">
        <v>1.8865740740740742E-3</v>
      </c>
      <c r="AH5181" t="s">
        <v>3911</v>
      </c>
      <c r="AI5181">
        <v>3</v>
      </c>
      <c r="AJ5181" t="s">
        <v>3949</v>
      </c>
      <c r="AK5181" s="3">
        <v>40005</v>
      </c>
      <c r="AL5181" s="10">
        <f>YEAR(ufc_fights_2[[#This Row],[date]])</f>
        <v>2009</v>
      </c>
      <c r="AM5181" t="s">
        <v>3983</v>
      </c>
      <c r="AN5181">
        <v>1</v>
      </c>
      <c r="AO5181" t="s">
        <v>3913</v>
      </c>
      <c r="AP5181">
        <f>IF(ufc_fights_2[[#This Row],[winner]]="Red",ufc_fights_2[[#This Row],[r_fighter_id]],ufc_fights_2[[#This Row],[b_fighter_id]])</f>
        <v>1545</v>
      </c>
      <c r="AQ5181" t="str">
        <f>_xlfn.XLOOKUP(ufc_fights_2[[#This Row],[winnerID]],ufc_fighters[id],ufc_fighters[fighter_name],"xxx",0,1)</f>
        <v>Jon Jones</v>
      </c>
    </row>
    <row r="5182" spans="1:43">
      <c r="A5182">
        <v>1545</v>
      </c>
      <c r="B5182">
        <v>318</v>
      </c>
      <c r="C5182">
        <f>_xlfn.XLOOKUP(ufc_fights_2[[#This Row],[r_fighter_id]],ufc_fighters[id],ufc_fighters[year],"xxx",0,1)</f>
        <v>1987</v>
      </c>
      <c r="D5182">
        <f>_xlfn.XLOOKUP(ufc_fights_2[[#This Row],[b_fighter_id]],ufc_fighters[id],ufc_fighters[year],"Prázdné",0,1)</f>
        <v>1977</v>
      </c>
      <c r="E5182" s="10">
        <f>YEAR(ufc_fights_2[[#This Row],[date]])-ufc_fights_2[[#This Row],[r_year]]</f>
        <v>22</v>
      </c>
      <c r="F5182" s="10">
        <f>YEAR(ufc_fights_2[[#This Row],[date]])-ufc_fights_2[[#This Row],[b_year]]</f>
        <v>32</v>
      </c>
      <c r="G5182">
        <v>1</v>
      </c>
      <c r="H5182">
        <v>0</v>
      </c>
      <c r="I5182">
        <v>0.7258</v>
      </c>
      <c r="J5182">
        <v>0.48680000000000001</v>
      </c>
      <c r="K5182">
        <v>0.78649999999999998</v>
      </c>
      <c r="L5182">
        <v>0.64910000000000001</v>
      </c>
      <c r="M5182">
        <v>0.7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2.8819444444444444E-3</v>
      </c>
      <c r="T5182" s="2">
        <v>1.5162037037037036E-3</v>
      </c>
      <c r="U5182">
        <v>0.68569999999999998</v>
      </c>
      <c r="V5182">
        <v>0.3261</v>
      </c>
      <c r="W5182">
        <v>0.72729999999999995</v>
      </c>
      <c r="X5182">
        <v>1</v>
      </c>
      <c r="Y5182">
        <v>0.70589999999999997</v>
      </c>
      <c r="Z5182">
        <v>0.56520000000000004</v>
      </c>
      <c r="AA5182">
        <v>0.2051</v>
      </c>
      <c r="AB5182">
        <v>0.81479999999999997</v>
      </c>
      <c r="AC5182">
        <v>0.77780000000000005</v>
      </c>
      <c r="AD5182">
        <v>0.83330000000000004</v>
      </c>
      <c r="AE5182">
        <v>1</v>
      </c>
      <c r="AF5182" t="s">
        <v>3915</v>
      </c>
      <c r="AG5182" s="2">
        <v>3.472222222222222E-3</v>
      </c>
      <c r="AH5182" t="s">
        <v>3911</v>
      </c>
      <c r="AI5182">
        <v>3</v>
      </c>
      <c r="AJ5182" t="s">
        <v>3967</v>
      </c>
      <c r="AK5182" s="3">
        <v>39844</v>
      </c>
      <c r="AL5182" s="10">
        <f>YEAR(ufc_fights_2[[#This Row],[date]])</f>
        <v>2009</v>
      </c>
      <c r="AM5182" t="s">
        <v>3983</v>
      </c>
      <c r="AN5182">
        <v>1</v>
      </c>
      <c r="AO5182" t="s">
        <v>3913</v>
      </c>
      <c r="AP5182">
        <f>IF(ufc_fights_2[[#This Row],[winner]]="Red",ufc_fights_2[[#This Row],[r_fighter_id]],ufc_fights_2[[#This Row],[b_fighter_id]])</f>
        <v>1545</v>
      </c>
      <c r="AQ5182" t="str">
        <f>_xlfn.XLOOKUP(ufc_fights_2[[#This Row],[winnerID]],ufc_fighters[id],ufc_fighters[fighter_name],"xxx",0,1)</f>
        <v>Jon Jones</v>
      </c>
    </row>
    <row r="5183" spans="1:43">
      <c r="A5183">
        <v>708</v>
      </c>
      <c r="B5183">
        <v>306</v>
      </c>
      <c r="C5183">
        <f>_xlfn.XLOOKUP(ufc_fights_2[[#This Row],[r_fighter_id]],ufc_fighters[id],ufc_fighters[year],"xxx",0,1)</f>
        <v>1984</v>
      </c>
      <c r="D5183">
        <f>_xlfn.XLOOKUP(ufc_fights_2[[#This Row],[b_fighter_id]],ufc_fighters[id],ufc_fighters[year],"Prázdné",0,1)</f>
        <v>1981</v>
      </c>
      <c r="E5183" s="10">
        <f>YEAR(ufc_fights_2[[#This Row],[date]])-ufc_fights_2[[#This Row],[r_year]]</f>
        <v>26</v>
      </c>
      <c r="F5183" s="10">
        <f>YEAR(ufc_fights_2[[#This Row],[date]])-ufc_fights_2[[#This Row],[b_year]]</f>
        <v>29</v>
      </c>
      <c r="G5183">
        <v>0</v>
      </c>
      <c r="H5183">
        <v>0</v>
      </c>
      <c r="I5183">
        <v>0.44</v>
      </c>
      <c r="J5183">
        <v>0.36840000000000001</v>
      </c>
      <c r="K5183">
        <v>0.52039999999999997</v>
      </c>
      <c r="L5183">
        <v>0.45450000000000002</v>
      </c>
      <c r="M5183">
        <v>1</v>
      </c>
      <c r="N5183">
        <v>0</v>
      </c>
      <c r="O5183">
        <v>2</v>
      </c>
      <c r="P5183">
        <v>1</v>
      </c>
      <c r="Q5183">
        <v>0</v>
      </c>
      <c r="R5183">
        <v>0</v>
      </c>
      <c r="S5183" s="2">
        <v>3.3101851851851851E-3</v>
      </c>
      <c r="T5183" s="2">
        <v>8.1018518518518516E-5</v>
      </c>
      <c r="U5183">
        <v>0.25</v>
      </c>
      <c r="V5183">
        <v>0.25</v>
      </c>
      <c r="W5183">
        <v>0.6</v>
      </c>
      <c r="X5183">
        <v>0.8</v>
      </c>
      <c r="Y5183">
        <v>0.6</v>
      </c>
      <c r="Z5183">
        <v>0.4</v>
      </c>
      <c r="AA5183">
        <v>0.38890000000000002</v>
      </c>
      <c r="AB5183">
        <v>0.7</v>
      </c>
      <c r="AC5183">
        <v>0</v>
      </c>
      <c r="AD5183">
        <v>0.4</v>
      </c>
      <c r="AE5183">
        <v>0</v>
      </c>
      <c r="AF5183" t="s">
        <v>3933</v>
      </c>
      <c r="AG5183" s="2">
        <v>2.0254629629629629E-3</v>
      </c>
      <c r="AH5183" t="s">
        <v>3911</v>
      </c>
      <c r="AI5183">
        <v>3</v>
      </c>
      <c r="AJ5183" t="s">
        <v>3914</v>
      </c>
      <c r="AK5183" s="3">
        <v>40502</v>
      </c>
      <c r="AL5183" s="10">
        <f>YEAR(ufc_fights_2[[#This Row],[date]])</f>
        <v>2010</v>
      </c>
      <c r="AM5183" t="s">
        <v>3983</v>
      </c>
      <c r="AN5183">
        <v>66</v>
      </c>
      <c r="AO5183" t="s">
        <v>3913</v>
      </c>
      <c r="AP5183">
        <f>IF(ufc_fights_2[[#This Row],[winner]]="Red",ufc_fights_2[[#This Row],[r_fighter_id]],ufc_fights_2[[#This Row],[b_fighter_id]])</f>
        <v>708</v>
      </c>
      <c r="AQ5183" t="str">
        <f>_xlfn.XLOOKUP(ufc_fights_2[[#This Row],[winnerID]],ufc_fighters[id],ufc_fighters[fighter_name],"xxx",0,1)</f>
        <v>Phil Davis</v>
      </c>
    </row>
    <row r="5184" spans="1:43">
      <c r="A5184">
        <v>708</v>
      </c>
      <c r="B5184">
        <v>2568</v>
      </c>
      <c r="C5184">
        <f>_xlfn.XLOOKUP(ufc_fights_2[[#This Row],[r_fighter_id]],ufc_fighters[id],ufc_fighters[year],"xxx",0,1)</f>
        <v>1984</v>
      </c>
      <c r="D5184">
        <f>_xlfn.XLOOKUP(ufc_fights_2[[#This Row],[b_fighter_id]],ufc_fighters[id],ufc_fighters[year],"Prázdné",0,1)</f>
        <v>1986</v>
      </c>
      <c r="E5184" s="10">
        <f>YEAR(ufc_fights_2[[#This Row],[date]])-ufc_fights_2[[#This Row],[r_year]]</f>
        <v>28</v>
      </c>
      <c r="F5184" s="10">
        <f>YEAR(ufc_fights_2[[#This Row],[date]])-ufc_fights_2[[#This Row],[b_year]]</f>
        <v>26</v>
      </c>
      <c r="G5184">
        <v>0</v>
      </c>
      <c r="H5184">
        <v>0</v>
      </c>
      <c r="I5184">
        <v>0.59179999999999999</v>
      </c>
      <c r="J5184">
        <v>0.18179999999999999</v>
      </c>
      <c r="K5184">
        <v>0.71950000000000003</v>
      </c>
      <c r="L5184">
        <v>0.18179999999999999</v>
      </c>
      <c r="M5184">
        <v>0.83330000000000004</v>
      </c>
      <c r="N5184">
        <v>0</v>
      </c>
      <c r="O5184">
        <v>2</v>
      </c>
      <c r="P5184">
        <v>0</v>
      </c>
      <c r="Q5184">
        <v>0</v>
      </c>
      <c r="R5184">
        <v>0</v>
      </c>
      <c r="S5184" s="2">
        <v>4.0972222222222226E-3</v>
      </c>
      <c r="T5184" s="2">
        <v>0</v>
      </c>
      <c r="U5184">
        <v>0.48480000000000001</v>
      </c>
      <c r="V5184">
        <v>0</v>
      </c>
      <c r="W5184">
        <v>0.84619999999999995</v>
      </c>
      <c r="X5184">
        <v>0.66669999999999996</v>
      </c>
      <c r="Y5184">
        <v>0</v>
      </c>
      <c r="Z5184">
        <v>0.21429999999999999</v>
      </c>
      <c r="AA5184">
        <v>0.1</v>
      </c>
      <c r="AB5184">
        <v>0.83330000000000004</v>
      </c>
      <c r="AC5184">
        <v>1</v>
      </c>
      <c r="AD5184">
        <v>0.72409999999999997</v>
      </c>
      <c r="AE5184">
        <v>0</v>
      </c>
      <c r="AF5184" t="s">
        <v>3933</v>
      </c>
      <c r="AG5184" s="2">
        <v>3.1134259259259257E-3</v>
      </c>
      <c r="AH5184" t="s">
        <v>3911</v>
      </c>
      <c r="AI5184">
        <v>3</v>
      </c>
      <c r="AJ5184" t="s">
        <v>3931</v>
      </c>
      <c r="AK5184" s="3">
        <v>41195</v>
      </c>
      <c r="AL5184" s="10">
        <f>YEAR(ufc_fights_2[[#This Row],[date]])</f>
        <v>2012</v>
      </c>
      <c r="AM5184" t="s">
        <v>3983</v>
      </c>
      <c r="AN5184">
        <v>39</v>
      </c>
      <c r="AO5184" t="s">
        <v>3913</v>
      </c>
      <c r="AP5184">
        <f>IF(ufc_fights_2[[#This Row],[winner]]="Red",ufc_fights_2[[#This Row],[r_fighter_id]],ufc_fights_2[[#This Row],[b_fighter_id]])</f>
        <v>708</v>
      </c>
      <c r="AQ5184" t="str">
        <f>_xlfn.XLOOKUP(ufc_fights_2[[#This Row],[winnerID]],ufc_fighters[id],ufc_fighters[fighter_name],"xxx",0,1)</f>
        <v>Phil Davis</v>
      </c>
    </row>
    <row r="5185" spans="1:43">
      <c r="A5185">
        <v>1898</v>
      </c>
      <c r="B5185">
        <v>708</v>
      </c>
      <c r="C5185">
        <f>_xlfn.XLOOKUP(ufc_fights_2[[#This Row],[r_fighter_id]],ufc_fighters[id],ufc_fighters[year],"xxx",0,1)</f>
        <v>1978</v>
      </c>
      <c r="D5185">
        <f>_xlfn.XLOOKUP(ufc_fights_2[[#This Row],[b_fighter_id]],ufc_fighters[id],ufc_fighters[year],"Prázdné",0,1)</f>
        <v>1984</v>
      </c>
      <c r="E5185" s="10">
        <f>YEAR(ufc_fights_2[[#This Row],[date]])-ufc_fights_2[[#This Row],[r_year]]</f>
        <v>35</v>
      </c>
      <c r="F5185" s="10">
        <f>YEAR(ufc_fights_2[[#This Row],[date]])-ufc_fights_2[[#This Row],[b_year]]</f>
        <v>29</v>
      </c>
      <c r="G5185">
        <v>0</v>
      </c>
      <c r="H5185">
        <v>0</v>
      </c>
      <c r="I5185">
        <v>0.44259999999999999</v>
      </c>
      <c r="J5185">
        <v>0.23330000000000001</v>
      </c>
      <c r="K5185">
        <v>0.44259999999999999</v>
      </c>
      <c r="L5185">
        <v>0.2959</v>
      </c>
      <c r="M5185">
        <v>0</v>
      </c>
      <c r="N5185">
        <v>0.2</v>
      </c>
      <c r="O5185">
        <v>0</v>
      </c>
      <c r="P5185">
        <v>0</v>
      </c>
      <c r="Q5185">
        <v>0</v>
      </c>
      <c r="R5185">
        <v>0</v>
      </c>
      <c r="S5185" s="2">
        <v>2.5462962962962961E-4</v>
      </c>
      <c r="T5185" s="2">
        <v>8.2175925925925927E-4</v>
      </c>
      <c r="U5185">
        <v>0.3871</v>
      </c>
      <c r="V5185">
        <v>0.08</v>
      </c>
      <c r="W5185">
        <v>0.55000000000000004</v>
      </c>
      <c r="X5185">
        <v>0.4</v>
      </c>
      <c r="Y5185">
        <v>0.6</v>
      </c>
      <c r="Z5185">
        <v>0.44829999999999998</v>
      </c>
      <c r="AA5185">
        <v>0.19739999999999999</v>
      </c>
      <c r="AB5185">
        <v>0.33329999999999999</v>
      </c>
      <c r="AC5185">
        <v>0.33329999999999999</v>
      </c>
      <c r="AD5185">
        <v>0</v>
      </c>
      <c r="AE5185">
        <v>0.45450000000000002</v>
      </c>
      <c r="AF5185" t="s">
        <v>3915</v>
      </c>
      <c r="AG5185" s="2">
        <v>3.472222222222222E-3</v>
      </c>
      <c r="AH5185" t="s">
        <v>3911</v>
      </c>
      <c r="AI5185">
        <v>3</v>
      </c>
      <c r="AJ5185" t="s">
        <v>3961</v>
      </c>
      <c r="AK5185" s="3">
        <v>41489</v>
      </c>
      <c r="AL5185" s="10">
        <f>YEAR(ufc_fights_2[[#This Row],[date]])</f>
        <v>2013</v>
      </c>
      <c r="AM5185" t="s">
        <v>3983</v>
      </c>
      <c r="AN5185">
        <v>39</v>
      </c>
      <c r="AO5185" t="s">
        <v>3918</v>
      </c>
      <c r="AP5185">
        <f>IF(ufc_fights_2[[#This Row],[winner]]="Red",ufc_fights_2[[#This Row],[r_fighter_id]],ufc_fights_2[[#This Row],[b_fighter_id]])</f>
        <v>708</v>
      </c>
      <c r="AQ5185" t="str">
        <f>_xlfn.XLOOKUP(ufc_fights_2[[#This Row],[winnerID]],ufc_fighters[id],ufc_fighters[fighter_name],"xxx",0,1)</f>
        <v>Phil Davis</v>
      </c>
    </row>
    <row r="5186" spans="1:43">
      <c r="A5186">
        <v>3224</v>
      </c>
      <c r="B5186">
        <v>708</v>
      </c>
      <c r="C5186">
        <f>_xlfn.XLOOKUP(ufc_fights_2[[#This Row],[r_fighter_id]],ufc_fighters[id],ufc_fighters[year],"xxx",0,1)</f>
        <v>1979</v>
      </c>
      <c r="D5186">
        <f>_xlfn.XLOOKUP(ufc_fights_2[[#This Row],[b_fighter_id]],ufc_fighters[id],ufc_fighters[year],"Prázdné",0,1)</f>
        <v>1984</v>
      </c>
      <c r="E5186" s="10">
        <f>YEAR(ufc_fights_2[[#This Row],[date]])-ufc_fights_2[[#This Row],[r_year]]</f>
        <v>35</v>
      </c>
      <c r="F5186" s="10">
        <f>YEAR(ufc_fights_2[[#This Row],[date]])-ufc_fights_2[[#This Row],[b_year]]</f>
        <v>30</v>
      </c>
      <c r="G5186">
        <v>0</v>
      </c>
      <c r="H5186">
        <v>0</v>
      </c>
      <c r="I5186">
        <v>0.19570000000000001</v>
      </c>
      <c r="J5186">
        <v>0.33789999999999998</v>
      </c>
      <c r="K5186">
        <v>0.27450000000000002</v>
      </c>
      <c r="L5186">
        <v>0.50929999999999997</v>
      </c>
      <c r="M5186">
        <v>0</v>
      </c>
      <c r="N5186">
        <v>0.5</v>
      </c>
      <c r="O5186">
        <v>0</v>
      </c>
      <c r="P5186">
        <v>0</v>
      </c>
      <c r="Q5186">
        <v>1</v>
      </c>
      <c r="R5186">
        <v>0</v>
      </c>
      <c r="S5186" s="2">
        <v>1.8518518518518518E-4</v>
      </c>
      <c r="T5186" s="2">
        <v>5.6018518518518518E-3</v>
      </c>
      <c r="U5186">
        <v>0.122</v>
      </c>
      <c r="V5186">
        <v>0.2923</v>
      </c>
      <c r="W5186">
        <v>0.8</v>
      </c>
      <c r="X5186">
        <v>0</v>
      </c>
      <c r="Y5186">
        <v>0</v>
      </c>
      <c r="Z5186">
        <v>0.1628</v>
      </c>
      <c r="AA5186">
        <v>0.15090000000000001</v>
      </c>
      <c r="AB5186">
        <v>0.66669999999999996</v>
      </c>
      <c r="AC5186">
        <v>0.66669999999999996</v>
      </c>
      <c r="AD5186">
        <v>0</v>
      </c>
      <c r="AE5186">
        <v>0.86109999999999998</v>
      </c>
      <c r="AF5186" t="s">
        <v>3915</v>
      </c>
      <c r="AG5186" s="2">
        <v>3.472222222222222E-3</v>
      </c>
      <c r="AH5186" t="s">
        <v>3911</v>
      </c>
      <c r="AI5186">
        <v>3</v>
      </c>
      <c r="AJ5186" t="s">
        <v>3939</v>
      </c>
      <c r="AK5186" s="3">
        <v>41937</v>
      </c>
      <c r="AL5186" s="10">
        <f>YEAR(ufc_fights_2[[#This Row],[date]])</f>
        <v>2014</v>
      </c>
      <c r="AM5186" t="s">
        <v>3983</v>
      </c>
      <c r="AN5186">
        <v>39</v>
      </c>
      <c r="AO5186" t="s">
        <v>3918</v>
      </c>
      <c r="AP5186">
        <f>IF(ufc_fights_2[[#This Row],[winner]]="Red",ufc_fights_2[[#This Row],[r_fighter_id]],ufc_fights_2[[#This Row],[b_fighter_id]])</f>
        <v>708</v>
      </c>
      <c r="AQ5186" t="str">
        <f>_xlfn.XLOOKUP(ufc_fights_2[[#This Row],[winnerID]],ufc_fighters[id],ufc_fighters[fighter_name],"xxx",0,1)</f>
        <v>Phil Davis</v>
      </c>
    </row>
    <row r="5187" spans="1:43">
      <c r="A5187">
        <v>708</v>
      </c>
      <c r="B5187">
        <v>1907</v>
      </c>
      <c r="C5187">
        <f>_xlfn.XLOOKUP(ufc_fights_2[[#This Row],[r_fighter_id]],ufc_fighters[id],ufc_fighters[year],"xxx",0,1)</f>
        <v>1984</v>
      </c>
      <c r="D5187">
        <f>_xlfn.XLOOKUP(ufc_fights_2[[#This Row],[b_fighter_id]],ufc_fighters[id],ufc_fighters[year],"Prázdné",0,1)</f>
        <v>1984</v>
      </c>
      <c r="E5187" s="10">
        <f>YEAR(ufc_fights_2[[#This Row],[date]])-ufc_fights_2[[#This Row],[r_year]]</f>
        <v>29</v>
      </c>
      <c r="F5187" s="10">
        <f>YEAR(ufc_fights_2[[#This Row],[date]])-ufc_fights_2[[#This Row],[b_year]]</f>
        <v>29</v>
      </c>
      <c r="G5187">
        <v>0</v>
      </c>
      <c r="H5187">
        <v>0</v>
      </c>
      <c r="I5187">
        <v>0.29480000000000001</v>
      </c>
      <c r="J5187">
        <v>0.19209999999999999</v>
      </c>
      <c r="K5187">
        <v>0.30509999999999998</v>
      </c>
      <c r="L5187">
        <v>0.19739999999999999</v>
      </c>
      <c r="M5187">
        <v>0</v>
      </c>
      <c r="N5187">
        <v>0.33329999999999999</v>
      </c>
      <c r="O5187">
        <v>0</v>
      </c>
      <c r="P5187">
        <v>0</v>
      </c>
      <c r="Q5187">
        <v>0</v>
      </c>
      <c r="R5187">
        <v>0</v>
      </c>
      <c r="S5187" s="2">
        <v>6.3657407407407413E-4</v>
      </c>
      <c r="T5187" s="2">
        <v>2.3148148148148149E-4</v>
      </c>
      <c r="U5187">
        <v>0.28460000000000002</v>
      </c>
      <c r="V5187">
        <v>0.1148</v>
      </c>
      <c r="W5187">
        <v>0.3846</v>
      </c>
      <c r="X5187">
        <v>1</v>
      </c>
      <c r="Y5187">
        <v>0.60870000000000002</v>
      </c>
      <c r="Z5187">
        <v>0.29060000000000002</v>
      </c>
      <c r="AA5187">
        <v>0.1946</v>
      </c>
      <c r="AB5187">
        <v>1</v>
      </c>
      <c r="AC5187">
        <v>0</v>
      </c>
      <c r="AD5187">
        <v>0</v>
      </c>
      <c r="AE5187">
        <v>0</v>
      </c>
      <c r="AF5187" t="s">
        <v>3915</v>
      </c>
      <c r="AG5187" s="2">
        <v>3.472222222222222E-3</v>
      </c>
      <c r="AH5187" t="s">
        <v>3911</v>
      </c>
      <c r="AI5187">
        <v>3</v>
      </c>
      <c r="AJ5187" t="s">
        <v>3928</v>
      </c>
      <c r="AK5187" s="3">
        <v>41391</v>
      </c>
      <c r="AL5187" s="10">
        <f>YEAR(ufc_fights_2[[#This Row],[date]])</f>
        <v>2013</v>
      </c>
      <c r="AM5187" t="s">
        <v>3983</v>
      </c>
      <c r="AN5187">
        <v>9</v>
      </c>
      <c r="AO5187" t="s">
        <v>3913</v>
      </c>
      <c r="AP5187">
        <f>IF(ufc_fights_2[[#This Row],[winner]]="Red",ufc_fights_2[[#This Row],[r_fighter_id]],ufc_fights_2[[#This Row],[b_fighter_id]])</f>
        <v>708</v>
      </c>
      <c r="AQ5187" t="str">
        <f>_xlfn.XLOOKUP(ufc_fights_2[[#This Row],[winnerID]],ufc_fighters[id],ufc_fighters[fighter_name],"xxx",0,1)</f>
        <v>Phil Davis</v>
      </c>
    </row>
    <row r="5188" spans="1:43">
      <c r="A5188">
        <v>1545</v>
      </c>
      <c r="B5188">
        <v>181</v>
      </c>
      <c r="C5188">
        <f>_xlfn.XLOOKUP(ufc_fights_2[[#This Row],[r_fighter_id]],ufc_fighters[id],ufc_fighters[year],"xxx",0,1)</f>
        <v>1987</v>
      </c>
      <c r="D5188">
        <f>_xlfn.XLOOKUP(ufc_fights_2[[#This Row],[b_fighter_id]],ufc_fighters[id],ufc_fighters[year],"Prázdné",0,1)</f>
        <v>1983</v>
      </c>
      <c r="E5188" s="10">
        <f>YEAR(ufc_fights_2[[#This Row],[date]])-ufc_fights_2[[#This Row],[r_year]]</f>
        <v>24</v>
      </c>
      <c r="F5188" s="10">
        <f>YEAR(ufc_fights_2[[#This Row],[date]])-ufc_fights_2[[#This Row],[b_year]]</f>
        <v>28</v>
      </c>
      <c r="G5188">
        <v>0</v>
      </c>
      <c r="H5188">
        <v>0</v>
      </c>
      <c r="I5188">
        <v>0.47620000000000001</v>
      </c>
      <c r="J5188">
        <v>0.20830000000000001</v>
      </c>
      <c r="K5188">
        <v>0.57410000000000005</v>
      </c>
      <c r="L5188">
        <v>0.29630000000000001</v>
      </c>
      <c r="M5188">
        <v>1</v>
      </c>
      <c r="N5188">
        <v>0</v>
      </c>
      <c r="O5188">
        <v>3</v>
      </c>
      <c r="P5188">
        <v>0</v>
      </c>
      <c r="Q5188">
        <v>0</v>
      </c>
      <c r="R5188">
        <v>0</v>
      </c>
      <c r="S5188" s="2">
        <v>3.0324074074074073E-3</v>
      </c>
      <c r="T5188" s="2">
        <v>0</v>
      </c>
      <c r="U5188">
        <v>0.16</v>
      </c>
      <c r="V5188">
        <v>0.1429</v>
      </c>
      <c r="W5188">
        <v>1</v>
      </c>
      <c r="X5188">
        <v>0.85709999999999997</v>
      </c>
      <c r="Y5188">
        <v>1</v>
      </c>
      <c r="Z5188">
        <v>0.3448</v>
      </c>
      <c r="AA5188">
        <v>0.20830000000000001</v>
      </c>
      <c r="AB5188">
        <v>0</v>
      </c>
      <c r="AC5188">
        <v>0</v>
      </c>
      <c r="AD5188">
        <v>0.76919999999999999</v>
      </c>
      <c r="AE5188">
        <v>0</v>
      </c>
      <c r="AF5188" t="s">
        <v>3933</v>
      </c>
      <c r="AG5188" s="2">
        <v>3.0092592592592593E-3</v>
      </c>
      <c r="AH5188" t="s">
        <v>3911</v>
      </c>
      <c r="AI5188">
        <v>3</v>
      </c>
      <c r="AJ5188" t="s">
        <v>3914</v>
      </c>
      <c r="AK5188" s="3">
        <v>40579</v>
      </c>
      <c r="AL5188" s="10">
        <f>YEAR(ufc_fights_2[[#This Row],[date]])</f>
        <v>2011</v>
      </c>
      <c r="AM5188" t="s">
        <v>3983</v>
      </c>
      <c r="AN5188">
        <v>1</v>
      </c>
      <c r="AO5188" t="s">
        <v>3913</v>
      </c>
      <c r="AP5188">
        <f>IF(ufc_fights_2[[#This Row],[winner]]="Red",ufc_fights_2[[#This Row],[r_fighter_id]],ufc_fights_2[[#This Row],[b_fighter_id]])</f>
        <v>1545</v>
      </c>
      <c r="AQ5188" t="str">
        <f>_xlfn.XLOOKUP(ufc_fights_2[[#This Row],[winnerID]],ufc_fighters[id],ufc_fighters[fighter_name],"xxx",0,1)</f>
        <v>Jon Jones</v>
      </c>
    </row>
    <row r="5189" spans="1:43">
      <c r="A5189">
        <v>708</v>
      </c>
      <c r="B5189">
        <v>2328</v>
      </c>
      <c r="C5189">
        <f>_xlfn.XLOOKUP(ufc_fights_2[[#This Row],[r_fighter_id]],ufc_fighters[id],ufc_fighters[year],"xxx",0,1)</f>
        <v>1984</v>
      </c>
      <c r="D5189">
        <f>_xlfn.XLOOKUP(ufc_fights_2[[#This Row],[b_fighter_id]],ufc_fighters[id],ufc_fighters[year],"Prázdné",0,1)</f>
        <v>1976</v>
      </c>
      <c r="E5189" s="10">
        <f>YEAR(ufc_fights_2[[#This Row],[date]])-ufc_fights_2[[#This Row],[r_year]]</f>
        <v>27</v>
      </c>
      <c r="F5189" s="10">
        <f>YEAR(ufc_fights_2[[#This Row],[date]])-ufc_fights_2[[#This Row],[b_year]]</f>
        <v>35</v>
      </c>
      <c r="G5189">
        <v>0</v>
      </c>
      <c r="H5189">
        <v>0</v>
      </c>
      <c r="I5189">
        <v>0.4158</v>
      </c>
      <c r="J5189">
        <v>0.14810000000000001</v>
      </c>
      <c r="K5189">
        <v>0.50349999999999995</v>
      </c>
      <c r="L5189">
        <v>0.23530000000000001</v>
      </c>
      <c r="M5189">
        <v>0.36359999999999998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4.2708333333333331E-3</v>
      </c>
      <c r="T5189" s="2">
        <v>0</v>
      </c>
      <c r="U5189">
        <v>0.26869999999999999</v>
      </c>
      <c r="V5189">
        <v>0.1346</v>
      </c>
      <c r="W5189">
        <v>0.69569999999999999</v>
      </c>
      <c r="X5189">
        <v>0.72729999999999995</v>
      </c>
      <c r="Y5189">
        <v>1</v>
      </c>
      <c r="Z5189">
        <v>0.26150000000000001</v>
      </c>
      <c r="AA5189">
        <v>0.14810000000000001</v>
      </c>
      <c r="AB5189">
        <v>0.83330000000000004</v>
      </c>
      <c r="AC5189">
        <v>0</v>
      </c>
      <c r="AD5189">
        <v>0.66669999999999996</v>
      </c>
      <c r="AE5189">
        <v>0</v>
      </c>
      <c r="AF5189" t="s">
        <v>3915</v>
      </c>
      <c r="AG5189" s="2">
        <v>3.472222222222222E-3</v>
      </c>
      <c r="AH5189" t="s">
        <v>3911</v>
      </c>
      <c r="AI5189">
        <v>3</v>
      </c>
      <c r="AJ5189" t="s">
        <v>3914</v>
      </c>
      <c r="AK5189" s="3">
        <v>40628</v>
      </c>
      <c r="AL5189" s="10">
        <f>YEAR(ufc_fights_2[[#This Row],[date]])</f>
        <v>2011</v>
      </c>
      <c r="AM5189" t="s">
        <v>3983</v>
      </c>
      <c r="AN5189">
        <v>128</v>
      </c>
      <c r="AO5189" t="s">
        <v>3913</v>
      </c>
      <c r="AP5189">
        <f>IF(ufc_fights_2[[#This Row],[winner]]="Red",ufc_fights_2[[#This Row],[r_fighter_id]],ufc_fights_2[[#This Row],[b_fighter_id]])</f>
        <v>708</v>
      </c>
      <c r="AQ5189" t="str">
        <f>_xlfn.XLOOKUP(ufc_fights_2[[#This Row],[winnerID]],ufc_fighters[id],ufc_fighters[fighter_name],"xxx",0,1)</f>
        <v>Phil Davis</v>
      </c>
    </row>
    <row r="5190" spans="1:43">
      <c r="A5190">
        <v>708</v>
      </c>
      <c r="B5190">
        <v>3103</v>
      </c>
      <c r="C5190">
        <f>_xlfn.XLOOKUP(ufc_fights_2[[#This Row],[r_fighter_id]],ufc_fighters[id],ufc_fighters[year],"xxx",0,1)</f>
        <v>1984</v>
      </c>
      <c r="D5190">
        <f>_xlfn.XLOOKUP(ufc_fights_2[[#This Row],[b_fighter_id]],ufc_fighters[id],ufc_fighters[year],"Prázdné",0,1)</f>
        <v>1980</v>
      </c>
      <c r="E5190" s="10">
        <f>YEAR(ufc_fights_2[[#This Row],[date]])-ufc_fights_2[[#This Row],[r_year]]</f>
        <v>26</v>
      </c>
      <c r="F5190" s="10">
        <f>YEAR(ufc_fights_2[[#This Row],[date]])-ufc_fights_2[[#This Row],[b_year]]</f>
        <v>30</v>
      </c>
      <c r="G5190">
        <v>0</v>
      </c>
      <c r="H5190">
        <v>0</v>
      </c>
      <c r="I5190">
        <v>0.46600000000000003</v>
      </c>
      <c r="J5190">
        <v>0.1852</v>
      </c>
      <c r="K5190">
        <v>0.61539999999999995</v>
      </c>
      <c r="L5190">
        <v>0.1852</v>
      </c>
      <c r="M5190">
        <v>0.75</v>
      </c>
      <c r="N5190">
        <v>0</v>
      </c>
      <c r="O5190">
        <v>1</v>
      </c>
      <c r="P5190">
        <v>0</v>
      </c>
      <c r="Q5190">
        <v>0</v>
      </c>
      <c r="R5190">
        <v>0</v>
      </c>
      <c r="S5190" s="2">
        <v>7.4652777777777781E-3</v>
      </c>
      <c r="T5190" s="2">
        <v>0</v>
      </c>
      <c r="U5190">
        <v>0.36620000000000003</v>
      </c>
      <c r="V5190">
        <v>0</v>
      </c>
      <c r="W5190">
        <v>0.80769999999999997</v>
      </c>
      <c r="X5190">
        <v>0.16669999999999999</v>
      </c>
      <c r="Y5190">
        <v>0.6</v>
      </c>
      <c r="Z5190">
        <v>0.1515</v>
      </c>
      <c r="AA5190">
        <v>0.15379999999999999</v>
      </c>
      <c r="AB5190">
        <v>0.8</v>
      </c>
      <c r="AC5190">
        <v>1</v>
      </c>
      <c r="AD5190">
        <v>0.6</v>
      </c>
      <c r="AE5190">
        <v>0</v>
      </c>
      <c r="AF5190" t="s">
        <v>3915</v>
      </c>
      <c r="AG5190" s="2">
        <v>3.472222222222222E-3</v>
      </c>
      <c r="AH5190" t="s">
        <v>3911</v>
      </c>
      <c r="AI5190">
        <v>3</v>
      </c>
      <c r="AJ5190" t="s">
        <v>3967</v>
      </c>
      <c r="AK5190" s="3">
        <v>40215</v>
      </c>
      <c r="AL5190" s="10">
        <f>YEAR(ufc_fights_2[[#This Row],[date]])</f>
        <v>2010</v>
      </c>
      <c r="AM5190" t="s">
        <v>3983</v>
      </c>
      <c r="AN5190">
        <v>1</v>
      </c>
      <c r="AO5190" t="s">
        <v>3913</v>
      </c>
      <c r="AP5190">
        <f>IF(ufc_fights_2[[#This Row],[winner]]="Red",ufc_fights_2[[#This Row],[r_fighter_id]],ufc_fights_2[[#This Row],[b_fighter_id]])</f>
        <v>708</v>
      </c>
      <c r="AQ5190" t="str">
        <f>_xlfn.XLOOKUP(ufc_fights_2[[#This Row],[winnerID]],ufc_fighters[id],ufc_fighters[fighter_name],"xxx",0,1)</f>
        <v>Phil Davis</v>
      </c>
    </row>
    <row r="5191" spans="1:43">
      <c r="A5191">
        <v>3051</v>
      </c>
      <c r="B5191">
        <v>2261</v>
      </c>
      <c r="C5191">
        <f>_xlfn.XLOOKUP(ufc_fights_2[[#This Row],[r_fighter_id]],ufc_fighters[id],ufc_fighters[year],"xxx",0,1)</f>
        <v>1984</v>
      </c>
      <c r="D5191">
        <f>_xlfn.XLOOKUP(ufc_fights_2[[#This Row],[b_fighter_id]],ufc_fighters[id],ufc_fighters[year],"Prázdné",0,1)</f>
        <v>1979</v>
      </c>
      <c r="E5191" s="10">
        <f>YEAR(ufc_fights_2[[#This Row],[date]])-ufc_fights_2[[#This Row],[r_year]]</f>
        <v>24</v>
      </c>
      <c r="F5191" s="10">
        <f>YEAR(ufc_fights_2[[#This Row],[date]])-ufc_fights_2[[#This Row],[b_year]]</f>
        <v>29</v>
      </c>
      <c r="G5191">
        <v>1</v>
      </c>
      <c r="H5191">
        <v>0</v>
      </c>
      <c r="I5191">
        <v>0.56520000000000004</v>
      </c>
      <c r="J5191">
        <v>0.26090000000000002</v>
      </c>
      <c r="K5191">
        <v>0.59179999999999999</v>
      </c>
      <c r="L5191">
        <v>0.26090000000000002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3.4722222222222222E-5</v>
      </c>
      <c r="T5191" s="2">
        <v>0</v>
      </c>
      <c r="U5191">
        <v>0.25929999999999997</v>
      </c>
      <c r="V5191">
        <v>5.5599999999999997E-2</v>
      </c>
      <c r="W5191">
        <v>1</v>
      </c>
      <c r="X5191">
        <v>1</v>
      </c>
      <c r="Y5191">
        <v>0</v>
      </c>
      <c r="Z5191">
        <v>0.5</v>
      </c>
      <c r="AA5191">
        <v>0.26090000000000002</v>
      </c>
      <c r="AB5191">
        <v>1</v>
      </c>
      <c r="AC5191">
        <v>0</v>
      </c>
      <c r="AD5191">
        <v>1</v>
      </c>
      <c r="AE5191">
        <v>0</v>
      </c>
      <c r="AF5191" t="s">
        <v>3910</v>
      </c>
      <c r="AG5191" s="2">
        <v>3.472222222222222E-3</v>
      </c>
      <c r="AH5191" t="s">
        <v>3911</v>
      </c>
      <c r="AI5191">
        <v>3</v>
      </c>
      <c r="AJ5191" t="s">
        <v>3967</v>
      </c>
      <c r="AK5191" s="3">
        <v>39592</v>
      </c>
      <c r="AL5191" s="10">
        <f>YEAR(ufc_fights_2[[#This Row],[date]])</f>
        <v>2008</v>
      </c>
      <c r="AM5191" t="s">
        <v>3983</v>
      </c>
      <c r="AN5191">
        <v>1</v>
      </c>
      <c r="AO5191" t="s">
        <v>3913</v>
      </c>
      <c r="AP5191">
        <f>IF(ufc_fights_2[[#This Row],[winner]]="Red",ufc_fights_2[[#This Row],[r_fighter_id]],ufc_fights_2[[#This Row],[b_fighter_id]])</f>
        <v>3051</v>
      </c>
      <c r="AQ5191" t="str">
        <f>_xlfn.XLOOKUP(ufc_fights_2[[#This Row],[winnerID]],ufc_fighters[id],ufc_fighters[fighter_name],"xxx",0,1)</f>
        <v>Rameau Thierry Sokoudjou</v>
      </c>
    </row>
    <row r="5192" spans="1:43">
      <c r="A5192">
        <v>2035</v>
      </c>
      <c r="B5192">
        <v>2806</v>
      </c>
      <c r="C5192">
        <f>_xlfn.XLOOKUP(ufc_fights_2[[#This Row],[r_fighter_id]],ufc_fighters[id],ufc_fighters[year],"xxx",0,1)</f>
        <v>1978</v>
      </c>
      <c r="D5192">
        <f>_xlfn.XLOOKUP(ufc_fights_2[[#This Row],[b_fighter_id]],ufc_fighters[id],ufc_fighters[year],"Prázdné",0,1)</f>
        <v>1981</v>
      </c>
      <c r="E5192" s="10">
        <f>YEAR(ufc_fights_2[[#This Row],[date]])-ufc_fights_2[[#This Row],[r_year]]</f>
        <v>28</v>
      </c>
      <c r="F5192" s="10">
        <f>YEAR(ufc_fights_2[[#This Row],[date]])-ufc_fights_2[[#This Row],[b_year]]</f>
        <v>25</v>
      </c>
      <c r="G5192">
        <v>1</v>
      </c>
      <c r="H5192">
        <v>0</v>
      </c>
      <c r="I5192">
        <v>0.52629999999999999</v>
      </c>
      <c r="J5192">
        <v>0.55169999999999997</v>
      </c>
      <c r="K5192">
        <v>0.57140000000000002</v>
      </c>
      <c r="L5192">
        <v>0.55930000000000002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3.8194444444444446E-4</v>
      </c>
      <c r="T5192" s="2">
        <v>1.273148148148148E-4</v>
      </c>
      <c r="U5192">
        <v>0.44679999999999997</v>
      </c>
      <c r="V5192">
        <v>0.53849999999999998</v>
      </c>
      <c r="W5192">
        <v>1</v>
      </c>
      <c r="X5192">
        <v>0.66669999999999996</v>
      </c>
      <c r="Y5192">
        <v>0</v>
      </c>
      <c r="Z5192">
        <v>0.38240000000000002</v>
      </c>
      <c r="AA5192">
        <v>0.45450000000000002</v>
      </c>
      <c r="AB5192">
        <v>0.625</v>
      </c>
      <c r="AC5192">
        <v>0.68</v>
      </c>
      <c r="AD5192">
        <v>0.8</v>
      </c>
      <c r="AE5192">
        <v>0</v>
      </c>
      <c r="AF5192" t="s">
        <v>3910</v>
      </c>
      <c r="AG5192" s="2">
        <v>2.8587962962962963E-3</v>
      </c>
      <c r="AH5192" t="s">
        <v>3911</v>
      </c>
      <c r="AI5192">
        <v>3</v>
      </c>
      <c r="AJ5192" t="s">
        <v>3939</v>
      </c>
      <c r="AK5192" s="3">
        <v>39039</v>
      </c>
      <c r="AL5192" s="10">
        <f>YEAR(ufc_fights_2[[#This Row],[date]])</f>
        <v>2006</v>
      </c>
      <c r="AM5192" t="s">
        <v>3983</v>
      </c>
      <c r="AN5192">
        <v>56</v>
      </c>
      <c r="AO5192" t="s">
        <v>3913</v>
      </c>
      <c r="AP5192">
        <f>IF(ufc_fights_2[[#This Row],[winner]]="Red",ufc_fights_2[[#This Row],[r_fighter_id]],ufc_fights_2[[#This Row],[b_fighter_id]])</f>
        <v>2035</v>
      </c>
      <c r="AQ5192" t="str">
        <f>_xlfn.XLOOKUP(ufc_fights_2[[#This Row],[winnerID]],ufc_fighters[id],ufc_fighters[fighter_name],"xxx",0,1)</f>
        <v>Drew McFedries</v>
      </c>
    </row>
    <row r="5193" spans="1:43">
      <c r="A5193">
        <v>1062</v>
      </c>
      <c r="B5193">
        <v>9</v>
      </c>
      <c r="C5193">
        <f>_xlfn.XLOOKUP(ufc_fights_2[[#This Row],[r_fighter_id]],ufc_fighters[id],ufc_fighters[year],"xxx",0,1)</f>
        <v>1990</v>
      </c>
      <c r="D5193">
        <f>_xlfn.XLOOKUP(ufc_fights_2[[#This Row],[b_fighter_id]],ufc_fighters[id],ufc_fighters[year],"Prázdné",0,1)</f>
        <v>1992</v>
      </c>
      <c r="E5193" s="10">
        <f>YEAR(ufc_fights_2[[#This Row],[date]])-ufc_fights_2[[#This Row],[r_year]]</f>
        <v>29</v>
      </c>
      <c r="F5193" s="10">
        <f>YEAR(ufc_fights_2[[#This Row],[date]])-ufc_fights_2[[#This Row],[b_year]]</f>
        <v>27</v>
      </c>
      <c r="G5193">
        <v>0</v>
      </c>
      <c r="H5193">
        <v>0</v>
      </c>
      <c r="I5193">
        <v>0.46379999999999999</v>
      </c>
      <c r="J5193">
        <v>0.4103</v>
      </c>
      <c r="K5193">
        <v>0.51900000000000002</v>
      </c>
      <c r="L5193">
        <v>0.49469999999999997</v>
      </c>
      <c r="M5193">
        <v>0</v>
      </c>
      <c r="N5193">
        <v>0.5</v>
      </c>
      <c r="O5193">
        <v>0</v>
      </c>
      <c r="P5193">
        <v>0</v>
      </c>
      <c r="Q5193">
        <v>0</v>
      </c>
      <c r="R5193">
        <v>0</v>
      </c>
      <c r="S5193" s="2">
        <v>1.273148148148148E-4</v>
      </c>
      <c r="T5193" s="2">
        <v>1.2268518518518518E-3</v>
      </c>
      <c r="U5193">
        <v>0.16950000000000001</v>
      </c>
      <c r="V5193">
        <v>0.22919999999999999</v>
      </c>
      <c r="W5193">
        <v>0.67649999999999999</v>
      </c>
      <c r="X5193">
        <v>0.68889999999999996</v>
      </c>
      <c r="Y5193">
        <v>0.93330000000000002</v>
      </c>
      <c r="Z5193">
        <v>0.46379999999999999</v>
      </c>
      <c r="AA5193">
        <v>0.40789999999999998</v>
      </c>
      <c r="AB5193">
        <v>0</v>
      </c>
      <c r="AC5193">
        <v>1</v>
      </c>
      <c r="AD5193">
        <v>0</v>
      </c>
      <c r="AE5193">
        <v>0</v>
      </c>
      <c r="AF5193" t="s">
        <v>3922</v>
      </c>
      <c r="AG5193" s="2">
        <v>3.472222222222222E-3</v>
      </c>
      <c r="AH5193" t="s">
        <v>3911</v>
      </c>
      <c r="AI5193">
        <v>3</v>
      </c>
      <c r="AJ5193" t="s">
        <v>3961</v>
      </c>
      <c r="AK5193" s="3">
        <v>43778</v>
      </c>
      <c r="AL5193" s="10">
        <f>YEAR(ufc_fights_2[[#This Row],[date]])</f>
        <v>2019</v>
      </c>
      <c r="AM5193" t="s">
        <v>3983</v>
      </c>
      <c r="AN5193">
        <v>41</v>
      </c>
      <c r="AO5193" t="s">
        <v>3913</v>
      </c>
      <c r="AP5193">
        <f>IF(ufc_fights_2[[#This Row],[winner]]="Red",ufc_fights_2[[#This Row],[r_fighter_id]],ufc_fights_2[[#This Row],[b_fighter_id]])</f>
        <v>1062</v>
      </c>
      <c r="AQ5193" t="str">
        <f>_xlfn.XLOOKUP(ufc_fights_2[[#This Row],[winnerID]],ufc_fighters[id],ufc_fighters[fighter_name],"xxx",0,1)</f>
        <v>Shamil Gamzatov</v>
      </c>
    </row>
    <row r="5194" spans="1:43">
      <c r="A5194">
        <v>3203</v>
      </c>
      <c r="B5194">
        <v>3012</v>
      </c>
      <c r="C5194">
        <f>_xlfn.XLOOKUP(ufc_fights_2[[#This Row],[r_fighter_id]],ufc_fighters[id],ufc_fighters[year],"xxx",0,1)</f>
        <v>1971</v>
      </c>
      <c r="D5194">
        <f>_xlfn.XLOOKUP(ufc_fights_2[[#This Row],[b_fighter_id]],ufc_fighters[id],ufc_fighters[year],"Prázdné",0,1)</f>
        <v>1971</v>
      </c>
      <c r="E5194" s="10">
        <f>YEAR(ufc_fights_2[[#This Row],[date]])-ufc_fights_2[[#This Row],[r_year]]</f>
        <v>31</v>
      </c>
      <c r="F5194" s="10">
        <f>YEAR(ufc_fights_2[[#This Row],[date]])-ufc_fights_2[[#This Row],[b_year]]</f>
        <v>31</v>
      </c>
      <c r="G5194">
        <v>0</v>
      </c>
      <c r="H5194">
        <v>0</v>
      </c>
      <c r="I5194">
        <v>0.53849999999999998</v>
      </c>
      <c r="J5194">
        <v>0.5</v>
      </c>
      <c r="K5194">
        <v>0.66669999999999996</v>
      </c>
      <c r="L5194">
        <v>0.63639999999999997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1.1921296296296296E-3</v>
      </c>
      <c r="T5194" s="2">
        <v>0</v>
      </c>
      <c r="U5194">
        <v>0.5</v>
      </c>
      <c r="V5194">
        <v>0</v>
      </c>
      <c r="W5194">
        <v>0.66669999999999996</v>
      </c>
      <c r="X5194">
        <v>0</v>
      </c>
      <c r="Y5194">
        <v>1</v>
      </c>
      <c r="Z5194">
        <v>0</v>
      </c>
      <c r="AA5194">
        <v>0.4</v>
      </c>
      <c r="AB5194">
        <v>0.66669999999999996</v>
      </c>
      <c r="AC5194">
        <v>0.66669999999999996</v>
      </c>
      <c r="AD5194">
        <v>0.83330000000000004</v>
      </c>
      <c r="AE5194">
        <v>0</v>
      </c>
      <c r="AF5194" t="s">
        <v>3926</v>
      </c>
      <c r="AG5194" s="2">
        <v>1.4583333333333334E-3</v>
      </c>
      <c r="AH5194" t="s">
        <v>3911</v>
      </c>
      <c r="AI5194">
        <v>3</v>
      </c>
      <c r="AJ5194" t="s">
        <v>4080</v>
      </c>
      <c r="AK5194" s="3">
        <v>37337</v>
      </c>
      <c r="AL5194" s="10">
        <f>YEAR(ufc_fights_2[[#This Row],[date]])</f>
        <v>2002</v>
      </c>
      <c r="AM5194" t="s">
        <v>3983</v>
      </c>
      <c r="AN5194">
        <v>1</v>
      </c>
      <c r="AO5194" t="s">
        <v>3913</v>
      </c>
      <c r="AP5194">
        <f>IF(ufc_fights_2[[#This Row],[winner]]="Red",ufc_fights_2[[#This Row],[r_fighter_id]],ufc_fights_2[[#This Row],[b_fighter_id]])</f>
        <v>3203</v>
      </c>
      <c r="AQ5194" t="str">
        <f>_xlfn.XLOOKUP(ufc_fights_2[[#This Row],[winnerID]],ufc_fighters[id],ufc_fighters[fighter_name],"xxx",0,1)</f>
        <v>Evan Tanner</v>
      </c>
    </row>
    <row r="5195" spans="1:43">
      <c r="A5195">
        <v>2806</v>
      </c>
      <c r="B5195">
        <v>3012</v>
      </c>
      <c r="C5195">
        <f>_xlfn.XLOOKUP(ufc_fights_2[[#This Row],[r_fighter_id]],ufc_fighters[id],ufc_fighters[year],"xxx",0,1)</f>
        <v>1981</v>
      </c>
      <c r="D5195">
        <f>_xlfn.XLOOKUP(ufc_fights_2[[#This Row],[b_fighter_id]],ufc_fighters[id],ufc_fighters[year],"Prázdné",0,1)</f>
        <v>1971</v>
      </c>
      <c r="E5195" s="10">
        <f>YEAR(ufc_fights_2[[#This Row],[date]])-ufc_fights_2[[#This Row],[r_year]]</f>
        <v>25</v>
      </c>
      <c r="F5195" s="10">
        <f>YEAR(ufc_fights_2[[#This Row],[date]])-ufc_fights_2[[#This Row],[b_year]]</f>
        <v>35</v>
      </c>
      <c r="G5195">
        <v>0</v>
      </c>
      <c r="H5195">
        <v>0</v>
      </c>
      <c r="I5195">
        <v>0.47949999999999998</v>
      </c>
      <c r="J5195">
        <v>0.35139999999999999</v>
      </c>
      <c r="K5195">
        <v>0.62390000000000001</v>
      </c>
      <c r="L5195">
        <v>0.81620000000000004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8.5763888888888886E-3</v>
      </c>
      <c r="T5195" s="2">
        <v>1.3888888888888889E-4</v>
      </c>
      <c r="U5195">
        <v>0.44850000000000001</v>
      </c>
      <c r="V5195">
        <v>0.12</v>
      </c>
      <c r="W5195">
        <v>0.88890000000000002</v>
      </c>
      <c r="X5195">
        <v>1</v>
      </c>
      <c r="Y5195">
        <v>0.83330000000000004</v>
      </c>
      <c r="Z5195">
        <v>0.5</v>
      </c>
      <c r="AA5195">
        <v>0.31430000000000002</v>
      </c>
      <c r="AB5195">
        <v>1</v>
      </c>
      <c r="AC5195">
        <v>1</v>
      </c>
      <c r="AD5195">
        <v>0.46079999999999999</v>
      </c>
      <c r="AE5195">
        <v>0</v>
      </c>
      <c r="AF5195" t="s">
        <v>3915</v>
      </c>
      <c r="AG5195" s="2">
        <v>3.472222222222222E-3</v>
      </c>
      <c r="AH5195" t="s">
        <v>3911</v>
      </c>
      <c r="AI5195">
        <v>3</v>
      </c>
      <c r="AJ5195" t="s">
        <v>3967</v>
      </c>
      <c r="AK5195" s="3">
        <v>38752</v>
      </c>
      <c r="AL5195" s="10">
        <f>YEAR(ufc_fights_2[[#This Row],[date]])</f>
        <v>2006</v>
      </c>
      <c r="AM5195" t="s">
        <v>3983</v>
      </c>
      <c r="AN5195">
        <v>1</v>
      </c>
      <c r="AO5195" t="s">
        <v>3913</v>
      </c>
      <c r="AP5195">
        <f>IF(ufc_fights_2[[#This Row],[winner]]="Red",ufc_fights_2[[#This Row],[r_fighter_id]],ufc_fights_2[[#This Row],[b_fighter_id]])</f>
        <v>2806</v>
      </c>
      <c r="AQ5195" t="str">
        <f>_xlfn.XLOOKUP(ufc_fights_2[[#This Row],[winnerID]],ufc_fighters[id],ufc_fighters[fighter_name],"xxx",0,1)</f>
        <v>Alessio Sakara</v>
      </c>
    </row>
    <row r="5196" spans="1:43">
      <c r="A5196">
        <v>181</v>
      </c>
      <c r="B5196">
        <v>1960</v>
      </c>
      <c r="C5196">
        <f>_xlfn.XLOOKUP(ufc_fights_2[[#This Row],[r_fighter_id]],ufc_fighters[id],ufc_fighters[year],"xxx",0,1)</f>
        <v>1983</v>
      </c>
      <c r="D5196">
        <f>_xlfn.XLOOKUP(ufc_fights_2[[#This Row],[b_fighter_id]],ufc_fighters[id],ufc_fighters[year],"Prázdné",0,1)</f>
        <v>1981</v>
      </c>
      <c r="E5196" s="10">
        <f>YEAR(ufc_fights_2[[#This Row],[date]])-ufc_fights_2[[#This Row],[r_year]]</f>
        <v>26</v>
      </c>
      <c r="F5196" s="10">
        <f>YEAR(ufc_fights_2[[#This Row],[date]])-ufc_fights_2[[#This Row],[b_year]]</f>
        <v>28</v>
      </c>
      <c r="G5196">
        <v>0</v>
      </c>
      <c r="H5196">
        <v>0</v>
      </c>
      <c r="I5196">
        <v>0.42859999999999998</v>
      </c>
      <c r="J5196">
        <v>0.20930000000000001</v>
      </c>
      <c r="K5196">
        <v>0.71309999999999996</v>
      </c>
      <c r="L5196">
        <v>0.36359999999999998</v>
      </c>
      <c r="M5196">
        <v>0.71430000000000005</v>
      </c>
      <c r="N5196">
        <v>0</v>
      </c>
      <c r="O5196">
        <v>2</v>
      </c>
      <c r="P5196">
        <v>0</v>
      </c>
      <c r="Q5196">
        <v>0</v>
      </c>
      <c r="R5196">
        <v>0</v>
      </c>
      <c r="S5196" s="2">
        <v>7.013888888888889E-3</v>
      </c>
      <c r="T5196" s="2">
        <v>7.0601851851851847E-4</v>
      </c>
      <c r="U5196">
        <v>0.36959999999999998</v>
      </c>
      <c r="V5196">
        <v>0.16220000000000001</v>
      </c>
      <c r="W5196">
        <v>0.25</v>
      </c>
      <c r="X5196">
        <v>1</v>
      </c>
      <c r="Y5196">
        <v>1</v>
      </c>
      <c r="Z5196">
        <v>0.3</v>
      </c>
      <c r="AA5196">
        <v>0.2162</v>
      </c>
      <c r="AB5196">
        <v>0.33329999999999999</v>
      </c>
      <c r="AC5196">
        <v>0</v>
      </c>
      <c r="AD5196">
        <v>0.60870000000000002</v>
      </c>
      <c r="AE5196">
        <v>0.5</v>
      </c>
      <c r="AF5196" t="s">
        <v>3915</v>
      </c>
      <c r="AG5196" s="2">
        <v>3.472222222222222E-3</v>
      </c>
      <c r="AH5196" t="s">
        <v>3911</v>
      </c>
      <c r="AI5196">
        <v>3</v>
      </c>
      <c r="AJ5196" t="s">
        <v>3928</v>
      </c>
      <c r="AK5196" s="3">
        <v>39904</v>
      </c>
      <c r="AL5196" s="10">
        <f>YEAR(ufc_fights_2[[#This Row],[date]])</f>
        <v>2009</v>
      </c>
      <c r="AM5196" t="s">
        <v>3983</v>
      </c>
      <c r="AN5196">
        <v>71</v>
      </c>
      <c r="AO5196" t="s">
        <v>3913</v>
      </c>
      <c r="AP5196">
        <f>IF(ufc_fights_2[[#This Row],[winner]]="Red",ufc_fights_2[[#This Row],[r_fighter_id]],ufc_fights_2[[#This Row],[b_fighter_id]])</f>
        <v>181</v>
      </c>
      <c r="AQ5196" t="str">
        <f>_xlfn.XLOOKUP(ufc_fights_2[[#This Row],[winnerID]],ufc_fighters[id],ufc_fighters[fighter_name],"xxx",0,1)</f>
        <v>Ryan Bader</v>
      </c>
    </row>
    <row r="5197" spans="1:43">
      <c r="A5197">
        <v>181</v>
      </c>
      <c r="B5197">
        <v>1494</v>
      </c>
      <c r="C5197">
        <f>_xlfn.XLOOKUP(ufc_fights_2[[#This Row],[r_fighter_id]],ufc_fighters[id],ufc_fighters[year],"xxx",0,1)</f>
        <v>1983</v>
      </c>
      <c r="D5197">
        <f>_xlfn.XLOOKUP(ufc_fights_2[[#This Row],[b_fighter_id]],ufc_fighters[id],ufc_fighters[year],"Prázdné",0,1)</f>
        <v>1975</v>
      </c>
      <c r="E5197" s="10">
        <f>YEAR(ufc_fights_2[[#This Row],[date]])-ufc_fights_2[[#This Row],[r_year]]</f>
        <v>27</v>
      </c>
      <c r="F5197" s="10">
        <f>YEAR(ufc_fights_2[[#This Row],[date]])-ufc_fights_2[[#This Row],[b_year]]</f>
        <v>35</v>
      </c>
      <c r="G5197">
        <v>1</v>
      </c>
      <c r="H5197">
        <v>0</v>
      </c>
      <c r="I5197">
        <v>0.4677</v>
      </c>
      <c r="J5197">
        <v>0.20269999999999999</v>
      </c>
      <c r="K5197">
        <v>0.61799999999999999</v>
      </c>
      <c r="L5197">
        <v>0.23380000000000001</v>
      </c>
      <c r="M5197">
        <v>0.33329999999999999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3.1944444444444446E-3</v>
      </c>
      <c r="T5197" s="2">
        <v>0</v>
      </c>
      <c r="U5197">
        <v>0.35420000000000001</v>
      </c>
      <c r="V5197">
        <v>0.1406</v>
      </c>
      <c r="W5197">
        <v>0.71430000000000005</v>
      </c>
      <c r="X5197">
        <v>1</v>
      </c>
      <c r="Y5197">
        <v>0.5</v>
      </c>
      <c r="Z5197">
        <v>0.3256</v>
      </c>
      <c r="AA5197">
        <v>0.18310000000000001</v>
      </c>
      <c r="AB5197">
        <v>0.83330000000000004</v>
      </c>
      <c r="AC5197">
        <v>0.66669999999999996</v>
      </c>
      <c r="AD5197">
        <v>0.71430000000000005</v>
      </c>
      <c r="AE5197">
        <v>0</v>
      </c>
      <c r="AF5197" t="s">
        <v>3910</v>
      </c>
      <c r="AG5197" s="2">
        <v>1.5046296296296296E-3</v>
      </c>
      <c r="AH5197" t="s">
        <v>3911</v>
      </c>
      <c r="AI5197">
        <v>3</v>
      </c>
      <c r="AJ5197" t="s">
        <v>3974</v>
      </c>
      <c r="AK5197" s="3">
        <v>40229</v>
      </c>
      <c r="AL5197" s="10">
        <f>YEAR(ufc_fights_2[[#This Row],[date]])</f>
        <v>2010</v>
      </c>
      <c r="AM5197" t="s">
        <v>3983</v>
      </c>
      <c r="AN5197">
        <v>68</v>
      </c>
      <c r="AO5197" t="s">
        <v>3913</v>
      </c>
      <c r="AP5197">
        <f>IF(ufc_fights_2[[#This Row],[winner]]="Red",ufc_fights_2[[#This Row],[r_fighter_id]],ufc_fights_2[[#This Row],[b_fighter_id]])</f>
        <v>181</v>
      </c>
      <c r="AQ5197" t="str">
        <f>_xlfn.XLOOKUP(ufc_fights_2[[#This Row],[winnerID]],ufc_fighters[id],ufc_fighters[fighter_name],"xxx",0,1)</f>
        <v>Ryan Bader</v>
      </c>
    </row>
    <row r="5198" spans="1:43">
      <c r="A5198">
        <v>181</v>
      </c>
      <c r="B5198">
        <v>2008</v>
      </c>
      <c r="C5198">
        <f>_xlfn.XLOOKUP(ufc_fights_2[[#This Row],[r_fighter_id]],ufc_fighters[id],ufc_fighters[year],"xxx",0,1)</f>
        <v>1983</v>
      </c>
      <c r="D5198">
        <f>_xlfn.XLOOKUP(ufc_fights_2[[#This Row],[b_fighter_id]],ufc_fighters[id],ufc_fighters[year],"Prázdné",0,1)</f>
        <v>1971</v>
      </c>
      <c r="E5198" s="10">
        <f>YEAR(ufc_fights_2[[#This Row],[date]])-ufc_fights_2[[#This Row],[r_year]]</f>
        <v>30</v>
      </c>
      <c r="F5198" s="10">
        <f>YEAR(ufc_fights_2[[#This Row],[date]])-ufc_fights_2[[#This Row],[b_year]]</f>
        <v>42</v>
      </c>
      <c r="G5198">
        <v>1</v>
      </c>
      <c r="H5198">
        <v>0</v>
      </c>
      <c r="I5198">
        <v>0.5</v>
      </c>
      <c r="J5198">
        <v>0</v>
      </c>
      <c r="K5198">
        <v>0.5</v>
      </c>
      <c r="L5198">
        <v>0.2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 s="2">
        <v>6.9444444444444444E-5</v>
      </c>
      <c r="T5198" s="2">
        <v>1.6203703703703703E-4</v>
      </c>
      <c r="U5198">
        <v>0.4</v>
      </c>
      <c r="V5198">
        <v>0</v>
      </c>
      <c r="W5198">
        <v>0</v>
      </c>
      <c r="X5198">
        <v>1</v>
      </c>
      <c r="Y5198">
        <v>0</v>
      </c>
      <c r="Z5198">
        <v>0.75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 t="s">
        <v>3933</v>
      </c>
      <c r="AG5198" s="2">
        <v>5.7870370370370367E-4</v>
      </c>
      <c r="AH5198" t="s">
        <v>3911</v>
      </c>
      <c r="AI5198">
        <v>3</v>
      </c>
      <c r="AJ5198" t="s">
        <v>3925</v>
      </c>
      <c r="AK5198" s="3">
        <v>41300</v>
      </c>
      <c r="AL5198" s="10">
        <f>YEAR(ufc_fights_2[[#This Row],[date]])</f>
        <v>2013</v>
      </c>
      <c r="AM5198" t="s">
        <v>3983</v>
      </c>
      <c r="AN5198">
        <v>8</v>
      </c>
      <c r="AO5198" t="s">
        <v>3913</v>
      </c>
      <c r="AP5198">
        <f>IF(ufc_fights_2[[#This Row],[winner]]="Red",ufc_fights_2[[#This Row],[r_fighter_id]],ufc_fights_2[[#This Row],[b_fighter_id]])</f>
        <v>181</v>
      </c>
      <c r="AQ5198" t="str">
        <f>_xlfn.XLOOKUP(ufc_fights_2[[#This Row],[winnerID]],ufc_fighters[id],ufc_fighters[fighter_name],"xxx",0,1)</f>
        <v>Ryan Bader</v>
      </c>
    </row>
    <row r="5199" spans="1:43">
      <c r="A5199">
        <v>181</v>
      </c>
      <c r="B5199">
        <v>2328</v>
      </c>
      <c r="C5199">
        <f>_xlfn.XLOOKUP(ufc_fights_2[[#This Row],[r_fighter_id]],ufc_fighters[id],ufc_fighters[year],"xxx",0,1)</f>
        <v>1983</v>
      </c>
      <c r="D5199">
        <f>_xlfn.XLOOKUP(ufc_fights_2[[#This Row],[b_fighter_id]],ufc_fighters[id],ufc_fighters[year],"Prázdné",0,1)</f>
        <v>1976</v>
      </c>
      <c r="E5199" s="10">
        <f>YEAR(ufc_fights_2[[#This Row],[date]])-ufc_fights_2[[#This Row],[r_year]]</f>
        <v>33</v>
      </c>
      <c r="F5199" s="10">
        <f>YEAR(ufc_fights_2[[#This Row],[date]])-ufc_fights_2[[#This Row],[b_year]]</f>
        <v>40</v>
      </c>
      <c r="G5199">
        <v>0</v>
      </c>
      <c r="H5199">
        <v>0</v>
      </c>
      <c r="I5199">
        <v>0.74139999999999995</v>
      </c>
      <c r="J5199">
        <v>0.25</v>
      </c>
      <c r="K5199">
        <v>0.78659999999999997</v>
      </c>
      <c r="L5199">
        <v>0.52170000000000005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 s="2">
        <v>7.8703703703703696E-3</v>
      </c>
      <c r="T5199" s="2">
        <v>0</v>
      </c>
      <c r="U5199">
        <v>0.71840000000000004</v>
      </c>
      <c r="V5199">
        <v>0.25</v>
      </c>
      <c r="W5199">
        <v>0.88890000000000002</v>
      </c>
      <c r="X5199">
        <v>1</v>
      </c>
      <c r="Y5199">
        <v>0</v>
      </c>
      <c r="Z5199">
        <v>0.36</v>
      </c>
      <c r="AA5199">
        <v>0.25</v>
      </c>
      <c r="AB5199">
        <v>0</v>
      </c>
      <c r="AC5199">
        <v>0</v>
      </c>
      <c r="AD5199">
        <v>0.84619999999999995</v>
      </c>
      <c r="AE5199">
        <v>0</v>
      </c>
      <c r="AF5199" t="s">
        <v>3910</v>
      </c>
      <c r="AG5199" s="2">
        <v>2.673611111111111E-3</v>
      </c>
      <c r="AH5199" t="s">
        <v>3927</v>
      </c>
      <c r="AI5199">
        <v>5</v>
      </c>
      <c r="AJ5199" t="s">
        <v>3939</v>
      </c>
      <c r="AK5199" s="3">
        <v>42693</v>
      </c>
      <c r="AL5199" s="10">
        <f>YEAR(ufc_fights_2[[#This Row],[date]])</f>
        <v>2016</v>
      </c>
      <c r="AM5199" t="s">
        <v>3983</v>
      </c>
      <c r="AN5199">
        <v>6</v>
      </c>
      <c r="AO5199" t="s">
        <v>3913</v>
      </c>
      <c r="AP5199">
        <f>IF(ufc_fights_2[[#This Row],[winner]]="Red",ufc_fights_2[[#This Row],[r_fighter_id]],ufc_fights_2[[#This Row],[b_fighter_id]])</f>
        <v>181</v>
      </c>
      <c r="AQ5199" t="str">
        <f>_xlfn.XLOOKUP(ufc_fights_2[[#This Row],[winnerID]],ufc_fighters[id],ufc_fighters[fighter_name],"xxx",0,1)</f>
        <v>Ryan Bader</v>
      </c>
    </row>
    <row r="5200" spans="1:43">
      <c r="A5200">
        <v>181</v>
      </c>
      <c r="B5200">
        <v>916</v>
      </c>
      <c r="C5200">
        <f>_xlfn.XLOOKUP(ufc_fights_2[[#This Row],[r_fighter_id]],ufc_fighters[id],ufc_fighters[year],"xxx",0,1)</f>
        <v>1983</v>
      </c>
      <c r="D5200">
        <f>_xlfn.XLOOKUP(ufc_fights_2[[#This Row],[b_fighter_id]],ufc_fighters[id],ufc_fighters[year],"Prázdné",0,1)</f>
        <v>1979</v>
      </c>
      <c r="E5200" s="10">
        <f>YEAR(ufc_fights_2[[#This Row],[date]])-ufc_fights_2[[#This Row],[r_year]]</f>
        <v>32</v>
      </c>
      <c r="F5200" s="10">
        <f>YEAR(ufc_fights_2[[#This Row],[date]])-ufc_fights_2[[#This Row],[b_year]]</f>
        <v>36</v>
      </c>
      <c r="G5200">
        <v>0</v>
      </c>
      <c r="H5200">
        <v>0</v>
      </c>
      <c r="I5200">
        <v>0.39100000000000001</v>
      </c>
      <c r="J5200">
        <v>0.22520000000000001</v>
      </c>
      <c r="K5200">
        <v>0.40439999999999998</v>
      </c>
      <c r="L5200">
        <v>0.2389</v>
      </c>
      <c r="M5200">
        <v>0.16669999999999999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7.407407407407407E-4</v>
      </c>
      <c r="T5200" s="2">
        <v>6.4814814814814813E-4</v>
      </c>
      <c r="U5200">
        <v>0.375</v>
      </c>
      <c r="V5200">
        <v>0.17710000000000001</v>
      </c>
      <c r="W5200">
        <v>0.6</v>
      </c>
      <c r="X5200">
        <v>0.33329999999999999</v>
      </c>
      <c r="Y5200">
        <v>1</v>
      </c>
      <c r="Z5200">
        <v>0.37690000000000001</v>
      </c>
      <c r="AA5200">
        <v>0.215</v>
      </c>
      <c r="AB5200">
        <v>1</v>
      </c>
      <c r="AC5200">
        <v>0.5</v>
      </c>
      <c r="AD5200">
        <v>0</v>
      </c>
      <c r="AE5200">
        <v>0</v>
      </c>
      <c r="AF5200" t="s">
        <v>3915</v>
      </c>
      <c r="AG5200" s="2">
        <v>3.472222222222222E-3</v>
      </c>
      <c r="AH5200" t="s">
        <v>3911</v>
      </c>
      <c r="AI5200">
        <v>3</v>
      </c>
      <c r="AJ5200" t="s">
        <v>3914</v>
      </c>
      <c r="AK5200" s="3">
        <v>42280</v>
      </c>
      <c r="AL5200" s="10">
        <f>YEAR(ufc_fights_2[[#This Row],[date]])</f>
        <v>2015</v>
      </c>
      <c r="AM5200" t="s">
        <v>3983</v>
      </c>
      <c r="AN5200">
        <v>3</v>
      </c>
      <c r="AO5200" t="s">
        <v>3913</v>
      </c>
      <c r="AP5200">
        <f>IF(ufc_fights_2[[#This Row],[winner]]="Red",ufc_fights_2[[#This Row],[r_fighter_id]],ufc_fights_2[[#This Row],[b_fighter_id]])</f>
        <v>181</v>
      </c>
      <c r="AQ5200" t="str">
        <f>_xlfn.XLOOKUP(ufc_fights_2[[#This Row],[winnerID]],ufc_fighters[id],ufc_fighters[fighter_name],"xxx",0,1)</f>
        <v>Ryan Bader</v>
      </c>
    </row>
    <row r="5201" spans="1:43">
      <c r="A5201">
        <v>181</v>
      </c>
      <c r="B5201">
        <v>2891</v>
      </c>
      <c r="C5201">
        <f>_xlfn.XLOOKUP(ufc_fights_2[[#This Row],[r_fighter_id]],ufc_fighters[id],ufc_fighters[year],"xxx",0,1)</f>
        <v>1983</v>
      </c>
      <c r="D5201">
        <f>_xlfn.XLOOKUP(ufc_fights_2[[#This Row],[b_fighter_id]],ufc_fighters[id],ufc_fighters[year],"Prázdné",0,1)</f>
        <v>1977</v>
      </c>
      <c r="E5201" s="10">
        <f>YEAR(ufc_fights_2[[#This Row],[date]])-ufc_fights_2[[#This Row],[r_year]]</f>
        <v>26</v>
      </c>
      <c r="F5201" s="10">
        <f>YEAR(ufc_fights_2[[#This Row],[date]])-ufc_fights_2[[#This Row],[b_year]]</f>
        <v>32</v>
      </c>
      <c r="G5201">
        <v>2</v>
      </c>
      <c r="H5201">
        <v>0</v>
      </c>
      <c r="I5201">
        <v>0.31330000000000002</v>
      </c>
      <c r="J5201">
        <v>0.2155</v>
      </c>
      <c r="K5201">
        <v>0.38540000000000002</v>
      </c>
      <c r="L5201">
        <v>0.33090000000000003</v>
      </c>
      <c r="M5201">
        <v>0.75</v>
      </c>
      <c r="N5201">
        <v>0</v>
      </c>
      <c r="O5201">
        <v>0</v>
      </c>
      <c r="P5201">
        <v>1</v>
      </c>
      <c r="Q5201">
        <v>0</v>
      </c>
      <c r="R5201">
        <v>0</v>
      </c>
      <c r="S5201" s="2">
        <v>3.0671296296296297E-3</v>
      </c>
      <c r="T5201" s="2">
        <v>1.1574074074074073E-5</v>
      </c>
      <c r="U5201">
        <v>0.2893</v>
      </c>
      <c r="V5201">
        <v>0.2054</v>
      </c>
      <c r="W5201">
        <v>1</v>
      </c>
      <c r="X5201">
        <v>0.83330000000000004</v>
      </c>
      <c r="Y5201">
        <v>1</v>
      </c>
      <c r="Z5201">
        <v>0.25190000000000001</v>
      </c>
      <c r="AA5201">
        <v>0.20180000000000001</v>
      </c>
      <c r="AB5201">
        <v>0.71430000000000005</v>
      </c>
      <c r="AC5201">
        <v>1</v>
      </c>
      <c r="AD5201">
        <v>0.5</v>
      </c>
      <c r="AE5201">
        <v>0</v>
      </c>
      <c r="AF5201" t="s">
        <v>3915</v>
      </c>
      <c r="AG5201" s="2">
        <v>3.472222222222222E-3</v>
      </c>
      <c r="AH5201" t="s">
        <v>3911</v>
      </c>
      <c r="AI5201">
        <v>3</v>
      </c>
      <c r="AJ5201" t="s">
        <v>3974</v>
      </c>
      <c r="AK5201" s="3">
        <v>40110</v>
      </c>
      <c r="AL5201" s="10">
        <f>YEAR(ufc_fights_2[[#This Row],[date]])</f>
        <v>2009</v>
      </c>
      <c r="AM5201" t="s">
        <v>3983</v>
      </c>
      <c r="AN5201">
        <v>2</v>
      </c>
      <c r="AO5201" t="s">
        <v>3913</v>
      </c>
      <c r="AP5201">
        <f>IF(ufc_fights_2[[#This Row],[winner]]="Red",ufc_fights_2[[#This Row],[r_fighter_id]],ufc_fights_2[[#This Row],[b_fighter_id]])</f>
        <v>181</v>
      </c>
      <c r="AQ5201" t="str">
        <f>_xlfn.XLOOKUP(ufc_fights_2[[#This Row],[winnerID]],ufc_fighters[id],ufc_fighters[fighter_name],"xxx",0,1)</f>
        <v>Ryan Bader</v>
      </c>
    </row>
    <row r="5202" spans="1:43">
      <c r="A5202">
        <v>53</v>
      </c>
      <c r="B5202">
        <v>2806</v>
      </c>
      <c r="C5202">
        <f>_xlfn.XLOOKUP(ufc_fights_2[[#This Row],[r_fighter_id]],ufc_fighters[id],ufc_fighters[year],"xxx",0,1)</f>
        <v>1972</v>
      </c>
      <c r="D5202">
        <f>_xlfn.XLOOKUP(ufc_fights_2[[#This Row],[b_fighter_id]],ufc_fighters[id],ufc_fighters[year],"Prázdné",0,1)</f>
        <v>1981</v>
      </c>
      <c r="E5202" s="10">
        <f>YEAR(ufc_fights_2[[#This Row],[date]])-ufc_fights_2[[#This Row],[r_year]]</f>
        <v>35</v>
      </c>
      <c r="F5202" s="10">
        <f>YEAR(ufc_fights_2[[#This Row],[date]])-ufc_fights_2[[#This Row],[b_year]]</f>
        <v>26</v>
      </c>
      <c r="G5202">
        <v>1</v>
      </c>
      <c r="H5202">
        <v>0</v>
      </c>
      <c r="I5202">
        <v>0.5</v>
      </c>
      <c r="J5202">
        <v>0.2</v>
      </c>
      <c r="K5202">
        <v>0.5</v>
      </c>
      <c r="L5202">
        <v>0.2</v>
      </c>
      <c r="M5202">
        <v>0</v>
      </c>
      <c r="N5202">
        <v>0.5</v>
      </c>
      <c r="O5202">
        <v>0</v>
      </c>
      <c r="P5202">
        <v>0</v>
      </c>
      <c r="Q5202">
        <v>0</v>
      </c>
      <c r="R5202">
        <v>0</v>
      </c>
      <c r="S5202" s="2">
        <v>1.6203703703703703E-4</v>
      </c>
      <c r="T5202" s="2">
        <v>1.0416666666666667E-4</v>
      </c>
      <c r="U5202">
        <v>0.5</v>
      </c>
      <c r="V5202">
        <v>0.2</v>
      </c>
      <c r="W5202">
        <v>0.5</v>
      </c>
      <c r="X5202">
        <v>0</v>
      </c>
      <c r="Y5202">
        <v>0</v>
      </c>
      <c r="Z5202">
        <v>0.1111</v>
      </c>
      <c r="AA5202">
        <v>0.2</v>
      </c>
      <c r="AB5202">
        <v>0.8</v>
      </c>
      <c r="AC5202">
        <v>0</v>
      </c>
      <c r="AD5202">
        <v>0.59089999999999998</v>
      </c>
      <c r="AE5202">
        <v>0</v>
      </c>
      <c r="AF5202" t="s">
        <v>3910</v>
      </c>
      <c r="AG5202" s="2">
        <v>7.0601851851851847E-4</v>
      </c>
      <c r="AH5202" t="s">
        <v>3911</v>
      </c>
      <c r="AI5202">
        <v>3</v>
      </c>
      <c r="AJ5202" t="s">
        <v>3949</v>
      </c>
      <c r="AK5202" s="3">
        <v>39333</v>
      </c>
      <c r="AL5202" s="10">
        <f>YEAR(ufc_fights_2[[#This Row],[date]])</f>
        <v>2007</v>
      </c>
      <c r="AM5202" t="s">
        <v>3983</v>
      </c>
      <c r="AN5202">
        <v>70</v>
      </c>
      <c r="AO5202" t="s">
        <v>3913</v>
      </c>
      <c r="AP5202">
        <f>IF(ufc_fights_2[[#This Row],[winner]]="Red",ufc_fights_2[[#This Row],[r_fighter_id]],ufc_fights_2[[#This Row],[b_fighter_id]])</f>
        <v>53</v>
      </c>
      <c r="AQ5202" t="str">
        <f>_xlfn.XLOOKUP(ufc_fights_2[[#This Row],[winnerID]],ufc_fighters[id],ufc_fighters[fighter_name],"xxx",0,1)</f>
        <v>Houston Alexander</v>
      </c>
    </row>
    <row r="5203" spans="1:43">
      <c r="A5203">
        <v>53</v>
      </c>
      <c r="B5203">
        <v>1494</v>
      </c>
      <c r="C5203">
        <f>_xlfn.XLOOKUP(ufc_fights_2[[#This Row],[r_fighter_id]],ufc_fighters[id],ufc_fighters[year],"xxx",0,1)</f>
        <v>1972</v>
      </c>
      <c r="D5203">
        <f>_xlfn.XLOOKUP(ufc_fights_2[[#This Row],[b_fighter_id]],ufc_fighters[id],ufc_fighters[year],"Prázdné",0,1)</f>
        <v>1975</v>
      </c>
      <c r="E5203" s="10">
        <f>YEAR(ufc_fights_2[[#This Row],[date]])-ufc_fights_2[[#This Row],[r_year]]</f>
        <v>35</v>
      </c>
      <c r="F5203" s="10">
        <f>YEAR(ufc_fights_2[[#This Row],[date]])-ufc_fights_2[[#This Row],[b_year]]</f>
        <v>32</v>
      </c>
      <c r="G5203">
        <v>2</v>
      </c>
      <c r="H5203">
        <v>0</v>
      </c>
      <c r="I5203">
        <v>0.85</v>
      </c>
      <c r="J5203">
        <v>0.625</v>
      </c>
      <c r="K5203">
        <v>0.85</v>
      </c>
      <c r="L5203">
        <v>0.66669999999999996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2.3148148148148149E-4</v>
      </c>
      <c r="T5203" s="2">
        <v>0</v>
      </c>
      <c r="U5203">
        <v>0.82350000000000001</v>
      </c>
      <c r="V5203">
        <v>0.57140000000000002</v>
      </c>
      <c r="W5203">
        <v>1</v>
      </c>
      <c r="X5203">
        <v>1</v>
      </c>
      <c r="Y5203">
        <v>0</v>
      </c>
      <c r="Z5203">
        <v>1</v>
      </c>
      <c r="AA5203">
        <v>0.75</v>
      </c>
      <c r="AB5203">
        <v>0.86670000000000003</v>
      </c>
      <c r="AC5203">
        <v>0.5</v>
      </c>
      <c r="AD5203">
        <v>0.75</v>
      </c>
      <c r="AE5203">
        <v>0</v>
      </c>
      <c r="AF5203" t="s">
        <v>3910</v>
      </c>
      <c r="AG5203" s="2">
        <v>5.5555555555555556E-4</v>
      </c>
      <c r="AH5203" t="s">
        <v>3911</v>
      </c>
      <c r="AI5203">
        <v>3</v>
      </c>
      <c r="AJ5203" t="s">
        <v>3967</v>
      </c>
      <c r="AK5203" s="3">
        <v>39228</v>
      </c>
      <c r="AL5203" s="10">
        <f>YEAR(ufc_fights_2[[#This Row],[date]])</f>
        <v>2007</v>
      </c>
      <c r="AM5203" t="s">
        <v>3983</v>
      </c>
      <c r="AN5203">
        <v>1</v>
      </c>
      <c r="AO5203" t="s">
        <v>3913</v>
      </c>
      <c r="AP5203">
        <f>IF(ufc_fights_2[[#This Row],[winner]]="Red",ufc_fights_2[[#This Row],[r_fighter_id]],ufc_fights_2[[#This Row],[b_fighter_id]])</f>
        <v>53</v>
      </c>
      <c r="AQ5203" t="str">
        <f>_xlfn.XLOOKUP(ufc_fights_2[[#This Row],[winnerID]],ufc_fighters[id],ufc_fighters[fighter_name],"xxx",0,1)</f>
        <v>Houston Alexander</v>
      </c>
    </row>
    <row r="5204" spans="1:43">
      <c r="A5204">
        <v>2982</v>
      </c>
      <c r="B5204">
        <v>3103</v>
      </c>
      <c r="C5204">
        <f>_xlfn.XLOOKUP(ufc_fights_2[[#This Row],[r_fighter_id]],ufc_fighters[id],ufc_fighters[year],"xxx",0,1)</f>
        <v>1976</v>
      </c>
      <c r="D5204">
        <f>_xlfn.XLOOKUP(ufc_fights_2[[#This Row],[b_fighter_id]],ufc_fighters[id],ufc_fighters[year],"Prázdné",0,1)</f>
        <v>1980</v>
      </c>
      <c r="E5204" s="10">
        <f>YEAR(ufc_fights_2[[#This Row],[date]])-ufc_fights_2[[#This Row],[r_year]]</f>
        <v>37</v>
      </c>
      <c r="F5204" s="10">
        <f>YEAR(ufc_fights_2[[#This Row],[date]])-ufc_fights_2[[#This Row],[b_year]]</f>
        <v>33</v>
      </c>
      <c r="G5204">
        <v>2</v>
      </c>
      <c r="H5204">
        <v>1</v>
      </c>
      <c r="I5204">
        <v>0.5181</v>
      </c>
      <c r="J5204">
        <v>0.56579999999999997</v>
      </c>
      <c r="K5204">
        <v>0.50519999999999998</v>
      </c>
      <c r="L5204">
        <v>0.63109999999999999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4.2824074074074075E-4</v>
      </c>
      <c r="T5204" s="2">
        <v>6.2500000000000001E-4</v>
      </c>
      <c r="U5204">
        <v>0.48680000000000001</v>
      </c>
      <c r="V5204">
        <v>0.45100000000000001</v>
      </c>
      <c r="W5204">
        <v>0.83330000000000004</v>
      </c>
      <c r="X5204">
        <v>1</v>
      </c>
      <c r="Y5204">
        <v>0.84619999999999995</v>
      </c>
      <c r="Z5204">
        <v>0.46150000000000002</v>
      </c>
      <c r="AA5204">
        <v>0.55359999999999998</v>
      </c>
      <c r="AB5204">
        <v>0.61539999999999995</v>
      </c>
      <c r="AC5204">
        <v>0.6</v>
      </c>
      <c r="AD5204">
        <v>1</v>
      </c>
      <c r="AE5204">
        <v>0</v>
      </c>
      <c r="AF5204" t="s">
        <v>3910</v>
      </c>
      <c r="AG5204" s="2">
        <v>2.8703703703703703E-3</v>
      </c>
      <c r="AH5204" t="s">
        <v>3927</v>
      </c>
      <c r="AI5204">
        <v>5</v>
      </c>
      <c r="AJ5204" t="s">
        <v>3931</v>
      </c>
      <c r="AK5204" s="3">
        <v>41335</v>
      </c>
      <c r="AL5204" s="10">
        <f>YEAR(ufc_fights_2[[#This Row],[date]])</f>
        <v>2013</v>
      </c>
      <c r="AM5204" t="s">
        <v>3983</v>
      </c>
      <c r="AN5204">
        <v>117</v>
      </c>
      <c r="AO5204" t="s">
        <v>3913</v>
      </c>
      <c r="AP5204">
        <f>IF(ufc_fights_2[[#This Row],[winner]]="Red",ufc_fights_2[[#This Row],[r_fighter_id]],ufc_fights_2[[#This Row],[b_fighter_id]])</f>
        <v>2982</v>
      </c>
      <c r="AQ5204" t="str">
        <f>_xlfn.XLOOKUP(ufc_fights_2[[#This Row],[winnerID]],ufc_fighters[id],ufc_fighters[fighter_name],"xxx",0,1)</f>
        <v>Wanderlei Silva</v>
      </c>
    </row>
    <row r="5205" spans="1:43">
      <c r="A5205">
        <v>2982</v>
      </c>
      <c r="B5205">
        <v>1494</v>
      </c>
      <c r="C5205">
        <f>_xlfn.XLOOKUP(ufc_fights_2[[#This Row],[r_fighter_id]],ufc_fighters[id],ufc_fighters[year],"xxx",0,1)</f>
        <v>1976</v>
      </c>
      <c r="D5205">
        <f>_xlfn.XLOOKUP(ufc_fights_2[[#This Row],[b_fighter_id]],ufc_fighters[id],ufc_fighters[year],"Prázdné",0,1)</f>
        <v>1975</v>
      </c>
      <c r="E5205" s="10">
        <f>YEAR(ufc_fights_2[[#This Row],[date]])-ufc_fights_2[[#This Row],[r_year]]</f>
        <v>32</v>
      </c>
      <c r="F5205" s="10">
        <f>YEAR(ufc_fights_2[[#This Row],[date]])-ufc_fights_2[[#This Row],[b_year]]</f>
        <v>33</v>
      </c>
      <c r="G5205">
        <v>2</v>
      </c>
      <c r="H5205">
        <v>0</v>
      </c>
      <c r="I5205">
        <v>0.61109999999999998</v>
      </c>
      <c r="J5205">
        <v>0.25</v>
      </c>
      <c r="K5205">
        <v>0.61109999999999998</v>
      </c>
      <c r="L5205">
        <v>0.25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1.0416666666666667E-4</v>
      </c>
      <c r="T5205" s="2">
        <v>0</v>
      </c>
      <c r="U5205">
        <v>0.61109999999999998</v>
      </c>
      <c r="V5205">
        <v>0</v>
      </c>
      <c r="W5205">
        <v>0</v>
      </c>
      <c r="X5205">
        <v>0</v>
      </c>
      <c r="Y5205">
        <v>1</v>
      </c>
      <c r="Z5205">
        <v>0.5</v>
      </c>
      <c r="AA5205">
        <v>0.25</v>
      </c>
      <c r="AB5205">
        <v>0</v>
      </c>
      <c r="AC5205">
        <v>0</v>
      </c>
      <c r="AD5205">
        <v>0.75</v>
      </c>
      <c r="AE5205">
        <v>0</v>
      </c>
      <c r="AF5205" t="s">
        <v>3910</v>
      </c>
      <c r="AG5205" s="2">
        <v>4.1666666666666669E-4</v>
      </c>
      <c r="AH5205" t="s">
        <v>3911</v>
      </c>
      <c r="AI5205">
        <v>3</v>
      </c>
      <c r="AJ5205" t="s">
        <v>3967</v>
      </c>
      <c r="AK5205" s="3">
        <v>39592</v>
      </c>
      <c r="AL5205" s="10">
        <f>YEAR(ufc_fights_2[[#This Row],[date]])</f>
        <v>2008</v>
      </c>
      <c r="AM5205" t="s">
        <v>3983</v>
      </c>
      <c r="AN5205">
        <v>1</v>
      </c>
      <c r="AO5205" t="s">
        <v>3913</v>
      </c>
      <c r="AP5205">
        <f>IF(ufc_fights_2[[#This Row],[winner]]="Red",ufc_fights_2[[#This Row],[r_fighter_id]],ufc_fights_2[[#This Row],[b_fighter_id]])</f>
        <v>2982</v>
      </c>
      <c r="AQ5205" t="str">
        <f>_xlfn.XLOOKUP(ufc_fights_2[[#This Row],[winnerID]],ufc_fighters[id],ufc_fighters[fighter_name],"xxx",0,1)</f>
        <v>Wanderlei Silva</v>
      </c>
    </row>
    <row r="5206" spans="1:43">
      <c r="A5206">
        <v>2977</v>
      </c>
      <c r="B5206">
        <v>1494</v>
      </c>
      <c r="C5206">
        <f>_xlfn.XLOOKUP(ufc_fights_2[[#This Row],[r_fighter_id]],ufc_fighters[id],ufc_fighters[year],"xxx",0,1)</f>
        <v>1982</v>
      </c>
      <c r="D5206">
        <f>_xlfn.XLOOKUP(ufc_fights_2[[#This Row],[b_fighter_id]],ufc_fighters[id],ufc_fighters[year],"Prázdné",0,1)</f>
        <v>1975</v>
      </c>
      <c r="E5206" s="10">
        <f>YEAR(ufc_fights_2[[#This Row],[date]])-ufc_fights_2[[#This Row],[r_year]]</f>
        <v>27</v>
      </c>
      <c r="F5206" s="10">
        <f>YEAR(ufc_fights_2[[#This Row],[date]])-ufc_fights_2[[#This Row],[b_year]]</f>
        <v>34</v>
      </c>
      <c r="G5206">
        <v>1</v>
      </c>
      <c r="H5206">
        <v>0</v>
      </c>
      <c r="I5206">
        <v>0.625</v>
      </c>
      <c r="J5206">
        <v>0.17649999999999999</v>
      </c>
      <c r="K5206">
        <v>0.66669999999999996</v>
      </c>
      <c r="L5206">
        <v>0.22220000000000001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3.1250000000000001E-4</v>
      </c>
      <c r="T5206" s="2">
        <v>0</v>
      </c>
      <c r="U5206">
        <v>0.57140000000000002</v>
      </c>
      <c r="V5206">
        <v>6.6699999999999995E-2</v>
      </c>
      <c r="W5206">
        <v>0</v>
      </c>
      <c r="X5206">
        <v>1</v>
      </c>
      <c r="Y5206">
        <v>1</v>
      </c>
      <c r="Z5206">
        <v>0.4</v>
      </c>
      <c r="AA5206">
        <v>0.17649999999999999</v>
      </c>
      <c r="AB5206">
        <v>0</v>
      </c>
      <c r="AC5206">
        <v>0</v>
      </c>
      <c r="AD5206">
        <v>1</v>
      </c>
      <c r="AE5206">
        <v>0</v>
      </c>
      <c r="AF5206" t="s">
        <v>3910</v>
      </c>
      <c r="AG5206" s="2">
        <v>1.0995370370370371E-3</v>
      </c>
      <c r="AH5206" t="s">
        <v>3911</v>
      </c>
      <c r="AI5206">
        <v>3</v>
      </c>
      <c r="AJ5206" t="s">
        <v>3914</v>
      </c>
      <c r="AK5206" s="3">
        <v>40054</v>
      </c>
      <c r="AL5206" s="10">
        <f>YEAR(ufc_fights_2[[#This Row],[date]])</f>
        <v>2009</v>
      </c>
      <c r="AM5206" t="s">
        <v>3983</v>
      </c>
      <c r="AN5206">
        <v>85</v>
      </c>
      <c r="AO5206" t="s">
        <v>3913</v>
      </c>
      <c r="AP5206">
        <f>IF(ufc_fights_2[[#This Row],[winner]]="Red",ufc_fights_2[[#This Row],[r_fighter_id]],ufc_fights_2[[#This Row],[b_fighter_id]])</f>
        <v>2977</v>
      </c>
      <c r="AQ5206" t="str">
        <f>_xlfn.XLOOKUP(ufc_fights_2[[#This Row],[winnerID]],ufc_fighters[id],ufc_fighters[fighter_name],"xxx",0,1)</f>
        <v>Thiago Silva</v>
      </c>
    </row>
    <row r="5207" spans="1:43">
      <c r="A5207">
        <v>2977</v>
      </c>
      <c r="B5207">
        <v>1261</v>
      </c>
      <c r="C5207">
        <f>_xlfn.XLOOKUP(ufc_fights_2[[#This Row],[r_fighter_id]],ufc_fighters[id],ufc_fighters[year],"xxx",0,1)</f>
        <v>1982</v>
      </c>
      <c r="D5207">
        <f>_xlfn.XLOOKUP(ufc_fights_2[[#This Row],[b_fighter_id]],ufc_fighters[id],ufc_fighters[year],"Prázdné",0,1)</f>
        <v>1976</v>
      </c>
      <c r="E5207" s="10">
        <f>YEAR(ufc_fights_2[[#This Row],[date]])-ufc_fights_2[[#This Row],[r_year]]</f>
        <v>31</v>
      </c>
      <c r="F5207" s="10">
        <f>YEAR(ufc_fights_2[[#This Row],[date]])-ufc_fights_2[[#This Row],[b_year]]</f>
        <v>37</v>
      </c>
      <c r="G5207">
        <v>1</v>
      </c>
      <c r="H5207">
        <v>0</v>
      </c>
      <c r="I5207">
        <v>0.46829999999999999</v>
      </c>
      <c r="J5207">
        <v>0.38669999999999999</v>
      </c>
      <c r="K5207">
        <v>0.49769999999999998</v>
      </c>
      <c r="L5207">
        <v>0.39779999999999999</v>
      </c>
      <c r="M5207">
        <v>0</v>
      </c>
      <c r="N5207">
        <v>0.21429999999999999</v>
      </c>
      <c r="O5207">
        <v>0</v>
      </c>
      <c r="P5207">
        <v>0</v>
      </c>
      <c r="Q5207">
        <v>0</v>
      </c>
      <c r="R5207">
        <v>0</v>
      </c>
      <c r="S5207" s="2">
        <v>5.2083333333333333E-4</v>
      </c>
      <c r="T5207" s="2">
        <v>9.6064814814814819E-4</v>
      </c>
      <c r="U5207">
        <v>0.34289999999999998</v>
      </c>
      <c r="V5207">
        <v>0.26240000000000002</v>
      </c>
      <c r="W5207">
        <v>0.66669999999999996</v>
      </c>
      <c r="X5207">
        <v>0.76600000000000001</v>
      </c>
      <c r="Y5207">
        <v>0.80649999999999999</v>
      </c>
      <c r="Z5207">
        <v>0.45250000000000001</v>
      </c>
      <c r="AA5207">
        <v>0.38069999999999998</v>
      </c>
      <c r="AB5207">
        <v>0.58819999999999995</v>
      </c>
      <c r="AC5207">
        <v>0.6</v>
      </c>
      <c r="AD5207">
        <v>0.55559999999999998</v>
      </c>
      <c r="AE5207">
        <v>0</v>
      </c>
      <c r="AF5207" t="s">
        <v>3915</v>
      </c>
      <c r="AG5207" s="2">
        <v>3.472222222222222E-3</v>
      </c>
      <c r="AH5207" t="s">
        <v>3911</v>
      </c>
      <c r="AI5207">
        <v>3</v>
      </c>
      <c r="AJ5207" t="s">
        <v>3938</v>
      </c>
      <c r="AK5207" s="3">
        <v>41556</v>
      </c>
      <c r="AL5207" s="10">
        <f>YEAR(ufc_fights_2[[#This Row],[date]])</f>
        <v>2013</v>
      </c>
      <c r="AM5207" t="s">
        <v>3983</v>
      </c>
      <c r="AN5207">
        <v>81</v>
      </c>
      <c r="AO5207" t="s">
        <v>3913</v>
      </c>
      <c r="AP5207">
        <f>IF(ufc_fights_2[[#This Row],[winner]]="Red",ufc_fights_2[[#This Row],[r_fighter_id]],ufc_fights_2[[#This Row],[b_fighter_id]])</f>
        <v>2977</v>
      </c>
      <c r="AQ5207" t="str">
        <f>_xlfn.XLOOKUP(ufc_fights_2[[#This Row],[winnerID]],ufc_fighters[id],ufc_fighters[fighter_name],"xxx",0,1)</f>
        <v>Thiago Silva</v>
      </c>
    </row>
    <row r="5208" spans="1:43">
      <c r="A5208">
        <v>2977</v>
      </c>
      <c r="B5208">
        <v>820</v>
      </c>
      <c r="C5208">
        <f>_xlfn.XLOOKUP(ufc_fights_2[[#This Row],[r_fighter_id]],ufc_fighters[id],ufc_fighters[year],"xxx",0,1)</f>
        <v>1982</v>
      </c>
      <c r="D5208">
        <f>_xlfn.XLOOKUP(ufc_fights_2[[#This Row],[b_fighter_id]],ufc_fighters[id],ufc_fighters[year],"Prázdné",0,1)</f>
        <v>1982</v>
      </c>
      <c r="E5208" s="10">
        <f>YEAR(ufc_fights_2[[#This Row],[date]])-ufc_fights_2[[#This Row],[r_year]]</f>
        <v>25</v>
      </c>
      <c r="F5208" s="10">
        <f>YEAR(ufc_fights_2[[#This Row],[date]])-ufc_fights_2[[#This Row],[b_year]]</f>
        <v>25</v>
      </c>
      <c r="G5208">
        <v>1</v>
      </c>
      <c r="H5208">
        <v>0</v>
      </c>
      <c r="I5208">
        <v>0.45710000000000001</v>
      </c>
      <c r="J5208">
        <v>0.33860000000000001</v>
      </c>
      <c r="K5208">
        <v>0.48180000000000001</v>
      </c>
      <c r="L5208">
        <v>0.3841</v>
      </c>
      <c r="M5208">
        <v>0</v>
      </c>
      <c r="N5208">
        <v>0.5</v>
      </c>
      <c r="O5208">
        <v>1</v>
      </c>
      <c r="P5208">
        <v>0</v>
      </c>
      <c r="Q5208">
        <v>0</v>
      </c>
      <c r="R5208">
        <v>0</v>
      </c>
      <c r="S5208" s="2">
        <v>2.8935185185185184E-4</v>
      </c>
      <c r="T5208" s="2">
        <v>7.407407407407407E-4</v>
      </c>
      <c r="U5208">
        <v>0.40260000000000001</v>
      </c>
      <c r="V5208">
        <v>0.2636</v>
      </c>
      <c r="W5208">
        <v>0.72219999999999995</v>
      </c>
      <c r="X5208">
        <v>0.4</v>
      </c>
      <c r="Y5208">
        <v>1</v>
      </c>
      <c r="Z5208">
        <v>0.38030000000000003</v>
      </c>
      <c r="AA5208">
        <v>0.27660000000000001</v>
      </c>
      <c r="AB5208">
        <v>0.61760000000000004</v>
      </c>
      <c r="AC5208">
        <v>0.5</v>
      </c>
      <c r="AD5208">
        <v>0</v>
      </c>
      <c r="AE5208">
        <v>0.66669999999999996</v>
      </c>
      <c r="AF5208" t="s">
        <v>3910</v>
      </c>
      <c r="AG5208" s="2">
        <v>3.0439814814814813E-3</v>
      </c>
      <c r="AH5208" t="s">
        <v>3911</v>
      </c>
      <c r="AI5208">
        <v>3</v>
      </c>
      <c r="AJ5208" t="s">
        <v>3925</v>
      </c>
      <c r="AK5208" s="3">
        <v>39333</v>
      </c>
      <c r="AL5208" s="10">
        <f>YEAR(ufc_fights_2[[#This Row],[date]])</f>
        <v>2007</v>
      </c>
      <c r="AM5208" t="s">
        <v>3983</v>
      </c>
      <c r="AN5208">
        <v>70</v>
      </c>
      <c r="AO5208" t="s">
        <v>3913</v>
      </c>
      <c r="AP5208">
        <f>IF(ufc_fights_2[[#This Row],[winner]]="Red",ufc_fights_2[[#This Row],[r_fighter_id]],ufc_fights_2[[#This Row],[b_fighter_id]])</f>
        <v>2977</v>
      </c>
      <c r="AQ5208" t="str">
        <f>_xlfn.XLOOKUP(ufc_fights_2[[#This Row],[winnerID]],ufc_fighters[id],ufc_fighters[fighter_name],"xxx",0,1)</f>
        <v>Thiago Silva</v>
      </c>
    </row>
    <row r="5209" spans="1:43">
      <c r="A5209">
        <v>118</v>
      </c>
      <c r="B5209">
        <v>2373</v>
      </c>
      <c r="C5209">
        <f>_xlfn.XLOOKUP(ufc_fights_2[[#This Row],[r_fighter_id]],ufc_fighters[id],ufc_fighters[year],"xxx",0,1)</f>
        <v>1987</v>
      </c>
      <c r="D5209">
        <f>_xlfn.XLOOKUP(ufc_fights_2[[#This Row],[b_fighter_id]],ufc_fighters[id],ufc_fighters[year],"Prázdné",0,1)</f>
        <v>1995</v>
      </c>
      <c r="E5209" s="10">
        <f>YEAR(ufc_fights_2[[#This Row],[date]])-ufc_fights_2[[#This Row],[r_year]]</f>
        <v>32</v>
      </c>
      <c r="F5209" s="10">
        <f>YEAR(ufc_fights_2[[#This Row],[date]])-ufc_fights_2[[#This Row],[b_year]]</f>
        <v>24</v>
      </c>
      <c r="G5209">
        <v>0</v>
      </c>
      <c r="H5209">
        <v>3</v>
      </c>
      <c r="I5209">
        <v>0.46150000000000002</v>
      </c>
      <c r="J5209">
        <v>0.8</v>
      </c>
      <c r="K5209">
        <v>0.46150000000000002</v>
      </c>
      <c r="L5209">
        <v>0.8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</v>
      </c>
      <c r="T5209" s="2">
        <v>9.2592592592592588E-5</v>
      </c>
      <c r="U5209">
        <v>0.41670000000000001</v>
      </c>
      <c r="V5209">
        <v>0.8</v>
      </c>
      <c r="W5209">
        <v>1</v>
      </c>
      <c r="X5209">
        <v>0</v>
      </c>
      <c r="Y5209">
        <v>0</v>
      </c>
      <c r="Z5209">
        <v>0.46150000000000002</v>
      </c>
      <c r="AA5209">
        <v>0.6</v>
      </c>
      <c r="AB5209">
        <v>0</v>
      </c>
      <c r="AC5209">
        <v>1</v>
      </c>
      <c r="AD5209">
        <v>0</v>
      </c>
      <c r="AE5209">
        <v>1</v>
      </c>
      <c r="AF5209" t="s">
        <v>3910</v>
      </c>
      <c r="AG5209" s="2">
        <v>5.0925925925925921E-4</v>
      </c>
      <c r="AH5209" t="s">
        <v>3911</v>
      </c>
      <c r="AI5209">
        <v>3</v>
      </c>
      <c r="AJ5209" t="s">
        <v>3961</v>
      </c>
      <c r="AK5209" s="3">
        <v>43575</v>
      </c>
      <c r="AL5209" s="10">
        <f>YEAR(ufc_fights_2[[#This Row],[date]])</f>
        <v>2019</v>
      </c>
      <c r="AM5209" t="s">
        <v>3983</v>
      </c>
      <c r="AN5209">
        <v>131</v>
      </c>
      <c r="AO5209" t="s">
        <v>3918</v>
      </c>
      <c r="AP5209">
        <f>IF(ufc_fights_2[[#This Row],[winner]]="Red",ufc_fights_2[[#This Row],[r_fighter_id]],ufc_fights_2[[#This Row],[b_fighter_id]])</f>
        <v>2373</v>
      </c>
      <c r="AQ5209" t="str">
        <f>_xlfn.XLOOKUP(ufc_fights_2[[#This Row],[winnerID]],ufc_fighters[id],ufc_fighters[fighter_name],"xxx",0,1)</f>
        <v>Michal Oleksiejczuk</v>
      </c>
    </row>
    <row r="5210" spans="1:43">
      <c r="A5210">
        <v>3384</v>
      </c>
      <c r="B5210">
        <v>2373</v>
      </c>
      <c r="C5210">
        <f>_xlfn.XLOOKUP(ufc_fights_2[[#This Row],[r_fighter_id]],ufc_fighters[id],ufc_fighters[year],"xxx",0,1)</f>
        <v>1985</v>
      </c>
      <c r="D5210">
        <f>_xlfn.XLOOKUP(ufc_fights_2[[#This Row],[b_fighter_id]],ufc_fighters[id],ufc_fighters[year],"Prázdné",0,1)</f>
        <v>1995</v>
      </c>
      <c r="E5210" s="10">
        <f>YEAR(ufc_fights_2[[#This Row],[date]])-ufc_fights_2[[#This Row],[r_year]]</f>
        <v>34</v>
      </c>
      <c r="F5210" s="10">
        <f>YEAR(ufc_fights_2[[#This Row],[date]])-ufc_fights_2[[#This Row],[b_year]]</f>
        <v>24</v>
      </c>
      <c r="G5210">
        <v>0</v>
      </c>
      <c r="H5210">
        <v>1</v>
      </c>
      <c r="I5210">
        <v>0.45</v>
      </c>
      <c r="J5210">
        <v>0.63639999999999997</v>
      </c>
      <c r="K5210">
        <v>0.45</v>
      </c>
      <c r="L5210">
        <v>0.63639999999999997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</v>
      </c>
      <c r="T5210" s="2">
        <v>2.3148148148148147E-5</v>
      </c>
      <c r="U5210">
        <v>0.5</v>
      </c>
      <c r="V5210">
        <v>0.55559999999999998</v>
      </c>
      <c r="W5210">
        <v>0</v>
      </c>
      <c r="X5210">
        <v>0.75</v>
      </c>
      <c r="Y5210">
        <v>0</v>
      </c>
      <c r="Z5210">
        <v>0.45</v>
      </c>
      <c r="AA5210">
        <v>0.68420000000000003</v>
      </c>
      <c r="AB5210">
        <v>0</v>
      </c>
      <c r="AC5210">
        <v>0</v>
      </c>
      <c r="AD5210">
        <v>0</v>
      </c>
      <c r="AE5210">
        <v>0.33329999999999999</v>
      </c>
      <c r="AF5210" t="s">
        <v>3910</v>
      </c>
      <c r="AG5210" s="2">
        <v>1.0879629629629629E-3</v>
      </c>
      <c r="AH5210" t="s">
        <v>3911</v>
      </c>
      <c r="AI5210">
        <v>3</v>
      </c>
      <c r="AJ5210" t="s">
        <v>3931</v>
      </c>
      <c r="AK5210" s="3">
        <v>43519</v>
      </c>
      <c r="AL5210" s="10">
        <f>YEAR(ufc_fights_2[[#This Row],[date]])</f>
        <v>2019</v>
      </c>
      <c r="AM5210" t="s">
        <v>3983</v>
      </c>
      <c r="AN5210">
        <v>110</v>
      </c>
      <c r="AO5210" t="s">
        <v>3918</v>
      </c>
      <c r="AP5210">
        <f>IF(ufc_fights_2[[#This Row],[winner]]="Red",ufc_fights_2[[#This Row],[r_fighter_id]],ufc_fights_2[[#This Row],[b_fighter_id]])</f>
        <v>2373</v>
      </c>
      <c r="AQ5210" t="str">
        <f>_xlfn.XLOOKUP(ufc_fights_2[[#This Row],[winnerID]],ufc_fighters[id],ufc_fighters[fighter_name],"xxx",0,1)</f>
        <v>Michal Oleksiejczuk</v>
      </c>
    </row>
    <row r="5211" spans="1:43">
      <c r="A5211">
        <v>2977</v>
      </c>
      <c r="B5211">
        <v>516</v>
      </c>
      <c r="C5211">
        <f>_xlfn.XLOOKUP(ufc_fights_2[[#This Row],[r_fighter_id]],ufc_fighters[id],ufc_fighters[year],"xxx",0,1)</f>
        <v>1982</v>
      </c>
      <c r="D5211">
        <f>_xlfn.XLOOKUP(ufc_fights_2[[#This Row],[b_fighter_id]],ufc_fighters[id],ufc_fighters[year],"Prázdné",0,1)</f>
        <v>1980</v>
      </c>
      <c r="E5211" s="10">
        <f>YEAR(ufc_fights_2[[#This Row],[date]])-ufc_fights_2[[#This Row],[r_year]]</f>
        <v>31</v>
      </c>
      <c r="F5211" s="10">
        <f>YEAR(ufc_fights_2[[#This Row],[date]])-ufc_fights_2[[#This Row],[b_year]]</f>
        <v>33</v>
      </c>
      <c r="G5211">
        <v>1</v>
      </c>
      <c r="H5211">
        <v>0</v>
      </c>
      <c r="I5211">
        <v>0.49330000000000002</v>
      </c>
      <c r="J5211">
        <v>0.39340000000000003</v>
      </c>
      <c r="K5211">
        <v>0.49330000000000002</v>
      </c>
      <c r="L5211">
        <v>0.39340000000000003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3.4722222222222222E-5</v>
      </c>
      <c r="T5211" s="2">
        <v>0</v>
      </c>
      <c r="U5211">
        <v>0.40350000000000003</v>
      </c>
      <c r="V5211">
        <v>0.37040000000000001</v>
      </c>
      <c r="W5211">
        <v>0.5</v>
      </c>
      <c r="X5211">
        <v>1</v>
      </c>
      <c r="Y5211">
        <v>1</v>
      </c>
      <c r="Z5211">
        <v>0.47949999999999998</v>
      </c>
      <c r="AA5211">
        <v>0.38329999999999997</v>
      </c>
      <c r="AB5211">
        <v>0</v>
      </c>
      <c r="AC5211">
        <v>1</v>
      </c>
      <c r="AD5211">
        <v>1</v>
      </c>
      <c r="AE5211">
        <v>0</v>
      </c>
      <c r="AF5211" t="s">
        <v>3910</v>
      </c>
      <c r="AG5211" s="2">
        <v>3.1134259259259257E-3</v>
      </c>
      <c r="AH5211" t="s">
        <v>3911</v>
      </c>
      <c r="AI5211">
        <v>3</v>
      </c>
      <c r="AJ5211" t="s">
        <v>3928</v>
      </c>
      <c r="AK5211" s="3">
        <v>41433</v>
      </c>
      <c r="AL5211" s="10">
        <f>YEAR(ufc_fights_2[[#This Row],[date]])</f>
        <v>2013</v>
      </c>
      <c r="AM5211" t="s">
        <v>3983</v>
      </c>
      <c r="AN5211">
        <v>37</v>
      </c>
      <c r="AO5211" t="s">
        <v>3913</v>
      </c>
      <c r="AP5211">
        <f>IF(ufc_fights_2[[#This Row],[winner]]="Red",ufc_fights_2[[#This Row],[r_fighter_id]],ufc_fights_2[[#This Row],[b_fighter_id]])</f>
        <v>2977</v>
      </c>
      <c r="AQ5211" t="str">
        <f>_xlfn.XLOOKUP(ufc_fights_2[[#This Row],[winnerID]],ufc_fighters[id],ufc_fighters[fighter_name],"xxx",0,1)</f>
        <v>Thiago Silva</v>
      </c>
    </row>
    <row r="5212" spans="1:43">
      <c r="A5212">
        <v>2977</v>
      </c>
      <c r="B5212">
        <v>53</v>
      </c>
      <c r="C5212">
        <f>_xlfn.XLOOKUP(ufc_fights_2[[#This Row],[r_fighter_id]],ufc_fighters[id],ufc_fighters[year],"xxx",0,1)</f>
        <v>1982</v>
      </c>
      <c r="D5212">
        <f>_xlfn.XLOOKUP(ufc_fights_2[[#This Row],[b_fighter_id]],ufc_fighters[id],ufc_fighters[year],"Prázdné",0,1)</f>
        <v>1972</v>
      </c>
      <c r="E5212" s="10">
        <f>YEAR(ufc_fights_2[[#This Row],[date]])-ufc_fights_2[[#This Row],[r_year]]</f>
        <v>25</v>
      </c>
      <c r="F5212" s="10">
        <f>YEAR(ufc_fights_2[[#This Row],[date]])-ufc_fights_2[[#This Row],[b_year]]</f>
        <v>35</v>
      </c>
      <c r="G5212">
        <v>0</v>
      </c>
      <c r="H5212">
        <v>0</v>
      </c>
      <c r="I5212">
        <v>0.62860000000000005</v>
      </c>
      <c r="J5212">
        <v>0.25</v>
      </c>
      <c r="K5212">
        <v>0.71740000000000004</v>
      </c>
      <c r="L5212">
        <v>0.25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 s="2">
        <v>1.3425925925925925E-3</v>
      </c>
      <c r="T5212" s="2">
        <v>3.3564814814814812E-4</v>
      </c>
      <c r="U5212">
        <v>0.55169999999999997</v>
      </c>
      <c r="V5212">
        <v>0</v>
      </c>
      <c r="W5212">
        <v>1</v>
      </c>
      <c r="X5212">
        <v>1</v>
      </c>
      <c r="Y5212">
        <v>1</v>
      </c>
      <c r="Z5212">
        <v>0.8</v>
      </c>
      <c r="AA5212">
        <v>0</v>
      </c>
      <c r="AB5212">
        <v>1</v>
      </c>
      <c r="AC5212">
        <v>1</v>
      </c>
      <c r="AD5212">
        <v>0.55559999999999998</v>
      </c>
      <c r="AE5212">
        <v>0</v>
      </c>
      <c r="AF5212" t="s">
        <v>3910</v>
      </c>
      <c r="AG5212" s="2">
        <v>2.3726851851851851E-3</v>
      </c>
      <c r="AH5212" t="s">
        <v>3911</v>
      </c>
      <c r="AI5212">
        <v>3</v>
      </c>
      <c r="AJ5212" t="s">
        <v>3928</v>
      </c>
      <c r="AK5212" s="3">
        <v>39403</v>
      </c>
      <c r="AL5212" s="10">
        <f>YEAR(ufc_fights_2[[#This Row],[date]])</f>
        <v>2007</v>
      </c>
      <c r="AM5212" t="s">
        <v>3983</v>
      </c>
      <c r="AN5212">
        <v>9</v>
      </c>
      <c r="AO5212" t="s">
        <v>3913</v>
      </c>
      <c r="AP5212">
        <f>IF(ufc_fights_2[[#This Row],[winner]]="Red",ufc_fights_2[[#This Row],[r_fighter_id]],ufc_fights_2[[#This Row],[b_fighter_id]])</f>
        <v>2977</v>
      </c>
      <c r="AQ5212" t="str">
        <f>_xlfn.XLOOKUP(ufc_fights_2[[#This Row],[winnerID]],ufc_fighters[id],ufc_fighters[fighter_name],"xxx",0,1)</f>
        <v>Thiago Silva</v>
      </c>
    </row>
    <row r="5213" spans="1:43">
      <c r="A5213">
        <v>2977</v>
      </c>
      <c r="B5213">
        <v>2079</v>
      </c>
      <c r="C5213">
        <f>_xlfn.XLOOKUP(ufc_fights_2[[#This Row],[r_fighter_id]],ufc_fighters[id],ufc_fighters[year],"xxx",0,1)</f>
        <v>1982</v>
      </c>
      <c r="D5213">
        <f>_xlfn.XLOOKUP(ufc_fights_2[[#This Row],[b_fighter_id]],ufc_fighters[id],ufc_fighters[year],"Prázdné",0,1)</f>
        <v>1981</v>
      </c>
      <c r="E5213" s="10">
        <f>YEAR(ufc_fights_2[[#This Row],[date]])-ufc_fights_2[[#This Row],[r_year]]</f>
        <v>26</v>
      </c>
      <c r="F5213" s="10">
        <f>YEAR(ufc_fights_2[[#This Row],[date]])-ufc_fights_2[[#This Row],[b_year]]</f>
        <v>27</v>
      </c>
      <c r="G5213">
        <v>0</v>
      </c>
      <c r="H5213">
        <v>1</v>
      </c>
      <c r="I5213">
        <v>0.82609999999999995</v>
      </c>
      <c r="J5213">
        <v>0.41670000000000001</v>
      </c>
      <c r="K5213">
        <v>0.83330000000000004</v>
      </c>
      <c r="L5213">
        <v>0.5333</v>
      </c>
      <c r="M5213">
        <v>0</v>
      </c>
      <c r="N5213">
        <v>0.5</v>
      </c>
      <c r="O5213">
        <v>1</v>
      </c>
      <c r="P5213">
        <v>0</v>
      </c>
      <c r="Q5213">
        <v>0</v>
      </c>
      <c r="R5213">
        <v>0</v>
      </c>
      <c r="S5213" s="2">
        <v>1.0069444444444444E-3</v>
      </c>
      <c r="T5213" s="2">
        <v>2.5462962962962961E-4</v>
      </c>
      <c r="U5213">
        <v>0.77780000000000005</v>
      </c>
      <c r="V5213">
        <v>0.125</v>
      </c>
      <c r="W5213">
        <v>1</v>
      </c>
      <c r="X5213">
        <v>0</v>
      </c>
      <c r="Y5213">
        <v>0</v>
      </c>
      <c r="Z5213">
        <v>0.5</v>
      </c>
      <c r="AA5213">
        <v>0.33329999999999999</v>
      </c>
      <c r="AB5213">
        <v>1</v>
      </c>
      <c r="AC5213">
        <v>0.6</v>
      </c>
      <c r="AD5213">
        <v>0.83330000000000004</v>
      </c>
      <c r="AE5213">
        <v>0</v>
      </c>
      <c r="AF5213" t="s">
        <v>3910</v>
      </c>
      <c r="AG5213" s="2">
        <v>1.6666666666666668E-3</v>
      </c>
      <c r="AH5213" t="s">
        <v>3911</v>
      </c>
      <c r="AI5213">
        <v>3</v>
      </c>
      <c r="AJ5213" t="s">
        <v>3914</v>
      </c>
      <c r="AK5213" s="3">
        <v>39592</v>
      </c>
      <c r="AL5213" s="10">
        <f>YEAR(ufc_fights_2[[#This Row],[date]])</f>
        <v>2008</v>
      </c>
      <c r="AM5213" t="s">
        <v>3983</v>
      </c>
      <c r="AN5213">
        <v>1</v>
      </c>
      <c r="AO5213" t="s">
        <v>3913</v>
      </c>
      <c r="AP5213">
        <f>IF(ufc_fights_2[[#This Row],[winner]]="Red",ufc_fights_2[[#This Row],[r_fighter_id]],ufc_fights_2[[#This Row],[b_fighter_id]])</f>
        <v>2977</v>
      </c>
      <c r="AQ5213" t="str">
        <f>_xlfn.XLOOKUP(ufc_fights_2[[#This Row],[winnerID]],ufc_fighters[id],ufc_fighters[fighter_name],"xxx",0,1)</f>
        <v>Thiago Silva</v>
      </c>
    </row>
    <row r="5214" spans="1:43">
      <c r="A5214">
        <v>2977</v>
      </c>
      <c r="B5214">
        <v>1458</v>
      </c>
      <c r="C5214">
        <f>_xlfn.XLOOKUP(ufc_fights_2[[#This Row],[r_fighter_id]],ufc_fighters[id],ufc_fighters[year],"xxx",0,1)</f>
        <v>1982</v>
      </c>
      <c r="D5214">
        <f>_xlfn.XLOOKUP(ufc_fights_2[[#This Row],[b_fighter_id]],ufc_fighters[id],ufc_fighters[year],"Prázdné",0,1)</f>
        <v>1978</v>
      </c>
      <c r="E5214" s="10">
        <f>YEAR(ufc_fights_2[[#This Row],[date]])-ufc_fights_2[[#This Row],[r_year]]</f>
        <v>25</v>
      </c>
      <c r="F5214" s="10">
        <f>YEAR(ufc_fights_2[[#This Row],[date]])-ufc_fights_2[[#This Row],[b_year]]</f>
        <v>29</v>
      </c>
      <c r="G5214">
        <v>0</v>
      </c>
      <c r="H5214">
        <v>0</v>
      </c>
      <c r="I5214">
        <v>1</v>
      </c>
      <c r="J5214">
        <v>0.75</v>
      </c>
      <c r="K5214">
        <v>1</v>
      </c>
      <c r="L5214">
        <v>0.8</v>
      </c>
      <c r="M5214">
        <v>0.5</v>
      </c>
      <c r="N5214">
        <v>0</v>
      </c>
      <c r="O5214">
        <v>0</v>
      </c>
      <c r="P5214">
        <v>1</v>
      </c>
      <c r="Q5214">
        <v>0</v>
      </c>
      <c r="R5214">
        <v>0</v>
      </c>
      <c r="S5214" s="2">
        <v>4.1666666666666669E-4</v>
      </c>
      <c r="T5214" s="2">
        <v>1.9675925925925926E-4</v>
      </c>
      <c r="U5214">
        <v>0</v>
      </c>
      <c r="V5214">
        <v>0.66669999999999996</v>
      </c>
      <c r="W5214">
        <v>1</v>
      </c>
      <c r="X5214">
        <v>0</v>
      </c>
      <c r="Y5214">
        <v>1</v>
      </c>
      <c r="Z5214">
        <v>1</v>
      </c>
      <c r="AA5214">
        <v>0.5</v>
      </c>
      <c r="AB5214">
        <v>0</v>
      </c>
      <c r="AC5214">
        <v>0</v>
      </c>
      <c r="AD5214">
        <v>0</v>
      </c>
      <c r="AE5214">
        <v>1</v>
      </c>
      <c r="AF5214" t="s">
        <v>3910</v>
      </c>
      <c r="AG5214" s="2">
        <v>7.6388888888888893E-4</v>
      </c>
      <c r="AH5214" t="s">
        <v>3911</v>
      </c>
      <c r="AI5214">
        <v>3</v>
      </c>
      <c r="AJ5214" t="s">
        <v>3914</v>
      </c>
      <c r="AK5214" s="3">
        <v>39228</v>
      </c>
      <c r="AL5214" s="10">
        <f>YEAR(ufc_fights_2[[#This Row],[date]])</f>
        <v>2007</v>
      </c>
      <c r="AM5214" t="s">
        <v>3983</v>
      </c>
      <c r="AN5214">
        <v>1</v>
      </c>
      <c r="AO5214" t="s">
        <v>3913</v>
      </c>
      <c r="AP5214">
        <f>IF(ufc_fights_2[[#This Row],[winner]]="Red",ufc_fights_2[[#This Row],[r_fighter_id]],ufc_fights_2[[#This Row],[b_fighter_id]])</f>
        <v>2977</v>
      </c>
      <c r="AQ5214" t="str">
        <f>_xlfn.XLOOKUP(ufc_fights_2[[#This Row],[winnerID]],ufc_fighters[id],ufc_fighters[fighter_name],"xxx",0,1)</f>
        <v>Thiago Silva</v>
      </c>
    </row>
    <row r="5215" spans="1:43">
      <c r="A5215">
        <v>1842</v>
      </c>
      <c r="B5215">
        <v>2806</v>
      </c>
      <c r="C5215">
        <f>_xlfn.XLOOKUP(ufc_fights_2[[#This Row],[r_fighter_id]],ufc_fighters[id],ufc_fighters[year],"xxx",0,1)</f>
        <v>1976</v>
      </c>
      <c r="D5215">
        <f>_xlfn.XLOOKUP(ufc_fights_2[[#This Row],[b_fighter_id]],ufc_fighters[id],ufc_fighters[year],"Prázdné",0,1)</f>
        <v>1981</v>
      </c>
      <c r="E5215" s="10">
        <f>YEAR(ufc_fights_2[[#This Row],[date]])-ufc_fights_2[[#This Row],[r_year]]</f>
        <v>30</v>
      </c>
      <c r="F5215" s="10">
        <f>YEAR(ufc_fights_2[[#This Row],[date]])-ufc_fights_2[[#This Row],[b_year]]</f>
        <v>25</v>
      </c>
      <c r="G5215">
        <v>0</v>
      </c>
      <c r="H5215">
        <v>0</v>
      </c>
      <c r="I5215">
        <v>0.5</v>
      </c>
      <c r="J5215">
        <v>0.33329999999999999</v>
      </c>
      <c r="K5215">
        <v>0.75</v>
      </c>
      <c r="L5215">
        <v>0.66669999999999996</v>
      </c>
      <c r="M5215">
        <v>0</v>
      </c>
      <c r="N5215">
        <v>0</v>
      </c>
      <c r="O5215">
        <v>2</v>
      </c>
      <c r="P5215">
        <v>0</v>
      </c>
      <c r="Q5215">
        <v>0</v>
      </c>
      <c r="R5215">
        <v>0</v>
      </c>
      <c r="S5215" s="2">
        <v>0</v>
      </c>
      <c r="T5215" s="2">
        <v>1.2731481481481483E-3</v>
      </c>
      <c r="U5215">
        <v>0.5</v>
      </c>
      <c r="V5215">
        <v>0.33329999999999999</v>
      </c>
      <c r="W5215">
        <v>0</v>
      </c>
      <c r="X5215">
        <v>0</v>
      </c>
      <c r="Y5215">
        <v>0</v>
      </c>
      <c r="Z5215">
        <v>0.5</v>
      </c>
      <c r="AA5215">
        <v>0.33329999999999999</v>
      </c>
      <c r="AB5215">
        <v>0</v>
      </c>
      <c r="AC5215">
        <v>0</v>
      </c>
      <c r="AD5215">
        <v>0</v>
      </c>
      <c r="AE5215">
        <v>0</v>
      </c>
      <c r="AF5215" t="s">
        <v>3933</v>
      </c>
      <c r="AG5215" s="2">
        <v>1.6203703703703703E-3</v>
      </c>
      <c r="AH5215" t="s">
        <v>3911</v>
      </c>
      <c r="AI5215">
        <v>3</v>
      </c>
      <c r="AJ5215" t="s">
        <v>3914</v>
      </c>
      <c r="AK5215" s="3">
        <v>38864</v>
      </c>
      <c r="AL5215" s="10">
        <f>YEAR(ufc_fights_2[[#This Row],[date]])</f>
        <v>2006</v>
      </c>
      <c r="AM5215" t="s">
        <v>3983</v>
      </c>
      <c r="AN5215">
        <v>2</v>
      </c>
      <c r="AO5215" t="s">
        <v>3913</v>
      </c>
      <c r="AP5215">
        <f>IF(ufc_fights_2[[#This Row],[winner]]="Red",ufc_fights_2[[#This Row],[r_fighter_id]],ufc_fights_2[[#This Row],[b_fighter_id]])</f>
        <v>1842</v>
      </c>
      <c r="AQ5215" t="str">
        <f>_xlfn.XLOOKUP(ufc_fights_2[[#This Row],[winnerID]],ufc_fighters[id],ufc_fighters[fighter_name],"xxx",0,1)</f>
        <v>Dean Lister</v>
      </c>
    </row>
    <row r="5216" spans="1:43">
      <c r="A5216">
        <v>2648</v>
      </c>
      <c r="B5216">
        <v>1166</v>
      </c>
      <c r="C5216">
        <f>_xlfn.XLOOKUP(ufc_fights_2[[#This Row],[r_fighter_id]],ufc_fighters[id],ufc_fighters[year],"xxx",0,1)</f>
        <v>1984</v>
      </c>
      <c r="D5216">
        <f>_xlfn.XLOOKUP(ufc_fights_2[[#This Row],[b_fighter_id]],ufc_fighters[id],ufc_fighters[year],"Prázdné",0,1)</f>
        <v>1978</v>
      </c>
      <c r="E5216" s="10">
        <f>YEAR(ufc_fights_2[[#This Row],[date]])-ufc_fights_2[[#This Row],[r_year]]</f>
        <v>24</v>
      </c>
      <c r="F5216" s="10">
        <f>YEAR(ufc_fights_2[[#This Row],[date]])-ufc_fights_2[[#This Row],[b_year]]</f>
        <v>30</v>
      </c>
      <c r="G5216">
        <v>1</v>
      </c>
      <c r="H5216">
        <v>1</v>
      </c>
      <c r="I5216">
        <v>0.52380000000000004</v>
      </c>
      <c r="J5216">
        <v>0.4521</v>
      </c>
      <c r="K5216">
        <v>0.52700000000000002</v>
      </c>
      <c r="L5216">
        <v>0.48720000000000002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7.8703703703703705E-4</v>
      </c>
      <c r="T5216" s="2">
        <v>8.1018518518518516E-4</v>
      </c>
      <c r="U5216">
        <v>0.50939999999999996</v>
      </c>
      <c r="V5216">
        <v>0.37290000000000001</v>
      </c>
      <c r="W5216">
        <v>0.55559999999999998</v>
      </c>
      <c r="X5216">
        <v>1</v>
      </c>
      <c r="Y5216">
        <v>0.7</v>
      </c>
      <c r="Z5216">
        <v>0.5</v>
      </c>
      <c r="AA5216">
        <v>0.39529999999999998</v>
      </c>
      <c r="AB5216">
        <v>0</v>
      </c>
      <c r="AC5216">
        <v>0.81820000000000004</v>
      </c>
      <c r="AD5216">
        <v>0.57889999999999997</v>
      </c>
      <c r="AE5216">
        <v>0.36840000000000001</v>
      </c>
      <c r="AF5216" t="s">
        <v>3910</v>
      </c>
      <c r="AG5216" s="2">
        <v>2.2569444444444442E-3</v>
      </c>
      <c r="AH5216" t="s">
        <v>3911</v>
      </c>
      <c r="AI5216">
        <v>3</v>
      </c>
      <c r="AJ5216" t="s">
        <v>3914</v>
      </c>
      <c r="AK5216" s="3">
        <v>39592</v>
      </c>
      <c r="AL5216" s="10">
        <f>YEAR(ufc_fights_2[[#This Row],[date]])</f>
        <v>2008</v>
      </c>
      <c r="AM5216" t="s">
        <v>3983</v>
      </c>
      <c r="AN5216">
        <v>1</v>
      </c>
      <c r="AO5216" t="s">
        <v>3913</v>
      </c>
      <c r="AP5216">
        <f>IF(ufc_fights_2[[#This Row],[winner]]="Red",ufc_fights_2[[#This Row],[r_fighter_id]],ufc_fights_2[[#This Row],[b_fighter_id]])</f>
        <v>2648</v>
      </c>
      <c r="AQ5216" t="str">
        <f>_xlfn.XLOOKUP(ufc_fights_2[[#This Row],[winnerID]],ufc_fighters[id],ufc_fighters[fighter_name],"xxx",0,1)</f>
        <v>Goran Reljic</v>
      </c>
    </row>
    <row r="5217" spans="1:43">
      <c r="A5217">
        <v>1651</v>
      </c>
      <c r="B5217">
        <v>3137</v>
      </c>
      <c r="C5217">
        <f>_xlfn.XLOOKUP(ufc_fights_2[[#This Row],[r_fighter_id]],ufc_fighters[id],ufc_fighters[year],"xxx",0,1)</f>
        <v>1991</v>
      </c>
      <c r="D5217">
        <f>_xlfn.XLOOKUP(ufc_fights_2[[#This Row],[b_fighter_id]],ufc_fighters[id],ufc_fighters[year],"Prázdné",0,1)</f>
        <v>1992</v>
      </c>
      <c r="E5217" s="10">
        <f>YEAR(ufc_fights_2[[#This Row],[date]])-ufc_fights_2[[#This Row],[r_year]]</f>
        <v>27</v>
      </c>
      <c r="F5217" s="10">
        <f>YEAR(ufc_fights_2[[#This Row],[date]])-ufc_fights_2[[#This Row],[b_year]]</f>
        <v>26</v>
      </c>
      <c r="G5217">
        <v>0</v>
      </c>
      <c r="H5217">
        <v>0</v>
      </c>
      <c r="I5217">
        <v>0.25</v>
      </c>
      <c r="J5217">
        <v>0.5625</v>
      </c>
      <c r="K5217">
        <v>0.25</v>
      </c>
      <c r="L5217">
        <v>0.52939999999999998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</v>
      </c>
      <c r="T5217" s="2">
        <v>1.3888888888888889E-4</v>
      </c>
      <c r="U5217">
        <v>7.6899999999999996E-2</v>
      </c>
      <c r="V5217">
        <v>0.66669999999999996</v>
      </c>
      <c r="W5217">
        <v>0</v>
      </c>
      <c r="X5217">
        <v>1</v>
      </c>
      <c r="Y5217">
        <v>0.5</v>
      </c>
      <c r="Z5217">
        <v>0.25</v>
      </c>
      <c r="AA5217">
        <v>0.2</v>
      </c>
      <c r="AB5217">
        <v>0</v>
      </c>
      <c r="AC5217">
        <v>0</v>
      </c>
      <c r="AD5217">
        <v>0</v>
      </c>
      <c r="AE5217">
        <v>0.72729999999999995</v>
      </c>
      <c r="AF5217" t="s">
        <v>3910</v>
      </c>
      <c r="AG5217" s="2">
        <v>2.2337962962962962E-3</v>
      </c>
      <c r="AH5217" t="s">
        <v>3911</v>
      </c>
      <c r="AI5217">
        <v>3</v>
      </c>
      <c r="AJ5217" t="s">
        <v>3944</v>
      </c>
      <c r="AK5217" s="3">
        <v>43303</v>
      </c>
      <c r="AL5217" s="10">
        <f>YEAR(ufc_fights_2[[#This Row],[date]])</f>
        <v>2018</v>
      </c>
      <c r="AM5217" t="s">
        <v>3983</v>
      </c>
      <c r="AN5217">
        <v>108</v>
      </c>
      <c r="AO5217" t="s">
        <v>3918</v>
      </c>
      <c r="AP5217">
        <f>IF(ufc_fights_2[[#This Row],[winner]]="Red",ufc_fights_2[[#This Row],[r_fighter_id]],ufc_fights_2[[#This Row],[b_fighter_id]])</f>
        <v>3137</v>
      </c>
      <c r="AQ5217" t="str">
        <f>_xlfn.XLOOKUP(ufc_fights_2[[#This Row],[winnerID]],ufc_fighters[id],ufc_fighters[fighter_name],"xxx",0,1)</f>
        <v>Darko Stosic</v>
      </c>
    </row>
    <row r="5218" spans="1:43">
      <c r="A5218">
        <v>3203</v>
      </c>
      <c r="B5218">
        <v>1289</v>
      </c>
      <c r="C5218">
        <f>_xlfn.XLOOKUP(ufc_fights_2[[#This Row],[r_fighter_id]],ufc_fighters[id],ufc_fighters[year],"xxx",0,1)</f>
        <v>1971</v>
      </c>
      <c r="D5218">
        <f>_xlfn.XLOOKUP(ufc_fights_2[[#This Row],[b_fighter_id]],ufc_fighters[id],ufc_fighters[year],"Prázdné",0,1)</f>
        <v>1969</v>
      </c>
      <c r="E5218" s="10">
        <f>YEAR(ufc_fights_2[[#This Row],[date]])-ufc_fights_2[[#This Row],[r_year]]</f>
        <v>31</v>
      </c>
      <c r="F5218" s="10">
        <f>YEAR(ufc_fights_2[[#This Row],[date]])-ufc_fights_2[[#This Row],[b_year]]</f>
        <v>33</v>
      </c>
      <c r="G5218">
        <v>0</v>
      </c>
      <c r="H5218">
        <v>0</v>
      </c>
      <c r="I5218">
        <v>0.71430000000000005</v>
      </c>
      <c r="J5218">
        <v>0.7</v>
      </c>
      <c r="K5218">
        <v>0.81369999999999998</v>
      </c>
      <c r="L5218">
        <v>0.875</v>
      </c>
      <c r="M5218">
        <v>0.6</v>
      </c>
      <c r="N5218">
        <v>0</v>
      </c>
      <c r="O5218">
        <v>0</v>
      </c>
      <c r="P5218">
        <v>2</v>
      </c>
      <c r="Q5218">
        <v>0</v>
      </c>
      <c r="R5218">
        <v>0</v>
      </c>
      <c r="S5218" s="2">
        <v>9.5949074074074079E-3</v>
      </c>
      <c r="T5218" s="2">
        <v>1.6203703703703703E-4</v>
      </c>
      <c r="U5218">
        <v>0.66200000000000003</v>
      </c>
      <c r="V5218">
        <v>0.375</v>
      </c>
      <c r="W5218">
        <v>0.91300000000000003</v>
      </c>
      <c r="X5218">
        <v>0.5</v>
      </c>
      <c r="Y5218">
        <v>0.83330000000000004</v>
      </c>
      <c r="Z5218">
        <v>0.77780000000000005</v>
      </c>
      <c r="AA5218">
        <v>0.55559999999999998</v>
      </c>
      <c r="AB5218">
        <v>0.76919999999999999</v>
      </c>
      <c r="AC5218">
        <v>0.71430000000000005</v>
      </c>
      <c r="AD5218">
        <v>0.69740000000000002</v>
      </c>
      <c r="AE5218">
        <v>1</v>
      </c>
      <c r="AF5218" t="s">
        <v>3915</v>
      </c>
      <c r="AG5218" s="2">
        <v>3.472222222222222E-3</v>
      </c>
      <c r="AH5218" t="s">
        <v>3911</v>
      </c>
      <c r="AI5218">
        <v>3</v>
      </c>
      <c r="AJ5218" t="s">
        <v>4052</v>
      </c>
      <c r="AK5218" s="3">
        <v>37450</v>
      </c>
      <c r="AL5218" s="10">
        <f>YEAR(ufc_fights_2[[#This Row],[date]])</f>
        <v>2002</v>
      </c>
      <c r="AM5218" t="s">
        <v>3983</v>
      </c>
      <c r="AN5218">
        <v>70</v>
      </c>
      <c r="AO5218" t="s">
        <v>3913</v>
      </c>
      <c r="AP5218">
        <f>IF(ufc_fights_2[[#This Row],[winner]]="Red",ufc_fights_2[[#This Row],[r_fighter_id]],ufc_fights_2[[#This Row],[b_fighter_id]])</f>
        <v>3203</v>
      </c>
      <c r="AQ5218" t="str">
        <f>_xlfn.XLOOKUP(ufc_fights_2[[#This Row],[winnerID]],ufc_fighters[id],ufc_fighters[fighter_name],"xxx",0,1)</f>
        <v>Evan Tanner</v>
      </c>
    </row>
    <row r="5219" spans="1:43">
      <c r="A5219">
        <v>3203</v>
      </c>
      <c r="B5219">
        <v>2172</v>
      </c>
      <c r="C5219">
        <f>_xlfn.XLOOKUP(ufc_fights_2[[#This Row],[r_fighter_id]],ufc_fighters[id],ufc_fighters[year],"xxx",0,1)</f>
        <v>1971</v>
      </c>
      <c r="D5219">
        <f>_xlfn.XLOOKUP(ufc_fights_2[[#This Row],[b_fighter_id]],ufc_fighters[id],ufc_fighters[year],"Prázdné",0,1)</f>
        <v>1971</v>
      </c>
      <c r="E5219" s="10">
        <f>YEAR(ufc_fights_2[[#This Row],[date]])-ufc_fights_2[[#This Row],[r_year]]</f>
        <v>30</v>
      </c>
      <c r="F5219" s="10">
        <f>YEAR(ufc_fights_2[[#This Row],[date]])-ufc_fights_2[[#This Row],[b_year]]</f>
        <v>30</v>
      </c>
      <c r="G5219">
        <v>0</v>
      </c>
      <c r="H5219">
        <v>0</v>
      </c>
      <c r="I5219">
        <v>1</v>
      </c>
      <c r="J5219">
        <v>0.5</v>
      </c>
      <c r="K5219">
        <v>0.85709999999999997</v>
      </c>
      <c r="L5219">
        <v>0.75</v>
      </c>
      <c r="M5219">
        <v>0</v>
      </c>
      <c r="N5219">
        <v>0.66669999999999996</v>
      </c>
      <c r="O5219">
        <v>4</v>
      </c>
      <c r="P5219">
        <v>0</v>
      </c>
      <c r="Q5219">
        <v>0</v>
      </c>
      <c r="R5219">
        <v>0</v>
      </c>
      <c r="S5219" s="2">
        <v>0</v>
      </c>
      <c r="T5219" s="2">
        <v>3.1597222222222222E-3</v>
      </c>
      <c r="U5219">
        <v>1</v>
      </c>
      <c r="V5219">
        <v>0.5</v>
      </c>
      <c r="W5219">
        <v>0</v>
      </c>
      <c r="X5219">
        <v>1</v>
      </c>
      <c r="Y5219">
        <v>0</v>
      </c>
      <c r="Z5219">
        <v>1</v>
      </c>
      <c r="AA5219">
        <v>0.66669999999999996</v>
      </c>
      <c r="AB5219">
        <v>1</v>
      </c>
      <c r="AC5219">
        <v>0</v>
      </c>
      <c r="AD5219">
        <v>0</v>
      </c>
      <c r="AE5219">
        <v>0.4</v>
      </c>
      <c r="AF5219" t="s">
        <v>3933</v>
      </c>
      <c r="AG5219" s="2">
        <v>6.3657407407407413E-4</v>
      </c>
      <c r="AH5219" t="s">
        <v>3911</v>
      </c>
      <c r="AI5219">
        <v>3</v>
      </c>
      <c r="AJ5219" t="s">
        <v>3939</v>
      </c>
      <c r="AK5219" s="3">
        <v>37197</v>
      </c>
      <c r="AL5219" s="10">
        <f>YEAR(ufc_fights_2[[#This Row],[date]])</f>
        <v>2001</v>
      </c>
      <c r="AM5219" t="s">
        <v>3983</v>
      </c>
      <c r="AN5219">
        <v>1</v>
      </c>
      <c r="AO5219" t="s">
        <v>3913</v>
      </c>
      <c r="AP5219">
        <f>IF(ufc_fights_2[[#This Row],[winner]]="Red",ufc_fights_2[[#This Row],[r_fighter_id]],ufc_fights_2[[#This Row],[b_fighter_id]])</f>
        <v>3203</v>
      </c>
      <c r="AQ5219" t="str">
        <f>_xlfn.XLOOKUP(ufc_fights_2[[#This Row],[winnerID]],ufc_fighters[id],ufc_fighters[fighter_name],"xxx",0,1)</f>
        <v>Evan Tanner</v>
      </c>
    </row>
    <row r="5220" spans="1:43">
      <c r="A5220">
        <v>916</v>
      </c>
      <c r="B5220">
        <v>3034</v>
      </c>
      <c r="C5220">
        <f>_xlfn.XLOOKUP(ufc_fights_2[[#This Row],[r_fighter_id]],ufc_fighters[id],ufc_fighters[year],"xxx",0,1)</f>
        <v>1979</v>
      </c>
      <c r="D5220">
        <f>_xlfn.XLOOKUP(ufc_fights_2[[#This Row],[b_fighter_id]],ufc_fighters[id],ufc_fighters[year],"Prázdné",0,1)</f>
        <v>1988</v>
      </c>
      <c r="E5220" s="10">
        <f>YEAR(ufc_fights_2[[#This Row],[date]])-ufc_fights_2[[#This Row],[r_year]]</f>
        <v>39</v>
      </c>
      <c r="F5220" s="10">
        <f>YEAR(ufc_fights_2[[#This Row],[date]])-ufc_fights_2[[#This Row],[b_year]]</f>
        <v>30</v>
      </c>
      <c r="G5220">
        <v>0</v>
      </c>
      <c r="H5220">
        <v>1</v>
      </c>
      <c r="I5220">
        <v>0.16669999999999999</v>
      </c>
      <c r="J5220">
        <v>0.66669999999999996</v>
      </c>
      <c r="K5220">
        <v>0.28570000000000001</v>
      </c>
      <c r="L5220">
        <v>0.66669999999999996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1.7361111111111112E-4</v>
      </c>
      <c r="T5220" s="2">
        <v>4.6296296296296294E-5</v>
      </c>
      <c r="U5220">
        <v>0.16669999999999999</v>
      </c>
      <c r="V5220">
        <v>0.57140000000000002</v>
      </c>
      <c r="W5220">
        <v>0</v>
      </c>
      <c r="X5220">
        <v>0</v>
      </c>
      <c r="Y5220">
        <v>1</v>
      </c>
      <c r="Z5220">
        <v>0</v>
      </c>
      <c r="AA5220">
        <v>0.5</v>
      </c>
      <c r="AB5220">
        <v>0.33329999999999999</v>
      </c>
      <c r="AC5220">
        <v>0.66669999999999996</v>
      </c>
      <c r="AD5220">
        <v>0</v>
      </c>
      <c r="AE5220">
        <v>1</v>
      </c>
      <c r="AF5220" t="s">
        <v>3910</v>
      </c>
      <c r="AG5220" s="2">
        <v>6.134259259259259E-4</v>
      </c>
      <c r="AH5220" t="s">
        <v>3911</v>
      </c>
      <c r="AI5220">
        <v>3</v>
      </c>
      <c r="AJ5220" t="s">
        <v>3928</v>
      </c>
      <c r="AK5220" s="3">
        <v>43260</v>
      </c>
      <c r="AL5220" s="10">
        <f>YEAR(ufc_fights_2[[#This Row],[date]])</f>
        <v>2018</v>
      </c>
      <c r="AM5220" t="s">
        <v>3983</v>
      </c>
      <c r="AN5220">
        <v>8</v>
      </c>
      <c r="AO5220" t="s">
        <v>3918</v>
      </c>
      <c r="AP5220">
        <f>IF(ufc_fights_2[[#This Row],[winner]]="Red",ufc_fights_2[[#This Row],[r_fighter_id]],ufc_fights_2[[#This Row],[b_fighter_id]])</f>
        <v>3034</v>
      </c>
      <c r="AQ5220" t="str">
        <f>_xlfn.XLOOKUP(ufc_fights_2[[#This Row],[winnerID]],ufc_fighters[id],ufc_fighters[fighter_name],"xxx",0,1)</f>
        <v>Anthony Smith</v>
      </c>
    </row>
    <row r="5221" spans="1:43">
      <c r="A5221">
        <v>2806</v>
      </c>
      <c r="B5221">
        <v>1773</v>
      </c>
      <c r="C5221">
        <f>_xlfn.XLOOKUP(ufc_fights_2[[#This Row],[r_fighter_id]],ufc_fighters[id],ufc_fighters[year],"xxx",0,1)</f>
        <v>1981</v>
      </c>
      <c r="D5221">
        <f>_xlfn.XLOOKUP(ufc_fights_2[[#This Row],[b_fighter_id]],ufc_fighters[id],ufc_fighters[year],"Prázdné",0,1)</f>
        <v>1973</v>
      </c>
      <c r="E5221" s="10">
        <f>YEAR(ufc_fights_2[[#This Row],[date]])-ufc_fights_2[[#This Row],[r_year]]</f>
        <v>27</v>
      </c>
      <c r="F5221" s="10">
        <f>YEAR(ufc_fights_2[[#This Row],[date]])-ufc_fights_2[[#This Row],[b_year]]</f>
        <v>35</v>
      </c>
      <c r="G5221">
        <v>0</v>
      </c>
      <c r="H5221">
        <v>0</v>
      </c>
      <c r="I5221">
        <v>0.8</v>
      </c>
      <c r="J5221">
        <v>0</v>
      </c>
      <c r="K5221">
        <v>0.83330000000000004</v>
      </c>
      <c r="L5221">
        <v>0</v>
      </c>
      <c r="M5221">
        <v>0</v>
      </c>
      <c r="N5221">
        <v>0.5</v>
      </c>
      <c r="O5221">
        <v>0</v>
      </c>
      <c r="P5221">
        <v>0</v>
      </c>
      <c r="Q5221">
        <v>0</v>
      </c>
      <c r="R5221">
        <v>0</v>
      </c>
      <c r="S5221" s="2">
        <v>9.2592592592592588E-5</v>
      </c>
      <c r="T5221" s="2">
        <v>4.861111111111111E-4</v>
      </c>
      <c r="U5221">
        <v>0.8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 t="s">
        <v>3910</v>
      </c>
      <c r="AG5221" s="2">
        <v>1.0416666666666667E-3</v>
      </c>
      <c r="AH5221" t="s">
        <v>3911</v>
      </c>
      <c r="AI5221">
        <v>3</v>
      </c>
      <c r="AJ5221" t="s">
        <v>3928</v>
      </c>
      <c r="AK5221" s="3">
        <v>39466</v>
      </c>
      <c r="AL5221" s="10">
        <f>YEAR(ufc_fights_2[[#This Row],[date]])</f>
        <v>2008</v>
      </c>
      <c r="AM5221" t="s">
        <v>3983</v>
      </c>
      <c r="AN5221">
        <v>153</v>
      </c>
      <c r="AO5221" t="s">
        <v>3913</v>
      </c>
      <c r="AP5221">
        <f>IF(ufc_fights_2[[#This Row],[winner]]="Red",ufc_fights_2[[#This Row],[r_fighter_id]],ufc_fights_2[[#This Row],[b_fighter_id]])</f>
        <v>2806</v>
      </c>
      <c r="AQ5221" t="str">
        <f>_xlfn.XLOOKUP(ufc_fights_2[[#This Row],[winnerID]],ufc_fighters[id],ufc_fighters[fighter_name],"xxx",0,1)</f>
        <v>Alessio Sakara</v>
      </c>
    </row>
    <row r="5222" spans="1:43">
      <c r="A5222">
        <v>1954</v>
      </c>
      <c r="B5222">
        <v>3360</v>
      </c>
      <c r="C5222">
        <f>_xlfn.XLOOKUP(ufc_fights_2[[#This Row],[r_fighter_id]],ufc_fighters[id],ufc_fighters[year],"xxx",0,1)</f>
        <v>1988</v>
      </c>
      <c r="D5222">
        <f>_xlfn.XLOOKUP(ufc_fights_2[[#This Row],[b_fighter_id]],ufc_fighters[id],ufc_fighters[year],"Prázdné",0,1)</f>
        <v>1985</v>
      </c>
      <c r="E5222" s="10">
        <f>YEAR(ufc_fights_2[[#This Row],[date]])-ufc_fights_2[[#This Row],[r_year]]</f>
        <v>23</v>
      </c>
      <c r="F5222" s="10">
        <f>YEAR(ufc_fights_2[[#This Row],[date]])-ufc_fights_2[[#This Row],[b_year]]</f>
        <v>26</v>
      </c>
      <c r="G5222">
        <v>0</v>
      </c>
      <c r="H5222">
        <v>0</v>
      </c>
      <c r="I5222">
        <v>0.76919999999999999</v>
      </c>
      <c r="J5222">
        <v>0.33329999999999999</v>
      </c>
      <c r="K5222">
        <v>0.77600000000000002</v>
      </c>
      <c r="L5222">
        <v>0.65669999999999995</v>
      </c>
      <c r="M5222">
        <v>1</v>
      </c>
      <c r="N5222">
        <v>0</v>
      </c>
      <c r="O5222">
        <v>0</v>
      </c>
      <c r="P5222">
        <v>1</v>
      </c>
      <c r="Q5222">
        <v>0</v>
      </c>
      <c r="R5222">
        <v>0</v>
      </c>
      <c r="S5222" s="2">
        <v>9.0046296296296298E-3</v>
      </c>
      <c r="T5222" s="2">
        <v>4.1666666666666669E-4</v>
      </c>
      <c r="U5222">
        <v>0.45450000000000002</v>
      </c>
      <c r="V5222">
        <v>0.2727</v>
      </c>
      <c r="W5222">
        <v>1</v>
      </c>
      <c r="X5222">
        <v>1</v>
      </c>
      <c r="Y5222">
        <v>0</v>
      </c>
      <c r="Z5222">
        <v>0.47370000000000001</v>
      </c>
      <c r="AA5222">
        <v>0.33329999999999999</v>
      </c>
      <c r="AB5222">
        <v>1</v>
      </c>
      <c r="AC5222">
        <v>0</v>
      </c>
      <c r="AD5222">
        <v>0.8</v>
      </c>
      <c r="AE5222">
        <v>0</v>
      </c>
      <c r="AF5222" t="s">
        <v>3915</v>
      </c>
      <c r="AG5222" s="2">
        <v>3.472222222222222E-3</v>
      </c>
      <c r="AH5222" t="s">
        <v>3911</v>
      </c>
      <c r="AI5222">
        <v>3</v>
      </c>
      <c r="AJ5222" t="s">
        <v>3964</v>
      </c>
      <c r="AK5222" s="3">
        <v>40769</v>
      </c>
      <c r="AL5222" s="10">
        <f>YEAR(ufc_fights_2[[#This Row],[date]])</f>
        <v>2011</v>
      </c>
      <c r="AM5222" t="s">
        <v>3983</v>
      </c>
      <c r="AN5222">
        <v>107</v>
      </c>
      <c r="AO5222" t="s">
        <v>3913</v>
      </c>
      <c r="AP5222">
        <f>IF(ufc_fights_2[[#This Row],[winner]]="Red",ufc_fights_2[[#This Row],[r_fighter_id]],ufc_fights_2[[#This Row],[b_fighter_id]])</f>
        <v>1954</v>
      </c>
      <c r="AQ5222" t="str">
        <f>_xlfn.XLOOKUP(ufc_fights_2[[#This Row],[winnerID]],ufc_fighters[id],ufc_fighters[fighter_name],"xxx",0,1)</f>
        <v>Ronny Markes</v>
      </c>
    </row>
    <row r="5223" spans="1:43">
      <c r="A5223">
        <v>2103</v>
      </c>
      <c r="B5223">
        <v>855</v>
      </c>
      <c r="C5223">
        <f>_xlfn.XLOOKUP(ufc_fights_2[[#This Row],[r_fighter_id]],ufc_fighters[id],ufc_fighters[year],"xxx",0,1)</f>
        <v>1980</v>
      </c>
      <c r="D5223">
        <f>_xlfn.XLOOKUP(ufc_fights_2[[#This Row],[b_fighter_id]],ufc_fighters[id],ufc_fighters[year],"Prázdné",0,1)</f>
        <v>1991</v>
      </c>
      <c r="E5223" s="10">
        <f>YEAR(ufc_fights_2[[#This Row],[date]])-ufc_fights_2[[#This Row],[r_year]]</f>
        <v>37</v>
      </c>
      <c r="F5223" s="10">
        <f>YEAR(ufc_fights_2[[#This Row],[date]])-ufc_fights_2[[#This Row],[b_year]]</f>
        <v>26</v>
      </c>
      <c r="G5223">
        <v>0</v>
      </c>
      <c r="H5223">
        <v>0</v>
      </c>
      <c r="I5223">
        <v>7.6899999999999996E-2</v>
      </c>
      <c r="J5223">
        <v>0.61599999999999999</v>
      </c>
      <c r="K5223">
        <v>0.33329999999999999</v>
      </c>
      <c r="L5223">
        <v>0.71430000000000005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0</v>
      </c>
      <c r="S5223" s="2">
        <v>0</v>
      </c>
      <c r="T5223" s="2">
        <v>3.8310185185185183E-3</v>
      </c>
      <c r="U5223">
        <v>8.3299999999999999E-2</v>
      </c>
      <c r="V5223">
        <v>0.56189999999999996</v>
      </c>
      <c r="W5223">
        <v>0</v>
      </c>
      <c r="X5223">
        <v>0</v>
      </c>
      <c r="Y5223">
        <v>0.66669999999999996</v>
      </c>
      <c r="Z5223">
        <v>9.0899999999999995E-2</v>
      </c>
      <c r="AA5223">
        <v>0.40910000000000002</v>
      </c>
      <c r="AB5223">
        <v>0</v>
      </c>
      <c r="AC5223">
        <v>0.5</v>
      </c>
      <c r="AD5223">
        <v>0</v>
      </c>
      <c r="AE5223">
        <v>0.68130000000000002</v>
      </c>
      <c r="AF5223" t="s">
        <v>3910</v>
      </c>
      <c r="AG5223" s="2">
        <v>1.7592592592592592E-3</v>
      </c>
      <c r="AH5223" t="s">
        <v>3911</v>
      </c>
      <c r="AI5223">
        <v>3</v>
      </c>
      <c r="AJ5223" t="s">
        <v>3955</v>
      </c>
      <c r="AK5223" s="3">
        <v>42980</v>
      </c>
      <c r="AL5223" s="10">
        <f>YEAR(ufc_fights_2[[#This Row],[date]])</f>
        <v>2017</v>
      </c>
      <c r="AM5223" t="s">
        <v>3983</v>
      </c>
      <c r="AN5223">
        <v>24</v>
      </c>
      <c r="AO5223" t="s">
        <v>3918</v>
      </c>
      <c r="AP5223">
        <f>IF(ufc_fights_2[[#This Row],[winner]]="Red",ufc_fights_2[[#This Row],[r_fighter_id]],ufc_fights_2[[#This Row],[b_fighter_id]])</f>
        <v>855</v>
      </c>
      <c r="AQ5223" t="str">
        <f>_xlfn.XLOOKUP(ufc_fights_2[[#This Row],[winnerID]],ufc_fighters[id],ufc_fighters[fighter_name],"xxx",0,1)</f>
        <v>Abdul-Kerim Edilov</v>
      </c>
    </row>
    <row r="5224" spans="1:43">
      <c r="A5224">
        <v>2806</v>
      </c>
      <c r="B5224">
        <v>3331</v>
      </c>
      <c r="C5224">
        <f>_xlfn.XLOOKUP(ufc_fights_2[[#This Row],[r_fighter_id]],ufc_fighters[id],ufc_fighters[year],"xxx",0,1)</f>
        <v>1981</v>
      </c>
      <c r="D5224">
        <f>_xlfn.XLOOKUP(ufc_fights_2[[#This Row],[b_fighter_id]],ufc_fighters[id],ufc_fighters[year],"Prázdné",0,1)</f>
        <v>0</v>
      </c>
      <c r="E5224" s="10">
        <f>YEAR(ufc_fights_2[[#This Row],[date]])-ufc_fights_2[[#This Row],[r_year]]</f>
        <v>26</v>
      </c>
      <c r="F5224" s="10">
        <f>YEAR(ufc_fights_2[[#This Row],[date]])-ufc_fights_2[[#This Row],[b_year]]</f>
        <v>2007</v>
      </c>
      <c r="G5224">
        <v>0</v>
      </c>
      <c r="H5224">
        <v>0</v>
      </c>
      <c r="I5224">
        <v>0.26090000000000002</v>
      </c>
      <c r="J5224">
        <v>0</v>
      </c>
      <c r="K5224">
        <v>0.26090000000000002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</v>
      </c>
      <c r="T5224" s="2">
        <v>5.7870370370370373E-5</v>
      </c>
      <c r="U5224">
        <v>0.26090000000000002</v>
      </c>
      <c r="V5224">
        <v>0</v>
      </c>
      <c r="W5224">
        <v>0</v>
      </c>
      <c r="X5224">
        <v>0</v>
      </c>
      <c r="Y5224">
        <v>0</v>
      </c>
      <c r="Z5224">
        <v>0.25</v>
      </c>
      <c r="AA5224">
        <v>0</v>
      </c>
      <c r="AB5224">
        <v>0.33329999999999999</v>
      </c>
      <c r="AC5224">
        <v>0</v>
      </c>
      <c r="AD5224">
        <v>0</v>
      </c>
      <c r="AE5224">
        <v>0</v>
      </c>
      <c r="AF5224" t="s">
        <v>3910</v>
      </c>
      <c r="AG5224" s="2">
        <v>1.2037037037037038E-3</v>
      </c>
      <c r="AH5224" t="s">
        <v>3911</v>
      </c>
      <c r="AI5224">
        <v>3</v>
      </c>
      <c r="AJ5224" t="s">
        <v>3939</v>
      </c>
      <c r="AK5224" s="3">
        <v>39193</v>
      </c>
      <c r="AL5224" s="10">
        <f>YEAR(ufc_fights_2[[#This Row],[date]])</f>
        <v>2007</v>
      </c>
      <c r="AM5224" t="s">
        <v>3983</v>
      </c>
      <c r="AN5224">
        <v>33</v>
      </c>
      <c r="AO5224" t="s">
        <v>3913</v>
      </c>
      <c r="AP5224">
        <f>IF(ufc_fights_2[[#This Row],[winner]]="Red",ufc_fights_2[[#This Row],[r_fighter_id]],ufc_fights_2[[#This Row],[b_fighter_id]])</f>
        <v>2806</v>
      </c>
      <c r="AQ5224" t="str">
        <f>_xlfn.XLOOKUP(ufc_fights_2[[#This Row],[winnerID]],ufc_fighters[id],ufc_fighters[fighter_name],"xxx",0,1)</f>
        <v>Alessio Sakara</v>
      </c>
    </row>
    <row r="5225" spans="1:43">
      <c r="A5225">
        <v>3410</v>
      </c>
      <c r="B5225">
        <v>708</v>
      </c>
      <c r="C5225">
        <f>_xlfn.XLOOKUP(ufc_fights_2[[#This Row],[r_fighter_id]],ufc_fighters[id],ufc_fighters[year],"xxx",0,1)</f>
        <v>1981</v>
      </c>
      <c r="D5225">
        <f>_xlfn.XLOOKUP(ufc_fights_2[[#This Row],[b_fighter_id]],ufc_fighters[id],ufc_fighters[year],"Prázdné",0,1)</f>
        <v>1984</v>
      </c>
      <c r="E5225" s="10">
        <f>YEAR(ufc_fights_2[[#This Row],[date]])-ufc_fights_2[[#This Row],[r_year]]</f>
        <v>29</v>
      </c>
      <c r="F5225" s="10">
        <f>YEAR(ufc_fights_2[[#This Row],[date]])-ufc_fights_2[[#This Row],[b_year]]</f>
        <v>26</v>
      </c>
      <c r="G5225">
        <v>0</v>
      </c>
      <c r="H5225">
        <v>0</v>
      </c>
      <c r="I5225">
        <v>0.22220000000000001</v>
      </c>
      <c r="J5225">
        <v>0.64129999999999998</v>
      </c>
      <c r="K5225">
        <v>0.41670000000000001</v>
      </c>
      <c r="L5225">
        <v>0.70799999999999996</v>
      </c>
      <c r="M5225">
        <v>0</v>
      </c>
      <c r="N5225">
        <v>0.75</v>
      </c>
      <c r="O5225">
        <v>0</v>
      </c>
      <c r="P5225">
        <v>0</v>
      </c>
      <c r="Q5225">
        <v>0</v>
      </c>
      <c r="R5225">
        <v>0</v>
      </c>
      <c r="S5225" s="2">
        <v>0</v>
      </c>
      <c r="T5225" s="2">
        <v>7.9166666666666673E-3</v>
      </c>
      <c r="U5225">
        <v>0.1429</v>
      </c>
      <c r="V5225">
        <v>0.58819999999999995</v>
      </c>
      <c r="W5225">
        <v>0.5</v>
      </c>
      <c r="X5225">
        <v>0</v>
      </c>
      <c r="Y5225">
        <v>0</v>
      </c>
      <c r="Z5225">
        <v>0.16669999999999999</v>
      </c>
      <c r="AA5225">
        <v>0.33329999999999999</v>
      </c>
      <c r="AB5225">
        <v>0.33329999999999999</v>
      </c>
      <c r="AC5225">
        <v>1</v>
      </c>
      <c r="AD5225">
        <v>0</v>
      </c>
      <c r="AE5225">
        <v>0.70309999999999995</v>
      </c>
      <c r="AF5225" t="s">
        <v>3915</v>
      </c>
      <c r="AG5225" s="2">
        <v>3.472222222222222E-3</v>
      </c>
      <c r="AH5225" t="s">
        <v>3911</v>
      </c>
      <c r="AI5225">
        <v>3</v>
      </c>
      <c r="AJ5225" t="s">
        <v>3914</v>
      </c>
      <c r="AK5225" s="3">
        <v>40397</v>
      </c>
      <c r="AL5225" s="10">
        <f>YEAR(ufc_fights_2[[#This Row],[date]])</f>
        <v>2010</v>
      </c>
      <c r="AM5225" t="s">
        <v>3983</v>
      </c>
      <c r="AN5225">
        <v>142</v>
      </c>
      <c r="AO5225" t="s">
        <v>3918</v>
      </c>
      <c r="AP5225">
        <f>IF(ufc_fights_2[[#This Row],[winner]]="Red",ufc_fights_2[[#This Row],[r_fighter_id]],ufc_fights_2[[#This Row],[b_fighter_id]])</f>
        <v>708</v>
      </c>
      <c r="AQ5225" t="str">
        <f>_xlfn.XLOOKUP(ufc_fights_2[[#This Row],[winnerID]],ufc_fighters[id],ufc_fighters[fighter_name],"xxx",0,1)</f>
        <v>Phil Davis</v>
      </c>
    </row>
    <row r="5226" spans="1:43">
      <c r="A5226">
        <v>2364</v>
      </c>
      <c r="B5226">
        <v>3034</v>
      </c>
      <c r="C5226">
        <f>_xlfn.XLOOKUP(ufc_fights_2[[#This Row],[r_fighter_id]],ufc_fighters[id],ufc_fighters[year],"xxx",0,1)</f>
        <v>1989</v>
      </c>
      <c r="D5226">
        <f>_xlfn.XLOOKUP(ufc_fights_2[[#This Row],[b_fighter_id]],ufc_fighters[id],ufc_fighters[year],"Prázdné",0,1)</f>
        <v>1988</v>
      </c>
      <c r="E5226" s="10">
        <f>YEAR(ufc_fights_2[[#This Row],[date]])-ufc_fights_2[[#This Row],[r_year]]</f>
        <v>29</v>
      </c>
      <c r="F5226" s="10">
        <f>YEAR(ufc_fights_2[[#This Row],[date]])-ufc_fights_2[[#This Row],[b_year]]</f>
        <v>30</v>
      </c>
      <c r="G5226">
        <v>0</v>
      </c>
      <c r="H5226">
        <v>0</v>
      </c>
      <c r="I5226">
        <v>0.52029999999999998</v>
      </c>
      <c r="J5226">
        <v>0.53849999999999998</v>
      </c>
      <c r="K5226">
        <v>0.58860000000000001</v>
      </c>
      <c r="L5226">
        <v>0.55369999999999997</v>
      </c>
      <c r="M5226">
        <v>1</v>
      </c>
      <c r="N5226">
        <v>0.33329999999999999</v>
      </c>
      <c r="O5226">
        <v>0</v>
      </c>
      <c r="P5226">
        <v>2</v>
      </c>
      <c r="Q5226">
        <v>0</v>
      </c>
      <c r="R5226">
        <v>0</v>
      </c>
      <c r="S5226" s="2">
        <v>3.425925925925926E-3</v>
      </c>
      <c r="T5226" s="2">
        <v>1.0300925925925926E-3</v>
      </c>
      <c r="U5226">
        <v>0.42109999999999997</v>
      </c>
      <c r="V5226">
        <v>0.46589999999999998</v>
      </c>
      <c r="W5226">
        <v>0.83330000000000004</v>
      </c>
      <c r="X5226">
        <v>0.86360000000000003</v>
      </c>
      <c r="Y5226">
        <v>1</v>
      </c>
      <c r="Z5226">
        <v>0.44550000000000001</v>
      </c>
      <c r="AA5226">
        <v>0.48980000000000001</v>
      </c>
      <c r="AB5226">
        <v>0.5625</v>
      </c>
      <c r="AC5226">
        <v>0.77780000000000005</v>
      </c>
      <c r="AD5226">
        <v>0.7419</v>
      </c>
      <c r="AE5226">
        <v>1</v>
      </c>
      <c r="AF5226" t="s">
        <v>3933</v>
      </c>
      <c r="AG5226" s="2">
        <v>3.0787037037037037E-3</v>
      </c>
      <c r="AH5226" t="s">
        <v>3927</v>
      </c>
      <c r="AI5226">
        <v>5</v>
      </c>
      <c r="AJ5226" t="s">
        <v>3949</v>
      </c>
      <c r="AK5226" s="3">
        <v>43400</v>
      </c>
      <c r="AL5226" s="10">
        <f>YEAR(ufc_fights_2[[#This Row],[date]])</f>
        <v>2018</v>
      </c>
      <c r="AM5226" t="s">
        <v>3983</v>
      </c>
      <c r="AN5226">
        <v>25</v>
      </c>
      <c r="AO5226" t="s">
        <v>3918</v>
      </c>
      <c r="AP5226">
        <f>IF(ufc_fights_2[[#This Row],[winner]]="Red",ufc_fights_2[[#This Row],[r_fighter_id]],ufc_fights_2[[#This Row],[b_fighter_id]])</f>
        <v>3034</v>
      </c>
      <c r="AQ5226" t="str">
        <f>_xlfn.XLOOKUP(ufc_fights_2[[#This Row],[winnerID]],ufc_fighters[id],ufc_fighters[fighter_name],"xxx",0,1)</f>
        <v>Anthony Smith</v>
      </c>
    </row>
    <row r="5227" spans="1:43">
      <c r="A5227">
        <v>2085</v>
      </c>
      <c r="B5227">
        <v>567</v>
      </c>
      <c r="C5227">
        <f>_xlfn.XLOOKUP(ufc_fights_2[[#This Row],[r_fighter_id]],ufc_fighters[id],ufc_fighters[year],"xxx",0,1)</f>
        <v>1987</v>
      </c>
      <c r="D5227">
        <f>_xlfn.XLOOKUP(ufc_fights_2[[#This Row],[b_fighter_id]],ufc_fighters[id],ufc_fighters[year],"Prázdné",0,1)</f>
        <v>1990</v>
      </c>
      <c r="E5227" s="10">
        <f>YEAR(ufc_fights_2[[#This Row],[date]])-ufc_fights_2[[#This Row],[r_year]]</f>
        <v>33</v>
      </c>
      <c r="F5227" s="10">
        <f>YEAR(ufc_fights_2[[#This Row],[date]])-ufc_fights_2[[#This Row],[b_year]]</f>
        <v>30</v>
      </c>
      <c r="G5227">
        <v>0</v>
      </c>
      <c r="H5227">
        <v>0</v>
      </c>
      <c r="I5227">
        <v>0.45879999999999999</v>
      </c>
      <c r="J5227">
        <v>0.6371</v>
      </c>
      <c r="K5227">
        <v>0.52429999999999999</v>
      </c>
      <c r="L5227">
        <v>0.75760000000000005</v>
      </c>
      <c r="M5227">
        <v>0</v>
      </c>
      <c r="N5227">
        <v>0.1</v>
      </c>
      <c r="O5227">
        <v>0</v>
      </c>
      <c r="P5227">
        <v>0</v>
      </c>
      <c r="Q5227">
        <v>0</v>
      </c>
      <c r="R5227">
        <v>0</v>
      </c>
      <c r="S5227" s="2">
        <v>6.0416666666666665E-3</v>
      </c>
      <c r="T5227" s="2">
        <v>1.8287037037037037E-3</v>
      </c>
      <c r="U5227">
        <v>0.4133</v>
      </c>
      <c r="V5227">
        <v>0.34329999999999999</v>
      </c>
      <c r="W5227">
        <v>0.75</v>
      </c>
      <c r="X5227">
        <v>1</v>
      </c>
      <c r="Y5227">
        <v>0</v>
      </c>
      <c r="Z5227">
        <v>0.28889999999999999</v>
      </c>
      <c r="AA5227">
        <v>0.3387</v>
      </c>
      <c r="AB5227">
        <v>0.65</v>
      </c>
      <c r="AC5227">
        <v>0.93440000000000001</v>
      </c>
      <c r="AD5227">
        <v>0</v>
      </c>
      <c r="AE5227">
        <v>1</v>
      </c>
      <c r="AF5227" t="s">
        <v>3915</v>
      </c>
      <c r="AG5227" s="2">
        <v>3.472222222222222E-3</v>
      </c>
      <c r="AH5227" t="s">
        <v>3911</v>
      </c>
      <c r="AI5227">
        <v>3</v>
      </c>
      <c r="AJ5227" t="s">
        <v>3916</v>
      </c>
      <c r="AK5227" s="3">
        <v>43988</v>
      </c>
      <c r="AL5227" s="10">
        <f>YEAR(ufc_fights_2[[#This Row],[date]])</f>
        <v>2020</v>
      </c>
      <c r="AM5227" t="s">
        <v>3983</v>
      </c>
      <c r="AN5227">
        <v>1</v>
      </c>
      <c r="AO5227" t="s">
        <v>3918</v>
      </c>
      <c r="AP5227">
        <f>IF(ufc_fights_2[[#This Row],[winner]]="Red",ufc_fights_2[[#This Row],[r_fighter_id]],ufc_fights_2[[#This Row],[b_fighter_id]])</f>
        <v>567</v>
      </c>
      <c r="AQ5227" t="str">
        <f>_xlfn.XLOOKUP(ufc_fights_2[[#This Row],[winnerID]],ufc_fighters[id],ufc_fighters[fighter_name],"xxx",0,1)</f>
        <v>Devin Clark</v>
      </c>
    </row>
    <row r="5228" spans="1:43">
      <c r="A5228">
        <v>2783</v>
      </c>
      <c r="B5228">
        <v>3034</v>
      </c>
      <c r="C5228">
        <f>_xlfn.XLOOKUP(ufc_fights_2[[#This Row],[r_fighter_id]],ufc_fighters[id],ufc_fighters[year],"xxx",0,1)</f>
        <v>1981</v>
      </c>
      <c r="D5228">
        <f>_xlfn.XLOOKUP(ufc_fights_2[[#This Row],[b_fighter_id]],ufc_fighters[id],ufc_fighters[year],"Prázdné",0,1)</f>
        <v>1988</v>
      </c>
      <c r="E5228" s="10">
        <f>YEAR(ufc_fights_2[[#This Row],[date]])-ufc_fights_2[[#This Row],[r_year]]</f>
        <v>37</v>
      </c>
      <c r="F5228" s="10">
        <f>YEAR(ufc_fights_2[[#This Row],[date]])-ufc_fights_2[[#This Row],[b_year]]</f>
        <v>30</v>
      </c>
      <c r="G5228">
        <v>0</v>
      </c>
      <c r="H5228">
        <v>1</v>
      </c>
      <c r="I5228">
        <v>0.33329999999999999</v>
      </c>
      <c r="J5228">
        <v>0.7419</v>
      </c>
      <c r="K5228">
        <v>0.33329999999999999</v>
      </c>
      <c r="L5228">
        <v>0.7419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</v>
      </c>
      <c r="T5228" s="2">
        <v>1.1574074074074073E-5</v>
      </c>
      <c r="U5228">
        <v>0</v>
      </c>
      <c r="V5228">
        <v>0.72409999999999997</v>
      </c>
      <c r="W5228">
        <v>1</v>
      </c>
      <c r="X5228">
        <v>0.75</v>
      </c>
      <c r="Y5228">
        <v>1</v>
      </c>
      <c r="Z5228">
        <v>0.33329999999999999</v>
      </c>
      <c r="AA5228">
        <v>0.7419</v>
      </c>
      <c r="AB5228">
        <v>0</v>
      </c>
      <c r="AC5228">
        <v>0</v>
      </c>
      <c r="AD5228">
        <v>0</v>
      </c>
      <c r="AE5228">
        <v>0</v>
      </c>
      <c r="AF5228" t="s">
        <v>3910</v>
      </c>
      <c r="AG5228" s="2">
        <v>1.0300925925925926E-3</v>
      </c>
      <c r="AH5228" t="s">
        <v>3927</v>
      </c>
      <c r="AI5228">
        <v>5</v>
      </c>
      <c r="AJ5228" t="s">
        <v>3931</v>
      </c>
      <c r="AK5228" s="3">
        <v>43303</v>
      </c>
      <c r="AL5228" s="10">
        <f>YEAR(ufc_fights_2[[#This Row],[date]])</f>
        <v>2018</v>
      </c>
      <c r="AM5228" t="s">
        <v>3983</v>
      </c>
      <c r="AN5228">
        <v>108</v>
      </c>
      <c r="AO5228" t="s">
        <v>3918</v>
      </c>
      <c r="AP5228">
        <f>IF(ufc_fights_2[[#This Row],[winner]]="Red",ufc_fights_2[[#This Row],[r_fighter_id]],ufc_fights_2[[#This Row],[b_fighter_id]])</f>
        <v>3034</v>
      </c>
      <c r="AQ5228" t="str">
        <f>_xlfn.XLOOKUP(ufc_fights_2[[#This Row],[winnerID]],ufc_fighters[id],ufc_fighters[fighter_name],"xxx",0,1)</f>
        <v>Anthony Smith</v>
      </c>
    </row>
    <row r="5229" spans="1:43">
      <c r="A5229">
        <v>2555</v>
      </c>
      <c r="B5229">
        <v>1934</v>
      </c>
      <c r="C5229">
        <f>_xlfn.XLOOKUP(ufc_fights_2[[#This Row],[r_fighter_id]],ufc_fighters[id],ufc_fighters[year],"xxx",0,1)</f>
        <v>1979</v>
      </c>
      <c r="D5229">
        <f>_xlfn.XLOOKUP(ufc_fights_2[[#This Row],[b_fighter_id]],ufc_fighters[id],ufc_fighters[year],"Prázdné",0,1)</f>
        <v>1980</v>
      </c>
      <c r="E5229" s="10">
        <f>YEAR(ufc_fights_2[[#This Row],[date]])-ufc_fights_2[[#This Row],[r_year]]</f>
        <v>33</v>
      </c>
      <c r="F5229" s="10">
        <f>YEAR(ufc_fights_2[[#This Row],[date]])-ufc_fights_2[[#This Row],[b_year]]</f>
        <v>32</v>
      </c>
      <c r="G5229">
        <v>0</v>
      </c>
      <c r="H5229">
        <v>0</v>
      </c>
      <c r="I5229">
        <v>0.45</v>
      </c>
      <c r="J5229">
        <v>0.71530000000000005</v>
      </c>
      <c r="K5229">
        <v>0.5766</v>
      </c>
      <c r="L5229">
        <v>0.77210000000000001</v>
      </c>
      <c r="M5229">
        <v>0.25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4.2476851851851851E-3</v>
      </c>
      <c r="T5229" s="2">
        <v>1.9212962962962964E-3</v>
      </c>
      <c r="U5229">
        <v>0.41099999999999998</v>
      </c>
      <c r="V5229">
        <v>0.66059999999999997</v>
      </c>
      <c r="W5229">
        <v>1</v>
      </c>
      <c r="X5229">
        <v>0.83330000000000004</v>
      </c>
      <c r="Y5229">
        <v>0</v>
      </c>
      <c r="Z5229">
        <v>0.4</v>
      </c>
      <c r="AA5229">
        <v>0.62890000000000001</v>
      </c>
      <c r="AB5229">
        <v>0.58819999999999995</v>
      </c>
      <c r="AC5229">
        <v>0.92500000000000004</v>
      </c>
      <c r="AD5229">
        <v>0.66669999999999996</v>
      </c>
      <c r="AE5229">
        <v>0</v>
      </c>
      <c r="AF5229" t="s">
        <v>3915</v>
      </c>
      <c r="AG5229" s="2">
        <v>3.472222222222222E-3</v>
      </c>
      <c r="AH5229" t="s">
        <v>3911</v>
      </c>
      <c r="AI5229">
        <v>3</v>
      </c>
      <c r="AJ5229" t="s">
        <v>3928</v>
      </c>
      <c r="AK5229" s="3">
        <v>41044</v>
      </c>
      <c r="AL5229" s="10">
        <f>YEAR(ufc_fights_2[[#This Row],[date]])</f>
        <v>2012</v>
      </c>
      <c r="AM5229" t="s">
        <v>3983</v>
      </c>
      <c r="AN5229">
        <v>27</v>
      </c>
      <c r="AO5229" t="s">
        <v>3913</v>
      </c>
      <c r="AP5229">
        <f>IF(ufc_fights_2[[#This Row],[winner]]="Red",ufc_fights_2[[#This Row],[r_fighter_id]],ufc_fights_2[[#This Row],[b_fighter_id]])</f>
        <v>2555</v>
      </c>
      <c r="AQ5229" t="str">
        <f>_xlfn.XLOOKUP(ufc_fights_2[[#This Row],[winnerID]],ufc_fighters[id],ufc_fighters[fighter_name],"xxx",0,1)</f>
        <v>Igor Pokrajac</v>
      </c>
    </row>
    <row r="5230" spans="1:43">
      <c r="A5230">
        <v>2783</v>
      </c>
      <c r="B5230">
        <v>1320</v>
      </c>
      <c r="C5230">
        <f>_xlfn.XLOOKUP(ufc_fights_2[[#This Row],[r_fighter_id]],ufc_fighters[id],ufc_fighters[year],"xxx",0,1)</f>
        <v>1981</v>
      </c>
      <c r="D5230">
        <f>_xlfn.XLOOKUP(ufc_fights_2[[#This Row],[b_fighter_id]],ufc_fighters[id],ufc_fighters[year],"Prázdné",0,1)</f>
        <v>1970</v>
      </c>
      <c r="E5230" s="10">
        <f>YEAR(ufc_fights_2[[#This Row],[date]])-ufc_fights_2[[#This Row],[r_year]]</f>
        <v>33</v>
      </c>
      <c r="F5230" s="10">
        <f>YEAR(ufc_fights_2[[#This Row],[date]])-ufc_fights_2[[#This Row],[b_year]]</f>
        <v>44</v>
      </c>
      <c r="G5230">
        <v>2</v>
      </c>
      <c r="H5230">
        <v>1</v>
      </c>
      <c r="I5230">
        <v>0.5</v>
      </c>
      <c r="J5230">
        <v>0.38329999999999997</v>
      </c>
      <c r="K5230">
        <v>0.61719999999999997</v>
      </c>
      <c r="L5230">
        <v>0.45710000000000001</v>
      </c>
      <c r="M5230">
        <v>0.5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2.3726851851851851E-3</v>
      </c>
      <c r="T5230" s="2">
        <v>9.2592592592592588E-5</v>
      </c>
      <c r="U5230">
        <v>0.41889999999999999</v>
      </c>
      <c r="V5230">
        <v>0.31369999999999998</v>
      </c>
      <c r="W5230">
        <v>0.57140000000000002</v>
      </c>
      <c r="X5230">
        <v>0.86670000000000003</v>
      </c>
      <c r="Y5230">
        <v>0.8</v>
      </c>
      <c r="Z5230">
        <v>0.43659999999999999</v>
      </c>
      <c r="AA5230">
        <v>0.30430000000000001</v>
      </c>
      <c r="AB5230">
        <v>0.8</v>
      </c>
      <c r="AC5230">
        <v>0.5</v>
      </c>
      <c r="AD5230">
        <v>0.65</v>
      </c>
      <c r="AE5230">
        <v>1</v>
      </c>
      <c r="AF5230" t="s">
        <v>3910</v>
      </c>
      <c r="AG5230" s="2">
        <v>1.0532407407407407E-3</v>
      </c>
      <c r="AH5230" t="s">
        <v>3927</v>
      </c>
      <c r="AI5230">
        <v>5</v>
      </c>
      <c r="AJ5230" t="s">
        <v>3914</v>
      </c>
      <c r="AK5230" s="3">
        <v>41721</v>
      </c>
      <c r="AL5230" s="10">
        <f>YEAR(ufc_fights_2[[#This Row],[date]])</f>
        <v>2014</v>
      </c>
      <c r="AM5230" t="s">
        <v>3983</v>
      </c>
      <c r="AN5230">
        <v>46</v>
      </c>
      <c r="AO5230" t="s">
        <v>3918</v>
      </c>
      <c r="AP5230">
        <f>IF(ufc_fights_2[[#This Row],[winner]]="Red",ufc_fights_2[[#This Row],[r_fighter_id]],ufc_fights_2[[#This Row],[b_fighter_id]])</f>
        <v>1320</v>
      </c>
      <c r="AQ5230" t="str">
        <f>_xlfn.XLOOKUP(ufc_fights_2[[#This Row],[winnerID]],ufc_fighters[id],ufc_fighters[fighter_name],"xxx",0,1)</f>
        <v>Dan Henderson</v>
      </c>
    </row>
    <row r="5231" spans="1:43">
      <c r="A5231">
        <v>90</v>
      </c>
      <c r="B5231">
        <v>9</v>
      </c>
      <c r="C5231">
        <f>_xlfn.XLOOKUP(ufc_fights_2[[#This Row],[r_fighter_id]],ufc_fighters[id],ufc_fighters[year],"xxx",0,1)</f>
        <v>1986</v>
      </c>
      <c r="D5231">
        <f>_xlfn.XLOOKUP(ufc_fights_2[[#This Row],[b_fighter_id]],ufc_fighters[id],ufc_fighters[year],"Prázdné",0,1)</f>
        <v>1992</v>
      </c>
      <c r="E5231" s="10">
        <f>YEAR(ufc_fights_2[[#This Row],[date]])-ufc_fights_2[[#This Row],[r_year]]</f>
        <v>33</v>
      </c>
      <c r="F5231" s="10">
        <f>YEAR(ufc_fights_2[[#This Row],[date]])-ufc_fights_2[[#This Row],[b_year]]</f>
        <v>27</v>
      </c>
      <c r="G5231">
        <v>0</v>
      </c>
      <c r="H5231">
        <v>0</v>
      </c>
      <c r="I5231">
        <v>0.36359999999999998</v>
      </c>
      <c r="J5231">
        <v>0.40450000000000003</v>
      </c>
      <c r="K5231">
        <v>0.5726</v>
      </c>
      <c r="L5231">
        <v>0.53039999999999998</v>
      </c>
      <c r="M5231">
        <v>0</v>
      </c>
      <c r="N5231">
        <v>0.33329999999999999</v>
      </c>
      <c r="O5231">
        <v>0</v>
      </c>
      <c r="P5231">
        <v>0</v>
      </c>
      <c r="Q5231">
        <v>1</v>
      </c>
      <c r="R5231">
        <v>0</v>
      </c>
      <c r="S5231" s="2">
        <v>1.7708333333333332E-3</v>
      </c>
      <c r="T5231" s="2">
        <v>6.018518518518519E-4</v>
      </c>
      <c r="U5231">
        <v>0.22639999999999999</v>
      </c>
      <c r="V5231">
        <v>0.2833</v>
      </c>
      <c r="W5231">
        <v>0.41670000000000001</v>
      </c>
      <c r="X5231">
        <v>0.91669999999999996</v>
      </c>
      <c r="Y5231">
        <v>0.9375</v>
      </c>
      <c r="Z5231">
        <v>0.30430000000000001</v>
      </c>
      <c r="AA5231">
        <v>0.4118</v>
      </c>
      <c r="AB5231">
        <v>1</v>
      </c>
      <c r="AC5231">
        <v>0.25</v>
      </c>
      <c r="AD5231">
        <v>0.75</v>
      </c>
      <c r="AE5231">
        <v>0</v>
      </c>
      <c r="AF5231" t="s">
        <v>3915</v>
      </c>
      <c r="AG5231" s="2">
        <v>3.472222222222222E-3</v>
      </c>
      <c r="AH5231" t="s">
        <v>3911</v>
      </c>
      <c r="AI5231">
        <v>3</v>
      </c>
      <c r="AJ5231" t="s">
        <v>3923</v>
      </c>
      <c r="AK5231" s="3">
        <v>43666</v>
      </c>
      <c r="AL5231" s="10">
        <f>YEAR(ufc_fights_2[[#This Row],[date]])</f>
        <v>2019</v>
      </c>
      <c r="AM5231" t="s">
        <v>3983</v>
      </c>
      <c r="AN5231">
        <v>78</v>
      </c>
      <c r="AO5231" t="s">
        <v>3918</v>
      </c>
      <c r="AP5231">
        <f>IF(ufc_fights_2[[#This Row],[winner]]="Red",ufc_fights_2[[#This Row],[r_fighter_id]],ufc_fights_2[[#This Row],[b_fighter_id]])</f>
        <v>9</v>
      </c>
      <c r="AQ5231" t="str">
        <f>_xlfn.XLOOKUP(ufc_fights_2[[#This Row],[winnerID]],ufc_fighters[id],ufc_fighters[fighter_name],"xxx",0,1)</f>
        <v>Klidson Abreu</v>
      </c>
    </row>
    <row r="5232" spans="1:43">
      <c r="A5232">
        <v>2783</v>
      </c>
      <c r="B5232">
        <v>1320</v>
      </c>
      <c r="C5232">
        <f>_xlfn.XLOOKUP(ufc_fights_2[[#This Row],[r_fighter_id]],ufc_fighters[id],ufc_fighters[year],"xxx",0,1)</f>
        <v>1981</v>
      </c>
      <c r="D5232">
        <f>_xlfn.XLOOKUP(ufc_fights_2[[#This Row],[b_fighter_id]],ufc_fighters[id],ufc_fighters[year],"Prázdné",0,1)</f>
        <v>1970</v>
      </c>
      <c r="E5232" s="10">
        <f>YEAR(ufc_fights_2[[#This Row],[date]])-ufc_fights_2[[#This Row],[r_year]]</f>
        <v>30</v>
      </c>
      <c r="F5232" s="10">
        <f>YEAR(ufc_fights_2[[#This Row],[date]])-ufc_fights_2[[#This Row],[b_year]]</f>
        <v>41</v>
      </c>
      <c r="G5232">
        <v>0</v>
      </c>
      <c r="H5232">
        <v>1</v>
      </c>
      <c r="I5232">
        <v>0.49480000000000002</v>
      </c>
      <c r="J5232">
        <v>0.54610000000000003</v>
      </c>
      <c r="K5232">
        <v>0.65190000000000003</v>
      </c>
      <c r="L5232">
        <v>0.63129999999999997</v>
      </c>
      <c r="M5232">
        <v>0.5</v>
      </c>
      <c r="N5232">
        <v>0.25</v>
      </c>
      <c r="O5232">
        <v>1</v>
      </c>
      <c r="P5232">
        <v>1</v>
      </c>
      <c r="Q5232">
        <v>0</v>
      </c>
      <c r="R5232">
        <v>2</v>
      </c>
      <c r="S5232" s="2">
        <v>6.3194444444444444E-3</v>
      </c>
      <c r="T5232" s="2">
        <v>3.0671296296296297E-3</v>
      </c>
      <c r="U5232">
        <v>0.46510000000000001</v>
      </c>
      <c r="V5232">
        <v>0.4622</v>
      </c>
      <c r="W5232">
        <v>0.8</v>
      </c>
      <c r="X5232">
        <v>0.66669999999999996</v>
      </c>
      <c r="Y5232">
        <v>1</v>
      </c>
      <c r="Z5232">
        <v>0.41749999999999998</v>
      </c>
      <c r="AA5232">
        <v>0.41770000000000002</v>
      </c>
      <c r="AB5232">
        <v>0.55879999999999996</v>
      </c>
      <c r="AC5232">
        <v>0.67500000000000004</v>
      </c>
      <c r="AD5232">
        <v>0.59650000000000003</v>
      </c>
      <c r="AE5232">
        <v>0.77270000000000005</v>
      </c>
      <c r="AF5232" t="s">
        <v>3915</v>
      </c>
      <c r="AG5232" s="2">
        <v>3.472222222222222E-3</v>
      </c>
      <c r="AH5232" t="s">
        <v>3927</v>
      </c>
      <c r="AI5232">
        <v>5</v>
      </c>
      <c r="AJ5232" t="s">
        <v>3974</v>
      </c>
      <c r="AK5232" s="3">
        <v>40866</v>
      </c>
      <c r="AL5232" s="10">
        <f>YEAR(ufc_fights_2[[#This Row],[date]])</f>
        <v>2011</v>
      </c>
      <c r="AM5232" t="s">
        <v>3983</v>
      </c>
      <c r="AN5232">
        <v>83</v>
      </c>
      <c r="AO5232" t="s">
        <v>3918</v>
      </c>
      <c r="AP5232">
        <f>IF(ufc_fights_2[[#This Row],[winner]]="Red",ufc_fights_2[[#This Row],[r_fighter_id]],ufc_fights_2[[#This Row],[b_fighter_id]])</f>
        <v>1320</v>
      </c>
      <c r="AQ5232" t="str">
        <f>_xlfn.XLOOKUP(ufc_fights_2[[#This Row],[winnerID]],ufc_fighters[id],ufc_fighters[fighter_name],"xxx",0,1)</f>
        <v>Dan Henderson</v>
      </c>
    </row>
    <row r="5233" spans="1:43">
      <c r="A5233">
        <v>1320</v>
      </c>
      <c r="B5233">
        <v>1006</v>
      </c>
      <c r="C5233">
        <f>_xlfn.XLOOKUP(ufc_fights_2[[#This Row],[r_fighter_id]],ufc_fighters[id],ufc_fighters[year],"xxx",0,1)</f>
        <v>1970</v>
      </c>
      <c r="D5233">
        <f>_xlfn.XLOOKUP(ufc_fights_2[[#This Row],[b_fighter_id]],ufc_fighters[id],ufc_fighters[year],"Prázdné",0,1)</f>
        <v>1974</v>
      </c>
      <c r="E5233" s="10">
        <f>YEAR(ufc_fights_2[[#This Row],[date]])-ufc_fights_2[[#This Row],[r_year]]</f>
        <v>39</v>
      </c>
      <c r="F5233" s="10">
        <f>YEAR(ufc_fights_2[[#This Row],[date]])-ufc_fights_2[[#This Row],[b_year]]</f>
        <v>35</v>
      </c>
      <c r="G5233">
        <v>0</v>
      </c>
      <c r="H5233">
        <v>0</v>
      </c>
      <c r="I5233">
        <v>0.40910000000000002</v>
      </c>
      <c r="J5233">
        <v>0.40620000000000001</v>
      </c>
      <c r="K5233">
        <v>0.44790000000000002</v>
      </c>
      <c r="L5233">
        <v>0.44340000000000002</v>
      </c>
      <c r="M5233">
        <v>0.66669999999999996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3.5416666666666665E-3</v>
      </c>
      <c r="T5233" s="2">
        <v>1.0763888888888889E-3</v>
      </c>
      <c r="U5233">
        <v>0.28120000000000001</v>
      </c>
      <c r="V5233">
        <v>0.21210000000000001</v>
      </c>
      <c r="W5233">
        <v>0.6</v>
      </c>
      <c r="X5233">
        <v>0.78949999999999998</v>
      </c>
      <c r="Y5233">
        <v>1</v>
      </c>
      <c r="Z5233">
        <v>0.35589999999999999</v>
      </c>
      <c r="AA5233">
        <v>0.378</v>
      </c>
      <c r="AB5233">
        <v>0.5</v>
      </c>
      <c r="AC5233">
        <v>0.61539999999999995</v>
      </c>
      <c r="AD5233">
        <v>0.52380000000000004</v>
      </c>
      <c r="AE5233">
        <v>0</v>
      </c>
      <c r="AF5233" t="s">
        <v>3922</v>
      </c>
      <c r="AG5233" s="2">
        <v>3.472222222222222E-3</v>
      </c>
      <c r="AH5233" t="s">
        <v>3911</v>
      </c>
      <c r="AI5233">
        <v>3</v>
      </c>
      <c r="AJ5233" t="s">
        <v>3928</v>
      </c>
      <c r="AK5233" s="3">
        <v>39830</v>
      </c>
      <c r="AL5233" s="10">
        <f>YEAR(ufc_fights_2[[#This Row],[date]])</f>
        <v>2009</v>
      </c>
      <c r="AM5233" t="s">
        <v>3983</v>
      </c>
      <c r="AN5233">
        <v>100</v>
      </c>
      <c r="AO5233" t="s">
        <v>3913</v>
      </c>
      <c r="AP5233">
        <f>IF(ufc_fights_2[[#This Row],[winner]]="Red",ufc_fights_2[[#This Row],[r_fighter_id]],ufc_fights_2[[#This Row],[b_fighter_id]])</f>
        <v>1320</v>
      </c>
      <c r="AQ5233" t="str">
        <f>_xlfn.XLOOKUP(ufc_fights_2[[#This Row],[winnerID]],ufc_fighters[id],ufc_fighters[fighter_name],"xxx",0,1)</f>
        <v>Dan Henderson</v>
      </c>
    </row>
    <row r="5234" spans="1:43">
      <c r="A5234">
        <v>241</v>
      </c>
      <c r="B5234">
        <v>2817</v>
      </c>
      <c r="C5234">
        <f>_xlfn.XLOOKUP(ufc_fights_2[[#This Row],[r_fighter_id]],ufc_fighters[id],ufc_fighters[year],"xxx",0,1)</f>
        <v>1984</v>
      </c>
      <c r="D5234">
        <f>_xlfn.XLOOKUP(ufc_fights_2[[#This Row],[b_fighter_id]],ufc_fighters[id],ufc_fighters[year],"Prázdné",0,1)</f>
        <v>1977</v>
      </c>
      <c r="E5234" s="10">
        <f>YEAR(ufc_fights_2[[#This Row],[date]])-ufc_fights_2[[#This Row],[r_year]]</f>
        <v>23</v>
      </c>
      <c r="F5234" s="10">
        <f>YEAR(ufc_fights_2[[#This Row],[date]])-ufc_fights_2[[#This Row],[b_year]]</f>
        <v>30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 s="2">
        <v>0</v>
      </c>
      <c r="T5234" s="2">
        <v>5.7870370370370373E-5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 t="s">
        <v>3933</v>
      </c>
      <c r="AG5234" s="2">
        <v>6.134259259259259E-4</v>
      </c>
      <c r="AH5234" t="s">
        <v>3911</v>
      </c>
      <c r="AI5234">
        <v>3</v>
      </c>
      <c r="AJ5234" t="s">
        <v>3967</v>
      </c>
      <c r="AK5234" s="3">
        <v>39228</v>
      </c>
      <c r="AL5234" s="10">
        <f>YEAR(ufc_fights_2[[#This Row],[date]])</f>
        <v>2007</v>
      </c>
      <c r="AM5234" t="s">
        <v>3983</v>
      </c>
      <c r="AN5234">
        <v>1</v>
      </c>
      <c r="AO5234" t="s">
        <v>3913</v>
      </c>
      <c r="AP5234">
        <f>IF(ufc_fights_2[[#This Row],[winner]]="Red",ufc_fights_2[[#This Row],[r_fighter_id]],ufc_fights_2[[#This Row],[b_fighter_id]])</f>
        <v>241</v>
      </c>
      <c r="AQ5234" t="str">
        <f>_xlfn.XLOOKUP(ufc_fights_2[[#This Row],[winnerID]],ufc_fighters[id],ufc_fighters[fighter_name],"xxx",0,1)</f>
        <v>Alan Belcher</v>
      </c>
    </row>
    <row r="5235" spans="1:43">
      <c r="A5235">
        <v>3069</v>
      </c>
      <c r="B5235">
        <v>2555</v>
      </c>
      <c r="C5235">
        <f>_xlfn.XLOOKUP(ufc_fights_2[[#This Row],[r_fighter_id]],ufc_fighters[id],ufc_fighters[year],"xxx",0,1)</f>
        <v>1977</v>
      </c>
      <c r="D5235">
        <f>_xlfn.XLOOKUP(ufc_fights_2[[#This Row],[b_fighter_id]],ufc_fighters[id],ufc_fighters[year],"Prázdné",0,1)</f>
        <v>1979</v>
      </c>
      <c r="E5235" s="10">
        <f>YEAR(ufc_fights_2[[#This Row],[date]])-ufc_fights_2[[#This Row],[r_year]]</f>
        <v>34</v>
      </c>
      <c r="F5235" s="10">
        <f>YEAR(ufc_fights_2[[#This Row],[date]])-ufc_fights_2[[#This Row],[b_year]]</f>
        <v>32</v>
      </c>
      <c r="G5235">
        <v>0</v>
      </c>
      <c r="H5235">
        <v>1</v>
      </c>
      <c r="I5235">
        <v>0.5</v>
      </c>
      <c r="J5235">
        <v>0.6774</v>
      </c>
      <c r="K5235">
        <v>0.5</v>
      </c>
      <c r="L5235">
        <v>0.6774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</v>
      </c>
      <c r="T5235" s="2">
        <v>5.7870370370370373E-5</v>
      </c>
      <c r="U5235">
        <v>0.42859999999999998</v>
      </c>
      <c r="V5235">
        <v>0.66669999999999996</v>
      </c>
      <c r="W5235">
        <v>1</v>
      </c>
      <c r="X5235">
        <v>0</v>
      </c>
      <c r="Y5235">
        <v>1</v>
      </c>
      <c r="Z5235">
        <v>0.5</v>
      </c>
      <c r="AA5235">
        <v>0.4667</v>
      </c>
      <c r="AB5235">
        <v>0</v>
      </c>
      <c r="AC5235">
        <v>0.71430000000000005</v>
      </c>
      <c r="AD5235">
        <v>0</v>
      </c>
      <c r="AE5235">
        <v>1</v>
      </c>
      <c r="AF5235" t="s">
        <v>3910</v>
      </c>
      <c r="AG5235" s="2">
        <v>4.0509259259259258E-4</v>
      </c>
      <c r="AH5235" t="s">
        <v>3911</v>
      </c>
      <c r="AI5235">
        <v>3</v>
      </c>
      <c r="AJ5235" t="s">
        <v>3949</v>
      </c>
      <c r="AK5235" s="3">
        <v>40887</v>
      </c>
      <c r="AL5235" s="10">
        <f>YEAR(ufc_fights_2[[#This Row],[date]])</f>
        <v>2011</v>
      </c>
      <c r="AM5235" t="s">
        <v>3983</v>
      </c>
      <c r="AN5235">
        <v>65</v>
      </c>
      <c r="AO5235" t="s">
        <v>3918</v>
      </c>
      <c r="AP5235">
        <f>IF(ufc_fights_2[[#This Row],[winner]]="Red",ufc_fights_2[[#This Row],[r_fighter_id]],ufc_fights_2[[#This Row],[b_fighter_id]])</f>
        <v>2555</v>
      </c>
      <c r="AQ5235" t="str">
        <f>_xlfn.XLOOKUP(ufc_fights_2[[#This Row],[winnerID]],ufc_fighters[id],ufc_fighters[fighter_name],"xxx",0,1)</f>
        <v>Igor Pokrajac</v>
      </c>
    </row>
    <row r="5236" spans="1:43">
      <c r="A5236">
        <v>243</v>
      </c>
      <c r="B5236">
        <v>848</v>
      </c>
      <c r="C5236">
        <f>_xlfn.XLOOKUP(ufc_fights_2[[#This Row],[r_fighter_id]],ufc_fighters[id],ufc_fighters[year],"xxx",0,1)</f>
        <v>1977</v>
      </c>
      <c r="D5236">
        <f>_xlfn.XLOOKUP(ufc_fights_2[[#This Row],[b_fighter_id]],ufc_fighters[id],ufc_fighters[year],"Prázdné",0,1)</f>
        <v>1971</v>
      </c>
      <c r="E5236" s="10">
        <f>YEAR(ufc_fights_2[[#This Row],[date]])-ufc_fights_2[[#This Row],[r_year]]</f>
        <v>26</v>
      </c>
      <c r="F5236" s="10">
        <f>YEAR(ufc_fights_2[[#This Row],[date]])-ufc_fights_2[[#This Row],[b_year]]</f>
        <v>32</v>
      </c>
      <c r="G5236">
        <v>1</v>
      </c>
      <c r="H5236">
        <v>0</v>
      </c>
      <c r="I5236">
        <v>0.75</v>
      </c>
      <c r="J5236">
        <v>0.2</v>
      </c>
      <c r="K5236">
        <v>0.75</v>
      </c>
      <c r="L5236">
        <v>0.2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3.4722222222222222E-5</v>
      </c>
      <c r="T5236" s="2">
        <v>0</v>
      </c>
      <c r="U5236">
        <v>0.72729999999999995</v>
      </c>
      <c r="V5236">
        <v>0</v>
      </c>
      <c r="W5236">
        <v>0</v>
      </c>
      <c r="X5236">
        <v>1</v>
      </c>
      <c r="Y5236">
        <v>0.33329999999999999</v>
      </c>
      <c r="Z5236">
        <v>0.5</v>
      </c>
      <c r="AA5236">
        <v>0.2</v>
      </c>
      <c r="AB5236">
        <v>1</v>
      </c>
      <c r="AC5236">
        <v>0</v>
      </c>
      <c r="AD5236">
        <v>0.75</v>
      </c>
      <c r="AE5236">
        <v>0</v>
      </c>
      <c r="AF5236" t="s">
        <v>3910</v>
      </c>
      <c r="AG5236" s="2">
        <v>7.7546296296296293E-4</v>
      </c>
      <c r="AH5236" t="s">
        <v>3911</v>
      </c>
      <c r="AI5236">
        <v>3</v>
      </c>
      <c r="AJ5236" t="s">
        <v>3925</v>
      </c>
      <c r="AK5236" s="3">
        <v>37778</v>
      </c>
      <c r="AL5236" s="10">
        <f>YEAR(ufc_fights_2[[#This Row],[date]])</f>
        <v>2003</v>
      </c>
      <c r="AM5236" t="s">
        <v>3983</v>
      </c>
      <c r="AN5236">
        <v>1</v>
      </c>
      <c r="AO5236" t="s">
        <v>3913</v>
      </c>
      <c r="AP5236">
        <f>IF(ufc_fights_2[[#This Row],[winner]]="Red",ufc_fights_2[[#This Row],[r_fighter_id]],ufc_fights_2[[#This Row],[b_fighter_id]])</f>
        <v>243</v>
      </c>
      <c r="AQ5236" t="str">
        <f>_xlfn.XLOOKUP(ufc_fights_2[[#This Row],[winnerID]],ufc_fighters[id],ufc_fighters[fighter_name],"xxx",0,1)</f>
        <v>Vitor Belfort</v>
      </c>
    </row>
    <row r="5237" spans="1:43">
      <c r="A5237">
        <v>2783</v>
      </c>
      <c r="B5237">
        <v>3056</v>
      </c>
      <c r="C5237">
        <f>_xlfn.XLOOKUP(ufc_fights_2[[#This Row],[r_fighter_id]],ufc_fighters[id],ufc_fighters[year],"xxx",0,1)</f>
        <v>1981</v>
      </c>
      <c r="D5237">
        <f>_xlfn.XLOOKUP(ufc_fights_2[[#This Row],[b_fighter_id]],ufc_fighters[id],ufc_fighters[year],"Prázdné",0,1)</f>
        <v>1977</v>
      </c>
      <c r="E5237" s="10">
        <f>YEAR(ufc_fights_2[[#This Row],[date]])-ufc_fights_2[[#This Row],[r_year]]</f>
        <v>32</v>
      </c>
      <c r="F5237" s="10">
        <f>YEAR(ufc_fights_2[[#This Row],[date]])-ufc_fights_2[[#This Row],[b_year]]</f>
        <v>36</v>
      </c>
      <c r="G5237">
        <v>0</v>
      </c>
      <c r="H5237">
        <v>0</v>
      </c>
      <c r="I5237">
        <v>0</v>
      </c>
      <c r="J5237">
        <v>0.55559999999999998</v>
      </c>
      <c r="K5237">
        <v>0.9</v>
      </c>
      <c r="L5237">
        <v>0.8286</v>
      </c>
      <c r="M5237">
        <v>0</v>
      </c>
      <c r="N5237">
        <v>0.66669999999999996</v>
      </c>
      <c r="O5237">
        <v>0</v>
      </c>
      <c r="P5237">
        <v>2</v>
      </c>
      <c r="Q5237">
        <v>0</v>
      </c>
      <c r="R5237">
        <v>0</v>
      </c>
      <c r="S5237" s="2">
        <v>5.7870370370370367E-4</v>
      </c>
      <c r="T5237" s="2">
        <v>2.650462962962963E-3</v>
      </c>
      <c r="U5237">
        <v>0</v>
      </c>
      <c r="V5237">
        <v>0.42859999999999998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0.57140000000000002</v>
      </c>
      <c r="AF5237" t="s">
        <v>3933</v>
      </c>
      <c r="AG5237" s="2">
        <v>3.3217592592592591E-3</v>
      </c>
      <c r="AH5237" t="s">
        <v>3927</v>
      </c>
      <c r="AI5237">
        <v>5</v>
      </c>
      <c r="AJ5237" t="s">
        <v>3914</v>
      </c>
      <c r="AK5237" s="3">
        <v>41503</v>
      </c>
      <c r="AL5237" s="10">
        <f>YEAR(ufc_fights_2[[#This Row],[date]])</f>
        <v>2013</v>
      </c>
      <c r="AM5237" t="s">
        <v>3983</v>
      </c>
      <c r="AN5237">
        <v>61</v>
      </c>
      <c r="AO5237" t="s">
        <v>3918</v>
      </c>
      <c r="AP5237">
        <f>IF(ufc_fights_2[[#This Row],[winner]]="Red",ufc_fights_2[[#This Row],[r_fighter_id]],ufc_fights_2[[#This Row],[b_fighter_id]])</f>
        <v>3056</v>
      </c>
      <c r="AQ5237" t="str">
        <f>_xlfn.XLOOKUP(ufc_fights_2[[#This Row],[winnerID]],ufc_fighters[id],ufc_fighters[fighter_name],"xxx",0,1)</f>
        <v>Chael Sonnen</v>
      </c>
    </row>
    <row r="5238" spans="1:43">
      <c r="A5238">
        <v>708</v>
      </c>
      <c r="B5238">
        <v>1533</v>
      </c>
      <c r="C5238">
        <f>_xlfn.XLOOKUP(ufc_fights_2[[#This Row],[r_fighter_id]],ufc_fighters[id],ufc_fighters[year],"xxx",0,1)</f>
        <v>1984</v>
      </c>
      <c r="D5238">
        <f>_xlfn.XLOOKUP(ufc_fights_2[[#This Row],[b_fighter_id]],ufc_fighters[id],ufc_fighters[year],"Prázdné",0,1)</f>
        <v>1984</v>
      </c>
      <c r="E5238" s="10">
        <f>YEAR(ufc_fights_2[[#This Row],[date]])-ufc_fights_2[[#This Row],[r_year]]</f>
        <v>30</v>
      </c>
      <c r="F5238" s="10">
        <f>YEAR(ufc_fights_2[[#This Row],[date]])-ufc_fights_2[[#This Row],[b_year]]</f>
        <v>30</v>
      </c>
      <c r="G5238">
        <v>0</v>
      </c>
      <c r="H5238">
        <v>0</v>
      </c>
      <c r="I5238">
        <v>0.16539999999999999</v>
      </c>
      <c r="J5238">
        <v>0.34089999999999998</v>
      </c>
      <c r="K5238">
        <v>0.20300000000000001</v>
      </c>
      <c r="L5238">
        <v>0.35070000000000001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3.7037037037037035E-4</v>
      </c>
      <c r="T5238" s="2">
        <v>1.7361111111111112E-4</v>
      </c>
      <c r="U5238">
        <v>9.4700000000000006E-2</v>
      </c>
      <c r="V5238">
        <v>0.27429999999999999</v>
      </c>
      <c r="W5238">
        <v>0.25</v>
      </c>
      <c r="X5238">
        <v>0.75</v>
      </c>
      <c r="Y5238">
        <v>1</v>
      </c>
      <c r="Z5238">
        <v>0.13220000000000001</v>
      </c>
      <c r="AA5238">
        <v>0.32229999999999998</v>
      </c>
      <c r="AB5238">
        <v>0.75</v>
      </c>
      <c r="AC5238">
        <v>0.5</v>
      </c>
      <c r="AD5238">
        <v>1</v>
      </c>
      <c r="AE5238">
        <v>0.6</v>
      </c>
      <c r="AF5238" t="s">
        <v>3915</v>
      </c>
      <c r="AG5238" s="2">
        <v>3.472222222222222E-3</v>
      </c>
      <c r="AH5238" t="s">
        <v>3911</v>
      </c>
      <c r="AI5238">
        <v>3</v>
      </c>
      <c r="AJ5238" t="s">
        <v>3914</v>
      </c>
      <c r="AK5238" s="3">
        <v>41755</v>
      </c>
      <c r="AL5238" s="10">
        <f>YEAR(ufc_fights_2[[#This Row],[date]])</f>
        <v>2014</v>
      </c>
      <c r="AM5238" t="s">
        <v>3983</v>
      </c>
      <c r="AN5238">
        <v>125</v>
      </c>
      <c r="AO5238" t="s">
        <v>3918</v>
      </c>
      <c r="AP5238">
        <f>IF(ufc_fights_2[[#This Row],[winner]]="Red",ufc_fights_2[[#This Row],[r_fighter_id]],ufc_fights_2[[#This Row],[b_fighter_id]])</f>
        <v>1533</v>
      </c>
      <c r="AQ5238" t="str">
        <f>_xlfn.XLOOKUP(ufc_fights_2[[#This Row],[winnerID]],ufc_fighters[id],ufc_fighters[fighter_name],"xxx",0,1)</f>
        <v>Anthony Johnson</v>
      </c>
    </row>
    <row r="5239" spans="1:43">
      <c r="A5239">
        <v>1235</v>
      </c>
      <c r="B5239">
        <v>1533</v>
      </c>
      <c r="C5239">
        <f>_xlfn.XLOOKUP(ufc_fights_2[[#This Row],[r_fighter_id]],ufc_fighters[id],ufc_fighters[year],"xxx",0,1)</f>
        <v>1987</v>
      </c>
      <c r="D5239">
        <f>_xlfn.XLOOKUP(ufc_fights_2[[#This Row],[b_fighter_id]],ufc_fighters[id],ufc_fighters[year],"Prázdné",0,1)</f>
        <v>1984</v>
      </c>
      <c r="E5239" s="10">
        <f>YEAR(ufc_fights_2[[#This Row],[date]])-ufc_fights_2[[#This Row],[r_year]]</f>
        <v>28</v>
      </c>
      <c r="F5239" s="10">
        <f>YEAR(ufc_fights_2[[#This Row],[date]])-ufc_fights_2[[#This Row],[b_year]]</f>
        <v>31</v>
      </c>
      <c r="G5239">
        <v>0</v>
      </c>
      <c r="H5239">
        <v>1</v>
      </c>
      <c r="I5239">
        <v>0.5</v>
      </c>
      <c r="J5239">
        <v>0.63829999999999998</v>
      </c>
      <c r="K5239">
        <v>0.5</v>
      </c>
      <c r="L5239">
        <v>0.67859999999999998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</v>
      </c>
      <c r="T5239" s="2">
        <v>3.7037037037037035E-4</v>
      </c>
      <c r="U5239">
        <v>0.5</v>
      </c>
      <c r="V5239">
        <v>0.64439999999999997</v>
      </c>
      <c r="W5239">
        <v>0</v>
      </c>
      <c r="X5239">
        <v>0.66669999999999996</v>
      </c>
      <c r="Y5239">
        <v>0.5</v>
      </c>
      <c r="Z5239">
        <v>0.5</v>
      </c>
      <c r="AA5239">
        <v>0.42859999999999998</v>
      </c>
      <c r="AB5239">
        <v>0</v>
      </c>
      <c r="AC5239">
        <v>0.8</v>
      </c>
      <c r="AD5239">
        <v>0</v>
      </c>
      <c r="AE5239">
        <v>0.8095</v>
      </c>
      <c r="AF5239" t="s">
        <v>3910</v>
      </c>
      <c r="AG5239" s="2">
        <v>1.5625000000000001E-3</v>
      </c>
      <c r="AH5239" t="s">
        <v>3927</v>
      </c>
      <c r="AI5239">
        <v>5</v>
      </c>
      <c r="AJ5239" t="s">
        <v>3931</v>
      </c>
      <c r="AK5239" s="3">
        <v>42028</v>
      </c>
      <c r="AL5239" s="10">
        <f>YEAR(ufc_fights_2[[#This Row],[date]])</f>
        <v>2015</v>
      </c>
      <c r="AM5239" t="s">
        <v>3983</v>
      </c>
      <c r="AN5239">
        <v>86</v>
      </c>
      <c r="AO5239" t="s">
        <v>3918</v>
      </c>
      <c r="AP5239">
        <f>IF(ufc_fights_2[[#This Row],[winner]]="Red",ufc_fights_2[[#This Row],[r_fighter_id]],ufc_fights_2[[#This Row],[b_fighter_id]])</f>
        <v>1533</v>
      </c>
      <c r="AQ5239" t="str">
        <f>_xlfn.XLOOKUP(ufc_fights_2[[#This Row],[winnerID]],ufc_fighters[id],ufc_fighters[fighter_name],"xxx",0,1)</f>
        <v>Anthony Johnson</v>
      </c>
    </row>
    <row r="5240" spans="1:43">
      <c r="A5240">
        <v>1533</v>
      </c>
      <c r="B5240">
        <v>2328</v>
      </c>
      <c r="C5240">
        <f>_xlfn.XLOOKUP(ufc_fights_2[[#This Row],[r_fighter_id]],ufc_fighters[id],ufc_fighters[year],"xxx",0,1)</f>
        <v>1984</v>
      </c>
      <c r="D5240">
        <f>_xlfn.XLOOKUP(ufc_fights_2[[#This Row],[b_fighter_id]],ufc_fighters[id],ufc_fighters[year],"Prázdné",0,1)</f>
        <v>1976</v>
      </c>
      <c r="E5240" s="10">
        <f>YEAR(ufc_fights_2[[#This Row],[date]])-ufc_fights_2[[#This Row],[r_year]]</f>
        <v>30</v>
      </c>
      <c r="F5240" s="10">
        <f>YEAR(ufc_fights_2[[#This Row],[date]])-ufc_fights_2[[#This Row],[b_year]]</f>
        <v>38</v>
      </c>
      <c r="G5240">
        <v>1</v>
      </c>
      <c r="H5240">
        <v>0</v>
      </c>
      <c r="I5240">
        <v>0.47060000000000002</v>
      </c>
      <c r="J5240">
        <v>0</v>
      </c>
      <c r="K5240">
        <v>0.47060000000000002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1.1574074074074073E-5</v>
      </c>
      <c r="T5240" s="2">
        <v>0</v>
      </c>
      <c r="U5240">
        <v>0.47060000000000002</v>
      </c>
      <c r="V5240">
        <v>0</v>
      </c>
      <c r="W5240">
        <v>0</v>
      </c>
      <c r="X5240">
        <v>0</v>
      </c>
      <c r="Y5240">
        <v>0</v>
      </c>
      <c r="Z5240">
        <v>0.47060000000000002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 t="s">
        <v>3910</v>
      </c>
      <c r="AG5240" s="2">
        <v>5.0925925925925921E-4</v>
      </c>
      <c r="AH5240" t="s">
        <v>3911</v>
      </c>
      <c r="AI5240">
        <v>3</v>
      </c>
      <c r="AJ5240" t="s">
        <v>3914</v>
      </c>
      <c r="AK5240" s="3">
        <v>41846</v>
      </c>
      <c r="AL5240" s="10">
        <f>YEAR(ufc_fights_2[[#This Row],[date]])</f>
        <v>2014</v>
      </c>
      <c r="AM5240" t="s">
        <v>3983</v>
      </c>
      <c r="AN5240">
        <v>83</v>
      </c>
      <c r="AO5240" t="s">
        <v>3913</v>
      </c>
      <c r="AP5240">
        <f>IF(ufc_fights_2[[#This Row],[winner]]="Red",ufc_fights_2[[#This Row],[r_fighter_id]],ufc_fights_2[[#This Row],[b_fighter_id]])</f>
        <v>1533</v>
      </c>
      <c r="AQ5240" t="str">
        <f>_xlfn.XLOOKUP(ufc_fights_2[[#This Row],[winnerID]],ufc_fighters[id],ufc_fighters[fighter_name],"xxx",0,1)</f>
        <v>Anthony Johnson</v>
      </c>
    </row>
    <row r="5241" spans="1:43">
      <c r="A5241">
        <v>1533</v>
      </c>
      <c r="B5241">
        <v>181</v>
      </c>
      <c r="C5241">
        <f>_xlfn.XLOOKUP(ufc_fights_2[[#This Row],[r_fighter_id]],ufc_fighters[id],ufc_fighters[year],"xxx",0,1)</f>
        <v>1984</v>
      </c>
      <c r="D5241">
        <f>_xlfn.XLOOKUP(ufc_fights_2[[#This Row],[b_fighter_id]],ufc_fighters[id],ufc_fighters[year],"Prázdné",0,1)</f>
        <v>1983</v>
      </c>
      <c r="E5241" s="10">
        <f>YEAR(ufc_fights_2[[#This Row],[date]])-ufc_fights_2[[#This Row],[r_year]]</f>
        <v>32</v>
      </c>
      <c r="F5241" s="10">
        <f>YEAR(ufc_fights_2[[#This Row],[date]])-ufc_fights_2[[#This Row],[b_year]]</f>
        <v>33</v>
      </c>
      <c r="G5241">
        <v>0</v>
      </c>
      <c r="H5241">
        <v>0</v>
      </c>
      <c r="I5241">
        <v>0.84619999999999995</v>
      </c>
      <c r="J5241">
        <v>0</v>
      </c>
      <c r="K5241">
        <v>0.86670000000000003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8.4490740740740739E-4</v>
      </c>
      <c r="T5241" s="2">
        <v>0</v>
      </c>
      <c r="U5241">
        <v>0.84619999999999995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0.84619999999999995</v>
      </c>
      <c r="AE5241">
        <v>0</v>
      </c>
      <c r="AF5241" t="s">
        <v>3910</v>
      </c>
      <c r="AG5241" s="2">
        <v>9.9537037037037042E-4</v>
      </c>
      <c r="AH5241" t="s">
        <v>3927</v>
      </c>
      <c r="AI5241">
        <v>5</v>
      </c>
      <c r="AJ5241" t="s">
        <v>3938</v>
      </c>
      <c r="AK5241" s="3">
        <v>42399</v>
      </c>
      <c r="AL5241" s="10">
        <f>YEAR(ufc_fights_2[[#This Row],[date]])</f>
        <v>2016</v>
      </c>
      <c r="AM5241" t="s">
        <v>3983</v>
      </c>
      <c r="AN5241">
        <v>9</v>
      </c>
      <c r="AO5241" t="s">
        <v>3913</v>
      </c>
      <c r="AP5241">
        <f>IF(ufc_fights_2[[#This Row],[winner]]="Red",ufc_fights_2[[#This Row],[r_fighter_id]],ufc_fights_2[[#This Row],[b_fighter_id]])</f>
        <v>1533</v>
      </c>
      <c r="AQ5241" t="str">
        <f>_xlfn.XLOOKUP(ufc_fights_2[[#This Row],[winnerID]],ufc_fighters[id],ufc_fighters[fighter_name],"xxx",0,1)</f>
        <v>Anthony Johnson</v>
      </c>
    </row>
    <row r="5242" spans="1:43">
      <c r="A5242">
        <v>1533</v>
      </c>
      <c r="B5242">
        <v>1950</v>
      </c>
      <c r="C5242">
        <f>_xlfn.XLOOKUP(ufc_fights_2[[#This Row],[r_fighter_id]],ufc_fighters[id],ufc_fighters[year],"xxx",0,1)</f>
        <v>1984</v>
      </c>
      <c r="D5242">
        <f>_xlfn.XLOOKUP(ufc_fights_2[[#This Row],[b_fighter_id]],ufc_fighters[id],ufc_fighters[year],"Prázdné",0,1)</f>
        <v>1980</v>
      </c>
      <c r="E5242" s="10">
        <f>YEAR(ufc_fights_2[[#This Row],[date]])-ufc_fights_2[[#This Row],[r_year]]</f>
        <v>31</v>
      </c>
      <c r="F5242" s="10">
        <f>YEAR(ufc_fights_2[[#This Row],[date]])-ufc_fights_2[[#This Row],[b_year]]</f>
        <v>35</v>
      </c>
      <c r="G5242">
        <v>1</v>
      </c>
      <c r="H5242">
        <v>0</v>
      </c>
      <c r="I5242">
        <v>0.59519999999999995</v>
      </c>
      <c r="J5242">
        <v>0.4</v>
      </c>
      <c r="K5242">
        <v>0.67269999999999996</v>
      </c>
      <c r="L5242">
        <v>0.4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2.3379629629629631E-3</v>
      </c>
      <c r="T5242" s="2">
        <v>5.9027777777777778E-4</v>
      </c>
      <c r="U5242">
        <v>0.5161</v>
      </c>
      <c r="V5242">
        <v>9.0899999999999995E-2</v>
      </c>
      <c r="W5242">
        <v>0.75</v>
      </c>
      <c r="X5242">
        <v>0.85709999999999997</v>
      </c>
      <c r="Y5242">
        <v>0.875</v>
      </c>
      <c r="Z5242">
        <v>0.52</v>
      </c>
      <c r="AA5242">
        <v>0.3125</v>
      </c>
      <c r="AB5242">
        <v>0.75</v>
      </c>
      <c r="AC5242">
        <v>0.75</v>
      </c>
      <c r="AD5242">
        <v>0.6</v>
      </c>
      <c r="AE5242">
        <v>0</v>
      </c>
      <c r="AF5242" t="s">
        <v>3910</v>
      </c>
      <c r="AG5242" s="2">
        <v>3.2407407407407406E-4</v>
      </c>
      <c r="AH5242" t="s">
        <v>3911</v>
      </c>
      <c r="AI5242">
        <v>3</v>
      </c>
      <c r="AJ5242" t="s">
        <v>3924</v>
      </c>
      <c r="AK5242" s="3">
        <v>42252</v>
      </c>
      <c r="AL5242" s="10">
        <f>YEAR(ufc_fights_2[[#This Row],[date]])</f>
        <v>2015</v>
      </c>
      <c r="AM5242" t="s">
        <v>3983</v>
      </c>
      <c r="AN5242">
        <v>1</v>
      </c>
      <c r="AO5242" t="s">
        <v>3913</v>
      </c>
      <c r="AP5242">
        <f>IF(ufc_fights_2[[#This Row],[winner]]="Red",ufc_fights_2[[#This Row],[r_fighter_id]],ufc_fights_2[[#This Row],[b_fighter_id]])</f>
        <v>1533</v>
      </c>
      <c r="AQ5242" t="str">
        <f>_xlfn.XLOOKUP(ufc_fights_2[[#This Row],[winnerID]],ufc_fighters[id],ufc_fighters[fighter_name],"xxx",0,1)</f>
        <v>Anthony Johnson</v>
      </c>
    </row>
    <row r="5243" spans="1:43">
      <c r="A5243">
        <v>243</v>
      </c>
      <c r="B5243">
        <v>1320</v>
      </c>
      <c r="C5243">
        <f>_xlfn.XLOOKUP(ufc_fights_2[[#This Row],[r_fighter_id]],ufc_fighters[id],ufc_fighters[year],"xxx",0,1)</f>
        <v>1977</v>
      </c>
      <c r="D5243">
        <f>_xlfn.XLOOKUP(ufc_fights_2[[#This Row],[b_fighter_id]],ufc_fighters[id],ufc_fighters[year],"Prázdné",0,1)</f>
        <v>1970</v>
      </c>
      <c r="E5243" s="10">
        <f>YEAR(ufc_fights_2[[#This Row],[date]])-ufc_fights_2[[#This Row],[r_year]]</f>
        <v>36</v>
      </c>
      <c r="F5243" s="10">
        <f>YEAR(ufc_fights_2[[#This Row],[date]])-ufc_fights_2[[#This Row],[b_year]]</f>
        <v>43</v>
      </c>
      <c r="G5243">
        <v>2</v>
      </c>
      <c r="H5243">
        <v>0</v>
      </c>
      <c r="I5243">
        <v>0.70589999999999997</v>
      </c>
      <c r="J5243">
        <v>0.5</v>
      </c>
      <c r="K5243">
        <v>0.72219999999999995</v>
      </c>
      <c r="L5243">
        <v>0.5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1.3888888888888889E-4</v>
      </c>
      <c r="T5243" s="2">
        <v>0</v>
      </c>
      <c r="U5243">
        <v>0.70589999999999997</v>
      </c>
      <c r="V5243">
        <v>0.5</v>
      </c>
      <c r="W5243">
        <v>0</v>
      </c>
      <c r="X5243">
        <v>0</v>
      </c>
      <c r="Y5243">
        <v>0</v>
      </c>
      <c r="Z5243">
        <v>1</v>
      </c>
      <c r="AA5243">
        <v>0.5</v>
      </c>
      <c r="AB5243">
        <v>1</v>
      </c>
      <c r="AC5243">
        <v>0</v>
      </c>
      <c r="AD5243">
        <v>0.64290000000000003</v>
      </c>
      <c r="AE5243">
        <v>0</v>
      </c>
      <c r="AF5243" t="s">
        <v>3910</v>
      </c>
      <c r="AG5243" s="2">
        <v>8.9120370370370373E-4</v>
      </c>
      <c r="AH5243" t="s">
        <v>3927</v>
      </c>
      <c r="AI5243">
        <v>5</v>
      </c>
      <c r="AJ5243" t="s">
        <v>3928</v>
      </c>
      <c r="AK5243" s="3">
        <v>41587</v>
      </c>
      <c r="AL5243" s="10">
        <f>YEAR(ufc_fights_2[[#This Row],[date]])</f>
        <v>2013</v>
      </c>
      <c r="AM5243" t="s">
        <v>3983</v>
      </c>
      <c r="AN5243">
        <v>47</v>
      </c>
      <c r="AO5243" t="s">
        <v>3913</v>
      </c>
      <c r="AP5243">
        <f>IF(ufc_fights_2[[#This Row],[winner]]="Red",ufc_fights_2[[#This Row],[r_fighter_id]],ufc_fights_2[[#This Row],[b_fighter_id]])</f>
        <v>243</v>
      </c>
      <c r="AQ5243" t="str">
        <f>_xlfn.XLOOKUP(ufc_fights_2[[#This Row],[winnerID]],ufc_fighters[id],ufc_fighters[fighter_name],"xxx",0,1)</f>
        <v>Vitor Belfort</v>
      </c>
    </row>
    <row r="5244" spans="1:43">
      <c r="A5244">
        <v>1458</v>
      </c>
      <c r="B5244">
        <v>2555</v>
      </c>
      <c r="C5244">
        <f>_xlfn.XLOOKUP(ufc_fights_2[[#This Row],[r_fighter_id]],ufc_fighters[id],ufc_fighters[year],"xxx",0,1)</f>
        <v>1978</v>
      </c>
      <c r="D5244">
        <f>_xlfn.XLOOKUP(ufc_fights_2[[#This Row],[b_fighter_id]],ufc_fighters[id],ufc_fighters[year],"Prázdné",0,1)</f>
        <v>1979</v>
      </c>
      <c r="E5244" s="10">
        <f>YEAR(ufc_fights_2[[#This Row],[date]])-ufc_fights_2[[#This Row],[r_year]]</f>
        <v>32</v>
      </c>
      <c r="F5244" s="10">
        <f>YEAR(ufc_fights_2[[#This Row],[date]])-ufc_fights_2[[#This Row],[b_year]]</f>
        <v>31</v>
      </c>
      <c r="G5244">
        <v>0</v>
      </c>
      <c r="H5244">
        <v>0</v>
      </c>
      <c r="I5244">
        <v>0.5</v>
      </c>
      <c r="J5244">
        <v>0.66669999999999996</v>
      </c>
      <c r="K5244">
        <v>0.56000000000000005</v>
      </c>
      <c r="L5244">
        <v>0.7</v>
      </c>
      <c r="M5244">
        <v>0</v>
      </c>
      <c r="N5244">
        <v>0.66669999999999996</v>
      </c>
      <c r="O5244">
        <v>0</v>
      </c>
      <c r="P5244">
        <v>1</v>
      </c>
      <c r="Q5244">
        <v>1</v>
      </c>
      <c r="R5244">
        <v>0</v>
      </c>
      <c r="S5244" s="2">
        <v>7.6388888888888893E-4</v>
      </c>
      <c r="T5244" s="2">
        <v>7.1759259259259259E-4</v>
      </c>
      <c r="U5244">
        <v>0.5</v>
      </c>
      <c r="V5244">
        <v>0.66669999999999996</v>
      </c>
      <c r="W5244">
        <v>0</v>
      </c>
      <c r="X5244">
        <v>0</v>
      </c>
      <c r="Y5244">
        <v>0</v>
      </c>
      <c r="Z5244">
        <v>0.25</v>
      </c>
      <c r="AA5244">
        <v>0.58819999999999995</v>
      </c>
      <c r="AB5244">
        <v>0</v>
      </c>
      <c r="AC5244">
        <v>1</v>
      </c>
      <c r="AD5244">
        <v>0.625</v>
      </c>
      <c r="AE5244">
        <v>0.75</v>
      </c>
      <c r="AF5244" t="s">
        <v>3933</v>
      </c>
      <c r="AG5244" s="2">
        <v>1.724537037037037E-3</v>
      </c>
      <c r="AH5244" t="s">
        <v>3911</v>
      </c>
      <c r="AI5244">
        <v>3</v>
      </c>
      <c r="AJ5244" t="s">
        <v>3914</v>
      </c>
      <c r="AK5244" s="3">
        <v>40391</v>
      </c>
      <c r="AL5244" s="10">
        <f>YEAR(ufc_fights_2[[#This Row],[date]])</f>
        <v>2010</v>
      </c>
      <c r="AM5244" t="s">
        <v>3983</v>
      </c>
      <c r="AN5244">
        <v>116</v>
      </c>
      <c r="AO5244" t="s">
        <v>3918</v>
      </c>
      <c r="AP5244">
        <f>IF(ufc_fights_2[[#This Row],[winner]]="Red",ufc_fights_2[[#This Row],[r_fighter_id]],ufc_fights_2[[#This Row],[b_fighter_id]])</f>
        <v>2555</v>
      </c>
      <c r="AQ5244" t="str">
        <f>_xlfn.XLOOKUP(ufc_fights_2[[#This Row],[winnerID]],ufc_fighters[id],ufc_fighters[fighter_name],"xxx",0,1)</f>
        <v>Igor Pokrajac</v>
      </c>
    </row>
    <row r="5245" spans="1:43">
      <c r="A5245">
        <v>2555</v>
      </c>
      <c r="B5245">
        <v>374</v>
      </c>
      <c r="C5245">
        <f>_xlfn.XLOOKUP(ufc_fights_2[[#This Row],[r_fighter_id]],ufc_fighters[id],ufc_fighters[year],"xxx",0,1)</f>
        <v>1979</v>
      </c>
      <c r="D5245">
        <f>_xlfn.XLOOKUP(ufc_fights_2[[#This Row],[b_fighter_id]],ufc_fighters[id],ufc_fighters[year],"Prázdné",0,1)</f>
        <v>1976</v>
      </c>
      <c r="E5245" s="10">
        <f>YEAR(ufc_fights_2[[#This Row],[date]])-ufc_fights_2[[#This Row],[r_year]]</f>
        <v>32</v>
      </c>
      <c r="F5245" s="10">
        <f>YEAR(ufc_fights_2[[#This Row],[date]])-ufc_fights_2[[#This Row],[b_year]]</f>
        <v>35</v>
      </c>
      <c r="G5245">
        <v>1</v>
      </c>
      <c r="H5245">
        <v>0</v>
      </c>
      <c r="I5245">
        <v>0.44740000000000002</v>
      </c>
      <c r="J5245">
        <v>0.6522</v>
      </c>
      <c r="K5245">
        <v>0.65</v>
      </c>
      <c r="L5245">
        <v>0.75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4.0509259259259258E-4</v>
      </c>
      <c r="T5245" s="2">
        <v>1.4583333333333334E-3</v>
      </c>
      <c r="U5245">
        <v>0.44740000000000002</v>
      </c>
      <c r="V5245">
        <v>0.42859999999999998</v>
      </c>
      <c r="W5245">
        <v>0</v>
      </c>
      <c r="X5245">
        <v>0</v>
      </c>
      <c r="Y5245">
        <v>1</v>
      </c>
      <c r="Z5245">
        <v>0.4</v>
      </c>
      <c r="AA5245">
        <v>0.4667</v>
      </c>
      <c r="AB5245">
        <v>1</v>
      </c>
      <c r="AC5245">
        <v>1</v>
      </c>
      <c r="AD5245">
        <v>0</v>
      </c>
      <c r="AE5245">
        <v>0</v>
      </c>
      <c r="AF5245" t="s">
        <v>3910</v>
      </c>
      <c r="AG5245" s="2">
        <v>3.472222222222222E-3</v>
      </c>
      <c r="AH5245" t="s">
        <v>3911</v>
      </c>
      <c r="AI5245">
        <v>3</v>
      </c>
      <c r="AJ5245" t="s">
        <v>4019</v>
      </c>
      <c r="AK5245" s="3">
        <v>40605</v>
      </c>
      <c r="AL5245" s="10">
        <f>YEAR(ufc_fights_2[[#This Row],[date]])</f>
        <v>2011</v>
      </c>
      <c r="AM5245" t="s">
        <v>3983</v>
      </c>
      <c r="AN5245">
        <v>149</v>
      </c>
      <c r="AO5245" t="s">
        <v>3913</v>
      </c>
      <c r="AP5245">
        <f>IF(ufc_fights_2[[#This Row],[winner]]="Red",ufc_fights_2[[#This Row],[r_fighter_id]],ufc_fights_2[[#This Row],[b_fighter_id]])</f>
        <v>2555</v>
      </c>
      <c r="AQ5245" t="str">
        <f>_xlfn.XLOOKUP(ufc_fights_2[[#This Row],[winnerID]],ufc_fighters[id],ufc_fighters[fighter_name],"xxx",0,1)</f>
        <v>Igor Pokrajac</v>
      </c>
    </row>
    <row r="5246" spans="1:43">
      <c r="A5246">
        <v>679</v>
      </c>
      <c r="B5246">
        <v>1531</v>
      </c>
      <c r="C5246">
        <f>_xlfn.XLOOKUP(ufc_fights_2[[#This Row],[r_fighter_id]],ufc_fighters[id],ufc_fighters[year],"xxx",0,1)</f>
        <v>1989</v>
      </c>
      <c r="D5246">
        <f>_xlfn.XLOOKUP(ufc_fights_2[[#This Row],[b_fighter_id]],ufc_fighters[id],ufc_fighters[year],"Prázdné",0,1)</f>
        <v>1988</v>
      </c>
      <c r="E5246" s="10">
        <f>YEAR(ufc_fights_2[[#This Row],[date]])-ufc_fights_2[[#This Row],[r_year]]</f>
        <v>28</v>
      </c>
      <c r="F5246" s="10">
        <f>YEAR(ufc_fights_2[[#This Row],[date]])-ufc_fights_2[[#This Row],[b_year]]</f>
        <v>29</v>
      </c>
      <c r="G5246">
        <v>0</v>
      </c>
      <c r="H5246">
        <v>0</v>
      </c>
      <c r="I5246">
        <v>0.51160000000000005</v>
      </c>
      <c r="J5246">
        <v>0.58209999999999995</v>
      </c>
      <c r="K5246">
        <v>0.56599999999999995</v>
      </c>
      <c r="L5246">
        <v>0.65429999999999999</v>
      </c>
      <c r="M5246">
        <v>0</v>
      </c>
      <c r="N5246">
        <v>0.8</v>
      </c>
      <c r="O5246">
        <v>0</v>
      </c>
      <c r="P5246">
        <v>2</v>
      </c>
      <c r="Q5246">
        <v>0</v>
      </c>
      <c r="R5246">
        <v>0</v>
      </c>
      <c r="S5246" s="2">
        <v>2.3148148148148149E-4</v>
      </c>
      <c r="T5246" s="2">
        <v>6.7245370370370367E-3</v>
      </c>
      <c r="U5246">
        <v>0.33329999999999999</v>
      </c>
      <c r="V5246">
        <v>0.5625</v>
      </c>
      <c r="W5246">
        <v>0.88890000000000002</v>
      </c>
      <c r="X5246">
        <v>0.71430000000000005</v>
      </c>
      <c r="Y5246">
        <v>1</v>
      </c>
      <c r="Z5246">
        <v>0.51519999999999999</v>
      </c>
      <c r="AA5246">
        <v>0.47920000000000001</v>
      </c>
      <c r="AB5246">
        <v>0.5</v>
      </c>
      <c r="AC5246">
        <v>1</v>
      </c>
      <c r="AD5246">
        <v>0.5</v>
      </c>
      <c r="AE5246">
        <v>0.8125</v>
      </c>
      <c r="AF5246" t="s">
        <v>3915</v>
      </c>
      <c r="AG5246" s="2">
        <v>3.472222222222222E-3</v>
      </c>
      <c r="AH5246" t="s">
        <v>3911</v>
      </c>
      <c r="AI5246">
        <v>3</v>
      </c>
      <c r="AJ5246" t="s">
        <v>3957</v>
      </c>
      <c r="AK5246" s="3">
        <v>42763</v>
      </c>
      <c r="AL5246" s="10">
        <f>YEAR(ufc_fights_2[[#This Row],[date]])</f>
        <v>2017</v>
      </c>
      <c r="AM5246" t="s">
        <v>3983</v>
      </c>
      <c r="AN5246">
        <v>74</v>
      </c>
      <c r="AO5246" t="s">
        <v>3918</v>
      </c>
      <c r="AP5246">
        <f>IF(ufc_fights_2[[#This Row],[winner]]="Red",ufc_fights_2[[#This Row],[r_fighter_id]],ufc_fights_2[[#This Row],[b_fighter_id]])</f>
        <v>1531</v>
      </c>
      <c r="AQ5246" t="str">
        <f>_xlfn.XLOOKUP(ufc_fights_2[[#This Row],[winnerID]],ufc_fighters[id],ufc_fighters[fighter_name],"xxx",0,1)</f>
        <v>Jordan Johnson</v>
      </c>
    </row>
    <row r="5247" spans="1:43">
      <c r="A5247">
        <v>468</v>
      </c>
      <c r="B5247">
        <v>761</v>
      </c>
      <c r="C5247">
        <f>_xlfn.XLOOKUP(ufc_fights_2[[#This Row],[r_fighter_id]],ufc_fighters[id],ufc_fighters[year],"xxx",0,1)</f>
        <v>1986</v>
      </c>
      <c r="D5247">
        <f>_xlfn.XLOOKUP(ufc_fights_2[[#This Row],[b_fighter_id]],ufc_fighters[id],ufc_fighters[year],"Prázdné",0,1)</f>
        <v>1973</v>
      </c>
      <c r="E5247" s="10">
        <f>YEAR(ufc_fights_2[[#This Row],[date]])-ufc_fights_2[[#This Row],[r_year]]</f>
        <v>25</v>
      </c>
      <c r="F5247" s="10">
        <f>YEAR(ufc_fights_2[[#This Row],[date]])-ufc_fights_2[[#This Row],[b_year]]</f>
        <v>38</v>
      </c>
      <c r="G5247">
        <v>0</v>
      </c>
      <c r="H5247">
        <v>1</v>
      </c>
      <c r="I5247">
        <v>0.26669999999999999</v>
      </c>
      <c r="J5247">
        <v>0.73740000000000006</v>
      </c>
      <c r="K5247">
        <v>0.29459999999999997</v>
      </c>
      <c r="L5247">
        <v>0.75560000000000005</v>
      </c>
      <c r="M5247">
        <v>0.1429</v>
      </c>
      <c r="N5247">
        <v>1</v>
      </c>
      <c r="O5247">
        <v>0</v>
      </c>
      <c r="P5247">
        <v>0</v>
      </c>
      <c r="Q5247">
        <v>0</v>
      </c>
      <c r="R5247">
        <v>0</v>
      </c>
      <c r="S5247" s="2">
        <v>9.837962962962962E-4</v>
      </c>
      <c r="T5247" s="2">
        <v>1.1226851851851851E-3</v>
      </c>
      <c r="U5247">
        <v>8.3299999999999999E-2</v>
      </c>
      <c r="V5247">
        <v>0.66180000000000005</v>
      </c>
      <c r="W5247">
        <v>0.56520000000000004</v>
      </c>
      <c r="X5247">
        <v>0.9</v>
      </c>
      <c r="Y5247">
        <v>0.89659999999999995</v>
      </c>
      <c r="Z5247">
        <v>0.2475</v>
      </c>
      <c r="AA5247">
        <v>0.71840000000000004</v>
      </c>
      <c r="AB5247">
        <v>1</v>
      </c>
      <c r="AC5247">
        <v>0.85709999999999997</v>
      </c>
      <c r="AD5247">
        <v>0.5</v>
      </c>
      <c r="AE5247">
        <v>0.9</v>
      </c>
      <c r="AF5247" t="s">
        <v>3915</v>
      </c>
      <c r="AG5247" s="2">
        <v>3.472222222222222E-3</v>
      </c>
      <c r="AH5247" t="s">
        <v>3911</v>
      </c>
      <c r="AI5247">
        <v>3</v>
      </c>
      <c r="AJ5247" t="s">
        <v>3914</v>
      </c>
      <c r="AK5247" s="3">
        <v>40605</v>
      </c>
      <c r="AL5247" s="10">
        <f>YEAR(ufc_fights_2[[#This Row],[date]])</f>
        <v>2011</v>
      </c>
      <c r="AM5247" t="s">
        <v>3983</v>
      </c>
      <c r="AN5247">
        <v>149</v>
      </c>
      <c r="AO5247" t="s">
        <v>3918</v>
      </c>
      <c r="AP5247">
        <f>IF(ufc_fights_2[[#This Row],[winner]]="Red",ufc_fights_2[[#This Row],[r_fighter_id]],ufc_fights_2[[#This Row],[b_fighter_id]])</f>
        <v>761</v>
      </c>
      <c r="AQ5247" t="str">
        <f>_xlfn.XLOOKUP(ufc_fights_2[[#This Row],[winnerID]],ufc_fighters[id],ufc_fighters[fighter_name],"xxx",0,1)</f>
        <v>Cyrille Diabate</v>
      </c>
    </row>
    <row r="5248" spans="1:43">
      <c r="A5248">
        <v>1458</v>
      </c>
      <c r="B5248">
        <v>462</v>
      </c>
      <c r="C5248">
        <f>_xlfn.XLOOKUP(ufc_fights_2[[#This Row],[r_fighter_id]],ufc_fighters[id],ufc_fighters[year],"xxx",0,1)</f>
        <v>1978</v>
      </c>
      <c r="D5248">
        <f>_xlfn.XLOOKUP(ufc_fights_2[[#This Row],[b_fighter_id]],ufc_fighters[id],ufc_fighters[year],"Prázdné",0,1)</f>
        <v>1981</v>
      </c>
      <c r="E5248" s="10">
        <f>YEAR(ufc_fights_2[[#This Row],[date]])-ufc_fights_2[[#This Row],[r_year]]</f>
        <v>29</v>
      </c>
      <c r="F5248" s="10">
        <f>YEAR(ufc_fights_2[[#This Row],[date]])-ufc_fights_2[[#This Row],[b_year]]</f>
        <v>26</v>
      </c>
      <c r="G5248">
        <v>0</v>
      </c>
      <c r="H5248">
        <v>0</v>
      </c>
      <c r="I5248">
        <v>0.26319999999999999</v>
      </c>
      <c r="J5248">
        <v>0.45</v>
      </c>
      <c r="K5248">
        <v>0.26319999999999999</v>
      </c>
      <c r="L5248">
        <v>0.47620000000000001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 s="2">
        <v>1.1574074074074073E-5</v>
      </c>
      <c r="T5248" s="2">
        <v>1.3888888888888889E-4</v>
      </c>
      <c r="U5248">
        <v>0.1333</v>
      </c>
      <c r="V5248">
        <v>0.35289999999999999</v>
      </c>
      <c r="W5248">
        <v>1</v>
      </c>
      <c r="X5248">
        <v>0.66669999999999996</v>
      </c>
      <c r="Y5248">
        <v>1</v>
      </c>
      <c r="Z5248">
        <v>0.26319999999999999</v>
      </c>
      <c r="AA5248">
        <v>0.42109999999999997</v>
      </c>
      <c r="AB5248">
        <v>0</v>
      </c>
      <c r="AC5248">
        <v>0</v>
      </c>
      <c r="AD5248">
        <v>0</v>
      </c>
      <c r="AE5248">
        <v>1</v>
      </c>
      <c r="AF5248" t="s">
        <v>4025</v>
      </c>
      <c r="AG5248" s="2">
        <v>1.2847222222222223E-3</v>
      </c>
      <c r="AH5248" t="s">
        <v>3911</v>
      </c>
      <c r="AI5248">
        <v>3</v>
      </c>
      <c r="AJ5248" t="s">
        <v>3967</v>
      </c>
      <c r="AK5248" s="3">
        <v>39445</v>
      </c>
      <c r="AL5248" s="10">
        <f>YEAR(ufc_fights_2[[#This Row],[date]])</f>
        <v>2007</v>
      </c>
      <c r="AM5248" t="s">
        <v>3983</v>
      </c>
      <c r="AN5248">
        <v>1</v>
      </c>
      <c r="AO5248" t="s">
        <v>3913</v>
      </c>
      <c r="AP5248">
        <f>IF(ufc_fights_2[[#This Row],[winner]]="Red",ufc_fights_2[[#This Row],[r_fighter_id]],ufc_fights_2[[#This Row],[b_fighter_id]])</f>
        <v>1458</v>
      </c>
      <c r="AQ5248" t="str">
        <f>_xlfn.XLOOKUP(ufc_fights_2[[#This Row],[winnerID]],ufc_fighters[id],ufc_fighters[fighter_name],"xxx",0,1)</f>
        <v>James Irvin</v>
      </c>
    </row>
    <row r="5249" spans="1:43">
      <c r="A5249">
        <v>1458</v>
      </c>
      <c r="B5249">
        <v>1969</v>
      </c>
      <c r="C5249">
        <f>_xlfn.XLOOKUP(ufc_fights_2[[#This Row],[r_fighter_id]],ufc_fighters[id],ufc_fighters[year],"xxx",0,1)</f>
        <v>1978</v>
      </c>
      <c r="D5249">
        <f>_xlfn.XLOOKUP(ufc_fights_2[[#This Row],[b_fighter_id]],ufc_fighters[id],ufc_fighters[year],"Prázdné",0,1)</f>
        <v>1980</v>
      </c>
      <c r="E5249" s="10">
        <f>YEAR(ufc_fights_2[[#This Row],[date]])-ufc_fights_2[[#This Row],[r_year]]</f>
        <v>27</v>
      </c>
      <c r="F5249" s="10">
        <f>YEAR(ufc_fights_2[[#This Row],[date]])-ufc_fights_2[[#This Row],[b_year]]</f>
        <v>25</v>
      </c>
      <c r="G5249">
        <v>1</v>
      </c>
      <c r="H5249">
        <v>0</v>
      </c>
      <c r="I5249">
        <v>0.85709999999999997</v>
      </c>
      <c r="J5249">
        <v>0.92310000000000003</v>
      </c>
      <c r="K5249">
        <v>0.9</v>
      </c>
      <c r="L5249">
        <v>0.97060000000000002</v>
      </c>
      <c r="M5249">
        <v>0</v>
      </c>
      <c r="N5249">
        <v>0.5</v>
      </c>
      <c r="O5249">
        <v>0</v>
      </c>
      <c r="P5249">
        <v>0</v>
      </c>
      <c r="Q5249">
        <v>0</v>
      </c>
      <c r="R5249">
        <v>0</v>
      </c>
      <c r="S5249" s="2">
        <v>4.6296296296296294E-5</v>
      </c>
      <c r="T5249" s="2">
        <v>3.3217592592592591E-3</v>
      </c>
      <c r="U5249">
        <v>0.75</v>
      </c>
      <c r="V5249">
        <v>0.88890000000000002</v>
      </c>
      <c r="W5249">
        <v>1</v>
      </c>
      <c r="X5249">
        <v>1</v>
      </c>
      <c r="Y5249">
        <v>0</v>
      </c>
      <c r="Z5249">
        <v>0.8</v>
      </c>
      <c r="AA5249">
        <v>0</v>
      </c>
      <c r="AB5249">
        <v>1</v>
      </c>
      <c r="AC5249">
        <v>1</v>
      </c>
      <c r="AD5249">
        <v>0</v>
      </c>
      <c r="AE5249">
        <v>0.9</v>
      </c>
      <c r="AF5249" t="s">
        <v>3910</v>
      </c>
      <c r="AG5249" s="2">
        <v>1.0416666666666667E-4</v>
      </c>
      <c r="AH5249" t="s">
        <v>3911</v>
      </c>
      <c r="AI5249">
        <v>3</v>
      </c>
      <c r="AJ5249" t="s">
        <v>3967</v>
      </c>
      <c r="AK5249" s="3">
        <v>38584</v>
      </c>
      <c r="AL5249" s="10">
        <f>YEAR(ufc_fights_2[[#This Row],[date]])</f>
        <v>2005</v>
      </c>
      <c r="AM5249" t="s">
        <v>3983</v>
      </c>
      <c r="AN5249">
        <v>1</v>
      </c>
      <c r="AO5249" t="s">
        <v>3913</v>
      </c>
      <c r="AP5249">
        <f>IF(ufc_fights_2[[#This Row],[winner]]="Red",ufc_fights_2[[#This Row],[r_fighter_id]],ufc_fights_2[[#This Row],[b_fighter_id]])</f>
        <v>1458</v>
      </c>
      <c r="AQ5249" t="str">
        <f>_xlfn.XLOOKUP(ufc_fights_2[[#This Row],[winnerID]],ufc_fighters[id],ufc_fighters[fighter_name],"xxx",0,1)</f>
        <v>James Irvin</v>
      </c>
    </row>
    <row r="5250" spans="1:43">
      <c r="A5250">
        <v>1458</v>
      </c>
      <c r="B5250">
        <v>53</v>
      </c>
      <c r="C5250">
        <f>_xlfn.XLOOKUP(ufc_fights_2[[#This Row],[r_fighter_id]],ufc_fighters[id],ufc_fighters[year],"xxx",0,1)</f>
        <v>1978</v>
      </c>
      <c r="D5250">
        <f>_xlfn.XLOOKUP(ufc_fights_2[[#This Row],[b_fighter_id]],ufc_fighters[id],ufc_fighters[year],"Prázdné",0,1)</f>
        <v>1972</v>
      </c>
      <c r="E5250" s="10">
        <f>YEAR(ufc_fights_2[[#This Row],[date]])-ufc_fights_2[[#This Row],[r_year]]</f>
        <v>30</v>
      </c>
      <c r="F5250" s="10">
        <f>YEAR(ufc_fights_2[[#This Row],[date]])-ufc_fights_2[[#This Row],[b_year]]</f>
        <v>36</v>
      </c>
      <c r="G5250">
        <v>1</v>
      </c>
      <c r="H5250">
        <v>0</v>
      </c>
      <c r="I5250">
        <v>0.75</v>
      </c>
      <c r="J5250">
        <v>0</v>
      </c>
      <c r="K5250">
        <v>0.75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2.3148148148148147E-5</v>
      </c>
      <c r="T5250" s="2">
        <v>0</v>
      </c>
      <c r="U5250">
        <v>0.75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0.66669999999999996</v>
      </c>
      <c r="AE5250">
        <v>0</v>
      </c>
      <c r="AF5250" t="s">
        <v>3910</v>
      </c>
      <c r="AG5250" s="2">
        <v>9.2592592592592588E-5</v>
      </c>
      <c r="AH5250" t="s">
        <v>3911</v>
      </c>
      <c r="AI5250">
        <v>3</v>
      </c>
      <c r="AJ5250" t="s">
        <v>3967</v>
      </c>
      <c r="AK5250" s="3">
        <v>39540</v>
      </c>
      <c r="AL5250" s="10">
        <f>YEAR(ufc_fights_2[[#This Row],[date]])</f>
        <v>2008</v>
      </c>
      <c r="AM5250" t="s">
        <v>3983</v>
      </c>
      <c r="AN5250">
        <v>38</v>
      </c>
      <c r="AO5250" t="s">
        <v>3913</v>
      </c>
      <c r="AP5250">
        <f>IF(ufc_fights_2[[#This Row],[winner]]="Red",ufc_fights_2[[#This Row],[r_fighter_id]],ufc_fights_2[[#This Row],[b_fighter_id]])</f>
        <v>1458</v>
      </c>
      <c r="AQ5250" t="str">
        <f>_xlfn.XLOOKUP(ufc_fights_2[[#This Row],[winnerID]],ufc_fighters[id],ufc_fighters[fighter_name],"xxx",0,1)</f>
        <v>James Irvin</v>
      </c>
    </row>
    <row r="5251" spans="1:43">
      <c r="A5251">
        <v>1458</v>
      </c>
      <c r="B5251">
        <v>2613</v>
      </c>
      <c r="C5251">
        <f>_xlfn.XLOOKUP(ufc_fights_2[[#This Row],[r_fighter_id]],ufc_fighters[id],ufc_fighters[year],"xxx",0,1)</f>
        <v>1978</v>
      </c>
      <c r="D5251">
        <f>_xlfn.XLOOKUP(ufc_fights_2[[#This Row],[b_fighter_id]],ufc_fighters[id],ufc_fighters[year],"Prázdné",0,1)</f>
        <v>1976</v>
      </c>
      <c r="E5251" s="10">
        <f>YEAR(ufc_fights_2[[#This Row],[date]])-ufc_fights_2[[#This Row],[r_year]]</f>
        <v>28</v>
      </c>
      <c r="F5251" s="10">
        <f>YEAR(ufc_fights_2[[#This Row],[date]])-ufc_fights_2[[#This Row],[b_year]]</f>
        <v>30</v>
      </c>
      <c r="G5251">
        <v>1</v>
      </c>
      <c r="H5251">
        <v>0</v>
      </c>
      <c r="I5251">
        <v>0.5</v>
      </c>
      <c r="J5251">
        <v>0.6875</v>
      </c>
      <c r="K5251">
        <v>0.51429999999999998</v>
      </c>
      <c r="L5251">
        <v>0.81479999999999997</v>
      </c>
      <c r="M5251">
        <v>0</v>
      </c>
      <c r="N5251">
        <v>0.6</v>
      </c>
      <c r="O5251">
        <v>0</v>
      </c>
      <c r="P5251">
        <v>1</v>
      </c>
      <c r="Q5251">
        <v>0</v>
      </c>
      <c r="R5251">
        <v>0</v>
      </c>
      <c r="S5251" s="2">
        <v>6.9444444444444444E-5</v>
      </c>
      <c r="T5251" s="2">
        <v>2.5578703703703705E-3</v>
      </c>
      <c r="U5251">
        <v>0.28570000000000001</v>
      </c>
      <c r="V5251">
        <v>0.63160000000000005</v>
      </c>
      <c r="W5251">
        <v>0.66669999999999996</v>
      </c>
      <c r="X5251">
        <v>0.64710000000000001</v>
      </c>
      <c r="Y5251">
        <v>1</v>
      </c>
      <c r="Z5251">
        <v>0.48149999999999998</v>
      </c>
      <c r="AA5251">
        <v>0.625</v>
      </c>
      <c r="AB5251">
        <v>0.33329999999999999</v>
      </c>
      <c r="AC5251">
        <v>0.76919999999999999</v>
      </c>
      <c r="AD5251">
        <v>0.75</v>
      </c>
      <c r="AE5251">
        <v>0.72729999999999995</v>
      </c>
      <c r="AF5251" t="s">
        <v>3910</v>
      </c>
      <c r="AG5251" s="2">
        <v>1.8055555555555555E-3</v>
      </c>
      <c r="AH5251" t="s">
        <v>3911</v>
      </c>
      <c r="AI5251">
        <v>3</v>
      </c>
      <c r="AJ5251" t="s">
        <v>3939</v>
      </c>
      <c r="AK5251" s="3">
        <v>39039</v>
      </c>
      <c r="AL5251" s="10">
        <f>YEAR(ufc_fights_2[[#This Row],[date]])</f>
        <v>2006</v>
      </c>
      <c r="AM5251" t="s">
        <v>3983</v>
      </c>
      <c r="AN5251">
        <v>56</v>
      </c>
      <c r="AO5251" t="s">
        <v>3913</v>
      </c>
      <c r="AP5251">
        <f>IF(ufc_fights_2[[#This Row],[winner]]="Red",ufc_fights_2[[#This Row],[r_fighter_id]],ufc_fights_2[[#This Row],[b_fighter_id]])</f>
        <v>1458</v>
      </c>
      <c r="AQ5251" t="str">
        <f>_xlfn.XLOOKUP(ufc_fights_2[[#This Row],[winnerID]],ufc_fighters[id],ufc_fighters[fighter_name],"xxx",0,1)</f>
        <v>James Irvin</v>
      </c>
    </row>
    <row r="5252" spans="1:43">
      <c r="A5252">
        <v>306</v>
      </c>
      <c r="B5252">
        <v>1308</v>
      </c>
      <c r="C5252">
        <f>_xlfn.XLOOKUP(ufc_fights_2[[#This Row],[r_fighter_id]],ufc_fighters[id],ufc_fighters[year],"xxx",0,1)</f>
        <v>1981</v>
      </c>
      <c r="D5252">
        <f>_xlfn.XLOOKUP(ufc_fights_2[[#This Row],[b_fighter_id]],ufc_fighters[id],ufc_fighters[year],"Prázdné",0,1)</f>
        <v>1976</v>
      </c>
      <c r="E5252" s="10">
        <f>YEAR(ufc_fights_2[[#This Row],[date]])-ufc_fights_2[[#This Row],[r_year]]</f>
        <v>27</v>
      </c>
      <c r="F5252" s="10">
        <f>YEAR(ufc_fights_2[[#This Row],[date]])-ufc_fights_2[[#This Row],[b_year]]</f>
        <v>32</v>
      </c>
      <c r="G5252">
        <v>0</v>
      </c>
      <c r="H5252">
        <v>0</v>
      </c>
      <c r="I5252">
        <v>0.7</v>
      </c>
      <c r="J5252">
        <v>0.2258</v>
      </c>
      <c r="K5252">
        <v>0.71879999999999999</v>
      </c>
      <c r="L5252">
        <v>0.2258</v>
      </c>
      <c r="M5252">
        <v>0.5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6.9444444444444444E-5</v>
      </c>
      <c r="T5252" s="2">
        <v>0</v>
      </c>
      <c r="U5252">
        <v>0.60980000000000001</v>
      </c>
      <c r="V5252">
        <v>0.1724</v>
      </c>
      <c r="W5252">
        <v>1</v>
      </c>
      <c r="X5252">
        <v>0.6</v>
      </c>
      <c r="Y5252">
        <v>1</v>
      </c>
      <c r="Z5252">
        <v>0.58819999999999995</v>
      </c>
      <c r="AA5252">
        <v>0.2258</v>
      </c>
      <c r="AB5252">
        <v>0.81820000000000004</v>
      </c>
      <c r="AC5252">
        <v>0</v>
      </c>
      <c r="AD5252">
        <v>1</v>
      </c>
      <c r="AE5252">
        <v>0</v>
      </c>
      <c r="AF5252" t="s">
        <v>3910</v>
      </c>
      <c r="AG5252" s="2">
        <v>3.3796296296296296E-3</v>
      </c>
      <c r="AH5252" t="s">
        <v>3911</v>
      </c>
      <c r="AI5252">
        <v>3</v>
      </c>
      <c r="AJ5252" t="s">
        <v>3914</v>
      </c>
      <c r="AK5252" s="3">
        <v>39480</v>
      </c>
      <c r="AL5252" s="10">
        <f>YEAR(ufc_fights_2[[#This Row],[date]])</f>
        <v>2008</v>
      </c>
      <c r="AM5252" t="s">
        <v>3983</v>
      </c>
      <c r="AN5252">
        <v>1</v>
      </c>
      <c r="AO5252" t="s">
        <v>3913</v>
      </c>
      <c r="AP5252">
        <f>IF(ufc_fights_2[[#This Row],[winner]]="Red",ufc_fights_2[[#This Row],[r_fighter_id]],ufc_fights_2[[#This Row],[b_fighter_id]])</f>
        <v>306</v>
      </c>
      <c r="AQ5252" t="str">
        <f>_xlfn.XLOOKUP(ufc_fights_2[[#This Row],[winnerID]],ufc_fighters[id],ufc_fighters[fighter_name],"xxx",0,1)</f>
        <v>Tim Boetsch</v>
      </c>
    </row>
    <row r="5253" spans="1:43">
      <c r="A5253">
        <v>306</v>
      </c>
      <c r="B5253">
        <v>2462</v>
      </c>
      <c r="C5253">
        <f>_xlfn.XLOOKUP(ufc_fights_2[[#This Row],[r_fighter_id]],ufc_fighters[id],ufc_fighters[year],"xxx",0,1)</f>
        <v>1981</v>
      </c>
      <c r="D5253">
        <f>_xlfn.XLOOKUP(ufc_fights_2[[#This Row],[b_fighter_id]],ufc_fighters[id],ufc_fighters[year],"Prázdné",0,1)</f>
        <v>0</v>
      </c>
      <c r="E5253" s="10">
        <f>YEAR(ufc_fights_2[[#This Row],[date]])-ufc_fights_2[[#This Row],[r_year]]</f>
        <v>27</v>
      </c>
      <c r="F5253" s="10">
        <f>YEAR(ufc_fights_2[[#This Row],[date]])-ufc_fights_2[[#This Row],[b_year]]</f>
        <v>2008</v>
      </c>
      <c r="G5253">
        <v>1</v>
      </c>
      <c r="H5253">
        <v>0</v>
      </c>
      <c r="I5253">
        <v>0.4839</v>
      </c>
      <c r="J5253">
        <v>0.42859999999999998</v>
      </c>
      <c r="K5253">
        <v>0.52939999999999998</v>
      </c>
      <c r="L5253">
        <v>0.4783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5.7870370370370373E-5</v>
      </c>
      <c r="T5253" s="2">
        <v>0</v>
      </c>
      <c r="U5253">
        <v>0.40739999999999998</v>
      </c>
      <c r="V5253">
        <v>0.23080000000000001</v>
      </c>
      <c r="W5253">
        <v>1</v>
      </c>
      <c r="X5253">
        <v>1</v>
      </c>
      <c r="Y5253">
        <v>0.83330000000000004</v>
      </c>
      <c r="Z5253">
        <v>0.36359999999999998</v>
      </c>
      <c r="AA5253">
        <v>0.38890000000000002</v>
      </c>
      <c r="AB5253">
        <v>1</v>
      </c>
      <c r="AC5253">
        <v>0.66669999999999996</v>
      </c>
      <c r="AD5253">
        <v>0.75</v>
      </c>
      <c r="AE5253">
        <v>0</v>
      </c>
      <c r="AF5253" t="s">
        <v>3910</v>
      </c>
      <c r="AG5253" s="2">
        <v>1.4236111111111112E-3</v>
      </c>
      <c r="AH5253" t="s">
        <v>3911</v>
      </c>
      <c r="AI5253">
        <v>3</v>
      </c>
      <c r="AJ5253" t="s">
        <v>3914</v>
      </c>
      <c r="AK5253" s="3">
        <v>39697</v>
      </c>
      <c r="AL5253" s="10">
        <f>YEAR(ufc_fights_2[[#This Row],[date]])</f>
        <v>2008</v>
      </c>
      <c r="AM5253" t="s">
        <v>3983</v>
      </c>
      <c r="AN5253">
        <v>45</v>
      </c>
      <c r="AO5253" t="s">
        <v>3913</v>
      </c>
      <c r="AP5253">
        <f>IF(ufc_fights_2[[#This Row],[winner]]="Red",ufc_fights_2[[#This Row],[r_fighter_id]],ufc_fights_2[[#This Row],[b_fighter_id]])</f>
        <v>306</v>
      </c>
      <c r="AQ5253" t="str">
        <f>_xlfn.XLOOKUP(ufc_fights_2[[#This Row],[winnerID]],ufc_fighters[id],ufc_fighters[fighter_name],"xxx",0,1)</f>
        <v>Tim Boetsch</v>
      </c>
    </row>
    <row r="5254" spans="1:43">
      <c r="A5254">
        <v>374</v>
      </c>
      <c r="B5254">
        <v>306</v>
      </c>
      <c r="C5254">
        <f>_xlfn.XLOOKUP(ufc_fights_2[[#This Row],[r_fighter_id]],ufc_fighters[id],ufc_fighters[year],"xxx",0,1)</f>
        <v>1976</v>
      </c>
      <c r="D5254">
        <f>_xlfn.XLOOKUP(ufc_fights_2[[#This Row],[b_fighter_id]],ufc_fighters[id],ufc_fighters[year],"Prázdné",0,1)</f>
        <v>1981</v>
      </c>
      <c r="E5254" s="10">
        <f>YEAR(ufc_fights_2[[#This Row],[date]])-ufc_fights_2[[#This Row],[r_year]]</f>
        <v>34</v>
      </c>
      <c r="F5254" s="10">
        <f>YEAR(ufc_fights_2[[#This Row],[date]])-ufc_fights_2[[#This Row],[b_year]]</f>
        <v>29</v>
      </c>
      <c r="G5254">
        <v>0</v>
      </c>
      <c r="H5254">
        <v>0</v>
      </c>
      <c r="I5254">
        <v>0.38890000000000002</v>
      </c>
      <c r="J5254">
        <v>0.53569999999999995</v>
      </c>
      <c r="K5254">
        <v>0.48280000000000001</v>
      </c>
      <c r="L5254">
        <v>0.67479999999999996</v>
      </c>
      <c r="M5254">
        <v>0</v>
      </c>
      <c r="N5254">
        <v>0.5</v>
      </c>
      <c r="O5254">
        <v>0</v>
      </c>
      <c r="P5254">
        <v>1</v>
      </c>
      <c r="Q5254">
        <v>0</v>
      </c>
      <c r="R5254">
        <v>0</v>
      </c>
      <c r="S5254" s="2">
        <v>1.5162037037037036E-3</v>
      </c>
      <c r="T5254" s="2">
        <v>2.5925925925925925E-3</v>
      </c>
      <c r="U5254">
        <v>0.1739</v>
      </c>
      <c r="V5254">
        <v>0.43209999999999998</v>
      </c>
      <c r="W5254">
        <v>0.61539999999999995</v>
      </c>
      <c r="X5254">
        <v>0.92310000000000003</v>
      </c>
      <c r="Y5254">
        <v>0.8</v>
      </c>
      <c r="Z5254">
        <v>0.3</v>
      </c>
      <c r="AA5254">
        <v>0.4667</v>
      </c>
      <c r="AB5254">
        <v>0.83330000000000004</v>
      </c>
      <c r="AC5254">
        <v>0.6522</v>
      </c>
      <c r="AD5254">
        <v>0</v>
      </c>
      <c r="AE5254">
        <v>0.71430000000000005</v>
      </c>
      <c r="AF5254" t="s">
        <v>3915</v>
      </c>
      <c r="AG5254" s="2">
        <v>3.472222222222222E-3</v>
      </c>
      <c r="AH5254" t="s">
        <v>3911</v>
      </c>
      <c r="AI5254">
        <v>3</v>
      </c>
      <c r="AJ5254" t="s">
        <v>4055</v>
      </c>
      <c r="AK5254" s="3">
        <v>40397</v>
      </c>
      <c r="AL5254" s="10">
        <f>YEAR(ufc_fights_2[[#This Row],[date]])</f>
        <v>2010</v>
      </c>
      <c r="AM5254" t="s">
        <v>3983</v>
      </c>
      <c r="AN5254">
        <v>142</v>
      </c>
      <c r="AO5254" t="s">
        <v>3918</v>
      </c>
      <c r="AP5254">
        <f>IF(ufc_fights_2[[#This Row],[winner]]="Red",ufc_fights_2[[#This Row],[r_fighter_id]],ufc_fights_2[[#This Row],[b_fighter_id]])</f>
        <v>306</v>
      </c>
      <c r="AQ5254" t="str">
        <f>_xlfn.XLOOKUP(ufc_fights_2[[#This Row],[winnerID]],ufc_fighters[id],ufc_fighters[fighter_name],"xxx",0,1)</f>
        <v>Tim Boetsch</v>
      </c>
    </row>
    <row r="5255" spans="1:43">
      <c r="A5255">
        <v>3049</v>
      </c>
      <c r="B5255">
        <v>1308</v>
      </c>
      <c r="C5255">
        <f>_xlfn.XLOOKUP(ufc_fights_2[[#This Row],[r_fighter_id]],ufc_fighters[id],ufc_fighters[year],"xxx",0,1)</f>
        <v>1975</v>
      </c>
      <c r="D5255">
        <f>_xlfn.XLOOKUP(ufc_fights_2[[#This Row],[b_fighter_id]],ufc_fighters[id],ufc_fighters[year],"Prázdné",0,1)</f>
        <v>1976</v>
      </c>
      <c r="E5255" s="10">
        <f>YEAR(ufc_fights_2[[#This Row],[date]])-ufc_fights_2[[#This Row],[r_year]]</f>
        <v>32</v>
      </c>
      <c r="F5255" s="10">
        <f>YEAR(ufc_fights_2[[#This Row],[date]])-ufc_fights_2[[#This Row],[b_year]]</f>
        <v>31</v>
      </c>
      <c r="G5255">
        <v>0</v>
      </c>
      <c r="H5255">
        <v>0</v>
      </c>
      <c r="I5255">
        <v>0.63160000000000005</v>
      </c>
      <c r="J5255">
        <v>0.54549999999999998</v>
      </c>
      <c r="K5255">
        <v>0.72</v>
      </c>
      <c r="L5255">
        <v>0.80489999999999995</v>
      </c>
      <c r="M5255">
        <v>0.5</v>
      </c>
      <c r="N5255">
        <v>0</v>
      </c>
      <c r="O5255">
        <v>3</v>
      </c>
      <c r="P5255">
        <v>0</v>
      </c>
      <c r="Q5255">
        <v>0</v>
      </c>
      <c r="R5255">
        <v>0</v>
      </c>
      <c r="S5255" s="2">
        <v>3.5069444444444445E-3</v>
      </c>
      <c r="T5255" s="2">
        <v>1.6666666666666668E-3</v>
      </c>
      <c r="U5255">
        <v>0.5625</v>
      </c>
      <c r="V5255">
        <v>0.54549999999999998</v>
      </c>
      <c r="W5255">
        <v>1</v>
      </c>
      <c r="X5255">
        <v>1</v>
      </c>
      <c r="Y5255">
        <v>0</v>
      </c>
      <c r="Z5255">
        <v>0.28570000000000001</v>
      </c>
      <c r="AA5255">
        <v>0.25</v>
      </c>
      <c r="AB5255">
        <v>1</v>
      </c>
      <c r="AC5255">
        <v>0</v>
      </c>
      <c r="AD5255">
        <v>0.6552</v>
      </c>
      <c r="AE5255">
        <v>0.71430000000000005</v>
      </c>
      <c r="AF5255" t="s">
        <v>3933</v>
      </c>
      <c r="AG5255" s="2">
        <v>2.4305555555555556E-3</v>
      </c>
      <c r="AH5255" t="s">
        <v>3911</v>
      </c>
      <c r="AI5255">
        <v>3</v>
      </c>
      <c r="AJ5255" t="s">
        <v>3967</v>
      </c>
      <c r="AK5255" s="3">
        <v>39319</v>
      </c>
      <c r="AL5255" s="10">
        <f>YEAR(ufc_fights_2[[#This Row],[date]])</f>
        <v>2007</v>
      </c>
      <c r="AM5255" t="s">
        <v>3983</v>
      </c>
      <c r="AN5255">
        <v>1</v>
      </c>
      <c r="AO5255" t="s">
        <v>3913</v>
      </c>
      <c r="AP5255">
        <f>IF(ufc_fights_2[[#This Row],[winner]]="Red",ufc_fights_2[[#This Row],[r_fighter_id]],ufc_fights_2[[#This Row],[b_fighter_id]])</f>
        <v>3049</v>
      </c>
      <c r="AQ5255" t="str">
        <f>_xlfn.XLOOKUP(ufc_fights_2[[#This Row],[winnerID]],ufc_fighters[id],ufc_fighters[fighter_name],"xxx",0,1)</f>
        <v>Renato Sobral</v>
      </c>
    </row>
    <row r="5256" spans="1:43">
      <c r="A5256">
        <v>3049</v>
      </c>
      <c r="B5256">
        <v>3503</v>
      </c>
      <c r="C5256">
        <f>_xlfn.XLOOKUP(ufc_fights_2[[#This Row],[r_fighter_id]],ufc_fighters[id],ufc_fighters[year],"xxx",0,1)</f>
        <v>1975</v>
      </c>
      <c r="D5256">
        <f>_xlfn.XLOOKUP(ufc_fights_2[[#This Row],[b_fighter_id]],ufc_fighters[id],ufc_fighters[year],"Prázdné",0,1)</f>
        <v>1978</v>
      </c>
      <c r="E5256" s="10">
        <f>YEAR(ufc_fights_2[[#This Row],[date]])-ufc_fights_2[[#This Row],[r_year]]</f>
        <v>30</v>
      </c>
      <c r="F5256" s="10">
        <f>YEAR(ufc_fights_2[[#This Row],[date]])-ufc_fights_2[[#This Row],[b_year]]</f>
        <v>27</v>
      </c>
      <c r="G5256">
        <v>0</v>
      </c>
      <c r="H5256">
        <v>0</v>
      </c>
      <c r="I5256">
        <v>0.55559999999999998</v>
      </c>
      <c r="J5256">
        <v>0.6</v>
      </c>
      <c r="K5256">
        <v>0.74580000000000002</v>
      </c>
      <c r="L5256">
        <v>0.83330000000000004</v>
      </c>
      <c r="M5256">
        <v>0.66669999999999996</v>
      </c>
      <c r="N5256">
        <v>1</v>
      </c>
      <c r="O5256">
        <v>2</v>
      </c>
      <c r="P5256">
        <v>0</v>
      </c>
      <c r="Q5256">
        <v>0</v>
      </c>
      <c r="R5256">
        <v>0</v>
      </c>
      <c r="S5256" s="2">
        <v>2.3032407407407407E-3</v>
      </c>
      <c r="T5256" s="2">
        <v>8.2175925925925927E-4</v>
      </c>
      <c r="U5256">
        <v>0.5</v>
      </c>
      <c r="V5256">
        <v>0.5</v>
      </c>
      <c r="W5256">
        <v>0.75</v>
      </c>
      <c r="X5256">
        <v>1</v>
      </c>
      <c r="Y5256">
        <v>0</v>
      </c>
      <c r="Z5256">
        <v>0.5</v>
      </c>
      <c r="AA5256">
        <v>0.5</v>
      </c>
      <c r="AB5256">
        <v>0.83330000000000004</v>
      </c>
      <c r="AC5256">
        <v>0.5</v>
      </c>
      <c r="AD5256">
        <v>0.4667</v>
      </c>
      <c r="AE5256">
        <v>1</v>
      </c>
      <c r="AF5256" t="s">
        <v>3933</v>
      </c>
      <c r="AG5256" s="2">
        <v>2.7777777777777778E-4</v>
      </c>
      <c r="AH5256" t="s">
        <v>3911</v>
      </c>
      <c r="AI5256">
        <v>3</v>
      </c>
      <c r="AJ5256" t="s">
        <v>3914</v>
      </c>
      <c r="AK5256" s="3">
        <v>38458</v>
      </c>
      <c r="AL5256" s="10">
        <f>YEAR(ufc_fights_2[[#This Row],[date]])</f>
        <v>2005</v>
      </c>
      <c r="AM5256" t="s">
        <v>3983</v>
      </c>
      <c r="AN5256">
        <v>1</v>
      </c>
      <c r="AO5256" t="s">
        <v>3913</v>
      </c>
      <c r="AP5256">
        <f>IF(ufc_fights_2[[#This Row],[winner]]="Red",ufc_fights_2[[#This Row],[r_fighter_id]],ufc_fights_2[[#This Row],[b_fighter_id]])</f>
        <v>3049</v>
      </c>
      <c r="AQ5256" t="str">
        <f>_xlfn.XLOOKUP(ufc_fights_2[[#This Row],[winnerID]],ufc_fighters[id],ufc_fighters[fighter_name],"xxx",0,1)</f>
        <v>Renato Sobral</v>
      </c>
    </row>
    <row r="5257" spans="1:43">
      <c r="A5257">
        <v>3049</v>
      </c>
      <c r="B5257">
        <v>3335</v>
      </c>
      <c r="C5257">
        <f>_xlfn.XLOOKUP(ufc_fights_2[[#This Row],[r_fighter_id]],ufc_fighters[id],ufc_fighters[year],"xxx",0,1)</f>
        <v>1975</v>
      </c>
      <c r="D5257">
        <f>_xlfn.XLOOKUP(ufc_fights_2[[#This Row],[b_fighter_id]],ufc_fighters[id],ufc_fighters[year],"Prázdné",0,1)</f>
        <v>1965</v>
      </c>
      <c r="E5257" s="10">
        <f>YEAR(ufc_fights_2[[#This Row],[date]])-ufc_fights_2[[#This Row],[r_year]]</f>
        <v>31</v>
      </c>
      <c r="F5257" s="10">
        <f>YEAR(ufc_fights_2[[#This Row],[date]])-ufc_fights_2[[#This Row],[b_year]]</f>
        <v>41</v>
      </c>
      <c r="G5257">
        <v>0</v>
      </c>
      <c r="H5257">
        <v>0</v>
      </c>
      <c r="I5257">
        <v>0.75</v>
      </c>
      <c r="J5257">
        <v>0.25</v>
      </c>
      <c r="K5257">
        <v>0.78569999999999995</v>
      </c>
      <c r="L5257">
        <v>0.5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 s="2">
        <v>1.1111111111111111E-3</v>
      </c>
      <c r="T5257" s="2">
        <v>1.6203703703703703E-4</v>
      </c>
      <c r="U5257">
        <v>0.33329999999999999</v>
      </c>
      <c r="V5257">
        <v>0.25</v>
      </c>
      <c r="W5257">
        <v>0.5</v>
      </c>
      <c r="X5257">
        <v>1</v>
      </c>
      <c r="Y5257">
        <v>0</v>
      </c>
      <c r="Z5257">
        <v>0.66669999999999996</v>
      </c>
      <c r="AA5257">
        <v>0.25</v>
      </c>
      <c r="AB5257">
        <v>0.85709999999999997</v>
      </c>
      <c r="AC5257">
        <v>0</v>
      </c>
      <c r="AD5257">
        <v>0.5</v>
      </c>
      <c r="AE5257">
        <v>0</v>
      </c>
      <c r="AF5257" t="s">
        <v>3933</v>
      </c>
      <c r="AG5257" s="2">
        <v>1.6319444444444445E-3</v>
      </c>
      <c r="AH5257" t="s">
        <v>3911</v>
      </c>
      <c r="AI5257">
        <v>3</v>
      </c>
      <c r="AJ5257" t="s">
        <v>3925</v>
      </c>
      <c r="AK5257" s="3">
        <v>38752</v>
      </c>
      <c r="AL5257" s="10">
        <f>YEAR(ufc_fights_2[[#This Row],[date]])</f>
        <v>2006</v>
      </c>
      <c r="AM5257" t="s">
        <v>3983</v>
      </c>
      <c r="AN5257">
        <v>1</v>
      </c>
      <c r="AO5257" t="s">
        <v>3913</v>
      </c>
      <c r="AP5257">
        <f>IF(ufc_fights_2[[#This Row],[winner]]="Red",ufc_fights_2[[#This Row],[r_fighter_id]],ufc_fights_2[[#This Row],[b_fighter_id]])</f>
        <v>3049</v>
      </c>
      <c r="AQ5257" t="str">
        <f>_xlfn.XLOOKUP(ufc_fights_2[[#This Row],[winnerID]],ufc_fighters[id],ufc_fighters[fighter_name],"xxx",0,1)</f>
        <v>Renato Sobral</v>
      </c>
    </row>
    <row r="5258" spans="1:43">
      <c r="A5258">
        <v>3049</v>
      </c>
      <c r="B5258">
        <v>3012</v>
      </c>
      <c r="C5258">
        <f>_xlfn.XLOOKUP(ufc_fights_2[[#This Row],[r_fighter_id]],ufc_fighters[id],ufc_fighters[year],"xxx",0,1)</f>
        <v>1975</v>
      </c>
      <c r="D5258">
        <f>_xlfn.XLOOKUP(ufc_fights_2[[#This Row],[b_fighter_id]],ufc_fighters[id],ufc_fighters[year],"Prázdné",0,1)</f>
        <v>1971</v>
      </c>
      <c r="E5258" s="10">
        <f>YEAR(ufc_fights_2[[#This Row],[date]])-ufc_fights_2[[#This Row],[r_year]]</f>
        <v>27</v>
      </c>
      <c r="F5258" s="10">
        <f>YEAR(ufc_fights_2[[#This Row],[date]])-ufc_fights_2[[#This Row],[b_year]]</f>
        <v>31</v>
      </c>
      <c r="G5258">
        <v>0</v>
      </c>
      <c r="H5258">
        <v>0</v>
      </c>
      <c r="I5258">
        <v>0.4667</v>
      </c>
      <c r="J5258">
        <v>0.35</v>
      </c>
      <c r="K5258">
        <v>0.6724</v>
      </c>
      <c r="L5258">
        <v>0.79800000000000004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9.0046296296296298E-3</v>
      </c>
      <c r="T5258" s="2">
        <v>3.4722222222222222E-5</v>
      </c>
      <c r="U5258">
        <v>0.43369999999999997</v>
      </c>
      <c r="V5258">
        <v>0.2</v>
      </c>
      <c r="W5258">
        <v>1</v>
      </c>
      <c r="X5258">
        <v>0.8</v>
      </c>
      <c r="Y5258">
        <v>0.5</v>
      </c>
      <c r="Z5258">
        <v>0.5</v>
      </c>
      <c r="AA5258">
        <v>0.33329999999999999</v>
      </c>
      <c r="AB5258">
        <v>0</v>
      </c>
      <c r="AC5258">
        <v>0</v>
      </c>
      <c r="AD5258">
        <v>0.45829999999999999</v>
      </c>
      <c r="AE5258">
        <v>0.5</v>
      </c>
      <c r="AF5258" t="s">
        <v>3915</v>
      </c>
      <c r="AG5258" s="2">
        <v>3.472222222222222E-3</v>
      </c>
      <c r="AH5258" t="s">
        <v>3911</v>
      </c>
      <c r="AI5258">
        <v>3</v>
      </c>
      <c r="AJ5258" t="s">
        <v>3925</v>
      </c>
      <c r="AK5258" s="3">
        <v>37450</v>
      </c>
      <c r="AL5258" s="10">
        <f>YEAR(ufc_fights_2[[#This Row],[date]])</f>
        <v>2002</v>
      </c>
      <c r="AM5258" t="s">
        <v>3983</v>
      </c>
      <c r="AN5258">
        <v>70</v>
      </c>
      <c r="AO5258" t="s">
        <v>3913</v>
      </c>
      <c r="AP5258">
        <f>IF(ufc_fights_2[[#This Row],[winner]]="Red",ufc_fights_2[[#This Row],[r_fighter_id]],ufc_fights_2[[#This Row],[b_fighter_id]])</f>
        <v>3049</v>
      </c>
      <c r="AQ5258" t="str">
        <f>_xlfn.XLOOKUP(ufc_fights_2[[#This Row],[winnerID]],ufc_fighters[id],ufc_fighters[fighter_name],"xxx",0,1)</f>
        <v>Renato Sobral</v>
      </c>
    </row>
    <row r="5259" spans="1:43">
      <c r="A5259">
        <v>3049</v>
      </c>
      <c r="B5259">
        <v>3056</v>
      </c>
      <c r="C5259">
        <f>_xlfn.XLOOKUP(ufc_fights_2[[#This Row],[r_fighter_id]],ufc_fighters[id],ufc_fighters[year],"xxx",0,1)</f>
        <v>1975</v>
      </c>
      <c r="D5259">
        <f>_xlfn.XLOOKUP(ufc_fights_2[[#This Row],[b_fighter_id]],ufc_fighters[id],ufc_fighters[year],"Prázdné",0,1)</f>
        <v>1977</v>
      </c>
      <c r="E5259" s="10">
        <f>YEAR(ufc_fights_2[[#This Row],[date]])-ufc_fights_2[[#This Row],[r_year]]</f>
        <v>30</v>
      </c>
      <c r="F5259" s="10">
        <f>YEAR(ufc_fights_2[[#This Row],[date]])-ufc_fights_2[[#This Row],[b_year]]</f>
        <v>28</v>
      </c>
      <c r="G5259">
        <v>0</v>
      </c>
      <c r="H5259">
        <v>0</v>
      </c>
      <c r="I5259">
        <v>0.64710000000000001</v>
      </c>
      <c r="J5259">
        <v>0.5</v>
      </c>
      <c r="K5259">
        <v>0.71430000000000005</v>
      </c>
      <c r="L5259">
        <v>0.81159999999999999</v>
      </c>
      <c r="M5259">
        <v>0.66669999999999996</v>
      </c>
      <c r="N5259">
        <v>0</v>
      </c>
      <c r="O5259">
        <v>3</v>
      </c>
      <c r="P5259">
        <v>0</v>
      </c>
      <c r="Q5259">
        <v>0</v>
      </c>
      <c r="R5259">
        <v>0</v>
      </c>
      <c r="S5259" s="2">
        <v>1.8865740740740742E-3</v>
      </c>
      <c r="T5259" s="2">
        <v>2.1064814814814813E-3</v>
      </c>
      <c r="U5259">
        <v>0.5</v>
      </c>
      <c r="V5259">
        <v>0.5</v>
      </c>
      <c r="W5259">
        <v>1</v>
      </c>
      <c r="X5259">
        <v>1</v>
      </c>
      <c r="Y5259">
        <v>1</v>
      </c>
      <c r="Z5259">
        <v>0.8</v>
      </c>
      <c r="AA5259">
        <v>0.33329999999999999</v>
      </c>
      <c r="AB5259">
        <v>0.625</v>
      </c>
      <c r="AC5259">
        <v>0.66669999999999996</v>
      </c>
      <c r="AD5259">
        <v>0.5</v>
      </c>
      <c r="AE5259">
        <v>0.5333</v>
      </c>
      <c r="AF5259" t="s">
        <v>3933</v>
      </c>
      <c r="AG5259" s="2">
        <v>9.2592592592592596E-4</v>
      </c>
      <c r="AH5259" t="s">
        <v>3911</v>
      </c>
      <c r="AI5259">
        <v>3</v>
      </c>
      <c r="AJ5259" t="s">
        <v>3914</v>
      </c>
      <c r="AK5259" s="3">
        <v>38632</v>
      </c>
      <c r="AL5259" s="10">
        <f>YEAR(ufc_fights_2[[#This Row],[date]])</f>
        <v>2005</v>
      </c>
      <c r="AM5259" t="s">
        <v>3983</v>
      </c>
      <c r="AN5259">
        <v>144</v>
      </c>
      <c r="AO5259" t="s">
        <v>3913</v>
      </c>
      <c r="AP5259">
        <f>IF(ufc_fights_2[[#This Row],[winner]]="Red",ufc_fights_2[[#This Row],[r_fighter_id]],ufc_fights_2[[#This Row],[b_fighter_id]])</f>
        <v>3049</v>
      </c>
      <c r="AQ5259" t="str">
        <f>_xlfn.XLOOKUP(ufc_fights_2[[#This Row],[winnerID]],ufc_fighters[id],ufc_fighters[fighter_name],"xxx",0,1)</f>
        <v>Renato Sobral</v>
      </c>
    </row>
    <row r="5260" spans="1:43">
      <c r="A5260">
        <v>1531</v>
      </c>
      <c r="B5260">
        <v>2119</v>
      </c>
      <c r="C5260">
        <f>_xlfn.XLOOKUP(ufc_fights_2[[#This Row],[r_fighter_id]],ufc_fighters[id],ufc_fighters[year],"xxx",0,1)</f>
        <v>1988</v>
      </c>
      <c r="D5260">
        <f>_xlfn.XLOOKUP(ufc_fights_2[[#This Row],[b_fighter_id]],ufc_fighters[id],ufc_fighters[year],"Prázdné",0,1)</f>
        <v>1987</v>
      </c>
      <c r="E5260" s="10">
        <f>YEAR(ufc_fights_2[[#This Row],[date]])-ufc_fights_2[[#This Row],[r_year]]</f>
        <v>30</v>
      </c>
      <c r="F5260" s="10">
        <f>YEAR(ufc_fights_2[[#This Row],[date]])-ufc_fights_2[[#This Row],[b_year]]</f>
        <v>31</v>
      </c>
      <c r="G5260">
        <v>0</v>
      </c>
      <c r="H5260">
        <v>0</v>
      </c>
      <c r="I5260">
        <v>0.55659999999999998</v>
      </c>
      <c r="J5260">
        <v>0.43609999999999999</v>
      </c>
      <c r="K5260">
        <v>0.73640000000000005</v>
      </c>
      <c r="L5260">
        <v>0.48280000000000001</v>
      </c>
      <c r="M5260">
        <v>0.18179999999999999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5.0115740740740737E-3</v>
      </c>
      <c r="T5260" s="2">
        <v>0</v>
      </c>
      <c r="U5260">
        <v>0.5</v>
      </c>
      <c r="V5260">
        <v>0.38840000000000002</v>
      </c>
      <c r="W5260">
        <v>0.77780000000000005</v>
      </c>
      <c r="X5260">
        <v>0.88890000000000002</v>
      </c>
      <c r="Y5260">
        <v>1</v>
      </c>
      <c r="Z5260">
        <v>0.56440000000000001</v>
      </c>
      <c r="AA5260">
        <v>0.38940000000000002</v>
      </c>
      <c r="AB5260">
        <v>0.4</v>
      </c>
      <c r="AC5260">
        <v>0.68420000000000003</v>
      </c>
      <c r="AD5260">
        <v>0</v>
      </c>
      <c r="AE5260">
        <v>1</v>
      </c>
      <c r="AF5260" t="s">
        <v>3922</v>
      </c>
      <c r="AG5260" s="2">
        <v>3.472222222222222E-3</v>
      </c>
      <c r="AH5260" t="s">
        <v>3911</v>
      </c>
      <c r="AI5260">
        <v>3</v>
      </c>
      <c r="AJ5260" t="s">
        <v>3916</v>
      </c>
      <c r="AK5260" s="3">
        <v>43162</v>
      </c>
      <c r="AL5260" s="10">
        <f>YEAR(ufc_fights_2[[#This Row],[date]])</f>
        <v>2018</v>
      </c>
      <c r="AM5260" t="s">
        <v>3983</v>
      </c>
      <c r="AN5260">
        <v>1</v>
      </c>
      <c r="AO5260" t="s">
        <v>3913</v>
      </c>
      <c r="AP5260">
        <f>IF(ufc_fights_2[[#This Row],[winner]]="Red",ufc_fights_2[[#This Row],[r_fighter_id]],ufc_fights_2[[#This Row],[b_fighter_id]])</f>
        <v>1531</v>
      </c>
      <c r="AQ5260" t="str">
        <f>_xlfn.XLOOKUP(ufc_fights_2[[#This Row],[winnerID]],ufc_fighters[id],ufc_fighters[fighter_name],"xxx",0,1)</f>
        <v>Jordan Johnson</v>
      </c>
    </row>
    <row r="5261" spans="1:43">
      <c r="A5261">
        <v>1531</v>
      </c>
      <c r="B5261">
        <v>995</v>
      </c>
      <c r="C5261">
        <f>_xlfn.XLOOKUP(ufc_fights_2[[#This Row],[r_fighter_id]],ufc_fighters[id],ufc_fighters[year],"xxx",0,1)</f>
        <v>1988</v>
      </c>
      <c r="D5261">
        <f>_xlfn.XLOOKUP(ufc_fights_2[[#This Row],[b_fighter_id]],ufc_fighters[id],ufc_fighters[year],"Prázdné",0,1)</f>
        <v>1985</v>
      </c>
      <c r="E5261" s="10">
        <f>YEAR(ufc_fights_2[[#This Row],[date]])-ufc_fights_2[[#This Row],[r_year]]</f>
        <v>29</v>
      </c>
      <c r="F5261" s="10">
        <f>YEAR(ufc_fights_2[[#This Row],[date]])-ufc_fights_2[[#This Row],[b_year]]</f>
        <v>32</v>
      </c>
      <c r="G5261">
        <v>0</v>
      </c>
      <c r="H5261">
        <v>0</v>
      </c>
      <c r="I5261">
        <v>0.30220000000000002</v>
      </c>
      <c r="J5261">
        <v>0.51459999999999995</v>
      </c>
      <c r="K5261">
        <v>0.3241</v>
      </c>
      <c r="L5261">
        <v>0.55359999999999998</v>
      </c>
      <c r="M5261">
        <v>0.33329999999999999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1.2731481481481483E-3</v>
      </c>
      <c r="T5261" s="2">
        <v>0</v>
      </c>
      <c r="U5261">
        <v>0.29770000000000002</v>
      </c>
      <c r="V5261">
        <v>0.37840000000000001</v>
      </c>
      <c r="W5261">
        <v>0.5</v>
      </c>
      <c r="X5261">
        <v>0</v>
      </c>
      <c r="Y5261">
        <v>0.91669999999999996</v>
      </c>
      <c r="Z5261">
        <v>0.2823</v>
      </c>
      <c r="AA5261">
        <v>0.51</v>
      </c>
      <c r="AB5261">
        <v>0.2</v>
      </c>
      <c r="AC5261">
        <v>0.66669999999999996</v>
      </c>
      <c r="AD5261">
        <v>0.6</v>
      </c>
      <c r="AE5261">
        <v>0</v>
      </c>
      <c r="AF5261" t="s">
        <v>3915</v>
      </c>
      <c r="AG5261" s="2">
        <v>3.472222222222222E-3</v>
      </c>
      <c r="AH5261" t="s">
        <v>3911</v>
      </c>
      <c r="AI5261">
        <v>3</v>
      </c>
      <c r="AJ5261" t="s">
        <v>3925</v>
      </c>
      <c r="AK5261" s="3">
        <v>42923</v>
      </c>
      <c r="AL5261" s="10">
        <f>YEAR(ufc_fights_2[[#This Row],[date]])</f>
        <v>2017</v>
      </c>
      <c r="AM5261" t="s">
        <v>3983</v>
      </c>
      <c r="AN5261">
        <v>1</v>
      </c>
      <c r="AO5261" t="s">
        <v>3913</v>
      </c>
      <c r="AP5261">
        <f>IF(ufc_fights_2[[#This Row],[winner]]="Red",ufc_fights_2[[#This Row],[r_fighter_id]],ufc_fights_2[[#This Row],[b_fighter_id]])</f>
        <v>1531</v>
      </c>
      <c r="AQ5261" t="str">
        <f>_xlfn.XLOOKUP(ufc_fights_2[[#This Row],[winnerID]],ufc_fighters[id],ufc_fighters[fighter_name],"xxx",0,1)</f>
        <v>Jordan Johnson</v>
      </c>
    </row>
    <row r="5262" spans="1:43">
      <c r="A5262">
        <v>1533</v>
      </c>
      <c r="B5262">
        <v>3224</v>
      </c>
      <c r="C5262">
        <f>_xlfn.XLOOKUP(ufc_fights_2[[#This Row],[r_fighter_id]],ufc_fighters[id],ufc_fighters[year],"xxx",0,1)</f>
        <v>1984</v>
      </c>
      <c r="D5262">
        <f>_xlfn.XLOOKUP(ufc_fights_2[[#This Row],[b_fighter_id]],ufc_fighters[id],ufc_fighters[year],"Prázdné",0,1)</f>
        <v>1979</v>
      </c>
      <c r="E5262" s="10">
        <f>YEAR(ufc_fights_2[[#This Row],[date]])-ufc_fights_2[[#This Row],[r_year]]</f>
        <v>32</v>
      </c>
      <c r="F5262" s="10">
        <f>YEAR(ufc_fights_2[[#This Row],[date]])-ufc_fights_2[[#This Row],[b_year]]</f>
        <v>37</v>
      </c>
      <c r="G5262">
        <v>1</v>
      </c>
      <c r="H5262">
        <v>0</v>
      </c>
      <c r="I5262">
        <v>0.5</v>
      </c>
      <c r="J5262">
        <v>0.33329999999999999</v>
      </c>
      <c r="K5262">
        <v>0.5</v>
      </c>
      <c r="L5262">
        <v>0.33329999999999999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1.1574074074074073E-5</v>
      </c>
      <c r="T5262" s="2">
        <v>0</v>
      </c>
      <c r="U5262">
        <v>0.5</v>
      </c>
      <c r="V5262">
        <v>0.33329999999999999</v>
      </c>
      <c r="W5262">
        <v>0</v>
      </c>
      <c r="X5262">
        <v>0</v>
      </c>
      <c r="Y5262">
        <v>0</v>
      </c>
      <c r="Z5262">
        <v>0.33329999999999999</v>
      </c>
      <c r="AA5262">
        <v>0.33329999999999999</v>
      </c>
      <c r="AB5262">
        <v>0</v>
      </c>
      <c r="AC5262">
        <v>0</v>
      </c>
      <c r="AD5262">
        <v>1</v>
      </c>
      <c r="AE5262">
        <v>0</v>
      </c>
      <c r="AF5262" t="s">
        <v>3910</v>
      </c>
      <c r="AG5262" s="2">
        <v>1.5046296296296297E-4</v>
      </c>
      <c r="AH5262" t="s">
        <v>3911</v>
      </c>
      <c r="AI5262">
        <v>3</v>
      </c>
      <c r="AJ5262" t="s">
        <v>3928</v>
      </c>
      <c r="AK5262" s="3">
        <v>42602</v>
      </c>
      <c r="AL5262" s="10">
        <f>YEAR(ufc_fights_2[[#This Row],[date]])</f>
        <v>2016</v>
      </c>
      <c r="AM5262" t="s">
        <v>3983</v>
      </c>
      <c r="AN5262">
        <v>1</v>
      </c>
      <c r="AO5262" t="s">
        <v>3913</v>
      </c>
      <c r="AP5262">
        <f>IF(ufc_fights_2[[#This Row],[winner]]="Red",ufc_fights_2[[#This Row],[r_fighter_id]],ufc_fights_2[[#This Row],[b_fighter_id]])</f>
        <v>1533</v>
      </c>
      <c r="AQ5262" t="str">
        <f>_xlfn.XLOOKUP(ufc_fights_2[[#This Row],[winnerID]],ufc_fighters[id],ufc_fighters[fighter_name],"xxx",0,1)</f>
        <v>Anthony Johnson</v>
      </c>
    </row>
    <row r="5263" spans="1:43">
      <c r="A5263">
        <v>3224</v>
      </c>
      <c r="B5263">
        <v>181</v>
      </c>
      <c r="C5263">
        <f>_xlfn.XLOOKUP(ufc_fights_2[[#This Row],[r_fighter_id]],ufc_fighters[id],ufc_fighters[year],"xxx",0,1)</f>
        <v>1979</v>
      </c>
      <c r="D5263">
        <f>_xlfn.XLOOKUP(ufc_fights_2[[#This Row],[b_fighter_id]],ufc_fighters[id],ufc_fighters[year],"Prázdné",0,1)</f>
        <v>1983</v>
      </c>
      <c r="E5263" s="10">
        <f>YEAR(ufc_fights_2[[#This Row],[date]])-ufc_fights_2[[#This Row],[r_year]]</f>
        <v>34</v>
      </c>
      <c r="F5263" s="10">
        <f>YEAR(ufc_fights_2[[#This Row],[date]])-ufc_fights_2[[#This Row],[b_year]]</f>
        <v>30</v>
      </c>
      <c r="G5263">
        <v>1</v>
      </c>
      <c r="H5263">
        <v>0</v>
      </c>
      <c r="I5263">
        <v>0.58330000000000004</v>
      </c>
      <c r="J5263">
        <v>0.40739999999999998</v>
      </c>
      <c r="K5263">
        <v>0.66669999999999996</v>
      </c>
      <c r="L5263">
        <v>0.5</v>
      </c>
      <c r="M5263">
        <v>0.25</v>
      </c>
      <c r="N5263">
        <v>0</v>
      </c>
      <c r="O5263">
        <v>0</v>
      </c>
      <c r="P5263">
        <v>1</v>
      </c>
      <c r="Q5263">
        <v>0</v>
      </c>
      <c r="R5263">
        <v>0</v>
      </c>
      <c r="S5263" s="2">
        <v>5.9027777777777778E-4</v>
      </c>
      <c r="T5263" s="2">
        <v>4.3981481481481481E-4</v>
      </c>
      <c r="U5263">
        <v>0.56520000000000004</v>
      </c>
      <c r="V5263">
        <v>0.36</v>
      </c>
      <c r="W5263">
        <v>1</v>
      </c>
      <c r="X5263">
        <v>0</v>
      </c>
      <c r="Y5263">
        <v>1</v>
      </c>
      <c r="Z5263">
        <v>0.36359999999999998</v>
      </c>
      <c r="AA5263">
        <v>0.3125</v>
      </c>
      <c r="AB5263">
        <v>1</v>
      </c>
      <c r="AC5263">
        <v>0.54549999999999998</v>
      </c>
      <c r="AD5263">
        <v>0.75</v>
      </c>
      <c r="AE5263">
        <v>0</v>
      </c>
      <c r="AF5263" t="s">
        <v>3910</v>
      </c>
      <c r="AG5263" s="2">
        <v>2.0254629629629629E-3</v>
      </c>
      <c r="AH5263" t="s">
        <v>3927</v>
      </c>
      <c r="AI5263">
        <v>5</v>
      </c>
      <c r="AJ5263" t="s">
        <v>3914</v>
      </c>
      <c r="AK5263" s="3">
        <v>41521</v>
      </c>
      <c r="AL5263" s="10">
        <f>YEAR(ufc_fights_2[[#This Row],[date]])</f>
        <v>2013</v>
      </c>
      <c r="AM5263" t="s">
        <v>3983</v>
      </c>
      <c r="AN5263">
        <v>123</v>
      </c>
      <c r="AO5263" t="s">
        <v>3913</v>
      </c>
      <c r="AP5263">
        <f>IF(ufc_fights_2[[#This Row],[winner]]="Red",ufc_fights_2[[#This Row],[r_fighter_id]],ufc_fights_2[[#This Row],[b_fighter_id]])</f>
        <v>3224</v>
      </c>
      <c r="AQ5263" t="str">
        <f>_xlfn.XLOOKUP(ufc_fights_2[[#This Row],[winnerID]],ufc_fighters[id],ufc_fighters[fighter_name],"xxx",0,1)</f>
        <v>Glover Teixeira</v>
      </c>
    </row>
    <row r="5264" spans="1:43">
      <c r="A5264">
        <v>3224</v>
      </c>
      <c r="B5264">
        <v>676</v>
      </c>
      <c r="C5264">
        <f>_xlfn.XLOOKUP(ufc_fights_2[[#This Row],[r_fighter_id]],ufc_fighters[id],ufc_fighters[year],"xxx",0,1)</f>
        <v>1979</v>
      </c>
      <c r="D5264">
        <f>_xlfn.XLOOKUP(ufc_fights_2[[#This Row],[b_fighter_id]],ufc_fighters[id],ufc_fighters[year],"Prázdné",0,1)</f>
        <v>1993</v>
      </c>
      <c r="E5264" s="10">
        <f>YEAR(ufc_fights_2[[#This Row],[date]])-ufc_fights_2[[#This Row],[r_year]]</f>
        <v>40</v>
      </c>
      <c r="F5264" s="10">
        <f>YEAR(ufc_fights_2[[#This Row],[date]])-ufc_fights_2[[#This Row],[b_year]]</f>
        <v>26</v>
      </c>
      <c r="G5264">
        <v>0</v>
      </c>
      <c r="H5264">
        <v>0</v>
      </c>
      <c r="I5264">
        <v>0.52629999999999999</v>
      </c>
      <c r="J5264">
        <v>0.54810000000000003</v>
      </c>
      <c r="K5264">
        <v>0.55559999999999998</v>
      </c>
      <c r="L5264">
        <v>0.54810000000000003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 s="2">
        <v>7.0601851851851847E-4</v>
      </c>
      <c r="T5264" s="2">
        <v>3.5879629629629629E-4</v>
      </c>
      <c r="U5264">
        <v>0.47060000000000002</v>
      </c>
      <c r="V5264">
        <v>0.50439999999999996</v>
      </c>
      <c r="W5264">
        <v>1</v>
      </c>
      <c r="X5264">
        <v>0</v>
      </c>
      <c r="Y5264">
        <v>1</v>
      </c>
      <c r="Z5264">
        <v>0.42109999999999997</v>
      </c>
      <c r="AA5264">
        <v>0.45739999999999997</v>
      </c>
      <c r="AB5264">
        <v>0.81820000000000004</v>
      </c>
      <c r="AC5264">
        <v>0.8</v>
      </c>
      <c r="AD5264">
        <v>0.625</v>
      </c>
      <c r="AE5264">
        <v>0.6875</v>
      </c>
      <c r="AF5264" t="s">
        <v>3933</v>
      </c>
      <c r="AG5264" s="2">
        <v>2.5115740740740741E-3</v>
      </c>
      <c r="AH5264" t="s">
        <v>3911</v>
      </c>
      <c r="AI5264">
        <v>3</v>
      </c>
      <c r="AJ5264" t="s">
        <v>3994</v>
      </c>
      <c r="AK5264" s="3">
        <v>43582</v>
      </c>
      <c r="AL5264" s="10">
        <f>YEAR(ufc_fights_2[[#This Row],[date]])</f>
        <v>2019</v>
      </c>
      <c r="AM5264" t="s">
        <v>3983</v>
      </c>
      <c r="AN5264">
        <v>84</v>
      </c>
      <c r="AO5264" t="s">
        <v>3913</v>
      </c>
      <c r="AP5264">
        <f>IF(ufc_fights_2[[#This Row],[winner]]="Red",ufc_fights_2[[#This Row],[r_fighter_id]],ufc_fights_2[[#This Row],[b_fighter_id]])</f>
        <v>3224</v>
      </c>
      <c r="AQ5264" t="str">
        <f>_xlfn.XLOOKUP(ufc_fights_2[[#This Row],[winnerID]],ufc_fighters[id],ufc_fighters[fighter_name],"xxx",0,1)</f>
        <v>Glover Teixeira</v>
      </c>
    </row>
    <row r="5265" spans="1:43">
      <c r="A5265">
        <v>3224</v>
      </c>
      <c r="B5265">
        <v>1698</v>
      </c>
      <c r="C5265">
        <f>_xlfn.XLOOKUP(ufc_fights_2[[#This Row],[r_fighter_id]],ufc_fighters[id],ufc_fighters[year],"xxx",0,1)</f>
        <v>1979</v>
      </c>
      <c r="D5265">
        <f>_xlfn.XLOOKUP(ufc_fights_2[[#This Row],[b_fighter_id]],ufc_fighters[id],ufc_fighters[year],"Prázdné",0,1)</f>
        <v>1992</v>
      </c>
      <c r="E5265" s="10">
        <f>YEAR(ufc_fights_2[[#This Row],[date]])-ufc_fights_2[[#This Row],[r_year]]</f>
        <v>40</v>
      </c>
      <c r="F5265" s="10">
        <f>YEAR(ufc_fights_2[[#This Row],[date]])-ufc_fights_2[[#This Row],[b_year]]</f>
        <v>27</v>
      </c>
      <c r="G5265">
        <v>0</v>
      </c>
      <c r="H5265">
        <v>0</v>
      </c>
      <c r="I5265">
        <v>0.60560000000000003</v>
      </c>
      <c r="J5265">
        <v>0.49469999999999997</v>
      </c>
      <c r="K5265">
        <v>0.71430000000000005</v>
      </c>
      <c r="L5265">
        <v>0.60160000000000002</v>
      </c>
      <c r="M5265">
        <v>0.16669999999999999</v>
      </c>
      <c r="N5265">
        <v>0.5</v>
      </c>
      <c r="O5265">
        <v>2</v>
      </c>
      <c r="P5265">
        <v>1</v>
      </c>
      <c r="Q5265">
        <v>2</v>
      </c>
      <c r="R5265">
        <v>1</v>
      </c>
      <c r="S5265" s="2">
        <v>3.0324074074074073E-3</v>
      </c>
      <c r="T5265" s="2">
        <v>3.2291666666666666E-3</v>
      </c>
      <c r="U5265">
        <v>0.58209999999999995</v>
      </c>
      <c r="V5265">
        <v>0.30299999999999999</v>
      </c>
      <c r="W5265">
        <v>1</v>
      </c>
      <c r="X5265">
        <v>0</v>
      </c>
      <c r="Y5265">
        <v>1</v>
      </c>
      <c r="Z5265">
        <v>0.4889</v>
      </c>
      <c r="AA5265">
        <v>0.43530000000000002</v>
      </c>
      <c r="AB5265">
        <v>1</v>
      </c>
      <c r="AC5265">
        <v>1</v>
      </c>
      <c r="AD5265">
        <v>0.6875</v>
      </c>
      <c r="AE5265">
        <v>1</v>
      </c>
      <c r="AF5265" t="s">
        <v>3922</v>
      </c>
      <c r="AG5265" s="2">
        <v>3.472222222222222E-3</v>
      </c>
      <c r="AH5265" t="s">
        <v>3911</v>
      </c>
      <c r="AI5265">
        <v>3</v>
      </c>
      <c r="AJ5265" t="s">
        <v>3949</v>
      </c>
      <c r="AK5265" s="3">
        <v>43722</v>
      </c>
      <c r="AL5265" s="10">
        <f>YEAR(ufc_fights_2[[#This Row],[date]])</f>
        <v>2019</v>
      </c>
      <c r="AM5265" t="s">
        <v>3983</v>
      </c>
      <c r="AN5265">
        <v>80</v>
      </c>
      <c r="AO5265" t="s">
        <v>3913</v>
      </c>
      <c r="AP5265">
        <f>IF(ufc_fights_2[[#This Row],[winner]]="Red",ufc_fights_2[[#This Row],[r_fighter_id]],ufc_fights_2[[#This Row],[b_fighter_id]])</f>
        <v>3224</v>
      </c>
      <c r="AQ5265" t="str">
        <f>_xlfn.XLOOKUP(ufc_fights_2[[#This Row],[winnerID]],ufc_fighters[id],ufc_fighters[fighter_name],"xxx",0,1)</f>
        <v>Glover Teixeira</v>
      </c>
    </row>
    <row r="5266" spans="1:43">
      <c r="A5266">
        <v>103</v>
      </c>
      <c r="B5266">
        <v>669</v>
      </c>
      <c r="C5266">
        <f>_xlfn.XLOOKUP(ufc_fights_2[[#This Row],[r_fighter_id]],ufc_fighters[id],ufc_fighters[year],"xxx",0,1)</f>
        <v>1989</v>
      </c>
      <c r="D5266">
        <f>_xlfn.XLOOKUP(ufc_fights_2[[#This Row],[b_fighter_id]],ufc_fighters[id],ufc_fighters[year],"Prázdné",0,1)</f>
        <v>1980</v>
      </c>
      <c r="E5266" s="10">
        <f>YEAR(ufc_fights_2[[#This Row],[date]])-ufc_fights_2[[#This Row],[r_year]]</f>
        <v>29</v>
      </c>
      <c r="F5266" s="10">
        <f>YEAR(ufc_fights_2[[#This Row],[date]])-ufc_fights_2[[#This Row],[b_year]]</f>
        <v>38</v>
      </c>
      <c r="G5266">
        <v>0</v>
      </c>
      <c r="H5266">
        <v>0</v>
      </c>
      <c r="I5266">
        <v>0.53779999999999994</v>
      </c>
      <c r="J5266">
        <v>0.31309999999999999</v>
      </c>
      <c r="K5266">
        <v>0.61109999999999998</v>
      </c>
      <c r="L5266">
        <v>0.38940000000000002</v>
      </c>
      <c r="M5266">
        <v>0.92310000000000003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5.5787037037037038E-3</v>
      </c>
      <c r="T5266" s="2">
        <v>3.4722222222222224E-4</v>
      </c>
      <c r="U5266">
        <v>0.52339999999999998</v>
      </c>
      <c r="V5266">
        <v>0.28239999999999998</v>
      </c>
      <c r="W5266">
        <v>0.6</v>
      </c>
      <c r="X5266">
        <v>1</v>
      </c>
      <c r="Y5266">
        <v>0.5</v>
      </c>
      <c r="Z5266">
        <v>0.4471</v>
      </c>
      <c r="AA5266">
        <v>0.2278</v>
      </c>
      <c r="AB5266">
        <v>0.72729999999999995</v>
      </c>
      <c r="AC5266">
        <v>0.63160000000000005</v>
      </c>
      <c r="AD5266">
        <v>0.83330000000000004</v>
      </c>
      <c r="AE5266">
        <v>1</v>
      </c>
      <c r="AF5266" t="s">
        <v>3915</v>
      </c>
      <c r="AG5266" s="2">
        <v>3.472222222222222E-3</v>
      </c>
      <c r="AH5266" t="s">
        <v>3911</v>
      </c>
      <c r="AI5266">
        <v>3</v>
      </c>
      <c r="AJ5266" t="s">
        <v>3931</v>
      </c>
      <c r="AK5266" s="3">
        <v>43211</v>
      </c>
      <c r="AL5266" s="10">
        <f>YEAR(ufc_fights_2[[#This Row],[date]])</f>
        <v>2018</v>
      </c>
      <c r="AM5266" t="s">
        <v>3983</v>
      </c>
      <c r="AN5266">
        <v>36</v>
      </c>
      <c r="AO5266" t="s">
        <v>3913</v>
      </c>
      <c r="AP5266">
        <f>IF(ufc_fights_2[[#This Row],[winner]]="Red",ufc_fights_2[[#This Row],[r_fighter_id]],ufc_fights_2[[#This Row],[b_fighter_id]])</f>
        <v>103</v>
      </c>
      <c r="AQ5266" t="str">
        <f>_xlfn.XLOOKUP(ufc_fights_2[[#This Row],[winnerID]],ufc_fighters[id],ufc_fighters[fighter_name],"xxx",0,1)</f>
        <v>Corey Anderson</v>
      </c>
    </row>
    <row r="5267" spans="1:43">
      <c r="A5267">
        <v>103</v>
      </c>
      <c r="B5267">
        <v>3413</v>
      </c>
      <c r="C5267">
        <f>_xlfn.XLOOKUP(ufc_fights_2[[#This Row],[r_fighter_id]],ufc_fighters[id],ufc_fighters[year],"xxx",0,1)</f>
        <v>1989</v>
      </c>
      <c r="D5267">
        <f>_xlfn.XLOOKUP(ufc_fights_2[[#This Row],[b_fighter_id]],ufc_fighters[id],ufc_fighters[year],"Prázdné",0,1)</f>
        <v>1992</v>
      </c>
      <c r="E5267" s="10">
        <f>YEAR(ufc_fights_2[[#This Row],[date]])-ufc_fights_2[[#This Row],[r_year]]</f>
        <v>30</v>
      </c>
      <c r="F5267" s="10">
        <f>YEAR(ufc_fights_2[[#This Row],[date]])-ufc_fights_2[[#This Row],[b_year]]</f>
        <v>27</v>
      </c>
      <c r="G5267">
        <v>1</v>
      </c>
      <c r="H5267">
        <v>0</v>
      </c>
      <c r="I5267">
        <v>0.56410000000000005</v>
      </c>
      <c r="J5267">
        <v>0.33329999999999999</v>
      </c>
      <c r="K5267">
        <v>0.60470000000000002</v>
      </c>
      <c r="L5267">
        <v>0.33329999999999999</v>
      </c>
      <c r="M5267">
        <v>0.5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2.5462962962962961E-4</v>
      </c>
      <c r="T5267" s="2">
        <v>2.199074074074074E-4</v>
      </c>
      <c r="U5267">
        <v>0.55259999999999998</v>
      </c>
      <c r="V5267">
        <v>0</v>
      </c>
      <c r="W5267">
        <v>1</v>
      </c>
      <c r="X5267">
        <v>0</v>
      </c>
      <c r="Y5267">
        <v>1</v>
      </c>
      <c r="Z5267">
        <v>0.33329999999999999</v>
      </c>
      <c r="AA5267">
        <v>0.33329999999999999</v>
      </c>
      <c r="AB5267">
        <v>0.76919999999999999</v>
      </c>
      <c r="AC5267">
        <v>0</v>
      </c>
      <c r="AD5267">
        <v>0.63639999999999997</v>
      </c>
      <c r="AE5267">
        <v>0</v>
      </c>
      <c r="AF5267" t="s">
        <v>3910</v>
      </c>
      <c r="AG5267" s="2">
        <v>1.4699074074074074E-3</v>
      </c>
      <c r="AH5267" t="s">
        <v>3911</v>
      </c>
      <c r="AI5267">
        <v>3</v>
      </c>
      <c r="AJ5267" t="s">
        <v>3919</v>
      </c>
      <c r="AK5267" s="3">
        <v>43771</v>
      </c>
      <c r="AL5267" s="10">
        <f>YEAR(ufc_fights_2[[#This Row],[date]])</f>
        <v>2019</v>
      </c>
      <c r="AM5267" t="s">
        <v>3983</v>
      </c>
      <c r="AN5267">
        <v>18</v>
      </c>
      <c r="AO5267" t="s">
        <v>3913</v>
      </c>
      <c r="AP5267">
        <f>IF(ufc_fights_2[[#This Row],[winner]]="Red",ufc_fights_2[[#This Row],[r_fighter_id]],ufc_fights_2[[#This Row],[b_fighter_id]])</f>
        <v>103</v>
      </c>
      <c r="AQ5267" t="str">
        <f>_xlfn.XLOOKUP(ufc_fights_2[[#This Row],[winnerID]],ufc_fighters[id],ufc_fighters[fighter_name],"xxx",0,1)</f>
        <v>Corey Anderson</v>
      </c>
    </row>
    <row r="5268" spans="1:43">
      <c r="A5268">
        <v>103</v>
      </c>
      <c r="B5268">
        <v>2351</v>
      </c>
      <c r="C5268">
        <f>_xlfn.XLOOKUP(ufc_fights_2[[#This Row],[r_fighter_id]],ufc_fighters[id],ufc_fighters[year],"xxx",0,1)</f>
        <v>1989</v>
      </c>
      <c r="D5268">
        <f>_xlfn.XLOOKUP(ufc_fights_2[[#This Row],[b_fighter_id]],ufc_fighters[id],ufc_fighters[year],"Prázdné",0,1)</f>
        <v>1983</v>
      </c>
      <c r="E5268" s="10">
        <f>YEAR(ufc_fights_2[[#This Row],[date]])-ufc_fights_2[[#This Row],[r_year]]</f>
        <v>27</v>
      </c>
      <c r="F5268" s="10">
        <f>YEAR(ufc_fights_2[[#This Row],[date]])-ufc_fights_2[[#This Row],[b_year]]</f>
        <v>33</v>
      </c>
      <c r="G5268">
        <v>0</v>
      </c>
      <c r="H5268">
        <v>0</v>
      </c>
      <c r="I5268">
        <v>0.64080000000000004</v>
      </c>
      <c r="J5268">
        <v>0.40910000000000002</v>
      </c>
      <c r="K5268">
        <v>0.70679999999999998</v>
      </c>
      <c r="L5268">
        <v>0.51719999999999999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4.6990740740740743E-3</v>
      </c>
      <c r="T5268" s="2">
        <v>0</v>
      </c>
      <c r="U5268">
        <v>0.62629999999999997</v>
      </c>
      <c r="V5268">
        <v>0.29409999999999997</v>
      </c>
      <c r="W5268">
        <v>1</v>
      </c>
      <c r="X5268">
        <v>1</v>
      </c>
      <c r="Y5268">
        <v>0.66669999999999996</v>
      </c>
      <c r="Z5268">
        <v>0.4</v>
      </c>
      <c r="AA5268">
        <v>0.23080000000000001</v>
      </c>
      <c r="AB5268">
        <v>1</v>
      </c>
      <c r="AC5268">
        <v>1</v>
      </c>
      <c r="AD5268">
        <v>0.66300000000000003</v>
      </c>
      <c r="AE5268">
        <v>0.625</v>
      </c>
      <c r="AF5268" t="s">
        <v>3910</v>
      </c>
      <c r="AG5268" s="2">
        <v>1.8055555555555555E-3</v>
      </c>
      <c r="AH5268" t="s">
        <v>3911</v>
      </c>
      <c r="AI5268">
        <v>3</v>
      </c>
      <c r="AJ5268" t="s">
        <v>3941</v>
      </c>
      <c r="AK5268" s="3">
        <v>42713</v>
      </c>
      <c r="AL5268" s="10">
        <f>YEAR(ufc_fights_2[[#This Row],[date]])</f>
        <v>2016</v>
      </c>
      <c r="AM5268" t="s">
        <v>3983</v>
      </c>
      <c r="AN5268">
        <v>12</v>
      </c>
      <c r="AO5268" t="s">
        <v>3913</v>
      </c>
      <c r="AP5268">
        <f>IF(ufc_fights_2[[#This Row],[winner]]="Red",ufc_fights_2[[#This Row],[r_fighter_id]],ufc_fights_2[[#This Row],[b_fighter_id]])</f>
        <v>103</v>
      </c>
      <c r="AQ5268" t="str">
        <f>_xlfn.XLOOKUP(ufc_fights_2[[#This Row],[winnerID]],ufc_fighters[id],ufc_fighters[fighter_name],"xxx",0,1)</f>
        <v>Corey Anderson</v>
      </c>
    </row>
    <row r="5269" spans="1:43">
      <c r="A5269">
        <v>1934</v>
      </c>
      <c r="B5269">
        <v>103</v>
      </c>
      <c r="C5269">
        <f>_xlfn.XLOOKUP(ufc_fights_2[[#This Row],[r_fighter_id]],ufc_fighters[id],ufc_fighters[year],"xxx",0,1)</f>
        <v>1980</v>
      </c>
      <c r="D5269">
        <f>_xlfn.XLOOKUP(ufc_fights_2[[#This Row],[b_fighter_id]],ufc_fighters[id],ufc_fighters[year],"Prázdné",0,1)</f>
        <v>1989</v>
      </c>
      <c r="E5269" s="10">
        <f>YEAR(ufc_fights_2[[#This Row],[date]])-ufc_fights_2[[#This Row],[r_year]]</f>
        <v>35</v>
      </c>
      <c r="F5269" s="10">
        <f>YEAR(ufc_fights_2[[#This Row],[date]])-ufc_fights_2[[#This Row],[b_year]]</f>
        <v>26</v>
      </c>
      <c r="G5269">
        <v>0</v>
      </c>
      <c r="H5269">
        <v>0</v>
      </c>
      <c r="I5269">
        <v>0.48149999999999998</v>
      </c>
      <c r="J5269">
        <v>0.44779999999999998</v>
      </c>
      <c r="K5269">
        <v>0.62819999999999998</v>
      </c>
      <c r="L5269">
        <v>0.52429999999999999</v>
      </c>
      <c r="M5269">
        <v>0</v>
      </c>
      <c r="N5269">
        <v>0.4</v>
      </c>
      <c r="O5269">
        <v>0</v>
      </c>
      <c r="P5269">
        <v>0</v>
      </c>
      <c r="Q5269">
        <v>0</v>
      </c>
      <c r="R5269">
        <v>0</v>
      </c>
      <c r="S5269" s="2">
        <v>0</v>
      </c>
      <c r="T5269" s="2">
        <v>5.9259259259259256E-3</v>
      </c>
      <c r="U5269">
        <v>0.43240000000000001</v>
      </c>
      <c r="V5269">
        <v>0.37380000000000002</v>
      </c>
      <c r="W5269">
        <v>0.58819999999999995</v>
      </c>
      <c r="X5269">
        <v>0</v>
      </c>
      <c r="Y5269">
        <v>1</v>
      </c>
      <c r="Z5269">
        <v>0.36109999999999998</v>
      </c>
      <c r="AA5269">
        <v>0.36259999999999998</v>
      </c>
      <c r="AB5269">
        <v>0.72219999999999995</v>
      </c>
      <c r="AC5269">
        <v>0.58620000000000005</v>
      </c>
      <c r="AD5269">
        <v>0</v>
      </c>
      <c r="AE5269">
        <v>0.71430000000000005</v>
      </c>
      <c r="AF5269" t="s">
        <v>3915</v>
      </c>
      <c r="AG5269" s="2">
        <v>3.472222222222222E-3</v>
      </c>
      <c r="AH5269" t="s">
        <v>3911</v>
      </c>
      <c r="AI5269">
        <v>3</v>
      </c>
      <c r="AJ5269" t="s">
        <v>3914</v>
      </c>
      <c r="AK5269" s="3">
        <v>42315</v>
      </c>
      <c r="AL5269" s="10">
        <f>YEAR(ufc_fights_2[[#This Row],[date]])</f>
        <v>2015</v>
      </c>
      <c r="AM5269" t="s">
        <v>3983</v>
      </c>
      <c r="AN5269">
        <v>6</v>
      </c>
      <c r="AO5269" t="s">
        <v>3918</v>
      </c>
      <c r="AP5269">
        <f>IF(ufc_fights_2[[#This Row],[winner]]="Red",ufc_fights_2[[#This Row],[r_fighter_id]],ufc_fights_2[[#This Row],[b_fighter_id]])</f>
        <v>103</v>
      </c>
      <c r="AQ5269" t="str">
        <f>_xlfn.XLOOKUP(ufc_fights_2[[#This Row],[winnerID]],ufc_fighters[id],ufc_fighters[fighter_name],"xxx",0,1)</f>
        <v>Corey Anderson</v>
      </c>
    </row>
    <row r="5270" spans="1:43">
      <c r="A5270">
        <v>1751</v>
      </c>
      <c r="B5270">
        <v>103</v>
      </c>
      <c r="C5270">
        <f>_xlfn.XLOOKUP(ufc_fights_2[[#This Row],[r_fighter_id]],ufc_fighters[id],ufc_fighters[year],"xxx",0,1)</f>
        <v>1983</v>
      </c>
      <c r="D5270">
        <f>_xlfn.XLOOKUP(ufc_fights_2[[#This Row],[b_fighter_id]],ufc_fighters[id],ufc_fighters[year],"Prázdné",0,1)</f>
        <v>1989</v>
      </c>
      <c r="E5270" s="10">
        <f>YEAR(ufc_fights_2[[#This Row],[date]])-ufc_fights_2[[#This Row],[r_year]]</f>
        <v>35</v>
      </c>
      <c r="F5270" s="10">
        <f>YEAR(ufc_fights_2[[#This Row],[date]])-ufc_fights_2[[#This Row],[b_year]]</f>
        <v>29</v>
      </c>
      <c r="G5270">
        <v>0</v>
      </c>
      <c r="H5270">
        <v>0</v>
      </c>
      <c r="I5270">
        <v>0.42309999999999998</v>
      </c>
      <c r="J5270">
        <v>0.3306</v>
      </c>
      <c r="K5270">
        <v>0.4304</v>
      </c>
      <c r="L5270">
        <v>0.3543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5.3240740740740744E-4</v>
      </c>
      <c r="T5270" s="2">
        <v>2.6620370370370372E-4</v>
      </c>
      <c r="U5270">
        <v>0.34849999999999998</v>
      </c>
      <c r="V5270">
        <v>0.2581</v>
      </c>
      <c r="W5270">
        <v>0.6</v>
      </c>
      <c r="X5270">
        <v>1</v>
      </c>
      <c r="Y5270">
        <v>0.83330000000000004</v>
      </c>
      <c r="Z5270">
        <v>0.371</v>
      </c>
      <c r="AA5270">
        <v>0.33329999999999999</v>
      </c>
      <c r="AB5270">
        <v>0.625</v>
      </c>
      <c r="AC5270">
        <v>0.28570000000000001</v>
      </c>
      <c r="AD5270">
        <v>0</v>
      </c>
      <c r="AE5270">
        <v>0</v>
      </c>
      <c r="AF5270" t="s">
        <v>3915</v>
      </c>
      <c r="AG5270" s="2">
        <v>3.472222222222222E-3</v>
      </c>
      <c r="AH5270" t="s">
        <v>3911</v>
      </c>
      <c r="AI5270">
        <v>3</v>
      </c>
      <c r="AJ5270" t="s">
        <v>3931</v>
      </c>
      <c r="AK5270" s="3">
        <v>43463</v>
      </c>
      <c r="AL5270" s="10">
        <f>YEAR(ufc_fights_2[[#This Row],[date]])</f>
        <v>2018</v>
      </c>
      <c r="AM5270" t="s">
        <v>3983</v>
      </c>
      <c r="AN5270">
        <v>2</v>
      </c>
      <c r="AO5270" t="s">
        <v>3918</v>
      </c>
      <c r="AP5270">
        <f>IF(ufc_fights_2[[#This Row],[winner]]="Red",ufc_fights_2[[#This Row],[r_fighter_id]],ufc_fights_2[[#This Row],[b_fighter_id]])</f>
        <v>103</v>
      </c>
      <c r="AQ5270" t="str">
        <f>_xlfn.XLOOKUP(ufc_fights_2[[#This Row],[winnerID]],ufc_fighters[id],ufc_fighters[fighter_name],"xxx",0,1)</f>
        <v>Corey Anderson</v>
      </c>
    </row>
    <row r="5271" spans="1:43">
      <c r="A5271">
        <v>103</v>
      </c>
      <c r="B5271">
        <v>1547</v>
      </c>
      <c r="C5271">
        <f>_xlfn.XLOOKUP(ufc_fights_2[[#This Row],[r_fighter_id]],ufc_fighters[id],ufc_fighters[year],"xxx",0,1)</f>
        <v>1989</v>
      </c>
      <c r="D5271">
        <f>_xlfn.XLOOKUP(ufc_fights_2[[#This Row],[b_fighter_id]],ufc_fighters[id],ufc_fighters[year],"Prázdné",0,1)</f>
        <v>1987</v>
      </c>
      <c r="E5271" s="10">
        <f>YEAR(ufc_fights_2[[#This Row],[date]])-ufc_fights_2[[#This Row],[r_year]]</f>
        <v>25</v>
      </c>
      <c r="F5271" s="10">
        <f>YEAR(ufc_fights_2[[#This Row],[date]])-ufc_fights_2[[#This Row],[b_year]]</f>
        <v>27</v>
      </c>
      <c r="G5271">
        <v>0</v>
      </c>
      <c r="H5271">
        <v>0</v>
      </c>
      <c r="I5271">
        <v>0.50560000000000005</v>
      </c>
      <c r="J5271">
        <v>0.40579999999999999</v>
      </c>
      <c r="K5271">
        <v>0.6552</v>
      </c>
      <c r="L5271">
        <v>0.43840000000000001</v>
      </c>
      <c r="M5271">
        <v>0.53849999999999998</v>
      </c>
      <c r="N5271">
        <v>0</v>
      </c>
      <c r="O5271">
        <v>0</v>
      </c>
      <c r="P5271">
        <v>1</v>
      </c>
      <c r="Q5271">
        <v>0</v>
      </c>
      <c r="R5271">
        <v>0</v>
      </c>
      <c r="S5271" s="2">
        <v>6.1111111111111114E-3</v>
      </c>
      <c r="T5271" s="2">
        <v>0</v>
      </c>
      <c r="U5271">
        <v>0.43059999999999998</v>
      </c>
      <c r="V5271">
        <v>0.25530000000000003</v>
      </c>
      <c r="W5271">
        <v>0.8125</v>
      </c>
      <c r="X5271">
        <v>1</v>
      </c>
      <c r="Y5271">
        <v>0.77780000000000005</v>
      </c>
      <c r="Z5271">
        <v>0.33960000000000001</v>
      </c>
      <c r="AA5271">
        <v>0.37040000000000001</v>
      </c>
      <c r="AB5271">
        <v>0.72729999999999995</v>
      </c>
      <c r="AC5271">
        <v>0.5333</v>
      </c>
      <c r="AD5271">
        <v>1</v>
      </c>
      <c r="AE5271">
        <v>0</v>
      </c>
      <c r="AF5271" t="s">
        <v>3915</v>
      </c>
      <c r="AG5271" s="2">
        <v>3.472222222222222E-3</v>
      </c>
      <c r="AH5271" t="s">
        <v>3911</v>
      </c>
      <c r="AI5271">
        <v>3</v>
      </c>
      <c r="AJ5271" t="s">
        <v>3925</v>
      </c>
      <c r="AK5271" s="3">
        <v>41979</v>
      </c>
      <c r="AL5271" s="10">
        <f>YEAR(ufc_fights_2[[#This Row],[date]])</f>
        <v>2014</v>
      </c>
      <c r="AM5271" t="s">
        <v>3983</v>
      </c>
      <c r="AN5271">
        <v>1</v>
      </c>
      <c r="AO5271" t="s">
        <v>3913</v>
      </c>
      <c r="AP5271">
        <f>IF(ufc_fights_2[[#This Row],[winner]]="Red",ufc_fights_2[[#This Row],[r_fighter_id]],ufc_fights_2[[#This Row],[b_fighter_id]])</f>
        <v>103</v>
      </c>
      <c r="AQ5271" t="str">
        <f>_xlfn.XLOOKUP(ufc_fights_2[[#This Row],[winnerID]],ufc_fighters[id],ufc_fighters[fighter_name],"xxx",0,1)</f>
        <v>Corey Anderson</v>
      </c>
    </row>
    <row r="5272" spans="1:43">
      <c r="A5272">
        <v>103</v>
      </c>
      <c r="B5272">
        <v>1757</v>
      </c>
      <c r="C5272">
        <f>_xlfn.XLOOKUP(ufc_fights_2[[#This Row],[r_fighter_id]],ufc_fighters[id],ufc_fighters[year],"xxx",0,1)</f>
        <v>1989</v>
      </c>
      <c r="D5272">
        <f>_xlfn.XLOOKUP(ufc_fights_2[[#This Row],[b_fighter_id]],ufc_fighters[id],ufc_fighters[year],"Prázdné",0,1)</f>
        <v>1983</v>
      </c>
      <c r="E5272" s="10">
        <f>YEAR(ufc_fights_2[[#This Row],[date]])-ufc_fights_2[[#This Row],[r_year]]</f>
        <v>27</v>
      </c>
      <c r="F5272" s="10">
        <f>YEAR(ufc_fights_2[[#This Row],[date]])-ufc_fights_2[[#This Row],[b_year]]</f>
        <v>33</v>
      </c>
      <c r="G5272">
        <v>0</v>
      </c>
      <c r="H5272">
        <v>0</v>
      </c>
      <c r="I5272">
        <v>0.35949999999999999</v>
      </c>
      <c r="J5272">
        <v>0.31309999999999999</v>
      </c>
      <c r="K5272">
        <v>0.44379999999999997</v>
      </c>
      <c r="L5272">
        <v>0.32</v>
      </c>
      <c r="M5272">
        <v>0.25</v>
      </c>
      <c r="N5272">
        <v>1</v>
      </c>
      <c r="O5272">
        <v>0</v>
      </c>
      <c r="P5272">
        <v>0</v>
      </c>
      <c r="Q5272">
        <v>0</v>
      </c>
      <c r="R5272">
        <v>0</v>
      </c>
      <c r="S5272" s="2">
        <v>1.9097222222222222E-3</v>
      </c>
      <c r="T5272" s="2">
        <v>1.7361111111111112E-4</v>
      </c>
      <c r="U5272">
        <v>0.25979999999999998</v>
      </c>
      <c r="V5272">
        <v>0.2979</v>
      </c>
      <c r="W5272">
        <v>0.76919999999999999</v>
      </c>
      <c r="X5272">
        <v>0.92310000000000003</v>
      </c>
      <c r="Y5272">
        <v>1</v>
      </c>
      <c r="Z5272">
        <v>0.33800000000000002</v>
      </c>
      <c r="AA5272">
        <v>0.2414</v>
      </c>
      <c r="AB5272">
        <v>0.5</v>
      </c>
      <c r="AC5272">
        <v>0.83330000000000004</v>
      </c>
      <c r="AD5272">
        <v>0.8</v>
      </c>
      <c r="AE5272">
        <v>0</v>
      </c>
      <c r="AF5272" t="s">
        <v>3915</v>
      </c>
      <c r="AG5272" s="2">
        <v>3.472222222222222E-3</v>
      </c>
      <c r="AH5272" t="s">
        <v>3911</v>
      </c>
      <c r="AI5272">
        <v>3</v>
      </c>
      <c r="AJ5272" t="s">
        <v>3925</v>
      </c>
      <c r="AK5272" s="3">
        <v>42434</v>
      </c>
      <c r="AL5272" s="10">
        <f>YEAR(ufc_fights_2[[#This Row],[date]])</f>
        <v>2016</v>
      </c>
      <c r="AM5272" t="s">
        <v>3983</v>
      </c>
      <c r="AN5272">
        <v>1</v>
      </c>
      <c r="AO5272" t="s">
        <v>3913</v>
      </c>
      <c r="AP5272">
        <f>IF(ufc_fights_2[[#This Row],[winner]]="Red",ufc_fights_2[[#This Row],[r_fighter_id]],ufc_fights_2[[#This Row],[b_fighter_id]])</f>
        <v>103</v>
      </c>
      <c r="AQ5272" t="str">
        <f>_xlfn.XLOOKUP(ufc_fights_2[[#This Row],[winnerID]],ufc_fighters[id],ufc_fighters[fighter_name],"xxx",0,1)</f>
        <v>Corey Anderson</v>
      </c>
    </row>
    <row r="5273" spans="1:43">
      <c r="A5273">
        <v>287</v>
      </c>
      <c r="B5273">
        <v>103</v>
      </c>
      <c r="C5273">
        <f>_xlfn.XLOOKUP(ufc_fights_2[[#This Row],[r_fighter_id]],ufc_fighters[id],ufc_fighters[year],"xxx",0,1)</f>
        <v>1983</v>
      </c>
      <c r="D5273">
        <f>_xlfn.XLOOKUP(ufc_fights_2[[#This Row],[b_fighter_id]],ufc_fighters[id],ufc_fighters[year],"Prázdné",0,1)</f>
        <v>1989</v>
      </c>
      <c r="E5273" s="10">
        <f>YEAR(ufc_fights_2[[#This Row],[date]])-ufc_fights_2[[#This Row],[r_year]]</f>
        <v>32</v>
      </c>
      <c r="F5273" s="10">
        <f>YEAR(ufc_fights_2[[#This Row],[date]])-ufc_fights_2[[#This Row],[b_year]]</f>
        <v>26</v>
      </c>
      <c r="G5273">
        <v>0</v>
      </c>
      <c r="H5273">
        <v>0</v>
      </c>
      <c r="I5273">
        <v>0.46510000000000001</v>
      </c>
      <c r="J5273">
        <v>0.56000000000000005</v>
      </c>
      <c r="K5273">
        <v>0.5323</v>
      </c>
      <c r="L5273">
        <v>0.65820000000000001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0</v>
      </c>
      <c r="S5273" s="2">
        <v>2.6620370370370372E-4</v>
      </c>
      <c r="T5273" s="2">
        <v>7.4074074074074077E-3</v>
      </c>
      <c r="U5273">
        <v>0.37140000000000001</v>
      </c>
      <c r="V5273">
        <v>0.54549999999999998</v>
      </c>
      <c r="W5273">
        <v>0.83330000000000004</v>
      </c>
      <c r="X5273">
        <v>1</v>
      </c>
      <c r="Y5273">
        <v>0.83330000000000004</v>
      </c>
      <c r="Z5273">
        <v>0.4103</v>
      </c>
      <c r="AA5273">
        <v>0.31340000000000001</v>
      </c>
      <c r="AB5273">
        <v>1</v>
      </c>
      <c r="AC5273">
        <v>0.5</v>
      </c>
      <c r="AD5273">
        <v>1</v>
      </c>
      <c r="AE5273">
        <v>0.79449999999999998</v>
      </c>
      <c r="AF5273" t="s">
        <v>3915</v>
      </c>
      <c r="AG5273" s="2">
        <v>3.472222222222222E-3</v>
      </c>
      <c r="AH5273" t="s">
        <v>3911</v>
      </c>
      <c r="AI5273">
        <v>3</v>
      </c>
      <c r="AJ5273" t="s">
        <v>3914</v>
      </c>
      <c r="AK5273" s="3">
        <v>42252</v>
      </c>
      <c r="AL5273" s="10">
        <f>YEAR(ufc_fights_2[[#This Row],[date]])</f>
        <v>2015</v>
      </c>
      <c r="AM5273" t="s">
        <v>3983</v>
      </c>
      <c r="AN5273">
        <v>1</v>
      </c>
      <c r="AO5273" t="s">
        <v>3918</v>
      </c>
      <c r="AP5273">
        <f>IF(ufc_fights_2[[#This Row],[winner]]="Red",ufc_fights_2[[#This Row],[r_fighter_id]],ufc_fights_2[[#This Row],[b_fighter_id]])</f>
        <v>103</v>
      </c>
      <c r="AQ5273" t="str">
        <f>_xlfn.XLOOKUP(ufc_fights_2[[#This Row],[winnerID]],ufc_fighters[id],ufc_fighters[fighter_name],"xxx",0,1)</f>
        <v>Corey Anderson</v>
      </c>
    </row>
    <row r="5274" spans="1:43">
      <c r="A5274">
        <v>567</v>
      </c>
      <c r="B5274">
        <v>593</v>
      </c>
      <c r="C5274">
        <f>_xlfn.XLOOKUP(ufc_fights_2[[#This Row],[r_fighter_id]],ufc_fighters[id],ufc_fighters[year],"xxx",0,1)</f>
        <v>1990</v>
      </c>
      <c r="D5274">
        <f>_xlfn.XLOOKUP(ufc_fights_2[[#This Row],[b_fighter_id]],ufc_fighters[id],ufc_fighters[year],"Prázdné",0,1)</f>
        <v>1988</v>
      </c>
      <c r="E5274" s="10">
        <f>YEAR(ufc_fights_2[[#This Row],[date]])-ufc_fights_2[[#This Row],[r_year]]</f>
        <v>27</v>
      </c>
      <c r="F5274" s="10">
        <f>YEAR(ufc_fights_2[[#This Row],[date]])-ufc_fights_2[[#This Row],[b_year]]</f>
        <v>29</v>
      </c>
      <c r="G5274">
        <v>0</v>
      </c>
      <c r="H5274">
        <v>0</v>
      </c>
      <c r="I5274">
        <v>0.64759999999999995</v>
      </c>
      <c r="J5274">
        <v>0.5</v>
      </c>
      <c r="K5274">
        <v>0.7681</v>
      </c>
      <c r="L5274">
        <v>0.57140000000000002</v>
      </c>
      <c r="M5274">
        <v>0.57140000000000002</v>
      </c>
      <c r="N5274">
        <v>0</v>
      </c>
      <c r="O5274">
        <v>0</v>
      </c>
      <c r="P5274">
        <v>1</v>
      </c>
      <c r="Q5274">
        <v>0</v>
      </c>
      <c r="R5274">
        <v>0</v>
      </c>
      <c r="S5274" s="2">
        <v>5.3819444444444444E-3</v>
      </c>
      <c r="T5274" s="2">
        <v>1.5277777777777779E-3</v>
      </c>
      <c r="U5274">
        <v>0.55259999999999998</v>
      </c>
      <c r="V5274">
        <v>0.35420000000000001</v>
      </c>
      <c r="W5274">
        <v>0.89470000000000005</v>
      </c>
      <c r="X5274">
        <v>0.9</v>
      </c>
      <c r="Y5274">
        <v>0.88890000000000002</v>
      </c>
      <c r="Z5274">
        <v>0.4</v>
      </c>
      <c r="AA5274">
        <v>0.3488</v>
      </c>
      <c r="AB5274">
        <v>0.73329999999999995</v>
      </c>
      <c r="AC5274">
        <v>0.71430000000000005</v>
      </c>
      <c r="AD5274">
        <v>0.92500000000000004</v>
      </c>
      <c r="AE5274">
        <v>1</v>
      </c>
      <c r="AF5274" t="s">
        <v>3915</v>
      </c>
      <c r="AG5274" s="2">
        <v>3.472222222222222E-3</v>
      </c>
      <c r="AH5274" t="s">
        <v>3911</v>
      </c>
      <c r="AI5274">
        <v>3</v>
      </c>
      <c r="AJ5274" t="s">
        <v>3928</v>
      </c>
      <c r="AK5274" s="3">
        <v>42840</v>
      </c>
      <c r="AL5274" s="10">
        <f>YEAR(ufc_fights_2[[#This Row],[date]])</f>
        <v>2017</v>
      </c>
      <c r="AM5274" t="s">
        <v>3983</v>
      </c>
      <c r="AN5274">
        <v>129</v>
      </c>
      <c r="AO5274" t="s">
        <v>3913</v>
      </c>
      <c r="AP5274">
        <f>IF(ufc_fights_2[[#This Row],[winner]]="Red",ufc_fights_2[[#This Row],[r_fighter_id]],ufc_fights_2[[#This Row],[b_fighter_id]])</f>
        <v>567</v>
      </c>
      <c r="AQ5274" t="str">
        <f>_xlfn.XLOOKUP(ufc_fights_2[[#This Row],[winnerID]],ufc_fighters[id],ufc_fighters[fighter_name],"xxx",0,1)</f>
        <v>Devin Clark</v>
      </c>
    </row>
    <row r="5275" spans="1:43">
      <c r="A5275">
        <v>567</v>
      </c>
      <c r="B5275">
        <v>3279</v>
      </c>
      <c r="C5275">
        <f>_xlfn.XLOOKUP(ufc_fights_2[[#This Row],[r_fighter_id]],ufc_fighters[id],ufc_fighters[year],"xxx",0,1)</f>
        <v>1990</v>
      </c>
      <c r="D5275">
        <f>_xlfn.XLOOKUP(ufc_fights_2[[#This Row],[b_fighter_id]],ufc_fighters[id],ufc_fighters[year],"Prázdné",0,1)</f>
        <v>1986</v>
      </c>
      <c r="E5275" s="10">
        <f>YEAR(ufc_fights_2[[#This Row],[date]])-ufc_fights_2[[#This Row],[r_year]]</f>
        <v>30</v>
      </c>
      <c r="F5275" s="10">
        <f>YEAR(ufc_fights_2[[#This Row],[date]])-ufc_fights_2[[#This Row],[b_year]]</f>
        <v>34</v>
      </c>
      <c r="G5275">
        <v>0</v>
      </c>
      <c r="H5275">
        <v>0</v>
      </c>
      <c r="I5275">
        <v>0.72219999999999995</v>
      </c>
      <c r="J5275">
        <v>0.16669999999999999</v>
      </c>
      <c r="K5275">
        <v>0.81330000000000002</v>
      </c>
      <c r="L5275">
        <v>0.53620000000000001</v>
      </c>
      <c r="M5275">
        <v>0.75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7.013888888888889E-3</v>
      </c>
      <c r="T5275" s="2">
        <v>0</v>
      </c>
      <c r="U5275">
        <v>0.59379999999999999</v>
      </c>
      <c r="V5275">
        <v>0.1212</v>
      </c>
      <c r="W5275">
        <v>0.92859999999999998</v>
      </c>
      <c r="X5275">
        <v>0.875</v>
      </c>
      <c r="Y5275">
        <v>0</v>
      </c>
      <c r="Z5275">
        <v>0.45</v>
      </c>
      <c r="AA5275">
        <v>6.25E-2</v>
      </c>
      <c r="AB5275">
        <v>0.75</v>
      </c>
      <c r="AC5275">
        <v>1</v>
      </c>
      <c r="AD5275">
        <v>0.9</v>
      </c>
      <c r="AE5275">
        <v>0</v>
      </c>
      <c r="AF5275" t="s">
        <v>3915</v>
      </c>
      <c r="AG5275" s="2">
        <v>3.472222222222222E-3</v>
      </c>
      <c r="AH5275" t="s">
        <v>3911</v>
      </c>
      <c r="AI5275">
        <v>3</v>
      </c>
      <c r="AJ5275" t="s">
        <v>3924</v>
      </c>
      <c r="AK5275" s="3">
        <v>43876</v>
      </c>
      <c r="AL5275" s="10">
        <f>YEAR(ufc_fights_2[[#This Row],[date]])</f>
        <v>2020</v>
      </c>
      <c r="AM5275" t="s">
        <v>3983</v>
      </c>
      <c r="AN5275">
        <v>111</v>
      </c>
      <c r="AO5275" t="s">
        <v>3913</v>
      </c>
      <c r="AP5275">
        <f>IF(ufc_fights_2[[#This Row],[winner]]="Red",ufc_fights_2[[#This Row],[r_fighter_id]],ufc_fights_2[[#This Row],[b_fighter_id]])</f>
        <v>567</v>
      </c>
      <c r="AQ5275" t="str">
        <f>_xlfn.XLOOKUP(ufc_fights_2[[#This Row],[winnerID]],ufc_fighters[id],ufc_fighters[fighter_name],"xxx",0,1)</f>
        <v>Devin Clark</v>
      </c>
    </row>
    <row r="5276" spans="1:43">
      <c r="A5276">
        <v>3137</v>
      </c>
      <c r="B5276">
        <v>567</v>
      </c>
      <c r="C5276">
        <f>_xlfn.XLOOKUP(ufc_fights_2[[#This Row],[r_fighter_id]],ufc_fighters[id],ufc_fighters[year],"xxx",0,1)</f>
        <v>1992</v>
      </c>
      <c r="D5276">
        <f>_xlfn.XLOOKUP(ufc_fights_2[[#This Row],[b_fighter_id]],ufc_fighters[id],ufc_fighters[year],"Prázdné",0,1)</f>
        <v>1990</v>
      </c>
      <c r="E5276" s="10">
        <f>YEAR(ufc_fights_2[[#This Row],[date]])-ufc_fights_2[[#This Row],[r_year]]</f>
        <v>27</v>
      </c>
      <c r="F5276" s="10">
        <f>YEAR(ufc_fights_2[[#This Row],[date]])-ufc_fights_2[[#This Row],[b_year]]</f>
        <v>29</v>
      </c>
      <c r="G5276">
        <v>0</v>
      </c>
      <c r="H5276">
        <v>0</v>
      </c>
      <c r="I5276">
        <v>0.47270000000000001</v>
      </c>
      <c r="J5276">
        <v>0.42109999999999997</v>
      </c>
      <c r="K5276">
        <v>0.60980000000000001</v>
      </c>
      <c r="L5276">
        <v>0.60399999999999998</v>
      </c>
      <c r="M5276">
        <v>0.33329999999999999</v>
      </c>
      <c r="N5276">
        <v>0.18179999999999999</v>
      </c>
      <c r="O5276">
        <v>0</v>
      </c>
      <c r="P5276">
        <v>0</v>
      </c>
      <c r="Q5276">
        <v>0</v>
      </c>
      <c r="R5276">
        <v>0</v>
      </c>
      <c r="S5276" s="2">
        <v>3.5879629629629629E-3</v>
      </c>
      <c r="T5276" s="2">
        <v>1.9907407407407408E-3</v>
      </c>
      <c r="U5276">
        <v>0.46</v>
      </c>
      <c r="V5276">
        <v>0.34210000000000002</v>
      </c>
      <c r="W5276">
        <v>0.6</v>
      </c>
      <c r="X5276">
        <v>0</v>
      </c>
      <c r="Y5276">
        <v>0.9</v>
      </c>
      <c r="Z5276">
        <v>0.36359999999999998</v>
      </c>
      <c r="AA5276">
        <v>0.35</v>
      </c>
      <c r="AB5276">
        <v>0.6875</v>
      </c>
      <c r="AC5276">
        <v>0.78569999999999995</v>
      </c>
      <c r="AD5276">
        <v>0.5</v>
      </c>
      <c r="AE5276">
        <v>1</v>
      </c>
      <c r="AF5276" t="s">
        <v>3915</v>
      </c>
      <c r="AG5276" s="2">
        <v>3.472222222222222E-3</v>
      </c>
      <c r="AH5276" t="s">
        <v>3911</v>
      </c>
      <c r="AI5276">
        <v>3</v>
      </c>
      <c r="AJ5276" t="s">
        <v>3955</v>
      </c>
      <c r="AK5276" s="3">
        <v>43617</v>
      </c>
      <c r="AL5276" s="10">
        <f>YEAR(ufc_fights_2[[#This Row],[date]])</f>
        <v>2019</v>
      </c>
      <c r="AM5276" t="s">
        <v>3983</v>
      </c>
      <c r="AN5276">
        <v>86</v>
      </c>
      <c r="AO5276" t="s">
        <v>3918</v>
      </c>
      <c r="AP5276">
        <f>IF(ufc_fights_2[[#This Row],[winner]]="Red",ufc_fights_2[[#This Row],[r_fighter_id]],ufc_fights_2[[#This Row],[b_fighter_id]])</f>
        <v>567</v>
      </c>
      <c r="AQ5276" t="str">
        <f>_xlfn.XLOOKUP(ufc_fights_2[[#This Row],[winnerID]],ufc_fighters[id],ufc_fighters[fighter_name],"xxx",0,1)</f>
        <v>Devin Clark</v>
      </c>
    </row>
    <row r="5277" spans="1:43">
      <c r="A5277">
        <v>567</v>
      </c>
      <c r="B5277">
        <v>2733</v>
      </c>
      <c r="C5277">
        <f>_xlfn.XLOOKUP(ufc_fights_2[[#This Row],[r_fighter_id]],ufc_fighters[id],ufc_fighters[year],"xxx",0,1)</f>
        <v>1990</v>
      </c>
      <c r="D5277">
        <f>_xlfn.XLOOKUP(ufc_fights_2[[#This Row],[b_fighter_id]],ufc_fighters[id],ufc_fighters[year],"Prázdné",0,1)</f>
        <v>1988</v>
      </c>
      <c r="E5277" s="10">
        <f>YEAR(ufc_fights_2[[#This Row],[date]])-ufc_fights_2[[#This Row],[r_year]]</f>
        <v>28</v>
      </c>
      <c r="F5277" s="10">
        <f>YEAR(ufc_fights_2[[#This Row],[date]])-ufc_fights_2[[#This Row],[b_year]]</f>
        <v>30</v>
      </c>
      <c r="G5277">
        <v>0</v>
      </c>
      <c r="H5277">
        <v>0</v>
      </c>
      <c r="I5277">
        <v>0.78120000000000001</v>
      </c>
      <c r="J5277">
        <v>0.60609999999999997</v>
      </c>
      <c r="K5277">
        <v>0.83499999999999996</v>
      </c>
      <c r="L5277">
        <v>0.69469999999999998</v>
      </c>
      <c r="M5277">
        <v>0.63639999999999997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7.9282407407407409E-3</v>
      </c>
      <c r="T5277" s="2">
        <v>4.3981481481481481E-4</v>
      </c>
      <c r="U5277">
        <v>0.78949999999999998</v>
      </c>
      <c r="V5277">
        <v>0.43590000000000001</v>
      </c>
      <c r="W5277">
        <v>0.75</v>
      </c>
      <c r="X5277">
        <v>0.8</v>
      </c>
      <c r="Y5277">
        <v>0.5</v>
      </c>
      <c r="Z5277">
        <v>0.70830000000000004</v>
      </c>
      <c r="AA5277">
        <v>0.31430000000000002</v>
      </c>
      <c r="AB5277">
        <v>0.79169999999999996</v>
      </c>
      <c r="AC5277">
        <v>0.93100000000000005</v>
      </c>
      <c r="AD5277">
        <v>0.875</v>
      </c>
      <c r="AE5277">
        <v>1</v>
      </c>
      <c r="AF5277" t="s">
        <v>3915</v>
      </c>
      <c r="AG5277" s="2">
        <v>3.472222222222222E-3</v>
      </c>
      <c r="AH5277" t="s">
        <v>3911</v>
      </c>
      <c r="AI5277">
        <v>3</v>
      </c>
      <c r="AJ5277" t="s">
        <v>3928</v>
      </c>
      <c r="AK5277" s="3">
        <v>43197</v>
      </c>
      <c r="AL5277" s="10">
        <f>YEAR(ufc_fights_2[[#This Row],[date]])</f>
        <v>2018</v>
      </c>
      <c r="AM5277" t="s">
        <v>3983</v>
      </c>
      <c r="AN5277">
        <v>31</v>
      </c>
      <c r="AO5277" t="s">
        <v>3913</v>
      </c>
      <c r="AP5277">
        <f>IF(ufc_fights_2[[#This Row],[winner]]="Red",ufc_fights_2[[#This Row],[r_fighter_id]],ufc_fights_2[[#This Row],[b_fighter_id]])</f>
        <v>567</v>
      </c>
      <c r="AQ5277" t="str">
        <f>_xlfn.XLOOKUP(ufc_fights_2[[#This Row],[winnerID]],ufc_fighters[id],ufc_fighters[fighter_name],"xxx",0,1)</f>
        <v>Devin Clark</v>
      </c>
    </row>
    <row r="5278" spans="1:43">
      <c r="A5278">
        <v>3104</v>
      </c>
      <c r="B5278">
        <v>567</v>
      </c>
      <c r="C5278">
        <f>_xlfn.XLOOKUP(ufc_fights_2[[#This Row],[r_fighter_id]],ufc_fighters[id],ufc_fighters[year],"xxx",0,1)</f>
        <v>1984</v>
      </c>
      <c r="D5278">
        <f>_xlfn.XLOOKUP(ufc_fights_2[[#This Row],[b_fighter_id]],ufc_fighters[id],ufc_fighters[year],"Prázdné",0,1)</f>
        <v>1990</v>
      </c>
      <c r="E5278" s="10">
        <f>YEAR(ufc_fights_2[[#This Row],[date]])-ufc_fights_2[[#This Row],[r_year]]</f>
        <v>32</v>
      </c>
      <c r="F5278" s="10">
        <f>YEAR(ufc_fights_2[[#This Row],[date]])-ufc_fights_2[[#This Row],[b_year]]</f>
        <v>26</v>
      </c>
      <c r="G5278">
        <v>0</v>
      </c>
      <c r="H5278">
        <v>0</v>
      </c>
      <c r="I5278">
        <v>0.54549999999999998</v>
      </c>
      <c r="J5278">
        <v>0.45629999999999998</v>
      </c>
      <c r="K5278">
        <v>0.72809999999999997</v>
      </c>
      <c r="L5278">
        <v>0.65339999999999998</v>
      </c>
      <c r="M5278">
        <v>0</v>
      </c>
      <c r="N5278">
        <v>0.16669999999999999</v>
      </c>
      <c r="O5278">
        <v>2</v>
      </c>
      <c r="P5278">
        <v>0</v>
      </c>
      <c r="Q5278">
        <v>0</v>
      </c>
      <c r="R5278">
        <v>0</v>
      </c>
      <c r="S5278" s="2">
        <v>2.673611111111111E-3</v>
      </c>
      <c r="T5278" s="2">
        <v>3.2407407407407406E-3</v>
      </c>
      <c r="U5278">
        <v>0.42</v>
      </c>
      <c r="V5278">
        <v>0.40229999999999999</v>
      </c>
      <c r="W5278">
        <v>0.9</v>
      </c>
      <c r="X5278">
        <v>1</v>
      </c>
      <c r="Y5278">
        <v>0.85709999999999997</v>
      </c>
      <c r="Z5278">
        <v>0.47920000000000001</v>
      </c>
      <c r="AA5278">
        <v>0.45979999999999999</v>
      </c>
      <c r="AB5278">
        <v>0.76470000000000005</v>
      </c>
      <c r="AC5278">
        <v>0.5</v>
      </c>
      <c r="AD5278">
        <v>0</v>
      </c>
      <c r="AE5278">
        <v>0</v>
      </c>
      <c r="AF5278" t="s">
        <v>3915</v>
      </c>
      <c r="AG5278" s="2">
        <v>3.472222222222222E-3</v>
      </c>
      <c r="AH5278" t="s">
        <v>3911</v>
      </c>
      <c r="AI5278">
        <v>3</v>
      </c>
      <c r="AJ5278" t="s">
        <v>3912</v>
      </c>
      <c r="AK5278" s="3">
        <v>42707</v>
      </c>
      <c r="AL5278" s="10">
        <f>YEAR(ufc_fights_2[[#This Row],[date]])</f>
        <v>2016</v>
      </c>
      <c r="AM5278" t="s">
        <v>3983</v>
      </c>
      <c r="AN5278">
        <v>1</v>
      </c>
      <c r="AO5278" t="s">
        <v>3918</v>
      </c>
      <c r="AP5278">
        <f>IF(ufc_fights_2[[#This Row],[winner]]="Red",ufc_fights_2[[#This Row],[r_fighter_id]],ufc_fights_2[[#This Row],[b_fighter_id]])</f>
        <v>567</v>
      </c>
      <c r="AQ5278" t="str">
        <f>_xlfn.XLOOKUP(ufc_fights_2[[#This Row],[winnerID]],ufc_fighters[id],ufc_fighters[fighter_name],"xxx",0,1)</f>
        <v>Devin Clark</v>
      </c>
    </row>
    <row r="5279" spans="1:43">
      <c r="A5279">
        <v>2519</v>
      </c>
      <c r="B5279">
        <v>3360</v>
      </c>
      <c r="C5279">
        <f>_xlfn.XLOOKUP(ufc_fights_2[[#This Row],[r_fighter_id]],ufc_fighters[id],ufc_fighters[year],"xxx",0,1)</f>
        <v>1979</v>
      </c>
      <c r="D5279">
        <f>_xlfn.XLOOKUP(ufc_fights_2[[#This Row],[b_fighter_id]],ufc_fighters[id],ufc_fighters[year],"Prázdné",0,1)</f>
        <v>1985</v>
      </c>
      <c r="E5279" s="10">
        <f>YEAR(ufc_fights_2[[#This Row],[date]])-ufc_fights_2[[#This Row],[r_year]]</f>
        <v>31</v>
      </c>
      <c r="F5279" s="10">
        <f>YEAR(ufc_fights_2[[#This Row],[date]])-ufc_fights_2[[#This Row],[b_year]]</f>
        <v>25</v>
      </c>
      <c r="G5279">
        <v>0</v>
      </c>
      <c r="H5279">
        <v>0</v>
      </c>
      <c r="I5279">
        <v>0.3</v>
      </c>
      <c r="J5279">
        <v>0.42859999999999998</v>
      </c>
      <c r="K5279">
        <v>0.54549999999999998</v>
      </c>
      <c r="L5279">
        <v>0.56579999999999997</v>
      </c>
      <c r="M5279">
        <v>0</v>
      </c>
      <c r="N5279">
        <v>1</v>
      </c>
      <c r="O5279">
        <v>2</v>
      </c>
      <c r="P5279">
        <v>0</v>
      </c>
      <c r="Q5279">
        <v>0</v>
      </c>
      <c r="R5279">
        <v>0</v>
      </c>
      <c r="S5279" s="2">
        <v>0</v>
      </c>
      <c r="T5279" s="2">
        <v>2.2916666666666667E-3</v>
      </c>
      <c r="U5279">
        <v>0.25</v>
      </c>
      <c r="V5279">
        <v>0.41460000000000002</v>
      </c>
      <c r="W5279">
        <v>0.5</v>
      </c>
      <c r="X5279">
        <v>0</v>
      </c>
      <c r="Y5279">
        <v>0</v>
      </c>
      <c r="Z5279">
        <v>0.28570000000000001</v>
      </c>
      <c r="AA5279">
        <v>0.33329999999999999</v>
      </c>
      <c r="AB5279">
        <v>0.5</v>
      </c>
      <c r="AC5279">
        <v>0</v>
      </c>
      <c r="AD5279">
        <v>0</v>
      </c>
      <c r="AE5279">
        <v>0.4667</v>
      </c>
      <c r="AF5279" t="s">
        <v>3910</v>
      </c>
      <c r="AG5279" s="2">
        <v>2.6157407407407405E-3</v>
      </c>
      <c r="AH5279" t="s">
        <v>3911</v>
      </c>
      <c r="AI5279">
        <v>3</v>
      </c>
      <c r="AJ5279" t="s">
        <v>3961</v>
      </c>
      <c r="AK5279" s="3">
        <v>40495</v>
      </c>
      <c r="AL5279" s="10">
        <f>YEAR(ufc_fights_2[[#This Row],[date]])</f>
        <v>2010</v>
      </c>
      <c r="AM5279" t="s">
        <v>3983</v>
      </c>
      <c r="AN5279">
        <v>90</v>
      </c>
      <c r="AO5279" t="s">
        <v>3918</v>
      </c>
      <c r="AP5279">
        <f>IF(ufc_fights_2[[#This Row],[winner]]="Red",ufc_fights_2[[#This Row],[r_fighter_id]],ufc_fights_2[[#This Row],[b_fighter_id]])</f>
        <v>3360</v>
      </c>
      <c r="AQ5279" t="str">
        <f>_xlfn.XLOOKUP(ufc_fights_2[[#This Row],[winnerID]],ufc_fighters[id],ufc_fighters[fighter_name],"xxx",0,1)</f>
        <v>Karlos Vemola</v>
      </c>
    </row>
    <row r="5280" spans="1:43">
      <c r="A5280">
        <v>181</v>
      </c>
      <c r="B5280">
        <v>2800</v>
      </c>
      <c r="C5280">
        <f>_xlfn.XLOOKUP(ufc_fights_2[[#This Row],[r_fighter_id]],ufc_fighters[id],ufc_fighters[year],"xxx",0,1)</f>
        <v>1983</v>
      </c>
      <c r="D5280">
        <f>_xlfn.XLOOKUP(ufc_fights_2[[#This Row],[b_fighter_id]],ufc_fighters[id],ufc_fighters[year],"Prázdné",0,1)</f>
        <v>1983</v>
      </c>
      <c r="E5280" s="10">
        <f>YEAR(ufc_fights_2[[#This Row],[date]])-ufc_fights_2[[#This Row],[r_year]]</f>
        <v>31</v>
      </c>
      <c r="F5280" s="10">
        <f>YEAR(ufc_fights_2[[#This Row],[date]])-ufc_fights_2[[#This Row],[b_year]]</f>
        <v>31</v>
      </c>
      <c r="G5280">
        <v>0</v>
      </c>
      <c r="H5280">
        <v>0</v>
      </c>
      <c r="I5280">
        <v>0.33329999999999999</v>
      </c>
      <c r="J5280">
        <v>0.26369999999999999</v>
      </c>
      <c r="K5280">
        <v>0.56200000000000006</v>
      </c>
      <c r="L5280">
        <v>0.30930000000000002</v>
      </c>
      <c r="M5280">
        <v>0.42859999999999998</v>
      </c>
      <c r="N5280">
        <v>1</v>
      </c>
      <c r="O5280">
        <v>1</v>
      </c>
      <c r="P5280">
        <v>0</v>
      </c>
      <c r="Q5280">
        <v>0</v>
      </c>
      <c r="R5280">
        <v>0</v>
      </c>
      <c r="S5280" s="2">
        <v>7.060185185185185E-3</v>
      </c>
      <c r="T5280" s="2">
        <v>1.238425925925926E-3</v>
      </c>
      <c r="U5280">
        <v>0.31580000000000003</v>
      </c>
      <c r="V5280">
        <v>0.22670000000000001</v>
      </c>
      <c r="W5280">
        <v>0.375</v>
      </c>
      <c r="X5280">
        <v>0.42859999999999998</v>
      </c>
      <c r="Y5280">
        <v>0.33329999999999999</v>
      </c>
      <c r="Z5280">
        <v>0.24529999999999999</v>
      </c>
      <c r="AA5280">
        <v>0.23810000000000001</v>
      </c>
      <c r="AB5280">
        <v>0.5</v>
      </c>
      <c r="AC5280">
        <v>0.66669999999999996</v>
      </c>
      <c r="AD5280">
        <v>0.6</v>
      </c>
      <c r="AE5280">
        <v>0</v>
      </c>
      <c r="AF5280" t="s">
        <v>3915</v>
      </c>
      <c r="AG5280" s="2">
        <v>3.472222222222222E-3</v>
      </c>
      <c r="AH5280" t="s">
        <v>3927</v>
      </c>
      <c r="AI5280">
        <v>5</v>
      </c>
      <c r="AJ5280" t="s">
        <v>3928</v>
      </c>
      <c r="AK5280" s="3">
        <v>41867</v>
      </c>
      <c r="AL5280" s="10">
        <f>YEAR(ufc_fights_2[[#This Row],[date]])</f>
        <v>2014</v>
      </c>
      <c r="AM5280" t="s">
        <v>3983</v>
      </c>
      <c r="AN5280">
        <v>75</v>
      </c>
      <c r="AO5280" t="s">
        <v>3913</v>
      </c>
      <c r="AP5280">
        <f>IF(ufc_fights_2[[#This Row],[winner]]="Red",ufc_fights_2[[#This Row],[r_fighter_id]],ufc_fights_2[[#This Row],[b_fighter_id]])</f>
        <v>181</v>
      </c>
      <c r="AQ5280" t="str">
        <f>_xlfn.XLOOKUP(ufc_fights_2[[#This Row],[winnerID]],ufc_fighters[id],ufc_fighters[fighter_name],"xxx",0,1)</f>
        <v>Ryan Bader</v>
      </c>
    </row>
    <row r="5281" spans="1:43">
      <c r="A5281">
        <v>3224</v>
      </c>
      <c r="B5281">
        <v>103</v>
      </c>
      <c r="C5281">
        <f>_xlfn.XLOOKUP(ufc_fights_2[[#This Row],[r_fighter_id]],ufc_fighters[id],ufc_fighters[year],"xxx",0,1)</f>
        <v>1979</v>
      </c>
      <c r="D5281">
        <f>_xlfn.XLOOKUP(ufc_fights_2[[#This Row],[b_fighter_id]],ufc_fighters[id],ufc_fighters[year],"Prázdné",0,1)</f>
        <v>1989</v>
      </c>
      <c r="E5281" s="10">
        <f>YEAR(ufc_fights_2[[#This Row],[date]])-ufc_fights_2[[#This Row],[r_year]]</f>
        <v>39</v>
      </c>
      <c r="F5281" s="10">
        <f>YEAR(ufc_fights_2[[#This Row],[date]])-ufc_fights_2[[#This Row],[b_year]]</f>
        <v>29</v>
      </c>
      <c r="G5281">
        <v>0</v>
      </c>
      <c r="H5281">
        <v>0</v>
      </c>
      <c r="I5281">
        <v>0.43480000000000002</v>
      </c>
      <c r="J5281">
        <v>0.49480000000000002</v>
      </c>
      <c r="K5281">
        <v>0.5</v>
      </c>
      <c r="L5281">
        <v>0.62860000000000005</v>
      </c>
      <c r="M5281">
        <v>0</v>
      </c>
      <c r="N5281">
        <v>0.36840000000000001</v>
      </c>
      <c r="O5281">
        <v>1</v>
      </c>
      <c r="P5281">
        <v>0</v>
      </c>
      <c r="Q5281">
        <v>0</v>
      </c>
      <c r="R5281">
        <v>0</v>
      </c>
      <c r="S5281" s="2">
        <v>4.6296296296296298E-4</v>
      </c>
      <c r="T5281" s="2">
        <v>5.185185185185185E-3</v>
      </c>
      <c r="U5281">
        <v>0.3846</v>
      </c>
      <c r="V5281">
        <v>0.44829999999999998</v>
      </c>
      <c r="W5281">
        <v>0.71430000000000005</v>
      </c>
      <c r="X5281">
        <v>0</v>
      </c>
      <c r="Y5281">
        <v>1</v>
      </c>
      <c r="Z5281">
        <v>0.40479999999999999</v>
      </c>
      <c r="AA5281">
        <v>0.44929999999999998</v>
      </c>
      <c r="AB5281">
        <v>0.5</v>
      </c>
      <c r="AC5281">
        <v>0.3125</v>
      </c>
      <c r="AD5281">
        <v>1</v>
      </c>
      <c r="AE5281">
        <v>1</v>
      </c>
      <c r="AF5281" t="s">
        <v>3915</v>
      </c>
      <c r="AG5281" s="2">
        <v>3.472222222222222E-3</v>
      </c>
      <c r="AH5281" t="s">
        <v>3911</v>
      </c>
      <c r="AI5281">
        <v>3</v>
      </c>
      <c r="AJ5281" t="s">
        <v>3961</v>
      </c>
      <c r="AK5281" s="3">
        <v>43303</v>
      </c>
      <c r="AL5281" s="10">
        <f>YEAR(ufc_fights_2[[#This Row],[date]])</f>
        <v>2018</v>
      </c>
      <c r="AM5281" t="s">
        <v>3983</v>
      </c>
      <c r="AN5281">
        <v>108</v>
      </c>
      <c r="AO5281" t="s">
        <v>3918</v>
      </c>
      <c r="AP5281">
        <f>IF(ufc_fights_2[[#This Row],[winner]]="Red",ufc_fights_2[[#This Row],[r_fighter_id]],ufc_fights_2[[#This Row],[b_fighter_id]])</f>
        <v>103</v>
      </c>
      <c r="AQ5281" t="str">
        <f>_xlfn.XLOOKUP(ufc_fights_2[[#This Row],[winnerID]],ufc_fighters[id],ufc_fighters[fighter_name],"xxx",0,1)</f>
        <v>Corey Anderson</v>
      </c>
    </row>
    <row r="5282" spans="1:43">
      <c r="A5282">
        <v>1235</v>
      </c>
      <c r="B5282">
        <v>3034</v>
      </c>
      <c r="C5282">
        <f>_xlfn.XLOOKUP(ufc_fights_2[[#This Row],[r_fighter_id]],ufc_fighters[id],ufc_fighters[year],"xxx",0,1)</f>
        <v>1987</v>
      </c>
      <c r="D5282">
        <f>_xlfn.XLOOKUP(ufc_fights_2[[#This Row],[b_fighter_id]],ufc_fighters[id],ufc_fighters[year],"Prázdné",0,1)</f>
        <v>1988</v>
      </c>
      <c r="E5282" s="10">
        <f>YEAR(ufc_fights_2[[#This Row],[date]])-ufc_fights_2[[#This Row],[r_year]]</f>
        <v>32</v>
      </c>
      <c r="F5282" s="10">
        <f>YEAR(ufc_fights_2[[#This Row],[date]])-ufc_fights_2[[#This Row],[b_year]]</f>
        <v>31</v>
      </c>
      <c r="G5282">
        <v>0</v>
      </c>
      <c r="H5282">
        <v>0</v>
      </c>
      <c r="I5282">
        <v>0.4768</v>
      </c>
      <c r="J5282">
        <v>0.47120000000000001</v>
      </c>
      <c r="K5282">
        <v>0.4803</v>
      </c>
      <c r="L5282">
        <v>0.47660000000000002</v>
      </c>
      <c r="M5282">
        <v>0.33329999999999999</v>
      </c>
      <c r="N5282">
        <v>0</v>
      </c>
      <c r="O5282">
        <v>0</v>
      </c>
      <c r="P5282">
        <v>1</v>
      </c>
      <c r="Q5282">
        <v>0</v>
      </c>
      <c r="R5282">
        <v>0</v>
      </c>
      <c r="S5282" s="2">
        <v>4.5138888888888887E-4</v>
      </c>
      <c r="T5282" s="2">
        <v>9.7222222222222219E-4</v>
      </c>
      <c r="U5282">
        <v>0.3291</v>
      </c>
      <c r="V5282">
        <v>0.30649999999999999</v>
      </c>
      <c r="W5282">
        <v>0.38100000000000001</v>
      </c>
      <c r="X5282">
        <v>0.74509999999999998</v>
      </c>
      <c r="Y5282">
        <v>0.82609999999999995</v>
      </c>
      <c r="Z5282">
        <v>0.47620000000000001</v>
      </c>
      <c r="AA5282">
        <v>0.44900000000000001</v>
      </c>
      <c r="AB5282">
        <v>0</v>
      </c>
      <c r="AC5282">
        <v>0</v>
      </c>
      <c r="AD5282">
        <v>0.66669999999999996</v>
      </c>
      <c r="AE5282">
        <v>1</v>
      </c>
      <c r="AF5282" t="s">
        <v>3933</v>
      </c>
      <c r="AG5282" s="2">
        <v>1.8287037037037037E-3</v>
      </c>
      <c r="AH5282" t="s">
        <v>3927</v>
      </c>
      <c r="AI5282">
        <v>5</v>
      </c>
      <c r="AJ5282" t="s">
        <v>3931</v>
      </c>
      <c r="AK5282" s="3">
        <v>43617</v>
      </c>
      <c r="AL5282" s="10">
        <f>YEAR(ufc_fights_2[[#This Row],[date]])</f>
        <v>2019</v>
      </c>
      <c r="AM5282" t="s">
        <v>3983</v>
      </c>
      <c r="AN5282">
        <v>86</v>
      </c>
      <c r="AO5282" t="s">
        <v>3918</v>
      </c>
      <c r="AP5282">
        <f>IF(ufc_fights_2[[#This Row],[winner]]="Red",ufc_fights_2[[#This Row],[r_fighter_id]],ufc_fights_2[[#This Row],[b_fighter_id]])</f>
        <v>3034</v>
      </c>
      <c r="AQ5282" t="str">
        <f>_xlfn.XLOOKUP(ufc_fights_2[[#This Row],[winnerID]],ufc_fighters[id],ufc_fighters[fighter_name],"xxx",0,1)</f>
        <v>Anthony Smith</v>
      </c>
    </row>
    <row r="5283" spans="1:43">
      <c r="A5283">
        <v>2860</v>
      </c>
      <c r="B5283">
        <v>2611</v>
      </c>
      <c r="C5283">
        <f>_xlfn.XLOOKUP(ufc_fights_2[[#This Row],[r_fighter_id]],ufc_fighters[id],ufc_fighters[year],"xxx",0,1)</f>
        <v>1984</v>
      </c>
      <c r="D5283">
        <f>_xlfn.XLOOKUP(ufc_fights_2[[#This Row],[b_fighter_id]],ufc_fighters[id],ufc_fighters[year],"Prázdné",0,1)</f>
        <v>1992</v>
      </c>
      <c r="E5283" s="10">
        <f>YEAR(ufc_fights_2[[#This Row],[date]])-ufc_fights_2[[#This Row],[r_year]]</f>
        <v>37</v>
      </c>
      <c r="F5283" s="10">
        <f>YEAR(ufc_fights_2[[#This Row],[date]])-ufc_fights_2[[#This Row],[b_year]]</f>
        <v>29</v>
      </c>
      <c r="G5283">
        <v>0</v>
      </c>
      <c r="H5283">
        <v>0</v>
      </c>
      <c r="I5283">
        <v>0.50519999999999998</v>
      </c>
      <c r="J5283">
        <v>0.40450000000000003</v>
      </c>
      <c r="K5283">
        <v>0.55959999999999999</v>
      </c>
      <c r="L5283">
        <v>0.4854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</v>
      </c>
      <c r="T5283" s="2">
        <v>1.7592592592592592E-3</v>
      </c>
      <c r="U5283">
        <v>0.24390000000000001</v>
      </c>
      <c r="V5283">
        <v>0.17019999999999999</v>
      </c>
      <c r="W5283">
        <v>0.69699999999999995</v>
      </c>
      <c r="X5283">
        <v>0.69569999999999999</v>
      </c>
      <c r="Y5283">
        <v>0.57689999999999997</v>
      </c>
      <c r="Z5283">
        <v>0.42680000000000001</v>
      </c>
      <c r="AA5283">
        <v>0.35370000000000001</v>
      </c>
      <c r="AB5283">
        <v>0.93330000000000002</v>
      </c>
      <c r="AC5283">
        <v>1</v>
      </c>
      <c r="AD5283">
        <v>0</v>
      </c>
      <c r="AE5283">
        <v>0</v>
      </c>
      <c r="AF5283" t="s">
        <v>3915</v>
      </c>
      <c r="AG5283" s="2">
        <v>3.472222222222222E-3</v>
      </c>
      <c r="AH5283" t="s">
        <v>3911</v>
      </c>
      <c r="AI5283">
        <v>3</v>
      </c>
      <c r="AJ5283" t="s">
        <v>3914</v>
      </c>
      <c r="AK5283" s="3">
        <v>44261</v>
      </c>
      <c r="AL5283" s="10">
        <f>YEAR(ufc_fights_2[[#This Row],[date]])</f>
        <v>2021</v>
      </c>
      <c r="AM5283" t="s">
        <v>3983</v>
      </c>
      <c r="AN5283">
        <v>1</v>
      </c>
      <c r="AO5283" t="s">
        <v>3918</v>
      </c>
      <c r="AP5283">
        <f>IF(ufc_fights_2[[#This Row],[winner]]="Red",ufc_fights_2[[#This Row],[r_fighter_id]],ufc_fights_2[[#This Row],[b_fighter_id]])</f>
        <v>2611</v>
      </c>
      <c r="AQ5283" t="str">
        <f>_xlfn.XLOOKUP(ufc_fights_2[[#This Row],[winnerID]],ufc_fighters[id],ufc_fighters[fighter_name],"xxx",0,1)</f>
        <v>Aleksandar Rakic</v>
      </c>
    </row>
    <row r="5284" spans="1:43">
      <c r="A5284">
        <v>218</v>
      </c>
      <c r="B5284">
        <v>2611</v>
      </c>
      <c r="C5284">
        <f>_xlfn.XLOOKUP(ufc_fights_2[[#This Row],[r_fighter_id]],ufc_fighters[id],ufc_fighters[year],"xxx",0,1)</f>
        <v>1980</v>
      </c>
      <c r="D5284">
        <f>_xlfn.XLOOKUP(ufc_fights_2[[#This Row],[b_fighter_id]],ufc_fighters[id],ufc_fighters[year],"Prázdné",0,1)</f>
        <v>1992</v>
      </c>
      <c r="E5284" s="10">
        <f>YEAR(ufc_fights_2[[#This Row],[date]])-ufc_fights_2[[#This Row],[r_year]]</f>
        <v>37</v>
      </c>
      <c r="F5284" s="10">
        <f>YEAR(ufc_fights_2[[#This Row],[date]])-ufc_fights_2[[#This Row],[b_year]]</f>
        <v>25</v>
      </c>
      <c r="G5284">
        <v>0</v>
      </c>
      <c r="H5284">
        <v>0</v>
      </c>
      <c r="I5284">
        <v>0.43640000000000001</v>
      </c>
      <c r="J5284">
        <v>0.30669999999999997</v>
      </c>
      <c r="K5284">
        <v>0.52170000000000005</v>
      </c>
      <c r="L5284">
        <v>0.41899999999999998</v>
      </c>
      <c r="M5284">
        <v>0.1429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1.1111111111111111E-3</v>
      </c>
      <c r="T5284" s="2">
        <v>1.5046296296296297E-4</v>
      </c>
      <c r="U5284">
        <v>0.35899999999999999</v>
      </c>
      <c r="V5284">
        <v>0.193</v>
      </c>
      <c r="W5284">
        <v>0</v>
      </c>
      <c r="X5284">
        <v>0.83330000000000004</v>
      </c>
      <c r="Y5284">
        <v>0.7</v>
      </c>
      <c r="Z5284">
        <v>0.41510000000000002</v>
      </c>
      <c r="AA5284">
        <v>0.30559999999999998</v>
      </c>
      <c r="AB5284">
        <v>0</v>
      </c>
      <c r="AC5284">
        <v>0.33329999999999999</v>
      </c>
      <c r="AD5284">
        <v>1</v>
      </c>
      <c r="AE5284">
        <v>0</v>
      </c>
      <c r="AF5284" t="s">
        <v>3915</v>
      </c>
      <c r="AG5284" s="2">
        <v>3.472222222222222E-3</v>
      </c>
      <c r="AH5284" t="s">
        <v>3911</v>
      </c>
      <c r="AI5284">
        <v>3</v>
      </c>
      <c r="AJ5284" t="s">
        <v>3931</v>
      </c>
      <c r="AK5284" s="3">
        <v>42980</v>
      </c>
      <c r="AL5284" s="10">
        <f>YEAR(ufc_fights_2[[#This Row],[date]])</f>
        <v>2017</v>
      </c>
      <c r="AM5284" t="s">
        <v>3983</v>
      </c>
      <c r="AN5284">
        <v>24</v>
      </c>
      <c r="AO5284" t="s">
        <v>3918</v>
      </c>
      <c r="AP5284">
        <f>IF(ufc_fights_2[[#This Row],[winner]]="Red",ufc_fights_2[[#This Row],[r_fighter_id]],ufc_fights_2[[#This Row],[b_fighter_id]])</f>
        <v>2611</v>
      </c>
      <c r="AQ5284" t="str">
        <f>_xlfn.XLOOKUP(ufc_fights_2[[#This Row],[winnerID]],ufc_fighters[id],ufc_fighters[fighter_name],"xxx",0,1)</f>
        <v>Aleksandar Rakic</v>
      </c>
    </row>
    <row r="5285" spans="1:43">
      <c r="A5285">
        <v>3224</v>
      </c>
      <c r="B5285">
        <v>2800</v>
      </c>
      <c r="C5285">
        <f>_xlfn.XLOOKUP(ufc_fights_2[[#This Row],[r_fighter_id]],ufc_fighters[id],ufc_fighters[year],"xxx",0,1)</f>
        <v>1979</v>
      </c>
      <c r="D5285">
        <f>_xlfn.XLOOKUP(ufc_fights_2[[#This Row],[b_fighter_id]],ufc_fighters[id],ufc_fighters[year],"Prázdné",0,1)</f>
        <v>1983</v>
      </c>
      <c r="E5285" s="10">
        <f>YEAR(ufc_fights_2[[#This Row],[date]])-ufc_fights_2[[#This Row],[r_year]]</f>
        <v>36</v>
      </c>
      <c r="F5285" s="10">
        <f>YEAR(ufc_fights_2[[#This Row],[date]])-ufc_fights_2[[#This Row],[b_year]]</f>
        <v>32</v>
      </c>
      <c r="G5285">
        <v>0</v>
      </c>
      <c r="H5285">
        <v>0</v>
      </c>
      <c r="I5285">
        <v>0.67090000000000005</v>
      </c>
      <c r="J5285">
        <v>0.55559999999999998</v>
      </c>
      <c r="K5285">
        <v>0.79010000000000002</v>
      </c>
      <c r="L5285">
        <v>0.59019999999999995</v>
      </c>
      <c r="M5285">
        <v>0.55559999999999998</v>
      </c>
      <c r="N5285">
        <v>0</v>
      </c>
      <c r="O5285">
        <v>1</v>
      </c>
      <c r="P5285">
        <v>0</v>
      </c>
      <c r="Q5285">
        <v>0</v>
      </c>
      <c r="R5285">
        <v>1</v>
      </c>
      <c r="S5285" s="2">
        <v>6.1111111111111114E-3</v>
      </c>
      <c r="T5285" s="2">
        <v>9.9537037037037042E-4</v>
      </c>
      <c r="U5285">
        <v>0.66669999999999996</v>
      </c>
      <c r="V5285">
        <v>0.45</v>
      </c>
      <c r="W5285">
        <v>0.71430000000000005</v>
      </c>
      <c r="X5285">
        <v>0</v>
      </c>
      <c r="Y5285">
        <v>0</v>
      </c>
      <c r="Z5285">
        <v>0.5</v>
      </c>
      <c r="AA5285">
        <v>0.54290000000000005</v>
      </c>
      <c r="AB5285">
        <v>0.66669999999999996</v>
      </c>
      <c r="AC5285">
        <v>0.5625</v>
      </c>
      <c r="AD5285">
        <v>0.74509999999999998</v>
      </c>
      <c r="AE5285">
        <v>0.66669999999999996</v>
      </c>
      <c r="AF5285" t="s">
        <v>3933</v>
      </c>
      <c r="AG5285" s="2">
        <v>2.1990740740740742E-3</v>
      </c>
      <c r="AH5285" t="s">
        <v>3927</v>
      </c>
      <c r="AI5285">
        <v>5</v>
      </c>
      <c r="AJ5285" t="s">
        <v>3925</v>
      </c>
      <c r="AK5285" s="3">
        <v>42224</v>
      </c>
      <c r="AL5285" s="10">
        <f>YEAR(ufc_fights_2[[#This Row],[date]])</f>
        <v>2015</v>
      </c>
      <c r="AM5285" t="s">
        <v>3983</v>
      </c>
      <c r="AN5285">
        <v>71</v>
      </c>
      <c r="AO5285" t="s">
        <v>3913</v>
      </c>
      <c r="AP5285">
        <f>IF(ufc_fights_2[[#This Row],[winner]]="Red",ufc_fights_2[[#This Row],[r_fighter_id]],ufc_fights_2[[#This Row],[b_fighter_id]])</f>
        <v>3224</v>
      </c>
      <c r="AQ5285" t="str">
        <f>_xlfn.XLOOKUP(ufc_fights_2[[#This Row],[winnerID]],ufc_fighters[id],ufc_fighters[fighter_name],"xxx",0,1)</f>
        <v>Glover Teixeira</v>
      </c>
    </row>
    <row r="5286" spans="1:43">
      <c r="A5286">
        <v>3034</v>
      </c>
      <c r="B5286">
        <v>3224</v>
      </c>
      <c r="C5286">
        <f>_xlfn.XLOOKUP(ufc_fights_2[[#This Row],[r_fighter_id]],ufc_fighters[id],ufc_fighters[year],"xxx",0,1)</f>
        <v>1988</v>
      </c>
      <c r="D5286">
        <f>_xlfn.XLOOKUP(ufc_fights_2[[#This Row],[b_fighter_id]],ufc_fighters[id],ufc_fighters[year],"Prázdné",0,1)</f>
        <v>1979</v>
      </c>
      <c r="E5286" s="10">
        <f>YEAR(ufc_fights_2[[#This Row],[date]])-ufc_fights_2[[#This Row],[r_year]]</f>
        <v>32</v>
      </c>
      <c r="F5286" s="10">
        <f>YEAR(ufc_fights_2[[#This Row],[date]])-ufc_fights_2[[#This Row],[b_year]]</f>
        <v>41</v>
      </c>
      <c r="G5286">
        <v>0</v>
      </c>
      <c r="H5286">
        <v>1</v>
      </c>
      <c r="I5286">
        <v>0.40949999999999998</v>
      </c>
      <c r="J5286">
        <v>0.61060000000000003</v>
      </c>
      <c r="K5286">
        <v>0.41039999999999999</v>
      </c>
      <c r="L5286">
        <v>0.68010000000000004</v>
      </c>
      <c r="M5286">
        <v>0.33329999999999999</v>
      </c>
      <c r="N5286">
        <v>0.5</v>
      </c>
      <c r="O5286">
        <v>0</v>
      </c>
      <c r="P5286">
        <v>0</v>
      </c>
      <c r="Q5286">
        <v>0</v>
      </c>
      <c r="R5286">
        <v>0</v>
      </c>
      <c r="S5286" s="2">
        <v>8.1018518518518516E-5</v>
      </c>
      <c r="T5286" s="2">
        <v>5.5324074074074078E-3</v>
      </c>
      <c r="U5286">
        <v>0.36840000000000001</v>
      </c>
      <c r="V5286">
        <v>0.58330000000000004</v>
      </c>
      <c r="W5286">
        <v>0.5484</v>
      </c>
      <c r="X5286">
        <v>0.75</v>
      </c>
      <c r="Y5286">
        <v>1</v>
      </c>
      <c r="Z5286">
        <v>0.41460000000000002</v>
      </c>
      <c r="AA5286">
        <v>0.4884</v>
      </c>
      <c r="AB5286">
        <v>0.2</v>
      </c>
      <c r="AC5286">
        <v>0.57140000000000002</v>
      </c>
      <c r="AD5286">
        <v>0</v>
      </c>
      <c r="AE5286">
        <v>0.82889999999999997</v>
      </c>
      <c r="AF5286" t="s">
        <v>3910</v>
      </c>
      <c r="AG5286" s="2">
        <v>7.407407407407407E-4</v>
      </c>
      <c r="AH5286" t="s">
        <v>3927</v>
      </c>
      <c r="AI5286">
        <v>5</v>
      </c>
      <c r="AJ5286" t="s">
        <v>3924</v>
      </c>
      <c r="AK5286" s="3">
        <v>43964</v>
      </c>
      <c r="AL5286" s="10">
        <f>YEAR(ufc_fights_2[[#This Row],[date]])</f>
        <v>2020</v>
      </c>
      <c r="AM5286" t="s">
        <v>3983</v>
      </c>
      <c r="AN5286">
        <v>62</v>
      </c>
      <c r="AO5286" t="s">
        <v>3918</v>
      </c>
      <c r="AP5286">
        <f>IF(ufc_fights_2[[#This Row],[winner]]="Red",ufc_fights_2[[#This Row],[r_fighter_id]],ufc_fights_2[[#This Row],[b_fighter_id]])</f>
        <v>3224</v>
      </c>
      <c r="AQ5286" t="str">
        <f>_xlfn.XLOOKUP(ufc_fights_2[[#This Row],[winnerID]],ufc_fighters[id],ufc_fighters[fighter_name],"xxx",0,1)</f>
        <v>Glover Teixeira</v>
      </c>
    </row>
    <row r="5287" spans="1:43">
      <c r="A5287">
        <v>3224</v>
      </c>
      <c r="B5287">
        <v>1934</v>
      </c>
      <c r="C5287">
        <f>_xlfn.XLOOKUP(ufc_fights_2[[#This Row],[r_fighter_id]],ufc_fighters[id],ufc_fighters[year],"xxx",0,1)</f>
        <v>1979</v>
      </c>
      <c r="D5287">
        <f>_xlfn.XLOOKUP(ufc_fights_2[[#This Row],[b_fighter_id]],ufc_fighters[id],ufc_fighters[year],"Prázdné",0,1)</f>
        <v>1980</v>
      </c>
      <c r="E5287" s="10">
        <f>YEAR(ufc_fights_2[[#This Row],[date]])-ufc_fights_2[[#This Row],[r_year]]</f>
        <v>33</v>
      </c>
      <c r="F5287" s="10">
        <f>YEAR(ufc_fights_2[[#This Row],[date]])-ufc_fights_2[[#This Row],[b_year]]</f>
        <v>32</v>
      </c>
      <c r="G5287">
        <v>1</v>
      </c>
      <c r="H5287">
        <v>0</v>
      </c>
      <c r="I5287">
        <v>0.58620000000000005</v>
      </c>
      <c r="J5287">
        <v>0.27779999999999999</v>
      </c>
      <c r="K5287">
        <v>0.63929999999999998</v>
      </c>
      <c r="L5287">
        <v>0.35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 s="2">
        <v>4.8379629629629632E-3</v>
      </c>
      <c r="T5287" s="2">
        <v>0</v>
      </c>
      <c r="U5287">
        <v>0.58740000000000003</v>
      </c>
      <c r="V5287">
        <v>0.26469999999999999</v>
      </c>
      <c r="W5287">
        <v>0.5</v>
      </c>
      <c r="X5287">
        <v>0</v>
      </c>
      <c r="Y5287">
        <v>0</v>
      </c>
      <c r="Z5287">
        <v>0.42220000000000002</v>
      </c>
      <c r="AA5287">
        <v>0.27779999999999999</v>
      </c>
      <c r="AB5287">
        <v>0</v>
      </c>
      <c r="AC5287">
        <v>0</v>
      </c>
      <c r="AD5287">
        <v>0.67349999999999999</v>
      </c>
      <c r="AE5287">
        <v>0</v>
      </c>
      <c r="AF5287" t="s">
        <v>3926</v>
      </c>
      <c r="AG5287" s="2">
        <v>3.472222222222222E-3</v>
      </c>
      <c r="AH5287" t="s">
        <v>3911</v>
      </c>
      <c r="AI5287">
        <v>3</v>
      </c>
      <c r="AJ5287" t="s">
        <v>3939</v>
      </c>
      <c r="AK5287" s="3">
        <v>41195</v>
      </c>
      <c r="AL5287" s="10">
        <f>YEAR(ufc_fights_2[[#This Row],[date]])</f>
        <v>2012</v>
      </c>
      <c r="AM5287" t="s">
        <v>3983</v>
      </c>
      <c r="AN5287">
        <v>39</v>
      </c>
      <c r="AO5287" t="s">
        <v>3913</v>
      </c>
      <c r="AP5287">
        <f>IF(ufc_fights_2[[#This Row],[winner]]="Red",ufc_fights_2[[#This Row],[r_fighter_id]],ufc_fights_2[[#This Row],[b_fighter_id]])</f>
        <v>3224</v>
      </c>
      <c r="AQ5287" t="str">
        <f>_xlfn.XLOOKUP(ufc_fights_2[[#This Row],[winnerID]],ufc_fighters[id],ufc_fighters[fighter_name],"xxx",0,1)</f>
        <v>Glover Teixeira</v>
      </c>
    </row>
    <row r="5288" spans="1:43">
      <c r="A5288">
        <v>3224</v>
      </c>
      <c r="B5288">
        <v>2702</v>
      </c>
      <c r="C5288">
        <f>_xlfn.XLOOKUP(ufc_fights_2[[#This Row],[r_fighter_id]],ufc_fighters[id],ufc_fighters[year],"xxx",0,1)</f>
        <v>1979</v>
      </c>
      <c r="D5288">
        <f>_xlfn.XLOOKUP(ufc_fights_2[[#This Row],[b_fighter_id]],ufc_fighters[id],ufc_fighters[year],"Prázdné",0,1)</f>
        <v>1990</v>
      </c>
      <c r="E5288" s="10">
        <f>YEAR(ufc_fights_2[[#This Row],[date]])-ufc_fights_2[[#This Row],[r_year]]</f>
        <v>40</v>
      </c>
      <c r="F5288" s="10">
        <f>YEAR(ufc_fights_2[[#This Row],[date]])-ufc_fights_2[[#This Row],[b_year]]</f>
        <v>29</v>
      </c>
      <c r="G5288">
        <v>0</v>
      </c>
      <c r="H5288">
        <v>1</v>
      </c>
      <c r="I5288">
        <v>0.54549999999999998</v>
      </c>
      <c r="J5288">
        <v>0.8</v>
      </c>
      <c r="K5288">
        <v>0.76919999999999999</v>
      </c>
      <c r="L5288">
        <v>0.8286</v>
      </c>
      <c r="M5288">
        <v>0.33329999999999999</v>
      </c>
      <c r="N5288">
        <v>0</v>
      </c>
      <c r="O5288">
        <v>1</v>
      </c>
      <c r="P5288">
        <v>0</v>
      </c>
      <c r="Q5288">
        <v>0</v>
      </c>
      <c r="R5288">
        <v>0</v>
      </c>
      <c r="S5288" s="2">
        <v>1.2268518518518518E-3</v>
      </c>
      <c r="T5288" s="2">
        <v>4.861111111111111E-4</v>
      </c>
      <c r="U5288">
        <v>0.54549999999999998</v>
      </c>
      <c r="V5288">
        <v>0.78569999999999995</v>
      </c>
      <c r="W5288">
        <v>0</v>
      </c>
      <c r="X5288">
        <v>0</v>
      </c>
      <c r="Y5288">
        <v>0</v>
      </c>
      <c r="Z5288">
        <v>0</v>
      </c>
      <c r="AA5288">
        <v>0.33329999999999999</v>
      </c>
      <c r="AB5288">
        <v>0</v>
      </c>
      <c r="AC5288">
        <v>1</v>
      </c>
      <c r="AD5288">
        <v>0.75</v>
      </c>
      <c r="AE5288">
        <v>0.8095</v>
      </c>
      <c r="AF5288" t="s">
        <v>3933</v>
      </c>
      <c r="AG5288" s="2">
        <v>2.3263888888888887E-3</v>
      </c>
      <c r="AH5288" t="s">
        <v>3911</v>
      </c>
      <c r="AI5288">
        <v>3</v>
      </c>
      <c r="AJ5288" t="s">
        <v>3928</v>
      </c>
      <c r="AK5288" s="3">
        <v>43484</v>
      </c>
      <c r="AL5288" s="10">
        <f>YEAR(ufc_fights_2[[#This Row],[date]])</f>
        <v>2019</v>
      </c>
      <c r="AM5288" t="s">
        <v>3983</v>
      </c>
      <c r="AN5288">
        <v>31</v>
      </c>
      <c r="AO5288" t="s">
        <v>3913</v>
      </c>
      <c r="AP5288">
        <f>IF(ufc_fights_2[[#This Row],[winner]]="Red",ufc_fights_2[[#This Row],[r_fighter_id]],ufc_fights_2[[#This Row],[b_fighter_id]])</f>
        <v>3224</v>
      </c>
      <c r="AQ5288" t="str">
        <f>_xlfn.XLOOKUP(ufc_fights_2[[#This Row],[winnerID]],ufc_fighters[id],ufc_fighters[fighter_name],"xxx",0,1)</f>
        <v>Glover Teixeira</v>
      </c>
    </row>
    <row r="5289" spans="1:43">
      <c r="A5289">
        <v>3224</v>
      </c>
      <c r="B5289">
        <v>465</v>
      </c>
      <c r="C5289">
        <f>_xlfn.XLOOKUP(ufc_fights_2[[#This Row],[r_fighter_id]],ufc_fighters[id],ufc_fighters[year],"xxx",0,1)</f>
        <v>1979</v>
      </c>
      <c r="D5289">
        <f>_xlfn.XLOOKUP(ufc_fights_2[[#This Row],[b_fighter_id]],ufc_fighters[id],ufc_fighters[year],"Prázdné",0,1)</f>
        <v>1984</v>
      </c>
      <c r="E5289" s="10">
        <f>YEAR(ufc_fights_2[[#This Row],[date]])-ufc_fights_2[[#This Row],[r_year]]</f>
        <v>38</v>
      </c>
      <c r="F5289" s="10">
        <f>YEAR(ufc_fights_2[[#This Row],[date]])-ufc_fights_2[[#This Row],[b_year]]</f>
        <v>33</v>
      </c>
      <c r="G5289">
        <v>0</v>
      </c>
      <c r="H5289">
        <v>0</v>
      </c>
      <c r="I5289">
        <v>0.45279999999999998</v>
      </c>
      <c r="J5289">
        <v>0.45650000000000002</v>
      </c>
      <c r="K5289">
        <v>0.63129999999999997</v>
      </c>
      <c r="L5289">
        <v>0.60609999999999997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 s="2">
        <v>7.3842592592592597E-3</v>
      </c>
      <c r="T5289" s="2">
        <v>1.1574074074074075E-4</v>
      </c>
      <c r="U5289">
        <v>0.40429999999999999</v>
      </c>
      <c r="V5289">
        <v>0.43180000000000002</v>
      </c>
      <c r="W5289">
        <v>0.8</v>
      </c>
      <c r="X5289">
        <v>1</v>
      </c>
      <c r="Y5289">
        <v>1</v>
      </c>
      <c r="Z5289">
        <v>0.38890000000000002</v>
      </c>
      <c r="AA5289">
        <v>0.439</v>
      </c>
      <c r="AB5289">
        <v>1</v>
      </c>
      <c r="AC5289">
        <v>0.5</v>
      </c>
      <c r="AD5289">
        <v>0.5625</v>
      </c>
      <c r="AE5289">
        <v>1</v>
      </c>
      <c r="AF5289" t="s">
        <v>3915</v>
      </c>
      <c r="AG5289" s="2">
        <v>3.472222222222222E-3</v>
      </c>
      <c r="AH5289" t="s">
        <v>3911</v>
      </c>
      <c r="AI5289">
        <v>3</v>
      </c>
      <c r="AJ5289" t="s">
        <v>3919</v>
      </c>
      <c r="AK5289" s="3">
        <v>42777</v>
      </c>
      <c r="AL5289" s="10">
        <f>YEAR(ufc_fights_2[[#This Row],[date]])</f>
        <v>2017</v>
      </c>
      <c r="AM5289" t="s">
        <v>3983</v>
      </c>
      <c r="AN5289">
        <v>31</v>
      </c>
      <c r="AO5289" t="s">
        <v>3913</v>
      </c>
      <c r="AP5289">
        <f>IF(ufc_fights_2[[#This Row],[winner]]="Red",ufc_fights_2[[#This Row],[r_fighter_id]],ufc_fights_2[[#This Row],[b_fighter_id]])</f>
        <v>3224</v>
      </c>
      <c r="AQ5289" t="str">
        <f>_xlfn.XLOOKUP(ufc_fights_2[[#This Row],[winnerID]],ufc_fighters[id],ufc_fighters[fighter_name],"xxx",0,1)</f>
        <v>Glover Teixeira</v>
      </c>
    </row>
    <row r="5290" spans="1:43">
      <c r="A5290">
        <v>3224</v>
      </c>
      <c r="B5290">
        <v>916</v>
      </c>
      <c r="C5290">
        <f>_xlfn.XLOOKUP(ufc_fights_2[[#This Row],[r_fighter_id]],ufc_fighters[id],ufc_fighters[year],"xxx",0,1)</f>
        <v>1979</v>
      </c>
      <c r="D5290">
        <f>_xlfn.XLOOKUP(ufc_fights_2[[#This Row],[b_fighter_id]],ufc_fighters[id],ufc_fighters[year],"Prázdné",0,1)</f>
        <v>1979</v>
      </c>
      <c r="E5290" s="10">
        <f>YEAR(ufc_fights_2[[#This Row],[date]])-ufc_fights_2[[#This Row],[r_year]]</f>
        <v>37</v>
      </c>
      <c r="F5290" s="10">
        <f>YEAR(ufc_fights_2[[#This Row],[date]])-ufc_fights_2[[#This Row],[b_year]]</f>
        <v>37</v>
      </c>
      <c r="G5290">
        <v>1</v>
      </c>
      <c r="H5290">
        <v>0</v>
      </c>
      <c r="I5290">
        <v>0.35289999999999999</v>
      </c>
      <c r="J5290">
        <v>0.5</v>
      </c>
      <c r="K5290">
        <v>0.38890000000000002</v>
      </c>
      <c r="L5290">
        <v>0.5333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2.3148148148148147E-5</v>
      </c>
      <c r="T5290" s="2">
        <v>8.1018518518518516E-5</v>
      </c>
      <c r="U5290">
        <v>0.3125</v>
      </c>
      <c r="V5290">
        <v>0.5</v>
      </c>
      <c r="W5290">
        <v>1</v>
      </c>
      <c r="X5290">
        <v>0</v>
      </c>
      <c r="Y5290">
        <v>0</v>
      </c>
      <c r="Z5290">
        <v>0.25</v>
      </c>
      <c r="AA5290">
        <v>0.45450000000000002</v>
      </c>
      <c r="AB5290">
        <v>1</v>
      </c>
      <c r="AC5290">
        <v>0.66669999999999996</v>
      </c>
      <c r="AD5290">
        <v>0.33329999999999999</v>
      </c>
      <c r="AE5290">
        <v>0</v>
      </c>
      <c r="AF5290" t="s">
        <v>3910</v>
      </c>
      <c r="AG5290" s="2">
        <v>1.25E-3</v>
      </c>
      <c r="AH5290" t="s">
        <v>3927</v>
      </c>
      <c r="AI5290">
        <v>5</v>
      </c>
      <c r="AJ5290" t="s">
        <v>3914</v>
      </c>
      <c r="AK5290" s="3">
        <v>42476</v>
      </c>
      <c r="AL5290" s="10">
        <f>YEAR(ufc_fights_2[[#This Row],[date]])</f>
        <v>2016</v>
      </c>
      <c r="AM5290" t="s">
        <v>3983</v>
      </c>
      <c r="AN5290">
        <v>10</v>
      </c>
      <c r="AO5290" t="s">
        <v>3913</v>
      </c>
      <c r="AP5290">
        <f>IF(ufc_fights_2[[#This Row],[winner]]="Red",ufc_fights_2[[#This Row],[r_fighter_id]],ufc_fights_2[[#This Row],[b_fighter_id]])</f>
        <v>3224</v>
      </c>
      <c r="AQ5290" t="str">
        <f>_xlfn.XLOOKUP(ufc_fights_2[[#This Row],[winnerID]],ufc_fighters[id],ufc_fighters[fighter_name],"xxx",0,1)</f>
        <v>Glover Teixeira</v>
      </c>
    </row>
    <row r="5291" spans="1:43">
      <c r="A5291">
        <v>1479</v>
      </c>
      <c r="B5291">
        <v>3224</v>
      </c>
      <c r="C5291">
        <f>_xlfn.XLOOKUP(ufc_fights_2[[#This Row],[r_fighter_id]],ufc_fighters[id],ufc_fighters[year],"xxx",0,1)</f>
        <v>1978</v>
      </c>
      <c r="D5291">
        <f>_xlfn.XLOOKUP(ufc_fights_2[[#This Row],[b_fighter_id]],ufc_fighters[id],ufc_fighters[year],"Prázdné",0,1)</f>
        <v>1979</v>
      </c>
      <c r="E5291" s="10">
        <f>YEAR(ufc_fights_2[[#This Row],[date]])-ufc_fights_2[[#This Row],[r_year]]</f>
        <v>35</v>
      </c>
      <c r="F5291" s="10">
        <f>YEAR(ufc_fights_2[[#This Row],[date]])-ufc_fights_2[[#This Row],[b_year]]</f>
        <v>34</v>
      </c>
      <c r="G5291">
        <v>0</v>
      </c>
      <c r="H5291">
        <v>1</v>
      </c>
      <c r="I5291">
        <v>0.31359999999999999</v>
      </c>
      <c r="J5291">
        <v>0.44690000000000002</v>
      </c>
      <c r="K5291">
        <v>0.31759999999999999</v>
      </c>
      <c r="L5291">
        <v>0.49759999999999999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 s="2">
        <v>5.7870370370370373E-5</v>
      </c>
      <c r="T5291" s="2">
        <v>2.5231481481481481E-3</v>
      </c>
      <c r="U5291">
        <v>0.27950000000000003</v>
      </c>
      <c r="V5291">
        <v>0.42680000000000001</v>
      </c>
      <c r="W5291">
        <v>1</v>
      </c>
      <c r="X5291">
        <v>1</v>
      </c>
      <c r="Y5291">
        <v>1</v>
      </c>
      <c r="Z5291">
        <v>0.31009999999999999</v>
      </c>
      <c r="AA5291">
        <v>0.3664</v>
      </c>
      <c r="AB5291">
        <v>0.36359999999999998</v>
      </c>
      <c r="AC5291">
        <v>0.69230000000000003</v>
      </c>
      <c r="AD5291">
        <v>0</v>
      </c>
      <c r="AE5291">
        <v>0.65710000000000002</v>
      </c>
      <c r="AF5291" t="s">
        <v>3915</v>
      </c>
      <c r="AG5291" s="2">
        <v>3.472222222222222E-3</v>
      </c>
      <c r="AH5291" t="s">
        <v>3911</v>
      </c>
      <c r="AI5291">
        <v>3</v>
      </c>
      <c r="AJ5291" t="s">
        <v>3914</v>
      </c>
      <c r="AK5291" s="3">
        <v>41300</v>
      </c>
      <c r="AL5291" s="10">
        <f>YEAR(ufc_fights_2[[#This Row],[date]])</f>
        <v>2013</v>
      </c>
      <c r="AM5291" t="s">
        <v>3983</v>
      </c>
      <c r="AN5291">
        <v>8</v>
      </c>
      <c r="AO5291" t="s">
        <v>3918</v>
      </c>
      <c r="AP5291">
        <f>IF(ufc_fights_2[[#This Row],[winner]]="Red",ufc_fights_2[[#This Row],[r_fighter_id]],ufc_fights_2[[#This Row],[b_fighter_id]])</f>
        <v>3224</v>
      </c>
      <c r="AQ5291" t="str">
        <f>_xlfn.XLOOKUP(ufc_fights_2[[#This Row],[winnerID]],ufc_fighters[id],ufc_fighters[fighter_name],"xxx",0,1)</f>
        <v>Glover Teixeira</v>
      </c>
    </row>
    <row r="5292" spans="1:43">
      <c r="A5292">
        <v>3224</v>
      </c>
      <c r="B5292">
        <v>561</v>
      </c>
      <c r="C5292">
        <f>_xlfn.XLOOKUP(ufc_fights_2[[#This Row],[r_fighter_id]],ufc_fighters[id],ufc_fighters[year],"xxx",0,1)</f>
        <v>1979</v>
      </c>
      <c r="D5292">
        <f>_xlfn.XLOOKUP(ufc_fights_2[[#This Row],[b_fighter_id]],ufc_fighters[id],ufc_fighters[year],"Prázdné",0,1)</f>
        <v>1987</v>
      </c>
      <c r="E5292" s="10">
        <f>YEAR(ufc_fights_2[[#This Row],[date]])-ufc_fights_2[[#This Row],[r_year]]</f>
        <v>38</v>
      </c>
      <c r="F5292" s="10">
        <f>YEAR(ufc_fights_2[[#This Row],[date]])-ufc_fights_2[[#This Row],[b_year]]</f>
        <v>30</v>
      </c>
      <c r="G5292">
        <v>0</v>
      </c>
      <c r="H5292">
        <v>0</v>
      </c>
      <c r="I5292">
        <v>0.61899999999999999</v>
      </c>
      <c r="J5292">
        <v>0.4884</v>
      </c>
      <c r="K5292">
        <v>0.59089999999999998</v>
      </c>
      <c r="L5292">
        <v>0.5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 s="2">
        <v>5.0925925925925921E-4</v>
      </c>
      <c r="T5292" s="2">
        <v>1.273148148148148E-4</v>
      </c>
      <c r="U5292">
        <v>0.63160000000000005</v>
      </c>
      <c r="V5292">
        <v>0.41670000000000001</v>
      </c>
      <c r="W5292">
        <v>0.5</v>
      </c>
      <c r="X5292">
        <v>0</v>
      </c>
      <c r="Y5292">
        <v>1</v>
      </c>
      <c r="Z5292">
        <v>0.2</v>
      </c>
      <c r="AA5292">
        <v>0.4118</v>
      </c>
      <c r="AB5292">
        <v>0</v>
      </c>
      <c r="AC5292">
        <v>0.77780000000000005</v>
      </c>
      <c r="AD5292">
        <v>1</v>
      </c>
      <c r="AE5292">
        <v>0</v>
      </c>
      <c r="AF5292" t="s">
        <v>3910</v>
      </c>
      <c r="AG5292" s="2">
        <v>1.9097222222222222E-3</v>
      </c>
      <c r="AH5292" t="s">
        <v>3911</v>
      </c>
      <c r="AI5292">
        <v>3</v>
      </c>
      <c r="AJ5292" t="s">
        <v>3928</v>
      </c>
      <c r="AK5292" s="3">
        <v>43085</v>
      </c>
      <c r="AL5292" s="10">
        <f>YEAR(ufc_fights_2[[#This Row],[date]])</f>
        <v>2017</v>
      </c>
      <c r="AM5292" t="s">
        <v>3983</v>
      </c>
      <c r="AN5292">
        <v>7</v>
      </c>
      <c r="AO5292" t="s">
        <v>3913</v>
      </c>
      <c r="AP5292">
        <f>IF(ufc_fights_2[[#This Row],[winner]]="Red",ufc_fights_2[[#This Row],[r_fighter_id]],ufc_fights_2[[#This Row],[b_fighter_id]])</f>
        <v>3224</v>
      </c>
      <c r="AQ5292" t="str">
        <f>_xlfn.XLOOKUP(ufc_fights_2[[#This Row],[winnerID]],ufc_fighters[id],ufc_fighters[fighter_name],"xxx",0,1)</f>
        <v>Glover Teixeira</v>
      </c>
    </row>
    <row r="5293" spans="1:43">
      <c r="A5293">
        <v>3224</v>
      </c>
      <c r="B5293">
        <v>669</v>
      </c>
      <c r="C5293">
        <f>_xlfn.XLOOKUP(ufc_fights_2[[#This Row],[r_fighter_id]],ufc_fighters[id],ufc_fighters[year],"xxx",0,1)</f>
        <v>1979</v>
      </c>
      <c r="D5293">
        <f>_xlfn.XLOOKUP(ufc_fights_2[[#This Row],[b_fighter_id]],ufc_fighters[id],ufc_fighters[year],"Prázdné",0,1)</f>
        <v>1980</v>
      </c>
      <c r="E5293" s="10">
        <f>YEAR(ufc_fights_2[[#This Row],[date]])-ufc_fights_2[[#This Row],[r_year]]</f>
        <v>36</v>
      </c>
      <c r="F5293" s="10">
        <f>YEAR(ufc_fights_2[[#This Row],[date]])-ufc_fights_2[[#This Row],[b_year]]</f>
        <v>35</v>
      </c>
      <c r="G5293">
        <v>0</v>
      </c>
      <c r="H5293">
        <v>0</v>
      </c>
      <c r="I5293">
        <v>0.52939999999999998</v>
      </c>
      <c r="J5293">
        <v>0.36670000000000003</v>
      </c>
      <c r="K5293">
        <v>0.5514</v>
      </c>
      <c r="L5293">
        <v>0.4</v>
      </c>
      <c r="M5293">
        <v>0</v>
      </c>
      <c r="N5293">
        <v>0.66669999999999996</v>
      </c>
      <c r="O5293">
        <v>0</v>
      </c>
      <c r="P5293">
        <v>0</v>
      </c>
      <c r="Q5293">
        <v>0</v>
      </c>
      <c r="R5293">
        <v>0</v>
      </c>
      <c r="S5293" s="2">
        <v>1.6203703703703703E-4</v>
      </c>
      <c r="T5293" s="2">
        <v>9.7222222222222219E-4</v>
      </c>
      <c r="U5293">
        <v>0.52039999999999997</v>
      </c>
      <c r="V5293">
        <v>0.28749999999999998</v>
      </c>
      <c r="W5293">
        <v>0.75</v>
      </c>
      <c r="X5293">
        <v>0</v>
      </c>
      <c r="Y5293">
        <v>1</v>
      </c>
      <c r="Z5293">
        <v>0.52080000000000004</v>
      </c>
      <c r="AA5293">
        <v>0.3014</v>
      </c>
      <c r="AB5293">
        <v>0.66669999999999996</v>
      </c>
      <c r="AC5293">
        <v>0.64710000000000001</v>
      </c>
      <c r="AD5293">
        <v>0</v>
      </c>
      <c r="AE5293">
        <v>0</v>
      </c>
      <c r="AF5293" t="s">
        <v>3910</v>
      </c>
      <c r="AG5293" s="2">
        <v>8.3333333333333339E-4</v>
      </c>
      <c r="AH5293" t="s">
        <v>3911</v>
      </c>
      <c r="AI5293">
        <v>3</v>
      </c>
      <c r="AJ5293" t="s">
        <v>3914</v>
      </c>
      <c r="AK5293" s="3">
        <v>42315</v>
      </c>
      <c r="AL5293" s="10">
        <f>YEAR(ufc_fights_2[[#This Row],[date]])</f>
        <v>2015</v>
      </c>
      <c r="AM5293" t="s">
        <v>3983</v>
      </c>
      <c r="AN5293">
        <v>6</v>
      </c>
      <c r="AO5293" t="s">
        <v>3913</v>
      </c>
      <c r="AP5293">
        <f>IF(ufc_fights_2[[#This Row],[winner]]="Red",ufc_fights_2[[#This Row],[r_fighter_id]],ufc_fights_2[[#This Row],[b_fighter_id]])</f>
        <v>3224</v>
      </c>
      <c r="AQ5293" t="str">
        <f>_xlfn.XLOOKUP(ufc_fights_2[[#This Row],[winnerID]],ufc_fighters[id],ufc_fighters[fighter_name],"xxx",0,1)</f>
        <v>Glover Teixeira</v>
      </c>
    </row>
    <row r="5294" spans="1:43">
      <c r="A5294">
        <v>3224</v>
      </c>
      <c r="B5294">
        <v>3219</v>
      </c>
      <c r="C5294">
        <f>_xlfn.XLOOKUP(ufc_fights_2[[#This Row],[r_fighter_id]],ufc_fighters[id],ufc_fighters[year],"xxx",0,1)</f>
        <v>1979</v>
      </c>
      <c r="D5294">
        <f>_xlfn.XLOOKUP(ufc_fights_2[[#This Row],[b_fighter_id]],ufc_fighters[id],ufc_fighters[year],"Prázdné",0,1)</f>
        <v>1981</v>
      </c>
      <c r="E5294" s="10">
        <f>YEAR(ufc_fights_2[[#This Row],[date]])-ufc_fights_2[[#This Row],[r_year]]</f>
        <v>34</v>
      </c>
      <c r="F5294" s="10">
        <f>YEAR(ufc_fights_2[[#This Row],[date]])-ufc_fights_2[[#This Row],[b_year]]</f>
        <v>32</v>
      </c>
      <c r="G5294">
        <v>0</v>
      </c>
      <c r="H5294">
        <v>0</v>
      </c>
      <c r="I5294">
        <v>0.54549999999999998</v>
      </c>
      <c r="J5294">
        <v>0.38100000000000001</v>
      </c>
      <c r="K5294">
        <v>0.67569999999999997</v>
      </c>
      <c r="L5294">
        <v>0.45829999999999999</v>
      </c>
      <c r="M5294">
        <v>0.5</v>
      </c>
      <c r="N5294">
        <v>0</v>
      </c>
      <c r="O5294">
        <v>1</v>
      </c>
      <c r="P5294">
        <v>0</v>
      </c>
      <c r="Q5294">
        <v>0</v>
      </c>
      <c r="R5294">
        <v>0</v>
      </c>
      <c r="S5294" s="2">
        <v>1.0185185185185184E-3</v>
      </c>
      <c r="T5294" s="2">
        <v>6.9444444444444444E-5</v>
      </c>
      <c r="U5294">
        <v>0.52380000000000004</v>
      </c>
      <c r="V5294">
        <v>0.23530000000000001</v>
      </c>
      <c r="W5294">
        <v>1</v>
      </c>
      <c r="X5294">
        <v>0</v>
      </c>
      <c r="Y5294">
        <v>1</v>
      </c>
      <c r="Z5294">
        <v>0.4375</v>
      </c>
      <c r="AA5294">
        <v>0.35</v>
      </c>
      <c r="AB5294">
        <v>1</v>
      </c>
      <c r="AC5294">
        <v>1</v>
      </c>
      <c r="AD5294">
        <v>0.8</v>
      </c>
      <c r="AE5294">
        <v>0</v>
      </c>
      <c r="AF5294" t="s">
        <v>3933</v>
      </c>
      <c r="AG5294" s="2">
        <v>1.8287037037037037E-3</v>
      </c>
      <c r="AH5294" t="s">
        <v>3911</v>
      </c>
      <c r="AI5294">
        <v>3</v>
      </c>
      <c r="AJ5294" t="s">
        <v>3914</v>
      </c>
      <c r="AK5294" s="3">
        <v>41419</v>
      </c>
      <c r="AL5294" s="10">
        <f>YEAR(ufc_fights_2[[#This Row],[date]])</f>
        <v>2013</v>
      </c>
      <c r="AM5294" t="s">
        <v>3983</v>
      </c>
      <c r="AN5294">
        <v>1</v>
      </c>
      <c r="AO5294" t="s">
        <v>3913</v>
      </c>
      <c r="AP5294">
        <f>IF(ufc_fights_2[[#This Row],[winner]]="Red",ufc_fights_2[[#This Row],[r_fighter_id]],ufc_fights_2[[#This Row],[b_fighter_id]])</f>
        <v>3224</v>
      </c>
      <c r="AQ5294" t="str">
        <f>_xlfn.XLOOKUP(ufc_fights_2[[#This Row],[winnerID]],ufc_fighters[id],ufc_fighters[fighter_name],"xxx",0,1)</f>
        <v>Glover Teixeira</v>
      </c>
    </row>
    <row r="5295" spans="1:43">
      <c r="A5295">
        <v>1657</v>
      </c>
      <c r="B5295">
        <v>3224</v>
      </c>
      <c r="C5295">
        <f>_xlfn.XLOOKUP(ufc_fights_2[[#This Row],[r_fighter_id]],ufc_fighters[id],ufc_fighters[year],"xxx",0,1)</f>
        <v>1982</v>
      </c>
      <c r="D5295">
        <f>_xlfn.XLOOKUP(ufc_fights_2[[#This Row],[b_fighter_id]],ufc_fighters[id],ufc_fighters[year],"Prázdné",0,1)</f>
        <v>1979</v>
      </c>
      <c r="E5295" s="10">
        <f>YEAR(ufc_fights_2[[#This Row],[date]])-ufc_fights_2[[#This Row],[r_year]]</f>
        <v>30</v>
      </c>
      <c r="F5295" s="10">
        <f>YEAR(ufc_fights_2[[#This Row],[date]])-ufc_fights_2[[#This Row],[b_year]]</f>
        <v>33</v>
      </c>
      <c r="G5295">
        <v>0</v>
      </c>
      <c r="H5295">
        <v>0</v>
      </c>
      <c r="I5295">
        <v>0.26319999999999999</v>
      </c>
      <c r="J5295">
        <v>0.5</v>
      </c>
      <c r="K5295">
        <v>0.26319999999999999</v>
      </c>
      <c r="L5295">
        <v>0.55100000000000005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 s="2">
        <v>0</v>
      </c>
      <c r="T5295" s="2">
        <v>7.7546296296296293E-4</v>
      </c>
      <c r="U5295">
        <v>7.6899999999999996E-2</v>
      </c>
      <c r="V5295">
        <v>0.5</v>
      </c>
      <c r="W5295">
        <v>0.5</v>
      </c>
      <c r="X5295">
        <v>1</v>
      </c>
      <c r="Y5295">
        <v>0</v>
      </c>
      <c r="Z5295">
        <v>0.25</v>
      </c>
      <c r="AA5295">
        <v>0.55000000000000004</v>
      </c>
      <c r="AB5295">
        <v>0.33329999999999999</v>
      </c>
      <c r="AC5295">
        <v>0</v>
      </c>
      <c r="AD5295">
        <v>0</v>
      </c>
      <c r="AE5295">
        <v>0.44440000000000002</v>
      </c>
      <c r="AF5295" t="s">
        <v>3933</v>
      </c>
      <c r="AG5295" s="2">
        <v>1.3078703703703703E-3</v>
      </c>
      <c r="AH5295" t="s">
        <v>3911</v>
      </c>
      <c r="AI5295">
        <v>3</v>
      </c>
      <c r="AJ5295" t="s">
        <v>3967</v>
      </c>
      <c r="AK5295" s="3">
        <v>41055</v>
      </c>
      <c r="AL5295" s="10">
        <f>YEAR(ufc_fights_2[[#This Row],[date]])</f>
        <v>2012</v>
      </c>
      <c r="AM5295" t="s">
        <v>3983</v>
      </c>
      <c r="AN5295">
        <v>1</v>
      </c>
      <c r="AO5295" t="s">
        <v>3918</v>
      </c>
      <c r="AP5295">
        <f>IF(ufc_fights_2[[#This Row],[winner]]="Red",ufc_fights_2[[#This Row],[r_fighter_id]],ufc_fights_2[[#This Row],[b_fighter_id]])</f>
        <v>3224</v>
      </c>
      <c r="AQ5295" t="str">
        <f>_xlfn.XLOOKUP(ufc_fights_2[[#This Row],[winnerID]],ufc_fighters[id],ufc_fighters[fighter_name],"xxx",0,1)</f>
        <v>Glover Teixeira</v>
      </c>
    </row>
    <row r="5296" spans="1:43">
      <c r="A5296">
        <v>2860</v>
      </c>
      <c r="B5296">
        <v>3224</v>
      </c>
      <c r="C5296">
        <f>_xlfn.XLOOKUP(ufc_fights_2[[#This Row],[r_fighter_id]],ufc_fighters[id],ufc_fighters[year],"xxx",0,1)</f>
        <v>1984</v>
      </c>
      <c r="D5296">
        <f>_xlfn.XLOOKUP(ufc_fights_2[[#This Row],[b_fighter_id]],ufc_fighters[id],ufc_fighters[year],"Prázdné",0,1)</f>
        <v>1979</v>
      </c>
      <c r="E5296" s="10">
        <f>YEAR(ufc_fights_2[[#This Row],[date]])-ufc_fights_2[[#This Row],[r_year]]</f>
        <v>36</v>
      </c>
      <c r="F5296" s="10">
        <f>YEAR(ufc_fights_2[[#This Row],[date]])-ufc_fights_2[[#This Row],[b_year]]</f>
        <v>41</v>
      </c>
      <c r="G5296">
        <v>1</v>
      </c>
      <c r="H5296">
        <v>0</v>
      </c>
      <c r="I5296">
        <v>0.625</v>
      </c>
      <c r="J5296">
        <v>0.73019999999999996</v>
      </c>
      <c r="K5296">
        <v>0.74309999999999998</v>
      </c>
      <c r="L5296">
        <v>0.82220000000000004</v>
      </c>
      <c r="M5296">
        <v>0</v>
      </c>
      <c r="N5296">
        <v>0.57140000000000002</v>
      </c>
      <c r="O5296">
        <v>0</v>
      </c>
      <c r="P5296">
        <v>2</v>
      </c>
      <c r="Q5296">
        <v>0</v>
      </c>
      <c r="R5296">
        <v>0</v>
      </c>
      <c r="S5296" s="2">
        <v>9.0277777777777774E-4</v>
      </c>
      <c r="T5296" s="2">
        <v>6.2847222222222219E-3</v>
      </c>
      <c r="U5296">
        <v>0.6552</v>
      </c>
      <c r="V5296">
        <v>0.73019999999999996</v>
      </c>
      <c r="W5296">
        <v>0</v>
      </c>
      <c r="X5296">
        <v>1</v>
      </c>
      <c r="Y5296">
        <v>0</v>
      </c>
      <c r="Z5296">
        <v>0.45829999999999999</v>
      </c>
      <c r="AA5296">
        <v>0.4</v>
      </c>
      <c r="AB5296">
        <v>0</v>
      </c>
      <c r="AC5296">
        <v>0</v>
      </c>
      <c r="AD5296">
        <v>0.72499999999999998</v>
      </c>
      <c r="AE5296">
        <v>0.75860000000000005</v>
      </c>
      <c r="AF5296" t="s">
        <v>3933</v>
      </c>
      <c r="AG5296" s="2">
        <v>1.261574074074074E-3</v>
      </c>
      <c r="AH5296" t="s">
        <v>3927</v>
      </c>
      <c r="AI5296">
        <v>5</v>
      </c>
      <c r="AJ5296" t="s">
        <v>3914</v>
      </c>
      <c r="AK5296" s="3">
        <v>44142</v>
      </c>
      <c r="AL5296" s="10">
        <f>YEAR(ufc_fights_2[[#This Row],[date]])</f>
        <v>2020</v>
      </c>
      <c r="AM5296" t="s">
        <v>3983</v>
      </c>
      <c r="AN5296">
        <v>1</v>
      </c>
      <c r="AO5296" t="s">
        <v>3918</v>
      </c>
      <c r="AP5296">
        <f>IF(ufc_fights_2[[#This Row],[winner]]="Red",ufc_fights_2[[#This Row],[r_fighter_id]],ufc_fights_2[[#This Row],[b_fighter_id]])</f>
        <v>3224</v>
      </c>
      <c r="AQ5296" t="str">
        <f>_xlfn.XLOOKUP(ufc_fights_2[[#This Row],[winnerID]],ufc_fighters[id],ufc_fighters[fighter_name],"xxx",0,1)</f>
        <v>Glover Teixeira</v>
      </c>
    </row>
    <row r="5297" spans="1:43">
      <c r="A5297">
        <v>1774</v>
      </c>
      <c r="B5297">
        <v>2611</v>
      </c>
      <c r="C5297">
        <f>_xlfn.XLOOKUP(ufc_fights_2[[#This Row],[r_fighter_id]],ufc_fighters[id],ufc_fighters[year],"xxx",0,1)</f>
        <v>1988</v>
      </c>
      <c r="D5297">
        <f>_xlfn.XLOOKUP(ufc_fights_2[[#This Row],[b_fighter_id]],ufc_fighters[id],ufc_fighters[year],"Prázdné",0,1)</f>
        <v>1992</v>
      </c>
      <c r="E5297" s="10">
        <f>YEAR(ufc_fights_2[[#This Row],[date]])-ufc_fights_2[[#This Row],[r_year]]</f>
        <v>30</v>
      </c>
      <c r="F5297" s="10">
        <f>YEAR(ufc_fights_2[[#This Row],[date]])-ufc_fights_2[[#This Row],[b_year]]</f>
        <v>26</v>
      </c>
      <c r="G5297">
        <v>0</v>
      </c>
      <c r="H5297">
        <v>1</v>
      </c>
      <c r="I5297">
        <v>0.46150000000000002</v>
      </c>
      <c r="J5297">
        <v>0.72219999999999995</v>
      </c>
      <c r="K5297">
        <v>0.66669999999999996</v>
      </c>
      <c r="L5297">
        <v>0.82969999999999999</v>
      </c>
      <c r="M5297">
        <v>0</v>
      </c>
      <c r="N5297">
        <v>0.75</v>
      </c>
      <c r="O5297">
        <v>0</v>
      </c>
      <c r="P5297">
        <v>0</v>
      </c>
      <c r="Q5297">
        <v>0</v>
      </c>
      <c r="R5297">
        <v>0</v>
      </c>
      <c r="S5297" s="2">
        <v>0</v>
      </c>
      <c r="T5297" s="2">
        <v>8.564814814814815E-3</v>
      </c>
      <c r="U5297">
        <v>0.5</v>
      </c>
      <c r="V5297">
        <v>0.72130000000000005</v>
      </c>
      <c r="W5297">
        <v>0</v>
      </c>
      <c r="X5297">
        <v>0</v>
      </c>
      <c r="Y5297">
        <v>0.64710000000000001</v>
      </c>
      <c r="Z5297">
        <v>0.46150000000000002</v>
      </c>
      <c r="AA5297">
        <v>0.57140000000000002</v>
      </c>
      <c r="AB5297">
        <v>0</v>
      </c>
      <c r="AC5297">
        <v>0.5</v>
      </c>
      <c r="AD5297">
        <v>0</v>
      </c>
      <c r="AE5297">
        <v>0.79590000000000005</v>
      </c>
      <c r="AF5297" t="s">
        <v>3915</v>
      </c>
      <c r="AG5297" s="2">
        <v>3.472222222222222E-3</v>
      </c>
      <c r="AH5297" t="s">
        <v>3911</v>
      </c>
      <c r="AI5297">
        <v>3</v>
      </c>
      <c r="AJ5297" t="s">
        <v>3961</v>
      </c>
      <c r="AK5297" s="3">
        <v>43303</v>
      </c>
      <c r="AL5297" s="10">
        <f>YEAR(ufc_fights_2[[#This Row],[date]])</f>
        <v>2018</v>
      </c>
      <c r="AM5297" t="s">
        <v>3983</v>
      </c>
      <c r="AN5297">
        <v>108</v>
      </c>
      <c r="AO5297" t="s">
        <v>3918</v>
      </c>
      <c r="AP5297">
        <f>IF(ufc_fights_2[[#This Row],[winner]]="Red",ufc_fights_2[[#This Row],[r_fighter_id]],ufc_fights_2[[#This Row],[b_fighter_id]])</f>
        <v>2611</v>
      </c>
      <c r="AQ5297" t="str">
        <f>_xlfn.XLOOKUP(ufc_fights_2[[#This Row],[winnerID]],ufc_fighters[id],ufc_fighters[fighter_name],"xxx",0,1)</f>
        <v>Aleksandar Rakic</v>
      </c>
    </row>
    <row r="5298" spans="1:43">
      <c r="A5298">
        <v>1950</v>
      </c>
      <c r="B5298">
        <v>2611</v>
      </c>
      <c r="C5298">
        <f>_xlfn.XLOOKUP(ufc_fights_2[[#This Row],[r_fighter_id]],ufc_fighters[id],ufc_fighters[year],"xxx",0,1)</f>
        <v>1980</v>
      </c>
      <c r="D5298">
        <f>_xlfn.XLOOKUP(ufc_fights_2[[#This Row],[b_fighter_id]],ufc_fighters[id],ufc_fighters[year],"Prázdné",0,1)</f>
        <v>1992</v>
      </c>
      <c r="E5298" s="10">
        <f>YEAR(ufc_fights_2[[#This Row],[date]])-ufc_fights_2[[#This Row],[r_year]]</f>
        <v>39</v>
      </c>
      <c r="F5298" s="10">
        <f>YEAR(ufc_fights_2[[#This Row],[date]])-ufc_fights_2[[#This Row],[b_year]]</f>
        <v>27</v>
      </c>
      <c r="G5298">
        <v>0</v>
      </c>
      <c r="H5298">
        <v>1</v>
      </c>
      <c r="I5298">
        <v>0.66669999999999996</v>
      </c>
      <c r="J5298">
        <v>0.28570000000000001</v>
      </c>
      <c r="K5298">
        <v>0.66669999999999996</v>
      </c>
      <c r="L5298">
        <v>0.28570000000000001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</v>
      </c>
      <c r="T5298" s="2">
        <v>1.1574074074074073E-5</v>
      </c>
      <c r="U5298">
        <v>0.5</v>
      </c>
      <c r="V5298">
        <v>0.2</v>
      </c>
      <c r="W5298">
        <v>0</v>
      </c>
      <c r="X5298">
        <v>1</v>
      </c>
      <c r="Y5298">
        <v>0.5</v>
      </c>
      <c r="Z5298">
        <v>0.66669999999999996</v>
      </c>
      <c r="AA5298">
        <v>0.28570000000000001</v>
      </c>
      <c r="AB5298">
        <v>0</v>
      </c>
      <c r="AC5298">
        <v>0</v>
      </c>
      <c r="AD5298">
        <v>0</v>
      </c>
      <c r="AE5298">
        <v>0</v>
      </c>
      <c r="AF5298" t="s">
        <v>3910</v>
      </c>
      <c r="AG5298" s="2">
        <v>5.4398148148148144E-4</v>
      </c>
      <c r="AH5298" t="s">
        <v>3911</v>
      </c>
      <c r="AI5298">
        <v>3</v>
      </c>
      <c r="AJ5298" t="s">
        <v>3955</v>
      </c>
      <c r="AK5298" s="3">
        <v>43617</v>
      </c>
      <c r="AL5298" s="10">
        <f>YEAR(ufc_fights_2[[#This Row],[date]])</f>
        <v>2019</v>
      </c>
      <c r="AM5298" t="s">
        <v>3983</v>
      </c>
      <c r="AN5298">
        <v>86</v>
      </c>
      <c r="AO5298" t="s">
        <v>3918</v>
      </c>
      <c r="AP5298">
        <f>IF(ufc_fights_2[[#This Row],[winner]]="Red",ufc_fights_2[[#This Row],[r_fighter_id]],ufc_fights_2[[#This Row],[b_fighter_id]])</f>
        <v>2611</v>
      </c>
      <c r="AQ5298" t="str">
        <f>_xlfn.XLOOKUP(ufc_fights_2[[#This Row],[winnerID]],ufc_fighters[id],ufc_fighters[fighter_name],"xxx",0,1)</f>
        <v>Aleksandar Rakic</v>
      </c>
    </row>
    <row r="5299" spans="1:43">
      <c r="A5299">
        <v>567</v>
      </c>
      <c r="B5299">
        <v>2611</v>
      </c>
      <c r="C5299">
        <f>_xlfn.XLOOKUP(ufc_fights_2[[#This Row],[r_fighter_id]],ufc_fighters[id],ufc_fighters[year],"xxx",0,1)</f>
        <v>1990</v>
      </c>
      <c r="D5299">
        <f>_xlfn.XLOOKUP(ufc_fights_2[[#This Row],[b_fighter_id]],ufc_fighters[id],ufc_fighters[year],"Prázdné",0,1)</f>
        <v>1992</v>
      </c>
      <c r="E5299" s="10">
        <f>YEAR(ufc_fights_2[[#This Row],[date]])-ufc_fights_2[[#This Row],[r_year]]</f>
        <v>28</v>
      </c>
      <c r="F5299" s="10">
        <f>YEAR(ufc_fights_2[[#This Row],[date]])-ufc_fights_2[[#This Row],[b_year]]</f>
        <v>26</v>
      </c>
      <c r="G5299">
        <v>1</v>
      </c>
      <c r="H5299">
        <v>1</v>
      </c>
      <c r="I5299">
        <v>0.6129</v>
      </c>
      <c r="J5299">
        <v>0.68889999999999996</v>
      </c>
      <c r="K5299">
        <v>0.66669999999999996</v>
      </c>
      <c r="L5299">
        <v>0.70209999999999995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5.7870370370370367E-4</v>
      </c>
      <c r="T5299" s="2">
        <v>7.6388888888888893E-4</v>
      </c>
      <c r="U5299">
        <v>0.57689999999999997</v>
      </c>
      <c r="V5299">
        <v>0.5</v>
      </c>
      <c r="W5299">
        <v>0</v>
      </c>
      <c r="X5299">
        <v>1</v>
      </c>
      <c r="Y5299">
        <v>0.81820000000000004</v>
      </c>
      <c r="Z5299">
        <v>0.23080000000000001</v>
      </c>
      <c r="AA5299">
        <v>0.57889999999999997</v>
      </c>
      <c r="AB5299">
        <v>0.9</v>
      </c>
      <c r="AC5299">
        <v>1</v>
      </c>
      <c r="AD5299">
        <v>0.875</v>
      </c>
      <c r="AE5299">
        <v>0.625</v>
      </c>
      <c r="AF5299" t="s">
        <v>3910</v>
      </c>
      <c r="AG5299" s="2">
        <v>2.8356481481481483E-3</v>
      </c>
      <c r="AH5299" t="s">
        <v>3911</v>
      </c>
      <c r="AI5299">
        <v>3</v>
      </c>
      <c r="AJ5299" t="s">
        <v>4030</v>
      </c>
      <c r="AK5299" s="3">
        <v>43442</v>
      </c>
      <c r="AL5299" s="10">
        <f>YEAR(ufc_fights_2[[#This Row],[date]])</f>
        <v>2018</v>
      </c>
      <c r="AM5299" t="s">
        <v>3983</v>
      </c>
      <c r="AN5299">
        <v>65</v>
      </c>
      <c r="AO5299" t="s">
        <v>3918</v>
      </c>
      <c r="AP5299">
        <f>IF(ufc_fights_2[[#This Row],[winner]]="Red",ufc_fights_2[[#This Row],[r_fighter_id]],ufc_fights_2[[#This Row],[b_fighter_id]])</f>
        <v>2611</v>
      </c>
      <c r="AQ5299" t="str">
        <f>_xlfn.XLOOKUP(ufc_fights_2[[#This Row],[winnerID]],ufc_fighters[id],ufc_fighters[fighter_name],"xxx",0,1)</f>
        <v>Aleksandar Rakic</v>
      </c>
    </row>
    <row r="5300" spans="1:43">
      <c r="A5300">
        <v>3034</v>
      </c>
      <c r="B5300">
        <v>2611</v>
      </c>
      <c r="C5300">
        <f>_xlfn.XLOOKUP(ufc_fights_2[[#This Row],[r_fighter_id]],ufc_fighters[id],ufc_fighters[year],"xxx",0,1)</f>
        <v>1988</v>
      </c>
      <c r="D5300">
        <f>_xlfn.XLOOKUP(ufc_fights_2[[#This Row],[b_fighter_id]],ufc_fighters[id],ufc_fighters[year],"Prázdné",0,1)</f>
        <v>1992</v>
      </c>
      <c r="E5300" s="10">
        <f>YEAR(ufc_fights_2[[#This Row],[date]])-ufc_fights_2[[#This Row],[r_year]]</f>
        <v>32</v>
      </c>
      <c r="F5300" s="10">
        <f>YEAR(ufc_fights_2[[#This Row],[date]])-ufc_fights_2[[#This Row],[b_year]]</f>
        <v>28</v>
      </c>
      <c r="G5300">
        <v>0</v>
      </c>
      <c r="H5300">
        <v>1</v>
      </c>
      <c r="I5300">
        <v>0.42859999999999998</v>
      </c>
      <c r="J5300">
        <v>0.77190000000000003</v>
      </c>
      <c r="K5300">
        <v>0.75470000000000004</v>
      </c>
      <c r="L5300">
        <v>0.88680000000000003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4.1666666666666669E-4</v>
      </c>
      <c r="T5300" s="2">
        <v>8.4953703703703701E-3</v>
      </c>
      <c r="U5300">
        <v>0.3125</v>
      </c>
      <c r="V5300">
        <v>0.57140000000000002</v>
      </c>
      <c r="W5300">
        <v>0</v>
      </c>
      <c r="X5300">
        <v>1</v>
      </c>
      <c r="Y5300">
        <v>1</v>
      </c>
      <c r="Z5300">
        <v>0.42859999999999998</v>
      </c>
      <c r="AA5300">
        <v>0.73529999999999995</v>
      </c>
      <c r="AB5300">
        <v>0.5</v>
      </c>
      <c r="AC5300">
        <v>1</v>
      </c>
      <c r="AD5300">
        <v>0.4</v>
      </c>
      <c r="AE5300">
        <v>0.8095</v>
      </c>
      <c r="AF5300" t="s">
        <v>3915</v>
      </c>
      <c r="AG5300" s="2">
        <v>3.472222222222222E-3</v>
      </c>
      <c r="AH5300" t="s">
        <v>3911</v>
      </c>
      <c r="AI5300">
        <v>3</v>
      </c>
      <c r="AJ5300" t="s">
        <v>3914</v>
      </c>
      <c r="AK5300" s="3">
        <v>44072</v>
      </c>
      <c r="AL5300" s="10">
        <f>YEAR(ufc_fights_2[[#This Row],[date]])</f>
        <v>2020</v>
      </c>
      <c r="AM5300" t="s">
        <v>3983</v>
      </c>
      <c r="AN5300">
        <v>1</v>
      </c>
      <c r="AO5300" t="s">
        <v>3918</v>
      </c>
      <c r="AP5300">
        <f>IF(ufc_fights_2[[#This Row],[winner]]="Red",ufc_fights_2[[#This Row],[r_fighter_id]],ufc_fights_2[[#This Row],[b_fighter_id]])</f>
        <v>2611</v>
      </c>
      <c r="AQ5300" t="str">
        <f>_xlfn.XLOOKUP(ufc_fights_2[[#This Row],[winnerID]],ufc_fighters[id],ufc_fighters[fighter_name],"xxx",0,1)</f>
        <v>Aleksandar Rakic</v>
      </c>
    </row>
    <row r="5301" spans="1:43">
      <c r="A5301">
        <v>2103</v>
      </c>
      <c r="B5301">
        <v>548</v>
      </c>
      <c r="C5301">
        <f>_xlfn.XLOOKUP(ufc_fights_2[[#This Row],[r_fighter_id]],ufc_fighters[id],ufc_fighters[year],"xxx",0,1)</f>
        <v>1980</v>
      </c>
      <c r="D5301">
        <f>_xlfn.XLOOKUP(ufc_fights_2[[#This Row],[b_fighter_id]],ufc_fighters[id],ufc_fighters[year],"Prázdné",0,1)</f>
        <v>1978</v>
      </c>
      <c r="E5301" s="10">
        <f>YEAR(ufc_fights_2[[#This Row],[date]])-ufc_fights_2[[#This Row],[r_year]]</f>
        <v>37</v>
      </c>
      <c r="F5301" s="10">
        <f>YEAR(ufc_fights_2[[#This Row],[date]])-ufc_fights_2[[#This Row],[b_year]]</f>
        <v>39</v>
      </c>
      <c r="G5301">
        <v>0</v>
      </c>
      <c r="H5301">
        <v>1</v>
      </c>
      <c r="I5301">
        <v>0.40739999999999998</v>
      </c>
      <c r="J5301">
        <v>0.43159999999999998</v>
      </c>
      <c r="K5301">
        <v>0.47689999999999999</v>
      </c>
      <c r="L5301">
        <v>0.69850000000000001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7.6388888888888893E-4</v>
      </c>
      <c r="T5301" s="2">
        <v>3.8425925925925928E-3</v>
      </c>
      <c r="U5301">
        <v>0.1875</v>
      </c>
      <c r="V5301">
        <v>0.32429999999999998</v>
      </c>
      <c r="W5301">
        <v>0.66669999999999996</v>
      </c>
      <c r="X5301">
        <v>0.8</v>
      </c>
      <c r="Y5301">
        <v>0.4</v>
      </c>
      <c r="Z5301">
        <v>0.36170000000000002</v>
      </c>
      <c r="AA5301">
        <v>0.3226</v>
      </c>
      <c r="AB5301">
        <v>0.71430000000000005</v>
      </c>
      <c r="AC5301">
        <v>0.71430000000000005</v>
      </c>
      <c r="AD5301">
        <v>0</v>
      </c>
      <c r="AE5301">
        <v>0.5</v>
      </c>
      <c r="AF5301" t="s">
        <v>3910</v>
      </c>
      <c r="AG5301" s="2">
        <v>1.4467592592592592E-3</v>
      </c>
      <c r="AH5301" t="s">
        <v>3911</v>
      </c>
      <c r="AI5301">
        <v>3</v>
      </c>
      <c r="AJ5301" t="s">
        <v>4034</v>
      </c>
      <c r="AK5301" s="3">
        <v>42750</v>
      </c>
      <c r="AL5301" s="10">
        <f>YEAR(ufc_fights_2[[#This Row],[date]])</f>
        <v>2017</v>
      </c>
      <c r="AM5301" t="s">
        <v>3983</v>
      </c>
      <c r="AN5301">
        <v>21</v>
      </c>
      <c r="AO5301" t="s">
        <v>3918</v>
      </c>
      <c r="AP5301">
        <f>IF(ufc_fights_2[[#This Row],[winner]]="Red",ufc_fights_2[[#This Row],[r_fighter_id]],ufc_fights_2[[#This Row],[b_fighter_id]])</f>
        <v>548</v>
      </c>
      <c r="AQ5301" t="str">
        <f>_xlfn.XLOOKUP(ufc_fights_2[[#This Row],[winnerID]],ufc_fighters[id],ufc_fighters[fighter_name],"xxx",0,1)</f>
        <v>Joachim Christensen</v>
      </c>
    </row>
    <row r="5302" spans="1:43">
      <c r="A5302">
        <v>1934</v>
      </c>
      <c r="B5302">
        <v>1657</v>
      </c>
      <c r="C5302">
        <f>_xlfn.XLOOKUP(ufc_fights_2[[#This Row],[r_fighter_id]],ufc_fighters[id],ufc_fighters[year],"xxx",0,1)</f>
        <v>1980</v>
      </c>
      <c r="D5302">
        <f>_xlfn.XLOOKUP(ufc_fights_2[[#This Row],[b_fighter_id]],ufc_fighters[id],ufc_fighters[year],"Prázdné",0,1)</f>
        <v>1982</v>
      </c>
      <c r="E5302" s="10">
        <f>YEAR(ufc_fights_2[[#This Row],[date]])-ufc_fights_2[[#This Row],[r_year]]</f>
        <v>31</v>
      </c>
      <c r="F5302" s="10">
        <f>YEAR(ufc_fights_2[[#This Row],[date]])-ufc_fights_2[[#This Row],[b_year]]</f>
        <v>29</v>
      </c>
      <c r="G5302">
        <v>0</v>
      </c>
      <c r="H5302">
        <v>0</v>
      </c>
      <c r="I5302">
        <v>0.54169999999999996</v>
      </c>
      <c r="J5302">
        <v>0.49740000000000001</v>
      </c>
      <c r="K5302">
        <v>0.64549999999999996</v>
      </c>
      <c r="L5302">
        <v>0.52629999999999999</v>
      </c>
      <c r="M5302">
        <v>1</v>
      </c>
      <c r="N5302">
        <v>0.35709999999999997</v>
      </c>
      <c r="O5302">
        <v>2</v>
      </c>
      <c r="P5302">
        <v>0</v>
      </c>
      <c r="Q5302">
        <v>1</v>
      </c>
      <c r="R5302">
        <v>0</v>
      </c>
      <c r="S5302" s="2">
        <v>1.0879629629629629E-3</v>
      </c>
      <c r="T5302" s="2">
        <v>1.8171296296296297E-3</v>
      </c>
      <c r="U5302">
        <v>0.4839</v>
      </c>
      <c r="V5302">
        <v>0.35830000000000001</v>
      </c>
      <c r="W5302">
        <v>0.64</v>
      </c>
      <c r="X5302">
        <v>1</v>
      </c>
      <c r="Y5302">
        <v>0.7</v>
      </c>
      <c r="Z5302">
        <v>0.52939999999999998</v>
      </c>
      <c r="AA5302">
        <v>0.443</v>
      </c>
      <c r="AB5302">
        <v>0.60870000000000002</v>
      </c>
      <c r="AC5302">
        <v>0.68420000000000003</v>
      </c>
      <c r="AD5302">
        <v>0.5</v>
      </c>
      <c r="AE5302">
        <v>0.75</v>
      </c>
      <c r="AF5302" t="s">
        <v>3915</v>
      </c>
      <c r="AG5302" s="2">
        <v>3.472222222222222E-3</v>
      </c>
      <c r="AH5302" t="s">
        <v>3911</v>
      </c>
      <c r="AI5302">
        <v>3</v>
      </c>
      <c r="AJ5302" t="s">
        <v>3912</v>
      </c>
      <c r="AK5302" s="3">
        <v>40698</v>
      </c>
      <c r="AL5302" s="10">
        <f>YEAR(ufc_fights_2[[#This Row],[date]])</f>
        <v>2011</v>
      </c>
      <c r="AM5302" t="s">
        <v>3983</v>
      </c>
      <c r="AN5302">
        <v>1</v>
      </c>
      <c r="AO5302" t="s">
        <v>3918</v>
      </c>
      <c r="AP5302">
        <f>IF(ufc_fights_2[[#This Row],[winner]]="Red",ufc_fights_2[[#This Row],[r_fighter_id]],ufc_fights_2[[#This Row],[b_fighter_id]])</f>
        <v>1657</v>
      </c>
      <c r="AQ5302" t="str">
        <f>_xlfn.XLOOKUP(ufc_fights_2[[#This Row],[winnerID]],ufc_fighters[id],ufc_fighters[fighter_name],"xxx",0,1)</f>
        <v>Kyle Kingsbury</v>
      </c>
    </row>
    <row r="5303" spans="1:43">
      <c r="A5303">
        <v>181</v>
      </c>
      <c r="B5303">
        <v>358</v>
      </c>
      <c r="C5303">
        <f>_xlfn.XLOOKUP(ufc_fights_2[[#This Row],[r_fighter_id]],ufc_fighters[id],ufc_fighters[year],"xxx",0,1)</f>
        <v>1983</v>
      </c>
      <c r="D5303">
        <f>_xlfn.XLOOKUP(ufc_fights_2[[#This Row],[b_fighter_id]],ufc_fighters[id],ufc_fighters[year],"Prázdné",0,1)</f>
        <v>1975</v>
      </c>
      <c r="E5303" s="10">
        <f>YEAR(ufc_fights_2[[#This Row],[date]])-ufc_fights_2[[#This Row],[r_year]]</f>
        <v>28</v>
      </c>
      <c r="F5303" s="10">
        <f>YEAR(ufc_fights_2[[#This Row],[date]])-ufc_fights_2[[#This Row],[b_year]]</f>
        <v>36</v>
      </c>
      <c r="G5303">
        <v>1</v>
      </c>
      <c r="H5303">
        <v>0</v>
      </c>
      <c r="I5303">
        <v>0.42859999999999998</v>
      </c>
      <c r="J5303">
        <v>7.6899999999999996E-2</v>
      </c>
      <c r="K5303">
        <v>0.42859999999999998</v>
      </c>
      <c r="L5303">
        <v>7.6899999999999996E-2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1.1574074074074073E-5</v>
      </c>
      <c r="T5303" s="2">
        <v>0</v>
      </c>
      <c r="U5303">
        <v>0.46150000000000002</v>
      </c>
      <c r="V5303">
        <v>8.3299999999999999E-2</v>
      </c>
      <c r="W5303">
        <v>0</v>
      </c>
      <c r="X5303">
        <v>0</v>
      </c>
      <c r="Y5303">
        <v>0</v>
      </c>
      <c r="Z5303">
        <v>0.42859999999999998</v>
      </c>
      <c r="AA5303">
        <v>7.6899999999999996E-2</v>
      </c>
      <c r="AB5303">
        <v>0</v>
      </c>
      <c r="AC5303">
        <v>0</v>
      </c>
      <c r="AD5303">
        <v>0</v>
      </c>
      <c r="AE5303">
        <v>0</v>
      </c>
      <c r="AF5303" t="s">
        <v>3910</v>
      </c>
      <c r="AG5303" s="2">
        <v>8.9120370370370373E-4</v>
      </c>
      <c r="AH5303" t="s">
        <v>3911</v>
      </c>
      <c r="AI5303">
        <v>3</v>
      </c>
      <c r="AJ5303" t="s">
        <v>4048</v>
      </c>
      <c r="AK5303" s="3">
        <v>40866</v>
      </c>
      <c r="AL5303" s="10">
        <f>YEAR(ufc_fights_2[[#This Row],[date]])</f>
        <v>2011</v>
      </c>
      <c r="AM5303" t="s">
        <v>3983</v>
      </c>
      <c r="AN5303">
        <v>83</v>
      </c>
      <c r="AO5303" t="s">
        <v>3913</v>
      </c>
      <c r="AP5303">
        <f>IF(ufc_fights_2[[#This Row],[winner]]="Red",ufc_fights_2[[#This Row],[r_fighter_id]],ufc_fights_2[[#This Row],[b_fighter_id]])</f>
        <v>181</v>
      </c>
      <c r="AQ5303" t="str">
        <f>_xlfn.XLOOKUP(ufc_fights_2[[#This Row],[winnerID]],ufc_fighters[id],ufc_fighters[fighter_name],"xxx",0,1)</f>
        <v>Ryan Bader</v>
      </c>
    </row>
    <row r="5304" spans="1:43">
      <c r="A5304">
        <v>1524</v>
      </c>
      <c r="B5304">
        <v>2351</v>
      </c>
      <c r="C5304">
        <f>_xlfn.XLOOKUP(ufc_fights_2[[#This Row],[r_fighter_id]],ufc_fighters[id],ufc_fighters[year],"xxx",0,1)</f>
        <v>1981</v>
      </c>
      <c r="D5304">
        <f>_xlfn.XLOOKUP(ufc_fights_2[[#This Row],[b_fighter_id]],ufc_fighters[id],ufc_fighters[year],"Prázdné",0,1)</f>
        <v>1983</v>
      </c>
      <c r="E5304" s="10">
        <f>YEAR(ufc_fights_2[[#This Row],[date]])-ufc_fights_2[[#This Row],[r_year]]</f>
        <v>33</v>
      </c>
      <c r="F5304" s="10">
        <f>YEAR(ufc_fights_2[[#This Row],[date]])-ufc_fights_2[[#This Row],[b_year]]</f>
        <v>31</v>
      </c>
      <c r="G5304">
        <v>1</v>
      </c>
      <c r="H5304">
        <v>0</v>
      </c>
      <c r="I5304">
        <v>0.625</v>
      </c>
      <c r="J5304">
        <v>0.6</v>
      </c>
      <c r="K5304">
        <v>0.65910000000000002</v>
      </c>
      <c r="L5304">
        <v>0.73209999999999997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4.2824074074074075E-4</v>
      </c>
      <c r="T5304" s="2">
        <v>1.8865740740740742E-3</v>
      </c>
      <c r="U5304">
        <v>0.54549999999999998</v>
      </c>
      <c r="V5304">
        <v>0.46150000000000002</v>
      </c>
      <c r="W5304">
        <v>0.8</v>
      </c>
      <c r="X5304">
        <v>0</v>
      </c>
      <c r="Y5304">
        <v>0</v>
      </c>
      <c r="Z5304">
        <v>0.4375</v>
      </c>
      <c r="AA5304">
        <v>0.35709999999999997</v>
      </c>
      <c r="AB5304">
        <v>0.76919999999999999</v>
      </c>
      <c r="AC5304">
        <v>0.90910000000000002</v>
      </c>
      <c r="AD5304">
        <v>1</v>
      </c>
      <c r="AE5304">
        <v>0</v>
      </c>
      <c r="AF5304" t="s">
        <v>3910</v>
      </c>
      <c r="AG5304" s="2">
        <v>3.0902777777777777E-3</v>
      </c>
      <c r="AH5304" t="s">
        <v>3911</v>
      </c>
      <c r="AI5304">
        <v>3</v>
      </c>
      <c r="AJ5304" t="s">
        <v>3928</v>
      </c>
      <c r="AK5304" s="3">
        <v>41745</v>
      </c>
      <c r="AL5304" s="10">
        <f>YEAR(ufc_fights_2[[#This Row],[date]])</f>
        <v>2014</v>
      </c>
      <c r="AM5304" t="s">
        <v>3983</v>
      </c>
      <c r="AN5304">
        <v>64</v>
      </c>
      <c r="AO5304" t="s">
        <v>3913</v>
      </c>
      <c r="AP5304">
        <f>IF(ufc_fights_2[[#This Row],[winner]]="Red",ufc_fights_2[[#This Row],[r_fighter_id]],ufc_fights_2[[#This Row],[b_fighter_id]])</f>
        <v>1524</v>
      </c>
      <c r="AQ5304" t="str">
        <f>_xlfn.XLOOKUP(ufc_fights_2[[#This Row],[winnerID]],ufc_fighters[id],ufc_fighters[fighter_name],"xxx",0,1)</f>
        <v>Ryan Jimmo</v>
      </c>
    </row>
    <row r="5305" spans="1:43">
      <c r="A5305">
        <v>2507</v>
      </c>
      <c r="B5305">
        <v>1524</v>
      </c>
      <c r="C5305">
        <f>_xlfn.XLOOKUP(ufc_fights_2[[#This Row],[r_fighter_id]],ufc_fighters[id],ufc_fighters[year],"xxx",0,1)</f>
        <v>1972</v>
      </c>
      <c r="D5305">
        <f>_xlfn.XLOOKUP(ufc_fights_2[[#This Row],[b_fighter_id]],ufc_fighters[id],ufc_fighters[year],"Prázdné",0,1)</f>
        <v>1981</v>
      </c>
      <c r="E5305" s="10">
        <f>YEAR(ufc_fights_2[[#This Row],[date]])-ufc_fights_2[[#This Row],[r_year]]</f>
        <v>40</v>
      </c>
      <c r="F5305" s="10">
        <f>YEAR(ufc_fights_2[[#This Row],[date]])-ufc_fights_2[[#This Row],[b_year]]</f>
        <v>31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</v>
      </c>
      <c r="T5305" s="2">
        <v>2.3148148148148147E-5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1</v>
      </c>
      <c r="AF5305" t="s">
        <v>3910</v>
      </c>
      <c r="AG5305" s="2">
        <v>8.1018518518518516E-5</v>
      </c>
      <c r="AH5305" t="s">
        <v>3911</v>
      </c>
      <c r="AI5305">
        <v>3</v>
      </c>
      <c r="AJ5305" t="s">
        <v>3974</v>
      </c>
      <c r="AK5305" s="3">
        <v>41111</v>
      </c>
      <c r="AL5305" s="10">
        <f>YEAR(ufc_fights_2[[#This Row],[date]])</f>
        <v>2012</v>
      </c>
      <c r="AM5305" t="s">
        <v>3983</v>
      </c>
      <c r="AN5305">
        <v>54</v>
      </c>
      <c r="AO5305" t="s">
        <v>3918</v>
      </c>
      <c r="AP5305">
        <f>IF(ufc_fights_2[[#This Row],[winner]]="Red",ufc_fights_2[[#This Row],[r_fighter_id]],ufc_fights_2[[#This Row],[b_fighter_id]])</f>
        <v>1524</v>
      </c>
      <c r="AQ5305" t="str">
        <f>_xlfn.XLOOKUP(ufc_fights_2[[#This Row],[winnerID]],ufc_fighters[id],ufc_fighters[fighter_name],"xxx",0,1)</f>
        <v>Ryan Jimmo</v>
      </c>
    </row>
    <row r="5306" spans="1:43">
      <c r="A5306">
        <v>1524</v>
      </c>
      <c r="B5306">
        <v>2555</v>
      </c>
      <c r="C5306">
        <f>_xlfn.XLOOKUP(ufc_fights_2[[#This Row],[r_fighter_id]],ufc_fighters[id],ufc_fighters[year],"xxx",0,1)</f>
        <v>1981</v>
      </c>
      <c r="D5306">
        <f>_xlfn.XLOOKUP(ufc_fights_2[[#This Row],[b_fighter_id]],ufc_fighters[id],ufc_fighters[year],"Prázdné",0,1)</f>
        <v>1979</v>
      </c>
      <c r="E5306" s="10">
        <f>YEAR(ufc_fights_2[[#This Row],[date]])-ufc_fights_2[[#This Row],[r_year]]</f>
        <v>32</v>
      </c>
      <c r="F5306" s="10">
        <f>YEAR(ufc_fights_2[[#This Row],[date]])-ufc_fights_2[[#This Row],[b_year]]</f>
        <v>34</v>
      </c>
      <c r="G5306">
        <v>1</v>
      </c>
      <c r="H5306">
        <v>0</v>
      </c>
      <c r="I5306">
        <v>0.78310000000000002</v>
      </c>
      <c r="J5306">
        <v>0.3</v>
      </c>
      <c r="K5306">
        <v>0.82669999999999999</v>
      </c>
      <c r="L5306">
        <v>0.56920000000000004</v>
      </c>
      <c r="M5306">
        <v>0.5</v>
      </c>
      <c r="N5306">
        <v>0</v>
      </c>
      <c r="O5306">
        <v>0</v>
      </c>
      <c r="P5306">
        <v>1</v>
      </c>
      <c r="Q5306">
        <v>0</v>
      </c>
      <c r="R5306">
        <v>0</v>
      </c>
      <c r="S5306" s="2">
        <v>7.4537037037037037E-3</v>
      </c>
      <c r="T5306" s="2">
        <v>6.7129629629629625E-4</v>
      </c>
      <c r="U5306">
        <v>0.59089999999999998</v>
      </c>
      <c r="V5306">
        <v>0.22220000000000001</v>
      </c>
      <c r="W5306">
        <v>1</v>
      </c>
      <c r="X5306">
        <v>1</v>
      </c>
      <c r="Y5306">
        <v>1</v>
      </c>
      <c r="Z5306">
        <v>0.61109999999999998</v>
      </c>
      <c r="AA5306">
        <v>0.2</v>
      </c>
      <c r="AB5306">
        <v>1</v>
      </c>
      <c r="AC5306">
        <v>1</v>
      </c>
      <c r="AD5306">
        <v>0.77780000000000005</v>
      </c>
      <c r="AE5306">
        <v>0</v>
      </c>
      <c r="AF5306" t="s">
        <v>3915</v>
      </c>
      <c r="AG5306" s="2">
        <v>3.472222222222222E-3</v>
      </c>
      <c r="AH5306" t="s">
        <v>3911</v>
      </c>
      <c r="AI5306">
        <v>3</v>
      </c>
      <c r="AJ5306" t="s">
        <v>3949</v>
      </c>
      <c r="AK5306" s="3">
        <v>41440</v>
      </c>
      <c r="AL5306" s="10">
        <f>YEAR(ufc_fights_2[[#This Row],[date]])</f>
        <v>2013</v>
      </c>
      <c r="AM5306" t="s">
        <v>3983</v>
      </c>
      <c r="AN5306">
        <v>7</v>
      </c>
      <c r="AO5306" t="s">
        <v>3913</v>
      </c>
      <c r="AP5306">
        <f>IF(ufc_fights_2[[#This Row],[winner]]="Red",ufc_fights_2[[#This Row],[r_fighter_id]],ufc_fights_2[[#This Row],[b_fighter_id]])</f>
        <v>1524</v>
      </c>
      <c r="AQ5306" t="str">
        <f>_xlfn.XLOOKUP(ufc_fights_2[[#This Row],[winnerID]],ufc_fighters[id],ufc_fighters[fighter_name],"xxx",0,1)</f>
        <v>Ryan Jimmo</v>
      </c>
    </row>
    <row r="5307" spans="1:43">
      <c r="A5307">
        <v>561</v>
      </c>
      <c r="B5307">
        <v>3081</v>
      </c>
      <c r="C5307">
        <f>_xlfn.XLOOKUP(ufc_fights_2[[#This Row],[r_fighter_id]],ufc_fighters[id],ufc_fighters[year],"xxx",0,1)</f>
        <v>1987</v>
      </c>
      <c r="D5307">
        <f>_xlfn.XLOOKUP(ufc_fights_2[[#This Row],[b_fighter_id]],ufc_fighters[id],ufc_fighters[year],"Prázdné",0,1)</f>
        <v>1991</v>
      </c>
      <c r="E5307" s="10">
        <f>YEAR(ufc_fights_2[[#This Row],[date]])-ufc_fights_2[[#This Row],[r_year]]</f>
        <v>34</v>
      </c>
      <c r="F5307" s="10">
        <f>YEAR(ufc_fights_2[[#This Row],[date]])-ufc_fights_2[[#This Row],[b_year]]</f>
        <v>30</v>
      </c>
      <c r="G5307">
        <v>0</v>
      </c>
      <c r="H5307">
        <v>1</v>
      </c>
      <c r="I5307">
        <v>0.27779999999999999</v>
      </c>
      <c r="J5307">
        <v>0.55169999999999997</v>
      </c>
      <c r="K5307">
        <v>0.27779999999999999</v>
      </c>
      <c r="L5307">
        <v>0.55169999999999997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</v>
      </c>
      <c r="T5307" s="2">
        <v>1.5046296296296297E-4</v>
      </c>
      <c r="U5307">
        <v>0.27779999999999999</v>
      </c>
      <c r="V5307">
        <v>0.51849999999999996</v>
      </c>
      <c r="W5307">
        <v>0</v>
      </c>
      <c r="X5307">
        <v>0</v>
      </c>
      <c r="Y5307">
        <v>0</v>
      </c>
      <c r="Z5307">
        <v>0.27779999999999999</v>
      </c>
      <c r="AA5307">
        <v>0.30769999999999997</v>
      </c>
      <c r="AB5307">
        <v>0</v>
      </c>
      <c r="AC5307">
        <v>0</v>
      </c>
      <c r="AD5307">
        <v>0</v>
      </c>
      <c r="AE5307">
        <v>0.75</v>
      </c>
      <c r="AF5307" t="s">
        <v>3910</v>
      </c>
      <c r="AG5307" s="2">
        <v>8.2175925925925927E-4</v>
      </c>
      <c r="AH5307" t="s">
        <v>3911</v>
      </c>
      <c r="AI5307">
        <v>3</v>
      </c>
      <c r="AJ5307" t="s">
        <v>3916</v>
      </c>
      <c r="AK5307" s="3">
        <v>44268</v>
      </c>
      <c r="AL5307" s="10">
        <f>YEAR(ufc_fights_2[[#This Row],[date]])</f>
        <v>2021</v>
      </c>
      <c r="AM5307" t="s">
        <v>3983</v>
      </c>
      <c r="AN5307">
        <v>1</v>
      </c>
      <c r="AO5307" t="s">
        <v>3918</v>
      </c>
      <c r="AP5307">
        <f>IF(ufc_fights_2[[#This Row],[winner]]="Red",ufc_fights_2[[#This Row],[r_fighter_id]],ufc_fights_2[[#This Row],[b_fighter_id]])</f>
        <v>3081</v>
      </c>
      <c r="AQ5307" t="str">
        <f>_xlfn.XLOOKUP(ufc_fights_2[[#This Row],[winnerID]],ufc_fighters[id],ufc_fighters[fighter_name],"xxx",0,1)</f>
        <v>Ryan Spann</v>
      </c>
    </row>
    <row r="5308" spans="1:43">
      <c r="A5308">
        <v>1323</v>
      </c>
      <c r="B5308">
        <v>3081</v>
      </c>
      <c r="C5308">
        <f>_xlfn.XLOOKUP(ufc_fights_2[[#This Row],[r_fighter_id]],ufc_fighters[id],ufc_fighters[year],"xxx",0,1)</f>
        <v>1993</v>
      </c>
      <c r="D5308">
        <f>_xlfn.XLOOKUP(ufc_fights_2[[#This Row],[b_fighter_id]],ufc_fighters[id],ufc_fighters[year],"Prázdné",0,1)</f>
        <v>1991</v>
      </c>
      <c r="E5308" s="10">
        <f>YEAR(ufc_fights_2[[#This Row],[date]])-ufc_fights_2[[#This Row],[r_year]]</f>
        <v>25</v>
      </c>
      <c r="F5308" s="10">
        <f>YEAR(ufc_fights_2[[#This Row],[date]])-ufc_fights_2[[#This Row],[b_year]]</f>
        <v>27</v>
      </c>
      <c r="G5308">
        <v>0</v>
      </c>
      <c r="H5308">
        <v>0</v>
      </c>
      <c r="I5308">
        <v>0.50849999999999995</v>
      </c>
      <c r="J5308">
        <v>0.47420000000000001</v>
      </c>
      <c r="K5308">
        <v>0.61539999999999995</v>
      </c>
      <c r="L5308">
        <v>0.495</v>
      </c>
      <c r="M5308">
        <v>0.36359999999999998</v>
      </c>
      <c r="N5308">
        <v>0</v>
      </c>
      <c r="O5308">
        <v>1</v>
      </c>
      <c r="P5308">
        <v>1</v>
      </c>
      <c r="Q5308">
        <v>0</v>
      </c>
      <c r="R5308">
        <v>1</v>
      </c>
      <c r="S5308" s="2">
        <v>3.5069444444444445E-3</v>
      </c>
      <c r="T5308" s="2">
        <v>3.5648148148148149E-3</v>
      </c>
      <c r="U5308">
        <v>0.43140000000000001</v>
      </c>
      <c r="V5308">
        <v>0.43180000000000002</v>
      </c>
      <c r="W5308">
        <v>1</v>
      </c>
      <c r="X5308">
        <v>1</v>
      </c>
      <c r="Y5308">
        <v>0</v>
      </c>
      <c r="Z5308">
        <v>0.4</v>
      </c>
      <c r="AA5308">
        <v>0.3382</v>
      </c>
      <c r="AB5308">
        <v>0.66669999999999996</v>
      </c>
      <c r="AC5308">
        <v>0.83330000000000004</v>
      </c>
      <c r="AD5308">
        <v>0.66669999999999996</v>
      </c>
      <c r="AE5308">
        <v>0.78259999999999996</v>
      </c>
      <c r="AF5308" t="s">
        <v>3915</v>
      </c>
      <c r="AG5308" s="2">
        <v>3.472222222222222E-3</v>
      </c>
      <c r="AH5308" t="s">
        <v>3911</v>
      </c>
      <c r="AI5308">
        <v>3</v>
      </c>
      <c r="AJ5308" t="s">
        <v>3935</v>
      </c>
      <c r="AK5308" s="3">
        <v>43365</v>
      </c>
      <c r="AL5308" s="10">
        <f>YEAR(ufc_fights_2[[#This Row],[date]])</f>
        <v>2018</v>
      </c>
      <c r="AM5308" t="s">
        <v>3983</v>
      </c>
      <c r="AN5308">
        <v>6</v>
      </c>
      <c r="AO5308" t="s">
        <v>3918</v>
      </c>
      <c r="AP5308">
        <f>IF(ufc_fights_2[[#This Row],[winner]]="Red",ufc_fights_2[[#This Row],[r_fighter_id]],ufc_fights_2[[#This Row],[b_fighter_id]])</f>
        <v>3081</v>
      </c>
      <c r="AQ5308" t="str">
        <f>_xlfn.XLOOKUP(ufc_fights_2[[#This Row],[winnerID]],ufc_fighters[id],ufc_fighters[fighter_name],"xxx",0,1)</f>
        <v>Ryan Spann</v>
      </c>
    </row>
    <row r="5309" spans="1:43">
      <c r="A5309">
        <v>3081</v>
      </c>
      <c r="B5309">
        <v>567</v>
      </c>
      <c r="C5309">
        <f>_xlfn.XLOOKUP(ufc_fights_2[[#This Row],[r_fighter_id]],ufc_fighters[id],ufc_fighters[year],"xxx",0,1)</f>
        <v>1991</v>
      </c>
      <c r="D5309">
        <f>_xlfn.XLOOKUP(ufc_fights_2[[#This Row],[b_fighter_id]],ufc_fighters[id],ufc_fighters[year],"Prázdné",0,1)</f>
        <v>1990</v>
      </c>
      <c r="E5309" s="10">
        <f>YEAR(ufc_fights_2[[#This Row],[date]])-ufc_fights_2[[#This Row],[r_year]]</f>
        <v>28</v>
      </c>
      <c r="F5309" s="10">
        <f>YEAR(ufc_fights_2[[#This Row],[date]])-ufc_fights_2[[#This Row],[b_year]]</f>
        <v>29</v>
      </c>
      <c r="G5309">
        <v>0</v>
      </c>
      <c r="H5309">
        <v>0</v>
      </c>
      <c r="I5309">
        <v>0.35420000000000001</v>
      </c>
      <c r="J5309">
        <v>0.45950000000000002</v>
      </c>
      <c r="K5309">
        <v>0.35420000000000001</v>
      </c>
      <c r="L5309">
        <v>0.52380000000000004</v>
      </c>
      <c r="M5309">
        <v>0</v>
      </c>
      <c r="N5309">
        <v>0.66669999999999996</v>
      </c>
      <c r="O5309">
        <v>1</v>
      </c>
      <c r="P5309">
        <v>0</v>
      </c>
      <c r="Q5309">
        <v>0</v>
      </c>
      <c r="R5309">
        <v>0</v>
      </c>
      <c r="S5309" s="2">
        <v>7.8703703703703705E-4</v>
      </c>
      <c r="T5309" s="2">
        <v>4.3981481481481481E-4</v>
      </c>
      <c r="U5309">
        <v>0.31819999999999998</v>
      </c>
      <c r="V5309">
        <v>0.29630000000000001</v>
      </c>
      <c r="W5309">
        <v>0.75</v>
      </c>
      <c r="X5309">
        <v>0</v>
      </c>
      <c r="Y5309">
        <v>1</v>
      </c>
      <c r="Z5309">
        <v>0.22220000000000001</v>
      </c>
      <c r="AA5309">
        <v>0.37930000000000003</v>
      </c>
      <c r="AB5309">
        <v>0.75</v>
      </c>
      <c r="AC5309">
        <v>0.75</v>
      </c>
      <c r="AD5309">
        <v>0</v>
      </c>
      <c r="AE5309">
        <v>0</v>
      </c>
      <c r="AF5309" t="s">
        <v>3933</v>
      </c>
      <c r="AG5309" s="2">
        <v>1.4004629629629629E-3</v>
      </c>
      <c r="AH5309" t="s">
        <v>3911</v>
      </c>
      <c r="AI5309">
        <v>3</v>
      </c>
      <c r="AJ5309" t="s">
        <v>3982</v>
      </c>
      <c r="AK5309" s="3">
        <v>43750</v>
      </c>
      <c r="AL5309" s="10">
        <f>YEAR(ufc_fights_2[[#This Row],[date]])</f>
        <v>2019</v>
      </c>
      <c r="AM5309" t="s">
        <v>3983</v>
      </c>
      <c r="AN5309">
        <v>10</v>
      </c>
      <c r="AO5309" t="s">
        <v>3913</v>
      </c>
      <c r="AP5309">
        <f>IF(ufc_fights_2[[#This Row],[winner]]="Red",ufc_fights_2[[#This Row],[r_fighter_id]],ufc_fights_2[[#This Row],[b_fighter_id]])</f>
        <v>3081</v>
      </c>
      <c r="AQ5309" t="str">
        <f>_xlfn.XLOOKUP(ufc_fights_2[[#This Row],[winnerID]],ufc_fighters[id],ufc_fighters[fighter_name],"xxx",0,1)</f>
        <v>Ryan Spann</v>
      </c>
    </row>
    <row r="5310" spans="1:43">
      <c r="A5310">
        <v>548</v>
      </c>
      <c r="B5310">
        <v>118</v>
      </c>
      <c r="C5310">
        <f>_xlfn.XLOOKUP(ufc_fights_2[[#This Row],[r_fighter_id]],ufc_fighters[id],ufc_fighters[year],"xxx",0,1)</f>
        <v>1978</v>
      </c>
      <c r="D5310">
        <f>_xlfn.XLOOKUP(ufc_fights_2[[#This Row],[b_fighter_id]],ufc_fighters[id],ufc_fighters[year],"Prázdné",0,1)</f>
        <v>1987</v>
      </c>
      <c r="E5310" s="10">
        <f>YEAR(ufc_fights_2[[#This Row],[date]])-ufc_fights_2[[#This Row],[r_year]]</f>
        <v>39</v>
      </c>
      <c r="F5310" s="10">
        <f>YEAR(ufc_fights_2[[#This Row],[date]])-ufc_fights_2[[#This Row],[b_year]]</f>
        <v>30</v>
      </c>
      <c r="G5310">
        <v>0</v>
      </c>
      <c r="H5310">
        <v>0</v>
      </c>
      <c r="I5310">
        <v>0.33329999999999999</v>
      </c>
      <c r="J5310">
        <v>0.5</v>
      </c>
      <c r="K5310">
        <v>0.33329999999999999</v>
      </c>
      <c r="L5310">
        <v>0.58330000000000004</v>
      </c>
      <c r="M5310">
        <v>0</v>
      </c>
      <c r="N5310">
        <v>1</v>
      </c>
      <c r="O5310">
        <v>0</v>
      </c>
      <c r="P5310">
        <v>1</v>
      </c>
      <c r="Q5310">
        <v>0</v>
      </c>
      <c r="R5310">
        <v>0</v>
      </c>
      <c r="S5310" s="2">
        <v>0</v>
      </c>
      <c r="T5310" s="2">
        <v>1.3773148148148147E-3</v>
      </c>
      <c r="U5310">
        <v>0.33329999999999999</v>
      </c>
      <c r="V5310">
        <v>0.33329999999999999</v>
      </c>
      <c r="W5310">
        <v>0</v>
      </c>
      <c r="X5310">
        <v>0</v>
      </c>
      <c r="Y5310">
        <v>1</v>
      </c>
      <c r="Z5310">
        <v>0.33329999999999999</v>
      </c>
      <c r="AA5310">
        <v>0.33329999999999999</v>
      </c>
      <c r="AB5310">
        <v>0</v>
      </c>
      <c r="AC5310">
        <v>0</v>
      </c>
      <c r="AD5310">
        <v>0</v>
      </c>
      <c r="AE5310">
        <v>1</v>
      </c>
      <c r="AF5310" t="s">
        <v>3933</v>
      </c>
      <c r="AG5310" s="2">
        <v>1.6319444444444445E-3</v>
      </c>
      <c r="AH5310" t="s">
        <v>3911</v>
      </c>
      <c r="AI5310">
        <v>3</v>
      </c>
      <c r="AJ5310" t="s">
        <v>4067</v>
      </c>
      <c r="AK5310" s="3">
        <v>42868</v>
      </c>
      <c r="AL5310" s="10">
        <f>YEAR(ufc_fights_2[[#This Row],[date]])</f>
        <v>2017</v>
      </c>
      <c r="AM5310" t="s">
        <v>3983</v>
      </c>
      <c r="AN5310">
        <v>98</v>
      </c>
      <c r="AO5310" t="s">
        <v>3918</v>
      </c>
      <c r="AP5310">
        <f>IF(ufc_fights_2[[#This Row],[winner]]="Red",ufc_fights_2[[#This Row],[r_fighter_id]],ufc_fights_2[[#This Row],[b_fighter_id]])</f>
        <v>118</v>
      </c>
      <c r="AQ5310" t="str">
        <f>_xlfn.XLOOKUP(ufc_fights_2[[#This Row],[winnerID]],ufc_fighters[id],ufc_fighters[fighter_name],"xxx",0,1)</f>
        <v>Gadzhimurad Antigulov</v>
      </c>
    </row>
    <row r="5311" spans="1:43">
      <c r="A5311">
        <v>2742</v>
      </c>
      <c r="B5311">
        <v>118</v>
      </c>
      <c r="C5311">
        <f>_xlfn.XLOOKUP(ufc_fights_2[[#This Row],[r_fighter_id]],ufc_fighters[id],ufc_fighters[year],"xxx",0,1)</f>
        <v>1985</v>
      </c>
      <c r="D5311">
        <f>_xlfn.XLOOKUP(ufc_fights_2[[#This Row],[b_fighter_id]],ufc_fighters[id],ufc_fighters[year],"Prázdné",0,1)</f>
        <v>1987</v>
      </c>
      <c r="E5311" s="10">
        <f>YEAR(ufc_fights_2[[#This Row],[date]])-ufc_fights_2[[#This Row],[r_year]]</f>
        <v>31</v>
      </c>
      <c r="F5311" s="10">
        <f>YEAR(ufc_fights_2[[#This Row],[date]])-ufc_fights_2[[#This Row],[b_year]]</f>
        <v>29</v>
      </c>
      <c r="G5311">
        <v>0</v>
      </c>
      <c r="H5311">
        <v>0</v>
      </c>
      <c r="I5311">
        <v>0.33329999999999999</v>
      </c>
      <c r="J5311">
        <v>0</v>
      </c>
      <c r="K5311">
        <v>0.73329999999999995</v>
      </c>
      <c r="L5311">
        <v>0</v>
      </c>
      <c r="M5311">
        <v>0</v>
      </c>
      <c r="N5311">
        <v>1</v>
      </c>
      <c r="O5311">
        <v>0</v>
      </c>
      <c r="P5311">
        <v>1</v>
      </c>
      <c r="Q5311">
        <v>1</v>
      </c>
      <c r="R5311">
        <v>0</v>
      </c>
      <c r="S5311" s="2">
        <v>2.4305555555555555E-4</v>
      </c>
      <c r="T5311" s="2">
        <v>3.3564814814814812E-4</v>
      </c>
      <c r="U5311">
        <v>0.33329999999999999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 t="s">
        <v>3933</v>
      </c>
      <c r="AG5311" s="2">
        <v>7.7546296296296293E-4</v>
      </c>
      <c r="AH5311" t="s">
        <v>3911</v>
      </c>
      <c r="AI5311">
        <v>3</v>
      </c>
      <c r="AJ5311" t="s">
        <v>2670</v>
      </c>
      <c r="AK5311" s="3">
        <v>42693</v>
      </c>
      <c r="AL5311" s="10">
        <f>YEAR(ufc_fights_2[[#This Row],[date]])</f>
        <v>2016</v>
      </c>
      <c r="AM5311" t="s">
        <v>3983</v>
      </c>
      <c r="AN5311">
        <v>6</v>
      </c>
      <c r="AO5311" t="s">
        <v>3918</v>
      </c>
      <c r="AP5311">
        <f>IF(ufc_fights_2[[#This Row],[winner]]="Red",ufc_fights_2[[#This Row],[r_fighter_id]],ufc_fights_2[[#This Row],[b_fighter_id]])</f>
        <v>118</v>
      </c>
      <c r="AQ5311" t="str">
        <f>_xlfn.XLOOKUP(ufc_fights_2[[#This Row],[winnerID]],ufc_fighters[id],ufc_fighters[fighter_name],"xxx",0,1)</f>
        <v>Gadzhimurad Antigulov</v>
      </c>
    </row>
    <row r="5312" spans="1:43">
      <c r="A5312">
        <v>2364</v>
      </c>
      <c r="B5312">
        <v>2580</v>
      </c>
      <c r="C5312">
        <f>_xlfn.XLOOKUP(ufc_fights_2[[#This Row],[r_fighter_id]],ufc_fighters[id],ufc_fighters[year],"xxx",0,1)</f>
        <v>1989</v>
      </c>
      <c r="D5312">
        <f>_xlfn.XLOOKUP(ufc_fights_2[[#This Row],[b_fighter_id]],ufc_fighters[id],ufc_fighters[year],"Prázdné",0,1)</f>
        <v>1992</v>
      </c>
      <c r="E5312" s="10">
        <f>YEAR(ufc_fights_2[[#This Row],[date]])-ufc_fights_2[[#This Row],[r_year]]</f>
        <v>31</v>
      </c>
      <c r="F5312" s="10">
        <f>YEAR(ufc_fights_2[[#This Row],[date]])-ufc_fights_2[[#This Row],[b_year]]</f>
        <v>28</v>
      </c>
      <c r="G5312">
        <v>0</v>
      </c>
      <c r="H5312">
        <v>1</v>
      </c>
      <c r="I5312">
        <v>0.44569999999999999</v>
      </c>
      <c r="J5312">
        <v>0.4521</v>
      </c>
      <c r="K5312">
        <v>0.4632</v>
      </c>
      <c r="L5312">
        <v>0.4521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1.9675925925925926E-4</v>
      </c>
      <c r="T5312" s="2">
        <v>2.3148148148148147E-5</v>
      </c>
      <c r="U5312">
        <v>0.3947</v>
      </c>
      <c r="V5312">
        <v>0.43280000000000002</v>
      </c>
      <c r="W5312">
        <v>0.5</v>
      </c>
      <c r="X5312">
        <v>0.8</v>
      </c>
      <c r="Y5312">
        <v>1</v>
      </c>
      <c r="Z5312">
        <v>0.44569999999999999</v>
      </c>
      <c r="AA5312">
        <v>0.4521</v>
      </c>
      <c r="AB5312">
        <v>0</v>
      </c>
      <c r="AC5312">
        <v>0</v>
      </c>
      <c r="AD5312">
        <v>0</v>
      </c>
      <c r="AE5312">
        <v>0</v>
      </c>
      <c r="AF5312" t="s">
        <v>3910</v>
      </c>
      <c r="AG5312" s="2">
        <v>5.6712962962962967E-4</v>
      </c>
      <c r="AH5312" t="s">
        <v>3911</v>
      </c>
      <c r="AI5312">
        <v>3</v>
      </c>
      <c r="AJ5312" t="s">
        <v>3931</v>
      </c>
      <c r="AK5312" s="3">
        <v>44023</v>
      </c>
      <c r="AL5312" s="10">
        <f>YEAR(ufc_fights_2[[#This Row],[date]])</f>
        <v>2020</v>
      </c>
      <c r="AM5312" t="s">
        <v>3983</v>
      </c>
      <c r="AN5312">
        <v>5</v>
      </c>
      <c r="AO5312" t="s">
        <v>3918</v>
      </c>
      <c r="AP5312">
        <f>IF(ufc_fights_2[[#This Row],[winner]]="Red",ufc_fights_2[[#This Row],[r_fighter_id]],ufc_fights_2[[#This Row],[b_fighter_id]])</f>
        <v>2580</v>
      </c>
      <c r="AQ5312" t="str">
        <f>_xlfn.XLOOKUP(ufc_fights_2[[#This Row],[winnerID]],ufc_fighters[id],ufc_fighters[fighter_name],"xxx",0,1)</f>
        <v>Jiri Prochazka</v>
      </c>
    </row>
    <row r="5313" spans="1:43">
      <c r="A5313">
        <v>401</v>
      </c>
      <c r="B5313">
        <v>2098</v>
      </c>
      <c r="C5313">
        <f>_xlfn.XLOOKUP(ufc_fights_2[[#This Row],[r_fighter_id]],ufc_fighters[id],ufc_fighters[year],"xxx",0,1)</f>
        <v>1994</v>
      </c>
      <c r="D5313">
        <f>_xlfn.XLOOKUP(ufc_fights_2[[#This Row],[b_fighter_id]],ufc_fighters[id],ufc_fighters[year],"Prázdné",0,1)</f>
        <v>1988</v>
      </c>
      <c r="E5313" s="10">
        <f>YEAR(ufc_fights_2[[#This Row],[date]])-ufc_fights_2[[#This Row],[r_year]]</f>
        <v>26</v>
      </c>
      <c r="F5313" s="10">
        <f>YEAR(ufc_fights_2[[#This Row],[date]])-ufc_fights_2[[#This Row],[b_year]]</f>
        <v>32</v>
      </c>
      <c r="G5313">
        <v>0</v>
      </c>
      <c r="H5313">
        <v>0</v>
      </c>
      <c r="I5313">
        <v>0.36730000000000002</v>
      </c>
      <c r="J5313">
        <v>0.5</v>
      </c>
      <c r="K5313">
        <v>0.36730000000000002</v>
      </c>
      <c r="L5313">
        <v>0.5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</v>
      </c>
      <c r="T5313" s="2">
        <v>1.0416666666666667E-4</v>
      </c>
      <c r="U5313">
        <v>0.27500000000000002</v>
      </c>
      <c r="V5313">
        <v>0.30769999999999997</v>
      </c>
      <c r="W5313">
        <v>0.66669999999999996</v>
      </c>
      <c r="X5313">
        <v>1</v>
      </c>
      <c r="Y5313">
        <v>0.88890000000000002</v>
      </c>
      <c r="Z5313">
        <v>0.26190000000000002</v>
      </c>
      <c r="AA5313">
        <v>0.5111</v>
      </c>
      <c r="AB5313">
        <v>1</v>
      </c>
      <c r="AC5313">
        <v>0</v>
      </c>
      <c r="AD5313">
        <v>0</v>
      </c>
      <c r="AE5313">
        <v>0</v>
      </c>
      <c r="AF5313" t="s">
        <v>3910</v>
      </c>
      <c r="AG5313" s="2">
        <v>3.472222222222222E-3</v>
      </c>
      <c r="AH5313" t="s">
        <v>3911</v>
      </c>
      <c r="AI5313">
        <v>3</v>
      </c>
      <c r="AJ5313" t="s">
        <v>3954</v>
      </c>
      <c r="AK5313" s="3">
        <v>44027</v>
      </c>
      <c r="AL5313" s="10">
        <f>YEAR(ufc_fights_2[[#This Row],[date]])</f>
        <v>2020</v>
      </c>
      <c r="AM5313" t="s">
        <v>3983</v>
      </c>
      <c r="AN5313">
        <v>5</v>
      </c>
      <c r="AO5313" t="s">
        <v>3913</v>
      </c>
      <c r="AP5313">
        <f>IF(ufc_fights_2[[#This Row],[winner]]="Red",ufc_fights_2[[#This Row],[r_fighter_id]],ufc_fights_2[[#This Row],[b_fighter_id]])</f>
        <v>401</v>
      </c>
      <c r="AQ5313" t="str">
        <f>_xlfn.XLOOKUP(ufc_fights_2[[#This Row],[winnerID]],ufc_fighters[id],ufc_fighters[fighter_name],"xxx",0,1)</f>
        <v>Modestas Bukauskas</v>
      </c>
    </row>
    <row r="5314" spans="1:43">
      <c r="A5314">
        <v>1670</v>
      </c>
      <c r="B5314">
        <v>458</v>
      </c>
      <c r="C5314">
        <f>_xlfn.XLOOKUP(ufc_fights_2[[#This Row],[r_fighter_id]],ufc_fighters[id],ufc_fighters[year],"xxx",0,1)</f>
        <v>1988</v>
      </c>
      <c r="D5314">
        <f>_xlfn.XLOOKUP(ufc_fights_2[[#This Row],[b_fighter_id]],ufc_fighters[id],ufc_fighters[year],"Prázdné",0,1)</f>
        <v>1995</v>
      </c>
      <c r="E5314" s="10">
        <f>YEAR(ufc_fights_2[[#This Row],[date]])-ufc_fights_2[[#This Row],[r_year]]</f>
        <v>32</v>
      </c>
      <c r="F5314" s="10">
        <f>YEAR(ufc_fights_2[[#This Row],[date]])-ufc_fights_2[[#This Row],[b_year]]</f>
        <v>25</v>
      </c>
      <c r="G5314">
        <v>0</v>
      </c>
      <c r="H5314">
        <v>0</v>
      </c>
      <c r="I5314">
        <v>0.70369999999999999</v>
      </c>
      <c r="J5314">
        <v>0.56669999999999998</v>
      </c>
      <c r="K5314">
        <v>0.75319999999999998</v>
      </c>
      <c r="L5314">
        <v>0.81940000000000002</v>
      </c>
      <c r="M5314">
        <v>0.8</v>
      </c>
      <c r="N5314">
        <v>0.25</v>
      </c>
      <c r="O5314">
        <v>1</v>
      </c>
      <c r="P5314">
        <v>0</v>
      </c>
      <c r="Q5314">
        <v>1</v>
      </c>
      <c r="R5314">
        <v>0</v>
      </c>
      <c r="S5314" s="2">
        <v>4.6180555555555558E-3</v>
      </c>
      <c r="T5314" s="2">
        <v>3.7731481481481483E-3</v>
      </c>
      <c r="U5314">
        <v>0.72499999999999998</v>
      </c>
      <c r="V5314">
        <v>0.44440000000000002</v>
      </c>
      <c r="W5314">
        <v>0.5</v>
      </c>
      <c r="X5314">
        <v>0.75</v>
      </c>
      <c r="Y5314">
        <v>1</v>
      </c>
      <c r="Z5314">
        <v>0.41670000000000001</v>
      </c>
      <c r="AA5314">
        <v>0.40910000000000002</v>
      </c>
      <c r="AB5314">
        <v>1</v>
      </c>
      <c r="AC5314">
        <v>1</v>
      </c>
      <c r="AD5314">
        <v>0.90480000000000005</v>
      </c>
      <c r="AE5314">
        <v>0</v>
      </c>
      <c r="AF5314" t="s">
        <v>3915</v>
      </c>
      <c r="AG5314" s="2">
        <v>3.472222222222222E-3</v>
      </c>
      <c r="AH5314" t="s">
        <v>3911</v>
      </c>
      <c r="AI5314">
        <v>3</v>
      </c>
      <c r="AJ5314" t="s">
        <v>3934</v>
      </c>
      <c r="AK5314" s="3">
        <v>44100</v>
      </c>
      <c r="AL5314" s="10">
        <f>YEAR(ufc_fights_2[[#This Row],[date]])</f>
        <v>2020</v>
      </c>
      <c r="AM5314" t="s">
        <v>3983</v>
      </c>
      <c r="AN5314">
        <v>5</v>
      </c>
      <c r="AO5314" t="s">
        <v>3913</v>
      </c>
      <c r="AP5314">
        <f>IF(ufc_fights_2[[#This Row],[winner]]="Red",ufc_fights_2[[#This Row],[r_fighter_id]],ufc_fights_2[[#This Row],[b_fighter_id]])</f>
        <v>1670</v>
      </c>
      <c r="AQ5314" t="str">
        <f>_xlfn.XLOOKUP(ufc_fights_2[[#This Row],[winnerID]],ufc_fighters[id],ufc_fighters[fighter_name],"xxx",0,1)</f>
        <v>William Knight</v>
      </c>
    </row>
    <row r="5315" spans="1:43">
      <c r="A5315">
        <v>2328</v>
      </c>
      <c r="B5315">
        <v>3081</v>
      </c>
      <c r="C5315">
        <f>_xlfn.XLOOKUP(ufc_fights_2[[#This Row],[r_fighter_id]],ufc_fighters[id],ufc_fighters[year],"xxx",0,1)</f>
        <v>1976</v>
      </c>
      <c r="D5315">
        <f>_xlfn.XLOOKUP(ufc_fights_2[[#This Row],[b_fighter_id]],ufc_fighters[id],ufc_fighters[year],"Prázdné",0,1)</f>
        <v>1991</v>
      </c>
      <c r="E5315" s="10">
        <f>YEAR(ufc_fights_2[[#This Row],[date]])-ufc_fights_2[[#This Row],[r_year]]</f>
        <v>43</v>
      </c>
      <c r="F5315" s="10">
        <f>YEAR(ufc_fights_2[[#This Row],[date]])-ufc_fights_2[[#This Row],[b_year]]</f>
        <v>28</v>
      </c>
      <c r="G5315">
        <v>0</v>
      </c>
      <c r="H5315">
        <v>1</v>
      </c>
      <c r="I5315">
        <v>0.25</v>
      </c>
      <c r="J5315">
        <v>0.40620000000000001</v>
      </c>
      <c r="K5315">
        <v>0.25</v>
      </c>
      <c r="L5315">
        <v>0.40620000000000001</v>
      </c>
      <c r="M5315">
        <v>0</v>
      </c>
      <c r="N5315">
        <v>0.5</v>
      </c>
      <c r="O5315">
        <v>0</v>
      </c>
      <c r="P5315">
        <v>1</v>
      </c>
      <c r="Q5315">
        <v>0</v>
      </c>
      <c r="R5315">
        <v>0</v>
      </c>
      <c r="S5315" s="2">
        <v>0</v>
      </c>
      <c r="T5315" s="2">
        <v>5.0925925925925921E-4</v>
      </c>
      <c r="U5315">
        <v>0.25</v>
      </c>
      <c r="V5315">
        <v>0.36670000000000003</v>
      </c>
      <c r="W5315">
        <v>0</v>
      </c>
      <c r="X5315">
        <v>0</v>
      </c>
      <c r="Y5315">
        <v>1</v>
      </c>
      <c r="Z5315">
        <v>0.25</v>
      </c>
      <c r="AA5315">
        <v>0.3448</v>
      </c>
      <c r="AB5315">
        <v>0</v>
      </c>
      <c r="AC5315">
        <v>0</v>
      </c>
      <c r="AD5315">
        <v>0</v>
      </c>
      <c r="AE5315">
        <v>1</v>
      </c>
      <c r="AF5315" t="s">
        <v>3910</v>
      </c>
      <c r="AG5315" s="2">
        <v>1.4699074074074074E-3</v>
      </c>
      <c r="AH5315" t="s">
        <v>3911</v>
      </c>
      <c r="AI5315">
        <v>3</v>
      </c>
      <c r="AJ5315" t="s">
        <v>3914</v>
      </c>
      <c r="AK5315" s="3">
        <v>43596</v>
      </c>
      <c r="AL5315" s="10">
        <f>YEAR(ufc_fights_2[[#This Row],[date]])</f>
        <v>2019</v>
      </c>
      <c r="AM5315" t="s">
        <v>3983</v>
      </c>
      <c r="AN5315">
        <v>13</v>
      </c>
      <c r="AO5315" t="s">
        <v>3918</v>
      </c>
      <c r="AP5315">
        <f>IF(ufc_fights_2[[#This Row],[winner]]="Red",ufc_fights_2[[#This Row],[r_fighter_id]],ufc_fights_2[[#This Row],[b_fighter_id]])</f>
        <v>3081</v>
      </c>
      <c r="AQ5315" t="str">
        <f>_xlfn.XLOOKUP(ufc_fights_2[[#This Row],[winnerID]],ufc_fighters[id],ufc_fighters[fighter_name],"xxx",0,1)</f>
        <v>Ryan Spann</v>
      </c>
    </row>
    <row r="5316" spans="1:43">
      <c r="A5316">
        <v>3081</v>
      </c>
      <c r="B5316">
        <v>90</v>
      </c>
      <c r="C5316">
        <f>_xlfn.XLOOKUP(ufc_fights_2[[#This Row],[r_fighter_id]],ufc_fighters[id],ufc_fighters[year],"xxx",0,1)</f>
        <v>1991</v>
      </c>
      <c r="D5316">
        <f>_xlfn.XLOOKUP(ufc_fights_2[[#This Row],[b_fighter_id]],ufc_fighters[id],ufc_fighters[year],"Prázdné",0,1)</f>
        <v>1986</v>
      </c>
      <c r="E5316" s="10">
        <f>YEAR(ufc_fights_2[[#This Row],[date]])-ufc_fights_2[[#This Row],[r_year]]</f>
        <v>29</v>
      </c>
      <c r="F5316" s="10">
        <f>YEAR(ufc_fights_2[[#This Row],[date]])-ufc_fights_2[[#This Row],[b_year]]</f>
        <v>34</v>
      </c>
      <c r="G5316">
        <v>0</v>
      </c>
      <c r="H5316">
        <v>0</v>
      </c>
      <c r="I5316">
        <v>0.44350000000000001</v>
      </c>
      <c r="J5316">
        <v>0.52780000000000005</v>
      </c>
      <c r="K5316">
        <v>0.44829999999999998</v>
      </c>
      <c r="L5316">
        <v>0.6603</v>
      </c>
      <c r="M5316">
        <v>0.28570000000000001</v>
      </c>
      <c r="N5316">
        <v>0</v>
      </c>
      <c r="O5316">
        <v>1</v>
      </c>
      <c r="P5316">
        <v>0</v>
      </c>
      <c r="Q5316">
        <v>0</v>
      </c>
      <c r="R5316">
        <v>0</v>
      </c>
      <c r="S5316" s="2">
        <v>2.0949074074074073E-3</v>
      </c>
      <c r="T5316" s="2">
        <v>3.3564814814814812E-4</v>
      </c>
      <c r="U5316">
        <v>0.40200000000000002</v>
      </c>
      <c r="V5316">
        <v>0.44440000000000002</v>
      </c>
      <c r="W5316">
        <v>0.76919999999999999</v>
      </c>
      <c r="X5316">
        <v>0</v>
      </c>
      <c r="Y5316">
        <v>0.93330000000000002</v>
      </c>
      <c r="Z5316">
        <v>0.44040000000000001</v>
      </c>
      <c r="AA5316">
        <v>0.4894</v>
      </c>
      <c r="AB5316">
        <v>0.5</v>
      </c>
      <c r="AC5316">
        <v>0.78569999999999995</v>
      </c>
      <c r="AD5316">
        <v>0</v>
      </c>
      <c r="AE5316">
        <v>0</v>
      </c>
      <c r="AF5316" t="s">
        <v>3922</v>
      </c>
      <c r="AG5316" s="2">
        <v>3.472222222222222E-3</v>
      </c>
      <c r="AH5316" t="s">
        <v>3911</v>
      </c>
      <c r="AI5316">
        <v>3</v>
      </c>
      <c r="AJ5316" t="s">
        <v>3928</v>
      </c>
      <c r="AK5316" s="3">
        <v>43960</v>
      </c>
      <c r="AL5316" s="10">
        <f>YEAR(ufc_fights_2[[#This Row],[date]])</f>
        <v>2020</v>
      </c>
      <c r="AM5316" t="s">
        <v>3983</v>
      </c>
      <c r="AN5316">
        <v>62</v>
      </c>
      <c r="AO5316" t="s">
        <v>3913</v>
      </c>
      <c r="AP5316">
        <f>IF(ufc_fights_2[[#This Row],[winner]]="Red",ufc_fights_2[[#This Row],[r_fighter_id]],ufc_fights_2[[#This Row],[b_fighter_id]])</f>
        <v>3081</v>
      </c>
      <c r="AQ5316" t="str">
        <f>_xlfn.XLOOKUP(ufc_fights_2[[#This Row],[winnerID]],ufc_fighters[id],ufc_fighters[fighter_name],"xxx",0,1)</f>
        <v>Ryan Spann</v>
      </c>
    </row>
    <row r="5317" spans="1:43">
      <c r="A5317">
        <v>3413</v>
      </c>
      <c r="B5317">
        <v>3081</v>
      </c>
      <c r="C5317">
        <f>_xlfn.XLOOKUP(ufc_fights_2[[#This Row],[r_fighter_id]],ufc_fighters[id],ufc_fighters[year],"xxx",0,1)</f>
        <v>1992</v>
      </c>
      <c r="D5317">
        <f>_xlfn.XLOOKUP(ufc_fights_2[[#This Row],[b_fighter_id]],ufc_fighters[id],ufc_fighters[year],"Prázdné",0,1)</f>
        <v>1991</v>
      </c>
      <c r="E5317" s="10">
        <f>YEAR(ufc_fights_2[[#This Row],[date]])-ufc_fights_2[[#This Row],[r_year]]</f>
        <v>28</v>
      </c>
      <c r="F5317" s="10">
        <f>YEAR(ufc_fights_2[[#This Row],[date]])-ufc_fights_2[[#This Row],[b_year]]</f>
        <v>29</v>
      </c>
      <c r="G5317">
        <v>0</v>
      </c>
      <c r="H5317">
        <v>2</v>
      </c>
      <c r="I5317">
        <v>0.86670000000000003</v>
      </c>
      <c r="J5317">
        <v>0.53849999999999998</v>
      </c>
      <c r="K5317">
        <v>0.88239999999999996</v>
      </c>
      <c r="L5317">
        <v>0.625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0</v>
      </c>
      <c r="S5317" s="2">
        <v>4.6296296296296298E-4</v>
      </c>
      <c r="T5317" s="2">
        <v>1.2268518518518518E-3</v>
      </c>
      <c r="U5317">
        <v>0.88890000000000002</v>
      </c>
      <c r="V5317">
        <v>0.53849999999999998</v>
      </c>
      <c r="W5317">
        <v>0.5</v>
      </c>
      <c r="X5317">
        <v>1</v>
      </c>
      <c r="Y5317">
        <v>0</v>
      </c>
      <c r="Z5317">
        <v>0.8</v>
      </c>
      <c r="AA5317">
        <v>0.42859999999999998</v>
      </c>
      <c r="AB5317">
        <v>0</v>
      </c>
      <c r="AC5317">
        <v>0</v>
      </c>
      <c r="AD5317">
        <v>0.88</v>
      </c>
      <c r="AE5317">
        <v>0.66669999999999996</v>
      </c>
      <c r="AF5317" t="s">
        <v>3910</v>
      </c>
      <c r="AG5317" s="2">
        <v>1.8865740740740742E-3</v>
      </c>
      <c r="AH5317" t="s">
        <v>3911</v>
      </c>
      <c r="AI5317">
        <v>3</v>
      </c>
      <c r="AJ5317" t="s">
        <v>3928</v>
      </c>
      <c r="AK5317" s="3">
        <v>44093</v>
      </c>
      <c r="AL5317" s="10">
        <f>YEAR(ufc_fights_2[[#This Row],[date]])</f>
        <v>2020</v>
      </c>
      <c r="AM5317" t="s">
        <v>3983</v>
      </c>
      <c r="AN5317">
        <v>1</v>
      </c>
      <c r="AO5317" t="s">
        <v>3913</v>
      </c>
      <c r="AP5317">
        <f>IF(ufc_fights_2[[#This Row],[winner]]="Red",ufc_fights_2[[#This Row],[r_fighter_id]],ufc_fights_2[[#This Row],[b_fighter_id]])</f>
        <v>3413</v>
      </c>
      <c r="AQ5317" t="str">
        <f>_xlfn.XLOOKUP(ufc_fights_2[[#This Row],[winnerID]],ufc_fighters[id],ufc_fighters[fighter_name],"xxx",0,1)</f>
        <v>Johnny Walker</v>
      </c>
    </row>
    <row r="5318" spans="1:43">
      <c r="A5318">
        <v>561</v>
      </c>
      <c r="B5318">
        <v>3413</v>
      </c>
      <c r="C5318">
        <f>_xlfn.XLOOKUP(ufc_fights_2[[#This Row],[r_fighter_id]],ufc_fighters[id],ufc_fighters[year],"xxx",0,1)</f>
        <v>1987</v>
      </c>
      <c r="D5318">
        <f>_xlfn.XLOOKUP(ufc_fights_2[[#This Row],[b_fighter_id]],ufc_fighters[id],ufc_fighters[year],"Prázdné",0,1)</f>
        <v>1992</v>
      </c>
      <c r="E5318" s="10">
        <f>YEAR(ufc_fights_2[[#This Row],[date]])-ufc_fights_2[[#This Row],[r_year]]</f>
        <v>32</v>
      </c>
      <c r="F5318" s="10">
        <f>YEAR(ufc_fights_2[[#This Row],[date]])-ufc_fights_2[[#This Row],[b_year]]</f>
        <v>27</v>
      </c>
      <c r="G5318">
        <v>0</v>
      </c>
      <c r="H5318">
        <v>1</v>
      </c>
      <c r="I5318">
        <v>0.5</v>
      </c>
      <c r="J5318">
        <v>0.5</v>
      </c>
      <c r="K5318">
        <v>0.5</v>
      </c>
      <c r="L5318">
        <v>0.5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</v>
      </c>
      <c r="T5318" s="2">
        <v>4.6296296296296294E-5</v>
      </c>
      <c r="U5318">
        <v>0</v>
      </c>
      <c r="V5318">
        <v>0.5</v>
      </c>
      <c r="W5318">
        <v>0</v>
      </c>
      <c r="X5318">
        <v>1</v>
      </c>
      <c r="Y5318">
        <v>0</v>
      </c>
      <c r="Z5318">
        <v>0.5</v>
      </c>
      <c r="AA5318">
        <v>0.5</v>
      </c>
      <c r="AB5318">
        <v>0</v>
      </c>
      <c r="AC5318">
        <v>0</v>
      </c>
      <c r="AD5318">
        <v>0</v>
      </c>
      <c r="AE5318">
        <v>0.5</v>
      </c>
      <c r="AF5318" t="s">
        <v>3910</v>
      </c>
      <c r="AG5318" s="2">
        <v>4.1666666666666669E-4</v>
      </c>
      <c r="AH5318" t="s">
        <v>3911</v>
      </c>
      <c r="AI5318">
        <v>3</v>
      </c>
      <c r="AJ5318" t="s">
        <v>3914</v>
      </c>
      <c r="AK5318" s="3">
        <v>43526</v>
      </c>
      <c r="AL5318" s="10">
        <f>YEAR(ufc_fights_2[[#This Row],[date]])</f>
        <v>2019</v>
      </c>
      <c r="AM5318" t="s">
        <v>3983</v>
      </c>
      <c r="AN5318">
        <v>1</v>
      </c>
      <c r="AO5318" t="s">
        <v>3918</v>
      </c>
      <c r="AP5318">
        <f>IF(ufc_fights_2[[#This Row],[winner]]="Red",ufc_fights_2[[#This Row],[r_fighter_id]],ufc_fights_2[[#This Row],[b_fighter_id]])</f>
        <v>3413</v>
      </c>
      <c r="AQ5318" t="str">
        <f>_xlfn.XLOOKUP(ufc_fights_2[[#This Row],[winnerID]],ufc_fighters[id],ufc_fighters[fighter_name],"xxx",0,1)</f>
        <v>Johnny Walker</v>
      </c>
    </row>
    <row r="5319" spans="1:43">
      <c r="A5319">
        <v>3413</v>
      </c>
      <c r="B5319">
        <v>1774</v>
      </c>
      <c r="C5319">
        <f>_xlfn.XLOOKUP(ufc_fights_2[[#This Row],[r_fighter_id]],ufc_fighters[id],ufc_fighters[year],"xxx",0,1)</f>
        <v>1992</v>
      </c>
      <c r="D5319">
        <f>_xlfn.XLOOKUP(ufc_fights_2[[#This Row],[b_fighter_id]],ufc_fighters[id],ufc_fighters[year],"Prázdné",0,1)</f>
        <v>1988</v>
      </c>
      <c r="E5319" s="10">
        <f>YEAR(ufc_fights_2[[#This Row],[date]])-ufc_fights_2[[#This Row],[r_year]]</f>
        <v>27</v>
      </c>
      <c r="F5319" s="10">
        <f>YEAR(ufc_fights_2[[#This Row],[date]])-ufc_fights_2[[#This Row],[b_year]]</f>
        <v>31</v>
      </c>
      <c r="G5319">
        <v>1</v>
      </c>
      <c r="H5319">
        <v>0</v>
      </c>
      <c r="I5319">
        <v>0.875</v>
      </c>
      <c r="J5319">
        <v>0</v>
      </c>
      <c r="K5319">
        <v>0.875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4.6296296296296294E-5</v>
      </c>
      <c r="T5319" s="2">
        <v>0</v>
      </c>
      <c r="U5319">
        <v>0.85709999999999997</v>
      </c>
      <c r="V5319">
        <v>0</v>
      </c>
      <c r="W5319">
        <v>0</v>
      </c>
      <c r="X5319">
        <v>1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0.75</v>
      </c>
      <c r="AE5319">
        <v>0</v>
      </c>
      <c r="AF5319" t="s">
        <v>3910</v>
      </c>
      <c r="AG5319" s="2">
        <v>1.7361111111111112E-4</v>
      </c>
      <c r="AH5319" t="s">
        <v>3911</v>
      </c>
      <c r="AI5319">
        <v>3</v>
      </c>
      <c r="AJ5319" t="s">
        <v>3952</v>
      </c>
      <c r="AK5319" s="3">
        <v>43498</v>
      </c>
      <c r="AL5319" s="10">
        <f>YEAR(ufc_fights_2[[#This Row],[date]])</f>
        <v>2019</v>
      </c>
      <c r="AM5319" t="s">
        <v>3983</v>
      </c>
      <c r="AN5319">
        <v>37</v>
      </c>
      <c r="AO5319" t="s">
        <v>3913</v>
      </c>
      <c r="AP5319">
        <f>IF(ufc_fights_2[[#This Row],[winner]]="Red",ufc_fights_2[[#This Row],[r_fighter_id]],ufc_fights_2[[#This Row],[b_fighter_id]])</f>
        <v>3413</v>
      </c>
      <c r="AQ5319" t="str">
        <f>_xlfn.XLOOKUP(ufc_fights_2[[#This Row],[winnerID]],ufc_fighters[id],ufc_fighters[fighter_name],"xxx",0,1)</f>
        <v>Johnny Walker</v>
      </c>
    </row>
    <row r="5320" spans="1:43">
      <c r="A5320">
        <v>2770</v>
      </c>
      <c r="B5320">
        <v>3413</v>
      </c>
      <c r="C5320">
        <f>_xlfn.XLOOKUP(ufc_fights_2[[#This Row],[r_fighter_id]],ufc_fighters[id],ufc_fighters[year],"xxx",0,1)</f>
        <v>1990</v>
      </c>
      <c r="D5320">
        <f>_xlfn.XLOOKUP(ufc_fights_2[[#This Row],[b_fighter_id]],ufc_fighters[id],ufc_fighters[year],"Prázdné",0,1)</f>
        <v>1992</v>
      </c>
      <c r="E5320" s="10">
        <f>YEAR(ufc_fights_2[[#This Row],[date]])-ufc_fights_2[[#This Row],[r_year]]</f>
        <v>28</v>
      </c>
      <c r="F5320" s="10">
        <f>YEAR(ufc_fights_2[[#This Row],[date]])-ufc_fights_2[[#This Row],[b_year]]</f>
        <v>26</v>
      </c>
      <c r="G5320">
        <v>0</v>
      </c>
      <c r="H5320">
        <v>1</v>
      </c>
      <c r="I5320">
        <v>0.44440000000000002</v>
      </c>
      <c r="J5320">
        <v>0.90910000000000002</v>
      </c>
      <c r="K5320">
        <v>0.5</v>
      </c>
      <c r="L5320">
        <v>0.90910000000000002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5.7870370370370373E-5</v>
      </c>
      <c r="T5320" s="2">
        <v>4.6296296296296294E-5</v>
      </c>
      <c r="U5320">
        <v>0.42859999999999998</v>
      </c>
      <c r="V5320">
        <v>0.875</v>
      </c>
      <c r="W5320">
        <v>0</v>
      </c>
      <c r="X5320">
        <v>0.5</v>
      </c>
      <c r="Y5320">
        <v>1</v>
      </c>
      <c r="Z5320">
        <v>0.2</v>
      </c>
      <c r="AA5320">
        <v>0.83330000000000004</v>
      </c>
      <c r="AB5320">
        <v>0.75</v>
      </c>
      <c r="AC5320">
        <v>1</v>
      </c>
      <c r="AD5320">
        <v>0</v>
      </c>
      <c r="AE5320">
        <v>1</v>
      </c>
      <c r="AF5320" t="s">
        <v>3910</v>
      </c>
      <c r="AG5320" s="2">
        <v>1.3541666666666667E-3</v>
      </c>
      <c r="AH5320" t="s">
        <v>3911</v>
      </c>
      <c r="AI5320">
        <v>3</v>
      </c>
      <c r="AJ5320" t="s">
        <v>3935</v>
      </c>
      <c r="AK5320" s="3">
        <v>43421</v>
      </c>
      <c r="AL5320" s="10">
        <f>YEAR(ufc_fights_2[[#This Row],[date]])</f>
        <v>2018</v>
      </c>
      <c r="AM5320" t="s">
        <v>3983</v>
      </c>
      <c r="AN5320">
        <v>58</v>
      </c>
      <c r="AO5320" t="s">
        <v>3918</v>
      </c>
      <c r="AP5320">
        <f>IF(ufc_fights_2[[#This Row],[winner]]="Red",ufc_fights_2[[#This Row],[r_fighter_id]],ufc_fights_2[[#This Row],[b_fighter_id]])</f>
        <v>3413</v>
      </c>
      <c r="AQ5320" t="str">
        <f>_xlfn.XLOOKUP(ufc_fights_2[[#This Row],[winnerID]],ufc_fighters[id],ufc_fighters[fighter_name],"xxx",0,1)</f>
        <v>Johnny Walker</v>
      </c>
    </row>
    <row r="5321" spans="1:43">
      <c r="A5321">
        <v>618</v>
      </c>
      <c r="B5321">
        <v>669</v>
      </c>
      <c r="C5321">
        <f>_xlfn.XLOOKUP(ufc_fights_2[[#This Row],[r_fighter_id]],ufc_fighters[id],ufc_fighters[year],"xxx",0,1)</f>
        <v>1979</v>
      </c>
      <c r="D5321">
        <f>_xlfn.XLOOKUP(ufc_fights_2[[#This Row],[b_fighter_id]],ufc_fighters[id],ufc_fighters[year],"Prázdné",0,1)</f>
        <v>1980</v>
      </c>
      <c r="E5321" s="10">
        <f>YEAR(ufc_fights_2[[#This Row],[date]])-ufc_fights_2[[#This Row],[r_year]]</f>
        <v>35</v>
      </c>
      <c r="F5321" s="10">
        <f>YEAR(ufc_fights_2[[#This Row],[date]])-ufc_fights_2[[#This Row],[b_year]]</f>
        <v>34</v>
      </c>
      <c r="G5321">
        <v>1</v>
      </c>
      <c r="H5321">
        <v>0</v>
      </c>
      <c r="I5321">
        <v>0.48649999999999999</v>
      </c>
      <c r="J5321">
        <v>0.36359999999999998</v>
      </c>
      <c r="K5321">
        <v>0.51280000000000003</v>
      </c>
      <c r="L5321">
        <v>0.36359999999999998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1.0416666666666667E-4</v>
      </c>
      <c r="T5321" s="2">
        <v>0</v>
      </c>
      <c r="U5321">
        <v>0.45710000000000001</v>
      </c>
      <c r="V5321">
        <v>0.27779999999999999</v>
      </c>
      <c r="W5321">
        <v>1</v>
      </c>
      <c r="X5321">
        <v>0</v>
      </c>
      <c r="Y5321">
        <v>0.66669999999999996</v>
      </c>
      <c r="Z5321">
        <v>0.22220000000000001</v>
      </c>
      <c r="AA5321">
        <v>0.33329999999999999</v>
      </c>
      <c r="AB5321">
        <v>0.83330000000000004</v>
      </c>
      <c r="AC5321">
        <v>1</v>
      </c>
      <c r="AD5321">
        <v>0.69230000000000003</v>
      </c>
      <c r="AE5321">
        <v>0</v>
      </c>
      <c r="AF5321" t="s">
        <v>3910</v>
      </c>
      <c r="AG5321" s="2">
        <v>9.1435185185185185E-4</v>
      </c>
      <c r="AH5321" t="s">
        <v>3911</v>
      </c>
      <c r="AI5321">
        <v>3</v>
      </c>
      <c r="AJ5321" t="s">
        <v>3939</v>
      </c>
      <c r="AK5321" s="3">
        <v>41692</v>
      </c>
      <c r="AL5321" s="10">
        <f>YEAR(ufc_fights_2[[#This Row],[date]])</f>
        <v>2014</v>
      </c>
      <c r="AM5321" t="s">
        <v>3983</v>
      </c>
      <c r="AN5321">
        <v>1</v>
      </c>
      <c r="AO5321" t="s">
        <v>3913</v>
      </c>
      <c r="AP5321">
        <f>IF(ufc_fights_2[[#This Row],[winner]]="Red",ufc_fights_2[[#This Row],[r_fighter_id]],ufc_fights_2[[#This Row],[b_fighter_id]])</f>
        <v>618</v>
      </c>
      <c r="AQ5321" t="str">
        <f>_xlfn.XLOOKUP(ufc_fights_2[[#This Row],[winnerID]],ufc_fighters[id],ufc_fighters[fighter_name],"xxx",0,1)</f>
        <v>Daniel Cormier</v>
      </c>
    </row>
    <row r="5322" spans="1:43">
      <c r="A5322">
        <v>618</v>
      </c>
      <c r="B5322">
        <v>1320</v>
      </c>
      <c r="C5322">
        <f>_xlfn.XLOOKUP(ufc_fights_2[[#This Row],[r_fighter_id]],ufc_fighters[id],ufc_fighters[year],"xxx",0,1)</f>
        <v>1979</v>
      </c>
      <c r="D5322">
        <f>_xlfn.XLOOKUP(ufc_fights_2[[#This Row],[b_fighter_id]],ufc_fighters[id],ufc_fighters[year],"Prázdné",0,1)</f>
        <v>1970</v>
      </c>
      <c r="E5322" s="10">
        <f>YEAR(ufc_fights_2[[#This Row],[date]])-ufc_fights_2[[#This Row],[r_year]]</f>
        <v>35</v>
      </c>
      <c r="F5322" s="10">
        <f>YEAR(ufc_fights_2[[#This Row],[date]])-ufc_fights_2[[#This Row],[b_year]]</f>
        <v>44</v>
      </c>
      <c r="G5322">
        <v>0</v>
      </c>
      <c r="H5322">
        <v>0</v>
      </c>
      <c r="I5322">
        <v>0.625</v>
      </c>
      <c r="J5322">
        <v>0.33329999999999999</v>
      </c>
      <c r="K5322">
        <v>0.75719999999999998</v>
      </c>
      <c r="L5322">
        <v>0.48</v>
      </c>
      <c r="M5322">
        <v>1</v>
      </c>
      <c r="N5322">
        <v>0</v>
      </c>
      <c r="O5322">
        <v>2</v>
      </c>
      <c r="P5322">
        <v>0</v>
      </c>
      <c r="Q5322">
        <v>0</v>
      </c>
      <c r="R5322">
        <v>0</v>
      </c>
      <c r="S5322" s="2">
        <v>7.8240740740740736E-3</v>
      </c>
      <c r="T5322" s="2">
        <v>4.6296296296296294E-5</v>
      </c>
      <c r="U5322">
        <v>0.54690000000000005</v>
      </c>
      <c r="V5322">
        <v>7.6899999999999996E-2</v>
      </c>
      <c r="W5322">
        <v>0.9375</v>
      </c>
      <c r="X5322">
        <v>0</v>
      </c>
      <c r="Y5322">
        <v>1</v>
      </c>
      <c r="Z5322">
        <v>0.23530000000000001</v>
      </c>
      <c r="AA5322">
        <v>0.23080000000000001</v>
      </c>
      <c r="AB5322">
        <v>0</v>
      </c>
      <c r="AC5322">
        <v>0.66669999999999996</v>
      </c>
      <c r="AD5322">
        <v>0.73019999999999996</v>
      </c>
      <c r="AE5322">
        <v>0.5</v>
      </c>
      <c r="AF5322" t="s">
        <v>3933</v>
      </c>
      <c r="AG5322" s="2">
        <v>2.6967592592592594E-3</v>
      </c>
      <c r="AH5322" t="s">
        <v>3911</v>
      </c>
      <c r="AI5322">
        <v>3</v>
      </c>
      <c r="AJ5322" t="s">
        <v>3949</v>
      </c>
      <c r="AK5322" s="3">
        <v>41783</v>
      </c>
      <c r="AL5322" s="10">
        <f>YEAR(ufc_fights_2[[#This Row],[date]])</f>
        <v>2014</v>
      </c>
      <c r="AM5322" t="s">
        <v>3983</v>
      </c>
      <c r="AN5322">
        <v>1</v>
      </c>
      <c r="AO5322" t="s">
        <v>3913</v>
      </c>
      <c r="AP5322">
        <f>IF(ufc_fights_2[[#This Row],[winner]]="Red",ufc_fights_2[[#This Row],[r_fighter_id]],ufc_fights_2[[#This Row],[b_fighter_id]])</f>
        <v>618</v>
      </c>
      <c r="AQ5322" t="str">
        <f>_xlfn.XLOOKUP(ufc_fights_2[[#This Row],[winnerID]],ufc_fighters[id],ufc_fighters[fighter_name],"xxx",0,1)</f>
        <v>Daniel Cormier</v>
      </c>
    </row>
    <row r="5323" spans="1:43">
      <c r="A5323">
        <v>618</v>
      </c>
      <c r="B5323">
        <v>2981</v>
      </c>
      <c r="C5323">
        <f>_xlfn.XLOOKUP(ufc_fights_2[[#This Row],[r_fighter_id]],ufc_fighters[id],ufc_fighters[year],"xxx",0,1)</f>
        <v>1979</v>
      </c>
      <c r="D5323">
        <f>_xlfn.XLOOKUP(ufc_fights_2[[#This Row],[b_fighter_id]],ufc_fighters[id],ufc_fighters[year],"Prázdné",0,1)</f>
        <v>1975</v>
      </c>
      <c r="E5323" s="10">
        <f>YEAR(ufc_fights_2[[#This Row],[date]])-ufc_fights_2[[#This Row],[r_year]]</f>
        <v>37</v>
      </c>
      <c r="F5323" s="10">
        <f>YEAR(ufc_fights_2[[#This Row],[date]])-ufc_fights_2[[#This Row],[b_year]]</f>
        <v>41</v>
      </c>
      <c r="G5323">
        <v>0</v>
      </c>
      <c r="H5323">
        <v>0</v>
      </c>
      <c r="I5323">
        <v>0.51559999999999995</v>
      </c>
      <c r="J5323">
        <v>0.39529999999999998</v>
      </c>
      <c r="K5323">
        <v>0.73560000000000003</v>
      </c>
      <c r="L5323">
        <v>0.53569999999999995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7.3263888888888892E-3</v>
      </c>
      <c r="T5323" s="2">
        <v>0</v>
      </c>
      <c r="U5323">
        <v>0.48209999999999997</v>
      </c>
      <c r="V5323">
        <v>0.3</v>
      </c>
      <c r="W5323">
        <v>0.5</v>
      </c>
      <c r="X5323">
        <v>1</v>
      </c>
      <c r="Y5323">
        <v>0.66669999999999996</v>
      </c>
      <c r="Z5323">
        <v>0.3947</v>
      </c>
      <c r="AA5323">
        <v>0.38100000000000001</v>
      </c>
      <c r="AB5323">
        <v>0</v>
      </c>
      <c r="AC5323">
        <v>1</v>
      </c>
      <c r="AD5323">
        <v>0.69230000000000003</v>
      </c>
      <c r="AE5323">
        <v>0</v>
      </c>
      <c r="AF5323" t="s">
        <v>3915</v>
      </c>
      <c r="AG5323" s="2">
        <v>3.472222222222222E-3</v>
      </c>
      <c r="AH5323" t="s">
        <v>3911</v>
      </c>
      <c r="AI5323">
        <v>3</v>
      </c>
      <c r="AJ5323" t="s">
        <v>3925</v>
      </c>
      <c r="AK5323" s="3">
        <v>42560</v>
      </c>
      <c r="AL5323" s="10">
        <f>YEAR(ufc_fights_2[[#This Row],[date]])</f>
        <v>2016</v>
      </c>
      <c r="AM5323" t="s">
        <v>3983</v>
      </c>
      <c r="AN5323">
        <v>1</v>
      </c>
      <c r="AO5323" t="s">
        <v>3913</v>
      </c>
      <c r="AP5323">
        <f>IF(ufc_fights_2[[#This Row],[winner]]="Red",ufc_fights_2[[#This Row],[r_fighter_id]],ufc_fights_2[[#This Row],[b_fighter_id]])</f>
        <v>618</v>
      </c>
      <c r="AQ5323" t="str">
        <f>_xlfn.XLOOKUP(ufc_fights_2[[#This Row],[winnerID]],ufc_fighters[id],ufc_fighters[fighter_name],"xxx",0,1)</f>
        <v>Daniel Cormier</v>
      </c>
    </row>
    <row r="5324" spans="1:43">
      <c r="A5324">
        <v>561</v>
      </c>
      <c r="B5324">
        <v>2306</v>
      </c>
      <c r="C5324">
        <f>_xlfn.XLOOKUP(ufc_fights_2[[#This Row],[r_fighter_id]],ufc_fighters[id],ufc_fighters[year],"xxx",0,1)</f>
        <v>1987</v>
      </c>
      <c r="D5324">
        <f>_xlfn.XLOOKUP(ufc_fights_2[[#This Row],[b_fighter_id]],ufc_fighters[id],ufc_fighters[year],"Prázdné",0,1)</f>
        <v>1990</v>
      </c>
      <c r="E5324" s="10">
        <f>YEAR(ufc_fights_2[[#This Row],[date]])-ufc_fights_2[[#This Row],[r_year]]</f>
        <v>29</v>
      </c>
      <c r="F5324" s="10">
        <f>YEAR(ufc_fights_2[[#This Row],[date]])-ufc_fights_2[[#This Row],[b_year]]</f>
        <v>26</v>
      </c>
      <c r="G5324">
        <v>0</v>
      </c>
      <c r="H5324">
        <v>0</v>
      </c>
      <c r="I5324">
        <v>0.50790000000000002</v>
      </c>
      <c r="J5324">
        <v>0.31369999999999998</v>
      </c>
      <c r="K5324">
        <v>0.60550000000000004</v>
      </c>
      <c r="L5324">
        <v>0.31369999999999998</v>
      </c>
      <c r="M5324">
        <v>0.5</v>
      </c>
      <c r="N5324">
        <v>0</v>
      </c>
      <c r="O5324">
        <v>1</v>
      </c>
      <c r="P5324">
        <v>0</v>
      </c>
      <c r="Q5324">
        <v>0</v>
      </c>
      <c r="R5324">
        <v>0</v>
      </c>
      <c r="S5324" s="2">
        <v>1.4814814814814814E-3</v>
      </c>
      <c r="T5324" s="2">
        <v>0</v>
      </c>
      <c r="U5324">
        <v>0.47920000000000001</v>
      </c>
      <c r="V5324">
        <v>0.25</v>
      </c>
      <c r="W5324">
        <v>0.54549999999999998</v>
      </c>
      <c r="X5324">
        <v>0.75</v>
      </c>
      <c r="Y5324">
        <v>0.71430000000000005</v>
      </c>
      <c r="Z5324">
        <v>0.45</v>
      </c>
      <c r="AA5324">
        <v>0.3261</v>
      </c>
      <c r="AB5324">
        <v>0.57140000000000002</v>
      </c>
      <c r="AC5324">
        <v>0.2</v>
      </c>
      <c r="AD5324">
        <v>1</v>
      </c>
      <c r="AE5324">
        <v>0</v>
      </c>
      <c r="AF5324" t="s">
        <v>3933</v>
      </c>
      <c r="AG5324" s="2">
        <v>1.0185185185185184E-3</v>
      </c>
      <c r="AH5324" t="s">
        <v>3911</v>
      </c>
      <c r="AI5324">
        <v>3</v>
      </c>
      <c r="AJ5324" t="s">
        <v>3914</v>
      </c>
      <c r="AK5324" s="3">
        <v>42406</v>
      </c>
      <c r="AL5324" s="10">
        <f>YEAR(ufc_fights_2[[#This Row],[date]])</f>
        <v>2016</v>
      </c>
      <c r="AM5324" t="s">
        <v>3983</v>
      </c>
      <c r="AN5324">
        <v>1</v>
      </c>
      <c r="AO5324" t="s">
        <v>3913</v>
      </c>
      <c r="AP5324">
        <f>IF(ufc_fights_2[[#This Row],[winner]]="Red",ufc_fights_2[[#This Row],[r_fighter_id]],ufc_fights_2[[#This Row],[b_fighter_id]])</f>
        <v>561</v>
      </c>
      <c r="AQ5324" t="str">
        <f>_xlfn.XLOOKUP(ufc_fights_2[[#This Row],[winnerID]],ufc_fighters[id],ufc_fighters[fighter_name],"xxx",0,1)</f>
        <v>Misha Cirkunov</v>
      </c>
    </row>
    <row r="5325" spans="1:43">
      <c r="A5325">
        <v>561</v>
      </c>
      <c r="B5325">
        <v>676</v>
      </c>
      <c r="C5325">
        <f>_xlfn.XLOOKUP(ufc_fights_2[[#This Row],[r_fighter_id]],ufc_fighters[id],ufc_fighters[year],"xxx",0,1)</f>
        <v>1987</v>
      </c>
      <c r="D5325">
        <f>_xlfn.XLOOKUP(ufc_fights_2[[#This Row],[b_fighter_id]],ufc_fighters[id],ufc_fighters[year],"Prázdné",0,1)</f>
        <v>1993</v>
      </c>
      <c r="E5325" s="10">
        <f>YEAR(ufc_fights_2[[#This Row],[date]])-ufc_fights_2[[#This Row],[r_year]]</f>
        <v>29</v>
      </c>
      <c r="F5325" s="10">
        <f>YEAR(ufc_fights_2[[#This Row],[date]])-ufc_fights_2[[#This Row],[b_year]]</f>
        <v>23</v>
      </c>
      <c r="G5325">
        <v>0</v>
      </c>
      <c r="H5325">
        <v>0</v>
      </c>
      <c r="I5325">
        <v>0.46810000000000002</v>
      </c>
      <c r="J5325">
        <v>0.2087</v>
      </c>
      <c r="K5325">
        <v>0.51890000000000003</v>
      </c>
      <c r="L5325">
        <v>0.2155</v>
      </c>
      <c r="M5325">
        <v>0.33329999999999999</v>
      </c>
      <c r="N5325">
        <v>0</v>
      </c>
      <c r="O5325">
        <v>1</v>
      </c>
      <c r="P5325">
        <v>0</v>
      </c>
      <c r="Q5325">
        <v>0</v>
      </c>
      <c r="R5325">
        <v>0</v>
      </c>
      <c r="S5325" s="2">
        <v>8.4490740740740739E-4</v>
      </c>
      <c r="T5325" s="2">
        <v>1.0416666666666667E-4</v>
      </c>
      <c r="U5325">
        <v>0.46150000000000002</v>
      </c>
      <c r="V5325">
        <v>0.129</v>
      </c>
      <c r="W5325">
        <v>0.4667</v>
      </c>
      <c r="X5325">
        <v>1</v>
      </c>
      <c r="Y5325">
        <v>1</v>
      </c>
      <c r="Z5325">
        <v>0.43209999999999998</v>
      </c>
      <c r="AA5325">
        <v>0.18179999999999999</v>
      </c>
      <c r="AB5325">
        <v>0.69230000000000003</v>
      </c>
      <c r="AC5325">
        <v>0.75</v>
      </c>
      <c r="AD5325">
        <v>0</v>
      </c>
      <c r="AE5325">
        <v>1</v>
      </c>
      <c r="AF5325" t="s">
        <v>3933</v>
      </c>
      <c r="AG5325" s="2">
        <v>9.4907407407407408E-4</v>
      </c>
      <c r="AH5325" t="s">
        <v>3911</v>
      </c>
      <c r="AI5325">
        <v>3</v>
      </c>
      <c r="AJ5325" t="s">
        <v>3914</v>
      </c>
      <c r="AK5325" s="3">
        <v>42539</v>
      </c>
      <c r="AL5325" s="10">
        <f>YEAR(ufc_fights_2[[#This Row],[date]])</f>
        <v>2016</v>
      </c>
      <c r="AM5325" t="s">
        <v>3983</v>
      </c>
      <c r="AN5325">
        <v>16</v>
      </c>
      <c r="AO5325" t="s">
        <v>3913</v>
      </c>
      <c r="AP5325">
        <f>IF(ufc_fights_2[[#This Row],[winner]]="Red",ufc_fights_2[[#This Row],[r_fighter_id]],ufc_fights_2[[#This Row],[b_fighter_id]])</f>
        <v>561</v>
      </c>
      <c r="AQ5325" t="str">
        <f>_xlfn.XLOOKUP(ufc_fights_2[[#This Row],[winnerID]],ufc_fighters[id],ufc_fighters[fighter_name],"xxx",0,1)</f>
        <v>Misha Cirkunov</v>
      </c>
    </row>
    <row r="5326" spans="1:43">
      <c r="A5326">
        <v>561</v>
      </c>
      <c r="B5326">
        <v>669</v>
      </c>
      <c r="C5326">
        <f>_xlfn.XLOOKUP(ufc_fights_2[[#This Row],[r_fighter_id]],ufc_fighters[id],ufc_fighters[year],"xxx",0,1)</f>
        <v>1987</v>
      </c>
      <c r="D5326">
        <f>_xlfn.XLOOKUP(ufc_fights_2[[#This Row],[b_fighter_id]],ufc_fighters[id],ufc_fighters[year],"Prázdné",0,1)</f>
        <v>1980</v>
      </c>
      <c r="E5326" s="10">
        <f>YEAR(ufc_fights_2[[#This Row],[date]])-ufc_fights_2[[#This Row],[r_year]]</f>
        <v>31</v>
      </c>
      <c r="F5326" s="10">
        <f>YEAR(ufc_fights_2[[#This Row],[date]])-ufc_fights_2[[#This Row],[b_year]]</f>
        <v>38</v>
      </c>
      <c r="G5326">
        <v>0</v>
      </c>
      <c r="H5326">
        <v>0</v>
      </c>
      <c r="I5326">
        <v>0.61109999999999998</v>
      </c>
      <c r="J5326">
        <v>0.6</v>
      </c>
      <c r="K5326">
        <v>0.90280000000000005</v>
      </c>
      <c r="L5326">
        <v>0.75</v>
      </c>
      <c r="M5326">
        <v>1</v>
      </c>
      <c r="N5326">
        <v>0</v>
      </c>
      <c r="O5326">
        <v>2</v>
      </c>
      <c r="P5326">
        <v>0</v>
      </c>
      <c r="Q5326">
        <v>0</v>
      </c>
      <c r="R5326">
        <v>0</v>
      </c>
      <c r="S5326" s="2">
        <v>4.5138888888888887E-4</v>
      </c>
      <c r="T5326" s="2">
        <v>9.9537037037037042E-4</v>
      </c>
      <c r="U5326">
        <v>0.33329999999999999</v>
      </c>
      <c r="V5326">
        <v>0</v>
      </c>
      <c r="W5326">
        <v>0.75</v>
      </c>
      <c r="X5326">
        <v>0</v>
      </c>
      <c r="Y5326">
        <v>0</v>
      </c>
      <c r="Z5326">
        <v>0.2</v>
      </c>
      <c r="AA5326">
        <v>0</v>
      </c>
      <c r="AB5326">
        <v>0.75</v>
      </c>
      <c r="AC5326">
        <v>0.75</v>
      </c>
      <c r="AD5326">
        <v>1</v>
      </c>
      <c r="AE5326">
        <v>0</v>
      </c>
      <c r="AF5326" t="s">
        <v>3933</v>
      </c>
      <c r="AG5326" s="2">
        <v>1.8518518518518519E-3</v>
      </c>
      <c r="AH5326" t="s">
        <v>3911</v>
      </c>
      <c r="AI5326">
        <v>3</v>
      </c>
      <c r="AJ5326" t="s">
        <v>3949</v>
      </c>
      <c r="AK5326" s="3">
        <v>43400</v>
      </c>
      <c r="AL5326" s="10">
        <f>YEAR(ufc_fights_2[[#This Row],[date]])</f>
        <v>2018</v>
      </c>
      <c r="AM5326" t="s">
        <v>3983</v>
      </c>
      <c r="AN5326">
        <v>25</v>
      </c>
      <c r="AO5326" t="s">
        <v>3913</v>
      </c>
      <c r="AP5326">
        <f>IF(ufc_fights_2[[#This Row],[winner]]="Red",ufc_fights_2[[#This Row],[r_fighter_id]],ufc_fights_2[[#This Row],[b_fighter_id]])</f>
        <v>561</v>
      </c>
      <c r="AQ5326" t="str">
        <f>_xlfn.XLOOKUP(ufc_fights_2[[#This Row],[winnerID]],ufc_fighters[id],ufc_fighters[fighter_name],"xxx",0,1)</f>
        <v>Misha Cirkunov</v>
      </c>
    </row>
    <row r="5327" spans="1:43">
      <c r="A5327">
        <v>1698</v>
      </c>
      <c r="B5327">
        <v>561</v>
      </c>
      <c r="C5327">
        <f>_xlfn.XLOOKUP(ufc_fights_2[[#This Row],[r_fighter_id]],ufc_fighters[id],ufc_fighters[year],"xxx",0,1)</f>
        <v>1992</v>
      </c>
      <c r="D5327">
        <f>_xlfn.XLOOKUP(ufc_fights_2[[#This Row],[b_fighter_id]],ufc_fighters[id],ufc_fighters[year],"Prázdné",0,1)</f>
        <v>1987</v>
      </c>
      <c r="E5327" s="10">
        <f>YEAR(ufc_fights_2[[#This Row],[date]])-ufc_fights_2[[#This Row],[r_year]]</f>
        <v>24</v>
      </c>
      <c r="F5327" s="10">
        <f>YEAR(ufc_fights_2[[#This Row],[date]])-ufc_fights_2[[#This Row],[b_year]]</f>
        <v>29</v>
      </c>
      <c r="G5327">
        <v>0</v>
      </c>
      <c r="H5327">
        <v>0</v>
      </c>
      <c r="I5327">
        <v>0.55169999999999997</v>
      </c>
      <c r="J5327">
        <v>0.44440000000000002</v>
      </c>
      <c r="K5327">
        <v>0.65</v>
      </c>
      <c r="L5327">
        <v>0.54169999999999996</v>
      </c>
      <c r="M5327">
        <v>0.5</v>
      </c>
      <c r="N5327">
        <v>0.66669999999999996</v>
      </c>
      <c r="O5327">
        <v>0</v>
      </c>
      <c r="P5327">
        <v>1</v>
      </c>
      <c r="Q5327">
        <v>0</v>
      </c>
      <c r="R5327">
        <v>1</v>
      </c>
      <c r="S5327" s="2">
        <v>1.0763888888888889E-3</v>
      </c>
      <c r="T5327" s="2">
        <v>4.6296296296296298E-4</v>
      </c>
      <c r="U5327">
        <v>0.45450000000000002</v>
      </c>
      <c r="V5327">
        <v>0.4</v>
      </c>
      <c r="W5327">
        <v>0.6</v>
      </c>
      <c r="X5327">
        <v>0.625</v>
      </c>
      <c r="Y5327">
        <v>0</v>
      </c>
      <c r="Z5327">
        <v>0.5</v>
      </c>
      <c r="AA5327">
        <v>0.4</v>
      </c>
      <c r="AB5327">
        <v>0.8</v>
      </c>
      <c r="AC5327">
        <v>0.66669999999999996</v>
      </c>
      <c r="AD5327">
        <v>0</v>
      </c>
      <c r="AE5327">
        <v>0</v>
      </c>
      <c r="AF5327" t="s">
        <v>3933</v>
      </c>
      <c r="AG5327" s="2">
        <v>3.2175925925925926E-3</v>
      </c>
      <c r="AH5327" t="s">
        <v>3911</v>
      </c>
      <c r="AI5327">
        <v>3</v>
      </c>
      <c r="AJ5327" t="s">
        <v>3925</v>
      </c>
      <c r="AK5327" s="3">
        <v>42714</v>
      </c>
      <c r="AL5327" s="10">
        <f>YEAR(ufc_fights_2[[#This Row],[date]])</f>
        <v>2016</v>
      </c>
      <c r="AM5327" t="s">
        <v>3983</v>
      </c>
      <c r="AN5327">
        <v>65</v>
      </c>
      <c r="AO5327" t="s">
        <v>3918</v>
      </c>
      <c r="AP5327">
        <f>IF(ufc_fights_2[[#This Row],[winner]]="Red",ufc_fights_2[[#This Row],[r_fighter_id]],ufc_fights_2[[#This Row],[b_fighter_id]])</f>
        <v>561</v>
      </c>
      <c r="AQ5327" t="str">
        <f>_xlfn.XLOOKUP(ufc_fights_2[[#This Row],[winnerID]],ufc_fighters[id],ufc_fighters[fighter_name],"xxx",0,1)</f>
        <v>Misha Cirkunov</v>
      </c>
    </row>
    <row r="5328" spans="1:43">
      <c r="A5328">
        <v>561</v>
      </c>
      <c r="B5328">
        <v>658</v>
      </c>
      <c r="C5328">
        <f>_xlfn.XLOOKUP(ufc_fights_2[[#This Row],[r_fighter_id]],ufc_fighters[id],ufc_fighters[year],"xxx",0,1)</f>
        <v>1987</v>
      </c>
      <c r="D5328">
        <f>_xlfn.XLOOKUP(ufc_fights_2[[#This Row],[b_fighter_id]],ufc_fighters[id],ufc_fighters[year],"Prázdné",0,1)</f>
        <v>1996</v>
      </c>
      <c r="E5328" s="10">
        <f>YEAR(ufc_fights_2[[#This Row],[date]])-ufc_fights_2[[#This Row],[r_year]]</f>
        <v>32</v>
      </c>
      <c r="F5328" s="10">
        <f>YEAR(ufc_fights_2[[#This Row],[date]])-ufc_fights_2[[#This Row],[b_year]]</f>
        <v>23</v>
      </c>
      <c r="G5328">
        <v>0</v>
      </c>
      <c r="H5328">
        <v>0</v>
      </c>
      <c r="I5328">
        <v>0.6</v>
      </c>
      <c r="J5328">
        <v>0.6</v>
      </c>
      <c r="K5328">
        <v>0.75860000000000005</v>
      </c>
      <c r="L5328">
        <v>0.62219999999999998</v>
      </c>
      <c r="M5328">
        <v>0.5</v>
      </c>
      <c r="N5328">
        <v>0</v>
      </c>
      <c r="O5328">
        <v>1</v>
      </c>
      <c r="P5328">
        <v>0</v>
      </c>
      <c r="Q5328">
        <v>2</v>
      </c>
      <c r="R5328">
        <v>1</v>
      </c>
      <c r="S5328" s="2">
        <v>1.736111111111111E-3</v>
      </c>
      <c r="T5328" s="2">
        <v>5.0925925925925921E-4</v>
      </c>
      <c r="U5328">
        <v>0.5</v>
      </c>
      <c r="V5328">
        <v>0.57579999999999998</v>
      </c>
      <c r="W5328">
        <v>1</v>
      </c>
      <c r="X5328">
        <v>0</v>
      </c>
      <c r="Y5328">
        <v>0</v>
      </c>
      <c r="Z5328">
        <v>0.33329999999999999</v>
      </c>
      <c r="AA5328">
        <v>0.66669999999999996</v>
      </c>
      <c r="AB5328">
        <v>0.66669999999999996</v>
      </c>
      <c r="AC5328">
        <v>0.8</v>
      </c>
      <c r="AD5328">
        <v>0.75</v>
      </c>
      <c r="AE5328">
        <v>0.55559999999999998</v>
      </c>
      <c r="AF5328" t="s">
        <v>3933</v>
      </c>
      <c r="AG5328" s="2">
        <v>2.5231481481481481E-3</v>
      </c>
      <c r="AH5328" t="s">
        <v>3911</v>
      </c>
      <c r="AI5328">
        <v>3</v>
      </c>
      <c r="AJ5328" t="s">
        <v>3949</v>
      </c>
      <c r="AK5328" s="3">
        <v>43722</v>
      </c>
      <c r="AL5328" s="10">
        <f>YEAR(ufc_fights_2[[#This Row],[date]])</f>
        <v>2019</v>
      </c>
      <c r="AM5328" t="s">
        <v>3983</v>
      </c>
      <c r="AN5328">
        <v>80</v>
      </c>
      <c r="AO5328" t="s">
        <v>3913</v>
      </c>
      <c r="AP5328">
        <f>IF(ufc_fights_2[[#This Row],[winner]]="Red",ufc_fights_2[[#This Row],[r_fighter_id]],ufc_fights_2[[#This Row],[b_fighter_id]])</f>
        <v>561</v>
      </c>
      <c r="AQ5328" t="str">
        <f>_xlfn.XLOOKUP(ufc_fights_2[[#This Row],[winnerID]],ufc_fighters[id],ufc_fighters[fighter_name],"xxx",0,1)</f>
        <v>Misha Cirkunov</v>
      </c>
    </row>
    <row r="5329" spans="1:43">
      <c r="A5329">
        <v>561</v>
      </c>
      <c r="B5329">
        <v>1537</v>
      </c>
      <c r="C5329">
        <f>_xlfn.XLOOKUP(ufc_fights_2[[#This Row],[r_fighter_id]],ufc_fighters[id],ufc_fighters[year],"xxx",0,1)</f>
        <v>1987</v>
      </c>
      <c r="D5329">
        <f>_xlfn.XLOOKUP(ufc_fights_2[[#This Row],[b_fighter_id]],ufc_fighters[id],ufc_fighters[year],"Prázdné",0,1)</f>
        <v>1984</v>
      </c>
      <c r="E5329" s="10">
        <f>YEAR(ufc_fights_2[[#This Row],[date]])-ufc_fights_2[[#This Row],[r_year]]</f>
        <v>28</v>
      </c>
      <c r="F5329" s="10">
        <f>YEAR(ufc_fights_2[[#This Row],[date]])-ufc_fights_2[[#This Row],[b_year]]</f>
        <v>31</v>
      </c>
      <c r="G5329">
        <v>0</v>
      </c>
      <c r="H5329">
        <v>0</v>
      </c>
      <c r="I5329">
        <v>0.8276</v>
      </c>
      <c r="J5329">
        <v>0.42859999999999998</v>
      </c>
      <c r="K5329">
        <v>0.81579999999999997</v>
      </c>
      <c r="L5329">
        <v>0.47620000000000001</v>
      </c>
      <c r="M5329">
        <v>0.75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2.0254629629629629E-3</v>
      </c>
      <c r="T5329" s="2">
        <v>3.3564814814814812E-4</v>
      </c>
      <c r="U5329">
        <v>0.8</v>
      </c>
      <c r="V5329">
        <v>0.2</v>
      </c>
      <c r="W5329">
        <v>1</v>
      </c>
      <c r="X5329">
        <v>0</v>
      </c>
      <c r="Y5329">
        <v>0.2</v>
      </c>
      <c r="Z5329">
        <v>0.54549999999999998</v>
      </c>
      <c r="AA5329">
        <v>0.3846</v>
      </c>
      <c r="AB5329">
        <v>1</v>
      </c>
      <c r="AC5329">
        <v>1</v>
      </c>
      <c r="AD5329">
        <v>1</v>
      </c>
      <c r="AE5329">
        <v>0</v>
      </c>
      <c r="AF5329" t="s">
        <v>3910</v>
      </c>
      <c r="AG5329" s="2">
        <v>3.2986111111111111E-3</v>
      </c>
      <c r="AH5329" t="s">
        <v>3911</v>
      </c>
      <c r="AI5329">
        <v>3</v>
      </c>
      <c r="AJ5329" t="s">
        <v>3940</v>
      </c>
      <c r="AK5329" s="3">
        <v>42239</v>
      </c>
      <c r="AL5329" s="10">
        <f>YEAR(ufc_fights_2[[#This Row],[date]])</f>
        <v>2015</v>
      </c>
      <c r="AM5329" t="s">
        <v>3983</v>
      </c>
      <c r="AN5329">
        <v>87</v>
      </c>
      <c r="AO5329" t="s">
        <v>3913</v>
      </c>
      <c r="AP5329">
        <f>IF(ufc_fights_2[[#This Row],[winner]]="Red",ufc_fights_2[[#This Row],[r_fighter_id]],ufc_fights_2[[#This Row],[b_fighter_id]])</f>
        <v>561</v>
      </c>
      <c r="AQ5329" t="str">
        <f>_xlfn.XLOOKUP(ufc_fights_2[[#This Row],[winnerID]],ufc_fighters[id],ufc_fighters[fighter_name],"xxx",0,1)</f>
        <v>Misha Cirkunov</v>
      </c>
    </row>
    <row r="5330" spans="1:43">
      <c r="A5330">
        <v>2805</v>
      </c>
      <c r="B5330">
        <v>2770</v>
      </c>
      <c r="C5330">
        <f>_xlfn.XLOOKUP(ufc_fights_2[[#This Row],[r_fighter_id]],ufc_fighters[id],ufc_fighters[year],"xxx",0,1)</f>
        <v>1983</v>
      </c>
      <c r="D5330">
        <f>_xlfn.XLOOKUP(ufc_fights_2[[#This Row],[b_fighter_id]],ufc_fighters[id],ufc_fighters[year],"Prázdné",0,1)</f>
        <v>1990</v>
      </c>
      <c r="E5330" s="10">
        <f>YEAR(ufc_fights_2[[#This Row],[date]])-ufc_fights_2[[#This Row],[r_year]]</f>
        <v>35</v>
      </c>
      <c r="F5330" s="10">
        <f>YEAR(ufc_fights_2[[#This Row],[date]])-ufc_fights_2[[#This Row],[b_year]]</f>
        <v>28</v>
      </c>
      <c r="G5330">
        <v>0</v>
      </c>
      <c r="H5330">
        <v>1</v>
      </c>
      <c r="I5330">
        <v>0.45450000000000002</v>
      </c>
      <c r="J5330">
        <v>0.52939999999999998</v>
      </c>
      <c r="K5330">
        <v>0.45450000000000002</v>
      </c>
      <c r="L5330">
        <v>0.52939999999999998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</v>
      </c>
      <c r="T5330" s="2">
        <v>5.7870370370370373E-5</v>
      </c>
      <c r="U5330">
        <v>0.28570000000000001</v>
      </c>
      <c r="V5330">
        <v>0.52939999999999998</v>
      </c>
      <c r="W5330">
        <v>0</v>
      </c>
      <c r="X5330">
        <v>1</v>
      </c>
      <c r="Y5330">
        <v>0</v>
      </c>
      <c r="Z5330">
        <v>0.45450000000000002</v>
      </c>
      <c r="AA5330">
        <v>0.2727</v>
      </c>
      <c r="AB5330">
        <v>0</v>
      </c>
      <c r="AC5330">
        <v>0</v>
      </c>
      <c r="AD5330">
        <v>0</v>
      </c>
      <c r="AE5330">
        <v>1</v>
      </c>
      <c r="AF5330" t="s">
        <v>3910</v>
      </c>
      <c r="AG5330" s="2">
        <v>1.1111111111111111E-3</v>
      </c>
      <c r="AH5330" t="s">
        <v>3911</v>
      </c>
      <c r="AI5330">
        <v>3</v>
      </c>
      <c r="AJ5330" t="s">
        <v>3924</v>
      </c>
      <c r="AK5330" s="3">
        <v>43288</v>
      </c>
      <c r="AL5330" s="10">
        <f>YEAR(ufc_fights_2[[#This Row],[date]])</f>
        <v>2018</v>
      </c>
      <c r="AM5330" t="s">
        <v>3983</v>
      </c>
      <c r="AN5330">
        <v>1</v>
      </c>
      <c r="AO5330" t="s">
        <v>3918</v>
      </c>
      <c r="AP5330">
        <f>IF(ufc_fights_2[[#This Row],[winner]]="Red",ufc_fights_2[[#This Row],[r_fighter_id]],ufc_fights_2[[#This Row],[b_fighter_id]])</f>
        <v>2770</v>
      </c>
      <c r="AQ5330" t="str">
        <f>_xlfn.XLOOKUP(ufc_fights_2[[#This Row],[winnerID]],ufc_fighters[id],ufc_fighters[fighter_name],"xxx",0,1)</f>
        <v>Khalil Rountree Jr.</v>
      </c>
    </row>
    <row r="5331" spans="1:43">
      <c r="A5331">
        <v>2626</v>
      </c>
      <c r="B5331">
        <v>3049</v>
      </c>
      <c r="C5331">
        <f>_xlfn.XLOOKUP(ufc_fights_2[[#This Row],[r_fighter_id]],ufc_fighters[id],ufc_fighters[year],"xxx",0,1)</f>
        <v>1971</v>
      </c>
      <c r="D5331">
        <f>_xlfn.XLOOKUP(ufc_fights_2[[#This Row],[b_fighter_id]],ufc_fighters[id],ufc_fighters[year],"Prázdné",0,1)</f>
        <v>1975</v>
      </c>
      <c r="E5331" s="10">
        <f>YEAR(ufc_fights_2[[#This Row],[date]])-ufc_fights_2[[#This Row],[r_year]]</f>
        <v>31</v>
      </c>
      <c r="F5331" s="10">
        <f>YEAR(ufc_fights_2[[#This Row],[date]])-ufc_fights_2[[#This Row],[b_year]]</f>
        <v>27</v>
      </c>
      <c r="G5331">
        <v>0</v>
      </c>
      <c r="H5331">
        <v>0</v>
      </c>
      <c r="I5331">
        <v>0.46150000000000002</v>
      </c>
      <c r="J5331">
        <v>0.66669999999999996</v>
      </c>
      <c r="K5331">
        <v>0.72</v>
      </c>
      <c r="L5331">
        <v>0.92310000000000003</v>
      </c>
      <c r="M5331">
        <v>1</v>
      </c>
      <c r="N5331">
        <v>0</v>
      </c>
      <c r="O5331">
        <v>0</v>
      </c>
      <c r="P5331">
        <v>5</v>
      </c>
      <c r="Q5331">
        <v>0</v>
      </c>
      <c r="R5331">
        <v>0</v>
      </c>
      <c r="S5331" s="2">
        <v>8.8773148148148153E-3</v>
      </c>
      <c r="T5331" s="2">
        <v>0</v>
      </c>
      <c r="U5331">
        <v>0.46150000000000002</v>
      </c>
      <c r="V5331">
        <v>0.5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1</v>
      </c>
      <c r="AD5331">
        <v>0.46150000000000002</v>
      </c>
      <c r="AE5331">
        <v>1</v>
      </c>
      <c r="AF5331" t="s">
        <v>3915</v>
      </c>
      <c r="AG5331" s="2">
        <v>3.472222222222222E-3</v>
      </c>
      <c r="AH5331" t="s">
        <v>3911</v>
      </c>
      <c r="AI5331">
        <v>3</v>
      </c>
      <c r="AJ5331" t="s">
        <v>3925</v>
      </c>
      <c r="AK5331" s="3">
        <v>37267</v>
      </c>
      <c r="AL5331" s="10">
        <f>YEAR(ufc_fights_2[[#This Row],[date]])</f>
        <v>2002</v>
      </c>
      <c r="AM5331" t="s">
        <v>3983</v>
      </c>
      <c r="AN5331">
        <v>144</v>
      </c>
      <c r="AO5331" t="s">
        <v>3913</v>
      </c>
      <c r="AP5331">
        <f>IF(ufc_fights_2[[#This Row],[winner]]="Red",ufc_fights_2[[#This Row],[r_fighter_id]],ufc_fights_2[[#This Row],[b_fighter_id]])</f>
        <v>2626</v>
      </c>
      <c r="AQ5331" t="str">
        <f>_xlfn.XLOOKUP(ufc_fights_2[[#This Row],[winnerID]],ufc_fighters[id],ufc_fighters[fighter_name],"xxx",0,1)</f>
        <v>Kevin Randleman</v>
      </c>
    </row>
    <row r="5332" spans="1:43">
      <c r="A5332">
        <v>1537</v>
      </c>
      <c r="B5332">
        <v>2770</v>
      </c>
      <c r="C5332">
        <f>_xlfn.XLOOKUP(ufc_fights_2[[#This Row],[r_fighter_id]],ufc_fighters[id],ufc_fighters[year],"xxx",0,1)</f>
        <v>1984</v>
      </c>
      <c r="D5332">
        <f>_xlfn.XLOOKUP(ufc_fights_2[[#This Row],[b_fighter_id]],ufc_fighters[id],ufc_fighters[year],"Prázdné",0,1)</f>
        <v>1990</v>
      </c>
      <c r="E5332" s="10">
        <f>YEAR(ufc_fights_2[[#This Row],[date]])-ufc_fights_2[[#This Row],[r_year]]</f>
        <v>33</v>
      </c>
      <c r="F5332" s="10">
        <f>YEAR(ufc_fights_2[[#This Row],[date]])-ufc_fights_2[[#This Row],[b_year]]</f>
        <v>27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0.83330000000000004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9.2592592592592588E-5</v>
      </c>
      <c r="T5332" s="2">
        <v>1.1574074074074073E-5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1</v>
      </c>
      <c r="AF5332" t="s">
        <v>3910</v>
      </c>
      <c r="AG5332" s="2">
        <v>6.018518518518519E-4</v>
      </c>
      <c r="AH5332" t="s">
        <v>3911</v>
      </c>
      <c r="AI5332">
        <v>3</v>
      </c>
      <c r="AJ5332" t="s">
        <v>3992</v>
      </c>
      <c r="AK5332" s="3">
        <v>42770</v>
      </c>
      <c r="AL5332" s="10">
        <f>YEAR(ufc_fights_2[[#This Row],[date]])</f>
        <v>2017</v>
      </c>
      <c r="AM5332" t="s">
        <v>3983</v>
      </c>
      <c r="AN5332">
        <v>3</v>
      </c>
      <c r="AO5332" t="s">
        <v>3918</v>
      </c>
      <c r="AP5332">
        <f>IF(ufc_fights_2[[#This Row],[winner]]="Red",ufc_fights_2[[#This Row],[r_fighter_id]],ufc_fights_2[[#This Row],[b_fighter_id]])</f>
        <v>2770</v>
      </c>
      <c r="AQ5332" t="str">
        <f>_xlfn.XLOOKUP(ufc_fights_2[[#This Row],[winnerID]],ufc_fighters[id],ufc_fighters[fighter_name],"xxx",0,1)</f>
        <v>Khalil Rountree Jr.</v>
      </c>
    </row>
    <row r="5333" spans="1:43">
      <c r="A5333">
        <v>1698</v>
      </c>
      <c r="B5333">
        <v>218</v>
      </c>
      <c r="C5333">
        <f>_xlfn.XLOOKUP(ufc_fights_2[[#This Row],[r_fighter_id]],ufc_fighters[id],ufc_fighters[year],"xxx",0,1)</f>
        <v>1992</v>
      </c>
      <c r="D5333">
        <f>_xlfn.XLOOKUP(ufc_fights_2[[#This Row],[b_fighter_id]],ufc_fighters[id],ufc_fighters[year],"Prázdné",0,1)</f>
        <v>1980</v>
      </c>
      <c r="E5333" s="10">
        <f>YEAR(ufc_fights_2[[#This Row],[date]])-ufc_fights_2[[#This Row],[r_year]]</f>
        <v>24</v>
      </c>
      <c r="F5333" s="10">
        <f>YEAR(ufc_fights_2[[#This Row],[date]])-ufc_fights_2[[#This Row],[b_year]]</f>
        <v>36</v>
      </c>
      <c r="G5333">
        <v>0</v>
      </c>
      <c r="H5333">
        <v>0</v>
      </c>
      <c r="I5333">
        <v>0.65910000000000002</v>
      </c>
      <c r="J5333">
        <v>0.61109999999999998</v>
      </c>
      <c r="K5333">
        <v>0.75660000000000005</v>
      </c>
      <c r="L5333">
        <v>0.66669999999999996</v>
      </c>
      <c r="M5333">
        <v>0</v>
      </c>
      <c r="N5333">
        <v>0.28570000000000001</v>
      </c>
      <c r="O5333">
        <v>1</v>
      </c>
      <c r="P5333">
        <v>0</v>
      </c>
      <c r="Q5333">
        <v>1</v>
      </c>
      <c r="R5333">
        <v>0</v>
      </c>
      <c r="S5333" s="2">
        <v>2.8240740740740739E-3</v>
      </c>
      <c r="T5333" s="2">
        <v>1.1574074074074073E-3</v>
      </c>
      <c r="U5333">
        <v>0.6</v>
      </c>
      <c r="V5333">
        <v>0.5484</v>
      </c>
      <c r="W5333">
        <v>0.75</v>
      </c>
      <c r="X5333">
        <v>0.77780000000000005</v>
      </c>
      <c r="Y5333">
        <v>1</v>
      </c>
      <c r="Z5333">
        <v>0.31580000000000003</v>
      </c>
      <c r="AA5333">
        <v>0.5</v>
      </c>
      <c r="AB5333">
        <v>0.9</v>
      </c>
      <c r="AC5333">
        <v>0.9</v>
      </c>
      <c r="AD5333">
        <v>0.95</v>
      </c>
      <c r="AE5333">
        <v>0.5</v>
      </c>
      <c r="AF5333" t="s">
        <v>3933</v>
      </c>
      <c r="AG5333" s="2">
        <v>2.2106481481481482E-3</v>
      </c>
      <c r="AH5333" t="s">
        <v>3911</v>
      </c>
      <c r="AI5333">
        <v>3</v>
      </c>
      <c r="AJ5333" t="s">
        <v>3934</v>
      </c>
      <c r="AK5333" s="3">
        <v>42498</v>
      </c>
      <c r="AL5333" s="10">
        <f>YEAR(ufc_fights_2[[#This Row],[date]])</f>
        <v>2016</v>
      </c>
      <c r="AM5333" t="s">
        <v>3983</v>
      </c>
      <c r="AN5333">
        <v>24</v>
      </c>
      <c r="AO5333" t="s">
        <v>3913</v>
      </c>
      <c r="AP5333">
        <f>IF(ufc_fights_2[[#This Row],[winner]]="Red",ufc_fights_2[[#This Row],[r_fighter_id]],ufc_fights_2[[#This Row],[b_fighter_id]])</f>
        <v>1698</v>
      </c>
      <c r="AQ5333" t="str">
        <f>_xlfn.XLOOKUP(ufc_fights_2[[#This Row],[winnerID]],ufc_fighters[id],ufc_fighters[fighter_name],"xxx",0,1)</f>
        <v>Nikita Krylov</v>
      </c>
    </row>
    <row r="5334" spans="1:43">
      <c r="A5334">
        <v>97</v>
      </c>
      <c r="B5334">
        <v>2770</v>
      </c>
      <c r="C5334">
        <f>_xlfn.XLOOKUP(ufc_fights_2[[#This Row],[r_fighter_id]],ufc_fighters[id],ufc_fighters[year],"xxx",0,1)</f>
        <v>1987</v>
      </c>
      <c r="D5334">
        <f>_xlfn.XLOOKUP(ufc_fights_2[[#This Row],[b_fighter_id]],ufc_fighters[id],ufc_fighters[year],"Prázdné",0,1)</f>
        <v>1990</v>
      </c>
      <c r="E5334" s="10">
        <f>YEAR(ufc_fights_2[[#This Row],[date]])-ufc_fights_2[[#This Row],[r_year]]</f>
        <v>32</v>
      </c>
      <c r="F5334" s="10">
        <f>YEAR(ufc_fights_2[[#This Row],[date]])-ufc_fights_2[[#This Row],[b_year]]</f>
        <v>29</v>
      </c>
      <c r="G5334">
        <v>0</v>
      </c>
      <c r="H5334">
        <v>4</v>
      </c>
      <c r="I5334">
        <v>0.2319</v>
      </c>
      <c r="J5334">
        <v>0.50319999999999998</v>
      </c>
      <c r="K5334">
        <v>0.26390000000000002</v>
      </c>
      <c r="L5334">
        <v>0.51229999999999998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3.1250000000000001E-4</v>
      </c>
      <c r="T5334" s="2">
        <v>7.8703703703703705E-4</v>
      </c>
      <c r="U5334">
        <v>0.19350000000000001</v>
      </c>
      <c r="V5334">
        <v>0.29210000000000003</v>
      </c>
      <c r="W5334">
        <v>0.57140000000000002</v>
      </c>
      <c r="X5334">
        <v>0</v>
      </c>
      <c r="Y5334">
        <v>0.84440000000000004</v>
      </c>
      <c r="Z5334">
        <v>0.23530000000000001</v>
      </c>
      <c r="AA5334">
        <v>0.51719999999999999</v>
      </c>
      <c r="AB5334">
        <v>0</v>
      </c>
      <c r="AC5334">
        <v>0</v>
      </c>
      <c r="AD5334">
        <v>0</v>
      </c>
      <c r="AE5334">
        <v>0.33329999999999999</v>
      </c>
      <c r="AF5334" t="s">
        <v>3915</v>
      </c>
      <c r="AG5334" s="2">
        <v>3.472222222222222E-3</v>
      </c>
      <c r="AH5334" t="s">
        <v>3911</v>
      </c>
      <c r="AI5334">
        <v>3</v>
      </c>
      <c r="AJ5334" t="s">
        <v>3924</v>
      </c>
      <c r="AK5334" s="3">
        <v>43568</v>
      </c>
      <c r="AL5334" s="10">
        <f>YEAR(ufc_fights_2[[#This Row],[date]])</f>
        <v>2019</v>
      </c>
      <c r="AM5334" t="s">
        <v>3983</v>
      </c>
      <c r="AN5334">
        <v>45</v>
      </c>
      <c r="AO5334" t="s">
        <v>3918</v>
      </c>
      <c r="AP5334">
        <f>IF(ufc_fights_2[[#This Row],[winner]]="Red",ufc_fights_2[[#This Row],[r_fighter_id]],ufc_fights_2[[#This Row],[b_fighter_id]])</f>
        <v>2770</v>
      </c>
      <c r="AQ5334" t="str">
        <f>_xlfn.XLOOKUP(ufc_fights_2[[#This Row],[winnerID]],ufc_fighters[id],ufc_fighters[fighter_name],"xxx",0,1)</f>
        <v>Khalil Rountree Jr.</v>
      </c>
    </row>
    <row r="5335" spans="1:43">
      <c r="A5335">
        <v>3413</v>
      </c>
      <c r="B5335">
        <v>1698</v>
      </c>
      <c r="C5335">
        <f>_xlfn.XLOOKUP(ufc_fights_2[[#This Row],[r_fighter_id]],ufc_fighters[id],ufc_fighters[year],"xxx",0,1)</f>
        <v>1992</v>
      </c>
      <c r="D5335">
        <f>_xlfn.XLOOKUP(ufc_fights_2[[#This Row],[b_fighter_id]],ufc_fighters[id],ufc_fighters[year],"Prázdné",0,1)</f>
        <v>1992</v>
      </c>
      <c r="E5335" s="10">
        <f>YEAR(ufc_fights_2[[#This Row],[date]])-ufc_fights_2[[#This Row],[r_year]]</f>
        <v>28</v>
      </c>
      <c r="F5335" s="10">
        <f>YEAR(ufc_fights_2[[#This Row],[date]])-ufc_fights_2[[#This Row],[b_year]]</f>
        <v>28</v>
      </c>
      <c r="G5335">
        <v>0</v>
      </c>
      <c r="H5335">
        <v>0</v>
      </c>
      <c r="I5335">
        <v>0.74</v>
      </c>
      <c r="J5335">
        <v>0.77590000000000003</v>
      </c>
      <c r="K5335">
        <v>0.8125</v>
      </c>
      <c r="L5335">
        <v>0.8649</v>
      </c>
      <c r="M5335">
        <v>0</v>
      </c>
      <c r="N5335">
        <v>0.375</v>
      </c>
      <c r="O5335">
        <v>0</v>
      </c>
      <c r="P5335">
        <v>0</v>
      </c>
      <c r="Q5335">
        <v>1</v>
      </c>
      <c r="R5335">
        <v>1</v>
      </c>
      <c r="S5335" s="2">
        <v>1.6782407407407408E-3</v>
      </c>
      <c r="T5335" s="2">
        <v>7.8703703703703696E-3</v>
      </c>
      <c r="U5335">
        <v>0.73329999999999995</v>
      </c>
      <c r="V5335">
        <v>0.77549999999999997</v>
      </c>
      <c r="W5335">
        <v>0.66669999999999996</v>
      </c>
      <c r="X5335">
        <v>1</v>
      </c>
      <c r="Y5335">
        <v>0.5</v>
      </c>
      <c r="Z5335">
        <v>0.71430000000000005</v>
      </c>
      <c r="AA5335">
        <v>0.55559999999999998</v>
      </c>
      <c r="AB5335">
        <v>0.88890000000000002</v>
      </c>
      <c r="AC5335">
        <v>0.66669999999999996</v>
      </c>
      <c r="AD5335">
        <v>0.70369999999999999</v>
      </c>
      <c r="AE5335">
        <v>0.89190000000000003</v>
      </c>
      <c r="AF5335" t="s">
        <v>3915</v>
      </c>
      <c r="AG5335" s="2">
        <v>3.472222222222222E-3</v>
      </c>
      <c r="AH5335" t="s">
        <v>3911</v>
      </c>
      <c r="AI5335">
        <v>3</v>
      </c>
      <c r="AJ5335" t="s">
        <v>3932</v>
      </c>
      <c r="AK5335" s="3">
        <v>43904</v>
      </c>
      <c r="AL5335" s="10">
        <f>YEAR(ufc_fights_2[[#This Row],[date]])</f>
        <v>2020</v>
      </c>
      <c r="AM5335" t="s">
        <v>3983</v>
      </c>
      <c r="AN5335">
        <v>44</v>
      </c>
      <c r="AO5335" t="s">
        <v>3918</v>
      </c>
      <c r="AP5335">
        <f>IF(ufc_fights_2[[#This Row],[winner]]="Red",ufc_fights_2[[#This Row],[r_fighter_id]],ufc_fights_2[[#This Row],[b_fighter_id]])</f>
        <v>1698</v>
      </c>
      <c r="AQ5335" t="str">
        <f>_xlfn.XLOOKUP(ufc_fights_2[[#This Row],[winnerID]],ufc_fighters[id],ufc_fighters[fighter_name],"xxx",0,1)</f>
        <v>Nikita Krylov</v>
      </c>
    </row>
    <row r="5336" spans="1:43">
      <c r="A5336">
        <v>1698</v>
      </c>
      <c r="B5336">
        <v>1327</v>
      </c>
      <c r="C5336">
        <f>_xlfn.XLOOKUP(ufc_fights_2[[#This Row],[r_fighter_id]],ufc_fighters[id],ufc_fighters[year],"xxx",0,1)</f>
        <v>1992</v>
      </c>
      <c r="D5336">
        <f>_xlfn.XLOOKUP(ufc_fights_2[[#This Row],[b_fighter_id]],ufc_fighters[id],ufc_fighters[year],"Prázdné",0,1)</f>
        <v>1980</v>
      </c>
      <c r="E5336" s="10">
        <f>YEAR(ufc_fights_2[[#This Row],[date]])-ufc_fights_2[[#This Row],[r_year]]</f>
        <v>24</v>
      </c>
      <c r="F5336" s="10">
        <f>YEAR(ufc_fights_2[[#This Row],[date]])-ufc_fights_2[[#This Row],[b_year]]</f>
        <v>36</v>
      </c>
      <c r="G5336">
        <v>1</v>
      </c>
      <c r="H5336">
        <v>0</v>
      </c>
      <c r="I5336">
        <v>0.50849999999999995</v>
      </c>
      <c r="J5336">
        <v>0.47270000000000001</v>
      </c>
      <c r="K5336">
        <v>0.54690000000000005</v>
      </c>
      <c r="L5336">
        <v>0.55379999999999996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 s="2">
        <v>6.3657407407407413E-4</v>
      </c>
      <c r="T5336" s="2">
        <v>2.8935185185185184E-4</v>
      </c>
      <c r="U5336">
        <v>0.4375</v>
      </c>
      <c r="V5336">
        <v>0.42549999999999999</v>
      </c>
      <c r="W5336">
        <v>0.57689999999999997</v>
      </c>
      <c r="X5336">
        <v>0.83330000000000004</v>
      </c>
      <c r="Y5336">
        <v>1</v>
      </c>
      <c r="Z5336">
        <v>0.47170000000000001</v>
      </c>
      <c r="AA5336">
        <v>0.46510000000000001</v>
      </c>
      <c r="AB5336">
        <v>0.83330000000000004</v>
      </c>
      <c r="AC5336">
        <v>0.5</v>
      </c>
      <c r="AD5336">
        <v>0</v>
      </c>
      <c r="AE5336">
        <v>0</v>
      </c>
      <c r="AF5336" t="s">
        <v>3910</v>
      </c>
      <c r="AG5336" s="2">
        <v>4.6296296296296298E-4</v>
      </c>
      <c r="AH5336" t="s">
        <v>3911</v>
      </c>
      <c r="AI5336">
        <v>3</v>
      </c>
      <c r="AJ5336" t="s">
        <v>3931</v>
      </c>
      <c r="AK5336" s="3">
        <v>42581</v>
      </c>
      <c r="AL5336" s="10">
        <f>YEAR(ufc_fights_2[[#This Row],[date]])</f>
        <v>2016</v>
      </c>
      <c r="AM5336" t="s">
        <v>3983</v>
      </c>
      <c r="AN5336">
        <v>45</v>
      </c>
      <c r="AO5336" t="s">
        <v>3913</v>
      </c>
      <c r="AP5336">
        <f>IF(ufc_fights_2[[#This Row],[winner]]="Red",ufc_fights_2[[#This Row],[r_fighter_id]],ufc_fights_2[[#This Row],[b_fighter_id]])</f>
        <v>1698</v>
      </c>
      <c r="AQ5336" t="str">
        <f>_xlfn.XLOOKUP(ufc_fights_2[[#This Row],[winnerID]],ufc_fighters[id],ufc_fighters[fighter_name],"xxx",0,1)</f>
        <v>Nikita Krylov</v>
      </c>
    </row>
    <row r="5337" spans="1:43">
      <c r="A5337">
        <v>669</v>
      </c>
      <c r="B5337">
        <v>287</v>
      </c>
      <c r="C5337">
        <f>_xlfn.XLOOKUP(ufc_fights_2[[#This Row],[r_fighter_id]],ufc_fighters[id],ufc_fighters[year],"xxx",0,1)</f>
        <v>1980</v>
      </c>
      <c r="D5337">
        <f>_xlfn.XLOOKUP(ufc_fights_2[[#This Row],[b_fighter_id]],ufc_fighters[id],ufc_fighters[year],"Prázdné",0,1)</f>
        <v>1983</v>
      </c>
      <c r="E5337" s="10">
        <f>YEAR(ufc_fights_2[[#This Row],[date]])-ufc_fights_2[[#This Row],[r_year]]</f>
        <v>37</v>
      </c>
      <c r="F5337" s="10">
        <f>YEAR(ufc_fights_2[[#This Row],[date]])-ufc_fights_2[[#This Row],[b_year]]</f>
        <v>34</v>
      </c>
      <c r="G5337">
        <v>0</v>
      </c>
      <c r="H5337">
        <v>1</v>
      </c>
      <c r="I5337">
        <v>0.60329999999999995</v>
      </c>
      <c r="J5337">
        <v>0.53539999999999999</v>
      </c>
      <c r="K5337">
        <v>0.67279999999999995</v>
      </c>
      <c r="L5337">
        <v>0.59130000000000005</v>
      </c>
      <c r="M5337">
        <v>0.3</v>
      </c>
      <c r="N5337">
        <v>0.5</v>
      </c>
      <c r="O5337">
        <v>0</v>
      </c>
      <c r="P5337">
        <v>0</v>
      </c>
      <c r="Q5337">
        <v>0</v>
      </c>
      <c r="R5337">
        <v>0</v>
      </c>
      <c r="S5337" s="2">
        <v>5.3125000000000004E-3</v>
      </c>
      <c r="T5337" s="2">
        <v>8.3333333333333339E-4</v>
      </c>
      <c r="U5337">
        <v>0.56879999999999997</v>
      </c>
      <c r="V5337">
        <v>0.48859999999999998</v>
      </c>
      <c r="W5337">
        <v>0.90910000000000002</v>
      </c>
      <c r="X5337">
        <v>1</v>
      </c>
      <c r="Y5337">
        <v>1</v>
      </c>
      <c r="Z5337">
        <v>0.38979999999999998</v>
      </c>
      <c r="AA5337">
        <v>0.48049999999999998</v>
      </c>
      <c r="AB5337">
        <v>0.8095</v>
      </c>
      <c r="AC5337">
        <v>0.73329999999999995</v>
      </c>
      <c r="AD5337">
        <v>0.80489999999999995</v>
      </c>
      <c r="AE5337">
        <v>0.71430000000000005</v>
      </c>
      <c r="AF5337" t="s">
        <v>3915</v>
      </c>
      <c r="AG5337" s="2">
        <v>3.472222222222222E-3</v>
      </c>
      <c r="AH5337" t="s">
        <v>3911</v>
      </c>
      <c r="AI5337">
        <v>3</v>
      </c>
      <c r="AJ5337" t="s">
        <v>3925</v>
      </c>
      <c r="AK5337" s="3">
        <v>42833</v>
      </c>
      <c r="AL5337" s="10">
        <f>YEAR(ufc_fights_2[[#This Row],[date]])</f>
        <v>2017</v>
      </c>
      <c r="AM5337" t="s">
        <v>3983</v>
      </c>
      <c r="AN5337">
        <v>147</v>
      </c>
      <c r="AO5337" t="s">
        <v>3913</v>
      </c>
      <c r="AP5337">
        <f>IF(ufc_fights_2[[#This Row],[winner]]="Red",ufc_fights_2[[#This Row],[r_fighter_id]],ufc_fights_2[[#This Row],[b_fighter_id]])</f>
        <v>669</v>
      </c>
      <c r="AQ5337" t="str">
        <f>_xlfn.XLOOKUP(ufc_fights_2[[#This Row],[winnerID]],ufc_fighters[id],ufc_fighters[fighter_name],"xxx",0,1)</f>
        <v>Patrick Cummins</v>
      </c>
    </row>
    <row r="5338" spans="1:43">
      <c r="A5338">
        <v>669</v>
      </c>
      <c r="B5338">
        <v>2267</v>
      </c>
      <c r="C5338">
        <f>_xlfn.XLOOKUP(ufc_fights_2[[#This Row],[r_fighter_id]],ufc_fighters[id],ufc_fighters[year],"xxx",0,1)</f>
        <v>1980</v>
      </c>
      <c r="D5338">
        <f>_xlfn.XLOOKUP(ufc_fights_2[[#This Row],[b_fighter_id]],ufc_fighters[id],ufc_fighters[year],"Prázdné",0,1)</f>
        <v>1983</v>
      </c>
      <c r="E5338" s="10">
        <f>YEAR(ufc_fights_2[[#This Row],[date]])-ufc_fights_2[[#This Row],[r_year]]</f>
        <v>34</v>
      </c>
      <c r="F5338" s="10">
        <f>YEAR(ufc_fights_2[[#This Row],[date]])-ufc_fights_2[[#This Row],[b_year]]</f>
        <v>31</v>
      </c>
      <c r="G5338">
        <v>0</v>
      </c>
      <c r="H5338">
        <v>0</v>
      </c>
      <c r="I5338">
        <v>0.58179999999999998</v>
      </c>
      <c r="J5338">
        <v>0.13639999999999999</v>
      </c>
      <c r="K5338">
        <v>0.67120000000000002</v>
      </c>
      <c r="L5338">
        <v>0.1739</v>
      </c>
      <c r="M5338">
        <v>0.6</v>
      </c>
      <c r="N5338">
        <v>0</v>
      </c>
      <c r="O5338">
        <v>1</v>
      </c>
      <c r="P5338">
        <v>0</v>
      </c>
      <c r="Q5338">
        <v>0</v>
      </c>
      <c r="R5338">
        <v>0</v>
      </c>
      <c r="S5338" s="2">
        <v>2.7199074074074074E-3</v>
      </c>
      <c r="T5338" s="2">
        <v>0</v>
      </c>
      <c r="U5338">
        <v>0.56859999999999999</v>
      </c>
      <c r="V5338">
        <v>0.1429</v>
      </c>
      <c r="W5338">
        <v>0.66669999999999996</v>
      </c>
      <c r="X5338">
        <v>1</v>
      </c>
      <c r="Y5338">
        <v>0</v>
      </c>
      <c r="Z5338">
        <v>0.3125</v>
      </c>
      <c r="AA5338">
        <v>0.13639999999999999</v>
      </c>
      <c r="AB5338">
        <v>0.66669999999999996</v>
      </c>
      <c r="AC5338">
        <v>0</v>
      </c>
      <c r="AD5338">
        <v>0.69440000000000002</v>
      </c>
      <c r="AE5338">
        <v>0</v>
      </c>
      <c r="AF5338" t="s">
        <v>3910</v>
      </c>
      <c r="AG5338" s="2">
        <v>1.712962962962963E-3</v>
      </c>
      <c r="AH5338" t="s">
        <v>3911</v>
      </c>
      <c r="AI5338">
        <v>3</v>
      </c>
      <c r="AJ5338" t="s">
        <v>4046</v>
      </c>
      <c r="AK5338" s="3">
        <v>41797</v>
      </c>
      <c r="AL5338" s="10">
        <f>YEAR(ufc_fights_2[[#This Row],[date]])</f>
        <v>2014</v>
      </c>
      <c r="AM5338" t="s">
        <v>3983</v>
      </c>
      <c r="AN5338">
        <v>126</v>
      </c>
      <c r="AO5338" t="s">
        <v>3913</v>
      </c>
      <c r="AP5338">
        <f>IF(ufc_fights_2[[#This Row],[winner]]="Red",ufc_fights_2[[#This Row],[r_fighter_id]],ufc_fights_2[[#This Row],[b_fighter_id]])</f>
        <v>669</v>
      </c>
      <c r="AQ5338" t="str">
        <f>_xlfn.XLOOKUP(ufc_fights_2[[#This Row],[winnerID]],ufc_fighters[id],ufc_fighters[fighter_name],"xxx",0,1)</f>
        <v>Patrick Cummins</v>
      </c>
    </row>
    <row r="5339" spans="1:43">
      <c r="A5339">
        <v>669</v>
      </c>
      <c r="B5339">
        <v>3384</v>
      </c>
      <c r="C5339">
        <f>_xlfn.XLOOKUP(ufc_fights_2[[#This Row],[r_fighter_id]],ufc_fighters[id],ufc_fighters[year],"xxx",0,1)</f>
        <v>1980</v>
      </c>
      <c r="D5339">
        <f>_xlfn.XLOOKUP(ufc_fights_2[[#This Row],[b_fighter_id]],ufc_fighters[id],ufc_fighters[year],"Prázdné",0,1)</f>
        <v>1985</v>
      </c>
      <c r="E5339" s="10">
        <f>YEAR(ufc_fights_2[[#This Row],[date]])-ufc_fights_2[[#This Row],[r_year]]</f>
        <v>37</v>
      </c>
      <c r="F5339" s="10">
        <f>YEAR(ufc_fights_2[[#This Row],[date]])-ufc_fights_2[[#This Row],[b_year]]</f>
        <v>32</v>
      </c>
      <c r="G5339">
        <v>0</v>
      </c>
      <c r="H5339">
        <v>0</v>
      </c>
      <c r="I5339">
        <v>0.47249999999999998</v>
      </c>
      <c r="J5339">
        <v>0.36730000000000002</v>
      </c>
      <c r="K5339">
        <v>0.4894</v>
      </c>
      <c r="L5339">
        <v>0.40479999999999999</v>
      </c>
      <c r="M5339">
        <v>9.0899999999999995E-2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2.1527777777777778E-3</v>
      </c>
      <c r="T5339" s="2">
        <v>0</v>
      </c>
      <c r="U5339">
        <v>0.4294</v>
      </c>
      <c r="V5339">
        <v>0.34920000000000001</v>
      </c>
      <c r="W5339">
        <v>0.77780000000000005</v>
      </c>
      <c r="X5339">
        <v>0.9</v>
      </c>
      <c r="Y5339">
        <v>1</v>
      </c>
      <c r="Z5339">
        <v>0.45119999999999999</v>
      </c>
      <c r="AA5339">
        <v>0.35449999999999998</v>
      </c>
      <c r="AB5339">
        <v>0.66669999999999996</v>
      </c>
      <c r="AC5339">
        <v>0</v>
      </c>
      <c r="AD5339">
        <v>0</v>
      </c>
      <c r="AE5339">
        <v>0.83330000000000004</v>
      </c>
      <c r="AF5339" t="s">
        <v>3922</v>
      </c>
      <c r="AG5339" s="2">
        <v>3.472222222222222E-3</v>
      </c>
      <c r="AH5339" t="s">
        <v>3911</v>
      </c>
      <c r="AI5339">
        <v>3</v>
      </c>
      <c r="AJ5339" t="s">
        <v>3925</v>
      </c>
      <c r="AK5339" s="3">
        <v>42938</v>
      </c>
      <c r="AL5339" s="10">
        <f>YEAR(ufc_fights_2[[#This Row],[date]])</f>
        <v>2017</v>
      </c>
      <c r="AM5339" t="s">
        <v>3983</v>
      </c>
      <c r="AN5339">
        <v>121</v>
      </c>
      <c r="AO5339" t="s">
        <v>3913</v>
      </c>
      <c r="AP5339">
        <f>IF(ufc_fights_2[[#This Row],[winner]]="Red",ufc_fights_2[[#This Row],[r_fighter_id]],ufc_fights_2[[#This Row],[b_fighter_id]])</f>
        <v>669</v>
      </c>
      <c r="AQ5339" t="str">
        <f>_xlfn.XLOOKUP(ufc_fights_2[[#This Row],[winnerID]],ufc_fighters[id],ufc_fighters[fighter_name],"xxx",0,1)</f>
        <v>Patrick Cummins</v>
      </c>
    </row>
    <row r="5340" spans="1:43">
      <c r="A5340">
        <v>1657</v>
      </c>
      <c r="B5340">
        <v>669</v>
      </c>
      <c r="C5340">
        <f>_xlfn.XLOOKUP(ufc_fights_2[[#This Row],[r_fighter_id]],ufc_fighters[id],ufc_fighters[year],"xxx",0,1)</f>
        <v>1982</v>
      </c>
      <c r="D5340">
        <f>_xlfn.XLOOKUP(ufc_fights_2[[#This Row],[b_fighter_id]],ufc_fighters[id],ufc_fighters[year],"Prázdné",0,1)</f>
        <v>1980</v>
      </c>
      <c r="E5340" s="10">
        <f>YEAR(ufc_fights_2[[#This Row],[date]])-ufc_fights_2[[#This Row],[r_year]]</f>
        <v>32</v>
      </c>
      <c r="F5340" s="10">
        <f>YEAR(ufc_fights_2[[#This Row],[date]])-ufc_fights_2[[#This Row],[b_year]]</f>
        <v>34</v>
      </c>
      <c r="G5340">
        <v>0</v>
      </c>
      <c r="H5340">
        <v>0</v>
      </c>
      <c r="I5340">
        <v>0.25879999999999997</v>
      </c>
      <c r="J5340">
        <v>0.56589999999999996</v>
      </c>
      <c r="K5340">
        <v>0.25879999999999997</v>
      </c>
      <c r="L5340">
        <v>0.65339999999999998</v>
      </c>
      <c r="M5340">
        <v>0</v>
      </c>
      <c r="N5340">
        <v>0.58819999999999995</v>
      </c>
      <c r="O5340">
        <v>0</v>
      </c>
      <c r="P5340">
        <v>0</v>
      </c>
      <c r="Q5340">
        <v>0</v>
      </c>
      <c r="R5340">
        <v>0</v>
      </c>
      <c r="S5340" s="2">
        <v>1.8518518518518518E-4</v>
      </c>
      <c r="T5340" s="2">
        <v>6.6435185185185182E-3</v>
      </c>
      <c r="U5340">
        <v>0.1077</v>
      </c>
      <c r="V5340">
        <v>0.55000000000000004</v>
      </c>
      <c r="W5340">
        <v>1</v>
      </c>
      <c r="X5340">
        <v>0.6875</v>
      </c>
      <c r="Y5340">
        <v>1</v>
      </c>
      <c r="Z5340">
        <v>0.20250000000000001</v>
      </c>
      <c r="AA5340">
        <v>0.35849999999999999</v>
      </c>
      <c r="AB5340">
        <v>1</v>
      </c>
      <c r="AC5340">
        <v>0.76919999999999999</v>
      </c>
      <c r="AD5340">
        <v>0</v>
      </c>
      <c r="AE5340">
        <v>0.69840000000000002</v>
      </c>
      <c r="AF5340" t="s">
        <v>3915</v>
      </c>
      <c r="AG5340" s="2">
        <v>3.472222222222222E-3</v>
      </c>
      <c r="AH5340" t="s">
        <v>3911</v>
      </c>
      <c r="AI5340">
        <v>3</v>
      </c>
      <c r="AJ5340" t="s">
        <v>3925</v>
      </c>
      <c r="AK5340" s="3">
        <v>41846</v>
      </c>
      <c r="AL5340" s="10">
        <f>YEAR(ufc_fights_2[[#This Row],[date]])</f>
        <v>2014</v>
      </c>
      <c r="AM5340" t="s">
        <v>3983</v>
      </c>
      <c r="AN5340">
        <v>83</v>
      </c>
      <c r="AO5340" t="s">
        <v>3918</v>
      </c>
      <c r="AP5340">
        <f>IF(ufc_fights_2[[#This Row],[winner]]="Red",ufc_fights_2[[#This Row],[r_fighter_id]],ufc_fights_2[[#This Row],[b_fighter_id]])</f>
        <v>669</v>
      </c>
      <c r="AQ5340" t="str">
        <f>_xlfn.XLOOKUP(ufc_fights_2[[#This Row],[winnerID]],ufc_fighters[id],ufc_fighters[fighter_name],"xxx",0,1)</f>
        <v>Patrick Cummins</v>
      </c>
    </row>
    <row r="5341" spans="1:43">
      <c r="A5341">
        <v>480</v>
      </c>
      <c r="B5341">
        <v>669</v>
      </c>
      <c r="C5341">
        <f>_xlfn.XLOOKUP(ufc_fights_2[[#This Row],[r_fighter_id]],ufc_fighters[id],ufc_fighters[year],"xxx",0,1)</f>
        <v>1990</v>
      </c>
      <c r="D5341">
        <f>_xlfn.XLOOKUP(ufc_fights_2[[#This Row],[b_fighter_id]],ufc_fighters[id],ufc_fighters[year],"Prázdné",0,1)</f>
        <v>1980</v>
      </c>
      <c r="E5341" s="10">
        <f>YEAR(ufc_fights_2[[#This Row],[date]])-ufc_fights_2[[#This Row],[r_year]]</f>
        <v>24</v>
      </c>
      <c r="F5341" s="10">
        <f>YEAR(ufc_fights_2[[#This Row],[date]])-ufc_fights_2[[#This Row],[b_year]]</f>
        <v>34</v>
      </c>
      <c r="G5341">
        <v>0</v>
      </c>
      <c r="H5341">
        <v>0</v>
      </c>
      <c r="I5341">
        <v>0.4138</v>
      </c>
      <c r="J5341">
        <v>0.65959999999999996</v>
      </c>
      <c r="K5341">
        <v>0.4375</v>
      </c>
      <c r="L5341">
        <v>0.75309999999999999</v>
      </c>
      <c r="M5341">
        <v>0.5</v>
      </c>
      <c r="N5341">
        <v>0.5</v>
      </c>
      <c r="O5341">
        <v>1</v>
      </c>
      <c r="P5341">
        <v>0</v>
      </c>
      <c r="Q5341">
        <v>0</v>
      </c>
      <c r="R5341">
        <v>0</v>
      </c>
      <c r="S5341" s="2">
        <v>4.2824074074074075E-4</v>
      </c>
      <c r="T5341" s="2">
        <v>7.8009259259259256E-3</v>
      </c>
      <c r="U5341">
        <v>0.32</v>
      </c>
      <c r="V5341">
        <v>0.64439999999999997</v>
      </c>
      <c r="W5341">
        <v>1</v>
      </c>
      <c r="X5341">
        <v>1</v>
      </c>
      <c r="Y5341">
        <v>1</v>
      </c>
      <c r="Z5341">
        <v>0.33329999999999999</v>
      </c>
      <c r="AA5341">
        <v>0.25</v>
      </c>
      <c r="AB5341">
        <v>1</v>
      </c>
      <c r="AC5341">
        <v>0.5</v>
      </c>
      <c r="AD5341">
        <v>0.66669999999999996</v>
      </c>
      <c r="AE5341">
        <v>0.72499999999999998</v>
      </c>
      <c r="AF5341" t="s">
        <v>3915</v>
      </c>
      <c r="AG5341" s="2">
        <v>3.472222222222222E-3</v>
      </c>
      <c r="AH5341" t="s">
        <v>3911</v>
      </c>
      <c r="AI5341">
        <v>3</v>
      </c>
      <c r="AJ5341" t="s">
        <v>3939</v>
      </c>
      <c r="AK5341" s="3">
        <v>41993</v>
      </c>
      <c r="AL5341" s="10">
        <f>YEAR(ufc_fights_2[[#This Row],[date]])</f>
        <v>2014</v>
      </c>
      <c r="AM5341" t="s">
        <v>3983</v>
      </c>
      <c r="AN5341">
        <v>81</v>
      </c>
      <c r="AO5341" t="s">
        <v>3918</v>
      </c>
      <c r="AP5341">
        <f>IF(ufc_fights_2[[#This Row],[winner]]="Red",ufc_fights_2[[#This Row],[r_fighter_id]],ufc_fights_2[[#This Row],[b_fighter_id]])</f>
        <v>669</v>
      </c>
      <c r="AQ5341" t="str">
        <f>_xlfn.XLOOKUP(ufc_fights_2[[#This Row],[winnerID]],ufc_fighters[id],ufc_fighters[fighter_name],"xxx",0,1)</f>
        <v>Patrick Cummins</v>
      </c>
    </row>
    <row r="5342" spans="1:43">
      <c r="A5342">
        <v>516</v>
      </c>
      <c r="B5342">
        <v>669</v>
      </c>
      <c r="C5342">
        <f>_xlfn.XLOOKUP(ufc_fights_2[[#This Row],[r_fighter_id]],ufc_fighters[id],ufc_fighters[year],"xxx",0,1)</f>
        <v>1980</v>
      </c>
      <c r="D5342">
        <f>_xlfn.XLOOKUP(ufc_fights_2[[#This Row],[b_fighter_id]],ufc_fighters[id],ufc_fighters[year],"Prázdné",0,1)</f>
        <v>1980</v>
      </c>
      <c r="E5342" s="10">
        <f>YEAR(ufc_fights_2[[#This Row],[date]])-ufc_fights_2[[#This Row],[r_year]]</f>
        <v>35</v>
      </c>
      <c r="F5342" s="10">
        <f>YEAR(ufc_fights_2[[#This Row],[date]])-ufc_fights_2[[#This Row],[b_year]]</f>
        <v>35</v>
      </c>
      <c r="G5342">
        <v>0</v>
      </c>
      <c r="H5342">
        <v>0</v>
      </c>
      <c r="I5342">
        <v>0.5111</v>
      </c>
      <c r="J5342">
        <v>0.53259999999999996</v>
      </c>
      <c r="K5342">
        <v>0.51060000000000005</v>
      </c>
      <c r="L5342">
        <v>0.62960000000000005</v>
      </c>
      <c r="M5342">
        <v>0</v>
      </c>
      <c r="N5342">
        <v>0.57140000000000002</v>
      </c>
      <c r="O5342">
        <v>0</v>
      </c>
      <c r="P5342">
        <v>0</v>
      </c>
      <c r="Q5342">
        <v>0</v>
      </c>
      <c r="R5342">
        <v>0</v>
      </c>
      <c r="S5342" s="2">
        <v>3.4722222222222222E-5</v>
      </c>
      <c r="T5342" s="2">
        <v>4.9768518518518521E-3</v>
      </c>
      <c r="U5342">
        <v>0.47620000000000001</v>
      </c>
      <c r="V5342">
        <v>0.48049999999999998</v>
      </c>
      <c r="W5342">
        <v>1</v>
      </c>
      <c r="X5342">
        <v>1</v>
      </c>
      <c r="Y5342">
        <v>0.75</v>
      </c>
      <c r="Z5342">
        <v>0.44119999999999998</v>
      </c>
      <c r="AA5342">
        <v>0.36730000000000002</v>
      </c>
      <c r="AB5342">
        <v>0.33329999999999999</v>
      </c>
      <c r="AC5342">
        <v>0.7</v>
      </c>
      <c r="AD5342">
        <v>0.875</v>
      </c>
      <c r="AE5342">
        <v>0.72729999999999995</v>
      </c>
      <c r="AF5342" t="s">
        <v>3910</v>
      </c>
      <c r="AG5342" s="2">
        <v>5.2083333333333333E-4</v>
      </c>
      <c r="AH5342" t="s">
        <v>3911</v>
      </c>
      <c r="AI5342">
        <v>3</v>
      </c>
      <c r="AJ5342" t="s">
        <v>3939</v>
      </c>
      <c r="AK5342" s="3">
        <v>42217</v>
      </c>
      <c r="AL5342" s="10">
        <f>YEAR(ufc_fights_2[[#This Row],[date]])</f>
        <v>2015</v>
      </c>
      <c r="AM5342" t="s">
        <v>3983</v>
      </c>
      <c r="AN5342">
        <v>13</v>
      </c>
      <c r="AO5342" t="s">
        <v>3918</v>
      </c>
      <c r="AP5342">
        <f>IF(ufc_fights_2[[#This Row],[winner]]="Red",ufc_fights_2[[#This Row],[r_fighter_id]],ufc_fights_2[[#This Row],[b_fighter_id]])</f>
        <v>669</v>
      </c>
      <c r="AQ5342" t="str">
        <f>_xlfn.XLOOKUP(ufc_fights_2[[#This Row],[winnerID]],ufc_fighters[id],ufc_fighters[fighter_name],"xxx",0,1)</f>
        <v>Patrick Cummins</v>
      </c>
    </row>
    <row r="5343" spans="1:43">
      <c r="A5343">
        <v>97</v>
      </c>
      <c r="B5343">
        <v>2194</v>
      </c>
      <c r="C5343">
        <f>_xlfn.XLOOKUP(ufc_fights_2[[#This Row],[r_fighter_id]],ufc_fighters[id],ufc_fighters[year],"xxx",0,1)</f>
        <v>1987</v>
      </c>
      <c r="D5343">
        <f>_xlfn.XLOOKUP(ufc_fights_2[[#This Row],[b_fighter_id]],ufc_fighters[id],ufc_fighters[year],"Prázdné",0,1)</f>
        <v>1989</v>
      </c>
      <c r="E5343" s="10">
        <f>YEAR(ufc_fights_2[[#This Row],[date]])-ufc_fights_2[[#This Row],[r_year]]</f>
        <v>32</v>
      </c>
      <c r="F5343" s="10">
        <f>YEAR(ufc_fights_2[[#This Row],[date]])-ufc_fights_2[[#This Row],[b_year]]</f>
        <v>30</v>
      </c>
      <c r="G5343">
        <v>1</v>
      </c>
      <c r="H5343">
        <v>0</v>
      </c>
      <c r="I5343">
        <v>0.73329999999999995</v>
      </c>
      <c r="J5343">
        <v>0.66669999999999996</v>
      </c>
      <c r="K5343">
        <v>0.76470000000000005</v>
      </c>
      <c r="L5343">
        <v>0.66669999999999996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1.1574074074074075E-4</v>
      </c>
      <c r="T5343" s="2">
        <v>4.7453703703703704E-4</v>
      </c>
      <c r="U5343">
        <v>0.73329999999999995</v>
      </c>
      <c r="V5343">
        <v>0</v>
      </c>
      <c r="W5343">
        <v>0</v>
      </c>
      <c r="X5343">
        <v>0</v>
      </c>
      <c r="Y5343">
        <v>1</v>
      </c>
      <c r="Z5343">
        <v>0.625</v>
      </c>
      <c r="AA5343">
        <v>0.66669999999999996</v>
      </c>
      <c r="AB5343">
        <v>0.66669999999999996</v>
      </c>
      <c r="AC5343">
        <v>0</v>
      </c>
      <c r="AD5343">
        <v>1</v>
      </c>
      <c r="AE5343">
        <v>0</v>
      </c>
      <c r="AF5343" t="s">
        <v>3910</v>
      </c>
      <c r="AG5343" s="2">
        <v>9.0277777777777774E-4</v>
      </c>
      <c r="AH5343" t="s">
        <v>3911</v>
      </c>
      <c r="AI5343">
        <v>3</v>
      </c>
      <c r="AJ5343" t="s">
        <v>3986</v>
      </c>
      <c r="AK5343" s="3">
        <v>43645</v>
      </c>
      <c r="AL5343" s="10">
        <f>YEAR(ufc_fights_2[[#This Row],[date]])</f>
        <v>2019</v>
      </c>
      <c r="AM5343" t="s">
        <v>3983</v>
      </c>
      <c r="AN5343">
        <v>42</v>
      </c>
      <c r="AO5343" t="s">
        <v>3913</v>
      </c>
      <c r="AP5343">
        <f>IF(ufc_fights_2[[#This Row],[winner]]="Red",ufc_fights_2[[#This Row],[r_fighter_id]],ufc_fights_2[[#This Row],[b_fighter_id]])</f>
        <v>97</v>
      </c>
      <c r="AQ5343" t="str">
        <f>_xlfn.XLOOKUP(ufc_fights_2[[#This Row],[winnerID]],ufc_fighters[id],ufc_fighters[fighter_name],"xxx",0,1)</f>
        <v>Eryk Anders</v>
      </c>
    </row>
    <row r="5344" spans="1:43">
      <c r="A5344">
        <v>1105</v>
      </c>
      <c r="B5344">
        <v>302</v>
      </c>
      <c r="C5344">
        <f>_xlfn.XLOOKUP(ufc_fights_2[[#This Row],[r_fighter_id]],ufc_fighters[id],ufc_fighters[year],"xxx",0,1)</f>
        <v>1992</v>
      </c>
      <c r="D5344">
        <f>_xlfn.XLOOKUP(ufc_fights_2[[#This Row],[b_fighter_id]],ufc_fighters[id],ufc_fighters[year],"Prázdné",0,1)</f>
        <v>1989</v>
      </c>
      <c r="E5344" s="10">
        <f>YEAR(ufc_fights_2[[#This Row],[date]])-ufc_fights_2[[#This Row],[r_year]]</f>
        <v>25</v>
      </c>
      <c r="F5344" s="10">
        <f>YEAR(ufc_fights_2[[#This Row],[date]])-ufc_fights_2[[#This Row],[b_year]]</f>
        <v>28</v>
      </c>
      <c r="G5344">
        <v>0</v>
      </c>
      <c r="H5344">
        <v>0</v>
      </c>
      <c r="I5344">
        <v>0.77359999999999995</v>
      </c>
      <c r="J5344">
        <v>0.20830000000000001</v>
      </c>
      <c r="K5344">
        <v>0.81820000000000004</v>
      </c>
      <c r="L5344">
        <v>0.42859999999999998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3.9699074074074072E-3</v>
      </c>
      <c r="T5344" s="2">
        <v>9.2592592592592588E-5</v>
      </c>
      <c r="U5344">
        <v>0.75560000000000005</v>
      </c>
      <c r="V5344">
        <v>5.2600000000000001E-2</v>
      </c>
      <c r="W5344">
        <v>0.85709999999999997</v>
      </c>
      <c r="X5344">
        <v>1</v>
      </c>
      <c r="Y5344">
        <v>1</v>
      </c>
      <c r="Z5344">
        <v>0.61539999999999995</v>
      </c>
      <c r="AA5344">
        <v>0.1739</v>
      </c>
      <c r="AB5344">
        <v>1</v>
      </c>
      <c r="AC5344">
        <v>0</v>
      </c>
      <c r="AD5344">
        <v>0.81079999999999997</v>
      </c>
      <c r="AE5344">
        <v>1</v>
      </c>
      <c r="AF5344" t="s">
        <v>3910</v>
      </c>
      <c r="AG5344" s="2">
        <v>2.0138888888888888E-3</v>
      </c>
      <c r="AH5344" t="s">
        <v>3911</v>
      </c>
      <c r="AI5344">
        <v>3</v>
      </c>
      <c r="AJ5344" t="s">
        <v>3916</v>
      </c>
      <c r="AK5344" s="3">
        <v>42924</v>
      </c>
      <c r="AL5344" s="10">
        <f>YEAR(ufc_fights_2[[#This Row],[date]])</f>
        <v>2017</v>
      </c>
      <c r="AM5344" t="s">
        <v>3983</v>
      </c>
      <c r="AN5344">
        <v>1</v>
      </c>
      <c r="AO5344" t="s">
        <v>3913</v>
      </c>
      <c r="AP5344">
        <f>IF(ufc_fights_2[[#This Row],[winner]]="Red",ufc_fights_2[[#This Row],[r_fighter_id]],ufc_fights_2[[#This Row],[b_fighter_id]])</f>
        <v>1105</v>
      </c>
      <c r="AQ5344" t="str">
        <f>_xlfn.XLOOKUP(ufc_fights_2[[#This Row],[winnerID]],ufc_fighters[id],ufc_fighters[fighter_name],"xxx",0,1)</f>
        <v>Trevin Giles</v>
      </c>
    </row>
    <row r="5345" spans="1:43">
      <c r="A5345">
        <v>2860</v>
      </c>
      <c r="B5345">
        <v>97</v>
      </c>
      <c r="C5345">
        <f>_xlfn.XLOOKUP(ufc_fights_2[[#This Row],[r_fighter_id]],ufc_fighters[id],ufc_fighters[year],"xxx",0,1)</f>
        <v>1984</v>
      </c>
      <c r="D5345">
        <f>_xlfn.XLOOKUP(ufc_fights_2[[#This Row],[b_fighter_id]],ufc_fighters[id],ufc_fighters[year],"Prázdné",0,1)</f>
        <v>1987</v>
      </c>
      <c r="E5345" s="10">
        <f>YEAR(ufc_fights_2[[#This Row],[date]])-ufc_fights_2[[#This Row],[r_year]]</f>
        <v>34</v>
      </c>
      <c r="F5345" s="10">
        <f>YEAR(ufc_fights_2[[#This Row],[date]])-ufc_fights_2[[#This Row],[b_year]]</f>
        <v>31</v>
      </c>
      <c r="G5345">
        <v>0</v>
      </c>
      <c r="H5345">
        <v>0</v>
      </c>
      <c r="I5345">
        <v>0.65790000000000004</v>
      </c>
      <c r="J5345">
        <v>0.47760000000000002</v>
      </c>
      <c r="K5345">
        <v>0.68859999999999999</v>
      </c>
      <c r="L5345">
        <v>0.49280000000000002</v>
      </c>
      <c r="M5345">
        <v>1</v>
      </c>
      <c r="N5345">
        <v>0.6</v>
      </c>
      <c r="O5345">
        <v>0</v>
      </c>
      <c r="P5345">
        <v>1</v>
      </c>
      <c r="Q5345">
        <v>1</v>
      </c>
      <c r="R5345">
        <v>0</v>
      </c>
      <c r="S5345" s="2">
        <v>1.2962962962962963E-3</v>
      </c>
      <c r="T5345" s="2">
        <v>4.0856481481481481E-3</v>
      </c>
      <c r="U5345">
        <v>0.59630000000000005</v>
      </c>
      <c r="V5345">
        <v>0.44069999999999998</v>
      </c>
      <c r="W5345">
        <v>0.75760000000000005</v>
      </c>
      <c r="X5345">
        <v>1</v>
      </c>
      <c r="Y5345">
        <v>1</v>
      </c>
      <c r="Z5345">
        <v>0.5</v>
      </c>
      <c r="AA5345">
        <v>0.35420000000000001</v>
      </c>
      <c r="AB5345">
        <v>0.95830000000000004</v>
      </c>
      <c r="AC5345">
        <v>0.66669999999999996</v>
      </c>
      <c r="AD5345">
        <v>0.59089999999999998</v>
      </c>
      <c r="AE5345">
        <v>0.9</v>
      </c>
      <c r="AF5345" t="s">
        <v>3910</v>
      </c>
      <c r="AG5345" s="2">
        <v>3.472222222222222E-3</v>
      </c>
      <c r="AH5345" t="s">
        <v>3927</v>
      </c>
      <c r="AI5345">
        <v>5</v>
      </c>
      <c r="AJ5345" t="s">
        <v>3931</v>
      </c>
      <c r="AK5345" s="3">
        <v>43365</v>
      </c>
      <c r="AL5345" s="10">
        <f>YEAR(ufc_fights_2[[#This Row],[date]])</f>
        <v>2018</v>
      </c>
      <c r="AM5345" t="s">
        <v>3983</v>
      </c>
      <c r="AN5345">
        <v>6</v>
      </c>
      <c r="AO5345" t="s">
        <v>3913</v>
      </c>
      <c r="AP5345">
        <f>IF(ufc_fights_2[[#This Row],[winner]]="Red",ufc_fights_2[[#This Row],[r_fighter_id]],ufc_fights_2[[#This Row],[b_fighter_id]])</f>
        <v>2860</v>
      </c>
      <c r="AQ5345" t="str">
        <f>_xlfn.XLOOKUP(ufc_fights_2[[#This Row],[winnerID]],ufc_fighters[id],ufc_fighters[fighter_name],"xxx",0,1)</f>
        <v>Thiago Santos</v>
      </c>
    </row>
    <row r="5346" spans="1:43">
      <c r="A5346">
        <v>1950</v>
      </c>
      <c r="B5346">
        <v>2860</v>
      </c>
      <c r="C5346">
        <f>_xlfn.XLOOKUP(ufc_fights_2[[#This Row],[r_fighter_id]],ufc_fighters[id],ufc_fighters[year],"xxx",0,1)</f>
        <v>1980</v>
      </c>
      <c r="D5346">
        <f>_xlfn.XLOOKUP(ufc_fights_2[[#This Row],[b_fighter_id]],ufc_fighters[id],ufc_fighters[year],"Prázdné",0,1)</f>
        <v>1984</v>
      </c>
      <c r="E5346" s="10">
        <f>YEAR(ufc_fights_2[[#This Row],[date]])-ufc_fights_2[[#This Row],[r_year]]</f>
        <v>38</v>
      </c>
      <c r="F5346" s="10">
        <f>YEAR(ufc_fights_2[[#This Row],[date]])-ufc_fights_2[[#This Row],[b_year]]</f>
        <v>34</v>
      </c>
      <c r="G5346">
        <v>0</v>
      </c>
      <c r="H5346">
        <v>2</v>
      </c>
      <c r="I5346">
        <v>0.64290000000000003</v>
      </c>
      <c r="J5346">
        <v>0.56759999999999999</v>
      </c>
      <c r="K5346">
        <v>0.66669999999999996</v>
      </c>
      <c r="L5346">
        <v>0.67010000000000003</v>
      </c>
      <c r="M5346">
        <v>0</v>
      </c>
      <c r="N5346">
        <v>0.33329999999999999</v>
      </c>
      <c r="O5346">
        <v>0</v>
      </c>
      <c r="P5346">
        <v>0</v>
      </c>
      <c r="Q5346">
        <v>0</v>
      </c>
      <c r="R5346">
        <v>0</v>
      </c>
      <c r="S5346" s="2">
        <v>1.6782407407407408E-3</v>
      </c>
      <c r="T5346" s="2">
        <v>9.2592592592592596E-4</v>
      </c>
      <c r="U5346">
        <v>0.5</v>
      </c>
      <c r="V5346">
        <v>0.46550000000000002</v>
      </c>
      <c r="W5346">
        <v>1</v>
      </c>
      <c r="X5346">
        <v>0</v>
      </c>
      <c r="Y5346">
        <v>1</v>
      </c>
      <c r="Z5346">
        <v>0.4</v>
      </c>
      <c r="AA5346">
        <v>0.44440000000000002</v>
      </c>
      <c r="AB5346">
        <v>0.89470000000000005</v>
      </c>
      <c r="AC5346">
        <v>0.78569999999999995</v>
      </c>
      <c r="AD5346">
        <v>0.66669999999999996</v>
      </c>
      <c r="AE5346">
        <v>0</v>
      </c>
      <c r="AF5346" t="s">
        <v>3910</v>
      </c>
      <c r="AG5346" s="2">
        <v>4.7453703703703704E-4</v>
      </c>
      <c r="AH5346" t="s">
        <v>3911</v>
      </c>
      <c r="AI5346">
        <v>3</v>
      </c>
      <c r="AJ5346" t="s">
        <v>3941</v>
      </c>
      <c r="AK5346" s="3">
        <v>43442</v>
      </c>
      <c r="AL5346" s="10">
        <f>YEAR(ufc_fights_2[[#This Row],[date]])</f>
        <v>2018</v>
      </c>
      <c r="AM5346" t="s">
        <v>3983</v>
      </c>
      <c r="AN5346">
        <v>65</v>
      </c>
      <c r="AO5346" t="s">
        <v>3918</v>
      </c>
      <c r="AP5346">
        <f>IF(ufc_fights_2[[#This Row],[winner]]="Red",ufc_fights_2[[#This Row],[r_fighter_id]],ufc_fights_2[[#This Row],[b_fighter_id]])</f>
        <v>2860</v>
      </c>
      <c r="AQ5346" t="str">
        <f>_xlfn.XLOOKUP(ufc_fights_2[[#This Row],[winnerID]],ufc_fighters[id],ufc_fighters[fighter_name],"xxx",0,1)</f>
        <v>Thiago Santos</v>
      </c>
    </row>
    <row r="5347" spans="1:43">
      <c r="A5347">
        <v>287</v>
      </c>
      <c r="B5347">
        <v>2860</v>
      </c>
      <c r="C5347">
        <f>_xlfn.XLOOKUP(ufc_fights_2[[#This Row],[r_fighter_id]],ufc_fighters[id],ufc_fighters[year],"xxx",0,1)</f>
        <v>1983</v>
      </c>
      <c r="D5347">
        <f>_xlfn.XLOOKUP(ufc_fights_2[[#This Row],[b_fighter_id]],ufc_fighters[id],ufc_fighters[year],"Prázdné",0,1)</f>
        <v>1984</v>
      </c>
      <c r="E5347" s="10">
        <f>YEAR(ufc_fights_2[[#This Row],[date]])-ufc_fights_2[[#This Row],[r_year]]</f>
        <v>36</v>
      </c>
      <c r="F5347" s="10">
        <f>YEAR(ufc_fights_2[[#This Row],[date]])-ufc_fights_2[[#This Row],[b_year]]</f>
        <v>35</v>
      </c>
      <c r="G5347">
        <v>0</v>
      </c>
      <c r="H5347">
        <v>1</v>
      </c>
      <c r="I5347">
        <v>0.37740000000000001</v>
      </c>
      <c r="J5347">
        <v>0.5</v>
      </c>
      <c r="K5347">
        <v>0.37740000000000001</v>
      </c>
      <c r="L5347">
        <v>0.5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 s="2">
        <v>5.7870370370370373E-5</v>
      </c>
      <c r="T5347" s="2">
        <v>9.2592592592592588E-5</v>
      </c>
      <c r="U5347">
        <v>0.2258</v>
      </c>
      <c r="V5347">
        <v>0.36209999999999998</v>
      </c>
      <c r="W5347">
        <v>0.5</v>
      </c>
      <c r="X5347">
        <v>0.7</v>
      </c>
      <c r="Y5347">
        <v>0.72219999999999995</v>
      </c>
      <c r="Z5347">
        <v>0.3725</v>
      </c>
      <c r="AA5347">
        <v>0.46339999999999998</v>
      </c>
      <c r="AB5347">
        <v>0.5</v>
      </c>
      <c r="AC5347">
        <v>1</v>
      </c>
      <c r="AD5347">
        <v>0</v>
      </c>
      <c r="AE5347">
        <v>0.61899999999999999</v>
      </c>
      <c r="AF5347" t="s">
        <v>3910</v>
      </c>
      <c r="AG5347" s="2">
        <v>4.5138888888888887E-4</v>
      </c>
      <c r="AH5347" t="s">
        <v>3927</v>
      </c>
      <c r="AI5347">
        <v>5</v>
      </c>
      <c r="AJ5347" t="s">
        <v>3914</v>
      </c>
      <c r="AK5347" s="3">
        <v>43519</v>
      </c>
      <c r="AL5347" s="10">
        <f>YEAR(ufc_fights_2[[#This Row],[date]])</f>
        <v>2019</v>
      </c>
      <c r="AM5347" t="s">
        <v>3983</v>
      </c>
      <c r="AN5347">
        <v>110</v>
      </c>
      <c r="AO5347" t="s">
        <v>3918</v>
      </c>
      <c r="AP5347">
        <f>IF(ufc_fights_2[[#This Row],[winner]]="Red",ufc_fights_2[[#This Row],[r_fighter_id]],ufc_fights_2[[#This Row],[b_fighter_id]])</f>
        <v>2860</v>
      </c>
      <c r="AQ5347" t="str">
        <f>_xlfn.XLOOKUP(ufc_fights_2[[#This Row],[winnerID]],ufc_fighters[id],ufc_fighters[fighter_name],"xxx",0,1)</f>
        <v>Thiago Santos</v>
      </c>
    </row>
    <row r="5348" spans="1:43">
      <c r="A5348">
        <v>468</v>
      </c>
      <c r="B5348">
        <v>29</v>
      </c>
      <c r="C5348">
        <f>_xlfn.XLOOKUP(ufc_fights_2[[#This Row],[r_fighter_id]],ufc_fighters[id],ufc_fighters[year],"xxx",0,1)</f>
        <v>1986</v>
      </c>
      <c r="D5348">
        <f>_xlfn.XLOOKUP(ufc_fights_2[[#This Row],[b_fighter_id]],ufc_fighters[id],ufc_fighters[year],"Prázdné",0,1)</f>
        <v>1982</v>
      </c>
      <c r="E5348" s="10">
        <f>YEAR(ufc_fights_2[[#This Row],[date]])-ufc_fights_2[[#This Row],[r_year]]</f>
        <v>22</v>
      </c>
      <c r="F5348" s="10">
        <f>YEAR(ufc_fights_2[[#This Row],[date]])-ufc_fights_2[[#This Row],[b_year]]</f>
        <v>26</v>
      </c>
      <c r="G5348">
        <v>0</v>
      </c>
      <c r="H5348">
        <v>0</v>
      </c>
      <c r="I5348">
        <v>0.51719999999999999</v>
      </c>
      <c r="J5348">
        <v>0.2321</v>
      </c>
      <c r="K5348">
        <v>0.57579999999999998</v>
      </c>
      <c r="L5348">
        <v>0.2586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 s="2">
        <v>9.0277777777777774E-4</v>
      </c>
      <c r="T5348" s="2">
        <v>1.9675925925925926E-4</v>
      </c>
      <c r="U5348">
        <v>0.40910000000000002</v>
      </c>
      <c r="V5348">
        <v>0.1087</v>
      </c>
      <c r="W5348">
        <v>0.8</v>
      </c>
      <c r="X5348">
        <v>1</v>
      </c>
      <c r="Y5348">
        <v>0.85709999999999997</v>
      </c>
      <c r="Z5348">
        <v>0.5</v>
      </c>
      <c r="AA5348">
        <v>0.22639999999999999</v>
      </c>
      <c r="AB5348">
        <v>0.5</v>
      </c>
      <c r="AC5348">
        <v>0.33329999999999999</v>
      </c>
      <c r="AD5348">
        <v>0.66669999999999996</v>
      </c>
      <c r="AE5348">
        <v>0</v>
      </c>
      <c r="AF5348" t="s">
        <v>3933</v>
      </c>
      <c r="AG5348" s="2">
        <v>2.8240740740740739E-3</v>
      </c>
      <c r="AH5348" t="s">
        <v>3911</v>
      </c>
      <c r="AI5348">
        <v>3</v>
      </c>
      <c r="AJ5348" t="s">
        <v>3939</v>
      </c>
      <c r="AK5348" s="3">
        <v>39792</v>
      </c>
      <c r="AL5348" s="10">
        <f>YEAR(ufc_fights_2[[#This Row],[date]])</f>
        <v>2008</v>
      </c>
      <c r="AM5348" t="s">
        <v>3983</v>
      </c>
      <c r="AN5348">
        <v>159</v>
      </c>
      <c r="AO5348" t="s">
        <v>3913</v>
      </c>
      <c r="AP5348">
        <f>IF(ufc_fights_2[[#This Row],[winner]]="Red",ufc_fights_2[[#This Row],[r_fighter_id]],ufc_fights_2[[#This Row],[b_fighter_id]])</f>
        <v>468</v>
      </c>
      <c r="AQ5348" t="str">
        <f>_xlfn.XLOOKUP(ufc_fights_2[[#This Row],[winnerID]],ufc_fighters[id],ufc_fighters[fighter_name],"xxx",0,1)</f>
        <v>Steve Cantwell</v>
      </c>
    </row>
    <row r="5349" spans="1:43">
      <c r="A5349">
        <v>287</v>
      </c>
      <c r="B5349">
        <v>2723</v>
      </c>
      <c r="C5349">
        <f>_xlfn.XLOOKUP(ufc_fights_2[[#This Row],[r_fighter_id]],ufc_fighters[id],ufc_fighters[year],"xxx",0,1)</f>
        <v>1983</v>
      </c>
      <c r="D5349">
        <f>_xlfn.XLOOKUP(ufc_fights_2[[#This Row],[b_fighter_id]],ufc_fighters[id],ufc_fighters[year],"Prázdné",0,1)</f>
        <v>1984</v>
      </c>
      <c r="E5349" s="10">
        <f>YEAR(ufc_fights_2[[#This Row],[date]])-ufc_fights_2[[#This Row],[r_year]]</f>
        <v>36</v>
      </c>
      <c r="F5349" s="10">
        <f>YEAR(ufc_fights_2[[#This Row],[date]])-ufc_fights_2[[#This Row],[b_year]]</f>
        <v>35</v>
      </c>
      <c r="G5349">
        <v>1</v>
      </c>
      <c r="H5349">
        <v>0</v>
      </c>
      <c r="I5349">
        <v>0.71430000000000005</v>
      </c>
      <c r="J5349">
        <v>0.38890000000000002</v>
      </c>
      <c r="K5349">
        <v>0.76</v>
      </c>
      <c r="L5349">
        <v>0.43590000000000001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1.1574074074074073E-5</v>
      </c>
      <c r="T5349" s="2">
        <v>2.3842592592592591E-3</v>
      </c>
      <c r="U5349">
        <v>0.52380000000000004</v>
      </c>
      <c r="V5349">
        <v>0.2</v>
      </c>
      <c r="W5349">
        <v>0.8</v>
      </c>
      <c r="X5349">
        <v>1</v>
      </c>
      <c r="Y5349">
        <v>0.5</v>
      </c>
      <c r="Z5349">
        <v>0.65710000000000002</v>
      </c>
      <c r="AA5349">
        <v>0.2903</v>
      </c>
      <c r="AB5349">
        <v>1</v>
      </c>
      <c r="AC5349">
        <v>1</v>
      </c>
      <c r="AD5349">
        <v>1</v>
      </c>
      <c r="AE5349">
        <v>0</v>
      </c>
      <c r="AF5349" t="s">
        <v>3910</v>
      </c>
      <c r="AG5349" s="2">
        <v>1.1458333333333333E-3</v>
      </c>
      <c r="AH5349" t="s">
        <v>3911</v>
      </c>
      <c r="AI5349">
        <v>3</v>
      </c>
      <c r="AJ5349" t="s">
        <v>3914</v>
      </c>
      <c r="AK5349" s="3">
        <v>43652</v>
      </c>
      <c r="AL5349" s="10">
        <f>YEAR(ufc_fights_2[[#This Row],[date]])</f>
        <v>2019</v>
      </c>
      <c r="AM5349" t="s">
        <v>3983</v>
      </c>
      <c r="AN5349">
        <v>1</v>
      </c>
      <c r="AO5349" t="s">
        <v>3913</v>
      </c>
      <c r="AP5349">
        <f>IF(ufc_fights_2[[#This Row],[winner]]="Red",ufc_fights_2[[#This Row],[r_fighter_id]],ufc_fights_2[[#This Row],[b_fighter_id]])</f>
        <v>287</v>
      </c>
      <c r="AQ5349" t="str">
        <f>_xlfn.XLOOKUP(ufc_fights_2[[#This Row],[winnerID]],ufc_fighters[id],ufc_fighters[fighter_name],"xxx",0,1)</f>
        <v>Jan Blachowicz</v>
      </c>
    </row>
    <row r="5350" spans="1:43">
      <c r="A5350">
        <v>287</v>
      </c>
      <c r="B5350">
        <v>3078</v>
      </c>
      <c r="C5350">
        <f>_xlfn.XLOOKUP(ufc_fights_2[[#This Row],[r_fighter_id]],ufc_fighters[id],ufc_fighters[year],"xxx",0,1)</f>
        <v>1983</v>
      </c>
      <c r="D5350">
        <f>_xlfn.XLOOKUP(ufc_fights_2[[#This Row],[b_fighter_id]],ufc_fighters[id],ufc_fighters[year],"Prázdné",0,1)</f>
        <v>1979</v>
      </c>
      <c r="E5350" s="10">
        <f>YEAR(ufc_fights_2[[#This Row],[date]])-ufc_fights_2[[#This Row],[r_year]]</f>
        <v>36</v>
      </c>
      <c r="F5350" s="10">
        <f>YEAR(ufc_fights_2[[#This Row],[date]])-ufc_fights_2[[#This Row],[b_year]]</f>
        <v>40</v>
      </c>
      <c r="G5350">
        <v>0</v>
      </c>
      <c r="H5350">
        <v>0</v>
      </c>
      <c r="I5350">
        <v>0.41760000000000003</v>
      </c>
      <c r="J5350">
        <v>0.41670000000000001</v>
      </c>
      <c r="K5350">
        <v>0.51219999999999999</v>
      </c>
      <c r="L5350">
        <v>0.63639999999999997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4.6296296296296294E-5</v>
      </c>
      <c r="T5350" s="2">
        <v>5.8449074074074072E-3</v>
      </c>
      <c r="U5350">
        <v>0.314</v>
      </c>
      <c r="V5350">
        <v>0.28570000000000001</v>
      </c>
      <c r="W5350">
        <v>0.65</v>
      </c>
      <c r="X5350">
        <v>0.68969999999999998</v>
      </c>
      <c r="Y5350">
        <v>0.9</v>
      </c>
      <c r="Z5350">
        <v>0.3831</v>
      </c>
      <c r="AA5350">
        <v>0.4</v>
      </c>
      <c r="AB5350">
        <v>0.75</v>
      </c>
      <c r="AC5350">
        <v>0.66669999999999996</v>
      </c>
      <c r="AD5350">
        <v>0</v>
      </c>
      <c r="AE5350">
        <v>0</v>
      </c>
      <c r="AF5350" t="s">
        <v>3922</v>
      </c>
      <c r="AG5350" s="2">
        <v>3.472222222222222E-3</v>
      </c>
      <c r="AH5350" t="s">
        <v>3927</v>
      </c>
      <c r="AI5350">
        <v>5</v>
      </c>
      <c r="AJ5350" t="s">
        <v>3919</v>
      </c>
      <c r="AK5350" s="3">
        <v>43785</v>
      </c>
      <c r="AL5350" s="10">
        <f>YEAR(ufc_fights_2[[#This Row],[date]])</f>
        <v>2019</v>
      </c>
      <c r="AM5350" t="s">
        <v>3983</v>
      </c>
      <c r="AN5350">
        <v>6</v>
      </c>
      <c r="AO5350" t="s">
        <v>3913</v>
      </c>
      <c r="AP5350">
        <f>IF(ufc_fights_2[[#This Row],[winner]]="Red",ufc_fights_2[[#This Row],[r_fighter_id]],ufc_fights_2[[#This Row],[b_fighter_id]])</f>
        <v>287</v>
      </c>
      <c r="AQ5350" t="str">
        <f>_xlfn.XLOOKUP(ufc_fights_2[[#This Row],[winnerID]],ufc_fighters[id],ufc_fighters[fighter_name],"xxx",0,1)</f>
        <v>Jan Blachowicz</v>
      </c>
    </row>
    <row r="5351" spans="1:43">
      <c r="A5351">
        <v>462</v>
      </c>
      <c r="B5351">
        <v>3051</v>
      </c>
      <c r="C5351">
        <f>_xlfn.XLOOKUP(ufc_fights_2[[#This Row],[r_fighter_id]],ufc_fighters[id],ufc_fighters[year],"xxx",0,1)</f>
        <v>1981</v>
      </c>
      <c r="D5351">
        <f>_xlfn.XLOOKUP(ufc_fights_2[[#This Row],[b_fighter_id]],ufc_fighters[id],ufc_fighters[year],"Prázdné",0,1)</f>
        <v>1984</v>
      </c>
      <c r="E5351" s="10">
        <f>YEAR(ufc_fights_2[[#This Row],[date]])-ufc_fights_2[[#This Row],[r_year]]</f>
        <v>27</v>
      </c>
      <c r="F5351" s="10">
        <f>YEAR(ufc_fights_2[[#This Row],[date]])-ufc_fights_2[[#This Row],[b_year]]</f>
        <v>24</v>
      </c>
      <c r="G5351">
        <v>1</v>
      </c>
      <c r="H5351">
        <v>0</v>
      </c>
      <c r="I5351">
        <v>0.52559999999999996</v>
      </c>
      <c r="J5351">
        <v>0.34150000000000003</v>
      </c>
      <c r="K5351">
        <v>0.52559999999999996</v>
      </c>
      <c r="L5351">
        <v>0.34150000000000003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1.5046296296296297E-4</v>
      </c>
      <c r="T5351" s="2">
        <v>0</v>
      </c>
      <c r="U5351">
        <v>0.51390000000000002</v>
      </c>
      <c r="V5351">
        <v>0.2462</v>
      </c>
      <c r="W5351">
        <v>0.6</v>
      </c>
      <c r="X5351">
        <v>1</v>
      </c>
      <c r="Y5351">
        <v>0.5</v>
      </c>
      <c r="Z5351">
        <v>0.4667</v>
      </c>
      <c r="AA5351">
        <v>0.34620000000000001</v>
      </c>
      <c r="AB5351">
        <v>0.4</v>
      </c>
      <c r="AC5351">
        <v>0.25</v>
      </c>
      <c r="AD5351">
        <v>0.84619999999999995</v>
      </c>
      <c r="AE5351">
        <v>0</v>
      </c>
      <c r="AF5351" t="s">
        <v>3910</v>
      </c>
      <c r="AG5351" s="2">
        <v>2.9513888888888888E-3</v>
      </c>
      <c r="AH5351" t="s">
        <v>3911</v>
      </c>
      <c r="AI5351">
        <v>3</v>
      </c>
      <c r="AJ5351" t="s">
        <v>3931</v>
      </c>
      <c r="AK5351" s="3">
        <v>39739</v>
      </c>
      <c r="AL5351" s="10">
        <f>YEAR(ufc_fights_2[[#This Row],[date]])</f>
        <v>2008</v>
      </c>
      <c r="AM5351" t="s">
        <v>3983</v>
      </c>
      <c r="AN5351">
        <v>150</v>
      </c>
      <c r="AO5351" t="s">
        <v>3913</v>
      </c>
      <c r="AP5351">
        <f>IF(ufc_fights_2[[#This Row],[winner]]="Red",ufc_fights_2[[#This Row],[r_fighter_id]],ufc_fights_2[[#This Row],[b_fighter_id]])</f>
        <v>462</v>
      </c>
      <c r="AQ5351" t="str">
        <f>_xlfn.XLOOKUP(ufc_fights_2[[#This Row],[winnerID]],ufc_fighters[id],ufc_fighters[fighter_name],"xxx",0,1)</f>
        <v>Luiz Cane</v>
      </c>
    </row>
    <row r="5352" spans="1:43">
      <c r="A5352">
        <v>462</v>
      </c>
      <c r="B5352">
        <v>468</v>
      </c>
      <c r="C5352">
        <f>_xlfn.XLOOKUP(ufc_fights_2[[#This Row],[r_fighter_id]],ufc_fighters[id],ufc_fighters[year],"xxx",0,1)</f>
        <v>1981</v>
      </c>
      <c r="D5352">
        <f>_xlfn.XLOOKUP(ufc_fights_2[[#This Row],[b_fighter_id]],ufc_fighters[id],ufc_fighters[year],"Prázdné",0,1)</f>
        <v>1986</v>
      </c>
      <c r="E5352" s="10">
        <f>YEAR(ufc_fights_2[[#This Row],[date]])-ufc_fights_2[[#This Row],[r_year]]</f>
        <v>28</v>
      </c>
      <c r="F5352" s="10">
        <f>YEAR(ufc_fights_2[[#This Row],[date]])-ufc_fights_2[[#This Row],[b_year]]</f>
        <v>23</v>
      </c>
      <c r="G5352">
        <v>0</v>
      </c>
      <c r="H5352">
        <v>0</v>
      </c>
      <c r="I5352">
        <v>0.3901</v>
      </c>
      <c r="J5352">
        <v>0.36509999999999998</v>
      </c>
      <c r="K5352">
        <v>0.3901</v>
      </c>
      <c r="L5352">
        <v>0.36509999999999998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1.5046296296296297E-4</v>
      </c>
      <c r="T5352" s="2">
        <v>2.3148148148148147E-5</v>
      </c>
      <c r="U5352">
        <v>0.33329999999999999</v>
      </c>
      <c r="V5352">
        <v>0.245</v>
      </c>
      <c r="W5352">
        <v>0.82609999999999995</v>
      </c>
      <c r="X5352">
        <v>1</v>
      </c>
      <c r="Y5352">
        <v>0.8</v>
      </c>
      <c r="Z5352">
        <v>0.37959999999999999</v>
      </c>
      <c r="AA5352">
        <v>0.36170000000000002</v>
      </c>
      <c r="AB5352">
        <v>0.71430000000000005</v>
      </c>
      <c r="AC5352">
        <v>1</v>
      </c>
      <c r="AD5352">
        <v>0</v>
      </c>
      <c r="AE5352">
        <v>0</v>
      </c>
      <c r="AF5352" t="s">
        <v>3915</v>
      </c>
      <c r="AG5352" s="2">
        <v>3.472222222222222E-3</v>
      </c>
      <c r="AH5352" t="s">
        <v>3911</v>
      </c>
      <c r="AI5352">
        <v>3</v>
      </c>
      <c r="AJ5352" t="s">
        <v>3939</v>
      </c>
      <c r="AK5352" s="3">
        <v>39921</v>
      </c>
      <c r="AL5352" s="10">
        <f>YEAR(ufc_fights_2[[#This Row],[date]])</f>
        <v>2009</v>
      </c>
      <c r="AM5352" t="s">
        <v>3983</v>
      </c>
      <c r="AN5352">
        <v>92</v>
      </c>
      <c r="AO5352" t="s">
        <v>3913</v>
      </c>
      <c r="AP5352">
        <f>IF(ufc_fights_2[[#This Row],[winner]]="Red",ufc_fights_2[[#This Row],[r_fighter_id]],ufc_fights_2[[#This Row],[b_fighter_id]])</f>
        <v>462</v>
      </c>
      <c r="AQ5352" t="str">
        <f>_xlfn.XLOOKUP(ufc_fights_2[[#This Row],[winnerID]],ufc_fighters[id],ufc_fighters[fighter_name],"xxx",0,1)</f>
        <v>Luiz Cane</v>
      </c>
    </row>
    <row r="5353" spans="1:43">
      <c r="A5353">
        <v>462</v>
      </c>
      <c r="B5353">
        <v>1732</v>
      </c>
      <c r="C5353">
        <f>_xlfn.XLOOKUP(ufc_fights_2[[#This Row],[r_fighter_id]],ufc_fighters[id],ufc_fighters[year],"xxx",0,1)</f>
        <v>1981</v>
      </c>
      <c r="D5353">
        <f>_xlfn.XLOOKUP(ufc_fights_2[[#This Row],[b_fighter_id]],ufc_fighters[id],ufc_fighters[year],"Prázdné",0,1)</f>
        <v>1975</v>
      </c>
      <c r="E5353" s="10">
        <f>YEAR(ufc_fights_2[[#This Row],[date]])-ufc_fights_2[[#This Row],[r_year]]</f>
        <v>27</v>
      </c>
      <c r="F5353" s="10">
        <f>YEAR(ufc_fights_2[[#This Row],[date]])-ufc_fights_2[[#This Row],[b_year]]</f>
        <v>33</v>
      </c>
      <c r="G5353">
        <v>3</v>
      </c>
      <c r="H5353">
        <v>0</v>
      </c>
      <c r="I5353">
        <v>0.53569999999999995</v>
      </c>
      <c r="J5353">
        <v>0.3478</v>
      </c>
      <c r="K5353">
        <v>0.68289999999999995</v>
      </c>
      <c r="L5353">
        <v>0.46429999999999999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6.2500000000000001E-4</v>
      </c>
      <c r="T5353" s="2">
        <v>1.6203703703703703E-4</v>
      </c>
      <c r="U5353">
        <v>0.51849999999999996</v>
      </c>
      <c r="V5353">
        <v>0.22220000000000001</v>
      </c>
      <c r="W5353">
        <v>0</v>
      </c>
      <c r="X5353">
        <v>1</v>
      </c>
      <c r="Y5353">
        <v>0.66669999999999996</v>
      </c>
      <c r="Z5353">
        <v>0.55559999999999998</v>
      </c>
      <c r="AA5353">
        <v>0.21049999999999999</v>
      </c>
      <c r="AB5353">
        <v>0.375</v>
      </c>
      <c r="AC5353">
        <v>1</v>
      </c>
      <c r="AD5353">
        <v>1</v>
      </c>
      <c r="AE5353">
        <v>0</v>
      </c>
      <c r="AF5353" t="s">
        <v>3910</v>
      </c>
      <c r="AG5353" s="2">
        <v>1.4699074074074074E-3</v>
      </c>
      <c r="AH5353" t="s">
        <v>3911</v>
      </c>
      <c r="AI5353">
        <v>3</v>
      </c>
      <c r="AJ5353" t="s">
        <v>3914</v>
      </c>
      <c r="AK5353" s="3">
        <v>39606</v>
      </c>
      <c r="AL5353" s="10">
        <f>YEAR(ufc_fights_2[[#This Row],[date]])</f>
        <v>2008</v>
      </c>
      <c r="AM5353" t="s">
        <v>3983</v>
      </c>
      <c r="AN5353">
        <v>70</v>
      </c>
      <c r="AO5353" t="s">
        <v>3913</v>
      </c>
      <c r="AP5353">
        <f>IF(ufc_fights_2[[#This Row],[winner]]="Red",ufc_fights_2[[#This Row],[r_fighter_id]],ufc_fights_2[[#This Row],[b_fighter_id]])</f>
        <v>462</v>
      </c>
      <c r="AQ5353" t="str">
        <f>_xlfn.XLOOKUP(ufc_fights_2[[#This Row],[winnerID]],ufc_fighters[id],ufc_fighters[fighter_name],"xxx",0,1)</f>
        <v>Luiz Cane</v>
      </c>
    </row>
    <row r="5354" spans="1:43">
      <c r="A5354">
        <v>465</v>
      </c>
      <c r="B5354">
        <v>287</v>
      </c>
      <c r="C5354">
        <f>_xlfn.XLOOKUP(ufc_fights_2[[#This Row],[r_fighter_id]],ufc_fighters[id],ufc_fighters[year],"xxx",0,1)</f>
        <v>1984</v>
      </c>
      <c r="D5354">
        <f>_xlfn.XLOOKUP(ufc_fights_2[[#This Row],[b_fighter_id]],ufc_fighters[id],ufc_fighters[year],"Prázdné",0,1)</f>
        <v>1983</v>
      </c>
      <c r="E5354" s="10">
        <f>YEAR(ufc_fights_2[[#This Row],[date]])-ufc_fights_2[[#This Row],[r_year]]</f>
        <v>33</v>
      </c>
      <c r="F5354" s="10">
        <f>YEAR(ufc_fights_2[[#This Row],[date]])-ufc_fights_2[[#This Row],[b_year]]</f>
        <v>34</v>
      </c>
      <c r="G5354">
        <v>0</v>
      </c>
      <c r="H5354">
        <v>1</v>
      </c>
      <c r="I5354">
        <v>0.2989</v>
      </c>
      <c r="J5354">
        <v>0.39369999999999999</v>
      </c>
      <c r="K5354">
        <v>0.39810000000000001</v>
      </c>
      <c r="L5354">
        <v>0.45450000000000002</v>
      </c>
      <c r="M5354">
        <v>0</v>
      </c>
      <c r="N5354">
        <v>0.8</v>
      </c>
      <c r="O5354">
        <v>0</v>
      </c>
      <c r="P5354">
        <v>0</v>
      </c>
      <c r="Q5354">
        <v>0</v>
      </c>
      <c r="R5354">
        <v>0</v>
      </c>
      <c r="S5354" s="2">
        <v>2.5462962962962961E-4</v>
      </c>
      <c r="T5354" s="2">
        <v>1.9675925925925924E-3</v>
      </c>
      <c r="U5354">
        <v>0.25</v>
      </c>
      <c r="V5354">
        <v>0.3241</v>
      </c>
      <c r="W5354">
        <v>0.125</v>
      </c>
      <c r="X5354">
        <v>0.72729999999999995</v>
      </c>
      <c r="Y5354">
        <v>0.9</v>
      </c>
      <c r="Z5354">
        <v>0.29110000000000003</v>
      </c>
      <c r="AA5354">
        <v>0.39169999999999999</v>
      </c>
      <c r="AB5354">
        <v>0</v>
      </c>
      <c r="AC5354">
        <v>0</v>
      </c>
      <c r="AD5354">
        <v>0.5</v>
      </c>
      <c r="AE5354">
        <v>0.5</v>
      </c>
      <c r="AF5354" t="s">
        <v>3915</v>
      </c>
      <c r="AG5354" s="2">
        <v>3.472222222222222E-3</v>
      </c>
      <c r="AH5354" t="s">
        <v>3911</v>
      </c>
      <c r="AI5354">
        <v>3</v>
      </c>
      <c r="AJ5354" t="s">
        <v>3914</v>
      </c>
      <c r="AK5354" s="3">
        <v>43085</v>
      </c>
      <c r="AL5354" s="10">
        <f>YEAR(ufc_fights_2[[#This Row],[date]])</f>
        <v>2017</v>
      </c>
      <c r="AM5354" t="s">
        <v>3983</v>
      </c>
      <c r="AN5354">
        <v>7</v>
      </c>
      <c r="AO5354" t="s">
        <v>3918</v>
      </c>
      <c r="AP5354">
        <f>IF(ufc_fights_2[[#This Row],[winner]]="Red",ufc_fights_2[[#This Row],[r_fighter_id]],ufc_fights_2[[#This Row],[b_fighter_id]])</f>
        <v>287</v>
      </c>
      <c r="AQ5354" t="str">
        <f>_xlfn.XLOOKUP(ufc_fights_2[[#This Row],[winnerID]],ufc_fighters[id],ufc_fighters[fighter_name],"xxx",0,1)</f>
        <v>Jan Blachowicz</v>
      </c>
    </row>
    <row r="5355" spans="1:43">
      <c r="A5355">
        <v>2555</v>
      </c>
      <c r="B5355">
        <v>287</v>
      </c>
      <c r="C5355">
        <f>_xlfn.XLOOKUP(ufc_fights_2[[#This Row],[r_fighter_id]],ufc_fighters[id],ufc_fighters[year],"xxx",0,1)</f>
        <v>1979</v>
      </c>
      <c r="D5355">
        <f>_xlfn.XLOOKUP(ufc_fights_2[[#This Row],[b_fighter_id]],ufc_fighters[id],ufc_fighters[year],"Prázdné",0,1)</f>
        <v>1983</v>
      </c>
      <c r="E5355" s="10">
        <f>YEAR(ufc_fights_2[[#This Row],[date]])-ufc_fights_2[[#This Row],[r_year]]</f>
        <v>37</v>
      </c>
      <c r="F5355" s="10">
        <f>YEAR(ufc_fights_2[[#This Row],[date]])-ufc_fights_2[[#This Row],[b_year]]</f>
        <v>33</v>
      </c>
      <c r="G5355">
        <v>0</v>
      </c>
      <c r="H5355">
        <v>0</v>
      </c>
      <c r="I5355">
        <v>0.47949999999999998</v>
      </c>
      <c r="J5355">
        <v>0.64049999999999996</v>
      </c>
      <c r="K5355">
        <v>0.61</v>
      </c>
      <c r="L5355">
        <v>0.70479999999999998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 s="2">
        <v>2.2800925925925927E-3</v>
      </c>
      <c r="T5355" s="2">
        <v>5.8333333333333336E-3</v>
      </c>
      <c r="U5355">
        <v>0.47139999999999999</v>
      </c>
      <c r="V5355">
        <v>0.59319999999999995</v>
      </c>
      <c r="W5355">
        <v>0.66669999999999996</v>
      </c>
      <c r="X5355">
        <v>0</v>
      </c>
      <c r="Y5355">
        <v>0</v>
      </c>
      <c r="Z5355">
        <v>0.3261</v>
      </c>
      <c r="AA5355">
        <v>0.47920000000000001</v>
      </c>
      <c r="AB5355">
        <v>0.64710000000000001</v>
      </c>
      <c r="AC5355">
        <v>0.72499999999999998</v>
      </c>
      <c r="AD5355">
        <v>0.9</v>
      </c>
      <c r="AE5355">
        <v>0.7077</v>
      </c>
      <c r="AF5355" t="s">
        <v>3915</v>
      </c>
      <c r="AG5355" s="2">
        <v>3.472222222222222E-3</v>
      </c>
      <c r="AH5355" t="s">
        <v>3911</v>
      </c>
      <c r="AI5355">
        <v>3</v>
      </c>
      <c r="AJ5355" t="s">
        <v>3961</v>
      </c>
      <c r="AK5355" s="3">
        <v>42470</v>
      </c>
      <c r="AL5355" s="10">
        <f>YEAR(ufc_fights_2[[#This Row],[date]])</f>
        <v>2016</v>
      </c>
      <c r="AM5355" t="s">
        <v>3983</v>
      </c>
      <c r="AN5355">
        <v>20</v>
      </c>
      <c r="AO5355" t="s">
        <v>3918</v>
      </c>
      <c r="AP5355">
        <f>IF(ufc_fights_2[[#This Row],[winner]]="Red",ufc_fights_2[[#This Row],[r_fighter_id]],ufc_fights_2[[#This Row],[b_fighter_id]])</f>
        <v>287</v>
      </c>
      <c r="AQ5355" t="str">
        <f>_xlfn.XLOOKUP(ufc_fights_2[[#This Row],[winnerID]],ufc_fighters[id],ufc_fighters[fighter_name],"xxx",0,1)</f>
        <v>Jan Blachowicz</v>
      </c>
    </row>
    <row r="5356" spans="1:43">
      <c r="A5356">
        <v>287</v>
      </c>
      <c r="B5356">
        <v>1698</v>
      </c>
      <c r="C5356">
        <f>_xlfn.XLOOKUP(ufc_fights_2[[#This Row],[r_fighter_id]],ufc_fighters[id],ufc_fighters[year],"xxx",0,1)</f>
        <v>1983</v>
      </c>
      <c r="D5356">
        <f>_xlfn.XLOOKUP(ufc_fights_2[[#This Row],[b_fighter_id]],ufc_fighters[id],ufc_fighters[year],"Prázdné",0,1)</f>
        <v>1992</v>
      </c>
      <c r="E5356" s="10">
        <f>YEAR(ufc_fights_2[[#This Row],[date]])-ufc_fights_2[[#This Row],[r_year]]</f>
        <v>35</v>
      </c>
      <c r="F5356" s="10">
        <f>YEAR(ufc_fights_2[[#This Row],[date]])-ufc_fights_2[[#This Row],[b_year]]</f>
        <v>26</v>
      </c>
      <c r="G5356">
        <v>0</v>
      </c>
      <c r="H5356">
        <v>0</v>
      </c>
      <c r="I5356">
        <v>0.55559999999999998</v>
      </c>
      <c r="J5356">
        <v>0.18179999999999999</v>
      </c>
      <c r="K5356">
        <v>0.72729999999999995</v>
      </c>
      <c r="L5356">
        <v>0.52500000000000002</v>
      </c>
      <c r="M5356">
        <v>1</v>
      </c>
      <c r="N5356">
        <v>1</v>
      </c>
      <c r="O5356">
        <v>1</v>
      </c>
      <c r="P5356">
        <v>1</v>
      </c>
      <c r="Q5356">
        <v>0</v>
      </c>
      <c r="R5356">
        <v>0</v>
      </c>
      <c r="S5356" s="2">
        <v>3.3912037037037036E-3</v>
      </c>
      <c r="T5356" s="2">
        <v>1.1574074074074073E-3</v>
      </c>
      <c r="U5356">
        <v>0.58819999999999995</v>
      </c>
      <c r="V5356">
        <v>0.21429999999999999</v>
      </c>
      <c r="W5356">
        <v>0</v>
      </c>
      <c r="X5356">
        <v>0</v>
      </c>
      <c r="Y5356">
        <v>0.33329999999999999</v>
      </c>
      <c r="Z5356">
        <v>0.2</v>
      </c>
      <c r="AA5356">
        <v>0.125</v>
      </c>
      <c r="AB5356">
        <v>0</v>
      </c>
      <c r="AC5356">
        <v>0</v>
      </c>
      <c r="AD5356">
        <v>0.69230000000000003</v>
      </c>
      <c r="AE5356">
        <v>0.33329999999999999</v>
      </c>
      <c r="AF5356" t="s">
        <v>3933</v>
      </c>
      <c r="AG5356" s="2">
        <v>1.8634259259259259E-3</v>
      </c>
      <c r="AH5356" t="s">
        <v>3911</v>
      </c>
      <c r="AI5356">
        <v>3</v>
      </c>
      <c r="AJ5356" t="s">
        <v>3931</v>
      </c>
      <c r="AK5356" s="3">
        <v>43358</v>
      </c>
      <c r="AL5356" s="10">
        <f>YEAR(ufc_fights_2[[#This Row],[date]])</f>
        <v>2018</v>
      </c>
      <c r="AM5356" t="s">
        <v>3983</v>
      </c>
      <c r="AN5356">
        <v>41</v>
      </c>
      <c r="AO5356" t="s">
        <v>3913</v>
      </c>
      <c r="AP5356">
        <f>IF(ufc_fights_2[[#This Row],[winner]]="Red",ufc_fights_2[[#This Row],[r_fighter_id]],ufc_fights_2[[#This Row],[b_fighter_id]])</f>
        <v>287</v>
      </c>
      <c r="AQ5356" t="str">
        <f>_xlfn.XLOOKUP(ufc_fights_2[[#This Row],[winnerID]],ufc_fighters[id],ufc_fighters[fighter_name],"xxx",0,1)</f>
        <v>Jan Blachowicz</v>
      </c>
    </row>
    <row r="5357" spans="1:43">
      <c r="A5357">
        <v>1950</v>
      </c>
      <c r="B5357">
        <v>287</v>
      </c>
      <c r="C5357">
        <f>_xlfn.XLOOKUP(ufc_fights_2[[#This Row],[r_fighter_id]],ufc_fighters[id],ufc_fighters[year],"xxx",0,1)</f>
        <v>1980</v>
      </c>
      <c r="D5357">
        <f>_xlfn.XLOOKUP(ufc_fights_2[[#This Row],[b_fighter_id]],ufc_fighters[id],ufc_fighters[year],"Prázdné",0,1)</f>
        <v>1983</v>
      </c>
      <c r="E5357" s="10">
        <f>YEAR(ufc_fights_2[[#This Row],[date]])-ufc_fights_2[[#This Row],[r_year]]</f>
        <v>38</v>
      </c>
      <c r="F5357" s="10">
        <f>YEAR(ufc_fights_2[[#This Row],[date]])-ufc_fights_2[[#This Row],[b_year]]</f>
        <v>35</v>
      </c>
      <c r="G5357">
        <v>0</v>
      </c>
      <c r="H5357">
        <v>1</v>
      </c>
      <c r="I5357">
        <v>0.33639999999999998</v>
      </c>
      <c r="J5357">
        <v>0.50790000000000002</v>
      </c>
      <c r="K5357">
        <v>0.33639999999999998</v>
      </c>
      <c r="L5357">
        <v>0.56620000000000004</v>
      </c>
      <c r="M5357">
        <v>0</v>
      </c>
      <c r="N5357">
        <v>0.16669999999999999</v>
      </c>
      <c r="O5357">
        <v>0</v>
      </c>
      <c r="P5357">
        <v>0</v>
      </c>
      <c r="Q5357">
        <v>0</v>
      </c>
      <c r="R5357">
        <v>0</v>
      </c>
      <c r="S5357" s="2">
        <v>2.3148148148148147E-5</v>
      </c>
      <c r="T5357" s="2">
        <v>1.9907407407407408E-3</v>
      </c>
      <c r="U5357">
        <v>0.20250000000000001</v>
      </c>
      <c r="V5357">
        <v>0.47370000000000001</v>
      </c>
      <c r="W5357">
        <v>0.73909999999999998</v>
      </c>
      <c r="X5357">
        <v>0.5</v>
      </c>
      <c r="Y5357">
        <v>1</v>
      </c>
      <c r="Z5357">
        <v>0.30769999999999997</v>
      </c>
      <c r="AA5357">
        <v>0.49440000000000001</v>
      </c>
      <c r="AB5357">
        <v>0.83330000000000004</v>
      </c>
      <c r="AC5357">
        <v>0.66669999999999996</v>
      </c>
      <c r="AD5357">
        <v>0</v>
      </c>
      <c r="AE5357">
        <v>1</v>
      </c>
      <c r="AF5357" t="s">
        <v>3915</v>
      </c>
      <c r="AG5357" s="2">
        <v>3.472222222222222E-3</v>
      </c>
      <c r="AH5357" t="s">
        <v>3911</v>
      </c>
      <c r="AI5357">
        <v>3</v>
      </c>
      <c r="AJ5357" t="s">
        <v>3961</v>
      </c>
      <c r="AK5357" s="3">
        <v>43176</v>
      </c>
      <c r="AL5357" s="10">
        <f>YEAR(ufc_fights_2[[#This Row],[date]])</f>
        <v>2018</v>
      </c>
      <c r="AM5357" t="s">
        <v>3983</v>
      </c>
      <c r="AN5357">
        <v>70</v>
      </c>
      <c r="AO5357" t="s">
        <v>3918</v>
      </c>
      <c r="AP5357">
        <f>IF(ufc_fights_2[[#This Row],[winner]]="Red",ufc_fights_2[[#This Row],[r_fighter_id]],ufc_fights_2[[#This Row],[b_fighter_id]])</f>
        <v>287</v>
      </c>
      <c r="AQ5357" t="str">
        <f>_xlfn.XLOOKUP(ufc_fights_2[[#This Row],[winnerID]],ufc_fighters[id],ufc_fighters[fighter_name],"xxx",0,1)</f>
        <v>Jan Blachowicz</v>
      </c>
    </row>
    <row r="5358" spans="1:43">
      <c r="A5358">
        <v>1751</v>
      </c>
      <c r="B5358">
        <v>287</v>
      </c>
      <c r="C5358">
        <f>_xlfn.XLOOKUP(ufc_fights_2[[#This Row],[r_fighter_id]],ufc_fighters[id],ufc_fighters[year],"xxx",0,1)</f>
        <v>1983</v>
      </c>
      <c r="D5358">
        <f>_xlfn.XLOOKUP(ufc_fights_2[[#This Row],[b_fighter_id]],ufc_fighters[id],ufc_fighters[year],"Prázdné",0,1)</f>
        <v>1983</v>
      </c>
      <c r="E5358" s="10">
        <f>YEAR(ufc_fights_2[[#This Row],[date]])-ufc_fights_2[[#This Row],[r_year]]</f>
        <v>31</v>
      </c>
      <c r="F5358" s="10">
        <f>YEAR(ufc_fights_2[[#This Row],[date]])-ufc_fights_2[[#This Row],[b_year]]</f>
        <v>31</v>
      </c>
      <c r="G5358">
        <v>0</v>
      </c>
      <c r="H5358">
        <v>0</v>
      </c>
      <c r="I5358">
        <v>0.33329999999999999</v>
      </c>
      <c r="J5358">
        <v>0.65</v>
      </c>
      <c r="K5358">
        <v>0.33329999999999999</v>
      </c>
      <c r="L5358">
        <v>0.66669999999999996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</v>
      </c>
      <c r="T5358" s="2">
        <v>6.9444444444444444E-5</v>
      </c>
      <c r="U5358">
        <v>0.33329999999999999</v>
      </c>
      <c r="V5358">
        <v>0.6</v>
      </c>
      <c r="W5358">
        <v>0</v>
      </c>
      <c r="X5358">
        <v>0</v>
      </c>
      <c r="Y5358">
        <v>1</v>
      </c>
      <c r="Z5358">
        <v>0.33329999999999999</v>
      </c>
      <c r="AA5358">
        <v>0.5</v>
      </c>
      <c r="AB5358">
        <v>0</v>
      </c>
      <c r="AC5358">
        <v>0</v>
      </c>
      <c r="AD5358">
        <v>0</v>
      </c>
      <c r="AE5358">
        <v>0.875</v>
      </c>
      <c r="AF5358" t="s">
        <v>3910</v>
      </c>
      <c r="AG5358" s="2">
        <v>1.3657407407407407E-3</v>
      </c>
      <c r="AH5358" t="s">
        <v>3911</v>
      </c>
      <c r="AI5358">
        <v>3</v>
      </c>
      <c r="AJ5358" t="s">
        <v>3976</v>
      </c>
      <c r="AK5358" s="3">
        <v>41916</v>
      </c>
      <c r="AL5358" s="10">
        <f>YEAR(ufc_fights_2[[#This Row],[date]])</f>
        <v>2014</v>
      </c>
      <c r="AM5358" t="s">
        <v>3983</v>
      </c>
      <c r="AN5358">
        <v>86</v>
      </c>
      <c r="AO5358" t="s">
        <v>3918</v>
      </c>
      <c r="AP5358">
        <f>IF(ufc_fights_2[[#This Row],[winner]]="Red",ufc_fights_2[[#This Row],[r_fighter_id]],ufc_fights_2[[#This Row],[b_fighter_id]])</f>
        <v>287</v>
      </c>
      <c r="AQ5358" t="str">
        <f>_xlfn.XLOOKUP(ufc_fights_2[[#This Row],[winnerID]],ufc_fighters[id],ufc_fighters[fighter_name],"xxx",0,1)</f>
        <v>Jan Blachowicz</v>
      </c>
    </row>
    <row r="5359" spans="1:43">
      <c r="A5359">
        <v>287</v>
      </c>
      <c r="B5359">
        <v>567</v>
      </c>
      <c r="C5359">
        <f>_xlfn.XLOOKUP(ufc_fights_2[[#This Row],[r_fighter_id]],ufc_fighters[id],ufc_fighters[year],"xxx",0,1)</f>
        <v>1983</v>
      </c>
      <c r="D5359">
        <f>_xlfn.XLOOKUP(ufc_fights_2[[#This Row],[b_fighter_id]],ufc_fighters[id],ufc_fighters[year],"Prázdné",0,1)</f>
        <v>1990</v>
      </c>
      <c r="E5359" s="10">
        <f>YEAR(ufc_fights_2[[#This Row],[date]])-ufc_fights_2[[#This Row],[r_year]]</f>
        <v>34</v>
      </c>
      <c r="F5359" s="10">
        <f>YEAR(ufc_fights_2[[#This Row],[date]])-ufc_fights_2[[#This Row],[b_year]]</f>
        <v>27</v>
      </c>
      <c r="G5359">
        <v>0</v>
      </c>
      <c r="H5359">
        <v>0</v>
      </c>
      <c r="I5359">
        <v>0.75</v>
      </c>
      <c r="J5359">
        <v>0.3488</v>
      </c>
      <c r="K5359">
        <v>0.79369999999999996</v>
      </c>
      <c r="L5359">
        <v>0.51670000000000005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 s="2">
        <v>1.8634259259259259E-3</v>
      </c>
      <c r="T5359" s="2">
        <v>2.8935185185185184E-4</v>
      </c>
      <c r="U5359">
        <v>0.60870000000000002</v>
      </c>
      <c r="V5359">
        <v>0.21429999999999999</v>
      </c>
      <c r="W5359">
        <v>0.875</v>
      </c>
      <c r="X5359">
        <v>1</v>
      </c>
      <c r="Y5359">
        <v>0.8</v>
      </c>
      <c r="Z5359">
        <v>0.65620000000000001</v>
      </c>
      <c r="AA5359">
        <v>0.27029999999999998</v>
      </c>
      <c r="AB5359">
        <v>1</v>
      </c>
      <c r="AC5359">
        <v>0.83330000000000004</v>
      </c>
      <c r="AD5359">
        <v>1</v>
      </c>
      <c r="AE5359">
        <v>0</v>
      </c>
      <c r="AF5359" t="s">
        <v>3933</v>
      </c>
      <c r="AG5359" s="2">
        <v>2.1064814814814813E-3</v>
      </c>
      <c r="AH5359" t="s">
        <v>3911</v>
      </c>
      <c r="AI5359">
        <v>3</v>
      </c>
      <c r="AJ5359" t="s">
        <v>3931</v>
      </c>
      <c r="AK5359" s="3">
        <v>43029</v>
      </c>
      <c r="AL5359" s="10">
        <f>YEAR(ufc_fights_2[[#This Row],[date]])</f>
        <v>2017</v>
      </c>
      <c r="AM5359" t="s">
        <v>3983</v>
      </c>
      <c r="AN5359">
        <v>103</v>
      </c>
      <c r="AO5359" t="s">
        <v>3913</v>
      </c>
      <c r="AP5359">
        <f>IF(ufc_fights_2[[#This Row],[winner]]="Red",ufc_fights_2[[#This Row],[r_fighter_id]],ufc_fights_2[[#This Row],[b_fighter_id]])</f>
        <v>287</v>
      </c>
      <c r="AQ5359" t="str">
        <f>_xlfn.XLOOKUP(ufc_fights_2[[#This Row],[winnerID]],ufc_fighters[id],ufc_fighters[fighter_name],"xxx",0,1)</f>
        <v>Jan Blachowicz</v>
      </c>
    </row>
    <row r="5360" spans="1:43">
      <c r="A5360">
        <v>103</v>
      </c>
      <c r="B5360">
        <v>287</v>
      </c>
      <c r="C5360">
        <f>_xlfn.XLOOKUP(ufc_fights_2[[#This Row],[r_fighter_id]],ufc_fighters[id],ufc_fighters[year],"xxx",0,1)</f>
        <v>1989</v>
      </c>
      <c r="D5360">
        <f>_xlfn.XLOOKUP(ufc_fights_2[[#This Row],[b_fighter_id]],ufc_fighters[id],ufc_fighters[year],"Prázdné",0,1)</f>
        <v>1983</v>
      </c>
      <c r="E5360" s="10">
        <f>YEAR(ufc_fights_2[[#This Row],[date]])-ufc_fights_2[[#This Row],[r_year]]</f>
        <v>31</v>
      </c>
      <c r="F5360" s="10">
        <f>YEAR(ufc_fights_2[[#This Row],[date]])-ufc_fights_2[[#This Row],[b_year]]</f>
        <v>37</v>
      </c>
      <c r="G5360">
        <v>0</v>
      </c>
      <c r="H5360">
        <v>1</v>
      </c>
      <c r="I5360">
        <v>0.40739999999999998</v>
      </c>
      <c r="J5360">
        <v>0.4194</v>
      </c>
      <c r="K5360">
        <v>0.40739999999999998</v>
      </c>
      <c r="L5360">
        <v>0.4194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3.4722222222222222E-5</v>
      </c>
      <c r="T5360" s="2">
        <v>2.3148148148148147E-5</v>
      </c>
      <c r="U5360">
        <v>0.21049999999999999</v>
      </c>
      <c r="V5360">
        <v>0.40739999999999998</v>
      </c>
      <c r="W5360">
        <v>0.75</v>
      </c>
      <c r="X5360">
        <v>1</v>
      </c>
      <c r="Y5360">
        <v>1</v>
      </c>
      <c r="Z5360">
        <v>0.40739999999999998</v>
      </c>
      <c r="AA5360">
        <v>0.4138</v>
      </c>
      <c r="AB5360">
        <v>0</v>
      </c>
      <c r="AC5360">
        <v>0</v>
      </c>
      <c r="AD5360">
        <v>0</v>
      </c>
      <c r="AE5360">
        <v>1</v>
      </c>
      <c r="AF5360" t="s">
        <v>3910</v>
      </c>
      <c r="AG5360" s="2">
        <v>2.1759259259259258E-3</v>
      </c>
      <c r="AH5360" t="s">
        <v>3927</v>
      </c>
      <c r="AI5360">
        <v>5</v>
      </c>
      <c r="AJ5360" t="s">
        <v>3914</v>
      </c>
      <c r="AK5360" s="3">
        <v>43876</v>
      </c>
      <c r="AL5360" s="10">
        <f>YEAR(ufc_fights_2[[#This Row],[date]])</f>
        <v>2020</v>
      </c>
      <c r="AM5360" t="s">
        <v>3983</v>
      </c>
      <c r="AN5360">
        <v>111</v>
      </c>
      <c r="AO5360" t="s">
        <v>3918</v>
      </c>
      <c r="AP5360">
        <f>IF(ufc_fights_2[[#This Row],[winner]]="Red",ufc_fights_2[[#This Row],[r_fighter_id]],ufc_fights_2[[#This Row],[b_fighter_id]])</f>
        <v>287</v>
      </c>
      <c r="AQ5360" t="str">
        <f>_xlfn.XLOOKUP(ufc_fights_2[[#This Row],[winnerID]],ufc_fighters[id],ufc_fighters[fighter_name],"xxx",0,1)</f>
        <v>Jan Blachowicz</v>
      </c>
    </row>
    <row r="5361" spans="1:43">
      <c r="A5361">
        <v>462</v>
      </c>
      <c r="B5361">
        <v>1965</v>
      </c>
      <c r="C5361">
        <f>_xlfn.XLOOKUP(ufc_fights_2[[#This Row],[r_fighter_id]],ufc_fighters[id],ufc_fighters[year],"xxx",0,1)</f>
        <v>1981</v>
      </c>
      <c r="D5361">
        <f>_xlfn.XLOOKUP(ufc_fights_2[[#This Row],[b_fighter_id]],ufc_fighters[id],ufc_fighters[year],"Prázdné",0,1)</f>
        <v>1980</v>
      </c>
      <c r="E5361" s="10">
        <f>YEAR(ufc_fights_2[[#This Row],[date]])-ufc_fights_2[[#This Row],[r_year]]</f>
        <v>30</v>
      </c>
      <c r="F5361" s="10">
        <f>YEAR(ufc_fights_2[[#This Row],[date]])-ufc_fights_2[[#This Row],[b_year]]</f>
        <v>31</v>
      </c>
      <c r="G5361">
        <v>1</v>
      </c>
      <c r="H5361">
        <v>0</v>
      </c>
      <c r="I5361">
        <v>0.46029999999999999</v>
      </c>
      <c r="J5361">
        <v>0.28570000000000001</v>
      </c>
      <c r="K5361">
        <v>0.45829999999999999</v>
      </c>
      <c r="L5361">
        <v>0.28570000000000001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6.8287037037037036E-4</v>
      </c>
      <c r="T5361" s="2">
        <v>0</v>
      </c>
      <c r="U5361">
        <v>0.44259999999999999</v>
      </c>
      <c r="V5361">
        <v>0.28570000000000001</v>
      </c>
      <c r="W5361">
        <v>0</v>
      </c>
      <c r="X5361">
        <v>1</v>
      </c>
      <c r="Y5361">
        <v>0</v>
      </c>
      <c r="Z5361">
        <v>0.35709999999999997</v>
      </c>
      <c r="AA5361">
        <v>0.28570000000000001</v>
      </c>
      <c r="AB5361">
        <v>0</v>
      </c>
      <c r="AC5361">
        <v>0</v>
      </c>
      <c r="AD5361">
        <v>0.48980000000000001</v>
      </c>
      <c r="AE5361">
        <v>0</v>
      </c>
      <c r="AF5361" t="s">
        <v>3910</v>
      </c>
      <c r="AG5361" s="2">
        <v>1.5625000000000001E-3</v>
      </c>
      <c r="AH5361" t="s">
        <v>3911</v>
      </c>
      <c r="AI5361">
        <v>3</v>
      </c>
      <c r="AJ5361" t="s">
        <v>3928</v>
      </c>
      <c r="AK5361" s="3">
        <v>40621</v>
      </c>
      <c r="AL5361" s="10">
        <f>YEAR(ufc_fights_2[[#This Row],[date]])</f>
        <v>2011</v>
      </c>
      <c r="AM5361" t="s">
        <v>3983</v>
      </c>
      <c r="AN5361">
        <v>9</v>
      </c>
      <c r="AO5361" t="s">
        <v>3913</v>
      </c>
      <c r="AP5361">
        <f>IF(ufc_fights_2[[#This Row],[winner]]="Red",ufc_fights_2[[#This Row],[r_fighter_id]],ufc_fights_2[[#This Row],[b_fighter_id]])</f>
        <v>462</v>
      </c>
      <c r="AQ5361" t="str">
        <f>_xlfn.XLOOKUP(ufc_fights_2[[#This Row],[winnerID]],ufc_fighters[id],ufc_fighters[fighter_name],"xxx",0,1)</f>
        <v>Luiz Cane</v>
      </c>
    </row>
    <row r="5362" spans="1:43">
      <c r="A5362">
        <v>3410</v>
      </c>
      <c r="B5362">
        <v>1264</v>
      </c>
      <c r="C5362">
        <f>_xlfn.XLOOKUP(ufc_fights_2[[#This Row],[r_fighter_id]],ufc_fighters[id],ufc_fighters[year],"xxx",0,1)</f>
        <v>1981</v>
      </c>
      <c r="D5362">
        <f>_xlfn.XLOOKUP(ufc_fights_2[[#This Row],[b_fighter_id]],ufc_fighters[id],ufc_fighters[year],"Prázdné",0,1)</f>
        <v>1982</v>
      </c>
      <c r="E5362" s="10">
        <f>YEAR(ufc_fights_2[[#This Row],[date]])-ufc_fights_2[[#This Row],[r_year]]</f>
        <v>29</v>
      </c>
      <c r="F5362" s="10">
        <f>YEAR(ufc_fights_2[[#This Row],[date]])-ufc_fights_2[[#This Row],[b_year]]</f>
        <v>28</v>
      </c>
      <c r="G5362">
        <v>0</v>
      </c>
      <c r="H5362">
        <v>1</v>
      </c>
      <c r="I5362">
        <v>0.51519999999999999</v>
      </c>
      <c r="J5362">
        <v>0.4839</v>
      </c>
      <c r="K5362">
        <v>0.5595</v>
      </c>
      <c r="L5362">
        <v>0.70399999999999996</v>
      </c>
      <c r="M5362">
        <v>0.84619999999999995</v>
      </c>
      <c r="N5362">
        <v>1</v>
      </c>
      <c r="O5362">
        <v>1</v>
      </c>
      <c r="P5362">
        <v>0</v>
      </c>
      <c r="Q5362">
        <v>1</v>
      </c>
      <c r="R5362">
        <v>3</v>
      </c>
      <c r="S5362" s="2">
        <v>3.6805555555555554E-3</v>
      </c>
      <c r="T5362" s="2">
        <v>4.9421296296296297E-3</v>
      </c>
      <c r="U5362">
        <v>0.5</v>
      </c>
      <c r="V5362">
        <v>0.38</v>
      </c>
      <c r="W5362">
        <v>0.75</v>
      </c>
      <c r="X5362">
        <v>0</v>
      </c>
      <c r="Y5362">
        <v>1</v>
      </c>
      <c r="Z5362">
        <v>0.5</v>
      </c>
      <c r="AA5362">
        <v>0.16669999999999999</v>
      </c>
      <c r="AB5362">
        <v>0.63160000000000005</v>
      </c>
      <c r="AC5362">
        <v>0.44</v>
      </c>
      <c r="AD5362">
        <v>0.4118</v>
      </c>
      <c r="AE5362">
        <v>0.63770000000000004</v>
      </c>
      <c r="AF5362" t="s">
        <v>3915</v>
      </c>
      <c r="AG5362" s="2">
        <v>3.472222222222222E-3</v>
      </c>
      <c r="AH5362" t="s">
        <v>3911</v>
      </c>
      <c r="AI5362">
        <v>3</v>
      </c>
      <c r="AJ5362" t="s">
        <v>4016</v>
      </c>
      <c r="AK5362" s="3">
        <v>40264</v>
      </c>
      <c r="AL5362" s="10">
        <f>YEAR(ufc_fights_2[[#This Row],[date]])</f>
        <v>2010</v>
      </c>
      <c r="AM5362" t="s">
        <v>3983</v>
      </c>
      <c r="AN5362">
        <v>9</v>
      </c>
      <c r="AO5362" t="s">
        <v>3918</v>
      </c>
      <c r="AP5362">
        <f>IF(ufc_fights_2[[#This Row],[winner]]="Red",ufc_fights_2[[#This Row],[r_fighter_id]],ufc_fights_2[[#This Row],[b_fighter_id]])</f>
        <v>1264</v>
      </c>
      <c r="AQ5362" t="str">
        <f>_xlfn.XLOOKUP(ufc_fights_2[[#This Row],[winnerID]],ufc_fighters[id],ufc_fighters[fighter_name],"xxx",0,1)</f>
        <v>Jared Hamman</v>
      </c>
    </row>
    <row r="5363" spans="1:43">
      <c r="A5363">
        <v>799</v>
      </c>
      <c r="B5363">
        <v>1698</v>
      </c>
      <c r="C5363">
        <f>_xlfn.XLOOKUP(ufc_fights_2[[#This Row],[r_fighter_id]],ufc_fighters[id],ufc_fighters[year],"xxx",0,1)</f>
        <v>1981</v>
      </c>
      <c r="D5363">
        <f>_xlfn.XLOOKUP(ufc_fights_2[[#This Row],[b_fighter_id]],ufc_fighters[id],ufc_fighters[year],"Prázdné",0,1)</f>
        <v>1992</v>
      </c>
      <c r="E5363" s="10">
        <f>YEAR(ufc_fights_2[[#This Row],[date]])-ufc_fights_2[[#This Row],[r_year]]</f>
        <v>33</v>
      </c>
      <c r="F5363" s="10">
        <f>YEAR(ufc_fights_2[[#This Row],[date]])-ufc_fights_2[[#This Row],[b_year]]</f>
        <v>22</v>
      </c>
      <c r="G5363">
        <v>1</v>
      </c>
      <c r="H5363">
        <v>0</v>
      </c>
      <c r="I5363">
        <v>0.53849999999999998</v>
      </c>
      <c r="J5363">
        <v>0.6</v>
      </c>
      <c r="K5363">
        <v>0.62</v>
      </c>
      <c r="L5363">
        <v>0.70179999999999998</v>
      </c>
      <c r="M5363">
        <v>0.5</v>
      </c>
      <c r="N5363">
        <v>0</v>
      </c>
      <c r="O5363">
        <v>2</v>
      </c>
      <c r="P5363">
        <v>0</v>
      </c>
      <c r="Q5363">
        <v>0</v>
      </c>
      <c r="R5363">
        <v>2</v>
      </c>
      <c r="S5363" s="2">
        <v>1.0879629629629629E-3</v>
      </c>
      <c r="T5363" s="2">
        <v>1.2962962962962963E-3</v>
      </c>
      <c r="U5363">
        <v>0.5</v>
      </c>
      <c r="V5363">
        <v>0.55769999999999997</v>
      </c>
      <c r="W5363">
        <v>0.8</v>
      </c>
      <c r="X5363">
        <v>0</v>
      </c>
      <c r="Y5363">
        <v>1</v>
      </c>
      <c r="Z5363">
        <v>0.46150000000000002</v>
      </c>
      <c r="AA5363">
        <v>0.45829999999999999</v>
      </c>
      <c r="AB5363">
        <v>0.60870000000000002</v>
      </c>
      <c r="AC5363">
        <v>0.6774</v>
      </c>
      <c r="AD5363">
        <v>0.33329999999999999</v>
      </c>
      <c r="AE5363">
        <v>0.66669999999999996</v>
      </c>
      <c r="AF5363" t="s">
        <v>3910</v>
      </c>
      <c r="AG5363" s="2">
        <v>3.4375E-3</v>
      </c>
      <c r="AH5363" t="s">
        <v>3911</v>
      </c>
      <c r="AI5363">
        <v>3</v>
      </c>
      <c r="AJ5363" t="s">
        <v>3931</v>
      </c>
      <c r="AK5363" s="3">
        <v>41839</v>
      </c>
      <c r="AL5363" s="10">
        <f>YEAR(ufc_fights_2[[#This Row],[date]])</f>
        <v>2014</v>
      </c>
      <c r="AM5363" t="s">
        <v>3983</v>
      </c>
      <c r="AN5363">
        <v>100</v>
      </c>
      <c r="AO5363" t="s">
        <v>3918</v>
      </c>
      <c r="AP5363">
        <f>IF(ufc_fights_2[[#This Row],[winner]]="Red",ufc_fights_2[[#This Row],[r_fighter_id]],ufc_fights_2[[#This Row],[b_fighter_id]])</f>
        <v>1698</v>
      </c>
      <c r="AQ5363" t="str">
        <f>_xlfn.XLOOKUP(ufc_fights_2[[#This Row],[winnerID]],ufc_fighters[id],ufc_fighters[fighter_name],"xxx",0,1)</f>
        <v>Nikita Krylov</v>
      </c>
    </row>
    <row r="5364" spans="1:43">
      <c r="A5364">
        <v>2742</v>
      </c>
      <c r="B5364">
        <v>1698</v>
      </c>
      <c r="C5364">
        <f>_xlfn.XLOOKUP(ufc_fights_2[[#This Row],[r_fighter_id]],ufc_fighters[id],ufc_fighters[year],"xxx",0,1)</f>
        <v>1985</v>
      </c>
      <c r="D5364">
        <f>_xlfn.XLOOKUP(ufc_fights_2[[#This Row],[b_fighter_id]],ufc_fighters[id],ufc_fighters[year],"Prázdné",0,1)</f>
        <v>1992</v>
      </c>
      <c r="E5364" s="10">
        <f>YEAR(ufc_fights_2[[#This Row],[date]])-ufc_fights_2[[#This Row],[r_year]]</f>
        <v>30</v>
      </c>
      <c r="F5364" s="10">
        <f>YEAR(ufc_fights_2[[#This Row],[date]])-ufc_fights_2[[#This Row],[b_year]]</f>
        <v>23</v>
      </c>
      <c r="G5364">
        <v>0</v>
      </c>
      <c r="H5364">
        <v>0</v>
      </c>
      <c r="I5364">
        <v>0.5</v>
      </c>
      <c r="J5364">
        <v>0.72409999999999997</v>
      </c>
      <c r="K5364">
        <v>0.5</v>
      </c>
      <c r="L5364">
        <v>0.73909999999999998</v>
      </c>
      <c r="M5364">
        <v>0</v>
      </c>
      <c r="N5364">
        <v>0</v>
      </c>
      <c r="O5364">
        <v>2</v>
      </c>
      <c r="P5364">
        <v>1</v>
      </c>
      <c r="Q5364">
        <v>0</v>
      </c>
      <c r="R5364">
        <v>0</v>
      </c>
      <c r="S5364" s="2">
        <v>0</v>
      </c>
      <c r="T5364" s="2">
        <v>1.3657407407407407E-3</v>
      </c>
      <c r="U5364">
        <v>0.375</v>
      </c>
      <c r="V5364">
        <v>0.69569999999999999</v>
      </c>
      <c r="W5364">
        <v>1</v>
      </c>
      <c r="X5364">
        <v>1</v>
      </c>
      <c r="Y5364">
        <v>1</v>
      </c>
      <c r="Z5364">
        <v>0.5</v>
      </c>
      <c r="AA5364">
        <v>0.53849999999999998</v>
      </c>
      <c r="AB5364">
        <v>0</v>
      </c>
      <c r="AC5364">
        <v>0.90910000000000002</v>
      </c>
      <c r="AD5364">
        <v>0</v>
      </c>
      <c r="AE5364">
        <v>0.8</v>
      </c>
      <c r="AF5364" t="s">
        <v>3933</v>
      </c>
      <c r="AG5364" s="2">
        <v>1.724537037037037E-3</v>
      </c>
      <c r="AH5364" t="s">
        <v>3911</v>
      </c>
      <c r="AI5364">
        <v>3</v>
      </c>
      <c r="AJ5364" t="s">
        <v>3914</v>
      </c>
      <c r="AK5364" s="3">
        <v>42239</v>
      </c>
      <c r="AL5364" s="10">
        <f>YEAR(ufc_fights_2[[#This Row],[date]])</f>
        <v>2015</v>
      </c>
      <c r="AM5364" t="s">
        <v>3983</v>
      </c>
      <c r="AN5364">
        <v>87</v>
      </c>
      <c r="AO5364" t="s">
        <v>3918</v>
      </c>
      <c r="AP5364">
        <f>IF(ufc_fights_2[[#This Row],[winner]]="Red",ufc_fights_2[[#This Row],[r_fighter_id]],ufc_fights_2[[#This Row],[b_fighter_id]])</f>
        <v>1698</v>
      </c>
      <c r="AQ5364" t="str">
        <f>_xlfn.XLOOKUP(ufc_fights_2[[#This Row],[winnerID]],ufc_fighters[id],ufc_fighters[fighter_name],"xxx",0,1)</f>
        <v>Nikita Krylov</v>
      </c>
    </row>
    <row r="5365" spans="1:43">
      <c r="A5365">
        <v>1698</v>
      </c>
      <c r="B5365">
        <v>2288</v>
      </c>
      <c r="C5365">
        <f>_xlfn.XLOOKUP(ufc_fights_2[[#This Row],[r_fighter_id]],ufc_fighters[id],ufc_fighters[year],"xxx",0,1)</f>
        <v>1992</v>
      </c>
      <c r="D5365">
        <f>_xlfn.XLOOKUP(ufc_fights_2[[#This Row],[b_fighter_id]],ufc_fighters[id],ufc_fighters[year],"Prázdné",0,1)</f>
        <v>1981</v>
      </c>
      <c r="E5365" s="10">
        <f>YEAR(ufc_fights_2[[#This Row],[date]])-ufc_fights_2[[#This Row],[r_year]]</f>
        <v>23</v>
      </c>
      <c r="F5365" s="10">
        <f>YEAR(ufc_fights_2[[#This Row],[date]])-ufc_fights_2[[#This Row],[b_year]]</f>
        <v>34</v>
      </c>
      <c r="G5365">
        <v>1</v>
      </c>
      <c r="H5365">
        <v>0</v>
      </c>
      <c r="I5365">
        <v>0.8125</v>
      </c>
      <c r="J5365">
        <v>0.5</v>
      </c>
      <c r="K5365">
        <v>0.82350000000000001</v>
      </c>
      <c r="L5365">
        <v>0.5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 s="2">
        <v>3.4722222222222224E-4</v>
      </c>
      <c r="T5365" s="2">
        <v>1.1574074074074075E-4</v>
      </c>
      <c r="U5365">
        <v>0.78569999999999995</v>
      </c>
      <c r="V5365">
        <v>0.57140000000000002</v>
      </c>
      <c r="W5365">
        <v>1</v>
      </c>
      <c r="X5365">
        <v>1</v>
      </c>
      <c r="Y5365">
        <v>0</v>
      </c>
      <c r="Z5365">
        <v>0.5</v>
      </c>
      <c r="AA5365">
        <v>0.5</v>
      </c>
      <c r="AB5365">
        <v>1</v>
      </c>
      <c r="AC5365">
        <v>0</v>
      </c>
      <c r="AD5365">
        <v>0.9</v>
      </c>
      <c r="AE5365">
        <v>0</v>
      </c>
      <c r="AF5365" t="s">
        <v>3933</v>
      </c>
      <c r="AG5365" s="2">
        <v>9.7222222222222219E-4</v>
      </c>
      <c r="AH5365" t="s">
        <v>3911</v>
      </c>
      <c r="AI5365">
        <v>3</v>
      </c>
      <c r="AJ5365" t="s">
        <v>3931</v>
      </c>
      <c r="AK5365" s="3">
        <v>42028</v>
      </c>
      <c r="AL5365" s="10">
        <f>YEAR(ufc_fights_2[[#This Row],[date]])</f>
        <v>2015</v>
      </c>
      <c r="AM5365" t="s">
        <v>3983</v>
      </c>
      <c r="AN5365">
        <v>86</v>
      </c>
      <c r="AO5365" t="s">
        <v>3913</v>
      </c>
      <c r="AP5365">
        <f>IF(ufc_fights_2[[#This Row],[winner]]="Red",ufc_fights_2[[#This Row],[r_fighter_id]],ufc_fights_2[[#This Row],[b_fighter_id]])</f>
        <v>1698</v>
      </c>
      <c r="AQ5365" t="str">
        <f>_xlfn.XLOOKUP(ufc_fights_2[[#This Row],[winnerID]],ufc_fighters[id],ufc_fighters[fighter_name],"xxx",0,1)</f>
        <v>Nikita Krylov</v>
      </c>
    </row>
    <row r="5366" spans="1:43">
      <c r="A5366">
        <v>2800</v>
      </c>
      <c r="B5366">
        <v>1698</v>
      </c>
      <c r="C5366">
        <f>_xlfn.XLOOKUP(ufc_fights_2[[#This Row],[r_fighter_id]],ufc_fighters[id],ufc_fighters[year],"xxx",0,1)</f>
        <v>1983</v>
      </c>
      <c r="D5366">
        <f>_xlfn.XLOOKUP(ufc_fights_2[[#This Row],[b_fighter_id]],ufc_fighters[id],ufc_fighters[year],"Prázdné",0,1)</f>
        <v>1992</v>
      </c>
      <c r="E5366" s="10">
        <f>YEAR(ufc_fights_2[[#This Row],[date]])-ufc_fights_2[[#This Row],[r_year]]</f>
        <v>36</v>
      </c>
      <c r="F5366" s="10">
        <f>YEAR(ufc_fights_2[[#This Row],[date]])-ufc_fights_2[[#This Row],[b_year]]</f>
        <v>27</v>
      </c>
      <c r="G5366">
        <v>0</v>
      </c>
      <c r="H5366">
        <v>0</v>
      </c>
      <c r="I5366">
        <v>0.5</v>
      </c>
      <c r="J5366">
        <v>0.61360000000000003</v>
      </c>
      <c r="K5366">
        <v>0.66669999999999996</v>
      </c>
      <c r="L5366">
        <v>0.75949999999999995</v>
      </c>
      <c r="M5366">
        <v>0.375</v>
      </c>
      <c r="N5366">
        <v>0.5</v>
      </c>
      <c r="O5366">
        <v>0</v>
      </c>
      <c r="P5366">
        <v>2</v>
      </c>
      <c r="Q5366">
        <v>1</v>
      </c>
      <c r="R5366">
        <v>0</v>
      </c>
      <c r="S5366" s="2">
        <v>2.2685185185185187E-3</v>
      </c>
      <c r="T5366" s="2">
        <v>1.6550925925925926E-3</v>
      </c>
      <c r="U5366">
        <v>0.5</v>
      </c>
      <c r="V5366">
        <v>0.55559999999999998</v>
      </c>
      <c r="W5366">
        <v>0.5</v>
      </c>
      <c r="X5366">
        <v>0</v>
      </c>
      <c r="Y5366">
        <v>0.83330000000000004</v>
      </c>
      <c r="Z5366">
        <v>0.4</v>
      </c>
      <c r="AA5366">
        <v>0.53120000000000001</v>
      </c>
      <c r="AB5366">
        <v>1</v>
      </c>
      <c r="AC5366">
        <v>0.75</v>
      </c>
      <c r="AD5366">
        <v>0.5</v>
      </c>
      <c r="AE5366">
        <v>1</v>
      </c>
      <c r="AF5366" t="s">
        <v>3933</v>
      </c>
      <c r="AG5366" s="2">
        <v>1.736111111111111E-3</v>
      </c>
      <c r="AH5366" t="s">
        <v>3911</v>
      </c>
      <c r="AI5366">
        <v>3</v>
      </c>
      <c r="AJ5366" t="s">
        <v>3929</v>
      </c>
      <c r="AK5366" s="3">
        <v>43568</v>
      </c>
      <c r="AL5366" s="10">
        <f>YEAR(ufc_fights_2[[#This Row],[date]])</f>
        <v>2019</v>
      </c>
      <c r="AM5366" t="s">
        <v>3983</v>
      </c>
      <c r="AN5366">
        <v>45</v>
      </c>
      <c r="AO5366" t="s">
        <v>3918</v>
      </c>
      <c r="AP5366">
        <f>IF(ufc_fights_2[[#This Row],[winner]]="Red",ufc_fights_2[[#This Row],[r_fighter_id]],ufc_fights_2[[#This Row],[b_fighter_id]])</f>
        <v>1698</v>
      </c>
      <c r="AQ5366" t="str">
        <f>_xlfn.XLOOKUP(ufc_fights_2[[#This Row],[winnerID]],ufc_fighters[id],ufc_fighters[fighter_name],"xxx",0,1)</f>
        <v>Nikita Krylov</v>
      </c>
    </row>
    <row r="5367" spans="1:43">
      <c r="A5367">
        <v>2770</v>
      </c>
      <c r="B5367">
        <v>645</v>
      </c>
      <c r="C5367">
        <f>_xlfn.XLOOKUP(ufc_fights_2[[#This Row],[r_fighter_id]],ufc_fighters[id],ufc_fighters[year],"xxx",0,1)</f>
        <v>1990</v>
      </c>
      <c r="D5367">
        <f>_xlfn.XLOOKUP(ufc_fights_2[[#This Row],[b_fighter_id]],ufc_fighters[id],ufc_fighters[year],"Prázdné",0,1)</f>
        <v>1987</v>
      </c>
      <c r="E5367" s="10">
        <f>YEAR(ufc_fights_2[[#This Row],[date]])-ufc_fights_2[[#This Row],[r_year]]</f>
        <v>27</v>
      </c>
      <c r="F5367" s="10">
        <f>YEAR(ufc_fights_2[[#This Row],[date]])-ufc_fights_2[[#This Row],[b_year]]</f>
        <v>30</v>
      </c>
      <c r="G5367">
        <v>1</v>
      </c>
      <c r="H5367">
        <v>0</v>
      </c>
      <c r="I5367">
        <v>0.31909999999999999</v>
      </c>
      <c r="J5367">
        <v>0.58620000000000005</v>
      </c>
      <c r="K5367">
        <v>0.31909999999999999</v>
      </c>
      <c r="L5367">
        <v>0.58620000000000005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4.6296296296296294E-5</v>
      </c>
      <c r="T5367" s="2">
        <v>0</v>
      </c>
      <c r="U5367">
        <v>0.3256</v>
      </c>
      <c r="V5367">
        <v>0.16669999999999999</v>
      </c>
      <c r="W5367">
        <v>0.25</v>
      </c>
      <c r="X5367">
        <v>0</v>
      </c>
      <c r="Y5367">
        <v>0.68420000000000003</v>
      </c>
      <c r="Z5367">
        <v>0.3095</v>
      </c>
      <c r="AA5367">
        <v>0.58620000000000005</v>
      </c>
      <c r="AB5367">
        <v>0</v>
      </c>
      <c r="AC5367">
        <v>0</v>
      </c>
      <c r="AD5367">
        <v>0.4</v>
      </c>
      <c r="AE5367">
        <v>0</v>
      </c>
      <c r="AF5367" t="s">
        <v>3910</v>
      </c>
      <c r="AG5367" s="2">
        <v>3.425925925925926E-3</v>
      </c>
      <c r="AH5367" t="s">
        <v>3911</v>
      </c>
      <c r="AI5367">
        <v>3</v>
      </c>
      <c r="AJ5367" t="s">
        <v>3961</v>
      </c>
      <c r="AK5367" s="3">
        <v>42932</v>
      </c>
      <c r="AL5367" s="10">
        <f>YEAR(ufc_fights_2[[#This Row],[date]])</f>
        <v>2017</v>
      </c>
      <c r="AM5367" t="s">
        <v>3983</v>
      </c>
      <c r="AN5367">
        <v>60</v>
      </c>
      <c r="AO5367" t="s">
        <v>3913</v>
      </c>
      <c r="AP5367">
        <f>IF(ufc_fights_2[[#This Row],[winner]]="Red",ufc_fights_2[[#This Row],[r_fighter_id]],ufc_fights_2[[#This Row],[b_fighter_id]])</f>
        <v>2770</v>
      </c>
      <c r="AQ5367" t="str">
        <f>_xlfn.XLOOKUP(ufc_fights_2[[#This Row],[winnerID]],ufc_fighters[id],ufc_fighters[fighter_name],"xxx",0,1)</f>
        <v>Khalil Rountree Jr.</v>
      </c>
    </row>
    <row r="5368" spans="1:43">
      <c r="A5368">
        <v>658</v>
      </c>
      <c r="B5368">
        <v>2373</v>
      </c>
      <c r="C5368">
        <f>_xlfn.XLOOKUP(ufc_fights_2[[#This Row],[r_fighter_id]],ufc_fighters[id],ufc_fighters[year],"xxx",0,1)</f>
        <v>1996</v>
      </c>
      <c r="D5368">
        <f>_xlfn.XLOOKUP(ufc_fights_2[[#This Row],[b_fighter_id]],ufc_fighters[id],ufc_fighters[year],"Prázdné",0,1)</f>
        <v>1995</v>
      </c>
      <c r="E5368" s="10">
        <f>YEAR(ufc_fights_2[[#This Row],[date]])-ufc_fights_2[[#This Row],[r_year]]</f>
        <v>24</v>
      </c>
      <c r="F5368" s="10">
        <f>YEAR(ufc_fights_2[[#This Row],[date]])-ufc_fights_2[[#This Row],[b_year]]</f>
        <v>25</v>
      </c>
      <c r="G5368">
        <v>0</v>
      </c>
      <c r="H5368">
        <v>0</v>
      </c>
      <c r="I5368">
        <v>0.25</v>
      </c>
      <c r="J5368">
        <v>0.5</v>
      </c>
      <c r="K5368">
        <v>0.56520000000000004</v>
      </c>
      <c r="L5368">
        <v>0.7</v>
      </c>
      <c r="M5368">
        <v>0.8</v>
      </c>
      <c r="N5368">
        <v>0</v>
      </c>
      <c r="O5368">
        <v>1</v>
      </c>
      <c r="P5368">
        <v>0</v>
      </c>
      <c r="Q5368">
        <v>0</v>
      </c>
      <c r="R5368">
        <v>0</v>
      </c>
      <c r="S5368" s="2">
        <v>2.1180555555555558E-3</v>
      </c>
      <c r="T5368" s="2">
        <v>0</v>
      </c>
      <c r="U5368">
        <v>0.28570000000000001</v>
      </c>
      <c r="V5368">
        <v>0.5</v>
      </c>
      <c r="W5368">
        <v>0</v>
      </c>
      <c r="X5368">
        <v>0</v>
      </c>
      <c r="Y5368">
        <v>0</v>
      </c>
      <c r="Z5368">
        <v>0.33329999999999999</v>
      </c>
      <c r="AA5368">
        <v>0.5</v>
      </c>
      <c r="AB5368">
        <v>0</v>
      </c>
      <c r="AC5368">
        <v>0</v>
      </c>
      <c r="AD5368">
        <v>0</v>
      </c>
      <c r="AE5368">
        <v>0</v>
      </c>
      <c r="AF5368" t="s">
        <v>3933</v>
      </c>
      <c r="AG5368" s="2">
        <v>2.4189814814814816E-3</v>
      </c>
      <c r="AH5368" t="s">
        <v>3911</v>
      </c>
      <c r="AI5368">
        <v>3</v>
      </c>
      <c r="AJ5368" t="s">
        <v>3946</v>
      </c>
      <c r="AK5368" s="3">
        <v>43883</v>
      </c>
      <c r="AL5368" s="10">
        <f>YEAR(ufc_fights_2[[#This Row],[date]])</f>
        <v>2020</v>
      </c>
      <c r="AM5368" t="s">
        <v>3983</v>
      </c>
      <c r="AN5368">
        <v>67</v>
      </c>
      <c r="AO5368" t="s">
        <v>3913</v>
      </c>
      <c r="AP5368">
        <f>IF(ufc_fights_2[[#This Row],[winner]]="Red",ufc_fights_2[[#This Row],[r_fighter_id]],ufc_fights_2[[#This Row],[b_fighter_id]])</f>
        <v>658</v>
      </c>
      <c r="AQ5368" t="str">
        <f>_xlfn.XLOOKUP(ufc_fights_2[[#This Row],[winnerID]],ufc_fighters[id],ufc_fighters[fighter_name],"xxx",0,1)</f>
        <v>Jimmy Crute</v>
      </c>
    </row>
    <row r="5369" spans="1:43">
      <c r="A5369">
        <v>658</v>
      </c>
      <c r="B5369">
        <v>645</v>
      </c>
      <c r="C5369">
        <f>_xlfn.XLOOKUP(ufc_fights_2[[#This Row],[r_fighter_id]],ufc_fighters[id],ufc_fighters[year],"xxx",0,1)</f>
        <v>1996</v>
      </c>
      <c r="D5369">
        <f>_xlfn.XLOOKUP(ufc_fights_2[[#This Row],[b_fighter_id]],ufc_fighters[id],ufc_fighters[year],"Prázdné",0,1)</f>
        <v>1987</v>
      </c>
      <c r="E5369" s="10">
        <f>YEAR(ufc_fights_2[[#This Row],[date]])-ufc_fights_2[[#This Row],[r_year]]</f>
        <v>22</v>
      </c>
      <c r="F5369" s="10">
        <f>YEAR(ufc_fights_2[[#This Row],[date]])-ufc_fights_2[[#This Row],[b_year]]</f>
        <v>31</v>
      </c>
      <c r="G5369">
        <v>0</v>
      </c>
      <c r="H5369">
        <v>0</v>
      </c>
      <c r="I5369">
        <v>0.44740000000000002</v>
      </c>
      <c r="J5369">
        <v>0.54549999999999998</v>
      </c>
      <c r="K5369">
        <v>0.65329999999999999</v>
      </c>
      <c r="L5369">
        <v>0.78949999999999998</v>
      </c>
      <c r="M5369">
        <v>1</v>
      </c>
      <c r="N5369">
        <v>0.42859999999999998</v>
      </c>
      <c r="O5369">
        <v>4</v>
      </c>
      <c r="P5369">
        <v>0</v>
      </c>
      <c r="Q5369">
        <v>2</v>
      </c>
      <c r="R5369">
        <v>1</v>
      </c>
      <c r="S5369" s="2">
        <v>5.8449074074074072E-3</v>
      </c>
      <c r="T5369" s="2">
        <v>2.9861111111111113E-3</v>
      </c>
      <c r="U5369">
        <v>0.44440000000000002</v>
      </c>
      <c r="V5369">
        <v>0.4375</v>
      </c>
      <c r="W5369">
        <v>0</v>
      </c>
      <c r="X5369">
        <v>0.5</v>
      </c>
      <c r="Y5369">
        <v>0</v>
      </c>
      <c r="Z5369">
        <v>0.1429</v>
      </c>
      <c r="AA5369">
        <v>0.44440000000000002</v>
      </c>
      <c r="AB5369">
        <v>0</v>
      </c>
      <c r="AC5369">
        <v>1</v>
      </c>
      <c r="AD5369">
        <v>0.625</v>
      </c>
      <c r="AE5369">
        <v>1</v>
      </c>
      <c r="AF5369" t="s">
        <v>3933</v>
      </c>
      <c r="AG5369" s="2">
        <v>3.3680555555555556E-3</v>
      </c>
      <c r="AH5369" t="s">
        <v>3911</v>
      </c>
      <c r="AI5369">
        <v>3</v>
      </c>
      <c r="AJ5369" t="s">
        <v>3945</v>
      </c>
      <c r="AK5369" s="3">
        <v>43435</v>
      </c>
      <c r="AL5369" s="10">
        <f>YEAR(ufc_fights_2[[#This Row],[date]])</f>
        <v>2018</v>
      </c>
      <c r="AM5369" t="s">
        <v>3983</v>
      </c>
      <c r="AN5369">
        <v>43</v>
      </c>
      <c r="AO5369" t="s">
        <v>3913</v>
      </c>
      <c r="AP5369">
        <f>IF(ufc_fights_2[[#This Row],[winner]]="Red",ufc_fights_2[[#This Row],[r_fighter_id]],ufc_fights_2[[#This Row],[b_fighter_id]])</f>
        <v>658</v>
      </c>
      <c r="AQ5369" t="str">
        <f>_xlfn.XLOOKUP(ufc_fights_2[[#This Row],[winnerID]],ufc_fighters[id],ufc_fighters[fighter_name],"xxx",0,1)</f>
        <v>Jimmy Crute</v>
      </c>
    </row>
    <row r="5370" spans="1:43">
      <c r="A5370">
        <v>1732</v>
      </c>
      <c r="B5370">
        <v>1891</v>
      </c>
      <c r="C5370">
        <f>_xlfn.XLOOKUP(ufc_fights_2[[#This Row],[r_fighter_id]],ufc_fighters[id],ufc_fighters[year],"xxx",0,1)</f>
        <v>1975</v>
      </c>
      <c r="D5370">
        <f>_xlfn.XLOOKUP(ufc_fights_2[[#This Row],[b_fighter_id]],ufc_fighters[id],ufc_fighters[year],"Prázdné",0,1)</f>
        <v>1978</v>
      </c>
      <c r="E5370" s="10">
        <f>YEAR(ufc_fights_2[[#This Row],[date]])-ufc_fights_2[[#This Row],[r_year]]</f>
        <v>31</v>
      </c>
      <c r="F5370" s="10">
        <f>YEAR(ufc_fights_2[[#This Row],[date]])-ufc_fights_2[[#This Row],[b_year]]</f>
        <v>28</v>
      </c>
      <c r="G5370">
        <v>1</v>
      </c>
      <c r="H5370">
        <v>0</v>
      </c>
      <c r="I5370">
        <v>0.4375</v>
      </c>
      <c r="J5370">
        <v>0.33329999999999999</v>
      </c>
      <c r="K5370">
        <v>0.54169999999999996</v>
      </c>
      <c r="L5370">
        <v>0.33329999999999999</v>
      </c>
      <c r="M5370">
        <v>0.5</v>
      </c>
      <c r="N5370">
        <v>0</v>
      </c>
      <c r="O5370">
        <v>1</v>
      </c>
      <c r="P5370">
        <v>0</v>
      </c>
      <c r="Q5370">
        <v>0</v>
      </c>
      <c r="R5370">
        <v>0</v>
      </c>
      <c r="S5370" s="2">
        <v>6.9444444444444447E-4</v>
      </c>
      <c r="T5370" s="2">
        <v>2.3148148148148149E-4</v>
      </c>
      <c r="U5370">
        <v>0.35709999999999997</v>
      </c>
      <c r="V5370">
        <v>0.33329999999999999</v>
      </c>
      <c r="W5370">
        <v>1</v>
      </c>
      <c r="X5370">
        <v>1</v>
      </c>
      <c r="Y5370">
        <v>0</v>
      </c>
      <c r="Z5370">
        <v>0.28570000000000001</v>
      </c>
      <c r="AA5370">
        <v>0.25</v>
      </c>
      <c r="AB5370">
        <v>0.57140000000000002</v>
      </c>
      <c r="AC5370">
        <v>0.4</v>
      </c>
      <c r="AD5370">
        <v>0.5</v>
      </c>
      <c r="AE5370">
        <v>0</v>
      </c>
      <c r="AF5370" t="s">
        <v>3933</v>
      </c>
      <c r="AG5370" s="2">
        <v>1.3194444444444445E-3</v>
      </c>
      <c r="AH5370" t="s">
        <v>3911</v>
      </c>
      <c r="AI5370">
        <v>3</v>
      </c>
      <c r="AJ5370" t="s">
        <v>3914</v>
      </c>
      <c r="AK5370" s="3">
        <v>38780</v>
      </c>
      <c r="AL5370" s="10">
        <f>YEAR(ufc_fights_2[[#This Row],[date]])</f>
        <v>2006</v>
      </c>
      <c r="AM5370" t="s">
        <v>3983</v>
      </c>
      <c r="AN5370">
        <v>1</v>
      </c>
      <c r="AO5370" t="s">
        <v>3913</v>
      </c>
      <c r="AP5370">
        <f>IF(ufc_fights_2[[#This Row],[winner]]="Red",ufc_fights_2[[#This Row],[r_fighter_id]],ufc_fights_2[[#This Row],[b_fighter_id]])</f>
        <v>1732</v>
      </c>
      <c r="AQ5370" t="str">
        <f>_xlfn.XLOOKUP(ufc_fights_2[[#This Row],[winnerID]],ufc_fighters[id],ufc_fighters[fighter_name],"xxx",0,1)</f>
        <v>Jason Lambert</v>
      </c>
    </row>
    <row r="5371" spans="1:43">
      <c r="A5371">
        <v>2891</v>
      </c>
      <c r="B5371">
        <v>53</v>
      </c>
      <c r="C5371">
        <f>_xlfn.XLOOKUP(ufc_fights_2[[#This Row],[r_fighter_id]],ufc_fighters[id],ufc_fighters[year],"xxx",0,1)</f>
        <v>1977</v>
      </c>
      <c r="D5371">
        <f>_xlfn.XLOOKUP(ufc_fights_2[[#This Row],[b_fighter_id]],ufc_fighters[id],ufc_fighters[year],"Prázdné",0,1)</f>
        <v>1972</v>
      </c>
      <c r="E5371" s="10">
        <f>YEAR(ufc_fights_2[[#This Row],[date]])-ufc_fights_2[[#This Row],[r_year]]</f>
        <v>31</v>
      </c>
      <c r="F5371" s="10">
        <f>YEAR(ufc_fights_2[[#This Row],[date]])-ufc_fights_2[[#This Row],[b_year]]</f>
        <v>36</v>
      </c>
      <c r="G5371">
        <v>0</v>
      </c>
      <c r="H5371">
        <v>0</v>
      </c>
      <c r="I5371">
        <v>0.63160000000000005</v>
      </c>
      <c r="J5371">
        <v>0.57140000000000002</v>
      </c>
      <c r="K5371">
        <v>0.7681</v>
      </c>
      <c r="L5371">
        <v>0.7097</v>
      </c>
      <c r="M5371">
        <v>0.25</v>
      </c>
      <c r="N5371">
        <v>0</v>
      </c>
      <c r="O5371">
        <v>2</v>
      </c>
      <c r="P5371">
        <v>0</v>
      </c>
      <c r="Q5371">
        <v>1</v>
      </c>
      <c r="R5371">
        <v>0</v>
      </c>
      <c r="S5371" s="2">
        <v>2.2685185185185187E-3</v>
      </c>
      <c r="T5371" s="2">
        <v>3.7037037037037035E-4</v>
      </c>
      <c r="U5371">
        <v>0.65620000000000001</v>
      </c>
      <c r="V5371">
        <v>0.4667</v>
      </c>
      <c r="W5371">
        <v>0.5</v>
      </c>
      <c r="X5371">
        <v>0</v>
      </c>
      <c r="Y5371">
        <v>1</v>
      </c>
      <c r="Z5371">
        <v>0</v>
      </c>
      <c r="AA5371">
        <v>0.6</v>
      </c>
      <c r="AB5371">
        <v>0.5</v>
      </c>
      <c r="AC5371">
        <v>0.57140000000000002</v>
      </c>
      <c r="AD5371">
        <v>0.6774</v>
      </c>
      <c r="AE5371">
        <v>0.55559999999999998</v>
      </c>
      <c r="AF5371" t="s">
        <v>3933</v>
      </c>
      <c r="AG5371" s="2">
        <v>3.3912037037037036E-3</v>
      </c>
      <c r="AH5371" t="s">
        <v>3911</v>
      </c>
      <c r="AI5371">
        <v>3</v>
      </c>
      <c r="AJ5371" t="s">
        <v>3974</v>
      </c>
      <c r="AK5371" s="3">
        <v>39708</v>
      </c>
      <c r="AL5371" s="10">
        <f>YEAR(ufc_fights_2[[#This Row],[date]])</f>
        <v>2008</v>
      </c>
      <c r="AM5371" t="s">
        <v>3983</v>
      </c>
      <c r="AN5371">
        <v>137</v>
      </c>
      <c r="AO5371" t="s">
        <v>3913</v>
      </c>
      <c r="AP5371">
        <f>IF(ufc_fights_2[[#This Row],[winner]]="Red",ufc_fights_2[[#This Row],[r_fighter_id]],ufc_fights_2[[#This Row],[b_fighter_id]])</f>
        <v>2891</v>
      </c>
      <c r="AQ5371" t="str">
        <f>_xlfn.XLOOKUP(ufc_fights_2[[#This Row],[winnerID]],ufc_fighters[id],ufc_fighters[fighter_name],"xxx",0,1)</f>
        <v>Eric Schafer</v>
      </c>
    </row>
    <row r="5372" spans="1:43">
      <c r="A5372">
        <v>2891</v>
      </c>
      <c r="B5372">
        <v>2079</v>
      </c>
      <c r="C5372">
        <f>_xlfn.XLOOKUP(ufc_fights_2[[#This Row],[r_fighter_id]],ufc_fighters[id],ufc_fighters[year],"xxx",0,1)</f>
        <v>1977</v>
      </c>
      <c r="D5372">
        <f>_xlfn.XLOOKUP(ufc_fights_2[[#This Row],[b_fighter_id]],ufc_fighters[id],ufc_fighters[year],"Prázdné",0,1)</f>
        <v>1981</v>
      </c>
      <c r="E5372" s="10">
        <f>YEAR(ufc_fights_2[[#This Row],[date]])-ufc_fights_2[[#This Row],[r_year]]</f>
        <v>32</v>
      </c>
      <c r="F5372" s="10">
        <f>YEAR(ufc_fights_2[[#This Row],[date]])-ufc_fights_2[[#This Row],[b_year]]</f>
        <v>28</v>
      </c>
      <c r="G5372">
        <v>0</v>
      </c>
      <c r="H5372">
        <v>0</v>
      </c>
      <c r="I5372">
        <v>0.73329999999999995</v>
      </c>
      <c r="J5372">
        <v>0.6</v>
      </c>
      <c r="K5372">
        <v>0.88060000000000005</v>
      </c>
      <c r="L5372">
        <v>0.81820000000000004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 s="2">
        <v>2.1527777777777778E-3</v>
      </c>
      <c r="T5372" s="2">
        <v>1.0416666666666667E-4</v>
      </c>
      <c r="U5372">
        <v>0.73329999999999995</v>
      </c>
      <c r="V5372">
        <v>0.5</v>
      </c>
      <c r="W5372">
        <v>0</v>
      </c>
      <c r="X5372">
        <v>0</v>
      </c>
      <c r="Y5372">
        <v>1</v>
      </c>
      <c r="Z5372">
        <v>0</v>
      </c>
      <c r="AA5372">
        <v>0.5</v>
      </c>
      <c r="AB5372">
        <v>0</v>
      </c>
      <c r="AC5372">
        <v>0</v>
      </c>
      <c r="AD5372">
        <v>0.73329999999999995</v>
      </c>
      <c r="AE5372">
        <v>1</v>
      </c>
      <c r="AF5372" t="s">
        <v>3910</v>
      </c>
      <c r="AG5372" s="2">
        <v>2.488425925925926E-3</v>
      </c>
      <c r="AH5372" t="s">
        <v>3911</v>
      </c>
      <c r="AI5372">
        <v>3</v>
      </c>
      <c r="AJ5372" t="s">
        <v>3928</v>
      </c>
      <c r="AK5372" s="3">
        <v>39830</v>
      </c>
      <c r="AL5372" s="10">
        <f>YEAR(ufc_fights_2[[#This Row],[date]])</f>
        <v>2009</v>
      </c>
      <c r="AM5372" t="s">
        <v>3983</v>
      </c>
      <c r="AN5372">
        <v>100</v>
      </c>
      <c r="AO5372" t="s">
        <v>3913</v>
      </c>
      <c r="AP5372">
        <f>IF(ufc_fights_2[[#This Row],[winner]]="Red",ufc_fights_2[[#This Row],[r_fighter_id]],ufc_fights_2[[#This Row],[b_fighter_id]])</f>
        <v>2891</v>
      </c>
      <c r="AQ5372" t="str">
        <f>_xlfn.XLOOKUP(ufc_fights_2[[#This Row],[winnerID]],ufc_fighters[id],ufc_fighters[fighter_name],"xxx",0,1)</f>
        <v>Eric Schafer</v>
      </c>
    </row>
    <row r="5373" spans="1:43">
      <c r="A5373">
        <v>2891</v>
      </c>
      <c r="B5373">
        <v>1891</v>
      </c>
      <c r="C5373">
        <f>_xlfn.XLOOKUP(ufc_fights_2[[#This Row],[r_fighter_id]],ufc_fighters[id],ufc_fighters[year],"xxx",0,1)</f>
        <v>1977</v>
      </c>
      <c r="D5373">
        <f>_xlfn.XLOOKUP(ufc_fights_2[[#This Row],[b_fighter_id]],ufc_fighters[id],ufc_fighters[year],"Prázdné",0,1)</f>
        <v>1978</v>
      </c>
      <c r="E5373" s="10">
        <f>YEAR(ufc_fights_2[[#This Row],[date]])-ufc_fights_2[[#This Row],[r_year]]</f>
        <v>29</v>
      </c>
      <c r="F5373" s="10">
        <f>YEAR(ufc_fights_2[[#This Row],[date]])-ufc_fights_2[[#This Row],[b_year]]</f>
        <v>28</v>
      </c>
      <c r="G5373">
        <v>0</v>
      </c>
      <c r="H5373">
        <v>0</v>
      </c>
      <c r="I5373">
        <v>0.7</v>
      </c>
      <c r="J5373">
        <v>0.5</v>
      </c>
      <c r="K5373">
        <v>0.875</v>
      </c>
      <c r="L5373">
        <v>0.75</v>
      </c>
      <c r="M5373">
        <v>0</v>
      </c>
      <c r="N5373">
        <v>0</v>
      </c>
      <c r="O5373">
        <v>2</v>
      </c>
      <c r="P5373">
        <v>0</v>
      </c>
      <c r="Q5373">
        <v>0</v>
      </c>
      <c r="R5373">
        <v>0</v>
      </c>
      <c r="S5373" s="2">
        <v>1.0300925925925926E-3</v>
      </c>
      <c r="T5373" s="2">
        <v>0</v>
      </c>
      <c r="U5373">
        <v>0.5</v>
      </c>
      <c r="V5373">
        <v>0.33329999999999999</v>
      </c>
      <c r="W5373">
        <v>1</v>
      </c>
      <c r="X5373">
        <v>0.8</v>
      </c>
      <c r="Y5373">
        <v>1</v>
      </c>
      <c r="Z5373">
        <v>0.57140000000000002</v>
      </c>
      <c r="AA5373">
        <v>0.5</v>
      </c>
      <c r="AB5373">
        <v>1</v>
      </c>
      <c r="AC5373">
        <v>0</v>
      </c>
      <c r="AD5373">
        <v>1</v>
      </c>
      <c r="AE5373">
        <v>0</v>
      </c>
      <c r="AF5373" t="s">
        <v>3933</v>
      </c>
      <c r="AG5373" s="2">
        <v>1.6898148148148148E-3</v>
      </c>
      <c r="AH5373" t="s">
        <v>3911</v>
      </c>
      <c r="AI5373">
        <v>3</v>
      </c>
      <c r="AJ5373" t="s">
        <v>3914</v>
      </c>
      <c r="AK5373" s="3">
        <v>38955</v>
      </c>
      <c r="AL5373" s="10">
        <f>YEAR(ufc_fights_2[[#This Row],[date]])</f>
        <v>2006</v>
      </c>
      <c r="AM5373" t="s">
        <v>3983</v>
      </c>
      <c r="AN5373">
        <v>1</v>
      </c>
      <c r="AO5373" t="s">
        <v>3913</v>
      </c>
      <c r="AP5373">
        <f>IF(ufc_fights_2[[#This Row],[winner]]="Red",ufc_fights_2[[#This Row],[r_fighter_id]],ufc_fights_2[[#This Row],[b_fighter_id]])</f>
        <v>2891</v>
      </c>
      <c r="AQ5373" t="str">
        <f>_xlfn.XLOOKUP(ufc_fights_2[[#This Row],[winnerID]],ufc_fighters[id],ufc_fighters[fighter_name],"xxx",0,1)</f>
        <v>Eric Schafer</v>
      </c>
    </row>
    <row r="5374" spans="1:43">
      <c r="A5374">
        <v>1965</v>
      </c>
      <c r="B5374">
        <v>358</v>
      </c>
      <c r="C5374">
        <f>_xlfn.XLOOKUP(ufc_fights_2[[#This Row],[r_fighter_id]],ufc_fighters[id],ufc_fighters[year],"xxx",0,1)</f>
        <v>1980</v>
      </c>
      <c r="D5374">
        <f>_xlfn.XLOOKUP(ufc_fights_2[[#This Row],[b_fighter_id]],ufc_fighters[id],ufc_fighters[year],"Prázdné",0,1)</f>
        <v>1975</v>
      </c>
      <c r="E5374" s="10">
        <f>YEAR(ufc_fights_2[[#This Row],[date]])-ufc_fights_2[[#This Row],[r_year]]</f>
        <v>29</v>
      </c>
      <c r="F5374" s="10">
        <f>YEAR(ufc_fights_2[[#This Row],[date]])-ufc_fights_2[[#This Row],[b_year]]</f>
        <v>34</v>
      </c>
      <c r="G5374">
        <v>0</v>
      </c>
      <c r="H5374">
        <v>0</v>
      </c>
      <c r="I5374">
        <v>0.24790000000000001</v>
      </c>
      <c r="J5374">
        <v>0.2571</v>
      </c>
      <c r="K5374">
        <v>0.37590000000000001</v>
      </c>
      <c r="L5374">
        <v>0.44140000000000001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2.7777777777777778E-4</v>
      </c>
      <c r="T5374" s="2">
        <v>2.5462962962962965E-3</v>
      </c>
      <c r="U5374">
        <v>0.2162</v>
      </c>
      <c r="V5374">
        <v>0.18090000000000001</v>
      </c>
      <c r="W5374">
        <v>0.75</v>
      </c>
      <c r="X5374">
        <v>1</v>
      </c>
      <c r="Y5374">
        <v>0.88890000000000002</v>
      </c>
      <c r="Z5374">
        <v>0.2389</v>
      </c>
      <c r="AA5374">
        <v>0.23169999999999999</v>
      </c>
      <c r="AB5374">
        <v>0.5</v>
      </c>
      <c r="AC5374">
        <v>0.3478</v>
      </c>
      <c r="AD5374">
        <v>0</v>
      </c>
      <c r="AE5374">
        <v>0</v>
      </c>
      <c r="AF5374" t="s">
        <v>3922</v>
      </c>
      <c r="AG5374" s="2">
        <v>3.472222222222222E-3</v>
      </c>
      <c r="AH5374" t="s">
        <v>3911</v>
      </c>
      <c r="AI5374">
        <v>3</v>
      </c>
      <c r="AJ5374" t="s">
        <v>4067</v>
      </c>
      <c r="AK5374" s="3">
        <v>40075</v>
      </c>
      <c r="AL5374" s="10">
        <f>YEAR(ufc_fights_2[[#This Row],[date]])</f>
        <v>2009</v>
      </c>
      <c r="AM5374" t="s">
        <v>3983</v>
      </c>
      <c r="AN5374">
        <v>98</v>
      </c>
      <c r="AO5374" t="s">
        <v>3913</v>
      </c>
      <c r="AP5374">
        <f>IF(ufc_fights_2[[#This Row],[winner]]="Red",ufc_fights_2[[#This Row],[r_fighter_id]],ufc_fights_2[[#This Row],[b_fighter_id]])</f>
        <v>1965</v>
      </c>
      <c r="AQ5374" t="str">
        <f>_xlfn.XLOOKUP(ufc_fights_2[[#This Row],[winnerID]],ufc_fighters[id],ufc_fighters[fighter_name],"xxx",0,1)</f>
        <v>Eliot Marshall</v>
      </c>
    </row>
    <row r="5375" spans="1:43">
      <c r="A5375">
        <v>1965</v>
      </c>
      <c r="B5375">
        <v>1907</v>
      </c>
      <c r="C5375">
        <f>_xlfn.XLOOKUP(ufc_fights_2[[#This Row],[r_fighter_id]],ufc_fighters[id],ufc_fighters[year],"xxx",0,1)</f>
        <v>1980</v>
      </c>
      <c r="D5375">
        <f>_xlfn.XLOOKUP(ufc_fights_2[[#This Row],[b_fighter_id]],ufc_fighters[id],ufc_fighters[year],"Prázdné",0,1)</f>
        <v>1984</v>
      </c>
      <c r="E5375" s="10">
        <f>YEAR(ufc_fights_2[[#This Row],[date]])-ufc_fights_2[[#This Row],[r_year]]</f>
        <v>29</v>
      </c>
      <c r="F5375" s="10">
        <f>YEAR(ufc_fights_2[[#This Row],[date]])-ufc_fights_2[[#This Row],[b_year]]</f>
        <v>25</v>
      </c>
      <c r="G5375">
        <v>0</v>
      </c>
      <c r="H5375">
        <v>0</v>
      </c>
      <c r="I5375">
        <v>0.26829999999999998</v>
      </c>
      <c r="J5375">
        <v>0.22969999999999999</v>
      </c>
      <c r="K5375">
        <v>0.2727</v>
      </c>
      <c r="L5375">
        <v>0.24</v>
      </c>
      <c r="M5375">
        <v>0</v>
      </c>
      <c r="N5375">
        <v>0.66669999999999996</v>
      </c>
      <c r="O5375">
        <v>0</v>
      </c>
      <c r="P5375">
        <v>0</v>
      </c>
      <c r="Q5375">
        <v>0</v>
      </c>
      <c r="R5375">
        <v>0</v>
      </c>
      <c r="S5375" s="2">
        <v>0</v>
      </c>
      <c r="T5375" s="2">
        <v>7.6388888888888893E-4</v>
      </c>
      <c r="U5375">
        <v>0.1691</v>
      </c>
      <c r="V5375">
        <v>0.16669999999999999</v>
      </c>
      <c r="W5375">
        <v>0.46150000000000002</v>
      </c>
      <c r="X5375">
        <v>1</v>
      </c>
      <c r="Y5375">
        <v>0.42859999999999998</v>
      </c>
      <c r="Z5375">
        <v>0.26829999999999998</v>
      </c>
      <c r="AA5375">
        <v>0.2</v>
      </c>
      <c r="AB5375">
        <v>0</v>
      </c>
      <c r="AC5375">
        <v>0</v>
      </c>
      <c r="AD5375">
        <v>0</v>
      </c>
      <c r="AE5375">
        <v>0.45</v>
      </c>
      <c r="AF5375" t="s">
        <v>3915</v>
      </c>
      <c r="AG5375" s="2">
        <v>3.472222222222222E-3</v>
      </c>
      <c r="AH5375" t="s">
        <v>3911</v>
      </c>
      <c r="AI5375">
        <v>3</v>
      </c>
      <c r="AJ5375" t="s">
        <v>3949</v>
      </c>
      <c r="AK5375" s="3">
        <v>39921</v>
      </c>
      <c r="AL5375" s="10">
        <f>YEAR(ufc_fights_2[[#This Row],[date]])</f>
        <v>2009</v>
      </c>
      <c r="AM5375" t="s">
        <v>3983</v>
      </c>
      <c r="AN5375">
        <v>92</v>
      </c>
      <c r="AO5375" t="s">
        <v>3913</v>
      </c>
      <c r="AP5375">
        <f>IF(ufc_fights_2[[#This Row],[winner]]="Red",ufc_fights_2[[#This Row],[r_fighter_id]],ufc_fights_2[[#This Row],[b_fighter_id]])</f>
        <v>1965</v>
      </c>
      <c r="AQ5375" t="str">
        <f>_xlfn.XLOOKUP(ufc_fights_2[[#This Row],[winnerID]],ufc_fighters[id],ufc_fighters[fighter_name],"xxx",0,1)</f>
        <v>Eliot Marshall</v>
      </c>
    </row>
    <row r="5376" spans="1:43">
      <c r="A5376">
        <v>1965</v>
      </c>
      <c r="B5376">
        <v>383</v>
      </c>
      <c r="C5376">
        <f>_xlfn.XLOOKUP(ufc_fights_2[[#This Row],[r_fighter_id]],ufc_fighters[id],ufc_fighters[year],"xxx",0,1)</f>
        <v>1980</v>
      </c>
      <c r="D5376">
        <f>_xlfn.XLOOKUP(ufc_fights_2[[#This Row],[b_fighter_id]],ufc_fighters[id],ufc_fighters[year],"Prázdné",0,1)</f>
        <v>1977</v>
      </c>
      <c r="E5376" s="10">
        <f>YEAR(ufc_fights_2[[#This Row],[date]])-ufc_fights_2[[#This Row],[r_year]]</f>
        <v>28</v>
      </c>
      <c r="F5376" s="10">
        <f>YEAR(ufc_fights_2[[#This Row],[date]])-ufc_fights_2[[#This Row],[b_year]]</f>
        <v>31</v>
      </c>
      <c r="G5376">
        <v>0</v>
      </c>
      <c r="H5376">
        <v>0</v>
      </c>
      <c r="I5376">
        <v>0.5333</v>
      </c>
      <c r="J5376">
        <v>0.5</v>
      </c>
      <c r="K5376">
        <v>0.65</v>
      </c>
      <c r="L5376">
        <v>0.75</v>
      </c>
      <c r="M5376">
        <v>1</v>
      </c>
      <c r="N5376">
        <v>0</v>
      </c>
      <c r="O5376">
        <v>2</v>
      </c>
      <c r="P5376">
        <v>0</v>
      </c>
      <c r="Q5376">
        <v>0</v>
      </c>
      <c r="R5376">
        <v>0</v>
      </c>
      <c r="S5376" s="2">
        <v>7.5231481481481482E-4</v>
      </c>
      <c r="T5376" s="2">
        <v>0</v>
      </c>
      <c r="U5376">
        <v>0.5333</v>
      </c>
      <c r="V5376">
        <v>0</v>
      </c>
      <c r="W5376">
        <v>0</v>
      </c>
      <c r="X5376">
        <v>0</v>
      </c>
      <c r="Y5376">
        <v>1</v>
      </c>
      <c r="Z5376">
        <v>0.45450000000000002</v>
      </c>
      <c r="AA5376">
        <v>0</v>
      </c>
      <c r="AB5376">
        <v>0.66669999999999996</v>
      </c>
      <c r="AC5376">
        <v>1</v>
      </c>
      <c r="AD5376">
        <v>1</v>
      </c>
      <c r="AE5376">
        <v>0</v>
      </c>
      <c r="AF5376" t="s">
        <v>3933</v>
      </c>
      <c r="AG5376" s="2">
        <v>1.0069444444444444E-3</v>
      </c>
      <c r="AH5376" t="s">
        <v>3911</v>
      </c>
      <c r="AI5376">
        <v>3</v>
      </c>
      <c r="AJ5376" t="s">
        <v>3939</v>
      </c>
      <c r="AK5376" s="3">
        <v>39795</v>
      </c>
      <c r="AL5376" s="10">
        <f>YEAR(ufc_fights_2[[#This Row],[date]])</f>
        <v>2008</v>
      </c>
      <c r="AM5376" t="s">
        <v>3983</v>
      </c>
      <c r="AN5376">
        <v>1</v>
      </c>
      <c r="AO5376" t="s">
        <v>3913</v>
      </c>
      <c r="AP5376">
        <f>IF(ufc_fights_2[[#This Row],[winner]]="Red",ufc_fights_2[[#This Row],[r_fighter_id]],ufc_fights_2[[#This Row],[b_fighter_id]])</f>
        <v>1965</v>
      </c>
      <c r="AQ5376" t="str">
        <f>_xlfn.XLOOKUP(ufc_fights_2[[#This Row],[winnerID]],ufc_fighters[id],ufc_fighters[fighter_name],"xxx",0,1)</f>
        <v>Eliot Marshall</v>
      </c>
    </row>
    <row r="5377" spans="1:43">
      <c r="A5377">
        <v>2106</v>
      </c>
      <c r="B5377">
        <v>3585</v>
      </c>
      <c r="C5377">
        <f>_xlfn.XLOOKUP(ufc_fights_2[[#This Row],[r_fighter_id]],ufc_fighters[id],ufc_fighters[year],"xxx",0,1)</f>
        <v>1979</v>
      </c>
      <c r="D5377">
        <f>_xlfn.XLOOKUP(ufc_fights_2[[#This Row],[b_fighter_id]],ufc_fighters[id],ufc_fighters[year],"Prázdné",0,1)</f>
        <v>1977</v>
      </c>
      <c r="E5377" s="10">
        <f>YEAR(ufc_fights_2[[#This Row],[date]])-ufc_fights_2[[#This Row],[r_year]]</f>
        <v>23</v>
      </c>
      <c r="F5377" s="10">
        <f>YEAR(ufc_fights_2[[#This Row],[date]])-ufc_fights_2[[#This Row],[b_year]]</f>
        <v>25</v>
      </c>
      <c r="G5377">
        <v>0</v>
      </c>
      <c r="H5377">
        <v>0</v>
      </c>
      <c r="I5377">
        <v>0.56599999999999995</v>
      </c>
      <c r="J5377">
        <v>0.43940000000000001</v>
      </c>
      <c r="K5377">
        <v>0.71930000000000005</v>
      </c>
      <c r="L5377">
        <v>0.59140000000000004</v>
      </c>
      <c r="M5377">
        <v>0.18179999999999999</v>
      </c>
      <c r="N5377">
        <v>0</v>
      </c>
      <c r="O5377">
        <v>0</v>
      </c>
      <c r="P5377">
        <v>1</v>
      </c>
      <c r="Q5377">
        <v>0</v>
      </c>
      <c r="R5377">
        <v>0</v>
      </c>
      <c r="S5377" s="2">
        <v>6.7476851851851856E-3</v>
      </c>
      <c r="T5377" s="2">
        <v>1.9212962962962964E-3</v>
      </c>
      <c r="U5377">
        <v>0.5333</v>
      </c>
      <c r="V5377">
        <v>0.35709999999999997</v>
      </c>
      <c r="W5377">
        <v>0.66669999999999996</v>
      </c>
      <c r="X5377">
        <v>1</v>
      </c>
      <c r="Y5377">
        <v>1</v>
      </c>
      <c r="Z5377">
        <v>0.57140000000000002</v>
      </c>
      <c r="AA5377">
        <v>0.32</v>
      </c>
      <c r="AB5377">
        <v>0.63639999999999997</v>
      </c>
      <c r="AC5377">
        <v>0.61109999999999998</v>
      </c>
      <c r="AD5377">
        <v>0.53569999999999995</v>
      </c>
      <c r="AE5377">
        <v>0.43480000000000002</v>
      </c>
      <c r="AF5377" t="s">
        <v>3915</v>
      </c>
      <c r="AG5377" s="2">
        <v>3.472222222222222E-3</v>
      </c>
      <c r="AH5377" t="s">
        <v>3911</v>
      </c>
      <c r="AI5377">
        <v>3</v>
      </c>
      <c r="AJ5377" t="s">
        <v>4052</v>
      </c>
      <c r="AK5377" s="3">
        <v>37450</v>
      </c>
      <c r="AL5377" s="10">
        <f>YEAR(ufc_fights_2[[#This Row],[date]])</f>
        <v>2002</v>
      </c>
      <c r="AM5377" t="s">
        <v>3983</v>
      </c>
      <c r="AN5377">
        <v>70</v>
      </c>
      <c r="AO5377" t="s">
        <v>3913</v>
      </c>
      <c r="AP5377">
        <f>IF(ufc_fights_2[[#This Row],[winner]]="Red",ufc_fights_2[[#This Row],[r_fighter_id]],ufc_fights_2[[#This Row],[b_fighter_id]])</f>
        <v>2106</v>
      </c>
      <c r="AQ5377" t="str">
        <f>_xlfn.XLOOKUP(ufc_fights_2[[#This Row],[winnerID]],ufc_fighters[id],ufc_fighters[fighter_name],"xxx",0,1)</f>
        <v>Phillip Miller</v>
      </c>
    </row>
    <row r="5378" spans="1:43">
      <c r="A5378">
        <v>820</v>
      </c>
      <c r="B5378">
        <v>2933</v>
      </c>
      <c r="C5378">
        <f>_xlfn.XLOOKUP(ufc_fights_2[[#This Row],[r_fighter_id]],ufc_fighters[id],ufc_fighters[year],"xxx",0,1)</f>
        <v>1982</v>
      </c>
      <c r="D5378">
        <f>_xlfn.XLOOKUP(ufc_fights_2[[#This Row],[b_fighter_id]],ufc_fighters[id],ufc_fighters[year],"Prázdné",0,1)</f>
        <v>0</v>
      </c>
      <c r="E5378" s="10">
        <f>YEAR(ufc_fights_2[[#This Row],[date]])-ufc_fights_2[[#This Row],[r_year]]</f>
        <v>27</v>
      </c>
      <c r="F5378" s="10">
        <f>YEAR(ufc_fights_2[[#This Row],[date]])-ufc_fights_2[[#This Row],[b_year]]</f>
        <v>2009</v>
      </c>
      <c r="G5378">
        <v>0</v>
      </c>
      <c r="H5378">
        <v>0</v>
      </c>
      <c r="I5378">
        <v>0.63639999999999997</v>
      </c>
      <c r="J5378">
        <v>0.2727</v>
      </c>
      <c r="K5378">
        <v>0.66669999999999996</v>
      </c>
      <c r="L5378">
        <v>0.30769999999999997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4.3981481481481481E-4</v>
      </c>
      <c r="T5378" s="2">
        <v>0</v>
      </c>
      <c r="U5378">
        <v>0.57889999999999997</v>
      </c>
      <c r="V5378">
        <v>0.2</v>
      </c>
      <c r="W5378">
        <v>1</v>
      </c>
      <c r="X5378">
        <v>1</v>
      </c>
      <c r="Y5378">
        <v>1</v>
      </c>
      <c r="Z5378">
        <v>0.625</v>
      </c>
      <c r="AA5378">
        <v>0.25</v>
      </c>
      <c r="AB5378">
        <v>0.4</v>
      </c>
      <c r="AC5378">
        <v>0.28570000000000001</v>
      </c>
      <c r="AD5378">
        <v>0.77780000000000005</v>
      </c>
      <c r="AE5378">
        <v>0</v>
      </c>
      <c r="AF5378" t="s">
        <v>3910</v>
      </c>
      <c r="AG5378" s="2">
        <v>1.4120370370370369E-3</v>
      </c>
      <c r="AH5378" t="s">
        <v>3911</v>
      </c>
      <c r="AI5378">
        <v>3</v>
      </c>
      <c r="AJ5378" t="s">
        <v>3961</v>
      </c>
      <c r="AK5378" s="3">
        <v>39830</v>
      </c>
      <c r="AL5378" s="10">
        <f>YEAR(ufc_fights_2[[#This Row],[date]])</f>
        <v>2009</v>
      </c>
      <c r="AM5378" t="s">
        <v>3983</v>
      </c>
      <c r="AN5378">
        <v>100</v>
      </c>
      <c r="AO5378" t="s">
        <v>3913</v>
      </c>
      <c r="AP5378">
        <f>IF(ufc_fights_2[[#This Row],[winner]]="Red",ufc_fights_2[[#This Row],[r_fighter_id]],ufc_fights_2[[#This Row],[b_fighter_id]])</f>
        <v>820</v>
      </c>
      <c r="AQ5378" t="str">
        <f>_xlfn.XLOOKUP(ufc_fights_2[[#This Row],[winnerID]],ufc_fighters[id],ufc_fighters[fighter_name],"xxx",0,1)</f>
        <v>Tomasz Drwal</v>
      </c>
    </row>
    <row r="5379" spans="1:43">
      <c r="A5379">
        <v>820</v>
      </c>
      <c r="B5379">
        <v>555</v>
      </c>
      <c r="C5379">
        <f>_xlfn.XLOOKUP(ufc_fights_2[[#This Row],[r_fighter_id]],ufc_fighters[id],ufc_fighters[year],"xxx",0,1)</f>
        <v>1982</v>
      </c>
      <c r="D5379">
        <f>_xlfn.XLOOKUP(ufc_fights_2[[#This Row],[b_fighter_id]],ufc_fighters[id],ufc_fighters[year],"Prázdné",0,1)</f>
        <v>1979</v>
      </c>
      <c r="E5379" s="10">
        <f>YEAR(ufc_fights_2[[#This Row],[date]])-ufc_fights_2[[#This Row],[r_year]]</f>
        <v>27</v>
      </c>
      <c r="F5379" s="10">
        <f>YEAR(ufc_fights_2[[#This Row],[date]])-ufc_fights_2[[#This Row],[b_year]]</f>
        <v>30</v>
      </c>
      <c r="G5379">
        <v>1</v>
      </c>
      <c r="H5379">
        <v>0</v>
      </c>
      <c r="I5379">
        <v>0.44259999999999999</v>
      </c>
      <c r="J5379">
        <v>0.5</v>
      </c>
      <c r="K5379">
        <v>0.51390000000000002</v>
      </c>
      <c r="L5379">
        <v>0.5</v>
      </c>
      <c r="M5379">
        <v>0.8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1.8865740740740742E-3</v>
      </c>
      <c r="T5379" s="2">
        <v>0</v>
      </c>
      <c r="U5379">
        <v>0.43330000000000002</v>
      </c>
      <c r="V5379">
        <v>0.5</v>
      </c>
      <c r="W5379">
        <v>0</v>
      </c>
      <c r="X5379">
        <v>1</v>
      </c>
      <c r="Y5379">
        <v>0</v>
      </c>
      <c r="Z5379">
        <v>0.2727</v>
      </c>
      <c r="AA5379">
        <v>0.5</v>
      </c>
      <c r="AB5379">
        <v>0.45</v>
      </c>
      <c r="AC5379">
        <v>0</v>
      </c>
      <c r="AD5379">
        <v>0.63160000000000005</v>
      </c>
      <c r="AE5379">
        <v>0</v>
      </c>
      <c r="AF5379" t="s">
        <v>3910</v>
      </c>
      <c r="AG5379" s="2">
        <v>3.3333333333333335E-3</v>
      </c>
      <c r="AH5379" t="s">
        <v>3911</v>
      </c>
      <c r="AI5379">
        <v>3</v>
      </c>
      <c r="AJ5379" t="s">
        <v>3914</v>
      </c>
      <c r="AK5379" s="3">
        <v>39984</v>
      </c>
      <c r="AL5379" s="10">
        <f>YEAR(ufc_fights_2[[#This Row],[date]])</f>
        <v>2009</v>
      </c>
      <c r="AM5379" t="s">
        <v>3983</v>
      </c>
      <c r="AN5379">
        <v>1</v>
      </c>
      <c r="AO5379" t="s">
        <v>3913</v>
      </c>
      <c r="AP5379">
        <f>IF(ufc_fights_2[[#This Row],[winner]]="Red",ufc_fights_2[[#This Row],[r_fighter_id]],ufc_fights_2[[#This Row],[b_fighter_id]])</f>
        <v>820</v>
      </c>
      <c r="AQ5379" t="str">
        <f>_xlfn.XLOOKUP(ufc_fights_2[[#This Row],[winnerID]],ufc_fighters[id],ufc_fighters[fighter_name],"xxx",0,1)</f>
        <v>Tomasz Drwal</v>
      </c>
    </row>
    <row r="5380" spans="1:43">
      <c r="A5380">
        <v>2008</v>
      </c>
      <c r="B5380">
        <v>1680</v>
      </c>
      <c r="C5380">
        <f>_xlfn.XLOOKUP(ufc_fights_2[[#This Row],[r_fighter_id]],ufc_fighters[id],ufc_fighters[year],"xxx",0,1)</f>
        <v>1971</v>
      </c>
      <c r="D5380">
        <f>_xlfn.XLOOKUP(ufc_fights_2[[#This Row],[b_fighter_id]],ufc_fighters[id],ufc_fighters[year],"Prázdné",0,1)</f>
        <v>1975</v>
      </c>
      <c r="E5380" s="10">
        <f>YEAR(ufc_fights_2[[#This Row],[date]])-ufc_fights_2[[#This Row],[r_year]]</f>
        <v>30</v>
      </c>
      <c r="F5380" s="10">
        <f>YEAR(ufc_fights_2[[#This Row],[date]])-ufc_fights_2[[#This Row],[b_year]]</f>
        <v>26</v>
      </c>
      <c r="G5380">
        <v>0</v>
      </c>
      <c r="H5380">
        <v>0</v>
      </c>
      <c r="I5380">
        <v>0.60709999999999997</v>
      </c>
      <c r="J5380">
        <v>0.33329999999999999</v>
      </c>
      <c r="K5380">
        <v>0.81510000000000005</v>
      </c>
      <c r="L5380">
        <v>0.95179999999999998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9.8842592592592593E-3</v>
      </c>
      <c r="T5380" s="2">
        <v>0</v>
      </c>
      <c r="U5380">
        <v>0.54549999999999998</v>
      </c>
      <c r="V5380">
        <v>0</v>
      </c>
      <c r="W5380">
        <v>0.83330000000000004</v>
      </c>
      <c r="X5380">
        <v>0</v>
      </c>
      <c r="Y5380">
        <v>0</v>
      </c>
      <c r="Z5380">
        <v>0.5</v>
      </c>
      <c r="AA5380">
        <v>0.5</v>
      </c>
      <c r="AB5380">
        <v>1</v>
      </c>
      <c r="AC5380">
        <v>0</v>
      </c>
      <c r="AD5380">
        <v>0.6</v>
      </c>
      <c r="AE5380">
        <v>0</v>
      </c>
      <c r="AF5380" t="s">
        <v>3915</v>
      </c>
      <c r="AG5380" s="2">
        <v>3.472222222222222E-3</v>
      </c>
      <c r="AH5380" t="s">
        <v>3911</v>
      </c>
      <c r="AI5380">
        <v>3</v>
      </c>
      <c r="AJ5380" t="s">
        <v>3925</v>
      </c>
      <c r="AK5380" s="3">
        <v>37071</v>
      </c>
      <c r="AL5380" s="10">
        <f>YEAR(ufc_fights_2[[#This Row],[date]])</f>
        <v>2001</v>
      </c>
      <c r="AM5380" t="s">
        <v>3983</v>
      </c>
      <c r="AN5380">
        <v>130</v>
      </c>
      <c r="AO5380" t="s">
        <v>3913</v>
      </c>
      <c r="AP5380">
        <f>IF(ufc_fights_2[[#This Row],[winner]]="Red",ufc_fights_2[[#This Row],[r_fighter_id]],ufc_fights_2[[#This Row],[b_fighter_id]])</f>
        <v>2008</v>
      </c>
      <c r="AQ5380" t="str">
        <f>_xlfn.XLOOKUP(ufc_fights_2[[#This Row],[winnerID]],ufc_fighters[id],ufc_fighters[fighter_name],"xxx",0,1)</f>
        <v>Vladimir Matyushenko</v>
      </c>
    </row>
    <row r="5381" spans="1:43">
      <c r="A5381">
        <v>2008</v>
      </c>
      <c r="B5381">
        <v>2555</v>
      </c>
      <c r="C5381">
        <f>_xlfn.XLOOKUP(ufc_fights_2[[#This Row],[r_fighter_id]],ufc_fighters[id],ufc_fighters[year],"xxx",0,1)</f>
        <v>1971</v>
      </c>
      <c r="D5381">
        <f>_xlfn.XLOOKUP(ufc_fights_2[[#This Row],[b_fighter_id]],ufc_fighters[id],ufc_fighters[year],"Prázdné",0,1)</f>
        <v>1979</v>
      </c>
      <c r="E5381" s="10">
        <f>YEAR(ufc_fights_2[[#This Row],[date]])-ufc_fights_2[[#This Row],[r_year]]</f>
        <v>38</v>
      </c>
      <c r="F5381" s="10">
        <f>YEAR(ufc_fights_2[[#This Row],[date]])-ufc_fights_2[[#This Row],[b_year]]</f>
        <v>30</v>
      </c>
      <c r="G5381">
        <v>0</v>
      </c>
      <c r="H5381">
        <v>0</v>
      </c>
      <c r="I5381">
        <v>0.41510000000000002</v>
      </c>
      <c r="J5381">
        <v>0.26150000000000001</v>
      </c>
      <c r="K5381">
        <v>0.5988</v>
      </c>
      <c r="L5381">
        <v>0.35899999999999999</v>
      </c>
      <c r="M5381">
        <v>0.8</v>
      </c>
      <c r="N5381">
        <v>0.5</v>
      </c>
      <c r="O5381">
        <v>1</v>
      </c>
      <c r="P5381">
        <v>0</v>
      </c>
      <c r="Q5381">
        <v>1</v>
      </c>
      <c r="R5381">
        <v>1</v>
      </c>
      <c r="S5381" s="2">
        <v>4.6527777777777774E-3</v>
      </c>
      <c r="T5381" s="2">
        <v>4.9768518518518521E-4</v>
      </c>
      <c r="U5381">
        <v>0.38</v>
      </c>
      <c r="V5381">
        <v>0.193</v>
      </c>
      <c r="W5381">
        <v>1</v>
      </c>
      <c r="X5381">
        <v>1</v>
      </c>
      <c r="Y5381">
        <v>0.66669999999999996</v>
      </c>
      <c r="Z5381">
        <v>0.38550000000000001</v>
      </c>
      <c r="AA5381">
        <v>0.2167</v>
      </c>
      <c r="AB5381">
        <v>0.6</v>
      </c>
      <c r="AC5381">
        <v>0.75</v>
      </c>
      <c r="AD5381">
        <v>0.5</v>
      </c>
      <c r="AE5381">
        <v>1</v>
      </c>
      <c r="AF5381" t="s">
        <v>3915</v>
      </c>
      <c r="AG5381" s="2">
        <v>3.472222222222222E-3</v>
      </c>
      <c r="AH5381" t="s">
        <v>3911</v>
      </c>
      <c r="AI5381">
        <v>3</v>
      </c>
      <c r="AJ5381" t="s">
        <v>3961</v>
      </c>
      <c r="AK5381" s="3">
        <v>40075</v>
      </c>
      <c r="AL5381" s="10">
        <f>YEAR(ufc_fights_2[[#This Row],[date]])</f>
        <v>2009</v>
      </c>
      <c r="AM5381" t="s">
        <v>3983</v>
      </c>
      <c r="AN5381">
        <v>98</v>
      </c>
      <c r="AO5381" t="s">
        <v>3913</v>
      </c>
      <c r="AP5381">
        <f>IF(ufc_fights_2[[#This Row],[winner]]="Red",ufc_fights_2[[#This Row],[r_fighter_id]],ufc_fights_2[[#This Row],[b_fighter_id]])</f>
        <v>2008</v>
      </c>
      <c r="AQ5381" t="str">
        <f>_xlfn.XLOOKUP(ufc_fights_2[[#This Row],[winnerID]],ufc_fighters[id],ufc_fighters[fighter_name],"xxx",0,1)</f>
        <v>Vladimir Matyushenko</v>
      </c>
    </row>
    <row r="5382" spans="1:43">
      <c r="A5382">
        <v>2008</v>
      </c>
      <c r="B5382">
        <v>951</v>
      </c>
      <c r="C5382">
        <f>_xlfn.XLOOKUP(ufc_fights_2[[#This Row],[r_fighter_id]],ufc_fighters[id],ufc_fighters[year],"xxx",0,1)</f>
        <v>1971</v>
      </c>
      <c r="D5382">
        <f>_xlfn.XLOOKUP(ufc_fights_2[[#This Row],[b_fighter_id]],ufc_fighters[id],ufc_fighters[year],"Prázdné",0,1)</f>
        <v>1979</v>
      </c>
      <c r="E5382" s="10">
        <f>YEAR(ufc_fights_2[[#This Row],[date]])-ufc_fights_2[[#This Row],[r_year]]</f>
        <v>39</v>
      </c>
      <c r="F5382" s="10">
        <f>YEAR(ufc_fights_2[[#This Row],[date]])-ufc_fights_2[[#This Row],[b_year]]</f>
        <v>31</v>
      </c>
      <c r="G5382">
        <v>0</v>
      </c>
      <c r="H5382">
        <v>0</v>
      </c>
      <c r="I5382">
        <v>0.57579999999999998</v>
      </c>
      <c r="J5382">
        <v>0.6</v>
      </c>
      <c r="K5382">
        <v>0.6875</v>
      </c>
      <c r="L5382">
        <v>0.69230000000000003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4.3981481481481481E-4</v>
      </c>
      <c r="T5382" s="2">
        <v>0</v>
      </c>
      <c r="U5382">
        <v>0.59379999999999999</v>
      </c>
      <c r="V5382">
        <v>0.33329999999999999</v>
      </c>
      <c r="W5382">
        <v>0</v>
      </c>
      <c r="X5382">
        <v>0</v>
      </c>
      <c r="Y5382">
        <v>1</v>
      </c>
      <c r="Z5382">
        <v>0.33329999999999999</v>
      </c>
      <c r="AA5382">
        <v>0.6</v>
      </c>
      <c r="AB5382">
        <v>0</v>
      </c>
      <c r="AC5382">
        <v>0.6</v>
      </c>
      <c r="AD5382">
        <v>0.69569999999999999</v>
      </c>
      <c r="AE5382">
        <v>0</v>
      </c>
      <c r="AF5382" t="s">
        <v>3910</v>
      </c>
      <c r="AG5382" s="2">
        <v>1.6203703703703703E-3</v>
      </c>
      <c r="AH5382" t="s">
        <v>3911</v>
      </c>
      <c r="AI5382">
        <v>3</v>
      </c>
      <c r="AJ5382" t="s">
        <v>4016</v>
      </c>
      <c r="AK5382" s="3">
        <v>40495</v>
      </c>
      <c r="AL5382" s="10">
        <f>YEAR(ufc_fights_2[[#This Row],[date]])</f>
        <v>2010</v>
      </c>
      <c r="AM5382" t="s">
        <v>3983</v>
      </c>
      <c r="AN5382">
        <v>90</v>
      </c>
      <c r="AO5382" t="s">
        <v>3913</v>
      </c>
      <c r="AP5382">
        <f>IF(ufc_fights_2[[#This Row],[winner]]="Red",ufc_fights_2[[#This Row],[r_fighter_id]],ufc_fights_2[[#This Row],[b_fighter_id]])</f>
        <v>2008</v>
      </c>
      <c r="AQ5382" t="str">
        <f>_xlfn.XLOOKUP(ufc_fights_2[[#This Row],[winnerID]],ufc_fighters[id],ufc_fighters[fighter_name],"xxx",0,1)</f>
        <v>Vladimir Matyushenko</v>
      </c>
    </row>
    <row r="5383" spans="1:43">
      <c r="A5383">
        <v>2008</v>
      </c>
      <c r="B5383">
        <v>358</v>
      </c>
      <c r="C5383">
        <f>_xlfn.XLOOKUP(ufc_fights_2[[#This Row],[r_fighter_id]],ufc_fighters[id],ufc_fighters[year],"xxx",0,1)</f>
        <v>1971</v>
      </c>
      <c r="D5383">
        <f>_xlfn.XLOOKUP(ufc_fights_2[[#This Row],[b_fighter_id]],ufc_fighters[id],ufc_fighters[year],"Prázdné",0,1)</f>
        <v>1975</v>
      </c>
      <c r="E5383" s="10">
        <f>YEAR(ufc_fights_2[[#This Row],[date]])-ufc_fights_2[[#This Row],[r_year]]</f>
        <v>40</v>
      </c>
      <c r="F5383" s="10">
        <f>YEAR(ufc_fights_2[[#This Row],[date]])-ufc_fights_2[[#This Row],[b_year]]</f>
        <v>36</v>
      </c>
      <c r="G5383">
        <v>1</v>
      </c>
      <c r="H5383">
        <v>0</v>
      </c>
      <c r="I5383">
        <v>0.88890000000000002</v>
      </c>
      <c r="J5383">
        <v>1</v>
      </c>
      <c r="K5383">
        <v>0.88890000000000002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2.3148148148148147E-5</v>
      </c>
      <c r="T5383" s="2">
        <v>0</v>
      </c>
      <c r="U5383">
        <v>0.88890000000000002</v>
      </c>
      <c r="V5383">
        <v>1</v>
      </c>
      <c r="W5383">
        <v>0</v>
      </c>
      <c r="X5383">
        <v>0</v>
      </c>
      <c r="Y5383">
        <v>0</v>
      </c>
      <c r="Z5383">
        <v>0.83330000000000004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 t="s">
        <v>3910</v>
      </c>
      <c r="AG5383" s="2">
        <v>2.3148148148148149E-4</v>
      </c>
      <c r="AH5383" t="s">
        <v>3911</v>
      </c>
      <c r="AI5383">
        <v>3</v>
      </c>
      <c r="AJ5383" t="s">
        <v>3928</v>
      </c>
      <c r="AK5383" s="3">
        <v>40663</v>
      </c>
      <c r="AL5383" s="10">
        <f>YEAR(ufc_fights_2[[#This Row],[date]])</f>
        <v>2011</v>
      </c>
      <c r="AM5383" t="s">
        <v>3983</v>
      </c>
      <c r="AN5383">
        <v>65</v>
      </c>
      <c r="AO5383" t="s">
        <v>3913</v>
      </c>
      <c r="AP5383">
        <f>IF(ufc_fights_2[[#This Row],[winner]]="Red",ufc_fights_2[[#This Row],[r_fighter_id]],ufc_fights_2[[#This Row],[b_fighter_id]])</f>
        <v>2008</v>
      </c>
      <c r="AQ5383" t="str">
        <f>_xlfn.XLOOKUP(ufc_fights_2[[#This Row],[winnerID]],ufc_fighters[id],ufc_fighters[fighter_name],"xxx",0,1)</f>
        <v>Vladimir Matyushenko</v>
      </c>
    </row>
    <row r="5384" spans="1:43">
      <c r="A5384">
        <v>1965</v>
      </c>
      <c r="B5384">
        <v>2008</v>
      </c>
      <c r="C5384">
        <f>_xlfn.XLOOKUP(ufc_fights_2[[#This Row],[r_fighter_id]],ufc_fighters[id],ufc_fighters[year],"xxx",0,1)</f>
        <v>1980</v>
      </c>
      <c r="D5384">
        <f>_xlfn.XLOOKUP(ufc_fights_2[[#This Row],[b_fighter_id]],ufc_fighters[id],ufc_fighters[year],"Prázdné",0,1)</f>
        <v>1971</v>
      </c>
      <c r="E5384" s="10">
        <f>YEAR(ufc_fights_2[[#This Row],[date]])-ufc_fights_2[[#This Row],[r_year]]</f>
        <v>30</v>
      </c>
      <c r="F5384" s="10">
        <f>YEAR(ufc_fights_2[[#This Row],[date]])-ufc_fights_2[[#This Row],[b_year]]</f>
        <v>39</v>
      </c>
      <c r="G5384">
        <v>0</v>
      </c>
      <c r="H5384">
        <v>0</v>
      </c>
      <c r="I5384">
        <v>0.19589999999999999</v>
      </c>
      <c r="J5384">
        <v>0.30769999999999997</v>
      </c>
      <c r="K5384">
        <v>0.19589999999999999</v>
      </c>
      <c r="L5384">
        <v>0.35709999999999997</v>
      </c>
      <c r="M5384">
        <v>0</v>
      </c>
      <c r="N5384">
        <v>0.66669999999999996</v>
      </c>
      <c r="O5384">
        <v>0</v>
      </c>
      <c r="P5384">
        <v>0</v>
      </c>
      <c r="Q5384">
        <v>0</v>
      </c>
      <c r="R5384">
        <v>0</v>
      </c>
      <c r="S5384" s="2">
        <v>0</v>
      </c>
      <c r="T5384" s="2">
        <v>1.0069444444444444E-3</v>
      </c>
      <c r="U5384">
        <v>0.12939999999999999</v>
      </c>
      <c r="V5384">
        <v>0.18060000000000001</v>
      </c>
      <c r="W5384">
        <v>0.625</v>
      </c>
      <c r="X5384">
        <v>0.75</v>
      </c>
      <c r="Y5384">
        <v>0.78949999999999998</v>
      </c>
      <c r="Z5384">
        <v>0.19589999999999999</v>
      </c>
      <c r="AA5384">
        <v>0.314</v>
      </c>
      <c r="AB5384">
        <v>0</v>
      </c>
      <c r="AC5384">
        <v>0.33329999999999999</v>
      </c>
      <c r="AD5384">
        <v>0</v>
      </c>
      <c r="AE5384">
        <v>0</v>
      </c>
      <c r="AF5384" t="s">
        <v>3922</v>
      </c>
      <c r="AG5384" s="2">
        <v>3.472222222222222E-3</v>
      </c>
      <c r="AH5384" t="s">
        <v>3911</v>
      </c>
      <c r="AI5384">
        <v>3</v>
      </c>
      <c r="AJ5384" t="s">
        <v>4040</v>
      </c>
      <c r="AK5384" s="3">
        <v>40258</v>
      </c>
      <c r="AL5384" s="10">
        <f>YEAR(ufc_fights_2[[#This Row],[date]])</f>
        <v>2010</v>
      </c>
      <c r="AM5384" t="s">
        <v>3983</v>
      </c>
      <c r="AN5384">
        <v>38</v>
      </c>
      <c r="AO5384" t="s">
        <v>3918</v>
      </c>
      <c r="AP5384">
        <f>IF(ufc_fights_2[[#This Row],[winner]]="Red",ufc_fights_2[[#This Row],[r_fighter_id]],ufc_fights_2[[#This Row],[b_fighter_id]])</f>
        <v>2008</v>
      </c>
      <c r="AQ5384" t="str">
        <f>_xlfn.XLOOKUP(ufc_fights_2[[#This Row],[winnerID]],ufc_fighters[id],ufc_fighters[fighter_name],"xxx",0,1)</f>
        <v>Vladimir Matyushenko</v>
      </c>
    </row>
    <row r="5385" spans="1:43">
      <c r="A5385">
        <v>2349</v>
      </c>
      <c r="B5385">
        <v>3454</v>
      </c>
      <c r="C5385">
        <f>_xlfn.XLOOKUP(ufc_fights_2[[#This Row],[r_fighter_id]],ufc_fighters[id],ufc_fighters[year],"xxx",0,1)</f>
        <v>1984</v>
      </c>
      <c r="D5385">
        <f>_xlfn.XLOOKUP(ufc_fights_2[[#This Row],[b_fighter_id]],ufc_fighters[id],ufc_fighters[year],"Prázdné",0,1)</f>
        <v>1975</v>
      </c>
      <c r="E5385" s="10">
        <f>YEAR(ufc_fights_2[[#This Row],[date]])-ufc_fights_2[[#This Row],[r_year]]</f>
        <v>25</v>
      </c>
      <c r="F5385" s="10">
        <f>YEAR(ufc_fights_2[[#This Row],[date]])-ufc_fights_2[[#This Row],[b_year]]</f>
        <v>34</v>
      </c>
      <c r="G5385">
        <v>1</v>
      </c>
      <c r="H5385">
        <v>0</v>
      </c>
      <c r="I5385">
        <v>0.29759999999999998</v>
      </c>
      <c r="J5385">
        <v>0.25700000000000001</v>
      </c>
      <c r="K5385">
        <v>0.5</v>
      </c>
      <c r="L5385">
        <v>0.33500000000000002</v>
      </c>
      <c r="M5385">
        <v>0.81820000000000004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3.6342592592592594E-3</v>
      </c>
      <c r="T5385" s="2">
        <v>4.6296296296296294E-5</v>
      </c>
      <c r="U5385">
        <v>0.29759999999999998</v>
      </c>
      <c r="V5385">
        <v>0.19620000000000001</v>
      </c>
      <c r="W5385">
        <v>0</v>
      </c>
      <c r="X5385">
        <v>0</v>
      </c>
      <c r="Y5385">
        <v>0.70589999999999997</v>
      </c>
      <c r="Z5385">
        <v>0.25369999999999998</v>
      </c>
      <c r="AA5385">
        <v>0.25580000000000003</v>
      </c>
      <c r="AB5385">
        <v>0.55559999999999998</v>
      </c>
      <c r="AC5385">
        <v>0.28570000000000001</v>
      </c>
      <c r="AD5385">
        <v>0.375</v>
      </c>
      <c r="AE5385">
        <v>0</v>
      </c>
      <c r="AF5385" t="s">
        <v>3922</v>
      </c>
      <c r="AG5385" s="2">
        <v>3.472222222222222E-3</v>
      </c>
      <c r="AH5385" t="s">
        <v>3911</v>
      </c>
      <c r="AI5385">
        <v>3</v>
      </c>
      <c r="AJ5385" t="s">
        <v>3949</v>
      </c>
      <c r="AK5385" s="3">
        <v>39844</v>
      </c>
      <c r="AL5385" s="10">
        <f>YEAR(ufc_fights_2[[#This Row],[date]])</f>
        <v>2009</v>
      </c>
      <c r="AM5385" t="s">
        <v>3983</v>
      </c>
      <c r="AN5385">
        <v>1</v>
      </c>
      <c r="AO5385" t="s">
        <v>3913</v>
      </c>
      <c r="AP5385">
        <f>IF(ufc_fights_2[[#This Row],[winner]]="Red",ufc_fights_2[[#This Row],[r_fighter_id]],ufc_fights_2[[#This Row],[b_fighter_id]])</f>
        <v>2349</v>
      </c>
      <c r="AQ5385" t="str">
        <f>_xlfn.XLOOKUP(ufc_fights_2[[#This Row],[winnerID]],ufc_fighters[id],ufc_fighters[fighter_name],"xxx",0,1)</f>
        <v>Jake O'Brien</v>
      </c>
    </row>
    <row r="5386" spans="1:43">
      <c r="A5386">
        <v>3421</v>
      </c>
      <c r="B5386">
        <v>3094</v>
      </c>
      <c r="C5386">
        <f>_xlfn.XLOOKUP(ufc_fights_2[[#This Row],[r_fighter_id]],ufc_fighters[id],ufc_fighters[year],"xxx",0,1)</f>
        <v>1988</v>
      </c>
      <c r="D5386">
        <f>_xlfn.XLOOKUP(ufc_fights_2[[#This Row],[b_fighter_id]],ufc_fighters[id],ufc_fighters[year],"Prázdné",0,1)</f>
        <v>1984</v>
      </c>
      <c r="E5386" s="10">
        <f>YEAR(ufc_fights_2[[#This Row],[date]])-ufc_fights_2[[#This Row],[r_year]]</f>
        <v>26</v>
      </c>
      <c r="F5386" s="10">
        <f>YEAR(ufc_fights_2[[#This Row],[date]])-ufc_fights_2[[#This Row],[b_year]]</f>
        <v>30</v>
      </c>
      <c r="G5386">
        <v>0</v>
      </c>
      <c r="H5386">
        <v>0</v>
      </c>
      <c r="I5386">
        <v>0.45829999999999999</v>
      </c>
      <c r="J5386">
        <v>0.47060000000000002</v>
      </c>
      <c r="K5386">
        <v>0.86609999999999998</v>
      </c>
      <c r="L5386">
        <v>0.65</v>
      </c>
      <c r="M5386">
        <v>0.71430000000000005</v>
      </c>
      <c r="N5386">
        <v>0</v>
      </c>
      <c r="O5386">
        <v>3</v>
      </c>
      <c r="P5386">
        <v>2</v>
      </c>
      <c r="Q5386">
        <v>0</v>
      </c>
      <c r="R5386">
        <v>0</v>
      </c>
      <c r="S5386" s="2">
        <v>7.6851851851851855E-3</v>
      </c>
      <c r="T5386" s="2">
        <v>7.407407407407407E-4</v>
      </c>
      <c r="U5386">
        <v>0.45829999999999999</v>
      </c>
      <c r="V5386">
        <v>0.43480000000000002</v>
      </c>
      <c r="W5386">
        <v>0</v>
      </c>
      <c r="X5386">
        <v>0</v>
      </c>
      <c r="Y5386">
        <v>0.75</v>
      </c>
      <c r="Z5386">
        <v>0.33329999999999999</v>
      </c>
      <c r="AA5386">
        <v>0.42499999999999999</v>
      </c>
      <c r="AB5386">
        <v>1</v>
      </c>
      <c r="AC5386">
        <v>0.6</v>
      </c>
      <c r="AD5386">
        <v>0.54549999999999998</v>
      </c>
      <c r="AE5386">
        <v>1</v>
      </c>
      <c r="AF5386" t="s">
        <v>3915</v>
      </c>
      <c r="AG5386" s="2">
        <v>3.472222222222222E-3</v>
      </c>
      <c r="AH5386" t="s">
        <v>3911</v>
      </c>
      <c r="AI5386">
        <v>3</v>
      </c>
      <c r="AJ5386" t="s">
        <v>3916</v>
      </c>
      <c r="AK5386" s="3">
        <v>41826</v>
      </c>
      <c r="AL5386" s="10">
        <f>YEAR(ufc_fights_2[[#This Row],[date]])</f>
        <v>2014</v>
      </c>
      <c r="AM5386" t="s">
        <v>3983</v>
      </c>
      <c r="AN5386">
        <v>1</v>
      </c>
      <c r="AO5386" t="s">
        <v>3913</v>
      </c>
      <c r="AP5386">
        <f>IF(ufc_fights_2[[#This Row],[winner]]="Red",ufc_fights_2[[#This Row],[r_fighter_id]],ufc_fights_2[[#This Row],[b_fighter_id]])</f>
        <v>3421</v>
      </c>
      <c r="AQ5386" t="str">
        <f>_xlfn.XLOOKUP(ufc_fights_2[[#This Row],[winnerID]],ufc_fighters[id],ufc_fighters[fighter_name],"xxx",0,1)</f>
        <v>Patrick Walsh</v>
      </c>
    </row>
    <row r="5387" spans="1:43">
      <c r="A5387">
        <v>2519</v>
      </c>
      <c r="B5387">
        <v>2749</v>
      </c>
      <c r="C5387">
        <f>_xlfn.XLOOKUP(ufc_fights_2[[#This Row],[r_fighter_id]],ufc_fighters[id],ufc_fighters[year],"xxx",0,1)</f>
        <v>1979</v>
      </c>
      <c r="D5387">
        <f>_xlfn.XLOOKUP(ufc_fights_2[[#This Row],[b_fighter_id]],ufc_fighters[id],ufc_fighters[year],"Prázdné",0,1)</f>
        <v>1978</v>
      </c>
      <c r="E5387" s="10">
        <f>YEAR(ufc_fights_2[[#This Row],[date]])-ufc_fights_2[[#This Row],[r_year]]</f>
        <v>31</v>
      </c>
      <c r="F5387" s="10">
        <f>YEAR(ufc_fights_2[[#This Row],[date]])-ufc_fights_2[[#This Row],[b_year]]</f>
        <v>32</v>
      </c>
      <c r="G5387">
        <v>1</v>
      </c>
      <c r="H5387">
        <v>0</v>
      </c>
      <c r="I5387">
        <v>0.4839</v>
      </c>
      <c r="J5387">
        <v>0.63329999999999997</v>
      </c>
      <c r="K5387">
        <v>0.55259999999999998</v>
      </c>
      <c r="L5387">
        <v>0.66669999999999996</v>
      </c>
      <c r="M5387">
        <v>0</v>
      </c>
      <c r="N5387">
        <v>0.1429</v>
      </c>
      <c r="O5387">
        <v>2</v>
      </c>
      <c r="P5387">
        <v>2</v>
      </c>
      <c r="Q5387">
        <v>0</v>
      </c>
      <c r="R5387">
        <v>1</v>
      </c>
      <c r="S5387" s="2">
        <v>8.2175925925925927E-4</v>
      </c>
      <c r="T5387" s="2">
        <v>2.7662037037037039E-3</v>
      </c>
      <c r="U5387">
        <v>0.45610000000000001</v>
      </c>
      <c r="V5387">
        <v>0.54169999999999996</v>
      </c>
      <c r="W5387">
        <v>1</v>
      </c>
      <c r="X5387">
        <v>0.5</v>
      </c>
      <c r="Y5387">
        <v>0</v>
      </c>
      <c r="Z5387">
        <v>0.36359999999999998</v>
      </c>
      <c r="AA5387">
        <v>0.42859999999999998</v>
      </c>
      <c r="AB5387">
        <v>0.7</v>
      </c>
      <c r="AC5387">
        <v>0</v>
      </c>
      <c r="AD5387">
        <v>0.57889999999999997</v>
      </c>
      <c r="AE5387">
        <v>0.86670000000000003</v>
      </c>
      <c r="AF5387" t="s">
        <v>3933</v>
      </c>
      <c r="AG5387" s="2">
        <v>2.1412037037037038E-3</v>
      </c>
      <c r="AH5387" t="s">
        <v>3911</v>
      </c>
      <c r="AI5387">
        <v>3</v>
      </c>
      <c r="AJ5387" t="s">
        <v>3967</v>
      </c>
      <c r="AK5387" s="3">
        <v>40362</v>
      </c>
      <c r="AL5387" s="10">
        <f>YEAR(ufc_fights_2[[#This Row],[date]])</f>
        <v>2010</v>
      </c>
      <c r="AM5387" t="s">
        <v>3983</v>
      </c>
      <c r="AN5387">
        <v>1</v>
      </c>
      <c r="AO5387" t="s">
        <v>3918</v>
      </c>
      <c r="AP5387">
        <f>IF(ufc_fights_2[[#This Row],[winner]]="Red",ufc_fights_2[[#This Row],[r_fighter_id]],ufc_fights_2[[#This Row],[b_fighter_id]])</f>
        <v>2749</v>
      </c>
      <c r="AQ5387" t="str">
        <f>_xlfn.XLOOKUP(ufc_fights_2[[#This Row],[winnerID]],ufc_fighters[id],ufc_fighters[fighter_name],"xxx",0,1)</f>
        <v>Ricardo Romero</v>
      </c>
    </row>
    <row r="5388" spans="1:43">
      <c r="A5388">
        <v>1264</v>
      </c>
      <c r="B5388">
        <v>1657</v>
      </c>
      <c r="C5388">
        <f>_xlfn.XLOOKUP(ufc_fights_2[[#This Row],[r_fighter_id]],ufc_fighters[id],ufc_fighters[year],"xxx",0,1)</f>
        <v>1982</v>
      </c>
      <c r="D5388">
        <f>_xlfn.XLOOKUP(ufc_fights_2[[#This Row],[b_fighter_id]],ufc_fighters[id],ufc_fighters[year],"Prázdné",0,1)</f>
        <v>1982</v>
      </c>
      <c r="E5388" s="10">
        <f>YEAR(ufc_fights_2[[#This Row],[date]])-ufc_fights_2[[#This Row],[r_year]]</f>
        <v>28</v>
      </c>
      <c r="F5388" s="10">
        <f>YEAR(ufc_fights_2[[#This Row],[date]])-ufc_fights_2[[#This Row],[b_year]]</f>
        <v>28</v>
      </c>
      <c r="G5388">
        <v>0</v>
      </c>
      <c r="H5388">
        <v>0</v>
      </c>
      <c r="I5388">
        <v>0.36820000000000003</v>
      </c>
      <c r="J5388">
        <v>0.36070000000000002</v>
      </c>
      <c r="K5388">
        <v>0.4899</v>
      </c>
      <c r="L5388">
        <v>0.38429999999999997</v>
      </c>
      <c r="M5388">
        <v>0</v>
      </c>
      <c r="N5388">
        <v>0.69230000000000003</v>
      </c>
      <c r="O5388">
        <v>0</v>
      </c>
      <c r="P5388">
        <v>0</v>
      </c>
      <c r="Q5388">
        <v>0</v>
      </c>
      <c r="R5388">
        <v>0</v>
      </c>
      <c r="S5388" s="2">
        <v>1.7361111111111112E-4</v>
      </c>
      <c r="T5388" s="2">
        <v>3.2870370370370371E-3</v>
      </c>
      <c r="U5388">
        <v>0.32019999999999998</v>
      </c>
      <c r="V5388">
        <v>0.27429999999999999</v>
      </c>
      <c r="W5388">
        <v>0.63639999999999997</v>
      </c>
      <c r="X5388">
        <v>0.64290000000000003</v>
      </c>
      <c r="Y5388">
        <v>0.75</v>
      </c>
      <c r="Z5388">
        <v>0.3649</v>
      </c>
      <c r="AA5388">
        <v>0.34949999999999998</v>
      </c>
      <c r="AB5388">
        <v>0.4</v>
      </c>
      <c r="AC5388">
        <v>0.55559999999999998</v>
      </c>
      <c r="AD5388">
        <v>0.375</v>
      </c>
      <c r="AE5388">
        <v>0.5</v>
      </c>
      <c r="AF5388" t="s">
        <v>3915</v>
      </c>
      <c r="AG5388" s="2">
        <v>3.472222222222222E-3</v>
      </c>
      <c r="AH5388" t="s">
        <v>3911</v>
      </c>
      <c r="AI5388">
        <v>3</v>
      </c>
      <c r="AJ5388" t="s">
        <v>4044</v>
      </c>
      <c r="AK5388" s="3">
        <v>40436</v>
      </c>
      <c r="AL5388" s="10">
        <f>YEAR(ufc_fights_2[[#This Row],[date]])</f>
        <v>2010</v>
      </c>
      <c r="AM5388" t="s">
        <v>3983</v>
      </c>
      <c r="AN5388">
        <v>55</v>
      </c>
      <c r="AO5388" t="s">
        <v>3918</v>
      </c>
      <c r="AP5388">
        <f>IF(ufc_fights_2[[#This Row],[winner]]="Red",ufc_fights_2[[#This Row],[r_fighter_id]],ufc_fights_2[[#This Row],[b_fighter_id]])</f>
        <v>1657</v>
      </c>
      <c r="AQ5388" t="str">
        <f>_xlfn.XLOOKUP(ufc_fights_2[[#This Row],[winnerID]],ufc_fighters[id],ufc_fighters[fighter_name],"xxx",0,1)</f>
        <v>Kyle Kingsbury</v>
      </c>
    </row>
    <row r="5389" spans="1:43">
      <c r="A5389">
        <v>1657</v>
      </c>
      <c r="B5389">
        <v>29</v>
      </c>
      <c r="C5389">
        <f>_xlfn.XLOOKUP(ufc_fights_2[[#This Row],[r_fighter_id]],ufc_fighters[id],ufc_fighters[year],"xxx",0,1)</f>
        <v>1982</v>
      </c>
      <c r="D5389">
        <f>_xlfn.XLOOKUP(ufc_fights_2[[#This Row],[b_fighter_id]],ufc_fighters[id],ufc_fighters[year],"Prázdné",0,1)</f>
        <v>1982</v>
      </c>
      <c r="E5389" s="10">
        <f>YEAR(ufc_fights_2[[#This Row],[date]])-ufc_fights_2[[#This Row],[r_year]]</f>
        <v>27</v>
      </c>
      <c r="F5389" s="10">
        <f>YEAR(ufc_fights_2[[#This Row],[date]])-ufc_fights_2[[#This Row],[b_year]]</f>
        <v>27</v>
      </c>
      <c r="G5389">
        <v>0</v>
      </c>
      <c r="H5389">
        <v>0</v>
      </c>
      <c r="I5389">
        <v>0.25509999999999999</v>
      </c>
      <c r="J5389">
        <v>0.39240000000000003</v>
      </c>
      <c r="K5389">
        <v>0.5101</v>
      </c>
      <c r="L5389">
        <v>0.4839</v>
      </c>
      <c r="M5389">
        <v>0.33329999999999999</v>
      </c>
      <c r="N5389">
        <v>0.25</v>
      </c>
      <c r="O5389">
        <v>0</v>
      </c>
      <c r="P5389">
        <v>0</v>
      </c>
      <c r="Q5389">
        <v>0</v>
      </c>
      <c r="R5389">
        <v>1</v>
      </c>
      <c r="S5389" s="2">
        <v>3.8078703703703703E-3</v>
      </c>
      <c r="T5389" s="2">
        <v>2.638888888888889E-3</v>
      </c>
      <c r="U5389">
        <v>0.1159</v>
      </c>
      <c r="V5389">
        <v>0.26</v>
      </c>
      <c r="W5389">
        <v>0.6</v>
      </c>
      <c r="X5389">
        <v>0.57889999999999997</v>
      </c>
      <c r="Y5389">
        <v>0.6875</v>
      </c>
      <c r="Z5389">
        <v>0.20480000000000001</v>
      </c>
      <c r="AA5389">
        <v>0.41270000000000001</v>
      </c>
      <c r="AB5389">
        <v>0.55559999999999998</v>
      </c>
      <c r="AC5389">
        <v>0.33329999999999999</v>
      </c>
      <c r="AD5389">
        <v>0.5</v>
      </c>
      <c r="AE5389">
        <v>0</v>
      </c>
      <c r="AF5389" t="s">
        <v>3922</v>
      </c>
      <c r="AG5389" s="2">
        <v>3.472222222222222E-3</v>
      </c>
      <c r="AH5389" t="s">
        <v>3911</v>
      </c>
      <c r="AI5389">
        <v>3</v>
      </c>
      <c r="AJ5389" t="s">
        <v>3924</v>
      </c>
      <c r="AK5389" s="3">
        <v>40110</v>
      </c>
      <c r="AL5389" s="10">
        <f>YEAR(ufc_fights_2[[#This Row],[date]])</f>
        <v>2009</v>
      </c>
      <c r="AM5389" t="s">
        <v>3983</v>
      </c>
      <c r="AN5389">
        <v>2</v>
      </c>
      <c r="AO5389" t="s">
        <v>3913</v>
      </c>
      <c r="AP5389">
        <f>IF(ufc_fights_2[[#This Row],[winner]]="Red",ufc_fights_2[[#This Row],[r_fighter_id]],ufc_fights_2[[#This Row],[b_fighter_id]])</f>
        <v>1657</v>
      </c>
      <c r="AQ5389" t="str">
        <f>_xlfn.XLOOKUP(ufc_fights_2[[#This Row],[winnerID]],ufc_fighters[id],ufc_fighters[fighter_name],"xxx",0,1)</f>
        <v>Kyle Kingsbury</v>
      </c>
    </row>
    <row r="5390" spans="1:43">
      <c r="A5390">
        <v>761</v>
      </c>
      <c r="B5390">
        <v>1210</v>
      </c>
      <c r="C5390">
        <f>_xlfn.XLOOKUP(ufc_fights_2[[#This Row],[r_fighter_id]],ufc_fighters[id],ufc_fighters[year],"xxx",0,1)</f>
        <v>1973</v>
      </c>
      <c r="D5390">
        <f>_xlfn.XLOOKUP(ufc_fights_2[[#This Row],[b_fighter_id]],ufc_fighters[id],ufc_fighters[year],"Prázdné",0,1)</f>
        <v>1978</v>
      </c>
      <c r="E5390" s="10">
        <f>YEAR(ufc_fights_2[[#This Row],[date]])-ufc_fights_2[[#This Row],[r_year]]</f>
        <v>39</v>
      </c>
      <c r="F5390" s="10">
        <f>YEAR(ufc_fights_2[[#This Row],[date]])-ufc_fights_2[[#This Row],[b_year]]</f>
        <v>34</v>
      </c>
      <c r="G5390">
        <v>1</v>
      </c>
      <c r="H5390">
        <v>0</v>
      </c>
      <c r="I5390">
        <v>0.85709999999999997</v>
      </c>
      <c r="J5390">
        <v>0.66669999999999996</v>
      </c>
      <c r="K5390">
        <v>0.9</v>
      </c>
      <c r="L5390">
        <v>0.66669999999999996</v>
      </c>
      <c r="M5390">
        <v>1</v>
      </c>
      <c r="N5390">
        <v>0.5</v>
      </c>
      <c r="O5390">
        <v>1</v>
      </c>
      <c r="P5390">
        <v>0</v>
      </c>
      <c r="Q5390">
        <v>0</v>
      </c>
      <c r="R5390">
        <v>0</v>
      </c>
      <c r="S5390" s="2">
        <v>1.3425925925925925E-3</v>
      </c>
      <c r="T5390" s="2">
        <v>8.1018518518518516E-5</v>
      </c>
      <c r="U5390">
        <v>1</v>
      </c>
      <c r="V5390">
        <v>0</v>
      </c>
      <c r="W5390">
        <v>0</v>
      </c>
      <c r="X5390">
        <v>0</v>
      </c>
      <c r="Y5390">
        <v>1</v>
      </c>
      <c r="Z5390">
        <v>0.5</v>
      </c>
      <c r="AA5390">
        <v>1</v>
      </c>
      <c r="AB5390">
        <v>1</v>
      </c>
      <c r="AC5390">
        <v>0</v>
      </c>
      <c r="AD5390">
        <v>1</v>
      </c>
      <c r="AE5390">
        <v>0</v>
      </c>
      <c r="AF5390" t="s">
        <v>3933</v>
      </c>
      <c r="AG5390" s="2">
        <v>1.6666666666666668E-3</v>
      </c>
      <c r="AH5390" t="s">
        <v>3911</v>
      </c>
      <c r="AI5390">
        <v>3</v>
      </c>
      <c r="AJ5390" t="s">
        <v>3987</v>
      </c>
      <c r="AK5390" s="3">
        <v>41230</v>
      </c>
      <c r="AL5390" s="10">
        <f>YEAR(ufc_fights_2[[#This Row],[date]])</f>
        <v>2012</v>
      </c>
      <c r="AM5390" t="s">
        <v>3983</v>
      </c>
      <c r="AN5390">
        <v>92</v>
      </c>
      <c r="AO5390" t="s">
        <v>3913</v>
      </c>
      <c r="AP5390">
        <f>IF(ufc_fights_2[[#This Row],[winner]]="Red",ufc_fights_2[[#This Row],[r_fighter_id]],ufc_fights_2[[#This Row],[b_fighter_id]])</f>
        <v>761</v>
      </c>
      <c r="AQ5390" t="str">
        <f>_xlfn.XLOOKUP(ufc_fights_2[[#This Row],[winnerID]],ufc_fighters[id],ufc_fighters[fighter_name],"xxx",0,1)</f>
        <v>Cyrille Diabate</v>
      </c>
    </row>
    <row r="5391" spans="1:43">
      <c r="A5391">
        <v>1657</v>
      </c>
      <c r="B5391">
        <v>2749</v>
      </c>
      <c r="C5391">
        <f>_xlfn.XLOOKUP(ufc_fights_2[[#This Row],[r_fighter_id]],ufc_fighters[id],ufc_fighters[year],"xxx",0,1)</f>
        <v>1982</v>
      </c>
      <c r="D5391">
        <f>_xlfn.XLOOKUP(ufc_fights_2[[#This Row],[b_fighter_id]],ufc_fighters[id],ufc_fighters[year],"Prázdné",0,1)</f>
        <v>1978</v>
      </c>
      <c r="E5391" s="10">
        <f>YEAR(ufc_fights_2[[#This Row],[date]])-ufc_fights_2[[#This Row],[r_year]]</f>
        <v>29</v>
      </c>
      <c r="F5391" s="10">
        <f>YEAR(ufc_fights_2[[#This Row],[date]])-ufc_fights_2[[#This Row],[b_year]]</f>
        <v>33</v>
      </c>
      <c r="G5391">
        <v>1</v>
      </c>
      <c r="H5391">
        <v>0</v>
      </c>
      <c r="I5391">
        <v>0.69230000000000003</v>
      </c>
      <c r="J5391">
        <v>0.33329999999999999</v>
      </c>
      <c r="K5391">
        <v>0.75</v>
      </c>
      <c r="L5391">
        <v>0.33329999999999999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8.1018518518518516E-5</v>
      </c>
      <c r="T5391" s="2">
        <v>0</v>
      </c>
      <c r="U5391">
        <v>0.55559999999999998</v>
      </c>
      <c r="V5391">
        <v>0.33329999999999999</v>
      </c>
      <c r="W5391">
        <v>1</v>
      </c>
      <c r="X5391">
        <v>1</v>
      </c>
      <c r="Y5391">
        <v>0</v>
      </c>
      <c r="Z5391">
        <v>0.66669999999999996</v>
      </c>
      <c r="AA5391">
        <v>0.33329999999999999</v>
      </c>
      <c r="AB5391">
        <v>0.83330000000000004</v>
      </c>
      <c r="AC5391">
        <v>0</v>
      </c>
      <c r="AD5391">
        <v>0.5</v>
      </c>
      <c r="AE5391">
        <v>0</v>
      </c>
      <c r="AF5391" t="s">
        <v>3910</v>
      </c>
      <c r="AG5391" s="2">
        <v>2.4305555555555555E-4</v>
      </c>
      <c r="AH5391" t="s">
        <v>3911</v>
      </c>
      <c r="AI5391">
        <v>3</v>
      </c>
      <c r="AJ5391" t="s">
        <v>3967</v>
      </c>
      <c r="AK5391" s="3">
        <v>40579</v>
      </c>
      <c r="AL5391" s="10">
        <f>YEAR(ufc_fights_2[[#This Row],[date]])</f>
        <v>2011</v>
      </c>
      <c r="AM5391" t="s">
        <v>3983</v>
      </c>
      <c r="AN5391">
        <v>1</v>
      </c>
      <c r="AO5391" t="s">
        <v>3913</v>
      </c>
      <c r="AP5391">
        <f>IF(ufc_fights_2[[#This Row],[winner]]="Red",ufc_fights_2[[#This Row],[r_fighter_id]],ufc_fights_2[[#This Row],[b_fighter_id]])</f>
        <v>1657</v>
      </c>
      <c r="AQ5391" t="str">
        <f>_xlfn.XLOOKUP(ufc_fights_2[[#This Row],[winnerID]],ufc_fighters[id],ufc_fighters[fighter_name],"xxx",0,1)</f>
        <v>Kyle Kingsbury</v>
      </c>
    </row>
    <row r="5392" spans="1:43">
      <c r="A5392">
        <v>2568</v>
      </c>
      <c r="B5392">
        <v>43</v>
      </c>
      <c r="C5392">
        <f>_xlfn.XLOOKUP(ufc_fights_2[[#This Row],[r_fighter_id]],ufc_fighters[id],ufc_fighters[year],"xxx",0,1)</f>
        <v>1986</v>
      </c>
      <c r="D5392">
        <f>_xlfn.XLOOKUP(ufc_fights_2[[#This Row],[b_fighter_id]],ufc_fighters[id],ufc_fighters[year],"Prázdné",0,1)</f>
        <v>1982</v>
      </c>
      <c r="E5392" s="10">
        <f>YEAR(ufc_fights_2[[#This Row],[date]])-ufc_fights_2[[#This Row],[r_year]]</f>
        <v>27</v>
      </c>
      <c r="F5392" s="10">
        <f>YEAR(ufc_fights_2[[#This Row],[date]])-ufc_fights_2[[#This Row],[b_year]]</f>
        <v>31</v>
      </c>
      <c r="G5392">
        <v>0</v>
      </c>
      <c r="H5392">
        <v>0</v>
      </c>
      <c r="I5392">
        <v>0.52829999999999999</v>
      </c>
      <c r="J5392">
        <v>0.43640000000000001</v>
      </c>
      <c r="K5392">
        <v>0.5857</v>
      </c>
      <c r="L5392">
        <v>0.55710000000000004</v>
      </c>
      <c r="M5392">
        <v>0</v>
      </c>
      <c r="N5392">
        <v>0.66669999999999996</v>
      </c>
      <c r="O5392">
        <v>0</v>
      </c>
      <c r="P5392">
        <v>3</v>
      </c>
      <c r="Q5392">
        <v>1</v>
      </c>
      <c r="R5392">
        <v>0</v>
      </c>
      <c r="S5392" s="2">
        <v>8.4490740740740739E-4</v>
      </c>
      <c r="T5392" s="2">
        <v>9.9537037037037042E-4</v>
      </c>
      <c r="U5392">
        <v>0.4667</v>
      </c>
      <c r="V5392">
        <v>0.27779999999999999</v>
      </c>
      <c r="W5392">
        <v>0.63639999999999997</v>
      </c>
      <c r="X5392">
        <v>0</v>
      </c>
      <c r="Y5392">
        <v>1</v>
      </c>
      <c r="Z5392">
        <v>0.52080000000000004</v>
      </c>
      <c r="AA5392">
        <v>0.42309999999999998</v>
      </c>
      <c r="AB5392">
        <v>1</v>
      </c>
      <c r="AC5392">
        <v>0.66669999999999996</v>
      </c>
      <c r="AD5392">
        <v>0</v>
      </c>
      <c r="AE5392">
        <v>0</v>
      </c>
      <c r="AF5392" t="s">
        <v>3933</v>
      </c>
      <c r="AG5392" s="2">
        <v>1.8402777777777777E-3</v>
      </c>
      <c r="AH5392" t="s">
        <v>3911</v>
      </c>
      <c r="AI5392">
        <v>3</v>
      </c>
      <c r="AJ5392" t="s">
        <v>3939</v>
      </c>
      <c r="AK5392" s="3">
        <v>41293</v>
      </c>
      <c r="AL5392" s="10">
        <f>YEAR(ufc_fights_2[[#This Row],[date]])</f>
        <v>2013</v>
      </c>
      <c r="AM5392" t="s">
        <v>3983</v>
      </c>
      <c r="AN5392">
        <v>135</v>
      </c>
      <c r="AO5392" t="s">
        <v>3918</v>
      </c>
      <c r="AP5392">
        <f>IF(ufc_fights_2[[#This Row],[winner]]="Red",ufc_fights_2[[#This Row],[r_fighter_id]],ufc_fights_2[[#This Row],[b_fighter_id]])</f>
        <v>43</v>
      </c>
      <c r="AQ5392" t="str">
        <f>_xlfn.XLOOKUP(ufc_fights_2[[#This Row],[winnerID]],ufc_fighters[id],ufc_fighters[fighter_name],"xxx",0,1)</f>
        <v>Ildemar Alcantara</v>
      </c>
    </row>
    <row r="5393" spans="1:43">
      <c r="A5393">
        <v>1331</v>
      </c>
      <c r="B5393">
        <v>3104</v>
      </c>
      <c r="C5393">
        <f>_xlfn.XLOOKUP(ufc_fights_2[[#This Row],[r_fighter_id]],ufc_fighters[id],ufc_fighters[year],"xxx",0,1)</f>
        <v>1988</v>
      </c>
      <c r="D5393">
        <f>_xlfn.XLOOKUP(ufc_fights_2[[#This Row],[b_fighter_id]],ufc_fighters[id],ufc_fighters[year],"Prázdné",0,1)</f>
        <v>1984</v>
      </c>
      <c r="E5393" s="10">
        <f>YEAR(ufc_fights_2[[#This Row],[date]])-ufc_fights_2[[#This Row],[r_year]]</f>
        <v>28</v>
      </c>
      <c r="F5393" s="10">
        <f>YEAR(ufc_fights_2[[#This Row],[date]])-ufc_fights_2[[#This Row],[b_year]]</f>
        <v>32</v>
      </c>
      <c r="G5393">
        <v>0</v>
      </c>
      <c r="H5393">
        <v>0</v>
      </c>
      <c r="I5393">
        <v>0.39829999999999999</v>
      </c>
      <c r="J5393">
        <v>0.57010000000000005</v>
      </c>
      <c r="K5393">
        <v>0.4194</v>
      </c>
      <c r="L5393">
        <v>0.75370000000000004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2.0833333333333335E-4</v>
      </c>
      <c r="T5393" s="2">
        <v>5.4166666666666669E-3</v>
      </c>
      <c r="U5393">
        <v>0.27710000000000001</v>
      </c>
      <c r="V5393">
        <v>0.52810000000000001</v>
      </c>
      <c r="W5393">
        <v>0.65380000000000005</v>
      </c>
      <c r="X5393">
        <v>0.77780000000000005</v>
      </c>
      <c r="Y5393">
        <v>1</v>
      </c>
      <c r="Z5393">
        <v>0.35920000000000002</v>
      </c>
      <c r="AA5393">
        <v>0.5</v>
      </c>
      <c r="AB5393">
        <v>0.71430000000000005</v>
      </c>
      <c r="AC5393">
        <v>0.81820000000000004</v>
      </c>
      <c r="AD5393">
        <v>0</v>
      </c>
      <c r="AE5393">
        <v>0.68179999999999996</v>
      </c>
      <c r="AF5393" t="s">
        <v>3969</v>
      </c>
      <c r="AG5393" s="2">
        <v>3.472222222222222E-3</v>
      </c>
      <c r="AH5393" t="s">
        <v>3911</v>
      </c>
      <c r="AI5393">
        <v>3</v>
      </c>
      <c r="AJ5393" t="s">
        <v>3928</v>
      </c>
      <c r="AK5393" s="3">
        <v>42559</v>
      </c>
      <c r="AL5393" s="10">
        <f>YEAR(ufc_fights_2[[#This Row],[date]])</f>
        <v>2016</v>
      </c>
      <c r="AM5393" t="s">
        <v>3983</v>
      </c>
      <c r="AN5393">
        <v>1</v>
      </c>
      <c r="AO5393" t="s">
        <v>3918</v>
      </c>
      <c r="AP5393">
        <f>IF(ufc_fights_2[[#This Row],[winner]]="Red",ufc_fights_2[[#This Row],[r_fighter_id]],ufc_fights_2[[#This Row],[b_fighter_id]])</f>
        <v>3104</v>
      </c>
      <c r="AQ5393" t="str">
        <f>_xlfn.XLOOKUP(ufc_fights_2[[#This Row],[winnerID]],ufc_fighters[id],ufc_fighters[fighter_name],"xxx",0,1)</f>
        <v>Josh Stansbury</v>
      </c>
    </row>
    <row r="5394" spans="1:43">
      <c r="A5394">
        <v>2328</v>
      </c>
      <c r="B5394">
        <v>181</v>
      </c>
      <c r="C5394">
        <f>_xlfn.XLOOKUP(ufc_fights_2[[#This Row],[r_fighter_id]],ufc_fighters[id],ufc_fighters[year],"xxx",0,1)</f>
        <v>1976</v>
      </c>
      <c r="D5394">
        <f>_xlfn.XLOOKUP(ufc_fights_2[[#This Row],[b_fighter_id]],ufc_fighters[id],ufc_fighters[year],"Prázdné",0,1)</f>
        <v>1983</v>
      </c>
      <c r="E5394" s="10">
        <f>YEAR(ufc_fights_2[[#This Row],[date]])-ufc_fights_2[[#This Row],[r_year]]</f>
        <v>34</v>
      </c>
      <c r="F5394" s="10">
        <f>YEAR(ufc_fights_2[[#This Row],[date]])-ufc_fights_2[[#This Row],[b_year]]</f>
        <v>27</v>
      </c>
      <c r="G5394">
        <v>0</v>
      </c>
      <c r="H5394">
        <v>0</v>
      </c>
      <c r="I5394">
        <v>0.2205</v>
      </c>
      <c r="J5394">
        <v>0.33069999999999999</v>
      </c>
      <c r="K5394">
        <v>0.28260000000000002</v>
      </c>
      <c r="L5394">
        <v>0.40989999999999999</v>
      </c>
      <c r="M5394">
        <v>0</v>
      </c>
      <c r="N5394">
        <v>0.3125</v>
      </c>
      <c r="O5394">
        <v>0</v>
      </c>
      <c r="P5394">
        <v>0</v>
      </c>
      <c r="Q5394">
        <v>0</v>
      </c>
      <c r="R5394">
        <v>0</v>
      </c>
      <c r="S5394" s="2">
        <v>6.9444444444444444E-5</v>
      </c>
      <c r="T5394" s="2">
        <v>2.5810185185185185E-3</v>
      </c>
      <c r="U5394">
        <v>0.18579999999999999</v>
      </c>
      <c r="V5394">
        <v>0.26319999999999999</v>
      </c>
      <c r="W5394">
        <v>0.36359999999999998</v>
      </c>
      <c r="X5394">
        <v>1</v>
      </c>
      <c r="Y5394">
        <v>1</v>
      </c>
      <c r="Z5394">
        <v>0.2049</v>
      </c>
      <c r="AA5394">
        <v>0.26369999999999999</v>
      </c>
      <c r="AB5394">
        <v>0.6</v>
      </c>
      <c r="AC5394">
        <v>0.4375</v>
      </c>
      <c r="AD5394">
        <v>0</v>
      </c>
      <c r="AE5394">
        <v>0.55000000000000004</v>
      </c>
      <c r="AF5394" t="s">
        <v>3915</v>
      </c>
      <c r="AG5394" s="2">
        <v>3.472222222222222E-3</v>
      </c>
      <c r="AH5394" t="s">
        <v>3911</v>
      </c>
      <c r="AI5394">
        <v>3</v>
      </c>
      <c r="AJ5394" t="s">
        <v>3974</v>
      </c>
      <c r="AK5394" s="3">
        <v>40446</v>
      </c>
      <c r="AL5394" s="10">
        <f>YEAR(ufc_fights_2[[#This Row],[date]])</f>
        <v>2010</v>
      </c>
      <c r="AM5394" t="s">
        <v>3983</v>
      </c>
      <c r="AN5394">
        <v>148</v>
      </c>
      <c r="AO5394" t="s">
        <v>3918</v>
      </c>
      <c r="AP5394">
        <f>IF(ufc_fights_2[[#This Row],[winner]]="Red",ufc_fights_2[[#This Row],[r_fighter_id]],ufc_fights_2[[#This Row],[b_fighter_id]])</f>
        <v>181</v>
      </c>
      <c r="AQ5394" t="str">
        <f>_xlfn.XLOOKUP(ufc_fights_2[[#This Row],[winnerID]],ufc_fighters[id],ufc_fighters[fighter_name],"xxx",0,1)</f>
        <v>Ryan Bader</v>
      </c>
    </row>
    <row r="5395" spans="1:43">
      <c r="A5395">
        <v>1479</v>
      </c>
      <c r="B5395">
        <v>181</v>
      </c>
      <c r="C5395">
        <f>_xlfn.XLOOKUP(ufc_fights_2[[#This Row],[r_fighter_id]],ufc_fighters[id],ufc_fighters[year],"xxx",0,1)</f>
        <v>1978</v>
      </c>
      <c r="D5395">
        <f>_xlfn.XLOOKUP(ufc_fights_2[[#This Row],[b_fighter_id]],ufc_fighters[id],ufc_fighters[year],"Prázdné",0,1)</f>
        <v>1983</v>
      </c>
      <c r="E5395" s="10">
        <f>YEAR(ufc_fights_2[[#This Row],[date]])-ufc_fights_2[[#This Row],[r_year]]</f>
        <v>34</v>
      </c>
      <c r="F5395" s="10">
        <f>YEAR(ufc_fights_2[[#This Row],[date]])-ufc_fights_2[[#This Row],[b_year]]</f>
        <v>29</v>
      </c>
      <c r="G5395">
        <v>0</v>
      </c>
      <c r="H5395">
        <v>0</v>
      </c>
      <c r="I5395">
        <v>0.4103</v>
      </c>
      <c r="J5395">
        <v>0.54459999999999997</v>
      </c>
      <c r="K5395">
        <v>0.56599999999999995</v>
      </c>
      <c r="L5395">
        <v>0.68989999999999996</v>
      </c>
      <c r="M5395">
        <v>0.25</v>
      </c>
      <c r="N5395">
        <v>0.44440000000000002</v>
      </c>
      <c r="O5395">
        <v>0</v>
      </c>
      <c r="P5395">
        <v>0</v>
      </c>
      <c r="Q5395">
        <v>0</v>
      </c>
      <c r="R5395">
        <v>0</v>
      </c>
      <c r="S5395" s="2">
        <v>2.4305555555555555E-4</v>
      </c>
      <c r="T5395" s="2">
        <v>6.099537037037037E-3</v>
      </c>
      <c r="U5395">
        <v>0.27589999999999998</v>
      </c>
      <c r="V5395">
        <v>0.38030000000000003</v>
      </c>
      <c r="W5395">
        <v>0.75</v>
      </c>
      <c r="X5395">
        <v>1</v>
      </c>
      <c r="Y5395">
        <v>0.90480000000000005</v>
      </c>
      <c r="Z5395">
        <v>0.2903</v>
      </c>
      <c r="AA5395">
        <v>0.36359999999999998</v>
      </c>
      <c r="AB5395">
        <v>1</v>
      </c>
      <c r="AC5395">
        <v>0.76919999999999999</v>
      </c>
      <c r="AD5395">
        <v>0.5</v>
      </c>
      <c r="AE5395">
        <v>0.75760000000000005</v>
      </c>
      <c r="AF5395" t="s">
        <v>3915</v>
      </c>
      <c r="AG5395" s="2">
        <v>3.472222222222222E-3</v>
      </c>
      <c r="AH5395" t="s">
        <v>3911</v>
      </c>
      <c r="AI5395">
        <v>3</v>
      </c>
      <c r="AJ5395" t="s">
        <v>3961</v>
      </c>
      <c r="AK5395" s="3">
        <v>40964</v>
      </c>
      <c r="AL5395" s="10">
        <f>YEAR(ufc_fights_2[[#This Row],[date]])</f>
        <v>2012</v>
      </c>
      <c r="AM5395" t="s">
        <v>3983</v>
      </c>
      <c r="AN5395">
        <v>117</v>
      </c>
      <c r="AO5395" t="s">
        <v>3918</v>
      </c>
      <c r="AP5395">
        <f>IF(ufc_fights_2[[#This Row],[winner]]="Red",ufc_fights_2[[#This Row],[r_fighter_id]],ufc_fights_2[[#This Row],[b_fighter_id]])</f>
        <v>181</v>
      </c>
      <c r="AQ5395" t="str">
        <f>_xlfn.XLOOKUP(ufc_fights_2[[#This Row],[winnerID]],ufc_fighters[id],ufc_fighters[fighter_name],"xxx",0,1)</f>
        <v>Ryan Bader</v>
      </c>
    </row>
    <row r="5396" spans="1:43">
      <c r="A5396">
        <v>181</v>
      </c>
      <c r="B5396">
        <v>1751</v>
      </c>
      <c r="C5396">
        <f>_xlfn.XLOOKUP(ufc_fights_2[[#This Row],[r_fighter_id]],ufc_fighters[id],ufc_fighters[year],"xxx",0,1)</f>
        <v>1983</v>
      </c>
      <c r="D5396">
        <f>_xlfn.XLOOKUP(ufc_fights_2[[#This Row],[b_fighter_id]],ufc_fighters[id],ufc_fighters[year],"Prázdné",0,1)</f>
        <v>1983</v>
      </c>
      <c r="E5396" s="10">
        <f>YEAR(ufc_fights_2[[#This Row],[date]])-ufc_fights_2[[#This Row],[r_year]]</f>
        <v>33</v>
      </c>
      <c r="F5396" s="10">
        <f>YEAR(ufc_fights_2[[#This Row],[date]])-ufc_fights_2[[#This Row],[b_year]]</f>
        <v>33</v>
      </c>
      <c r="G5396">
        <v>1</v>
      </c>
      <c r="H5396">
        <v>1</v>
      </c>
      <c r="I5396">
        <v>0.38240000000000002</v>
      </c>
      <c r="J5396">
        <v>0.3</v>
      </c>
      <c r="K5396">
        <v>0.41670000000000001</v>
      </c>
      <c r="L5396">
        <v>0.34379999999999999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2.3148148148148147E-5</v>
      </c>
      <c r="T5396" s="2">
        <v>3.0092592592592595E-4</v>
      </c>
      <c r="U5396">
        <v>0.3871</v>
      </c>
      <c r="V5396">
        <v>0.26090000000000002</v>
      </c>
      <c r="W5396">
        <v>0.33329999999999999</v>
      </c>
      <c r="X5396">
        <v>0</v>
      </c>
      <c r="Y5396">
        <v>0</v>
      </c>
      <c r="Z5396">
        <v>0.38240000000000002</v>
      </c>
      <c r="AA5396">
        <v>0.26090000000000002</v>
      </c>
      <c r="AB5396">
        <v>0</v>
      </c>
      <c r="AC5396">
        <v>0.4</v>
      </c>
      <c r="AD5396">
        <v>0</v>
      </c>
      <c r="AE5396">
        <v>0.5</v>
      </c>
      <c r="AF5396" t="s">
        <v>3910</v>
      </c>
      <c r="AG5396" s="2">
        <v>1.4583333333333334E-3</v>
      </c>
      <c r="AH5396" t="s">
        <v>3911</v>
      </c>
      <c r="AI5396">
        <v>3</v>
      </c>
      <c r="AJ5396" t="s">
        <v>4007</v>
      </c>
      <c r="AK5396" s="3">
        <v>42616</v>
      </c>
      <c r="AL5396" s="10">
        <f>YEAR(ufc_fights_2[[#This Row],[date]])</f>
        <v>2016</v>
      </c>
      <c r="AM5396" t="s">
        <v>3983</v>
      </c>
      <c r="AN5396">
        <v>108</v>
      </c>
      <c r="AO5396" t="s">
        <v>3913</v>
      </c>
      <c r="AP5396">
        <f>IF(ufc_fights_2[[#This Row],[winner]]="Red",ufc_fights_2[[#This Row],[r_fighter_id]],ufc_fights_2[[#This Row],[b_fighter_id]])</f>
        <v>181</v>
      </c>
      <c r="AQ5396" t="str">
        <f>_xlfn.XLOOKUP(ufc_fights_2[[#This Row],[winnerID]],ufc_fighters[id],ufc_fighters[fighter_name],"xxx",0,1)</f>
        <v>Ryan Bader</v>
      </c>
    </row>
    <row r="5397" spans="1:43">
      <c r="A5397">
        <v>181</v>
      </c>
      <c r="B5397">
        <v>2507</v>
      </c>
      <c r="C5397">
        <f>_xlfn.XLOOKUP(ufc_fights_2[[#This Row],[r_fighter_id]],ufc_fighters[id],ufc_fighters[year],"xxx",0,1)</f>
        <v>1983</v>
      </c>
      <c r="D5397">
        <f>_xlfn.XLOOKUP(ufc_fights_2[[#This Row],[b_fighter_id]],ufc_fighters[id],ufc_fighters[year],"Prázdné",0,1)</f>
        <v>1972</v>
      </c>
      <c r="E5397" s="10">
        <f>YEAR(ufc_fights_2[[#This Row],[date]])-ufc_fights_2[[#This Row],[r_year]]</f>
        <v>30</v>
      </c>
      <c r="F5397" s="10">
        <f>YEAR(ufc_fights_2[[#This Row],[date]])-ufc_fights_2[[#This Row],[b_year]]</f>
        <v>41</v>
      </c>
      <c r="G5397">
        <v>0</v>
      </c>
      <c r="H5397">
        <v>0</v>
      </c>
      <c r="I5397">
        <v>0.7</v>
      </c>
      <c r="J5397">
        <v>0.2432</v>
      </c>
      <c r="K5397">
        <v>0.82979999999999998</v>
      </c>
      <c r="L5397">
        <v>0.28210000000000002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8.4953703703703701E-3</v>
      </c>
      <c r="T5397" s="2">
        <v>0</v>
      </c>
      <c r="U5397">
        <v>0.69569999999999999</v>
      </c>
      <c r="V5397">
        <v>0.17649999999999999</v>
      </c>
      <c r="W5397">
        <v>0.75</v>
      </c>
      <c r="X5397">
        <v>0</v>
      </c>
      <c r="Y5397">
        <v>1</v>
      </c>
      <c r="Z5397">
        <v>0.39290000000000003</v>
      </c>
      <c r="AA5397">
        <v>0.2432</v>
      </c>
      <c r="AB5397">
        <v>1</v>
      </c>
      <c r="AC5397">
        <v>0</v>
      </c>
      <c r="AD5397">
        <v>0.80879999999999996</v>
      </c>
      <c r="AE5397">
        <v>0</v>
      </c>
      <c r="AF5397" t="s">
        <v>3915</v>
      </c>
      <c r="AG5397" s="2">
        <v>3.472222222222222E-3</v>
      </c>
      <c r="AH5397" t="s">
        <v>3911</v>
      </c>
      <c r="AI5397">
        <v>3</v>
      </c>
      <c r="AJ5397" t="s">
        <v>3946</v>
      </c>
      <c r="AK5397" s="3">
        <v>41614</v>
      </c>
      <c r="AL5397" s="10">
        <f>YEAR(ufc_fights_2[[#This Row],[date]])</f>
        <v>2013</v>
      </c>
      <c r="AM5397" t="s">
        <v>3983</v>
      </c>
      <c r="AN5397">
        <v>101</v>
      </c>
      <c r="AO5397" t="s">
        <v>3913</v>
      </c>
      <c r="AP5397">
        <f>IF(ufc_fights_2[[#This Row],[winner]]="Red",ufc_fights_2[[#This Row],[r_fighter_id]],ufc_fights_2[[#This Row],[b_fighter_id]])</f>
        <v>181</v>
      </c>
      <c r="AQ5397" t="str">
        <f>_xlfn.XLOOKUP(ufc_fights_2[[#This Row],[winnerID]],ufc_fighters[id],ufc_fighters[fighter_name],"xxx",0,1)</f>
        <v>Ryan Bader</v>
      </c>
    </row>
    <row r="5398" spans="1:43">
      <c r="A5398">
        <v>708</v>
      </c>
      <c r="B5398">
        <v>181</v>
      </c>
      <c r="C5398">
        <f>_xlfn.XLOOKUP(ufc_fights_2[[#This Row],[r_fighter_id]],ufc_fighters[id],ufc_fighters[year],"xxx",0,1)</f>
        <v>1984</v>
      </c>
      <c r="D5398">
        <f>_xlfn.XLOOKUP(ufc_fights_2[[#This Row],[b_fighter_id]],ufc_fighters[id],ufc_fighters[year],"Prázdné",0,1)</f>
        <v>1983</v>
      </c>
      <c r="E5398" s="10">
        <f>YEAR(ufc_fights_2[[#This Row],[date]])-ufc_fights_2[[#This Row],[r_year]]</f>
        <v>31</v>
      </c>
      <c r="F5398" s="10">
        <f>YEAR(ufc_fights_2[[#This Row],[date]])-ufc_fights_2[[#This Row],[b_year]]</f>
        <v>32</v>
      </c>
      <c r="G5398">
        <v>0</v>
      </c>
      <c r="H5398">
        <v>0</v>
      </c>
      <c r="I5398">
        <v>0.27129999999999999</v>
      </c>
      <c r="J5398">
        <v>0.22220000000000001</v>
      </c>
      <c r="K5398">
        <v>0.35170000000000001</v>
      </c>
      <c r="L5398">
        <v>0.2417</v>
      </c>
      <c r="M5398">
        <v>0</v>
      </c>
      <c r="N5398">
        <v>0.33329999999999999</v>
      </c>
      <c r="O5398">
        <v>0</v>
      </c>
      <c r="P5398">
        <v>0</v>
      </c>
      <c r="Q5398">
        <v>0</v>
      </c>
      <c r="R5398">
        <v>0</v>
      </c>
      <c r="S5398" s="2">
        <v>1.0300925925925926E-3</v>
      </c>
      <c r="T5398" s="2">
        <v>5.2083333333333333E-4</v>
      </c>
      <c r="U5398">
        <v>0.12790000000000001</v>
      </c>
      <c r="V5398">
        <v>0.18629999999999999</v>
      </c>
      <c r="W5398">
        <v>0.53569999999999995</v>
      </c>
      <c r="X5398">
        <v>0.6</v>
      </c>
      <c r="Y5398">
        <v>0.6</v>
      </c>
      <c r="Z5398">
        <v>0.25</v>
      </c>
      <c r="AA5398">
        <v>0.21429999999999999</v>
      </c>
      <c r="AB5398">
        <v>0.46150000000000002</v>
      </c>
      <c r="AC5398">
        <v>0.25</v>
      </c>
      <c r="AD5398">
        <v>0</v>
      </c>
      <c r="AE5398">
        <v>1</v>
      </c>
      <c r="AF5398" t="s">
        <v>3922</v>
      </c>
      <c r="AG5398" s="2">
        <v>3.472222222222222E-3</v>
      </c>
      <c r="AH5398" t="s">
        <v>3911</v>
      </c>
      <c r="AI5398">
        <v>3</v>
      </c>
      <c r="AJ5398" t="s">
        <v>3931</v>
      </c>
      <c r="AK5398" s="3">
        <v>42028</v>
      </c>
      <c r="AL5398" s="10">
        <f>YEAR(ufc_fights_2[[#This Row],[date]])</f>
        <v>2015</v>
      </c>
      <c r="AM5398" t="s">
        <v>3983</v>
      </c>
      <c r="AN5398">
        <v>86</v>
      </c>
      <c r="AO5398" t="s">
        <v>3918</v>
      </c>
      <c r="AP5398">
        <f>IF(ufc_fights_2[[#This Row],[winner]]="Red",ufc_fights_2[[#This Row],[r_fighter_id]],ufc_fights_2[[#This Row],[b_fighter_id]])</f>
        <v>181</v>
      </c>
      <c r="AQ5398" t="str">
        <f>_xlfn.XLOOKUP(ufc_fights_2[[#This Row],[winnerID]],ufc_fighters[id],ufc_fighters[fighter_name],"xxx",0,1)</f>
        <v>Ryan Bader</v>
      </c>
    </row>
    <row r="5399" spans="1:43">
      <c r="A5399">
        <v>1732</v>
      </c>
      <c r="B5399">
        <v>1358</v>
      </c>
      <c r="C5399">
        <f>_xlfn.XLOOKUP(ufc_fights_2[[#This Row],[r_fighter_id]],ufc_fighters[id],ufc_fighters[year],"xxx",0,1)</f>
        <v>1975</v>
      </c>
      <c r="D5399">
        <f>_xlfn.XLOOKUP(ufc_fights_2[[#This Row],[b_fighter_id]],ufc_fighters[id],ufc_fighters[year],"Prázdné",0,1)</f>
        <v>1973</v>
      </c>
      <c r="E5399" s="10">
        <f>YEAR(ufc_fights_2[[#This Row],[date]])-ufc_fights_2[[#This Row],[r_year]]</f>
        <v>31</v>
      </c>
      <c r="F5399" s="10">
        <f>YEAR(ufc_fights_2[[#This Row],[date]])-ufc_fights_2[[#This Row],[b_year]]</f>
        <v>33</v>
      </c>
      <c r="G5399">
        <v>0</v>
      </c>
      <c r="H5399">
        <v>0</v>
      </c>
      <c r="I5399">
        <v>0.74580000000000002</v>
      </c>
      <c r="J5399">
        <v>0.66669999999999996</v>
      </c>
      <c r="K5399">
        <v>0.80810000000000004</v>
      </c>
      <c r="L5399">
        <v>0.71430000000000005</v>
      </c>
      <c r="M5399">
        <v>0</v>
      </c>
      <c r="N5399">
        <v>0.6</v>
      </c>
      <c r="O5399">
        <v>1</v>
      </c>
      <c r="P5399">
        <v>0</v>
      </c>
      <c r="Q5399">
        <v>0</v>
      </c>
      <c r="R5399">
        <v>0</v>
      </c>
      <c r="S5399" s="2">
        <v>2.1875000000000002E-3</v>
      </c>
      <c r="T5399" s="2">
        <v>1.1458333333333333E-3</v>
      </c>
      <c r="U5399">
        <v>0.68889999999999996</v>
      </c>
      <c r="V5399">
        <v>0</v>
      </c>
      <c r="W5399">
        <v>0.9</v>
      </c>
      <c r="X5399">
        <v>1</v>
      </c>
      <c r="Y5399">
        <v>1</v>
      </c>
      <c r="Z5399">
        <v>0</v>
      </c>
      <c r="AA5399">
        <v>0</v>
      </c>
      <c r="AB5399">
        <v>0.88890000000000002</v>
      </c>
      <c r="AC5399">
        <v>0.66669999999999996</v>
      </c>
      <c r="AD5399">
        <v>0.72</v>
      </c>
      <c r="AE5399">
        <v>0</v>
      </c>
      <c r="AF5399" t="s">
        <v>3910</v>
      </c>
      <c r="AG5399" s="2">
        <v>3.472222222222222E-3</v>
      </c>
      <c r="AH5399" t="s">
        <v>3911</v>
      </c>
      <c r="AI5399">
        <v>3</v>
      </c>
      <c r="AJ5399" t="s">
        <v>3914</v>
      </c>
      <c r="AK5399" s="3">
        <v>38896</v>
      </c>
      <c r="AL5399" s="10">
        <f>YEAR(ufc_fights_2[[#This Row],[date]])</f>
        <v>2006</v>
      </c>
      <c r="AM5399" t="s">
        <v>3983</v>
      </c>
      <c r="AN5399">
        <v>1</v>
      </c>
      <c r="AO5399" t="s">
        <v>3913</v>
      </c>
      <c r="AP5399">
        <f>IF(ufc_fights_2[[#This Row],[winner]]="Red",ufc_fights_2[[#This Row],[r_fighter_id]],ufc_fights_2[[#This Row],[b_fighter_id]])</f>
        <v>1732</v>
      </c>
      <c r="AQ5399" t="str">
        <f>_xlfn.XLOOKUP(ufc_fights_2[[#This Row],[winnerID]],ufc_fighters[id],ufc_fighters[fighter_name],"xxx",0,1)</f>
        <v>Jason Lambert</v>
      </c>
    </row>
    <row r="5400" spans="1:43">
      <c r="A5400">
        <v>1732</v>
      </c>
      <c r="B5400">
        <v>1969</v>
      </c>
      <c r="C5400">
        <f>_xlfn.XLOOKUP(ufc_fights_2[[#This Row],[r_fighter_id]],ufc_fighters[id],ufc_fighters[year],"xxx",0,1)</f>
        <v>1975</v>
      </c>
      <c r="D5400">
        <f>_xlfn.XLOOKUP(ufc_fights_2[[#This Row],[b_fighter_id]],ufc_fighters[id],ufc_fighters[year],"Prázdné",0,1)</f>
        <v>1980</v>
      </c>
      <c r="E5400" s="10">
        <f>YEAR(ufc_fights_2[[#This Row],[date]])-ufc_fights_2[[#This Row],[r_year]]</f>
        <v>31</v>
      </c>
      <c r="F5400" s="10">
        <f>YEAR(ufc_fights_2[[#This Row],[date]])-ufc_fights_2[[#This Row],[b_year]]</f>
        <v>26</v>
      </c>
      <c r="G5400">
        <v>0</v>
      </c>
      <c r="H5400">
        <v>0</v>
      </c>
      <c r="I5400">
        <v>0.79490000000000005</v>
      </c>
      <c r="J5400">
        <v>0.57689999999999997</v>
      </c>
      <c r="K5400">
        <v>0.88</v>
      </c>
      <c r="L5400">
        <v>0.70730000000000004</v>
      </c>
      <c r="M5400">
        <v>0</v>
      </c>
      <c r="N5400">
        <v>0.25</v>
      </c>
      <c r="O5400">
        <v>0</v>
      </c>
      <c r="P5400">
        <v>0</v>
      </c>
      <c r="Q5400">
        <v>0</v>
      </c>
      <c r="R5400">
        <v>0</v>
      </c>
      <c r="S5400" s="2">
        <v>1.9328703703703704E-3</v>
      </c>
      <c r="T5400" s="2">
        <v>2.488425925925926E-3</v>
      </c>
      <c r="U5400">
        <v>0.66669999999999996</v>
      </c>
      <c r="V5400">
        <v>0.35289999999999999</v>
      </c>
      <c r="W5400">
        <v>1</v>
      </c>
      <c r="X5400">
        <v>1</v>
      </c>
      <c r="Y5400">
        <v>1</v>
      </c>
      <c r="Z5400">
        <v>0</v>
      </c>
      <c r="AA5400">
        <v>0.28570000000000001</v>
      </c>
      <c r="AB5400">
        <v>0.94440000000000002</v>
      </c>
      <c r="AC5400">
        <v>0.64290000000000003</v>
      </c>
      <c r="AD5400">
        <v>0.93330000000000002</v>
      </c>
      <c r="AE5400">
        <v>0.8</v>
      </c>
      <c r="AF5400" t="s">
        <v>3910</v>
      </c>
      <c r="AG5400" s="2">
        <v>1.8171296296296297E-3</v>
      </c>
      <c r="AH5400" t="s">
        <v>3911</v>
      </c>
      <c r="AI5400">
        <v>3</v>
      </c>
      <c r="AJ5400" t="s">
        <v>3925</v>
      </c>
      <c r="AK5400" s="3">
        <v>38822</v>
      </c>
      <c r="AL5400" s="10">
        <f>YEAR(ufc_fights_2[[#This Row],[date]])</f>
        <v>2006</v>
      </c>
      <c r="AM5400" t="s">
        <v>3983</v>
      </c>
      <c r="AN5400">
        <v>63</v>
      </c>
      <c r="AO5400" t="s">
        <v>3913</v>
      </c>
      <c r="AP5400">
        <f>IF(ufc_fights_2[[#This Row],[winner]]="Red",ufc_fights_2[[#This Row],[r_fighter_id]],ufc_fights_2[[#This Row],[b_fighter_id]])</f>
        <v>1732</v>
      </c>
      <c r="AQ5400" t="str">
        <f>_xlfn.XLOOKUP(ufc_fights_2[[#This Row],[winnerID]],ufc_fighters[id],ufc_fighters[fighter_name],"xxx",0,1)</f>
        <v>Jason Lambert</v>
      </c>
    </row>
    <row r="5401" spans="1:43">
      <c r="A5401">
        <v>1732</v>
      </c>
      <c r="B5401">
        <v>3049</v>
      </c>
      <c r="C5401">
        <f>_xlfn.XLOOKUP(ufc_fights_2[[#This Row],[r_fighter_id]],ufc_fighters[id],ufc_fighters[year],"xxx",0,1)</f>
        <v>1975</v>
      </c>
      <c r="D5401">
        <f>_xlfn.XLOOKUP(ufc_fights_2[[#This Row],[b_fighter_id]],ufc_fighters[id],ufc_fighters[year],"Prázdné",0,1)</f>
        <v>1975</v>
      </c>
      <c r="E5401" s="10">
        <f>YEAR(ufc_fights_2[[#This Row],[date]])-ufc_fights_2[[#This Row],[r_year]]</f>
        <v>32</v>
      </c>
      <c r="F5401" s="10">
        <f>YEAR(ufc_fights_2[[#This Row],[date]])-ufc_fights_2[[#This Row],[b_year]]</f>
        <v>32</v>
      </c>
      <c r="G5401">
        <v>2</v>
      </c>
      <c r="H5401">
        <v>0</v>
      </c>
      <c r="I5401">
        <v>0.63329999999999997</v>
      </c>
      <c r="J5401">
        <v>0.2273</v>
      </c>
      <c r="K5401">
        <v>0.75290000000000001</v>
      </c>
      <c r="L5401">
        <v>0.56100000000000005</v>
      </c>
      <c r="M5401">
        <v>1</v>
      </c>
      <c r="N5401">
        <v>1</v>
      </c>
      <c r="O5401">
        <v>0</v>
      </c>
      <c r="P5401">
        <v>1</v>
      </c>
      <c r="Q5401">
        <v>0</v>
      </c>
      <c r="R5401">
        <v>0</v>
      </c>
      <c r="S5401" s="2">
        <v>2.2106481481481482E-3</v>
      </c>
      <c r="T5401" s="2">
        <v>2.7430555555555554E-3</v>
      </c>
      <c r="U5401">
        <v>0.57689999999999997</v>
      </c>
      <c r="V5401">
        <v>0.26669999999999999</v>
      </c>
      <c r="W5401">
        <v>1</v>
      </c>
      <c r="X5401">
        <v>1</v>
      </c>
      <c r="Y5401">
        <v>0</v>
      </c>
      <c r="Z5401">
        <v>1</v>
      </c>
      <c r="AA5401">
        <v>0.18179999999999999</v>
      </c>
      <c r="AB5401">
        <v>0.72729999999999995</v>
      </c>
      <c r="AC5401">
        <v>0.25</v>
      </c>
      <c r="AD5401">
        <v>0.5</v>
      </c>
      <c r="AE5401">
        <v>0.33329999999999999</v>
      </c>
      <c r="AF5401" t="s">
        <v>3910</v>
      </c>
      <c r="AG5401" s="2">
        <v>2.5000000000000001E-3</v>
      </c>
      <c r="AH5401" t="s">
        <v>3911</v>
      </c>
      <c r="AI5401">
        <v>3</v>
      </c>
      <c r="AJ5401" t="s">
        <v>3925</v>
      </c>
      <c r="AK5401" s="3">
        <v>39144</v>
      </c>
      <c r="AL5401" s="10">
        <f>YEAR(ufc_fights_2[[#This Row],[date]])</f>
        <v>2007</v>
      </c>
      <c r="AM5401" t="s">
        <v>3983</v>
      </c>
      <c r="AN5401">
        <v>143</v>
      </c>
      <c r="AO5401" t="s">
        <v>3913</v>
      </c>
      <c r="AP5401">
        <f>IF(ufc_fights_2[[#This Row],[winner]]="Red",ufc_fights_2[[#This Row],[r_fighter_id]],ufc_fights_2[[#This Row],[b_fighter_id]])</f>
        <v>1732</v>
      </c>
      <c r="AQ5401" t="str">
        <f>_xlfn.XLOOKUP(ufc_fights_2[[#This Row],[winnerID]],ufc_fighters[id],ufc_fighters[fighter_name],"xxx",0,1)</f>
        <v>Jason Lambert</v>
      </c>
    </row>
    <row r="5402" spans="1:43">
      <c r="A5402">
        <v>2307</v>
      </c>
      <c r="B5402">
        <v>595</v>
      </c>
      <c r="C5402">
        <f>_xlfn.XLOOKUP(ufc_fights_2[[#This Row],[r_fighter_id]],ufc_fighters[id],ufc_fighters[year],"xxx",0,1)</f>
        <v>1971</v>
      </c>
      <c r="D5402">
        <f>_xlfn.XLOOKUP(ufc_fights_2[[#This Row],[b_fighter_id]],ufc_fighters[id],ufc_fighters[year],"Prázdné",0,1)</f>
        <v>1973</v>
      </c>
      <c r="E5402" s="10">
        <f>YEAR(ufc_fights_2[[#This Row],[date]])-ufc_fights_2[[#This Row],[r_year]]</f>
        <v>35</v>
      </c>
      <c r="F5402" s="10">
        <f>YEAR(ufc_fights_2[[#This Row],[date]])-ufc_fights_2[[#This Row],[b_year]]</f>
        <v>33</v>
      </c>
      <c r="G5402">
        <v>0</v>
      </c>
      <c r="H5402">
        <v>0</v>
      </c>
      <c r="I5402">
        <v>0.59460000000000002</v>
      </c>
      <c r="J5402">
        <v>0.33329999999999999</v>
      </c>
      <c r="K5402">
        <v>0.73209999999999997</v>
      </c>
      <c r="L5402">
        <v>0.53120000000000001</v>
      </c>
      <c r="M5402">
        <v>1</v>
      </c>
      <c r="N5402">
        <v>0</v>
      </c>
      <c r="O5402">
        <v>1</v>
      </c>
      <c r="P5402">
        <v>0</v>
      </c>
      <c r="Q5402">
        <v>0</v>
      </c>
      <c r="R5402">
        <v>0</v>
      </c>
      <c r="S5402" s="2">
        <v>1.8055555555555555E-3</v>
      </c>
      <c r="T5402" s="2">
        <v>1.1574074074074073E-5</v>
      </c>
      <c r="U5402">
        <v>0.52170000000000005</v>
      </c>
      <c r="V5402">
        <v>0.33329999999999999</v>
      </c>
      <c r="W5402">
        <v>0.71430000000000005</v>
      </c>
      <c r="X5402">
        <v>0</v>
      </c>
      <c r="Y5402">
        <v>1</v>
      </c>
      <c r="Z5402">
        <v>0.25</v>
      </c>
      <c r="AA5402">
        <v>0.28570000000000001</v>
      </c>
      <c r="AB5402">
        <v>0.57140000000000002</v>
      </c>
      <c r="AC5402">
        <v>0.4</v>
      </c>
      <c r="AD5402">
        <v>0.68420000000000003</v>
      </c>
      <c r="AE5402">
        <v>0</v>
      </c>
      <c r="AF5402" t="s">
        <v>3933</v>
      </c>
      <c r="AG5402" s="2">
        <v>2.1990740740740742E-3</v>
      </c>
      <c r="AH5402" t="s">
        <v>3911</v>
      </c>
      <c r="AI5402">
        <v>3</v>
      </c>
      <c r="AJ5402" t="s">
        <v>3939</v>
      </c>
      <c r="AK5402" s="3">
        <v>38892</v>
      </c>
      <c r="AL5402" s="10">
        <f>YEAR(ufc_fights_2[[#This Row],[date]])</f>
        <v>2006</v>
      </c>
      <c r="AM5402" t="s">
        <v>3983</v>
      </c>
      <c r="AN5402">
        <v>1</v>
      </c>
      <c r="AO5402" t="s">
        <v>3913</v>
      </c>
      <c r="AP5402">
        <f>IF(ufc_fights_2[[#This Row],[winner]]="Red",ufc_fights_2[[#This Row],[r_fighter_id]],ufc_fights_2[[#This Row],[b_fighter_id]])</f>
        <v>2307</v>
      </c>
      <c r="AQ5402" t="str">
        <f>_xlfn.XLOOKUP(ufc_fights_2[[#This Row],[winnerID]],ufc_fighters[id],ufc_fighters[fighter_name],"xxx",0,1)</f>
        <v>Mike Nickels</v>
      </c>
    </row>
    <row r="5403" spans="1:43">
      <c r="A5403">
        <v>658</v>
      </c>
      <c r="B5403">
        <v>90</v>
      </c>
      <c r="C5403">
        <f>_xlfn.XLOOKUP(ufc_fights_2[[#This Row],[r_fighter_id]],ufc_fighters[id],ufc_fighters[year],"xxx",0,1)</f>
        <v>1996</v>
      </c>
      <c r="D5403">
        <f>_xlfn.XLOOKUP(ufc_fights_2[[#This Row],[b_fighter_id]],ufc_fighters[id],ufc_fighters[year],"Prázdné",0,1)</f>
        <v>1986</v>
      </c>
      <c r="E5403" s="10">
        <f>YEAR(ufc_fights_2[[#This Row],[date]])-ufc_fights_2[[#This Row],[r_year]]</f>
        <v>23</v>
      </c>
      <c r="F5403" s="10">
        <f>YEAR(ufc_fights_2[[#This Row],[date]])-ufc_fights_2[[#This Row],[b_year]]</f>
        <v>33</v>
      </c>
      <c r="G5403">
        <v>1</v>
      </c>
      <c r="H5403">
        <v>0</v>
      </c>
      <c r="I5403">
        <v>0.4375</v>
      </c>
      <c r="J5403">
        <v>0.21429999999999999</v>
      </c>
      <c r="K5403">
        <v>0.47220000000000001</v>
      </c>
      <c r="L5403">
        <v>0.21429999999999999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9.2592592592592588E-5</v>
      </c>
      <c r="T5403" s="2">
        <v>0</v>
      </c>
      <c r="U5403">
        <v>0.30430000000000001</v>
      </c>
      <c r="V5403">
        <v>0.21429999999999999</v>
      </c>
      <c r="W5403">
        <v>0.66669999999999996</v>
      </c>
      <c r="X5403">
        <v>0.83330000000000004</v>
      </c>
      <c r="Y5403">
        <v>0</v>
      </c>
      <c r="Z5403">
        <v>0.39129999999999998</v>
      </c>
      <c r="AA5403">
        <v>0.21429999999999999</v>
      </c>
      <c r="AB5403">
        <v>0</v>
      </c>
      <c r="AC5403">
        <v>0</v>
      </c>
      <c r="AD5403">
        <v>0.55559999999999998</v>
      </c>
      <c r="AE5403">
        <v>0</v>
      </c>
      <c r="AF5403" t="s">
        <v>3910</v>
      </c>
      <c r="AG5403" s="2">
        <v>1.9560185185185184E-3</v>
      </c>
      <c r="AH5403" t="s">
        <v>3911</v>
      </c>
      <c r="AI5403">
        <v>3</v>
      </c>
      <c r="AJ5403" t="s">
        <v>3931</v>
      </c>
      <c r="AK5403" s="3">
        <v>43505</v>
      </c>
      <c r="AL5403" s="10">
        <f>YEAR(ufc_fights_2[[#This Row],[date]])</f>
        <v>2019</v>
      </c>
      <c r="AM5403" t="s">
        <v>3983</v>
      </c>
      <c r="AN5403">
        <v>14</v>
      </c>
      <c r="AO5403" t="s">
        <v>3913</v>
      </c>
      <c r="AP5403">
        <f>IF(ufc_fights_2[[#This Row],[winner]]="Red",ufc_fights_2[[#This Row],[r_fighter_id]],ufc_fights_2[[#This Row],[b_fighter_id]])</f>
        <v>658</v>
      </c>
      <c r="AQ5403" t="str">
        <f>_xlfn.XLOOKUP(ufc_fights_2[[#This Row],[winnerID]],ufc_fighters[id],ufc_fighters[fighter_name],"xxx",0,1)</f>
        <v>Jimmy Crute</v>
      </c>
    </row>
    <row r="5404" spans="1:43">
      <c r="A5404">
        <v>658</v>
      </c>
      <c r="B5404">
        <v>401</v>
      </c>
      <c r="C5404">
        <f>_xlfn.XLOOKUP(ufc_fights_2[[#This Row],[r_fighter_id]],ufc_fighters[id],ufc_fighters[year],"xxx",0,1)</f>
        <v>1996</v>
      </c>
      <c r="D5404">
        <f>_xlfn.XLOOKUP(ufc_fights_2[[#This Row],[b_fighter_id]],ufc_fighters[id],ufc_fighters[year],"Prázdné",0,1)</f>
        <v>1994</v>
      </c>
      <c r="E5404" s="10">
        <f>YEAR(ufc_fights_2[[#This Row],[date]])-ufc_fights_2[[#This Row],[r_year]]</f>
        <v>24</v>
      </c>
      <c r="F5404" s="10">
        <f>YEAR(ufc_fights_2[[#This Row],[date]])-ufc_fights_2[[#This Row],[b_year]]</f>
        <v>26</v>
      </c>
      <c r="G5404">
        <v>2</v>
      </c>
      <c r="H5404">
        <v>0</v>
      </c>
      <c r="I5404">
        <v>0.70830000000000004</v>
      </c>
      <c r="J5404">
        <v>0.4118</v>
      </c>
      <c r="K5404">
        <v>0.72</v>
      </c>
      <c r="L5404">
        <v>0.4118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2.8935185185185184E-4</v>
      </c>
      <c r="T5404" s="2">
        <v>0</v>
      </c>
      <c r="U5404">
        <v>0.57140000000000002</v>
      </c>
      <c r="V5404">
        <v>0.18179999999999999</v>
      </c>
      <c r="W5404">
        <v>1</v>
      </c>
      <c r="X5404">
        <v>0.88890000000000002</v>
      </c>
      <c r="Y5404">
        <v>1</v>
      </c>
      <c r="Z5404">
        <v>0.66669999999999996</v>
      </c>
      <c r="AA5404">
        <v>0.4118</v>
      </c>
      <c r="AB5404">
        <v>1</v>
      </c>
      <c r="AC5404">
        <v>0</v>
      </c>
      <c r="AD5404">
        <v>1</v>
      </c>
      <c r="AE5404">
        <v>0</v>
      </c>
      <c r="AF5404" t="s">
        <v>3910</v>
      </c>
      <c r="AG5404" s="2">
        <v>1.4004629629629629E-3</v>
      </c>
      <c r="AH5404" t="s">
        <v>3911</v>
      </c>
      <c r="AI5404">
        <v>3</v>
      </c>
      <c r="AJ5404" t="s">
        <v>4005</v>
      </c>
      <c r="AK5404" s="3">
        <v>44121</v>
      </c>
      <c r="AL5404" s="10">
        <f>YEAR(ufc_fights_2[[#This Row],[date]])</f>
        <v>2020</v>
      </c>
      <c r="AM5404" t="s">
        <v>3983</v>
      </c>
      <c r="AN5404">
        <v>5</v>
      </c>
      <c r="AO5404" t="s">
        <v>3913</v>
      </c>
      <c r="AP5404">
        <f>IF(ufc_fights_2[[#This Row],[winner]]="Red",ufc_fights_2[[#This Row],[r_fighter_id]],ufc_fights_2[[#This Row],[b_fighter_id]])</f>
        <v>658</v>
      </c>
      <c r="AQ5404" t="str">
        <f>_xlfn.XLOOKUP(ufc_fights_2[[#This Row],[winnerID]],ufc_fighters[id],ufc_fighters[fighter_name],"xxx",0,1)</f>
        <v>Jimmy Crute</v>
      </c>
    </row>
    <row r="5405" spans="1:43">
      <c r="A5405">
        <v>2770</v>
      </c>
      <c r="B5405">
        <v>2566</v>
      </c>
      <c r="C5405">
        <f>_xlfn.XLOOKUP(ufc_fights_2[[#This Row],[r_fighter_id]],ufc_fighters[id],ufc_fighters[year],"xxx",0,1)</f>
        <v>1990</v>
      </c>
      <c r="D5405">
        <f>_xlfn.XLOOKUP(ufc_fights_2[[#This Row],[b_fighter_id]],ufc_fighters[id],ufc_fighters[year],"Prázdné",0,1)</f>
        <v>1988</v>
      </c>
      <c r="E5405" s="10">
        <f>YEAR(ufc_fights_2[[#This Row],[date]])-ufc_fights_2[[#This Row],[r_year]]</f>
        <v>31</v>
      </c>
      <c r="F5405" s="10">
        <f>YEAR(ufc_fights_2[[#This Row],[date]])-ufc_fights_2[[#This Row],[b_year]]</f>
        <v>33</v>
      </c>
      <c r="G5405">
        <v>0</v>
      </c>
      <c r="H5405">
        <v>0</v>
      </c>
      <c r="I5405">
        <v>0.33110000000000001</v>
      </c>
      <c r="J5405">
        <v>0.47220000000000001</v>
      </c>
      <c r="K5405">
        <v>0.33560000000000001</v>
      </c>
      <c r="L5405">
        <v>0.4773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</v>
      </c>
      <c r="T5405" s="2">
        <v>5.7870370370370373E-5</v>
      </c>
      <c r="U5405">
        <v>0.2417</v>
      </c>
      <c r="V5405">
        <v>0.25190000000000001</v>
      </c>
      <c r="W5405">
        <v>0.72219999999999995</v>
      </c>
      <c r="X5405">
        <v>0.7</v>
      </c>
      <c r="Y5405">
        <v>0.86960000000000004</v>
      </c>
      <c r="Z5405">
        <v>0.33560000000000001</v>
      </c>
      <c r="AA5405">
        <v>0.47389999999999999</v>
      </c>
      <c r="AB5405">
        <v>0</v>
      </c>
      <c r="AC5405">
        <v>0.4</v>
      </c>
      <c r="AD5405">
        <v>0</v>
      </c>
      <c r="AE5405">
        <v>0</v>
      </c>
      <c r="AF5405" t="s">
        <v>3915</v>
      </c>
      <c r="AG5405" s="2">
        <v>3.472222222222222E-3</v>
      </c>
      <c r="AH5405" t="s">
        <v>3911</v>
      </c>
      <c r="AI5405">
        <v>3</v>
      </c>
      <c r="AJ5405" t="s">
        <v>3914</v>
      </c>
      <c r="AK5405" s="3">
        <v>44219</v>
      </c>
      <c r="AL5405" s="10">
        <f>YEAR(ufc_fights_2[[#This Row],[date]])</f>
        <v>2021</v>
      </c>
      <c r="AM5405" t="s">
        <v>3983</v>
      </c>
      <c r="AN5405">
        <v>5</v>
      </c>
      <c r="AO5405" t="s">
        <v>3918</v>
      </c>
      <c r="AP5405">
        <f>IF(ufc_fights_2[[#This Row],[winner]]="Red",ufc_fights_2[[#This Row],[r_fighter_id]],ufc_fights_2[[#This Row],[b_fighter_id]])</f>
        <v>2566</v>
      </c>
      <c r="AQ5405" t="str">
        <f>_xlfn.XLOOKUP(ufc_fights_2[[#This Row],[winnerID]],ufc_fighters[id],ufc_fighters[fighter_name],"xxx",0,1)</f>
        <v>Marcin Prachnio</v>
      </c>
    </row>
    <row r="5406" spans="1:43">
      <c r="A5406">
        <v>118</v>
      </c>
      <c r="B5406">
        <v>1211</v>
      </c>
      <c r="C5406">
        <f>_xlfn.XLOOKUP(ufc_fights_2[[#This Row],[r_fighter_id]],ufc_fighters[id],ufc_fighters[year],"xxx",0,1)</f>
        <v>1987</v>
      </c>
      <c r="D5406">
        <f>_xlfn.XLOOKUP(ufc_fights_2[[#This Row],[b_fighter_id]],ufc_fighters[id],ufc_fighters[year],"Prázdné",0,1)</f>
        <v>1984</v>
      </c>
      <c r="E5406" s="10">
        <f>YEAR(ufc_fights_2[[#This Row],[date]])-ufc_fights_2[[#This Row],[r_year]]</f>
        <v>33</v>
      </c>
      <c r="F5406" s="10">
        <f>YEAR(ufc_fights_2[[#This Row],[date]])-ufc_fights_2[[#This Row],[b_year]]</f>
        <v>36</v>
      </c>
      <c r="G5406">
        <v>0</v>
      </c>
      <c r="H5406">
        <v>0</v>
      </c>
      <c r="I5406">
        <v>0.52170000000000005</v>
      </c>
      <c r="J5406">
        <v>0.44740000000000002</v>
      </c>
      <c r="K5406">
        <v>0.70450000000000002</v>
      </c>
      <c r="L5406">
        <v>0.52380000000000004</v>
      </c>
      <c r="M5406">
        <v>0.2</v>
      </c>
      <c r="N5406">
        <v>1</v>
      </c>
      <c r="O5406">
        <v>0</v>
      </c>
      <c r="P5406">
        <v>0</v>
      </c>
      <c r="Q5406">
        <v>0</v>
      </c>
      <c r="R5406">
        <v>0</v>
      </c>
      <c r="S5406" s="2">
        <v>1.8402777777777777E-3</v>
      </c>
      <c r="T5406" s="2">
        <v>1.6319444444444445E-3</v>
      </c>
      <c r="U5406">
        <v>0.33329999999999999</v>
      </c>
      <c r="V5406">
        <v>0.32790000000000002</v>
      </c>
      <c r="W5406">
        <v>0.8</v>
      </c>
      <c r="X5406">
        <v>1</v>
      </c>
      <c r="Y5406">
        <v>1</v>
      </c>
      <c r="Z5406">
        <v>0.47060000000000002</v>
      </c>
      <c r="AA5406">
        <v>0.4889</v>
      </c>
      <c r="AB5406">
        <v>0.6</v>
      </c>
      <c r="AC5406">
        <v>0.5</v>
      </c>
      <c r="AD5406">
        <v>1</v>
      </c>
      <c r="AE5406">
        <v>0.36</v>
      </c>
      <c r="AF5406" t="s">
        <v>3910</v>
      </c>
      <c r="AG5406" s="2">
        <v>3.449074074074074E-3</v>
      </c>
      <c r="AH5406" t="s">
        <v>3911</v>
      </c>
      <c r="AI5406">
        <v>3</v>
      </c>
      <c r="AJ5406" t="s">
        <v>4005</v>
      </c>
      <c r="AK5406" s="3">
        <v>44121</v>
      </c>
      <c r="AL5406" s="10">
        <f>YEAR(ufc_fights_2[[#This Row],[date]])</f>
        <v>2020</v>
      </c>
      <c r="AM5406" t="s">
        <v>3983</v>
      </c>
      <c r="AN5406">
        <v>5</v>
      </c>
      <c r="AO5406" t="s">
        <v>3918</v>
      </c>
      <c r="AP5406">
        <f>IF(ufc_fights_2[[#This Row],[winner]]="Red",ufc_fights_2[[#This Row],[r_fighter_id]],ufc_fights_2[[#This Row],[b_fighter_id]])</f>
        <v>1211</v>
      </c>
      <c r="AQ5406" t="str">
        <f>_xlfn.XLOOKUP(ufc_fights_2[[#This Row],[winnerID]],ufc_fighters[id],ufc_fighters[fighter_name],"xxx",0,1)</f>
        <v>Maxim Grishin</v>
      </c>
    </row>
    <row r="5407" spans="1:43">
      <c r="A5407">
        <v>1879</v>
      </c>
      <c r="B5407">
        <v>3279</v>
      </c>
      <c r="C5407">
        <f>_xlfn.XLOOKUP(ufc_fights_2[[#This Row],[r_fighter_id]],ufc_fighters[id],ufc_fighters[year],"xxx",0,1)</f>
        <v>1987</v>
      </c>
      <c r="D5407">
        <f>_xlfn.XLOOKUP(ufc_fights_2[[#This Row],[b_fighter_id]],ufc_fighters[id],ufc_fighters[year],"Prázdné",0,1)</f>
        <v>1986</v>
      </c>
      <c r="E5407" s="10">
        <f>YEAR(ufc_fights_2[[#This Row],[date]])-ufc_fights_2[[#This Row],[r_year]]</f>
        <v>32</v>
      </c>
      <c r="F5407" s="10">
        <f>YEAR(ufc_fights_2[[#This Row],[date]])-ufc_fights_2[[#This Row],[b_year]]</f>
        <v>33</v>
      </c>
      <c r="G5407">
        <v>1</v>
      </c>
      <c r="H5407">
        <v>0</v>
      </c>
      <c r="I5407">
        <v>0.74419999999999997</v>
      </c>
      <c r="J5407">
        <v>0.43330000000000002</v>
      </c>
      <c r="K5407">
        <v>0.8</v>
      </c>
      <c r="L5407">
        <v>0.64</v>
      </c>
      <c r="M5407">
        <v>0.66669999999999996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5.3587962962962964E-3</v>
      </c>
      <c r="T5407" s="2">
        <v>2.3148148148148147E-5</v>
      </c>
      <c r="U5407">
        <v>0.73329999999999995</v>
      </c>
      <c r="V5407">
        <v>0.3478</v>
      </c>
      <c r="W5407">
        <v>0.75</v>
      </c>
      <c r="X5407">
        <v>1</v>
      </c>
      <c r="Y5407">
        <v>1</v>
      </c>
      <c r="Z5407">
        <v>0.4667</v>
      </c>
      <c r="AA5407">
        <v>0.32</v>
      </c>
      <c r="AB5407">
        <v>1</v>
      </c>
      <c r="AC5407">
        <v>1</v>
      </c>
      <c r="AD5407">
        <v>0.88460000000000005</v>
      </c>
      <c r="AE5407">
        <v>1</v>
      </c>
      <c r="AF5407" t="s">
        <v>3910</v>
      </c>
      <c r="AG5407" s="2">
        <v>4.861111111111111E-4</v>
      </c>
      <c r="AH5407" t="s">
        <v>3911</v>
      </c>
      <c r="AI5407">
        <v>3</v>
      </c>
      <c r="AJ5407" t="s">
        <v>4100</v>
      </c>
      <c r="AK5407" s="3">
        <v>43645</v>
      </c>
      <c r="AL5407" s="10">
        <f>YEAR(ufc_fights_2[[#This Row],[date]])</f>
        <v>2019</v>
      </c>
      <c r="AM5407" t="s">
        <v>3983</v>
      </c>
      <c r="AN5407">
        <v>42</v>
      </c>
      <c r="AO5407" t="s">
        <v>3913</v>
      </c>
      <c r="AP5407">
        <f>IF(ufc_fights_2[[#This Row],[winner]]="Red",ufc_fights_2[[#This Row],[r_fighter_id]],ufc_fights_2[[#This Row],[b_fighter_id]])</f>
        <v>1879</v>
      </c>
      <c r="AQ5407" t="str">
        <f>_xlfn.XLOOKUP(ufc_fights_2[[#This Row],[winnerID]],ufc_fighters[id],ufc_fighters[fighter_name],"xxx",0,1)</f>
        <v>Dalcha Lungiambula</v>
      </c>
    </row>
    <row r="5408" spans="1:43">
      <c r="A5408">
        <v>3385</v>
      </c>
      <c r="B5408">
        <v>2194</v>
      </c>
      <c r="C5408">
        <f>_xlfn.XLOOKUP(ufc_fights_2[[#This Row],[r_fighter_id]],ufc_fighters[id],ufc_fighters[year],"xxx",0,1)</f>
        <v>1984</v>
      </c>
      <c r="D5408">
        <f>_xlfn.XLOOKUP(ufc_fights_2[[#This Row],[b_fighter_id]],ufc_fighters[id],ufc_fighters[year],"Prázdné",0,1)</f>
        <v>1989</v>
      </c>
      <c r="E5408" s="10">
        <f>YEAR(ufc_fights_2[[#This Row],[date]])-ufc_fights_2[[#This Row],[r_year]]</f>
        <v>37</v>
      </c>
      <c r="F5408" s="10">
        <f>YEAR(ufc_fights_2[[#This Row],[date]])-ufc_fights_2[[#This Row],[b_year]]</f>
        <v>32</v>
      </c>
      <c r="G5408">
        <v>1</v>
      </c>
      <c r="H5408">
        <v>0</v>
      </c>
      <c r="I5408">
        <v>0.42859999999999998</v>
      </c>
      <c r="J5408">
        <v>0.57140000000000002</v>
      </c>
      <c r="K5408">
        <v>0.42859999999999998</v>
      </c>
      <c r="L5408">
        <v>0.57140000000000002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</v>
      </c>
      <c r="T5408" s="2">
        <v>0</v>
      </c>
      <c r="U5408">
        <v>0.38300000000000001</v>
      </c>
      <c r="V5408">
        <v>0.4</v>
      </c>
      <c r="W5408">
        <v>0.66669999999999996</v>
      </c>
      <c r="X5408">
        <v>0</v>
      </c>
      <c r="Y5408">
        <v>0.71430000000000005</v>
      </c>
      <c r="Z5408">
        <v>0.42859999999999998</v>
      </c>
      <c r="AA5408">
        <v>0.56100000000000005</v>
      </c>
      <c r="AB5408">
        <v>0</v>
      </c>
      <c r="AC5408">
        <v>1</v>
      </c>
      <c r="AD5408">
        <v>0</v>
      </c>
      <c r="AE5408">
        <v>0</v>
      </c>
      <c r="AF5408" t="s">
        <v>3910</v>
      </c>
      <c r="AG5408" s="2">
        <v>4.5138888888888887E-4</v>
      </c>
      <c r="AH5408" t="s">
        <v>3911</v>
      </c>
      <c r="AI5408">
        <v>3</v>
      </c>
      <c r="AJ5408" t="s">
        <v>3924</v>
      </c>
      <c r="AK5408" s="3">
        <v>44216</v>
      </c>
      <c r="AL5408" s="10">
        <f>YEAR(ufc_fights_2[[#This Row],[date]])</f>
        <v>2021</v>
      </c>
      <c r="AM5408" t="s">
        <v>3983</v>
      </c>
      <c r="AN5408">
        <v>5</v>
      </c>
      <c r="AO5408" t="s">
        <v>3913</v>
      </c>
      <c r="AP5408">
        <f>IF(ufc_fights_2[[#This Row],[winner]]="Red",ufc_fights_2[[#This Row],[r_fighter_id]],ufc_fights_2[[#This Row],[b_fighter_id]])</f>
        <v>3385</v>
      </c>
      <c r="AQ5408" t="str">
        <f>_xlfn.XLOOKUP(ufc_fights_2[[#This Row],[winnerID]],ufc_fighters[id],ufc_fighters[fighter_name],"xxx",0,1)</f>
        <v>Ike Villanueva</v>
      </c>
    </row>
    <row r="5409" spans="1:43">
      <c r="A5409">
        <v>2364</v>
      </c>
      <c r="B5409">
        <v>1751</v>
      </c>
      <c r="C5409">
        <f>_xlfn.XLOOKUP(ufc_fights_2[[#This Row],[r_fighter_id]],ufc_fighters[id],ufc_fighters[year],"xxx",0,1)</f>
        <v>1989</v>
      </c>
      <c r="D5409">
        <f>_xlfn.XLOOKUP(ufc_fights_2[[#This Row],[b_fighter_id]],ufc_fighters[id],ufc_fighters[year],"Prázdné",0,1)</f>
        <v>1983</v>
      </c>
      <c r="E5409" s="10">
        <f>YEAR(ufc_fights_2[[#This Row],[date]])-ufc_fights_2[[#This Row],[r_year]]</f>
        <v>30</v>
      </c>
      <c r="F5409" s="10">
        <f>YEAR(ufc_fights_2[[#This Row],[date]])-ufc_fights_2[[#This Row],[b_year]]</f>
        <v>36</v>
      </c>
      <c r="G5409">
        <v>2</v>
      </c>
      <c r="H5409">
        <v>0</v>
      </c>
      <c r="I5409">
        <v>0.4672</v>
      </c>
      <c r="J5409">
        <v>0.3</v>
      </c>
      <c r="K5409">
        <v>0.55420000000000003</v>
      </c>
      <c r="L5409">
        <v>0.3226</v>
      </c>
      <c r="M5409">
        <v>0</v>
      </c>
      <c r="N5409">
        <v>0.2</v>
      </c>
      <c r="O5409">
        <v>0</v>
      </c>
      <c r="P5409">
        <v>0</v>
      </c>
      <c r="Q5409">
        <v>0</v>
      </c>
      <c r="R5409">
        <v>0</v>
      </c>
      <c r="S5409" s="2">
        <v>2.8935185185185184E-4</v>
      </c>
      <c r="T5409" s="2">
        <v>7.6388888888888893E-4</v>
      </c>
      <c r="U5409">
        <v>0.38600000000000001</v>
      </c>
      <c r="V5409">
        <v>0.29630000000000001</v>
      </c>
      <c r="W5409">
        <v>0.78569999999999995</v>
      </c>
      <c r="X5409">
        <v>1</v>
      </c>
      <c r="Y5409">
        <v>0</v>
      </c>
      <c r="Z5409">
        <v>0.42730000000000001</v>
      </c>
      <c r="AA5409">
        <v>0.30359999999999998</v>
      </c>
      <c r="AB5409">
        <v>0.6</v>
      </c>
      <c r="AC5409">
        <v>0.25</v>
      </c>
      <c r="AD5409">
        <v>0.71430000000000005</v>
      </c>
      <c r="AE5409">
        <v>0</v>
      </c>
      <c r="AF5409" t="s">
        <v>3910</v>
      </c>
      <c r="AG5409" s="2">
        <v>3.1365740740740742E-3</v>
      </c>
      <c r="AH5409" t="s">
        <v>3911</v>
      </c>
      <c r="AI5409">
        <v>3</v>
      </c>
      <c r="AJ5409" t="s">
        <v>3938</v>
      </c>
      <c r="AK5409" s="3">
        <v>43687</v>
      </c>
      <c r="AL5409" s="10">
        <f>YEAR(ufc_fights_2[[#This Row],[date]])</f>
        <v>2019</v>
      </c>
      <c r="AM5409" t="s">
        <v>3983</v>
      </c>
      <c r="AN5409">
        <v>132</v>
      </c>
      <c r="AO5409" t="s">
        <v>3913</v>
      </c>
      <c r="AP5409">
        <f>IF(ufc_fights_2[[#This Row],[winner]]="Red",ufc_fights_2[[#This Row],[r_fighter_id]],ufc_fights_2[[#This Row],[b_fighter_id]])</f>
        <v>2364</v>
      </c>
      <c r="AQ5409" t="str">
        <f>_xlfn.XLOOKUP(ufc_fights_2[[#This Row],[winnerID]],ufc_fighters[id],ufc_fighters[fighter_name],"xxx",0,1)</f>
        <v>Volkan Oezdemir</v>
      </c>
    </row>
    <row r="5410" spans="1:43">
      <c r="A5410">
        <v>2364</v>
      </c>
      <c r="B5410">
        <v>2611</v>
      </c>
      <c r="C5410">
        <f>_xlfn.XLOOKUP(ufc_fights_2[[#This Row],[r_fighter_id]],ufc_fighters[id],ufc_fighters[year],"xxx",0,1)</f>
        <v>1989</v>
      </c>
      <c r="D5410">
        <f>_xlfn.XLOOKUP(ufc_fights_2[[#This Row],[b_fighter_id]],ufc_fighters[id],ufc_fighters[year],"Prázdné",0,1)</f>
        <v>1992</v>
      </c>
      <c r="E5410" s="10">
        <f>YEAR(ufc_fights_2[[#This Row],[date]])-ufc_fights_2[[#This Row],[r_year]]</f>
        <v>30</v>
      </c>
      <c r="F5410" s="10">
        <f>YEAR(ufc_fights_2[[#This Row],[date]])-ufc_fights_2[[#This Row],[b_year]]</f>
        <v>27</v>
      </c>
      <c r="G5410">
        <v>0</v>
      </c>
      <c r="H5410">
        <v>0</v>
      </c>
      <c r="I5410">
        <v>0.4375</v>
      </c>
      <c r="J5410">
        <v>0.51019999999999999</v>
      </c>
      <c r="K5410">
        <v>0.59299999999999997</v>
      </c>
      <c r="L5410">
        <v>0.53700000000000003</v>
      </c>
      <c r="M5410">
        <v>0</v>
      </c>
      <c r="N5410">
        <v>0.1111</v>
      </c>
      <c r="O5410">
        <v>0</v>
      </c>
      <c r="P5410">
        <v>1</v>
      </c>
      <c r="Q5410">
        <v>0</v>
      </c>
      <c r="R5410">
        <v>0</v>
      </c>
      <c r="S5410" s="2">
        <v>3.7037037037037035E-4</v>
      </c>
      <c r="T5410" s="2">
        <v>1.8287037037037037E-3</v>
      </c>
      <c r="U5410">
        <v>0.26669999999999999</v>
      </c>
      <c r="V5410">
        <v>0.4224</v>
      </c>
      <c r="W5410">
        <v>0.77780000000000005</v>
      </c>
      <c r="X5410">
        <v>1</v>
      </c>
      <c r="Y5410">
        <v>0.76919999999999999</v>
      </c>
      <c r="Z5410">
        <v>0.38519999999999999</v>
      </c>
      <c r="AA5410">
        <v>0.45240000000000002</v>
      </c>
      <c r="AB5410">
        <v>0.72729999999999995</v>
      </c>
      <c r="AC5410">
        <v>0.85709999999999997</v>
      </c>
      <c r="AD5410">
        <v>0</v>
      </c>
      <c r="AE5410">
        <v>0</v>
      </c>
      <c r="AF5410" t="s">
        <v>3922</v>
      </c>
      <c r="AG5410" s="2">
        <v>3.472222222222222E-3</v>
      </c>
      <c r="AH5410" t="s">
        <v>3911</v>
      </c>
      <c r="AI5410">
        <v>3</v>
      </c>
      <c r="AJ5410" t="s">
        <v>3979</v>
      </c>
      <c r="AK5410" s="3">
        <v>43820</v>
      </c>
      <c r="AL5410" s="10">
        <f>YEAR(ufc_fights_2[[#This Row],[date]])</f>
        <v>2019</v>
      </c>
      <c r="AM5410" t="s">
        <v>3983</v>
      </c>
      <c r="AN5410">
        <v>124</v>
      </c>
      <c r="AO5410" t="s">
        <v>3913</v>
      </c>
      <c r="AP5410">
        <f>IF(ufc_fights_2[[#This Row],[winner]]="Red",ufc_fights_2[[#This Row],[r_fighter_id]],ufc_fights_2[[#This Row],[b_fighter_id]])</f>
        <v>2364</v>
      </c>
      <c r="AQ5410" t="str">
        <f>_xlfn.XLOOKUP(ufc_fights_2[[#This Row],[winnerID]],ufc_fighters[id],ufc_fighters[fighter_name],"xxx",0,1)</f>
        <v>Volkan Oezdemir</v>
      </c>
    </row>
    <row r="5411" spans="1:43">
      <c r="A5411">
        <v>2364</v>
      </c>
      <c r="B5411">
        <v>561</v>
      </c>
      <c r="C5411">
        <f>_xlfn.XLOOKUP(ufc_fights_2[[#This Row],[r_fighter_id]],ufc_fighters[id],ufc_fighters[year],"xxx",0,1)</f>
        <v>1989</v>
      </c>
      <c r="D5411">
        <f>_xlfn.XLOOKUP(ufc_fights_2[[#This Row],[b_fighter_id]],ufc_fighters[id],ufc_fighters[year],"Prázdné",0,1)</f>
        <v>1987</v>
      </c>
      <c r="E5411" s="10">
        <f>YEAR(ufc_fights_2[[#This Row],[date]])-ufc_fights_2[[#This Row],[r_year]]</f>
        <v>28</v>
      </c>
      <c r="F5411" s="10">
        <f>YEAR(ufc_fights_2[[#This Row],[date]])-ufc_fights_2[[#This Row],[b_year]]</f>
        <v>30</v>
      </c>
      <c r="G5411">
        <v>1</v>
      </c>
      <c r="H5411">
        <v>0</v>
      </c>
      <c r="I5411">
        <v>0.71430000000000005</v>
      </c>
      <c r="J5411">
        <v>0.47370000000000001</v>
      </c>
      <c r="K5411">
        <v>0.71430000000000005</v>
      </c>
      <c r="L5411">
        <v>0.47370000000000001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2.3148148148148147E-5</v>
      </c>
      <c r="T5411" s="2">
        <v>0</v>
      </c>
      <c r="U5411">
        <v>0.71430000000000005</v>
      </c>
      <c r="V5411">
        <v>0.4375</v>
      </c>
      <c r="W5411">
        <v>0</v>
      </c>
      <c r="X5411">
        <v>0</v>
      </c>
      <c r="Y5411">
        <v>0</v>
      </c>
      <c r="Z5411">
        <v>0.6</v>
      </c>
      <c r="AA5411">
        <v>0.47370000000000001</v>
      </c>
      <c r="AB5411">
        <v>0</v>
      </c>
      <c r="AC5411">
        <v>0</v>
      </c>
      <c r="AD5411">
        <v>1</v>
      </c>
      <c r="AE5411">
        <v>0</v>
      </c>
      <c r="AF5411" t="s">
        <v>3910</v>
      </c>
      <c r="AG5411" s="2">
        <v>3.2407407407407406E-4</v>
      </c>
      <c r="AH5411" t="s">
        <v>3911</v>
      </c>
      <c r="AI5411">
        <v>3</v>
      </c>
      <c r="AJ5411" t="s">
        <v>3955</v>
      </c>
      <c r="AK5411" s="3">
        <v>42883</v>
      </c>
      <c r="AL5411" s="10">
        <f>YEAR(ufc_fights_2[[#This Row],[date]])</f>
        <v>2017</v>
      </c>
      <c r="AM5411" t="s">
        <v>3983</v>
      </c>
      <c r="AN5411">
        <v>86</v>
      </c>
      <c r="AO5411" t="s">
        <v>3913</v>
      </c>
      <c r="AP5411">
        <f>IF(ufc_fights_2[[#This Row],[winner]]="Red",ufc_fights_2[[#This Row],[r_fighter_id]],ufc_fights_2[[#This Row],[b_fighter_id]])</f>
        <v>2364</v>
      </c>
      <c r="AQ5411" t="str">
        <f>_xlfn.XLOOKUP(ufc_fights_2[[#This Row],[winnerID]],ufc_fighters[id],ufc_fighters[fighter_name],"xxx",0,1)</f>
        <v>Volkan Oezdemir</v>
      </c>
    </row>
    <row r="5412" spans="1:43">
      <c r="A5412">
        <v>1950</v>
      </c>
      <c r="B5412">
        <v>2364</v>
      </c>
      <c r="C5412">
        <f>_xlfn.XLOOKUP(ufc_fights_2[[#This Row],[r_fighter_id]],ufc_fighters[id],ufc_fighters[year],"xxx",0,1)</f>
        <v>1980</v>
      </c>
      <c r="D5412">
        <f>_xlfn.XLOOKUP(ufc_fights_2[[#This Row],[b_fighter_id]],ufc_fighters[id],ufc_fighters[year],"Prázdné",0,1)</f>
        <v>1989</v>
      </c>
      <c r="E5412" s="10">
        <f>YEAR(ufc_fights_2[[#This Row],[date]])-ufc_fights_2[[#This Row],[r_year]]</f>
        <v>37</v>
      </c>
      <c r="F5412" s="10">
        <f>YEAR(ufc_fights_2[[#This Row],[date]])-ufc_fights_2[[#This Row],[b_year]]</f>
        <v>28</v>
      </c>
      <c r="G5412">
        <v>0</v>
      </c>
      <c r="H5412">
        <v>0</v>
      </c>
      <c r="I5412">
        <v>0.5</v>
      </c>
      <c r="J5412">
        <v>0.63160000000000005</v>
      </c>
      <c r="K5412">
        <v>0.5</v>
      </c>
      <c r="L5412">
        <v>0.65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1.7361111111111112E-4</v>
      </c>
      <c r="T5412" s="2">
        <v>2.3148148148148147E-5</v>
      </c>
      <c r="U5412">
        <v>0</v>
      </c>
      <c r="V5412">
        <v>0.58819999999999995</v>
      </c>
      <c r="W5412">
        <v>1</v>
      </c>
      <c r="X5412">
        <v>1</v>
      </c>
      <c r="Y5412">
        <v>1</v>
      </c>
      <c r="Z5412">
        <v>0</v>
      </c>
      <c r="AA5412">
        <v>0.42859999999999998</v>
      </c>
      <c r="AB5412">
        <v>1</v>
      </c>
      <c r="AC5412">
        <v>0.88890000000000002</v>
      </c>
      <c r="AD5412">
        <v>0</v>
      </c>
      <c r="AE5412">
        <v>0.33329999999999999</v>
      </c>
      <c r="AF5412" t="s">
        <v>3910</v>
      </c>
      <c r="AG5412" s="2">
        <v>4.861111111111111E-4</v>
      </c>
      <c r="AH5412" t="s">
        <v>3911</v>
      </c>
      <c r="AI5412">
        <v>3</v>
      </c>
      <c r="AJ5412" t="s">
        <v>3924</v>
      </c>
      <c r="AK5412" s="3">
        <v>42945</v>
      </c>
      <c r="AL5412" s="10">
        <f>YEAR(ufc_fights_2[[#This Row],[date]])</f>
        <v>2017</v>
      </c>
      <c r="AM5412" t="s">
        <v>3983</v>
      </c>
      <c r="AN5412">
        <v>63</v>
      </c>
      <c r="AO5412" t="s">
        <v>3918</v>
      </c>
      <c r="AP5412">
        <f>IF(ufc_fights_2[[#This Row],[winner]]="Red",ufc_fights_2[[#This Row],[r_fighter_id]],ufc_fights_2[[#This Row],[b_fighter_id]])</f>
        <v>2364</v>
      </c>
      <c r="AQ5412" t="str">
        <f>_xlfn.XLOOKUP(ufc_fights_2[[#This Row],[winnerID]],ufc_fighters[id],ufc_fighters[fighter_name],"xxx",0,1)</f>
        <v>Volkan Oezdemir</v>
      </c>
    </row>
    <row r="5413" spans="1:43">
      <c r="A5413">
        <v>2800</v>
      </c>
      <c r="B5413">
        <v>2364</v>
      </c>
      <c r="C5413">
        <f>_xlfn.XLOOKUP(ufc_fights_2[[#This Row],[r_fighter_id]],ufc_fighters[id],ufc_fighters[year],"xxx",0,1)</f>
        <v>1983</v>
      </c>
      <c r="D5413">
        <f>_xlfn.XLOOKUP(ufc_fights_2[[#This Row],[b_fighter_id]],ufc_fighters[id],ufc_fighters[year],"Prázdné",0,1)</f>
        <v>1989</v>
      </c>
      <c r="E5413" s="10">
        <f>YEAR(ufc_fights_2[[#This Row],[date]])-ufc_fights_2[[#This Row],[r_year]]</f>
        <v>34</v>
      </c>
      <c r="F5413" s="10">
        <f>YEAR(ufc_fights_2[[#This Row],[date]])-ufc_fights_2[[#This Row],[b_year]]</f>
        <v>28</v>
      </c>
      <c r="G5413">
        <v>0</v>
      </c>
      <c r="H5413">
        <v>0</v>
      </c>
      <c r="I5413">
        <v>0.40210000000000001</v>
      </c>
      <c r="J5413">
        <v>0.45050000000000001</v>
      </c>
      <c r="K5413">
        <v>0.41149999999999998</v>
      </c>
      <c r="L5413">
        <v>0.50490000000000002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4.5138888888888887E-4</v>
      </c>
      <c r="T5413" s="2">
        <v>9.7222222222222219E-4</v>
      </c>
      <c r="U5413">
        <v>0.36969999999999997</v>
      </c>
      <c r="V5413">
        <v>0.36959999999999998</v>
      </c>
      <c r="W5413">
        <v>0.625</v>
      </c>
      <c r="X5413">
        <v>0</v>
      </c>
      <c r="Y5413">
        <v>0.73680000000000001</v>
      </c>
      <c r="Z5413">
        <v>0.38979999999999998</v>
      </c>
      <c r="AA5413">
        <v>0.42770000000000002</v>
      </c>
      <c r="AB5413">
        <v>0.58330000000000004</v>
      </c>
      <c r="AC5413">
        <v>0.6875</v>
      </c>
      <c r="AD5413">
        <v>0</v>
      </c>
      <c r="AE5413">
        <v>0</v>
      </c>
      <c r="AF5413" t="s">
        <v>3922</v>
      </c>
      <c r="AG5413" s="2">
        <v>3.472222222222222E-3</v>
      </c>
      <c r="AH5413" t="s">
        <v>3911</v>
      </c>
      <c r="AI5413">
        <v>3</v>
      </c>
      <c r="AJ5413" t="s">
        <v>3992</v>
      </c>
      <c r="AK5413" s="3">
        <v>42770</v>
      </c>
      <c r="AL5413" s="10">
        <f>YEAR(ufc_fights_2[[#This Row],[date]])</f>
        <v>2017</v>
      </c>
      <c r="AM5413" t="s">
        <v>3983</v>
      </c>
      <c r="AN5413">
        <v>3</v>
      </c>
      <c r="AO5413" t="s">
        <v>3918</v>
      </c>
      <c r="AP5413">
        <f>IF(ufc_fights_2[[#This Row],[winner]]="Red",ufc_fights_2[[#This Row],[r_fighter_id]],ufc_fights_2[[#This Row],[b_fighter_id]])</f>
        <v>2364</v>
      </c>
      <c r="AQ5413" t="str">
        <f>_xlfn.XLOOKUP(ufc_fights_2[[#This Row],[winnerID]],ufc_fighters[id],ufc_fighters[fighter_name],"xxx",0,1)</f>
        <v>Volkan Oezdemir</v>
      </c>
    </row>
    <row r="5414" spans="1:43">
      <c r="A5414">
        <v>679</v>
      </c>
      <c r="B5414">
        <v>548</v>
      </c>
      <c r="C5414">
        <f>_xlfn.XLOOKUP(ufc_fights_2[[#This Row],[r_fighter_id]],ufc_fighters[id],ufc_fighters[year],"xxx",0,1)</f>
        <v>1989</v>
      </c>
      <c r="D5414">
        <f>_xlfn.XLOOKUP(ufc_fights_2[[#This Row],[b_fighter_id]],ufc_fighters[id],ufc_fighters[year],"Prázdné",0,1)</f>
        <v>1978</v>
      </c>
      <c r="E5414" s="10">
        <f>YEAR(ufc_fights_2[[#This Row],[date]])-ufc_fights_2[[#This Row],[r_year]]</f>
        <v>27</v>
      </c>
      <c r="F5414" s="10">
        <f>YEAR(ufc_fights_2[[#This Row],[date]])-ufc_fights_2[[#This Row],[b_year]]</f>
        <v>38</v>
      </c>
      <c r="G5414">
        <v>0</v>
      </c>
      <c r="H5414">
        <v>1</v>
      </c>
      <c r="I5414">
        <v>0.57889999999999997</v>
      </c>
      <c r="J5414">
        <v>0.4032</v>
      </c>
      <c r="K5414">
        <v>0.62350000000000005</v>
      </c>
      <c r="L5414">
        <v>0.54239999999999999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  <c r="S5414" s="2">
        <v>2.0023148148148148E-3</v>
      </c>
      <c r="T5414" s="2">
        <v>1.9444444444444444E-3</v>
      </c>
      <c r="U5414">
        <v>0.38640000000000002</v>
      </c>
      <c r="V5414">
        <v>0.36840000000000001</v>
      </c>
      <c r="W5414">
        <v>0.85189999999999999</v>
      </c>
      <c r="X5414">
        <v>0.8</v>
      </c>
      <c r="Y5414">
        <v>1</v>
      </c>
      <c r="Z5414">
        <v>0.51019999999999999</v>
      </c>
      <c r="AA5414">
        <v>0.30680000000000002</v>
      </c>
      <c r="AB5414">
        <v>0.8</v>
      </c>
      <c r="AC5414">
        <v>0.61109999999999998</v>
      </c>
      <c r="AD5414">
        <v>0.42859999999999998</v>
      </c>
      <c r="AE5414">
        <v>0.66669999999999996</v>
      </c>
      <c r="AF5414" t="s">
        <v>3933</v>
      </c>
      <c r="AG5414" s="2">
        <v>3.2754629629629631E-3</v>
      </c>
      <c r="AH5414" t="s">
        <v>3911</v>
      </c>
      <c r="AI5414">
        <v>3</v>
      </c>
      <c r="AJ5414" t="s">
        <v>3925</v>
      </c>
      <c r="AK5414" s="3">
        <v>42644</v>
      </c>
      <c r="AL5414" s="10">
        <f>YEAR(ufc_fights_2[[#This Row],[date]])</f>
        <v>2016</v>
      </c>
      <c r="AM5414" t="s">
        <v>3983</v>
      </c>
      <c r="AN5414">
        <v>85</v>
      </c>
      <c r="AO5414" t="s">
        <v>3913</v>
      </c>
      <c r="AP5414">
        <f>IF(ufc_fights_2[[#This Row],[winner]]="Red",ufc_fights_2[[#This Row],[r_fighter_id]],ufc_fights_2[[#This Row],[b_fighter_id]])</f>
        <v>679</v>
      </c>
      <c r="AQ5414" t="str">
        <f>_xlfn.XLOOKUP(ufc_fights_2[[#This Row],[winnerID]],ufc_fighters[id],ufc_fighters[fighter_name],"xxx",0,1)</f>
        <v>Henrique da Silva</v>
      </c>
    </row>
    <row r="5415" spans="1:43">
      <c r="A5415">
        <v>323</v>
      </c>
      <c r="B5415">
        <v>2351</v>
      </c>
      <c r="C5415">
        <f>_xlfn.XLOOKUP(ufc_fights_2[[#This Row],[r_fighter_id]],ufc_fighters[id],ufc_fighters[year],"xxx",0,1)</f>
        <v>1981</v>
      </c>
      <c r="D5415">
        <f>_xlfn.XLOOKUP(ufc_fights_2[[#This Row],[b_fighter_id]],ufc_fighters[id],ufc_fighters[year],"Prázdné",0,1)</f>
        <v>1983</v>
      </c>
      <c r="E5415" s="10">
        <f>YEAR(ufc_fights_2[[#This Row],[date]])-ufc_fights_2[[#This Row],[r_year]]</f>
        <v>35</v>
      </c>
      <c r="F5415" s="10">
        <f>YEAR(ufc_fights_2[[#This Row],[date]])-ufc_fights_2[[#This Row],[b_year]]</f>
        <v>33</v>
      </c>
      <c r="G5415">
        <v>0</v>
      </c>
      <c r="H5415">
        <v>1</v>
      </c>
      <c r="I5415">
        <v>0.54069999999999996</v>
      </c>
      <c r="J5415">
        <v>0.503</v>
      </c>
      <c r="K5415">
        <v>0.59409999999999996</v>
      </c>
      <c r="L5415">
        <v>0.59330000000000005</v>
      </c>
      <c r="M5415">
        <v>0.33329999999999999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1.8749999999999999E-3</v>
      </c>
      <c r="T5415" s="2">
        <v>2.2222222222222222E-3</v>
      </c>
      <c r="U5415">
        <v>0.50670000000000004</v>
      </c>
      <c r="V5415">
        <v>0.44059999999999999</v>
      </c>
      <c r="W5415">
        <v>0.85709999999999997</v>
      </c>
      <c r="X5415">
        <v>0.625</v>
      </c>
      <c r="Y5415">
        <v>0.8</v>
      </c>
      <c r="Z5415">
        <v>0.47860000000000003</v>
      </c>
      <c r="AA5415">
        <v>0.47410000000000002</v>
      </c>
      <c r="AB5415">
        <v>0.83330000000000004</v>
      </c>
      <c r="AC5415">
        <v>0.73329999999999995</v>
      </c>
      <c r="AD5415">
        <v>0.59460000000000002</v>
      </c>
      <c r="AE5415">
        <v>0.52939999999999998</v>
      </c>
      <c r="AF5415" t="s">
        <v>3915</v>
      </c>
      <c r="AG5415" s="2">
        <v>3.472222222222222E-3</v>
      </c>
      <c r="AH5415" t="s">
        <v>3911</v>
      </c>
      <c r="AI5415">
        <v>3</v>
      </c>
      <c r="AJ5415" t="s">
        <v>3914</v>
      </c>
      <c r="AK5415" s="3">
        <v>42539</v>
      </c>
      <c r="AL5415" s="10">
        <f>YEAR(ufc_fights_2[[#This Row],[date]])</f>
        <v>2016</v>
      </c>
      <c r="AM5415" t="s">
        <v>3983</v>
      </c>
      <c r="AN5415">
        <v>16</v>
      </c>
      <c r="AO5415" t="s">
        <v>3913</v>
      </c>
      <c r="AP5415">
        <f>IF(ufc_fights_2[[#This Row],[winner]]="Red",ufc_fights_2[[#This Row],[r_fighter_id]],ufc_fights_2[[#This Row],[b_fighter_id]])</f>
        <v>323</v>
      </c>
      <c r="AQ5415" t="str">
        <f>_xlfn.XLOOKUP(ufc_fights_2[[#This Row],[winnerID]],ufc_fighters[id],ufc_fighters[fighter_name],"xxx",0,1)</f>
        <v>Steve Bosse</v>
      </c>
    </row>
    <row r="5416" spans="1:43">
      <c r="A5416">
        <v>3219</v>
      </c>
      <c r="B5416">
        <v>323</v>
      </c>
      <c r="C5416">
        <f>_xlfn.XLOOKUP(ufc_fights_2[[#This Row],[r_fighter_id]],ufc_fighters[id],ufc_fighters[year],"xxx",0,1)</f>
        <v>1981</v>
      </c>
      <c r="D5416">
        <f>_xlfn.XLOOKUP(ufc_fights_2[[#This Row],[b_fighter_id]],ufc_fighters[id],ufc_fighters[year],"Prázdné",0,1)</f>
        <v>1981</v>
      </c>
      <c r="E5416" s="10">
        <f>YEAR(ufc_fights_2[[#This Row],[date]])-ufc_fights_2[[#This Row],[r_year]]</f>
        <v>35</v>
      </c>
      <c r="F5416" s="10">
        <f>YEAR(ufc_fights_2[[#This Row],[date]])-ufc_fights_2[[#This Row],[b_year]]</f>
        <v>35</v>
      </c>
      <c r="G5416">
        <v>0</v>
      </c>
      <c r="H5416">
        <v>1</v>
      </c>
      <c r="I5416">
        <v>0.1429</v>
      </c>
      <c r="J5416">
        <v>0.41670000000000001</v>
      </c>
      <c r="K5416">
        <v>0.1429</v>
      </c>
      <c r="L5416">
        <v>0.41670000000000001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</v>
      </c>
      <c r="T5416" s="2">
        <v>1.1574074074074073E-5</v>
      </c>
      <c r="U5416">
        <v>0</v>
      </c>
      <c r="V5416">
        <v>0.375</v>
      </c>
      <c r="W5416">
        <v>0.33329999999999999</v>
      </c>
      <c r="X5416">
        <v>0</v>
      </c>
      <c r="Y5416">
        <v>1</v>
      </c>
      <c r="Z5416">
        <v>0.1429</v>
      </c>
      <c r="AA5416">
        <v>0.41670000000000001</v>
      </c>
      <c r="AB5416">
        <v>0</v>
      </c>
      <c r="AC5416">
        <v>0</v>
      </c>
      <c r="AD5416">
        <v>0</v>
      </c>
      <c r="AE5416">
        <v>0</v>
      </c>
      <c r="AF5416" t="s">
        <v>3910</v>
      </c>
      <c r="AG5416" s="2">
        <v>6.018518518518519E-4</v>
      </c>
      <c r="AH5416" t="s">
        <v>3911</v>
      </c>
      <c r="AI5416">
        <v>3</v>
      </c>
      <c r="AJ5416" t="s">
        <v>3931</v>
      </c>
      <c r="AK5416" s="3">
        <v>42448</v>
      </c>
      <c r="AL5416" s="10">
        <f>YEAR(ufc_fights_2[[#This Row],[date]])</f>
        <v>2016</v>
      </c>
      <c r="AM5416" t="s">
        <v>3983</v>
      </c>
      <c r="AN5416">
        <v>101</v>
      </c>
      <c r="AO5416" t="s">
        <v>3918</v>
      </c>
      <c r="AP5416">
        <f>IF(ufc_fights_2[[#This Row],[winner]]="Red",ufc_fights_2[[#This Row],[r_fighter_id]],ufc_fights_2[[#This Row],[b_fighter_id]])</f>
        <v>323</v>
      </c>
      <c r="AQ5416" t="str">
        <f>_xlfn.XLOOKUP(ufc_fights_2[[#This Row],[winnerID]],ufc_fighters[id],ufc_fighters[fighter_name],"xxx",0,1)</f>
        <v>Steve Bosse</v>
      </c>
    </row>
    <row r="5417" spans="1:43">
      <c r="A5417">
        <v>181</v>
      </c>
      <c r="B5417">
        <v>516</v>
      </c>
      <c r="C5417">
        <f>_xlfn.XLOOKUP(ufc_fights_2[[#This Row],[r_fighter_id]],ufc_fighters[id],ufc_fighters[year],"xxx",0,1)</f>
        <v>1983</v>
      </c>
      <c r="D5417">
        <f>_xlfn.XLOOKUP(ufc_fights_2[[#This Row],[b_fighter_id]],ufc_fighters[id],ufc_fighters[year],"Prázdné",0,1)</f>
        <v>1980</v>
      </c>
      <c r="E5417" s="10">
        <f>YEAR(ufc_fights_2[[#This Row],[date]])-ufc_fights_2[[#This Row],[r_year]]</f>
        <v>31</v>
      </c>
      <c r="F5417" s="10">
        <f>YEAR(ufc_fights_2[[#This Row],[date]])-ufc_fights_2[[#This Row],[b_year]]</f>
        <v>34</v>
      </c>
      <c r="G5417">
        <v>0</v>
      </c>
      <c r="H5417">
        <v>0</v>
      </c>
      <c r="I5417">
        <v>0.56379999999999997</v>
      </c>
      <c r="J5417">
        <v>0.27029999999999998</v>
      </c>
      <c r="K5417">
        <v>0.69479999999999997</v>
      </c>
      <c r="L5417">
        <v>0.42549999999999999</v>
      </c>
      <c r="M5417">
        <v>0.4375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5.7870370370370367E-3</v>
      </c>
      <c r="T5417" s="2">
        <v>3.5879629629629629E-4</v>
      </c>
      <c r="U5417">
        <v>0.36070000000000002</v>
      </c>
      <c r="V5417">
        <v>0.29409999999999997</v>
      </c>
      <c r="W5417">
        <v>0.88890000000000002</v>
      </c>
      <c r="X5417">
        <v>1</v>
      </c>
      <c r="Y5417">
        <v>0</v>
      </c>
      <c r="Z5417">
        <v>0.34689999999999999</v>
      </c>
      <c r="AA5417">
        <v>0.2258</v>
      </c>
      <c r="AB5417">
        <v>0.76919999999999999</v>
      </c>
      <c r="AC5417">
        <v>0.6</v>
      </c>
      <c r="AD5417">
        <v>0.8125</v>
      </c>
      <c r="AE5417">
        <v>0</v>
      </c>
      <c r="AF5417" t="s">
        <v>3915</v>
      </c>
      <c r="AG5417" s="2">
        <v>3.472222222222222E-3</v>
      </c>
      <c r="AH5417" t="s">
        <v>3911</v>
      </c>
      <c r="AI5417">
        <v>3</v>
      </c>
      <c r="AJ5417" t="s">
        <v>3949</v>
      </c>
      <c r="AK5417" s="3">
        <v>41804</v>
      </c>
      <c r="AL5417" s="10">
        <f>YEAR(ufc_fights_2[[#This Row],[date]])</f>
        <v>2014</v>
      </c>
      <c r="AM5417" t="s">
        <v>3983</v>
      </c>
      <c r="AN5417">
        <v>80</v>
      </c>
      <c r="AO5417" t="s">
        <v>3913</v>
      </c>
      <c r="AP5417">
        <f>IF(ufc_fights_2[[#This Row],[winner]]="Red",ufc_fights_2[[#This Row],[r_fighter_id]],ufc_fights_2[[#This Row],[b_fighter_id]])</f>
        <v>181</v>
      </c>
      <c r="AQ5417" t="str">
        <f>_xlfn.XLOOKUP(ufc_fights_2[[#This Row],[winnerID]],ufc_fighters[id],ufc_fighters[fighter_name],"xxx",0,1)</f>
        <v>Ryan Bader</v>
      </c>
    </row>
    <row r="5418" spans="1:43">
      <c r="A5418">
        <v>3493</v>
      </c>
      <c r="B5418">
        <v>679</v>
      </c>
      <c r="C5418">
        <f>_xlfn.XLOOKUP(ufc_fights_2[[#This Row],[r_fighter_id]],ufc_fighters[id],ufc_fighters[year],"xxx",0,1)</f>
        <v>1987</v>
      </c>
      <c r="D5418">
        <f>_xlfn.XLOOKUP(ufc_fights_2[[#This Row],[b_fighter_id]],ufc_fighters[id],ufc_fighters[year],"Prázdné",0,1)</f>
        <v>1989</v>
      </c>
      <c r="E5418" s="10">
        <f>YEAR(ufc_fights_2[[#This Row],[date]])-ufc_fights_2[[#This Row],[r_year]]</f>
        <v>29</v>
      </c>
      <c r="F5418" s="10">
        <f>YEAR(ufc_fights_2[[#This Row],[date]])-ufc_fights_2[[#This Row],[b_year]]</f>
        <v>27</v>
      </c>
      <c r="G5418">
        <v>1</v>
      </c>
      <c r="H5418">
        <v>0</v>
      </c>
      <c r="I5418">
        <v>0.6804</v>
      </c>
      <c r="J5418">
        <v>0.59560000000000002</v>
      </c>
      <c r="K5418">
        <v>0.69610000000000005</v>
      </c>
      <c r="L5418">
        <v>0.63400000000000001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1</v>
      </c>
      <c r="S5418" s="2">
        <v>9.4907407407407408E-4</v>
      </c>
      <c r="T5418" s="2">
        <v>1.0532407407407407E-3</v>
      </c>
      <c r="U5418">
        <v>0.64629999999999999</v>
      </c>
      <c r="V5418">
        <v>0.54459999999999997</v>
      </c>
      <c r="W5418">
        <v>0.86670000000000003</v>
      </c>
      <c r="X5418">
        <v>0</v>
      </c>
      <c r="Y5418">
        <v>1</v>
      </c>
      <c r="Z5418">
        <v>0.63009999999999999</v>
      </c>
      <c r="AA5418">
        <v>0.4032</v>
      </c>
      <c r="AB5418">
        <v>0.82350000000000001</v>
      </c>
      <c r="AC5418">
        <v>0.64100000000000001</v>
      </c>
      <c r="AD5418">
        <v>0.85709999999999997</v>
      </c>
      <c r="AE5418">
        <v>0.88570000000000004</v>
      </c>
      <c r="AF5418" t="s">
        <v>3910</v>
      </c>
      <c r="AG5418" s="2">
        <v>2.9050925925925928E-3</v>
      </c>
      <c r="AH5418" t="s">
        <v>3911</v>
      </c>
      <c r="AI5418">
        <v>3</v>
      </c>
      <c r="AJ5418" t="s">
        <v>3932</v>
      </c>
      <c r="AK5418" s="3">
        <v>42525</v>
      </c>
      <c r="AL5418" s="10">
        <f>YEAR(ufc_fights_2[[#This Row],[date]])</f>
        <v>2016</v>
      </c>
      <c r="AM5418" t="s">
        <v>3983</v>
      </c>
      <c r="AN5418">
        <v>2</v>
      </c>
      <c r="AO5418" t="s">
        <v>3918</v>
      </c>
      <c r="AP5418">
        <f>IF(ufc_fights_2[[#This Row],[winner]]="Red",ufc_fights_2[[#This Row],[r_fighter_id]],ufc_fights_2[[#This Row],[b_fighter_id]])</f>
        <v>679</v>
      </c>
      <c r="AQ5418" t="str">
        <f>_xlfn.XLOOKUP(ufc_fights_2[[#This Row],[winnerID]],ufc_fighters[id],ufc_fighters[fighter_name],"xxx",0,1)</f>
        <v>Henrique da Silva</v>
      </c>
    </row>
    <row r="5419" spans="1:43">
      <c r="A5419">
        <v>2783</v>
      </c>
      <c r="B5419">
        <v>590</v>
      </c>
      <c r="C5419">
        <f>_xlfn.XLOOKUP(ufc_fights_2[[#This Row],[r_fighter_id]],ufc_fighters[id],ufc_fighters[year],"xxx",0,1)</f>
        <v>1981</v>
      </c>
      <c r="D5419">
        <f>_xlfn.XLOOKUP(ufc_fights_2[[#This Row],[b_fighter_id]],ufc_fighters[id],ufc_fighters[year],"Prázdné",0,1)</f>
        <v>1964</v>
      </c>
      <c r="E5419" s="10">
        <f>YEAR(ufc_fights_2[[#This Row],[date]])-ufc_fights_2[[#This Row],[r_year]]</f>
        <v>28</v>
      </c>
      <c r="F5419" s="10">
        <f>YEAR(ufc_fights_2[[#This Row],[date]])-ufc_fights_2[[#This Row],[b_year]]</f>
        <v>45</v>
      </c>
      <c r="G5419">
        <v>2</v>
      </c>
      <c r="H5419">
        <v>0</v>
      </c>
      <c r="I5419">
        <v>0.60780000000000001</v>
      </c>
      <c r="J5419">
        <v>0.44929999999999998</v>
      </c>
      <c r="K5419">
        <v>0.71619999999999995</v>
      </c>
      <c r="L5419">
        <v>0.62829999999999997</v>
      </c>
      <c r="M5419">
        <v>0.5</v>
      </c>
      <c r="N5419">
        <v>0.77780000000000005</v>
      </c>
      <c r="O5419">
        <v>2</v>
      </c>
      <c r="P5419">
        <v>0</v>
      </c>
      <c r="Q5419">
        <v>0</v>
      </c>
      <c r="R5419">
        <v>0</v>
      </c>
      <c r="S5419" s="2">
        <v>2.4189814814814816E-3</v>
      </c>
      <c r="T5419" s="2">
        <v>4.2824074074074075E-3</v>
      </c>
      <c r="U5419">
        <v>0.49280000000000002</v>
      </c>
      <c r="V5419">
        <v>0.40620000000000001</v>
      </c>
      <c r="W5419">
        <v>0.90480000000000005</v>
      </c>
      <c r="X5419">
        <v>0.75</v>
      </c>
      <c r="Y5419">
        <v>1</v>
      </c>
      <c r="Z5419">
        <v>0.54169999999999996</v>
      </c>
      <c r="AA5419">
        <v>0.26669999999999999</v>
      </c>
      <c r="AB5419">
        <v>0.73909999999999998</v>
      </c>
      <c r="AC5419">
        <v>1</v>
      </c>
      <c r="AD5419">
        <v>0.85709999999999997</v>
      </c>
      <c r="AE5419">
        <v>0.70589999999999997</v>
      </c>
      <c r="AF5419" t="s">
        <v>3910</v>
      </c>
      <c r="AG5419" s="2">
        <v>3.1944444444444446E-3</v>
      </c>
      <c r="AH5419" t="s">
        <v>3911</v>
      </c>
      <c r="AI5419">
        <v>3</v>
      </c>
      <c r="AJ5419" t="s">
        <v>4016</v>
      </c>
      <c r="AK5419" s="3">
        <v>39830</v>
      </c>
      <c r="AL5419" s="10">
        <f>YEAR(ufc_fights_2[[#This Row],[date]])</f>
        <v>2009</v>
      </c>
      <c r="AM5419" t="s">
        <v>3983</v>
      </c>
      <c r="AN5419">
        <v>100</v>
      </c>
      <c r="AO5419" t="s">
        <v>3913</v>
      </c>
      <c r="AP5419">
        <f>IF(ufc_fights_2[[#This Row],[winner]]="Red",ufc_fights_2[[#This Row],[r_fighter_id]],ufc_fights_2[[#This Row],[b_fighter_id]])</f>
        <v>2783</v>
      </c>
      <c r="AQ5419" t="str">
        <f>_xlfn.XLOOKUP(ufc_fights_2[[#This Row],[winnerID]],ufc_fighters[id],ufc_fighters[fighter_name],"xxx",0,1)</f>
        <v>Mauricio Rua</v>
      </c>
    </row>
    <row r="5420" spans="1:43">
      <c r="A5420">
        <v>2783</v>
      </c>
      <c r="B5420">
        <v>1821</v>
      </c>
      <c r="C5420">
        <f>_xlfn.XLOOKUP(ufc_fights_2[[#This Row],[r_fighter_id]],ufc_fighters[id],ufc_fighters[year],"xxx",0,1)</f>
        <v>1981</v>
      </c>
      <c r="D5420">
        <f>_xlfn.XLOOKUP(ufc_fights_2[[#This Row],[b_fighter_id]],ufc_fighters[id],ufc_fighters[year],"Prázdné",0,1)</f>
        <v>1969</v>
      </c>
      <c r="E5420" s="10">
        <f>YEAR(ufc_fights_2[[#This Row],[date]])-ufc_fights_2[[#This Row],[r_year]]</f>
        <v>28</v>
      </c>
      <c r="F5420" s="10">
        <f>YEAR(ufc_fights_2[[#This Row],[date]])-ufc_fights_2[[#This Row],[b_year]]</f>
        <v>40</v>
      </c>
      <c r="G5420">
        <v>1</v>
      </c>
      <c r="H5420">
        <v>0</v>
      </c>
      <c r="I5420">
        <v>0.75</v>
      </c>
      <c r="J5420">
        <v>0.2162</v>
      </c>
      <c r="K5420">
        <v>0.73529999999999995</v>
      </c>
      <c r="L5420">
        <v>0.2162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 s="2">
        <v>3.0092592592592595E-4</v>
      </c>
      <c r="T5420" s="2">
        <v>2.4305555555555555E-4</v>
      </c>
      <c r="U5420">
        <v>0.63639999999999997</v>
      </c>
      <c r="V5420">
        <v>0.2286</v>
      </c>
      <c r="W5420">
        <v>1</v>
      </c>
      <c r="X5420">
        <v>1</v>
      </c>
      <c r="Y5420">
        <v>0</v>
      </c>
      <c r="Z5420">
        <v>0.61899999999999999</v>
      </c>
      <c r="AA5420">
        <v>0.19439999999999999</v>
      </c>
      <c r="AB5420">
        <v>1</v>
      </c>
      <c r="AC5420">
        <v>1</v>
      </c>
      <c r="AD5420">
        <v>1</v>
      </c>
      <c r="AE5420">
        <v>0</v>
      </c>
      <c r="AF5420" t="s">
        <v>3910</v>
      </c>
      <c r="AG5420" s="2">
        <v>3.1018518518518517E-3</v>
      </c>
      <c r="AH5420" t="s">
        <v>3911</v>
      </c>
      <c r="AI5420">
        <v>3</v>
      </c>
      <c r="AJ5420" t="s">
        <v>3939</v>
      </c>
      <c r="AK5420" s="3">
        <v>39921</v>
      </c>
      <c r="AL5420" s="10">
        <f>YEAR(ufc_fights_2[[#This Row],[date]])</f>
        <v>2009</v>
      </c>
      <c r="AM5420" t="s">
        <v>3983</v>
      </c>
      <c r="AN5420">
        <v>92</v>
      </c>
      <c r="AO5420" t="s">
        <v>3913</v>
      </c>
      <c r="AP5420">
        <f>IF(ufc_fights_2[[#This Row],[winner]]="Red",ufc_fights_2[[#This Row],[r_fighter_id]],ufc_fights_2[[#This Row],[b_fighter_id]])</f>
        <v>2783</v>
      </c>
      <c r="AQ5420" t="str">
        <f>_xlfn.XLOOKUP(ufc_fights_2[[#This Row],[winnerID]],ufc_fighters[id],ufc_fighters[fighter_name],"xxx",0,1)</f>
        <v>Mauricio Rua</v>
      </c>
    </row>
    <row r="5421" spans="1:43">
      <c r="A5421">
        <v>2783</v>
      </c>
      <c r="B5421">
        <v>103</v>
      </c>
      <c r="C5421">
        <f>_xlfn.XLOOKUP(ufc_fights_2[[#This Row],[r_fighter_id]],ufc_fighters[id],ufc_fighters[year],"xxx",0,1)</f>
        <v>1981</v>
      </c>
      <c r="D5421">
        <f>_xlfn.XLOOKUP(ufc_fights_2[[#This Row],[b_fighter_id]],ufc_fighters[id],ufc_fighters[year],"Prázdné",0,1)</f>
        <v>1989</v>
      </c>
      <c r="E5421" s="10">
        <f>YEAR(ufc_fights_2[[#This Row],[date]])-ufc_fights_2[[#This Row],[r_year]]</f>
        <v>35</v>
      </c>
      <c r="F5421" s="10">
        <f>YEAR(ufc_fights_2[[#This Row],[date]])-ufc_fights_2[[#This Row],[b_year]]</f>
        <v>27</v>
      </c>
      <c r="G5421">
        <v>2</v>
      </c>
      <c r="H5421">
        <v>0</v>
      </c>
      <c r="I5421">
        <v>0.47520000000000001</v>
      </c>
      <c r="J5421">
        <v>0.39860000000000001</v>
      </c>
      <c r="K5421">
        <v>0.55459999999999998</v>
      </c>
      <c r="L5421">
        <v>0.54079999999999995</v>
      </c>
      <c r="M5421">
        <v>0</v>
      </c>
      <c r="N5421">
        <v>0.5</v>
      </c>
      <c r="O5421">
        <v>0</v>
      </c>
      <c r="P5421">
        <v>0</v>
      </c>
      <c r="Q5421">
        <v>0</v>
      </c>
      <c r="R5421">
        <v>0</v>
      </c>
      <c r="S5421" s="2">
        <v>1.5046296296296297E-4</v>
      </c>
      <c r="T5421" s="2">
        <v>3.9351851851851848E-3</v>
      </c>
      <c r="U5421">
        <v>0.34670000000000001</v>
      </c>
      <c r="V5421">
        <v>0.31619999999999998</v>
      </c>
      <c r="W5421">
        <v>0.71430000000000005</v>
      </c>
      <c r="X5421">
        <v>0.89470000000000005</v>
      </c>
      <c r="Y5421">
        <v>1</v>
      </c>
      <c r="Z5421">
        <v>0.44579999999999997</v>
      </c>
      <c r="AA5421">
        <v>0.35089999999999999</v>
      </c>
      <c r="AB5421">
        <v>0.75</v>
      </c>
      <c r="AC5421">
        <v>0.6</v>
      </c>
      <c r="AD5421">
        <v>0.5</v>
      </c>
      <c r="AE5421">
        <v>0.75</v>
      </c>
      <c r="AF5421" t="s">
        <v>3922</v>
      </c>
      <c r="AG5421" s="2">
        <v>3.472222222222222E-3</v>
      </c>
      <c r="AH5421" t="s">
        <v>3911</v>
      </c>
      <c r="AI5421">
        <v>3</v>
      </c>
      <c r="AJ5421" t="s">
        <v>3939</v>
      </c>
      <c r="AK5421" s="3">
        <v>42504</v>
      </c>
      <c r="AL5421" s="10">
        <f>YEAR(ufc_fights_2[[#This Row],[date]])</f>
        <v>2016</v>
      </c>
      <c r="AM5421" t="s">
        <v>3983</v>
      </c>
      <c r="AN5421">
        <v>82</v>
      </c>
      <c r="AO5421" t="s">
        <v>3913</v>
      </c>
      <c r="AP5421">
        <f>IF(ufc_fights_2[[#This Row],[winner]]="Red",ufc_fights_2[[#This Row],[r_fighter_id]],ufc_fights_2[[#This Row],[b_fighter_id]])</f>
        <v>2783</v>
      </c>
      <c r="AQ5421" t="str">
        <f>_xlfn.XLOOKUP(ufc_fights_2[[#This Row],[winnerID]],ufc_fighters[id],ufc_fighters[fighter_name],"xxx",0,1)</f>
        <v>Mauricio Rua</v>
      </c>
    </row>
    <row r="5422" spans="1:43">
      <c r="A5422">
        <v>2783</v>
      </c>
      <c r="B5422">
        <v>2475</v>
      </c>
      <c r="C5422">
        <f>_xlfn.XLOOKUP(ufc_fights_2[[#This Row],[r_fighter_id]],ufc_fighters[id],ufc_fighters[year],"xxx",0,1)</f>
        <v>1981</v>
      </c>
      <c r="D5422">
        <f>_xlfn.XLOOKUP(ufc_fights_2[[#This Row],[b_fighter_id]],ufc_fighters[id],ufc_fighters[year],"Prázdné",0,1)</f>
        <v>1991</v>
      </c>
      <c r="E5422" s="10">
        <f>YEAR(ufc_fights_2[[#This Row],[date]])-ufc_fights_2[[#This Row],[r_year]]</f>
        <v>37</v>
      </c>
      <c r="F5422" s="10">
        <f>YEAR(ufc_fights_2[[#This Row],[date]])-ufc_fights_2[[#This Row],[b_year]]</f>
        <v>27</v>
      </c>
      <c r="G5422">
        <v>1</v>
      </c>
      <c r="H5422">
        <v>0</v>
      </c>
      <c r="I5422">
        <v>0.53569999999999995</v>
      </c>
      <c r="J5422">
        <v>0.70450000000000002</v>
      </c>
      <c r="K5422">
        <v>0.65959999999999996</v>
      </c>
      <c r="L5422">
        <v>0.73470000000000002</v>
      </c>
      <c r="M5422">
        <v>0.6</v>
      </c>
      <c r="N5422">
        <v>0</v>
      </c>
      <c r="O5422">
        <v>0</v>
      </c>
      <c r="P5422">
        <v>1</v>
      </c>
      <c r="Q5422">
        <v>0</v>
      </c>
      <c r="R5422">
        <v>0</v>
      </c>
      <c r="S5422" s="2">
        <v>3.6805555555555554E-3</v>
      </c>
      <c r="T5422" s="2">
        <v>4.7453703703703704E-4</v>
      </c>
      <c r="U5422">
        <v>0.5111</v>
      </c>
      <c r="V5422">
        <v>0.63639999999999997</v>
      </c>
      <c r="W5422">
        <v>0.66669999999999996</v>
      </c>
      <c r="X5422">
        <v>0.625</v>
      </c>
      <c r="Y5422">
        <v>1</v>
      </c>
      <c r="Z5422">
        <v>0.46150000000000002</v>
      </c>
      <c r="AA5422">
        <v>0.63639999999999997</v>
      </c>
      <c r="AB5422">
        <v>0.5</v>
      </c>
      <c r="AC5422">
        <v>0.90910000000000002</v>
      </c>
      <c r="AD5422">
        <v>0.60709999999999997</v>
      </c>
      <c r="AE5422">
        <v>0</v>
      </c>
      <c r="AF5422" t="s">
        <v>3910</v>
      </c>
      <c r="AG5422" s="2">
        <v>4.9768518518518521E-4</v>
      </c>
      <c r="AH5422" t="s">
        <v>3911</v>
      </c>
      <c r="AI5422">
        <v>3</v>
      </c>
      <c r="AJ5422" t="s">
        <v>3945</v>
      </c>
      <c r="AK5422" s="3">
        <v>43435</v>
      </c>
      <c r="AL5422" s="10">
        <f>YEAR(ufc_fights_2[[#This Row],[date]])</f>
        <v>2018</v>
      </c>
      <c r="AM5422" t="s">
        <v>3983</v>
      </c>
      <c r="AN5422">
        <v>43</v>
      </c>
      <c r="AO5422" t="s">
        <v>3913</v>
      </c>
      <c r="AP5422">
        <f>IF(ufc_fights_2[[#This Row],[winner]]="Red",ufc_fights_2[[#This Row],[r_fighter_id]],ufc_fights_2[[#This Row],[b_fighter_id]])</f>
        <v>2783</v>
      </c>
      <c r="AQ5422" t="str">
        <f>_xlfn.XLOOKUP(ufc_fights_2[[#This Row],[winnerID]],ufc_fighters[id],ufc_fighters[fighter_name],"xxx",0,1)</f>
        <v>Mauricio Rua</v>
      </c>
    </row>
    <row r="5423" spans="1:43">
      <c r="A5423">
        <v>2783</v>
      </c>
      <c r="B5423">
        <v>1206</v>
      </c>
      <c r="C5423">
        <f>_xlfn.XLOOKUP(ufc_fights_2[[#This Row],[r_fighter_id]],ufc_fighters[id],ufc_fighters[year],"xxx",0,1)</f>
        <v>1981</v>
      </c>
      <c r="D5423">
        <f>_xlfn.XLOOKUP(ufc_fights_2[[#This Row],[b_fighter_id]],ufc_fighters[id],ufc_fighters[year],"Prázdné",0,1)</f>
        <v>1979</v>
      </c>
      <c r="E5423" s="10">
        <f>YEAR(ufc_fights_2[[#This Row],[date]])-ufc_fights_2[[#This Row],[r_year]]</f>
        <v>30</v>
      </c>
      <c r="F5423" s="10">
        <f>YEAR(ufc_fights_2[[#This Row],[date]])-ufc_fights_2[[#This Row],[b_year]]</f>
        <v>32</v>
      </c>
      <c r="G5423">
        <v>1</v>
      </c>
      <c r="H5423">
        <v>0</v>
      </c>
      <c r="I5423">
        <v>0.55169999999999997</v>
      </c>
      <c r="J5423">
        <v>0.15790000000000001</v>
      </c>
      <c r="K5423">
        <v>0.5333</v>
      </c>
      <c r="L5423">
        <v>0.15790000000000001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8.1018518518518516E-5</v>
      </c>
      <c r="T5423" s="2">
        <v>0</v>
      </c>
      <c r="U5423">
        <v>0.55169999999999997</v>
      </c>
      <c r="V5423">
        <v>8.3299999999999999E-2</v>
      </c>
      <c r="W5423">
        <v>0</v>
      </c>
      <c r="X5423">
        <v>0</v>
      </c>
      <c r="Y5423">
        <v>0.5</v>
      </c>
      <c r="Z5423">
        <v>0.47060000000000002</v>
      </c>
      <c r="AA5423">
        <v>0.16669999999999999</v>
      </c>
      <c r="AB5423">
        <v>0</v>
      </c>
      <c r="AC5423">
        <v>0</v>
      </c>
      <c r="AD5423">
        <v>0.72729999999999995</v>
      </c>
      <c r="AE5423">
        <v>0</v>
      </c>
      <c r="AF5423" t="s">
        <v>3910</v>
      </c>
      <c r="AG5423" s="2">
        <v>1.3078703703703703E-3</v>
      </c>
      <c r="AH5423" t="s">
        <v>3911</v>
      </c>
      <c r="AI5423">
        <v>3</v>
      </c>
      <c r="AJ5423" t="s">
        <v>3931</v>
      </c>
      <c r="AK5423" s="3">
        <v>40782</v>
      </c>
      <c r="AL5423" s="10">
        <f>YEAR(ufc_fights_2[[#This Row],[date]])</f>
        <v>2011</v>
      </c>
      <c r="AM5423" t="s">
        <v>3983</v>
      </c>
      <c r="AN5423">
        <v>39</v>
      </c>
      <c r="AO5423" t="s">
        <v>3913</v>
      </c>
      <c r="AP5423">
        <f>IF(ufc_fights_2[[#This Row],[winner]]="Red",ufc_fights_2[[#This Row],[r_fighter_id]],ufc_fights_2[[#This Row],[b_fighter_id]])</f>
        <v>2783</v>
      </c>
      <c r="AQ5423" t="str">
        <f>_xlfn.XLOOKUP(ufc_fights_2[[#This Row],[winnerID]],ufc_fighters[id],ufc_fighters[fighter_name],"xxx",0,1)</f>
        <v>Mauricio Rua</v>
      </c>
    </row>
    <row r="5424" spans="1:43">
      <c r="A5424">
        <v>2783</v>
      </c>
      <c r="B5424">
        <v>3384</v>
      </c>
      <c r="C5424">
        <f>_xlfn.XLOOKUP(ufc_fights_2[[#This Row],[r_fighter_id]],ufc_fighters[id],ufc_fighters[year],"xxx",0,1)</f>
        <v>1981</v>
      </c>
      <c r="D5424">
        <f>_xlfn.XLOOKUP(ufc_fights_2[[#This Row],[b_fighter_id]],ufc_fighters[id],ufc_fighters[year],"Prázdné",0,1)</f>
        <v>1985</v>
      </c>
      <c r="E5424" s="10">
        <f>YEAR(ufc_fights_2[[#This Row],[date]])-ufc_fights_2[[#This Row],[r_year]]</f>
        <v>36</v>
      </c>
      <c r="F5424" s="10">
        <f>YEAR(ufc_fights_2[[#This Row],[date]])-ufc_fights_2[[#This Row],[b_year]]</f>
        <v>32</v>
      </c>
      <c r="G5424">
        <v>2</v>
      </c>
      <c r="H5424">
        <v>0</v>
      </c>
      <c r="I5424">
        <v>0.54339999999999999</v>
      </c>
      <c r="J5424">
        <v>0.36420000000000002</v>
      </c>
      <c r="K5424">
        <v>0.54020000000000001</v>
      </c>
      <c r="L5424">
        <v>0.36420000000000002</v>
      </c>
      <c r="M5424">
        <v>0.66669999999999996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4.6296296296296294E-5</v>
      </c>
      <c r="T5424" s="2">
        <v>1.0416666666666667E-4</v>
      </c>
      <c r="U5424">
        <v>0.48570000000000002</v>
      </c>
      <c r="V5424">
        <v>0.3357</v>
      </c>
      <c r="W5424">
        <v>0.8</v>
      </c>
      <c r="X5424">
        <v>0.76919999999999999</v>
      </c>
      <c r="Y5424">
        <v>1</v>
      </c>
      <c r="Z5424">
        <v>0.54969999999999997</v>
      </c>
      <c r="AA5424">
        <v>0.36420000000000002</v>
      </c>
      <c r="AB5424">
        <v>0</v>
      </c>
      <c r="AC5424">
        <v>0</v>
      </c>
      <c r="AD5424">
        <v>0</v>
      </c>
      <c r="AE5424">
        <v>0</v>
      </c>
      <c r="AF5424" t="s">
        <v>3910</v>
      </c>
      <c r="AG5424" s="2">
        <v>6.8287037037037036E-4</v>
      </c>
      <c r="AH5424" t="s">
        <v>3911</v>
      </c>
      <c r="AI5424">
        <v>3</v>
      </c>
      <c r="AJ5424" t="s">
        <v>3939</v>
      </c>
      <c r="AK5424" s="3">
        <v>42805</v>
      </c>
      <c r="AL5424" s="10">
        <f>YEAR(ufc_fights_2[[#This Row],[date]])</f>
        <v>2017</v>
      </c>
      <c r="AM5424" t="s">
        <v>3983</v>
      </c>
      <c r="AN5424">
        <v>37</v>
      </c>
      <c r="AO5424" t="s">
        <v>3913</v>
      </c>
      <c r="AP5424">
        <f>IF(ufc_fights_2[[#This Row],[winner]]="Red",ufc_fights_2[[#This Row],[r_fighter_id]],ufc_fights_2[[#This Row],[b_fighter_id]])</f>
        <v>2783</v>
      </c>
      <c r="AQ5424" t="str">
        <f>_xlfn.XLOOKUP(ufc_fights_2[[#This Row],[winnerID]],ufc_fighters[id],ufc_fighters[fighter_name],"xxx",0,1)</f>
        <v>Mauricio Rua</v>
      </c>
    </row>
    <row r="5425" spans="1:43">
      <c r="A5425">
        <v>2783</v>
      </c>
      <c r="B5425">
        <v>2328</v>
      </c>
      <c r="C5425">
        <f>_xlfn.XLOOKUP(ufc_fights_2[[#This Row],[r_fighter_id]],ufc_fighters[id],ufc_fighters[year],"xxx",0,1)</f>
        <v>1981</v>
      </c>
      <c r="D5425">
        <f>_xlfn.XLOOKUP(ufc_fights_2[[#This Row],[b_fighter_id]],ufc_fighters[id],ufc_fighters[year],"Prázdné",0,1)</f>
        <v>1976</v>
      </c>
      <c r="E5425" s="10">
        <f>YEAR(ufc_fights_2[[#This Row],[date]])-ufc_fights_2[[#This Row],[r_year]]</f>
        <v>34</v>
      </c>
      <c r="F5425" s="10">
        <f>YEAR(ufc_fights_2[[#This Row],[date]])-ufc_fights_2[[#This Row],[b_year]]</f>
        <v>39</v>
      </c>
      <c r="G5425">
        <v>0</v>
      </c>
      <c r="H5425">
        <v>0</v>
      </c>
      <c r="I5425">
        <v>0.54079999999999995</v>
      </c>
      <c r="J5425">
        <v>0.3795</v>
      </c>
      <c r="K5425">
        <v>0.63080000000000003</v>
      </c>
      <c r="L5425">
        <v>0.41239999999999999</v>
      </c>
      <c r="M5425">
        <v>0.4</v>
      </c>
      <c r="N5425">
        <v>0</v>
      </c>
      <c r="O5425">
        <v>0</v>
      </c>
      <c r="P5425">
        <v>1</v>
      </c>
      <c r="Q5425">
        <v>0</v>
      </c>
      <c r="R5425">
        <v>0</v>
      </c>
      <c r="S5425" s="2">
        <v>2.9976851851851853E-3</v>
      </c>
      <c r="T5425" s="2">
        <v>1.5046296296296297E-4</v>
      </c>
      <c r="U5425">
        <v>0.40539999999999998</v>
      </c>
      <c r="V5425">
        <v>0.35260000000000002</v>
      </c>
      <c r="W5425">
        <v>0.9375</v>
      </c>
      <c r="X5425">
        <v>1</v>
      </c>
      <c r="Y5425">
        <v>1</v>
      </c>
      <c r="Z5425">
        <v>0.5595</v>
      </c>
      <c r="AA5425">
        <v>0.35560000000000003</v>
      </c>
      <c r="AB5425">
        <v>0.25</v>
      </c>
      <c r="AC5425">
        <v>0.4839</v>
      </c>
      <c r="AD5425">
        <v>0.66669999999999996</v>
      </c>
      <c r="AE5425">
        <v>0</v>
      </c>
      <c r="AF5425" t="s">
        <v>3915</v>
      </c>
      <c r="AG5425" s="2">
        <v>3.472222222222222E-3</v>
      </c>
      <c r="AH5425" t="s">
        <v>3911</v>
      </c>
      <c r="AI5425">
        <v>3</v>
      </c>
      <c r="AJ5425" t="s">
        <v>3939</v>
      </c>
      <c r="AK5425" s="3">
        <v>42217</v>
      </c>
      <c r="AL5425" s="10">
        <f>YEAR(ufc_fights_2[[#This Row],[date]])</f>
        <v>2015</v>
      </c>
      <c r="AM5425" t="s">
        <v>3983</v>
      </c>
      <c r="AN5425">
        <v>13</v>
      </c>
      <c r="AO5425" t="s">
        <v>3913</v>
      </c>
      <c r="AP5425">
        <f>IF(ufc_fights_2[[#This Row],[winner]]="Red",ufc_fights_2[[#This Row],[r_fighter_id]],ufc_fights_2[[#This Row],[b_fighter_id]])</f>
        <v>2783</v>
      </c>
      <c r="AQ5425" t="str">
        <f>_xlfn.XLOOKUP(ufc_fights_2[[#This Row],[winnerID]],ufc_fighters[id],ufc_fighters[fighter_name],"xxx",0,1)</f>
        <v>Mauricio Rua</v>
      </c>
    </row>
    <row r="5426" spans="1:43">
      <c r="A5426">
        <v>2783</v>
      </c>
      <c r="B5426">
        <v>2328</v>
      </c>
      <c r="C5426">
        <f>_xlfn.XLOOKUP(ufc_fights_2[[#This Row],[r_fighter_id]],ufc_fighters[id],ufc_fighters[year],"xxx",0,1)</f>
        <v>1981</v>
      </c>
      <c r="D5426">
        <f>_xlfn.XLOOKUP(ufc_fights_2[[#This Row],[b_fighter_id]],ufc_fighters[id],ufc_fighters[year],"Prázdné",0,1)</f>
        <v>1976</v>
      </c>
      <c r="E5426" s="10">
        <f>YEAR(ufc_fights_2[[#This Row],[date]])-ufc_fights_2[[#This Row],[r_year]]</f>
        <v>39</v>
      </c>
      <c r="F5426" s="10">
        <f>YEAR(ufc_fights_2[[#This Row],[date]])-ufc_fights_2[[#This Row],[b_year]]</f>
        <v>44</v>
      </c>
      <c r="G5426">
        <v>0</v>
      </c>
      <c r="H5426">
        <v>0</v>
      </c>
      <c r="I5426">
        <v>0.52429999999999999</v>
      </c>
      <c r="J5426">
        <v>0.46</v>
      </c>
      <c r="K5426">
        <v>0.60470000000000002</v>
      </c>
      <c r="L5426">
        <v>0.58140000000000003</v>
      </c>
      <c r="M5426">
        <v>0.5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2.0486111111111113E-3</v>
      </c>
      <c r="T5426" s="2">
        <v>9.3749999999999997E-4</v>
      </c>
      <c r="U5426">
        <v>0.375</v>
      </c>
      <c r="V5426">
        <v>0.42859999999999998</v>
      </c>
      <c r="W5426">
        <v>0.78569999999999995</v>
      </c>
      <c r="X5426">
        <v>0.94120000000000004</v>
      </c>
      <c r="Y5426">
        <v>0</v>
      </c>
      <c r="Z5426">
        <v>0.4945</v>
      </c>
      <c r="AA5426">
        <v>0.43159999999999998</v>
      </c>
      <c r="AB5426">
        <v>1</v>
      </c>
      <c r="AC5426">
        <v>1</v>
      </c>
      <c r="AD5426">
        <v>0.5</v>
      </c>
      <c r="AE5426">
        <v>1</v>
      </c>
      <c r="AF5426" t="s">
        <v>3922</v>
      </c>
      <c r="AG5426" s="2">
        <v>3.472222222222222E-3</v>
      </c>
      <c r="AH5426" t="s">
        <v>3911</v>
      </c>
      <c r="AI5426">
        <v>3</v>
      </c>
      <c r="AJ5426" t="s">
        <v>3931</v>
      </c>
      <c r="AK5426" s="3">
        <v>44037</v>
      </c>
      <c r="AL5426" s="10">
        <f>YEAR(ufc_fights_2[[#This Row],[date]])</f>
        <v>2020</v>
      </c>
      <c r="AM5426" t="s">
        <v>3983</v>
      </c>
      <c r="AN5426">
        <v>5</v>
      </c>
      <c r="AO5426" t="s">
        <v>3913</v>
      </c>
      <c r="AP5426">
        <f>IF(ufc_fights_2[[#This Row],[winner]]="Red",ufc_fights_2[[#This Row],[r_fighter_id]],ufc_fights_2[[#This Row],[b_fighter_id]])</f>
        <v>2783</v>
      </c>
      <c r="AQ5426" t="str">
        <f>_xlfn.XLOOKUP(ufc_fights_2[[#This Row],[winnerID]],ufc_fighters[id],ufc_fighters[fighter_name],"xxx",0,1)</f>
        <v>Mauricio Rua</v>
      </c>
    </row>
    <row r="5427" spans="1:43">
      <c r="A5427">
        <v>2783</v>
      </c>
      <c r="B5427">
        <v>3364</v>
      </c>
      <c r="C5427">
        <f>_xlfn.XLOOKUP(ufc_fights_2[[#This Row],[r_fighter_id]],ufc_fighters[id],ufc_fighters[year],"xxx",0,1)</f>
        <v>1981</v>
      </c>
      <c r="D5427">
        <f>_xlfn.XLOOKUP(ufc_fights_2[[#This Row],[b_fighter_id]],ufc_fighters[id],ufc_fighters[year],"Prázdné",0,1)</f>
        <v>1977</v>
      </c>
      <c r="E5427" s="10">
        <f>YEAR(ufc_fights_2[[#This Row],[date]])-ufc_fights_2[[#This Row],[r_year]]</f>
        <v>31</v>
      </c>
      <c r="F5427" s="10">
        <f>YEAR(ufc_fights_2[[#This Row],[date]])-ufc_fights_2[[#This Row],[b_year]]</f>
        <v>35</v>
      </c>
      <c r="G5427">
        <v>1</v>
      </c>
      <c r="H5427">
        <v>0</v>
      </c>
      <c r="I5427">
        <v>0.66020000000000001</v>
      </c>
      <c r="J5427">
        <v>0.6321</v>
      </c>
      <c r="K5427">
        <v>0.77170000000000005</v>
      </c>
      <c r="L5427">
        <v>0.67420000000000002</v>
      </c>
      <c r="M5427">
        <v>0.57140000000000002</v>
      </c>
      <c r="N5427">
        <v>0.5</v>
      </c>
      <c r="O5427">
        <v>0</v>
      </c>
      <c r="P5427">
        <v>1</v>
      </c>
      <c r="Q5427">
        <v>0</v>
      </c>
      <c r="R5427">
        <v>0</v>
      </c>
      <c r="S5427" s="2">
        <v>7.9398148148148145E-3</v>
      </c>
      <c r="T5427" s="2">
        <v>1.2847222222222223E-3</v>
      </c>
      <c r="U5427">
        <v>0.62960000000000005</v>
      </c>
      <c r="V5427">
        <v>0.44440000000000002</v>
      </c>
      <c r="W5427">
        <v>0.81820000000000004</v>
      </c>
      <c r="X5427">
        <v>0.72729999999999995</v>
      </c>
      <c r="Y5427">
        <v>0.8</v>
      </c>
      <c r="Z5427">
        <v>0.55879999999999996</v>
      </c>
      <c r="AA5427">
        <v>0.58620000000000005</v>
      </c>
      <c r="AB5427">
        <v>0.88890000000000002</v>
      </c>
      <c r="AC5427">
        <v>0.93330000000000002</v>
      </c>
      <c r="AD5427">
        <v>0.82350000000000001</v>
      </c>
      <c r="AE5427">
        <v>0.5</v>
      </c>
      <c r="AF5427" t="s">
        <v>3910</v>
      </c>
      <c r="AG5427" s="2">
        <v>2.8819444444444444E-3</v>
      </c>
      <c r="AH5427" t="s">
        <v>3927</v>
      </c>
      <c r="AI5427">
        <v>5</v>
      </c>
      <c r="AJ5427" t="s">
        <v>3914</v>
      </c>
      <c r="AK5427" s="3">
        <v>41125</v>
      </c>
      <c r="AL5427" s="10">
        <f>YEAR(ufc_fights_2[[#This Row],[date]])</f>
        <v>2012</v>
      </c>
      <c r="AM5427" t="s">
        <v>3983</v>
      </c>
      <c r="AN5427">
        <v>2</v>
      </c>
      <c r="AO5427" t="s">
        <v>3913</v>
      </c>
      <c r="AP5427">
        <f>IF(ufc_fights_2[[#This Row],[winner]]="Red",ufc_fights_2[[#This Row],[r_fighter_id]],ufc_fights_2[[#This Row],[b_fighter_id]])</f>
        <v>2783</v>
      </c>
      <c r="AQ5427" t="str">
        <f>_xlfn.XLOOKUP(ufc_fights_2[[#This Row],[winnerID]],ufc_fighters[id],ufc_fighters[fighter_name],"xxx",0,1)</f>
        <v>Mauricio Rua</v>
      </c>
    </row>
    <row r="5428" spans="1:43">
      <c r="A5428">
        <v>1368</v>
      </c>
      <c r="B5428">
        <v>3072</v>
      </c>
      <c r="C5428">
        <f>_xlfn.XLOOKUP(ufc_fights_2[[#This Row],[r_fighter_id]],ufc_fighters[id],ufc_fighters[year],"xxx",0,1)</f>
        <v>1980</v>
      </c>
      <c r="D5428">
        <f>_xlfn.XLOOKUP(ufc_fights_2[[#This Row],[b_fighter_id]],ufc_fighters[id],ufc_fighters[year],"Prázdné",0,1)</f>
        <v>1969</v>
      </c>
      <c r="E5428" s="10">
        <f>YEAR(ufc_fights_2[[#This Row],[date]])-ufc_fights_2[[#This Row],[r_year]]</f>
        <v>25</v>
      </c>
      <c r="F5428" s="10">
        <f>YEAR(ufc_fights_2[[#This Row],[date]])-ufc_fights_2[[#This Row],[b_year]]</f>
        <v>36</v>
      </c>
      <c r="G5428">
        <v>1</v>
      </c>
      <c r="H5428">
        <v>0</v>
      </c>
      <c r="I5428">
        <v>0.18490000000000001</v>
      </c>
      <c r="J5428">
        <v>0.25</v>
      </c>
      <c r="K5428">
        <v>0.41520000000000001</v>
      </c>
      <c r="L5428">
        <v>0.53639999999999999</v>
      </c>
      <c r="M5428">
        <v>0</v>
      </c>
      <c r="N5428">
        <v>0.5</v>
      </c>
      <c r="O5428">
        <v>0</v>
      </c>
      <c r="P5428">
        <v>0</v>
      </c>
      <c r="Q5428">
        <v>0</v>
      </c>
      <c r="R5428">
        <v>0</v>
      </c>
      <c r="S5428" s="2">
        <v>1.8402777777777777E-3</v>
      </c>
      <c r="T5428" s="2">
        <v>9.3749999999999997E-4</v>
      </c>
      <c r="U5428">
        <v>0.1263</v>
      </c>
      <c r="V5428">
        <v>9.0899999999999995E-2</v>
      </c>
      <c r="W5428">
        <v>0.29409999999999997</v>
      </c>
      <c r="X5428">
        <v>0.71430000000000005</v>
      </c>
      <c r="Y5428">
        <v>0.875</v>
      </c>
      <c r="Z5428">
        <v>0.19439999999999999</v>
      </c>
      <c r="AA5428">
        <v>0.2346</v>
      </c>
      <c r="AB5428">
        <v>0.33329999999999999</v>
      </c>
      <c r="AC5428">
        <v>1</v>
      </c>
      <c r="AD5428">
        <v>0</v>
      </c>
      <c r="AE5428">
        <v>0.5</v>
      </c>
      <c r="AF5428" t="s">
        <v>3915</v>
      </c>
      <c r="AG5428" s="2">
        <v>3.472222222222222E-3</v>
      </c>
      <c r="AH5428" t="s">
        <v>3911</v>
      </c>
      <c r="AI5428">
        <v>3</v>
      </c>
      <c r="AJ5428" t="s">
        <v>3925</v>
      </c>
      <c r="AK5428" s="3">
        <v>38451</v>
      </c>
      <c r="AL5428" s="10">
        <f>YEAR(ufc_fights_2[[#This Row],[date]])</f>
        <v>2005</v>
      </c>
      <c r="AM5428" t="s">
        <v>3983</v>
      </c>
      <c r="AN5428">
        <v>1</v>
      </c>
      <c r="AO5428" t="s">
        <v>3913</v>
      </c>
      <c r="AP5428">
        <f>IF(ufc_fights_2[[#This Row],[winner]]="Red",ufc_fights_2[[#This Row],[r_fighter_id]],ufc_fights_2[[#This Row],[b_fighter_id]])</f>
        <v>1368</v>
      </c>
      <c r="AQ5428" t="str">
        <f>_xlfn.XLOOKUP(ufc_fights_2[[#This Row],[winnerID]],ufc_fighters[id],ufc_fighters[fighter_name],"xxx",0,1)</f>
        <v>Sam Hoger</v>
      </c>
    </row>
    <row r="5429" spans="1:43">
      <c r="A5429">
        <v>1368</v>
      </c>
      <c r="B5429">
        <v>2301</v>
      </c>
      <c r="C5429">
        <f>_xlfn.XLOOKUP(ufc_fights_2[[#This Row],[r_fighter_id]],ufc_fighters[id],ufc_fighters[year],"xxx",0,1)</f>
        <v>1980</v>
      </c>
      <c r="D5429">
        <f>_xlfn.XLOOKUP(ufc_fights_2[[#This Row],[b_fighter_id]],ufc_fighters[id],ufc_fighters[year],"Prázdné",0,1)</f>
        <v>1966</v>
      </c>
      <c r="E5429" s="10">
        <f>YEAR(ufc_fights_2[[#This Row],[date]])-ufc_fights_2[[#This Row],[r_year]]</f>
        <v>25</v>
      </c>
      <c r="F5429" s="10">
        <f>YEAR(ufc_fights_2[[#This Row],[date]])-ufc_fights_2[[#This Row],[b_year]]</f>
        <v>39</v>
      </c>
      <c r="G5429">
        <v>0</v>
      </c>
      <c r="H5429">
        <v>0</v>
      </c>
      <c r="I5429">
        <v>0.47620000000000001</v>
      </c>
      <c r="J5429">
        <v>0.2</v>
      </c>
      <c r="K5429">
        <v>0.72919999999999996</v>
      </c>
      <c r="L5429">
        <v>0.33329999999999999</v>
      </c>
      <c r="M5429">
        <v>1</v>
      </c>
      <c r="N5429">
        <v>0</v>
      </c>
      <c r="O5429">
        <v>2</v>
      </c>
      <c r="P5429">
        <v>4</v>
      </c>
      <c r="Q5429">
        <v>0</v>
      </c>
      <c r="R5429">
        <v>0</v>
      </c>
      <c r="S5429" s="2">
        <v>3.2870370370370371E-3</v>
      </c>
      <c r="T5429" s="2">
        <v>1.0416666666666667E-4</v>
      </c>
      <c r="U5429">
        <v>0.47620000000000001</v>
      </c>
      <c r="V5429">
        <v>0.22220000000000001</v>
      </c>
      <c r="W5429">
        <v>0</v>
      </c>
      <c r="X5429">
        <v>0</v>
      </c>
      <c r="Y5429">
        <v>0</v>
      </c>
      <c r="Z5429">
        <v>0</v>
      </c>
      <c r="AA5429">
        <v>0.2</v>
      </c>
      <c r="AB5429">
        <v>0</v>
      </c>
      <c r="AC5429">
        <v>0</v>
      </c>
      <c r="AD5429">
        <v>0.52629999999999999</v>
      </c>
      <c r="AE5429">
        <v>0</v>
      </c>
      <c r="AF5429" t="s">
        <v>3933</v>
      </c>
      <c r="AG5429" s="2">
        <v>1.4467592592592592E-3</v>
      </c>
      <c r="AH5429" t="s">
        <v>3911</v>
      </c>
      <c r="AI5429">
        <v>3</v>
      </c>
      <c r="AJ5429" t="s">
        <v>3914</v>
      </c>
      <c r="AK5429" s="3">
        <v>38675</v>
      </c>
      <c r="AL5429" s="10">
        <f>YEAR(ufc_fights_2[[#This Row],[date]])</f>
        <v>2005</v>
      </c>
      <c r="AM5429" t="s">
        <v>3983</v>
      </c>
      <c r="AN5429">
        <v>1</v>
      </c>
      <c r="AO5429" t="s">
        <v>3913</v>
      </c>
      <c r="AP5429">
        <f>IF(ufc_fights_2[[#This Row],[winner]]="Red",ufc_fights_2[[#This Row],[r_fighter_id]],ufc_fights_2[[#This Row],[b_fighter_id]])</f>
        <v>1368</v>
      </c>
      <c r="AQ5429" t="str">
        <f>_xlfn.XLOOKUP(ufc_fights_2[[#This Row],[winnerID]],ufc_fighters[id],ufc_fighters[fighter_name],"xxx",0,1)</f>
        <v>Sam Hoger</v>
      </c>
    </row>
    <row r="5430" spans="1:43">
      <c r="A5430">
        <v>1891</v>
      </c>
      <c r="B5430">
        <v>2767</v>
      </c>
      <c r="C5430">
        <f>_xlfn.XLOOKUP(ufc_fights_2[[#This Row],[r_fighter_id]],ufc_fighters[id],ufc_fighters[year],"xxx",0,1)</f>
        <v>1978</v>
      </c>
      <c r="D5430">
        <f>_xlfn.XLOOKUP(ufc_fights_2[[#This Row],[b_fighter_id]],ufc_fighters[id],ufc_fighters[year],"Prázdné",0,1)</f>
        <v>1972</v>
      </c>
      <c r="E5430" s="10">
        <f>YEAR(ufc_fights_2[[#This Row],[date]])-ufc_fights_2[[#This Row],[r_year]]</f>
        <v>28</v>
      </c>
      <c r="F5430" s="10">
        <f>YEAR(ufc_fights_2[[#This Row],[date]])-ufc_fights_2[[#This Row],[b_year]]</f>
        <v>34</v>
      </c>
      <c r="G5430">
        <v>0</v>
      </c>
      <c r="H5430">
        <v>0</v>
      </c>
      <c r="I5430">
        <v>0.58819999999999995</v>
      </c>
      <c r="J5430">
        <v>0.5</v>
      </c>
      <c r="K5430">
        <v>0.60870000000000002</v>
      </c>
      <c r="L5430">
        <v>0.84209999999999996</v>
      </c>
      <c r="M5430">
        <v>1</v>
      </c>
      <c r="N5430">
        <v>0</v>
      </c>
      <c r="O5430">
        <v>3</v>
      </c>
      <c r="P5430">
        <v>0</v>
      </c>
      <c r="Q5430">
        <v>0</v>
      </c>
      <c r="R5430">
        <v>0</v>
      </c>
      <c r="S5430" s="2">
        <v>1.9444444444444444E-3</v>
      </c>
      <c r="T5430" s="2">
        <v>0</v>
      </c>
      <c r="U5430">
        <v>0.5625</v>
      </c>
      <c r="V5430">
        <v>0.33329999999999999</v>
      </c>
      <c r="W5430">
        <v>0</v>
      </c>
      <c r="X5430">
        <v>1</v>
      </c>
      <c r="Y5430">
        <v>1</v>
      </c>
      <c r="Z5430">
        <v>0.25</v>
      </c>
      <c r="AA5430">
        <v>0.5</v>
      </c>
      <c r="AB5430">
        <v>0</v>
      </c>
      <c r="AC5430">
        <v>0.5</v>
      </c>
      <c r="AD5430">
        <v>0.69230000000000003</v>
      </c>
      <c r="AE5430">
        <v>0</v>
      </c>
      <c r="AF5430" t="s">
        <v>3933</v>
      </c>
      <c r="AG5430" s="2">
        <v>2.7893518518518519E-3</v>
      </c>
      <c r="AH5430" t="s">
        <v>3911</v>
      </c>
      <c r="AI5430">
        <v>3</v>
      </c>
      <c r="AJ5430" t="s">
        <v>3967</v>
      </c>
      <c r="AK5430" s="3">
        <v>38896</v>
      </c>
      <c r="AL5430" s="10">
        <f>YEAR(ufc_fights_2[[#This Row],[date]])</f>
        <v>2006</v>
      </c>
      <c r="AM5430" t="s">
        <v>3983</v>
      </c>
      <c r="AN5430">
        <v>1</v>
      </c>
      <c r="AO5430" t="s">
        <v>3913</v>
      </c>
      <c r="AP5430">
        <f>IF(ufc_fights_2[[#This Row],[winner]]="Red",ufc_fights_2[[#This Row],[r_fighter_id]],ufc_fights_2[[#This Row],[b_fighter_id]])</f>
        <v>1891</v>
      </c>
      <c r="AQ5430" t="str">
        <f>_xlfn.XLOOKUP(ufc_fights_2[[#This Row],[winnerID]],ufc_fighters[id],ufc_fighters[fighter_name],"xxx",0,1)</f>
        <v>Rob MacDonald</v>
      </c>
    </row>
    <row r="5431" spans="1:43">
      <c r="A5431">
        <v>1308</v>
      </c>
      <c r="B5431">
        <v>3331</v>
      </c>
      <c r="C5431">
        <f>_xlfn.XLOOKUP(ufc_fights_2[[#This Row],[r_fighter_id]],ufc_fighters[id],ufc_fighters[year],"xxx",0,1)</f>
        <v>1976</v>
      </c>
      <c r="D5431">
        <f>_xlfn.XLOOKUP(ufc_fights_2[[#This Row],[b_fighter_id]],ufc_fighters[id],ufc_fighters[year],"Prázdné",0,1)</f>
        <v>0</v>
      </c>
      <c r="E5431" s="10">
        <f>YEAR(ufc_fights_2[[#This Row],[date]])-ufc_fights_2[[#This Row],[r_year]]</f>
        <v>30</v>
      </c>
      <c r="F5431" s="10">
        <f>YEAR(ufc_fights_2[[#This Row],[date]])-ufc_fights_2[[#This Row],[b_year]]</f>
        <v>2006</v>
      </c>
      <c r="G5431">
        <v>0</v>
      </c>
      <c r="H5431">
        <v>0</v>
      </c>
      <c r="I5431">
        <v>0.33329999999999999</v>
      </c>
      <c r="J5431">
        <v>0.31580000000000003</v>
      </c>
      <c r="K5431">
        <v>0.35289999999999999</v>
      </c>
      <c r="L5431">
        <v>0.36730000000000002</v>
      </c>
      <c r="M5431">
        <v>0</v>
      </c>
      <c r="N5431">
        <v>0.33329999999999999</v>
      </c>
      <c r="O5431">
        <v>0</v>
      </c>
      <c r="P5431">
        <v>0</v>
      </c>
      <c r="Q5431">
        <v>0</v>
      </c>
      <c r="R5431">
        <v>0</v>
      </c>
      <c r="S5431" s="2">
        <v>5.7870370370370373E-5</v>
      </c>
      <c r="T5431" s="2">
        <v>6.8287037037037036E-4</v>
      </c>
      <c r="U5431">
        <v>0.23300000000000001</v>
      </c>
      <c r="V5431">
        <v>0.25409999999999999</v>
      </c>
      <c r="W5431">
        <v>0.6</v>
      </c>
      <c r="X5431">
        <v>0.78569999999999995</v>
      </c>
      <c r="Y5431">
        <v>0.8</v>
      </c>
      <c r="Z5431">
        <v>0.30509999999999998</v>
      </c>
      <c r="AA5431">
        <v>0.28960000000000002</v>
      </c>
      <c r="AB5431">
        <v>0.53849999999999998</v>
      </c>
      <c r="AC5431">
        <v>0.47060000000000002</v>
      </c>
      <c r="AD5431">
        <v>1</v>
      </c>
      <c r="AE5431">
        <v>0.55559999999999998</v>
      </c>
      <c r="AF5431" t="s">
        <v>3922</v>
      </c>
      <c r="AG5431" s="2">
        <v>3.472222222222222E-3</v>
      </c>
      <c r="AH5431" t="s">
        <v>3911</v>
      </c>
      <c r="AI5431">
        <v>3</v>
      </c>
      <c r="AJ5431" t="s">
        <v>3914</v>
      </c>
      <c r="AK5431" s="3">
        <v>39064</v>
      </c>
      <c r="AL5431" s="10">
        <f>YEAR(ufc_fights_2[[#This Row],[date]])</f>
        <v>2006</v>
      </c>
      <c r="AM5431" t="s">
        <v>3983</v>
      </c>
      <c r="AN5431">
        <v>116</v>
      </c>
      <c r="AO5431" t="s">
        <v>3913</v>
      </c>
      <c r="AP5431">
        <f>IF(ufc_fights_2[[#This Row],[winner]]="Red",ufc_fights_2[[#This Row],[r_fighter_id]],ufc_fights_2[[#This Row],[b_fighter_id]])</f>
        <v>1308</v>
      </c>
      <c r="AQ5431" t="str">
        <f>_xlfn.XLOOKUP(ufc_fights_2[[#This Row],[winnerID]],ufc_fighters[id],ufc_fighters[fighter_name],"xxx",0,1)</f>
        <v>David Heath</v>
      </c>
    </row>
    <row r="5432" spans="1:43">
      <c r="A5432">
        <v>1308</v>
      </c>
      <c r="B5432">
        <v>3418</v>
      </c>
      <c r="C5432">
        <f>_xlfn.XLOOKUP(ufc_fights_2[[#This Row],[r_fighter_id]],ufc_fighters[id],ufc_fighters[year],"xxx",0,1)</f>
        <v>1976</v>
      </c>
      <c r="D5432">
        <f>_xlfn.XLOOKUP(ufc_fights_2[[#This Row],[b_fighter_id]],ufc_fighters[id],ufc_fighters[year],"Prázdné",0,1)</f>
        <v>0</v>
      </c>
      <c r="E5432" s="10">
        <f>YEAR(ufc_fights_2[[#This Row],[date]])-ufc_fights_2[[#This Row],[r_year]]</f>
        <v>30</v>
      </c>
      <c r="F5432" s="10">
        <f>YEAR(ufc_fights_2[[#This Row],[date]])-ufc_fights_2[[#This Row],[b_year]]</f>
        <v>2006</v>
      </c>
      <c r="G5432">
        <v>0</v>
      </c>
      <c r="H5432">
        <v>0</v>
      </c>
      <c r="I5432">
        <v>0.5</v>
      </c>
      <c r="J5432">
        <v>1</v>
      </c>
      <c r="K5432">
        <v>0.86360000000000003</v>
      </c>
      <c r="L5432">
        <v>1</v>
      </c>
      <c r="M5432">
        <v>1</v>
      </c>
      <c r="N5432">
        <v>0</v>
      </c>
      <c r="O5432">
        <v>3</v>
      </c>
      <c r="P5432">
        <v>0</v>
      </c>
      <c r="Q5432">
        <v>0</v>
      </c>
      <c r="R5432">
        <v>0</v>
      </c>
      <c r="S5432" s="2">
        <v>1.6203703703703703E-3</v>
      </c>
      <c r="T5432" s="2">
        <v>2.3148148148148147E-5</v>
      </c>
      <c r="U5432">
        <v>0.5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0.5</v>
      </c>
      <c r="AE5432">
        <v>0</v>
      </c>
      <c r="AF5432" t="s">
        <v>3933</v>
      </c>
      <c r="AG5432" s="2">
        <v>1.7592592592592592E-3</v>
      </c>
      <c r="AH5432" t="s">
        <v>3911</v>
      </c>
      <c r="AI5432">
        <v>3</v>
      </c>
      <c r="AJ5432" t="s">
        <v>3939</v>
      </c>
      <c r="AK5432" s="3">
        <v>38955</v>
      </c>
      <c r="AL5432" s="10">
        <f>YEAR(ufc_fights_2[[#This Row],[date]])</f>
        <v>2006</v>
      </c>
      <c r="AM5432" t="s">
        <v>3983</v>
      </c>
      <c r="AN5432">
        <v>1</v>
      </c>
      <c r="AO5432" t="s">
        <v>3913</v>
      </c>
      <c r="AP5432">
        <f>IF(ufc_fights_2[[#This Row],[winner]]="Red",ufc_fights_2[[#This Row],[r_fighter_id]],ufc_fights_2[[#This Row],[b_fighter_id]])</f>
        <v>1308</v>
      </c>
      <c r="AQ5432" t="str">
        <f>_xlfn.XLOOKUP(ufc_fights_2[[#This Row],[winnerID]],ufc_fighters[id],ufc_fighters[fighter_name],"xxx",0,1)</f>
        <v>David Heath</v>
      </c>
    </row>
    <row r="5433" spans="1:43">
      <c r="A5433">
        <v>2783</v>
      </c>
      <c r="B5433">
        <v>3219</v>
      </c>
      <c r="C5433">
        <f>_xlfn.XLOOKUP(ufc_fights_2[[#This Row],[r_fighter_id]],ufc_fighters[id],ufc_fighters[year],"xxx",0,1)</f>
        <v>1981</v>
      </c>
      <c r="D5433">
        <f>_xlfn.XLOOKUP(ufc_fights_2[[#This Row],[b_fighter_id]],ufc_fighters[id],ufc_fighters[year],"Prázdné",0,1)</f>
        <v>1981</v>
      </c>
      <c r="E5433" s="10">
        <f>YEAR(ufc_fights_2[[#This Row],[date]])-ufc_fights_2[[#This Row],[r_year]]</f>
        <v>32</v>
      </c>
      <c r="F5433" s="10">
        <f>YEAR(ufc_fights_2[[#This Row],[date]])-ufc_fights_2[[#This Row],[b_year]]</f>
        <v>32</v>
      </c>
      <c r="G5433">
        <v>1</v>
      </c>
      <c r="H5433">
        <v>0</v>
      </c>
      <c r="I5433">
        <v>0.75</v>
      </c>
      <c r="J5433">
        <v>0.1429</v>
      </c>
      <c r="K5433">
        <v>0.75</v>
      </c>
      <c r="L5433">
        <v>0.1429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3.4722222222222222E-5</v>
      </c>
      <c r="T5433" s="2">
        <v>0</v>
      </c>
      <c r="U5433">
        <v>0.57140000000000002</v>
      </c>
      <c r="V5433">
        <v>0.25</v>
      </c>
      <c r="W5433">
        <v>1</v>
      </c>
      <c r="X5433">
        <v>1</v>
      </c>
      <c r="Y5433">
        <v>0</v>
      </c>
      <c r="Z5433">
        <v>0.72729999999999995</v>
      </c>
      <c r="AA5433">
        <v>0.1429</v>
      </c>
      <c r="AB5433">
        <v>0</v>
      </c>
      <c r="AC5433">
        <v>0</v>
      </c>
      <c r="AD5433">
        <v>1</v>
      </c>
      <c r="AE5433">
        <v>0</v>
      </c>
      <c r="AF5433" t="s">
        <v>3910</v>
      </c>
      <c r="AG5433" s="2">
        <v>7.291666666666667E-4</v>
      </c>
      <c r="AH5433" t="s">
        <v>3911</v>
      </c>
      <c r="AI5433">
        <v>3</v>
      </c>
      <c r="AJ5433" t="s">
        <v>3946</v>
      </c>
      <c r="AK5433" s="3">
        <v>41614</v>
      </c>
      <c r="AL5433" s="10">
        <f>YEAR(ufc_fights_2[[#This Row],[date]])</f>
        <v>2013</v>
      </c>
      <c r="AM5433" t="s">
        <v>3983</v>
      </c>
      <c r="AN5433">
        <v>101</v>
      </c>
      <c r="AO5433" t="s">
        <v>3913</v>
      </c>
      <c r="AP5433">
        <f>IF(ufc_fights_2[[#This Row],[winner]]="Red",ufc_fights_2[[#This Row],[r_fighter_id]],ufc_fights_2[[#This Row],[b_fighter_id]])</f>
        <v>2783</v>
      </c>
      <c r="AQ5433" t="str">
        <f>_xlfn.XLOOKUP(ufc_fights_2[[#This Row],[winnerID]],ufc_fighters[id],ufc_fighters[fighter_name],"xxx",0,1)</f>
        <v>Mauricio Rua</v>
      </c>
    </row>
    <row r="5434" spans="1:43">
      <c r="A5434">
        <v>761</v>
      </c>
      <c r="B5434">
        <v>734</v>
      </c>
      <c r="C5434">
        <f>_xlfn.XLOOKUP(ufc_fights_2[[#This Row],[r_fighter_id]],ufc_fighters[id],ufc_fighters[year],"xxx",0,1)</f>
        <v>1973</v>
      </c>
      <c r="D5434">
        <f>_xlfn.XLOOKUP(ufc_fights_2[[#This Row],[b_fighter_id]],ufc_fighters[id],ufc_fighters[year],"Prázdné",0,1)</f>
        <v>1982</v>
      </c>
      <c r="E5434" s="10">
        <f>YEAR(ufc_fights_2[[#This Row],[date]])-ufc_fights_2[[#This Row],[r_year]]</f>
        <v>39</v>
      </c>
      <c r="F5434" s="10">
        <f>YEAR(ufc_fights_2[[#This Row],[date]])-ufc_fights_2[[#This Row],[b_year]]</f>
        <v>30</v>
      </c>
      <c r="G5434">
        <v>0</v>
      </c>
      <c r="H5434">
        <v>0</v>
      </c>
      <c r="I5434">
        <v>0.96</v>
      </c>
      <c r="J5434">
        <v>0.16669999999999999</v>
      </c>
      <c r="K5434">
        <v>0.95740000000000003</v>
      </c>
      <c r="L5434">
        <v>0.70830000000000004</v>
      </c>
      <c r="M5434">
        <v>1</v>
      </c>
      <c r="N5434">
        <v>0.5</v>
      </c>
      <c r="O5434">
        <v>0</v>
      </c>
      <c r="P5434">
        <v>1</v>
      </c>
      <c r="Q5434">
        <v>1</v>
      </c>
      <c r="R5434">
        <v>2</v>
      </c>
      <c r="S5434" s="2">
        <v>3.7731481481481483E-3</v>
      </c>
      <c r="T5434" s="2">
        <v>5.0810185185185186E-3</v>
      </c>
      <c r="U5434">
        <v>0.93940000000000001</v>
      </c>
      <c r="V5434">
        <v>0.2</v>
      </c>
      <c r="W5434">
        <v>1</v>
      </c>
      <c r="X5434">
        <v>1</v>
      </c>
      <c r="Y5434">
        <v>0</v>
      </c>
      <c r="Z5434">
        <v>0.92310000000000003</v>
      </c>
      <c r="AA5434">
        <v>0.16669999999999999</v>
      </c>
      <c r="AB5434">
        <v>0</v>
      </c>
      <c r="AC5434">
        <v>0</v>
      </c>
      <c r="AD5434">
        <v>0.97299999999999998</v>
      </c>
      <c r="AE5434">
        <v>0</v>
      </c>
      <c r="AF5434" t="s">
        <v>3969</v>
      </c>
      <c r="AG5434" s="2">
        <v>3.472222222222222E-3</v>
      </c>
      <c r="AH5434" t="s">
        <v>3911</v>
      </c>
      <c r="AI5434">
        <v>3</v>
      </c>
      <c r="AJ5434" t="s">
        <v>3961</v>
      </c>
      <c r="AK5434" s="3">
        <v>41013</v>
      </c>
      <c r="AL5434" s="10">
        <f>YEAR(ufc_fights_2[[#This Row],[date]])</f>
        <v>2012</v>
      </c>
      <c r="AM5434" t="s">
        <v>3983</v>
      </c>
      <c r="AN5434">
        <v>86</v>
      </c>
      <c r="AO5434" t="s">
        <v>3913</v>
      </c>
      <c r="AP5434">
        <f>IF(ufc_fights_2[[#This Row],[winner]]="Red",ufc_fights_2[[#This Row],[r_fighter_id]],ufc_fights_2[[#This Row],[b_fighter_id]])</f>
        <v>761</v>
      </c>
      <c r="AQ5434" t="str">
        <f>_xlfn.XLOOKUP(ufc_fights_2[[#This Row],[winnerID]],ufc_fighters[id],ufc_fighters[fighter_name],"xxx",0,1)</f>
        <v>Cyrille Diabate</v>
      </c>
    </row>
    <row r="5435" spans="1:43">
      <c r="A5435">
        <v>3384</v>
      </c>
      <c r="B5435">
        <v>2800</v>
      </c>
      <c r="C5435">
        <f>_xlfn.XLOOKUP(ufc_fights_2[[#This Row],[r_fighter_id]],ufc_fighters[id],ufc_fighters[year],"xxx",0,1)</f>
        <v>1985</v>
      </c>
      <c r="D5435">
        <f>_xlfn.XLOOKUP(ufc_fights_2[[#This Row],[b_fighter_id]],ufc_fighters[id],ufc_fighters[year],"Prázdné",0,1)</f>
        <v>1983</v>
      </c>
      <c r="E5435" s="10">
        <f>YEAR(ufc_fights_2[[#This Row],[date]])-ufc_fights_2[[#This Row],[r_year]]</f>
        <v>28</v>
      </c>
      <c r="F5435" s="10">
        <f>YEAR(ufc_fights_2[[#This Row],[date]])-ufc_fights_2[[#This Row],[b_year]]</f>
        <v>30</v>
      </c>
      <c r="G5435">
        <v>0</v>
      </c>
      <c r="H5435">
        <v>0</v>
      </c>
      <c r="I5435">
        <v>0.56000000000000005</v>
      </c>
      <c r="J5435">
        <v>0.5595</v>
      </c>
      <c r="K5435">
        <v>0.61399999999999999</v>
      </c>
      <c r="L5435">
        <v>0.60640000000000005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8.2175925925925927E-4</v>
      </c>
      <c r="T5435" s="2">
        <v>4.861111111111111E-4</v>
      </c>
      <c r="U5435">
        <v>0.35709999999999997</v>
      </c>
      <c r="V5435">
        <v>0.50770000000000004</v>
      </c>
      <c r="W5435">
        <v>0.42859999999999998</v>
      </c>
      <c r="X5435">
        <v>0.68969999999999998</v>
      </c>
      <c r="Y5435">
        <v>0.75</v>
      </c>
      <c r="Z5435">
        <v>0.54349999999999998</v>
      </c>
      <c r="AA5435">
        <v>0.54879999999999995</v>
      </c>
      <c r="AB5435">
        <v>0.75</v>
      </c>
      <c r="AC5435">
        <v>1</v>
      </c>
      <c r="AD5435">
        <v>0</v>
      </c>
      <c r="AE5435">
        <v>0</v>
      </c>
      <c r="AF5435" t="s">
        <v>3969</v>
      </c>
      <c r="AG5435" s="2">
        <v>3.8194444444444446E-4</v>
      </c>
      <c r="AH5435" t="s">
        <v>3911</v>
      </c>
      <c r="AI5435">
        <v>3</v>
      </c>
      <c r="AJ5435" t="s">
        <v>4016</v>
      </c>
      <c r="AK5435" s="3">
        <v>41391</v>
      </c>
      <c r="AL5435" s="10">
        <f>YEAR(ufc_fights_2[[#This Row],[date]])</f>
        <v>2013</v>
      </c>
      <c r="AM5435" t="s">
        <v>3983</v>
      </c>
      <c r="AN5435">
        <v>9</v>
      </c>
      <c r="AO5435" t="s">
        <v>3918</v>
      </c>
      <c r="AP5435">
        <f>IF(ufc_fights_2[[#This Row],[winner]]="Red",ufc_fights_2[[#This Row],[r_fighter_id]],ufc_fights_2[[#This Row],[b_fighter_id]])</f>
        <v>2800</v>
      </c>
      <c r="AQ5435" t="str">
        <f>_xlfn.XLOOKUP(ufc_fights_2[[#This Row],[winnerID]],ufc_fighters[id],ufc_fighters[fighter_name],"xxx",0,1)</f>
        <v>Ovince Saint Preux</v>
      </c>
    </row>
    <row r="5436" spans="1:43">
      <c r="A5436">
        <v>1261</v>
      </c>
      <c r="B5436">
        <v>109</v>
      </c>
      <c r="C5436">
        <f>_xlfn.XLOOKUP(ufc_fights_2[[#This Row],[r_fighter_id]],ufc_fighters[id],ufc_fighters[year],"xxx",0,1)</f>
        <v>1976</v>
      </c>
      <c r="D5436">
        <f>_xlfn.XLOOKUP(ufc_fights_2[[#This Row],[b_fighter_id]],ufc_fighters[id],ufc_fighters[year],"Prázdné",0,1)</f>
        <v>1973</v>
      </c>
      <c r="E5436" s="10">
        <f>YEAR(ufc_fights_2[[#This Row],[date]])-ufc_fights_2[[#This Row],[r_year]]</f>
        <v>32</v>
      </c>
      <c r="F5436" s="10">
        <f>YEAR(ufc_fights_2[[#This Row],[date]])-ufc_fights_2[[#This Row],[b_year]]</f>
        <v>35</v>
      </c>
      <c r="G5436">
        <v>0</v>
      </c>
      <c r="H5436">
        <v>0</v>
      </c>
      <c r="I5436">
        <v>0.3478</v>
      </c>
      <c r="J5436">
        <v>0.46579999999999999</v>
      </c>
      <c r="K5436">
        <v>0.44679999999999997</v>
      </c>
      <c r="L5436">
        <v>0.49349999999999999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2.8935185185185184E-4</v>
      </c>
      <c r="T5436" s="2">
        <v>0</v>
      </c>
      <c r="U5436">
        <v>0.31780000000000003</v>
      </c>
      <c r="V5436">
        <v>0.37040000000000001</v>
      </c>
      <c r="W5436">
        <v>0.83330000000000004</v>
      </c>
      <c r="X5436">
        <v>0.5</v>
      </c>
      <c r="Y5436">
        <v>0.78569999999999995</v>
      </c>
      <c r="Z5436">
        <v>0.2828</v>
      </c>
      <c r="AA5436">
        <v>0.4667</v>
      </c>
      <c r="AB5436">
        <v>0.8</v>
      </c>
      <c r="AC5436">
        <v>0.46150000000000002</v>
      </c>
      <c r="AD5436">
        <v>0.72729999999999995</v>
      </c>
      <c r="AE5436">
        <v>0</v>
      </c>
      <c r="AF5436" t="s">
        <v>3910</v>
      </c>
      <c r="AG5436" s="2">
        <v>1.6087962962962963E-3</v>
      </c>
      <c r="AH5436" t="s">
        <v>3911</v>
      </c>
      <c r="AI5436">
        <v>3</v>
      </c>
      <c r="AJ5436" t="s">
        <v>3967</v>
      </c>
      <c r="AK5436" s="3">
        <v>39809</v>
      </c>
      <c r="AL5436" s="10">
        <f>YEAR(ufc_fights_2[[#This Row],[date]])</f>
        <v>2008</v>
      </c>
      <c r="AM5436" t="s">
        <v>3983</v>
      </c>
      <c r="AN5436">
        <v>1</v>
      </c>
      <c r="AO5436" t="s">
        <v>3913</v>
      </c>
      <c r="AP5436">
        <f>IF(ufc_fights_2[[#This Row],[winner]]="Red",ufc_fights_2[[#This Row],[r_fighter_id]],ufc_fights_2[[#This Row],[b_fighter_id]])</f>
        <v>1261</v>
      </c>
      <c r="AQ5436" t="str">
        <f>_xlfn.XLOOKUP(ufc_fights_2[[#This Row],[winnerID]],ufc_fighters[id],ufc_fighters[fighter_name],"xxx",0,1)</f>
        <v>Matt Hamill</v>
      </c>
    </row>
    <row r="5437" spans="1:43">
      <c r="A5437">
        <v>676</v>
      </c>
      <c r="B5437">
        <v>2770</v>
      </c>
      <c r="C5437">
        <f>_xlfn.XLOOKUP(ufc_fights_2[[#This Row],[r_fighter_id]],ufc_fighters[id],ufc_fighters[year],"xxx",0,1)</f>
        <v>1993</v>
      </c>
      <c r="D5437">
        <f>_xlfn.XLOOKUP(ufc_fights_2[[#This Row],[b_fighter_id]],ufc_fighters[id],ufc_fighters[year],"Prázdné",0,1)</f>
        <v>1990</v>
      </c>
      <c r="E5437" s="10">
        <f>YEAR(ufc_fights_2[[#This Row],[date]])-ufc_fights_2[[#This Row],[r_year]]</f>
        <v>26</v>
      </c>
      <c r="F5437" s="10">
        <f>YEAR(ufc_fights_2[[#This Row],[date]])-ufc_fights_2[[#This Row],[b_year]]</f>
        <v>29</v>
      </c>
      <c r="G5437">
        <v>0</v>
      </c>
      <c r="H5437">
        <v>0</v>
      </c>
      <c r="I5437">
        <v>0.57689999999999997</v>
      </c>
      <c r="J5437">
        <v>0.41670000000000001</v>
      </c>
      <c r="K5437">
        <v>0.59260000000000002</v>
      </c>
      <c r="L5437">
        <v>0.41670000000000001</v>
      </c>
      <c r="M5437">
        <v>0.8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9.2592592592592596E-4</v>
      </c>
      <c r="T5437" s="2">
        <v>0</v>
      </c>
      <c r="U5437">
        <v>0.56000000000000005</v>
      </c>
      <c r="V5437">
        <v>0.36359999999999998</v>
      </c>
      <c r="W5437">
        <v>1</v>
      </c>
      <c r="X5437">
        <v>0</v>
      </c>
      <c r="Y5437">
        <v>0</v>
      </c>
      <c r="Z5437">
        <v>0.2</v>
      </c>
      <c r="AA5437">
        <v>0.42859999999999998</v>
      </c>
      <c r="AB5437">
        <v>0.5</v>
      </c>
      <c r="AC5437">
        <v>0.4</v>
      </c>
      <c r="AD5437">
        <v>0.68420000000000003</v>
      </c>
      <c r="AE5437">
        <v>0</v>
      </c>
      <c r="AF5437" t="s">
        <v>3910</v>
      </c>
      <c r="AG5437" s="2">
        <v>1.7939814814814815E-3</v>
      </c>
      <c r="AH5437" t="s">
        <v>3911</v>
      </c>
      <c r="AI5437">
        <v>3</v>
      </c>
      <c r="AJ5437" t="s">
        <v>3931</v>
      </c>
      <c r="AK5437" s="3">
        <v>43736</v>
      </c>
      <c r="AL5437" s="10">
        <f>YEAR(ufc_fights_2[[#This Row],[date]])</f>
        <v>2019</v>
      </c>
      <c r="AM5437" t="s">
        <v>3983</v>
      </c>
      <c r="AN5437">
        <v>102</v>
      </c>
      <c r="AO5437" t="s">
        <v>3913</v>
      </c>
      <c r="AP5437">
        <f>IF(ufc_fights_2[[#This Row],[winner]]="Red",ufc_fights_2[[#This Row],[r_fighter_id]],ufc_fights_2[[#This Row],[b_fighter_id]])</f>
        <v>676</v>
      </c>
      <c r="AQ5437" t="str">
        <f>_xlfn.XLOOKUP(ufc_fights_2[[#This Row],[winnerID]],ufc_fighters[id],ufc_fighters[fighter_name],"xxx",0,1)</f>
        <v>Ion Cutelaba</v>
      </c>
    </row>
    <row r="5438" spans="1:43">
      <c r="A5438">
        <v>3493</v>
      </c>
      <c r="B5438">
        <v>676</v>
      </c>
      <c r="C5438">
        <f>_xlfn.XLOOKUP(ufc_fights_2[[#This Row],[r_fighter_id]],ufc_fighters[id],ufc_fighters[year],"xxx",0,1)</f>
        <v>1987</v>
      </c>
      <c r="D5438">
        <f>_xlfn.XLOOKUP(ufc_fights_2[[#This Row],[b_fighter_id]],ufc_fighters[id],ufc_fighters[year],"Prázdné",0,1)</f>
        <v>1993</v>
      </c>
      <c r="E5438" s="10">
        <f>YEAR(ufc_fights_2[[#This Row],[date]])-ufc_fights_2[[#This Row],[r_year]]</f>
        <v>29</v>
      </c>
      <c r="F5438" s="10">
        <f>YEAR(ufc_fights_2[[#This Row],[date]])-ufc_fights_2[[#This Row],[b_year]]</f>
        <v>23</v>
      </c>
      <c r="G5438">
        <v>0</v>
      </c>
      <c r="H5438">
        <v>0</v>
      </c>
      <c r="I5438">
        <v>0.3846</v>
      </c>
      <c r="J5438">
        <v>0.3145</v>
      </c>
      <c r="K5438">
        <v>0.4</v>
      </c>
      <c r="L5438">
        <v>0.32169999999999999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2.7777777777777778E-4</v>
      </c>
      <c r="T5438" s="2">
        <v>9.2592592592592588E-5</v>
      </c>
      <c r="U5438">
        <v>0.30430000000000001</v>
      </c>
      <c r="V5438">
        <v>0.23980000000000001</v>
      </c>
      <c r="W5438">
        <v>1</v>
      </c>
      <c r="X5438">
        <v>1</v>
      </c>
      <c r="Y5438">
        <v>1</v>
      </c>
      <c r="Z5438">
        <v>0.40539999999999998</v>
      </c>
      <c r="AA5438">
        <v>0.2833</v>
      </c>
      <c r="AB5438">
        <v>0</v>
      </c>
      <c r="AC5438">
        <v>0.4884</v>
      </c>
      <c r="AD5438">
        <v>0</v>
      </c>
      <c r="AE5438">
        <v>0</v>
      </c>
      <c r="AF5438" t="s">
        <v>3915</v>
      </c>
      <c r="AG5438" s="2">
        <v>3.472222222222222E-3</v>
      </c>
      <c r="AH5438" t="s">
        <v>3911</v>
      </c>
      <c r="AI5438">
        <v>3</v>
      </c>
      <c r="AJ5438" t="s">
        <v>3914</v>
      </c>
      <c r="AK5438" s="3">
        <v>42644</v>
      </c>
      <c r="AL5438" s="10">
        <f>YEAR(ufc_fights_2[[#This Row],[date]])</f>
        <v>2016</v>
      </c>
      <c r="AM5438" t="s">
        <v>3983</v>
      </c>
      <c r="AN5438">
        <v>85</v>
      </c>
      <c r="AO5438" t="s">
        <v>3918</v>
      </c>
      <c r="AP5438">
        <f>IF(ufc_fights_2[[#This Row],[winner]]="Red",ufc_fights_2[[#This Row],[r_fighter_id]],ufc_fights_2[[#This Row],[b_fighter_id]])</f>
        <v>676</v>
      </c>
      <c r="AQ5438" t="str">
        <f>_xlfn.XLOOKUP(ufc_fights_2[[#This Row],[winnerID]],ufc_fighters[id],ufc_fighters[fighter_name],"xxx",0,1)</f>
        <v>Ion Cutelaba</v>
      </c>
    </row>
    <row r="5439" spans="1:43">
      <c r="A5439">
        <v>676</v>
      </c>
      <c r="B5439">
        <v>679</v>
      </c>
      <c r="C5439">
        <f>_xlfn.XLOOKUP(ufc_fights_2[[#This Row],[r_fighter_id]],ufc_fighters[id],ufc_fighters[year],"xxx",0,1)</f>
        <v>1993</v>
      </c>
      <c r="D5439">
        <f>_xlfn.XLOOKUP(ufc_fights_2[[#This Row],[b_fighter_id]],ufc_fighters[id],ufc_fighters[year],"Prázdné",0,1)</f>
        <v>1989</v>
      </c>
      <c r="E5439" s="10">
        <f>YEAR(ufc_fights_2[[#This Row],[date]])-ufc_fights_2[[#This Row],[r_year]]</f>
        <v>24</v>
      </c>
      <c r="F5439" s="10">
        <f>YEAR(ufc_fights_2[[#This Row],[date]])-ufc_fights_2[[#This Row],[b_year]]</f>
        <v>28</v>
      </c>
      <c r="G5439">
        <v>1</v>
      </c>
      <c r="H5439">
        <v>0</v>
      </c>
      <c r="I5439">
        <v>0.83330000000000004</v>
      </c>
      <c r="J5439">
        <v>0.5</v>
      </c>
      <c r="K5439">
        <v>0.83330000000000004</v>
      </c>
      <c r="L5439">
        <v>0.5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1.0416666666666667E-4</v>
      </c>
      <c r="T5439" s="2">
        <v>0</v>
      </c>
      <c r="U5439">
        <v>0.83330000000000004</v>
      </c>
      <c r="V5439">
        <v>0.5</v>
      </c>
      <c r="W5439">
        <v>0</v>
      </c>
      <c r="X5439">
        <v>0</v>
      </c>
      <c r="Y5439">
        <v>0</v>
      </c>
      <c r="Z5439">
        <v>0.66669999999999996</v>
      </c>
      <c r="AA5439">
        <v>0.5</v>
      </c>
      <c r="AB5439">
        <v>0</v>
      </c>
      <c r="AC5439">
        <v>0</v>
      </c>
      <c r="AD5439">
        <v>0.91669999999999996</v>
      </c>
      <c r="AE5439">
        <v>0</v>
      </c>
      <c r="AF5439" t="s">
        <v>3910</v>
      </c>
      <c r="AG5439" s="2">
        <v>2.5462962962962961E-4</v>
      </c>
      <c r="AH5439" t="s">
        <v>3911</v>
      </c>
      <c r="AI5439">
        <v>3</v>
      </c>
      <c r="AJ5439" t="s">
        <v>4092</v>
      </c>
      <c r="AK5439" s="3">
        <v>42896</v>
      </c>
      <c r="AL5439" s="10">
        <f>YEAR(ufc_fights_2[[#This Row],[date]])</f>
        <v>2017</v>
      </c>
      <c r="AM5439" t="s">
        <v>3983</v>
      </c>
      <c r="AN5439">
        <v>67</v>
      </c>
      <c r="AO5439" t="s">
        <v>3913</v>
      </c>
      <c r="AP5439">
        <f>IF(ufc_fights_2[[#This Row],[winner]]="Red",ufc_fights_2[[#This Row],[r_fighter_id]],ufc_fights_2[[#This Row],[b_fighter_id]])</f>
        <v>676</v>
      </c>
      <c r="AQ5439" t="str">
        <f>_xlfn.XLOOKUP(ufc_fights_2[[#This Row],[winnerID]],ufc_fighters[id],ufc_fighters[fighter_name],"xxx",0,1)</f>
        <v>Ion Cutelaba</v>
      </c>
    </row>
    <row r="5440" spans="1:43">
      <c r="A5440">
        <v>118</v>
      </c>
      <c r="B5440">
        <v>676</v>
      </c>
      <c r="C5440">
        <f>_xlfn.XLOOKUP(ufc_fights_2[[#This Row],[r_fighter_id]],ufc_fighters[id],ufc_fighters[year],"xxx",0,1)</f>
        <v>1987</v>
      </c>
      <c r="D5440">
        <f>_xlfn.XLOOKUP(ufc_fights_2[[#This Row],[b_fighter_id]],ufc_fighters[id],ufc_fighters[year],"Prázdné",0,1)</f>
        <v>1993</v>
      </c>
      <c r="E5440" s="10">
        <f>YEAR(ufc_fights_2[[#This Row],[date]])-ufc_fights_2[[#This Row],[r_year]]</f>
        <v>31</v>
      </c>
      <c r="F5440" s="10">
        <f>YEAR(ufc_fights_2[[#This Row],[date]])-ufc_fights_2[[#This Row],[b_year]]</f>
        <v>25</v>
      </c>
      <c r="G5440">
        <v>0</v>
      </c>
      <c r="H5440">
        <v>0</v>
      </c>
      <c r="I5440">
        <v>0.66669999999999996</v>
      </c>
      <c r="J5440">
        <v>0.86960000000000004</v>
      </c>
      <c r="K5440">
        <v>0.72729999999999995</v>
      </c>
      <c r="L5440">
        <v>0.86960000000000004</v>
      </c>
      <c r="M5440">
        <v>0.375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2.3263888888888887E-3</v>
      </c>
      <c r="T5440" s="2">
        <v>3.2407407407407406E-4</v>
      </c>
      <c r="U5440">
        <v>0.57140000000000002</v>
      </c>
      <c r="V5440">
        <v>0.871</v>
      </c>
      <c r="W5440">
        <v>1</v>
      </c>
      <c r="X5440">
        <v>1</v>
      </c>
      <c r="Y5440">
        <v>0</v>
      </c>
      <c r="Z5440">
        <v>0</v>
      </c>
      <c r="AA5440">
        <v>0.5</v>
      </c>
      <c r="AB5440">
        <v>0.9</v>
      </c>
      <c r="AC5440">
        <v>0.90480000000000005</v>
      </c>
      <c r="AD5440">
        <v>0.5</v>
      </c>
      <c r="AE5440">
        <v>0</v>
      </c>
      <c r="AF5440" t="s">
        <v>3910</v>
      </c>
      <c r="AG5440" s="2">
        <v>3.0671296296296297E-3</v>
      </c>
      <c r="AH5440" t="s">
        <v>3911</v>
      </c>
      <c r="AI5440">
        <v>3</v>
      </c>
      <c r="AJ5440" t="s">
        <v>3931</v>
      </c>
      <c r="AK5440" s="3">
        <v>43309</v>
      </c>
      <c r="AL5440" s="10">
        <f>YEAR(ufc_fights_2[[#This Row],[date]])</f>
        <v>2018</v>
      </c>
      <c r="AM5440" t="s">
        <v>3983</v>
      </c>
      <c r="AN5440">
        <v>54</v>
      </c>
      <c r="AO5440" t="s">
        <v>3918</v>
      </c>
      <c r="AP5440">
        <f>IF(ufc_fights_2[[#This Row],[winner]]="Red",ufc_fights_2[[#This Row],[r_fighter_id]],ufc_fights_2[[#This Row],[b_fighter_id]])</f>
        <v>676</v>
      </c>
      <c r="AQ5440" t="str">
        <f>_xlfn.XLOOKUP(ufc_fights_2[[#This Row],[winnerID]],ufc_fighters[id],ufc_fighters[fighter_name],"xxx",0,1)</f>
        <v>Ion Cutelaba</v>
      </c>
    </row>
    <row r="5441" spans="1:43">
      <c r="A5441">
        <v>652</v>
      </c>
      <c r="B5441">
        <v>590</v>
      </c>
      <c r="C5441">
        <f>_xlfn.XLOOKUP(ufc_fights_2[[#This Row],[r_fighter_id]],ufc_fighters[id],ufc_fighters[year],"xxx",0,1)</f>
        <v>1963</v>
      </c>
      <c r="D5441">
        <f>_xlfn.XLOOKUP(ufc_fights_2[[#This Row],[b_fighter_id]],ufc_fighters[id],ufc_fighters[year],"Prázdné",0,1)</f>
        <v>1964</v>
      </c>
      <c r="E5441" s="10">
        <f>YEAR(ufc_fights_2[[#This Row],[date]])-ufc_fights_2[[#This Row],[r_year]]</f>
        <v>47</v>
      </c>
      <c r="F5441" s="10">
        <f>YEAR(ufc_fights_2[[#This Row],[date]])-ufc_fights_2[[#This Row],[b_year]]</f>
        <v>46</v>
      </c>
      <c r="G5441">
        <v>0</v>
      </c>
      <c r="H5441">
        <v>0</v>
      </c>
      <c r="I5441">
        <v>0.65669999999999995</v>
      </c>
      <c r="J5441">
        <v>0.47620000000000001</v>
      </c>
      <c r="K5441">
        <v>0.73119999999999996</v>
      </c>
      <c r="L5441">
        <v>0.59260000000000002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 s="2">
        <v>2.5115740740740741E-3</v>
      </c>
      <c r="T5441" s="2">
        <v>0</v>
      </c>
      <c r="U5441">
        <v>0.65080000000000005</v>
      </c>
      <c r="V5441">
        <v>0.44440000000000002</v>
      </c>
      <c r="W5441">
        <v>0.66669999999999996</v>
      </c>
      <c r="X5441">
        <v>1</v>
      </c>
      <c r="Y5441">
        <v>1</v>
      </c>
      <c r="Z5441">
        <v>0.52629999999999999</v>
      </c>
      <c r="AA5441">
        <v>0.5</v>
      </c>
      <c r="AB5441">
        <v>0.84209999999999996</v>
      </c>
      <c r="AC5441">
        <v>0.33329999999999999</v>
      </c>
      <c r="AD5441">
        <v>0.8</v>
      </c>
      <c r="AE5441">
        <v>0</v>
      </c>
      <c r="AF5441" t="s">
        <v>3933</v>
      </c>
      <c r="AG5441" s="2">
        <v>7.9861111111111116E-4</v>
      </c>
      <c r="AH5441" t="s">
        <v>3911</v>
      </c>
      <c r="AI5441">
        <v>3</v>
      </c>
      <c r="AJ5441" t="s">
        <v>3967</v>
      </c>
      <c r="AK5441" s="3">
        <v>40215</v>
      </c>
      <c r="AL5441" s="10">
        <f>YEAR(ufc_fights_2[[#This Row],[date]])</f>
        <v>2010</v>
      </c>
      <c r="AM5441" t="s">
        <v>3983</v>
      </c>
      <c r="AN5441">
        <v>1</v>
      </c>
      <c r="AO5441" t="s">
        <v>3913</v>
      </c>
      <c r="AP5441">
        <f>IF(ufc_fights_2[[#This Row],[winner]]="Red",ufc_fights_2[[#This Row],[r_fighter_id]],ufc_fights_2[[#This Row],[b_fighter_id]])</f>
        <v>652</v>
      </c>
      <c r="AQ5441" t="str">
        <f>_xlfn.XLOOKUP(ufc_fights_2[[#This Row],[winnerID]],ufc_fighters[id],ufc_fighters[fighter_name],"xxx",0,1)</f>
        <v>Randy Couture</v>
      </c>
    </row>
    <row r="5442" spans="1:43">
      <c r="A5442">
        <v>652</v>
      </c>
      <c r="B5442">
        <v>3335</v>
      </c>
      <c r="C5442">
        <f>_xlfn.XLOOKUP(ufc_fights_2[[#This Row],[r_fighter_id]],ufc_fighters[id],ufc_fighters[year],"xxx",0,1)</f>
        <v>1963</v>
      </c>
      <c r="D5442">
        <f>_xlfn.XLOOKUP(ufc_fights_2[[#This Row],[b_fighter_id]],ufc_fighters[id],ufc_fighters[year],"Prázdné",0,1)</f>
        <v>1965</v>
      </c>
      <c r="E5442" s="10">
        <f>YEAR(ufc_fights_2[[#This Row],[date]])-ufc_fights_2[[#This Row],[r_year]]</f>
        <v>42</v>
      </c>
      <c r="F5442" s="10">
        <f>YEAR(ufc_fights_2[[#This Row],[date]])-ufc_fights_2[[#This Row],[b_year]]</f>
        <v>40</v>
      </c>
      <c r="G5442">
        <v>0</v>
      </c>
      <c r="H5442">
        <v>0</v>
      </c>
      <c r="I5442">
        <v>0.58699999999999997</v>
      </c>
      <c r="J5442">
        <v>0.2</v>
      </c>
      <c r="K5442">
        <v>0.66669999999999996</v>
      </c>
      <c r="L5442">
        <v>0.2195</v>
      </c>
      <c r="M5442">
        <v>0.66669999999999996</v>
      </c>
      <c r="N5442">
        <v>0.1111</v>
      </c>
      <c r="O5442">
        <v>3</v>
      </c>
      <c r="P5442">
        <v>0</v>
      </c>
      <c r="Q5442">
        <v>0</v>
      </c>
      <c r="R5442">
        <v>0</v>
      </c>
      <c r="S5442" s="2">
        <v>4.9421296296296297E-3</v>
      </c>
      <c r="T5442" s="2">
        <v>7.9861111111111116E-4</v>
      </c>
      <c r="U5442">
        <v>0.3448</v>
      </c>
      <c r="V5442">
        <v>0.17949999999999999</v>
      </c>
      <c r="W5442">
        <v>1</v>
      </c>
      <c r="X5442">
        <v>1</v>
      </c>
      <c r="Y5442">
        <v>1</v>
      </c>
      <c r="Z5442">
        <v>0.2</v>
      </c>
      <c r="AA5442">
        <v>0.15620000000000001</v>
      </c>
      <c r="AB5442">
        <v>0.83330000000000004</v>
      </c>
      <c r="AC5442">
        <v>0.375</v>
      </c>
      <c r="AD5442">
        <v>0.76</v>
      </c>
      <c r="AE5442">
        <v>0</v>
      </c>
      <c r="AF5442" t="s">
        <v>3933</v>
      </c>
      <c r="AG5442" s="2">
        <v>6.018518518518519E-4</v>
      </c>
      <c r="AH5442" t="s">
        <v>3911</v>
      </c>
      <c r="AI5442">
        <v>3</v>
      </c>
      <c r="AJ5442" t="s">
        <v>3914</v>
      </c>
      <c r="AK5442" s="3">
        <v>38584</v>
      </c>
      <c r="AL5442" s="10">
        <f>YEAR(ufc_fights_2[[#This Row],[date]])</f>
        <v>2005</v>
      </c>
      <c r="AM5442" t="s">
        <v>3983</v>
      </c>
      <c r="AN5442">
        <v>1</v>
      </c>
      <c r="AO5442" t="s">
        <v>3913</v>
      </c>
      <c r="AP5442">
        <f>IF(ufc_fights_2[[#This Row],[winner]]="Red",ufc_fights_2[[#This Row],[r_fighter_id]],ufc_fights_2[[#This Row],[b_fighter_id]])</f>
        <v>652</v>
      </c>
      <c r="AQ5442" t="str">
        <f>_xlfn.XLOOKUP(ufc_fights_2[[#This Row],[winnerID]],ufc_fighters[id],ufc_fighters[fighter_name],"xxx",0,1)</f>
        <v>Randy Couture</v>
      </c>
    </row>
    <row r="5443" spans="1:43">
      <c r="A5443">
        <v>652</v>
      </c>
      <c r="B5443">
        <v>3364</v>
      </c>
      <c r="C5443">
        <f>_xlfn.XLOOKUP(ufc_fights_2[[#This Row],[r_fighter_id]],ufc_fighters[id],ufc_fighters[year],"xxx",0,1)</f>
        <v>1963</v>
      </c>
      <c r="D5443">
        <f>_xlfn.XLOOKUP(ufc_fights_2[[#This Row],[b_fighter_id]],ufc_fighters[id],ufc_fighters[year],"Prázdné",0,1)</f>
        <v>1977</v>
      </c>
      <c r="E5443" s="10">
        <f>YEAR(ufc_fights_2[[#This Row],[date]])-ufc_fights_2[[#This Row],[r_year]]</f>
        <v>46</v>
      </c>
      <c r="F5443" s="10">
        <f>YEAR(ufc_fights_2[[#This Row],[date]])-ufc_fights_2[[#This Row],[b_year]]</f>
        <v>32</v>
      </c>
      <c r="G5443">
        <v>0</v>
      </c>
      <c r="H5443">
        <v>1</v>
      </c>
      <c r="I5443">
        <v>0.53420000000000001</v>
      </c>
      <c r="J5443">
        <v>0.52939999999999998</v>
      </c>
      <c r="K5443">
        <v>0.60819999999999996</v>
      </c>
      <c r="L5443">
        <v>0.63770000000000004</v>
      </c>
      <c r="M5443">
        <v>0.1</v>
      </c>
      <c r="N5443">
        <v>0.5</v>
      </c>
      <c r="O5443">
        <v>0</v>
      </c>
      <c r="P5443">
        <v>0</v>
      </c>
      <c r="Q5443">
        <v>0</v>
      </c>
      <c r="R5443">
        <v>0</v>
      </c>
      <c r="S5443" s="2">
        <v>6.2384259259259259E-3</v>
      </c>
      <c r="T5443" s="2">
        <v>1.6782407407407408E-3</v>
      </c>
      <c r="U5443">
        <v>0.35849999999999999</v>
      </c>
      <c r="V5443">
        <v>0.3226</v>
      </c>
      <c r="W5443">
        <v>1</v>
      </c>
      <c r="X5443">
        <v>1</v>
      </c>
      <c r="Y5443">
        <v>0.77780000000000005</v>
      </c>
      <c r="Z5443">
        <v>0.24</v>
      </c>
      <c r="AA5443">
        <v>0.5</v>
      </c>
      <c r="AB5443">
        <v>0.6875</v>
      </c>
      <c r="AC5443">
        <v>0.625</v>
      </c>
      <c r="AD5443">
        <v>0</v>
      </c>
      <c r="AE5443">
        <v>0.4</v>
      </c>
      <c r="AF5443" t="s">
        <v>3915</v>
      </c>
      <c r="AG5443" s="2">
        <v>3.472222222222222E-3</v>
      </c>
      <c r="AH5443" t="s">
        <v>3911</v>
      </c>
      <c r="AI5443">
        <v>3</v>
      </c>
      <c r="AJ5443" t="s">
        <v>3931</v>
      </c>
      <c r="AK5443" s="3">
        <v>40131</v>
      </c>
      <c r="AL5443" s="10">
        <f>YEAR(ufc_fights_2[[#This Row],[date]])</f>
        <v>2009</v>
      </c>
      <c r="AM5443" t="s">
        <v>3983</v>
      </c>
      <c r="AN5443">
        <v>33</v>
      </c>
      <c r="AO5443" t="s">
        <v>3913</v>
      </c>
      <c r="AP5443">
        <f>IF(ufc_fights_2[[#This Row],[winner]]="Red",ufc_fights_2[[#This Row],[r_fighter_id]],ufc_fights_2[[#This Row],[b_fighter_id]])</f>
        <v>652</v>
      </c>
      <c r="AQ5443" t="str">
        <f>_xlfn.XLOOKUP(ufc_fights_2[[#This Row],[winnerID]],ufc_fighters[id],ufc_fighters[fighter_name],"xxx",0,1)</f>
        <v>Randy Couture</v>
      </c>
    </row>
    <row r="5444" spans="1:43">
      <c r="A5444">
        <v>2805</v>
      </c>
      <c r="B5444">
        <v>679</v>
      </c>
      <c r="C5444">
        <f>_xlfn.XLOOKUP(ufc_fights_2[[#This Row],[r_fighter_id]],ufc_fighters[id],ufc_fighters[year],"xxx",0,1)</f>
        <v>1983</v>
      </c>
      <c r="D5444">
        <f>_xlfn.XLOOKUP(ufc_fights_2[[#This Row],[b_fighter_id]],ufc_fighters[id],ufc_fighters[year],"Prázdné",0,1)</f>
        <v>1989</v>
      </c>
      <c r="E5444" s="10">
        <f>YEAR(ufc_fights_2[[#This Row],[date]])-ufc_fights_2[[#This Row],[r_year]]</f>
        <v>34</v>
      </c>
      <c r="F5444" s="10">
        <f>YEAR(ufc_fights_2[[#This Row],[date]])-ufc_fights_2[[#This Row],[b_year]]</f>
        <v>28</v>
      </c>
      <c r="G5444">
        <v>2</v>
      </c>
      <c r="H5444">
        <v>0</v>
      </c>
      <c r="I5444">
        <v>0.60609999999999997</v>
      </c>
      <c r="J5444">
        <v>0.44440000000000002</v>
      </c>
      <c r="K5444">
        <v>0.60609999999999997</v>
      </c>
      <c r="L5444">
        <v>0.45650000000000002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1.0416666666666667E-4</v>
      </c>
      <c r="T5444" s="2">
        <v>3.7037037037037035E-4</v>
      </c>
      <c r="U5444">
        <v>0.58330000000000004</v>
      </c>
      <c r="V5444">
        <v>0.4</v>
      </c>
      <c r="W5444">
        <v>0.66669999999999996</v>
      </c>
      <c r="X5444">
        <v>1</v>
      </c>
      <c r="Y5444">
        <v>0</v>
      </c>
      <c r="Z5444">
        <v>0.6</v>
      </c>
      <c r="AA5444">
        <v>0.32429999999999998</v>
      </c>
      <c r="AB5444">
        <v>1</v>
      </c>
      <c r="AC5444">
        <v>1</v>
      </c>
      <c r="AD5444">
        <v>0</v>
      </c>
      <c r="AE5444">
        <v>0</v>
      </c>
      <c r="AF5444" t="s">
        <v>3910</v>
      </c>
      <c r="AG5444" s="2">
        <v>3.2986111111111111E-3</v>
      </c>
      <c r="AH5444" t="s">
        <v>3911</v>
      </c>
      <c r="AI5444">
        <v>3</v>
      </c>
      <c r="AJ5444" t="s">
        <v>3979</v>
      </c>
      <c r="AK5444" s="3">
        <v>43000</v>
      </c>
      <c r="AL5444" s="10">
        <f>YEAR(ufc_fights_2[[#This Row],[date]])</f>
        <v>2017</v>
      </c>
      <c r="AM5444" t="s">
        <v>3983</v>
      </c>
      <c r="AN5444">
        <v>53</v>
      </c>
      <c r="AO5444" t="s">
        <v>3913</v>
      </c>
      <c r="AP5444">
        <f>IF(ufc_fights_2[[#This Row],[winner]]="Red",ufc_fights_2[[#This Row],[r_fighter_id]],ufc_fights_2[[#This Row],[b_fighter_id]])</f>
        <v>2805</v>
      </c>
      <c r="AQ5444" t="str">
        <f>_xlfn.XLOOKUP(ufc_fights_2[[#This Row],[winnerID]],ufc_fighters[id],ufc_fighters[fighter_name],"xxx",0,1)</f>
        <v>Gokhan Saki</v>
      </c>
    </row>
    <row r="5445" spans="1:43">
      <c r="A5445">
        <v>3540</v>
      </c>
      <c r="B5445">
        <v>635</v>
      </c>
      <c r="C5445">
        <f>_xlfn.XLOOKUP(ufc_fights_2[[#This Row],[r_fighter_id]],ufc_fighters[id],ufc_fighters[year],"xxx",0,1)</f>
        <v>1995</v>
      </c>
      <c r="D5445">
        <f>_xlfn.XLOOKUP(ufc_fights_2[[#This Row],[b_fighter_id]],ufc_fighters[id],ufc_fighters[year],"Prázdné",0,1)</f>
        <v>1981</v>
      </c>
      <c r="E5445" s="10">
        <f>YEAR(ufc_fights_2[[#This Row],[date]])-ufc_fights_2[[#This Row],[r_year]]</f>
        <v>23</v>
      </c>
      <c r="F5445" s="10">
        <f>YEAR(ufc_fights_2[[#This Row],[date]])-ufc_fights_2[[#This Row],[b_year]]</f>
        <v>37</v>
      </c>
      <c r="G5445">
        <v>0</v>
      </c>
      <c r="H5445">
        <v>1</v>
      </c>
      <c r="I5445">
        <v>0.52869999999999995</v>
      </c>
      <c r="J5445">
        <v>0.62419999999999998</v>
      </c>
      <c r="K5445">
        <v>0.53549999999999998</v>
      </c>
      <c r="L5445">
        <v>0.64670000000000005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3.7268518518518519E-3</v>
      </c>
      <c r="T5445" s="2">
        <v>1.3888888888888889E-4</v>
      </c>
      <c r="U5445">
        <v>0.33329999999999999</v>
      </c>
      <c r="V5445">
        <v>0.57550000000000001</v>
      </c>
      <c r="W5445">
        <v>0.8276</v>
      </c>
      <c r="X5445">
        <v>0.76090000000000002</v>
      </c>
      <c r="Y5445">
        <v>1</v>
      </c>
      <c r="Z5445">
        <v>0.4965</v>
      </c>
      <c r="AA5445">
        <v>0.57020000000000004</v>
      </c>
      <c r="AB5445">
        <v>0.66669999999999996</v>
      </c>
      <c r="AC5445">
        <v>0.81820000000000004</v>
      </c>
      <c r="AD5445">
        <v>0</v>
      </c>
      <c r="AE5445">
        <v>0.66669999999999996</v>
      </c>
      <c r="AF5445" t="s">
        <v>3915</v>
      </c>
      <c r="AG5445" s="2">
        <v>3.472222222222222E-3</v>
      </c>
      <c r="AH5445" t="s">
        <v>3911</v>
      </c>
      <c r="AI5445">
        <v>3</v>
      </c>
      <c r="AJ5445" t="s">
        <v>3975</v>
      </c>
      <c r="AK5445" s="3">
        <v>43428</v>
      </c>
      <c r="AL5445" s="10">
        <f>YEAR(ufc_fights_2[[#This Row],[date]])</f>
        <v>2018</v>
      </c>
      <c r="AM5445" t="s">
        <v>3983</v>
      </c>
      <c r="AN5445">
        <v>52</v>
      </c>
      <c r="AO5445" t="s">
        <v>3918</v>
      </c>
      <c r="AP5445">
        <f>IF(ufc_fights_2[[#This Row],[winner]]="Red",ufc_fights_2[[#This Row],[r_fighter_id]],ufc_fights_2[[#This Row],[b_fighter_id]])</f>
        <v>635</v>
      </c>
      <c r="AQ5445" t="str">
        <f>_xlfn.XLOOKUP(ufc_fights_2[[#This Row],[winnerID]],ufc_fighters[id],ufc_fighters[fighter_name],"xxx",0,1)</f>
        <v>Rashad Coulter</v>
      </c>
    </row>
    <row r="5446" spans="1:43">
      <c r="A5446">
        <v>593</v>
      </c>
      <c r="B5446">
        <v>995</v>
      </c>
      <c r="C5446">
        <f>_xlfn.XLOOKUP(ufc_fights_2[[#This Row],[r_fighter_id]],ufc_fighters[id],ufc_fighters[year],"xxx",0,1)</f>
        <v>1988</v>
      </c>
      <c r="D5446">
        <f>_xlfn.XLOOKUP(ufc_fights_2[[#This Row],[b_fighter_id]],ufc_fighters[id],ufc_fighters[year],"Prázdné",0,1)</f>
        <v>1985</v>
      </c>
      <c r="E5446" s="10">
        <f>YEAR(ufc_fights_2[[#This Row],[date]])-ufc_fights_2[[#This Row],[r_year]]</f>
        <v>29</v>
      </c>
      <c r="F5446" s="10">
        <f>YEAR(ufc_fights_2[[#This Row],[date]])-ufc_fights_2[[#This Row],[b_year]]</f>
        <v>32</v>
      </c>
      <c r="G5446">
        <v>0</v>
      </c>
      <c r="H5446">
        <v>0</v>
      </c>
      <c r="I5446">
        <v>0.38059999999999999</v>
      </c>
      <c r="J5446">
        <v>0.4214</v>
      </c>
      <c r="K5446">
        <v>0.44440000000000002</v>
      </c>
      <c r="L5446">
        <v>0.44519999999999998</v>
      </c>
      <c r="M5446">
        <v>0</v>
      </c>
      <c r="N5446">
        <v>0.1111</v>
      </c>
      <c r="O5446">
        <v>0</v>
      </c>
      <c r="P5446">
        <v>1</v>
      </c>
      <c r="Q5446">
        <v>2</v>
      </c>
      <c r="R5446">
        <v>0</v>
      </c>
      <c r="S5446" s="2">
        <v>8.2175925925925927E-4</v>
      </c>
      <c r="T5446" s="2">
        <v>7.7546296296296293E-4</v>
      </c>
      <c r="U5446">
        <v>0.27639999999999998</v>
      </c>
      <c r="V5446">
        <v>0.40160000000000001</v>
      </c>
      <c r="W5446">
        <v>0.73080000000000001</v>
      </c>
      <c r="X5446">
        <v>0.90910000000000002</v>
      </c>
      <c r="Y5446">
        <v>0.33329999999999999</v>
      </c>
      <c r="Z5446">
        <v>0.3745</v>
      </c>
      <c r="AA5446">
        <v>0.40910000000000002</v>
      </c>
      <c r="AB5446">
        <v>0.28570000000000001</v>
      </c>
      <c r="AC5446">
        <v>0.71430000000000005</v>
      </c>
      <c r="AD5446">
        <v>0.8</v>
      </c>
      <c r="AE5446">
        <v>0</v>
      </c>
      <c r="AF5446" t="s">
        <v>3915</v>
      </c>
      <c r="AG5446" s="2">
        <v>3.472222222222222E-3</v>
      </c>
      <c r="AH5446" t="s">
        <v>3911</v>
      </c>
      <c r="AI5446">
        <v>3</v>
      </c>
      <c r="AJ5446" t="s">
        <v>4001</v>
      </c>
      <c r="AK5446" s="3">
        <v>43050</v>
      </c>
      <c r="AL5446" s="10">
        <f>YEAR(ufc_fights_2[[#This Row],[date]])</f>
        <v>2017</v>
      </c>
      <c r="AM5446" t="s">
        <v>3983</v>
      </c>
      <c r="AN5446">
        <v>15</v>
      </c>
      <c r="AO5446" t="s">
        <v>3913</v>
      </c>
      <c r="AP5446">
        <f>IF(ufc_fights_2[[#This Row],[winner]]="Red",ufc_fights_2[[#This Row],[r_fighter_id]],ufc_fights_2[[#This Row],[b_fighter_id]])</f>
        <v>593</v>
      </c>
      <c r="AQ5446" t="str">
        <f>_xlfn.XLOOKUP(ufc_fights_2[[#This Row],[winnerID]],ufc_fighters[id],ufc_fighters[fighter_name],"xxx",0,1)</f>
        <v>Jake Collier</v>
      </c>
    </row>
    <row r="5447" spans="1:43">
      <c r="A5447">
        <v>3384</v>
      </c>
      <c r="B5447">
        <v>1751</v>
      </c>
      <c r="C5447">
        <f>_xlfn.XLOOKUP(ufc_fights_2[[#This Row],[r_fighter_id]],ufc_fighters[id],ufc_fighters[year],"xxx",0,1)</f>
        <v>1985</v>
      </c>
      <c r="D5447">
        <f>_xlfn.XLOOKUP(ufc_fights_2[[#This Row],[b_fighter_id]],ufc_fighters[id],ufc_fighters[year],"Prázdné",0,1)</f>
        <v>1983</v>
      </c>
      <c r="E5447" s="10">
        <f>YEAR(ufc_fights_2[[#This Row],[date]])-ufc_fights_2[[#This Row],[r_year]]</f>
        <v>31</v>
      </c>
      <c r="F5447" s="10">
        <f>YEAR(ufc_fights_2[[#This Row],[date]])-ufc_fights_2[[#This Row],[b_year]]</f>
        <v>33</v>
      </c>
      <c r="G5447">
        <v>0</v>
      </c>
      <c r="H5447">
        <v>0</v>
      </c>
      <c r="I5447">
        <v>0.3382</v>
      </c>
      <c r="J5447">
        <v>0.56599999999999995</v>
      </c>
      <c r="K5447">
        <v>0.40510000000000002</v>
      </c>
      <c r="L5447">
        <v>0.61019999999999996</v>
      </c>
      <c r="M5447">
        <v>0</v>
      </c>
      <c r="N5447">
        <v>0.25</v>
      </c>
      <c r="O5447">
        <v>0</v>
      </c>
      <c r="P5447">
        <v>0</v>
      </c>
      <c r="Q5447">
        <v>0</v>
      </c>
      <c r="R5447">
        <v>0</v>
      </c>
      <c r="S5447" s="2">
        <v>1.0416666666666667E-4</v>
      </c>
      <c r="T5447" s="2">
        <v>3.2060185185185186E-3</v>
      </c>
      <c r="U5447">
        <v>0.30430000000000001</v>
      </c>
      <c r="V5447">
        <v>0.51219999999999999</v>
      </c>
      <c r="W5447">
        <v>0.3125</v>
      </c>
      <c r="X5447">
        <v>0.66669999999999996</v>
      </c>
      <c r="Y5447">
        <v>0.75</v>
      </c>
      <c r="Z5447">
        <v>0.30649999999999999</v>
      </c>
      <c r="AA5447">
        <v>0.48720000000000002</v>
      </c>
      <c r="AB5447">
        <v>0.66669999999999996</v>
      </c>
      <c r="AC5447">
        <v>0.8</v>
      </c>
      <c r="AD5447">
        <v>0</v>
      </c>
      <c r="AE5447">
        <v>0.75</v>
      </c>
      <c r="AF5447" t="s">
        <v>3915</v>
      </c>
      <c r="AG5447" s="2">
        <v>3.472222222222222E-3</v>
      </c>
      <c r="AH5447" t="s">
        <v>3911</v>
      </c>
      <c r="AI5447">
        <v>3</v>
      </c>
      <c r="AJ5447" t="s">
        <v>3949</v>
      </c>
      <c r="AK5447" s="3">
        <v>42434</v>
      </c>
      <c r="AL5447" s="10">
        <f>YEAR(ufc_fights_2[[#This Row],[date]])</f>
        <v>2016</v>
      </c>
      <c r="AM5447" t="s">
        <v>3983</v>
      </c>
      <c r="AN5447">
        <v>1</v>
      </c>
      <c r="AO5447" t="s">
        <v>3918</v>
      </c>
      <c r="AP5447">
        <f>IF(ufc_fights_2[[#This Row],[winner]]="Red",ufc_fights_2[[#This Row],[r_fighter_id]],ufc_fights_2[[#This Row],[b_fighter_id]])</f>
        <v>1751</v>
      </c>
      <c r="AQ5447" t="str">
        <f>_xlfn.XLOOKUP(ufc_fights_2[[#This Row],[winnerID]],ufc_fighters[id],ufc_fighters[fighter_name],"xxx",0,1)</f>
        <v>Ilir Latifi</v>
      </c>
    </row>
    <row r="5448" spans="1:43">
      <c r="A5448">
        <v>1751</v>
      </c>
      <c r="B5448">
        <v>2475</v>
      </c>
      <c r="C5448">
        <f>_xlfn.XLOOKUP(ufc_fights_2[[#This Row],[r_fighter_id]],ufc_fighters[id],ufc_fighters[year],"xxx",0,1)</f>
        <v>1983</v>
      </c>
      <c r="D5448">
        <f>_xlfn.XLOOKUP(ufc_fights_2[[#This Row],[b_fighter_id]],ufc_fighters[id],ufc_fighters[year],"Prázdné",0,1)</f>
        <v>1991</v>
      </c>
      <c r="E5448" s="10">
        <f>YEAR(ufc_fights_2[[#This Row],[date]])-ufc_fights_2[[#This Row],[r_year]]</f>
        <v>34</v>
      </c>
      <c r="F5448" s="10">
        <f>YEAR(ufc_fights_2[[#This Row],[date]])-ufc_fights_2[[#This Row],[b_year]]</f>
        <v>26</v>
      </c>
      <c r="G5448">
        <v>0</v>
      </c>
      <c r="H5448">
        <v>0</v>
      </c>
      <c r="I5448">
        <v>0.55700000000000005</v>
      </c>
      <c r="J5448">
        <v>0.57410000000000005</v>
      </c>
      <c r="K5448">
        <v>0.62770000000000004</v>
      </c>
      <c r="L5448">
        <v>0.64710000000000001</v>
      </c>
      <c r="M5448">
        <v>0.8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5.115740740740741E-3</v>
      </c>
      <c r="T5448" s="2">
        <v>4.6296296296296294E-5</v>
      </c>
      <c r="U5448">
        <v>0.52049999999999996</v>
      </c>
      <c r="V5448">
        <v>0.48</v>
      </c>
      <c r="W5448">
        <v>1</v>
      </c>
      <c r="X5448">
        <v>1</v>
      </c>
      <c r="Y5448">
        <v>0.64710000000000001</v>
      </c>
      <c r="Z5448">
        <v>0.34210000000000002</v>
      </c>
      <c r="AA5448">
        <v>0.4884</v>
      </c>
      <c r="AB5448">
        <v>0.66669999999999996</v>
      </c>
      <c r="AC5448">
        <v>0.88890000000000002</v>
      </c>
      <c r="AD5448">
        <v>0.77139999999999997</v>
      </c>
      <c r="AE5448">
        <v>1</v>
      </c>
      <c r="AF5448" t="s">
        <v>3915</v>
      </c>
      <c r="AG5448" s="2">
        <v>3.472222222222222E-3</v>
      </c>
      <c r="AH5448" t="s">
        <v>3911</v>
      </c>
      <c r="AI5448">
        <v>3</v>
      </c>
      <c r="AJ5448" t="s">
        <v>3928</v>
      </c>
      <c r="AK5448" s="3">
        <v>42987</v>
      </c>
      <c r="AL5448" s="10">
        <f>YEAR(ufc_fights_2[[#This Row],[date]])</f>
        <v>2017</v>
      </c>
      <c r="AM5448" t="s">
        <v>3983</v>
      </c>
      <c r="AN5448">
        <v>30</v>
      </c>
      <c r="AO5448" t="s">
        <v>3913</v>
      </c>
      <c r="AP5448">
        <f>IF(ufc_fights_2[[#This Row],[winner]]="Red",ufc_fights_2[[#This Row],[r_fighter_id]],ufc_fights_2[[#This Row],[b_fighter_id]])</f>
        <v>1751</v>
      </c>
      <c r="AQ5448" t="str">
        <f>_xlfn.XLOOKUP(ufc_fights_2[[#This Row],[winnerID]],ufc_fighters[id],ufc_fighters[fighter_name],"xxx",0,1)</f>
        <v>Ilir Latifi</v>
      </c>
    </row>
    <row r="5449" spans="1:43">
      <c r="A5449">
        <v>1577</v>
      </c>
      <c r="B5449">
        <v>2733</v>
      </c>
      <c r="C5449">
        <f>_xlfn.XLOOKUP(ufc_fights_2[[#This Row],[r_fighter_id]],ufc_fighters[id],ufc_fighters[year],"xxx",0,1)</f>
        <v>1993</v>
      </c>
      <c r="D5449">
        <f>_xlfn.XLOOKUP(ufc_fights_2[[#This Row],[b_fighter_id]],ufc_fighters[id],ufc_fighters[year],"Prázdné",0,1)</f>
        <v>1988</v>
      </c>
      <c r="E5449" s="10">
        <f>YEAR(ufc_fights_2[[#This Row],[date]])-ufc_fights_2[[#This Row],[r_year]]</f>
        <v>26</v>
      </c>
      <c r="F5449" s="10">
        <f>YEAR(ufc_fights_2[[#This Row],[date]])-ufc_fights_2[[#This Row],[b_year]]</f>
        <v>31</v>
      </c>
      <c r="G5449">
        <v>1</v>
      </c>
      <c r="H5449">
        <v>0</v>
      </c>
      <c r="I5449">
        <v>0.5</v>
      </c>
      <c r="J5449">
        <v>0.5</v>
      </c>
      <c r="K5449">
        <v>0.5</v>
      </c>
      <c r="L5449">
        <v>0.5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2.3148148148148147E-5</v>
      </c>
      <c r="T5449" s="2">
        <v>0</v>
      </c>
      <c r="U5449">
        <v>0.5</v>
      </c>
      <c r="V5449">
        <v>0</v>
      </c>
      <c r="W5449">
        <v>0</v>
      </c>
      <c r="X5449">
        <v>0</v>
      </c>
      <c r="Y5449">
        <v>0.4</v>
      </c>
      <c r="Z5449">
        <v>0.16669999999999999</v>
      </c>
      <c r="AA5449">
        <v>0.5</v>
      </c>
      <c r="AB5449">
        <v>0</v>
      </c>
      <c r="AC5449">
        <v>0</v>
      </c>
      <c r="AD5449">
        <v>1</v>
      </c>
      <c r="AE5449">
        <v>0</v>
      </c>
      <c r="AF5449" t="s">
        <v>3910</v>
      </c>
      <c r="AG5449" s="2">
        <v>7.407407407407407E-4</v>
      </c>
      <c r="AH5449" t="s">
        <v>3911</v>
      </c>
      <c r="AI5449">
        <v>3</v>
      </c>
      <c r="AJ5449" t="s">
        <v>3931</v>
      </c>
      <c r="AK5449" s="3">
        <v>43820</v>
      </c>
      <c r="AL5449" s="10">
        <f>YEAR(ufc_fights_2[[#This Row],[date]])</f>
        <v>2019</v>
      </c>
      <c r="AM5449" t="s">
        <v>3983</v>
      </c>
      <c r="AN5449">
        <v>124</v>
      </c>
      <c r="AO5449" t="s">
        <v>3913</v>
      </c>
      <c r="AP5449">
        <f>IF(ufc_fights_2[[#This Row],[winner]]="Red",ufc_fights_2[[#This Row],[r_fighter_id]],ufc_fights_2[[#This Row],[b_fighter_id]])</f>
        <v>1577</v>
      </c>
      <c r="AQ5449" t="str">
        <f>_xlfn.XLOOKUP(ufc_fights_2[[#This Row],[winnerID]],ufc_fighters[id],ufc_fighters[fighter_name],"xxx",0,1)</f>
        <v>Da-Un Jung</v>
      </c>
    </row>
    <row r="5450" spans="1:43">
      <c r="A5450">
        <v>3385</v>
      </c>
      <c r="B5450">
        <v>3519</v>
      </c>
      <c r="C5450">
        <f>_xlfn.XLOOKUP(ufc_fights_2[[#This Row],[r_fighter_id]],ufc_fighters[id],ufc_fighters[year],"xxx",0,1)</f>
        <v>1984</v>
      </c>
      <c r="D5450">
        <f>_xlfn.XLOOKUP(ufc_fights_2[[#This Row],[b_fighter_id]],ufc_fighters[id],ufc_fighters[year],"Prázdné",0,1)</f>
        <v>1991</v>
      </c>
      <c r="E5450" s="10">
        <f>YEAR(ufc_fights_2[[#This Row],[date]])-ufc_fights_2[[#This Row],[r_year]]</f>
        <v>36</v>
      </c>
      <c r="F5450" s="10">
        <f>YEAR(ufc_fights_2[[#This Row],[date]])-ufc_fights_2[[#This Row],[b_year]]</f>
        <v>29</v>
      </c>
      <c r="G5450">
        <v>0</v>
      </c>
      <c r="H5450">
        <v>1</v>
      </c>
      <c r="I5450">
        <v>1</v>
      </c>
      <c r="J5450">
        <v>1</v>
      </c>
      <c r="K5450">
        <v>0.95830000000000004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6.7129629629629625E-4</v>
      </c>
      <c r="T5450" s="2">
        <v>1.5046296296296297E-4</v>
      </c>
      <c r="U5450">
        <v>1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1</v>
      </c>
      <c r="AD5450">
        <v>0</v>
      </c>
      <c r="AE5450">
        <v>1</v>
      </c>
      <c r="AF5450" t="s">
        <v>3926</v>
      </c>
      <c r="AG5450" s="2">
        <v>1.0532407407407407E-3</v>
      </c>
      <c r="AH5450" t="s">
        <v>3911</v>
      </c>
      <c r="AI5450">
        <v>3</v>
      </c>
      <c r="AJ5450" t="s">
        <v>3924</v>
      </c>
      <c r="AK5450" s="3">
        <v>44065</v>
      </c>
      <c r="AL5450" s="10">
        <f>YEAR(ufc_fights_2[[#This Row],[date]])</f>
        <v>2020</v>
      </c>
      <c r="AM5450" t="s">
        <v>3983</v>
      </c>
      <c r="AN5450">
        <v>1</v>
      </c>
      <c r="AO5450" t="s">
        <v>3918</v>
      </c>
      <c r="AP5450">
        <f>IF(ufc_fights_2[[#This Row],[winner]]="Red",ufc_fights_2[[#This Row],[r_fighter_id]],ufc_fights_2[[#This Row],[b_fighter_id]])</f>
        <v>3519</v>
      </c>
      <c r="AQ5450" t="str">
        <f>_xlfn.XLOOKUP(ufc_fights_2[[#This Row],[winnerID]],ufc_fighters[id],ufc_fighters[fighter_name],"xxx",0,1)</f>
        <v>Jordan Wright</v>
      </c>
    </row>
    <row r="5451" spans="1:43">
      <c r="A5451">
        <v>1577</v>
      </c>
      <c r="B5451">
        <v>1430</v>
      </c>
      <c r="C5451">
        <f>_xlfn.XLOOKUP(ufc_fights_2[[#This Row],[r_fighter_id]],ufc_fighters[id],ufc_fighters[year],"xxx",0,1)</f>
        <v>1993</v>
      </c>
      <c r="D5451">
        <f>_xlfn.XLOOKUP(ufc_fights_2[[#This Row],[b_fighter_id]],ufc_fighters[id],ufc_fighters[year],"Prázdné",0,1)</f>
        <v>1995</v>
      </c>
      <c r="E5451" s="10">
        <f>YEAR(ufc_fights_2[[#This Row],[date]])-ufc_fights_2[[#This Row],[r_year]]</f>
        <v>26</v>
      </c>
      <c r="F5451" s="10">
        <f>YEAR(ufc_fights_2[[#This Row],[date]])-ufc_fights_2[[#This Row],[b_year]]</f>
        <v>24</v>
      </c>
      <c r="G5451">
        <v>0</v>
      </c>
      <c r="H5451">
        <v>0</v>
      </c>
      <c r="I5451">
        <v>0.42630000000000001</v>
      </c>
      <c r="J5451">
        <v>0.52690000000000003</v>
      </c>
      <c r="K5451">
        <v>0.441</v>
      </c>
      <c r="L5451">
        <v>0.54290000000000005</v>
      </c>
      <c r="M5451">
        <v>0</v>
      </c>
      <c r="N5451">
        <v>0.16669999999999999</v>
      </c>
      <c r="O5451">
        <v>1</v>
      </c>
      <c r="P5451">
        <v>0</v>
      </c>
      <c r="Q5451">
        <v>0</v>
      </c>
      <c r="R5451">
        <v>0</v>
      </c>
      <c r="S5451" s="2">
        <v>5.7870370370370373E-5</v>
      </c>
      <c r="T5451" s="2">
        <v>2.1990740740740742E-3</v>
      </c>
      <c r="U5451">
        <v>0.39200000000000002</v>
      </c>
      <c r="V5451">
        <v>0.51549999999999996</v>
      </c>
      <c r="W5451">
        <v>0.85709999999999997</v>
      </c>
      <c r="X5451">
        <v>0</v>
      </c>
      <c r="Y5451">
        <v>1</v>
      </c>
      <c r="Z5451">
        <v>0.38979999999999998</v>
      </c>
      <c r="AA5451">
        <v>0.51090000000000002</v>
      </c>
      <c r="AB5451">
        <v>0.92310000000000003</v>
      </c>
      <c r="AC5451">
        <v>0.6</v>
      </c>
      <c r="AD5451">
        <v>0</v>
      </c>
      <c r="AE5451">
        <v>0</v>
      </c>
      <c r="AF5451" t="s">
        <v>3933</v>
      </c>
      <c r="AG5451" s="2">
        <v>1.3773148148148147E-3</v>
      </c>
      <c r="AH5451" t="s">
        <v>3911</v>
      </c>
      <c r="AI5451">
        <v>3</v>
      </c>
      <c r="AJ5451" t="s">
        <v>3961</v>
      </c>
      <c r="AK5451" s="3">
        <v>43708</v>
      </c>
      <c r="AL5451" s="10">
        <f>YEAR(ufc_fights_2[[#This Row],[date]])</f>
        <v>2019</v>
      </c>
      <c r="AM5451" t="s">
        <v>3983</v>
      </c>
      <c r="AN5451">
        <v>51</v>
      </c>
      <c r="AO5451" t="s">
        <v>3913</v>
      </c>
      <c r="AP5451">
        <f>IF(ufc_fights_2[[#This Row],[winner]]="Red",ufc_fights_2[[#This Row],[r_fighter_id]],ufc_fights_2[[#This Row],[b_fighter_id]])</f>
        <v>1577</v>
      </c>
      <c r="AQ5451" t="str">
        <f>_xlfn.XLOOKUP(ufc_fights_2[[#This Row],[winnerID]],ufc_fighters[id],ufc_fighters[fighter_name],"xxx",0,1)</f>
        <v>Da-Un Jung</v>
      </c>
    </row>
    <row r="5452" spans="1:43">
      <c r="A5452">
        <v>1751</v>
      </c>
      <c r="B5452">
        <v>3149</v>
      </c>
      <c r="C5452">
        <f>_xlfn.XLOOKUP(ufc_fights_2[[#This Row],[r_fighter_id]],ufc_fighters[id],ufc_fighters[year],"xxx",0,1)</f>
        <v>1983</v>
      </c>
      <c r="D5452">
        <f>_xlfn.XLOOKUP(ufc_fights_2[[#This Row],[b_fighter_id]],ufc_fighters[id],ufc_fighters[year],"Prázdné",0,1)</f>
        <v>1987</v>
      </c>
      <c r="E5452" s="10">
        <f>YEAR(ufc_fights_2[[#This Row],[date]])-ufc_fights_2[[#This Row],[r_year]]</f>
        <v>32</v>
      </c>
      <c r="F5452" s="10">
        <f>YEAR(ufc_fights_2[[#This Row],[date]])-ufc_fights_2[[#This Row],[b_year]]</f>
        <v>28</v>
      </c>
      <c r="G5452">
        <v>1</v>
      </c>
      <c r="H5452">
        <v>0</v>
      </c>
      <c r="I5452">
        <v>0.77780000000000005</v>
      </c>
      <c r="J5452">
        <v>0.4</v>
      </c>
      <c r="K5452">
        <v>0.77780000000000005</v>
      </c>
      <c r="L5452">
        <v>0.4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2.3148148148148147E-5</v>
      </c>
      <c r="T5452" s="2">
        <v>0</v>
      </c>
      <c r="U5452">
        <v>0.8</v>
      </c>
      <c r="V5452">
        <v>0.25</v>
      </c>
      <c r="W5452">
        <v>0.5</v>
      </c>
      <c r="X5452">
        <v>1</v>
      </c>
      <c r="Y5452">
        <v>1</v>
      </c>
      <c r="Z5452">
        <v>0.71430000000000005</v>
      </c>
      <c r="AA5452">
        <v>0.4</v>
      </c>
      <c r="AB5452">
        <v>0</v>
      </c>
      <c r="AC5452">
        <v>0</v>
      </c>
      <c r="AD5452">
        <v>1</v>
      </c>
      <c r="AE5452">
        <v>0</v>
      </c>
      <c r="AF5452" t="s">
        <v>3910</v>
      </c>
      <c r="AG5452" s="2">
        <v>6.4814814814814813E-4</v>
      </c>
      <c r="AH5452" t="s">
        <v>3911</v>
      </c>
      <c r="AI5452">
        <v>3</v>
      </c>
      <c r="AJ5452" t="s">
        <v>3976</v>
      </c>
      <c r="AK5452" s="3">
        <v>42203</v>
      </c>
      <c r="AL5452" s="10">
        <f>YEAR(ufc_fights_2[[#This Row],[date]])</f>
        <v>2015</v>
      </c>
      <c r="AM5452" t="s">
        <v>3983</v>
      </c>
      <c r="AN5452">
        <v>60</v>
      </c>
      <c r="AO5452" t="s">
        <v>3913</v>
      </c>
      <c r="AP5452">
        <f>IF(ufc_fights_2[[#This Row],[winner]]="Red",ufc_fights_2[[#This Row],[r_fighter_id]],ufc_fights_2[[#This Row],[b_fighter_id]])</f>
        <v>1751</v>
      </c>
      <c r="AQ5452" t="str">
        <f>_xlfn.XLOOKUP(ufc_fights_2[[#This Row],[winnerID]],ufc_fighters[id],ufc_fighters[fighter_name],"xxx",0,1)</f>
        <v>Ilir Latifi</v>
      </c>
    </row>
    <row r="5453" spans="1:43">
      <c r="A5453">
        <v>1751</v>
      </c>
      <c r="B5453">
        <v>2351</v>
      </c>
      <c r="C5453">
        <f>_xlfn.XLOOKUP(ufc_fights_2[[#This Row],[r_fighter_id]],ufc_fighters[id],ufc_fighters[year],"xxx",0,1)</f>
        <v>1983</v>
      </c>
      <c r="D5453">
        <f>_xlfn.XLOOKUP(ufc_fights_2[[#This Row],[b_fighter_id]],ufc_fighters[id],ufc_fighters[year],"Prázdné",0,1)</f>
        <v>1983</v>
      </c>
      <c r="E5453" s="10">
        <f>YEAR(ufc_fights_2[[#This Row],[date]])-ufc_fights_2[[#This Row],[r_year]]</f>
        <v>33</v>
      </c>
      <c r="F5453" s="10">
        <f>YEAR(ufc_fights_2[[#This Row],[date]])-ufc_fights_2[[#This Row],[b_year]]</f>
        <v>33</v>
      </c>
      <c r="G5453">
        <v>1</v>
      </c>
      <c r="H5453">
        <v>0</v>
      </c>
      <c r="I5453">
        <v>0.66669999999999996</v>
      </c>
      <c r="J5453">
        <v>0.33329999999999999</v>
      </c>
      <c r="K5453">
        <v>0.66669999999999996</v>
      </c>
      <c r="L5453">
        <v>0.33329999999999999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1.1574074074074073E-5</v>
      </c>
      <c r="T5453" s="2">
        <v>0</v>
      </c>
      <c r="U5453">
        <v>0.66669999999999996</v>
      </c>
      <c r="V5453">
        <v>0.33329999999999999</v>
      </c>
      <c r="W5453">
        <v>0</v>
      </c>
      <c r="X5453">
        <v>0</v>
      </c>
      <c r="Y5453">
        <v>0</v>
      </c>
      <c r="Z5453">
        <v>0.66669999999999996</v>
      </c>
      <c r="AA5453">
        <v>0.33329999999999999</v>
      </c>
      <c r="AB5453">
        <v>0</v>
      </c>
      <c r="AC5453">
        <v>0</v>
      </c>
      <c r="AD5453">
        <v>0</v>
      </c>
      <c r="AE5453">
        <v>0</v>
      </c>
      <c r="AF5453" t="s">
        <v>3910</v>
      </c>
      <c r="AG5453" s="2">
        <v>3.4722222222222224E-4</v>
      </c>
      <c r="AH5453" t="s">
        <v>3911</v>
      </c>
      <c r="AI5453">
        <v>3</v>
      </c>
      <c r="AJ5453" t="s">
        <v>3919</v>
      </c>
      <c r="AK5453" s="3">
        <v>42386</v>
      </c>
      <c r="AL5453" s="10">
        <f>YEAR(ufc_fights_2[[#This Row],[date]])</f>
        <v>2016</v>
      </c>
      <c r="AM5453" t="s">
        <v>3983</v>
      </c>
      <c r="AN5453">
        <v>61</v>
      </c>
      <c r="AO5453" t="s">
        <v>3913</v>
      </c>
      <c r="AP5453">
        <f>IF(ufc_fights_2[[#This Row],[winner]]="Red",ufc_fights_2[[#This Row],[r_fighter_id]],ufc_fights_2[[#This Row],[b_fighter_id]])</f>
        <v>1751</v>
      </c>
      <c r="AQ5453" t="str">
        <f>_xlfn.XLOOKUP(ufc_fights_2[[#This Row],[winnerID]],ufc_fighters[id],ufc_fighters[fighter_name],"xxx",0,1)</f>
        <v>Ilir Latifi</v>
      </c>
    </row>
    <row r="5454" spans="1:43">
      <c r="A5454">
        <v>761</v>
      </c>
      <c r="B5454">
        <v>1751</v>
      </c>
      <c r="C5454">
        <f>_xlfn.XLOOKUP(ufc_fights_2[[#This Row],[r_fighter_id]],ufc_fighters[id],ufc_fighters[year],"xxx",0,1)</f>
        <v>1973</v>
      </c>
      <c r="D5454">
        <f>_xlfn.XLOOKUP(ufc_fights_2[[#This Row],[b_fighter_id]],ufc_fighters[id],ufc_fighters[year],"Prázdné",0,1)</f>
        <v>1983</v>
      </c>
      <c r="E5454" s="10">
        <f>YEAR(ufc_fights_2[[#This Row],[date]])-ufc_fights_2[[#This Row],[r_year]]</f>
        <v>41</v>
      </c>
      <c r="F5454" s="10">
        <f>YEAR(ufc_fights_2[[#This Row],[date]])-ufc_fights_2[[#This Row],[b_year]]</f>
        <v>31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0.2</v>
      </c>
      <c r="M5454">
        <v>0</v>
      </c>
      <c r="N5454">
        <v>1</v>
      </c>
      <c r="O5454">
        <v>0</v>
      </c>
      <c r="P5454">
        <v>2</v>
      </c>
      <c r="Q5454">
        <v>0</v>
      </c>
      <c r="R5454">
        <v>0</v>
      </c>
      <c r="S5454" s="2">
        <v>0</v>
      </c>
      <c r="T5454" s="2">
        <v>1.261574074074074E-3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 t="s">
        <v>3933</v>
      </c>
      <c r="AG5454" s="2">
        <v>2.1064814814814813E-3</v>
      </c>
      <c r="AH5454" t="s">
        <v>3911</v>
      </c>
      <c r="AI5454">
        <v>3</v>
      </c>
      <c r="AJ5454" t="s">
        <v>3961</v>
      </c>
      <c r="AK5454" s="3">
        <v>41706</v>
      </c>
      <c r="AL5454" s="10">
        <f>YEAR(ufc_fights_2[[#This Row],[date]])</f>
        <v>2014</v>
      </c>
      <c r="AM5454" t="s">
        <v>3983</v>
      </c>
      <c r="AN5454">
        <v>70</v>
      </c>
      <c r="AO5454" t="s">
        <v>3918</v>
      </c>
      <c r="AP5454">
        <f>IF(ufc_fights_2[[#This Row],[winner]]="Red",ufc_fights_2[[#This Row],[r_fighter_id]],ufc_fights_2[[#This Row],[b_fighter_id]])</f>
        <v>1751</v>
      </c>
      <c r="AQ5454" t="str">
        <f>_xlfn.XLOOKUP(ufc_fights_2[[#This Row],[winnerID]],ufc_fighters[id],ufc_fighters[fighter_name],"xxx",0,1)</f>
        <v>Ilir Latifi</v>
      </c>
    </row>
    <row r="5455" spans="1:43">
      <c r="A5455">
        <v>1751</v>
      </c>
      <c r="B5455">
        <v>749</v>
      </c>
      <c r="C5455">
        <f>_xlfn.XLOOKUP(ufc_fights_2[[#This Row],[r_fighter_id]],ufc_fighters[id],ufc_fighters[year],"xxx",0,1)</f>
        <v>1983</v>
      </c>
      <c r="D5455">
        <f>_xlfn.XLOOKUP(ufc_fights_2[[#This Row],[b_fighter_id]],ufc_fighters[id],ufc_fighters[year],"Prázdné",0,1)</f>
        <v>1987</v>
      </c>
      <c r="E5455" s="10">
        <f>YEAR(ufc_fights_2[[#This Row],[date]])-ufc_fights_2[[#This Row],[r_year]]</f>
        <v>31</v>
      </c>
      <c r="F5455" s="10">
        <f>YEAR(ufc_fights_2[[#This Row],[date]])-ufc_fights_2[[#This Row],[b_year]]</f>
        <v>27</v>
      </c>
      <c r="G5455">
        <v>0</v>
      </c>
      <c r="H5455">
        <v>0</v>
      </c>
      <c r="I5455">
        <v>0.5161</v>
      </c>
      <c r="J5455">
        <v>0.2</v>
      </c>
      <c r="K5455">
        <v>0.53120000000000001</v>
      </c>
      <c r="L5455">
        <v>0.2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3.4722222222222222E-5</v>
      </c>
      <c r="T5455" s="2">
        <v>0</v>
      </c>
      <c r="U5455">
        <v>0.375</v>
      </c>
      <c r="V5455">
        <v>0.2</v>
      </c>
      <c r="W5455">
        <v>1</v>
      </c>
      <c r="X5455">
        <v>1</v>
      </c>
      <c r="Y5455">
        <v>0</v>
      </c>
      <c r="Z5455">
        <v>0.5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 t="s">
        <v>3910</v>
      </c>
      <c r="AG5455" s="2">
        <v>1.4699074074074074E-3</v>
      </c>
      <c r="AH5455" t="s">
        <v>3911</v>
      </c>
      <c r="AI5455">
        <v>3</v>
      </c>
      <c r="AJ5455" t="s">
        <v>3961</v>
      </c>
      <c r="AK5455" s="3">
        <v>41839</v>
      </c>
      <c r="AL5455" s="10">
        <f>YEAR(ufc_fights_2[[#This Row],[date]])</f>
        <v>2014</v>
      </c>
      <c r="AM5455" t="s">
        <v>3983</v>
      </c>
      <c r="AN5455">
        <v>100</v>
      </c>
      <c r="AO5455" t="s">
        <v>3913</v>
      </c>
      <c r="AP5455">
        <f>IF(ufc_fights_2[[#This Row],[winner]]="Red",ufc_fights_2[[#This Row],[r_fighter_id]],ufc_fights_2[[#This Row],[b_fighter_id]])</f>
        <v>1751</v>
      </c>
      <c r="AQ5455" t="str">
        <f>_xlfn.XLOOKUP(ufc_fights_2[[#This Row],[winnerID]],ufc_fighters[id],ufc_fighters[fighter_name],"xxx",0,1)</f>
        <v>Ilir Latifi</v>
      </c>
    </row>
    <row r="5456" spans="1:43">
      <c r="A5456">
        <v>2800</v>
      </c>
      <c r="B5456">
        <v>1355</v>
      </c>
      <c r="C5456">
        <f>_xlfn.XLOOKUP(ufc_fights_2[[#This Row],[r_fighter_id]],ufc_fighters[id],ufc_fighters[year],"xxx",0,1)</f>
        <v>1983</v>
      </c>
      <c r="D5456">
        <f>_xlfn.XLOOKUP(ufc_fights_2[[#This Row],[b_fighter_id]],ufc_fighters[id],ufc_fighters[year],"Prázdné",0,1)</f>
        <v>1991</v>
      </c>
      <c r="E5456" s="10">
        <f>YEAR(ufc_fights_2[[#This Row],[date]])-ufc_fights_2[[#This Row],[r_year]]</f>
        <v>37</v>
      </c>
      <c r="F5456" s="10">
        <f>YEAR(ufc_fights_2[[#This Row],[date]])-ufc_fights_2[[#This Row],[b_year]]</f>
        <v>29</v>
      </c>
      <c r="G5456">
        <v>0</v>
      </c>
      <c r="H5456">
        <v>0</v>
      </c>
      <c r="I5456">
        <v>0.5</v>
      </c>
      <c r="J5456">
        <v>0.53120000000000001</v>
      </c>
      <c r="K5456">
        <v>0.50680000000000003</v>
      </c>
      <c r="L5456">
        <v>0.53120000000000001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</v>
      </c>
      <c r="T5456" s="2">
        <v>1.7361111111111112E-4</v>
      </c>
      <c r="U5456">
        <v>0.19439999999999999</v>
      </c>
      <c r="V5456">
        <v>0.4239</v>
      </c>
      <c r="W5456">
        <v>0.82350000000000001</v>
      </c>
      <c r="X5456">
        <v>0.78949999999999998</v>
      </c>
      <c r="Y5456">
        <v>0.75</v>
      </c>
      <c r="Z5456">
        <v>0.5</v>
      </c>
      <c r="AA5456">
        <v>0.51670000000000005</v>
      </c>
      <c r="AB5456">
        <v>0.5</v>
      </c>
      <c r="AC5456">
        <v>0.75</v>
      </c>
      <c r="AD5456">
        <v>0</v>
      </c>
      <c r="AE5456">
        <v>0</v>
      </c>
      <c r="AF5456" t="s">
        <v>3910</v>
      </c>
      <c r="AG5456" s="2">
        <v>2.5115740740740741E-3</v>
      </c>
      <c r="AH5456" t="s">
        <v>3911</v>
      </c>
      <c r="AI5456">
        <v>3</v>
      </c>
      <c r="AJ5456" t="s">
        <v>3924</v>
      </c>
      <c r="AK5456" s="3">
        <v>44170</v>
      </c>
      <c r="AL5456" s="10">
        <f>YEAR(ufc_fights_2[[#This Row],[date]])</f>
        <v>2020</v>
      </c>
      <c r="AM5456" t="s">
        <v>3983</v>
      </c>
      <c r="AN5456">
        <v>1</v>
      </c>
      <c r="AO5456" t="s">
        <v>3918</v>
      </c>
      <c r="AP5456">
        <f>IF(ufc_fights_2[[#This Row],[winner]]="Red",ufc_fights_2[[#This Row],[r_fighter_id]],ufc_fights_2[[#This Row],[b_fighter_id]])</f>
        <v>1355</v>
      </c>
      <c r="AQ5456" t="str">
        <f>_xlfn.XLOOKUP(ufc_fights_2[[#This Row],[winnerID]],ufc_fighters[id],ufc_fighters[fighter_name],"xxx",0,1)</f>
        <v>Jamahal Hill</v>
      </c>
    </row>
    <row r="5457" spans="1:43">
      <c r="A5457">
        <v>1355</v>
      </c>
      <c r="B5457">
        <v>3137</v>
      </c>
      <c r="C5457">
        <f>_xlfn.XLOOKUP(ufc_fights_2[[#This Row],[r_fighter_id]],ufc_fighters[id],ufc_fighters[year],"xxx",0,1)</f>
        <v>1991</v>
      </c>
      <c r="D5457">
        <f>_xlfn.XLOOKUP(ufc_fights_2[[#This Row],[b_fighter_id]],ufc_fighters[id],ufc_fighters[year],"Prázdné",0,1)</f>
        <v>1992</v>
      </c>
      <c r="E5457" s="10">
        <f>YEAR(ufc_fights_2[[#This Row],[date]])-ufc_fights_2[[#This Row],[r_year]]</f>
        <v>29</v>
      </c>
      <c r="F5457" s="10">
        <f>YEAR(ufc_fights_2[[#This Row],[date]])-ufc_fights_2[[#This Row],[b_year]]</f>
        <v>28</v>
      </c>
      <c r="G5457">
        <v>0</v>
      </c>
      <c r="H5457">
        <v>0</v>
      </c>
      <c r="I5457">
        <v>0.4335</v>
      </c>
      <c r="J5457">
        <v>0.43059999999999998</v>
      </c>
      <c r="K5457">
        <v>0.43219999999999997</v>
      </c>
      <c r="L5457">
        <v>0.39510000000000001</v>
      </c>
      <c r="M5457">
        <v>0</v>
      </c>
      <c r="N5457">
        <v>0.66669999999999996</v>
      </c>
      <c r="O5457">
        <v>0</v>
      </c>
      <c r="P5457">
        <v>0</v>
      </c>
      <c r="Q5457">
        <v>0</v>
      </c>
      <c r="R5457">
        <v>0</v>
      </c>
      <c r="S5457" s="2">
        <v>2.3148148148148147E-5</v>
      </c>
      <c r="T5457" s="2">
        <v>1.6087962962962963E-3</v>
      </c>
      <c r="U5457">
        <v>0.29339999999999999</v>
      </c>
      <c r="V5457">
        <v>0.35709999999999997</v>
      </c>
      <c r="W5457">
        <v>0.75470000000000004</v>
      </c>
      <c r="X5457">
        <v>0.92310000000000003</v>
      </c>
      <c r="Y5457">
        <v>0.88890000000000002</v>
      </c>
      <c r="Z5457">
        <v>0.43530000000000002</v>
      </c>
      <c r="AA5457">
        <v>0.42370000000000002</v>
      </c>
      <c r="AB5457">
        <v>0</v>
      </c>
      <c r="AC5457">
        <v>0</v>
      </c>
      <c r="AD5457">
        <v>0</v>
      </c>
      <c r="AE5457">
        <v>0.5</v>
      </c>
      <c r="AF5457" t="s">
        <v>3915</v>
      </c>
      <c r="AG5457" s="2">
        <v>3.472222222222222E-3</v>
      </c>
      <c r="AH5457" t="s">
        <v>3911</v>
      </c>
      <c r="AI5457">
        <v>3</v>
      </c>
      <c r="AJ5457" t="s">
        <v>3928</v>
      </c>
      <c r="AK5457" s="3">
        <v>43855</v>
      </c>
      <c r="AL5457" s="10">
        <f>YEAR(ufc_fights_2[[#This Row],[date]])</f>
        <v>2020</v>
      </c>
      <c r="AM5457" t="s">
        <v>3983</v>
      </c>
      <c r="AN5457">
        <v>77</v>
      </c>
      <c r="AO5457" t="s">
        <v>3913</v>
      </c>
      <c r="AP5457">
        <f>IF(ufc_fights_2[[#This Row],[winner]]="Red",ufc_fights_2[[#This Row],[r_fighter_id]],ufc_fights_2[[#This Row],[b_fighter_id]])</f>
        <v>1355</v>
      </c>
      <c r="AQ5457" t="str">
        <f>_xlfn.XLOOKUP(ufc_fights_2[[#This Row],[winnerID]],ufc_fighters[id],ufc_fighters[fighter_name],"xxx",0,1)</f>
        <v>Jamahal Hill</v>
      </c>
    </row>
    <row r="5458" spans="1:43">
      <c r="A5458">
        <v>2800</v>
      </c>
      <c r="B5458">
        <v>2085</v>
      </c>
      <c r="C5458">
        <f>_xlfn.XLOOKUP(ufc_fights_2[[#This Row],[r_fighter_id]],ufc_fighters[id],ufc_fighters[year],"xxx",0,1)</f>
        <v>1983</v>
      </c>
      <c r="D5458">
        <f>_xlfn.XLOOKUP(ufc_fights_2[[#This Row],[b_fighter_id]],ufc_fighters[id],ufc_fighters[year],"Prázdné",0,1)</f>
        <v>1987</v>
      </c>
      <c r="E5458" s="10">
        <f>YEAR(ufc_fights_2[[#This Row],[date]])-ufc_fights_2[[#This Row],[r_year]]</f>
        <v>37</v>
      </c>
      <c r="F5458" s="10">
        <f>YEAR(ufc_fights_2[[#This Row],[date]])-ufc_fights_2[[#This Row],[b_year]]</f>
        <v>33</v>
      </c>
      <c r="G5458">
        <v>1</v>
      </c>
      <c r="H5458">
        <v>0</v>
      </c>
      <c r="I5458">
        <v>0.41249999999999998</v>
      </c>
      <c r="J5458">
        <v>0.47499999999999998</v>
      </c>
      <c r="K5458">
        <v>0.41249999999999998</v>
      </c>
      <c r="L5458">
        <v>0.4884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3.4722222222222222E-5</v>
      </c>
      <c r="T5458" s="2">
        <v>4.1666666666666669E-4</v>
      </c>
      <c r="U5458">
        <v>0.2727</v>
      </c>
      <c r="V5458">
        <v>0.3871</v>
      </c>
      <c r="W5458">
        <v>0.5484</v>
      </c>
      <c r="X5458">
        <v>0.8</v>
      </c>
      <c r="Y5458">
        <v>1</v>
      </c>
      <c r="Z5458">
        <v>0.41249999999999998</v>
      </c>
      <c r="AA5458">
        <v>0.44740000000000002</v>
      </c>
      <c r="AB5458">
        <v>0</v>
      </c>
      <c r="AC5458">
        <v>1</v>
      </c>
      <c r="AD5458">
        <v>0</v>
      </c>
      <c r="AE5458">
        <v>0</v>
      </c>
      <c r="AF5458" t="s">
        <v>3910</v>
      </c>
      <c r="AG5458" s="2">
        <v>2.8587962962962963E-3</v>
      </c>
      <c r="AH5458" t="s">
        <v>3911</v>
      </c>
      <c r="AI5458">
        <v>3</v>
      </c>
      <c r="AJ5458" t="s">
        <v>3924</v>
      </c>
      <c r="AK5458" s="3">
        <v>44079</v>
      </c>
      <c r="AL5458" s="10">
        <f>YEAR(ufc_fights_2[[#This Row],[date]])</f>
        <v>2020</v>
      </c>
      <c r="AM5458" t="s">
        <v>3983</v>
      </c>
      <c r="AN5458">
        <v>1</v>
      </c>
      <c r="AO5458" t="s">
        <v>3913</v>
      </c>
      <c r="AP5458">
        <f>IF(ufc_fights_2[[#This Row],[winner]]="Red",ufc_fights_2[[#This Row],[r_fighter_id]],ufc_fights_2[[#This Row],[b_fighter_id]])</f>
        <v>2800</v>
      </c>
      <c r="AQ5458" t="str">
        <f>_xlfn.XLOOKUP(ufc_fights_2[[#This Row],[winnerID]],ufc_fighters[id],ufc_fighters[fighter_name],"xxx",0,1)</f>
        <v>Ovince Saint Preux</v>
      </c>
    </row>
    <row r="5459" spans="1:43">
      <c r="A5459">
        <v>2800</v>
      </c>
      <c r="B5459">
        <v>516</v>
      </c>
      <c r="C5459">
        <f>_xlfn.XLOOKUP(ufc_fights_2[[#This Row],[r_fighter_id]],ufc_fighters[id],ufc_fighters[year],"xxx",0,1)</f>
        <v>1983</v>
      </c>
      <c r="D5459">
        <f>_xlfn.XLOOKUP(ufc_fights_2[[#This Row],[b_fighter_id]],ufc_fighters[id],ufc_fighters[year],"Prázdné",0,1)</f>
        <v>1980</v>
      </c>
      <c r="E5459" s="10">
        <f>YEAR(ufc_fights_2[[#This Row],[date]])-ufc_fights_2[[#This Row],[r_year]]</f>
        <v>33</v>
      </c>
      <c r="F5459" s="10">
        <f>YEAR(ufc_fights_2[[#This Row],[date]])-ufc_fights_2[[#This Row],[b_year]]</f>
        <v>36</v>
      </c>
      <c r="G5459">
        <v>0</v>
      </c>
      <c r="H5459">
        <v>0</v>
      </c>
      <c r="I5459">
        <v>0.5</v>
      </c>
      <c r="J5459">
        <v>0.45450000000000002</v>
      </c>
      <c r="K5459">
        <v>0.64239999999999997</v>
      </c>
      <c r="L5459">
        <v>0.70730000000000004</v>
      </c>
      <c r="M5459">
        <v>0.5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4.5717592592592589E-3</v>
      </c>
      <c r="T5459" s="2">
        <v>0</v>
      </c>
      <c r="U5459">
        <v>0.5</v>
      </c>
      <c r="V5459">
        <v>0.4375</v>
      </c>
      <c r="W5459">
        <v>0.42859999999999998</v>
      </c>
      <c r="X5459">
        <v>1</v>
      </c>
      <c r="Y5459">
        <v>0.5</v>
      </c>
      <c r="Z5459">
        <v>0.33960000000000001</v>
      </c>
      <c r="AA5459">
        <v>0.47060000000000002</v>
      </c>
      <c r="AB5459">
        <v>0.625</v>
      </c>
      <c r="AC5459">
        <v>0</v>
      </c>
      <c r="AD5459">
        <v>0.68289999999999995</v>
      </c>
      <c r="AE5459">
        <v>1</v>
      </c>
      <c r="AF5459" t="s">
        <v>3915</v>
      </c>
      <c r="AG5459" s="2">
        <v>3.472222222222222E-3</v>
      </c>
      <c r="AH5459" t="s">
        <v>3911</v>
      </c>
      <c r="AI5459">
        <v>3</v>
      </c>
      <c r="AJ5459" t="s">
        <v>3949</v>
      </c>
      <c r="AK5459" s="3">
        <v>42406</v>
      </c>
      <c r="AL5459" s="10">
        <f>YEAR(ufc_fights_2[[#This Row],[date]])</f>
        <v>2016</v>
      </c>
      <c r="AM5459" t="s">
        <v>3983</v>
      </c>
      <c r="AN5459">
        <v>1</v>
      </c>
      <c r="AO5459" t="s">
        <v>3913</v>
      </c>
      <c r="AP5459">
        <f>IF(ufc_fights_2[[#This Row],[winner]]="Red",ufc_fights_2[[#This Row],[r_fighter_id]],ufc_fights_2[[#This Row],[b_fighter_id]])</f>
        <v>2800</v>
      </c>
      <c r="AQ5459" t="str">
        <f>_xlfn.XLOOKUP(ufc_fights_2[[#This Row],[winnerID]],ufc_fighters[id],ufc_fighters[fighter_name],"xxx",0,1)</f>
        <v>Ovince Saint Preux</v>
      </c>
    </row>
    <row r="5460" spans="1:43">
      <c r="A5460">
        <v>2800</v>
      </c>
      <c r="B5460">
        <v>669</v>
      </c>
      <c r="C5460">
        <f>_xlfn.XLOOKUP(ufc_fights_2[[#This Row],[r_fighter_id]],ufc_fighters[id],ufc_fighters[year],"xxx",0,1)</f>
        <v>1983</v>
      </c>
      <c r="D5460">
        <f>_xlfn.XLOOKUP(ufc_fights_2[[#This Row],[b_fighter_id]],ufc_fighters[id],ufc_fighters[year],"Prázdné",0,1)</f>
        <v>1980</v>
      </c>
      <c r="E5460" s="10">
        <f>YEAR(ufc_fights_2[[#This Row],[date]])-ufc_fights_2[[#This Row],[r_year]]</f>
        <v>32</v>
      </c>
      <c r="F5460" s="10">
        <f>YEAR(ufc_fights_2[[#This Row],[date]])-ufc_fights_2[[#This Row],[b_year]]</f>
        <v>35</v>
      </c>
      <c r="G5460">
        <v>1</v>
      </c>
      <c r="H5460">
        <v>0</v>
      </c>
      <c r="I5460">
        <v>0.439</v>
      </c>
      <c r="J5460">
        <v>0.60870000000000002</v>
      </c>
      <c r="K5460">
        <v>0.439</v>
      </c>
      <c r="L5460">
        <v>0.55559999999999998</v>
      </c>
      <c r="M5460">
        <v>0</v>
      </c>
      <c r="N5460">
        <v>0.33329999999999999</v>
      </c>
      <c r="O5460">
        <v>0</v>
      </c>
      <c r="P5460">
        <v>0</v>
      </c>
      <c r="Q5460">
        <v>0</v>
      </c>
      <c r="R5460">
        <v>0</v>
      </c>
      <c r="S5460" s="2">
        <v>4.6296296296296294E-5</v>
      </c>
      <c r="T5460" s="2">
        <v>5.4398148148148144E-4</v>
      </c>
      <c r="U5460">
        <v>0.39389999999999997</v>
      </c>
      <c r="V5460">
        <v>0.47060000000000002</v>
      </c>
      <c r="W5460">
        <v>0.625</v>
      </c>
      <c r="X5460">
        <v>0</v>
      </c>
      <c r="Y5460">
        <v>1</v>
      </c>
      <c r="Z5460">
        <v>0.34379999999999999</v>
      </c>
      <c r="AA5460">
        <v>0.35709999999999997</v>
      </c>
      <c r="AB5460">
        <v>0</v>
      </c>
      <c r="AC5460">
        <v>1</v>
      </c>
      <c r="AD5460">
        <v>1</v>
      </c>
      <c r="AE5460">
        <v>1</v>
      </c>
      <c r="AF5460" t="s">
        <v>3910</v>
      </c>
      <c r="AG5460" s="2">
        <v>3.4027777777777776E-3</v>
      </c>
      <c r="AH5460" t="s">
        <v>3911</v>
      </c>
      <c r="AI5460">
        <v>3</v>
      </c>
      <c r="AJ5460" t="s">
        <v>3928</v>
      </c>
      <c r="AK5460" s="3">
        <v>42112</v>
      </c>
      <c r="AL5460" s="10">
        <f>YEAR(ufc_fights_2[[#This Row],[date]])</f>
        <v>2015</v>
      </c>
      <c r="AM5460" t="s">
        <v>3983</v>
      </c>
      <c r="AN5460">
        <v>9</v>
      </c>
      <c r="AO5460" t="s">
        <v>3913</v>
      </c>
      <c r="AP5460">
        <f>IF(ufc_fights_2[[#This Row],[winner]]="Red",ufc_fights_2[[#This Row],[r_fighter_id]],ufc_fights_2[[#This Row],[b_fighter_id]])</f>
        <v>2800</v>
      </c>
      <c r="AQ5460" t="str">
        <f>_xlfn.XLOOKUP(ufc_fights_2[[#This Row],[winnerID]],ufc_fighters[id],ufc_fighters[fighter_name],"xxx",0,1)</f>
        <v>Ovince Saint Preux</v>
      </c>
    </row>
    <row r="5461" spans="1:43">
      <c r="A5461">
        <v>1261</v>
      </c>
      <c r="B5461">
        <v>306</v>
      </c>
      <c r="C5461">
        <f>_xlfn.XLOOKUP(ufc_fights_2[[#This Row],[r_fighter_id]],ufc_fighters[id],ufc_fighters[year],"xxx",0,1)</f>
        <v>1976</v>
      </c>
      <c r="D5461">
        <f>_xlfn.XLOOKUP(ufc_fights_2[[#This Row],[b_fighter_id]],ufc_fighters[id],ufc_fighters[year],"Prázdné",0,1)</f>
        <v>1981</v>
      </c>
      <c r="E5461" s="10">
        <f>YEAR(ufc_fights_2[[#This Row],[date]])-ufc_fights_2[[#This Row],[r_year]]</f>
        <v>32</v>
      </c>
      <c r="F5461" s="10">
        <f>YEAR(ufc_fights_2[[#This Row],[date]])-ufc_fights_2[[#This Row],[b_year]]</f>
        <v>27</v>
      </c>
      <c r="G5461">
        <v>0</v>
      </c>
      <c r="H5461">
        <v>0</v>
      </c>
      <c r="I5461">
        <v>0.43659999999999999</v>
      </c>
      <c r="J5461">
        <v>0.31030000000000002</v>
      </c>
      <c r="K5461">
        <v>0.55210000000000004</v>
      </c>
      <c r="L5461">
        <v>0.36509999999999998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1.8171296296296297E-3</v>
      </c>
      <c r="T5461" s="2">
        <v>2.3148148148148147E-5</v>
      </c>
      <c r="U5461">
        <v>0.42859999999999998</v>
      </c>
      <c r="V5461">
        <v>0.1875</v>
      </c>
      <c r="W5461">
        <v>0</v>
      </c>
      <c r="X5461">
        <v>1</v>
      </c>
      <c r="Y5461">
        <v>1</v>
      </c>
      <c r="Z5461">
        <v>0.38300000000000001</v>
      </c>
      <c r="AA5461">
        <v>0.26829999999999998</v>
      </c>
      <c r="AB5461">
        <v>0</v>
      </c>
      <c r="AC5461">
        <v>0.4375</v>
      </c>
      <c r="AD5461">
        <v>0.68420000000000003</v>
      </c>
      <c r="AE5461">
        <v>0</v>
      </c>
      <c r="AF5461" t="s">
        <v>3910</v>
      </c>
      <c r="AG5461" s="2">
        <v>9.837962962962962E-4</v>
      </c>
      <c r="AH5461" t="s">
        <v>3911</v>
      </c>
      <c r="AI5461">
        <v>3</v>
      </c>
      <c r="AJ5461" t="s">
        <v>4040</v>
      </c>
      <c r="AK5461" s="3">
        <v>39540</v>
      </c>
      <c r="AL5461" s="10">
        <f>YEAR(ufc_fights_2[[#This Row],[date]])</f>
        <v>2008</v>
      </c>
      <c r="AM5461" t="s">
        <v>3983</v>
      </c>
      <c r="AN5461">
        <v>38</v>
      </c>
      <c r="AO5461" t="s">
        <v>3913</v>
      </c>
      <c r="AP5461">
        <f>IF(ufc_fights_2[[#This Row],[winner]]="Red",ufc_fights_2[[#This Row],[r_fighter_id]],ufc_fights_2[[#This Row],[b_fighter_id]])</f>
        <v>1261</v>
      </c>
      <c r="AQ5461" t="str">
        <f>_xlfn.XLOOKUP(ufc_fights_2[[#This Row],[winnerID]],ufc_fighters[id],ufc_fighters[fighter_name],"xxx",0,1)</f>
        <v>Matt Hamill</v>
      </c>
    </row>
    <row r="5462" spans="1:43">
      <c r="A5462">
        <v>2800</v>
      </c>
      <c r="B5462">
        <v>103</v>
      </c>
      <c r="C5462">
        <f>_xlfn.XLOOKUP(ufc_fights_2[[#This Row],[r_fighter_id]],ufc_fighters[id],ufc_fighters[year],"xxx",0,1)</f>
        <v>1983</v>
      </c>
      <c r="D5462">
        <f>_xlfn.XLOOKUP(ufc_fights_2[[#This Row],[b_fighter_id]],ufc_fighters[id],ufc_fighters[year],"Prázdné",0,1)</f>
        <v>1989</v>
      </c>
      <c r="E5462" s="10">
        <f>YEAR(ufc_fights_2[[#This Row],[date]])-ufc_fights_2[[#This Row],[r_year]]</f>
        <v>34</v>
      </c>
      <c r="F5462" s="10">
        <f>YEAR(ufc_fights_2[[#This Row],[date]])-ufc_fights_2[[#This Row],[b_year]]</f>
        <v>28</v>
      </c>
      <c r="G5462">
        <v>1</v>
      </c>
      <c r="H5462">
        <v>0</v>
      </c>
      <c r="I5462">
        <v>0.46939999999999998</v>
      </c>
      <c r="J5462">
        <v>0.66669999999999996</v>
      </c>
      <c r="K5462">
        <v>0.53569999999999995</v>
      </c>
      <c r="L5462">
        <v>0.68969999999999998</v>
      </c>
      <c r="M5462">
        <v>0</v>
      </c>
      <c r="N5462">
        <v>0.4</v>
      </c>
      <c r="O5462">
        <v>0</v>
      </c>
      <c r="P5462">
        <v>0</v>
      </c>
      <c r="Q5462">
        <v>0</v>
      </c>
      <c r="R5462">
        <v>0</v>
      </c>
      <c r="S5462" s="2">
        <v>2.3148148148148147E-5</v>
      </c>
      <c r="T5462" s="2">
        <v>4.9537037037037041E-3</v>
      </c>
      <c r="U5462">
        <v>0.41460000000000002</v>
      </c>
      <c r="V5462">
        <v>0.6129</v>
      </c>
      <c r="W5462">
        <v>0.6</v>
      </c>
      <c r="X5462">
        <v>1</v>
      </c>
      <c r="Y5462">
        <v>0.83330000000000004</v>
      </c>
      <c r="Z5462">
        <v>0.40479999999999999</v>
      </c>
      <c r="AA5462">
        <v>0.56000000000000005</v>
      </c>
      <c r="AB5462">
        <v>0.85709999999999997</v>
      </c>
      <c r="AC5462">
        <v>0.71430000000000005</v>
      </c>
      <c r="AD5462">
        <v>0</v>
      </c>
      <c r="AE5462">
        <v>1</v>
      </c>
      <c r="AF5462" t="s">
        <v>3910</v>
      </c>
      <c r="AG5462" s="2">
        <v>9.837962962962962E-4</v>
      </c>
      <c r="AH5462" t="s">
        <v>3911</v>
      </c>
      <c r="AI5462">
        <v>3</v>
      </c>
      <c r="AJ5462" t="s">
        <v>3928</v>
      </c>
      <c r="AK5462" s="3">
        <v>43043</v>
      </c>
      <c r="AL5462" s="10">
        <f>YEAR(ufc_fights_2[[#This Row],[date]])</f>
        <v>2017</v>
      </c>
      <c r="AM5462" t="s">
        <v>3983</v>
      </c>
      <c r="AN5462">
        <v>18</v>
      </c>
      <c r="AO5462" t="s">
        <v>3913</v>
      </c>
      <c r="AP5462">
        <f>IF(ufc_fights_2[[#This Row],[winner]]="Red",ufc_fights_2[[#This Row],[r_fighter_id]],ufc_fights_2[[#This Row],[b_fighter_id]])</f>
        <v>2800</v>
      </c>
      <c r="AQ5462" t="str">
        <f>_xlfn.XLOOKUP(ufc_fights_2[[#This Row],[winnerID]],ufc_fighters[id],ufc_fighters[fighter_name],"xxx",0,1)</f>
        <v>Ovince Saint Preux</v>
      </c>
    </row>
    <row r="5463" spans="1:43">
      <c r="A5463">
        <v>2800</v>
      </c>
      <c r="B5463">
        <v>2369</v>
      </c>
      <c r="C5463">
        <f>_xlfn.XLOOKUP(ufc_fights_2[[#This Row],[r_fighter_id]],ufc_fighters[id],ufc_fighters[year],"xxx",0,1)</f>
        <v>1983</v>
      </c>
      <c r="D5463">
        <f>_xlfn.XLOOKUP(ufc_fights_2[[#This Row],[b_fighter_id]],ufc_fighters[id],ufc_fighters[year],"Prázdné",0,1)</f>
        <v>1981</v>
      </c>
      <c r="E5463" s="10">
        <f>YEAR(ufc_fights_2[[#This Row],[date]])-ufc_fights_2[[#This Row],[r_year]]</f>
        <v>34</v>
      </c>
      <c r="F5463" s="10">
        <f>YEAR(ufc_fights_2[[#This Row],[date]])-ufc_fights_2[[#This Row],[b_year]]</f>
        <v>36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0</v>
      </c>
      <c r="S5463" s="2">
        <v>1.1921296296296296E-3</v>
      </c>
      <c r="T5463" s="2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 t="s">
        <v>3933</v>
      </c>
      <c r="AG5463" s="2">
        <v>1.2731481481481483E-3</v>
      </c>
      <c r="AH5463" t="s">
        <v>3927</v>
      </c>
      <c r="AI5463">
        <v>5</v>
      </c>
      <c r="AJ5463" t="s">
        <v>3961</v>
      </c>
      <c r="AK5463" s="3">
        <v>43000</v>
      </c>
      <c r="AL5463" s="10">
        <f>YEAR(ufc_fights_2[[#This Row],[date]])</f>
        <v>2017</v>
      </c>
      <c r="AM5463" t="s">
        <v>3983</v>
      </c>
      <c r="AN5463">
        <v>53</v>
      </c>
      <c r="AO5463" t="s">
        <v>3913</v>
      </c>
      <c r="AP5463">
        <f>IF(ufc_fights_2[[#This Row],[winner]]="Red",ufc_fights_2[[#This Row],[r_fighter_id]],ufc_fights_2[[#This Row],[b_fighter_id]])</f>
        <v>2800</v>
      </c>
      <c r="AQ5463" t="str">
        <f>_xlfn.XLOOKUP(ufc_fights_2[[#This Row],[winnerID]],ufc_fighters[id],ufc_fighters[fighter_name],"xxx",0,1)</f>
        <v>Ovince Saint Preux</v>
      </c>
    </row>
    <row r="5464" spans="1:43">
      <c r="A5464">
        <v>2800</v>
      </c>
      <c r="B5464">
        <v>2475</v>
      </c>
      <c r="C5464">
        <f>_xlfn.XLOOKUP(ufc_fights_2[[#This Row],[r_fighter_id]],ufc_fighters[id],ufc_fighters[year],"xxx",0,1)</f>
        <v>1983</v>
      </c>
      <c r="D5464">
        <f>_xlfn.XLOOKUP(ufc_fights_2[[#This Row],[b_fighter_id]],ufc_fighters[id],ufc_fighters[year],"Prázdné",0,1)</f>
        <v>1991</v>
      </c>
      <c r="E5464" s="10">
        <f>YEAR(ufc_fights_2[[#This Row],[date]])-ufc_fights_2[[#This Row],[r_year]]</f>
        <v>35</v>
      </c>
      <c r="F5464" s="10">
        <f>YEAR(ufc_fights_2[[#This Row],[date]])-ufc_fights_2[[#This Row],[b_year]]</f>
        <v>27</v>
      </c>
      <c r="G5464">
        <v>0</v>
      </c>
      <c r="H5464">
        <v>1</v>
      </c>
      <c r="I5464">
        <v>0.58330000000000004</v>
      </c>
      <c r="J5464">
        <v>0.75</v>
      </c>
      <c r="K5464">
        <v>0.72219999999999995</v>
      </c>
      <c r="L5464">
        <v>0.76919999999999999</v>
      </c>
      <c r="M5464">
        <v>0</v>
      </c>
      <c r="N5464">
        <v>0</v>
      </c>
      <c r="O5464">
        <v>1</v>
      </c>
      <c r="P5464">
        <v>1</v>
      </c>
      <c r="Q5464">
        <v>0</v>
      </c>
      <c r="R5464">
        <v>0</v>
      </c>
      <c r="S5464" s="2">
        <v>3.9351851851851852E-4</v>
      </c>
      <c r="T5464" s="2">
        <v>9.1435185185185185E-4</v>
      </c>
      <c r="U5464">
        <v>0.55559999999999998</v>
      </c>
      <c r="V5464">
        <v>0.83330000000000004</v>
      </c>
      <c r="W5464">
        <v>0.66669999999999996</v>
      </c>
      <c r="X5464">
        <v>0</v>
      </c>
      <c r="Y5464">
        <v>0.5</v>
      </c>
      <c r="Z5464">
        <v>0.5</v>
      </c>
      <c r="AA5464">
        <v>0.75</v>
      </c>
      <c r="AB5464">
        <v>0</v>
      </c>
      <c r="AC5464">
        <v>0.75</v>
      </c>
      <c r="AD5464">
        <v>0.75</v>
      </c>
      <c r="AE5464">
        <v>0</v>
      </c>
      <c r="AF5464" t="s">
        <v>3933</v>
      </c>
      <c r="AG5464" s="2">
        <v>2.0138888888888888E-3</v>
      </c>
      <c r="AH5464" t="s">
        <v>3911</v>
      </c>
      <c r="AI5464">
        <v>3</v>
      </c>
      <c r="AJ5464" t="s">
        <v>3946</v>
      </c>
      <c r="AK5464" s="3">
        <v>43274</v>
      </c>
      <c r="AL5464" s="10">
        <f>YEAR(ufc_fights_2[[#This Row],[date]])</f>
        <v>2018</v>
      </c>
      <c r="AM5464" t="s">
        <v>3983</v>
      </c>
      <c r="AN5464">
        <v>57</v>
      </c>
      <c r="AO5464" t="s">
        <v>3913</v>
      </c>
      <c r="AP5464">
        <f>IF(ufc_fights_2[[#This Row],[winner]]="Red",ufc_fights_2[[#This Row],[r_fighter_id]],ufc_fights_2[[#This Row],[b_fighter_id]])</f>
        <v>2800</v>
      </c>
      <c r="AQ5464" t="str">
        <f>_xlfn.XLOOKUP(ufc_fights_2[[#This Row],[winnerID]],ufc_fighters[id],ufc_fighters[fighter_name],"xxx",0,1)</f>
        <v>Ovince Saint Preux</v>
      </c>
    </row>
    <row r="5465" spans="1:43">
      <c r="A5465">
        <v>2800</v>
      </c>
      <c r="B5465">
        <v>1751</v>
      </c>
      <c r="C5465">
        <f>_xlfn.XLOOKUP(ufc_fights_2[[#This Row],[r_fighter_id]],ufc_fighters[id],ufc_fighters[year],"xxx",0,1)</f>
        <v>1983</v>
      </c>
      <c r="D5465">
        <f>_xlfn.XLOOKUP(ufc_fights_2[[#This Row],[b_fighter_id]],ufc_fighters[id],ufc_fighters[year],"Prázdné",0,1)</f>
        <v>1983</v>
      </c>
      <c r="E5465" s="10">
        <f>YEAR(ufc_fights_2[[#This Row],[date]])-ufc_fights_2[[#This Row],[r_year]]</f>
        <v>35</v>
      </c>
      <c r="F5465" s="10">
        <f>YEAR(ufc_fights_2[[#This Row],[date]])-ufc_fights_2[[#This Row],[b_year]]</f>
        <v>35</v>
      </c>
      <c r="G5465">
        <v>0</v>
      </c>
      <c r="H5465">
        <v>1</v>
      </c>
      <c r="I5465">
        <v>0.29170000000000001</v>
      </c>
      <c r="J5465">
        <v>0.60980000000000001</v>
      </c>
      <c r="K5465">
        <v>0.29170000000000001</v>
      </c>
      <c r="L5465">
        <v>0.62790000000000001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 s="2">
        <v>0</v>
      </c>
      <c r="T5465" s="2">
        <v>2.3148148148148149E-4</v>
      </c>
      <c r="U5465">
        <v>0.1111</v>
      </c>
      <c r="V5465">
        <v>0.44</v>
      </c>
      <c r="W5465">
        <v>0.66669999999999996</v>
      </c>
      <c r="X5465">
        <v>1</v>
      </c>
      <c r="Y5465">
        <v>0.9</v>
      </c>
      <c r="Z5465">
        <v>0.29170000000000001</v>
      </c>
      <c r="AA5465">
        <v>0.55879999999999996</v>
      </c>
      <c r="AB5465">
        <v>0</v>
      </c>
      <c r="AC5465">
        <v>1</v>
      </c>
      <c r="AD5465">
        <v>0</v>
      </c>
      <c r="AE5465">
        <v>0.83330000000000004</v>
      </c>
      <c r="AF5465" t="s">
        <v>3933</v>
      </c>
      <c r="AG5465" s="2">
        <v>2.638888888888889E-3</v>
      </c>
      <c r="AH5465" t="s">
        <v>3911</v>
      </c>
      <c r="AI5465">
        <v>3</v>
      </c>
      <c r="AJ5465" t="s">
        <v>3930</v>
      </c>
      <c r="AK5465" s="3">
        <v>43155</v>
      </c>
      <c r="AL5465" s="10">
        <f>YEAR(ufc_fights_2[[#This Row],[date]])</f>
        <v>2018</v>
      </c>
      <c r="AM5465" t="s">
        <v>3983</v>
      </c>
      <c r="AN5465">
        <v>49</v>
      </c>
      <c r="AO5465" t="s">
        <v>3918</v>
      </c>
      <c r="AP5465">
        <f>IF(ufc_fights_2[[#This Row],[winner]]="Red",ufc_fights_2[[#This Row],[r_fighter_id]],ufc_fights_2[[#This Row],[b_fighter_id]])</f>
        <v>1751</v>
      </c>
      <c r="AQ5465" t="str">
        <f>_xlfn.XLOOKUP(ufc_fights_2[[#This Row],[winnerID]],ufc_fighters[id],ufc_fighters[fighter_name],"xxx",0,1)</f>
        <v>Ilir Latifi</v>
      </c>
    </row>
    <row r="5466" spans="1:43">
      <c r="A5466">
        <v>2395</v>
      </c>
      <c r="B5466">
        <v>1261</v>
      </c>
      <c r="C5466">
        <f>_xlfn.XLOOKUP(ufc_fights_2[[#This Row],[r_fighter_id]],ufc_fighters[id],ufc_fighters[year],"xxx",0,1)</f>
        <v>1975</v>
      </c>
      <c r="D5466">
        <f>_xlfn.XLOOKUP(ufc_fights_2[[#This Row],[b_fighter_id]],ufc_fighters[id],ufc_fighters[year],"Prázdné",0,1)</f>
        <v>1976</v>
      </c>
      <c r="E5466" s="10">
        <f>YEAR(ufc_fights_2[[#This Row],[date]])-ufc_fights_2[[#This Row],[r_year]]</f>
        <v>35</v>
      </c>
      <c r="F5466" s="10">
        <f>YEAR(ufc_fights_2[[#This Row],[date]])-ufc_fights_2[[#This Row],[b_year]]</f>
        <v>34</v>
      </c>
      <c r="G5466">
        <v>0</v>
      </c>
      <c r="H5466">
        <v>0</v>
      </c>
      <c r="I5466">
        <v>0.28239999999999998</v>
      </c>
      <c r="J5466">
        <v>0.30599999999999999</v>
      </c>
      <c r="K5466">
        <v>0.37580000000000002</v>
      </c>
      <c r="L5466">
        <v>0.37659999999999999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 s="2">
        <v>0</v>
      </c>
      <c r="T5466" s="2">
        <v>2.685185185185185E-3</v>
      </c>
      <c r="U5466">
        <v>0.1759</v>
      </c>
      <c r="V5466">
        <v>0.27729999999999999</v>
      </c>
      <c r="W5466">
        <v>0.75</v>
      </c>
      <c r="X5466">
        <v>0.81820000000000004</v>
      </c>
      <c r="Y5466">
        <v>0.6</v>
      </c>
      <c r="Z5466">
        <v>0.28000000000000003</v>
      </c>
      <c r="AA5466">
        <v>0.3125</v>
      </c>
      <c r="AB5466">
        <v>0.25</v>
      </c>
      <c r="AC5466">
        <v>0</v>
      </c>
      <c r="AD5466">
        <v>0.5</v>
      </c>
      <c r="AE5466">
        <v>0.28570000000000001</v>
      </c>
      <c r="AF5466" t="s">
        <v>3915</v>
      </c>
      <c r="AG5466" s="2">
        <v>3.472222222222222E-3</v>
      </c>
      <c r="AH5466" t="s">
        <v>3911</v>
      </c>
      <c r="AI5466">
        <v>3</v>
      </c>
      <c r="AJ5466" t="s">
        <v>3925</v>
      </c>
      <c r="AK5466" s="3">
        <v>40474</v>
      </c>
      <c r="AL5466" s="10">
        <f>YEAR(ufc_fights_2[[#This Row],[date]])</f>
        <v>2010</v>
      </c>
      <c r="AM5466" t="s">
        <v>3983</v>
      </c>
      <c r="AN5466">
        <v>63</v>
      </c>
      <c r="AO5466" t="s">
        <v>3918</v>
      </c>
      <c r="AP5466">
        <f>IF(ufc_fights_2[[#This Row],[winner]]="Red",ufc_fights_2[[#This Row],[r_fighter_id]],ufc_fights_2[[#This Row],[b_fighter_id]])</f>
        <v>1261</v>
      </c>
      <c r="AQ5466" t="str">
        <f>_xlfn.XLOOKUP(ufc_fights_2[[#This Row],[winnerID]],ufc_fighters[id],ufc_fighters[fighter_name],"xxx",0,1)</f>
        <v>Matt Hamill</v>
      </c>
    </row>
    <row r="5467" spans="1:43">
      <c r="A5467">
        <v>801</v>
      </c>
      <c r="B5467">
        <v>1430</v>
      </c>
      <c r="C5467">
        <f>_xlfn.XLOOKUP(ufc_fights_2[[#This Row],[r_fighter_id]],ufc_fighters[id],ufc_fighters[year],"xxx",0,1)</f>
        <v>1988</v>
      </c>
      <c r="D5467">
        <f>_xlfn.XLOOKUP(ufc_fights_2[[#This Row],[b_fighter_id]],ufc_fighters[id],ufc_fighters[year],"Prázdné",0,1)</f>
        <v>1995</v>
      </c>
      <c r="E5467" s="10">
        <f>YEAR(ufc_fights_2[[#This Row],[date]])-ufc_fights_2[[#This Row],[r_year]]</f>
        <v>32</v>
      </c>
      <c r="F5467" s="10">
        <f>YEAR(ufc_fights_2[[#This Row],[date]])-ufc_fights_2[[#This Row],[b_year]]</f>
        <v>25</v>
      </c>
      <c r="G5467">
        <v>1</v>
      </c>
      <c r="H5467">
        <v>0</v>
      </c>
      <c r="I5467">
        <v>0.86360000000000003</v>
      </c>
      <c r="J5467">
        <v>0.28570000000000001</v>
      </c>
      <c r="K5467">
        <v>0.86360000000000003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3.4722222222222222E-5</v>
      </c>
      <c r="T5467" s="2">
        <v>3.9351851851851852E-4</v>
      </c>
      <c r="U5467">
        <v>0.81820000000000004</v>
      </c>
      <c r="V5467">
        <v>0</v>
      </c>
      <c r="W5467">
        <v>1</v>
      </c>
      <c r="X5467">
        <v>0.9</v>
      </c>
      <c r="Y5467">
        <v>1</v>
      </c>
      <c r="Z5467">
        <v>0.8125</v>
      </c>
      <c r="AA5467">
        <v>0.25</v>
      </c>
      <c r="AB5467">
        <v>0</v>
      </c>
      <c r="AC5467">
        <v>0</v>
      </c>
      <c r="AD5467">
        <v>1</v>
      </c>
      <c r="AE5467">
        <v>0.5</v>
      </c>
      <c r="AF5467" t="s">
        <v>3910</v>
      </c>
      <c r="AG5467" s="2">
        <v>2.9513888888888888E-3</v>
      </c>
      <c r="AH5467" t="s">
        <v>3911</v>
      </c>
      <c r="AI5467">
        <v>3</v>
      </c>
      <c r="AJ5467" t="s">
        <v>3914</v>
      </c>
      <c r="AK5467" s="3">
        <v>44030</v>
      </c>
      <c r="AL5467" s="10">
        <f>YEAR(ufc_fights_2[[#This Row],[date]])</f>
        <v>2020</v>
      </c>
      <c r="AM5467" t="s">
        <v>3983</v>
      </c>
      <c r="AN5467">
        <v>5</v>
      </c>
      <c r="AO5467" t="s">
        <v>3913</v>
      </c>
      <c r="AP5467">
        <f>IF(ufc_fights_2[[#This Row],[winner]]="Red",ufc_fights_2[[#This Row],[r_fighter_id]],ufc_fights_2[[#This Row],[b_fighter_id]])</f>
        <v>801</v>
      </c>
      <c r="AQ5467" t="str">
        <f>_xlfn.XLOOKUP(ufc_fights_2[[#This Row],[winnerID]],ufc_fighters[id],ufc_fighters[fighter_name],"xxx",0,1)</f>
        <v>Roman Dolidze</v>
      </c>
    </row>
    <row r="5468" spans="1:43">
      <c r="A5468">
        <v>801</v>
      </c>
      <c r="B5468">
        <v>63</v>
      </c>
      <c r="C5468">
        <f>_xlfn.XLOOKUP(ufc_fights_2[[#This Row],[r_fighter_id]],ufc_fighters[id],ufc_fighters[year],"xxx",0,1)</f>
        <v>1988</v>
      </c>
      <c r="D5468">
        <f>_xlfn.XLOOKUP(ufc_fights_2[[#This Row],[b_fighter_id]],ufc_fighters[id],ufc_fighters[year],"Prázdné",0,1)</f>
        <v>1993</v>
      </c>
      <c r="E5468" s="10">
        <f>YEAR(ufc_fights_2[[#This Row],[date]])-ufc_fights_2[[#This Row],[r_year]]</f>
        <v>32</v>
      </c>
      <c r="F5468" s="10">
        <f>YEAR(ufc_fights_2[[#This Row],[date]])-ufc_fights_2[[#This Row],[b_year]]</f>
        <v>27</v>
      </c>
      <c r="G5468">
        <v>0</v>
      </c>
      <c r="H5468">
        <v>0</v>
      </c>
      <c r="I5468">
        <v>0.46789999999999998</v>
      </c>
      <c r="J5468">
        <v>0.3372</v>
      </c>
      <c r="K5468">
        <v>0.5756</v>
      </c>
      <c r="L5468">
        <v>0.4103</v>
      </c>
      <c r="M5468">
        <v>0.6</v>
      </c>
      <c r="N5468">
        <v>1</v>
      </c>
      <c r="O5468">
        <v>3</v>
      </c>
      <c r="P5468">
        <v>0</v>
      </c>
      <c r="Q5468">
        <v>0</v>
      </c>
      <c r="R5468">
        <v>0</v>
      </c>
      <c r="S5468" s="2">
        <v>5.0462962962962961E-3</v>
      </c>
      <c r="T5468" s="2">
        <v>1.7361111111111112E-4</v>
      </c>
      <c r="U5468">
        <v>0.38269999999999998</v>
      </c>
      <c r="V5468">
        <v>0.2344</v>
      </c>
      <c r="W5468">
        <v>0.6522</v>
      </c>
      <c r="X5468">
        <v>1</v>
      </c>
      <c r="Y5468">
        <v>1</v>
      </c>
      <c r="Z5468">
        <v>0.47</v>
      </c>
      <c r="AA5468">
        <v>0.33329999999999999</v>
      </c>
      <c r="AB5468">
        <v>1</v>
      </c>
      <c r="AC5468">
        <v>1</v>
      </c>
      <c r="AD5468">
        <v>0.375</v>
      </c>
      <c r="AE5468">
        <v>0</v>
      </c>
      <c r="AF5468" t="s">
        <v>3922</v>
      </c>
      <c r="AG5468" s="2">
        <v>3.472222222222222E-3</v>
      </c>
      <c r="AH5468" t="s">
        <v>3911</v>
      </c>
      <c r="AI5468">
        <v>3</v>
      </c>
      <c r="AJ5468" t="s">
        <v>3914</v>
      </c>
      <c r="AK5468" s="3">
        <v>44170</v>
      </c>
      <c r="AL5468" s="10">
        <f>YEAR(ufc_fights_2[[#This Row],[date]])</f>
        <v>2020</v>
      </c>
      <c r="AM5468" t="s">
        <v>3983</v>
      </c>
      <c r="AN5468">
        <v>1</v>
      </c>
      <c r="AO5468" t="s">
        <v>3913</v>
      </c>
      <c r="AP5468">
        <f>IF(ufc_fights_2[[#This Row],[winner]]="Red",ufc_fights_2[[#This Row],[r_fighter_id]],ufc_fights_2[[#This Row],[b_fighter_id]])</f>
        <v>801</v>
      </c>
      <c r="AQ5468" t="str">
        <f>_xlfn.XLOOKUP(ufc_fights_2[[#This Row],[winnerID]],ufc_fighters[id],ufc_fighters[fighter_name],"xxx",0,1)</f>
        <v>Roman Dolidze</v>
      </c>
    </row>
    <row r="5469" spans="1:43">
      <c r="A5469">
        <v>1934</v>
      </c>
      <c r="B5469">
        <v>3384</v>
      </c>
      <c r="C5469">
        <f>_xlfn.XLOOKUP(ufc_fights_2[[#This Row],[r_fighter_id]],ufc_fighters[id],ufc_fighters[year],"xxx",0,1)</f>
        <v>1980</v>
      </c>
      <c r="D5469">
        <f>_xlfn.XLOOKUP(ufc_fights_2[[#This Row],[b_fighter_id]],ufc_fighters[id],ufc_fighters[year],"Prázdné",0,1)</f>
        <v>1985</v>
      </c>
      <c r="E5469" s="10">
        <f>YEAR(ufc_fights_2[[#This Row],[date]])-ufc_fights_2[[#This Row],[r_year]]</f>
        <v>34</v>
      </c>
      <c r="F5469" s="10">
        <f>YEAR(ufc_fights_2[[#This Row],[date]])-ufc_fights_2[[#This Row],[b_year]]</f>
        <v>29</v>
      </c>
      <c r="G5469">
        <v>0</v>
      </c>
      <c r="H5469">
        <v>0</v>
      </c>
      <c r="I5469">
        <v>0.60829999999999995</v>
      </c>
      <c r="J5469">
        <v>0.35870000000000002</v>
      </c>
      <c r="K5469">
        <v>0.63290000000000002</v>
      </c>
      <c r="L5469">
        <v>0.4259</v>
      </c>
      <c r="M5469">
        <v>0</v>
      </c>
      <c r="N5469">
        <v>0.25</v>
      </c>
      <c r="O5469">
        <v>0</v>
      </c>
      <c r="P5469">
        <v>0</v>
      </c>
      <c r="Q5469">
        <v>0</v>
      </c>
      <c r="R5469">
        <v>0</v>
      </c>
      <c r="S5469" s="2">
        <v>2.4305555555555555E-4</v>
      </c>
      <c r="T5469" s="2">
        <v>4.0046296296296297E-3</v>
      </c>
      <c r="U5469">
        <v>0.59519999999999995</v>
      </c>
      <c r="V5469">
        <v>0.19120000000000001</v>
      </c>
      <c r="W5469">
        <v>0.64580000000000004</v>
      </c>
      <c r="X5469">
        <v>1</v>
      </c>
      <c r="Y5469">
        <v>1</v>
      </c>
      <c r="Z5469">
        <v>0.60389999999999999</v>
      </c>
      <c r="AA5469">
        <v>0.21879999999999999</v>
      </c>
      <c r="AB5469">
        <v>0.75</v>
      </c>
      <c r="AC5469">
        <v>0.58330000000000004</v>
      </c>
      <c r="AD5469">
        <v>0.5</v>
      </c>
      <c r="AE5469">
        <v>0.75</v>
      </c>
      <c r="AF5469" t="s">
        <v>3915</v>
      </c>
      <c r="AG5469" s="2">
        <v>3.472222222222222E-3</v>
      </c>
      <c r="AH5469" t="s">
        <v>3911</v>
      </c>
      <c r="AI5469">
        <v>3</v>
      </c>
      <c r="AJ5469" t="s">
        <v>3914</v>
      </c>
      <c r="AK5469" s="3">
        <v>41721</v>
      </c>
      <c r="AL5469" s="10">
        <f>YEAR(ufc_fights_2[[#This Row],[date]])</f>
        <v>2014</v>
      </c>
      <c r="AM5469" t="s">
        <v>3983</v>
      </c>
      <c r="AN5469">
        <v>46</v>
      </c>
      <c r="AO5469" t="s">
        <v>3913</v>
      </c>
      <c r="AP5469">
        <f>IF(ufc_fights_2[[#This Row],[winner]]="Red",ufc_fights_2[[#This Row],[r_fighter_id]],ufc_fights_2[[#This Row],[b_fighter_id]])</f>
        <v>1934</v>
      </c>
      <c r="AQ5469" t="str">
        <f>_xlfn.XLOOKUP(ufc_fights_2[[#This Row],[winnerID]],ufc_fighters[id],ufc_fighters[fighter_name],"xxx",0,1)</f>
        <v>Fabio Maldonado</v>
      </c>
    </row>
    <row r="5470" spans="1:43">
      <c r="A5470">
        <v>2057</v>
      </c>
      <c r="B5470">
        <v>1934</v>
      </c>
      <c r="C5470">
        <f>_xlfn.XLOOKUP(ufc_fights_2[[#This Row],[r_fighter_id]],ufc_fighters[id],ufc_fighters[year],"xxx",0,1)</f>
        <v>1980</v>
      </c>
      <c r="D5470">
        <f>_xlfn.XLOOKUP(ufc_fights_2[[#This Row],[b_fighter_id]],ufc_fighters[id],ufc_fighters[year],"Prázdné",0,1)</f>
        <v>1980</v>
      </c>
      <c r="E5470" s="10">
        <f>YEAR(ufc_fights_2[[#This Row],[date]])-ufc_fights_2[[#This Row],[r_year]]</f>
        <v>30</v>
      </c>
      <c r="F5470" s="10">
        <f>YEAR(ufc_fights_2[[#This Row],[date]])-ufc_fights_2[[#This Row],[b_year]]</f>
        <v>30</v>
      </c>
      <c r="G5470">
        <v>0</v>
      </c>
      <c r="H5470">
        <v>1</v>
      </c>
      <c r="I5470">
        <v>0.49490000000000001</v>
      </c>
      <c r="J5470">
        <v>0.72360000000000002</v>
      </c>
      <c r="K5470">
        <v>0.52249999999999996</v>
      </c>
      <c r="L5470">
        <v>0.7772</v>
      </c>
      <c r="M5470">
        <v>0</v>
      </c>
      <c r="N5470">
        <v>0</v>
      </c>
      <c r="O5470">
        <v>0</v>
      </c>
      <c r="P5470">
        <v>2</v>
      </c>
      <c r="Q5470">
        <v>0</v>
      </c>
      <c r="R5470">
        <v>0</v>
      </c>
      <c r="S5470" s="2">
        <v>8.2175925925925927E-4</v>
      </c>
      <c r="T5470" s="2">
        <v>2.3611111111111111E-3</v>
      </c>
      <c r="U5470">
        <v>0.3226</v>
      </c>
      <c r="V5470">
        <v>0.60240000000000005</v>
      </c>
      <c r="W5470">
        <v>0.69569999999999999</v>
      </c>
      <c r="X5470">
        <v>0.92859999999999998</v>
      </c>
      <c r="Y5470">
        <v>0</v>
      </c>
      <c r="Z5470">
        <v>0.46910000000000002</v>
      </c>
      <c r="AA5470">
        <v>0.67710000000000004</v>
      </c>
      <c r="AB5470">
        <v>0.61109999999999998</v>
      </c>
      <c r="AC5470">
        <v>0.83330000000000004</v>
      </c>
      <c r="AD5470">
        <v>0</v>
      </c>
      <c r="AE5470">
        <v>0.90480000000000005</v>
      </c>
      <c r="AF5470" t="s">
        <v>3910</v>
      </c>
      <c r="AG5470" s="2">
        <v>5.5555555555555556E-4</v>
      </c>
      <c r="AH5470" t="s">
        <v>3911</v>
      </c>
      <c r="AI5470">
        <v>3</v>
      </c>
      <c r="AJ5470" t="s">
        <v>3931</v>
      </c>
      <c r="AK5470" s="3">
        <v>40467</v>
      </c>
      <c r="AL5470" s="10">
        <f>YEAR(ufc_fights_2[[#This Row],[date]])</f>
        <v>2010</v>
      </c>
      <c r="AM5470" t="s">
        <v>3983</v>
      </c>
      <c r="AN5470">
        <v>70</v>
      </c>
      <c r="AO5470" t="s">
        <v>3918</v>
      </c>
      <c r="AP5470">
        <f>IF(ufc_fights_2[[#This Row],[winner]]="Red",ufc_fights_2[[#This Row],[r_fighter_id]],ufc_fights_2[[#This Row],[b_fighter_id]])</f>
        <v>1934</v>
      </c>
      <c r="AQ5470" t="str">
        <f>_xlfn.XLOOKUP(ufc_fights_2[[#This Row],[winnerID]],ufc_fighters[id],ufc_fighters[fighter_name],"xxx",0,1)</f>
        <v>Fabio Maldonado</v>
      </c>
    </row>
    <row r="5471" spans="1:43">
      <c r="A5471">
        <v>1934</v>
      </c>
      <c r="B5471">
        <v>244</v>
      </c>
      <c r="C5471">
        <f>_xlfn.XLOOKUP(ufc_fights_2[[#This Row],[r_fighter_id]],ufc_fighters[id],ufc_fighters[year],"xxx",0,1)</f>
        <v>1980</v>
      </c>
      <c r="D5471">
        <f>_xlfn.XLOOKUP(ufc_fights_2[[#This Row],[b_fighter_id]],ufc_fighters[id],ufc_fighters[year],"Prázdné",0,1)</f>
        <v>1981</v>
      </c>
      <c r="E5471" s="10">
        <f>YEAR(ufc_fights_2[[#This Row],[date]])-ufc_fights_2[[#This Row],[r_year]]</f>
        <v>33</v>
      </c>
      <c r="F5471" s="10">
        <f>YEAR(ufc_fights_2[[#This Row],[date]])-ufc_fights_2[[#This Row],[b_year]]</f>
        <v>32</v>
      </c>
      <c r="G5471">
        <v>0</v>
      </c>
      <c r="H5471">
        <v>0</v>
      </c>
      <c r="I5471">
        <v>0.51790000000000003</v>
      </c>
      <c r="J5471">
        <v>0.28499999999999998</v>
      </c>
      <c r="K5471">
        <v>0.59309999999999996</v>
      </c>
      <c r="L5471">
        <v>0.36749999999999999</v>
      </c>
      <c r="M5471">
        <v>0</v>
      </c>
      <c r="N5471">
        <v>0.25</v>
      </c>
      <c r="O5471">
        <v>1</v>
      </c>
      <c r="P5471">
        <v>0</v>
      </c>
      <c r="Q5471">
        <v>0</v>
      </c>
      <c r="R5471">
        <v>0</v>
      </c>
      <c r="S5471" s="2">
        <v>4.2824074074074075E-4</v>
      </c>
      <c r="T5471" s="2">
        <v>4.2361111111111115E-3</v>
      </c>
      <c r="U5471">
        <v>0.45860000000000001</v>
      </c>
      <c r="V5471">
        <v>0.22159999999999999</v>
      </c>
      <c r="W5471">
        <v>0.73529999999999995</v>
      </c>
      <c r="X5471">
        <v>1</v>
      </c>
      <c r="Y5471">
        <v>0.66669999999999996</v>
      </c>
      <c r="Z5471">
        <v>0.44619999999999999</v>
      </c>
      <c r="AA5471">
        <v>0.1489</v>
      </c>
      <c r="AB5471">
        <v>0.76319999999999999</v>
      </c>
      <c r="AC5471">
        <v>0.6</v>
      </c>
      <c r="AD5471">
        <v>0</v>
      </c>
      <c r="AE5471">
        <v>0.75</v>
      </c>
      <c r="AF5471" t="s">
        <v>3922</v>
      </c>
      <c r="AG5471" s="2">
        <v>3.472222222222222E-3</v>
      </c>
      <c r="AH5471" t="s">
        <v>3911</v>
      </c>
      <c r="AI5471">
        <v>3</v>
      </c>
      <c r="AJ5471" t="s">
        <v>3939</v>
      </c>
      <c r="AK5471" s="3">
        <v>41556</v>
      </c>
      <c r="AL5471" s="10">
        <f>YEAR(ufc_fights_2[[#This Row],[date]])</f>
        <v>2013</v>
      </c>
      <c r="AM5471" t="s">
        <v>3983</v>
      </c>
      <c r="AN5471">
        <v>81</v>
      </c>
      <c r="AO5471" t="s">
        <v>3913</v>
      </c>
      <c r="AP5471">
        <f>IF(ufc_fights_2[[#This Row],[winner]]="Red",ufc_fights_2[[#This Row],[r_fighter_id]],ufc_fights_2[[#This Row],[b_fighter_id]])</f>
        <v>1934</v>
      </c>
      <c r="AQ5471" t="str">
        <f>_xlfn.XLOOKUP(ufc_fights_2[[#This Row],[winnerID]],ufc_fighters[id],ufc_fighters[fighter_name],"xxx",0,1)</f>
        <v>Fabio Maldonado</v>
      </c>
    </row>
    <row r="5472" spans="1:43">
      <c r="A5472">
        <v>1934</v>
      </c>
      <c r="B5472">
        <v>1374</v>
      </c>
      <c r="C5472">
        <f>_xlfn.XLOOKUP(ufc_fights_2[[#This Row],[r_fighter_id]],ufc_fighters[id],ufc_fighters[year],"xxx",0,1)</f>
        <v>1980</v>
      </c>
      <c r="D5472">
        <f>_xlfn.XLOOKUP(ufc_fights_2[[#This Row],[b_fighter_id]],ufc_fighters[id],ufc_fighters[year],"Prázdné",0,1)</f>
        <v>1978</v>
      </c>
      <c r="E5472" s="10">
        <f>YEAR(ufc_fights_2[[#This Row],[date]])-ufc_fights_2[[#This Row],[r_year]]</f>
        <v>33</v>
      </c>
      <c r="F5472" s="10">
        <f>YEAR(ufc_fights_2[[#This Row],[date]])-ufc_fights_2[[#This Row],[b_year]]</f>
        <v>35</v>
      </c>
      <c r="G5472">
        <v>0</v>
      </c>
      <c r="H5472">
        <v>0</v>
      </c>
      <c r="I5472">
        <v>0.6623</v>
      </c>
      <c r="J5472">
        <v>0.65910000000000002</v>
      </c>
      <c r="K5472">
        <v>0.73929999999999996</v>
      </c>
      <c r="L5472">
        <v>0.68089999999999995</v>
      </c>
      <c r="M5472">
        <v>0.5</v>
      </c>
      <c r="N5472">
        <v>0.28570000000000001</v>
      </c>
      <c r="O5472">
        <v>0</v>
      </c>
      <c r="P5472">
        <v>0</v>
      </c>
      <c r="Q5472">
        <v>0</v>
      </c>
      <c r="R5472">
        <v>0</v>
      </c>
      <c r="S5472" s="2">
        <v>2.2916666666666667E-3</v>
      </c>
      <c r="T5472" s="2">
        <v>3.0902777777777777E-3</v>
      </c>
      <c r="U5472">
        <v>0.53010000000000002</v>
      </c>
      <c r="V5472">
        <v>0.51849999999999996</v>
      </c>
      <c r="W5472">
        <v>0.82350000000000001</v>
      </c>
      <c r="X5472">
        <v>0</v>
      </c>
      <c r="Y5472">
        <v>1</v>
      </c>
      <c r="Z5472">
        <v>0.4194</v>
      </c>
      <c r="AA5472">
        <v>0.48</v>
      </c>
      <c r="AB5472">
        <v>0.82499999999999996</v>
      </c>
      <c r="AC5472">
        <v>0.88890000000000002</v>
      </c>
      <c r="AD5472">
        <v>0.88890000000000002</v>
      </c>
      <c r="AE5472">
        <v>1</v>
      </c>
      <c r="AF5472" t="s">
        <v>3915</v>
      </c>
      <c r="AG5472" s="2">
        <v>3.472222222222222E-3</v>
      </c>
      <c r="AH5472" t="s">
        <v>3911</v>
      </c>
      <c r="AI5472">
        <v>3</v>
      </c>
      <c r="AJ5472" t="s">
        <v>3961</v>
      </c>
      <c r="AK5472" s="3">
        <v>41412</v>
      </c>
      <c r="AL5472" s="10">
        <f>YEAR(ufc_fights_2[[#This Row],[date]])</f>
        <v>2013</v>
      </c>
      <c r="AM5472" t="s">
        <v>3983</v>
      </c>
      <c r="AN5472">
        <v>95</v>
      </c>
      <c r="AO5472" t="s">
        <v>3913</v>
      </c>
      <c r="AP5472">
        <f>IF(ufc_fights_2[[#This Row],[winner]]="Red",ufc_fights_2[[#This Row],[r_fighter_id]],ufc_fights_2[[#This Row],[b_fighter_id]])</f>
        <v>1934</v>
      </c>
      <c r="AQ5472" t="str">
        <f>_xlfn.XLOOKUP(ufc_fights_2[[#This Row],[winnerID]],ufc_fighters[id],ufc_fighters[fighter_name],"xxx",0,1)</f>
        <v>Fabio Maldonado</v>
      </c>
    </row>
    <row r="5473" spans="1:43">
      <c r="A5473">
        <v>3364</v>
      </c>
      <c r="B5473">
        <v>1965</v>
      </c>
      <c r="C5473">
        <f>_xlfn.XLOOKUP(ufc_fights_2[[#This Row],[r_fighter_id]],ufc_fighters[id],ufc_fighters[year],"xxx",0,1)</f>
        <v>1977</v>
      </c>
      <c r="D5473">
        <f>_xlfn.XLOOKUP(ufc_fights_2[[#This Row],[b_fighter_id]],ufc_fighters[id],ufc_fighters[year],"Prázdné",0,1)</f>
        <v>1980</v>
      </c>
      <c r="E5473" s="10">
        <f>YEAR(ufc_fights_2[[#This Row],[date]])-ufc_fights_2[[#This Row],[r_year]]</f>
        <v>34</v>
      </c>
      <c r="F5473" s="10">
        <f>YEAR(ufc_fights_2[[#This Row],[date]])-ufc_fights_2[[#This Row],[b_year]]</f>
        <v>31</v>
      </c>
      <c r="G5473">
        <v>0</v>
      </c>
      <c r="H5473">
        <v>1</v>
      </c>
      <c r="I5473">
        <v>0.50770000000000004</v>
      </c>
      <c r="J5473">
        <v>0.38179999999999997</v>
      </c>
      <c r="K5473">
        <v>0.625</v>
      </c>
      <c r="L5473">
        <v>0.68700000000000006</v>
      </c>
      <c r="M5473">
        <v>0.5</v>
      </c>
      <c r="N5473">
        <v>0.33329999999999999</v>
      </c>
      <c r="O5473">
        <v>0</v>
      </c>
      <c r="P5473">
        <v>2</v>
      </c>
      <c r="Q5473">
        <v>0</v>
      </c>
      <c r="R5473">
        <v>0</v>
      </c>
      <c r="S5473" s="2">
        <v>4.9768518518518521E-3</v>
      </c>
      <c r="T5473" s="2">
        <v>1.5046296296296296E-3</v>
      </c>
      <c r="U5473">
        <v>0.30769999999999997</v>
      </c>
      <c r="V5473">
        <v>0.29549999999999998</v>
      </c>
      <c r="W5473">
        <v>0.54549999999999998</v>
      </c>
      <c r="X5473">
        <v>0.67859999999999998</v>
      </c>
      <c r="Y5473">
        <v>0</v>
      </c>
      <c r="Z5473">
        <v>0.40910000000000002</v>
      </c>
      <c r="AA5473">
        <v>0.25</v>
      </c>
      <c r="AB5473">
        <v>0.81820000000000004</v>
      </c>
      <c r="AC5473">
        <v>0.64290000000000003</v>
      </c>
      <c r="AD5473">
        <v>0.6</v>
      </c>
      <c r="AE5473">
        <v>0.44440000000000002</v>
      </c>
      <c r="AF5473" t="s">
        <v>3915</v>
      </c>
      <c r="AG5473" s="2">
        <v>3.472222222222222E-3</v>
      </c>
      <c r="AH5473" t="s">
        <v>3911</v>
      </c>
      <c r="AI5473">
        <v>3</v>
      </c>
      <c r="AJ5473" t="s">
        <v>3985</v>
      </c>
      <c r="AK5473" s="3">
        <v>40845</v>
      </c>
      <c r="AL5473" s="10">
        <f>YEAR(ufc_fights_2[[#This Row],[date]])</f>
        <v>2011</v>
      </c>
      <c r="AM5473" t="s">
        <v>3983</v>
      </c>
      <c r="AN5473">
        <v>1</v>
      </c>
      <c r="AO5473" t="s">
        <v>3913</v>
      </c>
      <c r="AP5473">
        <f>IF(ufc_fights_2[[#This Row],[winner]]="Red",ufc_fights_2[[#This Row],[r_fighter_id]],ufc_fights_2[[#This Row],[b_fighter_id]])</f>
        <v>3364</v>
      </c>
      <c r="AQ5473" t="str">
        <f>_xlfn.XLOOKUP(ufc_fights_2[[#This Row],[winnerID]],ufc_fighters[id],ufc_fighters[fighter_name],"xxx",0,1)</f>
        <v>Brandon Vera</v>
      </c>
    </row>
    <row r="5474" spans="1:43">
      <c r="A5474">
        <v>3364</v>
      </c>
      <c r="B5474">
        <v>109</v>
      </c>
      <c r="C5474">
        <f>_xlfn.XLOOKUP(ufc_fights_2[[#This Row],[r_fighter_id]],ufc_fighters[id],ufc_fighters[year],"xxx",0,1)</f>
        <v>1977</v>
      </c>
      <c r="D5474">
        <f>_xlfn.XLOOKUP(ufc_fights_2[[#This Row],[b_fighter_id]],ufc_fighters[id],ufc_fighters[year],"Prázdné",0,1)</f>
        <v>1973</v>
      </c>
      <c r="E5474" s="10">
        <f>YEAR(ufc_fights_2[[#This Row],[date]])-ufc_fights_2[[#This Row],[r_year]]</f>
        <v>31</v>
      </c>
      <c r="F5474" s="10">
        <f>YEAR(ufc_fights_2[[#This Row],[date]])-ufc_fights_2[[#This Row],[b_year]]</f>
        <v>35</v>
      </c>
      <c r="G5474">
        <v>0</v>
      </c>
      <c r="H5474">
        <v>0</v>
      </c>
      <c r="I5474">
        <v>0.51349999999999996</v>
      </c>
      <c r="J5474">
        <v>0.56599999999999995</v>
      </c>
      <c r="K5474">
        <v>0.57299999999999995</v>
      </c>
      <c r="L5474">
        <v>0.80510000000000004</v>
      </c>
      <c r="M5474">
        <v>0.5</v>
      </c>
      <c r="N5474">
        <v>0.2</v>
      </c>
      <c r="O5474">
        <v>0</v>
      </c>
      <c r="P5474">
        <v>0</v>
      </c>
      <c r="Q5474">
        <v>0</v>
      </c>
      <c r="R5474">
        <v>0</v>
      </c>
      <c r="S5474" s="2">
        <v>2.1759259259259258E-3</v>
      </c>
      <c r="T5474" s="2">
        <v>2.5462962962962965E-3</v>
      </c>
      <c r="U5474">
        <v>0.34689999999999999</v>
      </c>
      <c r="V5474">
        <v>0.32</v>
      </c>
      <c r="W5474">
        <v>0.85709999999999997</v>
      </c>
      <c r="X5474">
        <v>0.81820000000000004</v>
      </c>
      <c r="Y5474">
        <v>0.86960000000000004</v>
      </c>
      <c r="Z5474">
        <v>0.32429999999999998</v>
      </c>
      <c r="AA5474">
        <v>0.48720000000000002</v>
      </c>
      <c r="AB5474">
        <v>0.7097</v>
      </c>
      <c r="AC5474">
        <v>0.76919999999999999</v>
      </c>
      <c r="AD5474">
        <v>0.66669999999999996</v>
      </c>
      <c r="AE5474">
        <v>1</v>
      </c>
      <c r="AF5474" t="s">
        <v>3915</v>
      </c>
      <c r="AG5474" s="2">
        <v>3.472222222222222E-3</v>
      </c>
      <c r="AH5474" t="s">
        <v>3911</v>
      </c>
      <c r="AI5474">
        <v>3</v>
      </c>
      <c r="AJ5474" t="s">
        <v>3967</v>
      </c>
      <c r="AK5474" s="3">
        <v>39648</v>
      </c>
      <c r="AL5474" s="10">
        <f>YEAR(ufc_fights_2[[#This Row],[date]])</f>
        <v>2008</v>
      </c>
      <c r="AM5474" t="s">
        <v>3983</v>
      </c>
      <c r="AN5474">
        <v>1</v>
      </c>
      <c r="AO5474" t="s">
        <v>3913</v>
      </c>
      <c r="AP5474">
        <f>IF(ufc_fights_2[[#This Row],[winner]]="Red",ufc_fights_2[[#This Row],[r_fighter_id]],ufc_fights_2[[#This Row],[b_fighter_id]])</f>
        <v>3364</v>
      </c>
      <c r="AQ5474" t="str">
        <f>_xlfn.XLOOKUP(ufc_fights_2[[#This Row],[winnerID]],ufc_fighters[id],ufc_fighters[fighter_name],"xxx",0,1)</f>
        <v>Brandon Vera</v>
      </c>
    </row>
    <row r="5475" spans="1:43">
      <c r="A5475">
        <v>3364</v>
      </c>
      <c r="B5475">
        <v>3069</v>
      </c>
      <c r="C5475">
        <f>_xlfn.XLOOKUP(ufc_fights_2[[#This Row],[r_fighter_id]],ufc_fighters[id],ufc_fighters[year],"xxx",0,1)</f>
        <v>1977</v>
      </c>
      <c r="D5475">
        <f>_xlfn.XLOOKUP(ufc_fights_2[[#This Row],[b_fighter_id]],ufc_fighters[id],ufc_fighters[year],"Prázdné",0,1)</f>
        <v>1977</v>
      </c>
      <c r="E5475" s="10">
        <f>YEAR(ufc_fights_2[[#This Row],[date]])-ufc_fights_2[[#This Row],[r_year]]</f>
        <v>32</v>
      </c>
      <c r="F5475" s="10">
        <f>YEAR(ufc_fights_2[[#This Row],[date]])-ufc_fights_2[[#This Row],[b_year]]</f>
        <v>32</v>
      </c>
      <c r="G5475">
        <v>0</v>
      </c>
      <c r="H5475">
        <v>0</v>
      </c>
      <c r="I5475">
        <v>0.4627</v>
      </c>
      <c r="J5475">
        <v>0.32279999999999998</v>
      </c>
      <c r="K5475">
        <v>0.5</v>
      </c>
      <c r="L5475">
        <v>0.3846</v>
      </c>
      <c r="M5475">
        <v>1</v>
      </c>
      <c r="N5475">
        <v>0.2</v>
      </c>
      <c r="O5475">
        <v>0</v>
      </c>
      <c r="P5475">
        <v>0</v>
      </c>
      <c r="Q5475">
        <v>0</v>
      </c>
      <c r="R5475">
        <v>0</v>
      </c>
      <c r="S5475" s="2">
        <v>2.1527777777777778E-3</v>
      </c>
      <c r="T5475" s="2">
        <v>1.8402777777777777E-3</v>
      </c>
      <c r="U5475">
        <v>0.21049999999999999</v>
      </c>
      <c r="V5475">
        <v>0.19350000000000001</v>
      </c>
      <c r="W5475">
        <v>0.52629999999999999</v>
      </c>
      <c r="X5475">
        <v>0.92310000000000003</v>
      </c>
      <c r="Y5475">
        <v>0.68179999999999996</v>
      </c>
      <c r="Z5475">
        <v>0.36080000000000001</v>
      </c>
      <c r="AA5475">
        <v>0.20200000000000001</v>
      </c>
      <c r="AB5475">
        <v>0.72219999999999995</v>
      </c>
      <c r="AC5475">
        <v>0.75</v>
      </c>
      <c r="AD5475">
        <v>1</v>
      </c>
      <c r="AE5475">
        <v>0</v>
      </c>
      <c r="AF5475" t="s">
        <v>3915</v>
      </c>
      <c r="AG5475" s="2">
        <v>3.472222222222222E-3</v>
      </c>
      <c r="AH5475" t="s">
        <v>3911</v>
      </c>
      <c r="AI5475">
        <v>3</v>
      </c>
      <c r="AJ5475" t="s">
        <v>3914</v>
      </c>
      <c r="AK5475" s="3">
        <v>40054</v>
      </c>
      <c r="AL5475" s="10">
        <f>YEAR(ufc_fights_2[[#This Row],[date]])</f>
        <v>2009</v>
      </c>
      <c r="AM5475" t="s">
        <v>3983</v>
      </c>
      <c r="AN5475">
        <v>85</v>
      </c>
      <c r="AO5475" t="s">
        <v>3913</v>
      </c>
      <c r="AP5475">
        <f>IF(ufc_fights_2[[#This Row],[winner]]="Red",ufc_fights_2[[#This Row],[r_fighter_id]],ufc_fights_2[[#This Row],[b_fighter_id]])</f>
        <v>3364</v>
      </c>
      <c r="AQ5475" t="str">
        <f>_xlfn.XLOOKUP(ufc_fights_2[[#This Row],[winnerID]],ufc_fighters[id],ufc_fighters[fighter_name],"xxx",0,1)</f>
        <v>Brandon Vera</v>
      </c>
    </row>
    <row r="5476" spans="1:43">
      <c r="A5476">
        <v>3364</v>
      </c>
      <c r="B5476">
        <v>2462</v>
      </c>
      <c r="C5476">
        <f>_xlfn.XLOOKUP(ufc_fights_2[[#This Row],[r_fighter_id]],ufc_fighters[id],ufc_fighters[year],"xxx",0,1)</f>
        <v>1977</v>
      </c>
      <c r="D5476">
        <f>_xlfn.XLOOKUP(ufc_fights_2[[#This Row],[b_fighter_id]],ufc_fighters[id],ufc_fighters[year],"Prázdné",0,1)</f>
        <v>0</v>
      </c>
      <c r="E5476" s="10">
        <f>YEAR(ufc_fights_2[[#This Row],[date]])-ufc_fights_2[[#This Row],[r_year]]</f>
        <v>32</v>
      </c>
      <c r="F5476" s="10">
        <f>YEAR(ufc_fights_2[[#This Row],[date]])-ufc_fights_2[[#This Row],[b_year]]</f>
        <v>2009</v>
      </c>
      <c r="G5476">
        <v>2</v>
      </c>
      <c r="H5476">
        <v>0</v>
      </c>
      <c r="I5476">
        <v>0.42670000000000002</v>
      </c>
      <c r="J5476">
        <v>0.17860000000000001</v>
      </c>
      <c r="K5476">
        <v>0.42670000000000002</v>
      </c>
      <c r="L5476">
        <v>0.17860000000000001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1.273148148148148E-4</v>
      </c>
      <c r="T5476" s="2">
        <v>0</v>
      </c>
      <c r="U5476">
        <v>0.22450000000000001</v>
      </c>
      <c r="V5476">
        <v>0.12</v>
      </c>
      <c r="W5476">
        <v>0.5</v>
      </c>
      <c r="X5476">
        <v>0.86360000000000003</v>
      </c>
      <c r="Y5476">
        <v>0.66669999999999996</v>
      </c>
      <c r="Z5476">
        <v>0.42670000000000002</v>
      </c>
      <c r="AA5476">
        <v>0.17860000000000001</v>
      </c>
      <c r="AB5476">
        <v>0</v>
      </c>
      <c r="AC5476">
        <v>0</v>
      </c>
      <c r="AD5476">
        <v>0</v>
      </c>
      <c r="AE5476">
        <v>0</v>
      </c>
      <c r="AF5476" t="s">
        <v>3910</v>
      </c>
      <c r="AG5476" s="2">
        <v>1.0069444444444444E-3</v>
      </c>
      <c r="AH5476" t="s">
        <v>3911</v>
      </c>
      <c r="AI5476">
        <v>3</v>
      </c>
      <c r="AJ5476" t="s">
        <v>3949</v>
      </c>
      <c r="AK5476" s="3">
        <v>39879</v>
      </c>
      <c r="AL5476" s="10">
        <f>YEAR(ufc_fights_2[[#This Row],[date]])</f>
        <v>2009</v>
      </c>
      <c r="AM5476" t="s">
        <v>3983</v>
      </c>
      <c r="AN5476">
        <v>143</v>
      </c>
      <c r="AO5476" t="s">
        <v>3913</v>
      </c>
      <c r="AP5476">
        <f>IF(ufc_fights_2[[#This Row],[winner]]="Red",ufc_fights_2[[#This Row],[r_fighter_id]],ufc_fights_2[[#This Row],[b_fighter_id]])</f>
        <v>3364</v>
      </c>
      <c r="AQ5476" t="str">
        <f>_xlfn.XLOOKUP(ufc_fights_2[[#This Row],[winnerID]],ufc_fighters[id],ufc_fighters[fighter_name],"xxx",0,1)</f>
        <v>Brandon Vera</v>
      </c>
    </row>
    <row r="5477" spans="1:43">
      <c r="A5477">
        <v>2395</v>
      </c>
      <c r="B5477">
        <v>243</v>
      </c>
      <c r="C5477">
        <f>_xlfn.XLOOKUP(ufc_fights_2[[#This Row],[r_fighter_id]],ufc_fighters[id],ufc_fighters[year],"xxx",0,1)</f>
        <v>1975</v>
      </c>
      <c r="D5477">
        <f>_xlfn.XLOOKUP(ufc_fights_2[[#This Row],[b_fighter_id]],ufc_fighters[id],ufc_fighters[year],"Prázdné",0,1)</f>
        <v>1977</v>
      </c>
      <c r="E5477" s="10">
        <f>YEAR(ufc_fights_2[[#This Row],[date]])-ufc_fights_2[[#This Row],[r_year]]</f>
        <v>30</v>
      </c>
      <c r="F5477" s="10">
        <f>YEAR(ufc_fights_2[[#This Row],[date]])-ufc_fights_2[[#This Row],[b_year]]</f>
        <v>28</v>
      </c>
      <c r="G5477">
        <v>0</v>
      </c>
      <c r="H5477">
        <v>0</v>
      </c>
      <c r="I5477">
        <v>0.57450000000000001</v>
      </c>
      <c r="J5477">
        <v>0.5</v>
      </c>
      <c r="K5477">
        <v>0.77690000000000003</v>
      </c>
      <c r="L5477">
        <v>0.67689999999999995</v>
      </c>
      <c r="M5477">
        <v>0.36359999999999998</v>
      </c>
      <c r="N5477">
        <v>0</v>
      </c>
      <c r="O5477">
        <v>0</v>
      </c>
      <c r="P5477">
        <v>1</v>
      </c>
      <c r="Q5477">
        <v>0</v>
      </c>
      <c r="R5477">
        <v>1</v>
      </c>
      <c r="S5477" s="2">
        <v>6.5162037037037037E-3</v>
      </c>
      <c r="T5477" s="2">
        <v>2.1527777777777778E-3</v>
      </c>
      <c r="U5477">
        <v>0.52629999999999999</v>
      </c>
      <c r="V5477">
        <v>0.45710000000000001</v>
      </c>
      <c r="W5477">
        <v>0.5</v>
      </c>
      <c r="X5477">
        <v>1</v>
      </c>
      <c r="Y5477">
        <v>1</v>
      </c>
      <c r="Z5477">
        <v>0.16669999999999999</v>
      </c>
      <c r="AA5477">
        <v>0.2</v>
      </c>
      <c r="AB5477">
        <v>0.8</v>
      </c>
      <c r="AC5477">
        <v>0.5</v>
      </c>
      <c r="AD5477">
        <v>0.5806</v>
      </c>
      <c r="AE5477">
        <v>0.58819999999999995</v>
      </c>
      <c r="AF5477" t="s">
        <v>3922</v>
      </c>
      <c r="AG5477" s="2">
        <v>3.472222222222222E-3</v>
      </c>
      <c r="AH5477" t="s">
        <v>3911</v>
      </c>
      <c r="AI5477">
        <v>3</v>
      </c>
      <c r="AJ5477" t="s">
        <v>3925</v>
      </c>
      <c r="AK5477" s="3">
        <v>38388</v>
      </c>
      <c r="AL5477" s="10">
        <f>YEAR(ufc_fights_2[[#This Row],[date]])</f>
        <v>2005</v>
      </c>
      <c r="AM5477" t="s">
        <v>3983</v>
      </c>
      <c r="AN5477">
        <v>1</v>
      </c>
      <c r="AO5477" t="s">
        <v>3913</v>
      </c>
      <c r="AP5477">
        <f>IF(ufc_fights_2[[#This Row],[winner]]="Red",ufc_fights_2[[#This Row],[r_fighter_id]],ufc_fights_2[[#This Row],[b_fighter_id]])</f>
        <v>2395</v>
      </c>
      <c r="AQ5477" t="str">
        <f>_xlfn.XLOOKUP(ufc_fights_2[[#This Row],[winnerID]],ufc_fighters[id],ufc_fighters[fighter_name],"xxx",0,1)</f>
        <v>Tito Ortiz</v>
      </c>
    </row>
    <row r="5478" spans="1:43">
      <c r="A5478">
        <v>462</v>
      </c>
      <c r="B5478">
        <v>761</v>
      </c>
      <c r="C5478">
        <f>_xlfn.XLOOKUP(ufc_fights_2[[#This Row],[r_fighter_id]],ufc_fighters[id],ufc_fighters[year],"xxx",0,1)</f>
        <v>1981</v>
      </c>
      <c r="D5478">
        <f>_xlfn.XLOOKUP(ufc_fights_2[[#This Row],[b_fighter_id]],ufc_fighters[id],ufc_fighters[year],"Prázdné",0,1)</f>
        <v>1973</v>
      </c>
      <c r="E5478" s="10">
        <f>YEAR(ufc_fights_2[[#This Row],[date]])-ufc_fights_2[[#This Row],[r_year]]</f>
        <v>29</v>
      </c>
      <c r="F5478" s="10">
        <f>YEAR(ufc_fights_2[[#This Row],[date]])-ufc_fights_2[[#This Row],[b_year]]</f>
        <v>37</v>
      </c>
      <c r="G5478">
        <v>1</v>
      </c>
      <c r="H5478">
        <v>1</v>
      </c>
      <c r="I5478">
        <v>0.25</v>
      </c>
      <c r="J5478">
        <v>0.8095</v>
      </c>
      <c r="K5478">
        <v>0.33329999999999999</v>
      </c>
      <c r="L5478">
        <v>0.82609999999999995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 s="2">
        <v>7.5231481481481482E-4</v>
      </c>
      <c r="T5478" s="2">
        <v>1.1574074074074075E-4</v>
      </c>
      <c r="U5478">
        <v>0.2</v>
      </c>
      <c r="V5478">
        <v>0.76470000000000005</v>
      </c>
      <c r="W5478">
        <v>0</v>
      </c>
      <c r="X5478">
        <v>1</v>
      </c>
      <c r="Y5478">
        <v>1</v>
      </c>
      <c r="Z5478">
        <v>0.21429999999999999</v>
      </c>
      <c r="AA5478">
        <v>0.77780000000000005</v>
      </c>
      <c r="AB5478">
        <v>1</v>
      </c>
      <c r="AC5478">
        <v>1</v>
      </c>
      <c r="AD5478">
        <v>0</v>
      </c>
      <c r="AE5478">
        <v>1</v>
      </c>
      <c r="AF5478" t="s">
        <v>3910</v>
      </c>
      <c r="AG5478" s="2">
        <v>1.5393518518518519E-3</v>
      </c>
      <c r="AH5478" t="s">
        <v>3911</v>
      </c>
      <c r="AI5478">
        <v>3</v>
      </c>
      <c r="AJ5478" t="s">
        <v>3914</v>
      </c>
      <c r="AK5478" s="3">
        <v>40327</v>
      </c>
      <c r="AL5478" s="10">
        <f>YEAR(ufc_fights_2[[#This Row],[date]])</f>
        <v>2010</v>
      </c>
      <c r="AM5478" t="s">
        <v>3983</v>
      </c>
      <c r="AN5478">
        <v>1</v>
      </c>
      <c r="AO5478" t="s">
        <v>3918</v>
      </c>
      <c r="AP5478">
        <f>IF(ufc_fights_2[[#This Row],[winner]]="Red",ufc_fights_2[[#This Row],[r_fighter_id]],ufc_fights_2[[#This Row],[b_fighter_id]])</f>
        <v>761</v>
      </c>
      <c r="AQ5478" t="str">
        <f>_xlfn.XLOOKUP(ufc_fights_2[[#This Row],[winnerID]],ufc_fighters[id],ufc_fighters[fighter_name],"xxx",0,1)</f>
        <v>Cyrille Diabate</v>
      </c>
    </row>
    <row r="5479" spans="1:43">
      <c r="A5479">
        <v>2395</v>
      </c>
      <c r="B5479">
        <v>2947</v>
      </c>
      <c r="C5479">
        <f>_xlfn.XLOOKUP(ufc_fights_2[[#This Row],[r_fighter_id]],ufc_fighters[id],ufc_fighters[year],"xxx",0,1)</f>
        <v>1975</v>
      </c>
      <c r="D5479">
        <f>_xlfn.XLOOKUP(ufc_fights_2[[#This Row],[b_fighter_id]],ufc_fighters[id],ufc_fighters[year],"Prázdné",0,1)</f>
        <v>1964</v>
      </c>
      <c r="E5479" s="10">
        <f>YEAR(ufc_fights_2[[#This Row],[date]])-ufc_fights_2[[#This Row],[r_year]]</f>
        <v>31</v>
      </c>
      <c r="F5479" s="10">
        <f>YEAR(ufc_fights_2[[#This Row],[date]])-ufc_fights_2[[#This Row],[b_year]]</f>
        <v>42</v>
      </c>
      <c r="G5479">
        <v>0</v>
      </c>
      <c r="H5479">
        <v>0</v>
      </c>
      <c r="I5479">
        <v>1</v>
      </c>
      <c r="J5479">
        <v>0</v>
      </c>
      <c r="K5479">
        <v>0.95650000000000002</v>
      </c>
      <c r="L5479">
        <v>0.5</v>
      </c>
      <c r="M5479">
        <v>0.33329999999999999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7.407407407407407E-4</v>
      </c>
      <c r="T5479" s="2">
        <v>4.6296296296296294E-5</v>
      </c>
      <c r="U5479">
        <v>1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1</v>
      </c>
      <c r="AE5479">
        <v>0</v>
      </c>
      <c r="AF5479" t="s">
        <v>3910</v>
      </c>
      <c r="AG5479" s="2">
        <v>9.0277777777777774E-4</v>
      </c>
      <c r="AH5479" t="s">
        <v>3911</v>
      </c>
      <c r="AI5479">
        <v>3</v>
      </c>
      <c r="AJ5479" t="s">
        <v>3914</v>
      </c>
      <c r="AK5479" s="3">
        <v>38906</v>
      </c>
      <c r="AL5479" s="10">
        <f>YEAR(ufc_fights_2[[#This Row],[date]])</f>
        <v>2006</v>
      </c>
      <c r="AM5479" t="s">
        <v>3983</v>
      </c>
      <c r="AN5479">
        <v>1</v>
      </c>
      <c r="AO5479" t="s">
        <v>3913</v>
      </c>
      <c r="AP5479">
        <f>IF(ufc_fights_2[[#This Row],[winner]]="Red",ufc_fights_2[[#This Row],[r_fighter_id]],ufc_fights_2[[#This Row],[b_fighter_id]])</f>
        <v>2395</v>
      </c>
      <c r="AQ5479" t="str">
        <f>_xlfn.XLOOKUP(ufc_fights_2[[#This Row],[winnerID]],ufc_fighters[id],ufc_fighters[fighter_name],"xxx",0,1)</f>
        <v>Tito Ortiz</v>
      </c>
    </row>
    <row r="5480" spans="1:43">
      <c r="A5480">
        <v>2395</v>
      </c>
      <c r="B5480">
        <v>633</v>
      </c>
      <c r="C5480">
        <f>_xlfn.XLOOKUP(ufc_fights_2[[#This Row],[r_fighter_id]],ufc_fighters[id],ufc_fighters[year],"xxx",0,1)</f>
        <v>1975</v>
      </c>
      <c r="D5480">
        <f>_xlfn.XLOOKUP(ufc_fights_2[[#This Row],[b_fighter_id]],ufc_fighters[id],ufc_fighters[year],"Prázdné",0,1)</f>
        <v>1980</v>
      </c>
      <c r="E5480" s="10">
        <f>YEAR(ufc_fights_2[[#This Row],[date]])-ufc_fights_2[[#This Row],[r_year]]</f>
        <v>29</v>
      </c>
      <c r="F5480" s="10">
        <f>YEAR(ufc_fights_2[[#This Row],[date]])-ufc_fights_2[[#This Row],[b_year]]</f>
        <v>24</v>
      </c>
      <c r="G5480">
        <v>0</v>
      </c>
      <c r="H5480">
        <v>0</v>
      </c>
      <c r="I5480">
        <v>0.6</v>
      </c>
      <c r="J5480">
        <v>0.40739999999999998</v>
      </c>
      <c r="K5480">
        <v>0.82179999999999997</v>
      </c>
      <c r="L5480">
        <v>0.61899999999999999</v>
      </c>
      <c r="M5480">
        <v>0.66669999999999996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8.8078703703703704E-3</v>
      </c>
      <c r="T5480" s="2">
        <v>0</v>
      </c>
      <c r="U5480">
        <v>0.58330000000000004</v>
      </c>
      <c r="V5480">
        <v>0.40739999999999998</v>
      </c>
      <c r="W5480">
        <v>1</v>
      </c>
      <c r="X5480">
        <v>0</v>
      </c>
      <c r="Y5480">
        <v>0</v>
      </c>
      <c r="Z5480">
        <v>0.2</v>
      </c>
      <c r="AA5480">
        <v>0.31819999999999998</v>
      </c>
      <c r="AB5480">
        <v>0</v>
      </c>
      <c r="AC5480">
        <v>1</v>
      </c>
      <c r="AD5480">
        <v>0.62860000000000005</v>
      </c>
      <c r="AE5480">
        <v>0.66669999999999996</v>
      </c>
      <c r="AF5480" t="s">
        <v>3915</v>
      </c>
      <c r="AG5480" s="2">
        <v>3.472222222222222E-3</v>
      </c>
      <c r="AH5480" t="s">
        <v>3911</v>
      </c>
      <c r="AI5480">
        <v>3</v>
      </c>
      <c r="AJ5480" t="s">
        <v>3925</v>
      </c>
      <c r="AK5480" s="3">
        <v>38282</v>
      </c>
      <c r="AL5480" s="10">
        <f>YEAR(ufc_fights_2[[#This Row],[date]])</f>
        <v>2004</v>
      </c>
      <c r="AM5480" t="s">
        <v>3983</v>
      </c>
      <c r="AN5480">
        <v>36</v>
      </c>
      <c r="AO5480" t="s">
        <v>3913</v>
      </c>
      <c r="AP5480">
        <f>IF(ufc_fights_2[[#This Row],[winner]]="Red",ufc_fights_2[[#This Row],[r_fighter_id]],ufc_fights_2[[#This Row],[b_fighter_id]])</f>
        <v>2395</v>
      </c>
      <c r="AQ5480" t="str">
        <f>_xlfn.XLOOKUP(ufc_fights_2[[#This Row],[winnerID]],ufc_fighters[id],ufc_fighters[fighter_name],"xxx",0,1)</f>
        <v>Tito Ortiz</v>
      </c>
    </row>
    <row r="5481" spans="1:43">
      <c r="A5481">
        <v>2395</v>
      </c>
      <c r="B5481">
        <v>1206</v>
      </c>
      <c r="C5481">
        <f>_xlfn.XLOOKUP(ufc_fights_2[[#This Row],[r_fighter_id]],ufc_fighters[id],ufc_fighters[year],"xxx",0,1)</f>
        <v>1975</v>
      </c>
      <c r="D5481">
        <f>_xlfn.XLOOKUP(ufc_fights_2[[#This Row],[b_fighter_id]],ufc_fighters[id],ufc_fighters[year],"Prázdné",0,1)</f>
        <v>1979</v>
      </c>
      <c r="E5481" s="10">
        <f>YEAR(ufc_fights_2[[#This Row],[date]])-ufc_fights_2[[#This Row],[r_year]]</f>
        <v>31</v>
      </c>
      <c r="F5481" s="10">
        <f>YEAR(ufc_fights_2[[#This Row],[date]])-ufc_fights_2[[#This Row],[b_year]]</f>
        <v>27</v>
      </c>
      <c r="G5481">
        <v>0</v>
      </c>
      <c r="H5481">
        <v>0</v>
      </c>
      <c r="I5481">
        <v>0.48799999999999999</v>
      </c>
      <c r="J5481">
        <v>0.3412</v>
      </c>
      <c r="K5481">
        <v>0.57669999999999999</v>
      </c>
      <c r="L5481">
        <v>0.40500000000000003</v>
      </c>
      <c r="M5481">
        <v>0.25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3.4837962962962965E-3</v>
      </c>
      <c r="T5481" s="2">
        <v>1.6203703703703703E-4</v>
      </c>
      <c r="U5481">
        <v>0.47110000000000002</v>
      </c>
      <c r="V5481">
        <v>0.3291</v>
      </c>
      <c r="W5481">
        <v>1</v>
      </c>
      <c r="X5481">
        <v>1</v>
      </c>
      <c r="Y5481">
        <v>0.44440000000000002</v>
      </c>
      <c r="Z5481">
        <v>0.45450000000000002</v>
      </c>
      <c r="AA5481">
        <v>0.3412</v>
      </c>
      <c r="AB5481">
        <v>0</v>
      </c>
      <c r="AC5481">
        <v>0</v>
      </c>
      <c r="AD5481">
        <v>0.54169999999999996</v>
      </c>
      <c r="AE5481">
        <v>0</v>
      </c>
      <c r="AF5481" t="s">
        <v>3922</v>
      </c>
      <c r="AG5481" s="2">
        <v>3.472222222222222E-3</v>
      </c>
      <c r="AH5481" t="s">
        <v>3911</v>
      </c>
      <c r="AI5481">
        <v>3</v>
      </c>
      <c r="AJ5481" t="s">
        <v>3925</v>
      </c>
      <c r="AK5481" s="3">
        <v>38822</v>
      </c>
      <c r="AL5481" s="10">
        <f>YEAR(ufc_fights_2[[#This Row],[date]])</f>
        <v>2006</v>
      </c>
      <c r="AM5481" t="s">
        <v>3983</v>
      </c>
      <c r="AN5481">
        <v>63</v>
      </c>
      <c r="AO5481" t="s">
        <v>3913</v>
      </c>
      <c r="AP5481">
        <f>IF(ufc_fights_2[[#This Row],[winner]]="Red",ufc_fights_2[[#This Row],[r_fighter_id]],ufc_fights_2[[#This Row],[b_fighter_id]])</f>
        <v>2395</v>
      </c>
      <c r="AQ5481" t="str">
        <f>_xlfn.XLOOKUP(ufc_fights_2[[#This Row],[winnerID]],ufc_fighters[id],ufc_fighters[fighter_name],"xxx",0,1)</f>
        <v>Tito Ortiz</v>
      </c>
    </row>
    <row r="5482" spans="1:43">
      <c r="A5482">
        <v>2395</v>
      </c>
      <c r="B5482">
        <v>2947</v>
      </c>
      <c r="C5482">
        <f>_xlfn.XLOOKUP(ufc_fights_2[[#This Row],[r_fighter_id]],ufc_fighters[id],ufc_fighters[year],"xxx",0,1)</f>
        <v>1975</v>
      </c>
      <c r="D5482">
        <f>_xlfn.XLOOKUP(ufc_fights_2[[#This Row],[b_fighter_id]],ufc_fighters[id],ufc_fighters[year],"Prázdné",0,1)</f>
        <v>1964</v>
      </c>
      <c r="E5482" s="10">
        <f>YEAR(ufc_fights_2[[#This Row],[date]])-ufc_fights_2[[#This Row],[r_year]]</f>
        <v>31</v>
      </c>
      <c r="F5482" s="10">
        <f>YEAR(ufc_fights_2[[#This Row],[date]])-ufc_fights_2[[#This Row],[b_year]]</f>
        <v>42</v>
      </c>
      <c r="G5482">
        <v>0</v>
      </c>
      <c r="H5482">
        <v>0</v>
      </c>
      <c r="I5482">
        <v>0.62070000000000003</v>
      </c>
      <c r="J5482">
        <v>0</v>
      </c>
      <c r="K5482">
        <v>0.73080000000000001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1.4583333333333334E-3</v>
      </c>
      <c r="T5482" s="2">
        <v>0</v>
      </c>
      <c r="U5482">
        <v>0.6</v>
      </c>
      <c r="V5482">
        <v>0</v>
      </c>
      <c r="W5482">
        <v>1</v>
      </c>
      <c r="X5482">
        <v>0.66669999999999996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0.625</v>
      </c>
      <c r="AE5482">
        <v>0</v>
      </c>
      <c r="AF5482" t="s">
        <v>3910</v>
      </c>
      <c r="AG5482" s="2">
        <v>1.6550925925925926E-3</v>
      </c>
      <c r="AH5482" t="s">
        <v>3911</v>
      </c>
      <c r="AI5482">
        <v>3</v>
      </c>
      <c r="AJ5482" t="s">
        <v>3925</v>
      </c>
      <c r="AK5482" s="3">
        <v>39000</v>
      </c>
      <c r="AL5482" s="10">
        <f>YEAR(ufc_fights_2[[#This Row],[date]])</f>
        <v>2006</v>
      </c>
      <c r="AM5482" t="s">
        <v>3983</v>
      </c>
      <c r="AN5482">
        <v>69</v>
      </c>
      <c r="AO5482" t="s">
        <v>3913</v>
      </c>
      <c r="AP5482">
        <f>IF(ufc_fights_2[[#This Row],[winner]]="Red",ufc_fights_2[[#This Row],[r_fighter_id]],ufc_fights_2[[#This Row],[b_fighter_id]])</f>
        <v>2395</v>
      </c>
      <c r="AQ5482" t="str">
        <f>_xlfn.XLOOKUP(ufc_fights_2[[#This Row],[winnerID]],ufc_fighters[id],ufc_fighters[fighter_name],"xxx",0,1)</f>
        <v>Tito Ortiz</v>
      </c>
    </row>
    <row r="5483" spans="1:43">
      <c r="A5483">
        <v>1479</v>
      </c>
      <c r="B5483">
        <v>1898</v>
      </c>
      <c r="C5483">
        <f>_xlfn.XLOOKUP(ufc_fights_2[[#This Row],[r_fighter_id]],ufc_fighters[id],ufc_fighters[year],"xxx",0,1)</f>
        <v>1978</v>
      </c>
      <c r="D5483">
        <f>_xlfn.XLOOKUP(ufc_fights_2[[#This Row],[b_fighter_id]],ufc_fighters[id],ufc_fighters[year],"Prázdné",0,1)</f>
        <v>1978</v>
      </c>
      <c r="E5483" s="10">
        <f>YEAR(ufc_fights_2[[#This Row],[date]])-ufc_fights_2[[#This Row],[r_year]]</f>
        <v>32</v>
      </c>
      <c r="F5483" s="10">
        <f>YEAR(ufc_fights_2[[#This Row],[date]])-ufc_fights_2[[#This Row],[b_year]]</f>
        <v>32</v>
      </c>
      <c r="G5483">
        <v>0</v>
      </c>
      <c r="H5483">
        <v>0</v>
      </c>
      <c r="I5483">
        <v>0.32650000000000001</v>
      </c>
      <c r="J5483">
        <v>0.64710000000000001</v>
      </c>
      <c r="K5483">
        <v>0.67310000000000003</v>
      </c>
      <c r="L5483">
        <v>0.74650000000000005</v>
      </c>
      <c r="M5483">
        <v>1</v>
      </c>
      <c r="N5483">
        <v>0.33329999999999999</v>
      </c>
      <c r="O5483">
        <v>0</v>
      </c>
      <c r="P5483">
        <v>1</v>
      </c>
      <c r="Q5483">
        <v>0</v>
      </c>
      <c r="R5483">
        <v>0</v>
      </c>
      <c r="S5483" s="2">
        <v>1.6319444444444445E-3</v>
      </c>
      <c r="T5483" s="2">
        <v>3.2175925925925926E-3</v>
      </c>
      <c r="U5483">
        <v>0.2195</v>
      </c>
      <c r="V5483">
        <v>0.56520000000000004</v>
      </c>
      <c r="W5483">
        <v>1</v>
      </c>
      <c r="X5483">
        <v>0.8</v>
      </c>
      <c r="Y5483">
        <v>0.66669999999999996</v>
      </c>
      <c r="Z5483">
        <v>0.1714</v>
      </c>
      <c r="AA5483">
        <v>0.65</v>
      </c>
      <c r="AB5483">
        <v>0.71430000000000005</v>
      </c>
      <c r="AC5483">
        <v>0.6</v>
      </c>
      <c r="AD5483">
        <v>0</v>
      </c>
      <c r="AE5483">
        <v>1</v>
      </c>
      <c r="AF5483" t="s">
        <v>3922</v>
      </c>
      <c r="AG5483" s="2">
        <v>3.472222222222222E-3</v>
      </c>
      <c r="AH5483" t="s">
        <v>3911</v>
      </c>
      <c r="AI5483">
        <v>3</v>
      </c>
      <c r="AJ5483" t="s">
        <v>3914</v>
      </c>
      <c r="AK5483" s="3">
        <v>40502</v>
      </c>
      <c r="AL5483" s="10">
        <f>YEAR(ufc_fights_2[[#This Row],[date]])</f>
        <v>2010</v>
      </c>
      <c r="AM5483" t="s">
        <v>3983</v>
      </c>
      <c r="AN5483">
        <v>66</v>
      </c>
      <c r="AO5483" t="s">
        <v>3913</v>
      </c>
      <c r="AP5483">
        <f>IF(ufc_fights_2[[#This Row],[winner]]="Red",ufc_fights_2[[#This Row],[r_fighter_id]],ufc_fights_2[[#This Row],[b_fighter_id]])</f>
        <v>1479</v>
      </c>
      <c r="AQ5483" t="str">
        <f>_xlfn.XLOOKUP(ufc_fights_2[[#This Row],[winnerID]],ufc_fighters[id],ufc_fighters[fighter_name],"xxx",0,1)</f>
        <v>Quinton Jackson</v>
      </c>
    </row>
    <row r="5484" spans="1:43">
      <c r="A5484">
        <v>1479</v>
      </c>
      <c r="B5484">
        <v>1261</v>
      </c>
      <c r="C5484">
        <f>_xlfn.XLOOKUP(ufc_fights_2[[#This Row],[r_fighter_id]],ufc_fighters[id],ufc_fighters[year],"xxx",0,1)</f>
        <v>1978</v>
      </c>
      <c r="D5484">
        <f>_xlfn.XLOOKUP(ufc_fights_2[[#This Row],[b_fighter_id]],ufc_fighters[id],ufc_fighters[year],"Prázdné",0,1)</f>
        <v>1976</v>
      </c>
      <c r="E5484" s="10">
        <f>YEAR(ufc_fights_2[[#This Row],[date]])-ufc_fights_2[[#This Row],[r_year]]</f>
        <v>33</v>
      </c>
      <c r="F5484" s="10">
        <f>YEAR(ufc_fights_2[[#This Row],[date]])-ufc_fights_2[[#This Row],[b_year]]</f>
        <v>35</v>
      </c>
      <c r="G5484">
        <v>0</v>
      </c>
      <c r="H5484">
        <v>0</v>
      </c>
      <c r="I5484">
        <v>0.42970000000000003</v>
      </c>
      <c r="J5484">
        <v>0.3765</v>
      </c>
      <c r="K5484">
        <v>0.45190000000000002</v>
      </c>
      <c r="L5484">
        <v>0.39079999999999998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7.1759259259259259E-4</v>
      </c>
      <c r="T5484" s="2">
        <v>8.6805555555555551E-4</v>
      </c>
      <c r="U5484">
        <v>0.30609999999999998</v>
      </c>
      <c r="V5484">
        <v>0.26979999999999998</v>
      </c>
      <c r="W5484">
        <v>0.80769999999999997</v>
      </c>
      <c r="X5484">
        <v>1</v>
      </c>
      <c r="Y5484">
        <v>0.73680000000000001</v>
      </c>
      <c r="Z5484">
        <v>0.35110000000000002</v>
      </c>
      <c r="AA5484">
        <v>0.37659999999999999</v>
      </c>
      <c r="AB5484">
        <v>0.64710000000000001</v>
      </c>
      <c r="AC5484">
        <v>0.375</v>
      </c>
      <c r="AD5484">
        <v>0</v>
      </c>
      <c r="AE5484">
        <v>0</v>
      </c>
      <c r="AF5484" t="s">
        <v>3915</v>
      </c>
      <c r="AG5484" s="2">
        <v>3.472222222222222E-3</v>
      </c>
      <c r="AH5484" t="s">
        <v>3911</v>
      </c>
      <c r="AI5484">
        <v>3</v>
      </c>
      <c r="AJ5484" t="s">
        <v>3914</v>
      </c>
      <c r="AK5484" s="3">
        <v>40691</v>
      </c>
      <c r="AL5484" s="10">
        <f>YEAR(ufc_fights_2[[#This Row],[date]])</f>
        <v>2011</v>
      </c>
      <c r="AM5484" t="s">
        <v>3983</v>
      </c>
      <c r="AN5484">
        <v>1</v>
      </c>
      <c r="AO5484" t="s">
        <v>3913</v>
      </c>
      <c r="AP5484">
        <f>IF(ufc_fights_2[[#This Row],[winner]]="Red",ufc_fights_2[[#This Row],[r_fighter_id]],ufc_fights_2[[#This Row],[b_fighter_id]])</f>
        <v>1479</v>
      </c>
      <c r="AQ5484" t="str">
        <f>_xlfn.XLOOKUP(ufc_fights_2[[#This Row],[winnerID]],ufc_fighters[id],ufc_fighters[fighter_name],"xxx",0,1)</f>
        <v>Quinton Jackson</v>
      </c>
    </row>
    <row r="5485" spans="1:43">
      <c r="A5485">
        <v>1479</v>
      </c>
      <c r="B5485">
        <v>2982</v>
      </c>
      <c r="C5485">
        <f>_xlfn.XLOOKUP(ufc_fights_2[[#This Row],[r_fighter_id]],ufc_fighters[id],ufc_fighters[year],"xxx",0,1)</f>
        <v>1978</v>
      </c>
      <c r="D5485">
        <f>_xlfn.XLOOKUP(ufc_fights_2[[#This Row],[b_fighter_id]],ufc_fighters[id],ufc_fighters[year],"Prázdné",0,1)</f>
        <v>1976</v>
      </c>
      <c r="E5485" s="10">
        <f>YEAR(ufc_fights_2[[#This Row],[date]])-ufc_fights_2[[#This Row],[r_year]]</f>
        <v>30</v>
      </c>
      <c r="F5485" s="10">
        <f>YEAR(ufc_fights_2[[#This Row],[date]])-ufc_fights_2[[#This Row],[b_year]]</f>
        <v>32</v>
      </c>
      <c r="G5485">
        <v>1</v>
      </c>
      <c r="H5485">
        <v>0</v>
      </c>
      <c r="I5485">
        <v>0.55000000000000004</v>
      </c>
      <c r="J5485">
        <v>0.26919999999999999</v>
      </c>
      <c r="K5485">
        <v>0.55000000000000004</v>
      </c>
      <c r="L5485">
        <v>0.26919999999999999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2.3148148148148147E-5</v>
      </c>
      <c r="T5485" s="2">
        <v>0</v>
      </c>
      <c r="U5485">
        <v>0.52629999999999999</v>
      </c>
      <c r="V5485">
        <v>0.1905</v>
      </c>
      <c r="W5485">
        <v>0</v>
      </c>
      <c r="X5485">
        <v>1</v>
      </c>
      <c r="Y5485">
        <v>0.6</v>
      </c>
      <c r="Z5485">
        <v>0.5</v>
      </c>
      <c r="AA5485">
        <v>0.24</v>
      </c>
      <c r="AB5485">
        <v>0</v>
      </c>
      <c r="AC5485">
        <v>1</v>
      </c>
      <c r="AD5485">
        <v>1</v>
      </c>
      <c r="AE5485">
        <v>0</v>
      </c>
      <c r="AF5485" t="s">
        <v>3910</v>
      </c>
      <c r="AG5485" s="2">
        <v>2.3263888888888887E-3</v>
      </c>
      <c r="AH5485" t="s">
        <v>3911</v>
      </c>
      <c r="AI5485">
        <v>3</v>
      </c>
      <c r="AJ5485" t="s">
        <v>3949</v>
      </c>
      <c r="AK5485" s="3">
        <v>39809</v>
      </c>
      <c r="AL5485" s="10">
        <f>YEAR(ufc_fights_2[[#This Row],[date]])</f>
        <v>2008</v>
      </c>
      <c r="AM5485" t="s">
        <v>3983</v>
      </c>
      <c r="AN5485">
        <v>1</v>
      </c>
      <c r="AO5485" t="s">
        <v>3913</v>
      </c>
      <c r="AP5485">
        <f>IF(ufc_fights_2[[#This Row],[winner]]="Red",ufc_fights_2[[#This Row],[r_fighter_id]],ufc_fights_2[[#This Row],[b_fighter_id]])</f>
        <v>1479</v>
      </c>
      <c r="AQ5485" t="str">
        <f>_xlfn.XLOOKUP(ufc_fights_2[[#This Row],[winnerID]],ufc_fighters[id],ufc_fighters[fighter_name],"xxx",0,1)</f>
        <v>Quinton Jackson</v>
      </c>
    </row>
    <row r="5486" spans="1:43">
      <c r="A5486">
        <v>1479</v>
      </c>
      <c r="B5486">
        <v>848</v>
      </c>
      <c r="C5486">
        <f>_xlfn.XLOOKUP(ufc_fights_2[[#This Row],[r_fighter_id]],ufc_fighters[id],ufc_fighters[year],"xxx",0,1)</f>
        <v>1978</v>
      </c>
      <c r="D5486">
        <f>_xlfn.XLOOKUP(ufc_fights_2[[#This Row],[b_fighter_id]],ufc_fighters[id],ufc_fighters[year],"Prázdné",0,1)</f>
        <v>1971</v>
      </c>
      <c r="E5486" s="10">
        <f>YEAR(ufc_fights_2[[#This Row],[date]])-ufc_fights_2[[#This Row],[r_year]]</f>
        <v>29</v>
      </c>
      <c r="F5486" s="10">
        <f>YEAR(ufc_fights_2[[#This Row],[date]])-ufc_fights_2[[#This Row],[b_year]]</f>
        <v>36</v>
      </c>
      <c r="G5486">
        <v>1</v>
      </c>
      <c r="H5486">
        <v>0</v>
      </c>
      <c r="I5486">
        <v>0.60809999999999997</v>
      </c>
      <c r="J5486">
        <v>0.27779999999999999</v>
      </c>
      <c r="K5486">
        <v>0.65480000000000005</v>
      </c>
      <c r="L5486">
        <v>0.3906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7.0601851851851847E-4</v>
      </c>
      <c r="T5486" s="2">
        <v>3.5879629629629629E-4</v>
      </c>
      <c r="U5486">
        <v>0.52539999999999998</v>
      </c>
      <c r="V5486">
        <v>0.1915</v>
      </c>
      <c r="W5486">
        <v>0.92310000000000003</v>
      </c>
      <c r="X5486">
        <v>1</v>
      </c>
      <c r="Y5486">
        <v>0.5</v>
      </c>
      <c r="Z5486">
        <v>0.38240000000000002</v>
      </c>
      <c r="AA5486">
        <v>0.122</v>
      </c>
      <c r="AB5486">
        <v>0.79490000000000005</v>
      </c>
      <c r="AC5486">
        <v>0.76919999999999999</v>
      </c>
      <c r="AD5486">
        <v>1</v>
      </c>
      <c r="AE5486">
        <v>0</v>
      </c>
      <c r="AF5486" t="s">
        <v>3910</v>
      </c>
      <c r="AG5486" s="2">
        <v>2.650462962962963E-3</v>
      </c>
      <c r="AH5486" t="s">
        <v>3911</v>
      </c>
      <c r="AI5486">
        <v>3</v>
      </c>
      <c r="AJ5486" t="s">
        <v>3925</v>
      </c>
      <c r="AK5486" s="3">
        <v>39116</v>
      </c>
      <c r="AL5486" s="10">
        <f>YEAR(ufc_fights_2[[#This Row],[date]])</f>
        <v>2007</v>
      </c>
      <c r="AM5486" t="s">
        <v>3983</v>
      </c>
      <c r="AN5486">
        <v>1</v>
      </c>
      <c r="AO5486" t="s">
        <v>3913</v>
      </c>
      <c r="AP5486">
        <f>IF(ufc_fights_2[[#This Row],[winner]]="Red",ufc_fights_2[[#This Row],[r_fighter_id]],ufc_fights_2[[#This Row],[b_fighter_id]])</f>
        <v>1479</v>
      </c>
      <c r="AQ5486" t="str">
        <f>_xlfn.XLOOKUP(ufc_fights_2[[#This Row],[winnerID]],ufc_fighters[id],ufc_fighters[fighter_name],"xxx",0,1)</f>
        <v>Quinton Jackson</v>
      </c>
    </row>
    <row r="5487" spans="1:43">
      <c r="A5487">
        <v>1907</v>
      </c>
      <c r="B5487">
        <v>2507</v>
      </c>
      <c r="C5487">
        <f>_xlfn.XLOOKUP(ufc_fights_2[[#This Row],[r_fighter_id]],ufc_fighters[id],ufc_fighters[year],"xxx",0,1)</f>
        <v>1984</v>
      </c>
      <c r="D5487">
        <f>_xlfn.XLOOKUP(ufc_fights_2[[#This Row],[b_fighter_id]],ufc_fighters[id],ufc_fighters[year],"Prázdné",0,1)</f>
        <v>1972</v>
      </c>
      <c r="E5487" s="10">
        <f>YEAR(ufc_fights_2[[#This Row],[date]])-ufc_fights_2[[#This Row],[r_year]]</f>
        <v>29</v>
      </c>
      <c r="F5487" s="10">
        <f>YEAR(ufc_fights_2[[#This Row],[date]])-ufc_fights_2[[#This Row],[b_year]]</f>
        <v>41</v>
      </c>
      <c r="G5487">
        <v>0</v>
      </c>
      <c r="H5487">
        <v>1</v>
      </c>
      <c r="I5487">
        <v>1</v>
      </c>
      <c r="J5487">
        <v>0.61539999999999995</v>
      </c>
      <c r="K5487">
        <v>1</v>
      </c>
      <c r="L5487">
        <v>0.61539999999999995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</v>
      </c>
      <c r="T5487" s="2">
        <v>6.9444444444444444E-5</v>
      </c>
      <c r="U5487">
        <v>1</v>
      </c>
      <c r="V5487">
        <v>0.61539999999999995</v>
      </c>
      <c r="W5487">
        <v>0</v>
      </c>
      <c r="X5487">
        <v>0</v>
      </c>
      <c r="Y5487">
        <v>0</v>
      </c>
      <c r="Z5487">
        <v>1</v>
      </c>
      <c r="AA5487">
        <v>1</v>
      </c>
      <c r="AB5487">
        <v>0</v>
      </c>
      <c r="AC5487">
        <v>0</v>
      </c>
      <c r="AD5487">
        <v>0</v>
      </c>
      <c r="AE5487">
        <v>0.58330000000000004</v>
      </c>
      <c r="AF5487" t="s">
        <v>3910</v>
      </c>
      <c r="AG5487" s="2">
        <v>1.6203703703703703E-4</v>
      </c>
      <c r="AH5487" t="s">
        <v>3911</v>
      </c>
      <c r="AI5487">
        <v>3</v>
      </c>
      <c r="AJ5487" t="s">
        <v>3939</v>
      </c>
      <c r="AK5487" s="3">
        <v>41489</v>
      </c>
      <c r="AL5487" s="10">
        <f>YEAR(ufc_fights_2[[#This Row],[date]])</f>
        <v>2013</v>
      </c>
      <c r="AM5487" t="s">
        <v>3983</v>
      </c>
      <c r="AN5487">
        <v>39</v>
      </c>
      <c r="AO5487" t="s">
        <v>3918</v>
      </c>
      <c r="AP5487">
        <f>IF(ufc_fights_2[[#This Row],[winner]]="Red",ufc_fights_2[[#This Row],[r_fighter_id]],ufc_fights_2[[#This Row],[b_fighter_id]])</f>
        <v>2507</v>
      </c>
      <c r="AQ5487" t="str">
        <f>_xlfn.XLOOKUP(ufc_fights_2[[#This Row],[winnerID]],ufc_fighters[id],ufc_fighters[fighter_name],"xxx",0,1)</f>
        <v>Anthony Perosh</v>
      </c>
    </row>
    <row r="5488" spans="1:43">
      <c r="A5488">
        <v>2507</v>
      </c>
      <c r="B5488">
        <v>1448</v>
      </c>
      <c r="C5488">
        <f>_xlfn.XLOOKUP(ufc_fights_2[[#This Row],[r_fighter_id]],ufc_fighters[id],ufc_fighters[year],"xxx",0,1)</f>
        <v>1972</v>
      </c>
      <c r="D5488">
        <f>_xlfn.XLOOKUP(ufc_fights_2[[#This Row],[b_fighter_id]],ufc_fighters[id],ufc_fighters[year],"Prázdné",0,1)</f>
        <v>1986</v>
      </c>
      <c r="E5488" s="10">
        <f>YEAR(ufc_fights_2[[#This Row],[date]])-ufc_fights_2[[#This Row],[r_year]]</f>
        <v>42</v>
      </c>
      <c r="F5488" s="10">
        <f>YEAR(ufc_fights_2[[#This Row],[date]])-ufc_fights_2[[#This Row],[b_year]]</f>
        <v>28</v>
      </c>
      <c r="G5488">
        <v>0</v>
      </c>
      <c r="H5488">
        <v>0</v>
      </c>
      <c r="I5488">
        <v>0.64710000000000001</v>
      </c>
      <c r="J5488">
        <v>0.33329999999999999</v>
      </c>
      <c r="K5488">
        <v>0.76470000000000005</v>
      </c>
      <c r="L5488">
        <v>0.33329999999999999</v>
      </c>
      <c r="M5488">
        <v>0.5</v>
      </c>
      <c r="N5488">
        <v>0</v>
      </c>
      <c r="O5488">
        <v>1</v>
      </c>
      <c r="P5488">
        <v>0</v>
      </c>
      <c r="Q5488">
        <v>0</v>
      </c>
      <c r="R5488">
        <v>0</v>
      </c>
      <c r="S5488" s="2">
        <v>1.8865740740740742E-3</v>
      </c>
      <c r="T5488" s="2">
        <v>0</v>
      </c>
      <c r="U5488">
        <v>0.64710000000000001</v>
      </c>
      <c r="V5488">
        <v>0.33329999999999999</v>
      </c>
      <c r="W5488">
        <v>0</v>
      </c>
      <c r="X5488">
        <v>0</v>
      </c>
      <c r="Y5488">
        <v>0</v>
      </c>
      <c r="Z5488">
        <v>0.25</v>
      </c>
      <c r="AA5488">
        <v>0.33329999999999999</v>
      </c>
      <c r="AB5488">
        <v>0</v>
      </c>
      <c r="AC5488">
        <v>0</v>
      </c>
      <c r="AD5488">
        <v>0.76919999999999999</v>
      </c>
      <c r="AE5488">
        <v>0</v>
      </c>
      <c r="AF5488" t="s">
        <v>3933</v>
      </c>
      <c r="AG5488" s="2">
        <v>2.6157407407407405E-3</v>
      </c>
      <c r="AH5488" t="s">
        <v>3911</v>
      </c>
      <c r="AI5488">
        <v>3</v>
      </c>
      <c r="AJ5488" t="s">
        <v>3914</v>
      </c>
      <c r="AK5488" s="3">
        <v>41950</v>
      </c>
      <c r="AL5488" s="10">
        <f>YEAR(ufc_fights_2[[#This Row],[date]])</f>
        <v>2014</v>
      </c>
      <c r="AM5488" t="s">
        <v>3983</v>
      </c>
      <c r="AN5488">
        <v>68</v>
      </c>
      <c r="AO5488" t="s">
        <v>3913</v>
      </c>
      <c r="AP5488">
        <f>IF(ufc_fights_2[[#This Row],[winner]]="Red",ufc_fights_2[[#This Row],[r_fighter_id]],ufc_fights_2[[#This Row],[b_fighter_id]])</f>
        <v>2507</v>
      </c>
      <c r="AQ5488" t="str">
        <f>_xlfn.XLOOKUP(ufc_fights_2[[#This Row],[winnerID]],ufc_fighters[id],ufc_fighters[fighter_name],"xxx",0,1)</f>
        <v>Anthony Perosh</v>
      </c>
    </row>
    <row r="5489" spans="1:43">
      <c r="A5489">
        <v>288</v>
      </c>
      <c r="B5489">
        <v>2507</v>
      </c>
      <c r="C5489">
        <f>_xlfn.XLOOKUP(ufc_fights_2[[#This Row],[r_fighter_id]],ufc_fighters[id],ufc_fighters[year],"xxx",0,1)</f>
        <v>0</v>
      </c>
      <c r="D5489">
        <f>_xlfn.XLOOKUP(ufc_fights_2[[#This Row],[b_fighter_id]],ufc_fighters[id],ufc_fighters[year],"Prázdné",0,1)</f>
        <v>1972</v>
      </c>
      <c r="E5489" s="10">
        <f>YEAR(ufc_fights_2[[#This Row],[date]])-ufc_fights_2[[#This Row],[r_year]]</f>
        <v>2011</v>
      </c>
      <c r="F5489" s="10">
        <f>YEAR(ufc_fights_2[[#This Row],[date]])-ufc_fights_2[[#This Row],[b_year]]</f>
        <v>39</v>
      </c>
      <c r="G5489">
        <v>0</v>
      </c>
      <c r="H5489">
        <v>0</v>
      </c>
      <c r="I5489">
        <v>0.61539999999999995</v>
      </c>
      <c r="J5489">
        <v>0.53849999999999998</v>
      </c>
      <c r="K5489">
        <v>0.61539999999999995</v>
      </c>
      <c r="L5489">
        <v>0.61109999999999998</v>
      </c>
      <c r="M5489">
        <v>0</v>
      </c>
      <c r="N5489">
        <v>0.25</v>
      </c>
      <c r="O5489">
        <v>0</v>
      </c>
      <c r="P5489">
        <v>1</v>
      </c>
      <c r="Q5489">
        <v>0</v>
      </c>
      <c r="R5489">
        <v>0</v>
      </c>
      <c r="S5489" s="2">
        <v>1.0416666666666667E-4</v>
      </c>
      <c r="T5489" s="2">
        <v>7.8703703703703705E-4</v>
      </c>
      <c r="U5489">
        <v>0.54549999999999998</v>
      </c>
      <c r="V5489">
        <v>0.53849999999999998</v>
      </c>
      <c r="W5489">
        <v>1</v>
      </c>
      <c r="X5489">
        <v>1</v>
      </c>
      <c r="Y5489">
        <v>0</v>
      </c>
      <c r="Z5489">
        <v>0.44440000000000002</v>
      </c>
      <c r="AA5489">
        <v>0.5</v>
      </c>
      <c r="AB5489">
        <v>0</v>
      </c>
      <c r="AC5489">
        <v>0</v>
      </c>
      <c r="AD5489">
        <v>1</v>
      </c>
      <c r="AE5489">
        <v>0.57140000000000002</v>
      </c>
      <c r="AF5489" t="s">
        <v>3933</v>
      </c>
      <c r="AG5489" s="2">
        <v>1.9097222222222222E-3</v>
      </c>
      <c r="AH5489" t="s">
        <v>3911</v>
      </c>
      <c r="AI5489">
        <v>3</v>
      </c>
      <c r="AJ5489" t="s">
        <v>3946</v>
      </c>
      <c r="AK5489" s="3">
        <v>40600</v>
      </c>
      <c r="AL5489" s="10">
        <f>YEAR(ufc_fights_2[[#This Row],[date]])</f>
        <v>2011</v>
      </c>
      <c r="AM5489" t="s">
        <v>3983</v>
      </c>
      <c r="AN5489">
        <v>68</v>
      </c>
      <c r="AO5489" t="s">
        <v>3918</v>
      </c>
      <c r="AP5489">
        <f>IF(ufc_fights_2[[#This Row],[winner]]="Red",ufc_fights_2[[#This Row],[r_fighter_id]],ufc_fights_2[[#This Row],[b_fighter_id]])</f>
        <v>2507</v>
      </c>
      <c r="AQ5489" t="str">
        <f>_xlfn.XLOOKUP(ufc_fights_2[[#This Row],[winnerID]],ufc_fighters[id],ufc_fighters[fighter_name],"xxx",0,1)</f>
        <v>Anthony Perosh</v>
      </c>
    </row>
    <row r="5490" spans="1:43">
      <c r="A5490">
        <v>2507</v>
      </c>
      <c r="B5490">
        <v>2486</v>
      </c>
      <c r="C5490">
        <f>_xlfn.XLOOKUP(ufc_fights_2[[#This Row],[r_fighter_id]],ufc_fighters[id],ufc_fighters[year],"xxx",0,1)</f>
        <v>1972</v>
      </c>
      <c r="D5490">
        <f>_xlfn.XLOOKUP(ufc_fights_2[[#This Row],[b_fighter_id]],ufc_fighters[id],ufc_fighters[year],"Prázdné",0,1)</f>
        <v>1980</v>
      </c>
      <c r="E5490" s="10">
        <f>YEAR(ufc_fights_2[[#This Row],[date]])-ufc_fights_2[[#This Row],[r_year]]</f>
        <v>40</v>
      </c>
      <c r="F5490" s="10">
        <f>YEAR(ufc_fights_2[[#This Row],[date]])-ufc_fights_2[[#This Row],[b_year]]</f>
        <v>32</v>
      </c>
      <c r="G5490">
        <v>0</v>
      </c>
      <c r="H5490">
        <v>0</v>
      </c>
      <c r="I5490">
        <v>0.55559999999999998</v>
      </c>
      <c r="J5490">
        <v>0.2273</v>
      </c>
      <c r="K5490">
        <v>0.61399999999999999</v>
      </c>
      <c r="L5490">
        <v>0.34620000000000001</v>
      </c>
      <c r="M5490">
        <v>0.5</v>
      </c>
      <c r="N5490">
        <v>0</v>
      </c>
      <c r="O5490">
        <v>0</v>
      </c>
      <c r="P5490">
        <v>0</v>
      </c>
      <c r="Q5490">
        <v>0</v>
      </c>
      <c r="R5490">
        <v>1</v>
      </c>
      <c r="S5490" s="2">
        <v>1.712962962962963E-3</v>
      </c>
      <c r="T5490" s="2">
        <v>1.1574074074074075E-4</v>
      </c>
      <c r="U5490">
        <v>0.54549999999999998</v>
      </c>
      <c r="V5490">
        <v>0.1905</v>
      </c>
      <c r="W5490">
        <v>0</v>
      </c>
      <c r="X5490">
        <v>1</v>
      </c>
      <c r="Y5490">
        <v>0</v>
      </c>
      <c r="Z5490">
        <v>0.22220000000000001</v>
      </c>
      <c r="AA5490">
        <v>0.15790000000000001</v>
      </c>
      <c r="AB5490">
        <v>0.66669999999999996</v>
      </c>
      <c r="AC5490">
        <v>1</v>
      </c>
      <c r="AD5490">
        <v>0.63639999999999997</v>
      </c>
      <c r="AE5490">
        <v>0.5</v>
      </c>
      <c r="AF5490" t="s">
        <v>3910</v>
      </c>
      <c r="AG5490" s="2">
        <v>3.460648148148148E-3</v>
      </c>
      <c r="AH5490" t="s">
        <v>3911</v>
      </c>
      <c r="AI5490">
        <v>3</v>
      </c>
      <c r="AJ5490" t="s">
        <v>3946</v>
      </c>
      <c r="AK5490" s="3">
        <v>40970</v>
      </c>
      <c r="AL5490" s="10">
        <f>YEAR(ufc_fights_2[[#This Row],[date]])</f>
        <v>2012</v>
      </c>
      <c r="AM5490" t="s">
        <v>3983</v>
      </c>
      <c r="AN5490">
        <v>68</v>
      </c>
      <c r="AO5490" t="s">
        <v>3913</v>
      </c>
      <c r="AP5490">
        <f>IF(ufc_fights_2[[#This Row],[winner]]="Red",ufc_fights_2[[#This Row],[r_fighter_id]],ufc_fights_2[[#This Row],[b_fighter_id]])</f>
        <v>2507</v>
      </c>
      <c r="AQ5490" t="str">
        <f>_xlfn.XLOOKUP(ufc_fights_2[[#This Row],[winnerID]],ufc_fighters[id],ufc_fighters[fighter_name],"xxx",0,1)</f>
        <v>Anthony Perosh</v>
      </c>
    </row>
    <row r="5491" spans="1:43">
      <c r="A5491">
        <v>761</v>
      </c>
      <c r="B5491">
        <v>2507</v>
      </c>
      <c r="C5491">
        <f>_xlfn.XLOOKUP(ufc_fights_2[[#This Row],[r_fighter_id]],ufc_fighters[id],ufc_fighters[year],"xxx",0,1)</f>
        <v>1973</v>
      </c>
      <c r="D5491">
        <f>_xlfn.XLOOKUP(ufc_fights_2[[#This Row],[b_fighter_id]],ufc_fighters[id],ufc_fighters[year],"Prázdné",0,1)</f>
        <v>1972</v>
      </c>
      <c r="E5491" s="10">
        <f>YEAR(ufc_fights_2[[#This Row],[date]])-ufc_fights_2[[#This Row],[r_year]]</f>
        <v>38</v>
      </c>
      <c r="F5491" s="10">
        <f>YEAR(ufc_fights_2[[#This Row],[date]])-ufc_fights_2[[#This Row],[b_year]]</f>
        <v>39</v>
      </c>
      <c r="G5491">
        <v>0</v>
      </c>
      <c r="H5491">
        <v>0</v>
      </c>
      <c r="I5491">
        <v>0.45950000000000002</v>
      </c>
      <c r="J5491">
        <v>0.44740000000000002</v>
      </c>
      <c r="K5491">
        <v>0.55100000000000005</v>
      </c>
      <c r="L5491">
        <v>0.46510000000000001</v>
      </c>
      <c r="M5491">
        <v>0</v>
      </c>
      <c r="N5491">
        <v>0.33329999999999999</v>
      </c>
      <c r="O5491">
        <v>0</v>
      </c>
      <c r="P5491">
        <v>3</v>
      </c>
      <c r="Q5491">
        <v>0</v>
      </c>
      <c r="R5491">
        <v>0</v>
      </c>
      <c r="S5491" s="2">
        <v>1.7361111111111112E-4</v>
      </c>
      <c r="T5491" s="2">
        <v>2.8356481481481483E-3</v>
      </c>
      <c r="U5491">
        <v>0.33329999999999999</v>
      </c>
      <c r="V5491">
        <v>0.44740000000000002</v>
      </c>
      <c r="W5491">
        <v>0.88890000000000002</v>
      </c>
      <c r="X5491">
        <v>0</v>
      </c>
      <c r="Y5491">
        <v>0</v>
      </c>
      <c r="Z5491">
        <v>0.4194</v>
      </c>
      <c r="AA5491">
        <v>0.15379999999999999</v>
      </c>
      <c r="AB5491">
        <v>0</v>
      </c>
      <c r="AC5491">
        <v>0</v>
      </c>
      <c r="AD5491">
        <v>0.66669999999999996</v>
      </c>
      <c r="AE5491">
        <v>0.6</v>
      </c>
      <c r="AF5491" t="s">
        <v>3933</v>
      </c>
      <c r="AG5491" s="2">
        <v>2.1875000000000002E-3</v>
      </c>
      <c r="AH5491" t="s">
        <v>3911</v>
      </c>
      <c r="AI5491">
        <v>3</v>
      </c>
      <c r="AJ5491" t="s">
        <v>3931</v>
      </c>
      <c r="AK5491" s="3">
        <v>40852</v>
      </c>
      <c r="AL5491" s="10">
        <f>YEAR(ufc_fights_2[[#This Row],[date]])</f>
        <v>2011</v>
      </c>
      <c r="AM5491" t="s">
        <v>3983</v>
      </c>
      <c r="AN5491">
        <v>150</v>
      </c>
      <c r="AO5491" t="s">
        <v>3918</v>
      </c>
      <c r="AP5491">
        <f>IF(ufc_fights_2[[#This Row],[winner]]="Red",ufc_fights_2[[#This Row],[r_fighter_id]],ufc_fights_2[[#This Row],[b_fighter_id]])</f>
        <v>2507</v>
      </c>
      <c r="AQ5491" t="str">
        <f>_xlfn.XLOOKUP(ufc_fights_2[[#This Row],[winnerID]],ufc_fighters[id],ufc_fighters[fighter_name],"xxx",0,1)</f>
        <v>Anthony Perosh</v>
      </c>
    </row>
    <row r="5492" spans="1:43">
      <c r="A5492">
        <v>1261</v>
      </c>
      <c r="B5492">
        <v>1379</v>
      </c>
      <c r="C5492">
        <f>_xlfn.XLOOKUP(ufc_fights_2[[#This Row],[r_fighter_id]],ufc_fighters[id],ufc_fighters[year],"xxx",0,1)</f>
        <v>1976</v>
      </c>
      <c r="D5492">
        <f>_xlfn.XLOOKUP(ufc_fights_2[[#This Row],[b_fighter_id]],ufc_fighters[id],ufc_fighters[year],"Prázdné",0,1)</f>
        <v>0</v>
      </c>
      <c r="E5492" s="10">
        <f>YEAR(ufc_fights_2[[#This Row],[date]])-ufc_fights_2[[#This Row],[r_year]]</f>
        <v>31</v>
      </c>
      <c r="F5492" s="10">
        <f>YEAR(ufc_fights_2[[#This Row],[date]])-ufc_fights_2[[#This Row],[b_year]]</f>
        <v>2007</v>
      </c>
      <c r="G5492">
        <v>0</v>
      </c>
      <c r="H5492">
        <v>0</v>
      </c>
      <c r="I5492">
        <v>0.59179999999999999</v>
      </c>
      <c r="J5492">
        <v>0.34379999999999999</v>
      </c>
      <c r="K5492">
        <v>0.66180000000000005</v>
      </c>
      <c r="L5492">
        <v>0.41670000000000001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6.5972222222222224E-4</v>
      </c>
      <c r="T5492" s="2">
        <v>0</v>
      </c>
      <c r="U5492">
        <v>0.59570000000000001</v>
      </c>
      <c r="V5492">
        <v>0.15</v>
      </c>
      <c r="W5492">
        <v>0.5</v>
      </c>
      <c r="X5492">
        <v>0</v>
      </c>
      <c r="Y5492">
        <v>0.7</v>
      </c>
      <c r="Z5492">
        <v>0.4</v>
      </c>
      <c r="AA5492">
        <v>0.3448</v>
      </c>
      <c r="AB5492">
        <v>0.8</v>
      </c>
      <c r="AC5492">
        <v>0.33329999999999999</v>
      </c>
      <c r="AD5492">
        <v>0.78949999999999998</v>
      </c>
      <c r="AE5492">
        <v>0</v>
      </c>
      <c r="AF5492" t="s">
        <v>3910</v>
      </c>
      <c r="AG5492" s="2">
        <v>2.7777777777777779E-3</v>
      </c>
      <c r="AH5492" t="s">
        <v>3911</v>
      </c>
      <c r="AI5492">
        <v>3</v>
      </c>
      <c r="AJ5492" t="s">
        <v>3925</v>
      </c>
      <c r="AK5492" s="3">
        <v>39144</v>
      </c>
      <c r="AL5492" s="10">
        <f>YEAR(ufc_fights_2[[#This Row],[date]])</f>
        <v>2007</v>
      </c>
      <c r="AM5492" t="s">
        <v>3983</v>
      </c>
      <c r="AN5492">
        <v>143</v>
      </c>
      <c r="AO5492" t="s">
        <v>3913</v>
      </c>
      <c r="AP5492">
        <f>IF(ufc_fights_2[[#This Row],[winner]]="Red",ufc_fights_2[[#This Row],[r_fighter_id]],ufc_fights_2[[#This Row],[b_fighter_id]])</f>
        <v>1261</v>
      </c>
      <c r="AQ5492" t="str">
        <f>_xlfn.XLOOKUP(ufc_fights_2[[#This Row],[winnerID]],ufc_fighters[id],ufc_fighters[fighter_name],"xxx",0,1)</f>
        <v>Matt Hamill</v>
      </c>
    </row>
    <row r="5493" spans="1:43">
      <c r="A5493">
        <v>1261</v>
      </c>
      <c r="B5493">
        <v>2226</v>
      </c>
      <c r="C5493">
        <f>_xlfn.XLOOKUP(ufc_fights_2[[#This Row],[r_fighter_id]],ufc_fighters[id],ufc_fighters[year],"xxx",0,1)</f>
        <v>1976</v>
      </c>
      <c r="D5493">
        <f>_xlfn.XLOOKUP(ufc_fights_2[[#This Row],[b_fighter_id]],ufc_fighters[id],ufc_fighters[year],"Prázdné",0,1)</f>
        <v>1978</v>
      </c>
      <c r="E5493" s="10">
        <f>YEAR(ufc_fights_2[[#This Row],[date]])-ufc_fights_2[[#This Row],[r_year]]</f>
        <v>33</v>
      </c>
      <c r="F5493" s="10">
        <f>YEAR(ufc_fights_2[[#This Row],[date]])-ufc_fights_2[[#This Row],[b_year]]</f>
        <v>31</v>
      </c>
      <c r="G5493">
        <v>1</v>
      </c>
      <c r="H5493">
        <v>0</v>
      </c>
      <c r="I5493">
        <v>0.4894</v>
      </c>
      <c r="J5493">
        <v>0.37840000000000001</v>
      </c>
      <c r="K5493">
        <v>0.625</v>
      </c>
      <c r="L5493">
        <v>0.37840000000000001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2.199074074074074E-4</v>
      </c>
      <c r="T5493" s="2">
        <v>1.1574074074074073E-5</v>
      </c>
      <c r="U5493">
        <v>0.42859999999999998</v>
      </c>
      <c r="V5493">
        <v>0.34379999999999999</v>
      </c>
      <c r="W5493">
        <v>0</v>
      </c>
      <c r="X5493">
        <v>1</v>
      </c>
      <c r="Y5493">
        <v>0</v>
      </c>
      <c r="Z5493">
        <v>0.47620000000000001</v>
      </c>
      <c r="AA5493">
        <v>0.3226</v>
      </c>
      <c r="AB5493">
        <v>0.5</v>
      </c>
      <c r="AC5493">
        <v>0.66669999999999996</v>
      </c>
      <c r="AD5493">
        <v>1</v>
      </c>
      <c r="AE5493">
        <v>0</v>
      </c>
      <c r="AF5493" t="s">
        <v>3910</v>
      </c>
      <c r="AG5493" s="2">
        <v>2.6967592592592594E-3</v>
      </c>
      <c r="AH5493" t="s">
        <v>3911</v>
      </c>
      <c r="AI5493">
        <v>3</v>
      </c>
      <c r="AJ5493" t="s">
        <v>3928</v>
      </c>
      <c r="AK5493" s="3">
        <v>39879</v>
      </c>
      <c r="AL5493" s="10">
        <f>YEAR(ufc_fights_2[[#This Row],[date]])</f>
        <v>2009</v>
      </c>
      <c r="AM5493" t="s">
        <v>3983</v>
      </c>
      <c r="AN5493">
        <v>143</v>
      </c>
      <c r="AO5493" t="s">
        <v>3913</v>
      </c>
      <c r="AP5493">
        <f>IF(ufc_fights_2[[#This Row],[winner]]="Red",ufc_fights_2[[#This Row],[r_fighter_id]],ufc_fights_2[[#This Row],[b_fighter_id]])</f>
        <v>1261</v>
      </c>
      <c r="AQ5493" t="str">
        <f>_xlfn.XLOOKUP(ufc_fights_2[[#This Row],[winnerID]],ufc_fighters[id],ufc_fighters[fighter_name],"xxx",0,1)</f>
        <v>Matt Hamill</v>
      </c>
    </row>
    <row r="5494" spans="1:43">
      <c r="A5494">
        <v>1261</v>
      </c>
      <c r="B5494">
        <v>2519</v>
      </c>
      <c r="C5494">
        <f>_xlfn.XLOOKUP(ufc_fights_2[[#This Row],[r_fighter_id]],ufc_fighters[id],ufc_fighters[year],"xxx",0,1)</f>
        <v>1976</v>
      </c>
      <c r="D5494">
        <f>_xlfn.XLOOKUP(ufc_fights_2[[#This Row],[b_fighter_id]],ufc_fighters[id],ufc_fighters[year],"Prázdné",0,1)</f>
        <v>1979</v>
      </c>
      <c r="E5494" s="10">
        <f>YEAR(ufc_fights_2[[#This Row],[date]])-ufc_fights_2[[#This Row],[r_year]]</f>
        <v>30</v>
      </c>
      <c r="F5494" s="10">
        <f>YEAR(ufc_fights_2[[#This Row],[date]])-ufc_fights_2[[#This Row],[b_year]]</f>
        <v>27</v>
      </c>
      <c r="G5494">
        <v>0</v>
      </c>
      <c r="H5494">
        <v>1</v>
      </c>
      <c r="I5494">
        <v>0.35</v>
      </c>
      <c r="J5494">
        <v>0.43099999999999999</v>
      </c>
      <c r="K5494">
        <v>0.70950000000000002</v>
      </c>
      <c r="L5494">
        <v>0.61360000000000003</v>
      </c>
      <c r="M5494">
        <v>0.63639999999999997</v>
      </c>
      <c r="N5494">
        <v>0</v>
      </c>
      <c r="O5494">
        <v>0</v>
      </c>
      <c r="P5494">
        <v>1</v>
      </c>
      <c r="Q5494">
        <v>0</v>
      </c>
      <c r="R5494">
        <v>0</v>
      </c>
      <c r="S5494" s="2">
        <v>7.037037037037037E-3</v>
      </c>
      <c r="T5494" s="2">
        <v>1.273148148148148E-4</v>
      </c>
      <c r="U5494">
        <v>0.29730000000000001</v>
      </c>
      <c r="V5494">
        <v>0.26829999999999998</v>
      </c>
      <c r="W5494">
        <v>0</v>
      </c>
      <c r="X5494">
        <v>1</v>
      </c>
      <c r="Y5494">
        <v>0.85709999999999997</v>
      </c>
      <c r="Z5494">
        <v>0.27589999999999998</v>
      </c>
      <c r="AA5494">
        <v>0.42859999999999998</v>
      </c>
      <c r="AB5494">
        <v>0.6</v>
      </c>
      <c r="AC5494">
        <v>0.5</v>
      </c>
      <c r="AD5494">
        <v>0.5</v>
      </c>
      <c r="AE5494">
        <v>0.33329999999999999</v>
      </c>
      <c r="AF5494" t="s">
        <v>3915</v>
      </c>
      <c r="AG5494" s="2">
        <v>3.472222222222222E-3</v>
      </c>
      <c r="AH5494" t="s">
        <v>3911</v>
      </c>
      <c r="AI5494">
        <v>3</v>
      </c>
      <c r="AJ5494" t="s">
        <v>3925</v>
      </c>
      <c r="AK5494" s="3">
        <v>39000</v>
      </c>
      <c r="AL5494" s="10">
        <f>YEAR(ufc_fights_2[[#This Row],[date]])</f>
        <v>2006</v>
      </c>
      <c r="AM5494" t="s">
        <v>3983</v>
      </c>
      <c r="AN5494">
        <v>69</v>
      </c>
      <c r="AO5494" t="s">
        <v>3913</v>
      </c>
      <c r="AP5494">
        <f>IF(ufc_fights_2[[#This Row],[winner]]="Red",ufc_fights_2[[#This Row],[r_fighter_id]],ufc_fights_2[[#This Row],[b_fighter_id]])</f>
        <v>1261</v>
      </c>
      <c r="AQ5494" t="str">
        <f>_xlfn.XLOOKUP(ufc_fights_2[[#This Row],[winnerID]],ufc_fighters[id],ufc_fighters[fighter_name],"xxx",0,1)</f>
        <v>Matt Hamill</v>
      </c>
    </row>
    <row r="5495" spans="1:43">
      <c r="A5495">
        <v>1261</v>
      </c>
      <c r="B5495">
        <v>1374</v>
      </c>
      <c r="C5495">
        <f>_xlfn.XLOOKUP(ufc_fights_2[[#This Row],[r_fighter_id]],ufc_fighters[id],ufc_fighters[year],"xxx",0,1)</f>
        <v>1976</v>
      </c>
      <c r="D5495">
        <f>_xlfn.XLOOKUP(ufc_fights_2[[#This Row],[b_fighter_id]],ufc_fighters[id],ufc_fighters[year],"Prázdné",0,1)</f>
        <v>1978</v>
      </c>
      <c r="E5495" s="10">
        <f>YEAR(ufc_fights_2[[#This Row],[date]])-ufc_fights_2[[#This Row],[r_year]]</f>
        <v>36</v>
      </c>
      <c r="F5495" s="10">
        <f>YEAR(ufc_fights_2[[#This Row],[date]])-ufc_fights_2[[#This Row],[b_year]]</f>
        <v>34</v>
      </c>
      <c r="G5495">
        <v>0</v>
      </c>
      <c r="H5495">
        <v>0</v>
      </c>
      <c r="I5495">
        <v>0.65280000000000005</v>
      </c>
      <c r="J5495">
        <v>0.36109999999999998</v>
      </c>
      <c r="K5495">
        <v>0.69910000000000005</v>
      </c>
      <c r="L5495">
        <v>0.40510000000000002</v>
      </c>
      <c r="M5495">
        <v>0.75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4.1898148148148146E-3</v>
      </c>
      <c r="T5495" s="2">
        <v>0</v>
      </c>
      <c r="U5495">
        <v>0.65149999999999997</v>
      </c>
      <c r="V5495">
        <v>0.21429999999999999</v>
      </c>
      <c r="W5495">
        <v>0</v>
      </c>
      <c r="X5495">
        <v>0.72729999999999995</v>
      </c>
      <c r="Y5495">
        <v>1</v>
      </c>
      <c r="Z5495">
        <v>0.371</v>
      </c>
      <c r="AA5495">
        <v>0.35210000000000002</v>
      </c>
      <c r="AB5495">
        <v>1</v>
      </c>
      <c r="AC5495">
        <v>0</v>
      </c>
      <c r="AD5495">
        <v>0.86419999999999997</v>
      </c>
      <c r="AE5495">
        <v>1</v>
      </c>
      <c r="AF5495" t="s">
        <v>3915</v>
      </c>
      <c r="AG5495" s="2">
        <v>3.472222222222222E-3</v>
      </c>
      <c r="AH5495" t="s">
        <v>3911</v>
      </c>
      <c r="AI5495">
        <v>3</v>
      </c>
      <c r="AJ5495" t="s">
        <v>3928</v>
      </c>
      <c r="AK5495" s="3">
        <v>41174</v>
      </c>
      <c r="AL5495" s="10">
        <f>YEAR(ufc_fights_2[[#This Row],[date]])</f>
        <v>2012</v>
      </c>
      <c r="AM5495" t="s">
        <v>3983</v>
      </c>
      <c r="AN5495">
        <v>65</v>
      </c>
      <c r="AO5495" t="s">
        <v>3913</v>
      </c>
      <c r="AP5495">
        <f>IF(ufc_fights_2[[#This Row],[winner]]="Red",ufc_fights_2[[#This Row],[r_fighter_id]],ufc_fights_2[[#This Row],[b_fighter_id]])</f>
        <v>1261</v>
      </c>
      <c r="AQ5495" t="str">
        <f>_xlfn.XLOOKUP(ufc_fights_2[[#This Row],[winnerID]],ufc_fighters[id],ufc_fighters[fighter_name],"xxx",0,1)</f>
        <v>Matt Hamill</v>
      </c>
    </row>
    <row r="5496" spans="1:43">
      <c r="A5496">
        <v>2733</v>
      </c>
      <c r="B5496">
        <v>1959</v>
      </c>
      <c r="C5496">
        <f>_xlfn.XLOOKUP(ufc_fights_2[[#This Row],[r_fighter_id]],ufc_fighters[id],ufc_fighters[year],"xxx",0,1)</f>
        <v>1988</v>
      </c>
      <c r="D5496">
        <f>_xlfn.XLOOKUP(ufc_fights_2[[#This Row],[b_fighter_id]],ufc_fighters[id],ufc_fighters[year],"Prázdné",0,1)</f>
        <v>1985</v>
      </c>
      <c r="E5496" s="10">
        <f>YEAR(ufc_fights_2[[#This Row],[date]])-ufc_fights_2[[#This Row],[r_year]]</f>
        <v>33</v>
      </c>
      <c r="F5496" s="10">
        <f>YEAR(ufc_fights_2[[#This Row],[date]])-ufc_fights_2[[#This Row],[b_year]]</f>
        <v>36</v>
      </c>
      <c r="G5496">
        <v>0</v>
      </c>
      <c r="H5496">
        <v>0</v>
      </c>
      <c r="I5496">
        <v>0.66669999999999996</v>
      </c>
      <c r="J5496">
        <v>1</v>
      </c>
      <c r="K5496">
        <v>0.79069999999999996</v>
      </c>
      <c r="L5496">
        <v>0.94830000000000003</v>
      </c>
      <c r="M5496">
        <v>0</v>
      </c>
      <c r="N5496">
        <v>0.57140000000000002</v>
      </c>
      <c r="O5496">
        <v>0</v>
      </c>
      <c r="P5496">
        <v>2</v>
      </c>
      <c r="Q5496">
        <v>0</v>
      </c>
      <c r="R5496">
        <v>0</v>
      </c>
      <c r="S5496" s="2">
        <v>4.6296296296296294E-5</v>
      </c>
      <c r="T5496" s="2">
        <v>5.3125000000000004E-3</v>
      </c>
      <c r="U5496">
        <v>0.42859999999999998</v>
      </c>
      <c r="V5496">
        <v>1</v>
      </c>
      <c r="W5496">
        <v>0.83330000000000004</v>
      </c>
      <c r="X5496">
        <v>0.72729999999999995</v>
      </c>
      <c r="Y5496">
        <v>0</v>
      </c>
      <c r="Z5496">
        <v>0.57889999999999997</v>
      </c>
      <c r="AA5496">
        <v>1</v>
      </c>
      <c r="AB5496">
        <v>1</v>
      </c>
      <c r="AC5496">
        <v>0</v>
      </c>
      <c r="AD5496">
        <v>0</v>
      </c>
      <c r="AE5496">
        <v>1</v>
      </c>
      <c r="AF5496" t="s">
        <v>3933</v>
      </c>
      <c r="AG5496" s="2">
        <v>3.3796296296296296E-3</v>
      </c>
      <c r="AH5496" t="s">
        <v>3911</v>
      </c>
      <c r="AI5496">
        <v>3</v>
      </c>
      <c r="AJ5496" t="s">
        <v>3924</v>
      </c>
      <c r="AK5496" s="3">
        <v>44233</v>
      </c>
      <c r="AL5496" s="10">
        <f>YEAR(ufc_fights_2[[#This Row],[date]])</f>
        <v>2021</v>
      </c>
      <c r="AM5496" t="s">
        <v>3983</v>
      </c>
      <c r="AN5496">
        <v>1</v>
      </c>
      <c r="AO5496" t="s">
        <v>3918</v>
      </c>
      <c r="AP5496">
        <f>IF(ufc_fights_2[[#This Row],[winner]]="Red",ufc_fights_2[[#This Row],[r_fighter_id]],ufc_fights_2[[#This Row],[b_fighter_id]])</f>
        <v>1959</v>
      </c>
      <c r="AQ5496" t="str">
        <f>_xlfn.XLOOKUP(ufc_fights_2[[#This Row],[winnerID]],ufc_fighters[id],ufc_fighters[fighter_name],"xxx",0,1)</f>
        <v>Danilo Marques</v>
      </c>
    </row>
    <row r="5497" spans="1:43">
      <c r="A5497">
        <v>1430</v>
      </c>
      <c r="B5497">
        <v>1959</v>
      </c>
      <c r="C5497">
        <f>_xlfn.XLOOKUP(ufc_fights_2[[#This Row],[r_fighter_id]],ufc_fighters[id],ufc_fighters[year],"xxx",0,1)</f>
        <v>1995</v>
      </c>
      <c r="D5497">
        <f>_xlfn.XLOOKUP(ufc_fights_2[[#This Row],[b_fighter_id]],ufc_fighters[id],ufc_fighters[year],"Prázdné",0,1)</f>
        <v>1985</v>
      </c>
      <c r="E5497" s="10">
        <f>YEAR(ufc_fights_2[[#This Row],[date]])-ufc_fights_2[[#This Row],[r_year]]</f>
        <v>25</v>
      </c>
      <c r="F5497" s="10">
        <f>YEAR(ufc_fights_2[[#This Row],[date]])-ufc_fights_2[[#This Row],[b_year]]</f>
        <v>35</v>
      </c>
      <c r="G5497">
        <v>0</v>
      </c>
      <c r="H5497">
        <v>0</v>
      </c>
      <c r="I5497">
        <v>0.41299999999999998</v>
      </c>
      <c r="J5497">
        <v>0.72729999999999995</v>
      </c>
      <c r="K5497">
        <v>0.55379999999999996</v>
      </c>
      <c r="L5497">
        <v>0.73080000000000001</v>
      </c>
      <c r="M5497">
        <v>0</v>
      </c>
      <c r="N5497">
        <v>0.25</v>
      </c>
      <c r="O5497">
        <v>1</v>
      </c>
      <c r="P5497">
        <v>0</v>
      </c>
      <c r="Q5497">
        <v>1</v>
      </c>
      <c r="R5497">
        <v>0</v>
      </c>
      <c r="S5497" s="2">
        <v>1.0416666666666667E-3</v>
      </c>
      <c r="T5497" s="2">
        <v>5.0462962962962961E-3</v>
      </c>
      <c r="U5497">
        <v>0.37209999999999999</v>
      </c>
      <c r="V5497">
        <v>0.58330000000000004</v>
      </c>
      <c r="W5497">
        <v>1</v>
      </c>
      <c r="X5497">
        <v>1</v>
      </c>
      <c r="Y5497">
        <v>1</v>
      </c>
      <c r="Z5497">
        <v>0.32429999999999998</v>
      </c>
      <c r="AA5497">
        <v>0.75</v>
      </c>
      <c r="AB5497">
        <v>1</v>
      </c>
      <c r="AC5497">
        <v>0</v>
      </c>
      <c r="AD5497">
        <v>0.66669999999999996</v>
      </c>
      <c r="AE5497">
        <v>1</v>
      </c>
      <c r="AF5497" t="s">
        <v>3915</v>
      </c>
      <c r="AG5497" s="2">
        <v>3.472222222222222E-3</v>
      </c>
      <c r="AH5497" t="s">
        <v>3911</v>
      </c>
      <c r="AI5497">
        <v>3</v>
      </c>
      <c r="AJ5497" t="s">
        <v>3924</v>
      </c>
      <c r="AK5497" s="3">
        <v>44100</v>
      </c>
      <c r="AL5497" s="10">
        <f>YEAR(ufc_fights_2[[#This Row],[date]])</f>
        <v>2020</v>
      </c>
      <c r="AM5497" t="s">
        <v>3983</v>
      </c>
      <c r="AN5497">
        <v>5</v>
      </c>
      <c r="AO5497" t="s">
        <v>3918</v>
      </c>
      <c r="AP5497">
        <f>IF(ufc_fights_2[[#This Row],[winner]]="Red",ufc_fights_2[[#This Row],[r_fighter_id]],ufc_fights_2[[#This Row],[b_fighter_id]])</f>
        <v>1959</v>
      </c>
      <c r="AQ5497" t="str">
        <f>_xlfn.XLOOKUP(ufc_fights_2[[#This Row],[winnerID]],ufc_fighters[id],ufc_fighters[fighter_name],"xxx",0,1)</f>
        <v>Danilo Marques</v>
      </c>
    </row>
    <row r="5498" spans="1:43">
      <c r="A5498">
        <v>799</v>
      </c>
      <c r="B5498">
        <v>2800</v>
      </c>
      <c r="C5498">
        <f>_xlfn.XLOOKUP(ufc_fights_2[[#This Row],[r_fighter_id]],ufc_fighters[id],ufc_fighters[year],"xxx",0,1)</f>
        <v>1981</v>
      </c>
      <c r="D5498">
        <f>_xlfn.XLOOKUP(ufc_fights_2[[#This Row],[b_fighter_id]],ufc_fighters[id],ufc_fighters[year],"Prázdné",0,1)</f>
        <v>1983</v>
      </c>
      <c r="E5498" s="10">
        <f>YEAR(ufc_fights_2[[#This Row],[date]])-ufc_fights_2[[#This Row],[r_year]]</f>
        <v>32</v>
      </c>
      <c r="F5498" s="10">
        <f>YEAR(ufc_fights_2[[#This Row],[date]])-ufc_fights_2[[#This Row],[b_year]]</f>
        <v>30</v>
      </c>
      <c r="G5498">
        <v>0</v>
      </c>
      <c r="H5498">
        <v>0</v>
      </c>
      <c r="I5498">
        <v>0.66669999999999996</v>
      </c>
      <c r="J5498">
        <v>0.54549999999999998</v>
      </c>
      <c r="K5498">
        <v>0.78259999999999996</v>
      </c>
      <c r="L5498">
        <v>0.61539999999999995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8.4490740740740739E-4</v>
      </c>
      <c r="T5498" s="2">
        <v>1.1574074074074075E-4</v>
      </c>
      <c r="U5498">
        <v>0.33329999999999999</v>
      </c>
      <c r="V5498">
        <v>0.54549999999999998</v>
      </c>
      <c r="W5498">
        <v>0.88890000000000002</v>
      </c>
      <c r="X5498">
        <v>0</v>
      </c>
      <c r="Y5498">
        <v>0</v>
      </c>
      <c r="Z5498">
        <v>0.33329999999999999</v>
      </c>
      <c r="AA5498">
        <v>0</v>
      </c>
      <c r="AB5498">
        <v>0.75</v>
      </c>
      <c r="AC5498">
        <v>0</v>
      </c>
      <c r="AD5498">
        <v>0</v>
      </c>
      <c r="AE5498">
        <v>0.85709999999999997</v>
      </c>
      <c r="AF5498" t="s">
        <v>3910</v>
      </c>
      <c r="AG5498" s="2">
        <v>1.4699074074074074E-3</v>
      </c>
      <c r="AH5498" t="s">
        <v>3911</v>
      </c>
      <c r="AI5498">
        <v>3</v>
      </c>
      <c r="AJ5498" t="s">
        <v>3914</v>
      </c>
      <c r="AK5498" s="3">
        <v>41503</v>
      </c>
      <c r="AL5498" s="10">
        <f>YEAR(ufc_fights_2[[#This Row],[date]])</f>
        <v>2013</v>
      </c>
      <c r="AM5498" t="s">
        <v>3983</v>
      </c>
      <c r="AN5498">
        <v>61</v>
      </c>
      <c r="AO5498" t="s">
        <v>3918</v>
      </c>
      <c r="AP5498">
        <f>IF(ufc_fights_2[[#This Row],[winner]]="Red",ufc_fights_2[[#This Row],[r_fighter_id]],ufc_fights_2[[#This Row],[b_fighter_id]])</f>
        <v>2800</v>
      </c>
      <c r="AQ5498" t="str">
        <f>_xlfn.XLOOKUP(ufc_fights_2[[#This Row],[winnerID]],ufc_fighters[id],ufc_fighters[fighter_name],"xxx",0,1)</f>
        <v>Ovince Saint Preux</v>
      </c>
    </row>
    <row r="5499" spans="1:43">
      <c r="A5499">
        <v>1934</v>
      </c>
      <c r="B5499">
        <v>3149</v>
      </c>
      <c r="C5499">
        <f>_xlfn.XLOOKUP(ufc_fights_2[[#This Row],[r_fighter_id]],ufc_fighters[id],ufc_fighters[year],"xxx",0,1)</f>
        <v>1980</v>
      </c>
      <c r="D5499">
        <f>_xlfn.XLOOKUP(ufc_fights_2[[#This Row],[b_fighter_id]],ufc_fighters[id],ufc_fighters[year],"Prázdné",0,1)</f>
        <v>1987</v>
      </c>
      <c r="E5499" s="10">
        <f>YEAR(ufc_fights_2[[#This Row],[date]])-ufc_fights_2[[#This Row],[r_year]]</f>
        <v>34</v>
      </c>
      <c r="F5499" s="10">
        <f>YEAR(ufc_fights_2[[#This Row],[date]])-ufc_fights_2[[#This Row],[b_year]]</f>
        <v>27</v>
      </c>
      <c r="G5499">
        <v>0</v>
      </c>
      <c r="H5499">
        <v>0</v>
      </c>
      <c r="I5499">
        <v>0.60870000000000002</v>
      </c>
      <c r="J5499">
        <v>0.71740000000000004</v>
      </c>
      <c r="K5499">
        <v>0.69159999999999999</v>
      </c>
      <c r="L5499">
        <v>0.82110000000000005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 s="2">
        <v>1.1921296296296296E-3</v>
      </c>
      <c r="T5499" s="2">
        <v>4.1319444444444442E-3</v>
      </c>
      <c r="U5499">
        <v>0.54049999999999998</v>
      </c>
      <c r="V5499">
        <v>0.5806</v>
      </c>
      <c r="W5499">
        <v>0.88890000000000002</v>
      </c>
      <c r="X5499">
        <v>0</v>
      </c>
      <c r="Y5499">
        <v>1</v>
      </c>
      <c r="Z5499">
        <v>0.29409999999999997</v>
      </c>
      <c r="AA5499">
        <v>0.75</v>
      </c>
      <c r="AB5499">
        <v>1</v>
      </c>
      <c r="AC5499">
        <v>1</v>
      </c>
      <c r="AD5499">
        <v>0.78569999999999995</v>
      </c>
      <c r="AE5499">
        <v>0.66669999999999996</v>
      </c>
      <c r="AF5499" t="s">
        <v>3910</v>
      </c>
      <c r="AG5499" s="2">
        <v>2.8472222222222223E-3</v>
      </c>
      <c r="AH5499" t="s">
        <v>3911</v>
      </c>
      <c r="AI5499">
        <v>3</v>
      </c>
      <c r="AJ5499" t="s">
        <v>3931</v>
      </c>
      <c r="AK5499" s="3">
        <v>41937</v>
      </c>
      <c r="AL5499" s="10">
        <f>YEAR(ufc_fights_2[[#This Row],[date]])</f>
        <v>2014</v>
      </c>
      <c r="AM5499" t="s">
        <v>3983</v>
      </c>
      <c r="AN5499">
        <v>39</v>
      </c>
      <c r="AO5499" t="s">
        <v>3913</v>
      </c>
      <c r="AP5499">
        <f>IF(ufc_fights_2[[#This Row],[winner]]="Red",ufc_fights_2[[#This Row],[r_fighter_id]],ufc_fights_2[[#This Row],[b_fighter_id]])</f>
        <v>1934</v>
      </c>
      <c r="AQ5499" t="str">
        <f>_xlfn.XLOOKUP(ufc_fights_2[[#This Row],[winnerID]],ufc_fighters[id],ufc_fighters[fighter_name],"xxx",0,1)</f>
        <v>Fabio Maldonado</v>
      </c>
    </row>
    <row r="5500" spans="1:43">
      <c r="A5500">
        <v>2800</v>
      </c>
      <c r="B5500">
        <v>2742</v>
      </c>
      <c r="C5500">
        <f>_xlfn.XLOOKUP(ufc_fights_2[[#This Row],[r_fighter_id]],ufc_fighters[id],ufc_fighters[year],"xxx",0,1)</f>
        <v>1983</v>
      </c>
      <c r="D5500">
        <f>_xlfn.XLOOKUP(ufc_fights_2[[#This Row],[b_fighter_id]],ufc_fighters[id],ufc_fighters[year],"Prázdné",0,1)</f>
        <v>1985</v>
      </c>
      <c r="E5500" s="10">
        <f>YEAR(ufc_fights_2[[#This Row],[date]])-ufc_fights_2[[#This Row],[r_year]]</f>
        <v>34</v>
      </c>
      <c r="F5500" s="10">
        <f>YEAR(ufc_fights_2[[#This Row],[date]])-ufc_fights_2[[#This Row],[b_year]]</f>
        <v>32</v>
      </c>
      <c r="G5500">
        <v>0</v>
      </c>
      <c r="H5500">
        <v>0</v>
      </c>
      <c r="I5500">
        <v>0.51219999999999999</v>
      </c>
      <c r="J5500">
        <v>0.37780000000000002</v>
      </c>
      <c r="K5500">
        <v>0.6</v>
      </c>
      <c r="L5500">
        <v>0.37780000000000002</v>
      </c>
      <c r="M5500">
        <v>0.5</v>
      </c>
      <c r="N5500">
        <v>0</v>
      </c>
      <c r="O5500">
        <v>1</v>
      </c>
      <c r="P5500">
        <v>0</v>
      </c>
      <c r="Q5500">
        <v>0</v>
      </c>
      <c r="R5500">
        <v>0</v>
      </c>
      <c r="S5500" s="2">
        <v>1.25E-3</v>
      </c>
      <c r="T5500" s="2">
        <v>0</v>
      </c>
      <c r="U5500">
        <v>0.46879999999999999</v>
      </c>
      <c r="V5500">
        <v>0.25</v>
      </c>
      <c r="W5500">
        <v>0.66669999999999996</v>
      </c>
      <c r="X5500">
        <v>0.66669999999999996</v>
      </c>
      <c r="Y5500">
        <v>0.5</v>
      </c>
      <c r="Z5500">
        <v>0.4138</v>
      </c>
      <c r="AA5500">
        <v>0.37780000000000002</v>
      </c>
      <c r="AB5500">
        <v>1</v>
      </c>
      <c r="AC5500">
        <v>0</v>
      </c>
      <c r="AD5500">
        <v>0.72729999999999995</v>
      </c>
      <c r="AE5500">
        <v>0</v>
      </c>
      <c r="AF5500" t="s">
        <v>3933</v>
      </c>
      <c r="AG5500" s="2">
        <v>1.5162037037037036E-3</v>
      </c>
      <c r="AH5500" t="s">
        <v>3911</v>
      </c>
      <c r="AI5500">
        <v>3</v>
      </c>
      <c r="AJ5500" t="s">
        <v>3928</v>
      </c>
      <c r="AK5500" s="3">
        <v>42847</v>
      </c>
      <c r="AL5500" s="10">
        <f>YEAR(ufc_fights_2[[#This Row],[date]])</f>
        <v>2017</v>
      </c>
      <c r="AM5500" t="s">
        <v>3983</v>
      </c>
      <c r="AN5500">
        <v>71</v>
      </c>
      <c r="AO5500" t="s">
        <v>3913</v>
      </c>
      <c r="AP5500">
        <f>IF(ufc_fights_2[[#This Row],[winner]]="Red",ufc_fights_2[[#This Row],[r_fighter_id]],ufc_fights_2[[#This Row],[b_fighter_id]])</f>
        <v>2800</v>
      </c>
      <c r="AQ5500" t="str">
        <f>_xlfn.XLOOKUP(ufc_fights_2[[#This Row],[winnerID]],ufc_fighters[id],ufc_fighters[fighter_name],"xxx",0,1)</f>
        <v>Ovince Saint Preux</v>
      </c>
    </row>
    <row r="5501" spans="1:43">
      <c r="A5501">
        <v>2800</v>
      </c>
      <c r="B5501">
        <v>1698</v>
      </c>
      <c r="C5501">
        <f>_xlfn.XLOOKUP(ufc_fights_2[[#This Row],[r_fighter_id]],ufc_fighters[id],ufc_fighters[year],"xxx",0,1)</f>
        <v>1983</v>
      </c>
      <c r="D5501">
        <f>_xlfn.XLOOKUP(ufc_fights_2[[#This Row],[b_fighter_id]],ufc_fighters[id],ufc_fighters[year],"Prázdné",0,1)</f>
        <v>1992</v>
      </c>
      <c r="E5501" s="10">
        <f>YEAR(ufc_fights_2[[#This Row],[date]])-ufc_fights_2[[#This Row],[r_year]]</f>
        <v>31</v>
      </c>
      <c r="F5501" s="10">
        <f>YEAR(ufc_fights_2[[#This Row],[date]])-ufc_fights_2[[#This Row],[b_year]]</f>
        <v>22</v>
      </c>
      <c r="G5501">
        <v>0</v>
      </c>
      <c r="H5501">
        <v>0</v>
      </c>
      <c r="I5501">
        <v>1</v>
      </c>
      <c r="J5501">
        <v>0.25</v>
      </c>
      <c r="K5501">
        <v>1</v>
      </c>
      <c r="L5501">
        <v>0.25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0</v>
      </c>
      <c r="S5501" s="2">
        <v>7.0601851851851847E-4</v>
      </c>
      <c r="T5501" s="2">
        <v>0</v>
      </c>
      <c r="U5501">
        <v>0</v>
      </c>
      <c r="V5501">
        <v>0</v>
      </c>
      <c r="W5501">
        <v>1</v>
      </c>
      <c r="X5501">
        <v>0</v>
      </c>
      <c r="Y5501">
        <v>0.33329999999999999</v>
      </c>
      <c r="Z5501">
        <v>1</v>
      </c>
      <c r="AA5501">
        <v>0.25</v>
      </c>
      <c r="AB5501">
        <v>0</v>
      </c>
      <c r="AC5501">
        <v>0</v>
      </c>
      <c r="AD5501">
        <v>0</v>
      </c>
      <c r="AE5501">
        <v>0</v>
      </c>
      <c r="AF5501" t="s">
        <v>3933</v>
      </c>
      <c r="AG5501" s="2">
        <v>1.0300925925925926E-3</v>
      </c>
      <c r="AH5501" t="s">
        <v>3911</v>
      </c>
      <c r="AI5501">
        <v>3</v>
      </c>
      <c r="AJ5501" t="s">
        <v>3928</v>
      </c>
      <c r="AK5501" s="3">
        <v>41713</v>
      </c>
      <c r="AL5501" s="10">
        <f>YEAR(ufc_fights_2[[#This Row],[date]])</f>
        <v>2014</v>
      </c>
      <c r="AM5501" t="s">
        <v>3983</v>
      </c>
      <c r="AN5501">
        <v>98</v>
      </c>
      <c r="AO5501" t="s">
        <v>3913</v>
      </c>
      <c r="AP5501">
        <f>IF(ufc_fights_2[[#This Row],[winner]]="Red",ufc_fights_2[[#This Row],[r_fighter_id]],ufc_fights_2[[#This Row],[b_fighter_id]])</f>
        <v>2800</v>
      </c>
      <c r="AQ5501" t="str">
        <f>_xlfn.XLOOKUP(ufc_fights_2[[#This Row],[winnerID]],ufc_fighters[id],ufc_fighters[fighter_name],"xxx",0,1)</f>
        <v>Ovince Saint Preux</v>
      </c>
    </row>
    <row r="5502" spans="1:43">
      <c r="A5502">
        <v>916</v>
      </c>
      <c r="B5502">
        <v>286</v>
      </c>
      <c r="C5502">
        <f>_xlfn.XLOOKUP(ufc_fights_2[[#This Row],[r_fighter_id]],ufc_fighters[id],ufc_fighters[year],"xxx",0,1)</f>
        <v>1979</v>
      </c>
      <c r="D5502">
        <f>_xlfn.XLOOKUP(ufc_fights_2[[#This Row],[b_fighter_id]],ufc_fighters[id],ufc_fighters[year],"Prázdné",0,1)</f>
        <v>1979</v>
      </c>
      <c r="E5502" s="10">
        <f>YEAR(ufc_fights_2[[#This Row],[date]])-ufc_fights_2[[#This Row],[r_year]]</f>
        <v>28</v>
      </c>
      <c r="F5502" s="10">
        <f>YEAR(ufc_fights_2[[#This Row],[date]])-ufc_fights_2[[#This Row],[b_year]]</f>
        <v>28</v>
      </c>
      <c r="G5502">
        <v>0</v>
      </c>
      <c r="H5502">
        <v>0</v>
      </c>
      <c r="I5502">
        <v>0.26440000000000002</v>
      </c>
      <c r="J5502">
        <v>0.41670000000000001</v>
      </c>
      <c r="K5502">
        <v>0.35189999999999999</v>
      </c>
      <c r="L5502">
        <v>0.46429999999999999</v>
      </c>
      <c r="M5502">
        <v>0.375</v>
      </c>
      <c r="N5502">
        <v>1</v>
      </c>
      <c r="O5502">
        <v>0</v>
      </c>
      <c r="P5502">
        <v>0</v>
      </c>
      <c r="Q5502">
        <v>0</v>
      </c>
      <c r="R5502">
        <v>0</v>
      </c>
      <c r="S5502" s="2">
        <v>5.347222222222222E-3</v>
      </c>
      <c r="T5502" s="2">
        <v>3.9351851851851852E-4</v>
      </c>
      <c r="U5502">
        <v>0.25580000000000003</v>
      </c>
      <c r="V5502">
        <v>0.2949</v>
      </c>
      <c r="W5502">
        <v>1</v>
      </c>
      <c r="X5502">
        <v>0</v>
      </c>
      <c r="Y5502">
        <v>0.85709999999999997</v>
      </c>
      <c r="Z5502">
        <v>0.2535</v>
      </c>
      <c r="AA5502">
        <v>0.32050000000000001</v>
      </c>
      <c r="AB5502">
        <v>0.25</v>
      </c>
      <c r="AC5502">
        <v>0.83330000000000004</v>
      </c>
      <c r="AD5502">
        <v>0.33329999999999999</v>
      </c>
      <c r="AE5502">
        <v>0</v>
      </c>
      <c r="AF5502" t="s">
        <v>3922</v>
      </c>
      <c r="AG5502" s="2">
        <v>3.472222222222222E-3</v>
      </c>
      <c r="AH5502" t="s">
        <v>3911</v>
      </c>
      <c r="AI5502">
        <v>3</v>
      </c>
      <c r="AJ5502" t="s">
        <v>3928</v>
      </c>
      <c r="AK5502" s="3">
        <v>39403</v>
      </c>
      <c r="AL5502" s="10">
        <f>YEAR(ufc_fights_2[[#This Row],[date]])</f>
        <v>2007</v>
      </c>
      <c r="AM5502" t="s">
        <v>3983</v>
      </c>
      <c r="AN5502">
        <v>9</v>
      </c>
      <c r="AO5502" t="s">
        <v>3913</v>
      </c>
      <c r="AP5502">
        <f>IF(ufc_fights_2[[#This Row],[winner]]="Red",ufc_fights_2[[#This Row],[r_fighter_id]],ufc_fights_2[[#This Row],[b_fighter_id]])</f>
        <v>916</v>
      </c>
      <c r="AQ5502" t="str">
        <f>_xlfn.XLOOKUP(ufc_fights_2[[#This Row],[winnerID]],ufc_fighters[id],ufc_fighters[fighter_name],"xxx",0,1)</f>
        <v>Rashad Evans</v>
      </c>
    </row>
    <row r="5503" spans="1:43">
      <c r="A5503">
        <v>916</v>
      </c>
      <c r="B5503">
        <v>2395</v>
      </c>
      <c r="C5503">
        <f>_xlfn.XLOOKUP(ufc_fights_2[[#This Row],[r_fighter_id]],ufc_fighters[id],ufc_fighters[year],"xxx",0,1)</f>
        <v>1979</v>
      </c>
      <c r="D5503">
        <f>_xlfn.XLOOKUP(ufc_fights_2[[#This Row],[b_fighter_id]],ufc_fighters[id],ufc_fighters[year],"Prázdné",0,1)</f>
        <v>1975</v>
      </c>
      <c r="E5503" s="10">
        <f>YEAR(ufc_fights_2[[#This Row],[date]])-ufc_fights_2[[#This Row],[r_year]]</f>
        <v>32</v>
      </c>
      <c r="F5503" s="10">
        <f>YEAR(ufc_fights_2[[#This Row],[date]])-ufc_fights_2[[#This Row],[b_year]]</f>
        <v>36</v>
      </c>
      <c r="G5503">
        <v>0</v>
      </c>
      <c r="H5503">
        <v>0</v>
      </c>
      <c r="I5503">
        <v>0.49480000000000002</v>
      </c>
      <c r="J5503">
        <v>0.1852</v>
      </c>
      <c r="K5503">
        <v>0.57040000000000002</v>
      </c>
      <c r="L5503">
        <v>0.21429999999999999</v>
      </c>
      <c r="M5503">
        <v>1</v>
      </c>
      <c r="N5503">
        <v>1</v>
      </c>
      <c r="O5503">
        <v>0</v>
      </c>
      <c r="P5503">
        <v>1</v>
      </c>
      <c r="Q5503">
        <v>0</v>
      </c>
      <c r="R5503">
        <v>0</v>
      </c>
      <c r="S5503" s="2">
        <v>3.5300925925925925E-3</v>
      </c>
      <c r="T5503" s="2">
        <v>7.407407407407407E-4</v>
      </c>
      <c r="U5503">
        <v>0.46150000000000002</v>
      </c>
      <c r="V5503">
        <v>0.1905</v>
      </c>
      <c r="W5503">
        <v>1</v>
      </c>
      <c r="X5503">
        <v>1</v>
      </c>
      <c r="Y5503">
        <v>0</v>
      </c>
      <c r="Z5503">
        <v>0.28570000000000001</v>
      </c>
      <c r="AA5503">
        <v>5.2600000000000001E-2</v>
      </c>
      <c r="AB5503">
        <v>0.6</v>
      </c>
      <c r="AC5503">
        <v>0.5</v>
      </c>
      <c r="AD5503">
        <v>0.57140000000000002</v>
      </c>
      <c r="AE5503">
        <v>0</v>
      </c>
      <c r="AF5503" t="s">
        <v>3910</v>
      </c>
      <c r="AG5503" s="2">
        <v>3.3333333333333335E-3</v>
      </c>
      <c r="AH5503" t="s">
        <v>3911</v>
      </c>
      <c r="AI5503">
        <v>3</v>
      </c>
      <c r="AJ5503" t="s">
        <v>3928</v>
      </c>
      <c r="AK5503" s="3">
        <v>40761</v>
      </c>
      <c r="AL5503" s="10">
        <f>YEAR(ufc_fights_2[[#This Row],[date]])</f>
        <v>2011</v>
      </c>
      <c r="AM5503" t="s">
        <v>3983</v>
      </c>
      <c r="AN5503">
        <v>11</v>
      </c>
      <c r="AO5503" t="s">
        <v>3913</v>
      </c>
      <c r="AP5503">
        <f>IF(ufc_fights_2[[#This Row],[winner]]="Red",ufc_fights_2[[#This Row],[r_fighter_id]],ufc_fights_2[[#This Row],[b_fighter_id]])</f>
        <v>916</v>
      </c>
      <c r="AQ5503" t="str">
        <f>_xlfn.XLOOKUP(ufc_fights_2[[#This Row],[winnerID]],ufc_fighters[id],ufc_fighters[fighter_name],"xxx",0,1)</f>
        <v>Rashad Evans</v>
      </c>
    </row>
    <row r="5504" spans="1:43">
      <c r="A5504">
        <v>916</v>
      </c>
      <c r="B5504">
        <v>1821</v>
      </c>
      <c r="C5504">
        <f>_xlfn.XLOOKUP(ufc_fights_2[[#This Row],[r_fighter_id]],ufc_fighters[id],ufc_fighters[year],"xxx",0,1)</f>
        <v>1979</v>
      </c>
      <c r="D5504">
        <f>_xlfn.XLOOKUP(ufc_fights_2[[#This Row],[b_fighter_id]],ufc_fighters[id],ufc_fighters[year],"Prázdné",0,1)</f>
        <v>1969</v>
      </c>
      <c r="E5504" s="10">
        <f>YEAR(ufc_fights_2[[#This Row],[date]])-ufc_fights_2[[#This Row],[r_year]]</f>
        <v>29</v>
      </c>
      <c r="F5504" s="10">
        <f>YEAR(ufc_fights_2[[#This Row],[date]])-ufc_fights_2[[#This Row],[b_year]]</f>
        <v>39</v>
      </c>
      <c r="G5504">
        <v>1</v>
      </c>
      <c r="H5504">
        <v>0</v>
      </c>
      <c r="I5504">
        <v>0.37140000000000001</v>
      </c>
      <c r="J5504">
        <v>0.2</v>
      </c>
      <c r="K5504">
        <v>0.37140000000000001</v>
      </c>
      <c r="L5504">
        <v>0.2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</v>
      </c>
      <c r="T5504" s="2">
        <v>0</v>
      </c>
      <c r="U5504">
        <v>0.2903</v>
      </c>
      <c r="V5504">
        <v>0.15559999999999999</v>
      </c>
      <c r="W5504">
        <v>1</v>
      </c>
      <c r="X5504">
        <v>1</v>
      </c>
      <c r="Y5504">
        <v>1</v>
      </c>
      <c r="Z5504">
        <v>0.40620000000000001</v>
      </c>
      <c r="AA5504">
        <v>0.1915</v>
      </c>
      <c r="AB5504">
        <v>0</v>
      </c>
      <c r="AC5504">
        <v>0.33329999999999999</v>
      </c>
      <c r="AD5504">
        <v>0</v>
      </c>
      <c r="AE5504">
        <v>0</v>
      </c>
      <c r="AF5504" t="s">
        <v>3910</v>
      </c>
      <c r="AG5504" s="2">
        <v>1.2847222222222223E-3</v>
      </c>
      <c r="AH5504" t="s">
        <v>3911</v>
      </c>
      <c r="AI5504">
        <v>3</v>
      </c>
      <c r="AJ5504" t="s">
        <v>3914</v>
      </c>
      <c r="AK5504" s="3">
        <v>39697</v>
      </c>
      <c r="AL5504" s="10">
        <f>YEAR(ufc_fights_2[[#This Row],[date]])</f>
        <v>2008</v>
      </c>
      <c r="AM5504" t="s">
        <v>3983</v>
      </c>
      <c r="AN5504">
        <v>45</v>
      </c>
      <c r="AO5504" t="s">
        <v>3913</v>
      </c>
      <c r="AP5504">
        <f>IF(ufc_fights_2[[#This Row],[winner]]="Red",ufc_fights_2[[#This Row],[r_fighter_id]],ufc_fights_2[[#This Row],[b_fighter_id]])</f>
        <v>916</v>
      </c>
      <c r="AQ5504" t="str">
        <f>_xlfn.XLOOKUP(ufc_fights_2[[#This Row],[winnerID]],ufc_fighters[id],ufc_fighters[fighter_name],"xxx",0,1)</f>
        <v>Rashad Evans</v>
      </c>
    </row>
    <row r="5505" spans="1:43">
      <c r="A5505">
        <v>916</v>
      </c>
      <c r="B5505">
        <v>1732</v>
      </c>
      <c r="C5505">
        <f>_xlfn.XLOOKUP(ufc_fights_2[[#This Row],[r_fighter_id]],ufc_fighters[id],ufc_fighters[year],"xxx",0,1)</f>
        <v>1979</v>
      </c>
      <c r="D5505">
        <f>_xlfn.XLOOKUP(ufc_fights_2[[#This Row],[b_fighter_id]],ufc_fighters[id],ufc_fighters[year],"Prázdné",0,1)</f>
        <v>1975</v>
      </c>
      <c r="E5505" s="10">
        <f>YEAR(ufc_fights_2[[#This Row],[date]])-ufc_fights_2[[#This Row],[r_year]]</f>
        <v>27</v>
      </c>
      <c r="F5505" s="10">
        <f>YEAR(ufc_fights_2[[#This Row],[date]])-ufc_fights_2[[#This Row],[b_year]]</f>
        <v>31</v>
      </c>
      <c r="G5505">
        <v>0</v>
      </c>
      <c r="H5505">
        <v>0</v>
      </c>
      <c r="I5505">
        <v>0.56820000000000004</v>
      </c>
      <c r="J5505">
        <v>0.33329999999999999</v>
      </c>
      <c r="K5505">
        <v>0.6885</v>
      </c>
      <c r="L5505">
        <v>0.48149999999999998</v>
      </c>
      <c r="M5505">
        <v>1</v>
      </c>
      <c r="N5505">
        <v>0</v>
      </c>
      <c r="O5505">
        <v>0</v>
      </c>
      <c r="P5505">
        <v>3</v>
      </c>
      <c r="Q5505">
        <v>0</v>
      </c>
      <c r="R5505">
        <v>0</v>
      </c>
      <c r="S5505" s="2">
        <v>3.7384259259259259E-3</v>
      </c>
      <c r="T5505" s="2">
        <v>3.5879629629629629E-4</v>
      </c>
      <c r="U5505">
        <v>0.51429999999999998</v>
      </c>
      <c r="V5505">
        <v>8.3299999999999999E-2</v>
      </c>
      <c r="W5505">
        <v>0.77780000000000005</v>
      </c>
      <c r="X5505">
        <v>0</v>
      </c>
      <c r="Y5505">
        <v>0</v>
      </c>
      <c r="Z5505">
        <v>0</v>
      </c>
      <c r="AA5505">
        <v>9.0899999999999995E-2</v>
      </c>
      <c r="AB5505">
        <v>0.71430000000000005</v>
      </c>
      <c r="AC5505">
        <v>0.71430000000000005</v>
      </c>
      <c r="AD5505">
        <v>0.6452</v>
      </c>
      <c r="AE5505">
        <v>0</v>
      </c>
      <c r="AF5505" t="s">
        <v>3910</v>
      </c>
      <c r="AG5505" s="2">
        <v>1.6435185185185185E-3</v>
      </c>
      <c r="AH5505" t="s">
        <v>3911</v>
      </c>
      <c r="AI5505">
        <v>3</v>
      </c>
      <c r="AJ5505" t="s">
        <v>3925</v>
      </c>
      <c r="AK5505" s="3">
        <v>38983</v>
      </c>
      <c r="AL5505" s="10">
        <f>YEAR(ufc_fights_2[[#This Row],[date]])</f>
        <v>2006</v>
      </c>
      <c r="AM5505" t="s">
        <v>3983</v>
      </c>
      <c r="AN5505">
        <v>63</v>
      </c>
      <c r="AO5505" t="s">
        <v>3913</v>
      </c>
      <c r="AP5505">
        <f>IF(ufc_fights_2[[#This Row],[winner]]="Red",ufc_fights_2[[#This Row],[r_fighter_id]],ufc_fights_2[[#This Row],[b_fighter_id]])</f>
        <v>916</v>
      </c>
      <c r="AQ5505" t="str">
        <f>_xlfn.XLOOKUP(ufc_fights_2[[#This Row],[winnerID]],ufc_fighters[id],ufc_fighters[fighter_name],"xxx",0,1)</f>
        <v>Rashad Evans</v>
      </c>
    </row>
    <row r="5506" spans="1:43">
      <c r="A5506">
        <v>916</v>
      </c>
      <c r="B5506">
        <v>2817</v>
      </c>
      <c r="C5506">
        <f>_xlfn.XLOOKUP(ufc_fights_2[[#This Row],[r_fighter_id]],ufc_fighters[id],ufc_fighters[year],"xxx",0,1)</f>
        <v>1979</v>
      </c>
      <c r="D5506">
        <f>_xlfn.XLOOKUP(ufc_fights_2[[#This Row],[b_fighter_id]],ufc_fighters[id],ufc_fighters[year],"Prázdné",0,1)</f>
        <v>1977</v>
      </c>
      <c r="E5506" s="10">
        <f>YEAR(ufc_fights_2[[#This Row],[date]])-ufc_fights_2[[#This Row],[r_year]]</f>
        <v>28</v>
      </c>
      <c r="F5506" s="10">
        <f>YEAR(ufc_fights_2[[#This Row],[date]])-ufc_fights_2[[#This Row],[b_year]]</f>
        <v>30</v>
      </c>
      <c r="G5506">
        <v>1</v>
      </c>
      <c r="H5506">
        <v>0</v>
      </c>
      <c r="I5506">
        <v>0.37140000000000001</v>
      </c>
      <c r="J5506">
        <v>0.35709999999999997</v>
      </c>
      <c r="K5506">
        <v>0.37140000000000001</v>
      </c>
      <c r="L5506">
        <v>0.45450000000000002</v>
      </c>
      <c r="M5506">
        <v>0</v>
      </c>
      <c r="N5506">
        <v>0.66669999999999996</v>
      </c>
      <c r="O5506">
        <v>0</v>
      </c>
      <c r="P5506">
        <v>0</v>
      </c>
      <c r="Q5506">
        <v>0</v>
      </c>
      <c r="R5506">
        <v>0</v>
      </c>
      <c r="S5506" s="2">
        <v>2.3148148148148147E-5</v>
      </c>
      <c r="T5506" s="2">
        <v>6.018518518518519E-4</v>
      </c>
      <c r="U5506">
        <v>0.33329999999999999</v>
      </c>
      <c r="V5506">
        <v>0.37040000000000001</v>
      </c>
      <c r="W5506">
        <v>0.6</v>
      </c>
      <c r="X5506">
        <v>0</v>
      </c>
      <c r="Y5506">
        <v>0</v>
      </c>
      <c r="Z5506">
        <v>0.23080000000000001</v>
      </c>
      <c r="AA5506">
        <v>0.125</v>
      </c>
      <c r="AB5506">
        <v>0.75</v>
      </c>
      <c r="AC5506">
        <v>0.4</v>
      </c>
      <c r="AD5506">
        <v>1</v>
      </c>
      <c r="AE5506">
        <v>0.85709999999999997</v>
      </c>
      <c r="AF5506" t="s">
        <v>3910</v>
      </c>
      <c r="AG5506" s="2">
        <v>7.6388888888888893E-4</v>
      </c>
      <c r="AH5506" t="s">
        <v>3911</v>
      </c>
      <c r="AI5506">
        <v>3</v>
      </c>
      <c r="AJ5506" t="s">
        <v>4021</v>
      </c>
      <c r="AK5506" s="3">
        <v>39107</v>
      </c>
      <c r="AL5506" s="10">
        <f>YEAR(ufc_fights_2[[#This Row],[date]])</f>
        <v>2007</v>
      </c>
      <c r="AM5506" t="s">
        <v>3983</v>
      </c>
      <c r="AN5506">
        <v>69</v>
      </c>
      <c r="AO5506" t="s">
        <v>3913</v>
      </c>
      <c r="AP5506">
        <f>IF(ufc_fights_2[[#This Row],[winner]]="Red",ufc_fights_2[[#This Row],[r_fighter_id]],ufc_fights_2[[#This Row],[b_fighter_id]])</f>
        <v>916</v>
      </c>
      <c r="AQ5506" t="str">
        <f>_xlfn.XLOOKUP(ufc_fights_2[[#This Row],[winnerID]],ufc_fighters[id],ufc_fighters[fighter_name],"xxx",0,1)</f>
        <v>Rashad Evans</v>
      </c>
    </row>
    <row r="5507" spans="1:43">
      <c r="A5507">
        <v>2981</v>
      </c>
      <c r="B5507">
        <v>1458</v>
      </c>
      <c r="C5507">
        <f>_xlfn.XLOOKUP(ufc_fights_2[[#This Row],[r_fighter_id]],ufc_fighters[id],ufc_fighters[year],"xxx",0,1)</f>
        <v>1975</v>
      </c>
      <c r="D5507">
        <f>_xlfn.XLOOKUP(ufc_fights_2[[#This Row],[b_fighter_id]],ufc_fighters[id],ufc_fighters[year],"Prázdné",0,1)</f>
        <v>1978</v>
      </c>
      <c r="E5507" s="10">
        <f>YEAR(ufc_fights_2[[#This Row],[date]])-ufc_fights_2[[#This Row],[r_year]]</f>
        <v>33</v>
      </c>
      <c r="F5507" s="10">
        <f>YEAR(ufc_fights_2[[#This Row],[date]])-ufc_fights_2[[#This Row],[b_year]]</f>
        <v>30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6.9444444444444444E-5</v>
      </c>
      <c r="T5507" s="2">
        <v>0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 t="s">
        <v>3910</v>
      </c>
      <c r="AG5507" s="2">
        <v>7.0601851851851847E-4</v>
      </c>
      <c r="AH5507" t="s">
        <v>3911</v>
      </c>
      <c r="AI5507">
        <v>3</v>
      </c>
      <c r="AJ5507" t="s">
        <v>3939</v>
      </c>
      <c r="AK5507" s="3">
        <v>39648</v>
      </c>
      <c r="AL5507" s="10">
        <f>YEAR(ufc_fights_2[[#This Row],[date]])</f>
        <v>2008</v>
      </c>
      <c r="AM5507" t="s">
        <v>3983</v>
      </c>
      <c r="AN5507">
        <v>1</v>
      </c>
      <c r="AO5507" t="s">
        <v>3913</v>
      </c>
      <c r="AP5507">
        <f>IF(ufc_fights_2[[#This Row],[winner]]="Red",ufc_fights_2[[#This Row],[r_fighter_id]],ufc_fights_2[[#This Row],[b_fighter_id]])</f>
        <v>2981</v>
      </c>
      <c r="AQ5507" t="str">
        <f>_xlfn.XLOOKUP(ufc_fights_2[[#This Row],[winnerID]],ufc_fighters[id],ufc_fighters[fighter_name],"xxx",0,1)</f>
        <v>Anderson Silva</v>
      </c>
    </row>
    <row r="5508" spans="1:43">
      <c r="A5508">
        <v>2981</v>
      </c>
      <c r="B5508">
        <v>1206</v>
      </c>
      <c r="C5508">
        <f>_xlfn.XLOOKUP(ufc_fights_2[[#This Row],[r_fighter_id]],ufc_fighters[id],ufc_fighters[year],"xxx",0,1)</f>
        <v>1975</v>
      </c>
      <c r="D5508">
        <f>_xlfn.XLOOKUP(ufc_fights_2[[#This Row],[b_fighter_id]],ufc_fighters[id],ufc_fighters[year],"Prázdné",0,1)</f>
        <v>1979</v>
      </c>
      <c r="E5508" s="10">
        <f>YEAR(ufc_fights_2[[#This Row],[date]])-ufc_fights_2[[#This Row],[r_year]]</f>
        <v>34</v>
      </c>
      <c r="F5508" s="10">
        <f>YEAR(ufc_fights_2[[#This Row],[date]])-ufc_fights_2[[#This Row],[b_year]]</f>
        <v>30</v>
      </c>
      <c r="G5508">
        <v>3</v>
      </c>
      <c r="H5508">
        <v>0</v>
      </c>
      <c r="I5508">
        <v>0.52</v>
      </c>
      <c r="J5508">
        <v>7.1400000000000005E-2</v>
      </c>
      <c r="K5508">
        <v>0.52</v>
      </c>
      <c r="L5508">
        <v>9.2999999999999999E-2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2.199074074074074E-4</v>
      </c>
      <c r="T5508" s="2">
        <v>0</v>
      </c>
      <c r="U5508">
        <v>0.5</v>
      </c>
      <c r="V5508">
        <v>2.86E-2</v>
      </c>
      <c r="W5508">
        <v>1</v>
      </c>
      <c r="X5508">
        <v>0</v>
      </c>
      <c r="Y5508">
        <v>0.4</v>
      </c>
      <c r="Z5508">
        <v>0.4118</v>
      </c>
      <c r="AA5508">
        <v>7.4999999999999997E-2</v>
      </c>
      <c r="AB5508">
        <v>0.5</v>
      </c>
      <c r="AC5508">
        <v>0</v>
      </c>
      <c r="AD5508">
        <v>0.83330000000000004</v>
      </c>
      <c r="AE5508">
        <v>0</v>
      </c>
      <c r="AF5508" t="s">
        <v>3910</v>
      </c>
      <c r="AG5508" s="2">
        <v>2.3495370370370371E-3</v>
      </c>
      <c r="AH5508" t="s">
        <v>3911</v>
      </c>
      <c r="AI5508">
        <v>3</v>
      </c>
      <c r="AJ5508" t="s">
        <v>4016</v>
      </c>
      <c r="AK5508" s="3">
        <v>40033</v>
      </c>
      <c r="AL5508" s="10">
        <f>YEAR(ufc_fights_2[[#This Row],[date]])</f>
        <v>2009</v>
      </c>
      <c r="AM5508" t="s">
        <v>3983</v>
      </c>
      <c r="AN5508">
        <v>11</v>
      </c>
      <c r="AO5508" t="s">
        <v>3913</v>
      </c>
      <c r="AP5508">
        <f>IF(ufc_fights_2[[#This Row],[winner]]="Red",ufc_fights_2[[#This Row],[r_fighter_id]],ufc_fights_2[[#This Row],[b_fighter_id]])</f>
        <v>2981</v>
      </c>
      <c r="AQ5508" t="str">
        <f>_xlfn.XLOOKUP(ufc_fights_2[[#This Row],[winnerID]],ufc_fighters[id],ufc_fighters[fighter_name],"xxx",0,1)</f>
        <v>Anderson Silva</v>
      </c>
    </row>
    <row r="5509" spans="1:43">
      <c r="A5509">
        <v>2981</v>
      </c>
      <c r="B5509">
        <v>318</v>
      </c>
      <c r="C5509">
        <f>_xlfn.XLOOKUP(ufc_fights_2[[#This Row],[r_fighter_id]],ufc_fighters[id],ufc_fighters[year],"xxx",0,1)</f>
        <v>1975</v>
      </c>
      <c r="D5509">
        <f>_xlfn.XLOOKUP(ufc_fights_2[[#This Row],[b_fighter_id]],ufc_fighters[id],ufc_fighters[year],"Prázdné",0,1)</f>
        <v>1977</v>
      </c>
      <c r="E5509" s="10">
        <f>YEAR(ufc_fights_2[[#This Row],[date]])-ufc_fights_2[[#This Row],[r_year]]</f>
        <v>37</v>
      </c>
      <c r="F5509" s="10">
        <f>YEAR(ufc_fights_2[[#This Row],[date]])-ufc_fights_2[[#This Row],[b_year]]</f>
        <v>35</v>
      </c>
      <c r="G5509">
        <v>1</v>
      </c>
      <c r="H5509">
        <v>0</v>
      </c>
      <c r="I5509">
        <v>0.70369999999999999</v>
      </c>
      <c r="J5509">
        <v>0.27910000000000001</v>
      </c>
      <c r="K5509">
        <v>0.77139999999999997</v>
      </c>
      <c r="L5509">
        <v>0.47460000000000002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2.4305555555555555E-4</v>
      </c>
      <c r="T5509" s="2">
        <v>2.0601851851851853E-3</v>
      </c>
      <c r="U5509">
        <v>0.6522</v>
      </c>
      <c r="V5509">
        <v>0.2727</v>
      </c>
      <c r="W5509">
        <v>1</v>
      </c>
      <c r="X5509">
        <v>0</v>
      </c>
      <c r="Y5509">
        <v>0.33329999999999999</v>
      </c>
      <c r="Z5509">
        <v>0.57140000000000002</v>
      </c>
      <c r="AA5509">
        <v>0.22220000000000001</v>
      </c>
      <c r="AB5509">
        <v>0.83330000000000004</v>
      </c>
      <c r="AC5509">
        <v>0.375</v>
      </c>
      <c r="AD5509">
        <v>0.625</v>
      </c>
      <c r="AE5509">
        <v>0</v>
      </c>
      <c r="AF5509" t="s">
        <v>3910</v>
      </c>
      <c r="AG5509" s="2">
        <v>3.2407407407407406E-3</v>
      </c>
      <c r="AH5509" t="s">
        <v>3911</v>
      </c>
      <c r="AI5509">
        <v>3</v>
      </c>
      <c r="AJ5509" t="s">
        <v>3931</v>
      </c>
      <c r="AK5509" s="3">
        <v>41195</v>
      </c>
      <c r="AL5509" s="10">
        <f>YEAR(ufc_fights_2[[#This Row],[date]])</f>
        <v>2012</v>
      </c>
      <c r="AM5509" t="s">
        <v>3983</v>
      </c>
      <c r="AN5509">
        <v>39</v>
      </c>
      <c r="AO5509" t="s">
        <v>3913</v>
      </c>
      <c r="AP5509">
        <f>IF(ufc_fights_2[[#This Row],[winner]]="Red",ufc_fights_2[[#This Row],[r_fighter_id]],ufc_fights_2[[#This Row],[b_fighter_id]])</f>
        <v>2981</v>
      </c>
      <c r="AQ5509" t="str">
        <f>_xlfn.XLOOKUP(ufc_fights_2[[#This Row],[winnerID]],ufc_fighters[id],ufc_fighters[fighter_name],"xxx",0,1)</f>
        <v>Anderson Silva</v>
      </c>
    </row>
    <row r="5510" spans="1:43">
      <c r="A5510">
        <v>2008</v>
      </c>
      <c r="B5510">
        <v>1235</v>
      </c>
      <c r="C5510">
        <f>_xlfn.XLOOKUP(ufc_fights_2[[#This Row],[r_fighter_id]],ufc_fighters[id],ufc_fighters[year],"xxx",0,1)</f>
        <v>1971</v>
      </c>
      <c r="D5510">
        <f>_xlfn.XLOOKUP(ufc_fights_2[[#This Row],[b_fighter_id]],ufc_fighters[id],ufc_fighters[year],"Prázdné",0,1)</f>
        <v>1987</v>
      </c>
      <c r="E5510" s="10">
        <f>YEAR(ufc_fights_2[[#This Row],[date]])-ufc_fights_2[[#This Row],[r_year]]</f>
        <v>40</v>
      </c>
      <c r="F5510" s="10">
        <f>YEAR(ufc_fights_2[[#This Row],[date]])-ufc_fights_2[[#This Row],[b_year]]</f>
        <v>24</v>
      </c>
      <c r="G5510">
        <v>0</v>
      </c>
      <c r="H5510">
        <v>1</v>
      </c>
      <c r="I5510">
        <v>0.625</v>
      </c>
      <c r="J5510">
        <v>0.47620000000000001</v>
      </c>
      <c r="K5510">
        <v>0.63639999999999997</v>
      </c>
      <c r="L5510">
        <v>0.53849999999999998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</v>
      </c>
      <c r="T5510" s="2">
        <v>4.6296296296296294E-5</v>
      </c>
      <c r="U5510">
        <v>0.57140000000000002</v>
      </c>
      <c r="V5510">
        <v>0.4118</v>
      </c>
      <c r="W5510">
        <v>1</v>
      </c>
      <c r="X5510">
        <v>0</v>
      </c>
      <c r="Y5510">
        <v>0.66669999999999996</v>
      </c>
      <c r="Z5510">
        <v>0.625</v>
      </c>
      <c r="AA5510">
        <v>0.4</v>
      </c>
      <c r="AB5510">
        <v>0</v>
      </c>
      <c r="AC5510">
        <v>0</v>
      </c>
      <c r="AD5510">
        <v>0</v>
      </c>
      <c r="AE5510">
        <v>0.66669999999999996</v>
      </c>
      <c r="AF5510" t="s">
        <v>3910</v>
      </c>
      <c r="AG5510" s="2">
        <v>1.5393518518518519E-3</v>
      </c>
      <c r="AH5510" t="s">
        <v>3911</v>
      </c>
      <c r="AI5510">
        <v>3</v>
      </c>
      <c r="AJ5510" t="s">
        <v>3949</v>
      </c>
      <c r="AK5510" s="3">
        <v>40907</v>
      </c>
      <c r="AL5510" s="10">
        <f>YEAR(ufc_fights_2[[#This Row],[date]])</f>
        <v>2011</v>
      </c>
      <c r="AM5510" t="s">
        <v>3983</v>
      </c>
      <c r="AN5510">
        <v>1</v>
      </c>
      <c r="AO5510" t="s">
        <v>3918</v>
      </c>
      <c r="AP5510">
        <f>IF(ufc_fights_2[[#This Row],[winner]]="Red",ufc_fights_2[[#This Row],[r_fighter_id]],ufc_fights_2[[#This Row],[b_fighter_id]])</f>
        <v>1235</v>
      </c>
      <c r="AQ5510" t="str">
        <f>_xlfn.XLOOKUP(ufc_fights_2[[#This Row],[winnerID]],ufc_fighters[id],ufc_fighters[fighter_name],"xxx",0,1)</f>
        <v>Alexander Gustafsson</v>
      </c>
    </row>
    <row r="5511" spans="1:43">
      <c r="A5511">
        <v>1261</v>
      </c>
      <c r="B5511">
        <v>1235</v>
      </c>
      <c r="C5511">
        <f>_xlfn.XLOOKUP(ufc_fights_2[[#This Row],[r_fighter_id]],ufc_fighters[id],ufc_fighters[year],"xxx",0,1)</f>
        <v>1976</v>
      </c>
      <c r="D5511">
        <f>_xlfn.XLOOKUP(ufc_fights_2[[#This Row],[b_fighter_id]],ufc_fighters[id],ufc_fighters[year],"Prázdné",0,1)</f>
        <v>1987</v>
      </c>
      <c r="E5511" s="10">
        <f>YEAR(ufc_fights_2[[#This Row],[date]])-ufc_fights_2[[#This Row],[r_year]]</f>
        <v>35</v>
      </c>
      <c r="F5511" s="10">
        <f>YEAR(ufc_fights_2[[#This Row],[date]])-ufc_fights_2[[#This Row],[b_year]]</f>
        <v>24</v>
      </c>
      <c r="G5511">
        <v>0</v>
      </c>
      <c r="H5511">
        <v>1</v>
      </c>
      <c r="I5511">
        <v>0.38240000000000002</v>
      </c>
      <c r="J5511">
        <v>0.37759999999999999</v>
      </c>
      <c r="K5511">
        <v>0.37140000000000001</v>
      </c>
      <c r="L5511">
        <v>0.39419999999999999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</v>
      </c>
      <c r="T5511" s="2">
        <v>2.5462962962962961E-4</v>
      </c>
      <c r="U5511">
        <v>0.42859999999999998</v>
      </c>
      <c r="V5511">
        <v>0.34089999999999998</v>
      </c>
      <c r="W5511">
        <v>1</v>
      </c>
      <c r="X5511">
        <v>0</v>
      </c>
      <c r="Y5511">
        <v>0.75</v>
      </c>
      <c r="Z5511">
        <v>0.36359999999999998</v>
      </c>
      <c r="AA5511">
        <v>0.26390000000000002</v>
      </c>
      <c r="AB5511">
        <v>1</v>
      </c>
      <c r="AC5511">
        <v>0.71430000000000005</v>
      </c>
      <c r="AD5511">
        <v>0</v>
      </c>
      <c r="AE5511">
        <v>0.68420000000000003</v>
      </c>
      <c r="AF5511" t="s">
        <v>3910</v>
      </c>
      <c r="AG5511" s="2">
        <v>2.476851851851852E-3</v>
      </c>
      <c r="AH5511" t="s">
        <v>3911</v>
      </c>
      <c r="AI5511">
        <v>3</v>
      </c>
      <c r="AJ5511" t="s">
        <v>3928</v>
      </c>
      <c r="AK5511" s="3">
        <v>40761</v>
      </c>
      <c r="AL5511" s="10">
        <f>YEAR(ufc_fights_2[[#This Row],[date]])</f>
        <v>2011</v>
      </c>
      <c r="AM5511" t="s">
        <v>3983</v>
      </c>
      <c r="AN5511">
        <v>11</v>
      </c>
      <c r="AO5511" t="s">
        <v>3918</v>
      </c>
      <c r="AP5511">
        <f>IF(ufc_fights_2[[#This Row],[winner]]="Red",ufc_fights_2[[#This Row],[r_fighter_id]],ufc_fights_2[[#This Row],[b_fighter_id]])</f>
        <v>1235</v>
      </c>
      <c r="AQ5511" t="str">
        <f>_xlfn.XLOOKUP(ufc_fights_2[[#This Row],[winnerID]],ufc_fighters[id],ufc_fighters[fighter_name],"xxx",0,1)</f>
        <v>Alexander Gustafsson</v>
      </c>
    </row>
    <row r="5512" spans="1:43">
      <c r="A5512">
        <v>1235</v>
      </c>
      <c r="B5512">
        <v>1264</v>
      </c>
      <c r="C5512">
        <f>_xlfn.XLOOKUP(ufc_fights_2[[#This Row],[r_fighter_id]],ufc_fighters[id],ufc_fighters[year],"xxx",0,1)</f>
        <v>1987</v>
      </c>
      <c r="D5512">
        <f>_xlfn.XLOOKUP(ufc_fights_2[[#This Row],[b_fighter_id]],ufc_fighters[id],ufc_fighters[year],"Prázdné",0,1)</f>
        <v>1982</v>
      </c>
      <c r="E5512" s="10">
        <f>YEAR(ufc_fights_2[[#This Row],[date]])-ufc_fights_2[[#This Row],[r_year]]</f>
        <v>22</v>
      </c>
      <c r="F5512" s="10">
        <f>YEAR(ufc_fights_2[[#This Row],[date]])-ufc_fights_2[[#This Row],[b_year]]</f>
        <v>27</v>
      </c>
      <c r="G5512">
        <v>1</v>
      </c>
      <c r="H5512">
        <v>0</v>
      </c>
      <c r="I5512">
        <v>0.26090000000000002</v>
      </c>
      <c r="J5512">
        <v>0.35289999999999999</v>
      </c>
      <c r="K5512">
        <v>0.26090000000000002</v>
      </c>
      <c r="L5512">
        <v>0.35289999999999999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5.7870370370370373E-5</v>
      </c>
      <c r="T5512" s="2">
        <v>0</v>
      </c>
      <c r="U5512">
        <v>0.26090000000000002</v>
      </c>
      <c r="V5512">
        <v>0.23080000000000001</v>
      </c>
      <c r="W5512">
        <v>0</v>
      </c>
      <c r="X5512">
        <v>0</v>
      </c>
      <c r="Y5512">
        <v>1</v>
      </c>
      <c r="Z5512">
        <v>0.125</v>
      </c>
      <c r="AA5512">
        <v>0.35289999999999999</v>
      </c>
      <c r="AB5512">
        <v>0</v>
      </c>
      <c r="AC5512">
        <v>0</v>
      </c>
      <c r="AD5512">
        <v>0.57140000000000002</v>
      </c>
      <c r="AE5512">
        <v>0</v>
      </c>
      <c r="AF5512" t="s">
        <v>3910</v>
      </c>
      <c r="AG5512" s="2">
        <v>4.7453703703703704E-4</v>
      </c>
      <c r="AH5512" t="s">
        <v>3911</v>
      </c>
      <c r="AI5512">
        <v>3</v>
      </c>
      <c r="AJ5512" t="s">
        <v>4016</v>
      </c>
      <c r="AK5512" s="3">
        <v>40131</v>
      </c>
      <c r="AL5512" s="10">
        <f>YEAR(ufc_fights_2[[#This Row],[date]])</f>
        <v>2009</v>
      </c>
      <c r="AM5512" t="s">
        <v>3983</v>
      </c>
      <c r="AN5512">
        <v>33</v>
      </c>
      <c r="AO5512" t="s">
        <v>3913</v>
      </c>
      <c r="AP5512">
        <f>IF(ufc_fights_2[[#This Row],[winner]]="Red",ufc_fights_2[[#This Row],[r_fighter_id]],ufc_fights_2[[#This Row],[b_fighter_id]])</f>
        <v>1235</v>
      </c>
      <c r="AQ5512" t="str">
        <f>_xlfn.XLOOKUP(ufc_fights_2[[#This Row],[winnerID]],ufc_fighters[id],ufc_fighters[fighter_name],"xxx",0,1)</f>
        <v>Alexander Gustafsson</v>
      </c>
    </row>
    <row r="5513" spans="1:43">
      <c r="A5513">
        <v>1235</v>
      </c>
      <c r="B5513">
        <v>3219</v>
      </c>
      <c r="C5513">
        <f>_xlfn.XLOOKUP(ufc_fights_2[[#This Row],[r_fighter_id]],ufc_fighters[id],ufc_fighters[year],"xxx",0,1)</f>
        <v>1987</v>
      </c>
      <c r="D5513">
        <f>_xlfn.XLOOKUP(ufc_fights_2[[#This Row],[b_fighter_id]],ufc_fighters[id],ufc_fighters[year],"Prázdné",0,1)</f>
        <v>1981</v>
      </c>
      <c r="E5513" s="10">
        <f>YEAR(ufc_fights_2[[#This Row],[date]])-ufc_fights_2[[#This Row],[r_year]]</f>
        <v>24</v>
      </c>
      <c r="F5513" s="10">
        <f>YEAR(ufc_fights_2[[#This Row],[date]])-ufc_fights_2[[#This Row],[b_year]]</f>
        <v>30</v>
      </c>
      <c r="G5513">
        <v>0</v>
      </c>
      <c r="H5513">
        <v>0</v>
      </c>
      <c r="I5513">
        <v>0.44440000000000002</v>
      </c>
      <c r="J5513">
        <v>1</v>
      </c>
      <c r="K5513">
        <v>0.77270000000000005</v>
      </c>
      <c r="L5513">
        <v>1</v>
      </c>
      <c r="M5513">
        <v>0.5</v>
      </c>
      <c r="N5513">
        <v>0.25</v>
      </c>
      <c r="O5513">
        <v>2</v>
      </c>
      <c r="P5513">
        <v>0</v>
      </c>
      <c r="Q5513">
        <v>0</v>
      </c>
      <c r="R5513">
        <v>0</v>
      </c>
      <c r="S5513" s="2">
        <v>6.5972222222222224E-4</v>
      </c>
      <c r="T5513" s="2">
        <v>2.0254629629629629E-3</v>
      </c>
      <c r="U5513">
        <v>0.44440000000000002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0.66669999999999996</v>
      </c>
      <c r="AE5513">
        <v>1</v>
      </c>
      <c r="AF5513" t="s">
        <v>3933</v>
      </c>
      <c r="AG5513" s="2">
        <v>3.0902777777777777E-3</v>
      </c>
      <c r="AH5513" t="s">
        <v>3911</v>
      </c>
      <c r="AI5513">
        <v>3</v>
      </c>
      <c r="AJ5513" t="s">
        <v>3931</v>
      </c>
      <c r="AK5513" s="3">
        <v>40600</v>
      </c>
      <c r="AL5513" s="10">
        <f>YEAR(ufc_fights_2[[#This Row],[date]])</f>
        <v>2011</v>
      </c>
      <c r="AM5513" t="s">
        <v>3983</v>
      </c>
      <c r="AN5513">
        <v>68</v>
      </c>
      <c r="AO5513" t="s">
        <v>3913</v>
      </c>
      <c r="AP5513">
        <f>IF(ufc_fights_2[[#This Row],[winner]]="Red",ufc_fights_2[[#This Row],[r_fighter_id]],ufc_fights_2[[#This Row],[b_fighter_id]])</f>
        <v>1235</v>
      </c>
      <c r="AQ5513" t="str">
        <f>_xlfn.XLOOKUP(ufc_fights_2[[#This Row],[winnerID]],ufc_fighters[id],ufc_fighters[fighter_name],"xxx",0,1)</f>
        <v>Alexander Gustafsson</v>
      </c>
    </row>
    <row r="5514" spans="1:43">
      <c r="A5514">
        <v>1235</v>
      </c>
      <c r="B5514">
        <v>1950</v>
      </c>
      <c r="C5514">
        <f>_xlfn.XLOOKUP(ufc_fights_2[[#This Row],[r_fighter_id]],ufc_fighters[id],ufc_fighters[year],"xxx",0,1)</f>
        <v>1987</v>
      </c>
      <c r="D5514">
        <f>_xlfn.XLOOKUP(ufc_fights_2[[#This Row],[b_fighter_id]],ufc_fighters[id],ufc_fighters[year],"Prázdné",0,1)</f>
        <v>1980</v>
      </c>
      <c r="E5514" s="10">
        <f>YEAR(ufc_fights_2[[#This Row],[date]])-ufc_fights_2[[#This Row],[r_year]]</f>
        <v>27</v>
      </c>
      <c r="F5514" s="10">
        <f>YEAR(ufc_fights_2[[#This Row],[date]])-ufc_fights_2[[#This Row],[b_year]]</f>
        <v>34</v>
      </c>
      <c r="G5514">
        <v>1</v>
      </c>
      <c r="H5514">
        <v>0</v>
      </c>
      <c r="I5514">
        <v>0.4884</v>
      </c>
      <c r="J5514">
        <v>0.56520000000000004</v>
      </c>
      <c r="K5514">
        <v>0.63490000000000002</v>
      </c>
      <c r="L5514">
        <v>0.6</v>
      </c>
      <c r="M5514">
        <v>0.5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2.3495370370370371E-3</v>
      </c>
      <c r="T5514" s="2">
        <v>0</v>
      </c>
      <c r="U5514">
        <v>0.44440000000000002</v>
      </c>
      <c r="V5514">
        <v>0.28570000000000001</v>
      </c>
      <c r="W5514">
        <v>1</v>
      </c>
      <c r="X5514">
        <v>0.6</v>
      </c>
      <c r="Y5514">
        <v>1</v>
      </c>
      <c r="Z5514">
        <v>0.3871</v>
      </c>
      <c r="AA5514">
        <v>0.57140000000000002</v>
      </c>
      <c r="AB5514">
        <v>0.71430000000000005</v>
      </c>
      <c r="AC5514">
        <v>0.5</v>
      </c>
      <c r="AD5514">
        <v>0.8</v>
      </c>
      <c r="AE5514">
        <v>0</v>
      </c>
      <c r="AF5514" t="s">
        <v>3910</v>
      </c>
      <c r="AG5514" s="2">
        <v>9.0277777777777774E-4</v>
      </c>
      <c r="AH5514" t="s">
        <v>3927</v>
      </c>
      <c r="AI5514">
        <v>5</v>
      </c>
      <c r="AJ5514" t="s">
        <v>3931</v>
      </c>
      <c r="AK5514" s="3">
        <v>41706</v>
      </c>
      <c r="AL5514" s="10">
        <f>YEAR(ufc_fights_2[[#This Row],[date]])</f>
        <v>2014</v>
      </c>
      <c r="AM5514" t="s">
        <v>3983</v>
      </c>
      <c r="AN5514">
        <v>70</v>
      </c>
      <c r="AO5514" t="s">
        <v>3913</v>
      </c>
      <c r="AP5514">
        <f>IF(ufc_fights_2[[#This Row],[winner]]="Red",ufc_fights_2[[#This Row],[r_fighter_id]],ufc_fights_2[[#This Row],[b_fighter_id]])</f>
        <v>1235</v>
      </c>
      <c r="AQ5514" t="str">
        <f>_xlfn.XLOOKUP(ufc_fights_2[[#This Row],[winnerID]],ufc_fighters[id],ufc_fighters[fighter_name],"xxx",0,1)</f>
        <v>Alexander Gustafsson</v>
      </c>
    </row>
    <row r="5515" spans="1:43">
      <c r="A5515">
        <v>916</v>
      </c>
      <c r="B5515">
        <v>708</v>
      </c>
      <c r="C5515">
        <f>_xlfn.XLOOKUP(ufc_fights_2[[#This Row],[r_fighter_id]],ufc_fighters[id],ufc_fighters[year],"xxx",0,1)</f>
        <v>1979</v>
      </c>
      <c r="D5515">
        <f>_xlfn.XLOOKUP(ufc_fights_2[[#This Row],[b_fighter_id]],ufc_fighters[id],ufc_fighters[year],"Prázdné",0,1)</f>
        <v>1984</v>
      </c>
      <c r="E5515" s="10">
        <f>YEAR(ufc_fights_2[[#This Row],[date]])-ufc_fights_2[[#This Row],[r_year]]</f>
        <v>33</v>
      </c>
      <c r="F5515" s="10">
        <f>YEAR(ufc_fights_2[[#This Row],[date]])-ufc_fights_2[[#This Row],[b_year]]</f>
        <v>28</v>
      </c>
      <c r="G5515">
        <v>0</v>
      </c>
      <c r="H5515">
        <v>0</v>
      </c>
      <c r="I5515">
        <v>0.38269999999999998</v>
      </c>
      <c r="J5515">
        <v>0.25890000000000002</v>
      </c>
      <c r="K5515">
        <v>0.50719999999999998</v>
      </c>
      <c r="L5515">
        <v>0.29330000000000001</v>
      </c>
      <c r="M5515">
        <v>0.75</v>
      </c>
      <c r="N5515">
        <v>0.22220000000000001</v>
      </c>
      <c r="O5515">
        <v>0</v>
      </c>
      <c r="P5515">
        <v>0</v>
      </c>
      <c r="Q5515">
        <v>1</v>
      </c>
      <c r="R5515">
        <v>0</v>
      </c>
      <c r="S5515" s="2">
        <v>4.9305555555555552E-3</v>
      </c>
      <c r="T5515" s="2">
        <v>1.4699074074074074E-3</v>
      </c>
      <c r="U5515">
        <v>0.37090000000000001</v>
      </c>
      <c r="V5515">
        <v>0.14480000000000001</v>
      </c>
      <c r="W5515">
        <v>0.5</v>
      </c>
      <c r="X5515">
        <v>1</v>
      </c>
      <c r="Y5515">
        <v>0.61899999999999999</v>
      </c>
      <c r="Z5515">
        <v>0.29310000000000003</v>
      </c>
      <c r="AA5515">
        <v>0.21390000000000001</v>
      </c>
      <c r="AB5515">
        <v>0.5</v>
      </c>
      <c r="AC5515">
        <v>0.58330000000000004</v>
      </c>
      <c r="AD5515">
        <v>0.77780000000000005</v>
      </c>
      <c r="AE5515">
        <v>0</v>
      </c>
      <c r="AF5515" t="s">
        <v>3915</v>
      </c>
      <c r="AG5515" s="2">
        <v>3.472222222222222E-3</v>
      </c>
      <c r="AH5515" t="s">
        <v>3927</v>
      </c>
      <c r="AI5515">
        <v>5</v>
      </c>
      <c r="AJ5515" t="s">
        <v>3914</v>
      </c>
      <c r="AK5515" s="3">
        <v>40936</v>
      </c>
      <c r="AL5515" s="10">
        <f>YEAR(ufc_fights_2[[#This Row],[date]])</f>
        <v>2012</v>
      </c>
      <c r="AM5515" t="s">
        <v>3983</v>
      </c>
      <c r="AN5515">
        <v>8</v>
      </c>
      <c r="AO5515" t="s">
        <v>3913</v>
      </c>
      <c r="AP5515">
        <f>IF(ufc_fights_2[[#This Row],[winner]]="Red",ufc_fights_2[[#This Row],[r_fighter_id]],ufc_fights_2[[#This Row],[b_fighter_id]])</f>
        <v>916</v>
      </c>
      <c r="AQ5515" t="str">
        <f>_xlfn.XLOOKUP(ufc_fights_2[[#This Row],[winnerID]],ufc_fighters[id],ufc_fighters[fighter_name],"xxx",0,1)</f>
        <v>Rashad Evans</v>
      </c>
    </row>
    <row r="5516" spans="1:43">
      <c r="A5516">
        <v>761</v>
      </c>
      <c r="B5516">
        <v>1235</v>
      </c>
      <c r="C5516">
        <f>_xlfn.XLOOKUP(ufc_fights_2[[#This Row],[r_fighter_id]],ufc_fighters[id],ufc_fighters[year],"xxx",0,1)</f>
        <v>1973</v>
      </c>
      <c r="D5516">
        <f>_xlfn.XLOOKUP(ufc_fights_2[[#This Row],[b_fighter_id]],ufc_fighters[id],ufc_fighters[year],"Prázdné",0,1)</f>
        <v>1987</v>
      </c>
      <c r="E5516" s="10">
        <f>YEAR(ufc_fights_2[[#This Row],[date]])-ufc_fights_2[[#This Row],[r_year]]</f>
        <v>37</v>
      </c>
      <c r="F5516" s="10">
        <f>YEAR(ufc_fights_2[[#This Row],[date]])-ufc_fights_2[[#This Row],[b_year]]</f>
        <v>23</v>
      </c>
      <c r="G5516">
        <v>0</v>
      </c>
      <c r="H5516">
        <v>1</v>
      </c>
      <c r="I5516">
        <v>0.5</v>
      </c>
      <c r="J5516">
        <v>0.5</v>
      </c>
      <c r="K5516">
        <v>0.54169999999999996</v>
      </c>
      <c r="L5516">
        <v>0.63829999999999998</v>
      </c>
      <c r="M5516">
        <v>0</v>
      </c>
      <c r="N5516">
        <v>0.66669999999999996</v>
      </c>
      <c r="O5516">
        <v>0</v>
      </c>
      <c r="P5516">
        <v>3</v>
      </c>
      <c r="Q5516">
        <v>0</v>
      </c>
      <c r="R5516">
        <v>0</v>
      </c>
      <c r="S5516" s="2">
        <v>1.1574074074074075E-4</v>
      </c>
      <c r="T5516" s="2">
        <v>3.5300925925925925E-3</v>
      </c>
      <c r="U5516">
        <v>0.42859999999999998</v>
      </c>
      <c r="V5516">
        <v>0.5</v>
      </c>
      <c r="W5516">
        <v>0.6</v>
      </c>
      <c r="X5516">
        <v>0.66669999999999996</v>
      </c>
      <c r="Y5516">
        <v>0.5</v>
      </c>
      <c r="Z5516">
        <v>0.58819999999999995</v>
      </c>
      <c r="AA5516">
        <v>0.28000000000000003</v>
      </c>
      <c r="AB5516">
        <v>0.2</v>
      </c>
      <c r="AC5516">
        <v>0.63639999999999997</v>
      </c>
      <c r="AD5516">
        <v>0</v>
      </c>
      <c r="AE5516">
        <v>0.7</v>
      </c>
      <c r="AF5516" t="s">
        <v>3933</v>
      </c>
      <c r="AG5516" s="2">
        <v>1.8634259259259259E-3</v>
      </c>
      <c r="AH5516" t="s">
        <v>3911</v>
      </c>
      <c r="AI5516">
        <v>3</v>
      </c>
      <c r="AJ5516" t="s">
        <v>3961</v>
      </c>
      <c r="AK5516" s="3">
        <v>40467</v>
      </c>
      <c r="AL5516" s="10">
        <f>YEAR(ufc_fights_2[[#This Row],[date]])</f>
        <v>2010</v>
      </c>
      <c r="AM5516" t="s">
        <v>3983</v>
      </c>
      <c r="AN5516">
        <v>70</v>
      </c>
      <c r="AO5516" t="s">
        <v>3918</v>
      </c>
      <c r="AP5516">
        <f>IF(ufc_fights_2[[#This Row],[winner]]="Red",ufc_fights_2[[#This Row],[r_fighter_id]],ufc_fights_2[[#This Row],[b_fighter_id]])</f>
        <v>1235</v>
      </c>
      <c r="AQ5516" t="str">
        <f>_xlfn.XLOOKUP(ufc_fights_2[[#This Row],[winnerID]],ufc_fighters[id],ufc_fighters[fighter_name],"xxx",0,1)</f>
        <v>Alexander Gustafsson</v>
      </c>
    </row>
    <row r="5517" spans="1:43">
      <c r="A5517">
        <v>2507</v>
      </c>
      <c r="B5517">
        <v>2351</v>
      </c>
      <c r="C5517">
        <f>_xlfn.XLOOKUP(ufc_fights_2[[#This Row],[r_fighter_id]],ufc_fighters[id],ufc_fighters[year],"xxx",0,1)</f>
        <v>1972</v>
      </c>
      <c r="D5517">
        <f>_xlfn.XLOOKUP(ufc_fights_2[[#This Row],[b_fighter_id]],ufc_fighters[id],ufc_fighters[year],"Prázdné",0,1)</f>
        <v>1983</v>
      </c>
      <c r="E5517" s="10">
        <f>YEAR(ufc_fights_2[[#This Row],[date]])-ufc_fights_2[[#This Row],[r_year]]</f>
        <v>43</v>
      </c>
      <c r="F5517" s="10">
        <f>YEAR(ufc_fights_2[[#This Row],[date]])-ufc_fights_2[[#This Row],[b_year]]</f>
        <v>32</v>
      </c>
      <c r="G5517">
        <v>0</v>
      </c>
      <c r="H5517">
        <v>0</v>
      </c>
      <c r="I5517">
        <v>0.6</v>
      </c>
      <c r="J5517">
        <v>0.52629999999999999</v>
      </c>
      <c r="K5517">
        <v>0.6</v>
      </c>
      <c r="L5517">
        <v>0.52629999999999999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</v>
      </c>
      <c r="T5517" s="2">
        <v>0</v>
      </c>
      <c r="U5517">
        <v>0.6</v>
      </c>
      <c r="V5517">
        <v>0.54549999999999998</v>
      </c>
      <c r="W5517">
        <v>0</v>
      </c>
      <c r="X5517">
        <v>0</v>
      </c>
      <c r="Y5517">
        <v>1</v>
      </c>
      <c r="Z5517">
        <v>0.6</v>
      </c>
      <c r="AA5517">
        <v>0.42859999999999998</v>
      </c>
      <c r="AB5517">
        <v>0</v>
      </c>
      <c r="AC5517">
        <v>0.64710000000000001</v>
      </c>
      <c r="AD5517">
        <v>0</v>
      </c>
      <c r="AE5517">
        <v>0</v>
      </c>
      <c r="AF5517" t="s">
        <v>3910</v>
      </c>
      <c r="AG5517" s="2">
        <v>6.4814814814814813E-4</v>
      </c>
      <c r="AH5517" t="s">
        <v>3911</v>
      </c>
      <c r="AI5517">
        <v>3</v>
      </c>
      <c r="AJ5517" t="s">
        <v>3979</v>
      </c>
      <c r="AK5517" s="3">
        <v>42133</v>
      </c>
      <c r="AL5517" s="10">
        <f>YEAR(ufc_fights_2[[#This Row],[date]])</f>
        <v>2015</v>
      </c>
      <c r="AM5517" t="s">
        <v>3983</v>
      </c>
      <c r="AN5517">
        <v>43</v>
      </c>
      <c r="AO5517" t="s">
        <v>3918</v>
      </c>
      <c r="AP5517">
        <f>IF(ufc_fights_2[[#This Row],[winner]]="Red",ufc_fights_2[[#This Row],[r_fighter_id]],ufc_fights_2[[#This Row],[b_fighter_id]])</f>
        <v>2351</v>
      </c>
      <c r="AQ5517" t="str">
        <f>_xlfn.XLOOKUP(ufc_fights_2[[#This Row],[winnerID]],ufc_fighters[id],ufc_fighters[fighter_name],"xxx",0,1)</f>
        <v>Sean O'Connell</v>
      </c>
    </row>
    <row r="5518" spans="1:43">
      <c r="A5518">
        <v>1235</v>
      </c>
      <c r="B5518">
        <v>3224</v>
      </c>
      <c r="C5518">
        <f>_xlfn.XLOOKUP(ufc_fights_2[[#This Row],[r_fighter_id]],ufc_fighters[id],ufc_fighters[year],"xxx",0,1)</f>
        <v>1987</v>
      </c>
      <c r="D5518">
        <f>_xlfn.XLOOKUP(ufc_fights_2[[#This Row],[b_fighter_id]],ufc_fighters[id],ufc_fighters[year],"Prázdné",0,1)</f>
        <v>1979</v>
      </c>
      <c r="E5518" s="10">
        <f>YEAR(ufc_fights_2[[#This Row],[date]])-ufc_fights_2[[#This Row],[r_year]]</f>
        <v>30</v>
      </c>
      <c r="F5518" s="10">
        <f>YEAR(ufc_fights_2[[#This Row],[date]])-ufc_fights_2[[#This Row],[b_year]]</f>
        <v>38</v>
      </c>
      <c r="G5518">
        <v>2</v>
      </c>
      <c r="H5518">
        <v>0</v>
      </c>
      <c r="I5518">
        <v>0.4254</v>
      </c>
      <c r="J5518">
        <v>0.31340000000000001</v>
      </c>
      <c r="K5518">
        <v>0.45190000000000002</v>
      </c>
      <c r="L5518">
        <v>0.4</v>
      </c>
      <c r="M5518">
        <v>0.33329999999999999</v>
      </c>
      <c r="N5518">
        <v>0.2</v>
      </c>
      <c r="O5518">
        <v>0</v>
      </c>
      <c r="P5518">
        <v>0</v>
      </c>
      <c r="Q5518">
        <v>0</v>
      </c>
      <c r="R5518">
        <v>0</v>
      </c>
      <c r="S5518" s="2">
        <v>1.9560185185185184E-3</v>
      </c>
      <c r="T5518" s="2">
        <v>3.9351851851851852E-4</v>
      </c>
      <c r="U5518">
        <v>0.39090000000000003</v>
      </c>
      <c r="V5518">
        <v>0.27639999999999998</v>
      </c>
      <c r="W5518">
        <v>0.52380000000000004</v>
      </c>
      <c r="X5518">
        <v>0.9</v>
      </c>
      <c r="Y5518">
        <v>1</v>
      </c>
      <c r="Z5518">
        <v>0.38890000000000002</v>
      </c>
      <c r="AA5518">
        <v>0.3095</v>
      </c>
      <c r="AB5518">
        <v>0.5</v>
      </c>
      <c r="AC5518">
        <v>0.375</v>
      </c>
      <c r="AD5518">
        <v>0.8125</v>
      </c>
      <c r="AE5518">
        <v>0</v>
      </c>
      <c r="AF5518" t="s">
        <v>3910</v>
      </c>
      <c r="AG5518" s="2">
        <v>7.7546296296296293E-4</v>
      </c>
      <c r="AH5518" t="s">
        <v>3927</v>
      </c>
      <c r="AI5518">
        <v>5</v>
      </c>
      <c r="AJ5518" t="s">
        <v>3931</v>
      </c>
      <c r="AK5518" s="3">
        <v>42883</v>
      </c>
      <c r="AL5518" s="10">
        <f>YEAR(ufc_fights_2[[#This Row],[date]])</f>
        <v>2017</v>
      </c>
      <c r="AM5518" t="s">
        <v>3983</v>
      </c>
      <c r="AN5518">
        <v>86</v>
      </c>
      <c r="AO5518" t="s">
        <v>3913</v>
      </c>
      <c r="AP5518">
        <f>IF(ufc_fights_2[[#This Row],[winner]]="Red",ufc_fights_2[[#This Row],[r_fighter_id]],ufc_fights_2[[#This Row],[b_fighter_id]])</f>
        <v>1235</v>
      </c>
      <c r="AQ5518" t="str">
        <f>_xlfn.XLOOKUP(ufc_fights_2[[#This Row],[winnerID]],ufc_fighters[id],ufc_fighters[fighter_name],"xxx",0,1)</f>
        <v>Alexander Gustafsson</v>
      </c>
    </row>
    <row r="5519" spans="1:43">
      <c r="A5519">
        <v>1235</v>
      </c>
      <c r="B5519">
        <v>2977</v>
      </c>
      <c r="C5519">
        <f>_xlfn.XLOOKUP(ufc_fights_2[[#This Row],[r_fighter_id]],ufc_fighters[id],ufc_fighters[year],"xxx",0,1)</f>
        <v>1987</v>
      </c>
      <c r="D5519">
        <f>_xlfn.XLOOKUP(ufc_fights_2[[#This Row],[b_fighter_id]],ufc_fighters[id],ufc_fighters[year],"Prázdné",0,1)</f>
        <v>1982</v>
      </c>
      <c r="E5519" s="10">
        <f>YEAR(ufc_fights_2[[#This Row],[date]])-ufc_fights_2[[#This Row],[r_year]]</f>
        <v>25</v>
      </c>
      <c r="F5519" s="10">
        <f>YEAR(ufc_fights_2[[#This Row],[date]])-ufc_fights_2[[#This Row],[b_year]]</f>
        <v>30</v>
      </c>
      <c r="G5519">
        <v>1</v>
      </c>
      <c r="H5519">
        <v>0</v>
      </c>
      <c r="I5519">
        <v>0.26860000000000001</v>
      </c>
      <c r="J5519">
        <v>0.35189999999999999</v>
      </c>
      <c r="K5519">
        <v>0.27179999999999999</v>
      </c>
      <c r="L5519">
        <v>0.35189999999999999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4.5138888888888887E-4</v>
      </c>
      <c r="T5519" s="2">
        <v>0</v>
      </c>
      <c r="U5519">
        <v>0.20080000000000001</v>
      </c>
      <c r="V5519">
        <v>0.26250000000000001</v>
      </c>
      <c r="W5519">
        <v>0.53849999999999998</v>
      </c>
      <c r="X5519">
        <v>0.90480000000000005</v>
      </c>
      <c r="Y5519">
        <v>0.72219999999999995</v>
      </c>
      <c r="Z5519">
        <v>0.26469999999999999</v>
      </c>
      <c r="AA5519">
        <v>0.37109999999999999</v>
      </c>
      <c r="AB5519">
        <v>0.375</v>
      </c>
      <c r="AC5519">
        <v>0.22220000000000001</v>
      </c>
      <c r="AD5519">
        <v>0.33329999999999999</v>
      </c>
      <c r="AE5519">
        <v>0</v>
      </c>
      <c r="AF5519" t="s">
        <v>3915</v>
      </c>
      <c r="AG5519" s="2">
        <v>3.472222222222222E-3</v>
      </c>
      <c r="AH5519" t="s">
        <v>3911</v>
      </c>
      <c r="AI5519">
        <v>3</v>
      </c>
      <c r="AJ5519" t="s">
        <v>3961</v>
      </c>
      <c r="AK5519" s="3">
        <v>41013</v>
      </c>
      <c r="AL5519" s="10">
        <f>YEAR(ufc_fights_2[[#This Row],[date]])</f>
        <v>2012</v>
      </c>
      <c r="AM5519" t="s">
        <v>3983</v>
      </c>
      <c r="AN5519">
        <v>86</v>
      </c>
      <c r="AO5519" t="s">
        <v>3913</v>
      </c>
      <c r="AP5519">
        <f>IF(ufc_fights_2[[#This Row],[winner]]="Red",ufc_fights_2[[#This Row],[r_fighter_id]],ufc_fights_2[[#This Row],[b_fighter_id]])</f>
        <v>1235</v>
      </c>
      <c r="AQ5519" t="str">
        <f>_xlfn.XLOOKUP(ufc_fights_2[[#This Row],[winnerID]],ufc_fighters[id],ufc_fighters[fighter_name],"xxx",0,1)</f>
        <v>Alexander Gustafsson</v>
      </c>
    </row>
    <row r="5520" spans="1:43">
      <c r="A5520">
        <v>1235</v>
      </c>
      <c r="B5520">
        <v>287</v>
      </c>
      <c r="C5520">
        <f>_xlfn.XLOOKUP(ufc_fights_2[[#This Row],[r_fighter_id]],ufc_fighters[id],ufc_fighters[year],"xxx",0,1)</f>
        <v>1987</v>
      </c>
      <c r="D5520">
        <f>_xlfn.XLOOKUP(ufc_fights_2[[#This Row],[b_fighter_id]],ufc_fighters[id],ufc_fighters[year],"Prázdné",0,1)</f>
        <v>1983</v>
      </c>
      <c r="E5520" s="10">
        <f>YEAR(ufc_fights_2[[#This Row],[date]])-ufc_fights_2[[#This Row],[r_year]]</f>
        <v>29</v>
      </c>
      <c r="F5520" s="10">
        <f>YEAR(ufc_fights_2[[#This Row],[date]])-ufc_fights_2[[#This Row],[b_year]]</f>
        <v>33</v>
      </c>
      <c r="G5520">
        <v>0</v>
      </c>
      <c r="H5520">
        <v>0</v>
      </c>
      <c r="I5520">
        <v>0.5</v>
      </c>
      <c r="J5520">
        <v>0.31109999999999999</v>
      </c>
      <c r="K5520">
        <v>0.6915</v>
      </c>
      <c r="L5520">
        <v>0.44</v>
      </c>
      <c r="M5520">
        <v>0.8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7.4421296296296293E-3</v>
      </c>
      <c r="T5520" s="2">
        <v>0</v>
      </c>
      <c r="U5520">
        <v>0.46739999999999998</v>
      </c>
      <c r="V5520">
        <v>0.24660000000000001</v>
      </c>
      <c r="W5520">
        <v>1</v>
      </c>
      <c r="X5520">
        <v>0.8</v>
      </c>
      <c r="Y5520">
        <v>1</v>
      </c>
      <c r="Z5520">
        <v>0.26319999999999999</v>
      </c>
      <c r="AA5520">
        <v>0.29630000000000001</v>
      </c>
      <c r="AB5520">
        <v>1</v>
      </c>
      <c r="AC5520">
        <v>0.5</v>
      </c>
      <c r="AD5520">
        <v>0.80489999999999995</v>
      </c>
      <c r="AE5520">
        <v>0.33329999999999999</v>
      </c>
      <c r="AF5520" t="s">
        <v>3915</v>
      </c>
      <c r="AG5520" s="2">
        <v>3.472222222222222E-3</v>
      </c>
      <c r="AH5520" t="s">
        <v>3911</v>
      </c>
      <c r="AI5520">
        <v>3</v>
      </c>
      <c r="AJ5520" t="s">
        <v>3931</v>
      </c>
      <c r="AK5520" s="3">
        <v>42616</v>
      </c>
      <c r="AL5520" s="10">
        <f>YEAR(ufc_fights_2[[#This Row],[date]])</f>
        <v>2016</v>
      </c>
      <c r="AM5520" t="s">
        <v>3983</v>
      </c>
      <c r="AN5520">
        <v>108</v>
      </c>
      <c r="AO5520" t="s">
        <v>3913</v>
      </c>
      <c r="AP5520">
        <f>IF(ufc_fights_2[[#This Row],[winner]]="Red",ufc_fights_2[[#This Row],[r_fighter_id]],ufc_fights_2[[#This Row],[b_fighter_id]])</f>
        <v>1235</v>
      </c>
      <c r="AQ5520" t="str">
        <f>_xlfn.XLOOKUP(ufc_fights_2[[#This Row],[winnerID]],ufc_fighters[id],ufc_fighters[fighter_name],"xxx",0,1)</f>
        <v>Alexander Gustafsson</v>
      </c>
    </row>
    <row r="5521" spans="1:43">
      <c r="A5521">
        <v>2783</v>
      </c>
      <c r="B5521">
        <v>1235</v>
      </c>
      <c r="C5521">
        <f>_xlfn.XLOOKUP(ufc_fights_2[[#This Row],[r_fighter_id]],ufc_fighters[id],ufc_fighters[year],"xxx",0,1)</f>
        <v>1981</v>
      </c>
      <c r="D5521">
        <f>_xlfn.XLOOKUP(ufc_fights_2[[#This Row],[b_fighter_id]],ufc_fighters[id],ufc_fighters[year],"Prázdné",0,1)</f>
        <v>1987</v>
      </c>
      <c r="E5521" s="10">
        <f>YEAR(ufc_fights_2[[#This Row],[date]])-ufc_fights_2[[#This Row],[r_year]]</f>
        <v>31</v>
      </c>
      <c r="F5521" s="10">
        <f>YEAR(ufc_fights_2[[#This Row],[date]])-ufc_fights_2[[#This Row],[b_year]]</f>
        <v>25</v>
      </c>
      <c r="G5521">
        <v>0</v>
      </c>
      <c r="H5521">
        <v>0</v>
      </c>
      <c r="I5521">
        <v>0.43159999999999998</v>
      </c>
      <c r="J5521">
        <v>0.46150000000000002</v>
      </c>
      <c r="K5521">
        <v>0.48570000000000002</v>
      </c>
      <c r="L5521">
        <v>0.59530000000000005</v>
      </c>
      <c r="M5521">
        <v>0.33329999999999999</v>
      </c>
      <c r="N5521">
        <v>0.5</v>
      </c>
      <c r="O5521">
        <v>1</v>
      </c>
      <c r="P5521">
        <v>0</v>
      </c>
      <c r="Q5521">
        <v>0</v>
      </c>
      <c r="R5521">
        <v>0</v>
      </c>
      <c r="S5521" s="2">
        <v>1.0185185185185184E-3</v>
      </c>
      <c r="T5521" s="2">
        <v>2.685185185185185E-3</v>
      </c>
      <c r="U5521">
        <v>0.33329999999999999</v>
      </c>
      <c r="V5521">
        <v>0.4254</v>
      </c>
      <c r="W5521">
        <v>0.53849999999999998</v>
      </c>
      <c r="X5521">
        <v>0.84619999999999995</v>
      </c>
      <c r="Y5521">
        <v>0.66669999999999996</v>
      </c>
      <c r="Z5521">
        <v>0.3553</v>
      </c>
      <c r="AA5521">
        <v>0.3821</v>
      </c>
      <c r="AB5521">
        <v>0.73680000000000001</v>
      </c>
      <c r="AC5521">
        <v>0.71430000000000005</v>
      </c>
      <c r="AD5521">
        <v>0</v>
      </c>
      <c r="AE5521">
        <v>0.78949999999999998</v>
      </c>
      <c r="AF5521" t="s">
        <v>3915</v>
      </c>
      <c r="AG5521" s="2">
        <v>3.472222222222222E-3</v>
      </c>
      <c r="AH5521" t="s">
        <v>3911</v>
      </c>
      <c r="AI5521">
        <v>3</v>
      </c>
      <c r="AJ5521" t="s">
        <v>3928</v>
      </c>
      <c r="AK5521" s="3">
        <v>41251</v>
      </c>
      <c r="AL5521" s="10">
        <f>YEAR(ufc_fights_2[[#This Row],[date]])</f>
        <v>2012</v>
      </c>
      <c r="AM5521" t="s">
        <v>3983</v>
      </c>
      <c r="AN5521">
        <v>128</v>
      </c>
      <c r="AO5521" t="s">
        <v>3918</v>
      </c>
      <c r="AP5521">
        <f>IF(ufc_fights_2[[#This Row],[winner]]="Red",ufc_fights_2[[#This Row],[r_fighter_id]],ufc_fights_2[[#This Row],[b_fighter_id]])</f>
        <v>1235</v>
      </c>
      <c r="AQ5521" t="str">
        <f>_xlfn.XLOOKUP(ufc_fights_2[[#This Row],[winnerID]],ufc_fighters[id],ufc_fighters[fighter_name],"xxx",0,1)</f>
        <v>Alexander Gustafsson</v>
      </c>
    </row>
    <row r="5522" spans="1:43">
      <c r="A5522">
        <v>1494</v>
      </c>
      <c r="B5522">
        <v>1206</v>
      </c>
      <c r="C5522">
        <f>_xlfn.XLOOKUP(ufc_fights_2[[#This Row],[r_fighter_id]],ufc_fighters[id],ufc_fighters[year],"xxx",0,1)</f>
        <v>1975</v>
      </c>
      <c r="D5522">
        <f>_xlfn.XLOOKUP(ufc_fights_2[[#This Row],[b_fighter_id]],ufc_fighters[id],ufc_fighters[year],"Prázdné",0,1)</f>
        <v>1979</v>
      </c>
      <c r="E5522" s="10">
        <f>YEAR(ufc_fights_2[[#This Row],[date]])-ufc_fights_2[[#This Row],[r_year]]</f>
        <v>31</v>
      </c>
      <c r="F5522" s="10">
        <f>YEAR(ufc_fights_2[[#This Row],[date]])-ufc_fights_2[[#This Row],[b_year]]</f>
        <v>27</v>
      </c>
      <c r="G5522">
        <v>0</v>
      </c>
      <c r="H5522">
        <v>0</v>
      </c>
      <c r="I5522">
        <v>0.57140000000000002</v>
      </c>
      <c r="J5522">
        <v>0.30359999999999998</v>
      </c>
      <c r="K5522">
        <v>0.57140000000000002</v>
      </c>
      <c r="L5522">
        <v>0.30359999999999998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1.273148148148148E-4</v>
      </c>
      <c r="T5522" s="2">
        <v>0</v>
      </c>
      <c r="U5522">
        <v>0.5091</v>
      </c>
      <c r="V5522">
        <v>0.18179999999999999</v>
      </c>
      <c r="W5522">
        <v>1</v>
      </c>
      <c r="X5522">
        <v>1</v>
      </c>
      <c r="Y5522">
        <v>0.75</v>
      </c>
      <c r="Z5522">
        <v>0.47060000000000002</v>
      </c>
      <c r="AA5522">
        <v>0.29089999999999999</v>
      </c>
      <c r="AB5522">
        <v>1</v>
      </c>
      <c r="AC5522">
        <v>1</v>
      </c>
      <c r="AD5522">
        <v>1</v>
      </c>
      <c r="AE5522">
        <v>0</v>
      </c>
      <c r="AF5522" t="s">
        <v>3910</v>
      </c>
      <c r="AG5522" s="2">
        <v>3.2523148148148147E-3</v>
      </c>
      <c r="AH5522" t="s">
        <v>3911</v>
      </c>
      <c r="AI5522">
        <v>3</v>
      </c>
      <c r="AJ5522" t="s">
        <v>3925</v>
      </c>
      <c r="AK5522" s="3">
        <v>39081</v>
      </c>
      <c r="AL5522" s="10">
        <f>YEAR(ufc_fights_2[[#This Row],[date]])</f>
        <v>2006</v>
      </c>
      <c r="AM5522" t="s">
        <v>3983</v>
      </c>
      <c r="AN5522">
        <v>1</v>
      </c>
      <c r="AO5522" t="s">
        <v>3913</v>
      </c>
      <c r="AP5522">
        <f>IF(ufc_fights_2[[#This Row],[winner]]="Red",ufc_fights_2[[#This Row],[r_fighter_id]],ufc_fights_2[[#This Row],[b_fighter_id]])</f>
        <v>1494</v>
      </c>
      <c r="AQ5522" t="str">
        <f>_xlfn.XLOOKUP(ufc_fights_2[[#This Row],[winnerID]],ufc_fighters[id],ufc_fighters[fighter_name],"xxx",0,1)</f>
        <v>Keith Jardine</v>
      </c>
    </row>
    <row r="5523" spans="1:43">
      <c r="A5523">
        <v>1494</v>
      </c>
      <c r="B5523">
        <v>1166</v>
      </c>
      <c r="C5523">
        <f>_xlfn.XLOOKUP(ufc_fights_2[[#This Row],[r_fighter_id]],ufc_fighters[id],ufc_fighters[year],"xxx",0,1)</f>
        <v>1975</v>
      </c>
      <c r="D5523">
        <f>_xlfn.XLOOKUP(ufc_fights_2[[#This Row],[b_fighter_id]],ufc_fighters[id],ufc_fighters[year],"Prázdné",0,1)</f>
        <v>1978</v>
      </c>
      <c r="E5523" s="10">
        <f>YEAR(ufc_fights_2[[#This Row],[date]])-ufc_fights_2[[#This Row],[r_year]]</f>
        <v>31</v>
      </c>
      <c r="F5523" s="10">
        <f>YEAR(ufc_fights_2[[#This Row],[date]])-ufc_fights_2[[#This Row],[b_year]]</f>
        <v>28</v>
      </c>
      <c r="G5523">
        <v>0</v>
      </c>
      <c r="H5523">
        <v>0</v>
      </c>
      <c r="I5523">
        <v>0.32679999999999998</v>
      </c>
      <c r="J5523">
        <v>0.41739999999999999</v>
      </c>
      <c r="K5523">
        <v>0.33810000000000001</v>
      </c>
      <c r="L5523">
        <v>0.43219999999999997</v>
      </c>
      <c r="M5523">
        <v>1</v>
      </c>
      <c r="N5523">
        <v>0.5</v>
      </c>
      <c r="O5523">
        <v>0</v>
      </c>
      <c r="P5523">
        <v>0</v>
      </c>
      <c r="Q5523">
        <v>0</v>
      </c>
      <c r="R5523">
        <v>0</v>
      </c>
      <c r="S5523" s="2">
        <v>3.8194444444444446E-4</v>
      </c>
      <c r="T5523" s="2">
        <v>3.3564814814814812E-4</v>
      </c>
      <c r="U5523">
        <v>0.23430000000000001</v>
      </c>
      <c r="V5523">
        <v>0.24709999999999999</v>
      </c>
      <c r="W5523">
        <v>0.8</v>
      </c>
      <c r="X5523">
        <v>0.88</v>
      </c>
      <c r="Y5523">
        <v>0.89659999999999995</v>
      </c>
      <c r="Z5523">
        <v>0.32800000000000001</v>
      </c>
      <c r="AA5523">
        <v>0.41820000000000002</v>
      </c>
      <c r="AB5523">
        <v>0.16669999999999999</v>
      </c>
      <c r="AC5523">
        <v>0</v>
      </c>
      <c r="AD5523">
        <v>0.3846</v>
      </c>
      <c r="AE5523">
        <v>1</v>
      </c>
      <c r="AF5523" t="s">
        <v>3915</v>
      </c>
      <c r="AG5523" s="2">
        <v>3.472222222222222E-3</v>
      </c>
      <c r="AH5523" t="s">
        <v>3911</v>
      </c>
      <c r="AI5523">
        <v>3</v>
      </c>
      <c r="AJ5523" t="s">
        <v>3939</v>
      </c>
      <c r="AK5523" s="3">
        <v>38892</v>
      </c>
      <c r="AL5523" s="10">
        <f>YEAR(ufc_fights_2[[#This Row],[date]])</f>
        <v>2006</v>
      </c>
      <c r="AM5523" t="s">
        <v>3983</v>
      </c>
      <c r="AN5523">
        <v>1</v>
      </c>
      <c r="AO5523" t="s">
        <v>3913</v>
      </c>
      <c r="AP5523">
        <f>IF(ufc_fights_2[[#This Row],[winner]]="Red",ufc_fights_2[[#This Row],[r_fighter_id]],ufc_fights_2[[#This Row],[b_fighter_id]])</f>
        <v>1494</v>
      </c>
      <c r="AQ5523" t="str">
        <f>_xlfn.XLOOKUP(ufc_fights_2[[#This Row],[winnerID]],ufc_fighters[id],ufc_fighters[fighter_name],"xxx",0,1)</f>
        <v>Keith Jardine</v>
      </c>
    </row>
    <row r="5524" spans="1:43">
      <c r="A5524">
        <v>1494</v>
      </c>
      <c r="B5524">
        <v>3465</v>
      </c>
      <c r="C5524">
        <f>_xlfn.XLOOKUP(ufc_fights_2[[#This Row],[r_fighter_id]],ufc_fighters[id],ufc_fighters[year],"xxx",0,1)</f>
        <v>1975</v>
      </c>
      <c r="D5524">
        <f>_xlfn.XLOOKUP(ufc_fights_2[[#This Row],[b_fighter_id]],ufc_fighters[id],ufc_fighters[year],"Prázdné",0,1)</f>
        <v>1981</v>
      </c>
      <c r="E5524" s="10">
        <f>YEAR(ufc_fights_2[[#This Row],[date]])-ufc_fights_2[[#This Row],[r_year]]</f>
        <v>31</v>
      </c>
      <c r="F5524" s="10">
        <f>YEAR(ufc_fights_2[[#This Row],[date]])-ufc_fights_2[[#This Row],[b_year]]</f>
        <v>25</v>
      </c>
      <c r="G5524">
        <v>0</v>
      </c>
      <c r="H5524">
        <v>0</v>
      </c>
      <c r="I5524">
        <v>0.33589999999999998</v>
      </c>
      <c r="J5524">
        <v>0.36990000000000001</v>
      </c>
      <c r="K5524">
        <v>0.50849999999999995</v>
      </c>
      <c r="L5524">
        <v>0.44579999999999997</v>
      </c>
      <c r="M5524">
        <v>0</v>
      </c>
      <c r="N5524">
        <v>0.41670000000000001</v>
      </c>
      <c r="O5524">
        <v>0</v>
      </c>
      <c r="P5524">
        <v>0</v>
      </c>
      <c r="Q5524">
        <v>0</v>
      </c>
      <c r="R5524">
        <v>0</v>
      </c>
      <c r="S5524" s="2">
        <v>0</v>
      </c>
      <c r="T5524" s="2">
        <v>4.43287037037037E-3</v>
      </c>
      <c r="U5524">
        <v>0.29170000000000001</v>
      </c>
      <c r="V5524">
        <v>0.2586</v>
      </c>
      <c r="W5524">
        <v>0.66669999999999996</v>
      </c>
      <c r="X5524">
        <v>0.875</v>
      </c>
      <c r="Y5524">
        <v>0.66669999999999996</v>
      </c>
      <c r="Z5524">
        <v>0.33040000000000003</v>
      </c>
      <c r="AA5524">
        <v>0.34920000000000001</v>
      </c>
      <c r="AB5524">
        <v>0.375</v>
      </c>
      <c r="AC5524">
        <v>0.42859999999999998</v>
      </c>
      <c r="AD5524">
        <v>0</v>
      </c>
      <c r="AE5524">
        <v>0.66669999999999996</v>
      </c>
      <c r="AF5524" t="s">
        <v>3915</v>
      </c>
      <c r="AG5524" s="2">
        <v>3.472222222222222E-3</v>
      </c>
      <c r="AH5524" t="s">
        <v>3911</v>
      </c>
      <c r="AI5524">
        <v>3</v>
      </c>
      <c r="AJ5524" t="s">
        <v>3967</v>
      </c>
      <c r="AK5524" s="3">
        <v>38752</v>
      </c>
      <c r="AL5524" s="10">
        <f>YEAR(ufc_fights_2[[#This Row],[date]])</f>
        <v>2006</v>
      </c>
      <c r="AM5524" t="s">
        <v>3983</v>
      </c>
      <c r="AN5524">
        <v>1</v>
      </c>
      <c r="AO5524" t="s">
        <v>3913</v>
      </c>
      <c r="AP5524">
        <f>IF(ufc_fights_2[[#This Row],[winner]]="Red",ufc_fights_2[[#This Row],[r_fighter_id]],ufc_fights_2[[#This Row],[b_fighter_id]])</f>
        <v>1494</v>
      </c>
      <c r="AQ5524" t="str">
        <f>_xlfn.XLOOKUP(ufc_fights_2[[#This Row],[winnerID]],ufc_fighters[id],ufc_fighters[fighter_name],"xxx",0,1)</f>
        <v>Keith Jardine</v>
      </c>
    </row>
    <row r="5525" spans="1:43">
      <c r="A5525">
        <v>1494</v>
      </c>
      <c r="B5525">
        <v>1821</v>
      </c>
      <c r="C5525">
        <f>_xlfn.XLOOKUP(ufc_fights_2[[#This Row],[r_fighter_id]],ufc_fighters[id],ufc_fighters[year],"xxx",0,1)</f>
        <v>1975</v>
      </c>
      <c r="D5525">
        <f>_xlfn.XLOOKUP(ufc_fights_2[[#This Row],[b_fighter_id]],ufc_fighters[id],ufc_fighters[year],"Prázdné",0,1)</f>
        <v>1969</v>
      </c>
      <c r="E5525" s="10">
        <f>YEAR(ufc_fights_2[[#This Row],[date]])-ufc_fights_2[[#This Row],[r_year]]</f>
        <v>32</v>
      </c>
      <c r="F5525" s="10">
        <f>YEAR(ufc_fights_2[[#This Row],[date]])-ufc_fights_2[[#This Row],[b_year]]</f>
        <v>38</v>
      </c>
      <c r="G5525">
        <v>1</v>
      </c>
      <c r="H5525">
        <v>0</v>
      </c>
      <c r="I5525">
        <v>0.47160000000000002</v>
      </c>
      <c r="J5525">
        <v>0.22459999999999999</v>
      </c>
      <c r="K5525">
        <v>0.47160000000000002</v>
      </c>
      <c r="L5525">
        <v>0.22459999999999999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6.9444444444444444E-5</v>
      </c>
      <c r="T5525" s="2">
        <v>0</v>
      </c>
      <c r="U5525">
        <v>0.30399999999999999</v>
      </c>
      <c r="V5525">
        <v>0.1953</v>
      </c>
      <c r="W5525">
        <v>0.9375</v>
      </c>
      <c r="X5525">
        <v>0.85709999999999997</v>
      </c>
      <c r="Y5525">
        <v>0</v>
      </c>
      <c r="Z5525">
        <v>0.47399999999999998</v>
      </c>
      <c r="AA5525">
        <v>0.22220000000000001</v>
      </c>
      <c r="AB5525">
        <v>0.33329999999999999</v>
      </c>
      <c r="AC5525">
        <v>0.33329999999999999</v>
      </c>
      <c r="AD5525">
        <v>0</v>
      </c>
      <c r="AE5525">
        <v>0</v>
      </c>
      <c r="AF5525" t="s">
        <v>3922</v>
      </c>
      <c r="AG5525" s="2">
        <v>3.472222222222222E-3</v>
      </c>
      <c r="AH5525" t="s">
        <v>3911</v>
      </c>
      <c r="AI5525">
        <v>3</v>
      </c>
      <c r="AJ5525" t="s">
        <v>3925</v>
      </c>
      <c r="AK5525" s="3">
        <v>39347</v>
      </c>
      <c r="AL5525" s="10">
        <f>YEAR(ufc_fights_2[[#This Row],[date]])</f>
        <v>2007</v>
      </c>
      <c r="AM5525" t="s">
        <v>3983</v>
      </c>
      <c r="AN5525">
        <v>63</v>
      </c>
      <c r="AO5525" t="s">
        <v>3913</v>
      </c>
      <c r="AP5525">
        <f>IF(ufc_fights_2[[#This Row],[winner]]="Red",ufc_fights_2[[#This Row],[r_fighter_id]],ufc_fights_2[[#This Row],[b_fighter_id]])</f>
        <v>1494</v>
      </c>
      <c r="AQ5525" t="str">
        <f>_xlfn.XLOOKUP(ufc_fights_2[[#This Row],[winnerID]],ufc_fighters[id],ufc_fighters[fighter_name],"xxx",0,1)</f>
        <v>Keith Jardine</v>
      </c>
    </row>
    <row r="5526" spans="1:43">
      <c r="A5526">
        <v>1494</v>
      </c>
      <c r="B5526">
        <v>3364</v>
      </c>
      <c r="C5526">
        <f>_xlfn.XLOOKUP(ufc_fights_2[[#This Row],[r_fighter_id]],ufc_fighters[id],ufc_fighters[year],"xxx",0,1)</f>
        <v>1975</v>
      </c>
      <c r="D5526">
        <f>_xlfn.XLOOKUP(ufc_fights_2[[#This Row],[b_fighter_id]],ufc_fighters[id],ufc_fighters[year],"Prázdné",0,1)</f>
        <v>1977</v>
      </c>
      <c r="E5526" s="10">
        <f>YEAR(ufc_fights_2[[#This Row],[date]])-ufc_fights_2[[#This Row],[r_year]]</f>
        <v>33</v>
      </c>
      <c r="F5526" s="10">
        <f>YEAR(ufc_fights_2[[#This Row],[date]])-ufc_fights_2[[#This Row],[b_year]]</f>
        <v>31</v>
      </c>
      <c r="G5526">
        <v>1</v>
      </c>
      <c r="H5526">
        <v>1</v>
      </c>
      <c r="I5526">
        <v>0.38169999999999998</v>
      </c>
      <c r="J5526">
        <v>0.55810000000000004</v>
      </c>
      <c r="K5526">
        <v>0.4214</v>
      </c>
      <c r="L5526">
        <v>0.6</v>
      </c>
      <c r="M5526">
        <v>0.5</v>
      </c>
      <c r="N5526">
        <v>1</v>
      </c>
      <c r="O5526">
        <v>0</v>
      </c>
      <c r="P5526">
        <v>0</v>
      </c>
      <c r="Q5526">
        <v>0</v>
      </c>
      <c r="R5526">
        <v>0</v>
      </c>
      <c r="S5526" s="2">
        <v>2.5462962962962965E-3</v>
      </c>
      <c r="T5526" s="2">
        <v>4.3981481481481481E-4</v>
      </c>
      <c r="U5526">
        <v>0.307</v>
      </c>
      <c r="V5526">
        <v>0.4355</v>
      </c>
      <c r="W5526">
        <v>0.83330000000000004</v>
      </c>
      <c r="X5526">
        <v>0.90910000000000002</v>
      </c>
      <c r="Y5526">
        <v>0.9</v>
      </c>
      <c r="Z5526">
        <v>0.33329999999999999</v>
      </c>
      <c r="AA5526">
        <v>0.53849999999999998</v>
      </c>
      <c r="AB5526">
        <v>0.48149999999999998</v>
      </c>
      <c r="AC5526">
        <v>0.4</v>
      </c>
      <c r="AD5526">
        <v>0.43480000000000002</v>
      </c>
      <c r="AE5526">
        <v>0.81820000000000004</v>
      </c>
      <c r="AF5526" t="s">
        <v>3922</v>
      </c>
      <c r="AG5526" s="2">
        <v>3.472222222222222E-3</v>
      </c>
      <c r="AH5526" t="s">
        <v>3911</v>
      </c>
      <c r="AI5526">
        <v>3</v>
      </c>
      <c r="AJ5526" t="s">
        <v>4016</v>
      </c>
      <c r="AK5526" s="3">
        <v>39739</v>
      </c>
      <c r="AL5526" s="10">
        <f>YEAR(ufc_fights_2[[#This Row],[date]])</f>
        <v>2008</v>
      </c>
      <c r="AM5526" t="s">
        <v>3983</v>
      </c>
      <c r="AN5526">
        <v>150</v>
      </c>
      <c r="AO5526" t="s">
        <v>3913</v>
      </c>
      <c r="AP5526">
        <f>IF(ufc_fights_2[[#This Row],[winner]]="Red",ufc_fights_2[[#This Row],[r_fighter_id]],ufc_fights_2[[#This Row],[b_fighter_id]])</f>
        <v>1494</v>
      </c>
      <c r="AQ5526" t="str">
        <f>_xlfn.XLOOKUP(ufc_fights_2[[#This Row],[winnerID]],ufc_fighters[id],ufc_fighters[fighter_name],"xxx",0,1)</f>
        <v>Keith Jardine</v>
      </c>
    </row>
    <row r="5527" spans="1:43">
      <c r="A5527">
        <v>1261</v>
      </c>
      <c r="B5527">
        <v>1545</v>
      </c>
      <c r="C5527">
        <f>_xlfn.XLOOKUP(ufc_fights_2[[#This Row],[r_fighter_id]],ufc_fighters[id],ufc_fighters[year],"xxx",0,1)</f>
        <v>1976</v>
      </c>
      <c r="D5527">
        <f>_xlfn.XLOOKUP(ufc_fights_2[[#This Row],[b_fighter_id]],ufc_fighters[id],ufc_fighters[year],"Prázdné",0,1)</f>
        <v>1987</v>
      </c>
      <c r="E5527" s="10">
        <f>YEAR(ufc_fights_2[[#This Row],[date]])-ufc_fights_2[[#This Row],[r_year]]</f>
        <v>33</v>
      </c>
      <c r="F5527" s="10">
        <f>YEAR(ufc_fights_2[[#This Row],[date]])-ufc_fights_2[[#This Row],[b_year]]</f>
        <v>22</v>
      </c>
      <c r="G5527">
        <v>0</v>
      </c>
      <c r="H5527">
        <v>0</v>
      </c>
      <c r="I5527">
        <v>0.29409999999999997</v>
      </c>
      <c r="J5527">
        <v>0.5</v>
      </c>
      <c r="K5527">
        <v>0.36840000000000001</v>
      </c>
      <c r="L5527">
        <v>0.51890000000000003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 s="2">
        <v>0</v>
      </c>
      <c r="T5527" s="2">
        <v>9.7222222222222219E-4</v>
      </c>
      <c r="U5527">
        <v>0.18179999999999999</v>
      </c>
      <c r="V5527">
        <v>0.43419999999999997</v>
      </c>
      <c r="W5527">
        <v>0</v>
      </c>
      <c r="X5527">
        <v>0.5</v>
      </c>
      <c r="Y5527">
        <v>1</v>
      </c>
      <c r="Z5527">
        <v>0.29409999999999997</v>
      </c>
      <c r="AA5527">
        <v>0.36</v>
      </c>
      <c r="AB5527">
        <v>0</v>
      </c>
      <c r="AC5527">
        <v>1</v>
      </c>
      <c r="AD5527">
        <v>0</v>
      </c>
      <c r="AE5527">
        <v>0.54100000000000004</v>
      </c>
      <c r="AF5527" t="s">
        <v>4025</v>
      </c>
      <c r="AG5527" s="2">
        <v>2.9398148148148148E-3</v>
      </c>
      <c r="AH5527" t="s">
        <v>3911</v>
      </c>
      <c r="AI5527">
        <v>3</v>
      </c>
      <c r="AJ5527" t="s">
        <v>3967</v>
      </c>
      <c r="AK5527" s="3">
        <v>40152</v>
      </c>
      <c r="AL5527" s="10">
        <f>YEAR(ufc_fights_2[[#This Row],[date]])</f>
        <v>2009</v>
      </c>
      <c r="AM5527" t="s">
        <v>3983</v>
      </c>
      <c r="AN5527">
        <v>1</v>
      </c>
      <c r="AO5527" t="s">
        <v>3913</v>
      </c>
      <c r="AP5527">
        <f>IF(ufc_fights_2[[#This Row],[winner]]="Red",ufc_fights_2[[#This Row],[r_fighter_id]],ufc_fights_2[[#This Row],[b_fighter_id]])</f>
        <v>1261</v>
      </c>
      <c r="AQ5527" t="str">
        <f>_xlfn.XLOOKUP(ufc_fights_2[[#This Row],[winnerID]],ufc_fighters[id],ufc_fighters[fighter_name],"xxx",0,1)</f>
        <v>Matt Hamill</v>
      </c>
    </row>
    <row r="5528" spans="1:43">
      <c r="A5528">
        <v>1494</v>
      </c>
      <c r="B5528">
        <v>1261</v>
      </c>
      <c r="C5528">
        <f>_xlfn.XLOOKUP(ufc_fights_2[[#This Row],[r_fighter_id]],ufc_fighters[id],ufc_fighters[year],"xxx",0,1)</f>
        <v>1975</v>
      </c>
      <c r="D5528">
        <f>_xlfn.XLOOKUP(ufc_fights_2[[#This Row],[b_fighter_id]],ufc_fighters[id],ufc_fighters[year],"Prázdné",0,1)</f>
        <v>1976</v>
      </c>
      <c r="E5528" s="10">
        <f>YEAR(ufc_fights_2[[#This Row],[date]])-ufc_fights_2[[#This Row],[r_year]]</f>
        <v>35</v>
      </c>
      <c r="F5528" s="10">
        <f>YEAR(ufc_fights_2[[#This Row],[date]])-ufc_fights_2[[#This Row],[b_year]]</f>
        <v>34</v>
      </c>
      <c r="G5528">
        <v>0</v>
      </c>
      <c r="H5528">
        <v>0</v>
      </c>
      <c r="I5528">
        <v>0.2863</v>
      </c>
      <c r="J5528">
        <v>0.38690000000000002</v>
      </c>
      <c r="K5528">
        <v>0.28949999999999998</v>
      </c>
      <c r="L5528">
        <v>0.42059999999999997</v>
      </c>
      <c r="M5528">
        <v>0</v>
      </c>
      <c r="N5528">
        <v>0.22220000000000001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1.0532407407407407E-3</v>
      </c>
      <c r="U5528">
        <v>0.22500000000000001</v>
      </c>
      <c r="V5528">
        <v>0.36220000000000002</v>
      </c>
      <c r="W5528">
        <v>0.57140000000000002</v>
      </c>
      <c r="X5528">
        <v>0.8</v>
      </c>
      <c r="Y5528">
        <v>0.75</v>
      </c>
      <c r="Z5528">
        <v>0.28050000000000003</v>
      </c>
      <c r="AA5528">
        <v>0.35749999999999998</v>
      </c>
      <c r="AB5528">
        <v>0.5</v>
      </c>
      <c r="AC5528">
        <v>0.65</v>
      </c>
      <c r="AD5528">
        <v>0</v>
      </c>
      <c r="AE5528">
        <v>0</v>
      </c>
      <c r="AF5528" t="s">
        <v>3969</v>
      </c>
      <c r="AG5528" s="2">
        <v>3.472222222222222E-3</v>
      </c>
      <c r="AH5528" t="s">
        <v>3911</v>
      </c>
      <c r="AI5528">
        <v>3</v>
      </c>
      <c r="AJ5528" t="s">
        <v>3914</v>
      </c>
      <c r="AK5528" s="3">
        <v>40348</v>
      </c>
      <c r="AL5528" s="10">
        <f>YEAR(ufc_fights_2[[#This Row],[date]])</f>
        <v>2010</v>
      </c>
      <c r="AM5528" t="s">
        <v>3983</v>
      </c>
      <c r="AN5528">
        <v>1</v>
      </c>
      <c r="AO5528" t="s">
        <v>3918</v>
      </c>
      <c r="AP5528">
        <f>IF(ufc_fights_2[[#This Row],[winner]]="Red",ufc_fights_2[[#This Row],[r_fighter_id]],ufc_fights_2[[#This Row],[b_fighter_id]])</f>
        <v>1261</v>
      </c>
      <c r="AQ5528" t="str">
        <f>_xlfn.XLOOKUP(ufc_fights_2[[#This Row],[winnerID]],ufc_fighters[id],ufc_fighters[fighter_name],"xxx",0,1)</f>
        <v>Matt Hamill</v>
      </c>
    </row>
    <row r="5529" spans="1:43">
      <c r="A5529">
        <v>1261</v>
      </c>
      <c r="B5529">
        <v>991</v>
      </c>
      <c r="C5529">
        <f>_xlfn.XLOOKUP(ufc_fights_2[[#This Row],[r_fighter_id]],ufc_fighters[id],ufc_fighters[year],"xxx",0,1)</f>
        <v>1976</v>
      </c>
      <c r="D5529">
        <f>_xlfn.XLOOKUP(ufc_fights_2[[#This Row],[b_fighter_id]],ufc_fighters[id],ufc_fighters[year],"Prázdné",0,1)</f>
        <v>1984</v>
      </c>
      <c r="E5529" s="10">
        <f>YEAR(ufc_fights_2[[#This Row],[date]])-ufc_fights_2[[#This Row],[r_year]]</f>
        <v>30</v>
      </c>
      <c r="F5529" s="10">
        <f>YEAR(ufc_fights_2[[#This Row],[date]])-ufc_fights_2[[#This Row],[b_year]]</f>
        <v>22</v>
      </c>
      <c r="G5529">
        <v>0</v>
      </c>
      <c r="H5529">
        <v>0</v>
      </c>
      <c r="I5529">
        <v>0.6875</v>
      </c>
      <c r="J5529">
        <v>0.42859999999999998</v>
      </c>
      <c r="K5529">
        <v>0.79490000000000005</v>
      </c>
      <c r="L5529">
        <v>0.57140000000000002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2.0254629629629629E-3</v>
      </c>
      <c r="T5529" s="2">
        <v>0</v>
      </c>
      <c r="U5529">
        <v>0.66669999999999996</v>
      </c>
      <c r="V5529">
        <v>0.26669999999999999</v>
      </c>
      <c r="W5529">
        <v>1</v>
      </c>
      <c r="X5529">
        <v>1</v>
      </c>
      <c r="Y5529">
        <v>1</v>
      </c>
      <c r="Z5529">
        <v>0.5</v>
      </c>
      <c r="AA5529">
        <v>0.42109999999999997</v>
      </c>
      <c r="AB5529">
        <v>0.84209999999999996</v>
      </c>
      <c r="AC5529">
        <v>0.5</v>
      </c>
      <c r="AD5529">
        <v>0.72729999999999995</v>
      </c>
      <c r="AE5529">
        <v>0</v>
      </c>
      <c r="AF5529" t="s">
        <v>3910</v>
      </c>
      <c r="AG5529" s="2">
        <v>3.3217592592592591E-3</v>
      </c>
      <c r="AH5529" t="s">
        <v>3911</v>
      </c>
      <c r="AI5529">
        <v>3</v>
      </c>
      <c r="AJ5529" t="s">
        <v>3949</v>
      </c>
      <c r="AK5529" s="3">
        <v>38892</v>
      </c>
      <c r="AL5529" s="10">
        <f>YEAR(ufc_fights_2[[#This Row],[date]])</f>
        <v>2006</v>
      </c>
      <c r="AM5529" t="s">
        <v>3983</v>
      </c>
      <c r="AN5529">
        <v>1</v>
      </c>
      <c r="AO5529" t="s">
        <v>3913</v>
      </c>
      <c r="AP5529">
        <f>IF(ufc_fights_2[[#This Row],[winner]]="Red",ufc_fights_2[[#This Row],[r_fighter_id]],ufc_fights_2[[#This Row],[b_fighter_id]])</f>
        <v>1261</v>
      </c>
      <c r="AQ5529" t="str">
        <f>_xlfn.XLOOKUP(ufc_fights_2[[#This Row],[winnerID]],ufc_fighters[id],ufc_fighters[fighter_name],"xxx",0,1)</f>
        <v>Matt Hamill</v>
      </c>
    </row>
    <row r="5530" spans="1:43">
      <c r="A5530">
        <v>3334</v>
      </c>
      <c r="B5530">
        <v>2351</v>
      </c>
      <c r="C5530">
        <f>_xlfn.XLOOKUP(ufc_fights_2[[#This Row],[r_fighter_id]],ufc_fighters[id],ufc_fighters[year],"xxx",0,1)</f>
        <v>1986</v>
      </c>
      <c r="D5530">
        <f>_xlfn.XLOOKUP(ufc_fights_2[[#This Row],[b_fighter_id]],ufc_fighters[id],ufc_fighters[year],"Prázdné",0,1)</f>
        <v>1983</v>
      </c>
      <c r="E5530" s="10">
        <f>YEAR(ufc_fights_2[[#This Row],[date]])-ufc_fights_2[[#This Row],[r_year]]</f>
        <v>29</v>
      </c>
      <c r="F5530" s="10">
        <f>YEAR(ufc_fights_2[[#This Row],[date]])-ufc_fights_2[[#This Row],[b_year]]</f>
        <v>32</v>
      </c>
      <c r="G5530">
        <v>0</v>
      </c>
      <c r="H5530">
        <v>1</v>
      </c>
      <c r="I5530">
        <v>0.47170000000000001</v>
      </c>
      <c r="J5530">
        <v>0.46810000000000002</v>
      </c>
      <c r="K5530">
        <v>0.50660000000000005</v>
      </c>
      <c r="L5530">
        <v>0.58289999999999997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3.0092592592592595E-4</v>
      </c>
      <c r="T5530" s="2">
        <v>2.4189814814814816E-3</v>
      </c>
      <c r="U5530">
        <v>0.34839999999999999</v>
      </c>
      <c r="V5530">
        <v>0.38940000000000002</v>
      </c>
      <c r="W5530">
        <v>0.80389999999999995</v>
      </c>
      <c r="X5530">
        <v>0.83330000000000004</v>
      </c>
      <c r="Y5530">
        <v>0.5</v>
      </c>
      <c r="Z5530">
        <v>0.41139999999999999</v>
      </c>
      <c r="AA5530">
        <v>0.36359999999999998</v>
      </c>
      <c r="AB5530">
        <v>0.75680000000000003</v>
      </c>
      <c r="AC5530">
        <v>0.86209999999999998</v>
      </c>
      <c r="AD5530">
        <v>0</v>
      </c>
      <c r="AE5530">
        <v>0.5</v>
      </c>
      <c r="AF5530" t="s">
        <v>3910</v>
      </c>
      <c r="AG5530" s="2">
        <v>1.5162037037037036E-3</v>
      </c>
      <c r="AH5530" t="s">
        <v>3911</v>
      </c>
      <c r="AI5530">
        <v>3</v>
      </c>
      <c r="AJ5530" t="s">
        <v>4000</v>
      </c>
      <c r="AK5530" s="3">
        <v>42022</v>
      </c>
      <c r="AL5530" s="10">
        <f>YEAR(ufc_fights_2[[#This Row],[date]])</f>
        <v>2015</v>
      </c>
      <c r="AM5530" t="s">
        <v>3983</v>
      </c>
      <c r="AN5530">
        <v>61</v>
      </c>
      <c r="AO5530" t="s">
        <v>3918</v>
      </c>
      <c r="AP5530">
        <f>IF(ufc_fights_2[[#This Row],[winner]]="Red",ufc_fights_2[[#This Row],[r_fighter_id]],ufc_fights_2[[#This Row],[b_fighter_id]])</f>
        <v>2351</v>
      </c>
      <c r="AQ5530" t="str">
        <f>_xlfn.XLOOKUP(ufc_fights_2[[#This Row],[winnerID]],ufc_fighters[id],ufc_fighters[fighter_name],"xxx",0,1)</f>
        <v>Sean O'Connell</v>
      </c>
    </row>
    <row r="5531" spans="1:43">
      <c r="A5531">
        <v>916</v>
      </c>
      <c r="B5531">
        <v>1320</v>
      </c>
      <c r="C5531">
        <f>_xlfn.XLOOKUP(ufc_fights_2[[#This Row],[r_fighter_id]],ufc_fighters[id],ufc_fighters[year],"xxx",0,1)</f>
        <v>1979</v>
      </c>
      <c r="D5531">
        <f>_xlfn.XLOOKUP(ufc_fights_2[[#This Row],[b_fighter_id]],ufc_fighters[id],ufc_fighters[year],"Prázdné",0,1)</f>
        <v>1970</v>
      </c>
      <c r="E5531" s="10">
        <f>YEAR(ufc_fights_2[[#This Row],[date]])-ufc_fights_2[[#This Row],[r_year]]</f>
        <v>34</v>
      </c>
      <c r="F5531" s="10">
        <f>YEAR(ufc_fights_2[[#This Row],[date]])-ufc_fights_2[[#This Row],[b_year]]</f>
        <v>43</v>
      </c>
      <c r="G5531">
        <v>0</v>
      </c>
      <c r="H5531">
        <v>0</v>
      </c>
      <c r="I5531">
        <v>0.44829999999999998</v>
      </c>
      <c r="J5531">
        <v>0.43959999999999999</v>
      </c>
      <c r="K5531">
        <v>0.56899999999999995</v>
      </c>
      <c r="L5531">
        <v>0.50960000000000005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2.5694444444444445E-3</v>
      </c>
      <c r="T5531" s="2">
        <v>1.1574074074074073E-5</v>
      </c>
      <c r="U5531">
        <v>0.41560000000000002</v>
      </c>
      <c r="V5531">
        <v>0.32429999999999998</v>
      </c>
      <c r="W5531">
        <v>0.625</v>
      </c>
      <c r="X5531">
        <v>1</v>
      </c>
      <c r="Y5531">
        <v>1</v>
      </c>
      <c r="Z5531">
        <v>0.45710000000000001</v>
      </c>
      <c r="AA5531">
        <v>0.28360000000000002</v>
      </c>
      <c r="AB5531">
        <v>0.4118</v>
      </c>
      <c r="AC5531">
        <v>0.86960000000000004</v>
      </c>
      <c r="AD5531">
        <v>0</v>
      </c>
      <c r="AE5531">
        <v>1</v>
      </c>
      <c r="AF5531" t="s">
        <v>3922</v>
      </c>
      <c r="AG5531" s="2">
        <v>3.472222222222222E-3</v>
      </c>
      <c r="AH5531" t="s">
        <v>3911</v>
      </c>
      <c r="AI5531">
        <v>3</v>
      </c>
      <c r="AJ5531" t="s">
        <v>3914</v>
      </c>
      <c r="AK5531" s="3">
        <v>41440</v>
      </c>
      <c r="AL5531" s="10">
        <f>YEAR(ufc_fights_2[[#This Row],[date]])</f>
        <v>2013</v>
      </c>
      <c r="AM5531" t="s">
        <v>3983</v>
      </c>
      <c r="AN5531">
        <v>7</v>
      </c>
      <c r="AO5531" t="s">
        <v>3913</v>
      </c>
      <c r="AP5531">
        <f>IF(ufc_fights_2[[#This Row],[winner]]="Red",ufc_fights_2[[#This Row],[r_fighter_id]],ufc_fights_2[[#This Row],[b_fighter_id]])</f>
        <v>916</v>
      </c>
      <c r="AQ5531" t="str">
        <f>_xlfn.XLOOKUP(ufc_fights_2[[#This Row],[winnerID]],ufc_fighters[id],ufc_fighters[fighter_name],"xxx",0,1)</f>
        <v>Rashad Evans</v>
      </c>
    </row>
    <row r="5532" spans="1:43">
      <c r="A5532">
        <v>916</v>
      </c>
      <c r="B5532">
        <v>1368</v>
      </c>
      <c r="C5532">
        <f>_xlfn.XLOOKUP(ufc_fights_2[[#This Row],[r_fighter_id]],ufc_fighters[id],ufc_fighters[year],"xxx",0,1)</f>
        <v>1979</v>
      </c>
      <c r="D5532">
        <f>_xlfn.XLOOKUP(ufc_fights_2[[#This Row],[b_fighter_id]],ufc_fighters[id],ufc_fighters[year],"Prázdné",0,1)</f>
        <v>1980</v>
      </c>
      <c r="E5532" s="10">
        <f>YEAR(ufc_fights_2[[#This Row],[date]])-ufc_fights_2[[#This Row],[r_year]]</f>
        <v>27</v>
      </c>
      <c r="F5532" s="10">
        <f>YEAR(ufc_fights_2[[#This Row],[date]])-ufc_fights_2[[#This Row],[b_year]]</f>
        <v>26</v>
      </c>
      <c r="G5532">
        <v>0</v>
      </c>
      <c r="H5532">
        <v>0</v>
      </c>
      <c r="I5532">
        <v>0.31940000000000002</v>
      </c>
      <c r="J5532">
        <v>0.25</v>
      </c>
      <c r="K5532">
        <v>0.48420000000000002</v>
      </c>
      <c r="L5532">
        <v>0.52210000000000001</v>
      </c>
      <c r="M5532">
        <v>0.81820000000000004</v>
      </c>
      <c r="N5532">
        <v>0</v>
      </c>
      <c r="O5532">
        <v>0</v>
      </c>
      <c r="P5532">
        <v>2</v>
      </c>
      <c r="Q5532">
        <v>0</v>
      </c>
      <c r="R5532">
        <v>0</v>
      </c>
      <c r="S5532" s="2">
        <v>6.5162037037037037E-3</v>
      </c>
      <c r="T5532" s="2">
        <v>3.4722222222222222E-5</v>
      </c>
      <c r="U5532">
        <v>0.28360000000000002</v>
      </c>
      <c r="V5532">
        <v>0.14810000000000001</v>
      </c>
      <c r="W5532">
        <v>0.8</v>
      </c>
      <c r="X5532">
        <v>0</v>
      </c>
      <c r="Y5532">
        <v>1</v>
      </c>
      <c r="Z5532">
        <v>0.29310000000000003</v>
      </c>
      <c r="AA5532">
        <v>0.21540000000000001</v>
      </c>
      <c r="AB5532">
        <v>0.5</v>
      </c>
      <c r="AC5532">
        <v>0.57140000000000002</v>
      </c>
      <c r="AD5532">
        <v>0.25</v>
      </c>
      <c r="AE5532">
        <v>0</v>
      </c>
      <c r="AF5532" t="s">
        <v>3922</v>
      </c>
      <c r="AG5532" s="2">
        <v>3.472222222222222E-3</v>
      </c>
      <c r="AH5532" t="s">
        <v>3911</v>
      </c>
      <c r="AI5532">
        <v>3</v>
      </c>
      <c r="AJ5532" t="s">
        <v>3939</v>
      </c>
      <c r="AK5532" s="3">
        <v>38813</v>
      </c>
      <c r="AL5532" s="10">
        <f>YEAR(ufc_fights_2[[#This Row],[date]])</f>
        <v>2006</v>
      </c>
      <c r="AM5532" t="s">
        <v>3983</v>
      </c>
      <c r="AN5532">
        <v>1</v>
      </c>
      <c r="AO5532" t="s">
        <v>3913</v>
      </c>
      <c r="AP5532">
        <f>IF(ufc_fights_2[[#This Row],[winner]]="Red",ufc_fights_2[[#This Row],[r_fighter_id]],ufc_fights_2[[#This Row],[b_fighter_id]])</f>
        <v>916</v>
      </c>
      <c r="AQ5532" t="str">
        <f>_xlfn.XLOOKUP(ufc_fights_2[[#This Row],[winnerID]],ufc_fighters[id],ufc_fighters[fighter_name],"xxx",0,1)</f>
        <v>Rashad Evans</v>
      </c>
    </row>
    <row r="5533" spans="1:43">
      <c r="A5533">
        <v>916</v>
      </c>
      <c r="B5533">
        <v>2977</v>
      </c>
      <c r="C5533">
        <f>_xlfn.XLOOKUP(ufc_fights_2[[#This Row],[r_fighter_id]],ufc_fighters[id],ufc_fighters[year],"xxx",0,1)</f>
        <v>1979</v>
      </c>
      <c r="D5533">
        <f>_xlfn.XLOOKUP(ufc_fights_2[[#This Row],[b_fighter_id]],ufc_fighters[id],ufc_fighters[year],"Prázdné",0,1)</f>
        <v>1982</v>
      </c>
      <c r="E5533" s="10">
        <f>YEAR(ufc_fights_2[[#This Row],[date]])-ufc_fights_2[[#This Row],[r_year]]</f>
        <v>31</v>
      </c>
      <c r="F5533" s="10">
        <f>YEAR(ufc_fights_2[[#This Row],[date]])-ufc_fights_2[[#This Row],[b_year]]</f>
        <v>28</v>
      </c>
      <c r="G5533">
        <v>0</v>
      </c>
      <c r="H5533">
        <v>0</v>
      </c>
      <c r="I5533">
        <v>0.18179999999999999</v>
      </c>
      <c r="J5533">
        <v>0.36899999999999999</v>
      </c>
      <c r="K5533">
        <v>0.26919999999999999</v>
      </c>
      <c r="L5533">
        <v>0.54920000000000002</v>
      </c>
      <c r="M5533">
        <v>0.5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5.0231481481481481E-3</v>
      </c>
      <c r="T5533" s="2">
        <v>1.6203703703703703E-4</v>
      </c>
      <c r="U5533">
        <v>0.16919999999999999</v>
      </c>
      <c r="V5533">
        <v>0.23810000000000001</v>
      </c>
      <c r="W5533">
        <v>1</v>
      </c>
      <c r="X5533">
        <v>0</v>
      </c>
      <c r="Y5533">
        <v>0.85709999999999997</v>
      </c>
      <c r="Z5533">
        <v>0.1071</v>
      </c>
      <c r="AA5533">
        <v>0.36359999999999998</v>
      </c>
      <c r="AB5533">
        <v>0.55559999999999998</v>
      </c>
      <c r="AC5533">
        <v>0.37930000000000003</v>
      </c>
      <c r="AD5533">
        <v>1</v>
      </c>
      <c r="AE5533">
        <v>0</v>
      </c>
      <c r="AF5533" t="s">
        <v>3915</v>
      </c>
      <c r="AG5533" s="2">
        <v>3.472222222222222E-3</v>
      </c>
      <c r="AH5533" t="s">
        <v>3911</v>
      </c>
      <c r="AI5533">
        <v>3</v>
      </c>
      <c r="AJ5533" t="s">
        <v>3949</v>
      </c>
      <c r="AK5533" s="3">
        <v>40180</v>
      </c>
      <c r="AL5533" s="10">
        <f>YEAR(ufc_fights_2[[#This Row],[date]])</f>
        <v>2010</v>
      </c>
      <c r="AM5533" t="s">
        <v>3983</v>
      </c>
      <c r="AN5533">
        <v>1</v>
      </c>
      <c r="AO5533" t="s">
        <v>3913</v>
      </c>
      <c r="AP5533">
        <f>IF(ufc_fights_2[[#This Row],[winner]]="Red",ufc_fights_2[[#This Row],[r_fighter_id]],ufc_fights_2[[#This Row],[b_fighter_id]])</f>
        <v>916</v>
      </c>
      <c r="AQ5533" t="str">
        <f>_xlfn.XLOOKUP(ufc_fights_2[[#This Row],[winnerID]],ufc_fighters[id],ufc_fighters[fighter_name],"xxx",0,1)</f>
        <v>Rashad Evans</v>
      </c>
    </row>
    <row r="5534" spans="1:43">
      <c r="A5534">
        <v>2373</v>
      </c>
      <c r="B5534">
        <v>2800</v>
      </c>
      <c r="C5534">
        <f>_xlfn.XLOOKUP(ufc_fights_2[[#This Row],[r_fighter_id]],ufc_fighters[id],ufc_fighters[year],"xxx",0,1)</f>
        <v>1995</v>
      </c>
      <c r="D5534">
        <f>_xlfn.XLOOKUP(ufc_fights_2[[#This Row],[b_fighter_id]],ufc_fighters[id],ufc_fighters[year],"Prázdné",0,1)</f>
        <v>1983</v>
      </c>
      <c r="E5534" s="10">
        <f>YEAR(ufc_fights_2[[#This Row],[date]])-ufc_fights_2[[#This Row],[r_year]]</f>
        <v>24</v>
      </c>
      <c r="F5534" s="10">
        <f>YEAR(ufc_fights_2[[#This Row],[date]])-ufc_fights_2[[#This Row],[b_year]]</f>
        <v>36</v>
      </c>
      <c r="G5534">
        <v>0</v>
      </c>
      <c r="H5534">
        <v>0</v>
      </c>
      <c r="I5534">
        <v>0.47439999999999999</v>
      </c>
      <c r="J5534">
        <v>0.29170000000000001</v>
      </c>
      <c r="K5534">
        <v>0.48749999999999999</v>
      </c>
      <c r="L5534">
        <v>0.37040000000000001</v>
      </c>
      <c r="M5534">
        <v>0</v>
      </c>
      <c r="N5534">
        <v>0.5</v>
      </c>
      <c r="O5534">
        <v>0</v>
      </c>
      <c r="P5534">
        <v>1</v>
      </c>
      <c r="Q5534">
        <v>0</v>
      </c>
      <c r="R5534">
        <v>0</v>
      </c>
      <c r="S5534" s="2">
        <v>1.0416666666666667E-3</v>
      </c>
      <c r="T5534" s="2">
        <v>5.7870370370370367E-4</v>
      </c>
      <c r="U5534">
        <v>0.38979999999999998</v>
      </c>
      <c r="V5534">
        <v>0.1389</v>
      </c>
      <c r="W5534">
        <v>0.72219999999999995</v>
      </c>
      <c r="X5534">
        <v>1</v>
      </c>
      <c r="Y5534">
        <v>0</v>
      </c>
      <c r="Z5534">
        <v>0.45069999999999999</v>
      </c>
      <c r="AA5534">
        <v>0.24440000000000001</v>
      </c>
      <c r="AB5534">
        <v>1</v>
      </c>
      <c r="AC5534">
        <v>1</v>
      </c>
      <c r="AD5534">
        <v>0.6</v>
      </c>
      <c r="AE5534">
        <v>0</v>
      </c>
      <c r="AF5534" t="s">
        <v>3933</v>
      </c>
      <c r="AG5534" s="2">
        <v>1.9212962962962964E-3</v>
      </c>
      <c r="AH5534" t="s">
        <v>3911</v>
      </c>
      <c r="AI5534">
        <v>3</v>
      </c>
      <c r="AJ5534" t="s">
        <v>3961</v>
      </c>
      <c r="AK5534" s="3">
        <v>43736</v>
      </c>
      <c r="AL5534" s="10">
        <f>YEAR(ufc_fights_2[[#This Row],[date]])</f>
        <v>2019</v>
      </c>
      <c r="AM5534" t="s">
        <v>3983</v>
      </c>
      <c r="AN5534">
        <v>102</v>
      </c>
      <c r="AO5534" t="s">
        <v>3918</v>
      </c>
      <c r="AP5534">
        <f>IF(ufc_fights_2[[#This Row],[winner]]="Red",ufc_fights_2[[#This Row],[r_fighter_id]],ufc_fights_2[[#This Row],[b_fighter_id]])</f>
        <v>2800</v>
      </c>
      <c r="AQ5534" t="str">
        <f>_xlfn.XLOOKUP(ufc_fights_2[[#This Row],[winnerID]],ufc_fighters[id],ufc_fighters[fighter_name],"xxx",0,1)</f>
        <v>Ovince Saint Preux</v>
      </c>
    </row>
    <row r="5535" spans="1:43">
      <c r="A5535">
        <v>2783</v>
      </c>
      <c r="B5535">
        <v>2800</v>
      </c>
      <c r="C5535">
        <f>_xlfn.XLOOKUP(ufc_fights_2[[#This Row],[r_fighter_id]],ufc_fighters[id],ufc_fighters[year],"xxx",0,1)</f>
        <v>1981</v>
      </c>
      <c r="D5535">
        <f>_xlfn.XLOOKUP(ufc_fights_2[[#This Row],[b_fighter_id]],ufc_fighters[id],ufc_fighters[year],"Prázdné",0,1)</f>
        <v>1983</v>
      </c>
      <c r="E5535" s="10">
        <f>YEAR(ufc_fights_2[[#This Row],[date]])-ufc_fights_2[[#This Row],[r_year]]</f>
        <v>33</v>
      </c>
      <c r="F5535" s="10">
        <f>YEAR(ufc_fights_2[[#This Row],[date]])-ufc_fights_2[[#This Row],[b_year]]</f>
        <v>31</v>
      </c>
      <c r="G5535">
        <v>0</v>
      </c>
      <c r="H5535">
        <v>1</v>
      </c>
      <c r="I5535">
        <v>0.66669999999999996</v>
      </c>
      <c r="J5535">
        <v>0.6</v>
      </c>
      <c r="K5535">
        <v>0.66669999999999996</v>
      </c>
      <c r="L5535">
        <v>0.6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</v>
      </c>
      <c r="T5535" s="2">
        <v>6.9444444444444444E-5</v>
      </c>
      <c r="U5535">
        <v>0</v>
      </c>
      <c r="V5535">
        <v>0.57140000000000002</v>
      </c>
      <c r="W5535">
        <v>0</v>
      </c>
      <c r="X5535">
        <v>1</v>
      </c>
      <c r="Y5535">
        <v>0</v>
      </c>
      <c r="Z5535">
        <v>0.66669999999999996</v>
      </c>
      <c r="AA5535">
        <v>0.66669999999999996</v>
      </c>
      <c r="AB5535">
        <v>0</v>
      </c>
      <c r="AC5535">
        <v>0</v>
      </c>
      <c r="AD5535">
        <v>0</v>
      </c>
      <c r="AE5535">
        <v>0.58330000000000004</v>
      </c>
      <c r="AF5535" t="s">
        <v>3910</v>
      </c>
      <c r="AG5535" s="2">
        <v>3.9351851851851852E-4</v>
      </c>
      <c r="AH5535" t="s">
        <v>3927</v>
      </c>
      <c r="AI5535">
        <v>5</v>
      </c>
      <c r="AJ5535" t="s">
        <v>3939</v>
      </c>
      <c r="AK5535" s="3">
        <v>41951</v>
      </c>
      <c r="AL5535" s="10">
        <f>YEAR(ufc_fights_2[[#This Row],[date]])</f>
        <v>2014</v>
      </c>
      <c r="AM5535" t="s">
        <v>3983</v>
      </c>
      <c r="AN5535">
        <v>104</v>
      </c>
      <c r="AO5535" t="s">
        <v>3918</v>
      </c>
      <c r="AP5535">
        <f>IF(ufc_fights_2[[#This Row],[winner]]="Red",ufc_fights_2[[#This Row],[r_fighter_id]],ufc_fights_2[[#This Row],[b_fighter_id]])</f>
        <v>2800</v>
      </c>
      <c r="AQ5535" t="str">
        <f>_xlfn.XLOOKUP(ufc_fights_2[[#This Row],[winnerID]],ufc_fighters[id],ufc_fighters[fighter_name],"xxx",0,1)</f>
        <v>Ovince Saint Preux</v>
      </c>
    </row>
    <row r="5536" spans="1:43">
      <c r="A5536">
        <v>2800</v>
      </c>
      <c r="B5536">
        <v>2657</v>
      </c>
      <c r="C5536">
        <f>_xlfn.XLOOKUP(ufc_fights_2[[#This Row],[r_fighter_id]],ufc_fighters[id],ufc_fighters[year],"xxx",0,1)</f>
        <v>1983</v>
      </c>
      <c r="D5536">
        <f>_xlfn.XLOOKUP(ufc_fights_2[[#This Row],[b_fighter_id]],ufc_fighters[id],ufc_fighters[year],"Prázdné",0,1)</f>
        <v>1989</v>
      </c>
      <c r="E5536" s="10">
        <f>YEAR(ufc_fights_2[[#This Row],[date]])-ufc_fights_2[[#This Row],[r_year]]</f>
        <v>35</v>
      </c>
      <c r="F5536" s="10">
        <f>YEAR(ufc_fights_2[[#This Row],[date]])-ufc_fights_2[[#This Row],[b_year]]</f>
        <v>29</v>
      </c>
      <c r="G5536">
        <v>0</v>
      </c>
      <c r="H5536">
        <v>1</v>
      </c>
      <c r="I5536">
        <v>0.53520000000000001</v>
      </c>
      <c r="J5536">
        <v>0.66200000000000003</v>
      </c>
      <c r="K5536">
        <v>0.54169999999999996</v>
      </c>
      <c r="L5536">
        <v>0.67330000000000001</v>
      </c>
      <c r="M5536">
        <v>0.1111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1.0763888888888889E-3</v>
      </c>
      <c r="T5536" s="2">
        <v>9.9537037037037042E-4</v>
      </c>
      <c r="U5536">
        <v>0.44230000000000003</v>
      </c>
      <c r="V5536">
        <v>0.55169999999999997</v>
      </c>
      <c r="W5536">
        <v>0.75</v>
      </c>
      <c r="X5536">
        <v>0.85709999999999997</v>
      </c>
      <c r="Y5536">
        <v>0.92589999999999995</v>
      </c>
      <c r="Z5536">
        <v>0.53620000000000001</v>
      </c>
      <c r="AA5536">
        <v>0.60360000000000003</v>
      </c>
      <c r="AB5536">
        <v>0.5</v>
      </c>
      <c r="AC5536">
        <v>0.871</v>
      </c>
      <c r="AD5536">
        <v>0</v>
      </c>
      <c r="AE5536">
        <v>0</v>
      </c>
      <c r="AF5536" t="s">
        <v>3915</v>
      </c>
      <c r="AG5536" s="2">
        <v>3.472222222222222E-3</v>
      </c>
      <c r="AH5536" t="s">
        <v>3911</v>
      </c>
      <c r="AI5536">
        <v>3</v>
      </c>
      <c r="AJ5536" t="s">
        <v>3928</v>
      </c>
      <c r="AK5536" s="3">
        <v>43379</v>
      </c>
      <c r="AL5536" s="10">
        <f>YEAR(ufc_fights_2[[#This Row],[date]])</f>
        <v>2018</v>
      </c>
      <c r="AM5536" t="s">
        <v>3983</v>
      </c>
      <c r="AN5536">
        <v>1</v>
      </c>
      <c r="AO5536" t="s">
        <v>3918</v>
      </c>
      <c r="AP5536">
        <f>IF(ufc_fights_2[[#This Row],[winner]]="Red",ufc_fights_2[[#This Row],[r_fighter_id]],ufc_fights_2[[#This Row],[b_fighter_id]])</f>
        <v>2657</v>
      </c>
      <c r="AQ5536" t="str">
        <f>_xlfn.XLOOKUP(ufc_fights_2[[#This Row],[winnerID]],ufc_fighters[id],ufc_fighters[fighter_name],"xxx",0,1)</f>
        <v>Dominick Reyes</v>
      </c>
    </row>
    <row r="5537" spans="1:43">
      <c r="A5537">
        <v>548</v>
      </c>
      <c r="B5537">
        <v>2657</v>
      </c>
      <c r="C5537">
        <f>_xlfn.XLOOKUP(ufc_fights_2[[#This Row],[r_fighter_id]],ufc_fighters[id],ufc_fighters[year],"xxx",0,1)</f>
        <v>1978</v>
      </c>
      <c r="D5537">
        <f>_xlfn.XLOOKUP(ufc_fights_2[[#This Row],[b_fighter_id]],ufc_fighters[id],ufc_fighters[year],"Prázdné",0,1)</f>
        <v>1989</v>
      </c>
      <c r="E5537" s="10">
        <f>YEAR(ufc_fights_2[[#This Row],[date]])-ufc_fights_2[[#This Row],[r_year]]</f>
        <v>39</v>
      </c>
      <c r="F5537" s="10">
        <f>YEAR(ufc_fights_2[[#This Row],[date]])-ufc_fights_2[[#This Row],[b_year]]</f>
        <v>28</v>
      </c>
      <c r="G5537">
        <v>0</v>
      </c>
      <c r="H5537">
        <v>1</v>
      </c>
      <c r="I5537">
        <v>0.33329999999999999</v>
      </c>
      <c r="J5537">
        <v>0.8125</v>
      </c>
      <c r="K5537">
        <v>0.33329999999999999</v>
      </c>
      <c r="L5537">
        <v>0.8125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</v>
      </c>
      <c r="T5537" s="2">
        <v>6.9444444444444444E-5</v>
      </c>
      <c r="U5537">
        <v>0.33329999999999999</v>
      </c>
      <c r="V5537">
        <v>0.76919999999999999</v>
      </c>
      <c r="W5537">
        <v>0</v>
      </c>
      <c r="X5537">
        <v>0</v>
      </c>
      <c r="Y5537">
        <v>1</v>
      </c>
      <c r="Z5537">
        <v>0.33329999999999999</v>
      </c>
      <c r="AA5537">
        <v>0.7</v>
      </c>
      <c r="AB5537">
        <v>0</v>
      </c>
      <c r="AC5537">
        <v>0</v>
      </c>
      <c r="AD5537">
        <v>0</v>
      </c>
      <c r="AE5537">
        <v>1</v>
      </c>
      <c r="AF5537" t="s">
        <v>3910</v>
      </c>
      <c r="AG5537" s="2">
        <v>3.3564814814814812E-4</v>
      </c>
      <c r="AH5537" t="s">
        <v>3911</v>
      </c>
      <c r="AI5537">
        <v>3</v>
      </c>
      <c r="AJ5537" t="s">
        <v>3965</v>
      </c>
      <c r="AK5537" s="3">
        <v>42911</v>
      </c>
      <c r="AL5537" s="10">
        <f>YEAR(ufc_fights_2[[#This Row],[date]])</f>
        <v>2017</v>
      </c>
      <c r="AM5537" t="s">
        <v>3983</v>
      </c>
      <c r="AN5537">
        <v>35</v>
      </c>
      <c r="AO5537" t="s">
        <v>3918</v>
      </c>
      <c r="AP5537">
        <f>IF(ufc_fights_2[[#This Row],[winner]]="Red",ufc_fights_2[[#This Row],[r_fighter_id]],ufc_fights_2[[#This Row],[b_fighter_id]])</f>
        <v>2657</v>
      </c>
      <c r="AQ5537" t="str">
        <f>_xlfn.XLOOKUP(ufc_fights_2[[#This Row],[winnerID]],ufc_fighters[id],ufc_fighters[fighter_name],"xxx",0,1)</f>
        <v>Dominick Reyes</v>
      </c>
    </row>
    <row r="5538" spans="1:43">
      <c r="A5538">
        <v>2657</v>
      </c>
      <c r="B5538">
        <v>3452</v>
      </c>
      <c r="C5538">
        <f>_xlfn.XLOOKUP(ufc_fights_2[[#This Row],[r_fighter_id]],ufc_fighters[id],ufc_fighters[year],"xxx",0,1)</f>
        <v>1989</v>
      </c>
      <c r="D5538">
        <f>_xlfn.XLOOKUP(ufc_fights_2[[#This Row],[b_fighter_id]],ufc_fighters[id],ufc_fighters[year],"Prázdné",0,1)</f>
        <v>1984</v>
      </c>
      <c r="E5538" s="10">
        <f>YEAR(ufc_fights_2[[#This Row],[date]])-ufc_fights_2[[#This Row],[r_year]]</f>
        <v>30</v>
      </c>
      <c r="F5538" s="10">
        <f>YEAR(ufc_fights_2[[#This Row],[date]])-ufc_fights_2[[#This Row],[b_year]]</f>
        <v>35</v>
      </c>
      <c r="G5538">
        <v>1</v>
      </c>
      <c r="H5538">
        <v>0</v>
      </c>
      <c r="I5538">
        <v>0.72729999999999995</v>
      </c>
      <c r="J5538">
        <v>0.5</v>
      </c>
      <c r="K5538">
        <v>0.75</v>
      </c>
      <c r="L5538">
        <v>0.76919999999999999</v>
      </c>
      <c r="M5538">
        <v>0</v>
      </c>
      <c r="N5538">
        <v>0.25</v>
      </c>
      <c r="O5538">
        <v>0</v>
      </c>
      <c r="P5538">
        <v>0</v>
      </c>
      <c r="Q5538">
        <v>0</v>
      </c>
      <c r="R5538">
        <v>0</v>
      </c>
      <c r="S5538" s="2">
        <v>1.0416666666666667E-4</v>
      </c>
      <c r="T5538" s="2">
        <v>8.1018518518518516E-4</v>
      </c>
      <c r="U5538">
        <v>0.7</v>
      </c>
      <c r="V5538">
        <v>0.25</v>
      </c>
      <c r="W5538">
        <v>0</v>
      </c>
      <c r="X5538">
        <v>1</v>
      </c>
      <c r="Y5538">
        <v>0</v>
      </c>
      <c r="Z5538">
        <v>0.5</v>
      </c>
      <c r="AA5538">
        <v>0.33329999999999999</v>
      </c>
      <c r="AB5538">
        <v>1</v>
      </c>
      <c r="AC5538">
        <v>1</v>
      </c>
      <c r="AD5538">
        <v>0.8</v>
      </c>
      <c r="AE5538">
        <v>0.5</v>
      </c>
      <c r="AF5538" t="s">
        <v>3910</v>
      </c>
      <c r="AG5538" s="2">
        <v>1.1921296296296296E-3</v>
      </c>
      <c r="AH5538" t="s">
        <v>3927</v>
      </c>
      <c r="AI5538">
        <v>5</v>
      </c>
      <c r="AJ5538" t="s">
        <v>3914</v>
      </c>
      <c r="AK5538" s="3">
        <v>43756</v>
      </c>
      <c r="AL5538" s="10">
        <f>YEAR(ufc_fights_2[[#This Row],[date]])</f>
        <v>2019</v>
      </c>
      <c r="AM5538" t="s">
        <v>3983</v>
      </c>
      <c r="AN5538">
        <v>61</v>
      </c>
      <c r="AO5538" t="s">
        <v>3913</v>
      </c>
      <c r="AP5538">
        <f>IF(ufc_fights_2[[#This Row],[winner]]="Red",ufc_fights_2[[#This Row],[r_fighter_id]],ufc_fights_2[[#This Row],[b_fighter_id]])</f>
        <v>2657</v>
      </c>
      <c r="AQ5538" t="str">
        <f>_xlfn.XLOOKUP(ufc_fights_2[[#This Row],[winnerID]],ufc_fighters[id],ufc_fighters[fighter_name],"xxx",0,1)</f>
        <v>Dominick Reyes</v>
      </c>
    </row>
    <row r="5539" spans="1:43">
      <c r="A5539">
        <v>2364</v>
      </c>
      <c r="B5539">
        <v>2657</v>
      </c>
      <c r="C5539">
        <f>_xlfn.XLOOKUP(ufc_fights_2[[#This Row],[r_fighter_id]],ufc_fighters[id],ufc_fighters[year],"xxx",0,1)</f>
        <v>1989</v>
      </c>
      <c r="D5539">
        <f>_xlfn.XLOOKUP(ufc_fights_2[[#This Row],[b_fighter_id]],ufc_fighters[id],ufc_fighters[year],"Prázdné",0,1)</f>
        <v>1989</v>
      </c>
      <c r="E5539" s="10">
        <f>YEAR(ufc_fights_2[[#This Row],[date]])-ufc_fights_2[[#This Row],[r_year]]</f>
        <v>30</v>
      </c>
      <c r="F5539" s="10">
        <f>YEAR(ufc_fights_2[[#This Row],[date]])-ufc_fights_2[[#This Row],[b_year]]</f>
        <v>30</v>
      </c>
      <c r="G5539">
        <v>0</v>
      </c>
      <c r="H5539">
        <v>0</v>
      </c>
      <c r="I5539">
        <v>0.35349999999999998</v>
      </c>
      <c r="J5539">
        <v>0.36359999999999998</v>
      </c>
      <c r="K5539">
        <v>0.42859999999999998</v>
      </c>
      <c r="L5539">
        <v>0.379</v>
      </c>
      <c r="M5539">
        <v>0.1429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1.0763888888888889E-3</v>
      </c>
      <c r="T5539" s="2">
        <v>0</v>
      </c>
      <c r="U5539">
        <v>0.29630000000000001</v>
      </c>
      <c r="V5539">
        <v>0.19750000000000001</v>
      </c>
      <c r="W5539">
        <v>0.66669999999999996</v>
      </c>
      <c r="X5539">
        <v>0.58330000000000004</v>
      </c>
      <c r="Y5539">
        <v>0.85709999999999997</v>
      </c>
      <c r="Z5539">
        <v>0.32969999999999999</v>
      </c>
      <c r="AA5539">
        <v>0.35039999999999999</v>
      </c>
      <c r="AB5539">
        <v>0.71430000000000005</v>
      </c>
      <c r="AC5539">
        <v>0.75</v>
      </c>
      <c r="AD5539">
        <v>0</v>
      </c>
      <c r="AE5539">
        <v>0</v>
      </c>
      <c r="AF5539" t="s">
        <v>3922</v>
      </c>
      <c r="AG5539" s="2">
        <v>3.472222222222222E-3</v>
      </c>
      <c r="AH5539" t="s">
        <v>3911</v>
      </c>
      <c r="AI5539">
        <v>3</v>
      </c>
      <c r="AJ5539" t="s">
        <v>3961</v>
      </c>
      <c r="AK5539" s="3">
        <v>43540</v>
      </c>
      <c r="AL5539" s="10">
        <f>YEAR(ufc_fights_2[[#This Row],[date]])</f>
        <v>2019</v>
      </c>
      <c r="AM5539" t="s">
        <v>3983</v>
      </c>
      <c r="AN5539">
        <v>70</v>
      </c>
      <c r="AO5539" t="s">
        <v>3918</v>
      </c>
      <c r="AP5539">
        <f>IF(ufc_fights_2[[#This Row],[winner]]="Red",ufc_fights_2[[#This Row],[r_fighter_id]],ufc_fights_2[[#This Row],[b_fighter_id]])</f>
        <v>2657</v>
      </c>
      <c r="AQ5539" t="str">
        <f>_xlfn.XLOOKUP(ufc_fights_2[[#This Row],[winnerID]],ufc_fighters[id],ufc_fighters[fighter_name],"xxx",0,1)</f>
        <v>Dominick Reyes</v>
      </c>
    </row>
    <row r="5540" spans="1:43">
      <c r="A5540">
        <v>1651</v>
      </c>
      <c r="B5540">
        <v>2657</v>
      </c>
      <c r="C5540">
        <f>_xlfn.XLOOKUP(ufc_fights_2[[#This Row],[r_fighter_id]],ufc_fighters[id],ufc_fighters[year],"xxx",0,1)</f>
        <v>1991</v>
      </c>
      <c r="D5540">
        <f>_xlfn.XLOOKUP(ufc_fights_2[[#This Row],[b_fighter_id]],ufc_fighters[id],ufc_fighters[year],"Prázdné",0,1)</f>
        <v>1989</v>
      </c>
      <c r="E5540" s="10">
        <f>YEAR(ufc_fights_2[[#This Row],[date]])-ufc_fights_2[[#This Row],[r_year]]</f>
        <v>26</v>
      </c>
      <c r="F5540" s="10">
        <f>YEAR(ufc_fights_2[[#This Row],[date]])-ufc_fights_2[[#This Row],[b_year]]</f>
        <v>28</v>
      </c>
      <c r="G5540">
        <v>0</v>
      </c>
      <c r="H5540">
        <v>0</v>
      </c>
      <c r="I5540">
        <v>0.66669999999999996</v>
      </c>
      <c r="J5540">
        <v>0.57140000000000002</v>
      </c>
      <c r="K5540">
        <v>0.66669999999999996</v>
      </c>
      <c r="L5540">
        <v>0.64290000000000003</v>
      </c>
      <c r="M5540">
        <v>0.25</v>
      </c>
      <c r="N5540">
        <v>1</v>
      </c>
      <c r="O5540">
        <v>0</v>
      </c>
      <c r="P5540">
        <v>1</v>
      </c>
      <c r="Q5540">
        <v>0</v>
      </c>
      <c r="R5540">
        <v>0</v>
      </c>
      <c r="S5540" s="2">
        <v>6.9444444444444447E-4</v>
      </c>
      <c r="T5540" s="2">
        <v>1.4699074074074074E-3</v>
      </c>
      <c r="U5540">
        <v>0.66669999999999996</v>
      </c>
      <c r="V5540">
        <v>0.52</v>
      </c>
      <c r="W5540">
        <v>0</v>
      </c>
      <c r="X5540">
        <v>0</v>
      </c>
      <c r="Y5540">
        <v>1</v>
      </c>
      <c r="Z5540">
        <v>0.5</v>
      </c>
      <c r="AA5540">
        <v>0.6</v>
      </c>
      <c r="AB5540">
        <v>1</v>
      </c>
      <c r="AC5540">
        <v>0</v>
      </c>
      <c r="AD5540">
        <v>1</v>
      </c>
      <c r="AE5540">
        <v>0.56520000000000004</v>
      </c>
      <c r="AF5540" t="s">
        <v>3933</v>
      </c>
      <c r="AG5540" s="2">
        <v>2.5347222222222221E-3</v>
      </c>
      <c r="AH5540" t="s">
        <v>3911</v>
      </c>
      <c r="AI5540">
        <v>3</v>
      </c>
      <c r="AJ5540" t="s">
        <v>4013</v>
      </c>
      <c r="AK5540" s="3">
        <v>43071</v>
      </c>
      <c r="AL5540" s="10">
        <f>YEAR(ufc_fights_2[[#This Row],[date]])</f>
        <v>2017</v>
      </c>
      <c r="AM5540" t="s">
        <v>3983</v>
      </c>
      <c r="AN5540">
        <v>122</v>
      </c>
      <c r="AO5540" t="s">
        <v>3918</v>
      </c>
      <c r="AP5540">
        <f>IF(ufc_fights_2[[#This Row],[winner]]="Red",ufc_fights_2[[#This Row],[r_fighter_id]],ufc_fights_2[[#This Row],[b_fighter_id]])</f>
        <v>2657</v>
      </c>
      <c r="AQ5540" t="str">
        <f>_xlfn.XLOOKUP(ufc_fights_2[[#This Row],[winnerID]],ufc_fighters[id],ufc_fighters[fighter_name],"xxx",0,1)</f>
        <v>Dominick Reyes</v>
      </c>
    </row>
    <row r="5541" spans="1:43">
      <c r="A5541">
        <v>465</v>
      </c>
      <c r="B5541">
        <v>2657</v>
      </c>
      <c r="C5541">
        <f>_xlfn.XLOOKUP(ufc_fights_2[[#This Row],[r_fighter_id]],ufc_fighters[id],ufc_fighters[year],"xxx",0,1)</f>
        <v>1984</v>
      </c>
      <c r="D5541">
        <f>_xlfn.XLOOKUP(ufc_fights_2[[#This Row],[b_fighter_id]],ufc_fighters[id],ufc_fighters[year],"Prázdné",0,1)</f>
        <v>1989</v>
      </c>
      <c r="E5541" s="10">
        <f>YEAR(ufc_fights_2[[#This Row],[date]])-ufc_fights_2[[#This Row],[r_year]]</f>
        <v>34</v>
      </c>
      <c r="F5541" s="10">
        <f>YEAR(ufc_fights_2[[#This Row],[date]])-ufc_fights_2[[#This Row],[b_year]]</f>
        <v>29</v>
      </c>
      <c r="G5541">
        <v>0</v>
      </c>
      <c r="H5541">
        <v>1</v>
      </c>
      <c r="I5541">
        <v>0.28570000000000001</v>
      </c>
      <c r="J5541">
        <v>0.3846</v>
      </c>
      <c r="K5541">
        <v>0.3846</v>
      </c>
      <c r="L5541">
        <v>0.3962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</v>
      </c>
      <c r="T5541" s="2">
        <v>0</v>
      </c>
      <c r="U5541">
        <v>0.22220000000000001</v>
      </c>
      <c r="V5541">
        <v>0.21210000000000001</v>
      </c>
      <c r="W5541">
        <v>0</v>
      </c>
      <c r="X5541">
        <v>1</v>
      </c>
      <c r="Y5541">
        <v>1</v>
      </c>
      <c r="Z5541">
        <v>0.3</v>
      </c>
      <c r="AA5541">
        <v>0.38779999999999998</v>
      </c>
      <c r="AB5541">
        <v>0</v>
      </c>
      <c r="AC5541">
        <v>0.33329999999999999</v>
      </c>
      <c r="AD5541">
        <v>0</v>
      </c>
      <c r="AE5541">
        <v>0</v>
      </c>
      <c r="AF5541" t="s">
        <v>3910</v>
      </c>
      <c r="AG5541" s="2">
        <v>2.0254629629629629E-3</v>
      </c>
      <c r="AH5541" t="s">
        <v>3911</v>
      </c>
      <c r="AI5541">
        <v>3</v>
      </c>
      <c r="AJ5541" t="s">
        <v>3931</v>
      </c>
      <c r="AK5541" s="3">
        <v>43239</v>
      </c>
      <c r="AL5541" s="10">
        <f>YEAR(ufc_fights_2[[#This Row],[date]])</f>
        <v>2018</v>
      </c>
      <c r="AM5541" t="s">
        <v>3983</v>
      </c>
      <c r="AN5541">
        <v>151</v>
      </c>
      <c r="AO5541" t="s">
        <v>3918</v>
      </c>
      <c r="AP5541">
        <f>IF(ufc_fights_2[[#This Row],[winner]]="Red",ufc_fights_2[[#This Row],[r_fighter_id]],ufc_fights_2[[#This Row],[b_fighter_id]])</f>
        <v>2657</v>
      </c>
      <c r="AQ5541" t="str">
        <f>_xlfn.XLOOKUP(ufc_fights_2[[#This Row],[winnerID]],ufc_fighters[id],ufc_fighters[fighter_name],"xxx",0,1)</f>
        <v>Dominick Reyes</v>
      </c>
    </row>
    <row r="5542" spans="1:43">
      <c r="A5542">
        <v>676</v>
      </c>
      <c r="B5542">
        <v>465</v>
      </c>
      <c r="C5542">
        <f>_xlfn.XLOOKUP(ufc_fights_2[[#This Row],[r_fighter_id]],ufc_fighters[id],ufc_fighters[year],"xxx",0,1)</f>
        <v>1993</v>
      </c>
      <c r="D5542">
        <f>_xlfn.XLOOKUP(ufc_fights_2[[#This Row],[b_fighter_id]],ufc_fighters[id],ufc_fighters[year],"Prázdné",0,1)</f>
        <v>1984</v>
      </c>
      <c r="E5542" s="10">
        <f>YEAR(ufc_fights_2[[#This Row],[date]])-ufc_fights_2[[#This Row],[r_year]]</f>
        <v>23</v>
      </c>
      <c r="F5542" s="10">
        <f>YEAR(ufc_fights_2[[#This Row],[date]])-ufc_fights_2[[#This Row],[b_year]]</f>
        <v>32</v>
      </c>
      <c r="G5542">
        <v>0</v>
      </c>
      <c r="H5542">
        <v>0</v>
      </c>
      <c r="I5542">
        <v>0.31690000000000002</v>
      </c>
      <c r="J5542">
        <v>0.62770000000000004</v>
      </c>
      <c r="K5542">
        <v>0.33779999999999999</v>
      </c>
      <c r="L5542">
        <v>0.68600000000000005</v>
      </c>
      <c r="M5542">
        <v>0.85709999999999997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3.3101851851851851E-3</v>
      </c>
      <c r="T5542" s="2">
        <v>2.1875000000000002E-3</v>
      </c>
      <c r="U5542">
        <v>0.24590000000000001</v>
      </c>
      <c r="V5542">
        <v>0.5625</v>
      </c>
      <c r="W5542">
        <v>0.73329999999999995</v>
      </c>
      <c r="X5542">
        <v>0.8</v>
      </c>
      <c r="Y5542">
        <v>1</v>
      </c>
      <c r="Z5542">
        <v>0.2427</v>
      </c>
      <c r="AA5542">
        <v>0.55410000000000004</v>
      </c>
      <c r="AB5542">
        <v>0.52629999999999999</v>
      </c>
      <c r="AC5542">
        <v>0.86670000000000003</v>
      </c>
      <c r="AD5542">
        <v>0.5</v>
      </c>
      <c r="AE5542">
        <v>1</v>
      </c>
      <c r="AF5542" t="s">
        <v>3915</v>
      </c>
      <c r="AG5542" s="2">
        <v>3.472222222222222E-3</v>
      </c>
      <c r="AH5542" t="s">
        <v>3911</v>
      </c>
      <c r="AI5542">
        <v>3</v>
      </c>
      <c r="AJ5542" t="s">
        <v>3949</v>
      </c>
      <c r="AK5542" s="3">
        <v>42707</v>
      </c>
      <c r="AL5542" s="10">
        <f>YEAR(ufc_fights_2[[#This Row],[date]])</f>
        <v>2016</v>
      </c>
      <c r="AM5542" t="s">
        <v>3983</v>
      </c>
      <c r="AN5542">
        <v>1</v>
      </c>
      <c r="AO5542" t="s">
        <v>3918</v>
      </c>
      <c r="AP5542">
        <f>IF(ufc_fights_2[[#This Row],[winner]]="Red",ufc_fights_2[[#This Row],[r_fighter_id]],ufc_fights_2[[#This Row],[b_fighter_id]])</f>
        <v>465</v>
      </c>
      <c r="AQ5542" t="str">
        <f>_xlfn.XLOOKUP(ufc_fights_2[[#This Row],[winnerID]],ufc_fighters[id],ufc_fighters[fighter_name],"xxx",0,1)</f>
        <v>Jared Cannonier</v>
      </c>
    </row>
    <row r="5543" spans="1:43">
      <c r="A5543">
        <v>465</v>
      </c>
      <c r="B5543">
        <v>2738</v>
      </c>
      <c r="C5543">
        <f>_xlfn.XLOOKUP(ufc_fights_2[[#This Row],[r_fighter_id]],ufc_fighters[id],ufc_fighters[year],"xxx",0,1)</f>
        <v>1984</v>
      </c>
      <c r="D5543">
        <f>_xlfn.XLOOKUP(ufc_fights_2[[#This Row],[b_fighter_id]],ufc_fighters[id],ufc_fighters[year],"Prázdné",0,1)</f>
        <v>1987</v>
      </c>
      <c r="E5543" s="10">
        <f>YEAR(ufc_fights_2[[#This Row],[date]])-ufc_fights_2[[#This Row],[r_year]]</f>
        <v>33</v>
      </c>
      <c r="F5543" s="10">
        <f>YEAR(ufc_fights_2[[#This Row],[date]])-ufc_fights_2[[#This Row],[b_year]]</f>
        <v>30</v>
      </c>
      <c r="G5543">
        <v>0</v>
      </c>
      <c r="H5543">
        <v>0</v>
      </c>
      <c r="I5543">
        <v>0.56000000000000005</v>
      </c>
      <c r="J5543">
        <v>0.17499999999999999</v>
      </c>
      <c r="K5543">
        <v>0.56579999999999997</v>
      </c>
      <c r="L5543">
        <v>0.18010000000000001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3.9351851851851852E-4</v>
      </c>
      <c r="T5543" s="2">
        <v>1.6203703703703703E-4</v>
      </c>
      <c r="U5543">
        <v>0.53569999999999995</v>
      </c>
      <c r="V5543">
        <v>0.156</v>
      </c>
      <c r="W5543">
        <v>0.83330000000000004</v>
      </c>
      <c r="X5543">
        <v>1</v>
      </c>
      <c r="Y5543">
        <v>0</v>
      </c>
      <c r="Z5543">
        <v>0.48309999999999997</v>
      </c>
      <c r="AA5543">
        <v>0.16450000000000001</v>
      </c>
      <c r="AB5543">
        <v>0.78259999999999996</v>
      </c>
      <c r="AC5543">
        <v>0.375</v>
      </c>
      <c r="AD5543">
        <v>1</v>
      </c>
      <c r="AE5543">
        <v>0</v>
      </c>
      <c r="AF5543" t="s">
        <v>3910</v>
      </c>
      <c r="AG5543" s="2">
        <v>1.4814814814814814E-3</v>
      </c>
      <c r="AH5543" t="s">
        <v>3911</v>
      </c>
      <c r="AI5543">
        <v>3</v>
      </c>
      <c r="AJ5543" t="s">
        <v>3925</v>
      </c>
      <c r="AK5543" s="3">
        <v>42923</v>
      </c>
      <c r="AL5543" s="10">
        <f>YEAR(ufc_fights_2[[#This Row],[date]])</f>
        <v>2017</v>
      </c>
      <c r="AM5543" t="s">
        <v>3983</v>
      </c>
      <c r="AN5543">
        <v>1</v>
      </c>
      <c r="AO5543" t="s">
        <v>3913</v>
      </c>
      <c r="AP5543">
        <f>IF(ufc_fights_2[[#This Row],[winner]]="Red",ufc_fights_2[[#This Row],[r_fighter_id]],ufc_fights_2[[#This Row],[b_fighter_id]])</f>
        <v>465</v>
      </c>
      <c r="AQ5543" t="str">
        <f>_xlfn.XLOOKUP(ufc_fights_2[[#This Row],[winnerID]],ufc_fighters[id],ufc_fighters[fighter_name],"xxx",0,1)</f>
        <v>Jared Cannonier</v>
      </c>
    </row>
    <row r="5544" spans="1:43">
      <c r="A5544">
        <v>2486</v>
      </c>
      <c r="B5544">
        <v>799</v>
      </c>
      <c r="C5544">
        <f>_xlfn.XLOOKUP(ufc_fights_2[[#This Row],[r_fighter_id]],ufc_fighters[id],ufc_fighters[year],"xxx",0,1)</f>
        <v>1980</v>
      </c>
      <c r="D5544">
        <f>_xlfn.XLOOKUP(ufc_fights_2[[#This Row],[b_fighter_id]],ufc_fighters[id],ufc_fighters[year],"Prázdné",0,1)</f>
        <v>1981</v>
      </c>
      <c r="E5544" s="10">
        <f>YEAR(ufc_fights_2[[#This Row],[date]])-ufc_fights_2[[#This Row],[r_year]]</f>
        <v>32</v>
      </c>
      <c r="F5544" s="10">
        <f>YEAR(ufc_fights_2[[#This Row],[date]])-ufc_fights_2[[#This Row],[b_year]]</f>
        <v>31</v>
      </c>
      <c r="G5544">
        <v>1</v>
      </c>
      <c r="H5544">
        <v>1</v>
      </c>
      <c r="I5544">
        <v>0.38890000000000002</v>
      </c>
      <c r="J5544">
        <v>0.70369999999999999</v>
      </c>
      <c r="K5544">
        <v>0.62160000000000004</v>
      </c>
      <c r="L5544">
        <v>0.70450000000000002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 s="2">
        <v>1.25E-3</v>
      </c>
      <c r="T5544" s="2">
        <v>6.8287037037037036E-4</v>
      </c>
      <c r="U5544">
        <v>0.35289999999999999</v>
      </c>
      <c r="V5544">
        <v>0.5625</v>
      </c>
      <c r="W5544">
        <v>1</v>
      </c>
      <c r="X5544">
        <v>0</v>
      </c>
      <c r="Y5544">
        <v>1</v>
      </c>
      <c r="Z5544">
        <v>0.41670000000000001</v>
      </c>
      <c r="AA5544">
        <v>0.54549999999999998</v>
      </c>
      <c r="AB5544">
        <v>0.33329999999999999</v>
      </c>
      <c r="AC5544">
        <v>0.88890000000000002</v>
      </c>
      <c r="AD5544">
        <v>0.33329999999999999</v>
      </c>
      <c r="AE5544">
        <v>0.71430000000000005</v>
      </c>
      <c r="AF5544" t="s">
        <v>3910</v>
      </c>
      <c r="AG5544" s="2">
        <v>3.1828703703703702E-3</v>
      </c>
      <c r="AH5544" t="s">
        <v>3911</v>
      </c>
      <c r="AI5544">
        <v>3</v>
      </c>
      <c r="AJ5544" t="s">
        <v>3931</v>
      </c>
      <c r="AK5544" s="3">
        <v>41257</v>
      </c>
      <c r="AL5544" s="10">
        <f>YEAR(ufc_fights_2[[#This Row],[date]])</f>
        <v>2012</v>
      </c>
      <c r="AM5544" t="s">
        <v>3983</v>
      </c>
      <c r="AN5544">
        <v>48</v>
      </c>
      <c r="AO5544" t="s">
        <v>3918</v>
      </c>
      <c r="AP5544">
        <f>IF(ufc_fights_2[[#This Row],[winner]]="Red",ufc_fights_2[[#This Row],[r_fighter_id]],ufc_fights_2[[#This Row],[b_fighter_id]])</f>
        <v>799</v>
      </c>
      <c r="AQ5544" t="str">
        <f>_xlfn.XLOOKUP(ufc_fights_2[[#This Row],[winnerID]],ufc_fighters[id],ufc_fighters[fighter_name],"xxx",0,1)</f>
        <v>Cody Donovan</v>
      </c>
    </row>
    <row r="5545" spans="1:43">
      <c r="A5545">
        <v>916</v>
      </c>
      <c r="B5545">
        <v>2328</v>
      </c>
      <c r="C5545">
        <f>_xlfn.XLOOKUP(ufc_fights_2[[#This Row],[r_fighter_id]],ufc_fighters[id],ufc_fighters[year],"xxx",0,1)</f>
        <v>1979</v>
      </c>
      <c r="D5545">
        <f>_xlfn.XLOOKUP(ufc_fights_2[[#This Row],[b_fighter_id]],ufc_fighters[id],ufc_fighters[year],"Prázdné",0,1)</f>
        <v>1976</v>
      </c>
      <c r="E5545" s="10">
        <f>YEAR(ufc_fights_2[[#This Row],[date]])-ufc_fights_2[[#This Row],[r_year]]</f>
        <v>34</v>
      </c>
      <c r="F5545" s="10">
        <f>YEAR(ufc_fights_2[[#This Row],[date]])-ufc_fights_2[[#This Row],[b_year]]</f>
        <v>37</v>
      </c>
      <c r="G5545">
        <v>0</v>
      </c>
      <c r="H5545">
        <v>0</v>
      </c>
      <c r="I5545">
        <v>0.27160000000000001</v>
      </c>
      <c r="J5545">
        <v>0.26319999999999999</v>
      </c>
      <c r="K5545">
        <v>0.27160000000000001</v>
      </c>
      <c r="L5545">
        <v>0.26319999999999999</v>
      </c>
      <c r="M5545">
        <v>0.2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1.7361111111111112E-4</v>
      </c>
      <c r="T5545" s="2">
        <v>0</v>
      </c>
      <c r="U5545">
        <v>0.23880000000000001</v>
      </c>
      <c r="V5545">
        <v>0.2137</v>
      </c>
      <c r="W5545">
        <v>0.4</v>
      </c>
      <c r="X5545">
        <v>0.5</v>
      </c>
      <c r="Y5545">
        <v>0.66669999999999996</v>
      </c>
      <c r="Z5545">
        <v>0.2329</v>
      </c>
      <c r="AA5545">
        <v>0.25169999999999998</v>
      </c>
      <c r="AB5545">
        <v>0.625</v>
      </c>
      <c r="AC5545">
        <v>0.6</v>
      </c>
      <c r="AD5545">
        <v>0</v>
      </c>
      <c r="AE5545">
        <v>0</v>
      </c>
      <c r="AF5545" t="s">
        <v>3915</v>
      </c>
      <c r="AG5545" s="2">
        <v>3.472222222222222E-3</v>
      </c>
      <c r="AH5545" t="s">
        <v>3911</v>
      </c>
      <c r="AI5545">
        <v>3</v>
      </c>
      <c r="AJ5545" t="s">
        <v>3949</v>
      </c>
      <c r="AK5545" s="3">
        <v>41307</v>
      </c>
      <c r="AL5545" s="10">
        <f>YEAR(ufc_fights_2[[#This Row],[date]])</f>
        <v>2013</v>
      </c>
      <c r="AM5545" t="s">
        <v>3983</v>
      </c>
      <c r="AN5545">
        <v>1</v>
      </c>
      <c r="AO5545" t="s">
        <v>3918</v>
      </c>
      <c r="AP5545">
        <f>IF(ufc_fights_2[[#This Row],[winner]]="Red",ufc_fights_2[[#This Row],[r_fighter_id]],ufc_fights_2[[#This Row],[b_fighter_id]])</f>
        <v>2328</v>
      </c>
      <c r="AQ5545" t="str">
        <f>_xlfn.XLOOKUP(ufc_fights_2[[#This Row],[winnerID]],ufc_fighters[id],ufc_fighters[fighter_name],"xxx",0,1)</f>
        <v>Rogerio Nogueira</v>
      </c>
    </row>
    <row r="5546" spans="1:43">
      <c r="A5546">
        <v>358</v>
      </c>
      <c r="B5546">
        <v>2328</v>
      </c>
      <c r="C5546">
        <f>_xlfn.XLOOKUP(ufc_fights_2[[#This Row],[r_fighter_id]],ufc_fighters[id],ufc_fighters[year],"xxx",0,1)</f>
        <v>1975</v>
      </c>
      <c r="D5546">
        <f>_xlfn.XLOOKUP(ufc_fights_2[[#This Row],[b_fighter_id]],ufc_fighters[id],ufc_fighters[year],"Prázdné",0,1)</f>
        <v>1976</v>
      </c>
      <c r="E5546" s="10">
        <f>YEAR(ufc_fights_2[[#This Row],[date]])-ufc_fights_2[[#This Row],[r_year]]</f>
        <v>35</v>
      </c>
      <c r="F5546" s="10">
        <f>YEAR(ufc_fights_2[[#This Row],[date]])-ufc_fights_2[[#This Row],[b_year]]</f>
        <v>34</v>
      </c>
      <c r="G5546">
        <v>0</v>
      </c>
      <c r="H5546">
        <v>0</v>
      </c>
      <c r="I5546">
        <v>0.36</v>
      </c>
      <c r="J5546">
        <v>0.34329999999999999</v>
      </c>
      <c r="K5546">
        <v>0.51249999999999996</v>
      </c>
      <c r="L5546">
        <v>0.4667</v>
      </c>
      <c r="M5546">
        <v>0.23080000000000001</v>
      </c>
      <c r="N5546">
        <v>1</v>
      </c>
      <c r="O5546">
        <v>3</v>
      </c>
      <c r="P5546">
        <v>1</v>
      </c>
      <c r="Q5546">
        <v>2</v>
      </c>
      <c r="R5546">
        <v>3</v>
      </c>
      <c r="S5546" s="2">
        <v>3.4375E-3</v>
      </c>
      <c r="T5546" s="2">
        <v>2.0023148148148148E-3</v>
      </c>
      <c r="U5546">
        <v>0.38100000000000001</v>
      </c>
      <c r="V5546">
        <v>0.2712</v>
      </c>
      <c r="W5546">
        <v>0.66669999999999996</v>
      </c>
      <c r="X5546">
        <v>0</v>
      </c>
      <c r="Y5546">
        <v>1</v>
      </c>
      <c r="Z5546">
        <v>0.23330000000000001</v>
      </c>
      <c r="AA5546">
        <v>0.30509999999999998</v>
      </c>
      <c r="AB5546">
        <v>0.3846</v>
      </c>
      <c r="AC5546">
        <v>1</v>
      </c>
      <c r="AD5546">
        <v>0.85709999999999997</v>
      </c>
      <c r="AE5546">
        <v>0.57140000000000002</v>
      </c>
      <c r="AF5546" t="s">
        <v>3922</v>
      </c>
      <c r="AG5546" s="2">
        <v>3.472222222222222E-3</v>
      </c>
      <c r="AH5546" t="s">
        <v>3911</v>
      </c>
      <c r="AI5546">
        <v>3</v>
      </c>
      <c r="AJ5546" t="s">
        <v>3949</v>
      </c>
      <c r="AK5546" s="3">
        <v>40327</v>
      </c>
      <c r="AL5546" s="10">
        <f>YEAR(ufc_fights_2[[#This Row],[date]])</f>
        <v>2010</v>
      </c>
      <c r="AM5546" t="s">
        <v>3983</v>
      </c>
      <c r="AN5546">
        <v>1</v>
      </c>
      <c r="AO5546" t="s">
        <v>3918</v>
      </c>
      <c r="AP5546">
        <f>IF(ufc_fights_2[[#This Row],[winner]]="Red",ufc_fights_2[[#This Row],[r_fighter_id]],ufc_fights_2[[#This Row],[b_fighter_id]])</f>
        <v>2328</v>
      </c>
      <c r="AQ5546" t="str">
        <f>_xlfn.XLOOKUP(ufc_fights_2[[#This Row],[winnerID]],ufc_fighters[id],ufc_fighters[fighter_name],"xxx",0,1)</f>
        <v>Rogerio Nogueira</v>
      </c>
    </row>
    <row r="5547" spans="1:43">
      <c r="A5547">
        <v>516</v>
      </c>
      <c r="B5547">
        <v>2555</v>
      </c>
      <c r="C5547">
        <f>_xlfn.XLOOKUP(ufc_fights_2[[#This Row],[r_fighter_id]],ufc_fighters[id],ufc_fighters[year],"xxx",0,1)</f>
        <v>1980</v>
      </c>
      <c r="D5547">
        <f>_xlfn.XLOOKUP(ufc_fights_2[[#This Row],[b_fighter_id]],ufc_fighters[id],ufc_fighters[year],"Prázdné",0,1)</f>
        <v>1979</v>
      </c>
      <c r="E5547" s="10">
        <f>YEAR(ufc_fights_2[[#This Row],[date]])-ufc_fights_2[[#This Row],[r_year]]</f>
        <v>33</v>
      </c>
      <c r="F5547" s="10">
        <f>YEAR(ufc_fights_2[[#This Row],[date]])-ufc_fights_2[[#This Row],[b_year]]</f>
        <v>34</v>
      </c>
      <c r="G5547">
        <v>1</v>
      </c>
      <c r="H5547">
        <v>0</v>
      </c>
      <c r="I5547">
        <v>0.76190000000000002</v>
      </c>
      <c r="J5547">
        <v>0.5625</v>
      </c>
      <c r="K5547">
        <v>0.78259999999999996</v>
      </c>
      <c r="L5547">
        <v>0.61109999999999998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3.4722222222222222E-5</v>
      </c>
      <c r="T5547" s="2">
        <v>5.7870370370370367E-4</v>
      </c>
      <c r="U5547">
        <v>0.6875</v>
      </c>
      <c r="V5547">
        <v>0.54549999999999998</v>
      </c>
      <c r="W5547">
        <v>1</v>
      </c>
      <c r="X5547">
        <v>1</v>
      </c>
      <c r="Y5547">
        <v>0.6</v>
      </c>
      <c r="Z5547">
        <v>0.42859999999999998</v>
      </c>
      <c r="AA5547">
        <v>0.44440000000000002</v>
      </c>
      <c r="AB5547">
        <v>0.91669999999999996</v>
      </c>
      <c r="AC5547">
        <v>0.71430000000000005</v>
      </c>
      <c r="AD5547">
        <v>1</v>
      </c>
      <c r="AE5547">
        <v>0</v>
      </c>
      <c r="AF5547" t="s">
        <v>3910</v>
      </c>
      <c r="AG5547" s="2">
        <v>9.0277777777777774E-4</v>
      </c>
      <c r="AH5547" t="s">
        <v>3911</v>
      </c>
      <c r="AI5547">
        <v>3</v>
      </c>
      <c r="AJ5547" t="s">
        <v>3919</v>
      </c>
      <c r="AK5547" s="3">
        <v>41587</v>
      </c>
      <c r="AL5547" s="10">
        <f>YEAR(ufc_fights_2[[#This Row],[date]])</f>
        <v>2013</v>
      </c>
      <c r="AM5547" t="s">
        <v>3983</v>
      </c>
      <c r="AN5547">
        <v>47</v>
      </c>
      <c r="AO5547" t="s">
        <v>3913</v>
      </c>
      <c r="AP5547">
        <f>IF(ufc_fights_2[[#This Row],[winner]]="Red",ufc_fights_2[[#This Row],[r_fighter_id]],ufc_fights_2[[#This Row],[b_fighter_id]])</f>
        <v>516</v>
      </c>
      <c r="AQ5547" t="str">
        <f>_xlfn.XLOOKUP(ufc_fights_2[[#This Row],[winnerID]],ufc_fighters[id],ufc_fighters[fighter_name],"xxx",0,1)</f>
        <v>Rafael Cavalcante</v>
      </c>
    </row>
    <row r="5548" spans="1:43">
      <c r="A5548">
        <v>2328</v>
      </c>
      <c r="B5548">
        <v>462</v>
      </c>
      <c r="C5548">
        <f>_xlfn.XLOOKUP(ufc_fights_2[[#This Row],[r_fighter_id]],ufc_fighters[id],ufc_fighters[year],"xxx",0,1)</f>
        <v>1976</v>
      </c>
      <c r="D5548">
        <f>_xlfn.XLOOKUP(ufc_fights_2[[#This Row],[b_fighter_id]],ufc_fighters[id],ufc_fighters[year],"Prázdné",0,1)</f>
        <v>1981</v>
      </c>
      <c r="E5548" s="10">
        <f>YEAR(ufc_fights_2[[#This Row],[date]])-ufc_fights_2[[#This Row],[r_year]]</f>
        <v>33</v>
      </c>
      <c r="F5548" s="10">
        <f>YEAR(ufc_fights_2[[#This Row],[date]])-ufc_fights_2[[#This Row],[b_year]]</f>
        <v>28</v>
      </c>
      <c r="G5548">
        <v>1</v>
      </c>
      <c r="H5548">
        <v>0</v>
      </c>
      <c r="I5548">
        <v>0.5</v>
      </c>
      <c r="J5548">
        <v>0.21429999999999999</v>
      </c>
      <c r="K5548">
        <v>0.5</v>
      </c>
      <c r="L5548">
        <v>0.21429999999999999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2.3148148148148147E-5</v>
      </c>
      <c r="T5548" s="2">
        <v>0</v>
      </c>
      <c r="U5548">
        <v>0.45829999999999999</v>
      </c>
      <c r="V5548">
        <v>8.3299999999999999E-2</v>
      </c>
      <c r="W5548">
        <v>0</v>
      </c>
      <c r="X5548">
        <v>1</v>
      </c>
      <c r="Y5548">
        <v>1</v>
      </c>
      <c r="Z5548">
        <v>0.5</v>
      </c>
      <c r="AA5548">
        <v>0.21429999999999999</v>
      </c>
      <c r="AB5548">
        <v>0</v>
      </c>
      <c r="AC5548">
        <v>0</v>
      </c>
      <c r="AD5548">
        <v>0</v>
      </c>
      <c r="AE5548">
        <v>0</v>
      </c>
      <c r="AF5548" t="s">
        <v>3910</v>
      </c>
      <c r="AG5548" s="2">
        <v>1.3425925925925925E-3</v>
      </c>
      <c r="AH5548" t="s">
        <v>3911</v>
      </c>
      <c r="AI5548">
        <v>3</v>
      </c>
      <c r="AJ5548" t="s">
        <v>3967</v>
      </c>
      <c r="AK5548" s="3">
        <v>40138</v>
      </c>
      <c r="AL5548" s="10">
        <f>YEAR(ufc_fights_2[[#This Row],[date]])</f>
        <v>2009</v>
      </c>
      <c r="AM5548" t="s">
        <v>3983</v>
      </c>
      <c r="AN5548">
        <v>1</v>
      </c>
      <c r="AO5548" t="s">
        <v>3913</v>
      </c>
      <c r="AP5548">
        <f>IF(ufc_fights_2[[#This Row],[winner]]="Red",ufc_fights_2[[#This Row],[r_fighter_id]],ufc_fights_2[[#This Row],[b_fighter_id]])</f>
        <v>2328</v>
      </c>
      <c r="AQ5548" t="str">
        <f>_xlfn.XLOOKUP(ufc_fights_2[[#This Row],[winnerID]],ufc_fighters[id],ufc_fighters[fighter_name],"xxx",0,1)</f>
        <v>Rogerio Nogueira</v>
      </c>
    </row>
    <row r="5549" spans="1:43">
      <c r="A5549">
        <v>90</v>
      </c>
      <c r="B5549">
        <v>2328</v>
      </c>
      <c r="C5549">
        <f>_xlfn.XLOOKUP(ufc_fights_2[[#This Row],[r_fighter_id]],ufc_fighters[id],ufc_fighters[year],"xxx",0,1)</f>
        <v>1986</v>
      </c>
      <c r="D5549">
        <f>_xlfn.XLOOKUP(ufc_fights_2[[#This Row],[b_fighter_id]],ufc_fighters[id],ufc_fighters[year],"Prázdné",0,1)</f>
        <v>1976</v>
      </c>
      <c r="E5549" s="10">
        <f>YEAR(ufc_fights_2[[#This Row],[date]])-ufc_fights_2[[#This Row],[r_year]]</f>
        <v>32</v>
      </c>
      <c r="F5549" s="10">
        <f>YEAR(ufc_fights_2[[#This Row],[date]])-ufc_fights_2[[#This Row],[b_year]]</f>
        <v>42</v>
      </c>
      <c r="G5549">
        <v>0</v>
      </c>
      <c r="H5549">
        <v>1</v>
      </c>
      <c r="I5549">
        <v>0.41460000000000002</v>
      </c>
      <c r="J5549">
        <v>0.5</v>
      </c>
      <c r="K5549">
        <v>0.41460000000000002</v>
      </c>
      <c r="L5549">
        <v>0.49059999999999998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</v>
      </c>
      <c r="T5549" s="2">
        <v>3.4722222222222222E-5</v>
      </c>
      <c r="U5549">
        <v>0.29849999999999999</v>
      </c>
      <c r="V5549">
        <v>0.45450000000000002</v>
      </c>
      <c r="W5549">
        <v>1</v>
      </c>
      <c r="X5549">
        <v>0.92310000000000003</v>
      </c>
      <c r="Y5549">
        <v>1</v>
      </c>
      <c r="Z5549">
        <v>0.40510000000000002</v>
      </c>
      <c r="AA5549">
        <v>0.47620000000000001</v>
      </c>
      <c r="AB5549">
        <v>0.66669999999999996</v>
      </c>
      <c r="AC5549">
        <v>0.57140000000000002</v>
      </c>
      <c r="AD5549">
        <v>0</v>
      </c>
      <c r="AE5549">
        <v>0.66669999999999996</v>
      </c>
      <c r="AF5549" t="s">
        <v>3910</v>
      </c>
      <c r="AG5549" s="2">
        <v>6.9444444444444447E-4</v>
      </c>
      <c r="AH5549" t="s">
        <v>3911</v>
      </c>
      <c r="AI5549">
        <v>3</v>
      </c>
      <c r="AJ5549" t="s">
        <v>3931</v>
      </c>
      <c r="AK5549" s="3">
        <v>43365</v>
      </c>
      <c r="AL5549" s="10">
        <f>YEAR(ufc_fights_2[[#This Row],[date]])</f>
        <v>2018</v>
      </c>
      <c r="AM5549" t="s">
        <v>3983</v>
      </c>
      <c r="AN5549">
        <v>6</v>
      </c>
      <c r="AO5549" t="s">
        <v>3918</v>
      </c>
      <c r="AP5549">
        <f>IF(ufc_fights_2[[#This Row],[winner]]="Red",ufc_fights_2[[#This Row],[r_fighter_id]],ufc_fights_2[[#This Row],[b_fighter_id]])</f>
        <v>2328</v>
      </c>
      <c r="AQ5549" t="str">
        <f>_xlfn.XLOOKUP(ufc_fights_2[[#This Row],[winnerID]],ufc_fighters[id],ufc_fighters[fighter_name],"xxx",0,1)</f>
        <v>Rogerio Nogueira</v>
      </c>
    </row>
    <row r="5550" spans="1:43">
      <c r="A5550">
        <v>218</v>
      </c>
      <c r="B5550">
        <v>3149</v>
      </c>
      <c r="C5550">
        <f>_xlfn.XLOOKUP(ufc_fights_2[[#This Row],[r_fighter_id]],ufc_fighters[id],ufc_fighters[year],"xxx",0,1)</f>
        <v>1980</v>
      </c>
      <c r="D5550">
        <f>_xlfn.XLOOKUP(ufc_fights_2[[#This Row],[b_fighter_id]],ufc_fighters[id],ufc_fighters[year],"Prázdné",0,1)</f>
        <v>1987</v>
      </c>
      <c r="E5550" s="10">
        <f>YEAR(ufc_fights_2[[#This Row],[date]])-ufc_fights_2[[#This Row],[r_year]]</f>
        <v>34</v>
      </c>
      <c r="F5550" s="10">
        <f>YEAR(ufc_fights_2[[#This Row],[date]])-ufc_fights_2[[#This Row],[b_year]]</f>
        <v>27</v>
      </c>
      <c r="G5550">
        <v>0</v>
      </c>
      <c r="H5550">
        <v>0</v>
      </c>
      <c r="I5550">
        <v>0.5373</v>
      </c>
      <c r="J5550">
        <v>0.57140000000000002</v>
      </c>
      <c r="K5550">
        <v>0.66669999999999996</v>
      </c>
      <c r="L5550">
        <v>0.72589999999999999</v>
      </c>
      <c r="M5550">
        <v>0.375</v>
      </c>
      <c r="N5550">
        <v>0.125</v>
      </c>
      <c r="O5550">
        <v>0</v>
      </c>
      <c r="P5550">
        <v>0</v>
      </c>
      <c r="Q5550">
        <v>0</v>
      </c>
      <c r="R5550">
        <v>0</v>
      </c>
      <c r="S5550" s="2">
        <v>2.0949074074074073E-3</v>
      </c>
      <c r="T5550" s="2">
        <v>4.0740740740740737E-3</v>
      </c>
      <c r="U5550">
        <v>0.31430000000000002</v>
      </c>
      <c r="V5550">
        <v>0.4118</v>
      </c>
      <c r="W5550">
        <v>0.72219999999999995</v>
      </c>
      <c r="X5550">
        <v>0.85709999999999997</v>
      </c>
      <c r="Y5550">
        <v>0.94740000000000002</v>
      </c>
      <c r="Z5550">
        <v>0.4773</v>
      </c>
      <c r="AA5550">
        <v>0.41670000000000001</v>
      </c>
      <c r="AB5550">
        <v>0.69230000000000003</v>
      </c>
      <c r="AC5550">
        <v>0.94120000000000004</v>
      </c>
      <c r="AD5550">
        <v>0.6</v>
      </c>
      <c r="AE5550">
        <v>0.66669999999999996</v>
      </c>
      <c r="AF5550" t="s">
        <v>3922</v>
      </c>
      <c r="AG5550" s="2">
        <v>3.472222222222222E-3</v>
      </c>
      <c r="AH5550" t="s">
        <v>3911</v>
      </c>
      <c r="AI5550">
        <v>3</v>
      </c>
      <c r="AJ5550" t="s">
        <v>3939</v>
      </c>
      <c r="AK5550" s="3">
        <v>41721</v>
      </c>
      <c r="AL5550" s="10">
        <f>YEAR(ufc_fights_2[[#This Row],[date]])</f>
        <v>2014</v>
      </c>
      <c r="AM5550" t="s">
        <v>3983</v>
      </c>
      <c r="AN5550">
        <v>46</v>
      </c>
      <c r="AO5550" t="s">
        <v>3918</v>
      </c>
      <c r="AP5550">
        <f>IF(ufc_fights_2[[#This Row],[winner]]="Red",ufc_fights_2[[#This Row],[r_fighter_id]],ufc_fights_2[[#This Row],[b_fighter_id]])</f>
        <v>3149</v>
      </c>
      <c r="AQ5550" t="str">
        <f>_xlfn.XLOOKUP(ufc_fights_2[[#This Row],[winnerID]],ufc_fighters[id],ufc_fighters[fighter_name],"xxx",0,1)</f>
        <v>Hans Stringer</v>
      </c>
    </row>
    <row r="5551" spans="1:43">
      <c r="A5551">
        <v>2395</v>
      </c>
      <c r="B5551">
        <v>2328</v>
      </c>
      <c r="C5551">
        <f>_xlfn.XLOOKUP(ufc_fights_2[[#This Row],[r_fighter_id]],ufc_fighters[id],ufc_fighters[year],"xxx",0,1)</f>
        <v>1975</v>
      </c>
      <c r="D5551">
        <f>_xlfn.XLOOKUP(ufc_fights_2[[#This Row],[b_fighter_id]],ufc_fighters[id],ufc_fighters[year],"Prázdné",0,1)</f>
        <v>1976</v>
      </c>
      <c r="E5551" s="10">
        <f>YEAR(ufc_fights_2[[#This Row],[date]])-ufc_fights_2[[#This Row],[r_year]]</f>
        <v>36</v>
      </c>
      <c r="F5551" s="10">
        <f>YEAR(ufc_fights_2[[#This Row],[date]])-ufc_fights_2[[#This Row],[b_year]]</f>
        <v>35</v>
      </c>
      <c r="G5551">
        <v>0</v>
      </c>
      <c r="H5551">
        <v>1</v>
      </c>
      <c r="I5551">
        <v>0.52939999999999998</v>
      </c>
      <c r="J5551">
        <v>0.6</v>
      </c>
      <c r="K5551">
        <v>0.61899999999999999</v>
      </c>
      <c r="L5551">
        <v>0.67230000000000001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6.4814814814814813E-4</v>
      </c>
      <c r="T5551" s="2">
        <v>1.1111111111111111E-3</v>
      </c>
      <c r="U5551">
        <v>0.5</v>
      </c>
      <c r="V5551">
        <v>0.44069999999999998</v>
      </c>
      <c r="W5551">
        <v>0.66669999999999996</v>
      </c>
      <c r="X5551">
        <v>0</v>
      </c>
      <c r="Y5551">
        <v>0</v>
      </c>
      <c r="Z5551">
        <v>0.4</v>
      </c>
      <c r="AA5551">
        <v>0.1333</v>
      </c>
      <c r="AB5551">
        <v>0.71430000000000005</v>
      </c>
      <c r="AC5551">
        <v>0.71430000000000005</v>
      </c>
      <c r="AD5551">
        <v>0</v>
      </c>
      <c r="AE5551">
        <v>0.68520000000000003</v>
      </c>
      <c r="AF5551" t="s">
        <v>3910</v>
      </c>
      <c r="AG5551" s="2">
        <v>2.2569444444444442E-3</v>
      </c>
      <c r="AH5551" t="s">
        <v>3911</v>
      </c>
      <c r="AI5551">
        <v>3</v>
      </c>
      <c r="AJ5551" t="s">
        <v>3949</v>
      </c>
      <c r="AK5551" s="3">
        <v>40887</v>
      </c>
      <c r="AL5551" s="10">
        <f>YEAR(ufc_fights_2[[#This Row],[date]])</f>
        <v>2011</v>
      </c>
      <c r="AM5551" t="s">
        <v>3983</v>
      </c>
      <c r="AN5551">
        <v>65</v>
      </c>
      <c r="AO5551" t="s">
        <v>3918</v>
      </c>
      <c r="AP5551">
        <f>IF(ufc_fights_2[[#This Row],[winner]]="Red",ufc_fights_2[[#This Row],[r_fighter_id]],ufc_fights_2[[#This Row],[b_fighter_id]])</f>
        <v>2328</v>
      </c>
      <c r="AQ5551" t="str">
        <f>_xlfn.XLOOKUP(ufc_fights_2[[#This Row],[winnerID]],ufc_fighters[id],ufc_fighters[fighter_name],"xxx",0,1)</f>
        <v>Rogerio Nogueira</v>
      </c>
    </row>
    <row r="5552" spans="1:43">
      <c r="A5552">
        <v>2328</v>
      </c>
      <c r="B5552">
        <v>669</v>
      </c>
      <c r="C5552">
        <f>_xlfn.XLOOKUP(ufc_fights_2[[#This Row],[r_fighter_id]],ufc_fighters[id],ufc_fighters[year],"xxx",0,1)</f>
        <v>1976</v>
      </c>
      <c r="D5552">
        <f>_xlfn.XLOOKUP(ufc_fights_2[[#This Row],[b_fighter_id]],ufc_fighters[id],ufc_fighters[year],"Prázdné",0,1)</f>
        <v>1980</v>
      </c>
      <c r="E5552" s="10">
        <f>YEAR(ufc_fights_2[[#This Row],[date]])-ufc_fights_2[[#This Row],[r_year]]</f>
        <v>40</v>
      </c>
      <c r="F5552" s="10">
        <f>YEAR(ufc_fights_2[[#This Row],[date]])-ufc_fights_2[[#This Row],[b_year]]</f>
        <v>36</v>
      </c>
      <c r="G5552">
        <v>1</v>
      </c>
      <c r="H5552">
        <v>0</v>
      </c>
      <c r="I5552">
        <v>0.51719999999999999</v>
      </c>
      <c r="J5552">
        <v>0.33329999999999999</v>
      </c>
      <c r="K5552">
        <v>0.55379999999999996</v>
      </c>
      <c r="L5552">
        <v>0.36840000000000001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1.3888888888888889E-4</v>
      </c>
      <c r="T5552" s="2">
        <v>1.273148148148148E-4</v>
      </c>
      <c r="U5552">
        <v>0.54549999999999998</v>
      </c>
      <c r="V5552">
        <v>0.24</v>
      </c>
      <c r="W5552">
        <v>0</v>
      </c>
      <c r="X5552">
        <v>0</v>
      </c>
      <c r="Y5552">
        <v>0.66669999999999996</v>
      </c>
      <c r="Z5552">
        <v>0.46</v>
      </c>
      <c r="AA5552">
        <v>0.36359999999999998</v>
      </c>
      <c r="AB5552">
        <v>0.66669999999999996</v>
      </c>
      <c r="AC5552">
        <v>0</v>
      </c>
      <c r="AD5552">
        <v>1</v>
      </c>
      <c r="AE5552">
        <v>0</v>
      </c>
      <c r="AF5552" t="s">
        <v>3910</v>
      </c>
      <c r="AG5552" s="2">
        <v>3.3796296296296296E-3</v>
      </c>
      <c r="AH5552" t="s">
        <v>3911</v>
      </c>
      <c r="AI5552">
        <v>3</v>
      </c>
      <c r="AJ5552" t="s">
        <v>3961</v>
      </c>
      <c r="AK5552" s="3">
        <v>42504</v>
      </c>
      <c r="AL5552" s="10">
        <f>YEAR(ufc_fights_2[[#This Row],[date]])</f>
        <v>2016</v>
      </c>
      <c r="AM5552" t="s">
        <v>3983</v>
      </c>
      <c r="AN5552">
        <v>82</v>
      </c>
      <c r="AO5552" t="s">
        <v>3913</v>
      </c>
      <c r="AP5552">
        <f>IF(ufc_fights_2[[#This Row],[winner]]="Red",ufc_fights_2[[#This Row],[r_fighter_id]],ufc_fights_2[[#This Row],[b_fighter_id]])</f>
        <v>2328</v>
      </c>
      <c r="AQ5552" t="str">
        <f>_xlfn.XLOOKUP(ufc_fights_2[[#This Row],[winnerID]],ufc_fighters[id],ufc_fighters[fighter_name],"xxx",0,1)</f>
        <v>Rogerio Nogueira</v>
      </c>
    </row>
    <row r="5553" spans="1:43">
      <c r="A5553">
        <v>799</v>
      </c>
      <c r="B5553">
        <v>3384</v>
      </c>
      <c r="C5553">
        <f>_xlfn.XLOOKUP(ufc_fights_2[[#This Row],[r_fighter_id]],ufc_fighters[id],ufc_fighters[year],"xxx",0,1)</f>
        <v>1981</v>
      </c>
      <c r="D5553">
        <f>_xlfn.XLOOKUP(ufc_fights_2[[#This Row],[b_fighter_id]],ufc_fighters[id],ufc_fighters[year],"Prázdné",0,1)</f>
        <v>1985</v>
      </c>
      <c r="E5553" s="10">
        <f>YEAR(ufc_fights_2[[#This Row],[date]])-ufc_fights_2[[#This Row],[r_year]]</f>
        <v>32</v>
      </c>
      <c r="F5553" s="10">
        <f>YEAR(ufc_fights_2[[#This Row],[date]])-ufc_fights_2[[#This Row],[b_year]]</f>
        <v>28</v>
      </c>
      <c r="G5553">
        <v>0</v>
      </c>
      <c r="H5553">
        <v>1</v>
      </c>
      <c r="I5553">
        <v>0.56669999999999998</v>
      </c>
      <c r="J5553">
        <v>0.52439999999999998</v>
      </c>
      <c r="K5553">
        <v>0.58509999999999995</v>
      </c>
      <c r="L5553">
        <v>0.58760000000000001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 s="2">
        <v>1.8518518518518518E-4</v>
      </c>
      <c r="T5553" s="2">
        <v>6.134259259259259E-4</v>
      </c>
      <c r="U5553">
        <v>0.48649999999999999</v>
      </c>
      <c r="V5553">
        <v>0.4783</v>
      </c>
      <c r="W5553">
        <v>0.92859999999999998</v>
      </c>
      <c r="X5553">
        <v>1</v>
      </c>
      <c r="Y5553">
        <v>0.83330000000000004</v>
      </c>
      <c r="Z5553">
        <v>0.54759999999999998</v>
      </c>
      <c r="AA5553">
        <v>0.49349999999999999</v>
      </c>
      <c r="AB5553">
        <v>0.83330000000000004</v>
      </c>
      <c r="AC5553">
        <v>1</v>
      </c>
      <c r="AD5553">
        <v>0</v>
      </c>
      <c r="AE5553">
        <v>1</v>
      </c>
      <c r="AF5553" t="s">
        <v>3910</v>
      </c>
      <c r="AG5553" s="2">
        <v>9.4907407407407408E-4</v>
      </c>
      <c r="AH5553" t="s">
        <v>3911</v>
      </c>
      <c r="AI5553">
        <v>3</v>
      </c>
      <c r="AJ5553" t="s">
        <v>3985</v>
      </c>
      <c r="AK5553" s="3">
        <v>41594</v>
      </c>
      <c r="AL5553" s="10">
        <f>YEAR(ufc_fights_2[[#This Row],[date]])</f>
        <v>2013</v>
      </c>
      <c r="AM5553" t="s">
        <v>3983</v>
      </c>
      <c r="AN5553">
        <v>1</v>
      </c>
      <c r="AO5553" t="s">
        <v>3918</v>
      </c>
      <c r="AP5553">
        <f>IF(ufc_fights_2[[#This Row],[winner]]="Red",ufc_fights_2[[#This Row],[r_fighter_id]],ufc_fights_2[[#This Row],[b_fighter_id]])</f>
        <v>3384</v>
      </c>
      <c r="AQ5553" t="str">
        <f>_xlfn.XLOOKUP(ufc_fights_2[[#This Row],[winnerID]],ufc_fighters[id],ufc_fighters[fighter_name],"xxx",0,1)</f>
        <v>Gian Villante</v>
      </c>
    </row>
    <row r="5554" spans="1:43">
      <c r="A5554">
        <v>103</v>
      </c>
      <c r="B5554">
        <v>3384</v>
      </c>
      <c r="C5554">
        <f>_xlfn.XLOOKUP(ufc_fights_2[[#This Row],[r_fighter_id]],ufc_fighters[id],ufc_fighters[year],"xxx",0,1)</f>
        <v>1989</v>
      </c>
      <c r="D5554">
        <f>_xlfn.XLOOKUP(ufc_fights_2[[#This Row],[b_fighter_id]],ufc_fighters[id],ufc_fighters[year],"Prázdné",0,1)</f>
        <v>1985</v>
      </c>
      <c r="E5554" s="10">
        <f>YEAR(ufc_fights_2[[#This Row],[date]])-ufc_fights_2[[#This Row],[r_year]]</f>
        <v>26</v>
      </c>
      <c r="F5554" s="10">
        <f>YEAR(ufc_fights_2[[#This Row],[date]])-ufc_fights_2[[#This Row],[b_year]]</f>
        <v>30</v>
      </c>
      <c r="G5554">
        <v>0</v>
      </c>
      <c r="H5554">
        <v>0</v>
      </c>
      <c r="I5554">
        <v>0.39779999999999999</v>
      </c>
      <c r="J5554">
        <v>0.41670000000000001</v>
      </c>
      <c r="K5554">
        <v>0.40210000000000001</v>
      </c>
      <c r="L5554">
        <v>0.41670000000000001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</v>
      </c>
      <c r="T5554" s="2">
        <v>0</v>
      </c>
      <c r="U5554">
        <v>0.37890000000000001</v>
      </c>
      <c r="V5554">
        <v>0.2868</v>
      </c>
      <c r="W5554">
        <v>0.55000000000000004</v>
      </c>
      <c r="X5554">
        <v>1</v>
      </c>
      <c r="Y5554">
        <v>0.88239999999999996</v>
      </c>
      <c r="Z5554">
        <v>0.4</v>
      </c>
      <c r="AA5554">
        <v>0.42330000000000001</v>
      </c>
      <c r="AB5554">
        <v>0.33329999999999999</v>
      </c>
      <c r="AC5554">
        <v>0.2</v>
      </c>
      <c r="AD5554">
        <v>0</v>
      </c>
      <c r="AE5554">
        <v>0</v>
      </c>
      <c r="AF5554" t="s">
        <v>3910</v>
      </c>
      <c r="AG5554" s="2">
        <v>2.9861111111111113E-3</v>
      </c>
      <c r="AH5554" t="s">
        <v>3911</v>
      </c>
      <c r="AI5554">
        <v>3</v>
      </c>
      <c r="AJ5554" t="s">
        <v>3962</v>
      </c>
      <c r="AK5554" s="3">
        <v>42112</v>
      </c>
      <c r="AL5554" s="10">
        <f>YEAR(ufc_fights_2[[#This Row],[date]])</f>
        <v>2015</v>
      </c>
      <c r="AM5554" t="s">
        <v>3983</v>
      </c>
      <c r="AN5554">
        <v>9</v>
      </c>
      <c r="AO5554" t="s">
        <v>3918</v>
      </c>
      <c r="AP5554">
        <f>IF(ufc_fights_2[[#This Row],[winner]]="Red",ufc_fights_2[[#This Row],[r_fighter_id]],ufc_fights_2[[#This Row],[b_fighter_id]])</f>
        <v>3384</v>
      </c>
      <c r="AQ5554" t="str">
        <f>_xlfn.XLOOKUP(ufc_fights_2[[#This Row],[winnerID]],ufc_fighters[id],ufc_fighters[fighter_name],"xxx",0,1)</f>
        <v>Gian Villante</v>
      </c>
    </row>
    <row r="5555" spans="1:43">
      <c r="A5555">
        <v>3384</v>
      </c>
      <c r="B5555">
        <v>2795</v>
      </c>
      <c r="C5555">
        <f>_xlfn.XLOOKUP(ufc_fights_2[[#This Row],[r_fighter_id]],ufc_fighters[id],ufc_fighters[year],"xxx",0,1)</f>
        <v>1985</v>
      </c>
      <c r="D5555">
        <f>_xlfn.XLOOKUP(ufc_fights_2[[#This Row],[b_fighter_id]],ufc_fighters[id],ufc_fighters[year],"Prázdné",0,1)</f>
        <v>1986</v>
      </c>
      <c r="E5555" s="10">
        <f>YEAR(ufc_fights_2[[#This Row],[date]])-ufc_fights_2[[#This Row],[r_year]]</f>
        <v>31</v>
      </c>
      <c r="F5555" s="10">
        <f>YEAR(ufc_fights_2[[#This Row],[date]])-ufc_fights_2[[#This Row],[b_year]]</f>
        <v>30</v>
      </c>
      <c r="G5555">
        <v>1</v>
      </c>
      <c r="H5555">
        <v>0</v>
      </c>
      <c r="I5555">
        <v>0.55559999999999998</v>
      </c>
      <c r="J5555">
        <v>0.28239999999999998</v>
      </c>
      <c r="K5555">
        <v>0.60329999999999995</v>
      </c>
      <c r="L5555">
        <v>0.28239999999999998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2.6620370370370372E-4</v>
      </c>
      <c r="T5555" s="2">
        <v>1.3888888888888889E-4</v>
      </c>
      <c r="U5555">
        <v>0.52690000000000003</v>
      </c>
      <c r="V5555">
        <v>0.25</v>
      </c>
      <c r="W5555">
        <v>0.4</v>
      </c>
      <c r="X5555">
        <v>0.9</v>
      </c>
      <c r="Y5555">
        <v>1</v>
      </c>
      <c r="Z5555">
        <v>0.49380000000000002</v>
      </c>
      <c r="AA5555">
        <v>0.27779999999999999</v>
      </c>
      <c r="AB5555">
        <v>0.90910000000000002</v>
      </c>
      <c r="AC5555">
        <v>0.5</v>
      </c>
      <c r="AD5555">
        <v>0.625</v>
      </c>
      <c r="AE5555">
        <v>0</v>
      </c>
      <c r="AF5555" t="s">
        <v>3910</v>
      </c>
      <c r="AG5555" s="2">
        <v>2.0138888888888888E-3</v>
      </c>
      <c r="AH5555" t="s">
        <v>3911</v>
      </c>
      <c r="AI5555">
        <v>3</v>
      </c>
      <c r="AJ5555" t="s">
        <v>3938</v>
      </c>
      <c r="AK5555" s="3">
        <v>42713</v>
      </c>
      <c r="AL5555" s="10">
        <f>YEAR(ufc_fights_2[[#This Row],[date]])</f>
        <v>2016</v>
      </c>
      <c r="AM5555" t="s">
        <v>3983</v>
      </c>
      <c r="AN5555">
        <v>12</v>
      </c>
      <c r="AO5555" t="s">
        <v>3913</v>
      </c>
      <c r="AP5555">
        <f>IF(ufc_fights_2[[#This Row],[winner]]="Red",ufc_fights_2[[#This Row],[r_fighter_id]],ufc_fights_2[[#This Row],[b_fighter_id]])</f>
        <v>3384</v>
      </c>
      <c r="AQ5555" t="str">
        <f>_xlfn.XLOOKUP(ufc_fights_2[[#This Row],[winnerID]],ufc_fighters[id],ufc_fighters[fighter_name],"xxx",0,1)</f>
        <v>Gian Villante</v>
      </c>
    </row>
    <row r="5556" spans="1:43">
      <c r="A5556">
        <v>2507</v>
      </c>
      <c r="B5556">
        <v>3384</v>
      </c>
      <c r="C5556">
        <f>_xlfn.XLOOKUP(ufc_fights_2[[#This Row],[r_fighter_id]],ufc_fighters[id],ufc_fighters[year],"xxx",0,1)</f>
        <v>1972</v>
      </c>
      <c r="D5556">
        <f>_xlfn.XLOOKUP(ufc_fights_2[[#This Row],[b_fighter_id]],ufc_fighters[id],ufc_fighters[year],"Prázdné",0,1)</f>
        <v>1985</v>
      </c>
      <c r="E5556" s="10">
        <f>YEAR(ufc_fights_2[[#This Row],[date]])-ufc_fights_2[[#This Row],[r_year]]</f>
        <v>43</v>
      </c>
      <c r="F5556" s="10">
        <f>YEAR(ufc_fights_2[[#This Row],[date]])-ufc_fights_2[[#This Row],[b_year]]</f>
        <v>30</v>
      </c>
      <c r="G5556">
        <v>0</v>
      </c>
      <c r="H5556">
        <v>1</v>
      </c>
      <c r="I5556">
        <v>0.1875</v>
      </c>
      <c r="J5556">
        <v>0.55879999999999996</v>
      </c>
      <c r="K5556">
        <v>0.21210000000000001</v>
      </c>
      <c r="L5556">
        <v>0.55879999999999996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</v>
      </c>
      <c r="T5556" s="2">
        <v>1.1574074074074073E-5</v>
      </c>
      <c r="U5556">
        <v>0.2</v>
      </c>
      <c r="V5556">
        <v>0.46150000000000002</v>
      </c>
      <c r="W5556">
        <v>0</v>
      </c>
      <c r="X5556">
        <v>0</v>
      </c>
      <c r="Y5556">
        <v>1</v>
      </c>
      <c r="Z5556">
        <v>0.2</v>
      </c>
      <c r="AA5556">
        <v>0.5484</v>
      </c>
      <c r="AB5556">
        <v>0</v>
      </c>
      <c r="AC5556">
        <v>0.66669999999999996</v>
      </c>
      <c r="AD5556">
        <v>0</v>
      </c>
      <c r="AE5556">
        <v>0</v>
      </c>
      <c r="AF5556" t="s">
        <v>3910</v>
      </c>
      <c r="AG5556" s="2">
        <v>2.0370370370370369E-3</v>
      </c>
      <c r="AH5556" t="s">
        <v>3911</v>
      </c>
      <c r="AI5556">
        <v>3</v>
      </c>
      <c r="AJ5556" t="s">
        <v>3979</v>
      </c>
      <c r="AK5556" s="3">
        <v>42322</v>
      </c>
      <c r="AL5556" s="10">
        <f>YEAR(ufc_fights_2[[#This Row],[date]])</f>
        <v>2015</v>
      </c>
      <c r="AM5556" t="s">
        <v>3983</v>
      </c>
      <c r="AN5556">
        <v>14</v>
      </c>
      <c r="AO5556" t="s">
        <v>3918</v>
      </c>
      <c r="AP5556">
        <f>IF(ufc_fights_2[[#This Row],[winner]]="Red",ufc_fights_2[[#This Row],[r_fighter_id]],ufc_fights_2[[#This Row],[b_fighter_id]])</f>
        <v>3384</v>
      </c>
      <c r="AQ5556" t="str">
        <f>_xlfn.XLOOKUP(ufc_fights_2[[#This Row],[winnerID]],ufc_fighters[id],ufc_fighters[fighter_name],"xxx",0,1)</f>
        <v>Gian Villante</v>
      </c>
    </row>
    <row r="5557" spans="1:43">
      <c r="A5557">
        <v>3384</v>
      </c>
      <c r="B5557">
        <v>1327</v>
      </c>
      <c r="C5557">
        <f>_xlfn.XLOOKUP(ufc_fights_2[[#This Row],[r_fighter_id]],ufc_fighters[id],ufc_fighters[year],"xxx",0,1)</f>
        <v>1985</v>
      </c>
      <c r="D5557">
        <f>_xlfn.XLOOKUP(ufc_fights_2[[#This Row],[b_fighter_id]],ufc_fighters[id],ufc_fighters[year],"Prázdné",0,1)</f>
        <v>1980</v>
      </c>
      <c r="E5557" s="10">
        <f>YEAR(ufc_fights_2[[#This Row],[date]])-ufc_fights_2[[#This Row],[r_year]]</f>
        <v>33</v>
      </c>
      <c r="F5557" s="10">
        <f>YEAR(ufc_fights_2[[#This Row],[date]])-ufc_fights_2[[#This Row],[b_year]]</f>
        <v>38</v>
      </c>
      <c r="G5557">
        <v>0</v>
      </c>
      <c r="H5557">
        <v>0</v>
      </c>
      <c r="I5557">
        <v>0.37330000000000002</v>
      </c>
      <c r="J5557">
        <v>0.37669999999999998</v>
      </c>
      <c r="K5557">
        <v>0.37330000000000002</v>
      </c>
      <c r="L5557">
        <v>0.3795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4.6296296296296294E-5</v>
      </c>
      <c r="T5557" s="2">
        <v>6.9444444444444444E-5</v>
      </c>
      <c r="U5557">
        <v>0.34329999999999999</v>
      </c>
      <c r="V5557">
        <v>0.33160000000000001</v>
      </c>
      <c r="W5557">
        <v>0.66669999999999996</v>
      </c>
      <c r="X5557">
        <v>1</v>
      </c>
      <c r="Y5557">
        <v>0.875</v>
      </c>
      <c r="Z5557">
        <v>0.375</v>
      </c>
      <c r="AA5557">
        <v>0.38069999999999998</v>
      </c>
      <c r="AB5557">
        <v>0</v>
      </c>
      <c r="AC5557">
        <v>0.33329999999999999</v>
      </c>
      <c r="AD5557">
        <v>0</v>
      </c>
      <c r="AE5557">
        <v>0</v>
      </c>
      <c r="AF5557" t="s">
        <v>3922</v>
      </c>
      <c r="AG5557" s="2">
        <v>3.472222222222222E-3</v>
      </c>
      <c r="AH5557" t="s">
        <v>3911</v>
      </c>
      <c r="AI5557">
        <v>3</v>
      </c>
      <c r="AJ5557" t="s">
        <v>3949</v>
      </c>
      <c r="AK5557" s="3">
        <v>43400</v>
      </c>
      <c r="AL5557" s="10">
        <f>YEAR(ufc_fights_2[[#This Row],[date]])</f>
        <v>2018</v>
      </c>
      <c r="AM5557" t="s">
        <v>3983</v>
      </c>
      <c r="AN5557">
        <v>25</v>
      </c>
      <c r="AO5557" t="s">
        <v>3913</v>
      </c>
      <c r="AP5557">
        <f>IF(ufc_fights_2[[#This Row],[winner]]="Red",ufc_fights_2[[#This Row],[r_fighter_id]],ufc_fights_2[[#This Row],[b_fighter_id]])</f>
        <v>3384</v>
      </c>
      <c r="AQ5557" t="str">
        <f>_xlfn.XLOOKUP(ufc_fights_2[[#This Row],[winnerID]],ufc_fighters[id],ufc_fighters[fighter_name],"xxx",0,1)</f>
        <v>Gian Villante</v>
      </c>
    </row>
    <row r="5558" spans="1:43">
      <c r="A5558">
        <v>3384</v>
      </c>
      <c r="B5558">
        <v>218</v>
      </c>
      <c r="C5558">
        <f>_xlfn.XLOOKUP(ufc_fights_2[[#This Row],[r_fighter_id]],ufc_fighters[id],ufc_fighters[year],"xxx",0,1)</f>
        <v>1985</v>
      </c>
      <c r="D5558">
        <f>_xlfn.XLOOKUP(ufc_fights_2[[#This Row],[b_fighter_id]],ufc_fighters[id],ufc_fighters[year],"Prázdné",0,1)</f>
        <v>1980</v>
      </c>
      <c r="E5558" s="10">
        <f>YEAR(ufc_fights_2[[#This Row],[date]])-ufc_fights_2[[#This Row],[r_year]]</f>
        <v>33</v>
      </c>
      <c r="F5558" s="10">
        <f>YEAR(ufc_fights_2[[#This Row],[date]])-ufc_fights_2[[#This Row],[b_year]]</f>
        <v>38</v>
      </c>
      <c r="G5558">
        <v>0</v>
      </c>
      <c r="H5558">
        <v>0</v>
      </c>
      <c r="I5558">
        <v>0.35410000000000003</v>
      </c>
      <c r="J5558">
        <v>0.57809999999999995</v>
      </c>
      <c r="K5558">
        <v>0.35410000000000003</v>
      </c>
      <c r="L5558">
        <v>0.57809999999999995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</v>
      </c>
      <c r="T5558" s="2">
        <v>0</v>
      </c>
      <c r="U5558">
        <v>0.30980000000000002</v>
      </c>
      <c r="V5558">
        <v>0.44190000000000002</v>
      </c>
      <c r="W5558">
        <v>0.64710000000000001</v>
      </c>
      <c r="X5558">
        <v>0.75</v>
      </c>
      <c r="Y5558">
        <v>1</v>
      </c>
      <c r="Z5558">
        <v>0.35580000000000001</v>
      </c>
      <c r="AA5558">
        <v>0.5827</v>
      </c>
      <c r="AB5558">
        <v>0</v>
      </c>
      <c r="AC5558">
        <v>0</v>
      </c>
      <c r="AD5558">
        <v>0</v>
      </c>
      <c r="AE5558">
        <v>0</v>
      </c>
      <c r="AF5558" t="s">
        <v>3922</v>
      </c>
      <c r="AG5558" s="2">
        <v>3.472222222222222E-3</v>
      </c>
      <c r="AH5558" t="s">
        <v>3911</v>
      </c>
      <c r="AI5558">
        <v>3</v>
      </c>
      <c r="AJ5558" t="s">
        <v>3990</v>
      </c>
      <c r="AK5558" s="3">
        <v>43120</v>
      </c>
      <c r="AL5558" s="10">
        <f>YEAR(ufc_fights_2[[#This Row],[date]])</f>
        <v>2018</v>
      </c>
      <c r="AM5558" t="s">
        <v>3983</v>
      </c>
      <c r="AN5558">
        <v>61</v>
      </c>
      <c r="AO5558" t="s">
        <v>3913</v>
      </c>
      <c r="AP5558">
        <f>IF(ufc_fights_2[[#This Row],[winner]]="Red",ufc_fights_2[[#This Row],[r_fighter_id]],ufc_fights_2[[#This Row],[b_fighter_id]])</f>
        <v>3384</v>
      </c>
      <c r="AQ5558" t="str">
        <f>_xlfn.XLOOKUP(ufc_fights_2[[#This Row],[winnerID]],ufc_fighters[id],ufc_fighters[fighter_name],"xxx",0,1)</f>
        <v>Gian Villante</v>
      </c>
    </row>
    <row r="5559" spans="1:43">
      <c r="A5559">
        <v>3384</v>
      </c>
      <c r="B5559">
        <v>2351</v>
      </c>
      <c r="C5559">
        <f>_xlfn.XLOOKUP(ufc_fights_2[[#This Row],[r_fighter_id]],ufc_fighters[id],ufc_fighters[year],"xxx",0,1)</f>
        <v>1985</v>
      </c>
      <c r="D5559">
        <f>_xlfn.XLOOKUP(ufc_fights_2[[#This Row],[b_fighter_id]],ufc_fighters[id],ufc_fighters[year],"Prázdné",0,1)</f>
        <v>1983</v>
      </c>
      <c r="E5559" s="10">
        <f>YEAR(ufc_fights_2[[#This Row],[date]])-ufc_fights_2[[#This Row],[r_year]]</f>
        <v>29</v>
      </c>
      <c r="F5559" s="10">
        <f>YEAR(ufc_fights_2[[#This Row],[date]])-ufc_fights_2[[#This Row],[b_year]]</f>
        <v>31</v>
      </c>
      <c r="G5559">
        <v>0</v>
      </c>
      <c r="H5559">
        <v>1</v>
      </c>
      <c r="I5559">
        <v>0.56710000000000005</v>
      </c>
      <c r="J5559">
        <v>0.47810000000000002</v>
      </c>
      <c r="K5559">
        <v>0.61860000000000004</v>
      </c>
      <c r="L5559">
        <v>0.55430000000000001</v>
      </c>
      <c r="M5559">
        <v>0</v>
      </c>
      <c r="N5559">
        <v>0</v>
      </c>
      <c r="O5559">
        <v>0</v>
      </c>
      <c r="P5559">
        <v>2</v>
      </c>
      <c r="Q5559">
        <v>0</v>
      </c>
      <c r="R5559">
        <v>0</v>
      </c>
      <c r="S5559" s="2">
        <v>6.9444444444444444E-5</v>
      </c>
      <c r="T5559" s="2">
        <v>2.9050925925925928E-3</v>
      </c>
      <c r="U5559">
        <v>0.45079999999999998</v>
      </c>
      <c r="V5559">
        <v>0.38250000000000001</v>
      </c>
      <c r="W5559">
        <v>0.92</v>
      </c>
      <c r="X5559">
        <v>0.88239999999999996</v>
      </c>
      <c r="Y5559">
        <v>0.95650000000000002</v>
      </c>
      <c r="Z5559">
        <v>0.52110000000000001</v>
      </c>
      <c r="AA5559">
        <v>0.44019999999999998</v>
      </c>
      <c r="AB5559">
        <v>0.86360000000000003</v>
      </c>
      <c r="AC5559">
        <v>0.89470000000000005</v>
      </c>
      <c r="AD5559">
        <v>0</v>
      </c>
      <c r="AE5559">
        <v>0</v>
      </c>
      <c r="AF5559" t="s">
        <v>3922</v>
      </c>
      <c r="AG5559" s="2">
        <v>3.472222222222222E-3</v>
      </c>
      <c r="AH5559" t="s">
        <v>3911</v>
      </c>
      <c r="AI5559">
        <v>3</v>
      </c>
      <c r="AJ5559" t="s">
        <v>3989</v>
      </c>
      <c r="AK5559" s="3">
        <v>41818</v>
      </c>
      <c r="AL5559" s="10">
        <f>YEAR(ufc_fights_2[[#This Row],[date]])</f>
        <v>2014</v>
      </c>
      <c r="AM5559" t="s">
        <v>3983</v>
      </c>
      <c r="AN5559">
        <v>67</v>
      </c>
      <c r="AO5559" t="s">
        <v>3913</v>
      </c>
      <c r="AP5559">
        <f>IF(ufc_fights_2[[#This Row],[winner]]="Red",ufc_fights_2[[#This Row],[r_fighter_id]],ufc_fights_2[[#This Row],[b_fighter_id]])</f>
        <v>3384</v>
      </c>
      <c r="AQ5559" t="str">
        <f>_xlfn.XLOOKUP(ufc_fights_2[[#This Row],[winnerID]],ufc_fighters[id],ufc_fighters[fighter_name],"xxx",0,1)</f>
        <v>Gian Villante</v>
      </c>
    </row>
    <row r="5560" spans="1:43">
      <c r="A5560">
        <v>916</v>
      </c>
      <c r="B5560">
        <v>3056</v>
      </c>
      <c r="C5560">
        <f>_xlfn.XLOOKUP(ufc_fights_2[[#This Row],[r_fighter_id]],ufc_fighters[id],ufc_fighters[year],"xxx",0,1)</f>
        <v>1979</v>
      </c>
      <c r="D5560">
        <f>_xlfn.XLOOKUP(ufc_fights_2[[#This Row],[b_fighter_id]],ufc_fighters[id],ufc_fighters[year],"Prázdné",0,1)</f>
        <v>1977</v>
      </c>
      <c r="E5560" s="10">
        <f>YEAR(ufc_fights_2[[#This Row],[date]])-ufc_fights_2[[#This Row],[r_year]]</f>
        <v>34</v>
      </c>
      <c r="F5560" s="10">
        <f>YEAR(ufc_fights_2[[#This Row],[date]])-ufc_fights_2[[#This Row],[b_year]]</f>
        <v>36</v>
      </c>
      <c r="G5560">
        <v>0</v>
      </c>
      <c r="H5560">
        <v>0</v>
      </c>
      <c r="I5560">
        <v>0.71430000000000005</v>
      </c>
      <c r="J5560">
        <v>0.21429999999999999</v>
      </c>
      <c r="K5560">
        <v>0.76190000000000002</v>
      </c>
      <c r="L5560">
        <v>0.57689999999999997</v>
      </c>
      <c r="M5560">
        <v>0.5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2.2337962962962962E-3</v>
      </c>
      <c r="T5560" s="2">
        <v>4.0509259259259258E-4</v>
      </c>
      <c r="U5560">
        <v>0.70369999999999999</v>
      </c>
      <c r="V5560">
        <v>0.18179999999999999</v>
      </c>
      <c r="W5560">
        <v>1</v>
      </c>
      <c r="X5560">
        <v>0</v>
      </c>
      <c r="Y5560">
        <v>0</v>
      </c>
      <c r="Z5560">
        <v>0.5</v>
      </c>
      <c r="AA5560">
        <v>0.1429</v>
      </c>
      <c r="AB5560">
        <v>1</v>
      </c>
      <c r="AC5560">
        <v>0.28570000000000001</v>
      </c>
      <c r="AD5560">
        <v>0.70830000000000004</v>
      </c>
      <c r="AE5560">
        <v>0</v>
      </c>
      <c r="AF5560" t="s">
        <v>3910</v>
      </c>
      <c r="AG5560" s="2">
        <v>2.8356481481481483E-3</v>
      </c>
      <c r="AH5560" t="s">
        <v>3911</v>
      </c>
      <c r="AI5560">
        <v>3</v>
      </c>
      <c r="AJ5560" t="s">
        <v>3914</v>
      </c>
      <c r="AK5560" s="3">
        <v>41594</v>
      </c>
      <c r="AL5560" s="10">
        <f>YEAR(ufc_fights_2[[#This Row],[date]])</f>
        <v>2013</v>
      </c>
      <c r="AM5560" t="s">
        <v>3983</v>
      </c>
      <c r="AN5560">
        <v>1</v>
      </c>
      <c r="AO5560" t="s">
        <v>3913</v>
      </c>
      <c r="AP5560">
        <f>IF(ufc_fights_2[[#This Row],[winner]]="Red",ufc_fights_2[[#This Row],[r_fighter_id]],ufc_fights_2[[#This Row],[b_fighter_id]])</f>
        <v>916</v>
      </c>
      <c r="AQ5560" t="str">
        <f>_xlfn.XLOOKUP(ufc_fights_2[[#This Row],[winnerID]],ufc_fighters[id],ufc_fighters[fighter_name],"xxx",0,1)</f>
        <v>Rashad Evans</v>
      </c>
    </row>
    <row r="5561" spans="1:43">
      <c r="A5561">
        <v>1479</v>
      </c>
      <c r="B5561">
        <v>916</v>
      </c>
      <c r="C5561">
        <f>_xlfn.XLOOKUP(ufc_fights_2[[#This Row],[r_fighter_id]],ufc_fighters[id],ufc_fighters[year],"xxx",0,1)</f>
        <v>1978</v>
      </c>
      <c r="D5561">
        <f>_xlfn.XLOOKUP(ufc_fights_2[[#This Row],[b_fighter_id]],ufc_fighters[id],ufc_fighters[year],"Prázdné",0,1)</f>
        <v>1979</v>
      </c>
      <c r="E5561" s="10">
        <f>YEAR(ufc_fights_2[[#This Row],[date]])-ufc_fights_2[[#This Row],[r_year]]</f>
        <v>32</v>
      </c>
      <c r="F5561" s="10">
        <f>YEAR(ufc_fights_2[[#This Row],[date]])-ufc_fights_2[[#This Row],[b_year]]</f>
        <v>31</v>
      </c>
      <c r="G5561">
        <v>1</v>
      </c>
      <c r="H5561">
        <v>0</v>
      </c>
      <c r="I5561">
        <v>0.36170000000000002</v>
      </c>
      <c r="J5561">
        <v>0.55769999999999997</v>
      </c>
      <c r="K5561">
        <v>0.46550000000000002</v>
      </c>
      <c r="L5561">
        <v>0.67030000000000001</v>
      </c>
      <c r="M5561">
        <v>0</v>
      </c>
      <c r="N5561">
        <v>0.25</v>
      </c>
      <c r="O5561">
        <v>0</v>
      </c>
      <c r="P5561">
        <v>0</v>
      </c>
      <c r="Q5561">
        <v>0</v>
      </c>
      <c r="R5561">
        <v>0</v>
      </c>
      <c r="S5561" s="2">
        <v>6.4814814814814813E-4</v>
      </c>
      <c r="T5561" s="2">
        <v>5.347222222222222E-3</v>
      </c>
      <c r="U5561">
        <v>0.2</v>
      </c>
      <c r="V5561">
        <v>0.5</v>
      </c>
      <c r="W5561">
        <v>0.81820000000000004</v>
      </c>
      <c r="X5561">
        <v>1</v>
      </c>
      <c r="Y5561">
        <v>0.875</v>
      </c>
      <c r="Z5561">
        <v>0.1111</v>
      </c>
      <c r="AA5561">
        <v>0.31819999999999998</v>
      </c>
      <c r="AB5561">
        <v>0.45829999999999999</v>
      </c>
      <c r="AC5561">
        <v>0.8</v>
      </c>
      <c r="AD5561">
        <v>0.8</v>
      </c>
      <c r="AE5561">
        <v>0.66669999999999996</v>
      </c>
      <c r="AF5561" t="s">
        <v>3915</v>
      </c>
      <c r="AG5561" s="2">
        <v>3.472222222222222E-3</v>
      </c>
      <c r="AH5561" t="s">
        <v>3911</v>
      </c>
      <c r="AI5561">
        <v>3</v>
      </c>
      <c r="AJ5561" t="s">
        <v>3914</v>
      </c>
      <c r="AK5561" s="3">
        <v>40327</v>
      </c>
      <c r="AL5561" s="10">
        <f>YEAR(ufc_fights_2[[#This Row],[date]])</f>
        <v>2010</v>
      </c>
      <c r="AM5561" t="s">
        <v>3983</v>
      </c>
      <c r="AN5561">
        <v>1</v>
      </c>
      <c r="AO5561" t="s">
        <v>3918</v>
      </c>
      <c r="AP5561">
        <f>IF(ufc_fights_2[[#This Row],[winner]]="Red",ufc_fights_2[[#This Row],[r_fighter_id]],ufc_fights_2[[#This Row],[b_fighter_id]])</f>
        <v>916</v>
      </c>
      <c r="AQ5561" t="str">
        <f>_xlfn.XLOOKUP(ufc_fights_2[[#This Row],[winnerID]],ufc_fighters[id],ufc_fighters[fighter_name],"xxx",0,1)</f>
        <v>Rashad Evans</v>
      </c>
    </row>
    <row r="5562" spans="1:43">
      <c r="A5562">
        <v>916</v>
      </c>
      <c r="B5562">
        <v>318</v>
      </c>
      <c r="C5562">
        <f>_xlfn.XLOOKUP(ufc_fights_2[[#This Row],[r_fighter_id]],ufc_fighters[id],ufc_fighters[year],"xxx",0,1)</f>
        <v>1979</v>
      </c>
      <c r="D5562">
        <f>_xlfn.XLOOKUP(ufc_fights_2[[#This Row],[b_fighter_id]],ufc_fighters[id],ufc_fighters[year],"Prázdné",0,1)</f>
        <v>1977</v>
      </c>
      <c r="E5562" s="10">
        <f>YEAR(ufc_fights_2[[#This Row],[date]])-ufc_fights_2[[#This Row],[r_year]]</f>
        <v>27</v>
      </c>
      <c r="F5562" s="10">
        <f>YEAR(ufc_fights_2[[#This Row],[date]])-ufc_fights_2[[#This Row],[b_year]]</f>
        <v>29</v>
      </c>
      <c r="G5562">
        <v>0</v>
      </c>
      <c r="H5562">
        <v>0</v>
      </c>
      <c r="I5562">
        <v>0.45950000000000002</v>
      </c>
      <c r="J5562">
        <v>0.33329999999999999</v>
      </c>
      <c r="K5562">
        <v>0.70589999999999997</v>
      </c>
      <c r="L5562">
        <v>0.66669999999999996</v>
      </c>
      <c r="M5562">
        <v>0.58330000000000004</v>
      </c>
      <c r="N5562">
        <v>0</v>
      </c>
      <c r="O5562">
        <v>0</v>
      </c>
      <c r="P5562">
        <v>2</v>
      </c>
      <c r="Q5562">
        <v>0</v>
      </c>
      <c r="R5562">
        <v>0</v>
      </c>
      <c r="S5562" s="2">
        <v>7.5810185185185182E-3</v>
      </c>
      <c r="T5562" s="2">
        <v>4.6296296296296294E-5</v>
      </c>
      <c r="U5562">
        <v>0.375</v>
      </c>
      <c r="V5562">
        <v>0.25</v>
      </c>
      <c r="W5562">
        <v>1</v>
      </c>
      <c r="X5562">
        <v>0</v>
      </c>
      <c r="Y5562">
        <v>0.5</v>
      </c>
      <c r="Z5562">
        <v>0.25</v>
      </c>
      <c r="AA5562">
        <v>0.23330000000000001</v>
      </c>
      <c r="AB5562">
        <v>1</v>
      </c>
      <c r="AC5562">
        <v>0.75</v>
      </c>
      <c r="AD5562">
        <v>0.54169999999999996</v>
      </c>
      <c r="AE5562">
        <v>1</v>
      </c>
      <c r="AF5562" t="s">
        <v>3969</v>
      </c>
      <c r="AG5562" s="2">
        <v>3.472222222222222E-3</v>
      </c>
      <c r="AH5562" t="s">
        <v>3911</v>
      </c>
      <c r="AI5562">
        <v>3</v>
      </c>
      <c r="AJ5562" t="s">
        <v>3939</v>
      </c>
      <c r="AK5562" s="3">
        <v>38896</v>
      </c>
      <c r="AL5562" s="10">
        <f>YEAR(ufc_fights_2[[#This Row],[date]])</f>
        <v>2006</v>
      </c>
      <c r="AM5562" t="s">
        <v>3983</v>
      </c>
      <c r="AN5562">
        <v>1</v>
      </c>
      <c r="AO5562" t="s">
        <v>3913</v>
      </c>
      <c r="AP5562">
        <f>IF(ufc_fights_2[[#This Row],[winner]]="Red",ufc_fights_2[[#This Row],[r_fighter_id]],ufc_fights_2[[#This Row],[b_fighter_id]])</f>
        <v>916</v>
      </c>
      <c r="AQ5562" t="str">
        <f>_xlfn.XLOOKUP(ufc_fights_2[[#This Row],[winnerID]],ufc_fighters[id],ufc_fighters[fighter_name],"xxx",0,1)</f>
        <v>Rashad Evans</v>
      </c>
    </row>
    <row r="5563" spans="1:43">
      <c r="A5563">
        <v>2800</v>
      </c>
      <c r="B5563">
        <v>1524</v>
      </c>
      <c r="C5563">
        <f>_xlfn.XLOOKUP(ufc_fights_2[[#This Row],[r_fighter_id]],ufc_fighters[id],ufc_fighters[year],"xxx",0,1)</f>
        <v>1983</v>
      </c>
      <c r="D5563">
        <f>_xlfn.XLOOKUP(ufc_fights_2[[#This Row],[b_fighter_id]],ufc_fighters[id],ufc_fighters[year],"Prázdné",0,1)</f>
        <v>1981</v>
      </c>
      <c r="E5563" s="10">
        <f>YEAR(ufc_fights_2[[#This Row],[date]])-ufc_fights_2[[#This Row],[r_year]]</f>
        <v>31</v>
      </c>
      <c r="F5563" s="10">
        <f>YEAR(ufc_fights_2[[#This Row],[date]])-ufc_fights_2[[#This Row],[b_year]]</f>
        <v>33</v>
      </c>
      <c r="G5563">
        <v>0</v>
      </c>
      <c r="H5563">
        <v>0</v>
      </c>
      <c r="I5563">
        <v>0.4118</v>
      </c>
      <c r="J5563">
        <v>0.51719999999999999</v>
      </c>
      <c r="K5563">
        <v>0.5</v>
      </c>
      <c r="L5563">
        <v>0.55879999999999996</v>
      </c>
      <c r="M5563">
        <v>0.5</v>
      </c>
      <c r="N5563">
        <v>0</v>
      </c>
      <c r="O5563">
        <v>1</v>
      </c>
      <c r="P5563">
        <v>0</v>
      </c>
      <c r="Q5563">
        <v>0</v>
      </c>
      <c r="R5563">
        <v>0</v>
      </c>
      <c r="S5563" s="2">
        <v>1.3888888888888889E-3</v>
      </c>
      <c r="T5563" s="2">
        <v>7.0601851851851847E-4</v>
      </c>
      <c r="U5563">
        <v>0.26919999999999999</v>
      </c>
      <c r="V5563">
        <v>0.26669999999999999</v>
      </c>
      <c r="W5563">
        <v>1</v>
      </c>
      <c r="X5563">
        <v>0.8</v>
      </c>
      <c r="Y5563">
        <v>0.88890000000000002</v>
      </c>
      <c r="Z5563">
        <v>0.37930000000000003</v>
      </c>
      <c r="AA5563">
        <v>0.48149999999999998</v>
      </c>
      <c r="AB5563">
        <v>0.5</v>
      </c>
      <c r="AC5563">
        <v>1</v>
      </c>
      <c r="AD5563">
        <v>1</v>
      </c>
      <c r="AE5563">
        <v>0</v>
      </c>
      <c r="AF5563" t="s">
        <v>3910</v>
      </c>
      <c r="AG5563" s="2">
        <v>1.5046296296296296E-3</v>
      </c>
      <c r="AH5563" t="s">
        <v>3911</v>
      </c>
      <c r="AI5563">
        <v>3</v>
      </c>
      <c r="AJ5563" t="s">
        <v>4060</v>
      </c>
      <c r="AK5563" s="3">
        <v>41804</v>
      </c>
      <c r="AL5563" s="10">
        <f>YEAR(ufc_fights_2[[#This Row],[date]])</f>
        <v>2014</v>
      </c>
      <c r="AM5563" t="s">
        <v>3983</v>
      </c>
      <c r="AN5563">
        <v>80</v>
      </c>
      <c r="AO5563" t="s">
        <v>3913</v>
      </c>
      <c r="AP5563">
        <f>IF(ufc_fights_2[[#This Row],[winner]]="Red",ufc_fights_2[[#This Row],[r_fighter_id]],ufc_fights_2[[#This Row],[b_fighter_id]])</f>
        <v>2800</v>
      </c>
      <c r="AQ5563" t="str">
        <f>_xlfn.XLOOKUP(ufc_fights_2[[#This Row],[winnerID]],ufc_fighters[id],ufc_fighters[fighter_name],"xxx",0,1)</f>
        <v>Ovince Saint Preux</v>
      </c>
    </row>
    <row r="5564" spans="1:43">
      <c r="A5564">
        <v>1479</v>
      </c>
      <c r="B5564">
        <v>1494</v>
      </c>
      <c r="C5564">
        <f>_xlfn.XLOOKUP(ufc_fights_2[[#This Row],[r_fighter_id]],ufc_fighters[id],ufc_fighters[year],"xxx",0,1)</f>
        <v>1978</v>
      </c>
      <c r="D5564">
        <f>_xlfn.XLOOKUP(ufc_fights_2[[#This Row],[b_fighter_id]],ufc_fighters[id],ufc_fighters[year],"Prázdné",0,1)</f>
        <v>1975</v>
      </c>
      <c r="E5564" s="10">
        <f>YEAR(ufc_fights_2[[#This Row],[date]])-ufc_fights_2[[#This Row],[r_year]]</f>
        <v>31</v>
      </c>
      <c r="F5564" s="10">
        <f>YEAR(ufc_fights_2[[#This Row],[date]])-ufc_fights_2[[#This Row],[b_year]]</f>
        <v>34</v>
      </c>
      <c r="G5564">
        <v>2</v>
      </c>
      <c r="H5564">
        <v>0</v>
      </c>
      <c r="I5564">
        <v>0.37090000000000001</v>
      </c>
      <c r="J5564">
        <v>0.3478</v>
      </c>
      <c r="K5564">
        <v>0.45450000000000002</v>
      </c>
      <c r="L5564">
        <v>0.35139999999999999</v>
      </c>
      <c r="M5564">
        <v>0.66669999999999996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2.0138888888888888E-3</v>
      </c>
      <c r="T5564" s="2">
        <v>3.2407407407407406E-4</v>
      </c>
      <c r="U5564">
        <v>0.31879999999999997</v>
      </c>
      <c r="V5564">
        <v>0.22070000000000001</v>
      </c>
      <c r="W5564">
        <v>0.8</v>
      </c>
      <c r="X5564">
        <v>1</v>
      </c>
      <c r="Y5564">
        <v>0.83330000000000004</v>
      </c>
      <c r="Z5564">
        <v>0.33860000000000001</v>
      </c>
      <c r="AA5564">
        <v>0.32119999999999999</v>
      </c>
      <c r="AB5564">
        <v>0.6</v>
      </c>
      <c r="AC5564">
        <v>0.57889999999999997</v>
      </c>
      <c r="AD5564">
        <v>0.44440000000000002</v>
      </c>
      <c r="AE5564">
        <v>0</v>
      </c>
      <c r="AF5564" t="s">
        <v>3915</v>
      </c>
      <c r="AG5564" s="2">
        <v>3.472222222222222E-3</v>
      </c>
      <c r="AH5564" t="s">
        <v>3911</v>
      </c>
      <c r="AI5564">
        <v>3</v>
      </c>
      <c r="AJ5564" t="s">
        <v>3949</v>
      </c>
      <c r="AK5564" s="3">
        <v>39879</v>
      </c>
      <c r="AL5564" s="10">
        <f>YEAR(ufc_fights_2[[#This Row],[date]])</f>
        <v>2009</v>
      </c>
      <c r="AM5564" t="s">
        <v>3983</v>
      </c>
      <c r="AN5564">
        <v>143</v>
      </c>
      <c r="AO5564" t="s">
        <v>3913</v>
      </c>
      <c r="AP5564">
        <f>IF(ufc_fights_2[[#This Row],[winner]]="Red",ufc_fights_2[[#This Row],[r_fighter_id]],ufc_fights_2[[#This Row],[b_fighter_id]])</f>
        <v>1479</v>
      </c>
      <c r="AQ5564" t="str">
        <f>_xlfn.XLOOKUP(ufc_fights_2[[#This Row],[winnerID]],ufc_fighters[id],ufc_fighters[fighter_name],"xxx",0,1)</f>
        <v>Quinton Jackson</v>
      </c>
    </row>
    <row r="5565" spans="1:43">
      <c r="A5565">
        <v>2395</v>
      </c>
      <c r="B5565">
        <v>181</v>
      </c>
      <c r="C5565">
        <f>_xlfn.XLOOKUP(ufc_fights_2[[#This Row],[r_fighter_id]],ufc_fighters[id],ufc_fighters[year],"xxx",0,1)</f>
        <v>1975</v>
      </c>
      <c r="D5565">
        <f>_xlfn.XLOOKUP(ufc_fights_2[[#This Row],[b_fighter_id]],ufc_fighters[id],ufc_fighters[year],"Prázdné",0,1)</f>
        <v>1983</v>
      </c>
      <c r="E5565" s="10">
        <f>YEAR(ufc_fights_2[[#This Row],[date]])-ufc_fights_2[[#This Row],[r_year]]</f>
        <v>36</v>
      </c>
      <c r="F5565" s="10">
        <f>YEAR(ufc_fights_2[[#This Row],[date]])-ufc_fights_2[[#This Row],[b_year]]</f>
        <v>28</v>
      </c>
      <c r="G5565">
        <v>1</v>
      </c>
      <c r="H5565">
        <v>0</v>
      </c>
      <c r="I5565">
        <v>0.375</v>
      </c>
      <c r="J5565">
        <v>0.1905</v>
      </c>
      <c r="K5565">
        <v>0.4118</v>
      </c>
      <c r="L5565">
        <v>0.1905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 s="2">
        <v>6.9444444444444444E-5</v>
      </c>
      <c r="T5565" s="2">
        <v>1.0416666666666667E-4</v>
      </c>
      <c r="U5565">
        <v>0.33329999999999999</v>
      </c>
      <c r="V5565">
        <v>7.6899999999999996E-2</v>
      </c>
      <c r="W5565">
        <v>1</v>
      </c>
      <c r="X5565">
        <v>0.33329999999999999</v>
      </c>
      <c r="Y5565">
        <v>0.375</v>
      </c>
      <c r="Z5565">
        <v>0.35709999999999997</v>
      </c>
      <c r="AA5565">
        <v>0.1905</v>
      </c>
      <c r="AB5565">
        <v>0</v>
      </c>
      <c r="AC5565">
        <v>0</v>
      </c>
      <c r="AD5565">
        <v>0.5</v>
      </c>
      <c r="AE5565">
        <v>0</v>
      </c>
      <c r="AF5565" t="s">
        <v>3933</v>
      </c>
      <c r="AG5565" s="2">
        <v>1.3425925925925925E-3</v>
      </c>
      <c r="AH5565" t="s">
        <v>3911</v>
      </c>
      <c r="AI5565">
        <v>3</v>
      </c>
      <c r="AJ5565" t="s">
        <v>3939</v>
      </c>
      <c r="AK5565" s="3">
        <v>40726</v>
      </c>
      <c r="AL5565" s="10">
        <f>YEAR(ufc_fights_2[[#This Row],[date]])</f>
        <v>2011</v>
      </c>
      <c r="AM5565" t="s">
        <v>3983</v>
      </c>
      <c r="AN5565">
        <v>1</v>
      </c>
      <c r="AO5565" t="s">
        <v>3913</v>
      </c>
      <c r="AP5565">
        <f>IF(ufc_fights_2[[#This Row],[winner]]="Red",ufc_fights_2[[#This Row],[r_fighter_id]],ufc_fights_2[[#This Row],[b_fighter_id]])</f>
        <v>2395</v>
      </c>
      <c r="AQ5565" t="str">
        <f>_xlfn.XLOOKUP(ufc_fights_2[[#This Row],[winnerID]],ufc_fighters[id],ufc_fighters[fighter_name],"xxx",0,1)</f>
        <v>Tito Ortiz</v>
      </c>
    </row>
    <row r="5566" spans="1:43">
      <c r="A5566">
        <v>2742</v>
      </c>
      <c r="B5566">
        <v>1651</v>
      </c>
      <c r="C5566">
        <f>_xlfn.XLOOKUP(ufc_fights_2[[#This Row],[r_fighter_id]],ufc_fighters[id],ufc_fighters[year],"xxx",0,1)</f>
        <v>1985</v>
      </c>
      <c r="D5566">
        <f>_xlfn.XLOOKUP(ufc_fights_2[[#This Row],[b_fighter_id]],ufc_fighters[id],ufc_fighters[year],"Prázdné",0,1)</f>
        <v>1991</v>
      </c>
      <c r="E5566" s="10">
        <f>YEAR(ufc_fights_2[[#This Row],[date]])-ufc_fights_2[[#This Row],[r_year]]</f>
        <v>32</v>
      </c>
      <c r="F5566" s="10">
        <f>YEAR(ufc_fights_2[[#This Row],[date]])-ufc_fights_2[[#This Row],[b_year]]</f>
        <v>26</v>
      </c>
      <c r="G5566">
        <v>0</v>
      </c>
      <c r="H5566">
        <v>0</v>
      </c>
      <c r="I5566">
        <v>0.48</v>
      </c>
      <c r="J5566">
        <v>0.29409999999999997</v>
      </c>
      <c r="K5566">
        <v>0.48</v>
      </c>
      <c r="L5566">
        <v>0.29409999999999997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4.6296296296296294E-5</v>
      </c>
      <c r="T5566" s="2">
        <v>2.0833333333333335E-4</v>
      </c>
      <c r="U5566">
        <v>0.35289999999999999</v>
      </c>
      <c r="V5566">
        <v>0.21429999999999999</v>
      </c>
      <c r="W5566">
        <v>0.66669999999999996</v>
      </c>
      <c r="X5566">
        <v>0.8</v>
      </c>
      <c r="Y5566">
        <v>0.5</v>
      </c>
      <c r="Z5566">
        <v>0.38890000000000002</v>
      </c>
      <c r="AA5566">
        <v>0.29409999999999997</v>
      </c>
      <c r="AB5566">
        <v>0</v>
      </c>
      <c r="AC5566">
        <v>0</v>
      </c>
      <c r="AD5566">
        <v>0.71430000000000005</v>
      </c>
      <c r="AE5566">
        <v>0</v>
      </c>
      <c r="AF5566" t="s">
        <v>3910</v>
      </c>
      <c r="AG5566" s="2">
        <v>1.7013888888888888E-3</v>
      </c>
      <c r="AH5566" t="s">
        <v>3911</v>
      </c>
      <c r="AI5566">
        <v>3</v>
      </c>
      <c r="AJ5566" t="s">
        <v>4040</v>
      </c>
      <c r="AK5566" s="3">
        <v>42763</v>
      </c>
      <c r="AL5566" s="10">
        <f>YEAR(ufc_fights_2[[#This Row],[date]])</f>
        <v>2017</v>
      </c>
      <c r="AM5566" t="s">
        <v>3983</v>
      </c>
      <c r="AN5566">
        <v>74</v>
      </c>
      <c r="AO5566" t="s">
        <v>3913</v>
      </c>
      <c r="AP5566">
        <f>IF(ufc_fights_2[[#This Row],[winner]]="Red",ufc_fights_2[[#This Row],[r_fighter_id]],ufc_fights_2[[#This Row],[b_fighter_id]])</f>
        <v>2742</v>
      </c>
      <c r="AQ5566" t="str">
        <f>_xlfn.XLOOKUP(ufc_fights_2[[#This Row],[winnerID]],ufc_fighters[id],ufc_fighters[fighter_name],"xxx",0,1)</f>
        <v>Marcos Rogerio de Lima</v>
      </c>
    </row>
    <row r="5567" spans="1:43">
      <c r="A5567">
        <v>1898</v>
      </c>
      <c r="B5567">
        <v>181</v>
      </c>
      <c r="C5567">
        <f>_xlfn.XLOOKUP(ufc_fights_2[[#This Row],[r_fighter_id]],ufc_fighters[id],ufc_fighters[year],"xxx",0,1)</f>
        <v>1978</v>
      </c>
      <c r="D5567">
        <f>_xlfn.XLOOKUP(ufc_fights_2[[#This Row],[b_fighter_id]],ufc_fighters[id],ufc_fighters[year],"Prázdné",0,1)</f>
        <v>1983</v>
      </c>
      <c r="E5567" s="10">
        <f>YEAR(ufc_fights_2[[#This Row],[date]])-ufc_fights_2[[#This Row],[r_year]]</f>
        <v>34</v>
      </c>
      <c r="F5567" s="10">
        <f>YEAR(ufc_fights_2[[#This Row],[date]])-ufc_fights_2[[#This Row],[b_year]]</f>
        <v>29</v>
      </c>
      <c r="G5567">
        <v>1</v>
      </c>
      <c r="H5567">
        <v>0</v>
      </c>
      <c r="I5567">
        <v>0.6774</v>
      </c>
      <c r="J5567">
        <v>0.21879999999999999</v>
      </c>
      <c r="K5567">
        <v>0.6774</v>
      </c>
      <c r="L5567">
        <v>0.21879999999999999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3.4722222222222222E-5</v>
      </c>
      <c r="T5567" s="2">
        <v>0</v>
      </c>
      <c r="U5567">
        <v>0.47060000000000002</v>
      </c>
      <c r="V5567">
        <v>9.0899999999999995E-2</v>
      </c>
      <c r="W5567">
        <v>0.9</v>
      </c>
      <c r="X5567">
        <v>1</v>
      </c>
      <c r="Y5567">
        <v>0.57140000000000002</v>
      </c>
      <c r="Z5567">
        <v>0.6552</v>
      </c>
      <c r="AA5567">
        <v>0.21879999999999999</v>
      </c>
      <c r="AB5567">
        <v>0</v>
      </c>
      <c r="AC5567">
        <v>0</v>
      </c>
      <c r="AD5567">
        <v>1</v>
      </c>
      <c r="AE5567">
        <v>0</v>
      </c>
      <c r="AF5567" t="s">
        <v>3910</v>
      </c>
      <c r="AG5567" s="2">
        <v>1.0648148148148149E-3</v>
      </c>
      <c r="AH5567" t="s">
        <v>3911</v>
      </c>
      <c r="AI5567">
        <v>3</v>
      </c>
      <c r="AJ5567" t="s">
        <v>3925</v>
      </c>
      <c r="AK5567" s="3">
        <v>41125</v>
      </c>
      <c r="AL5567" s="10">
        <f>YEAR(ufc_fights_2[[#This Row],[date]])</f>
        <v>2012</v>
      </c>
      <c r="AM5567" t="s">
        <v>3983</v>
      </c>
      <c r="AN5567">
        <v>2</v>
      </c>
      <c r="AO5567" t="s">
        <v>3913</v>
      </c>
      <c r="AP5567">
        <f>IF(ufc_fights_2[[#This Row],[winner]]="Red",ufc_fights_2[[#This Row],[r_fighter_id]],ufc_fights_2[[#This Row],[b_fighter_id]])</f>
        <v>1898</v>
      </c>
      <c r="AQ5567" t="str">
        <f>_xlfn.XLOOKUP(ufc_fights_2[[#This Row],[winnerID]],ufc_fighters[id],ufc_fighters[fighter_name],"xxx",0,1)</f>
        <v>Lyoto Machida</v>
      </c>
    </row>
    <row r="5568" spans="1:43">
      <c r="A5568">
        <v>1898</v>
      </c>
      <c r="B5568">
        <v>1308</v>
      </c>
      <c r="C5568">
        <f>_xlfn.XLOOKUP(ufc_fights_2[[#This Row],[r_fighter_id]],ufc_fighters[id],ufc_fighters[year],"xxx",0,1)</f>
        <v>1978</v>
      </c>
      <c r="D5568">
        <f>_xlfn.XLOOKUP(ufc_fights_2[[#This Row],[b_fighter_id]],ufc_fighters[id],ufc_fighters[year],"Prázdné",0,1)</f>
        <v>1976</v>
      </c>
      <c r="E5568" s="10">
        <f>YEAR(ufc_fights_2[[#This Row],[date]])-ufc_fights_2[[#This Row],[r_year]]</f>
        <v>29</v>
      </c>
      <c r="F5568" s="10">
        <f>YEAR(ufc_fights_2[[#This Row],[date]])-ufc_fights_2[[#This Row],[b_year]]</f>
        <v>31</v>
      </c>
      <c r="G5568">
        <v>1</v>
      </c>
      <c r="H5568">
        <v>0</v>
      </c>
      <c r="I5568">
        <v>0.66339999999999999</v>
      </c>
      <c r="J5568">
        <v>0.1739</v>
      </c>
      <c r="K5568">
        <v>0.69569999999999999</v>
      </c>
      <c r="L5568">
        <v>0.33900000000000002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 s="2">
        <v>1.8171296296296297E-3</v>
      </c>
      <c r="T5568" s="2">
        <v>0</v>
      </c>
      <c r="U5568">
        <v>0.52310000000000001</v>
      </c>
      <c r="V5568">
        <v>8.5699999999999998E-2</v>
      </c>
      <c r="W5568">
        <v>0.88890000000000002</v>
      </c>
      <c r="X5568">
        <v>0.94440000000000002</v>
      </c>
      <c r="Y5568">
        <v>0.4</v>
      </c>
      <c r="Z5568">
        <v>0.63329999999999997</v>
      </c>
      <c r="AA5568">
        <v>0.1628</v>
      </c>
      <c r="AB5568">
        <v>0.91669999999999996</v>
      </c>
      <c r="AC5568">
        <v>0.33329999999999999</v>
      </c>
      <c r="AD5568">
        <v>0.62070000000000003</v>
      </c>
      <c r="AE5568">
        <v>0</v>
      </c>
      <c r="AF5568" t="s">
        <v>3915</v>
      </c>
      <c r="AG5568" s="2">
        <v>3.472222222222222E-3</v>
      </c>
      <c r="AH5568" t="s">
        <v>3911</v>
      </c>
      <c r="AI5568">
        <v>3</v>
      </c>
      <c r="AJ5568" t="s">
        <v>3939</v>
      </c>
      <c r="AK5568" s="3">
        <v>39193</v>
      </c>
      <c r="AL5568" s="10">
        <f>YEAR(ufc_fights_2[[#This Row],[date]])</f>
        <v>2007</v>
      </c>
      <c r="AM5568" t="s">
        <v>3983</v>
      </c>
      <c r="AN5568">
        <v>33</v>
      </c>
      <c r="AO5568" t="s">
        <v>3913</v>
      </c>
      <c r="AP5568">
        <f>IF(ufc_fights_2[[#This Row],[winner]]="Red",ufc_fights_2[[#This Row],[r_fighter_id]],ufc_fights_2[[#This Row],[b_fighter_id]])</f>
        <v>1898</v>
      </c>
      <c r="AQ5568" t="str">
        <f>_xlfn.XLOOKUP(ufc_fights_2[[#This Row],[winnerID]],ufc_fighters[id],ufc_fighters[fighter_name],"xxx",0,1)</f>
        <v>Lyoto Machida</v>
      </c>
    </row>
    <row r="5569" spans="1:43">
      <c r="A5569">
        <v>1898</v>
      </c>
      <c r="B5569">
        <v>1320</v>
      </c>
      <c r="C5569">
        <f>_xlfn.XLOOKUP(ufc_fights_2[[#This Row],[r_fighter_id]],ufc_fighters[id],ufc_fighters[year],"xxx",0,1)</f>
        <v>1978</v>
      </c>
      <c r="D5569">
        <f>_xlfn.XLOOKUP(ufc_fights_2[[#This Row],[b_fighter_id]],ufc_fighters[id],ufc_fighters[year],"Prázdné",0,1)</f>
        <v>1970</v>
      </c>
      <c r="E5569" s="10">
        <f>YEAR(ufc_fights_2[[#This Row],[date]])-ufc_fights_2[[#This Row],[r_year]]</f>
        <v>35</v>
      </c>
      <c r="F5569" s="10">
        <f>YEAR(ufc_fights_2[[#This Row],[date]])-ufc_fights_2[[#This Row],[b_year]]</f>
        <v>43</v>
      </c>
      <c r="G5569">
        <v>0</v>
      </c>
      <c r="H5569">
        <v>0</v>
      </c>
      <c r="I5569">
        <v>0.5</v>
      </c>
      <c r="J5569">
        <v>0.3125</v>
      </c>
      <c r="K5569">
        <v>0.5091</v>
      </c>
      <c r="L5569">
        <v>0.55100000000000005</v>
      </c>
      <c r="M5569">
        <v>1</v>
      </c>
      <c r="N5569">
        <v>0.33329999999999999</v>
      </c>
      <c r="O5569">
        <v>0</v>
      </c>
      <c r="P5569">
        <v>0</v>
      </c>
      <c r="Q5569">
        <v>0</v>
      </c>
      <c r="R5569">
        <v>0</v>
      </c>
      <c r="S5569" s="2">
        <v>5.7870370370370373E-5</v>
      </c>
      <c r="T5569" s="2">
        <v>1.3078703703703703E-3</v>
      </c>
      <c r="U5569">
        <v>0.47220000000000001</v>
      </c>
      <c r="V5569">
        <v>0.1613</v>
      </c>
      <c r="W5569">
        <v>0.64290000000000003</v>
      </c>
      <c r="X5569">
        <v>0.25</v>
      </c>
      <c r="Y5569">
        <v>0.41670000000000001</v>
      </c>
      <c r="Z5569">
        <v>0.46</v>
      </c>
      <c r="AA5569">
        <v>0.2545</v>
      </c>
      <c r="AB5569">
        <v>0</v>
      </c>
      <c r="AC5569">
        <v>0.71430000000000005</v>
      </c>
      <c r="AD5569">
        <v>1</v>
      </c>
      <c r="AE5569">
        <v>0.5</v>
      </c>
      <c r="AF5569" t="s">
        <v>3922</v>
      </c>
      <c r="AG5569" s="2">
        <v>3.472222222222222E-3</v>
      </c>
      <c r="AH5569" t="s">
        <v>3911</v>
      </c>
      <c r="AI5569">
        <v>3</v>
      </c>
      <c r="AJ5569" t="s">
        <v>3914</v>
      </c>
      <c r="AK5569" s="3">
        <v>41328</v>
      </c>
      <c r="AL5569" s="10">
        <f>YEAR(ufc_fights_2[[#This Row],[date]])</f>
        <v>2013</v>
      </c>
      <c r="AM5569" t="s">
        <v>3983</v>
      </c>
      <c r="AN5569">
        <v>63</v>
      </c>
      <c r="AO5569" t="s">
        <v>3913</v>
      </c>
      <c r="AP5569">
        <f>IF(ufc_fights_2[[#This Row],[winner]]="Red",ufc_fights_2[[#This Row],[r_fighter_id]],ufc_fights_2[[#This Row],[b_fighter_id]])</f>
        <v>1898</v>
      </c>
      <c r="AQ5569" t="str">
        <f>_xlfn.XLOOKUP(ufc_fights_2[[#This Row],[winnerID]],ufc_fighters[id],ufc_fighters[fighter_name],"xxx",0,1)</f>
        <v>Lyoto Machida</v>
      </c>
    </row>
    <row r="5570" spans="1:43">
      <c r="A5570">
        <v>90</v>
      </c>
      <c r="B5570">
        <v>2566</v>
      </c>
      <c r="C5570">
        <f>_xlfn.XLOOKUP(ufc_fights_2[[#This Row],[r_fighter_id]],ufc_fighters[id],ufc_fighters[year],"xxx",0,1)</f>
        <v>1986</v>
      </c>
      <c r="D5570">
        <f>_xlfn.XLOOKUP(ufc_fights_2[[#This Row],[b_fighter_id]],ufc_fighters[id],ufc_fighters[year],"Prázdné",0,1)</f>
        <v>1988</v>
      </c>
      <c r="E5570" s="10">
        <f>YEAR(ufc_fights_2[[#This Row],[date]])-ufc_fights_2[[#This Row],[r_year]]</f>
        <v>32</v>
      </c>
      <c r="F5570" s="10">
        <f>YEAR(ufc_fights_2[[#This Row],[date]])-ufc_fights_2[[#This Row],[b_year]]</f>
        <v>30</v>
      </c>
      <c r="G5570">
        <v>2</v>
      </c>
      <c r="H5570">
        <v>0</v>
      </c>
      <c r="I5570">
        <v>0.52629999999999999</v>
      </c>
      <c r="J5570">
        <v>0.625</v>
      </c>
      <c r="K5570">
        <v>0.60870000000000002</v>
      </c>
      <c r="L5570">
        <v>0.8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1.1689814814814816E-3</v>
      </c>
      <c r="T5570" s="2">
        <v>1.6203703703703703E-4</v>
      </c>
      <c r="U5570">
        <v>0.25</v>
      </c>
      <c r="V5570">
        <v>0.3</v>
      </c>
      <c r="W5570">
        <v>1</v>
      </c>
      <c r="X5570">
        <v>1</v>
      </c>
      <c r="Y5570">
        <v>1</v>
      </c>
      <c r="Z5570">
        <v>0.52939999999999998</v>
      </c>
      <c r="AA5570">
        <v>0.6</v>
      </c>
      <c r="AB5570">
        <v>1</v>
      </c>
      <c r="AC5570">
        <v>0.75</v>
      </c>
      <c r="AD5570">
        <v>0</v>
      </c>
      <c r="AE5570">
        <v>0</v>
      </c>
      <c r="AF5570" t="s">
        <v>3910</v>
      </c>
      <c r="AG5570" s="2">
        <v>3.0439814814814813E-3</v>
      </c>
      <c r="AH5570" t="s">
        <v>3911</v>
      </c>
      <c r="AI5570">
        <v>3</v>
      </c>
      <c r="AJ5570" t="s">
        <v>3928</v>
      </c>
      <c r="AK5570" s="3">
        <v>43155</v>
      </c>
      <c r="AL5570" s="10">
        <f>YEAR(ufc_fights_2[[#This Row],[date]])</f>
        <v>2018</v>
      </c>
      <c r="AM5570" t="s">
        <v>3983</v>
      </c>
      <c r="AN5570">
        <v>49</v>
      </c>
      <c r="AO5570" t="s">
        <v>3913</v>
      </c>
      <c r="AP5570">
        <f>IF(ufc_fights_2[[#This Row],[winner]]="Red",ufc_fights_2[[#This Row],[r_fighter_id]],ufc_fights_2[[#This Row],[b_fighter_id]])</f>
        <v>90</v>
      </c>
      <c r="AQ5570" t="str">
        <f>_xlfn.XLOOKUP(ufc_fights_2[[#This Row],[winnerID]],ufc_fighters[id],ufc_fighters[fighter_name],"xxx",0,1)</f>
        <v>Sam Alvey</v>
      </c>
    </row>
    <row r="5571" spans="1:43">
      <c r="A5571">
        <v>1898</v>
      </c>
      <c r="B5571">
        <v>2261</v>
      </c>
      <c r="C5571">
        <f>_xlfn.XLOOKUP(ufc_fights_2[[#This Row],[r_fighter_id]],ufc_fighters[id],ufc_fighters[year],"xxx",0,1)</f>
        <v>1978</v>
      </c>
      <c r="D5571">
        <f>_xlfn.XLOOKUP(ufc_fights_2[[#This Row],[b_fighter_id]],ufc_fighters[id],ufc_fighters[year],"Prázdné",0,1)</f>
        <v>1979</v>
      </c>
      <c r="E5571" s="10">
        <f>YEAR(ufc_fights_2[[#This Row],[date]])-ufc_fights_2[[#This Row],[r_year]]</f>
        <v>29</v>
      </c>
      <c r="F5571" s="10">
        <f>YEAR(ufc_fights_2[[#This Row],[date]])-ufc_fights_2[[#This Row],[b_year]]</f>
        <v>28</v>
      </c>
      <c r="G5571">
        <v>0</v>
      </c>
      <c r="H5571">
        <v>0</v>
      </c>
      <c r="I5571">
        <v>0.78649999999999998</v>
      </c>
      <c r="J5571">
        <v>0.4839</v>
      </c>
      <c r="K5571">
        <v>0.87580000000000002</v>
      </c>
      <c r="L5571">
        <v>0.61360000000000003</v>
      </c>
      <c r="M5571">
        <v>0.66669999999999996</v>
      </c>
      <c r="N5571">
        <v>0.2</v>
      </c>
      <c r="O5571">
        <v>1</v>
      </c>
      <c r="P5571">
        <v>0</v>
      </c>
      <c r="Q5571">
        <v>0</v>
      </c>
      <c r="R5571">
        <v>0</v>
      </c>
      <c r="S5571" s="2">
        <v>6.3425925925925924E-3</v>
      </c>
      <c r="T5571" s="2">
        <v>1.238425925925926E-3</v>
      </c>
      <c r="U5571">
        <v>0.67920000000000003</v>
      </c>
      <c r="V5571">
        <v>0.28570000000000001</v>
      </c>
      <c r="W5571">
        <v>0.96299999999999997</v>
      </c>
      <c r="X5571">
        <v>0.88890000000000002</v>
      </c>
      <c r="Y5571">
        <v>1</v>
      </c>
      <c r="Z5571">
        <v>0.77270000000000005</v>
      </c>
      <c r="AA5571">
        <v>0.23080000000000001</v>
      </c>
      <c r="AB5571">
        <v>0.9143</v>
      </c>
      <c r="AC5571">
        <v>0.70589999999999997</v>
      </c>
      <c r="AD5571">
        <v>0.65620000000000001</v>
      </c>
      <c r="AE5571">
        <v>0</v>
      </c>
      <c r="AF5571" t="s">
        <v>3915</v>
      </c>
      <c r="AG5571" s="2">
        <v>3.472222222222222E-3</v>
      </c>
      <c r="AH5571" t="s">
        <v>3911</v>
      </c>
      <c r="AI5571">
        <v>3</v>
      </c>
      <c r="AJ5571" t="s">
        <v>3925</v>
      </c>
      <c r="AK5571" s="3">
        <v>39347</v>
      </c>
      <c r="AL5571" s="10">
        <f>YEAR(ufc_fights_2[[#This Row],[date]])</f>
        <v>2007</v>
      </c>
      <c r="AM5571" t="s">
        <v>3983</v>
      </c>
      <c r="AN5571">
        <v>63</v>
      </c>
      <c r="AO5571" t="s">
        <v>3913</v>
      </c>
      <c r="AP5571">
        <f>IF(ufc_fights_2[[#This Row],[winner]]="Red",ufc_fights_2[[#This Row],[r_fighter_id]],ufc_fights_2[[#This Row],[b_fighter_id]])</f>
        <v>1898</v>
      </c>
      <c r="AQ5571" t="str">
        <f>_xlfn.XLOOKUP(ufc_fights_2[[#This Row],[winnerID]],ufc_fighters[id],ufc_fighters[fighter_name],"xxx",0,1)</f>
        <v>Lyoto Machida</v>
      </c>
    </row>
    <row r="5572" spans="1:43">
      <c r="A5572">
        <v>1898</v>
      </c>
      <c r="B5572">
        <v>652</v>
      </c>
      <c r="C5572">
        <f>_xlfn.XLOOKUP(ufc_fights_2[[#This Row],[r_fighter_id]],ufc_fighters[id],ufc_fighters[year],"xxx",0,1)</f>
        <v>1978</v>
      </c>
      <c r="D5572">
        <f>_xlfn.XLOOKUP(ufc_fights_2[[#This Row],[b_fighter_id]],ufc_fighters[id],ufc_fighters[year],"Prázdné",0,1)</f>
        <v>1963</v>
      </c>
      <c r="E5572" s="10">
        <f>YEAR(ufc_fights_2[[#This Row],[date]])-ufc_fights_2[[#This Row],[r_year]]</f>
        <v>33</v>
      </c>
      <c r="F5572" s="10">
        <f>YEAR(ufc_fights_2[[#This Row],[date]])-ufc_fights_2[[#This Row],[b_year]]</f>
        <v>48</v>
      </c>
      <c r="G5572">
        <v>1</v>
      </c>
      <c r="H5572">
        <v>0</v>
      </c>
      <c r="I5572">
        <v>0.31909999999999999</v>
      </c>
      <c r="J5572">
        <v>0.21740000000000001</v>
      </c>
      <c r="K5572">
        <v>0.34689999999999999</v>
      </c>
      <c r="L5572">
        <v>0.20830000000000001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2.3148148148148147E-5</v>
      </c>
      <c r="T5572" s="2">
        <v>6.9444444444444444E-5</v>
      </c>
      <c r="U5572">
        <v>0.22500000000000001</v>
      </c>
      <c r="V5572">
        <v>0.1905</v>
      </c>
      <c r="W5572">
        <v>1</v>
      </c>
      <c r="X5572">
        <v>0.75</v>
      </c>
      <c r="Y5572">
        <v>0</v>
      </c>
      <c r="Z5572">
        <v>0.29549999999999998</v>
      </c>
      <c r="AA5572">
        <v>0.23810000000000001</v>
      </c>
      <c r="AB5572">
        <v>0.5</v>
      </c>
      <c r="AC5572">
        <v>0</v>
      </c>
      <c r="AD5572">
        <v>1</v>
      </c>
      <c r="AE5572">
        <v>0</v>
      </c>
      <c r="AF5572" t="s">
        <v>3910</v>
      </c>
      <c r="AG5572" s="2">
        <v>7.5231481481481482E-4</v>
      </c>
      <c r="AH5572" t="s">
        <v>3911</v>
      </c>
      <c r="AI5572">
        <v>3</v>
      </c>
      <c r="AJ5572" t="s">
        <v>3949</v>
      </c>
      <c r="AK5572" s="3">
        <v>40663</v>
      </c>
      <c r="AL5572" s="10">
        <f>YEAR(ufc_fights_2[[#This Row],[date]])</f>
        <v>2011</v>
      </c>
      <c r="AM5572" t="s">
        <v>3983</v>
      </c>
      <c r="AN5572">
        <v>65</v>
      </c>
      <c r="AO5572" t="s">
        <v>3913</v>
      </c>
      <c r="AP5572">
        <f>IF(ufc_fights_2[[#This Row],[winner]]="Red",ufc_fights_2[[#This Row],[r_fighter_id]],ufc_fights_2[[#This Row],[b_fighter_id]])</f>
        <v>1898</v>
      </c>
      <c r="AQ5572" t="str">
        <f>_xlfn.XLOOKUP(ufc_fights_2[[#This Row],[winnerID]],ufc_fighters[id],ufc_fighters[fighter_name],"xxx",0,1)</f>
        <v>Lyoto Machida</v>
      </c>
    </row>
    <row r="5573" spans="1:43">
      <c r="A5573">
        <v>3384</v>
      </c>
      <c r="B5573">
        <v>90</v>
      </c>
      <c r="C5573">
        <f>_xlfn.XLOOKUP(ufc_fights_2[[#This Row],[r_fighter_id]],ufc_fighters[id],ufc_fighters[year],"xxx",0,1)</f>
        <v>1985</v>
      </c>
      <c r="D5573">
        <f>_xlfn.XLOOKUP(ufc_fights_2[[#This Row],[b_fighter_id]],ufc_fighters[id],ufc_fighters[year],"Prázdné",0,1)</f>
        <v>1986</v>
      </c>
      <c r="E5573" s="10">
        <f>YEAR(ufc_fights_2[[#This Row],[date]])-ufc_fights_2[[#This Row],[r_year]]</f>
        <v>33</v>
      </c>
      <c r="F5573" s="10">
        <f>YEAR(ufc_fights_2[[#This Row],[date]])-ufc_fights_2[[#This Row],[b_year]]</f>
        <v>32</v>
      </c>
      <c r="G5573">
        <v>0</v>
      </c>
      <c r="H5573">
        <v>1</v>
      </c>
      <c r="I5573">
        <v>0.37590000000000001</v>
      </c>
      <c r="J5573">
        <v>0.43440000000000001</v>
      </c>
      <c r="K5573">
        <v>0.37590000000000001</v>
      </c>
      <c r="L5573">
        <v>0.46089999999999998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6.9444444444444444E-5</v>
      </c>
      <c r="T5573" s="2">
        <v>0</v>
      </c>
      <c r="U5573">
        <v>0.2198</v>
      </c>
      <c r="V5573">
        <v>0.3846</v>
      </c>
      <c r="W5573">
        <v>0.52170000000000005</v>
      </c>
      <c r="X5573">
        <v>0.94740000000000002</v>
      </c>
      <c r="Y5573">
        <v>0.78569999999999995</v>
      </c>
      <c r="Z5573">
        <v>0.37590000000000001</v>
      </c>
      <c r="AA5573">
        <v>0.4375</v>
      </c>
      <c r="AB5573">
        <v>0</v>
      </c>
      <c r="AC5573">
        <v>0.44440000000000002</v>
      </c>
      <c r="AD5573">
        <v>0</v>
      </c>
      <c r="AE5573">
        <v>0</v>
      </c>
      <c r="AF5573" t="s">
        <v>3922</v>
      </c>
      <c r="AG5573" s="2">
        <v>3.472222222222222E-3</v>
      </c>
      <c r="AH5573" t="s">
        <v>3911</v>
      </c>
      <c r="AI5573">
        <v>3</v>
      </c>
      <c r="AJ5573" t="s">
        <v>3919</v>
      </c>
      <c r="AK5573" s="3">
        <v>43252</v>
      </c>
      <c r="AL5573" s="10">
        <f>YEAR(ufc_fights_2[[#This Row],[date]])</f>
        <v>2018</v>
      </c>
      <c r="AM5573" t="s">
        <v>3983</v>
      </c>
      <c r="AN5573">
        <v>72</v>
      </c>
      <c r="AO5573" t="s">
        <v>3918</v>
      </c>
      <c r="AP5573">
        <f>IF(ufc_fights_2[[#This Row],[winner]]="Red",ufc_fights_2[[#This Row],[r_fighter_id]],ufc_fights_2[[#This Row],[b_fighter_id]])</f>
        <v>90</v>
      </c>
      <c r="AQ5573" t="str">
        <f>_xlfn.XLOOKUP(ufc_fights_2[[#This Row],[winnerID]],ufc_fighters[id],ufc_fighters[fighter_name],"xxx",0,1)</f>
        <v>Sam Alvey</v>
      </c>
    </row>
    <row r="5574" spans="1:43">
      <c r="A5574">
        <v>1206</v>
      </c>
      <c r="B5574">
        <v>318</v>
      </c>
      <c r="C5574">
        <f>_xlfn.XLOOKUP(ufc_fights_2[[#This Row],[r_fighter_id]],ufc_fighters[id],ufc_fighters[year],"xxx",0,1)</f>
        <v>1979</v>
      </c>
      <c r="D5574">
        <f>_xlfn.XLOOKUP(ufc_fights_2[[#This Row],[b_fighter_id]],ufc_fighters[id],ufc_fighters[year],"Prázdné",0,1)</f>
        <v>1977</v>
      </c>
      <c r="E5574" s="10">
        <f>YEAR(ufc_fights_2[[#This Row],[date]])-ufc_fights_2[[#This Row],[r_year]]</f>
        <v>27</v>
      </c>
      <c r="F5574" s="10">
        <f>YEAR(ufc_fights_2[[#This Row],[date]])-ufc_fights_2[[#This Row],[b_year]]</f>
        <v>29</v>
      </c>
      <c r="G5574">
        <v>0</v>
      </c>
      <c r="H5574">
        <v>0</v>
      </c>
      <c r="I5574">
        <v>0.40100000000000002</v>
      </c>
      <c r="J5574">
        <v>0.25790000000000002</v>
      </c>
      <c r="K5574">
        <v>0.4123</v>
      </c>
      <c r="L5574">
        <v>0.27160000000000001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1.9675925925925926E-4</v>
      </c>
      <c r="T5574" s="2">
        <v>0</v>
      </c>
      <c r="U5574">
        <v>0.31850000000000001</v>
      </c>
      <c r="V5574">
        <v>0.22700000000000001</v>
      </c>
      <c r="W5574">
        <v>0.75</v>
      </c>
      <c r="X5574">
        <v>0.64290000000000003</v>
      </c>
      <c r="Y5574">
        <v>0.625</v>
      </c>
      <c r="Z5574">
        <v>0.3886</v>
      </c>
      <c r="AA5574">
        <v>0.25950000000000001</v>
      </c>
      <c r="AB5574">
        <v>0.57140000000000002</v>
      </c>
      <c r="AC5574">
        <v>0</v>
      </c>
      <c r="AD5574">
        <v>0</v>
      </c>
      <c r="AE5574">
        <v>0</v>
      </c>
      <c r="AF5574" t="s">
        <v>3915</v>
      </c>
      <c r="AG5574" s="2">
        <v>3.472222222222222E-3</v>
      </c>
      <c r="AH5574" t="s">
        <v>3911</v>
      </c>
      <c r="AI5574">
        <v>3</v>
      </c>
      <c r="AJ5574" t="s">
        <v>3967</v>
      </c>
      <c r="AK5574" s="3">
        <v>38955</v>
      </c>
      <c r="AL5574" s="10">
        <f>YEAR(ufc_fights_2[[#This Row],[date]])</f>
        <v>2006</v>
      </c>
      <c r="AM5574" t="s">
        <v>3983</v>
      </c>
      <c r="AN5574">
        <v>1</v>
      </c>
      <c r="AO5574" t="s">
        <v>3913</v>
      </c>
      <c r="AP5574">
        <f>IF(ufc_fights_2[[#This Row],[winner]]="Red",ufc_fights_2[[#This Row],[r_fighter_id]],ufc_fights_2[[#This Row],[b_fighter_id]])</f>
        <v>1206</v>
      </c>
      <c r="AQ5574" t="str">
        <f>_xlfn.XLOOKUP(ufc_fights_2[[#This Row],[winnerID]],ufc_fighters[id],ufc_fighters[fighter_name],"xxx",0,1)</f>
        <v>Forrest Griffin</v>
      </c>
    </row>
    <row r="5575" spans="1:43">
      <c r="A5575">
        <v>1206</v>
      </c>
      <c r="B5575">
        <v>2395</v>
      </c>
      <c r="C5575">
        <f>_xlfn.XLOOKUP(ufc_fights_2[[#This Row],[r_fighter_id]],ufc_fighters[id],ufc_fighters[year],"xxx",0,1)</f>
        <v>1979</v>
      </c>
      <c r="D5575">
        <f>_xlfn.XLOOKUP(ufc_fights_2[[#This Row],[b_fighter_id]],ufc_fighters[id],ufc_fighters[year],"Prázdné",0,1)</f>
        <v>1975</v>
      </c>
      <c r="E5575" s="10">
        <f>YEAR(ufc_fights_2[[#This Row],[date]])-ufc_fights_2[[#This Row],[r_year]]</f>
        <v>30</v>
      </c>
      <c r="F5575" s="10">
        <f>YEAR(ufc_fights_2[[#This Row],[date]])-ufc_fights_2[[#This Row],[b_year]]</f>
        <v>34</v>
      </c>
      <c r="G5575">
        <v>0</v>
      </c>
      <c r="H5575">
        <v>0</v>
      </c>
      <c r="I5575">
        <v>0.33979999999999999</v>
      </c>
      <c r="J5575">
        <v>0.32</v>
      </c>
      <c r="K5575">
        <v>0.39389999999999997</v>
      </c>
      <c r="L5575">
        <v>0.51380000000000003</v>
      </c>
      <c r="M5575">
        <v>0</v>
      </c>
      <c r="N5575">
        <v>0.33329999999999999</v>
      </c>
      <c r="O5575">
        <v>0</v>
      </c>
      <c r="P5575">
        <v>0</v>
      </c>
      <c r="Q5575">
        <v>1</v>
      </c>
      <c r="R5575">
        <v>0</v>
      </c>
      <c r="S5575" s="2">
        <v>8.2175925925925927E-4</v>
      </c>
      <c r="T5575" s="2">
        <v>2.8819444444444444E-3</v>
      </c>
      <c r="U5575">
        <v>0.25879999999999997</v>
      </c>
      <c r="V5575">
        <v>0.29580000000000001</v>
      </c>
      <c r="W5575">
        <v>0.64710000000000001</v>
      </c>
      <c r="X5575">
        <v>0.78949999999999998</v>
      </c>
      <c r="Y5575">
        <v>0.5</v>
      </c>
      <c r="Z5575">
        <v>0.32119999999999999</v>
      </c>
      <c r="AA5575">
        <v>0.22</v>
      </c>
      <c r="AB5575">
        <v>0.55559999999999998</v>
      </c>
      <c r="AC5575">
        <v>1</v>
      </c>
      <c r="AD5575">
        <v>0.75</v>
      </c>
      <c r="AE5575">
        <v>0.5</v>
      </c>
      <c r="AF5575" t="s">
        <v>3922</v>
      </c>
      <c r="AG5575" s="2">
        <v>3.472222222222222E-3</v>
      </c>
      <c r="AH5575" t="s">
        <v>3911</v>
      </c>
      <c r="AI5575">
        <v>3</v>
      </c>
      <c r="AJ5575" t="s">
        <v>3974</v>
      </c>
      <c r="AK5575" s="3">
        <v>40138</v>
      </c>
      <c r="AL5575" s="10">
        <f>YEAR(ufc_fights_2[[#This Row],[date]])</f>
        <v>2009</v>
      </c>
      <c r="AM5575" t="s">
        <v>3983</v>
      </c>
      <c r="AN5575">
        <v>1</v>
      </c>
      <c r="AO5575" t="s">
        <v>3913</v>
      </c>
      <c r="AP5575">
        <f>IF(ufc_fights_2[[#This Row],[winner]]="Red",ufc_fights_2[[#This Row],[r_fighter_id]],ufc_fights_2[[#This Row],[b_fighter_id]])</f>
        <v>1206</v>
      </c>
      <c r="AQ5575" t="str">
        <f>_xlfn.XLOOKUP(ufc_fights_2[[#This Row],[winnerID]],ufc_fighters[id],ufc_fighters[fighter_name],"xxx",0,1)</f>
        <v>Forrest Griffin</v>
      </c>
    </row>
    <row r="5576" spans="1:43">
      <c r="A5576">
        <v>1206</v>
      </c>
      <c r="B5576">
        <v>1006</v>
      </c>
      <c r="C5576">
        <f>_xlfn.XLOOKUP(ufc_fights_2[[#This Row],[r_fighter_id]],ufc_fighters[id],ufc_fighters[year],"xxx",0,1)</f>
        <v>1979</v>
      </c>
      <c r="D5576">
        <f>_xlfn.XLOOKUP(ufc_fights_2[[#This Row],[b_fighter_id]],ufc_fighters[id],ufc_fighters[year],"Prázdné",0,1)</f>
        <v>1974</v>
      </c>
      <c r="E5576" s="10">
        <f>YEAR(ufc_fights_2[[#This Row],[date]])-ufc_fights_2[[#This Row],[r_year]]</f>
        <v>32</v>
      </c>
      <c r="F5576" s="10">
        <f>YEAR(ufc_fights_2[[#This Row],[date]])-ufc_fights_2[[#This Row],[b_year]]</f>
        <v>37</v>
      </c>
      <c r="G5576">
        <v>0</v>
      </c>
      <c r="H5576">
        <v>0</v>
      </c>
      <c r="I5576">
        <v>0.3226</v>
      </c>
      <c r="J5576">
        <v>0.31730000000000003</v>
      </c>
      <c r="K5576">
        <v>0.50600000000000001</v>
      </c>
      <c r="L5576">
        <v>0.35709999999999997</v>
      </c>
      <c r="M5576">
        <v>0.71430000000000005</v>
      </c>
      <c r="N5576">
        <v>0.5</v>
      </c>
      <c r="O5576">
        <v>0</v>
      </c>
      <c r="P5576">
        <v>0</v>
      </c>
      <c r="Q5576">
        <v>0</v>
      </c>
      <c r="R5576">
        <v>0</v>
      </c>
      <c r="S5576" s="2">
        <v>4.0856481481481481E-3</v>
      </c>
      <c r="T5576" s="2">
        <v>2.4305555555555555E-4</v>
      </c>
      <c r="U5576">
        <v>0.23330000000000001</v>
      </c>
      <c r="V5576">
        <v>0.23599999999999999</v>
      </c>
      <c r="W5576">
        <v>0.6</v>
      </c>
      <c r="X5576">
        <v>0.66669999999999996</v>
      </c>
      <c r="Y5576">
        <v>1</v>
      </c>
      <c r="Z5576">
        <v>0.27729999999999999</v>
      </c>
      <c r="AA5576">
        <v>0.3</v>
      </c>
      <c r="AB5576">
        <v>0.6</v>
      </c>
      <c r="AC5576">
        <v>0.75</v>
      </c>
      <c r="AD5576">
        <v>0.4516</v>
      </c>
      <c r="AE5576">
        <v>0</v>
      </c>
      <c r="AF5576" t="s">
        <v>3915</v>
      </c>
      <c r="AG5576" s="2">
        <v>3.472222222222222E-3</v>
      </c>
      <c r="AH5576" t="s">
        <v>3911</v>
      </c>
      <c r="AI5576">
        <v>3</v>
      </c>
      <c r="AJ5576" t="s">
        <v>3967</v>
      </c>
      <c r="AK5576" s="3">
        <v>40579</v>
      </c>
      <c r="AL5576" s="10">
        <f>YEAR(ufc_fights_2[[#This Row],[date]])</f>
        <v>2011</v>
      </c>
      <c r="AM5576" t="s">
        <v>3983</v>
      </c>
      <c r="AN5576">
        <v>1</v>
      </c>
      <c r="AO5576" t="s">
        <v>3913</v>
      </c>
      <c r="AP5576">
        <f>IF(ufc_fights_2[[#This Row],[winner]]="Red",ufc_fights_2[[#This Row],[r_fighter_id]],ufc_fights_2[[#This Row],[b_fighter_id]])</f>
        <v>1206</v>
      </c>
      <c r="AQ5576" t="str">
        <f>_xlfn.XLOOKUP(ufc_fights_2[[#This Row],[winnerID]],ufc_fighters[id],ufc_fighters[fighter_name],"xxx",0,1)</f>
        <v>Forrest Griffin</v>
      </c>
    </row>
    <row r="5577" spans="1:43">
      <c r="A5577">
        <v>1206</v>
      </c>
      <c r="B5577">
        <v>2613</v>
      </c>
      <c r="C5577">
        <f>_xlfn.XLOOKUP(ufc_fights_2[[#This Row],[r_fighter_id]],ufc_fighters[id],ufc_fighters[year],"xxx",0,1)</f>
        <v>1979</v>
      </c>
      <c r="D5577">
        <f>_xlfn.XLOOKUP(ufc_fights_2[[#This Row],[b_fighter_id]],ufc_fighters[id],ufc_fighters[year],"Prázdné",0,1)</f>
        <v>1976</v>
      </c>
      <c r="E5577" s="10">
        <f>YEAR(ufc_fights_2[[#This Row],[date]])-ufc_fights_2[[#This Row],[r_year]]</f>
        <v>28</v>
      </c>
      <c r="F5577" s="10">
        <f>YEAR(ufc_fights_2[[#This Row],[date]])-ufc_fights_2[[#This Row],[b_year]]</f>
        <v>31</v>
      </c>
      <c r="G5577">
        <v>0</v>
      </c>
      <c r="H5577">
        <v>0</v>
      </c>
      <c r="I5577">
        <v>0.45929999999999999</v>
      </c>
      <c r="J5577">
        <v>0.27029999999999998</v>
      </c>
      <c r="K5577">
        <v>0.4637</v>
      </c>
      <c r="L5577">
        <v>0.27029999999999998</v>
      </c>
      <c r="M5577">
        <v>0</v>
      </c>
      <c r="N5577">
        <v>0.66669999999999996</v>
      </c>
      <c r="O5577">
        <v>0</v>
      </c>
      <c r="P5577">
        <v>0</v>
      </c>
      <c r="Q5577">
        <v>0</v>
      </c>
      <c r="R5577">
        <v>0</v>
      </c>
      <c r="S5577" s="2">
        <v>1.0416666666666667E-4</v>
      </c>
      <c r="T5577" s="2">
        <v>4.1666666666666669E-4</v>
      </c>
      <c r="U5577">
        <v>0.34420000000000001</v>
      </c>
      <c r="V5577">
        <v>0.2676</v>
      </c>
      <c r="W5577">
        <v>0.67859999999999998</v>
      </c>
      <c r="X5577">
        <v>0.64059999999999995</v>
      </c>
      <c r="Y5577">
        <v>0</v>
      </c>
      <c r="Z5577">
        <v>0.4118</v>
      </c>
      <c r="AA5577">
        <v>0.26150000000000001</v>
      </c>
      <c r="AB5577">
        <v>0.61019999999999996</v>
      </c>
      <c r="AC5577">
        <v>0.33329999999999999</v>
      </c>
      <c r="AD5577">
        <v>0</v>
      </c>
      <c r="AE5577">
        <v>0.33329999999999999</v>
      </c>
      <c r="AF5577" t="s">
        <v>3915</v>
      </c>
      <c r="AG5577" s="2">
        <v>3.472222222222222E-3</v>
      </c>
      <c r="AH5577" t="s">
        <v>3911</v>
      </c>
      <c r="AI5577">
        <v>3</v>
      </c>
      <c r="AJ5577" t="s">
        <v>3925</v>
      </c>
      <c r="AK5577" s="3">
        <v>39249</v>
      </c>
      <c r="AL5577" s="10">
        <f>YEAR(ufc_fights_2[[#This Row],[date]])</f>
        <v>2007</v>
      </c>
      <c r="AM5577" t="s">
        <v>3983</v>
      </c>
      <c r="AN5577">
        <v>26</v>
      </c>
      <c r="AO5577" t="s">
        <v>3913</v>
      </c>
      <c r="AP5577">
        <f>IF(ufc_fights_2[[#This Row],[winner]]="Red",ufc_fights_2[[#This Row],[r_fighter_id]],ufc_fights_2[[#This Row],[b_fighter_id]])</f>
        <v>1206</v>
      </c>
      <c r="AQ5577" t="str">
        <f>_xlfn.XLOOKUP(ufc_fights_2[[#This Row],[winnerID]],ufc_fighters[id],ufc_fighters[fighter_name],"xxx",0,1)</f>
        <v>Forrest Griffin</v>
      </c>
    </row>
    <row r="5578" spans="1:43">
      <c r="A5578">
        <v>2287</v>
      </c>
      <c r="B5578">
        <v>2795</v>
      </c>
      <c r="C5578">
        <f>_xlfn.XLOOKUP(ufc_fights_2[[#This Row],[r_fighter_id]],ufc_fighters[id],ufc_fighters[year],"xxx",0,1)</f>
        <v>1994</v>
      </c>
      <c r="D5578">
        <f>_xlfn.XLOOKUP(ufc_fights_2[[#This Row],[b_fighter_id]],ufc_fighters[id],ufc_fighters[year],"Prázdné",0,1)</f>
        <v>1986</v>
      </c>
      <c r="E5578" s="10">
        <f>YEAR(ufc_fights_2[[#This Row],[date]])-ufc_fights_2[[#This Row],[r_year]]</f>
        <v>25</v>
      </c>
      <c r="F5578" s="10">
        <f>YEAR(ufc_fights_2[[#This Row],[date]])-ufc_fights_2[[#This Row],[b_year]]</f>
        <v>33</v>
      </c>
      <c r="G5578">
        <v>0</v>
      </c>
      <c r="H5578">
        <v>0</v>
      </c>
      <c r="I5578">
        <v>0.40739999999999998</v>
      </c>
      <c r="J5578">
        <v>0.81399999999999995</v>
      </c>
      <c r="K5578">
        <v>0.55559999999999998</v>
      </c>
      <c r="L5578">
        <v>0.89100000000000001</v>
      </c>
      <c r="M5578">
        <v>0</v>
      </c>
      <c r="N5578">
        <v>0.6</v>
      </c>
      <c r="O5578">
        <v>0</v>
      </c>
      <c r="P5578">
        <v>0</v>
      </c>
      <c r="Q5578">
        <v>0</v>
      </c>
      <c r="R5578">
        <v>0</v>
      </c>
      <c r="S5578" s="2">
        <v>0</v>
      </c>
      <c r="T5578" s="2">
        <v>7.4652777777777781E-3</v>
      </c>
      <c r="U5578">
        <v>0.29409999999999997</v>
      </c>
      <c r="V5578">
        <v>0.81079999999999997</v>
      </c>
      <c r="W5578">
        <v>0.42859999999999998</v>
      </c>
      <c r="X5578">
        <v>1</v>
      </c>
      <c r="Y5578">
        <v>0.8</v>
      </c>
      <c r="Z5578">
        <v>0.36840000000000001</v>
      </c>
      <c r="AA5578">
        <v>0.66669999999999996</v>
      </c>
      <c r="AB5578">
        <v>0.5</v>
      </c>
      <c r="AC5578">
        <v>0.66669999999999996</v>
      </c>
      <c r="AD5578">
        <v>0</v>
      </c>
      <c r="AE5578">
        <v>0.89290000000000003</v>
      </c>
      <c r="AF5578" t="s">
        <v>3915</v>
      </c>
      <c r="AG5578" s="2">
        <v>3.472222222222222E-3</v>
      </c>
      <c r="AH5578" t="s">
        <v>3911</v>
      </c>
      <c r="AI5578">
        <v>3</v>
      </c>
      <c r="AJ5578" t="s">
        <v>3961</v>
      </c>
      <c r="AK5578" s="3">
        <v>43540</v>
      </c>
      <c r="AL5578" s="10">
        <f>YEAR(ufc_fights_2[[#This Row],[date]])</f>
        <v>2019</v>
      </c>
      <c r="AM5578" t="s">
        <v>3983</v>
      </c>
      <c r="AN5578">
        <v>70</v>
      </c>
      <c r="AO5578" t="s">
        <v>3918</v>
      </c>
      <c r="AP5578">
        <f>IF(ufc_fights_2[[#This Row],[winner]]="Red",ufc_fights_2[[#This Row],[r_fighter_id]],ufc_fights_2[[#This Row],[b_fighter_id]])</f>
        <v>2795</v>
      </c>
      <c r="AQ5578" t="str">
        <f>_xlfn.XLOOKUP(ufc_fights_2[[#This Row],[winnerID]],ufc_fighters[id],ufc_fighters[fighter_name],"xxx",0,1)</f>
        <v>Saparbeg Safarov</v>
      </c>
    </row>
    <row r="5579" spans="1:43">
      <c r="A5579">
        <v>1206</v>
      </c>
      <c r="B5579">
        <v>1923</v>
      </c>
      <c r="C5579">
        <f>_xlfn.XLOOKUP(ufc_fights_2[[#This Row],[r_fighter_id]],ufc_fighters[id],ufc_fighters[year],"xxx",0,1)</f>
        <v>1979</v>
      </c>
      <c r="D5579">
        <f>_xlfn.XLOOKUP(ufc_fights_2[[#This Row],[b_fighter_id]],ufc_fighters[id],ufc_fighters[year],"Prázdné",0,1)</f>
        <v>1967</v>
      </c>
      <c r="E5579" s="10">
        <f>YEAR(ufc_fights_2[[#This Row],[date]])-ufc_fights_2[[#This Row],[r_year]]</f>
        <v>26</v>
      </c>
      <c r="F5579" s="10">
        <f>YEAR(ufc_fights_2[[#This Row],[date]])-ufc_fights_2[[#This Row],[b_year]]</f>
        <v>38</v>
      </c>
      <c r="G5579">
        <v>0</v>
      </c>
      <c r="H5579">
        <v>0</v>
      </c>
      <c r="I5579">
        <v>0.75</v>
      </c>
      <c r="J5579">
        <v>1</v>
      </c>
      <c r="K5579">
        <v>0.96970000000000001</v>
      </c>
      <c r="L5579">
        <v>1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 s="2">
        <v>1.4351851851851852E-3</v>
      </c>
      <c r="T5579" s="2">
        <v>0</v>
      </c>
      <c r="U5579">
        <v>0.75</v>
      </c>
      <c r="V5579">
        <v>0</v>
      </c>
      <c r="W5579">
        <v>0</v>
      </c>
      <c r="X5579">
        <v>0</v>
      </c>
      <c r="Y5579">
        <v>1</v>
      </c>
      <c r="Z5579">
        <v>0.5</v>
      </c>
      <c r="AA5579">
        <v>1</v>
      </c>
      <c r="AB5579">
        <v>0</v>
      </c>
      <c r="AC5579">
        <v>0</v>
      </c>
      <c r="AD5579">
        <v>1</v>
      </c>
      <c r="AE5579">
        <v>0</v>
      </c>
      <c r="AF5579" t="s">
        <v>3933</v>
      </c>
      <c r="AG5579" s="2">
        <v>1.5972222222222223E-3</v>
      </c>
      <c r="AH5579" t="s">
        <v>3911</v>
      </c>
      <c r="AI5579">
        <v>3</v>
      </c>
      <c r="AJ5579" t="s">
        <v>3914</v>
      </c>
      <c r="AK5579" s="3">
        <v>38507</v>
      </c>
      <c r="AL5579" s="10">
        <f>YEAR(ufc_fights_2[[#This Row],[date]])</f>
        <v>2005</v>
      </c>
      <c r="AM5579" t="s">
        <v>3983</v>
      </c>
      <c r="AN5579">
        <v>36</v>
      </c>
      <c r="AO5579" t="s">
        <v>3913</v>
      </c>
      <c r="AP5579">
        <f>IF(ufc_fights_2[[#This Row],[winner]]="Red",ufc_fights_2[[#This Row],[r_fighter_id]],ufc_fights_2[[#This Row],[b_fighter_id]])</f>
        <v>1206</v>
      </c>
      <c r="AQ5579" t="str">
        <f>_xlfn.XLOOKUP(ufc_fights_2[[#This Row],[winnerID]],ufc_fighters[id],ufc_fighters[fighter_name],"xxx",0,1)</f>
        <v>Forrest Griffin</v>
      </c>
    </row>
    <row r="5580" spans="1:43">
      <c r="A5580">
        <v>1206</v>
      </c>
      <c r="B5580">
        <v>2783</v>
      </c>
      <c r="C5580">
        <f>_xlfn.XLOOKUP(ufc_fights_2[[#This Row],[r_fighter_id]],ufc_fighters[id],ufc_fighters[year],"xxx",0,1)</f>
        <v>1979</v>
      </c>
      <c r="D5580">
        <f>_xlfn.XLOOKUP(ufc_fights_2[[#This Row],[b_fighter_id]],ufc_fighters[id],ufc_fighters[year],"Prázdné",0,1)</f>
        <v>1981</v>
      </c>
      <c r="E5580" s="10">
        <f>YEAR(ufc_fights_2[[#This Row],[date]])-ufc_fights_2[[#This Row],[r_year]]</f>
        <v>28</v>
      </c>
      <c r="F5580" s="10">
        <f>YEAR(ufc_fights_2[[#This Row],[date]])-ufc_fights_2[[#This Row],[b_year]]</f>
        <v>26</v>
      </c>
      <c r="G5580">
        <v>0</v>
      </c>
      <c r="H5580">
        <v>0</v>
      </c>
      <c r="I5580">
        <v>0.50770000000000004</v>
      </c>
      <c r="J5580">
        <v>0.36</v>
      </c>
      <c r="K5580">
        <v>0.68220000000000003</v>
      </c>
      <c r="L5580">
        <v>0.50480000000000003</v>
      </c>
      <c r="M5580">
        <v>1</v>
      </c>
      <c r="N5580">
        <v>0.41670000000000001</v>
      </c>
      <c r="O5580">
        <v>3</v>
      </c>
      <c r="P5580">
        <v>0</v>
      </c>
      <c r="Q5580">
        <v>2</v>
      </c>
      <c r="R5580">
        <v>0</v>
      </c>
      <c r="S5580" s="2">
        <v>3.9004629629629628E-3</v>
      </c>
      <c r="T5580" s="2">
        <v>3.3680555555555556E-3</v>
      </c>
      <c r="U5580">
        <v>0.42309999999999998</v>
      </c>
      <c r="V5580">
        <v>0.30430000000000001</v>
      </c>
      <c r="W5580">
        <v>0.8125</v>
      </c>
      <c r="X5580">
        <v>0.9</v>
      </c>
      <c r="Y5580">
        <v>1</v>
      </c>
      <c r="Z5580">
        <v>0.38890000000000002</v>
      </c>
      <c r="AA5580">
        <v>0.28000000000000003</v>
      </c>
      <c r="AB5580">
        <v>0.57140000000000002</v>
      </c>
      <c r="AC5580">
        <v>1</v>
      </c>
      <c r="AD5580">
        <v>0.59419999999999995</v>
      </c>
      <c r="AE5580">
        <v>0.45450000000000002</v>
      </c>
      <c r="AF5580" t="s">
        <v>3933</v>
      </c>
      <c r="AG5580" s="2">
        <v>3.2986111111111111E-3</v>
      </c>
      <c r="AH5580" t="s">
        <v>3911</v>
      </c>
      <c r="AI5580">
        <v>3</v>
      </c>
      <c r="AJ5580" t="s">
        <v>3967</v>
      </c>
      <c r="AK5580" s="3">
        <v>39347</v>
      </c>
      <c r="AL5580" s="10">
        <f>YEAR(ufc_fights_2[[#This Row],[date]])</f>
        <v>2007</v>
      </c>
      <c r="AM5580" t="s">
        <v>3983</v>
      </c>
      <c r="AN5580">
        <v>63</v>
      </c>
      <c r="AO5580" t="s">
        <v>3913</v>
      </c>
      <c r="AP5580">
        <f>IF(ufc_fights_2[[#This Row],[winner]]="Red",ufc_fights_2[[#This Row],[r_fighter_id]],ufc_fights_2[[#This Row],[b_fighter_id]])</f>
        <v>1206</v>
      </c>
      <c r="AQ5580" t="str">
        <f>_xlfn.XLOOKUP(ufc_fights_2[[#This Row],[winnerID]],ufc_fighters[id],ufc_fighters[fighter_name],"xxx",0,1)</f>
        <v>Forrest Griffin</v>
      </c>
    </row>
    <row r="5581" spans="1:43">
      <c r="A5581">
        <v>1206</v>
      </c>
      <c r="B5581">
        <v>2395</v>
      </c>
      <c r="C5581">
        <f>_xlfn.XLOOKUP(ufc_fights_2[[#This Row],[r_fighter_id]],ufc_fighters[id],ufc_fighters[year],"xxx",0,1)</f>
        <v>1979</v>
      </c>
      <c r="D5581">
        <f>_xlfn.XLOOKUP(ufc_fights_2[[#This Row],[b_fighter_id]],ufc_fighters[id],ufc_fighters[year],"Prázdné",0,1)</f>
        <v>1975</v>
      </c>
      <c r="E5581" s="10">
        <f>YEAR(ufc_fights_2[[#This Row],[date]])-ufc_fights_2[[#This Row],[r_year]]</f>
        <v>33</v>
      </c>
      <c r="F5581" s="10">
        <f>YEAR(ufc_fights_2[[#This Row],[date]])-ufc_fights_2[[#This Row],[b_year]]</f>
        <v>37</v>
      </c>
      <c r="G5581">
        <v>0</v>
      </c>
      <c r="H5581">
        <v>0</v>
      </c>
      <c r="I5581">
        <v>0.32569999999999999</v>
      </c>
      <c r="J5581">
        <v>0.38279999999999997</v>
      </c>
      <c r="K5581">
        <v>0.37140000000000001</v>
      </c>
      <c r="L5581">
        <v>0.46260000000000001</v>
      </c>
      <c r="M5581">
        <v>0</v>
      </c>
      <c r="N5581">
        <v>0.5</v>
      </c>
      <c r="O5581">
        <v>0</v>
      </c>
      <c r="P5581">
        <v>0</v>
      </c>
      <c r="Q5581">
        <v>0</v>
      </c>
      <c r="R5581">
        <v>0</v>
      </c>
      <c r="S5581" s="2">
        <v>6.018518518518519E-4</v>
      </c>
      <c r="T5581" s="2">
        <v>1.8981481481481482E-3</v>
      </c>
      <c r="U5581">
        <v>0.26340000000000002</v>
      </c>
      <c r="V5581">
        <v>0.3821</v>
      </c>
      <c r="W5581">
        <v>0.55559999999999998</v>
      </c>
      <c r="X5581">
        <v>0.55000000000000004</v>
      </c>
      <c r="Y5581">
        <v>0</v>
      </c>
      <c r="Z5581">
        <v>0.32019999999999998</v>
      </c>
      <c r="AA5581">
        <v>0.3478</v>
      </c>
      <c r="AB5581">
        <v>0.5</v>
      </c>
      <c r="AC5581">
        <v>0.66669999999999996</v>
      </c>
      <c r="AD5581">
        <v>0</v>
      </c>
      <c r="AE5581">
        <v>0.71430000000000005</v>
      </c>
      <c r="AF5581" t="s">
        <v>3915</v>
      </c>
      <c r="AG5581" s="2">
        <v>3.472222222222222E-3</v>
      </c>
      <c r="AH5581" t="s">
        <v>3911</v>
      </c>
      <c r="AI5581">
        <v>3</v>
      </c>
      <c r="AJ5581" t="s">
        <v>3967</v>
      </c>
      <c r="AK5581" s="3">
        <v>41097</v>
      </c>
      <c r="AL5581" s="10">
        <f>YEAR(ufc_fights_2[[#This Row],[date]])</f>
        <v>2012</v>
      </c>
      <c r="AM5581" t="s">
        <v>3983</v>
      </c>
      <c r="AN5581">
        <v>1</v>
      </c>
      <c r="AO5581" t="s">
        <v>3913</v>
      </c>
      <c r="AP5581">
        <f>IF(ufc_fights_2[[#This Row],[winner]]="Red",ufc_fights_2[[#This Row],[r_fighter_id]],ufc_fights_2[[#This Row],[b_fighter_id]])</f>
        <v>1206</v>
      </c>
      <c r="AQ5581" t="str">
        <f>_xlfn.XLOOKUP(ufc_fights_2[[#This Row],[winnerID]],ufc_fighters[id],ufc_fighters[fighter_name],"xxx",0,1)</f>
        <v>Forrest Griffin</v>
      </c>
    </row>
    <row r="5582" spans="1:43">
      <c r="A5582">
        <v>1206</v>
      </c>
      <c r="B5582">
        <v>3012</v>
      </c>
      <c r="C5582">
        <f>_xlfn.XLOOKUP(ufc_fights_2[[#This Row],[r_fighter_id]],ufc_fighters[id],ufc_fighters[year],"xxx",0,1)</f>
        <v>1979</v>
      </c>
      <c r="D5582">
        <f>_xlfn.XLOOKUP(ufc_fights_2[[#This Row],[b_fighter_id]],ufc_fighters[id],ufc_fighters[year],"Prázdné",0,1)</f>
        <v>1971</v>
      </c>
      <c r="E5582" s="10">
        <f>YEAR(ufc_fights_2[[#This Row],[date]])-ufc_fights_2[[#This Row],[r_year]]</f>
        <v>26</v>
      </c>
      <c r="F5582" s="10">
        <f>YEAR(ufc_fights_2[[#This Row],[date]])-ufc_fights_2[[#This Row],[b_year]]</f>
        <v>34</v>
      </c>
      <c r="G5582">
        <v>1</v>
      </c>
      <c r="H5582">
        <v>0</v>
      </c>
      <c r="I5582">
        <v>0.3659</v>
      </c>
      <c r="J5582">
        <v>0.38300000000000001</v>
      </c>
      <c r="K5582">
        <v>0.3659</v>
      </c>
      <c r="L5582">
        <v>0.38300000000000001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6.9444444444444444E-5</v>
      </c>
      <c r="T5582" s="2">
        <v>0</v>
      </c>
      <c r="U5582">
        <v>0.31879999999999997</v>
      </c>
      <c r="V5582">
        <v>0.25</v>
      </c>
      <c r="W5582">
        <v>0.2</v>
      </c>
      <c r="X5582">
        <v>0.875</v>
      </c>
      <c r="Y5582">
        <v>0.8</v>
      </c>
      <c r="Z5582">
        <v>0.33800000000000002</v>
      </c>
      <c r="AA5582">
        <v>0.34089999999999998</v>
      </c>
      <c r="AB5582">
        <v>0.5</v>
      </c>
      <c r="AC5582">
        <v>1</v>
      </c>
      <c r="AD5582">
        <v>1</v>
      </c>
      <c r="AE5582">
        <v>0</v>
      </c>
      <c r="AF5582" t="s">
        <v>3910</v>
      </c>
      <c r="AG5582" s="2">
        <v>2.4305555555555556E-3</v>
      </c>
      <c r="AH5582" t="s">
        <v>3911</v>
      </c>
      <c r="AI5582">
        <v>3</v>
      </c>
      <c r="AJ5582" t="s">
        <v>3939</v>
      </c>
      <c r="AK5582" s="3">
        <v>38632</v>
      </c>
      <c r="AL5582" s="10">
        <f>YEAR(ufc_fights_2[[#This Row],[date]])</f>
        <v>2005</v>
      </c>
      <c r="AM5582" t="s">
        <v>3983</v>
      </c>
      <c r="AN5582">
        <v>144</v>
      </c>
      <c r="AO5582" t="s">
        <v>3913</v>
      </c>
      <c r="AP5582">
        <f>IF(ufc_fights_2[[#This Row],[winner]]="Red",ufc_fights_2[[#This Row],[r_fighter_id]],ufc_fights_2[[#This Row],[b_fighter_id]])</f>
        <v>1206</v>
      </c>
      <c r="AQ5582" t="str">
        <f>_xlfn.XLOOKUP(ufc_fights_2[[#This Row],[winnerID]],ufc_fighters[id],ufc_fighters[fighter_name],"xxx",0,1)</f>
        <v>Forrest Griffin</v>
      </c>
    </row>
    <row r="5583" spans="1:43">
      <c r="A5583">
        <v>1898</v>
      </c>
      <c r="B5583">
        <v>3051</v>
      </c>
      <c r="C5583">
        <f>_xlfn.XLOOKUP(ufc_fights_2[[#This Row],[r_fighter_id]],ufc_fighters[id],ufc_fighters[year],"xxx",0,1)</f>
        <v>1978</v>
      </c>
      <c r="D5583">
        <f>_xlfn.XLOOKUP(ufc_fights_2[[#This Row],[b_fighter_id]],ufc_fighters[id],ufc_fighters[year],"Prázdné",0,1)</f>
        <v>1984</v>
      </c>
      <c r="E5583" s="10">
        <f>YEAR(ufc_fights_2[[#This Row],[date]])-ufc_fights_2[[#This Row],[r_year]]</f>
        <v>29</v>
      </c>
      <c r="F5583" s="10">
        <f>YEAR(ufc_fights_2[[#This Row],[date]])-ufc_fights_2[[#This Row],[b_year]]</f>
        <v>23</v>
      </c>
      <c r="G5583">
        <v>1</v>
      </c>
      <c r="H5583">
        <v>0</v>
      </c>
      <c r="I5583">
        <v>0.4375</v>
      </c>
      <c r="J5583">
        <v>0.25</v>
      </c>
      <c r="K5583">
        <v>0.58819999999999995</v>
      </c>
      <c r="L5583">
        <v>0.5</v>
      </c>
      <c r="M5583">
        <v>0</v>
      </c>
      <c r="N5583">
        <v>0.5</v>
      </c>
      <c r="O5583">
        <v>5</v>
      </c>
      <c r="P5583">
        <v>2</v>
      </c>
      <c r="Q5583">
        <v>1</v>
      </c>
      <c r="R5583">
        <v>0</v>
      </c>
      <c r="S5583" s="2">
        <v>3.8657407407407408E-3</v>
      </c>
      <c r="T5583" s="2">
        <v>2.5462962962962961E-4</v>
      </c>
      <c r="U5583">
        <v>0.33329999999999999</v>
      </c>
      <c r="V5583">
        <v>0.2</v>
      </c>
      <c r="W5583">
        <v>0.6</v>
      </c>
      <c r="X5583">
        <v>0.85709999999999997</v>
      </c>
      <c r="Y5583">
        <v>0.66669999999999996</v>
      </c>
      <c r="Z5583">
        <v>0.58819999999999995</v>
      </c>
      <c r="AA5583">
        <v>0.2</v>
      </c>
      <c r="AB5583">
        <v>0</v>
      </c>
      <c r="AC5583">
        <v>0.5</v>
      </c>
      <c r="AD5583">
        <v>0.36670000000000003</v>
      </c>
      <c r="AE5583">
        <v>0.5</v>
      </c>
      <c r="AF5583" t="s">
        <v>3933</v>
      </c>
      <c r="AG5583" s="2">
        <v>3.0092592592592593E-3</v>
      </c>
      <c r="AH5583" t="s">
        <v>3911</v>
      </c>
      <c r="AI5583">
        <v>3</v>
      </c>
      <c r="AJ5583" t="s">
        <v>3939</v>
      </c>
      <c r="AK5583" s="3">
        <v>39445</v>
      </c>
      <c r="AL5583" s="10">
        <f>YEAR(ufc_fights_2[[#This Row],[date]])</f>
        <v>2007</v>
      </c>
      <c r="AM5583" t="s">
        <v>3983</v>
      </c>
      <c r="AN5583">
        <v>1</v>
      </c>
      <c r="AO5583" t="s">
        <v>3913</v>
      </c>
      <c r="AP5583">
        <f>IF(ufc_fights_2[[#This Row],[winner]]="Red",ufc_fights_2[[#This Row],[r_fighter_id]],ufc_fights_2[[#This Row],[b_fighter_id]])</f>
        <v>1898</v>
      </c>
      <c r="AQ5583" t="str">
        <f>_xlfn.XLOOKUP(ufc_fights_2[[#This Row],[winnerID]],ufc_fighters[id],ufc_fighters[fighter_name],"xxx",0,1)</f>
        <v>Lyoto Machida</v>
      </c>
    </row>
    <row r="5584" spans="1:43">
      <c r="A5584">
        <v>3219</v>
      </c>
      <c r="B5584">
        <v>244</v>
      </c>
      <c r="C5584">
        <f>_xlfn.XLOOKUP(ufc_fights_2[[#This Row],[r_fighter_id]],ufc_fighters[id],ufc_fighters[year],"xxx",0,1)</f>
        <v>1981</v>
      </c>
      <c r="D5584">
        <f>_xlfn.XLOOKUP(ufc_fights_2[[#This Row],[b_fighter_id]],ufc_fighters[id],ufc_fighters[year],"Prázdné",0,1)</f>
        <v>1981</v>
      </c>
      <c r="E5584" s="10">
        <f>YEAR(ufc_fights_2[[#This Row],[date]])-ufc_fights_2[[#This Row],[r_year]]</f>
        <v>31</v>
      </c>
      <c r="F5584" s="10">
        <f>YEAR(ufc_fights_2[[#This Row],[date]])-ufc_fights_2[[#This Row],[b_year]]</f>
        <v>31</v>
      </c>
      <c r="G5584">
        <v>1</v>
      </c>
      <c r="H5584">
        <v>0</v>
      </c>
      <c r="I5584">
        <v>0.49</v>
      </c>
      <c r="J5584">
        <v>0.2626</v>
      </c>
      <c r="K5584">
        <v>0.57140000000000002</v>
      </c>
      <c r="L5584">
        <v>0.30409999999999998</v>
      </c>
      <c r="M5584">
        <v>0.33329999999999999</v>
      </c>
      <c r="N5584">
        <v>0.5</v>
      </c>
      <c r="O5584">
        <v>0</v>
      </c>
      <c r="P5584">
        <v>0</v>
      </c>
      <c r="Q5584">
        <v>0</v>
      </c>
      <c r="R5584">
        <v>0</v>
      </c>
      <c r="S5584" s="2">
        <v>1.9675925925925924E-3</v>
      </c>
      <c r="T5584" s="2">
        <v>1.2847222222222223E-3</v>
      </c>
      <c r="U5584">
        <v>0.4103</v>
      </c>
      <c r="V5584">
        <v>0.1852</v>
      </c>
      <c r="W5584">
        <v>0.7419</v>
      </c>
      <c r="X5584">
        <v>0.82609999999999995</v>
      </c>
      <c r="Y5584">
        <v>0.94440000000000002</v>
      </c>
      <c r="Z5584">
        <v>0.48020000000000002</v>
      </c>
      <c r="AA5584">
        <v>0.2235</v>
      </c>
      <c r="AB5584">
        <v>0.5</v>
      </c>
      <c r="AC5584">
        <v>1</v>
      </c>
      <c r="AD5584">
        <v>0.625</v>
      </c>
      <c r="AE5584">
        <v>1</v>
      </c>
      <c r="AF5584" t="s">
        <v>3915</v>
      </c>
      <c r="AG5584" s="2">
        <v>3.472222222222222E-3</v>
      </c>
      <c r="AH5584" t="s">
        <v>3911</v>
      </c>
      <c r="AI5584">
        <v>3</v>
      </c>
      <c r="AJ5584" t="s">
        <v>4048</v>
      </c>
      <c r="AK5584" s="3">
        <v>41101</v>
      </c>
      <c r="AL5584" s="10">
        <f>YEAR(ufc_fights_2[[#This Row],[date]])</f>
        <v>2012</v>
      </c>
      <c r="AM5584" t="s">
        <v>3983</v>
      </c>
      <c r="AN5584">
        <v>83</v>
      </c>
      <c r="AO5584" t="s">
        <v>3913</v>
      </c>
      <c r="AP5584">
        <f>IF(ufc_fights_2[[#This Row],[winner]]="Red",ufc_fights_2[[#This Row],[r_fighter_id]],ufc_fights_2[[#This Row],[b_fighter_id]])</f>
        <v>3219</v>
      </c>
      <c r="AQ5584" t="str">
        <f>_xlfn.XLOOKUP(ufc_fights_2[[#This Row],[winnerID]],ufc_fighters[id],ufc_fighters[fighter_name],"xxx",0,1)</f>
        <v>James Te Huna</v>
      </c>
    </row>
    <row r="5585" spans="1:43">
      <c r="A5585">
        <v>1821</v>
      </c>
      <c r="B5585">
        <v>243</v>
      </c>
      <c r="C5585">
        <f>_xlfn.XLOOKUP(ufc_fights_2[[#This Row],[r_fighter_id]],ufc_fighters[id],ufc_fighters[year],"xxx",0,1)</f>
        <v>1969</v>
      </c>
      <c r="D5585">
        <f>_xlfn.XLOOKUP(ufc_fights_2[[#This Row],[b_fighter_id]],ufc_fighters[id],ufc_fighters[year],"Prázdné",0,1)</f>
        <v>1977</v>
      </c>
      <c r="E5585" s="10">
        <f>YEAR(ufc_fights_2[[#This Row],[date]])-ufc_fights_2[[#This Row],[r_year]]</f>
        <v>33</v>
      </c>
      <c r="F5585" s="10">
        <f>YEAR(ufc_fights_2[[#This Row],[date]])-ufc_fights_2[[#This Row],[b_year]]</f>
        <v>25</v>
      </c>
      <c r="G5585">
        <v>1</v>
      </c>
      <c r="H5585">
        <v>0</v>
      </c>
      <c r="I5585">
        <v>0.55130000000000001</v>
      </c>
      <c r="J5585">
        <v>0.47620000000000001</v>
      </c>
      <c r="K5585">
        <v>0.62109999999999999</v>
      </c>
      <c r="L5585">
        <v>0.53059999999999996</v>
      </c>
      <c r="M5585">
        <v>0</v>
      </c>
      <c r="N5585">
        <v>0.75</v>
      </c>
      <c r="O5585">
        <v>0</v>
      </c>
      <c r="P5585">
        <v>0</v>
      </c>
      <c r="Q5585">
        <v>0</v>
      </c>
      <c r="R5585">
        <v>0</v>
      </c>
      <c r="S5585" s="2">
        <v>2.476851851851852E-3</v>
      </c>
      <c r="T5585" s="2">
        <v>1.4583333333333334E-3</v>
      </c>
      <c r="U5585">
        <v>0.1842</v>
      </c>
      <c r="V5585">
        <v>0.375</v>
      </c>
      <c r="W5585">
        <v>0.71430000000000005</v>
      </c>
      <c r="X5585">
        <v>0.93940000000000001</v>
      </c>
      <c r="Y5585">
        <v>0.88890000000000002</v>
      </c>
      <c r="Z5585">
        <v>0.37740000000000001</v>
      </c>
      <c r="AA5585">
        <v>0.4118</v>
      </c>
      <c r="AB5585">
        <v>0.94440000000000002</v>
      </c>
      <c r="AC5585">
        <v>1</v>
      </c>
      <c r="AD5585">
        <v>0.85709999999999997</v>
      </c>
      <c r="AE5585">
        <v>0.6</v>
      </c>
      <c r="AF5585" t="s">
        <v>3915</v>
      </c>
      <c r="AG5585" s="2">
        <v>3.472222222222222E-3</v>
      </c>
      <c r="AH5585" t="s">
        <v>3911</v>
      </c>
      <c r="AI5585">
        <v>3</v>
      </c>
      <c r="AJ5585" t="s">
        <v>3925</v>
      </c>
      <c r="AK5585" s="3">
        <v>37429</v>
      </c>
      <c r="AL5585" s="10">
        <f>YEAR(ufc_fights_2[[#This Row],[date]])</f>
        <v>2002</v>
      </c>
      <c r="AM5585" t="s">
        <v>3983</v>
      </c>
      <c r="AN5585">
        <v>1</v>
      </c>
      <c r="AO5585" t="s">
        <v>3913</v>
      </c>
      <c r="AP5585">
        <f>IF(ufc_fights_2[[#This Row],[winner]]="Red",ufc_fights_2[[#This Row],[r_fighter_id]],ufc_fights_2[[#This Row],[b_fighter_id]])</f>
        <v>1821</v>
      </c>
      <c r="AQ5585" t="str">
        <f>_xlfn.XLOOKUP(ufc_fights_2[[#This Row],[winnerID]],ufc_fighters[id],ufc_fighters[fighter_name],"xxx",0,1)</f>
        <v>Chuck Liddell</v>
      </c>
    </row>
    <row r="5586" spans="1:43">
      <c r="A5586">
        <v>2742</v>
      </c>
      <c r="B5586">
        <v>1344</v>
      </c>
      <c r="C5586">
        <f>_xlfn.XLOOKUP(ufc_fights_2[[#This Row],[r_fighter_id]],ufc_fighters[id],ufc_fighters[year],"xxx",0,1)</f>
        <v>1985</v>
      </c>
      <c r="D5586">
        <f>_xlfn.XLOOKUP(ufc_fights_2[[#This Row],[b_fighter_id]],ufc_fighters[id],ufc_fighters[year],"Prázdné",0,1)</f>
        <v>1986</v>
      </c>
      <c r="E5586" s="10">
        <f>YEAR(ufc_fights_2[[#This Row],[date]])-ufc_fights_2[[#This Row],[r_year]]</f>
        <v>31</v>
      </c>
      <c r="F5586" s="10">
        <f>YEAR(ufc_fights_2[[#This Row],[date]])-ufc_fights_2[[#This Row],[b_year]]</f>
        <v>30</v>
      </c>
      <c r="G5586">
        <v>1</v>
      </c>
      <c r="H5586">
        <v>0</v>
      </c>
      <c r="I5586">
        <v>0.70730000000000004</v>
      </c>
      <c r="J5586">
        <v>0</v>
      </c>
      <c r="K5586">
        <v>0.8155</v>
      </c>
      <c r="L5586">
        <v>0.16669999999999999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 s="2">
        <v>2.7546296296296294E-3</v>
      </c>
      <c r="T5586" s="2">
        <v>0</v>
      </c>
      <c r="U5586">
        <v>0.68569999999999998</v>
      </c>
      <c r="V5586">
        <v>0</v>
      </c>
      <c r="W5586">
        <v>0.5</v>
      </c>
      <c r="X5586">
        <v>1</v>
      </c>
      <c r="Y5586">
        <v>0</v>
      </c>
      <c r="Z5586">
        <v>0.53849999999999998</v>
      </c>
      <c r="AA5586">
        <v>0</v>
      </c>
      <c r="AB5586">
        <v>0</v>
      </c>
      <c r="AC5586">
        <v>0</v>
      </c>
      <c r="AD5586">
        <v>0.78569999999999995</v>
      </c>
      <c r="AE5586">
        <v>0</v>
      </c>
      <c r="AF5586" t="s">
        <v>3933</v>
      </c>
      <c r="AG5586" s="2">
        <v>3.1828703703703702E-3</v>
      </c>
      <c r="AH5586" t="s">
        <v>3911</v>
      </c>
      <c r="AI5586">
        <v>3</v>
      </c>
      <c r="AJ5586" t="s">
        <v>3928</v>
      </c>
      <c r="AK5586" s="3">
        <v>42483</v>
      </c>
      <c r="AL5586" s="10">
        <f>YEAR(ufc_fights_2[[#This Row],[date]])</f>
        <v>2016</v>
      </c>
      <c r="AM5586" t="s">
        <v>3983</v>
      </c>
      <c r="AN5586">
        <v>1</v>
      </c>
      <c r="AO5586" t="s">
        <v>3913</v>
      </c>
      <c r="AP5586">
        <f>IF(ufc_fights_2[[#This Row],[winner]]="Red",ufc_fights_2[[#This Row],[r_fighter_id]],ufc_fights_2[[#This Row],[b_fighter_id]])</f>
        <v>2742</v>
      </c>
      <c r="AQ5586" t="str">
        <f>_xlfn.XLOOKUP(ufc_fights_2[[#This Row],[winnerID]],ufc_fighters[id],ufc_fighters[fighter_name],"xxx",0,1)</f>
        <v>Marcos Rogerio de Lima</v>
      </c>
    </row>
    <row r="5587" spans="1:43">
      <c r="A5587">
        <v>1821</v>
      </c>
      <c r="B5587">
        <v>2982</v>
      </c>
      <c r="C5587">
        <f>_xlfn.XLOOKUP(ufc_fights_2[[#This Row],[r_fighter_id]],ufc_fighters[id],ufc_fighters[year],"xxx",0,1)</f>
        <v>1969</v>
      </c>
      <c r="D5587">
        <f>_xlfn.XLOOKUP(ufc_fights_2[[#This Row],[b_fighter_id]],ufc_fighters[id],ufc_fighters[year],"Prázdné",0,1)</f>
        <v>1976</v>
      </c>
      <c r="E5587" s="10">
        <f>YEAR(ufc_fights_2[[#This Row],[date]])-ufc_fights_2[[#This Row],[r_year]]</f>
        <v>38</v>
      </c>
      <c r="F5587" s="10">
        <f>YEAR(ufc_fights_2[[#This Row],[date]])-ufc_fights_2[[#This Row],[b_year]]</f>
        <v>31</v>
      </c>
      <c r="G5587">
        <v>0</v>
      </c>
      <c r="H5587">
        <v>1</v>
      </c>
      <c r="I5587">
        <v>0.33139999999999997</v>
      </c>
      <c r="J5587">
        <v>0.24859999999999999</v>
      </c>
      <c r="K5587">
        <v>0.3296</v>
      </c>
      <c r="L5587">
        <v>0.25280000000000002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8.1018518518518516E-4</v>
      </c>
      <c r="T5587" s="2">
        <v>2.3148148148148147E-5</v>
      </c>
      <c r="U5587">
        <v>0.31290000000000001</v>
      </c>
      <c r="V5587">
        <v>0.1925</v>
      </c>
      <c r="W5587">
        <v>0.75</v>
      </c>
      <c r="X5587">
        <v>0.5</v>
      </c>
      <c r="Y5587">
        <v>0.7</v>
      </c>
      <c r="Z5587">
        <v>0.31519999999999998</v>
      </c>
      <c r="AA5587">
        <v>0.2339</v>
      </c>
      <c r="AB5587">
        <v>0.6</v>
      </c>
      <c r="AC5587">
        <v>0.8</v>
      </c>
      <c r="AD5587">
        <v>0</v>
      </c>
      <c r="AE5587">
        <v>0</v>
      </c>
      <c r="AF5587" t="s">
        <v>3915</v>
      </c>
      <c r="AG5587" s="2">
        <v>3.472222222222222E-3</v>
      </c>
      <c r="AH5587" t="s">
        <v>3911</v>
      </c>
      <c r="AI5587">
        <v>3</v>
      </c>
      <c r="AJ5587" t="s">
        <v>3914</v>
      </c>
      <c r="AK5587" s="3">
        <v>39445</v>
      </c>
      <c r="AL5587" s="10">
        <f>YEAR(ufc_fights_2[[#This Row],[date]])</f>
        <v>2007</v>
      </c>
      <c r="AM5587" t="s">
        <v>3983</v>
      </c>
      <c r="AN5587">
        <v>1</v>
      </c>
      <c r="AO5587" t="s">
        <v>3913</v>
      </c>
      <c r="AP5587">
        <f>IF(ufc_fights_2[[#This Row],[winner]]="Red",ufc_fights_2[[#This Row],[r_fighter_id]],ufc_fights_2[[#This Row],[b_fighter_id]])</f>
        <v>1821</v>
      </c>
      <c r="AQ5587" t="str">
        <f>_xlfn.XLOOKUP(ufc_fights_2[[#This Row],[winnerID]],ufc_fighters[id],ufc_fighters[fighter_name],"xxx",0,1)</f>
        <v>Chuck Liddell</v>
      </c>
    </row>
    <row r="5588" spans="1:43">
      <c r="A5588">
        <v>1821</v>
      </c>
      <c r="B5588">
        <v>3049</v>
      </c>
      <c r="C5588">
        <f>_xlfn.XLOOKUP(ufc_fights_2[[#This Row],[r_fighter_id]],ufc_fighters[id],ufc_fighters[year],"xxx",0,1)</f>
        <v>1969</v>
      </c>
      <c r="D5588">
        <f>_xlfn.XLOOKUP(ufc_fights_2[[#This Row],[b_fighter_id]],ufc_fighters[id],ufc_fighters[year],"Prázdné",0,1)</f>
        <v>1975</v>
      </c>
      <c r="E5588" s="10">
        <f>YEAR(ufc_fights_2[[#This Row],[date]])-ufc_fights_2[[#This Row],[r_year]]</f>
        <v>33</v>
      </c>
      <c r="F5588" s="10">
        <f>YEAR(ufc_fights_2[[#This Row],[date]])-ufc_fights_2[[#This Row],[b_year]]</f>
        <v>27</v>
      </c>
      <c r="G5588">
        <v>1</v>
      </c>
      <c r="H5588">
        <v>0</v>
      </c>
      <c r="I5588">
        <v>0.37140000000000001</v>
      </c>
      <c r="J5588">
        <v>0.55559999999999998</v>
      </c>
      <c r="K5588">
        <v>0.37140000000000001</v>
      </c>
      <c r="L5588">
        <v>0.55559999999999998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3.4722222222222222E-5</v>
      </c>
      <c r="T5588" s="2">
        <v>0</v>
      </c>
      <c r="U5588">
        <v>0.36359999999999998</v>
      </c>
      <c r="V5588">
        <v>0.22220000000000001</v>
      </c>
      <c r="W5588">
        <v>0.5</v>
      </c>
      <c r="X5588">
        <v>0</v>
      </c>
      <c r="Y5588">
        <v>0.88890000000000002</v>
      </c>
      <c r="Z5588">
        <v>0.35289999999999999</v>
      </c>
      <c r="AA5588">
        <v>0.55559999999999998</v>
      </c>
      <c r="AB5588">
        <v>0</v>
      </c>
      <c r="AC5588">
        <v>0</v>
      </c>
      <c r="AD5588">
        <v>1</v>
      </c>
      <c r="AE5588">
        <v>0</v>
      </c>
      <c r="AF5588" t="s">
        <v>3910</v>
      </c>
      <c r="AG5588" s="2">
        <v>2.0254629629629629E-3</v>
      </c>
      <c r="AH5588" t="s">
        <v>3911</v>
      </c>
      <c r="AI5588">
        <v>3</v>
      </c>
      <c r="AJ5588" t="s">
        <v>4052</v>
      </c>
      <c r="AK5588" s="3">
        <v>37582</v>
      </c>
      <c r="AL5588" s="10">
        <f>YEAR(ufc_fights_2[[#This Row],[date]])</f>
        <v>2002</v>
      </c>
      <c r="AM5588" t="s">
        <v>3983</v>
      </c>
      <c r="AN5588">
        <v>1</v>
      </c>
      <c r="AO5588" t="s">
        <v>3913</v>
      </c>
      <c r="AP5588">
        <f>IF(ufc_fights_2[[#This Row],[winner]]="Red",ufc_fights_2[[#This Row],[r_fighter_id]],ufc_fights_2[[#This Row],[b_fighter_id]])</f>
        <v>1821</v>
      </c>
      <c r="AQ5588" t="str">
        <f>_xlfn.XLOOKUP(ufc_fights_2[[#This Row],[winnerID]],ufc_fighters[id],ufc_fighters[fighter_name],"xxx",0,1)</f>
        <v>Chuck Liddell</v>
      </c>
    </row>
    <row r="5589" spans="1:43">
      <c r="A5589">
        <v>1821</v>
      </c>
      <c r="B5589">
        <v>3462</v>
      </c>
      <c r="C5589">
        <f>_xlfn.XLOOKUP(ufc_fights_2[[#This Row],[r_fighter_id]],ufc_fighters[id],ufc_fighters[year],"xxx",0,1)</f>
        <v>1969</v>
      </c>
      <c r="D5589">
        <f>_xlfn.XLOOKUP(ufc_fights_2[[#This Row],[b_fighter_id]],ufc_fighters[id],ufc_fighters[year],"Prázdné",0,1)</f>
        <v>1971</v>
      </c>
      <c r="E5589" s="10">
        <f>YEAR(ufc_fights_2[[#This Row],[date]])-ufc_fights_2[[#This Row],[r_year]]</f>
        <v>35</v>
      </c>
      <c r="F5589" s="10">
        <f>YEAR(ufc_fights_2[[#This Row],[date]])-ufc_fights_2[[#This Row],[b_year]]</f>
        <v>33</v>
      </c>
      <c r="G5589">
        <v>2</v>
      </c>
      <c r="H5589">
        <v>0</v>
      </c>
      <c r="I5589">
        <v>0.45590000000000003</v>
      </c>
      <c r="J5589">
        <v>0.35139999999999999</v>
      </c>
      <c r="K5589">
        <v>0.57950000000000002</v>
      </c>
      <c r="L5589">
        <v>0.35139999999999999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1.0532407407407407E-3</v>
      </c>
      <c r="T5589" s="2">
        <v>0</v>
      </c>
      <c r="U5589">
        <v>0.4219</v>
      </c>
      <c r="V5589">
        <v>0.28120000000000001</v>
      </c>
      <c r="W5589">
        <v>1</v>
      </c>
      <c r="X5589">
        <v>1</v>
      </c>
      <c r="Y5589">
        <v>1</v>
      </c>
      <c r="Z5589">
        <v>0.34620000000000001</v>
      </c>
      <c r="AA5589">
        <v>0.39290000000000003</v>
      </c>
      <c r="AB5589">
        <v>0.45450000000000002</v>
      </c>
      <c r="AC5589">
        <v>0.2</v>
      </c>
      <c r="AD5589">
        <v>0.5484</v>
      </c>
      <c r="AE5589">
        <v>0.25</v>
      </c>
      <c r="AF5589" t="s">
        <v>3910</v>
      </c>
      <c r="AG5589" s="2">
        <v>2.8356481481481483E-3</v>
      </c>
      <c r="AH5589" t="s">
        <v>3911</v>
      </c>
      <c r="AI5589">
        <v>3</v>
      </c>
      <c r="AJ5589" t="s">
        <v>3939</v>
      </c>
      <c r="AK5589" s="3">
        <v>38220</v>
      </c>
      <c r="AL5589" s="10">
        <f>YEAR(ufc_fights_2[[#This Row],[date]])</f>
        <v>2004</v>
      </c>
      <c r="AM5589" t="s">
        <v>3983</v>
      </c>
      <c r="AN5589">
        <v>1</v>
      </c>
      <c r="AO5589" t="s">
        <v>3913</v>
      </c>
      <c r="AP5589">
        <f>IF(ufc_fights_2[[#This Row],[winner]]="Red",ufc_fights_2[[#This Row],[r_fighter_id]],ufc_fights_2[[#This Row],[b_fighter_id]])</f>
        <v>1821</v>
      </c>
      <c r="AQ5589" t="str">
        <f>_xlfn.XLOOKUP(ufc_fights_2[[#This Row],[winnerID]],ufc_fighters[id],ufc_fighters[fighter_name],"xxx",0,1)</f>
        <v>Chuck Liddell</v>
      </c>
    </row>
    <row r="5590" spans="1:43">
      <c r="A5590">
        <v>1821</v>
      </c>
      <c r="B5590">
        <v>420</v>
      </c>
      <c r="C5590">
        <f>_xlfn.XLOOKUP(ufc_fights_2[[#This Row],[r_fighter_id]],ufc_fighters[id],ufc_fighters[year],"xxx",0,1)</f>
        <v>1969</v>
      </c>
      <c r="D5590">
        <f>_xlfn.XLOOKUP(ufc_fights_2[[#This Row],[b_fighter_id]],ufc_fighters[id],ufc_fighters[year],"Prázdné",0,1)</f>
        <v>1966</v>
      </c>
      <c r="E5590" s="10">
        <f>YEAR(ufc_fights_2[[#This Row],[date]])-ufc_fights_2[[#This Row],[r_year]]</f>
        <v>32</v>
      </c>
      <c r="F5590" s="10">
        <f>YEAR(ufc_fights_2[[#This Row],[date]])-ufc_fights_2[[#This Row],[b_year]]</f>
        <v>35</v>
      </c>
      <c r="G5590">
        <v>1</v>
      </c>
      <c r="H5590">
        <v>0</v>
      </c>
      <c r="I5590">
        <v>0.34620000000000001</v>
      </c>
      <c r="J5590">
        <v>0.5</v>
      </c>
      <c r="K5590">
        <v>0.34620000000000001</v>
      </c>
      <c r="L5590">
        <v>0.5</v>
      </c>
      <c r="M5590">
        <v>0</v>
      </c>
      <c r="N5590">
        <v>0.1</v>
      </c>
      <c r="O5590">
        <v>0</v>
      </c>
      <c r="P5590">
        <v>0</v>
      </c>
      <c r="Q5590">
        <v>0</v>
      </c>
      <c r="R5590">
        <v>0</v>
      </c>
      <c r="S5590" s="2">
        <v>1.25E-3</v>
      </c>
      <c r="T5590" s="2">
        <v>6.134259259259259E-4</v>
      </c>
      <c r="U5590">
        <v>0.23810000000000001</v>
      </c>
      <c r="V5590">
        <v>0.46429999999999999</v>
      </c>
      <c r="W5590">
        <v>0.33329999999999999</v>
      </c>
      <c r="X5590">
        <v>0.91669999999999996</v>
      </c>
      <c r="Y5590">
        <v>1</v>
      </c>
      <c r="Z5590">
        <v>0.2462</v>
      </c>
      <c r="AA5590">
        <v>0.54169999999999996</v>
      </c>
      <c r="AB5590">
        <v>1</v>
      </c>
      <c r="AC5590">
        <v>0.33329999999999999</v>
      </c>
      <c r="AD5590">
        <v>0.81820000000000004</v>
      </c>
      <c r="AE5590">
        <v>0.33329999999999999</v>
      </c>
      <c r="AF5590" t="s">
        <v>3915</v>
      </c>
      <c r="AG5590" s="2">
        <v>3.472222222222222E-3</v>
      </c>
      <c r="AH5590" t="s">
        <v>3911</v>
      </c>
      <c r="AI5590">
        <v>3</v>
      </c>
      <c r="AJ5590" t="s">
        <v>3925</v>
      </c>
      <c r="AK5590" s="3">
        <v>37162</v>
      </c>
      <c r="AL5590" s="10">
        <f>YEAR(ufc_fights_2[[#This Row],[date]])</f>
        <v>2001</v>
      </c>
      <c r="AM5590" t="s">
        <v>3983</v>
      </c>
      <c r="AN5590">
        <v>1</v>
      </c>
      <c r="AO5590" t="s">
        <v>3913</v>
      </c>
      <c r="AP5590">
        <f>IF(ufc_fights_2[[#This Row],[winner]]="Red",ufc_fights_2[[#This Row],[r_fighter_id]],ufc_fights_2[[#This Row],[b_fighter_id]])</f>
        <v>1821</v>
      </c>
      <c r="AQ5590" t="str">
        <f>_xlfn.XLOOKUP(ufc_fights_2[[#This Row],[winnerID]],ufc_fighters[id],ufc_fighters[fighter_name],"xxx",0,1)</f>
        <v>Chuck Liddell</v>
      </c>
    </row>
    <row r="5591" spans="1:43">
      <c r="A5591">
        <v>1898</v>
      </c>
      <c r="B5591">
        <v>1368</v>
      </c>
      <c r="C5591">
        <f>_xlfn.XLOOKUP(ufc_fights_2[[#This Row],[r_fighter_id]],ufc_fighters[id],ufc_fighters[year],"xxx",0,1)</f>
        <v>1978</v>
      </c>
      <c r="D5591">
        <f>_xlfn.XLOOKUP(ufc_fights_2[[#This Row],[b_fighter_id]],ufc_fighters[id],ufc_fighters[year],"Prázdné",0,1)</f>
        <v>1980</v>
      </c>
      <c r="E5591" s="10">
        <f>YEAR(ufc_fights_2[[#This Row],[date]])-ufc_fights_2[[#This Row],[r_year]]</f>
        <v>29</v>
      </c>
      <c r="F5591" s="10">
        <f>YEAR(ufc_fights_2[[#This Row],[date]])-ufc_fights_2[[#This Row],[b_year]]</f>
        <v>27</v>
      </c>
      <c r="G5591">
        <v>1</v>
      </c>
      <c r="H5591">
        <v>0</v>
      </c>
      <c r="I5591">
        <v>0.65259999999999996</v>
      </c>
      <c r="J5591">
        <v>0.23400000000000001</v>
      </c>
      <c r="K5591">
        <v>0.71789999999999998</v>
      </c>
      <c r="L5591">
        <v>0.51280000000000003</v>
      </c>
      <c r="M5591">
        <v>1</v>
      </c>
      <c r="N5591">
        <v>0.1429</v>
      </c>
      <c r="O5591">
        <v>0</v>
      </c>
      <c r="P5591">
        <v>0</v>
      </c>
      <c r="Q5591">
        <v>1</v>
      </c>
      <c r="R5591">
        <v>0</v>
      </c>
      <c r="S5591" s="2">
        <v>5.4050925925925924E-3</v>
      </c>
      <c r="T5591" s="2">
        <v>2.8935185185185184E-4</v>
      </c>
      <c r="U5591">
        <v>0.60870000000000002</v>
      </c>
      <c r="V5591">
        <v>0.16220000000000001</v>
      </c>
      <c r="W5591">
        <v>0.75</v>
      </c>
      <c r="X5591">
        <v>0.77780000000000005</v>
      </c>
      <c r="Y5591">
        <v>0.5</v>
      </c>
      <c r="Z5591">
        <v>0.66039999999999999</v>
      </c>
      <c r="AA5591">
        <v>0.26829999999999998</v>
      </c>
      <c r="AB5591">
        <v>0.55559999999999998</v>
      </c>
      <c r="AC5591">
        <v>0</v>
      </c>
      <c r="AD5591">
        <v>0.66669999999999996</v>
      </c>
      <c r="AE5591">
        <v>0</v>
      </c>
      <c r="AF5591" t="s">
        <v>3915</v>
      </c>
      <c r="AG5591" s="2">
        <v>3.472222222222222E-3</v>
      </c>
      <c r="AH5591" t="s">
        <v>3911</v>
      </c>
      <c r="AI5591">
        <v>3</v>
      </c>
      <c r="AJ5591" t="s">
        <v>3925</v>
      </c>
      <c r="AK5591" s="3">
        <v>39116</v>
      </c>
      <c r="AL5591" s="10">
        <f>YEAR(ufc_fights_2[[#This Row],[date]])</f>
        <v>2007</v>
      </c>
      <c r="AM5591" t="s">
        <v>3983</v>
      </c>
      <c r="AN5591">
        <v>1</v>
      </c>
      <c r="AO5591" t="s">
        <v>3913</v>
      </c>
      <c r="AP5591">
        <f>IF(ufc_fights_2[[#This Row],[winner]]="Red",ufc_fights_2[[#This Row],[r_fighter_id]],ufc_fights_2[[#This Row],[b_fighter_id]])</f>
        <v>1898</v>
      </c>
      <c r="AQ5591" t="str">
        <f>_xlfn.XLOOKUP(ufc_fights_2[[#This Row],[winnerID]],ufc_fighters[id],ufc_fighters[fighter_name],"xxx",0,1)</f>
        <v>Lyoto Machida</v>
      </c>
    </row>
    <row r="5592" spans="1:43">
      <c r="A5592">
        <v>1821</v>
      </c>
      <c r="B5592">
        <v>2626</v>
      </c>
      <c r="C5592">
        <f>_xlfn.XLOOKUP(ufc_fights_2[[#This Row],[r_fighter_id]],ufc_fighters[id],ufc_fighters[year],"xxx",0,1)</f>
        <v>1969</v>
      </c>
      <c r="D5592">
        <f>_xlfn.XLOOKUP(ufc_fights_2[[#This Row],[b_fighter_id]],ufc_fighters[id],ufc_fighters[year],"Prázdné",0,1)</f>
        <v>1971</v>
      </c>
      <c r="E5592" s="10">
        <f>YEAR(ufc_fights_2[[#This Row],[date]])-ufc_fights_2[[#This Row],[r_year]]</f>
        <v>32</v>
      </c>
      <c r="F5592" s="10">
        <f>YEAR(ufc_fights_2[[#This Row],[date]])-ufc_fights_2[[#This Row],[b_year]]</f>
        <v>30</v>
      </c>
      <c r="G5592">
        <v>1</v>
      </c>
      <c r="H5592">
        <v>0</v>
      </c>
      <c r="I5592">
        <v>0.6</v>
      </c>
      <c r="J5592">
        <v>0</v>
      </c>
      <c r="K5592">
        <v>0.66669999999999996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2.3148148148148147E-5</v>
      </c>
      <c r="T5592" s="2">
        <v>4.6296296296296298E-4</v>
      </c>
      <c r="U5592">
        <v>0.5</v>
      </c>
      <c r="V5592">
        <v>0</v>
      </c>
      <c r="W5592">
        <v>1</v>
      </c>
      <c r="X5592">
        <v>0</v>
      </c>
      <c r="Y5592">
        <v>0</v>
      </c>
      <c r="Z5592">
        <v>0.5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 t="s">
        <v>3910</v>
      </c>
      <c r="AG5592" s="2">
        <v>9.0277777777777774E-4</v>
      </c>
      <c r="AH5592" t="s">
        <v>3911</v>
      </c>
      <c r="AI5592">
        <v>3</v>
      </c>
      <c r="AJ5592" t="s">
        <v>3925</v>
      </c>
      <c r="AK5592" s="3">
        <v>37015</v>
      </c>
      <c r="AL5592" s="10">
        <f>YEAR(ufc_fights_2[[#This Row],[date]])</f>
        <v>2001</v>
      </c>
      <c r="AM5592" t="s">
        <v>3983</v>
      </c>
      <c r="AN5592">
        <v>36</v>
      </c>
      <c r="AO5592" t="s">
        <v>3913</v>
      </c>
      <c r="AP5592">
        <f>IF(ufc_fights_2[[#This Row],[winner]]="Red",ufc_fights_2[[#This Row],[r_fighter_id]],ufc_fights_2[[#This Row],[b_fighter_id]])</f>
        <v>1821</v>
      </c>
      <c r="AQ5592" t="str">
        <f>_xlfn.XLOOKUP(ufc_fights_2[[#This Row],[winnerID]],ufc_fighters[id],ufc_fighters[fighter_name],"xxx",0,1)</f>
        <v>Chuck Liddell</v>
      </c>
    </row>
    <row r="5593" spans="1:43">
      <c r="A5593">
        <v>1898</v>
      </c>
      <c r="B5593">
        <v>2977</v>
      </c>
      <c r="C5593">
        <f>_xlfn.XLOOKUP(ufc_fights_2[[#This Row],[r_fighter_id]],ufc_fighters[id],ufc_fighters[year],"xxx",0,1)</f>
        <v>1978</v>
      </c>
      <c r="D5593">
        <f>_xlfn.XLOOKUP(ufc_fights_2[[#This Row],[b_fighter_id]],ufc_fighters[id],ufc_fighters[year],"Prázdné",0,1)</f>
        <v>1982</v>
      </c>
      <c r="E5593" s="10">
        <f>YEAR(ufc_fights_2[[#This Row],[date]])-ufc_fights_2[[#This Row],[r_year]]</f>
        <v>31</v>
      </c>
      <c r="F5593" s="10">
        <f>YEAR(ufc_fights_2[[#This Row],[date]])-ufc_fights_2[[#This Row],[b_year]]</f>
        <v>27</v>
      </c>
      <c r="G5593">
        <v>2</v>
      </c>
      <c r="H5593">
        <v>0</v>
      </c>
      <c r="I5593">
        <v>0.6</v>
      </c>
      <c r="J5593">
        <v>0.2</v>
      </c>
      <c r="K5593">
        <v>0.66669999999999996</v>
      </c>
      <c r="L5593">
        <v>0.67859999999999998</v>
      </c>
      <c r="M5593">
        <v>0.66669999999999996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1.712962962962963E-3</v>
      </c>
      <c r="T5593" s="2">
        <v>2.7777777777777778E-4</v>
      </c>
      <c r="U5593">
        <v>0.55169999999999997</v>
      </c>
      <c r="V5593">
        <v>0.2</v>
      </c>
      <c r="W5593">
        <v>0.8</v>
      </c>
      <c r="X5593">
        <v>0.66669999999999996</v>
      </c>
      <c r="Y5593">
        <v>0</v>
      </c>
      <c r="Z5593">
        <v>0.5</v>
      </c>
      <c r="AA5593">
        <v>0</v>
      </c>
      <c r="AB5593">
        <v>1</v>
      </c>
      <c r="AC5593">
        <v>1</v>
      </c>
      <c r="AD5593">
        <v>0.66669999999999996</v>
      </c>
      <c r="AE5593">
        <v>0</v>
      </c>
      <c r="AF5593" t="s">
        <v>3910</v>
      </c>
      <c r="AG5593" s="2">
        <v>3.460648148148148E-3</v>
      </c>
      <c r="AH5593" t="s">
        <v>3911</v>
      </c>
      <c r="AI5593">
        <v>3</v>
      </c>
      <c r="AJ5593" t="s">
        <v>3949</v>
      </c>
      <c r="AK5593" s="3">
        <v>39844</v>
      </c>
      <c r="AL5593" s="10">
        <f>YEAR(ufc_fights_2[[#This Row],[date]])</f>
        <v>2009</v>
      </c>
      <c r="AM5593" t="s">
        <v>3983</v>
      </c>
      <c r="AN5593">
        <v>1</v>
      </c>
      <c r="AO5593" t="s">
        <v>3913</v>
      </c>
      <c r="AP5593">
        <f>IF(ufc_fights_2[[#This Row],[winner]]="Red",ufc_fights_2[[#This Row],[r_fighter_id]],ufc_fights_2[[#This Row],[b_fighter_id]])</f>
        <v>1898</v>
      </c>
      <c r="AQ5593" t="str">
        <f>_xlfn.XLOOKUP(ufc_fights_2[[#This Row],[winnerID]],ufc_fighters[id],ufc_fighters[fighter_name],"xxx",0,1)</f>
        <v>Lyoto Machida</v>
      </c>
    </row>
    <row r="5594" spans="1:43">
      <c r="A5594">
        <v>1898</v>
      </c>
      <c r="B5594">
        <v>2395</v>
      </c>
      <c r="C5594">
        <f>_xlfn.XLOOKUP(ufc_fights_2[[#This Row],[r_fighter_id]],ufc_fighters[id],ufc_fighters[year],"xxx",0,1)</f>
        <v>1978</v>
      </c>
      <c r="D5594">
        <f>_xlfn.XLOOKUP(ufc_fights_2[[#This Row],[b_fighter_id]],ufc_fighters[id],ufc_fighters[year],"Prázdné",0,1)</f>
        <v>1975</v>
      </c>
      <c r="E5594" s="10">
        <f>YEAR(ufc_fights_2[[#This Row],[date]])-ufc_fights_2[[#This Row],[r_year]]</f>
        <v>30</v>
      </c>
      <c r="F5594" s="10">
        <f>YEAR(ufc_fights_2[[#This Row],[date]])-ufc_fights_2[[#This Row],[b_year]]</f>
        <v>33</v>
      </c>
      <c r="G5594">
        <v>1</v>
      </c>
      <c r="H5594">
        <v>0</v>
      </c>
      <c r="I5594">
        <v>0.68330000000000002</v>
      </c>
      <c r="J5594">
        <v>0.3019</v>
      </c>
      <c r="K5594">
        <v>0.77010000000000001</v>
      </c>
      <c r="L5594">
        <v>0.51319999999999999</v>
      </c>
      <c r="M5594">
        <v>1</v>
      </c>
      <c r="N5594">
        <v>0</v>
      </c>
      <c r="O5594">
        <v>0</v>
      </c>
      <c r="P5594">
        <v>2</v>
      </c>
      <c r="Q5594">
        <v>0</v>
      </c>
      <c r="R5594">
        <v>0</v>
      </c>
      <c r="S5594" s="2">
        <v>2.0254629629629629E-3</v>
      </c>
      <c r="T5594" s="2">
        <v>2.199074074074074E-4</v>
      </c>
      <c r="U5594">
        <v>0.52939999999999998</v>
      </c>
      <c r="V5594">
        <v>5.7099999999999998E-2</v>
      </c>
      <c r="W5594">
        <v>0.85709999999999997</v>
      </c>
      <c r="X5594">
        <v>0.89470000000000005</v>
      </c>
      <c r="Y5594">
        <v>0.42859999999999998</v>
      </c>
      <c r="Z5594">
        <v>0.72340000000000004</v>
      </c>
      <c r="AA5594">
        <v>0.13159999999999999</v>
      </c>
      <c r="AB5594">
        <v>1</v>
      </c>
      <c r="AC5594">
        <v>0.73329999999999995</v>
      </c>
      <c r="AD5594">
        <v>0.5</v>
      </c>
      <c r="AE5594">
        <v>0</v>
      </c>
      <c r="AF5594" t="s">
        <v>3915</v>
      </c>
      <c r="AG5594" s="2">
        <v>3.472222222222222E-3</v>
      </c>
      <c r="AH5594" t="s">
        <v>3911</v>
      </c>
      <c r="AI5594">
        <v>3</v>
      </c>
      <c r="AJ5594" t="s">
        <v>3949</v>
      </c>
      <c r="AK5594" s="3">
        <v>39592</v>
      </c>
      <c r="AL5594" s="10">
        <f>YEAR(ufc_fights_2[[#This Row],[date]])</f>
        <v>2008</v>
      </c>
      <c r="AM5594" t="s">
        <v>3983</v>
      </c>
      <c r="AN5594">
        <v>1</v>
      </c>
      <c r="AO5594" t="s">
        <v>3913</v>
      </c>
      <c r="AP5594">
        <f>IF(ufc_fights_2[[#This Row],[winner]]="Red",ufc_fights_2[[#This Row],[r_fighter_id]],ufc_fights_2[[#This Row],[b_fighter_id]])</f>
        <v>1898</v>
      </c>
      <c r="AQ5594" t="str">
        <f>_xlfn.XLOOKUP(ufc_fights_2[[#This Row],[winnerID]],ufc_fighters[id],ufc_fighters[fighter_name],"xxx",0,1)</f>
        <v>Lyoto Machida</v>
      </c>
    </row>
    <row r="5595" spans="1:43">
      <c r="A5595">
        <v>3219</v>
      </c>
      <c r="B5595">
        <v>2555</v>
      </c>
      <c r="C5595">
        <f>_xlfn.XLOOKUP(ufc_fights_2[[#This Row],[r_fighter_id]],ufc_fighters[id],ufc_fighters[year],"xxx",0,1)</f>
        <v>1981</v>
      </c>
      <c r="D5595">
        <f>_xlfn.XLOOKUP(ufc_fights_2[[#This Row],[b_fighter_id]],ufc_fighters[id],ufc_fighters[year],"Prázdné",0,1)</f>
        <v>1979</v>
      </c>
      <c r="E5595" s="10">
        <f>YEAR(ufc_fights_2[[#This Row],[date]])-ufc_fights_2[[#This Row],[r_year]]</f>
        <v>29</v>
      </c>
      <c r="F5595" s="10">
        <f>YEAR(ufc_fights_2[[#This Row],[date]])-ufc_fights_2[[#This Row],[b_year]]</f>
        <v>31</v>
      </c>
      <c r="G5595">
        <v>0</v>
      </c>
      <c r="H5595">
        <v>2</v>
      </c>
      <c r="I5595">
        <v>0.42309999999999998</v>
      </c>
      <c r="J5595">
        <v>0.46300000000000002</v>
      </c>
      <c r="K5595">
        <v>0.67610000000000003</v>
      </c>
      <c r="L5595">
        <v>0.61729999999999996</v>
      </c>
      <c r="M5595">
        <v>0.5</v>
      </c>
      <c r="N5595">
        <v>0.5</v>
      </c>
      <c r="O5595">
        <v>1</v>
      </c>
      <c r="P5595">
        <v>0</v>
      </c>
      <c r="Q5595">
        <v>0</v>
      </c>
      <c r="R5595">
        <v>0</v>
      </c>
      <c r="S5595" s="2">
        <v>6.3657407407407404E-3</v>
      </c>
      <c r="T5595" s="2">
        <v>1.3773148148148147E-3</v>
      </c>
      <c r="U5595">
        <v>0.3488</v>
      </c>
      <c r="V5595">
        <v>0.45279999999999998</v>
      </c>
      <c r="W5595">
        <v>0.66669999999999996</v>
      </c>
      <c r="X5595">
        <v>1</v>
      </c>
      <c r="Y5595">
        <v>0</v>
      </c>
      <c r="Z5595">
        <v>0.4375</v>
      </c>
      <c r="AA5595">
        <v>0.3846</v>
      </c>
      <c r="AB5595">
        <v>0.46150000000000002</v>
      </c>
      <c r="AC5595">
        <v>0.47620000000000001</v>
      </c>
      <c r="AD5595">
        <v>0.39129999999999998</v>
      </c>
      <c r="AE5595">
        <v>0.71430000000000005</v>
      </c>
      <c r="AF5595" t="s">
        <v>3910</v>
      </c>
      <c r="AG5595" s="2">
        <v>2.3842592592592591E-3</v>
      </c>
      <c r="AH5595" t="s">
        <v>3911</v>
      </c>
      <c r="AI5595">
        <v>3</v>
      </c>
      <c r="AJ5595" t="s">
        <v>3945</v>
      </c>
      <c r="AK5595" s="3">
        <v>40229</v>
      </c>
      <c r="AL5595" s="10">
        <f>YEAR(ufc_fights_2[[#This Row],[date]])</f>
        <v>2010</v>
      </c>
      <c r="AM5595" t="s">
        <v>3983</v>
      </c>
      <c r="AN5595">
        <v>68</v>
      </c>
      <c r="AO5595" t="s">
        <v>3913</v>
      </c>
      <c r="AP5595">
        <f>IF(ufc_fights_2[[#This Row],[winner]]="Red",ufc_fights_2[[#This Row],[r_fighter_id]],ufc_fights_2[[#This Row],[b_fighter_id]])</f>
        <v>3219</v>
      </c>
      <c r="AQ5595" t="str">
        <f>_xlfn.XLOOKUP(ufc_fights_2[[#This Row],[winnerID]],ufc_fighters[id],ufc_fighters[fighter_name],"xxx",0,1)</f>
        <v>James Te Huna</v>
      </c>
    </row>
    <row r="5596" spans="1:43">
      <c r="A5596">
        <v>3219</v>
      </c>
      <c r="B5596">
        <v>2757</v>
      </c>
      <c r="C5596">
        <f>_xlfn.XLOOKUP(ufc_fights_2[[#This Row],[r_fighter_id]],ufc_fighters[id],ufc_fighters[year],"xxx",0,1)</f>
        <v>1981</v>
      </c>
      <c r="D5596">
        <f>_xlfn.XLOOKUP(ufc_fights_2[[#This Row],[b_fighter_id]],ufc_fighters[id],ufc_fighters[year],"Prázdné",0,1)</f>
        <v>1983</v>
      </c>
      <c r="E5596" s="10">
        <f>YEAR(ufc_fights_2[[#This Row],[date]])-ufc_fights_2[[#This Row],[r_year]]</f>
        <v>31</v>
      </c>
      <c r="F5596" s="10">
        <f>YEAR(ufc_fights_2[[#This Row],[date]])-ufc_fights_2[[#This Row],[b_year]]</f>
        <v>29</v>
      </c>
      <c r="G5596">
        <v>0</v>
      </c>
      <c r="H5596">
        <v>0</v>
      </c>
      <c r="I5596">
        <v>0.66669999999999996</v>
      </c>
      <c r="J5596">
        <v>0</v>
      </c>
      <c r="K5596">
        <v>0.74</v>
      </c>
      <c r="L5596">
        <v>0.55169999999999997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7.6388888888888893E-4</v>
      </c>
      <c r="T5596" s="2">
        <v>0</v>
      </c>
      <c r="U5596">
        <v>0.6452</v>
      </c>
      <c r="V5596">
        <v>0</v>
      </c>
      <c r="W5596">
        <v>0</v>
      </c>
      <c r="X5596">
        <v>1</v>
      </c>
      <c r="Y5596">
        <v>0</v>
      </c>
      <c r="Z5596">
        <v>0.61109999999999998</v>
      </c>
      <c r="AA5596">
        <v>0</v>
      </c>
      <c r="AB5596">
        <v>0.57140000000000002</v>
      </c>
      <c r="AC5596">
        <v>0</v>
      </c>
      <c r="AD5596">
        <v>0.875</v>
      </c>
      <c r="AE5596">
        <v>0</v>
      </c>
      <c r="AF5596" t="s">
        <v>3910</v>
      </c>
      <c r="AG5596" s="2">
        <v>1.4814814814814814E-3</v>
      </c>
      <c r="AH5596" t="s">
        <v>3911</v>
      </c>
      <c r="AI5596">
        <v>3</v>
      </c>
      <c r="AJ5596" t="s">
        <v>3961</v>
      </c>
      <c r="AK5596" s="3">
        <v>40970</v>
      </c>
      <c r="AL5596" s="10">
        <f>YEAR(ufc_fights_2[[#This Row],[date]])</f>
        <v>2012</v>
      </c>
      <c r="AM5596" t="s">
        <v>3983</v>
      </c>
      <c r="AN5596">
        <v>68</v>
      </c>
      <c r="AO5596" t="s">
        <v>3913</v>
      </c>
      <c r="AP5596">
        <f>IF(ufc_fights_2[[#This Row],[winner]]="Red",ufc_fights_2[[#This Row],[r_fighter_id]],ufc_fights_2[[#This Row],[b_fighter_id]])</f>
        <v>3219</v>
      </c>
      <c r="AQ5596" t="str">
        <f>_xlfn.XLOOKUP(ufc_fights_2[[#This Row],[winnerID]],ufc_fighters[id],ufc_fighters[fighter_name],"xxx",0,1)</f>
        <v>James Te Huna</v>
      </c>
    </row>
    <row r="5597" spans="1:43">
      <c r="A5597">
        <v>3219</v>
      </c>
      <c r="B5597">
        <v>1524</v>
      </c>
      <c r="C5597">
        <f>_xlfn.XLOOKUP(ufc_fights_2[[#This Row],[r_fighter_id]],ufc_fighters[id],ufc_fighters[year],"xxx",0,1)</f>
        <v>1981</v>
      </c>
      <c r="D5597">
        <f>_xlfn.XLOOKUP(ufc_fights_2[[#This Row],[b_fighter_id]],ufc_fighters[id],ufc_fighters[year],"Prázdné",0,1)</f>
        <v>1981</v>
      </c>
      <c r="E5597" s="10">
        <f>YEAR(ufc_fights_2[[#This Row],[date]])-ufc_fights_2[[#This Row],[r_year]]</f>
        <v>32</v>
      </c>
      <c r="F5597" s="10">
        <f>YEAR(ufc_fights_2[[#This Row],[date]])-ufc_fights_2[[#This Row],[b_year]]</f>
        <v>32</v>
      </c>
      <c r="G5597">
        <v>0</v>
      </c>
      <c r="H5597">
        <v>1</v>
      </c>
      <c r="I5597">
        <v>0.62029999999999996</v>
      </c>
      <c r="J5597">
        <v>0.65380000000000005</v>
      </c>
      <c r="K5597">
        <v>0.72889999999999999</v>
      </c>
      <c r="L5597">
        <v>0.72729999999999995</v>
      </c>
      <c r="M5597">
        <v>0.4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4.6064814814814814E-3</v>
      </c>
      <c r="T5597" s="2">
        <v>4.409722222222222E-3</v>
      </c>
      <c r="U5597">
        <v>0.58620000000000005</v>
      </c>
      <c r="V5597">
        <v>0.62219999999999998</v>
      </c>
      <c r="W5597">
        <v>0.63639999999999997</v>
      </c>
      <c r="X5597">
        <v>0.8</v>
      </c>
      <c r="Y5597">
        <v>0.83330000000000004</v>
      </c>
      <c r="Z5597">
        <v>9.0899999999999995E-2</v>
      </c>
      <c r="AA5597">
        <v>0.54549999999999998</v>
      </c>
      <c r="AB5597">
        <v>0.73680000000000001</v>
      </c>
      <c r="AC5597">
        <v>1</v>
      </c>
      <c r="AD5597">
        <v>0.69389999999999996</v>
      </c>
      <c r="AE5597">
        <v>0.63890000000000002</v>
      </c>
      <c r="AF5597" t="s">
        <v>3915</v>
      </c>
      <c r="AG5597" s="2">
        <v>3.472222222222222E-3</v>
      </c>
      <c r="AH5597" t="s">
        <v>3911</v>
      </c>
      <c r="AI5597">
        <v>3</v>
      </c>
      <c r="AJ5597" t="s">
        <v>3961</v>
      </c>
      <c r="AK5597" s="3">
        <v>41321</v>
      </c>
      <c r="AL5597" s="10">
        <f>YEAR(ufc_fights_2[[#This Row],[date]])</f>
        <v>2013</v>
      </c>
      <c r="AM5597" t="s">
        <v>3983</v>
      </c>
      <c r="AN5597">
        <v>70</v>
      </c>
      <c r="AO5597" t="s">
        <v>3913</v>
      </c>
      <c r="AP5597">
        <f>IF(ufc_fights_2[[#This Row],[winner]]="Red",ufc_fights_2[[#This Row],[r_fighter_id]],ufc_fights_2[[#This Row],[b_fighter_id]])</f>
        <v>3219</v>
      </c>
      <c r="AQ5597" t="str">
        <f>_xlfn.XLOOKUP(ufc_fights_2[[#This Row],[winnerID]],ufc_fighters[id],ufc_fighters[fighter_name],"xxx",0,1)</f>
        <v>James Te Huna</v>
      </c>
    </row>
    <row r="5598" spans="1:43">
      <c r="A5598">
        <v>3219</v>
      </c>
      <c r="B5598">
        <v>2749</v>
      </c>
      <c r="C5598">
        <f>_xlfn.XLOOKUP(ufc_fights_2[[#This Row],[r_fighter_id]],ufc_fighters[id],ufc_fighters[year],"xxx",0,1)</f>
        <v>1981</v>
      </c>
      <c r="D5598">
        <f>_xlfn.XLOOKUP(ufc_fights_2[[#This Row],[b_fighter_id]],ufc_fighters[id],ufc_fighters[year],"Prázdné",0,1)</f>
        <v>1978</v>
      </c>
      <c r="E5598" s="10">
        <f>YEAR(ufc_fights_2[[#This Row],[date]])-ufc_fights_2[[#This Row],[r_year]]</f>
        <v>30</v>
      </c>
      <c r="F5598" s="10">
        <f>YEAR(ufc_fights_2[[#This Row],[date]])-ufc_fights_2[[#This Row],[b_year]]</f>
        <v>33</v>
      </c>
      <c r="G5598">
        <v>1</v>
      </c>
      <c r="H5598">
        <v>0</v>
      </c>
      <c r="I5598">
        <v>0.71430000000000005</v>
      </c>
      <c r="J5598">
        <v>0</v>
      </c>
      <c r="K5598">
        <v>0.66669999999999996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1.1574074074074075E-4</v>
      </c>
      <c r="T5598" s="2">
        <v>0</v>
      </c>
      <c r="U5598">
        <v>0.71430000000000005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 t="s">
        <v>3910</v>
      </c>
      <c r="AG5598" s="2">
        <v>5.4398148148148144E-4</v>
      </c>
      <c r="AH5598" t="s">
        <v>3911</v>
      </c>
      <c r="AI5598">
        <v>3</v>
      </c>
      <c r="AJ5598" t="s">
        <v>3958</v>
      </c>
      <c r="AK5598" s="3">
        <v>40810</v>
      </c>
      <c r="AL5598" s="10">
        <f>YEAR(ufc_fights_2[[#This Row],[date]])</f>
        <v>2011</v>
      </c>
      <c r="AM5598" t="s">
        <v>3983</v>
      </c>
      <c r="AN5598">
        <v>74</v>
      </c>
      <c r="AO5598" t="s">
        <v>3913</v>
      </c>
      <c r="AP5598">
        <f>IF(ufc_fights_2[[#This Row],[winner]]="Red",ufc_fights_2[[#This Row],[r_fighter_id]],ufc_fights_2[[#This Row],[b_fighter_id]])</f>
        <v>3219</v>
      </c>
      <c r="AQ5598" t="str">
        <f>_xlfn.XLOOKUP(ufc_fights_2[[#This Row],[winnerID]],ufc_fighters[id],ufc_fighters[fighter_name],"xxx",0,1)</f>
        <v>James Te Huna</v>
      </c>
    </row>
    <row r="5599" spans="1:43">
      <c r="A5599">
        <v>1821</v>
      </c>
      <c r="B5599">
        <v>3163</v>
      </c>
      <c r="C5599">
        <f>_xlfn.XLOOKUP(ufc_fights_2[[#This Row],[r_fighter_id]],ufc_fighters[id],ufc_fighters[year],"xxx",0,1)</f>
        <v>1969</v>
      </c>
      <c r="D5599">
        <f>_xlfn.XLOOKUP(ufc_fights_2[[#This Row],[b_fighter_id]],ufc_fighters[id],ufc_fighters[year],"Prázdné",0,1)</f>
        <v>1976</v>
      </c>
      <c r="E5599" s="10">
        <f>YEAR(ufc_fights_2[[#This Row],[date]])-ufc_fights_2[[#This Row],[r_year]]</f>
        <v>33</v>
      </c>
      <c r="F5599" s="10">
        <f>YEAR(ufc_fights_2[[#This Row],[date]])-ufc_fights_2[[#This Row],[b_year]]</f>
        <v>26</v>
      </c>
      <c r="G5599">
        <v>0</v>
      </c>
      <c r="H5599">
        <v>0</v>
      </c>
      <c r="I5599">
        <v>0.31940000000000002</v>
      </c>
      <c r="J5599">
        <v>0.37680000000000002</v>
      </c>
      <c r="K5599">
        <v>0.31940000000000002</v>
      </c>
      <c r="L5599">
        <v>0.37680000000000002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</v>
      </c>
      <c r="T5599" s="2">
        <v>0</v>
      </c>
      <c r="U5599">
        <v>0.15890000000000001</v>
      </c>
      <c r="V5599">
        <v>0.26419999999999999</v>
      </c>
      <c r="W5599">
        <v>0</v>
      </c>
      <c r="X5599">
        <v>0.80559999999999998</v>
      </c>
      <c r="Y5599">
        <v>0.90910000000000002</v>
      </c>
      <c r="Z5599">
        <v>0.31209999999999999</v>
      </c>
      <c r="AA5599">
        <v>0.37680000000000002</v>
      </c>
      <c r="AB5599">
        <v>0.66669999999999996</v>
      </c>
      <c r="AC5599">
        <v>0</v>
      </c>
      <c r="AD5599">
        <v>0</v>
      </c>
      <c r="AE5599">
        <v>0</v>
      </c>
      <c r="AF5599" t="s">
        <v>3915</v>
      </c>
      <c r="AG5599" s="2">
        <v>3.472222222222222E-3</v>
      </c>
      <c r="AH5599" t="s">
        <v>3911</v>
      </c>
      <c r="AI5599">
        <v>3</v>
      </c>
      <c r="AJ5599" t="s">
        <v>4052</v>
      </c>
      <c r="AK5599" s="3">
        <v>37267</v>
      </c>
      <c r="AL5599" s="10">
        <f>YEAR(ufc_fights_2[[#This Row],[date]])</f>
        <v>2002</v>
      </c>
      <c r="AM5599" t="s">
        <v>3983</v>
      </c>
      <c r="AN5599">
        <v>144</v>
      </c>
      <c r="AO5599" t="s">
        <v>3913</v>
      </c>
      <c r="AP5599">
        <f>IF(ufc_fights_2[[#This Row],[winner]]="Red",ufc_fights_2[[#This Row],[r_fighter_id]],ufc_fights_2[[#This Row],[b_fighter_id]])</f>
        <v>1821</v>
      </c>
      <c r="AQ5599" t="str">
        <f>_xlfn.XLOOKUP(ufc_fights_2[[#This Row],[winnerID]],ufc_fighters[id],ufc_fighters[fighter_name],"xxx",0,1)</f>
        <v>Chuck Liddell</v>
      </c>
    </row>
    <row r="5600" spans="1:43">
      <c r="A5600">
        <v>1166</v>
      </c>
      <c r="B5600">
        <v>1732</v>
      </c>
      <c r="C5600">
        <f>_xlfn.XLOOKUP(ufc_fights_2[[#This Row],[r_fighter_id]],ufc_fighters[id],ufc_fighters[year],"xxx",0,1)</f>
        <v>1978</v>
      </c>
      <c r="D5600">
        <f>_xlfn.XLOOKUP(ufc_fights_2[[#This Row],[b_fighter_id]],ufc_fighters[id],ufc_fighters[year],"Prázdné",0,1)</f>
        <v>1975</v>
      </c>
      <c r="E5600" s="10">
        <f>YEAR(ufc_fights_2[[#This Row],[date]])-ufc_fights_2[[#This Row],[r_year]]</f>
        <v>30</v>
      </c>
      <c r="F5600" s="10">
        <f>YEAR(ufc_fights_2[[#This Row],[date]])-ufc_fights_2[[#This Row],[b_year]]</f>
        <v>33</v>
      </c>
      <c r="G5600">
        <v>1</v>
      </c>
      <c r="H5600">
        <v>0</v>
      </c>
      <c r="I5600">
        <v>0.35709999999999997</v>
      </c>
      <c r="J5600">
        <v>0.48209999999999997</v>
      </c>
      <c r="K5600">
        <v>0.5</v>
      </c>
      <c r="L5600">
        <v>0.57320000000000004</v>
      </c>
      <c r="M5600">
        <v>0</v>
      </c>
      <c r="N5600">
        <v>1</v>
      </c>
      <c r="O5600">
        <v>4</v>
      </c>
      <c r="P5600">
        <v>0</v>
      </c>
      <c r="Q5600">
        <v>0</v>
      </c>
      <c r="R5600">
        <v>0</v>
      </c>
      <c r="S5600" s="2">
        <v>8.1018518518518516E-5</v>
      </c>
      <c r="T5600" s="2">
        <v>3.3564814814814816E-3</v>
      </c>
      <c r="U5600">
        <v>0.35709999999999997</v>
      </c>
      <c r="V5600">
        <v>0.36359999999999998</v>
      </c>
      <c r="W5600">
        <v>0</v>
      </c>
      <c r="X5600">
        <v>0</v>
      </c>
      <c r="Y5600">
        <v>1</v>
      </c>
      <c r="Z5600">
        <v>0.33329999999999999</v>
      </c>
      <c r="AA5600">
        <v>0.375</v>
      </c>
      <c r="AB5600">
        <v>0</v>
      </c>
      <c r="AC5600">
        <v>0.66669999999999996</v>
      </c>
      <c r="AD5600">
        <v>0.5</v>
      </c>
      <c r="AE5600">
        <v>0.4889</v>
      </c>
      <c r="AF5600" t="s">
        <v>3910</v>
      </c>
      <c r="AG5600" s="2">
        <v>4.2824074074074075E-4</v>
      </c>
      <c r="AH5600" t="s">
        <v>3911</v>
      </c>
      <c r="AI5600">
        <v>3</v>
      </c>
      <c r="AJ5600" t="s">
        <v>3914</v>
      </c>
      <c r="AK5600" s="3">
        <v>39466</v>
      </c>
      <c r="AL5600" s="10">
        <f>YEAR(ufc_fights_2[[#This Row],[date]])</f>
        <v>2008</v>
      </c>
      <c r="AM5600" t="s">
        <v>3983</v>
      </c>
      <c r="AN5600">
        <v>153</v>
      </c>
      <c r="AO5600" t="s">
        <v>3913</v>
      </c>
      <c r="AP5600">
        <f>IF(ufc_fights_2[[#This Row],[winner]]="Red",ufc_fights_2[[#This Row],[r_fighter_id]],ufc_fights_2[[#This Row],[b_fighter_id]])</f>
        <v>1166</v>
      </c>
      <c r="AQ5600" t="str">
        <f>_xlfn.XLOOKUP(ufc_fights_2[[#This Row],[winnerID]],ufc_fighters[id],ufc_fighters[fighter_name],"xxx",0,1)</f>
        <v>Wilson Gouveia</v>
      </c>
    </row>
    <row r="5601" spans="1:43">
      <c r="A5601">
        <v>3069</v>
      </c>
      <c r="B5601">
        <v>318</v>
      </c>
      <c r="C5601">
        <f>_xlfn.XLOOKUP(ufc_fights_2[[#This Row],[r_fighter_id]],ufc_fighters[id],ufc_fighters[year],"xxx",0,1)</f>
        <v>1977</v>
      </c>
      <c r="D5601">
        <f>_xlfn.XLOOKUP(ufc_fights_2[[#This Row],[b_fighter_id]],ufc_fighters[id],ufc_fighters[year],"Prázdné",0,1)</f>
        <v>1977</v>
      </c>
      <c r="E5601" s="10">
        <f>YEAR(ufc_fights_2[[#This Row],[date]])-ufc_fights_2[[#This Row],[r_year]]</f>
        <v>33</v>
      </c>
      <c r="F5601" s="10">
        <f>YEAR(ufc_fights_2[[#This Row],[date]])-ufc_fights_2[[#This Row],[b_year]]</f>
        <v>33</v>
      </c>
      <c r="G5601">
        <v>0</v>
      </c>
      <c r="H5601">
        <v>1</v>
      </c>
      <c r="I5601">
        <v>0.35560000000000003</v>
      </c>
      <c r="J5601">
        <v>0.42859999999999998</v>
      </c>
      <c r="K5601">
        <v>0.36259999999999998</v>
      </c>
      <c r="L5601">
        <v>0.54300000000000004</v>
      </c>
      <c r="M5601">
        <v>0</v>
      </c>
      <c r="N5601">
        <v>0.5</v>
      </c>
      <c r="O5601">
        <v>0</v>
      </c>
      <c r="P5601">
        <v>0</v>
      </c>
      <c r="Q5601">
        <v>0</v>
      </c>
      <c r="R5601">
        <v>0</v>
      </c>
      <c r="S5601" s="2">
        <v>8.1018518518518516E-4</v>
      </c>
      <c r="T5601" s="2">
        <v>2.2800925925925927E-3</v>
      </c>
      <c r="U5601">
        <v>0.32929999999999998</v>
      </c>
      <c r="V5601">
        <v>0.40210000000000001</v>
      </c>
      <c r="W5601">
        <v>0</v>
      </c>
      <c r="X5601">
        <v>0.625</v>
      </c>
      <c r="Y5601">
        <v>0.57140000000000002</v>
      </c>
      <c r="Z5601">
        <v>0.4</v>
      </c>
      <c r="AA5601">
        <v>0.3</v>
      </c>
      <c r="AB5601">
        <v>0.3</v>
      </c>
      <c r="AC5601">
        <v>0.4783</v>
      </c>
      <c r="AD5601">
        <v>0</v>
      </c>
      <c r="AE5601">
        <v>0.6875</v>
      </c>
      <c r="AF5601" t="s">
        <v>3910</v>
      </c>
      <c r="AG5601" s="2">
        <v>2.1759259259259258E-3</v>
      </c>
      <c r="AH5601" t="s">
        <v>3911</v>
      </c>
      <c r="AI5601">
        <v>3</v>
      </c>
      <c r="AJ5601" t="s">
        <v>3939</v>
      </c>
      <c r="AK5601" s="3">
        <v>40362</v>
      </c>
      <c r="AL5601" s="10">
        <f>YEAR(ufc_fights_2[[#This Row],[date]])</f>
        <v>2010</v>
      </c>
      <c r="AM5601" t="s">
        <v>3983</v>
      </c>
      <c r="AN5601">
        <v>1</v>
      </c>
      <c r="AO5601" t="s">
        <v>3918</v>
      </c>
      <c r="AP5601">
        <f>IF(ufc_fights_2[[#This Row],[winner]]="Red",ufc_fights_2[[#This Row],[r_fighter_id]],ufc_fights_2[[#This Row],[b_fighter_id]])</f>
        <v>318</v>
      </c>
      <c r="AQ5601" t="str">
        <f>_xlfn.XLOOKUP(ufc_fights_2[[#This Row],[winnerID]],ufc_fighters[id],ufc_fighters[fighter_name],"xxx",0,1)</f>
        <v>Stephan Bonnar</v>
      </c>
    </row>
    <row r="5602" spans="1:43">
      <c r="A5602">
        <v>318</v>
      </c>
      <c r="B5602">
        <v>1458</v>
      </c>
      <c r="C5602">
        <f>_xlfn.XLOOKUP(ufc_fights_2[[#This Row],[r_fighter_id]],ufc_fighters[id],ufc_fighters[year],"xxx",0,1)</f>
        <v>1977</v>
      </c>
      <c r="D5602">
        <f>_xlfn.XLOOKUP(ufc_fights_2[[#This Row],[b_fighter_id]],ufc_fighters[id],ufc_fighters[year],"Prázdné",0,1)</f>
        <v>1978</v>
      </c>
      <c r="E5602" s="10">
        <f>YEAR(ufc_fights_2[[#This Row],[date]])-ufc_fights_2[[#This Row],[r_year]]</f>
        <v>29</v>
      </c>
      <c r="F5602" s="10">
        <f>YEAR(ufc_fights_2[[#This Row],[date]])-ufc_fights_2[[#This Row],[b_year]]</f>
        <v>28</v>
      </c>
      <c r="G5602">
        <v>0</v>
      </c>
      <c r="H5602">
        <v>0</v>
      </c>
      <c r="I5602">
        <v>0.4</v>
      </c>
      <c r="J5602">
        <v>0.83330000000000004</v>
      </c>
      <c r="K5602">
        <v>0.88</v>
      </c>
      <c r="L5602">
        <v>0.88890000000000002</v>
      </c>
      <c r="M5602">
        <v>0.66669999999999996</v>
      </c>
      <c r="N5602">
        <v>0</v>
      </c>
      <c r="O5602">
        <v>2</v>
      </c>
      <c r="P5602">
        <v>0</v>
      </c>
      <c r="Q5602">
        <v>0</v>
      </c>
      <c r="R5602">
        <v>0</v>
      </c>
      <c r="S5602" s="2">
        <v>2.8124999999999999E-3</v>
      </c>
      <c r="T5602" s="2">
        <v>0</v>
      </c>
      <c r="U5602">
        <v>0.4</v>
      </c>
      <c r="V5602">
        <v>0.5</v>
      </c>
      <c r="W5602">
        <v>0</v>
      </c>
      <c r="X5602">
        <v>0</v>
      </c>
      <c r="Y5602">
        <v>1</v>
      </c>
      <c r="Z5602">
        <v>0</v>
      </c>
      <c r="AA5602">
        <v>0.66669999999999996</v>
      </c>
      <c r="AB5602">
        <v>0</v>
      </c>
      <c r="AC5602">
        <v>1</v>
      </c>
      <c r="AD5602">
        <v>1</v>
      </c>
      <c r="AE5602">
        <v>0</v>
      </c>
      <c r="AF5602" t="s">
        <v>3933</v>
      </c>
      <c r="AG5602" s="2">
        <v>3.1250000000000002E-3</v>
      </c>
      <c r="AH5602" t="s">
        <v>3911</v>
      </c>
      <c r="AI5602">
        <v>3</v>
      </c>
      <c r="AJ5602" t="s">
        <v>3914</v>
      </c>
      <c r="AK5602" s="3">
        <v>38733</v>
      </c>
      <c r="AL5602" s="10">
        <f>YEAR(ufc_fights_2[[#This Row],[date]])</f>
        <v>2006</v>
      </c>
      <c r="AM5602" t="s">
        <v>3983</v>
      </c>
      <c r="AN5602">
        <v>1</v>
      </c>
      <c r="AO5602" t="s">
        <v>3913</v>
      </c>
      <c r="AP5602">
        <f>IF(ufc_fights_2[[#This Row],[winner]]="Red",ufc_fights_2[[#This Row],[r_fighter_id]],ufc_fights_2[[#This Row],[b_fighter_id]])</f>
        <v>318</v>
      </c>
      <c r="AQ5602" t="str">
        <f>_xlfn.XLOOKUP(ufc_fights_2[[#This Row],[winnerID]],ufc_fighters[id],ufc_fighters[fighter_name],"xxx",0,1)</f>
        <v>Stephan Bonnar</v>
      </c>
    </row>
    <row r="5603" spans="1:43">
      <c r="A5603">
        <v>3137</v>
      </c>
      <c r="B5603">
        <v>2348</v>
      </c>
      <c r="C5603">
        <f>_xlfn.XLOOKUP(ufc_fights_2[[#This Row],[r_fighter_id]],ufc_fighters[id],ufc_fighters[year],"xxx",0,1)</f>
        <v>1992</v>
      </c>
      <c r="D5603">
        <f>_xlfn.XLOOKUP(ufc_fights_2[[#This Row],[b_fighter_id]],ufc_fighters[id],ufc_fighters[year],"Prázdné",0,1)</f>
        <v>1992</v>
      </c>
      <c r="E5603" s="10">
        <f>YEAR(ufc_fights_2[[#This Row],[date]])-ufc_fights_2[[#This Row],[r_year]]</f>
        <v>27</v>
      </c>
      <c r="F5603" s="10">
        <f>YEAR(ufc_fights_2[[#This Row],[date]])-ufc_fights_2[[#This Row],[b_year]]</f>
        <v>27</v>
      </c>
      <c r="G5603">
        <v>0</v>
      </c>
      <c r="H5603">
        <v>0</v>
      </c>
      <c r="I5603">
        <v>0.44779999999999998</v>
      </c>
      <c r="J5603">
        <v>0.40649999999999997</v>
      </c>
      <c r="K5603">
        <v>0.45989999999999998</v>
      </c>
      <c r="L5603">
        <v>0.40649999999999997</v>
      </c>
      <c r="M5603">
        <v>0.4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1.4930555555555556E-3</v>
      </c>
      <c r="T5603" s="2">
        <v>0</v>
      </c>
      <c r="U5603">
        <v>0.26250000000000001</v>
      </c>
      <c r="V5603">
        <v>0.3725</v>
      </c>
      <c r="W5603">
        <v>0.77780000000000005</v>
      </c>
      <c r="X5603">
        <v>0.71109999999999995</v>
      </c>
      <c r="Y5603">
        <v>0.66669999999999996</v>
      </c>
      <c r="Z5603">
        <v>0.43240000000000001</v>
      </c>
      <c r="AA5603">
        <v>0.39169999999999999</v>
      </c>
      <c r="AB5603">
        <v>0.5</v>
      </c>
      <c r="AC5603">
        <v>0</v>
      </c>
      <c r="AD5603">
        <v>0.66669999999999996</v>
      </c>
      <c r="AE5603">
        <v>1</v>
      </c>
      <c r="AF5603" t="s">
        <v>3915</v>
      </c>
      <c r="AG5603" s="2">
        <v>3.472222222222222E-3</v>
      </c>
      <c r="AH5603" t="s">
        <v>3911</v>
      </c>
      <c r="AI5603">
        <v>3</v>
      </c>
      <c r="AJ5603" t="s">
        <v>3972</v>
      </c>
      <c r="AK5603" s="3">
        <v>43680</v>
      </c>
      <c r="AL5603" s="10">
        <f>YEAR(ufc_fights_2[[#This Row],[date]])</f>
        <v>2019</v>
      </c>
      <c r="AM5603" t="s">
        <v>3983</v>
      </c>
      <c r="AN5603">
        <v>9</v>
      </c>
      <c r="AO5603" t="s">
        <v>3918</v>
      </c>
      <c r="AP5603">
        <f>IF(ufc_fights_2[[#This Row],[winner]]="Red",ufc_fights_2[[#This Row],[r_fighter_id]],ufc_fights_2[[#This Row],[b_fighter_id]])</f>
        <v>2348</v>
      </c>
      <c r="AQ5603" t="str">
        <f>_xlfn.XLOOKUP(ufc_fights_2[[#This Row],[winnerID]],ufc_fighters[id],ufc_fighters[fighter_name],"xxx",0,1)</f>
        <v>Kennedy Nzechukwu</v>
      </c>
    </row>
    <row r="5604" spans="1:43">
      <c r="A5604">
        <v>2348</v>
      </c>
      <c r="B5604">
        <v>3313</v>
      </c>
      <c r="C5604">
        <f>_xlfn.XLOOKUP(ufc_fights_2[[#This Row],[r_fighter_id]],ufc_fighters[id],ufc_fighters[year],"xxx",0,1)</f>
        <v>1992</v>
      </c>
      <c r="D5604">
        <f>_xlfn.XLOOKUP(ufc_fights_2[[#This Row],[b_fighter_id]],ufc_fighters[id],ufc_fighters[year],"Prázdné",0,1)</f>
        <v>1990</v>
      </c>
      <c r="E5604" s="10">
        <f>YEAR(ufc_fights_2[[#This Row],[date]])-ufc_fights_2[[#This Row],[r_year]]</f>
        <v>29</v>
      </c>
      <c r="F5604" s="10">
        <f>YEAR(ufc_fights_2[[#This Row],[date]])-ufc_fights_2[[#This Row],[b_year]]</f>
        <v>31</v>
      </c>
      <c r="G5604">
        <v>1</v>
      </c>
      <c r="H5604">
        <v>0</v>
      </c>
      <c r="I5604">
        <v>0.55410000000000004</v>
      </c>
      <c r="J5604">
        <v>0.64319999999999999</v>
      </c>
      <c r="K5604">
        <v>0.56000000000000005</v>
      </c>
      <c r="L5604">
        <v>0.64319999999999999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5.7870370370370373E-5</v>
      </c>
      <c r="T5604" s="2">
        <v>5.7870370370370373E-5</v>
      </c>
      <c r="U5604">
        <v>0.5625</v>
      </c>
      <c r="V5604">
        <v>0.57709999999999995</v>
      </c>
      <c r="W5604">
        <v>0.25</v>
      </c>
      <c r="X5604">
        <v>0</v>
      </c>
      <c r="Y5604">
        <v>0.93330000000000002</v>
      </c>
      <c r="Z5604">
        <v>0.54549999999999998</v>
      </c>
      <c r="AA5604">
        <v>0.62860000000000005</v>
      </c>
      <c r="AB5604">
        <v>0.375</v>
      </c>
      <c r="AC5604">
        <v>0.82350000000000001</v>
      </c>
      <c r="AD5604">
        <v>0.875</v>
      </c>
      <c r="AE5604">
        <v>0</v>
      </c>
      <c r="AF5604" t="s">
        <v>3910</v>
      </c>
      <c r="AG5604" s="2">
        <v>2.3032407407407407E-3</v>
      </c>
      <c r="AH5604" t="s">
        <v>3911</v>
      </c>
      <c r="AI5604">
        <v>3</v>
      </c>
      <c r="AJ5604" t="s">
        <v>3914</v>
      </c>
      <c r="AK5604" s="3">
        <v>44261</v>
      </c>
      <c r="AL5604" s="10">
        <f>YEAR(ufc_fights_2[[#This Row],[date]])</f>
        <v>2021</v>
      </c>
      <c r="AM5604" t="s">
        <v>3983</v>
      </c>
      <c r="AN5604">
        <v>1</v>
      </c>
      <c r="AO5604" t="s">
        <v>3913</v>
      </c>
      <c r="AP5604">
        <f>IF(ufc_fights_2[[#This Row],[winner]]="Red",ufc_fights_2[[#This Row],[r_fighter_id]],ufc_fights_2[[#This Row],[b_fighter_id]])</f>
        <v>2348</v>
      </c>
      <c r="AQ5604" t="str">
        <f>_xlfn.XLOOKUP(ufc_fights_2[[#This Row],[winnerID]],ufc_fighters[id],ufc_fighters[fighter_name],"xxx",0,1)</f>
        <v>Kennedy Nzechukwu</v>
      </c>
    </row>
    <row r="5605" spans="1:43">
      <c r="A5605">
        <v>749</v>
      </c>
      <c r="B5605">
        <v>3493</v>
      </c>
      <c r="C5605">
        <f>_xlfn.XLOOKUP(ufc_fights_2[[#This Row],[r_fighter_id]],ufc_fighters[id],ufc_fighters[year],"xxx",0,1)</f>
        <v>1987</v>
      </c>
      <c r="D5605">
        <f>_xlfn.XLOOKUP(ufc_fights_2[[#This Row],[b_fighter_id]],ufc_fighters[id],ufc_fighters[year],"Prázdné",0,1)</f>
        <v>1987</v>
      </c>
      <c r="E5605" s="10">
        <f>YEAR(ufc_fights_2[[#This Row],[date]])-ufc_fights_2[[#This Row],[r_year]]</f>
        <v>28</v>
      </c>
      <c r="F5605" s="10">
        <f>YEAR(ufc_fights_2[[#This Row],[date]])-ufc_fights_2[[#This Row],[b_year]]</f>
        <v>28</v>
      </c>
      <c r="G5605">
        <v>0</v>
      </c>
      <c r="H5605">
        <v>1</v>
      </c>
      <c r="I5605">
        <v>0</v>
      </c>
      <c r="J5605">
        <v>0.5</v>
      </c>
      <c r="K5605">
        <v>0.2</v>
      </c>
      <c r="L5605">
        <v>0.5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</v>
      </c>
      <c r="T5605" s="2">
        <v>1.5046296296296297E-4</v>
      </c>
      <c r="U5605">
        <v>0</v>
      </c>
      <c r="V5605">
        <v>0.5</v>
      </c>
      <c r="W5605">
        <v>0</v>
      </c>
      <c r="X5605">
        <v>0</v>
      </c>
      <c r="Y5605">
        <v>0</v>
      </c>
      <c r="Z5605">
        <v>0</v>
      </c>
      <c r="AA5605">
        <v>0.33329999999999999</v>
      </c>
      <c r="AB5605">
        <v>0</v>
      </c>
      <c r="AC5605">
        <v>0</v>
      </c>
      <c r="AD5605">
        <v>0</v>
      </c>
      <c r="AE5605">
        <v>1</v>
      </c>
      <c r="AF5605" t="s">
        <v>3910</v>
      </c>
      <c r="AG5605" s="2">
        <v>5.7870370370370367E-4</v>
      </c>
      <c r="AH5605" t="s">
        <v>3911</v>
      </c>
      <c r="AI5605">
        <v>3</v>
      </c>
      <c r="AJ5605" t="s">
        <v>3925</v>
      </c>
      <c r="AK5605" s="3">
        <v>42224</v>
      </c>
      <c r="AL5605" s="10">
        <f>YEAR(ufc_fights_2[[#This Row],[date]])</f>
        <v>2015</v>
      </c>
      <c r="AM5605" t="s">
        <v>3983</v>
      </c>
      <c r="AN5605">
        <v>71</v>
      </c>
      <c r="AO5605" t="s">
        <v>3918</v>
      </c>
      <c r="AP5605">
        <f>IF(ufc_fights_2[[#This Row],[winner]]="Red",ufc_fights_2[[#This Row],[r_fighter_id]],ufc_fights_2[[#This Row],[b_fighter_id]])</f>
        <v>3493</v>
      </c>
      <c r="AQ5605" t="str">
        <f>_xlfn.XLOOKUP(ufc_fights_2[[#This Row],[winnerID]],ufc_fighters[id],ufc_fighters[fighter_name],"xxx",0,1)</f>
        <v>Jonathan Wilson</v>
      </c>
    </row>
    <row r="5606" spans="1:43">
      <c r="A5606">
        <v>318</v>
      </c>
      <c r="B5606">
        <v>1657</v>
      </c>
      <c r="C5606">
        <f>_xlfn.XLOOKUP(ufc_fights_2[[#This Row],[r_fighter_id]],ufc_fighters[id],ufc_fighters[year],"xxx",0,1)</f>
        <v>1977</v>
      </c>
      <c r="D5606">
        <f>_xlfn.XLOOKUP(ufc_fights_2[[#This Row],[b_fighter_id]],ufc_fighters[id],ufc_fighters[year],"Prázdné",0,1)</f>
        <v>1982</v>
      </c>
      <c r="E5606" s="10">
        <f>YEAR(ufc_fights_2[[#This Row],[date]])-ufc_fights_2[[#This Row],[r_year]]</f>
        <v>34</v>
      </c>
      <c r="F5606" s="10">
        <f>YEAR(ufc_fights_2[[#This Row],[date]])-ufc_fights_2[[#This Row],[b_year]]</f>
        <v>29</v>
      </c>
      <c r="G5606">
        <v>0</v>
      </c>
      <c r="H5606">
        <v>0</v>
      </c>
      <c r="I5606">
        <v>0.48649999999999999</v>
      </c>
      <c r="J5606">
        <v>0.58489999999999998</v>
      </c>
      <c r="K5606">
        <v>0.7268</v>
      </c>
      <c r="L5606">
        <v>0.63329999999999997</v>
      </c>
      <c r="M5606">
        <v>0.66669999999999996</v>
      </c>
      <c r="N5606">
        <v>0</v>
      </c>
      <c r="O5606">
        <v>1</v>
      </c>
      <c r="P5606">
        <v>0</v>
      </c>
      <c r="Q5606">
        <v>0</v>
      </c>
      <c r="R5606">
        <v>0</v>
      </c>
      <c r="S5606" s="2">
        <v>7.3495370370370372E-3</v>
      </c>
      <c r="T5606" s="2">
        <v>6.7129629629629625E-4</v>
      </c>
      <c r="U5606">
        <v>0.35289999999999999</v>
      </c>
      <c r="V5606">
        <v>0.45450000000000002</v>
      </c>
      <c r="W5606">
        <v>0.78569999999999995</v>
      </c>
      <c r="X5606">
        <v>0.77780000000000005</v>
      </c>
      <c r="Y5606">
        <v>0.81820000000000004</v>
      </c>
      <c r="Z5606">
        <v>0.33329999999999999</v>
      </c>
      <c r="AA5606">
        <v>0.51349999999999996</v>
      </c>
      <c r="AB5606">
        <v>0.78949999999999998</v>
      </c>
      <c r="AC5606">
        <v>0.75</v>
      </c>
      <c r="AD5606">
        <v>0.47370000000000001</v>
      </c>
      <c r="AE5606">
        <v>0</v>
      </c>
      <c r="AF5606" t="s">
        <v>3915</v>
      </c>
      <c r="AG5606" s="2">
        <v>3.472222222222222E-3</v>
      </c>
      <c r="AH5606" t="s">
        <v>3911</v>
      </c>
      <c r="AI5606">
        <v>3</v>
      </c>
      <c r="AJ5606" t="s">
        <v>3978</v>
      </c>
      <c r="AK5606" s="3">
        <v>40866</v>
      </c>
      <c r="AL5606" s="10">
        <f>YEAR(ufc_fights_2[[#This Row],[date]])</f>
        <v>2011</v>
      </c>
      <c r="AM5606" t="s">
        <v>3983</v>
      </c>
      <c r="AN5606">
        <v>83</v>
      </c>
      <c r="AO5606" t="s">
        <v>3913</v>
      </c>
      <c r="AP5606">
        <f>IF(ufc_fights_2[[#This Row],[winner]]="Red",ufc_fights_2[[#This Row],[r_fighter_id]],ufc_fights_2[[#This Row],[b_fighter_id]])</f>
        <v>318</v>
      </c>
      <c r="AQ5606" t="str">
        <f>_xlfn.XLOOKUP(ufc_fights_2[[#This Row],[winnerID]],ufc_fighters[id],ufc_fighters[fighter_name],"xxx",0,1)</f>
        <v>Stephan Bonnar</v>
      </c>
    </row>
    <row r="5607" spans="1:43">
      <c r="A5607">
        <v>318</v>
      </c>
      <c r="B5607">
        <v>2891</v>
      </c>
      <c r="C5607">
        <f>_xlfn.XLOOKUP(ufc_fights_2[[#This Row],[r_fighter_id]],ufc_fighters[id],ufc_fighters[year],"xxx",0,1)</f>
        <v>1977</v>
      </c>
      <c r="D5607">
        <f>_xlfn.XLOOKUP(ufc_fights_2[[#This Row],[b_fighter_id]],ufc_fighters[id],ufc_fighters[year],"Prázdné",0,1)</f>
        <v>1977</v>
      </c>
      <c r="E5607" s="10">
        <f>YEAR(ufc_fights_2[[#This Row],[date]])-ufc_fights_2[[#This Row],[r_year]]</f>
        <v>30</v>
      </c>
      <c r="F5607" s="10">
        <f>YEAR(ufc_fights_2[[#This Row],[date]])-ufc_fights_2[[#This Row],[b_year]]</f>
        <v>30</v>
      </c>
      <c r="G5607">
        <v>0</v>
      </c>
      <c r="H5607">
        <v>0</v>
      </c>
      <c r="I5607">
        <v>0.55559999999999998</v>
      </c>
      <c r="J5607">
        <v>0.76470000000000005</v>
      </c>
      <c r="K5607">
        <v>0.69720000000000004</v>
      </c>
      <c r="L5607">
        <v>0.85370000000000001</v>
      </c>
      <c r="M5607">
        <v>0</v>
      </c>
      <c r="N5607">
        <v>0.2</v>
      </c>
      <c r="O5607">
        <v>0</v>
      </c>
      <c r="P5607">
        <v>1</v>
      </c>
      <c r="Q5607">
        <v>0</v>
      </c>
      <c r="R5607">
        <v>0</v>
      </c>
      <c r="S5607" s="2">
        <v>2.662037037037037E-3</v>
      </c>
      <c r="T5607" s="2">
        <v>1.4930555555555556E-3</v>
      </c>
      <c r="U5607">
        <v>0.53059999999999996</v>
      </c>
      <c r="V5607">
        <v>0.5</v>
      </c>
      <c r="W5607">
        <v>0.8</v>
      </c>
      <c r="X5607">
        <v>0</v>
      </c>
      <c r="Y5607">
        <v>0.83330000000000004</v>
      </c>
      <c r="Z5607">
        <v>0.15379999999999999</v>
      </c>
      <c r="AA5607">
        <v>0.625</v>
      </c>
      <c r="AB5607">
        <v>0.8</v>
      </c>
      <c r="AC5607">
        <v>0.85709999999999997</v>
      </c>
      <c r="AD5607">
        <v>0.66669999999999996</v>
      </c>
      <c r="AE5607">
        <v>1</v>
      </c>
      <c r="AF5607" t="s">
        <v>3910</v>
      </c>
      <c r="AG5607" s="2">
        <v>1.9328703703703704E-3</v>
      </c>
      <c r="AH5607" t="s">
        <v>3911</v>
      </c>
      <c r="AI5607">
        <v>3</v>
      </c>
      <c r="AJ5607" t="s">
        <v>3925</v>
      </c>
      <c r="AK5607" s="3">
        <v>39375</v>
      </c>
      <c r="AL5607" s="10">
        <f>YEAR(ufc_fights_2[[#This Row],[date]])</f>
        <v>2007</v>
      </c>
      <c r="AM5607" t="s">
        <v>3983</v>
      </c>
      <c r="AN5607">
        <v>94</v>
      </c>
      <c r="AO5607" t="s">
        <v>3913</v>
      </c>
      <c r="AP5607">
        <f>IF(ufc_fights_2[[#This Row],[winner]]="Red",ufc_fights_2[[#This Row],[r_fighter_id]],ufc_fights_2[[#This Row],[b_fighter_id]])</f>
        <v>318</v>
      </c>
      <c r="AQ5607" t="str">
        <f>_xlfn.XLOOKUP(ufc_fights_2[[#This Row],[winnerID]],ufc_fighters[id],ufc_fighters[fighter_name],"xxx",0,1)</f>
        <v>Stephan Bonnar</v>
      </c>
    </row>
    <row r="5608" spans="1:43">
      <c r="A5608">
        <v>590</v>
      </c>
      <c r="B5608">
        <v>318</v>
      </c>
      <c r="C5608">
        <f>_xlfn.XLOOKUP(ufc_fights_2[[#This Row],[r_fighter_id]],ufc_fighters[id],ufc_fighters[year],"xxx",0,1)</f>
        <v>1964</v>
      </c>
      <c r="D5608">
        <f>_xlfn.XLOOKUP(ufc_fights_2[[#This Row],[b_fighter_id]],ufc_fighters[id],ufc_fighters[year],"Prázdné",0,1)</f>
        <v>1977</v>
      </c>
      <c r="E5608" s="10">
        <f>YEAR(ufc_fights_2[[#This Row],[date]])-ufc_fights_2[[#This Row],[r_year]]</f>
        <v>45</v>
      </c>
      <c r="F5608" s="10">
        <f>YEAR(ufc_fights_2[[#This Row],[date]])-ufc_fights_2[[#This Row],[b_year]]</f>
        <v>32</v>
      </c>
      <c r="G5608">
        <v>0</v>
      </c>
      <c r="H5608">
        <v>0</v>
      </c>
      <c r="I5608">
        <v>0.55559999999999998</v>
      </c>
      <c r="J5608">
        <v>0.43330000000000002</v>
      </c>
      <c r="K5608">
        <v>0.71950000000000003</v>
      </c>
      <c r="L5608">
        <v>0.66020000000000001</v>
      </c>
      <c r="M5608">
        <v>0.33329999999999999</v>
      </c>
      <c r="N5608">
        <v>0</v>
      </c>
      <c r="O5608">
        <v>0</v>
      </c>
      <c r="P5608">
        <v>3</v>
      </c>
      <c r="Q5608">
        <v>0</v>
      </c>
      <c r="R5608">
        <v>1</v>
      </c>
      <c r="S5608" s="2">
        <v>6.8171296296296296E-3</v>
      </c>
      <c r="T5608" s="2">
        <v>1.8634259259259259E-3</v>
      </c>
      <c r="U5608">
        <v>0.52939999999999998</v>
      </c>
      <c r="V5608">
        <v>0.41820000000000002</v>
      </c>
      <c r="W5608">
        <v>1</v>
      </c>
      <c r="X5608">
        <v>0</v>
      </c>
      <c r="Y5608">
        <v>0</v>
      </c>
      <c r="Z5608">
        <v>0.33329999999999999</v>
      </c>
      <c r="AA5608">
        <v>9.5200000000000007E-2</v>
      </c>
      <c r="AB5608">
        <v>0</v>
      </c>
      <c r="AC5608">
        <v>0.44440000000000002</v>
      </c>
      <c r="AD5608">
        <v>0.66669999999999996</v>
      </c>
      <c r="AE5608">
        <v>0.66669999999999996</v>
      </c>
      <c r="AF5608" t="s">
        <v>3915</v>
      </c>
      <c r="AG5608" s="2">
        <v>3.472222222222222E-3</v>
      </c>
      <c r="AH5608" t="s">
        <v>3911</v>
      </c>
      <c r="AI5608">
        <v>3</v>
      </c>
      <c r="AJ5608" t="s">
        <v>3914</v>
      </c>
      <c r="AK5608" s="3">
        <v>40005</v>
      </c>
      <c r="AL5608" s="10">
        <f>YEAR(ufc_fights_2[[#This Row],[date]])</f>
        <v>2009</v>
      </c>
      <c r="AM5608" t="s">
        <v>3983</v>
      </c>
      <c r="AN5608">
        <v>1</v>
      </c>
      <c r="AO5608" t="s">
        <v>3913</v>
      </c>
      <c r="AP5608">
        <f>IF(ufc_fights_2[[#This Row],[winner]]="Red",ufc_fights_2[[#This Row],[r_fighter_id]],ufc_fights_2[[#This Row],[b_fighter_id]])</f>
        <v>590</v>
      </c>
      <c r="AQ5608" t="str">
        <f>_xlfn.XLOOKUP(ufc_fights_2[[#This Row],[winnerID]],ufc_fighters[id],ufc_fighters[fighter_name],"xxx",0,1)</f>
        <v>Mark Coleman</v>
      </c>
    </row>
    <row r="5609" spans="1:43">
      <c r="A5609">
        <v>2783</v>
      </c>
      <c r="B5609">
        <v>645</v>
      </c>
      <c r="C5609">
        <f>_xlfn.XLOOKUP(ufc_fights_2[[#This Row],[r_fighter_id]],ufc_fighters[id],ufc_fighters[year],"xxx",0,1)</f>
        <v>1981</v>
      </c>
      <c r="D5609">
        <f>_xlfn.XLOOKUP(ufc_fights_2[[#This Row],[b_fighter_id]],ufc_fighters[id],ufc_fighters[year],"Prázdné",0,1)</f>
        <v>1987</v>
      </c>
      <c r="E5609" s="10">
        <f>YEAR(ufc_fights_2[[#This Row],[date]])-ufc_fights_2[[#This Row],[r_year]]</f>
        <v>39</v>
      </c>
      <c r="F5609" s="10">
        <f>YEAR(ufc_fights_2[[#This Row],[date]])-ufc_fights_2[[#This Row],[b_year]]</f>
        <v>33</v>
      </c>
      <c r="G5609">
        <v>0</v>
      </c>
      <c r="H5609">
        <v>0</v>
      </c>
      <c r="I5609">
        <v>0.35709999999999997</v>
      </c>
      <c r="J5609">
        <v>0.50880000000000003</v>
      </c>
      <c r="K5609">
        <v>0.54349999999999998</v>
      </c>
      <c r="L5609">
        <v>0.61360000000000003</v>
      </c>
      <c r="M5609">
        <v>0</v>
      </c>
      <c r="N5609">
        <v>0.5</v>
      </c>
      <c r="O5609">
        <v>0</v>
      </c>
      <c r="P5609">
        <v>0</v>
      </c>
      <c r="Q5609">
        <v>0</v>
      </c>
      <c r="R5609">
        <v>1</v>
      </c>
      <c r="S5609" s="2">
        <v>1.2037037037037038E-3</v>
      </c>
      <c r="T5609" s="2">
        <v>2.6157407407407405E-3</v>
      </c>
      <c r="U5609">
        <v>0.2727</v>
      </c>
      <c r="V5609">
        <v>0.44740000000000002</v>
      </c>
      <c r="W5609">
        <v>0.5</v>
      </c>
      <c r="X5609">
        <v>1</v>
      </c>
      <c r="Y5609">
        <v>0.8</v>
      </c>
      <c r="Z5609">
        <v>0.34620000000000001</v>
      </c>
      <c r="AA5609">
        <v>0.45710000000000001</v>
      </c>
      <c r="AB5609">
        <v>0</v>
      </c>
      <c r="AC5609">
        <v>0.36359999999999998</v>
      </c>
      <c r="AD5609">
        <v>0.5</v>
      </c>
      <c r="AE5609">
        <v>0.81820000000000004</v>
      </c>
      <c r="AF5609" t="s">
        <v>3910</v>
      </c>
      <c r="AG5609" s="2">
        <v>2.5000000000000001E-3</v>
      </c>
      <c r="AH5609" t="s">
        <v>3911</v>
      </c>
      <c r="AI5609">
        <v>3</v>
      </c>
      <c r="AJ5609" t="s">
        <v>3914</v>
      </c>
      <c r="AK5609" s="3">
        <v>44156</v>
      </c>
      <c r="AL5609" s="10">
        <f>YEAR(ufc_fights_2[[#This Row],[date]])</f>
        <v>2020</v>
      </c>
      <c r="AM5609" t="s">
        <v>3983</v>
      </c>
      <c r="AN5609">
        <v>1</v>
      </c>
      <c r="AO5609" t="s">
        <v>3918</v>
      </c>
      <c r="AP5609">
        <f>IF(ufc_fights_2[[#This Row],[winner]]="Red",ufc_fights_2[[#This Row],[r_fighter_id]],ufc_fights_2[[#This Row],[b_fighter_id]])</f>
        <v>645</v>
      </c>
      <c r="AQ5609" t="str">
        <f>_xlfn.XLOOKUP(ufc_fights_2[[#This Row],[winnerID]],ufc_fighters[id],ufc_fighters[fighter_name],"xxx",0,1)</f>
        <v>Paul Craig</v>
      </c>
    </row>
    <row r="5610" spans="1:43">
      <c r="A5610">
        <v>3069</v>
      </c>
      <c r="B5610">
        <v>1234</v>
      </c>
      <c r="C5610">
        <f>_xlfn.XLOOKUP(ufc_fights_2[[#This Row],[r_fighter_id]],ufc_fighters[id],ufc_fighters[year],"xxx",0,1)</f>
        <v>1977</v>
      </c>
      <c r="D5610">
        <f>_xlfn.XLOOKUP(ufc_fights_2[[#This Row],[b_fighter_id]],ufc_fighters[id],ufc_fighters[year],"Prázdné",0,1)</f>
        <v>1977</v>
      </c>
      <c r="E5610" s="10">
        <f>YEAR(ufc_fights_2[[#This Row],[date]])-ufc_fights_2[[#This Row],[r_year]]</f>
        <v>32</v>
      </c>
      <c r="F5610" s="10">
        <f>YEAR(ufc_fights_2[[#This Row],[date]])-ufc_fights_2[[#This Row],[b_year]]</f>
        <v>32</v>
      </c>
      <c r="G5610">
        <v>1</v>
      </c>
      <c r="H5610">
        <v>0</v>
      </c>
      <c r="I5610">
        <v>0.36</v>
      </c>
      <c r="J5610">
        <v>0.51519999999999999</v>
      </c>
      <c r="K5610">
        <v>0.36</v>
      </c>
      <c r="L5610">
        <v>0.52939999999999998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1.8518518518518518E-4</v>
      </c>
      <c r="T5610" s="2">
        <v>3.4722222222222222E-5</v>
      </c>
      <c r="U5610">
        <v>0.3261</v>
      </c>
      <c r="V5610">
        <v>0.23080000000000001</v>
      </c>
      <c r="W5610">
        <v>0</v>
      </c>
      <c r="X5610">
        <v>1</v>
      </c>
      <c r="Y5610">
        <v>1</v>
      </c>
      <c r="Z5610">
        <v>0.30430000000000001</v>
      </c>
      <c r="AA5610">
        <v>0.46429999999999999</v>
      </c>
      <c r="AB5610">
        <v>1</v>
      </c>
      <c r="AC5610">
        <v>0.8</v>
      </c>
      <c r="AD5610">
        <v>1</v>
      </c>
      <c r="AE5610">
        <v>0</v>
      </c>
      <c r="AF5610" t="s">
        <v>3910</v>
      </c>
      <c r="AG5610" s="2">
        <v>2.2800925925925927E-3</v>
      </c>
      <c r="AH5610" t="s">
        <v>3911</v>
      </c>
      <c r="AI5610">
        <v>3</v>
      </c>
      <c r="AJ5610" t="s">
        <v>3914</v>
      </c>
      <c r="AK5610" s="3">
        <v>39956</v>
      </c>
      <c r="AL5610" s="10">
        <f>YEAR(ufc_fights_2[[#This Row],[date]])</f>
        <v>2009</v>
      </c>
      <c r="AM5610" t="s">
        <v>3983</v>
      </c>
      <c r="AN5610">
        <v>1</v>
      </c>
      <c r="AO5610" t="s">
        <v>3913</v>
      </c>
      <c r="AP5610">
        <f>IF(ufc_fights_2[[#This Row],[winner]]="Red",ufc_fights_2[[#This Row],[r_fighter_id]],ufc_fights_2[[#This Row],[b_fighter_id]])</f>
        <v>3069</v>
      </c>
      <c r="AQ5610" t="str">
        <f>_xlfn.XLOOKUP(ufc_fights_2[[#This Row],[winnerID]],ufc_fighters[id],ufc_fighters[fighter_name],"xxx",0,1)</f>
        <v>Krzysztof Soszynski</v>
      </c>
    </row>
    <row r="5611" spans="1:43">
      <c r="A5611">
        <v>2085</v>
      </c>
      <c r="B5611">
        <v>2194</v>
      </c>
      <c r="C5611">
        <f>_xlfn.XLOOKUP(ufc_fights_2[[#This Row],[r_fighter_id]],ufc_fighters[id],ufc_fighters[year],"xxx",0,1)</f>
        <v>1987</v>
      </c>
      <c r="D5611">
        <f>_xlfn.XLOOKUP(ufc_fights_2[[#This Row],[b_fighter_id]],ufc_fighters[id],ufc_fighters[year],"Prázdné",0,1)</f>
        <v>1989</v>
      </c>
      <c r="E5611" s="10">
        <f>YEAR(ufc_fights_2[[#This Row],[date]])-ufc_fights_2[[#This Row],[r_year]]</f>
        <v>32</v>
      </c>
      <c r="F5611" s="10">
        <f>YEAR(ufc_fights_2[[#This Row],[date]])-ufc_fights_2[[#This Row],[b_year]]</f>
        <v>30</v>
      </c>
      <c r="G5611">
        <v>1</v>
      </c>
      <c r="H5611">
        <v>0</v>
      </c>
      <c r="I5611">
        <v>0.55000000000000004</v>
      </c>
      <c r="J5611">
        <v>0.52380000000000004</v>
      </c>
      <c r="K5611">
        <v>0.5645</v>
      </c>
      <c r="L5611">
        <v>0.54549999999999998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3.3564814814814812E-4</v>
      </c>
      <c r="T5611" s="2">
        <v>9.2592592592592596E-4</v>
      </c>
      <c r="U5611">
        <v>0.54239999999999999</v>
      </c>
      <c r="V5611">
        <v>0</v>
      </c>
      <c r="W5611">
        <v>0</v>
      </c>
      <c r="X5611">
        <v>1</v>
      </c>
      <c r="Y5611">
        <v>0.83330000000000004</v>
      </c>
      <c r="Z5611">
        <v>0.52170000000000005</v>
      </c>
      <c r="AA5611">
        <v>0.5</v>
      </c>
      <c r="AB5611">
        <v>0</v>
      </c>
      <c r="AC5611">
        <v>0.6</v>
      </c>
      <c r="AD5611">
        <v>0.64290000000000003</v>
      </c>
      <c r="AE5611">
        <v>0</v>
      </c>
      <c r="AF5611" t="s">
        <v>3910</v>
      </c>
      <c r="AG5611" s="2">
        <v>2.7314814814814814E-3</v>
      </c>
      <c r="AH5611" t="s">
        <v>3911</v>
      </c>
      <c r="AI5611">
        <v>3</v>
      </c>
      <c r="AJ5611" t="s">
        <v>3928</v>
      </c>
      <c r="AK5611" s="3">
        <v>43484</v>
      </c>
      <c r="AL5611" s="10">
        <f>YEAR(ufc_fights_2[[#This Row],[date]])</f>
        <v>2019</v>
      </c>
      <c r="AM5611" t="s">
        <v>3983</v>
      </c>
      <c r="AN5611">
        <v>31</v>
      </c>
      <c r="AO5611" t="s">
        <v>3913</v>
      </c>
      <c r="AP5611">
        <f>IF(ufc_fights_2[[#This Row],[winner]]="Red",ufc_fights_2[[#This Row],[r_fighter_id]],ufc_fights_2[[#This Row],[b_fighter_id]])</f>
        <v>2085</v>
      </c>
      <c r="AQ5611" t="str">
        <f>_xlfn.XLOOKUP(ufc_fights_2[[#This Row],[winnerID]],ufc_fighters[id],ufc_fighters[fighter_name],"xxx",0,1)</f>
        <v>Alonzo Menifield</v>
      </c>
    </row>
    <row r="5612" spans="1:43">
      <c r="A5612">
        <v>3069</v>
      </c>
      <c r="B5612">
        <v>2577</v>
      </c>
      <c r="C5612">
        <f>_xlfn.XLOOKUP(ufc_fights_2[[#This Row],[r_fighter_id]],ufc_fighters[id],ufc_fighters[year],"xxx",0,1)</f>
        <v>1977</v>
      </c>
      <c r="D5612">
        <f>_xlfn.XLOOKUP(ufc_fights_2[[#This Row],[b_fighter_id]],ufc_fighters[id],ufc_fighters[year],"Prázdné",0,1)</f>
        <v>1984</v>
      </c>
      <c r="E5612" s="10">
        <f>YEAR(ufc_fights_2[[#This Row],[date]])-ufc_fights_2[[#This Row],[r_year]]</f>
        <v>31</v>
      </c>
      <c r="F5612" s="10">
        <f>YEAR(ufc_fights_2[[#This Row],[date]])-ufc_fights_2[[#This Row],[b_year]]</f>
        <v>24</v>
      </c>
      <c r="G5612">
        <v>0</v>
      </c>
      <c r="H5612">
        <v>0</v>
      </c>
      <c r="I5612">
        <v>0.38</v>
      </c>
      <c r="J5612">
        <v>0.26919999999999999</v>
      </c>
      <c r="K5612">
        <v>0.55069999999999997</v>
      </c>
      <c r="L5612">
        <v>0.3871</v>
      </c>
      <c r="M5612">
        <v>0</v>
      </c>
      <c r="N5612">
        <v>0.2</v>
      </c>
      <c r="O5612">
        <v>1</v>
      </c>
      <c r="P5612">
        <v>0</v>
      </c>
      <c r="Q5612">
        <v>0</v>
      </c>
      <c r="R5612">
        <v>0</v>
      </c>
      <c r="S5612" s="2">
        <v>3.2754629629629631E-3</v>
      </c>
      <c r="T5612" s="2">
        <v>8.9120370370370373E-4</v>
      </c>
      <c r="U5612">
        <v>0.34039999999999998</v>
      </c>
      <c r="V5612">
        <v>0.1053</v>
      </c>
      <c r="W5612">
        <v>1</v>
      </c>
      <c r="X5612">
        <v>1</v>
      </c>
      <c r="Y5612">
        <v>1</v>
      </c>
      <c r="Z5612">
        <v>0.2727</v>
      </c>
      <c r="AA5612">
        <v>7.1400000000000005E-2</v>
      </c>
      <c r="AB5612">
        <v>0.5</v>
      </c>
      <c r="AC5612">
        <v>0.5</v>
      </c>
      <c r="AD5612">
        <v>0.66669999999999996</v>
      </c>
      <c r="AE5612">
        <v>0</v>
      </c>
      <c r="AF5612" t="s">
        <v>3933</v>
      </c>
      <c r="AG5612" s="2">
        <v>2.3958333333333331E-3</v>
      </c>
      <c r="AH5612" t="s">
        <v>3911</v>
      </c>
      <c r="AI5612">
        <v>3</v>
      </c>
      <c r="AJ5612" t="s">
        <v>3914</v>
      </c>
      <c r="AK5612" s="3">
        <v>39795</v>
      </c>
      <c r="AL5612" s="10">
        <f>YEAR(ufc_fights_2[[#This Row],[date]])</f>
        <v>2008</v>
      </c>
      <c r="AM5612" t="s">
        <v>3983</v>
      </c>
      <c r="AN5612">
        <v>1</v>
      </c>
      <c r="AO5612" t="s">
        <v>3913</v>
      </c>
      <c r="AP5612">
        <f>IF(ufc_fights_2[[#This Row],[winner]]="Red",ufc_fights_2[[#This Row],[r_fighter_id]],ufc_fights_2[[#This Row],[b_fighter_id]])</f>
        <v>3069</v>
      </c>
      <c r="AQ5612" t="str">
        <f>_xlfn.XLOOKUP(ufc_fights_2[[#This Row],[winnerID]],ufc_fighters[id],ufc_fighters[fighter_name],"xxx",0,1)</f>
        <v>Krzysztof Soszynski</v>
      </c>
    </row>
    <row r="5613" spans="1:43">
      <c r="A5613">
        <v>3069</v>
      </c>
      <c r="B5613">
        <v>318</v>
      </c>
      <c r="C5613">
        <f>_xlfn.XLOOKUP(ufc_fights_2[[#This Row],[r_fighter_id]],ufc_fighters[id],ufc_fighters[year],"xxx",0,1)</f>
        <v>1977</v>
      </c>
      <c r="D5613">
        <f>_xlfn.XLOOKUP(ufc_fights_2[[#This Row],[b_fighter_id]],ufc_fighters[id],ufc_fighters[year],"Prázdné",0,1)</f>
        <v>1977</v>
      </c>
      <c r="E5613" s="10">
        <f>YEAR(ufc_fights_2[[#This Row],[date]])-ufc_fights_2[[#This Row],[r_year]]</f>
        <v>33</v>
      </c>
      <c r="F5613" s="10">
        <f>YEAR(ufc_fights_2[[#This Row],[date]])-ufc_fights_2[[#This Row],[b_year]]</f>
        <v>33</v>
      </c>
      <c r="G5613">
        <v>0</v>
      </c>
      <c r="H5613">
        <v>0</v>
      </c>
      <c r="I5613">
        <v>0.39019999999999999</v>
      </c>
      <c r="J5613">
        <v>0.30769999999999997</v>
      </c>
      <c r="K5613">
        <v>0.4254</v>
      </c>
      <c r="L5613">
        <v>0.40579999999999999</v>
      </c>
      <c r="M5613">
        <v>0</v>
      </c>
      <c r="N5613">
        <v>0.4</v>
      </c>
      <c r="O5613">
        <v>0</v>
      </c>
      <c r="P5613">
        <v>0</v>
      </c>
      <c r="Q5613">
        <v>0</v>
      </c>
      <c r="R5613">
        <v>0</v>
      </c>
      <c r="S5613" s="2">
        <v>8.7962962962962962E-4</v>
      </c>
      <c r="T5613" s="2">
        <v>1.9097222222222222E-3</v>
      </c>
      <c r="U5613">
        <v>0.35580000000000001</v>
      </c>
      <c r="V5613">
        <v>0.20430000000000001</v>
      </c>
      <c r="W5613">
        <v>0.5</v>
      </c>
      <c r="X5613">
        <v>0.63639999999999997</v>
      </c>
      <c r="Y5613">
        <v>0.7</v>
      </c>
      <c r="Z5613">
        <v>0.37369999999999998</v>
      </c>
      <c r="AA5613">
        <v>0.23169999999999999</v>
      </c>
      <c r="AB5613">
        <v>0.45829999999999999</v>
      </c>
      <c r="AC5613">
        <v>0.51519999999999999</v>
      </c>
      <c r="AD5613">
        <v>0</v>
      </c>
      <c r="AE5613">
        <v>0</v>
      </c>
      <c r="AF5613" t="s">
        <v>3926</v>
      </c>
      <c r="AG5613" s="2">
        <v>7.407407407407407E-4</v>
      </c>
      <c r="AH5613" t="s">
        <v>3911</v>
      </c>
      <c r="AI5613">
        <v>3</v>
      </c>
      <c r="AJ5613" t="s">
        <v>3946</v>
      </c>
      <c r="AK5613" s="3">
        <v>40229</v>
      </c>
      <c r="AL5613" s="10">
        <f>YEAR(ufc_fights_2[[#This Row],[date]])</f>
        <v>2010</v>
      </c>
      <c r="AM5613" t="s">
        <v>3983</v>
      </c>
      <c r="AN5613">
        <v>68</v>
      </c>
      <c r="AO5613" t="s">
        <v>3913</v>
      </c>
      <c r="AP5613">
        <f>IF(ufc_fights_2[[#This Row],[winner]]="Red",ufc_fights_2[[#This Row],[r_fighter_id]],ufc_fights_2[[#This Row],[b_fighter_id]])</f>
        <v>3069</v>
      </c>
      <c r="AQ5613" t="str">
        <f>_xlfn.XLOOKUP(ufc_fights_2[[#This Row],[winnerID]],ufc_fighters[id],ufc_fighters[fighter_name],"xxx",0,1)</f>
        <v>Krzysztof Soszynski</v>
      </c>
    </row>
    <row r="5614" spans="1:43">
      <c r="A5614">
        <v>1991</v>
      </c>
      <c r="B5614">
        <v>3069</v>
      </c>
      <c r="C5614">
        <f>_xlfn.XLOOKUP(ufc_fights_2[[#This Row],[r_fighter_id]],ufc_fighters[id],ufc_fighters[year],"xxx",0,1)</f>
        <v>1982</v>
      </c>
      <c r="D5614">
        <f>_xlfn.XLOOKUP(ufc_fights_2[[#This Row],[b_fighter_id]],ufc_fighters[id],ufc_fighters[year],"Prázdné",0,1)</f>
        <v>1977</v>
      </c>
      <c r="E5614" s="10">
        <f>YEAR(ufc_fights_2[[#This Row],[date]])-ufc_fights_2[[#This Row],[r_year]]</f>
        <v>29</v>
      </c>
      <c r="F5614" s="10">
        <f>YEAR(ufc_fights_2[[#This Row],[date]])-ufc_fights_2[[#This Row],[b_year]]</f>
        <v>34</v>
      </c>
      <c r="G5614">
        <v>0</v>
      </c>
      <c r="H5614">
        <v>0</v>
      </c>
      <c r="I5614">
        <v>0.43590000000000001</v>
      </c>
      <c r="J5614">
        <v>0.52380000000000004</v>
      </c>
      <c r="K5614">
        <v>0.54900000000000004</v>
      </c>
      <c r="L5614">
        <v>0.62570000000000003</v>
      </c>
      <c r="M5614">
        <v>0.1176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2.5810185185185185E-3</v>
      </c>
      <c r="T5614" s="2">
        <v>3.7962962962962963E-3</v>
      </c>
      <c r="U5614">
        <v>0.33329999999999999</v>
      </c>
      <c r="V5614">
        <v>0.23380000000000001</v>
      </c>
      <c r="W5614">
        <v>1</v>
      </c>
      <c r="X5614">
        <v>1</v>
      </c>
      <c r="Y5614">
        <v>0.83330000000000004</v>
      </c>
      <c r="Z5614">
        <v>0.43240000000000001</v>
      </c>
      <c r="AA5614">
        <v>0.26829999999999998</v>
      </c>
      <c r="AB5614">
        <v>0.5</v>
      </c>
      <c r="AC5614">
        <v>1</v>
      </c>
      <c r="AD5614">
        <v>0</v>
      </c>
      <c r="AE5614">
        <v>1</v>
      </c>
      <c r="AF5614" t="s">
        <v>3915</v>
      </c>
      <c r="AG5614" s="2">
        <v>3.472222222222222E-3</v>
      </c>
      <c r="AH5614" t="s">
        <v>3911</v>
      </c>
      <c r="AI5614">
        <v>3</v>
      </c>
      <c r="AJ5614" t="s">
        <v>4060</v>
      </c>
      <c r="AK5614" s="3">
        <v>40705</v>
      </c>
      <c r="AL5614" s="10">
        <f>YEAR(ufc_fights_2[[#This Row],[date]])</f>
        <v>2011</v>
      </c>
      <c r="AM5614" t="s">
        <v>3983</v>
      </c>
      <c r="AN5614">
        <v>80</v>
      </c>
      <c r="AO5614" t="s">
        <v>3918</v>
      </c>
      <c r="AP5614">
        <f>IF(ufc_fights_2[[#This Row],[winner]]="Red",ufc_fights_2[[#This Row],[r_fighter_id]],ufc_fights_2[[#This Row],[b_fighter_id]])</f>
        <v>3069</v>
      </c>
      <c r="AQ5614" t="str">
        <f>_xlfn.XLOOKUP(ufc_fights_2[[#This Row],[winnerID]],ufc_fighters[id],ufc_fighters[fighter_name],"xxx",0,1)</f>
        <v>Krzysztof Soszynski</v>
      </c>
    </row>
    <row r="5615" spans="1:43">
      <c r="A5615">
        <v>3069</v>
      </c>
      <c r="B5615">
        <v>2648</v>
      </c>
      <c r="C5615">
        <f>_xlfn.XLOOKUP(ufc_fights_2[[#This Row],[r_fighter_id]],ufc_fighters[id],ufc_fighters[year],"xxx",0,1)</f>
        <v>1977</v>
      </c>
      <c r="D5615">
        <f>_xlfn.XLOOKUP(ufc_fights_2[[#This Row],[b_fighter_id]],ufc_fighters[id],ufc_fighters[year],"Prázdné",0,1)</f>
        <v>1984</v>
      </c>
      <c r="E5615" s="10">
        <f>YEAR(ufc_fights_2[[#This Row],[date]])-ufc_fights_2[[#This Row],[r_year]]</f>
        <v>33</v>
      </c>
      <c r="F5615" s="10">
        <f>YEAR(ufc_fights_2[[#This Row],[date]])-ufc_fights_2[[#This Row],[b_year]]</f>
        <v>26</v>
      </c>
      <c r="G5615">
        <v>0</v>
      </c>
      <c r="H5615">
        <v>0</v>
      </c>
      <c r="I5615">
        <v>0.5</v>
      </c>
      <c r="J5615">
        <v>0.31080000000000002</v>
      </c>
      <c r="K5615">
        <v>0.63690000000000002</v>
      </c>
      <c r="L5615">
        <v>0.55640000000000001</v>
      </c>
      <c r="M5615">
        <v>0</v>
      </c>
      <c r="N5615">
        <v>0.33329999999999999</v>
      </c>
      <c r="O5615">
        <v>3</v>
      </c>
      <c r="P5615">
        <v>0</v>
      </c>
      <c r="Q5615">
        <v>0</v>
      </c>
      <c r="R5615">
        <v>0</v>
      </c>
      <c r="S5615" s="2">
        <v>2.8124999999999999E-3</v>
      </c>
      <c r="T5615" s="2">
        <v>3.9120370370370368E-3</v>
      </c>
      <c r="U5615">
        <v>0.39329999999999998</v>
      </c>
      <c r="V5615">
        <v>0.23330000000000001</v>
      </c>
      <c r="W5615">
        <v>0.85709999999999997</v>
      </c>
      <c r="X5615">
        <v>0.88890000000000002</v>
      </c>
      <c r="Y5615">
        <v>0.4</v>
      </c>
      <c r="Z5615">
        <v>0.40479999999999999</v>
      </c>
      <c r="AA5615">
        <v>0.31509999999999999</v>
      </c>
      <c r="AB5615">
        <v>0.9</v>
      </c>
      <c r="AC5615">
        <v>0</v>
      </c>
      <c r="AD5615">
        <v>0.7</v>
      </c>
      <c r="AE5615">
        <v>0</v>
      </c>
      <c r="AF5615" t="s">
        <v>3915</v>
      </c>
      <c r="AG5615" s="2">
        <v>3.472222222222222E-3</v>
      </c>
      <c r="AH5615" t="s">
        <v>3911</v>
      </c>
      <c r="AI5615">
        <v>3</v>
      </c>
      <c r="AJ5615" t="s">
        <v>3931</v>
      </c>
      <c r="AK5615" s="3">
        <v>40495</v>
      </c>
      <c r="AL5615" s="10">
        <f>YEAR(ufc_fights_2[[#This Row],[date]])</f>
        <v>2010</v>
      </c>
      <c r="AM5615" t="s">
        <v>3983</v>
      </c>
      <c r="AN5615">
        <v>90</v>
      </c>
      <c r="AO5615" t="s">
        <v>3913</v>
      </c>
      <c r="AP5615">
        <f>IF(ufc_fights_2[[#This Row],[winner]]="Red",ufc_fights_2[[#This Row],[r_fighter_id]],ufc_fights_2[[#This Row],[b_fighter_id]])</f>
        <v>3069</v>
      </c>
      <c r="AQ5615" t="str">
        <f>_xlfn.XLOOKUP(ufc_fights_2[[#This Row],[winnerID]],ufc_fighters[id],ufc_fighters[fighter_name],"xxx",0,1)</f>
        <v>Krzysztof Soszynski</v>
      </c>
    </row>
    <row r="5616" spans="1:43">
      <c r="A5616">
        <v>3069</v>
      </c>
      <c r="B5616">
        <v>3103</v>
      </c>
      <c r="C5616">
        <f>_xlfn.XLOOKUP(ufc_fights_2[[#This Row],[r_fighter_id]],ufc_fighters[id],ufc_fighters[year],"xxx",0,1)</f>
        <v>1977</v>
      </c>
      <c r="D5616">
        <f>_xlfn.XLOOKUP(ufc_fights_2[[#This Row],[b_fighter_id]],ufc_fighters[id],ufc_fighters[year],"Prázdné",0,1)</f>
        <v>1980</v>
      </c>
      <c r="E5616" s="10">
        <f>YEAR(ufc_fights_2[[#This Row],[date]])-ufc_fights_2[[#This Row],[r_year]]</f>
        <v>32</v>
      </c>
      <c r="F5616" s="10">
        <f>YEAR(ufc_fights_2[[#This Row],[date]])-ufc_fights_2[[#This Row],[b_year]]</f>
        <v>29</v>
      </c>
      <c r="G5616">
        <v>0</v>
      </c>
      <c r="H5616">
        <v>0</v>
      </c>
      <c r="I5616">
        <v>0.2727</v>
      </c>
      <c r="J5616">
        <v>0.44440000000000002</v>
      </c>
      <c r="K5616">
        <v>0.55559999999999998</v>
      </c>
      <c r="L5616">
        <v>0.58330000000000004</v>
      </c>
      <c r="M5616">
        <v>1</v>
      </c>
      <c r="N5616">
        <v>0</v>
      </c>
      <c r="O5616">
        <v>2</v>
      </c>
      <c r="P5616">
        <v>0</v>
      </c>
      <c r="Q5616">
        <v>0</v>
      </c>
      <c r="R5616">
        <v>0</v>
      </c>
      <c r="S5616" s="2">
        <v>1.238425925925926E-3</v>
      </c>
      <c r="T5616" s="2">
        <v>1.0416666666666667E-4</v>
      </c>
      <c r="U5616">
        <v>0</v>
      </c>
      <c r="V5616">
        <v>0.30769999999999997</v>
      </c>
      <c r="W5616">
        <v>0.5</v>
      </c>
      <c r="X5616">
        <v>0.5</v>
      </c>
      <c r="Y5616">
        <v>0.75</v>
      </c>
      <c r="Z5616">
        <v>0.33329999999999999</v>
      </c>
      <c r="AA5616">
        <v>0.30769999999999997</v>
      </c>
      <c r="AB5616">
        <v>0</v>
      </c>
      <c r="AC5616">
        <v>0.8</v>
      </c>
      <c r="AD5616">
        <v>0</v>
      </c>
      <c r="AE5616">
        <v>0</v>
      </c>
      <c r="AF5616" t="s">
        <v>3933</v>
      </c>
      <c r="AG5616" s="2">
        <v>2.6967592592592594E-3</v>
      </c>
      <c r="AH5616" t="s">
        <v>3911</v>
      </c>
      <c r="AI5616">
        <v>3</v>
      </c>
      <c r="AJ5616" t="s">
        <v>3928</v>
      </c>
      <c r="AK5616" s="3">
        <v>39921</v>
      </c>
      <c r="AL5616" s="10">
        <f>YEAR(ufc_fights_2[[#This Row],[date]])</f>
        <v>2009</v>
      </c>
      <c r="AM5616" t="s">
        <v>3983</v>
      </c>
      <c r="AN5616">
        <v>92</v>
      </c>
      <c r="AO5616" t="s">
        <v>3913</v>
      </c>
      <c r="AP5616">
        <f>IF(ufc_fights_2[[#This Row],[winner]]="Red",ufc_fights_2[[#This Row],[r_fighter_id]],ufc_fights_2[[#This Row],[b_fighter_id]])</f>
        <v>3069</v>
      </c>
      <c r="AQ5616" t="str">
        <f>_xlfn.XLOOKUP(ufc_fights_2[[#This Row],[winnerID]],ufc_fighters[id],ufc_fighters[fighter_name],"xxx",0,1)</f>
        <v>Krzysztof Soszynski</v>
      </c>
    </row>
    <row r="5617" spans="1:43">
      <c r="A5617">
        <v>2085</v>
      </c>
      <c r="B5617">
        <v>645</v>
      </c>
      <c r="C5617">
        <f>_xlfn.XLOOKUP(ufc_fights_2[[#This Row],[r_fighter_id]],ufc_fighters[id],ufc_fighters[year],"xxx",0,1)</f>
        <v>1987</v>
      </c>
      <c r="D5617">
        <f>_xlfn.XLOOKUP(ufc_fights_2[[#This Row],[b_fighter_id]],ufc_fighters[id],ufc_fighters[year],"Prázdné",0,1)</f>
        <v>1987</v>
      </c>
      <c r="E5617" s="10">
        <f>YEAR(ufc_fights_2[[#This Row],[date]])-ufc_fights_2[[#This Row],[r_year]]</f>
        <v>32</v>
      </c>
      <c r="F5617" s="10">
        <f>YEAR(ufc_fights_2[[#This Row],[date]])-ufc_fights_2[[#This Row],[b_year]]</f>
        <v>32</v>
      </c>
      <c r="G5617">
        <v>0</v>
      </c>
      <c r="H5617">
        <v>0</v>
      </c>
      <c r="I5617">
        <v>0.36359999999999998</v>
      </c>
      <c r="J5617">
        <v>0.53849999999999998</v>
      </c>
      <c r="K5617">
        <v>0.3478</v>
      </c>
      <c r="L5617">
        <v>0.75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9.4907407407407408E-4</v>
      </c>
      <c r="T5617" s="2">
        <v>1.3888888888888889E-4</v>
      </c>
      <c r="U5617">
        <v>0.3</v>
      </c>
      <c r="V5617">
        <v>0.5</v>
      </c>
      <c r="W5617">
        <v>1</v>
      </c>
      <c r="X5617">
        <v>1</v>
      </c>
      <c r="Y5617">
        <v>0</v>
      </c>
      <c r="Z5617">
        <v>0.17649999999999999</v>
      </c>
      <c r="AA5617">
        <v>0.5</v>
      </c>
      <c r="AB5617">
        <v>1</v>
      </c>
      <c r="AC5617">
        <v>0.6</v>
      </c>
      <c r="AD5617">
        <v>1</v>
      </c>
      <c r="AE5617">
        <v>0</v>
      </c>
      <c r="AF5617" t="s">
        <v>3910</v>
      </c>
      <c r="AG5617" s="2">
        <v>2.3032407407407407E-3</v>
      </c>
      <c r="AH5617" t="s">
        <v>3911</v>
      </c>
      <c r="AI5617">
        <v>3</v>
      </c>
      <c r="AJ5617" t="s">
        <v>3914</v>
      </c>
      <c r="AK5617" s="3">
        <v>43645</v>
      </c>
      <c r="AL5617" s="10">
        <f>YEAR(ufc_fights_2[[#This Row],[date]])</f>
        <v>2019</v>
      </c>
      <c r="AM5617" t="s">
        <v>3983</v>
      </c>
      <c r="AN5617">
        <v>42</v>
      </c>
      <c r="AO5617" t="s">
        <v>3913</v>
      </c>
      <c r="AP5617">
        <f>IF(ufc_fights_2[[#This Row],[winner]]="Red",ufc_fights_2[[#This Row],[r_fighter_id]],ufc_fights_2[[#This Row],[b_fighter_id]])</f>
        <v>2085</v>
      </c>
      <c r="AQ5617" t="str">
        <f>_xlfn.XLOOKUP(ufc_fights_2[[#This Row],[winnerID]],ufc_fighters[id],ufc_fighters[fighter_name],"xxx",0,1)</f>
        <v>Alonzo Menifield</v>
      </c>
    </row>
    <row r="5618" spans="1:43">
      <c r="A5618">
        <v>318</v>
      </c>
      <c r="B5618">
        <v>1368</v>
      </c>
      <c r="C5618">
        <f>_xlfn.XLOOKUP(ufc_fights_2[[#This Row],[r_fighter_id]],ufc_fighters[id],ufc_fighters[year],"xxx",0,1)</f>
        <v>1977</v>
      </c>
      <c r="D5618">
        <f>_xlfn.XLOOKUP(ufc_fights_2[[#This Row],[b_fighter_id]],ufc_fighters[id],ufc_fighters[year],"Prázdné",0,1)</f>
        <v>1980</v>
      </c>
      <c r="E5618" s="10">
        <f>YEAR(ufc_fights_2[[#This Row],[date]])-ufc_fights_2[[#This Row],[r_year]]</f>
        <v>28</v>
      </c>
      <c r="F5618" s="10">
        <f>YEAR(ufc_fights_2[[#This Row],[date]])-ufc_fights_2[[#This Row],[b_year]]</f>
        <v>25</v>
      </c>
      <c r="G5618">
        <v>0</v>
      </c>
      <c r="H5618">
        <v>0</v>
      </c>
      <c r="I5618">
        <v>0.47249999999999998</v>
      </c>
      <c r="J5618">
        <v>0.37930000000000003</v>
      </c>
      <c r="K5618">
        <v>0.64810000000000001</v>
      </c>
      <c r="L5618">
        <v>0.73240000000000005</v>
      </c>
      <c r="M5618">
        <v>0.42859999999999998</v>
      </c>
      <c r="N5618">
        <v>1</v>
      </c>
      <c r="O5618">
        <v>1</v>
      </c>
      <c r="P5618">
        <v>2</v>
      </c>
      <c r="Q5618">
        <v>1</v>
      </c>
      <c r="R5618">
        <v>1</v>
      </c>
      <c r="S5618" s="2">
        <v>6.8171296296296296E-3</v>
      </c>
      <c r="T5618" s="2">
        <v>1.4699074074074074E-3</v>
      </c>
      <c r="U5618">
        <v>0.45350000000000001</v>
      </c>
      <c r="V5618">
        <v>0.34620000000000001</v>
      </c>
      <c r="W5618">
        <v>0.66669999999999996</v>
      </c>
      <c r="X5618">
        <v>1</v>
      </c>
      <c r="Y5618">
        <v>0</v>
      </c>
      <c r="Z5618">
        <v>0.36359999999999998</v>
      </c>
      <c r="AA5618">
        <v>0.33329999999999999</v>
      </c>
      <c r="AB5618">
        <v>0.5</v>
      </c>
      <c r="AC5618">
        <v>0.42859999999999998</v>
      </c>
      <c r="AD5618">
        <v>0.50980000000000003</v>
      </c>
      <c r="AE5618">
        <v>0.5</v>
      </c>
      <c r="AF5618" t="s">
        <v>3915</v>
      </c>
      <c r="AG5618" s="2">
        <v>3.472222222222222E-3</v>
      </c>
      <c r="AH5618" t="s">
        <v>3911</v>
      </c>
      <c r="AI5618">
        <v>3</v>
      </c>
      <c r="AJ5618" t="s">
        <v>3925</v>
      </c>
      <c r="AK5618" s="3">
        <v>38570</v>
      </c>
      <c r="AL5618" s="10">
        <f>YEAR(ufc_fights_2[[#This Row],[date]])</f>
        <v>2005</v>
      </c>
      <c r="AM5618" t="s">
        <v>3983</v>
      </c>
      <c r="AN5618">
        <v>1</v>
      </c>
      <c r="AO5618" t="s">
        <v>3913</v>
      </c>
      <c r="AP5618">
        <f>IF(ufc_fights_2[[#This Row],[winner]]="Red",ufc_fights_2[[#This Row],[r_fighter_id]],ufc_fights_2[[#This Row],[b_fighter_id]])</f>
        <v>318</v>
      </c>
      <c r="AQ5618" t="str">
        <f>_xlfn.XLOOKUP(ufc_fights_2[[#This Row],[winnerID]],ufc_fighters[id],ufc_fighters[fighter_name],"xxx",0,1)</f>
        <v>Stephan Bonnar</v>
      </c>
    </row>
    <row r="5619" spans="1:43">
      <c r="A5619">
        <v>645</v>
      </c>
      <c r="B5619">
        <v>118</v>
      </c>
      <c r="C5619">
        <f>_xlfn.XLOOKUP(ufc_fights_2[[#This Row],[r_fighter_id]],ufc_fighters[id],ufc_fighters[year],"xxx",0,1)</f>
        <v>1987</v>
      </c>
      <c r="D5619">
        <f>_xlfn.XLOOKUP(ufc_fights_2[[#This Row],[b_fighter_id]],ufc_fighters[id],ufc_fighters[year],"Prázdné",0,1)</f>
        <v>1987</v>
      </c>
      <c r="E5619" s="10">
        <f>YEAR(ufc_fights_2[[#This Row],[date]])-ufc_fights_2[[#This Row],[r_year]]</f>
        <v>33</v>
      </c>
      <c r="F5619" s="10">
        <f>YEAR(ufc_fights_2[[#This Row],[date]])-ufc_fights_2[[#This Row],[b_year]]</f>
        <v>33</v>
      </c>
      <c r="G5619">
        <v>0</v>
      </c>
      <c r="H5619">
        <v>0</v>
      </c>
      <c r="I5619">
        <v>0.4</v>
      </c>
      <c r="J5619">
        <v>0.6875</v>
      </c>
      <c r="K5619">
        <v>0.57140000000000002</v>
      </c>
      <c r="L5619">
        <v>0.72729999999999995</v>
      </c>
      <c r="M5619">
        <v>0</v>
      </c>
      <c r="N5619">
        <v>0.5</v>
      </c>
      <c r="O5619">
        <v>1</v>
      </c>
      <c r="P5619">
        <v>0</v>
      </c>
      <c r="Q5619">
        <v>0</v>
      </c>
      <c r="R5619">
        <v>0</v>
      </c>
      <c r="S5619" s="2">
        <v>0</v>
      </c>
      <c r="T5619" s="2">
        <v>1.1689814814814816E-3</v>
      </c>
      <c r="U5619">
        <v>0.4</v>
      </c>
      <c r="V5619">
        <v>0.64290000000000003</v>
      </c>
      <c r="W5619">
        <v>0</v>
      </c>
      <c r="X5619">
        <v>0</v>
      </c>
      <c r="Y5619">
        <v>0</v>
      </c>
      <c r="Z5619">
        <v>0.4</v>
      </c>
      <c r="AA5619">
        <v>0.5</v>
      </c>
      <c r="AB5619">
        <v>0</v>
      </c>
      <c r="AC5619">
        <v>0</v>
      </c>
      <c r="AD5619">
        <v>0</v>
      </c>
      <c r="AE5619">
        <v>0.71430000000000005</v>
      </c>
      <c r="AF5619" t="s">
        <v>3933</v>
      </c>
      <c r="AG5619" s="2">
        <v>1.4583333333333334E-3</v>
      </c>
      <c r="AH5619" t="s">
        <v>3911</v>
      </c>
      <c r="AI5619">
        <v>3</v>
      </c>
      <c r="AJ5619" t="s">
        <v>3931</v>
      </c>
      <c r="AK5619" s="3">
        <v>44037</v>
      </c>
      <c r="AL5619" s="10">
        <f>YEAR(ufc_fights_2[[#This Row],[date]])</f>
        <v>2020</v>
      </c>
      <c r="AM5619" t="s">
        <v>3983</v>
      </c>
      <c r="AN5619">
        <v>5</v>
      </c>
      <c r="AO5619" t="s">
        <v>3913</v>
      </c>
      <c r="AP5619">
        <f>IF(ufc_fights_2[[#This Row],[winner]]="Red",ufc_fights_2[[#This Row],[r_fighter_id]],ufc_fights_2[[#This Row],[b_fighter_id]])</f>
        <v>645</v>
      </c>
      <c r="AQ5619" t="str">
        <f>_xlfn.XLOOKUP(ufc_fights_2[[#This Row],[winnerID]],ufc_fighters[id],ufc_fighters[fighter_name],"xxx",0,1)</f>
        <v>Paul Craig</v>
      </c>
    </row>
    <row r="5620" spans="1:43">
      <c r="A5620">
        <v>2194</v>
      </c>
      <c r="B5620">
        <v>645</v>
      </c>
      <c r="C5620">
        <f>_xlfn.XLOOKUP(ufc_fights_2[[#This Row],[r_fighter_id]],ufc_fighters[id],ufc_fighters[year],"xxx",0,1)</f>
        <v>1989</v>
      </c>
      <c r="D5620">
        <f>_xlfn.XLOOKUP(ufc_fights_2[[#This Row],[b_fighter_id]],ufc_fighters[id],ufc_fighters[year],"Prázdné",0,1)</f>
        <v>1987</v>
      </c>
      <c r="E5620" s="10">
        <f>YEAR(ufc_fights_2[[#This Row],[date]])-ufc_fights_2[[#This Row],[r_year]]</f>
        <v>30</v>
      </c>
      <c r="F5620" s="10">
        <f>YEAR(ufc_fights_2[[#This Row],[date]])-ufc_fights_2[[#This Row],[b_year]]</f>
        <v>32</v>
      </c>
      <c r="G5620">
        <v>0</v>
      </c>
      <c r="H5620">
        <v>1</v>
      </c>
      <c r="I5620">
        <v>0.33329999999999999</v>
      </c>
      <c r="J5620">
        <v>0.66669999999999996</v>
      </c>
      <c r="K5620">
        <v>0.33329999999999999</v>
      </c>
      <c r="L5620">
        <v>0.76739999999999997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 s="2">
        <v>5.9027777777777778E-4</v>
      </c>
      <c r="T5620" s="2">
        <v>1.4814814814814814E-3</v>
      </c>
      <c r="U5620">
        <v>0</v>
      </c>
      <c r="V5620">
        <v>0.64</v>
      </c>
      <c r="W5620">
        <v>0</v>
      </c>
      <c r="X5620">
        <v>1</v>
      </c>
      <c r="Y5620">
        <v>0</v>
      </c>
      <c r="Z5620">
        <v>0.33329999999999999</v>
      </c>
      <c r="AA5620">
        <v>0.33329999999999999</v>
      </c>
      <c r="AB5620">
        <v>0</v>
      </c>
      <c r="AC5620">
        <v>1</v>
      </c>
      <c r="AD5620">
        <v>0</v>
      </c>
      <c r="AE5620">
        <v>0.61109999999999998</v>
      </c>
      <c r="AF5620" t="s">
        <v>3933</v>
      </c>
      <c r="AG5620" s="2">
        <v>2.3032407407407407E-3</v>
      </c>
      <c r="AH5620" t="s">
        <v>3911</v>
      </c>
      <c r="AI5620">
        <v>3</v>
      </c>
      <c r="AJ5620" t="s">
        <v>3928</v>
      </c>
      <c r="AK5620" s="3">
        <v>43729</v>
      </c>
      <c r="AL5620" s="10">
        <f>YEAR(ufc_fights_2[[#This Row],[date]])</f>
        <v>2019</v>
      </c>
      <c r="AM5620" t="s">
        <v>3983</v>
      </c>
      <c r="AN5620">
        <v>50</v>
      </c>
      <c r="AO5620" t="s">
        <v>3918</v>
      </c>
      <c r="AP5620">
        <f>IF(ufc_fights_2[[#This Row],[winner]]="Red",ufc_fights_2[[#This Row],[r_fighter_id]],ufc_fights_2[[#This Row],[b_fighter_id]])</f>
        <v>645</v>
      </c>
      <c r="AQ5620" t="str">
        <f>_xlfn.XLOOKUP(ufc_fights_2[[#This Row],[winnerID]],ufc_fighters[id],ufc_fighters[fighter_name],"xxx",0,1)</f>
        <v>Paul Craig</v>
      </c>
    </row>
    <row r="5621" spans="1:43">
      <c r="A5621">
        <v>318</v>
      </c>
      <c r="B5621">
        <v>2555</v>
      </c>
      <c r="C5621">
        <f>_xlfn.XLOOKUP(ufc_fights_2[[#This Row],[r_fighter_id]],ufc_fighters[id],ufc_fighters[year],"xxx",0,1)</f>
        <v>1977</v>
      </c>
      <c r="D5621">
        <f>_xlfn.XLOOKUP(ufc_fights_2[[#This Row],[b_fighter_id]],ufc_fighters[id],ufc_fighters[year],"Prázdné",0,1)</f>
        <v>1979</v>
      </c>
      <c r="E5621" s="10">
        <f>YEAR(ufc_fights_2[[#This Row],[date]])-ufc_fights_2[[#This Row],[r_year]]</f>
        <v>33</v>
      </c>
      <c r="F5621" s="10">
        <f>YEAR(ufc_fights_2[[#This Row],[date]])-ufc_fights_2[[#This Row],[b_year]]</f>
        <v>31</v>
      </c>
      <c r="G5621">
        <v>0</v>
      </c>
      <c r="H5621">
        <v>0</v>
      </c>
      <c r="I5621">
        <v>0.55000000000000004</v>
      </c>
      <c r="J5621">
        <v>0.41820000000000002</v>
      </c>
      <c r="K5621">
        <v>0.73870000000000002</v>
      </c>
      <c r="L5621">
        <v>0.54790000000000005</v>
      </c>
      <c r="M5621">
        <v>0.6</v>
      </c>
      <c r="N5621">
        <v>0</v>
      </c>
      <c r="O5621">
        <v>1</v>
      </c>
      <c r="P5621">
        <v>0</v>
      </c>
      <c r="Q5621">
        <v>1</v>
      </c>
      <c r="R5621">
        <v>1</v>
      </c>
      <c r="S5621" s="2">
        <v>8.3101851851851843E-3</v>
      </c>
      <c r="T5621" s="2">
        <v>9.6064814814814819E-4</v>
      </c>
      <c r="U5621">
        <v>0.38</v>
      </c>
      <c r="V5621">
        <v>0.34039999999999998</v>
      </c>
      <c r="W5621">
        <v>0.82140000000000002</v>
      </c>
      <c r="X5621">
        <v>1</v>
      </c>
      <c r="Y5621">
        <v>1</v>
      </c>
      <c r="Z5621">
        <v>0.35709999999999997</v>
      </c>
      <c r="AA5621">
        <v>0.26319999999999999</v>
      </c>
      <c r="AB5621">
        <v>0.61539999999999995</v>
      </c>
      <c r="AC5621">
        <v>0.75</v>
      </c>
      <c r="AD5621">
        <v>0.69230000000000003</v>
      </c>
      <c r="AE5621">
        <v>0.8</v>
      </c>
      <c r="AF5621" t="s">
        <v>3915</v>
      </c>
      <c r="AG5621" s="2">
        <v>3.472222222222222E-3</v>
      </c>
      <c r="AH5621" t="s">
        <v>3911</v>
      </c>
      <c r="AI5621">
        <v>3</v>
      </c>
      <c r="AJ5621" t="s">
        <v>3967</v>
      </c>
      <c r="AK5621" s="3">
        <v>40516</v>
      </c>
      <c r="AL5621" s="10">
        <f>YEAR(ufc_fights_2[[#This Row],[date]])</f>
        <v>2010</v>
      </c>
      <c r="AM5621" t="s">
        <v>3983</v>
      </c>
      <c r="AN5621">
        <v>1</v>
      </c>
      <c r="AO5621" t="s">
        <v>3913</v>
      </c>
      <c r="AP5621">
        <f>IF(ufc_fights_2[[#This Row],[winner]]="Red",ufc_fights_2[[#This Row],[r_fighter_id]],ufc_fights_2[[#This Row],[b_fighter_id]])</f>
        <v>318</v>
      </c>
      <c r="AQ5621" t="str">
        <f>_xlfn.XLOOKUP(ufc_fights_2[[#This Row],[winnerID]],ufc_fighters[id],ufc_fighters[fighter_name],"xxx",0,1)</f>
        <v>Stephan Bonnar</v>
      </c>
    </row>
    <row r="5622" spans="1:43">
      <c r="A5622">
        <v>318</v>
      </c>
      <c r="B5622">
        <v>1494</v>
      </c>
      <c r="C5622">
        <f>_xlfn.XLOOKUP(ufc_fights_2[[#This Row],[r_fighter_id]],ufc_fighters[id],ufc_fighters[year],"xxx",0,1)</f>
        <v>1977</v>
      </c>
      <c r="D5622">
        <f>_xlfn.XLOOKUP(ufc_fights_2[[#This Row],[b_fighter_id]],ufc_fighters[id],ufc_fighters[year],"Prázdné",0,1)</f>
        <v>1975</v>
      </c>
      <c r="E5622" s="10">
        <f>YEAR(ufc_fights_2[[#This Row],[date]])-ufc_fights_2[[#This Row],[r_year]]</f>
        <v>29</v>
      </c>
      <c r="F5622" s="10">
        <f>YEAR(ufc_fights_2[[#This Row],[date]])-ufc_fights_2[[#This Row],[b_year]]</f>
        <v>31</v>
      </c>
      <c r="G5622">
        <v>1</v>
      </c>
      <c r="H5622">
        <v>0</v>
      </c>
      <c r="I5622">
        <v>0.3548</v>
      </c>
      <c r="J5622">
        <v>0.54239999999999999</v>
      </c>
      <c r="K5622">
        <v>0.4602</v>
      </c>
      <c r="L5622">
        <v>0.61639999999999995</v>
      </c>
      <c r="M5622">
        <v>0.16669999999999999</v>
      </c>
      <c r="N5622">
        <v>0</v>
      </c>
      <c r="O5622">
        <v>1</v>
      </c>
      <c r="P5622">
        <v>0</v>
      </c>
      <c r="Q5622">
        <v>0</v>
      </c>
      <c r="R5622">
        <v>0</v>
      </c>
      <c r="S5622" s="2">
        <v>2.7083333333333334E-3</v>
      </c>
      <c r="T5622" s="2">
        <v>3.2407407407407406E-4</v>
      </c>
      <c r="U5622">
        <v>0.25969999999999999</v>
      </c>
      <c r="V5622">
        <v>0.41980000000000001</v>
      </c>
      <c r="W5622">
        <v>1</v>
      </c>
      <c r="X5622">
        <v>0.5</v>
      </c>
      <c r="Y5622">
        <v>0.75</v>
      </c>
      <c r="Z5622">
        <v>0.28570000000000001</v>
      </c>
      <c r="AA5622">
        <v>0.46460000000000001</v>
      </c>
      <c r="AB5622">
        <v>1</v>
      </c>
      <c r="AC5622">
        <v>0.94740000000000002</v>
      </c>
      <c r="AD5622">
        <v>0</v>
      </c>
      <c r="AE5622">
        <v>0</v>
      </c>
      <c r="AF5622" t="s">
        <v>3915</v>
      </c>
      <c r="AG5622" s="2">
        <v>3.472222222222222E-3</v>
      </c>
      <c r="AH5622" t="s">
        <v>3911</v>
      </c>
      <c r="AI5622">
        <v>3</v>
      </c>
      <c r="AJ5622" t="s">
        <v>3925</v>
      </c>
      <c r="AK5622" s="3">
        <v>38813</v>
      </c>
      <c r="AL5622" s="10">
        <f>YEAR(ufc_fights_2[[#This Row],[date]])</f>
        <v>2006</v>
      </c>
      <c r="AM5622" t="s">
        <v>3983</v>
      </c>
      <c r="AN5622">
        <v>1</v>
      </c>
      <c r="AO5622" t="s">
        <v>3913</v>
      </c>
      <c r="AP5622">
        <f>IF(ufc_fights_2[[#This Row],[winner]]="Red",ufc_fights_2[[#This Row],[r_fighter_id]],ufc_fights_2[[#This Row],[b_fighter_id]])</f>
        <v>318</v>
      </c>
      <c r="AQ5622" t="str">
        <f>_xlfn.XLOOKUP(ufc_fights_2[[#This Row],[winnerID]],ufc_fighters[id],ufc_fighters[fighter_name],"xxx",0,1)</f>
        <v>Stephan Bonnar</v>
      </c>
    </row>
    <row r="5623" spans="1:43">
      <c r="A5623">
        <v>1950</v>
      </c>
      <c r="B5623">
        <v>287</v>
      </c>
      <c r="C5623">
        <f>_xlfn.XLOOKUP(ufc_fights_2[[#This Row],[r_fighter_id]],ufc_fighters[id],ufc_fighters[year],"xxx",0,1)</f>
        <v>1980</v>
      </c>
      <c r="D5623">
        <f>_xlfn.XLOOKUP(ufc_fights_2[[#This Row],[b_fighter_id]],ufc_fighters[id],ufc_fighters[year],"Prázdné",0,1)</f>
        <v>1983</v>
      </c>
      <c r="E5623" s="10">
        <f>YEAR(ufc_fights_2[[#This Row],[date]])-ufc_fights_2[[#This Row],[r_year]]</f>
        <v>35</v>
      </c>
      <c r="F5623" s="10">
        <f>YEAR(ufc_fights_2[[#This Row],[date]])-ufc_fights_2[[#This Row],[b_year]]</f>
        <v>32</v>
      </c>
      <c r="G5623">
        <v>0</v>
      </c>
      <c r="H5623">
        <v>0</v>
      </c>
      <c r="I5623">
        <v>0.5</v>
      </c>
      <c r="J5623">
        <v>0.41510000000000002</v>
      </c>
      <c r="K5623">
        <v>0.62309999999999999</v>
      </c>
      <c r="L5623">
        <v>0.48330000000000001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3.9699074074074072E-3</v>
      </c>
      <c r="T5623" s="2">
        <v>3.3564814814814812E-4</v>
      </c>
      <c r="U5623">
        <v>0.3261</v>
      </c>
      <c r="V5623">
        <v>0.32469999999999999</v>
      </c>
      <c r="W5623">
        <v>0.64</v>
      </c>
      <c r="X5623">
        <v>0.8</v>
      </c>
      <c r="Y5623">
        <v>0.66669999999999996</v>
      </c>
      <c r="Z5623">
        <v>0.43480000000000002</v>
      </c>
      <c r="AA5623">
        <v>0.36670000000000003</v>
      </c>
      <c r="AB5623">
        <v>0.76470000000000005</v>
      </c>
      <c r="AC5623">
        <v>0.6875</v>
      </c>
      <c r="AD5623">
        <v>0</v>
      </c>
      <c r="AE5623">
        <v>0</v>
      </c>
      <c r="AF5623" t="s">
        <v>3915</v>
      </c>
      <c r="AG5623" s="2">
        <v>3.472222222222222E-3</v>
      </c>
      <c r="AH5623" t="s">
        <v>3911</v>
      </c>
      <c r="AI5623">
        <v>3</v>
      </c>
      <c r="AJ5623" t="s">
        <v>3931</v>
      </c>
      <c r="AK5623" s="3">
        <v>42105</v>
      </c>
      <c r="AL5623" s="10">
        <f>YEAR(ufc_fights_2[[#This Row],[date]])</f>
        <v>2015</v>
      </c>
      <c r="AM5623" t="s">
        <v>3983</v>
      </c>
      <c r="AN5623">
        <v>140</v>
      </c>
      <c r="AO5623" t="s">
        <v>3913</v>
      </c>
      <c r="AP5623">
        <f>IF(ufc_fights_2[[#This Row],[winner]]="Red",ufc_fights_2[[#This Row],[r_fighter_id]],ufc_fights_2[[#This Row],[b_fighter_id]])</f>
        <v>1950</v>
      </c>
      <c r="AQ5623" t="str">
        <f>_xlfn.XLOOKUP(ufc_fights_2[[#This Row],[winnerID]],ufc_fighters[id],ufc_fighters[fighter_name],"xxx",0,1)</f>
        <v>Jimi Manuwa</v>
      </c>
    </row>
    <row r="5624" spans="1:43">
      <c r="A5624">
        <v>1657</v>
      </c>
      <c r="B5624">
        <v>1950</v>
      </c>
      <c r="C5624">
        <f>_xlfn.XLOOKUP(ufc_fights_2[[#This Row],[r_fighter_id]],ufc_fighters[id],ufc_fighters[year],"xxx",0,1)</f>
        <v>1982</v>
      </c>
      <c r="D5624">
        <f>_xlfn.XLOOKUP(ufc_fights_2[[#This Row],[b_fighter_id]],ufc_fighters[id],ufc_fighters[year],"Prázdné",0,1)</f>
        <v>1980</v>
      </c>
      <c r="E5624" s="10">
        <f>YEAR(ufc_fights_2[[#This Row],[date]])-ufc_fights_2[[#This Row],[r_year]]</f>
        <v>30</v>
      </c>
      <c r="F5624" s="10">
        <f>YEAR(ufc_fights_2[[#This Row],[date]])-ufc_fights_2[[#This Row],[b_year]]</f>
        <v>32</v>
      </c>
      <c r="G5624">
        <v>0</v>
      </c>
      <c r="H5624">
        <v>1</v>
      </c>
      <c r="I5624">
        <v>0.63639999999999997</v>
      </c>
      <c r="J5624">
        <v>0.68830000000000002</v>
      </c>
      <c r="K5624">
        <v>0.78380000000000005</v>
      </c>
      <c r="L5624">
        <v>0.69620000000000004</v>
      </c>
      <c r="M5624">
        <v>0.25</v>
      </c>
      <c r="N5624">
        <v>0</v>
      </c>
      <c r="O5624">
        <v>0</v>
      </c>
      <c r="P5624">
        <v>1</v>
      </c>
      <c r="Q5624">
        <v>0</v>
      </c>
      <c r="R5624">
        <v>0</v>
      </c>
      <c r="S5624" s="2">
        <v>3.5879629629629629E-3</v>
      </c>
      <c r="T5624" s="2">
        <v>5.9027777777777778E-4</v>
      </c>
      <c r="U5624">
        <v>0.2</v>
      </c>
      <c r="V5624">
        <v>0.57140000000000002</v>
      </c>
      <c r="W5624">
        <v>1</v>
      </c>
      <c r="X5624">
        <v>1</v>
      </c>
      <c r="Y5624">
        <v>1</v>
      </c>
      <c r="Z5624">
        <v>0.42309999999999998</v>
      </c>
      <c r="AA5624">
        <v>0.61399999999999999</v>
      </c>
      <c r="AB5624">
        <v>0.94440000000000002</v>
      </c>
      <c r="AC5624">
        <v>0.88890000000000002</v>
      </c>
      <c r="AD5624">
        <v>0</v>
      </c>
      <c r="AE5624">
        <v>1</v>
      </c>
      <c r="AF5624" t="s">
        <v>3926</v>
      </c>
      <c r="AG5624" s="2">
        <v>3.472222222222222E-3</v>
      </c>
      <c r="AH5624" t="s">
        <v>3911</v>
      </c>
      <c r="AI5624">
        <v>3</v>
      </c>
      <c r="AJ5624" t="s">
        <v>3961</v>
      </c>
      <c r="AK5624" s="3">
        <v>41181</v>
      </c>
      <c r="AL5624" s="10">
        <f>YEAR(ufc_fights_2[[#This Row],[date]])</f>
        <v>2012</v>
      </c>
      <c r="AM5624" t="s">
        <v>3983</v>
      </c>
      <c r="AN5624">
        <v>89</v>
      </c>
      <c r="AO5624" t="s">
        <v>3918</v>
      </c>
      <c r="AP5624">
        <f>IF(ufc_fights_2[[#This Row],[winner]]="Red",ufc_fights_2[[#This Row],[r_fighter_id]],ufc_fights_2[[#This Row],[b_fighter_id]])</f>
        <v>1950</v>
      </c>
      <c r="AQ5624" t="str">
        <f>_xlfn.XLOOKUP(ufc_fights_2[[#This Row],[winnerID]],ufc_fighters[id],ufc_fighters[fighter_name],"xxx",0,1)</f>
        <v>Jimi Manuwa</v>
      </c>
    </row>
    <row r="5625" spans="1:43">
      <c r="A5625">
        <v>1950</v>
      </c>
      <c r="B5625">
        <v>761</v>
      </c>
      <c r="C5625">
        <f>_xlfn.XLOOKUP(ufc_fights_2[[#This Row],[r_fighter_id]],ufc_fighters[id],ufc_fighters[year],"xxx",0,1)</f>
        <v>1980</v>
      </c>
      <c r="D5625">
        <f>_xlfn.XLOOKUP(ufc_fights_2[[#This Row],[b_fighter_id]],ufc_fighters[id],ufc_fighters[year],"Prázdné",0,1)</f>
        <v>1973</v>
      </c>
      <c r="E5625" s="10">
        <f>YEAR(ufc_fights_2[[#This Row],[date]])-ufc_fights_2[[#This Row],[r_year]]</f>
        <v>33</v>
      </c>
      <c r="F5625" s="10">
        <f>YEAR(ufc_fights_2[[#This Row],[date]])-ufc_fights_2[[#This Row],[b_year]]</f>
        <v>40</v>
      </c>
      <c r="G5625">
        <v>0</v>
      </c>
      <c r="H5625">
        <v>0</v>
      </c>
      <c r="I5625">
        <v>0.5</v>
      </c>
      <c r="J5625">
        <v>0.64290000000000003</v>
      </c>
      <c r="K5625">
        <v>0.5</v>
      </c>
      <c r="L5625">
        <v>0.6875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1.6435185185185185E-3</v>
      </c>
      <c r="T5625" s="2">
        <v>2.199074074074074E-4</v>
      </c>
      <c r="U5625">
        <v>0.3846</v>
      </c>
      <c r="V5625">
        <v>0.25</v>
      </c>
      <c r="W5625">
        <v>0.33329999999999999</v>
      </c>
      <c r="X5625">
        <v>1</v>
      </c>
      <c r="Y5625">
        <v>1</v>
      </c>
      <c r="Z5625">
        <v>0.39129999999999998</v>
      </c>
      <c r="AA5625">
        <v>0.4</v>
      </c>
      <c r="AB5625">
        <v>0.8</v>
      </c>
      <c r="AC5625">
        <v>0.77780000000000005</v>
      </c>
      <c r="AD5625">
        <v>0.33329999999999999</v>
      </c>
      <c r="AE5625">
        <v>0</v>
      </c>
      <c r="AF5625" t="s">
        <v>3926</v>
      </c>
      <c r="AG5625" s="2">
        <v>3.472222222222222E-3</v>
      </c>
      <c r="AH5625" t="s">
        <v>3911</v>
      </c>
      <c r="AI5625">
        <v>3</v>
      </c>
      <c r="AJ5625" t="s">
        <v>3961</v>
      </c>
      <c r="AK5625" s="3">
        <v>41321</v>
      </c>
      <c r="AL5625" s="10">
        <f>YEAR(ufc_fights_2[[#This Row],[date]])</f>
        <v>2013</v>
      </c>
      <c r="AM5625" t="s">
        <v>3983</v>
      </c>
      <c r="AN5625">
        <v>70</v>
      </c>
      <c r="AO5625" t="s">
        <v>3913</v>
      </c>
      <c r="AP5625">
        <f>IF(ufc_fights_2[[#This Row],[winner]]="Red",ufc_fights_2[[#This Row],[r_fighter_id]],ufc_fights_2[[#This Row],[b_fighter_id]])</f>
        <v>1950</v>
      </c>
      <c r="AQ5625" t="str">
        <f>_xlfn.XLOOKUP(ufc_fights_2[[#This Row],[winnerID]],ufc_fighters[id],ufc_fighters[fighter_name],"xxx",0,1)</f>
        <v>Jimi Manuwa</v>
      </c>
    </row>
    <row r="5626" spans="1:43">
      <c r="A5626">
        <v>1950</v>
      </c>
      <c r="B5626">
        <v>103</v>
      </c>
      <c r="C5626">
        <f>_xlfn.XLOOKUP(ufc_fights_2[[#This Row],[r_fighter_id]],ufc_fighters[id],ufc_fighters[year],"xxx",0,1)</f>
        <v>1980</v>
      </c>
      <c r="D5626">
        <f>_xlfn.XLOOKUP(ufc_fights_2[[#This Row],[b_fighter_id]],ufc_fighters[id],ufc_fighters[year],"Prázdné",0,1)</f>
        <v>1989</v>
      </c>
      <c r="E5626" s="10">
        <f>YEAR(ufc_fights_2[[#This Row],[date]])-ufc_fights_2[[#This Row],[r_year]]</f>
        <v>37</v>
      </c>
      <c r="F5626" s="10">
        <f>YEAR(ufc_fights_2[[#This Row],[date]])-ufc_fights_2[[#This Row],[b_year]]</f>
        <v>28</v>
      </c>
      <c r="G5626">
        <v>1</v>
      </c>
      <c r="H5626">
        <v>0</v>
      </c>
      <c r="I5626">
        <v>0.46150000000000002</v>
      </c>
      <c r="J5626">
        <v>0.22220000000000001</v>
      </c>
      <c r="K5626">
        <v>0.46150000000000002</v>
      </c>
      <c r="L5626">
        <v>0.22220000000000001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1.1574074074074073E-5</v>
      </c>
      <c r="T5626" s="2">
        <v>0</v>
      </c>
      <c r="U5626">
        <v>0.45450000000000002</v>
      </c>
      <c r="V5626">
        <v>0.16669999999999999</v>
      </c>
      <c r="W5626">
        <v>0</v>
      </c>
      <c r="X5626">
        <v>1</v>
      </c>
      <c r="Y5626">
        <v>1</v>
      </c>
      <c r="Z5626">
        <v>0.46150000000000002</v>
      </c>
      <c r="AA5626">
        <v>0.1923</v>
      </c>
      <c r="AB5626">
        <v>0</v>
      </c>
      <c r="AC5626">
        <v>1</v>
      </c>
      <c r="AD5626">
        <v>0</v>
      </c>
      <c r="AE5626">
        <v>0</v>
      </c>
      <c r="AF5626" t="s">
        <v>3910</v>
      </c>
      <c r="AG5626" s="2">
        <v>2.1412037037037038E-3</v>
      </c>
      <c r="AH5626" t="s">
        <v>3911</v>
      </c>
      <c r="AI5626">
        <v>3</v>
      </c>
      <c r="AJ5626" t="s">
        <v>3961</v>
      </c>
      <c r="AK5626" s="3">
        <v>42812</v>
      </c>
      <c r="AL5626" s="10">
        <f>YEAR(ufc_fights_2[[#This Row],[date]])</f>
        <v>2017</v>
      </c>
      <c r="AM5626" t="s">
        <v>3983</v>
      </c>
      <c r="AN5626">
        <v>70</v>
      </c>
      <c r="AO5626" t="s">
        <v>3913</v>
      </c>
      <c r="AP5626">
        <f>IF(ufc_fights_2[[#This Row],[winner]]="Red",ufc_fights_2[[#This Row],[r_fighter_id]],ufc_fights_2[[#This Row],[b_fighter_id]])</f>
        <v>1950</v>
      </c>
      <c r="AQ5626" t="str">
        <f>_xlfn.XLOOKUP(ufc_fights_2[[#This Row],[winnerID]],ufc_fighters[id],ufc_fighters[fighter_name],"xxx",0,1)</f>
        <v>Jimi Manuwa</v>
      </c>
    </row>
    <row r="5627" spans="1:43">
      <c r="A5627">
        <v>2348</v>
      </c>
      <c r="B5627">
        <v>645</v>
      </c>
      <c r="C5627">
        <f>_xlfn.XLOOKUP(ufc_fights_2[[#This Row],[r_fighter_id]],ufc_fighters[id],ufc_fighters[year],"xxx",0,1)</f>
        <v>1992</v>
      </c>
      <c r="D5627">
        <f>_xlfn.XLOOKUP(ufc_fights_2[[#This Row],[b_fighter_id]],ufc_fighters[id],ufc_fighters[year],"Prázdné",0,1)</f>
        <v>1987</v>
      </c>
      <c r="E5627" s="10">
        <f>YEAR(ufc_fights_2[[#This Row],[date]])-ufc_fights_2[[#This Row],[r_year]]</f>
        <v>27</v>
      </c>
      <c r="F5627" s="10">
        <f>YEAR(ufc_fights_2[[#This Row],[date]])-ufc_fights_2[[#This Row],[b_year]]</f>
        <v>32</v>
      </c>
      <c r="G5627">
        <v>0</v>
      </c>
      <c r="H5627">
        <v>0</v>
      </c>
      <c r="I5627">
        <v>0.55559999999999998</v>
      </c>
      <c r="J5627">
        <v>0.32469999999999999</v>
      </c>
      <c r="K5627">
        <v>0.58750000000000002</v>
      </c>
      <c r="L5627">
        <v>0.3735</v>
      </c>
      <c r="M5627">
        <v>0</v>
      </c>
      <c r="N5627">
        <v>6.25E-2</v>
      </c>
      <c r="O5627">
        <v>0</v>
      </c>
      <c r="P5627">
        <v>2</v>
      </c>
      <c r="Q5627">
        <v>0</v>
      </c>
      <c r="R5627">
        <v>1</v>
      </c>
      <c r="S5627" s="2">
        <v>3.0555555555555557E-3</v>
      </c>
      <c r="T5627" s="2">
        <v>1.1342592592592593E-3</v>
      </c>
      <c r="U5627">
        <v>0.51559999999999995</v>
      </c>
      <c r="V5627">
        <v>0.1176</v>
      </c>
      <c r="W5627">
        <v>0.875</v>
      </c>
      <c r="X5627">
        <v>0</v>
      </c>
      <c r="Y5627">
        <v>1</v>
      </c>
      <c r="Z5627">
        <v>0.30559999999999998</v>
      </c>
      <c r="AA5627">
        <v>0.29580000000000001</v>
      </c>
      <c r="AB5627">
        <v>1</v>
      </c>
      <c r="AC5627">
        <v>0.66669999999999996</v>
      </c>
      <c r="AD5627">
        <v>0.75860000000000005</v>
      </c>
      <c r="AE5627">
        <v>0</v>
      </c>
      <c r="AF5627" t="s">
        <v>3933</v>
      </c>
      <c r="AG5627" s="2">
        <v>3.0092592592592593E-3</v>
      </c>
      <c r="AH5627" t="s">
        <v>3911</v>
      </c>
      <c r="AI5627">
        <v>3</v>
      </c>
      <c r="AJ5627" t="s">
        <v>3938</v>
      </c>
      <c r="AK5627" s="3">
        <v>43554</v>
      </c>
      <c r="AL5627" s="10">
        <f>YEAR(ufc_fights_2[[#This Row],[date]])</f>
        <v>2019</v>
      </c>
      <c r="AM5627" t="s">
        <v>3983</v>
      </c>
      <c r="AN5627">
        <v>11</v>
      </c>
      <c r="AO5627" t="s">
        <v>3918</v>
      </c>
      <c r="AP5627">
        <f>IF(ufc_fights_2[[#This Row],[winner]]="Red",ufc_fights_2[[#This Row],[r_fighter_id]],ufc_fights_2[[#This Row],[b_fighter_id]])</f>
        <v>645</v>
      </c>
      <c r="AQ5627" t="str">
        <f>_xlfn.XLOOKUP(ufc_fights_2[[#This Row],[winnerID]],ufc_fighters[id],ufc_fighters[fighter_name],"xxx",0,1)</f>
        <v>Paul Craig</v>
      </c>
    </row>
    <row r="5628" spans="1:43">
      <c r="A5628">
        <v>1950</v>
      </c>
      <c r="B5628">
        <v>1524</v>
      </c>
      <c r="C5628">
        <f>_xlfn.XLOOKUP(ufc_fights_2[[#This Row],[r_fighter_id]],ufc_fighters[id],ufc_fighters[year],"xxx",0,1)</f>
        <v>1980</v>
      </c>
      <c r="D5628">
        <f>_xlfn.XLOOKUP(ufc_fights_2[[#This Row],[b_fighter_id]],ufc_fighters[id],ufc_fighters[year],"Prázdné",0,1)</f>
        <v>1981</v>
      </c>
      <c r="E5628" s="10">
        <f>YEAR(ufc_fights_2[[#This Row],[date]])-ufc_fights_2[[#This Row],[r_year]]</f>
        <v>33</v>
      </c>
      <c r="F5628" s="10">
        <f>YEAR(ufc_fights_2[[#This Row],[date]])-ufc_fights_2[[#This Row],[b_year]]</f>
        <v>32</v>
      </c>
      <c r="G5628">
        <v>0</v>
      </c>
      <c r="H5628">
        <v>0</v>
      </c>
      <c r="I5628">
        <v>0.66669999999999996</v>
      </c>
      <c r="J5628">
        <v>0.66669999999999996</v>
      </c>
      <c r="K5628">
        <v>0.67110000000000003</v>
      </c>
      <c r="L5628">
        <v>0.67269999999999996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1.0995370370370371E-3</v>
      </c>
      <c r="T5628" s="2">
        <v>2.1064814814814813E-3</v>
      </c>
      <c r="U5628">
        <v>0.30769999999999997</v>
      </c>
      <c r="V5628">
        <v>0.42309999999999998</v>
      </c>
      <c r="W5628">
        <v>0.75</v>
      </c>
      <c r="X5628">
        <v>0.91180000000000005</v>
      </c>
      <c r="Y5628">
        <v>0.94120000000000004</v>
      </c>
      <c r="Z5628">
        <v>0.52500000000000002</v>
      </c>
      <c r="AA5628">
        <v>0.53120000000000001</v>
      </c>
      <c r="AB5628">
        <v>0.84379999999999999</v>
      </c>
      <c r="AC5628">
        <v>0.86360000000000003</v>
      </c>
      <c r="AD5628">
        <v>0</v>
      </c>
      <c r="AE5628">
        <v>0</v>
      </c>
      <c r="AF5628" t="s">
        <v>3910</v>
      </c>
      <c r="AG5628" s="2">
        <v>3.2523148148148147E-3</v>
      </c>
      <c r="AH5628" t="s">
        <v>3911</v>
      </c>
      <c r="AI5628">
        <v>3</v>
      </c>
      <c r="AJ5628" t="s">
        <v>4007</v>
      </c>
      <c r="AK5628" s="3">
        <v>41573</v>
      </c>
      <c r="AL5628" s="10">
        <f>YEAR(ufc_fights_2[[#This Row],[date]])</f>
        <v>2013</v>
      </c>
      <c r="AM5628" t="s">
        <v>3983</v>
      </c>
      <c r="AN5628">
        <v>33</v>
      </c>
      <c r="AO5628" t="s">
        <v>3913</v>
      </c>
      <c r="AP5628">
        <f>IF(ufc_fights_2[[#This Row],[winner]]="Red",ufc_fights_2[[#This Row],[r_fighter_id]],ufc_fights_2[[#This Row],[b_fighter_id]])</f>
        <v>1950</v>
      </c>
      <c r="AQ5628" t="str">
        <f>_xlfn.XLOOKUP(ufc_fights_2[[#This Row],[winnerID]],ufc_fighters[id],ufc_fighters[fighter_name],"xxx",0,1)</f>
        <v>Jimi Manuwa</v>
      </c>
    </row>
    <row r="5629" spans="1:43">
      <c r="A5629">
        <v>318</v>
      </c>
      <c r="B5629">
        <v>2307</v>
      </c>
      <c r="C5629">
        <f>_xlfn.XLOOKUP(ufc_fights_2[[#This Row],[r_fighter_id]],ufc_fighters[id],ufc_fighters[year],"xxx",0,1)</f>
        <v>1977</v>
      </c>
      <c r="D5629">
        <f>_xlfn.XLOOKUP(ufc_fights_2[[#This Row],[b_fighter_id]],ufc_fighters[id],ufc_fighters[year],"Prázdné",0,1)</f>
        <v>1971</v>
      </c>
      <c r="E5629" s="10">
        <f>YEAR(ufc_fights_2[[#This Row],[date]])-ufc_fights_2[[#This Row],[r_year]]</f>
        <v>30</v>
      </c>
      <c r="F5629" s="10">
        <f>YEAR(ufc_fights_2[[#This Row],[date]])-ufc_fights_2[[#This Row],[b_year]]</f>
        <v>36</v>
      </c>
      <c r="G5629">
        <v>0</v>
      </c>
      <c r="H5629">
        <v>0</v>
      </c>
      <c r="I5629">
        <v>0.4</v>
      </c>
      <c r="J5629">
        <v>0.22220000000000001</v>
      </c>
      <c r="K5629">
        <v>0.4</v>
      </c>
      <c r="L5629">
        <v>0.3</v>
      </c>
      <c r="M5629">
        <v>0</v>
      </c>
      <c r="N5629">
        <v>0.5</v>
      </c>
      <c r="O5629">
        <v>2</v>
      </c>
      <c r="P5629">
        <v>0</v>
      </c>
      <c r="Q5629">
        <v>0</v>
      </c>
      <c r="R5629">
        <v>0</v>
      </c>
      <c r="S5629" s="2">
        <v>7.5231481481481482E-4</v>
      </c>
      <c r="T5629" s="2">
        <v>4.861111111111111E-4</v>
      </c>
      <c r="U5629">
        <v>0.25</v>
      </c>
      <c r="V5629">
        <v>0.125</v>
      </c>
      <c r="W5629">
        <v>0</v>
      </c>
      <c r="X5629">
        <v>1</v>
      </c>
      <c r="Y5629">
        <v>1</v>
      </c>
      <c r="Z5629">
        <v>0.4</v>
      </c>
      <c r="AA5629">
        <v>0.25</v>
      </c>
      <c r="AB5629">
        <v>0</v>
      </c>
      <c r="AC5629">
        <v>0</v>
      </c>
      <c r="AD5629">
        <v>0</v>
      </c>
      <c r="AE5629">
        <v>0</v>
      </c>
      <c r="AF5629" t="s">
        <v>3933</v>
      </c>
      <c r="AG5629" s="2">
        <v>1.5509259259259259E-3</v>
      </c>
      <c r="AH5629" t="s">
        <v>3911</v>
      </c>
      <c r="AI5629">
        <v>3</v>
      </c>
      <c r="AJ5629" t="s">
        <v>4044</v>
      </c>
      <c r="AK5629" s="3">
        <v>39270</v>
      </c>
      <c r="AL5629" s="10">
        <f>YEAR(ufc_fights_2[[#This Row],[date]])</f>
        <v>2007</v>
      </c>
      <c r="AM5629" t="s">
        <v>3983</v>
      </c>
      <c r="AN5629">
        <v>56</v>
      </c>
      <c r="AO5629" t="s">
        <v>3913</v>
      </c>
      <c r="AP5629">
        <f>IF(ufc_fights_2[[#This Row],[winner]]="Red",ufc_fights_2[[#This Row],[r_fighter_id]],ufc_fights_2[[#This Row],[b_fighter_id]])</f>
        <v>318</v>
      </c>
      <c r="AQ5629" t="str">
        <f>_xlfn.XLOOKUP(ufc_fights_2[[#This Row],[winnerID]],ufc_fighters[id],ufc_fighters[fighter_name],"xxx",0,1)</f>
        <v>Stephan Bonnar</v>
      </c>
    </row>
    <row r="5630" spans="1:43">
      <c r="A5630">
        <v>2475</v>
      </c>
      <c r="B5630">
        <v>2795</v>
      </c>
      <c r="C5630">
        <f>_xlfn.XLOOKUP(ufc_fights_2[[#This Row],[r_fighter_id]],ufc_fighters[id],ufc_fighters[year],"xxx",0,1)</f>
        <v>1991</v>
      </c>
      <c r="D5630">
        <f>_xlfn.XLOOKUP(ufc_fights_2[[#This Row],[b_fighter_id]],ufc_fighters[id],ufc_fighters[year],"Prázdné",0,1)</f>
        <v>1986</v>
      </c>
      <c r="E5630" s="10">
        <f>YEAR(ufc_fights_2[[#This Row],[date]])-ufc_fights_2[[#This Row],[r_year]]</f>
        <v>27</v>
      </c>
      <c r="F5630" s="10">
        <f>YEAR(ufc_fights_2[[#This Row],[date]])-ufc_fights_2[[#This Row],[b_year]]</f>
        <v>32</v>
      </c>
      <c r="G5630">
        <v>0</v>
      </c>
      <c r="H5630">
        <v>0</v>
      </c>
      <c r="I5630">
        <v>0.52170000000000005</v>
      </c>
      <c r="J5630">
        <v>0.36359999999999998</v>
      </c>
      <c r="K5630">
        <v>0.60709999999999997</v>
      </c>
      <c r="L5630">
        <v>0.41670000000000001</v>
      </c>
      <c r="M5630">
        <v>0</v>
      </c>
      <c r="N5630">
        <v>0.4</v>
      </c>
      <c r="O5630">
        <v>1</v>
      </c>
      <c r="P5630">
        <v>0</v>
      </c>
      <c r="Q5630">
        <v>0</v>
      </c>
      <c r="R5630">
        <v>0</v>
      </c>
      <c r="S5630" s="2">
        <v>1.1574074074074073E-5</v>
      </c>
      <c r="T5630" s="2">
        <v>9.1435185185185185E-4</v>
      </c>
      <c r="U5630">
        <v>0.35289999999999999</v>
      </c>
      <c r="V5630">
        <v>0.3</v>
      </c>
      <c r="W5630">
        <v>1</v>
      </c>
      <c r="X5630">
        <v>1</v>
      </c>
      <c r="Y5630">
        <v>1</v>
      </c>
      <c r="Z5630">
        <v>0.55559999999999998</v>
      </c>
      <c r="AA5630">
        <v>0.28570000000000001</v>
      </c>
      <c r="AB5630">
        <v>0.4</v>
      </c>
      <c r="AC5630">
        <v>0.5</v>
      </c>
      <c r="AD5630">
        <v>0</v>
      </c>
      <c r="AE5630">
        <v>0.5</v>
      </c>
      <c r="AF5630" t="s">
        <v>3933</v>
      </c>
      <c r="AG5630" s="2">
        <v>2.7083333333333334E-3</v>
      </c>
      <c r="AH5630" t="s">
        <v>3911</v>
      </c>
      <c r="AI5630">
        <v>3</v>
      </c>
      <c r="AJ5630" t="s">
        <v>3989</v>
      </c>
      <c r="AK5630" s="3">
        <v>43141</v>
      </c>
      <c r="AL5630" s="10">
        <f>YEAR(ufc_fights_2[[#This Row],[date]])</f>
        <v>2018</v>
      </c>
      <c r="AM5630" t="s">
        <v>3983</v>
      </c>
      <c r="AN5630">
        <v>19</v>
      </c>
      <c r="AO5630" t="s">
        <v>3913</v>
      </c>
      <c r="AP5630">
        <f>IF(ufc_fights_2[[#This Row],[winner]]="Red",ufc_fights_2[[#This Row],[r_fighter_id]],ufc_fights_2[[#This Row],[b_fighter_id]])</f>
        <v>2475</v>
      </c>
      <c r="AQ5630" t="str">
        <f>_xlfn.XLOOKUP(ufc_fights_2[[#This Row],[winnerID]],ufc_fighters[id],ufc_fighters[fighter_name],"xxx",0,1)</f>
        <v>Tyson Pedro</v>
      </c>
    </row>
    <row r="5631" spans="1:43">
      <c r="A5631">
        <v>2770</v>
      </c>
      <c r="B5631">
        <v>2475</v>
      </c>
      <c r="C5631">
        <f>_xlfn.XLOOKUP(ufc_fights_2[[#This Row],[r_fighter_id]],ufc_fighters[id],ufc_fighters[year],"xxx",0,1)</f>
        <v>1990</v>
      </c>
      <c r="D5631">
        <f>_xlfn.XLOOKUP(ufc_fights_2[[#This Row],[b_fighter_id]],ufc_fighters[id],ufc_fighters[year],"Prázdné",0,1)</f>
        <v>1991</v>
      </c>
      <c r="E5631" s="10">
        <f>YEAR(ufc_fights_2[[#This Row],[date]])-ufc_fights_2[[#This Row],[r_year]]</f>
        <v>26</v>
      </c>
      <c r="F5631" s="10">
        <f>YEAR(ufc_fights_2[[#This Row],[date]])-ufc_fights_2[[#This Row],[b_year]]</f>
        <v>25</v>
      </c>
      <c r="G5631">
        <v>1</v>
      </c>
      <c r="H5631">
        <v>0</v>
      </c>
      <c r="I5631">
        <v>0.42859999999999998</v>
      </c>
      <c r="J5631">
        <v>0.57140000000000002</v>
      </c>
      <c r="K5631">
        <v>0.71430000000000005</v>
      </c>
      <c r="L5631">
        <v>0.71430000000000005</v>
      </c>
      <c r="M5631">
        <v>0</v>
      </c>
      <c r="N5631">
        <v>1</v>
      </c>
      <c r="O5631">
        <v>0</v>
      </c>
      <c r="P5631">
        <v>1</v>
      </c>
      <c r="Q5631">
        <v>0</v>
      </c>
      <c r="R5631">
        <v>0</v>
      </c>
      <c r="S5631" s="2">
        <v>0</v>
      </c>
      <c r="T5631" s="2">
        <v>2.1875000000000002E-3</v>
      </c>
      <c r="U5631">
        <v>0.42859999999999998</v>
      </c>
      <c r="V5631">
        <v>0</v>
      </c>
      <c r="W5631">
        <v>0</v>
      </c>
      <c r="X5631">
        <v>0</v>
      </c>
      <c r="Y5631">
        <v>0.5</v>
      </c>
      <c r="Z5631">
        <v>0.5</v>
      </c>
      <c r="AA5631">
        <v>0.57140000000000002</v>
      </c>
      <c r="AB5631">
        <v>0</v>
      </c>
      <c r="AC5631">
        <v>0</v>
      </c>
      <c r="AD5631">
        <v>0</v>
      </c>
      <c r="AE5631">
        <v>0</v>
      </c>
      <c r="AF5631" t="s">
        <v>3933</v>
      </c>
      <c r="AG5631" s="2">
        <v>2.8587962962962963E-3</v>
      </c>
      <c r="AH5631" t="s">
        <v>3911</v>
      </c>
      <c r="AI5631">
        <v>3</v>
      </c>
      <c r="AJ5631" t="s">
        <v>3914</v>
      </c>
      <c r="AK5631" s="3">
        <v>42700</v>
      </c>
      <c r="AL5631" s="10">
        <f>YEAR(ufc_fights_2[[#This Row],[date]])</f>
        <v>2016</v>
      </c>
      <c r="AM5631" t="s">
        <v>3983</v>
      </c>
      <c r="AN5631">
        <v>14</v>
      </c>
      <c r="AO5631" t="s">
        <v>3918</v>
      </c>
      <c r="AP5631">
        <f>IF(ufc_fights_2[[#This Row],[winner]]="Red",ufc_fights_2[[#This Row],[r_fighter_id]],ufc_fights_2[[#This Row],[b_fighter_id]])</f>
        <v>2475</v>
      </c>
      <c r="AQ5631" t="str">
        <f>_xlfn.XLOOKUP(ufc_fights_2[[#This Row],[winnerID]],ufc_fighters[id],ufc_fighters[fighter_name],"xxx",0,1)</f>
        <v>Tyson Pedro</v>
      </c>
    </row>
    <row r="5632" spans="1:43">
      <c r="A5632">
        <v>2475</v>
      </c>
      <c r="B5632">
        <v>645</v>
      </c>
      <c r="C5632">
        <f>_xlfn.XLOOKUP(ufc_fights_2[[#This Row],[r_fighter_id]],ufc_fighters[id],ufc_fighters[year],"xxx",0,1)</f>
        <v>1991</v>
      </c>
      <c r="D5632">
        <f>_xlfn.XLOOKUP(ufc_fights_2[[#This Row],[b_fighter_id]],ufc_fighters[id],ufc_fighters[year],"Prázdné",0,1)</f>
        <v>1987</v>
      </c>
      <c r="E5632" s="10">
        <f>YEAR(ufc_fights_2[[#This Row],[date]])-ufc_fights_2[[#This Row],[r_year]]</f>
        <v>26</v>
      </c>
      <c r="F5632" s="10">
        <f>YEAR(ufc_fights_2[[#This Row],[date]])-ufc_fights_2[[#This Row],[b_year]]</f>
        <v>30</v>
      </c>
      <c r="G5632">
        <v>1</v>
      </c>
      <c r="H5632">
        <v>0</v>
      </c>
      <c r="I5632">
        <v>0.65710000000000002</v>
      </c>
      <c r="J5632">
        <v>0.5</v>
      </c>
      <c r="K5632">
        <v>0.73909999999999998</v>
      </c>
      <c r="L5632">
        <v>0.61699999999999999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1.8171296296296297E-3</v>
      </c>
      <c r="T5632" s="2">
        <v>6.9444444444444444E-5</v>
      </c>
      <c r="U5632">
        <v>0.64290000000000003</v>
      </c>
      <c r="V5632">
        <v>0.15379999999999999</v>
      </c>
      <c r="W5632">
        <v>0.75</v>
      </c>
      <c r="X5632">
        <v>0.66669999999999996</v>
      </c>
      <c r="Y5632">
        <v>1</v>
      </c>
      <c r="Z5632">
        <v>0.44440000000000002</v>
      </c>
      <c r="AA5632">
        <v>0.25</v>
      </c>
      <c r="AB5632">
        <v>0.5333</v>
      </c>
      <c r="AC5632">
        <v>1</v>
      </c>
      <c r="AD5632">
        <v>1</v>
      </c>
      <c r="AE5632">
        <v>0</v>
      </c>
      <c r="AF5632" t="s">
        <v>3910</v>
      </c>
      <c r="AG5632" s="2">
        <v>2.8935185185185184E-3</v>
      </c>
      <c r="AH5632" t="s">
        <v>3911</v>
      </c>
      <c r="AI5632">
        <v>3</v>
      </c>
      <c r="AJ5632" t="s">
        <v>3931</v>
      </c>
      <c r="AK5632" s="3">
        <v>42798</v>
      </c>
      <c r="AL5632" s="10">
        <f>YEAR(ufc_fights_2[[#This Row],[date]])</f>
        <v>2017</v>
      </c>
      <c r="AM5632" t="s">
        <v>3983</v>
      </c>
      <c r="AN5632">
        <v>1</v>
      </c>
      <c r="AO5632" t="s">
        <v>3913</v>
      </c>
      <c r="AP5632">
        <f>IF(ufc_fights_2[[#This Row],[winner]]="Red",ufc_fights_2[[#This Row],[r_fighter_id]],ufc_fights_2[[#This Row],[b_fighter_id]])</f>
        <v>2475</v>
      </c>
      <c r="AQ5632" t="str">
        <f>_xlfn.XLOOKUP(ufc_fights_2[[#This Row],[winnerID]],ufc_fighters[id],ufc_fighters[fighter_name],"xxx",0,1)</f>
        <v>Tyson Pedro</v>
      </c>
    </row>
    <row r="5633" spans="1:43">
      <c r="A5633">
        <v>645</v>
      </c>
      <c r="B5633">
        <v>113</v>
      </c>
      <c r="C5633">
        <f>_xlfn.XLOOKUP(ufc_fights_2[[#This Row],[r_fighter_id]],ufc_fighters[id],ufc_fighters[year],"xxx",0,1)</f>
        <v>1987</v>
      </c>
      <c r="D5633">
        <f>_xlfn.XLOOKUP(ufc_fights_2[[#This Row],[b_fighter_id]],ufc_fighters[id],ufc_fighters[year],"Prázdné",0,1)</f>
        <v>1992</v>
      </c>
      <c r="E5633" s="10">
        <f>YEAR(ufc_fights_2[[#This Row],[date]])-ufc_fights_2[[#This Row],[r_year]]</f>
        <v>31</v>
      </c>
      <c r="F5633" s="10">
        <f>YEAR(ufc_fights_2[[#This Row],[date]])-ufc_fights_2[[#This Row],[b_year]]</f>
        <v>26</v>
      </c>
      <c r="G5633">
        <v>0</v>
      </c>
      <c r="H5633">
        <v>0</v>
      </c>
      <c r="I5633">
        <v>0.36</v>
      </c>
      <c r="J5633">
        <v>0.61460000000000004</v>
      </c>
      <c r="K5633">
        <v>0.48570000000000002</v>
      </c>
      <c r="L5633">
        <v>0.68989999999999996</v>
      </c>
      <c r="M5633">
        <v>0.28570000000000001</v>
      </c>
      <c r="N5633">
        <v>0</v>
      </c>
      <c r="O5633">
        <v>1</v>
      </c>
      <c r="P5633">
        <v>0</v>
      </c>
      <c r="Q5633">
        <v>0</v>
      </c>
      <c r="R5633">
        <v>2</v>
      </c>
      <c r="S5633" s="2">
        <v>1.238425925925926E-3</v>
      </c>
      <c r="T5633" s="2">
        <v>4.6527777777777774E-3</v>
      </c>
      <c r="U5633">
        <v>6.6699999999999995E-2</v>
      </c>
      <c r="V5633">
        <v>0.51429999999999998</v>
      </c>
      <c r="W5633">
        <v>0.71430000000000005</v>
      </c>
      <c r="X5633">
        <v>1</v>
      </c>
      <c r="Y5633">
        <v>0.8</v>
      </c>
      <c r="Z5633">
        <v>0.29270000000000002</v>
      </c>
      <c r="AA5633">
        <v>0.45450000000000002</v>
      </c>
      <c r="AB5633">
        <v>0.85709999999999997</v>
      </c>
      <c r="AC5633">
        <v>0.72729999999999995</v>
      </c>
      <c r="AD5633">
        <v>0</v>
      </c>
      <c r="AE5633">
        <v>0.75609999999999999</v>
      </c>
      <c r="AF5633" t="s">
        <v>3933</v>
      </c>
      <c r="AG5633" s="2">
        <v>3.460648148148148E-3</v>
      </c>
      <c r="AH5633" t="s">
        <v>3911</v>
      </c>
      <c r="AI5633">
        <v>3</v>
      </c>
      <c r="AJ5633" t="s">
        <v>3931</v>
      </c>
      <c r="AK5633" s="3">
        <v>43176</v>
      </c>
      <c r="AL5633" s="10">
        <f>YEAR(ufc_fights_2[[#This Row],[date]])</f>
        <v>2018</v>
      </c>
      <c r="AM5633" t="s">
        <v>3983</v>
      </c>
      <c r="AN5633">
        <v>70</v>
      </c>
      <c r="AO5633" t="s">
        <v>3913</v>
      </c>
      <c r="AP5633">
        <f>IF(ufc_fights_2[[#This Row],[winner]]="Red",ufc_fights_2[[#This Row],[r_fighter_id]],ufc_fights_2[[#This Row],[b_fighter_id]])</f>
        <v>645</v>
      </c>
      <c r="AQ5633" t="str">
        <f>_xlfn.XLOOKUP(ufc_fights_2[[#This Row],[winnerID]],ufc_fighters[id],ufc_fighters[fighter_name],"xxx",0,1)</f>
        <v>Paul Craig</v>
      </c>
    </row>
    <row r="5634" spans="1:43">
      <c r="A5634">
        <v>679</v>
      </c>
      <c r="B5634">
        <v>645</v>
      </c>
      <c r="C5634">
        <f>_xlfn.XLOOKUP(ufc_fights_2[[#This Row],[r_fighter_id]],ufc_fighters[id],ufc_fighters[year],"xxx",0,1)</f>
        <v>1989</v>
      </c>
      <c r="D5634">
        <f>_xlfn.XLOOKUP(ufc_fights_2[[#This Row],[b_fighter_id]],ufc_fighters[id],ufc_fighters[year],"Prázdné",0,1)</f>
        <v>1987</v>
      </c>
      <c r="E5634" s="10">
        <f>YEAR(ufc_fights_2[[#This Row],[date]])-ufc_fights_2[[#This Row],[r_year]]</f>
        <v>27</v>
      </c>
      <c r="F5634" s="10">
        <f>YEAR(ufc_fights_2[[#This Row],[date]])-ufc_fights_2[[#This Row],[b_year]]</f>
        <v>29</v>
      </c>
      <c r="G5634">
        <v>0</v>
      </c>
      <c r="H5634">
        <v>0</v>
      </c>
      <c r="I5634">
        <v>0.66669999999999996</v>
      </c>
      <c r="J5634">
        <v>0.63270000000000004</v>
      </c>
      <c r="K5634">
        <v>0.69699999999999995</v>
      </c>
      <c r="L5634">
        <v>0.76</v>
      </c>
      <c r="M5634">
        <v>0.33329999999999999</v>
      </c>
      <c r="N5634">
        <v>0.5</v>
      </c>
      <c r="O5634">
        <v>0</v>
      </c>
      <c r="P5634">
        <v>3</v>
      </c>
      <c r="Q5634">
        <v>0</v>
      </c>
      <c r="R5634">
        <v>0</v>
      </c>
      <c r="S5634" s="2">
        <v>2.3263888888888887E-3</v>
      </c>
      <c r="T5634" s="2">
        <v>1.4814814814814814E-3</v>
      </c>
      <c r="U5634">
        <v>0.53849999999999998</v>
      </c>
      <c r="V5634">
        <v>0.56759999999999999</v>
      </c>
      <c r="W5634">
        <v>1</v>
      </c>
      <c r="X5634">
        <v>0.5</v>
      </c>
      <c r="Y5634">
        <v>1</v>
      </c>
      <c r="Z5634">
        <v>0.42859999999999998</v>
      </c>
      <c r="AA5634">
        <v>0.51849999999999996</v>
      </c>
      <c r="AB5634">
        <v>1</v>
      </c>
      <c r="AC5634">
        <v>0.75</v>
      </c>
      <c r="AD5634">
        <v>0</v>
      </c>
      <c r="AE5634">
        <v>0.83330000000000004</v>
      </c>
      <c r="AF5634" t="s">
        <v>3933</v>
      </c>
      <c r="AG5634" s="2">
        <v>1.3773148148148147E-3</v>
      </c>
      <c r="AH5634" t="s">
        <v>3911</v>
      </c>
      <c r="AI5634">
        <v>3</v>
      </c>
      <c r="AJ5634" t="s">
        <v>3932</v>
      </c>
      <c r="AK5634" s="3">
        <v>42721</v>
      </c>
      <c r="AL5634" s="10">
        <f>YEAR(ufc_fights_2[[#This Row],[date]])</f>
        <v>2016</v>
      </c>
      <c r="AM5634" t="s">
        <v>3983</v>
      </c>
      <c r="AN5634">
        <v>56</v>
      </c>
      <c r="AO5634" t="s">
        <v>3918</v>
      </c>
      <c r="AP5634">
        <f>IF(ufc_fights_2[[#This Row],[winner]]="Red",ufc_fights_2[[#This Row],[r_fighter_id]],ufc_fights_2[[#This Row],[b_fighter_id]])</f>
        <v>645</v>
      </c>
      <c r="AQ5634" t="str">
        <f>_xlfn.XLOOKUP(ufc_fights_2[[#This Row],[winnerID]],ufc_fighters[id],ufc_fighters[fighter_name],"xxx",0,1)</f>
        <v>Paul Craig</v>
      </c>
    </row>
    <row r="5635" spans="1:43">
      <c r="A5635">
        <v>2800</v>
      </c>
      <c r="B5635">
        <v>1950</v>
      </c>
      <c r="C5635">
        <f>_xlfn.XLOOKUP(ufc_fights_2[[#This Row],[r_fighter_id]],ufc_fighters[id],ufc_fighters[year],"xxx",0,1)</f>
        <v>1983</v>
      </c>
      <c r="D5635">
        <f>_xlfn.XLOOKUP(ufc_fights_2[[#This Row],[b_fighter_id]],ufc_fighters[id],ufc_fighters[year],"Prázdné",0,1)</f>
        <v>1980</v>
      </c>
      <c r="E5635" s="10">
        <f>YEAR(ufc_fights_2[[#This Row],[date]])-ufc_fights_2[[#This Row],[r_year]]</f>
        <v>33</v>
      </c>
      <c r="F5635" s="10">
        <f>YEAR(ufc_fights_2[[#This Row],[date]])-ufc_fights_2[[#This Row],[b_year]]</f>
        <v>36</v>
      </c>
      <c r="G5635">
        <v>0</v>
      </c>
      <c r="H5635">
        <v>1</v>
      </c>
      <c r="I5635">
        <v>0.34210000000000002</v>
      </c>
      <c r="J5635">
        <v>0.68089999999999995</v>
      </c>
      <c r="K5635">
        <v>0.38640000000000002</v>
      </c>
      <c r="L5635">
        <v>0.6875</v>
      </c>
      <c r="M5635">
        <v>0.66669999999999996</v>
      </c>
      <c r="N5635">
        <v>0</v>
      </c>
      <c r="O5635">
        <v>0</v>
      </c>
      <c r="P5635">
        <v>1</v>
      </c>
      <c r="Q5635">
        <v>0</v>
      </c>
      <c r="R5635">
        <v>0</v>
      </c>
      <c r="S5635" s="2">
        <v>2.3842592592592591E-3</v>
      </c>
      <c r="T5635" s="2">
        <v>3.4722222222222224E-4</v>
      </c>
      <c r="U5635">
        <v>0.2414</v>
      </c>
      <c r="V5635">
        <v>0.48</v>
      </c>
      <c r="W5635">
        <v>0.57140000000000002</v>
      </c>
      <c r="X5635">
        <v>1</v>
      </c>
      <c r="Y5635">
        <v>1</v>
      </c>
      <c r="Z5635">
        <v>0.29409999999999997</v>
      </c>
      <c r="AA5635">
        <v>0.625</v>
      </c>
      <c r="AB5635">
        <v>0.66669999999999996</v>
      </c>
      <c r="AC5635">
        <v>0.85709999999999997</v>
      </c>
      <c r="AD5635">
        <v>1</v>
      </c>
      <c r="AE5635">
        <v>0</v>
      </c>
      <c r="AF5635" t="s">
        <v>3910</v>
      </c>
      <c r="AG5635" s="2">
        <v>1.8287037037037037E-3</v>
      </c>
      <c r="AH5635" t="s">
        <v>3911</v>
      </c>
      <c r="AI5635">
        <v>3</v>
      </c>
      <c r="AJ5635" t="s">
        <v>3961</v>
      </c>
      <c r="AK5635" s="3">
        <v>42651</v>
      </c>
      <c r="AL5635" s="10">
        <f>YEAR(ufc_fights_2[[#This Row],[date]])</f>
        <v>2016</v>
      </c>
      <c r="AM5635" t="s">
        <v>3983</v>
      </c>
      <c r="AN5635">
        <v>33</v>
      </c>
      <c r="AO5635" t="s">
        <v>3918</v>
      </c>
      <c r="AP5635">
        <f>IF(ufc_fights_2[[#This Row],[winner]]="Red",ufc_fights_2[[#This Row],[r_fighter_id]],ufc_fights_2[[#This Row],[b_fighter_id]])</f>
        <v>1950</v>
      </c>
      <c r="AQ5635" t="str">
        <f>_xlfn.XLOOKUP(ufc_fights_2[[#This Row],[winnerID]],ufc_fighters[id],ufc_fighters[fighter_name],"xxx",0,1)</f>
        <v>Jimi Manuwa</v>
      </c>
    </row>
    <row r="5636" spans="1:43">
      <c r="A5636">
        <v>3104</v>
      </c>
      <c r="B5636">
        <v>1651</v>
      </c>
      <c r="C5636">
        <f>_xlfn.XLOOKUP(ufc_fights_2[[#This Row],[r_fighter_id]],ufc_fighters[id],ufc_fighters[year],"xxx",0,1)</f>
        <v>1984</v>
      </c>
      <c r="D5636">
        <f>_xlfn.XLOOKUP(ufc_fights_2[[#This Row],[b_fighter_id]],ufc_fighters[id],ufc_fighters[year],"Prázdné",0,1)</f>
        <v>1991</v>
      </c>
      <c r="E5636" s="10">
        <f>YEAR(ufc_fights_2[[#This Row],[date]])-ufc_fights_2[[#This Row],[r_year]]</f>
        <v>33</v>
      </c>
      <c r="F5636" s="10">
        <f>YEAR(ufc_fights_2[[#This Row],[date]])-ufc_fights_2[[#This Row],[b_year]]</f>
        <v>26</v>
      </c>
      <c r="G5636">
        <v>0</v>
      </c>
      <c r="H5636">
        <v>1</v>
      </c>
      <c r="I5636">
        <v>0.33329999999999999</v>
      </c>
      <c r="J5636">
        <v>0.68</v>
      </c>
      <c r="K5636">
        <v>0.3846</v>
      </c>
      <c r="L5636">
        <v>0.72409999999999997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2.6620370370370372E-4</v>
      </c>
      <c r="T5636" s="2">
        <v>9.2592592592592588E-5</v>
      </c>
      <c r="U5636">
        <v>0.125</v>
      </c>
      <c r="V5636">
        <v>0.61899999999999999</v>
      </c>
      <c r="W5636">
        <v>0.5</v>
      </c>
      <c r="X5636">
        <v>1</v>
      </c>
      <c r="Y5636">
        <v>1</v>
      </c>
      <c r="Z5636">
        <v>0.33329999999999999</v>
      </c>
      <c r="AA5636">
        <v>0.88890000000000002</v>
      </c>
      <c r="AB5636">
        <v>0</v>
      </c>
      <c r="AC5636">
        <v>0.33329999999999999</v>
      </c>
      <c r="AD5636">
        <v>0</v>
      </c>
      <c r="AE5636">
        <v>0.61539999999999995</v>
      </c>
      <c r="AF5636" t="s">
        <v>3910</v>
      </c>
      <c r="AG5636" s="2">
        <v>9.3749999999999997E-4</v>
      </c>
      <c r="AH5636" t="s">
        <v>3911</v>
      </c>
      <c r="AI5636">
        <v>3</v>
      </c>
      <c r="AJ5636" t="s">
        <v>3939</v>
      </c>
      <c r="AK5636" s="3">
        <v>42911</v>
      </c>
      <c r="AL5636" s="10">
        <f>YEAR(ufc_fights_2[[#This Row],[date]])</f>
        <v>2017</v>
      </c>
      <c r="AM5636" t="s">
        <v>3983</v>
      </c>
      <c r="AN5636">
        <v>35</v>
      </c>
      <c r="AO5636" t="s">
        <v>3918</v>
      </c>
      <c r="AP5636">
        <f>IF(ufc_fights_2[[#This Row],[winner]]="Red",ufc_fights_2[[#This Row],[r_fighter_id]],ufc_fights_2[[#This Row],[b_fighter_id]])</f>
        <v>1651</v>
      </c>
      <c r="AQ5636" t="str">
        <f>_xlfn.XLOOKUP(ufc_fights_2[[#This Row],[winnerID]],ufc_fighters[id],ufc_fighters[fighter_name],"xxx",0,1)</f>
        <v>Jeremy Kimball</v>
      </c>
    </row>
    <row r="5637" spans="1:43">
      <c r="A5637">
        <v>1821</v>
      </c>
      <c r="B5637">
        <v>2395</v>
      </c>
      <c r="C5637">
        <f>_xlfn.XLOOKUP(ufc_fights_2[[#This Row],[r_fighter_id]],ufc_fighters[id],ufc_fighters[year],"xxx",0,1)</f>
        <v>1969</v>
      </c>
      <c r="D5637">
        <f>_xlfn.XLOOKUP(ufc_fights_2[[#This Row],[b_fighter_id]],ufc_fighters[id],ufc_fighters[year],"Prázdné",0,1)</f>
        <v>1975</v>
      </c>
      <c r="E5637" s="10">
        <f>YEAR(ufc_fights_2[[#This Row],[date]])-ufc_fights_2[[#This Row],[r_year]]</f>
        <v>35</v>
      </c>
      <c r="F5637" s="10">
        <f>YEAR(ufc_fights_2[[#This Row],[date]])-ufc_fights_2[[#This Row],[b_year]]</f>
        <v>29</v>
      </c>
      <c r="G5637">
        <v>1</v>
      </c>
      <c r="H5637">
        <v>0</v>
      </c>
      <c r="I5637">
        <v>0.3538</v>
      </c>
      <c r="J5637">
        <v>0.40620000000000001</v>
      </c>
      <c r="K5637">
        <v>0.3538</v>
      </c>
      <c r="L5637">
        <v>0.40620000000000001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1.1574074074074073E-5</v>
      </c>
      <c r="T5637" s="2">
        <v>0</v>
      </c>
      <c r="U5637">
        <v>0.34920000000000001</v>
      </c>
      <c r="V5637">
        <v>0.28000000000000003</v>
      </c>
      <c r="W5637">
        <v>0.5</v>
      </c>
      <c r="X5637">
        <v>0</v>
      </c>
      <c r="Y5637">
        <v>0.85709999999999997</v>
      </c>
      <c r="Z5637">
        <v>0.3538</v>
      </c>
      <c r="AA5637">
        <v>0.40620000000000001</v>
      </c>
      <c r="AB5637">
        <v>0</v>
      </c>
      <c r="AC5637">
        <v>0</v>
      </c>
      <c r="AD5637">
        <v>0</v>
      </c>
      <c r="AE5637">
        <v>0</v>
      </c>
      <c r="AF5637" t="s">
        <v>3910</v>
      </c>
      <c r="AG5637" s="2">
        <v>4.3981481481481481E-4</v>
      </c>
      <c r="AH5637" t="s">
        <v>3911</v>
      </c>
      <c r="AI5637">
        <v>3</v>
      </c>
      <c r="AJ5637" t="s">
        <v>3925</v>
      </c>
      <c r="AK5637" s="3">
        <v>38079</v>
      </c>
      <c r="AL5637" s="10">
        <f>YEAR(ufc_fights_2[[#This Row],[date]])</f>
        <v>2004</v>
      </c>
      <c r="AM5637" t="s">
        <v>3983</v>
      </c>
      <c r="AN5637">
        <v>1</v>
      </c>
      <c r="AO5637" t="s">
        <v>3913</v>
      </c>
      <c r="AP5637">
        <f>IF(ufc_fights_2[[#This Row],[winner]]="Red",ufc_fights_2[[#This Row],[r_fighter_id]],ufc_fights_2[[#This Row],[b_fighter_id]])</f>
        <v>1821</v>
      </c>
      <c r="AQ5637" t="str">
        <f>_xlfn.XLOOKUP(ufc_fights_2[[#This Row],[winnerID]],ufc_fighters[id],ufc_fighters[fighter_name],"xxx",0,1)</f>
        <v>Chuck Liddell</v>
      </c>
    </row>
    <row r="5638" spans="1:43">
      <c r="A5638">
        <v>458</v>
      </c>
      <c r="B5638">
        <v>1774</v>
      </c>
      <c r="C5638">
        <f>_xlfn.XLOOKUP(ufc_fights_2[[#This Row],[r_fighter_id]],ufc_fighters[id],ufc_fighters[year],"xxx",0,1)</f>
        <v>1995</v>
      </c>
      <c r="D5638">
        <f>_xlfn.XLOOKUP(ufc_fights_2[[#This Row],[b_fighter_id]],ufc_fighters[id],ufc_fighters[year],"Prázdné",0,1)</f>
        <v>1988</v>
      </c>
      <c r="E5638" s="10">
        <f>YEAR(ufc_fights_2[[#This Row],[date]])-ufc_fights_2[[#This Row],[r_year]]</f>
        <v>25</v>
      </c>
      <c r="F5638" s="10">
        <f>YEAR(ufc_fights_2[[#This Row],[date]])-ufc_fights_2[[#This Row],[b_year]]</f>
        <v>32</v>
      </c>
      <c r="G5638">
        <v>0</v>
      </c>
      <c r="H5638">
        <v>0</v>
      </c>
      <c r="I5638">
        <v>0.48480000000000001</v>
      </c>
      <c r="J5638">
        <v>0.33589999999999998</v>
      </c>
      <c r="K5638">
        <v>0.50570000000000004</v>
      </c>
      <c r="L5638">
        <v>0.40539999999999998</v>
      </c>
      <c r="M5638">
        <v>0.5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</v>
      </c>
      <c r="T5638" s="2">
        <v>8.564814814814815E-4</v>
      </c>
      <c r="U5638">
        <v>0.3846</v>
      </c>
      <c r="V5638">
        <v>0.29060000000000002</v>
      </c>
      <c r="W5638">
        <v>0.70589999999999997</v>
      </c>
      <c r="X5638">
        <v>0.59260000000000002</v>
      </c>
      <c r="Y5638">
        <v>0</v>
      </c>
      <c r="Z5638">
        <v>0.43969999999999998</v>
      </c>
      <c r="AA5638">
        <v>0.30890000000000001</v>
      </c>
      <c r="AB5638">
        <v>0.73909999999999998</v>
      </c>
      <c r="AC5638">
        <v>0.75</v>
      </c>
      <c r="AD5638">
        <v>1</v>
      </c>
      <c r="AE5638">
        <v>0</v>
      </c>
      <c r="AF5638" t="s">
        <v>3915</v>
      </c>
      <c r="AG5638" s="2">
        <v>3.472222222222222E-3</v>
      </c>
      <c r="AH5638" t="s">
        <v>3911</v>
      </c>
      <c r="AI5638">
        <v>3</v>
      </c>
      <c r="AJ5638" t="s">
        <v>3914</v>
      </c>
      <c r="AK5638" s="3">
        <v>43848</v>
      </c>
      <c r="AL5638" s="10">
        <f>YEAR(ufc_fights_2[[#This Row],[date]])</f>
        <v>2020</v>
      </c>
      <c r="AM5638" t="s">
        <v>3983</v>
      </c>
      <c r="AN5638">
        <v>1</v>
      </c>
      <c r="AO5638" t="s">
        <v>3913</v>
      </c>
      <c r="AP5638">
        <f>IF(ufc_fights_2[[#This Row],[winner]]="Red",ufc_fights_2[[#This Row],[r_fighter_id]],ufc_fights_2[[#This Row],[b_fighter_id]])</f>
        <v>458</v>
      </c>
      <c r="AQ5638" t="str">
        <f>_xlfn.XLOOKUP(ufc_fights_2[[#This Row],[winnerID]],ufc_fighters[id],ufc_fighters[fighter_name],"xxx",0,1)</f>
        <v>Aleksa Camur</v>
      </c>
    </row>
    <row r="5639" spans="1:43">
      <c r="A5639">
        <v>358</v>
      </c>
      <c r="B5639">
        <v>306</v>
      </c>
      <c r="C5639">
        <f>_xlfn.XLOOKUP(ufc_fights_2[[#This Row],[r_fighter_id]],ufc_fighters[id],ufc_fighters[year],"xxx",0,1)</f>
        <v>1975</v>
      </c>
      <c r="D5639">
        <f>_xlfn.XLOOKUP(ufc_fights_2[[#This Row],[b_fighter_id]],ufc_fighters[id],ufc_fighters[year],"Prázdné",0,1)</f>
        <v>1981</v>
      </c>
      <c r="E5639" s="10">
        <f>YEAR(ufc_fights_2[[#This Row],[date]])-ufc_fights_2[[#This Row],[r_year]]</f>
        <v>34</v>
      </c>
      <c r="F5639" s="10">
        <f>YEAR(ufc_fights_2[[#This Row],[date]])-ufc_fights_2[[#This Row],[b_year]]</f>
        <v>28</v>
      </c>
      <c r="G5639">
        <v>0</v>
      </c>
      <c r="H5639">
        <v>0</v>
      </c>
      <c r="I5639">
        <v>0.3301</v>
      </c>
      <c r="J5639">
        <v>0.41539999999999999</v>
      </c>
      <c r="K5639">
        <v>0.5847</v>
      </c>
      <c r="L5639">
        <v>0.44290000000000002</v>
      </c>
      <c r="M5639">
        <v>0.5</v>
      </c>
      <c r="N5639">
        <v>0</v>
      </c>
      <c r="O5639">
        <v>1</v>
      </c>
      <c r="P5639">
        <v>0</v>
      </c>
      <c r="Q5639">
        <v>0</v>
      </c>
      <c r="R5639">
        <v>0</v>
      </c>
      <c r="S5639" s="2">
        <v>5.5324074074074078E-3</v>
      </c>
      <c r="T5639" s="2">
        <v>2.3148148148148147E-5</v>
      </c>
      <c r="U5639">
        <v>0.2</v>
      </c>
      <c r="V5639">
        <v>0.36670000000000003</v>
      </c>
      <c r="W5639">
        <v>0.77780000000000005</v>
      </c>
      <c r="X5639">
        <v>0.78569999999999995</v>
      </c>
      <c r="Y5639">
        <v>1</v>
      </c>
      <c r="Z5639">
        <v>0.13639999999999999</v>
      </c>
      <c r="AA5639">
        <v>0.36209999999999998</v>
      </c>
      <c r="AB5639">
        <v>0.76190000000000002</v>
      </c>
      <c r="AC5639">
        <v>0.85709999999999997</v>
      </c>
      <c r="AD5639">
        <v>0.5625</v>
      </c>
      <c r="AE5639">
        <v>0</v>
      </c>
      <c r="AF5639" t="s">
        <v>3915</v>
      </c>
      <c r="AG5639" s="2">
        <v>3.472222222222222E-3</v>
      </c>
      <c r="AH5639" t="s">
        <v>3911</v>
      </c>
      <c r="AI5639">
        <v>3</v>
      </c>
      <c r="AJ5639" t="s">
        <v>3928</v>
      </c>
      <c r="AK5639" s="3">
        <v>39879</v>
      </c>
      <c r="AL5639" s="10">
        <f>YEAR(ufc_fights_2[[#This Row],[date]])</f>
        <v>2009</v>
      </c>
      <c r="AM5639" t="s">
        <v>3983</v>
      </c>
      <c r="AN5639">
        <v>143</v>
      </c>
      <c r="AO5639" t="s">
        <v>3913</v>
      </c>
      <c r="AP5639">
        <f>IF(ufc_fights_2[[#This Row],[winner]]="Red",ufc_fights_2[[#This Row],[r_fighter_id]],ufc_fights_2[[#This Row],[b_fighter_id]])</f>
        <v>358</v>
      </c>
      <c r="AQ5639" t="str">
        <f>_xlfn.XLOOKUP(ufc_fights_2[[#This Row],[winnerID]],ufc_fighters[id],ufc_fighters[fighter_name],"xxx",0,1)</f>
        <v>Jason Brilz</v>
      </c>
    </row>
    <row r="5640" spans="1:43">
      <c r="A5640">
        <v>358</v>
      </c>
      <c r="B5640">
        <v>2203</v>
      </c>
      <c r="C5640">
        <f>_xlfn.XLOOKUP(ufc_fights_2[[#This Row],[r_fighter_id]],ufc_fighters[id],ufc_fighters[year],"xxx",0,1)</f>
        <v>1975</v>
      </c>
      <c r="D5640">
        <f>_xlfn.XLOOKUP(ufc_fights_2[[#This Row],[b_fighter_id]],ufc_fighters[id],ufc_fighters[year],"Prázdné",0,1)</f>
        <v>1979</v>
      </c>
      <c r="E5640" s="10">
        <f>YEAR(ufc_fights_2[[#This Row],[date]])-ufc_fights_2[[#This Row],[r_year]]</f>
        <v>33</v>
      </c>
      <c r="F5640" s="10">
        <f>YEAR(ufc_fights_2[[#This Row],[date]])-ufc_fights_2[[#This Row],[b_year]]</f>
        <v>29</v>
      </c>
      <c r="G5640">
        <v>0</v>
      </c>
      <c r="H5640">
        <v>0</v>
      </c>
      <c r="I5640">
        <v>0.8095</v>
      </c>
      <c r="J5640">
        <v>1</v>
      </c>
      <c r="K5640">
        <v>0.88890000000000002</v>
      </c>
      <c r="L5640">
        <v>1</v>
      </c>
      <c r="M5640">
        <v>1</v>
      </c>
      <c r="N5640">
        <v>0</v>
      </c>
      <c r="O5640">
        <v>1</v>
      </c>
      <c r="P5640">
        <v>0</v>
      </c>
      <c r="Q5640">
        <v>0</v>
      </c>
      <c r="R5640">
        <v>0</v>
      </c>
      <c r="S5640" s="2">
        <v>5.1736111111111115E-3</v>
      </c>
      <c r="T5640" s="2">
        <v>5.7870370370370373E-5</v>
      </c>
      <c r="U5640">
        <v>0.78380000000000005</v>
      </c>
      <c r="V5640">
        <v>1</v>
      </c>
      <c r="W5640">
        <v>1</v>
      </c>
      <c r="X5640">
        <v>0</v>
      </c>
      <c r="Y5640">
        <v>1</v>
      </c>
      <c r="Z5640">
        <v>0</v>
      </c>
      <c r="AA5640">
        <v>1</v>
      </c>
      <c r="AB5640">
        <v>0</v>
      </c>
      <c r="AC5640">
        <v>0</v>
      </c>
      <c r="AD5640">
        <v>0.8095</v>
      </c>
      <c r="AE5640">
        <v>0</v>
      </c>
      <c r="AF5640" t="s">
        <v>3910</v>
      </c>
      <c r="AG5640" s="2">
        <v>2.0138888888888888E-3</v>
      </c>
      <c r="AH5640" t="s">
        <v>3911</v>
      </c>
      <c r="AI5640">
        <v>3</v>
      </c>
      <c r="AJ5640" t="s">
        <v>4133</v>
      </c>
      <c r="AK5640" s="3">
        <v>39708</v>
      </c>
      <c r="AL5640" s="10">
        <f>YEAR(ufc_fights_2[[#This Row],[date]])</f>
        <v>2008</v>
      </c>
      <c r="AM5640" t="s">
        <v>3983</v>
      </c>
      <c r="AN5640">
        <v>137</v>
      </c>
      <c r="AO5640" t="s">
        <v>3913</v>
      </c>
      <c r="AP5640">
        <f>IF(ufc_fights_2[[#This Row],[winner]]="Red",ufc_fights_2[[#This Row],[r_fighter_id]],ufc_fights_2[[#This Row],[b_fighter_id]])</f>
        <v>358</v>
      </c>
      <c r="AQ5640" t="str">
        <f>_xlfn.XLOOKUP(ufc_fights_2[[#This Row],[winnerID]],ufc_fighters[id],ufc_fighters[fighter_name],"xxx",0,1)</f>
        <v>Jason Brilz</v>
      </c>
    </row>
    <row r="5641" spans="1:43">
      <c r="A5641">
        <v>1327</v>
      </c>
      <c r="B5641">
        <v>2733</v>
      </c>
      <c r="C5641">
        <f>_xlfn.XLOOKUP(ufc_fights_2[[#This Row],[r_fighter_id]],ufc_fighters[id],ufc_fighters[year],"xxx",0,1)</f>
        <v>1980</v>
      </c>
      <c r="D5641">
        <f>_xlfn.XLOOKUP(ufc_fights_2[[#This Row],[b_fighter_id]],ufc_fighters[id],ufc_fighters[year],"Prázdné",0,1)</f>
        <v>1988</v>
      </c>
      <c r="E5641" s="10">
        <f>YEAR(ufc_fights_2[[#This Row],[date]])-ufc_fights_2[[#This Row],[r_year]]</f>
        <v>40</v>
      </c>
      <c r="F5641" s="10">
        <f>YEAR(ufc_fights_2[[#This Row],[date]])-ufc_fights_2[[#This Row],[b_year]]</f>
        <v>32</v>
      </c>
      <c r="G5641">
        <v>0</v>
      </c>
      <c r="H5641">
        <v>2</v>
      </c>
      <c r="I5641">
        <v>0.54790000000000005</v>
      </c>
      <c r="J5641">
        <v>0.7177</v>
      </c>
      <c r="K5641">
        <v>0.60709999999999997</v>
      </c>
      <c r="L5641">
        <v>0.7651</v>
      </c>
      <c r="M5641">
        <v>0.5</v>
      </c>
      <c r="N5641">
        <v>0</v>
      </c>
      <c r="O5641">
        <v>1</v>
      </c>
      <c r="P5641">
        <v>0</v>
      </c>
      <c r="Q5641">
        <v>1</v>
      </c>
      <c r="R5641">
        <v>0</v>
      </c>
      <c r="S5641" s="2">
        <v>2.8819444444444444E-3</v>
      </c>
      <c r="T5641" s="2">
        <v>2.2685185185185187E-3</v>
      </c>
      <c r="U5641">
        <v>0.34150000000000003</v>
      </c>
      <c r="V5641">
        <v>0.63639999999999997</v>
      </c>
      <c r="W5641">
        <v>0.76190000000000002</v>
      </c>
      <c r="X5641">
        <v>0.90910000000000002</v>
      </c>
      <c r="Y5641">
        <v>0.8095</v>
      </c>
      <c r="Z5641">
        <v>0.44190000000000002</v>
      </c>
      <c r="AA5641">
        <v>0.61819999999999997</v>
      </c>
      <c r="AB5641">
        <v>0.72409999999999997</v>
      </c>
      <c r="AC5641">
        <v>0.87270000000000003</v>
      </c>
      <c r="AD5641">
        <v>0</v>
      </c>
      <c r="AE5641">
        <v>0.5</v>
      </c>
      <c r="AF5641" t="s">
        <v>3933</v>
      </c>
      <c r="AG5641" s="2">
        <v>1.8634259259259259E-3</v>
      </c>
      <c r="AH5641" t="s">
        <v>3911</v>
      </c>
      <c r="AI5641">
        <v>3</v>
      </c>
      <c r="AJ5641" t="s">
        <v>3912</v>
      </c>
      <c r="AK5641" s="3">
        <v>44086</v>
      </c>
      <c r="AL5641" s="10">
        <f>YEAR(ufc_fights_2[[#This Row],[date]])</f>
        <v>2020</v>
      </c>
      <c r="AM5641" t="s">
        <v>3983</v>
      </c>
      <c r="AN5641">
        <v>1</v>
      </c>
      <c r="AO5641" t="s">
        <v>3913</v>
      </c>
      <c r="AP5641">
        <f>IF(ufc_fights_2[[#This Row],[winner]]="Red",ufc_fights_2[[#This Row],[r_fighter_id]],ufc_fights_2[[#This Row],[b_fighter_id]])</f>
        <v>1327</v>
      </c>
      <c r="AQ5641" t="str">
        <f>_xlfn.XLOOKUP(ufc_fights_2[[#This Row],[winnerID]],ufc_fighters[id],ufc_fighters[fighter_name],"xxx",0,1)</f>
        <v>Ed Herman</v>
      </c>
    </row>
    <row r="5642" spans="1:43">
      <c r="A5642">
        <v>669</v>
      </c>
      <c r="B5642">
        <v>1327</v>
      </c>
      <c r="C5642">
        <f>_xlfn.XLOOKUP(ufc_fights_2[[#This Row],[r_fighter_id]],ufc_fighters[id],ufc_fighters[year],"xxx",0,1)</f>
        <v>1980</v>
      </c>
      <c r="D5642">
        <f>_xlfn.XLOOKUP(ufc_fights_2[[#This Row],[b_fighter_id]],ufc_fighters[id],ufc_fighters[year],"Prázdné",0,1)</f>
        <v>1980</v>
      </c>
      <c r="E5642" s="10">
        <f>YEAR(ufc_fights_2[[#This Row],[date]])-ufc_fights_2[[#This Row],[r_year]]</f>
        <v>39</v>
      </c>
      <c r="F5642" s="10">
        <f>YEAR(ufc_fights_2[[#This Row],[date]])-ufc_fights_2[[#This Row],[b_year]]</f>
        <v>39</v>
      </c>
      <c r="G5642">
        <v>0</v>
      </c>
      <c r="H5642">
        <v>1</v>
      </c>
      <c r="I5642">
        <v>0.66669999999999996</v>
      </c>
      <c r="J5642">
        <v>0.31430000000000002</v>
      </c>
      <c r="K5642">
        <v>0.66669999999999996</v>
      </c>
      <c r="L5642">
        <v>0.36840000000000001</v>
      </c>
      <c r="M5642">
        <v>0.5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1.1574074074074075E-4</v>
      </c>
      <c r="T5642" s="2">
        <v>4.6296296296296294E-5</v>
      </c>
      <c r="U5642">
        <v>0.6774</v>
      </c>
      <c r="V5642">
        <v>0.32350000000000001</v>
      </c>
      <c r="W5642">
        <v>0</v>
      </c>
      <c r="X5642">
        <v>1</v>
      </c>
      <c r="Y5642">
        <v>0</v>
      </c>
      <c r="Z5642">
        <v>0.62070000000000003</v>
      </c>
      <c r="AA5642">
        <v>0.28570000000000001</v>
      </c>
      <c r="AB5642">
        <v>1</v>
      </c>
      <c r="AC5642">
        <v>0.25</v>
      </c>
      <c r="AD5642">
        <v>0</v>
      </c>
      <c r="AE5642">
        <v>0.66669999999999996</v>
      </c>
      <c r="AF5642" t="s">
        <v>3910</v>
      </c>
      <c r="AG5642" s="2">
        <v>2.5347222222222221E-3</v>
      </c>
      <c r="AH5642" t="s">
        <v>3911</v>
      </c>
      <c r="AI5642">
        <v>3</v>
      </c>
      <c r="AJ5642" t="s">
        <v>3928</v>
      </c>
      <c r="AK5642" s="3">
        <v>43603</v>
      </c>
      <c r="AL5642" s="10">
        <f>YEAR(ufc_fights_2[[#This Row],[date]])</f>
        <v>2019</v>
      </c>
      <c r="AM5642" t="s">
        <v>3983</v>
      </c>
      <c r="AN5642">
        <v>32</v>
      </c>
      <c r="AO5642" t="s">
        <v>3918</v>
      </c>
      <c r="AP5642">
        <f>IF(ufc_fights_2[[#This Row],[winner]]="Red",ufc_fights_2[[#This Row],[r_fighter_id]],ufc_fights_2[[#This Row],[b_fighter_id]])</f>
        <v>1327</v>
      </c>
      <c r="AQ5642" t="str">
        <f>_xlfn.XLOOKUP(ufc_fights_2[[#This Row],[winnerID]],ufc_fighters[id],ufc_fighters[fighter_name],"xxx",0,1)</f>
        <v>Ed Herman</v>
      </c>
    </row>
    <row r="5643" spans="1:43">
      <c r="A5643">
        <v>2891</v>
      </c>
      <c r="B5643">
        <v>358</v>
      </c>
      <c r="C5643">
        <f>_xlfn.XLOOKUP(ufc_fights_2[[#This Row],[r_fighter_id]],ufc_fighters[id],ufc_fighters[year],"xxx",0,1)</f>
        <v>1977</v>
      </c>
      <c r="D5643">
        <f>_xlfn.XLOOKUP(ufc_fights_2[[#This Row],[b_fighter_id]],ufc_fighters[id],ufc_fighters[year],"Prázdné",0,1)</f>
        <v>1975</v>
      </c>
      <c r="E5643" s="10">
        <f>YEAR(ufc_fights_2[[#This Row],[date]])-ufc_fights_2[[#This Row],[r_year]]</f>
        <v>33</v>
      </c>
      <c r="F5643" s="10">
        <f>YEAR(ufc_fights_2[[#This Row],[date]])-ufc_fights_2[[#This Row],[b_year]]</f>
        <v>35</v>
      </c>
      <c r="G5643">
        <v>0</v>
      </c>
      <c r="H5643">
        <v>0</v>
      </c>
      <c r="I5643">
        <v>0.33329999999999999</v>
      </c>
      <c r="J5643">
        <v>0.48280000000000001</v>
      </c>
      <c r="K5643">
        <v>0.48599999999999999</v>
      </c>
      <c r="L5643">
        <v>0.63109999999999999</v>
      </c>
      <c r="M5643">
        <v>0.66669999999999996</v>
      </c>
      <c r="N5643">
        <v>0.5</v>
      </c>
      <c r="O5643">
        <v>1</v>
      </c>
      <c r="P5643">
        <v>1</v>
      </c>
      <c r="Q5643">
        <v>1</v>
      </c>
      <c r="R5643">
        <v>1</v>
      </c>
      <c r="S5643" s="2">
        <v>1.2152777777777778E-3</v>
      </c>
      <c r="T5643" s="2">
        <v>5.0000000000000001E-3</v>
      </c>
      <c r="U5643">
        <v>0.29730000000000001</v>
      </c>
      <c r="V5643">
        <v>0.42859999999999998</v>
      </c>
      <c r="W5643">
        <v>0.71430000000000005</v>
      </c>
      <c r="X5643">
        <v>0</v>
      </c>
      <c r="Y5643">
        <v>0.81820000000000004</v>
      </c>
      <c r="Z5643">
        <v>0.2656</v>
      </c>
      <c r="AA5643">
        <v>0.39579999999999999</v>
      </c>
      <c r="AB5643">
        <v>0.5333</v>
      </c>
      <c r="AC5643">
        <v>0.65</v>
      </c>
      <c r="AD5643">
        <v>1</v>
      </c>
      <c r="AE5643">
        <v>0.66669999999999996</v>
      </c>
      <c r="AF5643" t="s">
        <v>3915</v>
      </c>
      <c r="AG5643" s="2">
        <v>3.472222222222222E-3</v>
      </c>
      <c r="AH5643" t="s">
        <v>3911</v>
      </c>
      <c r="AI5643">
        <v>3</v>
      </c>
      <c r="AJ5643" t="s">
        <v>3957</v>
      </c>
      <c r="AK5643" s="3">
        <v>40258</v>
      </c>
      <c r="AL5643" s="10">
        <f>YEAR(ufc_fights_2[[#This Row],[date]])</f>
        <v>2010</v>
      </c>
      <c r="AM5643" t="s">
        <v>3983</v>
      </c>
      <c r="AN5643">
        <v>38</v>
      </c>
      <c r="AO5643" t="s">
        <v>3918</v>
      </c>
      <c r="AP5643">
        <f>IF(ufc_fights_2[[#This Row],[winner]]="Red",ufc_fights_2[[#This Row],[r_fighter_id]],ufc_fights_2[[#This Row],[b_fighter_id]])</f>
        <v>358</v>
      </c>
      <c r="AQ5643" t="str">
        <f>_xlfn.XLOOKUP(ufc_fights_2[[#This Row],[winnerID]],ufc_fighters[id],ufc_fighters[fighter_name],"xxx",0,1)</f>
        <v>Jason Brilz</v>
      </c>
    </row>
    <row r="5644" spans="1:43">
      <c r="A5644">
        <v>2119</v>
      </c>
      <c r="B5644">
        <v>2733</v>
      </c>
      <c r="C5644">
        <f>_xlfn.XLOOKUP(ufc_fights_2[[#This Row],[r_fighter_id]],ufc_fighters[id],ufc_fighters[year],"xxx",0,1)</f>
        <v>1987</v>
      </c>
      <c r="D5644">
        <f>_xlfn.XLOOKUP(ufc_fights_2[[#This Row],[b_fighter_id]],ufc_fighters[id],ufc_fighters[year],"Prázdné",0,1)</f>
        <v>1988</v>
      </c>
      <c r="E5644" s="10">
        <f>YEAR(ufc_fights_2[[#This Row],[date]])-ufc_fights_2[[#This Row],[r_year]]</f>
        <v>31</v>
      </c>
      <c r="F5644" s="10">
        <f>YEAR(ufc_fights_2[[#This Row],[date]])-ufc_fights_2[[#This Row],[b_year]]</f>
        <v>30</v>
      </c>
      <c r="G5644">
        <v>0</v>
      </c>
      <c r="H5644">
        <v>2</v>
      </c>
      <c r="I5644">
        <v>0.47620000000000001</v>
      </c>
      <c r="J5644">
        <v>0.83330000000000004</v>
      </c>
      <c r="K5644">
        <v>0.64710000000000001</v>
      </c>
      <c r="L5644">
        <v>0.83020000000000005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</v>
      </c>
      <c r="T5644" s="2">
        <v>1.2962962962962963E-3</v>
      </c>
      <c r="U5644">
        <v>0.3125</v>
      </c>
      <c r="V5644">
        <v>0.83330000000000004</v>
      </c>
      <c r="W5644">
        <v>1</v>
      </c>
      <c r="X5644">
        <v>1</v>
      </c>
      <c r="Y5644">
        <v>1</v>
      </c>
      <c r="Z5644">
        <v>0.45</v>
      </c>
      <c r="AA5644">
        <v>0.69569999999999999</v>
      </c>
      <c r="AB5644">
        <v>0</v>
      </c>
      <c r="AC5644">
        <v>1</v>
      </c>
      <c r="AD5644">
        <v>1</v>
      </c>
      <c r="AE5644">
        <v>1</v>
      </c>
      <c r="AF5644" t="s">
        <v>3910</v>
      </c>
      <c r="AG5644" s="2">
        <v>2.0717592592592593E-3</v>
      </c>
      <c r="AH5644" t="s">
        <v>3911</v>
      </c>
      <c r="AI5644">
        <v>3</v>
      </c>
      <c r="AJ5644" t="s">
        <v>3964</v>
      </c>
      <c r="AK5644" s="3">
        <v>43449</v>
      </c>
      <c r="AL5644" s="10">
        <f>YEAR(ufc_fights_2[[#This Row],[date]])</f>
        <v>2018</v>
      </c>
      <c r="AM5644" t="s">
        <v>3983</v>
      </c>
      <c r="AN5644">
        <v>107</v>
      </c>
      <c r="AO5644" t="s">
        <v>3918</v>
      </c>
      <c r="AP5644">
        <f>IF(ufc_fights_2[[#This Row],[winner]]="Red",ufc_fights_2[[#This Row],[r_fighter_id]],ufc_fights_2[[#This Row],[b_fighter_id]])</f>
        <v>2733</v>
      </c>
      <c r="AQ5644" t="str">
        <f>_xlfn.XLOOKUP(ufc_fights_2[[#This Row],[winnerID]],ufc_fighters[id],ufc_fighters[fighter_name],"xxx",0,1)</f>
        <v>Mike Rodriguez</v>
      </c>
    </row>
    <row r="5645" spans="1:43">
      <c r="A5645">
        <v>1485</v>
      </c>
      <c r="B5645">
        <v>1211</v>
      </c>
      <c r="C5645">
        <f>_xlfn.XLOOKUP(ufc_fights_2[[#This Row],[r_fighter_id]],ufc_fighters[id],ufc_fighters[year],"xxx",0,1)</f>
        <v>1988</v>
      </c>
      <c r="D5645">
        <f>_xlfn.XLOOKUP(ufc_fights_2[[#This Row],[b_fighter_id]],ufc_fighters[id],ufc_fighters[year],"Prázdné",0,1)</f>
        <v>1984</v>
      </c>
      <c r="E5645" s="10">
        <f>YEAR(ufc_fights_2[[#This Row],[date]])-ufc_fights_2[[#This Row],[r_year]]</f>
        <v>33</v>
      </c>
      <c r="F5645" s="10">
        <f>YEAR(ufc_fights_2[[#This Row],[date]])-ufc_fights_2[[#This Row],[b_year]]</f>
        <v>37</v>
      </c>
      <c r="G5645">
        <v>0</v>
      </c>
      <c r="H5645">
        <v>2</v>
      </c>
      <c r="I5645">
        <v>0.41610000000000003</v>
      </c>
      <c r="J5645">
        <v>0.42309999999999998</v>
      </c>
      <c r="K5645">
        <v>0.42549999999999999</v>
      </c>
      <c r="L5645">
        <v>0.46510000000000001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5.5555555555555556E-4</v>
      </c>
      <c r="T5645" s="2">
        <v>8.7962962962962962E-4</v>
      </c>
      <c r="U5645">
        <v>0.28410000000000002</v>
      </c>
      <c r="V5645">
        <v>0.28179999999999999</v>
      </c>
      <c r="W5645">
        <v>0.4667</v>
      </c>
      <c r="X5645">
        <v>0.73529999999999995</v>
      </c>
      <c r="Y5645">
        <v>0.9</v>
      </c>
      <c r="Z5645">
        <v>0.41349999999999998</v>
      </c>
      <c r="AA5645">
        <v>0.40970000000000001</v>
      </c>
      <c r="AB5645">
        <v>0.5</v>
      </c>
      <c r="AC5645">
        <v>0.4</v>
      </c>
      <c r="AD5645">
        <v>0</v>
      </c>
      <c r="AE5645">
        <v>0.71430000000000005</v>
      </c>
      <c r="AF5645" t="s">
        <v>3915</v>
      </c>
      <c r="AG5645" s="2">
        <v>3.472222222222222E-3</v>
      </c>
      <c r="AH5645" t="s">
        <v>3911</v>
      </c>
      <c r="AI5645">
        <v>3</v>
      </c>
      <c r="AJ5645" t="s">
        <v>3912</v>
      </c>
      <c r="AK5645" s="3">
        <v>44254</v>
      </c>
      <c r="AL5645" s="10">
        <f>YEAR(ufc_fights_2[[#This Row],[date]])</f>
        <v>2021</v>
      </c>
      <c r="AM5645" t="s">
        <v>3983</v>
      </c>
      <c r="AN5645">
        <v>1</v>
      </c>
      <c r="AO5645" t="s">
        <v>3913</v>
      </c>
      <c r="AP5645">
        <f>IF(ufc_fights_2[[#This Row],[winner]]="Red",ufc_fights_2[[#This Row],[r_fighter_id]],ufc_fights_2[[#This Row],[b_fighter_id]])</f>
        <v>1485</v>
      </c>
      <c r="AQ5645" t="str">
        <f>_xlfn.XLOOKUP(ufc_fights_2[[#This Row],[winnerID]],ufc_fighters[id],ufc_fighters[fighter_name],"xxx",0,1)</f>
        <v>Dustin Jacoby</v>
      </c>
    </row>
    <row r="5646" spans="1:43">
      <c r="A5646">
        <v>1757</v>
      </c>
      <c r="B5646">
        <v>1657</v>
      </c>
      <c r="C5646">
        <f>_xlfn.XLOOKUP(ufc_fights_2[[#This Row],[r_fighter_id]],ufc_fighters[id],ufc_fighters[year],"xxx",0,1)</f>
        <v>1983</v>
      </c>
      <c r="D5646">
        <f>_xlfn.XLOOKUP(ufc_fights_2[[#This Row],[b_fighter_id]],ufc_fighters[id],ufc_fighters[year],"Prázdné",0,1)</f>
        <v>1982</v>
      </c>
      <c r="E5646" s="10">
        <f>YEAR(ufc_fights_2[[#This Row],[date]])-ufc_fights_2[[#This Row],[r_year]]</f>
        <v>25</v>
      </c>
      <c r="F5646" s="10">
        <f>YEAR(ufc_fights_2[[#This Row],[date]])-ufc_fights_2[[#This Row],[b_year]]</f>
        <v>26</v>
      </c>
      <c r="G5646">
        <v>0</v>
      </c>
      <c r="H5646">
        <v>0</v>
      </c>
      <c r="I5646">
        <v>0.63639999999999997</v>
      </c>
      <c r="J5646">
        <v>0.45450000000000002</v>
      </c>
      <c r="K5646">
        <v>0.85370000000000001</v>
      </c>
      <c r="L5646">
        <v>0.87070000000000003</v>
      </c>
      <c r="M5646">
        <v>0.36840000000000001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7.8935185185185185E-3</v>
      </c>
      <c r="T5646" s="2">
        <v>1.6087962962962963E-3</v>
      </c>
      <c r="U5646">
        <v>0.63639999999999997</v>
      </c>
      <c r="V5646">
        <v>0.33329999999999999</v>
      </c>
      <c r="W5646">
        <v>0</v>
      </c>
      <c r="X5646">
        <v>0</v>
      </c>
      <c r="Y5646">
        <v>1</v>
      </c>
      <c r="Z5646">
        <v>0</v>
      </c>
      <c r="AA5646">
        <v>0.1</v>
      </c>
      <c r="AB5646">
        <v>0.5</v>
      </c>
      <c r="AC5646">
        <v>0.625</v>
      </c>
      <c r="AD5646">
        <v>0.66669999999999996</v>
      </c>
      <c r="AE5646">
        <v>1</v>
      </c>
      <c r="AF5646" t="s">
        <v>3915</v>
      </c>
      <c r="AG5646" s="2">
        <v>3.472222222222222E-3</v>
      </c>
      <c r="AH5646" t="s">
        <v>3911</v>
      </c>
      <c r="AI5646">
        <v>3</v>
      </c>
      <c r="AJ5646" t="s">
        <v>3974</v>
      </c>
      <c r="AK5646" s="3">
        <v>39795</v>
      </c>
      <c r="AL5646" s="10">
        <f>YEAR(ufc_fights_2[[#This Row],[date]])</f>
        <v>2008</v>
      </c>
      <c r="AM5646" t="s">
        <v>3983</v>
      </c>
      <c r="AN5646">
        <v>1</v>
      </c>
      <c r="AO5646" t="s">
        <v>3913</v>
      </c>
      <c r="AP5646">
        <f>IF(ufc_fights_2[[#This Row],[winner]]="Red",ufc_fights_2[[#This Row],[r_fighter_id]],ufc_fights_2[[#This Row],[b_fighter_id]])</f>
        <v>1757</v>
      </c>
      <c r="AQ5646" t="str">
        <f>_xlfn.XLOOKUP(ufc_fights_2[[#This Row],[winnerID]],ufc_fighters[id],ufc_fighters[fighter_name],"xxx",0,1)</f>
        <v>Tom Lawlor</v>
      </c>
    </row>
    <row r="5647" spans="1:43">
      <c r="A5647">
        <v>2377</v>
      </c>
      <c r="B5647">
        <v>218</v>
      </c>
      <c r="C5647">
        <f>_xlfn.XLOOKUP(ufc_fights_2[[#This Row],[r_fighter_id]],ufc_fighters[id],ufc_fighters[year],"xxx",0,1)</f>
        <v>1984</v>
      </c>
      <c r="D5647">
        <f>_xlfn.XLOOKUP(ufc_fights_2[[#This Row],[b_fighter_id]],ufc_fighters[id],ufc_fighters[year],"Prázdné",0,1)</f>
        <v>1980</v>
      </c>
      <c r="E5647" s="10">
        <f>YEAR(ufc_fights_2[[#This Row],[date]])-ufc_fights_2[[#This Row],[r_year]]</f>
        <v>29</v>
      </c>
      <c r="F5647" s="10">
        <f>YEAR(ufc_fights_2[[#This Row],[date]])-ufc_fights_2[[#This Row],[b_year]]</f>
        <v>33</v>
      </c>
      <c r="G5647">
        <v>0</v>
      </c>
      <c r="H5647">
        <v>0</v>
      </c>
      <c r="I5647">
        <v>0.2676</v>
      </c>
      <c r="J5647">
        <v>0.49209999999999998</v>
      </c>
      <c r="K5647">
        <v>0.35709999999999997</v>
      </c>
      <c r="L5647">
        <v>0.66990000000000005</v>
      </c>
      <c r="M5647">
        <v>0</v>
      </c>
      <c r="N5647">
        <v>0.4</v>
      </c>
      <c r="O5647">
        <v>0</v>
      </c>
      <c r="P5647">
        <v>0</v>
      </c>
      <c r="Q5647">
        <v>0</v>
      </c>
      <c r="R5647">
        <v>0</v>
      </c>
      <c r="S5647" s="2">
        <v>2.2453703703703702E-3</v>
      </c>
      <c r="T5647" s="2">
        <v>2.5462962962962965E-3</v>
      </c>
      <c r="U5647">
        <v>0.21310000000000001</v>
      </c>
      <c r="V5647">
        <v>0.25</v>
      </c>
      <c r="W5647">
        <v>0.55559999999999998</v>
      </c>
      <c r="X5647">
        <v>1</v>
      </c>
      <c r="Y5647">
        <v>0.93330000000000002</v>
      </c>
      <c r="Z5647">
        <v>0.1636</v>
      </c>
      <c r="AA5647">
        <v>0.38779999999999998</v>
      </c>
      <c r="AB5647">
        <v>0.625</v>
      </c>
      <c r="AC5647">
        <v>0.83330000000000004</v>
      </c>
      <c r="AD5647">
        <v>0.625</v>
      </c>
      <c r="AE5647">
        <v>1</v>
      </c>
      <c r="AF5647" t="s">
        <v>3915</v>
      </c>
      <c r="AG5647" s="2">
        <v>3.472222222222222E-3</v>
      </c>
      <c r="AH5647" t="s">
        <v>3911</v>
      </c>
      <c r="AI5647">
        <v>3</v>
      </c>
      <c r="AJ5647" t="s">
        <v>3961</v>
      </c>
      <c r="AK5647" s="3">
        <v>41489</v>
      </c>
      <c r="AL5647" s="10">
        <f>YEAR(ufc_fights_2[[#This Row],[date]])</f>
        <v>2013</v>
      </c>
      <c r="AM5647" t="s">
        <v>3983</v>
      </c>
      <c r="AN5647">
        <v>39</v>
      </c>
      <c r="AO5647" t="s">
        <v>3918</v>
      </c>
      <c r="AP5647">
        <f>IF(ufc_fights_2[[#This Row],[winner]]="Red",ufc_fights_2[[#This Row],[r_fighter_id]],ufc_fights_2[[#This Row],[b_fighter_id]])</f>
        <v>218</v>
      </c>
      <c r="AQ5647" t="str">
        <f>_xlfn.XLOOKUP(ufc_fights_2[[#This Row],[winnerID]],ufc_fighters[id],ufc_fighters[fighter_name],"xxx",0,1)</f>
        <v>Francimar Barroso</v>
      </c>
    </row>
    <row r="5648" spans="1:43">
      <c r="A5648">
        <v>1327</v>
      </c>
      <c r="B5648">
        <v>797</v>
      </c>
      <c r="C5648">
        <f>_xlfn.XLOOKUP(ufc_fights_2[[#This Row],[r_fighter_id]],ufc_fighters[id],ufc_fighters[year],"xxx",0,1)</f>
        <v>1980</v>
      </c>
      <c r="D5648">
        <f>_xlfn.XLOOKUP(ufc_fights_2[[#This Row],[b_fighter_id]],ufc_fighters[id],ufc_fighters[year],"Prázdné",0,1)</f>
        <v>1983</v>
      </c>
      <c r="E5648" s="10">
        <f>YEAR(ufc_fights_2[[#This Row],[date]])-ufc_fights_2[[#This Row],[r_year]]</f>
        <v>37</v>
      </c>
      <c r="F5648" s="10">
        <f>YEAR(ufc_fights_2[[#This Row],[date]])-ufc_fights_2[[#This Row],[b_year]]</f>
        <v>34</v>
      </c>
      <c r="G5648">
        <v>0</v>
      </c>
      <c r="H5648">
        <v>0</v>
      </c>
      <c r="I5648">
        <v>0.58540000000000003</v>
      </c>
      <c r="J5648">
        <v>0.75</v>
      </c>
      <c r="K5648">
        <v>0.70589999999999997</v>
      </c>
      <c r="L5648">
        <v>0.82840000000000003</v>
      </c>
      <c r="M5648">
        <v>1</v>
      </c>
      <c r="N5648">
        <v>1</v>
      </c>
      <c r="O5648">
        <v>3</v>
      </c>
      <c r="P5648">
        <v>1</v>
      </c>
      <c r="Q5648">
        <v>1</v>
      </c>
      <c r="R5648">
        <v>1</v>
      </c>
      <c r="S5648" s="2">
        <v>1.8981481481481482E-3</v>
      </c>
      <c r="T5648" s="2">
        <v>6.5972222222222222E-3</v>
      </c>
      <c r="U5648">
        <v>0.55259999999999998</v>
      </c>
      <c r="V5648">
        <v>0.69089999999999996</v>
      </c>
      <c r="W5648">
        <v>1</v>
      </c>
      <c r="X5648">
        <v>0</v>
      </c>
      <c r="Y5648">
        <v>1</v>
      </c>
      <c r="Z5648">
        <v>0.52</v>
      </c>
      <c r="AA5648">
        <v>0.78949999999999998</v>
      </c>
      <c r="AB5648">
        <v>1</v>
      </c>
      <c r="AC5648">
        <v>0.875</v>
      </c>
      <c r="AD5648">
        <v>0.66669999999999996</v>
      </c>
      <c r="AE5648">
        <v>0.71109999999999995</v>
      </c>
      <c r="AF5648" t="s">
        <v>3915</v>
      </c>
      <c r="AG5648" s="2">
        <v>3.472222222222222E-3</v>
      </c>
      <c r="AH5648" t="s">
        <v>3911</v>
      </c>
      <c r="AI5648">
        <v>3</v>
      </c>
      <c r="AJ5648" t="s">
        <v>3931</v>
      </c>
      <c r="AK5648" s="3">
        <v>42923</v>
      </c>
      <c r="AL5648" s="10">
        <f>YEAR(ufc_fights_2[[#This Row],[date]])</f>
        <v>2017</v>
      </c>
      <c r="AM5648" t="s">
        <v>3983</v>
      </c>
      <c r="AN5648">
        <v>1</v>
      </c>
      <c r="AO5648" t="s">
        <v>3918</v>
      </c>
      <c r="AP5648">
        <f>IF(ufc_fights_2[[#This Row],[winner]]="Red",ufc_fights_2[[#This Row],[r_fighter_id]],ufc_fights_2[[#This Row],[b_fighter_id]])</f>
        <v>797</v>
      </c>
      <c r="AQ5648" t="str">
        <f>_xlfn.XLOOKUP(ufc_fights_2[[#This Row],[winnerID]],ufc_fighters[id],ufc_fighters[fighter_name],"xxx",0,1)</f>
        <v>CB Dollaway</v>
      </c>
    </row>
    <row r="5649" spans="1:43">
      <c r="A5649">
        <v>1698</v>
      </c>
      <c r="B5649">
        <v>113</v>
      </c>
      <c r="C5649">
        <f>_xlfn.XLOOKUP(ufc_fights_2[[#This Row],[r_fighter_id]],ufc_fighters[id],ufc_fighters[year],"xxx",0,1)</f>
        <v>1992</v>
      </c>
      <c r="D5649">
        <f>_xlfn.XLOOKUP(ufc_fights_2[[#This Row],[b_fighter_id]],ufc_fighters[id],ufc_fighters[year],"Prázdné",0,1)</f>
        <v>1992</v>
      </c>
      <c r="E5649" s="10">
        <f>YEAR(ufc_fights_2[[#This Row],[date]])-ufc_fights_2[[#This Row],[r_year]]</f>
        <v>29</v>
      </c>
      <c r="F5649" s="10">
        <f>YEAR(ufc_fights_2[[#This Row],[date]])-ufc_fights_2[[#This Row],[b_year]]</f>
        <v>29</v>
      </c>
      <c r="G5649">
        <v>0</v>
      </c>
      <c r="H5649">
        <v>0</v>
      </c>
      <c r="I5649">
        <v>0.39169999999999999</v>
      </c>
      <c r="J5649">
        <v>0.46739999999999998</v>
      </c>
      <c r="K5649">
        <v>0.43940000000000001</v>
      </c>
      <c r="L5649">
        <v>0.62239999999999995</v>
      </c>
      <c r="M5649">
        <v>0.16669999999999999</v>
      </c>
      <c r="N5649">
        <v>0.33329999999999999</v>
      </c>
      <c r="O5649">
        <v>0</v>
      </c>
      <c r="P5649">
        <v>0</v>
      </c>
      <c r="Q5649">
        <v>0</v>
      </c>
      <c r="R5649">
        <v>0</v>
      </c>
      <c r="S5649" s="2">
        <v>1.2037037037037038E-3</v>
      </c>
      <c r="T5649" s="2">
        <v>4.1550925925925922E-3</v>
      </c>
      <c r="U5649">
        <v>0.23080000000000001</v>
      </c>
      <c r="V5649">
        <v>0.44579999999999997</v>
      </c>
      <c r="W5649">
        <v>0.64710000000000001</v>
      </c>
      <c r="X5649">
        <v>0.875</v>
      </c>
      <c r="Y5649">
        <v>1</v>
      </c>
      <c r="Z5649">
        <v>0.38790000000000002</v>
      </c>
      <c r="AA5649">
        <v>0.38159999999999999</v>
      </c>
      <c r="AB5649">
        <v>0.5</v>
      </c>
      <c r="AC5649">
        <v>1</v>
      </c>
      <c r="AD5649">
        <v>0</v>
      </c>
      <c r="AE5649">
        <v>0.85709999999999997</v>
      </c>
      <c r="AF5649" t="s">
        <v>3915</v>
      </c>
      <c r="AG5649" s="2">
        <v>3.472222222222222E-3</v>
      </c>
      <c r="AH5649" t="s">
        <v>3911</v>
      </c>
      <c r="AI5649">
        <v>3</v>
      </c>
      <c r="AJ5649" t="s">
        <v>3916</v>
      </c>
      <c r="AK5649" s="3">
        <v>44254</v>
      </c>
      <c r="AL5649" s="10">
        <f>YEAR(ufc_fights_2[[#This Row],[date]])</f>
        <v>2021</v>
      </c>
      <c r="AM5649" t="s">
        <v>3983</v>
      </c>
      <c r="AN5649">
        <v>1</v>
      </c>
      <c r="AO5649" t="s">
        <v>3918</v>
      </c>
      <c r="AP5649">
        <f>IF(ufc_fights_2[[#This Row],[winner]]="Red",ufc_fights_2[[#This Row],[r_fighter_id]],ufc_fights_2[[#This Row],[b_fighter_id]])</f>
        <v>113</v>
      </c>
      <c r="AQ5649" t="str">
        <f>_xlfn.XLOOKUP(ufc_fights_2[[#This Row],[winnerID]],ufc_fighters[id],ufc_fighters[fighter_name],"xxx",0,1)</f>
        <v>Magomed Ankalaev</v>
      </c>
    </row>
    <row r="5650" spans="1:43">
      <c r="A5650">
        <v>113</v>
      </c>
      <c r="B5650">
        <v>9</v>
      </c>
      <c r="C5650">
        <f>_xlfn.XLOOKUP(ufc_fights_2[[#This Row],[r_fighter_id]],ufc_fighters[id],ufc_fighters[year],"xxx",0,1)</f>
        <v>1992</v>
      </c>
      <c r="D5650">
        <f>_xlfn.XLOOKUP(ufc_fights_2[[#This Row],[b_fighter_id]],ufc_fighters[id],ufc_fighters[year],"Prázdné",0,1)</f>
        <v>1992</v>
      </c>
      <c r="E5650" s="10">
        <f>YEAR(ufc_fights_2[[#This Row],[date]])-ufc_fights_2[[#This Row],[r_year]]</f>
        <v>27</v>
      </c>
      <c r="F5650" s="10">
        <f>YEAR(ufc_fights_2[[#This Row],[date]])-ufc_fights_2[[#This Row],[b_year]]</f>
        <v>27</v>
      </c>
      <c r="G5650">
        <v>1</v>
      </c>
      <c r="H5650">
        <v>0</v>
      </c>
      <c r="I5650">
        <v>0.44779999999999998</v>
      </c>
      <c r="J5650">
        <v>0.371</v>
      </c>
      <c r="K5650">
        <v>0.61680000000000001</v>
      </c>
      <c r="L5650">
        <v>0.43840000000000001</v>
      </c>
      <c r="M5650">
        <v>0.33329999999999999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4.0277777777777777E-3</v>
      </c>
      <c r="T5650" s="2">
        <v>3.2407407407407406E-4</v>
      </c>
      <c r="U5650">
        <v>0.4</v>
      </c>
      <c r="V5650">
        <v>0.24390000000000001</v>
      </c>
      <c r="W5650">
        <v>0.66669999999999996</v>
      </c>
      <c r="X5650">
        <v>0.66669999999999996</v>
      </c>
      <c r="Y5650">
        <v>0.83330000000000004</v>
      </c>
      <c r="Z5650">
        <v>0.35289999999999999</v>
      </c>
      <c r="AA5650">
        <v>0.3019</v>
      </c>
      <c r="AB5650">
        <v>0.66669999999999996</v>
      </c>
      <c r="AC5650">
        <v>0.77780000000000005</v>
      </c>
      <c r="AD5650">
        <v>0.85709999999999997</v>
      </c>
      <c r="AE5650">
        <v>0</v>
      </c>
      <c r="AF5650" t="s">
        <v>3915</v>
      </c>
      <c r="AG5650" s="2">
        <v>3.472222222222222E-3</v>
      </c>
      <c r="AH5650" t="s">
        <v>3911</v>
      </c>
      <c r="AI5650">
        <v>3</v>
      </c>
      <c r="AJ5650" t="s">
        <v>3961</v>
      </c>
      <c r="AK5650" s="3">
        <v>43519</v>
      </c>
      <c r="AL5650" s="10">
        <f>YEAR(ufc_fights_2[[#This Row],[date]])</f>
        <v>2019</v>
      </c>
      <c r="AM5650" t="s">
        <v>3983</v>
      </c>
      <c r="AN5650">
        <v>110</v>
      </c>
      <c r="AO5650" t="s">
        <v>3913</v>
      </c>
      <c r="AP5650">
        <f>IF(ufc_fights_2[[#This Row],[winner]]="Red",ufc_fights_2[[#This Row],[r_fighter_id]],ufc_fights_2[[#This Row],[b_fighter_id]])</f>
        <v>113</v>
      </c>
      <c r="AQ5650" t="str">
        <f>_xlfn.XLOOKUP(ufc_fights_2[[#This Row],[winnerID]],ufc_fighters[id],ufc_fighters[fighter_name],"xxx",0,1)</f>
        <v>Magomed Ankalaev</v>
      </c>
    </row>
    <row r="5651" spans="1:43">
      <c r="A5651">
        <v>306</v>
      </c>
      <c r="B5651">
        <v>1327</v>
      </c>
      <c r="C5651">
        <f>_xlfn.XLOOKUP(ufc_fights_2[[#This Row],[r_fighter_id]],ufc_fighters[id],ufc_fighters[year],"xxx",0,1)</f>
        <v>1981</v>
      </c>
      <c r="D5651">
        <f>_xlfn.XLOOKUP(ufc_fights_2[[#This Row],[b_fighter_id]],ufc_fighters[id],ufc_fighters[year],"Prázdné",0,1)</f>
        <v>1980</v>
      </c>
      <c r="E5651" s="10">
        <f>YEAR(ufc_fights_2[[#This Row],[date]])-ufc_fights_2[[#This Row],[r_year]]</f>
        <v>35</v>
      </c>
      <c r="F5651" s="10">
        <f>YEAR(ufc_fights_2[[#This Row],[date]])-ufc_fights_2[[#This Row],[b_year]]</f>
        <v>36</v>
      </c>
      <c r="G5651">
        <v>0</v>
      </c>
      <c r="H5651">
        <v>1</v>
      </c>
      <c r="I5651">
        <v>0.4219</v>
      </c>
      <c r="J5651">
        <v>0.57320000000000004</v>
      </c>
      <c r="K5651">
        <v>0.46379999999999999</v>
      </c>
      <c r="L5651">
        <v>0.61539999999999995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9.2592592592592588E-5</v>
      </c>
      <c r="T5651" s="2">
        <v>1.7361111111111112E-4</v>
      </c>
      <c r="U5651">
        <v>0.32</v>
      </c>
      <c r="V5651">
        <v>0.49209999999999998</v>
      </c>
      <c r="W5651">
        <v>0.71430000000000005</v>
      </c>
      <c r="X5651">
        <v>0.85709999999999997</v>
      </c>
      <c r="Y5651">
        <v>1</v>
      </c>
      <c r="Z5651">
        <v>0.41820000000000002</v>
      </c>
      <c r="AA5651">
        <v>0.48280000000000001</v>
      </c>
      <c r="AB5651">
        <v>0.44440000000000002</v>
      </c>
      <c r="AC5651">
        <v>0.76190000000000002</v>
      </c>
      <c r="AD5651">
        <v>0</v>
      </c>
      <c r="AE5651">
        <v>1</v>
      </c>
      <c r="AF5651" t="s">
        <v>3910</v>
      </c>
      <c r="AG5651" s="2">
        <v>1.1458333333333333E-3</v>
      </c>
      <c r="AH5651" t="s">
        <v>3911</v>
      </c>
      <c r="AI5651">
        <v>3</v>
      </c>
      <c r="AJ5651" t="s">
        <v>3919</v>
      </c>
      <c r="AK5651" s="3">
        <v>42386</v>
      </c>
      <c r="AL5651" s="10">
        <f>YEAR(ufc_fights_2[[#This Row],[date]])</f>
        <v>2016</v>
      </c>
      <c r="AM5651" t="s">
        <v>3983</v>
      </c>
      <c r="AN5651">
        <v>61</v>
      </c>
      <c r="AO5651" t="s">
        <v>3918</v>
      </c>
      <c r="AP5651">
        <f>IF(ufc_fights_2[[#This Row],[winner]]="Red",ufc_fights_2[[#This Row],[r_fighter_id]],ufc_fights_2[[#This Row],[b_fighter_id]])</f>
        <v>1327</v>
      </c>
      <c r="AQ5651" t="str">
        <f>_xlfn.XLOOKUP(ufc_fights_2[[#This Row],[winnerID]],ufc_fighters[id],ufc_fighters[fighter_name],"xxx",0,1)</f>
        <v>Ed Herman</v>
      </c>
    </row>
    <row r="5652" spans="1:43">
      <c r="A5652">
        <v>113</v>
      </c>
      <c r="B5652">
        <v>676</v>
      </c>
      <c r="C5652">
        <f>_xlfn.XLOOKUP(ufc_fights_2[[#This Row],[r_fighter_id]],ufc_fighters[id],ufc_fighters[year],"xxx",0,1)</f>
        <v>1992</v>
      </c>
      <c r="D5652">
        <f>_xlfn.XLOOKUP(ufc_fights_2[[#This Row],[b_fighter_id]],ufc_fighters[id],ufc_fighters[year],"Prázdné",0,1)</f>
        <v>1993</v>
      </c>
      <c r="E5652" s="10">
        <f>YEAR(ufc_fights_2[[#This Row],[date]])-ufc_fights_2[[#This Row],[r_year]]</f>
        <v>28</v>
      </c>
      <c r="F5652" s="10">
        <f>YEAR(ufc_fights_2[[#This Row],[date]])-ufc_fights_2[[#This Row],[b_year]]</f>
        <v>27</v>
      </c>
      <c r="G5652">
        <v>2</v>
      </c>
      <c r="H5652">
        <v>0</v>
      </c>
      <c r="I5652">
        <v>0.51219999999999999</v>
      </c>
      <c r="J5652">
        <v>0.30559999999999998</v>
      </c>
      <c r="K5652">
        <v>0.51219999999999999</v>
      </c>
      <c r="L5652">
        <v>0.30559999999999998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5.7870370370370373E-5</v>
      </c>
      <c r="T5652" s="2">
        <v>0</v>
      </c>
      <c r="U5652">
        <v>0.47220000000000001</v>
      </c>
      <c r="V5652">
        <v>0.1852</v>
      </c>
      <c r="W5652">
        <v>0.66669999999999996</v>
      </c>
      <c r="X5652">
        <v>1</v>
      </c>
      <c r="Y5652">
        <v>0.8</v>
      </c>
      <c r="Z5652">
        <v>0.4516</v>
      </c>
      <c r="AA5652">
        <v>0.30559999999999998</v>
      </c>
      <c r="AB5652">
        <v>1</v>
      </c>
      <c r="AC5652">
        <v>0</v>
      </c>
      <c r="AD5652">
        <v>0.66669999999999996</v>
      </c>
      <c r="AE5652">
        <v>0</v>
      </c>
      <c r="AF5652" t="s">
        <v>3910</v>
      </c>
      <c r="AG5652" s="2">
        <v>2.9976851851851853E-3</v>
      </c>
      <c r="AH5652" t="s">
        <v>3911</v>
      </c>
      <c r="AI5652">
        <v>3</v>
      </c>
      <c r="AJ5652" t="s">
        <v>4005</v>
      </c>
      <c r="AK5652" s="3">
        <v>44128</v>
      </c>
      <c r="AL5652" s="10">
        <f>YEAR(ufc_fights_2[[#This Row],[date]])</f>
        <v>2020</v>
      </c>
      <c r="AM5652" t="s">
        <v>3983</v>
      </c>
      <c r="AN5652">
        <v>5</v>
      </c>
      <c r="AO5652" t="s">
        <v>3913</v>
      </c>
      <c r="AP5652">
        <f>IF(ufc_fights_2[[#This Row],[winner]]="Red",ufc_fights_2[[#This Row],[r_fighter_id]],ufc_fights_2[[#This Row],[b_fighter_id]])</f>
        <v>113</v>
      </c>
      <c r="AQ5652" t="str">
        <f>_xlfn.XLOOKUP(ufc_fights_2[[#This Row],[winnerID]],ufc_fighters[id],ufc_fighters[fighter_name],"xxx",0,1)</f>
        <v>Magomed Ankalaev</v>
      </c>
    </row>
    <row r="5653" spans="1:43">
      <c r="A5653">
        <v>1166</v>
      </c>
      <c r="B5653">
        <v>595</v>
      </c>
      <c r="C5653">
        <f>_xlfn.XLOOKUP(ufc_fights_2[[#This Row],[r_fighter_id]],ufc_fighters[id],ufc_fighters[year],"xxx",0,1)</f>
        <v>1978</v>
      </c>
      <c r="D5653">
        <f>_xlfn.XLOOKUP(ufc_fights_2[[#This Row],[b_fighter_id]],ufc_fighters[id],ufc_fighters[year],"Prázdné",0,1)</f>
        <v>1973</v>
      </c>
      <c r="E5653" s="10">
        <f>YEAR(ufc_fights_2[[#This Row],[date]])-ufc_fights_2[[#This Row],[r_year]]</f>
        <v>28</v>
      </c>
      <c r="F5653" s="10">
        <f>YEAR(ufc_fights_2[[#This Row],[date]])-ufc_fights_2[[#This Row],[b_year]]</f>
        <v>33</v>
      </c>
      <c r="G5653">
        <v>0</v>
      </c>
      <c r="H5653">
        <v>0</v>
      </c>
      <c r="I5653">
        <v>0.45</v>
      </c>
      <c r="J5653">
        <v>0.58819999999999995</v>
      </c>
      <c r="K5653">
        <v>0.57689999999999997</v>
      </c>
      <c r="L5653">
        <v>0.58819999999999995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 s="2">
        <v>8.2175925925925927E-4</v>
      </c>
      <c r="T5653" s="2">
        <v>0</v>
      </c>
      <c r="U5653">
        <v>0.35709999999999997</v>
      </c>
      <c r="V5653">
        <v>0</v>
      </c>
      <c r="W5653">
        <v>0</v>
      </c>
      <c r="X5653">
        <v>0.66669999999999996</v>
      </c>
      <c r="Y5653">
        <v>0.9</v>
      </c>
      <c r="Z5653">
        <v>0.42109999999999997</v>
      </c>
      <c r="AA5653">
        <v>0.58819999999999995</v>
      </c>
      <c r="AB5653">
        <v>0</v>
      </c>
      <c r="AC5653">
        <v>0</v>
      </c>
      <c r="AD5653">
        <v>1</v>
      </c>
      <c r="AE5653">
        <v>0</v>
      </c>
      <c r="AF5653" t="s">
        <v>3933</v>
      </c>
      <c r="AG5653" s="2">
        <v>2.3495370370370371E-3</v>
      </c>
      <c r="AH5653" t="s">
        <v>3911</v>
      </c>
      <c r="AI5653">
        <v>3</v>
      </c>
      <c r="AJ5653" t="s">
        <v>3967</v>
      </c>
      <c r="AK5653" s="3">
        <v>38955</v>
      </c>
      <c r="AL5653" s="10">
        <f>YEAR(ufc_fights_2[[#This Row],[date]])</f>
        <v>2006</v>
      </c>
      <c r="AM5653" t="s">
        <v>3983</v>
      </c>
      <c r="AN5653">
        <v>1</v>
      </c>
      <c r="AO5653" t="s">
        <v>3913</v>
      </c>
      <c r="AP5653">
        <f>IF(ufc_fights_2[[#This Row],[winner]]="Red",ufc_fights_2[[#This Row],[r_fighter_id]],ufc_fights_2[[#This Row],[b_fighter_id]])</f>
        <v>1166</v>
      </c>
      <c r="AQ5653" t="str">
        <f>_xlfn.XLOOKUP(ufc_fights_2[[#This Row],[winnerID]],ufc_fighters[id],ufc_fighters[fighter_name],"xxx",0,1)</f>
        <v>Wilson Gouveia</v>
      </c>
    </row>
    <row r="5654" spans="1:43">
      <c r="A5654">
        <v>2757</v>
      </c>
      <c r="B5654">
        <v>1872</v>
      </c>
      <c r="C5654">
        <f>_xlfn.XLOOKUP(ufc_fights_2[[#This Row],[r_fighter_id]],ufc_fighters[id],ufc_fighters[year],"xxx",0,1)</f>
        <v>1983</v>
      </c>
      <c r="D5654">
        <f>_xlfn.XLOOKUP(ufc_fights_2[[#This Row],[b_fighter_id]],ufc_fighters[id],ufc_fighters[year],"Prázdné",0,1)</f>
        <v>0</v>
      </c>
      <c r="E5654" s="10">
        <f>YEAR(ufc_fights_2[[#This Row],[date]])-ufc_fights_2[[#This Row],[r_year]]</f>
        <v>28</v>
      </c>
      <c r="F5654" s="10">
        <f>YEAR(ufc_fights_2[[#This Row],[date]])-ufc_fights_2[[#This Row],[b_year]]</f>
        <v>2011</v>
      </c>
      <c r="G5654">
        <v>0</v>
      </c>
      <c r="H5654">
        <v>0</v>
      </c>
      <c r="I5654">
        <v>0.59599999999999997</v>
      </c>
      <c r="J5654">
        <v>0.48720000000000002</v>
      </c>
      <c r="K5654">
        <v>0.82320000000000004</v>
      </c>
      <c r="L5654">
        <v>0.64</v>
      </c>
      <c r="M5654">
        <v>0</v>
      </c>
      <c r="N5654">
        <v>0.1</v>
      </c>
      <c r="O5654">
        <v>0</v>
      </c>
      <c r="P5654">
        <v>0</v>
      </c>
      <c r="Q5654">
        <v>0</v>
      </c>
      <c r="R5654">
        <v>0</v>
      </c>
      <c r="S5654" s="2">
        <v>6.018518518518519E-4</v>
      </c>
      <c r="T5654" s="2">
        <v>4.7685185185185183E-3</v>
      </c>
      <c r="U5654">
        <v>0.39679999999999999</v>
      </c>
      <c r="V5654">
        <v>0.48720000000000002</v>
      </c>
      <c r="W5654">
        <v>0.9355</v>
      </c>
      <c r="X5654">
        <v>1</v>
      </c>
      <c r="Y5654">
        <v>0</v>
      </c>
      <c r="Z5654">
        <v>0.32729999999999998</v>
      </c>
      <c r="AA5654">
        <v>0.4118</v>
      </c>
      <c r="AB5654">
        <v>0.93179999999999996</v>
      </c>
      <c r="AC5654">
        <v>1</v>
      </c>
      <c r="AD5654">
        <v>0</v>
      </c>
      <c r="AE5654">
        <v>1</v>
      </c>
      <c r="AF5654" t="s">
        <v>3969</v>
      </c>
      <c r="AG5654" s="2">
        <v>3.472222222222222E-3</v>
      </c>
      <c r="AH5654" t="s">
        <v>3911</v>
      </c>
      <c r="AI5654">
        <v>3</v>
      </c>
      <c r="AJ5654" t="s">
        <v>3925</v>
      </c>
      <c r="AK5654" s="3">
        <v>40859</v>
      </c>
      <c r="AL5654" s="10">
        <f>YEAR(ufc_fights_2[[#This Row],[date]])</f>
        <v>2011</v>
      </c>
      <c r="AM5654" t="s">
        <v>3983</v>
      </c>
      <c r="AN5654">
        <v>63</v>
      </c>
      <c r="AO5654" t="s">
        <v>3913</v>
      </c>
      <c r="AP5654">
        <f>IF(ufc_fights_2[[#This Row],[winner]]="Red",ufc_fights_2[[#This Row],[r_fighter_id]],ufc_fights_2[[#This Row],[b_fighter_id]])</f>
        <v>2757</v>
      </c>
      <c r="AQ5654" t="str">
        <f>_xlfn.XLOOKUP(ufc_fights_2[[#This Row],[winnerID]],ufc_fighters[id],ufc_fighters[fighter_name],"xxx",0,1)</f>
        <v>Aaron Rosa</v>
      </c>
    </row>
    <row r="5655" spans="1:43">
      <c r="A5655">
        <v>676</v>
      </c>
      <c r="B5655">
        <v>113</v>
      </c>
      <c r="C5655">
        <f>_xlfn.XLOOKUP(ufc_fights_2[[#This Row],[r_fighter_id]],ufc_fighters[id],ufc_fighters[year],"xxx",0,1)</f>
        <v>1993</v>
      </c>
      <c r="D5655">
        <f>_xlfn.XLOOKUP(ufc_fights_2[[#This Row],[b_fighter_id]],ufc_fighters[id],ufc_fighters[year],"Prázdné",0,1)</f>
        <v>1992</v>
      </c>
      <c r="E5655" s="10">
        <f>YEAR(ufc_fights_2[[#This Row],[date]])-ufc_fights_2[[#This Row],[r_year]]</f>
        <v>27</v>
      </c>
      <c r="F5655" s="10">
        <f>YEAR(ufc_fights_2[[#This Row],[date]])-ufc_fights_2[[#This Row],[b_year]]</f>
        <v>28</v>
      </c>
      <c r="G5655">
        <v>0</v>
      </c>
      <c r="H5655">
        <v>0</v>
      </c>
      <c r="I5655">
        <v>0.45450000000000002</v>
      </c>
      <c r="J5655">
        <v>0.66669999999999996</v>
      </c>
      <c r="K5655">
        <v>0.45450000000000002</v>
      </c>
      <c r="L5655">
        <v>0.66669999999999996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</v>
      </c>
      <c r="T5655" s="2">
        <v>0</v>
      </c>
      <c r="U5655">
        <v>0.375</v>
      </c>
      <c r="V5655">
        <v>0.6</v>
      </c>
      <c r="W5655">
        <v>0</v>
      </c>
      <c r="X5655">
        <v>1</v>
      </c>
      <c r="Y5655">
        <v>1</v>
      </c>
      <c r="Z5655">
        <v>0.45450000000000002</v>
      </c>
      <c r="AA5655">
        <v>0.66669999999999996</v>
      </c>
      <c r="AB5655">
        <v>0</v>
      </c>
      <c r="AC5655">
        <v>0</v>
      </c>
      <c r="AD5655">
        <v>0</v>
      </c>
      <c r="AE5655">
        <v>0</v>
      </c>
      <c r="AF5655" t="s">
        <v>3910</v>
      </c>
      <c r="AG5655" s="2">
        <v>4.3981481481481481E-4</v>
      </c>
      <c r="AH5655" t="s">
        <v>3911</v>
      </c>
      <c r="AI5655">
        <v>3</v>
      </c>
      <c r="AJ5655" t="s">
        <v>3919</v>
      </c>
      <c r="AK5655" s="3">
        <v>43890</v>
      </c>
      <c r="AL5655" s="10">
        <f>YEAR(ufc_fights_2[[#This Row],[date]])</f>
        <v>2020</v>
      </c>
      <c r="AM5655" t="s">
        <v>3983</v>
      </c>
      <c r="AN5655">
        <v>15</v>
      </c>
      <c r="AO5655" t="s">
        <v>3918</v>
      </c>
      <c r="AP5655">
        <f>IF(ufc_fights_2[[#This Row],[winner]]="Red",ufc_fights_2[[#This Row],[r_fighter_id]],ufc_fights_2[[#This Row],[b_fighter_id]])</f>
        <v>113</v>
      </c>
      <c r="AQ5655" t="str">
        <f>_xlfn.XLOOKUP(ufc_fights_2[[#This Row],[winnerID]],ufc_fighters[id],ufc_fighters[fighter_name],"xxx",0,1)</f>
        <v>Magomed Ankalaev</v>
      </c>
    </row>
    <row r="5656" spans="1:43">
      <c r="A5656">
        <v>1430</v>
      </c>
      <c r="B5656">
        <v>1327</v>
      </c>
      <c r="C5656">
        <f>_xlfn.XLOOKUP(ufc_fights_2[[#This Row],[r_fighter_id]],ufc_fighters[id],ufc_fighters[year],"xxx",0,1)</f>
        <v>1995</v>
      </c>
      <c r="D5656">
        <f>_xlfn.XLOOKUP(ufc_fights_2[[#This Row],[b_fighter_id]],ufc_fighters[id],ufc_fighters[year],"Prázdné",0,1)</f>
        <v>1980</v>
      </c>
      <c r="E5656" s="10">
        <f>YEAR(ufc_fights_2[[#This Row],[date]])-ufc_fights_2[[#This Row],[r_year]]</f>
        <v>24</v>
      </c>
      <c r="F5656" s="10">
        <f>YEAR(ufc_fights_2[[#This Row],[date]])-ufc_fights_2[[#This Row],[b_year]]</f>
        <v>39</v>
      </c>
      <c r="G5656">
        <v>0</v>
      </c>
      <c r="H5656">
        <v>0</v>
      </c>
      <c r="I5656">
        <v>0.51959999999999995</v>
      </c>
      <c r="J5656">
        <v>0.5786</v>
      </c>
      <c r="K5656">
        <v>0.5645</v>
      </c>
      <c r="L5656">
        <v>0.66120000000000001</v>
      </c>
      <c r="M5656">
        <v>0.5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4.3287037037037035E-3</v>
      </c>
      <c r="T5656" s="2">
        <v>1.6203703703703703E-3</v>
      </c>
      <c r="U5656">
        <v>0.50529999999999997</v>
      </c>
      <c r="V5656">
        <v>0.47570000000000001</v>
      </c>
      <c r="W5656">
        <v>0.66669999999999996</v>
      </c>
      <c r="X5656">
        <v>1</v>
      </c>
      <c r="Y5656">
        <v>0.83330000000000004</v>
      </c>
      <c r="Z5656">
        <v>0.47249999999999998</v>
      </c>
      <c r="AA5656">
        <v>0.45569999999999999</v>
      </c>
      <c r="AB5656">
        <v>0.90910000000000002</v>
      </c>
      <c r="AC5656">
        <v>0.7288</v>
      </c>
      <c r="AD5656">
        <v>0</v>
      </c>
      <c r="AE5656">
        <v>1</v>
      </c>
      <c r="AF5656" t="s">
        <v>3915</v>
      </c>
      <c r="AG5656" s="2">
        <v>3.472222222222222E-3</v>
      </c>
      <c r="AH5656" t="s">
        <v>3911</v>
      </c>
      <c r="AI5656">
        <v>3</v>
      </c>
      <c r="AJ5656" t="s">
        <v>3996</v>
      </c>
      <c r="AK5656" s="3">
        <v>43778</v>
      </c>
      <c r="AL5656" s="10">
        <f>YEAR(ufc_fights_2[[#This Row],[date]])</f>
        <v>2019</v>
      </c>
      <c r="AM5656" t="s">
        <v>3983</v>
      </c>
      <c r="AN5656">
        <v>41</v>
      </c>
      <c r="AO5656" t="s">
        <v>3918</v>
      </c>
      <c r="AP5656">
        <f>IF(ufc_fights_2[[#This Row],[winner]]="Red",ufc_fights_2[[#This Row],[r_fighter_id]],ufc_fights_2[[#This Row],[b_fighter_id]])</f>
        <v>1327</v>
      </c>
      <c r="AQ5656" t="str">
        <f>_xlfn.XLOOKUP(ufc_fights_2[[#This Row],[winnerID]],ufc_fighters[id],ufc_fighters[fighter_name],"xxx",0,1)</f>
        <v>Ed Herman</v>
      </c>
    </row>
    <row r="5657" spans="1:43">
      <c r="A5657">
        <v>1881</v>
      </c>
      <c r="B5657">
        <v>848</v>
      </c>
      <c r="C5657">
        <f>_xlfn.XLOOKUP(ufc_fights_2[[#This Row],[r_fighter_id]],ufc_fighters[id],ufc_fighters[year],"xxx",0,1)</f>
        <v>1973</v>
      </c>
      <c r="D5657">
        <f>_xlfn.XLOOKUP(ufc_fights_2[[#This Row],[b_fighter_id]],ufc_fighters[id],ufc_fighters[year],"Prázdné",0,1)</f>
        <v>1971</v>
      </c>
      <c r="E5657" s="10">
        <f>YEAR(ufc_fights_2[[#This Row],[date]])-ufc_fights_2[[#This Row],[r_year]]</f>
        <v>31</v>
      </c>
      <c r="F5657" s="10">
        <f>YEAR(ufc_fights_2[[#This Row],[date]])-ufc_fights_2[[#This Row],[b_year]]</f>
        <v>33</v>
      </c>
      <c r="G5657">
        <v>1</v>
      </c>
      <c r="H5657">
        <v>0</v>
      </c>
      <c r="I5657">
        <v>9.0899999999999995E-2</v>
      </c>
      <c r="J5657">
        <v>0.22220000000000001</v>
      </c>
      <c r="K5657">
        <v>9.0899999999999995E-2</v>
      </c>
      <c r="L5657">
        <v>0.23910000000000001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2.3148148148148147E-5</v>
      </c>
      <c r="T5657" s="2">
        <v>0</v>
      </c>
      <c r="U5657">
        <v>9.0899999999999995E-2</v>
      </c>
      <c r="V5657">
        <v>8.1100000000000005E-2</v>
      </c>
      <c r="W5657">
        <v>0</v>
      </c>
      <c r="X5657">
        <v>0</v>
      </c>
      <c r="Y5657">
        <v>0.875</v>
      </c>
      <c r="Z5657">
        <v>9.0899999999999995E-2</v>
      </c>
      <c r="AA5657">
        <v>0.21429999999999999</v>
      </c>
      <c r="AB5657">
        <v>0</v>
      </c>
      <c r="AC5657">
        <v>0.33329999999999999</v>
      </c>
      <c r="AD5657">
        <v>0</v>
      </c>
      <c r="AE5657">
        <v>0</v>
      </c>
      <c r="AF5657" t="s">
        <v>3910</v>
      </c>
      <c r="AG5657" s="2">
        <v>3.8194444444444446E-4</v>
      </c>
      <c r="AH5657" t="s">
        <v>3911</v>
      </c>
      <c r="AI5657">
        <v>3</v>
      </c>
      <c r="AJ5657" t="s">
        <v>3939</v>
      </c>
      <c r="AK5657" s="3">
        <v>38282</v>
      </c>
      <c r="AL5657" s="10">
        <f>YEAR(ufc_fights_2[[#This Row],[date]])</f>
        <v>2004</v>
      </c>
      <c r="AM5657" t="s">
        <v>3983</v>
      </c>
      <c r="AN5657">
        <v>36</v>
      </c>
      <c r="AO5657" t="s">
        <v>3913</v>
      </c>
      <c r="AP5657">
        <f>IF(ufc_fights_2[[#This Row],[winner]]="Red",ufc_fights_2[[#This Row],[r_fighter_id]],ufc_fights_2[[#This Row],[b_fighter_id]])</f>
        <v>1881</v>
      </c>
      <c r="AQ5657" t="str">
        <f>_xlfn.XLOOKUP(ufc_fights_2[[#This Row],[winnerID]],ufc_fighters[id],ufc_fighters[fighter_name],"xxx",0,1)</f>
        <v>Travis Lutter</v>
      </c>
    </row>
    <row r="5658" spans="1:43">
      <c r="A5658">
        <v>113</v>
      </c>
      <c r="B5658">
        <v>2566</v>
      </c>
      <c r="C5658">
        <f>_xlfn.XLOOKUP(ufc_fights_2[[#This Row],[r_fighter_id]],ufc_fighters[id],ufc_fighters[year],"xxx",0,1)</f>
        <v>1992</v>
      </c>
      <c r="D5658">
        <f>_xlfn.XLOOKUP(ufc_fights_2[[#This Row],[b_fighter_id]],ufc_fighters[id],ufc_fighters[year],"Prázdné",0,1)</f>
        <v>1988</v>
      </c>
      <c r="E5658" s="10">
        <f>YEAR(ufc_fights_2[[#This Row],[date]])-ufc_fights_2[[#This Row],[r_year]]</f>
        <v>26</v>
      </c>
      <c r="F5658" s="10">
        <f>YEAR(ufc_fights_2[[#This Row],[date]])-ufc_fights_2[[#This Row],[b_year]]</f>
        <v>30</v>
      </c>
      <c r="G5658">
        <v>1</v>
      </c>
      <c r="H5658">
        <v>0</v>
      </c>
      <c r="I5658">
        <v>0.44440000000000002</v>
      </c>
      <c r="J5658">
        <v>0.13639999999999999</v>
      </c>
      <c r="K5658">
        <v>0.44440000000000002</v>
      </c>
      <c r="L5658">
        <v>0.13639999999999999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2.3148148148148147E-5</v>
      </c>
      <c r="T5658" s="2">
        <v>0</v>
      </c>
      <c r="U5658">
        <v>0.4</v>
      </c>
      <c r="V5658">
        <v>6.6699999999999995E-2</v>
      </c>
      <c r="W5658">
        <v>1</v>
      </c>
      <c r="X5658">
        <v>1</v>
      </c>
      <c r="Y5658">
        <v>0.5</v>
      </c>
      <c r="Z5658">
        <v>0.38100000000000001</v>
      </c>
      <c r="AA5658">
        <v>0.13639999999999999</v>
      </c>
      <c r="AB5658">
        <v>0.5</v>
      </c>
      <c r="AC5658">
        <v>0</v>
      </c>
      <c r="AD5658">
        <v>1</v>
      </c>
      <c r="AE5658">
        <v>0</v>
      </c>
      <c r="AF5658" t="s">
        <v>3910</v>
      </c>
      <c r="AG5658" s="2">
        <v>2.1875000000000002E-3</v>
      </c>
      <c r="AH5658" t="s">
        <v>3911</v>
      </c>
      <c r="AI5658">
        <v>3</v>
      </c>
      <c r="AJ5658" t="s">
        <v>3914</v>
      </c>
      <c r="AK5658" s="3">
        <v>43358</v>
      </c>
      <c r="AL5658" s="10">
        <f>YEAR(ufc_fights_2[[#This Row],[date]])</f>
        <v>2018</v>
      </c>
      <c r="AM5658" t="s">
        <v>3983</v>
      </c>
      <c r="AN5658">
        <v>41</v>
      </c>
      <c r="AO5658" t="s">
        <v>3913</v>
      </c>
      <c r="AP5658">
        <f>IF(ufc_fights_2[[#This Row],[winner]]="Red",ufc_fights_2[[#This Row],[r_fighter_id]],ufc_fights_2[[#This Row],[b_fighter_id]])</f>
        <v>113</v>
      </c>
      <c r="AQ5658" t="str">
        <f>_xlfn.XLOOKUP(ufc_fights_2[[#This Row],[winnerID]],ufc_fighters[id],ufc_fighters[fighter_name],"xxx",0,1)</f>
        <v>Magomed Ankalaev</v>
      </c>
    </row>
    <row r="5659" spans="1:43">
      <c r="A5659">
        <v>3384</v>
      </c>
      <c r="B5659">
        <v>1757</v>
      </c>
      <c r="C5659">
        <f>_xlfn.XLOOKUP(ufc_fights_2[[#This Row],[r_fighter_id]],ufc_fighters[id],ufc_fighters[year],"xxx",0,1)</f>
        <v>1985</v>
      </c>
      <c r="D5659">
        <f>_xlfn.XLOOKUP(ufc_fights_2[[#This Row],[b_fighter_id]],ufc_fighters[id],ufc_fighters[year],"Prázdné",0,1)</f>
        <v>1983</v>
      </c>
      <c r="E5659" s="10">
        <f>YEAR(ufc_fights_2[[#This Row],[date]])-ufc_fights_2[[#This Row],[r_year]]</f>
        <v>30</v>
      </c>
      <c r="F5659" s="10">
        <f>YEAR(ufc_fights_2[[#This Row],[date]])-ufc_fights_2[[#This Row],[b_year]]</f>
        <v>32</v>
      </c>
      <c r="G5659">
        <v>0</v>
      </c>
      <c r="H5659">
        <v>1</v>
      </c>
      <c r="I5659">
        <v>0.4844</v>
      </c>
      <c r="J5659">
        <v>0.42309999999999998</v>
      </c>
      <c r="K5659">
        <v>0.4844</v>
      </c>
      <c r="L5659">
        <v>0.45450000000000002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3.4722222222222222E-5</v>
      </c>
      <c r="T5659" s="2">
        <v>3.4722222222222222E-5</v>
      </c>
      <c r="U5659">
        <v>0.375</v>
      </c>
      <c r="V5659">
        <v>0.36170000000000002</v>
      </c>
      <c r="W5659">
        <v>0.57140000000000002</v>
      </c>
      <c r="X5659">
        <v>1</v>
      </c>
      <c r="Y5659">
        <v>1</v>
      </c>
      <c r="Z5659">
        <v>0.47539999999999999</v>
      </c>
      <c r="AA5659">
        <v>0.42859999999999998</v>
      </c>
      <c r="AB5659">
        <v>0.66669999999999996</v>
      </c>
      <c r="AC5659">
        <v>0.33329999999999999</v>
      </c>
      <c r="AD5659">
        <v>0</v>
      </c>
      <c r="AE5659">
        <v>0</v>
      </c>
      <c r="AF5659" t="s">
        <v>3910</v>
      </c>
      <c r="AG5659" s="2">
        <v>3.1250000000000001E-4</v>
      </c>
      <c r="AH5659" t="s">
        <v>3911</v>
      </c>
      <c r="AI5659">
        <v>3</v>
      </c>
      <c r="AJ5659" t="s">
        <v>3937</v>
      </c>
      <c r="AK5659" s="3">
        <v>42210</v>
      </c>
      <c r="AL5659" s="10">
        <f>YEAR(ufc_fights_2[[#This Row],[date]])</f>
        <v>2015</v>
      </c>
      <c r="AM5659" t="s">
        <v>3983</v>
      </c>
      <c r="AN5659">
        <v>8</v>
      </c>
      <c r="AO5659" t="s">
        <v>3918</v>
      </c>
      <c r="AP5659">
        <f>IF(ufc_fights_2[[#This Row],[winner]]="Red",ufc_fights_2[[#This Row],[r_fighter_id]],ufc_fights_2[[#This Row],[b_fighter_id]])</f>
        <v>1757</v>
      </c>
      <c r="AQ5659" t="str">
        <f>_xlfn.XLOOKUP(ufc_fights_2[[#This Row],[winnerID]],ufc_fighters[id],ufc_fighters[fighter_name],"xxx",0,1)</f>
        <v>Tom Lawlor</v>
      </c>
    </row>
    <row r="5660" spans="1:43">
      <c r="A5660">
        <v>1006</v>
      </c>
      <c r="B5660">
        <v>2947</v>
      </c>
      <c r="C5660">
        <f>_xlfn.XLOOKUP(ufc_fights_2[[#This Row],[r_fighter_id]],ufc_fighters[id],ufc_fighters[year],"xxx",0,1)</f>
        <v>1974</v>
      </c>
      <c r="D5660">
        <f>_xlfn.XLOOKUP(ufc_fights_2[[#This Row],[b_fighter_id]],ufc_fighters[id],ufc_fighters[year],"Prázdné",0,1)</f>
        <v>1964</v>
      </c>
      <c r="E5660" s="10">
        <f>YEAR(ufc_fights_2[[#This Row],[date]])-ufc_fights_2[[#This Row],[r_year]]</f>
        <v>31</v>
      </c>
      <c r="F5660" s="10">
        <f>YEAR(ufc_fights_2[[#This Row],[date]])-ufc_fights_2[[#This Row],[b_year]]</f>
        <v>41</v>
      </c>
      <c r="G5660">
        <v>0</v>
      </c>
      <c r="H5660">
        <v>0</v>
      </c>
      <c r="I5660">
        <v>0.63890000000000002</v>
      </c>
      <c r="J5660">
        <v>0</v>
      </c>
      <c r="K5660">
        <v>0.65790000000000004</v>
      </c>
      <c r="L5660">
        <v>0</v>
      </c>
      <c r="M5660">
        <v>0</v>
      </c>
      <c r="N5660">
        <v>1</v>
      </c>
      <c r="O5660">
        <v>0</v>
      </c>
      <c r="P5660">
        <v>2</v>
      </c>
      <c r="Q5660">
        <v>0</v>
      </c>
      <c r="R5660">
        <v>0</v>
      </c>
      <c r="S5660" s="2">
        <v>1.9675925925925926E-4</v>
      </c>
      <c r="T5660" s="2">
        <v>2.8935185185185184E-4</v>
      </c>
      <c r="U5660">
        <v>0.60609999999999997</v>
      </c>
      <c r="V5660">
        <v>0</v>
      </c>
      <c r="W5660">
        <v>1</v>
      </c>
      <c r="X5660">
        <v>0</v>
      </c>
      <c r="Y5660">
        <v>0</v>
      </c>
      <c r="Z5660">
        <v>0.42859999999999998</v>
      </c>
      <c r="AA5660">
        <v>0</v>
      </c>
      <c r="AB5660">
        <v>0</v>
      </c>
      <c r="AC5660">
        <v>0</v>
      </c>
      <c r="AD5660">
        <v>0.85</v>
      </c>
      <c r="AE5660">
        <v>0</v>
      </c>
      <c r="AF5660" t="s">
        <v>3910</v>
      </c>
      <c r="AG5660" s="2">
        <v>1.8749999999999999E-3</v>
      </c>
      <c r="AH5660" t="s">
        <v>3911</v>
      </c>
      <c r="AI5660">
        <v>3</v>
      </c>
      <c r="AJ5660" t="s">
        <v>3925</v>
      </c>
      <c r="AK5660" s="3">
        <v>38451</v>
      </c>
      <c r="AL5660" s="10">
        <f>YEAR(ufc_fights_2[[#This Row],[date]])</f>
        <v>2005</v>
      </c>
      <c r="AM5660" t="s">
        <v>3983</v>
      </c>
      <c r="AN5660">
        <v>1</v>
      </c>
      <c r="AO5660" t="s">
        <v>3913</v>
      </c>
      <c r="AP5660">
        <f>IF(ufc_fights_2[[#This Row],[winner]]="Red",ufc_fights_2[[#This Row],[r_fighter_id]],ufc_fights_2[[#This Row],[b_fighter_id]])</f>
        <v>1006</v>
      </c>
      <c r="AQ5660" t="str">
        <f>_xlfn.XLOOKUP(ufc_fights_2[[#This Row],[winnerID]],ufc_fighters[id],ufc_fighters[fighter_name],"xxx",0,1)</f>
        <v>Rich Franklin</v>
      </c>
    </row>
    <row r="5661" spans="1:43">
      <c r="A5661">
        <v>1166</v>
      </c>
      <c r="B5661">
        <v>2519</v>
      </c>
      <c r="C5661">
        <f>_xlfn.XLOOKUP(ufc_fights_2[[#This Row],[r_fighter_id]],ufc_fighters[id],ufc_fighters[year],"xxx",0,1)</f>
        <v>1978</v>
      </c>
      <c r="D5661">
        <f>_xlfn.XLOOKUP(ufc_fights_2[[#This Row],[b_fighter_id]],ufc_fighters[id],ufc_fighters[year],"Prázdné",0,1)</f>
        <v>1979</v>
      </c>
      <c r="E5661" s="10">
        <f>YEAR(ufc_fights_2[[#This Row],[date]])-ufc_fights_2[[#This Row],[r_year]]</f>
        <v>29</v>
      </c>
      <c r="F5661" s="10">
        <f>YEAR(ufc_fights_2[[#This Row],[date]])-ufc_fights_2[[#This Row],[b_year]]</f>
        <v>28</v>
      </c>
      <c r="G5661">
        <v>0</v>
      </c>
      <c r="H5661">
        <v>0</v>
      </c>
      <c r="I5661">
        <v>0.43590000000000001</v>
      </c>
      <c r="J5661">
        <v>0.26669999999999999</v>
      </c>
      <c r="K5661">
        <v>0.62709999999999999</v>
      </c>
      <c r="L5661">
        <v>0.54169999999999996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0</v>
      </c>
      <c r="S5661" s="2">
        <v>2.2453703703703702E-3</v>
      </c>
      <c r="T5661" s="2">
        <v>1.6203703703703703E-4</v>
      </c>
      <c r="U5661">
        <v>0.3448</v>
      </c>
      <c r="V5661">
        <v>0.15379999999999999</v>
      </c>
      <c r="W5661">
        <v>0.5</v>
      </c>
      <c r="X5661">
        <v>0.75</v>
      </c>
      <c r="Y5661">
        <v>1</v>
      </c>
      <c r="Z5661">
        <v>0.4</v>
      </c>
      <c r="AA5661">
        <v>0.26919999999999999</v>
      </c>
      <c r="AB5661">
        <v>0.66669999999999996</v>
      </c>
      <c r="AC5661">
        <v>0.25</v>
      </c>
      <c r="AD5661">
        <v>0.42859999999999998</v>
      </c>
      <c r="AE5661">
        <v>0</v>
      </c>
      <c r="AF5661" t="s">
        <v>3933</v>
      </c>
      <c r="AG5661" s="2">
        <v>4.5138888888888887E-4</v>
      </c>
      <c r="AH5661" t="s">
        <v>3911</v>
      </c>
      <c r="AI5661">
        <v>3</v>
      </c>
      <c r="AJ5661" t="s">
        <v>3949</v>
      </c>
      <c r="AK5661" s="3">
        <v>39177</v>
      </c>
      <c r="AL5661" s="10">
        <f>YEAR(ufc_fights_2[[#This Row],[date]])</f>
        <v>2007</v>
      </c>
      <c r="AM5661" t="s">
        <v>3983</v>
      </c>
      <c r="AN5661">
        <v>1</v>
      </c>
      <c r="AO5661" t="s">
        <v>3913</v>
      </c>
      <c r="AP5661">
        <f>IF(ufc_fights_2[[#This Row],[winner]]="Red",ufc_fights_2[[#This Row],[r_fighter_id]],ufc_fights_2[[#This Row],[b_fighter_id]])</f>
        <v>1166</v>
      </c>
      <c r="AQ5661" t="str">
        <f>_xlfn.XLOOKUP(ufc_fights_2[[#This Row],[winnerID]],ufc_fighters[id],ufc_fighters[fighter_name],"xxx",0,1)</f>
        <v>Wilson Gouveia</v>
      </c>
    </row>
    <row r="5662" spans="1:43">
      <c r="A5662">
        <v>2742</v>
      </c>
      <c r="B5662">
        <v>2555</v>
      </c>
      <c r="C5662">
        <f>_xlfn.XLOOKUP(ufc_fights_2[[#This Row],[r_fighter_id]],ufc_fighters[id],ufc_fighters[year],"xxx",0,1)</f>
        <v>1985</v>
      </c>
      <c r="D5662">
        <f>_xlfn.XLOOKUP(ufc_fights_2[[#This Row],[b_fighter_id]],ufc_fighters[id],ufc_fighters[year],"Prázdné",0,1)</f>
        <v>1979</v>
      </c>
      <c r="E5662" s="10">
        <f>YEAR(ufc_fights_2[[#This Row],[date]])-ufc_fights_2[[#This Row],[r_year]]</f>
        <v>29</v>
      </c>
      <c r="F5662" s="10">
        <f>YEAR(ufc_fights_2[[#This Row],[date]])-ufc_fights_2[[#This Row],[b_year]]</f>
        <v>35</v>
      </c>
      <c r="G5662">
        <v>1</v>
      </c>
      <c r="H5662">
        <v>0</v>
      </c>
      <c r="I5662">
        <v>0.85709999999999997</v>
      </c>
      <c r="J5662">
        <v>0.5</v>
      </c>
      <c r="K5662">
        <v>0.89190000000000003</v>
      </c>
      <c r="L5662">
        <v>0.57140000000000002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1.1342592592592593E-3</v>
      </c>
      <c r="T5662" s="2">
        <v>0</v>
      </c>
      <c r="U5662">
        <v>0.75</v>
      </c>
      <c r="V5662">
        <v>0.5</v>
      </c>
      <c r="W5662">
        <v>1</v>
      </c>
      <c r="X5662">
        <v>1</v>
      </c>
      <c r="Y5662">
        <v>0</v>
      </c>
      <c r="Z5662">
        <v>0.8</v>
      </c>
      <c r="AA5662">
        <v>0.5</v>
      </c>
      <c r="AB5662">
        <v>1</v>
      </c>
      <c r="AC5662">
        <v>0</v>
      </c>
      <c r="AD5662">
        <v>0.66669999999999996</v>
      </c>
      <c r="AE5662">
        <v>0</v>
      </c>
      <c r="AF5662" t="s">
        <v>3910</v>
      </c>
      <c r="AG5662" s="2">
        <v>1.3773148148148147E-3</v>
      </c>
      <c r="AH5662" t="s">
        <v>3911</v>
      </c>
      <c r="AI5662">
        <v>3</v>
      </c>
      <c r="AJ5662" t="s">
        <v>3988</v>
      </c>
      <c r="AK5662" s="3">
        <v>41993</v>
      </c>
      <c r="AL5662" s="10">
        <f>YEAR(ufc_fights_2[[#This Row],[date]])</f>
        <v>2014</v>
      </c>
      <c r="AM5662" t="s">
        <v>3983</v>
      </c>
      <c r="AN5662">
        <v>81</v>
      </c>
      <c r="AO5662" t="s">
        <v>3913</v>
      </c>
      <c r="AP5662">
        <f>IF(ufc_fights_2[[#This Row],[winner]]="Red",ufc_fights_2[[#This Row],[r_fighter_id]],ufc_fights_2[[#This Row],[b_fighter_id]])</f>
        <v>2742</v>
      </c>
      <c r="AQ5662" t="str">
        <f>_xlfn.XLOOKUP(ufc_fights_2[[#This Row],[winnerID]],ufc_fighters[id],ufc_fighters[fighter_name],"xxx",0,1)</f>
        <v>Marcos Rogerio de Lima</v>
      </c>
    </row>
    <row r="5663" spans="1:43">
      <c r="A5663">
        <v>1166</v>
      </c>
      <c r="B5663">
        <v>1960</v>
      </c>
      <c r="C5663">
        <f>_xlfn.XLOOKUP(ufc_fights_2[[#This Row],[r_fighter_id]],ufc_fighters[id],ufc_fighters[year],"xxx",0,1)</f>
        <v>1978</v>
      </c>
      <c r="D5663">
        <f>_xlfn.XLOOKUP(ufc_fights_2[[#This Row],[b_fighter_id]],ufc_fighters[id],ufc_fighters[year],"Prázdné",0,1)</f>
        <v>1981</v>
      </c>
      <c r="E5663" s="10">
        <f>YEAR(ufc_fights_2[[#This Row],[date]])-ufc_fights_2[[#This Row],[r_year]]</f>
        <v>29</v>
      </c>
      <c r="F5663" s="10">
        <f>YEAR(ufc_fights_2[[#This Row],[date]])-ufc_fights_2[[#This Row],[b_year]]</f>
        <v>26</v>
      </c>
      <c r="G5663">
        <v>1</v>
      </c>
      <c r="H5663">
        <v>0</v>
      </c>
      <c r="I5663">
        <v>0.5806</v>
      </c>
      <c r="J5663">
        <v>0.1429</v>
      </c>
      <c r="K5663">
        <v>0.6905</v>
      </c>
      <c r="L5663">
        <v>0.1429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 s="2">
        <v>4.5138888888888887E-4</v>
      </c>
      <c r="T5663" s="2">
        <v>0</v>
      </c>
      <c r="U5663">
        <v>0.45829999999999999</v>
      </c>
      <c r="V5663">
        <v>0</v>
      </c>
      <c r="W5663">
        <v>0</v>
      </c>
      <c r="X5663">
        <v>1</v>
      </c>
      <c r="Y5663">
        <v>0.5</v>
      </c>
      <c r="Z5663">
        <v>0.57140000000000002</v>
      </c>
      <c r="AA5663">
        <v>0.1429</v>
      </c>
      <c r="AB5663">
        <v>0.42859999999999998</v>
      </c>
      <c r="AC5663">
        <v>0</v>
      </c>
      <c r="AD5663">
        <v>1</v>
      </c>
      <c r="AE5663">
        <v>0</v>
      </c>
      <c r="AF5663" t="s">
        <v>3933</v>
      </c>
      <c r="AG5663" s="2">
        <v>2.1527777777777778E-3</v>
      </c>
      <c r="AH5663" t="s">
        <v>3911</v>
      </c>
      <c r="AI5663">
        <v>3</v>
      </c>
      <c r="AJ5663" t="s">
        <v>3939</v>
      </c>
      <c r="AK5663" s="3">
        <v>39228</v>
      </c>
      <c r="AL5663" s="10">
        <f>YEAR(ufc_fights_2[[#This Row],[date]])</f>
        <v>2007</v>
      </c>
      <c r="AM5663" t="s">
        <v>3983</v>
      </c>
      <c r="AN5663">
        <v>1</v>
      </c>
      <c r="AO5663" t="s">
        <v>3913</v>
      </c>
      <c r="AP5663">
        <f>IF(ufc_fights_2[[#This Row],[winner]]="Red",ufc_fights_2[[#This Row],[r_fighter_id]],ufc_fights_2[[#This Row],[b_fighter_id]])</f>
        <v>1166</v>
      </c>
      <c r="AQ5663" t="str">
        <f>_xlfn.XLOOKUP(ufc_fights_2[[#This Row],[winnerID]],ufc_fighters[id],ufc_fighters[fighter_name],"xxx",0,1)</f>
        <v>Wilson Gouveia</v>
      </c>
    </row>
    <row r="5664" spans="1:43">
      <c r="A5664">
        <v>286</v>
      </c>
      <c r="B5664">
        <v>1261</v>
      </c>
      <c r="C5664">
        <f>_xlfn.XLOOKUP(ufc_fights_2[[#This Row],[r_fighter_id]],ufc_fighters[id],ufc_fighters[year],"xxx",0,1)</f>
        <v>1979</v>
      </c>
      <c r="D5664">
        <f>_xlfn.XLOOKUP(ufc_fights_2[[#This Row],[b_fighter_id]],ufc_fighters[id],ufc_fighters[year],"Prázdné",0,1)</f>
        <v>1976</v>
      </c>
      <c r="E5664" s="10">
        <f>YEAR(ufc_fights_2[[#This Row],[date]])-ufc_fights_2[[#This Row],[r_year]]</f>
        <v>28</v>
      </c>
      <c r="F5664" s="10">
        <f>YEAR(ufc_fights_2[[#This Row],[date]])-ufc_fights_2[[#This Row],[b_year]]</f>
        <v>31</v>
      </c>
      <c r="G5664">
        <v>0</v>
      </c>
      <c r="H5664">
        <v>0</v>
      </c>
      <c r="I5664">
        <v>0.29010000000000002</v>
      </c>
      <c r="J5664">
        <v>0.4516</v>
      </c>
      <c r="K5664">
        <v>0.35709999999999997</v>
      </c>
      <c r="L5664">
        <v>0.5333</v>
      </c>
      <c r="M5664">
        <v>0</v>
      </c>
      <c r="N5664">
        <v>0.5</v>
      </c>
      <c r="O5664">
        <v>0</v>
      </c>
      <c r="P5664">
        <v>0</v>
      </c>
      <c r="Q5664">
        <v>0</v>
      </c>
      <c r="R5664">
        <v>0</v>
      </c>
      <c r="S5664" s="2">
        <v>1.1574074074074073E-5</v>
      </c>
      <c r="T5664" s="2">
        <v>2.8703703703703703E-3</v>
      </c>
      <c r="U5664">
        <v>0.23330000000000001</v>
      </c>
      <c r="V5664">
        <v>0.45079999999999998</v>
      </c>
      <c r="W5664">
        <v>1</v>
      </c>
      <c r="X5664">
        <v>1</v>
      </c>
      <c r="Y5664">
        <v>0</v>
      </c>
      <c r="Z5664">
        <v>0.29010000000000002</v>
      </c>
      <c r="AA5664">
        <v>0.43330000000000002</v>
      </c>
      <c r="AB5664">
        <v>0</v>
      </c>
      <c r="AC5664">
        <v>1</v>
      </c>
      <c r="AD5664">
        <v>0</v>
      </c>
      <c r="AE5664">
        <v>1</v>
      </c>
      <c r="AF5664" t="s">
        <v>3922</v>
      </c>
      <c r="AG5664" s="2">
        <v>3.472222222222222E-3</v>
      </c>
      <c r="AH5664" t="s">
        <v>3911</v>
      </c>
      <c r="AI5664">
        <v>3</v>
      </c>
      <c r="AJ5664" t="s">
        <v>3939</v>
      </c>
      <c r="AK5664" s="3">
        <v>39333</v>
      </c>
      <c r="AL5664" s="10">
        <f>YEAR(ufc_fights_2[[#This Row],[date]])</f>
        <v>2007</v>
      </c>
      <c r="AM5664" t="s">
        <v>3983</v>
      </c>
      <c r="AN5664">
        <v>70</v>
      </c>
      <c r="AO5664" t="s">
        <v>3913</v>
      </c>
      <c r="AP5664">
        <f>IF(ufc_fights_2[[#This Row],[winner]]="Red",ufc_fights_2[[#This Row],[r_fighter_id]],ufc_fights_2[[#This Row],[b_fighter_id]])</f>
        <v>286</v>
      </c>
      <c r="AQ5664" t="str">
        <f>_xlfn.XLOOKUP(ufc_fights_2[[#This Row],[winnerID]],ufc_fighters[id],ufc_fighters[fighter_name],"xxx",0,1)</f>
        <v>Michael Bisping</v>
      </c>
    </row>
    <row r="5665" spans="1:43">
      <c r="A5665">
        <v>2566</v>
      </c>
      <c r="B5665">
        <v>2733</v>
      </c>
      <c r="C5665">
        <f>_xlfn.XLOOKUP(ufc_fights_2[[#This Row],[r_fighter_id]],ufc_fighters[id],ufc_fighters[year],"xxx",0,1)</f>
        <v>1988</v>
      </c>
      <c r="D5665">
        <f>_xlfn.XLOOKUP(ufc_fights_2[[#This Row],[b_fighter_id]],ufc_fighters[id],ufc_fighters[year],"Prázdné",0,1)</f>
        <v>1988</v>
      </c>
      <c r="E5665" s="10">
        <f>YEAR(ufc_fights_2[[#This Row],[date]])-ufc_fights_2[[#This Row],[r_year]]</f>
        <v>32</v>
      </c>
      <c r="F5665" s="10">
        <f>YEAR(ufc_fights_2[[#This Row],[date]])-ufc_fights_2[[#This Row],[b_year]]</f>
        <v>32</v>
      </c>
      <c r="G5665">
        <v>0</v>
      </c>
      <c r="H5665">
        <v>1</v>
      </c>
      <c r="I5665">
        <v>0.7</v>
      </c>
      <c r="J5665">
        <v>0.80769999999999997</v>
      </c>
      <c r="K5665">
        <v>0.76670000000000005</v>
      </c>
      <c r="L5665">
        <v>0.80769999999999997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2.8935185185185184E-4</v>
      </c>
      <c r="T5665" s="2">
        <v>1.8518518518518518E-4</v>
      </c>
      <c r="U5665">
        <v>0.2</v>
      </c>
      <c r="V5665">
        <v>0.69230000000000003</v>
      </c>
      <c r="W5665">
        <v>0.8</v>
      </c>
      <c r="X5665">
        <v>0.9</v>
      </c>
      <c r="Y5665">
        <v>1</v>
      </c>
      <c r="Z5665">
        <v>0.64290000000000003</v>
      </c>
      <c r="AA5665">
        <v>0.72729999999999995</v>
      </c>
      <c r="AB5665">
        <v>0.83330000000000004</v>
      </c>
      <c r="AC5665">
        <v>0.84619999999999995</v>
      </c>
      <c r="AD5665">
        <v>0</v>
      </c>
      <c r="AE5665">
        <v>1</v>
      </c>
      <c r="AF5665" t="s">
        <v>3910</v>
      </c>
      <c r="AG5665" s="2">
        <v>1.5856481481481481E-3</v>
      </c>
      <c r="AH5665" t="s">
        <v>3911</v>
      </c>
      <c r="AI5665">
        <v>3</v>
      </c>
      <c r="AJ5665" t="s">
        <v>3924</v>
      </c>
      <c r="AK5665" s="3">
        <v>44065</v>
      </c>
      <c r="AL5665" s="10">
        <f>YEAR(ufc_fights_2[[#This Row],[date]])</f>
        <v>2020</v>
      </c>
      <c r="AM5665" t="s">
        <v>3983</v>
      </c>
      <c r="AN5665">
        <v>1</v>
      </c>
      <c r="AO5665" t="s">
        <v>3918</v>
      </c>
      <c r="AP5665">
        <f>IF(ufc_fights_2[[#This Row],[winner]]="Red",ufc_fights_2[[#This Row],[r_fighter_id]],ufc_fights_2[[#This Row],[b_fighter_id]])</f>
        <v>2733</v>
      </c>
      <c r="AQ5665" t="str">
        <f>_xlfn.XLOOKUP(ufc_fights_2[[#This Row],[winnerID]],ufc_fighters[id],ufc_fighters[fighter_name],"xxx",0,1)</f>
        <v>Mike Rodriguez</v>
      </c>
    </row>
    <row r="5666" spans="1:43">
      <c r="A5666">
        <v>286</v>
      </c>
      <c r="B5666">
        <v>3012</v>
      </c>
      <c r="C5666">
        <f>_xlfn.XLOOKUP(ufc_fights_2[[#This Row],[r_fighter_id]],ufc_fighters[id],ufc_fighters[year],"xxx",0,1)</f>
        <v>1979</v>
      </c>
      <c r="D5666">
        <f>_xlfn.XLOOKUP(ufc_fights_2[[#This Row],[b_fighter_id]],ufc_fighters[id],ufc_fighters[year],"Prázdné",0,1)</f>
        <v>1971</v>
      </c>
      <c r="E5666" s="10">
        <f>YEAR(ufc_fights_2[[#This Row],[date]])-ufc_fights_2[[#This Row],[r_year]]</f>
        <v>28</v>
      </c>
      <c r="F5666" s="10">
        <f>YEAR(ufc_fights_2[[#This Row],[date]])-ufc_fights_2[[#This Row],[b_year]]</f>
        <v>36</v>
      </c>
      <c r="G5666">
        <v>0</v>
      </c>
      <c r="H5666">
        <v>1</v>
      </c>
      <c r="I5666">
        <v>0.46750000000000003</v>
      </c>
      <c r="J5666">
        <v>0.4</v>
      </c>
      <c r="K5666">
        <v>0.63190000000000002</v>
      </c>
      <c r="L5666">
        <v>0.58819999999999995</v>
      </c>
      <c r="M5666">
        <v>1</v>
      </c>
      <c r="N5666">
        <v>0</v>
      </c>
      <c r="O5666">
        <v>0</v>
      </c>
      <c r="P5666">
        <v>2</v>
      </c>
      <c r="Q5666">
        <v>1</v>
      </c>
      <c r="R5666">
        <v>0</v>
      </c>
      <c r="S5666" s="2">
        <v>3.3101851851851851E-3</v>
      </c>
      <c r="T5666" s="2">
        <v>6.8287037037037036E-4</v>
      </c>
      <c r="U5666">
        <v>0.42859999999999998</v>
      </c>
      <c r="V5666">
        <v>0.16669999999999999</v>
      </c>
      <c r="W5666">
        <v>0.85709999999999997</v>
      </c>
      <c r="X5666">
        <v>0</v>
      </c>
      <c r="Y5666">
        <v>0.66669999999999996</v>
      </c>
      <c r="Z5666">
        <v>0.4667</v>
      </c>
      <c r="AA5666">
        <v>0.28570000000000001</v>
      </c>
      <c r="AB5666">
        <v>0</v>
      </c>
      <c r="AC5666">
        <v>1</v>
      </c>
      <c r="AD5666">
        <v>0.4677</v>
      </c>
      <c r="AE5666">
        <v>0.33329999999999999</v>
      </c>
      <c r="AF5666" t="s">
        <v>3910</v>
      </c>
      <c r="AG5666" s="2">
        <v>1.1574074074074073E-3</v>
      </c>
      <c r="AH5666" t="s">
        <v>3911</v>
      </c>
      <c r="AI5666">
        <v>3</v>
      </c>
      <c r="AJ5666" t="s">
        <v>3967</v>
      </c>
      <c r="AK5666" s="3">
        <v>39193</v>
      </c>
      <c r="AL5666" s="10">
        <f>YEAR(ufc_fights_2[[#This Row],[date]])</f>
        <v>2007</v>
      </c>
      <c r="AM5666" t="s">
        <v>3983</v>
      </c>
      <c r="AN5666">
        <v>33</v>
      </c>
      <c r="AO5666" t="s">
        <v>3913</v>
      </c>
      <c r="AP5666">
        <f>IF(ufc_fights_2[[#This Row],[winner]]="Red",ufc_fights_2[[#This Row],[r_fighter_id]],ufc_fights_2[[#This Row],[b_fighter_id]])</f>
        <v>286</v>
      </c>
      <c r="AQ5666" t="str">
        <f>_xlfn.XLOOKUP(ufc_fights_2[[#This Row],[winnerID]],ufc_fighters[id],ufc_fighters[fighter_name],"xxx",0,1)</f>
        <v>Michael Bisping</v>
      </c>
    </row>
    <row r="5667" spans="1:43">
      <c r="A5667">
        <v>286</v>
      </c>
      <c r="B5667">
        <v>2891</v>
      </c>
      <c r="C5667">
        <f>_xlfn.XLOOKUP(ufc_fights_2[[#This Row],[r_fighter_id]],ufc_fighters[id],ufc_fighters[year],"xxx",0,1)</f>
        <v>1979</v>
      </c>
      <c r="D5667">
        <f>_xlfn.XLOOKUP(ufc_fights_2[[#This Row],[b_fighter_id]],ufc_fighters[id],ufc_fighters[year],"Prázdné",0,1)</f>
        <v>1977</v>
      </c>
      <c r="E5667" s="10">
        <f>YEAR(ufc_fights_2[[#This Row],[date]])-ufc_fights_2[[#This Row],[r_year]]</f>
        <v>27</v>
      </c>
      <c r="F5667" s="10">
        <f>YEAR(ufc_fights_2[[#This Row],[date]])-ufc_fights_2[[#This Row],[b_year]]</f>
        <v>29</v>
      </c>
      <c r="G5667">
        <v>0</v>
      </c>
      <c r="H5667">
        <v>0</v>
      </c>
      <c r="I5667">
        <v>0.57579999999999998</v>
      </c>
      <c r="J5667">
        <v>0.5</v>
      </c>
      <c r="K5667">
        <v>0.6</v>
      </c>
      <c r="L5667">
        <v>0.76919999999999999</v>
      </c>
      <c r="M5667">
        <v>0</v>
      </c>
      <c r="N5667">
        <v>0.42859999999999998</v>
      </c>
      <c r="O5667">
        <v>0</v>
      </c>
      <c r="P5667">
        <v>2</v>
      </c>
      <c r="Q5667">
        <v>1</v>
      </c>
      <c r="R5667">
        <v>0</v>
      </c>
      <c r="S5667" s="2">
        <v>4.5138888888888887E-4</v>
      </c>
      <c r="T5667" s="2">
        <v>1.7939814814814815E-3</v>
      </c>
      <c r="U5667">
        <v>0.53569999999999995</v>
      </c>
      <c r="V5667">
        <v>0.33329999999999999</v>
      </c>
      <c r="W5667">
        <v>0.75</v>
      </c>
      <c r="X5667">
        <v>1</v>
      </c>
      <c r="Y5667">
        <v>0</v>
      </c>
      <c r="Z5667">
        <v>0.4667</v>
      </c>
      <c r="AA5667">
        <v>0</v>
      </c>
      <c r="AB5667">
        <v>1</v>
      </c>
      <c r="AC5667">
        <v>0.5</v>
      </c>
      <c r="AD5667">
        <v>0.625</v>
      </c>
      <c r="AE5667">
        <v>1</v>
      </c>
      <c r="AF5667" t="s">
        <v>3910</v>
      </c>
      <c r="AG5667" s="2">
        <v>3.0555555555555557E-3</v>
      </c>
      <c r="AH5667" t="s">
        <v>3911</v>
      </c>
      <c r="AI5667">
        <v>3</v>
      </c>
      <c r="AJ5667" t="s">
        <v>3939</v>
      </c>
      <c r="AK5667" s="3">
        <v>39081</v>
      </c>
      <c r="AL5667" s="10">
        <f>YEAR(ufc_fights_2[[#This Row],[date]])</f>
        <v>2006</v>
      </c>
      <c r="AM5667" t="s">
        <v>3983</v>
      </c>
      <c r="AN5667">
        <v>1</v>
      </c>
      <c r="AO5667" t="s">
        <v>3913</v>
      </c>
      <c r="AP5667">
        <f>IF(ufc_fights_2[[#This Row],[winner]]="Red",ufc_fights_2[[#This Row],[r_fighter_id]],ufc_fights_2[[#This Row],[b_fighter_id]])</f>
        <v>286</v>
      </c>
      <c r="AQ5667" t="str">
        <f>_xlfn.XLOOKUP(ufc_fights_2[[#This Row],[winnerID]],ufc_fighters[id],ufc_fighters[fighter_name],"xxx",0,1)</f>
        <v>Michael Bisping</v>
      </c>
    </row>
    <row r="5668" spans="1:43">
      <c r="A5668">
        <v>3103</v>
      </c>
      <c r="B5668">
        <v>468</v>
      </c>
      <c r="C5668">
        <f>_xlfn.XLOOKUP(ufc_fights_2[[#This Row],[r_fighter_id]],ufc_fighters[id],ufc_fighters[year],"xxx",0,1)</f>
        <v>1980</v>
      </c>
      <c r="D5668">
        <f>_xlfn.XLOOKUP(ufc_fights_2[[#This Row],[b_fighter_id]],ufc_fighters[id],ufc_fighters[year],"Prázdné",0,1)</f>
        <v>1986</v>
      </c>
      <c r="E5668" s="10">
        <f>YEAR(ufc_fights_2[[#This Row],[date]])-ufc_fights_2[[#This Row],[r_year]]</f>
        <v>29</v>
      </c>
      <c r="F5668" s="10">
        <f>YEAR(ufc_fights_2[[#This Row],[date]])-ufc_fights_2[[#This Row],[b_year]]</f>
        <v>23</v>
      </c>
      <c r="G5668">
        <v>0</v>
      </c>
      <c r="H5668">
        <v>0</v>
      </c>
      <c r="I5668">
        <v>0.2472</v>
      </c>
      <c r="J5668">
        <v>0.2273</v>
      </c>
      <c r="K5668">
        <v>0.2717</v>
      </c>
      <c r="L5668">
        <v>0.23230000000000001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6.9444444444444444E-5</v>
      </c>
      <c r="T5668" s="2">
        <v>0</v>
      </c>
      <c r="U5668">
        <v>0.11269999999999999</v>
      </c>
      <c r="V5668">
        <v>0.127</v>
      </c>
      <c r="W5668">
        <v>0.61109999999999998</v>
      </c>
      <c r="X5668">
        <v>0.94440000000000002</v>
      </c>
      <c r="Y5668">
        <v>0.71430000000000005</v>
      </c>
      <c r="Z5668">
        <v>0.247</v>
      </c>
      <c r="AA5668">
        <v>0.22370000000000001</v>
      </c>
      <c r="AB5668">
        <v>0.25</v>
      </c>
      <c r="AC5668">
        <v>0.5</v>
      </c>
      <c r="AD5668">
        <v>0</v>
      </c>
      <c r="AE5668">
        <v>0</v>
      </c>
      <c r="AF5668" t="s">
        <v>3915</v>
      </c>
      <c r="AG5668" s="2">
        <v>3.472222222222222E-3</v>
      </c>
      <c r="AH5668" t="s">
        <v>3911</v>
      </c>
      <c r="AI5668">
        <v>3</v>
      </c>
      <c r="AJ5668" t="s">
        <v>4079</v>
      </c>
      <c r="AK5668" s="3">
        <v>40072</v>
      </c>
      <c r="AL5668" s="10">
        <f>YEAR(ufc_fights_2[[#This Row],[date]])</f>
        <v>2009</v>
      </c>
      <c r="AM5668" t="s">
        <v>3983</v>
      </c>
      <c r="AN5668">
        <v>35</v>
      </c>
      <c r="AO5668" t="s">
        <v>3913</v>
      </c>
      <c r="AP5668">
        <f>IF(ufc_fights_2[[#This Row],[winner]]="Red",ufc_fights_2[[#This Row],[r_fighter_id]],ufc_fights_2[[#This Row],[b_fighter_id]])</f>
        <v>3103</v>
      </c>
      <c r="AQ5668" t="str">
        <f>_xlfn.XLOOKUP(ufc_fights_2[[#This Row],[winnerID]],ufc_fighters[id],ufc_fighters[fighter_name],"xxx",0,1)</f>
        <v>Brian Stann</v>
      </c>
    </row>
    <row r="5669" spans="1:43">
      <c r="A5669">
        <v>3103</v>
      </c>
      <c r="B5669">
        <v>3410</v>
      </c>
      <c r="C5669">
        <f>_xlfn.XLOOKUP(ufc_fights_2[[#This Row],[r_fighter_id]],ufc_fighters[id],ufc_fighters[year],"xxx",0,1)</f>
        <v>1980</v>
      </c>
      <c r="D5669">
        <f>_xlfn.XLOOKUP(ufc_fights_2[[#This Row],[b_fighter_id]],ufc_fighters[id],ufc_fighters[year],"Prázdné",0,1)</f>
        <v>1981</v>
      </c>
      <c r="E5669" s="10">
        <f>YEAR(ufc_fights_2[[#This Row],[date]])-ufc_fights_2[[#This Row],[r_year]]</f>
        <v>29</v>
      </c>
      <c r="F5669" s="10">
        <f>YEAR(ufc_fights_2[[#This Row],[date]])-ufc_fights_2[[#This Row],[b_year]]</f>
        <v>28</v>
      </c>
      <c r="G5669">
        <v>0</v>
      </c>
      <c r="H5669">
        <v>0</v>
      </c>
      <c r="I5669">
        <v>0.5373</v>
      </c>
      <c r="J5669">
        <v>0.42859999999999998</v>
      </c>
      <c r="K5669">
        <v>0.74629999999999996</v>
      </c>
      <c r="L5669">
        <v>0.5806</v>
      </c>
      <c r="M5669">
        <v>0</v>
      </c>
      <c r="N5669">
        <v>0.4667</v>
      </c>
      <c r="O5669">
        <v>0</v>
      </c>
      <c r="P5669">
        <v>2</v>
      </c>
      <c r="Q5669">
        <v>0</v>
      </c>
      <c r="R5669">
        <v>0</v>
      </c>
      <c r="S5669" s="2">
        <v>3.2523148148148147E-3</v>
      </c>
      <c r="T5669" s="2">
        <v>4.1550925925925922E-3</v>
      </c>
      <c r="U5669">
        <v>0.35709999999999997</v>
      </c>
      <c r="V5669">
        <v>0.33329999999999999</v>
      </c>
      <c r="W5669">
        <v>0.6</v>
      </c>
      <c r="X5669">
        <v>1</v>
      </c>
      <c r="Y5669">
        <v>0</v>
      </c>
      <c r="Z5669">
        <v>0.36670000000000003</v>
      </c>
      <c r="AA5669">
        <v>0.31580000000000003</v>
      </c>
      <c r="AB5669">
        <v>0.73080000000000001</v>
      </c>
      <c r="AC5669">
        <v>0.45450000000000002</v>
      </c>
      <c r="AD5669">
        <v>0.54549999999999998</v>
      </c>
      <c r="AE5669">
        <v>0.8</v>
      </c>
      <c r="AF5669" t="s">
        <v>3915</v>
      </c>
      <c r="AG5669" s="2">
        <v>3.472222222222222E-3</v>
      </c>
      <c r="AH5669" t="s">
        <v>3911</v>
      </c>
      <c r="AI5669">
        <v>3</v>
      </c>
      <c r="AJ5669" t="s">
        <v>3967</v>
      </c>
      <c r="AK5669" s="3">
        <v>40152</v>
      </c>
      <c r="AL5669" s="10">
        <f>YEAR(ufc_fights_2[[#This Row],[date]])</f>
        <v>2009</v>
      </c>
      <c r="AM5669" t="s">
        <v>3983</v>
      </c>
      <c r="AN5669">
        <v>1</v>
      </c>
      <c r="AO5669" t="s">
        <v>3913</v>
      </c>
      <c r="AP5669">
        <f>IF(ufc_fights_2[[#This Row],[winner]]="Red",ufc_fights_2[[#This Row],[r_fighter_id]],ufc_fights_2[[#This Row],[b_fighter_id]])</f>
        <v>3103</v>
      </c>
      <c r="AQ5669" t="str">
        <f>_xlfn.XLOOKUP(ufc_fights_2[[#This Row],[winnerID]],ufc_fighters[id],ufc_fighters[fighter_name],"xxx",0,1)</f>
        <v>Brian Stann</v>
      </c>
    </row>
    <row r="5670" spans="1:43">
      <c r="A5670">
        <v>1006</v>
      </c>
      <c r="B5670">
        <v>762</v>
      </c>
      <c r="C5670">
        <f>_xlfn.XLOOKUP(ufc_fights_2[[#This Row],[r_fighter_id]],ufc_fighters[id],ufc_fighters[year],"xxx",0,1)</f>
        <v>1974</v>
      </c>
      <c r="D5670">
        <f>_xlfn.XLOOKUP(ufc_fights_2[[#This Row],[b_fighter_id]],ufc_fighters[id],ufc_fighters[year],"Prázdné",0,1)</f>
        <v>1982</v>
      </c>
      <c r="E5670" s="10">
        <f>YEAR(ufc_fights_2[[#This Row],[date]])-ufc_fights_2[[#This Row],[r_year]]</f>
        <v>29</v>
      </c>
      <c r="F5670" s="10">
        <f>YEAR(ufc_fights_2[[#This Row],[date]])-ufc_fights_2[[#This Row],[b_year]]</f>
        <v>21</v>
      </c>
      <c r="G5670">
        <v>1</v>
      </c>
      <c r="H5670">
        <v>0</v>
      </c>
      <c r="I5670">
        <v>0.80430000000000001</v>
      </c>
      <c r="J5670">
        <v>0.66669999999999996</v>
      </c>
      <c r="K5670">
        <v>0.83020000000000005</v>
      </c>
      <c r="L5670">
        <v>0.86670000000000003</v>
      </c>
      <c r="M5670">
        <v>0</v>
      </c>
      <c r="N5670">
        <v>1</v>
      </c>
      <c r="O5670">
        <v>0</v>
      </c>
      <c r="P5670">
        <v>1</v>
      </c>
      <c r="Q5670">
        <v>0</v>
      </c>
      <c r="R5670">
        <v>0</v>
      </c>
      <c r="S5670" s="2">
        <v>1.3773148148148147E-3</v>
      </c>
      <c r="T5670" s="2">
        <v>3.9351851851851852E-4</v>
      </c>
      <c r="U5670">
        <v>0.7</v>
      </c>
      <c r="V5670">
        <v>0.5</v>
      </c>
      <c r="W5670">
        <v>1</v>
      </c>
      <c r="X5670">
        <v>1</v>
      </c>
      <c r="Y5670">
        <v>0</v>
      </c>
      <c r="Z5670">
        <v>0.75</v>
      </c>
      <c r="AA5670">
        <v>0</v>
      </c>
      <c r="AB5670">
        <v>0.875</v>
      </c>
      <c r="AC5670">
        <v>1</v>
      </c>
      <c r="AD5670">
        <v>0.72219999999999995</v>
      </c>
      <c r="AE5670">
        <v>0</v>
      </c>
      <c r="AF5670" t="s">
        <v>3910</v>
      </c>
      <c r="AG5670" s="2">
        <v>2.488425925925926E-3</v>
      </c>
      <c r="AH5670" t="s">
        <v>3911</v>
      </c>
      <c r="AI5670">
        <v>3</v>
      </c>
      <c r="AJ5670" t="s">
        <v>4098</v>
      </c>
      <c r="AK5670" s="3">
        <v>37890</v>
      </c>
      <c r="AL5670" s="10">
        <f>YEAR(ufc_fights_2[[#This Row],[date]])</f>
        <v>2003</v>
      </c>
      <c r="AM5670" t="s">
        <v>3983</v>
      </c>
      <c r="AN5670">
        <v>1</v>
      </c>
      <c r="AO5670" t="s">
        <v>3913</v>
      </c>
      <c r="AP5670">
        <f>IF(ufc_fights_2[[#This Row],[winner]]="Red",ufc_fights_2[[#This Row],[r_fighter_id]],ufc_fights_2[[#This Row],[b_fighter_id]])</f>
        <v>1006</v>
      </c>
      <c r="AQ5670" t="str">
        <f>_xlfn.XLOOKUP(ufc_fights_2[[#This Row],[winnerID]],ufc_fighters[id],ufc_fighters[fighter_name],"xxx",0,1)</f>
        <v>Rich Franklin</v>
      </c>
    </row>
    <row r="5671" spans="1:43">
      <c r="A5671">
        <v>1485</v>
      </c>
      <c r="B5671">
        <v>1774</v>
      </c>
      <c r="C5671">
        <f>_xlfn.XLOOKUP(ufc_fights_2[[#This Row],[r_fighter_id]],ufc_fighters[id],ufc_fighters[year],"xxx",0,1)</f>
        <v>1988</v>
      </c>
      <c r="D5671">
        <f>_xlfn.XLOOKUP(ufc_fights_2[[#This Row],[b_fighter_id]],ufc_fighters[id],ufc_fighters[year],"Prázdné",0,1)</f>
        <v>1988</v>
      </c>
      <c r="E5671" s="10">
        <f>YEAR(ufc_fights_2[[#This Row],[date]])-ufc_fights_2[[#This Row],[r_year]]</f>
        <v>32</v>
      </c>
      <c r="F5671" s="10">
        <f>YEAR(ufc_fights_2[[#This Row],[date]])-ufc_fights_2[[#This Row],[b_year]]</f>
        <v>32</v>
      </c>
      <c r="G5671">
        <v>2</v>
      </c>
      <c r="H5671">
        <v>0</v>
      </c>
      <c r="I5671">
        <v>0.57889999999999997</v>
      </c>
      <c r="J5671">
        <v>0.3226</v>
      </c>
      <c r="K5671">
        <v>0.57889999999999997</v>
      </c>
      <c r="L5671">
        <v>0.3226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1.273148148148148E-4</v>
      </c>
      <c r="T5671" s="2">
        <v>0</v>
      </c>
      <c r="U5671">
        <v>0.45450000000000002</v>
      </c>
      <c r="V5671">
        <v>0.27589999999999998</v>
      </c>
      <c r="W5671">
        <v>0.4</v>
      </c>
      <c r="X5671">
        <v>0.90910000000000002</v>
      </c>
      <c r="Y5671">
        <v>1</v>
      </c>
      <c r="Z5671">
        <v>0.58620000000000005</v>
      </c>
      <c r="AA5671">
        <v>0.33329999999999999</v>
      </c>
      <c r="AB5671">
        <v>0</v>
      </c>
      <c r="AC5671">
        <v>0</v>
      </c>
      <c r="AD5671">
        <v>0.625</v>
      </c>
      <c r="AE5671">
        <v>0</v>
      </c>
      <c r="AF5671" t="s">
        <v>3910</v>
      </c>
      <c r="AG5671" s="2">
        <v>1.8287037037037037E-3</v>
      </c>
      <c r="AH5671" t="s">
        <v>3911</v>
      </c>
      <c r="AI5671">
        <v>3</v>
      </c>
      <c r="AJ5671" t="s">
        <v>3912</v>
      </c>
      <c r="AK5671" s="3">
        <v>44135</v>
      </c>
      <c r="AL5671" s="10">
        <f>YEAR(ufc_fights_2[[#This Row],[date]])</f>
        <v>2020</v>
      </c>
      <c r="AM5671" t="s">
        <v>3983</v>
      </c>
      <c r="AN5671">
        <v>1</v>
      </c>
      <c r="AO5671" t="s">
        <v>3913</v>
      </c>
      <c r="AP5671">
        <f>IF(ufc_fights_2[[#This Row],[winner]]="Red",ufc_fights_2[[#This Row],[r_fighter_id]],ufc_fights_2[[#This Row],[b_fighter_id]])</f>
        <v>1485</v>
      </c>
      <c r="AQ5671" t="str">
        <f>_xlfn.XLOOKUP(ufc_fights_2[[#This Row],[winnerID]],ufc_fighters[id],ufc_fighters[fighter_name],"xxx",0,1)</f>
        <v>Dustin Jacoby</v>
      </c>
    </row>
    <row r="5672" spans="1:43">
      <c r="A5672">
        <v>1833</v>
      </c>
      <c r="B5672">
        <v>68</v>
      </c>
      <c r="C5672">
        <f>_xlfn.XLOOKUP(ufc_fights_2[[#This Row],[r_fighter_id]],ufc_fighters[id],ufc_fighters[year],"xxx",0,1)</f>
        <v>1970</v>
      </c>
      <c r="D5672">
        <f>_xlfn.XLOOKUP(ufc_fights_2[[#This Row],[b_fighter_id]],ufc_fighters[id],ufc_fighters[year],"Prázdné",0,1)</f>
        <v>1976</v>
      </c>
      <c r="E5672" s="10">
        <f>YEAR(ufc_fights_2[[#This Row],[date]])-ufc_fights_2[[#This Row],[r_year]]</f>
        <v>31</v>
      </c>
      <c r="F5672" s="10">
        <f>YEAR(ufc_fights_2[[#This Row],[date]])-ufc_fights_2[[#This Row],[b_year]]</f>
        <v>25</v>
      </c>
      <c r="G5672">
        <v>0</v>
      </c>
      <c r="H5672">
        <v>0</v>
      </c>
      <c r="I5672">
        <v>0.44900000000000001</v>
      </c>
      <c r="J5672">
        <v>0.5</v>
      </c>
      <c r="K5672">
        <v>0.7712</v>
      </c>
      <c r="L5672">
        <v>0.64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8.4953703703703701E-3</v>
      </c>
      <c r="T5672" s="2">
        <v>0</v>
      </c>
      <c r="U5672">
        <v>0.41670000000000001</v>
      </c>
      <c r="V5672">
        <v>0.46150000000000002</v>
      </c>
      <c r="W5672">
        <v>0.6</v>
      </c>
      <c r="X5672">
        <v>0.5</v>
      </c>
      <c r="Y5672">
        <v>1</v>
      </c>
      <c r="Z5672">
        <v>0.25</v>
      </c>
      <c r="AA5672">
        <v>0.41670000000000001</v>
      </c>
      <c r="AB5672">
        <v>0.63639999999999997</v>
      </c>
      <c r="AC5672">
        <v>0.33329999999999999</v>
      </c>
      <c r="AD5672">
        <v>0.46150000000000002</v>
      </c>
      <c r="AE5672">
        <v>1</v>
      </c>
      <c r="AF5672" t="s">
        <v>4025</v>
      </c>
      <c r="AG5672" s="2">
        <v>3.0208333333333333E-3</v>
      </c>
      <c r="AH5672" t="s">
        <v>3911</v>
      </c>
      <c r="AI5672">
        <v>3</v>
      </c>
      <c r="AJ5672" t="s">
        <v>3939</v>
      </c>
      <c r="AK5672" s="3">
        <v>37015</v>
      </c>
      <c r="AL5672" s="10">
        <f>YEAR(ufc_fights_2[[#This Row],[date]])</f>
        <v>2001</v>
      </c>
      <c r="AM5672" t="s">
        <v>3983</v>
      </c>
      <c r="AN5672">
        <v>36</v>
      </c>
      <c r="AO5672" t="s">
        <v>3913</v>
      </c>
      <c r="AP5672">
        <f>IF(ufc_fights_2[[#This Row],[winner]]="Red",ufc_fights_2[[#This Row],[r_fighter_id]],ufc_fights_2[[#This Row],[b_fighter_id]])</f>
        <v>1833</v>
      </c>
      <c r="AQ5672" t="str">
        <f>_xlfn.XLOOKUP(ufc_fights_2[[#This Row],[winnerID]],ufc_fighters[id],ufc_fighters[fighter_name],"xxx",0,1)</f>
        <v>Matt Lindland</v>
      </c>
    </row>
    <row r="5673" spans="1:43">
      <c r="A5673">
        <v>1006</v>
      </c>
      <c r="B5673">
        <v>3203</v>
      </c>
      <c r="C5673">
        <f>_xlfn.XLOOKUP(ufc_fights_2[[#This Row],[r_fighter_id]],ufc_fighters[id],ufc_fighters[year],"xxx",0,1)</f>
        <v>1974</v>
      </c>
      <c r="D5673">
        <f>_xlfn.XLOOKUP(ufc_fights_2[[#This Row],[b_fighter_id]],ufc_fighters[id],ufc_fighters[year],"Prázdné",0,1)</f>
        <v>1971</v>
      </c>
      <c r="E5673" s="10">
        <f>YEAR(ufc_fights_2[[#This Row],[date]])-ufc_fights_2[[#This Row],[r_year]]</f>
        <v>29</v>
      </c>
      <c r="F5673" s="10">
        <f>YEAR(ufc_fights_2[[#This Row],[date]])-ufc_fights_2[[#This Row],[b_year]]</f>
        <v>32</v>
      </c>
      <c r="G5673">
        <v>1</v>
      </c>
      <c r="H5673">
        <v>0</v>
      </c>
      <c r="I5673">
        <v>0.42109999999999997</v>
      </c>
      <c r="J5673">
        <v>0.42859999999999998</v>
      </c>
      <c r="K5673">
        <v>0.42109999999999997</v>
      </c>
      <c r="L5673">
        <v>0.42859999999999998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2.3148148148148147E-5</v>
      </c>
      <c r="T5673" s="2">
        <v>0</v>
      </c>
      <c r="U5673">
        <v>0.38240000000000002</v>
      </c>
      <c r="V5673">
        <v>0</v>
      </c>
      <c r="W5673">
        <v>1</v>
      </c>
      <c r="X5673">
        <v>0.66669999999999996</v>
      </c>
      <c r="Y5673">
        <v>1</v>
      </c>
      <c r="Z5673">
        <v>0.42109999999999997</v>
      </c>
      <c r="AA5673">
        <v>0.33329999999999999</v>
      </c>
      <c r="AB5673">
        <v>0</v>
      </c>
      <c r="AC5673">
        <v>1</v>
      </c>
      <c r="AD5673">
        <v>0</v>
      </c>
      <c r="AE5673">
        <v>0</v>
      </c>
      <c r="AF5673" t="s">
        <v>3910</v>
      </c>
      <c r="AG5673" s="2">
        <v>1.8518518518518519E-3</v>
      </c>
      <c r="AH5673" t="s">
        <v>3911</v>
      </c>
      <c r="AI5673">
        <v>3</v>
      </c>
      <c r="AJ5673" t="s">
        <v>4052</v>
      </c>
      <c r="AK5673" s="3">
        <v>37736</v>
      </c>
      <c r="AL5673" s="10">
        <f>YEAR(ufc_fights_2[[#This Row],[date]])</f>
        <v>2003</v>
      </c>
      <c r="AM5673" t="s">
        <v>3983</v>
      </c>
      <c r="AN5673">
        <v>158</v>
      </c>
      <c r="AO5673" t="s">
        <v>3913</v>
      </c>
      <c r="AP5673">
        <f>IF(ufc_fights_2[[#This Row],[winner]]="Red",ufc_fights_2[[#This Row],[r_fighter_id]],ufc_fights_2[[#This Row],[b_fighter_id]])</f>
        <v>1006</v>
      </c>
      <c r="AQ5673" t="str">
        <f>_xlfn.XLOOKUP(ufc_fights_2[[#This Row],[winnerID]],ufc_fighters[id],ufc_fighters[fighter_name],"xxx",0,1)</f>
        <v>Rich Franklin</v>
      </c>
    </row>
    <row r="5674" spans="1:43">
      <c r="A5674">
        <v>3124</v>
      </c>
      <c r="B5674">
        <v>218</v>
      </c>
      <c r="C5674">
        <f>_xlfn.XLOOKUP(ufc_fights_2[[#This Row],[r_fighter_id]],ufc_fighters[id],ufc_fighters[year],"xxx",0,1)</f>
        <v>1990</v>
      </c>
      <c r="D5674">
        <f>_xlfn.XLOOKUP(ufc_fights_2[[#This Row],[b_fighter_id]],ufc_fighters[id],ufc_fighters[year],"Prázdné",0,1)</f>
        <v>1980</v>
      </c>
      <c r="E5674" s="10">
        <f>YEAR(ufc_fights_2[[#This Row],[date]])-ufc_fights_2[[#This Row],[r_year]]</f>
        <v>27</v>
      </c>
      <c r="F5674" s="10">
        <f>YEAR(ufc_fights_2[[#This Row],[date]])-ufc_fights_2[[#This Row],[b_year]]</f>
        <v>37</v>
      </c>
      <c r="G5674">
        <v>0</v>
      </c>
      <c r="H5674">
        <v>0</v>
      </c>
      <c r="I5674">
        <v>0.42470000000000002</v>
      </c>
      <c r="J5674">
        <v>0.4516</v>
      </c>
      <c r="K5674">
        <v>0.53920000000000001</v>
      </c>
      <c r="L5674">
        <v>0.56100000000000005</v>
      </c>
      <c r="M5674">
        <v>0.2</v>
      </c>
      <c r="N5674">
        <v>0.58330000000000004</v>
      </c>
      <c r="O5674">
        <v>0</v>
      </c>
      <c r="P5674">
        <v>0</v>
      </c>
      <c r="Q5674">
        <v>0</v>
      </c>
      <c r="R5674">
        <v>0</v>
      </c>
      <c r="S5674" s="2">
        <v>2.7546296296296294E-3</v>
      </c>
      <c r="T5674" s="2">
        <v>1.8402777777777777E-3</v>
      </c>
      <c r="U5674">
        <v>0.27660000000000001</v>
      </c>
      <c r="V5674">
        <v>0.31109999999999999</v>
      </c>
      <c r="W5674">
        <v>0.77780000000000005</v>
      </c>
      <c r="X5674">
        <v>0.64710000000000001</v>
      </c>
      <c r="Y5674">
        <v>0.85709999999999997</v>
      </c>
      <c r="Z5674">
        <v>0.32</v>
      </c>
      <c r="AA5674">
        <v>0.41460000000000002</v>
      </c>
      <c r="AB5674">
        <v>0.7</v>
      </c>
      <c r="AC5674">
        <v>0.55559999999999998</v>
      </c>
      <c r="AD5674">
        <v>0.33329999999999999</v>
      </c>
      <c r="AE5674">
        <v>0.33329999999999999</v>
      </c>
      <c r="AF5674" t="s">
        <v>3915</v>
      </c>
      <c r="AG5674" s="2">
        <v>3.472222222222222E-3</v>
      </c>
      <c r="AH5674" t="s">
        <v>3911</v>
      </c>
      <c r="AI5674">
        <v>3</v>
      </c>
      <c r="AJ5674" t="s">
        <v>3961</v>
      </c>
      <c r="AK5674" s="3">
        <v>42812</v>
      </c>
      <c r="AL5674" s="10">
        <f>YEAR(ufc_fights_2[[#This Row],[date]])</f>
        <v>2017</v>
      </c>
      <c r="AM5674" t="s">
        <v>3983</v>
      </c>
      <c r="AN5674">
        <v>70</v>
      </c>
      <c r="AO5674" t="s">
        <v>3918</v>
      </c>
      <c r="AP5674">
        <f>IF(ufc_fights_2[[#This Row],[winner]]="Red",ufc_fights_2[[#This Row],[r_fighter_id]],ufc_fights_2[[#This Row],[b_fighter_id]])</f>
        <v>218</v>
      </c>
      <c r="AQ5674" t="str">
        <f>_xlfn.XLOOKUP(ufc_fights_2[[#This Row],[winnerID]],ufc_fighters[id],ufc_fighters[fighter_name],"xxx",0,1)</f>
        <v>Francimar Barroso</v>
      </c>
    </row>
    <row r="5675" spans="1:43">
      <c r="A5675">
        <v>218</v>
      </c>
      <c r="B5675">
        <v>2248</v>
      </c>
      <c r="C5675">
        <f>_xlfn.XLOOKUP(ufc_fights_2[[#This Row],[r_fighter_id]],ufc_fighters[id],ufc_fighters[year],"xxx",0,1)</f>
        <v>1980</v>
      </c>
      <c r="D5675">
        <f>_xlfn.XLOOKUP(ufc_fights_2[[#This Row],[b_fighter_id]],ufc_fighters[id],ufc_fighters[year],"Prázdné",0,1)</f>
        <v>1986</v>
      </c>
      <c r="E5675" s="10">
        <f>YEAR(ufc_fights_2[[#This Row],[date]])-ufc_fights_2[[#This Row],[r_year]]</f>
        <v>36</v>
      </c>
      <c r="F5675" s="10">
        <f>YEAR(ufc_fights_2[[#This Row],[date]])-ufc_fights_2[[#This Row],[b_year]]</f>
        <v>30</v>
      </c>
      <c r="G5675">
        <v>0</v>
      </c>
      <c r="H5675">
        <v>0</v>
      </c>
      <c r="I5675">
        <v>0.6</v>
      </c>
      <c r="J5675">
        <v>0.31669999999999998</v>
      </c>
      <c r="K5675">
        <v>0.68179999999999996</v>
      </c>
      <c r="L5675">
        <v>0.43919999999999998</v>
      </c>
      <c r="M5675">
        <v>0.1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2.2453703703703702E-3</v>
      </c>
      <c r="T5675" s="2">
        <v>0</v>
      </c>
      <c r="U5675">
        <v>0.49280000000000002</v>
      </c>
      <c r="V5675">
        <v>0.22</v>
      </c>
      <c r="W5675">
        <v>0.875</v>
      </c>
      <c r="X5675">
        <v>0.88890000000000002</v>
      </c>
      <c r="Y5675">
        <v>0.5</v>
      </c>
      <c r="Z5675">
        <v>0.59040000000000004</v>
      </c>
      <c r="AA5675">
        <v>0.2525</v>
      </c>
      <c r="AB5675">
        <v>0.83330000000000004</v>
      </c>
      <c r="AC5675">
        <v>0.54549999999999998</v>
      </c>
      <c r="AD5675">
        <v>0.5</v>
      </c>
      <c r="AE5675">
        <v>0.7</v>
      </c>
      <c r="AF5675" t="s">
        <v>3915</v>
      </c>
      <c r="AG5675" s="2">
        <v>3.472222222222222E-3</v>
      </c>
      <c r="AH5675" t="s">
        <v>3911</v>
      </c>
      <c r="AI5675">
        <v>3</v>
      </c>
      <c r="AJ5675" t="s">
        <v>3990</v>
      </c>
      <c r="AK5675" s="3">
        <v>42386</v>
      </c>
      <c r="AL5675" s="10">
        <f>YEAR(ufc_fights_2[[#This Row],[date]])</f>
        <v>2016</v>
      </c>
      <c r="AM5675" t="s">
        <v>3983</v>
      </c>
      <c r="AN5675">
        <v>61</v>
      </c>
      <c r="AO5675" t="s">
        <v>3913</v>
      </c>
      <c r="AP5675">
        <f>IF(ufc_fights_2[[#This Row],[winner]]="Red",ufc_fights_2[[#This Row],[r_fighter_id]],ufc_fights_2[[#This Row],[b_fighter_id]])</f>
        <v>218</v>
      </c>
      <c r="AQ5675" t="str">
        <f>_xlfn.XLOOKUP(ufc_fights_2[[#This Row],[winnerID]],ufc_fighters[id],ufc_fighters[fighter_name],"xxx",0,1)</f>
        <v>Francimar Barroso</v>
      </c>
    </row>
    <row r="5676" spans="1:43">
      <c r="A5676">
        <v>218</v>
      </c>
      <c r="B5676">
        <v>1524</v>
      </c>
      <c r="C5676">
        <f>_xlfn.XLOOKUP(ufc_fights_2[[#This Row],[r_fighter_id]],ufc_fighters[id],ufc_fighters[year],"xxx",0,1)</f>
        <v>1980</v>
      </c>
      <c r="D5676">
        <f>_xlfn.XLOOKUP(ufc_fights_2[[#This Row],[b_fighter_id]],ufc_fighters[id],ufc_fighters[year],"Prázdné",0,1)</f>
        <v>1981</v>
      </c>
      <c r="E5676" s="10">
        <f>YEAR(ufc_fights_2[[#This Row],[date]])-ufc_fights_2[[#This Row],[r_year]]</f>
        <v>35</v>
      </c>
      <c r="F5676" s="10">
        <f>YEAR(ufc_fights_2[[#This Row],[date]])-ufc_fights_2[[#This Row],[b_year]]</f>
        <v>34</v>
      </c>
      <c r="G5676">
        <v>0</v>
      </c>
      <c r="H5676">
        <v>0</v>
      </c>
      <c r="I5676">
        <v>0.47920000000000001</v>
      </c>
      <c r="J5676">
        <v>0.57379999999999998</v>
      </c>
      <c r="K5676">
        <v>0.5726</v>
      </c>
      <c r="L5676">
        <v>0.62160000000000004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4.5949074074074078E-3</v>
      </c>
      <c r="T5676" s="2">
        <v>2.7777777777777778E-4</v>
      </c>
      <c r="U5676">
        <v>0.18870000000000001</v>
      </c>
      <c r="V5676">
        <v>0.37840000000000001</v>
      </c>
      <c r="W5676">
        <v>0.75</v>
      </c>
      <c r="X5676">
        <v>0.85709999999999997</v>
      </c>
      <c r="Y5676">
        <v>0.91669999999999996</v>
      </c>
      <c r="Z5676">
        <v>0.21820000000000001</v>
      </c>
      <c r="AA5676">
        <v>0.5</v>
      </c>
      <c r="AB5676">
        <v>0.82930000000000004</v>
      </c>
      <c r="AC5676">
        <v>0.84619999999999995</v>
      </c>
      <c r="AD5676">
        <v>0</v>
      </c>
      <c r="AE5676">
        <v>0</v>
      </c>
      <c r="AF5676" t="s">
        <v>3915</v>
      </c>
      <c r="AG5676" s="2">
        <v>3.472222222222222E-3</v>
      </c>
      <c r="AH5676" t="s">
        <v>3911</v>
      </c>
      <c r="AI5676">
        <v>3</v>
      </c>
      <c r="AJ5676" t="s">
        <v>3919</v>
      </c>
      <c r="AK5676" s="3">
        <v>42154</v>
      </c>
      <c r="AL5676" s="10">
        <f>YEAR(ufc_fights_2[[#This Row],[date]])</f>
        <v>2015</v>
      </c>
      <c r="AM5676" t="s">
        <v>3983</v>
      </c>
      <c r="AN5676">
        <v>47</v>
      </c>
      <c r="AO5676" t="s">
        <v>3913</v>
      </c>
      <c r="AP5676">
        <f>IF(ufc_fights_2[[#This Row],[winner]]="Red",ufc_fights_2[[#This Row],[r_fighter_id]],ufc_fights_2[[#This Row],[b_fighter_id]])</f>
        <v>218</v>
      </c>
      <c r="AQ5676" t="str">
        <f>_xlfn.XLOOKUP(ufc_fights_2[[#This Row],[winnerID]],ufc_fighters[id],ufc_fighters[fighter_name],"xxx",0,1)</f>
        <v>Francimar Barroso</v>
      </c>
    </row>
    <row r="5677" spans="1:43">
      <c r="A5677">
        <v>2555</v>
      </c>
      <c r="B5677">
        <v>1907</v>
      </c>
      <c r="C5677">
        <f>_xlfn.XLOOKUP(ufc_fights_2[[#This Row],[r_fighter_id]],ufc_fighters[id],ufc_fighters[year],"xxx",0,1)</f>
        <v>1979</v>
      </c>
      <c r="D5677">
        <f>_xlfn.XLOOKUP(ufc_fights_2[[#This Row],[b_fighter_id]],ufc_fighters[id],ufc_fighters[year],"Prázdné",0,1)</f>
        <v>1984</v>
      </c>
      <c r="E5677" s="10">
        <f>YEAR(ufc_fights_2[[#This Row],[date]])-ufc_fights_2[[#This Row],[r_year]]</f>
        <v>33</v>
      </c>
      <c r="F5677" s="10">
        <f>YEAR(ufc_fights_2[[#This Row],[date]])-ufc_fights_2[[#This Row],[b_year]]</f>
        <v>28</v>
      </c>
      <c r="G5677">
        <v>0</v>
      </c>
      <c r="H5677">
        <v>0</v>
      </c>
      <c r="I5677">
        <v>0.61539999999999995</v>
      </c>
      <c r="J5677">
        <v>0.78949999999999998</v>
      </c>
      <c r="K5677">
        <v>0.7097</v>
      </c>
      <c r="L5677">
        <v>0.78120000000000001</v>
      </c>
      <c r="M5677">
        <v>0.5</v>
      </c>
      <c r="N5677">
        <v>0.33329999999999999</v>
      </c>
      <c r="O5677">
        <v>0</v>
      </c>
      <c r="P5677">
        <v>2</v>
      </c>
      <c r="Q5677">
        <v>0</v>
      </c>
      <c r="R5677">
        <v>0</v>
      </c>
      <c r="S5677" s="2">
        <v>2.1412037037037038E-3</v>
      </c>
      <c r="T5677" s="2">
        <v>1.1458333333333333E-3</v>
      </c>
      <c r="U5677">
        <v>0.375</v>
      </c>
      <c r="V5677">
        <v>0.33329999999999999</v>
      </c>
      <c r="W5677">
        <v>1</v>
      </c>
      <c r="X5677">
        <v>1</v>
      </c>
      <c r="Y5677">
        <v>1</v>
      </c>
      <c r="Z5677">
        <v>0.33329999999999999</v>
      </c>
      <c r="AA5677">
        <v>0.33329999999999999</v>
      </c>
      <c r="AB5677">
        <v>1</v>
      </c>
      <c r="AC5677">
        <v>0.92310000000000003</v>
      </c>
      <c r="AD5677">
        <v>0.66669999999999996</v>
      </c>
      <c r="AE5677">
        <v>0.66669999999999996</v>
      </c>
      <c r="AF5677" t="s">
        <v>3933</v>
      </c>
      <c r="AG5677" s="2">
        <v>8.564814814814815E-4</v>
      </c>
      <c r="AH5677" t="s">
        <v>3911</v>
      </c>
      <c r="AI5677">
        <v>3</v>
      </c>
      <c r="AJ5677" t="s">
        <v>3925</v>
      </c>
      <c r="AK5677" s="3">
        <v>41174</v>
      </c>
      <c r="AL5677" s="10">
        <f>YEAR(ufc_fights_2[[#This Row],[date]])</f>
        <v>2012</v>
      </c>
      <c r="AM5677" t="s">
        <v>3983</v>
      </c>
      <c r="AN5677">
        <v>65</v>
      </c>
      <c r="AO5677" t="s">
        <v>3918</v>
      </c>
      <c r="AP5677">
        <f>IF(ufc_fights_2[[#This Row],[winner]]="Red",ufc_fights_2[[#This Row],[r_fighter_id]],ufc_fights_2[[#This Row],[b_fighter_id]])</f>
        <v>1907</v>
      </c>
      <c r="AQ5677" t="str">
        <f>_xlfn.XLOOKUP(ufc_fights_2[[#This Row],[winnerID]],ufc_fighters[id],ufc_fighters[fighter_name],"xxx",0,1)</f>
        <v>Vinny Magalhaes</v>
      </c>
    </row>
    <row r="5678" spans="1:43">
      <c r="A5678">
        <v>1821</v>
      </c>
      <c r="B5678">
        <v>1006</v>
      </c>
      <c r="C5678">
        <f>_xlfn.XLOOKUP(ufc_fights_2[[#This Row],[r_fighter_id]],ufc_fighters[id],ufc_fighters[year],"xxx",0,1)</f>
        <v>1969</v>
      </c>
      <c r="D5678">
        <f>_xlfn.XLOOKUP(ufc_fights_2[[#This Row],[b_fighter_id]],ufc_fighters[id],ufc_fighters[year],"Prázdné",0,1)</f>
        <v>1974</v>
      </c>
      <c r="E5678" s="10">
        <f>YEAR(ufc_fights_2[[#This Row],[date]])-ufc_fights_2[[#This Row],[r_year]]</f>
        <v>41</v>
      </c>
      <c r="F5678" s="10">
        <f>YEAR(ufc_fights_2[[#This Row],[date]])-ufc_fights_2[[#This Row],[b_year]]</f>
        <v>36</v>
      </c>
      <c r="G5678">
        <v>0</v>
      </c>
      <c r="H5678">
        <v>1</v>
      </c>
      <c r="I5678">
        <v>0.41460000000000002</v>
      </c>
      <c r="J5678">
        <v>0.46150000000000002</v>
      </c>
      <c r="K5678">
        <v>0.43180000000000002</v>
      </c>
      <c r="L5678">
        <v>0.4909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3.3564814814814812E-4</v>
      </c>
      <c r="T5678" s="2">
        <v>5.7870370370370373E-5</v>
      </c>
      <c r="U5678">
        <v>0.34289999999999998</v>
      </c>
      <c r="V5678">
        <v>0.35</v>
      </c>
      <c r="W5678">
        <v>1</v>
      </c>
      <c r="X5678">
        <v>0.75</v>
      </c>
      <c r="Y5678">
        <v>0.85709999999999997</v>
      </c>
      <c r="Z5678">
        <v>0.38890000000000002</v>
      </c>
      <c r="AA5678">
        <v>0.43480000000000002</v>
      </c>
      <c r="AB5678">
        <v>0.5</v>
      </c>
      <c r="AC5678">
        <v>0.5</v>
      </c>
      <c r="AD5678">
        <v>1</v>
      </c>
      <c r="AE5678">
        <v>1</v>
      </c>
      <c r="AF5678" t="s">
        <v>3910</v>
      </c>
      <c r="AG5678" s="2">
        <v>3.414351851851852E-3</v>
      </c>
      <c r="AH5678" t="s">
        <v>3911</v>
      </c>
      <c r="AI5678">
        <v>3</v>
      </c>
      <c r="AJ5678" t="s">
        <v>3914</v>
      </c>
      <c r="AK5678" s="3">
        <v>40341</v>
      </c>
      <c r="AL5678" s="10">
        <f>YEAR(ufc_fights_2[[#This Row],[date]])</f>
        <v>2010</v>
      </c>
      <c r="AM5678" t="s">
        <v>3983</v>
      </c>
      <c r="AN5678">
        <v>80</v>
      </c>
      <c r="AO5678" t="s">
        <v>3918</v>
      </c>
      <c r="AP5678">
        <f>IF(ufc_fights_2[[#This Row],[winner]]="Red",ufc_fights_2[[#This Row],[r_fighter_id]],ufc_fights_2[[#This Row],[b_fighter_id]])</f>
        <v>1006</v>
      </c>
      <c r="AQ5678" t="str">
        <f>_xlfn.XLOOKUP(ufc_fights_2[[#This Row],[winnerID]],ufc_fighters[id],ufc_fighters[fighter_name],"xxx",0,1)</f>
        <v>Rich Franklin</v>
      </c>
    </row>
    <row r="5679" spans="1:43">
      <c r="A5679">
        <v>1006</v>
      </c>
      <c r="B5679">
        <v>1261</v>
      </c>
      <c r="C5679">
        <f>_xlfn.XLOOKUP(ufc_fights_2[[#This Row],[r_fighter_id]],ufc_fighters[id],ufc_fighters[year],"xxx",0,1)</f>
        <v>1974</v>
      </c>
      <c r="D5679">
        <f>_xlfn.XLOOKUP(ufc_fights_2[[#This Row],[b_fighter_id]],ufc_fighters[id],ufc_fighters[year],"Prázdné",0,1)</f>
        <v>1976</v>
      </c>
      <c r="E5679" s="10">
        <f>YEAR(ufc_fights_2[[#This Row],[date]])-ufc_fights_2[[#This Row],[r_year]]</f>
        <v>34</v>
      </c>
      <c r="F5679" s="10">
        <f>YEAR(ufc_fights_2[[#This Row],[date]])-ufc_fights_2[[#This Row],[b_year]]</f>
        <v>32</v>
      </c>
      <c r="G5679">
        <v>1</v>
      </c>
      <c r="H5679">
        <v>0</v>
      </c>
      <c r="I5679">
        <v>0.52210000000000001</v>
      </c>
      <c r="J5679">
        <v>0.22409999999999999</v>
      </c>
      <c r="K5679">
        <v>0.52210000000000001</v>
      </c>
      <c r="L5679">
        <v>0.2742</v>
      </c>
      <c r="M5679">
        <v>0</v>
      </c>
      <c r="N5679">
        <v>0.16669999999999999</v>
      </c>
      <c r="O5679">
        <v>0</v>
      </c>
      <c r="P5679">
        <v>0</v>
      </c>
      <c r="Q5679">
        <v>0</v>
      </c>
      <c r="R5679">
        <v>0</v>
      </c>
      <c r="S5679" s="2">
        <v>4.6296296296296294E-5</v>
      </c>
      <c r="T5679" s="2">
        <v>3.7037037037037035E-4</v>
      </c>
      <c r="U5679">
        <v>0.37109999999999999</v>
      </c>
      <c r="V5679">
        <v>0.1346</v>
      </c>
      <c r="W5679">
        <v>0.76919999999999999</v>
      </c>
      <c r="X5679">
        <v>0.96150000000000002</v>
      </c>
      <c r="Y5679">
        <v>1</v>
      </c>
      <c r="Z5679">
        <v>0.52890000000000004</v>
      </c>
      <c r="AA5679">
        <v>0.1739</v>
      </c>
      <c r="AB5679">
        <v>0.33329999999999999</v>
      </c>
      <c r="AC5679">
        <v>0.4</v>
      </c>
      <c r="AD5679">
        <v>1</v>
      </c>
      <c r="AE5679">
        <v>0.5</v>
      </c>
      <c r="AF5679" t="s">
        <v>3910</v>
      </c>
      <c r="AG5679" s="2">
        <v>4.5138888888888887E-4</v>
      </c>
      <c r="AH5679" t="s">
        <v>3911</v>
      </c>
      <c r="AI5679">
        <v>3</v>
      </c>
      <c r="AJ5679" t="s">
        <v>3939</v>
      </c>
      <c r="AK5679" s="3">
        <v>39697</v>
      </c>
      <c r="AL5679" s="10">
        <f>YEAR(ufc_fights_2[[#This Row],[date]])</f>
        <v>2008</v>
      </c>
      <c r="AM5679" t="s">
        <v>3983</v>
      </c>
      <c r="AN5679">
        <v>45</v>
      </c>
      <c r="AO5679" t="s">
        <v>3913</v>
      </c>
      <c r="AP5679">
        <f>IF(ufc_fights_2[[#This Row],[winner]]="Red",ufc_fights_2[[#This Row],[r_fighter_id]],ufc_fights_2[[#This Row],[b_fighter_id]])</f>
        <v>1006</v>
      </c>
      <c r="AQ5679" t="str">
        <f>_xlfn.XLOOKUP(ufc_fights_2[[#This Row],[winnerID]],ufc_fighters[id],ufc_fighters[fighter_name],"xxx",0,1)</f>
        <v>Rich Franklin</v>
      </c>
    </row>
    <row r="5680" spans="1:43">
      <c r="A5680">
        <v>462</v>
      </c>
      <c r="B5680">
        <v>2288</v>
      </c>
      <c r="C5680">
        <f>_xlfn.XLOOKUP(ufc_fights_2[[#This Row],[r_fighter_id]],ufc_fighters[id],ufc_fighters[year],"xxx",0,1)</f>
        <v>1981</v>
      </c>
      <c r="D5680">
        <f>_xlfn.XLOOKUP(ufc_fights_2[[#This Row],[b_fighter_id]],ufc_fighters[id],ufc_fighters[year],"Prázdné",0,1)</f>
        <v>1981</v>
      </c>
      <c r="E5680" s="10">
        <f>YEAR(ufc_fights_2[[#This Row],[date]])-ufc_fights_2[[#This Row],[r_year]]</f>
        <v>30</v>
      </c>
      <c r="F5680" s="10">
        <f>YEAR(ufc_fights_2[[#This Row],[date]])-ufc_fights_2[[#This Row],[b_year]]</f>
        <v>30</v>
      </c>
      <c r="G5680">
        <v>0</v>
      </c>
      <c r="H5680">
        <v>1</v>
      </c>
      <c r="I5680">
        <v>0.3261</v>
      </c>
      <c r="J5680">
        <v>0.56859999999999999</v>
      </c>
      <c r="K5680">
        <v>0.34039999999999998</v>
      </c>
      <c r="L5680">
        <v>0.57689999999999997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</v>
      </c>
      <c r="T5680" s="2">
        <v>6.9444444444444444E-5</v>
      </c>
      <c r="U5680">
        <v>0.1842</v>
      </c>
      <c r="V5680">
        <v>0.56859999999999999</v>
      </c>
      <c r="W5680">
        <v>1</v>
      </c>
      <c r="X5680">
        <v>1</v>
      </c>
      <c r="Y5680">
        <v>0</v>
      </c>
      <c r="Z5680">
        <v>0.34089999999999998</v>
      </c>
      <c r="AA5680">
        <v>0.51429999999999998</v>
      </c>
      <c r="AB5680">
        <v>0</v>
      </c>
      <c r="AC5680">
        <v>0.66669999999999996</v>
      </c>
      <c r="AD5680">
        <v>0</v>
      </c>
      <c r="AE5680">
        <v>0.7</v>
      </c>
      <c r="AF5680" t="s">
        <v>3910</v>
      </c>
      <c r="AG5680" s="2">
        <v>2.9282407407407408E-3</v>
      </c>
      <c r="AH5680" t="s">
        <v>3911</v>
      </c>
      <c r="AI5680">
        <v>3</v>
      </c>
      <c r="AJ5680" t="s">
        <v>3939</v>
      </c>
      <c r="AK5680" s="3">
        <v>40782</v>
      </c>
      <c r="AL5680" s="10">
        <f>YEAR(ufc_fights_2[[#This Row],[date]])</f>
        <v>2011</v>
      </c>
      <c r="AM5680" t="s">
        <v>3983</v>
      </c>
      <c r="AN5680">
        <v>39</v>
      </c>
      <c r="AO5680" t="s">
        <v>3918</v>
      </c>
      <c r="AP5680">
        <f>IF(ufc_fights_2[[#This Row],[winner]]="Red",ufc_fights_2[[#This Row],[r_fighter_id]],ufc_fights_2[[#This Row],[b_fighter_id]])</f>
        <v>2288</v>
      </c>
      <c r="AQ5680" t="str">
        <f>_xlfn.XLOOKUP(ufc_fights_2[[#This Row],[winnerID]],ufc_fighters[id],ufc_fighters[fighter_name],"xxx",0,1)</f>
        <v>Stanislav Nedkov</v>
      </c>
    </row>
    <row r="5681" spans="1:43">
      <c r="A5681">
        <v>113</v>
      </c>
      <c r="B5681">
        <v>1879</v>
      </c>
      <c r="C5681">
        <f>_xlfn.XLOOKUP(ufc_fights_2[[#This Row],[r_fighter_id]],ufc_fighters[id],ufc_fighters[year],"xxx",0,1)</f>
        <v>1992</v>
      </c>
      <c r="D5681">
        <f>_xlfn.XLOOKUP(ufc_fights_2[[#This Row],[b_fighter_id]],ufc_fighters[id],ufc_fighters[year],"Prázdné",0,1)</f>
        <v>1987</v>
      </c>
      <c r="E5681" s="10">
        <f>YEAR(ufc_fights_2[[#This Row],[date]])-ufc_fights_2[[#This Row],[r_year]]</f>
        <v>27</v>
      </c>
      <c r="F5681" s="10">
        <f>YEAR(ufc_fights_2[[#This Row],[date]])-ufc_fights_2[[#This Row],[b_year]]</f>
        <v>32</v>
      </c>
      <c r="G5681">
        <v>1</v>
      </c>
      <c r="H5681">
        <v>0</v>
      </c>
      <c r="I5681">
        <v>0.65669999999999995</v>
      </c>
      <c r="J5681">
        <v>0.23080000000000001</v>
      </c>
      <c r="K5681">
        <v>0.73980000000000001</v>
      </c>
      <c r="L5681">
        <v>0.39389999999999997</v>
      </c>
      <c r="M5681">
        <v>0.33329999999999999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3.8657407407407408E-3</v>
      </c>
      <c r="T5681" s="2">
        <v>2.3148148148148149E-4</v>
      </c>
      <c r="U5681">
        <v>0.62219999999999998</v>
      </c>
      <c r="V5681">
        <v>0.1739</v>
      </c>
      <c r="W5681">
        <v>0.75</v>
      </c>
      <c r="X5681">
        <v>0.66669999999999996</v>
      </c>
      <c r="Y5681">
        <v>0</v>
      </c>
      <c r="Z5681">
        <v>0.52270000000000005</v>
      </c>
      <c r="AA5681">
        <v>0.2</v>
      </c>
      <c r="AB5681">
        <v>0.8</v>
      </c>
      <c r="AC5681">
        <v>1</v>
      </c>
      <c r="AD5681">
        <v>0.94440000000000002</v>
      </c>
      <c r="AE5681">
        <v>0</v>
      </c>
      <c r="AF5681" t="s">
        <v>3910</v>
      </c>
      <c r="AG5681" s="2">
        <v>3.3564814814814812E-4</v>
      </c>
      <c r="AH5681" t="s">
        <v>3911</v>
      </c>
      <c r="AI5681">
        <v>3</v>
      </c>
      <c r="AJ5681" t="s">
        <v>3931</v>
      </c>
      <c r="AK5681" s="3">
        <v>43778</v>
      </c>
      <c r="AL5681" s="10">
        <f>YEAR(ufc_fights_2[[#This Row],[date]])</f>
        <v>2019</v>
      </c>
      <c r="AM5681" t="s">
        <v>3983</v>
      </c>
      <c r="AN5681">
        <v>41</v>
      </c>
      <c r="AO5681" t="s">
        <v>3913</v>
      </c>
      <c r="AP5681">
        <f>IF(ufc_fights_2[[#This Row],[winner]]="Red",ufc_fights_2[[#This Row],[r_fighter_id]],ufc_fights_2[[#This Row],[b_fighter_id]])</f>
        <v>113</v>
      </c>
      <c r="AQ5681" t="str">
        <f>_xlfn.XLOOKUP(ufc_fights_2[[#This Row],[winnerID]],ufc_fighters[id],ufc_fighters[fighter_name],"xxx",0,1)</f>
        <v>Magomed Ankalaev</v>
      </c>
    </row>
    <row r="5682" spans="1:43">
      <c r="A5682">
        <v>1479</v>
      </c>
      <c r="B5682">
        <v>1934</v>
      </c>
      <c r="C5682">
        <f>_xlfn.XLOOKUP(ufc_fights_2[[#This Row],[r_fighter_id]],ufc_fighters[id],ufc_fighters[year],"xxx",0,1)</f>
        <v>1978</v>
      </c>
      <c r="D5682">
        <f>_xlfn.XLOOKUP(ufc_fights_2[[#This Row],[b_fighter_id]],ufc_fighters[id],ufc_fighters[year],"Prázdné",0,1)</f>
        <v>1980</v>
      </c>
      <c r="E5682" s="10">
        <f>YEAR(ufc_fights_2[[#This Row],[date]])-ufc_fights_2[[#This Row],[r_year]]</f>
        <v>37</v>
      </c>
      <c r="F5682" s="10">
        <f>YEAR(ufc_fights_2[[#This Row],[date]])-ufc_fights_2[[#This Row],[b_year]]</f>
        <v>35</v>
      </c>
      <c r="G5682">
        <v>0</v>
      </c>
      <c r="H5682">
        <v>0</v>
      </c>
      <c r="I5682">
        <v>0.46920000000000001</v>
      </c>
      <c r="J5682">
        <v>0.5</v>
      </c>
      <c r="K5682">
        <v>0.49569999999999997</v>
      </c>
      <c r="L5682">
        <v>0.58020000000000005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 s="2">
        <v>8.2175925925925927E-4</v>
      </c>
      <c r="T5682" s="2">
        <v>1.9907407407407408E-3</v>
      </c>
      <c r="U5682">
        <v>0.36880000000000002</v>
      </c>
      <c r="V5682">
        <v>0.42530000000000001</v>
      </c>
      <c r="W5682">
        <v>0.75609999999999999</v>
      </c>
      <c r="X5682">
        <v>0.9</v>
      </c>
      <c r="Y5682">
        <v>0.5</v>
      </c>
      <c r="Z5682">
        <v>0.43230000000000002</v>
      </c>
      <c r="AA5682">
        <v>0.48670000000000002</v>
      </c>
      <c r="AB5682">
        <v>0.57140000000000002</v>
      </c>
      <c r="AC5682">
        <v>0.57140000000000002</v>
      </c>
      <c r="AD5682">
        <v>0</v>
      </c>
      <c r="AE5682">
        <v>0</v>
      </c>
      <c r="AF5682" t="s">
        <v>3915</v>
      </c>
      <c r="AG5682" s="2">
        <v>3.472222222222222E-3</v>
      </c>
      <c r="AH5682" t="s">
        <v>3911</v>
      </c>
      <c r="AI5682">
        <v>3</v>
      </c>
      <c r="AJ5682" t="s">
        <v>3931</v>
      </c>
      <c r="AK5682" s="3">
        <v>42119</v>
      </c>
      <c r="AL5682" s="10">
        <f>YEAR(ufc_fights_2[[#This Row],[date]])</f>
        <v>2015</v>
      </c>
      <c r="AM5682" t="s">
        <v>3917</v>
      </c>
      <c r="AN5682">
        <v>92</v>
      </c>
      <c r="AO5682" t="s">
        <v>3913</v>
      </c>
      <c r="AP5682">
        <f>IF(ufc_fights_2[[#This Row],[winner]]="Red",ufc_fights_2[[#This Row],[r_fighter_id]],ufc_fights_2[[#This Row],[b_fighter_id]])</f>
        <v>1479</v>
      </c>
      <c r="AQ5682" t="str">
        <f>_xlfn.XLOOKUP(ufc_fights_2[[#This Row],[winnerID]],ufc_fighters[id],ufc_fighters[fighter_name],"xxx",0,1)</f>
        <v>Quinton Jackson</v>
      </c>
    </row>
    <row r="5683" spans="1:43">
      <c r="A5683">
        <v>2540</v>
      </c>
      <c r="B5683">
        <v>3367</v>
      </c>
      <c r="C5683">
        <f>_xlfn.XLOOKUP(ufc_fights_2[[#This Row],[r_fighter_id]],ufc_fighters[id],ufc_fighters[year],"xxx",0,1)</f>
        <v>1978</v>
      </c>
      <c r="D5683">
        <f>_xlfn.XLOOKUP(ufc_fights_2[[#This Row],[b_fighter_id]],ufc_fighters[id],ufc_fighters[year],"Prázdné",0,1)</f>
        <v>1992</v>
      </c>
      <c r="E5683" s="10">
        <f>YEAR(ufc_fights_2[[#This Row],[date]])-ufc_fights_2[[#This Row],[r_year]]</f>
        <v>39</v>
      </c>
      <c r="F5683" s="10">
        <f>YEAR(ufc_fights_2[[#This Row],[date]])-ufc_fights_2[[#This Row],[b_year]]</f>
        <v>25</v>
      </c>
      <c r="G5683">
        <v>0</v>
      </c>
      <c r="H5683">
        <v>1</v>
      </c>
      <c r="I5683">
        <v>0.45129999999999998</v>
      </c>
      <c r="J5683">
        <v>0.46850000000000003</v>
      </c>
      <c r="K5683">
        <v>0.4924</v>
      </c>
      <c r="L5683">
        <v>0.48320000000000002</v>
      </c>
      <c r="M5683">
        <v>0.5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2.4421296296296296E-3</v>
      </c>
      <c r="T5683" s="2">
        <v>4.6296296296296294E-5</v>
      </c>
      <c r="U5683">
        <v>0.4516</v>
      </c>
      <c r="V5683">
        <v>0.40620000000000001</v>
      </c>
      <c r="W5683">
        <v>0.57140000000000002</v>
      </c>
      <c r="X5683">
        <v>0.3846</v>
      </c>
      <c r="Y5683">
        <v>0.82609999999999995</v>
      </c>
      <c r="Z5683">
        <v>0.38</v>
      </c>
      <c r="AA5683">
        <v>0.45040000000000002</v>
      </c>
      <c r="AB5683">
        <v>1</v>
      </c>
      <c r="AC5683">
        <v>0.625</v>
      </c>
      <c r="AD5683">
        <v>1</v>
      </c>
      <c r="AE5683">
        <v>0.75</v>
      </c>
      <c r="AF5683" t="s">
        <v>3910</v>
      </c>
      <c r="AG5683" s="2">
        <v>2.662037037037037E-3</v>
      </c>
      <c r="AH5683" t="s">
        <v>3911</v>
      </c>
      <c r="AI5683">
        <v>3</v>
      </c>
      <c r="AJ5683" t="s">
        <v>3976</v>
      </c>
      <c r="AK5683" s="3">
        <v>42812</v>
      </c>
      <c r="AL5683" s="10">
        <f>YEAR(ufc_fights_2[[#This Row],[date]])</f>
        <v>2017</v>
      </c>
      <c r="AM5683" t="s">
        <v>3917</v>
      </c>
      <c r="AN5683">
        <v>70</v>
      </c>
      <c r="AO5683" t="s">
        <v>3918</v>
      </c>
      <c r="AP5683">
        <f>IF(ufc_fights_2[[#This Row],[winner]]="Red",ufc_fights_2[[#This Row],[r_fighter_id]],ufc_fights_2[[#This Row],[b_fighter_id]])</f>
        <v>3367</v>
      </c>
      <c r="AQ5683" t="str">
        <f>_xlfn.XLOOKUP(ufc_fights_2[[#This Row],[winnerID]],ufc_fighters[id],ufc_fighters[fighter_name],"xxx",0,1)</f>
        <v>Marlon Vera</v>
      </c>
    </row>
    <row r="5684" spans="1:43">
      <c r="A5684">
        <v>1927</v>
      </c>
      <c r="B5684">
        <v>451</v>
      </c>
      <c r="C5684">
        <f>_xlfn.XLOOKUP(ufc_fights_2[[#This Row],[r_fighter_id]],ufc_fighters[id],ufc_fighters[year],"xxx",0,1)</f>
        <v>1985</v>
      </c>
      <c r="D5684">
        <f>_xlfn.XLOOKUP(ufc_fights_2[[#This Row],[b_fighter_id]],ufc_fighters[id],ufc_fighters[year],"Prázdné",0,1)</f>
        <v>1987</v>
      </c>
      <c r="E5684" s="10">
        <f>YEAR(ufc_fights_2[[#This Row],[date]])-ufc_fights_2[[#This Row],[r_year]]</f>
        <v>30</v>
      </c>
      <c r="F5684" s="10">
        <f>YEAR(ufc_fights_2[[#This Row],[date]])-ufc_fights_2[[#This Row],[b_year]]</f>
        <v>28</v>
      </c>
      <c r="G5684">
        <v>2</v>
      </c>
      <c r="H5684">
        <v>0</v>
      </c>
      <c r="I5684">
        <v>0.47960000000000003</v>
      </c>
      <c r="J5684">
        <v>0.43859999999999999</v>
      </c>
      <c r="K5684">
        <v>0.51749999999999996</v>
      </c>
      <c r="L5684">
        <v>0.43859999999999999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7.9861111111111116E-4</v>
      </c>
      <c r="T5684" s="2">
        <v>3.9351851851851852E-4</v>
      </c>
      <c r="U5684">
        <v>0.47560000000000002</v>
      </c>
      <c r="V5684">
        <v>0.17860000000000001</v>
      </c>
      <c r="W5684">
        <v>0.53849999999999998</v>
      </c>
      <c r="X5684">
        <v>0.33329999999999999</v>
      </c>
      <c r="Y5684">
        <v>0.86670000000000003</v>
      </c>
      <c r="Z5684">
        <v>0.46429999999999999</v>
      </c>
      <c r="AA5684">
        <v>0.44440000000000002</v>
      </c>
      <c r="AB5684">
        <v>0.46150000000000002</v>
      </c>
      <c r="AC5684">
        <v>0.33329999999999999</v>
      </c>
      <c r="AD5684">
        <v>0.51719999999999999</v>
      </c>
      <c r="AE5684">
        <v>0</v>
      </c>
      <c r="AF5684" t="s">
        <v>3910</v>
      </c>
      <c r="AG5684" s="2">
        <v>3.3912037037037036E-3</v>
      </c>
      <c r="AH5684" t="s">
        <v>3911</v>
      </c>
      <c r="AI5684">
        <v>3</v>
      </c>
      <c r="AJ5684" t="s">
        <v>3987</v>
      </c>
      <c r="AK5684" s="3">
        <v>42119</v>
      </c>
      <c r="AL5684" s="10">
        <f>YEAR(ufc_fights_2[[#This Row],[date]])</f>
        <v>2015</v>
      </c>
      <c r="AM5684" t="s">
        <v>3917</v>
      </c>
      <c r="AN5684">
        <v>92</v>
      </c>
      <c r="AO5684" t="s">
        <v>3913</v>
      </c>
      <c r="AP5684">
        <f>IF(ufc_fights_2[[#This Row],[winner]]="Red",ufc_fights_2[[#This Row],[r_fighter_id]],ufc_fights_2[[#This Row],[b_fighter_id]])</f>
        <v>1927</v>
      </c>
      <c r="AQ5684" t="str">
        <f>_xlfn.XLOOKUP(ufc_fights_2[[#This Row],[winnerID]],ufc_fighters[id],ufc_fighters[fighter_name],"xxx",0,1)</f>
        <v>John Makdessi</v>
      </c>
    </row>
    <row r="5685" spans="1:43">
      <c r="A5685">
        <v>716</v>
      </c>
      <c r="B5685">
        <v>2270</v>
      </c>
      <c r="C5685">
        <f>_xlfn.XLOOKUP(ufc_fights_2[[#This Row],[r_fighter_id]],ufc_fighters[id],ufc_fighters[year],"xxx",0,1)</f>
        <v>1994</v>
      </c>
      <c r="D5685">
        <f>_xlfn.XLOOKUP(ufc_fights_2[[#This Row],[b_fighter_id]],ufc_fighters[id],ufc_fighters[year],"Prázdné",0,1)</f>
        <v>1987</v>
      </c>
      <c r="E5685" s="10">
        <f>YEAR(ufc_fights_2[[#This Row],[date]])-ufc_fights_2[[#This Row],[r_year]]</f>
        <v>26</v>
      </c>
      <c r="F5685" s="10">
        <f>YEAR(ufc_fights_2[[#This Row],[date]])-ufc_fights_2[[#This Row],[b_year]]</f>
        <v>33</v>
      </c>
      <c r="G5685">
        <v>0</v>
      </c>
      <c r="H5685">
        <v>0</v>
      </c>
      <c r="I5685">
        <v>0.46089999999999998</v>
      </c>
      <c r="J5685">
        <v>0.40789999999999998</v>
      </c>
      <c r="K5685">
        <v>0.62390000000000001</v>
      </c>
      <c r="L5685">
        <v>0.54290000000000005</v>
      </c>
      <c r="M5685">
        <v>0.33329999999999999</v>
      </c>
      <c r="N5685">
        <v>0</v>
      </c>
      <c r="O5685">
        <v>1</v>
      </c>
      <c r="P5685">
        <v>0</v>
      </c>
      <c r="Q5685">
        <v>0</v>
      </c>
      <c r="R5685">
        <v>0</v>
      </c>
      <c r="S5685" s="2">
        <v>5.6828703703703702E-3</v>
      </c>
      <c r="T5685" s="2">
        <v>1.0416666666666667E-4</v>
      </c>
      <c r="U5685">
        <v>0.33779999999999999</v>
      </c>
      <c r="V5685">
        <v>0.28810000000000002</v>
      </c>
      <c r="W5685">
        <v>0.35709999999999997</v>
      </c>
      <c r="X5685">
        <v>0.85189999999999999</v>
      </c>
      <c r="Y5685">
        <v>1</v>
      </c>
      <c r="Z5685">
        <v>0.44440000000000002</v>
      </c>
      <c r="AA5685">
        <v>0.3836</v>
      </c>
      <c r="AB5685">
        <v>0</v>
      </c>
      <c r="AC5685">
        <v>1</v>
      </c>
      <c r="AD5685">
        <v>0.71430000000000005</v>
      </c>
      <c r="AE5685">
        <v>1</v>
      </c>
      <c r="AF5685" t="s">
        <v>3915</v>
      </c>
      <c r="AG5685" s="2">
        <v>3.472222222222222E-3</v>
      </c>
      <c r="AH5685" t="s">
        <v>3911</v>
      </c>
      <c r="AI5685">
        <v>3</v>
      </c>
      <c r="AJ5685" t="s">
        <v>3954</v>
      </c>
      <c r="AK5685" s="3">
        <v>44030</v>
      </c>
      <c r="AL5685" s="10">
        <f>YEAR(ufc_fights_2[[#This Row],[date]])</f>
        <v>2020</v>
      </c>
      <c r="AM5685" t="s">
        <v>3917</v>
      </c>
      <c r="AN5685">
        <v>5</v>
      </c>
      <c r="AO5685" t="s">
        <v>3913</v>
      </c>
      <c r="AP5685">
        <f>IF(ufc_fights_2[[#This Row],[winner]]="Red",ufc_fights_2[[#This Row],[r_fighter_id]],ufc_fights_2[[#This Row],[b_fighter_id]])</f>
        <v>716</v>
      </c>
      <c r="AQ5685" t="str">
        <f>_xlfn.XLOOKUP(ufc_fights_2[[#This Row],[winnerID]],ufc_fighters[id],ufc_fighters[fighter_name],"xxx",0,1)</f>
        <v>Grant Dawson</v>
      </c>
    </row>
    <row r="5686" spans="1:43">
      <c r="A5686">
        <v>1580</v>
      </c>
      <c r="B5686">
        <v>3039</v>
      </c>
      <c r="C5686">
        <f>_xlfn.XLOOKUP(ufc_fights_2[[#This Row],[r_fighter_id]],ufc_fighters[id],ufc_fighters[year],"xxx",0,1)</f>
        <v>1985</v>
      </c>
      <c r="D5686">
        <f>_xlfn.XLOOKUP(ufc_fights_2[[#This Row],[b_fighter_id]],ufc_fighters[id],ufc_fighters[year],"Prázdné",0,1)</f>
        <v>1982</v>
      </c>
      <c r="E5686" s="10">
        <f>YEAR(ufc_fights_2[[#This Row],[date]])-ufc_fights_2[[#This Row],[r_year]]</f>
        <v>31</v>
      </c>
      <c r="F5686" s="10">
        <f>YEAR(ufc_fights_2[[#This Row],[date]])-ufc_fights_2[[#This Row],[b_year]]</f>
        <v>34</v>
      </c>
      <c r="G5686">
        <v>1</v>
      </c>
      <c r="H5686">
        <v>0</v>
      </c>
      <c r="I5686">
        <v>0.65</v>
      </c>
      <c r="J5686">
        <v>0.22220000000000001</v>
      </c>
      <c r="K5686">
        <v>0.68179999999999996</v>
      </c>
      <c r="L5686">
        <v>0.3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1.3888888888888889E-4</v>
      </c>
      <c r="T5686" s="2">
        <v>0</v>
      </c>
      <c r="U5686">
        <v>0.6</v>
      </c>
      <c r="V5686">
        <v>0.25</v>
      </c>
      <c r="W5686">
        <v>1</v>
      </c>
      <c r="X5686">
        <v>1</v>
      </c>
      <c r="Y5686">
        <v>0</v>
      </c>
      <c r="Z5686">
        <v>0.62070000000000003</v>
      </c>
      <c r="AA5686">
        <v>0.22220000000000001</v>
      </c>
      <c r="AB5686">
        <v>0</v>
      </c>
      <c r="AC5686">
        <v>0</v>
      </c>
      <c r="AD5686">
        <v>0.72729999999999995</v>
      </c>
      <c r="AE5686">
        <v>0</v>
      </c>
      <c r="AF5686" t="s">
        <v>3910</v>
      </c>
      <c r="AG5686" s="2">
        <v>9.3749999999999997E-4</v>
      </c>
      <c r="AH5686" t="s">
        <v>3911</v>
      </c>
      <c r="AI5686">
        <v>3</v>
      </c>
      <c r="AJ5686" t="s">
        <v>3952</v>
      </c>
      <c r="AK5686" s="3">
        <v>42504</v>
      </c>
      <c r="AL5686" s="10">
        <f>YEAR(ufc_fights_2[[#This Row],[date]])</f>
        <v>2016</v>
      </c>
      <c r="AM5686" t="s">
        <v>3917</v>
      </c>
      <c r="AN5686">
        <v>82</v>
      </c>
      <c r="AO5686" t="s">
        <v>3913</v>
      </c>
      <c r="AP5686">
        <f>IF(ufc_fights_2[[#This Row],[winner]]="Red",ufc_fights_2[[#This Row],[r_fighter_id]],ufc_fights_2[[#This Row],[b_fighter_id]])</f>
        <v>1580</v>
      </c>
      <c r="AQ5686" t="str">
        <f>_xlfn.XLOOKUP(ufc_fights_2[[#This Row],[winnerID]],ufc_fighters[id],ufc_fighters[fighter_name],"xxx",0,1)</f>
        <v>Cristiane Justino</v>
      </c>
    </row>
    <row r="5687" spans="1:43">
      <c r="A5687">
        <v>1580</v>
      </c>
      <c r="B5687">
        <v>1745</v>
      </c>
      <c r="C5687">
        <f>_xlfn.XLOOKUP(ufc_fights_2[[#This Row],[r_fighter_id]],ufc_fighters[id],ufc_fighters[year],"xxx",0,1)</f>
        <v>1985</v>
      </c>
      <c r="D5687">
        <f>_xlfn.XLOOKUP(ufc_fights_2[[#This Row],[b_fighter_id]],ufc_fighters[id],ufc_fighters[year],"Prázdné",0,1)</f>
        <v>1982</v>
      </c>
      <c r="E5687" s="10">
        <f>YEAR(ufc_fights_2[[#This Row],[date]])-ufc_fights_2[[#This Row],[r_year]]</f>
        <v>31</v>
      </c>
      <c r="F5687" s="10">
        <f>YEAR(ufc_fights_2[[#This Row],[date]])-ufc_fights_2[[#This Row],[b_year]]</f>
        <v>34</v>
      </c>
      <c r="G5687">
        <v>0</v>
      </c>
      <c r="H5687">
        <v>0</v>
      </c>
      <c r="I5687">
        <v>0.66139999999999999</v>
      </c>
      <c r="J5687">
        <v>0.60870000000000002</v>
      </c>
      <c r="K5687">
        <v>0.69440000000000002</v>
      </c>
      <c r="L5687">
        <v>0.68569999999999998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3.9814814814814817E-3</v>
      </c>
      <c r="T5687" s="2">
        <v>2.8935185185185184E-4</v>
      </c>
      <c r="U5687">
        <v>0.57650000000000001</v>
      </c>
      <c r="V5687">
        <v>0.25</v>
      </c>
      <c r="W5687">
        <v>0.82050000000000001</v>
      </c>
      <c r="X5687">
        <v>1</v>
      </c>
      <c r="Y5687">
        <v>1</v>
      </c>
      <c r="Z5687">
        <v>0.56520000000000004</v>
      </c>
      <c r="AA5687">
        <v>0.25</v>
      </c>
      <c r="AB5687">
        <v>0.81579999999999997</v>
      </c>
      <c r="AC5687">
        <v>0.8125</v>
      </c>
      <c r="AD5687">
        <v>0.62790000000000001</v>
      </c>
      <c r="AE5687">
        <v>0</v>
      </c>
      <c r="AF5687" t="s">
        <v>3910</v>
      </c>
      <c r="AG5687" s="2">
        <v>1.724537037037037E-3</v>
      </c>
      <c r="AH5687" t="s">
        <v>3927</v>
      </c>
      <c r="AI5687">
        <v>5</v>
      </c>
      <c r="AJ5687" t="s">
        <v>3939</v>
      </c>
      <c r="AK5687" s="3">
        <v>42637</v>
      </c>
      <c r="AL5687" s="10">
        <f>YEAR(ufc_fights_2[[#This Row],[date]])</f>
        <v>2016</v>
      </c>
      <c r="AM5687" t="s">
        <v>3917</v>
      </c>
      <c r="AN5687">
        <v>44</v>
      </c>
      <c r="AO5687" t="s">
        <v>3913</v>
      </c>
      <c r="AP5687">
        <f>IF(ufc_fights_2[[#This Row],[winner]]="Red",ufc_fights_2[[#This Row],[r_fighter_id]],ufc_fights_2[[#This Row],[b_fighter_id]])</f>
        <v>1580</v>
      </c>
      <c r="AQ5687" t="str">
        <f>_xlfn.XLOOKUP(ufc_fights_2[[#This Row],[winnerID]],ufc_fighters[id],ufc_fighters[fighter_name],"xxx",0,1)</f>
        <v>Cristiane Justino</v>
      </c>
    </row>
    <row r="5688" spans="1:43">
      <c r="A5688">
        <v>1068</v>
      </c>
      <c r="B5688">
        <v>2080</v>
      </c>
      <c r="C5688">
        <f>_xlfn.XLOOKUP(ufc_fights_2[[#This Row],[r_fighter_id]],ufc_fighters[id],ufc_fighters[year],"xxx",0,1)</f>
        <v>1991</v>
      </c>
      <c r="D5688">
        <f>_xlfn.XLOOKUP(ufc_fights_2[[#This Row],[b_fighter_id]],ufc_fighters[id],ufc_fighters[year],"Prázdné",0,1)</f>
        <v>1983</v>
      </c>
      <c r="E5688" s="10">
        <f>YEAR(ufc_fights_2[[#This Row],[date]])-ufc_fights_2[[#This Row],[r_year]]</f>
        <v>25</v>
      </c>
      <c r="F5688" s="10">
        <f>YEAR(ufc_fights_2[[#This Row],[date]])-ufc_fights_2[[#This Row],[b_year]]</f>
        <v>33</v>
      </c>
      <c r="G5688">
        <v>1</v>
      </c>
      <c r="H5688">
        <v>0</v>
      </c>
      <c r="I5688">
        <v>0.26829999999999998</v>
      </c>
      <c r="J5688">
        <v>0.28949999999999998</v>
      </c>
      <c r="K5688">
        <v>0.26829999999999998</v>
      </c>
      <c r="L5688">
        <v>0.28949999999999998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5.7870370370370373E-5</v>
      </c>
      <c r="T5688" s="2">
        <v>0</v>
      </c>
      <c r="U5688">
        <v>0.2162</v>
      </c>
      <c r="V5688">
        <v>0.1923</v>
      </c>
      <c r="W5688">
        <v>0.5</v>
      </c>
      <c r="X5688">
        <v>1</v>
      </c>
      <c r="Y5688">
        <v>0.54549999999999998</v>
      </c>
      <c r="Z5688">
        <v>0.25640000000000002</v>
      </c>
      <c r="AA5688">
        <v>0.27779999999999999</v>
      </c>
      <c r="AB5688">
        <v>0</v>
      </c>
      <c r="AC5688">
        <v>1</v>
      </c>
      <c r="AD5688">
        <v>0.5</v>
      </c>
      <c r="AE5688">
        <v>0</v>
      </c>
      <c r="AF5688" t="s">
        <v>3910</v>
      </c>
      <c r="AG5688" s="2">
        <v>2.9861111111111113E-3</v>
      </c>
      <c r="AH5688" t="s">
        <v>3911</v>
      </c>
      <c r="AI5688">
        <v>3</v>
      </c>
      <c r="AJ5688" t="s">
        <v>3939</v>
      </c>
      <c r="AK5688" s="3">
        <v>42421</v>
      </c>
      <c r="AL5688" s="10">
        <f>YEAR(ufc_fights_2[[#This Row],[date]])</f>
        <v>2016</v>
      </c>
      <c r="AM5688" t="s">
        <v>3917</v>
      </c>
      <c r="AN5688">
        <v>29</v>
      </c>
      <c r="AO5688" t="s">
        <v>3913</v>
      </c>
      <c r="AP5688">
        <f>IF(ufc_fights_2[[#This Row],[winner]]="Red",ufc_fights_2[[#This Row],[r_fighter_id]],ufc_fights_2[[#This Row],[b_fighter_id]])</f>
        <v>1068</v>
      </c>
      <c r="AQ5688" t="str">
        <f>_xlfn.XLOOKUP(ufc_fights_2[[#This Row],[winnerID]],ufc_fighters[id],ufc_fighters[fighter_name],"xxx",0,1)</f>
        <v>Cody Garbrandt</v>
      </c>
    </row>
    <row r="5689" spans="1:43">
      <c r="A5689">
        <v>843</v>
      </c>
      <c r="B5689">
        <v>1862</v>
      </c>
      <c r="C5689">
        <f>_xlfn.XLOOKUP(ufc_fights_2[[#This Row],[r_fighter_id]],ufc_fighters[id],ufc_fighters[year],"xxx",0,1)</f>
        <v>1991</v>
      </c>
      <c r="D5689">
        <f>_xlfn.XLOOKUP(ufc_fights_2[[#This Row],[b_fighter_id]],ufc_fighters[id],ufc_fighters[year],"Prázdné",0,1)</f>
        <v>1989</v>
      </c>
      <c r="E5689" s="10">
        <f>YEAR(ufc_fights_2[[#This Row],[date]])-ufc_fights_2[[#This Row],[r_year]]</f>
        <v>29</v>
      </c>
      <c r="F5689" s="10">
        <f>YEAR(ufc_fights_2[[#This Row],[date]])-ufc_fights_2[[#This Row],[b_year]]</f>
        <v>31</v>
      </c>
      <c r="G5689">
        <v>0</v>
      </c>
      <c r="H5689">
        <v>0</v>
      </c>
      <c r="I5689">
        <v>0.57030000000000003</v>
      </c>
      <c r="J5689">
        <v>0.24560000000000001</v>
      </c>
      <c r="K5689">
        <v>0.58819999999999995</v>
      </c>
      <c r="L5689">
        <v>0.47570000000000001</v>
      </c>
      <c r="M5689">
        <v>0.72219999999999995</v>
      </c>
      <c r="N5689">
        <v>0</v>
      </c>
      <c r="O5689">
        <v>2</v>
      </c>
      <c r="P5689">
        <v>0</v>
      </c>
      <c r="Q5689">
        <v>0</v>
      </c>
      <c r="R5689">
        <v>0</v>
      </c>
      <c r="S5689" s="2">
        <v>6.4236111111111108E-3</v>
      </c>
      <c r="T5689" s="2">
        <v>2.3148148148148147E-5</v>
      </c>
      <c r="U5689">
        <v>0.47470000000000001</v>
      </c>
      <c r="V5689">
        <v>0.1087</v>
      </c>
      <c r="W5689">
        <v>0.86670000000000003</v>
      </c>
      <c r="X5689">
        <v>0.92859999999999998</v>
      </c>
      <c r="Y5689">
        <v>0.66669999999999996</v>
      </c>
      <c r="Z5689">
        <v>0.4259</v>
      </c>
      <c r="AA5689">
        <v>0.2326</v>
      </c>
      <c r="AB5689">
        <v>1</v>
      </c>
      <c r="AC5689">
        <v>0.28570000000000001</v>
      </c>
      <c r="AD5689">
        <v>0.66200000000000003</v>
      </c>
      <c r="AE5689">
        <v>0</v>
      </c>
      <c r="AF5689" t="s">
        <v>3915</v>
      </c>
      <c r="AG5689" s="2">
        <v>3.472222222222222E-3</v>
      </c>
      <c r="AH5689" t="s">
        <v>3911</v>
      </c>
      <c r="AI5689">
        <v>3</v>
      </c>
      <c r="AJ5689" t="s">
        <v>3916</v>
      </c>
      <c r="AK5689" s="3">
        <v>43995</v>
      </c>
      <c r="AL5689" s="10">
        <f>YEAR(ufc_fights_2[[#This Row],[date]])</f>
        <v>2020</v>
      </c>
      <c r="AM5689" t="s">
        <v>3917</v>
      </c>
      <c r="AN5689">
        <v>1</v>
      </c>
      <c r="AO5689" t="s">
        <v>3913</v>
      </c>
      <c r="AP5689">
        <f>IF(ufc_fights_2[[#This Row],[winner]]="Red",ufc_fights_2[[#This Row],[r_fighter_id]],ufc_fights_2[[#This Row],[b_fighter_id]])</f>
        <v>843</v>
      </c>
      <c r="AQ5689" t="str">
        <f>_xlfn.XLOOKUP(ufc_fights_2[[#This Row],[winnerID]],ufc_fighters[id],ufc_fighters[fighter_name],"xxx",0,1)</f>
        <v>Merab Dvalishvili</v>
      </c>
    </row>
    <row r="5690" spans="1:43">
      <c r="A5690">
        <v>1003</v>
      </c>
      <c r="B5690">
        <v>1557</v>
      </c>
      <c r="C5690">
        <f>_xlfn.XLOOKUP(ufc_fights_2[[#This Row],[r_fighter_id]],ufc_fighters[id],ufc_fighters[year],"xxx",0,1)</f>
        <v>1974</v>
      </c>
      <c r="D5690">
        <f>_xlfn.XLOOKUP(ufc_fights_2[[#This Row],[b_fighter_id]],ufc_fighters[id],ufc_fighters[year],"Prázdné",0,1)</f>
        <v>1978</v>
      </c>
      <c r="E5690" s="10">
        <f>YEAR(ufc_fights_2[[#This Row],[date]])-ufc_fights_2[[#This Row],[r_year]]</f>
        <v>32</v>
      </c>
      <c r="F5690" s="10">
        <f>YEAR(ufc_fights_2[[#This Row],[date]])-ufc_fights_2[[#This Row],[b_year]]</f>
        <v>28</v>
      </c>
      <c r="G5690">
        <v>0</v>
      </c>
      <c r="H5690">
        <v>0</v>
      </c>
      <c r="I5690">
        <v>0.40710000000000002</v>
      </c>
      <c r="J5690">
        <v>0.25640000000000002</v>
      </c>
      <c r="K5690">
        <v>0.51449999999999996</v>
      </c>
      <c r="L5690">
        <v>0.3483</v>
      </c>
      <c r="M5690">
        <v>0.33329999999999999</v>
      </c>
      <c r="N5690">
        <v>0</v>
      </c>
      <c r="O5690">
        <v>1</v>
      </c>
      <c r="P5690">
        <v>0</v>
      </c>
      <c r="Q5690">
        <v>0</v>
      </c>
      <c r="R5690">
        <v>0</v>
      </c>
      <c r="S5690" s="2">
        <v>9.4907407407407408E-4</v>
      </c>
      <c r="T5690" s="2">
        <v>7.7546296296296293E-4</v>
      </c>
      <c r="U5690">
        <v>0.33329999999999999</v>
      </c>
      <c r="V5690">
        <v>9.6799999999999997E-2</v>
      </c>
      <c r="W5690">
        <v>1</v>
      </c>
      <c r="X5690">
        <v>0.83330000000000004</v>
      </c>
      <c r="Y5690">
        <v>0.93330000000000002</v>
      </c>
      <c r="Z5690">
        <v>0.38</v>
      </c>
      <c r="AA5690">
        <v>0.17910000000000001</v>
      </c>
      <c r="AB5690">
        <v>0.63639999999999997</v>
      </c>
      <c r="AC5690">
        <v>0.85709999999999997</v>
      </c>
      <c r="AD5690">
        <v>0.5</v>
      </c>
      <c r="AE5690">
        <v>0.5</v>
      </c>
      <c r="AF5690" t="s">
        <v>3933</v>
      </c>
      <c r="AG5690" s="2">
        <v>5.4398148148148144E-4</v>
      </c>
      <c r="AH5690" t="s">
        <v>3911</v>
      </c>
      <c r="AI5690">
        <v>3</v>
      </c>
      <c r="AJ5690" t="s">
        <v>3949</v>
      </c>
      <c r="AK5690" s="3">
        <v>38906</v>
      </c>
      <c r="AL5690" s="10">
        <f>YEAR(ufc_fights_2[[#This Row],[date]])</f>
        <v>2006</v>
      </c>
      <c r="AM5690" t="s">
        <v>3917</v>
      </c>
      <c r="AN5690">
        <v>1</v>
      </c>
      <c r="AO5690" t="s">
        <v>3913</v>
      </c>
      <c r="AP5690">
        <f>IF(ufc_fights_2[[#This Row],[winner]]="Red",ufc_fights_2[[#This Row],[r_fighter_id]],ufc_fights_2[[#This Row],[b_fighter_id]])</f>
        <v>1003</v>
      </c>
      <c r="AQ5690" t="str">
        <f>_xlfn.XLOOKUP(ufc_fights_2[[#This Row],[winnerID]],ufc_fighters[id],ufc_fighters[fighter_name],"xxx",0,1)</f>
        <v>Hermes Franca</v>
      </c>
    </row>
    <row r="5691" spans="1:43">
      <c r="A5691">
        <v>245</v>
      </c>
      <c r="B5691">
        <v>3071</v>
      </c>
      <c r="C5691">
        <f>_xlfn.XLOOKUP(ufc_fights_2[[#This Row],[r_fighter_id]],ufc_fighters[id],ufc_fighters[year],"xxx",0,1)</f>
        <v>1986</v>
      </c>
      <c r="D5691">
        <f>_xlfn.XLOOKUP(ufc_fights_2[[#This Row],[b_fighter_id]],ufc_fighters[id],ufc_fighters[year],"Prázdné",0,1)</f>
        <v>1987</v>
      </c>
      <c r="E5691" s="10">
        <f>YEAR(ufc_fights_2[[#This Row],[date]])-ufc_fights_2[[#This Row],[r_year]]</f>
        <v>30</v>
      </c>
      <c r="F5691" s="10">
        <f>YEAR(ufc_fights_2[[#This Row],[date]])-ufc_fights_2[[#This Row],[b_year]]</f>
        <v>29</v>
      </c>
      <c r="G5691">
        <v>0</v>
      </c>
      <c r="H5691">
        <v>0</v>
      </c>
      <c r="I5691">
        <v>0.375</v>
      </c>
      <c r="J5691">
        <v>1</v>
      </c>
      <c r="K5691">
        <v>0.33329999999999999</v>
      </c>
      <c r="L5691">
        <v>1</v>
      </c>
      <c r="M5691">
        <v>0</v>
      </c>
      <c r="N5691">
        <v>1</v>
      </c>
      <c r="O5691">
        <v>0</v>
      </c>
      <c r="P5691">
        <v>1</v>
      </c>
      <c r="Q5691">
        <v>0</v>
      </c>
      <c r="R5691">
        <v>0</v>
      </c>
      <c r="S5691" s="2">
        <v>0</v>
      </c>
      <c r="T5691" s="2">
        <v>3.0092592592592595E-4</v>
      </c>
      <c r="U5691">
        <v>0.2</v>
      </c>
      <c r="V5691">
        <v>0</v>
      </c>
      <c r="W5691">
        <v>1</v>
      </c>
      <c r="X5691">
        <v>0</v>
      </c>
      <c r="Y5691">
        <v>1</v>
      </c>
      <c r="Z5691">
        <v>0.28570000000000001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 t="s">
        <v>3933</v>
      </c>
      <c r="AG5691" s="2">
        <v>1.1226851851851851E-3</v>
      </c>
      <c r="AH5691" t="s">
        <v>3911</v>
      </c>
      <c r="AI5691">
        <v>3</v>
      </c>
      <c r="AJ5691" t="s">
        <v>4128</v>
      </c>
      <c r="AK5691" s="3">
        <v>42679</v>
      </c>
      <c r="AL5691" s="10">
        <f>YEAR(ufc_fights_2[[#This Row],[date]])</f>
        <v>2016</v>
      </c>
      <c r="AM5691" t="s">
        <v>3917</v>
      </c>
      <c r="AN5691">
        <v>50</v>
      </c>
      <c r="AO5691" t="s">
        <v>3918</v>
      </c>
      <c r="AP5691">
        <f>IF(ufc_fights_2[[#This Row],[winner]]="Red",ufc_fights_2[[#This Row],[r_fighter_id]],ufc_fights_2[[#This Row],[b_fighter_id]])</f>
        <v>3071</v>
      </c>
      <c r="AQ5691" t="str">
        <f>_xlfn.XLOOKUP(ufc_fights_2[[#This Row],[winnerID]],ufc_fighters[id],ufc_fighters[fighter_name],"xxx",0,1)</f>
        <v>Joe Soto</v>
      </c>
    </row>
    <row r="5692" spans="1:43">
      <c r="A5692">
        <v>3507</v>
      </c>
      <c r="B5692">
        <v>1629</v>
      </c>
      <c r="C5692">
        <f>_xlfn.XLOOKUP(ufc_fights_2[[#This Row],[r_fighter_id]],ufc_fighters[id],ufc_fighters[year],"xxx",0,1)</f>
        <v>1993</v>
      </c>
      <c r="D5692">
        <f>_xlfn.XLOOKUP(ufc_fights_2[[#This Row],[b_fighter_id]],ufc_fighters[id],ufc_fighters[year],"Prázdné",0,1)</f>
        <v>1991</v>
      </c>
      <c r="E5692" s="10">
        <f>YEAR(ufc_fights_2[[#This Row],[date]])-ufc_fights_2[[#This Row],[r_year]]</f>
        <v>27</v>
      </c>
      <c r="F5692" s="10">
        <f>YEAR(ufc_fights_2[[#This Row],[date]])-ufc_fights_2[[#This Row],[b_year]]</f>
        <v>29</v>
      </c>
      <c r="G5692">
        <v>0</v>
      </c>
      <c r="H5692">
        <v>0</v>
      </c>
      <c r="I5692">
        <v>0.42370000000000002</v>
      </c>
      <c r="J5692">
        <v>0.498</v>
      </c>
      <c r="K5692">
        <v>0.42459999999999998</v>
      </c>
      <c r="L5692">
        <v>0.502</v>
      </c>
      <c r="M5692">
        <v>0</v>
      </c>
      <c r="N5692">
        <v>0.33329999999999999</v>
      </c>
      <c r="O5692">
        <v>0</v>
      </c>
      <c r="P5692">
        <v>0</v>
      </c>
      <c r="Q5692">
        <v>0</v>
      </c>
      <c r="R5692">
        <v>0</v>
      </c>
      <c r="S5692" s="2">
        <v>0</v>
      </c>
      <c r="T5692" s="2">
        <v>1.0416666666666667E-3</v>
      </c>
      <c r="U5692">
        <v>0.2954</v>
      </c>
      <c r="V5692">
        <v>0.39150000000000001</v>
      </c>
      <c r="W5692">
        <v>0.40910000000000002</v>
      </c>
      <c r="X5692">
        <v>0.9194</v>
      </c>
      <c r="Y5692">
        <v>0.92310000000000003</v>
      </c>
      <c r="Z5692">
        <v>0.4214</v>
      </c>
      <c r="AA5692">
        <v>0.48959999999999998</v>
      </c>
      <c r="AB5692">
        <v>0.66669999999999996</v>
      </c>
      <c r="AC5692">
        <v>0.8</v>
      </c>
      <c r="AD5692">
        <v>0</v>
      </c>
      <c r="AE5692">
        <v>1</v>
      </c>
      <c r="AF5692" t="s">
        <v>3915</v>
      </c>
      <c r="AG5692" s="2">
        <v>3.472222222222222E-3</v>
      </c>
      <c r="AH5692" t="s">
        <v>3911</v>
      </c>
      <c r="AI5692">
        <v>3</v>
      </c>
      <c r="AJ5692" t="s">
        <v>4005</v>
      </c>
      <c r="AK5692" s="3">
        <v>44128</v>
      </c>
      <c r="AL5692" s="10">
        <f>YEAR(ufc_fights_2[[#This Row],[date]])</f>
        <v>2020</v>
      </c>
      <c r="AM5692" t="s">
        <v>3917</v>
      </c>
      <c r="AN5692">
        <v>5</v>
      </c>
      <c r="AO5692" t="s">
        <v>3918</v>
      </c>
      <c r="AP5692">
        <f>IF(ufc_fights_2[[#This Row],[winner]]="Red",ufc_fights_2[[#This Row],[r_fighter_id]],ufc_fights_2[[#This Row],[b_fighter_id]])</f>
        <v>1629</v>
      </c>
      <c r="AQ5692" t="str">
        <f>_xlfn.XLOOKUP(ufc_fights_2[[#This Row],[winnerID]],ufc_fighters[id],ufc_fighters[fighter_name],"xxx",0,1)</f>
        <v>Casey Kenney</v>
      </c>
    </row>
    <row r="5693" spans="1:43">
      <c r="A5693">
        <v>3510</v>
      </c>
      <c r="B5693">
        <v>898</v>
      </c>
      <c r="C5693">
        <f>_xlfn.XLOOKUP(ufc_fights_2[[#This Row],[r_fighter_id]],ufc_fighters[id],ufc_fighters[year],"xxx",0,1)</f>
        <v>1992</v>
      </c>
      <c r="D5693">
        <f>_xlfn.XLOOKUP(ufc_fights_2[[#This Row],[b_fighter_id]],ufc_fighters[id],ufc_fighters[year],"Prázdné",0,1)</f>
        <v>1989</v>
      </c>
      <c r="E5693" s="10">
        <f>YEAR(ufc_fights_2[[#This Row],[date]])-ufc_fights_2[[#This Row],[r_year]]</f>
        <v>28</v>
      </c>
      <c r="F5693" s="10">
        <f>YEAR(ufc_fights_2[[#This Row],[date]])-ufc_fights_2[[#This Row],[b_year]]</f>
        <v>31</v>
      </c>
      <c r="G5693">
        <v>1</v>
      </c>
      <c r="H5693">
        <v>0</v>
      </c>
      <c r="I5693">
        <v>0.48399999999999999</v>
      </c>
      <c r="J5693">
        <v>0.5</v>
      </c>
      <c r="K5693">
        <v>0.50429999999999997</v>
      </c>
      <c r="L5693">
        <v>0.50949999999999995</v>
      </c>
      <c r="M5693">
        <v>0</v>
      </c>
      <c r="N5693">
        <v>0.5</v>
      </c>
      <c r="O5693">
        <v>0</v>
      </c>
      <c r="P5693">
        <v>1</v>
      </c>
      <c r="Q5693">
        <v>0</v>
      </c>
      <c r="R5693">
        <v>0</v>
      </c>
      <c r="S5693" s="2">
        <v>5.7870370370370373E-5</v>
      </c>
      <c r="T5693" s="2">
        <v>8.4490740740740739E-4</v>
      </c>
      <c r="U5693">
        <v>0.45810000000000001</v>
      </c>
      <c r="V5693">
        <v>0.42359999999999998</v>
      </c>
      <c r="W5693">
        <v>0.7</v>
      </c>
      <c r="X5693">
        <v>1</v>
      </c>
      <c r="Y5693">
        <v>0.86960000000000004</v>
      </c>
      <c r="Z5693">
        <v>0.4834</v>
      </c>
      <c r="AA5693">
        <v>0.46929999999999999</v>
      </c>
      <c r="AB5693">
        <v>0.6</v>
      </c>
      <c r="AC5693">
        <v>0.70369999999999999</v>
      </c>
      <c r="AD5693">
        <v>0.33329999999999999</v>
      </c>
      <c r="AE5693">
        <v>0</v>
      </c>
      <c r="AF5693" t="s">
        <v>3933</v>
      </c>
      <c r="AG5693" s="2">
        <v>1.8981481481481482E-3</v>
      </c>
      <c r="AH5693" t="s">
        <v>3911</v>
      </c>
      <c r="AI5693">
        <v>3</v>
      </c>
      <c r="AJ5693" t="s">
        <v>3938</v>
      </c>
      <c r="AK5693" s="3">
        <v>44009</v>
      </c>
      <c r="AL5693" s="10">
        <f>YEAR(ufc_fights_2[[#This Row],[date]])</f>
        <v>2020</v>
      </c>
      <c r="AM5693" t="s">
        <v>3917</v>
      </c>
      <c r="AN5693">
        <v>1</v>
      </c>
      <c r="AO5693" t="s">
        <v>3918</v>
      </c>
      <c r="AP5693">
        <f>IF(ufc_fights_2[[#This Row],[winner]]="Red",ufc_fights_2[[#This Row],[r_fighter_id]],ufc_fights_2[[#This Row],[b_fighter_id]])</f>
        <v>898</v>
      </c>
      <c r="AQ5693" t="str">
        <f>_xlfn.XLOOKUP(ufc_fights_2[[#This Row],[winnerID]],ufc_fighters[id],ufc_fighters[fighter_name],"xxx",0,1)</f>
        <v>Julian Erosa</v>
      </c>
    </row>
    <row r="5694" spans="1:43">
      <c r="A5694">
        <v>2342</v>
      </c>
      <c r="B5694">
        <v>1407</v>
      </c>
      <c r="C5694">
        <f>_xlfn.XLOOKUP(ufc_fights_2[[#This Row],[r_fighter_id]],ufc_fighters[id],ufc_fighters[year],"xxx",0,1)</f>
        <v>1988</v>
      </c>
      <c r="D5694">
        <f>_xlfn.XLOOKUP(ufc_fights_2[[#This Row],[b_fighter_id]],ufc_fighters[id],ufc_fighters[year],"Prázdné",0,1)</f>
        <v>1987</v>
      </c>
      <c r="E5694" s="10">
        <f>YEAR(ufc_fights_2[[#This Row],[date]])-ufc_fights_2[[#This Row],[r_year]]</f>
        <v>28</v>
      </c>
      <c r="F5694" s="10">
        <f>YEAR(ufc_fights_2[[#This Row],[date]])-ufc_fights_2[[#This Row],[b_year]]</f>
        <v>29</v>
      </c>
      <c r="G5694">
        <v>0</v>
      </c>
      <c r="H5694">
        <v>0</v>
      </c>
      <c r="I5694">
        <v>0.71430000000000005</v>
      </c>
      <c r="J5694">
        <v>0.22220000000000001</v>
      </c>
      <c r="K5694">
        <v>0.76980000000000004</v>
      </c>
      <c r="L5694">
        <v>0.42859999999999998</v>
      </c>
      <c r="M5694">
        <v>0.66669999999999996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3.8425925925925928E-3</v>
      </c>
      <c r="T5694" s="2">
        <v>0</v>
      </c>
      <c r="U5694">
        <v>0.7087</v>
      </c>
      <c r="V5694">
        <v>0.1739</v>
      </c>
      <c r="W5694">
        <v>0</v>
      </c>
      <c r="X5694">
        <v>1</v>
      </c>
      <c r="Y5694">
        <v>1</v>
      </c>
      <c r="Z5694">
        <v>0.3</v>
      </c>
      <c r="AA5694">
        <v>0.1923</v>
      </c>
      <c r="AB5694">
        <v>1</v>
      </c>
      <c r="AC5694">
        <v>0</v>
      </c>
      <c r="AD5694">
        <v>0.75529999999999997</v>
      </c>
      <c r="AE5694">
        <v>1</v>
      </c>
      <c r="AF5694" t="s">
        <v>3910</v>
      </c>
      <c r="AG5694" s="2">
        <v>2.5231481481481481E-3</v>
      </c>
      <c r="AH5694" t="s">
        <v>3911</v>
      </c>
      <c r="AI5694">
        <v>3</v>
      </c>
      <c r="AJ5694" t="s">
        <v>3942</v>
      </c>
      <c r="AK5694" s="3">
        <v>42476</v>
      </c>
      <c r="AL5694" s="10">
        <f>YEAR(ufc_fights_2[[#This Row],[date]])</f>
        <v>2016</v>
      </c>
      <c r="AM5694" t="s">
        <v>3917</v>
      </c>
      <c r="AN5694">
        <v>10</v>
      </c>
      <c r="AO5694" t="s">
        <v>3913</v>
      </c>
      <c r="AP5694">
        <f>IF(ufc_fights_2[[#This Row],[winner]]="Red",ufc_fights_2[[#This Row],[r_fighter_id]],ufc_fights_2[[#This Row],[b_fighter_id]])</f>
        <v>2342</v>
      </c>
      <c r="AQ5694" t="str">
        <f>_xlfn.XLOOKUP(ufc_fights_2[[#This Row],[winnerID]],ufc_fighters[id],ufc_fighters[fighter_name],"xxx",0,1)</f>
        <v>Khabib Nurmagomedov</v>
      </c>
    </row>
    <row r="5695" spans="1:43">
      <c r="A5695">
        <v>1798</v>
      </c>
      <c r="B5695">
        <v>922</v>
      </c>
      <c r="C5695">
        <f>_xlfn.XLOOKUP(ufc_fights_2[[#This Row],[r_fighter_id]],ufc_fighters[id],ufc_fighters[year],"xxx",0,1)</f>
        <v>1984</v>
      </c>
      <c r="D5695">
        <f>_xlfn.XLOOKUP(ufc_fights_2[[#This Row],[b_fighter_id]],ufc_fighters[id],ufc_fighters[year],"Prázdné",0,1)</f>
        <v>1994</v>
      </c>
      <c r="E5695" s="10">
        <f>YEAR(ufc_fights_2[[#This Row],[date]])-ufc_fights_2[[#This Row],[r_year]]</f>
        <v>37</v>
      </c>
      <c r="F5695" s="10">
        <f>YEAR(ufc_fights_2[[#This Row],[date]])-ufc_fights_2[[#This Row],[b_year]]</f>
        <v>27</v>
      </c>
      <c r="G5695">
        <v>0</v>
      </c>
      <c r="H5695">
        <v>0</v>
      </c>
      <c r="I5695">
        <v>0.36220000000000002</v>
      </c>
      <c r="J5695">
        <v>0.4824</v>
      </c>
      <c r="K5695">
        <v>0.36499999999999999</v>
      </c>
      <c r="L5695">
        <v>0.58299999999999996</v>
      </c>
      <c r="M5695">
        <v>0.2</v>
      </c>
      <c r="N5695">
        <v>1</v>
      </c>
      <c r="O5695">
        <v>2</v>
      </c>
      <c r="P5695">
        <v>0</v>
      </c>
      <c r="Q5695">
        <v>1</v>
      </c>
      <c r="R5695">
        <v>0</v>
      </c>
      <c r="S5695" s="2">
        <v>9.9537037037037042E-4</v>
      </c>
      <c r="T5695" s="2">
        <v>3.1944444444444446E-3</v>
      </c>
      <c r="U5695">
        <v>0.24</v>
      </c>
      <c r="V5695">
        <v>0.45750000000000002</v>
      </c>
      <c r="W5695">
        <v>0.75</v>
      </c>
      <c r="X5695">
        <v>1</v>
      </c>
      <c r="Y5695">
        <v>0.71430000000000005</v>
      </c>
      <c r="Z5695">
        <v>0.3417</v>
      </c>
      <c r="AA5695">
        <v>0.47270000000000001</v>
      </c>
      <c r="AB5695">
        <v>0.71430000000000005</v>
      </c>
      <c r="AC5695">
        <v>0</v>
      </c>
      <c r="AD5695">
        <v>0</v>
      </c>
      <c r="AE5695">
        <v>0.8</v>
      </c>
      <c r="AF5695" t="s">
        <v>3922</v>
      </c>
      <c r="AG5695" s="2">
        <v>3.472222222222222E-3</v>
      </c>
      <c r="AH5695" t="s">
        <v>3911</v>
      </c>
      <c r="AI5695">
        <v>3</v>
      </c>
      <c r="AJ5695" t="s">
        <v>3934</v>
      </c>
      <c r="AK5695" s="3">
        <v>44219</v>
      </c>
      <c r="AL5695" s="10">
        <f>YEAR(ufc_fights_2[[#This Row],[date]])</f>
        <v>2021</v>
      </c>
      <c r="AM5695" t="s">
        <v>3917</v>
      </c>
      <c r="AN5695">
        <v>5</v>
      </c>
      <c r="AO5695" t="s">
        <v>3918</v>
      </c>
      <c r="AP5695">
        <f>IF(ufc_fights_2[[#This Row],[winner]]="Red",ufc_fights_2[[#This Row],[r_fighter_id]],ufc_fights_2[[#This Row],[b_fighter_id]])</f>
        <v>922</v>
      </c>
      <c r="AQ5695" t="str">
        <f>_xlfn.XLOOKUP(ufc_fights_2[[#This Row],[winnerID]],ufc_fighters[id],ufc_fighters[fighter_name],"xxx",0,1)</f>
        <v>Movsar Evloev</v>
      </c>
    </row>
    <row r="5696" spans="1:43">
      <c r="A5696">
        <v>839</v>
      </c>
      <c r="B5696">
        <v>412</v>
      </c>
      <c r="C5696">
        <f>_xlfn.XLOOKUP(ufc_fights_2[[#This Row],[r_fighter_id]],ufc_fighters[id],ufc_fighters[year],"xxx",0,1)</f>
        <v>1981</v>
      </c>
      <c r="D5696">
        <f>_xlfn.XLOOKUP(ufc_fights_2[[#This Row],[b_fighter_id]],ufc_fighters[id],ufc_fighters[year],"Prázdné",0,1)</f>
        <v>1988</v>
      </c>
      <c r="E5696" s="10">
        <f>YEAR(ufc_fights_2[[#This Row],[date]])-ufc_fights_2[[#This Row],[r_year]]</f>
        <v>39</v>
      </c>
      <c r="F5696" s="10">
        <f>YEAR(ufc_fights_2[[#This Row],[date]])-ufc_fights_2[[#This Row],[b_year]]</f>
        <v>32</v>
      </c>
      <c r="G5696">
        <v>0</v>
      </c>
      <c r="H5696">
        <v>0</v>
      </c>
      <c r="I5696">
        <v>0.5</v>
      </c>
      <c r="J5696">
        <v>0.5</v>
      </c>
      <c r="K5696">
        <v>0.57140000000000002</v>
      </c>
      <c r="L5696">
        <v>0.61539999999999995</v>
      </c>
      <c r="M5696">
        <v>0</v>
      </c>
      <c r="N5696">
        <v>1</v>
      </c>
      <c r="O5696">
        <v>0</v>
      </c>
      <c r="P5696">
        <v>1</v>
      </c>
      <c r="Q5696">
        <v>0</v>
      </c>
      <c r="R5696">
        <v>0</v>
      </c>
      <c r="S5696" s="2">
        <v>5.7870370370370373E-5</v>
      </c>
      <c r="T5696" s="2">
        <v>4.3981481481481481E-4</v>
      </c>
      <c r="U5696">
        <v>0.4</v>
      </c>
      <c r="V5696">
        <v>0.66669999999999996</v>
      </c>
      <c r="W5696">
        <v>1</v>
      </c>
      <c r="X5696">
        <v>0</v>
      </c>
      <c r="Y5696">
        <v>0</v>
      </c>
      <c r="Z5696">
        <v>0.5</v>
      </c>
      <c r="AA5696">
        <v>0.5</v>
      </c>
      <c r="AB5696">
        <v>0.5</v>
      </c>
      <c r="AC5696">
        <v>0</v>
      </c>
      <c r="AD5696">
        <v>0</v>
      </c>
      <c r="AE5696">
        <v>1</v>
      </c>
      <c r="AF5696" t="s">
        <v>3933</v>
      </c>
      <c r="AG5696" s="2">
        <v>9.2592592592592596E-4</v>
      </c>
      <c r="AH5696" t="s">
        <v>3911</v>
      </c>
      <c r="AI5696">
        <v>3</v>
      </c>
      <c r="AJ5696" t="s">
        <v>3912</v>
      </c>
      <c r="AK5696" s="3">
        <v>43988</v>
      </c>
      <c r="AL5696" s="10">
        <f>YEAR(ufc_fights_2[[#This Row],[date]])</f>
        <v>2020</v>
      </c>
      <c r="AM5696" t="s">
        <v>3917</v>
      </c>
      <c r="AN5696">
        <v>1</v>
      </c>
      <c r="AO5696" t="s">
        <v>3918</v>
      </c>
      <c r="AP5696">
        <f>IF(ufc_fights_2[[#This Row],[winner]]="Red",ufc_fights_2[[#This Row],[r_fighter_id]],ufc_fights_2[[#This Row],[b_fighter_id]])</f>
        <v>412</v>
      </c>
      <c r="AQ5696" t="str">
        <f>_xlfn.XLOOKUP(ufc_fights_2[[#This Row],[winnerID]],ufc_fighters[id],ufc_fighters[fighter_name],"xxx",0,1)</f>
        <v>Herbert Burns</v>
      </c>
    </row>
    <row r="5697" spans="1:43">
      <c r="A5697">
        <v>3446</v>
      </c>
      <c r="B5697">
        <v>3305</v>
      </c>
      <c r="C5697">
        <f>_xlfn.XLOOKUP(ufc_fights_2[[#This Row],[r_fighter_id]],ufc_fighters[id],ufc_fighters[year],"xxx",0,1)</f>
        <v>1991</v>
      </c>
      <c r="D5697">
        <f>_xlfn.XLOOKUP(ufc_fights_2[[#This Row],[b_fighter_id]],ufc_fighters[id],ufc_fighters[year],"Prázdné",0,1)</f>
        <v>1995</v>
      </c>
      <c r="E5697" s="10">
        <f>YEAR(ufc_fights_2[[#This Row],[date]])-ufc_fights_2[[#This Row],[r_year]]</f>
        <v>29</v>
      </c>
      <c r="F5697" s="10">
        <f>YEAR(ufc_fights_2[[#This Row],[date]])-ufc_fights_2[[#This Row],[b_year]]</f>
        <v>25</v>
      </c>
      <c r="G5697">
        <v>0</v>
      </c>
      <c r="H5697">
        <v>2</v>
      </c>
      <c r="I5697">
        <v>0.7</v>
      </c>
      <c r="J5697">
        <v>0.43419999999999997</v>
      </c>
      <c r="K5697">
        <v>0.70589999999999997</v>
      </c>
      <c r="L5697">
        <v>0.44869999999999999</v>
      </c>
      <c r="M5697">
        <v>0.16669999999999999</v>
      </c>
      <c r="N5697">
        <v>1</v>
      </c>
      <c r="O5697">
        <v>0</v>
      </c>
      <c r="P5697">
        <v>1</v>
      </c>
      <c r="Q5697">
        <v>1</v>
      </c>
      <c r="R5697">
        <v>0</v>
      </c>
      <c r="S5697" s="2">
        <v>3.2407407407407406E-4</v>
      </c>
      <c r="T5697" s="2">
        <v>1.238425925925926E-3</v>
      </c>
      <c r="U5697">
        <v>0.5</v>
      </c>
      <c r="V5697">
        <v>0.34150000000000003</v>
      </c>
      <c r="W5697">
        <v>0.73680000000000001</v>
      </c>
      <c r="X5697">
        <v>0.92589999999999995</v>
      </c>
      <c r="Y5697">
        <v>1</v>
      </c>
      <c r="Z5697">
        <v>0.68569999999999998</v>
      </c>
      <c r="AA5697">
        <v>0.3821</v>
      </c>
      <c r="AB5697">
        <v>0.75</v>
      </c>
      <c r="AC5697">
        <v>0.66669999999999996</v>
      </c>
      <c r="AD5697">
        <v>1</v>
      </c>
      <c r="AE5697">
        <v>0.65</v>
      </c>
      <c r="AF5697" t="s">
        <v>3933</v>
      </c>
      <c r="AG5697" s="2">
        <v>3.0092592592592593E-3</v>
      </c>
      <c r="AH5697" t="s">
        <v>3911</v>
      </c>
      <c r="AI5697">
        <v>3</v>
      </c>
      <c r="AJ5697" t="s">
        <v>3914</v>
      </c>
      <c r="AK5697" s="3">
        <v>44086</v>
      </c>
      <c r="AL5697" s="10">
        <f>YEAR(ufc_fights_2[[#This Row],[date]])</f>
        <v>2020</v>
      </c>
      <c r="AM5697" t="s">
        <v>3917</v>
      </c>
      <c r="AN5697">
        <v>1</v>
      </c>
      <c r="AO5697" t="s">
        <v>3918</v>
      </c>
      <c r="AP5697">
        <f>IF(ufc_fights_2[[#This Row],[winner]]="Red",ufc_fights_2[[#This Row],[r_fighter_id]],ufc_fights_2[[#This Row],[b_fighter_id]])</f>
        <v>3305</v>
      </c>
      <c r="AQ5697" t="str">
        <f>_xlfn.XLOOKUP(ufc_fights_2[[#This Row],[winnerID]],ufc_fighters[id],ufc_fighters[fighter_name],"xxx",0,1)</f>
        <v>Jalin Turner</v>
      </c>
    </row>
    <row r="5698" spans="1:43">
      <c r="A5698">
        <v>2982</v>
      </c>
      <c r="B5698">
        <v>1006</v>
      </c>
      <c r="C5698">
        <f>_xlfn.XLOOKUP(ufc_fights_2[[#This Row],[r_fighter_id]],ufc_fighters[id],ufc_fighters[year],"xxx",0,1)</f>
        <v>1976</v>
      </c>
      <c r="D5698">
        <f>_xlfn.XLOOKUP(ufc_fights_2[[#This Row],[b_fighter_id]],ufc_fighters[id],ufc_fighters[year],"Prázdné",0,1)</f>
        <v>1974</v>
      </c>
      <c r="E5698" s="10">
        <f>YEAR(ufc_fights_2[[#This Row],[date]])-ufc_fights_2[[#This Row],[r_year]]</f>
        <v>36</v>
      </c>
      <c r="F5698" s="10">
        <f>YEAR(ufc_fights_2[[#This Row],[date]])-ufc_fights_2[[#This Row],[b_year]]</f>
        <v>38</v>
      </c>
      <c r="G5698">
        <v>1</v>
      </c>
      <c r="H5698">
        <v>0</v>
      </c>
      <c r="I5698">
        <v>0.31019999999999998</v>
      </c>
      <c r="J5698">
        <v>0.36309999999999998</v>
      </c>
      <c r="K5698">
        <v>0.37559999999999999</v>
      </c>
      <c r="L5698">
        <v>0.36840000000000001</v>
      </c>
      <c r="M5698">
        <v>0</v>
      </c>
      <c r="N5698">
        <v>0.5</v>
      </c>
      <c r="O5698">
        <v>0</v>
      </c>
      <c r="P5698">
        <v>0</v>
      </c>
      <c r="Q5698">
        <v>0</v>
      </c>
      <c r="R5698">
        <v>0</v>
      </c>
      <c r="S5698" s="2">
        <v>4.5138888888888887E-4</v>
      </c>
      <c r="T5698" s="2">
        <v>5.4398148148148144E-4</v>
      </c>
      <c r="U5698">
        <v>0.29310000000000003</v>
      </c>
      <c r="V5698">
        <v>0.318</v>
      </c>
      <c r="W5698">
        <v>0.33329999999999999</v>
      </c>
      <c r="X5698">
        <v>1</v>
      </c>
      <c r="Y5698">
        <v>1</v>
      </c>
      <c r="Z5698">
        <v>0.27489999999999998</v>
      </c>
      <c r="AA5698">
        <v>0.35980000000000001</v>
      </c>
      <c r="AB5698">
        <v>0.5</v>
      </c>
      <c r="AC5698">
        <v>0</v>
      </c>
      <c r="AD5698">
        <v>0.71430000000000005</v>
      </c>
      <c r="AE5698">
        <v>0.5</v>
      </c>
      <c r="AF5698" t="s">
        <v>3915</v>
      </c>
      <c r="AG5698" s="2">
        <v>3.472222222222222E-3</v>
      </c>
      <c r="AH5698" t="s">
        <v>3927</v>
      </c>
      <c r="AI5698">
        <v>5</v>
      </c>
      <c r="AJ5698" t="s">
        <v>3939</v>
      </c>
      <c r="AK5698" s="3">
        <v>41083</v>
      </c>
      <c r="AL5698" s="10">
        <f>YEAR(ufc_fights_2[[#This Row],[date]])</f>
        <v>2012</v>
      </c>
      <c r="AM5698" t="s">
        <v>3917</v>
      </c>
      <c r="AN5698">
        <v>123</v>
      </c>
      <c r="AO5698" t="s">
        <v>3918</v>
      </c>
      <c r="AP5698">
        <f>IF(ufc_fights_2[[#This Row],[winner]]="Red",ufc_fights_2[[#This Row],[r_fighter_id]],ufc_fights_2[[#This Row],[b_fighter_id]])</f>
        <v>1006</v>
      </c>
      <c r="AQ5698" t="str">
        <f>_xlfn.XLOOKUP(ufc_fights_2[[#This Row],[winnerID]],ufc_fighters[id],ufc_fighters[fighter_name],"xxx",0,1)</f>
        <v>Rich Franklin</v>
      </c>
    </row>
    <row r="5699" spans="1:43">
      <c r="A5699">
        <v>1006</v>
      </c>
      <c r="B5699">
        <v>2982</v>
      </c>
      <c r="C5699">
        <f>_xlfn.XLOOKUP(ufc_fights_2[[#This Row],[r_fighter_id]],ufc_fighters[id],ufc_fighters[year],"xxx",0,1)</f>
        <v>1974</v>
      </c>
      <c r="D5699">
        <f>_xlfn.XLOOKUP(ufc_fights_2[[#This Row],[b_fighter_id]],ufc_fighters[id],ufc_fighters[year],"Prázdné",0,1)</f>
        <v>1976</v>
      </c>
      <c r="E5699" s="10">
        <f>YEAR(ufc_fights_2[[#This Row],[date]])-ufc_fights_2[[#This Row],[r_year]]</f>
        <v>35</v>
      </c>
      <c r="F5699" s="10">
        <f>YEAR(ufc_fights_2[[#This Row],[date]])-ufc_fights_2[[#This Row],[b_year]]</f>
        <v>33</v>
      </c>
      <c r="G5699">
        <v>0</v>
      </c>
      <c r="H5699">
        <v>0</v>
      </c>
      <c r="I5699">
        <v>0.34670000000000001</v>
      </c>
      <c r="J5699">
        <v>0.27739999999999998</v>
      </c>
      <c r="K5699">
        <v>0.4012</v>
      </c>
      <c r="L5699">
        <v>0.3503</v>
      </c>
      <c r="M5699">
        <v>0.5</v>
      </c>
      <c r="N5699">
        <v>1</v>
      </c>
      <c r="O5699">
        <v>0</v>
      </c>
      <c r="P5699">
        <v>0</v>
      </c>
      <c r="Q5699">
        <v>0</v>
      </c>
      <c r="R5699">
        <v>0</v>
      </c>
      <c r="S5699" s="2">
        <v>9.0277777777777774E-4</v>
      </c>
      <c r="T5699" s="2">
        <v>1.0648148148148149E-3</v>
      </c>
      <c r="U5699">
        <v>0.25600000000000001</v>
      </c>
      <c r="V5699">
        <v>0.2203</v>
      </c>
      <c r="W5699">
        <v>0.76470000000000005</v>
      </c>
      <c r="X5699">
        <v>0.875</v>
      </c>
      <c r="Y5699">
        <v>0.61539999999999995</v>
      </c>
      <c r="Z5699">
        <v>0.33090000000000003</v>
      </c>
      <c r="AA5699">
        <v>0.23530000000000001</v>
      </c>
      <c r="AB5699">
        <v>0.57140000000000002</v>
      </c>
      <c r="AC5699">
        <v>0.61539999999999995</v>
      </c>
      <c r="AD5699">
        <v>0.42859999999999998</v>
      </c>
      <c r="AE5699">
        <v>0.4</v>
      </c>
      <c r="AF5699" t="s">
        <v>3915</v>
      </c>
      <c r="AG5699" s="2">
        <v>3.472222222222222E-3</v>
      </c>
      <c r="AH5699" t="s">
        <v>3911</v>
      </c>
      <c r="AI5699">
        <v>3</v>
      </c>
      <c r="AJ5699" t="s">
        <v>3939</v>
      </c>
      <c r="AK5699" s="3">
        <v>39977</v>
      </c>
      <c r="AL5699" s="10">
        <f>YEAR(ufc_fights_2[[#This Row],[date]])</f>
        <v>2009</v>
      </c>
      <c r="AM5699" t="s">
        <v>3917</v>
      </c>
      <c r="AN5699">
        <v>91</v>
      </c>
      <c r="AO5699" t="s">
        <v>3913</v>
      </c>
      <c r="AP5699">
        <f>IF(ufc_fights_2[[#This Row],[winner]]="Red",ufc_fights_2[[#This Row],[r_fighter_id]],ufc_fights_2[[#This Row],[b_fighter_id]])</f>
        <v>1006</v>
      </c>
      <c r="AQ5699" t="str">
        <f>_xlfn.XLOOKUP(ufc_fights_2[[#This Row],[winnerID]],ufc_fighters[id],ufc_fighters[fighter_name],"xxx",0,1)</f>
        <v>Rich Franklin</v>
      </c>
    </row>
    <row r="5700" spans="1:43">
      <c r="A5700">
        <v>243</v>
      </c>
      <c r="B5700">
        <v>1006</v>
      </c>
      <c r="C5700">
        <f>_xlfn.XLOOKUP(ufc_fights_2[[#This Row],[r_fighter_id]],ufc_fighters[id],ufc_fighters[year],"xxx",0,1)</f>
        <v>1977</v>
      </c>
      <c r="D5700">
        <f>_xlfn.XLOOKUP(ufc_fights_2[[#This Row],[b_fighter_id]],ufc_fighters[id],ufc_fighters[year],"Prázdné",0,1)</f>
        <v>1974</v>
      </c>
      <c r="E5700" s="10">
        <f>YEAR(ufc_fights_2[[#This Row],[date]])-ufc_fights_2[[#This Row],[r_year]]</f>
        <v>32</v>
      </c>
      <c r="F5700" s="10">
        <f>YEAR(ufc_fights_2[[#This Row],[date]])-ufc_fights_2[[#This Row],[b_year]]</f>
        <v>35</v>
      </c>
      <c r="G5700">
        <v>0</v>
      </c>
      <c r="H5700">
        <v>0</v>
      </c>
      <c r="I5700">
        <v>0.40910000000000002</v>
      </c>
      <c r="J5700">
        <v>0.21049999999999999</v>
      </c>
      <c r="K5700">
        <v>0.40910000000000002</v>
      </c>
      <c r="L5700">
        <v>0.21049999999999999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4.6296296296296294E-5</v>
      </c>
      <c r="T5700" s="2">
        <v>0</v>
      </c>
      <c r="U5700">
        <v>0.36840000000000001</v>
      </c>
      <c r="V5700">
        <v>0</v>
      </c>
      <c r="W5700">
        <v>0</v>
      </c>
      <c r="X5700">
        <v>1</v>
      </c>
      <c r="Y5700">
        <v>1</v>
      </c>
      <c r="Z5700">
        <v>0.29409999999999997</v>
      </c>
      <c r="AA5700">
        <v>0.21049999999999999</v>
      </c>
      <c r="AB5700">
        <v>0</v>
      </c>
      <c r="AC5700">
        <v>0</v>
      </c>
      <c r="AD5700">
        <v>0.8</v>
      </c>
      <c r="AE5700">
        <v>0</v>
      </c>
      <c r="AF5700" t="s">
        <v>3910</v>
      </c>
      <c r="AG5700" s="2">
        <v>2.1064814814814813E-3</v>
      </c>
      <c r="AH5700" t="s">
        <v>3911</v>
      </c>
      <c r="AI5700">
        <v>3</v>
      </c>
      <c r="AJ5700" t="s">
        <v>3949</v>
      </c>
      <c r="AK5700" s="3">
        <v>40075</v>
      </c>
      <c r="AL5700" s="10">
        <f>YEAR(ufc_fights_2[[#This Row],[date]])</f>
        <v>2009</v>
      </c>
      <c r="AM5700" t="s">
        <v>3917</v>
      </c>
      <c r="AN5700">
        <v>98</v>
      </c>
      <c r="AO5700" t="s">
        <v>3913</v>
      </c>
      <c r="AP5700">
        <f>IF(ufc_fights_2[[#This Row],[winner]]="Red",ufc_fights_2[[#This Row],[r_fighter_id]],ufc_fights_2[[#This Row],[b_fighter_id]])</f>
        <v>243</v>
      </c>
      <c r="AQ5700" t="str">
        <f>_xlfn.XLOOKUP(ufc_fights_2[[#This Row],[winnerID]],ufc_fighters[id],ufc_fighters[fighter_name],"xxx",0,1)</f>
        <v>Vitor Belfort</v>
      </c>
    </row>
    <row r="5701" spans="1:43">
      <c r="A5701">
        <v>1092</v>
      </c>
      <c r="B5701">
        <v>2125</v>
      </c>
      <c r="C5701">
        <f>_xlfn.XLOOKUP(ufc_fights_2[[#This Row],[r_fighter_id]],ufc_fighters[id],ufc_fighters[year],"xxx",0,1)</f>
        <v>1990</v>
      </c>
      <c r="D5701">
        <f>_xlfn.XLOOKUP(ufc_fights_2[[#This Row],[b_fighter_id]],ufc_fighters[id],ufc_fighters[year],"Prázdné",0,1)</f>
        <v>1993</v>
      </c>
      <c r="E5701" s="10">
        <f>YEAR(ufc_fights_2[[#This Row],[date]])-ufc_fights_2[[#This Row],[r_year]]</f>
        <v>30</v>
      </c>
      <c r="F5701" s="10">
        <f>YEAR(ufc_fights_2[[#This Row],[date]])-ufc_fights_2[[#This Row],[b_year]]</f>
        <v>27</v>
      </c>
      <c r="G5701">
        <v>0</v>
      </c>
      <c r="H5701">
        <v>0</v>
      </c>
      <c r="I5701">
        <v>0.4627</v>
      </c>
      <c r="J5701">
        <v>0.35</v>
      </c>
      <c r="K5701">
        <v>0.6129</v>
      </c>
      <c r="L5701">
        <v>0.35799999999999998</v>
      </c>
      <c r="M5701">
        <v>0.33329999999999999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6.2152777777777779E-3</v>
      </c>
      <c r="T5701" s="2">
        <v>0</v>
      </c>
      <c r="U5701">
        <v>0.40350000000000003</v>
      </c>
      <c r="V5701">
        <v>0.28120000000000001</v>
      </c>
      <c r="W5701">
        <v>0.6</v>
      </c>
      <c r="X5701">
        <v>1</v>
      </c>
      <c r="Y5701">
        <v>0.85709999999999997</v>
      </c>
      <c r="Z5701">
        <v>0.34</v>
      </c>
      <c r="AA5701">
        <v>0.35439999999999999</v>
      </c>
      <c r="AB5701">
        <v>1</v>
      </c>
      <c r="AC5701">
        <v>0</v>
      </c>
      <c r="AD5701">
        <v>0.8125</v>
      </c>
      <c r="AE5701">
        <v>0</v>
      </c>
      <c r="AF5701" t="s">
        <v>3915</v>
      </c>
      <c r="AG5701" s="2">
        <v>3.472222222222222E-3</v>
      </c>
      <c r="AH5701" t="s">
        <v>3911</v>
      </c>
      <c r="AI5701">
        <v>3</v>
      </c>
      <c r="AJ5701" t="s">
        <v>3912</v>
      </c>
      <c r="AK5701" s="3">
        <v>44184</v>
      </c>
      <c r="AL5701" s="10">
        <f>YEAR(ufc_fights_2[[#This Row],[date]])</f>
        <v>2020</v>
      </c>
      <c r="AM5701" t="s">
        <v>3917</v>
      </c>
      <c r="AN5701">
        <v>1</v>
      </c>
      <c r="AO5701" t="s">
        <v>3913</v>
      </c>
      <c r="AP5701">
        <f>IF(ufc_fights_2[[#This Row],[winner]]="Red",ufc_fights_2[[#This Row],[r_fighter_id]],ufc_fights_2[[#This Row],[b_fighter_id]])</f>
        <v>1092</v>
      </c>
      <c r="AQ5701" t="str">
        <f>_xlfn.XLOOKUP(ufc_fights_2[[#This Row],[winnerID]],ufc_fighters[id],ufc_fighters[fighter_name],"xxx",0,1)</f>
        <v>Christos Giagos</v>
      </c>
    </row>
    <row r="5702" spans="1:43">
      <c r="A5702">
        <v>2838</v>
      </c>
      <c r="B5702">
        <v>1939</v>
      </c>
      <c r="C5702">
        <f>_xlfn.XLOOKUP(ufc_fights_2[[#This Row],[r_fighter_id]],ufc_fighters[id],ufc_fighters[year],"xxx",0,1)</f>
        <v>1985</v>
      </c>
      <c r="D5702">
        <f>_xlfn.XLOOKUP(ufc_fights_2[[#This Row],[b_fighter_id]],ufc_fighters[id],ufc_fighters[year],"Prázdné",0,1)</f>
        <v>1991</v>
      </c>
      <c r="E5702" s="10">
        <f>YEAR(ufc_fights_2[[#This Row],[date]])-ufc_fights_2[[#This Row],[r_year]]</f>
        <v>35</v>
      </c>
      <c r="F5702" s="10">
        <f>YEAR(ufc_fights_2[[#This Row],[date]])-ufc_fights_2[[#This Row],[b_year]]</f>
        <v>29</v>
      </c>
      <c r="G5702">
        <v>0</v>
      </c>
      <c r="H5702">
        <v>1</v>
      </c>
      <c r="I5702">
        <v>0.49109999999999998</v>
      </c>
      <c r="J5702">
        <v>0.47139999999999999</v>
      </c>
      <c r="K5702">
        <v>0.52500000000000002</v>
      </c>
      <c r="L5702">
        <v>0.50670000000000004</v>
      </c>
      <c r="M5702">
        <v>0</v>
      </c>
      <c r="N5702">
        <v>0.5</v>
      </c>
      <c r="O5702">
        <v>0</v>
      </c>
      <c r="P5702">
        <v>1</v>
      </c>
      <c r="Q5702">
        <v>0</v>
      </c>
      <c r="R5702">
        <v>0</v>
      </c>
      <c r="S5702" s="2">
        <v>4.6296296296296298E-4</v>
      </c>
      <c r="T5702" s="2">
        <v>3.4722222222222224E-4</v>
      </c>
      <c r="U5702">
        <v>0.44440000000000002</v>
      </c>
      <c r="V5702">
        <v>0.4355</v>
      </c>
      <c r="W5702">
        <v>0.77780000000000005</v>
      </c>
      <c r="X5702">
        <v>0.61539999999999995</v>
      </c>
      <c r="Y5702">
        <v>1</v>
      </c>
      <c r="Z5702">
        <v>0.46079999999999999</v>
      </c>
      <c r="AA5702">
        <v>0.4516</v>
      </c>
      <c r="AB5702">
        <v>0.8</v>
      </c>
      <c r="AC5702">
        <v>0.6</v>
      </c>
      <c r="AD5702">
        <v>0</v>
      </c>
      <c r="AE5702">
        <v>0.66669999999999996</v>
      </c>
      <c r="AF5702" t="s">
        <v>3933</v>
      </c>
      <c r="AG5702" s="2">
        <v>1.724537037037037E-3</v>
      </c>
      <c r="AH5702" t="s">
        <v>3911</v>
      </c>
      <c r="AI5702">
        <v>3</v>
      </c>
      <c r="AJ5702" t="s">
        <v>3924</v>
      </c>
      <c r="AK5702" s="3">
        <v>44163</v>
      </c>
      <c r="AL5702" s="10">
        <f>YEAR(ufc_fights_2[[#This Row],[date]])</f>
        <v>2020</v>
      </c>
      <c r="AM5702" t="s">
        <v>3917</v>
      </c>
      <c r="AN5702">
        <v>1</v>
      </c>
      <c r="AO5702" t="s">
        <v>3918</v>
      </c>
      <c r="AP5702">
        <f>IF(ufc_fights_2[[#This Row],[winner]]="Red",ufc_fights_2[[#This Row],[r_fighter_id]],ufc_fights_2[[#This Row],[b_fighter_id]])</f>
        <v>1939</v>
      </c>
      <c r="AQ5702" t="str">
        <f>_xlfn.XLOOKUP(ufc_fights_2[[#This Row],[winnerID]],ufc_fighters[id],ufc_fighters[fighter_name],"xxx",0,1)</f>
        <v>Nate Maness</v>
      </c>
    </row>
    <row r="5703" spans="1:43">
      <c r="A5703">
        <v>2113</v>
      </c>
      <c r="B5703">
        <v>84</v>
      </c>
      <c r="C5703">
        <f>_xlfn.XLOOKUP(ufc_fights_2[[#This Row],[r_fighter_id]],ufc_fighters[id],ufc_fighters[year],"xxx",0,1)</f>
        <v>1983</v>
      </c>
      <c r="D5703">
        <f>_xlfn.XLOOKUP(ufc_fights_2[[#This Row],[b_fighter_id]],ufc_fighters[id],ufc_fighters[year],"Prázdné",0,1)</f>
        <v>1983</v>
      </c>
      <c r="E5703" s="10">
        <f>YEAR(ufc_fights_2[[#This Row],[date]])-ufc_fights_2[[#This Row],[r_year]]</f>
        <v>33</v>
      </c>
      <c r="F5703" s="10">
        <f>YEAR(ufc_fights_2[[#This Row],[date]])-ufc_fights_2[[#This Row],[b_year]]</f>
        <v>33</v>
      </c>
      <c r="G5703">
        <v>0</v>
      </c>
      <c r="H5703">
        <v>0</v>
      </c>
      <c r="I5703">
        <v>0.32940000000000003</v>
      </c>
      <c r="J5703">
        <v>0.32140000000000002</v>
      </c>
      <c r="K5703">
        <v>0.42859999999999998</v>
      </c>
      <c r="L5703">
        <v>0.39369999999999999</v>
      </c>
      <c r="M5703">
        <v>0.8</v>
      </c>
      <c r="N5703">
        <v>0</v>
      </c>
      <c r="O5703">
        <v>1</v>
      </c>
      <c r="P5703">
        <v>0</v>
      </c>
      <c r="Q5703">
        <v>0</v>
      </c>
      <c r="R5703">
        <v>0</v>
      </c>
      <c r="S5703" s="2">
        <v>4.4444444444444444E-3</v>
      </c>
      <c r="T5703" s="2">
        <v>3.8194444444444446E-4</v>
      </c>
      <c r="U5703">
        <v>0.26390000000000002</v>
      </c>
      <c r="V5703">
        <v>0.21110000000000001</v>
      </c>
      <c r="W5703">
        <v>0.71430000000000005</v>
      </c>
      <c r="X5703">
        <v>0.66669999999999996</v>
      </c>
      <c r="Y5703">
        <v>0.85709999999999997</v>
      </c>
      <c r="Z5703">
        <v>0.28949999999999998</v>
      </c>
      <c r="AA5703">
        <v>0.3</v>
      </c>
      <c r="AB5703">
        <v>0.5</v>
      </c>
      <c r="AC5703">
        <v>0.75</v>
      </c>
      <c r="AD5703">
        <v>0.71430000000000005</v>
      </c>
      <c r="AE5703">
        <v>0.375</v>
      </c>
      <c r="AF5703" t="s">
        <v>3915</v>
      </c>
      <c r="AG5703" s="2">
        <v>3.472222222222222E-3</v>
      </c>
      <c r="AH5703" t="s">
        <v>3911</v>
      </c>
      <c r="AI5703">
        <v>3</v>
      </c>
      <c r="AJ5703" t="s">
        <v>3938</v>
      </c>
      <c r="AK5703" s="3">
        <v>42686</v>
      </c>
      <c r="AL5703" s="10">
        <f>YEAR(ufc_fights_2[[#This Row],[date]])</f>
        <v>2016</v>
      </c>
      <c r="AM5703" t="s">
        <v>3917</v>
      </c>
      <c r="AN5703">
        <v>18</v>
      </c>
      <c r="AO5703" t="s">
        <v>3913</v>
      </c>
      <c r="AP5703">
        <f>IF(ufc_fights_2[[#This Row],[winner]]="Red",ufc_fights_2[[#This Row],[r_fighter_id]],ufc_fights_2[[#This Row],[b_fighter_id]])</f>
        <v>2113</v>
      </c>
      <c r="AQ5703" t="str">
        <f>_xlfn.XLOOKUP(ufc_fights_2[[#This Row],[winnerID]],ufc_fighters[id],ufc_fighters[fighter_name],"xxx",0,1)</f>
        <v>Jim Miller</v>
      </c>
    </row>
    <row r="5704" spans="1:43">
      <c r="A5704">
        <v>2113</v>
      </c>
      <c r="B5704">
        <v>2712</v>
      </c>
      <c r="C5704">
        <f>_xlfn.XLOOKUP(ufc_fights_2[[#This Row],[r_fighter_id]],ufc_fighters[id],ufc_fighters[year],"xxx",0,1)</f>
        <v>1983</v>
      </c>
      <c r="D5704">
        <f>_xlfn.XLOOKUP(ufc_fights_2[[#This Row],[b_fighter_id]],ufc_fighters[id],ufc_fighters[year],"Prázdné",0,1)</f>
        <v>1994</v>
      </c>
      <c r="E5704" s="10">
        <f>YEAR(ufc_fights_2[[#This Row],[date]])-ufc_fights_2[[#This Row],[r_year]]</f>
        <v>37</v>
      </c>
      <c r="F5704" s="10">
        <f>YEAR(ufc_fights_2[[#This Row],[date]])-ufc_fights_2[[#This Row],[b_year]]</f>
        <v>26</v>
      </c>
      <c r="G5704">
        <v>0</v>
      </c>
      <c r="H5704">
        <v>0</v>
      </c>
      <c r="I5704">
        <v>0.66669999999999996</v>
      </c>
      <c r="J5704">
        <v>0.5</v>
      </c>
      <c r="K5704">
        <v>0.9</v>
      </c>
      <c r="L5704">
        <v>0.875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 s="2">
        <v>1.25E-3</v>
      </c>
      <c r="T5704" s="2">
        <v>3.0092592592592595E-4</v>
      </c>
      <c r="U5704">
        <v>0</v>
      </c>
      <c r="V5704">
        <v>1</v>
      </c>
      <c r="W5704">
        <v>1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0.5</v>
      </c>
      <c r="AE5704">
        <v>1</v>
      </c>
      <c r="AF5704" t="s">
        <v>3933</v>
      </c>
      <c r="AG5704" s="2">
        <v>1.6782407407407408E-3</v>
      </c>
      <c r="AH5704" t="s">
        <v>3911</v>
      </c>
      <c r="AI5704">
        <v>3</v>
      </c>
      <c r="AJ5704" t="s">
        <v>3914</v>
      </c>
      <c r="AK5704" s="3">
        <v>44002</v>
      </c>
      <c r="AL5704" s="10">
        <f>YEAR(ufc_fights_2[[#This Row],[date]])</f>
        <v>2020</v>
      </c>
      <c r="AM5704" t="s">
        <v>3917</v>
      </c>
      <c r="AN5704">
        <v>1</v>
      </c>
      <c r="AO5704" t="s">
        <v>3913</v>
      </c>
      <c r="AP5704">
        <f>IF(ufc_fights_2[[#This Row],[winner]]="Red",ufc_fights_2[[#This Row],[r_fighter_id]],ufc_fights_2[[#This Row],[b_fighter_id]])</f>
        <v>2113</v>
      </c>
      <c r="AQ5704" t="str">
        <f>_xlfn.XLOOKUP(ufc_fights_2[[#This Row],[winnerID]],ufc_fighters[id],ufc_fighters[fighter_name],"xxx",0,1)</f>
        <v>Jim Miller</v>
      </c>
    </row>
    <row r="5705" spans="1:43">
      <c r="A5705">
        <v>944</v>
      </c>
      <c r="B5705">
        <v>53</v>
      </c>
      <c r="C5705">
        <f>_xlfn.XLOOKUP(ufc_fights_2[[#This Row],[r_fighter_id]],ufc_fighters[id],ufc_fighters[year],"xxx",0,1)</f>
        <v>1974</v>
      </c>
      <c r="D5705">
        <f>_xlfn.XLOOKUP(ufc_fights_2[[#This Row],[b_fighter_id]],ufc_fighters[id],ufc_fighters[year],"Prázdné",0,1)</f>
        <v>1972</v>
      </c>
      <c r="E5705" s="10">
        <f>YEAR(ufc_fights_2[[#This Row],[date]])-ufc_fights_2[[#This Row],[r_year]]</f>
        <v>35</v>
      </c>
      <c r="F5705" s="10">
        <f>YEAR(ufc_fights_2[[#This Row],[date]])-ufc_fights_2[[#This Row],[b_year]]</f>
        <v>37</v>
      </c>
      <c r="G5705">
        <v>0</v>
      </c>
      <c r="H5705">
        <v>0</v>
      </c>
      <c r="I5705">
        <v>0.40910000000000002</v>
      </c>
      <c r="J5705">
        <v>0.54430000000000001</v>
      </c>
      <c r="K5705">
        <v>0.47370000000000001</v>
      </c>
      <c r="L5705">
        <v>0.62239999999999995</v>
      </c>
      <c r="M5705">
        <v>1</v>
      </c>
      <c r="N5705">
        <v>0</v>
      </c>
      <c r="O5705">
        <v>1</v>
      </c>
      <c r="P5705">
        <v>0</v>
      </c>
      <c r="Q5705">
        <v>0</v>
      </c>
      <c r="R5705">
        <v>0</v>
      </c>
      <c r="S5705" s="2">
        <v>2.3032407407407407E-3</v>
      </c>
      <c r="T5705" s="2">
        <v>1.8518518518518518E-4</v>
      </c>
      <c r="U5705">
        <v>0.371</v>
      </c>
      <c r="V5705">
        <v>0.31430000000000002</v>
      </c>
      <c r="W5705">
        <v>1</v>
      </c>
      <c r="X5705">
        <v>0</v>
      </c>
      <c r="Y5705">
        <v>0.72729999999999995</v>
      </c>
      <c r="Z5705">
        <v>0.26090000000000002</v>
      </c>
      <c r="AA5705">
        <v>0.58819999999999995</v>
      </c>
      <c r="AB5705">
        <v>0.44440000000000002</v>
      </c>
      <c r="AC5705">
        <v>0.125</v>
      </c>
      <c r="AD5705">
        <v>1</v>
      </c>
      <c r="AE5705">
        <v>0.66669999999999996</v>
      </c>
      <c r="AF5705" t="s">
        <v>3915</v>
      </c>
      <c r="AG5705" s="2">
        <v>3.472222222222222E-3</v>
      </c>
      <c r="AH5705" t="s">
        <v>3911</v>
      </c>
      <c r="AI5705">
        <v>3</v>
      </c>
      <c r="AJ5705" t="s">
        <v>3974</v>
      </c>
      <c r="AK5705" s="3">
        <v>40152</v>
      </c>
      <c r="AL5705" s="10">
        <f>YEAR(ufc_fights_2[[#This Row],[date]])</f>
        <v>2009</v>
      </c>
      <c r="AM5705" t="s">
        <v>3917</v>
      </c>
      <c r="AN5705">
        <v>1</v>
      </c>
      <c r="AO5705" t="s">
        <v>3913</v>
      </c>
      <c r="AP5705">
        <f>IF(ufc_fights_2[[#This Row],[winner]]="Red",ufc_fights_2[[#This Row],[r_fighter_id]],ufc_fights_2[[#This Row],[b_fighter_id]])</f>
        <v>944</v>
      </c>
      <c r="AQ5705" t="str">
        <f>_xlfn.XLOOKUP(ufc_fights_2[[#This Row],[winnerID]],ufc_fighters[id],ufc_fighters[fighter_name],"xxx",0,1)</f>
        <v>Kevin Ferguson</v>
      </c>
    </row>
    <row r="5706" spans="1:43">
      <c r="A5706">
        <v>3498</v>
      </c>
      <c r="B5706">
        <v>140</v>
      </c>
      <c r="C5706">
        <f>_xlfn.XLOOKUP(ufc_fights_2[[#This Row],[r_fighter_id]],ufc_fighters[id],ufc_fighters[year],"xxx",0,1)</f>
        <v>1989</v>
      </c>
      <c r="D5706">
        <f>_xlfn.XLOOKUP(ufc_fights_2[[#This Row],[b_fighter_id]],ufc_fighters[id],ufc_fighters[year],"Prázdné",0,1)</f>
        <v>1989</v>
      </c>
      <c r="E5706" s="10">
        <f>YEAR(ufc_fights_2[[#This Row],[date]])-ufc_fights_2[[#This Row],[r_year]]</f>
        <v>31</v>
      </c>
      <c r="F5706" s="10">
        <f>YEAR(ufc_fights_2[[#This Row],[date]])-ufc_fights_2[[#This Row],[b_year]]</f>
        <v>31</v>
      </c>
      <c r="G5706">
        <v>0</v>
      </c>
      <c r="H5706">
        <v>0</v>
      </c>
      <c r="I5706">
        <v>0.52629999999999999</v>
      </c>
      <c r="J5706">
        <v>0.7258</v>
      </c>
      <c r="K5706">
        <v>0.71909999999999996</v>
      </c>
      <c r="L5706">
        <v>0.80459999999999998</v>
      </c>
      <c r="M5706">
        <v>0.75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6.5856481481481478E-3</v>
      </c>
      <c r="T5706" s="2">
        <v>3.2407407407407406E-4</v>
      </c>
      <c r="U5706">
        <v>0.3846</v>
      </c>
      <c r="V5706">
        <v>0.64439999999999997</v>
      </c>
      <c r="W5706">
        <v>0.71430000000000005</v>
      </c>
      <c r="X5706">
        <v>1</v>
      </c>
      <c r="Y5706">
        <v>1</v>
      </c>
      <c r="Z5706">
        <v>0.51429999999999998</v>
      </c>
      <c r="AA5706">
        <v>0.7167</v>
      </c>
      <c r="AB5706">
        <v>1</v>
      </c>
      <c r="AC5706">
        <v>0</v>
      </c>
      <c r="AD5706">
        <v>0</v>
      </c>
      <c r="AE5706">
        <v>1</v>
      </c>
      <c r="AF5706" t="s">
        <v>3915</v>
      </c>
      <c r="AG5706" s="2">
        <v>3.472222222222222E-3</v>
      </c>
      <c r="AH5706" t="s">
        <v>3911</v>
      </c>
      <c r="AI5706">
        <v>3</v>
      </c>
      <c r="AJ5706" t="s">
        <v>3928</v>
      </c>
      <c r="AK5706" s="3">
        <v>44184</v>
      </c>
      <c r="AL5706" s="10">
        <f>YEAR(ufc_fights_2[[#This Row],[date]])</f>
        <v>2020</v>
      </c>
      <c r="AM5706" t="s">
        <v>3917</v>
      </c>
      <c r="AN5706">
        <v>1</v>
      </c>
      <c r="AO5706" t="s">
        <v>3913</v>
      </c>
      <c r="AP5706">
        <f>IF(ufc_fights_2[[#This Row],[winner]]="Red",ufc_fights_2[[#This Row],[r_fighter_id]],ufc_fights_2[[#This Row],[b_fighter_id]])</f>
        <v>3498</v>
      </c>
      <c r="AQ5706" t="str">
        <f>_xlfn.XLOOKUP(ufc_fights_2[[#This Row],[winnerID]],ufc_fighters[id],ufc_fighters[fighter_name],"xxx",0,1)</f>
        <v>Deron Winn</v>
      </c>
    </row>
    <row r="5707" spans="1:43">
      <c r="A5707">
        <v>3395</v>
      </c>
      <c r="B5707">
        <v>3559</v>
      </c>
      <c r="C5707">
        <f>_xlfn.XLOOKUP(ufc_fights_2[[#This Row],[r_fighter_id]],ufc_fighters[id],ufc_fighters[year],"xxx",0,1)</f>
        <v>1988</v>
      </c>
      <c r="D5707">
        <f>_xlfn.XLOOKUP(ufc_fights_2[[#This Row],[b_fighter_id]],ufc_fighters[id],ufc_fighters[year],"Prázdné",0,1)</f>
        <v>1993</v>
      </c>
      <c r="E5707" s="10">
        <f>YEAR(ufc_fights_2[[#This Row],[date]])-ufc_fights_2[[#This Row],[r_year]]</f>
        <v>29</v>
      </c>
      <c r="F5707" s="10">
        <f>YEAR(ufc_fights_2[[#This Row],[date]])-ufc_fights_2[[#This Row],[b_year]]</f>
        <v>24</v>
      </c>
      <c r="G5707">
        <v>0</v>
      </c>
      <c r="H5707">
        <v>0</v>
      </c>
      <c r="I5707">
        <v>0.59650000000000003</v>
      </c>
      <c r="J5707">
        <v>0.22220000000000001</v>
      </c>
      <c r="K5707">
        <v>0.61719999999999997</v>
      </c>
      <c r="L5707">
        <v>0.24099999999999999</v>
      </c>
      <c r="M5707">
        <v>0.35709999999999997</v>
      </c>
      <c r="N5707">
        <v>1</v>
      </c>
      <c r="O5707">
        <v>0</v>
      </c>
      <c r="P5707">
        <v>0</v>
      </c>
      <c r="Q5707">
        <v>0</v>
      </c>
      <c r="R5707">
        <v>0</v>
      </c>
      <c r="S5707" s="2">
        <v>5.8101851851851856E-3</v>
      </c>
      <c r="T5707" s="2">
        <v>1.8518518518518518E-4</v>
      </c>
      <c r="U5707">
        <v>0.46150000000000002</v>
      </c>
      <c r="V5707">
        <v>0.16420000000000001</v>
      </c>
      <c r="W5707">
        <v>0.84619999999999995</v>
      </c>
      <c r="X5707">
        <v>0.91300000000000003</v>
      </c>
      <c r="Y5707">
        <v>0.5</v>
      </c>
      <c r="Z5707">
        <v>0.56340000000000001</v>
      </c>
      <c r="AA5707">
        <v>0.2</v>
      </c>
      <c r="AB5707">
        <v>0.56000000000000005</v>
      </c>
      <c r="AC5707">
        <v>0.5</v>
      </c>
      <c r="AD5707">
        <v>0.77780000000000005</v>
      </c>
      <c r="AE5707">
        <v>0</v>
      </c>
      <c r="AF5707" t="s">
        <v>3915</v>
      </c>
      <c r="AG5707" s="2">
        <v>3.472222222222222E-3</v>
      </c>
      <c r="AH5707" t="s">
        <v>3911</v>
      </c>
      <c r="AI5707">
        <v>3</v>
      </c>
      <c r="AJ5707" t="s">
        <v>3946</v>
      </c>
      <c r="AK5707" s="3">
        <v>43057</v>
      </c>
      <c r="AL5707" s="10">
        <f>YEAR(ufc_fights_2[[#This Row],[date]])</f>
        <v>2017</v>
      </c>
      <c r="AM5707" t="s">
        <v>3917</v>
      </c>
      <c r="AN5707">
        <v>68</v>
      </c>
      <c r="AO5707" t="s">
        <v>3913</v>
      </c>
      <c r="AP5707">
        <f>IF(ufc_fights_2[[#This Row],[winner]]="Red",ufc_fights_2[[#This Row],[r_fighter_id]],ufc_fights_2[[#This Row],[b_fighter_id]])</f>
        <v>3395</v>
      </c>
      <c r="AQ5707" t="str">
        <f>_xlfn.XLOOKUP(ufc_fights_2[[#This Row],[winnerID]],ufc_fighters[id],ufc_fighters[fighter_name],"xxx",0,1)</f>
        <v>Alexander Volkanovski</v>
      </c>
    </row>
    <row r="5708" spans="1:43">
      <c r="A5708">
        <v>3119</v>
      </c>
      <c r="B5708">
        <v>200</v>
      </c>
      <c r="C5708">
        <f>_xlfn.XLOOKUP(ufc_fights_2[[#This Row],[r_fighter_id]],ufc_fighters[id],ufc_fighters[year],"xxx",0,1)</f>
        <v>1989</v>
      </c>
      <c r="D5708">
        <f>_xlfn.XLOOKUP(ufc_fights_2[[#This Row],[b_fighter_id]],ufc_fighters[id],ufc_fighters[year],"Prázdné",0,1)</f>
        <v>1987</v>
      </c>
      <c r="E5708" s="10">
        <f>YEAR(ufc_fights_2[[#This Row],[date]])-ufc_fights_2[[#This Row],[r_year]]</f>
        <v>28</v>
      </c>
      <c r="F5708" s="10">
        <f>YEAR(ufc_fights_2[[#This Row],[date]])-ufc_fights_2[[#This Row],[b_year]]</f>
        <v>30</v>
      </c>
      <c r="G5708">
        <v>0</v>
      </c>
      <c r="H5708">
        <v>0</v>
      </c>
      <c r="I5708">
        <v>0.58679999999999999</v>
      </c>
      <c r="J5708">
        <v>0.2235</v>
      </c>
      <c r="K5708">
        <v>0.67469999999999997</v>
      </c>
      <c r="L5708">
        <v>0.47099999999999997</v>
      </c>
      <c r="M5708">
        <v>1</v>
      </c>
      <c r="N5708">
        <v>0.66669999999999996</v>
      </c>
      <c r="O5708">
        <v>0</v>
      </c>
      <c r="P5708">
        <v>0</v>
      </c>
      <c r="Q5708">
        <v>0</v>
      </c>
      <c r="R5708">
        <v>0</v>
      </c>
      <c r="S5708" s="2">
        <v>3.9236111111111112E-3</v>
      </c>
      <c r="T5708" s="2">
        <v>3.1712962962962962E-3</v>
      </c>
      <c r="U5708">
        <v>0.50619999999999998</v>
      </c>
      <c r="V5708">
        <v>0.15379999999999999</v>
      </c>
      <c r="W5708">
        <v>0.6522</v>
      </c>
      <c r="X5708">
        <v>0.88239999999999996</v>
      </c>
      <c r="Y5708">
        <v>0.42859999999999998</v>
      </c>
      <c r="Z5708">
        <v>0.439</v>
      </c>
      <c r="AA5708">
        <v>0.12859999999999999</v>
      </c>
      <c r="AB5708">
        <v>0.875</v>
      </c>
      <c r="AC5708">
        <v>1</v>
      </c>
      <c r="AD5708">
        <v>0.9032</v>
      </c>
      <c r="AE5708">
        <v>0.61539999999999995</v>
      </c>
      <c r="AF5708" t="s">
        <v>3915</v>
      </c>
      <c r="AG5708" s="2">
        <v>3.472222222222222E-3</v>
      </c>
      <c r="AH5708" t="s">
        <v>3911</v>
      </c>
      <c r="AI5708">
        <v>3</v>
      </c>
      <c r="AJ5708" t="s">
        <v>3914</v>
      </c>
      <c r="AK5708" s="3">
        <v>42945</v>
      </c>
      <c r="AL5708" s="10">
        <f>YEAR(ufc_fights_2[[#This Row],[date]])</f>
        <v>2017</v>
      </c>
      <c r="AM5708" t="s">
        <v>3917</v>
      </c>
      <c r="AN5708">
        <v>63</v>
      </c>
      <c r="AO5708" t="s">
        <v>3913</v>
      </c>
      <c r="AP5708">
        <f>IF(ufc_fights_2[[#This Row],[winner]]="Red",ufc_fights_2[[#This Row],[r_fighter_id]],ufc_fights_2[[#This Row],[b_fighter_id]])</f>
        <v>3119</v>
      </c>
      <c r="AQ5708" t="str">
        <f>_xlfn.XLOOKUP(ufc_fights_2[[#This Row],[winnerID]],ufc_fighters[id],ufc_fighters[fighter_name],"xxx",0,1)</f>
        <v>Aljamain Sterling</v>
      </c>
    </row>
    <row r="5709" spans="1:43">
      <c r="A5709">
        <v>1377</v>
      </c>
      <c r="B5709">
        <v>591</v>
      </c>
      <c r="C5709">
        <f>_xlfn.XLOOKUP(ufc_fights_2[[#This Row],[r_fighter_id]],ufc_fighters[id],ufc_fighters[year],"xxx",0,1)</f>
        <v>1991</v>
      </c>
      <c r="D5709">
        <f>_xlfn.XLOOKUP(ufc_fights_2[[#This Row],[b_fighter_id]],ufc_fighters[id],ufc_fighters[year],"Prázdné",0,1)</f>
        <v>1993</v>
      </c>
      <c r="E5709" s="10">
        <f>YEAR(ufc_fights_2[[#This Row],[date]])-ufc_fights_2[[#This Row],[r_year]]</f>
        <v>23</v>
      </c>
      <c r="F5709" s="10">
        <f>YEAR(ufc_fights_2[[#This Row],[date]])-ufc_fights_2[[#This Row],[b_year]]</f>
        <v>21</v>
      </c>
      <c r="G5709">
        <v>0</v>
      </c>
      <c r="H5709">
        <v>0</v>
      </c>
      <c r="I5709">
        <v>0.60780000000000001</v>
      </c>
      <c r="J5709">
        <v>0.33489999999999998</v>
      </c>
      <c r="K5709">
        <v>0.62560000000000004</v>
      </c>
      <c r="L5709">
        <v>0.3427</v>
      </c>
      <c r="M5709">
        <v>0</v>
      </c>
      <c r="N5709">
        <v>0.1</v>
      </c>
      <c r="O5709">
        <v>0</v>
      </c>
      <c r="P5709">
        <v>0</v>
      </c>
      <c r="Q5709">
        <v>0</v>
      </c>
      <c r="R5709">
        <v>1</v>
      </c>
      <c r="S5709" s="2">
        <v>1.7824074074074075E-3</v>
      </c>
      <c r="T5709" s="2">
        <v>1.261574074074074E-3</v>
      </c>
      <c r="U5709">
        <v>0.55879999999999996</v>
      </c>
      <c r="V5709">
        <v>0.2452</v>
      </c>
      <c r="W5709">
        <v>0.89659999999999995</v>
      </c>
      <c r="X5709">
        <v>0.6</v>
      </c>
      <c r="Y5709">
        <v>0.69569999999999999</v>
      </c>
      <c r="Z5709">
        <v>0.48949999999999999</v>
      </c>
      <c r="AA5709">
        <v>0.2873</v>
      </c>
      <c r="AB5709">
        <v>0.82350000000000001</v>
      </c>
      <c r="AC5709">
        <v>0.66669999999999996</v>
      </c>
      <c r="AD5709">
        <v>0.90910000000000002</v>
      </c>
      <c r="AE5709">
        <v>0.57140000000000002</v>
      </c>
      <c r="AF5709" t="s">
        <v>3910</v>
      </c>
      <c r="AG5709" s="2">
        <v>2.627314814814815E-3</v>
      </c>
      <c r="AH5709" t="s">
        <v>3911</v>
      </c>
      <c r="AI5709">
        <v>3</v>
      </c>
      <c r="AJ5709" t="s">
        <v>3928</v>
      </c>
      <c r="AK5709" s="3">
        <v>41874</v>
      </c>
      <c r="AL5709" s="10">
        <f>YEAR(ufc_fights_2[[#This Row],[date]])</f>
        <v>2014</v>
      </c>
      <c r="AM5709" t="s">
        <v>3917</v>
      </c>
      <c r="AN5709">
        <v>40</v>
      </c>
      <c r="AO5709" t="s">
        <v>3913</v>
      </c>
      <c r="AP5709">
        <f>IF(ufc_fights_2[[#This Row],[winner]]="Red",ufc_fights_2[[#This Row],[r_fighter_id]],ufc_fights_2[[#This Row],[b_fighter_id]])</f>
        <v>1377</v>
      </c>
      <c r="AQ5709" t="str">
        <f>_xlfn.XLOOKUP(ufc_fights_2[[#This Row],[winnerID]],ufc_fighters[id],ufc_fighters[fighter_name],"xxx",0,1)</f>
        <v>Max Holloway</v>
      </c>
    </row>
    <row r="5710" spans="1:43">
      <c r="A5710">
        <v>1419</v>
      </c>
      <c r="B5710">
        <v>1174</v>
      </c>
      <c r="C5710">
        <f>_xlfn.XLOOKUP(ufc_fights_2[[#This Row],[r_fighter_id]],ufc_fighters[id],ufc_fighters[year],"xxx",0,1)</f>
        <v>1973</v>
      </c>
      <c r="D5710">
        <f>_xlfn.XLOOKUP(ufc_fights_2[[#This Row],[b_fighter_id]],ufc_fighters[id],ufc_fighters[year],"Prázdné",0,1)</f>
        <v>1966</v>
      </c>
      <c r="E5710" s="10">
        <f>YEAR(ufc_fights_2[[#This Row],[date]])-ufc_fights_2[[#This Row],[r_year]]</f>
        <v>33</v>
      </c>
      <c r="F5710" s="10">
        <f>YEAR(ufc_fights_2[[#This Row],[date]])-ufc_fights_2[[#This Row],[b_year]]</f>
        <v>40</v>
      </c>
      <c r="G5710">
        <v>0</v>
      </c>
      <c r="H5710">
        <v>0</v>
      </c>
      <c r="I5710">
        <v>0.8</v>
      </c>
      <c r="J5710">
        <v>0.63639999999999997</v>
      </c>
      <c r="K5710">
        <v>0.80489999999999995</v>
      </c>
      <c r="L5710">
        <v>0.77780000000000005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0</v>
      </c>
      <c r="S5710" s="2">
        <v>2.3842592592592591E-3</v>
      </c>
      <c r="T5710" s="2">
        <v>0</v>
      </c>
      <c r="U5710">
        <v>0.75860000000000005</v>
      </c>
      <c r="V5710">
        <v>0</v>
      </c>
      <c r="W5710">
        <v>0.88890000000000002</v>
      </c>
      <c r="X5710">
        <v>1</v>
      </c>
      <c r="Y5710">
        <v>0.83330000000000004</v>
      </c>
      <c r="Z5710">
        <v>0.75</v>
      </c>
      <c r="AA5710">
        <v>0.625</v>
      </c>
      <c r="AB5710">
        <v>1</v>
      </c>
      <c r="AC5710">
        <v>0.66669999999999996</v>
      </c>
      <c r="AD5710">
        <v>0.8</v>
      </c>
      <c r="AE5710">
        <v>0</v>
      </c>
      <c r="AF5710" t="s">
        <v>3910</v>
      </c>
      <c r="AG5710" s="2">
        <v>3.2291666666666666E-3</v>
      </c>
      <c r="AH5710" t="s">
        <v>3911</v>
      </c>
      <c r="AI5710">
        <v>3</v>
      </c>
      <c r="AJ5710" t="s">
        <v>3925</v>
      </c>
      <c r="AK5710" s="3">
        <v>38864</v>
      </c>
      <c r="AL5710" s="10">
        <f>YEAR(ufc_fights_2[[#This Row],[date]])</f>
        <v>2006</v>
      </c>
      <c r="AM5710" t="s">
        <v>3917</v>
      </c>
      <c r="AN5710">
        <v>2</v>
      </c>
      <c r="AO5710" t="s">
        <v>3913</v>
      </c>
      <c r="AP5710">
        <f>IF(ufc_fights_2[[#This Row],[winner]]="Red",ufc_fights_2[[#This Row],[r_fighter_id]],ufc_fights_2[[#This Row],[b_fighter_id]])</f>
        <v>1419</v>
      </c>
      <c r="AQ5710" t="str">
        <f>_xlfn.XLOOKUP(ufc_fights_2[[#This Row],[winnerID]],ufc_fighters[id],ufc_fighters[fighter_name],"xxx",0,1)</f>
        <v>Matt Hughes</v>
      </c>
    </row>
    <row r="5711" spans="1:43">
      <c r="A5711">
        <v>2596</v>
      </c>
      <c r="B5711">
        <v>481</v>
      </c>
      <c r="C5711">
        <f>_xlfn.XLOOKUP(ufc_fights_2[[#This Row],[r_fighter_id]],ufc_fighters[id],ufc_fighters[year],"xxx",0,1)</f>
        <v>1988</v>
      </c>
      <c r="D5711">
        <f>_xlfn.XLOOKUP(ufc_fights_2[[#This Row],[b_fighter_id]],ufc_fighters[id],ufc_fighters[year],"Prázdné",0,1)</f>
        <v>1993</v>
      </c>
      <c r="E5711" s="10">
        <f>YEAR(ufc_fights_2[[#This Row],[date]])-ufc_fights_2[[#This Row],[r_year]]</f>
        <v>32</v>
      </c>
      <c r="F5711" s="10">
        <f>YEAR(ufc_fights_2[[#This Row],[date]])-ufc_fights_2[[#This Row],[b_year]]</f>
        <v>27</v>
      </c>
      <c r="G5711">
        <v>0</v>
      </c>
      <c r="H5711">
        <v>0</v>
      </c>
      <c r="I5711">
        <v>0.74239999999999995</v>
      </c>
      <c r="J5711">
        <v>0.56059999999999999</v>
      </c>
      <c r="K5711">
        <v>0.81479999999999997</v>
      </c>
      <c r="L5711">
        <v>0.62749999999999995</v>
      </c>
      <c r="M5711">
        <v>0.66669999999999996</v>
      </c>
      <c r="N5711">
        <v>0.5</v>
      </c>
      <c r="O5711">
        <v>2</v>
      </c>
      <c r="P5711">
        <v>0</v>
      </c>
      <c r="Q5711">
        <v>1</v>
      </c>
      <c r="R5711">
        <v>3</v>
      </c>
      <c r="S5711" s="2">
        <v>3.2870370370370371E-3</v>
      </c>
      <c r="T5711" s="2">
        <v>6.2615740740740739E-3</v>
      </c>
      <c r="U5711">
        <v>0.71189999999999998</v>
      </c>
      <c r="V5711">
        <v>0.53969999999999996</v>
      </c>
      <c r="W5711">
        <v>1</v>
      </c>
      <c r="X5711">
        <v>1</v>
      </c>
      <c r="Y5711">
        <v>1</v>
      </c>
      <c r="Z5711">
        <v>0.54549999999999998</v>
      </c>
      <c r="AA5711">
        <v>0.75</v>
      </c>
      <c r="AB5711">
        <v>1</v>
      </c>
      <c r="AC5711">
        <v>1</v>
      </c>
      <c r="AD5711">
        <v>0.82050000000000001</v>
      </c>
      <c r="AE5711">
        <v>0.45650000000000002</v>
      </c>
      <c r="AF5711" t="s">
        <v>3915</v>
      </c>
      <c r="AG5711" s="2">
        <v>3.472222222222222E-3</v>
      </c>
      <c r="AH5711" t="s">
        <v>3911</v>
      </c>
      <c r="AI5711">
        <v>3</v>
      </c>
      <c r="AJ5711" t="s">
        <v>3916</v>
      </c>
      <c r="AK5711" s="3">
        <v>43981</v>
      </c>
      <c r="AL5711" s="10">
        <f>YEAR(ufc_fights_2[[#This Row],[date]])</f>
        <v>2020</v>
      </c>
      <c r="AM5711" t="s">
        <v>3917</v>
      </c>
      <c r="AN5711">
        <v>1</v>
      </c>
      <c r="AO5711" t="s">
        <v>3913</v>
      </c>
      <c r="AP5711">
        <f>IF(ufc_fights_2[[#This Row],[winner]]="Red",ufc_fights_2[[#This Row],[r_fighter_id]],ufc_fights_2[[#This Row],[b_fighter_id]])</f>
        <v>2596</v>
      </c>
      <c r="AQ5711" t="str">
        <f>_xlfn.XLOOKUP(ufc_fights_2[[#This Row],[winnerID]],ufc_fighters[id],ufc_fighters[fighter_name],"xxx",0,1)</f>
        <v>Billy Quarantillo</v>
      </c>
    </row>
    <row r="5712" spans="1:43">
      <c r="A5712">
        <v>3038</v>
      </c>
      <c r="B5712">
        <v>1497</v>
      </c>
      <c r="C5712">
        <f>_xlfn.XLOOKUP(ufc_fights_2[[#This Row],[r_fighter_id]],ufc_fighters[id],ufc_fighters[year],"xxx",0,1)</f>
        <v>1993</v>
      </c>
      <c r="D5712">
        <f>_xlfn.XLOOKUP(ufc_fights_2[[#This Row],[b_fighter_id]],ufc_fighters[id],ufc_fighters[year],"Prázdné",0,1)</f>
        <v>1989</v>
      </c>
      <c r="E5712" s="10">
        <f>YEAR(ufc_fights_2[[#This Row],[date]])-ufc_fights_2[[#This Row],[r_year]]</f>
        <v>28</v>
      </c>
      <c r="F5712" s="10">
        <f>YEAR(ufc_fights_2[[#This Row],[date]])-ufc_fights_2[[#This Row],[b_year]]</f>
        <v>32</v>
      </c>
      <c r="G5712">
        <v>0</v>
      </c>
      <c r="H5712">
        <v>0</v>
      </c>
      <c r="I5712">
        <v>0.52310000000000001</v>
      </c>
      <c r="J5712">
        <v>0.40739999999999998</v>
      </c>
      <c r="K5712">
        <v>0.5897</v>
      </c>
      <c r="L5712">
        <v>0.54290000000000005</v>
      </c>
      <c r="M5712">
        <v>1</v>
      </c>
      <c r="N5712">
        <v>0</v>
      </c>
      <c r="O5712">
        <v>1</v>
      </c>
      <c r="P5712">
        <v>0</v>
      </c>
      <c r="Q5712">
        <v>0</v>
      </c>
      <c r="R5712">
        <v>1</v>
      </c>
      <c r="S5712" s="2">
        <v>2.1759259259259258E-3</v>
      </c>
      <c r="T5712" s="2">
        <v>1.3888888888888889E-4</v>
      </c>
      <c r="U5712">
        <v>0.46300000000000002</v>
      </c>
      <c r="V5712">
        <v>0.28570000000000001</v>
      </c>
      <c r="W5712">
        <v>0.71430000000000005</v>
      </c>
      <c r="X5712">
        <v>1</v>
      </c>
      <c r="Y5712">
        <v>1</v>
      </c>
      <c r="Z5712">
        <v>0.4667</v>
      </c>
      <c r="AA5712">
        <v>0.3846</v>
      </c>
      <c r="AB5712">
        <v>0.625</v>
      </c>
      <c r="AC5712">
        <v>0</v>
      </c>
      <c r="AD5712">
        <v>0.66669999999999996</v>
      </c>
      <c r="AE5712">
        <v>1</v>
      </c>
      <c r="AF5712" t="s">
        <v>3926</v>
      </c>
      <c r="AG5712" s="2">
        <v>2.5231481481481481E-3</v>
      </c>
      <c r="AH5712" t="s">
        <v>3911</v>
      </c>
      <c r="AI5712">
        <v>3</v>
      </c>
      <c r="AJ5712" t="s">
        <v>3938</v>
      </c>
      <c r="AK5712" s="3">
        <v>44233</v>
      </c>
      <c r="AL5712" s="10">
        <f>YEAR(ufc_fights_2[[#This Row],[date]])</f>
        <v>2021</v>
      </c>
      <c r="AM5712" t="s">
        <v>3917</v>
      </c>
      <c r="AN5712">
        <v>1</v>
      </c>
      <c r="AO5712" t="s">
        <v>3913</v>
      </c>
      <c r="AP5712">
        <f>IF(ufc_fights_2[[#This Row],[winner]]="Red",ufc_fights_2[[#This Row],[r_fighter_id]],ufc_fights_2[[#This Row],[b_fighter_id]])</f>
        <v>3038</v>
      </c>
      <c r="AQ5712" t="str">
        <f>_xlfn.XLOOKUP(ufc_fights_2[[#This Row],[winnerID]],ufc_fighters[id],ufc_fighters[fighter_name],"xxx",0,1)</f>
        <v>Devonte Smith</v>
      </c>
    </row>
    <row r="5713" spans="1:43">
      <c r="A5713">
        <v>266</v>
      </c>
      <c r="B5713">
        <v>1629</v>
      </c>
      <c r="C5713">
        <f>_xlfn.XLOOKUP(ufc_fights_2[[#This Row],[r_fighter_id]],ufc_fighters[id],ufc_fighters[year],"xxx",0,1)</f>
        <v>1994</v>
      </c>
      <c r="D5713">
        <f>_xlfn.XLOOKUP(ufc_fights_2[[#This Row],[b_fighter_id]],ufc_fighters[id],ufc_fighters[year],"Prázdné",0,1)</f>
        <v>1991</v>
      </c>
      <c r="E5713" s="10">
        <f>YEAR(ufc_fights_2[[#This Row],[date]])-ufc_fights_2[[#This Row],[r_year]]</f>
        <v>25</v>
      </c>
      <c r="F5713" s="10">
        <f>YEAR(ufc_fights_2[[#This Row],[date]])-ufc_fights_2[[#This Row],[b_year]]</f>
        <v>28</v>
      </c>
      <c r="G5713">
        <v>0</v>
      </c>
      <c r="H5713">
        <v>0</v>
      </c>
      <c r="I5713">
        <v>0.62709999999999999</v>
      </c>
      <c r="J5713">
        <v>0.62319999999999998</v>
      </c>
      <c r="K5713">
        <v>0.71079999999999999</v>
      </c>
      <c r="L5713">
        <v>0.65880000000000005</v>
      </c>
      <c r="M5713">
        <v>0.75</v>
      </c>
      <c r="N5713">
        <v>1</v>
      </c>
      <c r="O5713">
        <v>0</v>
      </c>
      <c r="P5713">
        <v>1</v>
      </c>
      <c r="Q5713">
        <v>1</v>
      </c>
      <c r="R5713">
        <v>1</v>
      </c>
      <c r="S5713" s="2">
        <v>4.2824074074074075E-3</v>
      </c>
      <c r="T5713" s="2">
        <v>3.6689814814814814E-3</v>
      </c>
      <c r="U5713">
        <v>0.61699999999999999</v>
      </c>
      <c r="V5713">
        <v>0.5</v>
      </c>
      <c r="W5713">
        <v>0.66669999999999996</v>
      </c>
      <c r="X5713">
        <v>0</v>
      </c>
      <c r="Y5713">
        <v>0.92310000000000003</v>
      </c>
      <c r="Z5713">
        <v>0.51160000000000005</v>
      </c>
      <c r="AA5713">
        <v>0.53059999999999996</v>
      </c>
      <c r="AB5713">
        <v>1</v>
      </c>
      <c r="AC5713">
        <v>0.85709999999999997</v>
      </c>
      <c r="AD5713">
        <v>0.92859999999999998</v>
      </c>
      <c r="AE5713">
        <v>0.84619999999999995</v>
      </c>
      <c r="AF5713" t="s">
        <v>3915</v>
      </c>
      <c r="AG5713" s="2">
        <v>3.472222222222222E-3</v>
      </c>
      <c r="AH5713" t="s">
        <v>3911</v>
      </c>
      <c r="AI5713">
        <v>3</v>
      </c>
      <c r="AJ5713" t="s">
        <v>3289</v>
      </c>
      <c r="AK5713" s="3">
        <v>43694</v>
      </c>
      <c r="AL5713" s="10">
        <f>YEAR(ufc_fights_2[[#This Row],[date]])</f>
        <v>2019</v>
      </c>
      <c r="AM5713" t="s">
        <v>3917</v>
      </c>
      <c r="AN5713">
        <v>63</v>
      </c>
      <c r="AO5713" t="s">
        <v>3918</v>
      </c>
      <c r="AP5713">
        <f>IF(ufc_fights_2[[#This Row],[winner]]="Red",ufc_fights_2[[#This Row],[r_fighter_id]],ufc_fights_2[[#This Row],[b_fighter_id]])</f>
        <v>1629</v>
      </c>
      <c r="AQ5713" t="str">
        <f>_xlfn.XLOOKUP(ufc_fights_2[[#This Row],[winnerID]],ufc_fighters[id],ufc_fighters[fighter_name],"xxx",0,1)</f>
        <v>Casey Kenney</v>
      </c>
    </row>
    <row r="5714" spans="1:43">
      <c r="A5714">
        <v>241</v>
      </c>
      <c r="B5714">
        <v>1166</v>
      </c>
      <c r="C5714">
        <f>_xlfn.XLOOKUP(ufc_fights_2[[#This Row],[r_fighter_id]],ufc_fighters[id],ufc_fighters[year],"xxx",0,1)</f>
        <v>1984</v>
      </c>
      <c r="D5714">
        <f>_xlfn.XLOOKUP(ufc_fights_2[[#This Row],[b_fighter_id]],ufc_fighters[id],ufc_fighters[year],"Prázdné",0,1)</f>
        <v>1978</v>
      </c>
      <c r="E5714" s="10">
        <f>YEAR(ufc_fights_2[[#This Row],[date]])-ufc_fights_2[[#This Row],[r_year]]</f>
        <v>25</v>
      </c>
      <c r="F5714" s="10">
        <f>YEAR(ufc_fights_2[[#This Row],[date]])-ufc_fights_2[[#This Row],[b_year]]</f>
        <v>31</v>
      </c>
      <c r="G5714">
        <v>1</v>
      </c>
      <c r="H5714">
        <v>0</v>
      </c>
      <c r="I5714">
        <v>0.375</v>
      </c>
      <c r="J5714">
        <v>0.32219999999999999</v>
      </c>
      <c r="K5714">
        <v>0.41270000000000001</v>
      </c>
      <c r="L5714">
        <v>0.32969999999999999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4.6296296296296294E-5</v>
      </c>
      <c r="T5714" s="2">
        <v>0</v>
      </c>
      <c r="U5714">
        <v>0.35849999999999999</v>
      </c>
      <c r="V5714">
        <v>0.31459999999999999</v>
      </c>
      <c r="W5714">
        <v>0.66669999999999996</v>
      </c>
      <c r="X5714">
        <v>0</v>
      </c>
      <c r="Y5714">
        <v>1</v>
      </c>
      <c r="Z5714">
        <v>0.36170000000000002</v>
      </c>
      <c r="AA5714">
        <v>0.32219999999999999</v>
      </c>
      <c r="AB5714">
        <v>0.4</v>
      </c>
      <c r="AC5714">
        <v>0</v>
      </c>
      <c r="AD5714">
        <v>0.5</v>
      </c>
      <c r="AE5714">
        <v>0</v>
      </c>
      <c r="AF5714" t="s">
        <v>3910</v>
      </c>
      <c r="AG5714" s="2">
        <v>2.1180555555555558E-3</v>
      </c>
      <c r="AH5714" t="s">
        <v>3911</v>
      </c>
      <c r="AI5714">
        <v>3</v>
      </c>
      <c r="AJ5714" t="s">
        <v>3914</v>
      </c>
      <c r="AK5714" s="3">
        <v>40159</v>
      </c>
      <c r="AL5714" s="10">
        <f>YEAR(ufc_fights_2[[#This Row],[date]])</f>
        <v>2009</v>
      </c>
      <c r="AM5714" t="s">
        <v>3917</v>
      </c>
      <c r="AN5714">
        <v>145</v>
      </c>
      <c r="AO5714" t="s">
        <v>3913</v>
      </c>
      <c r="AP5714">
        <f>IF(ufc_fights_2[[#This Row],[winner]]="Red",ufc_fights_2[[#This Row],[r_fighter_id]],ufc_fights_2[[#This Row],[b_fighter_id]])</f>
        <v>241</v>
      </c>
      <c r="AQ5714" t="str">
        <f>_xlfn.XLOOKUP(ufc_fights_2[[#This Row],[winnerID]],ufc_fighters[id],ufc_fighters[fighter_name],"xxx",0,1)</f>
        <v>Alan Belcher</v>
      </c>
    </row>
    <row r="5715" spans="1:43">
      <c r="A5715">
        <v>2529</v>
      </c>
      <c r="B5715">
        <v>513</v>
      </c>
      <c r="C5715">
        <f>_xlfn.XLOOKUP(ufc_fights_2[[#This Row],[r_fighter_id]],ufc_fighters[id],ufc_fighters[year],"xxx",0,1)</f>
        <v>1979</v>
      </c>
      <c r="D5715">
        <f>_xlfn.XLOOKUP(ufc_fights_2[[#This Row],[b_fighter_id]],ufc_fighters[id],ufc_fighters[year],"Prázdné",0,1)</f>
        <v>1981</v>
      </c>
      <c r="E5715" s="10">
        <f>YEAR(ufc_fights_2[[#This Row],[date]])-ufc_fights_2[[#This Row],[r_year]]</f>
        <v>32</v>
      </c>
      <c r="F5715" s="10">
        <f>YEAR(ufc_fights_2[[#This Row],[date]])-ufc_fights_2[[#This Row],[b_year]]</f>
        <v>30</v>
      </c>
      <c r="G5715">
        <v>0</v>
      </c>
      <c r="H5715">
        <v>0</v>
      </c>
      <c r="I5715">
        <v>0.46939999999999998</v>
      </c>
      <c r="J5715">
        <v>0.52539999999999998</v>
      </c>
      <c r="K5715">
        <v>0.57140000000000002</v>
      </c>
      <c r="L5715">
        <v>0.68100000000000005</v>
      </c>
      <c r="M5715">
        <v>0</v>
      </c>
      <c r="N5715">
        <v>0.375</v>
      </c>
      <c r="O5715">
        <v>0</v>
      </c>
      <c r="P5715">
        <v>0</v>
      </c>
      <c r="Q5715">
        <v>0</v>
      </c>
      <c r="R5715">
        <v>0</v>
      </c>
      <c r="S5715" s="2">
        <v>0</v>
      </c>
      <c r="T5715" s="2">
        <v>5.9953703703703705E-3</v>
      </c>
      <c r="U5715">
        <v>0.34210000000000002</v>
      </c>
      <c r="V5715">
        <v>0.46810000000000002</v>
      </c>
      <c r="W5715">
        <v>0.88890000000000002</v>
      </c>
      <c r="X5715">
        <v>1</v>
      </c>
      <c r="Y5715">
        <v>0.71430000000000005</v>
      </c>
      <c r="Z5715">
        <v>0.375</v>
      </c>
      <c r="AA5715">
        <v>0.31430000000000002</v>
      </c>
      <c r="AB5715">
        <v>0.85709999999999997</v>
      </c>
      <c r="AC5715">
        <v>1</v>
      </c>
      <c r="AD5715">
        <v>1</v>
      </c>
      <c r="AE5715">
        <v>0.73329999999999995</v>
      </c>
      <c r="AF5715" t="s">
        <v>3915</v>
      </c>
      <c r="AG5715" s="2">
        <v>3.472222222222222E-3</v>
      </c>
      <c r="AH5715" t="s">
        <v>3911</v>
      </c>
      <c r="AI5715">
        <v>3</v>
      </c>
      <c r="AJ5715" t="s">
        <v>3938</v>
      </c>
      <c r="AK5715" s="3">
        <v>40621</v>
      </c>
      <c r="AL5715" s="10">
        <f>YEAR(ufc_fights_2[[#This Row],[date]])</f>
        <v>2011</v>
      </c>
      <c r="AM5715" t="s">
        <v>3917</v>
      </c>
      <c r="AN5715">
        <v>9</v>
      </c>
      <c r="AO5715" t="s">
        <v>3918</v>
      </c>
      <c r="AP5715">
        <f>IF(ufc_fights_2[[#This Row],[winner]]="Red",ufc_fights_2[[#This Row],[r_fighter_id]],ufc_fights_2[[#This Row],[b_fighter_id]])</f>
        <v>513</v>
      </c>
      <c r="AQ5715" t="str">
        <f>_xlfn.XLOOKUP(ufc_fights_2[[#This Row],[winnerID]],ufc_fighters[id],ufc_fighters[fighter_name],"xxx",0,1)</f>
        <v>Nick Catone</v>
      </c>
    </row>
    <row r="5716" spans="1:43">
      <c r="A5716">
        <v>921</v>
      </c>
      <c r="B5716">
        <v>1238</v>
      </c>
      <c r="C5716">
        <f>_xlfn.XLOOKUP(ufc_fights_2[[#This Row],[r_fighter_id]],ufc_fighters[id],ufc_fighters[year],"xxx",0,1)</f>
        <v>1988</v>
      </c>
      <c r="D5716">
        <f>_xlfn.XLOOKUP(ufc_fights_2[[#This Row],[b_fighter_id]],ufc_fighters[id],ufc_fighters[year],"Prázdné",0,1)</f>
        <v>1991</v>
      </c>
      <c r="E5716" s="10">
        <f>YEAR(ufc_fights_2[[#This Row],[date]])-ufc_fights_2[[#This Row],[r_year]]</f>
        <v>33</v>
      </c>
      <c r="F5716" s="10">
        <f>YEAR(ufc_fights_2[[#This Row],[date]])-ufc_fights_2[[#This Row],[b_year]]</f>
        <v>30</v>
      </c>
      <c r="G5716">
        <v>0</v>
      </c>
      <c r="H5716">
        <v>1</v>
      </c>
      <c r="I5716">
        <v>0.49170000000000003</v>
      </c>
      <c r="J5716">
        <v>0.54759999999999998</v>
      </c>
      <c r="K5716">
        <v>0.5</v>
      </c>
      <c r="L5716">
        <v>0.54959999999999998</v>
      </c>
      <c r="M5716">
        <v>1</v>
      </c>
      <c r="N5716">
        <v>1</v>
      </c>
      <c r="O5716">
        <v>1</v>
      </c>
      <c r="P5716">
        <v>0</v>
      </c>
      <c r="Q5716">
        <v>0</v>
      </c>
      <c r="R5716">
        <v>0</v>
      </c>
      <c r="S5716" s="2">
        <v>1.0416666666666667E-4</v>
      </c>
      <c r="T5716" s="2">
        <v>8.2175925925925927E-4</v>
      </c>
      <c r="U5716">
        <v>0.26790000000000003</v>
      </c>
      <c r="V5716">
        <v>0.38979999999999998</v>
      </c>
      <c r="W5716">
        <v>0.7</v>
      </c>
      <c r="X5716">
        <v>0.66669999999999996</v>
      </c>
      <c r="Y5716">
        <v>0.69569999999999999</v>
      </c>
      <c r="Z5716">
        <v>0.49580000000000002</v>
      </c>
      <c r="AA5716">
        <v>0.52590000000000003</v>
      </c>
      <c r="AB5716">
        <v>0</v>
      </c>
      <c r="AC5716">
        <v>0.8</v>
      </c>
      <c r="AD5716">
        <v>0</v>
      </c>
      <c r="AE5716">
        <v>0</v>
      </c>
      <c r="AF5716" t="s">
        <v>3915</v>
      </c>
      <c r="AG5716" s="2">
        <v>3.472222222222222E-3</v>
      </c>
      <c r="AH5716" t="s">
        <v>3911</v>
      </c>
      <c r="AI5716">
        <v>3</v>
      </c>
      <c r="AJ5716" t="s">
        <v>3912</v>
      </c>
      <c r="AK5716" s="3">
        <v>44240</v>
      </c>
      <c r="AL5716" s="10">
        <f>YEAR(ufc_fights_2[[#This Row],[date]])</f>
        <v>2021</v>
      </c>
      <c r="AM5716" t="s">
        <v>3917</v>
      </c>
      <c r="AN5716">
        <v>1</v>
      </c>
      <c r="AO5716" t="s">
        <v>3918</v>
      </c>
      <c r="AP5716">
        <f>IF(ufc_fights_2[[#This Row],[winner]]="Red",ufc_fights_2[[#This Row],[r_fighter_id]],ufc_fights_2[[#This Row],[b_fighter_id]])</f>
        <v>1238</v>
      </c>
      <c r="AQ5716" t="str">
        <f>_xlfn.XLOOKUP(ufc_fights_2[[#This Row],[winnerID]],ufc_fighters[id],ufc_fighters[fighter_name],"xxx",0,1)</f>
        <v>Chris Gutierrez</v>
      </c>
    </row>
    <row r="5717" spans="1:43">
      <c r="A5717">
        <v>67</v>
      </c>
      <c r="B5717">
        <v>3148</v>
      </c>
      <c r="C5717">
        <f>_xlfn.XLOOKUP(ufc_fights_2[[#This Row],[r_fighter_id]],ufc_fighters[id],ufc_fighters[year],"xxx",0,1)</f>
        <v>1995</v>
      </c>
      <c r="D5717">
        <f>_xlfn.XLOOKUP(ufc_fights_2[[#This Row],[b_fighter_id]],ufc_fighters[id],ufc_fighters[year],"Prázdné",0,1)</f>
        <v>1991</v>
      </c>
      <c r="E5717" s="10">
        <f>YEAR(ufc_fights_2[[#This Row],[date]])-ufc_fights_2[[#This Row],[r_year]]</f>
        <v>25</v>
      </c>
      <c r="F5717" s="10">
        <f>YEAR(ufc_fights_2[[#This Row],[date]])-ufc_fights_2[[#This Row],[b_year]]</f>
        <v>29</v>
      </c>
      <c r="G5717">
        <v>0</v>
      </c>
      <c r="H5717">
        <v>1</v>
      </c>
      <c r="I5717">
        <v>0.56669999999999998</v>
      </c>
      <c r="J5717">
        <v>0.58389999999999997</v>
      </c>
      <c r="K5717">
        <v>0.57609999999999995</v>
      </c>
      <c r="L5717">
        <v>0.60229999999999995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 s="2">
        <v>0</v>
      </c>
      <c r="T5717" s="2">
        <v>1.0879629629629629E-3</v>
      </c>
      <c r="U5717">
        <v>0.44440000000000002</v>
      </c>
      <c r="V5717">
        <v>0.57320000000000004</v>
      </c>
      <c r="W5717">
        <v>0.78569999999999995</v>
      </c>
      <c r="X5717">
        <v>0.92310000000000003</v>
      </c>
      <c r="Y5717">
        <v>1</v>
      </c>
      <c r="Z5717">
        <v>0.56820000000000004</v>
      </c>
      <c r="AA5717">
        <v>0.5806</v>
      </c>
      <c r="AB5717">
        <v>0.5</v>
      </c>
      <c r="AC5717">
        <v>0.66669999999999996</v>
      </c>
      <c r="AD5717">
        <v>0</v>
      </c>
      <c r="AE5717">
        <v>0</v>
      </c>
      <c r="AF5717" t="s">
        <v>3910</v>
      </c>
      <c r="AG5717" s="2">
        <v>1.0648148148148149E-3</v>
      </c>
      <c r="AH5717" t="s">
        <v>3911</v>
      </c>
      <c r="AI5717">
        <v>3</v>
      </c>
      <c r="AJ5717" t="s">
        <v>3914</v>
      </c>
      <c r="AK5717" s="3">
        <v>44149</v>
      </c>
      <c r="AL5717" s="10">
        <f>YEAR(ufc_fights_2[[#This Row],[date]])</f>
        <v>2020</v>
      </c>
      <c r="AM5717" t="s">
        <v>3917</v>
      </c>
      <c r="AN5717">
        <v>1</v>
      </c>
      <c r="AO5717" t="s">
        <v>3918</v>
      </c>
      <c r="AP5717">
        <f>IF(ufc_fights_2[[#This Row],[winner]]="Red",ufc_fights_2[[#This Row],[r_fighter_id]],ufc_fights_2[[#This Row],[b_fighter_id]])</f>
        <v>3148</v>
      </c>
      <c r="AQ5717" t="str">
        <f>_xlfn.XLOOKUP(ufc_fights_2[[#This Row],[winnerID]],ufc_fighters[id],ufc_fighters[fighter_name],"xxx",0,1)</f>
        <v>Sean Strickland</v>
      </c>
    </row>
    <row r="5718" spans="1:43">
      <c r="A5718">
        <v>2190</v>
      </c>
      <c r="B5718">
        <v>831</v>
      </c>
      <c r="C5718">
        <f>_xlfn.XLOOKUP(ufc_fights_2[[#This Row],[r_fighter_id]],ufc_fighters[id],ufc_fighters[year],"xxx",0,1)</f>
        <v>1988</v>
      </c>
      <c r="D5718">
        <f>_xlfn.XLOOKUP(ufc_fights_2[[#This Row],[b_fighter_id]],ufc_fighters[id],ufc_fighters[year],"Prázdné",0,1)</f>
        <v>1990</v>
      </c>
      <c r="E5718" s="10">
        <f>YEAR(ufc_fights_2[[#This Row],[date]])-ufc_fights_2[[#This Row],[r_year]]</f>
        <v>26</v>
      </c>
      <c r="F5718" s="10">
        <f>YEAR(ufc_fights_2[[#This Row],[date]])-ufc_fights_2[[#This Row],[b_year]]</f>
        <v>24</v>
      </c>
      <c r="G5718">
        <v>0</v>
      </c>
      <c r="H5718">
        <v>0</v>
      </c>
      <c r="I5718">
        <v>0.44119999999999998</v>
      </c>
      <c r="J5718">
        <v>0.42859999999999998</v>
      </c>
      <c r="K5718">
        <v>0.82550000000000001</v>
      </c>
      <c r="L5718">
        <v>0.75580000000000003</v>
      </c>
      <c r="M5718">
        <v>0.5</v>
      </c>
      <c r="N5718">
        <v>1</v>
      </c>
      <c r="O5718">
        <v>0</v>
      </c>
      <c r="P5718">
        <v>0</v>
      </c>
      <c r="Q5718">
        <v>1</v>
      </c>
      <c r="R5718">
        <v>1</v>
      </c>
      <c r="S5718" s="2">
        <v>1.7824074074074075E-3</v>
      </c>
      <c r="T5718" s="2">
        <v>7.5578703703703702E-3</v>
      </c>
      <c r="U5718">
        <v>0.4138</v>
      </c>
      <c r="V5718">
        <v>0.23810000000000001</v>
      </c>
      <c r="W5718">
        <v>0.33329999999999999</v>
      </c>
      <c r="X5718">
        <v>1</v>
      </c>
      <c r="Y5718">
        <v>1</v>
      </c>
      <c r="Z5718">
        <v>0.38100000000000001</v>
      </c>
      <c r="AA5718">
        <v>0.45450000000000002</v>
      </c>
      <c r="AB5718">
        <v>0.5</v>
      </c>
      <c r="AC5718">
        <v>0</v>
      </c>
      <c r="AD5718">
        <v>0.6</v>
      </c>
      <c r="AE5718">
        <v>0.4118</v>
      </c>
      <c r="AF5718" t="s">
        <v>3915</v>
      </c>
      <c r="AG5718" s="2">
        <v>3.472222222222222E-3</v>
      </c>
      <c r="AH5718" t="s">
        <v>3911</v>
      </c>
      <c r="AI5718">
        <v>3</v>
      </c>
      <c r="AJ5718" t="s">
        <v>3949</v>
      </c>
      <c r="AK5718" s="3">
        <v>41826</v>
      </c>
      <c r="AL5718" s="10">
        <f>YEAR(ufc_fights_2[[#This Row],[date]])</f>
        <v>2014</v>
      </c>
      <c r="AM5718" t="s">
        <v>3917</v>
      </c>
      <c r="AN5718">
        <v>1</v>
      </c>
      <c r="AO5718" t="s">
        <v>3913</v>
      </c>
      <c r="AP5718">
        <f>IF(ufc_fights_2[[#This Row],[winner]]="Red",ufc_fights_2[[#This Row],[r_fighter_id]],ufc_fights_2[[#This Row],[b_fighter_id]])</f>
        <v>2190</v>
      </c>
      <c r="AQ5718" t="str">
        <f>_xlfn.XLOOKUP(ufc_fights_2[[#This Row],[winnerID]],ufc_fighters[id],ufc_fighters[fighter_name],"xxx",0,1)</f>
        <v>Sarah Moras</v>
      </c>
    </row>
    <row r="5719" spans="1:43">
      <c r="A5719">
        <v>1521</v>
      </c>
      <c r="B5719">
        <v>2293</v>
      </c>
      <c r="C5719">
        <f>_xlfn.XLOOKUP(ufc_fights_2[[#This Row],[r_fighter_id]],ufc_fighters[id],ufc_fighters[year],"xxx",0,1)</f>
        <v>1982</v>
      </c>
      <c r="D5719">
        <f>_xlfn.XLOOKUP(ufc_fights_2[[#This Row],[b_fighter_id]],ufc_fighters[id],ufc_fighters[year],"Prázdné",0,1)</f>
        <v>1988</v>
      </c>
      <c r="E5719" s="10">
        <f>YEAR(ufc_fights_2[[#This Row],[date]])-ufc_fights_2[[#This Row],[r_year]]</f>
        <v>30</v>
      </c>
      <c r="F5719" s="10">
        <f>YEAR(ufc_fights_2[[#This Row],[date]])-ufc_fights_2[[#This Row],[b_year]]</f>
        <v>24</v>
      </c>
      <c r="G5719">
        <v>0</v>
      </c>
      <c r="H5719">
        <v>0</v>
      </c>
      <c r="I5719">
        <v>0.25</v>
      </c>
      <c r="J5719">
        <v>0.9</v>
      </c>
      <c r="K5719">
        <v>0.25</v>
      </c>
      <c r="L5719">
        <v>0.94120000000000004</v>
      </c>
      <c r="M5719">
        <v>0</v>
      </c>
      <c r="N5719">
        <v>1</v>
      </c>
      <c r="O5719">
        <v>0</v>
      </c>
      <c r="P5719">
        <v>2</v>
      </c>
      <c r="Q5719">
        <v>0</v>
      </c>
      <c r="R5719">
        <v>0</v>
      </c>
      <c r="S5719" s="2">
        <v>0</v>
      </c>
      <c r="T5719" s="2">
        <v>1.9675925925925924E-3</v>
      </c>
      <c r="U5719">
        <v>0</v>
      </c>
      <c r="V5719">
        <v>0.875</v>
      </c>
      <c r="W5719">
        <v>1</v>
      </c>
      <c r="X5719">
        <v>0</v>
      </c>
      <c r="Y5719">
        <v>1</v>
      </c>
      <c r="Z5719">
        <v>0</v>
      </c>
      <c r="AA5719">
        <v>0.75</v>
      </c>
      <c r="AB5719">
        <v>1</v>
      </c>
      <c r="AC5719">
        <v>0</v>
      </c>
      <c r="AD5719">
        <v>0</v>
      </c>
      <c r="AE5719">
        <v>1</v>
      </c>
      <c r="AF5719" t="s">
        <v>3933</v>
      </c>
      <c r="AG5719" s="2">
        <v>2.476851851851852E-3</v>
      </c>
      <c r="AH5719" t="s">
        <v>3911</v>
      </c>
      <c r="AI5719">
        <v>3</v>
      </c>
      <c r="AJ5719" t="s">
        <v>3914</v>
      </c>
      <c r="AK5719" s="3">
        <v>41181</v>
      </c>
      <c r="AL5719" s="10">
        <f>YEAR(ufc_fights_2[[#This Row],[date]])</f>
        <v>2012</v>
      </c>
      <c r="AM5719" t="s">
        <v>3917</v>
      </c>
      <c r="AN5719">
        <v>89</v>
      </c>
      <c r="AO5719" t="s">
        <v>3918</v>
      </c>
      <c r="AP5719">
        <f>IF(ufc_fights_2[[#This Row],[winner]]="Red",ufc_fights_2[[#This Row],[r_fighter_id]],ufc_fights_2[[#This Row],[b_fighter_id]])</f>
        <v>2293</v>
      </c>
      <c r="AQ5719" t="str">
        <f>_xlfn.XLOOKUP(ufc_fights_2[[#This Row],[winnerID]],ufc_fighters[id],ufc_fighters[fighter_name],"xxx",0,1)</f>
        <v>Gunnar Nelson</v>
      </c>
    </row>
    <row r="5720" spans="1:43">
      <c r="E5720"/>
      <c r="F5720"/>
      <c r="AL5720"/>
    </row>
    <row r="5721" spans="1:43">
      <c r="E5721"/>
      <c r="F5721"/>
      <c r="AL5721"/>
    </row>
    <row r="5722" spans="1:43">
      <c r="E5722"/>
      <c r="F5722"/>
      <c r="AL5722"/>
    </row>
    <row r="5723" spans="1:43">
      <c r="E5723"/>
      <c r="F5723"/>
      <c r="AL5723"/>
    </row>
    <row r="5724" spans="1:43">
      <c r="E5724"/>
      <c r="F5724"/>
      <c r="AL5724"/>
    </row>
    <row r="5725" spans="1:43">
      <c r="E5725"/>
      <c r="F5725"/>
      <c r="AL5725"/>
    </row>
    <row r="5726" spans="1:43">
      <c r="E5726"/>
      <c r="F5726"/>
      <c r="AL5726"/>
    </row>
    <row r="5727" spans="1:43">
      <c r="E5727"/>
      <c r="F5727"/>
      <c r="AL5727"/>
    </row>
    <row r="5728" spans="1:43">
      <c r="E5728"/>
      <c r="F5728"/>
      <c r="AL5728"/>
    </row>
    <row r="5729" customFormat="1"/>
    <row r="5730" customFormat="1"/>
  </sheetData>
  <phoneticPr fontId="4" type="noConversion"/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workbookViewId="0">
      <selection activeCell="C1" sqref="C1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I3597"/>
  <sheetViews>
    <sheetView workbookViewId="0">
      <selection activeCell="F11" sqref="F11"/>
    </sheetView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5.5703125" style="10" customWidth="1"/>
    <col min="6" max="6" width="13.7109375" bestFit="1" customWidth="1"/>
    <col min="7" max="7" width="15.85546875" bestFit="1" customWidth="1"/>
    <col min="8" max="8" width="13.7109375" style="12" customWidth="1"/>
    <col min="9" max="9" width="17.42578125" style="12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s="10" t="s">
        <v>4187</v>
      </c>
      <c r="F1" t="s">
        <v>4</v>
      </c>
      <c r="G1" t="s">
        <v>5</v>
      </c>
      <c r="H1" s="12" t="s">
        <v>4196</v>
      </c>
      <c r="I1" s="12" t="s">
        <v>4195</v>
      </c>
    </row>
    <row r="2" spans="1:9">
      <c r="A2">
        <v>1</v>
      </c>
      <c r="B2" t="s">
        <v>6</v>
      </c>
      <c r="C2">
        <v>155</v>
      </c>
      <c r="D2" s="1">
        <v>28684</v>
      </c>
      <c r="E2" s="10">
        <v>1978</v>
      </c>
      <c r="H2" s="12">
        <f>ufc_fighters[[#This Row],[weight_pounds]]*0.45359237</f>
        <v>70.306817350000003</v>
      </c>
      <c r="I2" s="12">
        <f>ufc_fighters[[#This Row],[height_feet]]*30.48+ufc_fighters[[#This Row],[height_inches]]*2.54</f>
        <v>0</v>
      </c>
    </row>
    <row r="3" spans="1:9">
      <c r="A3">
        <v>2</v>
      </c>
      <c r="B3" t="s">
        <v>7</v>
      </c>
      <c r="C3">
        <v>185</v>
      </c>
      <c r="D3" s="1">
        <v>28671</v>
      </c>
      <c r="E3" s="10">
        <v>1978</v>
      </c>
      <c r="F3">
        <v>5</v>
      </c>
      <c r="G3">
        <v>11</v>
      </c>
      <c r="H3" s="12">
        <f>ufc_fighters[[#This Row],[weight_pounds]]*0.45359237</f>
        <v>83.914588450000011</v>
      </c>
      <c r="I3" s="12">
        <f>ufc_fighters[[#This Row],[height_feet]]*30.48+ufc_fighters[[#This Row],[height_inches]]*2.54</f>
        <v>180.34</v>
      </c>
    </row>
    <row r="4" spans="1:9">
      <c r="A4">
        <v>3</v>
      </c>
      <c r="B4" t="s">
        <v>8</v>
      </c>
      <c r="C4">
        <v>235</v>
      </c>
      <c r="D4" s="1">
        <v>29831</v>
      </c>
      <c r="E4" s="10">
        <v>1981</v>
      </c>
      <c r="F4">
        <v>6</v>
      </c>
      <c r="G4">
        <v>3</v>
      </c>
      <c r="H4" s="12">
        <f>ufc_fighters[[#This Row],[weight_pounds]]*0.45359237</f>
        <v>106.59420695</v>
      </c>
      <c r="I4" s="12">
        <f>ufc_fighters[[#This Row],[height_feet]]*30.48+ufc_fighters[[#This Row],[height_inches]]*2.54</f>
        <v>190.5</v>
      </c>
    </row>
    <row r="5" spans="1:9">
      <c r="A5">
        <v>4</v>
      </c>
      <c r="B5" t="s">
        <v>9</v>
      </c>
      <c r="C5">
        <v>155</v>
      </c>
      <c r="D5" s="1">
        <v>30500</v>
      </c>
      <c r="E5" s="10">
        <v>1983</v>
      </c>
      <c r="F5">
        <v>5</v>
      </c>
      <c r="G5">
        <v>11</v>
      </c>
      <c r="H5" s="12">
        <f>ufc_fighters[[#This Row],[weight_pounds]]*0.45359237</f>
        <v>70.306817350000003</v>
      </c>
      <c r="I5" s="12">
        <f>ufc_fighters[[#This Row],[height_feet]]*30.48+ufc_fighters[[#This Row],[height_inches]]*2.54</f>
        <v>180.34</v>
      </c>
    </row>
    <row r="6" spans="1:9">
      <c r="A6">
        <v>5</v>
      </c>
      <c r="B6" t="s">
        <v>10</v>
      </c>
      <c r="C6">
        <v>145</v>
      </c>
      <c r="D6" s="1"/>
      <c r="E6" s="10">
        <v>0</v>
      </c>
      <c r="F6">
        <v>5</v>
      </c>
      <c r="G6">
        <v>6</v>
      </c>
      <c r="H6" s="12">
        <f>ufc_fighters[[#This Row],[weight_pounds]]*0.45359237</f>
        <v>65.770893650000005</v>
      </c>
      <c r="I6" s="12">
        <f>ufc_fighters[[#This Row],[height_feet]]*30.48+ufc_fighters[[#This Row],[height_inches]]*2.54</f>
        <v>167.64000000000001</v>
      </c>
    </row>
    <row r="7" spans="1:9">
      <c r="A7">
        <v>6</v>
      </c>
      <c r="B7" t="s">
        <v>11</v>
      </c>
      <c r="C7">
        <v>185</v>
      </c>
      <c r="D7" s="1">
        <v>30799</v>
      </c>
      <c r="E7" s="10">
        <v>1984</v>
      </c>
      <c r="F7">
        <v>5</v>
      </c>
      <c r="G7">
        <v>11</v>
      </c>
      <c r="H7" s="12">
        <f>ufc_fighters[[#This Row],[weight_pounds]]*0.45359237</f>
        <v>83.914588450000011</v>
      </c>
      <c r="I7" s="12">
        <f>ufc_fighters[[#This Row],[height_feet]]*30.48+ufc_fighters[[#This Row],[height_inches]]*2.54</f>
        <v>180.34</v>
      </c>
    </row>
    <row r="8" spans="1:9">
      <c r="A8">
        <v>7</v>
      </c>
      <c r="B8" t="s">
        <v>12</v>
      </c>
      <c r="C8">
        <v>170</v>
      </c>
      <c r="D8" s="1">
        <v>33569</v>
      </c>
      <c r="E8" s="10">
        <v>1991</v>
      </c>
      <c r="F8">
        <v>5</v>
      </c>
      <c r="G8">
        <v>11</v>
      </c>
      <c r="H8" s="12">
        <f>ufc_fighters[[#This Row],[weight_pounds]]*0.45359237</f>
        <v>77.110702900000007</v>
      </c>
      <c r="I8" s="12">
        <f>ufc_fighters[[#This Row],[height_feet]]*30.48+ufc_fighters[[#This Row],[height_inches]]*2.54</f>
        <v>180.34</v>
      </c>
    </row>
    <row r="9" spans="1:9">
      <c r="A9">
        <v>8</v>
      </c>
      <c r="B9" t="s">
        <v>13</v>
      </c>
      <c r="C9">
        <v>265</v>
      </c>
      <c r="D9" s="1"/>
      <c r="E9" s="10">
        <v>0</v>
      </c>
      <c r="F9">
        <v>6</v>
      </c>
      <c r="G9">
        <v>0</v>
      </c>
      <c r="H9" s="12">
        <f>ufc_fighters[[#This Row],[weight_pounds]]*0.45359237</f>
        <v>120.20197805000001</v>
      </c>
      <c r="I9" s="12">
        <f>ufc_fighters[[#This Row],[height_feet]]*30.48+ufc_fighters[[#This Row],[height_inches]]*2.54</f>
        <v>182.88</v>
      </c>
    </row>
    <row r="10" spans="1:9">
      <c r="A10">
        <v>9</v>
      </c>
      <c r="B10" t="s">
        <v>14</v>
      </c>
      <c r="C10">
        <v>205</v>
      </c>
      <c r="D10" s="1">
        <v>33962</v>
      </c>
      <c r="E10" s="10">
        <v>1992</v>
      </c>
      <c r="F10">
        <v>6</v>
      </c>
      <c r="G10">
        <v>0</v>
      </c>
      <c r="H10" s="12">
        <f>ufc_fighters[[#This Row],[weight_pounds]]*0.45359237</f>
        <v>92.986435850000007</v>
      </c>
      <c r="I10" s="12">
        <f>ufc_fighters[[#This Row],[height_feet]]*30.48+ufc_fighters[[#This Row],[height_inches]]*2.54</f>
        <v>182.88</v>
      </c>
    </row>
    <row r="11" spans="1:9">
      <c r="A11">
        <v>10</v>
      </c>
      <c r="B11" t="s">
        <v>15</v>
      </c>
      <c r="C11">
        <v>180</v>
      </c>
      <c r="D11" s="1">
        <v>28486</v>
      </c>
      <c r="E11" s="10">
        <v>1977</v>
      </c>
      <c r="F11">
        <v>5</v>
      </c>
      <c r="G11">
        <v>8</v>
      </c>
      <c r="H11" s="12">
        <f>ufc_fighters[[#This Row],[weight_pounds]]*0.45359237</f>
        <v>81.646626600000005</v>
      </c>
      <c r="I11" s="12">
        <f>ufc_fighters[[#This Row],[height_feet]]*30.48+ufc_fighters[[#This Row],[height_inches]]*2.54</f>
        <v>172.72</v>
      </c>
    </row>
    <row r="12" spans="1:9">
      <c r="A12">
        <v>11</v>
      </c>
      <c r="B12" t="s">
        <v>16</v>
      </c>
      <c r="C12">
        <v>225</v>
      </c>
      <c r="D12" s="1"/>
      <c r="E12" s="10">
        <v>0</v>
      </c>
      <c r="F12">
        <v>6</v>
      </c>
      <c r="G12">
        <v>0</v>
      </c>
      <c r="H12" s="12">
        <f>ufc_fighters[[#This Row],[weight_pounds]]*0.45359237</f>
        <v>102.05828325</v>
      </c>
      <c r="I12" s="12">
        <f>ufc_fighters[[#This Row],[height_feet]]*30.48+ufc_fighters[[#This Row],[height_inches]]*2.54</f>
        <v>182.88</v>
      </c>
    </row>
    <row r="13" spans="1:9">
      <c r="A13">
        <v>12</v>
      </c>
      <c r="B13" t="s">
        <v>17</v>
      </c>
      <c r="C13">
        <v>265</v>
      </c>
      <c r="D13" s="1">
        <v>33619</v>
      </c>
      <c r="E13" s="10">
        <v>1992</v>
      </c>
      <c r="F13">
        <v>6</v>
      </c>
      <c r="G13">
        <v>5</v>
      </c>
      <c r="H13" s="12">
        <f>ufc_fighters[[#This Row],[weight_pounds]]*0.45359237</f>
        <v>120.20197805000001</v>
      </c>
      <c r="I13" s="12">
        <f>ufc_fighters[[#This Row],[height_feet]]*30.48+ufc_fighters[[#This Row],[height_inches]]*2.54</f>
        <v>195.57999999999998</v>
      </c>
    </row>
    <row r="14" spans="1:9">
      <c r="A14">
        <v>13</v>
      </c>
      <c r="B14" t="s">
        <v>18</v>
      </c>
      <c r="C14">
        <v>185</v>
      </c>
      <c r="D14" s="1">
        <v>32155</v>
      </c>
      <c r="E14" s="10">
        <v>1988</v>
      </c>
      <c r="F14">
        <v>6</v>
      </c>
      <c r="G14">
        <v>1</v>
      </c>
      <c r="H14" s="12">
        <f>ufc_fighters[[#This Row],[weight_pounds]]*0.45359237</f>
        <v>83.914588450000011</v>
      </c>
      <c r="I14" s="12">
        <f>ufc_fighters[[#This Row],[height_feet]]*30.48+ufc_fighters[[#This Row],[height_inches]]*2.54</f>
        <v>185.42</v>
      </c>
    </row>
    <row r="15" spans="1:9">
      <c r="A15">
        <v>14</v>
      </c>
      <c r="B15" t="s">
        <v>19</v>
      </c>
      <c r="C15">
        <v>225</v>
      </c>
      <c r="D15" s="1">
        <v>23858</v>
      </c>
      <c r="E15" s="10">
        <v>1965</v>
      </c>
      <c r="F15">
        <v>6</v>
      </c>
      <c r="G15">
        <v>3</v>
      </c>
      <c r="H15" s="12">
        <f>ufc_fighters[[#This Row],[weight_pounds]]*0.45359237</f>
        <v>102.05828325</v>
      </c>
      <c r="I15" s="12">
        <f>ufc_fighters[[#This Row],[height_feet]]*30.48+ufc_fighters[[#This Row],[height_inches]]*2.54</f>
        <v>190.5</v>
      </c>
    </row>
    <row r="16" spans="1:9">
      <c r="A16">
        <v>15</v>
      </c>
      <c r="B16" t="s">
        <v>20</v>
      </c>
      <c r="C16">
        <v>185</v>
      </c>
      <c r="D16" s="1">
        <v>32711</v>
      </c>
      <c r="E16" s="10">
        <v>1989</v>
      </c>
      <c r="F16">
        <v>6</v>
      </c>
      <c r="G16">
        <v>4</v>
      </c>
      <c r="H16" s="12">
        <f>ufc_fighters[[#This Row],[weight_pounds]]*0.45359237</f>
        <v>83.914588450000011</v>
      </c>
      <c r="I16" s="12">
        <f>ufc_fighters[[#This Row],[height_feet]]*30.48+ufc_fighters[[#This Row],[height_inches]]*2.54</f>
        <v>193.04</v>
      </c>
    </row>
    <row r="17" spans="1:9">
      <c r="A17">
        <v>16</v>
      </c>
      <c r="B17" t="s">
        <v>21</v>
      </c>
      <c r="C17">
        <v>125</v>
      </c>
      <c r="D17" s="1">
        <v>33814</v>
      </c>
      <c r="E17" s="10">
        <v>1992</v>
      </c>
      <c r="F17">
        <v>5</v>
      </c>
      <c r="G17">
        <v>5</v>
      </c>
      <c r="H17" s="12">
        <f>ufc_fighters[[#This Row],[weight_pounds]]*0.45359237</f>
        <v>56.699046250000002</v>
      </c>
      <c r="I17" s="12">
        <f>ufc_fighters[[#This Row],[height_feet]]*30.48+ufc_fighters[[#This Row],[height_inches]]*2.54</f>
        <v>165.1</v>
      </c>
    </row>
    <row r="18" spans="1:9">
      <c r="A18">
        <v>17</v>
      </c>
      <c r="B18" t="s">
        <v>22</v>
      </c>
      <c r="C18">
        <v>170</v>
      </c>
      <c r="D18" s="1"/>
      <c r="E18" s="10">
        <v>0</v>
      </c>
      <c r="F18">
        <v>5</v>
      </c>
      <c r="G18">
        <v>10</v>
      </c>
      <c r="H18" s="12">
        <f>ufc_fighters[[#This Row],[weight_pounds]]*0.45359237</f>
        <v>77.110702900000007</v>
      </c>
      <c r="I18" s="12">
        <f>ufc_fighters[[#This Row],[height_feet]]*30.48+ufc_fighters[[#This Row],[height_inches]]*2.54</f>
        <v>177.8</v>
      </c>
    </row>
    <row r="19" spans="1:9">
      <c r="A19">
        <v>18</v>
      </c>
      <c r="B19" t="s">
        <v>23</v>
      </c>
      <c r="C19">
        <v>155</v>
      </c>
      <c r="D19" s="1">
        <v>28868</v>
      </c>
      <c r="E19" s="10">
        <v>1979</v>
      </c>
      <c r="F19">
        <v>5</v>
      </c>
      <c r="G19">
        <v>8</v>
      </c>
      <c r="H19" s="12">
        <f>ufc_fighters[[#This Row],[weight_pounds]]*0.45359237</f>
        <v>70.306817350000003</v>
      </c>
      <c r="I19" s="12">
        <f>ufc_fighters[[#This Row],[height_feet]]*30.48+ufc_fighters[[#This Row],[height_inches]]*2.54</f>
        <v>172.72</v>
      </c>
    </row>
    <row r="20" spans="1:9">
      <c r="A20">
        <v>19</v>
      </c>
      <c r="B20" t="s">
        <v>24</v>
      </c>
      <c r="C20">
        <v>125</v>
      </c>
      <c r="D20" s="1">
        <v>35527</v>
      </c>
      <c r="E20" s="10">
        <v>1997</v>
      </c>
      <c r="F20">
        <v>5</v>
      </c>
      <c r="G20">
        <v>6</v>
      </c>
      <c r="H20" s="12">
        <f>ufc_fighters[[#This Row],[weight_pounds]]*0.45359237</f>
        <v>56.699046250000002</v>
      </c>
      <c r="I20" s="12">
        <f>ufc_fighters[[#This Row],[height_feet]]*30.48+ufc_fighters[[#This Row],[height_inches]]*2.54</f>
        <v>167.64000000000001</v>
      </c>
    </row>
    <row r="21" spans="1:9">
      <c r="A21">
        <v>20</v>
      </c>
      <c r="B21" t="s">
        <v>25</v>
      </c>
      <c r="C21">
        <v>185</v>
      </c>
      <c r="D21" s="1"/>
      <c r="E21" s="10">
        <v>0</v>
      </c>
      <c r="F21">
        <v>5</v>
      </c>
      <c r="G21">
        <v>10</v>
      </c>
      <c r="H21" s="12">
        <f>ufc_fighters[[#This Row],[weight_pounds]]*0.45359237</f>
        <v>83.914588450000011</v>
      </c>
      <c r="I21" s="12">
        <f>ufc_fighters[[#This Row],[height_feet]]*30.48+ufc_fighters[[#This Row],[height_inches]]*2.54</f>
        <v>177.8</v>
      </c>
    </row>
    <row r="22" spans="1:9">
      <c r="A22">
        <v>21</v>
      </c>
      <c r="B22" t="s">
        <v>26</v>
      </c>
      <c r="C22">
        <v>185</v>
      </c>
      <c r="D22" s="1">
        <v>32183</v>
      </c>
      <c r="E22" s="10">
        <v>1988</v>
      </c>
      <c r="F22">
        <v>6</v>
      </c>
      <c r="G22">
        <v>0</v>
      </c>
      <c r="H22" s="12">
        <f>ufc_fighters[[#This Row],[weight_pounds]]*0.45359237</f>
        <v>83.914588450000011</v>
      </c>
      <c r="I22" s="12">
        <f>ufc_fighters[[#This Row],[height_feet]]*30.48+ufc_fighters[[#This Row],[height_inches]]*2.54</f>
        <v>182.88</v>
      </c>
    </row>
    <row r="23" spans="1:9">
      <c r="A23">
        <v>22</v>
      </c>
      <c r="B23" t="s">
        <v>27</v>
      </c>
      <c r="C23">
        <v>115</v>
      </c>
      <c r="D23" s="1">
        <v>30079</v>
      </c>
      <c r="E23" s="10">
        <v>1982</v>
      </c>
      <c r="F23">
        <v>5</v>
      </c>
      <c r="G23">
        <v>3</v>
      </c>
      <c r="H23" s="12">
        <f>ufc_fighters[[#This Row],[weight_pounds]]*0.45359237</f>
        <v>52.163122550000004</v>
      </c>
      <c r="I23" s="12">
        <f>ufc_fighters[[#This Row],[height_feet]]*30.48+ufc_fighters[[#This Row],[height_inches]]*2.54</f>
        <v>160.02000000000001</v>
      </c>
    </row>
    <row r="24" spans="1:9">
      <c r="A24">
        <v>23</v>
      </c>
      <c r="B24" t="s">
        <v>28</v>
      </c>
      <c r="C24">
        <v>155</v>
      </c>
      <c r="D24" s="1">
        <v>32393</v>
      </c>
      <c r="E24" s="10">
        <v>1988</v>
      </c>
      <c r="F24">
        <v>5</v>
      </c>
      <c r="G24">
        <v>7</v>
      </c>
      <c r="H24" s="12">
        <f>ufc_fighters[[#This Row],[weight_pounds]]*0.45359237</f>
        <v>70.306817350000003</v>
      </c>
      <c r="I24" s="12">
        <f>ufc_fighters[[#This Row],[height_feet]]*30.48+ufc_fighters[[#This Row],[height_inches]]*2.54</f>
        <v>170.18</v>
      </c>
    </row>
    <row r="25" spans="1:9">
      <c r="A25">
        <v>24</v>
      </c>
      <c r="B25" t="s">
        <v>29</v>
      </c>
      <c r="C25">
        <v>170</v>
      </c>
      <c r="D25" s="1">
        <v>33567</v>
      </c>
      <c r="E25" s="10">
        <v>1991</v>
      </c>
      <c r="F25">
        <v>5</v>
      </c>
      <c r="G25">
        <v>9</v>
      </c>
      <c r="H25" s="12">
        <f>ufc_fighters[[#This Row],[weight_pounds]]*0.45359237</f>
        <v>77.110702900000007</v>
      </c>
      <c r="I25" s="12">
        <f>ufc_fighters[[#This Row],[height_feet]]*30.48+ufc_fighters[[#This Row],[height_inches]]*2.54</f>
        <v>175.26</v>
      </c>
    </row>
    <row r="26" spans="1:9">
      <c r="A26">
        <v>25</v>
      </c>
      <c r="B26" t="s">
        <v>30</v>
      </c>
      <c r="C26">
        <v>135</v>
      </c>
      <c r="D26" s="1">
        <v>27237</v>
      </c>
      <c r="E26" s="10">
        <v>1974</v>
      </c>
      <c r="F26">
        <v>5</v>
      </c>
      <c r="G26">
        <v>4</v>
      </c>
      <c r="H26" s="12">
        <f>ufc_fighters[[#This Row],[weight_pounds]]*0.45359237</f>
        <v>61.23496995</v>
      </c>
      <c r="I26" s="12">
        <f>ufc_fighters[[#This Row],[height_feet]]*30.48+ufc_fighters[[#This Row],[height_inches]]*2.54</f>
        <v>162.56</v>
      </c>
    </row>
    <row r="27" spans="1:9">
      <c r="A27">
        <v>26</v>
      </c>
      <c r="B27" t="s">
        <v>31</v>
      </c>
      <c r="C27">
        <v>155</v>
      </c>
      <c r="D27" s="1"/>
      <c r="E27" s="10">
        <v>0</v>
      </c>
      <c r="F27">
        <v>5</v>
      </c>
      <c r="G27">
        <v>9</v>
      </c>
      <c r="H27" s="12">
        <f>ufc_fighters[[#This Row],[weight_pounds]]*0.45359237</f>
        <v>70.306817350000003</v>
      </c>
      <c r="I27" s="12">
        <f>ufc_fighters[[#This Row],[height_feet]]*30.48+ufc_fighters[[#This Row],[height_inches]]*2.54</f>
        <v>175.26</v>
      </c>
    </row>
    <row r="28" spans="1:9">
      <c r="A28">
        <v>27</v>
      </c>
      <c r="B28" t="s">
        <v>32</v>
      </c>
      <c r="C28">
        <v>170</v>
      </c>
      <c r="D28" s="1">
        <v>33591</v>
      </c>
      <c r="E28" s="10">
        <v>1991</v>
      </c>
      <c r="F28">
        <v>5</v>
      </c>
      <c r="G28">
        <v>10</v>
      </c>
      <c r="H28" s="12">
        <f>ufc_fighters[[#This Row],[weight_pounds]]*0.45359237</f>
        <v>77.110702900000007</v>
      </c>
      <c r="I28" s="12">
        <f>ufc_fighters[[#This Row],[height_feet]]*30.48+ufc_fighters[[#This Row],[height_inches]]*2.54</f>
        <v>177.8</v>
      </c>
    </row>
    <row r="29" spans="1:9">
      <c r="A29">
        <v>28</v>
      </c>
      <c r="B29" t="s">
        <v>33</v>
      </c>
      <c r="C29">
        <v>185</v>
      </c>
      <c r="D29" s="1">
        <v>32062</v>
      </c>
      <c r="E29" s="10">
        <v>1987</v>
      </c>
      <c r="F29">
        <v>6</v>
      </c>
      <c r="G29">
        <v>0</v>
      </c>
      <c r="H29" s="12">
        <f>ufc_fighters[[#This Row],[weight_pounds]]*0.45359237</f>
        <v>83.914588450000011</v>
      </c>
      <c r="I29" s="12">
        <f>ufc_fighters[[#This Row],[height_feet]]*30.48+ufc_fighters[[#This Row],[height_inches]]*2.54</f>
        <v>182.88</v>
      </c>
    </row>
    <row r="30" spans="1:9">
      <c r="A30">
        <v>29</v>
      </c>
      <c r="B30" t="s">
        <v>34</v>
      </c>
      <c r="C30">
        <v>205</v>
      </c>
      <c r="D30" s="1">
        <v>30085</v>
      </c>
      <c r="E30" s="10">
        <v>1982</v>
      </c>
      <c r="F30">
        <v>6</v>
      </c>
      <c r="G30">
        <v>2</v>
      </c>
      <c r="H30" s="12">
        <f>ufc_fighters[[#This Row],[weight_pounds]]*0.45359237</f>
        <v>92.986435850000007</v>
      </c>
      <c r="I30" s="12">
        <f>ufc_fighters[[#This Row],[height_feet]]*30.48+ufc_fighters[[#This Row],[height_inches]]*2.54</f>
        <v>187.96</v>
      </c>
    </row>
    <row r="31" spans="1:9">
      <c r="A31">
        <v>30</v>
      </c>
      <c r="B31" t="s">
        <v>35</v>
      </c>
      <c r="C31">
        <v>170</v>
      </c>
      <c r="D31" s="1">
        <v>27604</v>
      </c>
      <c r="E31" s="10">
        <v>1975</v>
      </c>
      <c r="F31">
        <v>5</v>
      </c>
      <c r="G31">
        <v>10</v>
      </c>
      <c r="H31" s="12">
        <f>ufc_fighters[[#This Row],[weight_pounds]]*0.45359237</f>
        <v>77.110702900000007</v>
      </c>
      <c r="I31" s="12">
        <f>ufc_fighters[[#This Row],[height_feet]]*30.48+ufc_fighters[[#This Row],[height_inches]]*2.54</f>
        <v>177.8</v>
      </c>
    </row>
    <row r="32" spans="1:9">
      <c r="A32">
        <v>31</v>
      </c>
      <c r="B32" t="s">
        <v>36</v>
      </c>
      <c r="C32">
        <v>205</v>
      </c>
      <c r="D32" s="1">
        <v>33396</v>
      </c>
      <c r="E32" s="10">
        <v>1991</v>
      </c>
      <c r="F32">
        <v>6</v>
      </c>
      <c r="G32">
        <v>2</v>
      </c>
      <c r="H32" s="12">
        <f>ufc_fighters[[#This Row],[weight_pounds]]*0.45359237</f>
        <v>92.986435850000007</v>
      </c>
      <c r="I32" s="12">
        <f>ufc_fighters[[#This Row],[height_feet]]*30.48+ufc_fighters[[#This Row],[height_inches]]*2.54</f>
        <v>187.96</v>
      </c>
    </row>
    <row r="33" spans="1:9">
      <c r="A33">
        <v>32</v>
      </c>
      <c r="B33" t="s">
        <v>37</v>
      </c>
      <c r="C33">
        <v>245</v>
      </c>
      <c r="D33" s="1">
        <v>26859</v>
      </c>
      <c r="E33" s="10">
        <v>1973</v>
      </c>
      <c r="F33">
        <v>6</v>
      </c>
      <c r="G33">
        <v>2</v>
      </c>
      <c r="H33" s="12">
        <f>ufc_fighters[[#This Row],[weight_pounds]]*0.45359237</f>
        <v>111.13013065000001</v>
      </c>
      <c r="I33" s="12">
        <f>ufc_fighters[[#This Row],[height_feet]]*30.48+ufc_fighters[[#This Row],[height_inches]]*2.54</f>
        <v>187.96</v>
      </c>
    </row>
    <row r="34" spans="1:9">
      <c r="A34">
        <v>33</v>
      </c>
      <c r="B34" t="s">
        <v>38</v>
      </c>
      <c r="C34">
        <v>135</v>
      </c>
      <c r="D34" s="1"/>
      <c r="E34" s="10">
        <v>0</v>
      </c>
      <c r="F34">
        <v>5</v>
      </c>
      <c r="G34">
        <v>6</v>
      </c>
      <c r="H34" s="12">
        <f>ufc_fighters[[#This Row],[weight_pounds]]*0.45359237</f>
        <v>61.23496995</v>
      </c>
      <c r="I34" s="12">
        <f>ufc_fighters[[#This Row],[height_feet]]*30.48+ufc_fighters[[#This Row],[height_inches]]*2.54</f>
        <v>167.64000000000001</v>
      </c>
    </row>
    <row r="35" spans="1:9">
      <c r="A35">
        <v>34</v>
      </c>
      <c r="B35" t="s">
        <v>39</v>
      </c>
      <c r="C35">
        <v>135</v>
      </c>
      <c r="D35" s="1">
        <v>33586</v>
      </c>
      <c r="E35" s="10">
        <v>1991</v>
      </c>
      <c r="F35">
        <v>5</v>
      </c>
      <c r="G35">
        <v>5</v>
      </c>
      <c r="H35" s="12">
        <f>ufc_fighters[[#This Row],[weight_pounds]]*0.45359237</f>
        <v>61.23496995</v>
      </c>
      <c r="I35" s="12">
        <f>ufc_fighters[[#This Row],[height_feet]]*30.48+ufc_fighters[[#This Row],[height_inches]]*2.54</f>
        <v>165.1</v>
      </c>
    </row>
    <row r="36" spans="1:9">
      <c r="A36">
        <v>35</v>
      </c>
      <c r="B36" t="s">
        <v>40</v>
      </c>
      <c r="C36">
        <v>225</v>
      </c>
      <c r="D36" s="1"/>
      <c r="E36" s="10">
        <v>0</v>
      </c>
      <c r="H36" s="12">
        <f>ufc_fighters[[#This Row],[weight_pounds]]*0.45359237</f>
        <v>102.05828325</v>
      </c>
      <c r="I36" s="12">
        <f>ufc_fighters[[#This Row],[height_feet]]*30.48+ufc_fighters[[#This Row],[height_inches]]*2.54</f>
        <v>0</v>
      </c>
    </row>
    <row r="37" spans="1:9">
      <c r="A37">
        <v>36</v>
      </c>
      <c r="B37" t="s">
        <v>41</v>
      </c>
      <c r="C37">
        <v>125</v>
      </c>
      <c r="D37" s="1">
        <v>34269</v>
      </c>
      <c r="E37" s="10">
        <v>1993</v>
      </c>
      <c r="F37">
        <v>5</v>
      </c>
      <c r="G37">
        <v>5</v>
      </c>
      <c r="H37" s="12">
        <f>ufc_fighters[[#This Row],[weight_pounds]]*0.45359237</f>
        <v>56.699046250000002</v>
      </c>
      <c r="I37" s="12">
        <f>ufc_fighters[[#This Row],[height_feet]]*30.48+ufc_fighters[[#This Row],[height_inches]]*2.54</f>
        <v>165.1</v>
      </c>
    </row>
    <row r="38" spans="1:9">
      <c r="A38">
        <v>37</v>
      </c>
      <c r="B38" t="s">
        <v>42</v>
      </c>
      <c r="C38">
        <v>188</v>
      </c>
      <c r="D38" s="1"/>
      <c r="E38" s="10">
        <v>0</v>
      </c>
      <c r="F38">
        <v>5</v>
      </c>
      <c r="G38">
        <v>10</v>
      </c>
      <c r="H38" s="12">
        <f>ufc_fighters[[#This Row],[weight_pounds]]*0.45359237</f>
        <v>85.275365559999997</v>
      </c>
      <c r="I38" s="12">
        <f>ufc_fighters[[#This Row],[height_feet]]*30.48+ufc_fighters[[#This Row],[height_inches]]*2.54</f>
        <v>177.8</v>
      </c>
    </row>
    <row r="39" spans="1:9">
      <c r="A39">
        <v>38</v>
      </c>
      <c r="B39" t="s">
        <v>43</v>
      </c>
      <c r="C39">
        <v>135</v>
      </c>
      <c r="D39" s="1">
        <v>31698</v>
      </c>
      <c r="E39" s="10">
        <v>1986</v>
      </c>
      <c r="F39">
        <v>5</v>
      </c>
      <c r="G39">
        <v>8</v>
      </c>
      <c r="H39" s="12">
        <f>ufc_fighters[[#This Row],[weight_pounds]]*0.45359237</f>
        <v>61.23496995</v>
      </c>
      <c r="I39" s="12">
        <f>ufc_fighters[[#This Row],[height_feet]]*30.48+ufc_fighters[[#This Row],[height_inches]]*2.54</f>
        <v>172.72</v>
      </c>
    </row>
    <row r="40" spans="1:9">
      <c r="A40">
        <v>39</v>
      </c>
      <c r="B40" t="s">
        <v>44</v>
      </c>
      <c r="C40">
        <v>115</v>
      </c>
      <c r="D40" s="1">
        <v>33068</v>
      </c>
      <c r="E40" s="10">
        <v>1990</v>
      </c>
      <c r="F40">
        <v>5</v>
      </c>
      <c r="G40">
        <v>2</v>
      </c>
      <c r="H40" s="12">
        <f>ufc_fighters[[#This Row],[weight_pounds]]*0.45359237</f>
        <v>52.163122550000004</v>
      </c>
      <c r="I40" s="12">
        <f>ufc_fighters[[#This Row],[height_feet]]*30.48+ufc_fighters[[#This Row],[height_inches]]*2.54</f>
        <v>157.48000000000002</v>
      </c>
    </row>
    <row r="41" spans="1:9">
      <c r="A41">
        <v>40</v>
      </c>
      <c r="B41" t="s">
        <v>45</v>
      </c>
      <c r="C41">
        <v>264</v>
      </c>
      <c r="D41" s="1">
        <v>33312</v>
      </c>
      <c r="E41" s="10">
        <v>1991</v>
      </c>
      <c r="F41">
        <v>6</v>
      </c>
      <c r="G41">
        <v>3</v>
      </c>
      <c r="H41" s="12">
        <f>ufc_fighters[[#This Row],[weight_pounds]]*0.45359237</f>
        <v>119.74838568000001</v>
      </c>
      <c r="I41" s="12">
        <f>ufc_fighters[[#This Row],[height_feet]]*30.48+ufc_fighters[[#This Row],[height_inches]]*2.54</f>
        <v>190.5</v>
      </c>
    </row>
    <row r="42" spans="1:9">
      <c r="A42">
        <v>41</v>
      </c>
      <c r="B42" t="s">
        <v>46</v>
      </c>
      <c r="C42">
        <v>185</v>
      </c>
      <c r="D42" s="1"/>
      <c r="E42" s="10">
        <v>0</v>
      </c>
      <c r="H42" s="12">
        <f>ufc_fighters[[#This Row],[weight_pounds]]*0.45359237</f>
        <v>83.914588450000011</v>
      </c>
      <c r="I42" s="12">
        <f>ufc_fighters[[#This Row],[height_feet]]*30.48+ufc_fighters[[#This Row],[height_inches]]*2.54</f>
        <v>0</v>
      </c>
    </row>
    <row r="43" spans="1:9">
      <c r="A43">
        <v>42</v>
      </c>
      <c r="B43" t="s">
        <v>47</v>
      </c>
      <c r="D43" s="1"/>
      <c r="E43" s="10">
        <v>0</v>
      </c>
      <c r="H43" s="12">
        <f>ufc_fighters[[#This Row],[weight_pounds]]*0.45359237</f>
        <v>0</v>
      </c>
      <c r="I43" s="12">
        <f>ufc_fighters[[#This Row],[height_feet]]*30.48+ufc_fighters[[#This Row],[height_inches]]*2.54</f>
        <v>0</v>
      </c>
    </row>
    <row r="44" spans="1:9">
      <c r="A44">
        <v>43</v>
      </c>
      <c r="B44" t="s">
        <v>48</v>
      </c>
      <c r="C44">
        <v>185</v>
      </c>
      <c r="D44" s="1">
        <v>30273</v>
      </c>
      <c r="E44" s="10">
        <v>1982</v>
      </c>
      <c r="F44">
        <v>6</v>
      </c>
      <c r="G44">
        <v>2</v>
      </c>
      <c r="H44" s="12">
        <f>ufc_fighters[[#This Row],[weight_pounds]]*0.45359237</f>
        <v>83.914588450000011</v>
      </c>
      <c r="I44" s="12">
        <f>ufc_fighters[[#This Row],[height_feet]]*30.48+ufc_fighters[[#This Row],[height_inches]]*2.54</f>
        <v>187.96</v>
      </c>
    </row>
    <row r="45" spans="1:9">
      <c r="A45">
        <v>44</v>
      </c>
      <c r="B45" t="s">
        <v>49</v>
      </c>
      <c r="C45">
        <v>145</v>
      </c>
      <c r="D45" s="1">
        <v>25729</v>
      </c>
      <c r="E45" s="10">
        <v>1970</v>
      </c>
      <c r="F45">
        <v>5</v>
      </c>
      <c r="G45">
        <v>3</v>
      </c>
      <c r="H45" s="12">
        <f>ufc_fighters[[#This Row],[weight_pounds]]*0.45359237</f>
        <v>65.770893650000005</v>
      </c>
      <c r="I45" s="12">
        <f>ufc_fighters[[#This Row],[height_feet]]*30.48+ufc_fighters[[#This Row],[height_inches]]*2.54</f>
        <v>160.02000000000001</v>
      </c>
    </row>
    <row r="46" spans="1:9">
      <c r="A46">
        <v>45</v>
      </c>
      <c r="B46" t="s">
        <v>50</v>
      </c>
      <c r="C46">
        <v>135</v>
      </c>
      <c r="D46" s="1">
        <v>29437</v>
      </c>
      <c r="E46" s="10">
        <v>1980</v>
      </c>
      <c r="F46">
        <v>5</v>
      </c>
      <c r="G46">
        <v>9</v>
      </c>
      <c r="H46" s="12">
        <f>ufc_fighters[[#This Row],[weight_pounds]]*0.45359237</f>
        <v>61.23496995</v>
      </c>
      <c r="I46" s="12">
        <f>ufc_fighters[[#This Row],[height_feet]]*30.48+ufc_fighters[[#This Row],[height_inches]]*2.54</f>
        <v>175.26</v>
      </c>
    </row>
    <row r="47" spans="1:9">
      <c r="A47">
        <v>46</v>
      </c>
      <c r="B47" t="s">
        <v>51</v>
      </c>
      <c r="C47">
        <v>250</v>
      </c>
      <c r="D47" s="1">
        <v>28362</v>
      </c>
      <c r="E47" s="10">
        <v>1977</v>
      </c>
      <c r="F47">
        <v>6</v>
      </c>
      <c r="G47">
        <v>1</v>
      </c>
      <c r="H47" s="12">
        <f>ufc_fighters[[#This Row],[weight_pounds]]*0.45359237</f>
        <v>113.3980925</v>
      </c>
      <c r="I47" s="12">
        <f>ufc_fighters[[#This Row],[height_feet]]*30.48+ufc_fighters[[#This Row],[height_inches]]*2.54</f>
        <v>185.42</v>
      </c>
    </row>
    <row r="48" spans="1:9">
      <c r="A48">
        <v>47</v>
      </c>
      <c r="B48" t="s">
        <v>52</v>
      </c>
      <c r="C48">
        <v>170</v>
      </c>
      <c r="D48" s="1">
        <v>32372</v>
      </c>
      <c r="E48" s="10">
        <v>1988</v>
      </c>
      <c r="F48">
        <v>5</v>
      </c>
      <c r="G48">
        <v>11</v>
      </c>
      <c r="H48" s="12">
        <f>ufc_fighters[[#This Row],[weight_pounds]]*0.45359237</f>
        <v>77.110702900000007</v>
      </c>
      <c r="I48" s="12">
        <f>ufc_fighters[[#This Row],[height_feet]]*30.48+ufc_fighters[[#This Row],[height_inches]]*2.54</f>
        <v>180.34</v>
      </c>
    </row>
    <row r="49" spans="1:9">
      <c r="A49">
        <v>48</v>
      </c>
      <c r="B49" t="s">
        <v>53</v>
      </c>
      <c r="C49">
        <v>135</v>
      </c>
      <c r="D49" s="1">
        <v>32228</v>
      </c>
      <c r="E49" s="10">
        <v>1988</v>
      </c>
      <c r="F49">
        <v>5</v>
      </c>
      <c r="G49">
        <v>9</v>
      </c>
      <c r="H49" s="12">
        <f>ufc_fighters[[#This Row],[weight_pounds]]*0.45359237</f>
        <v>61.23496995</v>
      </c>
      <c r="I49" s="12">
        <f>ufc_fighters[[#This Row],[height_feet]]*30.48+ufc_fighters[[#This Row],[height_inches]]*2.54</f>
        <v>175.26</v>
      </c>
    </row>
    <row r="50" spans="1:9">
      <c r="A50">
        <v>49</v>
      </c>
      <c r="B50" t="s">
        <v>54</v>
      </c>
      <c r="C50">
        <v>125</v>
      </c>
      <c r="D50" s="1">
        <v>33876</v>
      </c>
      <c r="E50" s="10">
        <v>1992</v>
      </c>
      <c r="F50">
        <v>5</v>
      </c>
      <c r="G50">
        <v>5</v>
      </c>
      <c r="H50" s="12">
        <f>ufc_fighters[[#This Row],[weight_pounds]]*0.45359237</f>
        <v>56.699046250000002</v>
      </c>
      <c r="I50" s="12">
        <f>ufc_fighters[[#This Row],[height_feet]]*30.48+ufc_fighters[[#This Row],[height_inches]]*2.54</f>
        <v>165.1</v>
      </c>
    </row>
    <row r="51" spans="1:9">
      <c r="A51">
        <v>50</v>
      </c>
      <c r="B51" t="s">
        <v>55</v>
      </c>
      <c r="C51">
        <v>135</v>
      </c>
      <c r="D51" s="1">
        <v>31664</v>
      </c>
      <c r="E51" s="10">
        <v>1986</v>
      </c>
      <c r="F51">
        <v>5</v>
      </c>
      <c r="G51">
        <v>7</v>
      </c>
      <c r="H51" s="12">
        <f>ufc_fighters[[#This Row],[weight_pounds]]*0.45359237</f>
        <v>61.23496995</v>
      </c>
      <c r="I51" s="12">
        <f>ufc_fighters[[#This Row],[height_feet]]*30.48+ufc_fighters[[#This Row],[height_inches]]*2.54</f>
        <v>170.18</v>
      </c>
    </row>
    <row r="52" spans="1:9">
      <c r="A52">
        <v>51</v>
      </c>
      <c r="B52" t="s">
        <v>56</v>
      </c>
      <c r="C52">
        <v>155</v>
      </c>
      <c r="D52" s="1">
        <v>28393</v>
      </c>
      <c r="E52" s="10">
        <v>1977</v>
      </c>
      <c r="F52">
        <v>5</v>
      </c>
      <c r="G52">
        <v>9</v>
      </c>
      <c r="H52" s="12">
        <f>ufc_fighters[[#This Row],[weight_pounds]]*0.45359237</f>
        <v>70.306817350000003</v>
      </c>
      <c r="I52" s="12">
        <f>ufc_fighters[[#This Row],[height_feet]]*30.48+ufc_fighters[[#This Row],[height_inches]]*2.54</f>
        <v>175.26</v>
      </c>
    </row>
    <row r="53" spans="1:9">
      <c r="A53">
        <v>52</v>
      </c>
      <c r="B53" t="s">
        <v>57</v>
      </c>
      <c r="C53">
        <v>145</v>
      </c>
      <c r="D53" s="1">
        <v>31699</v>
      </c>
      <c r="E53" s="10">
        <v>1986</v>
      </c>
      <c r="F53">
        <v>5</v>
      </c>
      <c r="G53">
        <v>9</v>
      </c>
      <c r="H53" s="12">
        <f>ufc_fighters[[#This Row],[weight_pounds]]*0.45359237</f>
        <v>65.770893650000005</v>
      </c>
      <c r="I53" s="12">
        <f>ufc_fighters[[#This Row],[height_feet]]*30.48+ufc_fighters[[#This Row],[height_inches]]*2.54</f>
        <v>175.26</v>
      </c>
    </row>
    <row r="54" spans="1:9">
      <c r="A54">
        <v>53</v>
      </c>
      <c r="B54" t="s">
        <v>58</v>
      </c>
      <c r="C54">
        <v>205</v>
      </c>
      <c r="D54" s="1">
        <v>26380</v>
      </c>
      <c r="E54" s="10">
        <v>1972</v>
      </c>
      <c r="F54">
        <v>6</v>
      </c>
      <c r="G54">
        <v>0</v>
      </c>
      <c r="H54" s="12">
        <f>ufc_fighters[[#This Row],[weight_pounds]]*0.45359237</f>
        <v>92.986435850000007</v>
      </c>
      <c r="I54" s="12">
        <f>ufc_fighters[[#This Row],[height_feet]]*30.48+ufc_fighters[[#This Row],[height_inches]]*2.54</f>
        <v>182.88</v>
      </c>
    </row>
    <row r="55" spans="1:9">
      <c r="A55">
        <v>54</v>
      </c>
      <c r="B55" t="s">
        <v>59</v>
      </c>
      <c r="C55">
        <v>155</v>
      </c>
      <c r="D55" s="1">
        <v>29041</v>
      </c>
      <c r="E55" s="10">
        <v>1979</v>
      </c>
      <c r="F55">
        <v>5</v>
      </c>
      <c r="G55">
        <v>10</v>
      </c>
      <c r="H55" s="12">
        <f>ufc_fighters[[#This Row],[weight_pounds]]*0.45359237</f>
        <v>70.306817350000003</v>
      </c>
      <c r="I55" s="12">
        <f>ufc_fighters[[#This Row],[height_feet]]*30.48+ufc_fighters[[#This Row],[height_inches]]*2.54</f>
        <v>177.8</v>
      </c>
    </row>
    <row r="56" spans="1:9">
      <c r="A56">
        <v>55</v>
      </c>
      <c r="B56" t="s">
        <v>60</v>
      </c>
      <c r="C56">
        <v>185</v>
      </c>
      <c r="D56" s="1">
        <v>32633</v>
      </c>
      <c r="E56" s="10">
        <v>1989</v>
      </c>
      <c r="F56">
        <v>6</v>
      </c>
      <c r="G56">
        <v>0</v>
      </c>
      <c r="H56" s="12">
        <f>ufc_fighters[[#This Row],[weight_pounds]]*0.45359237</f>
        <v>83.914588450000011</v>
      </c>
      <c r="I56" s="12">
        <f>ufc_fighters[[#This Row],[height_feet]]*30.48+ufc_fighters[[#This Row],[height_inches]]*2.54</f>
        <v>182.88</v>
      </c>
    </row>
    <row r="57" spans="1:9">
      <c r="A57">
        <v>56</v>
      </c>
      <c r="B57" t="s">
        <v>61</v>
      </c>
      <c r="C57">
        <v>170</v>
      </c>
      <c r="D57" s="1">
        <v>27247</v>
      </c>
      <c r="E57" s="10">
        <v>1974</v>
      </c>
      <c r="F57">
        <v>6</v>
      </c>
      <c r="G57">
        <v>2</v>
      </c>
      <c r="H57" s="12">
        <f>ufc_fighters[[#This Row],[weight_pounds]]*0.45359237</f>
        <v>77.110702900000007</v>
      </c>
      <c r="I57" s="12">
        <f>ufc_fighters[[#This Row],[height_feet]]*30.48+ufc_fighters[[#This Row],[height_inches]]*2.54</f>
        <v>187.96</v>
      </c>
    </row>
    <row r="58" spans="1:9">
      <c r="A58">
        <v>57</v>
      </c>
      <c r="B58" t="s">
        <v>62</v>
      </c>
      <c r="C58">
        <v>145</v>
      </c>
      <c r="D58" s="1">
        <v>30445</v>
      </c>
      <c r="E58" s="10">
        <v>1983</v>
      </c>
      <c r="F58">
        <v>5</v>
      </c>
      <c r="G58">
        <v>8</v>
      </c>
      <c r="H58" s="12">
        <f>ufc_fighters[[#This Row],[weight_pounds]]*0.45359237</f>
        <v>65.770893650000005</v>
      </c>
      <c r="I58" s="12">
        <f>ufc_fighters[[#This Row],[height_feet]]*30.48+ufc_fighters[[#This Row],[height_inches]]*2.54</f>
        <v>172.72</v>
      </c>
    </row>
    <row r="59" spans="1:9">
      <c r="A59">
        <v>58</v>
      </c>
      <c r="B59" t="s">
        <v>63</v>
      </c>
      <c r="D59" s="1"/>
      <c r="E59" s="10">
        <v>0</v>
      </c>
      <c r="H59" s="12">
        <f>ufc_fighters[[#This Row],[weight_pounds]]*0.45359237</f>
        <v>0</v>
      </c>
      <c r="I59" s="12">
        <f>ufc_fighters[[#This Row],[height_feet]]*30.48+ufc_fighters[[#This Row],[height_inches]]*2.54</f>
        <v>0</v>
      </c>
    </row>
    <row r="60" spans="1:9">
      <c r="A60">
        <v>59</v>
      </c>
      <c r="B60" t="s">
        <v>64</v>
      </c>
      <c r="C60">
        <v>145</v>
      </c>
      <c r="D60" s="1">
        <v>32668</v>
      </c>
      <c r="E60" s="10">
        <v>1989</v>
      </c>
      <c r="F60">
        <v>6</v>
      </c>
      <c r="G60">
        <v>0</v>
      </c>
      <c r="H60" s="12">
        <f>ufc_fighters[[#This Row],[weight_pounds]]*0.45359237</f>
        <v>65.770893650000005</v>
      </c>
      <c r="I60" s="12">
        <f>ufc_fighters[[#This Row],[height_feet]]*30.48+ufc_fighters[[#This Row],[height_inches]]*2.54</f>
        <v>182.88</v>
      </c>
    </row>
    <row r="61" spans="1:9">
      <c r="A61">
        <v>60</v>
      </c>
      <c r="B61" t="s">
        <v>65</v>
      </c>
      <c r="C61">
        <v>199</v>
      </c>
      <c r="D61" s="1"/>
      <c r="E61" s="10">
        <v>0</v>
      </c>
      <c r="F61">
        <v>5</v>
      </c>
      <c r="G61">
        <v>10</v>
      </c>
      <c r="H61" s="12">
        <f>ufc_fighters[[#This Row],[weight_pounds]]*0.45359237</f>
        <v>90.264881630000005</v>
      </c>
      <c r="I61" s="12">
        <f>ufc_fighters[[#This Row],[height_feet]]*30.48+ufc_fighters[[#This Row],[height_inches]]*2.54</f>
        <v>177.8</v>
      </c>
    </row>
    <row r="62" spans="1:9">
      <c r="A62">
        <v>61</v>
      </c>
      <c r="B62" t="s">
        <v>66</v>
      </c>
      <c r="C62">
        <v>250</v>
      </c>
      <c r="D62" s="1">
        <v>30843</v>
      </c>
      <c r="E62" s="10">
        <v>1984</v>
      </c>
      <c r="F62">
        <v>6</v>
      </c>
      <c r="G62">
        <v>3</v>
      </c>
      <c r="H62" s="12">
        <f>ufc_fighters[[#This Row],[weight_pounds]]*0.45359237</f>
        <v>113.3980925</v>
      </c>
      <c r="I62" s="12">
        <f>ufc_fighters[[#This Row],[height_feet]]*30.48+ufc_fighters[[#This Row],[height_inches]]*2.54</f>
        <v>190.5</v>
      </c>
    </row>
    <row r="63" spans="1:9">
      <c r="A63">
        <v>62</v>
      </c>
      <c r="B63" t="s">
        <v>67</v>
      </c>
      <c r="C63">
        <v>170</v>
      </c>
      <c r="D63" s="1">
        <v>30942</v>
      </c>
      <c r="E63" s="10">
        <v>1984</v>
      </c>
      <c r="F63">
        <v>5</v>
      </c>
      <c r="G63">
        <v>11</v>
      </c>
      <c r="H63" s="12">
        <f>ufc_fighters[[#This Row],[weight_pounds]]*0.45359237</f>
        <v>77.110702900000007</v>
      </c>
      <c r="I63" s="12">
        <f>ufc_fighters[[#This Row],[height_feet]]*30.48+ufc_fighters[[#This Row],[height_inches]]*2.54</f>
        <v>180.34</v>
      </c>
    </row>
    <row r="64" spans="1:9">
      <c r="A64">
        <v>63</v>
      </c>
      <c r="B64" t="s">
        <v>68</v>
      </c>
      <c r="C64">
        <v>205</v>
      </c>
      <c r="D64" s="1">
        <v>34022</v>
      </c>
      <c r="E64" s="10">
        <v>1993</v>
      </c>
      <c r="F64">
        <v>6</v>
      </c>
      <c r="G64">
        <v>1</v>
      </c>
      <c r="H64" s="12">
        <f>ufc_fighters[[#This Row],[weight_pounds]]*0.45359237</f>
        <v>92.986435850000007</v>
      </c>
      <c r="I64" s="12">
        <f>ufc_fighters[[#This Row],[height_feet]]*30.48+ufc_fighters[[#This Row],[height_inches]]*2.54</f>
        <v>185.42</v>
      </c>
    </row>
    <row r="65" spans="1:9">
      <c r="A65">
        <v>64</v>
      </c>
      <c r="B65" t="s">
        <v>69</v>
      </c>
      <c r="C65">
        <v>145</v>
      </c>
      <c r="D65" s="1">
        <v>34356</v>
      </c>
      <c r="E65" s="10">
        <v>1994</v>
      </c>
      <c r="F65">
        <v>5</v>
      </c>
      <c r="G65">
        <v>8</v>
      </c>
      <c r="H65" s="12">
        <f>ufc_fighters[[#This Row],[weight_pounds]]*0.45359237</f>
        <v>65.770893650000005</v>
      </c>
      <c r="I65" s="12">
        <f>ufc_fighters[[#This Row],[height_feet]]*30.48+ufc_fighters[[#This Row],[height_inches]]*2.54</f>
        <v>172.72</v>
      </c>
    </row>
    <row r="66" spans="1:9">
      <c r="A66">
        <v>65</v>
      </c>
      <c r="B66" t="s">
        <v>70</v>
      </c>
      <c r="C66">
        <v>205</v>
      </c>
      <c r="D66" s="1">
        <v>24485</v>
      </c>
      <c r="E66" s="10">
        <v>1967</v>
      </c>
      <c r="F66">
        <v>6</v>
      </c>
      <c r="G66">
        <v>2</v>
      </c>
      <c r="H66" s="12">
        <f>ufc_fighters[[#This Row],[weight_pounds]]*0.45359237</f>
        <v>92.986435850000007</v>
      </c>
      <c r="I66" s="12">
        <f>ufc_fighters[[#This Row],[height_feet]]*30.48+ufc_fighters[[#This Row],[height_inches]]*2.54</f>
        <v>187.96</v>
      </c>
    </row>
    <row r="67" spans="1:9">
      <c r="A67">
        <v>66</v>
      </c>
      <c r="B67" t="s">
        <v>71</v>
      </c>
      <c r="C67">
        <v>170</v>
      </c>
      <c r="D67" s="1">
        <v>29636</v>
      </c>
      <c r="E67" s="10">
        <v>1981</v>
      </c>
      <c r="F67">
        <v>5</v>
      </c>
      <c r="G67">
        <v>11</v>
      </c>
      <c r="H67" s="12">
        <f>ufc_fighters[[#This Row],[weight_pounds]]*0.45359237</f>
        <v>77.110702900000007</v>
      </c>
      <c r="I67" s="12">
        <f>ufc_fighters[[#This Row],[height_feet]]*30.48+ufc_fighters[[#This Row],[height_inches]]*2.54</f>
        <v>180.34</v>
      </c>
    </row>
    <row r="68" spans="1:9">
      <c r="A68">
        <v>67</v>
      </c>
      <c r="B68" t="s">
        <v>72</v>
      </c>
      <c r="C68">
        <v>185</v>
      </c>
      <c r="D68" s="1">
        <v>35061</v>
      </c>
      <c r="E68" s="10">
        <v>1995</v>
      </c>
      <c r="F68">
        <v>6</v>
      </c>
      <c r="G68">
        <v>2</v>
      </c>
      <c r="H68" s="12">
        <f>ufc_fighters[[#This Row],[weight_pounds]]*0.45359237</f>
        <v>83.914588450000011</v>
      </c>
      <c r="I68" s="12">
        <f>ufc_fighters[[#This Row],[height_feet]]*30.48+ufc_fighters[[#This Row],[height_inches]]*2.54</f>
        <v>187.96</v>
      </c>
    </row>
    <row r="69" spans="1:9">
      <c r="A69">
        <v>68</v>
      </c>
      <c r="B69" t="s">
        <v>73</v>
      </c>
      <c r="C69">
        <v>170</v>
      </c>
      <c r="D69" s="1">
        <v>28093</v>
      </c>
      <c r="E69" s="10">
        <v>1976</v>
      </c>
      <c r="F69">
        <v>6</v>
      </c>
      <c r="G69">
        <v>0</v>
      </c>
      <c r="H69" s="12">
        <f>ufc_fighters[[#This Row],[weight_pounds]]*0.45359237</f>
        <v>77.110702900000007</v>
      </c>
      <c r="I69" s="12">
        <f>ufc_fighters[[#This Row],[height_feet]]*30.48+ufc_fighters[[#This Row],[height_inches]]*2.54</f>
        <v>182.88</v>
      </c>
    </row>
    <row r="70" spans="1:9">
      <c r="A70">
        <v>69</v>
      </c>
      <c r="B70" t="s">
        <v>74</v>
      </c>
      <c r="C70">
        <v>155</v>
      </c>
      <c r="D70" s="1">
        <v>31204</v>
      </c>
      <c r="E70" s="10">
        <v>1985</v>
      </c>
      <c r="F70">
        <v>6</v>
      </c>
      <c r="G70">
        <v>0</v>
      </c>
      <c r="H70" s="12">
        <f>ufc_fighters[[#This Row],[weight_pounds]]*0.45359237</f>
        <v>70.306817350000003</v>
      </c>
      <c r="I70" s="12">
        <f>ufc_fighters[[#This Row],[height_feet]]*30.48+ufc_fighters[[#This Row],[height_inches]]*2.54</f>
        <v>182.88</v>
      </c>
    </row>
    <row r="71" spans="1:9">
      <c r="A71">
        <v>70</v>
      </c>
      <c r="B71" t="s">
        <v>75</v>
      </c>
      <c r="C71">
        <v>145</v>
      </c>
      <c r="D71" s="1">
        <v>33450</v>
      </c>
      <c r="E71" s="10">
        <v>1991</v>
      </c>
      <c r="F71">
        <v>5</v>
      </c>
      <c r="G71">
        <v>7</v>
      </c>
      <c r="H71" s="12">
        <f>ufc_fighters[[#This Row],[weight_pounds]]*0.45359237</f>
        <v>65.770893650000005</v>
      </c>
      <c r="I71" s="12">
        <f>ufc_fighters[[#This Row],[height_feet]]*30.48+ufc_fighters[[#This Row],[height_inches]]*2.54</f>
        <v>170.18</v>
      </c>
    </row>
    <row r="72" spans="1:9">
      <c r="A72">
        <v>71</v>
      </c>
      <c r="B72" t="s">
        <v>76</v>
      </c>
      <c r="C72">
        <v>115</v>
      </c>
      <c r="D72" s="1">
        <v>32572</v>
      </c>
      <c r="E72" s="10">
        <v>1989</v>
      </c>
      <c r="F72">
        <v>5</v>
      </c>
      <c r="G72">
        <v>6</v>
      </c>
      <c r="H72" s="12">
        <f>ufc_fighters[[#This Row],[weight_pounds]]*0.45359237</f>
        <v>52.163122550000004</v>
      </c>
      <c r="I72" s="12">
        <f>ufc_fighters[[#This Row],[height_feet]]*30.48+ufc_fighters[[#This Row],[height_inches]]*2.54</f>
        <v>167.64000000000001</v>
      </c>
    </row>
    <row r="73" spans="1:9">
      <c r="A73">
        <v>72</v>
      </c>
      <c r="B73" t="s">
        <v>77</v>
      </c>
      <c r="C73">
        <v>170</v>
      </c>
      <c r="D73" s="1">
        <v>29278</v>
      </c>
      <c r="E73" s="10">
        <v>1980</v>
      </c>
      <c r="F73">
        <v>6</v>
      </c>
      <c r="G73">
        <v>2</v>
      </c>
      <c r="H73" s="12">
        <f>ufc_fighters[[#This Row],[weight_pounds]]*0.45359237</f>
        <v>77.110702900000007</v>
      </c>
      <c r="I73" s="12">
        <f>ufc_fighters[[#This Row],[height_feet]]*30.48+ufc_fighters[[#This Row],[height_inches]]*2.54</f>
        <v>187.96</v>
      </c>
    </row>
    <row r="74" spans="1:9">
      <c r="A74">
        <v>73</v>
      </c>
      <c r="B74" t="s">
        <v>78</v>
      </c>
      <c r="C74">
        <v>125</v>
      </c>
      <c r="D74" s="1">
        <v>32433</v>
      </c>
      <c r="E74" s="10">
        <v>1988</v>
      </c>
      <c r="F74">
        <v>5</v>
      </c>
      <c r="G74">
        <v>4</v>
      </c>
      <c r="H74" s="12">
        <f>ufc_fighters[[#This Row],[weight_pounds]]*0.45359237</f>
        <v>56.699046250000002</v>
      </c>
      <c r="I74" s="12">
        <f>ufc_fighters[[#This Row],[height_feet]]*30.48+ufc_fighters[[#This Row],[height_inches]]*2.54</f>
        <v>162.56</v>
      </c>
    </row>
    <row r="75" spans="1:9">
      <c r="A75">
        <v>74</v>
      </c>
      <c r="B75" t="s">
        <v>79</v>
      </c>
      <c r="C75">
        <v>135</v>
      </c>
      <c r="D75" s="1">
        <v>33390</v>
      </c>
      <c r="E75" s="10">
        <v>1991</v>
      </c>
      <c r="F75">
        <v>5</v>
      </c>
      <c r="G75">
        <v>4</v>
      </c>
      <c r="H75" s="12">
        <f>ufc_fighters[[#This Row],[weight_pounds]]*0.45359237</f>
        <v>61.23496995</v>
      </c>
      <c r="I75" s="12">
        <f>ufc_fighters[[#This Row],[height_feet]]*30.48+ufc_fighters[[#This Row],[height_inches]]*2.54</f>
        <v>162.56</v>
      </c>
    </row>
    <row r="76" spans="1:9">
      <c r="A76">
        <v>75</v>
      </c>
      <c r="B76" t="s">
        <v>80</v>
      </c>
      <c r="C76">
        <v>170</v>
      </c>
      <c r="D76" s="1"/>
      <c r="E76" s="10">
        <v>0</v>
      </c>
      <c r="F76">
        <v>5</v>
      </c>
      <c r="G76">
        <v>10</v>
      </c>
      <c r="H76" s="12">
        <f>ufc_fighters[[#This Row],[weight_pounds]]*0.45359237</f>
        <v>77.110702900000007</v>
      </c>
      <c r="I76" s="12">
        <f>ufc_fighters[[#This Row],[height_feet]]*30.48+ufc_fighters[[#This Row],[height_inches]]*2.54</f>
        <v>177.8</v>
      </c>
    </row>
    <row r="77" spans="1:9">
      <c r="A77">
        <v>76</v>
      </c>
      <c r="B77" t="s">
        <v>81</v>
      </c>
      <c r="C77">
        <v>135</v>
      </c>
      <c r="D77" s="1">
        <v>33139</v>
      </c>
      <c r="E77" s="10">
        <v>1990</v>
      </c>
      <c r="F77">
        <v>5</v>
      </c>
      <c r="G77">
        <v>6</v>
      </c>
      <c r="H77" s="12">
        <f>ufc_fighters[[#This Row],[weight_pounds]]*0.45359237</f>
        <v>61.23496995</v>
      </c>
      <c r="I77" s="12">
        <f>ufc_fighters[[#This Row],[height_feet]]*30.48+ufc_fighters[[#This Row],[height_inches]]*2.54</f>
        <v>167.64000000000001</v>
      </c>
    </row>
    <row r="78" spans="1:9">
      <c r="A78">
        <v>77</v>
      </c>
      <c r="B78" t="s">
        <v>82</v>
      </c>
      <c r="C78">
        <v>185</v>
      </c>
      <c r="D78" s="1"/>
      <c r="E78" s="10">
        <v>0</v>
      </c>
      <c r="F78">
        <v>5</v>
      </c>
      <c r="G78">
        <v>10</v>
      </c>
      <c r="H78" s="12">
        <f>ufc_fighters[[#This Row],[weight_pounds]]*0.45359237</f>
        <v>83.914588450000011</v>
      </c>
      <c r="I78" s="12">
        <f>ufc_fighters[[#This Row],[height_feet]]*30.48+ufc_fighters[[#This Row],[height_inches]]*2.54</f>
        <v>177.8</v>
      </c>
    </row>
    <row r="79" spans="1:9">
      <c r="A79">
        <v>78</v>
      </c>
      <c r="B79" t="s">
        <v>83</v>
      </c>
      <c r="C79">
        <v>235</v>
      </c>
      <c r="D79" s="1">
        <v>26128</v>
      </c>
      <c r="E79" s="10">
        <v>1971</v>
      </c>
      <c r="F79">
        <v>6</v>
      </c>
      <c r="G79">
        <v>0</v>
      </c>
      <c r="H79" s="12">
        <f>ufc_fighters[[#This Row],[weight_pounds]]*0.45359237</f>
        <v>106.59420695</v>
      </c>
      <c r="I79" s="12">
        <f>ufc_fighters[[#This Row],[height_feet]]*30.48+ufc_fighters[[#This Row],[height_inches]]*2.54</f>
        <v>182.88</v>
      </c>
    </row>
    <row r="80" spans="1:9">
      <c r="A80">
        <v>79</v>
      </c>
      <c r="B80" t="s">
        <v>84</v>
      </c>
      <c r="C80">
        <v>125</v>
      </c>
      <c r="D80" s="1">
        <v>32210</v>
      </c>
      <c r="E80" s="10">
        <v>1988</v>
      </c>
      <c r="F80">
        <v>5</v>
      </c>
      <c r="G80">
        <v>8</v>
      </c>
      <c r="H80" s="12">
        <f>ufc_fighters[[#This Row],[weight_pounds]]*0.45359237</f>
        <v>56.699046250000002</v>
      </c>
      <c r="I80" s="12">
        <f>ufc_fighters[[#This Row],[height_feet]]*30.48+ufc_fighters[[#This Row],[height_inches]]*2.54</f>
        <v>172.72</v>
      </c>
    </row>
    <row r="81" spans="1:9">
      <c r="A81">
        <v>80</v>
      </c>
      <c r="B81" t="s">
        <v>85</v>
      </c>
      <c r="C81">
        <v>155</v>
      </c>
      <c r="D81" s="1">
        <v>34395</v>
      </c>
      <c r="E81" s="10">
        <v>1994</v>
      </c>
      <c r="F81">
        <v>6</v>
      </c>
      <c r="G81">
        <v>3</v>
      </c>
      <c r="H81" s="12">
        <f>ufc_fighters[[#This Row],[weight_pounds]]*0.45359237</f>
        <v>70.306817350000003</v>
      </c>
      <c r="I81" s="12">
        <f>ufc_fighters[[#This Row],[height_feet]]*30.48+ufc_fighters[[#This Row],[height_inches]]*2.54</f>
        <v>190.5</v>
      </c>
    </row>
    <row r="82" spans="1:9">
      <c r="A82">
        <v>81</v>
      </c>
      <c r="B82" t="s">
        <v>86</v>
      </c>
      <c r="C82">
        <v>155</v>
      </c>
      <c r="D82" s="1">
        <v>30692</v>
      </c>
      <c r="E82" s="10">
        <v>1984</v>
      </c>
      <c r="F82">
        <v>5</v>
      </c>
      <c r="G82">
        <v>9</v>
      </c>
      <c r="H82" s="12">
        <f>ufc_fighters[[#This Row],[weight_pounds]]*0.45359237</f>
        <v>70.306817350000003</v>
      </c>
      <c r="I82" s="12">
        <f>ufc_fighters[[#This Row],[height_feet]]*30.48+ufc_fighters[[#This Row],[height_inches]]*2.54</f>
        <v>175.26</v>
      </c>
    </row>
    <row r="83" spans="1:9">
      <c r="A83">
        <v>82</v>
      </c>
      <c r="B83" t="s">
        <v>87</v>
      </c>
      <c r="D83" s="1"/>
      <c r="E83" s="10">
        <v>0</v>
      </c>
      <c r="H83" s="12">
        <f>ufc_fighters[[#This Row],[weight_pounds]]*0.45359237</f>
        <v>0</v>
      </c>
      <c r="I83" s="12">
        <f>ufc_fighters[[#This Row],[height_feet]]*30.48+ufc_fighters[[#This Row],[height_inches]]*2.54</f>
        <v>0</v>
      </c>
    </row>
    <row r="84" spans="1:9">
      <c r="A84">
        <v>83</v>
      </c>
      <c r="B84" t="s">
        <v>88</v>
      </c>
      <c r="C84">
        <v>170</v>
      </c>
      <c r="D84" s="1">
        <v>32363</v>
      </c>
      <c r="E84" s="10">
        <v>1988</v>
      </c>
      <c r="F84">
        <v>6</v>
      </c>
      <c r="G84">
        <v>0</v>
      </c>
      <c r="H84" s="12">
        <f>ufc_fighters[[#This Row],[weight_pounds]]*0.45359237</f>
        <v>77.110702900000007</v>
      </c>
      <c r="I84" s="12">
        <f>ufc_fighters[[#This Row],[height_feet]]*30.48+ufc_fighters[[#This Row],[height_inches]]*2.54</f>
        <v>182.88</v>
      </c>
    </row>
    <row r="85" spans="1:9">
      <c r="A85">
        <v>84</v>
      </c>
      <c r="B85" t="s">
        <v>89</v>
      </c>
      <c r="C85">
        <v>170</v>
      </c>
      <c r="D85" s="1">
        <v>30592</v>
      </c>
      <c r="E85" s="10">
        <v>1983</v>
      </c>
      <c r="F85">
        <v>5</v>
      </c>
      <c r="G85">
        <v>9</v>
      </c>
      <c r="H85" s="12">
        <f>ufc_fighters[[#This Row],[weight_pounds]]*0.45359237</f>
        <v>77.110702900000007</v>
      </c>
      <c r="I85" s="12">
        <f>ufc_fighters[[#This Row],[height_feet]]*30.48+ufc_fighters[[#This Row],[height_inches]]*2.54</f>
        <v>175.26</v>
      </c>
    </row>
    <row r="86" spans="1:9">
      <c r="A86">
        <v>85</v>
      </c>
      <c r="B86" t="s">
        <v>90</v>
      </c>
      <c r="C86">
        <v>145</v>
      </c>
      <c r="D86" s="1">
        <v>33156</v>
      </c>
      <c r="E86" s="10">
        <v>1990</v>
      </c>
      <c r="F86">
        <v>5</v>
      </c>
      <c r="G86">
        <v>8</v>
      </c>
      <c r="H86" s="12">
        <f>ufc_fighters[[#This Row],[weight_pounds]]*0.45359237</f>
        <v>65.770893650000005</v>
      </c>
      <c r="I86" s="12">
        <f>ufc_fighters[[#This Row],[height_feet]]*30.48+ufc_fighters[[#This Row],[height_inches]]*2.54</f>
        <v>172.72</v>
      </c>
    </row>
    <row r="87" spans="1:9">
      <c r="A87">
        <v>86</v>
      </c>
      <c r="B87" t="s">
        <v>91</v>
      </c>
      <c r="C87">
        <v>170</v>
      </c>
      <c r="D87" s="1">
        <v>33242</v>
      </c>
      <c r="E87" s="10">
        <v>1991</v>
      </c>
      <c r="F87">
        <v>5</v>
      </c>
      <c r="G87">
        <v>11</v>
      </c>
      <c r="H87" s="12">
        <f>ufc_fighters[[#This Row],[weight_pounds]]*0.45359237</f>
        <v>77.110702900000007</v>
      </c>
      <c r="I87" s="12">
        <f>ufc_fighters[[#This Row],[height_feet]]*30.48+ufc_fighters[[#This Row],[height_inches]]*2.54</f>
        <v>180.34</v>
      </c>
    </row>
    <row r="88" spans="1:9">
      <c r="A88">
        <v>87</v>
      </c>
      <c r="B88" t="s">
        <v>92</v>
      </c>
      <c r="C88">
        <v>154</v>
      </c>
      <c r="D88" s="1"/>
      <c r="E88" s="10">
        <v>0</v>
      </c>
      <c r="F88">
        <v>6</v>
      </c>
      <c r="G88">
        <v>0</v>
      </c>
      <c r="H88" s="12">
        <f>ufc_fighters[[#This Row],[weight_pounds]]*0.45359237</f>
        <v>69.853224980000007</v>
      </c>
      <c r="I88" s="12">
        <f>ufc_fighters[[#This Row],[height_feet]]*30.48+ufc_fighters[[#This Row],[height_inches]]*2.54</f>
        <v>182.88</v>
      </c>
    </row>
    <row r="89" spans="1:9">
      <c r="A89">
        <v>88</v>
      </c>
      <c r="B89" t="s">
        <v>93</v>
      </c>
      <c r="C89">
        <v>115</v>
      </c>
      <c r="D89" s="1">
        <v>31969</v>
      </c>
      <c r="E89" s="10">
        <v>1987</v>
      </c>
      <c r="F89">
        <v>5</v>
      </c>
      <c r="G89">
        <v>5</v>
      </c>
      <c r="H89" s="12">
        <f>ufc_fighters[[#This Row],[weight_pounds]]*0.45359237</f>
        <v>52.163122550000004</v>
      </c>
      <c r="I89" s="12">
        <f>ufc_fighters[[#This Row],[height_feet]]*30.48+ufc_fighters[[#This Row],[height_inches]]*2.54</f>
        <v>165.1</v>
      </c>
    </row>
    <row r="90" spans="1:9">
      <c r="A90">
        <v>89</v>
      </c>
      <c r="B90" t="s">
        <v>94</v>
      </c>
      <c r="C90">
        <v>170</v>
      </c>
      <c r="D90" s="1">
        <v>31715</v>
      </c>
      <c r="E90" s="10">
        <v>1986</v>
      </c>
      <c r="F90">
        <v>6</v>
      </c>
      <c r="G90">
        <v>2</v>
      </c>
      <c r="H90" s="12">
        <f>ufc_fighters[[#This Row],[weight_pounds]]*0.45359237</f>
        <v>77.110702900000007</v>
      </c>
      <c r="I90" s="12">
        <f>ufc_fighters[[#This Row],[height_feet]]*30.48+ufc_fighters[[#This Row],[height_inches]]*2.54</f>
        <v>187.96</v>
      </c>
    </row>
    <row r="91" spans="1:9">
      <c r="A91">
        <v>90</v>
      </c>
      <c r="B91" t="s">
        <v>95</v>
      </c>
      <c r="C91">
        <v>205</v>
      </c>
      <c r="D91" s="1">
        <v>31538</v>
      </c>
      <c r="E91" s="10">
        <v>1986</v>
      </c>
      <c r="F91">
        <v>6</v>
      </c>
      <c r="G91">
        <v>2</v>
      </c>
      <c r="H91" s="12">
        <f>ufc_fighters[[#This Row],[weight_pounds]]*0.45359237</f>
        <v>92.986435850000007</v>
      </c>
      <c r="I91" s="12">
        <f>ufc_fighters[[#This Row],[height_feet]]*30.48+ufc_fighters[[#This Row],[height_inches]]*2.54</f>
        <v>187.96</v>
      </c>
    </row>
    <row r="92" spans="1:9">
      <c r="A92">
        <v>91</v>
      </c>
      <c r="B92" t="s">
        <v>96</v>
      </c>
      <c r="C92">
        <v>315</v>
      </c>
      <c r="D92" s="1">
        <v>25594</v>
      </c>
      <c r="E92" s="10">
        <v>1970</v>
      </c>
      <c r="F92">
        <v>6</v>
      </c>
      <c r="G92">
        <v>2</v>
      </c>
      <c r="H92" s="12">
        <f>ufc_fighters[[#This Row],[weight_pounds]]*0.45359237</f>
        <v>142.88159655000001</v>
      </c>
      <c r="I92" s="12">
        <f>ufc_fighters[[#This Row],[height_feet]]*30.48+ufc_fighters[[#This Row],[height_inches]]*2.54</f>
        <v>187.96</v>
      </c>
    </row>
    <row r="93" spans="1:9">
      <c r="A93">
        <v>92</v>
      </c>
      <c r="B93" t="s">
        <v>97</v>
      </c>
      <c r="C93">
        <v>185</v>
      </c>
      <c r="D93" s="1"/>
      <c r="E93" s="10">
        <v>0</v>
      </c>
      <c r="H93" s="12">
        <f>ufc_fighters[[#This Row],[weight_pounds]]*0.45359237</f>
        <v>83.914588450000011</v>
      </c>
      <c r="I93" s="12">
        <f>ufc_fighters[[#This Row],[height_feet]]*30.48+ufc_fighters[[#This Row],[height_inches]]*2.54</f>
        <v>0</v>
      </c>
    </row>
    <row r="94" spans="1:9">
      <c r="A94">
        <v>93</v>
      </c>
      <c r="B94" t="s">
        <v>98</v>
      </c>
      <c r="C94">
        <v>170</v>
      </c>
      <c r="D94" s="1"/>
      <c r="E94" s="10">
        <v>0</v>
      </c>
      <c r="F94">
        <v>5</v>
      </c>
      <c r="G94">
        <v>10</v>
      </c>
      <c r="H94" s="12">
        <f>ufc_fighters[[#This Row],[weight_pounds]]*0.45359237</f>
        <v>77.110702900000007</v>
      </c>
      <c r="I94" s="12">
        <f>ufc_fighters[[#This Row],[height_feet]]*30.48+ufc_fighters[[#This Row],[height_inches]]*2.54</f>
        <v>177.8</v>
      </c>
    </row>
    <row r="95" spans="1:9">
      <c r="A95">
        <v>94</v>
      </c>
      <c r="B95" t="s">
        <v>99</v>
      </c>
      <c r="C95">
        <v>185</v>
      </c>
      <c r="D95" s="1">
        <v>32239</v>
      </c>
      <c r="E95" s="10">
        <v>1988</v>
      </c>
      <c r="F95">
        <v>5</v>
      </c>
      <c r="G95">
        <v>10</v>
      </c>
      <c r="H95" s="12">
        <f>ufc_fighters[[#This Row],[weight_pounds]]*0.45359237</f>
        <v>83.914588450000011</v>
      </c>
      <c r="I95" s="12">
        <f>ufc_fighters[[#This Row],[height_feet]]*30.48+ufc_fighters[[#This Row],[height_inches]]*2.54</f>
        <v>177.8</v>
      </c>
    </row>
    <row r="96" spans="1:9">
      <c r="A96">
        <v>95</v>
      </c>
      <c r="B96" t="s">
        <v>100</v>
      </c>
      <c r="C96">
        <v>145</v>
      </c>
      <c r="D96" s="1">
        <v>32455</v>
      </c>
      <c r="E96" s="10">
        <v>1988</v>
      </c>
      <c r="F96">
        <v>5</v>
      </c>
      <c r="G96">
        <v>10</v>
      </c>
      <c r="H96" s="12">
        <f>ufc_fighters[[#This Row],[weight_pounds]]*0.45359237</f>
        <v>65.770893650000005</v>
      </c>
      <c r="I96" s="12">
        <f>ufc_fighters[[#This Row],[height_feet]]*30.48+ufc_fighters[[#This Row],[height_inches]]*2.54</f>
        <v>177.8</v>
      </c>
    </row>
    <row r="97" spans="1:9">
      <c r="A97">
        <v>96</v>
      </c>
      <c r="B97" t="s">
        <v>101</v>
      </c>
      <c r="C97">
        <v>190</v>
      </c>
      <c r="D97" s="1"/>
      <c r="E97" s="10">
        <v>0</v>
      </c>
      <c r="F97">
        <v>5</v>
      </c>
      <c r="G97">
        <v>8</v>
      </c>
      <c r="H97" s="12">
        <f>ufc_fighters[[#This Row],[weight_pounds]]*0.45359237</f>
        <v>86.182550300000003</v>
      </c>
      <c r="I97" s="12">
        <f>ufc_fighters[[#This Row],[height_feet]]*30.48+ufc_fighters[[#This Row],[height_inches]]*2.54</f>
        <v>172.72</v>
      </c>
    </row>
    <row r="98" spans="1:9">
      <c r="A98">
        <v>97</v>
      </c>
      <c r="B98" t="s">
        <v>102</v>
      </c>
      <c r="C98">
        <v>185</v>
      </c>
      <c r="D98" s="1">
        <v>31888</v>
      </c>
      <c r="E98" s="10">
        <v>1987</v>
      </c>
      <c r="F98">
        <v>6</v>
      </c>
      <c r="G98">
        <v>1</v>
      </c>
      <c r="H98" s="12">
        <f>ufc_fighters[[#This Row],[weight_pounds]]*0.45359237</f>
        <v>83.914588450000011</v>
      </c>
      <c r="I98" s="12">
        <f>ufc_fighters[[#This Row],[height_feet]]*30.48+ufc_fighters[[#This Row],[height_inches]]*2.54</f>
        <v>185.42</v>
      </c>
    </row>
    <row r="99" spans="1:9">
      <c r="A99">
        <v>98</v>
      </c>
      <c r="B99" t="s">
        <v>103</v>
      </c>
      <c r="C99">
        <v>240</v>
      </c>
      <c r="D99" s="1">
        <v>27226</v>
      </c>
      <c r="E99" s="10">
        <v>1974</v>
      </c>
      <c r="F99">
        <v>5</v>
      </c>
      <c r="G99">
        <v>6</v>
      </c>
      <c r="H99" s="12">
        <f>ufc_fighters[[#This Row],[weight_pounds]]*0.45359237</f>
        <v>108.86216880000001</v>
      </c>
      <c r="I99" s="12">
        <f>ufc_fighters[[#This Row],[height_feet]]*30.48+ufc_fighters[[#This Row],[height_inches]]*2.54</f>
        <v>167.64000000000001</v>
      </c>
    </row>
    <row r="100" spans="1:9">
      <c r="A100">
        <v>99</v>
      </c>
      <c r="B100" t="s">
        <v>104</v>
      </c>
      <c r="C100">
        <v>185</v>
      </c>
      <c r="D100" s="1">
        <v>31372</v>
      </c>
      <c r="E100" s="10">
        <v>1985</v>
      </c>
      <c r="F100">
        <v>5</v>
      </c>
      <c r="G100">
        <v>11</v>
      </c>
      <c r="H100" s="12">
        <f>ufc_fighters[[#This Row],[weight_pounds]]*0.45359237</f>
        <v>83.914588450000011</v>
      </c>
      <c r="I100" s="12">
        <f>ufc_fighters[[#This Row],[height_feet]]*30.48+ufc_fighters[[#This Row],[height_inches]]*2.54</f>
        <v>180.34</v>
      </c>
    </row>
    <row r="101" spans="1:9">
      <c r="A101">
        <v>100</v>
      </c>
      <c r="B101" t="s">
        <v>105</v>
      </c>
      <c r="C101">
        <v>230</v>
      </c>
      <c r="D101" s="1">
        <v>26082</v>
      </c>
      <c r="E101" s="10">
        <v>1971</v>
      </c>
      <c r="F101">
        <v>6</v>
      </c>
      <c r="G101">
        <v>2</v>
      </c>
      <c r="H101" s="12">
        <f>ufc_fighters[[#This Row],[weight_pounds]]*0.45359237</f>
        <v>104.32624510000001</v>
      </c>
      <c r="I101" s="12">
        <f>ufc_fighters[[#This Row],[height_feet]]*30.48+ufc_fighters[[#This Row],[height_inches]]*2.54</f>
        <v>187.96</v>
      </c>
    </row>
    <row r="102" spans="1:9">
      <c r="A102">
        <v>101</v>
      </c>
      <c r="B102" t="s">
        <v>106</v>
      </c>
      <c r="C102">
        <v>160</v>
      </c>
      <c r="D102" s="1"/>
      <c r="E102" s="10">
        <v>0</v>
      </c>
      <c r="F102">
        <v>5</v>
      </c>
      <c r="G102">
        <v>6</v>
      </c>
      <c r="H102" s="12">
        <f>ufc_fighters[[#This Row],[weight_pounds]]*0.45359237</f>
        <v>72.574779200000009</v>
      </c>
      <c r="I102" s="12">
        <f>ufc_fighters[[#This Row],[height_feet]]*30.48+ufc_fighters[[#This Row],[height_inches]]*2.54</f>
        <v>167.64000000000001</v>
      </c>
    </row>
    <row r="103" spans="1:9">
      <c r="A103">
        <v>102</v>
      </c>
      <c r="B103" t="s">
        <v>107</v>
      </c>
      <c r="C103">
        <v>155</v>
      </c>
      <c r="D103" s="1">
        <v>32906</v>
      </c>
      <c r="E103" s="10">
        <v>1990</v>
      </c>
      <c r="F103">
        <v>6</v>
      </c>
      <c r="G103">
        <v>0</v>
      </c>
      <c r="H103" s="12">
        <f>ufc_fighters[[#This Row],[weight_pounds]]*0.45359237</f>
        <v>70.306817350000003</v>
      </c>
      <c r="I103" s="12">
        <f>ufc_fighters[[#This Row],[height_feet]]*30.48+ufc_fighters[[#This Row],[height_inches]]*2.54</f>
        <v>182.88</v>
      </c>
    </row>
    <row r="104" spans="1:9">
      <c r="A104">
        <v>103</v>
      </c>
      <c r="B104" t="s">
        <v>108</v>
      </c>
      <c r="C104">
        <v>205</v>
      </c>
      <c r="D104" s="1">
        <v>32773</v>
      </c>
      <c r="E104" s="10">
        <v>1989</v>
      </c>
      <c r="F104">
        <v>6</v>
      </c>
      <c r="G104">
        <v>3</v>
      </c>
      <c r="H104" s="12">
        <f>ufc_fighters[[#This Row],[weight_pounds]]*0.45359237</f>
        <v>92.986435850000007</v>
      </c>
      <c r="I104" s="12">
        <f>ufc_fighters[[#This Row],[height_feet]]*30.48+ufc_fighters[[#This Row],[height_inches]]*2.54</f>
        <v>190.5</v>
      </c>
    </row>
    <row r="105" spans="1:9">
      <c r="A105">
        <v>104</v>
      </c>
      <c r="B105" t="s">
        <v>109</v>
      </c>
      <c r="C105">
        <v>145</v>
      </c>
      <c r="D105" s="1">
        <v>32915</v>
      </c>
      <c r="E105" s="10">
        <v>1990</v>
      </c>
      <c r="F105">
        <v>6</v>
      </c>
      <c r="G105">
        <v>0</v>
      </c>
      <c r="H105" s="12">
        <f>ufc_fighters[[#This Row],[weight_pounds]]*0.45359237</f>
        <v>65.770893650000005</v>
      </c>
      <c r="I105" s="12">
        <f>ufc_fighters[[#This Row],[height_feet]]*30.48+ufc_fighters[[#This Row],[height_inches]]*2.54</f>
        <v>182.88</v>
      </c>
    </row>
    <row r="106" spans="1:9">
      <c r="A106">
        <v>105</v>
      </c>
      <c r="B106" t="s">
        <v>110</v>
      </c>
      <c r="C106">
        <v>170</v>
      </c>
      <c r="D106" s="1">
        <v>30749</v>
      </c>
      <c r="E106" s="10">
        <v>1984</v>
      </c>
      <c r="F106">
        <v>5</v>
      </c>
      <c r="G106">
        <v>11</v>
      </c>
      <c r="H106" s="12">
        <f>ufc_fighters[[#This Row],[weight_pounds]]*0.45359237</f>
        <v>77.110702900000007</v>
      </c>
      <c r="I106" s="12">
        <f>ufc_fighters[[#This Row],[height_feet]]*30.48+ufc_fighters[[#This Row],[height_inches]]*2.54</f>
        <v>180.34</v>
      </c>
    </row>
    <row r="107" spans="1:9">
      <c r="A107">
        <v>106</v>
      </c>
      <c r="B107" t="s">
        <v>111</v>
      </c>
      <c r="C107">
        <v>200</v>
      </c>
      <c r="D107" s="1">
        <v>27163</v>
      </c>
      <c r="E107" s="10">
        <v>1974</v>
      </c>
      <c r="F107">
        <v>5</v>
      </c>
      <c r="G107">
        <v>11</v>
      </c>
      <c r="H107" s="12">
        <f>ufc_fighters[[#This Row],[weight_pounds]]*0.45359237</f>
        <v>90.718474000000001</v>
      </c>
      <c r="I107" s="12">
        <f>ufc_fighters[[#This Row],[height_feet]]*30.48+ufc_fighters[[#This Row],[height_inches]]*2.54</f>
        <v>180.34</v>
      </c>
    </row>
    <row r="108" spans="1:9">
      <c r="A108">
        <v>107</v>
      </c>
      <c r="B108" t="s">
        <v>112</v>
      </c>
      <c r="C108">
        <v>200</v>
      </c>
      <c r="D108" s="1"/>
      <c r="E108" s="10">
        <v>0</v>
      </c>
      <c r="F108">
        <v>5</v>
      </c>
      <c r="G108">
        <v>7</v>
      </c>
      <c r="H108" s="12">
        <f>ufc_fighters[[#This Row],[weight_pounds]]*0.45359237</f>
        <v>90.718474000000001</v>
      </c>
      <c r="I108" s="12">
        <f>ufc_fighters[[#This Row],[height_feet]]*30.48+ufc_fighters[[#This Row],[height_inches]]*2.54</f>
        <v>170.18</v>
      </c>
    </row>
    <row r="109" spans="1:9">
      <c r="A109">
        <v>108</v>
      </c>
      <c r="B109" t="s">
        <v>113</v>
      </c>
      <c r="C109">
        <v>115</v>
      </c>
      <c r="D109" s="1">
        <v>33506</v>
      </c>
      <c r="E109" s="10">
        <v>1991</v>
      </c>
      <c r="F109">
        <v>5</v>
      </c>
      <c r="G109">
        <v>1</v>
      </c>
      <c r="H109" s="12">
        <f>ufc_fighters[[#This Row],[weight_pounds]]*0.45359237</f>
        <v>52.163122550000004</v>
      </c>
      <c r="I109" s="12">
        <f>ufc_fighters[[#This Row],[height_feet]]*30.48+ufc_fighters[[#This Row],[height_inches]]*2.54</f>
        <v>154.94</v>
      </c>
    </row>
    <row r="110" spans="1:9">
      <c r="A110">
        <v>109</v>
      </c>
      <c r="B110" t="s">
        <v>114</v>
      </c>
      <c r="C110">
        <v>205</v>
      </c>
      <c r="D110" s="1">
        <v>26754</v>
      </c>
      <c r="E110" s="10">
        <v>1973</v>
      </c>
      <c r="F110">
        <v>6</v>
      </c>
      <c r="G110">
        <v>0</v>
      </c>
      <c r="H110" s="12">
        <f>ufc_fighters[[#This Row],[weight_pounds]]*0.45359237</f>
        <v>92.986435850000007</v>
      </c>
      <c r="I110" s="12">
        <f>ufc_fighters[[#This Row],[height_feet]]*30.48+ufc_fighters[[#This Row],[height_inches]]*2.54</f>
        <v>182.88</v>
      </c>
    </row>
    <row r="111" spans="1:9">
      <c r="A111">
        <v>110</v>
      </c>
      <c r="B111" t="s">
        <v>115</v>
      </c>
      <c r="C111">
        <v>185</v>
      </c>
      <c r="D111" s="1">
        <v>29174</v>
      </c>
      <c r="E111" s="10">
        <v>1979</v>
      </c>
      <c r="F111">
        <v>6</v>
      </c>
      <c r="G111">
        <v>1</v>
      </c>
      <c r="H111" s="12">
        <f>ufc_fighters[[#This Row],[weight_pounds]]*0.45359237</f>
        <v>83.914588450000011</v>
      </c>
      <c r="I111" s="12">
        <f>ufc_fighters[[#This Row],[height_feet]]*30.48+ufc_fighters[[#This Row],[height_inches]]*2.54</f>
        <v>185.42</v>
      </c>
    </row>
    <row r="112" spans="1:9">
      <c r="A112">
        <v>111</v>
      </c>
      <c r="B112" t="s">
        <v>116</v>
      </c>
      <c r="C112">
        <v>205</v>
      </c>
      <c r="D112" s="1">
        <v>33442</v>
      </c>
      <c r="E112" s="10">
        <v>1991</v>
      </c>
      <c r="F112">
        <v>6</v>
      </c>
      <c r="G112">
        <v>3</v>
      </c>
      <c r="H112" s="12">
        <f>ufc_fighters[[#This Row],[weight_pounds]]*0.45359237</f>
        <v>92.986435850000007</v>
      </c>
      <c r="I112" s="12">
        <f>ufc_fighters[[#This Row],[height_feet]]*30.48+ufc_fighters[[#This Row],[height_inches]]*2.54</f>
        <v>190.5</v>
      </c>
    </row>
    <row r="113" spans="1:9">
      <c r="A113">
        <v>112</v>
      </c>
      <c r="B113" t="s">
        <v>117</v>
      </c>
      <c r="C113">
        <v>145</v>
      </c>
      <c r="D113" s="1">
        <v>34020</v>
      </c>
      <c r="E113" s="10">
        <v>1993</v>
      </c>
      <c r="F113">
        <v>5</v>
      </c>
      <c r="G113">
        <v>9</v>
      </c>
      <c r="H113" s="12">
        <f>ufc_fighters[[#This Row],[weight_pounds]]*0.45359237</f>
        <v>65.770893650000005</v>
      </c>
      <c r="I113" s="12">
        <f>ufc_fighters[[#This Row],[height_feet]]*30.48+ufc_fighters[[#This Row],[height_inches]]*2.54</f>
        <v>175.26</v>
      </c>
    </row>
    <row r="114" spans="1:9">
      <c r="A114">
        <v>113</v>
      </c>
      <c r="B114" t="s">
        <v>118</v>
      </c>
      <c r="C114">
        <v>205</v>
      </c>
      <c r="D114" s="1">
        <v>33757</v>
      </c>
      <c r="E114" s="10">
        <v>1992</v>
      </c>
      <c r="F114">
        <v>6</v>
      </c>
      <c r="G114">
        <v>3</v>
      </c>
      <c r="H114" s="12">
        <f>ufc_fighters[[#This Row],[weight_pounds]]*0.45359237</f>
        <v>92.986435850000007</v>
      </c>
      <c r="I114" s="12">
        <f>ufc_fighters[[#This Row],[height_feet]]*30.48+ufc_fighters[[#This Row],[height_inches]]*2.54</f>
        <v>190.5</v>
      </c>
    </row>
    <row r="115" spans="1:9">
      <c r="A115">
        <v>114</v>
      </c>
      <c r="B115" t="s">
        <v>119</v>
      </c>
      <c r="C115">
        <v>205</v>
      </c>
      <c r="D115" s="1">
        <v>24559</v>
      </c>
      <c r="E115" s="10">
        <v>1967</v>
      </c>
      <c r="F115">
        <v>5</v>
      </c>
      <c r="G115">
        <v>11</v>
      </c>
      <c r="H115" s="12">
        <f>ufc_fighters[[#This Row],[weight_pounds]]*0.45359237</f>
        <v>92.986435850000007</v>
      </c>
      <c r="I115" s="12">
        <f>ufc_fighters[[#This Row],[height_feet]]*30.48+ufc_fighters[[#This Row],[height_inches]]*2.54</f>
        <v>180.34</v>
      </c>
    </row>
    <row r="116" spans="1:9">
      <c r="A116">
        <v>115</v>
      </c>
      <c r="B116" t="s">
        <v>120</v>
      </c>
      <c r="C116">
        <v>115</v>
      </c>
      <c r="D116" s="1">
        <v>31384</v>
      </c>
      <c r="E116" s="10">
        <v>1985</v>
      </c>
      <c r="F116">
        <v>5</v>
      </c>
      <c r="G116">
        <v>5</v>
      </c>
      <c r="H116" s="12">
        <f>ufc_fighters[[#This Row],[weight_pounds]]*0.45359237</f>
        <v>52.163122550000004</v>
      </c>
      <c r="I116" s="12">
        <f>ufc_fighters[[#This Row],[height_feet]]*30.48+ufc_fighters[[#This Row],[height_inches]]*2.54</f>
        <v>165.1</v>
      </c>
    </row>
    <row r="117" spans="1:9">
      <c r="A117">
        <v>116</v>
      </c>
      <c r="B117" t="s">
        <v>121</v>
      </c>
      <c r="C117">
        <v>205</v>
      </c>
      <c r="D117" s="1"/>
      <c r="E117" s="10">
        <v>0</v>
      </c>
      <c r="H117" s="12">
        <f>ufc_fighters[[#This Row],[weight_pounds]]*0.45359237</f>
        <v>92.986435850000007</v>
      </c>
      <c r="I117" s="12">
        <f>ufc_fighters[[#This Row],[height_feet]]*30.48+ufc_fighters[[#This Row],[height_inches]]*2.54</f>
        <v>0</v>
      </c>
    </row>
    <row r="118" spans="1:9">
      <c r="A118">
        <v>117</v>
      </c>
      <c r="B118" t="s">
        <v>122</v>
      </c>
      <c r="C118">
        <v>125</v>
      </c>
      <c r="D118" s="1">
        <v>30010</v>
      </c>
      <c r="E118" s="10">
        <v>1982</v>
      </c>
      <c r="F118">
        <v>5</v>
      </c>
      <c r="G118">
        <v>5</v>
      </c>
      <c r="H118" s="12">
        <f>ufc_fighters[[#This Row],[weight_pounds]]*0.45359237</f>
        <v>56.699046250000002</v>
      </c>
      <c r="I118" s="12">
        <f>ufc_fighters[[#This Row],[height_feet]]*30.48+ufc_fighters[[#This Row],[height_inches]]*2.54</f>
        <v>165.1</v>
      </c>
    </row>
    <row r="119" spans="1:9">
      <c r="A119">
        <v>118</v>
      </c>
      <c r="B119" t="s">
        <v>123</v>
      </c>
      <c r="C119">
        <v>205</v>
      </c>
      <c r="D119" s="1">
        <v>31817</v>
      </c>
      <c r="E119" s="10">
        <v>1987</v>
      </c>
      <c r="F119">
        <v>5</v>
      </c>
      <c r="G119">
        <v>11</v>
      </c>
      <c r="H119" s="12">
        <f>ufc_fighters[[#This Row],[weight_pounds]]*0.45359237</f>
        <v>92.986435850000007</v>
      </c>
      <c r="I119" s="12">
        <f>ufc_fighters[[#This Row],[height_feet]]*30.48+ufc_fighters[[#This Row],[height_inches]]*2.54</f>
        <v>180.34</v>
      </c>
    </row>
    <row r="120" spans="1:9">
      <c r="A120">
        <v>119</v>
      </c>
      <c r="B120" t="s">
        <v>124</v>
      </c>
      <c r="C120">
        <v>251</v>
      </c>
      <c r="D120" s="1">
        <v>29803</v>
      </c>
      <c r="E120" s="10">
        <v>1981</v>
      </c>
      <c r="F120">
        <v>6</v>
      </c>
      <c r="G120">
        <v>1</v>
      </c>
      <c r="H120" s="12">
        <f>ufc_fighters[[#This Row],[weight_pounds]]*0.45359237</f>
        <v>113.85168487</v>
      </c>
      <c r="I120" s="12">
        <f>ufc_fighters[[#This Row],[height_feet]]*30.48+ufc_fighters[[#This Row],[height_inches]]*2.54</f>
        <v>185.42</v>
      </c>
    </row>
    <row r="121" spans="1:9">
      <c r="A121">
        <v>120</v>
      </c>
      <c r="B121" t="s">
        <v>125</v>
      </c>
      <c r="C121">
        <v>170</v>
      </c>
      <c r="D121" s="1">
        <v>31382</v>
      </c>
      <c r="E121" s="10">
        <v>1985</v>
      </c>
      <c r="F121">
        <v>5</v>
      </c>
      <c r="G121">
        <v>7</v>
      </c>
      <c r="H121" s="12">
        <f>ufc_fighters[[#This Row],[weight_pounds]]*0.45359237</f>
        <v>77.110702900000007</v>
      </c>
      <c r="I121" s="12">
        <f>ufc_fighters[[#This Row],[height_feet]]*30.48+ufc_fighters[[#This Row],[height_inches]]*2.54</f>
        <v>170.18</v>
      </c>
    </row>
    <row r="122" spans="1:9">
      <c r="A122">
        <v>121</v>
      </c>
      <c r="B122" t="s">
        <v>126</v>
      </c>
      <c r="C122">
        <v>255</v>
      </c>
      <c r="D122" s="1">
        <v>30486</v>
      </c>
      <c r="E122" s="10">
        <v>1983</v>
      </c>
      <c r="F122">
        <v>5</v>
      </c>
      <c r="G122">
        <v>10</v>
      </c>
      <c r="H122" s="12">
        <f>ufc_fighters[[#This Row],[weight_pounds]]*0.45359237</f>
        <v>115.66605435000001</v>
      </c>
      <c r="I122" s="12">
        <f>ufc_fighters[[#This Row],[height_feet]]*30.48+ufc_fighters[[#This Row],[height_inches]]*2.54</f>
        <v>177.8</v>
      </c>
    </row>
    <row r="123" spans="1:9">
      <c r="A123">
        <v>122</v>
      </c>
      <c r="B123" t="s">
        <v>127</v>
      </c>
      <c r="C123">
        <v>125</v>
      </c>
      <c r="D123" s="1">
        <v>34145</v>
      </c>
      <c r="E123" s="10">
        <v>1993</v>
      </c>
      <c r="F123">
        <v>5</v>
      </c>
      <c r="G123">
        <v>7</v>
      </c>
      <c r="H123" s="12">
        <f>ufc_fighters[[#This Row],[weight_pounds]]*0.45359237</f>
        <v>56.699046250000002</v>
      </c>
      <c r="I123" s="12">
        <f>ufc_fighters[[#This Row],[height_feet]]*30.48+ufc_fighters[[#This Row],[height_inches]]*2.54</f>
        <v>170.18</v>
      </c>
    </row>
    <row r="124" spans="1:9">
      <c r="A124">
        <v>123</v>
      </c>
      <c r="B124" t="s">
        <v>128</v>
      </c>
      <c r="C124">
        <v>145</v>
      </c>
      <c r="D124" s="1">
        <v>29133</v>
      </c>
      <c r="E124" s="10">
        <v>1979</v>
      </c>
      <c r="F124">
        <v>5</v>
      </c>
      <c r="G124">
        <v>10</v>
      </c>
      <c r="H124" s="12">
        <f>ufc_fighters[[#This Row],[weight_pounds]]*0.45359237</f>
        <v>65.770893650000005</v>
      </c>
      <c r="I124" s="12">
        <f>ufc_fighters[[#This Row],[height_feet]]*30.48+ufc_fighters[[#This Row],[height_inches]]*2.54</f>
        <v>177.8</v>
      </c>
    </row>
    <row r="125" spans="1:9">
      <c r="A125">
        <v>124</v>
      </c>
      <c r="B125" t="s">
        <v>129</v>
      </c>
      <c r="C125">
        <v>170</v>
      </c>
      <c r="D125" s="1">
        <v>28363</v>
      </c>
      <c r="E125" s="10">
        <v>1977</v>
      </c>
      <c r="F125">
        <v>6</v>
      </c>
      <c r="G125">
        <v>0</v>
      </c>
      <c r="H125" s="12">
        <f>ufc_fighters[[#This Row],[weight_pounds]]*0.45359237</f>
        <v>77.110702900000007</v>
      </c>
      <c r="I125" s="12">
        <f>ufc_fighters[[#This Row],[height_feet]]*30.48+ufc_fighters[[#This Row],[height_inches]]*2.54</f>
        <v>182.88</v>
      </c>
    </row>
    <row r="126" spans="1:9">
      <c r="A126">
        <v>125</v>
      </c>
      <c r="B126" t="s">
        <v>130</v>
      </c>
      <c r="C126">
        <v>170</v>
      </c>
      <c r="D126" s="1">
        <v>28461</v>
      </c>
      <c r="E126" s="10">
        <v>1977</v>
      </c>
      <c r="F126">
        <v>5</v>
      </c>
      <c r="G126">
        <v>10</v>
      </c>
      <c r="H126" s="12">
        <f>ufc_fighters[[#This Row],[weight_pounds]]*0.45359237</f>
        <v>77.110702900000007</v>
      </c>
      <c r="I126" s="12">
        <f>ufc_fighters[[#This Row],[height_feet]]*30.48+ufc_fighters[[#This Row],[height_inches]]*2.54</f>
        <v>177.8</v>
      </c>
    </row>
    <row r="127" spans="1:9">
      <c r="A127">
        <v>126</v>
      </c>
      <c r="B127" t="s">
        <v>131</v>
      </c>
      <c r="C127">
        <v>154</v>
      </c>
      <c r="D127" s="1">
        <v>30445</v>
      </c>
      <c r="E127" s="10">
        <v>1983</v>
      </c>
      <c r="F127">
        <v>5</v>
      </c>
      <c r="G127">
        <v>11</v>
      </c>
      <c r="H127" s="12">
        <f>ufc_fighters[[#This Row],[weight_pounds]]*0.45359237</f>
        <v>69.853224980000007</v>
      </c>
      <c r="I127" s="12">
        <f>ufc_fighters[[#This Row],[height_feet]]*30.48+ufc_fighters[[#This Row],[height_inches]]*2.54</f>
        <v>180.34</v>
      </c>
    </row>
    <row r="128" spans="1:9">
      <c r="A128">
        <v>127</v>
      </c>
      <c r="B128" t="s">
        <v>132</v>
      </c>
      <c r="C128">
        <v>170</v>
      </c>
      <c r="D128" s="1">
        <v>29561</v>
      </c>
      <c r="E128" s="10">
        <v>1980</v>
      </c>
      <c r="F128">
        <v>6</v>
      </c>
      <c r="G128">
        <v>1</v>
      </c>
      <c r="H128" s="12">
        <f>ufc_fighters[[#This Row],[weight_pounds]]*0.45359237</f>
        <v>77.110702900000007</v>
      </c>
      <c r="I128" s="12">
        <f>ufc_fighters[[#This Row],[height_feet]]*30.48+ufc_fighters[[#This Row],[height_inches]]*2.54</f>
        <v>185.42</v>
      </c>
    </row>
    <row r="129" spans="1:9">
      <c r="A129">
        <v>128</v>
      </c>
      <c r="B129" t="s">
        <v>133</v>
      </c>
      <c r="C129">
        <v>135</v>
      </c>
      <c r="D129" s="1">
        <v>32182</v>
      </c>
      <c r="E129" s="10">
        <v>1988</v>
      </c>
      <c r="F129">
        <v>5</v>
      </c>
      <c r="G129">
        <v>8</v>
      </c>
      <c r="H129" s="12">
        <f>ufc_fighters[[#This Row],[weight_pounds]]*0.45359237</f>
        <v>61.23496995</v>
      </c>
      <c r="I129" s="12">
        <f>ufc_fighters[[#This Row],[height_feet]]*30.48+ufc_fighters[[#This Row],[height_inches]]*2.54</f>
        <v>172.72</v>
      </c>
    </row>
    <row r="130" spans="1:9">
      <c r="A130">
        <v>129</v>
      </c>
      <c r="B130" t="s">
        <v>134</v>
      </c>
      <c r="C130">
        <v>145</v>
      </c>
      <c r="D130" s="1">
        <v>32808</v>
      </c>
      <c r="E130" s="10">
        <v>1989</v>
      </c>
      <c r="F130">
        <v>5</v>
      </c>
      <c r="G130">
        <v>7</v>
      </c>
      <c r="H130" s="12">
        <f>ufc_fighters[[#This Row],[weight_pounds]]*0.45359237</f>
        <v>65.770893650000005</v>
      </c>
      <c r="I130" s="12">
        <f>ufc_fighters[[#This Row],[height_feet]]*30.48+ufc_fighters[[#This Row],[height_inches]]*2.54</f>
        <v>170.18</v>
      </c>
    </row>
    <row r="131" spans="1:9">
      <c r="A131">
        <v>130</v>
      </c>
      <c r="B131" t="s">
        <v>135</v>
      </c>
      <c r="C131">
        <v>125</v>
      </c>
      <c r="D131" s="1">
        <v>31737</v>
      </c>
      <c r="E131" s="10">
        <v>1986</v>
      </c>
      <c r="F131">
        <v>5</v>
      </c>
      <c r="G131">
        <v>4</v>
      </c>
      <c r="H131" s="12">
        <f>ufc_fighters[[#This Row],[weight_pounds]]*0.45359237</f>
        <v>56.699046250000002</v>
      </c>
      <c r="I131" s="12">
        <f>ufc_fighters[[#This Row],[height_feet]]*30.48+ufc_fighters[[#This Row],[height_inches]]*2.54</f>
        <v>162.56</v>
      </c>
    </row>
    <row r="132" spans="1:9">
      <c r="A132">
        <v>131</v>
      </c>
      <c r="B132" t="s">
        <v>136</v>
      </c>
      <c r="C132">
        <v>145</v>
      </c>
      <c r="D132" s="1">
        <v>29874</v>
      </c>
      <c r="E132" s="10">
        <v>1981</v>
      </c>
      <c r="F132">
        <v>5</v>
      </c>
      <c r="G132">
        <v>8</v>
      </c>
      <c r="H132" s="12">
        <f>ufc_fighters[[#This Row],[weight_pounds]]*0.45359237</f>
        <v>65.770893650000005</v>
      </c>
      <c r="I132" s="12">
        <f>ufc_fighters[[#This Row],[height_feet]]*30.48+ufc_fighters[[#This Row],[height_inches]]*2.54</f>
        <v>172.72</v>
      </c>
    </row>
    <row r="133" spans="1:9">
      <c r="A133">
        <v>132</v>
      </c>
      <c r="B133" t="s">
        <v>137</v>
      </c>
      <c r="C133">
        <v>155</v>
      </c>
      <c r="D133" s="1"/>
      <c r="E133" s="10">
        <v>0</v>
      </c>
      <c r="H133" s="12">
        <f>ufc_fighters[[#This Row],[weight_pounds]]*0.45359237</f>
        <v>70.306817350000003</v>
      </c>
      <c r="I133" s="12">
        <f>ufc_fighters[[#This Row],[height_feet]]*30.48+ufc_fighters[[#This Row],[height_inches]]*2.54</f>
        <v>0</v>
      </c>
    </row>
    <row r="134" spans="1:9">
      <c r="A134">
        <v>133</v>
      </c>
      <c r="B134" t="s">
        <v>138</v>
      </c>
      <c r="D134" s="1"/>
      <c r="E134" s="10">
        <v>0</v>
      </c>
      <c r="H134" s="12">
        <f>ufc_fighters[[#This Row],[weight_pounds]]*0.45359237</f>
        <v>0</v>
      </c>
      <c r="I134" s="12">
        <f>ufc_fighters[[#This Row],[height_feet]]*30.48+ufc_fighters[[#This Row],[height_inches]]*2.54</f>
        <v>0</v>
      </c>
    </row>
    <row r="135" spans="1:9">
      <c r="A135">
        <v>134</v>
      </c>
      <c r="B135" t="s">
        <v>139</v>
      </c>
      <c r="C135">
        <v>240</v>
      </c>
      <c r="D135" s="1">
        <v>28890</v>
      </c>
      <c r="E135" s="10">
        <v>1979</v>
      </c>
      <c r="F135">
        <v>6</v>
      </c>
      <c r="G135">
        <v>3</v>
      </c>
      <c r="H135" s="12">
        <f>ufc_fighters[[#This Row],[weight_pounds]]*0.45359237</f>
        <v>108.86216880000001</v>
      </c>
      <c r="I135" s="12">
        <f>ufc_fighters[[#This Row],[height_feet]]*30.48+ufc_fighters[[#This Row],[height_inches]]*2.54</f>
        <v>190.5</v>
      </c>
    </row>
    <row r="136" spans="1:9">
      <c r="A136">
        <v>135</v>
      </c>
      <c r="B136" t="s">
        <v>140</v>
      </c>
      <c r="C136">
        <v>155</v>
      </c>
      <c r="D136" s="1">
        <v>30330</v>
      </c>
      <c r="E136" s="10">
        <v>1983</v>
      </c>
      <c r="F136">
        <v>5</v>
      </c>
      <c r="G136">
        <v>10</v>
      </c>
      <c r="H136" s="12">
        <f>ufc_fighters[[#This Row],[weight_pounds]]*0.45359237</f>
        <v>70.306817350000003</v>
      </c>
      <c r="I136" s="12">
        <f>ufc_fighters[[#This Row],[height_feet]]*30.48+ufc_fighters[[#This Row],[height_inches]]*2.54</f>
        <v>177.8</v>
      </c>
    </row>
    <row r="137" spans="1:9">
      <c r="A137">
        <v>136</v>
      </c>
      <c r="B137" t="s">
        <v>141</v>
      </c>
      <c r="C137">
        <v>205</v>
      </c>
      <c r="D137" s="1">
        <v>28688</v>
      </c>
      <c r="E137" s="10">
        <v>1978</v>
      </c>
      <c r="F137">
        <v>5</v>
      </c>
      <c r="G137">
        <v>11</v>
      </c>
      <c r="H137" s="12">
        <f>ufc_fighters[[#This Row],[weight_pounds]]*0.45359237</f>
        <v>92.986435850000007</v>
      </c>
      <c r="I137" s="12">
        <f>ufc_fighters[[#This Row],[height_feet]]*30.48+ufc_fighters[[#This Row],[height_inches]]*2.54</f>
        <v>180.34</v>
      </c>
    </row>
    <row r="138" spans="1:9">
      <c r="A138">
        <v>137</v>
      </c>
      <c r="B138" t="s">
        <v>142</v>
      </c>
      <c r="C138">
        <v>205</v>
      </c>
      <c r="D138" s="1">
        <v>27542</v>
      </c>
      <c r="E138" s="10">
        <v>1975</v>
      </c>
      <c r="F138">
        <v>5</v>
      </c>
      <c r="G138">
        <v>11</v>
      </c>
      <c r="H138" s="12">
        <f>ufc_fighters[[#This Row],[weight_pounds]]*0.45359237</f>
        <v>92.986435850000007</v>
      </c>
      <c r="I138" s="12">
        <f>ufc_fighters[[#This Row],[height_feet]]*30.48+ufc_fighters[[#This Row],[height_inches]]*2.54</f>
        <v>180.34</v>
      </c>
    </row>
    <row r="139" spans="1:9">
      <c r="A139">
        <v>138</v>
      </c>
      <c r="B139" t="s">
        <v>143</v>
      </c>
      <c r="C139">
        <v>145</v>
      </c>
      <c r="D139" s="1">
        <v>33533</v>
      </c>
      <c r="E139" s="10">
        <v>1991</v>
      </c>
      <c r="F139">
        <v>6</v>
      </c>
      <c r="G139">
        <v>0</v>
      </c>
      <c r="H139" s="12">
        <f>ufc_fighters[[#This Row],[weight_pounds]]*0.45359237</f>
        <v>65.770893650000005</v>
      </c>
      <c r="I139" s="12">
        <f>ufc_fighters[[#This Row],[height_feet]]*30.48+ufc_fighters[[#This Row],[height_inches]]*2.54</f>
        <v>182.88</v>
      </c>
    </row>
    <row r="140" spans="1:9">
      <c r="A140">
        <v>139</v>
      </c>
      <c r="B140" t="s">
        <v>144</v>
      </c>
      <c r="C140">
        <v>170</v>
      </c>
      <c r="D140" s="1">
        <v>30195</v>
      </c>
      <c r="E140" s="10">
        <v>1982</v>
      </c>
      <c r="F140">
        <v>5</v>
      </c>
      <c r="G140">
        <v>10</v>
      </c>
      <c r="H140" s="12">
        <f>ufc_fighters[[#This Row],[weight_pounds]]*0.45359237</f>
        <v>77.110702900000007</v>
      </c>
      <c r="I140" s="12">
        <f>ufc_fighters[[#This Row],[height_feet]]*30.48+ufc_fighters[[#This Row],[height_inches]]*2.54</f>
        <v>177.8</v>
      </c>
    </row>
    <row r="141" spans="1:9">
      <c r="A141">
        <v>140</v>
      </c>
      <c r="B141" t="s">
        <v>145</v>
      </c>
      <c r="C141">
        <v>185</v>
      </c>
      <c r="D141" s="1">
        <v>32690</v>
      </c>
      <c r="E141" s="10">
        <v>1989</v>
      </c>
      <c r="F141">
        <v>6</v>
      </c>
      <c r="G141">
        <v>3</v>
      </c>
      <c r="H141" s="12">
        <f>ufc_fighters[[#This Row],[weight_pounds]]*0.45359237</f>
        <v>83.914588450000011</v>
      </c>
      <c r="I141" s="12">
        <f>ufc_fighters[[#This Row],[height_feet]]*30.48+ufc_fighters[[#This Row],[height_inches]]*2.54</f>
        <v>190.5</v>
      </c>
    </row>
    <row r="142" spans="1:9">
      <c r="A142">
        <v>141</v>
      </c>
      <c r="B142" t="s">
        <v>146</v>
      </c>
      <c r="C142">
        <v>190</v>
      </c>
      <c r="D142" s="1"/>
      <c r="E142" s="10">
        <v>0</v>
      </c>
      <c r="F142">
        <v>5</v>
      </c>
      <c r="G142">
        <v>9</v>
      </c>
      <c r="H142" s="12">
        <f>ufc_fighters[[#This Row],[weight_pounds]]*0.45359237</f>
        <v>86.182550300000003</v>
      </c>
      <c r="I142" s="12">
        <f>ufc_fighters[[#This Row],[height_feet]]*30.48+ufc_fighters[[#This Row],[height_inches]]*2.54</f>
        <v>175.26</v>
      </c>
    </row>
    <row r="143" spans="1:9">
      <c r="A143">
        <v>142</v>
      </c>
      <c r="B143" t="s">
        <v>147</v>
      </c>
      <c r="C143">
        <v>125</v>
      </c>
      <c r="D143" s="1"/>
      <c r="E143" s="10">
        <v>0</v>
      </c>
      <c r="F143">
        <v>5</v>
      </c>
      <c r="G143">
        <v>7</v>
      </c>
      <c r="H143" s="12">
        <f>ufc_fighters[[#This Row],[weight_pounds]]*0.45359237</f>
        <v>56.699046250000002</v>
      </c>
      <c r="I143" s="12">
        <f>ufc_fighters[[#This Row],[height_feet]]*30.48+ufc_fighters[[#This Row],[height_inches]]*2.54</f>
        <v>170.18</v>
      </c>
    </row>
    <row r="144" spans="1:9">
      <c r="A144">
        <v>143</v>
      </c>
      <c r="B144" t="s">
        <v>148</v>
      </c>
      <c r="C144">
        <v>185</v>
      </c>
      <c r="D144" s="1">
        <v>32869</v>
      </c>
      <c r="E144" s="10">
        <v>1989</v>
      </c>
      <c r="F144">
        <v>6</v>
      </c>
      <c r="G144">
        <v>1</v>
      </c>
      <c r="H144" s="12">
        <f>ufc_fighters[[#This Row],[weight_pounds]]*0.45359237</f>
        <v>83.914588450000011</v>
      </c>
      <c r="I144" s="12">
        <f>ufc_fighters[[#This Row],[height_feet]]*30.48+ufc_fighters[[#This Row],[height_inches]]*2.54</f>
        <v>185.42</v>
      </c>
    </row>
    <row r="145" spans="1:9">
      <c r="A145">
        <v>144</v>
      </c>
      <c r="B145" t="s">
        <v>149</v>
      </c>
      <c r="C145">
        <v>155</v>
      </c>
      <c r="D145" s="1">
        <v>33269</v>
      </c>
      <c r="E145" s="10">
        <v>1991</v>
      </c>
      <c r="F145">
        <v>5</v>
      </c>
      <c r="G145">
        <v>11</v>
      </c>
      <c r="H145" s="12">
        <f>ufc_fighters[[#This Row],[weight_pounds]]*0.45359237</f>
        <v>70.306817350000003</v>
      </c>
      <c r="I145" s="12">
        <f>ufc_fighters[[#This Row],[height_feet]]*30.48+ufc_fighters[[#This Row],[height_inches]]*2.54</f>
        <v>180.34</v>
      </c>
    </row>
    <row r="146" spans="1:9">
      <c r="A146">
        <v>145</v>
      </c>
      <c r="B146" t="s">
        <v>150</v>
      </c>
      <c r="C146">
        <v>145</v>
      </c>
      <c r="D146" s="1">
        <v>34565</v>
      </c>
      <c r="E146" s="10">
        <v>1994</v>
      </c>
      <c r="F146">
        <v>5</v>
      </c>
      <c r="G146">
        <v>7</v>
      </c>
      <c r="H146" s="12">
        <f>ufc_fighters[[#This Row],[weight_pounds]]*0.45359237</f>
        <v>65.770893650000005</v>
      </c>
      <c r="I146" s="12">
        <f>ufc_fighters[[#This Row],[height_feet]]*30.48+ufc_fighters[[#This Row],[height_inches]]*2.54</f>
        <v>170.18</v>
      </c>
    </row>
    <row r="147" spans="1:9">
      <c r="A147">
        <v>146</v>
      </c>
      <c r="B147" t="s">
        <v>151</v>
      </c>
      <c r="C147">
        <v>125</v>
      </c>
      <c r="D147" s="1">
        <v>33617</v>
      </c>
      <c r="E147" s="10">
        <v>1992</v>
      </c>
      <c r="F147">
        <v>5</v>
      </c>
      <c r="G147">
        <v>6</v>
      </c>
      <c r="H147" s="12">
        <f>ufc_fighters[[#This Row],[weight_pounds]]*0.45359237</f>
        <v>56.699046250000002</v>
      </c>
      <c r="I147" s="12">
        <f>ufc_fighters[[#This Row],[height_feet]]*30.48+ufc_fighters[[#This Row],[height_inches]]*2.54</f>
        <v>167.64000000000001</v>
      </c>
    </row>
    <row r="148" spans="1:9">
      <c r="A148">
        <v>147</v>
      </c>
      <c r="B148" t="s">
        <v>152</v>
      </c>
      <c r="C148">
        <v>125</v>
      </c>
      <c r="D148" s="1">
        <v>33886</v>
      </c>
      <c r="E148" s="10">
        <v>1992</v>
      </c>
      <c r="F148">
        <v>5</v>
      </c>
      <c r="G148">
        <v>6</v>
      </c>
      <c r="H148" s="12">
        <f>ufc_fighters[[#This Row],[weight_pounds]]*0.45359237</f>
        <v>56.699046250000002</v>
      </c>
      <c r="I148" s="12">
        <f>ufc_fighters[[#This Row],[height_feet]]*30.48+ufc_fighters[[#This Row],[height_inches]]*2.54</f>
        <v>167.64000000000001</v>
      </c>
    </row>
    <row r="149" spans="1:9">
      <c r="A149">
        <v>148</v>
      </c>
      <c r="B149" t="s">
        <v>153</v>
      </c>
      <c r="C149">
        <v>247</v>
      </c>
      <c r="D149" s="1">
        <v>31405</v>
      </c>
      <c r="E149" s="10">
        <v>1985</v>
      </c>
      <c r="F149">
        <v>6</v>
      </c>
      <c r="G149">
        <v>0</v>
      </c>
      <c r="H149" s="12">
        <f>ufc_fighters[[#This Row],[weight_pounds]]*0.45359237</f>
        <v>112.03731539</v>
      </c>
      <c r="I149" s="12">
        <f>ufc_fighters[[#This Row],[height_feet]]*30.48+ufc_fighters[[#This Row],[height_inches]]*2.54</f>
        <v>182.88</v>
      </c>
    </row>
    <row r="150" spans="1:9">
      <c r="A150">
        <v>149</v>
      </c>
      <c r="B150" t="s">
        <v>154</v>
      </c>
      <c r="C150">
        <v>185</v>
      </c>
      <c r="D150" s="1">
        <v>32283</v>
      </c>
      <c r="E150" s="10">
        <v>1988</v>
      </c>
      <c r="F150">
        <v>6</v>
      </c>
      <c r="G150">
        <v>3</v>
      </c>
      <c r="H150" s="12">
        <f>ufc_fighters[[#This Row],[weight_pounds]]*0.45359237</f>
        <v>83.914588450000011</v>
      </c>
      <c r="I150" s="12">
        <f>ufc_fighters[[#This Row],[height_feet]]*30.48+ufc_fighters[[#This Row],[height_inches]]*2.54</f>
        <v>190.5</v>
      </c>
    </row>
    <row r="151" spans="1:9">
      <c r="A151">
        <v>150</v>
      </c>
      <c r="B151" t="s">
        <v>155</v>
      </c>
      <c r="C151">
        <v>170</v>
      </c>
      <c r="D151" s="1">
        <v>30881</v>
      </c>
      <c r="E151" s="10">
        <v>1984</v>
      </c>
      <c r="F151">
        <v>5</v>
      </c>
      <c r="G151">
        <v>11</v>
      </c>
      <c r="H151" s="12">
        <f>ufc_fighters[[#This Row],[weight_pounds]]*0.45359237</f>
        <v>77.110702900000007</v>
      </c>
      <c r="I151" s="12">
        <f>ufc_fighters[[#This Row],[height_feet]]*30.48+ufc_fighters[[#This Row],[height_inches]]*2.54</f>
        <v>180.34</v>
      </c>
    </row>
    <row r="152" spans="1:9">
      <c r="A152">
        <v>151</v>
      </c>
      <c r="B152" t="s">
        <v>156</v>
      </c>
      <c r="C152">
        <v>205</v>
      </c>
      <c r="D152" s="1">
        <v>35178</v>
      </c>
      <c r="E152" s="10">
        <v>1996</v>
      </c>
      <c r="F152">
        <v>6</v>
      </c>
      <c r="G152">
        <v>3</v>
      </c>
      <c r="H152" s="12">
        <f>ufc_fighters[[#This Row],[weight_pounds]]*0.45359237</f>
        <v>92.986435850000007</v>
      </c>
      <c r="I152" s="12">
        <f>ufc_fighters[[#This Row],[height_feet]]*30.48+ufc_fighters[[#This Row],[height_inches]]*2.54</f>
        <v>190.5</v>
      </c>
    </row>
    <row r="153" spans="1:9">
      <c r="A153">
        <v>152</v>
      </c>
      <c r="B153" t="s">
        <v>157</v>
      </c>
      <c r="C153">
        <v>256</v>
      </c>
      <c r="D153" s="1">
        <v>34070</v>
      </c>
      <c r="E153" s="10">
        <v>1993</v>
      </c>
      <c r="F153">
        <v>6</v>
      </c>
      <c r="G153">
        <v>5</v>
      </c>
      <c r="H153" s="12">
        <f>ufc_fighters[[#This Row],[weight_pounds]]*0.45359237</f>
        <v>116.11964672000001</v>
      </c>
      <c r="I153" s="12">
        <f>ufc_fighters[[#This Row],[height_feet]]*30.48+ufc_fighters[[#This Row],[height_inches]]*2.54</f>
        <v>195.57999999999998</v>
      </c>
    </row>
    <row r="154" spans="1:9">
      <c r="A154">
        <v>153</v>
      </c>
      <c r="B154" t="s">
        <v>158</v>
      </c>
      <c r="C154">
        <v>185</v>
      </c>
      <c r="D154" s="1">
        <v>33747</v>
      </c>
      <c r="E154" s="10">
        <v>1992</v>
      </c>
      <c r="F154">
        <v>6</v>
      </c>
      <c r="G154">
        <v>2</v>
      </c>
      <c r="H154" s="12">
        <f>ufc_fighters[[#This Row],[weight_pounds]]*0.45359237</f>
        <v>83.914588450000011</v>
      </c>
      <c r="I154" s="12">
        <f>ufc_fighters[[#This Row],[height_feet]]*30.48+ufc_fighters[[#This Row],[height_inches]]*2.54</f>
        <v>187.96</v>
      </c>
    </row>
    <row r="155" spans="1:9">
      <c r="A155">
        <v>154</v>
      </c>
      <c r="B155" t="s">
        <v>159</v>
      </c>
      <c r="C155">
        <v>145</v>
      </c>
      <c r="D155" s="1">
        <v>29761</v>
      </c>
      <c r="E155" s="10">
        <v>1981</v>
      </c>
      <c r="F155">
        <v>5</v>
      </c>
      <c r="G155">
        <v>9</v>
      </c>
      <c r="H155" s="12">
        <f>ufc_fighters[[#This Row],[weight_pounds]]*0.45359237</f>
        <v>65.770893650000005</v>
      </c>
      <c r="I155" s="12">
        <f>ufc_fighters[[#This Row],[height_feet]]*30.48+ufc_fighters[[#This Row],[height_inches]]*2.54</f>
        <v>175.26</v>
      </c>
    </row>
    <row r="156" spans="1:9">
      <c r="A156">
        <v>155</v>
      </c>
      <c r="B156" t="s">
        <v>160</v>
      </c>
      <c r="C156">
        <v>135</v>
      </c>
      <c r="D156" s="1">
        <v>30151</v>
      </c>
      <c r="E156" s="10">
        <v>1982</v>
      </c>
      <c r="F156">
        <v>5</v>
      </c>
      <c r="G156">
        <v>5</v>
      </c>
      <c r="H156" s="12">
        <f>ufc_fighters[[#This Row],[weight_pounds]]*0.45359237</f>
        <v>61.23496995</v>
      </c>
      <c r="I156" s="12">
        <f>ufc_fighters[[#This Row],[height_feet]]*30.48+ufc_fighters[[#This Row],[height_inches]]*2.54</f>
        <v>165.1</v>
      </c>
    </row>
    <row r="157" spans="1:9">
      <c r="A157">
        <v>156</v>
      </c>
      <c r="B157" t="s">
        <v>161</v>
      </c>
      <c r="C157">
        <v>230</v>
      </c>
      <c r="D157" s="1"/>
      <c r="E157" s="10">
        <v>0</v>
      </c>
      <c r="F157">
        <v>6</v>
      </c>
      <c r="G157">
        <v>1</v>
      </c>
      <c r="H157" s="12">
        <f>ufc_fighters[[#This Row],[weight_pounds]]*0.45359237</f>
        <v>104.32624510000001</v>
      </c>
      <c r="I157" s="12">
        <f>ufc_fighters[[#This Row],[height_feet]]*30.48+ufc_fighters[[#This Row],[height_inches]]*2.54</f>
        <v>185.42</v>
      </c>
    </row>
    <row r="158" spans="1:9">
      <c r="A158">
        <v>157</v>
      </c>
      <c r="B158" t="s">
        <v>162</v>
      </c>
      <c r="C158">
        <v>170</v>
      </c>
      <c r="D158" s="1">
        <v>28292</v>
      </c>
      <c r="E158" s="10">
        <v>1977</v>
      </c>
      <c r="F158">
        <v>5</v>
      </c>
      <c r="G158">
        <v>10</v>
      </c>
      <c r="H158" s="12">
        <f>ufc_fighters[[#This Row],[weight_pounds]]*0.45359237</f>
        <v>77.110702900000007</v>
      </c>
      <c r="I158" s="12">
        <f>ufc_fighters[[#This Row],[height_feet]]*30.48+ufc_fighters[[#This Row],[height_inches]]*2.54</f>
        <v>177.8</v>
      </c>
    </row>
    <row r="159" spans="1:9">
      <c r="A159">
        <v>158</v>
      </c>
      <c r="B159" t="s">
        <v>163</v>
      </c>
      <c r="C159">
        <v>155</v>
      </c>
      <c r="D159" s="1">
        <v>31518</v>
      </c>
      <c r="E159" s="10">
        <v>1986</v>
      </c>
      <c r="F159">
        <v>6</v>
      </c>
      <c r="G159">
        <v>0</v>
      </c>
      <c r="H159" s="12">
        <f>ufc_fighters[[#This Row],[weight_pounds]]*0.45359237</f>
        <v>70.306817350000003</v>
      </c>
      <c r="I159" s="12">
        <f>ufc_fighters[[#This Row],[height_feet]]*30.48+ufc_fighters[[#This Row],[height_inches]]*2.54</f>
        <v>182.88</v>
      </c>
    </row>
    <row r="160" spans="1:9">
      <c r="A160">
        <v>159</v>
      </c>
      <c r="B160" t="s">
        <v>164</v>
      </c>
      <c r="C160">
        <v>155</v>
      </c>
      <c r="D160" s="1">
        <v>32562</v>
      </c>
      <c r="E160" s="10">
        <v>1989</v>
      </c>
      <c r="F160">
        <v>5</v>
      </c>
      <c r="G160">
        <v>9</v>
      </c>
      <c r="H160" s="12">
        <f>ufc_fighters[[#This Row],[weight_pounds]]*0.45359237</f>
        <v>70.306817350000003</v>
      </c>
      <c r="I160" s="12">
        <f>ufc_fighters[[#This Row],[height_feet]]*30.48+ufc_fighters[[#This Row],[height_inches]]*2.54</f>
        <v>175.26</v>
      </c>
    </row>
    <row r="161" spans="1:9">
      <c r="A161">
        <v>160</v>
      </c>
      <c r="B161" t="s">
        <v>165</v>
      </c>
      <c r="C161">
        <v>251</v>
      </c>
      <c r="D161" s="1">
        <v>33691</v>
      </c>
      <c r="E161" s="10">
        <v>1992</v>
      </c>
      <c r="F161">
        <v>6</v>
      </c>
      <c r="G161">
        <v>3</v>
      </c>
      <c r="H161" s="12">
        <f>ufc_fighters[[#This Row],[weight_pounds]]*0.45359237</f>
        <v>113.85168487</v>
      </c>
      <c r="I161" s="12">
        <f>ufc_fighters[[#This Row],[height_feet]]*30.48+ufc_fighters[[#This Row],[height_inches]]*2.54</f>
        <v>190.5</v>
      </c>
    </row>
    <row r="162" spans="1:9">
      <c r="A162">
        <v>161</v>
      </c>
      <c r="B162" t="s">
        <v>166</v>
      </c>
      <c r="C162">
        <v>155</v>
      </c>
      <c r="D162" s="1">
        <v>26894</v>
      </c>
      <c r="E162" s="10">
        <v>1973</v>
      </c>
      <c r="F162">
        <v>5</v>
      </c>
      <c r="G162">
        <v>10</v>
      </c>
      <c r="H162" s="12">
        <f>ufc_fighters[[#This Row],[weight_pounds]]*0.45359237</f>
        <v>70.306817350000003</v>
      </c>
      <c r="I162" s="12">
        <f>ufc_fighters[[#This Row],[height_feet]]*30.48+ufc_fighters[[#This Row],[height_inches]]*2.54</f>
        <v>177.8</v>
      </c>
    </row>
    <row r="163" spans="1:9">
      <c r="A163">
        <v>162</v>
      </c>
      <c r="B163" t="s">
        <v>167</v>
      </c>
      <c r="C163">
        <v>185</v>
      </c>
      <c r="D163" s="1"/>
      <c r="E163" s="10">
        <v>0</v>
      </c>
      <c r="F163">
        <v>5</v>
      </c>
      <c r="G163">
        <v>9</v>
      </c>
      <c r="H163" s="12">
        <f>ufc_fighters[[#This Row],[weight_pounds]]*0.45359237</f>
        <v>83.914588450000011</v>
      </c>
      <c r="I163" s="12">
        <f>ufc_fighters[[#This Row],[height_feet]]*30.48+ufc_fighters[[#This Row],[height_inches]]*2.54</f>
        <v>175.26</v>
      </c>
    </row>
    <row r="164" spans="1:9">
      <c r="A164">
        <v>163</v>
      </c>
      <c r="B164" t="s">
        <v>168</v>
      </c>
      <c r="C164">
        <v>170</v>
      </c>
      <c r="D164" s="1">
        <v>30088</v>
      </c>
      <c r="E164" s="10">
        <v>1982</v>
      </c>
      <c r="F164">
        <v>6</v>
      </c>
      <c r="G164">
        <v>1</v>
      </c>
      <c r="H164" s="12">
        <f>ufc_fighters[[#This Row],[weight_pounds]]*0.45359237</f>
        <v>77.110702900000007</v>
      </c>
      <c r="I164" s="12">
        <f>ufc_fighters[[#This Row],[height_feet]]*30.48+ufc_fighters[[#This Row],[height_inches]]*2.54</f>
        <v>185.42</v>
      </c>
    </row>
    <row r="165" spans="1:9">
      <c r="A165">
        <v>164</v>
      </c>
      <c r="B165" t="s">
        <v>169</v>
      </c>
      <c r="C165">
        <v>170</v>
      </c>
      <c r="D165" s="1">
        <v>30497</v>
      </c>
      <c r="E165" s="10">
        <v>1983</v>
      </c>
      <c r="F165">
        <v>6</v>
      </c>
      <c r="G165">
        <v>0</v>
      </c>
      <c r="H165" s="12">
        <f>ufc_fighters[[#This Row],[weight_pounds]]*0.45359237</f>
        <v>77.110702900000007</v>
      </c>
      <c r="I165" s="12">
        <f>ufc_fighters[[#This Row],[height_feet]]*30.48+ufc_fighters[[#This Row],[height_inches]]*2.54</f>
        <v>182.88</v>
      </c>
    </row>
    <row r="166" spans="1:9">
      <c r="A166">
        <v>165</v>
      </c>
      <c r="B166" t="s">
        <v>170</v>
      </c>
      <c r="C166">
        <v>145</v>
      </c>
      <c r="D166" s="1">
        <v>32506</v>
      </c>
      <c r="E166" s="10">
        <v>1988</v>
      </c>
      <c r="F166">
        <v>5</v>
      </c>
      <c r="G166">
        <v>7</v>
      </c>
      <c r="H166" s="12">
        <f>ufc_fighters[[#This Row],[weight_pounds]]*0.45359237</f>
        <v>65.770893650000005</v>
      </c>
      <c r="I166" s="12">
        <f>ufc_fighters[[#This Row],[height_feet]]*30.48+ufc_fighters[[#This Row],[height_inches]]*2.54</f>
        <v>170.18</v>
      </c>
    </row>
    <row r="167" spans="1:9">
      <c r="A167">
        <v>166</v>
      </c>
      <c r="B167" t="s">
        <v>171</v>
      </c>
      <c r="C167">
        <v>135</v>
      </c>
      <c r="D167" s="1">
        <v>32274</v>
      </c>
      <c r="E167" s="10">
        <v>1988</v>
      </c>
      <c r="F167">
        <v>5</v>
      </c>
      <c r="G167">
        <v>7</v>
      </c>
      <c r="H167" s="12">
        <f>ufc_fighters[[#This Row],[weight_pounds]]*0.45359237</f>
        <v>61.23496995</v>
      </c>
      <c r="I167" s="12">
        <f>ufc_fighters[[#This Row],[height_feet]]*30.48+ufc_fighters[[#This Row],[height_inches]]*2.54</f>
        <v>170.18</v>
      </c>
    </row>
    <row r="168" spans="1:9">
      <c r="A168">
        <v>167</v>
      </c>
      <c r="B168" t="s">
        <v>172</v>
      </c>
      <c r="C168">
        <v>145</v>
      </c>
      <c r="D168" s="1">
        <v>33985</v>
      </c>
      <c r="E168" s="10">
        <v>1993</v>
      </c>
      <c r="F168">
        <v>5</v>
      </c>
      <c r="G168">
        <v>10</v>
      </c>
      <c r="H168" s="12">
        <f>ufc_fighters[[#This Row],[weight_pounds]]*0.45359237</f>
        <v>65.770893650000005</v>
      </c>
      <c r="I168" s="12">
        <f>ufc_fighters[[#This Row],[height_feet]]*30.48+ufc_fighters[[#This Row],[height_inches]]*2.54</f>
        <v>177.8</v>
      </c>
    </row>
    <row r="169" spans="1:9">
      <c r="A169">
        <v>168</v>
      </c>
      <c r="B169" t="s">
        <v>173</v>
      </c>
      <c r="C169">
        <v>155</v>
      </c>
      <c r="D169" s="1">
        <v>30474</v>
      </c>
      <c r="E169" s="10">
        <v>1983</v>
      </c>
      <c r="F169">
        <v>5</v>
      </c>
      <c r="G169">
        <v>11</v>
      </c>
      <c r="H169" s="12">
        <f>ufc_fighters[[#This Row],[weight_pounds]]*0.45359237</f>
        <v>70.306817350000003</v>
      </c>
      <c r="I169" s="12">
        <f>ufc_fighters[[#This Row],[height_feet]]*30.48+ufc_fighters[[#This Row],[height_inches]]*2.54</f>
        <v>180.34</v>
      </c>
    </row>
    <row r="170" spans="1:9">
      <c r="A170">
        <v>169</v>
      </c>
      <c r="B170" t="s">
        <v>174</v>
      </c>
      <c r="C170">
        <v>185</v>
      </c>
      <c r="D170" s="1">
        <v>31481</v>
      </c>
      <c r="E170" s="10">
        <v>1986</v>
      </c>
      <c r="F170">
        <v>5</v>
      </c>
      <c r="G170">
        <v>9</v>
      </c>
      <c r="H170" s="12">
        <f>ufc_fighters[[#This Row],[weight_pounds]]*0.45359237</f>
        <v>83.914588450000011</v>
      </c>
      <c r="I170" s="12">
        <f>ufc_fighters[[#This Row],[height_feet]]*30.48+ufc_fighters[[#This Row],[height_inches]]*2.54</f>
        <v>175.26</v>
      </c>
    </row>
    <row r="171" spans="1:9">
      <c r="A171">
        <v>170</v>
      </c>
      <c r="B171" t="s">
        <v>175</v>
      </c>
      <c r="C171">
        <v>265</v>
      </c>
      <c r="D171" s="1">
        <v>32375</v>
      </c>
      <c r="E171" s="10">
        <v>1988</v>
      </c>
      <c r="F171">
        <v>6</v>
      </c>
      <c r="G171">
        <v>1</v>
      </c>
      <c r="H171" s="12">
        <f>ufc_fighters[[#This Row],[weight_pounds]]*0.45359237</f>
        <v>120.20197805000001</v>
      </c>
      <c r="I171" s="12">
        <f>ufc_fighters[[#This Row],[height_feet]]*30.48+ufc_fighters[[#This Row],[height_inches]]*2.54</f>
        <v>185.42</v>
      </c>
    </row>
    <row r="172" spans="1:9">
      <c r="A172">
        <v>171</v>
      </c>
      <c r="B172" t="s">
        <v>176</v>
      </c>
      <c r="C172">
        <v>155</v>
      </c>
      <c r="D172" s="1">
        <v>33755</v>
      </c>
      <c r="E172" s="10">
        <v>1992</v>
      </c>
      <c r="F172">
        <v>6</v>
      </c>
      <c r="G172">
        <v>0</v>
      </c>
      <c r="H172" s="12">
        <f>ufc_fighters[[#This Row],[weight_pounds]]*0.45359237</f>
        <v>70.306817350000003</v>
      </c>
      <c r="I172" s="12">
        <f>ufc_fighters[[#This Row],[height_feet]]*30.48+ufc_fighters[[#This Row],[height_inches]]*2.54</f>
        <v>182.88</v>
      </c>
    </row>
    <row r="173" spans="1:9">
      <c r="A173">
        <v>172</v>
      </c>
      <c r="B173" t="s">
        <v>177</v>
      </c>
      <c r="C173">
        <v>154</v>
      </c>
      <c r="D173" s="1">
        <v>27921</v>
      </c>
      <c r="E173" s="10">
        <v>1976</v>
      </c>
      <c r="F173">
        <v>5</v>
      </c>
      <c r="G173">
        <v>9</v>
      </c>
      <c r="H173" s="12">
        <f>ufc_fighters[[#This Row],[weight_pounds]]*0.45359237</f>
        <v>69.853224980000007</v>
      </c>
      <c r="I173" s="12">
        <f>ufc_fighters[[#This Row],[height_feet]]*30.48+ufc_fighters[[#This Row],[height_inches]]*2.54</f>
        <v>175.26</v>
      </c>
    </row>
    <row r="174" spans="1:9">
      <c r="A174">
        <v>173</v>
      </c>
      <c r="B174" t="s">
        <v>178</v>
      </c>
      <c r="C174">
        <v>155</v>
      </c>
      <c r="D174" s="1">
        <v>32924</v>
      </c>
      <c r="E174" s="10">
        <v>1990</v>
      </c>
      <c r="F174">
        <v>5</v>
      </c>
      <c r="G174">
        <v>8</v>
      </c>
      <c r="H174" s="12">
        <f>ufc_fighters[[#This Row],[weight_pounds]]*0.45359237</f>
        <v>70.306817350000003</v>
      </c>
      <c r="I174" s="12">
        <f>ufc_fighters[[#This Row],[height_feet]]*30.48+ufc_fighters[[#This Row],[height_inches]]*2.54</f>
        <v>172.72</v>
      </c>
    </row>
    <row r="175" spans="1:9">
      <c r="A175">
        <v>174</v>
      </c>
      <c r="B175" t="s">
        <v>179</v>
      </c>
      <c r="C175">
        <v>161</v>
      </c>
      <c r="D175" s="1">
        <v>29762</v>
      </c>
      <c r="E175" s="10">
        <v>1981</v>
      </c>
      <c r="F175">
        <v>6</v>
      </c>
      <c r="G175">
        <v>3</v>
      </c>
      <c r="H175" s="12">
        <f>ufc_fighters[[#This Row],[weight_pounds]]*0.45359237</f>
        <v>73.028371570000004</v>
      </c>
      <c r="I175" s="12">
        <f>ufc_fighters[[#This Row],[height_feet]]*30.48+ufc_fighters[[#This Row],[height_inches]]*2.54</f>
        <v>190.5</v>
      </c>
    </row>
    <row r="176" spans="1:9">
      <c r="A176">
        <v>175</v>
      </c>
      <c r="B176" t="s">
        <v>180</v>
      </c>
      <c r="C176">
        <v>145</v>
      </c>
      <c r="D176" s="1">
        <v>33665</v>
      </c>
      <c r="E176" s="10">
        <v>1992</v>
      </c>
      <c r="F176">
        <v>5</v>
      </c>
      <c r="G176">
        <v>8</v>
      </c>
      <c r="H176" s="12">
        <f>ufc_fighters[[#This Row],[weight_pounds]]*0.45359237</f>
        <v>65.770893650000005</v>
      </c>
      <c r="I176" s="12">
        <f>ufc_fighters[[#This Row],[height_feet]]*30.48+ufc_fighters[[#This Row],[height_inches]]*2.54</f>
        <v>172.72</v>
      </c>
    </row>
    <row r="177" spans="1:9">
      <c r="A177">
        <v>176</v>
      </c>
      <c r="B177" t="s">
        <v>181</v>
      </c>
      <c r="C177">
        <v>145</v>
      </c>
      <c r="D177" s="1">
        <v>32742</v>
      </c>
      <c r="E177" s="10">
        <v>1989</v>
      </c>
      <c r="F177">
        <v>6</v>
      </c>
      <c r="G177">
        <v>1</v>
      </c>
      <c r="H177" s="12">
        <f>ufc_fighters[[#This Row],[weight_pounds]]*0.45359237</f>
        <v>65.770893650000005</v>
      </c>
      <c r="I177" s="12">
        <f>ufc_fighters[[#This Row],[height_feet]]*30.48+ufc_fighters[[#This Row],[height_inches]]*2.54</f>
        <v>185.42</v>
      </c>
    </row>
    <row r="178" spans="1:9">
      <c r="A178">
        <v>177</v>
      </c>
      <c r="B178" t="s">
        <v>182</v>
      </c>
      <c r="C178">
        <v>115</v>
      </c>
      <c r="D178" s="1">
        <v>33430</v>
      </c>
      <c r="E178" s="10">
        <v>1991</v>
      </c>
      <c r="F178">
        <v>5</v>
      </c>
      <c r="G178">
        <v>5</v>
      </c>
      <c r="H178" s="12">
        <f>ufc_fighters[[#This Row],[weight_pounds]]*0.45359237</f>
        <v>52.163122550000004</v>
      </c>
      <c r="I178" s="12">
        <f>ufc_fighters[[#This Row],[height_feet]]*30.48+ufc_fighters[[#This Row],[height_inches]]*2.54</f>
        <v>165.1</v>
      </c>
    </row>
    <row r="179" spans="1:9">
      <c r="A179">
        <v>178</v>
      </c>
      <c r="B179" t="s">
        <v>183</v>
      </c>
      <c r="C179">
        <v>170</v>
      </c>
      <c r="D179" s="1">
        <v>33839</v>
      </c>
      <c r="E179" s="10">
        <v>1992</v>
      </c>
      <c r="F179">
        <v>6</v>
      </c>
      <c r="G179">
        <v>2</v>
      </c>
      <c r="H179" s="12">
        <f>ufc_fighters[[#This Row],[weight_pounds]]*0.45359237</f>
        <v>77.110702900000007</v>
      </c>
      <c r="I179" s="12">
        <f>ufc_fighters[[#This Row],[height_feet]]*30.48+ufc_fighters[[#This Row],[height_inches]]*2.54</f>
        <v>187.96</v>
      </c>
    </row>
    <row r="180" spans="1:9">
      <c r="A180">
        <v>179</v>
      </c>
      <c r="B180" t="s">
        <v>184</v>
      </c>
      <c r="C180">
        <v>125</v>
      </c>
      <c r="D180" s="1">
        <v>31208</v>
      </c>
      <c r="E180" s="10">
        <v>1985</v>
      </c>
      <c r="F180">
        <v>5</v>
      </c>
      <c r="G180">
        <v>4</v>
      </c>
      <c r="H180" s="12">
        <f>ufc_fighters[[#This Row],[weight_pounds]]*0.45359237</f>
        <v>56.699046250000002</v>
      </c>
      <c r="I180" s="12">
        <f>ufc_fighters[[#This Row],[height_feet]]*30.48+ufc_fighters[[#This Row],[height_inches]]*2.54</f>
        <v>162.56</v>
      </c>
    </row>
    <row r="181" spans="1:9">
      <c r="A181">
        <v>180</v>
      </c>
      <c r="B181" t="s">
        <v>185</v>
      </c>
      <c r="C181">
        <v>170</v>
      </c>
      <c r="D181" s="1">
        <v>29885</v>
      </c>
      <c r="E181" s="10">
        <v>1981</v>
      </c>
      <c r="F181">
        <v>6</v>
      </c>
      <c r="G181">
        <v>3</v>
      </c>
      <c r="H181" s="12">
        <f>ufc_fighters[[#This Row],[weight_pounds]]*0.45359237</f>
        <v>77.110702900000007</v>
      </c>
      <c r="I181" s="12">
        <f>ufc_fighters[[#This Row],[height_feet]]*30.48+ufc_fighters[[#This Row],[height_inches]]*2.54</f>
        <v>190.5</v>
      </c>
    </row>
    <row r="182" spans="1:9">
      <c r="A182">
        <v>181</v>
      </c>
      <c r="B182" t="s">
        <v>186</v>
      </c>
      <c r="C182">
        <v>205</v>
      </c>
      <c r="D182" s="1">
        <v>30474</v>
      </c>
      <c r="E182" s="10">
        <v>1983</v>
      </c>
      <c r="F182">
        <v>6</v>
      </c>
      <c r="G182">
        <v>2</v>
      </c>
      <c r="H182" s="12">
        <f>ufc_fighters[[#This Row],[weight_pounds]]*0.45359237</f>
        <v>92.986435850000007</v>
      </c>
      <c r="I182" s="12">
        <f>ufc_fighters[[#This Row],[height_feet]]*30.48+ufc_fighters[[#This Row],[height_inches]]*2.54</f>
        <v>187.96</v>
      </c>
    </row>
    <row r="183" spans="1:9">
      <c r="A183">
        <v>182</v>
      </c>
      <c r="B183" t="s">
        <v>187</v>
      </c>
      <c r="C183">
        <v>155</v>
      </c>
      <c r="D183" s="1">
        <v>31150</v>
      </c>
      <c r="E183" s="10">
        <v>1985</v>
      </c>
      <c r="F183">
        <v>6</v>
      </c>
      <c r="G183">
        <v>1</v>
      </c>
      <c r="H183" s="12">
        <f>ufc_fighters[[#This Row],[weight_pounds]]*0.45359237</f>
        <v>70.306817350000003</v>
      </c>
      <c r="I183" s="12">
        <f>ufc_fighters[[#This Row],[height_feet]]*30.48+ufc_fighters[[#This Row],[height_inches]]*2.54</f>
        <v>185.42</v>
      </c>
    </row>
    <row r="184" spans="1:9">
      <c r="A184">
        <v>183</v>
      </c>
      <c r="B184" t="s">
        <v>188</v>
      </c>
      <c r="C184">
        <v>145</v>
      </c>
      <c r="D184" s="1">
        <v>33631</v>
      </c>
      <c r="E184" s="10">
        <v>1992</v>
      </c>
      <c r="F184">
        <v>5</v>
      </c>
      <c r="G184">
        <v>9</v>
      </c>
      <c r="H184" s="12">
        <f>ufc_fighters[[#This Row],[weight_pounds]]*0.45359237</f>
        <v>65.770893650000005</v>
      </c>
      <c r="I184" s="12">
        <f>ufc_fighters[[#This Row],[height_feet]]*30.48+ufc_fighters[[#This Row],[height_inches]]*2.54</f>
        <v>175.26</v>
      </c>
    </row>
    <row r="185" spans="1:9">
      <c r="A185">
        <v>184</v>
      </c>
      <c r="B185" t="s">
        <v>189</v>
      </c>
      <c r="C185">
        <v>170</v>
      </c>
      <c r="D185" s="1">
        <v>30789</v>
      </c>
      <c r="E185" s="10">
        <v>1984</v>
      </c>
      <c r="F185">
        <v>5</v>
      </c>
      <c r="G185">
        <v>11</v>
      </c>
      <c r="H185" s="12">
        <f>ufc_fighters[[#This Row],[weight_pounds]]*0.45359237</f>
        <v>77.110702900000007</v>
      </c>
      <c r="I185" s="12">
        <f>ufc_fighters[[#This Row],[height_feet]]*30.48+ufc_fighters[[#This Row],[height_inches]]*2.54</f>
        <v>180.34</v>
      </c>
    </row>
    <row r="186" spans="1:9">
      <c r="A186">
        <v>185</v>
      </c>
      <c r="B186" t="s">
        <v>190</v>
      </c>
      <c r="C186">
        <v>170</v>
      </c>
      <c r="D186" s="1">
        <v>35669</v>
      </c>
      <c r="E186" s="10">
        <v>1997</v>
      </c>
      <c r="F186">
        <v>6</v>
      </c>
      <c r="G186">
        <v>3</v>
      </c>
      <c r="H186" s="12">
        <f>ufc_fighters[[#This Row],[weight_pounds]]*0.45359237</f>
        <v>77.110702900000007</v>
      </c>
      <c r="I186" s="12">
        <f>ufc_fighters[[#This Row],[height_feet]]*30.48+ufc_fighters[[#This Row],[height_inches]]*2.54</f>
        <v>190.5</v>
      </c>
    </row>
    <row r="187" spans="1:9">
      <c r="A187">
        <v>186</v>
      </c>
      <c r="B187" t="s">
        <v>191</v>
      </c>
      <c r="C187">
        <v>145</v>
      </c>
      <c r="D187" s="1">
        <v>33214</v>
      </c>
      <c r="E187" s="10">
        <v>1990</v>
      </c>
      <c r="F187">
        <v>6</v>
      </c>
      <c r="G187">
        <v>0</v>
      </c>
      <c r="H187" s="12">
        <f>ufc_fighters[[#This Row],[weight_pounds]]*0.45359237</f>
        <v>65.770893650000005</v>
      </c>
      <c r="I187" s="12">
        <f>ufc_fighters[[#This Row],[height_feet]]*30.48+ufc_fighters[[#This Row],[height_inches]]*2.54</f>
        <v>182.88</v>
      </c>
    </row>
    <row r="188" spans="1:9">
      <c r="A188">
        <v>187</v>
      </c>
      <c r="B188" t="s">
        <v>192</v>
      </c>
      <c r="C188">
        <v>145</v>
      </c>
      <c r="D188" s="1"/>
      <c r="E188" s="10">
        <v>0</v>
      </c>
      <c r="F188">
        <v>5</v>
      </c>
      <c r="G188">
        <v>9</v>
      </c>
      <c r="H188" s="12">
        <f>ufc_fighters[[#This Row],[weight_pounds]]*0.45359237</f>
        <v>65.770893650000005</v>
      </c>
      <c r="I188" s="12">
        <f>ufc_fighters[[#This Row],[height_feet]]*30.48+ufc_fighters[[#This Row],[height_inches]]*2.54</f>
        <v>175.26</v>
      </c>
    </row>
    <row r="189" spans="1:9">
      <c r="A189">
        <v>188</v>
      </c>
      <c r="B189" t="s">
        <v>193</v>
      </c>
      <c r="C189">
        <v>185</v>
      </c>
      <c r="D189" s="1">
        <v>31333</v>
      </c>
      <c r="E189" s="10">
        <v>1985</v>
      </c>
      <c r="F189">
        <v>6</v>
      </c>
      <c r="G189">
        <v>3</v>
      </c>
      <c r="H189" s="12">
        <f>ufc_fighters[[#This Row],[weight_pounds]]*0.45359237</f>
        <v>83.914588450000011</v>
      </c>
      <c r="I189" s="12">
        <f>ufc_fighters[[#This Row],[height_feet]]*30.48+ufc_fighters[[#This Row],[height_inches]]*2.54</f>
        <v>190.5</v>
      </c>
    </row>
    <row r="190" spans="1:9">
      <c r="A190">
        <v>189</v>
      </c>
      <c r="B190" t="s">
        <v>194</v>
      </c>
      <c r="C190">
        <v>185</v>
      </c>
      <c r="D190" s="1">
        <v>31993</v>
      </c>
      <c r="E190" s="10">
        <v>1987</v>
      </c>
      <c r="F190">
        <v>5</v>
      </c>
      <c r="G190">
        <v>11</v>
      </c>
      <c r="H190" s="12">
        <f>ufc_fighters[[#This Row],[weight_pounds]]*0.45359237</f>
        <v>83.914588450000011</v>
      </c>
      <c r="I190" s="12">
        <f>ufc_fighters[[#This Row],[height_feet]]*30.48+ufc_fighters[[#This Row],[height_inches]]*2.54</f>
        <v>180.34</v>
      </c>
    </row>
    <row r="191" spans="1:9">
      <c r="A191">
        <v>190</v>
      </c>
      <c r="B191" t="s">
        <v>195</v>
      </c>
      <c r="C191">
        <v>155</v>
      </c>
      <c r="D191" s="1">
        <v>30216</v>
      </c>
      <c r="E191" s="10">
        <v>1982</v>
      </c>
      <c r="F191">
        <v>5</v>
      </c>
      <c r="G191">
        <v>9</v>
      </c>
      <c r="H191" s="12">
        <f>ufc_fighters[[#This Row],[weight_pounds]]*0.45359237</f>
        <v>70.306817350000003</v>
      </c>
      <c r="I191" s="12">
        <f>ufc_fighters[[#This Row],[height_feet]]*30.48+ufc_fighters[[#This Row],[height_inches]]*2.54</f>
        <v>175.26</v>
      </c>
    </row>
    <row r="192" spans="1:9">
      <c r="A192">
        <v>191</v>
      </c>
      <c r="B192" t="s">
        <v>196</v>
      </c>
      <c r="C192">
        <v>210</v>
      </c>
      <c r="D192" s="1"/>
      <c r="E192" s="10">
        <v>0</v>
      </c>
      <c r="F192">
        <v>6</v>
      </c>
      <c r="G192">
        <v>0</v>
      </c>
      <c r="H192" s="12">
        <f>ufc_fighters[[#This Row],[weight_pounds]]*0.45359237</f>
        <v>95.254397699999998</v>
      </c>
      <c r="I192" s="12">
        <f>ufc_fighters[[#This Row],[height_feet]]*30.48+ufc_fighters[[#This Row],[height_inches]]*2.54</f>
        <v>182.88</v>
      </c>
    </row>
    <row r="193" spans="1:9">
      <c r="A193">
        <v>192</v>
      </c>
      <c r="B193" t="s">
        <v>197</v>
      </c>
      <c r="C193">
        <v>155</v>
      </c>
      <c r="D193" s="1">
        <v>32791</v>
      </c>
      <c r="E193" s="10">
        <v>1989</v>
      </c>
      <c r="F193">
        <v>5</v>
      </c>
      <c r="G193">
        <v>10</v>
      </c>
      <c r="H193" s="12">
        <f>ufc_fighters[[#This Row],[weight_pounds]]*0.45359237</f>
        <v>70.306817350000003</v>
      </c>
      <c r="I193" s="12">
        <f>ufc_fighters[[#This Row],[height_feet]]*30.48+ufc_fighters[[#This Row],[height_inches]]*2.54</f>
        <v>177.8</v>
      </c>
    </row>
    <row r="194" spans="1:9">
      <c r="A194">
        <v>193</v>
      </c>
      <c r="B194" t="s">
        <v>198</v>
      </c>
      <c r="C194">
        <v>145</v>
      </c>
      <c r="D194" s="1">
        <v>34581</v>
      </c>
      <c r="E194" s="10">
        <v>1994</v>
      </c>
      <c r="F194">
        <v>5</v>
      </c>
      <c r="G194">
        <v>11</v>
      </c>
      <c r="H194" s="12">
        <f>ufc_fighters[[#This Row],[weight_pounds]]*0.45359237</f>
        <v>65.770893650000005</v>
      </c>
      <c r="I194" s="12">
        <f>ufc_fighters[[#This Row],[height_feet]]*30.48+ufc_fighters[[#This Row],[height_inches]]*2.54</f>
        <v>180.34</v>
      </c>
    </row>
    <row r="195" spans="1:9">
      <c r="A195">
        <v>194</v>
      </c>
      <c r="B195" t="s">
        <v>199</v>
      </c>
      <c r="C195">
        <v>155</v>
      </c>
      <c r="D195" s="1">
        <v>30421</v>
      </c>
      <c r="E195" s="10">
        <v>1983</v>
      </c>
      <c r="F195">
        <v>5</v>
      </c>
      <c r="G195">
        <v>9</v>
      </c>
      <c r="H195" s="12">
        <f>ufc_fighters[[#This Row],[weight_pounds]]*0.45359237</f>
        <v>70.306817350000003</v>
      </c>
      <c r="I195" s="12">
        <f>ufc_fighters[[#This Row],[height_feet]]*30.48+ufc_fighters[[#This Row],[height_inches]]*2.54</f>
        <v>175.26</v>
      </c>
    </row>
    <row r="196" spans="1:9">
      <c r="A196">
        <v>195</v>
      </c>
      <c r="B196" t="s">
        <v>200</v>
      </c>
      <c r="C196">
        <v>125</v>
      </c>
      <c r="D196" s="1">
        <v>35933</v>
      </c>
      <c r="E196" s="10">
        <v>1998</v>
      </c>
      <c r="F196">
        <v>5</v>
      </c>
      <c r="G196">
        <v>5</v>
      </c>
      <c r="H196" s="12">
        <f>ufc_fighters[[#This Row],[weight_pounds]]*0.45359237</f>
        <v>56.699046250000002</v>
      </c>
      <c r="I196" s="12">
        <f>ufc_fighters[[#This Row],[height_feet]]*30.48+ufc_fighters[[#This Row],[height_inches]]*2.54</f>
        <v>165.1</v>
      </c>
    </row>
    <row r="197" spans="1:9">
      <c r="A197">
        <v>196</v>
      </c>
      <c r="B197" t="s">
        <v>201</v>
      </c>
      <c r="D197" s="1"/>
      <c r="E197" s="10">
        <v>0</v>
      </c>
      <c r="H197" s="12">
        <f>ufc_fighters[[#This Row],[weight_pounds]]*0.45359237</f>
        <v>0</v>
      </c>
      <c r="I197" s="12">
        <f>ufc_fighters[[#This Row],[height_feet]]*30.48+ufc_fighters[[#This Row],[height_inches]]*2.54</f>
        <v>0</v>
      </c>
    </row>
    <row r="198" spans="1:9">
      <c r="A198">
        <v>197</v>
      </c>
      <c r="B198" t="s">
        <v>202</v>
      </c>
      <c r="C198">
        <v>170</v>
      </c>
      <c r="D198" s="1">
        <v>29976</v>
      </c>
      <c r="E198" s="10">
        <v>1982</v>
      </c>
      <c r="F198">
        <v>5</v>
      </c>
      <c r="G198">
        <v>10</v>
      </c>
      <c r="H198" s="12">
        <f>ufc_fighters[[#This Row],[weight_pounds]]*0.45359237</f>
        <v>77.110702900000007</v>
      </c>
      <c r="I198" s="12">
        <f>ufc_fighters[[#This Row],[height_feet]]*30.48+ufc_fighters[[#This Row],[height_inches]]*2.54</f>
        <v>177.8</v>
      </c>
    </row>
    <row r="199" spans="1:9">
      <c r="A199">
        <v>198</v>
      </c>
      <c r="B199" t="s">
        <v>203</v>
      </c>
      <c r="C199">
        <v>135</v>
      </c>
      <c r="D199" s="1">
        <v>29121</v>
      </c>
      <c r="E199" s="10">
        <v>1979</v>
      </c>
      <c r="F199">
        <v>5</v>
      </c>
      <c r="G199">
        <v>5</v>
      </c>
      <c r="H199" s="12">
        <f>ufc_fighters[[#This Row],[weight_pounds]]*0.45359237</f>
        <v>61.23496995</v>
      </c>
      <c r="I199" s="12">
        <f>ufc_fighters[[#This Row],[height_feet]]*30.48+ufc_fighters[[#This Row],[height_inches]]*2.54</f>
        <v>165.1</v>
      </c>
    </row>
    <row r="200" spans="1:9">
      <c r="A200">
        <v>199</v>
      </c>
      <c r="B200" t="s">
        <v>204</v>
      </c>
      <c r="C200">
        <v>170</v>
      </c>
      <c r="D200" s="1">
        <v>32631</v>
      </c>
      <c r="E200" s="10">
        <v>1989</v>
      </c>
      <c r="F200">
        <v>6</v>
      </c>
      <c r="G200">
        <v>0</v>
      </c>
      <c r="H200" s="12">
        <f>ufc_fighters[[#This Row],[weight_pounds]]*0.45359237</f>
        <v>77.110702900000007</v>
      </c>
      <c r="I200" s="12">
        <f>ufc_fighters[[#This Row],[height_feet]]*30.48+ufc_fighters[[#This Row],[height_inches]]*2.54</f>
        <v>182.88</v>
      </c>
    </row>
    <row r="201" spans="1:9">
      <c r="A201">
        <v>200</v>
      </c>
      <c r="B201" t="s">
        <v>205</v>
      </c>
      <c r="C201">
        <v>145</v>
      </c>
      <c r="D201" s="1">
        <v>31808</v>
      </c>
      <c r="E201" s="10">
        <v>1987</v>
      </c>
      <c r="F201">
        <v>5</v>
      </c>
      <c r="G201">
        <v>6</v>
      </c>
      <c r="H201" s="12">
        <f>ufc_fighters[[#This Row],[weight_pounds]]*0.45359237</f>
        <v>65.770893650000005</v>
      </c>
      <c r="I201" s="12">
        <f>ufc_fighters[[#This Row],[height_feet]]*30.48+ufc_fighters[[#This Row],[height_inches]]*2.54</f>
        <v>167.64000000000001</v>
      </c>
    </row>
    <row r="202" spans="1:9">
      <c r="A202">
        <v>201</v>
      </c>
      <c r="B202" t="s">
        <v>206</v>
      </c>
      <c r="C202">
        <v>145</v>
      </c>
      <c r="D202" s="1">
        <v>31433</v>
      </c>
      <c r="E202" s="10">
        <v>1986</v>
      </c>
      <c r="F202">
        <v>5</v>
      </c>
      <c r="G202">
        <v>11</v>
      </c>
      <c r="H202" s="12">
        <f>ufc_fighters[[#This Row],[weight_pounds]]*0.45359237</f>
        <v>65.770893650000005</v>
      </c>
      <c r="I202" s="12">
        <f>ufc_fighters[[#This Row],[height_feet]]*30.48+ufc_fighters[[#This Row],[height_inches]]*2.54</f>
        <v>180.34</v>
      </c>
    </row>
    <row r="203" spans="1:9">
      <c r="A203">
        <v>202</v>
      </c>
      <c r="B203" t="s">
        <v>207</v>
      </c>
      <c r="C203">
        <v>170</v>
      </c>
      <c r="D203" s="1"/>
      <c r="E203" s="10">
        <v>0</v>
      </c>
      <c r="F203">
        <v>5</v>
      </c>
      <c r="G203">
        <v>11</v>
      </c>
      <c r="H203" s="12">
        <f>ufc_fighters[[#This Row],[weight_pounds]]*0.45359237</f>
        <v>77.110702900000007</v>
      </c>
      <c r="I203" s="12">
        <f>ufc_fighters[[#This Row],[height_feet]]*30.48+ufc_fighters[[#This Row],[height_inches]]*2.54</f>
        <v>180.34</v>
      </c>
    </row>
    <row r="204" spans="1:9">
      <c r="A204">
        <v>203</v>
      </c>
      <c r="B204" t="s">
        <v>208</v>
      </c>
      <c r="C204">
        <v>145</v>
      </c>
      <c r="D204" s="1"/>
      <c r="E204" s="10">
        <v>0</v>
      </c>
      <c r="F204">
        <v>5</v>
      </c>
      <c r="G204">
        <v>8</v>
      </c>
      <c r="H204" s="12">
        <f>ufc_fighters[[#This Row],[weight_pounds]]*0.45359237</f>
        <v>65.770893650000005</v>
      </c>
      <c r="I204" s="12">
        <f>ufc_fighters[[#This Row],[height_feet]]*30.48+ufc_fighters[[#This Row],[height_inches]]*2.54</f>
        <v>172.72</v>
      </c>
    </row>
    <row r="205" spans="1:9">
      <c r="A205">
        <v>204</v>
      </c>
      <c r="B205" t="s">
        <v>209</v>
      </c>
      <c r="C205">
        <v>135</v>
      </c>
      <c r="D205" s="1">
        <v>31898</v>
      </c>
      <c r="E205" s="10">
        <v>1987</v>
      </c>
      <c r="F205">
        <v>5</v>
      </c>
      <c r="G205">
        <v>7</v>
      </c>
      <c r="H205" s="12">
        <f>ufc_fighters[[#This Row],[weight_pounds]]*0.45359237</f>
        <v>61.23496995</v>
      </c>
      <c r="I205" s="12">
        <f>ufc_fighters[[#This Row],[height_feet]]*30.48+ufc_fighters[[#This Row],[height_inches]]*2.54</f>
        <v>170.18</v>
      </c>
    </row>
    <row r="206" spans="1:9">
      <c r="A206">
        <v>205</v>
      </c>
      <c r="B206" t="s">
        <v>210</v>
      </c>
      <c r="C206">
        <v>185</v>
      </c>
      <c r="D206" s="1">
        <v>32246</v>
      </c>
      <c r="E206" s="10">
        <v>1988</v>
      </c>
      <c r="F206">
        <v>6</v>
      </c>
      <c r="G206">
        <v>6</v>
      </c>
      <c r="H206" s="12">
        <f>ufc_fighters[[#This Row],[weight_pounds]]*0.45359237</f>
        <v>83.914588450000011</v>
      </c>
      <c r="I206" s="12">
        <f>ufc_fighters[[#This Row],[height_feet]]*30.48+ufc_fighters[[#This Row],[height_inches]]*2.54</f>
        <v>198.12</v>
      </c>
    </row>
    <row r="207" spans="1:9">
      <c r="A207">
        <v>206</v>
      </c>
      <c r="B207" t="s">
        <v>211</v>
      </c>
      <c r="D207" s="1"/>
      <c r="E207" s="10">
        <v>0</v>
      </c>
      <c r="H207" s="12">
        <f>ufc_fighters[[#This Row],[weight_pounds]]*0.45359237</f>
        <v>0</v>
      </c>
      <c r="I207" s="12">
        <f>ufc_fighters[[#This Row],[height_feet]]*30.48+ufc_fighters[[#This Row],[height_inches]]*2.54</f>
        <v>0</v>
      </c>
    </row>
    <row r="208" spans="1:9">
      <c r="A208">
        <v>207</v>
      </c>
      <c r="B208" t="s">
        <v>212</v>
      </c>
      <c r="C208">
        <v>155</v>
      </c>
      <c r="D208" s="1">
        <v>26710</v>
      </c>
      <c r="E208" s="10">
        <v>1973</v>
      </c>
      <c r="F208">
        <v>5</v>
      </c>
      <c r="G208">
        <v>6</v>
      </c>
      <c r="H208" s="12">
        <f>ufc_fighters[[#This Row],[weight_pounds]]*0.45359237</f>
        <v>70.306817350000003</v>
      </c>
      <c r="I208" s="12">
        <f>ufc_fighters[[#This Row],[height_feet]]*30.48+ufc_fighters[[#This Row],[height_inches]]*2.54</f>
        <v>167.64000000000001</v>
      </c>
    </row>
    <row r="209" spans="1:9">
      <c r="A209">
        <v>208</v>
      </c>
      <c r="B209" t="s">
        <v>213</v>
      </c>
      <c r="C209">
        <v>170</v>
      </c>
      <c r="D209" s="1">
        <v>27866</v>
      </c>
      <c r="E209" s="10">
        <v>1976</v>
      </c>
      <c r="F209">
        <v>5</v>
      </c>
      <c r="G209">
        <v>9</v>
      </c>
      <c r="H209" s="12">
        <f>ufc_fighters[[#This Row],[weight_pounds]]*0.45359237</f>
        <v>77.110702900000007</v>
      </c>
      <c r="I209" s="12">
        <f>ufc_fighters[[#This Row],[height_feet]]*30.48+ufc_fighters[[#This Row],[height_inches]]*2.54</f>
        <v>175.26</v>
      </c>
    </row>
    <row r="210" spans="1:9">
      <c r="A210">
        <v>209</v>
      </c>
      <c r="B210" t="s">
        <v>214</v>
      </c>
      <c r="C210">
        <v>250</v>
      </c>
      <c r="D210" s="1">
        <v>28439</v>
      </c>
      <c r="E210" s="10">
        <v>1977</v>
      </c>
      <c r="F210">
        <v>6</v>
      </c>
      <c r="G210">
        <v>3</v>
      </c>
      <c r="H210" s="12">
        <f>ufc_fighters[[#This Row],[weight_pounds]]*0.45359237</f>
        <v>113.3980925</v>
      </c>
      <c r="I210" s="12">
        <f>ufc_fighters[[#This Row],[height_feet]]*30.48+ufc_fighters[[#This Row],[height_inches]]*2.54</f>
        <v>190.5</v>
      </c>
    </row>
    <row r="211" spans="1:9">
      <c r="A211">
        <v>210</v>
      </c>
      <c r="B211" t="s">
        <v>215</v>
      </c>
      <c r="C211">
        <v>230</v>
      </c>
      <c r="D211" s="1"/>
      <c r="E211" s="10">
        <v>0</v>
      </c>
      <c r="F211">
        <v>6</v>
      </c>
      <c r="G211">
        <v>4</v>
      </c>
      <c r="H211" s="12">
        <f>ufc_fighters[[#This Row],[weight_pounds]]*0.45359237</f>
        <v>104.32624510000001</v>
      </c>
      <c r="I211" s="12">
        <f>ufc_fighters[[#This Row],[height_feet]]*30.48+ufc_fighters[[#This Row],[height_inches]]*2.54</f>
        <v>193.04</v>
      </c>
    </row>
    <row r="212" spans="1:9">
      <c r="A212">
        <v>211</v>
      </c>
      <c r="B212" t="s">
        <v>216</v>
      </c>
      <c r="C212">
        <v>185</v>
      </c>
      <c r="D212" s="1"/>
      <c r="E212" s="10">
        <v>0</v>
      </c>
      <c r="H212" s="12">
        <f>ufc_fighters[[#This Row],[weight_pounds]]*0.45359237</f>
        <v>83.914588450000011</v>
      </c>
      <c r="I212" s="12">
        <f>ufc_fighters[[#This Row],[height_feet]]*30.48+ufc_fighters[[#This Row],[height_inches]]*2.54</f>
        <v>0</v>
      </c>
    </row>
    <row r="213" spans="1:9">
      <c r="A213">
        <v>212</v>
      </c>
      <c r="B213" t="s">
        <v>217</v>
      </c>
      <c r="C213">
        <v>170</v>
      </c>
      <c r="D213" s="1">
        <v>29578</v>
      </c>
      <c r="E213" s="10">
        <v>1980</v>
      </c>
      <c r="F213">
        <v>5</v>
      </c>
      <c r="G213">
        <v>9</v>
      </c>
      <c r="H213" s="12">
        <f>ufc_fighters[[#This Row],[weight_pounds]]*0.45359237</f>
        <v>77.110702900000007</v>
      </c>
      <c r="I213" s="12">
        <f>ufc_fighters[[#This Row],[height_feet]]*30.48+ufc_fighters[[#This Row],[height_inches]]*2.54</f>
        <v>175.26</v>
      </c>
    </row>
    <row r="214" spans="1:9">
      <c r="A214">
        <v>213</v>
      </c>
      <c r="B214" t="s">
        <v>218</v>
      </c>
      <c r="C214">
        <v>145</v>
      </c>
      <c r="D214" s="1">
        <v>31634</v>
      </c>
      <c r="E214" s="10">
        <v>1986</v>
      </c>
      <c r="F214">
        <v>5</v>
      </c>
      <c r="G214">
        <v>10</v>
      </c>
      <c r="H214" s="12">
        <f>ufc_fighters[[#This Row],[weight_pounds]]*0.45359237</f>
        <v>65.770893650000005</v>
      </c>
      <c r="I214" s="12">
        <f>ufc_fighters[[#This Row],[height_feet]]*30.48+ufc_fighters[[#This Row],[height_inches]]*2.54</f>
        <v>177.8</v>
      </c>
    </row>
    <row r="215" spans="1:9">
      <c r="A215">
        <v>214</v>
      </c>
      <c r="B215" t="s">
        <v>219</v>
      </c>
      <c r="C215">
        <v>145</v>
      </c>
      <c r="D215" s="1"/>
      <c r="E215" s="10">
        <v>0</v>
      </c>
      <c r="F215">
        <v>5</v>
      </c>
      <c r="G215">
        <v>6</v>
      </c>
      <c r="H215" s="12">
        <f>ufc_fighters[[#This Row],[weight_pounds]]*0.45359237</f>
        <v>65.770893650000005</v>
      </c>
      <c r="I215" s="12">
        <f>ufc_fighters[[#This Row],[height_feet]]*30.48+ufc_fighters[[#This Row],[height_inches]]*2.54</f>
        <v>167.64000000000001</v>
      </c>
    </row>
    <row r="216" spans="1:9">
      <c r="A216">
        <v>215</v>
      </c>
      <c r="B216" t="s">
        <v>220</v>
      </c>
      <c r="C216">
        <v>185</v>
      </c>
      <c r="D216" s="1">
        <v>32922</v>
      </c>
      <c r="E216" s="10">
        <v>1990</v>
      </c>
      <c r="F216">
        <v>6</v>
      </c>
      <c r="G216">
        <v>1</v>
      </c>
      <c r="H216" s="12">
        <f>ufc_fighters[[#This Row],[weight_pounds]]*0.45359237</f>
        <v>83.914588450000011</v>
      </c>
      <c r="I216" s="12">
        <f>ufc_fighters[[#This Row],[height_feet]]*30.48+ufc_fighters[[#This Row],[height_inches]]*2.54</f>
        <v>185.42</v>
      </c>
    </row>
    <row r="217" spans="1:9">
      <c r="A217">
        <v>216</v>
      </c>
      <c r="B217" t="s">
        <v>221</v>
      </c>
      <c r="C217">
        <v>170</v>
      </c>
      <c r="D217" s="1">
        <v>28083</v>
      </c>
      <c r="E217" s="10">
        <v>1976</v>
      </c>
      <c r="F217">
        <v>5</v>
      </c>
      <c r="G217">
        <v>9</v>
      </c>
      <c r="H217" s="12">
        <f>ufc_fighters[[#This Row],[weight_pounds]]*0.45359237</f>
        <v>77.110702900000007</v>
      </c>
      <c r="I217" s="12">
        <f>ufc_fighters[[#This Row],[height_feet]]*30.48+ufc_fighters[[#This Row],[height_inches]]*2.54</f>
        <v>175.26</v>
      </c>
    </row>
    <row r="218" spans="1:9">
      <c r="A218">
        <v>217</v>
      </c>
      <c r="B218" t="s">
        <v>222</v>
      </c>
      <c r="C218">
        <v>205</v>
      </c>
      <c r="D218" s="1">
        <v>27841</v>
      </c>
      <c r="E218" s="10">
        <v>1976</v>
      </c>
      <c r="F218">
        <v>6</v>
      </c>
      <c r="G218">
        <v>1</v>
      </c>
      <c r="H218" s="12">
        <f>ufc_fighters[[#This Row],[weight_pounds]]*0.45359237</f>
        <v>92.986435850000007</v>
      </c>
      <c r="I218" s="12">
        <f>ufc_fighters[[#This Row],[height_feet]]*30.48+ufc_fighters[[#This Row],[height_inches]]*2.54</f>
        <v>185.42</v>
      </c>
    </row>
    <row r="219" spans="1:9">
      <c r="A219">
        <v>218</v>
      </c>
      <c r="B219" t="s">
        <v>223</v>
      </c>
      <c r="C219">
        <v>205</v>
      </c>
      <c r="D219" s="1">
        <v>29279</v>
      </c>
      <c r="E219" s="10">
        <v>1980</v>
      </c>
      <c r="F219">
        <v>6</v>
      </c>
      <c r="G219">
        <v>1</v>
      </c>
      <c r="H219" s="12">
        <f>ufc_fighters[[#This Row],[weight_pounds]]*0.45359237</f>
        <v>92.986435850000007</v>
      </c>
      <c r="I219" s="12">
        <f>ufc_fighters[[#This Row],[height_feet]]*30.48+ufc_fighters[[#This Row],[height_inches]]*2.54</f>
        <v>185.42</v>
      </c>
    </row>
    <row r="220" spans="1:9">
      <c r="A220">
        <v>219</v>
      </c>
      <c r="B220" t="s">
        <v>224</v>
      </c>
      <c r="C220">
        <v>155</v>
      </c>
      <c r="D220" s="1">
        <v>33670</v>
      </c>
      <c r="E220" s="10">
        <v>1992</v>
      </c>
      <c r="H220" s="12">
        <f>ufc_fighters[[#This Row],[weight_pounds]]*0.45359237</f>
        <v>70.306817350000003</v>
      </c>
      <c r="I220" s="12">
        <f>ufc_fighters[[#This Row],[height_feet]]*30.48+ufc_fighters[[#This Row],[height_inches]]*2.54</f>
        <v>0</v>
      </c>
    </row>
    <row r="221" spans="1:9">
      <c r="A221">
        <v>220</v>
      </c>
      <c r="B221" t="s">
        <v>225</v>
      </c>
      <c r="C221">
        <v>145</v>
      </c>
      <c r="D221" s="1">
        <v>32626</v>
      </c>
      <c r="E221" s="10">
        <v>1989</v>
      </c>
      <c r="F221">
        <v>5</v>
      </c>
      <c r="G221">
        <v>7</v>
      </c>
      <c r="H221" s="12">
        <f>ufc_fighters[[#This Row],[weight_pounds]]*0.45359237</f>
        <v>65.770893650000005</v>
      </c>
      <c r="I221" s="12">
        <f>ufc_fighters[[#This Row],[height_feet]]*30.48+ufc_fighters[[#This Row],[height_inches]]*2.54</f>
        <v>170.18</v>
      </c>
    </row>
    <row r="222" spans="1:9">
      <c r="A222">
        <v>221</v>
      </c>
      <c r="B222" t="s">
        <v>226</v>
      </c>
      <c r="C222">
        <v>145</v>
      </c>
      <c r="D222" s="1">
        <v>30269</v>
      </c>
      <c r="E222" s="10">
        <v>1982</v>
      </c>
      <c r="F222">
        <v>5</v>
      </c>
      <c r="G222">
        <v>9</v>
      </c>
      <c r="H222" s="12">
        <f>ufc_fighters[[#This Row],[weight_pounds]]*0.45359237</f>
        <v>65.770893650000005</v>
      </c>
      <c r="I222" s="12">
        <f>ufc_fighters[[#This Row],[height_feet]]*30.48+ufc_fighters[[#This Row],[height_inches]]*2.54</f>
        <v>175.26</v>
      </c>
    </row>
    <row r="223" spans="1:9">
      <c r="A223">
        <v>222</v>
      </c>
      <c r="B223" t="s">
        <v>227</v>
      </c>
      <c r="C223">
        <v>235</v>
      </c>
      <c r="D223" s="1">
        <v>29043</v>
      </c>
      <c r="E223" s="10">
        <v>1979</v>
      </c>
      <c r="F223">
        <v>5</v>
      </c>
      <c r="G223">
        <v>11</v>
      </c>
      <c r="H223" s="12">
        <f>ufc_fighters[[#This Row],[weight_pounds]]*0.45359237</f>
        <v>106.59420695</v>
      </c>
      <c r="I223" s="12">
        <f>ufc_fighters[[#This Row],[height_feet]]*30.48+ufc_fighters[[#This Row],[height_inches]]*2.54</f>
        <v>180.34</v>
      </c>
    </row>
    <row r="224" spans="1:9">
      <c r="A224">
        <v>223</v>
      </c>
      <c r="B224" t="s">
        <v>228</v>
      </c>
      <c r="C224">
        <v>155</v>
      </c>
      <c r="D224" s="1"/>
      <c r="E224" s="10">
        <v>0</v>
      </c>
      <c r="H224" s="12">
        <f>ufc_fighters[[#This Row],[weight_pounds]]*0.45359237</f>
        <v>70.306817350000003</v>
      </c>
      <c r="I224" s="12">
        <f>ufc_fighters[[#This Row],[height_feet]]*30.48+ufc_fighters[[#This Row],[height_inches]]*2.54</f>
        <v>0</v>
      </c>
    </row>
    <row r="225" spans="1:9">
      <c r="A225">
        <v>224</v>
      </c>
      <c r="B225" t="s">
        <v>229</v>
      </c>
      <c r="C225">
        <v>135</v>
      </c>
      <c r="D225" s="1"/>
      <c r="E225" s="10">
        <v>0</v>
      </c>
      <c r="F225">
        <v>5</v>
      </c>
      <c r="G225">
        <v>5</v>
      </c>
      <c r="H225" s="12">
        <f>ufc_fighters[[#This Row],[weight_pounds]]*0.45359237</f>
        <v>61.23496995</v>
      </c>
      <c r="I225" s="12">
        <f>ufc_fighters[[#This Row],[height_feet]]*30.48+ufc_fighters[[#This Row],[height_inches]]*2.54</f>
        <v>165.1</v>
      </c>
    </row>
    <row r="226" spans="1:9">
      <c r="A226">
        <v>225</v>
      </c>
      <c r="B226" t="s">
        <v>230</v>
      </c>
      <c r="C226">
        <v>135</v>
      </c>
      <c r="D226" s="1">
        <v>29441</v>
      </c>
      <c r="E226" s="10">
        <v>1980</v>
      </c>
      <c r="F226">
        <v>5</v>
      </c>
      <c r="G226">
        <v>7</v>
      </c>
      <c r="H226" s="12">
        <f>ufc_fighters[[#This Row],[weight_pounds]]*0.45359237</f>
        <v>61.23496995</v>
      </c>
      <c r="I226" s="12">
        <f>ufc_fighters[[#This Row],[height_feet]]*30.48+ufc_fighters[[#This Row],[height_inches]]*2.54</f>
        <v>170.18</v>
      </c>
    </row>
    <row r="227" spans="1:9">
      <c r="A227">
        <v>226</v>
      </c>
      <c r="B227" t="s">
        <v>231</v>
      </c>
      <c r="C227">
        <v>135</v>
      </c>
      <c r="D227" s="1">
        <v>32693</v>
      </c>
      <c r="E227" s="10">
        <v>1989</v>
      </c>
      <c r="F227">
        <v>5</v>
      </c>
      <c r="G227">
        <v>7</v>
      </c>
      <c r="H227" s="12">
        <f>ufc_fighters[[#This Row],[weight_pounds]]*0.45359237</f>
        <v>61.23496995</v>
      </c>
      <c r="I227" s="12">
        <f>ufc_fighters[[#This Row],[height_feet]]*30.48+ufc_fighters[[#This Row],[height_inches]]*2.54</f>
        <v>170.18</v>
      </c>
    </row>
    <row r="228" spans="1:9">
      <c r="A228">
        <v>227</v>
      </c>
      <c r="B228" t="s">
        <v>232</v>
      </c>
      <c r="C228">
        <v>260</v>
      </c>
      <c r="D228" s="1">
        <v>30792</v>
      </c>
      <c r="E228" s="10">
        <v>1984</v>
      </c>
      <c r="F228">
        <v>6</v>
      </c>
      <c r="G228">
        <v>3</v>
      </c>
      <c r="H228" s="12">
        <f>ufc_fighters[[#This Row],[weight_pounds]]*0.45359237</f>
        <v>117.9340162</v>
      </c>
      <c r="I228" s="12">
        <f>ufc_fighters[[#This Row],[height_feet]]*30.48+ufc_fighters[[#This Row],[height_inches]]*2.54</f>
        <v>190.5</v>
      </c>
    </row>
    <row r="229" spans="1:9">
      <c r="A229">
        <v>228</v>
      </c>
      <c r="B229" t="s">
        <v>233</v>
      </c>
      <c r="C229">
        <v>243</v>
      </c>
      <c r="D229" s="1">
        <v>32174</v>
      </c>
      <c r="E229" s="10">
        <v>1988</v>
      </c>
      <c r="F229">
        <v>6</v>
      </c>
      <c r="G229">
        <v>3</v>
      </c>
      <c r="H229" s="12">
        <f>ufc_fighters[[#This Row],[weight_pounds]]*0.45359237</f>
        <v>110.22294591000001</v>
      </c>
      <c r="I229" s="12">
        <f>ufc_fighters[[#This Row],[height_feet]]*30.48+ufc_fighters[[#This Row],[height_inches]]*2.54</f>
        <v>190.5</v>
      </c>
    </row>
    <row r="230" spans="1:9">
      <c r="A230">
        <v>229</v>
      </c>
      <c r="B230" t="s">
        <v>234</v>
      </c>
      <c r="C230">
        <v>135</v>
      </c>
      <c r="D230" s="1">
        <v>34151</v>
      </c>
      <c r="E230" s="10">
        <v>1993</v>
      </c>
      <c r="F230">
        <v>5</v>
      </c>
      <c r="G230">
        <v>9</v>
      </c>
      <c r="H230" s="12">
        <f>ufc_fighters[[#This Row],[weight_pounds]]*0.45359237</f>
        <v>61.23496995</v>
      </c>
      <c r="I230" s="12">
        <f>ufc_fighters[[#This Row],[height_feet]]*30.48+ufc_fighters[[#This Row],[height_inches]]*2.54</f>
        <v>175.26</v>
      </c>
    </row>
    <row r="231" spans="1:9">
      <c r="A231">
        <v>230</v>
      </c>
      <c r="B231" t="s">
        <v>235</v>
      </c>
      <c r="C231">
        <v>125</v>
      </c>
      <c r="D231" s="1">
        <v>31265</v>
      </c>
      <c r="E231" s="10">
        <v>1985</v>
      </c>
      <c r="F231">
        <v>5</v>
      </c>
      <c r="G231">
        <v>7</v>
      </c>
      <c r="H231" s="12">
        <f>ufc_fighters[[#This Row],[weight_pounds]]*0.45359237</f>
        <v>56.699046250000002</v>
      </c>
      <c r="I231" s="12">
        <f>ufc_fighters[[#This Row],[height_feet]]*30.48+ufc_fighters[[#This Row],[height_inches]]*2.54</f>
        <v>170.18</v>
      </c>
    </row>
    <row r="232" spans="1:9">
      <c r="A232">
        <v>231</v>
      </c>
      <c r="B232" t="s">
        <v>236</v>
      </c>
      <c r="C232">
        <v>170</v>
      </c>
      <c r="D232" s="1"/>
      <c r="E232" s="10">
        <v>0</v>
      </c>
      <c r="F232">
        <v>5</v>
      </c>
      <c r="G232">
        <v>11</v>
      </c>
      <c r="H232" s="12">
        <f>ufc_fighters[[#This Row],[weight_pounds]]*0.45359237</f>
        <v>77.110702900000007</v>
      </c>
      <c r="I232" s="12">
        <f>ufc_fighters[[#This Row],[height_feet]]*30.48+ufc_fighters[[#This Row],[height_inches]]*2.54</f>
        <v>180.34</v>
      </c>
    </row>
    <row r="233" spans="1:9">
      <c r="A233">
        <v>232</v>
      </c>
      <c r="B233" t="s">
        <v>237</v>
      </c>
      <c r="C233">
        <v>155</v>
      </c>
      <c r="D233" s="1"/>
      <c r="E233" s="10">
        <v>0</v>
      </c>
      <c r="F233">
        <v>5</v>
      </c>
      <c r="G233">
        <v>9</v>
      </c>
      <c r="H233" s="12">
        <f>ufc_fighters[[#This Row],[weight_pounds]]*0.45359237</f>
        <v>70.306817350000003</v>
      </c>
      <c r="I233" s="12">
        <f>ufc_fighters[[#This Row],[height_feet]]*30.48+ufc_fighters[[#This Row],[height_inches]]*2.54</f>
        <v>175.26</v>
      </c>
    </row>
    <row r="234" spans="1:9">
      <c r="A234">
        <v>233</v>
      </c>
      <c r="B234" t="s">
        <v>238</v>
      </c>
      <c r="C234">
        <v>125</v>
      </c>
      <c r="D234" s="1">
        <v>33132</v>
      </c>
      <c r="E234" s="10">
        <v>1990</v>
      </c>
      <c r="F234">
        <v>5</v>
      </c>
      <c r="G234">
        <v>6</v>
      </c>
      <c r="H234" s="12">
        <f>ufc_fighters[[#This Row],[weight_pounds]]*0.45359237</f>
        <v>56.699046250000002</v>
      </c>
      <c r="I234" s="12">
        <f>ufc_fighters[[#This Row],[height_feet]]*30.48+ufc_fighters[[#This Row],[height_inches]]*2.54</f>
        <v>167.64000000000001</v>
      </c>
    </row>
    <row r="235" spans="1:9">
      <c r="A235">
        <v>234</v>
      </c>
      <c r="B235" t="s">
        <v>239</v>
      </c>
      <c r="C235">
        <v>145</v>
      </c>
      <c r="D235" s="1">
        <v>25605</v>
      </c>
      <c r="E235" s="10">
        <v>1970</v>
      </c>
      <c r="F235">
        <v>5</v>
      </c>
      <c r="G235">
        <v>6</v>
      </c>
      <c r="H235" s="12">
        <f>ufc_fighters[[#This Row],[weight_pounds]]*0.45359237</f>
        <v>65.770893650000005</v>
      </c>
      <c r="I235" s="12">
        <f>ufc_fighters[[#This Row],[height_feet]]*30.48+ufc_fighters[[#This Row],[height_inches]]*2.54</f>
        <v>167.64000000000001</v>
      </c>
    </row>
    <row r="236" spans="1:9">
      <c r="A236">
        <v>235</v>
      </c>
      <c r="B236" t="s">
        <v>240</v>
      </c>
      <c r="C236">
        <v>239</v>
      </c>
      <c r="D236" s="1">
        <v>30936</v>
      </c>
      <c r="E236" s="10">
        <v>1984</v>
      </c>
      <c r="F236">
        <v>6</v>
      </c>
      <c r="G236">
        <v>2</v>
      </c>
      <c r="H236" s="12">
        <f>ufc_fighters[[#This Row],[weight_pounds]]*0.45359237</f>
        <v>108.40857643000001</v>
      </c>
      <c r="I236" s="12">
        <f>ufc_fighters[[#This Row],[height_feet]]*30.48+ufc_fighters[[#This Row],[height_inches]]*2.54</f>
        <v>187.96</v>
      </c>
    </row>
    <row r="237" spans="1:9">
      <c r="A237">
        <v>236</v>
      </c>
      <c r="B237" t="s">
        <v>241</v>
      </c>
      <c r="C237">
        <v>155</v>
      </c>
      <c r="D237" s="1">
        <v>28891</v>
      </c>
      <c r="E237" s="10">
        <v>1979</v>
      </c>
      <c r="F237">
        <v>5</v>
      </c>
      <c r="G237">
        <v>10</v>
      </c>
      <c r="H237" s="12">
        <f>ufc_fighters[[#This Row],[weight_pounds]]*0.45359237</f>
        <v>70.306817350000003</v>
      </c>
      <c r="I237" s="12">
        <f>ufc_fighters[[#This Row],[height_feet]]*30.48+ufc_fighters[[#This Row],[height_inches]]*2.54</f>
        <v>177.8</v>
      </c>
    </row>
    <row r="238" spans="1:9">
      <c r="A238">
        <v>237</v>
      </c>
      <c r="B238" t="s">
        <v>242</v>
      </c>
      <c r="C238">
        <v>135</v>
      </c>
      <c r="D238" s="1">
        <v>31135</v>
      </c>
      <c r="E238" s="10">
        <v>1985</v>
      </c>
      <c r="F238">
        <v>5</v>
      </c>
      <c r="G238">
        <v>7</v>
      </c>
      <c r="H238" s="12">
        <f>ufc_fighters[[#This Row],[weight_pounds]]*0.45359237</f>
        <v>61.23496995</v>
      </c>
      <c r="I238" s="12">
        <f>ufc_fighters[[#This Row],[height_feet]]*30.48+ufc_fighters[[#This Row],[height_inches]]*2.54</f>
        <v>170.18</v>
      </c>
    </row>
    <row r="239" spans="1:9">
      <c r="A239">
        <v>238</v>
      </c>
      <c r="B239" t="s">
        <v>243</v>
      </c>
      <c r="C239">
        <v>135</v>
      </c>
      <c r="D239" s="1">
        <v>30322</v>
      </c>
      <c r="E239" s="10">
        <v>1983</v>
      </c>
      <c r="F239">
        <v>5</v>
      </c>
      <c r="G239">
        <v>10</v>
      </c>
      <c r="H239" s="12">
        <f>ufc_fighters[[#This Row],[weight_pounds]]*0.45359237</f>
        <v>61.23496995</v>
      </c>
      <c r="I239" s="12">
        <f>ufc_fighters[[#This Row],[height_feet]]*30.48+ufc_fighters[[#This Row],[height_inches]]*2.54</f>
        <v>177.8</v>
      </c>
    </row>
    <row r="240" spans="1:9">
      <c r="A240">
        <v>239</v>
      </c>
      <c r="B240" t="s">
        <v>244</v>
      </c>
      <c r="C240">
        <v>145</v>
      </c>
      <c r="D240" s="1">
        <v>33285</v>
      </c>
      <c r="E240" s="10">
        <v>1991</v>
      </c>
      <c r="F240">
        <v>5</v>
      </c>
      <c r="G240">
        <v>8</v>
      </c>
      <c r="H240" s="12">
        <f>ufc_fighters[[#This Row],[weight_pounds]]*0.45359237</f>
        <v>65.770893650000005</v>
      </c>
      <c r="I240" s="12">
        <f>ufc_fighters[[#This Row],[height_feet]]*30.48+ufc_fighters[[#This Row],[height_inches]]*2.54</f>
        <v>172.72</v>
      </c>
    </row>
    <row r="241" spans="1:9">
      <c r="A241">
        <v>240</v>
      </c>
      <c r="B241" t="s">
        <v>245</v>
      </c>
      <c r="C241">
        <v>125</v>
      </c>
      <c r="D241" s="1">
        <v>35242</v>
      </c>
      <c r="E241" s="10">
        <v>1996</v>
      </c>
      <c r="F241">
        <v>5</v>
      </c>
      <c r="G241">
        <v>7</v>
      </c>
      <c r="H241" s="12">
        <f>ufc_fighters[[#This Row],[weight_pounds]]*0.45359237</f>
        <v>56.699046250000002</v>
      </c>
      <c r="I241" s="12">
        <f>ufc_fighters[[#This Row],[height_feet]]*30.48+ufc_fighters[[#This Row],[height_inches]]*2.54</f>
        <v>170.18</v>
      </c>
    </row>
    <row r="242" spans="1:9">
      <c r="A242">
        <v>241</v>
      </c>
      <c r="B242" t="s">
        <v>246</v>
      </c>
      <c r="C242">
        <v>185</v>
      </c>
      <c r="D242" s="1">
        <v>30796</v>
      </c>
      <c r="E242" s="10">
        <v>1984</v>
      </c>
      <c r="F242">
        <v>6</v>
      </c>
      <c r="G242">
        <v>2</v>
      </c>
      <c r="H242" s="12">
        <f>ufc_fighters[[#This Row],[weight_pounds]]*0.45359237</f>
        <v>83.914588450000011</v>
      </c>
      <c r="I242" s="12">
        <f>ufc_fighters[[#This Row],[height_feet]]*30.48+ufc_fighters[[#This Row],[height_inches]]*2.54</f>
        <v>187.96</v>
      </c>
    </row>
    <row r="243" spans="1:9">
      <c r="A243">
        <v>242</v>
      </c>
      <c r="B243" t="s">
        <v>247</v>
      </c>
      <c r="C243">
        <v>155</v>
      </c>
      <c r="D243" s="1">
        <v>34536</v>
      </c>
      <c r="E243" s="10">
        <v>1994</v>
      </c>
      <c r="F243">
        <v>6</v>
      </c>
      <c r="G243">
        <v>0</v>
      </c>
      <c r="H243" s="12">
        <f>ufc_fighters[[#This Row],[weight_pounds]]*0.45359237</f>
        <v>70.306817350000003</v>
      </c>
      <c r="I243" s="12">
        <f>ufc_fighters[[#This Row],[height_feet]]*30.48+ufc_fighters[[#This Row],[height_inches]]*2.54</f>
        <v>182.88</v>
      </c>
    </row>
    <row r="244" spans="1:9">
      <c r="A244">
        <v>243</v>
      </c>
      <c r="B244" t="s">
        <v>248</v>
      </c>
      <c r="C244">
        <v>185</v>
      </c>
      <c r="D244" s="1">
        <v>28216</v>
      </c>
      <c r="E244" s="10">
        <v>1977</v>
      </c>
      <c r="F244">
        <v>6</v>
      </c>
      <c r="G244">
        <v>0</v>
      </c>
      <c r="H244" s="12">
        <f>ufc_fighters[[#This Row],[weight_pounds]]*0.45359237</f>
        <v>83.914588450000011</v>
      </c>
      <c r="I244" s="12">
        <f>ufc_fighters[[#This Row],[height_feet]]*30.48+ufc_fighters[[#This Row],[height_inches]]*2.54</f>
        <v>182.88</v>
      </c>
    </row>
    <row r="245" spans="1:9">
      <c r="A245">
        <v>244</v>
      </c>
      <c r="B245" t="s">
        <v>249</v>
      </c>
      <c r="C245">
        <v>185</v>
      </c>
      <c r="D245" s="1">
        <v>29928</v>
      </c>
      <c r="E245" s="10">
        <v>1981</v>
      </c>
      <c r="F245">
        <v>6</v>
      </c>
      <c r="G245">
        <v>1</v>
      </c>
      <c r="H245" s="12">
        <f>ufc_fighters[[#This Row],[weight_pounds]]*0.45359237</f>
        <v>83.914588450000011</v>
      </c>
      <c r="I245" s="12">
        <f>ufc_fighters[[#This Row],[height_feet]]*30.48+ufc_fighters[[#This Row],[height_inches]]*2.54</f>
        <v>185.42</v>
      </c>
    </row>
    <row r="246" spans="1:9">
      <c r="A246">
        <v>245</v>
      </c>
      <c r="B246" t="s">
        <v>250</v>
      </c>
      <c r="C246">
        <v>125</v>
      </c>
      <c r="D246" s="1">
        <v>31550</v>
      </c>
      <c r="E246" s="10">
        <v>1986</v>
      </c>
      <c r="F246">
        <v>5</v>
      </c>
      <c r="G246">
        <v>8</v>
      </c>
      <c r="H246" s="12">
        <f>ufc_fighters[[#This Row],[weight_pounds]]*0.45359237</f>
        <v>56.699046250000002</v>
      </c>
      <c r="I246" s="12">
        <f>ufc_fighters[[#This Row],[height_feet]]*30.48+ufc_fighters[[#This Row],[height_inches]]*2.54</f>
        <v>172.72</v>
      </c>
    </row>
    <row r="247" spans="1:9">
      <c r="A247">
        <v>246</v>
      </c>
      <c r="B247" t="s">
        <v>251</v>
      </c>
      <c r="C247">
        <v>215</v>
      </c>
      <c r="D247" s="1"/>
      <c r="E247" s="10">
        <v>0</v>
      </c>
      <c r="F247">
        <v>6</v>
      </c>
      <c r="G247">
        <v>0</v>
      </c>
      <c r="H247" s="12">
        <f>ufc_fighters[[#This Row],[weight_pounds]]*0.45359237</f>
        <v>97.522359550000004</v>
      </c>
      <c r="I247" s="12">
        <f>ufc_fighters[[#This Row],[height_feet]]*30.48+ufc_fighters[[#This Row],[height_inches]]*2.54</f>
        <v>182.88</v>
      </c>
    </row>
    <row r="248" spans="1:9">
      <c r="A248">
        <v>247</v>
      </c>
      <c r="B248" t="s">
        <v>252</v>
      </c>
      <c r="C248">
        <v>125</v>
      </c>
      <c r="D248" s="1">
        <v>30894</v>
      </c>
      <c r="E248" s="10">
        <v>1984</v>
      </c>
      <c r="F248">
        <v>5</v>
      </c>
      <c r="G248">
        <v>4</v>
      </c>
      <c r="H248" s="12">
        <f>ufc_fighters[[#This Row],[weight_pounds]]*0.45359237</f>
        <v>56.699046250000002</v>
      </c>
      <c r="I248" s="12">
        <f>ufc_fighters[[#This Row],[height_feet]]*30.48+ufc_fighters[[#This Row],[height_inches]]*2.54</f>
        <v>162.56</v>
      </c>
    </row>
    <row r="249" spans="1:9">
      <c r="A249">
        <v>248</v>
      </c>
      <c r="B249" t="s">
        <v>253</v>
      </c>
      <c r="C249">
        <v>113</v>
      </c>
      <c r="D249" s="1"/>
      <c r="E249" s="10">
        <v>0</v>
      </c>
      <c r="F249">
        <v>5</v>
      </c>
      <c r="G249">
        <v>3</v>
      </c>
      <c r="H249" s="12">
        <f>ufc_fighters[[#This Row],[weight_pounds]]*0.45359237</f>
        <v>51.255937810000006</v>
      </c>
      <c r="I249" s="12">
        <f>ufc_fighters[[#This Row],[height_feet]]*30.48+ufc_fighters[[#This Row],[height_inches]]*2.54</f>
        <v>160.02000000000001</v>
      </c>
    </row>
    <row r="250" spans="1:9">
      <c r="A250">
        <v>249</v>
      </c>
      <c r="B250" t="s">
        <v>254</v>
      </c>
      <c r="C250">
        <v>250</v>
      </c>
      <c r="D250" s="1"/>
      <c r="E250" s="10">
        <v>0</v>
      </c>
      <c r="F250">
        <v>6</v>
      </c>
      <c r="G250">
        <v>2</v>
      </c>
      <c r="H250" s="12">
        <f>ufc_fighters[[#This Row],[weight_pounds]]*0.45359237</f>
        <v>113.3980925</v>
      </c>
      <c r="I250" s="12">
        <f>ufc_fighters[[#This Row],[height_feet]]*30.48+ufc_fighters[[#This Row],[height_inches]]*2.54</f>
        <v>187.96</v>
      </c>
    </row>
    <row r="251" spans="1:9">
      <c r="A251">
        <v>250</v>
      </c>
      <c r="B251" t="s">
        <v>255</v>
      </c>
      <c r="C251">
        <v>155</v>
      </c>
      <c r="D251" s="1">
        <v>32309</v>
      </c>
      <c r="E251" s="10">
        <v>1988</v>
      </c>
      <c r="F251">
        <v>5</v>
      </c>
      <c r="G251">
        <v>8</v>
      </c>
      <c r="H251" s="12">
        <f>ufc_fighters[[#This Row],[weight_pounds]]*0.45359237</f>
        <v>70.306817350000003</v>
      </c>
      <c r="I251" s="12">
        <f>ufc_fighters[[#This Row],[height_feet]]*30.48+ufc_fighters[[#This Row],[height_inches]]*2.54</f>
        <v>172.72</v>
      </c>
    </row>
    <row r="252" spans="1:9">
      <c r="A252">
        <v>251</v>
      </c>
      <c r="B252" t="s">
        <v>256</v>
      </c>
      <c r="C252">
        <v>125</v>
      </c>
      <c r="D252" s="1">
        <v>31004</v>
      </c>
      <c r="E252" s="10">
        <v>1984</v>
      </c>
      <c r="F252">
        <v>5</v>
      </c>
      <c r="G252">
        <v>4</v>
      </c>
      <c r="H252" s="12">
        <f>ufc_fighters[[#This Row],[weight_pounds]]*0.45359237</f>
        <v>56.699046250000002</v>
      </c>
      <c r="I252" s="12">
        <f>ufc_fighters[[#This Row],[height_feet]]*30.48+ufc_fighters[[#This Row],[height_inches]]*2.54</f>
        <v>162.56</v>
      </c>
    </row>
    <row r="253" spans="1:9">
      <c r="A253">
        <v>252</v>
      </c>
      <c r="B253" t="s">
        <v>257</v>
      </c>
      <c r="C253">
        <v>259</v>
      </c>
      <c r="D253" s="1"/>
      <c r="E253" s="10">
        <v>0</v>
      </c>
      <c r="F253">
        <v>6</v>
      </c>
      <c r="G253">
        <v>4</v>
      </c>
      <c r="H253" s="12">
        <f>ufc_fighters[[#This Row],[weight_pounds]]*0.45359237</f>
        <v>117.48042383000001</v>
      </c>
      <c r="I253" s="12">
        <f>ufc_fighters[[#This Row],[height_feet]]*30.48+ufc_fighters[[#This Row],[height_inches]]*2.54</f>
        <v>193.04</v>
      </c>
    </row>
    <row r="254" spans="1:9">
      <c r="A254">
        <v>253</v>
      </c>
      <c r="B254" t="s">
        <v>258</v>
      </c>
      <c r="C254">
        <v>155</v>
      </c>
      <c r="D254" s="1">
        <v>29182</v>
      </c>
      <c r="E254" s="10">
        <v>1979</v>
      </c>
      <c r="F254">
        <v>5</v>
      </c>
      <c r="G254">
        <v>8</v>
      </c>
      <c r="H254" s="12">
        <f>ufc_fighters[[#This Row],[weight_pounds]]*0.45359237</f>
        <v>70.306817350000003</v>
      </c>
      <c r="I254" s="12">
        <f>ufc_fighters[[#This Row],[height_feet]]*30.48+ufc_fighters[[#This Row],[height_inches]]*2.54</f>
        <v>172.72</v>
      </c>
    </row>
    <row r="255" spans="1:9">
      <c r="A255">
        <v>254</v>
      </c>
      <c r="B255" t="s">
        <v>259</v>
      </c>
      <c r="C255">
        <v>170</v>
      </c>
      <c r="D255" s="1">
        <v>32381</v>
      </c>
      <c r="E255" s="10">
        <v>1988</v>
      </c>
      <c r="F255">
        <v>5</v>
      </c>
      <c r="G255">
        <v>11</v>
      </c>
      <c r="H255" s="12">
        <f>ufc_fighters[[#This Row],[weight_pounds]]*0.45359237</f>
        <v>77.110702900000007</v>
      </c>
      <c r="I255" s="12">
        <f>ufc_fighters[[#This Row],[height_feet]]*30.48+ufc_fighters[[#This Row],[height_inches]]*2.54</f>
        <v>180.34</v>
      </c>
    </row>
    <row r="256" spans="1:9">
      <c r="A256">
        <v>255</v>
      </c>
      <c r="B256" t="s">
        <v>260</v>
      </c>
      <c r="C256">
        <v>170</v>
      </c>
      <c r="D256" s="1">
        <v>30022</v>
      </c>
      <c r="E256" s="10">
        <v>1982</v>
      </c>
      <c r="F256">
        <v>5</v>
      </c>
      <c r="G256">
        <v>9</v>
      </c>
      <c r="H256" s="12">
        <f>ufc_fighters[[#This Row],[weight_pounds]]*0.45359237</f>
        <v>77.110702900000007</v>
      </c>
      <c r="I256" s="12">
        <f>ufc_fighters[[#This Row],[height_feet]]*30.48+ufc_fighters[[#This Row],[height_inches]]*2.54</f>
        <v>175.26</v>
      </c>
    </row>
    <row r="257" spans="1:9">
      <c r="A257">
        <v>256</v>
      </c>
      <c r="B257" t="s">
        <v>261</v>
      </c>
      <c r="C257">
        <v>155</v>
      </c>
      <c r="D257" s="1"/>
      <c r="E257" s="10">
        <v>0</v>
      </c>
      <c r="F257">
        <v>5</v>
      </c>
      <c r="G257">
        <v>9</v>
      </c>
      <c r="H257" s="12">
        <f>ufc_fighters[[#This Row],[weight_pounds]]*0.45359237</f>
        <v>70.306817350000003</v>
      </c>
      <c r="I257" s="12">
        <f>ufc_fighters[[#This Row],[height_feet]]*30.48+ufc_fighters[[#This Row],[height_inches]]*2.54</f>
        <v>175.26</v>
      </c>
    </row>
    <row r="258" spans="1:9">
      <c r="A258">
        <v>257</v>
      </c>
      <c r="B258" t="s">
        <v>262</v>
      </c>
      <c r="C258">
        <v>125</v>
      </c>
      <c r="D258" s="1">
        <v>32745</v>
      </c>
      <c r="E258" s="10">
        <v>1989</v>
      </c>
      <c r="F258">
        <v>5</v>
      </c>
      <c r="G258">
        <v>5</v>
      </c>
      <c r="H258" s="12">
        <f>ufc_fighters[[#This Row],[weight_pounds]]*0.45359237</f>
        <v>56.699046250000002</v>
      </c>
      <c r="I258" s="12">
        <f>ufc_fighters[[#This Row],[height_feet]]*30.48+ufc_fighters[[#This Row],[height_inches]]*2.54</f>
        <v>165.1</v>
      </c>
    </row>
    <row r="259" spans="1:9">
      <c r="A259">
        <v>258</v>
      </c>
      <c r="B259" t="s">
        <v>263</v>
      </c>
      <c r="C259">
        <v>155</v>
      </c>
      <c r="D259" s="1">
        <v>30285</v>
      </c>
      <c r="E259" s="10">
        <v>1982</v>
      </c>
      <c r="F259">
        <v>5</v>
      </c>
      <c r="G259">
        <v>9</v>
      </c>
      <c r="H259" s="12">
        <f>ufc_fighters[[#This Row],[weight_pounds]]*0.45359237</f>
        <v>70.306817350000003</v>
      </c>
      <c r="I259" s="12">
        <f>ufc_fighters[[#This Row],[height_feet]]*30.48+ufc_fighters[[#This Row],[height_inches]]*2.54</f>
        <v>175.26</v>
      </c>
    </row>
    <row r="260" spans="1:9">
      <c r="A260">
        <v>259</v>
      </c>
      <c r="B260" t="s">
        <v>264</v>
      </c>
      <c r="C260">
        <v>205</v>
      </c>
      <c r="D260" s="1">
        <v>32685</v>
      </c>
      <c r="E260" s="10">
        <v>1989</v>
      </c>
      <c r="F260">
        <v>6</v>
      </c>
      <c r="G260">
        <v>2</v>
      </c>
      <c r="H260" s="12">
        <f>ufc_fighters[[#This Row],[weight_pounds]]*0.45359237</f>
        <v>92.986435850000007</v>
      </c>
      <c r="I260" s="12">
        <f>ufc_fighters[[#This Row],[height_feet]]*30.48+ufc_fighters[[#This Row],[height_inches]]*2.54</f>
        <v>187.96</v>
      </c>
    </row>
    <row r="261" spans="1:9">
      <c r="A261">
        <v>260</v>
      </c>
      <c r="B261" t="s">
        <v>265</v>
      </c>
      <c r="C261">
        <v>170</v>
      </c>
      <c r="D261" s="1">
        <v>26804</v>
      </c>
      <c r="E261" s="10">
        <v>1973</v>
      </c>
      <c r="F261">
        <v>5</v>
      </c>
      <c r="G261">
        <v>11</v>
      </c>
      <c r="H261" s="12">
        <f>ufc_fighters[[#This Row],[weight_pounds]]*0.45359237</f>
        <v>77.110702900000007</v>
      </c>
      <c r="I261" s="12">
        <f>ufc_fighters[[#This Row],[height_feet]]*30.48+ufc_fighters[[#This Row],[height_inches]]*2.54</f>
        <v>180.34</v>
      </c>
    </row>
    <row r="262" spans="1:9">
      <c r="A262">
        <v>261</v>
      </c>
      <c r="B262" t="s">
        <v>266</v>
      </c>
      <c r="C262">
        <v>170</v>
      </c>
      <c r="D262" s="1">
        <v>26992</v>
      </c>
      <c r="E262" s="10">
        <v>1973</v>
      </c>
      <c r="F262">
        <v>5</v>
      </c>
      <c r="G262">
        <v>9</v>
      </c>
      <c r="H262" s="12">
        <f>ufc_fighters[[#This Row],[weight_pounds]]*0.45359237</f>
        <v>77.110702900000007</v>
      </c>
      <c r="I262" s="12">
        <f>ufc_fighters[[#This Row],[height_feet]]*30.48+ufc_fighters[[#This Row],[height_inches]]*2.54</f>
        <v>175.26</v>
      </c>
    </row>
    <row r="263" spans="1:9">
      <c r="A263">
        <v>262</v>
      </c>
      <c r="B263" t="s">
        <v>267</v>
      </c>
      <c r="C263">
        <v>205</v>
      </c>
      <c r="D263" s="1">
        <v>31365</v>
      </c>
      <c r="E263" s="10">
        <v>1985</v>
      </c>
      <c r="F263">
        <v>6</v>
      </c>
      <c r="G263">
        <v>0</v>
      </c>
      <c r="H263" s="12">
        <f>ufc_fighters[[#This Row],[weight_pounds]]*0.45359237</f>
        <v>92.986435850000007</v>
      </c>
      <c r="I263" s="12">
        <f>ufc_fighters[[#This Row],[height_feet]]*30.48+ufc_fighters[[#This Row],[height_inches]]*2.54</f>
        <v>182.88</v>
      </c>
    </row>
    <row r="264" spans="1:9">
      <c r="A264">
        <v>263</v>
      </c>
      <c r="B264" t="s">
        <v>268</v>
      </c>
      <c r="C264">
        <v>155</v>
      </c>
      <c r="D264" s="1">
        <v>31759</v>
      </c>
      <c r="E264" s="10">
        <v>1986</v>
      </c>
      <c r="F264">
        <v>5</v>
      </c>
      <c r="G264">
        <v>6</v>
      </c>
      <c r="H264" s="12">
        <f>ufc_fighters[[#This Row],[weight_pounds]]*0.45359237</f>
        <v>70.306817350000003</v>
      </c>
      <c r="I264" s="12">
        <f>ufc_fighters[[#This Row],[height_feet]]*30.48+ufc_fighters[[#This Row],[height_inches]]*2.54</f>
        <v>167.64000000000001</v>
      </c>
    </row>
    <row r="265" spans="1:9">
      <c r="A265">
        <v>264</v>
      </c>
      <c r="B265" t="s">
        <v>269</v>
      </c>
      <c r="D265" s="1"/>
      <c r="E265" s="10">
        <v>0</v>
      </c>
      <c r="H265" s="12">
        <f>ufc_fighters[[#This Row],[weight_pounds]]*0.45359237</f>
        <v>0</v>
      </c>
      <c r="I265" s="12">
        <f>ufc_fighters[[#This Row],[height_feet]]*30.48+ufc_fighters[[#This Row],[height_inches]]*2.54</f>
        <v>0</v>
      </c>
    </row>
    <row r="266" spans="1:9">
      <c r="A266">
        <v>265</v>
      </c>
      <c r="B266" t="s">
        <v>270</v>
      </c>
      <c r="C266">
        <v>135</v>
      </c>
      <c r="D266" s="1">
        <v>31840</v>
      </c>
      <c r="E266" s="10">
        <v>1987</v>
      </c>
      <c r="F266">
        <v>5</v>
      </c>
      <c r="G266">
        <v>4</v>
      </c>
      <c r="H266" s="12">
        <f>ufc_fighters[[#This Row],[weight_pounds]]*0.45359237</f>
        <v>61.23496995</v>
      </c>
      <c r="I266" s="12">
        <f>ufc_fighters[[#This Row],[height_feet]]*30.48+ufc_fighters[[#This Row],[height_inches]]*2.54</f>
        <v>162.56</v>
      </c>
    </row>
    <row r="267" spans="1:9">
      <c r="A267">
        <v>266</v>
      </c>
      <c r="B267" t="s">
        <v>271</v>
      </c>
      <c r="C267">
        <v>145</v>
      </c>
      <c r="D267" s="1">
        <v>34531</v>
      </c>
      <c r="E267" s="10">
        <v>1994</v>
      </c>
      <c r="F267">
        <v>5</v>
      </c>
      <c r="G267">
        <v>10</v>
      </c>
      <c r="H267" s="12">
        <f>ufc_fighters[[#This Row],[weight_pounds]]*0.45359237</f>
        <v>65.770893650000005</v>
      </c>
      <c r="I267" s="12">
        <f>ufc_fighters[[#This Row],[height_feet]]*30.48+ufc_fighters[[#This Row],[height_inches]]*2.54</f>
        <v>177.8</v>
      </c>
    </row>
    <row r="268" spans="1:9">
      <c r="A268">
        <v>267</v>
      </c>
      <c r="B268" t="s">
        <v>272</v>
      </c>
      <c r="C268">
        <v>185</v>
      </c>
      <c r="D268" s="1">
        <v>32075</v>
      </c>
      <c r="E268" s="10">
        <v>1987</v>
      </c>
      <c r="F268">
        <v>6</v>
      </c>
      <c r="G268">
        <v>1</v>
      </c>
      <c r="H268" s="12">
        <f>ufc_fighters[[#This Row],[weight_pounds]]*0.45359237</f>
        <v>83.914588450000011</v>
      </c>
      <c r="I268" s="12">
        <f>ufc_fighters[[#This Row],[height_feet]]*30.48+ufc_fighters[[#This Row],[height_inches]]*2.54</f>
        <v>185.42</v>
      </c>
    </row>
    <row r="269" spans="1:9">
      <c r="A269">
        <v>268</v>
      </c>
      <c r="B269" t="s">
        <v>273</v>
      </c>
      <c r="C269">
        <v>200</v>
      </c>
      <c r="D269" s="1"/>
      <c r="E269" s="10">
        <v>0</v>
      </c>
      <c r="F269">
        <v>5</v>
      </c>
      <c r="G269">
        <v>9</v>
      </c>
      <c r="H269" s="12">
        <f>ufc_fighters[[#This Row],[weight_pounds]]*0.45359237</f>
        <v>90.718474000000001</v>
      </c>
      <c r="I269" s="12">
        <f>ufc_fighters[[#This Row],[height_feet]]*30.48+ufc_fighters[[#This Row],[height_inches]]*2.54</f>
        <v>175.26</v>
      </c>
    </row>
    <row r="270" spans="1:9">
      <c r="A270">
        <v>269</v>
      </c>
      <c r="B270" t="s">
        <v>274</v>
      </c>
      <c r="C270">
        <v>155</v>
      </c>
      <c r="D270" s="1">
        <v>30502</v>
      </c>
      <c r="E270" s="10">
        <v>1983</v>
      </c>
      <c r="F270">
        <v>5</v>
      </c>
      <c r="G270">
        <v>6</v>
      </c>
      <c r="H270" s="12">
        <f>ufc_fighters[[#This Row],[weight_pounds]]*0.45359237</f>
        <v>70.306817350000003</v>
      </c>
      <c r="I270" s="12">
        <f>ufc_fighters[[#This Row],[height_feet]]*30.48+ufc_fighters[[#This Row],[height_inches]]*2.54</f>
        <v>167.64000000000001</v>
      </c>
    </row>
    <row r="271" spans="1:9">
      <c r="A271">
        <v>270</v>
      </c>
      <c r="B271" t="s">
        <v>275</v>
      </c>
      <c r="C271">
        <v>155</v>
      </c>
      <c r="D271" s="1">
        <v>27266</v>
      </c>
      <c r="E271" s="10">
        <v>1974</v>
      </c>
      <c r="F271">
        <v>5</v>
      </c>
      <c r="G271">
        <v>8</v>
      </c>
      <c r="H271" s="12">
        <f>ufc_fighters[[#This Row],[weight_pounds]]*0.45359237</f>
        <v>70.306817350000003</v>
      </c>
      <c r="I271" s="12">
        <f>ufc_fighters[[#This Row],[height_feet]]*30.48+ufc_fighters[[#This Row],[height_inches]]*2.54</f>
        <v>172.72</v>
      </c>
    </row>
    <row r="272" spans="1:9">
      <c r="A272">
        <v>271</v>
      </c>
      <c r="B272" t="s">
        <v>276</v>
      </c>
      <c r="C272">
        <v>205</v>
      </c>
      <c r="D272" s="1">
        <v>32780</v>
      </c>
      <c r="E272" s="10">
        <v>1989</v>
      </c>
      <c r="F272">
        <v>6</v>
      </c>
      <c r="G272">
        <v>2</v>
      </c>
      <c r="H272" s="12">
        <f>ufc_fighters[[#This Row],[weight_pounds]]*0.45359237</f>
        <v>92.986435850000007</v>
      </c>
      <c r="I272" s="12">
        <f>ufc_fighters[[#This Row],[height_feet]]*30.48+ufc_fighters[[#This Row],[height_inches]]*2.54</f>
        <v>187.96</v>
      </c>
    </row>
    <row r="273" spans="1:9">
      <c r="A273">
        <v>272</v>
      </c>
      <c r="B273" t="s">
        <v>277</v>
      </c>
      <c r="C273">
        <v>185</v>
      </c>
      <c r="D273" s="1">
        <v>32340</v>
      </c>
      <c r="E273" s="10">
        <v>1988</v>
      </c>
      <c r="F273">
        <v>6</v>
      </c>
      <c r="G273">
        <v>6</v>
      </c>
      <c r="H273" s="12">
        <f>ufc_fighters[[#This Row],[weight_pounds]]*0.45359237</f>
        <v>83.914588450000011</v>
      </c>
      <c r="I273" s="12">
        <f>ufc_fighters[[#This Row],[height_feet]]*30.48+ufc_fighters[[#This Row],[height_inches]]*2.54</f>
        <v>198.12</v>
      </c>
    </row>
    <row r="274" spans="1:9">
      <c r="A274">
        <v>273</v>
      </c>
      <c r="B274" t="s">
        <v>278</v>
      </c>
      <c r="C274">
        <v>145</v>
      </c>
      <c r="D274" s="1">
        <v>31044</v>
      </c>
      <c r="E274" s="10">
        <v>1984</v>
      </c>
      <c r="F274">
        <v>5</v>
      </c>
      <c r="G274">
        <v>10</v>
      </c>
      <c r="H274" s="12">
        <f>ufc_fighters[[#This Row],[weight_pounds]]*0.45359237</f>
        <v>65.770893650000005</v>
      </c>
      <c r="I274" s="12">
        <f>ufc_fighters[[#This Row],[height_feet]]*30.48+ufc_fighters[[#This Row],[height_inches]]*2.54</f>
        <v>177.8</v>
      </c>
    </row>
    <row r="275" spans="1:9">
      <c r="A275">
        <v>274</v>
      </c>
      <c r="B275" t="s">
        <v>279</v>
      </c>
      <c r="C275">
        <v>245</v>
      </c>
      <c r="D275" s="1"/>
      <c r="E275" s="10">
        <v>0</v>
      </c>
      <c r="F275">
        <v>6</v>
      </c>
      <c r="G275">
        <v>4</v>
      </c>
      <c r="H275" s="12">
        <f>ufc_fighters[[#This Row],[weight_pounds]]*0.45359237</f>
        <v>111.13013065000001</v>
      </c>
      <c r="I275" s="12">
        <f>ufc_fighters[[#This Row],[height_feet]]*30.48+ufc_fighters[[#This Row],[height_inches]]*2.54</f>
        <v>193.04</v>
      </c>
    </row>
    <row r="276" spans="1:9">
      <c r="A276">
        <v>275</v>
      </c>
      <c r="B276" t="s">
        <v>280</v>
      </c>
      <c r="C276">
        <v>170</v>
      </c>
      <c r="D276" s="1">
        <v>29290</v>
      </c>
      <c r="E276" s="10">
        <v>1980</v>
      </c>
      <c r="H276" s="12">
        <f>ufc_fighters[[#This Row],[weight_pounds]]*0.45359237</f>
        <v>77.110702900000007</v>
      </c>
      <c r="I276" s="12">
        <f>ufc_fighters[[#This Row],[height_feet]]*30.48+ufc_fighters[[#This Row],[height_inches]]*2.54</f>
        <v>0</v>
      </c>
    </row>
    <row r="277" spans="1:9">
      <c r="A277">
        <v>276</v>
      </c>
      <c r="B277" t="s">
        <v>281</v>
      </c>
      <c r="C277">
        <v>245</v>
      </c>
      <c r="D277" s="1">
        <v>31545</v>
      </c>
      <c r="E277" s="10">
        <v>1986</v>
      </c>
      <c r="F277">
        <v>6</v>
      </c>
      <c r="G277">
        <v>1</v>
      </c>
      <c r="H277" s="12">
        <f>ufc_fighters[[#This Row],[weight_pounds]]*0.45359237</f>
        <v>111.13013065000001</v>
      </c>
      <c r="I277" s="12">
        <f>ufc_fighters[[#This Row],[height_feet]]*30.48+ufc_fighters[[#This Row],[height_inches]]*2.54</f>
        <v>185.42</v>
      </c>
    </row>
    <row r="278" spans="1:9">
      <c r="A278">
        <v>277</v>
      </c>
      <c r="B278" t="s">
        <v>282</v>
      </c>
      <c r="C278">
        <v>125</v>
      </c>
      <c r="D278" s="1">
        <v>32377</v>
      </c>
      <c r="E278" s="10">
        <v>1988</v>
      </c>
      <c r="F278">
        <v>5</v>
      </c>
      <c r="G278">
        <v>5</v>
      </c>
      <c r="H278" s="12">
        <f>ufc_fighters[[#This Row],[weight_pounds]]*0.45359237</f>
        <v>56.699046250000002</v>
      </c>
      <c r="I278" s="12">
        <f>ufc_fighters[[#This Row],[height_feet]]*30.48+ufc_fighters[[#This Row],[height_inches]]*2.54</f>
        <v>165.1</v>
      </c>
    </row>
    <row r="279" spans="1:9">
      <c r="A279">
        <v>278</v>
      </c>
      <c r="B279" t="s">
        <v>283</v>
      </c>
      <c r="C279">
        <v>185</v>
      </c>
      <c r="D279" s="1">
        <v>33523</v>
      </c>
      <c r="E279" s="10">
        <v>1991</v>
      </c>
      <c r="F279">
        <v>6</v>
      </c>
      <c r="G279">
        <v>4</v>
      </c>
      <c r="H279" s="12">
        <f>ufc_fighters[[#This Row],[weight_pounds]]*0.45359237</f>
        <v>83.914588450000011</v>
      </c>
      <c r="I279" s="12">
        <f>ufc_fighters[[#This Row],[height_feet]]*30.48+ufc_fighters[[#This Row],[height_inches]]*2.54</f>
        <v>193.04</v>
      </c>
    </row>
    <row r="280" spans="1:9">
      <c r="A280">
        <v>279</v>
      </c>
      <c r="B280" t="s">
        <v>284</v>
      </c>
      <c r="C280">
        <v>155</v>
      </c>
      <c r="D280" s="1">
        <v>29012</v>
      </c>
      <c r="E280" s="10">
        <v>1979</v>
      </c>
      <c r="F280">
        <v>5</v>
      </c>
      <c r="G280">
        <v>10</v>
      </c>
      <c r="H280" s="12">
        <f>ufc_fighters[[#This Row],[weight_pounds]]*0.45359237</f>
        <v>70.306817350000003</v>
      </c>
      <c r="I280" s="12">
        <f>ufc_fighters[[#This Row],[height_feet]]*30.48+ufc_fighters[[#This Row],[height_inches]]*2.54</f>
        <v>177.8</v>
      </c>
    </row>
    <row r="281" spans="1:9">
      <c r="A281">
        <v>280</v>
      </c>
      <c r="B281" t="s">
        <v>285</v>
      </c>
      <c r="C281">
        <v>205</v>
      </c>
      <c r="D281" s="1">
        <v>28443</v>
      </c>
      <c r="E281" s="10">
        <v>1977</v>
      </c>
      <c r="F281">
        <v>5</v>
      </c>
      <c r="G281">
        <v>9</v>
      </c>
      <c r="H281" s="12">
        <f>ufc_fighters[[#This Row],[weight_pounds]]*0.45359237</f>
        <v>92.986435850000007</v>
      </c>
      <c r="I281" s="12">
        <f>ufc_fighters[[#This Row],[height_feet]]*30.48+ufc_fighters[[#This Row],[height_inches]]*2.54</f>
        <v>175.26</v>
      </c>
    </row>
    <row r="282" spans="1:9">
      <c r="A282">
        <v>281</v>
      </c>
      <c r="B282" t="s">
        <v>286</v>
      </c>
      <c r="C282">
        <v>170</v>
      </c>
      <c r="D282" s="1"/>
      <c r="E282" s="10">
        <v>0</v>
      </c>
      <c r="F282">
        <v>5</v>
      </c>
      <c r="G282">
        <v>10</v>
      </c>
      <c r="H282" s="12">
        <f>ufc_fighters[[#This Row],[weight_pounds]]*0.45359237</f>
        <v>77.110702900000007</v>
      </c>
      <c r="I282" s="12">
        <f>ufc_fighters[[#This Row],[height_feet]]*30.48+ufc_fighters[[#This Row],[height_inches]]*2.54</f>
        <v>177.8</v>
      </c>
    </row>
    <row r="283" spans="1:9">
      <c r="A283">
        <v>282</v>
      </c>
      <c r="B283" t="s">
        <v>287</v>
      </c>
      <c r="C283">
        <v>135</v>
      </c>
      <c r="D283" s="1">
        <v>31548</v>
      </c>
      <c r="E283" s="10">
        <v>1986</v>
      </c>
      <c r="F283">
        <v>5</v>
      </c>
      <c r="G283">
        <v>8</v>
      </c>
      <c r="H283" s="12">
        <f>ufc_fighters[[#This Row],[weight_pounds]]*0.45359237</f>
        <v>61.23496995</v>
      </c>
      <c r="I283" s="12">
        <f>ufc_fighters[[#This Row],[height_feet]]*30.48+ufc_fighters[[#This Row],[height_inches]]*2.54</f>
        <v>172.72</v>
      </c>
    </row>
    <row r="284" spans="1:9">
      <c r="A284">
        <v>283</v>
      </c>
      <c r="B284" t="s">
        <v>288</v>
      </c>
      <c r="C284">
        <v>205</v>
      </c>
      <c r="D284" s="1">
        <v>31933</v>
      </c>
      <c r="E284" s="10">
        <v>1987</v>
      </c>
      <c r="F284">
        <v>6</v>
      </c>
      <c r="G284">
        <v>3</v>
      </c>
      <c r="H284" s="12">
        <f>ufc_fighters[[#This Row],[weight_pounds]]*0.45359237</f>
        <v>92.986435850000007</v>
      </c>
      <c r="I284" s="12">
        <f>ufc_fighters[[#This Row],[height_feet]]*30.48+ufc_fighters[[#This Row],[height_inches]]*2.54</f>
        <v>190.5</v>
      </c>
    </row>
    <row r="285" spans="1:9">
      <c r="A285">
        <v>284</v>
      </c>
      <c r="B285" t="s">
        <v>289</v>
      </c>
      <c r="C285">
        <v>205</v>
      </c>
      <c r="D285" s="1">
        <v>33333</v>
      </c>
      <c r="E285" s="10">
        <v>1991</v>
      </c>
      <c r="H285" s="12">
        <f>ufc_fighters[[#This Row],[weight_pounds]]*0.45359237</f>
        <v>92.986435850000007</v>
      </c>
      <c r="I285" s="12">
        <f>ufc_fighters[[#This Row],[height_feet]]*30.48+ufc_fighters[[#This Row],[height_inches]]*2.54</f>
        <v>0</v>
      </c>
    </row>
    <row r="286" spans="1:9">
      <c r="A286">
        <v>285</v>
      </c>
      <c r="B286" t="s">
        <v>290</v>
      </c>
      <c r="C286">
        <v>185</v>
      </c>
      <c r="D286" s="1"/>
      <c r="E286" s="10">
        <v>0</v>
      </c>
      <c r="F286">
        <v>5</v>
      </c>
      <c r="G286">
        <v>9</v>
      </c>
      <c r="H286" s="12">
        <f>ufc_fighters[[#This Row],[weight_pounds]]*0.45359237</f>
        <v>83.914588450000011</v>
      </c>
      <c r="I286" s="12">
        <f>ufc_fighters[[#This Row],[height_feet]]*30.48+ufc_fighters[[#This Row],[height_inches]]*2.54</f>
        <v>175.26</v>
      </c>
    </row>
    <row r="287" spans="1:9">
      <c r="A287">
        <v>286</v>
      </c>
      <c r="B287" t="s">
        <v>291</v>
      </c>
      <c r="C287">
        <v>185</v>
      </c>
      <c r="D287" s="1">
        <v>28914</v>
      </c>
      <c r="E287" s="10">
        <v>1979</v>
      </c>
      <c r="F287">
        <v>6</v>
      </c>
      <c r="G287">
        <v>1</v>
      </c>
      <c r="H287" s="12">
        <f>ufc_fighters[[#This Row],[weight_pounds]]*0.45359237</f>
        <v>83.914588450000011</v>
      </c>
      <c r="I287" s="12">
        <f>ufc_fighters[[#This Row],[height_feet]]*30.48+ufc_fighters[[#This Row],[height_inches]]*2.54</f>
        <v>185.42</v>
      </c>
    </row>
    <row r="288" spans="1:9">
      <c r="A288">
        <v>287</v>
      </c>
      <c r="B288" t="s">
        <v>292</v>
      </c>
      <c r="C288">
        <v>205</v>
      </c>
      <c r="D288" s="1">
        <v>30371</v>
      </c>
      <c r="E288" s="10">
        <v>1983</v>
      </c>
      <c r="F288">
        <v>6</v>
      </c>
      <c r="G288">
        <v>2</v>
      </c>
      <c r="H288" s="12">
        <f>ufc_fighters[[#This Row],[weight_pounds]]*0.45359237</f>
        <v>92.986435850000007</v>
      </c>
      <c r="I288" s="12">
        <f>ufc_fighters[[#This Row],[height_feet]]*30.48+ufc_fighters[[#This Row],[height_inches]]*2.54</f>
        <v>187.96</v>
      </c>
    </row>
    <row r="289" spans="1:9">
      <c r="A289">
        <v>288</v>
      </c>
      <c r="B289" t="s">
        <v>293</v>
      </c>
      <c r="C289">
        <v>205</v>
      </c>
      <c r="D289" s="1"/>
      <c r="E289" s="10">
        <v>0</v>
      </c>
      <c r="H289" s="12">
        <f>ufc_fighters[[#This Row],[weight_pounds]]*0.45359237</f>
        <v>92.986435850000007</v>
      </c>
      <c r="I289" s="12">
        <f>ufc_fighters[[#This Row],[height_feet]]*30.48+ufc_fighters[[#This Row],[height_inches]]*2.54</f>
        <v>0</v>
      </c>
    </row>
    <row r="290" spans="1:9">
      <c r="A290">
        <v>289</v>
      </c>
      <c r="B290" t="s">
        <v>294</v>
      </c>
      <c r="C290">
        <v>155</v>
      </c>
      <c r="D290" s="1">
        <v>26495</v>
      </c>
      <c r="E290" s="10">
        <v>1972</v>
      </c>
      <c r="F290">
        <v>5</v>
      </c>
      <c r="G290">
        <v>8</v>
      </c>
      <c r="H290" s="12">
        <f>ufc_fighters[[#This Row],[weight_pounds]]*0.45359237</f>
        <v>70.306817350000003</v>
      </c>
      <c r="I290" s="12">
        <f>ufc_fighters[[#This Row],[height_feet]]*30.48+ufc_fighters[[#This Row],[height_inches]]*2.54</f>
        <v>172.72</v>
      </c>
    </row>
    <row r="291" spans="1:9">
      <c r="A291">
        <v>290</v>
      </c>
      <c r="B291" t="s">
        <v>295</v>
      </c>
      <c r="C291">
        <v>170</v>
      </c>
      <c r="D291" s="1">
        <v>28270</v>
      </c>
      <c r="E291" s="10">
        <v>1977</v>
      </c>
      <c r="F291">
        <v>5</v>
      </c>
      <c r="G291">
        <v>10</v>
      </c>
      <c r="H291" s="12">
        <f>ufc_fighters[[#This Row],[weight_pounds]]*0.45359237</f>
        <v>77.110702900000007</v>
      </c>
      <c r="I291" s="12">
        <f>ufc_fighters[[#This Row],[height_feet]]*30.48+ufc_fighters[[#This Row],[height_inches]]*2.54</f>
        <v>177.8</v>
      </c>
    </row>
    <row r="292" spans="1:9">
      <c r="A292">
        <v>291</v>
      </c>
      <c r="B292" t="s">
        <v>296</v>
      </c>
      <c r="D292" s="1"/>
      <c r="E292" s="10">
        <v>0</v>
      </c>
      <c r="H292" s="12">
        <f>ufc_fighters[[#This Row],[weight_pounds]]*0.45359237</f>
        <v>0</v>
      </c>
      <c r="I292" s="12">
        <f>ufc_fighters[[#This Row],[height_feet]]*30.48+ufc_fighters[[#This Row],[height_inches]]*2.54</f>
        <v>0</v>
      </c>
    </row>
    <row r="293" spans="1:9">
      <c r="A293">
        <v>292</v>
      </c>
      <c r="B293" t="s">
        <v>297</v>
      </c>
      <c r="C293">
        <v>145</v>
      </c>
      <c r="D293" s="1">
        <v>30605</v>
      </c>
      <c r="E293" s="10">
        <v>1983</v>
      </c>
      <c r="F293">
        <v>5</v>
      </c>
      <c r="G293">
        <v>8</v>
      </c>
      <c r="H293" s="12">
        <f>ufc_fighters[[#This Row],[weight_pounds]]*0.45359237</f>
        <v>65.770893650000005</v>
      </c>
      <c r="I293" s="12">
        <f>ufc_fighters[[#This Row],[height_feet]]*30.48+ufc_fighters[[#This Row],[height_inches]]*2.54</f>
        <v>172.72</v>
      </c>
    </row>
    <row r="294" spans="1:9">
      <c r="A294">
        <v>293</v>
      </c>
      <c r="B294" t="s">
        <v>298</v>
      </c>
      <c r="C294">
        <v>155</v>
      </c>
      <c r="D294" s="1">
        <v>34197</v>
      </c>
      <c r="E294" s="10">
        <v>1993</v>
      </c>
      <c r="F294">
        <v>5</v>
      </c>
      <c r="G294">
        <v>11</v>
      </c>
      <c r="H294" s="12">
        <f>ufc_fighters[[#This Row],[weight_pounds]]*0.45359237</f>
        <v>70.306817350000003</v>
      </c>
      <c r="I294" s="12">
        <f>ufc_fighters[[#This Row],[height_feet]]*30.48+ufc_fighters[[#This Row],[height_inches]]*2.54</f>
        <v>180.34</v>
      </c>
    </row>
    <row r="295" spans="1:9">
      <c r="A295">
        <v>294</v>
      </c>
      <c r="B295" t="s">
        <v>299</v>
      </c>
      <c r="C295">
        <v>145</v>
      </c>
      <c r="D295" s="1"/>
      <c r="E295" s="10">
        <v>0</v>
      </c>
      <c r="F295">
        <v>5</v>
      </c>
      <c r="G295">
        <v>7</v>
      </c>
      <c r="H295" s="12">
        <f>ufc_fighters[[#This Row],[weight_pounds]]*0.45359237</f>
        <v>65.770893650000005</v>
      </c>
      <c r="I295" s="12">
        <f>ufc_fighters[[#This Row],[height_feet]]*30.48+ufc_fighters[[#This Row],[height_inches]]*2.54</f>
        <v>170.18</v>
      </c>
    </row>
    <row r="296" spans="1:9">
      <c r="A296">
        <v>295</v>
      </c>
      <c r="B296" t="s">
        <v>300</v>
      </c>
      <c r="C296">
        <v>265</v>
      </c>
      <c r="D296" s="1">
        <v>33287</v>
      </c>
      <c r="E296" s="10">
        <v>1991</v>
      </c>
      <c r="F296">
        <v>6</v>
      </c>
      <c r="G296">
        <v>4</v>
      </c>
      <c r="H296" s="12">
        <f>ufc_fighters[[#This Row],[weight_pounds]]*0.45359237</f>
        <v>120.20197805000001</v>
      </c>
      <c r="I296" s="12">
        <f>ufc_fighters[[#This Row],[height_feet]]*30.48+ufc_fighters[[#This Row],[height_inches]]*2.54</f>
        <v>193.04</v>
      </c>
    </row>
    <row r="297" spans="1:9">
      <c r="A297">
        <v>296</v>
      </c>
      <c r="B297" t="s">
        <v>301</v>
      </c>
      <c r="C297">
        <v>145</v>
      </c>
      <c r="D297" s="1">
        <v>30417</v>
      </c>
      <c r="E297" s="10">
        <v>1983</v>
      </c>
      <c r="F297">
        <v>5</v>
      </c>
      <c r="G297">
        <v>5</v>
      </c>
      <c r="H297" s="12">
        <f>ufc_fighters[[#This Row],[weight_pounds]]*0.45359237</f>
        <v>65.770893650000005</v>
      </c>
      <c r="I297" s="12">
        <f>ufc_fighters[[#This Row],[height_feet]]*30.48+ufc_fighters[[#This Row],[height_inches]]*2.54</f>
        <v>165.1</v>
      </c>
    </row>
    <row r="298" spans="1:9">
      <c r="A298">
        <v>297</v>
      </c>
      <c r="B298" t="s">
        <v>302</v>
      </c>
      <c r="C298">
        <v>135</v>
      </c>
      <c r="D298" s="1">
        <v>30544</v>
      </c>
      <c r="E298" s="10">
        <v>1983</v>
      </c>
      <c r="F298">
        <v>5</v>
      </c>
      <c r="G298">
        <v>8</v>
      </c>
      <c r="H298" s="12">
        <f>ufc_fighters[[#This Row],[weight_pounds]]*0.45359237</f>
        <v>61.23496995</v>
      </c>
      <c r="I298" s="12">
        <f>ufc_fighters[[#This Row],[height_feet]]*30.48+ufc_fighters[[#This Row],[height_inches]]*2.54</f>
        <v>172.72</v>
      </c>
    </row>
    <row r="299" spans="1:9">
      <c r="A299">
        <v>298</v>
      </c>
      <c r="B299" t="s">
        <v>303</v>
      </c>
      <c r="C299">
        <v>205</v>
      </c>
      <c r="D299" s="1">
        <v>32202</v>
      </c>
      <c r="E299" s="10">
        <v>1988</v>
      </c>
      <c r="F299">
        <v>6</v>
      </c>
      <c r="G299">
        <v>0</v>
      </c>
      <c r="H299" s="12">
        <f>ufc_fighters[[#This Row],[weight_pounds]]*0.45359237</f>
        <v>92.986435850000007</v>
      </c>
      <c r="I299" s="12">
        <f>ufc_fighters[[#This Row],[height_feet]]*30.48+ufc_fighters[[#This Row],[height_inches]]*2.54</f>
        <v>182.88</v>
      </c>
    </row>
    <row r="300" spans="1:9">
      <c r="A300">
        <v>299</v>
      </c>
      <c r="B300" t="s">
        <v>304</v>
      </c>
      <c r="C300">
        <v>345</v>
      </c>
      <c r="D300" s="1">
        <v>25594</v>
      </c>
      <c r="E300" s="10">
        <v>1970</v>
      </c>
      <c r="F300">
        <v>6</v>
      </c>
      <c r="G300">
        <v>2</v>
      </c>
      <c r="H300" s="12">
        <f>ufc_fighters[[#This Row],[weight_pounds]]*0.45359237</f>
        <v>156.48936765000002</v>
      </c>
      <c r="I300" s="12">
        <f>ufc_fighters[[#This Row],[height_feet]]*30.48+ufc_fighters[[#This Row],[height_inches]]*2.54</f>
        <v>187.96</v>
      </c>
    </row>
    <row r="301" spans="1:9">
      <c r="A301">
        <v>300</v>
      </c>
      <c r="B301" t="s">
        <v>305</v>
      </c>
      <c r="C301">
        <v>145</v>
      </c>
      <c r="D301" s="1">
        <v>31813</v>
      </c>
      <c r="E301" s="10">
        <v>1987</v>
      </c>
      <c r="F301">
        <v>5</v>
      </c>
      <c r="G301">
        <v>7</v>
      </c>
      <c r="H301" s="12">
        <f>ufc_fighters[[#This Row],[weight_pounds]]*0.45359237</f>
        <v>65.770893650000005</v>
      </c>
      <c r="I301" s="12">
        <f>ufc_fighters[[#This Row],[height_feet]]*30.48+ufc_fighters[[#This Row],[height_inches]]*2.54</f>
        <v>170.18</v>
      </c>
    </row>
    <row r="302" spans="1:9">
      <c r="A302">
        <v>301</v>
      </c>
      <c r="B302" t="s">
        <v>306</v>
      </c>
      <c r="C302">
        <v>155</v>
      </c>
      <c r="D302" s="1">
        <v>29883</v>
      </c>
      <c r="E302" s="10">
        <v>1981</v>
      </c>
      <c r="F302">
        <v>5</v>
      </c>
      <c r="G302">
        <v>8</v>
      </c>
      <c r="H302" s="12">
        <f>ufc_fighters[[#This Row],[weight_pounds]]*0.45359237</f>
        <v>70.306817350000003</v>
      </c>
      <c r="I302" s="12">
        <f>ufc_fighters[[#This Row],[height_feet]]*30.48+ufc_fighters[[#This Row],[height_inches]]*2.54</f>
        <v>172.72</v>
      </c>
    </row>
    <row r="303" spans="1:9">
      <c r="A303">
        <v>302</v>
      </c>
      <c r="B303" t="s">
        <v>307</v>
      </c>
      <c r="C303">
        <v>205</v>
      </c>
      <c r="D303" s="1">
        <v>32552</v>
      </c>
      <c r="E303" s="10">
        <v>1989</v>
      </c>
      <c r="F303">
        <v>6</v>
      </c>
      <c r="G303">
        <v>4</v>
      </c>
      <c r="H303" s="12">
        <f>ufc_fighters[[#This Row],[weight_pounds]]*0.45359237</f>
        <v>92.986435850000007</v>
      </c>
      <c r="I303" s="12">
        <f>ufc_fighters[[#This Row],[height_feet]]*30.48+ufc_fighters[[#This Row],[height_inches]]*2.54</f>
        <v>193.04</v>
      </c>
    </row>
    <row r="304" spans="1:9">
      <c r="A304">
        <v>303</v>
      </c>
      <c r="B304" t="s">
        <v>308</v>
      </c>
      <c r="D304" s="1"/>
      <c r="E304" s="10">
        <v>0</v>
      </c>
      <c r="H304" s="12">
        <f>ufc_fighters[[#This Row],[weight_pounds]]*0.45359237</f>
        <v>0</v>
      </c>
      <c r="I304" s="12">
        <f>ufc_fighters[[#This Row],[height_feet]]*30.48+ufc_fighters[[#This Row],[height_inches]]*2.54</f>
        <v>0</v>
      </c>
    </row>
    <row r="305" spans="1:9">
      <c r="A305">
        <v>304</v>
      </c>
      <c r="B305" t="s">
        <v>309</v>
      </c>
      <c r="C305">
        <v>170</v>
      </c>
      <c r="D305" s="1">
        <v>30093</v>
      </c>
      <c r="E305" s="10">
        <v>1982</v>
      </c>
      <c r="F305">
        <v>5</v>
      </c>
      <c r="G305">
        <v>11</v>
      </c>
      <c r="H305" s="12">
        <f>ufc_fighters[[#This Row],[weight_pounds]]*0.45359237</f>
        <v>77.110702900000007</v>
      </c>
      <c r="I305" s="12">
        <f>ufc_fighters[[#This Row],[height_feet]]*30.48+ufc_fighters[[#This Row],[height_inches]]*2.54</f>
        <v>180.34</v>
      </c>
    </row>
    <row r="306" spans="1:9">
      <c r="A306">
        <v>305</v>
      </c>
      <c r="B306" t="s">
        <v>310</v>
      </c>
      <c r="C306">
        <v>145</v>
      </c>
      <c r="D306" s="1"/>
      <c r="E306" s="10">
        <v>0</v>
      </c>
      <c r="H306" s="12">
        <f>ufc_fighters[[#This Row],[weight_pounds]]*0.45359237</f>
        <v>65.770893650000005</v>
      </c>
      <c r="I306" s="12">
        <f>ufc_fighters[[#This Row],[height_feet]]*30.48+ufc_fighters[[#This Row],[height_inches]]*2.54</f>
        <v>0</v>
      </c>
    </row>
    <row r="307" spans="1:9">
      <c r="A307">
        <v>306</v>
      </c>
      <c r="B307" t="s">
        <v>311</v>
      </c>
      <c r="C307">
        <v>185</v>
      </c>
      <c r="D307" s="1">
        <v>29614</v>
      </c>
      <c r="E307" s="10">
        <v>1981</v>
      </c>
      <c r="F307">
        <v>6</v>
      </c>
      <c r="G307">
        <v>0</v>
      </c>
      <c r="H307" s="12">
        <f>ufc_fighters[[#This Row],[weight_pounds]]*0.45359237</f>
        <v>83.914588450000011</v>
      </c>
      <c r="I307" s="12">
        <f>ufc_fighters[[#This Row],[height_feet]]*30.48+ufc_fighters[[#This Row],[height_inches]]*2.54</f>
        <v>182.88</v>
      </c>
    </row>
    <row r="308" spans="1:9">
      <c r="A308">
        <v>307</v>
      </c>
      <c r="B308" t="s">
        <v>312</v>
      </c>
      <c r="C308">
        <v>155</v>
      </c>
      <c r="D308" s="1">
        <v>33222</v>
      </c>
      <c r="E308" s="10">
        <v>1990</v>
      </c>
      <c r="F308">
        <v>5</v>
      </c>
      <c r="G308">
        <v>8</v>
      </c>
      <c r="H308" s="12">
        <f>ufc_fighters[[#This Row],[weight_pounds]]*0.45359237</f>
        <v>70.306817350000003</v>
      </c>
      <c r="I308" s="12">
        <f>ufc_fighters[[#This Row],[height_feet]]*30.48+ufc_fighters[[#This Row],[height_inches]]*2.54</f>
        <v>172.72</v>
      </c>
    </row>
    <row r="309" spans="1:9">
      <c r="A309">
        <v>308</v>
      </c>
      <c r="B309" t="s">
        <v>313</v>
      </c>
      <c r="C309">
        <v>260</v>
      </c>
      <c r="D309" s="1"/>
      <c r="E309" s="10">
        <v>0</v>
      </c>
      <c r="F309">
        <v>6</v>
      </c>
      <c r="G309">
        <v>4</v>
      </c>
      <c r="H309" s="12">
        <f>ufc_fighters[[#This Row],[weight_pounds]]*0.45359237</f>
        <v>117.9340162</v>
      </c>
      <c r="I309" s="12">
        <f>ufc_fighters[[#This Row],[height_feet]]*30.48+ufc_fighters[[#This Row],[height_inches]]*2.54</f>
        <v>193.04</v>
      </c>
    </row>
    <row r="310" spans="1:9">
      <c r="A310">
        <v>309</v>
      </c>
      <c r="B310" t="s">
        <v>314</v>
      </c>
      <c r="C310">
        <v>199</v>
      </c>
      <c r="D310" s="1">
        <v>27072</v>
      </c>
      <c r="E310" s="10">
        <v>1974</v>
      </c>
      <c r="F310">
        <v>5</v>
      </c>
      <c r="G310">
        <v>11</v>
      </c>
      <c r="H310" s="12">
        <f>ufc_fighters[[#This Row],[weight_pounds]]*0.45359237</f>
        <v>90.264881630000005</v>
      </c>
      <c r="I310" s="12">
        <f>ufc_fighters[[#This Row],[height_feet]]*30.48+ufc_fighters[[#This Row],[height_inches]]*2.54</f>
        <v>180.34</v>
      </c>
    </row>
    <row r="311" spans="1:9">
      <c r="A311">
        <v>310</v>
      </c>
      <c r="B311" t="s">
        <v>315</v>
      </c>
      <c r="C311">
        <v>154</v>
      </c>
      <c r="D311" s="1">
        <v>28272</v>
      </c>
      <c r="E311" s="10">
        <v>1977</v>
      </c>
      <c r="F311">
        <v>5</v>
      </c>
      <c r="G311">
        <v>9</v>
      </c>
      <c r="H311" s="12">
        <f>ufc_fighters[[#This Row],[weight_pounds]]*0.45359237</f>
        <v>69.853224980000007</v>
      </c>
      <c r="I311" s="12">
        <f>ufc_fighters[[#This Row],[height_feet]]*30.48+ufc_fighters[[#This Row],[height_inches]]*2.54</f>
        <v>175.26</v>
      </c>
    </row>
    <row r="312" spans="1:9">
      <c r="A312">
        <v>311</v>
      </c>
      <c r="B312" t="s">
        <v>316</v>
      </c>
      <c r="C312">
        <v>185</v>
      </c>
      <c r="D312" s="1"/>
      <c r="E312" s="10">
        <v>0</v>
      </c>
      <c r="F312">
        <v>6</v>
      </c>
      <c r="G312">
        <v>2</v>
      </c>
      <c r="H312" s="12">
        <f>ufc_fighters[[#This Row],[weight_pounds]]*0.45359237</f>
        <v>83.914588450000011</v>
      </c>
      <c r="I312" s="12">
        <f>ufc_fighters[[#This Row],[height_feet]]*30.48+ufc_fighters[[#This Row],[height_inches]]*2.54</f>
        <v>187.96</v>
      </c>
    </row>
    <row r="313" spans="1:9">
      <c r="A313">
        <v>312</v>
      </c>
      <c r="B313" t="s">
        <v>317</v>
      </c>
      <c r="C313">
        <v>125</v>
      </c>
      <c r="D313" s="1">
        <v>33782</v>
      </c>
      <c r="E313" s="10">
        <v>1992</v>
      </c>
      <c r="F313">
        <v>5</v>
      </c>
      <c r="G313">
        <v>6</v>
      </c>
      <c r="H313" s="12">
        <f>ufc_fighters[[#This Row],[weight_pounds]]*0.45359237</f>
        <v>56.699046250000002</v>
      </c>
      <c r="I313" s="12">
        <f>ufc_fighters[[#This Row],[height_feet]]*30.48+ufc_fighters[[#This Row],[height_inches]]*2.54</f>
        <v>167.64000000000001</v>
      </c>
    </row>
    <row r="314" spans="1:9">
      <c r="A314">
        <v>313</v>
      </c>
      <c r="B314" t="s">
        <v>318</v>
      </c>
      <c r="C314">
        <v>205</v>
      </c>
      <c r="D314" s="1"/>
      <c r="E314" s="10">
        <v>0</v>
      </c>
      <c r="F314">
        <v>6</v>
      </c>
      <c r="G314">
        <v>2</v>
      </c>
      <c r="H314" s="12">
        <f>ufc_fighters[[#This Row],[weight_pounds]]*0.45359237</f>
        <v>92.986435850000007</v>
      </c>
      <c r="I314" s="12">
        <f>ufc_fighters[[#This Row],[height_feet]]*30.48+ufc_fighters[[#This Row],[height_inches]]*2.54</f>
        <v>187.96</v>
      </c>
    </row>
    <row r="315" spans="1:9">
      <c r="A315">
        <v>314</v>
      </c>
      <c r="B315" t="s">
        <v>319</v>
      </c>
      <c r="C315">
        <v>185</v>
      </c>
      <c r="D315" s="1"/>
      <c r="E315" s="10">
        <v>0</v>
      </c>
      <c r="F315">
        <v>6</v>
      </c>
      <c r="G315">
        <v>2</v>
      </c>
      <c r="H315" s="12">
        <f>ufc_fighters[[#This Row],[weight_pounds]]*0.45359237</f>
        <v>83.914588450000011</v>
      </c>
      <c r="I315" s="12">
        <f>ufc_fighters[[#This Row],[height_feet]]*30.48+ufc_fighters[[#This Row],[height_inches]]*2.54</f>
        <v>187.96</v>
      </c>
    </row>
    <row r="316" spans="1:9">
      <c r="A316">
        <v>315</v>
      </c>
      <c r="B316" t="s">
        <v>320</v>
      </c>
      <c r="C316">
        <v>185</v>
      </c>
      <c r="D316" s="1">
        <v>29461</v>
      </c>
      <c r="E316" s="10">
        <v>1980</v>
      </c>
      <c r="F316">
        <v>6</v>
      </c>
      <c r="G316">
        <v>0</v>
      </c>
      <c r="H316" s="12">
        <f>ufc_fighters[[#This Row],[weight_pounds]]*0.45359237</f>
        <v>83.914588450000011</v>
      </c>
      <c r="I316" s="12">
        <f>ufc_fighters[[#This Row],[height_feet]]*30.48+ufc_fighters[[#This Row],[height_inches]]*2.54</f>
        <v>182.88</v>
      </c>
    </row>
    <row r="317" spans="1:9">
      <c r="A317">
        <v>316</v>
      </c>
      <c r="B317" t="s">
        <v>321</v>
      </c>
      <c r="C317">
        <v>145</v>
      </c>
      <c r="D317" s="1"/>
      <c r="E317" s="10">
        <v>0</v>
      </c>
      <c r="F317">
        <v>5</v>
      </c>
      <c r="G317">
        <v>10</v>
      </c>
      <c r="H317" s="12">
        <f>ufc_fighters[[#This Row],[weight_pounds]]*0.45359237</f>
        <v>65.770893650000005</v>
      </c>
      <c r="I317" s="12">
        <f>ufc_fighters[[#This Row],[height_feet]]*30.48+ufc_fighters[[#This Row],[height_inches]]*2.54</f>
        <v>177.8</v>
      </c>
    </row>
    <row r="318" spans="1:9">
      <c r="A318">
        <v>317</v>
      </c>
      <c r="B318" t="s">
        <v>322</v>
      </c>
      <c r="C318">
        <v>125</v>
      </c>
      <c r="D318" s="1">
        <v>33719</v>
      </c>
      <c r="E318" s="10">
        <v>1992</v>
      </c>
      <c r="F318">
        <v>5</v>
      </c>
      <c r="G318">
        <v>5</v>
      </c>
      <c r="H318" s="12">
        <f>ufc_fighters[[#This Row],[weight_pounds]]*0.45359237</f>
        <v>56.699046250000002</v>
      </c>
      <c r="I318" s="12">
        <f>ufc_fighters[[#This Row],[height_feet]]*30.48+ufc_fighters[[#This Row],[height_inches]]*2.54</f>
        <v>165.1</v>
      </c>
    </row>
    <row r="319" spans="1:9">
      <c r="A319">
        <v>318</v>
      </c>
      <c r="B319" t="s">
        <v>323</v>
      </c>
      <c r="C319">
        <v>205</v>
      </c>
      <c r="D319" s="1">
        <v>28219</v>
      </c>
      <c r="E319" s="10">
        <v>1977</v>
      </c>
      <c r="F319">
        <v>6</v>
      </c>
      <c r="G319">
        <v>4</v>
      </c>
      <c r="H319" s="12">
        <f>ufc_fighters[[#This Row],[weight_pounds]]*0.45359237</f>
        <v>92.986435850000007</v>
      </c>
      <c r="I319" s="12">
        <f>ufc_fighters[[#This Row],[height_feet]]*30.48+ufc_fighters[[#This Row],[height_inches]]*2.54</f>
        <v>193.04</v>
      </c>
    </row>
    <row r="320" spans="1:9">
      <c r="A320">
        <v>319</v>
      </c>
      <c r="B320" t="s">
        <v>324</v>
      </c>
      <c r="C320">
        <v>135</v>
      </c>
      <c r="D320" s="1">
        <v>34185</v>
      </c>
      <c r="E320" s="10">
        <v>1993</v>
      </c>
      <c r="F320">
        <v>5</v>
      </c>
      <c r="G320">
        <v>4</v>
      </c>
      <c r="H320" s="12">
        <f>ufc_fighters[[#This Row],[weight_pounds]]*0.45359237</f>
        <v>61.23496995</v>
      </c>
      <c r="I320" s="12">
        <f>ufc_fighters[[#This Row],[height_feet]]*30.48+ufc_fighters[[#This Row],[height_inches]]*2.54</f>
        <v>162.56</v>
      </c>
    </row>
    <row r="321" spans="1:9">
      <c r="A321">
        <v>320</v>
      </c>
      <c r="B321" t="s">
        <v>325</v>
      </c>
      <c r="C321">
        <v>235</v>
      </c>
      <c r="D321" s="1"/>
      <c r="E321" s="10">
        <v>0</v>
      </c>
      <c r="F321">
        <v>6</v>
      </c>
      <c r="G321">
        <v>0</v>
      </c>
      <c r="H321" s="12">
        <f>ufc_fighters[[#This Row],[weight_pounds]]*0.45359237</f>
        <v>106.59420695</v>
      </c>
      <c r="I321" s="12">
        <f>ufc_fighters[[#This Row],[height_feet]]*30.48+ufc_fighters[[#This Row],[height_inches]]*2.54</f>
        <v>182.88</v>
      </c>
    </row>
    <row r="322" spans="1:9">
      <c r="A322">
        <v>321</v>
      </c>
      <c r="B322" t="s">
        <v>326</v>
      </c>
      <c r="C322">
        <v>255</v>
      </c>
      <c r="D322" s="1">
        <v>33452</v>
      </c>
      <c r="E322" s="10">
        <v>1991</v>
      </c>
      <c r="F322">
        <v>6</v>
      </c>
      <c r="G322">
        <v>2</v>
      </c>
      <c r="H322" s="12">
        <f>ufc_fighters[[#This Row],[weight_pounds]]*0.45359237</f>
        <v>115.66605435000001</v>
      </c>
      <c r="I322" s="12">
        <f>ufc_fighters[[#This Row],[height_feet]]*30.48+ufc_fighters[[#This Row],[height_inches]]*2.54</f>
        <v>187.96</v>
      </c>
    </row>
    <row r="323" spans="1:9">
      <c r="A323">
        <v>322</v>
      </c>
      <c r="B323" t="s">
        <v>327</v>
      </c>
      <c r="C323">
        <v>170</v>
      </c>
      <c r="D323" s="1">
        <v>32287</v>
      </c>
      <c r="E323" s="10">
        <v>1988</v>
      </c>
      <c r="F323">
        <v>5</v>
      </c>
      <c r="G323">
        <v>8</v>
      </c>
      <c r="H323" s="12">
        <f>ufc_fighters[[#This Row],[weight_pounds]]*0.45359237</f>
        <v>77.110702900000007</v>
      </c>
      <c r="I323" s="12">
        <f>ufc_fighters[[#This Row],[height_feet]]*30.48+ufc_fighters[[#This Row],[height_inches]]*2.54</f>
        <v>172.72</v>
      </c>
    </row>
    <row r="324" spans="1:9">
      <c r="A324">
        <v>323</v>
      </c>
      <c r="B324" t="s">
        <v>328</v>
      </c>
      <c r="C324">
        <v>205</v>
      </c>
      <c r="D324" s="1">
        <v>29796</v>
      </c>
      <c r="E324" s="10">
        <v>1981</v>
      </c>
      <c r="F324">
        <v>5</v>
      </c>
      <c r="G324">
        <v>11</v>
      </c>
      <c r="H324" s="12">
        <f>ufc_fighters[[#This Row],[weight_pounds]]*0.45359237</f>
        <v>92.986435850000007</v>
      </c>
      <c r="I324" s="12">
        <f>ufc_fighters[[#This Row],[height_feet]]*30.48+ufc_fighters[[#This Row],[height_inches]]*2.54</f>
        <v>180.34</v>
      </c>
    </row>
    <row r="325" spans="1:9">
      <c r="A325">
        <v>324</v>
      </c>
      <c r="B325" t="s">
        <v>329</v>
      </c>
      <c r="C325">
        <v>215</v>
      </c>
      <c r="D325" s="1"/>
      <c r="E325" s="10">
        <v>0</v>
      </c>
      <c r="F325">
        <v>6</v>
      </c>
      <c r="G325">
        <v>1</v>
      </c>
      <c r="H325" s="12">
        <f>ufc_fighters[[#This Row],[weight_pounds]]*0.45359237</f>
        <v>97.522359550000004</v>
      </c>
      <c r="I325" s="12">
        <f>ufc_fighters[[#This Row],[height_feet]]*30.48+ufc_fighters[[#This Row],[height_inches]]*2.54</f>
        <v>185.42</v>
      </c>
    </row>
    <row r="326" spans="1:9">
      <c r="A326">
        <v>325</v>
      </c>
      <c r="B326" t="s">
        <v>330</v>
      </c>
      <c r="D326" s="1"/>
      <c r="E326" s="10">
        <v>0</v>
      </c>
      <c r="H326" s="12">
        <f>ufc_fighters[[#This Row],[weight_pounds]]*0.45359237</f>
        <v>0</v>
      </c>
      <c r="I326" s="12">
        <f>ufc_fighters[[#This Row],[height_feet]]*30.48+ufc_fighters[[#This Row],[height_inches]]*2.54</f>
        <v>0</v>
      </c>
    </row>
    <row r="327" spans="1:9">
      <c r="A327">
        <v>326</v>
      </c>
      <c r="B327" t="s">
        <v>331</v>
      </c>
      <c r="C327">
        <v>115</v>
      </c>
      <c r="D327" s="1">
        <v>32492</v>
      </c>
      <c r="E327" s="10">
        <v>1988</v>
      </c>
      <c r="F327">
        <v>5</v>
      </c>
      <c r="G327">
        <v>8</v>
      </c>
      <c r="H327" s="12">
        <f>ufc_fighters[[#This Row],[weight_pounds]]*0.45359237</f>
        <v>52.163122550000004</v>
      </c>
      <c r="I327" s="12">
        <f>ufc_fighters[[#This Row],[height_feet]]*30.48+ufc_fighters[[#This Row],[height_inches]]*2.54</f>
        <v>172.72</v>
      </c>
    </row>
    <row r="328" spans="1:9">
      <c r="A328">
        <v>327</v>
      </c>
      <c r="B328" t="s">
        <v>332</v>
      </c>
      <c r="C328">
        <v>260</v>
      </c>
      <c r="D328" s="1">
        <v>25109</v>
      </c>
      <c r="E328" s="10">
        <v>1968</v>
      </c>
      <c r="F328">
        <v>6</v>
      </c>
      <c r="G328">
        <v>2</v>
      </c>
      <c r="H328" s="12">
        <f>ufc_fighters[[#This Row],[weight_pounds]]*0.45359237</f>
        <v>117.9340162</v>
      </c>
      <c r="I328" s="12">
        <f>ufc_fighters[[#This Row],[height_feet]]*30.48+ufc_fighters[[#This Row],[height_inches]]*2.54</f>
        <v>187.96</v>
      </c>
    </row>
    <row r="329" spans="1:9">
      <c r="A329">
        <v>328</v>
      </c>
      <c r="B329" t="s">
        <v>333</v>
      </c>
      <c r="C329">
        <v>170</v>
      </c>
      <c r="D329" s="1"/>
      <c r="E329" s="10">
        <v>0</v>
      </c>
      <c r="F329">
        <v>5</v>
      </c>
      <c r="G329">
        <v>7</v>
      </c>
      <c r="H329" s="12">
        <f>ufc_fighters[[#This Row],[weight_pounds]]*0.45359237</f>
        <v>77.110702900000007</v>
      </c>
      <c r="I329" s="12">
        <f>ufc_fighters[[#This Row],[height_feet]]*30.48+ufc_fighters[[#This Row],[height_inches]]*2.54</f>
        <v>170.18</v>
      </c>
    </row>
    <row r="330" spans="1:9">
      <c r="A330">
        <v>329</v>
      </c>
      <c r="B330" t="s">
        <v>334</v>
      </c>
      <c r="C330">
        <v>183</v>
      </c>
      <c r="D330" s="1"/>
      <c r="E330" s="10">
        <v>0</v>
      </c>
      <c r="F330">
        <v>6</v>
      </c>
      <c r="G330">
        <v>2</v>
      </c>
      <c r="H330" s="12">
        <f>ufc_fighters[[#This Row],[weight_pounds]]*0.45359237</f>
        <v>83.007403710000006</v>
      </c>
      <c r="I330" s="12">
        <f>ufc_fighters[[#This Row],[height_feet]]*30.48+ufc_fighters[[#This Row],[height_inches]]*2.54</f>
        <v>187.96</v>
      </c>
    </row>
    <row r="331" spans="1:9">
      <c r="A331">
        <v>330</v>
      </c>
      <c r="B331" t="s">
        <v>335</v>
      </c>
      <c r="C331">
        <v>205</v>
      </c>
      <c r="D331" s="1"/>
      <c r="E331" s="10">
        <v>0</v>
      </c>
      <c r="F331">
        <v>6</v>
      </c>
      <c r="G331">
        <v>0</v>
      </c>
      <c r="H331" s="12">
        <f>ufc_fighters[[#This Row],[weight_pounds]]*0.45359237</f>
        <v>92.986435850000007</v>
      </c>
      <c r="I331" s="12">
        <f>ufc_fighters[[#This Row],[height_feet]]*30.48+ufc_fighters[[#This Row],[height_inches]]*2.54</f>
        <v>182.88</v>
      </c>
    </row>
    <row r="332" spans="1:9">
      <c r="A332">
        <v>331</v>
      </c>
      <c r="B332" t="s">
        <v>336</v>
      </c>
      <c r="C332">
        <v>275</v>
      </c>
      <c r="D332" s="1"/>
      <c r="E332" s="10">
        <v>0</v>
      </c>
      <c r="F332">
        <v>6</v>
      </c>
      <c r="G332">
        <v>0</v>
      </c>
      <c r="H332" s="12">
        <f>ufc_fighters[[#This Row],[weight_pounds]]*0.45359237</f>
        <v>124.73790175000001</v>
      </c>
      <c r="I332" s="12">
        <f>ufc_fighters[[#This Row],[height_feet]]*30.48+ufc_fighters[[#This Row],[height_inches]]*2.54</f>
        <v>182.88</v>
      </c>
    </row>
    <row r="333" spans="1:9">
      <c r="A333">
        <v>332</v>
      </c>
      <c r="B333" t="s">
        <v>337</v>
      </c>
      <c r="C333">
        <v>155</v>
      </c>
      <c r="D333" s="1"/>
      <c r="E333" s="10">
        <v>0</v>
      </c>
      <c r="H333" s="12">
        <f>ufc_fighters[[#This Row],[weight_pounds]]*0.45359237</f>
        <v>70.306817350000003</v>
      </c>
      <c r="I333" s="12">
        <f>ufc_fighters[[#This Row],[height_feet]]*30.48+ufc_fighters[[#This Row],[height_inches]]*2.54</f>
        <v>0</v>
      </c>
    </row>
    <row r="334" spans="1:9">
      <c r="A334">
        <v>333</v>
      </c>
      <c r="B334" t="s">
        <v>338</v>
      </c>
      <c r="C334">
        <v>230</v>
      </c>
      <c r="D334" s="1"/>
      <c r="E334" s="10">
        <v>0</v>
      </c>
      <c r="F334">
        <v>5</v>
      </c>
      <c r="G334">
        <v>11</v>
      </c>
      <c r="H334" s="12">
        <f>ufc_fighters[[#This Row],[weight_pounds]]*0.45359237</f>
        <v>104.32624510000001</v>
      </c>
      <c r="I334" s="12">
        <f>ufc_fighters[[#This Row],[height_feet]]*30.48+ufc_fighters[[#This Row],[height_inches]]*2.54</f>
        <v>180.34</v>
      </c>
    </row>
    <row r="335" spans="1:9">
      <c r="A335">
        <v>334</v>
      </c>
      <c r="B335" t="s">
        <v>339</v>
      </c>
      <c r="C335">
        <v>225</v>
      </c>
      <c r="D335" s="1">
        <v>25400</v>
      </c>
      <c r="E335" s="10">
        <v>1969</v>
      </c>
      <c r="F335">
        <v>6</v>
      </c>
      <c r="G335">
        <v>0</v>
      </c>
      <c r="H335" s="12">
        <f>ufc_fighters[[#This Row],[weight_pounds]]*0.45359237</f>
        <v>102.05828325</v>
      </c>
      <c r="I335" s="12">
        <f>ufc_fighters[[#This Row],[height_feet]]*30.48+ufc_fighters[[#This Row],[height_inches]]*2.54</f>
        <v>182.88</v>
      </c>
    </row>
    <row r="336" spans="1:9">
      <c r="A336">
        <v>335</v>
      </c>
      <c r="B336" t="s">
        <v>340</v>
      </c>
      <c r="C336">
        <v>185</v>
      </c>
      <c r="D336" s="1">
        <v>34325</v>
      </c>
      <c r="E336" s="10">
        <v>1993</v>
      </c>
      <c r="F336">
        <v>6</v>
      </c>
      <c r="G336">
        <v>3</v>
      </c>
      <c r="H336" s="12">
        <f>ufc_fighters[[#This Row],[weight_pounds]]*0.45359237</f>
        <v>83.914588450000011</v>
      </c>
      <c r="I336" s="12">
        <f>ufc_fighters[[#This Row],[height_feet]]*30.48+ufc_fighters[[#This Row],[height_inches]]*2.54</f>
        <v>190.5</v>
      </c>
    </row>
    <row r="337" spans="1:9">
      <c r="A337">
        <v>336</v>
      </c>
      <c r="B337" t="s">
        <v>341</v>
      </c>
      <c r="C337">
        <v>170</v>
      </c>
      <c r="D337" s="1"/>
      <c r="E337" s="10">
        <v>0</v>
      </c>
      <c r="F337">
        <v>6</v>
      </c>
      <c r="G337">
        <v>2</v>
      </c>
      <c r="H337" s="12">
        <f>ufc_fighters[[#This Row],[weight_pounds]]*0.45359237</f>
        <v>77.110702900000007</v>
      </c>
      <c r="I337" s="12">
        <f>ufc_fighters[[#This Row],[height_feet]]*30.48+ufc_fighters[[#This Row],[height_inches]]*2.54</f>
        <v>187.96</v>
      </c>
    </row>
    <row r="338" spans="1:9">
      <c r="A338">
        <v>337</v>
      </c>
      <c r="B338" t="s">
        <v>342</v>
      </c>
      <c r="C338">
        <v>135</v>
      </c>
      <c r="D338" s="1">
        <v>29394</v>
      </c>
      <c r="E338" s="10">
        <v>1980</v>
      </c>
      <c r="F338">
        <v>5</v>
      </c>
      <c r="G338">
        <v>7</v>
      </c>
      <c r="H338" s="12">
        <f>ufc_fighters[[#This Row],[weight_pounds]]*0.45359237</f>
        <v>61.23496995</v>
      </c>
      <c r="I338" s="12">
        <f>ufc_fighters[[#This Row],[height_feet]]*30.48+ufc_fighters[[#This Row],[height_inches]]*2.54</f>
        <v>170.18</v>
      </c>
    </row>
    <row r="339" spans="1:9">
      <c r="A339">
        <v>338</v>
      </c>
      <c r="B339" t="s">
        <v>343</v>
      </c>
      <c r="C339">
        <v>155</v>
      </c>
      <c r="D339" s="1">
        <v>30290</v>
      </c>
      <c r="E339" s="10">
        <v>1982</v>
      </c>
      <c r="F339">
        <v>5</v>
      </c>
      <c r="G339">
        <v>9</v>
      </c>
      <c r="H339" s="12">
        <f>ufc_fighters[[#This Row],[weight_pounds]]*0.45359237</f>
        <v>70.306817350000003</v>
      </c>
      <c r="I339" s="12">
        <f>ufc_fighters[[#This Row],[height_feet]]*30.48+ufc_fighters[[#This Row],[height_inches]]*2.54</f>
        <v>175.26</v>
      </c>
    </row>
    <row r="340" spans="1:9">
      <c r="A340">
        <v>339</v>
      </c>
      <c r="B340" t="s">
        <v>344</v>
      </c>
      <c r="C340">
        <v>155</v>
      </c>
      <c r="D340" s="1">
        <v>28081</v>
      </c>
      <c r="E340" s="10">
        <v>1976</v>
      </c>
      <c r="F340">
        <v>5</v>
      </c>
      <c r="G340">
        <v>9</v>
      </c>
      <c r="H340" s="12">
        <f>ufc_fighters[[#This Row],[weight_pounds]]*0.45359237</f>
        <v>70.306817350000003</v>
      </c>
      <c r="I340" s="12">
        <f>ufc_fighters[[#This Row],[height_feet]]*30.48+ufc_fighters[[#This Row],[height_inches]]*2.54</f>
        <v>175.26</v>
      </c>
    </row>
    <row r="341" spans="1:9">
      <c r="A341">
        <v>340</v>
      </c>
      <c r="B341" t="s">
        <v>345</v>
      </c>
      <c r="C341">
        <v>145</v>
      </c>
      <c r="D341" s="1"/>
      <c r="E341" s="10">
        <v>0</v>
      </c>
      <c r="F341">
        <v>5</v>
      </c>
      <c r="G341">
        <v>7</v>
      </c>
      <c r="H341" s="12">
        <f>ufc_fighters[[#This Row],[weight_pounds]]*0.45359237</f>
        <v>65.770893650000005</v>
      </c>
      <c r="I341" s="12">
        <f>ufc_fighters[[#This Row],[height_feet]]*30.48+ufc_fighters[[#This Row],[height_inches]]*2.54</f>
        <v>170.18</v>
      </c>
    </row>
    <row r="342" spans="1:9">
      <c r="A342">
        <v>341</v>
      </c>
      <c r="B342" t="s">
        <v>346</v>
      </c>
      <c r="C342">
        <v>155</v>
      </c>
      <c r="D342" s="1">
        <v>30182</v>
      </c>
      <c r="E342" s="10">
        <v>1982</v>
      </c>
      <c r="F342">
        <v>5</v>
      </c>
      <c r="G342">
        <v>9</v>
      </c>
      <c r="H342" s="12">
        <f>ufc_fighters[[#This Row],[weight_pounds]]*0.45359237</f>
        <v>70.306817350000003</v>
      </c>
      <c r="I342" s="12">
        <f>ufc_fighters[[#This Row],[height_feet]]*30.48+ufc_fighters[[#This Row],[height_inches]]*2.54</f>
        <v>175.26</v>
      </c>
    </row>
    <row r="343" spans="1:9">
      <c r="A343">
        <v>342</v>
      </c>
      <c r="B343" t="s">
        <v>347</v>
      </c>
      <c r="C343">
        <v>170</v>
      </c>
      <c r="D343" s="1">
        <v>30480</v>
      </c>
      <c r="E343" s="10">
        <v>1983</v>
      </c>
      <c r="F343">
        <v>5</v>
      </c>
      <c r="G343">
        <v>9</v>
      </c>
      <c r="H343" s="12">
        <f>ufc_fighters[[#This Row],[weight_pounds]]*0.45359237</f>
        <v>77.110702900000007</v>
      </c>
      <c r="I343" s="12">
        <f>ufc_fighters[[#This Row],[height_feet]]*30.48+ufc_fighters[[#This Row],[height_inches]]*2.54</f>
        <v>175.26</v>
      </c>
    </row>
    <row r="344" spans="1:9">
      <c r="A344">
        <v>343</v>
      </c>
      <c r="B344" t="s">
        <v>348</v>
      </c>
      <c r="C344">
        <v>170</v>
      </c>
      <c r="D344" s="1">
        <v>33931</v>
      </c>
      <c r="E344" s="10">
        <v>1992</v>
      </c>
      <c r="F344">
        <v>5</v>
      </c>
      <c r="G344">
        <v>10</v>
      </c>
      <c r="H344" s="12">
        <f>ufc_fighters[[#This Row],[weight_pounds]]*0.45359237</f>
        <v>77.110702900000007</v>
      </c>
      <c r="I344" s="12">
        <f>ufc_fighters[[#This Row],[height_feet]]*30.48+ufc_fighters[[#This Row],[height_inches]]*2.54</f>
        <v>177.8</v>
      </c>
    </row>
    <row r="345" spans="1:9">
      <c r="A345">
        <v>344</v>
      </c>
      <c r="B345" t="s">
        <v>349</v>
      </c>
      <c r="C345">
        <v>199</v>
      </c>
      <c r="D345" s="1">
        <v>25307</v>
      </c>
      <c r="E345" s="10">
        <v>1969</v>
      </c>
      <c r="F345">
        <v>6</v>
      </c>
      <c r="G345">
        <v>0</v>
      </c>
      <c r="H345" s="12">
        <f>ufc_fighters[[#This Row],[weight_pounds]]*0.45359237</f>
        <v>90.264881630000005</v>
      </c>
      <c r="I345" s="12">
        <f>ufc_fighters[[#This Row],[height_feet]]*30.48+ufc_fighters[[#This Row],[height_inches]]*2.54</f>
        <v>182.88</v>
      </c>
    </row>
    <row r="346" spans="1:9">
      <c r="A346">
        <v>345</v>
      </c>
      <c r="B346" t="s">
        <v>350</v>
      </c>
      <c r="C346">
        <v>155</v>
      </c>
      <c r="D346" s="1">
        <v>30551</v>
      </c>
      <c r="E346" s="10">
        <v>1983</v>
      </c>
      <c r="F346">
        <v>5</v>
      </c>
      <c r="G346">
        <v>8</v>
      </c>
      <c r="H346" s="12">
        <f>ufc_fighters[[#This Row],[weight_pounds]]*0.45359237</f>
        <v>70.306817350000003</v>
      </c>
      <c r="I346" s="12">
        <f>ufc_fighters[[#This Row],[height_feet]]*30.48+ufc_fighters[[#This Row],[height_inches]]*2.54</f>
        <v>172.72</v>
      </c>
    </row>
    <row r="347" spans="1:9">
      <c r="A347">
        <v>346</v>
      </c>
      <c r="B347" t="s">
        <v>351</v>
      </c>
      <c r="C347">
        <v>170</v>
      </c>
      <c r="D347" s="1">
        <v>33925</v>
      </c>
      <c r="E347" s="10">
        <v>1992</v>
      </c>
      <c r="F347">
        <v>5</v>
      </c>
      <c r="G347">
        <v>10</v>
      </c>
      <c r="H347" s="12">
        <f>ufc_fighters[[#This Row],[weight_pounds]]*0.45359237</f>
        <v>77.110702900000007</v>
      </c>
      <c r="I347" s="12">
        <f>ufc_fighters[[#This Row],[height_feet]]*30.48+ufc_fighters[[#This Row],[height_inches]]*2.54</f>
        <v>177.8</v>
      </c>
    </row>
    <row r="348" spans="1:9">
      <c r="A348">
        <v>347</v>
      </c>
      <c r="B348" t="s">
        <v>352</v>
      </c>
      <c r="C348">
        <v>185</v>
      </c>
      <c r="D348" s="1">
        <v>29855</v>
      </c>
      <c r="E348" s="10">
        <v>1981</v>
      </c>
      <c r="F348">
        <v>6</v>
      </c>
      <c r="G348">
        <v>1</v>
      </c>
      <c r="H348" s="12">
        <f>ufc_fighters[[#This Row],[weight_pounds]]*0.45359237</f>
        <v>83.914588450000011</v>
      </c>
      <c r="I348" s="12">
        <f>ufc_fighters[[#This Row],[height_feet]]*30.48+ufc_fighters[[#This Row],[height_inches]]*2.54</f>
        <v>185.42</v>
      </c>
    </row>
    <row r="349" spans="1:9">
      <c r="A349">
        <v>348</v>
      </c>
      <c r="B349" t="s">
        <v>353</v>
      </c>
      <c r="C349">
        <v>155</v>
      </c>
      <c r="D349" s="1"/>
      <c r="E349" s="10">
        <v>0</v>
      </c>
      <c r="H349" s="12">
        <f>ufc_fighters[[#This Row],[weight_pounds]]*0.45359237</f>
        <v>70.306817350000003</v>
      </c>
      <c r="I349" s="12">
        <f>ufc_fighters[[#This Row],[height_feet]]*30.48+ufc_fighters[[#This Row],[height_inches]]*2.54</f>
        <v>0</v>
      </c>
    </row>
    <row r="350" spans="1:9">
      <c r="A350">
        <v>349</v>
      </c>
      <c r="B350" t="s">
        <v>354</v>
      </c>
      <c r="C350">
        <v>145</v>
      </c>
      <c r="D350" s="1">
        <v>34233</v>
      </c>
      <c r="E350" s="10">
        <v>1993</v>
      </c>
      <c r="F350">
        <v>5</v>
      </c>
      <c r="G350">
        <v>8</v>
      </c>
      <c r="H350" s="12">
        <f>ufc_fighters[[#This Row],[weight_pounds]]*0.45359237</f>
        <v>65.770893650000005</v>
      </c>
      <c r="I350" s="12">
        <f>ufc_fighters[[#This Row],[height_feet]]*30.48+ufc_fighters[[#This Row],[height_inches]]*2.54</f>
        <v>172.72</v>
      </c>
    </row>
    <row r="351" spans="1:9">
      <c r="A351">
        <v>350</v>
      </c>
      <c r="B351" t="s">
        <v>355</v>
      </c>
      <c r="C351">
        <v>145</v>
      </c>
      <c r="D351" s="1">
        <v>31924</v>
      </c>
      <c r="E351" s="10">
        <v>1987</v>
      </c>
      <c r="F351">
        <v>5</v>
      </c>
      <c r="G351">
        <v>7</v>
      </c>
      <c r="H351" s="12">
        <f>ufc_fighters[[#This Row],[weight_pounds]]*0.45359237</f>
        <v>65.770893650000005</v>
      </c>
      <c r="I351" s="12">
        <f>ufc_fighters[[#This Row],[height_feet]]*30.48+ufc_fighters[[#This Row],[height_inches]]*2.54</f>
        <v>170.18</v>
      </c>
    </row>
    <row r="352" spans="1:9">
      <c r="A352">
        <v>351</v>
      </c>
      <c r="B352" t="s">
        <v>356</v>
      </c>
      <c r="C352">
        <v>185</v>
      </c>
      <c r="D352" s="1">
        <v>33507</v>
      </c>
      <c r="E352" s="10">
        <v>1991</v>
      </c>
      <c r="F352">
        <v>6</v>
      </c>
      <c r="G352">
        <v>3</v>
      </c>
      <c r="H352" s="12">
        <f>ufc_fighters[[#This Row],[weight_pounds]]*0.45359237</f>
        <v>83.914588450000011</v>
      </c>
      <c r="I352" s="12">
        <f>ufc_fighters[[#This Row],[height_feet]]*30.48+ufc_fighters[[#This Row],[height_inches]]*2.54</f>
        <v>190.5</v>
      </c>
    </row>
    <row r="353" spans="1:9">
      <c r="A353">
        <v>352</v>
      </c>
      <c r="B353" t="s">
        <v>357</v>
      </c>
      <c r="C353">
        <v>155</v>
      </c>
      <c r="D353" s="1">
        <v>32619</v>
      </c>
      <c r="E353" s="10">
        <v>1989</v>
      </c>
      <c r="F353">
        <v>5</v>
      </c>
      <c r="G353">
        <v>10</v>
      </c>
      <c r="H353" s="12">
        <f>ufc_fighters[[#This Row],[weight_pounds]]*0.45359237</f>
        <v>70.306817350000003</v>
      </c>
      <c r="I353" s="12">
        <f>ufc_fighters[[#This Row],[height_feet]]*30.48+ufc_fighters[[#This Row],[height_inches]]*2.54</f>
        <v>177.8</v>
      </c>
    </row>
    <row r="354" spans="1:9">
      <c r="A354">
        <v>353</v>
      </c>
      <c r="B354" t="s">
        <v>358</v>
      </c>
      <c r="C354">
        <v>170</v>
      </c>
      <c r="D354" s="1">
        <v>26218</v>
      </c>
      <c r="E354" s="10">
        <v>1971</v>
      </c>
      <c r="F354">
        <v>5</v>
      </c>
      <c r="G354">
        <v>8</v>
      </c>
      <c r="H354" s="12">
        <f>ufc_fighters[[#This Row],[weight_pounds]]*0.45359237</f>
        <v>77.110702900000007</v>
      </c>
      <c r="I354" s="12">
        <f>ufc_fighters[[#This Row],[height_feet]]*30.48+ufc_fighters[[#This Row],[height_inches]]*2.54</f>
        <v>172.72</v>
      </c>
    </row>
    <row r="355" spans="1:9">
      <c r="A355">
        <v>354</v>
      </c>
      <c r="B355" t="s">
        <v>359</v>
      </c>
      <c r="C355">
        <v>155</v>
      </c>
      <c r="D355" s="1">
        <v>29626</v>
      </c>
      <c r="E355" s="10">
        <v>1981</v>
      </c>
      <c r="F355">
        <v>5</v>
      </c>
      <c r="G355">
        <v>10</v>
      </c>
      <c r="H355" s="12">
        <f>ufc_fighters[[#This Row],[weight_pounds]]*0.45359237</f>
        <v>70.306817350000003</v>
      </c>
      <c r="I355" s="12">
        <f>ufc_fighters[[#This Row],[height_feet]]*30.48+ufc_fighters[[#This Row],[height_inches]]*2.54</f>
        <v>177.8</v>
      </c>
    </row>
    <row r="356" spans="1:9">
      <c r="A356">
        <v>355</v>
      </c>
      <c r="B356" t="s">
        <v>360</v>
      </c>
      <c r="C356">
        <v>155</v>
      </c>
      <c r="D356" s="1"/>
      <c r="E356" s="10">
        <v>0</v>
      </c>
      <c r="F356">
        <v>5</v>
      </c>
      <c r="G356">
        <v>11</v>
      </c>
      <c r="H356" s="12">
        <f>ufc_fighters[[#This Row],[weight_pounds]]*0.45359237</f>
        <v>70.306817350000003</v>
      </c>
      <c r="I356" s="12">
        <f>ufc_fighters[[#This Row],[height_feet]]*30.48+ufc_fighters[[#This Row],[height_inches]]*2.54</f>
        <v>180.34</v>
      </c>
    </row>
    <row r="357" spans="1:9">
      <c r="A357">
        <v>356</v>
      </c>
      <c r="B357" t="s">
        <v>361</v>
      </c>
      <c r="C357">
        <v>205</v>
      </c>
      <c r="D357" s="1">
        <v>35156</v>
      </c>
      <c r="E357" s="10">
        <v>1996</v>
      </c>
      <c r="F357">
        <v>6</v>
      </c>
      <c r="G357">
        <v>3</v>
      </c>
      <c r="H357" s="12">
        <f>ufc_fighters[[#This Row],[weight_pounds]]*0.45359237</f>
        <v>92.986435850000007</v>
      </c>
      <c r="I357" s="12">
        <f>ufc_fighters[[#This Row],[height_feet]]*30.48+ufc_fighters[[#This Row],[height_inches]]*2.54</f>
        <v>190.5</v>
      </c>
    </row>
    <row r="358" spans="1:9">
      <c r="A358">
        <v>357</v>
      </c>
      <c r="B358" t="s">
        <v>362</v>
      </c>
      <c r="C358">
        <v>205</v>
      </c>
      <c r="D358" s="1"/>
      <c r="E358" s="10">
        <v>0</v>
      </c>
      <c r="H358" s="12">
        <f>ufc_fighters[[#This Row],[weight_pounds]]*0.45359237</f>
        <v>92.986435850000007</v>
      </c>
      <c r="I358" s="12">
        <f>ufc_fighters[[#This Row],[height_feet]]*30.48+ufc_fighters[[#This Row],[height_inches]]*2.54</f>
        <v>0</v>
      </c>
    </row>
    <row r="359" spans="1:9">
      <c r="A359">
        <v>358</v>
      </c>
      <c r="B359" t="s">
        <v>363</v>
      </c>
      <c r="C359">
        <v>205</v>
      </c>
      <c r="D359" s="1">
        <v>27582</v>
      </c>
      <c r="E359" s="10">
        <v>1975</v>
      </c>
      <c r="F359">
        <v>5</v>
      </c>
      <c r="G359">
        <v>11</v>
      </c>
      <c r="H359" s="12">
        <f>ufc_fighters[[#This Row],[weight_pounds]]*0.45359237</f>
        <v>92.986435850000007</v>
      </c>
      <c r="I359" s="12">
        <f>ufc_fighters[[#This Row],[height_feet]]*30.48+ufc_fighters[[#This Row],[height_inches]]*2.54</f>
        <v>180.34</v>
      </c>
    </row>
    <row r="360" spans="1:9">
      <c r="A360">
        <v>359</v>
      </c>
      <c r="B360" t="s">
        <v>364</v>
      </c>
      <c r="C360">
        <v>135</v>
      </c>
      <c r="D360" s="1">
        <v>31143</v>
      </c>
      <c r="E360" s="10">
        <v>1985</v>
      </c>
      <c r="F360">
        <v>5</v>
      </c>
      <c r="G360">
        <v>4</v>
      </c>
      <c r="H360" s="12">
        <f>ufc_fighters[[#This Row],[weight_pounds]]*0.45359237</f>
        <v>61.23496995</v>
      </c>
      <c r="I360" s="12">
        <f>ufc_fighters[[#This Row],[height_feet]]*30.48+ufc_fighters[[#This Row],[height_inches]]*2.54</f>
        <v>162.56</v>
      </c>
    </row>
    <row r="361" spans="1:9">
      <c r="A361">
        <v>360</v>
      </c>
      <c r="B361" t="s">
        <v>365</v>
      </c>
      <c r="C361">
        <v>205</v>
      </c>
      <c r="D361" s="1">
        <v>27345</v>
      </c>
      <c r="E361" s="10">
        <v>1974</v>
      </c>
      <c r="F361">
        <v>6</v>
      </c>
      <c r="G361">
        <v>3</v>
      </c>
      <c r="H361" s="12">
        <f>ufc_fighters[[#This Row],[weight_pounds]]*0.45359237</f>
        <v>92.986435850000007</v>
      </c>
      <c r="I361" s="12">
        <f>ufc_fighters[[#This Row],[height_feet]]*30.48+ufc_fighters[[#This Row],[height_inches]]*2.54</f>
        <v>190.5</v>
      </c>
    </row>
    <row r="362" spans="1:9">
      <c r="A362">
        <v>361</v>
      </c>
      <c r="B362" t="s">
        <v>366</v>
      </c>
      <c r="C362">
        <v>170</v>
      </c>
      <c r="D362" s="1">
        <v>28456</v>
      </c>
      <c r="E362" s="10">
        <v>1977</v>
      </c>
      <c r="F362">
        <v>6</v>
      </c>
      <c r="G362">
        <v>1</v>
      </c>
      <c r="H362" s="12">
        <f>ufc_fighters[[#This Row],[weight_pounds]]*0.45359237</f>
        <v>77.110702900000007</v>
      </c>
      <c r="I362" s="12">
        <f>ufc_fighters[[#This Row],[height_feet]]*30.48+ufc_fighters[[#This Row],[height_inches]]*2.54</f>
        <v>185.42</v>
      </c>
    </row>
    <row r="363" spans="1:9">
      <c r="A363">
        <v>362</v>
      </c>
      <c r="B363" t="s">
        <v>367</v>
      </c>
      <c r="C363">
        <v>135</v>
      </c>
      <c r="D363" s="1">
        <v>29516</v>
      </c>
      <c r="E363" s="10">
        <v>1980</v>
      </c>
      <c r="F363">
        <v>5</v>
      </c>
      <c r="G363">
        <v>8</v>
      </c>
      <c r="H363" s="12">
        <f>ufc_fighters[[#This Row],[weight_pounds]]*0.45359237</f>
        <v>61.23496995</v>
      </c>
      <c r="I363" s="12">
        <f>ufc_fighters[[#This Row],[height_feet]]*30.48+ufc_fighters[[#This Row],[height_inches]]*2.54</f>
        <v>172.72</v>
      </c>
    </row>
    <row r="364" spans="1:9">
      <c r="A364">
        <v>363</v>
      </c>
      <c r="B364" t="s">
        <v>368</v>
      </c>
      <c r="D364" s="1"/>
      <c r="E364" s="10">
        <v>0</v>
      </c>
      <c r="H364" s="12">
        <f>ufc_fighters[[#This Row],[weight_pounds]]*0.45359237</f>
        <v>0</v>
      </c>
      <c r="I364" s="12">
        <f>ufc_fighters[[#This Row],[height_feet]]*30.48+ufc_fighters[[#This Row],[height_inches]]*2.54</f>
        <v>0</v>
      </c>
    </row>
    <row r="365" spans="1:9">
      <c r="A365">
        <v>364</v>
      </c>
      <c r="B365" t="s">
        <v>369</v>
      </c>
      <c r="C365">
        <v>205</v>
      </c>
      <c r="D365" s="1">
        <v>28619</v>
      </c>
      <c r="E365" s="10">
        <v>1978</v>
      </c>
      <c r="F365">
        <v>6</v>
      </c>
      <c r="G365">
        <v>1</v>
      </c>
      <c r="H365" s="12">
        <f>ufc_fighters[[#This Row],[weight_pounds]]*0.45359237</f>
        <v>92.986435850000007</v>
      </c>
      <c r="I365" s="12">
        <f>ufc_fighters[[#This Row],[height_feet]]*30.48+ufc_fighters[[#This Row],[height_inches]]*2.54</f>
        <v>185.42</v>
      </c>
    </row>
    <row r="366" spans="1:9">
      <c r="A366">
        <v>365</v>
      </c>
      <c r="B366" t="s">
        <v>370</v>
      </c>
      <c r="C366">
        <v>155</v>
      </c>
      <c r="D366" s="1">
        <v>28860</v>
      </c>
      <c r="E366" s="10">
        <v>1979</v>
      </c>
      <c r="F366">
        <v>6</v>
      </c>
      <c r="G366">
        <v>0</v>
      </c>
      <c r="H366" s="12">
        <f>ufc_fighters[[#This Row],[weight_pounds]]*0.45359237</f>
        <v>70.306817350000003</v>
      </c>
      <c r="I366" s="12">
        <f>ufc_fighters[[#This Row],[height_feet]]*30.48+ufc_fighters[[#This Row],[height_inches]]*2.54</f>
        <v>182.88</v>
      </c>
    </row>
    <row r="367" spans="1:9">
      <c r="A367">
        <v>366</v>
      </c>
      <c r="B367" t="s">
        <v>371</v>
      </c>
      <c r="C367">
        <v>145</v>
      </c>
      <c r="D367" s="1">
        <v>31272</v>
      </c>
      <c r="E367" s="10">
        <v>1985</v>
      </c>
      <c r="F367">
        <v>6</v>
      </c>
      <c r="G367">
        <v>0</v>
      </c>
      <c r="H367" s="12">
        <f>ufc_fighters[[#This Row],[weight_pounds]]*0.45359237</f>
        <v>65.770893650000005</v>
      </c>
      <c r="I367" s="12">
        <f>ufc_fighters[[#This Row],[height_feet]]*30.48+ufc_fighters[[#This Row],[height_inches]]*2.54</f>
        <v>182.88</v>
      </c>
    </row>
    <row r="368" spans="1:9">
      <c r="A368">
        <v>367</v>
      </c>
      <c r="B368" t="s">
        <v>372</v>
      </c>
      <c r="C368">
        <v>155</v>
      </c>
      <c r="D368" s="1">
        <v>31693</v>
      </c>
      <c r="E368" s="10">
        <v>1986</v>
      </c>
      <c r="F368">
        <v>5</v>
      </c>
      <c r="G368">
        <v>10</v>
      </c>
      <c r="H368" s="12">
        <f>ufc_fighters[[#This Row],[weight_pounds]]*0.45359237</f>
        <v>70.306817350000003</v>
      </c>
      <c r="I368" s="12">
        <f>ufc_fighters[[#This Row],[height_feet]]*30.48+ufc_fighters[[#This Row],[height_inches]]*2.54</f>
        <v>177.8</v>
      </c>
    </row>
    <row r="369" spans="1:9">
      <c r="A369">
        <v>368</v>
      </c>
      <c r="B369" t="s">
        <v>373</v>
      </c>
      <c r="C369">
        <v>125</v>
      </c>
      <c r="D369" s="1">
        <v>34091</v>
      </c>
      <c r="E369" s="10">
        <v>1993</v>
      </c>
      <c r="F369">
        <v>5</v>
      </c>
      <c r="G369">
        <v>3</v>
      </c>
      <c r="H369" s="12">
        <f>ufc_fighters[[#This Row],[weight_pounds]]*0.45359237</f>
        <v>56.699046250000002</v>
      </c>
      <c r="I369" s="12">
        <f>ufc_fighters[[#This Row],[height_feet]]*30.48+ufc_fighters[[#This Row],[height_inches]]*2.54</f>
        <v>160.02000000000001</v>
      </c>
    </row>
    <row r="370" spans="1:9">
      <c r="A370">
        <v>369</v>
      </c>
      <c r="B370" t="s">
        <v>374</v>
      </c>
      <c r="C370">
        <v>265</v>
      </c>
      <c r="D370" s="1">
        <v>30378</v>
      </c>
      <c r="E370" s="10">
        <v>1983</v>
      </c>
      <c r="F370">
        <v>6</v>
      </c>
      <c r="G370">
        <v>2</v>
      </c>
      <c r="H370" s="12">
        <f>ufc_fighters[[#This Row],[weight_pounds]]*0.45359237</f>
        <v>120.20197805000001</v>
      </c>
      <c r="I370" s="12">
        <f>ufc_fighters[[#This Row],[height_feet]]*30.48+ufc_fighters[[#This Row],[height_inches]]*2.54</f>
        <v>187.96</v>
      </c>
    </row>
    <row r="371" spans="1:9">
      <c r="A371">
        <v>370</v>
      </c>
      <c r="B371" t="s">
        <v>375</v>
      </c>
      <c r="C371">
        <v>185</v>
      </c>
      <c r="D371" s="1">
        <v>30419</v>
      </c>
      <c r="E371" s="10">
        <v>1983</v>
      </c>
      <c r="H371" s="12">
        <f>ufc_fighters[[#This Row],[weight_pounds]]*0.45359237</f>
        <v>83.914588450000011</v>
      </c>
      <c r="I371" s="12">
        <f>ufc_fighters[[#This Row],[height_feet]]*30.48+ufc_fighters[[#This Row],[height_inches]]*2.54</f>
        <v>0</v>
      </c>
    </row>
    <row r="372" spans="1:9">
      <c r="A372">
        <v>371</v>
      </c>
      <c r="B372" t="s">
        <v>376</v>
      </c>
      <c r="C372">
        <v>190</v>
      </c>
      <c r="D372" s="1">
        <v>30106</v>
      </c>
      <c r="E372" s="10">
        <v>1982</v>
      </c>
      <c r="F372">
        <v>5</v>
      </c>
      <c r="G372">
        <v>11</v>
      </c>
      <c r="H372" s="12">
        <f>ufc_fighters[[#This Row],[weight_pounds]]*0.45359237</f>
        <v>86.182550300000003</v>
      </c>
      <c r="I372" s="12">
        <f>ufc_fighters[[#This Row],[height_feet]]*30.48+ufc_fighters[[#This Row],[height_inches]]*2.54</f>
        <v>180.34</v>
      </c>
    </row>
    <row r="373" spans="1:9">
      <c r="A373">
        <v>372</v>
      </c>
      <c r="B373" t="s">
        <v>377</v>
      </c>
      <c r="C373">
        <v>145</v>
      </c>
      <c r="D373" s="1">
        <v>27645</v>
      </c>
      <c r="E373" s="10">
        <v>1975</v>
      </c>
      <c r="F373">
        <v>5</v>
      </c>
      <c r="G373">
        <v>6</v>
      </c>
      <c r="H373" s="12">
        <f>ufc_fighters[[#This Row],[weight_pounds]]*0.45359237</f>
        <v>65.770893650000005</v>
      </c>
      <c r="I373" s="12">
        <f>ufc_fighters[[#This Row],[height_feet]]*30.48+ufc_fighters[[#This Row],[height_inches]]*2.54</f>
        <v>167.64000000000001</v>
      </c>
    </row>
    <row r="374" spans="1:9">
      <c r="A374">
        <v>373</v>
      </c>
      <c r="B374" t="s">
        <v>378</v>
      </c>
      <c r="C374">
        <v>170</v>
      </c>
      <c r="D374" s="1"/>
      <c r="E374" s="10">
        <v>0</v>
      </c>
      <c r="H374" s="12">
        <f>ufc_fighters[[#This Row],[weight_pounds]]*0.45359237</f>
        <v>77.110702900000007</v>
      </c>
      <c r="I374" s="12">
        <f>ufc_fighters[[#This Row],[height_feet]]*30.48+ufc_fighters[[#This Row],[height_inches]]*2.54</f>
        <v>0</v>
      </c>
    </row>
    <row r="375" spans="1:9">
      <c r="A375">
        <v>374</v>
      </c>
      <c r="B375" t="s">
        <v>379</v>
      </c>
      <c r="C375">
        <v>205</v>
      </c>
      <c r="D375" s="1">
        <v>28107</v>
      </c>
      <c r="E375" s="10">
        <v>1976</v>
      </c>
      <c r="F375">
        <v>5</v>
      </c>
      <c r="G375">
        <v>11</v>
      </c>
      <c r="H375" s="12">
        <f>ufc_fighters[[#This Row],[weight_pounds]]*0.45359237</f>
        <v>92.986435850000007</v>
      </c>
      <c r="I375" s="12">
        <f>ufc_fighters[[#This Row],[height_feet]]*30.48+ufc_fighters[[#This Row],[height_inches]]*2.54</f>
        <v>180.34</v>
      </c>
    </row>
    <row r="376" spans="1:9">
      <c r="A376">
        <v>375</v>
      </c>
      <c r="B376" t="s">
        <v>380</v>
      </c>
      <c r="C376">
        <v>170</v>
      </c>
      <c r="D376" s="1">
        <v>29596</v>
      </c>
      <c r="E376" s="10">
        <v>1981</v>
      </c>
      <c r="F376">
        <v>6</v>
      </c>
      <c r="G376">
        <v>0</v>
      </c>
      <c r="H376" s="12">
        <f>ufc_fighters[[#This Row],[weight_pounds]]*0.45359237</f>
        <v>77.110702900000007</v>
      </c>
      <c r="I376" s="12">
        <f>ufc_fighters[[#This Row],[height_feet]]*30.48+ufc_fighters[[#This Row],[height_inches]]*2.54</f>
        <v>182.88</v>
      </c>
    </row>
    <row r="377" spans="1:9">
      <c r="A377">
        <v>376</v>
      </c>
      <c r="B377" t="s">
        <v>381</v>
      </c>
      <c r="C377">
        <v>235</v>
      </c>
      <c r="D377" s="1"/>
      <c r="E377" s="10">
        <v>0</v>
      </c>
      <c r="F377">
        <v>6</v>
      </c>
      <c r="G377">
        <v>0</v>
      </c>
      <c r="H377" s="12">
        <f>ufc_fighters[[#This Row],[weight_pounds]]*0.45359237</f>
        <v>106.59420695</v>
      </c>
      <c r="I377" s="12">
        <f>ufc_fighters[[#This Row],[height_feet]]*30.48+ufc_fighters[[#This Row],[height_inches]]*2.54</f>
        <v>182.88</v>
      </c>
    </row>
    <row r="378" spans="1:9">
      <c r="A378">
        <v>377</v>
      </c>
      <c r="B378" t="s">
        <v>382</v>
      </c>
      <c r="C378">
        <v>145</v>
      </c>
      <c r="D378" s="1">
        <v>33015</v>
      </c>
      <c r="E378" s="10">
        <v>1990</v>
      </c>
      <c r="F378">
        <v>5</v>
      </c>
      <c r="G378">
        <v>9</v>
      </c>
      <c r="H378" s="12">
        <f>ufc_fighters[[#This Row],[weight_pounds]]*0.45359237</f>
        <v>65.770893650000005</v>
      </c>
      <c r="I378" s="12">
        <f>ufc_fighters[[#This Row],[height_feet]]*30.48+ufc_fighters[[#This Row],[height_inches]]*2.54</f>
        <v>175.26</v>
      </c>
    </row>
    <row r="379" spans="1:9">
      <c r="A379">
        <v>378</v>
      </c>
      <c r="B379" t="s">
        <v>383</v>
      </c>
      <c r="C379">
        <v>155</v>
      </c>
      <c r="D379" s="1">
        <v>31041</v>
      </c>
      <c r="E379" s="10">
        <v>1984</v>
      </c>
      <c r="F379">
        <v>5</v>
      </c>
      <c r="G379">
        <v>10</v>
      </c>
      <c r="H379" s="12">
        <f>ufc_fighters[[#This Row],[weight_pounds]]*0.45359237</f>
        <v>70.306817350000003</v>
      </c>
      <c r="I379" s="12">
        <f>ufc_fighters[[#This Row],[height_feet]]*30.48+ufc_fighters[[#This Row],[height_inches]]*2.54</f>
        <v>177.8</v>
      </c>
    </row>
    <row r="380" spans="1:9">
      <c r="A380">
        <v>379</v>
      </c>
      <c r="B380" t="s">
        <v>384</v>
      </c>
      <c r="C380">
        <v>170</v>
      </c>
      <c r="D380" s="1">
        <v>33062</v>
      </c>
      <c r="E380" s="10">
        <v>1990</v>
      </c>
      <c r="F380">
        <v>6</v>
      </c>
      <c r="G380">
        <v>3</v>
      </c>
      <c r="H380" s="12">
        <f>ufc_fighters[[#This Row],[weight_pounds]]*0.45359237</f>
        <v>77.110702900000007</v>
      </c>
      <c r="I380" s="12">
        <f>ufc_fighters[[#This Row],[height_feet]]*30.48+ufc_fighters[[#This Row],[height_inches]]*2.54</f>
        <v>190.5</v>
      </c>
    </row>
    <row r="381" spans="1:9">
      <c r="A381">
        <v>380</v>
      </c>
      <c r="B381" t="s">
        <v>385</v>
      </c>
      <c r="C381">
        <v>155</v>
      </c>
      <c r="D381" s="1">
        <v>30814</v>
      </c>
      <c r="E381" s="10">
        <v>1984</v>
      </c>
      <c r="F381">
        <v>5</v>
      </c>
      <c r="G381">
        <v>9</v>
      </c>
      <c r="H381" s="12">
        <f>ufc_fighters[[#This Row],[weight_pounds]]*0.45359237</f>
        <v>70.306817350000003</v>
      </c>
      <c r="I381" s="12">
        <f>ufc_fighters[[#This Row],[height_feet]]*30.48+ufc_fighters[[#This Row],[height_inches]]*2.54</f>
        <v>175.26</v>
      </c>
    </row>
    <row r="382" spans="1:9">
      <c r="A382">
        <v>381</v>
      </c>
      <c r="B382" t="s">
        <v>386</v>
      </c>
      <c r="C382">
        <v>145</v>
      </c>
      <c r="D382" s="1">
        <v>30989</v>
      </c>
      <c r="E382" s="10">
        <v>1984</v>
      </c>
      <c r="F382">
        <v>5</v>
      </c>
      <c r="G382">
        <v>10</v>
      </c>
      <c r="H382" s="12">
        <f>ufc_fighters[[#This Row],[weight_pounds]]*0.45359237</f>
        <v>65.770893650000005</v>
      </c>
      <c r="I382" s="12">
        <f>ufc_fighters[[#This Row],[height_feet]]*30.48+ufc_fighters[[#This Row],[height_inches]]*2.54</f>
        <v>177.8</v>
      </c>
    </row>
    <row r="383" spans="1:9">
      <c r="A383">
        <v>382</v>
      </c>
      <c r="B383" t="s">
        <v>387</v>
      </c>
      <c r="C383">
        <v>255</v>
      </c>
      <c r="D383" s="1">
        <v>30149</v>
      </c>
      <c r="E383" s="10">
        <v>1982</v>
      </c>
      <c r="F383">
        <v>6</v>
      </c>
      <c r="G383">
        <v>6</v>
      </c>
      <c r="H383" s="12">
        <f>ufc_fighters[[#This Row],[weight_pounds]]*0.45359237</f>
        <v>115.66605435000001</v>
      </c>
      <c r="I383" s="12">
        <f>ufc_fighters[[#This Row],[height_feet]]*30.48+ufc_fighters[[#This Row],[height_inches]]*2.54</f>
        <v>198.12</v>
      </c>
    </row>
    <row r="384" spans="1:9">
      <c r="A384">
        <v>383</v>
      </c>
      <c r="B384" t="s">
        <v>388</v>
      </c>
      <c r="C384">
        <v>205</v>
      </c>
      <c r="D384" s="1">
        <v>28353</v>
      </c>
      <c r="E384" s="10">
        <v>1977</v>
      </c>
      <c r="F384">
        <v>6</v>
      </c>
      <c r="G384">
        <v>0</v>
      </c>
      <c r="H384" s="12">
        <f>ufc_fighters[[#This Row],[weight_pounds]]*0.45359237</f>
        <v>92.986435850000007</v>
      </c>
      <c r="I384" s="12">
        <f>ufc_fighters[[#This Row],[height_feet]]*30.48+ufc_fighters[[#This Row],[height_inches]]*2.54</f>
        <v>182.88</v>
      </c>
    </row>
    <row r="385" spans="1:9">
      <c r="A385">
        <v>384</v>
      </c>
      <c r="B385" t="s">
        <v>389</v>
      </c>
      <c r="C385">
        <v>205</v>
      </c>
      <c r="D385" s="1">
        <v>27306</v>
      </c>
      <c r="E385" s="10">
        <v>1974</v>
      </c>
      <c r="F385">
        <v>6</v>
      </c>
      <c r="G385">
        <v>1</v>
      </c>
      <c r="H385" s="12">
        <f>ufc_fighters[[#This Row],[weight_pounds]]*0.45359237</f>
        <v>92.986435850000007</v>
      </c>
      <c r="I385" s="12">
        <f>ufc_fighters[[#This Row],[height_feet]]*30.48+ufc_fighters[[#This Row],[height_inches]]*2.54</f>
        <v>185.42</v>
      </c>
    </row>
    <row r="386" spans="1:9">
      <c r="A386">
        <v>385</v>
      </c>
      <c r="B386" t="s">
        <v>390</v>
      </c>
      <c r="C386">
        <v>170</v>
      </c>
      <c r="D386" s="1"/>
      <c r="E386" s="10">
        <v>0</v>
      </c>
      <c r="F386">
        <v>5</v>
      </c>
      <c r="G386">
        <v>9</v>
      </c>
      <c r="H386" s="12">
        <f>ufc_fighters[[#This Row],[weight_pounds]]*0.45359237</f>
        <v>77.110702900000007</v>
      </c>
      <c r="I386" s="12">
        <f>ufc_fighters[[#This Row],[height_feet]]*30.48+ufc_fighters[[#This Row],[height_inches]]*2.54</f>
        <v>175.26</v>
      </c>
    </row>
    <row r="387" spans="1:9">
      <c r="A387">
        <v>386</v>
      </c>
      <c r="B387" t="s">
        <v>391</v>
      </c>
      <c r="C387">
        <v>205</v>
      </c>
      <c r="D387" s="1">
        <v>34470</v>
      </c>
      <c r="E387" s="10">
        <v>1994</v>
      </c>
      <c r="F387">
        <v>6</v>
      </c>
      <c r="G387">
        <v>0</v>
      </c>
      <c r="H387" s="12">
        <f>ufc_fighters[[#This Row],[weight_pounds]]*0.45359237</f>
        <v>92.986435850000007</v>
      </c>
      <c r="I387" s="12">
        <f>ufc_fighters[[#This Row],[height_feet]]*30.48+ufc_fighters[[#This Row],[height_inches]]*2.54</f>
        <v>182.88</v>
      </c>
    </row>
    <row r="388" spans="1:9">
      <c r="A388">
        <v>387</v>
      </c>
      <c r="B388" t="s">
        <v>392</v>
      </c>
      <c r="C388">
        <v>170</v>
      </c>
      <c r="D388" s="1">
        <v>29893</v>
      </c>
      <c r="E388" s="10">
        <v>1981</v>
      </c>
      <c r="F388">
        <v>5</v>
      </c>
      <c r="G388">
        <v>10</v>
      </c>
      <c r="H388" s="12">
        <f>ufc_fighters[[#This Row],[weight_pounds]]*0.45359237</f>
        <v>77.110702900000007</v>
      </c>
      <c r="I388" s="12">
        <f>ufc_fighters[[#This Row],[height_feet]]*30.48+ufc_fighters[[#This Row],[height_inches]]*2.54</f>
        <v>177.8</v>
      </c>
    </row>
    <row r="389" spans="1:9">
      <c r="A389">
        <v>388</v>
      </c>
      <c r="B389" t="s">
        <v>393</v>
      </c>
      <c r="C389">
        <v>145</v>
      </c>
      <c r="D389" s="1">
        <v>30006</v>
      </c>
      <c r="E389" s="10">
        <v>1982</v>
      </c>
      <c r="F389">
        <v>5</v>
      </c>
      <c r="G389">
        <v>6</v>
      </c>
      <c r="H389" s="12">
        <f>ufc_fighters[[#This Row],[weight_pounds]]*0.45359237</f>
        <v>65.770893650000005</v>
      </c>
      <c r="I389" s="12">
        <f>ufc_fighters[[#This Row],[height_feet]]*30.48+ufc_fighters[[#This Row],[height_inches]]*2.54</f>
        <v>167.64000000000001</v>
      </c>
    </row>
    <row r="390" spans="1:9">
      <c r="A390">
        <v>389</v>
      </c>
      <c r="B390" t="s">
        <v>394</v>
      </c>
      <c r="C390">
        <v>185</v>
      </c>
      <c r="D390" s="1">
        <v>30685</v>
      </c>
      <c r="E390" s="10">
        <v>1984</v>
      </c>
      <c r="F390">
        <v>6</v>
      </c>
      <c r="G390">
        <v>1</v>
      </c>
      <c r="H390" s="12">
        <f>ufc_fighters[[#This Row],[weight_pounds]]*0.45359237</f>
        <v>83.914588450000011</v>
      </c>
      <c r="I390" s="12">
        <f>ufc_fighters[[#This Row],[height_feet]]*30.48+ufc_fighters[[#This Row],[height_inches]]*2.54</f>
        <v>185.42</v>
      </c>
    </row>
    <row r="391" spans="1:9">
      <c r="A391">
        <v>390</v>
      </c>
      <c r="B391" t="s">
        <v>395</v>
      </c>
      <c r="C391">
        <v>185</v>
      </c>
      <c r="D391" s="1">
        <v>29334</v>
      </c>
      <c r="E391" s="10">
        <v>1980</v>
      </c>
      <c r="F391">
        <v>5</v>
      </c>
      <c r="G391">
        <v>10</v>
      </c>
      <c r="H391" s="12">
        <f>ufc_fighters[[#This Row],[weight_pounds]]*0.45359237</f>
        <v>83.914588450000011</v>
      </c>
      <c r="I391" s="12">
        <f>ufc_fighters[[#This Row],[height_feet]]*30.48+ufc_fighters[[#This Row],[height_inches]]*2.54</f>
        <v>177.8</v>
      </c>
    </row>
    <row r="392" spans="1:9">
      <c r="A392">
        <v>391</v>
      </c>
      <c r="B392" t="s">
        <v>396</v>
      </c>
      <c r="C392">
        <v>155</v>
      </c>
      <c r="D392" s="1">
        <v>30550</v>
      </c>
      <c r="E392" s="10">
        <v>1983</v>
      </c>
      <c r="F392">
        <v>6</v>
      </c>
      <c r="G392">
        <v>0</v>
      </c>
      <c r="H392" s="12">
        <f>ufc_fighters[[#This Row],[weight_pounds]]*0.45359237</f>
        <v>70.306817350000003</v>
      </c>
      <c r="I392" s="12">
        <f>ufc_fighters[[#This Row],[height_feet]]*30.48+ufc_fighters[[#This Row],[height_inches]]*2.54</f>
        <v>182.88</v>
      </c>
    </row>
    <row r="393" spans="1:9">
      <c r="A393">
        <v>392</v>
      </c>
      <c r="B393" t="s">
        <v>397</v>
      </c>
      <c r="C393">
        <v>205</v>
      </c>
      <c r="D393" s="1">
        <v>31338</v>
      </c>
      <c r="E393" s="10">
        <v>1985</v>
      </c>
      <c r="F393">
        <v>6</v>
      </c>
      <c r="G393">
        <v>0</v>
      </c>
      <c r="H393" s="12">
        <f>ufc_fighters[[#This Row],[weight_pounds]]*0.45359237</f>
        <v>92.986435850000007</v>
      </c>
      <c r="I393" s="12">
        <f>ufc_fighters[[#This Row],[height_feet]]*30.48+ufc_fighters[[#This Row],[height_inches]]*2.54</f>
        <v>182.88</v>
      </c>
    </row>
    <row r="394" spans="1:9">
      <c r="A394">
        <v>393</v>
      </c>
      <c r="B394" t="s">
        <v>398</v>
      </c>
      <c r="C394">
        <v>170</v>
      </c>
      <c r="D394" s="1"/>
      <c r="E394" s="10">
        <v>0</v>
      </c>
      <c r="F394">
        <v>5</v>
      </c>
      <c r="G394">
        <v>10</v>
      </c>
      <c r="H394" s="12">
        <f>ufc_fighters[[#This Row],[weight_pounds]]*0.45359237</f>
        <v>77.110702900000007</v>
      </c>
      <c r="I394" s="12">
        <f>ufc_fighters[[#This Row],[height_feet]]*30.48+ufc_fighters[[#This Row],[height_inches]]*2.54</f>
        <v>177.8</v>
      </c>
    </row>
    <row r="395" spans="1:9">
      <c r="A395">
        <v>394</v>
      </c>
      <c r="B395" t="s">
        <v>399</v>
      </c>
      <c r="C395">
        <v>135</v>
      </c>
      <c r="D395" s="1">
        <v>30029</v>
      </c>
      <c r="E395" s="10">
        <v>1982</v>
      </c>
      <c r="F395">
        <v>5</v>
      </c>
      <c r="G395">
        <v>10</v>
      </c>
      <c r="H395" s="12">
        <f>ufc_fighters[[#This Row],[weight_pounds]]*0.45359237</f>
        <v>61.23496995</v>
      </c>
      <c r="I395" s="12">
        <f>ufc_fighters[[#This Row],[height_feet]]*30.48+ufc_fighters[[#This Row],[height_inches]]*2.54</f>
        <v>177.8</v>
      </c>
    </row>
    <row r="396" spans="1:9">
      <c r="A396">
        <v>395</v>
      </c>
      <c r="B396" t="s">
        <v>400</v>
      </c>
      <c r="C396">
        <v>145</v>
      </c>
      <c r="D396" s="1">
        <v>30501</v>
      </c>
      <c r="E396" s="10">
        <v>1983</v>
      </c>
      <c r="F396">
        <v>5</v>
      </c>
      <c r="G396">
        <v>7</v>
      </c>
      <c r="H396" s="12">
        <f>ufc_fighters[[#This Row],[weight_pounds]]*0.45359237</f>
        <v>65.770893650000005</v>
      </c>
      <c r="I396" s="12">
        <f>ufc_fighters[[#This Row],[height_feet]]*30.48+ufc_fighters[[#This Row],[height_inches]]*2.54</f>
        <v>170.18</v>
      </c>
    </row>
    <row r="397" spans="1:9">
      <c r="A397">
        <v>396</v>
      </c>
      <c r="B397" t="s">
        <v>401</v>
      </c>
      <c r="C397">
        <v>185</v>
      </c>
      <c r="D397" s="1">
        <v>34451</v>
      </c>
      <c r="E397" s="10">
        <v>1994</v>
      </c>
      <c r="F397">
        <v>5</v>
      </c>
      <c r="G397">
        <v>10</v>
      </c>
      <c r="H397" s="12">
        <f>ufc_fighters[[#This Row],[weight_pounds]]*0.45359237</f>
        <v>83.914588450000011</v>
      </c>
      <c r="I397" s="12">
        <f>ufc_fighters[[#This Row],[height_feet]]*30.48+ufc_fighters[[#This Row],[height_inches]]*2.54</f>
        <v>177.8</v>
      </c>
    </row>
    <row r="398" spans="1:9">
      <c r="A398">
        <v>397</v>
      </c>
      <c r="B398" t="s">
        <v>402</v>
      </c>
      <c r="C398">
        <v>145</v>
      </c>
      <c r="D398" s="1">
        <v>27249</v>
      </c>
      <c r="E398" s="10">
        <v>1974</v>
      </c>
      <c r="F398">
        <v>5</v>
      </c>
      <c r="G398">
        <v>9</v>
      </c>
      <c r="H398" s="12">
        <f>ufc_fighters[[#This Row],[weight_pounds]]*0.45359237</f>
        <v>65.770893650000005</v>
      </c>
      <c r="I398" s="12">
        <f>ufc_fighters[[#This Row],[height_feet]]*30.48+ufc_fighters[[#This Row],[height_inches]]*2.54</f>
        <v>175.26</v>
      </c>
    </row>
    <row r="399" spans="1:9">
      <c r="A399">
        <v>398</v>
      </c>
      <c r="B399" t="s">
        <v>403</v>
      </c>
      <c r="C399">
        <v>225</v>
      </c>
      <c r="D399" s="1"/>
      <c r="E399" s="10">
        <v>0</v>
      </c>
      <c r="F399">
        <v>5</v>
      </c>
      <c r="G399">
        <v>9</v>
      </c>
      <c r="H399" s="12">
        <f>ufc_fighters[[#This Row],[weight_pounds]]*0.45359237</f>
        <v>102.05828325</v>
      </c>
      <c r="I399" s="12">
        <f>ufc_fighters[[#This Row],[height_feet]]*30.48+ufc_fighters[[#This Row],[height_inches]]*2.54</f>
        <v>175.26</v>
      </c>
    </row>
    <row r="400" spans="1:9">
      <c r="A400">
        <v>399</v>
      </c>
      <c r="B400" t="s">
        <v>404</v>
      </c>
      <c r="C400">
        <v>135</v>
      </c>
      <c r="D400" s="1">
        <v>33472</v>
      </c>
      <c r="E400" s="10">
        <v>1991</v>
      </c>
      <c r="F400">
        <v>5</v>
      </c>
      <c r="G400">
        <v>6</v>
      </c>
      <c r="H400" s="12">
        <f>ufc_fighters[[#This Row],[weight_pounds]]*0.45359237</f>
        <v>61.23496995</v>
      </c>
      <c r="I400" s="12">
        <f>ufc_fighters[[#This Row],[height_feet]]*30.48+ufc_fighters[[#This Row],[height_inches]]*2.54</f>
        <v>167.64000000000001</v>
      </c>
    </row>
    <row r="401" spans="1:9">
      <c r="A401">
        <v>400</v>
      </c>
      <c r="B401" t="s">
        <v>405</v>
      </c>
      <c r="C401">
        <v>245</v>
      </c>
      <c r="D401" s="1">
        <v>27045</v>
      </c>
      <c r="E401" s="10">
        <v>1974</v>
      </c>
      <c r="F401">
        <v>6</v>
      </c>
      <c r="G401">
        <v>2</v>
      </c>
      <c r="H401" s="12">
        <f>ufc_fighters[[#This Row],[weight_pounds]]*0.45359237</f>
        <v>111.13013065000001</v>
      </c>
      <c r="I401" s="12">
        <f>ufc_fighters[[#This Row],[height_feet]]*30.48+ufc_fighters[[#This Row],[height_inches]]*2.54</f>
        <v>187.96</v>
      </c>
    </row>
    <row r="402" spans="1:9">
      <c r="A402">
        <v>401</v>
      </c>
      <c r="B402" t="s">
        <v>406</v>
      </c>
      <c r="C402">
        <v>205</v>
      </c>
      <c r="D402" s="1">
        <v>34375</v>
      </c>
      <c r="E402" s="10">
        <v>1994</v>
      </c>
      <c r="F402">
        <v>6</v>
      </c>
      <c r="G402">
        <v>3</v>
      </c>
      <c r="H402" s="12">
        <f>ufc_fighters[[#This Row],[weight_pounds]]*0.45359237</f>
        <v>92.986435850000007</v>
      </c>
      <c r="I402" s="12">
        <f>ufc_fighters[[#This Row],[height_feet]]*30.48+ufc_fighters[[#This Row],[height_inches]]*2.54</f>
        <v>190.5</v>
      </c>
    </row>
    <row r="403" spans="1:9">
      <c r="A403">
        <v>402</v>
      </c>
      <c r="B403" t="s">
        <v>407</v>
      </c>
      <c r="C403">
        <v>286</v>
      </c>
      <c r="D403" s="1"/>
      <c r="E403" s="10">
        <v>0</v>
      </c>
      <c r="F403">
        <v>6</v>
      </c>
      <c r="G403">
        <v>2</v>
      </c>
      <c r="H403" s="12">
        <f>ufc_fighters[[#This Row],[weight_pounds]]*0.45359237</f>
        <v>129.72741782</v>
      </c>
      <c r="I403" s="12">
        <f>ufc_fighters[[#This Row],[height_feet]]*30.48+ufc_fighters[[#This Row],[height_inches]]*2.54</f>
        <v>187.96</v>
      </c>
    </row>
    <row r="404" spans="1:9">
      <c r="A404">
        <v>403</v>
      </c>
      <c r="B404" t="s">
        <v>408</v>
      </c>
      <c r="C404">
        <v>135</v>
      </c>
      <c r="D404" s="1">
        <v>30394</v>
      </c>
      <c r="E404" s="10">
        <v>1983</v>
      </c>
      <c r="F404">
        <v>5</v>
      </c>
      <c r="G404">
        <v>5</v>
      </c>
      <c r="H404" s="12">
        <f>ufc_fighters[[#This Row],[weight_pounds]]*0.45359237</f>
        <v>61.23496995</v>
      </c>
      <c r="I404" s="12">
        <f>ufc_fighters[[#This Row],[height_feet]]*30.48+ufc_fighters[[#This Row],[height_inches]]*2.54</f>
        <v>165.1</v>
      </c>
    </row>
    <row r="405" spans="1:9">
      <c r="A405">
        <v>404</v>
      </c>
      <c r="B405" t="s">
        <v>409</v>
      </c>
      <c r="C405">
        <v>170</v>
      </c>
      <c r="D405" s="1"/>
      <c r="E405" s="10">
        <v>0</v>
      </c>
      <c r="F405">
        <v>6</v>
      </c>
      <c r="G405">
        <v>1</v>
      </c>
      <c r="H405" s="12">
        <f>ufc_fighters[[#This Row],[weight_pounds]]*0.45359237</f>
        <v>77.110702900000007</v>
      </c>
      <c r="I405" s="12">
        <f>ufc_fighters[[#This Row],[height_feet]]*30.48+ufc_fighters[[#This Row],[height_inches]]*2.54</f>
        <v>185.42</v>
      </c>
    </row>
    <row r="406" spans="1:9">
      <c r="A406">
        <v>405</v>
      </c>
      <c r="B406" t="s">
        <v>410</v>
      </c>
      <c r="C406">
        <v>135</v>
      </c>
      <c r="D406" s="1">
        <v>32568</v>
      </c>
      <c r="E406" s="10">
        <v>1989</v>
      </c>
      <c r="F406">
        <v>5</v>
      </c>
      <c r="G406">
        <v>9</v>
      </c>
      <c r="H406" s="12">
        <f>ufc_fighters[[#This Row],[weight_pounds]]*0.45359237</f>
        <v>61.23496995</v>
      </c>
      <c r="I406" s="12">
        <f>ufc_fighters[[#This Row],[height_feet]]*30.48+ufc_fighters[[#This Row],[height_inches]]*2.54</f>
        <v>175.26</v>
      </c>
    </row>
    <row r="407" spans="1:9">
      <c r="A407">
        <v>406</v>
      </c>
      <c r="B407" t="s">
        <v>411</v>
      </c>
      <c r="C407">
        <v>145</v>
      </c>
      <c r="D407" s="1">
        <v>33316</v>
      </c>
      <c r="E407" s="10">
        <v>1991</v>
      </c>
      <c r="F407">
        <v>5</v>
      </c>
      <c r="G407">
        <v>11</v>
      </c>
      <c r="H407" s="12">
        <f>ufc_fighters[[#This Row],[weight_pounds]]*0.45359237</f>
        <v>65.770893650000005</v>
      </c>
      <c r="I407" s="12">
        <f>ufc_fighters[[#This Row],[height_feet]]*30.48+ufc_fighters[[#This Row],[height_inches]]*2.54</f>
        <v>180.34</v>
      </c>
    </row>
    <row r="408" spans="1:9">
      <c r="A408">
        <v>407</v>
      </c>
      <c r="B408" t="s">
        <v>412</v>
      </c>
      <c r="C408">
        <v>170</v>
      </c>
      <c r="D408" s="1">
        <v>29321</v>
      </c>
      <c r="E408" s="10">
        <v>1980</v>
      </c>
      <c r="F408">
        <v>5</v>
      </c>
      <c r="G408">
        <v>10</v>
      </c>
      <c r="H408" s="12">
        <f>ufc_fighters[[#This Row],[weight_pounds]]*0.45359237</f>
        <v>77.110702900000007</v>
      </c>
      <c r="I408" s="12">
        <f>ufc_fighters[[#This Row],[height_feet]]*30.48+ufc_fighters[[#This Row],[height_inches]]*2.54</f>
        <v>177.8</v>
      </c>
    </row>
    <row r="409" spans="1:9">
      <c r="A409">
        <v>408</v>
      </c>
      <c r="B409" t="s">
        <v>413</v>
      </c>
      <c r="C409">
        <v>145</v>
      </c>
      <c r="D409" s="1">
        <v>34399</v>
      </c>
      <c r="E409" s="10">
        <v>1994</v>
      </c>
      <c r="F409">
        <v>5</v>
      </c>
      <c r="G409">
        <v>8</v>
      </c>
      <c r="H409" s="12">
        <f>ufc_fighters[[#This Row],[weight_pounds]]*0.45359237</f>
        <v>65.770893650000005</v>
      </c>
      <c r="I409" s="12">
        <f>ufc_fighters[[#This Row],[height_feet]]*30.48+ufc_fighters[[#This Row],[height_inches]]*2.54</f>
        <v>172.72</v>
      </c>
    </row>
    <row r="410" spans="1:9">
      <c r="A410">
        <v>409</v>
      </c>
      <c r="B410" t="s">
        <v>414</v>
      </c>
      <c r="C410">
        <v>170</v>
      </c>
      <c r="D410" s="1">
        <v>27131</v>
      </c>
      <c r="E410" s="10">
        <v>1974</v>
      </c>
      <c r="F410">
        <v>5</v>
      </c>
      <c r="G410">
        <v>6</v>
      </c>
      <c r="H410" s="12">
        <f>ufc_fighters[[#This Row],[weight_pounds]]*0.45359237</f>
        <v>77.110702900000007</v>
      </c>
      <c r="I410" s="12">
        <f>ufc_fighters[[#This Row],[height_feet]]*30.48+ufc_fighters[[#This Row],[height_inches]]*2.54</f>
        <v>167.64000000000001</v>
      </c>
    </row>
    <row r="411" spans="1:9">
      <c r="A411">
        <v>410</v>
      </c>
      <c r="B411" t="s">
        <v>415</v>
      </c>
      <c r="C411">
        <v>244</v>
      </c>
      <c r="D411" s="1">
        <v>28625</v>
      </c>
      <c r="E411" s="10">
        <v>1978</v>
      </c>
      <c r="F411">
        <v>6</v>
      </c>
      <c r="G411">
        <v>1</v>
      </c>
      <c r="H411" s="12">
        <f>ufc_fighters[[#This Row],[weight_pounds]]*0.45359237</f>
        <v>110.67653828</v>
      </c>
      <c r="I411" s="12">
        <f>ufc_fighters[[#This Row],[height_feet]]*30.48+ufc_fighters[[#This Row],[height_inches]]*2.54</f>
        <v>185.42</v>
      </c>
    </row>
    <row r="412" spans="1:9">
      <c r="A412">
        <v>411</v>
      </c>
      <c r="B412" t="s">
        <v>416</v>
      </c>
      <c r="C412">
        <v>170</v>
      </c>
      <c r="D412" s="1">
        <v>29283</v>
      </c>
      <c r="E412" s="10">
        <v>1980</v>
      </c>
      <c r="F412">
        <v>5</v>
      </c>
      <c r="G412">
        <v>10</v>
      </c>
      <c r="H412" s="12">
        <f>ufc_fighters[[#This Row],[weight_pounds]]*0.45359237</f>
        <v>77.110702900000007</v>
      </c>
      <c r="I412" s="12">
        <f>ufc_fighters[[#This Row],[height_feet]]*30.48+ufc_fighters[[#This Row],[height_inches]]*2.54</f>
        <v>177.8</v>
      </c>
    </row>
    <row r="413" spans="1:9">
      <c r="A413">
        <v>412</v>
      </c>
      <c r="B413" t="s">
        <v>417</v>
      </c>
      <c r="C413">
        <v>145</v>
      </c>
      <c r="D413" s="1">
        <v>32175</v>
      </c>
      <c r="E413" s="10">
        <v>1988</v>
      </c>
      <c r="F413">
        <v>5</v>
      </c>
      <c r="G413">
        <v>9</v>
      </c>
      <c r="H413" s="12">
        <f>ufc_fighters[[#This Row],[weight_pounds]]*0.45359237</f>
        <v>65.770893650000005</v>
      </c>
      <c r="I413" s="12">
        <f>ufc_fighters[[#This Row],[height_feet]]*30.48+ufc_fighters[[#This Row],[height_inches]]*2.54</f>
        <v>175.26</v>
      </c>
    </row>
    <row r="414" spans="1:9">
      <c r="A414">
        <v>413</v>
      </c>
      <c r="B414" t="s">
        <v>418</v>
      </c>
      <c r="C414">
        <v>170</v>
      </c>
      <c r="D414" s="1">
        <v>31613</v>
      </c>
      <c r="E414" s="10">
        <v>1986</v>
      </c>
      <c r="F414">
        <v>5</v>
      </c>
      <c r="G414">
        <v>10</v>
      </c>
      <c r="H414" s="12">
        <f>ufc_fighters[[#This Row],[weight_pounds]]*0.45359237</f>
        <v>77.110702900000007</v>
      </c>
      <c r="I414" s="12">
        <f>ufc_fighters[[#This Row],[height_feet]]*30.48+ufc_fighters[[#This Row],[height_inches]]*2.54</f>
        <v>177.8</v>
      </c>
    </row>
    <row r="415" spans="1:9">
      <c r="A415">
        <v>414</v>
      </c>
      <c r="B415" t="s">
        <v>419</v>
      </c>
      <c r="C415">
        <v>155</v>
      </c>
      <c r="D415" s="1"/>
      <c r="E415" s="10">
        <v>0</v>
      </c>
      <c r="H415" s="12">
        <f>ufc_fighters[[#This Row],[weight_pounds]]*0.45359237</f>
        <v>70.306817350000003</v>
      </c>
      <c r="I415" s="12">
        <f>ufc_fighters[[#This Row],[height_feet]]*30.48+ufc_fighters[[#This Row],[height_inches]]*2.54</f>
        <v>0</v>
      </c>
    </row>
    <row r="416" spans="1:9">
      <c r="A416">
        <v>415</v>
      </c>
      <c r="B416" t="s">
        <v>420</v>
      </c>
      <c r="C416">
        <v>170</v>
      </c>
      <c r="D416" s="1">
        <v>32909</v>
      </c>
      <c r="E416" s="10">
        <v>1990</v>
      </c>
      <c r="F416">
        <v>5</v>
      </c>
      <c r="G416">
        <v>11</v>
      </c>
      <c r="H416" s="12">
        <f>ufc_fighters[[#This Row],[weight_pounds]]*0.45359237</f>
        <v>77.110702900000007</v>
      </c>
      <c r="I416" s="12">
        <f>ufc_fighters[[#This Row],[height_feet]]*30.48+ufc_fighters[[#This Row],[height_inches]]*2.54</f>
        <v>180.34</v>
      </c>
    </row>
    <row r="417" spans="1:9">
      <c r="A417">
        <v>416</v>
      </c>
      <c r="B417" t="s">
        <v>421</v>
      </c>
      <c r="C417">
        <v>145</v>
      </c>
      <c r="D417" s="1">
        <v>33244</v>
      </c>
      <c r="E417" s="10">
        <v>1991</v>
      </c>
      <c r="F417">
        <v>5</v>
      </c>
      <c r="G417">
        <v>9</v>
      </c>
      <c r="H417" s="12">
        <f>ufc_fighters[[#This Row],[weight_pounds]]*0.45359237</f>
        <v>65.770893650000005</v>
      </c>
      <c r="I417" s="12">
        <f>ufc_fighters[[#This Row],[height_feet]]*30.48+ufc_fighters[[#This Row],[height_inches]]*2.54</f>
        <v>175.26</v>
      </c>
    </row>
    <row r="418" spans="1:9">
      <c r="A418">
        <v>417</v>
      </c>
      <c r="B418" t="s">
        <v>422</v>
      </c>
      <c r="C418">
        <v>185</v>
      </c>
      <c r="D418" s="1">
        <v>31252</v>
      </c>
      <c r="E418" s="10">
        <v>1985</v>
      </c>
      <c r="F418">
        <v>6</v>
      </c>
      <c r="G418">
        <v>0</v>
      </c>
      <c r="H418" s="12">
        <f>ufc_fighters[[#This Row],[weight_pounds]]*0.45359237</f>
        <v>83.914588450000011</v>
      </c>
      <c r="I418" s="12">
        <f>ufc_fighters[[#This Row],[height_feet]]*30.48+ufc_fighters[[#This Row],[height_inches]]*2.54</f>
        <v>182.88</v>
      </c>
    </row>
    <row r="419" spans="1:9">
      <c r="A419">
        <v>418</v>
      </c>
      <c r="B419" t="s">
        <v>423</v>
      </c>
      <c r="C419">
        <v>205</v>
      </c>
      <c r="D419" s="1"/>
      <c r="E419" s="10">
        <v>0</v>
      </c>
      <c r="F419">
        <v>6</v>
      </c>
      <c r="G419">
        <v>1</v>
      </c>
      <c r="H419" s="12">
        <f>ufc_fighters[[#This Row],[weight_pounds]]*0.45359237</f>
        <v>92.986435850000007</v>
      </c>
      <c r="I419" s="12">
        <f>ufc_fighters[[#This Row],[height_feet]]*30.48+ufc_fighters[[#This Row],[height_inches]]*2.54</f>
        <v>185.42</v>
      </c>
    </row>
    <row r="420" spans="1:9">
      <c r="A420">
        <v>419</v>
      </c>
      <c r="B420" t="s">
        <v>424</v>
      </c>
      <c r="C420">
        <v>170</v>
      </c>
      <c r="D420" s="1"/>
      <c r="E420" s="10">
        <v>0</v>
      </c>
      <c r="F420">
        <v>5</v>
      </c>
      <c r="G420">
        <v>9</v>
      </c>
      <c r="H420" s="12">
        <f>ufc_fighters[[#This Row],[weight_pounds]]*0.45359237</f>
        <v>77.110702900000007</v>
      </c>
      <c r="I420" s="12">
        <f>ufc_fighters[[#This Row],[height_feet]]*30.48+ufc_fighters[[#This Row],[height_inches]]*2.54</f>
        <v>175.26</v>
      </c>
    </row>
    <row r="421" spans="1:9">
      <c r="A421">
        <v>420</v>
      </c>
      <c r="B421" t="s">
        <v>425</v>
      </c>
      <c r="C421">
        <v>183</v>
      </c>
      <c r="D421" s="1">
        <v>24318</v>
      </c>
      <c r="E421" s="10">
        <v>1966</v>
      </c>
      <c r="F421">
        <v>6</v>
      </c>
      <c r="G421">
        <v>2</v>
      </c>
      <c r="H421" s="12">
        <f>ufc_fighters[[#This Row],[weight_pounds]]*0.45359237</f>
        <v>83.007403710000006</v>
      </c>
      <c r="I421" s="12">
        <f>ufc_fighters[[#This Row],[height_feet]]*30.48+ufc_fighters[[#This Row],[height_inches]]*2.54</f>
        <v>187.96</v>
      </c>
    </row>
    <row r="422" spans="1:9">
      <c r="A422">
        <v>421</v>
      </c>
      <c r="B422" t="s">
        <v>426</v>
      </c>
      <c r="C422">
        <v>185</v>
      </c>
      <c r="D422" s="1">
        <v>30978</v>
      </c>
      <c r="E422" s="10">
        <v>1984</v>
      </c>
      <c r="F422">
        <v>6</v>
      </c>
      <c r="G422">
        <v>3</v>
      </c>
      <c r="H422" s="12">
        <f>ufc_fighters[[#This Row],[weight_pounds]]*0.45359237</f>
        <v>83.914588450000011</v>
      </c>
      <c r="I422" s="12">
        <f>ufc_fighters[[#This Row],[height_feet]]*30.48+ufc_fighters[[#This Row],[height_inches]]*2.54</f>
        <v>190.5</v>
      </c>
    </row>
    <row r="423" spans="1:9">
      <c r="A423">
        <v>422</v>
      </c>
      <c r="B423" t="s">
        <v>427</v>
      </c>
      <c r="C423">
        <v>135</v>
      </c>
      <c r="D423" s="1">
        <v>31930</v>
      </c>
      <c r="E423" s="10">
        <v>1987</v>
      </c>
      <c r="F423">
        <v>5</v>
      </c>
      <c r="G423">
        <v>8</v>
      </c>
      <c r="H423" s="12">
        <f>ufc_fighters[[#This Row],[weight_pounds]]*0.45359237</f>
        <v>61.23496995</v>
      </c>
      <c r="I423" s="12">
        <f>ufc_fighters[[#This Row],[height_feet]]*30.48+ufc_fighters[[#This Row],[height_inches]]*2.54</f>
        <v>172.72</v>
      </c>
    </row>
    <row r="424" spans="1:9">
      <c r="A424">
        <v>423</v>
      </c>
      <c r="B424" t="s">
        <v>428</v>
      </c>
      <c r="C424">
        <v>200</v>
      </c>
      <c r="D424" s="1"/>
      <c r="E424" s="10">
        <v>0</v>
      </c>
      <c r="F424">
        <v>6</v>
      </c>
      <c r="G424">
        <v>1</v>
      </c>
      <c r="H424" s="12">
        <f>ufc_fighters[[#This Row],[weight_pounds]]*0.45359237</f>
        <v>90.718474000000001</v>
      </c>
      <c r="I424" s="12">
        <f>ufc_fighters[[#This Row],[height_feet]]*30.48+ufc_fighters[[#This Row],[height_inches]]*2.54</f>
        <v>185.42</v>
      </c>
    </row>
    <row r="425" spans="1:9">
      <c r="A425">
        <v>424</v>
      </c>
      <c r="B425" t="s">
        <v>429</v>
      </c>
      <c r="C425">
        <v>155</v>
      </c>
      <c r="D425" s="1"/>
      <c r="E425" s="10">
        <v>0</v>
      </c>
      <c r="F425">
        <v>5</v>
      </c>
      <c r="G425">
        <v>8</v>
      </c>
      <c r="H425" s="12">
        <f>ufc_fighters[[#This Row],[weight_pounds]]*0.45359237</f>
        <v>70.306817350000003</v>
      </c>
      <c r="I425" s="12">
        <f>ufc_fighters[[#This Row],[height_feet]]*30.48+ufc_fighters[[#This Row],[height_inches]]*2.54</f>
        <v>172.72</v>
      </c>
    </row>
    <row r="426" spans="1:9">
      <c r="A426">
        <v>425</v>
      </c>
      <c r="B426" t="s">
        <v>430</v>
      </c>
      <c r="D426" s="1"/>
      <c r="E426" s="10">
        <v>0</v>
      </c>
      <c r="H426" s="12">
        <f>ufc_fighters[[#This Row],[weight_pounds]]*0.45359237</f>
        <v>0</v>
      </c>
      <c r="I426" s="12">
        <f>ufc_fighters[[#This Row],[height_feet]]*30.48+ufc_fighters[[#This Row],[height_inches]]*2.54</f>
        <v>0</v>
      </c>
    </row>
    <row r="427" spans="1:9">
      <c r="A427">
        <v>426</v>
      </c>
      <c r="B427" t="s">
        <v>431</v>
      </c>
      <c r="C427">
        <v>115</v>
      </c>
      <c r="D427" s="1">
        <v>34875</v>
      </c>
      <c r="E427" s="10">
        <v>1995</v>
      </c>
      <c r="F427">
        <v>5</v>
      </c>
      <c r="G427">
        <v>3</v>
      </c>
      <c r="H427" s="12">
        <f>ufc_fighters[[#This Row],[weight_pounds]]*0.45359237</f>
        <v>52.163122550000004</v>
      </c>
      <c r="I427" s="12">
        <f>ufc_fighters[[#This Row],[height_feet]]*30.48+ufc_fighters[[#This Row],[height_inches]]*2.54</f>
        <v>160.02000000000001</v>
      </c>
    </row>
    <row r="428" spans="1:9">
      <c r="A428">
        <v>427</v>
      </c>
      <c r="B428" t="s">
        <v>432</v>
      </c>
      <c r="C428">
        <v>261</v>
      </c>
      <c r="D428" s="1">
        <v>30685</v>
      </c>
      <c r="E428" s="10">
        <v>1984</v>
      </c>
      <c r="F428">
        <v>6</v>
      </c>
      <c r="G428">
        <v>3</v>
      </c>
      <c r="H428" s="12">
        <f>ufc_fighters[[#This Row],[weight_pounds]]*0.45359237</f>
        <v>118.38760857000001</v>
      </c>
      <c r="I428" s="12">
        <f>ufc_fighters[[#This Row],[height_feet]]*30.48+ufc_fighters[[#This Row],[height_inches]]*2.54</f>
        <v>190.5</v>
      </c>
    </row>
    <row r="429" spans="1:9">
      <c r="A429">
        <v>428</v>
      </c>
      <c r="B429" t="s">
        <v>433</v>
      </c>
      <c r="C429">
        <v>125</v>
      </c>
      <c r="D429" s="1">
        <v>35185</v>
      </c>
      <c r="E429" s="10">
        <v>1996</v>
      </c>
      <c r="F429">
        <v>5</v>
      </c>
      <c r="G429">
        <v>5</v>
      </c>
      <c r="H429" s="12">
        <f>ufc_fighters[[#This Row],[weight_pounds]]*0.45359237</f>
        <v>56.699046250000002</v>
      </c>
      <c r="I429" s="12">
        <f>ufc_fighters[[#This Row],[height_feet]]*30.48+ufc_fighters[[#This Row],[height_inches]]*2.54</f>
        <v>165.1</v>
      </c>
    </row>
    <row r="430" spans="1:9">
      <c r="A430">
        <v>429</v>
      </c>
      <c r="B430" t="s">
        <v>434</v>
      </c>
      <c r="C430">
        <v>145</v>
      </c>
      <c r="D430" s="1">
        <v>35704</v>
      </c>
      <c r="E430" s="10">
        <v>1997</v>
      </c>
      <c r="F430">
        <v>5</v>
      </c>
      <c r="G430">
        <v>9</v>
      </c>
      <c r="H430" s="12">
        <f>ufc_fighters[[#This Row],[weight_pounds]]*0.45359237</f>
        <v>65.770893650000005</v>
      </c>
      <c r="I430" s="12">
        <f>ufc_fighters[[#This Row],[height_feet]]*30.48+ufc_fighters[[#This Row],[height_inches]]*2.54</f>
        <v>175.26</v>
      </c>
    </row>
    <row r="431" spans="1:9">
      <c r="A431">
        <v>430</v>
      </c>
      <c r="B431" t="s">
        <v>435</v>
      </c>
      <c r="C431">
        <v>185</v>
      </c>
      <c r="D431" s="1">
        <v>30600</v>
      </c>
      <c r="E431" s="10">
        <v>1983</v>
      </c>
      <c r="F431">
        <v>5</v>
      </c>
      <c r="G431">
        <v>10</v>
      </c>
      <c r="H431" s="12">
        <f>ufc_fighters[[#This Row],[weight_pounds]]*0.45359237</f>
        <v>83.914588450000011</v>
      </c>
      <c r="I431" s="12">
        <f>ufc_fighters[[#This Row],[height_feet]]*30.48+ufc_fighters[[#This Row],[height_inches]]*2.54</f>
        <v>177.8</v>
      </c>
    </row>
    <row r="432" spans="1:9">
      <c r="A432">
        <v>431</v>
      </c>
      <c r="B432" t="s">
        <v>436</v>
      </c>
      <c r="C432">
        <v>170</v>
      </c>
      <c r="D432" s="1"/>
      <c r="E432" s="10">
        <v>0</v>
      </c>
      <c r="F432">
        <v>6</v>
      </c>
      <c r="G432">
        <v>0</v>
      </c>
      <c r="H432" s="12">
        <f>ufc_fighters[[#This Row],[weight_pounds]]*0.45359237</f>
        <v>77.110702900000007</v>
      </c>
      <c r="I432" s="12">
        <f>ufc_fighters[[#This Row],[height_feet]]*30.48+ufc_fighters[[#This Row],[height_inches]]*2.54</f>
        <v>182.88</v>
      </c>
    </row>
    <row r="433" spans="1:9">
      <c r="A433">
        <v>432</v>
      </c>
      <c r="B433" t="s">
        <v>437</v>
      </c>
      <c r="C433">
        <v>155</v>
      </c>
      <c r="D433" s="1">
        <v>33071</v>
      </c>
      <c r="E433" s="10">
        <v>1990</v>
      </c>
      <c r="F433">
        <v>5</v>
      </c>
      <c r="G433">
        <v>11</v>
      </c>
      <c r="H433" s="12">
        <f>ufc_fighters[[#This Row],[weight_pounds]]*0.45359237</f>
        <v>70.306817350000003</v>
      </c>
      <c r="I433" s="12">
        <f>ufc_fighters[[#This Row],[height_feet]]*30.48+ufc_fighters[[#This Row],[height_inches]]*2.54</f>
        <v>180.34</v>
      </c>
    </row>
    <row r="434" spans="1:9">
      <c r="A434">
        <v>433</v>
      </c>
      <c r="B434" t="s">
        <v>438</v>
      </c>
      <c r="C434">
        <v>125</v>
      </c>
      <c r="D434" s="1"/>
      <c r="E434" s="10">
        <v>0</v>
      </c>
      <c r="F434">
        <v>5</v>
      </c>
      <c r="G434">
        <v>6</v>
      </c>
      <c r="H434" s="12">
        <f>ufc_fighters[[#This Row],[weight_pounds]]*0.45359237</f>
        <v>56.699046250000002</v>
      </c>
      <c r="I434" s="12">
        <f>ufc_fighters[[#This Row],[height_feet]]*30.48+ufc_fighters[[#This Row],[height_inches]]*2.54</f>
        <v>167.64000000000001</v>
      </c>
    </row>
    <row r="435" spans="1:9">
      <c r="A435">
        <v>434</v>
      </c>
      <c r="B435" t="s">
        <v>439</v>
      </c>
      <c r="C435">
        <v>155</v>
      </c>
      <c r="D435" s="1">
        <v>30449</v>
      </c>
      <c r="E435" s="10">
        <v>1983</v>
      </c>
      <c r="F435">
        <v>5</v>
      </c>
      <c r="G435">
        <v>11</v>
      </c>
      <c r="H435" s="12">
        <f>ufc_fighters[[#This Row],[weight_pounds]]*0.45359237</f>
        <v>70.306817350000003</v>
      </c>
      <c r="I435" s="12">
        <f>ufc_fighters[[#This Row],[height_feet]]*30.48+ufc_fighters[[#This Row],[height_inches]]*2.54</f>
        <v>180.34</v>
      </c>
    </row>
    <row r="436" spans="1:9">
      <c r="A436">
        <v>435</v>
      </c>
      <c r="B436" t="s">
        <v>440</v>
      </c>
      <c r="C436">
        <v>145</v>
      </c>
      <c r="D436" s="1">
        <v>32314</v>
      </c>
      <c r="E436" s="10">
        <v>1988</v>
      </c>
      <c r="F436">
        <v>5</v>
      </c>
      <c r="G436">
        <v>10</v>
      </c>
      <c r="H436" s="12">
        <f>ufc_fighters[[#This Row],[weight_pounds]]*0.45359237</f>
        <v>65.770893650000005</v>
      </c>
      <c r="I436" s="12">
        <f>ufc_fighters[[#This Row],[height_feet]]*30.48+ufc_fighters[[#This Row],[height_inches]]*2.54</f>
        <v>177.8</v>
      </c>
    </row>
    <row r="437" spans="1:9">
      <c r="A437">
        <v>436</v>
      </c>
      <c r="B437" t="s">
        <v>441</v>
      </c>
      <c r="C437">
        <v>145</v>
      </c>
      <c r="D437" s="1">
        <v>32819</v>
      </c>
      <c r="E437" s="10">
        <v>1989</v>
      </c>
      <c r="F437">
        <v>5</v>
      </c>
      <c r="G437">
        <v>6</v>
      </c>
      <c r="H437" s="12">
        <f>ufc_fighters[[#This Row],[weight_pounds]]*0.45359237</f>
        <v>65.770893650000005</v>
      </c>
      <c r="I437" s="12">
        <f>ufc_fighters[[#This Row],[height_feet]]*30.48+ufc_fighters[[#This Row],[height_inches]]*2.54</f>
        <v>167.64000000000001</v>
      </c>
    </row>
    <row r="438" spans="1:9">
      <c r="A438">
        <v>437</v>
      </c>
      <c r="B438" t="s">
        <v>442</v>
      </c>
      <c r="C438">
        <v>135</v>
      </c>
      <c r="D438" s="1">
        <v>32374</v>
      </c>
      <c r="E438" s="10">
        <v>1988</v>
      </c>
      <c r="F438">
        <v>5</v>
      </c>
      <c r="G438">
        <v>7</v>
      </c>
      <c r="H438" s="12">
        <f>ufc_fighters[[#This Row],[weight_pounds]]*0.45359237</f>
        <v>61.23496995</v>
      </c>
      <c r="I438" s="12">
        <f>ufc_fighters[[#This Row],[height_feet]]*30.48+ufc_fighters[[#This Row],[height_inches]]*2.54</f>
        <v>170.18</v>
      </c>
    </row>
    <row r="439" spans="1:9">
      <c r="A439">
        <v>438</v>
      </c>
      <c r="B439" t="s">
        <v>443</v>
      </c>
      <c r="C439">
        <v>145</v>
      </c>
      <c r="D439" s="1"/>
      <c r="E439" s="10">
        <v>0</v>
      </c>
      <c r="F439">
        <v>5</v>
      </c>
      <c r="G439">
        <v>8</v>
      </c>
      <c r="H439" s="12">
        <f>ufc_fighters[[#This Row],[weight_pounds]]*0.45359237</f>
        <v>65.770893650000005</v>
      </c>
      <c r="I439" s="12">
        <f>ufc_fighters[[#This Row],[height_feet]]*30.48+ufc_fighters[[#This Row],[height_inches]]*2.54</f>
        <v>172.72</v>
      </c>
    </row>
    <row r="440" spans="1:9">
      <c r="A440">
        <v>439</v>
      </c>
      <c r="B440" t="s">
        <v>444</v>
      </c>
      <c r="C440">
        <v>125</v>
      </c>
      <c r="D440" s="1">
        <v>30234</v>
      </c>
      <c r="E440" s="10">
        <v>1982</v>
      </c>
      <c r="F440">
        <v>5</v>
      </c>
      <c r="G440">
        <v>9</v>
      </c>
      <c r="H440" s="12">
        <f>ufc_fighters[[#This Row],[weight_pounds]]*0.45359237</f>
        <v>56.699046250000002</v>
      </c>
      <c r="I440" s="12">
        <f>ufc_fighters[[#This Row],[height_feet]]*30.48+ufc_fighters[[#This Row],[height_inches]]*2.54</f>
        <v>175.26</v>
      </c>
    </row>
    <row r="441" spans="1:9">
      <c r="A441">
        <v>440</v>
      </c>
      <c r="B441" t="s">
        <v>445</v>
      </c>
      <c r="C441">
        <v>135</v>
      </c>
      <c r="D441" s="1">
        <v>32130</v>
      </c>
      <c r="E441" s="10">
        <v>1987</v>
      </c>
      <c r="F441">
        <v>5</v>
      </c>
      <c r="G441">
        <v>10</v>
      </c>
      <c r="H441" s="12">
        <f>ufc_fighters[[#This Row],[weight_pounds]]*0.45359237</f>
        <v>61.23496995</v>
      </c>
      <c r="I441" s="12">
        <f>ufc_fighters[[#This Row],[height_feet]]*30.48+ufc_fighters[[#This Row],[height_inches]]*2.54</f>
        <v>177.8</v>
      </c>
    </row>
    <row r="442" spans="1:9">
      <c r="A442">
        <v>441</v>
      </c>
      <c r="B442" t="s">
        <v>446</v>
      </c>
      <c r="C442">
        <v>125</v>
      </c>
      <c r="D442" s="1">
        <v>31404</v>
      </c>
      <c r="E442" s="10">
        <v>1985</v>
      </c>
      <c r="F442">
        <v>5</v>
      </c>
      <c r="G442">
        <v>6</v>
      </c>
      <c r="H442" s="12">
        <f>ufc_fighters[[#This Row],[weight_pounds]]*0.45359237</f>
        <v>56.699046250000002</v>
      </c>
      <c r="I442" s="12">
        <f>ufc_fighters[[#This Row],[height_feet]]*30.48+ufc_fighters[[#This Row],[height_inches]]*2.54</f>
        <v>167.64000000000001</v>
      </c>
    </row>
    <row r="443" spans="1:9">
      <c r="A443">
        <v>442</v>
      </c>
      <c r="B443" t="s">
        <v>447</v>
      </c>
      <c r="C443">
        <v>155</v>
      </c>
      <c r="D443" s="1">
        <v>33379</v>
      </c>
      <c r="E443" s="10">
        <v>1991</v>
      </c>
      <c r="F443">
        <v>5</v>
      </c>
      <c r="G443">
        <v>10</v>
      </c>
      <c r="H443" s="12">
        <f>ufc_fighters[[#This Row],[weight_pounds]]*0.45359237</f>
        <v>70.306817350000003</v>
      </c>
      <c r="I443" s="12">
        <f>ufc_fighters[[#This Row],[height_feet]]*30.48+ufc_fighters[[#This Row],[height_inches]]*2.54</f>
        <v>177.8</v>
      </c>
    </row>
    <row r="444" spans="1:9">
      <c r="A444">
        <v>443</v>
      </c>
      <c r="B444" t="s">
        <v>448</v>
      </c>
      <c r="C444">
        <v>155</v>
      </c>
      <c r="D444" s="1">
        <v>26368</v>
      </c>
      <c r="E444" s="10">
        <v>1972</v>
      </c>
      <c r="F444">
        <v>5</v>
      </c>
      <c r="G444">
        <v>9</v>
      </c>
      <c r="H444" s="12">
        <f>ufc_fighters[[#This Row],[weight_pounds]]*0.45359237</f>
        <v>70.306817350000003</v>
      </c>
      <c r="I444" s="12">
        <f>ufc_fighters[[#This Row],[height_feet]]*30.48+ufc_fighters[[#This Row],[height_inches]]*2.54</f>
        <v>175.26</v>
      </c>
    </row>
    <row r="445" spans="1:9">
      <c r="A445">
        <v>444</v>
      </c>
      <c r="B445" t="s">
        <v>449</v>
      </c>
      <c r="C445">
        <v>125</v>
      </c>
      <c r="D445" s="1">
        <v>31971</v>
      </c>
      <c r="E445" s="10">
        <v>1987</v>
      </c>
      <c r="F445">
        <v>5</v>
      </c>
      <c r="G445">
        <v>4</v>
      </c>
      <c r="H445" s="12">
        <f>ufc_fighters[[#This Row],[weight_pounds]]*0.45359237</f>
        <v>56.699046250000002</v>
      </c>
      <c r="I445" s="12">
        <f>ufc_fighters[[#This Row],[height_feet]]*30.48+ufc_fighters[[#This Row],[height_inches]]*2.54</f>
        <v>162.56</v>
      </c>
    </row>
    <row r="446" spans="1:9">
      <c r="A446">
        <v>445</v>
      </c>
      <c r="B446" t="s">
        <v>450</v>
      </c>
      <c r="C446">
        <v>170</v>
      </c>
      <c r="D446" s="1">
        <v>32646</v>
      </c>
      <c r="E446" s="10">
        <v>1989</v>
      </c>
      <c r="F446">
        <v>5</v>
      </c>
      <c r="G446">
        <v>10</v>
      </c>
      <c r="H446" s="12">
        <f>ufc_fighters[[#This Row],[weight_pounds]]*0.45359237</f>
        <v>77.110702900000007</v>
      </c>
      <c r="I446" s="12">
        <f>ufc_fighters[[#This Row],[height_feet]]*30.48+ufc_fighters[[#This Row],[height_inches]]*2.54</f>
        <v>177.8</v>
      </c>
    </row>
    <row r="447" spans="1:9">
      <c r="A447">
        <v>446</v>
      </c>
      <c r="B447" t="s">
        <v>451</v>
      </c>
      <c r="C447">
        <v>155</v>
      </c>
      <c r="D447" s="1">
        <v>28847</v>
      </c>
      <c r="E447" s="10">
        <v>1978</v>
      </c>
      <c r="F447">
        <v>5</v>
      </c>
      <c r="G447">
        <v>10</v>
      </c>
      <c r="H447" s="12">
        <f>ufc_fighters[[#This Row],[weight_pounds]]*0.45359237</f>
        <v>70.306817350000003</v>
      </c>
      <c r="I447" s="12">
        <f>ufc_fighters[[#This Row],[height_feet]]*30.48+ufc_fighters[[#This Row],[height_inches]]*2.54</f>
        <v>177.8</v>
      </c>
    </row>
    <row r="448" spans="1:9">
      <c r="A448">
        <v>447</v>
      </c>
      <c r="B448" t="s">
        <v>452</v>
      </c>
      <c r="C448">
        <v>185</v>
      </c>
      <c r="D448" s="1">
        <v>31736</v>
      </c>
      <c r="E448" s="10">
        <v>1986</v>
      </c>
      <c r="F448">
        <v>6</v>
      </c>
      <c r="G448">
        <v>2</v>
      </c>
      <c r="H448" s="12">
        <f>ufc_fighters[[#This Row],[weight_pounds]]*0.45359237</f>
        <v>83.914588450000011</v>
      </c>
      <c r="I448" s="12">
        <f>ufc_fighters[[#This Row],[height_feet]]*30.48+ufc_fighters[[#This Row],[height_inches]]*2.54</f>
        <v>187.96</v>
      </c>
    </row>
    <row r="449" spans="1:9">
      <c r="A449">
        <v>448</v>
      </c>
      <c r="B449" t="s">
        <v>453</v>
      </c>
      <c r="C449">
        <v>170</v>
      </c>
      <c r="D449" s="1">
        <v>33413</v>
      </c>
      <c r="E449" s="10">
        <v>1991</v>
      </c>
      <c r="F449">
        <v>6</v>
      </c>
      <c r="G449">
        <v>2</v>
      </c>
      <c r="H449" s="12">
        <f>ufc_fighters[[#This Row],[weight_pounds]]*0.45359237</f>
        <v>77.110702900000007</v>
      </c>
      <c r="I449" s="12">
        <f>ufc_fighters[[#This Row],[height_feet]]*30.48+ufc_fighters[[#This Row],[height_inches]]*2.54</f>
        <v>187.96</v>
      </c>
    </row>
    <row r="450" spans="1:9">
      <c r="A450">
        <v>449</v>
      </c>
      <c r="B450" t="s">
        <v>454</v>
      </c>
      <c r="D450" s="1"/>
      <c r="E450" s="10">
        <v>0</v>
      </c>
      <c r="H450" s="12">
        <f>ufc_fighters[[#This Row],[weight_pounds]]*0.45359237</f>
        <v>0</v>
      </c>
      <c r="I450" s="12">
        <f>ufc_fighters[[#This Row],[height_feet]]*30.48+ufc_fighters[[#This Row],[height_inches]]*2.54</f>
        <v>0</v>
      </c>
    </row>
    <row r="451" spans="1:9">
      <c r="A451">
        <v>450</v>
      </c>
      <c r="B451" t="s">
        <v>455</v>
      </c>
      <c r="C451">
        <v>155</v>
      </c>
      <c r="D451" s="1"/>
      <c r="E451" s="10">
        <v>0</v>
      </c>
      <c r="F451">
        <v>5</v>
      </c>
      <c r="G451">
        <v>9</v>
      </c>
      <c r="H451" s="12">
        <f>ufc_fighters[[#This Row],[weight_pounds]]*0.45359237</f>
        <v>70.306817350000003</v>
      </c>
      <c r="I451" s="12">
        <f>ufc_fighters[[#This Row],[height_feet]]*30.48+ufc_fighters[[#This Row],[height_inches]]*2.54</f>
        <v>175.26</v>
      </c>
    </row>
    <row r="452" spans="1:9">
      <c r="A452">
        <v>451</v>
      </c>
      <c r="B452" t="s">
        <v>456</v>
      </c>
      <c r="C452">
        <v>155</v>
      </c>
      <c r="D452" s="1">
        <v>31798</v>
      </c>
      <c r="E452" s="10">
        <v>1987</v>
      </c>
      <c r="F452">
        <v>6</v>
      </c>
      <c r="G452">
        <v>0</v>
      </c>
      <c r="H452" s="12">
        <f>ufc_fighters[[#This Row],[weight_pounds]]*0.45359237</f>
        <v>70.306817350000003</v>
      </c>
      <c r="I452" s="12">
        <f>ufc_fighters[[#This Row],[height_feet]]*30.48+ufc_fighters[[#This Row],[height_inches]]*2.54</f>
        <v>182.88</v>
      </c>
    </row>
    <row r="453" spans="1:9">
      <c r="A453">
        <v>452</v>
      </c>
      <c r="B453" t="s">
        <v>457</v>
      </c>
      <c r="C453">
        <v>235</v>
      </c>
      <c r="D453" s="1"/>
      <c r="E453" s="10">
        <v>0</v>
      </c>
      <c r="F453">
        <v>5</v>
      </c>
      <c r="G453">
        <v>9</v>
      </c>
      <c r="H453" s="12">
        <f>ufc_fighters[[#This Row],[weight_pounds]]*0.45359237</f>
        <v>106.59420695</v>
      </c>
      <c r="I453" s="12">
        <f>ufc_fighters[[#This Row],[height_feet]]*30.48+ufc_fighters[[#This Row],[height_inches]]*2.54</f>
        <v>175.26</v>
      </c>
    </row>
    <row r="454" spans="1:9">
      <c r="A454">
        <v>453</v>
      </c>
      <c r="B454" t="s">
        <v>458</v>
      </c>
      <c r="C454">
        <v>145</v>
      </c>
      <c r="D454" s="1">
        <v>29798</v>
      </c>
      <c r="E454" s="10">
        <v>1981</v>
      </c>
      <c r="F454">
        <v>5</v>
      </c>
      <c r="G454">
        <v>6</v>
      </c>
      <c r="H454" s="12">
        <f>ufc_fighters[[#This Row],[weight_pounds]]*0.45359237</f>
        <v>65.770893650000005</v>
      </c>
      <c r="I454" s="12">
        <f>ufc_fighters[[#This Row],[height_feet]]*30.48+ufc_fighters[[#This Row],[height_inches]]*2.54</f>
        <v>167.64000000000001</v>
      </c>
    </row>
    <row r="455" spans="1:9">
      <c r="A455">
        <v>454</v>
      </c>
      <c r="B455" t="s">
        <v>459</v>
      </c>
      <c r="C455">
        <v>155</v>
      </c>
      <c r="D455" s="1">
        <v>32234</v>
      </c>
      <c r="E455" s="10">
        <v>1988</v>
      </c>
      <c r="F455">
        <v>5</v>
      </c>
      <c r="G455">
        <v>9</v>
      </c>
      <c r="H455" s="12">
        <f>ufc_fighters[[#This Row],[weight_pounds]]*0.45359237</f>
        <v>70.306817350000003</v>
      </c>
      <c r="I455" s="12">
        <f>ufc_fighters[[#This Row],[height_feet]]*30.48+ufc_fighters[[#This Row],[height_inches]]*2.54</f>
        <v>175.26</v>
      </c>
    </row>
    <row r="456" spans="1:9">
      <c r="A456">
        <v>455</v>
      </c>
      <c r="B456" t="s">
        <v>460</v>
      </c>
      <c r="C456">
        <v>125</v>
      </c>
      <c r="D456" s="1">
        <v>31559</v>
      </c>
      <c r="E456" s="10">
        <v>1986</v>
      </c>
      <c r="F456">
        <v>5</v>
      </c>
      <c r="G456">
        <v>9</v>
      </c>
      <c r="H456" s="12">
        <f>ufc_fighters[[#This Row],[weight_pounds]]*0.45359237</f>
        <v>56.699046250000002</v>
      </c>
      <c r="I456" s="12">
        <f>ufc_fighters[[#This Row],[height_feet]]*30.48+ufc_fighters[[#This Row],[height_inches]]*2.54</f>
        <v>175.26</v>
      </c>
    </row>
    <row r="457" spans="1:9">
      <c r="A457">
        <v>456</v>
      </c>
      <c r="B457" t="s">
        <v>461</v>
      </c>
      <c r="C457">
        <v>125</v>
      </c>
      <c r="D457" s="1">
        <v>31073</v>
      </c>
      <c r="E457" s="10">
        <v>1985</v>
      </c>
      <c r="F457">
        <v>5</v>
      </c>
      <c r="G457">
        <v>6</v>
      </c>
      <c r="H457" s="12">
        <f>ufc_fighters[[#This Row],[weight_pounds]]*0.45359237</f>
        <v>56.699046250000002</v>
      </c>
      <c r="I457" s="12">
        <f>ufc_fighters[[#This Row],[height_feet]]*30.48+ufc_fighters[[#This Row],[height_inches]]*2.54</f>
        <v>167.64000000000001</v>
      </c>
    </row>
    <row r="458" spans="1:9">
      <c r="A458">
        <v>457</v>
      </c>
      <c r="B458" t="s">
        <v>462</v>
      </c>
      <c r="C458">
        <v>225</v>
      </c>
      <c r="D458" s="1"/>
      <c r="E458" s="10">
        <v>0</v>
      </c>
      <c r="F458">
        <v>5</v>
      </c>
      <c r="G458">
        <v>10</v>
      </c>
      <c r="H458" s="12">
        <f>ufc_fighters[[#This Row],[weight_pounds]]*0.45359237</f>
        <v>102.05828325</v>
      </c>
      <c r="I458" s="12">
        <f>ufc_fighters[[#This Row],[height_feet]]*30.48+ufc_fighters[[#This Row],[height_inches]]*2.54</f>
        <v>177.8</v>
      </c>
    </row>
    <row r="459" spans="1:9">
      <c r="A459">
        <v>458</v>
      </c>
      <c r="B459" t="s">
        <v>463</v>
      </c>
      <c r="C459">
        <v>205</v>
      </c>
      <c r="D459" s="1">
        <v>34967</v>
      </c>
      <c r="E459" s="10">
        <v>1995</v>
      </c>
      <c r="F459">
        <v>6</v>
      </c>
      <c r="G459">
        <v>1</v>
      </c>
      <c r="H459" s="12">
        <f>ufc_fighters[[#This Row],[weight_pounds]]*0.45359237</f>
        <v>92.986435850000007</v>
      </c>
      <c r="I459" s="12">
        <f>ufc_fighters[[#This Row],[height_feet]]*30.48+ufc_fighters[[#This Row],[height_inches]]*2.54</f>
        <v>185.42</v>
      </c>
    </row>
    <row r="460" spans="1:9">
      <c r="A460">
        <v>459</v>
      </c>
      <c r="B460" t="s">
        <v>464</v>
      </c>
      <c r="C460">
        <v>125</v>
      </c>
      <c r="D460" s="1">
        <v>33393</v>
      </c>
      <c r="E460" s="10">
        <v>1991</v>
      </c>
      <c r="F460">
        <v>5</v>
      </c>
      <c r="G460">
        <v>8</v>
      </c>
      <c r="H460" s="12">
        <f>ufc_fighters[[#This Row],[weight_pounds]]*0.45359237</f>
        <v>56.699046250000002</v>
      </c>
      <c r="I460" s="12">
        <f>ufc_fighters[[#This Row],[height_feet]]*30.48+ufc_fighters[[#This Row],[height_inches]]*2.54</f>
        <v>172.72</v>
      </c>
    </row>
    <row r="461" spans="1:9">
      <c r="A461">
        <v>460</v>
      </c>
      <c r="B461" t="s">
        <v>465</v>
      </c>
      <c r="C461">
        <v>125</v>
      </c>
      <c r="D461" s="1">
        <v>32622</v>
      </c>
      <c r="E461" s="10">
        <v>1989</v>
      </c>
      <c r="F461">
        <v>5</v>
      </c>
      <c r="G461">
        <v>6</v>
      </c>
      <c r="H461" s="12">
        <f>ufc_fighters[[#This Row],[weight_pounds]]*0.45359237</f>
        <v>56.699046250000002</v>
      </c>
      <c r="I461" s="12">
        <f>ufc_fighters[[#This Row],[height_feet]]*30.48+ufc_fighters[[#This Row],[height_inches]]*2.54</f>
        <v>167.64000000000001</v>
      </c>
    </row>
    <row r="462" spans="1:9">
      <c r="A462">
        <v>461</v>
      </c>
      <c r="B462" t="s">
        <v>466</v>
      </c>
      <c r="C462">
        <v>135</v>
      </c>
      <c r="D462" s="1">
        <v>29208</v>
      </c>
      <c r="E462" s="10">
        <v>1979</v>
      </c>
      <c r="F462">
        <v>5</v>
      </c>
      <c r="G462">
        <v>6</v>
      </c>
      <c r="H462" s="12">
        <f>ufc_fighters[[#This Row],[weight_pounds]]*0.45359237</f>
        <v>61.23496995</v>
      </c>
      <c r="I462" s="12">
        <f>ufc_fighters[[#This Row],[height_feet]]*30.48+ufc_fighters[[#This Row],[height_inches]]*2.54</f>
        <v>167.64000000000001</v>
      </c>
    </row>
    <row r="463" spans="1:9">
      <c r="A463">
        <v>462</v>
      </c>
      <c r="B463" t="s">
        <v>467</v>
      </c>
      <c r="C463">
        <v>185</v>
      </c>
      <c r="D463" s="1">
        <v>29700</v>
      </c>
      <c r="E463" s="10">
        <v>1981</v>
      </c>
      <c r="F463">
        <v>6</v>
      </c>
      <c r="G463">
        <v>2</v>
      </c>
      <c r="H463" s="12">
        <f>ufc_fighters[[#This Row],[weight_pounds]]*0.45359237</f>
        <v>83.914588450000011</v>
      </c>
      <c r="I463" s="12">
        <f>ufc_fighters[[#This Row],[height_feet]]*30.48+ufc_fighters[[#This Row],[height_inches]]*2.54</f>
        <v>187.96</v>
      </c>
    </row>
    <row r="464" spans="1:9">
      <c r="A464">
        <v>463</v>
      </c>
      <c r="B464" t="s">
        <v>468</v>
      </c>
      <c r="C464">
        <v>155</v>
      </c>
      <c r="D464" s="1"/>
      <c r="E464" s="10">
        <v>0</v>
      </c>
      <c r="F464">
        <v>5</v>
      </c>
      <c r="G464">
        <v>8</v>
      </c>
      <c r="H464" s="12">
        <f>ufc_fighters[[#This Row],[weight_pounds]]*0.45359237</f>
        <v>70.306817350000003</v>
      </c>
      <c r="I464" s="12">
        <f>ufc_fighters[[#This Row],[height_feet]]*30.48+ufc_fighters[[#This Row],[height_inches]]*2.54</f>
        <v>172.72</v>
      </c>
    </row>
    <row r="465" spans="1:9">
      <c r="A465">
        <v>464</v>
      </c>
      <c r="B465" t="s">
        <v>469</v>
      </c>
      <c r="C465">
        <v>240</v>
      </c>
      <c r="D465" s="1">
        <v>23560</v>
      </c>
      <c r="E465" s="10">
        <v>1964</v>
      </c>
      <c r="F465">
        <v>6</v>
      </c>
      <c r="G465">
        <v>4</v>
      </c>
      <c r="H465" s="12">
        <f>ufc_fighters[[#This Row],[weight_pounds]]*0.45359237</f>
        <v>108.86216880000001</v>
      </c>
      <c r="I465" s="12">
        <f>ufc_fighters[[#This Row],[height_feet]]*30.48+ufc_fighters[[#This Row],[height_inches]]*2.54</f>
        <v>193.04</v>
      </c>
    </row>
    <row r="466" spans="1:9">
      <c r="A466">
        <v>465</v>
      </c>
      <c r="B466" t="s">
        <v>470</v>
      </c>
      <c r="C466">
        <v>185</v>
      </c>
      <c r="D466" s="1">
        <v>30757</v>
      </c>
      <c r="E466" s="10">
        <v>1984</v>
      </c>
      <c r="F466">
        <v>5</v>
      </c>
      <c r="G466">
        <v>11</v>
      </c>
      <c r="H466" s="12">
        <f>ufc_fighters[[#This Row],[weight_pounds]]*0.45359237</f>
        <v>83.914588450000011</v>
      </c>
      <c r="I466" s="12">
        <f>ufc_fighters[[#This Row],[height_feet]]*30.48+ufc_fighters[[#This Row],[height_inches]]*2.54</f>
        <v>180.34</v>
      </c>
    </row>
    <row r="467" spans="1:9">
      <c r="A467">
        <v>466</v>
      </c>
      <c r="B467" t="s">
        <v>471</v>
      </c>
      <c r="C467">
        <v>235</v>
      </c>
      <c r="D467" s="1">
        <v>25242</v>
      </c>
      <c r="E467" s="10">
        <v>1969</v>
      </c>
      <c r="F467">
        <v>6</v>
      </c>
      <c r="G467">
        <v>2</v>
      </c>
      <c r="H467" s="12">
        <f>ufc_fighters[[#This Row],[weight_pounds]]*0.45359237</f>
        <v>106.59420695</v>
      </c>
      <c r="I467" s="12">
        <f>ufc_fighters[[#This Row],[height_feet]]*30.48+ufc_fighters[[#This Row],[height_inches]]*2.54</f>
        <v>187.96</v>
      </c>
    </row>
    <row r="468" spans="1:9">
      <c r="A468">
        <v>467</v>
      </c>
      <c r="B468" t="s">
        <v>472</v>
      </c>
      <c r="C468">
        <v>135</v>
      </c>
      <c r="D468" s="1">
        <v>33760</v>
      </c>
      <c r="E468" s="10">
        <v>1992</v>
      </c>
      <c r="F468">
        <v>5</v>
      </c>
      <c r="G468">
        <v>8</v>
      </c>
      <c r="H468" s="12">
        <f>ufc_fighters[[#This Row],[weight_pounds]]*0.45359237</f>
        <v>61.23496995</v>
      </c>
      <c r="I468" s="12">
        <f>ufc_fighters[[#This Row],[height_feet]]*30.48+ufc_fighters[[#This Row],[height_inches]]*2.54</f>
        <v>172.72</v>
      </c>
    </row>
    <row r="469" spans="1:9">
      <c r="A469">
        <v>468</v>
      </c>
      <c r="B469" t="s">
        <v>473</v>
      </c>
      <c r="C469">
        <v>185</v>
      </c>
      <c r="D469" s="1">
        <v>31754</v>
      </c>
      <c r="E469" s="10">
        <v>1986</v>
      </c>
      <c r="F469">
        <v>6</v>
      </c>
      <c r="G469">
        <v>2</v>
      </c>
      <c r="H469" s="12">
        <f>ufc_fighters[[#This Row],[weight_pounds]]*0.45359237</f>
        <v>83.914588450000011</v>
      </c>
      <c r="I469" s="12">
        <f>ufc_fighters[[#This Row],[height_feet]]*30.48+ufc_fighters[[#This Row],[height_inches]]*2.54</f>
        <v>187.96</v>
      </c>
    </row>
    <row r="470" spans="1:9">
      <c r="A470">
        <v>469</v>
      </c>
      <c r="B470" t="s">
        <v>474</v>
      </c>
      <c r="D470" s="1"/>
      <c r="E470" s="10">
        <v>0</v>
      </c>
      <c r="H470" s="12">
        <f>ufc_fighters[[#This Row],[weight_pounds]]*0.45359237</f>
        <v>0</v>
      </c>
      <c r="I470" s="12">
        <f>ufc_fighters[[#This Row],[height_feet]]*30.48+ufc_fighters[[#This Row],[height_inches]]*2.54</f>
        <v>0</v>
      </c>
    </row>
    <row r="471" spans="1:9">
      <c r="A471">
        <v>470</v>
      </c>
      <c r="B471" t="s">
        <v>475</v>
      </c>
      <c r="C471">
        <v>145</v>
      </c>
      <c r="D471" s="1">
        <v>30057</v>
      </c>
      <c r="E471" s="10">
        <v>1982</v>
      </c>
      <c r="F471">
        <v>5</v>
      </c>
      <c r="G471">
        <v>8</v>
      </c>
      <c r="H471" s="12">
        <f>ufc_fighters[[#This Row],[weight_pounds]]*0.45359237</f>
        <v>65.770893650000005</v>
      </c>
      <c r="I471" s="12">
        <f>ufc_fighters[[#This Row],[height_feet]]*30.48+ufc_fighters[[#This Row],[height_inches]]*2.54</f>
        <v>172.72</v>
      </c>
    </row>
    <row r="472" spans="1:9">
      <c r="A472">
        <v>471</v>
      </c>
      <c r="B472" t="s">
        <v>476</v>
      </c>
      <c r="C472">
        <v>155</v>
      </c>
      <c r="D472" s="1">
        <v>27950</v>
      </c>
      <c r="E472" s="10">
        <v>1976</v>
      </c>
      <c r="F472">
        <v>5</v>
      </c>
      <c r="G472">
        <v>11</v>
      </c>
      <c r="H472" s="12">
        <f>ufc_fighters[[#This Row],[weight_pounds]]*0.45359237</f>
        <v>70.306817350000003</v>
      </c>
      <c r="I472" s="12">
        <f>ufc_fighters[[#This Row],[height_feet]]*30.48+ufc_fighters[[#This Row],[height_inches]]*2.54</f>
        <v>180.34</v>
      </c>
    </row>
    <row r="473" spans="1:9">
      <c r="A473">
        <v>472</v>
      </c>
      <c r="B473" t="s">
        <v>477</v>
      </c>
      <c r="C473">
        <v>225</v>
      </c>
      <c r="D473" s="1">
        <v>28270</v>
      </c>
      <c r="E473" s="10">
        <v>1977</v>
      </c>
      <c r="F473">
        <v>6</v>
      </c>
      <c r="G473">
        <v>4</v>
      </c>
      <c r="H473" s="12">
        <f>ufc_fighters[[#This Row],[weight_pounds]]*0.45359237</f>
        <v>102.05828325</v>
      </c>
      <c r="I473" s="12">
        <f>ufc_fighters[[#This Row],[height_feet]]*30.48+ufc_fighters[[#This Row],[height_inches]]*2.54</f>
        <v>193.04</v>
      </c>
    </row>
    <row r="474" spans="1:9">
      <c r="A474">
        <v>473</v>
      </c>
      <c r="B474" t="s">
        <v>478</v>
      </c>
      <c r="C474">
        <v>135</v>
      </c>
      <c r="D474" s="1"/>
      <c r="E474" s="10">
        <v>0</v>
      </c>
      <c r="H474" s="12">
        <f>ufc_fighters[[#This Row],[weight_pounds]]*0.45359237</f>
        <v>61.23496995</v>
      </c>
      <c r="I474" s="12">
        <f>ufc_fighters[[#This Row],[height_feet]]*30.48+ufc_fighters[[#This Row],[height_inches]]*2.54</f>
        <v>0</v>
      </c>
    </row>
    <row r="475" spans="1:9">
      <c r="A475">
        <v>474</v>
      </c>
      <c r="B475" t="s">
        <v>479</v>
      </c>
      <c r="C475">
        <v>135</v>
      </c>
      <c r="D475" s="1">
        <v>30898</v>
      </c>
      <c r="E475" s="10">
        <v>1984</v>
      </c>
      <c r="F475">
        <v>5</v>
      </c>
      <c r="G475">
        <v>8</v>
      </c>
      <c r="H475" s="12">
        <f>ufc_fighters[[#This Row],[weight_pounds]]*0.45359237</f>
        <v>61.23496995</v>
      </c>
      <c r="I475" s="12">
        <f>ufc_fighters[[#This Row],[height_feet]]*30.48+ufc_fighters[[#This Row],[height_inches]]*2.54</f>
        <v>172.72</v>
      </c>
    </row>
    <row r="476" spans="1:9">
      <c r="A476">
        <v>475</v>
      </c>
      <c r="B476" t="s">
        <v>480</v>
      </c>
      <c r="C476">
        <v>145</v>
      </c>
      <c r="D476" s="1"/>
      <c r="E476" s="10">
        <v>0</v>
      </c>
      <c r="H476" s="12">
        <f>ufc_fighters[[#This Row],[weight_pounds]]*0.45359237</f>
        <v>65.770893650000005</v>
      </c>
      <c r="I476" s="12">
        <f>ufc_fighters[[#This Row],[height_feet]]*30.48+ufc_fighters[[#This Row],[height_inches]]*2.54</f>
        <v>0</v>
      </c>
    </row>
    <row r="477" spans="1:9">
      <c r="A477">
        <v>476</v>
      </c>
      <c r="B477" t="s">
        <v>481</v>
      </c>
      <c r="C477">
        <v>125</v>
      </c>
      <c r="D477" s="1">
        <v>29733</v>
      </c>
      <c r="E477" s="10">
        <v>1981</v>
      </c>
      <c r="F477">
        <v>5</v>
      </c>
      <c r="G477">
        <v>3</v>
      </c>
      <c r="H477" s="12">
        <f>ufc_fighters[[#This Row],[weight_pounds]]*0.45359237</f>
        <v>56.699046250000002</v>
      </c>
      <c r="I477" s="12">
        <f>ufc_fighters[[#This Row],[height_feet]]*30.48+ufc_fighters[[#This Row],[height_inches]]*2.54</f>
        <v>160.02000000000001</v>
      </c>
    </row>
    <row r="478" spans="1:9">
      <c r="A478">
        <v>477</v>
      </c>
      <c r="B478" t="s">
        <v>482</v>
      </c>
      <c r="C478">
        <v>125</v>
      </c>
      <c r="D478" s="1"/>
      <c r="E478" s="10">
        <v>0</v>
      </c>
      <c r="H478" s="12">
        <f>ufc_fighters[[#This Row],[weight_pounds]]*0.45359237</f>
        <v>56.699046250000002</v>
      </c>
      <c r="I478" s="12">
        <f>ufc_fighters[[#This Row],[height_feet]]*30.48+ufc_fighters[[#This Row],[height_inches]]*2.54</f>
        <v>0</v>
      </c>
    </row>
    <row r="479" spans="1:9">
      <c r="A479">
        <v>478</v>
      </c>
      <c r="B479" t="s">
        <v>483</v>
      </c>
      <c r="C479">
        <v>245</v>
      </c>
      <c r="D479" s="1"/>
      <c r="E479" s="10">
        <v>0</v>
      </c>
      <c r="F479">
        <v>6</v>
      </c>
      <c r="G479">
        <v>8</v>
      </c>
      <c r="H479" s="12">
        <f>ufc_fighters[[#This Row],[weight_pounds]]*0.45359237</f>
        <v>111.13013065000001</v>
      </c>
      <c r="I479" s="12">
        <f>ufc_fighters[[#This Row],[height_feet]]*30.48+ufc_fighters[[#This Row],[height_inches]]*2.54</f>
        <v>203.2</v>
      </c>
    </row>
    <row r="480" spans="1:9">
      <c r="A480">
        <v>479</v>
      </c>
      <c r="B480" t="s">
        <v>484</v>
      </c>
      <c r="C480">
        <v>170</v>
      </c>
      <c r="D480" s="1"/>
      <c r="E480" s="10">
        <v>0</v>
      </c>
      <c r="H480" s="12">
        <f>ufc_fighters[[#This Row],[weight_pounds]]*0.45359237</f>
        <v>77.110702900000007</v>
      </c>
      <c r="I480" s="12">
        <f>ufc_fighters[[#This Row],[height_feet]]*30.48+ufc_fighters[[#This Row],[height_inches]]*2.54</f>
        <v>0</v>
      </c>
    </row>
    <row r="481" spans="1:9">
      <c r="A481">
        <v>480</v>
      </c>
      <c r="B481" t="s">
        <v>485</v>
      </c>
      <c r="C481">
        <v>185</v>
      </c>
      <c r="D481" s="1">
        <v>32948</v>
      </c>
      <c r="E481" s="10">
        <v>1990</v>
      </c>
      <c r="F481">
        <v>6</v>
      </c>
      <c r="G481">
        <v>2</v>
      </c>
      <c r="H481" s="12">
        <f>ufc_fighters[[#This Row],[weight_pounds]]*0.45359237</f>
        <v>83.914588450000011</v>
      </c>
      <c r="I481" s="12">
        <f>ufc_fighters[[#This Row],[height_feet]]*30.48+ufc_fighters[[#This Row],[height_inches]]*2.54</f>
        <v>187.96</v>
      </c>
    </row>
    <row r="482" spans="1:9">
      <c r="A482">
        <v>481</v>
      </c>
      <c r="B482" t="s">
        <v>486</v>
      </c>
      <c r="C482">
        <v>145</v>
      </c>
      <c r="D482" s="1">
        <v>34095</v>
      </c>
      <c r="E482" s="10">
        <v>1993</v>
      </c>
      <c r="F482">
        <v>5</v>
      </c>
      <c r="G482">
        <v>8</v>
      </c>
      <c r="H482" s="12">
        <f>ufc_fighters[[#This Row],[weight_pounds]]*0.45359237</f>
        <v>65.770893650000005</v>
      </c>
      <c r="I482" s="12">
        <f>ufc_fighters[[#This Row],[height_feet]]*30.48+ufc_fighters[[#This Row],[height_inches]]*2.54</f>
        <v>172.72</v>
      </c>
    </row>
    <row r="483" spans="1:9">
      <c r="A483">
        <v>482</v>
      </c>
      <c r="B483" t="s">
        <v>487</v>
      </c>
      <c r="C483">
        <v>205</v>
      </c>
      <c r="D483" s="1">
        <v>29870</v>
      </c>
      <c r="E483" s="10">
        <v>1981</v>
      </c>
      <c r="F483">
        <v>6</v>
      </c>
      <c r="G483">
        <v>3</v>
      </c>
      <c r="H483" s="12">
        <f>ufc_fighters[[#This Row],[weight_pounds]]*0.45359237</f>
        <v>92.986435850000007</v>
      </c>
      <c r="I483" s="12">
        <f>ufc_fighters[[#This Row],[height_feet]]*30.48+ufc_fighters[[#This Row],[height_inches]]*2.54</f>
        <v>190.5</v>
      </c>
    </row>
    <row r="484" spans="1:9">
      <c r="A484">
        <v>483</v>
      </c>
      <c r="B484" t="s">
        <v>488</v>
      </c>
      <c r="C484">
        <v>125</v>
      </c>
      <c r="D484" s="1">
        <v>30731</v>
      </c>
      <c r="E484" s="10">
        <v>1984</v>
      </c>
      <c r="F484">
        <v>5</v>
      </c>
      <c r="G484">
        <v>6</v>
      </c>
      <c r="H484" s="12">
        <f>ufc_fighters[[#This Row],[weight_pounds]]*0.45359237</f>
        <v>56.699046250000002</v>
      </c>
      <c r="I484" s="12">
        <f>ufc_fighters[[#This Row],[height_feet]]*30.48+ufc_fighters[[#This Row],[height_inches]]*2.54</f>
        <v>167.64000000000001</v>
      </c>
    </row>
    <row r="485" spans="1:9">
      <c r="A485">
        <v>484</v>
      </c>
      <c r="B485" t="s">
        <v>489</v>
      </c>
      <c r="C485">
        <v>115</v>
      </c>
      <c r="D485" s="1">
        <v>33925</v>
      </c>
      <c r="E485" s="10">
        <v>1992</v>
      </c>
      <c r="F485">
        <v>5</v>
      </c>
      <c r="G485">
        <v>2</v>
      </c>
      <c r="H485" s="12">
        <f>ufc_fighters[[#This Row],[weight_pounds]]*0.45359237</f>
        <v>52.163122550000004</v>
      </c>
      <c r="I485" s="12">
        <f>ufc_fighters[[#This Row],[height_feet]]*30.48+ufc_fighters[[#This Row],[height_inches]]*2.54</f>
        <v>157.48000000000002</v>
      </c>
    </row>
    <row r="486" spans="1:9">
      <c r="A486">
        <v>485</v>
      </c>
      <c r="B486" t="s">
        <v>490</v>
      </c>
      <c r="C486">
        <v>170</v>
      </c>
      <c r="D486" s="1">
        <v>28643</v>
      </c>
      <c r="E486" s="10">
        <v>1978</v>
      </c>
      <c r="F486">
        <v>5</v>
      </c>
      <c r="G486">
        <v>11</v>
      </c>
      <c r="H486" s="12">
        <f>ufc_fighters[[#This Row],[weight_pounds]]*0.45359237</f>
        <v>77.110702900000007</v>
      </c>
      <c r="I486" s="12">
        <f>ufc_fighters[[#This Row],[height_feet]]*30.48+ufc_fighters[[#This Row],[height_inches]]*2.54</f>
        <v>180.34</v>
      </c>
    </row>
    <row r="487" spans="1:9">
      <c r="A487">
        <v>486</v>
      </c>
      <c r="B487" t="s">
        <v>491</v>
      </c>
      <c r="C487">
        <v>125</v>
      </c>
      <c r="D487" s="1">
        <v>34131</v>
      </c>
      <c r="E487" s="10">
        <v>1993</v>
      </c>
      <c r="F487">
        <v>5</v>
      </c>
      <c r="G487">
        <v>6</v>
      </c>
      <c r="H487" s="12">
        <f>ufc_fighters[[#This Row],[weight_pounds]]*0.45359237</f>
        <v>56.699046250000002</v>
      </c>
      <c r="I487" s="12">
        <f>ufc_fighters[[#This Row],[height_feet]]*30.48+ufc_fighters[[#This Row],[height_inches]]*2.54</f>
        <v>167.64000000000001</v>
      </c>
    </row>
    <row r="488" spans="1:9">
      <c r="A488">
        <v>487</v>
      </c>
      <c r="B488" t="s">
        <v>492</v>
      </c>
      <c r="C488">
        <v>185</v>
      </c>
      <c r="D488" s="1">
        <v>31982</v>
      </c>
      <c r="E488" s="10">
        <v>1987</v>
      </c>
      <c r="F488">
        <v>6</v>
      </c>
      <c r="G488">
        <v>1</v>
      </c>
      <c r="H488" s="12">
        <f>ufc_fighters[[#This Row],[weight_pounds]]*0.45359237</f>
        <v>83.914588450000011</v>
      </c>
      <c r="I488" s="12">
        <f>ufc_fighters[[#This Row],[height_feet]]*30.48+ufc_fighters[[#This Row],[height_inches]]*2.54</f>
        <v>185.42</v>
      </c>
    </row>
    <row r="489" spans="1:9">
      <c r="A489">
        <v>488</v>
      </c>
      <c r="B489" t="s">
        <v>493</v>
      </c>
      <c r="C489">
        <v>155</v>
      </c>
      <c r="D489" s="1"/>
      <c r="E489" s="10">
        <v>0</v>
      </c>
      <c r="F489">
        <v>5</v>
      </c>
      <c r="G489">
        <v>10</v>
      </c>
      <c r="H489" s="12">
        <f>ufc_fighters[[#This Row],[weight_pounds]]*0.45359237</f>
        <v>70.306817350000003</v>
      </c>
      <c r="I489" s="12">
        <f>ufc_fighters[[#This Row],[height_feet]]*30.48+ufc_fighters[[#This Row],[height_inches]]*2.54</f>
        <v>177.8</v>
      </c>
    </row>
    <row r="490" spans="1:9">
      <c r="A490">
        <v>489</v>
      </c>
      <c r="B490" t="s">
        <v>494</v>
      </c>
      <c r="C490">
        <v>135</v>
      </c>
      <c r="D490" s="1"/>
      <c r="E490" s="10">
        <v>0</v>
      </c>
      <c r="F490">
        <v>5</v>
      </c>
      <c r="G490">
        <v>6</v>
      </c>
      <c r="H490" s="12">
        <f>ufc_fighters[[#This Row],[weight_pounds]]*0.45359237</f>
        <v>61.23496995</v>
      </c>
      <c r="I490" s="12">
        <f>ufc_fighters[[#This Row],[height_feet]]*30.48+ufc_fighters[[#This Row],[height_inches]]*2.54</f>
        <v>167.64000000000001</v>
      </c>
    </row>
    <row r="491" spans="1:9">
      <c r="A491">
        <v>490</v>
      </c>
      <c r="B491" t="s">
        <v>495</v>
      </c>
      <c r="C491">
        <v>155</v>
      </c>
      <c r="D491" s="1">
        <v>31615</v>
      </c>
      <c r="E491" s="10">
        <v>1986</v>
      </c>
      <c r="F491">
        <v>5</v>
      </c>
      <c r="G491">
        <v>8</v>
      </c>
      <c r="H491" s="12">
        <f>ufc_fighters[[#This Row],[weight_pounds]]*0.45359237</f>
        <v>70.306817350000003</v>
      </c>
      <c r="I491" s="12">
        <f>ufc_fighters[[#This Row],[height_feet]]*30.48+ufc_fighters[[#This Row],[height_inches]]*2.54</f>
        <v>172.72</v>
      </c>
    </row>
    <row r="492" spans="1:9">
      <c r="A492">
        <v>491</v>
      </c>
      <c r="B492" t="s">
        <v>496</v>
      </c>
      <c r="C492">
        <v>170</v>
      </c>
      <c r="D492" s="1"/>
      <c r="E492" s="10">
        <v>0</v>
      </c>
      <c r="F492">
        <v>5</v>
      </c>
      <c r="G492">
        <v>10</v>
      </c>
      <c r="H492" s="12">
        <f>ufc_fighters[[#This Row],[weight_pounds]]*0.45359237</f>
        <v>77.110702900000007</v>
      </c>
      <c r="I492" s="12">
        <f>ufc_fighters[[#This Row],[height_feet]]*30.48+ufc_fighters[[#This Row],[height_inches]]*2.54</f>
        <v>177.8</v>
      </c>
    </row>
    <row r="493" spans="1:9">
      <c r="A493">
        <v>492</v>
      </c>
      <c r="B493" t="s">
        <v>497</v>
      </c>
      <c r="C493">
        <v>155</v>
      </c>
      <c r="D493" s="1"/>
      <c r="E493" s="10">
        <v>0</v>
      </c>
      <c r="F493">
        <v>5</v>
      </c>
      <c r="G493">
        <v>10</v>
      </c>
      <c r="H493" s="12">
        <f>ufc_fighters[[#This Row],[weight_pounds]]*0.45359237</f>
        <v>70.306817350000003</v>
      </c>
      <c r="I493" s="12">
        <f>ufc_fighters[[#This Row],[height_feet]]*30.48+ufc_fighters[[#This Row],[height_inches]]*2.54</f>
        <v>177.8</v>
      </c>
    </row>
    <row r="494" spans="1:9">
      <c r="A494">
        <v>493</v>
      </c>
      <c r="B494" t="s">
        <v>498</v>
      </c>
      <c r="C494">
        <v>215</v>
      </c>
      <c r="D494" s="1"/>
      <c r="E494" s="10">
        <v>0</v>
      </c>
      <c r="F494">
        <v>6</v>
      </c>
      <c r="G494">
        <v>2</v>
      </c>
      <c r="H494" s="12">
        <f>ufc_fighters[[#This Row],[weight_pounds]]*0.45359237</f>
        <v>97.522359550000004</v>
      </c>
      <c r="I494" s="12">
        <f>ufc_fighters[[#This Row],[height_feet]]*30.48+ufc_fighters[[#This Row],[height_inches]]*2.54</f>
        <v>187.96</v>
      </c>
    </row>
    <row r="495" spans="1:9">
      <c r="A495">
        <v>494</v>
      </c>
      <c r="B495" t="s">
        <v>499</v>
      </c>
      <c r="C495">
        <v>170</v>
      </c>
      <c r="D495" s="1">
        <v>26422</v>
      </c>
      <c r="E495" s="10">
        <v>1972</v>
      </c>
      <c r="F495">
        <v>5</v>
      </c>
      <c r="G495">
        <v>10</v>
      </c>
      <c r="H495" s="12">
        <f>ufc_fighters[[#This Row],[weight_pounds]]*0.45359237</f>
        <v>77.110702900000007</v>
      </c>
      <c r="I495" s="12">
        <f>ufc_fighters[[#This Row],[height_feet]]*30.48+ufc_fighters[[#This Row],[height_inches]]*2.54</f>
        <v>177.8</v>
      </c>
    </row>
    <row r="496" spans="1:9">
      <c r="A496">
        <v>495</v>
      </c>
      <c r="B496" t="s">
        <v>500</v>
      </c>
      <c r="C496">
        <v>154</v>
      </c>
      <c r="D496" s="1">
        <v>30109</v>
      </c>
      <c r="E496" s="10">
        <v>1982</v>
      </c>
      <c r="F496">
        <v>5</v>
      </c>
      <c r="G496">
        <v>8</v>
      </c>
      <c r="H496" s="12">
        <f>ufc_fighters[[#This Row],[weight_pounds]]*0.45359237</f>
        <v>69.853224980000007</v>
      </c>
      <c r="I496" s="12">
        <f>ufc_fighters[[#This Row],[height_feet]]*30.48+ufc_fighters[[#This Row],[height_inches]]*2.54</f>
        <v>172.72</v>
      </c>
    </row>
    <row r="497" spans="1:9">
      <c r="A497">
        <v>496</v>
      </c>
      <c r="B497" t="s">
        <v>501</v>
      </c>
      <c r="C497">
        <v>145</v>
      </c>
      <c r="D497" s="1">
        <v>29005</v>
      </c>
      <c r="E497" s="10">
        <v>1979</v>
      </c>
      <c r="F497">
        <v>5</v>
      </c>
      <c r="G497">
        <v>9</v>
      </c>
      <c r="H497" s="12">
        <f>ufc_fighters[[#This Row],[weight_pounds]]*0.45359237</f>
        <v>65.770893650000005</v>
      </c>
      <c r="I497" s="12">
        <f>ufc_fighters[[#This Row],[height_feet]]*30.48+ufc_fighters[[#This Row],[height_inches]]*2.54</f>
        <v>175.26</v>
      </c>
    </row>
    <row r="498" spans="1:9">
      <c r="A498">
        <v>497</v>
      </c>
      <c r="B498" t="s">
        <v>502</v>
      </c>
      <c r="C498">
        <v>185</v>
      </c>
      <c r="D498" s="1">
        <v>31620</v>
      </c>
      <c r="E498" s="10">
        <v>1986</v>
      </c>
      <c r="F498">
        <v>6</v>
      </c>
      <c r="G498">
        <v>3</v>
      </c>
      <c r="H498" s="12">
        <f>ufc_fighters[[#This Row],[weight_pounds]]*0.45359237</f>
        <v>83.914588450000011</v>
      </c>
      <c r="I498" s="12">
        <f>ufc_fighters[[#This Row],[height_feet]]*30.48+ufc_fighters[[#This Row],[height_inches]]*2.54</f>
        <v>190.5</v>
      </c>
    </row>
    <row r="499" spans="1:9">
      <c r="A499">
        <v>498</v>
      </c>
      <c r="B499" t="s">
        <v>503</v>
      </c>
      <c r="C499">
        <v>265</v>
      </c>
      <c r="D499" s="1">
        <v>27398</v>
      </c>
      <c r="E499" s="10">
        <v>1975</v>
      </c>
      <c r="F499">
        <v>6</v>
      </c>
      <c r="G499">
        <v>2</v>
      </c>
      <c r="H499" s="12">
        <f>ufc_fighters[[#This Row],[weight_pounds]]*0.45359237</f>
        <v>120.20197805000001</v>
      </c>
      <c r="I499" s="12">
        <f>ufc_fighters[[#This Row],[height_feet]]*30.48+ufc_fighters[[#This Row],[height_inches]]*2.54</f>
        <v>187.96</v>
      </c>
    </row>
    <row r="500" spans="1:9">
      <c r="A500">
        <v>499</v>
      </c>
      <c r="B500" t="s">
        <v>504</v>
      </c>
      <c r="C500">
        <v>155</v>
      </c>
      <c r="D500" s="1">
        <v>32687</v>
      </c>
      <c r="E500" s="10">
        <v>1989</v>
      </c>
      <c r="F500">
        <v>5</v>
      </c>
      <c r="G500">
        <v>10</v>
      </c>
      <c r="H500" s="12">
        <f>ufc_fighters[[#This Row],[weight_pounds]]*0.45359237</f>
        <v>70.306817350000003</v>
      </c>
      <c r="I500" s="12">
        <f>ufc_fighters[[#This Row],[height_feet]]*30.48+ufc_fighters[[#This Row],[height_inches]]*2.54</f>
        <v>177.8</v>
      </c>
    </row>
    <row r="501" spans="1:9">
      <c r="A501">
        <v>500</v>
      </c>
      <c r="B501" t="s">
        <v>505</v>
      </c>
      <c r="C501">
        <v>185</v>
      </c>
      <c r="D501" s="1">
        <v>29752</v>
      </c>
      <c r="E501" s="10">
        <v>1981</v>
      </c>
      <c r="F501">
        <v>5</v>
      </c>
      <c r="G501">
        <v>11</v>
      </c>
      <c r="H501" s="12">
        <f>ufc_fighters[[#This Row],[weight_pounds]]*0.45359237</f>
        <v>83.914588450000011</v>
      </c>
      <c r="I501" s="12">
        <f>ufc_fighters[[#This Row],[height_feet]]*30.48+ufc_fighters[[#This Row],[height_inches]]*2.54</f>
        <v>180.34</v>
      </c>
    </row>
    <row r="502" spans="1:9">
      <c r="A502">
        <v>501</v>
      </c>
      <c r="B502" t="s">
        <v>506</v>
      </c>
      <c r="C502">
        <v>125</v>
      </c>
      <c r="D502" s="1">
        <v>31902</v>
      </c>
      <c r="E502" s="10">
        <v>1987</v>
      </c>
      <c r="F502">
        <v>5</v>
      </c>
      <c r="G502">
        <v>7</v>
      </c>
      <c r="H502" s="12">
        <f>ufc_fighters[[#This Row],[weight_pounds]]*0.45359237</f>
        <v>56.699046250000002</v>
      </c>
      <c r="I502" s="12">
        <f>ufc_fighters[[#This Row],[height_feet]]*30.48+ufc_fighters[[#This Row],[height_inches]]*2.54</f>
        <v>170.18</v>
      </c>
    </row>
    <row r="503" spans="1:9">
      <c r="A503">
        <v>502</v>
      </c>
      <c r="B503" t="s">
        <v>507</v>
      </c>
      <c r="C503">
        <v>145</v>
      </c>
      <c r="D503" s="1">
        <v>29382</v>
      </c>
      <c r="E503" s="10">
        <v>1980</v>
      </c>
      <c r="F503">
        <v>5</v>
      </c>
      <c r="G503">
        <v>5</v>
      </c>
      <c r="H503" s="12">
        <f>ufc_fighters[[#This Row],[weight_pounds]]*0.45359237</f>
        <v>65.770893650000005</v>
      </c>
      <c r="I503" s="12">
        <f>ufc_fighters[[#This Row],[height_feet]]*30.48+ufc_fighters[[#This Row],[height_inches]]*2.54</f>
        <v>165.1</v>
      </c>
    </row>
    <row r="504" spans="1:9">
      <c r="A504">
        <v>503</v>
      </c>
      <c r="B504" t="s">
        <v>508</v>
      </c>
      <c r="C504">
        <v>255</v>
      </c>
      <c r="D504" s="1"/>
      <c r="E504" s="10">
        <v>0</v>
      </c>
      <c r="F504">
        <v>6</v>
      </c>
      <c r="G504">
        <v>5</v>
      </c>
      <c r="H504" s="12">
        <f>ufc_fighters[[#This Row],[weight_pounds]]*0.45359237</f>
        <v>115.66605435000001</v>
      </c>
      <c r="I504" s="12">
        <f>ufc_fighters[[#This Row],[height_feet]]*30.48+ufc_fighters[[#This Row],[height_inches]]*2.54</f>
        <v>195.57999999999998</v>
      </c>
    </row>
    <row r="505" spans="1:9">
      <c r="A505">
        <v>504</v>
      </c>
      <c r="B505" t="s">
        <v>509</v>
      </c>
      <c r="C505">
        <v>212</v>
      </c>
      <c r="D505" s="1"/>
      <c r="E505" s="10">
        <v>0</v>
      </c>
      <c r="F505">
        <v>5</v>
      </c>
      <c r="G505">
        <v>10</v>
      </c>
      <c r="H505" s="12">
        <f>ufc_fighters[[#This Row],[weight_pounds]]*0.45359237</f>
        <v>96.161582440000004</v>
      </c>
      <c r="I505" s="12">
        <f>ufc_fighters[[#This Row],[height_feet]]*30.48+ufc_fighters[[#This Row],[height_inches]]*2.54</f>
        <v>177.8</v>
      </c>
    </row>
    <row r="506" spans="1:9">
      <c r="A506">
        <v>505</v>
      </c>
      <c r="B506" t="s">
        <v>510</v>
      </c>
      <c r="C506">
        <v>205</v>
      </c>
      <c r="D506" s="1">
        <v>32161</v>
      </c>
      <c r="E506" s="10">
        <v>1988</v>
      </c>
      <c r="F506">
        <v>6</v>
      </c>
      <c r="G506">
        <v>3</v>
      </c>
      <c r="H506" s="12">
        <f>ufc_fighters[[#This Row],[weight_pounds]]*0.45359237</f>
        <v>92.986435850000007</v>
      </c>
      <c r="I506" s="12">
        <f>ufc_fighters[[#This Row],[height_feet]]*30.48+ufc_fighters[[#This Row],[height_inches]]*2.54</f>
        <v>190.5</v>
      </c>
    </row>
    <row r="507" spans="1:9">
      <c r="A507">
        <v>506</v>
      </c>
      <c r="B507" t="s">
        <v>511</v>
      </c>
      <c r="C507">
        <v>135</v>
      </c>
      <c r="D507" s="1">
        <v>33590</v>
      </c>
      <c r="E507" s="10">
        <v>1991</v>
      </c>
      <c r="F507">
        <v>5</v>
      </c>
      <c r="G507">
        <v>6</v>
      </c>
      <c r="H507" s="12">
        <f>ufc_fighters[[#This Row],[weight_pounds]]*0.45359237</f>
        <v>61.23496995</v>
      </c>
      <c r="I507" s="12">
        <f>ufc_fighters[[#This Row],[height_feet]]*30.48+ufc_fighters[[#This Row],[height_inches]]*2.54</f>
        <v>167.64000000000001</v>
      </c>
    </row>
    <row r="508" spans="1:9">
      <c r="A508">
        <v>507</v>
      </c>
      <c r="B508" t="s">
        <v>512</v>
      </c>
      <c r="C508">
        <v>145</v>
      </c>
      <c r="D508" s="1"/>
      <c r="E508" s="10">
        <v>0</v>
      </c>
      <c r="F508">
        <v>5</v>
      </c>
      <c r="G508">
        <v>8</v>
      </c>
      <c r="H508" s="12">
        <f>ufc_fighters[[#This Row],[weight_pounds]]*0.45359237</f>
        <v>65.770893650000005</v>
      </c>
      <c r="I508" s="12">
        <f>ufc_fighters[[#This Row],[height_feet]]*30.48+ufc_fighters[[#This Row],[height_inches]]*2.54</f>
        <v>172.72</v>
      </c>
    </row>
    <row r="509" spans="1:9">
      <c r="A509">
        <v>508</v>
      </c>
      <c r="B509" t="s">
        <v>513</v>
      </c>
      <c r="C509">
        <v>170</v>
      </c>
      <c r="D509" s="1">
        <v>24036</v>
      </c>
      <c r="E509" s="10">
        <v>1965</v>
      </c>
      <c r="F509">
        <v>5</v>
      </c>
      <c r="G509">
        <v>9</v>
      </c>
      <c r="H509" s="12">
        <f>ufc_fighters[[#This Row],[weight_pounds]]*0.45359237</f>
        <v>77.110702900000007</v>
      </c>
      <c r="I509" s="12">
        <f>ufc_fighters[[#This Row],[height_feet]]*30.48+ufc_fighters[[#This Row],[height_inches]]*2.54</f>
        <v>175.26</v>
      </c>
    </row>
    <row r="510" spans="1:9">
      <c r="A510">
        <v>509</v>
      </c>
      <c r="B510" t="s">
        <v>514</v>
      </c>
      <c r="C510">
        <v>185</v>
      </c>
      <c r="D510" s="1"/>
      <c r="E510" s="10">
        <v>0</v>
      </c>
      <c r="F510">
        <v>5</v>
      </c>
      <c r="G510">
        <v>11</v>
      </c>
      <c r="H510" s="12">
        <f>ufc_fighters[[#This Row],[weight_pounds]]*0.45359237</f>
        <v>83.914588450000011</v>
      </c>
      <c r="I510" s="12">
        <f>ufc_fighters[[#This Row],[height_feet]]*30.48+ufc_fighters[[#This Row],[height_inches]]*2.54</f>
        <v>180.34</v>
      </c>
    </row>
    <row r="511" spans="1:9">
      <c r="A511">
        <v>510</v>
      </c>
      <c r="B511" t="s">
        <v>515</v>
      </c>
      <c r="C511">
        <v>125</v>
      </c>
      <c r="D511" s="1">
        <v>30076</v>
      </c>
      <c r="E511" s="10">
        <v>1982</v>
      </c>
      <c r="F511">
        <v>5</v>
      </c>
      <c r="G511">
        <v>2</v>
      </c>
      <c r="H511" s="12">
        <f>ufc_fighters[[#This Row],[weight_pounds]]*0.45359237</f>
        <v>56.699046250000002</v>
      </c>
      <c r="I511" s="12">
        <f>ufc_fighters[[#This Row],[height_feet]]*30.48+ufc_fighters[[#This Row],[height_inches]]*2.54</f>
        <v>157.48000000000002</v>
      </c>
    </row>
    <row r="512" spans="1:9">
      <c r="A512">
        <v>511</v>
      </c>
      <c r="B512" t="s">
        <v>516</v>
      </c>
      <c r="C512">
        <v>235</v>
      </c>
      <c r="D512" s="1"/>
      <c r="E512" s="10">
        <v>0</v>
      </c>
      <c r="F512">
        <v>5</v>
      </c>
      <c r="G512">
        <v>11</v>
      </c>
      <c r="H512" s="12">
        <f>ufc_fighters[[#This Row],[weight_pounds]]*0.45359237</f>
        <v>106.59420695</v>
      </c>
      <c r="I512" s="12">
        <f>ufc_fighters[[#This Row],[height_feet]]*30.48+ufc_fighters[[#This Row],[height_inches]]*2.54</f>
        <v>180.34</v>
      </c>
    </row>
    <row r="513" spans="1:9">
      <c r="A513">
        <v>512</v>
      </c>
      <c r="B513" t="s">
        <v>517</v>
      </c>
      <c r="C513">
        <v>155</v>
      </c>
      <c r="D513" s="1">
        <v>29092</v>
      </c>
      <c r="E513" s="10">
        <v>1979</v>
      </c>
      <c r="F513">
        <v>5</v>
      </c>
      <c r="G513">
        <v>9</v>
      </c>
      <c r="H513" s="12">
        <f>ufc_fighters[[#This Row],[weight_pounds]]*0.45359237</f>
        <v>70.306817350000003</v>
      </c>
      <c r="I513" s="12">
        <f>ufc_fighters[[#This Row],[height_feet]]*30.48+ufc_fighters[[#This Row],[height_inches]]*2.54</f>
        <v>175.26</v>
      </c>
    </row>
    <row r="514" spans="1:9">
      <c r="A514">
        <v>513</v>
      </c>
      <c r="B514" t="s">
        <v>518</v>
      </c>
      <c r="C514">
        <v>185</v>
      </c>
      <c r="D514" s="1">
        <v>29830</v>
      </c>
      <c r="E514" s="10">
        <v>1981</v>
      </c>
      <c r="F514">
        <v>6</v>
      </c>
      <c r="G514">
        <v>0</v>
      </c>
      <c r="H514" s="12">
        <f>ufc_fighters[[#This Row],[weight_pounds]]*0.45359237</f>
        <v>83.914588450000011</v>
      </c>
      <c r="I514" s="12">
        <f>ufc_fighters[[#This Row],[height_feet]]*30.48+ufc_fighters[[#This Row],[height_inches]]*2.54</f>
        <v>182.88</v>
      </c>
    </row>
    <row r="515" spans="1:9">
      <c r="A515">
        <v>514</v>
      </c>
      <c r="B515" t="s">
        <v>519</v>
      </c>
      <c r="C515">
        <v>155</v>
      </c>
      <c r="D515" s="1">
        <v>29555</v>
      </c>
      <c r="E515" s="10">
        <v>1980</v>
      </c>
      <c r="F515">
        <v>5</v>
      </c>
      <c r="G515">
        <v>7</v>
      </c>
      <c r="H515" s="12">
        <f>ufc_fighters[[#This Row],[weight_pounds]]*0.45359237</f>
        <v>70.306817350000003</v>
      </c>
      <c r="I515" s="12">
        <f>ufc_fighters[[#This Row],[height_feet]]*30.48+ufc_fighters[[#This Row],[height_inches]]*2.54</f>
        <v>170.18</v>
      </c>
    </row>
    <row r="516" spans="1:9">
      <c r="A516">
        <v>515</v>
      </c>
      <c r="B516" t="s">
        <v>520</v>
      </c>
      <c r="C516">
        <v>155</v>
      </c>
      <c r="D516" s="1">
        <v>30503</v>
      </c>
      <c r="E516" s="10">
        <v>1983</v>
      </c>
      <c r="F516">
        <v>5</v>
      </c>
      <c r="G516">
        <v>8</v>
      </c>
      <c r="H516" s="12">
        <f>ufc_fighters[[#This Row],[weight_pounds]]*0.45359237</f>
        <v>70.306817350000003</v>
      </c>
      <c r="I516" s="12">
        <f>ufc_fighters[[#This Row],[height_feet]]*30.48+ufc_fighters[[#This Row],[height_inches]]*2.54</f>
        <v>172.72</v>
      </c>
    </row>
    <row r="517" spans="1:9">
      <c r="A517">
        <v>516</v>
      </c>
      <c r="B517" t="s">
        <v>521</v>
      </c>
      <c r="C517">
        <v>205</v>
      </c>
      <c r="D517" s="1">
        <v>29325</v>
      </c>
      <c r="E517" s="10">
        <v>1980</v>
      </c>
      <c r="F517">
        <v>6</v>
      </c>
      <c r="G517">
        <v>1</v>
      </c>
      <c r="H517" s="12">
        <f>ufc_fighters[[#This Row],[weight_pounds]]*0.45359237</f>
        <v>92.986435850000007</v>
      </c>
      <c r="I517" s="12">
        <f>ufc_fighters[[#This Row],[height_feet]]*30.48+ufc_fighters[[#This Row],[height_inches]]*2.54</f>
        <v>185.42</v>
      </c>
    </row>
    <row r="518" spans="1:9">
      <c r="A518">
        <v>517</v>
      </c>
      <c r="B518" t="s">
        <v>522</v>
      </c>
      <c r="C518">
        <v>170</v>
      </c>
      <c r="D518" s="1">
        <v>31224</v>
      </c>
      <c r="E518" s="10">
        <v>1985</v>
      </c>
      <c r="F518">
        <v>6</v>
      </c>
      <c r="G518">
        <v>2</v>
      </c>
      <c r="H518" s="12">
        <f>ufc_fighters[[#This Row],[weight_pounds]]*0.45359237</f>
        <v>77.110702900000007</v>
      </c>
      <c r="I518" s="12">
        <f>ufc_fighters[[#This Row],[height_feet]]*30.48+ufc_fighters[[#This Row],[height_inches]]*2.54</f>
        <v>187.96</v>
      </c>
    </row>
    <row r="519" spans="1:9">
      <c r="A519">
        <v>518</v>
      </c>
      <c r="B519" t="s">
        <v>523</v>
      </c>
      <c r="C519">
        <v>135</v>
      </c>
      <c r="D519" s="1">
        <v>31817</v>
      </c>
      <c r="E519" s="10">
        <v>1987</v>
      </c>
      <c r="F519">
        <v>5</v>
      </c>
      <c r="G519">
        <v>4</v>
      </c>
      <c r="H519" s="12">
        <f>ufc_fighters[[#This Row],[weight_pounds]]*0.45359237</f>
        <v>61.23496995</v>
      </c>
      <c r="I519" s="12">
        <f>ufc_fighters[[#This Row],[height_feet]]*30.48+ufc_fighters[[#This Row],[height_inches]]*2.54</f>
        <v>162.56</v>
      </c>
    </row>
    <row r="520" spans="1:9">
      <c r="A520">
        <v>519</v>
      </c>
      <c r="B520" t="s">
        <v>524</v>
      </c>
      <c r="C520">
        <v>155</v>
      </c>
      <c r="D520" s="1">
        <v>31090</v>
      </c>
      <c r="E520" s="10">
        <v>1985</v>
      </c>
      <c r="F520">
        <v>5</v>
      </c>
      <c r="G520">
        <v>8</v>
      </c>
      <c r="H520" s="12">
        <f>ufc_fighters[[#This Row],[weight_pounds]]*0.45359237</f>
        <v>70.306817350000003</v>
      </c>
      <c r="I520" s="12">
        <f>ufc_fighters[[#This Row],[height_feet]]*30.48+ufc_fighters[[#This Row],[height_inches]]*2.54</f>
        <v>172.72</v>
      </c>
    </row>
    <row r="521" spans="1:9">
      <c r="A521">
        <v>520</v>
      </c>
      <c r="B521" t="s">
        <v>525</v>
      </c>
      <c r="C521">
        <v>185</v>
      </c>
      <c r="D521" s="1">
        <v>30051</v>
      </c>
      <c r="E521" s="10">
        <v>1982</v>
      </c>
      <c r="F521">
        <v>6</v>
      </c>
      <c r="G521">
        <v>5</v>
      </c>
      <c r="H521" s="12">
        <f>ufc_fighters[[#This Row],[weight_pounds]]*0.45359237</f>
        <v>83.914588450000011</v>
      </c>
      <c r="I521" s="12">
        <f>ufc_fighters[[#This Row],[height_feet]]*30.48+ufc_fighters[[#This Row],[height_inches]]*2.54</f>
        <v>195.57999999999998</v>
      </c>
    </row>
    <row r="522" spans="1:9">
      <c r="A522">
        <v>521</v>
      </c>
      <c r="B522" t="s">
        <v>526</v>
      </c>
      <c r="C522">
        <v>155</v>
      </c>
      <c r="D522" s="1">
        <v>31031</v>
      </c>
      <c r="E522" s="10">
        <v>1984</v>
      </c>
      <c r="F522">
        <v>5</v>
      </c>
      <c r="G522">
        <v>10</v>
      </c>
      <c r="H522" s="12">
        <f>ufc_fighters[[#This Row],[weight_pounds]]*0.45359237</f>
        <v>70.306817350000003</v>
      </c>
      <c r="I522" s="12">
        <f>ufc_fighters[[#This Row],[height_feet]]*30.48+ufc_fighters[[#This Row],[height_inches]]*2.54</f>
        <v>177.8</v>
      </c>
    </row>
    <row r="523" spans="1:9">
      <c r="A523">
        <v>522</v>
      </c>
      <c r="B523" t="s">
        <v>527</v>
      </c>
      <c r="C523">
        <v>170</v>
      </c>
      <c r="D523" s="1">
        <v>34137</v>
      </c>
      <c r="E523" s="10">
        <v>1993</v>
      </c>
      <c r="F523">
        <v>6</v>
      </c>
      <c r="G523">
        <v>0</v>
      </c>
      <c r="H523" s="12">
        <f>ufc_fighters[[#This Row],[weight_pounds]]*0.45359237</f>
        <v>77.110702900000007</v>
      </c>
      <c r="I523" s="12">
        <f>ufc_fighters[[#This Row],[height_feet]]*30.48+ufc_fighters[[#This Row],[height_inches]]*2.54</f>
        <v>182.88</v>
      </c>
    </row>
    <row r="524" spans="1:9">
      <c r="A524">
        <v>523</v>
      </c>
      <c r="B524" t="s">
        <v>528</v>
      </c>
      <c r="C524">
        <v>155</v>
      </c>
      <c r="D524" s="1">
        <v>30404</v>
      </c>
      <c r="E524" s="10">
        <v>1983</v>
      </c>
      <c r="F524">
        <v>6</v>
      </c>
      <c r="G524">
        <v>1</v>
      </c>
      <c r="H524" s="12">
        <f>ufc_fighters[[#This Row],[weight_pounds]]*0.45359237</f>
        <v>70.306817350000003</v>
      </c>
      <c r="I524" s="12">
        <f>ufc_fighters[[#This Row],[height_feet]]*30.48+ufc_fighters[[#This Row],[height_inches]]*2.54</f>
        <v>185.42</v>
      </c>
    </row>
    <row r="525" spans="1:9">
      <c r="A525">
        <v>524</v>
      </c>
      <c r="B525" t="s">
        <v>529</v>
      </c>
      <c r="C525">
        <v>170</v>
      </c>
      <c r="D525" s="1">
        <v>29158</v>
      </c>
      <c r="E525" s="10">
        <v>1979</v>
      </c>
      <c r="F525">
        <v>5</v>
      </c>
      <c r="G525">
        <v>9</v>
      </c>
      <c r="H525" s="12">
        <f>ufc_fighters[[#This Row],[weight_pounds]]*0.45359237</f>
        <v>77.110702900000007</v>
      </c>
      <c r="I525" s="12">
        <f>ufc_fighters[[#This Row],[height_feet]]*30.48+ufc_fighters[[#This Row],[height_inches]]*2.54</f>
        <v>175.26</v>
      </c>
    </row>
    <row r="526" spans="1:9">
      <c r="A526">
        <v>525</v>
      </c>
      <c r="B526" t="s">
        <v>530</v>
      </c>
      <c r="C526">
        <v>178</v>
      </c>
      <c r="D526" s="1"/>
      <c r="E526" s="10">
        <v>0</v>
      </c>
      <c r="F526">
        <v>5</v>
      </c>
      <c r="G526">
        <v>11</v>
      </c>
      <c r="H526" s="12">
        <f>ufc_fighters[[#This Row],[weight_pounds]]*0.45359237</f>
        <v>80.739441859999999</v>
      </c>
      <c r="I526" s="12">
        <f>ufc_fighters[[#This Row],[height_feet]]*30.48+ufc_fighters[[#This Row],[height_inches]]*2.54</f>
        <v>180.34</v>
      </c>
    </row>
    <row r="527" spans="1:9">
      <c r="A527">
        <v>526</v>
      </c>
      <c r="B527" t="s">
        <v>531</v>
      </c>
      <c r="C527">
        <v>115</v>
      </c>
      <c r="D527" s="1">
        <v>28788</v>
      </c>
      <c r="E527" s="10">
        <v>1978</v>
      </c>
      <c r="F527">
        <v>5</v>
      </c>
      <c r="G527">
        <v>3</v>
      </c>
      <c r="H527" s="12">
        <f>ufc_fighters[[#This Row],[weight_pounds]]*0.45359237</f>
        <v>52.163122550000004</v>
      </c>
      <c r="I527" s="12">
        <f>ufc_fighters[[#This Row],[height_feet]]*30.48+ufc_fighters[[#This Row],[height_inches]]*2.54</f>
        <v>160.02000000000001</v>
      </c>
    </row>
    <row r="528" spans="1:9">
      <c r="A528">
        <v>527</v>
      </c>
      <c r="B528" t="s">
        <v>532</v>
      </c>
      <c r="C528">
        <v>260</v>
      </c>
      <c r="D528" s="1"/>
      <c r="E528" s="10">
        <v>0</v>
      </c>
      <c r="F528">
        <v>6</v>
      </c>
      <c r="G528">
        <v>1</v>
      </c>
      <c r="H528" s="12">
        <f>ufc_fighters[[#This Row],[weight_pounds]]*0.45359237</f>
        <v>117.9340162</v>
      </c>
      <c r="I528" s="12">
        <f>ufc_fighters[[#This Row],[height_feet]]*30.48+ufc_fighters[[#This Row],[height_inches]]*2.54</f>
        <v>185.42</v>
      </c>
    </row>
    <row r="529" spans="1:9">
      <c r="A529">
        <v>528</v>
      </c>
      <c r="B529" t="s">
        <v>533</v>
      </c>
      <c r="C529">
        <v>155</v>
      </c>
      <c r="D529" s="1">
        <v>31526</v>
      </c>
      <c r="E529" s="10">
        <v>1986</v>
      </c>
      <c r="F529">
        <v>5</v>
      </c>
      <c r="G529">
        <v>8</v>
      </c>
      <c r="H529" s="12">
        <f>ufc_fighters[[#This Row],[weight_pounds]]*0.45359237</f>
        <v>70.306817350000003</v>
      </c>
      <c r="I529" s="12">
        <f>ufc_fighters[[#This Row],[height_feet]]*30.48+ufc_fighters[[#This Row],[height_inches]]*2.54</f>
        <v>172.72</v>
      </c>
    </row>
    <row r="530" spans="1:9">
      <c r="A530">
        <v>529</v>
      </c>
      <c r="B530" t="s">
        <v>534</v>
      </c>
      <c r="C530">
        <v>228</v>
      </c>
      <c r="D530" s="1">
        <v>31314</v>
      </c>
      <c r="E530" s="10">
        <v>1985</v>
      </c>
      <c r="F530">
        <v>6</v>
      </c>
      <c r="G530">
        <v>2</v>
      </c>
      <c r="H530" s="12">
        <f>ufc_fighters[[#This Row],[weight_pounds]]*0.45359237</f>
        <v>103.41906036</v>
      </c>
      <c r="I530" s="12">
        <f>ufc_fighters[[#This Row],[height_feet]]*30.48+ufc_fighters[[#This Row],[height_inches]]*2.54</f>
        <v>187.96</v>
      </c>
    </row>
    <row r="531" spans="1:9">
      <c r="A531">
        <v>530</v>
      </c>
      <c r="B531" t="s">
        <v>535</v>
      </c>
      <c r="C531">
        <v>145</v>
      </c>
      <c r="D531" s="1"/>
      <c r="E531" s="10">
        <v>0</v>
      </c>
      <c r="F531">
        <v>5</v>
      </c>
      <c r="G531">
        <v>9</v>
      </c>
      <c r="H531" s="12">
        <f>ufc_fighters[[#This Row],[weight_pounds]]*0.45359237</f>
        <v>65.770893650000005</v>
      </c>
      <c r="I531" s="12">
        <f>ufc_fighters[[#This Row],[height_feet]]*30.48+ufc_fighters[[#This Row],[height_inches]]*2.54</f>
        <v>175.26</v>
      </c>
    </row>
    <row r="532" spans="1:9">
      <c r="A532">
        <v>531</v>
      </c>
      <c r="B532" t="s">
        <v>536</v>
      </c>
      <c r="C532">
        <v>145</v>
      </c>
      <c r="D532" s="1">
        <v>30494</v>
      </c>
      <c r="E532" s="10">
        <v>1983</v>
      </c>
      <c r="F532">
        <v>5</v>
      </c>
      <c r="G532">
        <v>8</v>
      </c>
      <c r="H532" s="12">
        <f>ufc_fighters[[#This Row],[weight_pounds]]*0.45359237</f>
        <v>65.770893650000005</v>
      </c>
      <c r="I532" s="12">
        <f>ufc_fighters[[#This Row],[height_feet]]*30.48+ufc_fighters[[#This Row],[height_inches]]*2.54</f>
        <v>172.72</v>
      </c>
    </row>
    <row r="533" spans="1:9">
      <c r="A533">
        <v>532</v>
      </c>
      <c r="B533" t="s">
        <v>537</v>
      </c>
      <c r="C533">
        <v>145</v>
      </c>
      <c r="D533" s="1">
        <v>31850</v>
      </c>
      <c r="E533" s="10">
        <v>1987</v>
      </c>
      <c r="F533">
        <v>5</v>
      </c>
      <c r="G533">
        <v>8</v>
      </c>
      <c r="H533" s="12">
        <f>ufc_fighters[[#This Row],[weight_pounds]]*0.45359237</f>
        <v>65.770893650000005</v>
      </c>
      <c r="I533" s="12">
        <f>ufc_fighters[[#This Row],[height_feet]]*30.48+ufc_fighters[[#This Row],[height_inches]]*2.54</f>
        <v>172.72</v>
      </c>
    </row>
    <row r="534" spans="1:9">
      <c r="A534">
        <v>533</v>
      </c>
      <c r="B534" t="s">
        <v>538</v>
      </c>
      <c r="C534">
        <v>185</v>
      </c>
      <c r="D534" s="1">
        <v>31505</v>
      </c>
      <c r="E534" s="10">
        <v>1986</v>
      </c>
      <c r="F534">
        <v>6</v>
      </c>
      <c r="G534">
        <v>1</v>
      </c>
      <c r="H534" s="12">
        <f>ufc_fighters[[#This Row],[weight_pounds]]*0.45359237</f>
        <v>83.914588450000011</v>
      </c>
      <c r="I534" s="12">
        <f>ufc_fighters[[#This Row],[height_feet]]*30.48+ufc_fighters[[#This Row],[height_inches]]*2.54</f>
        <v>185.42</v>
      </c>
    </row>
    <row r="535" spans="1:9">
      <c r="A535">
        <v>534</v>
      </c>
      <c r="B535" t="s">
        <v>539</v>
      </c>
      <c r="C535">
        <v>205</v>
      </c>
      <c r="D535" s="1">
        <v>34663</v>
      </c>
      <c r="E535" s="10">
        <v>1994</v>
      </c>
      <c r="F535">
        <v>6</v>
      </c>
      <c r="G535">
        <v>1</v>
      </c>
      <c r="H535" s="12">
        <f>ufc_fighters[[#This Row],[weight_pounds]]*0.45359237</f>
        <v>92.986435850000007</v>
      </c>
      <c r="I535" s="12">
        <f>ufc_fighters[[#This Row],[height_feet]]*30.48+ufc_fighters[[#This Row],[height_inches]]*2.54</f>
        <v>185.42</v>
      </c>
    </row>
    <row r="536" spans="1:9">
      <c r="A536">
        <v>535</v>
      </c>
      <c r="B536" t="s">
        <v>540</v>
      </c>
      <c r="C536">
        <v>205</v>
      </c>
      <c r="D536" s="1"/>
      <c r="E536" s="10">
        <v>0</v>
      </c>
      <c r="H536" s="12">
        <f>ufc_fighters[[#This Row],[weight_pounds]]*0.45359237</f>
        <v>92.986435850000007</v>
      </c>
      <c r="I536" s="12">
        <f>ufc_fighters[[#This Row],[height_feet]]*30.48+ufc_fighters[[#This Row],[height_inches]]*2.54</f>
        <v>0</v>
      </c>
    </row>
    <row r="537" spans="1:9">
      <c r="A537">
        <v>536</v>
      </c>
      <c r="B537" t="s">
        <v>541</v>
      </c>
      <c r="C537">
        <v>170</v>
      </c>
      <c r="D537" s="1">
        <v>31085</v>
      </c>
      <c r="E537" s="10">
        <v>1985</v>
      </c>
      <c r="F537">
        <v>5</v>
      </c>
      <c r="G537">
        <v>11</v>
      </c>
      <c r="H537" s="12">
        <f>ufc_fighters[[#This Row],[weight_pounds]]*0.45359237</f>
        <v>77.110702900000007</v>
      </c>
      <c r="I537" s="12">
        <f>ufc_fighters[[#This Row],[height_feet]]*30.48+ufc_fighters[[#This Row],[height_inches]]*2.54</f>
        <v>180.34</v>
      </c>
    </row>
    <row r="538" spans="1:9">
      <c r="A538">
        <v>537</v>
      </c>
      <c r="B538" t="s">
        <v>542</v>
      </c>
      <c r="C538">
        <v>145</v>
      </c>
      <c r="D538" s="1">
        <v>31544</v>
      </c>
      <c r="E538" s="10">
        <v>1986</v>
      </c>
      <c r="F538">
        <v>5</v>
      </c>
      <c r="G538">
        <v>7</v>
      </c>
      <c r="H538" s="12">
        <f>ufc_fighters[[#This Row],[weight_pounds]]*0.45359237</f>
        <v>65.770893650000005</v>
      </c>
      <c r="I538" s="12">
        <f>ufc_fighters[[#This Row],[height_feet]]*30.48+ufc_fighters[[#This Row],[height_inches]]*2.54</f>
        <v>170.18</v>
      </c>
    </row>
    <row r="539" spans="1:9">
      <c r="A539">
        <v>538</v>
      </c>
      <c r="B539" t="s">
        <v>543</v>
      </c>
      <c r="C539">
        <v>135</v>
      </c>
      <c r="D539" s="1">
        <v>33446</v>
      </c>
      <c r="E539" s="10">
        <v>1991</v>
      </c>
      <c r="F539">
        <v>5</v>
      </c>
      <c r="G539">
        <v>11</v>
      </c>
      <c r="H539" s="12">
        <f>ufc_fighters[[#This Row],[weight_pounds]]*0.45359237</f>
        <v>61.23496995</v>
      </c>
      <c r="I539" s="12">
        <f>ufc_fighters[[#This Row],[height_feet]]*30.48+ufc_fighters[[#This Row],[height_inches]]*2.54</f>
        <v>180.34</v>
      </c>
    </row>
    <row r="540" spans="1:9">
      <c r="A540">
        <v>539</v>
      </c>
      <c r="B540" t="s">
        <v>544</v>
      </c>
      <c r="C540">
        <v>145</v>
      </c>
      <c r="D540" s="1">
        <v>32380</v>
      </c>
      <c r="E540" s="10">
        <v>1988</v>
      </c>
      <c r="F540">
        <v>6</v>
      </c>
      <c r="G540">
        <v>0</v>
      </c>
      <c r="H540" s="12">
        <f>ufc_fighters[[#This Row],[weight_pounds]]*0.45359237</f>
        <v>65.770893650000005</v>
      </c>
      <c r="I540" s="12">
        <f>ufc_fighters[[#This Row],[height_feet]]*30.48+ufc_fighters[[#This Row],[height_inches]]*2.54</f>
        <v>182.88</v>
      </c>
    </row>
    <row r="541" spans="1:9">
      <c r="A541">
        <v>540</v>
      </c>
      <c r="B541" t="s">
        <v>545</v>
      </c>
      <c r="C541">
        <v>170</v>
      </c>
      <c r="D541" s="1">
        <v>32118</v>
      </c>
      <c r="E541" s="10">
        <v>1987</v>
      </c>
      <c r="F541">
        <v>6</v>
      </c>
      <c r="G541">
        <v>1</v>
      </c>
      <c r="H541" s="12">
        <f>ufc_fighters[[#This Row],[weight_pounds]]*0.45359237</f>
        <v>77.110702900000007</v>
      </c>
      <c r="I541" s="12">
        <f>ufc_fighters[[#This Row],[height_feet]]*30.48+ufc_fighters[[#This Row],[height_inches]]*2.54</f>
        <v>185.42</v>
      </c>
    </row>
    <row r="542" spans="1:9">
      <c r="A542">
        <v>541</v>
      </c>
      <c r="B542" t="s">
        <v>546</v>
      </c>
      <c r="C542">
        <v>170</v>
      </c>
      <c r="D542" s="1">
        <v>34455</v>
      </c>
      <c r="E542" s="10">
        <v>1994</v>
      </c>
      <c r="F542">
        <v>6</v>
      </c>
      <c r="G542">
        <v>2</v>
      </c>
      <c r="H542" s="12">
        <f>ufc_fighters[[#This Row],[weight_pounds]]*0.45359237</f>
        <v>77.110702900000007</v>
      </c>
      <c r="I542" s="12">
        <f>ufc_fighters[[#This Row],[height_feet]]*30.48+ufc_fighters[[#This Row],[height_inches]]*2.54</f>
        <v>187.96</v>
      </c>
    </row>
    <row r="543" spans="1:9">
      <c r="A543">
        <v>542</v>
      </c>
      <c r="B543" t="s">
        <v>547</v>
      </c>
      <c r="C543">
        <v>230</v>
      </c>
      <c r="D543" s="1">
        <v>25746</v>
      </c>
      <c r="E543" s="10">
        <v>1970</v>
      </c>
      <c r="F543">
        <v>6</v>
      </c>
      <c r="G543">
        <v>2</v>
      </c>
      <c r="H543" s="12">
        <f>ufc_fighters[[#This Row],[weight_pounds]]*0.45359237</f>
        <v>104.32624510000001</v>
      </c>
      <c r="I543" s="12">
        <f>ufc_fighters[[#This Row],[height_feet]]*30.48+ufc_fighters[[#This Row],[height_inches]]*2.54</f>
        <v>187.96</v>
      </c>
    </row>
    <row r="544" spans="1:9">
      <c r="A544">
        <v>543</v>
      </c>
      <c r="B544" t="s">
        <v>548</v>
      </c>
      <c r="C544">
        <v>145</v>
      </c>
      <c r="D544" s="1">
        <v>33338</v>
      </c>
      <c r="E544" s="10">
        <v>1991</v>
      </c>
      <c r="F544">
        <v>5</v>
      </c>
      <c r="G544">
        <v>10</v>
      </c>
      <c r="H544" s="12">
        <f>ufc_fighters[[#This Row],[weight_pounds]]*0.45359237</f>
        <v>65.770893650000005</v>
      </c>
      <c r="I544" s="12">
        <f>ufc_fighters[[#This Row],[height_feet]]*30.48+ufc_fighters[[#This Row],[height_inches]]*2.54</f>
        <v>177.8</v>
      </c>
    </row>
    <row r="545" spans="1:9">
      <c r="A545">
        <v>544</v>
      </c>
      <c r="B545" t="s">
        <v>549</v>
      </c>
      <c r="C545">
        <v>330</v>
      </c>
      <c r="D545" s="1">
        <v>29524</v>
      </c>
      <c r="E545" s="10">
        <v>1980</v>
      </c>
      <c r="F545">
        <v>7</v>
      </c>
      <c r="G545">
        <v>2</v>
      </c>
      <c r="H545" s="12">
        <f>ufc_fighters[[#This Row],[weight_pounds]]*0.45359237</f>
        <v>149.6854821</v>
      </c>
      <c r="I545" s="12">
        <f>ufc_fighters[[#This Row],[height_feet]]*30.48+ufc_fighters[[#This Row],[height_inches]]*2.54</f>
        <v>218.44000000000003</v>
      </c>
    </row>
    <row r="546" spans="1:9">
      <c r="A546">
        <v>545</v>
      </c>
      <c r="B546" t="s">
        <v>550</v>
      </c>
      <c r="C546">
        <v>155</v>
      </c>
      <c r="D546" s="1">
        <v>30752</v>
      </c>
      <c r="E546" s="10">
        <v>1984</v>
      </c>
      <c r="F546">
        <v>5</v>
      </c>
      <c r="G546">
        <v>11</v>
      </c>
      <c r="H546" s="12">
        <f>ufc_fighters[[#This Row],[weight_pounds]]*0.45359237</f>
        <v>70.306817350000003</v>
      </c>
      <c r="I546" s="12">
        <f>ufc_fighters[[#This Row],[height_feet]]*30.48+ufc_fighters[[#This Row],[height_inches]]*2.54</f>
        <v>180.34</v>
      </c>
    </row>
    <row r="547" spans="1:9">
      <c r="A547">
        <v>546</v>
      </c>
      <c r="B547" t="s">
        <v>551</v>
      </c>
      <c r="C547">
        <v>145</v>
      </c>
      <c r="D547" s="1">
        <v>33911</v>
      </c>
      <c r="E547" s="10">
        <v>1992</v>
      </c>
      <c r="F547">
        <v>6</v>
      </c>
      <c r="G547">
        <v>0</v>
      </c>
      <c r="H547" s="12">
        <f>ufc_fighters[[#This Row],[weight_pounds]]*0.45359237</f>
        <v>65.770893650000005</v>
      </c>
      <c r="I547" s="12">
        <f>ufc_fighters[[#This Row],[height_feet]]*30.48+ufc_fighters[[#This Row],[height_inches]]*2.54</f>
        <v>182.88</v>
      </c>
    </row>
    <row r="548" spans="1:9">
      <c r="A548">
        <v>547</v>
      </c>
      <c r="B548" t="s">
        <v>552</v>
      </c>
      <c r="C548">
        <v>155</v>
      </c>
      <c r="D548" s="1">
        <v>30667</v>
      </c>
      <c r="E548" s="10">
        <v>1983</v>
      </c>
      <c r="F548">
        <v>5</v>
      </c>
      <c r="G548">
        <v>11</v>
      </c>
      <c r="H548" s="12">
        <f>ufc_fighters[[#This Row],[weight_pounds]]*0.45359237</f>
        <v>70.306817350000003</v>
      </c>
      <c r="I548" s="12">
        <f>ufc_fighters[[#This Row],[height_feet]]*30.48+ufc_fighters[[#This Row],[height_inches]]*2.54</f>
        <v>180.34</v>
      </c>
    </row>
    <row r="549" spans="1:9">
      <c r="A549">
        <v>548</v>
      </c>
      <c r="B549" t="s">
        <v>553</v>
      </c>
      <c r="C549">
        <v>205</v>
      </c>
      <c r="D549" s="1">
        <v>28801</v>
      </c>
      <c r="E549" s="10">
        <v>1978</v>
      </c>
      <c r="F549">
        <v>6</v>
      </c>
      <c r="G549">
        <v>3</v>
      </c>
      <c r="H549" s="12">
        <f>ufc_fighters[[#This Row],[weight_pounds]]*0.45359237</f>
        <v>92.986435850000007</v>
      </c>
      <c r="I549" s="12">
        <f>ufc_fighters[[#This Row],[height_feet]]*30.48+ufc_fighters[[#This Row],[height_inches]]*2.54</f>
        <v>190.5</v>
      </c>
    </row>
    <row r="550" spans="1:9">
      <c r="A550">
        <v>549</v>
      </c>
      <c r="B550" t="s">
        <v>554</v>
      </c>
      <c r="C550">
        <v>145</v>
      </c>
      <c r="D550" s="1">
        <v>33124</v>
      </c>
      <c r="E550" s="10">
        <v>1990</v>
      </c>
      <c r="F550">
        <v>6</v>
      </c>
      <c r="G550">
        <v>4</v>
      </c>
      <c r="H550" s="12">
        <f>ufc_fighters[[#This Row],[weight_pounds]]*0.45359237</f>
        <v>65.770893650000005</v>
      </c>
      <c r="I550" s="12">
        <f>ufc_fighters[[#This Row],[height_feet]]*30.48+ufc_fighters[[#This Row],[height_inches]]*2.54</f>
        <v>193.04</v>
      </c>
    </row>
    <row r="551" spans="1:9">
      <c r="A551">
        <v>550</v>
      </c>
      <c r="B551" t="s">
        <v>555</v>
      </c>
      <c r="C551">
        <v>155</v>
      </c>
      <c r="D551" s="1">
        <v>31988</v>
      </c>
      <c r="E551" s="10">
        <v>1987</v>
      </c>
      <c r="F551">
        <v>5</v>
      </c>
      <c r="G551">
        <v>9</v>
      </c>
      <c r="H551" s="12">
        <f>ufc_fighters[[#This Row],[weight_pounds]]*0.45359237</f>
        <v>70.306817350000003</v>
      </c>
      <c r="I551" s="12">
        <f>ufc_fighters[[#This Row],[height_feet]]*30.48+ufc_fighters[[#This Row],[height_inches]]*2.54</f>
        <v>175.26</v>
      </c>
    </row>
    <row r="552" spans="1:9">
      <c r="A552">
        <v>551</v>
      </c>
      <c r="B552" t="s">
        <v>556</v>
      </c>
      <c r="C552">
        <v>170</v>
      </c>
      <c r="D552" s="1">
        <v>28041</v>
      </c>
      <c r="E552" s="10">
        <v>1976</v>
      </c>
      <c r="F552">
        <v>5</v>
      </c>
      <c r="G552">
        <v>9</v>
      </c>
      <c r="H552" s="12">
        <f>ufc_fighters[[#This Row],[weight_pounds]]*0.45359237</f>
        <v>77.110702900000007</v>
      </c>
      <c r="I552" s="12">
        <f>ufc_fighters[[#This Row],[height_feet]]*30.48+ufc_fighters[[#This Row],[height_inches]]*2.54</f>
        <v>175.26</v>
      </c>
    </row>
    <row r="553" spans="1:9">
      <c r="A553">
        <v>552</v>
      </c>
      <c r="B553" t="s">
        <v>557</v>
      </c>
      <c r="C553">
        <v>265</v>
      </c>
      <c r="D553" s="1">
        <v>26415</v>
      </c>
      <c r="E553" s="10">
        <v>1972</v>
      </c>
      <c r="F553">
        <v>6</v>
      </c>
      <c r="G553">
        <v>8</v>
      </c>
      <c r="H553" s="12">
        <f>ufc_fighters[[#This Row],[weight_pounds]]*0.45359237</f>
        <v>120.20197805000001</v>
      </c>
      <c r="I553" s="12">
        <f>ufc_fighters[[#This Row],[height_feet]]*30.48+ufc_fighters[[#This Row],[height_inches]]*2.54</f>
        <v>203.2</v>
      </c>
    </row>
    <row r="554" spans="1:9">
      <c r="A554">
        <v>553</v>
      </c>
      <c r="B554" t="s">
        <v>558</v>
      </c>
      <c r="C554">
        <v>125</v>
      </c>
      <c r="D554" s="1">
        <v>32505</v>
      </c>
      <c r="E554" s="10">
        <v>1988</v>
      </c>
      <c r="F554">
        <v>5</v>
      </c>
      <c r="G554">
        <v>9</v>
      </c>
      <c r="H554" s="12">
        <f>ufc_fighters[[#This Row],[weight_pounds]]*0.45359237</f>
        <v>56.699046250000002</v>
      </c>
      <c r="I554" s="12">
        <f>ufc_fighters[[#This Row],[height_feet]]*30.48+ufc_fighters[[#This Row],[height_inches]]*2.54</f>
        <v>175.26</v>
      </c>
    </row>
    <row r="555" spans="1:9">
      <c r="A555">
        <v>554</v>
      </c>
      <c r="B555" t="s">
        <v>559</v>
      </c>
      <c r="C555">
        <v>185</v>
      </c>
      <c r="D555" s="1"/>
      <c r="E555" s="10">
        <v>0</v>
      </c>
      <c r="F555">
        <v>5</v>
      </c>
      <c r="G555">
        <v>11</v>
      </c>
      <c r="H555" s="12">
        <f>ufc_fighters[[#This Row],[weight_pounds]]*0.45359237</f>
        <v>83.914588450000011</v>
      </c>
      <c r="I555" s="12">
        <f>ufc_fighters[[#This Row],[height_feet]]*30.48+ufc_fighters[[#This Row],[height_inches]]*2.54</f>
        <v>180.34</v>
      </c>
    </row>
    <row r="556" spans="1:9">
      <c r="A556">
        <v>555</v>
      </c>
      <c r="B556" t="s">
        <v>560</v>
      </c>
      <c r="C556">
        <v>235</v>
      </c>
      <c r="D556" s="1">
        <v>29156</v>
      </c>
      <c r="E556" s="10">
        <v>1979</v>
      </c>
      <c r="F556">
        <v>6</v>
      </c>
      <c r="G556">
        <v>0</v>
      </c>
      <c r="H556" s="12">
        <f>ufc_fighters[[#This Row],[weight_pounds]]*0.45359237</f>
        <v>106.59420695</v>
      </c>
      <c r="I556" s="12">
        <f>ufc_fighters[[#This Row],[height_feet]]*30.48+ufc_fighters[[#This Row],[height_inches]]*2.54</f>
        <v>182.88</v>
      </c>
    </row>
    <row r="557" spans="1:9">
      <c r="A557">
        <v>556</v>
      </c>
      <c r="B557" t="s">
        <v>561</v>
      </c>
      <c r="C557">
        <v>170</v>
      </c>
      <c r="D557" s="1"/>
      <c r="E557" s="10">
        <v>0</v>
      </c>
      <c r="F557">
        <v>6</v>
      </c>
      <c r="G557">
        <v>0</v>
      </c>
      <c r="H557" s="12">
        <f>ufc_fighters[[#This Row],[weight_pounds]]*0.45359237</f>
        <v>77.110702900000007</v>
      </c>
      <c r="I557" s="12">
        <f>ufc_fighters[[#This Row],[height_feet]]*30.48+ufc_fighters[[#This Row],[height_inches]]*2.54</f>
        <v>182.88</v>
      </c>
    </row>
    <row r="558" spans="1:9">
      <c r="A558">
        <v>557</v>
      </c>
      <c r="B558" t="s">
        <v>562</v>
      </c>
      <c r="D558" s="1"/>
      <c r="E558" s="10">
        <v>0</v>
      </c>
      <c r="H558" s="12">
        <f>ufc_fighters[[#This Row],[weight_pounds]]*0.45359237</f>
        <v>0</v>
      </c>
      <c r="I558" s="12">
        <f>ufc_fighters[[#This Row],[height_feet]]*30.48+ufc_fighters[[#This Row],[height_inches]]*2.54</f>
        <v>0</v>
      </c>
    </row>
    <row r="559" spans="1:9">
      <c r="A559">
        <v>558</v>
      </c>
      <c r="B559" t="s">
        <v>563</v>
      </c>
      <c r="C559">
        <v>155</v>
      </c>
      <c r="D559" s="1">
        <v>33143</v>
      </c>
      <c r="E559" s="10">
        <v>1990</v>
      </c>
      <c r="F559">
        <v>5</v>
      </c>
      <c r="G559">
        <v>11</v>
      </c>
      <c r="H559" s="12">
        <f>ufc_fighters[[#This Row],[weight_pounds]]*0.45359237</f>
        <v>70.306817350000003</v>
      </c>
      <c r="I559" s="12">
        <f>ufc_fighters[[#This Row],[height_feet]]*30.48+ufc_fighters[[#This Row],[height_inches]]*2.54</f>
        <v>180.34</v>
      </c>
    </row>
    <row r="560" spans="1:9">
      <c r="A560">
        <v>559</v>
      </c>
      <c r="B560" t="s">
        <v>564</v>
      </c>
      <c r="C560">
        <v>215</v>
      </c>
      <c r="D560" s="1">
        <v>20000</v>
      </c>
      <c r="E560" s="10">
        <v>1954</v>
      </c>
      <c r="F560">
        <v>6</v>
      </c>
      <c r="G560">
        <v>1</v>
      </c>
      <c r="H560" s="12">
        <f>ufc_fighters[[#This Row],[weight_pounds]]*0.45359237</f>
        <v>97.522359550000004</v>
      </c>
      <c r="I560" s="12">
        <f>ufc_fighters[[#This Row],[height_feet]]*30.48+ufc_fighters[[#This Row],[height_inches]]*2.54</f>
        <v>185.42</v>
      </c>
    </row>
    <row r="561" spans="1:9">
      <c r="A561">
        <v>560</v>
      </c>
      <c r="B561" t="s">
        <v>565</v>
      </c>
      <c r="C561">
        <v>115</v>
      </c>
      <c r="D561" s="1">
        <v>33781</v>
      </c>
      <c r="E561" s="10">
        <v>1992</v>
      </c>
      <c r="F561">
        <v>5</v>
      </c>
      <c r="G561">
        <v>1</v>
      </c>
      <c r="H561" s="12">
        <f>ufc_fighters[[#This Row],[weight_pounds]]*0.45359237</f>
        <v>52.163122550000004</v>
      </c>
      <c r="I561" s="12">
        <f>ufc_fighters[[#This Row],[height_feet]]*30.48+ufc_fighters[[#This Row],[height_inches]]*2.54</f>
        <v>154.94</v>
      </c>
    </row>
    <row r="562" spans="1:9">
      <c r="A562">
        <v>561</v>
      </c>
      <c r="B562" t="s">
        <v>566</v>
      </c>
      <c r="C562">
        <v>205</v>
      </c>
      <c r="D562" s="1">
        <v>31835</v>
      </c>
      <c r="E562" s="10">
        <v>1987</v>
      </c>
      <c r="F562">
        <v>6</v>
      </c>
      <c r="G562">
        <v>3</v>
      </c>
      <c r="H562" s="12">
        <f>ufc_fighters[[#This Row],[weight_pounds]]*0.45359237</f>
        <v>92.986435850000007</v>
      </c>
      <c r="I562" s="12">
        <f>ufc_fighters[[#This Row],[height_feet]]*30.48+ufc_fighters[[#This Row],[height_inches]]*2.54</f>
        <v>190.5</v>
      </c>
    </row>
    <row r="563" spans="1:9">
      <c r="A563">
        <v>562</v>
      </c>
      <c r="B563" t="s">
        <v>567</v>
      </c>
      <c r="C563">
        <v>170</v>
      </c>
      <c r="D563" s="1">
        <v>29256</v>
      </c>
      <c r="E563" s="10">
        <v>1980</v>
      </c>
      <c r="F563">
        <v>5</v>
      </c>
      <c r="G563">
        <v>11</v>
      </c>
      <c r="H563" s="12">
        <f>ufc_fighters[[#This Row],[weight_pounds]]*0.45359237</f>
        <v>77.110702900000007</v>
      </c>
      <c r="I563" s="12">
        <f>ufc_fighters[[#This Row],[height_feet]]*30.48+ufc_fighters[[#This Row],[height_inches]]*2.54</f>
        <v>180.34</v>
      </c>
    </row>
    <row r="564" spans="1:9">
      <c r="A564">
        <v>563</v>
      </c>
      <c r="B564" t="s">
        <v>568</v>
      </c>
      <c r="C564">
        <v>155</v>
      </c>
      <c r="D564" s="1">
        <v>31260</v>
      </c>
      <c r="E564" s="10">
        <v>1985</v>
      </c>
      <c r="F564">
        <v>5</v>
      </c>
      <c r="G564">
        <v>10</v>
      </c>
      <c r="H564" s="12">
        <f>ufc_fighters[[#This Row],[weight_pounds]]*0.45359237</f>
        <v>70.306817350000003</v>
      </c>
      <c r="I564" s="12">
        <f>ufc_fighters[[#This Row],[height_feet]]*30.48+ufc_fighters[[#This Row],[height_inches]]*2.54</f>
        <v>177.8</v>
      </c>
    </row>
    <row r="565" spans="1:9">
      <c r="A565">
        <v>564</v>
      </c>
      <c r="B565" t="s">
        <v>569</v>
      </c>
      <c r="C565">
        <v>185</v>
      </c>
      <c r="D565" s="1">
        <v>31094</v>
      </c>
      <c r="E565" s="10">
        <v>1985</v>
      </c>
      <c r="F565">
        <v>6</v>
      </c>
      <c r="G565">
        <v>2</v>
      </c>
      <c r="H565" s="12">
        <f>ufc_fighters[[#This Row],[weight_pounds]]*0.45359237</f>
        <v>83.914588450000011</v>
      </c>
      <c r="I565" s="12">
        <f>ufc_fighters[[#This Row],[height_feet]]*30.48+ufc_fighters[[#This Row],[height_inches]]*2.54</f>
        <v>187.96</v>
      </c>
    </row>
    <row r="566" spans="1:9">
      <c r="A566">
        <v>565</v>
      </c>
      <c r="B566" t="s">
        <v>570</v>
      </c>
      <c r="C566">
        <v>224</v>
      </c>
      <c r="D566" s="1"/>
      <c r="E566" s="10">
        <v>0</v>
      </c>
      <c r="F566">
        <v>6</v>
      </c>
      <c r="G566">
        <v>3</v>
      </c>
      <c r="H566" s="12">
        <f>ufc_fighters[[#This Row],[weight_pounds]]*0.45359237</f>
        <v>101.60469088000001</v>
      </c>
      <c r="I566" s="12">
        <f>ufc_fighters[[#This Row],[height_feet]]*30.48+ufc_fighters[[#This Row],[height_inches]]*2.54</f>
        <v>190.5</v>
      </c>
    </row>
    <row r="567" spans="1:9">
      <c r="A567">
        <v>566</v>
      </c>
      <c r="B567" t="s">
        <v>571</v>
      </c>
      <c r="C567">
        <v>170</v>
      </c>
      <c r="D567" s="1">
        <v>27000</v>
      </c>
      <c r="E567" s="10">
        <v>1973</v>
      </c>
      <c r="F567">
        <v>5</v>
      </c>
      <c r="G567">
        <v>11</v>
      </c>
      <c r="H567" s="12">
        <f>ufc_fighters[[#This Row],[weight_pounds]]*0.45359237</f>
        <v>77.110702900000007</v>
      </c>
      <c r="I567" s="12">
        <f>ufc_fighters[[#This Row],[height_feet]]*30.48+ufc_fighters[[#This Row],[height_inches]]*2.54</f>
        <v>180.34</v>
      </c>
    </row>
    <row r="568" spans="1:9">
      <c r="A568">
        <v>567</v>
      </c>
      <c r="B568" t="s">
        <v>572</v>
      </c>
      <c r="C568">
        <v>205</v>
      </c>
      <c r="D568" s="1">
        <v>32975</v>
      </c>
      <c r="E568" s="10">
        <v>1990</v>
      </c>
      <c r="F568">
        <v>6</v>
      </c>
      <c r="G568">
        <v>0</v>
      </c>
      <c r="H568" s="12">
        <f>ufc_fighters[[#This Row],[weight_pounds]]*0.45359237</f>
        <v>92.986435850000007</v>
      </c>
      <c r="I568" s="12">
        <f>ufc_fighters[[#This Row],[height_feet]]*30.48+ufc_fighters[[#This Row],[height_inches]]*2.54</f>
        <v>182.88</v>
      </c>
    </row>
    <row r="569" spans="1:9">
      <c r="A569">
        <v>568</v>
      </c>
      <c r="B569" t="s">
        <v>573</v>
      </c>
      <c r="C569">
        <v>125</v>
      </c>
      <c r="D569" s="1">
        <v>32109</v>
      </c>
      <c r="E569" s="10">
        <v>1987</v>
      </c>
      <c r="F569">
        <v>5</v>
      </c>
      <c r="G569">
        <v>5</v>
      </c>
      <c r="H569" s="12">
        <f>ufc_fighters[[#This Row],[weight_pounds]]*0.45359237</f>
        <v>56.699046250000002</v>
      </c>
      <c r="I569" s="12">
        <f>ufc_fighters[[#This Row],[height_feet]]*30.48+ufc_fighters[[#This Row],[height_inches]]*2.54</f>
        <v>165.1</v>
      </c>
    </row>
    <row r="570" spans="1:9">
      <c r="A570">
        <v>569</v>
      </c>
      <c r="B570" t="s">
        <v>574</v>
      </c>
      <c r="C570">
        <v>115</v>
      </c>
      <c r="D570" s="1">
        <v>29483</v>
      </c>
      <c r="E570" s="10">
        <v>1980</v>
      </c>
      <c r="F570">
        <v>5</v>
      </c>
      <c r="G570">
        <v>6</v>
      </c>
      <c r="H570" s="12">
        <f>ufc_fighters[[#This Row],[weight_pounds]]*0.45359237</f>
        <v>52.163122550000004</v>
      </c>
      <c r="I570" s="12">
        <f>ufc_fighters[[#This Row],[height_feet]]*30.48+ufc_fighters[[#This Row],[height_inches]]*2.54</f>
        <v>167.64000000000001</v>
      </c>
    </row>
    <row r="571" spans="1:9">
      <c r="A571">
        <v>570</v>
      </c>
      <c r="B571" t="s">
        <v>575</v>
      </c>
      <c r="C571">
        <v>170</v>
      </c>
      <c r="D571" s="1">
        <v>28352</v>
      </c>
      <c r="E571" s="10">
        <v>1977</v>
      </c>
      <c r="H571" s="12">
        <f>ufc_fighters[[#This Row],[weight_pounds]]*0.45359237</f>
        <v>77.110702900000007</v>
      </c>
      <c r="I571" s="12">
        <f>ufc_fighters[[#This Row],[height_feet]]*30.48+ufc_fighters[[#This Row],[height_inches]]*2.54</f>
        <v>0</v>
      </c>
    </row>
    <row r="572" spans="1:9">
      <c r="A572">
        <v>571</v>
      </c>
      <c r="B572" t="s">
        <v>576</v>
      </c>
      <c r="C572">
        <v>155</v>
      </c>
      <c r="D572" s="1">
        <v>27850</v>
      </c>
      <c r="E572" s="10">
        <v>1976</v>
      </c>
      <c r="F572">
        <v>5</v>
      </c>
      <c r="G572">
        <v>9</v>
      </c>
      <c r="H572" s="12">
        <f>ufc_fighters[[#This Row],[weight_pounds]]*0.45359237</f>
        <v>70.306817350000003</v>
      </c>
      <c r="I572" s="12">
        <f>ufc_fighters[[#This Row],[height_feet]]*30.48+ufc_fighters[[#This Row],[height_inches]]*2.54</f>
        <v>175.26</v>
      </c>
    </row>
    <row r="573" spans="1:9">
      <c r="A573">
        <v>572</v>
      </c>
      <c r="B573" t="s">
        <v>577</v>
      </c>
      <c r="C573">
        <v>170</v>
      </c>
      <c r="D573" s="1">
        <v>27799</v>
      </c>
      <c r="E573" s="10">
        <v>1976</v>
      </c>
      <c r="F573">
        <v>5</v>
      </c>
      <c r="G573">
        <v>10</v>
      </c>
      <c r="H573" s="12">
        <f>ufc_fighters[[#This Row],[weight_pounds]]*0.45359237</f>
        <v>77.110702900000007</v>
      </c>
      <c r="I573" s="12">
        <f>ufc_fighters[[#This Row],[height_feet]]*30.48+ufc_fighters[[#This Row],[height_inches]]*2.54</f>
        <v>177.8</v>
      </c>
    </row>
    <row r="574" spans="1:9">
      <c r="A574">
        <v>573</v>
      </c>
      <c r="B574" t="s">
        <v>578</v>
      </c>
      <c r="C574">
        <v>155</v>
      </c>
      <c r="D574" s="1">
        <v>31375</v>
      </c>
      <c r="E574" s="10">
        <v>1985</v>
      </c>
      <c r="F574">
        <v>5</v>
      </c>
      <c r="G574">
        <v>10</v>
      </c>
      <c r="H574" s="12">
        <f>ufc_fighters[[#This Row],[weight_pounds]]*0.45359237</f>
        <v>70.306817350000003</v>
      </c>
      <c r="I574" s="12">
        <f>ufc_fighters[[#This Row],[height_feet]]*30.48+ufc_fighters[[#This Row],[height_inches]]*2.54</f>
        <v>177.8</v>
      </c>
    </row>
    <row r="575" spans="1:9">
      <c r="A575">
        <v>574</v>
      </c>
      <c r="B575" t="s">
        <v>579</v>
      </c>
      <c r="C575">
        <v>160</v>
      </c>
      <c r="D575" s="1"/>
      <c r="E575" s="10">
        <v>0</v>
      </c>
      <c r="H575" s="12">
        <f>ufc_fighters[[#This Row],[weight_pounds]]*0.45359237</f>
        <v>72.574779200000009</v>
      </c>
      <c r="I575" s="12">
        <f>ufc_fighters[[#This Row],[height_feet]]*30.48+ufc_fighters[[#This Row],[height_inches]]*2.54</f>
        <v>0</v>
      </c>
    </row>
    <row r="576" spans="1:9">
      <c r="A576">
        <v>575</v>
      </c>
      <c r="B576" t="s">
        <v>580</v>
      </c>
      <c r="C576">
        <v>155</v>
      </c>
      <c r="D576" s="1"/>
      <c r="E576" s="10">
        <v>0</v>
      </c>
      <c r="F576">
        <v>5</v>
      </c>
      <c r="G576">
        <v>11</v>
      </c>
      <c r="H576" s="12">
        <f>ufc_fighters[[#This Row],[weight_pounds]]*0.45359237</f>
        <v>70.306817350000003</v>
      </c>
      <c r="I576" s="12">
        <f>ufc_fighters[[#This Row],[height_feet]]*30.48+ufc_fighters[[#This Row],[height_inches]]*2.54</f>
        <v>180.34</v>
      </c>
    </row>
    <row r="577" spans="1:9">
      <c r="A577">
        <v>576</v>
      </c>
      <c r="B577" t="s">
        <v>581</v>
      </c>
      <c r="C577">
        <v>145</v>
      </c>
      <c r="D577" s="1">
        <v>29778</v>
      </c>
      <c r="E577" s="10">
        <v>1981</v>
      </c>
      <c r="F577">
        <v>5</v>
      </c>
      <c r="G577">
        <v>6</v>
      </c>
      <c r="H577" s="12">
        <f>ufc_fighters[[#This Row],[weight_pounds]]*0.45359237</f>
        <v>65.770893650000005</v>
      </c>
      <c r="I577" s="12">
        <f>ufc_fighters[[#This Row],[height_feet]]*30.48+ufc_fighters[[#This Row],[height_inches]]*2.54</f>
        <v>167.64000000000001</v>
      </c>
    </row>
    <row r="578" spans="1:9">
      <c r="A578">
        <v>577</v>
      </c>
      <c r="B578" t="s">
        <v>582</v>
      </c>
      <c r="C578">
        <v>185</v>
      </c>
      <c r="D578" s="1">
        <v>29437</v>
      </c>
      <c r="E578" s="10">
        <v>1980</v>
      </c>
      <c r="F578">
        <v>5</v>
      </c>
      <c r="G578">
        <v>9</v>
      </c>
      <c r="H578" s="12">
        <f>ufc_fighters[[#This Row],[weight_pounds]]*0.45359237</f>
        <v>83.914588450000011</v>
      </c>
      <c r="I578" s="12">
        <f>ufc_fighters[[#This Row],[height_feet]]*30.48+ufc_fighters[[#This Row],[height_inches]]*2.54</f>
        <v>175.26</v>
      </c>
    </row>
    <row r="579" spans="1:9">
      <c r="A579">
        <v>578</v>
      </c>
      <c r="B579" t="s">
        <v>583</v>
      </c>
      <c r="C579">
        <v>155</v>
      </c>
      <c r="D579" s="1">
        <v>26794</v>
      </c>
      <c r="E579" s="10">
        <v>1973</v>
      </c>
      <c r="F579">
        <v>5</v>
      </c>
      <c r="G579">
        <v>6</v>
      </c>
      <c r="H579" s="12">
        <f>ufc_fighters[[#This Row],[weight_pounds]]*0.45359237</f>
        <v>70.306817350000003</v>
      </c>
      <c r="I579" s="12">
        <f>ufc_fighters[[#This Row],[height_feet]]*30.48+ufc_fighters[[#This Row],[height_inches]]*2.54</f>
        <v>167.64000000000001</v>
      </c>
    </row>
    <row r="580" spans="1:9">
      <c r="A580">
        <v>579</v>
      </c>
      <c r="B580" t="s">
        <v>584</v>
      </c>
      <c r="C580">
        <v>155</v>
      </c>
      <c r="D580" s="1">
        <v>31533</v>
      </c>
      <c r="E580" s="10">
        <v>1986</v>
      </c>
      <c r="F580">
        <v>5</v>
      </c>
      <c r="G580">
        <v>8</v>
      </c>
      <c r="H580" s="12">
        <f>ufc_fighters[[#This Row],[weight_pounds]]*0.45359237</f>
        <v>70.306817350000003</v>
      </c>
      <c r="I580" s="12">
        <f>ufc_fighters[[#This Row],[height_feet]]*30.48+ufc_fighters[[#This Row],[height_inches]]*2.54</f>
        <v>172.72</v>
      </c>
    </row>
    <row r="581" spans="1:9">
      <c r="A581">
        <v>580</v>
      </c>
      <c r="B581" t="s">
        <v>585</v>
      </c>
      <c r="C581">
        <v>185</v>
      </c>
      <c r="D581" s="1">
        <v>26361</v>
      </c>
      <c r="E581" s="10">
        <v>1972</v>
      </c>
      <c r="H581" s="12">
        <f>ufc_fighters[[#This Row],[weight_pounds]]*0.45359237</f>
        <v>83.914588450000011</v>
      </c>
      <c r="I581" s="12">
        <f>ufc_fighters[[#This Row],[height_feet]]*30.48+ufc_fighters[[#This Row],[height_inches]]*2.54</f>
        <v>0</v>
      </c>
    </row>
    <row r="582" spans="1:9">
      <c r="A582">
        <v>581</v>
      </c>
      <c r="B582" t="s">
        <v>586</v>
      </c>
      <c r="C582">
        <v>145</v>
      </c>
      <c r="D582" s="1">
        <v>29676</v>
      </c>
      <c r="E582" s="10">
        <v>1981</v>
      </c>
      <c r="F582">
        <v>5</v>
      </c>
      <c r="G582">
        <v>9</v>
      </c>
      <c r="H582" s="12">
        <f>ufc_fighters[[#This Row],[weight_pounds]]*0.45359237</f>
        <v>65.770893650000005</v>
      </c>
      <c r="I582" s="12">
        <f>ufc_fighters[[#This Row],[height_feet]]*30.48+ufc_fighters[[#This Row],[height_inches]]*2.54</f>
        <v>175.26</v>
      </c>
    </row>
    <row r="583" spans="1:9">
      <c r="A583">
        <v>582</v>
      </c>
      <c r="B583" t="s">
        <v>587</v>
      </c>
      <c r="C583">
        <v>155</v>
      </c>
      <c r="D583" s="1">
        <v>30801</v>
      </c>
      <c r="E583" s="10">
        <v>1984</v>
      </c>
      <c r="F583">
        <v>5</v>
      </c>
      <c r="G583">
        <v>9</v>
      </c>
      <c r="H583" s="12">
        <f>ufc_fighters[[#This Row],[weight_pounds]]*0.45359237</f>
        <v>70.306817350000003</v>
      </c>
      <c r="I583" s="12">
        <f>ufc_fighters[[#This Row],[height_feet]]*30.48+ufc_fighters[[#This Row],[height_inches]]*2.54</f>
        <v>175.26</v>
      </c>
    </row>
    <row r="584" spans="1:9">
      <c r="A584">
        <v>583</v>
      </c>
      <c r="B584" t="s">
        <v>588</v>
      </c>
      <c r="C584">
        <v>135</v>
      </c>
      <c r="D584" s="1">
        <v>34424</v>
      </c>
      <c r="E584" s="10">
        <v>1994</v>
      </c>
      <c r="F584">
        <v>5</v>
      </c>
      <c r="G584">
        <v>8</v>
      </c>
      <c r="H584" s="12">
        <f>ufc_fighters[[#This Row],[weight_pounds]]*0.45359237</f>
        <v>61.23496995</v>
      </c>
      <c r="I584" s="12">
        <f>ufc_fighters[[#This Row],[height_feet]]*30.48+ufc_fighters[[#This Row],[height_inches]]*2.54</f>
        <v>172.72</v>
      </c>
    </row>
    <row r="585" spans="1:9">
      <c r="A585">
        <v>584</v>
      </c>
      <c r="B585" t="s">
        <v>589</v>
      </c>
      <c r="D585" s="1"/>
      <c r="E585" s="10">
        <v>0</v>
      </c>
      <c r="H585" s="12">
        <f>ufc_fighters[[#This Row],[weight_pounds]]*0.45359237</f>
        <v>0</v>
      </c>
      <c r="I585" s="12">
        <f>ufc_fighters[[#This Row],[height_feet]]*30.48+ufc_fighters[[#This Row],[height_inches]]*2.54</f>
        <v>0</v>
      </c>
    </row>
    <row r="586" spans="1:9">
      <c r="A586">
        <v>585</v>
      </c>
      <c r="B586" t="s">
        <v>590</v>
      </c>
      <c r="C586">
        <v>205</v>
      </c>
      <c r="D586" s="1"/>
      <c r="E586" s="10">
        <v>0</v>
      </c>
      <c r="F586">
        <v>6</v>
      </c>
      <c r="G586">
        <v>1</v>
      </c>
      <c r="H586" s="12">
        <f>ufc_fighters[[#This Row],[weight_pounds]]*0.45359237</f>
        <v>92.986435850000007</v>
      </c>
      <c r="I586" s="12">
        <f>ufc_fighters[[#This Row],[height_feet]]*30.48+ufc_fighters[[#This Row],[height_inches]]*2.54</f>
        <v>185.42</v>
      </c>
    </row>
    <row r="587" spans="1:9">
      <c r="A587">
        <v>586</v>
      </c>
      <c r="B587" t="s">
        <v>591</v>
      </c>
      <c r="C587">
        <v>240</v>
      </c>
      <c r="D587" s="1">
        <v>28034</v>
      </c>
      <c r="E587" s="10">
        <v>1976</v>
      </c>
      <c r="F587">
        <v>6</v>
      </c>
      <c r="G587">
        <v>4</v>
      </c>
      <c r="H587" s="12">
        <f>ufc_fighters[[#This Row],[weight_pounds]]*0.45359237</f>
        <v>108.86216880000001</v>
      </c>
      <c r="I587" s="12">
        <f>ufc_fighters[[#This Row],[height_feet]]*30.48+ufc_fighters[[#This Row],[height_inches]]*2.54</f>
        <v>193.04</v>
      </c>
    </row>
    <row r="588" spans="1:9">
      <c r="A588">
        <v>587</v>
      </c>
      <c r="B588" t="s">
        <v>592</v>
      </c>
      <c r="C588">
        <v>135</v>
      </c>
      <c r="D588" s="1">
        <v>33207</v>
      </c>
      <c r="E588" s="10">
        <v>1990</v>
      </c>
      <c r="F588">
        <v>5</v>
      </c>
      <c r="G588">
        <v>9</v>
      </c>
      <c r="H588" s="12">
        <f>ufc_fighters[[#This Row],[weight_pounds]]*0.45359237</f>
        <v>61.23496995</v>
      </c>
      <c r="I588" s="12">
        <f>ufc_fighters[[#This Row],[height_feet]]*30.48+ufc_fighters[[#This Row],[height_inches]]*2.54</f>
        <v>175.26</v>
      </c>
    </row>
    <row r="589" spans="1:9">
      <c r="A589">
        <v>588</v>
      </c>
      <c r="B589" t="s">
        <v>593</v>
      </c>
      <c r="C589">
        <v>185</v>
      </c>
      <c r="D589" s="1">
        <v>32622</v>
      </c>
      <c r="E589" s="10">
        <v>1989</v>
      </c>
      <c r="H589" s="12">
        <f>ufc_fighters[[#This Row],[weight_pounds]]*0.45359237</f>
        <v>83.914588450000011</v>
      </c>
      <c r="I589" s="12">
        <f>ufc_fighters[[#This Row],[height_feet]]*30.48+ufc_fighters[[#This Row],[height_inches]]*2.54</f>
        <v>0</v>
      </c>
    </row>
    <row r="590" spans="1:9">
      <c r="A590">
        <v>589</v>
      </c>
      <c r="B590" t="s">
        <v>594</v>
      </c>
      <c r="C590">
        <v>185</v>
      </c>
      <c r="D590" s="1">
        <v>29979</v>
      </c>
      <c r="E590" s="10">
        <v>1982</v>
      </c>
      <c r="F590">
        <v>6</v>
      </c>
      <c r="G590">
        <v>1</v>
      </c>
      <c r="H590" s="12">
        <f>ufc_fighters[[#This Row],[weight_pounds]]*0.45359237</f>
        <v>83.914588450000011</v>
      </c>
      <c r="I590" s="12">
        <f>ufc_fighters[[#This Row],[height_feet]]*30.48+ufc_fighters[[#This Row],[height_inches]]*2.54</f>
        <v>185.42</v>
      </c>
    </row>
    <row r="591" spans="1:9">
      <c r="A591">
        <v>590</v>
      </c>
      <c r="B591" t="s">
        <v>595</v>
      </c>
      <c r="C591">
        <v>205</v>
      </c>
      <c r="D591" s="1">
        <v>23731</v>
      </c>
      <c r="E591" s="10">
        <v>1964</v>
      </c>
      <c r="F591">
        <v>6</v>
      </c>
      <c r="G591">
        <v>1</v>
      </c>
      <c r="H591" s="12">
        <f>ufc_fighters[[#This Row],[weight_pounds]]*0.45359237</f>
        <v>92.986435850000007</v>
      </c>
      <c r="I591" s="12">
        <f>ufc_fighters[[#This Row],[height_feet]]*30.48+ufc_fighters[[#This Row],[height_inches]]*2.54</f>
        <v>185.42</v>
      </c>
    </row>
    <row r="592" spans="1:9">
      <c r="A592">
        <v>591</v>
      </c>
      <c r="B592" t="s">
        <v>596</v>
      </c>
      <c r="C592">
        <v>145</v>
      </c>
      <c r="D592" s="1">
        <v>34038</v>
      </c>
      <c r="E592" s="10">
        <v>1993</v>
      </c>
      <c r="F592">
        <v>5</v>
      </c>
      <c r="G592">
        <v>11</v>
      </c>
      <c r="H592" s="12">
        <f>ufc_fighters[[#This Row],[weight_pounds]]*0.45359237</f>
        <v>65.770893650000005</v>
      </c>
      <c r="I592" s="12">
        <f>ufc_fighters[[#This Row],[height_feet]]*30.48+ufc_fighters[[#This Row],[height_inches]]*2.54</f>
        <v>180.34</v>
      </c>
    </row>
    <row r="593" spans="1:9">
      <c r="A593">
        <v>592</v>
      </c>
      <c r="B593" t="s">
        <v>597</v>
      </c>
      <c r="C593">
        <v>115</v>
      </c>
      <c r="D593" s="1">
        <v>31353</v>
      </c>
      <c r="E593" s="10">
        <v>1985</v>
      </c>
      <c r="F593">
        <v>5</v>
      </c>
      <c r="G593">
        <v>3</v>
      </c>
      <c r="H593" s="12">
        <f>ufc_fighters[[#This Row],[weight_pounds]]*0.45359237</f>
        <v>52.163122550000004</v>
      </c>
      <c r="I593" s="12">
        <f>ufc_fighters[[#This Row],[height_feet]]*30.48+ufc_fighters[[#This Row],[height_inches]]*2.54</f>
        <v>160.02000000000001</v>
      </c>
    </row>
    <row r="594" spans="1:9">
      <c r="A594">
        <v>593</v>
      </c>
      <c r="B594" t="s">
        <v>598</v>
      </c>
      <c r="C594">
        <v>230</v>
      </c>
      <c r="D594" s="1">
        <v>32441</v>
      </c>
      <c r="E594" s="10">
        <v>1988</v>
      </c>
      <c r="F594">
        <v>6</v>
      </c>
      <c r="G594">
        <v>3</v>
      </c>
      <c r="H594" s="12">
        <f>ufc_fighters[[#This Row],[weight_pounds]]*0.45359237</f>
        <v>104.32624510000001</v>
      </c>
      <c r="I594" s="12">
        <f>ufc_fighters[[#This Row],[height_feet]]*30.48+ufc_fighters[[#This Row],[height_inches]]*2.54</f>
        <v>190.5</v>
      </c>
    </row>
    <row r="595" spans="1:9">
      <c r="A595">
        <v>594</v>
      </c>
      <c r="B595" t="s">
        <v>599</v>
      </c>
      <c r="C595">
        <v>265</v>
      </c>
      <c r="D595" s="1">
        <v>29403</v>
      </c>
      <c r="E595" s="10">
        <v>1980</v>
      </c>
      <c r="F595">
        <v>6</v>
      </c>
      <c r="G595">
        <v>5</v>
      </c>
      <c r="H595" s="12">
        <f>ufc_fighters[[#This Row],[weight_pounds]]*0.45359237</f>
        <v>120.20197805000001</v>
      </c>
      <c r="I595" s="12">
        <f>ufc_fighters[[#This Row],[height_feet]]*30.48+ufc_fighters[[#This Row],[height_inches]]*2.54</f>
        <v>195.57999999999998</v>
      </c>
    </row>
    <row r="596" spans="1:9">
      <c r="A596">
        <v>595</v>
      </c>
      <c r="B596" t="s">
        <v>600</v>
      </c>
      <c r="C596">
        <v>205</v>
      </c>
      <c r="D596" s="1">
        <v>26833</v>
      </c>
      <c r="E596" s="10">
        <v>1973</v>
      </c>
      <c r="F596">
        <v>6</v>
      </c>
      <c r="G596">
        <v>2</v>
      </c>
      <c r="H596" s="12">
        <f>ufc_fighters[[#This Row],[weight_pounds]]*0.45359237</f>
        <v>92.986435850000007</v>
      </c>
      <c r="I596" s="12">
        <f>ufc_fighters[[#This Row],[height_feet]]*30.48+ufc_fighters[[#This Row],[height_inches]]*2.54</f>
        <v>187.96</v>
      </c>
    </row>
    <row r="597" spans="1:9">
      <c r="A597">
        <v>596</v>
      </c>
      <c r="B597" t="s">
        <v>601</v>
      </c>
      <c r="C597">
        <v>170</v>
      </c>
      <c r="D597" s="1">
        <v>30798</v>
      </c>
      <c r="E597" s="10">
        <v>1984</v>
      </c>
      <c r="F597">
        <v>6</v>
      </c>
      <c r="G597">
        <v>2</v>
      </c>
      <c r="H597" s="12">
        <f>ufc_fighters[[#This Row],[weight_pounds]]*0.45359237</f>
        <v>77.110702900000007</v>
      </c>
      <c r="I597" s="12">
        <f>ufc_fighters[[#This Row],[height_feet]]*30.48+ufc_fighters[[#This Row],[height_inches]]*2.54</f>
        <v>187.96</v>
      </c>
    </row>
    <row r="598" spans="1:9">
      <c r="A598">
        <v>597</v>
      </c>
      <c r="B598" t="s">
        <v>602</v>
      </c>
      <c r="C598">
        <v>115</v>
      </c>
      <c r="D598" s="1">
        <v>34003</v>
      </c>
      <c r="E598" s="10">
        <v>1993</v>
      </c>
      <c r="F598">
        <v>5</v>
      </c>
      <c r="G598">
        <v>0</v>
      </c>
      <c r="H598" s="12">
        <f>ufc_fighters[[#This Row],[weight_pounds]]*0.45359237</f>
        <v>52.163122550000004</v>
      </c>
      <c r="I598" s="12">
        <f>ufc_fighters[[#This Row],[height_feet]]*30.48+ufc_fighters[[#This Row],[height_inches]]*2.54</f>
        <v>152.4</v>
      </c>
    </row>
    <row r="599" spans="1:9">
      <c r="A599">
        <v>598</v>
      </c>
      <c r="B599" t="s">
        <v>603</v>
      </c>
      <c r="C599">
        <v>335</v>
      </c>
      <c r="D599" s="1"/>
      <c r="E599" s="10">
        <v>0</v>
      </c>
      <c r="F599">
        <v>6</v>
      </c>
      <c r="G599">
        <v>0</v>
      </c>
      <c r="H599" s="12">
        <f>ufc_fighters[[#This Row],[weight_pounds]]*0.45359237</f>
        <v>151.95344395000001</v>
      </c>
      <c r="I599" s="12">
        <f>ufc_fighters[[#This Row],[height_feet]]*30.48+ufc_fighters[[#This Row],[height_inches]]*2.54</f>
        <v>182.88</v>
      </c>
    </row>
    <row r="600" spans="1:9">
      <c r="A600">
        <v>599</v>
      </c>
      <c r="B600" t="s">
        <v>604</v>
      </c>
      <c r="C600">
        <v>170</v>
      </c>
      <c r="D600" s="1">
        <v>31393</v>
      </c>
      <c r="E600" s="10">
        <v>1985</v>
      </c>
      <c r="F600">
        <v>5</v>
      </c>
      <c r="G600">
        <v>10</v>
      </c>
      <c r="H600" s="12">
        <f>ufc_fighters[[#This Row],[weight_pounds]]*0.45359237</f>
        <v>77.110702900000007</v>
      </c>
      <c r="I600" s="12">
        <f>ufc_fighters[[#This Row],[height_feet]]*30.48+ufc_fighters[[#This Row],[height_inches]]*2.54</f>
        <v>177.8</v>
      </c>
    </row>
    <row r="601" spans="1:9">
      <c r="A601">
        <v>600</v>
      </c>
      <c r="B601" t="s">
        <v>605</v>
      </c>
      <c r="C601">
        <v>240</v>
      </c>
      <c r="D601" s="1">
        <v>27229</v>
      </c>
      <c r="E601" s="10">
        <v>1974</v>
      </c>
      <c r="F601">
        <v>6</v>
      </c>
      <c r="G601">
        <v>1</v>
      </c>
      <c r="H601" s="12">
        <f>ufc_fighters[[#This Row],[weight_pounds]]*0.45359237</f>
        <v>108.86216880000001</v>
      </c>
      <c r="I601" s="12">
        <f>ufc_fighters[[#This Row],[height_feet]]*30.48+ufc_fighters[[#This Row],[height_inches]]*2.54</f>
        <v>185.42</v>
      </c>
    </row>
    <row r="602" spans="1:9">
      <c r="A602">
        <v>601</v>
      </c>
      <c r="B602" t="s">
        <v>606</v>
      </c>
      <c r="C602">
        <v>220</v>
      </c>
      <c r="D602" s="1">
        <v>30024</v>
      </c>
      <c r="E602" s="10">
        <v>1982</v>
      </c>
      <c r="F602">
        <v>6</v>
      </c>
      <c r="G602">
        <v>2</v>
      </c>
      <c r="H602" s="12">
        <f>ufc_fighters[[#This Row],[weight_pounds]]*0.45359237</f>
        <v>99.79032140000001</v>
      </c>
      <c r="I602" s="12">
        <f>ufc_fighters[[#This Row],[height_feet]]*30.48+ufc_fighters[[#This Row],[height_inches]]*2.54</f>
        <v>187.96</v>
      </c>
    </row>
    <row r="603" spans="1:9">
      <c r="A603">
        <v>602</v>
      </c>
      <c r="B603" t="s">
        <v>607</v>
      </c>
      <c r="C603">
        <v>155</v>
      </c>
      <c r="D603" s="1"/>
      <c r="E603" s="10">
        <v>0</v>
      </c>
      <c r="H603" s="12">
        <f>ufc_fighters[[#This Row],[weight_pounds]]*0.45359237</f>
        <v>70.306817350000003</v>
      </c>
      <c r="I603" s="12">
        <f>ufc_fighters[[#This Row],[height_feet]]*30.48+ufc_fighters[[#This Row],[height_inches]]*2.54</f>
        <v>0</v>
      </c>
    </row>
    <row r="604" spans="1:9">
      <c r="A604">
        <v>603</v>
      </c>
      <c r="B604" t="s">
        <v>608</v>
      </c>
      <c r="C604">
        <v>205</v>
      </c>
      <c r="D604" s="1">
        <v>30202</v>
      </c>
      <c r="E604" s="10">
        <v>1982</v>
      </c>
      <c r="H604" s="12">
        <f>ufc_fighters[[#This Row],[weight_pounds]]*0.45359237</f>
        <v>92.986435850000007</v>
      </c>
      <c r="I604" s="12">
        <f>ufc_fighters[[#This Row],[height_feet]]*30.48+ufc_fighters[[#This Row],[height_inches]]*2.54</f>
        <v>0</v>
      </c>
    </row>
    <row r="605" spans="1:9">
      <c r="A605">
        <v>604</v>
      </c>
      <c r="B605" t="s">
        <v>609</v>
      </c>
      <c r="C605">
        <v>205</v>
      </c>
      <c r="D605" s="1"/>
      <c r="E605" s="10">
        <v>0</v>
      </c>
      <c r="F605">
        <v>6</v>
      </c>
      <c r="G605">
        <v>1</v>
      </c>
      <c r="H605" s="12">
        <f>ufc_fighters[[#This Row],[weight_pounds]]*0.45359237</f>
        <v>92.986435850000007</v>
      </c>
      <c r="I605" s="12">
        <f>ufc_fighters[[#This Row],[height_feet]]*30.48+ufc_fighters[[#This Row],[height_inches]]*2.54</f>
        <v>185.42</v>
      </c>
    </row>
    <row r="606" spans="1:9">
      <c r="A606">
        <v>605</v>
      </c>
      <c r="B606" t="s">
        <v>610</v>
      </c>
      <c r="C606">
        <v>205</v>
      </c>
      <c r="D606" s="1"/>
      <c r="E606" s="10">
        <v>0</v>
      </c>
      <c r="H606" s="12">
        <f>ufc_fighters[[#This Row],[weight_pounds]]*0.45359237</f>
        <v>92.986435850000007</v>
      </c>
      <c r="I606" s="12">
        <f>ufc_fighters[[#This Row],[height_feet]]*30.48+ufc_fighters[[#This Row],[height_inches]]*2.54</f>
        <v>0</v>
      </c>
    </row>
    <row r="607" spans="1:9">
      <c r="A607">
        <v>606</v>
      </c>
      <c r="B607" t="s">
        <v>611</v>
      </c>
      <c r="C607">
        <v>170</v>
      </c>
      <c r="D607" s="1"/>
      <c r="E607" s="10">
        <v>0</v>
      </c>
      <c r="F607">
        <v>5</v>
      </c>
      <c r="G607">
        <v>9</v>
      </c>
      <c r="H607" s="12">
        <f>ufc_fighters[[#This Row],[weight_pounds]]*0.45359237</f>
        <v>77.110702900000007</v>
      </c>
      <c r="I607" s="12">
        <f>ufc_fighters[[#This Row],[height_feet]]*30.48+ufc_fighters[[#This Row],[height_inches]]*2.54</f>
        <v>175.26</v>
      </c>
    </row>
    <row r="608" spans="1:9">
      <c r="A608">
        <v>607</v>
      </c>
      <c r="B608" t="s">
        <v>612</v>
      </c>
      <c r="C608">
        <v>170</v>
      </c>
      <c r="D608" s="1">
        <v>31960</v>
      </c>
      <c r="E608" s="10">
        <v>1987</v>
      </c>
      <c r="F608">
        <v>6</v>
      </c>
      <c r="G608">
        <v>0</v>
      </c>
      <c r="H608" s="12">
        <f>ufc_fighters[[#This Row],[weight_pounds]]*0.45359237</f>
        <v>77.110702900000007</v>
      </c>
      <c r="I608" s="12">
        <f>ufc_fighters[[#This Row],[height_feet]]*30.48+ufc_fighters[[#This Row],[height_inches]]*2.54</f>
        <v>182.88</v>
      </c>
    </row>
    <row r="609" spans="1:9">
      <c r="A609">
        <v>608</v>
      </c>
      <c r="B609" t="s">
        <v>613</v>
      </c>
      <c r="C609">
        <v>205</v>
      </c>
      <c r="D609" s="1">
        <v>29166</v>
      </c>
      <c r="E609" s="10">
        <v>1979</v>
      </c>
      <c r="F609">
        <v>6</v>
      </c>
      <c r="G609">
        <v>2</v>
      </c>
      <c r="H609" s="12">
        <f>ufc_fighters[[#This Row],[weight_pounds]]*0.45359237</f>
        <v>92.986435850000007</v>
      </c>
      <c r="I609" s="12">
        <f>ufc_fighters[[#This Row],[height_feet]]*30.48+ufc_fighters[[#This Row],[height_inches]]*2.54</f>
        <v>187.96</v>
      </c>
    </row>
    <row r="610" spans="1:9">
      <c r="A610">
        <v>609</v>
      </c>
      <c r="B610" t="s">
        <v>614</v>
      </c>
      <c r="C610">
        <v>155</v>
      </c>
      <c r="D610" s="1">
        <v>30807</v>
      </c>
      <c r="E610" s="10">
        <v>1984</v>
      </c>
      <c r="H610" s="12">
        <f>ufc_fighters[[#This Row],[weight_pounds]]*0.45359237</f>
        <v>70.306817350000003</v>
      </c>
      <c r="I610" s="12">
        <f>ufc_fighters[[#This Row],[height_feet]]*30.48+ufc_fighters[[#This Row],[height_inches]]*2.54</f>
        <v>0</v>
      </c>
    </row>
    <row r="611" spans="1:9">
      <c r="A611">
        <v>610</v>
      </c>
      <c r="B611" t="s">
        <v>615</v>
      </c>
      <c r="C611">
        <v>155</v>
      </c>
      <c r="D611" s="1"/>
      <c r="E611" s="10">
        <v>0</v>
      </c>
      <c r="F611">
        <v>6</v>
      </c>
      <c r="G611">
        <v>1</v>
      </c>
      <c r="H611" s="12">
        <f>ufc_fighters[[#This Row],[weight_pounds]]*0.45359237</f>
        <v>70.306817350000003</v>
      </c>
      <c r="I611" s="12">
        <f>ufc_fighters[[#This Row],[height_feet]]*30.48+ufc_fighters[[#This Row],[height_inches]]*2.54</f>
        <v>185.42</v>
      </c>
    </row>
    <row r="612" spans="1:9">
      <c r="A612">
        <v>611</v>
      </c>
      <c r="B612" t="s">
        <v>616</v>
      </c>
      <c r="C612">
        <v>170</v>
      </c>
      <c r="D612" s="1">
        <v>32744</v>
      </c>
      <c r="E612" s="10">
        <v>1989</v>
      </c>
      <c r="F612">
        <v>6</v>
      </c>
      <c r="G612">
        <v>1</v>
      </c>
      <c r="H612" s="12">
        <f>ufc_fighters[[#This Row],[weight_pounds]]*0.45359237</f>
        <v>77.110702900000007</v>
      </c>
      <c r="I612" s="12">
        <f>ufc_fighters[[#This Row],[height_feet]]*30.48+ufc_fighters[[#This Row],[height_inches]]*2.54</f>
        <v>185.42</v>
      </c>
    </row>
    <row r="613" spans="1:9">
      <c r="A613">
        <v>612</v>
      </c>
      <c r="B613" t="s">
        <v>617</v>
      </c>
      <c r="C613">
        <v>115</v>
      </c>
      <c r="D613" s="1">
        <v>33533</v>
      </c>
      <c r="E613" s="10">
        <v>1991</v>
      </c>
      <c r="F613">
        <v>5</v>
      </c>
      <c r="G613">
        <v>3</v>
      </c>
      <c r="H613" s="12">
        <f>ufc_fighters[[#This Row],[weight_pounds]]*0.45359237</f>
        <v>52.163122550000004</v>
      </c>
      <c r="I613" s="12">
        <f>ufc_fighters[[#This Row],[height_feet]]*30.48+ufc_fighters[[#This Row],[height_inches]]*2.54</f>
        <v>160.02000000000001</v>
      </c>
    </row>
    <row r="614" spans="1:9">
      <c r="A614">
        <v>613</v>
      </c>
      <c r="B614" t="s">
        <v>618</v>
      </c>
      <c r="C614">
        <v>170</v>
      </c>
      <c r="D614" s="1">
        <v>28201</v>
      </c>
      <c r="E614" s="10">
        <v>1977</v>
      </c>
      <c r="F614">
        <v>6</v>
      </c>
      <c r="G614">
        <v>0</v>
      </c>
      <c r="H614" s="12">
        <f>ufc_fighters[[#This Row],[weight_pounds]]*0.45359237</f>
        <v>77.110702900000007</v>
      </c>
      <c r="I614" s="12">
        <f>ufc_fighters[[#This Row],[height_feet]]*30.48+ufc_fighters[[#This Row],[height_inches]]*2.54</f>
        <v>182.88</v>
      </c>
    </row>
    <row r="615" spans="1:9">
      <c r="A615">
        <v>614</v>
      </c>
      <c r="B615" t="s">
        <v>619</v>
      </c>
      <c r="C615">
        <v>265</v>
      </c>
      <c r="D615" s="1">
        <v>30244</v>
      </c>
      <c r="E615" s="10">
        <v>1982</v>
      </c>
      <c r="F615">
        <v>6</v>
      </c>
      <c r="G615">
        <v>1</v>
      </c>
      <c r="H615" s="12">
        <f>ufc_fighters[[#This Row],[weight_pounds]]*0.45359237</f>
        <v>120.20197805000001</v>
      </c>
      <c r="I615" s="12">
        <f>ufc_fighters[[#This Row],[height_feet]]*30.48+ufc_fighters[[#This Row],[height_inches]]*2.54</f>
        <v>185.42</v>
      </c>
    </row>
    <row r="616" spans="1:9">
      <c r="A616">
        <v>615</v>
      </c>
      <c r="B616" t="s">
        <v>620</v>
      </c>
      <c r="C616">
        <v>145</v>
      </c>
      <c r="D616" s="1">
        <v>30190</v>
      </c>
      <c r="E616" s="10">
        <v>1982</v>
      </c>
      <c r="F616">
        <v>5</v>
      </c>
      <c r="G616">
        <v>8</v>
      </c>
      <c r="H616" s="12">
        <f>ufc_fighters[[#This Row],[weight_pounds]]*0.45359237</f>
        <v>65.770893650000005</v>
      </c>
      <c r="I616" s="12">
        <f>ufc_fighters[[#This Row],[height_feet]]*30.48+ufc_fighters[[#This Row],[height_inches]]*2.54</f>
        <v>172.72</v>
      </c>
    </row>
    <row r="617" spans="1:9">
      <c r="A617">
        <v>616</v>
      </c>
      <c r="B617" t="s">
        <v>621</v>
      </c>
      <c r="C617">
        <v>170</v>
      </c>
      <c r="D617" s="1">
        <v>30380</v>
      </c>
      <c r="E617" s="10">
        <v>1983</v>
      </c>
      <c r="F617">
        <v>6</v>
      </c>
      <c r="G617">
        <v>0</v>
      </c>
      <c r="H617" s="12">
        <f>ufc_fighters[[#This Row],[weight_pounds]]*0.45359237</f>
        <v>77.110702900000007</v>
      </c>
      <c r="I617" s="12">
        <f>ufc_fighters[[#This Row],[height_feet]]*30.48+ufc_fighters[[#This Row],[height_inches]]*2.54</f>
        <v>182.88</v>
      </c>
    </row>
    <row r="618" spans="1:9">
      <c r="A618">
        <v>617</v>
      </c>
      <c r="B618" t="s">
        <v>622</v>
      </c>
      <c r="C618">
        <v>155</v>
      </c>
      <c r="D618" s="1">
        <v>28628</v>
      </c>
      <c r="E618" s="10">
        <v>1978</v>
      </c>
      <c r="F618">
        <v>5</v>
      </c>
      <c r="G618">
        <v>10</v>
      </c>
      <c r="H618" s="12">
        <f>ufc_fighters[[#This Row],[weight_pounds]]*0.45359237</f>
        <v>70.306817350000003</v>
      </c>
      <c r="I618" s="12">
        <f>ufc_fighters[[#This Row],[height_feet]]*30.48+ufc_fighters[[#This Row],[height_inches]]*2.54</f>
        <v>177.8</v>
      </c>
    </row>
    <row r="619" spans="1:9">
      <c r="A619">
        <v>618</v>
      </c>
      <c r="B619" t="s">
        <v>623</v>
      </c>
      <c r="C619">
        <v>235</v>
      </c>
      <c r="D619" s="1">
        <v>28934</v>
      </c>
      <c r="E619" s="10">
        <v>1979</v>
      </c>
      <c r="F619">
        <v>5</v>
      </c>
      <c r="G619">
        <v>11</v>
      </c>
      <c r="H619" s="12">
        <f>ufc_fighters[[#This Row],[weight_pounds]]*0.45359237</f>
        <v>106.59420695</v>
      </c>
      <c r="I619" s="12">
        <f>ufc_fighters[[#This Row],[height_feet]]*30.48+ufc_fighters[[#This Row],[height_inches]]*2.54</f>
        <v>180.34</v>
      </c>
    </row>
    <row r="620" spans="1:9">
      <c r="A620">
        <v>619</v>
      </c>
      <c r="B620" t="s">
        <v>624</v>
      </c>
      <c r="C620">
        <v>155</v>
      </c>
      <c r="D620" s="1"/>
      <c r="E620" s="10">
        <v>0</v>
      </c>
      <c r="H620" s="12">
        <f>ufc_fighters[[#This Row],[weight_pounds]]*0.45359237</f>
        <v>70.306817350000003</v>
      </c>
      <c r="I620" s="12">
        <f>ufc_fighters[[#This Row],[height_feet]]*30.48+ufc_fighters[[#This Row],[height_inches]]*2.54</f>
        <v>0</v>
      </c>
    </row>
    <row r="621" spans="1:9">
      <c r="A621">
        <v>620</v>
      </c>
      <c r="B621" t="s">
        <v>625</v>
      </c>
      <c r="C621">
        <v>260</v>
      </c>
      <c r="D621" s="1">
        <v>28805</v>
      </c>
      <c r="E621" s="10">
        <v>1978</v>
      </c>
      <c r="F621">
        <v>6</v>
      </c>
      <c r="G621">
        <v>3</v>
      </c>
      <c r="H621" s="12">
        <f>ufc_fighters[[#This Row],[weight_pounds]]*0.45359237</f>
        <v>117.9340162</v>
      </c>
      <c r="I621" s="12">
        <f>ufc_fighters[[#This Row],[height_feet]]*30.48+ufc_fighters[[#This Row],[height_inches]]*2.54</f>
        <v>190.5</v>
      </c>
    </row>
    <row r="622" spans="1:9">
      <c r="A622">
        <v>621</v>
      </c>
      <c r="B622" t="s">
        <v>626</v>
      </c>
      <c r="C622">
        <v>145</v>
      </c>
      <c r="D622" s="1"/>
      <c r="E622" s="10">
        <v>0</v>
      </c>
      <c r="F622">
        <v>5</v>
      </c>
      <c r="G622">
        <v>9</v>
      </c>
      <c r="H622" s="12">
        <f>ufc_fighters[[#This Row],[weight_pounds]]*0.45359237</f>
        <v>65.770893650000005</v>
      </c>
      <c r="I622" s="12">
        <f>ufc_fighters[[#This Row],[height_feet]]*30.48+ufc_fighters[[#This Row],[height_inches]]*2.54</f>
        <v>175.26</v>
      </c>
    </row>
    <row r="623" spans="1:9">
      <c r="A623">
        <v>622</v>
      </c>
      <c r="B623" t="s">
        <v>627</v>
      </c>
      <c r="C623">
        <v>135</v>
      </c>
      <c r="D623" s="1">
        <v>30489</v>
      </c>
      <c r="E623" s="10">
        <v>1983</v>
      </c>
      <c r="F623">
        <v>5</v>
      </c>
      <c r="G623">
        <v>5</v>
      </c>
      <c r="H623" s="12">
        <f>ufc_fighters[[#This Row],[weight_pounds]]*0.45359237</f>
        <v>61.23496995</v>
      </c>
      <c r="I623" s="12">
        <f>ufc_fighters[[#This Row],[height_feet]]*30.48+ufc_fighters[[#This Row],[height_inches]]*2.54</f>
        <v>165.1</v>
      </c>
    </row>
    <row r="624" spans="1:9">
      <c r="A624">
        <v>623</v>
      </c>
      <c r="B624" t="s">
        <v>628</v>
      </c>
      <c r="C624">
        <v>255</v>
      </c>
      <c r="D624" s="1"/>
      <c r="E624" s="10">
        <v>0</v>
      </c>
      <c r="F624">
        <v>6</v>
      </c>
      <c r="G624">
        <v>5</v>
      </c>
      <c r="H624" s="12">
        <f>ufc_fighters[[#This Row],[weight_pounds]]*0.45359237</f>
        <v>115.66605435000001</v>
      </c>
      <c r="I624" s="12">
        <f>ufc_fighters[[#This Row],[height_feet]]*30.48+ufc_fighters[[#This Row],[height_inches]]*2.54</f>
        <v>195.57999999999998</v>
      </c>
    </row>
    <row r="625" spans="1:9">
      <c r="A625">
        <v>624</v>
      </c>
      <c r="B625" t="s">
        <v>629</v>
      </c>
      <c r="C625">
        <v>170</v>
      </c>
      <c r="D625" s="1">
        <v>34938</v>
      </c>
      <c r="E625" s="10">
        <v>1995</v>
      </c>
      <c r="F625">
        <v>5</v>
      </c>
      <c r="G625">
        <v>9</v>
      </c>
      <c r="H625" s="12">
        <f>ufc_fighters[[#This Row],[weight_pounds]]*0.45359237</f>
        <v>77.110702900000007</v>
      </c>
      <c r="I625" s="12">
        <f>ufc_fighters[[#This Row],[height_feet]]*30.48+ufc_fighters[[#This Row],[height_inches]]*2.54</f>
        <v>175.26</v>
      </c>
    </row>
    <row r="626" spans="1:9">
      <c r="A626">
        <v>625</v>
      </c>
      <c r="B626" t="s">
        <v>630</v>
      </c>
      <c r="C626">
        <v>135</v>
      </c>
      <c r="D626" s="1">
        <v>34313</v>
      </c>
      <c r="E626" s="10">
        <v>1993</v>
      </c>
      <c r="F626">
        <v>5</v>
      </c>
      <c r="G626">
        <v>5</v>
      </c>
      <c r="H626" s="12">
        <f>ufc_fighters[[#This Row],[weight_pounds]]*0.45359237</f>
        <v>61.23496995</v>
      </c>
      <c r="I626" s="12">
        <f>ufc_fighters[[#This Row],[height_feet]]*30.48+ufc_fighters[[#This Row],[height_inches]]*2.54</f>
        <v>165.1</v>
      </c>
    </row>
    <row r="627" spans="1:9">
      <c r="A627">
        <v>626</v>
      </c>
      <c r="B627" t="s">
        <v>631</v>
      </c>
      <c r="C627">
        <v>170</v>
      </c>
      <c r="D627" s="1">
        <v>34530</v>
      </c>
      <c r="E627" s="10">
        <v>1994</v>
      </c>
      <c r="F627">
        <v>5</v>
      </c>
      <c r="G627">
        <v>11</v>
      </c>
      <c r="H627" s="12">
        <f>ufc_fighters[[#This Row],[weight_pounds]]*0.45359237</f>
        <v>77.110702900000007</v>
      </c>
      <c r="I627" s="12">
        <f>ufc_fighters[[#This Row],[height_feet]]*30.48+ufc_fighters[[#This Row],[height_inches]]*2.54</f>
        <v>180.34</v>
      </c>
    </row>
    <row r="628" spans="1:9">
      <c r="A628">
        <v>627</v>
      </c>
      <c r="B628" t="s">
        <v>632</v>
      </c>
      <c r="C628">
        <v>155</v>
      </c>
      <c r="D628" s="1"/>
      <c r="E628" s="10">
        <v>0</v>
      </c>
      <c r="H628" s="12">
        <f>ufc_fighters[[#This Row],[weight_pounds]]*0.45359237</f>
        <v>70.306817350000003</v>
      </c>
      <c r="I628" s="12">
        <f>ufc_fighters[[#This Row],[height_feet]]*30.48+ufc_fighters[[#This Row],[height_inches]]*2.54</f>
        <v>0</v>
      </c>
    </row>
    <row r="629" spans="1:9">
      <c r="A629">
        <v>628</v>
      </c>
      <c r="B629" t="s">
        <v>633</v>
      </c>
      <c r="C629">
        <v>155</v>
      </c>
      <c r="D629" s="1"/>
      <c r="E629" s="10">
        <v>0</v>
      </c>
      <c r="F629">
        <v>5</v>
      </c>
      <c r="G629">
        <v>7</v>
      </c>
      <c r="H629" s="12">
        <f>ufc_fighters[[#This Row],[weight_pounds]]*0.45359237</f>
        <v>70.306817350000003</v>
      </c>
      <c r="I629" s="12">
        <f>ufc_fighters[[#This Row],[height_feet]]*30.48+ufc_fighters[[#This Row],[height_inches]]*2.54</f>
        <v>170.18</v>
      </c>
    </row>
    <row r="630" spans="1:9">
      <c r="A630">
        <v>629</v>
      </c>
      <c r="B630" t="s">
        <v>634</v>
      </c>
      <c r="C630">
        <v>205</v>
      </c>
      <c r="D630" s="1"/>
      <c r="E630" s="10">
        <v>0</v>
      </c>
      <c r="F630">
        <v>6</v>
      </c>
      <c r="G630">
        <v>4</v>
      </c>
      <c r="H630" s="12">
        <f>ufc_fighters[[#This Row],[weight_pounds]]*0.45359237</f>
        <v>92.986435850000007</v>
      </c>
      <c r="I630" s="12">
        <f>ufc_fighters[[#This Row],[height_feet]]*30.48+ufc_fighters[[#This Row],[height_inches]]*2.54</f>
        <v>193.04</v>
      </c>
    </row>
    <row r="631" spans="1:9">
      <c r="A631">
        <v>630</v>
      </c>
      <c r="B631" t="s">
        <v>635</v>
      </c>
      <c r="C631">
        <v>135</v>
      </c>
      <c r="D631" s="1">
        <v>34521</v>
      </c>
      <c r="E631" s="10">
        <v>1994</v>
      </c>
      <c r="F631">
        <v>5</v>
      </c>
      <c r="G631">
        <v>9</v>
      </c>
      <c r="H631" s="12">
        <f>ufc_fighters[[#This Row],[weight_pounds]]*0.45359237</f>
        <v>61.23496995</v>
      </c>
      <c r="I631" s="12">
        <f>ufc_fighters[[#This Row],[height_feet]]*30.48+ufc_fighters[[#This Row],[height_inches]]*2.54</f>
        <v>175.26</v>
      </c>
    </row>
    <row r="632" spans="1:9">
      <c r="A632">
        <v>631</v>
      </c>
      <c r="B632" t="s">
        <v>636</v>
      </c>
      <c r="C632">
        <v>185</v>
      </c>
      <c r="D632" s="1">
        <v>33349</v>
      </c>
      <c r="E632" s="10">
        <v>1991</v>
      </c>
      <c r="F632">
        <v>6</v>
      </c>
      <c r="G632">
        <v>1</v>
      </c>
      <c r="H632" s="12">
        <f>ufc_fighters[[#This Row],[weight_pounds]]*0.45359237</f>
        <v>83.914588450000011</v>
      </c>
      <c r="I632" s="12">
        <f>ufc_fighters[[#This Row],[height_feet]]*30.48+ufc_fighters[[#This Row],[height_inches]]*2.54</f>
        <v>185.42</v>
      </c>
    </row>
    <row r="633" spans="1:9">
      <c r="A633">
        <v>632</v>
      </c>
      <c r="B633" t="s">
        <v>637</v>
      </c>
      <c r="C633">
        <v>230</v>
      </c>
      <c r="D633" s="1">
        <v>30970</v>
      </c>
      <c r="E633" s="10">
        <v>1984</v>
      </c>
      <c r="F633">
        <v>6</v>
      </c>
      <c r="G633">
        <v>0</v>
      </c>
      <c r="H633" s="12">
        <f>ufc_fighters[[#This Row],[weight_pounds]]*0.45359237</f>
        <v>104.32624510000001</v>
      </c>
      <c r="I633" s="12">
        <f>ufc_fighters[[#This Row],[height_feet]]*30.48+ufc_fighters[[#This Row],[height_inches]]*2.54</f>
        <v>182.88</v>
      </c>
    </row>
    <row r="634" spans="1:9">
      <c r="A634">
        <v>633</v>
      </c>
      <c r="B634" t="s">
        <v>638</v>
      </c>
      <c r="C634">
        <v>170</v>
      </c>
      <c r="D634" s="1">
        <v>29280</v>
      </c>
      <c r="E634" s="10">
        <v>1980</v>
      </c>
      <c r="F634">
        <v>5</v>
      </c>
      <c r="G634">
        <v>11</v>
      </c>
      <c r="H634" s="12">
        <f>ufc_fighters[[#This Row],[weight_pounds]]*0.45359237</f>
        <v>77.110702900000007</v>
      </c>
      <c r="I634" s="12">
        <f>ufc_fighters[[#This Row],[height_feet]]*30.48+ufc_fighters[[#This Row],[height_inches]]*2.54</f>
        <v>180.34</v>
      </c>
    </row>
    <row r="635" spans="1:9">
      <c r="A635">
        <v>634</v>
      </c>
      <c r="B635" t="s">
        <v>639</v>
      </c>
      <c r="C635">
        <v>155</v>
      </c>
      <c r="D635" s="1">
        <v>32816</v>
      </c>
      <c r="E635" s="10">
        <v>1989</v>
      </c>
      <c r="F635">
        <v>5</v>
      </c>
      <c r="G635">
        <v>9</v>
      </c>
      <c r="H635" s="12">
        <f>ufc_fighters[[#This Row],[weight_pounds]]*0.45359237</f>
        <v>70.306817350000003</v>
      </c>
      <c r="I635" s="12">
        <f>ufc_fighters[[#This Row],[height_feet]]*30.48+ufc_fighters[[#This Row],[height_inches]]*2.54</f>
        <v>175.26</v>
      </c>
    </row>
    <row r="636" spans="1:9">
      <c r="A636">
        <v>635</v>
      </c>
      <c r="B636" t="s">
        <v>640</v>
      </c>
      <c r="C636">
        <v>205</v>
      </c>
      <c r="D636" s="1">
        <v>29917</v>
      </c>
      <c r="E636" s="10">
        <v>1981</v>
      </c>
      <c r="F636">
        <v>5</v>
      </c>
      <c r="G636">
        <v>11</v>
      </c>
      <c r="H636" s="12">
        <f>ufc_fighters[[#This Row],[weight_pounds]]*0.45359237</f>
        <v>92.986435850000007</v>
      </c>
      <c r="I636" s="12">
        <f>ufc_fighters[[#This Row],[height_feet]]*30.48+ufc_fighters[[#This Row],[height_inches]]*2.54</f>
        <v>180.34</v>
      </c>
    </row>
    <row r="637" spans="1:9">
      <c r="A637">
        <v>636</v>
      </c>
      <c r="B637" t="s">
        <v>641</v>
      </c>
      <c r="C637">
        <v>145</v>
      </c>
      <c r="D637" s="1">
        <v>34471</v>
      </c>
      <c r="E637" s="10">
        <v>1994</v>
      </c>
      <c r="F637">
        <v>5</v>
      </c>
      <c r="G637">
        <v>6</v>
      </c>
      <c r="H637" s="12">
        <f>ufc_fighters[[#This Row],[weight_pounds]]*0.45359237</f>
        <v>65.770893650000005</v>
      </c>
      <c r="I637" s="12">
        <f>ufc_fighters[[#This Row],[height_feet]]*30.48+ufc_fighters[[#This Row],[height_inches]]*2.54</f>
        <v>167.64000000000001</v>
      </c>
    </row>
    <row r="638" spans="1:9">
      <c r="A638">
        <v>637</v>
      </c>
      <c r="B638" t="s">
        <v>642</v>
      </c>
      <c r="C638">
        <v>170</v>
      </c>
      <c r="D638" s="1"/>
      <c r="E638" s="10">
        <v>0</v>
      </c>
      <c r="F638">
        <v>5</v>
      </c>
      <c r="G638">
        <v>8</v>
      </c>
      <c r="H638" s="12">
        <f>ufc_fighters[[#This Row],[weight_pounds]]*0.45359237</f>
        <v>77.110702900000007</v>
      </c>
      <c r="I638" s="12">
        <f>ufc_fighters[[#This Row],[height_feet]]*30.48+ufc_fighters[[#This Row],[height_inches]]*2.54</f>
        <v>172.72</v>
      </c>
    </row>
    <row r="639" spans="1:9">
      <c r="A639">
        <v>638</v>
      </c>
      <c r="B639" t="s">
        <v>643</v>
      </c>
      <c r="C639">
        <v>135</v>
      </c>
      <c r="D639" s="1">
        <v>27746</v>
      </c>
      <c r="E639" s="10">
        <v>1975</v>
      </c>
      <c r="F639">
        <v>5</v>
      </c>
      <c r="G639">
        <v>8</v>
      </c>
      <c r="H639" s="12">
        <f>ufc_fighters[[#This Row],[weight_pounds]]*0.45359237</f>
        <v>61.23496995</v>
      </c>
      <c r="I639" s="12">
        <f>ufc_fighters[[#This Row],[height_feet]]*30.48+ufc_fighters[[#This Row],[height_inches]]*2.54</f>
        <v>172.72</v>
      </c>
    </row>
    <row r="640" spans="1:9">
      <c r="A640">
        <v>639</v>
      </c>
      <c r="B640" t="s">
        <v>644</v>
      </c>
      <c r="C640">
        <v>155</v>
      </c>
      <c r="D640" s="1">
        <v>30190</v>
      </c>
      <c r="E640" s="10">
        <v>1982</v>
      </c>
      <c r="F640">
        <v>5</v>
      </c>
      <c r="G640">
        <v>10</v>
      </c>
      <c r="H640" s="12">
        <f>ufc_fighters[[#This Row],[weight_pounds]]*0.45359237</f>
        <v>70.306817350000003</v>
      </c>
      <c r="I640" s="12">
        <f>ufc_fighters[[#This Row],[height_feet]]*30.48+ufc_fighters[[#This Row],[height_inches]]*2.54</f>
        <v>177.8</v>
      </c>
    </row>
    <row r="641" spans="1:9">
      <c r="A641">
        <v>640</v>
      </c>
      <c r="B641" t="s">
        <v>645</v>
      </c>
      <c r="C641">
        <v>185</v>
      </c>
      <c r="D641" s="1">
        <v>25419</v>
      </c>
      <c r="E641" s="10">
        <v>1969</v>
      </c>
      <c r="F641">
        <v>5</v>
      </c>
      <c r="G641">
        <v>8</v>
      </c>
      <c r="H641" s="12">
        <f>ufc_fighters[[#This Row],[weight_pounds]]*0.45359237</f>
        <v>83.914588450000011</v>
      </c>
      <c r="I641" s="12">
        <f>ufc_fighters[[#This Row],[height_feet]]*30.48+ufc_fighters[[#This Row],[height_inches]]*2.54</f>
        <v>172.72</v>
      </c>
    </row>
    <row r="642" spans="1:9">
      <c r="A642">
        <v>641</v>
      </c>
      <c r="B642" t="s">
        <v>646</v>
      </c>
      <c r="C642">
        <v>170</v>
      </c>
      <c r="D642" s="1">
        <v>32195</v>
      </c>
      <c r="E642" s="10">
        <v>1988</v>
      </c>
      <c r="F642">
        <v>5</v>
      </c>
      <c r="G642">
        <v>11</v>
      </c>
      <c r="H642" s="12">
        <f>ufc_fighters[[#This Row],[weight_pounds]]*0.45359237</f>
        <v>77.110702900000007</v>
      </c>
      <c r="I642" s="12">
        <f>ufc_fighters[[#This Row],[height_feet]]*30.48+ufc_fighters[[#This Row],[height_inches]]*2.54</f>
        <v>180.34</v>
      </c>
    </row>
    <row r="643" spans="1:9">
      <c r="A643">
        <v>642</v>
      </c>
      <c r="B643" t="s">
        <v>647</v>
      </c>
      <c r="C643">
        <v>155</v>
      </c>
      <c r="D643" s="1">
        <v>25052</v>
      </c>
      <c r="E643" s="10">
        <v>1968</v>
      </c>
      <c r="F643">
        <v>5</v>
      </c>
      <c r="G643">
        <v>10</v>
      </c>
      <c r="H643" s="12">
        <f>ufc_fighters[[#This Row],[weight_pounds]]*0.45359237</f>
        <v>70.306817350000003</v>
      </c>
      <c r="I643" s="12">
        <f>ufc_fighters[[#This Row],[height_feet]]*30.48+ufc_fighters[[#This Row],[height_inches]]*2.54</f>
        <v>177.8</v>
      </c>
    </row>
    <row r="644" spans="1:9">
      <c r="A644">
        <v>643</v>
      </c>
      <c r="B644" t="s">
        <v>648</v>
      </c>
      <c r="C644">
        <v>170</v>
      </c>
      <c r="D644" s="1">
        <v>28695</v>
      </c>
      <c r="E644" s="10">
        <v>1978</v>
      </c>
      <c r="F644">
        <v>5</v>
      </c>
      <c r="G644">
        <v>10</v>
      </c>
      <c r="H644" s="12">
        <f>ufc_fighters[[#This Row],[weight_pounds]]*0.45359237</f>
        <v>77.110702900000007</v>
      </c>
      <c r="I644" s="12">
        <f>ufc_fighters[[#This Row],[height_feet]]*30.48+ufc_fighters[[#This Row],[height_inches]]*2.54</f>
        <v>177.8</v>
      </c>
    </row>
    <row r="645" spans="1:9">
      <c r="A645">
        <v>644</v>
      </c>
      <c r="B645" t="s">
        <v>649</v>
      </c>
      <c r="C645">
        <v>170</v>
      </c>
      <c r="D645" s="1">
        <v>31427</v>
      </c>
      <c r="E645" s="10">
        <v>1986</v>
      </c>
      <c r="F645">
        <v>6</v>
      </c>
      <c r="G645">
        <v>1</v>
      </c>
      <c r="H645" s="12">
        <f>ufc_fighters[[#This Row],[weight_pounds]]*0.45359237</f>
        <v>77.110702900000007</v>
      </c>
      <c r="I645" s="12">
        <f>ufc_fighters[[#This Row],[height_feet]]*30.48+ufc_fighters[[#This Row],[height_inches]]*2.54</f>
        <v>185.42</v>
      </c>
    </row>
    <row r="646" spans="1:9">
      <c r="A646">
        <v>645</v>
      </c>
      <c r="B646" t="s">
        <v>650</v>
      </c>
      <c r="C646">
        <v>205</v>
      </c>
      <c r="D646" s="1">
        <v>32108</v>
      </c>
      <c r="E646" s="10">
        <v>1987</v>
      </c>
      <c r="F646">
        <v>6</v>
      </c>
      <c r="G646">
        <v>3</v>
      </c>
      <c r="H646" s="12">
        <f>ufc_fighters[[#This Row],[weight_pounds]]*0.45359237</f>
        <v>92.986435850000007</v>
      </c>
      <c r="I646" s="12">
        <f>ufc_fighters[[#This Row],[height_feet]]*30.48+ufc_fighters[[#This Row],[height_inches]]*2.54</f>
        <v>190.5</v>
      </c>
    </row>
    <row r="647" spans="1:9">
      <c r="A647">
        <v>646</v>
      </c>
      <c r="B647" t="s">
        <v>651</v>
      </c>
      <c r="C647">
        <v>170</v>
      </c>
      <c r="D647" s="1">
        <v>31351</v>
      </c>
      <c r="E647" s="10">
        <v>1985</v>
      </c>
      <c r="F647">
        <v>6</v>
      </c>
      <c r="G647">
        <v>2</v>
      </c>
      <c r="H647" s="12">
        <f>ufc_fighters[[#This Row],[weight_pounds]]*0.45359237</f>
        <v>77.110702900000007</v>
      </c>
      <c r="I647" s="12">
        <f>ufc_fighters[[#This Row],[height_feet]]*30.48+ufc_fighters[[#This Row],[height_inches]]*2.54</f>
        <v>187.96</v>
      </c>
    </row>
    <row r="648" spans="1:9">
      <c r="A648">
        <v>647</v>
      </c>
      <c r="B648" t="s">
        <v>652</v>
      </c>
      <c r="C648">
        <v>155</v>
      </c>
      <c r="D648" s="1">
        <v>27955</v>
      </c>
      <c r="E648" s="10">
        <v>1976</v>
      </c>
      <c r="F648">
        <v>5</v>
      </c>
      <c r="G648">
        <v>5</v>
      </c>
      <c r="H648" s="12">
        <f>ufc_fighters[[#This Row],[weight_pounds]]*0.45359237</f>
        <v>70.306817350000003</v>
      </c>
      <c r="I648" s="12">
        <f>ufc_fighters[[#This Row],[height_feet]]*30.48+ufc_fighters[[#This Row],[height_inches]]*2.54</f>
        <v>165.1</v>
      </c>
    </row>
    <row r="649" spans="1:9">
      <c r="A649">
        <v>648</v>
      </c>
      <c r="B649" t="s">
        <v>653</v>
      </c>
      <c r="C649">
        <v>145</v>
      </c>
      <c r="D649" s="1"/>
      <c r="E649" s="10">
        <v>0</v>
      </c>
      <c r="H649" s="12">
        <f>ufc_fighters[[#This Row],[weight_pounds]]*0.45359237</f>
        <v>65.770893650000005</v>
      </c>
      <c r="I649" s="12">
        <f>ufc_fighters[[#This Row],[height_feet]]*30.48+ufc_fighters[[#This Row],[height_inches]]*2.54</f>
        <v>0</v>
      </c>
    </row>
    <row r="650" spans="1:9">
      <c r="A650">
        <v>649</v>
      </c>
      <c r="B650" t="s">
        <v>654</v>
      </c>
      <c r="C650">
        <v>155</v>
      </c>
      <c r="D650" s="1">
        <v>25723</v>
      </c>
      <c r="E650" s="10">
        <v>1970</v>
      </c>
      <c r="F650">
        <v>5</v>
      </c>
      <c r="G650">
        <v>6</v>
      </c>
      <c r="H650" s="12">
        <f>ufc_fighters[[#This Row],[weight_pounds]]*0.45359237</f>
        <v>70.306817350000003</v>
      </c>
      <c r="I650" s="12">
        <f>ufc_fighters[[#This Row],[height_feet]]*30.48+ufc_fighters[[#This Row],[height_inches]]*2.54</f>
        <v>167.64000000000001</v>
      </c>
    </row>
    <row r="651" spans="1:9">
      <c r="A651">
        <v>650</v>
      </c>
      <c r="B651" t="s">
        <v>655</v>
      </c>
      <c r="C651">
        <v>185</v>
      </c>
      <c r="D651" s="1">
        <v>28315</v>
      </c>
      <c r="E651" s="10">
        <v>1977</v>
      </c>
      <c r="F651">
        <v>6</v>
      </c>
      <c r="G651">
        <v>3</v>
      </c>
      <c r="H651" s="12">
        <f>ufc_fighters[[#This Row],[weight_pounds]]*0.45359237</f>
        <v>83.914588450000011</v>
      </c>
      <c r="I651" s="12">
        <f>ufc_fighters[[#This Row],[height_feet]]*30.48+ufc_fighters[[#This Row],[height_inches]]*2.54</f>
        <v>190.5</v>
      </c>
    </row>
    <row r="652" spans="1:9">
      <c r="A652">
        <v>651</v>
      </c>
      <c r="B652" t="s">
        <v>656</v>
      </c>
      <c r="C652">
        <v>155</v>
      </c>
      <c r="D652" s="1"/>
      <c r="E652" s="10">
        <v>0</v>
      </c>
      <c r="H652" s="12">
        <f>ufc_fighters[[#This Row],[weight_pounds]]*0.45359237</f>
        <v>70.306817350000003</v>
      </c>
      <c r="I652" s="12">
        <f>ufc_fighters[[#This Row],[height_feet]]*30.48+ufc_fighters[[#This Row],[height_inches]]*2.54</f>
        <v>0</v>
      </c>
    </row>
    <row r="653" spans="1:9">
      <c r="A653">
        <v>652</v>
      </c>
      <c r="B653" t="s">
        <v>657</v>
      </c>
      <c r="C653">
        <v>205</v>
      </c>
      <c r="D653" s="1">
        <v>23184</v>
      </c>
      <c r="E653" s="10">
        <v>1963</v>
      </c>
      <c r="F653">
        <v>6</v>
      </c>
      <c r="G653">
        <v>1</v>
      </c>
      <c r="H653" s="12">
        <f>ufc_fighters[[#This Row],[weight_pounds]]*0.45359237</f>
        <v>92.986435850000007</v>
      </c>
      <c r="I653" s="12">
        <f>ufc_fighters[[#This Row],[height_feet]]*30.48+ufc_fighters[[#This Row],[height_inches]]*2.54</f>
        <v>185.42</v>
      </c>
    </row>
    <row r="654" spans="1:9">
      <c r="A654">
        <v>653</v>
      </c>
      <c r="B654" t="s">
        <v>658</v>
      </c>
      <c r="C654">
        <v>155</v>
      </c>
      <c r="D654" s="1">
        <v>31973</v>
      </c>
      <c r="E654" s="10">
        <v>1987</v>
      </c>
      <c r="F654">
        <v>5</v>
      </c>
      <c r="G654">
        <v>11</v>
      </c>
      <c r="H654" s="12">
        <f>ufc_fighters[[#This Row],[weight_pounds]]*0.45359237</f>
        <v>70.306817350000003</v>
      </c>
      <c r="I654" s="12">
        <f>ufc_fighters[[#This Row],[height_feet]]*30.48+ufc_fighters[[#This Row],[height_inches]]*2.54</f>
        <v>180.34</v>
      </c>
    </row>
    <row r="655" spans="1:9">
      <c r="A655">
        <v>654</v>
      </c>
      <c r="B655" t="s">
        <v>659</v>
      </c>
      <c r="C655">
        <v>155</v>
      </c>
      <c r="D655" s="1">
        <v>34611</v>
      </c>
      <c r="E655" s="10">
        <v>1994</v>
      </c>
      <c r="F655">
        <v>6</v>
      </c>
      <c r="G655">
        <v>0</v>
      </c>
      <c r="H655" s="12">
        <f>ufc_fighters[[#This Row],[weight_pounds]]*0.45359237</f>
        <v>70.306817350000003</v>
      </c>
      <c r="I655" s="12">
        <f>ufc_fighters[[#This Row],[height_feet]]*30.48+ufc_fighters[[#This Row],[height_inches]]*2.54</f>
        <v>182.88</v>
      </c>
    </row>
    <row r="656" spans="1:9">
      <c r="A656">
        <v>655</v>
      </c>
      <c r="B656" t="s">
        <v>660</v>
      </c>
      <c r="C656">
        <v>155</v>
      </c>
      <c r="D656" s="1"/>
      <c r="E656" s="10">
        <v>0</v>
      </c>
      <c r="H656" s="12">
        <f>ufc_fighters[[#This Row],[weight_pounds]]*0.45359237</f>
        <v>70.306817350000003</v>
      </c>
      <c r="I656" s="12">
        <f>ufc_fighters[[#This Row],[height_feet]]*30.48+ufc_fighters[[#This Row],[height_inches]]*2.54</f>
        <v>0</v>
      </c>
    </row>
    <row r="657" spans="1:9">
      <c r="A657">
        <v>656</v>
      </c>
      <c r="B657" t="s">
        <v>661</v>
      </c>
      <c r="C657">
        <v>155</v>
      </c>
      <c r="D657" s="1">
        <v>29184</v>
      </c>
      <c r="E657" s="10">
        <v>1979</v>
      </c>
      <c r="F657">
        <v>5</v>
      </c>
      <c r="G657">
        <v>7</v>
      </c>
      <c r="H657" s="12">
        <f>ufc_fighters[[#This Row],[weight_pounds]]*0.45359237</f>
        <v>70.306817350000003</v>
      </c>
      <c r="I657" s="12">
        <f>ufc_fighters[[#This Row],[height_feet]]*30.48+ufc_fighters[[#This Row],[height_inches]]*2.54</f>
        <v>170.18</v>
      </c>
    </row>
    <row r="658" spans="1:9">
      <c r="A658">
        <v>657</v>
      </c>
      <c r="B658" t="s">
        <v>662</v>
      </c>
      <c r="C658">
        <v>232</v>
      </c>
      <c r="D658" s="1">
        <v>28604</v>
      </c>
      <c r="E658" s="10">
        <v>1978</v>
      </c>
      <c r="F658">
        <v>6</v>
      </c>
      <c r="G658">
        <v>4</v>
      </c>
      <c r="H658" s="12">
        <f>ufc_fighters[[#This Row],[weight_pounds]]*0.45359237</f>
        <v>105.23342984</v>
      </c>
      <c r="I658" s="12">
        <f>ufc_fighters[[#This Row],[height_feet]]*30.48+ufc_fighters[[#This Row],[height_inches]]*2.54</f>
        <v>193.04</v>
      </c>
    </row>
    <row r="659" spans="1:9">
      <c r="A659">
        <v>658</v>
      </c>
      <c r="B659" t="s">
        <v>663</v>
      </c>
      <c r="C659">
        <v>205</v>
      </c>
      <c r="D659" s="1">
        <v>35128</v>
      </c>
      <c r="E659" s="10">
        <v>1996</v>
      </c>
      <c r="F659">
        <v>6</v>
      </c>
      <c r="G659">
        <v>2</v>
      </c>
      <c r="H659" s="12">
        <f>ufc_fighters[[#This Row],[weight_pounds]]*0.45359237</f>
        <v>92.986435850000007</v>
      </c>
      <c r="I659" s="12">
        <f>ufc_fighters[[#This Row],[height_feet]]*30.48+ufc_fighters[[#This Row],[height_inches]]*2.54</f>
        <v>187.96</v>
      </c>
    </row>
    <row r="660" spans="1:9">
      <c r="A660">
        <v>659</v>
      </c>
      <c r="B660" t="s">
        <v>664</v>
      </c>
      <c r="C660">
        <v>135</v>
      </c>
      <c r="D660" s="1">
        <v>31115</v>
      </c>
      <c r="E660" s="10">
        <v>1985</v>
      </c>
      <c r="F660">
        <v>5</v>
      </c>
      <c r="G660">
        <v>8</v>
      </c>
      <c r="H660" s="12">
        <f>ufc_fighters[[#This Row],[weight_pounds]]*0.45359237</f>
        <v>61.23496995</v>
      </c>
      <c r="I660" s="12">
        <f>ufc_fighters[[#This Row],[height_feet]]*30.48+ufc_fighters[[#This Row],[height_inches]]*2.54</f>
        <v>172.72</v>
      </c>
    </row>
    <row r="661" spans="1:9">
      <c r="A661">
        <v>660</v>
      </c>
      <c r="B661" t="s">
        <v>665</v>
      </c>
      <c r="C661">
        <v>145</v>
      </c>
      <c r="D661" s="1">
        <v>32771</v>
      </c>
      <c r="E661" s="10">
        <v>1989</v>
      </c>
      <c r="F661">
        <v>6</v>
      </c>
      <c r="G661">
        <v>0</v>
      </c>
      <c r="H661" s="12">
        <f>ufc_fighters[[#This Row],[weight_pounds]]*0.45359237</f>
        <v>65.770893650000005</v>
      </c>
      <c r="I661" s="12">
        <f>ufc_fighters[[#This Row],[height_feet]]*30.48+ufc_fighters[[#This Row],[height_inches]]*2.54</f>
        <v>182.88</v>
      </c>
    </row>
    <row r="662" spans="1:9">
      <c r="A662">
        <v>661</v>
      </c>
      <c r="B662" t="s">
        <v>666</v>
      </c>
      <c r="C662">
        <v>155</v>
      </c>
      <c r="D662" s="1">
        <v>31616</v>
      </c>
      <c r="E662" s="10">
        <v>1986</v>
      </c>
      <c r="F662">
        <v>5</v>
      </c>
      <c r="G662">
        <v>7</v>
      </c>
      <c r="H662" s="12">
        <f>ufc_fighters[[#This Row],[weight_pounds]]*0.45359237</f>
        <v>70.306817350000003</v>
      </c>
      <c r="I662" s="12">
        <f>ufc_fighters[[#This Row],[height_feet]]*30.48+ufc_fighters[[#This Row],[height_inches]]*2.54</f>
        <v>170.18</v>
      </c>
    </row>
    <row r="663" spans="1:9">
      <c r="A663">
        <v>662</v>
      </c>
      <c r="B663" t="s">
        <v>667</v>
      </c>
      <c r="C663">
        <v>145</v>
      </c>
      <c r="D663" s="1">
        <v>31496</v>
      </c>
      <c r="E663" s="10">
        <v>1986</v>
      </c>
      <c r="H663" s="12">
        <f>ufc_fighters[[#This Row],[weight_pounds]]*0.45359237</f>
        <v>65.770893650000005</v>
      </c>
      <c r="I663" s="12">
        <f>ufc_fighters[[#This Row],[height_feet]]*30.48+ufc_fighters[[#This Row],[height_inches]]*2.54</f>
        <v>0</v>
      </c>
    </row>
    <row r="664" spans="1:9">
      <c r="A664">
        <v>663</v>
      </c>
      <c r="B664" t="s">
        <v>668</v>
      </c>
      <c r="C664">
        <v>139</v>
      </c>
      <c r="D664" s="1">
        <v>31888</v>
      </c>
      <c r="E664" s="10">
        <v>1987</v>
      </c>
      <c r="F664">
        <v>5</v>
      </c>
      <c r="G664">
        <v>7</v>
      </c>
      <c r="H664" s="12">
        <f>ufc_fighters[[#This Row],[weight_pounds]]*0.45359237</f>
        <v>63.049339430000003</v>
      </c>
      <c r="I664" s="12">
        <f>ufc_fighters[[#This Row],[height_feet]]*30.48+ufc_fighters[[#This Row],[height_inches]]*2.54</f>
        <v>170.18</v>
      </c>
    </row>
    <row r="665" spans="1:9">
      <c r="A665">
        <v>664</v>
      </c>
      <c r="B665" t="s">
        <v>669</v>
      </c>
      <c r="C665">
        <v>205</v>
      </c>
      <c r="D665" s="1"/>
      <c r="E665" s="10">
        <v>0</v>
      </c>
      <c r="H665" s="12">
        <f>ufc_fighters[[#This Row],[weight_pounds]]*0.45359237</f>
        <v>92.986435850000007</v>
      </c>
      <c r="I665" s="12">
        <f>ufc_fighters[[#This Row],[height_feet]]*30.48+ufc_fighters[[#This Row],[height_inches]]*2.54</f>
        <v>0</v>
      </c>
    </row>
    <row r="666" spans="1:9">
      <c r="A666">
        <v>665</v>
      </c>
      <c r="B666" t="s">
        <v>670</v>
      </c>
      <c r="C666">
        <v>170</v>
      </c>
      <c r="D666" s="1">
        <v>29338</v>
      </c>
      <c r="E666" s="10">
        <v>1980</v>
      </c>
      <c r="F666">
        <v>6</v>
      </c>
      <c r="G666">
        <v>0</v>
      </c>
      <c r="H666" s="12">
        <f>ufc_fighters[[#This Row],[weight_pounds]]*0.45359237</f>
        <v>77.110702900000007</v>
      </c>
      <c r="I666" s="12">
        <f>ufc_fighters[[#This Row],[height_feet]]*30.48+ufc_fighters[[#This Row],[height_inches]]*2.54</f>
        <v>182.88</v>
      </c>
    </row>
    <row r="667" spans="1:9">
      <c r="A667">
        <v>666</v>
      </c>
      <c r="B667" t="s">
        <v>671</v>
      </c>
      <c r="C667">
        <v>205</v>
      </c>
      <c r="D667" s="1">
        <v>34144</v>
      </c>
      <c r="E667" s="10">
        <v>1993</v>
      </c>
      <c r="F667">
        <v>6</v>
      </c>
      <c r="G667">
        <v>2</v>
      </c>
      <c r="H667" s="12">
        <f>ufc_fighters[[#This Row],[weight_pounds]]*0.45359237</f>
        <v>92.986435850000007</v>
      </c>
      <c r="I667" s="12">
        <f>ufc_fighters[[#This Row],[height_feet]]*30.48+ufc_fighters[[#This Row],[height_inches]]*2.54</f>
        <v>187.96</v>
      </c>
    </row>
    <row r="668" spans="1:9">
      <c r="A668">
        <v>667</v>
      </c>
      <c r="B668" t="s">
        <v>672</v>
      </c>
      <c r="C668">
        <v>245</v>
      </c>
      <c r="D668" s="1">
        <v>32820</v>
      </c>
      <c r="E668" s="10">
        <v>1989</v>
      </c>
      <c r="F668">
        <v>6</v>
      </c>
      <c r="G668">
        <v>3</v>
      </c>
      <c r="H668" s="12">
        <f>ufc_fighters[[#This Row],[weight_pounds]]*0.45359237</f>
        <v>111.13013065000001</v>
      </c>
      <c r="I668" s="12">
        <f>ufc_fighters[[#This Row],[height_feet]]*30.48+ufc_fighters[[#This Row],[height_inches]]*2.54</f>
        <v>190.5</v>
      </c>
    </row>
    <row r="669" spans="1:9">
      <c r="A669">
        <v>668</v>
      </c>
      <c r="B669" t="s">
        <v>673</v>
      </c>
      <c r="C669">
        <v>155</v>
      </c>
      <c r="D669" s="1">
        <v>34478</v>
      </c>
      <c r="E669" s="10">
        <v>1994</v>
      </c>
      <c r="F669">
        <v>5</v>
      </c>
      <c r="G669">
        <v>10</v>
      </c>
      <c r="H669" s="12">
        <f>ufc_fighters[[#This Row],[weight_pounds]]*0.45359237</f>
        <v>70.306817350000003</v>
      </c>
      <c r="I669" s="12">
        <f>ufc_fighters[[#This Row],[height_feet]]*30.48+ufc_fighters[[#This Row],[height_inches]]*2.54</f>
        <v>177.8</v>
      </c>
    </row>
    <row r="670" spans="1:9">
      <c r="A670">
        <v>669</v>
      </c>
      <c r="B670" t="s">
        <v>674</v>
      </c>
      <c r="C670">
        <v>205</v>
      </c>
      <c r="D670" s="1">
        <v>29541</v>
      </c>
      <c r="E670" s="10">
        <v>1980</v>
      </c>
      <c r="F670">
        <v>6</v>
      </c>
      <c r="G670">
        <v>2</v>
      </c>
      <c r="H670" s="12">
        <f>ufc_fighters[[#This Row],[weight_pounds]]*0.45359237</f>
        <v>92.986435850000007</v>
      </c>
      <c r="I670" s="12">
        <f>ufc_fighters[[#This Row],[height_feet]]*30.48+ufc_fighters[[#This Row],[height_inches]]*2.54</f>
        <v>187.96</v>
      </c>
    </row>
    <row r="671" spans="1:9">
      <c r="A671">
        <v>670</v>
      </c>
      <c r="B671" t="s">
        <v>675</v>
      </c>
      <c r="C671">
        <v>240</v>
      </c>
      <c r="D671" s="1"/>
      <c r="E671" s="10">
        <v>0</v>
      </c>
      <c r="F671">
        <v>6</v>
      </c>
      <c r="G671">
        <v>2</v>
      </c>
      <c r="H671" s="12">
        <f>ufc_fighters[[#This Row],[weight_pounds]]*0.45359237</f>
        <v>108.86216880000001</v>
      </c>
      <c r="I671" s="12">
        <f>ufc_fighters[[#This Row],[height_feet]]*30.48+ufc_fighters[[#This Row],[height_inches]]*2.54</f>
        <v>187.96</v>
      </c>
    </row>
    <row r="672" spans="1:9">
      <c r="A672">
        <v>671</v>
      </c>
      <c r="B672" t="s">
        <v>676</v>
      </c>
      <c r="C672">
        <v>115</v>
      </c>
      <c r="D672" s="1">
        <v>33339</v>
      </c>
      <c r="E672" s="10">
        <v>1991</v>
      </c>
      <c r="F672">
        <v>5</v>
      </c>
      <c r="G672">
        <v>4</v>
      </c>
      <c r="H672" s="12">
        <f>ufc_fighters[[#This Row],[weight_pounds]]*0.45359237</f>
        <v>52.163122550000004</v>
      </c>
      <c r="I672" s="12">
        <f>ufc_fighters[[#This Row],[height_feet]]*30.48+ufc_fighters[[#This Row],[height_inches]]*2.54</f>
        <v>162.56</v>
      </c>
    </row>
    <row r="673" spans="1:9">
      <c r="A673">
        <v>672</v>
      </c>
      <c r="B673" t="s">
        <v>677</v>
      </c>
      <c r="C673">
        <v>135</v>
      </c>
      <c r="D673" s="1">
        <v>28370</v>
      </c>
      <c r="E673" s="10">
        <v>1977</v>
      </c>
      <c r="F673">
        <v>5</v>
      </c>
      <c r="G673">
        <v>6</v>
      </c>
      <c r="H673" s="12">
        <f>ufc_fighters[[#This Row],[weight_pounds]]*0.45359237</f>
        <v>61.23496995</v>
      </c>
      <c r="I673" s="12">
        <f>ufc_fighters[[#This Row],[height_feet]]*30.48+ufc_fighters[[#This Row],[height_inches]]*2.54</f>
        <v>167.64000000000001</v>
      </c>
    </row>
    <row r="674" spans="1:9">
      <c r="A674">
        <v>673</v>
      </c>
      <c r="B674" t="s">
        <v>678</v>
      </c>
      <c r="C674">
        <v>170</v>
      </c>
      <c r="D674" s="1">
        <v>31973</v>
      </c>
      <c r="E674" s="10">
        <v>1987</v>
      </c>
      <c r="F674">
        <v>5</v>
      </c>
      <c r="G674">
        <v>10</v>
      </c>
      <c r="H674" s="12">
        <f>ufc_fighters[[#This Row],[weight_pounds]]*0.45359237</f>
        <v>77.110702900000007</v>
      </c>
      <c r="I674" s="12">
        <f>ufc_fighters[[#This Row],[height_feet]]*30.48+ufc_fighters[[#This Row],[height_inches]]*2.54</f>
        <v>177.8</v>
      </c>
    </row>
    <row r="675" spans="1:9">
      <c r="A675">
        <v>674</v>
      </c>
      <c r="B675" t="s">
        <v>679</v>
      </c>
      <c r="C675">
        <v>145</v>
      </c>
      <c r="D675" s="1">
        <v>32020</v>
      </c>
      <c r="E675" s="10">
        <v>1987</v>
      </c>
      <c r="F675">
        <v>5</v>
      </c>
      <c r="G675">
        <v>9</v>
      </c>
      <c r="H675" s="12">
        <f>ufc_fighters[[#This Row],[weight_pounds]]*0.45359237</f>
        <v>65.770893650000005</v>
      </c>
      <c r="I675" s="12">
        <f>ufc_fighters[[#This Row],[height_feet]]*30.48+ufc_fighters[[#This Row],[height_inches]]*2.54</f>
        <v>175.26</v>
      </c>
    </row>
    <row r="676" spans="1:9">
      <c r="A676">
        <v>675</v>
      </c>
      <c r="B676" t="s">
        <v>680</v>
      </c>
      <c r="C676">
        <v>155</v>
      </c>
      <c r="D676" s="1">
        <v>31209</v>
      </c>
      <c r="E676" s="10">
        <v>1985</v>
      </c>
      <c r="F676">
        <v>5</v>
      </c>
      <c r="G676">
        <v>8</v>
      </c>
      <c r="H676" s="12">
        <f>ufc_fighters[[#This Row],[weight_pounds]]*0.45359237</f>
        <v>70.306817350000003</v>
      </c>
      <c r="I676" s="12">
        <f>ufc_fighters[[#This Row],[height_feet]]*30.48+ufc_fighters[[#This Row],[height_inches]]*2.54</f>
        <v>172.72</v>
      </c>
    </row>
    <row r="677" spans="1:9">
      <c r="A677">
        <v>676</v>
      </c>
      <c r="B677" t="s">
        <v>681</v>
      </c>
      <c r="C677">
        <v>205</v>
      </c>
      <c r="D677" s="1">
        <v>34317</v>
      </c>
      <c r="E677" s="10">
        <v>1993</v>
      </c>
      <c r="F677">
        <v>6</v>
      </c>
      <c r="G677">
        <v>1</v>
      </c>
      <c r="H677" s="12">
        <f>ufc_fighters[[#This Row],[weight_pounds]]*0.45359237</f>
        <v>92.986435850000007</v>
      </c>
      <c r="I677" s="12">
        <f>ufc_fighters[[#This Row],[height_feet]]*30.48+ufc_fighters[[#This Row],[height_inches]]*2.54</f>
        <v>185.42</v>
      </c>
    </row>
    <row r="678" spans="1:9">
      <c r="A678">
        <v>677</v>
      </c>
      <c r="B678" t="s">
        <v>682</v>
      </c>
      <c r="C678">
        <v>145</v>
      </c>
      <c r="D678" s="1">
        <v>26741</v>
      </c>
      <c r="E678" s="10">
        <v>1973</v>
      </c>
      <c r="F678">
        <v>5</v>
      </c>
      <c r="G678">
        <v>4</v>
      </c>
      <c r="H678" s="12">
        <f>ufc_fighters[[#This Row],[weight_pounds]]*0.45359237</f>
        <v>65.770893650000005</v>
      </c>
      <c r="I678" s="12">
        <f>ufc_fighters[[#This Row],[height_feet]]*30.48+ufc_fighters[[#This Row],[height_inches]]*2.54</f>
        <v>162.56</v>
      </c>
    </row>
    <row r="679" spans="1:9">
      <c r="A679">
        <v>678</v>
      </c>
      <c r="B679" t="s">
        <v>683</v>
      </c>
      <c r="C679">
        <v>155</v>
      </c>
      <c r="D679" s="1">
        <v>32546</v>
      </c>
      <c r="E679" s="10">
        <v>1989</v>
      </c>
      <c r="F679">
        <v>5</v>
      </c>
      <c r="G679">
        <v>9</v>
      </c>
      <c r="H679" s="12">
        <f>ufc_fighters[[#This Row],[weight_pounds]]*0.45359237</f>
        <v>70.306817350000003</v>
      </c>
      <c r="I679" s="12">
        <f>ufc_fighters[[#This Row],[height_feet]]*30.48+ufc_fighters[[#This Row],[height_inches]]*2.54</f>
        <v>175.26</v>
      </c>
    </row>
    <row r="680" spans="1:9">
      <c r="A680">
        <v>679</v>
      </c>
      <c r="B680" t="s">
        <v>684</v>
      </c>
      <c r="C680">
        <v>205</v>
      </c>
      <c r="D680" s="1">
        <v>32752</v>
      </c>
      <c r="E680" s="10">
        <v>1989</v>
      </c>
      <c r="F680">
        <v>6</v>
      </c>
      <c r="G680">
        <v>3</v>
      </c>
      <c r="H680" s="12">
        <f>ufc_fighters[[#This Row],[weight_pounds]]*0.45359237</f>
        <v>92.986435850000007</v>
      </c>
      <c r="I680" s="12">
        <f>ufc_fighters[[#This Row],[height_feet]]*30.48+ufc_fighters[[#This Row],[height_inches]]*2.54</f>
        <v>190.5</v>
      </c>
    </row>
    <row r="681" spans="1:9">
      <c r="A681">
        <v>680</v>
      </c>
      <c r="B681" t="s">
        <v>685</v>
      </c>
      <c r="C681">
        <v>145</v>
      </c>
      <c r="D681" s="1">
        <v>29568</v>
      </c>
      <c r="E681" s="10">
        <v>1980</v>
      </c>
      <c r="F681">
        <v>5</v>
      </c>
      <c r="G681">
        <v>7</v>
      </c>
      <c r="H681" s="12">
        <f>ufc_fighters[[#This Row],[weight_pounds]]*0.45359237</f>
        <v>65.770893650000005</v>
      </c>
      <c r="I681" s="12">
        <f>ufc_fighters[[#This Row],[height_feet]]*30.48+ufc_fighters[[#This Row],[height_inches]]*2.54</f>
        <v>170.18</v>
      </c>
    </row>
    <row r="682" spans="1:9">
      <c r="A682">
        <v>681</v>
      </c>
      <c r="B682" t="s">
        <v>686</v>
      </c>
      <c r="C682">
        <v>155</v>
      </c>
      <c r="D682" s="1">
        <v>35099</v>
      </c>
      <c r="E682" s="10">
        <v>1996</v>
      </c>
      <c r="F682">
        <v>5</v>
      </c>
      <c r="G682">
        <v>8</v>
      </c>
      <c r="H682" s="12">
        <f>ufc_fighters[[#This Row],[weight_pounds]]*0.45359237</f>
        <v>70.306817350000003</v>
      </c>
      <c r="I682" s="12">
        <f>ufc_fighters[[#This Row],[height_feet]]*30.48+ufc_fighters[[#This Row],[height_inches]]*2.54</f>
        <v>172.72</v>
      </c>
    </row>
    <row r="683" spans="1:9">
      <c r="A683">
        <v>682</v>
      </c>
      <c r="B683" t="s">
        <v>687</v>
      </c>
      <c r="C683">
        <v>185</v>
      </c>
      <c r="D683" s="1">
        <v>30896</v>
      </c>
      <c r="E683" s="10">
        <v>1984</v>
      </c>
      <c r="F683">
        <v>6</v>
      </c>
      <c r="G683">
        <v>0</v>
      </c>
      <c r="H683" s="12">
        <f>ufc_fighters[[#This Row],[weight_pounds]]*0.45359237</f>
        <v>83.914588450000011</v>
      </c>
      <c r="I683" s="12">
        <f>ufc_fighters[[#This Row],[height_feet]]*30.48+ufc_fighters[[#This Row],[height_inches]]*2.54</f>
        <v>182.88</v>
      </c>
    </row>
    <row r="684" spans="1:9">
      <c r="A684">
        <v>683</v>
      </c>
      <c r="B684" t="s">
        <v>688</v>
      </c>
      <c r="C684">
        <v>240</v>
      </c>
      <c r="D684" s="1">
        <v>31114</v>
      </c>
      <c r="E684" s="10">
        <v>1985</v>
      </c>
      <c r="F684">
        <v>6</v>
      </c>
      <c r="G684">
        <v>3</v>
      </c>
      <c r="H684" s="12">
        <f>ufc_fighters[[#This Row],[weight_pounds]]*0.45359237</f>
        <v>108.86216880000001</v>
      </c>
      <c r="I684" s="12">
        <f>ufc_fighters[[#This Row],[height_feet]]*30.48+ufc_fighters[[#This Row],[height_inches]]*2.54</f>
        <v>190.5</v>
      </c>
    </row>
    <row r="685" spans="1:9">
      <c r="A685">
        <v>684</v>
      </c>
      <c r="B685" t="s">
        <v>689</v>
      </c>
      <c r="C685">
        <v>170</v>
      </c>
      <c r="D685" s="1">
        <v>31002</v>
      </c>
      <c r="E685" s="10">
        <v>1984</v>
      </c>
      <c r="F685">
        <v>5</v>
      </c>
      <c r="G685">
        <v>11</v>
      </c>
      <c r="H685" s="12">
        <f>ufc_fighters[[#This Row],[weight_pounds]]*0.45359237</f>
        <v>77.110702900000007</v>
      </c>
      <c r="I685" s="12">
        <f>ufc_fighters[[#This Row],[height_feet]]*30.48+ufc_fighters[[#This Row],[height_inches]]*2.54</f>
        <v>180.34</v>
      </c>
    </row>
    <row r="686" spans="1:9">
      <c r="A686">
        <v>685</v>
      </c>
      <c r="B686" t="s">
        <v>690</v>
      </c>
      <c r="C686">
        <v>170</v>
      </c>
      <c r="D686" s="1">
        <v>30368</v>
      </c>
      <c r="E686" s="10">
        <v>1983</v>
      </c>
      <c r="F686">
        <v>5</v>
      </c>
      <c r="G686">
        <v>9</v>
      </c>
      <c r="H686" s="12">
        <f>ufc_fighters[[#This Row],[weight_pounds]]*0.45359237</f>
        <v>77.110702900000007</v>
      </c>
      <c r="I686" s="12">
        <f>ufc_fighters[[#This Row],[height_feet]]*30.48+ufc_fighters[[#This Row],[height_inches]]*2.54</f>
        <v>175.26</v>
      </c>
    </row>
    <row r="687" spans="1:9">
      <c r="A687">
        <v>686</v>
      </c>
      <c r="B687" t="s">
        <v>691</v>
      </c>
      <c r="C687">
        <v>205</v>
      </c>
      <c r="D687" s="1">
        <v>28585</v>
      </c>
      <c r="E687" s="10">
        <v>1978</v>
      </c>
      <c r="F687">
        <v>6</v>
      </c>
      <c r="G687">
        <v>2</v>
      </c>
      <c r="H687" s="12">
        <f>ufc_fighters[[#This Row],[weight_pounds]]*0.45359237</f>
        <v>92.986435850000007</v>
      </c>
      <c r="I687" s="12">
        <f>ufc_fighters[[#This Row],[height_feet]]*30.48+ufc_fighters[[#This Row],[height_inches]]*2.54</f>
        <v>187.96</v>
      </c>
    </row>
    <row r="688" spans="1:9">
      <c r="A688">
        <v>687</v>
      </c>
      <c r="B688" t="s">
        <v>692</v>
      </c>
      <c r="C688">
        <v>205</v>
      </c>
      <c r="D688" s="1"/>
      <c r="E688" s="10">
        <v>0</v>
      </c>
      <c r="F688">
        <v>6</v>
      </c>
      <c r="G688">
        <v>1</v>
      </c>
      <c r="H688" s="12">
        <f>ufc_fighters[[#This Row],[weight_pounds]]*0.45359237</f>
        <v>92.986435850000007</v>
      </c>
      <c r="I688" s="12">
        <f>ufc_fighters[[#This Row],[height_feet]]*30.48+ufc_fighters[[#This Row],[height_inches]]*2.54</f>
        <v>185.42</v>
      </c>
    </row>
    <row r="689" spans="1:9">
      <c r="A689">
        <v>688</v>
      </c>
      <c r="B689" t="s">
        <v>693</v>
      </c>
      <c r="C689">
        <v>170</v>
      </c>
      <c r="D689" s="1"/>
      <c r="E689" s="10">
        <v>0</v>
      </c>
      <c r="F689">
        <v>6</v>
      </c>
      <c r="G689">
        <v>0</v>
      </c>
      <c r="H689" s="12">
        <f>ufc_fighters[[#This Row],[weight_pounds]]*0.45359237</f>
        <v>77.110702900000007</v>
      </c>
      <c r="I689" s="12">
        <f>ufc_fighters[[#This Row],[height_feet]]*30.48+ufc_fighters[[#This Row],[height_inches]]*2.54</f>
        <v>182.88</v>
      </c>
    </row>
    <row r="690" spans="1:9">
      <c r="A690">
        <v>689</v>
      </c>
      <c r="B690" t="s">
        <v>694</v>
      </c>
      <c r="C690">
        <v>115</v>
      </c>
      <c r="D690" s="1">
        <v>32135</v>
      </c>
      <c r="E690" s="10">
        <v>1987</v>
      </c>
      <c r="F690">
        <v>5</v>
      </c>
      <c r="G690">
        <v>2</v>
      </c>
      <c r="H690" s="12">
        <f>ufc_fighters[[#This Row],[weight_pounds]]*0.45359237</f>
        <v>52.163122550000004</v>
      </c>
      <c r="I690" s="12">
        <f>ufc_fighters[[#This Row],[height_feet]]*30.48+ufc_fighters[[#This Row],[height_inches]]*2.54</f>
        <v>157.48000000000002</v>
      </c>
    </row>
    <row r="691" spans="1:9">
      <c r="A691">
        <v>690</v>
      </c>
      <c r="B691" t="s">
        <v>695</v>
      </c>
      <c r="C691">
        <v>135</v>
      </c>
      <c r="D691" s="1"/>
      <c r="E691" s="10">
        <v>0</v>
      </c>
      <c r="F691">
        <v>5</v>
      </c>
      <c r="G691">
        <v>4</v>
      </c>
      <c r="H691" s="12">
        <f>ufc_fighters[[#This Row],[weight_pounds]]*0.45359237</f>
        <v>61.23496995</v>
      </c>
      <c r="I691" s="12">
        <f>ufc_fighters[[#This Row],[height_feet]]*30.48+ufc_fighters[[#This Row],[height_inches]]*2.54</f>
        <v>162.56</v>
      </c>
    </row>
    <row r="692" spans="1:9">
      <c r="A692">
        <v>691</v>
      </c>
      <c r="B692" t="s">
        <v>696</v>
      </c>
      <c r="C692">
        <v>155</v>
      </c>
      <c r="D692" s="1">
        <v>29254</v>
      </c>
      <c r="E692" s="10">
        <v>1980</v>
      </c>
      <c r="F692">
        <v>5</v>
      </c>
      <c r="G692">
        <v>7</v>
      </c>
      <c r="H692" s="12">
        <f>ufc_fighters[[#This Row],[weight_pounds]]*0.45359237</f>
        <v>70.306817350000003</v>
      </c>
      <c r="I692" s="12">
        <f>ufc_fighters[[#This Row],[height_feet]]*30.48+ufc_fighters[[#This Row],[height_inches]]*2.54</f>
        <v>170.18</v>
      </c>
    </row>
    <row r="693" spans="1:9">
      <c r="A693">
        <v>692</v>
      </c>
      <c r="B693" t="s">
        <v>697</v>
      </c>
      <c r="C693">
        <v>135</v>
      </c>
      <c r="D693" s="1">
        <v>30981</v>
      </c>
      <c r="E693" s="10">
        <v>1984</v>
      </c>
      <c r="F693">
        <v>5</v>
      </c>
      <c r="G693">
        <v>7</v>
      </c>
      <c r="H693" s="12">
        <f>ufc_fighters[[#This Row],[weight_pounds]]*0.45359237</f>
        <v>61.23496995</v>
      </c>
      <c r="I693" s="12">
        <f>ufc_fighters[[#This Row],[height_feet]]*30.48+ufc_fighters[[#This Row],[height_inches]]*2.54</f>
        <v>170.18</v>
      </c>
    </row>
    <row r="694" spans="1:9">
      <c r="A694">
        <v>693</v>
      </c>
      <c r="B694" t="s">
        <v>698</v>
      </c>
      <c r="C694">
        <v>155</v>
      </c>
      <c r="D694" s="1"/>
      <c r="E694" s="10">
        <v>0</v>
      </c>
      <c r="H694" s="12">
        <f>ufc_fighters[[#This Row],[weight_pounds]]*0.45359237</f>
        <v>70.306817350000003</v>
      </c>
      <c r="I694" s="12">
        <f>ufc_fighters[[#This Row],[height_feet]]*30.48+ufc_fighters[[#This Row],[height_inches]]*2.54</f>
        <v>0</v>
      </c>
    </row>
    <row r="695" spans="1:9">
      <c r="A695">
        <v>694</v>
      </c>
      <c r="B695" t="s">
        <v>699</v>
      </c>
      <c r="C695">
        <v>265</v>
      </c>
      <c r="D695" s="1">
        <v>30604</v>
      </c>
      <c r="E695" s="10">
        <v>1983</v>
      </c>
      <c r="F695">
        <v>6</v>
      </c>
      <c r="G695">
        <v>3</v>
      </c>
      <c r="H695" s="12">
        <f>ufc_fighters[[#This Row],[weight_pounds]]*0.45359237</f>
        <v>120.20197805000001</v>
      </c>
      <c r="I695" s="12">
        <f>ufc_fighters[[#This Row],[height_feet]]*30.48+ufc_fighters[[#This Row],[height_inches]]*2.54</f>
        <v>190.5</v>
      </c>
    </row>
    <row r="696" spans="1:9">
      <c r="A696">
        <v>695</v>
      </c>
      <c r="B696" t="s">
        <v>700</v>
      </c>
      <c r="C696">
        <v>238</v>
      </c>
      <c r="D696" s="1">
        <v>28915</v>
      </c>
      <c r="E696" s="10">
        <v>1979</v>
      </c>
      <c r="F696">
        <v>6</v>
      </c>
      <c r="G696">
        <v>2</v>
      </c>
      <c r="H696" s="12">
        <f>ufc_fighters[[#This Row],[weight_pounds]]*0.45359237</f>
        <v>107.95498406</v>
      </c>
      <c r="I696" s="12">
        <f>ufc_fighters[[#This Row],[height_feet]]*30.48+ufc_fighters[[#This Row],[height_inches]]*2.54</f>
        <v>187.96</v>
      </c>
    </row>
    <row r="697" spans="1:9">
      <c r="A697">
        <v>696</v>
      </c>
      <c r="B697" t="s">
        <v>701</v>
      </c>
      <c r="C697">
        <v>185</v>
      </c>
      <c r="D697" s="1"/>
      <c r="E697" s="10">
        <v>0</v>
      </c>
      <c r="F697">
        <v>6</v>
      </c>
      <c r="G697">
        <v>2</v>
      </c>
      <c r="H697" s="12">
        <f>ufc_fighters[[#This Row],[weight_pounds]]*0.45359237</f>
        <v>83.914588450000011</v>
      </c>
      <c r="I697" s="12">
        <f>ufc_fighters[[#This Row],[height_feet]]*30.48+ufc_fighters[[#This Row],[height_inches]]*2.54</f>
        <v>187.96</v>
      </c>
    </row>
    <row r="698" spans="1:9">
      <c r="A698">
        <v>697</v>
      </c>
      <c r="B698" t="s">
        <v>702</v>
      </c>
      <c r="C698">
        <v>155</v>
      </c>
      <c r="D698" s="1">
        <v>29222</v>
      </c>
      <c r="E698" s="10">
        <v>1980</v>
      </c>
      <c r="F698">
        <v>5</v>
      </c>
      <c r="G698">
        <v>8</v>
      </c>
      <c r="H698" s="12">
        <f>ufc_fighters[[#This Row],[weight_pounds]]*0.45359237</f>
        <v>70.306817350000003</v>
      </c>
      <c r="I698" s="12">
        <f>ufc_fighters[[#This Row],[height_feet]]*30.48+ufc_fighters[[#This Row],[height_inches]]*2.54</f>
        <v>172.72</v>
      </c>
    </row>
    <row r="699" spans="1:9">
      <c r="A699">
        <v>698</v>
      </c>
      <c r="B699" t="s">
        <v>703</v>
      </c>
      <c r="C699">
        <v>135</v>
      </c>
      <c r="D699" s="1">
        <v>32542</v>
      </c>
      <c r="E699" s="10">
        <v>1989</v>
      </c>
      <c r="F699">
        <v>5</v>
      </c>
      <c r="G699">
        <v>10</v>
      </c>
      <c r="H699" s="12">
        <f>ufc_fighters[[#This Row],[weight_pounds]]*0.45359237</f>
        <v>61.23496995</v>
      </c>
      <c r="I699" s="12">
        <f>ufc_fighters[[#This Row],[height_feet]]*30.48+ufc_fighters[[#This Row],[height_inches]]*2.54</f>
        <v>177.8</v>
      </c>
    </row>
    <row r="700" spans="1:9">
      <c r="A700">
        <v>699</v>
      </c>
      <c r="B700" t="s">
        <v>704</v>
      </c>
      <c r="C700">
        <v>155</v>
      </c>
      <c r="D700" s="1">
        <v>31764</v>
      </c>
      <c r="E700" s="10">
        <v>1986</v>
      </c>
      <c r="F700">
        <v>5</v>
      </c>
      <c r="G700">
        <v>7</v>
      </c>
      <c r="H700" s="12">
        <f>ufc_fighters[[#This Row],[weight_pounds]]*0.45359237</f>
        <v>70.306817350000003</v>
      </c>
      <c r="I700" s="12">
        <f>ufc_fighters[[#This Row],[height_feet]]*30.48+ufc_fighters[[#This Row],[height_inches]]*2.54</f>
        <v>170.18</v>
      </c>
    </row>
    <row r="701" spans="1:9">
      <c r="A701">
        <v>700</v>
      </c>
      <c r="B701" t="s">
        <v>705</v>
      </c>
      <c r="C701">
        <v>155</v>
      </c>
      <c r="D701" s="1">
        <v>32634</v>
      </c>
      <c r="E701" s="10">
        <v>1989</v>
      </c>
      <c r="F701">
        <v>5</v>
      </c>
      <c r="G701">
        <v>10</v>
      </c>
      <c r="H701" s="12">
        <f>ufc_fighters[[#This Row],[weight_pounds]]*0.45359237</f>
        <v>70.306817350000003</v>
      </c>
      <c r="I701" s="12">
        <f>ufc_fighters[[#This Row],[height_feet]]*30.48+ufc_fighters[[#This Row],[height_inches]]*2.54</f>
        <v>177.8</v>
      </c>
    </row>
    <row r="702" spans="1:9">
      <c r="A702">
        <v>701</v>
      </c>
      <c r="B702" t="s">
        <v>706</v>
      </c>
      <c r="C702">
        <v>175</v>
      </c>
      <c r="D702" s="1">
        <v>27732</v>
      </c>
      <c r="E702" s="10">
        <v>1975</v>
      </c>
      <c r="F702">
        <v>6</v>
      </c>
      <c r="G702">
        <v>0</v>
      </c>
      <c r="H702" s="12">
        <f>ufc_fighters[[#This Row],[weight_pounds]]*0.45359237</f>
        <v>79.378664749999999</v>
      </c>
      <c r="I702" s="12">
        <f>ufc_fighters[[#This Row],[height_feet]]*30.48+ufc_fighters[[#This Row],[height_inches]]*2.54</f>
        <v>182.88</v>
      </c>
    </row>
    <row r="703" spans="1:9">
      <c r="A703">
        <v>702</v>
      </c>
      <c r="B703" t="s">
        <v>707</v>
      </c>
      <c r="C703">
        <v>185</v>
      </c>
      <c r="D703" s="1">
        <v>34027</v>
      </c>
      <c r="E703" s="10">
        <v>1993</v>
      </c>
      <c r="F703">
        <v>6</v>
      </c>
      <c r="G703">
        <v>3</v>
      </c>
      <c r="H703" s="12">
        <f>ufc_fighters[[#This Row],[weight_pounds]]*0.45359237</f>
        <v>83.914588450000011</v>
      </c>
      <c r="I703" s="12">
        <f>ufc_fighters[[#This Row],[height_feet]]*30.48+ufc_fighters[[#This Row],[height_inches]]*2.54</f>
        <v>190.5</v>
      </c>
    </row>
    <row r="704" spans="1:9">
      <c r="A704">
        <v>703</v>
      </c>
      <c r="B704" t="s">
        <v>708</v>
      </c>
      <c r="C704">
        <v>250</v>
      </c>
      <c r="D704" s="1">
        <v>32776</v>
      </c>
      <c r="E704" s="10">
        <v>1989</v>
      </c>
      <c r="F704">
        <v>6</v>
      </c>
      <c r="G704">
        <v>3</v>
      </c>
      <c r="H704" s="12">
        <f>ufc_fighters[[#This Row],[weight_pounds]]*0.45359237</f>
        <v>113.3980925</v>
      </c>
      <c r="I704" s="12">
        <f>ufc_fighters[[#This Row],[height_feet]]*30.48+ufc_fighters[[#This Row],[height_inches]]*2.54</f>
        <v>190.5</v>
      </c>
    </row>
    <row r="705" spans="1:9">
      <c r="A705">
        <v>704</v>
      </c>
      <c r="B705" t="s">
        <v>709</v>
      </c>
      <c r="C705">
        <v>145</v>
      </c>
      <c r="D705" s="1"/>
      <c r="E705" s="10">
        <v>0</v>
      </c>
      <c r="F705">
        <v>5</v>
      </c>
      <c r="G705">
        <v>6</v>
      </c>
      <c r="H705" s="12">
        <f>ufc_fighters[[#This Row],[weight_pounds]]*0.45359237</f>
        <v>65.770893650000005</v>
      </c>
      <c r="I705" s="12">
        <f>ufc_fighters[[#This Row],[height_feet]]*30.48+ufc_fighters[[#This Row],[height_inches]]*2.54</f>
        <v>167.64000000000001</v>
      </c>
    </row>
    <row r="706" spans="1:9">
      <c r="A706">
        <v>705</v>
      </c>
      <c r="B706" t="s">
        <v>710</v>
      </c>
      <c r="C706">
        <v>155</v>
      </c>
      <c r="D706" s="1"/>
      <c r="E706" s="10">
        <v>0</v>
      </c>
      <c r="F706">
        <v>5</v>
      </c>
      <c r="G706">
        <v>9</v>
      </c>
      <c r="H706" s="12">
        <f>ufc_fighters[[#This Row],[weight_pounds]]*0.45359237</f>
        <v>70.306817350000003</v>
      </c>
      <c r="I706" s="12">
        <f>ufc_fighters[[#This Row],[height_feet]]*30.48+ufc_fighters[[#This Row],[height_inches]]*2.54</f>
        <v>175.26</v>
      </c>
    </row>
    <row r="707" spans="1:9">
      <c r="A707">
        <v>706</v>
      </c>
      <c r="B707" t="s">
        <v>711</v>
      </c>
      <c r="C707">
        <v>170</v>
      </c>
      <c r="D707" s="1">
        <v>26900</v>
      </c>
      <c r="E707" s="10">
        <v>1973</v>
      </c>
      <c r="F707">
        <v>5</v>
      </c>
      <c r="G707">
        <v>10</v>
      </c>
      <c r="H707" s="12">
        <f>ufc_fighters[[#This Row],[weight_pounds]]*0.45359237</f>
        <v>77.110702900000007</v>
      </c>
      <c r="I707" s="12">
        <f>ufc_fighters[[#This Row],[height_feet]]*30.48+ufc_fighters[[#This Row],[height_inches]]*2.54</f>
        <v>177.8</v>
      </c>
    </row>
    <row r="708" spans="1:9">
      <c r="A708">
        <v>707</v>
      </c>
      <c r="B708" t="s">
        <v>712</v>
      </c>
      <c r="C708">
        <v>135</v>
      </c>
      <c r="D708" s="1">
        <v>29522</v>
      </c>
      <c r="E708" s="10">
        <v>1980</v>
      </c>
      <c r="F708">
        <v>5</v>
      </c>
      <c r="G708">
        <v>8</v>
      </c>
      <c r="H708" s="12">
        <f>ufc_fighters[[#This Row],[weight_pounds]]*0.45359237</f>
        <v>61.23496995</v>
      </c>
      <c r="I708" s="12">
        <f>ufc_fighters[[#This Row],[height_feet]]*30.48+ufc_fighters[[#This Row],[height_inches]]*2.54</f>
        <v>172.72</v>
      </c>
    </row>
    <row r="709" spans="1:9">
      <c r="A709">
        <v>708</v>
      </c>
      <c r="B709" t="s">
        <v>713</v>
      </c>
      <c r="C709">
        <v>205</v>
      </c>
      <c r="D709" s="1">
        <v>30950</v>
      </c>
      <c r="E709" s="10">
        <v>1984</v>
      </c>
      <c r="F709">
        <v>6</v>
      </c>
      <c r="G709">
        <v>2</v>
      </c>
      <c r="H709" s="12">
        <f>ufc_fighters[[#This Row],[weight_pounds]]*0.45359237</f>
        <v>92.986435850000007</v>
      </c>
      <c r="I709" s="12">
        <f>ufc_fighters[[#This Row],[height_feet]]*30.48+ufc_fighters[[#This Row],[height_inches]]*2.54</f>
        <v>187.96</v>
      </c>
    </row>
    <row r="710" spans="1:9">
      <c r="A710">
        <v>709</v>
      </c>
      <c r="B710" t="s">
        <v>714</v>
      </c>
      <c r="C710">
        <v>145</v>
      </c>
      <c r="D710" s="1">
        <v>33884</v>
      </c>
      <c r="E710" s="10">
        <v>1992</v>
      </c>
      <c r="F710">
        <v>6</v>
      </c>
      <c r="G710">
        <v>0</v>
      </c>
      <c r="H710" s="12">
        <f>ufc_fighters[[#This Row],[weight_pounds]]*0.45359237</f>
        <v>65.770893650000005</v>
      </c>
      <c r="I710" s="12">
        <f>ufc_fighters[[#This Row],[height_feet]]*30.48+ufc_fighters[[#This Row],[height_inches]]*2.54</f>
        <v>182.88</v>
      </c>
    </row>
    <row r="711" spans="1:9">
      <c r="A711">
        <v>710</v>
      </c>
      <c r="B711" t="s">
        <v>715</v>
      </c>
      <c r="C711">
        <v>170</v>
      </c>
      <c r="D711" s="1"/>
      <c r="E711" s="10">
        <v>0</v>
      </c>
      <c r="F711">
        <v>5</v>
      </c>
      <c r="G711">
        <v>8</v>
      </c>
      <c r="H711" s="12">
        <f>ufc_fighters[[#This Row],[weight_pounds]]*0.45359237</f>
        <v>77.110702900000007</v>
      </c>
      <c r="I711" s="12">
        <f>ufc_fighters[[#This Row],[height_feet]]*30.48+ufc_fighters[[#This Row],[height_inches]]*2.54</f>
        <v>172.72</v>
      </c>
    </row>
    <row r="712" spans="1:9">
      <c r="A712">
        <v>711</v>
      </c>
      <c r="B712" t="s">
        <v>716</v>
      </c>
      <c r="C712">
        <v>205</v>
      </c>
      <c r="D712" s="1">
        <v>30407</v>
      </c>
      <c r="E712" s="10">
        <v>1983</v>
      </c>
      <c r="F712">
        <v>5</v>
      </c>
      <c r="G712">
        <v>11</v>
      </c>
      <c r="H712" s="12">
        <f>ufc_fighters[[#This Row],[weight_pounds]]*0.45359237</f>
        <v>92.986435850000007</v>
      </c>
      <c r="I712" s="12">
        <f>ufc_fighters[[#This Row],[height_feet]]*30.48+ufc_fighters[[#This Row],[height_inches]]*2.54</f>
        <v>180.34</v>
      </c>
    </row>
    <row r="713" spans="1:9">
      <c r="A713">
        <v>712</v>
      </c>
      <c r="B713" t="s">
        <v>717</v>
      </c>
      <c r="C713">
        <v>135</v>
      </c>
      <c r="D713" s="1">
        <v>30959</v>
      </c>
      <c r="E713" s="10">
        <v>1984</v>
      </c>
      <c r="F713">
        <v>5</v>
      </c>
      <c r="G713">
        <v>6</v>
      </c>
      <c r="H713" s="12">
        <f>ufc_fighters[[#This Row],[weight_pounds]]*0.45359237</f>
        <v>61.23496995</v>
      </c>
      <c r="I713" s="12">
        <f>ufc_fighters[[#This Row],[height_feet]]*30.48+ufc_fighters[[#This Row],[height_inches]]*2.54</f>
        <v>167.64000000000001</v>
      </c>
    </row>
    <row r="714" spans="1:9">
      <c r="A714">
        <v>713</v>
      </c>
      <c r="B714" t="s">
        <v>718</v>
      </c>
      <c r="C714">
        <v>170</v>
      </c>
      <c r="D714" s="1">
        <v>30160</v>
      </c>
      <c r="E714" s="10">
        <v>1982</v>
      </c>
      <c r="F714">
        <v>6</v>
      </c>
      <c r="G714">
        <v>2</v>
      </c>
      <c r="H714" s="12">
        <f>ufc_fighters[[#This Row],[weight_pounds]]*0.45359237</f>
        <v>77.110702900000007</v>
      </c>
      <c r="I714" s="12">
        <f>ufc_fighters[[#This Row],[height_feet]]*30.48+ufc_fighters[[#This Row],[height_inches]]*2.54</f>
        <v>187.96</v>
      </c>
    </row>
    <row r="715" spans="1:9">
      <c r="A715">
        <v>714</v>
      </c>
      <c r="B715" t="s">
        <v>719</v>
      </c>
      <c r="C715">
        <v>145</v>
      </c>
      <c r="D715" s="1">
        <v>33421</v>
      </c>
      <c r="E715" s="10">
        <v>1991</v>
      </c>
      <c r="F715">
        <v>5</v>
      </c>
      <c r="G715">
        <v>8</v>
      </c>
      <c r="H715" s="12">
        <f>ufc_fighters[[#This Row],[weight_pounds]]*0.45359237</f>
        <v>65.770893650000005</v>
      </c>
      <c r="I715" s="12">
        <f>ufc_fighters[[#This Row],[height_feet]]*30.48+ufc_fighters[[#This Row],[height_inches]]*2.54</f>
        <v>172.72</v>
      </c>
    </row>
    <row r="716" spans="1:9">
      <c r="A716">
        <v>715</v>
      </c>
      <c r="B716" t="s">
        <v>720</v>
      </c>
      <c r="C716">
        <v>135</v>
      </c>
      <c r="D716" s="1">
        <v>33001</v>
      </c>
      <c r="E716" s="10">
        <v>1990</v>
      </c>
      <c r="F716">
        <v>5</v>
      </c>
      <c r="G716">
        <v>10</v>
      </c>
      <c r="H716" s="12">
        <f>ufc_fighters[[#This Row],[weight_pounds]]*0.45359237</f>
        <v>61.23496995</v>
      </c>
      <c r="I716" s="12">
        <f>ufc_fighters[[#This Row],[height_feet]]*30.48+ufc_fighters[[#This Row],[height_inches]]*2.54</f>
        <v>177.8</v>
      </c>
    </row>
    <row r="717" spans="1:9">
      <c r="A717">
        <v>716</v>
      </c>
      <c r="B717" t="s">
        <v>721</v>
      </c>
      <c r="C717">
        <v>145</v>
      </c>
      <c r="D717" s="1">
        <v>34385</v>
      </c>
      <c r="E717" s="10">
        <v>1994</v>
      </c>
      <c r="F717">
        <v>5</v>
      </c>
      <c r="G717">
        <v>10</v>
      </c>
      <c r="H717" s="12">
        <f>ufc_fighters[[#This Row],[weight_pounds]]*0.45359237</f>
        <v>65.770893650000005</v>
      </c>
      <c r="I717" s="12">
        <f>ufc_fighters[[#This Row],[height_feet]]*30.48+ufc_fighters[[#This Row],[height_inches]]*2.54</f>
        <v>177.8</v>
      </c>
    </row>
    <row r="718" spans="1:9">
      <c r="A718">
        <v>717</v>
      </c>
      <c r="B718" t="s">
        <v>722</v>
      </c>
      <c r="C718">
        <v>185</v>
      </c>
      <c r="D718" s="1">
        <v>29725</v>
      </c>
      <c r="E718" s="10">
        <v>1981</v>
      </c>
      <c r="F718">
        <v>6</v>
      </c>
      <c r="G718">
        <v>0</v>
      </c>
      <c r="H718" s="12">
        <f>ufc_fighters[[#This Row],[weight_pounds]]*0.45359237</f>
        <v>83.914588450000011</v>
      </c>
      <c r="I718" s="12">
        <f>ufc_fighters[[#This Row],[height_feet]]*30.48+ufc_fighters[[#This Row],[height_inches]]*2.54</f>
        <v>182.88</v>
      </c>
    </row>
    <row r="719" spans="1:9">
      <c r="A719">
        <v>718</v>
      </c>
      <c r="B719" t="s">
        <v>723</v>
      </c>
      <c r="C719">
        <v>145</v>
      </c>
      <c r="D719" s="1">
        <v>32457</v>
      </c>
      <c r="E719" s="10">
        <v>1988</v>
      </c>
      <c r="F719">
        <v>5</v>
      </c>
      <c r="G719">
        <v>10</v>
      </c>
      <c r="H719" s="12">
        <f>ufc_fighters[[#This Row],[weight_pounds]]*0.45359237</f>
        <v>65.770893650000005</v>
      </c>
      <c r="I719" s="12">
        <f>ufc_fighters[[#This Row],[height_feet]]*30.48+ufc_fighters[[#This Row],[height_inches]]*2.54</f>
        <v>177.8</v>
      </c>
    </row>
    <row r="720" spans="1:9">
      <c r="A720">
        <v>719</v>
      </c>
      <c r="B720" t="s">
        <v>724</v>
      </c>
      <c r="C720">
        <v>225</v>
      </c>
      <c r="D720" s="1">
        <v>31195</v>
      </c>
      <c r="E720" s="10">
        <v>1985</v>
      </c>
      <c r="F720">
        <v>5</v>
      </c>
      <c r="G720">
        <v>9</v>
      </c>
      <c r="H720" s="12">
        <f>ufc_fighters[[#This Row],[weight_pounds]]*0.45359237</f>
        <v>102.05828325</v>
      </c>
      <c r="I720" s="12">
        <f>ufc_fighters[[#This Row],[height_feet]]*30.48+ufc_fighters[[#This Row],[height_inches]]*2.54</f>
        <v>175.26</v>
      </c>
    </row>
    <row r="721" spans="1:9">
      <c r="A721">
        <v>720</v>
      </c>
      <c r="B721" t="s">
        <v>725</v>
      </c>
      <c r="C721">
        <v>250</v>
      </c>
      <c r="D721" s="1">
        <v>31765</v>
      </c>
      <c r="E721" s="10">
        <v>1986</v>
      </c>
      <c r="F721">
        <v>6</v>
      </c>
      <c r="G721">
        <v>0</v>
      </c>
      <c r="H721" s="12">
        <f>ufc_fighters[[#This Row],[weight_pounds]]*0.45359237</f>
        <v>113.3980925</v>
      </c>
      <c r="I721" s="12">
        <f>ufc_fighters[[#This Row],[height_feet]]*30.48+ufc_fighters[[#This Row],[height_inches]]*2.54</f>
        <v>182.88</v>
      </c>
    </row>
    <row r="722" spans="1:9">
      <c r="A722">
        <v>721</v>
      </c>
      <c r="B722" t="s">
        <v>726</v>
      </c>
      <c r="C722">
        <v>135</v>
      </c>
      <c r="D722" s="1">
        <v>33511</v>
      </c>
      <c r="E722" s="10">
        <v>1991</v>
      </c>
      <c r="F722">
        <v>5</v>
      </c>
      <c r="G722">
        <v>7</v>
      </c>
      <c r="H722" s="12">
        <f>ufc_fighters[[#This Row],[weight_pounds]]*0.45359237</f>
        <v>61.23496995</v>
      </c>
      <c r="I722" s="12">
        <f>ufc_fighters[[#This Row],[height_feet]]*30.48+ufc_fighters[[#This Row],[height_inches]]*2.54</f>
        <v>170.18</v>
      </c>
    </row>
    <row r="723" spans="1:9">
      <c r="A723">
        <v>722</v>
      </c>
      <c r="B723" t="s">
        <v>727</v>
      </c>
      <c r="C723">
        <v>250</v>
      </c>
      <c r="D723" s="1">
        <v>31523</v>
      </c>
      <c r="E723" s="10">
        <v>1986</v>
      </c>
      <c r="F723">
        <v>6</v>
      </c>
      <c r="G723">
        <v>5</v>
      </c>
      <c r="H723" s="12">
        <f>ufc_fighters[[#This Row],[weight_pounds]]*0.45359237</f>
        <v>113.3980925</v>
      </c>
      <c r="I723" s="12">
        <f>ufc_fighters[[#This Row],[height_feet]]*30.48+ufc_fighters[[#This Row],[height_inches]]*2.54</f>
        <v>195.57999999999998</v>
      </c>
    </row>
    <row r="724" spans="1:9">
      <c r="A724">
        <v>723</v>
      </c>
      <c r="B724" t="s">
        <v>728</v>
      </c>
      <c r="C724">
        <v>250</v>
      </c>
      <c r="D724" s="1">
        <v>28990</v>
      </c>
      <c r="E724" s="10">
        <v>1979</v>
      </c>
      <c r="F724">
        <v>6</v>
      </c>
      <c r="G724">
        <v>3</v>
      </c>
      <c r="H724" s="12">
        <f>ufc_fighters[[#This Row],[weight_pounds]]*0.45359237</f>
        <v>113.3980925</v>
      </c>
      <c r="I724" s="12">
        <f>ufc_fighters[[#This Row],[height_feet]]*30.48+ufc_fighters[[#This Row],[height_inches]]*2.54</f>
        <v>190.5</v>
      </c>
    </row>
    <row r="725" spans="1:9">
      <c r="A725">
        <v>724</v>
      </c>
      <c r="B725" t="s">
        <v>729</v>
      </c>
      <c r="C725">
        <v>125</v>
      </c>
      <c r="D725" s="1">
        <v>34744</v>
      </c>
      <c r="E725" s="10">
        <v>1995</v>
      </c>
      <c r="F725">
        <v>5</v>
      </c>
      <c r="G725">
        <v>7</v>
      </c>
      <c r="H725" s="12">
        <f>ufc_fighters[[#This Row],[weight_pounds]]*0.45359237</f>
        <v>56.699046250000002</v>
      </c>
      <c r="I725" s="12">
        <f>ufc_fighters[[#This Row],[height_feet]]*30.48+ufc_fighters[[#This Row],[height_inches]]*2.54</f>
        <v>170.18</v>
      </c>
    </row>
    <row r="726" spans="1:9">
      <c r="A726">
        <v>725</v>
      </c>
      <c r="B726" t="s">
        <v>730</v>
      </c>
      <c r="C726">
        <v>135</v>
      </c>
      <c r="D726" s="1">
        <v>34577</v>
      </c>
      <c r="E726" s="10">
        <v>1994</v>
      </c>
      <c r="F726">
        <v>5</v>
      </c>
      <c r="G726">
        <v>6</v>
      </c>
      <c r="H726" s="12">
        <f>ufc_fighters[[#This Row],[weight_pounds]]*0.45359237</f>
        <v>61.23496995</v>
      </c>
      <c r="I726" s="12">
        <f>ufc_fighters[[#This Row],[height_feet]]*30.48+ufc_fighters[[#This Row],[height_inches]]*2.54</f>
        <v>167.64000000000001</v>
      </c>
    </row>
    <row r="727" spans="1:9">
      <c r="A727">
        <v>726</v>
      </c>
      <c r="B727" t="s">
        <v>731</v>
      </c>
      <c r="C727">
        <v>155</v>
      </c>
      <c r="D727" s="1">
        <v>33309</v>
      </c>
      <c r="E727" s="10">
        <v>1991</v>
      </c>
      <c r="F727">
        <v>5</v>
      </c>
      <c r="G727">
        <v>7</v>
      </c>
      <c r="H727" s="12">
        <f>ufc_fighters[[#This Row],[weight_pounds]]*0.45359237</f>
        <v>70.306817350000003</v>
      </c>
      <c r="I727" s="12">
        <f>ufc_fighters[[#This Row],[height_feet]]*30.48+ufc_fighters[[#This Row],[height_inches]]*2.54</f>
        <v>170.18</v>
      </c>
    </row>
    <row r="728" spans="1:9">
      <c r="A728">
        <v>727</v>
      </c>
      <c r="B728" t="s">
        <v>732</v>
      </c>
      <c r="C728">
        <v>145</v>
      </c>
      <c r="D728" s="1">
        <v>31677</v>
      </c>
      <c r="E728" s="10">
        <v>1986</v>
      </c>
      <c r="F728">
        <v>5</v>
      </c>
      <c r="G728">
        <v>11</v>
      </c>
      <c r="H728" s="12">
        <f>ufc_fighters[[#This Row],[weight_pounds]]*0.45359237</f>
        <v>65.770893650000005</v>
      </c>
      <c r="I728" s="12">
        <f>ufc_fighters[[#This Row],[height_feet]]*30.48+ufc_fighters[[#This Row],[height_inches]]*2.54</f>
        <v>180.34</v>
      </c>
    </row>
    <row r="729" spans="1:9">
      <c r="A729">
        <v>728</v>
      </c>
      <c r="B729" t="s">
        <v>733</v>
      </c>
      <c r="C729">
        <v>170</v>
      </c>
      <c r="D729" s="1">
        <v>30277</v>
      </c>
      <c r="E729" s="10">
        <v>1982</v>
      </c>
      <c r="F729">
        <v>6</v>
      </c>
      <c r="G729">
        <v>0</v>
      </c>
      <c r="H729" s="12">
        <f>ufc_fighters[[#This Row],[weight_pounds]]*0.45359237</f>
        <v>77.110702900000007</v>
      </c>
      <c r="I729" s="12">
        <f>ufc_fighters[[#This Row],[height_feet]]*30.48+ufc_fighters[[#This Row],[height_inches]]*2.54</f>
        <v>182.88</v>
      </c>
    </row>
    <row r="730" spans="1:9">
      <c r="A730">
        <v>729</v>
      </c>
      <c r="B730" t="s">
        <v>734</v>
      </c>
      <c r="C730">
        <v>115</v>
      </c>
      <c r="D730" s="1">
        <v>35411</v>
      </c>
      <c r="E730" s="10">
        <v>1996</v>
      </c>
      <c r="F730">
        <v>5</v>
      </c>
      <c r="G730">
        <v>5</v>
      </c>
      <c r="H730" s="12">
        <f>ufc_fighters[[#This Row],[weight_pounds]]*0.45359237</f>
        <v>52.163122550000004</v>
      </c>
      <c r="I730" s="12">
        <f>ufc_fighters[[#This Row],[height_feet]]*30.48+ufc_fighters[[#This Row],[height_inches]]*2.54</f>
        <v>165.1</v>
      </c>
    </row>
    <row r="731" spans="1:9">
      <c r="A731">
        <v>730</v>
      </c>
      <c r="B731" t="s">
        <v>735</v>
      </c>
      <c r="C731">
        <v>155</v>
      </c>
      <c r="D731" s="1">
        <v>29242</v>
      </c>
      <c r="E731" s="10">
        <v>1980</v>
      </c>
      <c r="F731">
        <v>5</v>
      </c>
      <c r="G731">
        <v>8</v>
      </c>
      <c r="H731" s="12">
        <f>ufc_fighters[[#This Row],[weight_pounds]]*0.45359237</f>
        <v>70.306817350000003</v>
      </c>
      <c r="I731" s="12">
        <f>ufc_fighters[[#This Row],[height_feet]]*30.48+ufc_fighters[[#This Row],[height_inches]]*2.54</f>
        <v>172.72</v>
      </c>
    </row>
    <row r="732" spans="1:9">
      <c r="A732">
        <v>731</v>
      </c>
      <c r="B732" t="s">
        <v>736</v>
      </c>
      <c r="C732">
        <v>125</v>
      </c>
      <c r="D732" s="1">
        <v>33485</v>
      </c>
      <c r="E732" s="10">
        <v>1991</v>
      </c>
      <c r="F732">
        <v>5</v>
      </c>
      <c r="G732">
        <v>3</v>
      </c>
      <c r="H732" s="12">
        <f>ufc_fighters[[#This Row],[weight_pounds]]*0.45359237</f>
        <v>56.699046250000002</v>
      </c>
      <c r="I732" s="12">
        <f>ufc_fighters[[#This Row],[height_feet]]*30.48+ufc_fighters[[#This Row],[height_inches]]*2.54</f>
        <v>160.02000000000001</v>
      </c>
    </row>
    <row r="733" spans="1:9">
      <c r="A733">
        <v>732</v>
      </c>
      <c r="B733" t="s">
        <v>737</v>
      </c>
      <c r="C733">
        <v>135</v>
      </c>
      <c r="D733" s="1">
        <v>30796</v>
      </c>
      <c r="E733" s="10">
        <v>1984</v>
      </c>
      <c r="F733">
        <v>5</v>
      </c>
      <c r="G733">
        <v>9</v>
      </c>
      <c r="H733" s="12">
        <f>ufc_fighters[[#This Row],[weight_pounds]]*0.45359237</f>
        <v>61.23496995</v>
      </c>
      <c r="I733" s="12">
        <f>ufc_fighters[[#This Row],[height_feet]]*30.48+ufc_fighters[[#This Row],[height_inches]]*2.54</f>
        <v>175.26</v>
      </c>
    </row>
    <row r="734" spans="1:9">
      <c r="A734">
        <v>733</v>
      </c>
      <c r="B734" t="s">
        <v>738</v>
      </c>
      <c r="C734">
        <v>115</v>
      </c>
      <c r="D734" s="1">
        <v>34860</v>
      </c>
      <c r="E734" s="10">
        <v>1995</v>
      </c>
      <c r="F734">
        <v>5</v>
      </c>
      <c r="G734">
        <v>5</v>
      </c>
      <c r="H734" s="12">
        <f>ufc_fighters[[#This Row],[weight_pounds]]*0.45359237</f>
        <v>52.163122550000004</v>
      </c>
      <c r="I734" s="12">
        <f>ufc_fighters[[#This Row],[height_feet]]*30.48+ufc_fighters[[#This Row],[height_inches]]*2.54</f>
        <v>165.1</v>
      </c>
    </row>
    <row r="735" spans="1:9">
      <c r="A735">
        <v>734</v>
      </c>
      <c r="B735" t="s">
        <v>739</v>
      </c>
      <c r="C735">
        <v>185</v>
      </c>
      <c r="D735" s="1">
        <v>30085</v>
      </c>
      <c r="E735" s="10">
        <v>1982</v>
      </c>
      <c r="F735">
        <v>6</v>
      </c>
      <c r="G735">
        <v>0</v>
      </c>
      <c r="H735" s="12">
        <f>ufc_fighters[[#This Row],[weight_pounds]]*0.45359237</f>
        <v>83.914588450000011</v>
      </c>
      <c r="I735" s="12">
        <f>ufc_fighters[[#This Row],[height_feet]]*30.48+ufc_fighters[[#This Row],[height_inches]]*2.54</f>
        <v>182.88</v>
      </c>
    </row>
    <row r="736" spans="1:9">
      <c r="A736">
        <v>735</v>
      </c>
      <c r="B736" t="s">
        <v>740</v>
      </c>
      <c r="C736">
        <v>170</v>
      </c>
      <c r="D736" s="1"/>
      <c r="E736" s="10">
        <v>0</v>
      </c>
      <c r="H736" s="12">
        <f>ufc_fighters[[#This Row],[weight_pounds]]*0.45359237</f>
        <v>77.110702900000007</v>
      </c>
      <c r="I736" s="12">
        <f>ufc_fighters[[#This Row],[height_feet]]*30.48+ufc_fighters[[#This Row],[height_inches]]*2.54</f>
        <v>0</v>
      </c>
    </row>
    <row r="737" spans="1:9">
      <c r="A737">
        <v>736</v>
      </c>
      <c r="B737" t="s">
        <v>741</v>
      </c>
      <c r="C737">
        <v>145</v>
      </c>
      <c r="D737" s="1"/>
      <c r="E737" s="10">
        <v>0</v>
      </c>
      <c r="H737" s="12">
        <f>ufc_fighters[[#This Row],[weight_pounds]]*0.45359237</f>
        <v>65.770893650000005</v>
      </c>
      <c r="I737" s="12">
        <f>ufc_fighters[[#This Row],[height_feet]]*30.48+ufc_fighters[[#This Row],[height_inches]]*2.54</f>
        <v>0</v>
      </c>
    </row>
    <row r="738" spans="1:9">
      <c r="A738">
        <v>737</v>
      </c>
      <c r="B738" t="s">
        <v>742</v>
      </c>
      <c r="C738">
        <v>170</v>
      </c>
      <c r="D738" s="1"/>
      <c r="E738" s="10">
        <v>0</v>
      </c>
      <c r="F738">
        <v>5</v>
      </c>
      <c r="G738">
        <v>6</v>
      </c>
      <c r="H738" s="12">
        <f>ufc_fighters[[#This Row],[weight_pounds]]*0.45359237</f>
        <v>77.110702900000007</v>
      </c>
      <c r="I738" s="12">
        <f>ufc_fighters[[#This Row],[height_feet]]*30.48+ufc_fighters[[#This Row],[height_inches]]*2.54</f>
        <v>167.64000000000001</v>
      </c>
    </row>
    <row r="739" spans="1:9">
      <c r="A739">
        <v>738</v>
      </c>
      <c r="B739" t="s">
        <v>743</v>
      </c>
      <c r="C739">
        <v>225</v>
      </c>
      <c r="D739" s="1"/>
      <c r="E739" s="10">
        <v>0</v>
      </c>
      <c r="F739">
        <v>5</v>
      </c>
      <c r="G739">
        <v>11</v>
      </c>
      <c r="H739" s="12">
        <f>ufc_fighters[[#This Row],[weight_pounds]]*0.45359237</f>
        <v>102.05828325</v>
      </c>
      <c r="I739" s="12">
        <f>ufc_fighters[[#This Row],[height_feet]]*30.48+ufc_fighters[[#This Row],[height_inches]]*2.54</f>
        <v>180.34</v>
      </c>
    </row>
    <row r="740" spans="1:9">
      <c r="A740">
        <v>739</v>
      </c>
      <c r="B740" t="s">
        <v>744</v>
      </c>
      <c r="C740">
        <v>135</v>
      </c>
      <c r="D740" s="1">
        <v>32824</v>
      </c>
      <c r="E740" s="10">
        <v>1989</v>
      </c>
      <c r="H740" s="12">
        <f>ufc_fighters[[#This Row],[weight_pounds]]*0.45359237</f>
        <v>61.23496995</v>
      </c>
      <c r="I740" s="12">
        <f>ufc_fighters[[#This Row],[height_feet]]*30.48+ufc_fighters[[#This Row],[height_inches]]*2.54</f>
        <v>0</v>
      </c>
    </row>
    <row r="741" spans="1:9">
      <c r="A741">
        <v>740</v>
      </c>
      <c r="B741" t="s">
        <v>745</v>
      </c>
      <c r="C741">
        <v>155</v>
      </c>
      <c r="D741" s="1"/>
      <c r="E741" s="10">
        <v>0</v>
      </c>
      <c r="F741">
        <v>5</v>
      </c>
      <c r="G741">
        <v>10</v>
      </c>
      <c r="H741" s="12">
        <f>ufc_fighters[[#This Row],[weight_pounds]]*0.45359237</f>
        <v>70.306817350000003</v>
      </c>
      <c r="I741" s="12">
        <f>ufc_fighters[[#This Row],[height_feet]]*30.48+ufc_fighters[[#This Row],[height_inches]]*2.54</f>
        <v>177.8</v>
      </c>
    </row>
    <row r="742" spans="1:9">
      <c r="A742">
        <v>741</v>
      </c>
      <c r="B742" t="s">
        <v>746</v>
      </c>
      <c r="C742">
        <v>155</v>
      </c>
      <c r="D742" s="1">
        <v>29912</v>
      </c>
      <c r="E742" s="10">
        <v>1981</v>
      </c>
      <c r="F742">
        <v>6</v>
      </c>
      <c r="G742">
        <v>3</v>
      </c>
      <c r="H742" s="12">
        <f>ufc_fighters[[#This Row],[weight_pounds]]*0.45359237</f>
        <v>70.306817350000003</v>
      </c>
      <c r="I742" s="12">
        <f>ufc_fighters[[#This Row],[height_feet]]*30.48+ufc_fighters[[#This Row],[height_inches]]*2.54</f>
        <v>190.5</v>
      </c>
    </row>
    <row r="743" spans="1:9">
      <c r="A743">
        <v>742</v>
      </c>
      <c r="B743" t="s">
        <v>747</v>
      </c>
      <c r="C743">
        <v>245</v>
      </c>
      <c r="D743" s="1">
        <v>33092</v>
      </c>
      <c r="E743" s="10">
        <v>1990</v>
      </c>
      <c r="F743">
        <v>6</v>
      </c>
      <c r="G743">
        <v>4</v>
      </c>
      <c r="H743" s="12">
        <f>ufc_fighters[[#This Row],[weight_pounds]]*0.45359237</f>
        <v>111.13013065000001</v>
      </c>
      <c r="I743" s="12">
        <f>ufc_fighters[[#This Row],[height_feet]]*30.48+ufc_fighters[[#This Row],[height_inches]]*2.54</f>
        <v>193.04</v>
      </c>
    </row>
    <row r="744" spans="1:9">
      <c r="A744">
        <v>743</v>
      </c>
      <c r="B744" t="s">
        <v>748</v>
      </c>
      <c r="C744">
        <v>125</v>
      </c>
      <c r="D744" s="1">
        <v>32008</v>
      </c>
      <c r="E744" s="10">
        <v>1987</v>
      </c>
      <c r="F744">
        <v>5</v>
      </c>
      <c r="G744">
        <v>6</v>
      </c>
      <c r="H744" s="12">
        <f>ufc_fighters[[#This Row],[weight_pounds]]*0.45359237</f>
        <v>56.699046250000002</v>
      </c>
      <c r="I744" s="12">
        <f>ufc_fighters[[#This Row],[height_feet]]*30.48+ufc_fighters[[#This Row],[height_inches]]*2.54</f>
        <v>167.64000000000001</v>
      </c>
    </row>
    <row r="745" spans="1:9">
      <c r="A745">
        <v>744</v>
      </c>
      <c r="B745" t="s">
        <v>749</v>
      </c>
      <c r="C745">
        <v>135</v>
      </c>
      <c r="D745" s="1">
        <v>30668</v>
      </c>
      <c r="E745" s="10">
        <v>1983</v>
      </c>
      <c r="F745">
        <v>5</v>
      </c>
      <c r="G745">
        <v>9</v>
      </c>
      <c r="H745" s="12">
        <f>ufc_fighters[[#This Row],[weight_pounds]]*0.45359237</f>
        <v>61.23496995</v>
      </c>
      <c r="I745" s="12">
        <f>ufc_fighters[[#This Row],[height_feet]]*30.48+ufc_fighters[[#This Row],[height_inches]]*2.54</f>
        <v>175.26</v>
      </c>
    </row>
    <row r="746" spans="1:9">
      <c r="A746">
        <v>745</v>
      </c>
      <c r="B746" t="s">
        <v>750</v>
      </c>
      <c r="C746">
        <v>190</v>
      </c>
      <c r="D746" s="1">
        <v>25408</v>
      </c>
      <c r="E746" s="10">
        <v>1969</v>
      </c>
      <c r="F746">
        <v>5</v>
      </c>
      <c r="G746">
        <v>11</v>
      </c>
      <c r="H746" s="12">
        <f>ufc_fighters[[#This Row],[weight_pounds]]*0.45359237</f>
        <v>86.182550300000003</v>
      </c>
      <c r="I746" s="12">
        <f>ufc_fighters[[#This Row],[height_feet]]*30.48+ufc_fighters[[#This Row],[height_inches]]*2.54</f>
        <v>180.34</v>
      </c>
    </row>
    <row r="747" spans="1:9">
      <c r="A747">
        <v>746</v>
      </c>
      <c r="B747" t="s">
        <v>751</v>
      </c>
      <c r="C747">
        <v>115</v>
      </c>
      <c r="D747" s="1">
        <v>32408</v>
      </c>
      <c r="E747" s="10">
        <v>1988</v>
      </c>
      <c r="F747">
        <v>5</v>
      </c>
      <c r="G747">
        <v>2</v>
      </c>
      <c r="H747" s="12">
        <f>ufc_fighters[[#This Row],[weight_pounds]]*0.45359237</f>
        <v>52.163122550000004</v>
      </c>
      <c r="I747" s="12">
        <f>ufc_fighters[[#This Row],[height_feet]]*30.48+ufc_fighters[[#This Row],[height_inches]]*2.54</f>
        <v>157.48000000000002</v>
      </c>
    </row>
    <row r="748" spans="1:9">
      <c r="A748">
        <v>747</v>
      </c>
      <c r="B748" t="s">
        <v>752</v>
      </c>
      <c r="C748">
        <v>135</v>
      </c>
      <c r="D748" s="1">
        <v>30600</v>
      </c>
      <c r="E748" s="10">
        <v>1983</v>
      </c>
      <c r="F748">
        <v>5</v>
      </c>
      <c r="G748">
        <v>7</v>
      </c>
      <c r="H748" s="12">
        <f>ufc_fighters[[#This Row],[weight_pounds]]*0.45359237</f>
        <v>61.23496995</v>
      </c>
      <c r="I748" s="12">
        <f>ufc_fighters[[#This Row],[height_feet]]*30.48+ufc_fighters[[#This Row],[height_inches]]*2.54</f>
        <v>170.18</v>
      </c>
    </row>
    <row r="749" spans="1:9">
      <c r="A749">
        <v>748</v>
      </c>
      <c r="B749" t="s">
        <v>753</v>
      </c>
      <c r="C749">
        <v>170</v>
      </c>
      <c r="D749" s="1">
        <v>31229</v>
      </c>
      <c r="E749" s="10">
        <v>1985</v>
      </c>
      <c r="H749" s="12">
        <f>ufc_fighters[[#This Row],[weight_pounds]]*0.45359237</f>
        <v>77.110702900000007</v>
      </c>
      <c r="I749" s="12">
        <f>ufc_fighters[[#This Row],[height_feet]]*30.48+ufc_fighters[[#This Row],[height_inches]]*2.54</f>
        <v>0</v>
      </c>
    </row>
    <row r="750" spans="1:9">
      <c r="A750">
        <v>749</v>
      </c>
      <c r="B750" t="s">
        <v>754</v>
      </c>
      <c r="C750">
        <v>185</v>
      </c>
      <c r="D750" s="1">
        <v>32028</v>
      </c>
      <c r="E750" s="10">
        <v>1987</v>
      </c>
      <c r="F750">
        <v>5</v>
      </c>
      <c r="G750">
        <v>10</v>
      </c>
      <c r="H750" s="12">
        <f>ufc_fighters[[#This Row],[weight_pounds]]*0.45359237</f>
        <v>83.914588450000011</v>
      </c>
      <c r="I750" s="12">
        <f>ufc_fighters[[#This Row],[height_feet]]*30.48+ufc_fighters[[#This Row],[height_inches]]*2.54</f>
        <v>177.8</v>
      </c>
    </row>
    <row r="751" spans="1:9">
      <c r="A751">
        <v>750</v>
      </c>
      <c r="B751" t="s">
        <v>755</v>
      </c>
      <c r="C751">
        <v>170</v>
      </c>
      <c r="D751" s="1">
        <v>26042</v>
      </c>
      <c r="E751" s="10">
        <v>1971</v>
      </c>
      <c r="F751">
        <v>5</v>
      </c>
      <c r="G751">
        <v>10</v>
      </c>
      <c r="H751" s="12">
        <f>ufc_fighters[[#This Row],[weight_pounds]]*0.45359237</f>
        <v>77.110702900000007</v>
      </c>
      <c r="I751" s="12">
        <f>ufc_fighters[[#This Row],[height_feet]]*30.48+ufc_fighters[[#This Row],[height_inches]]*2.54</f>
        <v>177.8</v>
      </c>
    </row>
    <row r="752" spans="1:9">
      <c r="A752">
        <v>751</v>
      </c>
      <c r="B752" t="s">
        <v>756</v>
      </c>
      <c r="C752">
        <v>155</v>
      </c>
      <c r="D752" s="1"/>
      <c r="E752" s="10">
        <v>0</v>
      </c>
      <c r="F752">
        <v>5</v>
      </c>
      <c r="G752">
        <v>9</v>
      </c>
      <c r="H752" s="12">
        <f>ufc_fighters[[#This Row],[weight_pounds]]*0.45359237</f>
        <v>70.306817350000003</v>
      </c>
      <c r="I752" s="12">
        <f>ufc_fighters[[#This Row],[height_feet]]*30.48+ufc_fighters[[#This Row],[height_inches]]*2.54</f>
        <v>175.26</v>
      </c>
    </row>
    <row r="753" spans="1:9">
      <c r="A753">
        <v>752</v>
      </c>
      <c r="B753" t="s">
        <v>757</v>
      </c>
      <c r="C753">
        <v>250</v>
      </c>
      <c r="D753" s="1">
        <v>30582</v>
      </c>
      <c r="E753" s="10">
        <v>1983</v>
      </c>
      <c r="F753">
        <v>6</v>
      </c>
      <c r="G753">
        <v>4</v>
      </c>
      <c r="H753" s="12">
        <f>ufc_fighters[[#This Row],[weight_pounds]]*0.45359237</f>
        <v>113.3980925</v>
      </c>
      <c r="I753" s="12">
        <f>ufc_fighters[[#This Row],[height_feet]]*30.48+ufc_fighters[[#This Row],[height_inches]]*2.54</f>
        <v>193.04</v>
      </c>
    </row>
    <row r="754" spans="1:9">
      <c r="A754">
        <v>753</v>
      </c>
      <c r="B754" t="s">
        <v>758</v>
      </c>
      <c r="C754">
        <v>155</v>
      </c>
      <c r="D754" s="1">
        <v>29384</v>
      </c>
      <c r="E754" s="10">
        <v>1980</v>
      </c>
      <c r="F754">
        <v>5</v>
      </c>
      <c r="G754">
        <v>10</v>
      </c>
      <c r="H754" s="12">
        <f>ufc_fighters[[#This Row],[weight_pounds]]*0.45359237</f>
        <v>70.306817350000003</v>
      </c>
      <c r="I754" s="12">
        <f>ufc_fighters[[#This Row],[height_feet]]*30.48+ufc_fighters[[#This Row],[height_inches]]*2.54</f>
        <v>177.8</v>
      </c>
    </row>
    <row r="755" spans="1:9">
      <c r="A755">
        <v>754</v>
      </c>
      <c r="B755" t="s">
        <v>759</v>
      </c>
      <c r="C755">
        <v>170</v>
      </c>
      <c r="D755" s="1">
        <v>27236</v>
      </c>
      <c r="E755" s="10">
        <v>1974</v>
      </c>
      <c r="F755">
        <v>6</v>
      </c>
      <c r="G755">
        <v>0</v>
      </c>
      <c r="H755" s="12">
        <f>ufc_fighters[[#This Row],[weight_pounds]]*0.45359237</f>
        <v>77.110702900000007</v>
      </c>
      <c r="I755" s="12">
        <f>ufc_fighters[[#This Row],[height_feet]]*30.48+ufc_fighters[[#This Row],[height_inches]]*2.54</f>
        <v>182.88</v>
      </c>
    </row>
    <row r="756" spans="1:9">
      <c r="A756">
        <v>755</v>
      </c>
      <c r="B756" t="s">
        <v>760</v>
      </c>
      <c r="C756">
        <v>205</v>
      </c>
      <c r="D756" s="1">
        <v>29668</v>
      </c>
      <c r="E756" s="10">
        <v>1981</v>
      </c>
      <c r="F756">
        <v>6</v>
      </c>
      <c r="G756">
        <v>2</v>
      </c>
      <c r="H756" s="12">
        <f>ufc_fighters[[#This Row],[weight_pounds]]*0.45359237</f>
        <v>92.986435850000007</v>
      </c>
      <c r="I756" s="12">
        <f>ufc_fighters[[#This Row],[height_feet]]*30.48+ufc_fighters[[#This Row],[height_inches]]*2.54</f>
        <v>187.96</v>
      </c>
    </row>
    <row r="757" spans="1:9">
      <c r="A757">
        <v>756</v>
      </c>
      <c r="B757" t="s">
        <v>761</v>
      </c>
      <c r="C757">
        <v>115</v>
      </c>
      <c r="D757" s="1">
        <v>34052</v>
      </c>
      <c r="E757" s="10">
        <v>1993</v>
      </c>
      <c r="F757">
        <v>5</v>
      </c>
      <c r="G757">
        <v>4</v>
      </c>
      <c r="H757" s="12">
        <f>ufc_fighters[[#This Row],[weight_pounds]]*0.45359237</f>
        <v>52.163122550000004</v>
      </c>
      <c r="I757" s="12">
        <f>ufc_fighters[[#This Row],[height_feet]]*30.48+ufc_fighters[[#This Row],[height_inches]]*2.54</f>
        <v>162.56</v>
      </c>
    </row>
    <row r="758" spans="1:9">
      <c r="A758">
        <v>757</v>
      </c>
      <c r="B758" t="s">
        <v>762</v>
      </c>
      <c r="C758">
        <v>185</v>
      </c>
      <c r="D758" s="1"/>
      <c r="E758" s="10">
        <v>0</v>
      </c>
      <c r="F758">
        <v>5</v>
      </c>
      <c r="G758">
        <v>0</v>
      </c>
      <c r="H758" s="12">
        <f>ufc_fighters[[#This Row],[weight_pounds]]*0.45359237</f>
        <v>83.914588450000011</v>
      </c>
      <c r="I758" s="12">
        <f>ufc_fighters[[#This Row],[height_feet]]*30.48+ufc_fighters[[#This Row],[height_inches]]*2.54</f>
        <v>152.4</v>
      </c>
    </row>
    <row r="759" spans="1:9">
      <c r="A759">
        <v>758</v>
      </c>
      <c r="B759" t="s">
        <v>763</v>
      </c>
      <c r="C759">
        <v>185</v>
      </c>
      <c r="D759" s="1">
        <v>32854</v>
      </c>
      <c r="E759" s="10">
        <v>1989</v>
      </c>
      <c r="F759">
        <v>6</v>
      </c>
      <c r="G759">
        <v>0</v>
      </c>
      <c r="H759" s="12">
        <f>ufc_fighters[[#This Row],[weight_pounds]]*0.45359237</f>
        <v>83.914588450000011</v>
      </c>
      <c r="I759" s="12">
        <f>ufc_fighters[[#This Row],[height_feet]]*30.48+ufc_fighters[[#This Row],[height_inches]]*2.54</f>
        <v>182.88</v>
      </c>
    </row>
    <row r="760" spans="1:9">
      <c r="A760">
        <v>759</v>
      </c>
      <c r="B760" t="s">
        <v>764</v>
      </c>
      <c r="D760" s="1"/>
      <c r="E760" s="10">
        <v>0</v>
      </c>
      <c r="H760" s="12">
        <f>ufc_fighters[[#This Row],[weight_pounds]]*0.45359237</f>
        <v>0</v>
      </c>
      <c r="I760" s="12">
        <f>ufc_fighters[[#This Row],[height_feet]]*30.48+ufc_fighters[[#This Row],[height_inches]]*2.54</f>
        <v>0</v>
      </c>
    </row>
    <row r="761" spans="1:9">
      <c r="A761">
        <v>760</v>
      </c>
      <c r="B761" t="s">
        <v>765</v>
      </c>
      <c r="C761">
        <v>115</v>
      </c>
      <c r="D761" s="1">
        <v>32140</v>
      </c>
      <c r="E761" s="10">
        <v>1987</v>
      </c>
      <c r="F761">
        <v>5</v>
      </c>
      <c r="G761">
        <v>3</v>
      </c>
      <c r="H761" s="12">
        <f>ufc_fighters[[#This Row],[weight_pounds]]*0.45359237</f>
        <v>52.163122550000004</v>
      </c>
      <c r="I761" s="12">
        <f>ufc_fighters[[#This Row],[height_feet]]*30.48+ufc_fighters[[#This Row],[height_inches]]*2.54</f>
        <v>160.02000000000001</v>
      </c>
    </row>
    <row r="762" spans="1:9">
      <c r="A762">
        <v>761</v>
      </c>
      <c r="B762" t="s">
        <v>766</v>
      </c>
      <c r="C762">
        <v>205</v>
      </c>
      <c r="D762" s="1">
        <v>26943</v>
      </c>
      <c r="E762" s="10">
        <v>1973</v>
      </c>
      <c r="F762">
        <v>6</v>
      </c>
      <c r="G762">
        <v>6</v>
      </c>
      <c r="H762" s="12">
        <f>ufc_fighters[[#This Row],[weight_pounds]]*0.45359237</f>
        <v>92.986435850000007</v>
      </c>
      <c r="I762" s="12">
        <f>ufc_fighters[[#This Row],[height_feet]]*30.48+ufc_fighters[[#This Row],[height_inches]]*2.54</f>
        <v>198.12</v>
      </c>
    </row>
    <row r="763" spans="1:9">
      <c r="A763">
        <v>762</v>
      </c>
      <c r="B763" t="s">
        <v>767</v>
      </c>
      <c r="C763">
        <v>185</v>
      </c>
      <c r="D763" s="1">
        <v>30170</v>
      </c>
      <c r="E763" s="10">
        <v>1982</v>
      </c>
      <c r="F763">
        <v>6</v>
      </c>
      <c r="G763">
        <v>1</v>
      </c>
      <c r="H763" s="12">
        <f>ufc_fighters[[#This Row],[weight_pounds]]*0.45359237</f>
        <v>83.914588450000011</v>
      </c>
      <c r="I763" s="12">
        <f>ufc_fighters[[#This Row],[height_feet]]*30.48+ufc_fighters[[#This Row],[height_inches]]*2.54</f>
        <v>185.42</v>
      </c>
    </row>
    <row r="764" spans="1:9">
      <c r="A764">
        <v>763</v>
      </c>
      <c r="B764" t="s">
        <v>768</v>
      </c>
      <c r="C764">
        <v>145</v>
      </c>
      <c r="D764" s="1">
        <v>33315</v>
      </c>
      <c r="E764" s="10">
        <v>1991</v>
      </c>
      <c r="F764">
        <v>5</v>
      </c>
      <c r="G764">
        <v>7</v>
      </c>
      <c r="H764" s="12">
        <f>ufc_fighters[[#This Row],[weight_pounds]]*0.45359237</f>
        <v>65.770893650000005</v>
      </c>
      <c r="I764" s="12">
        <f>ufc_fighters[[#This Row],[height_feet]]*30.48+ufc_fighters[[#This Row],[height_inches]]*2.54</f>
        <v>170.18</v>
      </c>
    </row>
    <row r="765" spans="1:9">
      <c r="A765">
        <v>764</v>
      </c>
      <c r="B765" t="s">
        <v>769</v>
      </c>
      <c r="C765">
        <v>154</v>
      </c>
      <c r="D765" s="1">
        <v>30562</v>
      </c>
      <c r="E765" s="10">
        <v>1983</v>
      </c>
      <c r="F765">
        <v>6</v>
      </c>
      <c r="G765">
        <v>1</v>
      </c>
      <c r="H765" s="12">
        <f>ufc_fighters[[#This Row],[weight_pounds]]*0.45359237</f>
        <v>69.853224980000007</v>
      </c>
      <c r="I765" s="12">
        <f>ufc_fighters[[#This Row],[height_feet]]*30.48+ufc_fighters[[#This Row],[height_inches]]*2.54</f>
        <v>185.42</v>
      </c>
    </row>
    <row r="766" spans="1:9">
      <c r="A766">
        <v>765</v>
      </c>
      <c r="B766" t="s">
        <v>770</v>
      </c>
      <c r="C766">
        <v>180</v>
      </c>
      <c r="D766" s="1">
        <v>23574</v>
      </c>
      <c r="E766" s="10">
        <v>1964</v>
      </c>
      <c r="F766">
        <v>5</v>
      </c>
      <c r="G766">
        <v>11</v>
      </c>
      <c r="H766" s="12">
        <f>ufc_fighters[[#This Row],[weight_pounds]]*0.45359237</f>
        <v>81.646626600000005</v>
      </c>
      <c r="I766" s="12">
        <f>ufc_fighters[[#This Row],[height_feet]]*30.48+ufc_fighters[[#This Row],[height_inches]]*2.54</f>
        <v>180.34</v>
      </c>
    </row>
    <row r="767" spans="1:9">
      <c r="A767">
        <v>766</v>
      </c>
      <c r="B767" t="s">
        <v>771</v>
      </c>
      <c r="C767">
        <v>145</v>
      </c>
      <c r="D767" s="1">
        <v>29148</v>
      </c>
      <c r="E767" s="10">
        <v>1979</v>
      </c>
      <c r="F767">
        <v>5</v>
      </c>
      <c r="G767">
        <v>9</v>
      </c>
      <c r="H767" s="12">
        <f>ufc_fighters[[#This Row],[weight_pounds]]*0.45359237</f>
        <v>65.770893650000005</v>
      </c>
      <c r="I767" s="12">
        <f>ufc_fighters[[#This Row],[height_feet]]*30.48+ufc_fighters[[#This Row],[height_inches]]*2.54</f>
        <v>175.26</v>
      </c>
    </row>
    <row r="768" spans="1:9">
      <c r="A768">
        <v>767</v>
      </c>
      <c r="B768" t="s">
        <v>772</v>
      </c>
      <c r="C768">
        <v>155</v>
      </c>
      <c r="D768" s="1">
        <v>34044</v>
      </c>
      <c r="E768" s="10">
        <v>1993</v>
      </c>
      <c r="F768">
        <v>5</v>
      </c>
      <c r="G768">
        <v>10</v>
      </c>
      <c r="H768" s="12">
        <f>ufc_fighters[[#This Row],[weight_pounds]]*0.45359237</f>
        <v>70.306817350000003</v>
      </c>
      <c r="I768" s="12">
        <f>ufc_fighters[[#This Row],[height_feet]]*30.48+ufc_fighters[[#This Row],[height_inches]]*2.54</f>
        <v>177.8</v>
      </c>
    </row>
    <row r="769" spans="1:9">
      <c r="A769">
        <v>768</v>
      </c>
      <c r="B769" t="s">
        <v>773</v>
      </c>
      <c r="C769">
        <v>155</v>
      </c>
      <c r="D769" s="1">
        <v>30849</v>
      </c>
      <c r="E769" s="10">
        <v>1984</v>
      </c>
      <c r="F769">
        <v>5</v>
      </c>
      <c r="G769">
        <v>8</v>
      </c>
      <c r="H769" s="12">
        <f>ufc_fighters[[#This Row],[weight_pounds]]*0.45359237</f>
        <v>70.306817350000003</v>
      </c>
      <c r="I769" s="12">
        <f>ufc_fighters[[#This Row],[height_feet]]*30.48+ufc_fighters[[#This Row],[height_inches]]*2.54</f>
        <v>172.72</v>
      </c>
    </row>
    <row r="770" spans="1:9">
      <c r="A770">
        <v>769</v>
      </c>
      <c r="B770" t="s">
        <v>774</v>
      </c>
      <c r="C770">
        <v>185</v>
      </c>
      <c r="D770" s="1">
        <v>30530</v>
      </c>
      <c r="E770" s="10">
        <v>1983</v>
      </c>
      <c r="F770">
        <v>6</v>
      </c>
      <c r="G770">
        <v>1</v>
      </c>
      <c r="H770" s="12">
        <f>ufc_fighters[[#This Row],[weight_pounds]]*0.45359237</f>
        <v>83.914588450000011</v>
      </c>
      <c r="I770" s="12">
        <f>ufc_fighters[[#This Row],[height_feet]]*30.48+ufc_fighters[[#This Row],[height_inches]]*2.54</f>
        <v>185.42</v>
      </c>
    </row>
    <row r="771" spans="1:9">
      <c r="A771">
        <v>770</v>
      </c>
      <c r="B771" t="s">
        <v>775</v>
      </c>
      <c r="C771">
        <v>170</v>
      </c>
      <c r="D771" s="1">
        <v>31153</v>
      </c>
      <c r="E771" s="10">
        <v>1985</v>
      </c>
      <c r="F771">
        <v>6</v>
      </c>
      <c r="G771">
        <v>0</v>
      </c>
      <c r="H771" s="12">
        <f>ufc_fighters[[#This Row],[weight_pounds]]*0.45359237</f>
        <v>77.110702900000007</v>
      </c>
      <c r="I771" s="12">
        <f>ufc_fighters[[#This Row],[height_feet]]*30.48+ufc_fighters[[#This Row],[height_inches]]*2.54</f>
        <v>182.88</v>
      </c>
    </row>
    <row r="772" spans="1:9">
      <c r="A772">
        <v>771</v>
      </c>
      <c r="B772" t="s">
        <v>776</v>
      </c>
      <c r="C772">
        <v>145</v>
      </c>
      <c r="D772" s="1">
        <v>32259</v>
      </c>
      <c r="E772" s="10">
        <v>1988</v>
      </c>
      <c r="F772">
        <v>5</v>
      </c>
      <c r="G772">
        <v>10</v>
      </c>
      <c r="H772" s="12">
        <f>ufc_fighters[[#This Row],[weight_pounds]]*0.45359237</f>
        <v>65.770893650000005</v>
      </c>
      <c r="I772" s="12">
        <f>ufc_fighters[[#This Row],[height_feet]]*30.48+ufc_fighters[[#This Row],[height_inches]]*2.54</f>
        <v>177.8</v>
      </c>
    </row>
    <row r="773" spans="1:9">
      <c r="A773">
        <v>772</v>
      </c>
      <c r="B773" t="s">
        <v>777</v>
      </c>
      <c r="C773">
        <v>145</v>
      </c>
      <c r="D773" s="1">
        <v>30882</v>
      </c>
      <c r="E773" s="10">
        <v>1984</v>
      </c>
      <c r="F773">
        <v>5</v>
      </c>
      <c r="G773">
        <v>9</v>
      </c>
      <c r="H773" s="12">
        <f>ufc_fighters[[#This Row],[weight_pounds]]*0.45359237</f>
        <v>65.770893650000005</v>
      </c>
      <c r="I773" s="12">
        <f>ufc_fighters[[#This Row],[height_feet]]*30.48+ufc_fighters[[#This Row],[height_inches]]*2.54</f>
        <v>175.26</v>
      </c>
    </row>
    <row r="774" spans="1:9">
      <c r="A774">
        <v>773</v>
      </c>
      <c r="B774" t="s">
        <v>778</v>
      </c>
      <c r="C774">
        <v>260</v>
      </c>
      <c r="D774" s="1"/>
      <c r="E774" s="10">
        <v>0</v>
      </c>
      <c r="H774" s="12">
        <f>ufc_fighters[[#This Row],[weight_pounds]]*0.45359237</f>
        <v>117.9340162</v>
      </c>
      <c r="I774" s="12">
        <f>ufc_fighters[[#This Row],[height_feet]]*30.48+ufc_fighters[[#This Row],[height_inches]]*2.54</f>
        <v>0</v>
      </c>
    </row>
    <row r="775" spans="1:9">
      <c r="A775">
        <v>774</v>
      </c>
      <c r="B775" t="s">
        <v>779</v>
      </c>
      <c r="C775">
        <v>246</v>
      </c>
      <c r="D775" s="1">
        <v>28042</v>
      </c>
      <c r="E775" s="10">
        <v>1976</v>
      </c>
      <c r="F775">
        <v>5</v>
      </c>
      <c r="G775">
        <v>4</v>
      </c>
      <c r="H775" s="12">
        <f>ufc_fighters[[#This Row],[weight_pounds]]*0.45359237</f>
        <v>111.58372302000001</v>
      </c>
      <c r="I775" s="12">
        <f>ufc_fighters[[#This Row],[height_feet]]*30.48+ufc_fighters[[#This Row],[height_inches]]*2.54</f>
        <v>162.56</v>
      </c>
    </row>
    <row r="776" spans="1:9">
      <c r="A776">
        <v>775</v>
      </c>
      <c r="B776" t="s">
        <v>780</v>
      </c>
      <c r="C776">
        <v>135</v>
      </c>
      <c r="D776" s="1">
        <v>31531</v>
      </c>
      <c r="E776" s="10">
        <v>1986</v>
      </c>
      <c r="F776">
        <v>5</v>
      </c>
      <c r="G776">
        <v>8</v>
      </c>
      <c r="H776" s="12">
        <f>ufc_fighters[[#This Row],[weight_pounds]]*0.45359237</f>
        <v>61.23496995</v>
      </c>
      <c r="I776" s="12">
        <f>ufc_fighters[[#This Row],[height_feet]]*30.48+ufc_fighters[[#This Row],[height_inches]]*2.54</f>
        <v>172.72</v>
      </c>
    </row>
    <row r="777" spans="1:9">
      <c r="A777">
        <v>776</v>
      </c>
      <c r="B777" t="s">
        <v>781</v>
      </c>
      <c r="C777">
        <v>145</v>
      </c>
      <c r="D777" s="1"/>
      <c r="E777" s="10">
        <v>0</v>
      </c>
      <c r="H777" s="12">
        <f>ufc_fighters[[#This Row],[weight_pounds]]*0.45359237</f>
        <v>65.770893650000005</v>
      </c>
      <c r="I777" s="12">
        <f>ufc_fighters[[#This Row],[height_feet]]*30.48+ufc_fighters[[#This Row],[height_inches]]*2.54</f>
        <v>0</v>
      </c>
    </row>
    <row r="778" spans="1:9">
      <c r="A778">
        <v>777</v>
      </c>
      <c r="B778" t="s">
        <v>782</v>
      </c>
      <c r="C778">
        <v>135</v>
      </c>
      <c r="D778" s="1">
        <v>29438</v>
      </c>
      <c r="E778" s="10">
        <v>1980</v>
      </c>
      <c r="F778">
        <v>5</v>
      </c>
      <c r="G778">
        <v>10</v>
      </c>
      <c r="H778" s="12">
        <f>ufc_fighters[[#This Row],[weight_pounds]]*0.45359237</f>
        <v>61.23496995</v>
      </c>
      <c r="I778" s="12">
        <f>ufc_fighters[[#This Row],[height_feet]]*30.48+ufc_fighters[[#This Row],[height_inches]]*2.54</f>
        <v>177.8</v>
      </c>
    </row>
    <row r="779" spans="1:9">
      <c r="A779">
        <v>778</v>
      </c>
      <c r="B779" t="s">
        <v>783</v>
      </c>
      <c r="C779">
        <v>125</v>
      </c>
      <c r="D779" s="1">
        <v>31450</v>
      </c>
      <c r="E779" s="10">
        <v>1986</v>
      </c>
      <c r="F779">
        <v>5</v>
      </c>
      <c r="G779">
        <v>6</v>
      </c>
      <c r="H779" s="12">
        <f>ufc_fighters[[#This Row],[weight_pounds]]*0.45359237</f>
        <v>56.699046250000002</v>
      </c>
      <c r="I779" s="12">
        <f>ufc_fighters[[#This Row],[height_feet]]*30.48+ufc_fighters[[#This Row],[height_inches]]*2.54</f>
        <v>167.64000000000001</v>
      </c>
    </row>
    <row r="780" spans="1:9">
      <c r="A780">
        <v>779</v>
      </c>
      <c r="B780" t="s">
        <v>784</v>
      </c>
      <c r="C780">
        <v>170</v>
      </c>
      <c r="D780" s="1">
        <v>34981</v>
      </c>
      <c r="E780" s="10">
        <v>1995</v>
      </c>
      <c r="F780">
        <v>5</v>
      </c>
      <c r="G780">
        <v>10</v>
      </c>
      <c r="H780" s="12">
        <f>ufc_fighters[[#This Row],[weight_pounds]]*0.45359237</f>
        <v>77.110702900000007</v>
      </c>
      <c r="I780" s="12">
        <f>ufc_fighters[[#This Row],[height_feet]]*30.48+ufc_fighters[[#This Row],[height_inches]]*2.54</f>
        <v>177.8</v>
      </c>
    </row>
    <row r="781" spans="1:9">
      <c r="A781">
        <v>780</v>
      </c>
      <c r="B781" t="s">
        <v>785</v>
      </c>
      <c r="C781">
        <v>135</v>
      </c>
      <c r="D781" s="1">
        <v>30704</v>
      </c>
      <c r="E781" s="10">
        <v>1984</v>
      </c>
      <c r="F781">
        <v>5</v>
      </c>
      <c r="G781">
        <v>6</v>
      </c>
      <c r="H781" s="12">
        <f>ufc_fighters[[#This Row],[weight_pounds]]*0.45359237</f>
        <v>61.23496995</v>
      </c>
      <c r="I781" s="12">
        <f>ufc_fighters[[#This Row],[height_feet]]*30.48+ufc_fighters[[#This Row],[height_inches]]*2.54</f>
        <v>167.64000000000001</v>
      </c>
    </row>
    <row r="782" spans="1:9">
      <c r="A782">
        <v>781</v>
      </c>
      <c r="B782" t="s">
        <v>786</v>
      </c>
      <c r="C782">
        <v>205</v>
      </c>
      <c r="D782" s="1"/>
      <c r="E782" s="10">
        <v>0</v>
      </c>
      <c r="F782">
        <v>6</v>
      </c>
      <c r="G782">
        <v>2</v>
      </c>
      <c r="H782" s="12">
        <f>ufc_fighters[[#This Row],[weight_pounds]]*0.45359237</f>
        <v>92.986435850000007</v>
      </c>
      <c r="I782" s="12">
        <f>ufc_fighters[[#This Row],[height_feet]]*30.48+ufc_fighters[[#This Row],[height_inches]]*2.54</f>
        <v>187.96</v>
      </c>
    </row>
    <row r="783" spans="1:9">
      <c r="A783">
        <v>782</v>
      </c>
      <c r="B783" t="s">
        <v>787</v>
      </c>
      <c r="C783">
        <v>185</v>
      </c>
      <c r="D783" s="1"/>
      <c r="E783" s="10">
        <v>0</v>
      </c>
      <c r="H783" s="12">
        <f>ufc_fighters[[#This Row],[weight_pounds]]*0.45359237</f>
        <v>83.914588450000011</v>
      </c>
      <c r="I783" s="12">
        <f>ufc_fighters[[#This Row],[height_feet]]*30.48+ufc_fighters[[#This Row],[height_inches]]*2.54</f>
        <v>0</v>
      </c>
    </row>
    <row r="784" spans="1:9">
      <c r="A784">
        <v>783</v>
      </c>
      <c r="B784" t="s">
        <v>788</v>
      </c>
      <c r="C784">
        <v>135</v>
      </c>
      <c r="D784" s="1">
        <v>31697</v>
      </c>
      <c r="E784" s="10">
        <v>1986</v>
      </c>
      <c r="F784">
        <v>5</v>
      </c>
      <c r="G784">
        <v>8</v>
      </c>
      <c r="H784" s="12">
        <f>ufc_fighters[[#This Row],[weight_pounds]]*0.45359237</f>
        <v>61.23496995</v>
      </c>
      <c r="I784" s="12">
        <f>ufc_fighters[[#This Row],[height_feet]]*30.48+ufc_fighters[[#This Row],[height_inches]]*2.54</f>
        <v>172.72</v>
      </c>
    </row>
    <row r="785" spans="1:9">
      <c r="A785">
        <v>784</v>
      </c>
      <c r="B785" t="s">
        <v>789</v>
      </c>
      <c r="C785">
        <v>185</v>
      </c>
      <c r="D785" s="1"/>
      <c r="E785" s="10">
        <v>0</v>
      </c>
      <c r="F785">
        <v>6</v>
      </c>
      <c r="G785">
        <v>5</v>
      </c>
      <c r="H785" s="12">
        <f>ufc_fighters[[#This Row],[weight_pounds]]*0.45359237</f>
        <v>83.914588450000011</v>
      </c>
      <c r="I785" s="12">
        <f>ufc_fighters[[#This Row],[height_feet]]*30.48+ufc_fighters[[#This Row],[height_inches]]*2.54</f>
        <v>195.57999999999998</v>
      </c>
    </row>
    <row r="786" spans="1:9">
      <c r="A786">
        <v>785</v>
      </c>
      <c r="B786" t="s">
        <v>790</v>
      </c>
      <c r="C786">
        <v>275</v>
      </c>
      <c r="D786" s="1"/>
      <c r="E786" s="10">
        <v>0</v>
      </c>
      <c r="F786">
        <v>6</v>
      </c>
      <c r="G786">
        <v>0</v>
      </c>
      <c r="H786" s="12">
        <f>ufc_fighters[[#This Row],[weight_pounds]]*0.45359237</f>
        <v>124.73790175000001</v>
      </c>
      <c r="I786" s="12">
        <f>ufc_fighters[[#This Row],[height_feet]]*30.48+ufc_fighters[[#This Row],[height_inches]]*2.54</f>
        <v>182.88</v>
      </c>
    </row>
    <row r="787" spans="1:9">
      <c r="A787">
        <v>786</v>
      </c>
      <c r="B787" t="s">
        <v>791</v>
      </c>
      <c r="C787">
        <v>125</v>
      </c>
      <c r="D787" s="1"/>
      <c r="E787" s="10">
        <v>0</v>
      </c>
      <c r="F787">
        <v>5</v>
      </c>
      <c r="G787">
        <v>4</v>
      </c>
      <c r="H787" s="12">
        <f>ufc_fighters[[#This Row],[weight_pounds]]*0.45359237</f>
        <v>56.699046250000002</v>
      </c>
      <c r="I787" s="12">
        <f>ufc_fighters[[#This Row],[height_feet]]*30.48+ufc_fighters[[#This Row],[height_inches]]*2.54</f>
        <v>162.56</v>
      </c>
    </row>
    <row r="788" spans="1:9">
      <c r="A788">
        <v>787</v>
      </c>
      <c r="B788" t="s">
        <v>792</v>
      </c>
      <c r="C788">
        <v>135</v>
      </c>
      <c r="D788" s="1">
        <v>31637</v>
      </c>
      <c r="E788" s="10">
        <v>1986</v>
      </c>
      <c r="F788">
        <v>5</v>
      </c>
      <c r="G788">
        <v>7</v>
      </c>
      <c r="H788" s="12">
        <f>ufc_fighters[[#This Row],[weight_pounds]]*0.45359237</f>
        <v>61.23496995</v>
      </c>
      <c r="I788" s="12">
        <f>ufc_fighters[[#This Row],[height_feet]]*30.48+ufc_fighters[[#This Row],[height_inches]]*2.54</f>
        <v>170.18</v>
      </c>
    </row>
    <row r="789" spans="1:9">
      <c r="A789">
        <v>788</v>
      </c>
      <c r="B789" t="s">
        <v>793</v>
      </c>
      <c r="C789">
        <v>200</v>
      </c>
      <c r="D789" s="1">
        <v>26929</v>
      </c>
      <c r="E789" s="10">
        <v>1973</v>
      </c>
      <c r="F789">
        <v>6</v>
      </c>
      <c r="G789">
        <v>2</v>
      </c>
      <c r="H789" s="12">
        <f>ufc_fighters[[#This Row],[weight_pounds]]*0.45359237</f>
        <v>90.718474000000001</v>
      </c>
      <c r="I789" s="12">
        <f>ufc_fighters[[#This Row],[height_feet]]*30.48+ufc_fighters[[#This Row],[height_inches]]*2.54</f>
        <v>187.96</v>
      </c>
    </row>
    <row r="790" spans="1:9">
      <c r="A790">
        <v>789</v>
      </c>
      <c r="B790" t="s">
        <v>794</v>
      </c>
      <c r="C790">
        <v>155</v>
      </c>
      <c r="D790" s="1">
        <v>32435</v>
      </c>
      <c r="E790" s="10">
        <v>1988</v>
      </c>
      <c r="F790">
        <v>5</v>
      </c>
      <c r="G790">
        <v>8</v>
      </c>
      <c r="H790" s="12">
        <f>ufc_fighters[[#This Row],[weight_pounds]]*0.45359237</f>
        <v>70.306817350000003</v>
      </c>
      <c r="I790" s="12">
        <f>ufc_fighters[[#This Row],[height_feet]]*30.48+ufc_fighters[[#This Row],[height_inches]]*2.54</f>
        <v>172.72</v>
      </c>
    </row>
    <row r="791" spans="1:9">
      <c r="A791">
        <v>790</v>
      </c>
      <c r="B791" t="s">
        <v>795</v>
      </c>
      <c r="C791">
        <v>125</v>
      </c>
      <c r="D791" s="1">
        <v>32597</v>
      </c>
      <c r="E791" s="10">
        <v>1989</v>
      </c>
      <c r="F791">
        <v>5</v>
      </c>
      <c r="G791">
        <v>6</v>
      </c>
      <c r="H791" s="12">
        <f>ufc_fighters[[#This Row],[weight_pounds]]*0.45359237</f>
        <v>56.699046250000002</v>
      </c>
      <c r="I791" s="12">
        <f>ufc_fighters[[#This Row],[height_feet]]*30.48+ufc_fighters[[#This Row],[height_inches]]*2.54</f>
        <v>167.64000000000001</v>
      </c>
    </row>
    <row r="792" spans="1:9">
      <c r="A792">
        <v>791</v>
      </c>
      <c r="B792" t="s">
        <v>796</v>
      </c>
      <c r="C792">
        <v>185</v>
      </c>
      <c r="D792" s="1">
        <v>28407</v>
      </c>
      <c r="E792" s="10">
        <v>1977</v>
      </c>
      <c r="F792">
        <v>6</v>
      </c>
      <c r="G792">
        <v>0</v>
      </c>
      <c r="H792" s="12">
        <f>ufc_fighters[[#This Row],[weight_pounds]]*0.45359237</f>
        <v>83.914588450000011</v>
      </c>
      <c r="I792" s="12">
        <f>ufc_fighters[[#This Row],[height_feet]]*30.48+ufc_fighters[[#This Row],[height_inches]]*2.54</f>
        <v>182.88</v>
      </c>
    </row>
    <row r="793" spans="1:9">
      <c r="A793">
        <v>792</v>
      </c>
      <c r="B793" t="s">
        <v>797</v>
      </c>
      <c r="C793">
        <v>185</v>
      </c>
      <c r="D793" s="1">
        <v>27865</v>
      </c>
      <c r="E793" s="10">
        <v>1976</v>
      </c>
      <c r="F793">
        <v>5</v>
      </c>
      <c r="G793">
        <v>11</v>
      </c>
      <c r="H793" s="12">
        <f>ufc_fighters[[#This Row],[weight_pounds]]*0.45359237</f>
        <v>83.914588450000011</v>
      </c>
      <c r="I793" s="12">
        <f>ufc_fighters[[#This Row],[height_feet]]*30.48+ufc_fighters[[#This Row],[height_inches]]*2.54</f>
        <v>180.34</v>
      </c>
    </row>
    <row r="794" spans="1:9">
      <c r="A794">
        <v>793</v>
      </c>
      <c r="B794" t="s">
        <v>798</v>
      </c>
      <c r="C794">
        <v>135</v>
      </c>
      <c r="D794" s="1">
        <v>30951</v>
      </c>
      <c r="E794" s="10">
        <v>1984</v>
      </c>
      <c r="F794">
        <v>5</v>
      </c>
      <c r="G794">
        <v>3</v>
      </c>
      <c r="H794" s="12">
        <f>ufc_fighters[[#This Row],[weight_pounds]]*0.45359237</f>
        <v>61.23496995</v>
      </c>
      <c r="I794" s="12">
        <f>ufc_fighters[[#This Row],[height_feet]]*30.48+ufc_fighters[[#This Row],[height_inches]]*2.54</f>
        <v>160.02000000000001</v>
      </c>
    </row>
    <row r="795" spans="1:9">
      <c r="A795">
        <v>794</v>
      </c>
      <c r="B795" t="s">
        <v>799</v>
      </c>
      <c r="C795">
        <v>155</v>
      </c>
      <c r="D795" s="1">
        <v>31909</v>
      </c>
      <c r="E795" s="10">
        <v>1987</v>
      </c>
      <c r="F795">
        <v>5</v>
      </c>
      <c r="G795">
        <v>11</v>
      </c>
      <c r="H795" s="12">
        <f>ufc_fighters[[#This Row],[weight_pounds]]*0.45359237</f>
        <v>70.306817350000003</v>
      </c>
      <c r="I795" s="12">
        <f>ufc_fighters[[#This Row],[height_feet]]*30.48+ufc_fighters[[#This Row],[height_inches]]*2.54</f>
        <v>180.34</v>
      </c>
    </row>
    <row r="796" spans="1:9">
      <c r="A796">
        <v>795</v>
      </c>
      <c r="B796" t="s">
        <v>800</v>
      </c>
      <c r="D796" s="1"/>
      <c r="E796" s="10">
        <v>0</v>
      </c>
      <c r="H796" s="12">
        <f>ufc_fighters[[#This Row],[weight_pounds]]*0.45359237</f>
        <v>0</v>
      </c>
      <c r="I796" s="12">
        <f>ufc_fighters[[#This Row],[height_feet]]*30.48+ufc_fighters[[#This Row],[height_inches]]*2.54</f>
        <v>0</v>
      </c>
    </row>
    <row r="797" spans="1:9">
      <c r="A797">
        <v>796</v>
      </c>
      <c r="B797" t="s">
        <v>801</v>
      </c>
      <c r="C797">
        <v>145</v>
      </c>
      <c r="D797" s="1">
        <v>33794</v>
      </c>
      <c r="E797" s="10">
        <v>1992</v>
      </c>
      <c r="F797">
        <v>5</v>
      </c>
      <c r="G797">
        <v>8</v>
      </c>
      <c r="H797" s="12">
        <f>ufc_fighters[[#This Row],[weight_pounds]]*0.45359237</f>
        <v>65.770893650000005</v>
      </c>
      <c r="I797" s="12">
        <f>ufc_fighters[[#This Row],[height_feet]]*30.48+ufc_fighters[[#This Row],[height_inches]]*2.54</f>
        <v>172.72</v>
      </c>
    </row>
    <row r="798" spans="1:9">
      <c r="A798">
        <v>797</v>
      </c>
      <c r="B798" t="s">
        <v>802</v>
      </c>
      <c r="C798">
        <v>185</v>
      </c>
      <c r="D798" s="1">
        <v>30538</v>
      </c>
      <c r="E798" s="10">
        <v>1983</v>
      </c>
      <c r="F798">
        <v>6</v>
      </c>
      <c r="G798">
        <v>2</v>
      </c>
      <c r="H798" s="12">
        <f>ufc_fighters[[#This Row],[weight_pounds]]*0.45359237</f>
        <v>83.914588450000011</v>
      </c>
      <c r="I798" s="12">
        <f>ufc_fighters[[#This Row],[height_feet]]*30.48+ufc_fighters[[#This Row],[height_inches]]*2.54</f>
        <v>187.96</v>
      </c>
    </row>
    <row r="799" spans="1:9">
      <c r="A799">
        <v>798</v>
      </c>
      <c r="B799" t="s">
        <v>803</v>
      </c>
      <c r="C799">
        <v>145</v>
      </c>
      <c r="D799" s="1">
        <v>31488</v>
      </c>
      <c r="E799" s="10">
        <v>1986</v>
      </c>
      <c r="H799" s="12">
        <f>ufc_fighters[[#This Row],[weight_pounds]]*0.45359237</f>
        <v>65.770893650000005</v>
      </c>
      <c r="I799" s="12">
        <f>ufc_fighters[[#This Row],[height_feet]]*30.48+ufc_fighters[[#This Row],[height_inches]]*2.54</f>
        <v>0</v>
      </c>
    </row>
    <row r="800" spans="1:9">
      <c r="A800">
        <v>799</v>
      </c>
      <c r="B800" t="s">
        <v>804</v>
      </c>
      <c r="C800">
        <v>205</v>
      </c>
      <c r="D800" s="1">
        <v>29637</v>
      </c>
      <c r="E800" s="10">
        <v>1981</v>
      </c>
      <c r="F800">
        <v>6</v>
      </c>
      <c r="G800">
        <v>3</v>
      </c>
      <c r="H800" s="12">
        <f>ufc_fighters[[#This Row],[weight_pounds]]*0.45359237</f>
        <v>92.986435850000007</v>
      </c>
      <c r="I800" s="12">
        <f>ufc_fighters[[#This Row],[height_feet]]*30.48+ufc_fighters[[#This Row],[height_inches]]*2.54</f>
        <v>190.5</v>
      </c>
    </row>
    <row r="801" spans="1:9">
      <c r="A801">
        <v>800</v>
      </c>
      <c r="B801" t="s">
        <v>805</v>
      </c>
      <c r="C801">
        <v>210</v>
      </c>
      <c r="D801" s="1"/>
      <c r="E801" s="10">
        <v>0</v>
      </c>
      <c r="F801">
        <v>6</v>
      </c>
      <c r="G801">
        <v>1</v>
      </c>
      <c r="H801" s="12">
        <f>ufc_fighters[[#This Row],[weight_pounds]]*0.45359237</f>
        <v>95.254397699999998</v>
      </c>
      <c r="I801" s="12">
        <f>ufc_fighters[[#This Row],[height_feet]]*30.48+ufc_fighters[[#This Row],[height_inches]]*2.54</f>
        <v>185.42</v>
      </c>
    </row>
    <row r="802" spans="1:9">
      <c r="A802">
        <v>801</v>
      </c>
      <c r="B802" t="s">
        <v>806</v>
      </c>
      <c r="C802">
        <v>205</v>
      </c>
      <c r="D802" s="1">
        <v>32339</v>
      </c>
      <c r="E802" s="10">
        <v>1988</v>
      </c>
      <c r="F802">
        <v>6</v>
      </c>
      <c r="G802">
        <v>2</v>
      </c>
      <c r="H802" s="12">
        <f>ufc_fighters[[#This Row],[weight_pounds]]*0.45359237</f>
        <v>92.986435850000007</v>
      </c>
      <c r="I802" s="12">
        <f>ufc_fighters[[#This Row],[height_feet]]*30.48+ufc_fighters[[#This Row],[height_inches]]*2.54</f>
        <v>187.96</v>
      </c>
    </row>
    <row r="803" spans="1:9">
      <c r="A803">
        <v>802</v>
      </c>
      <c r="B803" t="s">
        <v>807</v>
      </c>
      <c r="C803">
        <v>264</v>
      </c>
      <c r="D803" s="1">
        <v>29450</v>
      </c>
      <c r="E803" s="10">
        <v>1980</v>
      </c>
      <c r="F803">
        <v>6</v>
      </c>
      <c r="G803">
        <v>3</v>
      </c>
      <c r="H803" s="12">
        <f>ufc_fighters[[#This Row],[weight_pounds]]*0.45359237</f>
        <v>119.74838568000001</v>
      </c>
      <c r="I803" s="12">
        <f>ufc_fighters[[#This Row],[height_feet]]*30.48+ufc_fighters[[#This Row],[height_inches]]*2.54</f>
        <v>190.5</v>
      </c>
    </row>
    <row r="804" spans="1:9">
      <c r="A804">
        <v>803</v>
      </c>
      <c r="B804" t="s">
        <v>808</v>
      </c>
      <c r="C804">
        <v>135</v>
      </c>
      <c r="D804" s="1">
        <v>31252</v>
      </c>
      <c r="E804" s="10">
        <v>1985</v>
      </c>
      <c r="F804">
        <v>5</v>
      </c>
      <c r="G804">
        <v>5</v>
      </c>
      <c r="H804" s="12">
        <f>ufc_fighters[[#This Row],[weight_pounds]]*0.45359237</f>
        <v>61.23496995</v>
      </c>
      <c r="I804" s="12">
        <f>ufc_fighters[[#This Row],[height_feet]]*30.48+ufc_fighters[[#This Row],[height_inches]]*2.54</f>
        <v>165.1</v>
      </c>
    </row>
    <row r="805" spans="1:9">
      <c r="A805">
        <v>804</v>
      </c>
      <c r="B805" t="s">
        <v>809</v>
      </c>
      <c r="C805">
        <v>185</v>
      </c>
      <c r="D805" s="1">
        <v>32345</v>
      </c>
      <c r="E805" s="10">
        <v>1988</v>
      </c>
      <c r="F805">
        <v>5</v>
      </c>
      <c r="G805">
        <v>10</v>
      </c>
      <c r="H805" s="12">
        <f>ufc_fighters[[#This Row],[weight_pounds]]*0.45359237</f>
        <v>83.914588450000011</v>
      </c>
      <c r="I805" s="12">
        <f>ufc_fighters[[#This Row],[height_feet]]*30.48+ufc_fighters[[#This Row],[height_inches]]*2.54</f>
        <v>177.8</v>
      </c>
    </row>
    <row r="806" spans="1:9">
      <c r="A806">
        <v>805</v>
      </c>
      <c r="B806" t="s">
        <v>810</v>
      </c>
      <c r="C806">
        <v>125</v>
      </c>
      <c r="D806" s="1">
        <v>32945</v>
      </c>
      <c r="E806" s="10">
        <v>1990</v>
      </c>
      <c r="F806">
        <v>5</v>
      </c>
      <c r="G806">
        <v>6</v>
      </c>
      <c r="H806" s="12">
        <f>ufc_fighters[[#This Row],[weight_pounds]]*0.45359237</f>
        <v>56.699046250000002</v>
      </c>
      <c r="I806" s="12">
        <f>ufc_fighters[[#This Row],[height_feet]]*30.48+ufc_fighters[[#This Row],[height_inches]]*2.54</f>
        <v>167.64000000000001</v>
      </c>
    </row>
    <row r="807" spans="1:9">
      <c r="A807">
        <v>806</v>
      </c>
      <c r="B807" t="s">
        <v>811</v>
      </c>
      <c r="C807">
        <v>145</v>
      </c>
      <c r="D807" s="1">
        <v>31879</v>
      </c>
      <c r="E807" s="10">
        <v>1987</v>
      </c>
      <c r="F807">
        <v>5</v>
      </c>
      <c r="G807">
        <v>9</v>
      </c>
      <c r="H807" s="12">
        <f>ufc_fighters[[#This Row],[weight_pounds]]*0.45359237</f>
        <v>65.770893650000005</v>
      </c>
      <c r="I807" s="12">
        <f>ufc_fighters[[#This Row],[height_feet]]*30.48+ufc_fighters[[#This Row],[height_inches]]*2.54</f>
        <v>175.26</v>
      </c>
    </row>
    <row r="808" spans="1:9">
      <c r="A808">
        <v>807</v>
      </c>
      <c r="B808" t="s">
        <v>812</v>
      </c>
      <c r="C808">
        <v>238</v>
      </c>
      <c r="D808" s="1">
        <v>30711</v>
      </c>
      <c r="E808" s="10">
        <v>1984</v>
      </c>
      <c r="F808">
        <v>6</v>
      </c>
      <c r="G808">
        <v>4</v>
      </c>
      <c r="H808" s="12">
        <f>ufc_fighters[[#This Row],[weight_pounds]]*0.45359237</f>
        <v>107.95498406</v>
      </c>
      <c r="I808" s="12">
        <f>ufc_fighters[[#This Row],[height_feet]]*30.48+ufc_fighters[[#This Row],[height_inches]]*2.54</f>
        <v>193.04</v>
      </c>
    </row>
    <row r="809" spans="1:9">
      <c r="A809">
        <v>808</v>
      </c>
      <c r="B809" t="s">
        <v>813</v>
      </c>
      <c r="C809">
        <v>155</v>
      </c>
      <c r="D809" s="1">
        <v>30981</v>
      </c>
      <c r="E809" s="10">
        <v>1984</v>
      </c>
      <c r="F809">
        <v>5</v>
      </c>
      <c r="G809">
        <v>8</v>
      </c>
      <c r="H809" s="12">
        <f>ufc_fighters[[#This Row],[weight_pounds]]*0.45359237</f>
        <v>70.306817350000003</v>
      </c>
      <c r="I809" s="12">
        <f>ufc_fighters[[#This Row],[height_feet]]*30.48+ufc_fighters[[#This Row],[height_inches]]*2.54</f>
        <v>172.72</v>
      </c>
    </row>
    <row r="810" spans="1:9">
      <c r="A810">
        <v>809</v>
      </c>
      <c r="B810" t="s">
        <v>814</v>
      </c>
      <c r="C810">
        <v>155</v>
      </c>
      <c r="D810" s="1">
        <v>29814</v>
      </c>
      <c r="E810" s="10">
        <v>1981</v>
      </c>
      <c r="F810">
        <v>5</v>
      </c>
      <c r="G810">
        <v>11</v>
      </c>
      <c r="H810" s="12">
        <f>ufc_fighters[[#This Row],[weight_pounds]]*0.45359237</f>
        <v>70.306817350000003</v>
      </c>
      <c r="I810" s="12">
        <f>ufc_fighters[[#This Row],[height_feet]]*30.48+ufc_fighters[[#This Row],[height_inches]]*2.54</f>
        <v>180.34</v>
      </c>
    </row>
    <row r="811" spans="1:9">
      <c r="A811">
        <v>810</v>
      </c>
      <c r="B811" t="s">
        <v>815</v>
      </c>
      <c r="C811">
        <v>170</v>
      </c>
      <c r="D811" s="1"/>
      <c r="E811" s="10">
        <v>0</v>
      </c>
      <c r="H811" s="12">
        <f>ufc_fighters[[#This Row],[weight_pounds]]*0.45359237</f>
        <v>77.110702900000007</v>
      </c>
      <c r="I811" s="12">
        <f>ufc_fighters[[#This Row],[height_feet]]*30.48+ufc_fighters[[#This Row],[height_inches]]*2.54</f>
        <v>0</v>
      </c>
    </row>
    <row r="812" spans="1:9">
      <c r="A812">
        <v>811</v>
      </c>
      <c r="B812" t="s">
        <v>816</v>
      </c>
      <c r="C812">
        <v>170</v>
      </c>
      <c r="D812" s="1"/>
      <c r="E812" s="10">
        <v>0</v>
      </c>
      <c r="H812" s="12">
        <f>ufc_fighters[[#This Row],[weight_pounds]]*0.45359237</f>
        <v>77.110702900000007</v>
      </c>
      <c r="I812" s="12">
        <f>ufc_fighters[[#This Row],[height_feet]]*30.48+ufc_fighters[[#This Row],[height_inches]]*2.54</f>
        <v>0</v>
      </c>
    </row>
    <row r="813" spans="1:9">
      <c r="A813">
        <v>812</v>
      </c>
      <c r="B813" t="s">
        <v>817</v>
      </c>
      <c r="C813">
        <v>185</v>
      </c>
      <c r="D813" s="1">
        <v>29338</v>
      </c>
      <c r="E813" s="10">
        <v>1980</v>
      </c>
      <c r="F813">
        <v>6</v>
      </c>
      <c r="G813">
        <v>1</v>
      </c>
      <c r="H813" s="12">
        <f>ufc_fighters[[#This Row],[weight_pounds]]*0.45359237</f>
        <v>83.914588450000011</v>
      </c>
      <c r="I813" s="12">
        <f>ufc_fighters[[#This Row],[height_feet]]*30.48+ufc_fighters[[#This Row],[height_inches]]*2.54</f>
        <v>185.42</v>
      </c>
    </row>
    <row r="814" spans="1:9">
      <c r="A814">
        <v>813</v>
      </c>
      <c r="B814" t="s">
        <v>818</v>
      </c>
      <c r="D814" s="1"/>
      <c r="E814" s="10">
        <v>0</v>
      </c>
      <c r="H814" s="12">
        <f>ufc_fighters[[#This Row],[weight_pounds]]*0.45359237</f>
        <v>0</v>
      </c>
      <c r="I814" s="12">
        <f>ufc_fighters[[#This Row],[height_feet]]*30.48+ufc_fighters[[#This Row],[height_inches]]*2.54</f>
        <v>0</v>
      </c>
    </row>
    <row r="815" spans="1:9">
      <c r="A815">
        <v>814</v>
      </c>
      <c r="B815" t="s">
        <v>819</v>
      </c>
      <c r="C815">
        <v>205</v>
      </c>
      <c r="D815" s="1">
        <v>28085</v>
      </c>
      <c r="E815" s="10">
        <v>1976</v>
      </c>
      <c r="F815">
        <v>5</v>
      </c>
      <c r="G815">
        <v>11</v>
      </c>
      <c r="H815" s="12">
        <f>ufc_fighters[[#This Row],[weight_pounds]]*0.45359237</f>
        <v>92.986435850000007</v>
      </c>
      <c r="I815" s="12">
        <f>ufc_fighters[[#This Row],[height_feet]]*30.48+ufc_fighters[[#This Row],[height_inches]]*2.54</f>
        <v>180.34</v>
      </c>
    </row>
    <row r="816" spans="1:9">
      <c r="A816">
        <v>815</v>
      </c>
      <c r="B816" t="s">
        <v>820</v>
      </c>
      <c r="C816">
        <v>145</v>
      </c>
      <c r="D816" s="1">
        <v>34600</v>
      </c>
      <c r="E816" s="10">
        <v>1994</v>
      </c>
      <c r="F816">
        <v>5</v>
      </c>
      <c r="G816">
        <v>11</v>
      </c>
      <c r="H816" s="12">
        <f>ufc_fighters[[#This Row],[weight_pounds]]*0.45359237</f>
        <v>65.770893650000005</v>
      </c>
      <c r="I816" s="12">
        <f>ufc_fighters[[#This Row],[height_feet]]*30.48+ufc_fighters[[#This Row],[height_inches]]*2.54</f>
        <v>180.34</v>
      </c>
    </row>
    <row r="817" spans="1:9">
      <c r="A817">
        <v>816</v>
      </c>
      <c r="B817" t="s">
        <v>821</v>
      </c>
      <c r="C817">
        <v>220</v>
      </c>
      <c r="D817" s="1">
        <v>28366</v>
      </c>
      <c r="E817" s="10">
        <v>1977</v>
      </c>
      <c r="F817">
        <v>6</v>
      </c>
      <c r="G817">
        <v>4</v>
      </c>
      <c r="H817" s="12">
        <f>ufc_fighters[[#This Row],[weight_pounds]]*0.45359237</f>
        <v>99.79032140000001</v>
      </c>
      <c r="I817" s="12">
        <f>ufc_fighters[[#This Row],[height_feet]]*30.48+ufc_fighters[[#This Row],[height_inches]]*2.54</f>
        <v>193.04</v>
      </c>
    </row>
    <row r="818" spans="1:9">
      <c r="A818">
        <v>817</v>
      </c>
      <c r="B818" t="s">
        <v>822</v>
      </c>
      <c r="C818">
        <v>155</v>
      </c>
      <c r="D818" s="1">
        <v>31510</v>
      </c>
      <c r="E818" s="10">
        <v>1986</v>
      </c>
      <c r="F818">
        <v>6</v>
      </c>
      <c r="G818">
        <v>0</v>
      </c>
      <c r="H818" s="12">
        <f>ufc_fighters[[#This Row],[weight_pounds]]*0.45359237</f>
        <v>70.306817350000003</v>
      </c>
      <c r="I818" s="12">
        <f>ufc_fighters[[#This Row],[height_feet]]*30.48+ufc_fighters[[#This Row],[height_inches]]*2.54</f>
        <v>182.88</v>
      </c>
    </row>
    <row r="819" spans="1:9">
      <c r="A819">
        <v>818</v>
      </c>
      <c r="B819" t="s">
        <v>823</v>
      </c>
      <c r="C819">
        <v>145</v>
      </c>
      <c r="D819" s="1"/>
      <c r="E819" s="10">
        <v>0</v>
      </c>
      <c r="F819">
        <v>5</v>
      </c>
      <c r="G819">
        <v>8</v>
      </c>
      <c r="H819" s="12">
        <f>ufc_fighters[[#This Row],[weight_pounds]]*0.45359237</f>
        <v>65.770893650000005</v>
      </c>
      <c r="I819" s="12">
        <f>ufc_fighters[[#This Row],[height_feet]]*30.48+ufc_fighters[[#This Row],[height_inches]]*2.54</f>
        <v>172.72</v>
      </c>
    </row>
    <row r="820" spans="1:9">
      <c r="A820">
        <v>819</v>
      </c>
      <c r="B820" t="s">
        <v>824</v>
      </c>
      <c r="C820">
        <v>240</v>
      </c>
      <c r="D820" s="1">
        <v>25059</v>
      </c>
      <c r="E820" s="10">
        <v>1968</v>
      </c>
      <c r="F820">
        <v>6</v>
      </c>
      <c r="G820">
        <v>0</v>
      </c>
      <c r="H820" s="12">
        <f>ufc_fighters[[#This Row],[weight_pounds]]*0.45359237</f>
        <v>108.86216880000001</v>
      </c>
      <c r="I820" s="12">
        <f>ufc_fighters[[#This Row],[height_feet]]*30.48+ufc_fighters[[#This Row],[height_inches]]*2.54</f>
        <v>182.88</v>
      </c>
    </row>
    <row r="821" spans="1:9">
      <c r="A821">
        <v>820</v>
      </c>
      <c r="B821" t="s">
        <v>825</v>
      </c>
      <c r="C821">
        <v>205</v>
      </c>
      <c r="D821" s="1">
        <v>29973</v>
      </c>
      <c r="E821" s="10">
        <v>1982</v>
      </c>
      <c r="F821">
        <v>6</v>
      </c>
      <c r="G821">
        <v>1</v>
      </c>
      <c r="H821" s="12">
        <f>ufc_fighters[[#This Row],[weight_pounds]]*0.45359237</f>
        <v>92.986435850000007</v>
      </c>
      <c r="I821" s="12">
        <f>ufc_fighters[[#This Row],[height_feet]]*30.48+ufc_fighters[[#This Row],[height_inches]]*2.54</f>
        <v>185.42</v>
      </c>
    </row>
    <row r="822" spans="1:9">
      <c r="A822">
        <v>821</v>
      </c>
      <c r="B822" t="s">
        <v>826</v>
      </c>
      <c r="C822">
        <v>205</v>
      </c>
      <c r="D822" s="1">
        <v>29864</v>
      </c>
      <c r="E822" s="10">
        <v>1981</v>
      </c>
      <c r="F822">
        <v>6</v>
      </c>
      <c r="G822">
        <v>3</v>
      </c>
      <c r="H822" s="12">
        <f>ufc_fighters[[#This Row],[weight_pounds]]*0.45359237</f>
        <v>92.986435850000007</v>
      </c>
      <c r="I822" s="12">
        <f>ufc_fighters[[#This Row],[height_feet]]*30.48+ufc_fighters[[#This Row],[height_inches]]*2.54</f>
        <v>190.5</v>
      </c>
    </row>
    <row r="823" spans="1:9">
      <c r="A823">
        <v>822</v>
      </c>
      <c r="B823" t="s">
        <v>827</v>
      </c>
      <c r="C823">
        <v>185</v>
      </c>
      <c r="D823" s="1">
        <v>34348</v>
      </c>
      <c r="E823" s="10">
        <v>1994</v>
      </c>
      <c r="F823">
        <v>6</v>
      </c>
      <c r="G823">
        <v>1</v>
      </c>
      <c r="H823" s="12">
        <f>ufc_fighters[[#This Row],[weight_pounds]]*0.45359237</f>
        <v>83.914588450000011</v>
      </c>
      <c r="I823" s="12">
        <f>ufc_fighters[[#This Row],[height_feet]]*30.48+ufc_fighters[[#This Row],[height_inches]]*2.54</f>
        <v>185.42</v>
      </c>
    </row>
    <row r="824" spans="1:9">
      <c r="A824">
        <v>823</v>
      </c>
      <c r="B824" t="s">
        <v>828</v>
      </c>
      <c r="C824">
        <v>155</v>
      </c>
      <c r="D824" s="1">
        <v>28150</v>
      </c>
      <c r="E824" s="10">
        <v>1977</v>
      </c>
      <c r="H824" s="12">
        <f>ufc_fighters[[#This Row],[weight_pounds]]*0.45359237</f>
        <v>70.306817350000003</v>
      </c>
      <c r="I824" s="12">
        <f>ufc_fighters[[#This Row],[height_feet]]*30.48+ufc_fighters[[#This Row],[height_inches]]*2.54</f>
        <v>0</v>
      </c>
    </row>
    <row r="825" spans="1:9">
      <c r="A825">
        <v>824</v>
      </c>
      <c r="B825" t="s">
        <v>829</v>
      </c>
      <c r="C825">
        <v>135</v>
      </c>
      <c r="D825" s="1"/>
      <c r="E825" s="10">
        <v>0</v>
      </c>
      <c r="F825">
        <v>5</v>
      </c>
      <c r="G825">
        <v>7</v>
      </c>
      <c r="H825" s="12">
        <f>ufc_fighters[[#This Row],[weight_pounds]]*0.45359237</f>
        <v>61.23496995</v>
      </c>
      <c r="I825" s="12">
        <f>ufc_fighters[[#This Row],[height_feet]]*30.48+ufc_fighters[[#This Row],[height_inches]]*2.54</f>
        <v>170.18</v>
      </c>
    </row>
    <row r="826" spans="1:9">
      <c r="A826">
        <v>825</v>
      </c>
      <c r="B826" t="s">
        <v>830</v>
      </c>
      <c r="C826">
        <v>135</v>
      </c>
      <c r="D826" s="1">
        <v>33147</v>
      </c>
      <c r="E826" s="10">
        <v>1990</v>
      </c>
      <c r="F826">
        <v>5</v>
      </c>
      <c r="G826">
        <v>7</v>
      </c>
      <c r="H826" s="12">
        <f>ufc_fighters[[#This Row],[weight_pounds]]*0.45359237</f>
        <v>61.23496995</v>
      </c>
      <c r="I826" s="12">
        <f>ufc_fighters[[#This Row],[height_feet]]*30.48+ufc_fighters[[#This Row],[height_inches]]*2.54</f>
        <v>170.18</v>
      </c>
    </row>
    <row r="827" spans="1:9">
      <c r="A827">
        <v>826</v>
      </c>
      <c r="B827" t="s">
        <v>831</v>
      </c>
      <c r="C827">
        <v>135</v>
      </c>
      <c r="D827" s="1">
        <v>31587</v>
      </c>
      <c r="E827" s="10">
        <v>1986</v>
      </c>
      <c r="F827">
        <v>5</v>
      </c>
      <c r="G827">
        <v>11</v>
      </c>
      <c r="H827" s="12">
        <f>ufc_fighters[[#This Row],[weight_pounds]]*0.45359237</f>
        <v>61.23496995</v>
      </c>
      <c r="I827" s="12">
        <f>ufc_fighters[[#This Row],[height_feet]]*30.48+ufc_fighters[[#This Row],[height_inches]]*2.54</f>
        <v>180.34</v>
      </c>
    </row>
    <row r="828" spans="1:9">
      <c r="A828">
        <v>827</v>
      </c>
      <c r="B828" t="s">
        <v>832</v>
      </c>
      <c r="C828">
        <v>145</v>
      </c>
      <c r="D828" s="1">
        <v>32326</v>
      </c>
      <c r="E828" s="10">
        <v>1988</v>
      </c>
      <c r="F828">
        <v>5</v>
      </c>
      <c r="G828">
        <v>6</v>
      </c>
      <c r="H828" s="12">
        <f>ufc_fighters[[#This Row],[weight_pounds]]*0.45359237</f>
        <v>65.770893650000005</v>
      </c>
      <c r="I828" s="12">
        <f>ufc_fighters[[#This Row],[height_feet]]*30.48+ufc_fighters[[#This Row],[height_inches]]*2.54</f>
        <v>167.64000000000001</v>
      </c>
    </row>
    <row r="829" spans="1:9">
      <c r="A829">
        <v>828</v>
      </c>
      <c r="B829" t="s">
        <v>833</v>
      </c>
      <c r="C829">
        <v>155</v>
      </c>
      <c r="D829" s="1">
        <v>32191</v>
      </c>
      <c r="E829" s="10">
        <v>1988</v>
      </c>
      <c r="F829">
        <v>5</v>
      </c>
      <c r="G829">
        <v>10</v>
      </c>
      <c r="H829" s="12">
        <f>ufc_fighters[[#This Row],[weight_pounds]]*0.45359237</f>
        <v>70.306817350000003</v>
      </c>
      <c r="I829" s="12">
        <f>ufc_fighters[[#This Row],[height_feet]]*30.48+ufc_fighters[[#This Row],[height_inches]]*2.54</f>
        <v>177.8</v>
      </c>
    </row>
    <row r="830" spans="1:9">
      <c r="A830">
        <v>829</v>
      </c>
      <c r="B830" t="s">
        <v>834</v>
      </c>
      <c r="C830">
        <v>135</v>
      </c>
      <c r="D830" s="1">
        <v>32724</v>
      </c>
      <c r="E830" s="10">
        <v>1989</v>
      </c>
      <c r="F830">
        <v>5</v>
      </c>
      <c r="G830">
        <v>3</v>
      </c>
      <c r="H830" s="12">
        <f>ufc_fighters[[#This Row],[weight_pounds]]*0.45359237</f>
        <v>61.23496995</v>
      </c>
      <c r="I830" s="12">
        <f>ufc_fighters[[#This Row],[height_feet]]*30.48+ufc_fighters[[#This Row],[height_inches]]*2.54</f>
        <v>160.02000000000001</v>
      </c>
    </row>
    <row r="831" spans="1:9">
      <c r="A831">
        <v>830</v>
      </c>
      <c r="B831" t="s">
        <v>835</v>
      </c>
      <c r="C831">
        <v>260</v>
      </c>
      <c r="D831" s="1">
        <v>31387</v>
      </c>
      <c r="E831" s="10">
        <v>1985</v>
      </c>
      <c r="F831">
        <v>6</v>
      </c>
      <c r="G831">
        <v>3</v>
      </c>
      <c r="H831" s="12">
        <f>ufc_fighters[[#This Row],[weight_pounds]]*0.45359237</f>
        <v>117.9340162</v>
      </c>
      <c r="I831" s="12">
        <f>ufc_fighters[[#This Row],[height_feet]]*30.48+ufc_fighters[[#This Row],[height_inches]]*2.54</f>
        <v>190.5</v>
      </c>
    </row>
    <row r="832" spans="1:9">
      <c r="A832">
        <v>831</v>
      </c>
      <c r="B832" t="s">
        <v>836</v>
      </c>
      <c r="C832">
        <v>135</v>
      </c>
      <c r="D832" s="1">
        <v>33116</v>
      </c>
      <c r="E832" s="10">
        <v>1990</v>
      </c>
      <c r="F832">
        <v>5</v>
      </c>
      <c r="G832">
        <v>9</v>
      </c>
      <c r="H832" s="12">
        <f>ufc_fighters[[#This Row],[weight_pounds]]*0.45359237</f>
        <v>61.23496995</v>
      </c>
      <c r="I832" s="12">
        <f>ufc_fighters[[#This Row],[height_feet]]*30.48+ufc_fighters[[#This Row],[height_inches]]*2.54</f>
        <v>175.26</v>
      </c>
    </row>
    <row r="833" spans="1:9">
      <c r="A833">
        <v>832</v>
      </c>
      <c r="B833" t="s">
        <v>837</v>
      </c>
      <c r="C833">
        <v>155</v>
      </c>
      <c r="D833" s="1">
        <v>28433</v>
      </c>
      <c r="E833" s="10">
        <v>1977</v>
      </c>
      <c r="F833">
        <v>5</v>
      </c>
      <c r="G833">
        <v>8</v>
      </c>
      <c r="H833" s="12">
        <f>ufc_fighters[[#This Row],[weight_pounds]]*0.45359237</f>
        <v>70.306817350000003</v>
      </c>
      <c r="I833" s="12">
        <f>ufc_fighters[[#This Row],[height_feet]]*30.48+ufc_fighters[[#This Row],[height_inches]]*2.54</f>
        <v>172.72</v>
      </c>
    </row>
    <row r="834" spans="1:9">
      <c r="A834">
        <v>833</v>
      </c>
      <c r="B834" t="s">
        <v>838</v>
      </c>
      <c r="C834">
        <v>155</v>
      </c>
      <c r="D834" s="1"/>
      <c r="E834" s="10">
        <v>0</v>
      </c>
      <c r="F834">
        <v>5</v>
      </c>
      <c r="G834">
        <v>8</v>
      </c>
      <c r="H834" s="12">
        <f>ufc_fighters[[#This Row],[weight_pounds]]*0.45359237</f>
        <v>70.306817350000003</v>
      </c>
      <c r="I834" s="12">
        <f>ufc_fighters[[#This Row],[height_feet]]*30.48+ufc_fighters[[#This Row],[height_inches]]*2.54</f>
        <v>172.72</v>
      </c>
    </row>
    <row r="835" spans="1:9">
      <c r="A835">
        <v>834</v>
      </c>
      <c r="B835" t="s">
        <v>839</v>
      </c>
      <c r="C835">
        <v>125</v>
      </c>
      <c r="D835" s="1">
        <v>33326</v>
      </c>
      <c r="E835" s="10">
        <v>1991</v>
      </c>
      <c r="F835">
        <v>5</v>
      </c>
      <c r="G835">
        <v>7</v>
      </c>
      <c r="H835" s="12">
        <f>ufc_fighters[[#This Row],[weight_pounds]]*0.45359237</f>
        <v>56.699046250000002</v>
      </c>
      <c r="I835" s="12">
        <f>ufc_fighters[[#This Row],[height_feet]]*30.48+ufc_fighters[[#This Row],[height_inches]]*2.54</f>
        <v>170.18</v>
      </c>
    </row>
    <row r="836" spans="1:9">
      <c r="A836">
        <v>835</v>
      </c>
      <c r="B836" t="s">
        <v>840</v>
      </c>
      <c r="C836">
        <v>170</v>
      </c>
      <c r="D836" s="1">
        <v>30077</v>
      </c>
      <c r="E836" s="10">
        <v>1982</v>
      </c>
      <c r="F836">
        <v>5</v>
      </c>
      <c r="G836">
        <v>11</v>
      </c>
      <c r="H836" s="12">
        <f>ufc_fighters[[#This Row],[weight_pounds]]*0.45359237</f>
        <v>77.110702900000007</v>
      </c>
      <c r="I836" s="12">
        <f>ufc_fighters[[#This Row],[height_feet]]*30.48+ufc_fighters[[#This Row],[height_inches]]*2.54</f>
        <v>180.34</v>
      </c>
    </row>
    <row r="837" spans="1:9">
      <c r="A837">
        <v>836</v>
      </c>
      <c r="B837" t="s">
        <v>841</v>
      </c>
      <c r="C837">
        <v>135</v>
      </c>
      <c r="D837" s="1">
        <v>30499</v>
      </c>
      <c r="E837" s="10">
        <v>1983</v>
      </c>
      <c r="F837">
        <v>5</v>
      </c>
      <c r="G837">
        <v>7</v>
      </c>
      <c r="H837" s="12">
        <f>ufc_fighters[[#This Row],[weight_pounds]]*0.45359237</f>
        <v>61.23496995</v>
      </c>
      <c r="I837" s="12">
        <f>ufc_fighters[[#This Row],[height_feet]]*30.48+ufc_fighters[[#This Row],[height_inches]]*2.54</f>
        <v>170.18</v>
      </c>
    </row>
    <row r="838" spans="1:9">
      <c r="A838">
        <v>837</v>
      </c>
      <c r="B838" t="s">
        <v>842</v>
      </c>
      <c r="C838">
        <v>125</v>
      </c>
      <c r="D838" s="1">
        <v>32023</v>
      </c>
      <c r="E838" s="10">
        <v>1987</v>
      </c>
      <c r="F838">
        <v>5</v>
      </c>
      <c r="G838">
        <v>8</v>
      </c>
      <c r="H838" s="12">
        <f>ufc_fighters[[#This Row],[weight_pounds]]*0.45359237</f>
        <v>56.699046250000002</v>
      </c>
      <c r="I838" s="12">
        <f>ufc_fighters[[#This Row],[height_feet]]*30.48+ufc_fighters[[#This Row],[height_inches]]*2.54</f>
        <v>172.72</v>
      </c>
    </row>
    <row r="839" spans="1:9">
      <c r="A839">
        <v>838</v>
      </c>
      <c r="B839" t="s">
        <v>843</v>
      </c>
      <c r="C839">
        <v>135</v>
      </c>
      <c r="D839" s="1">
        <v>34141</v>
      </c>
      <c r="E839" s="10">
        <v>1993</v>
      </c>
      <c r="F839">
        <v>5</v>
      </c>
      <c r="G839">
        <v>7</v>
      </c>
      <c r="H839" s="12">
        <f>ufc_fighters[[#This Row],[weight_pounds]]*0.45359237</f>
        <v>61.23496995</v>
      </c>
      <c r="I839" s="12">
        <f>ufc_fighters[[#This Row],[height_feet]]*30.48+ufc_fighters[[#This Row],[height_inches]]*2.54</f>
        <v>170.18</v>
      </c>
    </row>
    <row r="840" spans="1:9">
      <c r="A840">
        <v>839</v>
      </c>
      <c r="B840" t="s">
        <v>844</v>
      </c>
      <c r="C840">
        <v>155</v>
      </c>
      <c r="D840" s="1">
        <v>29938</v>
      </c>
      <c r="E840" s="10">
        <v>1981</v>
      </c>
      <c r="F840">
        <v>5</v>
      </c>
      <c r="G840">
        <v>10</v>
      </c>
      <c r="H840" s="12">
        <f>ufc_fighters[[#This Row],[weight_pounds]]*0.45359237</f>
        <v>70.306817350000003</v>
      </c>
      <c r="I840" s="12">
        <f>ufc_fighters[[#This Row],[height_feet]]*30.48+ufc_fighters[[#This Row],[height_inches]]*2.54</f>
        <v>177.8</v>
      </c>
    </row>
    <row r="841" spans="1:9">
      <c r="A841">
        <v>840</v>
      </c>
      <c r="B841" t="s">
        <v>845</v>
      </c>
      <c r="C841">
        <v>185</v>
      </c>
      <c r="D841" s="1"/>
      <c r="E841" s="10">
        <v>0</v>
      </c>
      <c r="F841">
        <v>6</v>
      </c>
      <c r="G841">
        <v>2</v>
      </c>
      <c r="H841" s="12">
        <f>ufc_fighters[[#This Row],[weight_pounds]]*0.45359237</f>
        <v>83.914588450000011</v>
      </c>
      <c r="I841" s="12">
        <f>ufc_fighters[[#This Row],[height_feet]]*30.48+ufc_fighters[[#This Row],[height_inches]]*2.54</f>
        <v>187.96</v>
      </c>
    </row>
    <row r="842" spans="1:9">
      <c r="A842">
        <v>841</v>
      </c>
      <c r="B842" t="s">
        <v>846</v>
      </c>
      <c r="C842">
        <v>125</v>
      </c>
      <c r="D842" s="1">
        <v>33760</v>
      </c>
      <c r="E842" s="10">
        <v>1992</v>
      </c>
      <c r="F842">
        <v>5</v>
      </c>
      <c r="G842">
        <v>5</v>
      </c>
      <c r="H842" s="12">
        <f>ufc_fighters[[#This Row],[weight_pounds]]*0.45359237</f>
        <v>56.699046250000002</v>
      </c>
      <c r="I842" s="12">
        <f>ufc_fighters[[#This Row],[height_feet]]*30.48+ufc_fighters[[#This Row],[height_inches]]*2.54</f>
        <v>165.1</v>
      </c>
    </row>
    <row r="843" spans="1:9">
      <c r="A843">
        <v>842</v>
      </c>
      <c r="B843" t="s">
        <v>847</v>
      </c>
      <c r="C843">
        <v>170</v>
      </c>
      <c r="D843" s="1">
        <v>32859</v>
      </c>
      <c r="E843" s="10">
        <v>1989</v>
      </c>
      <c r="F843">
        <v>6</v>
      </c>
      <c r="G843">
        <v>4</v>
      </c>
      <c r="H843" s="12">
        <f>ufc_fighters[[#This Row],[weight_pounds]]*0.45359237</f>
        <v>77.110702900000007</v>
      </c>
      <c r="I843" s="12">
        <f>ufc_fighters[[#This Row],[height_feet]]*30.48+ufc_fighters[[#This Row],[height_inches]]*2.54</f>
        <v>193.04</v>
      </c>
    </row>
    <row r="844" spans="1:9">
      <c r="A844">
        <v>843</v>
      </c>
      <c r="B844" t="s">
        <v>848</v>
      </c>
      <c r="C844">
        <v>135</v>
      </c>
      <c r="D844" s="1">
        <v>33248</v>
      </c>
      <c r="E844" s="10">
        <v>1991</v>
      </c>
      <c r="F844">
        <v>5</v>
      </c>
      <c r="G844">
        <v>6</v>
      </c>
      <c r="H844" s="12">
        <f>ufc_fighters[[#This Row],[weight_pounds]]*0.45359237</f>
        <v>61.23496995</v>
      </c>
      <c r="I844" s="12">
        <f>ufc_fighters[[#This Row],[height_feet]]*30.48+ufc_fighters[[#This Row],[height_inches]]*2.54</f>
        <v>167.64000000000001</v>
      </c>
    </row>
    <row r="845" spans="1:9">
      <c r="A845">
        <v>844</v>
      </c>
      <c r="B845" t="s">
        <v>849</v>
      </c>
      <c r="C845">
        <v>170</v>
      </c>
      <c r="D845" s="1"/>
      <c r="E845" s="10">
        <v>0</v>
      </c>
      <c r="F845">
        <v>5</v>
      </c>
      <c r="G845">
        <v>8</v>
      </c>
      <c r="H845" s="12">
        <f>ufc_fighters[[#This Row],[weight_pounds]]*0.45359237</f>
        <v>77.110702900000007</v>
      </c>
      <c r="I845" s="12">
        <f>ufc_fighters[[#This Row],[height_feet]]*30.48+ufc_fighters[[#This Row],[height_inches]]*2.54</f>
        <v>172.72</v>
      </c>
    </row>
    <row r="846" spans="1:9">
      <c r="A846">
        <v>845</v>
      </c>
      <c r="B846" t="s">
        <v>850</v>
      </c>
      <c r="C846">
        <v>145</v>
      </c>
      <c r="D846" s="1">
        <v>33096</v>
      </c>
      <c r="E846" s="10">
        <v>1990</v>
      </c>
      <c r="F846">
        <v>5</v>
      </c>
      <c r="G846">
        <v>8</v>
      </c>
      <c r="H846" s="12">
        <f>ufc_fighters[[#This Row],[weight_pounds]]*0.45359237</f>
        <v>65.770893650000005</v>
      </c>
      <c r="I846" s="12">
        <f>ufc_fighters[[#This Row],[height_feet]]*30.48+ufc_fighters[[#This Row],[height_inches]]*2.54</f>
        <v>172.72</v>
      </c>
    </row>
    <row r="847" spans="1:9">
      <c r="A847">
        <v>846</v>
      </c>
      <c r="B847" t="s">
        <v>851</v>
      </c>
      <c r="C847">
        <v>245</v>
      </c>
      <c r="D847" s="1">
        <v>32323</v>
      </c>
      <c r="E847" s="10">
        <v>1988</v>
      </c>
      <c r="F847">
        <v>6</v>
      </c>
      <c r="G847">
        <v>3</v>
      </c>
      <c r="H847" s="12">
        <f>ufc_fighters[[#This Row],[weight_pounds]]*0.45359237</f>
        <v>111.13013065000001</v>
      </c>
      <c r="I847" s="12">
        <f>ufc_fighters[[#This Row],[height_feet]]*30.48+ufc_fighters[[#This Row],[height_inches]]*2.54</f>
        <v>190.5</v>
      </c>
    </row>
    <row r="848" spans="1:9">
      <c r="A848">
        <v>847</v>
      </c>
      <c r="B848" t="s">
        <v>852</v>
      </c>
      <c r="C848">
        <v>135</v>
      </c>
      <c r="D848" s="1">
        <v>30706</v>
      </c>
      <c r="E848" s="10">
        <v>1984</v>
      </c>
      <c r="F848">
        <v>5</v>
      </c>
      <c r="G848">
        <v>6</v>
      </c>
      <c r="H848" s="12">
        <f>ufc_fighters[[#This Row],[weight_pounds]]*0.45359237</f>
        <v>61.23496995</v>
      </c>
      <c r="I848" s="12">
        <f>ufc_fighters[[#This Row],[height_feet]]*30.48+ufc_fighters[[#This Row],[height_inches]]*2.54</f>
        <v>167.64000000000001</v>
      </c>
    </row>
    <row r="849" spans="1:9">
      <c r="A849">
        <v>848</v>
      </c>
      <c r="B849" t="s">
        <v>853</v>
      </c>
      <c r="C849">
        <v>185</v>
      </c>
      <c r="D849" s="1">
        <v>26092</v>
      </c>
      <c r="E849" s="10">
        <v>1971</v>
      </c>
      <c r="F849">
        <v>5</v>
      </c>
      <c r="G849">
        <v>9</v>
      </c>
      <c r="H849" s="12">
        <f>ufc_fighters[[#This Row],[weight_pounds]]*0.45359237</f>
        <v>83.914588450000011</v>
      </c>
      <c r="I849" s="12">
        <f>ufc_fighters[[#This Row],[height_feet]]*30.48+ufc_fighters[[#This Row],[height_inches]]*2.54</f>
        <v>175.26</v>
      </c>
    </row>
    <row r="850" spans="1:9">
      <c r="A850">
        <v>849</v>
      </c>
      <c r="B850" t="s">
        <v>854</v>
      </c>
      <c r="C850">
        <v>155</v>
      </c>
      <c r="D850" s="1">
        <v>29562</v>
      </c>
      <c r="E850" s="10">
        <v>1980</v>
      </c>
      <c r="F850">
        <v>5</v>
      </c>
      <c r="G850">
        <v>11</v>
      </c>
      <c r="H850" s="12">
        <f>ufc_fighters[[#This Row],[weight_pounds]]*0.45359237</f>
        <v>70.306817350000003</v>
      </c>
      <c r="I850" s="12">
        <f>ufc_fighters[[#This Row],[height_feet]]*30.48+ufc_fighters[[#This Row],[height_inches]]*2.54</f>
        <v>180.34</v>
      </c>
    </row>
    <row r="851" spans="1:9">
      <c r="A851">
        <v>850</v>
      </c>
      <c r="B851" t="s">
        <v>855</v>
      </c>
      <c r="C851">
        <v>135</v>
      </c>
      <c r="D851" s="1"/>
      <c r="E851" s="10">
        <v>0</v>
      </c>
      <c r="F851">
        <v>5</v>
      </c>
      <c r="G851">
        <v>7</v>
      </c>
      <c r="H851" s="12">
        <f>ufc_fighters[[#This Row],[weight_pounds]]*0.45359237</f>
        <v>61.23496995</v>
      </c>
      <c r="I851" s="12">
        <f>ufc_fighters[[#This Row],[height_feet]]*30.48+ufc_fighters[[#This Row],[height_inches]]*2.54</f>
        <v>170.18</v>
      </c>
    </row>
    <row r="852" spans="1:9">
      <c r="A852">
        <v>851</v>
      </c>
      <c r="B852" t="s">
        <v>856</v>
      </c>
      <c r="C852">
        <v>170</v>
      </c>
      <c r="D852" s="1">
        <v>29552</v>
      </c>
      <c r="E852" s="10">
        <v>1980</v>
      </c>
      <c r="F852">
        <v>6</v>
      </c>
      <c r="G852">
        <v>0</v>
      </c>
      <c r="H852" s="12">
        <f>ufc_fighters[[#This Row],[weight_pounds]]*0.45359237</f>
        <v>77.110702900000007</v>
      </c>
      <c r="I852" s="12">
        <f>ufc_fighters[[#This Row],[height_feet]]*30.48+ufc_fighters[[#This Row],[height_inches]]*2.54</f>
        <v>182.88</v>
      </c>
    </row>
    <row r="853" spans="1:9">
      <c r="A853">
        <v>852</v>
      </c>
      <c r="B853" t="s">
        <v>857</v>
      </c>
      <c r="C853">
        <v>154</v>
      </c>
      <c r="D853" s="1">
        <v>27532</v>
      </c>
      <c r="E853" s="10">
        <v>1975</v>
      </c>
      <c r="F853">
        <v>5</v>
      </c>
      <c r="G853">
        <v>9</v>
      </c>
      <c r="H853" s="12">
        <f>ufc_fighters[[#This Row],[weight_pounds]]*0.45359237</f>
        <v>69.853224980000007</v>
      </c>
      <c r="I853" s="12">
        <f>ufc_fighters[[#This Row],[height_feet]]*30.48+ufc_fighters[[#This Row],[height_inches]]*2.54</f>
        <v>175.26</v>
      </c>
    </row>
    <row r="854" spans="1:9">
      <c r="A854">
        <v>853</v>
      </c>
      <c r="B854" t="s">
        <v>858</v>
      </c>
      <c r="C854">
        <v>145</v>
      </c>
      <c r="D854" s="1">
        <v>31459</v>
      </c>
      <c r="E854" s="10">
        <v>1986</v>
      </c>
      <c r="F854">
        <v>5</v>
      </c>
      <c r="G854">
        <v>8</v>
      </c>
      <c r="H854" s="12">
        <f>ufc_fighters[[#This Row],[weight_pounds]]*0.45359237</f>
        <v>65.770893650000005</v>
      </c>
      <c r="I854" s="12">
        <f>ufc_fighters[[#This Row],[height_feet]]*30.48+ufc_fighters[[#This Row],[height_inches]]*2.54</f>
        <v>172.72</v>
      </c>
    </row>
    <row r="855" spans="1:9">
      <c r="A855">
        <v>854</v>
      </c>
      <c r="B855" t="s">
        <v>859</v>
      </c>
      <c r="C855">
        <v>135</v>
      </c>
      <c r="D855" s="1">
        <v>28705</v>
      </c>
      <c r="E855" s="10">
        <v>1978</v>
      </c>
      <c r="F855">
        <v>5</v>
      </c>
      <c r="G855">
        <v>7</v>
      </c>
      <c r="H855" s="12">
        <f>ufc_fighters[[#This Row],[weight_pounds]]*0.45359237</f>
        <v>61.23496995</v>
      </c>
      <c r="I855" s="12">
        <f>ufc_fighters[[#This Row],[height_feet]]*30.48+ufc_fighters[[#This Row],[height_inches]]*2.54</f>
        <v>170.18</v>
      </c>
    </row>
    <row r="856" spans="1:9">
      <c r="A856">
        <v>855</v>
      </c>
      <c r="B856" t="s">
        <v>860</v>
      </c>
      <c r="C856">
        <v>205</v>
      </c>
      <c r="D856" s="1">
        <v>33567</v>
      </c>
      <c r="E856" s="10">
        <v>1991</v>
      </c>
      <c r="F856">
        <v>6</v>
      </c>
      <c r="G856">
        <v>2</v>
      </c>
      <c r="H856" s="12">
        <f>ufc_fighters[[#This Row],[weight_pounds]]*0.45359237</f>
        <v>92.986435850000007</v>
      </c>
      <c r="I856" s="12">
        <f>ufc_fighters[[#This Row],[height_feet]]*30.48+ufc_fighters[[#This Row],[height_inches]]*2.54</f>
        <v>187.96</v>
      </c>
    </row>
    <row r="857" spans="1:9">
      <c r="A857">
        <v>856</v>
      </c>
      <c r="B857" t="s">
        <v>861</v>
      </c>
      <c r="C857">
        <v>135</v>
      </c>
      <c r="D857" s="1">
        <v>29875</v>
      </c>
      <c r="E857" s="10">
        <v>1981</v>
      </c>
      <c r="F857">
        <v>5</v>
      </c>
      <c r="G857">
        <v>6</v>
      </c>
      <c r="H857" s="12">
        <f>ufc_fighters[[#This Row],[weight_pounds]]*0.45359237</f>
        <v>61.23496995</v>
      </c>
      <c r="I857" s="12">
        <f>ufc_fighters[[#This Row],[height_feet]]*30.48+ufc_fighters[[#This Row],[height_inches]]*2.54</f>
        <v>167.64000000000001</v>
      </c>
    </row>
    <row r="858" spans="1:9">
      <c r="A858">
        <v>857</v>
      </c>
      <c r="B858" t="s">
        <v>862</v>
      </c>
      <c r="C858">
        <v>145</v>
      </c>
      <c r="D858" s="1">
        <v>32748</v>
      </c>
      <c r="E858" s="10">
        <v>1989</v>
      </c>
      <c r="H858" s="12">
        <f>ufc_fighters[[#This Row],[weight_pounds]]*0.45359237</f>
        <v>65.770893650000005</v>
      </c>
      <c r="I858" s="12">
        <f>ufc_fighters[[#This Row],[height_feet]]*30.48+ufc_fighters[[#This Row],[height_inches]]*2.54</f>
        <v>0</v>
      </c>
    </row>
    <row r="859" spans="1:9">
      <c r="A859">
        <v>858</v>
      </c>
      <c r="B859" t="s">
        <v>863</v>
      </c>
      <c r="C859">
        <v>135</v>
      </c>
      <c r="D859" s="1">
        <v>32367</v>
      </c>
      <c r="E859" s="10">
        <v>1988</v>
      </c>
      <c r="F859">
        <v>5</v>
      </c>
      <c r="G859">
        <v>6</v>
      </c>
      <c r="H859" s="12">
        <f>ufc_fighters[[#This Row],[weight_pounds]]*0.45359237</f>
        <v>61.23496995</v>
      </c>
      <c r="I859" s="12">
        <f>ufc_fighters[[#This Row],[height_feet]]*30.48+ufc_fighters[[#This Row],[height_inches]]*2.54</f>
        <v>167.64000000000001</v>
      </c>
    </row>
    <row r="860" spans="1:9">
      <c r="A860">
        <v>859</v>
      </c>
      <c r="B860" t="s">
        <v>864</v>
      </c>
      <c r="C860">
        <v>170</v>
      </c>
      <c r="D860" s="1"/>
      <c r="E860" s="10">
        <v>0</v>
      </c>
      <c r="F860">
        <v>5</v>
      </c>
      <c r="G860">
        <v>11</v>
      </c>
      <c r="H860" s="12">
        <f>ufc_fighters[[#This Row],[weight_pounds]]*0.45359237</f>
        <v>77.110702900000007</v>
      </c>
      <c r="I860" s="12">
        <f>ufc_fighters[[#This Row],[height_feet]]*30.48+ufc_fighters[[#This Row],[height_inches]]*2.54</f>
        <v>180.34</v>
      </c>
    </row>
    <row r="861" spans="1:9">
      <c r="A861">
        <v>860</v>
      </c>
      <c r="B861" t="s">
        <v>865</v>
      </c>
      <c r="C861">
        <v>135</v>
      </c>
      <c r="D861" s="1">
        <v>34971</v>
      </c>
      <c r="E861" s="10">
        <v>1995</v>
      </c>
      <c r="F861">
        <v>5</v>
      </c>
      <c r="G861">
        <v>8</v>
      </c>
      <c r="H861" s="12">
        <f>ufc_fighters[[#This Row],[weight_pounds]]*0.45359237</f>
        <v>61.23496995</v>
      </c>
      <c r="I861" s="12">
        <f>ufc_fighters[[#This Row],[height_feet]]*30.48+ufc_fighters[[#This Row],[height_inches]]*2.54</f>
        <v>172.72</v>
      </c>
    </row>
    <row r="862" spans="1:9">
      <c r="A862">
        <v>861</v>
      </c>
      <c r="B862" t="s">
        <v>866</v>
      </c>
      <c r="C862">
        <v>155</v>
      </c>
      <c r="D862" s="1">
        <v>33127</v>
      </c>
      <c r="E862" s="10">
        <v>1990</v>
      </c>
      <c r="F862">
        <v>5</v>
      </c>
      <c r="G862">
        <v>8</v>
      </c>
      <c r="H862" s="12">
        <f>ufc_fighters[[#This Row],[weight_pounds]]*0.45359237</f>
        <v>70.306817350000003</v>
      </c>
      <c r="I862" s="12">
        <f>ufc_fighters[[#This Row],[height_feet]]*30.48+ufc_fighters[[#This Row],[height_inches]]*2.54</f>
        <v>172.72</v>
      </c>
    </row>
    <row r="863" spans="1:9">
      <c r="A863">
        <v>862</v>
      </c>
      <c r="B863" t="s">
        <v>867</v>
      </c>
      <c r="C863">
        <v>155</v>
      </c>
      <c r="D863" s="1">
        <v>30342</v>
      </c>
      <c r="E863" s="10">
        <v>1983</v>
      </c>
      <c r="F863">
        <v>5</v>
      </c>
      <c r="G863">
        <v>10</v>
      </c>
      <c r="H863" s="12">
        <f>ufc_fighters[[#This Row],[weight_pounds]]*0.45359237</f>
        <v>70.306817350000003</v>
      </c>
      <c r="I863" s="12">
        <f>ufc_fighters[[#This Row],[height_feet]]*30.48+ufc_fighters[[#This Row],[height_inches]]*2.54</f>
        <v>177.8</v>
      </c>
    </row>
    <row r="864" spans="1:9">
      <c r="A864">
        <v>863</v>
      </c>
      <c r="B864" t="s">
        <v>868</v>
      </c>
      <c r="C864">
        <v>170</v>
      </c>
      <c r="D864" s="1">
        <v>33475</v>
      </c>
      <c r="E864" s="10">
        <v>1991</v>
      </c>
      <c r="F864">
        <v>6</v>
      </c>
      <c r="G864">
        <v>2</v>
      </c>
      <c r="H864" s="12">
        <f>ufc_fighters[[#This Row],[weight_pounds]]*0.45359237</f>
        <v>77.110702900000007</v>
      </c>
      <c r="I864" s="12">
        <f>ufc_fighters[[#This Row],[height_feet]]*30.48+ufc_fighters[[#This Row],[height_inches]]*2.54</f>
        <v>187.96</v>
      </c>
    </row>
    <row r="865" spans="1:9">
      <c r="A865">
        <v>864</v>
      </c>
      <c r="B865" t="s">
        <v>869</v>
      </c>
      <c r="C865">
        <v>155</v>
      </c>
      <c r="D865" s="1">
        <v>28033</v>
      </c>
      <c r="E865" s="10">
        <v>1976</v>
      </c>
      <c r="F865">
        <v>5</v>
      </c>
      <c r="G865">
        <v>9</v>
      </c>
      <c r="H865" s="12">
        <f>ufc_fighters[[#This Row],[weight_pounds]]*0.45359237</f>
        <v>70.306817350000003</v>
      </c>
      <c r="I865" s="12">
        <f>ufc_fighters[[#This Row],[height_feet]]*30.48+ufc_fighters[[#This Row],[height_inches]]*2.54</f>
        <v>175.26</v>
      </c>
    </row>
    <row r="866" spans="1:9">
      <c r="A866">
        <v>865</v>
      </c>
      <c r="B866" t="s">
        <v>870</v>
      </c>
      <c r="D866" s="1"/>
      <c r="E866" s="10">
        <v>0</v>
      </c>
      <c r="H866" s="12">
        <f>ufc_fighters[[#This Row],[weight_pounds]]*0.45359237</f>
        <v>0</v>
      </c>
      <c r="I866" s="12">
        <f>ufc_fighters[[#This Row],[height_feet]]*30.48+ufc_fighters[[#This Row],[height_inches]]*2.54</f>
        <v>0</v>
      </c>
    </row>
    <row r="867" spans="1:9">
      <c r="A867">
        <v>866</v>
      </c>
      <c r="B867" t="s">
        <v>871</v>
      </c>
      <c r="C867">
        <v>253</v>
      </c>
      <c r="D867" s="1">
        <v>27738</v>
      </c>
      <c r="E867" s="10">
        <v>1975</v>
      </c>
      <c r="F867">
        <v>6</v>
      </c>
      <c r="G867">
        <v>6</v>
      </c>
      <c r="H867" s="12">
        <f>ufc_fighters[[#This Row],[weight_pounds]]*0.45359237</f>
        <v>114.75886961</v>
      </c>
      <c r="I867" s="12">
        <f>ufc_fighters[[#This Row],[height_feet]]*30.48+ufc_fighters[[#This Row],[height_inches]]*2.54</f>
        <v>198.12</v>
      </c>
    </row>
    <row r="868" spans="1:9">
      <c r="A868">
        <v>867</v>
      </c>
      <c r="B868" t="s">
        <v>872</v>
      </c>
      <c r="C868">
        <v>205</v>
      </c>
      <c r="D868" s="1"/>
      <c r="E868" s="10">
        <v>0</v>
      </c>
      <c r="F868">
        <v>6</v>
      </c>
      <c r="G868">
        <v>4</v>
      </c>
      <c r="H868" s="12">
        <f>ufc_fighters[[#This Row],[weight_pounds]]*0.45359237</f>
        <v>92.986435850000007</v>
      </c>
      <c r="I868" s="12">
        <f>ufc_fighters[[#This Row],[height_feet]]*30.48+ufc_fighters[[#This Row],[height_inches]]*2.54</f>
        <v>193.04</v>
      </c>
    </row>
    <row r="869" spans="1:9">
      <c r="A869">
        <v>868</v>
      </c>
      <c r="B869" t="s">
        <v>873</v>
      </c>
      <c r="C869">
        <v>155</v>
      </c>
      <c r="D869" s="1"/>
      <c r="E869" s="10">
        <v>0</v>
      </c>
      <c r="F869">
        <v>5</v>
      </c>
      <c r="G869">
        <v>10</v>
      </c>
      <c r="H869" s="12">
        <f>ufc_fighters[[#This Row],[weight_pounds]]*0.45359237</f>
        <v>70.306817350000003</v>
      </c>
      <c r="I869" s="12">
        <f>ufc_fighters[[#This Row],[height_feet]]*30.48+ufc_fighters[[#This Row],[height_inches]]*2.54</f>
        <v>177.8</v>
      </c>
    </row>
    <row r="870" spans="1:9">
      <c r="A870">
        <v>869</v>
      </c>
      <c r="B870" t="s">
        <v>874</v>
      </c>
      <c r="C870">
        <v>135</v>
      </c>
      <c r="D870" s="1">
        <v>31245</v>
      </c>
      <c r="E870" s="10">
        <v>1985</v>
      </c>
      <c r="F870">
        <v>5</v>
      </c>
      <c r="G870">
        <v>7</v>
      </c>
      <c r="H870" s="12">
        <f>ufc_fighters[[#This Row],[weight_pounds]]*0.45359237</f>
        <v>61.23496995</v>
      </c>
      <c r="I870" s="12">
        <f>ufc_fighters[[#This Row],[height_feet]]*30.48+ufc_fighters[[#This Row],[height_inches]]*2.54</f>
        <v>170.18</v>
      </c>
    </row>
    <row r="871" spans="1:9">
      <c r="A871">
        <v>870</v>
      </c>
      <c r="B871" t="s">
        <v>875</v>
      </c>
      <c r="C871">
        <v>235</v>
      </c>
      <c r="D871" s="1">
        <v>28669</v>
      </c>
      <c r="E871" s="10">
        <v>1978</v>
      </c>
      <c r="F871">
        <v>6</v>
      </c>
      <c r="G871">
        <v>1</v>
      </c>
      <c r="H871" s="12">
        <f>ufc_fighters[[#This Row],[weight_pounds]]*0.45359237</f>
        <v>106.59420695</v>
      </c>
      <c r="I871" s="12">
        <f>ufc_fighters[[#This Row],[height_feet]]*30.48+ufc_fighters[[#This Row],[height_inches]]*2.54</f>
        <v>185.42</v>
      </c>
    </row>
    <row r="872" spans="1:9">
      <c r="A872">
        <v>871</v>
      </c>
      <c r="B872" t="s">
        <v>876</v>
      </c>
      <c r="C872">
        <v>170</v>
      </c>
      <c r="D872" s="1">
        <v>31134</v>
      </c>
      <c r="E872" s="10">
        <v>1985</v>
      </c>
      <c r="F872">
        <v>5</v>
      </c>
      <c r="G872">
        <v>9</v>
      </c>
      <c r="H872" s="12">
        <f>ufc_fighters[[#This Row],[weight_pounds]]*0.45359237</f>
        <v>77.110702900000007</v>
      </c>
      <c r="I872" s="12">
        <f>ufc_fighters[[#This Row],[height_feet]]*30.48+ufc_fighters[[#This Row],[height_inches]]*2.54</f>
        <v>175.26</v>
      </c>
    </row>
    <row r="873" spans="1:9">
      <c r="A873">
        <v>872</v>
      </c>
      <c r="B873" t="s">
        <v>877</v>
      </c>
      <c r="C873">
        <v>145</v>
      </c>
      <c r="D873" s="1">
        <v>30818</v>
      </c>
      <c r="E873" s="10">
        <v>1984</v>
      </c>
      <c r="F873">
        <v>5</v>
      </c>
      <c r="G873">
        <v>10</v>
      </c>
      <c r="H873" s="12">
        <f>ufc_fighters[[#This Row],[weight_pounds]]*0.45359237</f>
        <v>65.770893650000005</v>
      </c>
      <c r="I873" s="12">
        <f>ufc_fighters[[#This Row],[height_feet]]*30.48+ufc_fighters[[#This Row],[height_inches]]*2.54</f>
        <v>177.8</v>
      </c>
    </row>
    <row r="874" spans="1:9">
      <c r="A874">
        <v>873</v>
      </c>
      <c r="B874" t="s">
        <v>878</v>
      </c>
      <c r="C874">
        <v>155</v>
      </c>
      <c r="D874" s="1">
        <v>31134</v>
      </c>
      <c r="E874" s="10">
        <v>1985</v>
      </c>
      <c r="F874">
        <v>5</v>
      </c>
      <c r="G874">
        <v>9</v>
      </c>
      <c r="H874" s="12">
        <f>ufc_fighters[[#This Row],[weight_pounds]]*0.45359237</f>
        <v>70.306817350000003</v>
      </c>
      <c r="I874" s="12">
        <f>ufc_fighters[[#This Row],[height_feet]]*30.48+ufc_fighters[[#This Row],[height_inches]]*2.54</f>
        <v>175.26</v>
      </c>
    </row>
    <row r="875" spans="1:9">
      <c r="A875">
        <v>874</v>
      </c>
      <c r="B875" t="s">
        <v>879</v>
      </c>
      <c r="C875">
        <v>170</v>
      </c>
      <c r="D875" s="1"/>
      <c r="E875" s="10">
        <v>0</v>
      </c>
      <c r="F875">
        <v>5</v>
      </c>
      <c r="G875">
        <v>9</v>
      </c>
      <c r="H875" s="12">
        <f>ufc_fighters[[#This Row],[weight_pounds]]*0.45359237</f>
        <v>77.110702900000007</v>
      </c>
      <c r="I875" s="12">
        <f>ufc_fighters[[#This Row],[height_feet]]*30.48+ufc_fighters[[#This Row],[height_inches]]*2.54</f>
        <v>175.26</v>
      </c>
    </row>
    <row r="876" spans="1:9">
      <c r="A876">
        <v>875</v>
      </c>
      <c r="B876" t="s">
        <v>880</v>
      </c>
      <c r="C876">
        <v>135</v>
      </c>
      <c r="D876" s="1">
        <v>31894</v>
      </c>
      <c r="E876" s="10">
        <v>1987</v>
      </c>
      <c r="F876">
        <v>5</v>
      </c>
      <c r="G876">
        <v>9</v>
      </c>
      <c r="H876" s="12">
        <f>ufc_fighters[[#This Row],[weight_pounds]]*0.45359237</f>
        <v>61.23496995</v>
      </c>
      <c r="I876" s="12">
        <f>ufc_fighters[[#This Row],[height_feet]]*30.48+ufc_fighters[[#This Row],[height_inches]]*2.54</f>
        <v>175.26</v>
      </c>
    </row>
    <row r="877" spans="1:9">
      <c r="A877">
        <v>876</v>
      </c>
      <c r="B877" t="s">
        <v>881</v>
      </c>
      <c r="C877">
        <v>115</v>
      </c>
      <c r="D877" s="1">
        <v>30270</v>
      </c>
      <c r="E877" s="10">
        <v>1982</v>
      </c>
      <c r="F877">
        <v>5</v>
      </c>
      <c r="G877">
        <v>4</v>
      </c>
      <c r="H877" s="12">
        <f>ufc_fighters[[#This Row],[weight_pounds]]*0.45359237</f>
        <v>52.163122550000004</v>
      </c>
      <c r="I877" s="12">
        <f>ufc_fighters[[#This Row],[height_feet]]*30.48+ufc_fighters[[#This Row],[height_inches]]*2.54</f>
        <v>162.56</v>
      </c>
    </row>
    <row r="878" spans="1:9">
      <c r="A878">
        <v>877</v>
      </c>
      <c r="B878" t="s">
        <v>882</v>
      </c>
      <c r="C878">
        <v>115</v>
      </c>
      <c r="D878" s="1">
        <v>30961</v>
      </c>
      <c r="E878" s="10">
        <v>1984</v>
      </c>
      <c r="F878">
        <v>5</v>
      </c>
      <c r="G878">
        <v>3</v>
      </c>
      <c r="H878" s="12">
        <f>ufc_fighters[[#This Row],[weight_pounds]]*0.45359237</f>
        <v>52.163122550000004</v>
      </c>
      <c r="I878" s="12">
        <f>ufc_fighters[[#This Row],[height_feet]]*30.48+ufc_fighters[[#This Row],[height_inches]]*2.54</f>
        <v>160.02000000000001</v>
      </c>
    </row>
    <row r="879" spans="1:9">
      <c r="A879">
        <v>878</v>
      </c>
      <c r="B879" t="s">
        <v>883</v>
      </c>
      <c r="C879">
        <v>125</v>
      </c>
      <c r="D879" s="1">
        <v>31770</v>
      </c>
      <c r="E879" s="10">
        <v>1986</v>
      </c>
      <c r="F879">
        <v>5</v>
      </c>
      <c r="G879">
        <v>7</v>
      </c>
      <c r="H879" s="12">
        <f>ufc_fighters[[#This Row],[weight_pounds]]*0.45359237</f>
        <v>56.699046250000002</v>
      </c>
      <c r="I879" s="12">
        <f>ufc_fighters[[#This Row],[height_feet]]*30.48+ufc_fighters[[#This Row],[height_inches]]*2.54</f>
        <v>170.18</v>
      </c>
    </row>
    <row r="880" spans="1:9">
      <c r="A880">
        <v>879</v>
      </c>
      <c r="B880" t="s">
        <v>884</v>
      </c>
      <c r="C880">
        <v>135</v>
      </c>
      <c r="D880" s="1">
        <v>32585</v>
      </c>
      <c r="E880" s="10">
        <v>1989</v>
      </c>
      <c r="F880">
        <v>5</v>
      </c>
      <c r="G880">
        <v>8</v>
      </c>
      <c r="H880" s="12">
        <f>ufc_fighters[[#This Row],[weight_pounds]]*0.45359237</f>
        <v>61.23496995</v>
      </c>
      <c r="I880" s="12">
        <f>ufc_fighters[[#This Row],[height_feet]]*30.48+ufc_fighters[[#This Row],[height_inches]]*2.54</f>
        <v>172.72</v>
      </c>
    </row>
    <row r="881" spans="1:9">
      <c r="A881">
        <v>880</v>
      </c>
      <c r="B881" t="s">
        <v>885</v>
      </c>
      <c r="C881">
        <v>135</v>
      </c>
      <c r="D881" s="1">
        <v>33781</v>
      </c>
      <c r="E881" s="10">
        <v>1992</v>
      </c>
      <c r="F881">
        <v>5</v>
      </c>
      <c r="G881">
        <v>4</v>
      </c>
      <c r="H881" s="12">
        <f>ufc_fighters[[#This Row],[weight_pounds]]*0.45359237</f>
        <v>61.23496995</v>
      </c>
      <c r="I881" s="12">
        <f>ufc_fighters[[#This Row],[height_feet]]*30.48+ufc_fighters[[#This Row],[height_inches]]*2.54</f>
        <v>162.56</v>
      </c>
    </row>
    <row r="882" spans="1:9">
      <c r="A882">
        <v>881</v>
      </c>
      <c r="B882" t="s">
        <v>886</v>
      </c>
      <c r="C882">
        <v>255</v>
      </c>
      <c r="D882" s="1">
        <v>29800</v>
      </c>
      <c r="E882" s="10">
        <v>1981</v>
      </c>
      <c r="F882">
        <v>6</v>
      </c>
      <c r="G882">
        <v>6</v>
      </c>
      <c r="H882" s="12">
        <f>ufc_fighters[[#This Row],[weight_pounds]]*0.45359237</f>
        <v>115.66605435000001</v>
      </c>
      <c r="I882" s="12">
        <f>ufc_fighters[[#This Row],[height_feet]]*30.48+ufc_fighters[[#This Row],[height_inches]]*2.54</f>
        <v>198.12</v>
      </c>
    </row>
    <row r="883" spans="1:9">
      <c r="A883">
        <v>882</v>
      </c>
      <c r="B883" t="s">
        <v>887</v>
      </c>
      <c r="C883">
        <v>155</v>
      </c>
      <c r="D883" s="1">
        <v>29797</v>
      </c>
      <c r="E883" s="10">
        <v>1981</v>
      </c>
      <c r="F883">
        <v>5</v>
      </c>
      <c r="G883">
        <v>9</v>
      </c>
      <c r="H883" s="12">
        <f>ufc_fighters[[#This Row],[weight_pounds]]*0.45359237</f>
        <v>70.306817350000003</v>
      </c>
      <c r="I883" s="12">
        <f>ufc_fighters[[#This Row],[height_feet]]*30.48+ufc_fighters[[#This Row],[height_inches]]*2.54</f>
        <v>175.26</v>
      </c>
    </row>
    <row r="884" spans="1:9">
      <c r="A884">
        <v>883</v>
      </c>
      <c r="B884" t="s">
        <v>888</v>
      </c>
      <c r="C884">
        <v>170</v>
      </c>
      <c r="D884" s="1">
        <v>31920</v>
      </c>
      <c r="E884" s="10">
        <v>1987</v>
      </c>
      <c r="F884">
        <v>5</v>
      </c>
      <c r="G884">
        <v>10</v>
      </c>
      <c r="H884" s="12">
        <f>ufc_fighters[[#This Row],[weight_pounds]]*0.45359237</f>
        <v>77.110702900000007</v>
      </c>
      <c r="I884" s="12">
        <f>ufc_fighters[[#This Row],[height_feet]]*30.48+ufc_fighters[[#This Row],[height_inches]]*2.54</f>
        <v>177.8</v>
      </c>
    </row>
    <row r="885" spans="1:9">
      <c r="A885">
        <v>884</v>
      </c>
      <c r="B885" t="s">
        <v>889</v>
      </c>
      <c r="C885">
        <v>145</v>
      </c>
      <c r="D885" s="1">
        <v>31110</v>
      </c>
      <c r="E885" s="10">
        <v>1985</v>
      </c>
      <c r="F885">
        <v>5</v>
      </c>
      <c r="G885">
        <v>6</v>
      </c>
      <c r="H885" s="12">
        <f>ufc_fighters[[#This Row],[weight_pounds]]*0.45359237</f>
        <v>65.770893650000005</v>
      </c>
      <c r="I885" s="12">
        <f>ufc_fighters[[#This Row],[height_feet]]*30.48+ufc_fighters[[#This Row],[height_inches]]*2.54</f>
        <v>167.64000000000001</v>
      </c>
    </row>
    <row r="886" spans="1:9">
      <c r="A886">
        <v>885</v>
      </c>
      <c r="B886" t="s">
        <v>890</v>
      </c>
      <c r="C886">
        <v>145</v>
      </c>
      <c r="D886" s="1">
        <v>32713</v>
      </c>
      <c r="E886" s="10">
        <v>1989</v>
      </c>
      <c r="F886">
        <v>5</v>
      </c>
      <c r="G886">
        <v>10</v>
      </c>
      <c r="H886" s="12">
        <f>ufc_fighters[[#This Row],[weight_pounds]]*0.45359237</f>
        <v>65.770893650000005</v>
      </c>
      <c r="I886" s="12">
        <f>ufc_fighters[[#This Row],[height_feet]]*30.48+ufc_fighters[[#This Row],[height_inches]]*2.54</f>
        <v>177.8</v>
      </c>
    </row>
    <row r="887" spans="1:9">
      <c r="A887">
        <v>886</v>
      </c>
      <c r="B887" t="s">
        <v>891</v>
      </c>
      <c r="C887">
        <v>230</v>
      </c>
      <c r="D887" s="1">
        <v>28031</v>
      </c>
      <c r="E887" s="10">
        <v>1976</v>
      </c>
      <c r="F887">
        <v>6</v>
      </c>
      <c r="G887">
        <v>0</v>
      </c>
      <c r="H887" s="12">
        <f>ufc_fighters[[#This Row],[weight_pounds]]*0.45359237</f>
        <v>104.32624510000001</v>
      </c>
      <c r="I887" s="12">
        <f>ufc_fighters[[#This Row],[height_feet]]*30.48+ufc_fighters[[#This Row],[height_inches]]*2.54</f>
        <v>182.88</v>
      </c>
    </row>
    <row r="888" spans="1:9">
      <c r="A888">
        <v>887</v>
      </c>
      <c r="B888" t="s">
        <v>892</v>
      </c>
      <c r="C888">
        <v>170</v>
      </c>
      <c r="D888" s="1"/>
      <c r="E888" s="10">
        <v>0</v>
      </c>
      <c r="F888">
        <v>6</v>
      </c>
      <c r="G888">
        <v>2</v>
      </c>
      <c r="H888" s="12">
        <f>ufc_fighters[[#This Row],[weight_pounds]]*0.45359237</f>
        <v>77.110702900000007</v>
      </c>
      <c r="I888" s="12">
        <f>ufc_fighters[[#This Row],[height_feet]]*30.48+ufc_fighters[[#This Row],[height_inches]]*2.54</f>
        <v>187.96</v>
      </c>
    </row>
    <row r="889" spans="1:9">
      <c r="A889">
        <v>888</v>
      </c>
      <c r="B889" t="s">
        <v>893</v>
      </c>
      <c r="C889">
        <v>155</v>
      </c>
      <c r="D889" s="1">
        <v>27683</v>
      </c>
      <c r="E889" s="10">
        <v>1975</v>
      </c>
      <c r="F889">
        <v>5</v>
      </c>
      <c r="G889">
        <v>11</v>
      </c>
      <c r="H889" s="12">
        <f>ufc_fighters[[#This Row],[weight_pounds]]*0.45359237</f>
        <v>70.306817350000003</v>
      </c>
      <c r="I889" s="12">
        <f>ufc_fighters[[#This Row],[height_feet]]*30.48+ufc_fighters[[#This Row],[height_inches]]*2.54</f>
        <v>180.34</v>
      </c>
    </row>
    <row r="890" spans="1:9">
      <c r="A890">
        <v>889</v>
      </c>
      <c r="B890" t="s">
        <v>894</v>
      </c>
      <c r="C890">
        <v>170</v>
      </c>
      <c r="D890" s="1">
        <v>33460</v>
      </c>
      <c r="E890" s="10">
        <v>1991</v>
      </c>
      <c r="F890">
        <v>6</v>
      </c>
      <c r="G890">
        <v>0</v>
      </c>
      <c r="H890" s="12">
        <f>ufc_fighters[[#This Row],[weight_pounds]]*0.45359237</f>
        <v>77.110702900000007</v>
      </c>
      <c r="I890" s="12">
        <f>ufc_fighters[[#This Row],[height_feet]]*30.48+ufc_fighters[[#This Row],[height_inches]]*2.54</f>
        <v>182.88</v>
      </c>
    </row>
    <row r="891" spans="1:9">
      <c r="A891">
        <v>890</v>
      </c>
      <c r="B891" t="s">
        <v>895</v>
      </c>
      <c r="C891">
        <v>145</v>
      </c>
      <c r="D891" s="1">
        <v>31924</v>
      </c>
      <c r="E891" s="10">
        <v>1987</v>
      </c>
      <c r="F891">
        <v>5</v>
      </c>
      <c r="G891">
        <v>10</v>
      </c>
      <c r="H891" s="12">
        <f>ufc_fighters[[#This Row],[weight_pounds]]*0.45359237</f>
        <v>65.770893650000005</v>
      </c>
      <c r="I891" s="12">
        <f>ufc_fighters[[#This Row],[height_feet]]*30.48+ufc_fighters[[#This Row],[height_inches]]*2.54</f>
        <v>177.8</v>
      </c>
    </row>
    <row r="892" spans="1:9">
      <c r="A892">
        <v>891</v>
      </c>
      <c r="B892" t="s">
        <v>896</v>
      </c>
      <c r="C892">
        <v>135</v>
      </c>
      <c r="D892" s="1">
        <v>31735</v>
      </c>
      <c r="E892" s="10">
        <v>1986</v>
      </c>
      <c r="F892">
        <v>5</v>
      </c>
      <c r="G892">
        <v>5</v>
      </c>
      <c r="H892" s="12">
        <f>ufc_fighters[[#This Row],[weight_pounds]]*0.45359237</f>
        <v>61.23496995</v>
      </c>
      <c r="I892" s="12">
        <f>ufc_fighters[[#This Row],[height_feet]]*30.48+ufc_fighters[[#This Row],[height_inches]]*2.54</f>
        <v>165.1</v>
      </c>
    </row>
    <row r="893" spans="1:9">
      <c r="A893">
        <v>892</v>
      </c>
      <c r="B893" t="s">
        <v>897</v>
      </c>
      <c r="C893">
        <v>192</v>
      </c>
      <c r="D893" s="1"/>
      <c r="E893" s="10">
        <v>0</v>
      </c>
      <c r="F893">
        <v>6</v>
      </c>
      <c r="G893">
        <v>2</v>
      </c>
      <c r="H893" s="12">
        <f>ufc_fighters[[#This Row],[weight_pounds]]*0.45359237</f>
        <v>87.089735040000008</v>
      </c>
      <c r="I893" s="12">
        <f>ufc_fighters[[#This Row],[height_feet]]*30.48+ufc_fighters[[#This Row],[height_inches]]*2.54</f>
        <v>187.96</v>
      </c>
    </row>
    <row r="894" spans="1:9">
      <c r="A894">
        <v>893</v>
      </c>
      <c r="B894" t="s">
        <v>898</v>
      </c>
      <c r="C894">
        <v>160</v>
      </c>
      <c r="D894" s="1"/>
      <c r="E894" s="10">
        <v>0</v>
      </c>
      <c r="F894">
        <v>5</v>
      </c>
      <c r="G894">
        <v>7</v>
      </c>
      <c r="H894" s="12">
        <f>ufc_fighters[[#This Row],[weight_pounds]]*0.45359237</f>
        <v>72.574779200000009</v>
      </c>
      <c r="I894" s="12">
        <f>ufc_fighters[[#This Row],[height_feet]]*30.48+ufc_fighters[[#This Row],[height_inches]]*2.54</f>
        <v>170.18</v>
      </c>
    </row>
    <row r="895" spans="1:9">
      <c r="A895">
        <v>894</v>
      </c>
      <c r="B895" t="s">
        <v>899</v>
      </c>
      <c r="C895">
        <v>185</v>
      </c>
      <c r="D895" s="1">
        <v>33465</v>
      </c>
      <c r="E895" s="10">
        <v>1991</v>
      </c>
      <c r="F895">
        <v>6</v>
      </c>
      <c r="G895">
        <v>3</v>
      </c>
      <c r="H895" s="12">
        <f>ufc_fighters[[#This Row],[weight_pounds]]*0.45359237</f>
        <v>83.914588450000011</v>
      </c>
      <c r="I895" s="12">
        <f>ufc_fighters[[#This Row],[height_feet]]*30.48+ufc_fighters[[#This Row],[height_inches]]*2.54</f>
        <v>190.5</v>
      </c>
    </row>
    <row r="896" spans="1:9">
      <c r="A896">
        <v>895</v>
      </c>
      <c r="B896" t="s">
        <v>900</v>
      </c>
      <c r="C896">
        <v>130</v>
      </c>
      <c r="D896" s="1">
        <v>31647</v>
      </c>
      <c r="E896" s="10">
        <v>1986</v>
      </c>
      <c r="H896" s="12">
        <f>ufc_fighters[[#This Row],[weight_pounds]]*0.45359237</f>
        <v>58.967008100000001</v>
      </c>
      <c r="I896" s="12">
        <f>ufc_fighters[[#This Row],[height_feet]]*30.48+ufc_fighters[[#This Row],[height_inches]]*2.54</f>
        <v>0</v>
      </c>
    </row>
    <row r="897" spans="1:9">
      <c r="A897">
        <v>896</v>
      </c>
      <c r="B897" t="s">
        <v>901</v>
      </c>
      <c r="C897">
        <v>280</v>
      </c>
      <c r="D897" s="1"/>
      <c r="E897" s="10">
        <v>0</v>
      </c>
      <c r="F897">
        <v>6</v>
      </c>
      <c r="G897">
        <v>3</v>
      </c>
      <c r="H897" s="12">
        <f>ufc_fighters[[#This Row],[weight_pounds]]*0.45359237</f>
        <v>127.00586360000001</v>
      </c>
      <c r="I897" s="12">
        <f>ufc_fighters[[#This Row],[height_feet]]*30.48+ufc_fighters[[#This Row],[height_inches]]*2.54</f>
        <v>190.5</v>
      </c>
    </row>
    <row r="898" spans="1:9">
      <c r="A898">
        <v>897</v>
      </c>
      <c r="B898" t="s">
        <v>902</v>
      </c>
      <c r="C898">
        <v>230</v>
      </c>
      <c r="D898" s="1">
        <v>30347</v>
      </c>
      <c r="E898" s="10">
        <v>1983</v>
      </c>
      <c r="F898">
        <v>5</v>
      </c>
      <c r="G898">
        <v>11</v>
      </c>
      <c r="H898" s="12">
        <f>ufc_fighters[[#This Row],[weight_pounds]]*0.45359237</f>
        <v>104.32624510000001</v>
      </c>
      <c r="I898" s="12">
        <f>ufc_fighters[[#This Row],[height_feet]]*30.48+ufc_fighters[[#This Row],[height_inches]]*2.54</f>
        <v>180.34</v>
      </c>
    </row>
    <row r="899" spans="1:9">
      <c r="A899">
        <v>898</v>
      </c>
      <c r="B899" t="s">
        <v>903</v>
      </c>
      <c r="C899">
        <v>145</v>
      </c>
      <c r="D899" s="1">
        <v>32720</v>
      </c>
      <c r="E899" s="10">
        <v>1989</v>
      </c>
      <c r="F899">
        <v>6</v>
      </c>
      <c r="G899">
        <v>1</v>
      </c>
      <c r="H899" s="12">
        <f>ufc_fighters[[#This Row],[weight_pounds]]*0.45359237</f>
        <v>65.770893650000005</v>
      </c>
      <c r="I899" s="12">
        <f>ufc_fighters[[#This Row],[height_feet]]*30.48+ufc_fighters[[#This Row],[height_inches]]*2.54</f>
        <v>185.42</v>
      </c>
    </row>
    <row r="900" spans="1:9">
      <c r="A900">
        <v>899</v>
      </c>
      <c r="B900" t="s">
        <v>904</v>
      </c>
      <c r="C900">
        <v>155</v>
      </c>
      <c r="D900" s="1"/>
      <c r="E900" s="10">
        <v>0</v>
      </c>
      <c r="F900">
        <v>5</v>
      </c>
      <c r="G900">
        <v>9</v>
      </c>
      <c r="H900" s="12">
        <f>ufc_fighters[[#This Row],[weight_pounds]]*0.45359237</f>
        <v>70.306817350000003</v>
      </c>
      <c r="I900" s="12">
        <f>ufc_fighters[[#This Row],[height_feet]]*30.48+ufc_fighters[[#This Row],[height_inches]]*2.54</f>
        <v>175.26</v>
      </c>
    </row>
    <row r="901" spans="1:9">
      <c r="A901">
        <v>900</v>
      </c>
      <c r="B901" t="s">
        <v>905</v>
      </c>
      <c r="C901">
        <v>170</v>
      </c>
      <c r="D901" s="1"/>
      <c r="E901" s="10">
        <v>0</v>
      </c>
      <c r="F901">
        <v>6</v>
      </c>
      <c r="G901">
        <v>0</v>
      </c>
      <c r="H901" s="12">
        <f>ufc_fighters[[#This Row],[weight_pounds]]*0.45359237</f>
        <v>77.110702900000007</v>
      </c>
      <c r="I901" s="12">
        <f>ufc_fighters[[#This Row],[height_feet]]*30.48+ufc_fighters[[#This Row],[height_inches]]*2.54</f>
        <v>182.88</v>
      </c>
    </row>
    <row r="902" spans="1:9">
      <c r="A902">
        <v>901</v>
      </c>
      <c r="B902" t="s">
        <v>906</v>
      </c>
      <c r="C902">
        <v>130</v>
      </c>
      <c r="D902" s="1"/>
      <c r="E902" s="10">
        <v>0</v>
      </c>
      <c r="H902" s="12">
        <f>ufc_fighters[[#This Row],[weight_pounds]]*0.45359237</f>
        <v>58.967008100000001</v>
      </c>
      <c r="I902" s="12">
        <f>ufc_fighters[[#This Row],[height_feet]]*30.48+ufc_fighters[[#This Row],[height_inches]]*2.54</f>
        <v>0</v>
      </c>
    </row>
    <row r="903" spans="1:9">
      <c r="A903">
        <v>902</v>
      </c>
      <c r="B903" t="s">
        <v>907</v>
      </c>
      <c r="C903">
        <v>350</v>
      </c>
      <c r="D903" s="1">
        <v>25053</v>
      </c>
      <c r="E903" s="10">
        <v>1968</v>
      </c>
      <c r="F903">
        <v>5</v>
      </c>
      <c r="G903">
        <v>11</v>
      </c>
      <c r="H903" s="12">
        <f>ufc_fighters[[#This Row],[weight_pounds]]*0.45359237</f>
        <v>158.7573295</v>
      </c>
      <c r="I903" s="12">
        <f>ufc_fighters[[#This Row],[height_feet]]*30.48+ufc_fighters[[#This Row],[height_inches]]*2.54</f>
        <v>180.34</v>
      </c>
    </row>
    <row r="904" spans="1:9">
      <c r="A904">
        <v>903</v>
      </c>
      <c r="B904" t="s">
        <v>908</v>
      </c>
      <c r="C904">
        <v>205</v>
      </c>
      <c r="D904" s="1"/>
      <c r="E904" s="10">
        <v>0</v>
      </c>
      <c r="H904" s="12">
        <f>ufc_fighters[[#This Row],[weight_pounds]]*0.45359237</f>
        <v>92.986435850000007</v>
      </c>
      <c r="I904" s="12">
        <f>ufc_fighters[[#This Row],[height_feet]]*30.48+ufc_fighters[[#This Row],[height_inches]]*2.54</f>
        <v>0</v>
      </c>
    </row>
    <row r="905" spans="1:9">
      <c r="A905">
        <v>904</v>
      </c>
      <c r="B905" t="s">
        <v>909</v>
      </c>
      <c r="C905">
        <v>135</v>
      </c>
      <c r="D905" s="1">
        <v>29828</v>
      </c>
      <c r="E905" s="10">
        <v>1981</v>
      </c>
      <c r="F905">
        <v>5</v>
      </c>
      <c r="G905">
        <v>7</v>
      </c>
      <c r="H905" s="12">
        <f>ufc_fighters[[#This Row],[weight_pounds]]*0.45359237</f>
        <v>61.23496995</v>
      </c>
      <c r="I905" s="12">
        <f>ufc_fighters[[#This Row],[height_feet]]*30.48+ufc_fighters[[#This Row],[height_inches]]*2.54</f>
        <v>170.18</v>
      </c>
    </row>
    <row r="906" spans="1:9">
      <c r="A906">
        <v>905</v>
      </c>
      <c r="B906" t="s">
        <v>910</v>
      </c>
      <c r="C906">
        <v>145</v>
      </c>
      <c r="D906" s="1"/>
      <c r="E906" s="10">
        <v>0</v>
      </c>
      <c r="H906" s="12">
        <f>ufc_fighters[[#This Row],[weight_pounds]]*0.45359237</f>
        <v>65.770893650000005</v>
      </c>
      <c r="I906" s="12">
        <f>ufc_fighters[[#This Row],[height_feet]]*30.48+ufc_fighters[[#This Row],[height_inches]]*2.54</f>
        <v>0</v>
      </c>
    </row>
    <row r="907" spans="1:9">
      <c r="A907">
        <v>906</v>
      </c>
      <c r="B907" t="s">
        <v>911</v>
      </c>
      <c r="C907">
        <v>155</v>
      </c>
      <c r="D907" s="1">
        <v>31427</v>
      </c>
      <c r="E907" s="10">
        <v>1986</v>
      </c>
      <c r="F907">
        <v>5</v>
      </c>
      <c r="G907">
        <v>9</v>
      </c>
      <c r="H907" s="12">
        <f>ufc_fighters[[#This Row],[weight_pounds]]*0.45359237</f>
        <v>70.306817350000003</v>
      </c>
      <c r="I907" s="12">
        <f>ufc_fighters[[#This Row],[height_feet]]*30.48+ufc_fighters[[#This Row],[height_inches]]*2.54</f>
        <v>175.26</v>
      </c>
    </row>
    <row r="908" spans="1:9">
      <c r="A908">
        <v>907</v>
      </c>
      <c r="B908" t="s">
        <v>912</v>
      </c>
      <c r="C908">
        <v>115</v>
      </c>
      <c r="D908" s="1">
        <v>32060</v>
      </c>
      <c r="E908" s="10">
        <v>1987</v>
      </c>
      <c r="F908">
        <v>5</v>
      </c>
      <c r="G908">
        <v>1</v>
      </c>
      <c r="H908" s="12">
        <f>ufc_fighters[[#This Row],[weight_pounds]]*0.45359237</f>
        <v>52.163122550000004</v>
      </c>
      <c r="I908" s="12">
        <f>ufc_fighters[[#This Row],[height_feet]]*30.48+ufc_fighters[[#This Row],[height_inches]]*2.54</f>
        <v>154.94</v>
      </c>
    </row>
    <row r="909" spans="1:9">
      <c r="A909">
        <v>908</v>
      </c>
      <c r="B909" t="s">
        <v>913</v>
      </c>
      <c r="C909">
        <v>250</v>
      </c>
      <c r="D909" s="1">
        <v>29503</v>
      </c>
      <c r="E909" s="10">
        <v>1980</v>
      </c>
      <c r="F909">
        <v>6</v>
      </c>
      <c r="G909">
        <v>3</v>
      </c>
      <c r="H909" s="12">
        <f>ufc_fighters[[#This Row],[weight_pounds]]*0.45359237</f>
        <v>113.3980925</v>
      </c>
      <c r="I909" s="12">
        <f>ufc_fighters[[#This Row],[height_feet]]*30.48+ufc_fighters[[#This Row],[height_inches]]*2.54</f>
        <v>190.5</v>
      </c>
    </row>
    <row r="910" spans="1:9">
      <c r="A910">
        <v>909</v>
      </c>
      <c r="B910" t="s">
        <v>914</v>
      </c>
      <c r="C910">
        <v>115</v>
      </c>
      <c r="D910" s="1">
        <v>31539</v>
      </c>
      <c r="E910" s="10">
        <v>1986</v>
      </c>
      <c r="F910">
        <v>5</v>
      </c>
      <c r="G910">
        <v>1</v>
      </c>
      <c r="H910" s="12">
        <f>ufc_fighters[[#This Row],[weight_pounds]]*0.45359237</f>
        <v>52.163122550000004</v>
      </c>
      <c r="I910" s="12">
        <f>ufc_fighters[[#This Row],[height_feet]]*30.48+ufc_fighters[[#This Row],[height_inches]]*2.54</f>
        <v>154.94</v>
      </c>
    </row>
    <row r="911" spans="1:9">
      <c r="A911">
        <v>910</v>
      </c>
      <c r="B911" t="s">
        <v>915</v>
      </c>
      <c r="C911">
        <v>125</v>
      </c>
      <c r="D911" s="1">
        <v>32820</v>
      </c>
      <c r="E911" s="10">
        <v>1989</v>
      </c>
      <c r="F911">
        <v>5</v>
      </c>
      <c r="G911">
        <v>6</v>
      </c>
      <c r="H911" s="12">
        <f>ufc_fighters[[#This Row],[weight_pounds]]*0.45359237</f>
        <v>56.699046250000002</v>
      </c>
      <c r="I911" s="12">
        <f>ufc_fighters[[#This Row],[height_feet]]*30.48+ufc_fighters[[#This Row],[height_inches]]*2.54</f>
        <v>167.64000000000001</v>
      </c>
    </row>
    <row r="912" spans="1:9">
      <c r="A912">
        <v>911</v>
      </c>
      <c r="B912" t="s">
        <v>916</v>
      </c>
      <c r="C912">
        <v>180</v>
      </c>
      <c r="D912" s="1"/>
      <c r="E912" s="10">
        <v>0</v>
      </c>
      <c r="F912">
        <v>6</v>
      </c>
      <c r="G912">
        <v>0</v>
      </c>
      <c r="H912" s="12">
        <f>ufc_fighters[[#This Row],[weight_pounds]]*0.45359237</f>
        <v>81.646626600000005</v>
      </c>
      <c r="I912" s="12">
        <f>ufc_fighters[[#This Row],[height_feet]]*30.48+ufc_fighters[[#This Row],[height_inches]]*2.54</f>
        <v>182.88</v>
      </c>
    </row>
    <row r="913" spans="1:9">
      <c r="A913">
        <v>912</v>
      </c>
      <c r="B913" t="s">
        <v>917</v>
      </c>
      <c r="C913">
        <v>155</v>
      </c>
      <c r="D913" s="1">
        <v>31423</v>
      </c>
      <c r="E913" s="10">
        <v>1986</v>
      </c>
      <c r="F913">
        <v>6</v>
      </c>
      <c r="G913">
        <v>1</v>
      </c>
      <c r="H913" s="12">
        <f>ufc_fighters[[#This Row],[weight_pounds]]*0.45359237</f>
        <v>70.306817350000003</v>
      </c>
      <c r="I913" s="12">
        <f>ufc_fighters[[#This Row],[height_feet]]*30.48+ufc_fighters[[#This Row],[height_inches]]*2.54</f>
        <v>185.42</v>
      </c>
    </row>
    <row r="914" spans="1:9">
      <c r="A914">
        <v>913</v>
      </c>
      <c r="B914" t="s">
        <v>918</v>
      </c>
      <c r="C914">
        <v>135</v>
      </c>
      <c r="D914" s="1"/>
      <c r="E914" s="10">
        <v>0</v>
      </c>
      <c r="H914" s="12">
        <f>ufc_fighters[[#This Row],[weight_pounds]]*0.45359237</f>
        <v>61.23496995</v>
      </c>
      <c r="I914" s="12">
        <f>ufc_fighters[[#This Row],[height_feet]]*30.48+ufc_fighters[[#This Row],[height_inches]]*2.54</f>
        <v>0</v>
      </c>
    </row>
    <row r="915" spans="1:9">
      <c r="A915">
        <v>914</v>
      </c>
      <c r="B915" t="s">
        <v>919</v>
      </c>
      <c r="C915">
        <v>135</v>
      </c>
      <c r="D915" s="1">
        <v>31164</v>
      </c>
      <c r="E915" s="10">
        <v>1985</v>
      </c>
      <c r="F915">
        <v>5</v>
      </c>
      <c r="G915">
        <v>4</v>
      </c>
      <c r="H915" s="12">
        <f>ufc_fighters[[#This Row],[weight_pounds]]*0.45359237</f>
        <v>61.23496995</v>
      </c>
      <c r="I915" s="12">
        <f>ufc_fighters[[#This Row],[height_feet]]*30.48+ufc_fighters[[#This Row],[height_inches]]*2.54</f>
        <v>162.56</v>
      </c>
    </row>
    <row r="916" spans="1:9">
      <c r="A916">
        <v>915</v>
      </c>
      <c r="B916" t="s">
        <v>920</v>
      </c>
      <c r="C916">
        <v>155</v>
      </c>
      <c r="D916" s="1">
        <v>29501</v>
      </c>
      <c r="E916" s="10">
        <v>1980</v>
      </c>
      <c r="F916">
        <v>5</v>
      </c>
      <c r="G916">
        <v>8</v>
      </c>
      <c r="H916" s="12">
        <f>ufc_fighters[[#This Row],[weight_pounds]]*0.45359237</f>
        <v>70.306817350000003</v>
      </c>
      <c r="I916" s="12">
        <f>ufc_fighters[[#This Row],[height_feet]]*30.48+ufc_fighters[[#This Row],[height_inches]]*2.54</f>
        <v>172.72</v>
      </c>
    </row>
    <row r="917" spans="1:9">
      <c r="A917">
        <v>916</v>
      </c>
      <c r="B917" t="s">
        <v>921</v>
      </c>
      <c r="C917">
        <v>205</v>
      </c>
      <c r="D917" s="1">
        <v>29123</v>
      </c>
      <c r="E917" s="10">
        <v>1979</v>
      </c>
      <c r="F917">
        <v>6</v>
      </c>
      <c r="G917">
        <v>0</v>
      </c>
      <c r="H917" s="12">
        <f>ufc_fighters[[#This Row],[weight_pounds]]*0.45359237</f>
        <v>92.986435850000007</v>
      </c>
      <c r="I917" s="12">
        <f>ufc_fighters[[#This Row],[height_feet]]*30.48+ufc_fighters[[#This Row],[height_inches]]*2.54</f>
        <v>182.88</v>
      </c>
    </row>
    <row r="918" spans="1:9">
      <c r="A918">
        <v>917</v>
      </c>
      <c r="B918" t="s">
        <v>922</v>
      </c>
      <c r="C918">
        <v>155</v>
      </c>
      <c r="D918" s="1">
        <v>29504</v>
      </c>
      <c r="E918" s="10">
        <v>1980</v>
      </c>
      <c r="F918">
        <v>5</v>
      </c>
      <c r="G918">
        <v>9</v>
      </c>
      <c r="H918" s="12">
        <f>ufc_fighters[[#This Row],[weight_pounds]]*0.45359237</f>
        <v>70.306817350000003</v>
      </c>
      <c r="I918" s="12">
        <f>ufc_fighters[[#This Row],[height_feet]]*30.48+ufc_fighters[[#This Row],[height_inches]]*2.54</f>
        <v>175.26</v>
      </c>
    </row>
    <row r="919" spans="1:9">
      <c r="A919">
        <v>918</v>
      </c>
      <c r="B919" t="s">
        <v>923</v>
      </c>
      <c r="C919">
        <v>135</v>
      </c>
      <c r="D919" s="1">
        <v>31967</v>
      </c>
      <c r="E919" s="10">
        <v>1987</v>
      </c>
      <c r="F919">
        <v>5</v>
      </c>
      <c r="G919">
        <v>8</v>
      </c>
      <c r="H919" s="12">
        <f>ufc_fighters[[#This Row],[weight_pounds]]*0.45359237</f>
        <v>61.23496995</v>
      </c>
      <c r="I919" s="12">
        <f>ufc_fighters[[#This Row],[height_feet]]*30.48+ufc_fighters[[#This Row],[height_inches]]*2.54</f>
        <v>172.72</v>
      </c>
    </row>
    <row r="920" spans="1:9">
      <c r="A920">
        <v>919</v>
      </c>
      <c r="B920" t="s">
        <v>924</v>
      </c>
      <c r="C920">
        <v>250</v>
      </c>
      <c r="D920" s="1">
        <v>27181</v>
      </c>
      <c r="E920" s="10">
        <v>1974</v>
      </c>
      <c r="F920">
        <v>6</v>
      </c>
      <c r="G920">
        <v>3</v>
      </c>
      <c r="H920" s="12">
        <f>ufc_fighters[[#This Row],[weight_pounds]]*0.45359237</f>
        <v>113.3980925</v>
      </c>
      <c r="I920" s="12">
        <f>ufc_fighters[[#This Row],[height_feet]]*30.48+ufc_fighters[[#This Row],[height_inches]]*2.54</f>
        <v>190.5</v>
      </c>
    </row>
    <row r="921" spans="1:9">
      <c r="A921">
        <v>920</v>
      </c>
      <c r="B921" t="s">
        <v>925</v>
      </c>
      <c r="C921">
        <v>135</v>
      </c>
      <c r="D921" s="1">
        <v>29741</v>
      </c>
      <c r="E921" s="10">
        <v>1981</v>
      </c>
      <c r="F921">
        <v>5</v>
      </c>
      <c r="G921">
        <v>7</v>
      </c>
      <c r="H921" s="12">
        <f>ufc_fighters[[#This Row],[weight_pounds]]*0.45359237</f>
        <v>61.23496995</v>
      </c>
      <c r="I921" s="12">
        <f>ufc_fighters[[#This Row],[height_feet]]*30.48+ufc_fighters[[#This Row],[height_inches]]*2.54</f>
        <v>170.18</v>
      </c>
    </row>
    <row r="922" spans="1:9">
      <c r="A922">
        <v>921</v>
      </c>
      <c r="B922" t="s">
        <v>926</v>
      </c>
      <c r="C922">
        <v>135</v>
      </c>
      <c r="D922" s="1">
        <v>32163</v>
      </c>
      <c r="E922" s="10">
        <v>1988</v>
      </c>
      <c r="F922">
        <v>5</v>
      </c>
      <c r="G922">
        <v>8</v>
      </c>
      <c r="H922" s="12">
        <f>ufc_fighters[[#This Row],[weight_pounds]]*0.45359237</f>
        <v>61.23496995</v>
      </c>
      <c r="I922" s="12">
        <f>ufc_fighters[[#This Row],[height_feet]]*30.48+ufc_fighters[[#This Row],[height_inches]]*2.54</f>
        <v>172.72</v>
      </c>
    </row>
    <row r="923" spans="1:9">
      <c r="A923">
        <v>922</v>
      </c>
      <c r="B923" t="s">
        <v>927</v>
      </c>
      <c r="C923">
        <v>145</v>
      </c>
      <c r="D923" s="1">
        <v>34376</v>
      </c>
      <c r="E923" s="10">
        <v>1994</v>
      </c>
      <c r="F923">
        <v>5</v>
      </c>
      <c r="G923">
        <v>7</v>
      </c>
      <c r="H923" s="12">
        <f>ufc_fighters[[#This Row],[weight_pounds]]*0.45359237</f>
        <v>65.770893650000005</v>
      </c>
      <c r="I923" s="12">
        <f>ufc_fighters[[#This Row],[height_feet]]*30.48+ufc_fighters[[#This Row],[height_inches]]*2.54</f>
        <v>170.18</v>
      </c>
    </row>
    <row r="924" spans="1:9">
      <c r="A924">
        <v>923</v>
      </c>
      <c r="B924" t="s">
        <v>928</v>
      </c>
      <c r="C924">
        <v>185</v>
      </c>
      <c r="D924" s="1">
        <v>31320</v>
      </c>
      <c r="E924" s="10">
        <v>1985</v>
      </c>
      <c r="H924" s="12">
        <f>ufc_fighters[[#This Row],[weight_pounds]]*0.45359237</f>
        <v>83.914588450000011</v>
      </c>
      <c r="I924" s="12">
        <f>ufc_fighters[[#This Row],[height_feet]]*30.48+ufc_fighters[[#This Row],[height_inches]]*2.54</f>
        <v>0</v>
      </c>
    </row>
    <row r="925" spans="1:9">
      <c r="A925">
        <v>924</v>
      </c>
      <c r="B925" t="s">
        <v>929</v>
      </c>
      <c r="C925">
        <v>155</v>
      </c>
      <c r="D925" s="1">
        <v>30878</v>
      </c>
      <c r="E925" s="10">
        <v>1984</v>
      </c>
      <c r="H925" s="12">
        <f>ufc_fighters[[#This Row],[weight_pounds]]*0.45359237</f>
        <v>70.306817350000003</v>
      </c>
      <c r="I925" s="12">
        <f>ufc_fighters[[#This Row],[height_feet]]*30.48+ufc_fighters[[#This Row],[height_inches]]*2.54</f>
        <v>0</v>
      </c>
    </row>
    <row r="926" spans="1:9">
      <c r="A926">
        <v>925</v>
      </c>
      <c r="B926" t="s">
        <v>930</v>
      </c>
      <c r="C926">
        <v>125</v>
      </c>
      <c r="D926" s="1">
        <v>31620</v>
      </c>
      <c r="E926" s="10">
        <v>1986</v>
      </c>
      <c r="F926">
        <v>5</v>
      </c>
      <c r="G926">
        <v>6</v>
      </c>
      <c r="H926" s="12">
        <f>ufc_fighters[[#This Row],[weight_pounds]]*0.45359237</f>
        <v>56.699046250000002</v>
      </c>
      <c r="I926" s="12">
        <f>ufc_fighters[[#This Row],[height_feet]]*30.48+ufc_fighters[[#This Row],[height_inches]]*2.54</f>
        <v>167.64000000000001</v>
      </c>
    </row>
    <row r="927" spans="1:9">
      <c r="A927">
        <v>926</v>
      </c>
      <c r="B927" t="s">
        <v>931</v>
      </c>
      <c r="C927">
        <v>145</v>
      </c>
      <c r="D927" s="1">
        <v>27589</v>
      </c>
      <c r="E927" s="10">
        <v>1975</v>
      </c>
      <c r="F927">
        <v>5</v>
      </c>
      <c r="G927">
        <v>6</v>
      </c>
      <c r="H927" s="12">
        <f>ufc_fighters[[#This Row],[weight_pounds]]*0.45359237</f>
        <v>65.770893650000005</v>
      </c>
      <c r="I927" s="12">
        <f>ufc_fighters[[#This Row],[height_feet]]*30.48+ufc_fighters[[#This Row],[height_inches]]*2.54</f>
        <v>167.64000000000001</v>
      </c>
    </row>
    <row r="928" spans="1:9">
      <c r="A928">
        <v>927</v>
      </c>
      <c r="B928" t="s">
        <v>932</v>
      </c>
      <c r="C928">
        <v>125</v>
      </c>
      <c r="D928" s="1">
        <v>31953</v>
      </c>
      <c r="E928" s="10">
        <v>1987</v>
      </c>
      <c r="F928">
        <v>5</v>
      </c>
      <c r="G928">
        <v>6</v>
      </c>
      <c r="H928" s="12">
        <f>ufc_fighters[[#This Row],[weight_pounds]]*0.45359237</f>
        <v>56.699046250000002</v>
      </c>
      <c r="I928" s="12">
        <f>ufc_fighters[[#This Row],[height_feet]]*30.48+ufc_fighters[[#This Row],[height_inches]]*2.54</f>
        <v>167.64000000000001</v>
      </c>
    </row>
    <row r="929" spans="1:9">
      <c r="A929">
        <v>928</v>
      </c>
      <c r="B929" t="s">
        <v>933</v>
      </c>
      <c r="C929">
        <v>135</v>
      </c>
      <c r="D929" s="1">
        <v>28989</v>
      </c>
      <c r="E929" s="10">
        <v>1979</v>
      </c>
      <c r="F929">
        <v>5</v>
      </c>
      <c r="G929">
        <v>6</v>
      </c>
      <c r="H929" s="12">
        <f>ufc_fighters[[#This Row],[weight_pounds]]*0.45359237</f>
        <v>61.23496995</v>
      </c>
      <c r="I929" s="12">
        <f>ufc_fighters[[#This Row],[height_feet]]*30.48+ufc_fighters[[#This Row],[height_inches]]*2.54</f>
        <v>167.64000000000001</v>
      </c>
    </row>
    <row r="930" spans="1:9">
      <c r="A930">
        <v>929</v>
      </c>
      <c r="B930" t="s">
        <v>934</v>
      </c>
      <c r="C930">
        <v>205</v>
      </c>
      <c r="D930" s="1">
        <v>29083</v>
      </c>
      <c r="E930" s="10">
        <v>1979</v>
      </c>
      <c r="F930">
        <v>5</v>
      </c>
      <c r="G930">
        <v>9</v>
      </c>
      <c r="H930" s="12">
        <f>ufc_fighters[[#This Row],[weight_pounds]]*0.45359237</f>
        <v>92.986435850000007</v>
      </c>
      <c r="I930" s="12">
        <f>ufc_fighters[[#This Row],[height_feet]]*30.48+ufc_fighters[[#This Row],[height_inches]]*2.54</f>
        <v>175.26</v>
      </c>
    </row>
    <row r="931" spans="1:9">
      <c r="A931">
        <v>930</v>
      </c>
      <c r="B931" t="s">
        <v>935</v>
      </c>
      <c r="C931">
        <v>230</v>
      </c>
      <c r="D931" s="1"/>
      <c r="E931" s="10">
        <v>0</v>
      </c>
      <c r="F931">
        <v>6</v>
      </c>
      <c r="G931">
        <v>1</v>
      </c>
      <c r="H931" s="12">
        <f>ufc_fighters[[#This Row],[weight_pounds]]*0.45359237</f>
        <v>104.32624510000001</v>
      </c>
      <c r="I931" s="12">
        <f>ufc_fighters[[#This Row],[height_feet]]*30.48+ufc_fighters[[#This Row],[height_inches]]*2.54</f>
        <v>185.42</v>
      </c>
    </row>
    <row r="932" spans="1:9">
      <c r="A932">
        <v>931</v>
      </c>
      <c r="B932" t="s">
        <v>936</v>
      </c>
      <c r="C932">
        <v>170</v>
      </c>
      <c r="D932" s="1">
        <v>31528</v>
      </c>
      <c r="E932" s="10">
        <v>1986</v>
      </c>
      <c r="F932">
        <v>6</v>
      </c>
      <c r="G932">
        <v>0</v>
      </c>
      <c r="H932" s="12">
        <f>ufc_fighters[[#This Row],[weight_pounds]]*0.45359237</f>
        <v>77.110702900000007</v>
      </c>
      <c r="I932" s="12">
        <f>ufc_fighters[[#This Row],[height_feet]]*30.48+ufc_fighters[[#This Row],[height_inches]]*2.54</f>
        <v>182.88</v>
      </c>
    </row>
    <row r="933" spans="1:9">
      <c r="A933">
        <v>932</v>
      </c>
      <c r="B933" t="s">
        <v>937</v>
      </c>
      <c r="C933">
        <v>185</v>
      </c>
      <c r="D933" s="1">
        <v>33509</v>
      </c>
      <c r="E933" s="10">
        <v>1991</v>
      </c>
      <c r="F933">
        <v>6</v>
      </c>
      <c r="G933">
        <v>0</v>
      </c>
      <c r="H933" s="12">
        <f>ufc_fighters[[#This Row],[weight_pounds]]*0.45359237</f>
        <v>83.914588450000011</v>
      </c>
      <c r="I933" s="12">
        <f>ufc_fighters[[#This Row],[height_feet]]*30.48+ufc_fighters[[#This Row],[height_inches]]*2.54</f>
        <v>182.88</v>
      </c>
    </row>
    <row r="934" spans="1:9">
      <c r="A934">
        <v>933</v>
      </c>
      <c r="B934" t="s">
        <v>938</v>
      </c>
      <c r="C934">
        <v>145</v>
      </c>
      <c r="D934" s="1">
        <v>31758</v>
      </c>
      <c r="E934" s="10">
        <v>1986</v>
      </c>
      <c r="F934">
        <v>5</v>
      </c>
      <c r="G934">
        <v>8</v>
      </c>
      <c r="H934" s="12">
        <f>ufc_fighters[[#This Row],[weight_pounds]]*0.45359237</f>
        <v>65.770893650000005</v>
      </c>
      <c r="I934" s="12">
        <f>ufc_fighters[[#This Row],[height_feet]]*30.48+ufc_fighters[[#This Row],[height_inches]]*2.54</f>
        <v>172.72</v>
      </c>
    </row>
    <row r="935" spans="1:9">
      <c r="A935">
        <v>934</v>
      </c>
      <c r="B935" t="s">
        <v>939</v>
      </c>
      <c r="C935">
        <v>185</v>
      </c>
      <c r="D935" s="1">
        <v>29653</v>
      </c>
      <c r="E935" s="10">
        <v>1981</v>
      </c>
      <c r="F935">
        <v>5</v>
      </c>
      <c r="G935">
        <v>11</v>
      </c>
      <c r="H935" s="12">
        <f>ufc_fighters[[#This Row],[weight_pounds]]*0.45359237</f>
        <v>83.914588450000011</v>
      </c>
      <c r="I935" s="12">
        <f>ufc_fighters[[#This Row],[height_feet]]*30.48+ufc_fighters[[#This Row],[height_inches]]*2.54</f>
        <v>180.34</v>
      </c>
    </row>
    <row r="936" spans="1:9">
      <c r="A936">
        <v>935</v>
      </c>
      <c r="B936" t="s">
        <v>940</v>
      </c>
      <c r="C936">
        <v>170</v>
      </c>
      <c r="D936" s="1">
        <v>29407</v>
      </c>
      <c r="E936" s="10">
        <v>1980</v>
      </c>
      <c r="F936">
        <v>6</v>
      </c>
      <c r="G936">
        <v>1</v>
      </c>
      <c r="H936" s="12">
        <f>ufc_fighters[[#This Row],[weight_pounds]]*0.45359237</f>
        <v>77.110702900000007</v>
      </c>
      <c r="I936" s="12">
        <f>ufc_fighters[[#This Row],[height_feet]]*30.48+ufc_fighters[[#This Row],[height_inches]]*2.54</f>
        <v>185.42</v>
      </c>
    </row>
    <row r="937" spans="1:9">
      <c r="A937">
        <v>936</v>
      </c>
      <c r="B937" t="s">
        <v>941</v>
      </c>
      <c r="C937">
        <v>155</v>
      </c>
      <c r="D937" s="1"/>
      <c r="E937" s="10">
        <v>0</v>
      </c>
      <c r="F937">
        <v>5</v>
      </c>
      <c r="G937">
        <v>9</v>
      </c>
      <c r="H937" s="12">
        <f>ufc_fighters[[#This Row],[weight_pounds]]*0.45359237</f>
        <v>70.306817350000003</v>
      </c>
      <c r="I937" s="12">
        <f>ufc_fighters[[#This Row],[height_feet]]*30.48+ufc_fighters[[#This Row],[height_inches]]*2.54</f>
        <v>175.26</v>
      </c>
    </row>
    <row r="938" spans="1:9">
      <c r="A938">
        <v>937</v>
      </c>
      <c r="B938" t="s">
        <v>942</v>
      </c>
      <c r="C938">
        <v>145</v>
      </c>
      <c r="D938" s="1">
        <v>27648</v>
      </c>
      <c r="E938" s="10">
        <v>1975</v>
      </c>
      <c r="F938">
        <v>5</v>
      </c>
      <c r="G938">
        <v>9</v>
      </c>
      <c r="H938" s="12">
        <f>ufc_fighters[[#This Row],[weight_pounds]]*0.45359237</f>
        <v>65.770893650000005</v>
      </c>
      <c r="I938" s="12">
        <f>ufc_fighters[[#This Row],[height_feet]]*30.48+ufc_fighters[[#This Row],[height_inches]]*2.54</f>
        <v>175.26</v>
      </c>
    </row>
    <row r="939" spans="1:9">
      <c r="A939">
        <v>938</v>
      </c>
      <c r="B939" t="s">
        <v>943</v>
      </c>
      <c r="C939">
        <v>170</v>
      </c>
      <c r="D939" s="1">
        <v>32678</v>
      </c>
      <c r="E939" s="10">
        <v>1989</v>
      </c>
      <c r="F939">
        <v>6</v>
      </c>
      <c r="G939">
        <v>4</v>
      </c>
      <c r="H939" s="12">
        <f>ufc_fighters[[#This Row],[weight_pounds]]*0.45359237</f>
        <v>77.110702900000007</v>
      </c>
      <c r="I939" s="12">
        <f>ufc_fighters[[#This Row],[height_feet]]*30.48+ufc_fighters[[#This Row],[height_inches]]*2.54</f>
        <v>193.04</v>
      </c>
    </row>
    <row r="940" spans="1:9">
      <c r="A940">
        <v>939</v>
      </c>
      <c r="B940" t="s">
        <v>944</v>
      </c>
      <c r="C940">
        <v>125</v>
      </c>
      <c r="D940" s="1">
        <v>31616</v>
      </c>
      <c r="E940" s="10">
        <v>1986</v>
      </c>
      <c r="F940">
        <v>5</v>
      </c>
      <c r="G940">
        <v>7</v>
      </c>
      <c r="H940" s="12">
        <f>ufc_fighters[[#This Row],[weight_pounds]]*0.45359237</f>
        <v>56.699046250000002</v>
      </c>
      <c r="I940" s="12">
        <f>ufc_fighters[[#This Row],[height_feet]]*30.48+ufc_fighters[[#This Row],[height_inches]]*2.54</f>
        <v>170.18</v>
      </c>
    </row>
    <row r="941" spans="1:9">
      <c r="A941">
        <v>940</v>
      </c>
      <c r="B941" t="s">
        <v>945</v>
      </c>
      <c r="C941">
        <v>135</v>
      </c>
      <c r="D941" s="1">
        <v>31146</v>
      </c>
      <c r="E941" s="10">
        <v>1985</v>
      </c>
      <c r="F941">
        <v>5</v>
      </c>
      <c r="G941">
        <v>8</v>
      </c>
      <c r="H941" s="12">
        <f>ufc_fighters[[#This Row],[weight_pounds]]*0.45359237</f>
        <v>61.23496995</v>
      </c>
      <c r="I941" s="12">
        <f>ufc_fighters[[#This Row],[height_feet]]*30.48+ufc_fighters[[#This Row],[height_inches]]*2.54</f>
        <v>172.72</v>
      </c>
    </row>
    <row r="942" spans="1:9">
      <c r="A942">
        <v>941</v>
      </c>
      <c r="B942" t="s">
        <v>946</v>
      </c>
      <c r="C942">
        <v>215</v>
      </c>
      <c r="D942" s="1"/>
      <c r="E942" s="10">
        <v>0</v>
      </c>
      <c r="F942">
        <v>6</v>
      </c>
      <c r="G942">
        <v>0</v>
      </c>
      <c r="H942" s="12">
        <f>ufc_fighters[[#This Row],[weight_pounds]]*0.45359237</f>
        <v>97.522359550000004</v>
      </c>
      <c r="I942" s="12">
        <f>ufc_fighters[[#This Row],[height_feet]]*30.48+ufc_fighters[[#This Row],[height_inches]]*2.54</f>
        <v>182.88</v>
      </c>
    </row>
    <row r="943" spans="1:9">
      <c r="A943">
        <v>942</v>
      </c>
      <c r="B943" t="s">
        <v>947</v>
      </c>
      <c r="C943">
        <v>245</v>
      </c>
      <c r="D943" s="1">
        <v>34711</v>
      </c>
      <c r="E943" s="10">
        <v>1995</v>
      </c>
      <c r="F943">
        <v>6</v>
      </c>
      <c r="G943">
        <v>0</v>
      </c>
      <c r="H943" s="12">
        <f>ufc_fighters[[#This Row],[weight_pounds]]*0.45359237</f>
        <v>111.13013065000001</v>
      </c>
      <c r="I943" s="12">
        <f>ufc_fighters[[#This Row],[height_feet]]*30.48+ufc_fighters[[#This Row],[height_inches]]*2.54</f>
        <v>182.88</v>
      </c>
    </row>
    <row r="944" spans="1:9">
      <c r="A944">
        <v>943</v>
      </c>
      <c r="B944" t="s">
        <v>948</v>
      </c>
      <c r="C944">
        <v>155</v>
      </c>
      <c r="D944" s="1">
        <v>30797</v>
      </c>
      <c r="E944" s="10">
        <v>1984</v>
      </c>
      <c r="F944">
        <v>5</v>
      </c>
      <c r="G944">
        <v>11</v>
      </c>
      <c r="H944" s="12">
        <f>ufc_fighters[[#This Row],[weight_pounds]]*0.45359237</f>
        <v>70.306817350000003</v>
      </c>
      <c r="I944" s="12">
        <f>ufc_fighters[[#This Row],[height_feet]]*30.48+ufc_fighters[[#This Row],[height_inches]]*2.54</f>
        <v>180.34</v>
      </c>
    </row>
    <row r="945" spans="1:9">
      <c r="A945">
        <v>944</v>
      </c>
      <c r="B945" t="s">
        <v>949</v>
      </c>
      <c r="C945">
        <v>235</v>
      </c>
      <c r="D945" s="1">
        <v>27068</v>
      </c>
      <c r="E945" s="10">
        <v>1974</v>
      </c>
      <c r="F945">
        <v>6</v>
      </c>
      <c r="G945">
        <v>2</v>
      </c>
      <c r="H945" s="12">
        <f>ufc_fighters[[#This Row],[weight_pounds]]*0.45359237</f>
        <v>106.59420695</v>
      </c>
      <c r="I945" s="12">
        <f>ufc_fighters[[#This Row],[height_feet]]*30.48+ufc_fighters[[#This Row],[height_inches]]*2.54</f>
        <v>187.96</v>
      </c>
    </row>
    <row r="946" spans="1:9">
      <c r="A946">
        <v>945</v>
      </c>
      <c r="B946" t="s">
        <v>950</v>
      </c>
      <c r="C946">
        <v>170</v>
      </c>
      <c r="D946" s="1">
        <v>28973</v>
      </c>
      <c r="E946" s="10">
        <v>1979</v>
      </c>
      <c r="H946" s="12">
        <f>ufc_fighters[[#This Row],[weight_pounds]]*0.45359237</f>
        <v>77.110702900000007</v>
      </c>
      <c r="I946" s="12">
        <f>ufc_fighters[[#This Row],[height_feet]]*30.48+ufc_fighters[[#This Row],[height_inches]]*2.54</f>
        <v>0</v>
      </c>
    </row>
    <row r="947" spans="1:9">
      <c r="A947">
        <v>946</v>
      </c>
      <c r="B947" t="s">
        <v>951</v>
      </c>
      <c r="C947">
        <v>125</v>
      </c>
      <c r="D947" s="1">
        <v>32276</v>
      </c>
      <c r="E947" s="10">
        <v>1988</v>
      </c>
      <c r="F947">
        <v>5</v>
      </c>
      <c r="G947">
        <v>5</v>
      </c>
      <c r="H947" s="12">
        <f>ufc_fighters[[#This Row],[weight_pounds]]*0.45359237</f>
        <v>56.699046250000002</v>
      </c>
      <c r="I947" s="12">
        <f>ufc_fighters[[#This Row],[height_feet]]*30.48+ufc_fighters[[#This Row],[height_inches]]*2.54</f>
        <v>165.1</v>
      </c>
    </row>
    <row r="948" spans="1:9">
      <c r="A948">
        <v>947</v>
      </c>
      <c r="B948" t="s">
        <v>952</v>
      </c>
      <c r="C948">
        <v>205</v>
      </c>
      <c r="D948" s="1"/>
      <c r="E948" s="10">
        <v>0</v>
      </c>
      <c r="F948">
        <v>5</v>
      </c>
      <c r="G948">
        <v>7</v>
      </c>
      <c r="H948" s="12">
        <f>ufc_fighters[[#This Row],[weight_pounds]]*0.45359237</f>
        <v>92.986435850000007</v>
      </c>
      <c r="I948" s="12">
        <f>ufc_fighters[[#This Row],[height_feet]]*30.48+ufc_fighters[[#This Row],[height_inches]]*2.54</f>
        <v>170.18</v>
      </c>
    </row>
    <row r="949" spans="1:9">
      <c r="A949">
        <v>948</v>
      </c>
      <c r="B949" t="s">
        <v>953</v>
      </c>
      <c r="C949">
        <v>155</v>
      </c>
      <c r="D949" s="1">
        <v>30724</v>
      </c>
      <c r="E949" s="10">
        <v>1984</v>
      </c>
      <c r="F949">
        <v>5</v>
      </c>
      <c r="G949">
        <v>11</v>
      </c>
      <c r="H949" s="12">
        <f>ufc_fighters[[#This Row],[weight_pounds]]*0.45359237</f>
        <v>70.306817350000003</v>
      </c>
      <c r="I949" s="12">
        <f>ufc_fighters[[#This Row],[height_feet]]*30.48+ufc_fighters[[#This Row],[height_inches]]*2.54</f>
        <v>180.34</v>
      </c>
    </row>
    <row r="950" spans="1:9">
      <c r="A950">
        <v>949</v>
      </c>
      <c r="B950" t="s">
        <v>954</v>
      </c>
      <c r="C950">
        <v>170</v>
      </c>
      <c r="D950" s="1">
        <v>28442</v>
      </c>
      <c r="E950" s="10">
        <v>1977</v>
      </c>
      <c r="F950">
        <v>6</v>
      </c>
      <c r="G950">
        <v>2</v>
      </c>
      <c r="H950" s="12">
        <f>ufc_fighters[[#This Row],[weight_pounds]]*0.45359237</f>
        <v>77.110702900000007</v>
      </c>
      <c r="I950" s="12">
        <f>ufc_fighters[[#This Row],[height_feet]]*30.48+ufc_fighters[[#This Row],[height_inches]]*2.54</f>
        <v>187.96</v>
      </c>
    </row>
    <row r="951" spans="1:9">
      <c r="A951">
        <v>950</v>
      </c>
      <c r="B951" t="s">
        <v>955</v>
      </c>
      <c r="C951">
        <v>139</v>
      </c>
      <c r="D951" s="1">
        <v>29310</v>
      </c>
      <c r="E951" s="10">
        <v>1980</v>
      </c>
      <c r="F951">
        <v>5</v>
      </c>
      <c r="G951">
        <v>7</v>
      </c>
      <c r="H951" s="12">
        <f>ufc_fighters[[#This Row],[weight_pounds]]*0.45359237</f>
        <v>63.049339430000003</v>
      </c>
      <c r="I951" s="12">
        <f>ufc_fighters[[#This Row],[height_feet]]*30.48+ufc_fighters[[#This Row],[height_inches]]*2.54</f>
        <v>170.18</v>
      </c>
    </row>
    <row r="952" spans="1:9">
      <c r="A952">
        <v>951</v>
      </c>
      <c r="B952" t="s">
        <v>956</v>
      </c>
      <c r="C952">
        <v>205</v>
      </c>
      <c r="D952" s="1">
        <v>28970</v>
      </c>
      <c r="E952" s="10">
        <v>1979</v>
      </c>
      <c r="F952">
        <v>5</v>
      </c>
      <c r="G952">
        <v>7</v>
      </c>
      <c r="H952" s="12">
        <f>ufc_fighters[[#This Row],[weight_pounds]]*0.45359237</f>
        <v>92.986435850000007</v>
      </c>
      <c r="I952" s="12">
        <f>ufc_fighters[[#This Row],[height_feet]]*30.48+ufc_fighters[[#This Row],[height_inches]]*2.54</f>
        <v>170.18</v>
      </c>
    </row>
    <row r="953" spans="1:9">
      <c r="A953">
        <v>952</v>
      </c>
      <c r="B953" t="s">
        <v>957</v>
      </c>
      <c r="C953">
        <v>185</v>
      </c>
      <c r="D953" s="1">
        <v>31093</v>
      </c>
      <c r="E953" s="10">
        <v>1985</v>
      </c>
      <c r="F953">
        <v>6</v>
      </c>
      <c r="G953">
        <v>1</v>
      </c>
      <c r="H953" s="12">
        <f>ufc_fighters[[#This Row],[weight_pounds]]*0.45359237</f>
        <v>83.914588450000011</v>
      </c>
      <c r="I953" s="12">
        <f>ufc_fighters[[#This Row],[height_feet]]*30.48+ufc_fighters[[#This Row],[height_inches]]*2.54</f>
        <v>185.42</v>
      </c>
    </row>
    <row r="954" spans="1:9">
      <c r="A954">
        <v>953</v>
      </c>
      <c r="B954" t="s">
        <v>958</v>
      </c>
      <c r="C954">
        <v>155</v>
      </c>
      <c r="D954" s="1">
        <v>31065</v>
      </c>
      <c r="E954" s="10">
        <v>1985</v>
      </c>
      <c r="F954">
        <v>5</v>
      </c>
      <c r="G954">
        <v>9</v>
      </c>
      <c r="H954" s="12">
        <f>ufc_fighters[[#This Row],[weight_pounds]]*0.45359237</f>
        <v>70.306817350000003</v>
      </c>
      <c r="I954" s="12">
        <f>ufc_fighters[[#This Row],[height_feet]]*30.48+ufc_fighters[[#This Row],[height_inches]]*2.54</f>
        <v>175.26</v>
      </c>
    </row>
    <row r="955" spans="1:9">
      <c r="A955">
        <v>954</v>
      </c>
      <c r="B955" t="s">
        <v>959</v>
      </c>
      <c r="C955">
        <v>205</v>
      </c>
      <c r="D955" s="1">
        <v>35082</v>
      </c>
      <c r="E955" s="10">
        <v>1996</v>
      </c>
      <c r="F955">
        <v>6</v>
      </c>
      <c r="G955">
        <v>3</v>
      </c>
      <c r="H955" s="12">
        <f>ufc_fighters[[#This Row],[weight_pounds]]*0.45359237</f>
        <v>92.986435850000007</v>
      </c>
      <c r="I955" s="12">
        <f>ufc_fighters[[#This Row],[height_feet]]*30.48+ufc_fighters[[#This Row],[height_inches]]*2.54</f>
        <v>190.5</v>
      </c>
    </row>
    <row r="956" spans="1:9">
      <c r="A956">
        <v>955</v>
      </c>
      <c r="B956" t="s">
        <v>960</v>
      </c>
      <c r="C956">
        <v>323</v>
      </c>
      <c r="D956" s="1">
        <v>23858</v>
      </c>
      <c r="E956" s="10">
        <v>1965</v>
      </c>
      <c r="F956">
        <v>5</v>
      </c>
      <c r="G956">
        <v>11</v>
      </c>
      <c r="H956" s="12">
        <f>ufc_fighters[[#This Row],[weight_pounds]]*0.45359237</f>
        <v>146.51033551</v>
      </c>
      <c r="I956" s="12">
        <f>ufc_fighters[[#This Row],[height_feet]]*30.48+ufc_fighters[[#This Row],[height_inches]]*2.54</f>
        <v>180.34</v>
      </c>
    </row>
    <row r="957" spans="1:9">
      <c r="A957">
        <v>956</v>
      </c>
      <c r="B957" t="s">
        <v>961</v>
      </c>
      <c r="C957">
        <v>155</v>
      </c>
      <c r="D957" s="1">
        <v>29203</v>
      </c>
      <c r="E957" s="10">
        <v>1979</v>
      </c>
      <c r="F957">
        <v>5</v>
      </c>
      <c r="G957">
        <v>10</v>
      </c>
      <c r="H957" s="12">
        <f>ufc_fighters[[#This Row],[weight_pounds]]*0.45359237</f>
        <v>70.306817350000003</v>
      </c>
      <c r="I957" s="12">
        <f>ufc_fighters[[#This Row],[height_feet]]*30.48+ufc_fighters[[#This Row],[height_inches]]*2.54</f>
        <v>177.8</v>
      </c>
    </row>
    <row r="958" spans="1:9">
      <c r="A958">
        <v>957</v>
      </c>
      <c r="B958" t="s">
        <v>962</v>
      </c>
      <c r="C958">
        <v>235</v>
      </c>
      <c r="D958" s="1"/>
      <c r="E958" s="10">
        <v>0</v>
      </c>
      <c r="F958">
        <v>6</v>
      </c>
      <c r="G958">
        <v>4</v>
      </c>
      <c r="H958" s="12">
        <f>ufc_fighters[[#This Row],[weight_pounds]]*0.45359237</f>
        <v>106.59420695</v>
      </c>
      <c r="I958" s="12">
        <f>ufc_fighters[[#This Row],[height_feet]]*30.48+ufc_fighters[[#This Row],[height_inches]]*2.54</f>
        <v>193.04</v>
      </c>
    </row>
    <row r="959" spans="1:9">
      <c r="A959">
        <v>958</v>
      </c>
      <c r="B959" t="s">
        <v>963</v>
      </c>
      <c r="C959">
        <v>200</v>
      </c>
      <c r="D959" s="1">
        <v>27351</v>
      </c>
      <c r="E959" s="10">
        <v>1974</v>
      </c>
      <c r="F959">
        <v>6</v>
      </c>
      <c r="G959">
        <v>2</v>
      </c>
      <c r="H959" s="12">
        <f>ufc_fighters[[#This Row],[weight_pounds]]*0.45359237</f>
        <v>90.718474000000001</v>
      </c>
      <c r="I959" s="12">
        <f>ufc_fighters[[#This Row],[height_feet]]*30.48+ufc_fighters[[#This Row],[height_inches]]*2.54</f>
        <v>187.96</v>
      </c>
    </row>
    <row r="960" spans="1:9">
      <c r="A960">
        <v>959</v>
      </c>
      <c r="B960" t="s">
        <v>964</v>
      </c>
      <c r="C960">
        <v>125</v>
      </c>
      <c r="D960" s="1">
        <v>32129</v>
      </c>
      <c r="E960" s="10">
        <v>1987</v>
      </c>
      <c r="F960">
        <v>5</v>
      </c>
      <c r="G960">
        <v>5</v>
      </c>
      <c r="H960" s="12">
        <f>ufc_fighters[[#This Row],[weight_pounds]]*0.45359237</f>
        <v>56.699046250000002</v>
      </c>
      <c r="I960" s="12">
        <f>ufc_fighters[[#This Row],[height_feet]]*30.48+ufc_fighters[[#This Row],[height_inches]]*2.54</f>
        <v>165.1</v>
      </c>
    </row>
    <row r="961" spans="1:9">
      <c r="A961">
        <v>960</v>
      </c>
      <c r="B961" t="s">
        <v>965</v>
      </c>
      <c r="C961">
        <v>135</v>
      </c>
      <c r="D961" s="1">
        <v>32804</v>
      </c>
      <c r="E961" s="10">
        <v>1989</v>
      </c>
      <c r="F961">
        <v>5</v>
      </c>
      <c r="G961">
        <v>6</v>
      </c>
      <c r="H961" s="12">
        <f>ufc_fighters[[#This Row],[weight_pounds]]*0.45359237</f>
        <v>61.23496995</v>
      </c>
      <c r="I961" s="12">
        <f>ufc_fighters[[#This Row],[height_feet]]*30.48+ufc_fighters[[#This Row],[height_inches]]*2.54</f>
        <v>167.64000000000001</v>
      </c>
    </row>
    <row r="962" spans="1:9">
      <c r="A962">
        <v>961</v>
      </c>
      <c r="B962" t="s">
        <v>966</v>
      </c>
      <c r="C962">
        <v>135</v>
      </c>
      <c r="D962" s="1">
        <v>30894</v>
      </c>
      <c r="E962" s="10">
        <v>1984</v>
      </c>
      <c r="F962">
        <v>5</v>
      </c>
      <c r="G962">
        <v>7</v>
      </c>
      <c r="H962" s="12">
        <f>ufc_fighters[[#This Row],[weight_pounds]]*0.45359237</f>
        <v>61.23496995</v>
      </c>
      <c r="I962" s="12">
        <f>ufc_fighters[[#This Row],[height_feet]]*30.48+ufc_fighters[[#This Row],[height_inches]]*2.54</f>
        <v>170.18</v>
      </c>
    </row>
    <row r="963" spans="1:9">
      <c r="A963">
        <v>962</v>
      </c>
      <c r="B963" t="s">
        <v>967</v>
      </c>
      <c r="C963">
        <v>135</v>
      </c>
      <c r="D963" s="1"/>
      <c r="E963" s="10">
        <v>0</v>
      </c>
      <c r="F963">
        <v>5</v>
      </c>
      <c r="G963">
        <v>4</v>
      </c>
      <c r="H963" s="12">
        <f>ufc_fighters[[#This Row],[weight_pounds]]*0.45359237</f>
        <v>61.23496995</v>
      </c>
      <c r="I963" s="12">
        <f>ufc_fighters[[#This Row],[height_feet]]*30.48+ufc_fighters[[#This Row],[height_inches]]*2.54</f>
        <v>162.56</v>
      </c>
    </row>
    <row r="964" spans="1:9">
      <c r="A964">
        <v>963</v>
      </c>
      <c r="B964" t="s">
        <v>968</v>
      </c>
      <c r="C964">
        <v>185</v>
      </c>
      <c r="D964" s="1">
        <v>28634</v>
      </c>
      <c r="E964" s="10">
        <v>1978</v>
      </c>
      <c r="F964">
        <v>5</v>
      </c>
      <c r="G964">
        <v>8</v>
      </c>
      <c r="H964" s="12">
        <f>ufc_fighters[[#This Row],[weight_pounds]]*0.45359237</f>
        <v>83.914588450000011</v>
      </c>
      <c r="I964" s="12">
        <f>ufc_fighters[[#This Row],[height_feet]]*30.48+ufc_fighters[[#This Row],[height_inches]]*2.54</f>
        <v>172.72</v>
      </c>
    </row>
    <row r="965" spans="1:9">
      <c r="A965">
        <v>964</v>
      </c>
      <c r="B965" t="s">
        <v>969</v>
      </c>
      <c r="C965">
        <v>145</v>
      </c>
      <c r="D965" s="1">
        <v>33049</v>
      </c>
      <c r="E965" s="10">
        <v>1990</v>
      </c>
      <c r="F965">
        <v>5</v>
      </c>
      <c r="G965">
        <v>11</v>
      </c>
      <c r="H965" s="12">
        <f>ufc_fighters[[#This Row],[weight_pounds]]*0.45359237</f>
        <v>65.770893650000005</v>
      </c>
      <c r="I965" s="12">
        <f>ufc_fighters[[#This Row],[height_feet]]*30.48+ufc_fighters[[#This Row],[height_inches]]*2.54</f>
        <v>180.34</v>
      </c>
    </row>
    <row r="966" spans="1:9">
      <c r="A966">
        <v>965</v>
      </c>
      <c r="B966" t="s">
        <v>970</v>
      </c>
      <c r="C966">
        <v>183</v>
      </c>
      <c r="D966" s="1"/>
      <c r="E966" s="10">
        <v>0</v>
      </c>
      <c r="F966">
        <v>6</v>
      </c>
      <c r="G966">
        <v>0</v>
      </c>
      <c r="H966" s="12">
        <f>ufc_fighters[[#This Row],[weight_pounds]]*0.45359237</f>
        <v>83.007403710000006</v>
      </c>
      <c r="I966" s="12">
        <f>ufc_fighters[[#This Row],[height_feet]]*30.48+ufc_fighters[[#This Row],[height_inches]]*2.54</f>
        <v>182.88</v>
      </c>
    </row>
    <row r="967" spans="1:9">
      <c r="A967">
        <v>966</v>
      </c>
      <c r="B967" t="s">
        <v>971</v>
      </c>
      <c r="C967">
        <v>135</v>
      </c>
      <c r="D967" s="1"/>
      <c r="E967" s="10">
        <v>0</v>
      </c>
      <c r="F967">
        <v>5</v>
      </c>
      <c r="G967">
        <v>8</v>
      </c>
      <c r="H967" s="12">
        <f>ufc_fighters[[#This Row],[weight_pounds]]*0.45359237</f>
        <v>61.23496995</v>
      </c>
      <c r="I967" s="12">
        <f>ufc_fighters[[#This Row],[height_feet]]*30.48+ufc_fighters[[#This Row],[height_inches]]*2.54</f>
        <v>172.72</v>
      </c>
    </row>
    <row r="968" spans="1:9">
      <c r="A968">
        <v>967</v>
      </c>
      <c r="B968" t="s">
        <v>972</v>
      </c>
      <c r="C968">
        <v>170</v>
      </c>
      <c r="D968" s="1">
        <v>27221</v>
      </c>
      <c r="E968" s="10">
        <v>1974</v>
      </c>
      <c r="F968">
        <v>6</v>
      </c>
      <c r="G968">
        <v>0</v>
      </c>
      <c r="H968" s="12">
        <f>ufc_fighters[[#This Row],[weight_pounds]]*0.45359237</f>
        <v>77.110702900000007</v>
      </c>
      <c r="I968" s="12">
        <f>ufc_fighters[[#This Row],[height_feet]]*30.48+ufc_fighters[[#This Row],[height_inches]]*2.54</f>
        <v>182.88</v>
      </c>
    </row>
    <row r="969" spans="1:9">
      <c r="A969">
        <v>968</v>
      </c>
      <c r="B969" t="s">
        <v>973</v>
      </c>
      <c r="C969">
        <v>230</v>
      </c>
      <c r="D969" s="1">
        <v>27282</v>
      </c>
      <c r="E969" s="10">
        <v>1974</v>
      </c>
      <c r="F969">
        <v>6</v>
      </c>
      <c r="G969">
        <v>2</v>
      </c>
      <c r="H969" s="12">
        <f>ufc_fighters[[#This Row],[weight_pounds]]*0.45359237</f>
        <v>104.32624510000001</v>
      </c>
      <c r="I969" s="12">
        <f>ufc_fighters[[#This Row],[height_feet]]*30.48+ufc_fighters[[#This Row],[height_inches]]*2.54</f>
        <v>187.96</v>
      </c>
    </row>
    <row r="970" spans="1:9">
      <c r="A970">
        <v>969</v>
      </c>
      <c r="B970" t="s">
        <v>974</v>
      </c>
      <c r="C970">
        <v>170</v>
      </c>
      <c r="D970" s="1">
        <v>29608</v>
      </c>
      <c r="E970" s="10">
        <v>1981</v>
      </c>
      <c r="F970">
        <v>5</v>
      </c>
      <c r="G970">
        <v>8</v>
      </c>
      <c r="H970" s="12">
        <f>ufc_fighters[[#This Row],[weight_pounds]]*0.45359237</f>
        <v>77.110702900000007</v>
      </c>
      <c r="I970" s="12">
        <f>ufc_fighters[[#This Row],[height_feet]]*30.48+ufc_fighters[[#This Row],[height_inches]]*2.54</f>
        <v>172.72</v>
      </c>
    </row>
    <row r="971" spans="1:9">
      <c r="A971">
        <v>970</v>
      </c>
      <c r="B971" t="s">
        <v>975</v>
      </c>
      <c r="C971">
        <v>125</v>
      </c>
      <c r="D971" s="1">
        <v>32921</v>
      </c>
      <c r="E971" s="10">
        <v>1990</v>
      </c>
      <c r="F971">
        <v>5</v>
      </c>
      <c r="G971">
        <v>7</v>
      </c>
      <c r="H971" s="12">
        <f>ufc_fighters[[#This Row],[weight_pounds]]*0.45359237</f>
        <v>56.699046250000002</v>
      </c>
      <c r="I971" s="12">
        <f>ufc_fighters[[#This Row],[height_feet]]*30.48+ufc_fighters[[#This Row],[height_inches]]*2.54</f>
        <v>170.18</v>
      </c>
    </row>
    <row r="972" spans="1:9">
      <c r="A972">
        <v>971</v>
      </c>
      <c r="B972" t="s">
        <v>976</v>
      </c>
      <c r="C972">
        <v>154</v>
      </c>
      <c r="D972" s="1">
        <v>30028</v>
      </c>
      <c r="E972" s="10">
        <v>1982</v>
      </c>
      <c r="F972">
        <v>5</v>
      </c>
      <c r="G972">
        <v>6</v>
      </c>
      <c r="H972" s="12">
        <f>ufc_fighters[[#This Row],[weight_pounds]]*0.45359237</f>
        <v>69.853224980000007</v>
      </c>
      <c r="I972" s="12">
        <f>ufc_fighters[[#This Row],[height_feet]]*30.48+ufc_fighters[[#This Row],[height_inches]]*2.54</f>
        <v>167.64000000000001</v>
      </c>
    </row>
    <row r="973" spans="1:9">
      <c r="A973">
        <v>972</v>
      </c>
      <c r="B973" t="s">
        <v>977</v>
      </c>
      <c r="C973">
        <v>155</v>
      </c>
      <c r="D973" s="1">
        <v>27889</v>
      </c>
      <c r="E973" s="10">
        <v>1976</v>
      </c>
      <c r="F973">
        <v>5</v>
      </c>
      <c r="G973">
        <v>7</v>
      </c>
      <c r="H973" s="12">
        <f>ufc_fighters[[#This Row],[weight_pounds]]*0.45359237</f>
        <v>70.306817350000003</v>
      </c>
      <c r="I973" s="12">
        <f>ufc_fighters[[#This Row],[height_feet]]*30.48+ufc_fighters[[#This Row],[height_inches]]*2.54</f>
        <v>170.18</v>
      </c>
    </row>
    <row r="974" spans="1:9">
      <c r="A974">
        <v>973</v>
      </c>
      <c r="B974" t="s">
        <v>978</v>
      </c>
      <c r="C974">
        <v>145</v>
      </c>
      <c r="D974" s="1">
        <v>33761</v>
      </c>
      <c r="E974" s="10">
        <v>1992</v>
      </c>
      <c r="F974">
        <v>5</v>
      </c>
      <c r="G974">
        <v>8</v>
      </c>
      <c r="H974" s="12">
        <f>ufc_fighters[[#This Row],[weight_pounds]]*0.45359237</f>
        <v>65.770893650000005</v>
      </c>
      <c r="I974" s="12">
        <f>ufc_fighters[[#This Row],[height_feet]]*30.48+ufc_fighters[[#This Row],[height_inches]]*2.54</f>
        <v>172.72</v>
      </c>
    </row>
    <row r="975" spans="1:9">
      <c r="A975">
        <v>974</v>
      </c>
      <c r="B975" t="s">
        <v>979</v>
      </c>
      <c r="C975">
        <v>145</v>
      </c>
      <c r="D975" s="1"/>
      <c r="E975" s="10">
        <v>0</v>
      </c>
      <c r="F975">
        <v>5</v>
      </c>
      <c r="G975">
        <v>4</v>
      </c>
      <c r="H975" s="12">
        <f>ufc_fighters[[#This Row],[weight_pounds]]*0.45359237</f>
        <v>65.770893650000005</v>
      </c>
      <c r="I975" s="12">
        <f>ufc_fighters[[#This Row],[height_feet]]*30.48+ufc_fighters[[#This Row],[height_inches]]*2.54</f>
        <v>162.56</v>
      </c>
    </row>
    <row r="976" spans="1:9">
      <c r="A976">
        <v>975</v>
      </c>
      <c r="B976" t="s">
        <v>980</v>
      </c>
      <c r="C976">
        <v>205</v>
      </c>
      <c r="D976" s="1"/>
      <c r="E976" s="10">
        <v>0</v>
      </c>
      <c r="F976">
        <v>5</v>
      </c>
      <c r="G976">
        <v>10</v>
      </c>
      <c r="H976" s="12">
        <f>ufc_fighters[[#This Row],[weight_pounds]]*0.45359237</f>
        <v>92.986435850000007</v>
      </c>
      <c r="I976" s="12">
        <f>ufc_fighters[[#This Row],[height_feet]]*30.48+ufc_fighters[[#This Row],[height_inches]]*2.54</f>
        <v>177.8</v>
      </c>
    </row>
    <row r="977" spans="1:9">
      <c r="A977">
        <v>976</v>
      </c>
      <c r="B977" t="s">
        <v>981</v>
      </c>
      <c r="C977">
        <v>125</v>
      </c>
      <c r="D977" s="1">
        <v>33123</v>
      </c>
      <c r="E977" s="10">
        <v>1990</v>
      </c>
      <c r="F977">
        <v>5</v>
      </c>
      <c r="G977">
        <v>7</v>
      </c>
      <c r="H977" s="12">
        <f>ufc_fighters[[#This Row],[weight_pounds]]*0.45359237</f>
        <v>56.699046250000002</v>
      </c>
      <c r="I977" s="12">
        <f>ufc_fighters[[#This Row],[height_feet]]*30.48+ufc_fighters[[#This Row],[height_inches]]*2.54</f>
        <v>170.18</v>
      </c>
    </row>
    <row r="978" spans="1:9">
      <c r="A978">
        <v>977</v>
      </c>
      <c r="B978" t="s">
        <v>982</v>
      </c>
      <c r="C978">
        <v>145</v>
      </c>
      <c r="D978" s="1">
        <v>33456</v>
      </c>
      <c r="E978" s="10">
        <v>1991</v>
      </c>
      <c r="F978">
        <v>5</v>
      </c>
      <c r="G978">
        <v>10</v>
      </c>
      <c r="H978" s="12">
        <f>ufc_fighters[[#This Row],[weight_pounds]]*0.45359237</f>
        <v>65.770893650000005</v>
      </c>
      <c r="I978" s="12">
        <f>ufc_fighters[[#This Row],[height_feet]]*30.48+ufc_fighters[[#This Row],[height_inches]]*2.54</f>
        <v>177.8</v>
      </c>
    </row>
    <row r="979" spans="1:9">
      <c r="A979">
        <v>978</v>
      </c>
      <c r="B979" t="s">
        <v>983</v>
      </c>
      <c r="C979">
        <v>155</v>
      </c>
      <c r="D979" s="1">
        <v>30324</v>
      </c>
      <c r="E979" s="10">
        <v>1983</v>
      </c>
      <c r="F979">
        <v>6</v>
      </c>
      <c r="G979">
        <v>2</v>
      </c>
      <c r="H979" s="12">
        <f>ufc_fighters[[#This Row],[weight_pounds]]*0.45359237</f>
        <v>70.306817350000003</v>
      </c>
      <c r="I979" s="12">
        <f>ufc_fighters[[#This Row],[height_feet]]*30.48+ufc_fighters[[#This Row],[height_inches]]*2.54</f>
        <v>187.96</v>
      </c>
    </row>
    <row r="980" spans="1:9">
      <c r="A980">
        <v>979</v>
      </c>
      <c r="B980" t="s">
        <v>984</v>
      </c>
      <c r="C980">
        <v>205</v>
      </c>
      <c r="D980" s="1">
        <v>34325</v>
      </c>
      <c r="E980" s="10">
        <v>1993</v>
      </c>
      <c r="F980">
        <v>6</v>
      </c>
      <c r="G980">
        <v>3</v>
      </c>
      <c r="H980" s="12">
        <f>ufc_fighters[[#This Row],[weight_pounds]]*0.45359237</f>
        <v>92.986435850000007</v>
      </c>
      <c r="I980" s="12">
        <f>ufc_fighters[[#This Row],[height_feet]]*30.48+ufc_fighters[[#This Row],[height_inches]]*2.54</f>
        <v>190.5</v>
      </c>
    </row>
    <row r="981" spans="1:9">
      <c r="A981">
        <v>980</v>
      </c>
      <c r="B981" t="s">
        <v>985</v>
      </c>
      <c r="C981">
        <v>155</v>
      </c>
      <c r="D981" s="1">
        <v>34033</v>
      </c>
      <c r="E981" s="10">
        <v>1993</v>
      </c>
      <c r="F981">
        <v>5</v>
      </c>
      <c r="G981">
        <v>8</v>
      </c>
      <c r="H981" s="12">
        <f>ufc_fighters[[#This Row],[weight_pounds]]*0.45359237</f>
        <v>70.306817350000003</v>
      </c>
      <c r="I981" s="12">
        <f>ufc_fighters[[#This Row],[height_feet]]*30.48+ufc_fighters[[#This Row],[height_inches]]*2.54</f>
        <v>172.72</v>
      </c>
    </row>
    <row r="982" spans="1:9">
      <c r="A982">
        <v>981</v>
      </c>
      <c r="B982" t="s">
        <v>986</v>
      </c>
      <c r="C982">
        <v>155</v>
      </c>
      <c r="D982" s="1">
        <v>32219</v>
      </c>
      <c r="E982" s="10">
        <v>1988</v>
      </c>
      <c r="F982">
        <v>6</v>
      </c>
      <c r="G982">
        <v>0</v>
      </c>
      <c r="H982" s="12">
        <f>ufc_fighters[[#This Row],[weight_pounds]]*0.45359237</f>
        <v>70.306817350000003</v>
      </c>
      <c r="I982" s="12">
        <f>ufc_fighters[[#This Row],[height_feet]]*30.48+ufc_fighters[[#This Row],[height_inches]]*2.54</f>
        <v>182.88</v>
      </c>
    </row>
    <row r="983" spans="1:9">
      <c r="A983">
        <v>982</v>
      </c>
      <c r="B983" t="s">
        <v>987</v>
      </c>
      <c r="C983">
        <v>170</v>
      </c>
      <c r="D983" s="1">
        <v>28545</v>
      </c>
      <c r="E983" s="10">
        <v>1978</v>
      </c>
      <c r="F983">
        <v>6</v>
      </c>
      <c r="G983">
        <v>0</v>
      </c>
      <c r="H983" s="12">
        <f>ufc_fighters[[#This Row],[weight_pounds]]*0.45359237</f>
        <v>77.110702900000007</v>
      </c>
      <c r="I983" s="12">
        <f>ufc_fighters[[#This Row],[height_feet]]*30.48+ufc_fighters[[#This Row],[height_inches]]*2.54</f>
        <v>182.88</v>
      </c>
    </row>
    <row r="984" spans="1:9">
      <c r="A984">
        <v>983</v>
      </c>
      <c r="B984" t="s">
        <v>988</v>
      </c>
      <c r="D984" s="1">
        <v>32342</v>
      </c>
      <c r="E984" s="10">
        <v>1988</v>
      </c>
      <c r="H984" s="12">
        <f>ufc_fighters[[#This Row],[weight_pounds]]*0.45359237</f>
        <v>0</v>
      </c>
      <c r="I984" s="12">
        <f>ufc_fighters[[#This Row],[height_feet]]*30.48+ufc_fighters[[#This Row],[height_inches]]*2.54</f>
        <v>0</v>
      </c>
    </row>
    <row r="985" spans="1:9">
      <c r="A985">
        <v>984</v>
      </c>
      <c r="B985" t="s">
        <v>989</v>
      </c>
      <c r="C985">
        <v>220</v>
      </c>
      <c r="D985" s="1"/>
      <c r="E985" s="10">
        <v>0</v>
      </c>
      <c r="F985">
        <v>5</v>
      </c>
      <c r="G985">
        <v>7</v>
      </c>
      <c r="H985" s="12">
        <f>ufc_fighters[[#This Row],[weight_pounds]]*0.45359237</f>
        <v>99.79032140000001</v>
      </c>
      <c r="I985" s="12">
        <f>ufc_fighters[[#This Row],[height_feet]]*30.48+ufc_fighters[[#This Row],[height_inches]]*2.54</f>
        <v>170.18</v>
      </c>
    </row>
    <row r="986" spans="1:9">
      <c r="A986">
        <v>985</v>
      </c>
      <c r="B986" t="s">
        <v>990</v>
      </c>
      <c r="C986">
        <v>170</v>
      </c>
      <c r="D986" s="1"/>
      <c r="E986" s="10">
        <v>0</v>
      </c>
      <c r="H986" s="12">
        <f>ufc_fighters[[#This Row],[weight_pounds]]*0.45359237</f>
        <v>77.110702900000007</v>
      </c>
      <c r="I986" s="12">
        <f>ufc_fighters[[#This Row],[height_feet]]*30.48+ufc_fighters[[#This Row],[height_inches]]*2.54</f>
        <v>0</v>
      </c>
    </row>
    <row r="987" spans="1:9">
      <c r="A987">
        <v>986</v>
      </c>
      <c r="B987" t="s">
        <v>991</v>
      </c>
      <c r="C987">
        <v>145</v>
      </c>
      <c r="D987" s="1">
        <v>27906</v>
      </c>
      <c r="E987" s="10">
        <v>1976</v>
      </c>
      <c r="F987">
        <v>5</v>
      </c>
      <c r="G987">
        <v>10</v>
      </c>
      <c r="H987" s="12">
        <f>ufc_fighters[[#This Row],[weight_pounds]]*0.45359237</f>
        <v>65.770893650000005</v>
      </c>
      <c r="I987" s="12">
        <f>ufc_fighters[[#This Row],[height_feet]]*30.48+ufc_fighters[[#This Row],[height_inches]]*2.54</f>
        <v>177.8</v>
      </c>
    </row>
    <row r="988" spans="1:9">
      <c r="A988">
        <v>987</v>
      </c>
      <c r="B988" t="s">
        <v>992</v>
      </c>
      <c r="C988">
        <v>155</v>
      </c>
      <c r="D988" s="1">
        <v>30688</v>
      </c>
      <c r="E988" s="10">
        <v>1984</v>
      </c>
      <c r="F988">
        <v>5</v>
      </c>
      <c r="G988">
        <v>9</v>
      </c>
      <c r="H988" s="12">
        <f>ufc_fighters[[#This Row],[weight_pounds]]*0.45359237</f>
        <v>70.306817350000003</v>
      </c>
      <c r="I988" s="12">
        <f>ufc_fighters[[#This Row],[height_feet]]*30.48+ufc_fighters[[#This Row],[height_inches]]*2.54</f>
        <v>175.26</v>
      </c>
    </row>
    <row r="989" spans="1:9">
      <c r="A989">
        <v>988</v>
      </c>
      <c r="B989" t="s">
        <v>993</v>
      </c>
      <c r="C989">
        <v>220</v>
      </c>
      <c r="D989" s="1"/>
      <c r="E989" s="10">
        <v>0</v>
      </c>
      <c r="F989">
        <v>5</v>
      </c>
      <c r="G989">
        <v>7</v>
      </c>
      <c r="H989" s="12">
        <f>ufc_fighters[[#This Row],[weight_pounds]]*0.45359237</f>
        <v>99.79032140000001</v>
      </c>
      <c r="I989" s="12">
        <f>ufc_fighters[[#This Row],[height_feet]]*30.48+ufc_fighters[[#This Row],[height_inches]]*2.54</f>
        <v>170.18</v>
      </c>
    </row>
    <row r="990" spans="1:9">
      <c r="A990">
        <v>989</v>
      </c>
      <c r="B990" t="s">
        <v>994</v>
      </c>
      <c r="C990">
        <v>145</v>
      </c>
      <c r="D990" s="1"/>
      <c r="E990" s="10">
        <v>0</v>
      </c>
      <c r="F990">
        <v>5</v>
      </c>
      <c r="G990">
        <v>4</v>
      </c>
      <c r="H990" s="12">
        <f>ufc_fighters[[#This Row],[weight_pounds]]*0.45359237</f>
        <v>65.770893650000005</v>
      </c>
      <c r="I990" s="12">
        <f>ufc_fighters[[#This Row],[height_feet]]*30.48+ufc_fighters[[#This Row],[height_inches]]*2.54</f>
        <v>162.56</v>
      </c>
    </row>
    <row r="991" spans="1:9">
      <c r="A991">
        <v>990</v>
      </c>
      <c r="B991" t="s">
        <v>995</v>
      </c>
      <c r="C991">
        <v>135</v>
      </c>
      <c r="D991" s="1">
        <v>31953</v>
      </c>
      <c r="E991" s="10">
        <v>1987</v>
      </c>
      <c r="F991">
        <v>5</v>
      </c>
      <c r="G991">
        <v>8</v>
      </c>
      <c r="H991" s="12">
        <f>ufc_fighters[[#This Row],[weight_pounds]]*0.45359237</f>
        <v>61.23496995</v>
      </c>
      <c r="I991" s="12">
        <f>ufc_fighters[[#This Row],[height_feet]]*30.48+ufc_fighters[[#This Row],[height_inches]]*2.54</f>
        <v>172.72</v>
      </c>
    </row>
    <row r="992" spans="1:9">
      <c r="A992">
        <v>991</v>
      </c>
      <c r="B992" t="s">
        <v>996</v>
      </c>
      <c r="C992">
        <v>185</v>
      </c>
      <c r="D992" s="1">
        <v>30979</v>
      </c>
      <c r="E992" s="10">
        <v>1984</v>
      </c>
      <c r="F992">
        <v>6</v>
      </c>
      <c r="G992">
        <v>2</v>
      </c>
      <c r="H992" s="12">
        <f>ufc_fighters[[#This Row],[weight_pounds]]*0.45359237</f>
        <v>83.914588450000011</v>
      </c>
      <c r="I992" s="12">
        <f>ufc_fighters[[#This Row],[height_feet]]*30.48+ufc_fighters[[#This Row],[height_inches]]*2.54</f>
        <v>187.96</v>
      </c>
    </row>
    <row r="993" spans="1:9">
      <c r="A993">
        <v>992</v>
      </c>
      <c r="B993" t="s">
        <v>997</v>
      </c>
      <c r="C993">
        <v>185</v>
      </c>
      <c r="D993" s="1"/>
      <c r="E993" s="10">
        <v>0</v>
      </c>
      <c r="F993">
        <v>5</v>
      </c>
      <c r="G993">
        <v>5</v>
      </c>
      <c r="H993" s="12">
        <f>ufc_fighters[[#This Row],[weight_pounds]]*0.45359237</f>
        <v>83.914588450000011</v>
      </c>
      <c r="I993" s="12">
        <f>ufc_fighters[[#This Row],[height_feet]]*30.48+ufc_fighters[[#This Row],[height_inches]]*2.54</f>
        <v>165.1</v>
      </c>
    </row>
    <row r="994" spans="1:9">
      <c r="A994">
        <v>993</v>
      </c>
      <c r="B994" t="s">
        <v>998</v>
      </c>
      <c r="C994">
        <v>155</v>
      </c>
      <c r="D994" s="1">
        <v>31483</v>
      </c>
      <c r="E994" s="10">
        <v>1986</v>
      </c>
      <c r="F994">
        <v>5</v>
      </c>
      <c r="G994">
        <v>10</v>
      </c>
      <c r="H994" s="12">
        <f>ufc_fighters[[#This Row],[weight_pounds]]*0.45359237</f>
        <v>70.306817350000003</v>
      </c>
      <c r="I994" s="12">
        <f>ufc_fighters[[#This Row],[height_feet]]*30.48+ufc_fighters[[#This Row],[height_inches]]*2.54</f>
        <v>177.8</v>
      </c>
    </row>
    <row r="995" spans="1:9">
      <c r="A995">
        <v>994</v>
      </c>
      <c r="B995" t="s">
        <v>999</v>
      </c>
      <c r="C995">
        <v>170</v>
      </c>
      <c r="D995" s="1">
        <v>28988</v>
      </c>
      <c r="E995" s="10">
        <v>1979</v>
      </c>
      <c r="F995">
        <v>5</v>
      </c>
      <c r="G995">
        <v>9</v>
      </c>
      <c r="H995" s="12">
        <f>ufc_fighters[[#This Row],[weight_pounds]]*0.45359237</f>
        <v>77.110702900000007</v>
      </c>
      <c r="I995" s="12">
        <f>ufc_fighters[[#This Row],[height_feet]]*30.48+ufc_fighters[[#This Row],[height_inches]]*2.54</f>
        <v>175.26</v>
      </c>
    </row>
    <row r="996" spans="1:9">
      <c r="A996">
        <v>995</v>
      </c>
      <c r="B996" t="s">
        <v>1000</v>
      </c>
      <c r="C996">
        <v>205</v>
      </c>
      <c r="D996" s="1">
        <v>31342</v>
      </c>
      <c r="E996" s="10">
        <v>1985</v>
      </c>
      <c r="F996">
        <v>6</v>
      </c>
      <c r="G996">
        <v>1</v>
      </c>
      <c r="H996" s="12">
        <f>ufc_fighters[[#This Row],[weight_pounds]]*0.45359237</f>
        <v>92.986435850000007</v>
      </c>
      <c r="I996" s="12">
        <f>ufc_fighters[[#This Row],[height_feet]]*30.48+ufc_fighters[[#This Row],[height_inches]]*2.54</f>
        <v>185.42</v>
      </c>
    </row>
    <row r="997" spans="1:9">
      <c r="A997">
        <v>996</v>
      </c>
      <c r="B997" t="s">
        <v>1001</v>
      </c>
      <c r="C997">
        <v>125</v>
      </c>
      <c r="D997" s="1">
        <v>31151</v>
      </c>
      <c r="E997" s="10">
        <v>1985</v>
      </c>
      <c r="F997">
        <v>5</v>
      </c>
      <c r="G997">
        <v>5</v>
      </c>
      <c r="H997" s="12">
        <f>ufc_fighters[[#This Row],[weight_pounds]]*0.45359237</f>
        <v>56.699046250000002</v>
      </c>
      <c r="I997" s="12">
        <f>ufc_fighters[[#This Row],[height_feet]]*30.48+ufc_fighters[[#This Row],[height_inches]]*2.54</f>
        <v>165.1</v>
      </c>
    </row>
    <row r="998" spans="1:9">
      <c r="A998">
        <v>997</v>
      </c>
      <c r="B998" t="s">
        <v>1002</v>
      </c>
      <c r="C998">
        <v>155</v>
      </c>
      <c r="D998" s="1">
        <v>31863</v>
      </c>
      <c r="E998" s="10">
        <v>1987</v>
      </c>
      <c r="F998">
        <v>5</v>
      </c>
      <c r="G998">
        <v>7</v>
      </c>
      <c r="H998" s="12">
        <f>ufc_fighters[[#This Row],[weight_pounds]]*0.45359237</f>
        <v>70.306817350000003</v>
      </c>
      <c r="I998" s="12">
        <f>ufc_fighters[[#This Row],[height_feet]]*30.48+ufc_fighters[[#This Row],[height_inches]]*2.54</f>
        <v>170.18</v>
      </c>
    </row>
    <row r="999" spans="1:9">
      <c r="A999">
        <v>998</v>
      </c>
      <c r="B999" t="s">
        <v>1003</v>
      </c>
      <c r="C999">
        <v>170</v>
      </c>
      <c r="D999" s="1">
        <v>30775</v>
      </c>
      <c r="E999" s="10">
        <v>1984</v>
      </c>
      <c r="F999">
        <v>5</v>
      </c>
      <c r="G999">
        <v>9</v>
      </c>
      <c r="H999" s="12">
        <f>ufc_fighters[[#This Row],[weight_pounds]]*0.45359237</f>
        <v>77.110702900000007</v>
      </c>
      <c r="I999" s="12">
        <f>ufc_fighters[[#This Row],[height_feet]]*30.48+ufc_fighters[[#This Row],[height_inches]]*2.54</f>
        <v>175.26</v>
      </c>
    </row>
    <row r="1000" spans="1:9">
      <c r="A1000">
        <v>999</v>
      </c>
      <c r="B1000" t="s">
        <v>1004</v>
      </c>
      <c r="C1000">
        <v>205</v>
      </c>
      <c r="D1000" s="1">
        <v>30337</v>
      </c>
      <c r="E1000" s="10">
        <v>1983</v>
      </c>
      <c r="F1000">
        <v>6</v>
      </c>
      <c r="G1000">
        <v>0</v>
      </c>
      <c r="H1000" s="12">
        <f>ufc_fighters[[#This Row],[weight_pounds]]*0.45359237</f>
        <v>92.986435850000007</v>
      </c>
      <c r="I1000" s="12">
        <f>ufc_fighters[[#This Row],[height_feet]]*30.48+ufc_fighters[[#This Row],[height_inches]]*2.54</f>
        <v>182.88</v>
      </c>
    </row>
    <row r="1001" spans="1:9">
      <c r="A1001">
        <v>1000</v>
      </c>
      <c r="B1001" t="s">
        <v>1005</v>
      </c>
      <c r="C1001">
        <v>145</v>
      </c>
      <c r="D1001" s="1">
        <v>30148</v>
      </c>
      <c r="E1001" s="10">
        <v>1982</v>
      </c>
      <c r="F1001">
        <v>5</v>
      </c>
      <c r="G1001">
        <v>6</v>
      </c>
      <c r="H1001" s="12">
        <f>ufc_fighters[[#This Row],[weight_pounds]]*0.45359237</f>
        <v>65.770893650000005</v>
      </c>
      <c r="I1001" s="12">
        <f>ufc_fighters[[#This Row],[height_feet]]*30.48+ufc_fighters[[#This Row],[height_inches]]*2.54</f>
        <v>167.64000000000001</v>
      </c>
    </row>
    <row r="1002" spans="1:9">
      <c r="A1002">
        <v>1001</v>
      </c>
      <c r="B1002" t="s">
        <v>1006</v>
      </c>
      <c r="C1002">
        <v>145</v>
      </c>
      <c r="D1002" s="1">
        <v>28973</v>
      </c>
      <c r="E1002" s="10">
        <v>1979</v>
      </c>
      <c r="F1002">
        <v>5</v>
      </c>
      <c r="G1002">
        <v>11</v>
      </c>
      <c r="H1002" s="12">
        <f>ufc_fighters[[#This Row],[weight_pounds]]*0.45359237</f>
        <v>65.770893650000005</v>
      </c>
      <c r="I1002" s="12">
        <f>ufc_fighters[[#This Row],[height_feet]]*30.48+ufc_fighters[[#This Row],[height_inches]]*2.54</f>
        <v>180.34</v>
      </c>
    </row>
    <row r="1003" spans="1:9">
      <c r="A1003">
        <v>1002</v>
      </c>
      <c r="B1003" t="s">
        <v>1007</v>
      </c>
      <c r="C1003">
        <v>170</v>
      </c>
      <c r="D1003" s="1"/>
      <c r="E1003" s="10">
        <v>0</v>
      </c>
      <c r="F1003">
        <v>5</v>
      </c>
      <c r="G1003">
        <v>11</v>
      </c>
      <c r="H1003" s="12">
        <f>ufc_fighters[[#This Row],[weight_pounds]]*0.45359237</f>
        <v>77.110702900000007</v>
      </c>
      <c r="I1003" s="12">
        <f>ufc_fighters[[#This Row],[height_feet]]*30.48+ufc_fighters[[#This Row],[height_inches]]*2.54</f>
        <v>180.34</v>
      </c>
    </row>
    <row r="1004" spans="1:9">
      <c r="A1004">
        <v>1003</v>
      </c>
      <c r="B1004" t="s">
        <v>1008</v>
      </c>
      <c r="C1004">
        <v>155</v>
      </c>
      <c r="D1004" s="1">
        <v>27267</v>
      </c>
      <c r="E1004" s="10">
        <v>1974</v>
      </c>
      <c r="F1004">
        <v>5</v>
      </c>
      <c r="G1004">
        <v>6</v>
      </c>
      <c r="H1004" s="12">
        <f>ufc_fighters[[#This Row],[weight_pounds]]*0.45359237</f>
        <v>70.306817350000003</v>
      </c>
      <c r="I1004" s="12">
        <f>ufc_fighters[[#This Row],[height_feet]]*30.48+ufc_fighters[[#This Row],[height_inches]]*2.54</f>
        <v>167.64000000000001</v>
      </c>
    </row>
    <row r="1005" spans="1:9">
      <c r="A1005">
        <v>1004</v>
      </c>
      <c r="B1005" t="s">
        <v>1009</v>
      </c>
      <c r="C1005">
        <v>155</v>
      </c>
      <c r="D1005" s="1">
        <v>33297</v>
      </c>
      <c r="E1005" s="10">
        <v>1991</v>
      </c>
      <c r="F1005">
        <v>6</v>
      </c>
      <c r="G1005">
        <v>0</v>
      </c>
      <c r="H1005" s="12">
        <f>ufc_fighters[[#This Row],[weight_pounds]]*0.45359237</f>
        <v>70.306817350000003</v>
      </c>
      <c r="I1005" s="12">
        <f>ufc_fighters[[#This Row],[height_feet]]*30.48+ufc_fighters[[#This Row],[height_inches]]*2.54</f>
        <v>182.88</v>
      </c>
    </row>
    <row r="1006" spans="1:9">
      <c r="A1006">
        <v>1005</v>
      </c>
      <c r="B1006" t="s">
        <v>1010</v>
      </c>
      <c r="C1006">
        <v>185</v>
      </c>
      <c r="D1006" s="1">
        <v>30135</v>
      </c>
      <c r="E1006" s="10">
        <v>1982</v>
      </c>
      <c r="F1006">
        <v>6</v>
      </c>
      <c r="G1006">
        <v>1</v>
      </c>
      <c r="H1006" s="12">
        <f>ufc_fighters[[#This Row],[weight_pounds]]*0.45359237</f>
        <v>83.914588450000011</v>
      </c>
      <c r="I1006" s="12">
        <f>ufc_fighters[[#This Row],[height_feet]]*30.48+ufc_fighters[[#This Row],[height_inches]]*2.54</f>
        <v>185.42</v>
      </c>
    </row>
    <row r="1007" spans="1:9">
      <c r="A1007">
        <v>1006</v>
      </c>
      <c r="B1007" t="s">
        <v>1011</v>
      </c>
      <c r="C1007">
        <v>185</v>
      </c>
      <c r="D1007" s="1">
        <v>27307</v>
      </c>
      <c r="E1007" s="10">
        <v>1974</v>
      </c>
      <c r="F1007">
        <v>6</v>
      </c>
      <c r="G1007">
        <v>1</v>
      </c>
      <c r="H1007" s="12">
        <f>ufc_fighters[[#This Row],[weight_pounds]]*0.45359237</f>
        <v>83.914588450000011</v>
      </c>
      <c r="I1007" s="12">
        <f>ufc_fighters[[#This Row],[height_feet]]*30.48+ufc_fighters[[#This Row],[height_inches]]*2.54</f>
        <v>185.42</v>
      </c>
    </row>
    <row r="1008" spans="1:9">
      <c r="A1008">
        <v>1007</v>
      </c>
      <c r="B1008" t="s">
        <v>1012</v>
      </c>
      <c r="C1008">
        <v>250</v>
      </c>
      <c r="D1008" s="1"/>
      <c r="E1008" s="10">
        <v>0</v>
      </c>
      <c r="F1008">
        <v>6</v>
      </c>
      <c r="G1008">
        <v>5</v>
      </c>
      <c r="H1008" s="12">
        <f>ufc_fighters[[#This Row],[weight_pounds]]*0.45359237</f>
        <v>113.3980925</v>
      </c>
      <c r="I1008" s="12">
        <f>ufc_fighters[[#This Row],[height_feet]]*30.48+ufc_fighters[[#This Row],[height_inches]]*2.54</f>
        <v>195.57999999999998</v>
      </c>
    </row>
    <row r="1009" spans="1:9">
      <c r="A1009">
        <v>1008</v>
      </c>
      <c r="B1009" t="s">
        <v>1013</v>
      </c>
      <c r="C1009">
        <v>135</v>
      </c>
      <c r="D1009" s="1"/>
      <c r="E1009" s="10">
        <v>0</v>
      </c>
      <c r="F1009">
        <v>5</v>
      </c>
      <c r="G1009">
        <v>4</v>
      </c>
      <c r="H1009" s="12">
        <f>ufc_fighters[[#This Row],[weight_pounds]]*0.45359237</f>
        <v>61.23496995</v>
      </c>
      <c r="I1009" s="12">
        <f>ufc_fighters[[#This Row],[height_feet]]*30.48+ufc_fighters[[#This Row],[height_inches]]*2.54</f>
        <v>162.56</v>
      </c>
    </row>
    <row r="1010" spans="1:9">
      <c r="A1010">
        <v>1009</v>
      </c>
      <c r="B1010" t="s">
        <v>1014</v>
      </c>
      <c r="C1010">
        <v>265</v>
      </c>
      <c r="D1010" s="1">
        <v>32674</v>
      </c>
      <c r="E1010" s="10">
        <v>1989</v>
      </c>
      <c r="F1010">
        <v>6</v>
      </c>
      <c r="G1010">
        <v>0</v>
      </c>
      <c r="H1010" s="12">
        <f>ufc_fighters[[#This Row],[weight_pounds]]*0.45359237</f>
        <v>120.20197805000001</v>
      </c>
      <c r="I1010" s="12">
        <f>ufc_fighters[[#This Row],[height_feet]]*30.48+ufc_fighters[[#This Row],[height_inches]]*2.54</f>
        <v>182.88</v>
      </c>
    </row>
    <row r="1011" spans="1:9">
      <c r="A1011">
        <v>1010</v>
      </c>
      <c r="B1011" t="s">
        <v>1015</v>
      </c>
      <c r="C1011">
        <v>245</v>
      </c>
      <c r="D1011" s="1"/>
      <c r="E1011" s="10">
        <v>0</v>
      </c>
      <c r="F1011">
        <v>6</v>
      </c>
      <c r="G1011">
        <v>0</v>
      </c>
      <c r="H1011" s="12">
        <f>ufc_fighters[[#This Row],[weight_pounds]]*0.45359237</f>
        <v>111.13013065000001</v>
      </c>
      <c r="I1011" s="12">
        <f>ufc_fighters[[#This Row],[height_feet]]*30.48+ufc_fighters[[#This Row],[height_inches]]*2.54</f>
        <v>182.88</v>
      </c>
    </row>
    <row r="1012" spans="1:9">
      <c r="A1012">
        <v>1011</v>
      </c>
      <c r="B1012" t="s">
        <v>1016</v>
      </c>
      <c r="C1012">
        <v>115</v>
      </c>
      <c r="D1012" s="1">
        <v>33136</v>
      </c>
      <c r="E1012" s="10">
        <v>1990</v>
      </c>
      <c r="F1012">
        <v>5</v>
      </c>
      <c r="G1012">
        <v>2</v>
      </c>
      <c r="H1012" s="12">
        <f>ufc_fighters[[#This Row],[weight_pounds]]*0.45359237</f>
        <v>52.163122550000004</v>
      </c>
      <c r="I1012" s="12">
        <f>ufc_fighters[[#This Row],[height_feet]]*30.48+ufc_fighters[[#This Row],[height_inches]]*2.54</f>
        <v>157.48000000000002</v>
      </c>
    </row>
    <row r="1013" spans="1:9">
      <c r="A1013">
        <v>1012</v>
      </c>
      <c r="B1013" t="s">
        <v>1017</v>
      </c>
      <c r="C1013">
        <v>225</v>
      </c>
      <c r="D1013" s="1">
        <v>24421</v>
      </c>
      <c r="E1013" s="10">
        <v>1966</v>
      </c>
      <c r="F1013">
        <v>5</v>
      </c>
      <c r="G1013">
        <v>11</v>
      </c>
      <c r="H1013" s="12">
        <f>ufc_fighters[[#This Row],[weight_pounds]]*0.45359237</f>
        <v>102.05828325</v>
      </c>
      <c r="I1013" s="12">
        <f>ufc_fighters[[#This Row],[height_feet]]*30.48+ufc_fighters[[#This Row],[height_inches]]*2.54</f>
        <v>180.34</v>
      </c>
    </row>
    <row r="1014" spans="1:9">
      <c r="A1014">
        <v>1013</v>
      </c>
      <c r="B1014" t="s">
        <v>1018</v>
      </c>
      <c r="C1014">
        <v>225</v>
      </c>
      <c r="D1014" s="1">
        <v>28005</v>
      </c>
      <c r="E1014" s="10">
        <v>1976</v>
      </c>
      <c r="F1014">
        <v>6</v>
      </c>
      <c r="G1014">
        <v>2</v>
      </c>
      <c r="H1014" s="12">
        <f>ufc_fighters[[#This Row],[weight_pounds]]*0.45359237</f>
        <v>102.05828325</v>
      </c>
      <c r="I1014" s="12">
        <f>ufc_fighters[[#This Row],[height_feet]]*30.48+ufc_fighters[[#This Row],[height_inches]]*2.54</f>
        <v>187.96</v>
      </c>
    </row>
    <row r="1015" spans="1:9">
      <c r="A1015">
        <v>1014</v>
      </c>
      <c r="B1015" t="s">
        <v>1019</v>
      </c>
      <c r="C1015">
        <v>155</v>
      </c>
      <c r="D1015" s="1">
        <v>31986</v>
      </c>
      <c r="E1015" s="10">
        <v>1987</v>
      </c>
      <c r="F1015">
        <v>5</v>
      </c>
      <c r="G1015">
        <v>8</v>
      </c>
      <c r="H1015" s="12">
        <f>ufc_fighters[[#This Row],[weight_pounds]]*0.45359237</f>
        <v>70.306817350000003</v>
      </c>
      <c r="I1015" s="12">
        <f>ufc_fighters[[#This Row],[height_feet]]*30.48+ufc_fighters[[#This Row],[height_inches]]*2.54</f>
        <v>172.72</v>
      </c>
    </row>
    <row r="1016" spans="1:9">
      <c r="A1016">
        <v>1015</v>
      </c>
      <c r="B1016" t="s">
        <v>1020</v>
      </c>
      <c r="C1016">
        <v>145</v>
      </c>
      <c r="D1016" s="1">
        <v>31965</v>
      </c>
      <c r="E1016" s="10">
        <v>1987</v>
      </c>
      <c r="F1016">
        <v>5</v>
      </c>
      <c r="G1016">
        <v>5</v>
      </c>
      <c r="H1016" s="12">
        <f>ufc_fighters[[#This Row],[weight_pounds]]*0.45359237</f>
        <v>65.770893650000005</v>
      </c>
      <c r="I1016" s="12">
        <f>ufc_fighters[[#This Row],[height_feet]]*30.48+ufc_fighters[[#This Row],[height_inches]]*2.54</f>
        <v>165.1</v>
      </c>
    </row>
    <row r="1017" spans="1:9">
      <c r="A1017">
        <v>1016</v>
      </c>
      <c r="B1017" t="s">
        <v>1021</v>
      </c>
      <c r="C1017">
        <v>155</v>
      </c>
      <c r="D1017" s="1">
        <v>31564</v>
      </c>
      <c r="E1017" s="10">
        <v>1986</v>
      </c>
      <c r="F1017">
        <v>5</v>
      </c>
      <c r="G1017">
        <v>7</v>
      </c>
      <c r="H1017" s="12">
        <f>ufc_fighters[[#This Row],[weight_pounds]]*0.45359237</f>
        <v>70.306817350000003</v>
      </c>
      <c r="I1017" s="12">
        <f>ufc_fighters[[#This Row],[height_feet]]*30.48+ufc_fighters[[#This Row],[height_inches]]*2.54</f>
        <v>170.18</v>
      </c>
    </row>
    <row r="1018" spans="1:9">
      <c r="A1018">
        <v>1017</v>
      </c>
      <c r="B1018" t="s">
        <v>1022</v>
      </c>
      <c r="C1018">
        <v>205</v>
      </c>
      <c r="D1018" s="1"/>
      <c r="E1018" s="10">
        <v>0</v>
      </c>
      <c r="F1018">
        <v>6</v>
      </c>
      <c r="G1018">
        <v>1</v>
      </c>
      <c r="H1018" s="12">
        <f>ufc_fighters[[#This Row],[weight_pounds]]*0.45359237</f>
        <v>92.986435850000007</v>
      </c>
      <c r="I1018" s="12">
        <f>ufc_fighters[[#This Row],[height_feet]]*30.48+ufc_fighters[[#This Row],[height_inches]]*2.54</f>
        <v>185.42</v>
      </c>
    </row>
    <row r="1019" spans="1:9">
      <c r="A1019">
        <v>1018</v>
      </c>
      <c r="B1019" t="s">
        <v>1023</v>
      </c>
      <c r="C1019">
        <v>205</v>
      </c>
      <c r="D1019" s="1"/>
      <c r="E1019" s="10">
        <v>0</v>
      </c>
      <c r="H1019" s="12">
        <f>ufc_fighters[[#This Row],[weight_pounds]]*0.45359237</f>
        <v>92.986435850000007</v>
      </c>
      <c r="I1019" s="12">
        <f>ufc_fighters[[#This Row],[height_feet]]*30.48+ufc_fighters[[#This Row],[height_inches]]*2.54</f>
        <v>0</v>
      </c>
    </row>
    <row r="1020" spans="1:9">
      <c r="A1020">
        <v>1019</v>
      </c>
      <c r="B1020" t="s">
        <v>1024</v>
      </c>
      <c r="C1020">
        <v>161</v>
      </c>
      <c r="D1020" s="1">
        <v>29501</v>
      </c>
      <c r="E1020" s="10">
        <v>1980</v>
      </c>
      <c r="F1020">
        <v>5</v>
      </c>
      <c r="G1020">
        <v>7</v>
      </c>
      <c r="H1020" s="12">
        <f>ufc_fighters[[#This Row],[weight_pounds]]*0.45359237</f>
        <v>73.028371570000004</v>
      </c>
      <c r="I1020" s="12">
        <f>ufc_fighters[[#This Row],[height_feet]]*30.48+ufc_fighters[[#This Row],[height_inches]]*2.54</f>
        <v>170.18</v>
      </c>
    </row>
    <row r="1021" spans="1:9">
      <c r="A1021">
        <v>1020</v>
      </c>
      <c r="B1021" t="s">
        <v>1025</v>
      </c>
      <c r="C1021">
        <v>135</v>
      </c>
      <c r="D1021" s="1">
        <v>31067</v>
      </c>
      <c r="E1021" s="10">
        <v>1985</v>
      </c>
      <c r="F1021">
        <v>5</v>
      </c>
      <c r="G1021">
        <v>7</v>
      </c>
      <c r="H1021" s="12">
        <f>ufc_fighters[[#This Row],[weight_pounds]]*0.45359237</f>
        <v>61.23496995</v>
      </c>
      <c r="I1021" s="12">
        <f>ufc_fighters[[#This Row],[height_feet]]*30.48+ufc_fighters[[#This Row],[height_inches]]*2.54</f>
        <v>170.18</v>
      </c>
    </row>
    <row r="1022" spans="1:9">
      <c r="A1022">
        <v>1021</v>
      </c>
      <c r="B1022" t="s">
        <v>1026</v>
      </c>
      <c r="C1022">
        <v>145</v>
      </c>
      <c r="D1022" s="1">
        <v>27543</v>
      </c>
      <c r="E1022" s="10">
        <v>1975</v>
      </c>
      <c r="F1022">
        <v>5</v>
      </c>
      <c r="G1022">
        <v>10</v>
      </c>
      <c r="H1022" s="12">
        <f>ufc_fighters[[#This Row],[weight_pounds]]*0.45359237</f>
        <v>65.770893650000005</v>
      </c>
      <c r="I1022" s="12">
        <f>ufc_fighters[[#This Row],[height_feet]]*30.48+ufc_fighters[[#This Row],[height_inches]]*2.54</f>
        <v>177.8</v>
      </c>
    </row>
    <row r="1023" spans="1:9">
      <c r="A1023">
        <v>1022</v>
      </c>
      <c r="B1023" t="s">
        <v>1027</v>
      </c>
      <c r="C1023">
        <v>155</v>
      </c>
      <c r="D1023" s="1">
        <v>33035</v>
      </c>
      <c r="E1023" s="10">
        <v>1990</v>
      </c>
      <c r="F1023">
        <v>5</v>
      </c>
      <c r="G1023">
        <v>9</v>
      </c>
      <c r="H1023" s="12">
        <f>ufc_fighters[[#This Row],[weight_pounds]]*0.45359237</f>
        <v>70.306817350000003</v>
      </c>
      <c r="I1023" s="12">
        <f>ufc_fighters[[#This Row],[height_feet]]*30.48+ufc_fighters[[#This Row],[height_inches]]*2.54</f>
        <v>175.26</v>
      </c>
    </row>
    <row r="1024" spans="1:9">
      <c r="A1024">
        <v>1023</v>
      </c>
      <c r="B1024" t="s">
        <v>1028</v>
      </c>
      <c r="C1024">
        <v>115</v>
      </c>
      <c r="D1024" s="1">
        <v>31187</v>
      </c>
      <c r="E1024" s="10">
        <v>1985</v>
      </c>
      <c r="F1024">
        <v>5</v>
      </c>
      <c r="G1024">
        <v>3</v>
      </c>
      <c r="H1024" s="12">
        <f>ufc_fighters[[#This Row],[weight_pounds]]*0.45359237</f>
        <v>52.163122550000004</v>
      </c>
      <c r="I1024" s="12">
        <f>ufc_fighters[[#This Row],[height_feet]]*30.48+ufc_fighters[[#This Row],[height_inches]]*2.54</f>
        <v>160.02000000000001</v>
      </c>
    </row>
    <row r="1025" spans="1:9">
      <c r="A1025">
        <v>1024</v>
      </c>
      <c r="B1025" t="s">
        <v>1029</v>
      </c>
      <c r="C1025">
        <v>185</v>
      </c>
      <c r="D1025" s="1">
        <v>33488</v>
      </c>
      <c r="E1025" s="10">
        <v>1991</v>
      </c>
      <c r="F1025">
        <v>5</v>
      </c>
      <c r="G1025">
        <v>10</v>
      </c>
      <c r="H1025" s="12">
        <f>ufc_fighters[[#This Row],[weight_pounds]]*0.45359237</f>
        <v>83.914588450000011</v>
      </c>
      <c r="I1025" s="12">
        <f>ufc_fighters[[#This Row],[height_feet]]*30.48+ufc_fighters[[#This Row],[height_inches]]*2.54</f>
        <v>177.8</v>
      </c>
    </row>
    <row r="1026" spans="1:9">
      <c r="A1026">
        <v>1025</v>
      </c>
      <c r="B1026" t="s">
        <v>1030</v>
      </c>
      <c r="C1026">
        <v>125</v>
      </c>
      <c r="D1026" s="1">
        <v>31881</v>
      </c>
      <c r="E1026" s="10">
        <v>1987</v>
      </c>
      <c r="F1026">
        <v>5</v>
      </c>
      <c r="G1026">
        <v>6</v>
      </c>
      <c r="H1026" s="12">
        <f>ufc_fighters[[#This Row],[weight_pounds]]*0.45359237</f>
        <v>56.699046250000002</v>
      </c>
      <c r="I1026" s="12">
        <f>ufc_fighters[[#This Row],[height_feet]]*30.48+ufc_fighters[[#This Row],[height_inches]]*2.54</f>
        <v>167.64000000000001</v>
      </c>
    </row>
    <row r="1027" spans="1:9">
      <c r="A1027">
        <v>1026</v>
      </c>
      <c r="B1027" t="s">
        <v>1031</v>
      </c>
      <c r="C1027">
        <v>219</v>
      </c>
      <c r="D1027" s="1">
        <v>24069</v>
      </c>
      <c r="E1027" s="10">
        <v>1965</v>
      </c>
      <c r="F1027">
        <v>6</v>
      </c>
      <c r="G1027">
        <v>1</v>
      </c>
      <c r="H1027" s="12">
        <f>ufc_fighters[[#This Row],[weight_pounds]]*0.45359237</f>
        <v>99.336729030000001</v>
      </c>
      <c r="I1027" s="12">
        <f>ufc_fighters[[#This Row],[height_feet]]*30.48+ufc_fighters[[#This Row],[height_inches]]*2.54</f>
        <v>185.42</v>
      </c>
    </row>
    <row r="1028" spans="1:9">
      <c r="A1028">
        <v>1027</v>
      </c>
      <c r="B1028" t="s">
        <v>1032</v>
      </c>
      <c r="C1028">
        <v>205</v>
      </c>
      <c r="D1028" s="1">
        <v>26526</v>
      </c>
      <c r="E1028" s="10">
        <v>1972</v>
      </c>
      <c r="F1028">
        <v>6</v>
      </c>
      <c r="G1028">
        <v>0</v>
      </c>
      <c r="H1028" s="12">
        <f>ufc_fighters[[#This Row],[weight_pounds]]*0.45359237</f>
        <v>92.986435850000007</v>
      </c>
      <c r="I1028" s="12">
        <f>ufc_fighters[[#This Row],[height_feet]]*30.48+ufc_fighters[[#This Row],[height_inches]]*2.54</f>
        <v>182.88</v>
      </c>
    </row>
    <row r="1029" spans="1:9">
      <c r="A1029">
        <v>1028</v>
      </c>
      <c r="B1029" t="s">
        <v>1033</v>
      </c>
      <c r="C1029">
        <v>185</v>
      </c>
      <c r="D1029" s="1">
        <v>26018</v>
      </c>
      <c r="E1029" s="10">
        <v>1971</v>
      </c>
      <c r="F1029">
        <v>6</v>
      </c>
      <c r="G1029">
        <v>0</v>
      </c>
      <c r="H1029" s="12">
        <f>ufc_fighters[[#This Row],[weight_pounds]]*0.45359237</f>
        <v>83.914588450000011</v>
      </c>
      <c r="I1029" s="12">
        <f>ufc_fighters[[#This Row],[height_feet]]*30.48+ufc_fighters[[#This Row],[height_inches]]*2.54</f>
        <v>182.88</v>
      </c>
    </row>
    <row r="1030" spans="1:9">
      <c r="A1030">
        <v>1029</v>
      </c>
      <c r="B1030" t="s">
        <v>1034</v>
      </c>
      <c r="C1030">
        <v>225</v>
      </c>
      <c r="D1030" s="1">
        <v>30344</v>
      </c>
      <c r="E1030" s="10">
        <v>1983</v>
      </c>
      <c r="F1030">
        <v>6</v>
      </c>
      <c r="G1030">
        <v>4</v>
      </c>
      <c r="H1030" s="12">
        <f>ufc_fighters[[#This Row],[weight_pounds]]*0.45359237</f>
        <v>102.05828325</v>
      </c>
      <c r="I1030" s="12">
        <f>ufc_fighters[[#This Row],[height_feet]]*30.48+ufc_fighters[[#This Row],[height_inches]]*2.54</f>
        <v>193.04</v>
      </c>
    </row>
    <row r="1031" spans="1:9">
      <c r="A1031">
        <v>1030</v>
      </c>
      <c r="B1031" t="s">
        <v>1035</v>
      </c>
      <c r="C1031">
        <v>139</v>
      </c>
      <c r="D1031" s="1"/>
      <c r="E1031" s="10">
        <v>0</v>
      </c>
      <c r="F1031">
        <v>5</v>
      </c>
      <c r="G1031">
        <v>6</v>
      </c>
      <c r="H1031" s="12">
        <f>ufc_fighters[[#This Row],[weight_pounds]]*0.45359237</f>
        <v>63.049339430000003</v>
      </c>
      <c r="I1031" s="12">
        <f>ufc_fighters[[#This Row],[height_feet]]*30.48+ufc_fighters[[#This Row],[height_inches]]*2.54</f>
        <v>167.64000000000001</v>
      </c>
    </row>
    <row r="1032" spans="1:9">
      <c r="A1032">
        <v>1031</v>
      </c>
      <c r="B1032" t="s">
        <v>1036</v>
      </c>
      <c r="C1032">
        <v>113</v>
      </c>
      <c r="D1032" s="1">
        <v>27145</v>
      </c>
      <c r="E1032" s="10">
        <v>1974</v>
      </c>
      <c r="F1032">
        <v>5</v>
      </c>
      <c r="G1032">
        <v>3</v>
      </c>
      <c r="H1032" s="12">
        <f>ufc_fighters[[#This Row],[weight_pounds]]*0.45359237</f>
        <v>51.255937810000006</v>
      </c>
      <c r="I1032" s="12">
        <f>ufc_fighters[[#This Row],[height_feet]]*30.48+ufc_fighters[[#This Row],[height_inches]]*2.54</f>
        <v>160.02000000000001</v>
      </c>
    </row>
    <row r="1033" spans="1:9">
      <c r="A1033">
        <v>1032</v>
      </c>
      <c r="B1033" t="s">
        <v>1037</v>
      </c>
      <c r="C1033">
        <v>235</v>
      </c>
      <c r="D1033" s="1">
        <v>25857</v>
      </c>
      <c r="E1033" s="10">
        <v>1970</v>
      </c>
      <c r="F1033">
        <v>6</v>
      </c>
      <c r="G1033">
        <v>0</v>
      </c>
      <c r="H1033" s="12">
        <f>ufc_fighters[[#This Row],[weight_pounds]]*0.45359237</f>
        <v>106.59420695</v>
      </c>
      <c r="I1033" s="12">
        <f>ufc_fighters[[#This Row],[height_feet]]*30.48+ufc_fighters[[#This Row],[height_inches]]*2.54</f>
        <v>182.88</v>
      </c>
    </row>
    <row r="1034" spans="1:9">
      <c r="A1034">
        <v>1033</v>
      </c>
      <c r="B1034" t="s">
        <v>1038</v>
      </c>
      <c r="C1034">
        <v>185</v>
      </c>
      <c r="D1034" s="1">
        <v>29592</v>
      </c>
      <c r="E1034" s="10">
        <v>1981</v>
      </c>
      <c r="F1034">
        <v>6</v>
      </c>
      <c r="G1034">
        <v>0</v>
      </c>
      <c r="H1034" s="12">
        <f>ufc_fighters[[#This Row],[weight_pounds]]*0.45359237</f>
        <v>83.914588450000011</v>
      </c>
      <c r="I1034" s="12">
        <f>ufc_fighters[[#This Row],[height_feet]]*30.48+ufc_fighters[[#This Row],[height_inches]]*2.54</f>
        <v>182.88</v>
      </c>
    </row>
    <row r="1035" spans="1:9">
      <c r="A1035">
        <v>1034</v>
      </c>
      <c r="B1035" t="s">
        <v>1039</v>
      </c>
      <c r="C1035">
        <v>145</v>
      </c>
      <c r="D1035" s="1">
        <v>31691</v>
      </c>
      <c r="E1035" s="10">
        <v>1986</v>
      </c>
      <c r="F1035">
        <v>5</v>
      </c>
      <c r="G1035">
        <v>10</v>
      </c>
      <c r="H1035" s="12">
        <f>ufc_fighters[[#This Row],[weight_pounds]]*0.45359237</f>
        <v>65.770893650000005</v>
      </c>
      <c r="I1035" s="12">
        <f>ufc_fighters[[#This Row],[height_feet]]*30.48+ufc_fighters[[#This Row],[height_inches]]*2.54</f>
        <v>177.8</v>
      </c>
    </row>
    <row r="1036" spans="1:9">
      <c r="A1036">
        <v>1035</v>
      </c>
      <c r="B1036" t="s">
        <v>1040</v>
      </c>
      <c r="D1036" s="1"/>
      <c r="E1036" s="10">
        <v>0</v>
      </c>
      <c r="H1036" s="12">
        <f>ufc_fighters[[#This Row],[weight_pounds]]*0.45359237</f>
        <v>0</v>
      </c>
      <c r="I1036" s="12">
        <f>ufc_fighters[[#This Row],[height_feet]]*30.48+ufc_fighters[[#This Row],[height_inches]]*2.54</f>
        <v>0</v>
      </c>
    </row>
    <row r="1037" spans="1:9">
      <c r="A1037">
        <v>1036</v>
      </c>
      <c r="B1037" t="s">
        <v>1041</v>
      </c>
      <c r="C1037">
        <v>185</v>
      </c>
      <c r="D1037" s="1">
        <v>25275</v>
      </c>
      <c r="E1037" s="10">
        <v>1969</v>
      </c>
      <c r="F1037">
        <v>6</v>
      </c>
      <c r="G1037">
        <v>0</v>
      </c>
      <c r="H1037" s="12">
        <f>ufc_fighters[[#This Row],[weight_pounds]]*0.45359237</f>
        <v>83.914588450000011</v>
      </c>
      <c r="I1037" s="12">
        <f>ufc_fighters[[#This Row],[height_feet]]*30.48+ufc_fighters[[#This Row],[height_inches]]*2.54</f>
        <v>182.88</v>
      </c>
    </row>
    <row r="1038" spans="1:9">
      <c r="A1038">
        <v>1037</v>
      </c>
      <c r="B1038" t="s">
        <v>1042</v>
      </c>
      <c r="C1038">
        <v>240</v>
      </c>
      <c r="D1038" s="1">
        <v>28274</v>
      </c>
      <c r="E1038" s="10">
        <v>1977</v>
      </c>
      <c r="F1038">
        <v>6</v>
      </c>
      <c r="G1038">
        <v>0</v>
      </c>
      <c r="H1038" s="12">
        <f>ufc_fighters[[#This Row],[weight_pounds]]*0.45359237</f>
        <v>108.86216880000001</v>
      </c>
      <c r="I1038" s="12">
        <f>ufc_fighters[[#This Row],[height_feet]]*30.48+ufc_fighters[[#This Row],[height_inches]]*2.54</f>
        <v>182.88</v>
      </c>
    </row>
    <row r="1039" spans="1:9">
      <c r="A1039">
        <v>1038</v>
      </c>
      <c r="B1039" t="s">
        <v>1043</v>
      </c>
      <c r="C1039">
        <v>170</v>
      </c>
      <c r="D1039" s="1">
        <v>29447</v>
      </c>
      <c r="E1039" s="10">
        <v>1980</v>
      </c>
      <c r="F1039">
        <v>5</v>
      </c>
      <c r="G1039">
        <v>10</v>
      </c>
      <c r="H1039" s="12">
        <f>ufc_fighters[[#This Row],[weight_pounds]]*0.45359237</f>
        <v>77.110702900000007</v>
      </c>
      <c r="I1039" s="12">
        <f>ufc_fighters[[#This Row],[height_feet]]*30.48+ufc_fighters[[#This Row],[height_inches]]*2.54</f>
        <v>177.8</v>
      </c>
    </row>
    <row r="1040" spans="1:9">
      <c r="A1040">
        <v>1039</v>
      </c>
      <c r="B1040" t="s">
        <v>1044</v>
      </c>
      <c r="C1040">
        <v>168</v>
      </c>
      <c r="D1040" s="1">
        <v>29535</v>
      </c>
      <c r="E1040" s="10">
        <v>1980</v>
      </c>
      <c r="F1040">
        <v>6</v>
      </c>
      <c r="G1040">
        <v>0</v>
      </c>
      <c r="H1040" s="12">
        <f>ufc_fighters[[#This Row],[weight_pounds]]*0.45359237</f>
        <v>76.203518160000002</v>
      </c>
      <c r="I1040" s="12">
        <f>ufc_fighters[[#This Row],[height_feet]]*30.48+ufc_fighters[[#This Row],[height_inches]]*2.54</f>
        <v>182.88</v>
      </c>
    </row>
    <row r="1041" spans="1:9">
      <c r="A1041">
        <v>1040</v>
      </c>
      <c r="B1041" t="s">
        <v>1045</v>
      </c>
      <c r="C1041">
        <v>125</v>
      </c>
      <c r="D1041" s="1">
        <v>34425</v>
      </c>
      <c r="E1041" s="10">
        <v>1994</v>
      </c>
      <c r="F1041">
        <v>5</v>
      </c>
      <c r="G1041">
        <v>6</v>
      </c>
      <c r="H1041" s="12">
        <f>ufc_fighters[[#This Row],[weight_pounds]]*0.45359237</f>
        <v>56.699046250000002</v>
      </c>
      <c r="I1041" s="12">
        <f>ufc_fighters[[#This Row],[height_feet]]*30.48+ufc_fighters[[#This Row],[height_inches]]*2.54</f>
        <v>167.64000000000001</v>
      </c>
    </row>
    <row r="1042" spans="1:9">
      <c r="A1042">
        <v>1041</v>
      </c>
      <c r="B1042" t="s">
        <v>1046</v>
      </c>
      <c r="C1042">
        <v>178</v>
      </c>
      <c r="D1042" s="1"/>
      <c r="E1042" s="10">
        <v>0</v>
      </c>
      <c r="H1042" s="12">
        <f>ufc_fighters[[#This Row],[weight_pounds]]*0.45359237</f>
        <v>80.739441859999999</v>
      </c>
      <c r="I1042" s="12">
        <f>ufc_fighters[[#This Row],[height_feet]]*30.48+ufc_fighters[[#This Row],[height_inches]]*2.54</f>
        <v>0</v>
      </c>
    </row>
    <row r="1043" spans="1:9">
      <c r="A1043">
        <v>1042</v>
      </c>
      <c r="B1043" t="s">
        <v>1047</v>
      </c>
      <c r="C1043">
        <v>155</v>
      </c>
      <c r="D1043" s="1">
        <v>32461</v>
      </c>
      <c r="E1043" s="10">
        <v>1988</v>
      </c>
      <c r="F1043">
        <v>5</v>
      </c>
      <c r="G1043">
        <v>11</v>
      </c>
      <c r="H1043" s="12">
        <f>ufc_fighters[[#This Row],[weight_pounds]]*0.45359237</f>
        <v>70.306817350000003</v>
      </c>
      <c r="I1043" s="12">
        <f>ufc_fighters[[#This Row],[height_feet]]*30.48+ufc_fighters[[#This Row],[height_inches]]*2.54</f>
        <v>180.34</v>
      </c>
    </row>
    <row r="1044" spans="1:9">
      <c r="A1044">
        <v>1043</v>
      </c>
      <c r="B1044" t="s">
        <v>1048</v>
      </c>
      <c r="C1044">
        <v>185</v>
      </c>
      <c r="D1044" s="1">
        <v>30125</v>
      </c>
      <c r="E1044" s="10">
        <v>1982</v>
      </c>
      <c r="F1044">
        <v>6</v>
      </c>
      <c r="G1044">
        <v>2</v>
      </c>
      <c r="H1044" s="12">
        <f>ufc_fighters[[#This Row],[weight_pounds]]*0.45359237</f>
        <v>83.914588450000011</v>
      </c>
      <c r="I1044" s="12">
        <f>ufc_fighters[[#This Row],[height_feet]]*30.48+ufc_fighters[[#This Row],[height_inches]]*2.54</f>
        <v>187.96</v>
      </c>
    </row>
    <row r="1045" spans="1:9">
      <c r="A1045">
        <v>1044</v>
      </c>
      <c r="B1045" t="s">
        <v>1049</v>
      </c>
      <c r="C1045">
        <v>115</v>
      </c>
      <c r="D1045" s="1">
        <v>32484</v>
      </c>
      <c r="E1045" s="10">
        <v>1988</v>
      </c>
      <c r="F1045">
        <v>5</v>
      </c>
      <c r="G1045">
        <v>4</v>
      </c>
      <c r="H1045" s="12">
        <f>ufc_fighters[[#This Row],[weight_pounds]]*0.45359237</f>
        <v>52.163122550000004</v>
      </c>
      <c r="I1045" s="12">
        <f>ufc_fighters[[#This Row],[height_feet]]*30.48+ufc_fighters[[#This Row],[height_inches]]*2.54</f>
        <v>162.56</v>
      </c>
    </row>
    <row r="1046" spans="1:9">
      <c r="A1046">
        <v>1045</v>
      </c>
      <c r="B1046" t="s">
        <v>1050</v>
      </c>
      <c r="C1046">
        <v>135</v>
      </c>
      <c r="D1046" s="1">
        <v>32871</v>
      </c>
      <c r="E1046" s="10">
        <v>1989</v>
      </c>
      <c r="F1046">
        <v>5</v>
      </c>
      <c r="G1046">
        <v>5</v>
      </c>
      <c r="H1046" s="12">
        <f>ufc_fighters[[#This Row],[weight_pounds]]*0.45359237</f>
        <v>61.23496995</v>
      </c>
      <c r="I1046" s="12">
        <f>ufc_fighters[[#This Row],[height_feet]]*30.48+ufc_fighters[[#This Row],[height_inches]]*2.54</f>
        <v>165.1</v>
      </c>
    </row>
    <row r="1047" spans="1:9">
      <c r="A1047">
        <v>1046</v>
      </c>
      <c r="B1047" t="s">
        <v>1051</v>
      </c>
      <c r="C1047">
        <v>135</v>
      </c>
      <c r="D1047" s="1">
        <v>35202</v>
      </c>
      <c r="E1047" s="10">
        <v>1996</v>
      </c>
      <c r="F1047">
        <v>5</v>
      </c>
      <c r="G1047">
        <v>7</v>
      </c>
      <c r="H1047" s="12">
        <f>ufc_fighters[[#This Row],[weight_pounds]]*0.45359237</f>
        <v>61.23496995</v>
      </c>
      <c r="I1047" s="12">
        <f>ufc_fighters[[#This Row],[height_feet]]*30.48+ufc_fighters[[#This Row],[height_inches]]*2.54</f>
        <v>170.18</v>
      </c>
    </row>
    <row r="1048" spans="1:9">
      <c r="A1048">
        <v>1047</v>
      </c>
      <c r="B1048" t="s">
        <v>1052</v>
      </c>
      <c r="C1048">
        <v>135</v>
      </c>
      <c r="D1048" s="1">
        <v>30965</v>
      </c>
      <c r="E1048" s="10">
        <v>1984</v>
      </c>
      <c r="F1048">
        <v>5</v>
      </c>
      <c r="G1048">
        <v>5</v>
      </c>
      <c r="H1048" s="12">
        <f>ufc_fighters[[#This Row],[weight_pounds]]*0.45359237</f>
        <v>61.23496995</v>
      </c>
      <c r="I1048" s="12">
        <f>ufc_fighters[[#This Row],[height_feet]]*30.48+ufc_fighters[[#This Row],[height_inches]]*2.54</f>
        <v>165.1</v>
      </c>
    </row>
    <row r="1049" spans="1:9">
      <c r="A1049">
        <v>1048</v>
      </c>
      <c r="B1049" t="s">
        <v>1053</v>
      </c>
      <c r="C1049">
        <v>185</v>
      </c>
      <c r="D1049" s="1"/>
      <c r="E1049" s="10">
        <v>0</v>
      </c>
      <c r="F1049">
        <v>6</v>
      </c>
      <c r="G1049">
        <v>3</v>
      </c>
      <c r="H1049" s="12">
        <f>ufc_fighters[[#This Row],[weight_pounds]]*0.45359237</f>
        <v>83.914588450000011</v>
      </c>
      <c r="I1049" s="12">
        <f>ufc_fighters[[#This Row],[height_feet]]*30.48+ufc_fighters[[#This Row],[height_inches]]*2.54</f>
        <v>190.5</v>
      </c>
    </row>
    <row r="1050" spans="1:9">
      <c r="A1050">
        <v>1049</v>
      </c>
      <c r="B1050" t="s">
        <v>1054</v>
      </c>
      <c r="C1050">
        <v>170</v>
      </c>
      <c r="D1050" s="1">
        <v>29724</v>
      </c>
      <c r="E1050" s="10">
        <v>1981</v>
      </c>
      <c r="F1050">
        <v>6</v>
      </c>
      <c r="G1050">
        <v>0</v>
      </c>
      <c r="H1050" s="12">
        <f>ufc_fighters[[#This Row],[weight_pounds]]*0.45359237</f>
        <v>77.110702900000007</v>
      </c>
      <c r="I1050" s="12">
        <f>ufc_fighters[[#This Row],[height_feet]]*30.48+ufc_fighters[[#This Row],[height_inches]]*2.54</f>
        <v>182.88</v>
      </c>
    </row>
    <row r="1051" spans="1:9">
      <c r="A1051">
        <v>1050</v>
      </c>
      <c r="B1051" t="s">
        <v>1055</v>
      </c>
      <c r="C1051">
        <v>170</v>
      </c>
      <c r="D1051" s="1">
        <v>33625</v>
      </c>
      <c r="E1051" s="10">
        <v>1992</v>
      </c>
      <c r="F1051">
        <v>6</v>
      </c>
      <c r="G1051">
        <v>2</v>
      </c>
      <c r="H1051" s="12">
        <f>ufc_fighters[[#This Row],[weight_pounds]]*0.45359237</f>
        <v>77.110702900000007</v>
      </c>
      <c r="I1051" s="12">
        <f>ufc_fighters[[#This Row],[height_feet]]*30.48+ufc_fighters[[#This Row],[height_inches]]*2.54</f>
        <v>187.96</v>
      </c>
    </row>
    <row r="1052" spans="1:9">
      <c r="A1052">
        <v>1051</v>
      </c>
      <c r="B1052" t="s">
        <v>1056</v>
      </c>
      <c r="C1052">
        <v>135</v>
      </c>
      <c r="D1052" s="1">
        <v>28502</v>
      </c>
      <c r="E1052" s="10">
        <v>1978</v>
      </c>
      <c r="F1052">
        <v>5</v>
      </c>
      <c r="G1052">
        <v>11</v>
      </c>
      <c r="H1052" s="12">
        <f>ufc_fighters[[#This Row],[weight_pounds]]*0.45359237</f>
        <v>61.23496995</v>
      </c>
      <c r="I1052" s="12">
        <f>ufc_fighters[[#This Row],[height_feet]]*30.48+ufc_fighters[[#This Row],[height_inches]]*2.54</f>
        <v>180.34</v>
      </c>
    </row>
    <row r="1053" spans="1:9">
      <c r="A1053">
        <v>1052</v>
      </c>
      <c r="B1053" t="s">
        <v>1057</v>
      </c>
      <c r="C1053">
        <v>265</v>
      </c>
      <c r="D1053" s="1"/>
      <c r="E1053" s="10">
        <v>0</v>
      </c>
      <c r="F1053">
        <v>6</v>
      </c>
      <c r="G1053">
        <v>5</v>
      </c>
      <c r="H1053" s="12">
        <f>ufc_fighters[[#This Row],[weight_pounds]]*0.45359237</f>
        <v>120.20197805000001</v>
      </c>
      <c r="I1053" s="12">
        <f>ufc_fighters[[#This Row],[height_feet]]*30.48+ufc_fighters[[#This Row],[height_inches]]*2.54</f>
        <v>195.57999999999998</v>
      </c>
    </row>
    <row r="1054" spans="1:9">
      <c r="A1054">
        <v>1053</v>
      </c>
      <c r="B1054" t="s">
        <v>1058</v>
      </c>
      <c r="C1054">
        <v>170</v>
      </c>
      <c r="D1054" s="1">
        <v>31678</v>
      </c>
      <c r="E1054" s="10">
        <v>1986</v>
      </c>
      <c r="F1054">
        <v>5</v>
      </c>
      <c r="G1054">
        <v>10</v>
      </c>
      <c r="H1054" s="12">
        <f>ufc_fighters[[#This Row],[weight_pounds]]*0.45359237</f>
        <v>77.110702900000007</v>
      </c>
      <c r="I1054" s="12">
        <f>ufc_fighters[[#This Row],[height_feet]]*30.48+ufc_fighters[[#This Row],[height_inches]]*2.54</f>
        <v>177.8</v>
      </c>
    </row>
    <row r="1055" spans="1:9">
      <c r="A1055">
        <v>1054</v>
      </c>
      <c r="B1055" t="s">
        <v>1059</v>
      </c>
      <c r="C1055">
        <v>145</v>
      </c>
      <c r="D1055" s="1"/>
      <c r="E1055" s="10">
        <v>0</v>
      </c>
      <c r="F1055">
        <v>5</v>
      </c>
      <c r="G1055">
        <v>3</v>
      </c>
      <c r="H1055" s="12">
        <f>ufc_fighters[[#This Row],[weight_pounds]]*0.45359237</f>
        <v>65.770893650000005</v>
      </c>
      <c r="I1055" s="12">
        <f>ufc_fighters[[#This Row],[height_feet]]*30.48+ufc_fighters[[#This Row],[height_inches]]*2.54</f>
        <v>160.02000000000001</v>
      </c>
    </row>
    <row r="1056" spans="1:9">
      <c r="A1056">
        <v>1055</v>
      </c>
      <c r="B1056" t="s">
        <v>1060</v>
      </c>
      <c r="C1056">
        <v>185</v>
      </c>
      <c r="D1056" s="1">
        <v>28902</v>
      </c>
      <c r="E1056" s="10">
        <v>1979</v>
      </c>
      <c r="F1056">
        <v>6</v>
      </c>
      <c r="G1056">
        <v>2</v>
      </c>
      <c r="H1056" s="12">
        <f>ufc_fighters[[#This Row],[weight_pounds]]*0.45359237</f>
        <v>83.914588450000011</v>
      </c>
      <c r="I1056" s="12">
        <f>ufc_fighters[[#This Row],[height_feet]]*30.48+ufc_fighters[[#This Row],[height_inches]]*2.54</f>
        <v>187.96</v>
      </c>
    </row>
    <row r="1057" spans="1:9">
      <c r="A1057">
        <v>1056</v>
      </c>
      <c r="B1057" t="s">
        <v>1061</v>
      </c>
      <c r="C1057">
        <v>155</v>
      </c>
      <c r="D1057" s="1"/>
      <c r="E1057" s="10">
        <v>0</v>
      </c>
      <c r="H1057" s="12">
        <f>ufc_fighters[[#This Row],[weight_pounds]]*0.45359237</f>
        <v>70.306817350000003</v>
      </c>
      <c r="I1057" s="12">
        <f>ufc_fighters[[#This Row],[height_feet]]*30.48+ufc_fighters[[#This Row],[height_inches]]*2.54</f>
        <v>0</v>
      </c>
    </row>
    <row r="1058" spans="1:9">
      <c r="A1058">
        <v>1057</v>
      </c>
      <c r="B1058" t="s">
        <v>1062</v>
      </c>
      <c r="C1058">
        <v>170</v>
      </c>
      <c r="D1058" s="1"/>
      <c r="E1058" s="10">
        <v>0</v>
      </c>
      <c r="H1058" s="12">
        <f>ufc_fighters[[#This Row],[weight_pounds]]*0.45359237</f>
        <v>77.110702900000007</v>
      </c>
      <c r="I1058" s="12">
        <f>ufc_fighters[[#This Row],[height_feet]]*30.48+ufc_fighters[[#This Row],[height_inches]]*2.54</f>
        <v>0</v>
      </c>
    </row>
    <row r="1059" spans="1:9">
      <c r="A1059">
        <v>1058</v>
      </c>
      <c r="B1059" t="s">
        <v>1063</v>
      </c>
      <c r="C1059">
        <v>135</v>
      </c>
      <c r="D1059" s="1">
        <v>29760</v>
      </c>
      <c r="E1059" s="10">
        <v>1981</v>
      </c>
      <c r="F1059">
        <v>5</v>
      </c>
      <c r="G1059">
        <v>7</v>
      </c>
      <c r="H1059" s="12">
        <f>ufc_fighters[[#This Row],[weight_pounds]]*0.45359237</f>
        <v>61.23496995</v>
      </c>
      <c r="I1059" s="12">
        <f>ufc_fighters[[#This Row],[height_feet]]*30.48+ufc_fighters[[#This Row],[height_inches]]*2.54</f>
        <v>170.18</v>
      </c>
    </row>
    <row r="1060" spans="1:9">
      <c r="A1060">
        <v>1059</v>
      </c>
      <c r="B1060" t="s">
        <v>1064</v>
      </c>
      <c r="C1060">
        <v>168</v>
      </c>
      <c r="D1060" s="1">
        <v>30223</v>
      </c>
      <c r="E1060" s="10">
        <v>1982</v>
      </c>
      <c r="F1060">
        <v>5</v>
      </c>
      <c r="G1060">
        <v>7</v>
      </c>
      <c r="H1060" s="12">
        <f>ufc_fighters[[#This Row],[weight_pounds]]*0.45359237</f>
        <v>76.203518160000002</v>
      </c>
      <c r="I1060" s="12">
        <f>ufc_fighters[[#This Row],[height_feet]]*30.48+ufc_fighters[[#This Row],[height_inches]]*2.54</f>
        <v>170.18</v>
      </c>
    </row>
    <row r="1061" spans="1:9">
      <c r="A1061">
        <v>1060</v>
      </c>
      <c r="B1061" t="s">
        <v>1065</v>
      </c>
      <c r="C1061">
        <v>145</v>
      </c>
      <c r="D1061" s="1">
        <v>32442</v>
      </c>
      <c r="E1061" s="10">
        <v>1988</v>
      </c>
      <c r="F1061">
        <v>5</v>
      </c>
      <c r="G1061">
        <v>7</v>
      </c>
      <c r="H1061" s="12">
        <f>ufc_fighters[[#This Row],[weight_pounds]]*0.45359237</f>
        <v>65.770893650000005</v>
      </c>
      <c r="I1061" s="12">
        <f>ufc_fighters[[#This Row],[height_feet]]*30.48+ufc_fighters[[#This Row],[height_inches]]*2.54</f>
        <v>170.18</v>
      </c>
    </row>
    <row r="1062" spans="1:9">
      <c r="A1062">
        <v>1061</v>
      </c>
      <c r="B1062" t="s">
        <v>1066</v>
      </c>
      <c r="C1062">
        <v>155</v>
      </c>
      <c r="D1062" s="1">
        <v>33218</v>
      </c>
      <c r="E1062" s="10">
        <v>1990</v>
      </c>
      <c r="F1062">
        <v>5</v>
      </c>
      <c r="G1062">
        <v>10</v>
      </c>
      <c r="H1062" s="12">
        <f>ufc_fighters[[#This Row],[weight_pounds]]*0.45359237</f>
        <v>70.306817350000003</v>
      </c>
      <c r="I1062" s="12">
        <f>ufc_fighters[[#This Row],[height_feet]]*30.48+ufc_fighters[[#This Row],[height_inches]]*2.54</f>
        <v>177.8</v>
      </c>
    </row>
    <row r="1063" spans="1:9">
      <c r="A1063">
        <v>1062</v>
      </c>
      <c r="B1063" t="s">
        <v>1067</v>
      </c>
      <c r="C1063">
        <v>205</v>
      </c>
      <c r="D1063" s="1">
        <v>33094</v>
      </c>
      <c r="E1063" s="10">
        <v>1990</v>
      </c>
      <c r="F1063">
        <v>6</v>
      </c>
      <c r="G1063">
        <v>2</v>
      </c>
      <c r="H1063" s="12">
        <f>ufc_fighters[[#This Row],[weight_pounds]]*0.45359237</f>
        <v>92.986435850000007</v>
      </c>
      <c r="I1063" s="12">
        <f>ufc_fighters[[#This Row],[height_feet]]*30.48+ufc_fighters[[#This Row],[height_inches]]*2.54</f>
        <v>187.96</v>
      </c>
    </row>
    <row r="1064" spans="1:9">
      <c r="A1064">
        <v>1063</v>
      </c>
      <c r="B1064" t="s">
        <v>1068</v>
      </c>
      <c r="C1064">
        <v>135</v>
      </c>
      <c r="D1064" s="1">
        <v>29714</v>
      </c>
      <c r="E1064" s="10">
        <v>1981</v>
      </c>
      <c r="F1064">
        <v>5</v>
      </c>
      <c r="G1064">
        <v>5</v>
      </c>
      <c r="H1064" s="12">
        <f>ufc_fighters[[#This Row],[weight_pounds]]*0.45359237</f>
        <v>61.23496995</v>
      </c>
      <c r="I1064" s="12">
        <f>ufc_fighters[[#This Row],[height_feet]]*30.48+ufc_fighters[[#This Row],[height_inches]]*2.54</f>
        <v>165.1</v>
      </c>
    </row>
    <row r="1065" spans="1:9">
      <c r="A1065">
        <v>1064</v>
      </c>
      <c r="B1065" t="s">
        <v>1069</v>
      </c>
      <c r="C1065">
        <v>205</v>
      </c>
      <c r="D1065" s="1">
        <v>24965</v>
      </c>
      <c r="E1065" s="10">
        <v>1968</v>
      </c>
      <c r="F1065">
        <v>5</v>
      </c>
      <c r="G1065">
        <v>11</v>
      </c>
      <c r="H1065" s="12">
        <f>ufc_fighters[[#This Row],[weight_pounds]]*0.45359237</f>
        <v>92.986435850000007</v>
      </c>
      <c r="I1065" s="12">
        <f>ufc_fighters[[#This Row],[height_feet]]*30.48+ufc_fighters[[#This Row],[height_inches]]*2.54</f>
        <v>180.34</v>
      </c>
    </row>
    <row r="1066" spans="1:9">
      <c r="A1066">
        <v>1065</v>
      </c>
      <c r="B1066" t="s">
        <v>1070</v>
      </c>
      <c r="C1066">
        <v>145</v>
      </c>
      <c r="D1066" s="1">
        <v>32656</v>
      </c>
      <c r="E1066" s="10">
        <v>1989</v>
      </c>
      <c r="F1066">
        <v>5</v>
      </c>
      <c r="G1066">
        <v>9</v>
      </c>
      <c r="H1066" s="12">
        <f>ufc_fighters[[#This Row],[weight_pounds]]*0.45359237</f>
        <v>65.770893650000005</v>
      </c>
      <c r="I1066" s="12">
        <f>ufc_fighters[[#This Row],[height_feet]]*30.48+ufc_fighters[[#This Row],[height_inches]]*2.54</f>
        <v>175.26</v>
      </c>
    </row>
    <row r="1067" spans="1:9">
      <c r="A1067">
        <v>1066</v>
      </c>
      <c r="B1067" t="s">
        <v>1071</v>
      </c>
      <c r="C1067">
        <v>265</v>
      </c>
      <c r="D1067" s="1"/>
      <c r="E1067" s="10">
        <v>0</v>
      </c>
      <c r="F1067">
        <v>6</v>
      </c>
      <c r="G1067">
        <v>3</v>
      </c>
      <c r="H1067" s="12">
        <f>ufc_fighters[[#This Row],[weight_pounds]]*0.45359237</f>
        <v>120.20197805000001</v>
      </c>
      <c r="I1067" s="12">
        <f>ufc_fighters[[#This Row],[height_feet]]*30.48+ufc_fighters[[#This Row],[height_inches]]*2.54</f>
        <v>190.5</v>
      </c>
    </row>
    <row r="1068" spans="1:9">
      <c r="A1068">
        <v>1067</v>
      </c>
      <c r="B1068" t="s">
        <v>1072</v>
      </c>
      <c r="C1068">
        <v>245</v>
      </c>
      <c r="D1068" s="1">
        <v>32975</v>
      </c>
      <c r="E1068" s="10">
        <v>1990</v>
      </c>
      <c r="F1068">
        <v>6</v>
      </c>
      <c r="G1068">
        <v>4</v>
      </c>
      <c r="H1068" s="12">
        <f>ufc_fighters[[#This Row],[weight_pounds]]*0.45359237</f>
        <v>111.13013065000001</v>
      </c>
      <c r="I1068" s="12">
        <f>ufc_fighters[[#This Row],[height_feet]]*30.48+ufc_fighters[[#This Row],[height_inches]]*2.54</f>
        <v>193.04</v>
      </c>
    </row>
    <row r="1069" spans="1:9">
      <c r="A1069">
        <v>1068</v>
      </c>
      <c r="B1069" t="s">
        <v>1073</v>
      </c>
      <c r="C1069">
        <v>135</v>
      </c>
      <c r="D1069" s="1">
        <v>33426</v>
      </c>
      <c r="E1069" s="10">
        <v>1991</v>
      </c>
      <c r="F1069">
        <v>5</v>
      </c>
      <c r="G1069">
        <v>8</v>
      </c>
      <c r="H1069" s="12">
        <f>ufc_fighters[[#This Row],[weight_pounds]]*0.45359237</f>
        <v>61.23496995</v>
      </c>
      <c r="I1069" s="12">
        <f>ufc_fighters[[#This Row],[height_feet]]*30.48+ufc_fighters[[#This Row],[height_inches]]*2.54</f>
        <v>172.72</v>
      </c>
    </row>
    <row r="1070" spans="1:9">
      <c r="A1070">
        <v>1069</v>
      </c>
      <c r="B1070" t="s">
        <v>1074</v>
      </c>
      <c r="C1070">
        <v>145</v>
      </c>
      <c r="D1070" s="1">
        <v>29050</v>
      </c>
      <c r="E1070" s="10">
        <v>1979</v>
      </c>
      <c r="F1070">
        <v>5</v>
      </c>
      <c r="G1070">
        <v>10</v>
      </c>
      <c r="H1070" s="12">
        <f>ufc_fighters[[#This Row],[weight_pounds]]*0.45359237</f>
        <v>65.770893650000005</v>
      </c>
      <c r="I1070" s="12">
        <f>ufc_fighters[[#This Row],[height_feet]]*30.48+ufc_fighters[[#This Row],[height_inches]]*2.54</f>
        <v>177.8</v>
      </c>
    </row>
    <row r="1071" spans="1:9">
      <c r="A1071">
        <v>1070</v>
      </c>
      <c r="B1071" t="s">
        <v>1075</v>
      </c>
      <c r="C1071">
        <v>145</v>
      </c>
      <c r="D1071" s="1"/>
      <c r="E1071" s="10">
        <v>0</v>
      </c>
      <c r="F1071">
        <v>5</v>
      </c>
      <c r="G1071">
        <v>7</v>
      </c>
      <c r="H1071" s="12">
        <f>ufc_fighters[[#This Row],[weight_pounds]]*0.45359237</f>
        <v>65.770893650000005</v>
      </c>
      <c r="I1071" s="12">
        <f>ufc_fighters[[#This Row],[height_feet]]*30.48+ufc_fighters[[#This Row],[height_inches]]*2.54</f>
        <v>170.18</v>
      </c>
    </row>
    <row r="1072" spans="1:9">
      <c r="A1072">
        <v>1071</v>
      </c>
      <c r="B1072" t="s">
        <v>1076</v>
      </c>
      <c r="C1072">
        <v>170</v>
      </c>
      <c r="D1072" s="1">
        <v>30734</v>
      </c>
      <c r="E1072" s="10">
        <v>1984</v>
      </c>
      <c r="F1072">
        <v>5</v>
      </c>
      <c r="G1072">
        <v>10</v>
      </c>
      <c r="H1072" s="12">
        <f>ufc_fighters[[#This Row],[weight_pounds]]*0.45359237</f>
        <v>77.110702900000007</v>
      </c>
      <c r="I1072" s="12">
        <f>ufc_fighters[[#This Row],[height_feet]]*30.48+ufc_fighters[[#This Row],[height_inches]]*2.54</f>
        <v>177.8</v>
      </c>
    </row>
    <row r="1073" spans="1:9">
      <c r="A1073">
        <v>1072</v>
      </c>
      <c r="B1073" t="s">
        <v>1077</v>
      </c>
      <c r="C1073">
        <v>125</v>
      </c>
      <c r="D1073" s="1"/>
      <c r="E1073" s="10">
        <v>0</v>
      </c>
      <c r="F1073">
        <v>5</v>
      </c>
      <c r="G1073">
        <v>4</v>
      </c>
      <c r="H1073" s="12">
        <f>ufc_fighters[[#This Row],[weight_pounds]]*0.45359237</f>
        <v>56.699046250000002</v>
      </c>
      <c r="I1073" s="12">
        <f>ufc_fighters[[#This Row],[height_feet]]*30.48+ufc_fighters[[#This Row],[height_inches]]*2.54</f>
        <v>162.56</v>
      </c>
    </row>
    <row r="1074" spans="1:9">
      <c r="A1074">
        <v>1073</v>
      </c>
      <c r="B1074" t="s">
        <v>1078</v>
      </c>
      <c r="C1074">
        <v>170</v>
      </c>
      <c r="D1074" s="1">
        <v>31972</v>
      </c>
      <c r="E1074" s="10">
        <v>1987</v>
      </c>
      <c r="F1074">
        <v>5</v>
      </c>
      <c r="G1074">
        <v>9</v>
      </c>
      <c r="H1074" s="12">
        <f>ufc_fighters[[#This Row],[weight_pounds]]*0.45359237</f>
        <v>77.110702900000007</v>
      </c>
      <c r="I1074" s="12">
        <f>ufc_fighters[[#This Row],[height_feet]]*30.48+ufc_fighters[[#This Row],[height_inches]]*2.54</f>
        <v>175.26</v>
      </c>
    </row>
    <row r="1075" spans="1:9">
      <c r="A1075">
        <v>1074</v>
      </c>
      <c r="B1075" t="s">
        <v>1079</v>
      </c>
      <c r="C1075">
        <v>155</v>
      </c>
      <c r="D1075" s="1">
        <v>33746</v>
      </c>
      <c r="E1075" s="10">
        <v>1992</v>
      </c>
      <c r="F1075">
        <v>6</v>
      </c>
      <c r="G1075">
        <v>0</v>
      </c>
      <c r="H1075" s="12">
        <f>ufc_fighters[[#This Row],[weight_pounds]]*0.45359237</f>
        <v>70.306817350000003</v>
      </c>
      <c r="I1075" s="12">
        <f>ufc_fighters[[#This Row],[height_feet]]*30.48+ufc_fighters[[#This Row],[height_inches]]*2.54</f>
        <v>182.88</v>
      </c>
    </row>
    <row r="1076" spans="1:9">
      <c r="A1076">
        <v>1075</v>
      </c>
      <c r="B1076" t="s">
        <v>1080</v>
      </c>
      <c r="C1076">
        <v>125</v>
      </c>
      <c r="D1076" s="1">
        <v>33860</v>
      </c>
      <c r="E1076" s="10">
        <v>1992</v>
      </c>
      <c r="F1076">
        <v>5</v>
      </c>
      <c r="G1076">
        <v>5</v>
      </c>
      <c r="H1076" s="12">
        <f>ufc_fighters[[#This Row],[weight_pounds]]*0.45359237</f>
        <v>56.699046250000002</v>
      </c>
      <c r="I1076" s="12">
        <f>ufc_fighters[[#This Row],[height_feet]]*30.48+ufc_fighters[[#This Row],[height_inches]]*2.54</f>
        <v>165.1</v>
      </c>
    </row>
    <row r="1077" spans="1:9">
      <c r="A1077">
        <v>1076</v>
      </c>
      <c r="B1077" t="s">
        <v>1081</v>
      </c>
      <c r="C1077">
        <v>155</v>
      </c>
      <c r="D1077" s="1">
        <v>34551</v>
      </c>
      <c r="E1077" s="10">
        <v>1994</v>
      </c>
      <c r="F1077">
        <v>5</v>
      </c>
      <c r="G1077">
        <v>7</v>
      </c>
      <c r="H1077" s="12">
        <f>ufc_fighters[[#This Row],[weight_pounds]]*0.45359237</f>
        <v>70.306817350000003</v>
      </c>
      <c r="I1077" s="12">
        <f>ufc_fighters[[#This Row],[height_feet]]*30.48+ufc_fighters[[#This Row],[height_inches]]*2.54</f>
        <v>170.18</v>
      </c>
    </row>
    <row r="1078" spans="1:9">
      <c r="A1078">
        <v>1077</v>
      </c>
      <c r="B1078" t="s">
        <v>1082</v>
      </c>
      <c r="C1078">
        <v>265</v>
      </c>
      <c r="D1078" s="1">
        <v>26161</v>
      </c>
      <c r="E1078" s="10">
        <v>1971</v>
      </c>
      <c r="F1078">
        <v>6</v>
      </c>
      <c r="G1078">
        <v>3</v>
      </c>
      <c r="H1078" s="12">
        <f>ufc_fighters[[#This Row],[weight_pounds]]*0.45359237</f>
        <v>120.20197805000001</v>
      </c>
      <c r="I1078" s="12">
        <f>ufc_fighters[[#This Row],[height_feet]]*30.48+ufc_fighters[[#This Row],[height_inches]]*2.54</f>
        <v>190.5</v>
      </c>
    </row>
    <row r="1079" spans="1:9">
      <c r="A1079">
        <v>1078</v>
      </c>
      <c r="B1079" t="s">
        <v>1083</v>
      </c>
      <c r="C1079">
        <v>155</v>
      </c>
      <c r="D1079" s="1">
        <v>28262</v>
      </c>
      <c r="E1079" s="10">
        <v>1977</v>
      </c>
      <c r="F1079">
        <v>5</v>
      </c>
      <c r="G1079">
        <v>11</v>
      </c>
      <c r="H1079" s="12">
        <f>ufc_fighters[[#This Row],[weight_pounds]]*0.45359237</f>
        <v>70.306817350000003</v>
      </c>
      <c r="I1079" s="12">
        <f>ufc_fighters[[#This Row],[height_feet]]*30.48+ufc_fighters[[#This Row],[height_inches]]*2.54</f>
        <v>180.34</v>
      </c>
    </row>
    <row r="1080" spans="1:9">
      <c r="A1080">
        <v>1079</v>
      </c>
      <c r="B1080" t="s">
        <v>1084</v>
      </c>
      <c r="C1080">
        <v>145</v>
      </c>
      <c r="D1080" s="1">
        <v>30575</v>
      </c>
      <c r="E1080" s="10">
        <v>1983</v>
      </c>
      <c r="F1080">
        <v>6</v>
      </c>
      <c r="G1080">
        <v>1</v>
      </c>
      <c r="H1080" s="12">
        <f>ufc_fighters[[#This Row],[weight_pounds]]*0.45359237</f>
        <v>65.770893650000005</v>
      </c>
      <c r="I1080" s="12">
        <f>ufc_fighters[[#This Row],[height_feet]]*30.48+ufc_fighters[[#This Row],[height_inches]]*2.54</f>
        <v>185.42</v>
      </c>
    </row>
    <row r="1081" spans="1:9">
      <c r="A1081">
        <v>1080</v>
      </c>
      <c r="B1081" t="s">
        <v>1085</v>
      </c>
      <c r="C1081">
        <v>170</v>
      </c>
      <c r="D1081" s="1">
        <v>26518</v>
      </c>
      <c r="E1081" s="10">
        <v>1972</v>
      </c>
      <c r="F1081">
        <v>6</v>
      </c>
      <c r="G1081">
        <v>1</v>
      </c>
      <c r="H1081" s="12">
        <f>ufc_fighters[[#This Row],[weight_pounds]]*0.45359237</f>
        <v>77.110702900000007</v>
      </c>
      <c r="I1081" s="12">
        <f>ufc_fighters[[#This Row],[height_feet]]*30.48+ufc_fighters[[#This Row],[height_inches]]*2.54</f>
        <v>185.42</v>
      </c>
    </row>
    <row r="1082" spans="1:9">
      <c r="A1082">
        <v>1081</v>
      </c>
      <c r="B1082" t="s">
        <v>1086</v>
      </c>
      <c r="C1082">
        <v>125</v>
      </c>
      <c r="D1082" s="1">
        <v>32970</v>
      </c>
      <c r="E1082" s="10">
        <v>1990</v>
      </c>
      <c r="F1082">
        <v>5</v>
      </c>
      <c r="G1082">
        <v>6</v>
      </c>
      <c r="H1082" s="12">
        <f>ufc_fighters[[#This Row],[weight_pounds]]*0.45359237</f>
        <v>56.699046250000002</v>
      </c>
      <c r="I1082" s="12">
        <f>ufc_fighters[[#This Row],[height_feet]]*30.48+ufc_fighters[[#This Row],[height_inches]]*2.54</f>
        <v>167.64000000000001</v>
      </c>
    </row>
    <row r="1083" spans="1:9">
      <c r="A1083">
        <v>1082</v>
      </c>
      <c r="B1083" t="s">
        <v>1087</v>
      </c>
      <c r="C1083">
        <v>125</v>
      </c>
      <c r="D1083" s="1">
        <v>31798</v>
      </c>
      <c r="E1083" s="10">
        <v>1987</v>
      </c>
      <c r="F1083">
        <v>5</v>
      </c>
      <c r="G1083">
        <v>8</v>
      </c>
      <c r="H1083" s="12">
        <f>ufc_fighters[[#This Row],[weight_pounds]]*0.45359237</f>
        <v>56.699046250000002</v>
      </c>
      <c r="I1083" s="12">
        <f>ufc_fighters[[#This Row],[height_feet]]*30.48+ufc_fighters[[#This Row],[height_inches]]*2.54</f>
        <v>172.72</v>
      </c>
    </row>
    <row r="1084" spans="1:9">
      <c r="A1084">
        <v>1083</v>
      </c>
      <c r="B1084" t="s">
        <v>1088</v>
      </c>
      <c r="C1084">
        <v>185</v>
      </c>
      <c r="D1084" s="1">
        <v>33535</v>
      </c>
      <c r="E1084" s="10">
        <v>1991</v>
      </c>
      <c r="F1084">
        <v>5</v>
      </c>
      <c r="G1084">
        <v>9</v>
      </c>
      <c r="H1084" s="12">
        <f>ufc_fighters[[#This Row],[weight_pounds]]*0.45359237</f>
        <v>83.914588450000011</v>
      </c>
      <c r="I1084" s="12">
        <f>ufc_fighters[[#This Row],[height_feet]]*30.48+ufc_fighters[[#This Row],[height_inches]]*2.54</f>
        <v>175.26</v>
      </c>
    </row>
    <row r="1085" spans="1:9">
      <c r="A1085">
        <v>1084</v>
      </c>
      <c r="B1085" t="s">
        <v>1089</v>
      </c>
      <c r="C1085">
        <v>125</v>
      </c>
      <c r="D1085" s="1">
        <v>30922</v>
      </c>
      <c r="E1085" s="10">
        <v>1984</v>
      </c>
      <c r="F1085">
        <v>5</v>
      </c>
      <c r="G1085">
        <v>3</v>
      </c>
      <c r="H1085" s="12">
        <f>ufc_fighters[[#This Row],[weight_pounds]]*0.45359237</f>
        <v>56.699046250000002</v>
      </c>
      <c r="I1085" s="12">
        <f>ufc_fighters[[#This Row],[height_feet]]*30.48+ufc_fighters[[#This Row],[height_inches]]*2.54</f>
        <v>160.02000000000001</v>
      </c>
    </row>
    <row r="1086" spans="1:9">
      <c r="A1086">
        <v>1085</v>
      </c>
      <c r="B1086" t="s">
        <v>1090</v>
      </c>
      <c r="C1086">
        <v>135</v>
      </c>
      <c r="D1086" s="1">
        <v>35100</v>
      </c>
      <c r="E1086" s="10">
        <v>1996</v>
      </c>
      <c r="F1086">
        <v>5</v>
      </c>
      <c r="G1086">
        <v>5</v>
      </c>
      <c r="H1086" s="12">
        <f>ufc_fighters[[#This Row],[weight_pounds]]*0.45359237</f>
        <v>61.23496995</v>
      </c>
      <c r="I1086" s="12">
        <f>ufc_fighters[[#This Row],[height_feet]]*30.48+ufc_fighters[[#This Row],[height_inches]]*2.54</f>
        <v>165.1</v>
      </c>
    </row>
    <row r="1087" spans="1:9">
      <c r="A1087">
        <v>1086</v>
      </c>
      <c r="B1087" t="s">
        <v>1091</v>
      </c>
      <c r="C1087">
        <v>125</v>
      </c>
      <c r="D1087" s="1"/>
      <c r="E1087" s="10">
        <v>0</v>
      </c>
      <c r="F1087">
        <v>5</v>
      </c>
      <c r="G1087">
        <v>2</v>
      </c>
      <c r="H1087" s="12">
        <f>ufc_fighters[[#This Row],[weight_pounds]]*0.45359237</f>
        <v>56.699046250000002</v>
      </c>
      <c r="I1087" s="12">
        <f>ufc_fighters[[#This Row],[height_feet]]*30.48+ufc_fighters[[#This Row],[height_inches]]*2.54</f>
        <v>157.48000000000002</v>
      </c>
    </row>
    <row r="1088" spans="1:9">
      <c r="A1088">
        <v>1087</v>
      </c>
      <c r="B1088" t="s">
        <v>1092</v>
      </c>
      <c r="C1088">
        <v>135</v>
      </c>
      <c r="D1088" s="1">
        <v>30071</v>
      </c>
      <c r="E1088" s="10">
        <v>1982</v>
      </c>
      <c r="F1088">
        <v>5</v>
      </c>
      <c r="G1088">
        <v>6</v>
      </c>
      <c r="H1088" s="12">
        <f>ufc_fighters[[#This Row],[weight_pounds]]*0.45359237</f>
        <v>61.23496995</v>
      </c>
      <c r="I1088" s="12">
        <f>ufc_fighters[[#This Row],[height_feet]]*30.48+ufc_fighters[[#This Row],[height_inches]]*2.54</f>
        <v>167.64000000000001</v>
      </c>
    </row>
    <row r="1089" spans="1:9">
      <c r="A1089">
        <v>1088</v>
      </c>
      <c r="B1089" t="s">
        <v>1093</v>
      </c>
      <c r="C1089">
        <v>170</v>
      </c>
      <c r="D1089" s="1">
        <v>30216</v>
      </c>
      <c r="E1089" s="10">
        <v>1982</v>
      </c>
      <c r="F1089">
        <v>6</v>
      </c>
      <c r="G1089">
        <v>2</v>
      </c>
      <c r="H1089" s="12">
        <f>ufc_fighters[[#This Row],[weight_pounds]]*0.45359237</f>
        <v>77.110702900000007</v>
      </c>
      <c r="I1089" s="12">
        <f>ufc_fighters[[#This Row],[height_feet]]*30.48+ufc_fighters[[#This Row],[height_inches]]*2.54</f>
        <v>187.96</v>
      </c>
    </row>
    <row r="1090" spans="1:9">
      <c r="A1090">
        <v>1089</v>
      </c>
      <c r="B1090" t="s">
        <v>1094</v>
      </c>
      <c r="C1090">
        <v>155</v>
      </c>
      <c r="D1090" s="1">
        <v>29529</v>
      </c>
      <c r="E1090" s="10">
        <v>1980</v>
      </c>
      <c r="F1090">
        <v>5</v>
      </c>
      <c r="G1090">
        <v>7</v>
      </c>
      <c r="H1090" s="12">
        <f>ufc_fighters[[#This Row],[weight_pounds]]*0.45359237</f>
        <v>70.306817350000003</v>
      </c>
      <c r="I1090" s="12">
        <f>ufc_fighters[[#This Row],[height_feet]]*30.48+ufc_fighters[[#This Row],[height_inches]]*2.54</f>
        <v>170.18</v>
      </c>
    </row>
    <row r="1091" spans="1:9">
      <c r="A1091">
        <v>1090</v>
      </c>
      <c r="B1091" t="s">
        <v>1095</v>
      </c>
      <c r="C1091">
        <v>155</v>
      </c>
      <c r="D1091" s="1"/>
      <c r="E1091" s="10">
        <v>0</v>
      </c>
      <c r="F1091">
        <v>6</v>
      </c>
      <c r="G1091">
        <v>0</v>
      </c>
      <c r="H1091" s="12">
        <f>ufc_fighters[[#This Row],[weight_pounds]]*0.45359237</f>
        <v>70.306817350000003</v>
      </c>
      <c r="I1091" s="12">
        <f>ufc_fighters[[#This Row],[height_feet]]*30.48+ufc_fighters[[#This Row],[height_inches]]*2.54</f>
        <v>182.88</v>
      </c>
    </row>
    <row r="1092" spans="1:9">
      <c r="A1092">
        <v>1091</v>
      </c>
      <c r="B1092" t="s">
        <v>1096</v>
      </c>
      <c r="C1092">
        <v>125</v>
      </c>
      <c r="D1092" s="1">
        <v>32576</v>
      </c>
      <c r="E1092" s="10">
        <v>1989</v>
      </c>
      <c r="F1092">
        <v>5</v>
      </c>
      <c r="G1092">
        <v>4</v>
      </c>
      <c r="H1092" s="12">
        <f>ufc_fighters[[#This Row],[weight_pounds]]*0.45359237</f>
        <v>56.699046250000002</v>
      </c>
      <c r="I1092" s="12">
        <f>ufc_fighters[[#This Row],[height_feet]]*30.48+ufc_fighters[[#This Row],[height_inches]]*2.54</f>
        <v>162.56</v>
      </c>
    </row>
    <row r="1093" spans="1:9">
      <c r="A1093">
        <v>1092</v>
      </c>
      <c r="B1093" t="s">
        <v>1097</v>
      </c>
      <c r="C1093">
        <v>155</v>
      </c>
      <c r="D1093" s="1">
        <v>32896</v>
      </c>
      <c r="E1093" s="10">
        <v>1990</v>
      </c>
      <c r="F1093">
        <v>5</v>
      </c>
      <c r="G1093">
        <v>10</v>
      </c>
      <c r="H1093" s="12">
        <f>ufc_fighters[[#This Row],[weight_pounds]]*0.45359237</f>
        <v>70.306817350000003</v>
      </c>
      <c r="I1093" s="12">
        <f>ufc_fighters[[#This Row],[height_feet]]*30.48+ufc_fighters[[#This Row],[height_inches]]*2.54</f>
        <v>177.8</v>
      </c>
    </row>
    <row r="1094" spans="1:9">
      <c r="A1094">
        <v>1093</v>
      </c>
      <c r="B1094" t="s">
        <v>1098</v>
      </c>
      <c r="C1094">
        <v>194</v>
      </c>
      <c r="D1094" s="1"/>
      <c r="E1094" s="10">
        <v>0</v>
      </c>
      <c r="F1094">
        <v>5</v>
      </c>
      <c r="G1094">
        <v>8</v>
      </c>
      <c r="H1094" s="12">
        <f>ufc_fighters[[#This Row],[weight_pounds]]*0.45359237</f>
        <v>87.996919779999999</v>
      </c>
      <c r="I1094" s="12">
        <f>ufc_fighters[[#This Row],[height_feet]]*30.48+ufc_fighters[[#This Row],[height_inches]]*2.54</f>
        <v>172.72</v>
      </c>
    </row>
    <row r="1095" spans="1:9">
      <c r="A1095">
        <v>1094</v>
      </c>
      <c r="B1095" t="s">
        <v>1099</v>
      </c>
      <c r="C1095">
        <v>155</v>
      </c>
      <c r="D1095" s="1">
        <v>34885</v>
      </c>
      <c r="E1095" s="10">
        <v>1995</v>
      </c>
      <c r="F1095">
        <v>6</v>
      </c>
      <c r="G1095">
        <v>0</v>
      </c>
      <c r="H1095" s="12">
        <f>ufc_fighters[[#This Row],[weight_pounds]]*0.45359237</f>
        <v>70.306817350000003</v>
      </c>
      <c r="I1095" s="12">
        <f>ufc_fighters[[#This Row],[height_feet]]*30.48+ufc_fighters[[#This Row],[height_inches]]*2.54</f>
        <v>182.88</v>
      </c>
    </row>
    <row r="1096" spans="1:9">
      <c r="A1096">
        <v>1095</v>
      </c>
      <c r="B1096" t="s">
        <v>1100</v>
      </c>
      <c r="C1096">
        <v>170</v>
      </c>
      <c r="D1096" s="1">
        <v>28165</v>
      </c>
      <c r="E1096" s="10">
        <v>1977</v>
      </c>
      <c r="F1096">
        <v>5</v>
      </c>
      <c r="G1096">
        <v>10</v>
      </c>
      <c r="H1096" s="12">
        <f>ufc_fighters[[#This Row],[weight_pounds]]*0.45359237</f>
        <v>77.110702900000007</v>
      </c>
      <c r="I1096" s="12">
        <f>ufc_fighters[[#This Row],[height_feet]]*30.48+ufc_fighters[[#This Row],[height_inches]]*2.54</f>
        <v>177.8</v>
      </c>
    </row>
    <row r="1097" spans="1:9">
      <c r="A1097">
        <v>1096</v>
      </c>
      <c r="B1097" t="s">
        <v>1101</v>
      </c>
      <c r="C1097">
        <v>155</v>
      </c>
      <c r="D1097" s="1"/>
      <c r="E1097" s="10">
        <v>0</v>
      </c>
      <c r="F1097">
        <v>5</v>
      </c>
      <c r="G1097">
        <v>10</v>
      </c>
      <c r="H1097" s="12">
        <f>ufc_fighters[[#This Row],[weight_pounds]]*0.45359237</f>
        <v>70.306817350000003</v>
      </c>
      <c r="I1097" s="12">
        <f>ufc_fighters[[#This Row],[height_feet]]*30.48+ufc_fighters[[#This Row],[height_inches]]*2.54</f>
        <v>177.8</v>
      </c>
    </row>
    <row r="1098" spans="1:9">
      <c r="A1098">
        <v>1097</v>
      </c>
      <c r="B1098" t="s">
        <v>1102</v>
      </c>
      <c r="C1098">
        <v>170</v>
      </c>
      <c r="D1098" s="1">
        <v>28496</v>
      </c>
      <c r="E1098" s="10">
        <v>1978</v>
      </c>
      <c r="F1098">
        <v>5</v>
      </c>
      <c r="G1098">
        <v>11</v>
      </c>
      <c r="H1098" s="12">
        <f>ufc_fighters[[#This Row],[weight_pounds]]*0.45359237</f>
        <v>77.110702900000007</v>
      </c>
      <c r="I1098" s="12">
        <f>ufc_fighters[[#This Row],[height_feet]]*30.48+ufc_fighters[[#This Row],[height_inches]]*2.54</f>
        <v>180.34</v>
      </c>
    </row>
    <row r="1099" spans="1:9">
      <c r="A1099">
        <v>1098</v>
      </c>
      <c r="B1099" t="s">
        <v>1103</v>
      </c>
      <c r="C1099">
        <v>185</v>
      </c>
      <c r="D1099" s="1">
        <v>25892</v>
      </c>
      <c r="E1099" s="10">
        <v>1970</v>
      </c>
      <c r="F1099">
        <v>5</v>
      </c>
      <c r="G1099">
        <v>9</v>
      </c>
      <c r="H1099" s="12">
        <f>ufc_fighters[[#This Row],[weight_pounds]]*0.45359237</f>
        <v>83.914588450000011</v>
      </c>
      <c r="I1099" s="12">
        <f>ufc_fighters[[#This Row],[height_feet]]*30.48+ufc_fighters[[#This Row],[height_inches]]*2.54</f>
        <v>175.26</v>
      </c>
    </row>
    <row r="1100" spans="1:9">
      <c r="A1100">
        <v>1099</v>
      </c>
      <c r="B1100" t="s">
        <v>1104</v>
      </c>
      <c r="C1100">
        <v>155</v>
      </c>
      <c r="D1100" s="1"/>
      <c r="E1100" s="10">
        <v>0</v>
      </c>
      <c r="F1100">
        <v>5</v>
      </c>
      <c r="G1100">
        <v>7</v>
      </c>
      <c r="H1100" s="12">
        <f>ufc_fighters[[#This Row],[weight_pounds]]*0.45359237</f>
        <v>70.306817350000003</v>
      </c>
      <c r="I1100" s="12">
        <f>ufc_fighters[[#This Row],[height_feet]]*30.48+ufc_fighters[[#This Row],[height_inches]]*2.54</f>
        <v>170.18</v>
      </c>
    </row>
    <row r="1101" spans="1:9">
      <c r="A1101">
        <v>1100</v>
      </c>
      <c r="B1101" t="s">
        <v>1105</v>
      </c>
      <c r="C1101">
        <v>155</v>
      </c>
      <c r="D1101" s="1">
        <v>32911</v>
      </c>
      <c r="E1101" s="10">
        <v>1990</v>
      </c>
      <c r="F1101">
        <v>5</v>
      </c>
      <c r="G1101">
        <v>10</v>
      </c>
      <c r="H1101" s="12">
        <f>ufc_fighters[[#This Row],[weight_pounds]]*0.45359237</f>
        <v>70.306817350000003</v>
      </c>
      <c r="I1101" s="12">
        <f>ufc_fighters[[#This Row],[height_feet]]*30.48+ufc_fighters[[#This Row],[height_inches]]*2.54</f>
        <v>177.8</v>
      </c>
    </row>
    <row r="1102" spans="1:9">
      <c r="A1102">
        <v>1101</v>
      </c>
      <c r="B1102" t="s">
        <v>1106</v>
      </c>
      <c r="C1102">
        <v>135</v>
      </c>
      <c r="D1102" s="1">
        <v>32031</v>
      </c>
      <c r="E1102" s="10">
        <v>1987</v>
      </c>
      <c r="F1102">
        <v>5</v>
      </c>
      <c r="G1102">
        <v>10</v>
      </c>
      <c r="H1102" s="12">
        <f>ufc_fighters[[#This Row],[weight_pounds]]*0.45359237</f>
        <v>61.23496995</v>
      </c>
      <c r="I1102" s="12">
        <f>ufc_fighters[[#This Row],[height_feet]]*30.48+ufc_fighters[[#This Row],[height_inches]]*2.54</f>
        <v>177.8</v>
      </c>
    </row>
    <row r="1103" spans="1:9">
      <c r="A1103">
        <v>1102</v>
      </c>
      <c r="B1103" t="s">
        <v>1107</v>
      </c>
      <c r="C1103">
        <v>155</v>
      </c>
      <c r="D1103" s="1"/>
      <c r="E1103" s="10">
        <v>0</v>
      </c>
      <c r="F1103">
        <v>5</v>
      </c>
      <c r="G1103">
        <v>11</v>
      </c>
      <c r="H1103" s="12">
        <f>ufc_fighters[[#This Row],[weight_pounds]]*0.45359237</f>
        <v>70.306817350000003</v>
      </c>
      <c r="I1103" s="12">
        <f>ufc_fighters[[#This Row],[height_feet]]*30.48+ufc_fighters[[#This Row],[height_inches]]*2.54</f>
        <v>180.34</v>
      </c>
    </row>
    <row r="1104" spans="1:9">
      <c r="A1104">
        <v>1103</v>
      </c>
      <c r="B1104" t="s">
        <v>1108</v>
      </c>
      <c r="C1104">
        <v>155</v>
      </c>
      <c r="D1104" s="1">
        <v>33811</v>
      </c>
      <c r="E1104" s="10">
        <v>1992</v>
      </c>
      <c r="F1104">
        <v>6</v>
      </c>
      <c r="G1104">
        <v>1</v>
      </c>
      <c r="H1104" s="12">
        <f>ufc_fighters[[#This Row],[weight_pounds]]*0.45359237</f>
        <v>70.306817350000003</v>
      </c>
      <c r="I1104" s="12">
        <f>ufc_fighters[[#This Row],[height_feet]]*30.48+ufc_fighters[[#This Row],[height_inches]]*2.54</f>
        <v>185.42</v>
      </c>
    </row>
    <row r="1105" spans="1:9">
      <c r="A1105">
        <v>1104</v>
      </c>
      <c r="B1105" t="s">
        <v>1109</v>
      </c>
      <c r="C1105">
        <v>154</v>
      </c>
      <c r="D1105" s="1">
        <v>28938</v>
      </c>
      <c r="E1105" s="10">
        <v>1979</v>
      </c>
      <c r="F1105">
        <v>6</v>
      </c>
      <c r="G1105">
        <v>0</v>
      </c>
      <c r="H1105" s="12">
        <f>ufc_fighters[[#This Row],[weight_pounds]]*0.45359237</f>
        <v>69.853224980000007</v>
      </c>
      <c r="I1105" s="12">
        <f>ufc_fighters[[#This Row],[height_feet]]*30.48+ufc_fighters[[#This Row],[height_inches]]*2.54</f>
        <v>182.88</v>
      </c>
    </row>
    <row r="1106" spans="1:9">
      <c r="A1106">
        <v>1105</v>
      </c>
      <c r="B1106" t="s">
        <v>1110</v>
      </c>
      <c r="C1106">
        <v>185</v>
      </c>
      <c r="D1106" s="1">
        <v>33822</v>
      </c>
      <c r="E1106" s="10">
        <v>1992</v>
      </c>
      <c r="F1106">
        <v>6</v>
      </c>
      <c r="G1106">
        <v>0</v>
      </c>
      <c r="H1106" s="12">
        <f>ufc_fighters[[#This Row],[weight_pounds]]*0.45359237</f>
        <v>83.914588450000011</v>
      </c>
      <c r="I1106" s="12">
        <f>ufc_fighters[[#This Row],[height_feet]]*30.48+ufc_fighters[[#This Row],[height_inches]]*2.54</f>
        <v>182.88</v>
      </c>
    </row>
    <row r="1107" spans="1:9">
      <c r="A1107">
        <v>1106</v>
      </c>
      <c r="B1107" t="s">
        <v>1111</v>
      </c>
      <c r="C1107">
        <v>155</v>
      </c>
      <c r="D1107" s="1">
        <v>27916</v>
      </c>
      <c r="E1107" s="10">
        <v>1976</v>
      </c>
      <c r="F1107">
        <v>5</v>
      </c>
      <c r="G1107">
        <v>11</v>
      </c>
      <c r="H1107" s="12">
        <f>ufc_fighters[[#This Row],[weight_pounds]]*0.45359237</f>
        <v>70.306817350000003</v>
      </c>
      <c r="I1107" s="12">
        <f>ufc_fighters[[#This Row],[height_feet]]*30.48+ufc_fighters[[#This Row],[height_inches]]*2.54</f>
        <v>180.34</v>
      </c>
    </row>
    <row r="1108" spans="1:9">
      <c r="A1108">
        <v>1107</v>
      </c>
      <c r="B1108" t="s">
        <v>1112</v>
      </c>
      <c r="C1108">
        <v>155</v>
      </c>
      <c r="D1108" s="1">
        <v>31729</v>
      </c>
      <c r="E1108" s="10">
        <v>1986</v>
      </c>
      <c r="F1108">
        <v>5</v>
      </c>
      <c r="G1108">
        <v>7</v>
      </c>
      <c r="H1108" s="12">
        <f>ufc_fighters[[#This Row],[weight_pounds]]*0.45359237</f>
        <v>70.306817350000003</v>
      </c>
      <c r="I1108" s="12">
        <f>ufc_fighters[[#This Row],[height_feet]]*30.48+ufc_fighters[[#This Row],[height_inches]]*2.54</f>
        <v>170.18</v>
      </c>
    </row>
    <row r="1109" spans="1:9">
      <c r="A1109">
        <v>1108</v>
      </c>
      <c r="B1109" t="s">
        <v>1113</v>
      </c>
      <c r="C1109">
        <v>185</v>
      </c>
      <c r="D1109" s="1"/>
      <c r="E1109" s="10">
        <v>0</v>
      </c>
      <c r="H1109" s="12">
        <f>ufc_fighters[[#This Row],[weight_pounds]]*0.45359237</f>
        <v>83.914588450000011</v>
      </c>
      <c r="I1109" s="12">
        <f>ufc_fighters[[#This Row],[height_feet]]*30.48+ufc_fighters[[#This Row],[height_inches]]*2.54</f>
        <v>0</v>
      </c>
    </row>
    <row r="1110" spans="1:9">
      <c r="A1110">
        <v>1109</v>
      </c>
      <c r="B1110" t="s">
        <v>1114</v>
      </c>
      <c r="C1110">
        <v>170</v>
      </c>
      <c r="D1110" s="1"/>
      <c r="E1110" s="10">
        <v>0</v>
      </c>
      <c r="F1110">
        <v>6</v>
      </c>
      <c r="G1110">
        <v>0</v>
      </c>
      <c r="H1110" s="12">
        <f>ufc_fighters[[#This Row],[weight_pounds]]*0.45359237</f>
        <v>77.110702900000007</v>
      </c>
      <c r="I1110" s="12">
        <f>ufc_fighters[[#This Row],[height_feet]]*30.48+ufc_fighters[[#This Row],[height_inches]]*2.54</f>
        <v>182.88</v>
      </c>
    </row>
    <row r="1111" spans="1:9">
      <c r="A1111">
        <v>1110</v>
      </c>
      <c r="B1111" t="s">
        <v>1115</v>
      </c>
      <c r="D1111" s="1"/>
      <c r="E1111" s="10">
        <v>0</v>
      </c>
      <c r="H1111" s="12">
        <f>ufc_fighters[[#This Row],[weight_pounds]]*0.45359237</f>
        <v>0</v>
      </c>
      <c r="I1111" s="12">
        <f>ufc_fighters[[#This Row],[height_feet]]*30.48+ufc_fighters[[#This Row],[height_inches]]*2.54</f>
        <v>0</v>
      </c>
    </row>
    <row r="1112" spans="1:9">
      <c r="A1112">
        <v>1111</v>
      </c>
      <c r="B1112" t="s">
        <v>1116</v>
      </c>
      <c r="C1112">
        <v>145</v>
      </c>
      <c r="D1112" s="1">
        <v>33689</v>
      </c>
      <c r="E1112" s="10">
        <v>1992</v>
      </c>
      <c r="F1112">
        <v>5</v>
      </c>
      <c r="G1112">
        <v>7</v>
      </c>
      <c r="H1112" s="12">
        <f>ufc_fighters[[#This Row],[weight_pounds]]*0.45359237</f>
        <v>65.770893650000005</v>
      </c>
      <c r="I1112" s="12">
        <f>ufc_fighters[[#This Row],[height_feet]]*30.48+ufc_fighters[[#This Row],[height_inches]]*2.54</f>
        <v>170.18</v>
      </c>
    </row>
    <row r="1113" spans="1:9">
      <c r="A1113">
        <v>1112</v>
      </c>
      <c r="B1113" t="s">
        <v>1117</v>
      </c>
      <c r="C1113">
        <v>200</v>
      </c>
      <c r="D1113" s="1"/>
      <c r="E1113" s="10">
        <v>0</v>
      </c>
      <c r="F1113">
        <v>6</v>
      </c>
      <c r="G1113">
        <v>3</v>
      </c>
      <c r="H1113" s="12">
        <f>ufc_fighters[[#This Row],[weight_pounds]]*0.45359237</f>
        <v>90.718474000000001</v>
      </c>
      <c r="I1113" s="12">
        <f>ufc_fighters[[#This Row],[height_feet]]*30.48+ufc_fighters[[#This Row],[height_inches]]*2.54</f>
        <v>190.5</v>
      </c>
    </row>
    <row r="1114" spans="1:9">
      <c r="A1114">
        <v>1113</v>
      </c>
      <c r="B1114" t="s">
        <v>1118</v>
      </c>
      <c r="C1114">
        <v>185</v>
      </c>
      <c r="D1114" s="1"/>
      <c r="E1114" s="10">
        <v>0</v>
      </c>
      <c r="F1114">
        <v>5</v>
      </c>
      <c r="G1114">
        <v>11</v>
      </c>
      <c r="H1114" s="12">
        <f>ufc_fighters[[#This Row],[weight_pounds]]*0.45359237</f>
        <v>83.914588450000011</v>
      </c>
      <c r="I1114" s="12">
        <f>ufc_fighters[[#This Row],[height_feet]]*30.48+ufc_fighters[[#This Row],[height_inches]]*2.54</f>
        <v>180.34</v>
      </c>
    </row>
    <row r="1115" spans="1:9">
      <c r="A1115">
        <v>1114</v>
      </c>
      <c r="B1115" t="s">
        <v>1119</v>
      </c>
      <c r="C1115">
        <v>125</v>
      </c>
      <c r="D1115" s="1">
        <v>31279</v>
      </c>
      <c r="E1115" s="10">
        <v>1985</v>
      </c>
      <c r="F1115">
        <v>5</v>
      </c>
      <c r="G1115">
        <v>8</v>
      </c>
      <c r="H1115" s="12">
        <f>ufc_fighters[[#This Row],[weight_pounds]]*0.45359237</f>
        <v>56.699046250000002</v>
      </c>
      <c r="I1115" s="12">
        <f>ufc_fighters[[#This Row],[height_feet]]*30.48+ufc_fighters[[#This Row],[height_inches]]*2.54</f>
        <v>172.72</v>
      </c>
    </row>
    <row r="1116" spans="1:9">
      <c r="A1116">
        <v>1115</v>
      </c>
      <c r="B1116" t="s">
        <v>1120</v>
      </c>
      <c r="D1116" s="1"/>
      <c r="E1116" s="10">
        <v>0</v>
      </c>
      <c r="H1116" s="12">
        <f>ufc_fighters[[#This Row],[weight_pounds]]*0.45359237</f>
        <v>0</v>
      </c>
      <c r="I1116" s="12">
        <f>ufc_fighters[[#This Row],[height_feet]]*30.48+ufc_fighters[[#This Row],[height_inches]]*2.54</f>
        <v>0</v>
      </c>
    </row>
    <row r="1117" spans="1:9">
      <c r="A1117">
        <v>1116</v>
      </c>
      <c r="B1117" t="s">
        <v>1121</v>
      </c>
      <c r="C1117">
        <v>155</v>
      </c>
      <c r="D1117" s="1">
        <v>27045</v>
      </c>
      <c r="E1117" s="10">
        <v>1974</v>
      </c>
      <c r="F1117">
        <v>5</v>
      </c>
      <c r="G1117">
        <v>8</v>
      </c>
      <c r="H1117" s="12">
        <f>ufc_fighters[[#This Row],[weight_pounds]]*0.45359237</f>
        <v>70.306817350000003</v>
      </c>
      <c r="I1117" s="12">
        <f>ufc_fighters[[#This Row],[height_feet]]*30.48+ufc_fighters[[#This Row],[height_inches]]*2.54</f>
        <v>172.72</v>
      </c>
    </row>
    <row r="1118" spans="1:9">
      <c r="A1118">
        <v>1117</v>
      </c>
      <c r="B1118" t="s">
        <v>1122</v>
      </c>
      <c r="C1118">
        <v>230</v>
      </c>
      <c r="D1118" s="1"/>
      <c r="E1118" s="10">
        <v>0</v>
      </c>
      <c r="F1118">
        <v>6</v>
      </c>
      <c r="G1118">
        <v>0</v>
      </c>
      <c r="H1118" s="12">
        <f>ufc_fighters[[#This Row],[weight_pounds]]*0.45359237</f>
        <v>104.32624510000001</v>
      </c>
      <c r="I1118" s="12">
        <f>ufc_fighters[[#This Row],[height_feet]]*30.48+ufc_fighters[[#This Row],[height_inches]]*2.54</f>
        <v>182.88</v>
      </c>
    </row>
    <row r="1119" spans="1:9">
      <c r="A1119">
        <v>1118</v>
      </c>
      <c r="B1119" t="s">
        <v>1123</v>
      </c>
      <c r="C1119">
        <v>185</v>
      </c>
      <c r="D1119" s="1">
        <v>34194</v>
      </c>
      <c r="E1119" s="10">
        <v>1993</v>
      </c>
      <c r="F1119">
        <v>5</v>
      </c>
      <c r="G1119">
        <v>11</v>
      </c>
      <c r="H1119" s="12">
        <f>ufc_fighters[[#This Row],[weight_pounds]]*0.45359237</f>
        <v>83.914588450000011</v>
      </c>
      <c r="I1119" s="12">
        <f>ufc_fighters[[#This Row],[height_feet]]*30.48+ufc_fighters[[#This Row],[height_inches]]*2.54</f>
        <v>180.34</v>
      </c>
    </row>
    <row r="1120" spans="1:9">
      <c r="A1120">
        <v>1119</v>
      </c>
      <c r="B1120" t="s">
        <v>1124</v>
      </c>
      <c r="C1120">
        <v>155</v>
      </c>
      <c r="D1120" s="1">
        <v>31112</v>
      </c>
      <c r="E1120" s="10">
        <v>1985</v>
      </c>
      <c r="F1120">
        <v>5</v>
      </c>
      <c r="G1120">
        <v>7</v>
      </c>
      <c r="H1120" s="12">
        <f>ufc_fighters[[#This Row],[weight_pounds]]*0.45359237</f>
        <v>70.306817350000003</v>
      </c>
      <c r="I1120" s="12">
        <f>ufc_fighters[[#This Row],[height_feet]]*30.48+ufc_fighters[[#This Row],[height_inches]]*2.54</f>
        <v>170.18</v>
      </c>
    </row>
    <row r="1121" spans="1:9">
      <c r="A1121">
        <v>1120</v>
      </c>
      <c r="B1121" t="s">
        <v>1125</v>
      </c>
      <c r="C1121">
        <v>205</v>
      </c>
      <c r="D1121" s="1">
        <v>28407</v>
      </c>
      <c r="E1121" s="10">
        <v>1977</v>
      </c>
      <c r="H1121" s="12">
        <f>ufc_fighters[[#This Row],[weight_pounds]]*0.45359237</f>
        <v>92.986435850000007</v>
      </c>
      <c r="I1121" s="12">
        <f>ufc_fighters[[#This Row],[height_feet]]*30.48+ufc_fighters[[#This Row],[height_inches]]*2.54</f>
        <v>0</v>
      </c>
    </row>
    <row r="1122" spans="1:9">
      <c r="A1122">
        <v>1121</v>
      </c>
      <c r="B1122" t="s">
        <v>1126</v>
      </c>
      <c r="C1122">
        <v>145</v>
      </c>
      <c r="D1122" s="1">
        <v>32610</v>
      </c>
      <c r="E1122" s="10">
        <v>1989</v>
      </c>
      <c r="F1122">
        <v>6</v>
      </c>
      <c r="G1122">
        <v>0</v>
      </c>
      <c r="H1122" s="12">
        <f>ufc_fighters[[#This Row],[weight_pounds]]*0.45359237</f>
        <v>65.770893650000005</v>
      </c>
      <c r="I1122" s="12">
        <f>ufc_fighters[[#This Row],[height_feet]]*30.48+ufc_fighters[[#This Row],[height_inches]]*2.54</f>
        <v>182.88</v>
      </c>
    </row>
    <row r="1123" spans="1:9">
      <c r="A1123">
        <v>1122</v>
      </c>
      <c r="B1123" t="s">
        <v>1127</v>
      </c>
      <c r="C1123">
        <v>135</v>
      </c>
      <c r="D1123" s="1">
        <v>30245</v>
      </c>
      <c r="E1123" s="10">
        <v>1982</v>
      </c>
      <c r="F1123">
        <v>5</v>
      </c>
      <c r="G1123">
        <v>6</v>
      </c>
      <c r="H1123" s="12">
        <f>ufc_fighters[[#This Row],[weight_pounds]]*0.45359237</f>
        <v>61.23496995</v>
      </c>
      <c r="I1123" s="12">
        <f>ufc_fighters[[#This Row],[height_feet]]*30.48+ufc_fighters[[#This Row],[height_inches]]*2.54</f>
        <v>167.64000000000001</v>
      </c>
    </row>
    <row r="1124" spans="1:9">
      <c r="A1124">
        <v>1123</v>
      </c>
      <c r="B1124" t="s">
        <v>1128</v>
      </c>
      <c r="C1124">
        <v>240</v>
      </c>
      <c r="D1124" s="1">
        <v>30642</v>
      </c>
      <c r="E1124" s="10">
        <v>1983</v>
      </c>
      <c r="F1124">
        <v>6</v>
      </c>
      <c r="G1124">
        <v>4</v>
      </c>
      <c r="H1124" s="12">
        <f>ufc_fighters[[#This Row],[weight_pounds]]*0.45359237</f>
        <v>108.86216880000001</v>
      </c>
      <c r="I1124" s="12">
        <f>ufc_fighters[[#This Row],[height_feet]]*30.48+ufc_fighters[[#This Row],[height_inches]]*2.54</f>
        <v>193.04</v>
      </c>
    </row>
    <row r="1125" spans="1:9">
      <c r="A1125">
        <v>1124</v>
      </c>
      <c r="B1125" t="s">
        <v>1129</v>
      </c>
      <c r="C1125">
        <v>230</v>
      </c>
      <c r="D1125" s="1"/>
      <c r="E1125" s="10">
        <v>0</v>
      </c>
      <c r="F1125">
        <v>6</v>
      </c>
      <c r="G1125">
        <v>2</v>
      </c>
      <c r="H1125" s="12">
        <f>ufc_fighters[[#This Row],[weight_pounds]]*0.45359237</f>
        <v>104.32624510000001</v>
      </c>
      <c r="I1125" s="12">
        <f>ufc_fighters[[#This Row],[height_feet]]*30.48+ufc_fighters[[#This Row],[height_inches]]*2.54</f>
        <v>187.96</v>
      </c>
    </row>
    <row r="1126" spans="1:9">
      <c r="A1126">
        <v>1125</v>
      </c>
      <c r="B1126" t="s">
        <v>1130</v>
      </c>
      <c r="C1126">
        <v>155</v>
      </c>
      <c r="D1126" s="1"/>
      <c r="E1126" s="10">
        <v>0</v>
      </c>
      <c r="F1126">
        <v>5</v>
      </c>
      <c r="G1126">
        <v>11</v>
      </c>
      <c r="H1126" s="12">
        <f>ufc_fighters[[#This Row],[weight_pounds]]*0.45359237</f>
        <v>70.306817350000003</v>
      </c>
      <c r="I1126" s="12">
        <f>ufc_fighters[[#This Row],[height_feet]]*30.48+ufc_fighters[[#This Row],[height_inches]]*2.54</f>
        <v>180.34</v>
      </c>
    </row>
    <row r="1127" spans="1:9">
      <c r="A1127">
        <v>1126</v>
      </c>
      <c r="B1127" t="s">
        <v>1131</v>
      </c>
      <c r="C1127">
        <v>125</v>
      </c>
      <c r="D1127" s="1">
        <v>33742</v>
      </c>
      <c r="E1127" s="10">
        <v>1992</v>
      </c>
      <c r="F1127">
        <v>5</v>
      </c>
      <c r="G1127">
        <v>4</v>
      </c>
      <c r="H1127" s="12">
        <f>ufc_fighters[[#This Row],[weight_pounds]]*0.45359237</f>
        <v>56.699046250000002</v>
      </c>
      <c r="I1127" s="12">
        <f>ufc_fighters[[#This Row],[height_feet]]*30.48+ufc_fighters[[#This Row],[height_inches]]*2.54</f>
        <v>162.56</v>
      </c>
    </row>
    <row r="1128" spans="1:9">
      <c r="A1128">
        <v>1127</v>
      </c>
      <c r="B1128" t="s">
        <v>1132</v>
      </c>
      <c r="C1128">
        <v>205</v>
      </c>
      <c r="D1128" s="1">
        <v>26043</v>
      </c>
      <c r="E1128" s="10">
        <v>1971</v>
      </c>
      <c r="F1128">
        <v>6</v>
      </c>
      <c r="G1128">
        <v>0</v>
      </c>
      <c r="H1128" s="12">
        <f>ufc_fighters[[#This Row],[weight_pounds]]*0.45359237</f>
        <v>92.986435850000007</v>
      </c>
      <c r="I1128" s="12">
        <f>ufc_fighters[[#This Row],[height_feet]]*30.48+ufc_fighters[[#This Row],[height_inches]]*2.54</f>
        <v>182.88</v>
      </c>
    </row>
    <row r="1129" spans="1:9">
      <c r="A1129">
        <v>1128</v>
      </c>
      <c r="B1129" t="s">
        <v>1133</v>
      </c>
      <c r="C1129">
        <v>249</v>
      </c>
      <c r="D1129" s="1">
        <v>33862</v>
      </c>
      <c r="E1129" s="10">
        <v>1992</v>
      </c>
      <c r="F1129">
        <v>6</v>
      </c>
      <c r="G1129">
        <v>3</v>
      </c>
      <c r="H1129" s="12">
        <f>ufc_fighters[[#This Row],[weight_pounds]]*0.45359237</f>
        <v>112.94450013000001</v>
      </c>
      <c r="I1129" s="12">
        <f>ufc_fighters[[#This Row],[height_feet]]*30.48+ufc_fighters[[#This Row],[height_inches]]*2.54</f>
        <v>190.5</v>
      </c>
    </row>
    <row r="1130" spans="1:9">
      <c r="A1130">
        <v>1129</v>
      </c>
      <c r="B1130" t="s">
        <v>1134</v>
      </c>
      <c r="C1130">
        <v>155</v>
      </c>
      <c r="D1130" s="1"/>
      <c r="E1130" s="10">
        <v>0</v>
      </c>
      <c r="H1130" s="12">
        <f>ufc_fighters[[#This Row],[weight_pounds]]*0.45359237</f>
        <v>70.306817350000003</v>
      </c>
      <c r="I1130" s="12">
        <f>ufc_fighters[[#This Row],[height_feet]]*30.48+ufc_fighters[[#This Row],[height_inches]]*2.54</f>
        <v>0</v>
      </c>
    </row>
    <row r="1131" spans="1:9">
      <c r="A1131">
        <v>1130</v>
      </c>
      <c r="B1131" t="s">
        <v>1135</v>
      </c>
      <c r="C1131">
        <v>155</v>
      </c>
      <c r="D1131" s="1">
        <v>30070</v>
      </c>
      <c r="E1131" s="10">
        <v>1982</v>
      </c>
      <c r="F1131">
        <v>5</v>
      </c>
      <c r="G1131">
        <v>6</v>
      </c>
      <c r="H1131" s="12">
        <f>ufc_fighters[[#This Row],[weight_pounds]]*0.45359237</f>
        <v>70.306817350000003</v>
      </c>
      <c r="I1131" s="12">
        <f>ufc_fighters[[#This Row],[height_feet]]*30.48+ufc_fighters[[#This Row],[height_inches]]*2.54</f>
        <v>167.64000000000001</v>
      </c>
    </row>
    <row r="1132" spans="1:9">
      <c r="A1132">
        <v>1131</v>
      </c>
      <c r="B1132" t="s">
        <v>1136</v>
      </c>
      <c r="C1132">
        <v>135</v>
      </c>
      <c r="D1132" s="1">
        <v>31502</v>
      </c>
      <c r="E1132" s="10">
        <v>1986</v>
      </c>
      <c r="F1132">
        <v>5</v>
      </c>
      <c r="G1132">
        <v>10</v>
      </c>
      <c r="H1132" s="12">
        <f>ufc_fighters[[#This Row],[weight_pounds]]*0.45359237</f>
        <v>61.23496995</v>
      </c>
      <c r="I1132" s="12">
        <f>ufc_fighters[[#This Row],[height_feet]]*30.48+ufc_fighters[[#This Row],[height_inches]]*2.54</f>
        <v>177.8</v>
      </c>
    </row>
    <row r="1133" spans="1:9">
      <c r="A1133">
        <v>1132</v>
      </c>
      <c r="B1133" t="s">
        <v>1137</v>
      </c>
      <c r="C1133">
        <v>155</v>
      </c>
      <c r="D1133" s="1">
        <v>30536</v>
      </c>
      <c r="E1133" s="10">
        <v>1983</v>
      </c>
      <c r="H1133" s="12">
        <f>ufc_fighters[[#This Row],[weight_pounds]]*0.45359237</f>
        <v>70.306817350000003</v>
      </c>
      <c r="I1133" s="12">
        <f>ufc_fighters[[#This Row],[height_feet]]*30.48+ufc_fighters[[#This Row],[height_inches]]*2.54</f>
        <v>0</v>
      </c>
    </row>
    <row r="1134" spans="1:9">
      <c r="A1134">
        <v>1133</v>
      </c>
      <c r="B1134" t="s">
        <v>1138</v>
      </c>
      <c r="C1134">
        <v>125</v>
      </c>
      <c r="D1134" s="1">
        <v>30461</v>
      </c>
      <c r="E1134" s="10">
        <v>1983</v>
      </c>
      <c r="F1134">
        <v>5</v>
      </c>
      <c r="G1134">
        <v>6</v>
      </c>
      <c r="H1134" s="12">
        <f>ufc_fighters[[#This Row],[weight_pounds]]*0.45359237</f>
        <v>56.699046250000002</v>
      </c>
      <c r="I1134" s="12">
        <f>ufc_fighters[[#This Row],[height_feet]]*30.48+ufc_fighters[[#This Row],[height_inches]]*2.54</f>
        <v>167.64000000000001</v>
      </c>
    </row>
    <row r="1135" spans="1:9">
      <c r="A1135">
        <v>1134</v>
      </c>
      <c r="B1135" t="s">
        <v>1139</v>
      </c>
      <c r="C1135">
        <v>170</v>
      </c>
      <c r="D1135" s="1">
        <v>33292</v>
      </c>
      <c r="E1135" s="10">
        <v>1991</v>
      </c>
      <c r="F1135">
        <v>5</v>
      </c>
      <c r="G1135">
        <v>8</v>
      </c>
      <c r="H1135" s="12">
        <f>ufc_fighters[[#This Row],[weight_pounds]]*0.45359237</f>
        <v>77.110702900000007</v>
      </c>
      <c r="I1135" s="12">
        <f>ufc_fighters[[#This Row],[height_feet]]*30.48+ufc_fighters[[#This Row],[height_inches]]*2.54</f>
        <v>172.72</v>
      </c>
    </row>
    <row r="1136" spans="1:9">
      <c r="A1136">
        <v>1135</v>
      </c>
      <c r="B1136" t="s">
        <v>1140</v>
      </c>
      <c r="C1136">
        <v>155</v>
      </c>
      <c r="D1136" s="1">
        <v>32749</v>
      </c>
      <c r="E1136" s="10">
        <v>1989</v>
      </c>
      <c r="F1136">
        <v>5</v>
      </c>
      <c r="G1136">
        <v>10</v>
      </c>
      <c r="H1136" s="12">
        <f>ufc_fighters[[#This Row],[weight_pounds]]*0.45359237</f>
        <v>70.306817350000003</v>
      </c>
      <c r="I1136" s="12">
        <f>ufc_fighters[[#This Row],[height_feet]]*30.48+ufc_fighters[[#This Row],[height_inches]]*2.54</f>
        <v>177.8</v>
      </c>
    </row>
    <row r="1137" spans="1:9">
      <c r="A1137">
        <v>1136</v>
      </c>
      <c r="B1137" t="s">
        <v>1141</v>
      </c>
      <c r="C1137">
        <v>145</v>
      </c>
      <c r="D1137" s="1">
        <v>34727</v>
      </c>
      <c r="E1137" s="10">
        <v>1995</v>
      </c>
      <c r="F1137">
        <v>5</v>
      </c>
      <c r="G1137">
        <v>7</v>
      </c>
      <c r="H1137" s="12">
        <f>ufc_fighters[[#This Row],[weight_pounds]]*0.45359237</f>
        <v>65.770893650000005</v>
      </c>
      <c r="I1137" s="12">
        <f>ufc_fighters[[#This Row],[height_feet]]*30.48+ufc_fighters[[#This Row],[height_inches]]*2.54</f>
        <v>170.18</v>
      </c>
    </row>
    <row r="1138" spans="1:9">
      <c r="A1138">
        <v>1137</v>
      </c>
      <c r="B1138" t="s">
        <v>1142</v>
      </c>
      <c r="C1138">
        <v>125</v>
      </c>
      <c r="D1138" s="1">
        <v>30845</v>
      </c>
      <c r="E1138" s="10">
        <v>1984</v>
      </c>
      <c r="F1138">
        <v>5</v>
      </c>
      <c r="G1138">
        <v>3</v>
      </c>
      <c r="H1138" s="12">
        <f>ufc_fighters[[#This Row],[weight_pounds]]*0.45359237</f>
        <v>56.699046250000002</v>
      </c>
      <c r="I1138" s="12">
        <f>ufc_fighters[[#This Row],[height_feet]]*30.48+ufc_fighters[[#This Row],[height_inches]]*2.54</f>
        <v>160.02000000000001</v>
      </c>
    </row>
    <row r="1139" spans="1:9">
      <c r="A1139">
        <v>1138</v>
      </c>
      <c r="B1139" t="s">
        <v>1143</v>
      </c>
      <c r="C1139">
        <v>170</v>
      </c>
      <c r="D1139" s="1">
        <v>27309</v>
      </c>
      <c r="E1139" s="10">
        <v>1974</v>
      </c>
      <c r="F1139">
        <v>5</v>
      </c>
      <c r="G1139">
        <v>7</v>
      </c>
      <c r="H1139" s="12">
        <f>ufc_fighters[[#This Row],[weight_pounds]]*0.45359237</f>
        <v>77.110702900000007</v>
      </c>
      <c r="I1139" s="12">
        <f>ufc_fighters[[#This Row],[height_feet]]*30.48+ufc_fighters[[#This Row],[height_inches]]*2.54</f>
        <v>170.18</v>
      </c>
    </row>
    <row r="1140" spans="1:9">
      <c r="A1140">
        <v>1139</v>
      </c>
      <c r="B1140" t="s">
        <v>1144</v>
      </c>
      <c r="C1140">
        <v>155</v>
      </c>
      <c r="D1140" s="1">
        <v>28755</v>
      </c>
      <c r="E1140" s="10">
        <v>1978</v>
      </c>
      <c r="F1140">
        <v>5</v>
      </c>
      <c r="G1140">
        <v>7</v>
      </c>
      <c r="H1140" s="12">
        <f>ufc_fighters[[#This Row],[weight_pounds]]*0.45359237</f>
        <v>70.306817350000003</v>
      </c>
      <c r="I1140" s="12">
        <f>ufc_fighters[[#This Row],[height_feet]]*30.48+ufc_fighters[[#This Row],[height_inches]]*2.54</f>
        <v>170.18</v>
      </c>
    </row>
    <row r="1141" spans="1:9">
      <c r="A1141">
        <v>1140</v>
      </c>
      <c r="B1141" t="s">
        <v>1145</v>
      </c>
      <c r="C1141">
        <v>242</v>
      </c>
      <c r="D1141" s="1">
        <v>28993</v>
      </c>
      <c r="E1141" s="10">
        <v>1979</v>
      </c>
      <c r="F1141">
        <v>6</v>
      </c>
      <c r="G1141">
        <v>2</v>
      </c>
      <c r="H1141" s="12">
        <f>ufc_fighters[[#This Row],[weight_pounds]]*0.45359237</f>
        <v>109.76935354000001</v>
      </c>
      <c r="I1141" s="12">
        <f>ufc_fighters[[#This Row],[height_feet]]*30.48+ufc_fighters[[#This Row],[height_inches]]*2.54</f>
        <v>187.96</v>
      </c>
    </row>
    <row r="1142" spans="1:9">
      <c r="A1142">
        <v>1141</v>
      </c>
      <c r="B1142" t="s">
        <v>1146</v>
      </c>
      <c r="C1142">
        <v>155</v>
      </c>
      <c r="D1142" s="1">
        <v>29648</v>
      </c>
      <c r="E1142" s="10">
        <v>1981</v>
      </c>
      <c r="F1142">
        <v>5</v>
      </c>
      <c r="G1142">
        <v>6</v>
      </c>
      <c r="H1142" s="12">
        <f>ufc_fighters[[#This Row],[weight_pounds]]*0.45359237</f>
        <v>70.306817350000003</v>
      </c>
      <c r="I1142" s="12">
        <f>ufc_fighters[[#This Row],[height_feet]]*30.48+ufc_fighters[[#This Row],[height_inches]]*2.54</f>
        <v>167.64000000000001</v>
      </c>
    </row>
    <row r="1143" spans="1:9">
      <c r="A1143">
        <v>1142</v>
      </c>
      <c r="B1143" t="s">
        <v>1147</v>
      </c>
      <c r="C1143">
        <v>145</v>
      </c>
      <c r="D1143" s="1">
        <v>33356</v>
      </c>
      <c r="E1143" s="10">
        <v>1991</v>
      </c>
      <c r="F1143">
        <v>5</v>
      </c>
      <c r="G1143">
        <v>9</v>
      </c>
      <c r="H1143" s="12">
        <f>ufc_fighters[[#This Row],[weight_pounds]]*0.45359237</f>
        <v>65.770893650000005</v>
      </c>
      <c r="I1143" s="12">
        <f>ufc_fighters[[#This Row],[height_feet]]*30.48+ufc_fighters[[#This Row],[height_inches]]*2.54</f>
        <v>175.26</v>
      </c>
    </row>
    <row r="1144" spans="1:9">
      <c r="A1144">
        <v>1143</v>
      </c>
      <c r="B1144" t="s">
        <v>1148</v>
      </c>
      <c r="C1144">
        <v>135</v>
      </c>
      <c r="D1144" s="1"/>
      <c r="E1144" s="10">
        <v>0</v>
      </c>
      <c r="F1144">
        <v>5</v>
      </c>
      <c r="G1144">
        <v>10</v>
      </c>
      <c r="H1144" s="12">
        <f>ufc_fighters[[#This Row],[weight_pounds]]*0.45359237</f>
        <v>61.23496995</v>
      </c>
      <c r="I1144" s="12">
        <f>ufc_fighters[[#This Row],[height_feet]]*30.48+ufc_fighters[[#This Row],[height_inches]]*2.54</f>
        <v>177.8</v>
      </c>
    </row>
    <row r="1145" spans="1:9">
      <c r="A1145">
        <v>1144</v>
      </c>
      <c r="B1145" t="s">
        <v>1149</v>
      </c>
      <c r="C1145">
        <v>170</v>
      </c>
      <c r="D1145" s="1">
        <v>30574</v>
      </c>
      <c r="E1145" s="10">
        <v>1983</v>
      </c>
      <c r="F1145">
        <v>5</v>
      </c>
      <c r="G1145">
        <v>9</v>
      </c>
      <c r="H1145" s="12">
        <f>ufc_fighters[[#This Row],[weight_pounds]]*0.45359237</f>
        <v>77.110702900000007</v>
      </c>
      <c r="I1145" s="12">
        <f>ufc_fighters[[#This Row],[height_feet]]*30.48+ufc_fighters[[#This Row],[height_inches]]*2.54</f>
        <v>175.26</v>
      </c>
    </row>
    <row r="1146" spans="1:9">
      <c r="A1146">
        <v>1145</v>
      </c>
      <c r="B1146" t="s">
        <v>1150</v>
      </c>
      <c r="C1146">
        <v>170</v>
      </c>
      <c r="D1146" s="1">
        <v>32039</v>
      </c>
      <c r="E1146" s="10">
        <v>1987</v>
      </c>
      <c r="F1146">
        <v>5</v>
      </c>
      <c r="G1146">
        <v>10</v>
      </c>
      <c r="H1146" s="12">
        <f>ufc_fighters[[#This Row],[weight_pounds]]*0.45359237</f>
        <v>77.110702900000007</v>
      </c>
      <c r="I1146" s="12">
        <f>ufc_fighters[[#This Row],[height_feet]]*30.48+ufc_fighters[[#This Row],[height_inches]]*2.54</f>
        <v>177.8</v>
      </c>
    </row>
    <row r="1147" spans="1:9">
      <c r="A1147">
        <v>1146</v>
      </c>
      <c r="B1147" t="s">
        <v>1151</v>
      </c>
      <c r="C1147">
        <v>205</v>
      </c>
      <c r="D1147" s="1">
        <v>30741</v>
      </c>
      <c r="E1147" s="10">
        <v>1984</v>
      </c>
      <c r="F1147">
        <v>6</v>
      </c>
      <c r="G1147">
        <v>2</v>
      </c>
      <c r="H1147" s="12">
        <f>ufc_fighters[[#This Row],[weight_pounds]]*0.45359237</f>
        <v>92.986435850000007</v>
      </c>
      <c r="I1147" s="12">
        <f>ufc_fighters[[#This Row],[height_feet]]*30.48+ufc_fighters[[#This Row],[height_inches]]*2.54</f>
        <v>187.96</v>
      </c>
    </row>
    <row r="1148" spans="1:9">
      <c r="A1148">
        <v>1147</v>
      </c>
      <c r="B1148" t="s">
        <v>1152</v>
      </c>
      <c r="C1148">
        <v>155</v>
      </c>
      <c r="D1148" s="1">
        <v>32932</v>
      </c>
      <c r="E1148" s="10">
        <v>1990</v>
      </c>
      <c r="F1148">
        <v>6</v>
      </c>
      <c r="G1148">
        <v>2</v>
      </c>
      <c r="H1148" s="12">
        <f>ufc_fighters[[#This Row],[weight_pounds]]*0.45359237</f>
        <v>70.306817350000003</v>
      </c>
      <c r="I1148" s="12">
        <f>ufc_fighters[[#This Row],[height_feet]]*30.48+ufc_fighters[[#This Row],[height_inches]]*2.54</f>
        <v>187.96</v>
      </c>
    </row>
    <row r="1149" spans="1:9">
      <c r="A1149">
        <v>1148</v>
      </c>
      <c r="B1149" t="s">
        <v>1153</v>
      </c>
      <c r="C1149">
        <v>155</v>
      </c>
      <c r="D1149" s="1">
        <v>31523</v>
      </c>
      <c r="E1149" s="10">
        <v>1986</v>
      </c>
      <c r="H1149" s="12">
        <f>ufc_fighters[[#This Row],[weight_pounds]]*0.45359237</f>
        <v>70.306817350000003</v>
      </c>
      <c r="I1149" s="12">
        <f>ufc_fighters[[#This Row],[height_feet]]*30.48+ufc_fighters[[#This Row],[height_inches]]*2.54</f>
        <v>0</v>
      </c>
    </row>
    <row r="1150" spans="1:9">
      <c r="A1150">
        <v>1149</v>
      </c>
      <c r="B1150" t="s">
        <v>1154</v>
      </c>
      <c r="C1150">
        <v>115</v>
      </c>
      <c r="D1150" s="1">
        <v>31636</v>
      </c>
      <c r="E1150" s="10">
        <v>1986</v>
      </c>
      <c r="F1150">
        <v>5</v>
      </c>
      <c r="G1150">
        <v>4</v>
      </c>
      <c r="H1150" s="12">
        <f>ufc_fighters[[#This Row],[weight_pounds]]*0.45359237</f>
        <v>52.163122550000004</v>
      </c>
      <c r="I1150" s="12">
        <f>ufc_fighters[[#This Row],[height_feet]]*30.48+ufc_fighters[[#This Row],[height_inches]]*2.54</f>
        <v>162.56</v>
      </c>
    </row>
    <row r="1151" spans="1:9">
      <c r="A1151">
        <v>1150</v>
      </c>
      <c r="B1151" t="s">
        <v>1155</v>
      </c>
      <c r="C1151">
        <v>155</v>
      </c>
      <c r="D1151" s="1">
        <v>31272</v>
      </c>
      <c r="E1151" s="10">
        <v>1985</v>
      </c>
      <c r="F1151">
        <v>5</v>
      </c>
      <c r="G1151">
        <v>11</v>
      </c>
      <c r="H1151" s="12">
        <f>ufc_fighters[[#This Row],[weight_pounds]]*0.45359237</f>
        <v>70.306817350000003</v>
      </c>
      <c r="I1151" s="12">
        <f>ufc_fighters[[#This Row],[height_feet]]*30.48+ufc_fighters[[#This Row],[height_inches]]*2.54</f>
        <v>180.34</v>
      </c>
    </row>
    <row r="1152" spans="1:9">
      <c r="A1152">
        <v>1151</v>
      </c>
      <c r="B1152" t="s">
        <v>1156</v>
      </c>
      <c r="C1152">
        <v>170</v>
      </c>
      <c r="D1152" s="1">
        <v>34308</v>
      </c>
      <c r="E1152" s="10">
        <v>1993</v>
      </c>
      <c r="F1152">
        <v>6</v>
      </c>
      <c r="G1152">
        <v>0</v>
      </c>
      <c r="H1152" s="12">
        <f>ufc_fighters[[#This Row],[weight_pounds]]*0.45359237</f>
        <v>77.110702900000007</v>
      </c>
      <c r="I1152" s="12">
        <f>ufc_fighters[[#This Row],[height_feet]]*30.48+ufc_fighters[[#This Row],[height_inches]]*2.54</f>
        <v>182.88</v>
      </c>
    </row>
    <row r="1153" spans="1:9">
      <c r="A1153">
        <v>1152</v>
      </c>
      <c r="B1153" t="s">
        <v>1157</v>
      </c>
      <c r="C1153">
        <v>170</v>
      </c>
      <c r="D1153" s="1">
        <v>31193</v>
      </c>
      <c r="E1153" s="10">
        <v>1985</v>
      </c>
      <c r="F1153">
        <v>6</v>
      </c>
      <c r="G1153">
        <v>0</v>
      </c>
      <c r="H1153" s="12">
        <f>ufc_fighters[[#This Row],[weight_pounds]]*0.45359237</f>
        <v>77.110702900000007</v>
      </c>
      <c r="I1153" s="12">
        <f>ufc_fighters[[#This Row],[height_feet]]*30.48+ufc_fighters[[#This Row],[height_inches]]*2.54</f>
        <v>182.88</v>
      </c>
    </row>
    <row r="1154" spans="1:9">
      <c r="A1154">
        <v>1153</v>
      </c>
      <c r="B1154" t="s">
        <v>1158</v>
      </c>
      <c r="C1154">
        <v>155</v>
      </c>
      <c r="D1154" s="1"/>
      <c r="E1154" s="10">
        <v>0</v>
      </c>
      <c r="H1154" s="12">
        <f>ufc_fighters[[#This Row],[weight_pounds]]*0.45359237</f>
        <v>70.306817350000003</v>
      </c>
      <c r="I1154" s="12">
        <f>ufc_fighters[[#This Row],[height_feet]]*30.48+ufc_fighters[[#This Row],[height_inches]]*2.54</f>
        <v>0</v>
      </c>
    </row>
    <row r="1155" spans="1:9">
      <c r="A1155">
        <v>1154</v>
      </c>
      <c r="B1155" t="s">
        <v>1159</v>
      </c>
      <c r="C1155">
        <v>249</v>
      </c>
      <c r="D1155" s="1">
        <v>24124</v>
      </c>
      <c r="E1155" s="10">
        <v>1966</v>
      </c>
      <c r="F1155">
        <v>6</v>
      </c>
      <c r="G1155">
        <v>3</v>
      </c>
      <c r="H1155" s="12">
        <f>ufc_fighters[[#This Row],[weight_pounds]]*0.45359237</f>
        <v>112.94450013000001</v>
      </c>
      <c r="I1155" s="12">
        <f>ufc_fighters[[#This Row],[height_feet]]*30.48+ufc_fighters[[#This Row],[height_inches]]*2.54</f>
        <v>190.5</v>
      </c>
    </row>
    <row r="1156" spans="1:9">
      <c r="A1156">
        <v>1155</v>
      </c>
      <c r="B1156" t="s">
        <v>1160</v>
      </c>
      <c r="C1156">
        <v>265</v>
      </c>
      <c r="D1156" s="1">
        <v>32343</v>
      </c>
      <c r="E1156" s="10">
        <v>1988</v>
      </c>
      <c r="F1156">
        <v>6</v>
      </c>
      <c r="G1156">
        <v>1</v>
      </c>
      <c r="H1156" s="12">
        <f>ufc_fighters[[#This Row],[weight_pounds]]*0.45359237</f>
        <v>120.20197805000001</v>
      </c>
      <c r="I1156" s="12">
        <f>ufc_fighters[[#This Row],[height_feet]]*30.48+ufc_fighters[[#This Row],[height_inches]]*2.54</f>
        <v>185.42</v>
      </c>
    </row>
    <row r="1157" spans="1:9">
      <c r="A1157">
        <v>1156</v>
      </c>
      <c r="B1157" t="s">
        <v>1161</v>
      </c>
      <c r="C1157">
        <v>216</v>
      </c>
      <c r="D1157" s="1">
        <v>21639</v>
      </c>
      <c r="E1157" s="10">
        <v>1959</v>
      </c>
      <c r="F1157">
        <v>6</v>
      </c>
      <c r="G1157">
        <v>5</v>
      </c>
      <c r="H1157" s="12">
        <f>ufc_fighters[[#This Row],[weight_pounds]]*0.45359237</f>
        <v>97.97595192</v>
      </c>
      <c r="I1157" s="12">
        <f>ufc_fighters[[#This Row],[height_feet]]*30.48+ufc_fighters[[#This Row],[height_inches]]*2.54</f>
        <v>195.57999999999998</v>
      </c>
    </row>
    <row r="1158" spans="1:9">
      <c r="A1158">
        <v>1157</v>
      </c>
      <c r="B1158" t="s">
        <v>1162</v>
      </c>
      <c r="C1158">
        <v>185</v>
      </c>
      <c r="D1158" s="1">
        <v>30519</v>
      </c>
      <c r="E1158" s="10">
        <v>1983</v>
      </c>
      <c r="F1158">
        <v>6</v>
      </c>
      <c r="G1158">
        <v>0</v>
      </c>
      <c r="H1158" s="12">
        <f>ufc_fighters[[#This Row],[weight_pounds]]*0.45359237</f>
        <v>83.914588450000011</v>
      </c>
      <c r="I1158" s="12">
        <f>ufc_fighters[[#This Row],[height_feet]]*30.48+ufc_fighters[[#This Row],[height_inches]]*2.54</f>
        <v>182.88</v>
      </c>
    </row>
    <row r="1159" spans="1:9">
      <c r="A1159">
        <v>1158</v>
      </c>
      <c r="B1159" t="s">
        <v>1163</v>
      </c>
      <c r="C1159">
        <v>155</v>
      </c>
      <c r="D1159" s="1">
        <v>34922</v>
      </c>
      <c r="E1159" s="10">
        <v>1995</v>
      </c>
      <c r="F1159">
        <v>6</v>
      </c>
      <c r="G1159">
        <v>2</v>
      </c>
      <c r="H1159" s="12">
        <f>ufc_fighters[[#This Row],[weight_pounds]]*0.45359237</f>
        <v>70.306817350000003</v>
      </c>
      <c r="I1159" s="12">
        <f>ufc_fighters[[#This Row],[height_feet]]*30.48+ufc_fighters[[#This Row],[height_inches]]*2.54</f>
        <v>187.96</v>
      </c>
    </row>
    <row r="1160" spans="1:9">
      <c r="A1160">
        <v>1159</v>
      </c>
      <c r="B1160" t="s">
        <v>1164</v>
      </c>
      <c r="C1160">
        <v>125</v>
      </c>
      <c r="D1160" s="1">
        <v>33012</v>
      </c>
      <c r="E1160" s="10">
        <v>1990</v>
      </c>
      <c r="F1160">
        <v>5</v>
      </c>
      <c r="G1160">
        <v>7</v>
      </c>
      <c r="H1160" s="12">
        <f>ufc_fighters[[#This Row],[weight_pounds]]*0.45359237</f>
        <v>56.699046250000002</v>
      </c>
      <c r="I1160" s="12">
        <f>ufc_fighters[[#This Row],[height_feet]]*30.48+ufc_fighters[[#This Row],[height_inches]]*2.54</f>
        <v>170.18</v>
      </c>
    </row>
    <row r="1161" spans="1:9">
      <c r="A1161">
        <v>1160</v>
      </c>
      <c r="B1161" t="s">
        <v>1165</v>
      </c>
      <c r="C1161">
        <v>145</v>
      </c>
      <c r="D1161" s="1">
        <v>32392</v>
      </c>
      <c r="E1161" s="10">
        <v>1988</v>
      </c>
      <c r="F1161">
        <v>5</v>
      </c>
      <c r="G1161">
        <v>9</v>
      </c>
      <c r="H1161" s="12">
        <f>ufc_fighters[[#This Row],[weight_pounds]]*0.45359237</f>
        <v>65.770893650000005</v>
      </c>
      <c r="I1161" s="12">
        <f>ufc_fighters[[#This Row],[height_feet]]*30.48+ufc_fighters[[#This Row],[height_inches]]*2.54</f>
        <v>175.26</v>
      </c>
    </row>
    <row r="1162" spans="1:9">
      <c r="A1162">
        <v>1161</v>
      </c>
      <c r="B1162" t="s">
        <v>1166</v>
      </c>
      <c r="C1162">
        <v>135</v>
      </c>
      <c r="D1162" s="1">
        <v>30435</v>
      </c>
      <c r="E1162" s="10">
        <v>1983</v>
      </c>
      <c r="F1162">
        <v>5</v>
      </c>
      <c r="G1162">
        <v>5</v>
      </c>
      <c r="H1162" s="12">
        <f>ufc_fighters[[#This Row],[weight_pounds]]*0.45359237</f>
        <v>61.23496995</v>
      </c>
      <c r="I1162" s="12">
        <f>ufc_fighters[[#This Row],[height_feet]]*30.48+ufc_fighters[[#This Row],[height_inches]]*2.54</f>
        <v>165.1</v>
      </c>
    </row>
    <row r="1163" spans="1:9">
      <c r="A1163">
        <v>1162</v>
      </c>
      <c r="B1163" t="s">
        <v>1167</v>
      </c>
      <c r="C1163">
        <v>155</v>
      </c>
      <c r="D1163" s="1">
        <v>31835</v>
      </c>
      <c r="E1163" s="10">
        <v>1987</v>
      </c>
      <c r="F1163">
        <v>5</v>
      </c>
      <c r="G1163">
        <v>10</v>
      </c>
      <c r="H1163" s="12">
        <f>ufc_fighters[[#This Row],[weight_pounds]]*0.45359237</f>
        <v>70.306817350000003</v>
      </c>
      <c r="I1163" s="12">
        <f>ufc_fighters[[#This Row],[height_feet]]*30.48+ufc_fighters[[#This Row],[height_inches]]*2.54</f>
        <v>177.8</v>
      </c>
    </row>
    <row r="1164" spans="1:9">
      <c r="A1164">
        <v>1163</v>
      </c>
      <c r="B1164" t="s">
        <v>1168</v>
      </c>
      <c r="C1164">
        <v>170</v>
      </c>
      <c r="D1164" s="1">
        <v>29049</v>
      </c>
      <c r="E1164" s="10">
        <v>1979</v>
      </c>
      <c r="F1164">
        <v>6</v>
      </c>
      <c r="G1164">
        <v>0</v>
      </c>
      <c r="H1164" s="12">
        <f>ufc_fighters[[#This Row],[weight_pounds]]*0.45359237</f>
        <v>77.110702900000007</v>
      </c>
      <c r="I1164" s="12">
        <f>ufc_fighters[[#This Row],[height_feet]]*30.48+ufc_fighters[[#This Row],[height_inches]]*2.54</f>
        <v>182.88</v>
      </c>
    </row>
    <row r="1165" spans="1:9">
      <c r="A1165">
        <v>1164</v>
      </c>
      <c r="B1165" t="s">
        <v>1169</v>
      </c>
      <c r="C1165">
        <v>265</v>
      </c>
      <c r="D1165" s="1"/>
      <c r="E1165" s="10">
        <v>0</v>
      </c>
      <c r="F1165">
        <v>6</v>
      </c>
      <c r="G1165">
        <v>3</v>
      </c>
      <c r="H1165" s="12">
        <f>ufc_fighters[[#This Row],[weight_pounds]]*0.45359237</f>
        <v>120.20197805000001</v>
      </c>
      <c r="I1165" s="12">
        <f>ufc_fighters[[#This Row],[height_feet]]*30.48+ufc_fighters[[#This Row],[height_inches]]*2.54</f>
        <v>190.5</v>
      </c>
    </row>
    <row r="1166" spans="1:9">
      <c r="A1166">
        <v>1165</v>
      </c>
      <c r="B1166" t="s">
        <v>1170</v>
      </c>
      <c r="C1166">
        <v>205</v>
      </c>
      <c r="D1166" s="1">
        <v>27297</v>
      </c>
      <c r="E1166" s="10">
        <v>1974</v>
      </c>
      <c r="F1166">
        <v>6</v>
      </c>
      <c r="G1166">
        <v>1</v>
      </c>
      <c r="H1166" s="12">
        <f>ufc_fighters[[#This Row],[weight_pounds]]*0.45359237</f>
        <v>92.986435850000007</v>
      </c>
      <c r="I1166" s="12">
        <f>ufc_fighters[[#This Row],[height_feet]]*30.48+ufc_fighters[[#This Row],[height_inches]]*2.54</f>
        <v>185.42</v>
      </c>
    </row>
    <row r="1167" spans="1:9">
      <c r="A1167">
        <v>1166</v>
      </c>
      <c r="B1167" t="s">
        <v>1171</v>
      </c>
      <c r="C1167">
        <v>185</v>
      </c>
      <c r="D1167" s="1">
        <v>28766</v>
      </c>
      <c r="E1167" s="10">
        <v>1978</v>
      </c>
      <c r="F1167">
        <v>6</v>
      </c>
      <c r="G1167">
        <v>1</v>
      </c>
      <c r="H1167" s="12">
        <f>ufc_fighters[[#This Row],[weight_pounds]]*0.45359237</f>
        <v>83.914588450000011</v>
      </c>
      <c r="I1167" s="12">
        <f>ufc_fighters[[#This Row],[height_feet]]*30.48+ufc_fighters[[#This Row],[height_inches]]*2.54</f>
        <v>185.42</v>
      </c>
    </row>
    <row r="1168" spans="1:9">
      <c r="A1168">
        <v>1167</v>
      </c>
      <c r="B1168" t="s">
        <v>1172</v>
      </c>
      <c r="C1168">
        <v>145</v>
      </c>
      <c r="D1168" s="1"/>
      <c r="E1168" s="10">
        <v>0</v>
      </c>
      <c r="H1168" s="12">
        <f>ufc_fighters[[#This Row],[weight_pounds]]*0.45359237</f>
        <v>65.770893650000005</v>
      </c>
      <c r="I1168" s="12">
        <f>ufc_fighters[[#This Row],[height_feet]]*30.48+ufc_fighters[[#This Row],[height_inches]]*2.54</f>
        <v>0</v>
      </c>
    </row>
    <row r="1169" spans="1:9">
      <c r="A1169">
        <v>1168</v>
      </c>
      <c r="B1169" t="s">
        <v>1173</v>
      </c>
      <c r="C1169">
        <v>190</v>
      </c>
      <c r="D1169" s="1">
        <v>29054</v>
      </c>
      <c r="E1169" s="10">
        <v>1979</v>
      </c>
      <c r="F1169">
        <v>5</v>
      </c>
      <c r="G1169">
        <v>9</v>
      </c>
      <c r="H1169" s="12">
        <f>ufc_fighters[[#This Row],[weight_pounds]]*0.45359237</f>
        <v>86.182550300000003</v>
      </c>
      <c r="I1169" s="12">
        <f>ufc_fighters[[#This Row],[height_feet]]*30.48+ufc_fighters[[#This Row],[height_inches]]*2.54</f>
        <v>175.26</v>
      </c>
    </row>
    <row r="1170" spans="1:9">
      <c r="A1170">
        <v>1169</v>
      </c>
      <c r="B1170" t="s">
        <v>1174</v>
      </c>
      <c r="C1170">
        <v>225</v>
      </c>
      <c r="D1170" s="1"/>
      <c r="E1170" s="10">
        <v>0</v>
      </c>
      <c r="F1170">
        <v>6</v>
      </c>
      <c r="G1170">
        <v>2</v>
      </c>
      <c r="H1170" s="12">
        <f>ufc_fighters[[#This Row],[weight_pounds]]*0.45359237</f>
        <v>102.05828325</v>
      </c>
      <c r="I1170" s="12">
        <f>ufc_fighters[[#This Row],[height_feet]]*30.48+ufc_fighters[[#This Row],[height_inches]]*2.54</f>
        <v>187.96</v>
      </c>
    </row>
    <row r="1171" spans="1:9">
      <c r="A1171">
        <v>1170</v>
      </c>
      <c r="B1171" t="s">
        <v>1175</v>
      </c>
      <c r="D1171" s="1"/>
      <c r="E1171" s="10">
        <v>0</v>
      </c>
      <c r="H1171" s="12">
        <f>ufc_fighters[[#This Row],[weight_pounds]]*0.45359237</f>
        <v>0</v>
      </c>
      <c r="I1171" s="12">
        <f>ufc_fighters[[#This Row],[height_feet]]*30.48+ufc_fighters[[#This Row],[height_inches]]*2.54</f>
        <v>0</v>
      </c>
    </row>
    <row r="1172" spans="1:9">
      <c r="A1172">
        <v>1171</v>
      </c>
      <c r="B1172" t="s">
        <v>1176</v>
      </c>
      <c r="C1172">
        <v>185</v>
      </c>
      <c r="D1172" s="1">
        <v>24542</v>
      </c>
      <c r="E1172" s="10">
        <v>1967</v>
      </c>
      <c r="F1172">
        <v>5</v>
      </c>
      <c r="G1172">
        <v>10</v>
      </c>
      <c r="H1172" s="12">
        <f>ufc_fighters[[#This Row],[weight_pounds]]*0.45359237</f>
        <v>83.914588450000011</v>
      </c>
      <c r="I1172" s="12">
        <f>ufc_fighters[[#This Row],[height_feet]]*30.48+ufc_fighters[[#This Row],[height_inches]]*2.54</f>
        <v>177.8</v>
      </c>
    </row>
    <row r="1173" spans="1:9">
      <c r="A1173">
        <v>1172</v>
      </c>
      <c r="B1173" t="s">
        <v>1177</v>
      </c>
      <c r="C1173">
        <v>241</v>
      </c>
      <c r="D1173" s="1">
        <v>29353</v>
      </c>
      <c r="E1173" s="10">
        <v>1980</v>
      </c>
      <c r="F1173">
        <v>6</v>
      </c>
      <c r="G1173">
        <v>1</v>
      </c>
      <c r="H1173" s="12">
        <f>ufc_fighters[[#This Row],[weight_pounds]]*0.45359237</f>
        <v>109.31576117</v>
      </c>
      <c r="I1173" s="12">
        <f>ufc_fighters[[#This Row],[height_feet]]*30.48+ufc_fighters[[#This Row],[height_inches]]*2.54</f>
        <v>185.42</v>
      </c>
    </row>
    <row r="1174" spans="1:9">
      <c r="A1174">
        <v>1173</v>
      </c>
      <c r="B1174" t="s">
        <v>1178</v>
      </c>
      <c r="C1174">
        <v>183</v>
      </c>
      <c r="D1174" s="1"/>
      <c r="E1174" s="10">
        <v>0</v>
      </c>
      <c r="F1174">
        <v>5</v>
      </c>
      <c r="G1174">
        <v>9</v>
      </c>
      <c r="H1174" s="12">
        <f>ufc_fighters[[#This Row],[weight_pounds]]*0.45359237</f>
        <v>83.007403710000006</v>
      </c>
      <c r="I1174" s="12">
        <f>ufc_fighters[[#This Row],[height_feet]]*30.48+ufc_fighters[[#This Row],[height_inches]]*2.54</f>
        <v>175.26</v>
      </c>
    </row>
    <row r="1175" spans="1:9">
      <c r="A1175">
        <v>1174</v>
      </c>
      <c r="B1175" t="s">
        <v>1179</v>
      </c>
      <c r="C1175">
        <v>175</v>
      </c>
      <c r="D1175" s="1">
        <v>24453</v>
      </c>
      <c r="E1175" s="10">
        <v>1966</v>
      </c>
      <c r="F1175">
        <v>6</v>
      </c>
      <c r="G1175">
        <v>1</v>
      </c>
      <c r="H1175" s="12">
        <f>ufc_fighters[[#This Row],[weight_pounds]]*0.45359237</f>
        <v>79.378664749999999</v>
      </c>
      <c r="I1175" s="12">
        <f>ufc_fighters[[#This Row],[height_feet]]*30.48+ufc_fighters[[#This Row],[height_inches]]*2.54</f>
        <v>185.42</v>
      </c>
    </row>
    <row r="1176" spans="1:9">
      <c r="A1176">
        <v>1175</v>
      </c>
      <c r="B1176" t="s">
        <v>1180</v>
      </c>
      <c r="C1176">
        <v>185</v>
      </c>
      <c r="D1176" s="1">
        <v>21509</v>
      </c>
      <c r="E1176" s="10">
        <v>1958</v>
      </c>
      <c r="F1176">
        <v>5</v>
      </c>
      <c r="G1176">
        <v>10</v>
      </c>
      <c r="H1176" s="12">
        <f>ufc_fighters[[#This Row],[weight_pounds]]*0.45359237</f>
        <v>83.914588450000011</v>
      </c>
      <c r="I1176" s="12">
        <f>ufc_fighters[[#This Row],[height_feet]]*30.48+ufc_fighters[[#This Row],[height_inches]]*2.54</f>
        <v>177.8</v>
      </c>
    </row>
    <row r="1177" spans="1:9">
      <c r="A1177">
        <v>1176</v>
      </c>
      <c r="B1177" t="s">
        <v>1181</v>
      </c>
      <c r="C1177">
        <v>210</v>
      </c>
      <c r="D1177" s="1">
        <v>31324</v>
      </c>
      <c r="E1177" s="10">
        <v>1985</v>
      </c>
      <c r="F1177">
        <v>6</v>
      </c>
      <c r="G1177">
        <v>2</v>
      </c>
      <c r="H1177" s="12">
        <f>ufc_fighters[[#This Row],[weight_pounds]]*0.45359237</f>
        <v>95.254397699999998</v>
      </c>
      <c r="I1177" s="12">
        <f>ufc_fighters[[#This Row],[height_feet]]*30.48+ufc_fighters[[#This Row],[height_inches]]*2.54</f>
        <v>187.96</v>
      </c>
    </row>
    <row r="1178" spans="1:9">
      <c r="A1178">
        <v>1177</v>
      </c>
      <c r="B1178" t="s">
        <v>1182</v>
      </c>
      <c r="C1178">
        <v>200</v>
      </c>
      <c r="D1178" s="1">
        <v>27255</v>
      </c>
      <c r="E1178" s="10">
        <v>1974</v>
      </c>
      <c r="F1178">
        <v>5</v>
      </c>
      <c r="G1178">
        <v>9</v>
      </c>
      <c r="H1178" s="12">
        <f>ufc_fighters[[#This Row],[weight_pounds]]*0.45359237</f>
        <v>90.718474000000001</v>
      </c>
      <c r="I1178" s="12">
        <f>ufc_fighters[[#This Row],[height_feet]]*30.48+ufc_fighters[[#This Row],[height_inches]]*2.54</f>
        <v>175.26</v>
      </c>
    </row>
    <row r="1179" spans="1:9">
      <c r="A1179">
        <v>1178</v>
      </c>
      <c r="B1179" t="s">
        <v>1183</v>
      </c>
      <c r="C1179">
        <v>150</v>
      </c>
      <c r="D1179" s="1">
        <v>24082</v>
      </c>
      <c r="E1179" s="10">
        <v>1965</v>
      </c>
      <c r="F1179">
        <v>5</v>
      </c>
      <c r="G1179">
        <v>8</v>
      </c>
      <c r="H1179" s="12">
        <f>ufc_fighters[[#This Row],[weight_pounds]]*0.45359237</f>
        <v>68.038855499999997</v>
      </c>
      <c r="I1179" s="12">
        <f>ufc_fighters[[#This Row],[height_feet]]*30.48+ufc_fighters[[#This Row],[height_inches]]*2.54</f>
        <v>172.72</v>
      </c>
    </row>
    <row r="1180" spans="1:9">
      <c r="A1180">
        <v>1179</v>
      </c>
      <c r="B1180" t="s">
        <v>1184</v>
      </c>
      <c r="C1180">
        <v>183</v>
      </c>
      <c r="D1180" s="1">
        <v>27495</v>
      </c>
      <c r="E1180" s="10">
        <v>1975</v>
      </c>
      <c r="F1180">
        <v>6</v>
      </c>
      <c r="G1180">
        <v>0</v>
      </c>
      <c r="H1180" s="12">
        <f>ufc_fighters[[#This Row],[weight_pounds]]*0.45359237</f>
        <v>83.007403710000006</v>
      </c>
      <c r="I1180" s="12">
        <f>ufc_fighters[[#This Row],[height_feet]]*30.48+ufc_fighters[[#This Row],[height_inches]]*2.54</f>
        <v>182.88</v>
      </c>
    </row>
    <row r="1181" spans="1:9">
      <c r="A1181">
        <v>1180</v>
      </c>
      <c r="B1181" t="s">
        <v>1185</v>
      </c>
      <c r="C1181">
        <v>181</v>
      </c>
      <c r="D1181" s="1"/>
      <c r="E1181" s="10">
        <v>0</v>
      </c>
      <c r="F1181">
        <v>5</v>
      </c>
      <c r="G1181">
        <v>10</v>
      </c>
      <c r="H1181" s="12">
        <f>ufc_fighters[[#This Row],[weight_pounds]]*0.45359237</f>
        <v>82.10021897</v>
      </c>
      <c r="I1181" s="12">
        <f>ufc_fighters[[#This Row],[height_feet]]*30.48+ufc_fighters[[#This Row],[height_inches]]*2.54</f>
        <v>177.8</v>
      </c>
    </row>
    <row r="1182" spans="1:9">
      <c r="A1182">
        <v>1181</v>
      </c>
      <c r="B1182" t="s">
        <v>1186</v>
      </c>
      <c r="C1182">
        <v>242</v>
      </c>
      <c r="D1182" s="1">
        <v>28685</v>
      </c>
      <c r="E1182" s="10">
        <v>1978</v>
      </c>
      <c r="F1182">
        <v>6</v>
      </c>
      <c r="G1182">
        <v>4</v>
      </c>
      <c r="H1182" s="12">
        <f>ufc_fighters[[#This Row],[weight_pounds]]*0.45359237</f>
        <v>109.76935354000001</v>
      </c>
      <c r="I1182" s="12">
        <f>ufc_fighters[[#This Row],[height_feet]]*30.48+ufc_fighters[[#This Row],[height_inches]]*2.54</f>
        <v>193.04</v>
      </c>
    </row>
    <row r="1183" spans="1:9">
      <c r="A1183">
        <v>1182</v>
      </c>
      <c r="B1183" t="s">
        <v>1187</v>
      </c>
      <c r="C1183">
        <v>185</v>
      </c>
      <c r="D1183" s="1">
        <v>29855</v>
      </c>
      <c r="E1183" s="10">
        <v>1981</v>
      </c>
      <c r="F1183">
        <v>6</v>
      </c>
      <c r="G1183">
        <v>4</v>
      </c>
      <c r="H1183" s="12">
        <f>ufc_fighters[[#This Row],[weight_pounds]]*0.45359237</f>
        <v>83.914588450000011</v>
      </c>
      <c r="I1183" s="12">
        <f>ufc_fighters[[#This Row],[height_feet]]*30.48+ufc_fighters[[#This Row],[height_inches]]*2.54</f>
        <v>193.04</v>
      </c>
    </row>
    <row r="1184" spans="1:9">
      <c r="A1184">
        <v>1183</v>
      </c>
      <c r="B1184" t="s">
        <v>1188</v>
      </c>
      <c r="C1184">
        <v>170</v>
      </c>
      <c r="D1184" s="1">
        <v>29255</v>
      </c>
      <c r="E1184" s="10">
        <v>1980</v>
      </c>
      <c r="F1184">
        <v>5</v>
      </c>
      <c r="G1184">
        <v>11</v>
      </c>
      <c r="H1184" s="12">
        <f>ufc_fighters[[#This Row],[weight_pounds]]*0.45359237</f>
        <v>77.110702900000007</v>
      </c>
      <c r="I1184" s="12">
        <f>ufc_fighters[[#This Row],[height_feet]]*30.48+ufc_fighters[[#This Row],[height_inches]]*2.54</f>
        <v>180.34</v>
      </c>
    </row>
    <row r="1185" spans="1:9">
      <c r="A1185">
        <v>1184</v>
      </c>
      <c r="B1185" t="s">
        <v>1189</v>
      </c>
      <c r="C1185">
        <v>145</v>
      </c>
      <c r="D1185" s="1">
        <v>32335</v>
      </c>
      <c r="E1185" s="10">
        <v>1988</v>
      </c>
      <c r="F1185">
        <v>5</v>
      </c>
      <c r="G1185">
        <v>9</v>
      </c>
      <c r="H1185" s="12">
        <f>ufc_fighters[[#This Row],[weight_pounds]]*0.45359237</f>
        <v>65.770893650000005</v>
      </c>
      <c r="I1185" s="12">
        <f>ufc_fighters[[#This Row],[height_feet]]*30.48+ufc_fighters[[#This Row],[height_inches]]*2.54</f>
        <v>175.26</v>
      </c>
    </row>
    <row r="1186" spans="1:9">
      <c r="A1186">
        <v>1185</v>
      </c>
      <c r="B1186" t="s">
        <v>1190</v>
      </c>
      <c r="C1186">
        <v>290</v>
      </c>
      <c r="D1186" s="1"/>
      <c r="E1186" s="10">
        <v>0</v>
      </c>
      <c r="F1186">
        <v>6</v>
      </c>
      <c r="G1186">
        <v>1</v>
      </c>
      <c r="H1186" s="12">
        <f>ufc_fighters[[#This Row],[weight_pounds]]*0.45359237</f>
        <v>131.54178730000001</v>
      </c>
      <c r="I1186" s="12">
        <f>ufc_fighters[[#This Row],[height_feet]]*30.48+ufc_fighters[[#This Row],[height_inches]]*2.54</f>
        <v>185.42</v>
      </c>
    </row>
    <row r="1187" spans="1:9">
      <c r="A1187">
        <v>1186</v>
      </c>
      <c r="B1187" t="s">
        <v>1191</v>
      </c>
      <c r="C1187">
        <v>125</v>
      </c>
      <c r="D1187" s="1">
        <v>33707</v>
      </c>
      <c r="E1187" s="10">
        <v>1992</v>
      </c>
      <c r="F1187">
        <v>5</v>
      </c>
      <c r="G1187">
        <v>7</v>
      </c>
      <c r="H1187" s="12">
        <f>ufc_fighters[[#This Row],[weight_pounds]]*0.45359237</f>
        <v>56.699046250000002</v>
      </c>
      <c r="I1187" s="12">
        <f>ufc_fighters[[#This Row],[height_feet]]*30.48+ufc_fighters[[#This Row],[height_inches]]*2.54</f>
        <v>170.18</v>
      </c>
    </row>
    <row r="1188" spans="1:9">
      <c r="A1188">
        <v>1187</v>
      </c>
      <c r="B1188" t="s">
        <v>1192</v>
      </c>
      <c r="C1188">
        <v>185</v>
      </c>
      <c r="D1188" s="1"/>
      <c r="E1188" s="10">
        <v>0</v>
      </c>
      <c r="F1188">
        <v>6</v>
      </c>
      <c r="G1188">
        <v>4</v>
      </c>
      <c r="H1188" s="12">
        <f>ufc_fighters[[#This Row],[weight_pounds]]*0.45359237</f>
        <v>83.914588450000011</v>
      </c>
      <c r="I1188" s="12">
        <f>ufc_fighters[[#This Row],[height_feet]]*30.48+ufc_fighters[[#This Row],[height_inches]]*2.54</f>
        <v>193.04</v>
      </c>
    </row>
    <row r="1189" spans="1:9">
      <c r="A1189">
        <v>1188</v>
      </c>
      <c r="B1189" t="s">
        <v>1193</v>
      </c>
      <c r="C1189">
        <v>170</v>
      </c>
      <c r="D1189" s="1"/>
      <c r="E1189" s="10">
        <v>0</v>
      </c>
      <c r="F1189">
        <v>6</v>
      </c>
      <c r="G1189">
        <v>0</v>
      </c>
      <c r="H1189" s="12">
        <f>ufc_fighters[[#This Row],[weight_pounds]]*0.45359237</f>
        <v>77.110702900000007</v>
      </c>
      <c r="I1189" s="12">
        <f>ufc_fighters[[#This Row],[height_feet]]*30.48+ufc_fighters[[#This Row],[height_inches]]*2.54</f>
        <v>182.88</v>
      </c>
    </row>
    <row r="1190" spans="1:9">
      <c r="A1190">
        <v>1189</v>
      </c>
      <c r="B1190" t="s">
        <v>1194</v>
      </c>
      <c r="C1190">
        <v>135</v>
      </c>
      <c r="D1190" s="1">
        <v>31399</v>
      </c>
      <c r="E1190" s="10">
        <v>1985</v>
      </c>
      <c r="F1190">
        <v>5</v>
      </c>
      <c r="G1190">
        <v>8</v>
      </c>
      <c r="H1190" s="12">
        <f>ufc_fighters[[#This Row],[weight_pounds]]*0.45359237</f>
        <v>61.23496995</v>
      </c>
      <c r="I1190" s="12">
        <f>ufc_fighters[[#This Row],[height_feet]]*30.48+ufc_fighters[[#This Row],[height_inches]]*2.54</f>
        <v>172.72</v>
      </c>
    </row>
    <row r="1191" spans="1:9">
      <c r="A1191">
        <v>1190</v>
      </c>
      <c r="B1191" t="s">
        <v>1195</v>
      </c>
      <c r="C1191">
        <v>155</v>
      </c>
      <c r="D1191" s="1">
        <v>30738</v>
      </c>
      <c r="E1191" s="10">
        <v>1984</v>
      </c>
      <c r="F1191">
        <v>5</v>
      </c>
      <c r="G1191">
        <v>10</v>
      </c>
      <c r="H1191" s="12">
        <f>ufc_fighters[[#This Row],[weight_pounds]]*0.45359237</f>
        <v>70.306817350000003</v>
      </c>
      <c r="I1191" s="12">
        <f>ufc_fighters[[#This Row],[height_feet]]*30.48+ufc_fighters[[#This Row],[height_inches]]*2.54</f>
        <v>177.8</v>
      </c>
    </row>
    <row r="1192" spans="1:9">
      <c r="A1192">
        <v>1191</v>
      </c>
      <c r="B1192" t="s">
        <v>1196</v>
      </c>
      <c r="C1192">
        <v>135</v>
      </c>
      <c r="D1192" s="1">
        <v>33509</v>
      </c>
      <c r="E1192" s="10">
        <v>1991</v>
      </c>
      <c r="F1192">
        <v>5</v>
      </c>
      <c r="G1192">
        <v>5</v>
      </c>
      <c r="H1192" s="12">
        <f>ufc_fighters[[#This Row],[weight_pounds]]*0.45359237</f>
        <v>61.23496995</v>
      </c>
      <c r="I1192" s="12">
        <f>ufc_fighters[[#This Row],[height_feet]]*30.48+ufc_fighters[[#This Row],[height_inches]]*2.54</f>
        <v>165.1</v>
      </c>
    </row>
    <row r="1193" spans="1:9">
      <c r="A1193">
        <v>1192</v>
      </c>
      <c r="B1193" t="s">
        <v>1197</v>
      </c>
      <c r="C1193">
        <v>125</v>
      </c>
      <c r="D1193" s="1">
        <v>34190</v>
      </c>
      <c r="E1193" s="10">
        <v>1993</v>
      </c>
      <c r="F1193">
        <v>5</v>
      </c>
      <c r="G1193">
        <v>5</v>
      </c>
      <c r="H1193" s="12">
        <f>ufc_fighters[[#This Row],[weight_pounds]]*0.45359237</f>
        <v>56.699046250000002</v>
      </c>
      <c r="I1193" s="12">
        <f>ufc_fighters[[#This Row],[height_feet]]*30.48+ufc_fighters[[#This Row],[height_inches]]*2.54</f>
        <v>165.1</v>
      </c>
    </row>
    <row r="1194" spans="1:9">
      <c r="A1194">
        <v>1193</v>
      </c>
      <c r="B1194" t="s">
        <v>1198</v>
      </c>
      <c r="C1194">
        <v>255</v>
      </c>
      <c r="D1194" s="1">
        <v>31343</v>
      </c>
      <c r="E1194" s="10">
        <v>1985</v>
      </c>
      <c r="F1194">
        <v>6</v>
      </c>
      <c r="G1194">
        <v>2</v>
      </c>
      <c r="H1194" s="12">
        <f>ufc_fighters[[#This Row],[weight_pounds]]*0.45359237</f>
        <v>115.66605435000001</v>
      </c>
      <c r="I1194" s="12">
        <f>ufc_fighters[[#This Row],[height_feet]]*30.48+ufc_fighters[[#This Row],[height_inches]]*2.54</f>
        <v>187.96</v>
      </c>
    </row>
    <row r="1195" spans="1:9">
      <c r="A1195">
        <v>1194</v>
      </c>
      <c r="B1195" t="s">
        <v>1199</v>
      </c>
      <c r="C1195">
        <v>170</v>
      </c>
      <c r="D1195" s="1">
        <v>33246</v>
      </c>
      <c r="E1195" s="10">
        <v>1991</v>
      </c>
      <c r="F1195">
        <v>5</v>
      </c>
      <c r="G1195">
        <v>10</v>
      </c>
      <c r="H1195" s="12">
        <f>ufc_fighters[[#This Row],[weight_pounds]]*0.45359237</f>
        <v>77.110702900000007</v>
      </c>
      <c r="I1195" s="12">
        <f>ufc_fighters[[#This Row],[height_feet]]*30.48+ufc_fighters[[#This Row],[height_inches]]*2.54</f>
        <v>177.8</v>
      </c>
    </row>
    <row r="1196" spans="1:9">
      <c r="A1196">
        <v>1195</v>
      </c>
      <c r="B1196" t="s">
        <v>1200</v>
      </c>
      <c r="C1196">
        <v>125</v>
      </c>
      <c r="D1196" s="1">
        <v>31170</v>
      </c>
      <c r="E1196" s="10">
        <v>1985</v>
      </c>
      <c r="F1196">
        <v>5</v>
      </c>
      <c r="G1196">
        <v>4</v>
      </c>
      <c r="H1196" s="12">
        <f>ufc_fighters[[#This Row],[weight_pounds]]*0.45359237</f>
        <v>56.699046250000002</v>
      </c>
      <c r="I1196" s="12">
        <f>ufc_fighters[[#This Row],[height_feet]]*30.48+ufc_fighters[[#This Row],[height_inches]]*2.54</f>
        <v>162.56</v>
      </c>
    </row>
    <row r="1197" spans="1:9">
      <c r="A1197">
        <v>1196</v>
      </c>
      <c r="B1197" t="s">
        <v>1201</v>
      </c>
      <c r="C1197">
        <v>170</v>
      </c>
      <c r="D1197" s="1">
        <v>30939</v>
      </c>
      <c r="E1197" s="10">
        <v>1984</v>
      </c>
      <c r="F1197">
        <v>6</v>
      </c>
      <c r="G1197">
        <v>1</v>
      </c>
      <c r="H1197" s="12">
        <f>ufc_fighters[[#This Row],[weight_pounds]]*0.45359237</f>
        <v>77.110702900000007</v>
      </c>
      <c r="I1197" s="12">
        <f>ufc_fighters[[#This Row],[height_feet]]*30.48+ufc_fighters[[#This Row],[height_inches]]*2.54</f>
        <v>185.42</v>
      </c>
    </row>
    <row r="1198" spans="1:9">
      <c r="A1198">
        <v>1197</v>
      </c>
      <c r="B1198" t="s">
        <v>1202</v>
      </c>
      <c r="C1198">
        <v>135</v>
      </c>
      <c r="D1198" s="1">
        <v>32075</v>
      </c>
      <c r="E1198" s="10">
        <v>1987</v>
      </c>
      <c r="F1198">
        <v>5</v>
      </c>
      <c r="G1198">
        <v>9</v>
      </c>
      <c r="H1198" s="12">
        <f>ufc_fighters[[#This Row],[weight_pounds]]*0.45359237</f>
        <v>61.23496995</v>
      </c>
      <c r="I1198" s="12">
        <f>ufc_fighters[[#This Row],[height_feet]]*30.48+ufc_fighters[[#This Row],[height_inches]]*2.54</f>
        <v>175.26</v>
      </c>
    </row>
    <row r="1199" spans="1:9">
      <c r="A1199">
        <v>1198</v>
      </c>
      <c r="B1199" t="s">
        <v>1203</v>
      </c>
      <c r="C1199">
        <v>205</v>
      </c>
      <c r="D1199" s="1">
        <v>24595</v>
      </c>
      <c r="E1199" s="10">
        <v>1967</v>
      </c>
      <c r="F1199">
        <v>6</v>
      </c>
      <c r="G1199">
        <v>2</v>
      </c>
      <c r="H1199" s="12">
        <f>ufc_fighters[[#This Row],[weight_pounds]]*0.45359237</f>
        <v>92.986435850000007</v>
      </c>
      <c r="I1199" s="12">
        <f>ufc_fighters[[#This Row],[height_feet]]*30.48+ufc_fighters[[#This Row],[height_inches]]*2.54</f>
        <v>187.96</v>
      </c>
    </row>
    <row r="1200" spans="1:9">
      <c r="A1200">
        <v>1199</v>
      </c>
      <c r="B1200" t="s">
        <v>1204</v>
      </c>
      <c r="C1200">
        <v>170</v>
      </c>
      <c r="D1200" s="1">
        <v>31380</v>
      </c>
      <c r="E1200" s="10">
        <v>1985</v>
      </c>
      <c r="F1200">
        <v>5</v>
      </c>
      <c r="G1200">
        <v>11</v>
      </c>
      <c r="H1200" s="12">
        <f>ufc_fighters[[#This Row],[weight_pounds]]*0.45359237</f>
        <v>77.110702900000007</v>
      </c>
      <c r="I1200" s="12">
        <f>ufc_fighters[[#This Row],[height_feet]]*30.48+ufc_fighters[[#This Row],[height_inches]]*2.54</f>
        <v>180.34</v>
      </c>
    </row>
    <row r="1201" spans="1:9">
      <c r="A1201">
        <v>1200</v>
      </c>
      <c r="B1201" t="s">
        <v>1205</v>
      </c>
      <c r="C1201">
        <v>145</v>
      </c>
      <c r="D1201" s="1">
        <v>30792</v>
      </c>
      <c r="E1201" s="10">
        <v>1984</v>
      </c>
      <c r="F1201">
        <v>5</v>
      </c>
      <c r="G1201">
        <v>6</v>
      </c>
      <c r="H1201" s="12">
        <f>ufc_fighters[[#This Row],[weight_pounds]]*0.45359237</f>
        <v>65.770893650000005</v>
      </c>
      <c r="I1201" s="12">
        <f>ufc_fighters[[#This Row],[height_feet]]*30.48+ufc_fighters[[#This Row],[height_inches]]*2.54</f>
        <v>167.64000000000001</v>
      </c>
    </row>
    <row r="1202" spans="1:9">
      <c r="A1202">
        <v>1201</v>
      </c>
      <c r="B1202" t="s">
        <v>1206</v>
      </c>
      <c r="C1202">
        <v>170</v>
      </c>
      <c r="D1202" s="1">
        <v>34091</v>
      </c>
      <c r="E1202" s="10">
        <v>1993</v>
      </c>
      <c r="F1202">
        <v>5</v>
      </c>
      <c r="G1202">
        <v>10</v>
      </c>
      <c r="H1202" s="12">
        <f>ufc_fighters[[#This Row],[weight_pounds]]*0.45359237</f>
        <v>77.110702900000007</v>
      </c>
      <c r="I1202" s="12">
        <f>ufc_fighters[[#This Row],[height_feet]]*30.48+ufc_fighters[[#This Row],[height_inches]]*2.54</f>
        <v>177.8</v>
      </c>
    </row>
    <row r="1203" spans="1:9">
      <c r="A1203">
        <v>1202</v>
      </c>
      <c r="B1203" t="s">
        <v>1207</v>
      </c>
      <c r="C1203">
        <v>155</v>
      </c>
      <c r="D1203" s="1">
        <v>31664</v>
      </c>
      <c r="E1203" s="10">
        <v>1986</v>
      </c>
      <c r="F1203">
        <v>5</v>
      </c>
      <c r="G1203">
        <v>10</v>
      </c>
      <c r="H1203" s="12">
        <f>ufc_fighters[[#This Row],[weight_pounds]]*0.45359237</f>
        <v>70.306817350000003</v>
      </c>
      <c r="I1203" s="12">
        <f>ufc_fighters[[#This Row],[height_feet]]*30.48+ufc_fighters[[#This Row],[height_inches]]*2.54</f>
        <v>177.8</v>
      </c>
    </row>
    <row r="1204" spans="1:9">
      <c r="A1204">
        <v>1203</v>
      </c>
      <c r="B1204" t="s">
        <v>1208</v>
      </c>
      <c r="C1204">
        <v>145</v>
      </c>
      <c r="D1204" s="1">
        <v>29796</v>
      </c>
      <c r="E1204" s="10">
        <v>1981</v>
      </c>
      <c r="F1204">
        <v>5</v>
      </c>
      <c r="G1204">
        <v>8</v>
      </c>
      <c r="H1204" s="12">
        <f>ufc_fighters[[#This Row],[weight_pounds]]*0.45359237</f>
        <v>65.770893650000005</v>
      </c>
      <c r="I1204" s="12">
        <f>ufc_fighters[[#This Row],[height_feet]]*30.48+ufc_fighters[[#This Row],[height_inches]]*2.54</f>
        <v>172.72</v>
      </c>
    </row>
    <row r="1205" spans="1:9">
      <c r="A1205">
        <v>1204</v>
      </c>
      <c r="B1205" t="s">
        <v>1209</v>
      </c>
      <c r="C1205">
        <v>258</v>
      </c>
      <c r="D1205" s="1">
        <v>31598</v>
      </c>
      <c r="E1205" s="10">
        <v>1986</v>
      </c>
      <c r="F1205">
        <v>6</v>
      </c>
      <c r="G1205">
        <v>7</v>
      </c>
      <c r="H1205" s="12">
        <f>ufc_fighters[[#This Row],[weight_pounds]]*0.45359237</f>
        <v>117.02683146000001</v>
      </c>
      <c r="I1205" s="12">
        <f>ufc_fighters[[#This Row],[height_feet]]*30.48+ufc_fighters[[#This Row],[height_inches]]*2.54</f>
        <v>200.66</v>
      </c>
    </row>
    <row r="1206" spans="1:9">
      <c r="A1206">
        <v>1205</v>
      </c>
      <c r="B1206" t="s">
        <v>1210</v>
      </c>
      <c r="C1206">
        <v>155</v>
      </c>
      <c r="D1206" s="1">
        <v>32792</v>
      </c>
      <c r="E1206" s="10">
        <v>1989</v>
      </c>
      <c r="F1206">
        <v>5</v>
      </c>
      <c r="G1206">
        <v>10</v>
      </c>
      <c r="H1206" s="12">
        <f>ufc_fighters[[#This Row],[weight_pounds]]*0.45359237</f>
        <v>70.306817350000003</v>
      </c>
      <c r="I1206" s="12">
        <f>ufc_fighters[[#This Row],[height_feet]]*30.48+ufc_fighters[[#This Row],[height_inches]]*2.54</f>
        <v>177.8</v>
      </c>
    </row>
    <row r="1207" spans="1:9">
      <c r="A1207">
        <v>1206</v>
      </c>
      <c r="B1207" t="s">
        <v>1211</v>
      </c>
      <c r="C1207">
        <v>205</v>
      </c>
      <c r="D1207" s="1">
        <v>28930</v>
      </c>
      <c r="E1207" s="10">
        <v>1979</v>
      </c>
      <c r="F1207">
        <v>6</v>
      </c>
      <c r="G1207">
        <v>3</v>
      </c>
      <c r="H1207" s="12">
        <f>ufc_fighters[[#This Row],[weight_pounds]]*0.45359237</f>
        <v>92.986435850000007</v>
      </c>
      <c r="I1207" s="12">
        <f>ufc_fighters[[#This Row],[height_feet]]*30.48+ufc_fighters[[#This Row],[height_inches]]*2.54</f>
        <v>190.5</v>
      </c>
    </row>
    <row r="1208" spans="1:9">
      <c r="A1208">
        <v>1207</v>
      </c>
      <c r="B1208" t="s">
        <v>1212</v>
      </c>
      <c r="C1208">
        <v>205</v>
      </c>
      <c r="D1208" s="1"/>
      <c r="E1208" s="10">
        <v>0</v>
      </c>
      <c r="F1208">
        <v>5</v>
      </c>
      <c r="G1208">
        <v>11</v>
      </c>
      <c r="H1208" s="12">
        <f>ufc_fighters[[#This Row],[weight_pounds]]*0.45359237</f>
        <v>92.986435850000007</v>
      </c>
      <c r="I1208" s="12">
        <f>ufc_fighters[[#This Row],[height_feet]]*30.48+ufc_fighters[[#This Row],[height_inches]]*2.54</f>
        <v>180.34</v>
      </c>
    </row>
    <row r="1209" spans="1:9">
      <c r="A1209">
        <v>1208</v>
      </c>
      <c r="B1209" t="s">
        <v>1213</v>
      </c>
      <c r="C1209">
        <v>205</v>
      </c>
      <c r="D1209" s="1"/>
      <c r="E1209" s="10">
        <v>0</v>
      </c>
      <c r="F1209">
        <v>6</v>
      </c>
      <c r="G1209">
        <v>6</v>
      </c>
      <c r="H1209" s="12">
        <f>ufc_fighters[[#This Row],[weight_pounds]]*0.45359237</f>
        <v>92.986435850000007</v>
      </c>
      <c r="I1209" s="12">
        <f>ufc_fighters[[#This Row],[height_feet]]*30.48+ufc_fighters[[#This Row],[height_inches]]*2.54</f>
        <v>198.12</v>
      </c>
    </row>
    <row r="1210" spans="1:9">
      <c r="A1210">
        <v>1209</v>
      </c>
      <c r="B1210" t="s">
        <v>1214</v>
      </c>
      <c r="C1210">
        <v>145</v>
      </c>
      <c r="D1210" s="1">
        <v>32932</v>
      </c>
      <c r="E1210" s="10">
        <v>1990</v>
      </c>
      <c r="F1210">
        <v>5</v>
      </c>
      <c r="G1210">
        <v>10</v>
      </c>
      <c r="H1210" s="12">
        <f>ufc_fighters[[#This Row],[weight_pounds]]*0.45359237</f>
        <v>65.770893650000005</v>
      </c>
      <c r="I1210" s="12">
        <f>ufc_fighters[[#This Row],[height_feet]]*30.48+ufc_fighters[[#This Row],[height_inches]]*2.54</f>
        <v>177.8</v>
      </c>
    </row>
    <row r="1211" spans="1:9">
      <c r="A1211">
        <v>1210</v>
      </c>
      <c r="B1211" t="s">
        <v>1215</v>
      </c>
      <c r="C1211">
        <v>205</v>
      </c>
      <c r="D1211" s="1">
        <v>28625</v>
      </c>
      <c r="E1211" s="10">
        <v>1978</v>
      </c>
      <c r="F1211">
        <v>6</v>
      </c>
      <c r="G1211">
        <v>1</v>
      </c>
      <c r="H1211" s="12">
        <f>ufc_fighters[[#This Row],[weight_pounds]]*0.45359237</f>
        <v>92.986435850000007</v>
      </c>
      <c r="I1211" s="12">
        <f>ufc_fighters[[#This Row],[height_feet]]*30.48+ufc_fighters[[#This Row],[height_inches]]*2.54</f>
        <v>185.42</v>
      </c>
    </row>
    <row r="1212" spans="1:9">
      <c r="A1212">
        <v>1211</v>
      </c>
      <c r="B1212" t="s">
        <v>1216</v>
      </c>
      <c r="C1212">
        <v>220</v>
      </c>
      <c r="D1212" s="1">
        <v>30804</v>
      </c>
      <c r="E1212" s="10">
        <v>1984</v>
      </c>
      <c r="F1212">
        <v>6</v>
      </c>
      <c r="G1212">
        <v>3</v>
      </c>
      <c r="H1212" s="12">
        <f>ufc_fighters[[#This Row],[weight_pounds]]*0.45359237</f>
        <v>99.79032140000001</v>
      </c>
      <c r="I1212" s="12">
        <f>ufc_fighters[[#This Row],[height_feet]]*30.48+ufc_fighters[[#This Row],[height_inches]]*2.54</f>
        <v>190.5</v>
      </c>
    </row>
    <row r="1213" spans="1:9">
      <c r="A1213">
        <v>1212</v>
      </c>
      <c r="B1213" t="s">
        <v>1217</v>
      </c>
      <c r="C1213">
        <v>145</v>
      </c>
      <c r="D1213" s="1">
        <v>32430</v>
      </c>
      <c r="E1213" s="10">
        <v>1988</v>
      </c>
      <c r="F1213">
        <v>5</v>
      </c>
      <c r="G1213">
        <v>11</v>
      </c>
      <c r="H1213" s="12">
        <f>ufc_fighters[[#This Row],[weight_pounds]]*0.45359237</f>
        <v>65.770893650000005</v>
      </c>
      <c r="I1213" s="12">
        <f>ufc_fighters[[#This Row],[height_feet]]*30.48+ufc_fighters[[#This Row],[height_inches]]*2.54</f>
        <v>180.34</v>
      </c>
    </row>
    <row r="1214" spans="1:9">
      <c r="A1214">
        <v>1213</v>
      </c>
      <c r="B1214" t="s">
        <v>1218</v>
      </c>
      <c r="C1214">
        <v>155</v>
      </c>
      <c r="D1214" s="1">
        <v>32363</v>
      </c>
      <c r="E1214" s="10">
        <v>1988</v>
      </c>
      <c r="F1214">
        <v>5</v>
      </c>
      <c r="G1214">
        <v>9</v>
      </c>
      <c r="H1214" s="12">
        <f>ufc_fighters[[#This Row],[weight_pounds]]*0.45359237</f>
        <v>70.306817350000003</v>
      </c>
      <c r="I1214" s="12">
        <f>ufc_fighters[[#This Row],[height_feet]]*30.48+ufc_fighters[[#This Row],[height_inches]]*2.54</f>
        <v>175.26</v>
      </c>
    </row>
    <row r="1215" spans="1:9">
      <c r="A1215">
        <v>1214</v>
      </c>
      <c r="B1215" t="s">
        <v>1219</v>
      </c>
      <c r="C1215">
        <v>185</v>
      </c>
      <c r="D1215" s="1">
        <v>30267</v>
      </c>
      <c r="E1215" s="10">
        <v>1982</v>
      </c>
      <c r="F1215">
        <v>6</v>
      </c>
      <c r="G1215">
        <v>6</v>
      </c>
      <c r="H1215" s="12">
        <f>ufc_fighters[[#This Row],[weight_pounds]]*0.45359237</f>
        <v>83.914588450000011</v>
      </c>
      <c r="I1215" s="12">
        <f>ufc_fighters[[#This Row],[height_feet]]*30.48+ufc_fighters[[#This Row],[height_inches]]*2.54</f>
        <v>198.12</v>
      </c>
    </row>
    <row r="1216" spans="1:9">
      <c r="A1216">
        <v>1215</v>
      </c>
      <c r="B1216" t="s">
        <v>1220</v>
      </c>
      <c r="C1216">
        <v>265</v>
      </c>
      <c r="D1216" s="1">
        <v>25951</v>
      </c>
      <c r="E1216" s="10">
        <v>1971</v>
      </c>
      <c r="F1216">
        <v>6</v>
      </c>
      <c r="G1216">
        <v>6</v>
      </c>
      <c r="H1216" s="12">
        <f>ufc_fighters[[#This Row],[weight_pounds]]*0.45359237</f>
        <v>120.20197805000001</v>
      </c>
      <c r="I1216" s="12">
        <f>ufc_fighters[[#This Row],[height_feet]]*30.48+ufc_fighters[[#This Row],[height_inches]]*2.54</f>
        <v>198.12</v>
      </c>
    </row>
    <row r="1217" spans="1:9">
      <c r="A1217">
        <v>1216</v>
      </c>
      <c r="B1217" t="s">
        <v>1221</v>
      </c>
      <c r="C1217">
        <v>145</v>
      </c>
      <c r="D1217" s="1">
        <v>31485</v>
      </c>
      <c r="E1217" s="10">
        <v>1986</v>
      </c>
      <c r="F1217">
        <v>5</v>
      </c>
      <c r="G1217">
        <v>9</v>
      </c>
      <c r="H1217" s="12">
        <f>ufc_fighters[[#This Row],[weight_pounds]]*0.45359237</f>
        <v>65.770893650000005</v>
      </c>
      <c r="I1217" s="12">
        <f>ufc_fighters[[#This Row],[height_feet]]*30.48+ufc_fighters[[#This Row],[height_inches]]*2.54</f>
        <v>175.26</v>
      </c>
    </row>
    <row r="1218" spans="1:9">
      <c r="A1218">
        <v>1217</v>
      </c>
      <c r="B1218" t="s">
        <v>1222</v>
      </c>
      <c r="C1218">
        <v>155</v>
      </c>
      <c r="D1218" s="1">
        <v>31579</v>
      </c>
      <c r="E1218" s="10">
        <v>1986</v>
      </c>
      <c r="F1218">
        <v>5</v>
      </c>
      <c r="G1218">
        <v>8</v>
      </c>
      <c r="H1218" s="12">
        <f>ufc_fighters[[#This Row],[weight_pounds]]*0.45359237</f>
        <v>70.306817350000003</v>
      </c>
      <c r="I1218" s="12">
        <f>ufc_fighters[[#This Row],[height_feet]]*30.48+ufc_fighters[[#This Row],[height_inches]]*2.54</f>
        <v>172.72</v>
      </c>
    </row>
    <row r="1219" spans="1:9">
      <c r="A1219">
        <v>1218</v>
      </c>
      <c r="B1219" t="s">
        <v>1223</v>
      </c>
      <c r="C1219">
        <v>170</v>
      </c>
      <c r="D1219" s="1">
        <v>28162</v>
      </c>
      <c r="E1219" s="10">
        <v>1977</v>
      </c>
      <c r="F1219">
        <v>5</v>
      </c>
      <c r="G1219">
        <v>11</v>
      </c>
      <c r="H1219" s="12">
        <f>ufc_fighters[[#This Row],[weight_pounds]]*0.45359237</f>
        <v>77.110702900000007</v>
      </c>
      <c r="I1219" s="12">
        <f>ufc_fighters[[#This Row],[height_feet]]*30.48+ufc_fighters[[#This Row],[height_inches]]*2.54</f>
        <v>180.34</v>
      </c>
    </row>
    <row r="1220" spans="1:9">
      <c r="A1220">
        <v>1219</v>
      </c>
      <c r="B1220" t="s">
        <v>1224</v>
      </c>
      <c r="C1220">
        <v>145</v>
      </c>
      <c r="D1220" s="1">
        <v>31780</v>
      </c>
      <c r="E1220" s="10">
        <v>1987</v>
      </c>
      <c r="F1220">
        <v>5</v>
      </c>
      <c r="G1220">
        <v>7</v>
      </c>
      <c r="H1220" s="12">
        <f>ufc_fighters[[#This Row],[weight_pounds]]*0.45359237</f>
        <v>65.770893650000005</v>
      </c>
      <c r="I1220" s="12">
        <f>ufc_fighters[[#This Row],[height_feet]]*30.48+ufc_fighters[[#This Row],[height_inches]]*2.54</f>
        <v>170.18</v>
      </c>
    </row>
    <row r="1221" spans="1:9">
      <c r="A1221">
        <v>1220</v>
      </c>
      <c r="B1221" t="s">
        <v>1225</v>
      </c>
      <c r="C1221">
        <v>230</v>
      </c>
      <c r="D1221" s="1">
        <v>27748</v>
      </c>
      <c r="E1221" s="10">
        <v>1975</v>
      </c>
      <c r="F1221">
        <v>6</v>
      </c>
      <c r="G1221">
        <v>3</v>
      </c>
      <c r="H1221" s="12">
        <f>ufc_fighters[[#This Row],[weight_pounds]]*0.45359237</f>
        <v>104.32624510000001</v>
      </c>
      <c r="I1221" s="12">
        <f>ufc_fighters[[#This Row],[height_feet]]*30.48+ufc_fighters[[#This Row],[height_inches]]*2.54</f>
        <v>190.5</v>
      </c>
    </row>
    <row r="1222" spans="1:9">
      <c r="A1222">
        <v>1221</v>
      </c>
      <c r="B1222" t="s">
        <v>1226</v>
      </c>
      <c r="C1222">
        <v>145</v>
      </c>
      <c r="D1222" s="1">
        <v>33078</v>
      </c>
      <c r="E1222" s="10">
        <v>1990</v>
      </c>
      <c r="F1222">
        <v>5</v>
      </c>
      <c r="G1222">
        <v>10</v>
      </c>
      <c r="H1222" s="12">
        <f>ufc_fighters[[#This Row],[weight_pounds]]*0.45359237</f>
        <v>65.770893650000005</v>
      </c>
      <c r="I1222" s="12">
        <f>ufc_fighters[[#This Row],[height_feet]]*30.48+ufc_fighters[[#This Row],[height_inches]]*2.54</f>
        <v>177.8</v>
      </c>
    </row>
    <row r="1223" spans="1:9">
      <c r="A1223">
        <v>1222</v>
      </c>
      <c r="B1223" t="s">
        <v>1227</v>
      </c>
      <c r="C1223">
        <v>170</v>
      </c>
      <c r="D1223" s="1"/>
      <c r="E1223" s="10">
        <v>0</v>
      </c>
      <c r="F1223">
        <v>5</v>
      </c>
      <c r="G1223">
        <v>11</v>
      </c>
      <c r="H1223" s="12">
        <f>ufc_fighters[[#This Row],[weight_pounds]]*0.45359237</f>
        <v>77.110702900000007</v>
      </c>
      <c r="I1223" s="12">
        <f>ufc_fighters[[#This Row],[height_feet]]*30.48+ufc_fighters[[#This Row],[height_inches]]*2.54</f>
        <v>180.34</v>
      </c>
    </row>
    <row r="1224" spans="1:9">
      <c r="A1224">
        <v>1223</v>
      </c>
      <c r="B1224" t="s">
        <v>1228</v>
      </c>
      <c r="C1224">
        <v>185</v>
      </c>
      <c r="D1224" s="1">
        <v>30056</v>
      </c>
      <c r="E1224" s="10">
        <v>1982</v>
      </c>
      <c r="F1224">
        <v>6</v>
      </c>
      <c r="G1224">
        <v>0</v>
      </c>
      <c r="H1224" s="12">
        <f>ufc_fighters[[#This Row],[weight_pounds]]*0.45359237</f>
        <v>83.914588450000011</v>
      </c>
      <c r="I1224" s="12">
        <f>ufc_fighters[[#This Row],[height_feet]]*30.48+ufc_fighters[[#This Row],[height_inches]]*2.54</f>
        <v>182.88</v>
      </c>
    </row>
    <row r="1225" spans="1:9">
      <c r="A1225">
        <v>1224</v>
      </c>
      <c r="B1225" t="s">
        <v>1229</v>
      </c>
      <c r="C1225">
        <v>214</v>
      </c>
      <c r="D1225" s="1">
        <v>28341</v>
      </c>
      <c r="E1225" s="10">
        <v>1977</v>
      </c>
      <c r="F1225">
        <v>5</v>
      </c>
      <c r="G1225">
        <v>10</v>
      </c>
      <c r="H1225" s="12">
        <f>ufc_fighters[[#This Row],[weight_pounds]]*0.45359237</f>
        <v>97.068767180000009</v>
      </c>
      <c r="I1225" s="12">
        <f>ufc_fighters[[#This Row],[height_feet]]*30.48+ufc_fighters[[#This Row],[height_inches]]*2.54</f>
        <v>177.8</v>
      </c>
    </row>
    <row r="1226" spans="1:9">
      <c r="A1226">
        <v>1225</v>
      </c>
      <c r="B1226" t="s">
        <v>1230</v>
      </c>
      <c r="C1226">
        <v>155</v>
      </c>
      <c r="D1226" s="1">
        <v>29950</v>
      </c>
      <c r="E1226" s="10">
        <v>1981</v>
      </c>
      <c r="F1226">
        <v>5</v>
      </c>
      <c r="G1226">
        <v>10</v>
      </c>
      <c r="H1226" s="12">
        <f>ufc_fighters[[#This Row],[weight_pounds]]*0.45359237</f>
        <v>70.306817350000003</v>
      </c>
      <c r="I1226" s="12">
        <f>ufc_fighters[[#This Row],[height_feet]]*30.48+ufc_fighters[[#This Row],[height_inches]]*2.54</f>
        <v>177.8</v>
      </c>
    </row>
    <row r="1227" spans="1:9">
      <c r="A1227">
        <v>1226</v>
      </c>
      <c r="B1227" t="s">
        <v>1231</v>
      </c>
      <c r="C1227">
        <v>155</v>
      </c>
      <c r="D1227" s="1">
        <v>29928</v>
      </c>
      <c r="E1227" s="10">
        <v>1981</v>
      </c>
      <c r="F1227">
        <v>5</v>
      </c>
      <c r="G1227">
        <v>7</v>
      </c>
      <c r="H1227" s="12">
        <f>ufc_fighters[[#This Row],[weight_pounds]]*0.45359237</f>
        <v>70.306817350000003</v>
      </c>
      <c r="I1227" s="12">
        <f>ufc_fighters[[#This Row],[height_feet]]*30.48+ufc_fighters[[#This Row],[height_inches]]*2.54</f>
        <v>170.18</v>
      </c>
    </row>
    <row r="1228" spans="1:9">
      <c r="A1228">
        <v>1227</v>
      </c>
      <c r="B1228" t="s">
        <v>1232</v>
      </c>
      <c r="C1228">
        <v>155</v>
      </c>
      <c r="D1228" s="1">
        <v>30405</v>
      </c>
      <c r="E1228" s="10">
        <v>1983</v>
      </c>
      <c r="F1228">
        <v>5</v>
      </c>
      <c r="G1228">
        <v>9</v>
      </c>
      <c r="H1228" s="12">
        <f>ufc_fighters[[#This Row],[weight_pounds]]*0.45359237</f>
        <v>70.306817350000003</v>
      </c>
      <c r="I1228" s="12">
        <f>ufc_fighters[[#This Row],[height_feet]]*30.48+ufc_fighters[[#This Row],[height_inches]]*2.54</f>
        <v>175.26</v>
      </c>
    </row>
    <row r="1229" spans="1:9">
      <c r="A1229">
        <v>1228</v>
      </c>
      <c r="B1229" t="s">
        <v>1233</v>
      </c>
      <c r="C1229">
        <v>185</v>
      </c>
      <c r="D1229" s="1">
        <v>30492</v>
      </c>
      <c r="E1229" s="10">
        <v>1983</v>
      </c>
      <c r="F1229">
        <v>6</v>
      </c>
      <c r="G1229">
        <v>0</v>
      </c>
      <c r="H1229" s="12">
        <f>ufc_fighters[[#This Row],[weight_pounds]]*0.45359237</f>
        <v>83.914588450000011</v>
      </c>
      <c r="I1229" s="12">
        <f>ufc_fighters[[#This Row],[height_feet]]*30.48+ufc_fighters[[#This Row],[height_inches]]*2.54</f>
        <v>182.88</v>
      </c>
    </row>
    <row r="1230" spans="1:9">
      <c r="A1230">
        <v>1229</v>
      </c>
      <c r="B1230" t="s">
        <v>1234</v>
      </c>
      <c r="C1230">
        <v>240</v>
      </c>
      <c r="D1230" s="1">
        <v>26642</v>
      </c>
      <c r="E1230" s="10">
        <v>1972</v>
      </c>
      <c r="F1230">
        <v>6</v>
      </c>
      <c r="G1230">
        <v>0</v>
      </c>
      <c r="H1230" s="12">
        <f>ufc_fighters[[#This Row],[weight_pounds]]*0.45359237</f>
        <v>108.86216880000001</v>
      </c>
      <c r="I1230" s="12">
        <f>ufc_fighters[[#This Row],[height_feet]]*30.48+ufc_fighters[[#This Row],[height_inches]]*2.54</f>
        <v>182.88</v>
      </c>
    </row>
    <row r="1231" spans="1:9">
      <c r="A1231">
        <v>1230</v>
      </c>
      <c r="B1231" t="s">
        <v>1235</v>
      </c>
      <c r="C1231">
        <v>205</v>
      </c>
      <c r="D1231" s="1"/>
      <c r="E1231" s="10">
        <v>0</v>
      </c>
      <c r="F1231">
        <v>6</v>
      </c>
      <c r="G1231">
        <v>0</v>
      </c>
      <c r="H1231" s="12">
        <f>ufc_fighters[[#This Row],[weight_pounds]]*0.45359237</f>
        <v>92.986435850000007</v>
      </c>
      <c r="I1231" s="12">
        <f>ufc_fighters[[#This Row],[height_feet]]*30.48+ufc_fighters[[#This Row],[height_inches]]*2.54</f>
        <v>182.88</v>
      </c>
    </row>
    <row r="1232" spans="1:9">
      <c r="A1232">
        <v>1231</v>
      </c>
      <c r="B1232" t="s">
        <v>1236</v>
      </c>
      <c r="C1232">
        <v>155</v>
      </c>
      <c r="D1232" s="1">
        <v>31375</v>
      </c>
      <c r="E1232" s="10">
        <v>1985</v>
      </c>
      <c r="F1232">
        <v>5</v>
      </c>
      <c r="G1232">
        <v>9</v>
      </c>
      <c r="H1232" s="12">
        <f>ufc_fighters[[#This Row],[weight_pounds]]*0.45359237</f>
        <v>70.306817350000003</v>
      </c>
      <c r="I1232" s="12">
        <f>ufc_fighters[[#This Row],[height_feet]]*30.48+ufc_fighters[[#This Row],[height_inches]]*2.54</f>
        <v>175.26</v>
      </c>
    </row>
    <row r="1233" spans="1:9">
      <c r="A1233">
        <v>1232</v>
      </c>
      <c r="B1233" t="s">
        <v>1237</v>
      </c>
      <c r="C1233">
        <v>155</v>
      </c>
      <c r="D1233" s="1">
        <v>28150</v>
      </c>
      <c r="E1233" s="10">
        <v>1977</v>
      </c>
      <c r="F1233">
        <v>5</v>
      </c>
      <c r="G1233">
        <v>7</v>
      </c>
      <c r="H1233" s="12">
        <f>ufc_fighters[[#This Row],[weight_pounds]]*0.45359237</f>
        <v>70.306817350000003</v>
      </c>
      <c r="I1233" s="12">
        <f>ufc_fighters[[#This Row],[height_feet]]*30.48+ufc_fighters[[#This Row],[height_inches]]*2.54</f>
        <v>170.18</v>
      </c>
    </row>
    <row r="1234" spans="1:9">
      <c r="A1234">
        <v>1233</v>
      </c>
      <c r="B1234" t="s">
        <v>1238</v>
      </c>
      <c r="C1234">
        <v>155</v>
      </c>
      <c r="D1234" s="1">
        <v>28860</v>
      </c>
      <c r="E1234" s="10">
        <v>1979</v>
      </c>
      <c r="F1234">
        <v>5</v>
      </c>
      <c r="G1234">
        <v>9</v>
      </c>
      <c r="H1234" s="12">
        <f>ufc_fighters[[#This Row],[weight_pounds]]*0.45359237</f>
        <v>70.306817350000003</v>
      </c>
      <c r="I1234" s="12">
        <f>ufc_fighters[[#This Row],[height_feet]]*30.48+ufc_fighters[[#This Row],[height_inches]]*2.54</f>
        <v>175.26</v>
      </c>
    </row>
    <row r="1235" spans="1:9">
      <c r="A1235">
        <v>1234</v>
      </c>
      <c r="B1235" t="s">
        <v>1239</v>
      </c>
      <c r="C1235">
        <v>205</v>
      </c>
      <c r="D1235" s="1">
        <v>28264</v>
      </c>
      <c r="E1235" s="10">
        <v>1977</v>
      </c>
      <c r="F1235">
        <v>6</v>
      </c>
      <c r="G1235">
        <v>0</v>
      </c>
      <c r="H1235" s="12">
        <f>ufc_fighters[[#This Row],[weight_pounds]]*0.45359237</f>
        <v>92.986435850000007</v>
      </c>
      <c r="I1235" s="12">
        <f>ufc_fighters[[#This Row],[height_feet]]*30.48+ufc_fighters[[#This Row],[height_inches]]*2.54</f>
        <v>182.88</v>
      </c>
    </row>
    <row r="1236" spans="1:9">
      <c r="A1236">
        <v>1235</v>
      </c>
      <c r="B1236" t="s">
        <v>1240</v>
      </c>
      <c r="C1236">
        <v>205</v>
      </c>
      <c r="D1236" s="1">
        <v>31792</v>
      </c>
      <c r="E1236" s="10">
        <v>1987</v>
      </c>
      <c r="F1236">
        <v>6</v>
      </c>
      <c r="G1236">
        <v>5</v>
      </c>
      <c r="H1236" s="12">
        <f>ufc_fighters[[#This Row],[weight_pounds]]*0.45359237</f>
        <v>92.986435850000007</v>
      </c>
      <c r="I1236" s="12">
        <f>ufc_fighters[[#This Row],[height_feet]]*30.48+ufc_fighters[[#This Row],[height_inches]]*2.54</f>
        <v>195.57999999999998</v>
      </c>
    </row>
    <row r="1237" spans="1:9">
      <c r="A1237">
        <v>1236</v>
      </c>
      <c r="B1237" t="s">
        <v>1241</v>
      </c>
      <c r="C1237">
        <v>170</v>
      </c>
      <c r="D1237" s="1">
        <v>29605</v>
      </c>
      <c r="E1237" s="10">
        <v>1981</v>
      </c>
      <c r="F1237">
        <v>6</v>
      </c>
      <c r="G1237">
        <v>1</v>
      </c>
      <c r="H1237" s="12">
        <f>ufc_fighters[[#This Row],[weight_pounds]]*0.45359237</f>
        <v>77.110702900000007</v>
      </c>
      <c r="I1237" s="12">
        <f>ufc_fighters[[#This Row],[height_feet]]*30.48+ufc_fighters[[#This Row],[height_inches]]*2.54</f>
        <v>185.42</v>
      </c>
    </row>
    <row r="1238" spans="1:9">
      <c r="A1238">
        <v>1237</v>
      </c>
      <c r="B1238" t="s">
        <v>1242</v>
      </c>
      <c r="C1238">
        <v>145</v>
      </c>
      <c r="D1238" s="1">
        <v>33131</v>
      </c>
      <c r="E1238" s="10">
        <v>1990</v>
      </c>
      <c r="F1238">
        <v>5</v>
      </c>
      <c r="G1238">
        <v>10</v>
      </c>
      <c r="H1238" s="12">
        <f>ufc_fighters[[#This Row],[weight_pounds]]*0.45359237</f>
        <v>65.770893650000005</v>
      </c>
      <c r="I1238" s="12">
        <f>ufc_fighters[[#This Row],[height_feet]]*30.48+ufc_fighters[[#This Row],[height_inches]]*2.54</f>
        <v>177.8</v>
      </c>
    </row>
    <row r="1239" spans="1:9">
      <c r="A1239">
        <v>1238</v>
      </c>
      <c r="B1239" t="s">
        <v>1243</v>
      </c>
      <c r="C1239">
        <v>145</v>
      </c>
      <c r="D1239" s="1">
        <v>33350</v>
      </c>
      <c r="E1239" s="10">
        <v>1991</v>
      </c>
      <c r="F1239">
        <v>5</v>
      </c>
      <c r="G1239">
        <v>9</v>
      </c>
      <c r="H1239" s="12">
        <f>ufc_fighters[[#This Row],[weight_pounds]]*0.45359237</f>
        <v>65.770893650000005</v>
      </c>
      <c r="I1239" s="12">
        <f>ufc_fighters[[#This Row],[height_feet]]*30.48+ufc_fighters[[#This Row],[height_inches]]*2.54</f>
        <v>175.26</v>
      </c>
    </row>
    <row r="1240" spans="1:9">
      <c r="A1240">
        <v>1239</v>
      </c>
      <c r="B1240" t="s">
        <v>1244</v>
      </c>
      <c r="C1240">
        <v>260</v>
      </c>
      <c r="D1240" s="1">
        <v>30445</v>
      </c>
      <c r="E1240" s="10">
        <v>1983</v>
      </c>
      <c r="F1240">
        <v>6</v>
      </c>
      <c r="G1240">
        <v>4</v>
      </c>
      <c r="H1240" s="12">
        <f>ufc_fighters[[#This Row],[weight_pounds]]*0.45359237</f>
        <v>117.9340162</v>
      </c>
      <c r="I1240" s="12">
        <f>ufc_fighters[[#This Row],[height_feet]]*30.48+ufc_fighters[[#This Row],[height_inches]]*2.54</f>
        <v>193.04</v>
      </c>
    </row>
    <row r="1241" spans="1:9">
      <c r="A1241">
        <v>1240</v>
      </c>
      <c r="B1241" t="s">
        <v>1245</v>
      </c>
      <c r="C1241">
        <v>170</v>
      </c>
      <c r="D1241" s="1"/>
      <c r="E1241" s="10">
        <v>0</v>
      </c>
      <c r="F1241">
        <v>5</v>
      </c>
      <c r="G1241">
        <v>8</v>
      </c>
      <c r="H1241" s="12">
        <f>ufc_fighters[[#This Row],[weight_pounds]]*0.45359237</f>
        <v>77.110702900000007</v>
      </c>
      <c r="I1241" s="12">
        <f>ufc_fighters[[#This Row],[height_feet]]*30.48+ufc_fighters[[#This Row],[height_inches]]*2.54</f>
        <v>172.72</v>
      </c>
    </row>
    <row r="1242" spans="1:9">
      <c r="A1242">
        <v>1241</v>
      </c>
      <c r="B1242" t="s">
        <v>1246</v>
      </c>
      <c r="C1242">
        <v>200</v>
      </c>
      <c r="D1242" s="1"/>
      <c r="E1242" s="10">
        <v>0</v>
      </c>
      <c r="F1242">
        <v>5</v>
      </c>
      <c r="G1242">
        <v>11</v>
      </c>
      <c r="H1242" s="12">
        <f>ufc_fighters[[#This Row],[weight_pounds]]*0.45359237</f>
        <v>90.718474000000001</v>
      </c>
      <c r="I1242" s="12">
        <f>ufc_fighters[[#This Row],[height_feet]]*30.48+ufc_fighters[[#This Row],[height_inches]]*2.54</f>
        <v>180.34</v>
      </c>
    </row>
    <row r="1243" spans="1:9">
      <c r="A1243">
        <v>1242</v>
      </c>
      <c r="B1243" t="s">
        <v>1247</v>
      </c>
      <c r="C1243">
        <v>125</v>
      </c>
      <c r="D1243" s="1">
        <v>36023</v>
      </c>
      <c r="E1243" s="10">
        <v>1998</v>
      </c>
      <c r="F1243">
        <v>5</v>
      </c>
      <c r="G1243">
        <v>4</v>
      </c>
      <c r="H1243" s="12">
        <f>ufc_fighters[[#This Row],[weight_pounds]]*0.45359237</f>
        <v>56.699046250000002</v>
      </c>
      <c r="I1243" s="12">
        <f>ufc_fighters[[#This Row],[height_feet]]*30.48+ufc_fighters[[#This Row],[height_inches]]*2.54</f>
        <v>162.56</v>
      </c>
    </row>
    <row r="1244" spans="1:9">
      <c r="A1244">
        <v>1243</v>
      </c>
      <c r="B1244" t="s">
        <v>1248</v>
      </c>
      <c r="C1244">
        <v>170</v>
      </c>
      <c r="D1244" s="1">
        <v>27289</v>
      </c>
      <c r="E1244" s="10">
        <v>1974</v>
      </c>
      <c r="F1244">
        <v>6</v>
      </c>
      <c r="G1244">
        <v>0</v>
      </c>
      <c r="H1244" s="12">
        <f>ufc_fighters[[#This Row],[weight_pounds]]*0.45359237</f>
        <v>77.110702900000007</v>
      </c>
      <c r="I1244" s="12">
        <f>ufc_fighters[[#This Row],[height_feet]]*30.48+ufc_fighters[[#This Row],[height_inches]]*2.54</f>
        <v>182.88</v>
      </c>
    </row>
    <row r="1245" spans="1:9">
      <c r="A1245">
        <v>1244</v>
      </c>
      <c r="B1245" t="s">
        <v>1249</v>
      </c>
      <c r="C1245">
        <v>155</v>
      </c>
      <c r="D1245" s="1">
        <v>31632</v>
      </c>
      <c r="E1245" s="10">
        <v>1986</v>
      </c>
      <c r="F1245">
        <v>5</v>
      </c>
      <c r="G1245">
        <v>9</v>
      </c>
      <c r="H1245" s="12">
        <f>ufc_fighters[[#This Row],[weight_pounds]]*0.45359237</f>
        <v>70.306817350000003</v>
      </c>
      <c r="I1245" s="12">
        <f>ufc_fighters[[#This Row],[height_feet]]*30.48+ufc_fighters[[#This Row],[height_inches]]*2.54</f>
        <v>175.26</v>
      </c>
    </row>
    <row r="1246" spans="1:9">
      <c r="A1246">
        <v>1245</v>
      </c>
      <c r="B1246" t="s">
        <v>1250</v>
      </c>
      <c r="C1246">
        <v>145</v>
      </c>
      <c r="D1246" s="1">
        <v>33851</v>
      </c>
      <c r="E1246" s="10">
        <v>1992</v>
      </c>
      <c r="F1246">
        <v>5</v>
      </c>
      <c r="G1246">
        <v>9</v>
      </c>
      <c r="H1246" s="12">
        <f>ufc_fighters[[#This Row],[weight_pounds]]*0.45359237</f>
        <v>65.770893650000005</v>
      </c>
      <c r="I1246" s="12">
        <f>ufc_fighters[[#This Row],[height_feet]]*30.48+ufc_fighters[[#This Row],[height_inches]]*2.54</f>
        <v>175.26</v>
      </c>
    </row>
    <row r="1247" spans="1:9">
      <c r="A1247">
        <v>1246</v>
      </c>
      <c r="B1247" t="s">
        <v>1251</v>
      </c>
      <c r="C1247">
        <v>205</v>
      </c>
      <c r="D1247" s="1"/>
      <c r="E1247" s="10">
        <v>0</v>
      </c>
      <c r="F1247">
        <v>6</v>
      </c>
      <c r="G1247">
        <v>2</v>
      </c>
      <c r="H1247" s="12">
        <f>ufc_fighters[[#This Row],[weight_pounds]]*0.45359237</f>
        <v>92.986435850000007</v>
      </c>
      <c r="I1247" s="12">
        <f>ufc_fighters[[#This Row],[height_feet]]*30.48+ufc_fighters[[#This Row],[height_inches]]*2.54</f>
        <v>187.96</v>
      </c>
    </row>
    <row r="1248" spans="1:9">
      <c r="A1248">
        <v>1247</v>
      </c>
      <c r="B1248" t="s">
        <v>1252</v>
      </c>
      <c r="D1248" s="1">
        <v>29146</v>
      </c>
      <c r="E1248" s="10">
        <v>1979</v>
      </c>
      <c r="F1248">
        <v>6</v>
      </c>
      <c r="G1248">
        <v>0</v>
      </c>
      <c r="H1248" s="12">
        <f>ufc_fighters[[#This Row],[weight_pounds]]*0.45359237</f>
        <v>0</v>
      </c>
      <c r="I1248" s="12">
        <f>ufc_fighters[[#This Row],[height_feet]]*30.48+ufc_fighters[[#This Row],[height_inches]]*2.54</f>
        <v>182.88</v>
      </c>
    </row>
    <row r="1249" spans="1:9">
      <c r="A1249">
        <v>1248</v>
      </c>
      <c r="B1249" t="s">
        <v>1253</v>
      </c>
      <c r="C1249">
        <v>145</v>
      </c>
      <c r="D1249" s="1">
        <v>31100</v>
      </c>
      <c r="E1249" s="10">
        <v>1985</v>
      </c>
      <c r="F1249">
        <v>5</v>
      </c>
      <c r="G1249">
        <v>10</v>
      </c>
      <c r="H1249" s="12">
        <f>ufc_fighters[[#This Row],[weight_pounds]]*0.45359237</f>
        <v>65.770893650000005</v>
      </c>
      <c r="I1249" s="12">
        <f>ufc_fighters[[#This Row],[height_feet]]*30.48+ufc_fighters[[#This Row],[height_inches]]*2.54</f>
        <v>177.8</v>
      </c>
    </row>
    <row r="1250" spans="1:9">
      <c r="A1250">
        <v>1249</v>
      </c>
      <c r="B1250" t="s">
        <v>1254</v>
      </c>
      <c r="C1250">
        <v>300</v>
      </c>
      <c r="D1250" s="1">
        <v>23017</v>
      </c>
      <c r="E1250" s="10">
        <v>1963</v>
      </c>
      <c r="F1250">
        <v>6</v>
      </c>
      <c r="G1250">
        <v>3</v>
      </c>
      <c r="H1250" s="12">
        <f>ufc_fighters[[#This Row],[weight_pounds]]*0.45359237</f>
        <v>136.07771099999999</v>
      </c>
      <c r="I1250" s="12">
        <f>ufc_fighters[[#This Row],[height_feet]]*30.48+ufc_fighters[[#This Row],[height_inches]]*2.54</f>
        <v>190.5</v>
      </c>
    </row>
    <row r="1251" spans="1:9">
      <c r="A1251">
        <v>1250</v>
      </c>
      <c r="B1251" t="s">
        <v>1255</v>
      </c>
      <c r="C1251">
        <v>190</v>
      </c>
      <c r="D1251" s="1"/>
      <c r="E1251" s="10">
        <v>0</v>
      </c>
      <c r="F1251">
        <v>6</v>
      </c>
      <c r="G1251">
        <v>0</v>
      </c>
      <c r="H1251" s="12">
        <f>ufc_fighters[[#This Row],[weight_pounds]]*0.45359237</f>
        <v>86.182550300000003</v>
      </c>
      <c r="I1251" s="12">
        <f>ufc_fighters[[#This Row],[height_feet]]*30.48+ufc_fighters[[#This Row],[height_inches]]*2.54</f>
        <v>182.88</v>
      </c>
    </row>
    <row r="1252" spans="1:9">
      <c r="A1252">
        <v>1251</v>
      </c>
      <c r="B1252" t="s">
        <v>1256</v>
      </c>
      <c r="C1252">
        <v>155</v>
      </c>
      <c r="D1252" s="1">
        <v>27730</v>
      </c>
      <c r="E1252" s="10">
        <v>1975</v>
      </c>
      <c r="F1252">
        <v>5</v>
      </c>
      <c r="G1252">
        <v>9</v>
      </c>
      <c r="H1252" s="12">
        <f>ufc_fighters[[#This Row],[weight_pounds]]*0.45359237</f>
        <v>70.306817350000003</v>
      </c>
      <c r="I1252" s="12">
        <f>ufc_fighters[[#This Row],[height_feet]]*30.48+ufc_fighters[[#This Row],[height_inches]]*2.54</f>
        <v>175.26</v>
      </c>
    </row>
    <row r="1253" spans="1:9">
      <c r="A1253">
        <v>1252</v>
      </c>
      <c r="B1253" t="s">
        <v>1257</v>
      </c>
      <c r="C1253">
        <v>185</v>
      </c>
      <c r="D1253" s="1">
        <v>30894</v>
      </c>
      <c r="E1253" s="10">
        <v>1984</v>
      </c>
      <c r="F1253">
        <v>6</v>
      </c>
      <c r="G1253">
        <v>0</v>
      </c>
      <c r="H1253" s="12">
        <f>ufc_fighters[[#This Row],[weight_pounds]]*0.45359237</f>
        <v>83.914588450000011</v>
      </c>
      <c r="I1253" s="12">
        <f>ufc_fighters[[#This Row],[height_feet]]*30.48+ufc_fighters[[#This Row],[height_inches]]*2.54</f>
        <v>182.88</v>
      </c>
    </row>
    <row r="1254" spans="1:9">
      <c r="A1254">
        <v>1253</v>
      </c>
      <c r="B1254" t="s">
        <v>1258</v>
      </c>
      <c r="C1254">
        <v>155</v>
      </c>
      <c r="D1254" s="1">
        <v>32014</v>
      </c>
      <c r="E1254" s="10">
        <v>1987</v>
      </c>
      <c r="F1254">
        <v>5</v>
      </c>
      <c r="G1254">
        <v>9</v>
      </c>
      <c r="H1254" s="12">
        <f>ufc_fighters[[#This Row],[weight_pounds]]*0.45359237</f>
        <v>70.306817350000003</v>
      </c>
      <c r="I1254" s="12">
        <f>ufc_fighters[[#This Row],[height_feet]]*30.48+ufc_fighters[[#This Row],[height_inches]]*2.54</f>
        <v>175.26</v>
      </c>
    </row>
    <row r="1255" spans="1:9">
      <c r="A1255">
        <v>1254</v>
      </c>
      <c r="B1255" t="s">
        <v>1259</v>
      </c>
      <c r="D1255" s="1"/>
      <c r="E1255" s="10">
        <v>0</v>
      </c>
      <c r="H1255" s="12">
        <f>ufc_fighters[[#This Row],[weight_pounds]]*0.45359237</f>
        <v>0</v>
      </c>
      <c r="I1255" s="12">
        <f>ufc_fighters[[#This Row],[height_feet]]*30.48+ufc_fighters[[#This Row],[height_inches]]*2.54</f>
        <v>0</v>
      </c>
    </row>
    <row r="1256" spans="1:9">
      <c r="A1256">
        <v>1255</v>
      </c>
      <c r="B1256" t="s">
        <v>1260</v>
      </c>
      <c r="C1256">
        <v>185</v>
      </c>
      <c r="D1256" s="1">
        <v>28787</v>
      </c>
      <c r="E1256" s="10">
        <v>1978</v>
      </c>
      <c r="F1256">
        <v>6</v>
      </c>
      <c r="G1256">
        <v>0</v>
      </c>
      <c r="H1256" s="12">
        <f>ufc_fighters[[#This Row],[weight_pounds]]*0.45359237</f>
        <v>83.914588450000011</v>
      </c>
      <c r="I1256" s="12">
        <f>ufc_fighters[[#This Row],[height_feet]]*30.48+ufc_fighters[[#This Row],[height_inches]]*2.54</f>
        <v>182.88</v>
      </c>
    </row>
    <row r="1257" spans="1:9">
      <c r="A1257">
        <v>1256</v>
      </c>
      <c r="B1257" t="s">
        <v>1261</v>
      </c>
      <c r="C1257">
        <v>185</v>
      </c>
      <c r="D1257" s="1">
        <v>31671</v>
      </c>
      <c r="E1257" s="10">
        <v>1986</v>
      </c>
      <c r="F1257">
        <v>6</v>
      </c>
      <c r="G1257">
        <v>0</v>
      </c>
      <c r="H1257" s="12">
        <f>ufc_fighters[[#This Row],[weight_pounds]]*0.45359237</f>
        <v>83.914588450000011</v>
      </c>
      <c r="I1257" s="12">
        <f>ufc_fighters[[#This Row],[height_feet]]*30.48+ufc_fighters[[#This Row],[height_inches]]*2.54</f>
        <v>182.88</v>
      </c>
    </row>
    <row r="1258" spans="1:9">
      <c r="A1258">
        <v>1257</v>
      </c>
      <c r="B1258" t="s">
        <v>1262</v>
      </c>
      <c r="C1258">
        <v>115</v>
      </c>
      <c r="D1258" s="1">
        <v>31844</v>
      </c>
      <c r="E1258" s="10">
        <v>1987</v>
      </c>
      <c r="F1258">
        <v>5</v>
      </c>
      <c r="G1258">
        <v>2</v>
      </c>
      <c r="H1258" s="12">
        <f>ufc_fighters[[#This Row],[weight_pounds]]*0.45359237</f>
        <v>52.163122550000004</v>
      </c>
      <c r="I1258" s="12">
        <f>ufc_fighters[[#This Row],[height_feet]]*30.48+ufc_fighters[[#This Row],[height_inches]]*2.54</f>
        <v>157.48000000000002</v>
      </c>
    </row>
    <row r="1259" spans="1:9">
      <c r="A1259">
        <v>1258</v>
      </c>
      <c r="B1259" t="s">
        <v>1263</v>
      </c>
      <c r="C1259">
        <v>155</v>
      </c>
      <c r="D1259" s="1">
        <v>26550</v>
      </c>
      <c r="E1259" s="10">
        <v>1972</v>
      </c>
      <c r="F1259">
        <v>5</v>
      </c>
      <c r="G1259">
        <v>9</v>
      </c>
      <c r="H1259" s="12">
        <f>ufc_fighters[[#This Row],[weight_pounds]]*0.45359237</f>
        <v>70.306817350000003</v>
      </c>
      <c r="I1259" s="12">
        <f>ufc_fighters[[#This Row],[height_feet]]*30.48+ufc_fighters[[#This Row],[height_inches]]*2.54</f>
        <v>175.26</v>
      </c>
    </row>
    <row r="1260" spans="1:9">
      <c r="A1260">
        <v>1259</v>
      </c>
      <c r="B1260" t="s">
        <v>1264</v>
      </c>
      <c r="C1260">
        <v>185</v>
      </c>
      <c r="D1260" s="1">
        <v>31000</v>
      </c>
      <c r="E1260" s="10">
        <v>1984</v>
      </c>
      <c r="H1260" s="12">
        <f>ufc_fighters[[#This Row],[weight_pounds]]*0.45359237</f>
        <v>83.914588450000011</v>
      </c>
      <c r="I1260" s="12">
        <f>ufc_fighters[[#This Row],[height_feet]]*30.48+ufc_fighters[[#This Row],[height_inches]]*2.54</f>
        <v>0</v>
      </c>
    </row>
    <row r="1261" spans="1:9">
      <c r="A1261">
        <v>1260</v>
      </c>
      <c r="B1261" t="s">
        <v>1265</v>
      </c>
      <c r="C1261">
        <v>260</v>
      </c>
      <c r="D1261" s="1">
        <v>29325</v>
      </c>
      <c r="E1261" s="10">
        <v>1980</v>
      </c>
      <c r="F1261">
        <v>6</v>
      </c>
      <c r="G1261">
        <v>5</v>
      </c>
      <c r="H1261" s="12">
        <f>ufc_fighters[[#This Row],[weight_pounds]]*0.45359237</f>
        <v>117.9340162</v>
      </c>
      <c r="I1261" s="12">
        <f>ufc_fighters[[#This Row],[height_feet]]*30.48+ufc_fighters[[#This Row],[height_inches]]*2.54</f>
        <v>195.57999999999998</v>
      </c>
    </row>
    <row r="1262" spans="1:9">
      <c r="A1262">
        <v>1261</v>
      </c>
      <c r="B1262" t="s">
        <v>1266</v>
      </c>
      <c r="C1262">
        <v>205</v>
      </c>
      <c r="D1262" s="1">
        <v>28038</v>
      </c>
      <c r="E1262" s="10">
        <v>1976</v>
      </c>
      <c r="F1262">
        <v>6</v>
      </c>
      <c r="G1262">
        <v>1</v>
      </c>
      <c r="H1262" s="12">
        <f>ufc_fighters[[#This Row],[weight_pounds]]*0.45359237</f>
        <v>92.986435850000007</v>
      </c>
      <c r="I1262" s="12">
        <f>ufc_fighters[[#This Row],[height_feet]]*30.48+ufc_fighters[[#This Row],[height_inches]]*2.54</f>
        <v>185.42</v>
      </c>
    </row>
    <row r="1263" spans="1:9">
      <c r="A1263">
        <v>1262</v>
      </c>
      <c r="B1263" t="s">
        <v>1267</v>
      </c>
      <c r="C1263">
        <v>125</v>
      </c>
      <c r="D1263" s="1">
        <v>31692</v>
      </c>
      <c r="E1263" s="10">
        <v>1986</v>
      </c>
      <c r="F1263">
        <v>5</v>
      </c>
      <c r="G1263">
        <v>7</v>
      </c>
      <c r="H1263" s="12">
        <f>ufc_fighters[[#This Row],[weight_pounds]]*0.45359237</f>
        <v>56.699046250000002</v>
      </c>
      <c r="I1263" s="12">
        <f>ufc_fighters[[#This Row],[height_feet]]*30.48+ufc_fighters[[#This Row],[height_inches]]*2.54</f>
        <v>170.18</v>
      </c>
    </row>
    <row r="1264" spans="1:9">
      <c r="A1264">
        <v>1263</v>
      </c>
      <c r="B1264" t="s">
        <v>1268</v>
      </c>
      <c r="C1264">
        <v>185</v>
      </c>
      <c r="D1264" s="1">
        <v>30649</v>
      </c>
      <c r="E1264" s="10">
        <v>1983</v>
      </c>
      <c r="F1264">
        <v>6</v>
      </c>
      <c r="G1264">
        <v>3</v>
      </c>
      <c r="H1264" s="12">
        <f>ufc_fighters[[#This Row],[weight_pounds]]*0.45359237</f>
        <v>83.914588450000011</v>
      </c>
      <c r="I1264" s="12">
        <f>ufc_fighters[[#This Row],[height_feet]]*30.48+ufc_fighters[[#This Row],[height_inches]]*2.54</f>
        <v>190.5</v>
      </c>
    </row>
    <row r="1265" spans="1:9">
      <c r="A1265">
        <v>1264</v>
      </c>
      <c r="B1265" t="s">
        <v>1269</v>
      </c>
      <c r="C1265">
        <v>185</v>
      </c>
      <c r="D1265" s="1">
        <v>30017</v>
      </c>
      <c r="E1265" s="10">
        <v>1982</v>
      </c>
      <c r="F1265">
        <v>6</v>
      </c>
      <c r="G1265">
        <v>3</v>
      </c>
      <c r="H1265" s="12">
        <f>ufc_fighters[[#This Row],[weight_pounds]]*0.45359237</f>
        <v>83.914588450000011</v>
      </c>
      <c r="I1265" s="12">
        <f>ufc_fighters[[#This Row],[height_feet]]*30.48+ufc_fighters[[#This Row],[height_inches]]*2.54</f>
        <v>190.5</v>
      </c>
    </row>
    <row r="1266" spans="1:9">
      <c r="A1266">
        <v>1265</v>
      </c>
      <c r="B1266" t="s">
        <v>1270</v>
      </c>
      <c r="C1266">
        <v>150</v>
      </c>
      <c r="D1266" s="1">
        <v>29001</v>
      </c>
      <c r="E1266" s="10">
        <v>1979</v>
      </c>
      <c r="F1266">
        <v>5</v>
      </c>
      <c r="G1266">
        <v>7</v>
      </c>
      <c r="H1266" s="12">
        <f>ufc_fighters[[#This Row],[weight_pounds]]*0.45359237</f>
        <v>68.038855499999997</v>
      </c>
      <c r="I1266" s="12">
        <f>ufc_fighters[[#This Row],[height_feet]]*30.48+ufc_fighters[[#This Row],[height_inches]]*2.54</f>
        <v>170.18</v>
      </c>
    </row>
    <row r="1267" spans="1:9">
      <c r="A1267">
        <v>1266</v>
      </c>
      <c r="B1267" t="s">
        <v>1271</v>
      </c>
      <c r="C1267">
        <v>155</v>
      </c>
      <c r="D1267" s="1">
        <v>34933</v>
      </c>
      <c r="E1267" s="10">
        <v>1995</v>
      </c>
      <c r="F1267">
        <v>5</v>
      </c>
      <c r="G1267">
        <v>10</v>
      </c>
      <c r="H1267" s="12">
        <f>ufc_fighters[[#This Row],[weight_pounds]]*0.45359237</f>
        <v>70.306817350000003</v>
      </c>
      <c r="I1267" s="12">
        <f>ufc_fighters[[#This Row],[height_feet]]*30.48+ufc_fighters[[#This Row],[height_inches]]*2.54</f>
        <v>177.8</v>
      </c>
    </row>
    <row r="1268" spans="1:9">
      <c r="A1268">
        <v>1267</v>
      </c>
      <c r="B1268" t="s">
        <v>1272</v>
      </c>
      <c r="C1268">
        <v>155</v>
      </c>
      <c r="D1268" s="1"/>
      <c r="E1268" s="10">
        <v>0</v>
      </c>
      <c r="H1268" s="12">
        <f>ufc_fighters[[#This Row],[weight_pounds]]*0.45359237</f>
        <v>70.306817350000003</v>
      </c>
      <c r="I1268" s="12">
        <f>ufc_fighters[[#This Row],[height_feet]]*30.48+ufc_fighters[[#This Row],[height_inches]]*2.54</f>
        <v>0</v>
      </c>
    </row>
    <row r="1269" spans="1:9">
      <c r="A1269">
        <v>1268</v>
      </c>
      <c r="B1269" t="s">
        <v>1273</v>
      </c>
      <c r="C1269">
        <v>115</v>
      </c>
      <c r="D1269" s="1">
        <v>36386</v>
      </c>
      <c r="E1269" s="10">
        <v>1999</v>
      </c>
      <c r="F1269">
        <v>5</v>
      </c>
      <c r="G1269">
        <v>2</v>
      </c>
      <c r="H1269" s="12">
        <f>ufc_fighters[[#This Row],[weight_pounds]]*0.45359237</f>
        <v>52.163122550000004</v>
      </c>
      <c r="I1269" s="12">
        <f>ufc_fighters[[#This Row],[height_feet]]*30.48+ufc_fighters[[#This Row],[height_inches]]*2.54</f>
        <v>157.48000000000002</v>
      </c>
    </row>
    <row r="1270" spans="1:9">
      <c r="A1270">
        <v>1269</v>
      </c>
      <c r="B1270" t="s">
        <v>1274</v>
      </c>
      <c r="C1270">
        <v>135</v>
      </c>
      <c r="D1270" s="1"/>
      <c r="E1270" s="10">
        <v>0</v>
      </c>
      <c r="H1270" s="12">
        <f>ufc_fighters[[#This Row],[weight_pounds]]*0.45359237</f>
        <v>61.23496995</v>
      </c>
      <c r="I1270" s="12">
        <f>ufc_fighters[[#This Row],[height_feet]]*30.48+ufc_fighters[[#This Row],[height_inches]]*2.54</f>
        <v>0</v>
      </c>
    </row>
    <row r="1271" spans="1:9">
      <c r="A1271">
        <v>1270</v>
      </c>
      <c r="B1271" t="s">
        <v>1275</v>
      </c>
      <c r="C1271">
        <v>185</v>
      </c>
      <c r="D1271" s="1">
        <v>26403</v>
      </c>
      <c r="E1271" s="10">
        <v>1972</v>
      </c>
      <c r="F1271">
        <v>6</v>
      </c>
      <c r="G1271">
        <v>0</v>
      </c>
      <c r="H1271" s="12">
        <f>ufc_fighters[[#This Row],[weight_pounds]]*0.45359237</f>
        <v>83.914588450000011</v>
      </c>
      <c r="I1271" s="12">
        <f>ufc_fighters[[#This Row],[height_feet]]*30.48+ufc_fighters[[#This Row],[height_inches]]*2.54</f>
        <v>182.88</v>
      </c>
    </row>
    <row r="1272" spans="1:9">
      <c r="A1272">
        <v>1271</v>
      </c>
      <c r="B1272" t="s">
        <v>1276</v>
      </c>
      <c r="C1272">
        <v>265</v>
      </c>
      <c r="D1272" s="1"/>
      <c r="E1272" s="10">
        <v>0</v>
      </c>
      <c r="H1272" s="12">
        <f>ufc_fighters[[#This Row],[weight_pounds]]*0.45359237</f>
        <v>120.20197805000001</v>
      </c>
      <c r="I1272" s="12">
        <f>ufc_fighters[[#This Row],[height_feet]]*30.48+ufc_fighters[[#This Row],[height_inches]]*2.54</f>
        <v>0</v>
      </c>
    </row>
    <row r="1273" spans="1:9">
      <c r="A1273">
        <v>1272</v>
      </c>
      <c r="B1273" t="s">
        <v>1277</v>
      </c>
      <c r="C1273">
        <v>245</v>
      </c>
      <c r="D1273" s="1">
        <v>27795</v>
      </c>
      <c r="E1273" s="10">
        <v>1976</v>
      </c>
      <c r="F1273">
        <v>6</v>
      </c>
      <c r="G1273">
        <v>4</v>
      </c>
      <c r="H1273" s="12">
        <f>ufc_fighters[[#This Row],[weight_pounds]]*0.45359237</f>
        <v>111.13013065000001</v>
      </c>
      <c r="I1273" s="12">
        <f>ufc_fighters[[#This Row],[height_feet]]*30.48+ufc_fighters[[#This Row],[height_inches]]*2.54</f>
        <v>193.04</v>
      </c>
    </row>
    <row r="1274" spans="1:9">
      <c r="A1274">
        <v>1273</v>
      </c>
      <c r="B1274" t="s">
        <v>1278</v>
      </c>
      <c r="C1274">
        <v>170</v>
      </c>
      <c r="D1274" s="1">
        <v>30088</v>
      </c>
      <c r="E1274" s="10">
        <v>1982</v>
      </c>
      <c r="F1274">
        <v>6</v>
      </c>
      <c r="G1274">
        <v>0</v>
      </c>
      <c r="H1274" s="12">
        <f>ufc_fighters[[#This Row],[weight_pounds]]*0.45359237</f>
        <v>77.110702900000007</v>
      </c>
      <c r="I1274" s="12">
        <f>ufc_fighters[[#This Row],[height_feet]]*30.48+ufc_fighters[[#This Row],[height_inches]]*2.54</f>
        <v>182.88</v>
      </c>
    </row>
    <row r="1275" spans="1:9">
      <c r="A1275">
        <v>1274</v>
      </c>
      <c r="B1275" t="s">
        <v>1279</v>
      </c>
      <c r="C1275">
        <v>265</v>
      </c>
      <c r="D1275" s="1">
        <v>32352</v>
      </c>
      <c r="E1275" s="10">
        <v>1988</v>
      </c>
      <c r="F1275">
        <v>6</v>
      </c>
      <c r="G1275">
        <v>5</v>
      </c>
      <c r="H1275" s="12">
        <f>ufc_fighters[[#This Row],[weight_pounds]]*0.45359237</f>
        <v>120.20197805000001</v>
      </c>
      <c r="I1275" s="12">
        <f>ufc_fighters[[#This Row],[height_feet]]*30.48+ufc_fighters[[#This Row],[height_inches]]*2.54</f>
        <v>195.57999999999998</v>
      </c>
    </row>
    <row r="1276" spans="1:9">
      <c r="A1276">
        <v>1275</v>
      </c>
      <c r="B1276" t="s">
        <v>1280</v>
      </c>
      <c r="C1276">
        <v>270</v>
      </c>
      <c r="D1276" s="1"/>
      <c r="E1276" s="10">
        <v>0</v>
      </c>
      <c r="F1276">
        <v>6</v>
      </c>
      <c r="G1276">
        <v>8</v>
      </c>
      <c r="H1276" s="12">
        <f>ufc_fighters[[#This Row],[weight_pounds]]*0.45359237</f>
        <v>122.4699399</v>
      </c>
      <c r="I1276" s="12">
        <f>ufc_fighters[[#This Row],[height_feet]]*30.48+ufc_fighters[[#This Row],[height_inches]]*2.54</f>
        <v>203.2</v>
      </c>
    </row>
    <row r="1277" spans="1:9">
      <c r="A1277">
        <v>1276</v>
      </c>
      <c r="B1277" t="s">
        <v>1281</v>
      </c>
      <c r="C1277">
        <v>125</v>
      </c>
      <c r="D1277" s="1">
        <v>30563</v>
      </c>
      <c r="E1277" s="10">
        <v>1983</v>
      </c>
      <c r="F1277">
        <v>5</v>
      </c>
      <c r="G1277">
        <v>4</v>
      </c>
      <c r="H1277" s="12">
        <f>ufc_fighters[[#This Row],[weight_pounds]]*0.45359237</f>
        <v>56.699046250000002</v>
      </c>
      <c r="I1277" s="12">
        <f>ufc_fighters[[#This Row],[height_feet]]*30.48+ufc_fighters[[#This Row],[height_inches]]*2.54</f>
        <v>162.56</v>
      </c>
    </row>
    <row r="1278" spans="1:9">
      <c r="A1278">
        <v>1277</v>
      </c>
      <c r="B1278" t="s">
        <v>1282</v>
      </c>
      <c r="C1278">
        <v>257</v>
      </c>
      <c r="D1278" s="1">
        <v>28341</v>
      </c>
      <c r="E1278" s="10">
        <v>1977</v>
      </c>
      <c r="H1278" s="12">
        <f>ufc_fighters[[#This Row],[weight_pounds]]*0.45359237</f>
        <v>116.57323909</v>
      </c>
      <c r="I1278" s="12">
        <f>ufc_fighters[[#This Row],[height_feet]]*30.48+ufc_fighters[[#This Row],[height_inches]]*2.54</f>
        <v>0</v>
      </c>
    </row>
    <row r="1279" spans="1:9">
      <c r="A1279">
        <v>1278</v>
      </c>
      <c r="B1279" t="s">
        <v>1283</v>
      </c>
      <c r="C1279">
        <v>185</v>
      </c>
      <c r="D1279" s="1">
        <v>32793</v>
      </c>
      <c r="E1279" s="10">
        <v>1989</v>
      </c>
      <c r="F1279">
        <v>6</v>
      </c>
      <c r="G1279">
        <v>1</v>
      </c>
      <c r="H1279" s="12">
        <f>ufc_fighters[[#This Row],[weight_pounds]]*0.45359237</f>
        <v>83.914588450000011</v>
      </c>
      <c r="I1279" s="12">
        <f>ufc_fighters[[#This Row],[height_feet]]*30.48+ufc_fighters[[#This Row],[height_inches]]*2.54</f>
        <v>185.42</v>
      </c>
    </row>
    <row r="1280" spans="1:9">
      <c r="A1280">
        <v>1279</v>
      </c>
      <c r="B1280" t="s">
        <v>1284</v>
      </c>
      <c r="C1280">
        <v>170</v>
      </c>
      <c r="D1280" s="1">
        <v>31967</v>
      </c>
      <c r="E1280" s="10">
        <v>1987</v>
      </c>
      <c r="F1280">
        <v>6</v>
      </c>
      <c r="G1280">
        <v>0</v>
      </c>
      <c r="H1280" s="12">
        <f>ufc_fighters[[#This Row],[weight_pounds]]*0.45359237</f>
        <v>77.110702900000007</v>
      </c>
      <c r="I1280" s="12">
        <f>ufc_fighters[[#This Row],[height_feet]]*30.48+ufc_fighters[[#This Row],[height_inches]]*2.54</f>
        <v>182.88</v>
      </c>
    </row>
    <row r="1281" spans="1:9">
      <c r="A1281">
        <v>1280</v>
      </c>
      <c r="B1281" t="s">
        <v>1285</v>
      </c>
      <c r="C1281">
        <v>155</v>
      </c>
      <c r="D1281" s="1">
        <v>28949</v>
      </c>
      <c r="E1281" s="10">
        <v>1979</v>
      </c>
      <c r="F1281">
        <v>5</v>
      </c>
      <c r="G1281">
        <v>10</v>
      </c>
      <c r="H1281" s="12">
        <f>ufc_fighters[[#This Row],[weight_pounds]]*0.45359237</f>
        <v>70.306817350000003</v>
      </c>
      <c r="I1281" s="12">
        <f>ufc_fighters[[#This Row],[height_feet]]*30.48+ufc_fighters[[#This Row],[height_inches]]*2.54</f>
        <v>177.8</v>
      </c>
    </row>
    <row r="1282" spans="1:9">
      <c r="A1282">
        <v>1281</v>
      </c>
      <c r="B1282" t="s">
        <v>1286</v>
      </c>
      <c r="C1282">
        <v>145</v>
      </c>
      <c r="D1282" s="1"/>
      <c r="E1282" s="10">
        <v>0</v>
      </c>
      <c r="F1282">
        <v>5</v>
      </c>
      <c r="G1282">
        <v>6</v>
      </c>
      <c r="H1282" s="12">
        <f>ufc_fighters[[#This Row],[weight_pounds]]*0.45359237</f>
        <v>65.770893650000005</v>
      </c>
      <c r="I1282" s="12">
        <f>ufc_fighters[[#This Row],[height_feet]]*30.48+ufc_fighters[[#This Row],[height_inches]]*2.54</f>
        <v>167.64000000000001</v>
      </c>
    </row>
    <row r="1283" spans="1:9">
      <c r="A1283">
        <v>1282</v>
      </c>
      <c r="B1283" t="s">
        <v>1287</v>
      </c>
      <c r="C1283">
        <v>250</v>
      </c>
      <c r="D1283" s="1">
        <v>30477</v>
      </c>
      <c r="E1283" s="10">
        <v>1983</v>
      </c>
      <c r="F1283">
        <v>6</v>
      </c>
      <c r="G1283">
        <v>5</v>
      </c>
      <c r="H1283" s="12">
        <f>ufc_fighters[[#This Row],[weight_pounds]]*0.45359237</f>
        <v>113.3980925</v>
      </c>
      <c r="I1283" s="12">
        <f>ufc_fighters[[#This Row],[height_feet]]*30.48+ufc_fighters[[#This Row],[height_inches]]*2.54</f>
        <v>195.57999999999998</v>
      </c>
    </row>
    <row r="1284" spans="1:9">
      <c r="A1284">
        <v>1283</v>
      </c>
      <c r="B1284" t="s">
        <v>1288</v>
      </c>
      <c r="C1284">
        <v>185</v>
      </c>
      <c r="D1284" s="1">
        <v>29178</v>
      </c>
      <c r="E1284" s="10">
        <v>1979</v>
      </c>
      <c r="F1284">
        <v>5</v>
      </c>
      <c r="G1284">
        <v>11</v>
      </c>
      <c r="H1284" s="12">
        <f>ufc_fighters[[#This Row],[weight_pounds]]*0.45359237</f>
        <v>83.914588450000011</v>
      </c>
      <c r="I1284" s="12">
        <f>ufc_fighters[[#This Row],[height_feet]]*30.48+ufc_fighters[[#This Row],[height_inches]]*2.54</f>
        <v>180.34</v>
      </c>
    </row>
    <row r="1285" spans="1:9">
      <c r="A1285">
        <v>1284</v>
      </c>
      <c r="B1285" t="s">
        <v>1289</v>
      </c>
      <c r="D1285" s="1"/>
      <c r="E1285" s="10">
        <v>0</v>
      </c>
      <c r="H1285" s="12">
        <f>ufc_fighters[[#This Row],[weight_pounds]]*0.45359237</f>
        <v>0</v>
      </c>
      <c r="I1285" s="12">
        <f>ufc_fighters[[#This Row],[height_feet]]*30.48+ufc_fighters[[#This Row],[height_inches]]*2.54</f>
        <v>0</v>
      </c>
    </row>
    <row r="1286" spans="1:9">
      <c r="A1286">
        <v>1285</v>
      </c>
      <c r="B1286" t="s">
        <v>1290</v>
      </c>
      <c r="C1286">
        <v>170</v>
      </c>
      <c r="D1286" s="1">
        <v>28684</v>
      </c>
      <c r="E1286" s="10">
        <v>1978</v>
      </c>
      <c r="F1286">
        <v>5</v>
      </c>
      <c r="G1286">
        <v>9</v>
      </c>
      <c r="H1286" s="12">
        <f>ufc_fighters[[#This Row],[weight_pounds]]*0.45359237</f>
        <v>77.110702900000007</v>
      </c>
      <c r="I1286" s="12">
        <f>ufc_fighters[[#This Row],[height_feet]]*30.48+ufc_fighters[[#This Row],[height_inches]]*2.54</f>
        <v>175.26</v>
      </c>
    </row>
    <row r="1287" spans="1:9">
      <c r="A1287">
        <v>1286</v>
      </c>
      <c r="B1287" t="s">
        <v>1291</v>
      </c>
      <c r="C1287">
        <v>170</v>
      </c>
      <c r="D1287" s="1">
        <v>29097</v>
      </c>
      <c r="E1287" s="10">
        <v>1979</v>
      </c>
      <c r="F1287">
        <v>5</v>
      </c>
      <c r="G1287">
        <v>10</v>
      </c>
      <c r="H1287" s="12">
        <f>ufc_fighters[[#This Row],[weight_pounds]]*0.45359237</f>
        <v>77.110702900000007</v>
      </c>
      <c r="I1287" s="12">
        <f>ufc_fighters[[#This Row],[height_feet]]*30.48+ufc_fighters[[#This Row],[height_inches]]*2.54</f>
        <v>177.8</v>
      </c>
    </row>
    <row r="1288" spans="1:9">
      <c r="A1288">
        <v>1287</v>
      </c>
      <c r="B1288" t="s">
        <v>1292</v>
      </c>
      <c r="C1288">
        <v>170</v>
      </c>
      <c r="D1288" s="1">
        <v>29489</v>
      </c>
      <c r="E1288" s="10">
        <v>1980</v>
      </c>
      <c r="F1288">
        <v>6</v>
      </c>
      <c r="G1288">
        <v>1</v>
      </c>
      <c r="H1288" s="12">
        <f>ufc_fighters[[#This Row],[weight_pounds]]*0.45359237</f>
        <v>77.110702900000007</v>
      </c>
      <c r="I1288" s="12">
        <f>ufc_fighters[[#This Row],[height_feet]]*30.48+ufc_fighters[[#This Row],[height_inches]]*2.54</f>
        <v>185.42</v>
      </c>
    </row>
    <row r="1289" spans="1:9">
      <c r="A1289">
        <v>1288</v>
      </c>
      <c r="B1289" t="s">
        <v>1293</v>
      </c>
      <c r="C1289">
        <v>139</v>
      </c>
      <c r="D1289" s="1">
        <v>30187</v>
      </c>
      <c r="E1289" s="10">
        <v>1982</v>
      </c>
      <c r="F1289">
        <v>5</v>
      </c>
      <c r="G1289">
        <v>6</v>
      </c>
      <c r="H1289" s="12">
        <f>ufc_fighters[[#This Row],[weight_pounds]]*0.45359237</f>
        <v>63.049339430000003</v>
      </c>
      <c r="I1289" s="12">
        <f>ufc_fighters[[#This Row],[height_feet]]*30.48+ufc_fighters[[#This Row],[height_inches]]*2.54</f>
        <v>167.64000000000001</v>
      </c>
    </row>
    <row r="1290" spans="1:9">
      <c r="A1290">
        <v>1289</v>
      </c>
      <c r="B1290" t="s">
        <v>1294</v>
      </c>
      <c r="C1290">
        <v>205</v>
      </c>
      <c r="D1290" s="1">
        <v>25356</v>
      </c>
      <c r="E1290" s="10">
        <v>1969</v>
      </c>
      <c r="F1290">
        <v>5</v>
      </c>
      <c r="G1290">
        <v>11</v>
      </c>
      <c r="H1290" s="12">
        <f>ufc_fighters[[#This Row],[weight_pounds]]*0.45359237</f>
        <v>92.986435850000007</v>
      </c>
      <c r="I1290" s="12">
        <f>ufc_fighters[[#This Row],[height_feet]]*30.48+ufc_fighters[[#This Row],[height_inches]]*2.54</f>
        <v>180.34</v>
      </c>
    </row>
    <row r="1291" spans="1:9">
      <c r="A1291">
        <v>1290</v>
      </c>
      <c r="B1291" t="s">
        <v>1295</v>
      </c>
      <c r="C1291">
        <v>250</v>
      </c>
      <c r="D1291" s="1"/>
      <c r="E1291" s="10">
        <v>0</v>
      </c>
      <c r="F1291">
        <v>6</v>
      </c>
      <c r="G1291">
        <v>0</v>
      </c>
      <c r="H1291" s="12">
        <f>ufc_fighters[[#This Row],[weight_pounds]]*0.45359237</f>
        <v>113.3980925</v>
      </c>
      <c r="I1291" s="12">
        <f>ufc_fighters[[#This Row],[height_feet]]*30.48+ufc_fighters[[#This Row],[height_inches]]*2.54</f>
        <v>182.88</v>
      </c>
    </row>
    <row r="1292" spans="1:9">
      <c r="A1292">
        <v>1291</v>
      </c>
      <c r="B1292" t="s">
        <v>1296</v>
      </c>
      <c r="C1292">
        <v>135</v>
      </c>
      <c r="D1292" s="1">
        <v>28400</v>
      </c>
      <c r="E1292" s="10">
        <v>1977</v>
      </c>
      <c r="F1292">
        <v>5</v>
      </c>
      <c r="G1292">
        <v>4</v>
      </c>
      <c r="H1292" s="12">
        <f>ufc_fighters[[#This Row],[weight_pounds]]*0.45359237</f>
        <v>61.23496995</v>
      </c>
      <c r="I1292" s="12">
        <f>ufc_fighters[[#This Row],[height_feet]]*30.48+ufc_fighters[[#This Row],[height_inches]]*2.54</f>
        <v>162.56</v>
      </c>
    </row>
    <row r="1293" spans="1:9">
      <c r="A1293">
        <v>1292</v>
      </c>
      <c r="B1293" t="s">
        <v>1297</v>
      </c>
      <c r="C1293">
        <v>170</v>
      </c>
      <c r="D1293" s="1">
        <v>30244</v>
      </c>
      <c r="E1293" s="10">
        <v>1982</v>
      </c>
      <c r="F1293">
        <v>5</v>
      </c>
      <c r="G1293">
        <v>10</v>
      </c>
      <c r="H1293" s="12">
        <f>ufc_fighters[[#This Row],[weight_pounds]]*0.45359237</f>
        <v>77.110702900000007</v>
      </c>
      <c r="I1293" s="12">
        <f>ufc_fighters[[#This Row],[height_feet]]*30.48+ufc_fighters[[#This Row],[height_inches]]*2.54</f>
        <v>177.8</v>
      </c>
    </row>
    <row r="1294" spans="1:9">
      <c r="A1294">
        <v>1293</v>
      </c>
      <c r="B1294" t="s">
        <v>1298</v>
      </c>
      <c r="C1294">
        <v>135</v>
      </c>
      <c r="D1294" s="1"/>
      <c r="E1294" s="10">
        <v>0</v>
      </c>
      <c r="F1294">
        <v>5</v>
      </c>
      <c r="G1294">
        <v>5</v>
      </c>
      <c r="H1294" s="12">
        <f>ufc_fighters[[#This Row],[weight_pounds]]*0.45359237</f>
        <v>61.23496995</v>
      </c>
      <c r="I1294" s="12">
        <f>ufc_fighters[[#This Row],[height_feet]]*30.48+ufc_fighters[[#This Row],[height_inches]]*2.54</f>
        <v>165.1</v>
      </c>
    </row>
    <row r="1295" spans="1:9">
      <c r="A1295">
        <v>1294</v>
      </c>
      <c r="B1295" t="s">
        <v>1299</v>
      </c>
      <c r="C1295">
        <v>170</v>
      </c>
      <c r="D1295" s="1">
        <v>31981</v>
      </c>
      <c r="E1295" s="10">
        <v>1987</v>
      </c>
      <c r="F1295">
        <v>6</v>
      </c>
      <c r="G1295">
        <v>1</v>
      </c>
      <c r="H1295" s="12">
        <f>ufc_fighters[[#This Row],[weight_pounds]]*0.45359237</f>
        <v>77.110702900000007</v>
      </c>
      <c r="I1295" s="12">
        <f>ufc_fighters[[#This Row],[height_feet]]*30.48+ufc_fighters[[#This Row],[height_inches]]*2.54</f>
        <v>185.42</v>
      </c>
    </row>
    <row r="1296" spans="1:9">
      <c r="A1296">
        <v>1295</v>
      </c>
      <c r="B1296" t="s">
        <v>1300</v>
      </c>
      <c r="C1296">
        <v>205</v>
      </c>
      <c r="D1296" s="1">
        <v>28868</v>
      </c>
      <c r="E1296" s="10">
        <v>1979</v>
      </c>
      <c r="F1296">
        <v>5</v>
      </c>
      <c r="G1296">
        <v>11</v>
      </c>
      <c r="H1296" s="12">
        <f>ufc_fighters[[#This Row],[weight_pounds]]*0.45359237</f>
        <v>92.986435850000007</v>
      </c>
      <c r="I1296" s="12">
        <f>ufc_fighters[[#This Row],[height_feet]]*30.48+ufc_fighters[[#This Row],[height_inches]]*2.54</f>
        <v>180.34</v>
      </c>
    </row>
    <row r="1297" spans="1:9">
      <c r="A1297">
        <v>1296</v>
      </c>
      <c r="B1297" t="s">
        <v>1301</v>
      </c>
      <c r="C1297">
        <v>205</v>
      </c>
      <c r="D1297" s="1"/>
      <c r="E1297" s="10">
        <v>0</v>
      </c>
      <c r="F1297">
        <v>6</v>
      </c>
      <c r="G1297">
        <v>1</v>
      </c>
      <c r="H1297" s="12">
        <f>ufc_fighters[[#This Row],[weight_pounds]]*0.45359237</f>
        <v>92.986435850000007</v>
      </c>
      <c r="I1297" s="12">
        <f>ufc_fighters[[#This Row],[height_feet]]*30.48+ufc_fighters[[#This Row],[height_inches]]*2.54</f>
        <v>185.42</v>
      </c>
    </row>
    <row r="1298" spans="1:9">
      <c r="A1298">
        <v>1297</v>
      </c>
      <c r="B1298" t="s">
        <v>1302</v>
      </c>
      <c r="D1298" s="1"/>
      <c r="E1298" s="10">
        <v>0</v>
      </c>
      <c r="H1298" s="12">
        <f>ufc_fighters[[#This Row],[weight_pounds]]*0.45359237</f>
        <v>0</v>
      </c>
      <c r="I1298" s="12">
        <f>ufc_fighters[[#This Row],[height_feet]]*30.48+ufc_fighters[[#This Row],[height_inches]]*2.54</f>
        <v>0</v>
      </c>
    </row>
    <row r="1299" spans="1:9">
      <c r="A1299">
        <v>1298</v>
      </c>
      <c r="B1299" t="s">
        <v>1303</v>
      </c>
      <c r="C1299">
        <v>185</v>
      </c>
      <c r="D1299" s="1">
        <v>32516</v>
      </c>
      <c r="E1299" s="10">
        <v>1989</v>
      </c>
      <c r="F1299">
        <v>6</v>
      </c>
      <c r="G1299">
        <v>0</v>
      </c>
      <c r="H1299" s="12">
        <f>ufc_fighters[[#This Row],[weight_pounds]]*0.45359237</f>
        <v>83.914588450000011</v>
      </c>
      <c r="I1299" s="12">
        <f>ufc_fighters[[#This Row],[height_feet]]*30.48+ufc_fighters[[#This Row],[height_inches]]*2.54</f>
        <v>182.88</v>
      </c>
    </row>
    <row r="1300" spans="1:9">
      <c r="A1300">
        <v>1299</v>
      </c>
      <c r="B1300" t="s">
        <v>1304</v>
      </c>
      <c r="C1300">
        <v>230</v>
      </c>
      <c r="D1300" s="1"/>
      <c r="E1300" s="10">
        <v>0</v>
      </c>
      <c r="F1300">
        <v>6</v>
      </c>
      <c r="G1300">
        <v>4</v>
      </c>
      <c r="H1300" s="12">
        <f>ufc_fighters[[#This Row],[weight_pounds]]*0.45359237</f>
        <v>104.32624510000001</v>
      </c>
      <c r="I1300" s="12">
        <f>ufc_fighters[[#This Row],[height_feet]]*30.48+ufc_fighters[[#This Row],[height_inches]]*2.54</f>
        <v>193.04</v>
      </c>
    </row>
    <row r="1301" spans="1:9">
      <c r="A1301">
        <v>1300</v>
      </c>
      <c r="B1301" t="s">
        <v>1305</v>
      </c>
      <c r="C1301">
        <v>145</v>
      </c>
      <c r="D1301" s="1">
        <v>31482</v>
      </c>
      <c r="E1301" s="10">
        <v>1986</v>
      </c>
      <c r="F1301">
        <v>5</v>
      </c>
      <c r="G1301">
        <v>9</v>
      </c>
      <c r="H1301" s="12">
        <f>ufc_fighters[[#This Row],[weight_pounds]]*0.45359237</f>
        <v>65.770893650000005</v>
      </c>
      <c r="I1301" s="12">
        <f>ufc_fighters[[#This Row],[height_feet]]*30.48+ufc_fighters[[#This Row],[height_inches]]*2.54</f>
        <v>175.26</v>
      </c>
    </row>
    <row r="1302" spans="1:9">
      <c r="A1302">
        <v>1301</v>
      </c>
      <c r="B1302" t="s">
        <v>1306</v>
      </c>
      <c r="D1302" s="1"/>
      <c r="E1302" s="10">
        <v>0</v>
      </c>
      <c r="F1302">
        <v>5</v>
      </c>
      <c r="G1302">
        <v>10</v>
      </c>
      <c r="H1302" s="12">
        <f>ufc_fighters[[#This Row],[weight_pounds]]*0.45359237</f>
        <v>0</v>
      </c>
      <c r="I1302" s="12">
        <f>ufc_fighters[[#This Row],[height_feet]]*30.48+ufc_fighters[[#This Row],[height_inches]]*2.54</f>
        <v>177.8</v>
      </c>
    </row>
    <row r="1303" spans="1:9">
      <c r="A1303">
        <v>1302</v>
      </c>
      <c r="B1303" t="s">
        <v>1307</v>
      </c>
      <c r="C1303">
        <v>170</v>
      </c>
      <c r="D1303" s="1">
        <v>28336</v>
      </c>
      <c r="E1303" s="10">
        <v>1977</v>
      </c>
      <c r="F1303">
        <v>5</v>
      </c>
      <c r="G1303">
        <v>9</v>
      </c>
      <c r="H1303" s="12">
        <f>ufc_fighters[[#This Row],[weight_pounds]]*0.45359237</f>
        <v>77.110702900000007</v>
      </c>
      <c r="I1303" s="12">
        <f>ufc_fighters[[#This Row],[height_feet]]*30.48+ufc_fighters[[#This Row],[height_inches]]*2.54</f>
        <v>175.26</v>
      </c>
    </row>
    <row r="1304" spans="1:9">
      <c r="A1304">
        <v>1303</v>
      </c>
      <c r="B1304" t="s">
        <v>1308</v>
      </c>
      <c r="C1304">
        <v>170</v>
      </c>
      <c r="D1304" s="1">
        <v>31531</v>
      </c>
      <c r="E1304" s="10">
        <v>1986</v>
      </c>
      <c r="F1304">
        <v>6</v>
      </c>
      <c r="G1304">
        <v>1</v>
      </c>
      <c r="H1304" s="12">
        <f>ufc_fighters[[#This Row],[weight_pounds]]*0.45359237</f>
        <v>77.110702900000007</v>
      </c>
      <c r="I1304" s="12">
        <f>ufc_fighters[[#This Row],[height_feet]]*30.48+ufc_fighters[[#This Row],[height_inches]]*2.54</f>
        <v>185.42</v>
      </c>
    </row>
    <row r="1305" spans="1:9">
      <c r="A1305">
        <v>1304</v>
      </c>
      <c r="B1305" t="s">
        <v>1309</v>
      </c>
      <c r="C1305">
        <v>170</v>
      </c>
      <c r="D1305" s="1">
        <v>30721</v>
      </c>
      <c r="E1305" s="10">
        <v>1984</v>
      </c>
      <c r="F1305">
        <v>6</v>
      </c>
      <c r="G1305">
        <v>1</v>
      </c>
      <c r="H1305" s="12">
        <f>ufc_fighters[[#This Row],[weight_pounds]]*0.45359237</f>
        <v>77.110702900000007</v>
      </c>
      <c r="I1305" s="12">
        <f>ufc_fighters[[#This Row],[height_feet]]*30.48+ufc_fighters[[#This Row],[height_inches]]*2.54</f>
        <v>185.42</v>
      </c>
    </row>
    <row r="1306" spans="1:9">
      <c r="A1306">
        <v>1305</v>
      </c>
      <c r="B1306" t="s">
        <v>1310</v>
      </c>
      <c r="C1306">
        <v>155</v>
      </c>
      <c r="D1306" s="1">
        <v>30517</v>
      </c>
      <c r="E1306" s="10">
        <v>1983</v>
      </c>
      <c r="F1306">
        <v>6</v>
      </c>
      <c r="G1306">
        <v>0</v>
      </c>
      <c r="H1306" s="12">
        <f>ufc_fighters[[#This Row],[weight_pounds]]*0.45359237</f>
        <v>70.306817350000003</v>
      </c>
      <c r="I1306" s="12">
        <f>ufc_fighters[[#This Row],[height_feet]]*30.48+ufc_fighters[[#This Row],[height_inches]]*2.54</f>
        <v>182.88</v>
      </c>
    </row>
    <row r="1307" spans="1:9">
      <c r="A1307">
        <v>1306</v>
      </c>
      <c r="B1307" t="s">
        <v>1311</v>
      </c>
      <c r="C1307">
        <v>155</v>
      </c>
      <c r="D1307" s="1">
        <v>30517</v>
      </c>
      <c r="E1307" s="10">
        <v>1983</v>
      </c>
      <c r="F1307">
        <v>6</v>
      </c>
      <c r="G1307">
        <v>1</v>
      </c>
      <c r="H1307" s="12">
        <f>ufc_fighters[[#This Row],[weight_pounds]]*0.45359237</f>
        <v>70.306817350000003</v>
      </c>
      <c r="I1307" s="12">
        <f>ufc_fighters[[#This Row],[height_feet]]*30.48+ufc_fighters[[#This Row],[height_inches]]*2.54</f>
        <v>185.42</v>
      </c>
    </row>
    <row r="1308" spans="1:9">
      <c r="A1308">
        <v>1307</v>
      </c>
      <c r="B1308" t="s">
        <v>1312</v>
      </c>
      <c r="C1308">
        <v>185</v>
      </c>
      <c r="D1308" s="1"/>
      <c r="E1308" s="10">
        <v>0</v>
      </c>
      <c r="F1308">
        <v>5</v>
      </c>
      <c r="G1308">
        <v>11</v>
      </c>
      <c r="H1308" s="12">
        <f>ufc_fighters[[#This Row],[weight_pounds]]*0.45359237</f>
        <v>83.914588450000011</v>
      </c>
      <c r="I1308" s="12">
        <f>ufc_fighters[[#This Row],[height_feet]]*30.48+ufc_fighters[[#This Row],[height_inches]]*2.54</f>
        <v>180.34</v>
      </c>
    </row>
    <row r="1309" spans="1:9">
      <c r="A1309">
        <v>1308</v>
      </c>
      <c r="B1309" t="s">
        <v>1313</v>
      </c>
      <c r="C1309">
        <v>205</v>
      </c>
      <c r="D1309" s="1">
        <v>27800</v>
      </c>
      <c r="E1309" s="10">
        <v>1976</v>
      </c>
      <c r="F1309">
        <v>5</v>
      </c>
      <c r="G1309">
        <v>11</v>
      </c>
      <c r="H1309" s="12">
        <f>ufc_fighters[[#This Row],[weight_pounds]]*0.45359237</f>
        <v>92.986435850000007</v>
      </c>
      <c r="I1309" s="12">
        <f>ufc_fighters[[#This Row],[height_feet]]*30.48+ufc_fighters[[#This Row],[height_inches]]*2.54</f>
        <v>180.34</v>
      </c>
    </row>
    <row r="1310" spans="1:9">
      <c r="A1310">
        <v>1309</v>
      </c>
      <c r="B1310" t="s">
        <v>1314</v>
      </c>
      <c r="C1310">
        <v>155</v>
      </c>
      <c r="D1310" s="1">
        <v>33621</v>
      </c>
      <c r="E1310" s="10">
        <v>1992</v>
      </c>
      <c r="F1310">
        <v>5</v>
      </c>
      <c r="G1310">
        <v>9</v>
      </c>
      <c r="H1310" s="12">
        <f>ufc_fighters[[#This Row],[weight_pounds]]*0.45359237</f>
        <v>70.306817350000003</v>
      </c>
      <c r="I1310" s="12">
        <f>ufc_fighters[[#This Row],[height_feet]]*30.48+ufc_fighters[[#This Row],[height_inches]]*2.54</f>
        <v>175.26</v>
      </c>
    </row>
    <row r="1311" spans="1:9">
      <c r="A1311">
        <v>1310</v>
      </c>
      <c r="B1311" t="s">
        <v>1315</v>
      </c>
      <c r="C1311">
        <v>185</v>
      </c>
      <c r="D1311" s="1">
        <v>28445</v>
      </c>
      <c r="E1311" s="10">
        <v>1977</v>
      </c>
      <c r="F1311">
        <v>5</v>
      </c>
      <c r="G1311">
        <v>11</v>
      </c>
      <c r="H1311" s="12">
        <f>ufc_fighters[[#This Row],[weight_pounds]]*0.45359237</f>
        <v>83.914588450000011</v>
      </c>
      <c r="I1311" s="12">
        <f>ufc_fighters[[#This Row],[height_feet]]*30.48+ufc_fighters[[#This Row],[height_inches]]*2.54</f>
        <v>180.34</v>
      </c>
    </row>
    <row r="1312" spans="1:9">
      <c r="A1312">
        <v>1311</v>
      </c>
      <c r="B1312" t="s">
        <v>1316</v>
      </c>
      <c r="C1312">
        <v>155</v>
      </c>
      <c r="D1312" s="1">
        <v>32105</v>
      </c>
      <c r="E1312" s="10">
        <v>1987</v>
      </c>
      <c r="F1312">
        <v>5</v>
      </c>
      <c r="G1312">
        <v>9</v>
      </c>
      <c r="H1312" s="12">
        <f>ufc_fighters[[#This Row],[weight_pounds]]*0.45359237</f>
        <v>70.306817350000003</v>
      </c>
      <c r="I1312" s="12">
        <f>ufc_fighters[[#This Row],[height_feet]]*30.48+ufc_fighters[[#This Row],[height_inches]]*2.54</f>
        <v>175.26</v>
      </c>
    </row>
    <row r="1313" spans="1:9">
      <c r="A1313">
        <v>1312</v>
      </c>
      <c r="B1313" t="s">
        <v>1317</v>
      </c>
      <c r="C1313">
        <v>155</v>
      </c>
      <c r="D1313" s="1">
        <v>30796</v>
      </c>
      <c r="E1313" s="10">
        <v>1984</v>
      </c>
      <c r="F1313">
        <v>5</v>
      </c>
      <c r="G1313">
        <v>6</v>
      </c>
      <c r="H1313" s="12">
        <f>ufc_fighters[[#This Row],[weight_pounds]]*0.45359237</f>
        <v>70.306817350000003</v>
      </c>
      <c r="I1313" s="12">
        <f>ufc_fighters[[#This Row],[height_feet]]*30.48+ufc_fighters[[#This Row],[height_inches]]*2.54</f>
        <v>167.64000000000001</v>
      </c>
    </row>
    <row r="1314" spans="1:9">
      <c r="A1314">
        <v>1313</v>
      </c>
      <c r="B1314" t="s">
        <v>1318</v>
      </c>
      <c r="C1314">
        <v>185</v>
      </c>
      <c r="D1314" s="1">
        <v>32360</v>
      </c>
      <c r="E1314" s="10">
        <v>1988</v>
      </c>
      <c r="F1314">
        <v>5</v>
      </c>
      <c r="G1314">
        <v>11</v>
      </c>
      <c r="H1314" s="12">
        <f>ufc_fighters[[#This Row],[weight_pounds]]*0.45359237</f>
        <v>83.914588450000011</v>
      </c>
      <c r="I1314" s="12">
        <f>ufc_fighters[[#This Row],[height_feet]]*30.48+ufc_fighters[[#This Row],[height_inches]]*2.54</f>
        <v>180.34</v>
      </c>
    </row>
    <row r="1315" spans="1:9">
      <c r="A1315">
        <v>1314</v>
      </c>
      <c r="B1315" t="s">
        <v>1319</v>
      </c>
      <c r="C1315">
        <v>170</v>
      </c>
      <c r="D1315" s="1">
        <v>30721</v>
      </c>
      <c r="E1315" s="10">
        <v>1984</v>
      </c>
      <c r="F1315">
        <v>6</v>
      </c>
      <c r="G1315">
        <v>0</v>
      </c>
      <c r="H1315" s="12">
        <f>ufc_fighters[[#This Row],[weight_pounds]]*0.45359237</f>
        <v>77.110702900000007</v>
      </c>
      <c r="I1315" s="12">
        <f>ufc_fighters[[#This Row],[height_feet]]*30.48+ufc_fighters[[#This Row],[height_inches]]*2.54</f>
        <v>182.88</v>
      </c>
    </row>
    <row r="1316" spans="1:9">
      <c r="A1316">
        <v>1315</v>
      </c>
      <c r="B1316" t="s">
        <v>1320</v>
      </c>
      <c r="C1316">
        <v>135</v>
      </c>
      <c r="D1316" s="1">
        <v>30353</v>
      </c>
      <c r="E1316" s="10">
        <v>1983</v>
      </c>
      <c r="F1316">
        <v>5</v>
      </c>
      <c r="G1316">
        <v>6</v>
      </c>
      <c r="H1316" s="12">
        <f>ufc_fighters[[#This Row],[weight_pounds]]*0.45359237</f>
        <v>61.23496995</v>
      </c>
      <c r="I1316" s="12">
        <f>ufc_fighters[[#This Row],[height_feet]]*30.48+ufc_fighters[[#This Row],[height_inches]]*2.54</f>
        <v>167.64000000000001</v>
      </c>
    </row>
    <row r="1317" spans="1:9">
      <c r="A1317">
        <v>1316</v>
      </c>
      <c r="B1317" t="s">
        <v>1321</v>
      </c>
      <c r="C1317">
        <v>235</v>
      </c>
      <c r="D1317" s="1">
        <v>28000</v>
      </c>
      <c r="E1317" s="10">
        <v>1976</v>
      </c>
      <c r="F1317">
        <v>6</v>
      </c>
      <c r="G1317">
        <v>2</v>
      </c>
      <c r="H1317" s="12">
        <f>ufc_fighters[[#This Row],[weight_pounds]]*0.45359237</f>
        <v>106.59420695</v>
      </c>
      <c r="I1317" s="12">
        <f>ufc_fighters[[#This Row],[height_feet]]*30.48+ufc_fighters[[#This Row],[height_inches]]*2.54</f>
        <v>187.96</v>
      </c>
    </row>
    <row r="1318" spans="1:9">
      <c r="A1318">
        <v>1317</v>
      </c>
      <c r="B1318" t="s">
        <v>1322</v>
      </c>
      <c r="C1318">
        <v>125</v>
      </c>
      <c r="D1318" s="1"/>
      <c r="E1318" s="10">
        <v>0</v>
      </c>
      <c r="F1318">
        <v>5</v>
      </c>
      <c r="G1318">
        <v>10</v>
      </c>
      <c r="H1318" s="12">
        <f>ufc_fighters[[#This Row],[weight_pounds]]*0.45359237</f>
        <v>56.699046250000002</v>
      </c>
      <c r="I1318" s="12">
        <f>ufc_fighters[[#This Row],[height_feet]]*30.48+ufc_fighters[[#This Row],[height_inches]]*2.54</f>
        <v>177.8</v>
      </c>
    </row>
    <row r="1319" spans="1:9">
      <c r="A1319">
        <v>1318</v>
      </c>
      <c r="B1319" t="s">
        <v>1323</v>
      </c>
      <c r="C1319">
        <v>170</v>
      </c>
      <c r="D1319" s="1">
        <v>30636</v>
      </c>
      <c r="E1319" s="10">
        <v>1983</v>
      </c>
      <c r="F1319">
        <v>5</v>
      </c>
      <c r="G1319">
        <v>9</v>
      </c>
      <c r="H1319" s="12">
        <f>ufc_fighters[[#This Row],[weight_pounds]]*0.45359237</f>
        <v>77.110702900000007</v>
      </c>
      <c r="I1319" s="12">
        <f>ufc_fighters[[#This Row],[height_feet]]*30.48+ufc_fighters[[#This Row],[height_inches]]*2.54</f>
        <v>175.26</v>
      </c>
    </row>
    <row r="1320" spans="1:9">
      <c r="A1320">
        <v>1319</v>
      </c>
      <c r="B1320" t="s">
        <v>1324</v>
      </c>
      <c r="C1320">
        <v>185</v>
      </c>
      <c r="D1320" s="1">
        <v>30571</v>
      </c>
      <c r="E1320" s="10">
        <v>1983</v>
      </c>
      <c r="F1320">
        <v>5</v>
      </c>
      <c r="G1320">
        <v>9</v>
      </c>
      <c r="H1320" s="12">
        <f>ufc_fighters[[#This Row],[weight_pounds]]*0.45359237</f>
        <v>83.914588450000011</v>
      </c>
      <c r="I1320" s="12">
        <f>ufc_fighters[[#This Row],[height_feet]]*30.48+ufc_fighters[[#This Row],[height_inches]]*2.54</f>
        <v>175.26</v>
      </c>
    </row>
    <row r="1321" spans="1:9">
      <c r="A1321">
        <v>1320</v>
      </c>
      <c r="B1321" t="s">
        <v>1325</v>
      </c>
      <c r="C1321">
        <v>185</v>
      </c>
      <c r="D1321" s="1">
        <v>25804</v>
      </c>
      <c r="E1321" s="10">
        <v>1970</v>
      </c>
      <c r="F1321">
        <v>5</v>
      </c>
      <c r="G1321">
        <v>11</v>
      </c>
      <c r="H1321" s="12">
        <f>ufc_fighters[[#This Row],[weight_pounds]]*0.45359237</f>
        <v>83.914588450000011</v>
      </c>
      <c r="I1321" s="12">
        <f>ufc_fighters[[#This Row],[height_feet]]*30.48+ufc_fighters[[#This Row],[height_inches]]*2.54</f>
        <v>180.34</v>
      </c>
    </row>
    <row r="1322" spans="1:9">
      <c r="A1322">
        <v>1321</v>
      </c>
      <c r="B1322" t="s">
        <v>1326</v>
      </c>
      <c r="C1322">
        <v>155</v>
      </c>
      <c r="D1322" s="1"/>
      <c r="E1322" s="10">
        <v>0</v>
      </c>
      <c r="H1322" s="12">
        <f>ufc_fighters[[#This Row],[weight_pounds]]*0.45359237</f>
        <v>70.306817350000003</v>
      </c>
      <c r="I1322" s="12">
        <f>ufc_fighters[[#This Row],[height_feet]]*30.48+ufc_fighters[[#This Row],[height_inches]]*2.54</f>
        <v>0</v>
      </c>
    </row>
    <row r="1323" spans="1:9">
      <c r="A1323">
        <v>1322</v>
      </c>
      <c r="B1323" t="s">
        <v>1327</v>
      </c>
      <c r="C1323">
        <v>185</v>
      </c>
      <c r="D1323" s="1">
        <v>31646</v>
      </c>
      <c r="E1323" s="10">
        <v>1986</v>
      </c>
      <c r="F1323">
        <v>6</v>
      </c>
      <c r="G1323">
        <v>2</v>
      </c>
      <c r="H1323" s="12">
        <f>ufc_fighters[[#This Row],[weight_pounds]]*0.45359237</f>
        <v>83.914588450000011</v>
      </c>
      <c r="I1323" s="12">
        <f>ufc_fighters[[#This Row],[height_feet]]*30.48+ufc_fighters[[#This Row],[height_inches]]*2.54</f>
        <v>187.96</v>
      </c>
    </row>
    <row r="1324" spans="1:9">
      <c r="A1324">
        <v>1323</v>
      </c>
      <c r="B1324" t="s">
        <v>1328</v>
      </c>
      <c r="C1324">
        <v>243</v>
      </c>
      <c r="D1324" s="1">
        <v>34202</v>
      </c>
      <c r="E1324" s="10">
        <v>1993</v>
      </c>
      <c r="F1324">
        <v>6</v>
      </c>
      <c r="G1324">
        <v>2</v>
      </c>
      <c r="H1324" s="12">
        <f>ufc_fighters[[#This Row],[weight_pounds]]*0.45359237</f>
        <v>110.22294591000001</v>
      </c>
      <c r="I1324" s="12">
        <f>ufc_fighters[[#This Row],[height_feet]]*30.48+ufc_fighters[[#This Row],[height_inches]]*2.54</f>
        <v>187.96</v>
      </c>
    </row>
    <row r="1325" spans="1:9">
      <c r="A1325">
        <v>1324</v>
      </c>
      <c r="B1325" t="s">
        <v>1329</v>
      </c>
      <c r="C1325">
        <v>145</v>
      </c>
      <c r="D1325" s="1">
        <v>32341</v>
      </c>
      <c r="E1325" s="10">
        <v>1988</v>
      </c>
      <c r="F1325">
        <v>6</v>
      </c>
      <c r="G1325">
        <v>0</v>
      </c>
      <c r="H1325" s="12">
        <f>ufc_fighters[[#This Row],[weight_pounds]]*0.45359237</f>
        <v>65.770893650000005</v>
      </c>
      <c r="I1325" s="12">
        <f>ufc_fighters[[#This Row],[height_feet]]*30.48+ufc_fighters[[#This Row],[height_inches]]*2.54</f>
        <v>182.88</v>
      </c>
    </row>
    <row r="1326" spans="1:9">
      <c r="A1326">
        <v>1325</v>
      </c>
      <c r="B1326" t="s">
        <v>1330</v>
      </c>
      <c r="C1326">
        <v>155</v>
      </c>
      <c r="D1326" s="1"/>
      <c r="E1326" s="10">
        <v>0</v>
      </c>
      <c r="F1326">
        <v>5</v>
      </c>
      <c r="G1326">
        <v>7</v>
      </c>
      <c r="H1326" s="12">
        <f>ufc_fighters[[#This Row],[weight_pounds]]*0.45359237</f>
        <v>70.306817350000003</v>
      </c>
      <c r="I1326" s="12">
        <f>ufc_fighters[[#This Row],[height_feet]]*30.48+ufc_fighters[[#This Row],[height_inches]]*2.54</f>
        <v>170.18</v>
      </c>
    </row>
    <row r="1327" spans="1:9">
      <c r="A1327">
        <v>1326</v>
      </c>
      <c r="B1327" t="s">
        <v>1331</v>
      </c>
      <c r="C1327">
        <v>155</v>
      </c>
      <c r="D1327" s="1">
        <v>32276</v>
      </c>
      <c r="E1327" s="10">
        <v>1988</v>
      </c>
      <c r="F1327">
        <v>6</v>
      </c>
      <c r="G1327">
        <v>1</v>
      </c>
      <c r="H1327" s="12">
        <f>ufc_fighters[[#This Row],[weight_pounds]]*0.45359237</f>
        <v>70.306817350000003</v>
      </c>
      <c r="I1327" s="12">
        <f>ufc_fighters[[#This Row],[height_feet]]*30.48+ufc_fighters[[#This Row],[height_inches]]*2.54</f>
        <v>185.42</v>
      </c>
    </row>
    <row r="1328" spans="1:9">
      <c r="A1328">
        <v>1327</v>
      </c>
      <c r="B1328" t="s">
        <v>1332</v>
      </c>
      <c r="C1328">
        <v>205</v>
      </c>
      <c r="D1328" s="1">
        <v>29496</v>
      </c>
      <c r="E1328" s="10">
        <v>1980</v>
      </c>
      <c r="F1328">
        <v>6</v>
      </c>
      <c r="G1328">
        <v>1</v>
      </c>
      <c r="H1328" s="12">
        <f>ufc_fighters[[#This Row],[weight_pounds]]*0.45359237</f>
        <v>92.986435850000007</v>
      </c>
      <c r="I1328" s="12">
        <f>ufc_fighters[[#This Row],[height_feet]]*30.48+ufc_fighters[[#This Row],[height_inches]]*2.54</f>
        <v>185.42</v>
      </c>
    </row>
    <row r="1329" spans="1:9">
      <c r="A1329">
        <v>1328</v>
      </c>
      <c r="B1329" t="s">
        <v>1333</v>
      </c>
      <c r="C1329">
        <v>242</v>
      </c>
      <c r="D1329" s="1">
        <v>30958</v>
      </c>
      <c r="E1329" s="10">
        <v>1984</v>
      </c>
      <c r="F1329">
        <v>6</v>
      </c>
      <c r="G1329">
        <v>4</v>
      </c>
      <c r="H1329" s="12">
        <f>ufc_fighters[[#This Row],[weight_pounds]]*0.45359237</f>
        <v>109.76935354000001</v>
      </c>
      <c r="I1329" s="12">
        <f>ufc_fighters[[#This Row],[height_feet]]*30.48+ufc_fighters[[#This Row],[height_inches]]*2.54</f>
        <v>193.04</v>
      </c>
    </row>
    <row r="1330" spans="1:9">
      <c r="A1330">
        <v>1329</v>
      </c>
      <c r="B1330" t="s">
        <v>1334</v>
      </c>
      <c r="D1330" s="1"/>
      <c r="E1330" s="10">
        <v>0</v>
      </c>
      <c r="H1330" s="12">
        <f>ufc_fighters[[#This Row],[weight_pounds]]*0.45359237</f>
        <v>0</v>
      </c>
      <c r="I1330" s="12">
        <f>ufc_fighters[[#This Row],[height_feet]]*30.48+ufc_fighters[[#This Row],[height_inches]]*2.54</f>
        <v>0</v>
      </c>
    </row>
    <row r="1331" spans="1:9">
      <c r="A1331">
        <v>1330</v>
      </c>
      <c r="B1331" t="s">
        <v>1335</v>
      </c>
      <c r="C1331">
        <v>185</v>
      </c>
      <c r="D1331" s="1">
        <v>32304</v>
      </c>
      <c r="E1331" s="10">
        <v>1988</v>
      </c>
      <c r="F1331">
        <v>6</v>
      </c>
      <c r="G1331">
        <v>1</v>
      </c>
      <c r="H1331" s="12">
        <f>ufc_fighters[[#This Row],[weight_pounds]]*0.45359237</f>
        <v>83.914588450000011</v>
      </c>
      <c r="I1331" s="12">
        <f>ufc_fighters[[#This Row],[height_feet]]*30.48+ufc_fighters[[#This Row],[height_inches]]*2.54</f>
        <v>185.42</v>
      </c>
    </row>
    <row r="1332" spans="1:9">
      <c r="A1332">
        <v>1331</v>
      </c>
      <c r="B1332" t="s">
        <v>1336</v>
      </c>
      <c r="C1332">
        <v>205</v>
      </c>
      <c r="D1332" s="1">
        <v>32273</v>
      </c>
      <c r="E1332" s="10">
        <v>1988</v>
      </c>
      <c r="F1332">
        <v>6</v>
      </c>
      <c r="G1332">
        <v>3</v>
      </c>
      <c r="H1332" s="12">
        <f>ufc_fighters[[#This Row],[weight_pounds]]*0.45359237</f>
        <v>92.986435850000007</v>
      </c>
      <c r="I1332" s="12">
        <f>ufc_fighters[[#This Row],[height_feet]]*30.48+ufc_fighters[[#This Row],[height_inches]]*2.54</f>
        <v>190.5</v>
      </c>
    </row>
    <row r="1333" spans="1:9">
      <c r="A1333">
        <v>1332</v>
      </c>
      <c r="B1333" t="s">
        <v>1337</v>
      </c>
      <c r="D1333" s="1"/>
      <c r="E1333" s="10">
        <v>0</v>
      </c>
      <c r="H1333" s="12">
        <f>ufc_fighters[[#This Row],[weight_pounds]]*0.45359237</f>
        <v>0</v>
      </c>
      <c r="I1333" s="12">
        <f>ufc_fighters[[#This Row],[height_feet]]*30.48+ufc_fighters[[#This Row],[height_inches]]*2.54</f>
        <v>0</v>
      </c>
    </row>
    <row r="1334" spans="1:9">
      <c r="A1334">
        <v>1333</v>
      </c>
      <c r="B1334" t="s">
        <v>1338</v>
      </c>
      <c r="C1334">
        <v>155</v>
      </c>
      <c r="D1334" s="1">
        <v>33878</v>
      </c>
      <c r="E1334" s="10">
        <v>1992</v>
      </c>
      <c r="F1334">
        <v>5</v>
      </c>
      <c r="G1334">
        <v>9</v>
      </c>
      <c r="H1334" s="12">
        <f>ufc_fighters[[#This Row],[weight_pounds]]*0.45359237</f>
        <v>70.306817350000003</v>
      </c>
      <c r="I1334" s="12">
        <f>ufc_fighters[[#This Row],[height_feet]]*30.48+ufc_fighters[[#This Row],[height_inches]]*2.54</f>
        <v>175.26</v>
      </c>
    </row>
    <row r="1335" spans="1:9">
      <c r="A1335">
        <v>1334</v>
      </c>
      <c r="B1335" t="s">
        <v>1339</v>
      </c>
      <c r="C1335">
        <v>185</v>
      </c>
      <c r="D1335" s="1">
        <v>34260</v>
      </c>
      <c r="E1335" s="10">
        <v>1993</v>
      </c>
      <c r="F1335">
        <v>6</v>
      </c>
      <c r="G1335">
        <v>0</v>
      </c>
      <c r="H1335" s="12">
        <f>ufc_fighters[[#This Row],[weight_pounds]]*0.45359237</f>
        <v>83.914588450000011</v>
      </c>
      <c r="I1335" s="12">
        <f>ufc_fighters[[#This Row],[height_feet]]*30.48+ufc_fighters[[#This Row],[height_inches]]*2.54</f>
        <v>182.88</v>
      </c>
    </row>
    <row r="1336" spans="1:9">
      <c r="A1336">
        <v>1335</v>
      </c>
      <c r="B1336" t="s">
        <v>1340</v>
      </c>
      <c r="C1336">
        <v>135</v>
      </c>
      <c r="D1336" s="1">
        <v>34394</v>
      </c>
      <c r="E1336" s="10">
        <v>1994</v>
      </c>
      <c r="F1336">
        <v>5</v>
      </c>
      <c r="G1336">
        <v>10</v>
      </c>
      <c r="H1336" s="12">
        <f>ufc_fighters[[#This Row],[weight_pounds]]*0.45359237</f>
        <v>61.23496995</v>
      </c>
      <c r="I1336" s="12">
        <f>ufc_fighters[[#This Row],[height_feet]]*30.48+ufc_fighters[[#This Row],[height_inches]]*2.54</f>
        <v>177.8</v>
      </c>
    </row>
    <row r="1337" spans="1:9">
      <c r="A1337">
        <v>1336</v>
      </c>
      <c r="B1337" t="s">
        <v>1341</v>
      </c>
      <c r="C1337">
        <v>185</v>
      </c>
      <c r="D1337" s="1"/>
      <c r="E1337" s="10">
        <v>0</v>
      </c>
      <c r="F1337">
        <v>5</v>
      </c>
      <c r="G1337">
        <v>10</v>
      </c>
      <c r="H1337" s="12">
        <f>ufc_fighters[[#This Row],[weight_pounds]]*0.45359237</f>
        <v>83.914588450000011</v>
      </c>
      <c r="I1337" s="12">
        <f>ufc_fighters[[#This Row],[height_feet]]*30.48+ufc_fighters[[#This Row],[height_inches]]*2.54</f>
        <v>177.8</v>
      </c>
    </row>
    <row r="1338" spans="1:9">
      <c r="A1338">
        <v>1337</v>
      </c>
      <c r="B1338" t="s">
        <v>1342</v>
      </c>
      <c r="C1338">
        <v>185</v>
      </c>
      <c r="D1338" s="1"/>
      <c r="E1338" s="10">
        <v>0</v>
      </c>
      <c r="F1338">
        <v>5</v>
      </c>
      <c r="G1338">
        <v>10</v>
      </c>
      <c r="H1338" s="12">
        <f>ufc_fighters[[#This Row],[weight_pounds]]*0.45359237</f>
        <v>83.914588450000011</v>
      </c>
      <c r="I1338" s="12">
        <f>ufc_fighters[[#This Row],[height_feet]]*30.48+ufc_fighters[[#This Row],[height_inches]]*2.54</f>
        <v>177.8</v>
      </c>
    </row>
    <row r="1339" spans="1:9">
      <c r="A1339">
        <v>1338</v>
      </c>
      <c r="B1339" t="s">
        <v>1343</v>
      </c>
      <c r="C1339">
        <v>155</v>
      </c>
      <c r="D1339" s="1">
        <v>33007</v>
      </c>
      <c r="E1339" s="10">
        <v>1990</v>
      </c>
      <c r="F1339">
        <v>6</v>
      </c>
      <c r="G1339">
        <v>0</v>
      </c>
      <c r="H1339" s="12">
        <f>ufc_fighters[[#This Row],[weight_pounds]]*0.45359237</f>
        <v>70.306817350000003</v>
      </c>
      <c r="I1339" s="12">
        <f>ufc_fighters[[#This Row],[height_feet]]*30.48+ufc_fighters[[#This Row],[height_inches]]*2.54</f>
        <v>182.88</v>
      </c>
    </row>
    <row r="1340" spans="1:9">
      <c r="A1340">
        <v>1339</v>
      </c>
      <c r="B1340" t="s">
        <v>1344</v>
      </c>
      <c r="C1340">
        <v>125</v>
      </c>
      <c r="D1340" s="1">
        <v>33020</v>
      </c>
      <c r="E1340" s="10">
        <v>1990</v>
      </c>
      <c r="F1340">
        <v>5</v>
      </c>
      <c r="G1340">
        <v>5</v>
      </c>
      <c r="H1340" s="12">
        <f>ufc_fighters[[#This Row],[weight_pounds]]*0.45359237</f>
        <v>56.699046250000002</v>
      </c>
      <c r="I1340" s="12">
        <f>ufc_fighters[[#This Row],[height_feet]]*30.48+ufc_fighters[[#This Row],[height_inches]]*2.54</f>
        <v>165.1</v>
      </c>
    </row>
    <row r="1341" spans="1:9">
      <c r="A1341">
        <v>1340</v>
      </c>
      <c r="B1341" t="s">
        <v>1345</v>
      </c>
      <c r="C1341">
        <v>135</v>
      </c>
      <c r="D1341" s="1">
        <v>31615</v>
      </c>
      <c r="E1341" s="10">
        <v>1986</v>
      </c>
      <c r="F1341">
        <v>5</v>
      </c>
      <c r="G1341">
        <v>9</v>
      </c>
      <c r="H1341" s="12">
        <f>ufc_fighters[[#This Row],[weight_pounds]]*0.45359237</f>
        <v>61.23496995</v>
      </c>
      <c r="I1341" s="12">
        <f>ufc_fighters[[#This Row],[height_feet]]*30.48+ufc_fighters[[#This Row],[height_inches]]*2.54</f>
        <v>175.26</v>
      </c>
    </row>
    <row r="1342" spans="1:9">
      <c r="A1342">
        <v>1341</v>
      </c>
      <c r="B1342" t="s">
        <v>1346</v>
      </c>
      <c r="C1342">
        <v>115</v>
      </c>
      <c r="D1342" s="1">
        <v>30943</v>
      </c>
      <c r="E1342" s="10">
        <v>1984</v>
      </c>
      <c r="F1342">
        <v>5</v>
      </c>
      <c r="G1342">
        <v>4</v>
      </c>
      <c r="H1342" s="12">
        <f>ufc_fighters[[#This Row],[weight_pounds]]*0.45359237</f>
        <v>52.163122550000004</v>
      </c>
      <c r="I1342" s="12">
        <f>ufc_fighters[[#This Row],[height_feet]]*30.48+ufc_fighters[[#This Row],[height_inches]]*2.54</f>
        <v>162.56</v>
      </c>
    </row>
    <row r="1343" spans="1:9">
      <c r="A1343">
        <v>1342</v>
      </c>
      <c r="B1343" t="s">
        <v>1347</v>
      </c>
      <c r="C1343">
        <v>295</v>
      </c>
      <c r="D1343" s="1"/>
      <c r="E1343" s="10">
        <v>0</v>
      </c>
      <c r="F1343">
        <v>6</v>
      </c>
      <c r="G1343">
        <v>7</v>
      </c>
      <c r="H1343" s="12">
        <f>ufc_fighters[[#This Row],[weight_pounds]]*0.45359237</f>
        <v>133.80974915000002</v>
      </c>
      <c r="I1343" s="12">
        <f>ufc_fighters[[#This Row],[height_feet]]*30.48+ufc_fighters[[#This Row],[height_inches]]*2.54</f>
        <v>200.66</v>
      </c>
    </row>
    <row r="1344" spans="1:9">
      <c r="A1344">
        <v>1343</v>
      </c>
      <c r="B1344" t="s">
        <v>1348</v>
      </c>
      <c r="C1344">
        <v>250</v>
      </c>
      <c r="D1344" s="1">
        <v>28551</v>
      </c>
      <c r="E1344" s="10">
        <v>1978</v>
      </c>
      <c r="F1344">
        <v>6</v>
      </c>
      <c r="G1344">
        <v>4</v>
      </c>
      <c r="H1344" s="12">
        <f>ufc_fighters[[#This Row],[weight_pounds]]*0.45359237</f>
        <v>113.3980925</v>
      </c>
      <c r="I1344" s="12">
        <f>ufc_fighters[[#This Row],[height_feet]]*30.48+ufc_fighters[[#This Row],[height_inches]]*2.54</f>
        <v>193.04</v>
      </c>
    </row>
    <row r="1345" spans="1:9">
      <c r="A1345">
        <v>1344</v>
      </c>
      <c r="B1345" t="s">
        <v>1349</v>
      </c>
      <c r="C1345">
        <v>205</v>
      </c>
      <c r="D1345" s="1">
        <v>31737</v>
      </c>
      <c r="E1345" s="10">
        <v>1986</v>
      </c>
      <c r="F1345">
        <v>6</v>
      </c>
      <c r="G1345">
        <v>2</v>
      </c>
      <c r="H1345" s="12">
        <f>ufc_fighters[[#This Row],[weight_pounds]]*0.45359237</f>
        <v>92.986435850000007</v>
      </c>
      <c r="I1345" s="12">
        <f>ufc_fighters[[#This Row],[height_feet]]*30.48+ufc_fighters[[#This Row],[height_inches]]*2.54</f>
        <v>187.96</v>
      </c>
    </row>
    <row r="1346" spans="1:9">
      <c r="A1346">
        <v>1345</v>
      </c>
      <c r="B1346" t="s">
        <v>1350</v>
      </c>
      <c r="C1346">
        <v>205</v>
      </c>
      <c r="D1346" s="1"/>
      <c r="E1346" s="10">
        <v>0</v>
      </c>
      <c r="F1346">
        <v>6</v>
      </c>
      <c r="G1346">
        <v>1</v>
      </c>
      <c r="H1346" s="12">
        <f>ufc_fighters[[#This Row],[weight_pounds]]*0.45359237</f>
        <v>92.986435850000007</v>
      </c>
      <c r="I1346" s="12">
        <f>ufc_fighters[[#This Row],[height_feet]]*30.48+ufc_fighters[[#This Row],[height_inches]]*2.54</f>
        <v>185.42</v>
      </c>
    </row>
    <row r="1347" spans="1:9">
      <c r="A1347">
        <v>1346</v>
      </c>
      <c r="B1347" t="s">
        <v>1351</v>
      </c>
      <c r="C1347">
        <v>155</v>
      </c>
      <c r="D1347" s="1">
        <v>28897</v>
      </c>
      <c r="E1347" s="10">
        <v>1979</v>
      </c>
      <c r="F1347">
        <v>5</v>
      </c>
      <c r="G1347">
        <v>10</v>
      </c>
      <c r="H1347" s="12">
        <f>ufc_fighters[[#This Row],[weight_pounds]]*0.45359237</f>
        <v>70.306817350000003</v>
      </c>
      <c r="I1347" s="12">
        <f>ufc_fighters[[#This Row],[height_feet]]*30.48+ufc_fighters[[#This Row],[height_inches]]*2.54</f>
        <v>177.8</v>
      </c>
    </row>
    <row r="1348" spans="1:9">
      <c r="A1348">
        <v>1347</v>
      </c>
      <c r="B1348" t="s">
        <v>1352</v>
      </c>
      <c r="C1348">
        <v>155</v>
      </c>
      <c r="D1348" s="1">
        <v>27723</v>
      </c>
      <c r="E1348" s="10">
        <v>1975</v>
      </c>
      <c r="F1348">
        <v>5</v>
      </c>
      <c r="G1348">
        <v>6</v>
      </c>
      <c r="H1348" s="12">
        <f>ufc_fighters[[#This Row],[weight_pounds]]*0.45359237</f>
        <v>70.306817350000003</v>
      </c>
      <c r="I1348" s="12">
        <f>ufc_fighters[[#This Row],[height_feet]]*30.48+ufc_fighters[[#This Row],[height_inches]]*2.54</f>
        <v>167.64000000000001</v>
      </c>
    </row>
    <row r="1349" spans="1:9">
      <c r="A1349">
        <v>1348</v>
      </c>
      <c r="B1349" t="s">
        <v>1353</v>
      </c>
      <c r="C1349">
        <v>145</v>
      </c>
      <c r="D1349" s="1">
        <v>31937</v>
      </c>
      <c r="E1349" s="10">
        <v>1987</v>
      </c>
      <c r="F1349">
        <v>5</v>
      </c>
      <c r="G1349">
        <v>9</v>
      </c>
      <c r="H1349" s="12">
        <f>ufc_fighters[[#This Row],[weight_pounds]]*0.45359237</f>
        <v>65.770893650000005</v>
      </c>
      <c r="I1349" s="12">
        <f>ufc_fighters[[#This Row],[height_feet]]*30.48+ufc_fighters[[#This Row],[height_inches]]*2.54</f>
        <v>175.26</v>
      </c>
    </row>
    <row r="1350" spans="1:9">
      <c r="A1350">
        <v>1349</v>
      </c>
      <c r="B1350" t="s">
        <v>1354</v>
      </c>
      <c r="C1350">
        <v>155</v>
      </c>
      <c r="D1350" s="1">
        <v>29416</v>
      </c>
      <c r="E1350" s="10">
        <v>1980</v>
      </c>
      <c r="H1350" s="12">
        <f>ufc_fighters[[#This Row],[weight_pounds]]*0.45359237</f>
        <v>70.306817350000003</v>
      </c>
      <c r="I1350" s="12">
        <f>ufc_fighters[[#This Row],[height_feet]]*30.48+ufc_fighters[[#This Row],[height_inches]]*2.54</f>
        <v>0</v>
      </c>
    </row>
    <row r="1351" spans="1:9">
      <c r="A1351">
        <v>1350</v>
      </c>
      <c r="B1351" t="s">
        <v>1355</v>
      </c>
      <c r="C1351">
        <v>170</v>
      </c>
      <c r="D1351" s="1">
        <v>27970</v>
      </c>
      <c r="E1351" s="10">
        <v>1976</v>
      </c>
      <c r="F1351">
        <v>6</v>
      </c>
      <c r="G1351">
        <v>0</v>
      </c>
      <c r="H1351" s="12">
        <f>ufc_fighters[[#This Row],[weight_pounds]]*0.45359237</f>
        <v>77.110702900000007</v>
      </c>
      <c r="I1351" s="12">
        <f>ufc_fighters[[#This Row],[height_feet]]*30.48+ufc_fighters[[#This Row],[height_inches]]*2.54</f>
        <v>182.88</v>
      </c>
    </row>
    <row r="1352" spans="1:9">
      <c r="A1352">
        <v>1351</v>
      </c>
      <c r="B1352" t="s">
        <v>1356</v>
      </c>
      <c r="C1352">
        <v>155</v>
      </c>
      <c r="D1352" s="1">
        <v>29871</v>
      </c>
      <c r="E1352" s="10">
        <v>1981</v>
      </c>
      <c r="F1352">
        <v>5</v>
      </c>
      <c r="G1352">
        <v>8</v>
      </c>
      <c r="H1352" s="12">
        <f>ufc_fighters[[#This Row],[weight_pounds]]*0.45359237</f>
        <v>70.306817350000003</v>
      </c>
      <c r="I1352" s="12">
        <f>ufc_fighters[[#This Row],[height_feet]]*30.48+ufc_fighters[[#This Row],[height_inches]]*2.54</f>
        <v>172.72</v>
      </c>
    </row>
    <row r="1353" spans="1:9">
      <c r="A1353">
        <v>1352</v>
      </c>
      <c r="B1353" t="s">
        <v>1357</v>
      </c>
      <c r="C1353">
        <v>170</v>
      </c>
      <c r="D1353" s="1">
        <v>27359</v>
      </c>
      <c r="E1353" s="10">
        <v>1974</v>
      </c>
      <c r="F1353">
        <v>5</v>
      </c>
      <c r="G1353">
        <v>8</v>
      </c>
      <c r="H1353" s="12">
        <f>ufc_fighters[[#This Row],[weight_pounds]]*0.45359237</f>
        <v>77.110702900000007</v>
      </c>
      <c r="I1353" s="12">
        <f>ufc_fighters[[#This Row],[height_feet]]*30.48+ufc_fighters[[#This Row],[height_inches]]*2.54</f>
        <v>172.72</v>
      </c>
    </row>
    <row r="1354" spans="1:9">
      <c r="A1354">
        <v>1353</v>
      </c>
      <c r="B1354" t="s">
        <v>1358</v>
      </c>
      <c r="C1354">
        <v>155</v>
      </c>
      <c r="D1354" s="1"/>
      <c r="E1354" s="10">
        <v>0</v>
      </c>
      <c r="F1354">
        <v>5</v>
      </c>
      <c r="G1354">
        <v>10</v>
      </c>
      <c r="H1354" s="12">
        <f>ufc_fighters[[#This Row],[weight_pounds]]*0.45359237</f>
        <v>70.306817350000003</v>
      </c>
      <c r="I1354" s="12">
        <f>ufc_fighters[[#This Row],[height_feet]]*30.48+ufc_fighters[[#This Row],[height_inches]]*2.54</f>
        <v>177.8</v>
      </c>
    </row>
    <row r="1355" spans="1:9">
      <c r="A1355">
        <v>1354</v>
      </c>
      <c r="B1355" t="s">
        <v>1359</v>
      </c>
      <c r="C1355">
        <v>145</v>
      </c>
      <c r="D1355" s="1"/>
      <c r="E1355" s="10">
        <v>0</v>
      </c>
      <c r="F1355">
        <v>5</v>
      </c>
      <c r="G1355">
        <v>10</v>
      </c>
      <c r="H1355" s="12">
        <f>ufc_fighters[[#This Row],[weight_pounds]]*0.45359237</f>
        <v>65.770893650000005</v>
      </c>
      <c r="I1355" s="12">
        <f>ufc_fighters[[#This Row],[height_feet]]*30.48+ufc_fighters[[#This Row],[height_inches]]*2.54</f>
        <v>177.8</v>
      </c>
    </row>
    <row r="1356" spans="1:9">
      <c r="A1356">
        <v>1355</v>
      </c>
      <c r="B1356" t="s">
        <v>1360</v>
      </c>
      <c r="C1356">
        <v>205</v>
      </c>
      <c r="D1356" s="1">
        <v>33377</v>
      </c>
      <c r="E1356" s="10">
        <v>1991</v>
      </c>
      <c r="F1356">
        <v>6</v>
      </c>
      <c r="G1356">
        <v>4</v>
      </c>
      <c r="H1356" s="12">
        <f>ufc_fighters[[#This Row],[weight_pounds]]*0.45359237</f>
        <v>92.986435850000007</v>
      </c>
      <c r="I1356" s="12">
        <f>ufc_fighters[[#This Row],[height_feet]]*30.48+ufc_fighters[[#This Row],[height_inches]]*2.54</f>
        <v>193.04</v>
      </c>
    </row>
    <row r="1357" spans="1:9">
      <c r="A1357">
        <v>1356</v>
      </c>
      <c r="B1357" t="s">
        <v>1361</v>
      </c>
      <c r="C1357">
        <v>185</v>
      </c>
      <c r="D1357" s="1">
        <v>34669</v>
      </c>
      <c r="E1357" s="10">
        <v>1994</v>
      </c>
      <c r="F1357">
        <v>6</v>
      </c>
      <c r="G1357">
        <v>1</v>
      </c>
      <c r="H1357" s="12">
        <f>ufc_fighters[[#This Row],[weight_pounds]]*0.45359237</f>
        <v>83.914588450000011</v>
      </c>
      <c r="I1357" s="12">
        <f>ufc_fighters[[#This Row],[height_feet]]*30.48+ufc_fighters[[#This Row],[height_inches]]*2.54</f>
        <v>185.42</v>
      </c>
    </row>
    <row r="1358" spans="1:9">
      <c r="A1358">
        <v>1357</v>
      </c>
      <c r="B1358" t="s">
        <v>1362</v>
      </c>
      <c r="C1358">
        <v>115</v>
      </c>
      <c r="D1358" s="1">
        <v>31059</v>
      </c>
      <c r="E1358" s="10">
        <v>1985</v>
      </c>
      <c r="F1358">
        <v>5</v>
      </c>
      <c r="G1358">
        <v>3</v>
      </c>
      <c r="H1358" s="12">
        <f>ufc_fighters[[#This Row],[weight_pounds]]*0.45359237</f>
        <v>52.163122550000004</v>
      </c>
      <c r="I1358" s="12">
        <f>ufc_fighters[[#This Row],[height_feet]]*30.48+ufc_fighters[[#This Row],[height_inches]]*2.54</f>
        <v>160.02000000000001</v>
      </c>
    </row>
    <row r="1359" spans="1:9">
      <c r="A1359">
        <v>1358</v>
      </c>
      <c r="B1359" t="s">
        <v>1363</v>
      </c>
      <c r="C1359">
        <v>235</v>
      </c>
      <c r="D1359" s="1">
        <v>26874</v>
      </c>
      <c r="E1359" s="10">
        <v>1973</v>
      </c>
      <c r="F1359">
        <v>6</v>
      </c>
      <c r="G1359">
        <v>3</v>
      </c>
      <c r="H1359" s="12">
        <f>ufc_fighters[[#This Row],[weight_pounds]]*0.45359237</f>
        <v>106.59420695</v>
      </c>
      <c r="I1359" s="12">
        <f>ufc_fighters[[#This Row],[height_feet]]*30.48+ufc_fighters[[#This Row],[height_inches]]*2.54</f>
        <v>190.5</v>
      </c>
    </row>
    <row r="1360" spans="1:9">
      <c r="A1360">
        <v>1359</v>
      </c>
      <c r="B1360" t="s">
        <v>1364</v>
      </c>
      <c r="C1360">
        <v>145</v>
      </c>
      <c r="D1360" s="1">
        <v>30515</v>
      </c>
      <c r="E1360" s="10">
        <v>1983</v>
      </c>
      <c r="F1360">
        <v>5</v>
      </c>
      <c r="G1360">
        <v>11</v>
      </c>
      <c r="H1360" s="12">
        <f>ufc_fighters[[#This Row],[weight_pounds]]*0.45359237</f>
        <v>65.770893650000005</v>
      </c>
      <c r="I1360" s="12">
        <f>ufc_fighters[[#This Row],[height_feet]]*30.48+ufc_fighters[[#This Row],[height_inches]]*2.54</f>
        <v>180.34</v>
      </c>
    </row>
    <row r="1361" spans="1:9">
      <c r="A1361">
        <v>1360</v>
      </c>
      <c r="B1361" t="s">
        <v>1365</v>
      </c>
      <c r="C1361">
        <v>170</v>
      </c>
      <c r="D1361" s="1">
        <v>33460</v>
      </c>
      <c r="E1361" s="10">
        <v>1991</v>
      </c>
      <c r="F1361">
        <v>6</v>
      </c>
      <c r="G1361">
        <v>3</v>
      </c>
      <c r="H1361" s="12">
        <f>ufc_fighters[[#This Row],[weight_pounds]]*0.45359237</f>
        <v>77.110702900000007</v>
      </c>
      <c r="I1361" s="12">
        <f>ufc_fighters[[#This Row],[height_feet]]*30.48+ufc_fighters[[#This Row],[height_inches]]*2.54</f>
        <v>190.5</v>
      </c>
    </row>
    <row r="1362" spans="1:9">
      <c r="A1362">
        <v>1361</v>
      </c>
      <c r="B1362" t="s">
        <v>1366</v>
      </c>
      <c r="C1362">
        <v>168</v>
      </c>
      <c r="D1362" s="1">
        <v>27928</v>
      </c>
      <c r="E1362" s="10">
        <v>1976</v>
      </c>
      <c r="F1362">
        <v>5</v>
      </c>
      <c r="G1362">
        <v>10</v>
      </c>
      <c r="H1362" s="12">
        <f>ufc_fighters[[#This Row],[weight_pounds]]*0.45359237</f>
        <v>76.203518160000002</v>
      </c>
      <c r="I1362" s="12">
        <f>ufc_fighters[[#This Row],[height_feet]]*30.48+ufc_fighters[[#This Row],[height_inches]]*2.54</f>
        <v>177.8</v>
      </c>
    </row>
    <row r="1363" spans="1:9">
      <c r="A1363">
        <v>1362</v>
      </c>
      <c r="B1363" t="s">
        <v>1367</v>
      </c>
      <c r="C1363">
        <v>155</v>
      </c>
      <c r="D1363" s="1">
        <v>29711</v>
      </c>
      <c r="E1363" s="10">
        <v>1981</v>
      </c>
      <c r="F1363">
        <v>5</v>
      </c>
      <c r="G1363">
        <v>7</v>
      </c>
      <c r="H1363" s="12">
        <f>ufc_fighters[[#This Row],[weight_pounds]]*0.45359237</f>
        <v>70.306817350000003</v>
      </c>
      <c r="I1363" s="12">
        <f>ufc_fighters[[#This Row],[height_feet]]*30.48+ufc_fighters[[#This Row],[height_inches]]*2.54</f>
        <v>170.18</v>
      </c>
    </row>
    <row r="1364" spans="1:9">
      <c r="A1364">
        <v>1363</v>
      </c>
      <c r="B1364" t="s">
        <v>1368</v>
      </c>
      <c r="C1364">
        <v>135</v>
      </c>
      <c r="D1364" s="1">
        <v>31506</v>
      </c>
      <c r="E1364" s="10">
        <v>1986</v>
      </c>
      <c r="F1364">
        <v>5</v>
      </c>
      <c r="G1364">
        <v>5</v>
      </c>
      <c r="H1364" s="12">
        <f>ufc_fighters[[#This Row],[weight_pounds]]*0.45359237</f>
        <v>61.23496995</v>
      </c>
      <c r="I1364" s="12">
        <f>ufc_fighters[[#This Row],[height_feet]]*30.48+ufc_fighters[[#This Row],[height_inches]]*2.54</f>
        <v>165.1</v>
      </c>
    </row>
    <row r="1365" spans="1:9">
      <c r="A1365">
        <v>1364</v>
      </c>
      <c r="B1365" t="s">
        <v>1369</v>
      </c>
      <c r="C1365">
        <v>155</v>
      </c>
      <c r="D1365" s="1">
        <v>28766</v>
      </c>
      <c r="E1365" s="10">
        <v>1978</v>
      </c>
      <c r="F1365">
        <v>6</v>
      </c>
      <c r="G1365">
        <v>4</v>
      </c>
      <c r="H1365" s="12">
        <f>ufc_fighters[[#This Row],[weight_pounds]]*0.45359237</f>
        <v>70.306817350000003</v>
      </c>
      <c r="I1365" s="12">
        <f>ufc_fighters[[#This Row],[height_feet]]*30.48+ufc_fighters[[#This Row],[height_inches]]*2.54</f>
        <v>193.04</v>
      </c>
    </row>
    <row r="1366" spans="1:9">
      <c r="A1366">
        <v>1365</v>
      </c>
      <c r="B1366" t="s">
        <v>1370</v>
      </c>
      <c r="C1366">
        <v>135</v>
      </c>
      <c r="D1366" s="1">
        <v>31784</v>
      </c>
      <c r="E1366" s="10">
        <v>1987</v>
      </c>
      <c r="F1366">
        <v>5</v>
      </c>
      <c r="G1366">
        <v>10</v>
      </c>
      <c r="H1366" s="12">
        <f>ufc_fighters[[#This Row],[weight_pounds]]*0.45359237</f>
        <v>61.23496995</v>
      </c>
      <c r="I1366" s="12">
        <f>ufc_fighters[[#This Row],[height_feet]]*30.48+ufc_fighters[[#This Row],[height_inches]]*2.54</f>
        <v>177.8</v>
      </c>
    </row>
    <row r="1367" spans="1:9">
      <c r="A1367">
        <v>1366</v>
      </c>
      <c r="B1367" t="s">
        <v>1371</v>
      </c>
      <c r="C1367">
        <v>135</v>
      </c>
      <c r="D1367" s="1">
        <v>32677</v>
      </c>
      <c r="E1367" s="10">
        <v>1989</v>
      </c>
      <c r="F1367">
        <v>5</v>
      </c>
      <c r="G1367">
        <v>5</v>
      </c>
      <c r="H1367" s="12">
        <f>ufc_fighters[[#This Row],[weight_pounds]]*0.45359237</f>
        <v>61.23496995</v>
      </c>
      <c r="I1367" s="12">
        <f>ufc_fighters[[#This Row],[height_feet]]*30.48+ufc_fighters[[#This Row],[height_inches]]*2.54</f>
        <v>165.1</v>
      </c>
    </row>
    <row r="1368" spans="1:9">
      <c r="A1368">
        <v>1367</v>
      </c>
      <c r="B1368" t="s">
        <v>1372</v>
      </c>
      <c r="C1368">
        <v>185</v>
      </c>
      <c r="D1368" s="1">
        <v>26194</v>
      </c>
      <c r="E1368" s="10">
        <v>1971</v>
      </c>
      <c r="F1368">
        <v>5</v>
      </c>
      <c r="G1368">
        <v>10</v>
      </c>
      <c r="H1368" s="12">
        <f>ufc_fighters[[#This Row],[weight_pounds]]*0.45359237</f>
        <v>83.914588450000011</v>
      </c>
      <c r="I1368" s="12">
        <f>ufc_fighters[[#This Row],[height_feet]]*30.48+ufc_fighters[[#This Row],[height_inches]]*2.54</f>
        <v>177.8</v>
      </c>
    </row>
    <row r="1369" spans="1:9">
      <c r="A1369">
        <v>1368</v>
      </c>
      <c r="B1369" t="s">
        <v>1373</v>
      </c>
      <c r="C1369">
        <v>205</v>
      </c>
      <c r="D1369" s="1">
        <v>29400</v>
      </c>
      <c r="E1369" s="10">
        <v>1980</v>
      </c>
      <c r="F1369">
        <v>6</v>
      </c>
      <c r="G1369">
        <v>2</v>
      </c>
      <c r="H1369" s="12">
        <f>ufc_fighters[[#This Row],[weight_pounds]]*0.45359237</f>
        <v>92.986435850000007</v>
      </c>
      <c r="I1369" s="12">
        <f>ufc_fighters[[#This Row],[height_feet]]*30.48+ufc_fighters[[#This Row],[height_inches]]*2.54</f>
        <v>187.96</v>
      </c>
    </row>
    <row r="1370" spans="1:9">
      <c r="A1370">
        <v>1369</v>
      </c>
      <c r="B1370" t="s">
        <v>1374</v>
      </c>
      <c r="C1370">
        <v>245</v>
      </c>
      <c r="D1370" s="1">
        <v>25139</v>
      </c>
      <c r="E1370" s="10">
        <v>1968</v>
      </c>
      <c r="F1370">
        <v>6</v>
      </c>
      <c r="G1370">
        <v>2</v>
      </c>
      <c r="H1370" s="12">
        <f>ufc_fighters[[#This Row],[weight_pounds]]*0.45359237</f>
        <v>111.13013065000001</v>
      </c>
      <c r="I1370" s="12">
        <f>ufc_fighters[[#This Row],[height_feet]]*30.48+ufc_fighters[[#This Row],[height_inches]]*2.54</f>
        <v>187.96</v>
      </c>
    </row>
    <row r="1371" spans="1:9">
      <c r="A1371">
        <v>1370</v>
      </c>
      <c r="B1371" t="s">
        <v>1375</v>
      </c>
      <c r="C1371">
        <v>185</v>
      </c>
      <c r="D1371" s="1">
        <v>33913</v>
      </c>
      <c r="E1371" s="10">
        <v>1992</v>
      </c>
      <c r="F1371">
        <v>6</v>
      </c>
      <c r="G1371">
        <v>3</v>
      </c>
      <c r="H1371" s="12">
        <f>ufc_fighters[[#This Row],[weight_pounds]]*0.45359237</f>
        <v>83.914588450000011</v>
      </c>
      <c r="I1371" s="12">
        <f>ufc_fighters[[#This Row],[height_feet]]*30.48+ufc_fighters[[#This Row],[height_inches]]*2.54</f>
        <v>190.5</v>
      </c>
    </row>
    <row r="1372" spans="1:9">
      <c r="A1372">
        <v>1371</v>
      </c>
      <c r="B1372" t="s">
        <v>1376</v>
      </c>
      <c r="C1372">
        <v>155</v>
      </c>
      <c r="D1372" s="1">
        <v>31449</v>
      </c>
      <c r="E1372" s="10">
        <v>1986</v>
      </c>
      <c r="F1372">
        <v>5</v>
      </c>
      <c r="G1372">
        <v>11</v>
      </c>
      <c r="H1372" s="12">
        <f>ufc_fighters[[#This Row],[weight_pounds]]*0.45359237</f>
        <v>70.306817350000003</v>
      </c>
      <c r="I1372" s="12">
        <f>ufc_fighters[[#This Row],[height_feet]]*30.48+ufc_fighters[[#This Row],[height_inches]]*2.54</f>
        <v>180.34</v>
      </c>
    </row>
    <row r="1373" spans="1:9">
      <c r="A1373">
        <v>1372</v>
      </c>
      <c r="B1373" t="s">
        <v>1377</v>
      </c>
      <c r="C1373">
        <v>170</v>
      </c>
      <c r="D1373" s="1">
        <v>30942</v>
      </c>
      <c r="E1373" s="10">
        <v>1984</v>
      </c>
      <c r="F1373">
        <v>5</v>
      </c>
      <c r="G1373">
        <v>10</v>
      </c>
      <c r="H1373" s="12">
        <f>ufc_fighters[[#This Row],[weight_pounds]]*0.45359237</f>
        <v>77.110702900000007</v>
      </c>
      <c r="I1373" s="12">
        <f>ufc_fighters[[#This Row],[height_feet]]*30.48+ufc_fighters[[#This Row],[height_inches]]*2.54</f>
        <v>177.8</v>
      </c>
    </row>
    <row r="1374" spans="1:9">
      <c r="A1374">
        <v>1373</v>
      </c>
      <c r="B1374" t="s">
        <v>1378</v>
      </c>
      <c r="C1374">
        <v>135</v>
      </c>
      <c r="D1374" s="1">
        <v>32074</v>
      </c>
      <c r="E1374" s="10">
        <v>1987</v>
      </c>
      <c r="F1374">
        <v>5</v>
      </c>
      <c r="G1374">
        <v>11</v>
      </c>
      <c r="H1374" s="12">
        <f>ufc_fighters[[#This Row],[weight_pounds]]*0.45359237</f>
        <v>61.23496995</v>
      </c>
      <c r="I1374" s="12">
        <f>ufc_fighters[[#This Row],[height_feet]]*30.48+ufc_fighters[[#This Row],[height_inches]]*2.54</f>
        <v>180.34</v>
      </c>
    </row>
    <row r="1375" spans="1:9">
      <c r="A1375">
        <v>1374</v>
      </c>
      <c r="B1375" t="s">
        <v>1379</v>
      </c>
      <c r="C1375">
        <v>205</v>
      </c>
      <c r="D1375" s="1">
        <v>28771</v>
      </c>
      <c r="E1375" s="10">
        <v>1978</v>
      </c>
      <c r="F1375">
        <v>5</v>
      </c>
      <c r="G1375">
        <v>11</v>
      </c>
      <c r="H1375" s="12">
        <f>ufc_fighters[[#This Row],[weight_pounds]]*0.45359237</f>
        <v>92.986435850000007</v>
      </c>
      <c r="I1375" s="12">
        <f>ufc_fighters[[#This Row],[height_feet]]*30.48+ufc_fighters[[#This Row],[height_inches]]*2.54</f>
        <v>180.34</v>
      </c>
    </row>
    <row r="1376" spans="1:9">
      <c r="A1376">
        <v>1375</v>
      </c>
      <c r="B1376" t="s">
        <v>1380</v>
      </c>
      <c r="C1376">
        <v>170</v>
      </c>
      <c r="D1376" s="1">
        <v>30954</v>
      </c>
      <c r="E1376" s="10">
        <v>1984</v>
      </c>
      <c r="F1376">
        <v>6</v>
      </c>
      <c r="G1376">
        <v>0</v>
      </c>
      <c r="H1376" s="12">
        <f>ufc_fighters[[#This Row],[weight_pounds]]*0.45359237</f>
        <v>77.110702900000007</v>
      </c>
      <c r="I1376" s="12">
        <f>ufc_fighters[[#This Row],[height_feet]]*30.48+ufc_fighters[[#This Row],[height_inches]]*2.54</f>
        <v>182.88</v>
      </c>
    </row>
    <row r="1377" spans="1:9">
      <c r="A1377">
        <v>1376</v>
      </c>
      <c r="B1377" t="s">
        <v>1381</v>
      </c>
      <c r="C1377">
        <v>145</v>
      </c>
      <c r="D1377" s="1">
        <v>32978</v>
      </c>
      <c r="E1377" s="10">
        <v>1990</v>
      </c>
      <c r="F1377">
        <v>5</v>
      </c>
      <c r="G1377">
        <v>3</v>
      </c>
      <c r="H1377" s="12">
        <f>ufc_fighters[[#This Row],[weight_pounds]]*0.45359237</f>
        <v>65.770893650000005</v>
      </c>
      <c r="I1377" s="12">
        <f>ufc_fighters[[#This Row],[height_feet]]*30.48+ufc_fighters[[#This Row],[height_inches]]*2.54</f>
        <v>160.02000000000001</v>
      </c>
    </row>
    <row r="1378" spans="1:9">
      <c r="A1378">
        <v>1377</v>
      </c>
      <c r="B1378" t="s">
        <v>1382</v>
      </c>
      <c r="C1378">
        <v>145</v>
      </c>
      <c r="D1378" s="1">
        <v>33576</v>
      </c>
      <c r="E1378" s="10">
        <v>1991</v>
      </c>
      <c r="F1378">
        <v>5</v>
      </c>
      <c r="G1378">
        <v>11</v>
      </c>
      <c r="H1378" s="12">
        <f>ufc_fighters[[#This Row],[weight_pounds]]*0.45359237</f>
        <v>65.770893650000005</v>
      </c>
      <c r="I1378" s="12">
        <f>ufc_fighters[[#This Row],[height_feet]]*30.48+ufc_fighters[[#This Row],[height_inches]]*2.54</f>
        <v>180.34</v>
      </c>
    </row>
    <row r="1379" spans="1:9">
      <c r="A1379">
        <v>1378</v>
      </c>
      <c r="B1379" t="s">
        <v>1383</v>
      </c>
      <c r="C1379">
        <v>135</v>
      </c>
      <c r="D1379" s="1">
        <v>29876</v>
      </c>
      <c r="E1379" s="10">
        <v>1981</v>
      </c>
      <c r="F1379">
        <v>5</v>
      </c>
      <c r="G1379">
        <v>8</v>
      </c>
      <c r="H1379" s="12">
        <f>ufc_fighters[[#This Row],[weight_pounds]]*0.45359237</f>
        <v>61.23496995</v>
      </c>
      <c r="I1379" s="12">
        <f>ufc_fighters[[#This Row],[height_feet]]*30.48+ufc_fighters[[#This Row],[height_inches]]*2.54</f>
        <v>172.72</v>
      </c>
    </row>
    <row r="1380" spans="1:9">
      <c r="A1380">
        <v>1379</v>
      </c>
      <c r="B1380" t="s">
        <v>1384</v>
      </c>
      <c r="C1380">
        <v>205</v>
      </c>
      <c r="D1380" s="1"/>
      <c r="E1380" s="10">
        <v>0</v>
      </c>
      <c r="F1380">
        <v>6</v>
      </c>
      <c r="G1380">
        <v>3</v>
      </c>
      <c r="H1380" s="12">
        <f>ufc_fighters[[#This Row],[weight_pounds]]*0.45359237</f>
        <v>92.986435850000007</v>
      </c>
      <c r="I1380" s="12">
        <f>ufc_fighters[[#This Row],[height_feet]]*30.48+ufc_fighters[[#This Row],[height_inches]]*2.54</f>
        <v>190.5</v>
      </c>
    </row>
    <row r="1381" spans="1:9">
      <c r="A1381">
        <v>1380</v>
      </c>
      <c r="B1381" t="s">
        <v>1385</v>
      </c>
      <c r="C1381">
        <v>155</v>
      </c>
      <c r="D1381" s="1">
        <v>31663</v>
      </c>
      <c r="E1381" s="10">
        <v>1986</v>
      </c>
      <c r="F1381">
        <v>5</v>
      </c>
      <c r="G1381">
        <v>11</v>
      </c>
      <c r="H1381" s="12">
        <f>ufc_fighters[[#This Row],[weight_pounds]]*0.45359237</f>
        <v>70.306817350000003</v>
      </c>
      <c r="I1381" s="12">
        <f>ufc_fighters[[#This Row],[height_feet]]*30.48+ufc_fighters[[#This Row],[height_inches]]*2.54</f>
        <v>180.34</v>
      </c>
    </row>
    <row r="1382" spans="1:9">
      <c r="A1382">
        <v>1381</v>
      </c>
      <c r="B1382" t="s">
        <v>1386</v>
      </c>
      <c r="C1382">
        <v>125</v>
      </c>
      <c r="D1382" s="1">
        <v>32266</v>
      </c>
      <c r="E1382" s="10">
        <v>1988</v>
      </c>
      <c r="F1382">
        <v>5</v>
      </c>
      <c r="G1382">
        <v>10</v>
      </c>
      <c r="H1382" s="12">
        <f>ufc_fighters[[#This Row],[weight_pounds]]*0.45359237</f>
        <v>56.699046250000002</v>
      </c>
      <c r="I1382" s="12">
        <f>ufc_fighters[[#This Row],[height_feet]]*30.48+ufc_fighters[[#This Row],[height_inches]]*2.54</f>
        <v>177.8</v>
      </c>
    </row>
    <row r="1383" spans="1:9">
      <c r="A1383">
        <v>1382</v>
      </c>
      <c r="B1383" t="s">
        <v>1387</v>
      </c>
      <c r="C1383">
        <v>155</v>
      </c>
      <c r="D1383" s="1"/>
      <c r="E1383" s="10">
        <v>0</v>
      </c>
      <c r="F1383">
        <v>5</v>
      </c>
      <c r="G1383">
        <v>11</v>
      </c>
      <c r="H1383" s="12">
        <f>ufc_fighters[[#This Row],[weight_pounds]]*0.45359237</f>
        <v>70.306817350000003</v>
      </c>
      <c r="I1383" s="12">
        <f>ufc_fighters[[#This Row],[height_feet]]*30.48+ufc_fighters[[#This Row],[height_inches]]*2.54</f>
        <v>180.34</v>
      </c>
    </row>
    <row r="1384" spans="1:9">
      <c r="A1384">
        <v>1383</v>
      </c>
      <c r="B1384" t="s">
        <v>1388</v>
      </c>
      <c r="C1384">
        <v>155</v>
      </c>
      <c r="D1384" s="1">
        <v>31273</v>
      </c>
      <c r="E1384" s="10">
        <v>1985</v>
      </c>
      <c r="F1384">
        <v>6</v>
      </c>
      <c r="G1384">
        <v>0</v>
      </c>
      <c r="H1384" s="12">
        <f>ufc_fighters[[#This Row],[weight_pounds]]*0.45359237</f>
        <v>70.306817350000003</v>
      </c>
      <c r="I1384" s="12">
        <f>ufc_fighters[[#This Row],[height_feet]]*30.48+ufc_fighters[[#This Row],[height_inches]]*2.54</f>
        <v>182.88</v>
      </c>
    </row>
    <row r="1385" spans="1:9">
      <c r="A1385">
        <v>1384</v>
      </c>
      <c r="B1385" t="s">
        <v>1389</v>
      </c>
      <c r="C1385">
        <v>155</v>
      </c>
      <c r="D1385" s="1">
        <v>30589</v>
      </c>
      <c r="E1385" s="10">
        <v>1983</v>
      </c>
      <c r="F1385">
        <v>5</v>
      </c>
      <c r="G1385">
        <v>9</v>
      </c>
      <c r="H1385" s="12">
        <f>ufc_fighters[[#This Row],[weight_pounds]]*0.45359237</f>
        <v>70.306817350000003</v>
      </c>
      <c r="I1385" s="12">
        <f>ufc_fighters[[#This Row],[height_feet]]*30.48+ufc_fighters[[#This Row],[height_inches]]*2.54</f>
        <v>175.26</v>
      </c>
    </row>
    <row r="1386" spans="1:9">
      <c r="A1386">
        <v>1385</v>
      </c>
      <c r="B1386" t="s">
        <v>1390</v>
      </c>
      <c r="C1386">
        <v>170</v>
      </c>
      <c r="D1386" s="1">
        <v>32435</v>
      </c>
      <c r="E1386" s="10">
        <v>1988</v>
      </c>
      <c r="F1386">
        <v>6</v>
      </c>
      <c r="G1386">
        <v>0</v>
      </c>
      <c r="H1386" s="12">
        <f>ufc_fighters[[#This Row],[weight_pounds]]*0.45359237</f>
        <v>77.110702900000007</v>
      </c>
      <c r="I1386" s="12">
        <f>ufc_fighters[[#This Row],[height_feet]]*30.48+ufc_fighters[[#This Row],[height_inches]]*2.54</f>
        <v>182.88</v>
      </c>
    </row>
    <row r="1387" spans="1:9">
      <c r="A1387">
        <v>1386</v>
      </c>
      <c r="B1387" t="s">
        <v>1391</v>
      </c>
      <c r="C1387">
        <v>125</v>
      </c>
      <c r="D1387" s="1">
        <v>29097</v>
      </c>
      <c r="E1387" s="10">
        <v>1979</v>
      </c>
      <c r="F1387">
        <v>5</v>
      </c>
      <c r="G1387">
        <v>4</v>
      </c>
      <c r="H1387" s="12">
        <f>ufc_fighters[[#This Row],[weight_pounds]]*0.45359237</f>
        <v>56.699046250000002</v>
      </c>
      <c r="I1387" s="12">
        <f>ufc_fighters[[#This Row],[height_feet]]*30.48+ufc_fighters[[#This Row],[height_inches]]*2.54</f>
        <v>162.56</v>
      </c>
    </row>
    <row r="1388" spans="1:9">
      <c r="A1388">
        <v>1387</v>
      </c>
      <c r="B1388" t="s">
        <v>1392</v>
      </c>
      <c r="C1388">
        <v>145</v>
      </c>
      <c r="D1388" s="1">
        <v>30154</v>
      </c>
      <c r="E1388" s="10">
        <v>1982</v>
      </c>
      <c r="F1388">
        <v>5</v>
      </c>
      <c r="G1388">
        <v>8</v>
      </c>
      <c r="H1388" s="12">
        <f>ufc_fighters[[#This Row],[weight_pounds]]*0.45359237</f>
        <v>65.770893650000005</v>
      </c>
      <c r="I1388" s="12">
        <f>ufc_fighters[[#This Row],[height_feet]]*30.48+ufc_fighters[[#This Row],[height_inches]]*2.54</f>
        <v>172.72</v>
      </c>
    </row>
    <row r="1389" spans="1:9">
      <c r="A1389">
        <v>1388</v>
      </c>
      <c r="B1389" t="s">
        <v>1393</v>
      </c>
      <c r="C1389">
        <v>170</v>
      </c>
      <c r="D1389" s="1">
        <v>32349</v>
      </c>
      <c r="E1389" s="10">
        <v>1988</v>
      </c>
      <c r="F1389">
        <v>5</v>
      </c>
      <c r="G1389">
        <v>10</v>
      </c>
      <c r="H1389" s="12">
        <f>ufc_fighters[[#This Row],[weight_pounds]]*0.45359237</f>
        <v>77.110702900000007</v>
      </c>
      <c r="I1389" s="12">
        <f>ufc_fighters[[#This Row],[height_feet]]*30.48+ufc_fighters[[#This Row],[height_inches]]*2.54</f>
        <v>177.8</v>
      </c>
    </row>
    <row r="1390" spans="1:9">
      <c r="A1390">
        <v>1389</v>
      </c>
      <c r="B1390" t="s">
        <v>1394</v>
      </c>
      <c r="C1390">
        <v>205</v>
      </c>
      <c r="D1390" s="1">
        <v>24977</v>
      </c>
      <c r="E1390" s="10">
        <v>1968</v>
      </c>
      <c r="F1390">
        <v>6</v>
      </c>
      <c r="G1390">
        <v>1</v>
      </c>
      <c r="H1390" s="12">
        <f>ufc_fighters[[#This Row],[weight_pounds]]*0.45359237</f>
        <v>92.986435850000007</v>
      </c>
      <c r="I1390" s="12">
        <f>ufc_fighters[[#This Row],[height_feet]]*30.48+ufc_fighters[[#This Row],[height_inches]]*2.54</f>
        <v>185.42</v>
      </c>
    </row>
    <row r="1391" spans="1:9">
      <c r="A1391">
        <v>1390</v>
      </c>
      <c r="B1391" t="s">
        <v>1395</v>
      </c>
      <c r="C1391">
        <v>200</v>
      </c>
      <c r="D1391" s="1"/>
      <c r="E1391" s="10">
        <v>0</v>
      </c>
      <c r="F1391">
        <v>6</v>
      </c>
      <c r="G1391">
        <v>0</v>
      </c>
      <c r="H1391" s="12">
        <f>ufc_fighters[[#This Row],[weight_pounds]]*0.45359237</f>
        <v>90.718474000000001</v>
      </c>
      <c r="I1391" s="12">
        <f>ufc_fighters[[#This Row],[height_feet]]*30.48+ufc_fighters[[#This Row],[height_inches]]*2.54</f>
        <v>182.88</v>
      </c>
    </row>
    <row r="1392" spans="1:9">
      <c r="A1392">
        <v>1391</v>
      </c>
      <c r="B1392" t="s">
        <v>1396</v>
      </c>
      <c r="C1392">
        <v>265</v>
      </c>
      <c r="D1392" s="1"/>
      <c r="E1392" s="10">
        <v>0</v>
      </c>
      <c r="F1392">
        <v>6</v>
      </c>
      <c r="G1392">
        <v>3</v>
      </c>
      <c r="H1392" s="12">
        <f>ufc_fighters[[#This Row],[weight_pounds]]*0.45359237</f>
        <v>120.20197805000001</v>
      </c>
      <c r="I1392" s="12">
        <f>ufc_fighters[[#This Row],[height_feet]]*30.48+ufc_fighters[[#This Row],[height_inches]]*2.54</f>
        <v>190.5</v>
      </c>
    </row>
    <row r="1393" spans="1:9">
      <c r="A1393">
        <v>1392</v>
      </c>
      <c r="B1393" t="s">
        <v>1397</v>
      </c>
      <c r="C1393">
        <v>145</v>
      </c>
      <c r="D1393" s="1">
        <v>36416</v>
      </c>
      <c r="E1393" s="10">
        <v>1999</v>
      </c>
      <c r="F1393">
        <v>6</v>
      </c>
      <c r="G1393">
        <v>1</v>
      </c>
      <c r="H1393" s="12">
        <f>ufc_fighters[[#This Row],[weight_pounds]]*0.45359237</f>
        <v>65.770893650000005</v>
      </c>
      <c r="I1393" s="12">
        <f>ufc_fighters[[#This Row],[height_feet]]*30.48+ufc_fighters[[#This Row],[height_inches]]*2.54</f>
        <v>185.42</v>
      </c>
    </row>
    <row r="1394" spans="1:9">
      <c r="A1394">
        <v>1393</v>
      </c>
      <c r="B1394" t="s">
        <v>1398</v>
      </c>
      <c r="C1394">
        <v>155</v>
      </c>
      <c r="D1394" s="1">
        <v>32917</v>
      </c>
      <c r="E1394" s="10">
        <v>1990</v>
      </c>
      <c r="F1394">
        <v>6</v>
      </c>
      <c r="G1394">
        <v>0</v>
      </c>
      <c r="H1394" s="12">
        <f>ufc_fighters[[#This Row],[weight_pounds]]*0.45359237</f>
        <v>70.306817350000003</v>
      </c>
      <c r="I1394" s="12">
        <f>ufc_fighters[[#This Row],[height_feet]]*30.48+ufc_fighters[[#This Row],[height_inches]]*2.54</f>
        <v>182.88</v>
      </c>
    </row>
    <row r="1395" spans="1:9">
      <c r="A1395">
        <v>1394</v>
      </c>
      <c r="B1395" t="s">
        <v>1399</v>
      </c>
      <c r="C1395">
        <v>230</v>
      </c>
      <c r="D1395" s="1"/>
      <c r="E1395" s="10">
        <v>0</v>
      </c>
      <c r="F1395">
        <v>6</v>
      </c>
      <c r="G1395">
        <v>4</v>
      </c>
      <c r="H1395" s="12">
        <f>ufc_fighters[[#This Row],[weight_pounds]]*0.45359237</f>
        <v>104.32624510000001</v>
      </c>
      <c r="I1395" s="12">
        <f>ufc_fighters[[#This Row],[height_feet]]*30.48+ufc_fighters[[#This Row],[height_inches]]*2.54</f>
        <v>193.04</v>
      </c>
    </row>
    <row r="1396" spans="1:9">
      <c r="A1396">
        <v>1395</v>
      </c>
      <c r="B1396" t="s">
        <v>1400</v>
      </c>
      <c r="C1396">
        <v>145</v>
      </c>
      <c r="D1396" s="1">
        <v>34829</v>
      </c>
      <c r="E1396" s="10">
        <v>1995</v>
      </c>
      <c r="F1396">
        <v>5</v>
      </c>
      <c r="G1396">
        <v>8</v>
      </c>
      <c r="H1396" s="12">
        <f>ufc_fighters[[#This Row],[weight_pounds]]*0.45359237</f>
        <v>65.770893650000005</v>
      </c>
      <c r="I1396" s="12">
        <f>ufc_fighters[[#This Row],[height_feet]]*30.48+ufc_fighters[[#This Row],[height_inches]]*2.54</f>
        <v>172.72</v>
      </c>
    </row>
    <row r="1397" spans="1:9">
      <c r="A1397">
        <v>1396</v>
      </c>
      <c r="B1397" t="s">
        <v>1401</v>
      </c>
      <c r="C1397">
        <v>125</v>
      </c>
      <c r="D1397" s="1">
        <v>33158</v>
      </c>
      <c r="E1397" s="10">
        <v>1990</v>
      </c>
      <c r="F1397">
        <v>5</v>
      </c>
      <c r="G1397">
        <v>5</v>
      </c>
      <c r="H1397" s="12">
        <f>ufc_fighters[[#This Row],[weight_pounds]]*0.45359237</f>
        <v>56.699046250000002</v>
      </c>
      <c r="I1397" s="12">
        <f>ufc_fighters[[#This Row],[height_feet]]*30.48+ufc_fighters[[#This Row],[height_inches]]*2.54</f>
        <v>165.1</v>
      </c>
    </row>
    <row r="1398" spans="1:9">
      <c r="A1398">
        <v>1397</v>
      </c>
      <c r="B1398" t="s">
        <v>1402</v>
      </c>
      <c r="C1398">
        <v>125</v>
      </c>
      <c r="D1398" s="1"/>
      <c r="E1398" s="10">
        <v>0</v>
      </c>
      <c r="F1398">
        <v>5</v>
      </c>
      <c r="G1398">
        <v>4</v>
      </c>
      <c r="H1398" s="12">
        <f>ufc_fighters[[#This Row],[weight_pounds]]*0.45359237</f>
        <v>56.699046250000002</v>
      </c>
      <c r="I1398" s="12">
        <f>ufc_fighters[[#This Row],[height_feet]]*30.48+ufc_fighters[[#This Row],[height_inches]]*2.54</f>
        <v>162.56</v>
      </c>
    </row>
    <row r="1399" spans="1:9">
      <c r="A1399">
        <v>1398</v>
      </c>
      <c r="B1399" t="s">
        <v>1403</v>
      </c>
      <c r="C1399">
        <v>155</v>
      </c>
      <c r="D1399" s="1">
        <v>32044</v>
      </c>
      <c r="E1399" s="10">
        <v>1987</v>
      </c>
      <c r="F1399">
        <v>5</v>
      </c>
      <c r="G1399">
        <v>9</v>
      </c>
      <c r="H1399" s="12">
        <f>ufc_fighters[[#This Row],[weight_pounds]]*0.45359237</f>
        <v>70.306817350000003</v>
      </c>
      <c r="I1399" s="12">
        <f>ufc_fighters[[#This Row],[height_feet]]*30.48+ufc_fighters[[#This Row],[height_inches]]*2.54</f>
        <v>175.26</v>
      </c>
    </row>
    <row r="1400" spans="1:9">
      <c r="A1400">
        <v>1399</v>
      </c>
      <c r="B1400" t="s">
        <v>1404</v>
      </c>
      <c r="C1400">
        <v>185</v>
      </c>
      <c r="D1400" s="1">
        <v>27631</v>
      </c>
      <c r="E1400" s="10">
        <v>1975</v>
      </c>
      <c r="F1400">
        <v>6</v>
      </c>
      <c r="G1400">
        <v>1</v>
      </c>
      <c r="H1400" s="12">
        <f>ufc_fighters[[#This Row],[weight_pounds]]*0.45359237</f>
        <v>83.914588450000011</v>
      </c>
      <c r="I1400" s="12">
        <f>ufc_fighters[[#This Row],[height_feet]]*30.48+ufc_fighters[[#This Row],[height_inches]]*2.54</f>
        <v>185.42</v>
      </c>
    </row>
    <row r="1401" spans="1:9">
      <c r="A1401">
        <v>1400</v>
      </c>
      <c r="B1401" t="s">
        <v>1405</v>
      </c>
      <c r="C1401">
        <v>125</v>
      </c>
      <c r="D1401" s="1">
        <v>32962</v>
      </c>
      <c r="E1401" s="10">
        <v>1990</v>
      </c>
      <c r="F1401">
        <v>5</v>
      </c>
      <c r="G1401">
        <v>7</v>
      </c>
      <c r="H1401" s="12">
        <f>ufc_fighters[[#This Row],[weight_pounds]]*0.45359237</f>
        <v>56.699046250000002</v>
      </c>
      <c r="I1401" s="12">
        <f>ufc_fighters[[#This Row],[height_feet]]*30.48+ufc_fighters[[#This Row],[height_inches]]*2.54</f>
        <v>170.18</v>
      </c>
    </row>
    <row r="1402" spans="1:9">
      <c r="A1402">
        <v>1401</v>
      </c>
      <c r="B1402" t="s">
        <v>1406</v>
      </c>
      <c r="C1402">
        <v>185</v>
      </c>
      <c r="D1402" s="1">
        <v>28765</v>
      </c>
      <c r="E1402" s="10">
        <v>1978</v>
      </c>
      <c r="F1402">
        <v>6</v>
      </c>
      <c r="G1402">
        <v>1</v>
      </c>
      <c r="H1402" s="12">
        <f>ufc_fighters[[#This Row],[weight_pounds]]*0.45359237</f>
        <v>83.914588450000011</v>
      </c>
      <c r="I1402" s="12">
        <f>ufc_fighters[[#This Row],[height_feet]]*30.48+ufc_fighters[[#This Row],[height_inches]]*2.54</f>
        <v>185.42</v>
      </c>
    </row>
    <row r="1403" spans="1:9">
      <c r="A1403">
        <v>1402</v>
      </c>
      <c r="B1403" t="s">
        <v>1407</v>
      </c>
      <c r="C1403">
        <v>135</v>
      </c>
      <c r="D1403" s="1">
        <v>29538</v>
      </c>
      <c r="E1403" s="10">
        <v>1980</v>
      </c>
      <c r="F1403">
        <v>5</v>
      </c>
      <c r="G1403">
        <v>10</v>
      </c>
      <c r="H1403" s="12">
        <f>ufc_fighters[[#This Row],[weight_pounds]]*0.45359237</f>
        <v>61.23496995</v>
      </c>
      <c r="I1403" s="12">
        <f>ufc_fighters[[#This Row],[height_feet]]*30.48+ufc_fighters[[#This Row],[height_inches]]*2.54</f>
        <v>177.8</v>
      </c>
    </row>
    <row r="1404" spans="1:9">
      <c r="A1404">
        <v>1403</v>
      </c>
      <c r="B1404" t="s">
        <v>1408</v>
      </c>
      <c r="D1404" s="1"/>
      <c r="E1404" s="10">
        <v>0</v>
      </c>
      <c r="H1404" s="12">
        <f>ufc_fighters[[#This Row],[weight_pounds]]*0.45359237</f>
        <v>0</v>
      </c>
      <c r="I1404" s="12">
        <f>ufc_fighters[[#This Row],[height_feet]]*30.48+ufc_fighters[[#This Row],[height_inches]]*2.54</f>
        <v>0</v>
      </c>
    </row>
    <row r="1405" spans="1:9">
      <c r="A1405">
        <v>1404</v>
      </c>
      <c r="B1405" t="s">
        <v>1409</v>
      </c>
      <c r="C1405">
        <v>135</v>
      </c>
      <c r="D1405" s="1">
        <v>28704</v>
      </c>
      <c r="E1405" s="10">
        <v>1978</v>
      </c>
      <c r="F1405">
        <v>5</v>
      </c>
      <c r="G1405">
        <v>7</v>
      </c>
      <c r="H1405" s="12">
        <f>ufc_fighters[[#This Row],[weight_pounds]]*0.45359237</f>
        <v>61.23496995</v>
      </c>
      <c r="I1405" s="12">
        <f>ufc_fighters[[#This Row],[height_feet]]*30.48+ufc_fighters[[#This Row],[height_inches]]*2.54</f>
        <v>170.18</v>
      </c>
    </row>
    <row r="1406" spans="1:9">
      <c r="A1406">
        <v>1405</v>
      </c>
      <c r="B1406" t="s">
        <v>1410</v>
      </c>
      <c r="C1406">
        <v>185</v>
      </c>
      <c r="D1406" s="1"/>
      <c r="E1406" s="10">
        <v>0</v>
      </c>
      <c r="F1406">
        <v>5</v>
      </c>
      <c r="G1406">
        <v>11</v>
      </c>
      <c r="H1406" s="12">
        <f>ufc_fighters[[#This Row],[weight_pounds]]*0.45359237</f>
        <v>83.914588450000011</v>
      </c>
      <c r="I1406" s="12">
        <f>ufc_fighters[[#This Row],[height_feet]]*30.48+ufc_fighters[[#This Row],[height_inches]]*2.54</f>
        <v>180.34</v>
      </c>
    </row>
    <row r="1407" spans="1:9">
      <c r="A1407">
        <v>1406</v>
      </c>
      <c r="B1407" t="s">
        <v>1411</v>
      </c>
      <c r="C1407">
        <v>185</v>
      </c>
      <c r="D1407" s="1"/>
      <c r="E1407" s="10">
        <v>0</v>
      </c>
      <c r="H1407" s="12">
        <f>ufc_fighters[[#This Row],[weight_pounds]]*0.45359237</f>
        <v>83.914588450000011</v>
      </c>
      <c r="I1407" s="12">
        <f>ufc_fighters[[#This Row],[height_feet]]*30.48+ufc_fighters[[#This Row],[height_inches]]*2.54</f>
        <v>0</v>
      </c>
    </row>
    <row r="1408" spans="1:9">
      <c r="A1408">
        <v>1407</v>
      </c>
      <c r="B1408" t="s">
        <v>1412</v>
      </c>
      <c r="C1408">
        <v>155</v>
      </c>
      <c r="D1408" s="1">
        <v>31986</v>
      </c>
      <c r="E1408" s="10">
        <v>1987</v>
      </c>
      <c r="F1408">
        <v>5</v>
      </c>
      <c r="G1408">
        <v>10</v>
      </c>
      <c r="H1408" s="12">
        <f>ufc_fighters[[#This Row],[weight_pounds]]*0.45359237</f>
        <v>70.306817350000003</v>
      </c>
      <c r="I1408" s="12">
        <f>ufc_fighters[[#This Row],[height_feet]]*30.48+ufc_fighters[[#This Row],[height_inches]]*2.54</f>
        <v>177.8</v>
      </c>
    </row>
    <row r="1409" spans="1:9">
      <c r="A1409">
        <v>1408</v>
      </c>
      <c r="B1409" t="s">
        <v>1413</v>
      </c>
      <c r="C1409">
        <v>185</v>
      </c>
      <c r="D1409" s="1">
        <v>29702</v>
      </c>
      <c r="E1409" s="10">
        <v>1981</v>
      </c>
      <c r="F1409">
        <v>6</v>
      </c>
      <c r="G1409">
        <v>2</v>
      </c>
      <c r="H1409" s="12">
        <f>ufc_fighters[[#This Row],[weight_pounds]]*0.45359237</f>
        <v>83.914588450000011</v>
      </c>
      <c r="I1409" s="12">
        <f>ufc_fighters[[#This Row],[height_feet]]*30.48+ufc_fighters[[#This Row],[height_inches]]*2.54</f>
        <v>187.96</v>
      </c>
    </row>
    <row r="1410" spans="1:9">
      <c r="A1410">
        <v>1409</v>
      </c>
      <c r="B1410" t="s">
        <v>1414</v>
      </c>
      <c r="C1410">
        <v>170</v>
      </c>
      <c r="D1410" s="1">
        <v>30376</v>
      </c>
      <c r="E1410" s="10">
        <v>1983</v>
      </c>
      <c r="F1410">
        <v>5</v>
      </c>
      <c r="G1410">
        <v>7</v>
      </c>
      <c r="H1410" s="12">
        <f>ufc_fighters[[#This Row],[weight_pounds]]*0.45359237</f>
        <v>77.110702900000007</v>
      </c>
      <c r="I1410" s="12">
        <f>ufc_fighters[[#This Row],[height_feet]]*30.48+ufc_fighters[[#This Row],[height_inches]]*2.54</f>
        <v>170.18</v>
      </c>
    </row>
    <row r="1411" spans="1:9">
      <c r="A1411">
        <v>1410</v>
      </c>
      <c r="B1411" t="s">
        <v>1415</v>
      </c>
      <c r="C1411">
        <v>135</v>
      </c>
      <c r="D1411" s="1">
        <v>35220</v>
      </c>
      <c r="E1411" s="10">
        <v>1996</v>
      </c>
      <c r="F1411">
        <v>5</v>
      </c>
      <c r="G1411">
        <v>4</v>
      </c>
      <c r="H1411" s="12">
        <f>ufc_fighters[[#This Row],[weight_pounds]]*0.45359237</f>
        <v>61.23496995</v>
      </c>
      <c r="I1411" s="12">
        <f>ufc_fighters[[#This Row],[height_feet]]*30.48+ufc_fighters[[#This Row],[height_inches]]*2.54</f>
        <v>162.56</v>
      </c>
    </row>
    <row r="1412" spans="1:9">
      <c r="A1412">
        <v>1411</v>
      </c>
      <c r="B1412" t="s">
        <v>1416</v>
      </c>
      <c r="C1412">
        <v>240</v>
      </c>
      <c r="D1412" s="1"/>
      <c r="E1412" s="10">
        <v>0</v>
      </c>
      <c r="F1412">
        <v>6</v>
      </c>
      <c r="G1412">
        <v>2</v>
      </c>
      <c r="H1412" s="12">
        <f>ufc_fighters[[#This Row],[weight_pounds]]*0.45359237</f>
        <v>108.86216880000001</v>
      </c>
      <c r="I1412" s="12">
        <f>ufc_fighters[[#This Row],[height_feet]]*30.48+ufc_fighters[[#This Row],[height_inches]]*2.54</f>
        <v>187.96</v>
      </c>
    </row>
    <row r="1413" spans="1:9">
      <c r="A1413">
        <v>1412</v>
      </c>
      <c r="B1413" t="s">
        <v>1417</v>
      </c>
      <c r="C1413">
        <v>125</v>
      </c>
      <c r="D1413" s="1">
        <v>30648</v>
      </c>
      <c r="E1413" s="10">
        <v>1983</v>
      </c>
      <c r="F1413">
        <v>5</v>
      </c>
      <c r="G1413">
        <v>8</v>
      </c>
      <c r="H1413" s="12">
        <f>ufc_fighters[[#This Row],[weight_pounds]]*0.45359237</f>
        <v>56.699046250000002</v>
      </c>
      <c r="I1413" s="12">
        <f>ufc_fighters[[#This Row],[height_feet]]*30.48+ufc_fighters[[#This Row],[height_inches]]*2.54</f>
        <v>172.72</v>
      </c>
    </row>
    <row r="1414" spans="1:9">
      <c r="A1414">
        <v>1413</v>
      </c>
      <c r="B1414" t="s">
        <v>1418</v>
      </c>
      <c r="C1414">
        <v>135</v>
      </c>
      <c r="D1414" s="1">
        <v>33954</v>
      </c>
      <c r="E1414" s="10">
        <v>1992</v>
      </c>
      <c r="F1414">
        <v>5</v>
      </c>
      <c r="G1414">
        <v>9</v>
      </c>
      <c r="H1414" s="12">
        <f>ufc_fighters[[#This Row],[weight_pounds]]*0.45359237</f>
        <v>61.23496995</v>
      </c>
      <c r="I1414" s="12">
        <f>ufc_fighters[[#This Row],[height_feet]]*30.48+ufc_fighters[[#This Row],[height_inches]]*2.54</f>
        <v>175.26</v>
      </c>
    </row>
    <row r="1415" spans="1:9">
      <c r="A1415">
        <v>1414</v>
      </c>
      <c r="B1415" t="s">
        <v>1419</v>
      </c>
      <c r="C1415">
        <v>254</v>
      </c>
      <c r="D1415" s="1">
        <v>31635</v>
      </c>
      <c r="E1415" s="10">
        <v>1986</v>
      </c>
      <c r="F1415">
        <v>6</v>
      </c>
      <c r="G1415">
        <v>7</v>
      </c>
      <c r="H1415" s="12">
        <f>ufc_fighters[[#This Row],[weight_pounds]]*0.45359237</f>
        <v>115.21246198</v>
      </c>
      <c r="I1415" s="12">
        <f>ufc_fighters[[#This Row],[height_feet]]*30.48+ufc_fighters[[#This Row],[height_inches]]*2.54</f>
        <v>200.66</v>
      </c>
    </row>
    <row r="1416" spans="1:9">
      <c r="A1416">
        <v>1415</v>
      </c>
      <c r="B1416" t="s">
        <v>1420</v>
      </c>
      <c r="C1416">
        <v>185</v>
      </c>
      <c r="D1416" s="1">
        <v>34606</v>
      </c>
      <c r="E1416" s="10">
        <v>1994</v>
      </c>
      <c r="F1416">
        <v>6</v>
      </c>
      <c r="G1416">
        <v>3</v>
      </c>
      <c r="H1416" s="12">
        <f>ufc_fighters[[#This Row],[weight_pounds]]*0.45359237</f>
        <v>83.914588450000011</v>
      </c>
      <c r="I1416" s="12">
        <f>ufc_fighters[[#This Row],[height_feet]]*30.48+ufc_fighters[[#This Row],[height_inches]]*2.54</f>
        <v>190.5</v>
      </c>
    </row>
    <row r="1417" spans="1:9">
      <c r="A1417">
        <v>1416</v>
      </c>
      <c r="B1417" t="s">
        <v>1421</v>
      </c>
      <c r="C1417">
        <v>155</v>
      </c>
      <c r="D1417" s="1">
        <v>33594</v>
      </c>
      <c r="E1417" s="10">
        <v>1991</v>
      </c>
      <c r="F1417">
        <v>5</v>
      </c>
      <c r="G1417">
        <v>10</v>
      </c>
      <c r="H1417" s="12">
        <f>ufc_fighters[[#This Row],[weight_pounds]]*0.45359237</f>
        <v>70.306817350000003</v>
      </c>
      <c r="I1417" s="12">
        <f>ufc_fighters[[#This Row],[height_feet]]*30.48+ufc_fighters[[#This Row],[height_inches]]*2.54</f>
        <v>177.8</v>
      </c>
    </row>
    <row r="1418" spans="1:9">
      <c r="A1418">
        <v>1417</v>
      </c>
      <c r="B1418" t="s">
        <v>1422</v>
      </c>
      <c r="C1418">
        <v>250</v>
      </c>
      <c r="D1418" s="1">
        <v>32280</v>
      </c>
      <c r="E1418" s="10">
        <v>1988</v>
      </c>
      <c r="F1418">
        <v>6</v>
      </c>
      <c r="G1418">
        <v>2</v>
      </c>
      <c r="H1418" s="12">
        <f>ufc_fighters[[#This Row],[weight_pounds]]*0.45359237</f>
        <v>113.3980925</v>
      </c>
      <c r="I1418" s="12">
        <f>ufc_fighters[[#This Row],[height_feet]]*30.48+ufc_fighters[[#This Row],[height_inches]]*2.54</f>
        <v>187.96</v>
      </c>
    </row>
    <row r="1419" spans="1:9">
      <c r="A1419">
        <v>1418</v>
      </c>
      <c r="B1419" t="s">
        <v>1423</v>
      </c>
      <c r="C1419">
        <v>205</v>
      </c>
      <c r="D1419" s="1">
        <v>26950</v>
      </c>
      <c r="E1419" s="10">
        <v>1973</v>
      </c>
      <c r="F1419">
        <v>5</v>
      </c>
      <c r="G1419">
        <v>9</v>
      </c>
      <c r="H1419" s="12">
        <f>ufc_fighters[[#This Row],[weight_pounds]]*0.45359237</f>
        <v>92.986435850000007</v>
      </c>
      <c r="I1419" s="12">
        <f>ufc_fighters[[#This Row],[height_feet]]*30.48+ufc_fighters[[#This Row],[height_inches]]*2.54</f>
        <v>175.26</v>
      </c>
    </row>
    <row r="1420" spans="1:9">
      <c r="A1420">
        <v>1419</v>
      </c>
      <c r="B1420" t="s">
        <v>1424</v>
      </c>
      <c r="C1420">
        <v>170</v>
      </c>
      <c r="D1420" s="1">
        <v>26950</v>
      </c>
      <c r="E1420" s="10">
        <v>1973</v>
      </c>
      <c r="F1420">
        <v>5</v>
      </c>
      <c r="G1420">
        <v>9</v>
      </c>
      <c r="H1420" s="12">
        <f>ufc_fighters[[#This Row],[weight_pounds]]*0.45359237</f>
        <v>77.110702900000007</v>
      </c>
      <c r="I1420" s="12">
        <f>ufc_fighters[[#This Row],[height_feet]]*30.48+ufc_fighters[[#This Row],[height_inches]]*2.54</f>
        <v>175.26</v>
      </c>
    </row>
    <row r="1421" spans="1:9">
      <c r="A1421">
        <v>1420</v>
      </c>
      <c r="B1421" t="s">
        <v>1425</v>
      </c>
      <c r="C1421">
        <v>155</v>
      </c>
      <c r="D1421" s="1">
        <v>30456</v>
      </c>
      <c r="E1421" s="10">
        <v>1983</v>
      </c>
      <c r="F1421">
        <v>5</v>
      </c>
      <c r="G1421">
        <v>9</v>
      </c>
      <c r="H1421" s="12">
        <f>ufc_fighters[[#This Row],[weight_pounds]]*0.45359237</f>
        <v>70.306817350000003</v>
      </c>
      <c r="I1421" s="12">
        <f>ufc_fighters[[#This Row],[height_feet]]*30.48+ufc_fighters[[#This Row],[height_inches]]*2.54</f>
        <v>175.26</v>
      </c>
    </row>
    <row r="1422" spans="1:9">
      <c r="A1422">
        <v>1421</v>
      </c>
      <c r="B1422" t="s">
        <v>1426</v>
      </c>
      <c r="C1422">
        <v>185</v>
      </c>
      <c r="D1422" s="1"/>
      <c r="E1422" s="10">
        <v>0</v>
      </c>
      <c r="F1422">
        <v>6</v>
      </c>
      <c r="G1422">
        <v>3</v>
      </c>
      <c r="H1422" s="12">
        <f>ufc_fighters[[#This Row],[weight_pounds]]*0.45359237</f>
        <v>83.914588450000011</v>
      </c>
      <c r="I1422" s="12">
        <f>ufc_fighters[[#This Row],[height_feet]]*30.48+ufc_fighters[[#This Row],[height_inches]]*2.54</f>
        <v>190.5</v>
      </c>
    </row>
    <row r="1423" spans="1:9">
      <c r="A1423">
        <v>1422</v>
      </c>
      <c r="B1423" t="s">
        <v>1427</v>
      </c>
      <c r="C1423">
        <v>115</v>
      </c>
      <c r="D1423" s="1">
        <v>33783</v>
      </c>
      <c r="E1423" s="10">
        <v>1992</v>
      </c>
      <c r="F1423">
        <v>5</v>
      </c>
      <c r="G1423">
        <v>5</v>
      </c>
      <c r="H1423" s="12">
        <f>ufc_fighters[[#This Row],[weight_pounds]]*0.45359237</f>
        <v>52.163122550000004</v>
      </c>
      <c r="I1423" s="12">
        <f>ufc_fighters[[#This Row],[height_feet]]*30.48+ufc_fighters[[#This Row],[height_inches]]*2.54</f>
        <v>165.1</v>
      </c>
    </row>
    <row r="1424" spans="1:9">
      <c r="A1424">
        <v>1423</v>
      </c>
      <c r="B1424" t="s">
        <v>1428</v>
      </c>
      <c r="C1424">
        <v>265</v>
      </c>
      <c r="D1424" s="1"/>
      <c r="E1424" s="10">
        <v>0</v>
      </c>
      <c r="H1424" s="12">
        <f>ufc_fighters[[#This Row],[weight_pounds]]*0.45359237</f>
        <v>120.20197805000001</v>
      </c>
      <c r="I1424" s="12">
        <f>ufc_fighters[[#This Row],[height_feet]]*30.48+ufc_fighters[[#This Row],[height_inches]]*2.54</f>
        <v>0</v>
      </c>
    </row>
    <row r="1425" spans="1:9">
      <c r="A1425">
        <v>1424</v>
      </c>
      <c r="B1425" t="s">
        <v>1429</v>
      </c>
      <c r="C1425">
        <v>205</v>
      </c>
      <c r="D1425" s="1"/>
      <c r="E1425" s="10">
        <v>0</v>
      </c>
      <c r="F1425">
        <v>5</v>
      </c>
      <c r="G1425">
        <v>11</v>
      </c>
      <c r="H1425" s="12">
        <f>ufc_fighters[[#This Row],[weight_pounds]]*0.45359237</f>
        <v>92.986435850000007</v>
      </c>
      <c r="I1425" s="12">
        <f>ufc_fighters[[#This Row],[height_feet]]*30.48+ufc_fighters[[#This Row],[height_inches]]*2.54</f>
        <v>180.34</v>
      </c>
    </row>
    <row r="1426" spans="1:9">
      <c r="A1426">
        <v>1425</v>
      </c>
      <c r="B1426" t="s">
        <v>1430</v>
      </c>
      <c r="C1426">
        <v>241</v>
      </c>
      <c r="D1426" s="1">
        <v>32511</v>
      </c>
      <c r="E1426" s="10">
        <v>1989</v>
      </c>
      <c r="F1426">
        <v>6</v>
      </c>
      <c r="G1426">
        <v>2</v>
      </c>
      <c r="H1426" s="12">
        <f>ufc_fighters[[#This Row],[weight_pounds]]*0.45359237</f>
        <v>109.31576117</v>
      </c>
      <c r="I1426" s="12">
        <f>ufc_fighters[[#This Row],[height_feet]]*30.48+ufc_fighters[[#This Row],[height_inches]]*2.54</f>
        <v>187.96</v>
      </c>
    </row>
    <row r="1427" spans="1:9">
      <c r="A1427">
        <v>1426</v>
      </c>
      <c r="B1427" t="s">
        <v>1431</v>
      </c>
      <c r="C1427">
        <v>185</v>
      </c>
      <c r="D1427" s="1">
        <v>30605</v>
      </c>
      <c r="E1427" s="10">
        <v>1983</v>
      </c>
      <c r="F1427">
        <v>6</v>
      </c>
      <c r="G1427">
        <v>1</v>
      </c>
      <c r="H1427" s="12">
        <f>ufc_fighters[[#This Row],[weight_pounds]]*0.45359237</f>
        <v>83.914588450000011</v>
      </c>
      <c r="I1427" s="12">
        <f>ufc_fighters[[#This Row],[height_feet]]*30.48+ufc_fighters[[#This Row],[height_inches]]*2.54</f>
        <v>185.42</v>
      </c>
    </row>
    <row r="1428" spans="1:9">
      <c r="A1428">
        <v>1427</v>
      </c>
      <c r="B1428" t="s">
        <v>1432</v>
      </c>
      <c r="C1428">
        <v>265</v>
      </c>
      <c r="D1428" s="1">
        <v>27111</v>
      </c>
      <c r="E1428" s="10">
        <v>1974</v>
      </c>
      <c r="F1428">
        <v>5</v>
      </c>
      <c r="G1428">
        <v>10</v>
      </c>
      <c r="H1428" s="12">
        <f>ufc_fighters[[#This Row],[weight_pounds]]*0.45359237</f>
        <v>120.20197805000001</v>
      </c>
      <c r="I1428" s="12">
        <f>ufc_fighters[[#This Row],[height_feet]]*30.48+ufc_fighters[[#This Row],[height_inches]]*2.54</f>
        <v>177.8</v>
      </c>
    </row>
    <row r="1429" spans="1:9">
      <c r="A1429">
        <v>1428</v>
      </c>
      <c r="B1429" t="s">
        <v>1433</v>
      </c>
      <c r="C1429">
        <v>226</v>
      </c>
      <c r="D1429" s="1"/>
      <c r="E1429" s="10">
        <v>0</v>
      </c>
      <c r="F1429">
        <v>5</v>
      </c>
      <c r="G1429">
        <v>9</v>
      </c>
      <c r="H1429" s="12">
        <f>ufc_fighters[[#This Row],[weight_pounds]]*0.45359237</f>
        <v>102.51187562000001</v>
      </c>
      <c r="I1429" s="12">
        <f>ufc_fighters[[#This Row],[height_feet]]*30.48+ufc_fighters[[#This Row],[height_inches]]*2.54</f>
        <v>175.26</v>
      </c>
    </row>
    <row r="1430" spans="1:9">
      <c r="A1430">
        <v>1429</v>
      </c>
      <c r="B1430" t="s">
        <v>1434</v>
      </c>
      <c r="C1430">
        <v>155</v>
      </c>
      <c r="D1430" s="1">
        <v>28665</v>
      </c>
      <c r="E1430" s="10">
        <v>1978</v>
      </c>
      <c r="F1430">
        <v>5</v>
      </c>
      <c r="G1430">
        <v>8</v>
      </c>
      <c r="H1430" s="12">
        <f>ufc_fighters[[#This Row],[weight_pounds]]*0.45359237</f>
        <v>70.306817350000003</v>
      </c>
      <c r="I1430" s="12">
        <f>ufc_fighters[[#This Row],[height_feet]]*30.48+ufc_fighters[[#This Row],[height_inches]]*2.54</f>
        <v>172.72</v>
      </c>
    </row>
    <row r="1431" spans="1:9">
      <c r="A1431">
        <v>1430</v>
      </c>
      <c r="B1431" t="s">
        <v>1435</v>
      </c>
      <c r="C1431">
        <v>205</v>
      </c>
      <c r="D1431" s="1">
        <v>34840</v>
      </c>
      <c r="E1431" s="10">
        <v>1995</v>
      </c>
      <c r="F1431">
        <v>6</v>
      </c>
      <c r="G1431">
        <v>3</v>
      </c>
      <c r="H1431" s="12">
        <f>ufc_fighters[[#This Row],[weight_pounds]]*0.45359237</f>
        <v>92.986435850000007</v>
      </c>
      <c r="I1431" s="12">
        <f>ufc_fighters[[#This Row],[height_feet]]*30.48+ufc_fighters[[#This Row],[height_inches]]*2.54</f>
        <v>190.5</v>
      </c>
    </row>
    <row r="1432" spans="1:9">
      <c r="A1432">
        <v>1431</v>
      </c>
      <c r="B1432" t="s">
        <v>1436</v>
      </c>
      <c r="C1432">
        <v>155</v>
      </c>
      <c r="D1432" s="1">
        <v>31897</v>
      </c>
      <c r="E1432" s="10">
        <v>1987</v>
      </c>
      <c r="F1432">
        <v>5</v>
      </c>
      <c r="G1432">
        <v>10</v>
      </c>
      <c r="H1432" s="12">
        <f>ufc_fighters[[#This Row],[weight_pounds]]*0.45359237</f>
        <v>70.306817350000003</v>
      </c>
      <c r="I1432" s="12">
        <f>ufc_fighters[[#This Row],[height_feet]]*30.48+ufc_fighters[[#This Row],[height_inches]]*2.54</f>
        <v>177.8</v>
      </c>
    </row>
    <row r="1433" spans="1:9">
      <c r="A1433">
        <v>1432</v>
      </c>
      <c r="B1433" t="s">
        <v>1437</v>
      </c>
      <c r="C1433">
        <v>170</v>
      </c>
      <c r="D1433" s="1">
        <v>29471</v>
      </c>
      <c r="E1433" s="10">
        <v>1980</v>
      </c>
      <c r="F1433">
        <v>5</v>
      </c>
      <c r="G1433">
        <v>10</v>
      </c>
      <c r="H1433" s="12">
        <f>ufc_fighters[[#This Row],[weight_pounds]]*0.45359237</f>
        <v>77.110702900000007</v>
      </c>
      <c r="I1433" s="12">
        <f>ufc_fighters[[#This Row],[height_feet]]*30.48+ufc_fighters[[#This Row],[height_inches]]*2.54</f>
        <v>177.8</v>
      </c>
    </row>
    <row r="1434" spans="1:9">
      <c r="A1434">
        <v>1433</v>
      </c>
      <c r="B1434" t="s">
        <v>1438</v>
      </c>
      <c r="C1434">
        <v>170</v>
      </c>
      <c r="D1434" s="1"/>
      <c r="E1434" s="10">
        <v>0</v>
      </c>
      <c r="F1434">
        <v>5</v>
      </c>
      <c r="G1434">
        <v>9</v>
      </c>
      <c r="H1434" s="12">
        <f>ufc_fighters[[#This Row],[weight_pounds]]*0.45359237</f>
        <v>77.110702900000007</v>
      </c>
      <c r="I1434" s="12">
        <f>ufc_fighters[[#This Row],[height_feet]]*30.48+ufc_fighters[[#This Row],[height_inches]]*2.54</f>
        <v>175.26</v>
      </c>
    </row>
    <row r="1435" spans="1:9">
      <c r="A1435">
        <v>1434</v>
      </c>
      <c r="B1435" t="s">
        <v>1439</v>
      </c>
      <c r="C1435">
        <v>178</v>
      </c>
      <c r="D1435" s="1"/>
      <c r="E1435" s="10">
        <v>0</v>
      </c>
      <c r="F1435">
        <v>5</v>
      </c>
      <c r="G1435">
        <v>7</v>
      </c>
      <c r="H1435" s="12">
        <f>ufc_fighters[[#This Row],[weight_pounds]]*0.45359237</f>
        <v>80.739441859999999</v>
      </c>
      <c r="I1435" s="12">
        <f>ufc_fighters[[#This Row],[height_feet]]*30.48+ufc_fighters[[#This Row],[height_inches]]*2.54</f>
        <v>170.18</v>
      </c>
    </row>
    <row r="1436" spans="1:9">
      <c r="A1436">
        <v>1435</v>
      </c>
      <c r="B1436" t="s">
        <v>1440</v>
      </c>
      <c r="C1436">
        <v>210</v>
      </c>
      <c r="D1436" s="1"/>
      <c r="E1436" s="10">
        <v>0</v>
      </c>
      <c r="F1436">
        <v>5</v>
      </c>
      <c r="G1436">
        <v>9</v>
      </c>
      <c r="H1436" s="12">
        <f>ufc_fighters[[#This Row],[weight_pounds]]*0.45359237</f>
        <v>95.254397699999998</v>
      </c>
      <c r="I1436" s="12">
        <f>ufc_fighters[[#This Row],[height_feet]]*30.48+ufc_fighters[[#This Row],[height_inches]]*2.54</f>
        <v>175.26</v>
      </c>
    </row>
    <row r="1437" spans="1:9">
      <c r="A1437">
        <v>1436</v>
      </c>
      <c r="B1437" t="s">
        <v>1441</v>
      </c>
      <c r="C1437">
        <v>145</v>
      </c>
      <c r="D1437" s="1">
        <v>33456</v>
      </c>
      <c r="E1437" s="10">
        <v>1991</v>
      </c>
      <c r="F1437">
        <v>5</v>
      </c>
      <c r="G1437">
        <v>7</v>
      </c>
      <c r="H1437" s="12">
        <f>ufc_fighters[[#This Row],[weight_pounds]]*0.45359237</f>
        <v>65.770893650000005</v>
      </c>
      <c r="I1437" s="12">
        <f>ufc_fighters[[#This Row],[height_feet]]*30.48+ufc_fighters[[#This Row],[height_inches]]*2.54</f>
        <v>170.18</v>
      </c>
    </row>
    <row r="1438" spans="1:9">
      <c r="A1438">
        <v>1437</v>
      </c>
      <c r="B1438" t="s">
        <v>1442</v>
      </c>
      <c r="C1438">
        <v>155</v>
      </c>
      <c r="D1438" s="1">
        <v>25777</v>
      </c>
      <c r="E1438" s="10">
        <v>1970</v>
      </c>
      <c r="F1438">
        <v>5</v>
      </c>
      <c r="G1438">
        <v>8</v>
      </c>
      <c r="H1438" s="12">
        <f>ufc_fighters[[#This Row],[weight_pounds]]*0.45359237</f>
        <v>70.306817350000003</v>
      </c>
      <c r="I1438" s="12">
        <f>ufc_fighters[[#This Row],[height_feet]]*30.48+ufc_fighters[[#This Row],[height_inches]]*2.54</f>
        <v>172.72</v>
      </c>
    </row>
    <row r="1439" spans="1:9">
      <c r="A1439">
        <v>1438</v>
      </c>
      <c r="B1439" t="s">
        <v>1443</v>
      </c>
      <c r="C1439">
        <v>168</v>
      </c>
      <c r="D1439" s="1">
        <v>27630</v>
      </c>
      <c r="E1439" s="10">
        <v>1975</v>
      </c>
      <c r="F1439">
        <v>5</v>
      </c>
      <c r="G1439">
        <v>11</v>
      </c>
      <c r="H1439" s="12">
        <f>ufc_fighters[[#This Row],[weight_pounds]]*0.45359237</f>
        <v>76.203518160000002</v>
      </c>
      <c r="I1439" s="12">
        <f>ufc_fighters[[#This Row],[height_feet]]*30.48+ufc_fighters[[#This Row],[height_inches]]*2.54</f>
        <v>180.34</v>
      </c>
    </row>
    <row r="1440" spans="1:9">
      <c r="A1440">
        <v>1439</v>
      </c>
      <c r="B1440" t="s">
        <v>1444</v>
      </c>
      <c r="C1440">
        <v>205</v>
      </c>
      <c r="D1440" s="1">
        <v>24432</v>
      </c>
      <c r="E1440" s="10">
        <v>1966</v>
      </c>
      <c r="F1440">
        <v>5</v>
      </c>
      <c r="G1440">
        <v>9</v>
      </c>
      <c r="H1440" s="12">
        <f>ufc_fighters[[#This Row],[weight_pounds]]*0.45359237</f>
        <v>92.986435850000007</v>
      </c>
      <c r="I1440" s="12">
        <f>ufc_fighters[[#This Row],[height_feet]]*30.48+ufc_fighters[[#This Row],[height_inches]]*2.54</f>
        <v>175.26</v>
      </c>
    </row>
    <row r="1441" spans="1:9">
      <c r="A1441">
        <v>1440</v>
      </c>
      <c r="B1441" t="s">
        <v>1445</v>
      </c>
      <c r="C1441">
        <v>170</v>
      </c>
      <c r="D1441" s="1">
        <v>34724</v>
      </c>
      <c r="E1441" s="10">
        <v>1995</v>
      </c>
      <c r="F1441">
        <v>6</v>
      </c>
      <c r="G1441">
        <v>0</v>
      </c>
      <c r="H1441" s="12">
        <f>ufc_fighters[[#This Row],[weight_pounds]]*0.45359237</f>
        <v>77.110702900000007</v>
      </c>
      <c r="I1441" s="12">
        <f>ufc_fighters[[#This Row],[height_feet]]*30.48+ufc_fighters[[#This Row],[height_inches]]*2.54</f>
        <v>182.88</v>
      </c>
    </row>
    <row r="1442" spans="1:9">
      <c r="A1442">
        <v>1441</v>
      </c>
      <c r="B1442" t="s">
        <v>1446</v>
      </c>
      <c r="C1442">
        <v>220</v>
      </c>
      <c r="D1442" s="1"/>
      <c r="E1442" s="10">
        <v>0</v>
      </c>
      <c r="F1442">
        <v>5</v>
      </c>
      <c r="G1442">
        <v>8</v>
      </c>
      <c r="H1442" s="12">
        <f>ufc_fighters[[#This Row],[weight_pounds]]*0.45359237</f>
        <v>99.79032140000001</v>
      </c>
      <c r="I1442" s="12">
        <f>ufc_fighters[[#This Row],[height_feet]]*30.48+ufc_fighters[[#This Row],[height_inches]]*2.54</f>
        <v>172.72</v>
      </c>
    </row>
    <row r="1443" spans="1:9">
      <c r="A1443">
        <v>1442</v>
      </c>
      <c r="B1443" t="s">
        <v>1447</v>
      </c>
      <c r="C1443">
        <v>139</v>
      </c>
      <c r="D1443" s="1">
        <v>27800</v>
      </c>
      <c r="E1443" s="10">
        <v>1976</v>
      </c>
      <c r="F1443">
        <v>5</v>
      </c>
      <c r="G1443">
        <v>4</v>
      </c>
      <c r="H1443" s="12">
        <f>ufc_fighters[[#This Row],[weight_pounds]]*0.45359237</f>
        <v>63.049339430000003</v>
      </c>
      <c r="I1443" s="12">
        <f>ufc_fighters[[#This Row],[height_feet]]*30.48+ufc_fighters[[#This Row],[height_inches]]*2.54</f>
        <v>162.56</v>
      </c>
    </row>
    <row r="1444" spans="1:9">
      <c r="A1444">
        <v>1443</v>
      </c>
      <c r="B1444" t="s">
        <v>1448</v>
      </c>
      <c r="C1444">
        <v>185</v>
      </c>
      <c r="D1444" s="1">
        <v>34759</v>
      </c>
      <c r="E1444" s="10">
        <v>1995</v>
      </c>
      <c r="F1444">
        <v>6</v>
      </c>
      <c r="G1444">
        <v>3</v>
      </c>
      <c r="H1444" s="12">
        <f>ufc_fighters[[#This Row],[weight_pounds]]*0.45359237</f>
        <v>83.914588450000011</v>
      </c>
      <c r="I1444" s="12">
        <f>ufc_fighters[[#This Row],[height_feet]]*30.48+ufc_fighters[[#This Row],[height_inches]]*2.54</f>
        <v>190.5</v>
      </c>
    </row>
    <row r="1445" spans="1:9">
      <c r="A1445">
        <v>1444</v>
      </c>
      <c r="B1445" t="s">
        <v>1449</v>
      </c>
      <c r="C1445">
        <v>185</v>
      </c>
      <c r="D1445" s="1">
        <v>26542</v>
      </c>
      <c r="E1445" s="10">
        <v>1972</v>
      </c>
      <c r="F1445">
        <v>5</v>
      </c>
      <c r="G1445">
        <v>11</v>
      </c>
      <c r="H1445" s="12">
        <f>ufc_fighters[[#This Row],[weight_pounds]]*0.45359237</f>
        <v>83.914588450000011</v>
      </c>
      <c r="I1445" s="12">
        <f>ufc_fighters[[#This Row],[height_feet]]*30.48+ufc_fighters[[#This Row],[height_inches]]*2.54</f>
        <v>180.34</v>
      </c>
    </row>
    <row r="1446" spans="1:9">
      <c r="A1446">
        <v>1445</v>
      </c>
      <c r="B1446" t="s">
        <v>1450</v>
      </c>
      <c r="C1446">
        <v>265</v>
      </c>
      <c r="D1446" s="1">
        <v>28197</v>
      </c>
      <c r="E1446" s="10">
        <v>1977</v>
      </c>
      <c r="F1446">
        <v>6</v>
      </c>
      <c r="G1446">
        <v>7</v>
      </c>
      <c r="H1446" s="12">
        <f>ufc_fighters[[#This Row],[weight_pounds]]*0.45359237</f>
        <v>120.20197805000001</v>
      </c>
      <c r="I1446" s="12">
        <f>ufc_fighters[[#This Row],[height_feet]]*30.48+ufc_fighters[[#This Row],[height_inches]]*2.54</f>
        <v>200.66</v>
      </c>
    </row>
    <row r="1447" spans="1:9">
      <c r="A1447">
        <v>1446</v>
      </c>
      <c r="B1447" t="s">
        <v>1451</v>
      </c>
      <c r="D1447" s="1"/>
      <c r="E1447" s="10">
        <v>0</v>
      </c>
      <c r="H1447" s="12">
        <f>ufc_fighters[[#This Row],[weight_pounds]]*0.45359237</f>
        <v>0</v>
      </c>
      <c r="I1447" s="12">
        <f>ufc_fighters[[#This Row],[height_feet]]*30.48+ufc_fighters[[#This Row],[height_inches]]*2.54</f>
        <v>0</v>
      </c>
    </row>
    <row r="1448" spans="1:9">
      <c r="A1448">
        <v>1447</v>
      </c>
      <c r="B1448" t="s">
        <v>1452</v>
      </c>
      <c r="C1448">
        <v>170</v>
      </c>
      <c r="D1448" s="1">
        <v>31889</v>
      </c>
      <c r="E1448" s="10">
        <v>1987</v>
      </c>
      <c r="F1448">
        <v>5</v>
      </c>
      <c r="G1448">
        <v>10</v>
      </c>
      <c r="H1448" s="12">
        <f>ufc_fighters[[#This Row],[weight_pounds]]*0.45359237</f>
        <v>77.110702900000007</v>
      </c>
      <c r="I1448" s="12">
        <f>ufc_fighters[[#This Row],[height_feet]]*30.48+ufc_fighters[[#This Row],[height_inches]]*2.54</f>
        <v>177.8</v>
      </c>
    </row>
    <row r="1449" spans="1:9">
      <c r="A1449">
        <v>1448</v>
      </c>
      <c r="B1449" t="s">
        <v>1453</v>
      </c>
      <c r="C1449">
        <v>205</v>
      </c>
      <c r="D1449" s="1">
        <v>31561</v>
      </c>
      <c r="E1449" s="10">
        <v>1986</v>
      </c>
      <c r="F1449">
        <v>6</v>
      </c>
      <c r="G1449">
        <v>3</v>
      </c>
      <c r="H1449" s="12">
        <f>ufc_fighters[[#This Row],[weight_pounds]]*0.45359237</f>
        <v>92.986435850000007</v>
      </c>
      <c r="I1449" s="12">
        <f>ufc_fighters[[#This Row],[height_feet]]*30.48+ufc_fighters[[#This Row],[height_inches]]*2.54</f>
        <v>190.5</v>
      </c>
    </row>
    <row r="1450" spans="1:9">
      <c r="A1450">
        <v>1449</v>
      </c>
      <c r="B1450" t="s">
        <v>1454</v>
      </c>
      <c r="C1450">
        <v>210</v>
      </c>
      <c r="D1450" s="1">
        <v>24577</v>
      </c>
      <c r="E1450" s="10">
        <v>1967</v>
      </c>
      <c r="F1450">
        <v>5</v>
      </c>
      <c r="G1450">
        <v>10</v>
      </c>
      <c r="H1450" s="12">
        <f>ufc_fighters[[#This Row],[weight_pounds]]*0.45359237</f>
        <v>95.254397699999998</v>
      </c>
      <c r="I1450" s="12">
        <f>ufc_fighters[[#This Row],[height_feet]]*30.48+ufc_fighters[[#This Row],[height_inches]]*2.54</f>
        <v>177.8</v>
      </c>
    </row>
    <row r="1451" spans="1:9">
      <c r="A1451">
        <v>1450</v>
      </c>
      <c r="B1451" t="s">
        <v>1455</v>
      </c>
      <c r="C1451">
        <v>190</v>
      </c>
      <c r="D1451" s="1">
        <v>23927</v>
      </c>
      <c r="E1451" s="10">
        <v>1965</v>
      </c>
      <c r="F1451">
        <v>5</v>
      </c>
      <c r="G1451">
        <v>9</v>
      </c>
      <c r="H1451" s="12">
        <f>ufc_fighters[[#This Row],[weight_pounds]]*0.45359237</f>
        <v>86.182550300000003</v>
      </c>
      <c r="I1451" s="12">
        <f>ufc_fighters[[#This Row],[height_feet]]*30.48+ufc_fighters[[#This Row],[height_inches]]*2.54</f>
        <v>175.26</v>
      </c>
    </row>
    <row r="1452" spans="1:9">
      <c r="A1452">
        <v>1451</v>
      </c>
      <c r="B1452" t="s">
        <v>1456</v>
      </c>
      <c r="C1452">
        <v>168</v>
      </c>
      <c r="D1452" s="1">
        <v>29077</v>
      </c>
      <c r="E1452" s="10">
        <v>1979</v>
      </c>
      <c r="F1452">
        <v>5</v>
      </c>
      <c r="G1452">
        <v>9</v>
      </c>
      <c r="H1452" s="12">
        <f>ufc_fighters[[#This Row],[weight_pounds]]*0.45359237</f>
        <v>76.203518160000002</v>
      </c>
      <c r="I1452" s="12">
        <f>ufc_fighters[[#This Row],[height_feet]]*30.48+ufc_fighters[[#This Row],[height_inches]]*2.54</f>
        <v>175.26</v>
      </c>
    </row>
    <row r="1453" spans="1:9">
      <c r="A1453">
        <v>1452</v>
      </c>
      <c r="B1453" t="s">
        <v>1457</v>
      </c>
      <c r="C1453">
        <v>145</v>
      </c>
      <c r="D1453" s="1">
        <v>29298</v>
      </c>
      <c r="E1453" s="10">
        <v>1980</v>
      </c>
      <c r="F1453">
        <v>5</v>
      </c>
      <c r="G1453">
        <v>8</v>
      </c>
      <c r="H1453" s="12">
        <f>ufc_fighters[[#This Row],[weight_pounds]]*0.45359237</f>
        <v>65.770893650000005</v>
      </c>
      <c r="I1453" s="12">
        <f>ufc_fighters[[#This Row],[height_feet]]*30.48+ufc_fighters[[#This Row],[height_inches]]*2.54</f>
        <v>172.72</v>
      </c>
    </row>
    <row r="1454" spans="1:9">
      <c r="A1454">
        <v>1453</v>
      </c>
      <c r="B1454" t="s">
        <v>1458</v>
      </c>
      <c r="C1454">
        <v>125</v>
      </c>
      <c r="D1454" s="1">
        <v>35595</v>
      </c>
      <c r="E1454" s="10">
        <v>1997</v>
      </c>
      <c r="F1454">
        <v>5</v>
      </c>
      <c r="G1454">
        <v>9</v>
      </c>
      <c r="H1454" s="12">
        <f>ufc_fighters[[#This Row],[weight_pounds]]*0.45359237</f>
        <v>56.699046250000002</v>
      </c>
      <c r="I1454" s="12">
        <f>ufc_fighters[[#This Row],[height_feet]]*30.48+ufc_fighters[[#This Row],[height_inches]]*2.54</f>
        <v>175.26</v>
      </c>
    </row>
    <row r="1455" spans="1:9">
      <c r="A1455">
        <v>1454</v>
      </c>
      <c r="B1455" t="s">
        <v>1459</v>
      </c>
      <c r="C1455">
        <v>125</v>
      </c>
      <c r="D1455" s="1">
        <v>34565</v>
      </c>
      <c r="E1455" s="10">
        <v>1994</v>
      </c>
      <c r="F1455">
        <v>5</v>
      </c>
      <c r="G1455">
        <v>3</v>
      </c>
      <c r="H1455" s="12">
        <f>ufc_fighters[[#This Row],[weight_pounds]]*0.45359237</f>
        <v>56.699046250000002</v>
      </c>
      <c r="I1455" s="12">
        <f>ufc_fighters[[#This Row],[height_feet]]*30.48+ufc_fighters[[#This Row],[height_inches]]*2.54</f>
        <v>160.02000000000001</v>
      </c>
    </row>
    <row r="1456" spans="1:9">
      <c r="A1456">
        <v>1455</v>
      </c>
      <c r="B1456" t="s">
        <v>1460</v>
      </c>
      <c r="C1456">
        <v>205</v>
      </c>
      <c r="D1456" s="1"/>
      <c r="E1456" s="10">
        <v>0</v>
      </c>
      <c r="F1456">
        <v>6</v>
      </c>
      <c r="G1456">
        <v>1</v>
      </c>
      <c r="H1456" s="12">
        <f>ufc_fighters[[#This Row],[weight_pounds]]*0.45359237</f>
        <v>92.986435850000007</v>
      </c>
      <c r="I1456" s="12">
        <f>ufc_fighters[[#This Row],[height_feet]]*30.48+ufc_fighters[[#This Row],[height_inches]]*2.54</f>
        <v>185.42</v>
      </c>
    </row>
    <row r="1457" spans="1:9">
      <c r="A1457">
        <v>1456</v>
      </c>
      <c r="B1457" t="s">
        <v>1461</v>
      </c>
      <c r="C1457">
        <v>161</v>
      </c>
      <c r="D1457" s="1">
        <v>29219</v>
      </c>
      <c r="E1457" s="10">
        <v>1979</v>
      </c>
      <c r="F1457">
        <v>5</v>
      </c>
      <c r="G1457">
        <v>9</v>
      </c>
      <c r="H1457" s="12">
        <f>ufc_fighters[[#This Row],[weight_pounds]]*0.45359237</f>
        <v>73.028371570000004</v>
      </c>
      <c r="I1457" s="12">
        <f>ufc_fighters[[#This Row],[height_feet]]*30.48+ufc_fighters[[#This Row],[height_inches]]*2.54</f>
        <v>175.26</v>
      </c>
    </row>
    <row r="1458" spans="1:9">
      <c r="A1458">
        <v>1457</v>
      </c>
      <c r="B1458" t="s">
        <v>1462</v>
      </c>
      <c r="C1458">
        <v>155</v>
      </c>
      <c r="D1458" s="1">
        <v>31422</v>
      </c>
      <c r="E1458" s="10">
        <v>1986</v>
      </c>
      <c r="F1458">
        <v>5</v>
      </c>
      <c r="G1458">
        <v>8</v>
      </c>
      <c r="H1458" s="12">
        <f>ufc_fighters[[#This Row],[weight_pounds]]*0.45359237</f>
        <v>70.306817350000003</v>
      </c>
      <c r="I1458" s="12">
        <f>ufc_fighters[[#This Row],[height_feet]]*30.48+ufc_fighters[[#This Row],[height_inches]]*2.54</f>
        <v>172.72</v>
      </c>
    </row>
    <row r="1459" spans="1:9">
      <c r="A1459">
        <v>1458</v>
      </c>
      <c r="B1459" t="s">
        <v>1463</v>
      </c>
      <c r="C1459">
        <v>205</v>
      </c>
      <c r="D1459" s="1">
        <v>28745</v>
      </c>
      <c r="E1459" s="10">
        <v>1978</v>
      </c>
      <c r="F1459">
        <v>6</v>
      </c>
      <c r="G1459">
        <v>2</v>
      </c>
      <c r="H1459" s="12">
        <f>ufc_fighters[[#This Row],[weight_pounds]]*0.45359237</f>
        <v>92.986435850000007</v>
      </c>
      <c r="I1459" s="12">
        <f>ufc_fighters[[#This Row],[height_feet]]*30.48+ufc_fighters[[#This Row],[height_inches]]*2.54</f>
        <v>187.96</v>
      </c>
    </row>
    <row r="1460" spans="1:9">
      <c r="A1460">
        <v>1459</v>
      </c>
      <c r="B1460" t="s">
        <v>1464</v>
      </c>
      <c r="C1460">
        <v>154</v>
      </c>
      <c r="D1460" s="1">
        <v>28853</v>
      </c>
      <c r="E1460" s="10">
        <v>1978</v>
      </c>
      <c r="F1460">
        <v>5</v>
      </c>
      <c r="G1460">
        <v>6</v>
      </c>
      <c r="H1460" s="12">
        <f>ufc_fighters[[#This Row],[weight_pounds]]*0.45359237</f>
        <v>69.853224980000007</v>
      </c>
      <c r="I1460" s="12">
        <f>ufc_fighters[[#This Row],[height_feet]]*30.48+ufc_fighters[[#This Row],[height_inches]]*2.54</f>
        <v>167.64000000000001</v>
      </c>
    </row>
    <row r="1461" spans="1:9">
      <c r="A1461">
        <v>1460</v>
      </c>
      <c r="B1461" t="s">
        <v>1465</v>
      </c>
      <c r="C1461">
        <v>135</v>
      </c>
      <c r="D1461" s="1">
        <v>33442</v>
      </c>
      <c r="E1461" s="10">
        <v>1991</v>
      </c>
      <c r="F1461">
        <v>5</v>
      </c>
      <c r="G1461">
        <v>7</v>
      </c>
      <c r="H1461" s="12">
        <f>ufc_fighters[[#This Row],[weight_pounds]]*0.45359237</f>
        <v>61.23496995</v>
      </c>
      <c r="I1461" s="12">
        <f>ufc_fighters[[#This Row],[height_feet]]*30.48+ufc_fighters[[#This Row],[height_inches]]*2.54</f>
        <v>170.18</v>
      </c>
    </row>
    <row r="1462" spans="1:9">
      <c r="A1462">
        <v>1461</v>
      </c>
      <c r="B1462" t="s">
        <v>1466</v>
      </c>
      <c r="C1462">
        <v>205</v>
      </c>
      <c r="D1462" s="1"/>
      <c r="E1462" s="10">
        <v>0</v>
      </c>
      <c r="F1462">
        <v>5</v>
      </c>
      <c r="G1462">
        <v>11</v>
      </c>
      <c r="H1462" s="12">
        <f>ufc_fighters[[#This Row],[weight_pounds]]*0.45359237</f>
        <v>92.986435850000007</v>
      </c>
      <c r="I1462" s="12">
        <f>ufc_fighters[[#This Row],[height_feet]]*30.48+ufc_fighters[[#This Row],[height_inches]]*2.54</f>
        <v>180.34</v>
      </c>
    </row>
    <row r="1463" spans="1:9">
      <c r="A1463">
        <v>1462</v>
      </c>
      <c r="B1463" t="s">
        <v>1467</v>
      </c>
      <c r="C1463">
        <v>170</v>
      </c>
      <c r="D1463" s="1">
        <v>29140</v>
      </c>
      <c r="E1463" s="10">
        <v>1979</v>
      </c>
      <c r="F1463">
        <v>5</v>
      </c>
      <c r="G1463">
        <v>10</v>
      </c>
      <c r="H1463" s="12">
        <f>ufc_fighters[[#This Row],[weight_pounds]]*0.45359237</f>
        <v>77.110702900000007</v>
      </c>
      <c r="I1463" s="12">
        <f>ufc_fighters[[#This Row],[height_feet]]*30.48+ufc_fighters[[#This Row],[height_inches]]*2.54</f>
        <v>177.8</v>
      </c>
    </row>
    <row r="1464" spans="1:9">
      <c r="A1464">
        <v>1463</v>
      </c>
      <c r="B1464" t="s">
        <v>1468</v>
      </c>
      <c r="C1464">
        <v>240</v>
      </c>
      <c r="D1464" s="1">
        <v>31765</v>
      </c>
      <c r="E1464" s="10">
        <v>1986</v>
      </c>
      <c r="F1464">
        <v>5</v>
      </c>
      <c r="G1464">
        <v>11</v>
      </c>
      <c r="H1464" s="12">
        <f>ufc_fighters[[#This Row],[weight_pounds]]*0.45359237</f>
        <v>108.86216880000001</v>
      </c>
      <c r="I1464" s="12">
        <f>ufc_fighters[[#This Row],[height_feet]]*30.48+ufc_fighters[[#This Row],[height_inches]]*2.54</f>
        <v>180.34</v>
      </c>
    </row>
    <row r="1465" spans="1:9">
      <c r="A1465">
        <v>1464</v>
      </c>
      <c r="B1465" t="s">
        <v>1469</v>
      </c>
      <c r="C1465">
        <v>155</v>
      </c>
      <c r="D1465" s="1">
        <v>33272</v>
      </c>
      <c r="E1465" s="10">
        <v>1991</v>
      </c>
      <c r="F1465">
        <v>5</v>
      </c>
      <c r="G1465">
        <v>9</v>
      </c>
      <c r="H1465" s="12">
        <f>ufc_fighters[[#This Row],[weight_pounds]]*0.45359237</f>
        <v>70.306817350000003</v>
      </c>
      <c r="I1465" s="12">
        <f>ufc_fighters[[#This Row],[height_feet]]*30.48+ufc_fighters[[#This Row],[height_inches]]*2.54</f>
        <v>175.26</v>
      </c>
    </row>
    <row r="1466" spans="1:9">
      <c r="A1466">
        <v>1465</v>
      </c>
      <c r="B1466" t="s">
        <v>1470</v>
      </c>
      <c r="C1466">
        <v>185</v>
      </c>
      <c r="D1466" s="1">
        <v>25055</v>
      </c>
      <c r="E1466" s="10">
        <v>1968</v>
      </c>
      <c r="F1466">
        <v>6</v>
      </c>
      <c r="G1466">
        <v>0</v>
      </c>
      <c r="H1466" s="12">
        <f>ufc_fighters[[#This Row],[weight_pounds]]*0.45359237</f>
        <v>83.914588450000011</v>
      </c>
      <c r="I1466" s="12">
        <f>ufc_fighters[[#This Row],[height_feet]]*30.48+ufc_fighters[[#This Row],[height_inches]]*2.54</f>
        <v>182.88</v>
      </c>
    </row>
    <row r="1467" spans="1:9">
      <c r="A1467">
        <v>1466</v>
      </c>
      <c r="B1467" t="s">
        <v>1471</v>
      </c>
      <c r="C1467">
        <v>205</v>
      </c>
      <c r="D1467" s="1">
        <v>24891</v>
      </c>
      <c r="E1467" s="10">
        <v>1968</v>
      </c>
      <c r="F1467">
        <v>5</v>
      </c>
      <c r="G1467">
        <v>7</v>
      </c>
      <c r="H1467" s="12">
        <f>ufc_fighters[[#This Row],[weight_pounds]]*0.45359237</f>
        <v>92.986435850000007</v>
      </c>
      <c r="I1467" s="12">
        <f>ufc_fighters[[#This Row],[height_feet]]*30.48+ufc_fighters[[#This Row],[height_inches]]*2.54</f>
        <v>170.18</v>
      </c>
    </row>
    <row r="1468" spans="1:9">
      <c r="A1468">
        <v>1467</v>
      </c>
      <c r="B1468" t="s">
        <v>1472</v>
      </c>
      <c r="C1468">
        <v>135</v>
      </c>
      <c r="D1468" s="1">
        <v>30578</v>
      </c>
      <c r="E1468" s="10">
        <v>1983</v>
      </c>
      <c r="F1468">
        <v>5</v>
      </c>
      <c r="G1468">
        <v>7</v>
      </c>
      <c r="H1468" s="12">
        <f>ufc_fighters[[#This Row],[weight_pounds]]*0.45359237</f>
        <v>61.23496995</v>
      </c>
      <c r="I1468" s="12">
        <f>ufc_fighters[[#This Row],[height_feet]]*30.48+ufc_fighters[[#This Row],[height_inches]]*2.54</f>
        <v>170.18</v>
      </c>
    </row>
    <row r="1469" spans="1:9">
      <c r="A1469">
        <v>1468</v>
      </c>
      <c r="B1469" t="s">
        <v>1473</v>
      </c>
      <c r="C1469">
        <v>205</v>
      </c>
      <c r="D1469" s="1"/>
      <c r="E1469" s="10">
        <v>0</v>
      </c>
      <c r="F1469">
        <v>5</v>
      </c>
      <c r="G1469">
        <v>9</v>
      </c>
      <c r="H1469" s="12">
        <f>ufc_fighters[[#This Row],[weight_pounds]]*0.45359237</f>
        <v>92.986435850000007</v>
      </c>
      <c r="I1469" s="12">
        <f>ufc_fighters[[#This Row],[height_feet]]*30.48+ufc_fighters[[#This Row],[height_inches]]*2.54</f>
        <v>175.26</v>
      </c>
    </row>
    <row r="1470" spans="1:9">
      <c r="A1470">
        <v>1469</v>
      </c>
      <c r="B1470" t="s">
        <v>1474</v>
      </c>
      <c r="C1470">
        <v>155</v>
      </c>
      <c r="D1470" s="1"/>
      <c r="E1470" s="10">
        <v>0</v>
      </c>
      <c r="F1470">
        <v>5</v>
      </c>
      <c r="G1470">
        <v>3</v>
      </c>
      <c r="H1470" s="12">
        <f>ufc_fighters[[#This Row],[weight_pounds]]*0.45359237</f>
        <v>70.306817350000003</v>
      </c>
      <c r="I1470" s="12">
        <f>ufc_fighters[[#This Row],[height_feet]]*30.48+ufc_fighters[[#This Row],[height_inches]]*2.54</f>
        <v>160.02000000000001</v>
      </c>
    </row>
    <row r="1471" spans="1:9">
      <c r="A1471">
        <v>1470</v>
      </c>
      <c r="B1471" t="s">
        <v>1475</v>
      </c>
      <c r="C1471">
        <v>185</v>
      </c>
      <c r="D1471" s="1">
        <v>32896</v>
      </c>
      <c r="E1471" s="10">
        <v>1990</v>
      </c>
      <c r="F1471">
        <v>6</v>
      </c>
      <c r="G1471">
        <v>2</v>
      </c>
      <c r="H1471" s="12">
        <f>ufc_fighters[[#This Row],[weight_pounds]]*0.45359237</f>
        <v>83.914588450000011</v>
      </c>
      <c r="I1471" s="12">
        <f>ufc_fighters[[#This Row],[height_feet]]*30.48+ufc_fighters[[#This Row],[height_inches]]*2.54</f>
        <v>187.96</v>
      </c>
    </row>
    <row r="1472" spans="1:9">
      <c r="A1472">
        <v>1471</v>
      </c>
      <c r="B1472" t="s">
        <v>1476</v>
      </c>
      <c r="C1472">
        <v>250</v>
      </c>
      <c r="D1472" s="1">
        <v>31694</v>
      </c>
      <c r="E1472" s="10">
        <v>1986</v>
      </c>
      <c r="F1472">
        <v>5</v>
      </c>
      <c r="G1472">
        <v>11</v>
      </c>
      <c r="H1472" s="12">
        <f>ufc_fighters[[#This Row],[weight_pounds]]*0.45359237</f>
        <v>113.3980925</v>
      </c>
      <c r="I1472" s="12">
        <f>ufc_fighters[[#This Row],[height_feet]]*30.48+ufc_fighters[[#This Row],[height_inches]]*2.54</f>
        <v>180.34</v>
      </c>
    </row>
    <row r="1473" spans="1:9">
      <c r="A1473">
        <v>1472</v>
      </c>
      <c r="B1473" t="s">
        <v>1477</v>
      </c>
      <c r="C1473">
        <v>155</v>
      </c>
      <c r="D1473" s="1">
        <v>30690</v>
      </c>
      <c r="E1473" s="10">
        <v>1984</v>
      </c>
      <c r="F1473">
        <v>5</v>
      </c>
      <c r="G1473">
        <v>11</v>
      </c>
      <c r="H1473" s="12">
        <f>ufc_fighters[[#This Row],[weight_pounds]]*0.45359237</f>
        <v>70.306817350000003</v>
      </c>
      <c r="I1473" s="12">
        <f>ufc_fighters[[#This Row],[height_feet]]*30.48+ufc_fighters[[#This Row],[height_inches]]*2.54</f>
        <v>180.34</v>
      </c>
    </row>
    <row r="1474" spans="1:9">
      <c r="A1474">
        <v>1473</v>
      </c>
      <c r="B1474" t="s">
        <v>1478</v>
      </c>
      <c r="C1474">
        <v>205</v>
      </c>
      <c r="D1474" s="1">
        <v>30124</v>
      </c>
      <c r="E1474" s="10">
        <v>1982</v>
      </c>
      <c r="H1474" s="12">
        <f>ufc_fighters[[#This Row],[weight_pounds]]*0.45359237</f>
        <v>92.986435850000007</v>
      </c>
      <c r="I1474" s="12">
        <f>ufc_fighters[[#This Row],[height_feet]]*30.48+ufc_fighters[[#This Row],[height_inches]]*2.54</f>
        <v>0</v>
      </c>
    </row>
    <row r="1475" spans="1:9">
      <c r="A1475">
        <v>1474</v>
      </c>
      <c r="B1475" t="s">
        <v>1479</v>
      </c>
      <c r="C1475">
        <v>135</v>
      </c>
      <c r="D1475" s="1">
        <v>29005</v>
      </c>
      <c r="E1475" s="10">
        <v>1979</v>
      </c>
      <c r="F1475">
        <v>5</v>
      </c>
      <c r="G1475">
        <v>7</v>
      </c>
      <c r="H1475" s="12">
        <f>ufc_fighters[[#This Row],[weight_pounds]]*0.45359237</f>
        <v>61.23496995</v>
      </c>
      <c r="I1475" s="12">
        <f>ufc_fighters[[#This Row],[height_feet]]*30.48+ufc_fighters[[#This Row],[height_inches]]*2.54</f>
        <v>170.18</v>
      </c>
    </row>
    <row r="1476" spans="1:9">
      <c r="A1476">
        <v>1475</v>
      </c>
      <c r="B1476" t="s">
        <v>1480</v>
      </c>
      <c r="C1476">
        <v>199</v>
      </c>
      <c r="D1476" s="1"/>
      <c r="E1476" s="10">
        <v>0</v>
      </c>
      <c r="F1476">
        <v>5</v>
      </c>
      <c r="G1476">
        <v>10</v>
      </c>
      <c r="H1476" s="12">
        <f>ufc_fighters[[#This Row],[weight_pounds]]*0.45359237</f>
        <v>90.264881630000005</v>
      </c>
      <c r="I1476" s="12">
        <f>ufc_fighters[[#This Row],[height_feet]]*30.48+ufc_fighters[[#This Row],[height_inches]]*2.54</f>
        <v>177.8</v>
      </c>
    </row>
    <row r="1477" spans="1:9">
      <c r="A1477">
        <v>1476</v>
      </c>
      <c r="B1477" t="s">
        <v>1481</v>
      </c>
      <c r="C1477">
        <v>185</v>
      </c>
      <c r="D1477" s="1">
        <v>24373</v>
      </c>
      <c r="E1477" s="10">
        <v>1966</v>
      </c>
      <c r="F1477">
        <v>5</v>
      </c>
      <c r="G1477">
        <v>8</v>
      </c>
      <c r="H1477" s="12">
        <f>ufc_fighters[[#This Row],[weight_pounds]]*0.45359237</f>
        <v>83.914588450000011</v>
      </c>
      <c r="I1477" s="12">
        <f>ufc_fighters[[#This Row],[height_feet]]*30.48+ufc_fighters[[#This Row],[height_inches]]*2.54</f>
        <v>172.72</v>
      </c>
    </row>
    <row r="1478" spans="1:9">
      <c r="A1478">
        <v>1477</v>
      </c>
      <c r="B1478" t="s">
        <v>1482</v>
      </c>
      <c r="C1478">
        <v>170</v>
      </c>
      <c r="D1478" s="1">
        <v>30213</v>
      </c>
      <c r="E1478" s="10">
        <v>1982</v>
      </c>
      <c r="F1478">
        <v>5</v>
      </c>
      <c r="G1478">
        <v>10</v>
      </c>
      <c r="H1478" s="12">
        <f>ufc_fighters[[#This Row],[weight_pounds]]*0.45359237</f>
        <v>77.110702900000007</v>
      </c>
      <c r="I1478" s="12">
        <f>ufc_fighters[[#This Row],[height_feet]]*30.48+ufc_fighters[[#This Row],[height_inches]]*2.54</f>
        <v>177.8</v>
      </c>
    </row>
    <row r="1479" spans="1:9">
      <c r="A1479">
        <v>1478</v>
      </c>
      <c r="B1479" t="s">
        <v>1483</v>
      </c>
      <c r="C1479">
        <v>185</v>
      </c>
      <c r="D1479" s="1"/>
      <c r="E1479" s="10">
        <v>0</v>
      </c>
      <c r="F1479">
        <v>6</v>
      </c>
      <c r="G1479">
        <v>0</v>
      </c>
      <c r="H1479" s="12">
        <f>ufc_fighters[[#This Row],[weight_pounds]]*0.45359237</f>
        <v>83.914588450000011</v>
      </c>
      <c r="I1479" s="12">
        <f>ufc_fighters[[#This Row],[height_feet]]*30.48+ufc_fighters[[#This Row],[height_inches]]*2.54</f>
        <v>182.88</v>
      </c>
    </row>
    <row r="1480" spans="1:9">
      <c r="A1480">
        <v>1479</v>
      </c>
      <c r="B1480" t="s">
        <v>1484</v>
      </c>
      <c r="C1480">
        <v>205</v>
      </c>
      <c r="D1480" s="1">
        <v>28661</v>
      </c>
      <c r="E1480" s="10">
        <v>1978</v>
      </c>
      <c r="F1480">
        <v>6</v>
      </c>
      <c r="G1480">
        <v>1</v>
      </c>
      <c r="H1480" s="12">
        <f>ufc_fighters[[#This Row],[weight_pounds]]*0.45359237</f>
        <v>92.986435850000007</v>
      </c>
      <c r="I1480" s="12">
        <f>ufc_fighters[[#This Row],[height_feet]]*30.48+ufc_fighters[[#This Row],[height_inches]]*2.54</f>
        <v>185.42</v>
      </c>
    </row>
    <row r="1481" spans="1:9">
      <c r="A1481">
        <v>1480</v>
      </c>
      <c r="B1481" t="s">
        <v>1485</v>
      </c>
      <c r="C1481">
        <v>170</v>
      </c>
      <c r="D1481" s="1">
        <v>31128</v>
      </c>
      <c r="E1481" s="10">
        <v>1985</v>
      </c>
      <c r="F1481">
        <v>6</v>
      </c>
      <c r="G1481">
        <v>2</v>
      </c>
      <c r="H1481" s="12">
        <f>ufc_fighters[[#This Row],[weight_pounds]]*0.45359237</f>
        <v>77.110702900000007</v>
      </c>
      <c r="I1481" s="12">
        <f>ufc_fighters[[#This Row],[height_feet]]*30.48+ufc_fighters[[#This Row],[height_inches]]*2.54</f>
        <v>187.96</v>
      </c>
    </row>
    <row r="1482" spans="1:9">
      <c r="A1482">
        <v>1481</v>
      </c>
      <c r="B1482" t="s">
        <v>1486</v>
      </c>
      <c r="C1482">
        <v>170</v>
      </c>
      <c r="D1482" s="1">
        <v>33176</v>
      </c>
      <c r="E1482" s="10">
        <v>1990</v>
      </c>
      <c r="F1482">
        <v>6</v>
      </c>
      <c r="G1482">
        <v>1</v>
      </c>
      <c r="H1482" s="12">
        <f>ufc_fighters[[#This Row],[weight_pounds]]*0.45359237</f>
        <v>77.110702900000007</v>
      </c>
      <c r="I1482" s="12">
        <f>ufc_fighters[[#This Row],[height_feet]]*30.48+ufc_fighters[[#This Row],[height_inches]]*2.54</f>
        <v>185.42</v>
      </c>
    </row>
    <row r="1483" spans="1:9">
      <c r="A1483">
        <v>1482</v>
      </c>
      <c r="B1483" t="s">
        <v>1487</v>
      </c>
      <c r="C1483">
        <v>145</v>
      </c>
      <c r="D1483" s="1">
        <v>32363</v>
      </c>
      <c r="E1483" s="10">
        <v>1988</v>
      </c>
      <c r="F1483">
        <v>5</v>
      </c>
      <c r="G1483">
        <v>11</v>
      </c>
      <c r="H1483" s="12">
        <f>ufc_fighters[[#This Row],[weight_pounds]]*0.45359237</f>
        <v>65.770893650000005</v>
      </c>
      <c r="I1483" s="12">
        <f>ufc_fighters[[#This Row],[height_feet]]*30.48+ufc_fighters[[#This Row],[height_inches]]*2.54</f>
        <v>180.34</v>
      </c>
    </row>
    <row r="1484" spans="1:9">
      <c r="A1484">
        <v>1483</v>
      </c>
      <c r="B1484" t="s">
        <v>1488</v>
      </c>
      <c r="C1484">
        <v>155</v>
      </c>
      <c r="D1484" s="1"/>
      <c r="E1484" s="10">
        <v>0</v>
      </c>
      <c r="H1484" s="12">
        <f>ufc_fighters[[#This Row],[weight_pounds]]*0.45359237</f>
        <v>70.306817350000003</v>
      </c>
      <c r="I1484" s="12">
        <f>ufc_fighters[[#This Row],[height_feet]]*30.48+ufc_fighters[[#This Row],[height_inches]]*2.54</f>
        <v>0</v>
      </c>
    </row>
    <row r="1485" spans="1:9">
      <c r="A1485">
        <v>1484</v>
      </c>
      <c r="B1485" t="s">
        <v>1489</v>
      </c>
      <c r="C1485">
        <v>135</v>
      </c>
      <c r="D1485" s="1">
        <v>33718</v>
      </c>
      <c r="E1485" s="10">
        <v>1992</v>
      </c>
      <c r="F1485">
        <v>5</v>
      </c>
      <c r="G1485">
        <v>10</v>
      </c>
      <c r="H1485" s="12">
        <f>ufc_fighters[[#This Row],[weight_pounds]]*0.45359237</f>
        <v>61.23496995</v>
      </c>
      <c r="I1485" s="12">
        <f>ufc_fighters[[#This Row],[height_feet]]*30.48+ufc_fighters[[#This Row],[height_inches]]*2.54</f>
        <v>177.8</v>
      </c>
    </row>
    <row r="1486" spans="1:9">
      <c r="A1486">
        <v>1485</v>
      </c>
      <c r="B1486" t="s">
        <v>1490</v>
      </c>
      <c r="C1486">
        <v>205</v>
      </c>
      <c r="D1486" s="1">
        <v>32237</v>
      </c>
      <c r="E1486" s="10">
        <v>1988</v>
      </c>
      <c r="F1486">
        <v>6</v>
      </c>
      <c r="G1486">
        <v>3</v>
      </c>
      <c r="H1486" s="12">
        <f>ufc_fighters[[#This Row],[weight_pounds]]*0.45359237</f>
        <v>92.986435850000007</v>
      </c>
      <c r="I1486" s="12">
        <f>ufc_fighters[[#This Row],[height_feet]]*30.48+ufc_fighters[[#This Row],[height_inches]]*2.54</f>
        <v>190.5</v>
      </c>
    </row>
    <row r="1487" spans="1:9">
      <c r="A1487">
        <v>1486</v>
      </c>
      <c r="B1487" t="s">
        <v>1491</v>
      </c>
      <c r="C1487">
        <v>155</v>
      </c>
      <c r="D1487" s="1">
        <v>28072</v>
      </c>
      <c r="E1487" s="10">
        <v>1976</v>
      </c>
      <c r="F1487">
        <v>5</v>
      </c>
      <c r="G1487">
        <v>10</v>
      </c>
      <c r="H1487" s="12">
        <f>ufc_fighters[[#This Row],[weight_pounds]]*0.45359237</f>
        <v>70.306817350000003</v>
      </c>
      <c r="I1487" s="12">
        <f>ufc_fighters[[#This Row],[height_feet]]*30.48+ufc_fighters[[#This Row],[height_inches]]*2.54</f>
        <v>177.8</v>
      </c>
    </row>
    <row r="1488" spans="1:9">
      <c r="A1488">
        <v>1487</v>
      </c>
      <c r="B1488" t="s">
        <v>1492</v>
      </c>
      <c r="C1488">
        <v>185</v>
      </c>
      <c r="D1488" s="1">
        <v>28639</v>
      </c>
      <c r="E1488" s="10">
        <v>1978</v>
      </c>
      <c r="F1488">
        <v>6</v>
      </c>
      <c r="G1488">
        <v>0</v>
      </c>
      <c r="H1488" s="12">
        <f>ufc_fighters[[#This Row],[weight_pounds]]*0.45359237</f>
        <v>83.914588450000011</v>
      </c>
      <c r="I1488" s="12">
        <f>ufc_fighters[[#This Row],[height_feet]]*30.48+ufc_fighters[[#This Row],[height_inches]]*2.54</f>
        <v>182.88</v>
      </c>
    </row>
    <row r="1489" spans="1:9">
      <c r="A1489">
        <v>1488</v>
      </c>
      <c r="B1489" t="s">
        <v>1493</v>
      </c>
      <c r="C1489">
        <v>185</v>
      </c>
      <c r="D1489" s="1">
        <v>29820</v>
      </c>
      <c r="E1489" s="10">
        <v>1981</v>
      </c>
      <c r="F1489">
        <v>6</v>
      </c>
      <c r="G1489">
        <v>3</v>
      </c>
      <c r="H1489" s="12">
        <f>ufc_fighters[[#This Row],[weight_pounds]]*0.45359237</f>
        <v>83.914588450000011</v>
      </c>
      <c r="I1489" s="12">
        <f>ufc_fighters[[#This Row],[height_feet]]*30.48+ufc_fighters[[#This Row],[height_inches]]*2.54</f>
        <v>190.5</v>
      </c>
    </row>
    <row r="1490" spans="1:9">
      <c r="A1490">
        <v>1489</v>
      </c>
      <c r="B1490" t="s">
        <v>1494</v>
      </c>
      <c r="C1490">
        <v>115</v>
      </c>
      <c r="D1490" s="1">
        <v>32293</v>
      </c>
      <c r="E1490" s="10">
        <v>1988</v>
      </c>
      <c r="F1490">
        <v>5</v>
      </c>
      <c r="G1490">
        <v>3</v>
      </c>
      <c r="H1490" s="12">
        <f>ufc_fighters[[#This Row],[weight_pounds]]*0.45359237</f>
        <v>52.163122550000004</v>
      </c>
      <c r="I1490" s="12">
        <f>ufc_fighters[[#This Row],[height_feet]]*30.48+ufc_fighters[[#This Row],[height_inches]]*2.54</f>
        <v>160.02000000000001</v>
      </c>
    </row>
    <row r="1491" spans="1:9">
      <c r="A1491">
        <v>1490</v>
      </c>
      <c r="B1491" t="s">
        <v>1495</v>
      </c>
      <c r="C1491">
        <v>185</v>
      </c>
      <c r="D1491" s="1">
        <v>29489</v>
      </c>
      <c r="E1491" s="10">
        <v>1980</v>
      </c>
      <c r="F1491">
        <v>5</v>
      </c>
      <c r="G1491">
        <v>11</v>
      </c>
      <c r="H1491" s="12">
        <f>ufc_fighters[[#This Row],[weight_pounds]]*0.45359237</f>
        <v>83.914588450000011</v>
      </c>
      <c r="I1491" s="12">
        <f>ufc_fighters[[#This Row],[height_feet]]*30.48+ufc_fighters[[#This Row],[height_inches]]*2.54</f>
        <v>180.34</v>
      </c>
    </row>
    <row r="1492" spans="1:9">
      <c r="A1492">
        <v>1491</v>
      </c>
      <c r="B1492" t="s">
        <v>1496</v>
      </c>
      <c r="C1492">
        <v>205</v>
      </c>
      <c r="D1492" s="1">
        <v>25417</v>
      </c>
      <c r="E1492" s="10">
        <v>1969</v>
      </c>
      <c r="F1492">
        <v>6</v>
      </c>
      <c r="G1492">
        <v>1</v>
      </c>
      <c r="H1492" s="12">
        <f>ufc_fighters[[#This Row],[weight_pounds]]*0.45359237</f>
        <v>92.986435850000007</v>
      </c>
      <c r="I1492" s="12">
        <f>ufc_fighters[[#This Row],[height_feet]]*30.48+ufc_fighters[[#This Row],[height_inches]]*2.54</f>
        <v>185.42</v>
      </c>
    </row>
    <row r="1493" spans="1:9">
      <c r="A1493">
        <v>1492</v>
      </c>
      <c r="B1493" t="s">
        <v>1497</v>
      </c>
      <c r="C1493">
        <v>155</v>
      </c>
      <c r="D1493" s="1">
        <v>29088</v>
      </c>
      <c r="E1493" s="10">
        <v>1979</v>
      </c>
      <c r="F1493">
        <v>5</v>
      </c>
      <c r="G1493">
        <v>9</v>
      </c>
      <c r="H1493" s="12">
        <f>ufc_fighters[[#This Row],[weight_pounds]]*0.45359237</f>
        <v>70.306817350000003</v>
      </c>
      <c r="I1493" s="12">
        <f>ufc_fighters[[#This Row],[height_feet]]*30.48+ufc_fighters[[#This Row],[height_inches]]*2.54</f>
        <v>175.26</v>
      </c>
    </row>
    <row r="1494" spans="1:9">
      <c r="A1494">
        <v>1493</v>
      </c>
      <c r="B1494" t="s">
        <v>1498</v>
      </c>
      <c r="C1494">
        <v>145</v>
      </c>
      <c r="D1494" s="1"/>
      <c r="E1494" s="10">
        <v>0</v>
      </c>
      <c r="F1494">
        <v>5</v>
      </c>
      <c r="G1494">
        <v>9</v>
      </c>
      <c r="H1494" s="12">
        <f>ufc_fighters[[#This Row],[weight_pounds]]*0.45359237</f>
        <v>65.770893650000005</v>
      </c>
      <c r="I1494" s="12">
        <f>ufc_fighters[[#This Row],[height_feet]]*30.48+ufc_fighters[[#This Row],[height_inches]]*2.54</f>
        <v>175.26</v>
      </c>
    </row>
    <row r="1495" spans="1:9">
      <c r="A1495">
        <v>1494</v>
      </c>
      <c r="B1495" t="s">
        <v>1499</v>
      </c>
      <c r="C1495">
        <v>185</v>
      </c>
      <c r="D1495" s="1">
        <v>27698</v>
      </c>
      <c r="E1495" s="10">
        <v>1975</v>
      </c>
      <c r="F1495">
        <v>6</v>
      </c>
      <c r="G1495">
        <v>2</v>
      </c>
      <c r="H1495" s="12">
        <f>ufc_fighters[[#This Row],[weight_pounds]]*0.45359237</f>
        <v>83.914588450000011</v>
      </c>
      <c r="I1495" s="12">
        <f>ufc_fighters[[#This Row],[height_feet]]*30.48+ufc_fighters[[#This Row],[height_inches]]*2.54</f>
        <v>187.96</v>
      </c>
    </row>
    <row r="1496" spans="1:9">
      <c r="A1496">
        <v>1495</v>
      </c>
      <c r="B1496" t="s">
        <v>1500</v>
      </c>
      <c r="D1496" s="1"/>
      <c r="E1496" s="10">
        <v>0</v>
      </c>
      <c r="H1496" s="12">
        <f>ufc_fighters[[#This Row],[weight_pounds]]*0.45359237</f>
        <v>0</v>
      </c>
      <c r="I1496" s="12">
        <f>ufc_fighters[[#This Row],[height_feet]]*30.48+ufc_fighters[[#This Row],[height_inches]]*2.54</f>
        <v>0</v>
      </c>
    </row>
    <row r="1497" spans="1:9">
      <c r="A1497">
        <v>1496</v>
      </c>
      <c r="B1497" t="s">
        <v>1501</v>
      </c>
      <c r="C1497">
        <v>170</v>
      </c>
      <c r="D1497" s="1">
        <v>31238</v>
      </c>
      <c r="E1497" s="10">
        <v>1985</v>
      </c>
      <c r="F1497">
        <v>5</v>
      </c>
      <c r="G1497">
        <v>11</v>
      </c>
      <c r="H1497" s="12">
        <f>ufc_fighters[[#This Row],[weight_pounds]]*0.45359237</f>
        <v>77.110702900000007</v>
      </c>
      <c r="I1497" s="12">
        <f>ufc_fighters[[#This Row],[height_feet]]*30.48+ufc_fighters[[#This Row],[height_inches]]*2.54</f>
        <v>180.34</v>
      </c>
    </row>
    <row r="1498" spans="1:9">
      <c r="A1498">
        <v>1497</v>
      </c>
      <c r="B1498" t="s">
        <v>1502</v>
      </c>
      <c r="C1498">
        <v>155</v>
      </c>
      <c r="D1498" s="1">
        <v>32730</v>
      </c>
      <c r="E1498" s="10">
        <v>1989</v>
      </c>
      <c r="F1498">
        <v>5</v>
      </c>
      <c r="G1498">
        <v>7</v>
      </c>
      <c r="H1498" s="12">
        <f>ufc_fighters[[#This Row],[weight_pounds]]*0.45359237</f>
        <v>70.306817350000003</v>
      </c>
      <c r="I1498" s="12">
        <f>ufc_fighters[[#This Row],[height_feet]]*30.48+ufc_fighters[[#This Row],[height_inches]]*2.54</f>
        <v>170.18</v>
      </c>
    </row>
    <row r="1499" spans="1:9">
      <c r="A1499">
        <v>1498</v>
      </c>
      <c r="B1499" t="s">
        <v>1503</v>
      </c>
      <c r="C1499">
        <v>170</v>
      </c>
      <c r="D1499" s="1"/>
      <c r="E1499" s="10">
        <v>0</v>
      </c>
      <c r="F1499">
        <v>5</v>
      </c>
      <c r="G1499">
        <v>7</v>
      </c>
      <c r="H1499" s="12">
        <f>ufc_fighters[[#This Row],[weight_pounds]]*0.45359237</f>
        <v>77.110702900000007</v>
      </c>
      <c r="I1499" s="12">
        <f>ufc_fighters[[#This Row],[height_feet]]*30.48+ufc_fighters[[#This Row],[height_inches]]*2.54</f>
        <v>170.18</v>
      </c>
    </row>
    <row r="1500" spans="1:9">
      <c r="A1500">
        <v>1499</v>
      </c>
      <c r="B1500" t="s">
        <v>1504</v>
      </c>
      <c r="C1500">
        <v>145</v>
      </c>
      <c r="D1500" s="1">
        <v>30762</v>
      </c>
      <c r="E1500" s="10">
        <v>1984</v>
      </c>
      <c r="F1500">
        <v>5</v>
      </c>
      <c r="G1500">
        <v>7</v>
      </c>
      <c r="H1500" s="12">
        <f>ufc_fighters[[#This Row],[weight_pounds]]*0.45359237</f>
        <v>65.770893650000005</v>
      </c>
      <c r="I1500" s="12">
        <f>ufc_fighters[[#This Row],[height_feet]]*30.48+ufc_fighters[[#This Row],[height_inches]]*2.54</f>
        <v>170.18</v>
      </c>
    </row>
    <row r="1501" spans="1:9">
      <c r="A1501">
        <v>1500</v>
      </c>
      <c r="B1501" t="s">
        <v>1505</v>
      </c>
      <c r="C1501">
        <v>115</v>
      </c>
      <c r="D1501" s="1">
        <v>32007</v>
      </c>
      <c r="E1501" s="10">
        <v>1987</v>
      </c>
      <c r="F1501">
        <v>5</v>
      </c>
      <c r="G1501">
        <v>6</v>
      </c>
      <c r="H1501" s="12">
        <f>ufc_fighters[[#This Row],[weight_pounds]]*0.45359237</f>
        <v>52.163122550000004</v>
      </c>
      <c r="I1501" s="12">
        <f>ufc_fighters[[#This Row],[height_feet]]*30.48+ufc_fighters[[#This Row],[height_inches]]*2.54</f>
        <v>167.64000000000001</v>
      </c>
    </row>
    <row r="1502" spans="1:9">
      <c r="A1502">
        <v>1501</v>
      </c>
      <c r="B1502" t="s">
        <v>1506</v>
      </c>
      <c r="C1502">
        <v>185</v>
      </c>
      <c r="D1502" s="1">
        <v>33922</v>
      </c>
      <c r="E1502" s="10">
        <v>1992</v>
      </c>
      <c r="F1502">
        <v>6</v>
      </c>
      <c r="G1502">
        <v>2</v>
      </c>
      <c r="H1502" s="12">
        <f>ufc_fighters[[#This Row],[weight_pounds]]*0.45359237</f>
        <v>83.914588450000011</v>
      </c>
      <c r="I1502" s="12">
        <f>ufc_fighters[[#This Row],[height_feet]]*30.48+ufc_fighters[[#This Row],[height_inches]]*2.54</f>
        <v>187.96</v>
      </c>
    </row>
    <row r="1503" spans="1:9">
      <c r="A1503">
        <v>1502</v>
      </c>
      <c r="B1503" t="s">
        <v>1507</v>
      </c>
      <c r="C1503">
        <v>185</v>
      </c>
      <c r="D1503" s="1"/>
      <c r="E1503" s="10">
        <v>0</v>
      </c>
      <c r="F1503">
        <v>6</v>
      </c>
      <c r="G1503">
        <v>2</v>
      </c>
      <c r="H1503" s="12">
        <f>ufc_fighters[[#This Row],[weight_pounds]]*0.45359237</f>
        <v>83.914588450000011</v>
      </c>
      <c r="I1503" s="12">
        <f>ufc_fighters[[#This Row],[height_feet]]*30.48+ufc_fighters[[#This Row],[height_inches]]*2.54</f>
        <v>187.96</v>
      </c>
    </row>
    <row r="1504" spans="1:9">
      <c r="A1504">
        <v>1503</v>
      </c>
      <c r="B1504" t="s">
        <v>1508</v>
      </c>
      <c r="C1504">
        <v>145</v>
      </c>
      <c r="D1504" s="1">
        <v>32178</v>
      </c>
      <c r="E1504" s="10">
        <v>1988</v>
      </c>
      <c r="F1504">
        <v>5</v>
      </c>
      <c r="G1504">
        <v>7</v>
      </c>
      <c r="H1504" s="12">
        <f>ufc_fighters[[#This Row],[weight_pounds]]*0.45359237</f>
        <v>65.770893650000005</v>
      </c>
      <c r="I1504" s="12">
        <f>ufc_fighters[[#This Row],[height_feet]]*30.48+ufc_fighters[[#This Row],[height_inches]]*2.54</f>
        <v>170.18</v>
      </c>
    </row>
    <row r="1505" spans="1:9">
      <c r="A1505">
        <v>1504</v>
      </c>
      <c r="B1505" t="s">
        <v>1509</v>
      </c>
      <c r="C1505">
        <v>145</v>
      </c>
      <c r="D1505" s="1">
        <v>29789</v>
      </c>
      <c r="E1505" s="10">
        <v>1981</v>
      </c>
      <c r="F1505">
        <v>5</v>
      </c>
      <c r="G1505">
        <v>8</v>
      </c>
      <c r="H1505" s="12">
        <f>ufc_fighters[[#This Row],[weight_pounds]]*0.45359237</f>
        <v>65.770893650000005</v>
      </c>
      <c r="I1505" s="12">
        <f>ufc_fighters[[#This Row],[height_feet]]*30.48+ufc_fighters[[#This Row],[height_inches]]*2.54</f>
        <v>172.72</v>
      </c>
    </row>
    <row r="1506" spans="1:9">
      <c r="A1506">
        <v>1505</v>
      </c>
      <c r="B1506" t="s">
        <v>1510</v>
      </c>
      <c r="C1506">
        <v>215</v>
      </c>
      <c r="D1506" s="1"/>
      <c r="E1506" s="10">
        <v>0</v>
      </c>
      <c r="F1506">
        <v>5</v>
      </c>
      <c r="G1506">
        <v>10</v>
      </c>
      <c r="H1506" s="12">
        <f>ufc_fighters[[#This Row],[weight_pounds]]*0.45359237</f>
        <v>97.522359550000004</v>
      </c>
      <c r="I1506" s="12">
        <f>ufc_fighters[[#This Row],[height_feet]]*30.48+ufc_fighters[[#This Row],[height_inches]]*2.54</f>
        <v>177.8</v>
      </c>
    </row>
    <row r="1507" spans="1:9">
      <c r="A1507">
        <v>1506</v>
      </c>
      <c r="B1507" t="s">
        <v>1511</v>
      </c>
      <c r="C1507">
        <v>185</v>
      </c>
      <c r="D1507" s="1">
        <v>28388</v>
      </c>
      <c r="E1507" s="10">
        <v>1977</v>
      </c>
      <c r="F1507">
        <v>6</v>
      </c>
      <c r="G1507">
        <v>1</v>
      </c>
      <c r="H1507" s="12">
        <f>ufc_fighters[[#This Row],[weight_pounds]]*0.45359237</f>
        <v>83.914588450000011</v>
      </c>
      <c r="I1507" s="12">
        <f>ufc_fighters[[#This Row],[height_feet]]*30.48+ufc_fighters[[#This Row],[height_inches]]*2.54</f>
        <v>185.42</v>
      </c>
    </row>
    <row r="1508" spans="1:9">
      <c r="A1508">
        <v>1507</v>
      </c>
      <c r="B1508" t="s">
        <v>1512</v>
      </c>
      <c r="C1508">
        <v>170</v>
      </c>
      <c r="D1508" s="1">
        <v>29056</v>
      </c>
      <c r="E1508" s="10">
        <v>1979</v>
      </c>
      <c r="F1508">
        <v>5</v>
      </c>
      <c r="G1508">
        <v>9</v>
      </c>
      <c r="H1508" s="12">
        <f>ufc_fighters[[#This Row],[weight_pounds]]*0.45359237</f>
        <v>77.110702900000007</v>
      </c>
      <c r="I1508" s="12">
        <f>ufc_fighters[[#This Row],[height_feet]]*30.48+ufc_fighters[[#This Row],[height_inches]]*2.54</f>
        <v>175.26</v>
      </c>
    </row>
    <row r="1509" spans="1:9">
      <c r="A1509">
        <v>1508</v>
      </c>
      <c r="B1509" t="s">
        <v>1513</v>
      </c>
      <c r="C1509">
        <v>155</v>
      </c>
      <c r="D1509" s="1">
        <v>29617</v>
      </c>
      <c r="E1509" s="10">
        <v>1981</v>
      </c>
      <c r="F1509">
        <v>6</v>
      </c>
      <c r="G1509">
        <v>0</v>
      </c>
      <c r="H1509" s="12">
        <f>ufc_fighters[[#This Row],[weight_pounds]]*0.45359237</f>
        <v>70.306817350000003</v>
      </c>
      <c r="I1509" s="12">
        <f>ufc_fighters[[#This Row],[height_feet]]*30.48+ufc_fighters[[#This Row],[height_inches]]*2.54</f>
        <v>182.88</v>
      </c>
    </row>
    <row r="1510" spans="1:9">
      <c r="A1510">
        <v>1509</v>
      </c>
      <c r="B1510" t="s">
        <v>1514</v>
      </c>
      <c r="C1510">
        <v>115</v>
      </c>
      <c r="D1510" s="1">
        <v>35670</v>
      </c>
      <c r="E1510" s="10">
        <v>1997</v>
      </c>
      <c r="F1510">
        <v>5</v>
      </c>
      <c r="G1510">
        <v>5</v>
      </c>
      <c r="H1510" s="12">
        <f>ufc_fighters[[#This Row],[weight_pounds]]*0.45359237</f>
        <v>52.163122550000004</v>
      </c>
      <c r="I1510" s="12">
        <f>ufc_fighters[[#This Row],[height_feet]]*30.48+ufc_fighters[[#This Row],[height_inches]]*2.54</f>
        <v>165.1</v>
      </c>
    </row>
    <row r="1511" spans="1:9">
      <c r="A1511">
        <v>1510</v>
      </c>
      <c r="B1511" t="s">
        <v>1515</v>
      </c>
      <c r="C1511">
        <v>170</v>
      </c>
      <c r="D1511" s="1">
        <v>25832</v>
      </c>
      <c r="E1511" s="10">
        <v>1970</v>
      </c>
      <c r="F1511">
        <v>5</v>
      </c>
      <c r="G1511">
        <v>11</v>
      </c>
      <c r="H1511" s="12">
        <f>ufc_fighters[[#This Row],[weight_pounds]]*0.45359237</f>
        <v>77.110702900000007</v>
      </c>
      <c r="I1511" s="12">
        <f>ufc_fighters[[#This Row],[height_feet]]*30.48+ufc_fighters[[#This Row],[height_inches]]*2.54</f>
        <v>180.34</v>
      </c>
    </row>
    <row r="1512" spans="1:9">
      <c r="A1512">
        <v>1511</v>
      </c>
      <c r="B1512" t="s">
        <v>1516</v>
      </c>
      <c r="C1512">
        <v>155</v>
      </c>
      <c r="D1512" s="1"/>
      <c r="E1512" s="10">
        <v>0</v>
      </c>
      <c r="H1512" s="12">
        <f>ufc_fighters[[#This Row],[weight_pounds]]*0.45359237</f>
        <v>70.306817350000003</v>
      </c>
      <c r="I1512" s="12">
        <f>ufc_fighters[[#This Row],[height_feet]]*30.48+ufc_fighters[[#This Row],[height_inches]]*2.54</f>
        <v>0</v>
      </c>
    </row>
    <row r="1513" spans="1:9">
      <c r="A1513">
        <v>1512</v>
      </c>
      <c r="B1513" t="s">
        <v>1517</v>
      </c>
      <c r="C1513">
        <v>196</v>
      </c>
      <c r="D1513" s="1">
        <v>23227</v>
      </c>
      <c r="E1513" s="10">
        <v>1963</v>
      </c>
      <c r="F1513">
        <v>6</v>
      </c>
      <c r="G1513">
        <v>1</v>
      </c>
      <c r="H1513" s="12">
        <f>ufc_fighters[[#This Row],[weight_pounds]]*0.45359237</f>
        <v>88.904104520000004</v>
      </c>
      <c r="I1513" s="12">
        <f>ufc_fighters[[#This Row],[height_feet]]*30.48+ufc_fighters[[#This Row],[height_inches]]*2.54</f>
        <v>185.42</v>
      </c>
    </row>
    <row r="1514" spans="1:9">
      <c r="A1514">
        <v>1513</v>
      </c>
      <c r="B1514" t="s">
        <v>1518</v>
      </c>
      <c r="C1514">
        <v>125</v>
      </c>
      <c r="D1514" s="1">
        <v>35305</v>
      </c>
      <c r="E1514" s="10">
        <v>1996</v>
      </c>
      <c r="F1514">
        <v>5</v>
      </c>
      <c r="G1514">
        <v>5</v>
      </c>
      <c r="H1514" s="12">
        <f>ufc_fighters[[#This Row],[weight_pounds]]*0.45359237</f>
        <v>56.699046250000002</v>
      </c>
      <c r="I1514" s="12">
        <f>ufc_fighters[[#This Row],[height_feet]]*30.48+ufc_fighters[[#This Row],[height_inches]]*2.54</f>
        <v>165.1</v>
      </c>
    </row>
    <row r="1515" spans="1:9">
      <c r="A1515">
        <v>1514</v>
      </c>
      <c r="B1515" t="s">
        <v>1519</v>
      </c>
      <c r="C1515">
        <v>145</v>
      </c>
      <c r="D1515" s="1">
        <v>33802</v>
      </c>
      <c r="E1515" s="10">
        <v>1992</v>
      </c>
      <c r="F1515">
        <v>6</v>
      </c>
      <c r="G1515">
        <v>0</v>
      </c>
      <c r="H1515" s="12">
        <f>ufc_fighters[[#This Row],[weight_pounds]]*0.45359237</f>
        <v>65.770893650000005</v>
      </c>
      <c r="I1515" s="12">
        <f>ufc_fighters[[#This Row],[height_feet]]*30.48+ufc_fighters[[#This Row],[height_inches]]*2.54</f>
        <v>182.88</v>
      </c>
    </row>
    <row r="1516" spans="1:9">
      <c r="A1516">
        <v>1515</v>
      </c>
      <c r="B1516" t="s">
        <v>1520</v>
      </c>
      <c r="C1516">
        <v>170</v>
      </c>
      <c r="D1516" s="1">
        <v>25133</v>
      </c>
      <c r="E1516" s="10">
        <v>1968</v>
      </c>
      <c r="F1516">
        <v>5</v>
      </c>
      <c r="G1516">
        <v>2</v>
      </c>
      <c r="H1516" s="12">
        <f>ufc_fighters[[#This Row],[weight_pounds]]*0.45359237</f>
        <v>77.110702900000007</v>
      </c>
      <c r="I1516" s="12">
        <f>ufc_fighters[[#This Row],[height_feet]]*30.48+ufc_fighters[[#This Row],[height_inches]]*2.54</f>
        <v>157.48000000000002</v>
      </c>
    </row>
    <row r="1517" spans="1:9">
      <c r="A1517">
        <v>1516</v>
      </c>
      <c r="B1517" t="s">
        <v>1521</v>
      </c>
      <c r="C1517">
        <v>135</v>
      </c>
      <c r="D1517" s="1">
        <v>33655</v>
      </c>
      <c r="E1517" s="10">
        <v>1992</v>
      </c>
      <c r="F1517">
        <v>5</v>
      </c>
      <c r="G1517">
        <v>7</v>
      </c>
      <c r="H1517" s="12">
        <f>ufc_fighters[[#This Row],[weight_pounds]]*0.45359237</f>
        <v>61.23496995</v>
      </c>
      <c r="I1517" s="12">
        <f>ufc_fighters[[#This Row],[height_feet]]*30.48+ufc_fighters[[#This Row],[height_inches]]*2.54</f>
        <v>170.18</v>
      </c>
    </row>
    <row r="1518" spans="1:9">
      <c r="A1518">
        <v>1517</v>
      </c>
      <c r="B1518" t="s">
        <v>1522</v>
      </c>
      <c r="C1518">
        <v>135</v>
      </c>
      <c r="D1518" s="1">
        <v>34423</v>
      </c>
      <c r="E1518" s="10">
        <v>1994</v>
      </c>
      <c r="F1518">
        <v>5</v>
      </c>
      <c r="G1518">
        <v>7</v>
      </c>
      <c r="H1518" s="12">
        <f>ufc_fighters[[#This Row],[weight_pounds]]*0.45359237</f>
        <v>61.23496995</v>
      </c>
      <c r="I1518" s="12">
        <f>ufc_fighters[[#This Row],[height_feet]]*30.48+ufc_fighters[[#This Row],[height_inches]]*2.54</f>
        <v>170.18</v>
      </c>
    </row>
    <row r="1519" spans="1:9">
      <c r="A1519">
        <v>1518</v>
      </c>
      <c r="B1519" t="s">
        <v>1523</v>
      </c>
      <c r="C1519">
        <v>205</v>
      </c>
      <c r="D1519" s="1"/>
      <c r="E1519" s="10">
        <v>0</v>
      </c>
      <c r="H1519" s="12">
        <f>ufc_fighters[[#This Row],[weight_pounds]]*0.45359237</f>
        <v>92.986435850000007</v>
      </c>
      <c r="I1519" s="12">
        <f>ufc_fighters[[#This Row],[height_feet]]*30.48+ufc_fighters[[#This Row],[height_inches]]*2.54</f>
        <v>0</v>
      </c>
    </row>
    <row r="1520" spans="1:9">
      <c r="A1520">
        <v>1519</v>
      </c>
      <c r="B1520" t="s">
        <v>1524</v>
      </c>
      <c r="D1520" s="1"/>
      <c r="E1520" s="10">
        <v>0</v>
      </c>
      <c r="H1520" s="12">
        <f>ufc_fighters[[#This Row],[weight_pounds]]*0.45359237</f>
        <v>0</v>
      </c>
      <c r="I1520" s="12">
        <f>ufc_fighters[[#This Row],[height_feet]]*30.48+ufc_fighters[[#This Row],[height_inches]]*2.54</f>
        <v>0</v>
      </c>
    </row>
    <row r="1521" spans="1:9">
      <c r="A1521">
        <v>1520</v>
      </c>
      <c r="B1521" t="s">
        <v>1525</v>
      </c>
      <c r="C1521">
        <v>265</v>
      </c>
      <c r="D1521" s="1"/>
      <c r="E1521" s="10">
        <v>0</v>
      </c>
      <c r="F1521">
        <v>6</v>
      </c>
      <c r="G1521">
        <v>1</v>
      </c>
      <c r="H1521" s="12">
        <f>ufc_fighters[[#This Row],[weight_pounds]]*0.45359237</f>
        <v>120.20197805000001</v>
      </c>
      <c r="I1521" s="12">
        <f>ufc_fighters[[#This Row],[height_feet]]*30.48+ufc_fighters[[#This Row],[height_inches]]*2.54</f>
        <v>185.42</v>
      </c>
    </row>
    <row r="1522" spans="1:9">
      <c r="A1522">
        <v>1521</v>
      </c>
      <c r="B1522" t="s">
        <v>1526</v>
      </c>
      <c r="C1522">
        <v>170</v>
      </c>
      <c r="D1522" s="1">
        <v>30130</v>
      </c>
      <c r="E1522" s="10">
        <v>1982</v>
      </c>
      <c r="F1522">
        <v>6</v>
      </c>
      <c r="G1522">
        <v>1</v>
      </c>
      <c r="H1522" s="12">
        <f>ufc_fighters[[#This Row],[weight_pounds]]*0.45359237</f>
        <v>77.110702900000007</v>
      </c>
      <c r="I1522" s="12">
        <f>ufc_fighters[[#This Row],[height_feet]]*30.48+ufc_fighters[[#This Row],[height_inches]]*2.54</f>
        <v>185.42</v>
      </c>
    </row>
    <row r="1523" spans="1:9">
      <c r="A1523">
        <v>1522</v>
      </c>
      <c r="B1523" t="s">
        <v>1527</v>
      </c>
      <c r="C1523">
        <v>145</v>
      </c>
      <c r="D1523" s="1"/>
      <c r="E1523" s="10">
        <v>0</v>
      </c>
      <c r="F1523">
        <v>5</v>
      </c>
      <c r="G1523">
        <v>8</v>
      </c>
      <c r="H1523" s="12">
        <f>ufc_fighters[[#This Row],[weight_pounds]]*0.45359237</f>
        <v>65.770893650000005</v>
      </c>
      <c r="I1523" s="12">
        <f>ufc_fighters[[#This Row],[height_feet]]*30.48+ufc_fighters[[#This Row],[height_inches]]*2.54</f>
        <v>172.72</v>
      </c>
    </row>
    <row r="1524" spans="1:9">
      <c r="A1524">
        <v>1523</v>
      </c>
      <c r="B1524" t="s">
        <v>1528</v>
      </c>
      <c r="C1524">
        <v>240</v>
      </c>
      <c r="D1524" s="1">
        <v>28287</v>
      </c>
      <c r="E1524" s="10">
        <v>1977</v>
      </c>
      <c r="F1524">
        <v>6</v>
      </c>
      <c r="G1524">
        <v>4</v>
      </c>
      <c r="H1524" s="12">
        <f>ufc_fighters[[#This Row],[weight_pounds]]*0.45359237</f>
        <v>108.86216880000001</v>
      </c>
      <c r="I1524" s="12">
        <f>ufc_fighters[[#This Row],[height_feet]]*30.48+ufc_fighters[[#This Row],[height_inches]]*2.54</f>
        <v>193.04</v>
      </c>
    </row>
    <row r="1525" spans="1:9">
      <c r="A1525">
        <v>1524</v>
      </c>
      <c r="B1525" t="s">
        <v>1529</v>
      </c>
      <c r="C1525">
        <v>205</v>
      </c>
      <c r="D1525" s="1">
        <v>29917</v>
      </c>
      <c r="E1525" s="10">
        <v>1981</v>
      </c>
      <c r="F1525">
        <v>6</v>
      </c>
      <c r="G1525">
        <v>1</v>
      </c>
      <c r="H1525" s="12">
        <f>ufc_fighters[[#This Row],[weight_pounds]]*0.45359237</f>
        <v>92.986435850000007</v>
      </c>
      <c r="I1525" s="12">
        <f>ufc_fighters[[#This Row],[height_feet]]*30.48+ufc_fighters[[#This Row],[height_inches]]*2.54</f>
        <v>185.42</v>
      </c>
    </row>
    <row r="1526" spans="1:9">
      <c r="A1526">
        <v>1525</v>
      </c>
      <c r="B1526" t="s">
        <v>1530</v>
      </c>
      <c r="C1526">
        <v>155</v>
      </c>
      <c r="D1526" s="1">
        <v>30793</v>
      </c>
      <c r="E1526" s="10">
        <v>1984</v>
      </c>
      <c r="F1526">
        <v>5</v>
      </c>
      <c r="G1526">
        <v>11</v>
      </c>
      <c r="H1526" s="12">
        <f>ufc_fighters[[#This Row],[weight_pounds]]*0.45359237</f>
        <v>70.306817350000003</v>
      </c>
      <c r="I1526" s="12">
        <f>ufc_fighters[[#This Row],[height_feet]]*30.48+ufc_fighters[[#This Row],[height_inches]]*2.54</f>
        <v>180.34</v>
      </c>
    </row>
    <row r="1527" spans="1:9">
      <c r="A1527">
        <v>1526</v>
      </c>
      <c r="B1527" t="s">
        <v>1531</v>
      </c>
      <c r="C1527">
        <v>167</v>
      </c>
      <c r="D1527" s="1"/>
      <c r="E1527" s="10">
        <v>0</v>
      </c>
      <c r="H1527" s="12">
        <f>ufc_fighters[[#This Row],[weight_pounds]]*0.45359237</f>
        <v>75.749925790000006</v>
      </c>
      <c r="I1527" s="12">
        <f>ufc_fighters[[#This Row],[height_feet]]*30.48+ufc_fighters[[#This Row],[height_inches]]*2.54</f>
        <v>0</v>
      </c>
    </row>
    <row r="1528" spans="1:9">
      <c r="A1528">
        <v>1527</v>
      </c>
      <c r="B1528" t="s">
        <v>1532</v>
      </c>
      <c r="C1528">
        <v>125</v>
      </c>
      <c r="D1528" s="1">
        <v>31637</v>
      </c>
      <c r="E1528" s="10">
        <v>1986</v>
      </c>
      <c r="F1528">
        <v>5</v>
      </c>
      <c r="G1528">
        <v>3</v>
      </c>
      <c r="H1528" s="12">
        <f>ufc_fighters[[#This Row],[weight_pounds]]*0.45359237</f>
        <v>56.699046250000002</v>
      </c>
      <c r="I1528" s="12">
        <f>ufc_fighters[[#This Row],[height_feet]]*30.48+ufc_fighters[[#This Row],[height_inches]]*2.54</f>
        <v>160.02000000000001</v>
      </c>
    </row>
    <row r="1529" spans="1:9">
      <c r="A1529">
        <v>1528</v>
      </c>
      <c r="B1529" t="s">
        <v>1533</v>
      </c>
      <c r="C1529">
        <v>155</v>
      </c>
      <c r="D1529" s="1">
        <v>31567</v>
      </c>
      <c r="E1529" s="10">
        <v>1986</v>
      </c>
      <c r="F1529">
        <v>5</v>
      </c>
      <c r="G1529">
        <v>10</v>
      </c>
      <c r="H1529" s="12">
        <f>ufc_fighters[[#This Row],[weight_pounds]]*0.45359237</f>
        <v>70.306817350000003</v>
      </c>
      <c r="I1529" s="12">
        <f>ufc_fighters[[#This Row],[height_feet]]*30.48+ufc_fighters[[#This Row],[height_inches]]*2.54</f>
        <v>177.8</v>
      </c>
    </row>
    <row r="1530" spans="1:9">
      <c r="A1530">
        <v>1529</v>
      </c>
      <c r="B1530" t="s">
        <v>1534</v>
      </c>
      <c r="C1530">
        <v>145</v>
      </c>
      <c r="D1530" s="1">
        <v>32167</v>
      </c>
      <c r="E1530" s="10">
        <v>1988</v>
      </c>
      <c r="F1530">
        <v>5</v>
      </c>
      <c r="G1530">
        <v>7</v>
      </c>
      <c r="H1530" s="12">
        <f>ufc_fighters[[#This Row],[weight_pounds]]*0.45359237</f>
        <v>65.770893650000005</v>
      </c>
      <c r="I1530" s="12">
        <f>ufc_fighters[[#This Row],[height_feet]]*30.48+ufc_fighters[[#This Row],[height_inches]]*2.54</f>
        <v>170.18</v>
      </c>
    </row>
    <row r="1531" spans="1:9">
      <c r="A1531">
        <v>1530</v>
      </c>
      <c r="B1531" t="s">
        <v>1535</v>
      </c>
      <c r="C1531">
        <v>265</v>
      </c>
      <c r="D1531" s="1">
        <v>31119</v>
      </c>
      <c r="E1531" s="10">
        <v>1985</v>
      </c>
      <c r="F1531">
        <v>6</v>
      </c>
      <c r="G1531">
        <v>3</v>
      </c>
      <c r="H1531" s="12">
        <f>ufc_fighters[[#This Row],[weight_pounds]]*0.45359237</f>
        <v>120.20197805000001</v>
      </c>
      <c r="I1531" s="12">
        <f>ufc_fighters[[#This Row],[height_feet]]*30.48+ufc_fighters[[#This Row],[height_inches]]*2.54</f>
        <v>190.5</v>
      </c>
    </row>
    <row r="1532" spans="1:9">
      <c r="A1532">
        <v>1531</v>
      </c>
      <c r="B1532" t="s">
        <v>1536</v>
      </c>
      <c r="C1532">
        <v>205</v>
      </c>
      <c r="D1532" s="1">
        <v>32465</v>
      </c>
      <c r="E1532" s="10">
        <v>1988</v>
      </c>
      <c r="F1532">
        <v>6</v>
      </c>
      <c r="G1532">
        <v>2</v>
      </c>
      <c r="H1532" s="12">
        <f>ufc_fighters[[#This Row],[weight_pounds]]*0.45359237</f>
        <v>92.986435850000007</v>
      </c>
      <c r="I1532" s="12">
        <f>ufc_fighters[[#This Row],[height_feet]]*30.48+ufc_fighters[[#This Row],[height_inches]]*2.54</f>
        <v>187.96</v>
      </c>
    </row>
    <row r="1533" spans="1:9">
      <c r="A1533">
        <v>1532</v>
      </c>
      <c r="B1533" t="s">
        <v>1537</v>
      </c>
      <c r="C1533">
        <v>185</v>
      </c>
      <c r="D1533" s="1">
        <v>33186</v>
      </c>
      <c r="E1533" s="10">
        <v>1990</v>
      </c>
      <c r="F1533">
        <v>6</v>
      </c>
      <c r="G1533">
        <v>0</v>
      </c>
      <c r="H1533" s="12">
        <f>ufc_fighters[[#This Row],[weight_pounds]]*0.45359237</f>
        <v>83.914588450000011</v>
      </c>
      <c r="I1533" s="12">
        <f>ufc_fighters[[#This Row],[height_feet]]*30.48+ufc_fighters[[#This Row],[height_inches]]*2.54</f>
        <v>182.88</v>
      </c>
    </row>
    <row r="1534" spans="1:9">
      <c r="A1534">
        <v>1533</v>
      </c>
      <c r="B1534" t="s">
        <v>1538</v>
      </c>
      <c r="C1534">
        <v>205</v>
      </c>
      <c r="D1534" s="1">
        <v>30747</v>
      </c>
      <c r="E1534" s="10">
        <v>1984</v>
      </c>
      <c r="F1534">
        <v>6</v>
      </c>
      <c r="G1534">
        <v>2</v>
      </c>
      <c r="H1534" s="12">
        <f>ufc_fighters[[#This Row],[weight_pounds]]*0.45359237</f>
        <v>92.986435850000007</v>
      </c>
      <c r="I1534" s="12">
        <f>ufc_fighters[[#This Row],[height_feet]]*30.48+ufc_fighters[[#This Row],[height_inches]]*2.54</f>
        <v>187.96</v>
      </c>
    </row>
    <row r="1535" spans="1:9">
      <c r="A1535">
        <v>1534</v>
      </c>
      <c r="B1535" t="s">
        <v>1539</v>
      </c>
      <c r="C1535">
        <v>135</v>
      </c>
      <c r="D1535" s="1">
        <v>34844</v>
      </c>
      <c r="E1535" s="10">
        <v>1995</v>
      </c>
      <c r="F1535">
        <v>6</v>
      </c>
      <c r="G1535">
        <v>0</v>
      </c>
      <c r="H1535" s="12">
        <f>ufc_fighters[[#This Row],[weight_pounds]]*0.45359237</f>
        <v>61.23496995</v>
      </c>
      <c r="I1535" s="12">
        <f>ufc_fighters[[#This Row],[height_feet]]*30.48+ufc_fighters[[#This Row],[height_inches]]*2.54</f>
        <v>182.88</v>
      </c>
    </row>
    <row r="1536" spans="1:9">
      <c r="A1536">
        <v>1535</v>
      </c>
      <c r="B1536" t="s">
        <v>1540</v>
      </c>
      <c r="C1536">
        <v>230</v>
      </c>
      <c r="D1536" s="1">
        <v>31615</v>
      </c>
      <c r="E1536" s="10">
        <v>1986</v>
      </c>
      <c r="F1536">
        <v>6</v>
      </c>
      <c r="G1536">
        <v>2</v>
      </c>
      <c r="H1536" s="12">
        <f>ufc_fighters[[#This Row],[weight_pounds]]*0.45359237</f>
        <v>104.32624510000001</v>
      </c>
      <c r="I1536" s="12">
        <f>ufc_fighters[[#This Row],[height_feet]]*30.48+ufc_fighters[[#This Row],[height_inches]]*2.54</f>
        <v>187.96</v>
      </c>
    </row>
    <row r="1537" spans="1:9">
      <c r="A1537">
        <v>1536</v>
      </c>
      <c r="B1537" t="s">
        <v>1541</v>
      </c>
      <c r="C1537">
        <v>230</v>
      </c>
      <c r="D1537" s="1"/>
      <c r="E1537" s="10">
        <v>0</v>
      </c>
      <c r="F1537">
        <v>6</v>
      </c>
      <c r="G1537">
        <v>3</v>
      </c>
      <c r="H1537" s="12">
        <f>ufc_fighters[[#This Row],[weight_pounds]]*0.45359237</f>
        <v>104.32624510000001</v>
      </c>
      <c r="I1537" s="12">
        <f>ufc_fighters[[#This Row],[height_feet]]*30.48+ufc_fighters[[#This Row],[height_inches]]*2.54</f>
        <v>190.5</v>
      </c>
    </row>
    <row r="1538" spans="1:9">
      <c r="A1538">
        <v>1537</v>
      </c>
      <c r="B1538" t="s">
        <v>1542</v>
      </c>
      <c r="C1538">
        <v>205</v>
      </c>
      <c r="D1538" s="1">
        <v>30928</v>
      </c>
      <c r="E1538" s="10">
        <v>1984</v>
      </c>
      <c r="F1538">
        <v>6</v>
      </c>
      <c r="G1538">
        <v>1</v>
      </c>
      <c r="H1538" s="12">
        <f>ufc_fighters[[#This Row],[weight_pounds]]*0.45359237</f>
        <v>92.986435850000007</v>
      </c>
      <c r="I1538" s="12">
        <f>ufc_fighters[[#This Row],[height_feet]]*30.48+ufc_fighters[[#This Row],[height_inches]]*2.54</f>
        <v>185.42</v>
      </c>
    </row>
    <row r="1539" spans="1:9">
      <c r="A1539">
        <v>1538</v>
      </c>
      <c r="B1539" t="s">
        <v>1543</v>
      </c>
      <c r="C1539">
        <v>125</v>
      </c>
      <c r="D1539" s="1">
        <v>34780</v>
      </c>
      <c r="E1539" s="10">
        <v>1995</v>
      </c>
      <c r="F1539">
        <v>5</v>
      </c>
      <c r="G1539">
        <v>4</v>
      </c>
      <c r="H1539" s="12">
        <f>ufc_fighters[[#This Row],[weight_pounds]]*0.45359237</f>
        <v>56.699046250000002</v>
      </c>
      <c r="I1539" s="12">
        <f>ufc_fighters[[#This Row],[height_feet]]*30.48+ufc_fighters[[#This Row],[height_inches]]*2.54</f>
        <v>162.56</v>
      </c>
    </row>
    <row r="1540" spans="1:9">
      <c r="A1540">
        <v>1539</v>
      </c>
      <c r="B1540" t="s">
        <v>1544</v>
      </c>
      <c r="C1540">
        <v>199</v>
      </c>
      <c r="D1540" s="1">
        <v>23178</v>
      </c>
      <c r="E1540" s="10">
        <v>1963</v>
      </c>
      <c r="F1540">
        <v>5</v>
      </c>
      <c r="G1540">
        <v>9</v>
      </c>
      <c r="H1540" s="12">
        <f>ufc_fighters[[#This Row],[weight_pounds]]*0.45359237</f>
        <v>90.264881630000005</v>
      </c>
      <c r="I1540" s="12">
        <f>ufc_fighters[[#This Row],[height_feet]]*30.48+ufc_fighters[[#This Row],[height_inches]]*2.54</f>
        <v>175.26</v>
      </c>
    </row>
    <row r="1541" spans="1:9">
      <c r="A1541">
        <v>1540</v>
      </c>
      <c r="B1541" t="s">
        <v>1545</v>
      </c>
      <c r="C1541">
        <v>345</v>
      </c>
      <c r="D1541" s="1">
        <v>25801</v>
      </c>
      <c r="E1541" s="10">
        <v>1970</v>
      </c>
      <c r="F1541">
        <v>6</v>
      </c>
      <c r="G1541">
        <v>11</v>
      </c>
      <c r="H1541" s="12">
        <f>ufc_fighters[[#This Row],[weight_pounds]]*0.45359237</f>
        <v>156.48936765000002</v>
      </c>
      <c r="I1541" s="12">
        <f>ufc_fighters[[#This Row],[height_feet]]*30.48+ufc_fighters[[#This Row],[height_inches]]*2.54</f>
        <v>210.82</v>
      </c>
    </row>
    <row r="1542" spans="1:9">
      <c r="A1542">
        <v>1541</v>
      </c>
      <c r="B1542" t="s">
        <v>1546</v>
      </c>
      <c r="C1542">
        <v>265</v>
      </c>
      <c r="D1542" s="1">
        <v>26891</v>
      </c>
      <c r="E1542" s="10">
        <v>1973</v>
      </c>
      <c r="F1542">
        <v>6</v>
      </c>
      <c r="G1542">
        <v>6</v>
      </c>
      <c r="H1542" s="12">
        <f>ufc_fighters[[#This Row],[weight_pounds]]*0.45359237</f>
        <v>120.20197805000001</v>
      </c>
      <c r="I1542" s="12">
        <f>ufc_fighters[[#This Row],[height_feet]]*30.48+ufc_fighters[[#This Row],[height_inches]]*2.54</f>
        <v>198.12</v>
      </c>
    </row>
    <row r="1543" spans="1:9">
      <c r="A1543">
        <v>1542</v>
      </c>
      <c r="B1543" t="s">
        <v>1547</v>
      </c>
      <c r="C1543">
        <v>145</v>
      </c>
      <c r="D1543" s="1">
        <v>29798</v>
      </c>
      <c r="E1543" s="10">
        <v>1981</v>
      </c>
      <c r="F1543">
        <v>5</v>
      </c>
      <c r="G1543">
        <v>8</v>
      </c>
      <c r="H1543" s="12">
        <f>ufc_fighters[[#This Row],[weight_pounds]]*0.45359237</f>
        <v>65.770893650000005</v>
      </c>
      <c r="I1543" s="12">
        <f>ufc_fighters[[#This Row],[height_feet]]*30.48+ufc_fighters[[#This Row],[height_inches]]*2.54</f>
        <v>172.72</v>
      </c>
    </row>
    <row r="1544" spans="1:9">
      <c r="A1544">
        <v>1543</v>
      </c>
      <c r="B1544" t="s">
        <v>1548</v>
      </c>
      <c r="C1544">
        <v>225</v>
      </c>
      <c r="D1544" s="1"/>
      <c r="E1544" s="10">
        <v>0</v>
      </c>
      <c r="F1544">
        <v>6</v>
      </c>
      <c r="G1544">
        <v>1</v>
      </c>
      <c r="H1544" s="12">
        <f>ufc_fighters[[#This Row],[weight_pounds]]*0.45359237</f>
        <v>102.05828325</v>
      </c>
      <c r="I1544" s="12">
        <f>ufc_fighters[[#This Row],[height_feet]]*30.48+ufc_fighters[[#This Row],[height_inches]]*2.54</f>
        <v>185.42</v>
      </c>
    </row>
    <row r="1545" spans="1:9">
      <c r="A1545">
        <v>1544</v>
      </c>
      <c r="B1545" t="s">
        <v>1549</v>
      </c>
      <c r="C1545">
        <v>170</v>
      </c>
      <c r="D1545" s="1"/>
      <c r="E1545" s="10">
        <v>0</v>
      </c>
      <c r="F1545">
        <v>5</v>
      </c>
      <c r="G1545">
        <v>9</v>
      </c>
      <c r="H1545" s="12">
        <f>ufc_fighters[[#This Row],[weight_pounds]]*0.45359237</f>
        <v>77.110702900000007</v>
      </c>
      <c r="I1545" s="12">
        <f>ufc_fighters[[#This Row],[height_feet]]*30.48+ufc_fighters[[#This Row],[height_inches]]*2.54</f>
        <v>175.26</v>
      </c>
    </row>
    <row r="1546" spans="1:9">
      <c r="A1546">
        <v>1545</v>
      </c>
      <c r="B1546" t="s">
        <v>1550</v>
      </c>
      <c r="C1546">
        <v>205</v>
      </c>
      <c r="D1546" s="1">
        <v>31977</v>
      </c>
      <c r="E1546" s="10">
        <v>1987</v>
      </c>
      <c r="F1546">
        <v>6</v>
      </c>
      <c r="G1546">
        <v>4</v>
      </c>
      <c r="H1546" s="12">
        <f>ufc_fighters[[#This Row],[weight_pounds]]*0.45359237</f>
        <v>92.986435850000007</v>
      </c>
      <c r="I1546" s="12">
        <f>ufc_fighters[[#This Row],[height_feet]]*30.48+ufc_fighters[[#This Row],[height_inches]]*2.54</f>
        <v>193.04</v>
      </c>
    </row>
    <row r="1547" spans="1:9">
      <c r="A1547">
        <v>1546</v>
      </c>
      <c r="B1547" t="s">
        <v>1551</v>
      </c>
      <c r="C1547">
        <v>205</v>
      </c>
      <c r="D1547" s="1">
        <v>30615</v>
      </c>
      <c r="E1547" s="10">
        <v>1983</v>
      </c>
      <c r="H1547" s="12">
        <f>ufc_fighters[[#This Row],[weight_pounds]]*0.45359237</f>
        <v>92.986435850000007</v>
      </c>
      <c r="I1547" s="12">
        <f>ufc_fighters[[#This Row],[height_feet]]*30.48+ufc_fighters[[#This Row],[height_inches]]*2.54</f>
        <v>0</v>
      </c>
    </row>
    <row r="1548" spans="1:9">
      <c r="A1548">
        <v>1547</v>
      </c>
      <c r="B1548" t="s">
        <v>1552</v>
      </c>
      <c r="C1548">
        <v>185</v>
      </c>
      <c r="D1548" s="1">
        <v>32026</v>
      </c>
      <c r="E1548" s="10">
        <v>1987</v>
      </c>
      <c r="F1548">
        <v>5</v>
      </c>
      <c r="G1548">
        <v>11</v>
      </c>
      <c r="H1548" s="12">
        <f>ufc_fighters[[#This Row],[weight_pounds]]*0.45359237</f>
        <v>83.914588450000011</v>
      </c>
      <c r="I1548" s="12">
        <f>ufc_fighters[[#This Row],[height_feet]]*30.48+ufc_fighters[[#This Row],[height_inches]]*2.54</f>
        <v>180.34</v>
      </c>
    </row>
    <row r="1549" spans="1:9">
      <c r="A1549">
        <v>1548</v>
      </c>
      <c r="B1549" t="s">
        <v>1553</v>
      </c>
      <c r="C1549">
        <v>185</v>
      </c>
      <c r="D1549" s="1"/>
      <c r="E1549" s="10">
        <v>0</v>
      </c>
      <c r="H1549" s="12">
        <f>ufc_fighters[[#This Row],[weight_pounds]]*0.45359237</f>
        <v>83.914588450000011</v>
      </c>
      <c r="I1549" s="12">
        <f>ufc_fighters[[#This Row],[height_feet]]*30.48+ufc_fighters[[#This Row],[height_inches]]*2.54</f>
        <v>0</v>
      </c>
    </row>
    <row r="1550" spans="1:9">
      <c r="A1550">
        <v>1549</v>
      </c>
      <c r="B1550" t="s">
        <v>1554</v>
      </c>
      <c r="C1550">
        <v>145</v>
      </c>
      <c r="D1550" s="1"/>
      <c r="E1550" s="10">
        <v>0</v>
      </c>
      <c r="H1550" s="12">
        <f>ufc_fighters[[#This Row],[weight_pounds]]*0.45359237</f>
        <v>65.770893650000005</v>
      </c>
      <c r="I1550" s="12">
        <f>ufc_fighters[[#This Row],[height_feet]]*30.48+ufc_fighters[[#This Row],[height_inches]]*2.54</f>
        <v>0</v>
      </c>
    </row>
    <row r="1551" spans="1:9">
      <c r="A1551">
        <v>1550</v>
      </c>
      <c r="B1551" t="s">
        <v>1555</v>
      </c>
      <c r="C1551">
        <v>149</v>
      </c>
      <c r="D1551" s="1">
        <v>29906</v>
      </c>
      <c r="E1551" s="10">
        <v>1981</v>
      </c>
      <c r="F1551">
        <v>5</v>
      </c>
      <c r="G1551">
        <v>9</v>
      </c>
      <c r="H1551" s="12">
        <f>ufc_fighters[[#This Row],[weight_pounds]]*0.45359237</f>
        <v>67.585263130000001</v>
      </c>
      <c r="I1551" s="12">
        <f>ufc_fighters[[#This Row],[height_feet]]*30.48+ufc_fighters[[#This Row],[height_inches]]*2.54</f>
        <v>175.26</v>
      </c>
    </row>
    <row r="1552" spans="1:9">
      <c r="A1552">
        <v>1551</v>
      </c>
      <c r="B1552" t="s">
        <v>1556</v>
      </c>
      <c r="C1552">
        <v>135</v>
      </c>
      <c r="D1552" s="1"/>
      <c r="E1552" s="10">
        <v>0</v>
      </c>
      <c r="F1552">
        <v>5</v>
      </c>
      <c r="G1552">
        <v>8</v>
      </c>
      <c r="H1552" s="12">
        <f>ufc_fighters[[#This Row],[weight_pounds]]*0.45359237</f>
        <v>61.23496995</v>
      </c>
      <c r="I1552" s="12">
        <f>ufc_fighters[[#This Row],[height_feet]]*30.48+ufc_fighters[[#This Row],[height_inches]]*2.54</f>
        <v>172.72</v>
      </c>
    </row>
    <row r="1553" spans="1:9">
      <c r="A1553">
        <v>1552</v>
      </c>
      <c r="B1553" t="s">
        <v>1557</v>
      </c>
      <c r="C1553">
        <v>185</v>
      </c>
      <c r="D1553" s="1">
        <v>31149</v>
      </c>
      <c r="E1553" s="10">
        <v>1985</v>
      </c>
      <c r="F1553">
        <v>5</v>
      </c>
      <c r="G1553">
        <v>11</v>
      </c>
      <c r="H1553" s="12">
        <f>ufc_fighters[[#This Row],[weight_pounds]]*0.45359237</f>
        <v>83.914588450000011</v>
      </c>
      <c r="I1553" s="12">
        <f>ufc_fighters[[#This Row],[height_feet]]*30.48+ufc_fighters[[#This Row],[height_inches]]*2.54</f>
        <v>180.34</v>
      </c>
    </row>
    <row r="1554" spans="1:9">
      <c r="A1554">
        <v>1553</v>
      </c>
      <c r="B1554" t="s">
        <v>1558</v>
      </c>
      <c r="C1554">
        <v>205</v>
      </c>
      <c r="D1554" s="1">
        <v>32173</v>
      </c>
      <c r="E1554" s="10">
        <v>1988</v>
      </c>
      <c r="F1554">
        <v>6</v>
      </c>
      <c r="G1554">
        <v>0</v>
      </c>
      <c r="H1554" s="12">
        <f>ufc_fighters[[#This Row],[weight_pounds]]*0.45359237</f>
        <v>92.986435850000007</v>
      </c>
      <c r="I1554" s="12">
        <f>ufc_fighters[[#This Row],[height_feet]]*30.48+ufc_fighters[[#This Row],[height_inches]]*2.54</f>
        <v>182.88</v>
      </c>
    </row>
    <row r="1555" spans="1:9">
      <c r="A1555">
        <v>1554</v>
      </c>
      <c r="B1555" t="s">
        <v>1559</v>
      </c>
      <c r="C1555">
        <v>140</v>
      </c>
      <c r="D1555" s="1">
        <v>33089</v>
      </c>
      <c r="E1555" s="10">
        <v>1990</v>
      </c>
      <c r="F1555">
        <v>5</v>
      </c>
      <c r="G1555">
        <v>7</v>
      </c>
      <c r="H1555" s="12">
        <f>ufc_fighters[[#This Row],[weight_pounds]]*0.45359237</f>
        <v>63.502931800000006</v>
      </c>
      <c r="I1555" s="12">
        <f>ufc_fighters[[#This Row],[height_feet]]*30.48+ufc_fighters[[#This Row],[height_inches]]*2.54</f>
        <v>170.18</v>
      </c>
    </row>
    <row r="1556" spans="1:9">
      <c r="A1556">
        <v>1555</v>
      </c>
      <c r="B1556" t="s">
        <v>1560</v>
      </c>
      <c r="C1556">
        <v>155</v>
      </c>
      <c r="D1556" s="1">
        <v>34815</v>
      </c>
      <c r="E1556" s="10">
        <v>1995</v>
      </c>
      <c r="F1556">
        <v>5</v>
      </c>
      <c r="G1556">
        <v>10</v>
      </c>
      <c r="H1556" s="12">
        <f>ufc_fighters[[#This Row],[weight_pounds]]*0.45359237</f>
        <v>70.306817350000003</v>
      </c>
      <c r="I1556" s="12">
        <f>ufc_fighters[[#This Row],[height_feet]]*30.48+ufc_fighters[[#This Row],[height_inches]]*2.54</f>
        <v>177.8</v>
      </c>
    </row>
    <row r="1557" spans="1:9">
      <c r="A1557">
        <v>1556</v>
      </c>
      <c r="B1557" t="s">
        <v>1561</v>
      </c>
      <c r="C1557">
        <v>115</v>
      </c>
      <c r="D1557" s="1">
        <v>31324</v>
      </c>
      <c r="E1557" s="10">
        <v>1985</v>
      </c>
      <c r="F1557">
        <v>5</v>
      </c>
      <c r="G1557">
        <v>7</v>
      </c>
      <c r="H1557" s="12">
        <f>ufc_fighters[[#This Row],[weight_pounds]]*0.45359237</f>
        <v>52.163122550000004</v>
      </c>
      <c r="I1557" s="12">
        <f>ufc_fighters[[#This Row],[height_feet]]*30.48+ufc_fighters[[#This Row],[height_inches]]*2.54</f>
        <v>170.18</v>
      </c>
    </row>
    <row r="1558" spans="1:9">
      <c r="A1558">
        <v>1557</v>
      </c>
      <c r="B1558" t="s">
        <v>1562</v>
      </c>
      <c r="C1558">
        <v>155</v>
      </c>
      <c r="D1558" s="1">
        <v>28698</v>
      </c>
      <c r="E1558" s="10">
        <v>1978</v>
      </c>
      <c r="F1558">
        <v>5</v>
      </c>
      <c r="G1558">
        <v>6</v>
      </c>
      <c r="H1558" s="12">
        <f>ufc_fighters[[#This Row],[weight_pounds]]*0.45359237</f>
        <v>70.306817350000003</v>
      </c>
      <c r="I1558" s="12">
        <f>ufc_fighters[[#This Row],[height_feet]]*30.48+ufc_fighters[[#This Row],[height_inches]]*2.54</f>
        <v>167.64000000000001</v>
      </c>
    </row>
    <row r="1559" spans="1:9">
      <c r="A1559">
        <v>1558</v>
      </c>
      <c r="B1559" t="s">
        <v>1563</v>
      </c>
      <c r="C1559">
        <v>245</v>
      </c>
      <c r="D1559" s="1">
        <v>25933</v>
      </c>
      <c r="E1559" s="10">
        <v>1970</v>
      </c>
      <c r="F1559">
        <v>6</v>
      </c>
      <c r="G1559">
        <v>3</v>
      </c>
      <c r="H1559" s="12">
        <f>ufc_fighters[[#This Row],[weight_pounds]]*0.45359237</f>
        <v>111.13013065000001</v>
      </c>
      <c r="I1559" s="12">
        <f>ufc_fighters[[#This Row],[height_feet]]*30.48+ufc_fighters[[#This Row],[height_inches]]*2.54</f>
        <v>190.5</v>
      </c>
    </row>
    <row r="1560" spans="1:9">
      <c r="A1560">
        <v>1559</v>
      </c>
      <c r="B1560" t="s">
        <v>1564</v>
      </c>
      <c r="C1560">
        <v>260</v>
      </c>
      <c r="D1560" s="1">
        <v>30976</v>
      </c>
      <c r="E1560" s="10">
        <v>1984</v>
      </c>
      <c r="F1560">
        <v>6</v>
      </c>
      <c r="G1560">
        <v>0</v>
      </c>
      <c r="H1560" s="12">
        <f>ufc_fighters[[#This Row],[weight_pounds]]*0.45359237</f>
        <v>117.9340162</v>
      </c>
      <c r="I1560" s="12">
        <f>ufc_fighters[[#This Row],[height_feet]]*30.48+ufc_fighters[[#This Row],[height_inches]]*2.54</f>
        <v>182.88</v>
      </c>
    </row>
    <row r="1561" spans="1:9">
      <c r="A1561">
        <v>1560</v>
      </c>
      <c r="B1561" t="s">
        <v>1565</v>
      </c>
      <c r="C1561">
        <v>155</v>
      </c>
      <c r="D1561" s="1">
        <v>29532</v>
      </c>
      <c r="E1561" s="10">
        <v>1980</v>
      </c>
      <c r="F1561">
        <v>5</v>
      </c>
      <c r="G1561">
        <v>9</v>
      </c>
      <c r="H1561" s="12">
        <f>ufc_fighters[[#This Row],[weight_pounds]]*0.45359237</f>
        <v>70.306817350000003</v>
      </c>
      <c r="I1561" s="12">
        <f>ufc_fighters[[#This Row],[height_feet]]*30.48+ufc_fighters[[#This Row],[height_inches]]*2.54</f>
        <v>175.26</v>
      </c>
    </row>
    <row r="1562" spans="1:9">
      <c r="A1562">
        <v>1561</v>
      </c>
      <c r="B1562" t="s">
        <v>1566</v>
      </c>
      <c r="C1562">
        <v>205</v>
      </c>
      <c r="D1562" s="1"/>
      <c r="E1562" s="10">
        <v>0</v>
      </c>
      <c r="H1562" s="12">
        <f>ufc_fighters[[#This Row],[weight_pounds]]*0.45359237</f>
        <v>92.986435850000007</v>
      </c>
      <c r="I1562" s="12">
        <f>ufc_fighters[[#This Row],[height_feet]]*30.48+ufc_fighters[[#This Row],[height_inches]]*2.54</f>
        <v>0</v>
      </c>
    </row>
    <row r="1563" spans="1:9">
      <c r="A1563">
        <v>1562</v>
      </c>
      <c r="B1563" t="s">
        <v>1567</v>
      </c>
      <c r="C1563">
        <v>135</v>
      </c>
      <c r="D1563" s="1">
        <v>30211</v>
      </c>
      <c r="E1563" s="10">
        <v>1982</v>
      </c>
      <c r="F1563">
        <v>5</v>
      </c>
      <c r="G1563">
        <v>5</v>
      </c>
      <c r="H1563" s="12">
        <f>ufc_fighters[[#This Row],[weight_pounds]]*0.45359237</f>
        <v>61.23496995</v>
      </c>
      <c r="I1563" s="12">
        <f>ufc_fighters[[#This Row],[height_feet]]*30.48+ufc_fighters[[#This Row],[height_inches]]*2.54</f>
        <v>165.1</v>
      </c>
    </row>
    <row r="1564" spans="1:9">
      <c r="A1564">
        <v>1563</v>
      </c>
      <c r="B1564" t="s">
        <v>1568</v>
      </c>
      <c r="C1564">
        <v>135</v>
      </c>
      <c r="D1564" s="1">
        <v>32736</v>
      </c>
      <c r="E1564" s="10">
        <v>1989</v>
      </c>
      <c r="F1564">
        <v>5</v>
      </c>
      <c r="G1564">
        <v>6</v>
      </c>
      <c r="H1564" s="12">
        <f>ufc_fighters[[#This Row],[weight_pounds]]*0.45359237</f>
        <v>61.23496995</v>
      </c>
      <c r="I1564" s="12">
        <f>ufc_fighters[[#This Row],[height_feet]]*30.48+ufc_fighters[[#This Row],[height_inches]]*2.54</f>
        <v>167.64000000000001</v>
      </c>
    </row>
    <row r="1565" spans="1:9">
      <c r="A1565">
        <v>1564</v>
      </c>
      <c r="B1565" t="s">
        <v>1569</v>
      </c>
      <c r="C1565">
        <v>170</v>
      </c>
      <c r="D1565" s="1">
        <v>27514</v>
      </c>
      <c r="E1565" s="10">
        <v>1975</v>
      </c>
      <c r="F1565">
        <v>6</v>
      </c>
      <c r="G1565">
        <v>0</v>
      </c>
      <c r="H1565" s="12">
        <f>ufc_fighters[[#This Row],[weight_pounds]]*0.45359237</f>
        <v>77.110702900000007</v>
      </c>
      <c r="I1565" s="12">
        <f>ufc_fighters[[#This Row],[height_feet]]*30.48+ufc_fighters[[#This Row],[height_inches]]*2.54</f>
        <v>182.88</v>
      </c>
    </row>
    <row r="1566" spans="1:9">
      <c r="A1566">
        <v>1565</v>
      </c>
      <c r="B1566" t="s">
        <v>1570</v>
      </c>
      <c r="C1566">
        <v>185</v>
      </c>
      <c r="D1566" s="1">
        <v>32739</v>
      </c>
      <c r="E1566" s="10">
        <v>1989</v>
      </c>
      <c r="F1566">
        <v>6</v>
      </c>
      <c r="G1566">
        <v>1</v>
      </c>
      <c r="H1566" s="12">
        <f>ufc_fighters[[#This Row],[weight_pounds]]*0.45359237</f>
        <v>83.914588450000011</v>
      </c>
      <c r="I1566" s="12">
        <f>ufc_fighters[[#This Row],[height_feet]]*30.48+ufc_fighters[[#This Row],[height_inches]]*2.54</f>
        <v>185.42</v>
      </c>
    </row>
    <row r="1567" spans="1:9">
      <c r="A1567">
        <v>1566</v>
      </c>
      <c r="B1567" t="s">
        <v>1571</v>
      </c>
      <c r="C1567">
        <v>170</v>
      </c>
      <c r="D1567" s="1">
        <v>29915</v>
      </c>
      <c r="E1567" s="10">
        <v>1981</v>
      </c>
      <c r="F1567">
        <v>6</v>
      </c>
      <c r="G1567">
        <v>0</v>
      </c>
      <c r="H1567" s="12">
        <f>ufc_fighters[[#This Row],[weight_pounds]]*0.45359237</f>
        <v>77.110702900000007</v>
      </c>
      <c r="I1567" s="12">
        <f>ufc_fighters[[#This Row],[height_feet]]*30.48+ufc_fighters[[#This Row],[height_inches]]*2.54</f>
        <v>182.88</v>
      </c>
    </row>
    <row r="1568" spans="1:9">
      <c r="A1568">
        <v>1567</v>
      </c>
      <c r="B1568" t="s">
        <v>1572</v>
      </c>
      <c r="C1568">
        <v>145</v>
      </c>
      <c r="D1568" s="1">
        <v>35030</v>
      </c>
      <c r="E1568" s="10">
        <v>1995</v>
      </c>
      <c r="F1568">
        <v>5</v>
      </c>
      <c r="G1568">
        <v>9</v>
      </c>
      <c r="H1568" s="12">
        <f>ufc_fighters[[#This Row],[weight_pounds]]*0.45359237</f>
        <v>65.770893650000005</v>
      </c>
      <c r="I1568" s="12">
        <f>ufc_fighters[[#This Row],[height_feet]]*30.48+ufc_fighters[[#This Row],[height_inches]]*2.54</f>
        <v>175.26</v>
      </c>
    </row>
    <row r="1569" spans="1:9">
      <c r="A1569">
        <v>1568</v>
      </c>
      <c r="B1569" t="s">
        <v>1573</v>
      </c>
      <c r="C1569">
        <v>155</v>
      </c>
      <c r="D1569" s="1">
        <v>31246</v>
      </c>
      <c r="E1569" s="10">
        <v>1985</v>
      </c>
      <c r="F1569">
        <v>5</v>
      </c>
      <c r="G1569">
        <v>6</v>
      </c>
      <c r="H1569" s="12">
        <f>ufc_fighters[[#This Row],[weight_pounds]]*0.45359237</f>
        <v>70.306817350000003</v>
      </c>
      <c r="I1569" s="12">
        <f>ufc_fighters[[#This Row],[height_feet]]*30.48+ufc_fighters[[#This Row],[height_inches]]*2.54</f>
        <v>167.64000000000001</v>
      </c>
    </row>
    <row r="1570" spans="1:9">
      <c r="A1570">
        <v>1569</v>
      </c>
      <c r="B1570" t="s">
        <v>1574</v>
      </c>
      <c r="C1570">
        <v>244</v>
      </c>
      <c r="D1570" s="1">
        <v>31334</v>
      </c>
      <c r="E1570" s="10">
        <v>1985</v>
      </c>
      <c r="F1570">
        <v>6</v>
      </c>
      <c r="G1570">
        <v>6</v>
      </c>
      <c r="H1570" s="12">
        <f>ufc_fighters[[#This Row],[weight_pounds]]*0.45359237</f>
        <v>110.67653828</v>
      </c>
      <c r="I1570" s="12">
        <f>ufc_fighters[[#This Row],[height_feet]]*30.48+ufc_fighters[[#This Row],[height_inches]]*2.54</f>
        <v>198.12</v>
      </c>
    </row>
    <row r="1571" spans="1:9">
      <c r="A1571">
        <v>1570</v>
      </c>
      <c r="B1571" t="s">
        <v>1575</v>
      </c>
      <c r="C1571">
        <v>155</v>
      </c>
      <c r="D1571" s="1"/>
      <c r="E1571" s="10">
        <v>0</v>
      </c>
      <c r="H1571" s="12">
        <f>ufc_fighters[[#This Row],[weight_pounds]]*0.45359237</f>
        <v>70.306817350000003</v>
      </c>
      <c r="I1571" s="12">
        <f>ufc_fighters[[#This Row],[height_feet]]*30.48+ufc_fighters[[#This Row],[height_inches]]*2.54</f>
        <v>0</v>
      </c>
    </row>
    <row r="1572" spans="1:9">
      <c r="A1572">
        <v>1571</v>
      </c>
      <c r="B1572" t="s">
        <v>1576</v>
      </c>
      <c r="C1572">
        <v>170</v>
      </c>
      <c r="D1572" s="1">
        <v>29714</v>
      </c>
      <c r="E1572" s="10">
        <v>1981</v>
      </c>
      <c r="F1572">
        <v>6</v>
      </c>
      <c r="G1572">
        <v>1</v>
      </c>
      <c r="H1572" s="12">
        <f>ufc_fighters[[#This Row],[weight_pounds]]*0.45359237</f>
        <v>77.110702900000007</v>
      </c>
      <c r="I1572" s="12">
        <f>ufc_fighters[[#This Row],[height_feet]]*30.48+ufc_fighters[[#This Row],[height_inches]]*2.54</f>
        <v>185.42</v>
      </c>
    </row>
    <row r="1573" spans="1:9">
      <c r="A1573">
        <v>1572</v>
      </c>
      <c r="B1573" t="s">
        <v>1577</v>
      </c>
      <c r="C1573">
        <v>230</v>
      </c>
      <c r="D1573" s="1"/>
      <c r="E1573" s="10">
        <v>0</v>
      </c>
      <c r="F1573">
        <v>5</v>
      </c>
      <c r="G1573">
        <v>11</v>
      </c>
      <c r="H1573" s="12">
        <f>ufc_fighters[[#This Row],[weight_pounds]]*0.45359237</f>
        <v>104.32624510000001</v>
      </c>
      <c r="I1573" s="12">
        <f>ufc_fighters[[#This Row],[height_feet]]*30.48+ufc_fighters[[#This Row],[height_inches]]*2.54</f>
        <v>180.34</v>
      </c>
    </row>
    <row r="1574" spans="1:9">
      <c r="A1574">
        <v>1573</v>
      </c>
      <c r="B1574" t="s">
        <v>1578</v>
      </c>
      <c r="C1574">
        <v>154</v>
      </c>
      <c r="D1574" s="1">
        <v>28636</v>
      </c>
      <c r="E1574" s="10">
        <v>1978</v>
      </c>
      <c r="F1574">
        <v>5</v>
      </c>
      <c r="G1574">
        <v>7</v>
      </c>
      <c r="H1574" s="12">
        <f>ufc_fighters[[#This Row],[weight_pounds]]*0.45359237</f>
        <v>69.853224980000007</v>
      </c>
      <c r="I1574" s="12">
        <f>ufc_fighters[[#This Row],[height_feet]]*30.48+ufc_fighters[[#This Row],[height_inches]]*2.54</f>
        <v>170.18</v>
      </c>
    </row>
    <row r="1575" spans="1:9">
      <c r="A1575">
        <v>1574</v>
      </c>
      <c r="B1575" t="s">
        <v>1579</v>
      </c>
      <c r="C1575">
        <v>170</v>
      </c>
      <c r="D1575" s="1">
        <v>32185</v>
      </c>
      <c r="E1575" s="10">
        <v>1988</v>
      </c>
      <c r="F1575">
        <v>5</v>
      </c>
      <c r="G1575">
        <v>11</v>
      </c>
      <c r="H1575" s="12">
        <f>ufc_fighters[[#This Row],[weight_pounds]]*0.45359237</f>
        <v>77.110702900000007</v>
      </c>
      <c r="I1575" s="12">
        <f>ufc_fighters[[#This Row],[height_feet]]*30.48+ufc_fighters[[#This Row],[height_inches]]*2.54</f>
        <v>180.34</v>
      </c>
    </row>
    <row r="1576" spans="1:9">
      <c r="A1576">
        <v>1575</v>
      </c>
      <c r="B1576" t="s">
        <v>1580</v>
      </c>
      <c r="C1576">
        <v>139</v>
      </c>
      <c r="D1576" s="1">
        <v>31347</v>
      </c>
      <c r="E1576" s="10">
        <v>1985</v>
      </c>
      <c r="F1576">
        <v>5</v>
      </c>
      <c r="G1576">
        <v>8</v>
      </c>
      <c r="H1576" s="12">
        <f>ufc_fighters[[#This Row],[weight_pounds]]*0.45359237</f>
        <v>63.049339430000003</v>
      </c>
      <c r="I1576" s="12">
        <f>ufc_fighters[[#This Row],[height_feet]]*30.48+ufc_fighters[[#This Row],[height_inches]]*2.54</f>
        <v>172.72</v>
      </c>
    </row>
    <row r="1577" spans="1:9">
      <c r="A1577">
        <v>1576</v>
      </c>
      <c r="B1577" t="s">
        <v>1581</v>
      </c>
      <c r="C1577">
        <v>145</v>
      </c>
      <c r="D1577" s="1">
        <v>31853</v>
      </c>
      <c r="E1577" s="10">
        <v>1987</v>
      </c>
      <c r="F1577">
        <v>5</v>
      </c>
      <c r="G1577">
        <v>7</v>
      </c>
      <c r="H1577" s="12">
        <f>ufc_fighters[[#This Row],[weight_pounds]]*0.45359237</f>
        <v>65.770893650000005</v>
      </c>
      <c r="I1577" s="12">
        <f>ufc_fighters[[#This Row],[height_feet]]*30.48+ufc_fighters[[#This Row],[height_inches]]*2.54</f>
        <v>170.18</v>
      </c>
    </row>
    <row r="1578" spans="1:9">
      <c r="A1578">
        <v>1577</v>
      </c>
      <c r="B1578" t="s">
        <v>1582</v>
      </c>
      <c r="C1578">
        <v>205</v>
      </c>
      <c r="D1578" s="1">
        <v>34310</v>
      </c>
      <c r="E1578" s="10">
        <v>1993</v>
      </c>
      <c r="F1578">
        <v>6</v>
      </c>
      <c r="G1578">
        <v>4</v>
      </c>
      <c r="H1578" s="12">
        <f>ufc_fighters[[#This Row],[weight_pounds]]*0.45359237</f>
        <v>92.986435850000007</v>
      </c>
      <c r="I1578" s="12">
        <f>ufc_fighters[[#This Row],[height_feet]]*30.48+ufc_fighters[[#This Row],[height_inches]]*2.54</f>
        <v>193.04</v>
      </c>
    </row>
    <row r="1579" spans="1:9">
      <c r="A1579">
        <v>1578</v>
      </c>
      <c r="B1579" t="s">
        <v>1583</v>
      </c>
      <c r="C1579">
        <v>265</v>
      </c>
      <c r="D1579" s="1">
        <v>28841</v>
      </c>
      <c r="E1579" s="10">
        <v>1978</v>
      </c>
      <c r="F1579">
        <v>6</v>
      </c>
      <c r="G1579">
        <v>1</v>
      </c>
      <c r="H1579" s="12">
        <f>ufc_fighters[[#This Row],[weight_pounds]]*0.45359237</f>
        <v>120.20197805000001</v>
      </c>
      <c r="I1579" s="12">
        <f>ufc_fighters[[#This Row],[height_feet]]*30.48+ufc_fighters[[#This Row],[height_inches]]*2.54</f>
        <v>185.42</v>
      </c>
    </row>
    <row r="1580" spans="1:9">
      <c r="A1580">
        <v>1579</v>
      </c>
      <c r="B1580" t="s">
        <v>1584</v>
      </c>
      <c r="C1580">
        <v>145</v>
      </c>
      <c r="D1580" s="1">
        <v>32447</v>
      </c>
      <c r="E1580" s="10">
        <v>1988</v>
      </c>
      <c r="F1580">
        <v>5</v>
      </c>
      <c r="G1580">
        <v>10</v>
      </c>
      <c r="H1580" s="12">
        <f>ufc_fighters[[#This Row],[weight_pounds]]*0.45359237</f>
        <v>65.770893650000005</v>
      </c>
      <c r="I1580" s="12">
        <f>ufc_fighters[[#This Row],[height_feet]]*30.48+ufc_fighters[[#This Row],[height_inches]]*2.54</f>
        <v>177.8</v>
      </c>
    </row>
    <row r="1581" spans="1:9">
      <c r="A1581">
        <v>1580</v>
      </c>
      <c r="B1581" t="s">
        <v>1585</v>
      </c>
      <c r="C1581">
        <v>145</v>
      </c>
      <c r="D1581" s="1">
        <v>31237</v>
      </c>
      <c r="E1581" s="10">
        <v>1985</v>
      </c>
      <c r="F1581">
        <v>5</v>
      </c>
      <c r="G1581">
        <v>8</v>
      </c>
      <c r="H1581" s="12">
        <f>ufc_fighters[[#This Row],[weight_pounds]]*0.45359237</f>
        <v>65.770893650000005</v>
      </c>
      <c r="I1581" s="12">
        <f>ufc_fighters[[#This Row],[height_feet]]*30.48+ufc_fighters[[#This Row],[height_inches]]*2.54</f>
        <v>172.72</v>
      </c>
    </row>
    <row r="1582" spans="1:9">
      <c r="A1582">
        <v>1581</v>
      </c>
      <c r="B1582" t="s">
        <v>1586</v>
      </c>
      <c r="C1582">
        <v>145</v>
      </c>
      <c r="D1582" s="1">
        <v>29589</v>
      </c>
      <c r="E1582" s="10">
        <v>1981</v>
      </c>
      <c r="F1582">
        <v>5</v>
      </c>
      <c r="G1582">
        <v>8</v>
      </c>
      <c r="H1582" s="12">
        <f>ufc_fighters[[#This Row],[weight_pounds]]*0.45359237</f>
        <v>65.770893650000005</v>
      </c>
      <c r="I1582" s="12">
        <f>ufc_fighters[[#This Row],[height_feet]]*30.48+ufc_fighters[[#This Row],[height_inches]]*2.54</f>
        <v>172.72</v>
      </c>
    </row>
    <row r="1583" spans="1:9">
      <c r="A1583">
        <v>1582</v>
      </c>
      <c r="B1583" t="s">
        <v>1587</v>
      </c>
      <c r="C1583">
        <v>185</v>
      </c>
      <c r="D1583" s="1"/>
      <c r="E1583" s="10">
        <v>0</v>
      </c>
      <c r="F1583">
        <v>5</v>
      </c>
      <c r="G1583">
        <v>9</v>
      </c>
      <c r="H1583" s="12">
        <f>ufc_fighters[[#This Row],[weight_pounds]]*0.45359237</f>
        <v>83.914588450000011</v>
      </c>
      <c r="I1583" s="12">
        <f>ufc_fighters[[#This Row],[height_feet]]*30.48+ufc_fighters[[#This Row],[height_inches]]*2.54</f>
        <v>175.26</v>
      </c>
    </row>
    <row r="1584" spans="1:9">
      <c r="A1584">
        <v>1583</v>
      </c>
      <c r="B1584" t="s">
        <v>1588</v>
      </c>
      <c r="C1584">
        <v>115</v>
      </c>
      <c r="D1584" s="1">
        <v>29781</v>
      </c>
      <c r="E1584" s="10">
        <v>1981</v>
      </c>
      <c r="F1584">
        <v>5</v>
      </c>
      <c r="G1584">
        <v>3</v>
      </c>
      <c r="H1584" s="12">
        <f>ufc_fighters[[#This Row],[weight_pounds]]*0.45359237</f>
        <v>52.163122550000004</v>
      </c>
      <c r="I1584" s="12">
        <f>ufc_fighters[[#This Row],[height_feet]]*30.48+ufc_fighters[[#This Row],[height_inches]]*2.54</f>
        <v>160.02000000000001</v>
      </c>
    </row>
    <row r="1585" spans="1:9">
      <c r="A1585">
        <v>1584</v>
      </c>
      <c r="B1585" t="s">
        <v>1589</v>
      </c>
      <c r="C1585">
        <v>135</v>
      </c>
      <c r="D1585" s="1">
        <v>32784</v>
      </c>
      <c r="E1585" s="10">
        <v>1989</v>
      </c>
      <c r="F1585">
        <v>5</v>
      </c>
      <c r="G1585">
        <v>5</v>
      </c>
      <c r="H1585" s="12">
        <f>ufc_fighters[[#This Row],[weight_pounds]]*0.45359237</f>
        <v>61.23496995</v>
      </c>
      <c r="I1585" s="12">
        <f>ufc_fighters[[#This Row],[height_feet]]*30.48+ufc_fighters[[#This Row],[height_inches]]*2.54</f>
        <v>165.1</v>
      </c>
    </row>
    <row r="1586" spans="1:9">
      <c r="A1586">
        <v>1585</v>
      </c>
      <c r="B1586" t="s">
        <v>1590</v>
      </c>
      <c r="C1586">
        <v>170</v>
      </c>
      <c r="D1586" s="1"/>
      <c r="E1586" s="10">
        <v>0</v>
      </c>
      <c r="F1586">
        <v>5</v>
      </c>
      <c r="G1586">
        <v>11</v>
      </c>
      <c r="H1586" s="12">
        <f>ufc_fighters[[#This Row],[weight_pounds]]*0.45359237</f>
        <v>77.110702900000007</v>
      </c>
      <c r="I1586" s="12">
        <f>ufc_fighters[[#This Row],[height_feet]]*30.48+ufc_fighters[[#This Row],[height_inches]]*2.54</f>
        <v>180.34</v>
      </c>
    </row>
    <row r="1587" spans="1:9">
      <c r="A1587">
        <v>1586</v>
      </c>
      <c r="B1587" t="s">
        <v>1591</v>
      </c>
      <c r="C1587">
        <v>200</v>
      </c>
      <c r="D1587" s="1"/>
      <c r="E1587" s="10">
        <v>0</v>
      </c>
      <c r="F1587">
        <v>6</v>
      </c>
      <c r="G1587">
        <v>1</v>
      </c>
      <c r="H1587" s="12">
        <f>ufc_fighters[[#This Row],[weight_pounds]]*0.45359237</f>
        <v>90.718474000000001</v>
      </c>
      <c r="I1587" s="12">
        <f>ufc_fighters[[#This Row],[height_feet]]*30.48+ufc_fighters[[#This Row],[height_inches]]*2.54</f>
        <v>185.42</v>
      </c>
    </row>
    <row r="1588" spans="1:9">
      <c r="A1588">
        <v>1587</v>
      </c>
      <c r="B1588" t="s">
        <v>1592</v>
      </c>
      <c r="C1588">
        <v>145</v>
      </c>
      <c r="D1588" s="1">
        <v>34704</v>
      </c>
      <c r="E1588" s="10">
        <v>1995</v>
      </c>
      <c r="F1588">
        <v>5</v>
      </c>
      <c r="G1588">
        <v>7</v>
      </c>
      <c r="H1588" s="12">
        <f>ufc_fighters[[#This Row],[weight_pounds]]*0.45359237</f>
        <v>65.770893650000005</v>
      </c>
      <c r="I1588" s="12">
        <f>ufc_fighters[[#This Row],[height_feet]]*30.48+ufc_fighters[[#This Row],[height_inches]]*2.54</f>
        <v>170.18</v>
      </c>
    </row>
    <row r="1589" spans="1:9">
      <c r="A1589">
        <v>1588</v>
      </c>
      <c r="B1589" t="s">
        <v>1593</v>
      </c>
      <c r="C1589">
        <v>170</v>
      </c>
      <c r="D1589" s="1">
        <v>30058</v>
      </c>
      <c r="E1589" s="10">
        <v>1982</v>
      </c>
      <c r="F1589">
        <v>6</v>
      </c>
      <c r="G1589">
        <v>0</v>
      </c>
      <c r="H1589" s="12">
        <f>ufc_fighters[[#This Row],[weight_pounds]]*0.45359237</f>
        <v>77.110702900000007</v>
      </c>
      <c r="I1589" s="12">
        <f>ufc_fighters[[#This Row],[height_feet]]*30.48+ufc_fighters[[#This Row],[height_inches]]*2.54</f>
        <v>182.88</v>
      </c>
    </row>
    <row r="1590" spans="1:9">
      <c r="A1590">
        <v>1589</v>
      </c>
      <c r="B1590" t="s">
        <v>1594</v>
      </c>
      <c r="C1590">
        <v>135</v>
      </c>
      <c r="D1590" s="1">
        <v>30274</v>
      </c>
      <c r="E1590" s="10">
        <v>1982</v>
      </c>
      <c r="F1590">
        <v>5</v>
      </c>
      <c r="G1590">
        <v>7</v>
      </c>
      <c r="H1590" s="12">
        <f>ufc_fighters[[#This Row],[weight_pounds]]*0.45359237</f>
        <v>61.23496995</v>
      </c>
      <c r="I1590" s="12">
        <f>ufc_fighters[[#This Row],[height_feet]]*30.48+ufc_fighters[[#This Row],[height_inches]]*2.54</f>
        <v>170.18</v>
      </c>
    </row>
    <row r="1591" spans="1:9">
      <c r="A1591">
        <v>1590</v>
      </c>
      <c r="B1591" t="s">
        <v>1595</v>
      </c>
      <c r="C1591">
        <v>200</v>
      </c>
      <c r="D1591" s="1">
        <v>25846</v>
      </c>
      <c r="E1591" s="10">
        <v>1970</v>
      </c>
      <c r="F1591">
        <v>5</v>
      </c>
      <c r="G1591">
        <v>10</v>
      </c>
      <c r="H1591" s="12">
        <f>ufc_fighters[[#This Row],[weight_pounds]]*0.45359237</f>
        <v>90.718474000000001</v>
      </c>
      <c r="I1591" s="12">
        <f>ufc_fighters[[#This Row],[height_feet]]*30.48+ufc_fighters[[#This Row],[height_inches]]*2.54</f>
        <v>177.8</v>
      </c>
    </row>
    <row r="1592" spans="1:9">
      <c r="A1592">
        <v>1591</v>
      </c>
      <c r="B1592" t="s">
        <v>1596</v>
      </c>
      <c r="C1592">
        <v>161</v>
      </c>
      <c r="D1592" s="1"/>
      <c r="E1592" s="10">
        <v>0</v>
      </c>
      <c r="F1592">
        <v>6</v>
      </c>
      <c r="G1592">
        <v>0</v>
      </c>
      <c r="H1592" s="12">
        <f>ufc_fighters[[#This Row],[weight_pounds]]*0.45359237</f>
        <v>73.028371570000004</v>
      </c>
      <c r="I1592" s="12">
        <f>ufc_fighters[[#This Row],[height_feet]]*30.48+ufc_fighters[[#This Row],[height_inches]]*2.54</f>
        <v>182.88</v>
      </c>
    </row>
    <row r="1593" spans="1:9">
      <c r="A1593">
        <v>1592</v>
      </c>
      <c r="B1593" t="s">
        <v>1597</v>
      </c>
      <c r="C1593">
        <v>135</v>
      </c>
      <c r="D1593" s="1">
        <v>32029</v>
      </c>
      <c r="E1593" s="10">
        <v>1987</v>
      </c>
      <c r="F1593">
        <v>5</v>
      </c>
      <c r="G1593">
        <v>9</v>
      </c>
      <c r="H1593" s="12">
        <f>ufc_fighters[[#This Row],[weight_pounds]]*0.45359237</f>
        <v>61.23496995</v>
      </c>
      <c r="I1593" s="12">
        <f>ufc_fighters[[#This Row],[height_feet]]*30.48+ufc_fighters[[#This Row],[height_inches]]*2.54</f>
        <v>175.26</v>
      </c>
    </row>
    <row r="1594" spans="1:9">
      <c r="A1594">
        <v>1593</v>
      </c>
      <c r="B1594" t="s">
        <v>1598</v>
      </c>
      <c r="C1594">
        <v>135</v>
      </c>
      <c r="D1594" s="1">
        <v>31948</v>
      </c>
      <c r="E1594" s="10">
        <v>1987</v>
      </c>
      <c r="F1594">
        <v>5</v>
      </c>
      <c r="G1594">
        <v>7</v>
      </c>
      <c r="H1594" s="12">
        <f>ufc_fighters[[#This Row],[weight_pounds]]*0.45359237</f>
        <v>61.23496995</v>
      </c>
      <c r="I1594" s="12">
        <f>ufc_fighters[[#This Row],[height_feet]]*30.48+ufc_fighters[[#This Row],[height_inches]]*2.54</f>
        <v>170.18</v>
      </c>
    </row>
    <row r="1595" spans="1:9">
      <c r="A1595">
        <v>1594</v>
      </c>
      <c r="B1595" t="s">
        <v>1599</v>
      </c>
      <c r="C1595">
        <v>185</v>
      </c>
      <c r="D1595" s="1">
        <v>28385</v>
      </c>
      <c r="E1595" s="10">
        <v>1977</v>
      </c>
      <c r="F1595">
        <v>5</v>
      </c>
      <c r="G1595">
        <v>11</v>
      </c>
      <c r="H1595" s="12">
        <f>ufc_fighters[[#This Row],[weight_pounds]]*0.45359237</f>
        <v>83.914588450000011</v>
      </c>
      <c r="I1595" s="12">
        <f>ufc_fighters[[#This Row],[height_feet]]*30.48+ufc_fighters[[#This Row],[height_inches]]*2.54</f>
        <v>180.34</v>
      </c>
    </row>
    <row r="1596" spans="1:9">
      <c r="A1596">
        <v>1595</v>
      </c>
      <c r="B1596" t="s">
        <v>1600</v>
      </c>
      <c r="C1596">
        <v>125</v>
      </c>
      <c r="D1596" s="1">
        <v>34287</v>
      </c>
      <c r="E1596" s="10">
        <v>1993</v>
      </c>
      <c r="F1596">
        <v>5</v>
      </c>
      <c r="G1596">
        <v>5</v>
      </c>
      <c r="H1596" s="12">
        <f>ufc_fighters[[#This Row],[weight_pounds]]*0.45359237</f>
        <v>56.699046250000002</v>
      </c>
      <c r="I1596" s="12">
        <f>ufc_fighters[[#This Row],[height_feet]]*30.48+ufc_fighters[[#This Row],[height_inches]]*2.54</f>
        <v>165.1</v>
      </c>
    </row>
    <row r="1597" spans="1:9">
      <c r="A1597">
        <v>1596</v>
      </c>
      <c r="B1597" t="s">
        <v>1601</v>
      </c>
      <c r="C1597">
        <v>155</v>
      </c>
      <c r="D1597" s="1">
        <v>29175</v>
      </c>
      <c r="E1597" s="10">
        <v>1979</v>
      </c>
      <c r="F1597">
        <v>5</v>
      </c>
      <c r="G1597">
        <v>7</v>
      </c>
      <c r="H1597" s="12">
        <f>ufc_fighters[[#This Row],[weight_pounds]]*0.45359237</f>
        <v>70.306817350000003</v>
      </c>
      <c r="I1597" s="12">
        <f>ufc_fighters[[#This Row],[height_feet]]*30.48+ufc_fighters[[#This Row],[height_inches]]*2.54</f>
        <v>170.18</v>
      </c>
    </row>
    <row r="1598" spans="1:9">
      <c r="A1598">
        <v>1597</v>
      </c>
      <c r="B1598" t="s">
        <v>1602</v>
      </c>
      <c r="C1598">
        <v>155</v>
      </c>
      <c r="D1598" s="1">
        <v>32828</v>
      </c>
      <c r="E1598" s="10">
        <v>1989</v>
      </c>
      <c r="F1598">
        <v>5</v>
      </c>
      <c r="G1598">
        <v>7</v>
      </c>
      <c r="H1598" s="12">
        <f>ufc_fighters[[#This Row],[weight_pounds]]*0.45359237</f>
        <v>70.306817350000003</v>
      </c>
      <c r="I1598" s="12">
        <f>ufc_fighters[[#This Row],[height_feet]]*30.48+ufc_fighters[[#This Row],[height_inches]]*2.54</f>
        <v>170.18</v>
      </c>
    </row>
    <row r="1599" spans="1:9">
      <c r="A1599">
        <v>1598</v>
      </c>
      <c r="B1599" t="s">
        <v>1603</v>
      </c>
      <c r="C1599">
        <v>145</v>
      </c>
      <c r="D1599" s="1">
        <v>31196</v>
      </c>
      <c r="E1599" s="10">
        <v>1985</v>
      </c>
      <c r="F1599">
        <v>5</v>
      </c>
      <c r="G1599">
        <v>8</v>
      </c>
      <c r="H1599" s="12">
        <f>ufc_fighters[[#This Row],[weight_pounds]]*0.45359237</f>
        <v>65.770893650000005</v>
      </c>
      <c r="I1599" s="12">
        <f>ufc_fighters[[#This Row],[height_feet]]*30.48+ufc_fighters[[#This Row],[height_inches]]*2.54</f>
        <v>172.72</v>
      </c>
    </row>
    <row r="1600" spans="1:9">
      <c r="A1600">
        <v>1599</v>
      </c>
      <c r="B1600" t="s">
        <v>1604</v>
      </c>
      <c r="C1600">
        <v>155</v>
      </c>
      <c r="D1600" s="1"/>
      <c r="E1600" s="10">
        <v>0</v>
      </c>
      <c r="H1600" s="12">
        <f>ufc_fighters[[#This Row],[weight_pounds]]*0.45359237</f>
        <v>70.306817350000003</v>
      </c>
      <c r="I1600" s="12">
        <f>ufc_fighters[[#This Row],[height_feet]]*30.48+ufc_fighters[[#This Row],[height_inches]]*2.54</f>
        <v>0</v>
      </c>
    </row>
    <row r="1601" spans="1:9">
      <c r="A1601">
        <v>1600</v>
      </c>
      <c r="B1601" t="s">
        <v>1605</v>
      </c>
      <c r="C1601">
        <v>185</v>
      </c>
      <c r="D1601" s="1">
        <v>34351</v>
      </c>
      <c r="E1601" s="10">
        <v>1994</v>
      </c>
      <c r="F1601">
        <v>5</v>
      </c>
      <c r="G1601">
        <v>11</v>
      </c>
      <c r="H1601" s="12">
        <f>ufc_fighters[[#This Row],[weight_pounds]]*0.45359237</f>
        <v>83.914588450000011</v>
      </c>
      <c r="I1601" s="12">
        <f>ufc_fighters[[#This Row],[height_feet]]*30.48+ufc_fighters[[#This Row],[height_inches]]*2.54</f>
        <v>180.34</v>
      </c>
    </row>
    <row r="1602" spans="1:9">
      <c r="A1602">
        <v>1601</v>
      </c>
      <c r="B1602" t="s">
        <v>1606</v>
      </c>
      <c r="C1602">
        <v>125</v>
      </c>
      <c r="D1602" s="1">
        <v>34054</v>
      </c>
      <c r="E1602" s="10">
        <v>1993</v>
      </c>
      <c r="F1602">
        <v>5</v>
      </c>
      <c r="G1602">
        <v>4</v>
      </c>
      <c r="H1602" s="12">
        <f>ufc_fighters[[#This Row],[weight_pounds]]*0.45359237</f>
        <v>56.699046250000002</v>
      </c>
      <c r="I1602" s="12">
        <f>ufc_fighters[[#This Row],[height_feet]]*30.48+ufc_fighters[[#This Row],[height_inches]]*2.54</f>
        <v>162.56</v>
      </c>
    </row>
    <row r="1603" spans="1:9">
      <c r="A1603">
        <v>1602</v>
      </c>
      <c r="B1603" t="s">
        <v>1607</v>
      </c>
      <c r="C1603">
        <v>155</v>
      </c>
      <c r="D1603" s="1">
        <v>28388</v>
      </c>
      <c r="E1603" s="10">
        <v>1977</v>
      </c>
      <c r="F1603">
        <v>5</v>
      </c>
      <c r="G1603">
        <v>8</v>
      </c>
      <c r="H1603" s="12">
        <f>ufc_fighters[[#This Row],[weight_pounds]]*0.45359237</f>
        <v>70.306817350000003</v>
      </c>
      <c r="I1603" s="12">
        <f>ufc_fighters[[#This Row],[height_feet]]*30.48+ufc_fighters[[#This Row],[height_inches]]*2.54</f>
        <v>172.72</v>
      </c>
    </row>
    <row r="1604" spans="1:9">
      <c r="A1604">
        <v>1603</v>
      </c>
      <c r="B1604" t="s">
        <v>1608</v>
      </c>
      <c r="C1604">
        <v>125</v>
      </c>
      <c r="D1604" s="1">
        <v>35018</v>
      </c>
      <c r="E1604" s="10">
        <v>1995</v>
      </c>
      <c r="F1604">
        <v>5</v>
      </c>
      <c r="G1604">
        <v>5</v>
      </c>
      <c r="H1604" s="12">
        <f>ufc_fighters[[#This Row],[weight_pounds]]*0.45359237</f>
        <v>56.699046250000002</v>
      </c>
      <c r="I1604" s="12">
        <f>ufc_fighters[[#This Row],[height_feet]]*30.48+ufc_fighters[[#This Row],[height_inches]]*2.54</f>
        <v>165.1</v>
      </c>
    </row>
    <row r="1605" spans="1:9">
      <c r="A1605">
        <v>1604</v>
      </c>
      <c r="B1605" t="s">
        <v>1609</v>
      </c>
      <c r="C1605">
        <v>135</v>
      </c>
      <c r="D1605" s="1">
        <v>33591</v>
      </c>
      <c r="E1605" s="10">
        <v>1991</v>
      </c>
      <c r="F1605">
        <v>5</v>
      </c>
      <c r="G1605">
        <v>6</v>
      </c>
      <c r="H1605" s="12">
        <f>ufc_fighters[[#This Row],[weight_pounds]]*0.45359237</f>
        <v>61.23496995</v>
      </c>
      <c r="I1605" s="12">
        <f>ufc_fighters[[#This Row],[height_feet]]*30.48+ufc_fighters[[#This Row],[height_inches]]*2.54</f>
        <v>167.64000000000001</v>
      </c>
    </row>
    <row r="1606" spans="1:9">
      <c r="A1606">
        <v>1605</v>
      </c>
      <c r="B1606" t="s">
        <v>1610</v>
      </c>
      <c r="C1606">
        <v>185</v>
      </c>
      <c r="D1606" s="1">
        <v>30211</v>
      </c>
      <c r="E1606" s="10">
        <v>1982</v>
      </c>
      <c r="F1606">
        <v>6</v>
      </c>
      <c r="G1606">
        <v>0</v>
      </c>
      <c r="H1606" s="12">
        <f>ufc_fighters[[#This Row],[weight_pounds]]*0.45359237</f>
        <v>83.914588450000011</v>
      </c>
      <c r="I1606" s="12">
        <f>ufc_fighters[[#This Row],[height_feet]]*30.48+ufc_fighters[[#This Row],[height_inches]]*2.54</f>
        <v>182.88</v>
      </c>
    </row>
    <row r="1607" spans="1:9">
      <c r="A1607">
        <v>1606</v>
      </c>
      <c r="B1607" t="s">
        <v>1611</v>
      </c>
      <c r="C1607">
        <v>145</v>
      </c>
      <c r="D1607" s="1">
        <v>32228</v>
      </c>
      <c r="E1607" s="10">
        <v>1988</v>
      </c>
      <c r="F1607">
        <v>5</v>
      </c>
      <c r="G1607">
        <v>11</v>
      </c>
      <c r="H1607" s="12">
        <f>ufc_fighters[[#This Row],[weight_pounds]]*0.45359237</f>
        <v>65.770893650000005</v>
      </c>
      <c r="I1607" s="12">
        <f>ufc_fighters[[#This Row],[height_feet]]*30.48+ufc_fighters[[#This Row],[height_inches]]*2.54</f>
        <v>180.34</v>
      </c>
    </row>
    <row r="1608" spans="1:9">
      <c r="A1608">
        <v>1607</v>
      </c>
      <c r="B1608" t="s">
        <v>1612</v>
      </c>
      <c r="C1608">
        <v>145</v>
      </c>
      <c r="D1608" s="1">
        <v>35668</v>
      </c>
      <c r="E1608" s="10">
        <v>1997</v>
      </c>
      <c r="F1608">
        <v>6</v>
      </c>
      <c r="G1608">
        <v>0</v>
      </c>
      <c r="H1608" s="12">
        <f>ufc_fighters[[#This Row],[weight_pounds]]*0.45359237</f>
        <v>65.770893650000005</v>
      </c>
      <c r="I1608" s="12">
        <f>ufc_fighters[[#This Row],[height_feet]]*30.48+ufc_fighters[[#This Row],[height_inches]]*2.54</f>
        <v>182.88</v>
      </c>
    </row>
    <row r="1609" spans="1:9">
      <c r="A1609">
        <v>1608</v>
      </c>
      <c r="B1609" t="s">
        <v>1613</v>
      </c>
      <c r="C1609">
        <v>135</v>
      </c>
      <c r="D1609" s="1">
        <v>31310</v>
      </c>
      <c r="E1609" s="10">
        <v>1985</v>
      </c>
      <c r="F1609">
        <v>5</v>
      </c>
      <c r="G1609">
        <v>5</v>
      </c>
      <c r="H1609" s="12">
        <f>ufc_fighters[[#This Row],[weight_pounds]]*0.45359237</f>
        <v>61.23496995</v>
      </c>
      <c r="I1609" s="12">
        <f>ufc_fighters[[#This Row],[height_feet]]*30.48+ufc_fighters[[#This Row],[height_inches]]*2.54</f>
        <v>165.1</v>
      </c>
    </row>
    <row r="1610" spans="1:9">
      <c r="A1610">
        <v>1609</v>
      </c>
      <c r="B1610" t="s">
        <v>1614</v>
      </c>
      <c r="C1610">
        <v>205</v>
      </c>
      <c r="D1610" s="1">
        <v>29766</v>
      </c>
      <c r="E1610" s="10">
        <v>1981</v>
      </c>
      <c r="F1610">
        <v>5</v>
      </c>
      <c r="G1610">
        <v>11</v>
      </c>
      <c r="H1610" s="12">
        <f>ufc_fighters[[#This Row],[weight_pounds]]*0.45359237</f>
        <v>92.986435850000007</v>
      </c>
      <c r="I1610" s="12">
        <f>ufc_fighters[[#This Row],[height_feet]]*30.48+ufc_fighters[[#This Row],[height_inches]]*2.54</f>
        <v>180.34</v>
      </c>
    </row>
    <row r="1611" spans="1:9">
      <c r="A1611">
        <v>1610</v>
      </c>
      <c r="B1611" t="s">
        <v>1615</v>
      </c>
      <c r="C1611">
        <v>255</v>
      </c>
      <c r="D1611" s="1">
        <v>29447</v>
      </c>
      <c r="E1611" s="10">
        <v>1980</v>
      </c>
      <c r="F1611">
        <v>6</v>
      </c>
      <c r="G1611">
        <v>0</v>
      </c>
      <c r="H1611" s="12">
        <f>ufc_fighters[[#This Row],[weight_pounds]]*0.45359237</f>
        <v>115.66605435000001</v>
      </c>
      <c r="I1611" s="12">
        <f>ufc_fighters[[#This Row],[height_feet]]*30.48+ufc_fighters[[#This Row],[height_inches]]*2.54</f>
        <v>182.88</v>
      </c>
    </row>
    <row r="1612" spans="1:9">
      <c r="A1612">
        <v>1611</v>
      </c>
      <c r="B1612" t="s">
        <v>1616</v>
      </c>
      <c r="C1612">
        <v>145</v>
      </c>
      <c r="D1612" s="1">
        <v>28618</v>
      </c>
      <c r="E1612" s="10">
        <v>1978</v>
      </c>
      <c r="F1612">
        <v>5</v>
      </c>
      <c r="G1612">
        <v>7</v>
      </c>
      <c r="H1612" s="12">
        <f>ufc_fighters[[#This Row],[weight_pounds]]*0.45359237</f>
        <v>65.770893650000005</v>
      </c>
      <c r="I1612" s="12">
        <f>ufc_fighters[[#This Row],[height_feet]]*30.48+ufc_fighters[[#This Row],[height_inches]]*2.54</f>
        <v>170.18</v>
      </c>
    </row>
    <row r="1613" spans="1:9">
      <c r="A1613">
        <v>1612</v>
      </c>
      <c r="B1613" t="s">
        <v>1617</v>
      </c>
      <c r="D1613" s="1"/>
      <c r="E1613" s="10">
        <v>0</v>
      </c>
      <c r="H1613" s="12">
        <f>ufc_fighters[[#This Row],[weight_pounds]]*0.45359237</f>
        <v>0</v>
      </c>
      <c r="I1613" s="12">
        <f>ufc_fighters[[#This Row],[height_feet]]*30.48+ufc_fighters[[#This Row],[height_inches]]*2.54</f>
        <v>0</v>
      </c>
    </row>
    <row r="1614" spans="1:9">
      <c r="A1614">
        <v>1613</v>
      </c>
      <c r="B1614" t="s">
        <v>1618</v>
      </c>
      <c r="C1614">
        <v>170</v>
      </c>
      <c r="D1614" s="1">
        <v>31213</v>
      </c>
      <c r="E1614" s="10">
        <v>1985</v>
      </c>
      <c r="F1614">
        <v>5</v>
      </c>
      <c r="G1614">
        <v>10</v>
      </c>
      <c r="H1614" s="12">
        <f>ufc_fighters[[#This Row],[weight_pounds]]*0.45359237</f>
        <v>77.110702900000007</v>
      </c>
      <c r="I1614" s="12">
        <f>ufc_fighters[[#This Row],[height_feet]]*30.48+ufc_fighters[[#This Row],[height_inches]]*2.54</f>
        <v>177.8</v>
      </c>
    </row>
    <row r="1615" spans="1:9">
      <c r="A1615">
        <v>1614</v>
      </c>
      <c r="B1615" t="s">
        <v>1619</v>
      </c>
      <c r="C1615">
        <v>135</v>
      </c>
      <c r="D1615" s="1">
        <v>29663</v>
      </c>
      <c r="E1615" s="10">
        <v>1981</v>
      </c>
      <c r="F1615">
        <v>5</v>
      </c>
      <c r="G1615">
        <v>5</v>
      </c>
      <c r="H1615" s="12">
        <f>ufc_fighters[[#This Row],[weight_pounds]]*0.45359237</f>
        <v>61.23496995</v>
      </c>
      <c r="I1615" s="12">
        <f>ufc_fighters[[#This Row],[height_feet]]*30.48+ufc_fighters[[#This Row],[height_inches]]*2.54</f>
        <v>165.1</v>
      </c>
    </row>
    <row r="1616" spans="1:9">
      <c r="A1616">
        <v>1615</v>
      </c>
      <c r="B1616" t="s">
        <v>1620</v>
      </c>
      <c r="C1616">
        <v>155</v>
      </c>
      <c r="D1616" s="1">
        <v>31633</v>
      </c>
      <c r="E1616" s="10">
        <v>1986</v>
      </c>
      <c r="F1616">
        <v>6</v>
      </c>
      <c r="G1616">
        <v>0</v>
      </c>
      <c r="H1616" s="12">
        <f>ufc_fighters[[#This Row],[weight_pounds]]*0.45359237</f>
        <v>70.306817350000003</v>
      </c>
      <c r="I1616" s="12">
        <f>ufc_fighters[[#This Row],[height_feet]]*30.48+ufc_fighters[[#This Row],[height_inches]]*2.54</f>
        <v>182.88</v>
      </c>
    </row>
    <row r="1617" spans="1:9">
      <c r="A1617">
        <v>1616</v>
      </c>
      <c r="B1617" t="s">
        <v>1621</v>
      </c>
      <c r="C1617">
        <v>145</v>
      </c>
      <c r="D1617" s="1">
        <v>31643</v>
      </c>
      <c r="E1617" s="10">
        <v>1986</v>
      </c>
      <c r="F1617">
        <v>5</v>
      </c>
      <c r="G1617">
        <v>6</v>
      </c>
      <c r="H1617" s="12">
        <f>ufc_fighters[[#This Row],[weight_pounds]]*0.45359237</f>
        <v>65.770893650000005</v>
      </c>
      <c r="I1617" s="12">
        <f>ufc_fighters[[#This Row],[height_feet]]*30.48+ufc_fighters[[#This Row],[height_inches]]*2.54</f>
        <v>167.64000000000001</v>
      </c>
    </row>
    <row r="1618" spans="1:9">
      <c r="A1618">
        <v>1617</v>
      </c>
      <c r="B1618" t="s">
        <v>1622</v>
      </c>
      <c r="C1618">
        <v>135</v>
      </c>
      <c r="D1618" s="1">
        <v>29774</v>
      </c>
      <c r="E1618" s="10">
        <v>1981</v>
      </c>
      <c r="F1618">
        <v>5</v>
      </c>
      <c r="G1618">
        <v>5</v>
      </c>
      <c r="H1618" s="12">
        <f>ufc_fighters[[#This Row],[weight_pounds]]*0.45359237</f>
        <v>61.23496995</v>
      </c>
      <c r="I1618" s="12">
        <f>ufc_fighters[[#This Row],[height_feet]]*30.48+ufc_fighters[[#This Row],[height_inches]]*2.54</f>
        <v>165.1</v>
      </c>
    </row>
    <row r="1619" spans="1:9">
      <c r="A1619">
        <v>1618</v>
      </c>
      <c r="B1619" t="s">
        <v>1623</v>
      </c>
      <c r="C1619">
        <v>125</v>
      </c>
      <c r="D1619" s="1">
        <v>29638</v>
      </c>
      <c r="E1619" s="10">
        <v>1981</v>
      </c>
      <c r="F1619">
        <v>5</v>
      </c>
      <c r="G1619">
        <v>7</v>
      </c>
      <c r="H1619" s="12">
        <f>ufc_fighters[[#This Row],[weight_pounds]]*0.45359237</f>
        <v>56.699046250000002</v>
      </c>
      <c r="I1619" s="12">
        <f>ufc_fighters[[#This Row],[height_feet]]*30.48+ufc_fighters[[#This Row],[height_inches]]*2.54</f>
        <v>170.18</v>
      </c>
    </row>
    <row r="1620" spans="1:9">
      <c r="A1620">
        <v>1619</v>
      </c>
      <c r="B1620" t="s">
        <v>1624</v>
      </c>
      <c r="C1620">
        <v>170</v>
      </c>
      <c r="D1620" s="1">
        <v>28704</v>
      </c>
      <c r="E1620" s="10">
        <v>1978</v>
      </c>
      <c r="F1620">
        <v>5</v>
      </c>
      <c r="G1620">
        <v>9</v>
      </c>
      <c r="H1620" s="12">
        <f>ufc_fighters[[#This Row],[weight_pounds]]*0.45359237</f>
        <v>77.110702900000007</v>
      </c>
      <c r="I1620" s="12">
        <f>ufc_fighters[[#This Row],[height_feet]]*30.48+ufc_fighters[[#This Row],[height_inches]]*2.54</f>
        <v>175.26</v>
      </c>
    </row>
    <row r="1621" spans="1:9">
      <c r="A1621">
        <v>1620</v>
      </c>
      <c r="B1621" t="s">
        <v>1625</v>
      </c>
      <c r="C1621">
        <v>185</v>
      </c>
      <c r="D1621" s="1"/>
      <c r="E1621" s="10">
        <v>0</v>
      </c>
      <c r="F1621">
        <v>6</v>
      </c>
      <c r="G1621">
        <v>0</v>
      </c>
      <c r="H1621" s="12">
        <f>ufc_fighters[[#This Row],[weight_pounds]]*0.45359237</f>
        <v>83.914588450000011</v>
      </c>
      <c r="I1621" s="12">
        <f>ufc_fighters[[#This Row],[height_feet]]*30.48+ufc_fighters[[#This Row],[height_inches]]*2.54</f>
        <v>182.88</v>
      </c>
    </row>
    <row r="1622" spans="1:9">
      <c r="A1622">
        <v>1621</v>
      </c>
      <c r="B1622" t="s">
        <v>1626</v>
      </c>
      <c r="C1622">
        <v>145</v>
      </c>
      <c r="D1622" s="1">
        <v>33863</v>
      </c>
      <c r="E1622" s="10">
        <v>1992</v>
      </c>
      <c r="F1622">
        <v>5</v>
      </c>
      <c r="G1622">
        <v>11</v>
      </c>
      <c r="H1622" s="12">
        <f>ufc_fighters[[#This Row],[weight_pounds]]*0.45359237</f>
        <v>65.770893650000005</v>
      </c>
      <c r="I1622" s="12">
        <f>ufc_fighters[[#This Row],[height_feet]]*30.48+ufc_fighters[[#This Row],[height_inches]]*2.54</f>
        <v>180.34</v>
      </c>
    </row>
    <row r="1623" spans="1:9">
      <c r="A1623">
        <v>1622</v>
      </c>
      <c r="B1623" t="s">
        <v>1627</v>
      </c>
      <c r="C1623">
        <v>135</v>
      </c>
      <c r="D1623" s="1">
        <v>31798</v>
      </c>
      <c r="E1623" s="10">
        <v>1987</v>
      </c>
      <c r="F1623">
        <v>5</v>
      </c>
      <c r="G1623">
        <v>9</v>
      </c>
      <c r="H1623" s="12">
        <f>ufc_fighters[[#This Row],[weight_pounds]]*0.45359237</f>
        <v>61.23496995</v>
      </c>
      <c r="I1623" s="12">
        <f>ufc_fighters[[#This Row],[height_feet]]*30.48+ufc_fighters[[#This Row],[height_inches]]*2.54</f>
        <v>175.26</v>
      </c>
    </row>
    <row r="1624" spans="1:9">
      <c r="A1624">
        <v>1623</v>
      </c>
      <c r="B1624" t="s">
        <v>1628</v>
      </c>
      <c r="C1624">
        <v>185</v>
      </c>
      <c r="D1624" s="1">
        <v>28429</v>
      </c>
      <c r="E1624" s="10">
        <v>1977</v>
      </c>
      <c r="F1624">
        <v>6</v>
      </c>
      <c r="G1624">
        <v>0</v>
      </c>
      <c r="H1624" s="12">
        <f>ufc_fighters[[#This Row],[weight_pounds]]*0.45359237</f>
        <v>83.914588450000011</v>
      </c>
      <c r="I1624" s="12">
        <f>ufc_fighters[[#This Row],[height_feet]]*30.48+ufc_fighters[[#This Row],[height_inches]]*2.54</f>
        <v>182.88</v>
      </c>
    </row>
    <row r="1625" spans="1:9">
      <c r="A1625">
        <v>1624</v>
      </c>
      <c r="B1625" t="s">
        <v>1629</v>
      </c>
      <c r="C1625">
        <v>155</v>
      </c>
      <c r="D1625" s="1">
        <v>30937</v>
      </c>
      <c r="E1625" s="10">
        <v>1984</v>
      </c>
      <c r="F1625">
        <v>5</v>
      </c>
      <c r="G1625">
        <v>9</v>
      </c>
      <c r="H1625" s="12">
        <f>ufc_fighters[[#This Row],[weight_pounds]]*0.45359237</f>
        <v>70.306817350000003</v>
      </c>
      <c r="I1625" s="12">
        <f>ufc_fighters[[#This Row],[height_feet]]*30.48+ufc_fighters[[#This Row],[height_inches]]*2.54</f>
        <v>175.26</v>
      </c>
    </row>
    <row r="1626" spans="1:9">
      <c r="A1626">
        <v>1625</v>
      </c>
      <c r="B1626" t="s">
        <v>1630</v>
      </c>
      <c r="C1626">
        <v>170</v>
      </c>
      <c r="D1626" s="1">
        <v>30382</v>
      </c>
      <c r="E1626" s="10">
        <v>1983</v>
      </c>
      <c r="F1626">
        <v>5</v>
      </c>
      <c r="G1626">
        <v>11</v>
      </c>
      <c r="H1626" s="12">
        <f>ufc_fighters[[#This Row],[weight_pounds]]*0.45359237</f>
        <v>77.110702900000007</v>
      </c>
      <c r="I1626" s="12">
        <f>ufc_fighters[[#This Row],[height_feet]]*30.48+ufc_fighters[[#This Row],[height_inches]]*2.54</f>
        <v>180.34</v>
      </c>
    </row>
    <row r="1627" spans="1:9">
      <c r="A1627">
        <v>1626</v>
      </c>
      <c r="B1627" t="s">
        <v>1631</v>
      </c>
      <c r="C1627">
        <v>185</v>
      </c>
      <c r="D1627" s="1">
        <v>29099</v>
      </c>
      <c r="E1627" s="10">
        <v>1979</v>
      </c>
      <c r="F1627">
        <v>5</v>
      </c>
      <c r="G1627">
        <v>11</v>
      </c>
      <c r="H1627" s="12">
        <f>ufc_fighters[[#This Row],[weight_pounds]]*0.45359237</f>
        <v>83.914588450000011</v>
      </c>
      <c r="I1627" s="12">
        <f>ufc_fighters[[#This Row],[height_feet]]*30.48+ufc_fighters[[#This Row],[height_inches]]*2.54</f>
        <v>180.34</v>
      </c>
    </row>
    <row r="1628" spans="1:9">
      <c r="A1628">
        <v>1627</v>
      </c>
      <c r="B1628" t="s">
        <v>1632</v>
      </c>
      <c r="D1628" s="1"/>
      <c r="E1628" s="10">
        <v>0</v>
      </c>
      <c r="H1628" s="12">
        <f>ufc_fighters[[#This Row],[weight_pounds]]*0.45359237</f>
        <v>0</v>
      </c>
      <c r="I1628" s="12">
        <f>ufc_fighters[[#This Row],[height_feet]]*30.48+ufc_fighters[[#This Row],[height_inches]]*2.54</f>
        <v>0</v>
      </c>
    </row>
    <row r="1629" spans="1:9">
      <c r="A1629">
        <v>1628</v>
      </c>
      <c r="B1629" t="s">
        <v>1633</v>
      </c>
      <c r="C1629">
        <v>185</v>
      </c>
      <c r="D1629" s="1"/>
      <c r="E1629" s="10">
        <v>0</v>
      </c>
      <c r="H1629" s="12">
        <f>ufc_fighters[[#This Row],[weight_pounds]]*0.45359237</f>
        <v>83.914588450000011</v>
      </c>
      <c r="I1629" s="12">
        <f>ufc_fighters[[#This Row],[height_feet]]*30.48+ufc_fighters[[#This Row],[height_inches]]*2.54</f>
        <v>0</v>
      </c>
    </row>
    <row r="1630" spans="1:9">
      <c r="A1630">
        <v>1629</v>
      </c>
      <c r="B1630" t="s">
        <v>1634</v>
      </c>
      <c r="C1630">
        <v>140</v>
      </c>
      <c r="D1630" s="1">
        <v>33317</v>
      </c>
      <c r="E1630" s="10">
        <v>1991</v>
      </c>
      <c r="F1630">
        <v>5</v>
      </c>
      <c r="G1630">
        <v>7</v>
      </c>
      <c r="H1630" s="12">
        <f>ufc_fighters[[#This Row],[weight_pounds]]*0.45359237</f>
        <v>63.502931800000006</v>
      </c>
      <c r="I1630" s="12">
        <f>ufc_fighters[[#This Row],[height_feet]]*30.48+ufc_fighters[[#This Row],[height_inches]]*2.54</f>
        <v>170.18</v>
      </c>
    </row>
    <row r="1631" spans="1:9">
      <c r="A1631">
        <v>1630</v>
      </c>
      <c r="B1631" t="s">
        <v>1635</v>
      </c>
      <c r="C1631">
        <v>155</v>
      </c>
      <c r="D1631" s="1">
        <v>30245</v>
      </c>
      <c r="E1631" s="10">
        <v>1982</v>
      </c>
      <c r="F1631">
        <v>5</v>
      </c>
      <c r="G1631">
        <v>10</v>
      </c>
      <c r="H1631" s="12">
        <f>ufc_fighters[[#This Row],[weight_pounds]]*0.45359237</f>
        <v>70.306817350000003</v>
      </c>
      <c r="I1631" s="12">
        <f>ufc_fighters[[#This Row],[height_feet]]*30.48+ufc_fighters[[#This Row],[height_inches]]*2.54</f>
        <v>177.8</v>
      </c>
    </row>
    <row r="1632" spans="1:9">
      <c r="A1632">
        <v>1631</v>
      </c>
      <c r="B1632" t="s">
        <v>1636</v>
      </c>
      <c r="C1632">
        <v>170</v>
      </c>
      <c r="D1632" s="1">
        <v>33743</v>
      </c>
      <c r="E1632" s="10">
        <v>1992</v>
      </c>
      <c r="F1632">
        <v>6</v>
      </c>
      <c r="G1632">
        <v>1</v>
      </c>
      <c r="H1632" s="12">
        <f>ufc_fighters[[#This Row],[weight_pounds]]*0.45359237</f>
        <v>77.110702900000007</v>
      </c>
      <c r="I1632" s="12">
        <f>ufc_fighters[[#This Row],[height_feet]]*30.48+ufc_fighters[[#This Row],[height_inches]]*2.54</f>
        <v>185.42</v>
      </c>
    </row>
    <row r="1633" spans="1:9">
      <c r="A1633">
        <v>1632</v>
      </c>
      <c r="B1633" t="s">
        <v>1637</v>
      </c>
      <c r="C1633">
        <v>155</v>
      </c>
      <c r="D1633" s="1">
        <v>31720</v>
      </c>
      <c r="E1633" s="10">
        <v>1986</v>
      </c>
      <c r="F1633">
        <v>5</v>
      </c>
      <c r="G1633">
        <v>8</v>
      </c>
      <c r="H1633" s="12">
        <f>ufc_fighters[[#This Row],[weight_pounds]]*0.45359237</f>
        <v>70.306817350000003</v>
      </c>
      <c r="I1633" s="12">
        <f>ufc_fighters[[#This Row],[height_feet]]*30.48+ufc_fighters[[#This Row],[height_inches]]*2.54</f>
        <v>172.72</v>
      </c>
    </row>
    <row r="1634" spans="1:9">
      <c r="A1634">
        <v>1633</v>
      </c>
      <c r="B1634" t="s">
        <v>1638</v>
      </c>
      <c r="C1634">
        <v>170</v>
      </c>
      <c r="D1634" s="1">
        <v>30788</v>
      </c>
      <c r="E1634" s="10">
        <v>1984</v>
      </c>
      <c r="F1634">
        <v>6</v>
      </c>
      <c r="G1634">
        <v>0</v>
      </c>
      <c r="H1634" s="12">
        <f>ufc_fighters[[#This Row],[weight_pounds]]*0.45359237</f>
        <v>77.110702900000007</v>
      </c>
      <c r="I1634" s="12">
        <f>ufc_fighters[[#This Row],[height_feet]]*30.48+ufc_fighters[[#This Row],[height_inches]]*2.54</f>
        <v>182.88</v>
      </c>
    </row>
    <row r="1635" spans="1:9">
      <c r="A1635">
        <v>1634</v>
      </c>
      <c r="B1635" t="s">
        <v>1639</v>
      </c>
      <c r="C1635">
        <v>266</v>
      </c>
      <c r="D1635" s="1">
        <v>25193</v>
      </c>
      <c r="E1635" s="10">
        <v>1968</v>
      </c>
      <c r="F1635">
        <v>6</v>
      </c>
      <c r="G1635">
        <v>3</v>
      </c>
      <c r="H1635" s="12">
        <f>ufc_fighters[[#This Row],[weight_pounds]]*0.45359237</f>
        <v>120.65557042</v>
      </c>
      <c r="I1635" s="12">
        <f>ufc_fighters[[#This Row],[height_feet]]*30.48+ufc_fighters[[#This Row],[height_inches]]*2.54</f>
        <v>190.5</v>
      </c>
    </row>
    <row r="1636" spans="1:9">
      <c r="A1636">
        <v>1635</v>
      </c>
      <c r="B1636" t="s">
        <v>1640</v>
      </c>
      <c r="C1636">
        <v>245</v>
      </c>
      <c r="D1636" s="1">
        <v>29451</v>
      </c>
      <c r="E1636" s="10">
        <v>1980</v>
      </c>
      <c r="F1636">
        <v>6</v>
      </c>
      <c r="G1636">
        <v>0</v>
      </c>
      <c r="H1636" s="12">
        <f>ufc_fighters[[#This Row],[weight_pounds]]*0.45359237</f>
        <v>111.13013065000001</v>
      </c>
      <c r="I1636" s="12">
        <f>ufc_fighters[[#This Row],[height_feet]]*30.48+ufc_fighters[[#This Row],[height_inches]]*2.54</f>
        <v>182.88</v>
      </c>
    </row>
    <row r="1637" spans="1:9">
      <c r="A1637">
        <v>1636</v>
      </c>
      <c r="B1637" t="s">
        <v>1641</v>
      </c>
      <c r="C1637">
        <v>135</v>
      </c>
      <c r="D1637" s="1">
        <v>32341</v>
      </c>
      <c r="E1637" s="10">
        <v>1988</v>
      </c>
      <c r="F1637">
        <v>5</v>
      </c>
      <c r="G1637">
        <v>8</v>
      </c>
      <c r="H1637" s="12">
        <f>ufc_fighters[[#This Row],[weight_pounds]]*0.45359237</f>
        <v>61.23496995</v>
      </c>
      <c r="I1637" s="12">
        <f>ufc_fighters[[#This Row],[height_feet]]*30.48+ufc_fighters[[#This Row],[height_inches]]*2.54</f>
        <v>172.72</v>
      </c>
    </row>
    <row r="1638" spans="1:9">
      <c r="A1638">
        <v>1637</v>
      </c>
      <c r="B1638" t="s">
        <v>1642</v>
      </c>
      <c r="C1638">
        <v>155</v>
      </c>
      <c r="D1638" s="1">
        <v>28694</v>
      </c>
      <c r="E1638" s="10">
        <v>1978</v>
      </c>
      <c r="F1638">
        <v>5</v>
      </c>
      <c r="G1638">
        <v>8</v>
      </c>
      <c r="H1638" s="12">
        <f>ufc_fighters[[#This Row],[weight_pounds]]*0.45359237</f>
        <v>70.306817350000003</v>
      </c>
      <c r="I1638" s="12">
        <f>ufc_fighters[[#This Row],[height_feet]]*30.48+ufc_fighters[[#This Row],[height_inches]]*2.54</f>
        <v>172.72</v>
      </c>
    </row>
    <row r="1639" spans="1:9">
      <c r="A1639">
        <v>1638</v>
      </c>
      <c r="B1639" t="s">
        <v>1643</v>
      </c>
      <c r="C1639">
        <v>200</v>
      </c>
      <c r="D1639" s="1">
        <v>26186</v>
      </c>
      <c r="E1639" s="10">
        <v>1971</v>
      </c>
      <c r="F1639">
        <v>5</v>
      </c>
      <c r="G1639">
        <v>9</v>
      </c>
      <c r="H1639" s="12">
        <f>ufc_fighters[[#This Row],[weight_pounds]]*0.45359237</f>
        <v>90.718474000000001</v>
      </c>
      <c r="I1639" s="12">
        <f>ufc_fighters[[#This Row],[height_feet]]*30.48+ufc_fighters[[#This Row],[height_inches]]*2.54</f>
        <v>175.26</v>
      </c>
    </row>
    <row r="1640" spans="1:9">
      <c r="A1640">
        <v>1639</v>
      </c>
      <c r="B1640" t="s">
        <v>1644</v>
      </c>
      <c r="C1640">
        <v>185</v>
      </c>
      <c r="D1640" s="1">
        <v>33109</v>
      </c>
      <c r="E1640" s="10">
        <v>1990</v>
      </c>
      <c r="F1640">
        <v>5</v>
      </c>
      <c r="G1640">
        <v>9</v>
      </c>
      <c r="H1640" s="12">
        <f>ufc_fighters[[#This Row],[weight_pounds]]*0.45359237</f>
        <v>83.914588450000011</v>
      </c>
      <c r="I1640" s="12">
        <f>ufc_fighters[[#This Row],[height_feet]]*30.48+ufc_fighters[[#This Row],[height_inches]]*2.54</f>
        <v>175.26</v>
      </c>
    </row>
    <row r="1641" spans="1:9">
      <c r="A1641">
        <v>1640</v>
      </c>
      <c r="B1641" t="s">
        <v>1645</v>
      </c>
      <c r="C1641">
        <v>145</v>
      </c>
      <c r="D1641" s="1">
        <v>29890</v>
      </c>
      <c r="E1641" s="10">
        <v>1981</v>
      </c>
      <c r="F1641">
        <v>5</v>
      </c>
      <c r="G1641">
        <v>8</v>
      </c>
      <c r="H1641" s="12">
        <f>ufc_fighters[[#This Row],[weight_pounds]]*0.45359237</f>
        <v>65.770893650000005</v>
      </c>
      <c r="I1641" s="12">
        <f>ufc_fighters[[#This Row],[height_feet]]*30.48+ufc_fighters[[#This Row],[height_inches]]*2.54</f>
        <v>172.72</v>
      </c>
    </row>
    <row r="1642" spans="1:9">
      <c r="A1642">
        <v>1641</v>
      </c>
      <c r="B1642" t="s">
        <v>1646</v>
      </c>
      <c r="C1642">
        <v>145</v>
      </c>
      <c r="D1642" s="1">
        <v>34878</v>
      </c>
      <c r="E1642" s="10">
        <v>1995</v>
      </c>
      <c r="F1642">
        <v>5</v>
      </c>
      <c r="G1642">
        <v>9</v>
      </c>
      <c r="H1642" s="12">
        <f>ufc_fighters[[#This Row],[weight_pounds]]*0.45359237</f>
        <v>65.770893650000005</v>
      </c>
      <c r="I1642" s="12">
        <f>ufc_fighters[[#This Row],[height_feet]]*30.48+ufc_fighters[[#This Row],[height_inches]]*2.54</f>
        <v>175.26</v>
      </c>
    </row>
    <row r="1643" spans="1:9">
      <c r="A1643">
        <v>1642</v>
      </c>
      <c r="B1643" t="s">
        <v>1647</v>
      </c>
      <c r="C1643">
        <v>135</v>
      </c>
      <c r="D1643" s="1">
        <v>33580</v>
      </c>
      <c r="E1643" s="10">
        <v>1991</v>
      </c>
      <c r="F1643">
        <v>5</v>
      </c>
      <c r="G1643">
        <v>7</v>
      </c>
      <c r="H1643" s="12">
        <f>ufc_fighters[[#This Row],[weight_pounds]]*0.45359237</f>
        <v>61.23496995</v>
      </c>
      <c r="I1643" s="12">
        <f>ufc_fighters[[#This Row],[height_feet]]*30.48+ufc_fighters[[#This Row],[height_inches]]*2.54</f>
        <v>170.18</v>
      </c>
    </row>
    <row r="1644" spans="1:9">
      <c r="A1644">
        <v>1643</v>
      </c>
      <c r="B1644" t="s">
        <v>1648</v>
      </c>
      <c r="C1644">
        <v>205</v>
      </c>
      <c r="D1644" s="1"/>
      <c r="E1644" s="10">
        <v>0</v>
      </c>
      <c r="F1644">
        <v>5</v>
      </c>
      <c r="G1644">
        <v>9</v>
      </c>
      <c r="H1644" s="12">
        <f>ufc_fighters[[#This Row],[weight_pounds]]*0.45359237</f>
        <v>92.986435850000007</v>
      </c>
      <c r="I1644" s="12">
        <f>ufc_fighters[[#This Row],[height_feet]]*30.48+ufc_fighters[[#This Row],[height_inches]]*2.54</f>
        <v>175.26</v>
      </c>
    </row>
    <row r="1645" spans="1:9">
      <c r="A1645">
        <v>1644</v>
      </c>
      <c r="B1645" t="s">
        <v>1649</v>
      </c>
      <c r="C1645">
        <v>180</v>
      </c>
      <c r="D1645" s="1"/>
      <c r="E1645" s="10">
        <v>0</v>
      </c>
      <c r="F1645">
        <v>5</v>
      </c>
      <c r="G1645">
        <v>11</v>
      </c>
      <c r="H1645" s="12">
        <f>ufc_fighters[[#This Row],[weight_pounds]]*0.45359237</f>
        <v>81.646626600000005</v>
      </c>
      <c r="I1645" s="12">
        <f>ufc_fighters[[#This Row],[height_feet]]*30.48+ufc_fighters[[#This Row],[height_inches]]*2.54</f>
        <v>180.34</v>
      </c>
    </row>
    <row r="1646" spans="1:9">
      <c r="A1646">
        <v>1645</v>
      </c>
      <c r="B1646" t="s">
        <v>1650</v>
      </c>
      <c r="C1646">
        <v>139</v>
      </c>
      <c r="D1646" s="1">
        <v>28552</v>
      </c>
      <c r="E1646" s="10">
        <v>1978</v>
      </c>
      <c r="F1646">
        <v>5</v>
      </c>
      <c r="G1646">
        <v>7</v>
      </c>
      <c r="H1646" s="12">
        <f>ufc_fighters[[#This Row],[weight_pounds]]*0.45359237</f>
        <v>63.049339430000003</v>
      </c>
      <c r="I1646" s="12">
        <f>ufc_fighters[[#This Row],[height_feet]]*30.48+ufc_fighters[[#This Row],[height_inches]]*2.54</f>
        <v>170.18</v>
      </c>
    </row>
    <row r="1647" spans="1:9">
      <c r="A1647">
        <v>1646</v>
      </c>
      <c r="B1647" t="s">
        <v>1651</v>
      </c>
      <c r="C1647">
        <v>139</v>
      </c>
      <c r="D1647" s="1"/>
      <c r="E1647" s="10">
        <v>0</v>
      </c>
      <c r="F1647">
        <v>5</v>
      </c>
      <c r="G1647">
        <v>7</v>
      </c>
      <c r="H1647" s="12">
        <f>ufc_fighters[[#This Row],[weight_pounds]]*0.45359237</f>
        <v>63.049339430000003</v>
      </c>
      <c r="I1647" s="12">
        <f>ufc_fighters[[#This Row],[height_feet]]*30.48+ufc_fighters[[#This Row],[height_inches]]*2.54</f>
        <v>170.18</v>
      </c>
    </row>
    <row r="1648" spans="1:9">
      <c r="A1648">
        <v>1647</v>
      </c>
      <c r="B1648" t="s">
        <v>1652</v>
      </c>
      <c r="C1648">
        <v>240</v>
      </c>
      <c r="D1648" s="1"/>
      <c r="E1648" s="10">
        <v>0</v>
      </c>
      <c r="F1648">
        <v>6</v>
      </c>
      <c r="G1648">
        <v>1</v>
      </c>
      <c r="H1648" s="12">
        <f>ufc_fighters[[#This Row],[weight_pounds]]*0.45359237</f>
        <v>108.86216880000001</v>
      </c>
      <c r="I1648" s="12">
        <f>ufc_fighters[[#This Row],[height_feet]]*30.48+ufc_fighters[[#This Row],[height_inches]]*2.54</f>
        <v>185.42</v>
      </c>
    </row>
    <row r="1649" spans="1:9">
      <c r="A1649">
        <v>1648</v>
      </c>
      <c r="B1649" t="s">
        <v>1653</v>
      </c>
      <c r="C1649">
        <v>170</v>
      </c>
      <c r="D1649" s="1">
        <v>29907</v>
      </c>
      <c r="E1649" s="10">
        <v>1981</v>
      </c>
      <c r="F1649">
        <v>6</v>
      </c>
      <c r="G1649">
        <v>2</v>
      </c>
      <c r="H1649" s="12">
        <f>ufc_fighters[[#This Row],[weight_pounds]]*0.45359237</f>
        <v>77.110702900000007</v>
      </c>
      <c r="I1649" s="12">
        <f>ufc_fighters[[#This Row],[height_feet]]*30.48+ufc_fighters[[#This Row],[height_inches]]*2.54</f>
        <v>187.96</v>
      </c>
    </row>
    <row r="1650" spans="1:9">
      <c r="A1650">
        <v>1649</v>
      </c>
      <c r="B1650" t="s">
        <v>1654</v>
      </c>
      <c r="C1650">
        <v>255</v>
      </c>
      <c r="D1650" s="1">
        <v>27416</v>
      </c>
      <c r="E1650" s="10">
        <v>1975</v>
      </c>
      <c r="F1650">
        <v>6</v>
      </c>
      <c r="G1650">
        <v>1</v>
      </c>
      <c r="H1650" s="12">
        <f>ufc_fighters[[#This Row],[weight_pounds]]*0.45359237</f>
        <v>115.66605435000001</v>
      </c>
      <c r="I1650" s="12">
        <f>ufc_fighters[[#This Row],[height_feet]]*30.48+ufc_fighters[[#This Row],[height_inches]]*2.54</f>
        <v>185.42</v>
      </c>
    </row>
    <row r="1651" spans="1:9">
      <c r="A1651">
        <v>1650</v>
      </c>
      <c r="B1651" t="s">
        <v>1655</v>
      </c>
      <c r="C1651">
        <v>125</v>
      </c>
      <c r="D1651" s="1">
        <v>32799</v>
      </c>
      <c r="E1651" s="10">
        <v>1989</v>
      </c>
      <c r="F1651">
        <v>5</v>
      </c>
      <c r="G1651">
        <v>7</v>
      </c>
      <c r="H1651" s="12">
        <f>ufc_fighters[[#This Row],[weight_pounds]]*0.45359237</f>
        <v>56.699046250000002</v>
      </c>
      <c r="I1651" s="12">
        <f>ufc_fighters[[#This Row],[height_feet]]*30.48+ufc_fighters[[#This Row],[height_inches]]*2.54</f>
        <v>170.18</v>
      </c>
    </row>
    <row r="1652" spans="1:9">
      <c r="A1652">
        <v>1651</v>
      </c>
      <c r="B1652" t="s">
        <v>1656</v>
      </c>
      <c r="C1652">
        <v>205</v>
      </c>
      <c r="D1652" s="1">
        <v>33241</v>
      </c>
      <c r="E1652" s="10">
        <v>1991</v>
      </c>
      <c r="F1652">
        <v>6</v>
      </c>
      <c r="G1652">
        <v>0</v>
      </c>
      <c r="H1652" s="12">
        <f>ufc_fighters[[#This Row],[weight_pounds]]*0.45359237</f>
        <v>92.986435850000007</v>
      </c>
      <c r="I1652" s="12">
        <f>ufc_fighters[[#This Row],[height_feet]]*30.48+ufc_fighters[[#This Row],[height_inches]]*2.54</f>
        <v>182.88</v>
      </c>
    </row>
    <row r="1653" spans="1:9">
      <c r="A1653">
        <v>1652</v>
      </c>
      <c r="B1653" t="s">
        <v>1657</v>
      </c>
      <c r="C1653">
        <v>135</v>
      </c>
      <c r="D1653" s="1">
        <v>32649</v>
      </c>
      <c r="E1653" s="10">
        <v>1989</v>
      </c>
      <c r="F1653">
        <v>5</v>
      </c>
      <c r="G1653">
        <v>7</v>
      </c>
      <c r="H1653" s="12">
        <f>ufc_fighters[[#This Row],[weight_pounds]]*0.45359237</f>
        <v>61.23496995</v>
      </c>
      <c r="I1653" s="12">
        <f>ufc_fighters[[#This Row],[height_feet]]*30.48+ufc_fighters[[#This Row],[height_inches]]*2.54</f>
        <v>170.18</v>
      </c>
    </row>
    <row r="1654" spans="1:9">
      <c r="A1654">
        <v>1653</v>
      </c>
      <c r="B1654" t="s">
        <v>1658</v>
      </c>
      <c r="C1654">
        <v>185</v>
      </c>
      <c r="D1654" s="1">
        <v>30532</v>
      </c>
      <c r="E1654" s="10">
        <v>1983</v>
      </c>
      <c r="F1654">
        <v>6</v>
      </c>
      <c r="G1654">
        <v>3</v>
      </c>
      <c r="H1654" s="12">
        <f>ufc_fighters[[#This Row],[weight_pounds]]*0.45359237</f>
        <v>83.914588450000011</v>
      </c>
      <c r="I1654" s="12">
        <f>ufc_fighters[[#This Row],[height_feet]]*30.48+ufc_fighters[[#This Row],[height_inches]]*2.54</f>
        <v>190.5</v>
      </c>
    </row>
    <row r="1655" spans="1:9">
      <c r="A1655">
        <v>1654</v>
      </c>
      <c r="B1655" t="s">
        <v>1659</v>
      </c>
      <c r="C1655">
        <v>185</v>
      </c>
      <c r="D1655" s="1">
        <v>25757</v>
      </c>
      <c r="E1655" s="10">
        <v>1970</v>
      </c>
      <c r="F1655">
        <v>5</v>
      </c>
      <c r="G1655">
        <v>11</v>
      </c>
      <c r="H1655" s="12">
        <f>ufc_fighters[[#This Row],[weight_pounds]]*0.45359237</f>
        <v>83.914588450000011</v>
      </c>
      <c r="I1655" s="12">
        <f>ufc_fighters[[#This Row],[height_feet]]*30.48+ufc_fighters[[#This Row],[height_inches]]*2.54</f>
        <v>180.34</v>
      </c>
    </row>
    <row r="1656" spans="1:9">
      <c r="A1656">
        <v>1655</v>
      </c>
      <c r="B1656" t="s">
        <v>1660</v>
      </c>
      <c r="C1656">
        <v>185</v>
      </c>
      <c r="D1656" s="1">
        <v>29616</v>
      </c>
      <c r="E1656" s="10">
        <v>1981</v>
      </c>
      <c r="F1656">
        <v>5</v>
      </c>
      <c r="G1656">
        <v>10</v>
      </c>
      <c r="H1656" s="12">
        <f>ufc_fighters[[#This Row],[weight_pounds]]*0.45359237</f>
        <v>83.914588450000011</v>
      </c>
      <c r="I1656" s="12">
        <f>ufc_fighters[[#This Row],[height_feet]]*30.48+ufc_fighters[[#This Row],[height_inches]]*2.54</f>
        <v>177.8</v>
      </c>
    </row>
    <row r="1657" spans="1:9">
      <c r="A1657">
        <v>1656</v>
      </c>
      <c r="B1657" t="s">
        <v>1661</v>
      </c>
      <c r="C1657">
        <v>145</v>
      </c>
      <c r="D1657" s="1">
        <v>34437</v>
      </c>
      <c r="E1657" s="10">
        <v>1994</v>
      </c>
      <c r="F1657">
        <v>5</v>
      </c>
      <c r="G1657">
        <v>10</v>
      </c>
      <c r="H1657" s="12">
        <f>ufc_fighters[[#This Row],[weight_pounds]]*0.45359237</f>
        <v>65.770893650000005</v>
      </c>
      <c r="I1657" s="12">
        <f>ufc_fighters[[#This Row],[height_feet]]*30.48+ufc_fighters[[#This Row],[height_inches]]*2.54</f>
        <v>177.8</v>
      </c>
    </row>
    <row r="1658" spans="1:9">
      <c r="A1658">
        <v>1657</v>
      </c>
      <c r="B1658" t="s">
        <v>1662</v>
      </c>
      <c r="C1658">
        <v>205</v>
      </c>
      <c r="D1658" s="1">
        <v>30032</v>
      </c>
      <c r="E1658" s="10">
        <v>1982</v>
      </c>
      <c r="F1658">
        <v>6</v>
      </c>
      <c r="G1658">
        <v>4</v>
      </c>
      <c r="H1658" s="12">
        <f>ufc_fighters[[#This Row],[weight_pounds]]*0.45359237</f>
        <v>92.986435850000007</v>
      </c>
      <c r="I1658" s="12">
        <f>ufc_fighters[[#This Row],[height_feet]]*30.48+ufc_fighters[[#This Row],[height_inches]]*2.54</f>
        <v>193.04</v>
      </c>
    </row>
    <row r="1659" spans="1:9">
      <c r="A1659">
        <v>1658</v>
      </c>
      <c r="B1659" t="s">
        <v>1663</v>
      </c>
      <c r="C1659">
        <v>185</v>
      </c>
      <c r="D1659" s="1"/>
      <c r="E1659" s="10">
        <v>0</v>
      </c>
      <c r="F1659">
        <v>5</v>
      </c>
      <c r="G1659">
        <v>8</v>
      </c>
      <c r="H1659" s="12">
        <f>ufc_fighters[[#This Row],[weight_pounds]]*0.45359237</f>
        <v>83.914588450000011</v>
      </c>
      <c r="I1659" s="12">
        <f>ufc_fighters[[#This Row],[height_feet]]*30.48+ufc_fighters[[#This Row],[height_inches]]*2.54</f>
        <v>172.72</v>
      </c>
    </row>
    <row r="1660" spans="1:9">
      <c r="A1660">
        <v>1659</v>
      </c>
      <c r="B1660" t="s">
        <v>1664</v>
      </c>
      <c r="C1660">
        <v>125</v>
      </c>
      <c r="D1660" s="1">
        <v>32246</v>
      </c>
      <c r="E1660" s="10">
        <v>1988</v>
      </c>
      <c r="F1660">
        <v>5</v>
      </c>
      <c r="G1660">
        <v>5</v>
      </c>
      <c r="H1660" s="12">
        <f>ufc_fighters[[#This Row],[weight_pounds]]*0.45359237</f>
        <v>56.699046250000002</v>
      </c>
      <c r="I1660" s="12">
        <f>ufc_fighters[[#This Row],[height_feet]]*30.48+ufc_fighters[[#This Row],[height_inches]]*2.54</f>
        <v>165.1</v>
      </c>
    </row>
    <row r="1661" spans="1:9">
      <c r="A1661">
        <v>1660</v>
      </c>
      <c r="B1661" t="s">
        <v>1665</v>
      </c>
      <c r="C1661">
        <v>155</v>
      </c>
      <c r="D1661" s="1">
        <v>34752</v>
      </c>
      <c r="E1661" s="10">
        <v>1995</v>
      </c>
      <c r="F1661">
        <v>5</v>
      </c>
      <c r="G1661">
        <v>7</v>
      </c>
      <c r="H1661" s="12">
        <f>ufc_fighters[[#This Row],[weight_pounds]]*0.45359237</f>
        <v>70.306817350000003</v>
      </c>
      <c r="I1661" s="12">
        <f>ufc_fighters[[#This Row],[height_feet]]*30.48+ufc_fighters[[#This Row],[height_inches]]*2.54</f>
        <v>170.18</v>
      </c>
    </row>
    <row r="1662" spans="1:9">
      <c r="A1662">
        <v>1661</v>
      </c>
      <c r="B1662" t="s">
        <v>1666</v>
      </c>
      <c r="C1662">
        <v>350</v>
      </c>
      <c r="D1662" s="1">
        <v>23296</v>
      </c>
      <c r="E1662" s="10">
        <v>1963</v>
      </c>
      <c r="F1662">
        <v>6</v>
      </c>
      <c r="G1662">
        <v>7</v>
      </c>
      <c r="H1662" s="12">
        <f>ufc_fighters[[#This Row],[weight_pounds]]*0.45359237</f>
        <v>158.7573295</v>
      </c>
      <c r="I1662" s="12">
        <f>ufc_fighters[[#This Row],[height_feet]]*30.48+ufc_fighters[[#This Row],[height_inches]]*2.54</f>
        <v>200.66</v>
      </c>
    </row>
    <row r="1663" spans="1:9">
      <c r="A1663">
        <v>1662</v>
      </c>
      <c r="B1663" t="s">
        <v>1667</v>
      </c>
      <c r="C1663">
        <v>154</v>
      </c>
      <c r="D1663" s="1">
        <v>29255</v>
      </c>
      <c r="E1663" s="10">
        <v>1980</v>
      </c>
      <c r="F1663">
        <v>5</v>
      </c>
      <c r="G1663">
        <v>6</v>
      </c>
      <c r="H1663" s="12">
        <f>ufc_fighters[[#This Row],[weight_pounds]]*0.45359237</f>
        <v>69.853224980000007</v>
      </c>
      <c r="I1663" s="12">
        <f>ufc_fighters[[#This Row],[height_feet]]*30.48+ufc_fighters[[#This Row],[height_inches]]*2.54</f>
        <v>167.64000000000001</v>
      </c>
    </row>
    <row r="1664" spans="1:9">
      <c r="A1664">
        <v>1663</v>
      </c>
      <c r="B1664" t="s">
        <v>1668</v>
      </c>
      <c r="C1664">
        <v>185</v>
      </c>
      <c r="D1664" s="1">
        <v>26870</v>
      </c>
      <c r="E1664" s="10">
        <v>1973</v>
      </c>
      <c r="F1664">
        <v>6</v>
      </c>
      <c r="G1664">
        <v>2</v>
      </c>
      <c r="H1664" s="12">
        <f>ufc_fighters[[#This Row],[weight_pounds]]*0.45359237</f>
        <v>83.914588450000011</v>
      </c>
      <c r="I1664" s="12">
        <f>ufc_fighters[[#This Row],[height_feet]]*30.48+ufc_fighters[[#This Row],[height_inches]]*2.54</f>
        <v>187.96</v>
      </c>
    </row>
    <row r="1665" spans="1:9">
      <c r="A1665">
        <v>1664</v>
      </c>
      <c r="B1665" t="s">
        <v>1669</v>
      </c>
      <c r="C1665">
        <v>220</v>
      </c>
      <c r="D1665" s="1">
        <v>30739</v>
      </c>
      <c r="E1665" s="10">
        <v>1984</v>
      </c>
      <c r="F1665">
        <v>6</v>
      </c>
      <c r="G1665">
        <v>2</v>
      </c>
      <c r="H1665" s="12">
        <f>ufc_fighters[[#This Row],[weight_pounds]]*0.45359237</f>
        <v>99.79032140000001</v>
      </c>
      <c r="I1665" s="12">
        <f>ufc_fighters[[#This Row],[height_feet]]*30.48+ufc_fighters[[#This Row],[height_inches]]*2.54</f>
        <v>187.96</v>
      </c>
    </row>
    <row r="1666" spans="1:9">
      <c r="A1666">
        <v>1665</v>
      </c>
      <c r="B1666" t="s">
        <v>1670</v>
      </c>
      <c r="C1666">
        <v>185</v>
      </c>
      <c r="D1666" s="1"/>
      <c r="E1666" s="10">
        <v>0</v>
      </c>
      <c r="H1666" s="12">
        <f>ufc_fighters[[#This Row],[weight_pounds]]*0.45359237</f>
        <v>83.914588450000011</v>
      </c>
      <c r="I1666" s="12">
        <f>ufc_fighters[[#This Row],[height_feet]]*30.48+ufc_fighters[[#This Row],[height_inches]]*2.54</f>
        <v>0</v>
      </c>
    </row>
    <row r="1667" spans="1:9">
      <c r="A1667">
        <v>1666</v>
      </c>
      <c r="B1667" t="s">
        <v>1671</v>
      </c>
      <c r="C1667">
        <v>155</v>
      </c>
      <c r="D1667" s="1">
        <v>32211</v>
      </c>
      <c r="E1667" s="10">
        <v>1988</v>
      </c>
      <c r="F1667">
        <v>5</v>
      </c>
      <c r="G1667">
        <v>9</v>
      </c>
      <c r="H1667" s="12">
        <f>ufc_fighters[[#This Row],[weight_pounds]]*0.45359237</f>
        <v>70.306817350000003</v>
      </c>
      <c r="I1667" s="12">
        <f>ufc_fighters[[#This Row],[height_feet]]*30.48+ufc_fighters[[#This Row],[height_inches]]*2.54</f>
        <v>175.26</v>
      </c>
    </row>
    <row r="1668" spans="1:9">
      <c r="A1668">
        <v>1667</v>
      </c>
      <c r="B1668" t="s">
        <v>1672</v>
      </c>
      <c r="C1668">
        <v>170</v>
      </c>
      <c r="D1668" s="1">
        <v>30868</v>
      </c>
      <c r="E1668" s="10">
        <v>1984</v>
      </c>
      <c r="F1668">
        <v>5</v>
      </c>
      <c r="G1668">
        <v>10</v>
      </c>
      <c r="H1668" s="12">
        <f>ufc_fighters[[#This Row],[weight_pounds]]*0.45359237</f>
        <v>77.110702900000007</v>
      </c>
      <c r="I1668" s="12">
        <f>ufc_fighters[[#This Row],[height_feet]]*30.48+ufc_fighters[[#This Row],[height_inches]]*2.54</f>
        <v>177.8</v>
      </c>
    </row>
    <row r="1669" spans="1:9">
      <c r="A1669">
        <v>1668</v>
      </c>
      <c r="B1669" t="s">
        <v>1673</v>
      </c>
      <c r="C1669">
        <v>145</v>
      </c>
      <c r="D1669" s="1">
        <v>32444</v>
      </c>
      <c r="E1669" s="10">
        <v>1988</v>
      </c>
      <c r="F1669">
        <v>5</v>
      </c>
      <c r="G1669">
        <v>8</v>
      </c>
      <c r="H1669" s="12">
        <f>ufc_fighters[[#This Row],[weight_pounds]]*0.45359237</f>
        <v>65.770893650000005</v>
      </c>
      <c r="I1669" s="12">
        <f>ufc_fighters[[#This Row],[height_feet]]*30.48+ufc_fighters[[#This Row],[height_inches]]*2.54</f>
        <v>172.72</v>
      </c>
    </row>
    <row r="1670" spans="1:9">
      <c r="A1670">
        <v>1669</v>
      </c>
      <c r="B1670" t="s">
        <v>1674</v>
      </c>
      <c r="C1670">
        <v>135</v>
      </c>
      <c r="D1670" s="1">
        <v>30372</v>
      </c>
      <c r="E1670" s="10">
        <v>1983</v>
      </c>
      <c r="F1670">
        <v>5</v>
      </c>
      <c r="G1670">
        <v>6</v>
      </c>
      <c r="H1670" s="12">
        <f>ufc_fighters[[#This Row],[weight_pounds]]*0.45359237</f>
        <v>61.23496995</v>
      </c>
      <c r="I1670" s="12">
        <f>ufc_fighters[[#This Row],[height_feet]]*30.48+ufc_fighters[[#This Row],[height_inches]]*2.54</f>
        <v>167.64000000000001</v>
      </c>
    </row>
    <row r="1671" spans="1:9">
      <c r="A1671">
        <v>1670</v>
      </c>
      <c r="B1671" t="s">
        <v>1675</v>
      </c>
      <c r="C1671">
        <v>205</v>
      </c>
      <c r="D1671" s="1">
        <v>32236</v>
      </c>
      <c r="E1671" s="10">
        <v>1988</v>
      </c>
      <c r="F1671">
        <v>5</v>
      </c>
      <c r="G1671">
        <v>10</v>
      </c>
      <c r="H1671" s="12">
        <f>ufc_fighters[[#This Row],[weight_pounds]]*0.45359237</f>
        <v>92.986435850000007</v>
      </c>
      <c r="I1671" s="12">
        <f>ufc_fighters[[#This Row],[height_feet]]*30.48+ufc_fighters[[#This Row],[height_inches]]*2.54</f>
        <v>177.8</v>
      </c>
    </row>
    <row r="1672" spans="1:9">
      <c r="A1672">
        <v>1671</v>
      </c>
      <c r="B1672" t="s">
        <v>1676</v>
      </c>
      <c r="C1672">
        <v>145</v>
      </c>
      <c r="D1672" s="1">
        <v>33799</v>
      </c>
      <c r="E1672" s="10">
        <v>1992</v>
      </c>
      <c r="F1672">
        <v>5</v>
      </c>
      <c r="G1672">
        <v>10</v>
      </c>
      <c r="H1672" s="12">
        <f>ufc_fighters[[#This Row],[weight_pounds]]*0.45359237</f>
        <v>65.770893650000005</v>
      </c>
      <c r="I1672" s="12">
        <f>ufc_fighters[[#This Row],[height_feet]]*30.48+ufc_fighters[[#This Row],[height_inches]]*2.54</f>
        <v>177.8</v>
      </c>
    </row>
    <row r="1673" spans="1:9">
      <c r="A1673">
        <v>1672</v>
      </c>
      <c r="B1673" t="s">
        <v>1677</v>
      </c>
      <c r="C1673">
        <v>205</v>
      </c>
      <c r="D1673" s="1"/>
      <c r="E1673" s="10">
        <v>0</v>
      </c>
      <c r="F1673">
        <v>6</v>
      </c>
      <c r="G1673">
        <v>1</v>
      </c>
      <c r="H1673" s="12">
        <f>ufc_fighters[[#This Row],[weight_pounds]]*0.45359237</f>
        <v>92.986435850000007</v>
      </c>
      <c r="I1673" s="12">
        <f>ufc_fighters[[#This Row],[height_feet]]*30.48+ufc_fighters[[#This Row],[height_inches]]*2.54</f>
        <v>185.42</v>
      </c>
    </row>
    <row r="1674" spans="1:9">
      <c r="A1674">
        <v>1673</v>
      </c>
      <c r="B1674" t="s">
        <v>1678</v>
      </c>
      <c r="C1674">
        <v>135</v>
      </c>
      <c r="D1674" s="1"/>
      <c r="E1674" s="10">
        <v>0</v>
      </c>
      <c r="F1674">
        <v>5</v>
      </c>
      <c r="G1674">
        <v>6</v>
      </c>
      <c r="H1674" s="12">
        <f>ufc_fighters[[#This Row],[weight_pounds]]*0.45359237</f>
        <v>61.23496995</v>
      </c>
      <c r="I1674" s="12">
        <f>ufc_fighters[[#This Row],[height_feet]]*30.48+ufc_fighters[[#This Row],[height_inches]]*2.54</f>
        <v>167.64000000000001</v>
      </c>
    </row>
    <row r="1675" spans="1:9">
      <c r="A1675">
        <v>1674</v>
      </c>
      <c r="B1675" t="s">
        <v>1679</v>
      </c>
      <c r="C1675">
        <v>170</v>
      </c>
      <c r="D1675" s="1">
        <v>32420</v>
      </c>
      <c r="E1675" s="10">
        <v>1988</v>
      </c>
      <c r="F1675">
        <v>5</v>
      </c>
      <c r="G1675">
        <v>10</v>
      </c>
      <c r="H1675" s="12">
        <f>ufc_fighters[[#This Row],[weight_pounds]]*0.45359237</f>
        <v>77.110702900000007</v>
      </c>
      <c r="I1675" s="12">
        <f>ufc_fighters[[#This Row],[height_feet]]*30.48+ufc_fighters[[#This Row],[height_inches]]*2.54</f>
        <v>177.8</v>
      </c>
    </row>
    <row r="1676" spans="1:9">
      <c r="A1676">
        <v>1675</v>
      </c>
      <c r="B1676" t="s">
        <v>1680</v>
      </c>
      <c r="C1676">
        <v>220</v>
      </c>
      <c r="D1676" s="1">
        <v>23523</v>
      </c>
      <c r="E1676" s="10">
        <v>1964</v>
      </c>
      <c r="F1676">
        <v>5</v>
      </c>
      <c r="G1676">
        <v>9</v>
      </c>
      <c r="H1676" s="12">
        <f>ufc_fighters[[#This Row],[weight_pounds]]*0.45359237</f>
        <v>99.79032140000001</v>
      </c>
      <c r="I1676" s="12">
        <f>ufc_fighters[[#This Row],[height_feet]]*30.48+ufc_fighters[[#This Row],[height_inches]]*2.54</f>
        <v>175.26</v>
      </c>
    </row>
    <row r="1677" spans="1:9">
      <c r="A1677">
        <v>1676</v>
      </c>
      <c r="B1677" t="s">
        <v>1681</v>
      </c>
      <c r="C1677">
        <v>185</v>
      </c>
      <c r="D1677" s="1">
        <v>27359</v>
      </c>
      <c r="E1677" s="10">
        <v>1974</v>
      </c>
      <c r="F1677">
        <v>5</v>
      </c>
      <c r="G1677">
        <v>11</v>
      </c>
      <c r="H1677" s="12">
        <f>ufc_fighters[[#This Row],[weight_pounds]]*0.45359237</f>
        <v>83.914588450000011</v>
      </c>
      <c r="I1677" s="12">
        <f>ufc_fighters[[#This Row],[height_feet]]*30.48+ufc_fighters[[#This Row],[height_inches]]*2.54</f>
        <v>180.34</v>
      </c>
    </row>
    <row r="1678" spans="1:9">
      <c r="A1678">
        <v>1677</v>
      </c>
      <c r="B1678" t="s">
        <v>1682</v>
      </c>
      <c r="C1678">
        <v>225</v>
      </c>
      <c r="D1678" s="1">
        <v>25633</v>
      </c>
      <c r="E1678" s="10">
        <v>1970</v>
      </c>
      <c r="F1678">
        <v>5</v>
      </c>
      <c r="G1678">
        <v>11</v>
      </c>
      <c r="H1678" s="12">
        <f>ufc_fighters[[#This Row],[weight_pounds]]*0.45359237</f>
        <v>102.05828325</v>
      </c>
      <c r="I1678" s="12">
        <f>ufc_fighters[[#This Row],[height_feet]]*30.48+ufc_fighters[[#This Row],[height_inches]]*2.54</f>
        <v>180.34</v>
      </c>
    </row>
    <row r="1679" spans="1:9">
      <c r="A1679">
        <v>1678</v>
      </c>
      <c r="B1679" t="s">
        <v>1683</v>
      </c>
      <c r="C1679">
        <v>155</v>
      </c>
      <c r="D1679" s="1">
        <v>27957</v>
      </c>
      <c r="E1679" s="10">
        <v>1976</v>
      </c>
      <c r="F1679">
        <v>5</v>
      </c>
      <c r="G1679">
        <v>9</v>
      </c>
      <c r="H1679" s="12">
        <f>ufc_fighters[[#This Row],[weight_pounds]]*0.45359237</f>
        <v>70.306817350000003</v>
      </c>
      <c r="I1679" s="12">
        <f>ufc_fighters[[#This Row],[height_feet]]*30.48+ufc_fighters[[#This Row],[height_inches]]*2.54</f>
        <v>175.26</v>
      </c>
    </row>
    <row r="1680" spans="1:9">
      <c r="A1680">
        <v>1679</v>
      </c>
      <c r="B1680" t="s">
        <v>1684</v>
      </c>
      <c r="C1680">
        <v>115</v>
      </c>
      <c r="D1680" s="1">
        <v>32547</v>
      </c>
      <c r="E1680" s="10">
        <v>1989</v>
      </c>
      <c r="F1680">
        <v>5</v>
      </c>
      <c r="G1680">
        <v>4</v>
      </c>
      <c r="H1680" s="12">
        <f>ufc_fighters[[#This Row],[weight_pounds]]*0.45359237</f>
        <v>52.163122550000004</v>
      </c>
      <c r="I1680" s="12">
        <f>ufc_fighters[[#This Row],[height_feet]]*30.48+ufc_fighters[[#This Row],[height_inches]]*2.54</f>
        <v>162.56</v>
      </c>
    </row>
    <row r="1681" spans="1:9">
      <c r="A1681">
        <v>1680</v>
      </c>
      <c r="B1681" t="s">
        <v>1685</v>
      </c>
      <c r="C1681">
        <v>183</v>
      </c>
      <c r="D1681" s="1">
        <v>27592</v>
      </c>
      <c r="E1681" s="10">
        <v>1975</v>
      </c>
      <c r="F1681">
        <v>5</v>
      </c>
      <c r="G1681">
        <v>11</v>
      </c>
      <c r="H1681" s="12">
        <f>ufc_fighters[[#This Row],[weight_pounds]]*0.45359237</f>
        <v>83.007403710000006</v>
      </c>
      <c r="I1681" s="12">
        <f>ufc_fighters[[#This Row],[height_feet]]*30.48+ufc_fighters[[#This Row],[height_inches]]*2.54</f>
        <v>180.34</v>
      </c>
    </row>
    <row r="1682" spans="1:9">
      <c r="A1682">
        <v>1681</v>
      </c>
      <c r="B1682" t="s">
        <v>1686</v>
      </c>
      <c r="C1682">
        <v>265</v>
      </c>
      <c r="D1682" s="1">
        <v>23939</v>
      </c>
      <c r="E1682" s="10">
        <v>1965</v>
      </c>
      <c r="F1682">
        <v>6</v>
      </c>
      <c r="G1682">
        <v>2</v>
      </c>
      <c r="H1682" s="12">
        <f>ufc_fighters[[#This Row],[weight_pounds]]*0.45359237</f>
        <v>120.20197805000001</v>
      </c>
      <c r="I1682" s="12">
        <f>ufc_fighters[[#This Row],[height_feet]]*30.48+ufc_fighters[[#This Row],[height_inches]]*2.54</f>
        <v>187.96</v>
      </c>
    </row>
    <row r="1683" spans="1:9">
      <c r="A1683">
        <v>1682</v>
      </c>
      <c r="B1683" t="s">
        <v>1687</v>
      </c>
      <c r="C1683">
        <v>240</v>
      </c>
      <c r="D1683" s="1">
        <v>27531</v>
      </c>
      <c r="E1683" s="10">
        <v>1975</v>
      </c>
      <c r="F1683">
        <v>6</v>
      </c>
      <c r="G1683">
        <v>4</v>
      </c>
      <c r="H1683" s="12">
        <f>ufc_fighters[[#This Row],[weight_pounds]]*0.45359237</f>
        <v>108.86216880000001</v>
      </c>
      <c r="I1683" s="12">
        <f>ufc_fighters[[#This Row],[height_feet]]*30.48+ufc_fighters[[#This Row],[height_inches]]*2.54</f>
        <v>193.04</v>
      </c>
    </row>
    <row r="1684" spans="1:9">
      <c r="A1684">
        <v>1683</v>
      </c>
      <c r="B1684" t="s">
        <v>1688</v>
      </c>
      <c r="C1684">
        <v>185</v>
      </c>
      <c r="D1684" s="1">
        <v>33362</v>
      </c>
      <c r="E1684" s="10">
        <v>1991</v>
      </c>
      <c r="F1684">
        <v>6</v>
      </c>
      <c r="G1684">
        <v>0</v>
      </c>
      <c r="H1684" s="12">
        <f>ufc_fighters[[#This Row],[weight_pounds]]*0.45359237</f>
        <v>83.914588450000011</v>
      </c>
      <c r="I1684" s="12">
        <f>ufc_fighters[[#This Row],[height_feet]]*30.48+ufc_fighters[[#This Row],[height_inches]]*2.54</f>
        <v>182.88</v>
      </c>
    </row>
    <row r="1685" spans="1:9">
      <c r="A1685">
        <v>1684</v>
      </c>
      <c r="B1685" t="s">
        <v>1689</v>
      </c>
      <c r="C1685">
        <v>170</v>
      </c>
      <c r="D1685" s="1">
        <v>33108</v>
      </c>
      <c r="E1685" s="10">
        <v>1990</v>
      </c>
      <c r="F1685">
        <v>6</v>
      </c>
      <c r="G1685">
        <v>0</v>
      </c>
      <c r="H1685" s="12">
        <f>ufc_fighters[[#This Row],[weight_pounds]]*0.45359237</f>
        <v>77.110702900000007</v>
      </c>
      <c r="I1685" s="12">
        <f>ufc_fighters[[#This Row],[height_feet]]*30.48+ufc_fighters[[#This Row],[height_inches]]*2.54</f>
        <v>182.88</v>
      </c>
    </row>
    <row r="1686" spans="1:9">
      <c r="A1686">
        <v>1685</v>
      </c>
      <c r="B1686" t="s">
        <v>1690</v>
      </c>
      <c r="C1686">
        <v>244</v>
      </c>
      <c r="D1686" s="1"/>
      <c r="E1686" s="10">
        <v>0</v>
      </c>
      <c r="F1686">
        <v>6</v>
      </c>
      <c r="G1686">
        <v>0</v>
      </c>
      <c r="H1686" s="12">
        <f>ufc_fighters[[#This Row],[weight_pounds]]*0.45359237</f>
        <v>110.67653828</v>
      </c>
      <c r="I1686" s="12">
        <f>ufc_fighters[[#This Row],[height_feet]]*30.48+ufc_fighters[[#This Row],[height_inches]]*2.54</f>
        <v>182.88</v>
      </c>
    </row>
    <row r="1687" spans="1:9">
      <c r="A1687">
        <v>1686</v>
      </c>
      <c r="B1687" t="s">
        <v>1691</v>
      </c>
      <c r="C1687">
        <v>170</v>
      </c>
      <c r="D1687" s="1"/>
      <c r="E1687" s="10">
        <v>0</v>
      </c>
      <c r="H1687" s="12">
        <f>ufc_fighters[[#This Row],[weight_pounds]]*0.45359237</f>
        <v>77.110702900000007</v>
      </c>
      <c r="I1687" s="12">
        <f>ufc_fighters[[#This Row],[height_feet]]*30.48+ufc_fighters[[#This Row],[height_inches]]*2.54</f>
        <v>0</v>
      </c>
    </row>
    <row r="1688" spans="1:9">
      <c r="A1688">
        <v>1687</v>
      </c>
      <c r="B1688" t="s">
        <v>1692</v>
      </c>
      <c r="C1688">
        <v>135</v>
      </c>
      <c r="D1688" s="1"/>
      <c r="E1688" s="10">
        <v>0</v>
      </c>
      <c r="H1688" s="12">
        <f>ufc_fighters[[#This Row],[weight_pounds]]*0.45359237</f>
        <v>61.23496995</v>
      </c>
      <c r="I1688" s="12">
        <f>ufc_fighters[[#This Row],[height_feet]]*30.48+ufc_fighters[[#This Row],[height_inches]]*2.54</f>
        <v>0</v>
      </c>
    </row>
    <row r="1689" spans="1:9">
      <c r="A1689">
        <v>1688</v>
      </c>
      <c r="B1689" t="s">
        <v>1693</v>
      </c>
      <c r="C1689">
        <v>155</v>
      </c>
      <c r="D1689" s="1">
        <v>29928</v>
      </c>
      <c r="E1689" s="10">
        <v>1981</v>
      </c>
      <c r="F1689">
        <v>5</v>
      </c>
      <c r="G1689">
        <v>8</v>
      </c>
      <c r="H1689" s="12">
        <f>ufc_fighters[[#This Row],[weight_pounds]]*0.45359237</f>
        <v>70.306817350000003</v>
      </c>
      <c r="I1689" s="12">
        <f>ufc_fighters[[#This Row],[height_feet]]*30.48+ufc_fighters[[#This Row],[height_inches]]*2.54</f>
        <v>172.72</v>
      </c>
    </row>
    <row r="1690" spans="1:9">
      <c r="A1690">
        <v>1689</v>
      </c>
      <c r="B1690" t="s">
        <v>1694</v>
      </c>
      <c r="C1690">
        <v>235</v>
      </c>
      <c r="D1690" s="1"/>
      <c r="E1690" s="10">
        <v>0</v>
      </c>
      <c r="F1690">
        <v>6</v>
      </c>
      <c r="G1690">
        <v>2</v>
      </c>
      <c r="H1690" s="12">
        <f>ufc_fighters[[#This Row],[weight_pounds]]*0.45359237</f>
        <v>106.59420695</v>
      </c>
      <c r="I1690" s="12">
        <f>ufc_fighters[[#This Row],[height_feet]]*30.48+ufc_fighters[[#This Row],[height_inches]]*2.54</f>
        <v>187.96</v>
      </c>
    </row>
    <row r="1691" spans="1:9">
      <c r="A1691">
        <v>1690</v>
      </c>
      <c r="B1691" t="s">
        <v>1695</v>
      </c>
      <c r="C1691">
        <v>170</v>
      </c>
      <c r="D1691" s="1">
        <v>28459</v>
      </c>
      <c r="E1691" s="10">
        <v>1977</v>
      </c>
      <c r="F1691">
        <v>5</v>
      </c>
      <c r="G1691">
        <v>10</v>
      </c>
      <c r="H1691" s="12">
        <f>ufc_fighters[[#This Row],[weight_pounds]]*0.45359237</f>
        <v>77.110702900000007</v>
      </c>
      <c r="I1691" s="12">
        <f>ufc_fighters[[#This Row],[height_feet]]*30.48+ufc_fighters[[#This Row],[height_inches]]*2.54</f>
        <v>177.8</v>
      </c>
    </row>
    <row r="1692" spans="1:9">
      <c r="A1692">
        <v>1691</v>
      </c>
      <c r="B1692" t="s">
        <v>1696</v>
      </c>
      <c r="C1692">
        <v>115</v>
      </c>
      <c r="D1692" s="1">
        <v>31335</v>
      </c>
      <c r="E1692" s="10">
        <v>1985</v>
      </c>
      <c r="F1692">
        <v>5</v>
      </c>
      <c r="G1692">
        <v>3</v>
      </c>
      <c r="H1692" s="12">
        <f>ufc_fighters[[#This Row],[weight_pounds]]*0.45359237</f>
        <v>52.163122550000004</v>
      </c>
      <c r="I1692" s="12">
        <f>ufc_fighters[[#This Row],[height_feet]]*30.48+ufc_fighters[[#This Row],[height_inches]]*2.54</f>
        <v>160.02000000000001</v>
      </c>
    </row>
    <row r="1693" spans="1:9">
      <c r="A1693">
        <v>1692</v>
      </c>
      <c r="B1693" t="s">
        <v>1697</v>
      </c>
      <c r="C1693">
        <v>155</v>
      </c>
      <c r="D1693" s="1"/>
      <c r="E1693" s="10">
        <v>0</v>
      </c>
      <c r="H1693" s="12">
        <f>ufc_fighters[[#This Row],[weight_pounds]]*0.45359237</f>
        <v>70.306817350000003</v>
      </c>
      <c r="I1693" s="12">
        <f>ufc_fighters[[#This Row],[height_feet]]*30.48+ufc_fighters[[#This Row],[height_inches]]*2.54</f>
        <v>0</v>
      </c>
    </row>
    <row r="1694" spans="1:9">
      <c r="A1694">
        <v>1693</v>
      </c>
      <c r="B1694" t="s">
        <v>1698</v>
      </c>
      <c r="C1694">
        <v>170</v>
      </c>
      <c r="D1694" s="1">
        <v>32155</v>
      </c>
      <c r="E1694" s="10">
        <v>1988</v>
      </c>
      <c r="F1694">
        <v>5</v>
      </c>
      <c r="G1694">
        <v>10</v>
      </c>
      <c r="H1694" s="12">
        <f>ufc_fighters[[#This Row],[weight_pounds]]*0.45359237</f>
        <v>77.110702900000007</v>
      </c>
      <c r="I1694" s="12">
        <f>ufc_fighters[[#This Row],[height_feet]]*30.48+ufc_fighters[[#This Row],[height_inches]]*2.54</f>
        <v>177.8</v>
      </c>
    </row>
    <row r="1695" spans="1:9">
      <c r="A1695">
        <v>1694</v>
      </c>
      <c r="B1695" t="s">
        <v>1699</v>
      </c>
      <c r="C1695">
        <v>205</v>
      </c>
      <c r="D1695" s="1">
        <v>27157</v>
      </c>
      <c r="E1695" s="10">
        <v>1974</v>
      </c>
      <c r="F1695">
        <v>6</v>
      </c>
      <c r="G1695">
        <v>2</v>
      </c>
      <c r="H1695" s="12">
        <f>ufc_fighters[[#This Row],[weight_pounds]]*0.45359237</f>
        <v>92.986435850000007</v>
      </c>
      <c r="I1695" s="12">
        <f>ufc_fighters[[#This Row],[height_feet]]*30.48+ufc_fighters[[#This Row],[height_inches]]*2.54</f>
        <v>187.96</v>
      </c>
    </row>
    <row r="1696" spans="1:9">
      <c r="A1696">
        <v>1695</v>
      </c>
      <c r="B1696" t="s">
        <v>1700</v>
      </c>
      <c r="C1696">
        <v>170</v>
      </c>
      <c r="D1696" s="1">
        <v>31567</v>
      </c>
      <c r="E1696" s="10">
        <v>1986</v>
      </c>
      <c r="F1696">
        <v>6</v>
      </c>
      <c r="G1696">
        <v>2</v>
      </c>
      <c r="H1696" s="12">
        <f>ufc_fighters[[#This Row],[weight_pounds]]*0.45359237</f>
        <v>77.110702900000007</v>
      </c>
      <c r="I1696" s="12">
        <f>ufc_fighters[[#This Row],[height_feet]]*30.48+ufc_fighters[[#This Row],[height_inches]]*2.54</f>
        <v>187.96</v>
      </c>
    </row>
    <row r="1697" spans="1:9">
      <c r="A1697">
        <v>1696</v>
      </c>
      <c r="B1697" t="s">
        <v>1701</v>
      </c>
      <c r="C1697">
        <v>170</v>
      </c>
      <c r="D1697" s="1"/>
      <c r="E1697" s="10">
        <v>0</v>
      </c>
      <c r="F1697">
        <v>5</v>
      </c>
      <c r="G1697">
        <v>8</v>
      </c>
      <c r="H1697" s="12">
        <f>ufc_fighters[[#This Row],[weight_pounds]]*0.45359237</f>
        <v>77.110702900000007</v>
      </c>
      <c r="I1697" s="12">
        <f>ufc_fighters[[#This Row],[height_feet]]*30.48+ufc_fighters[[#This Row],[height_inches]]*2.54</f>
        <v>172.72</v>
      </c>
    </row>
    <row r="1698" spans="1:9">
      <c r="A1698">
        <v>1697</v>
      </c>
      <c r="B1698" t="s">
        <v>1702</v>
      </c>
      <c r="C1698">
        <v>170</v>
      </c>
      <c r="D1698" s="1">
        <v>31886</v>
      </c>
      <c r="E1698" s="10">
        <v>1987</v>
      </c>
      <c r="F1698">
        <v>6</v>
      </c>
      <c r="G1698">
        <v>1</v>
      </c>
      <c r="H1698" s="12">
        <f>ufc_fighters[[#This Row],[weight_pounds]]*0.45359237</f>
        <v>77.110702900000007</v>
      </c>
      <c r="I1698" s="12">
        <f>ufc_fighters[[#This Row],[height_feet]]*30.48+ufc_fighters[[#This Row],[height_inches]]*2.54</f>
        <v>185.42</v>
      </c>
    </row>
    <row r="1699" spans="1:9">
      <c r="A1699">
        <v>1698</v>
      </c>
      <c r="B1699" t="s">
        <v>1703</v>
      </c>
      <c r="C1699">
        <v>205</v>
      </c>
      <c r="D1699" s="1">
        <v>33670</v>
      </c>
      <c r="E1699" s="10">
        <v>1992</v>
      </c>
      <c r="F1699">
        <v>6</v>
      </c>
      <c r="G1699">
        <v>3</v>
      </c>
      <c r="H1699" s="12">
        <f>ufc_fighters[[#This Row],[weight_pounds]]*0.45359237</f>
        <v>92.986435850000007</v>
      </c>
      <c r="I1699" s="12">
        <f>ufc_fighters[[#This Row],[height_feet]]*30.48+ufc_fighters[[#This Row],[height_inches]]*2.54</f>
        <v>190.5</v>
      </c>
    </row>
    <row r="1700" spans="1:9">
      <c r="A1700">
        <v>1699</v>
      </c>
      <c r="B1700" t="s">
        <v>1704</v>
      </c>
      <c r="C1700">
        <v>185</v>
      </c>
      <c r="D1700" s="1">
        <v>32785</v>
      </c>
      <c r="E1700" s="10">
        <v>1989</v>
      </c>
      <c r="F1700">
        <v>6</v>
      </c>
      <c r="G1700">
        <v>3</v>
      </c>
      <c r="H1700" s="12">
        <f>ufc_fighters[[#This Row],[weight_pounds]]*0.45359237</f>
        <v>83.914588450000011</v>
      </c>
      <c r="I1700" s="12">
        <f>ufc_fighters[[#This Row],[height_feet]]*30.48+ufc_fighters[[#This Row],[height_inches]]*2.54</f>
        <v>190.5</v>
      </c>
    </row>
    <row r="1701" spans="1:9">
      <c r="A1701">
        <v>1700</v>
      </c>
      <c r="B1701" t="s">
        <v>1705</v>
      </c>
      <c r="C1701">
        <v>135</v>
      </c>
      <c r="D1701" s="1"/>
      <c r="E1701" s="10">
        <v>0</v>
      </c>
      <c r="H1701" s="12">
        <f>ufc_fighters[[#This Row],[weight_pounds]]*0.45359237</f>
        <v>61.23496995</v>
      </c>
      <c r="I1701" s="12">
        <f>ufc_fighters[[#This Row],[height_feet]]*30.48+ufc_fighters[[#This Row],[height_inches]]*2.54</f>
        <v>0</v>
      </c>
    </row>
    <row r="1702" spans="1:9">
      <c r="A1702">
        <v>1701</v>
      </c>
      <c r="B1702" t="s">
        <v>1706</v>
      </c>
      <c r="C1702">
        <v>155</v>
      </c>
      <c r="D1702" s="1">
        <v>30803</v>
      </c>
      <c r="E1702" s="10">
        <v>1984</v>
      </c>
      <c r="F1702">
        <v>5</v>
      </c>
      <c r="G1702">
        <v>8</v>
      </c>
      <c r="H1702" s="12">
        <f>ufc_fighters[[#This Row],[weight_pounds]]*0.45359237</f>
        <v>70.306817350000003</v>
      </c>
      <c r="I1702" s="12">
        <f>ufc_fighters[[#This Row],[height_feet]]*30.48+ufc_fighters[[#This Row],[height_inches]]*2.54</f>
        <v>172.72</v>
      </c>
    </row>
    <row r="1703" spans="1:9">
      <c r="A1703">
        <v>1702</v>
      </c>
      <c r="B1703" t="s">
        <v>1707</v>
      </c>
      <c r="C1703">
        <v>170</v>
      </c>
      <c r="D1703" s="1">
        <v>30804</v>
      </c>
      <c r="E1703" s="10">
        <v>1984</v>
      </c>
      <c r="F1703">
        <v>5</v>
      </c>
      <c r="G1703">
        <v>8</v>
      </c>
      <c r="H1703" s="12">
        <f>ufc_fighters[[#This Row],[weight_pounds]]*0.45359237</f>
        <v>77.110702900000007</v>
      </c>
      <c r="I1703" s="12">
        <f>ufc_fighters[[#This Row],[height_feet]]*30.48+ufc_fighters[[#This Row],[height_inches]]*2.54</f>
        <v>172.72</v>
      </c>
    </row>
    <row r="1704" spans="1:9">
      <c r="A1704">
        <v>1703</v>
      </c>
      <c r="B1704" t="s">
        <v>1708</v>
      </c>
      <c r="C1704">
        <v>170</v>
      </c>
      <c r="D1704" s="1">
        <v>30236</v>
      </c>
      <c r="E1704" s="10">
        <v>1982</v>
      </c>
      <c r="H1704" s="12">
        <f>ufc_fighters[[#This Row],[weight_pounds]]*0.45359237</f>
        <v>77.110702900000007</v>
      </c>
      <c r="I1704" s="12">
        <f>ufc_fighters[[#This Row],[height_feet]]*30.48+ufc_fighters[[#This Row],[height_inches]]*2.54</f>
        <v>0</v>
      </c>
    </row>
    <row r="1705" spans="1:9">
      <c r="A1705">
        <v>1704</v>
      </c>
      <c r="B1705" t="s">
        <v>1709</v>
      </c>
      <c r="C1705">
        <v>135</v>
      </c>
      <c r="D1705" s="1"/>
      <c r="E1705" s="10">
        <v>0</v>
      </c>
      <c r="H1705" s="12">
        <f>ufc_fighters[[#This Row],[weight_pounds]]*0.45359237</f>
        <v>61.23496995</v>
      </c>
      <c r="I1705" s="12">
        <f>ufc_fighters[[#This Row],[height_feet]]*30.48+ufc_fighters[[#This Row],[height_inches]]*2.54</f>
        <v>0</v>
      </c>
    </row>
    <row r="1706" spans="1:9">
      <c r="A1706">
        <v>1705</v>
      </c>
      <c r="B1706" t="s">
        <v>1710</v>
      </c>
      <c r="C1706">
        <v>185</v>
      </c>
      <c r="D1706" s="1">
        <v>32666</v>
      </c>
      <c r="E1706" s="10">
        <v>1989</v>
      </c>
      <c r="F1706">
        <v>6</v>
      </c>
      <c r="G1706">
        <v>0</v>
      </c>
      <c r="H1706" s="12">
        <f>ufc_fighters[[#This Row],[weight_pounds]]*0.45359237</f>
        <v>83.914588450000011</v>
      </c>
      <c r="I1706" s="12">
        <f>ufc_fighters[[#This Row],[height_feet]]*30.48+ufc_fighters[[#This Row],[height_inches]]*2.54</f>
        <v>182.88</v>
      </c>
    </row>
    <row r="1707" spans="1:9">
      <c r="A1707">
        <v>1706</v>
      </c>
      <c r="B1707" t="s">
        <v>1711</v>
      </c>
      <c r="C1707">
        <v>235</v>
      </c>
      <c r="D1707" s="1"/>
      <c r="E1707" s="10">
        <v>0</v>
      </c>
      <c r="F1707">
        <v>6</v>
      </c>
      <c r="G1707">
        <v>0</v>
      </c>
      <c r="H1707" s="12">
        <f>ufc_fighters[[#This Row],[weight_pounds]]*0.45359237</f>
        <v>106.59420695</v>
      </c>
      <c r="I1707" s="12">
        <f>ufc_fighters[[#This Row],[height_feet]]*30.48+ufc_fighters[[#This Row],[height_inches]]*2.54</f>
        <v>182.88</v>
      </c>
    </row>
    <row r="1708" spans="1:9">
      <c r="A1708">
        <v>1707</v>
      </c>
      <c r="B1708" t="s">
        <v>1712</v>
      </c>
      <c r="C1708">
        <v>170</v>
      </c>
      <c r="D1708" s="1">
        <v>29707</v>
      </c>
      <c r="E1708" s="10">
        <v>1981</v>
      </c>
      <c r="F1708">
        <v>5</v>
      </c>
      <c r="G1708">
        <v>10</v>
      </c>
      <c r="H1708" s="12">
        <f>ufc_fighters[[#This Row],[weight_pounds]]*0.45359237</f>
        <v>77.110702900000007</v>
      </c>
      <c r="I1708" s="12">
        <f>ufc_fighters[[#This Row],[height_feet]]*30.48+ufc_fighters[[#This Row],[height_inches]]*2.54</f>
        <v>177.8</v>
      </c>
    </row>
    <row r="1709" spans="1:9">
      <c r="A1709">
        <v>1708</v>
      </c>
      <c r="B1709" t="s">
        <v>1713</v>
      </c>
      <c r="C1709">
        <v>155</v>
      </c>
      <c r="D1709" s="1">
        <v>30592</v>
      </c>
      <c r="E1709" s="10">
        <v>1983</v>
      </c>
      <c r="F1709">
        <v>5</v>
      </c>
      <c r="G1709">
        <v>10</v>
      </c>
      <c r="H1709" s="12">
        <f>ufc_fighters[[#This Row],[weight_pounds]]*0.45359237</f>
        <v>70.306817350000003</v>
      </c>
      <c r="I1709" s="12">
        <f>ufc_fighters[[#This Row],[height_feet]]*30.48+ufc_fighters[[#This Row],[height_inches]]*2.54</f>
        <v>177.8</v>
      </c>
    </row>
    <row r="1710" spans="1:9">
      <c r="A1710">
        <v>1709</v>
      </c>
      <c r="B1710" t="s">
        <v>1714</v>
      </c>
      <c r="C1710">
        <v>135</v>
      </c>
      <c r="D1710" s="1">
        <v>32823</v>
      </c>
      <c r="E1710" s="10">
        <v>1989</v>
      </c>
      <c r="F1710">
        <v>5</v>
      </c>
      <c r="G1710">
        <v>6</v>
      </c>
      <c r="H1710" s="12">
        <f>ufc_fighters[[#This Row],[weight_pounds]]*0.45359237</f>
        <v>61.23496995</v>
      </c>
      <c r="I1710" s="12">
        <f>ufc_fighters[[#This Row],[height_feet]]*30.48+ufc_fighters[[#This Row],[height_inches]]*2.54</f>
        <v>167.64000000000001</v>
      </c>
    </row>
    <row r="1711" spans="1:9">
      <c r="A1711">
        <v>1710</v>
      </c>
      <c r="B1711" t="s">
        <v>1715</v>
      </c>
      <c r="C1711">
        <v>170</v>
      </c>
      <c r="D1711" s="1">
        <v>32531</v>
      </c>
      <c r="E1711" s="10">
        <v>1989</v>
      </c>
      <c r="F1711">
        <v>6</v>
      </c>
      <c r="G1711">
        <v>5</v>
      </c>
      <c r="H1711" s="12">
        <f>ufc_fighters[[#This Row],[weight_pounds]]*0.45359237</f>
        <v>77.110702900000007</v>
      </c>
      <c r="I1711" s="12">
        <f>ufc_fighters[[#This Row],[height_feet]]*30.48+ufc_fighters[[#This Row],[height_inches]]*2.54</f>
        <v>195.57999999999998</v>
      </c>
    </row>
    <row r="1712" spans="1:9">
      <c r="A1712">
        <v>1711</v>
      </c>
      <c r="B1712" t="s">
        <v>1716</v>
      </c>
      <c r="C1712">
        <v>185</v>
      </c>
      <c r="D1712" s="1">
        <v>26858</v>
      </c>
      <c r="E1712" s="10">
        <v>1973</v>
      </c>
      <c r="F1712">
        <v>5</v>
      </c>
      <c r="G1712">
        <v>10</v>
      </c>
      <c r="H1712" s="12">
        <f>ufc_fighters[[#This Row],[weight_pounds]]*0.45359237</f>
        <v>83.914588450000011</v>
      </c>
      <c r="I1712" s="12">
        <f>ufc_fighters[[#This Row],[height_feet]]*30.48+ufc_fighters[[#This Row],[height_inches]]*2.54</f>
        <v>177.8</v>
      </c>
    </row>
    <row r="1713" spans="1:9">
      <c r="A1713">
        <v>1712</v>
      </c>
      <c r="B1713" t="s">
        <v>1717</v>
      </c>
      <c r="C1713">
        <v>170</v>
      </c>
      <c r="D1713" s="1">
        <v>35300</v>
      </c>
      <c r="E1713" s="10">
        <v>1996</v>
      </c>
      <c r="F1713">
        <v>6</v>
      </c>
      <c r="G1713">
        <v>1</v>
      </c>
      <c r="H1713" s="12">
        <f>ufc_fighters[[#This Row],[weight_pounds]]*0.45359237</f>
        <v>77.110702900000007</v>
      </c>
      <c r="I1713" s="12">
        <f>ufc_fighters[[#This Row],[height_feet]]*30.48+ufc_fighters[[#This Row],[height_inches]]*2.54</f>
        <v>185.42</v>
      </c>
    </row>
    <row r="1714" spans="1:9">
      <c r="A1714">
        <v>1713</v>
      </c>
      <c r="B1714" t="s">
        <v>1718</v>
      </c>
      <c r="C1714">
        <v>235</v>
      </c>
      <c r="D1714" s="1">
        <v>26405</v>
      </c>
      <c r="E1714" s="10">
        <v>1972</v>
      </c>
      <c r="F1714">
        <v>5</v>
      </c>
      <c r="G1714">
        <v>6</v>
      </c>
      <c r="H1714" s="12">
        <f>ufc_fighters[[#This Row],[weight_pounds]]*0.45359237</f>
        <v>106.59420695</v>
      </c>
      <c r="I1714" s="12">
        <f>ufc_fighters[[#This Row],[height_feet]]*30.48+ufc_fighters[[#This Row],[height_inches]]*2.54</f>
        <v>167.64000000000001</v>
      </c>
    </row>
    <row r="1715" spans="1:9">
      <c r="A1715">
        <v>1714</v>
      </c>
      <c r="B1715" t="s">
        <v>1719</v>
      </c>
      <c r="C1715">
        <v>170</v>
      </c>
      <c r="D1715" s="1"/>
      <c r="E1715" s="10">
        <v>0</v>
      </c>
      <c r="H1715" s="12">
        <f>ufc_fighters[[#This Row],[weight_pounds]]*0.45359237</f>
        <v>77.110702900000007</v>
      </c>
      <c r="I1715" s="12">
        <f>ufc_fighters[[#This Row],[height_feet]]*30.48+ufc_fighters[[#This Row],[height_inches]]*2.54</f>
        <v>0</v>
      </c>
    </row>
    <row r="1716" spans="1:9">
      <c r="A1716">
        <v>1715</v>
      </c>
      <c r="B1716" t="s">
        <v>1720</v>
      </c>
      <c r="C1716">
        <v>155</v>
      </c>
      <c r="D1716" s="1">
        <v>33611</v>
      </c>
      <c r="E1716" s="10">
        <v>1992</v>
      </c>
      <c r="F1716">
        <v>5</v>
      </c>
      <c r="G1716">
        <v>11</v>
      </c>
      <c r="H1716" s="12">
        <f>ufc_fighters[[#This Row],[weight_pounds]]*0.45359237</f>
        <v>70.306817350000003</v>
      </c>
      <c r="I1716" s="12">
        <f>ufc_fighters[[#This Row],[height_feet]]*30.48+ufc_fighters[[#This Row],[height_inches]]*2.54</f>
        <v>180.34</v>
      </c>
    </row>
    <row r="1717" spans="1:9">
      <c r="A1717">
        <v>1716</v>
      </c>
      <c r="B1717" t="s">
        <v>1721</v>
      </c>
      <c r="C1717">
        <v>155</v>
      </c>
      <c r="D1717" s="1">
        <v>25781</v>
      </c>
      <c r="E1717" s="10">
        <v>1970</v>
      </c>
      <c r="F1717">
        <v>5</v>
      </c>
      <c r="G1717">
        <v>7</v>
      </c>
      <c r="H1717" s="12">
        <f>ufc_fighters[[#This Row],[weight_pounds]]*0.45359237</f>
        <v>70.306817350000003</v>
      </c>
      <c r="I1717" s="12">
        <f>ufc_fighters[[#This Row],[height_feet]]*30.48+ufc_fighters[[#This Row],[height_inches]]*2.54</f>
        <v>170.18</v>
      </c>
    </row>
    <row r="1718" spans="1:9">
      <c r="A1718">
        <v>1717</v>
      </c>
      <c r="B1718" t="s">
        <v>1722</v>
      </c>
      <c r="C1718">
        <v>135</v>
      </c>
      <c r="D1718" s="1"/>
      <c r="E1718" s="10">
        <v>0</v>
      </c>
      <c r="F1718">
        <v>5</v>
      </c>
      <c r="G1718">
        <v>9</v>
      </c>
      <c r="H1718" s="12">
        <f>ufc_fighters[[#This Row],[weight_pounds]]*0.45359237</f>
        <v>61.23496995</v>
      </c>
      <c r="I1718" s="12">
        <f>ufc_fighters[[#This Row],[height_feet]]*30.48+ufc_fighters[[#This Row],[height_inches]]*2.54</f>
        <v>175.26</v>
      </c>
    </row>
    <row r="1719" spans="1:9">
      <c r="A1719">
        <v>1718</v>
      </c>
      <c r="B1719" t="s">
        <v>1723</v>
      </c>
      <c r="C1719">
        <v>185</v>
      </c>
      <c r="D1719" s="1"/>
      <c r="E1719" s="10">
        <v>0</v>
      </c>
      <c r="F1719">
        <v>5</v>
      </c>
      <c r="G1719">
        <v>8</v>
      </c>
      <c r="H1719" s="12">
        <f>ufc_fighters[[#This Row],[weight_pounds]]*0.45359237</f>
        <v>83.914588450000011</v>
      </c>
      <c r="I1719" s="12">
        <f>ufc_fighters[[#This Row],[height_feet]]*30.48+ufc_fighters[[#This Row],[height_inches]]*2.54</f>
        <v>172.72</v>
      </c>
    </row>
    <row r="1720" spans="1:9">
      <c r="A1720">
        <v>1719</v>
      </c>
      <c r="B1720" t="s">
        <v>1724</v>
      </c>
      <c r="C1720">
        <v>205</v>
      </c>
      <c r="D1720" s="1">
        <v>29311</v>
      </c>
      <c r="E1720" s="10">
        <v>1980</v>
      </c>
      <c r="F1720">
        <v>6</v>
      </c>
      <c r="G1720">
        <v>4</v>
      </c>
      <c r="H1720" s="12">
        <f>ufc_fighters[[#This Row],[weight_pounds]]*0.45359237</f>
        <v>92.986435850000007</v>
      </c>
      <c r="I1720" s="12">
        <f>ufc_fighters[[#This Row],[height_feet]]*30.48+ufc_fighters[[#This Row],[height_inches]]*2.54</f>
        <v>193.04</v>
      </c>
    </row>
    <row r="1721" spans="1:9">
      <c r="A1721">
        <v>1720</v>
      </c>
      <c r="B1721" t="s">
        <v>1725</v>
      </c>
      <c r="C1721">
        <v>215</v>
      </c>
      <c r="D1721" s="1">
        <v>28604</v>
      </c>
      <c r="E1721" s="10">
        <v>1978</v>
      </c>
      <c r="F1721">
        <v>6</v>
      </c>
      <c r="G1721">
        <v>3</v>
      </c>
      <c r="H1721" s="12">
        <f>ufc_fighters[[#This Row],[weight_pounds]]*0.45359237</f>
        <v>97.522359550000004</v>
      </c>
      <c r="I1721" s="12">
        <f>ufc_fighters[[#This Row],[height_feet]]*30.48+ufc_fighters[[#This Row],[height_inches]]*2.54</f>
        <v>190.5</v>
      </c>
    </row>
    <row r="1722" spans="1:9">
      <c r="A1722">
        <v>1721</v>
      </c>
      <c r="B1722" t="s">
        <v>1726</v>
      </c>
      <c r="C1722">
        <v>145</v>
      </c>
      <c r="D1722" s="1"/>
      <c r="E1722" s="10">
        <v>0</v>
      </c>
      <c r="F1722">
        <v>5</v>
      </c>
      <c r="G1722">
        <v>10</v>
      </c>
      <c r="H1722" s="12">
        <f>ufc_fighters[[#This Row],[weight_pounds]]*0.45359237</f>
        <v>65.770893650000005</v>
      </c>
      <c r="I1722" s="12">
        <f>ufc_fighters[[#This Row],[height_feet]]*30.48+ufc_fighters[[#This Row],[height_inches]]*2.54</f>
        <v>177.8</v>
      </c>
    </row>
    <row r="1723" spans="1:9">
      <c r="A1723">
        <v>1722</v>
      </c>
      <c r="B1723" t="s">
        <v>1727</v>
      </c>
      <c r="C1723">
        <v>135</v>
      </c>
      <c r="D1723" s="1"/>
      <c r="E1723" s="10">
        <v>0</v>
      </c>
      <c r="F1723">
        <v>5</v>
      </c>
      <c r="G1723">
        <v>10</v>
      </c>
      <c r="H1723" s="12">
        <f>ufc_fighters[[#This Row],[weight_pounds]]*0.45359237</f>
        <v>61.23496995</v>
      </c>
      <c r="I1723" s="12">
        <f>ufc_fighters[[#This Row],[height_feet]]*30.48+ufc_fighters[[#This Row],[height_inches]]*2.54</f>
        <v>177.8</v>
      </c>
    </row>
    <row r="1724" spans="1:9">
      <c r="A1724">
        <v>1723</v>
      </c>
      <c r="B1724" t="s">
        <v>1728</v>
      </c>
      <c r="C1724">
        <v>170</v>
      </c>
      <c r="D1724" s="1"/>
      <c r="E1724" s="10">
        <v>0</v>
      </c>
      <c r="H1724" s="12">
        <f>ufc_fighters[[#This Row],[weight_pounds]]*0.45359237</f>
        <v>77.110702900000007</v>
      </c>
      <c r="I1724" s="12">
        <f>ufc_fighters[[#This Row],[height_feet]]*30.48+ufc_fighters[[#This Row],[height_inches]]*2.54</f>
        <v>0</v>
      </c>
    </row>
    <row r="1725" spans="1:9">
      <c r="A1725">
        <v>1724</v>
      </c>
      <c r="B1725" t="s">
        <v>1729</v>
      </c>
      <c r="C1725">
        <v>170</v>
      </c>
      <c r="D1725" s="1">
        <v>30590</v>
      </c>
      <c r="E1725" s="10">
        <v>1983</v>
      </c>
      <c r="F1725">
        <v>6</v>
      </c>
      <c r="G1725">
        <v>1</v>
      </c>
      <c r="H1725" s="12">
        <f>ufc_fighters[[#This Row],[weight_pounds]]*0.45359237</f>
        <v>77.110702900000007</v>
      </c>
      <c r="I1725" s="12">
        <f>ufc_fighters[[#This Row],[height_feet]]*30.48+ufc_fighters[[#This Row],[height_inches]]*2.54</f>
        <v>185.42</v>
      </c>
    </row>
    <row r="1726" spans="1:9">
      <c r="A1726">
        <v>1725</v>
      </c>
      <c r="B1726" t="s">
        <v>1730</v>
      </c>
      <c r="C1726">
        <v>135</v>
      </c>
      <c r="D1726" s="1">
        <v>34759</v>
      </c>
      <c r="E1726" s="10">
        <v>1995</v>
      </c>
      <c r="F1726">
        <v>5</v>
      </c>
      <c r="G1726">
        <v>6</v>
      </c>
      <c r="H1726" s="12">
        <f>ufc_fighters[[#This Row],[weight_pounds]]*0.45359237</f>
        <v>61.23496995</v>
      </c>
      <c r="I1726" s="12">
        <f>ufc_fighters[[#This Row],[height_feet]]*30.48+ufc_fighters[[#This Row],[height_inches]]*2.54</f>
        <v>167.64000000000001</v>
      </c>
    </row>
    <row r="1727" spans="1:9">
      <c r="A1727">
        <v>1726</v>
      </c>
      <c r="B1727" t="s">
        <v>1731</v>
      </c>
      <c r="C1727">
        <v>145</v>
      </c>
      <c r="D1727" s="1">
        <v>30841</v>
      </c>
      <c r="E1727" s="10">
        <v>1984</v>
      </c>
      <c r="F1727">
        <v>5</v>
      </c>
      <c r="G1727">
        <v>9</v>
      </c>
      <c r="H1727" s="12">
        <f>ufc_fighters[[#This Row],[weight_pounds]]*0.45359237</f>
        <v>65.770893650000005</v>
      </c>
      <c r="I1727" s="12">
        <f>ufc_fighters[[#This Row],[height_feet]]*30.48+ufc_fighters[[#This Row],[height_inches]]*2.54</f>
        <v>175.26</v>
      </c>
    </row>
    <row r="1728" spans="1:9">
      <c r="A1728">
        <v>1727</v>
      </c>
      <c r="B1728" t="s">
        <v>1732</v>
      </c>
      <c r="C1728">
        <v>185</v>
      </c>
      <c r="D1728" s="1">
        <v>31659</v>
      </c>
      <c r="E1728" s="10">
        <v>1986</v>
      </c>
      <c r="F1728">
        <v>6</v>
      </c>
      <c r="G1728">
        <v>2</v>
      </c>
      <c r="H1728" s="12">
        <f>ufc_fighters[[#This Row],[weight_pounds]]*0.45359237</f>
        <v>83.914588450000011</v>
      </c>
      <c r="I1728" s="12">
        <f>ufc_fighters[[#This Row],[height_feet]]*30.48+ufc_fighters[[#This Row],[height_inches]]*2.54</f>
        <v>187.96</v>
      </c>
    </row>
    <row r="1729" spans="1:9">
      <c r="A1729">
        <v>1728</v>
      </c>
      <c r="B1729" t="s">
        <v>1733</v>
      </c>
      <c r="C1729">
        <v>225</v>
      </c>
      <c r="D1729" s="1">
        <v>23914</v>
      </c>
      <c r="E1729" s="10">
        <v>1965</v>
      </c>
      <c r="F1729">
        <v>6</v>
      </c>
      <c r="G1729">
        <v>1</v>
      </c>
      <c r="H1729" s="12">
        <f>ufc_fighters[[#This Row],[weight_pounds]]*0.45359237</f>
        <v>102.05828325</v>
      </c>
      <c r="I1729" s="12">
        <f>ufc_fighters[[#This Row],[height_feet]]*30.48+ufc_fighters[[#This Row],[height_inches]]*2.54</f>
        <v>185.42</v>
      </c>
    </row>
    <row r="1730" spans="1:9">
      <c r="A1730">
        <v>1729</v>
      </c>
      <c r="B1730" t="s">
        <v>1734</v>
      </c>
      <c r="C1730">
        <v>115</v>
      </c>
      <c r="D1730" s="1">
        <v>32291</v>
      </c>
      <c r="E1730" s="10">
        <v>1988</v>
      </c>
      <c r="F1730">
        <v>5</v>
      </c>
      <c r="G1730">
        <v>2</v>
      </c>
      <c r="H1730" s="12">
        <f>ufc_fighters[[#This Row],[weight_pounds]]*0.45359237</f>
        <v>52.163122550000004</v>
      </c>
      <c r="I1730" s="12">
        <f>ufc_fighters[[#This Row],[height_feet]]*30.48+ufc_fighters[[#This Row],[height_inches]]*2.54</f>
        <v>157.48000000000002</v>
      </c>
    </row>
    <row r="1731" spans="1:9">
      <c r="A1731">
        <v>1730</v>
      </c>
      <c r="B1731" t="s">
        <v>1735</v>
      </c>
      <c r="C1731">
        <v>145</v>
      </c>
      <c r="D1731" s="1"/>
      <c r="E1731" s="10">
        <v>0</v>
      </c>
      <c r="F1731">
        <v>5</v>
      </c>
      <c r="G1731">
        <v>7</v>
      </c>
      <c r="H1731" s="12">
        <f>ufc_fighters[[#This Row],[weight_pounds]]*0.45359237</f>
        <v>65.770893650000005</v>
      </c>
      <c r="I1731" s="12">
        <f>ufc_fighters[[#This Row],[height_feet]]*30.48+ufc_fighters[[#This Row],[height_inches]]*2.54</f>
        <v>170.18</v>
      </c>
    </row>
    <row r="1732" spans="1:9">
      <c r="A1732">
        <v>1731</v>
      </c>
      <c r="B1732" t="s">
        <v>1736</v>
      </c>
      <c r="C1732">
        <v>170</v>
      </c>
      <c r="D1732" s="1">
        <v>33181</v>
      </c>
      <c r="E1732" s="10">
        <v>1990</v>
      </c>
      <c r="F1732">
        <v>6</v>
      </c>
      <c r="G1732">
        <v>0</v>
      </c>
      <c r="H1732" s="12">
        <f>ufc_fighters[[#This Row],[weight_pounds]]*0.45359237</f>
        <v>77.110702900000007</v>
      </c>
      <c r="I1732" s="12">
        <f>ufc_fighters[[#This Row],[height_feet]]*30.48+ufc_fighters[[#This Row],[height_inches]]*2.54</f>
        <v>182.88</v>
      </c>
    </row>
    <row r="1733" spans="1:9">
      <c r="A1733">
        <v>1732</v>
      </c>
      <c r="B1733" t="s">
        <v>1737</v>
      </c>
      <c r="C1733">
        <v>185</v>
      </c>
      <c r="D1733" s="1">
        <v>27548</v>
      </c>
      <c r="E1733" s="10">
        <v>1975</v>
      </c>
      <c r="F1733">
        <v>6</v>
      </c>
      <c r="G1733">
        <v>3</v>
      </c>
      <c r="H1733" s="12">
        <f>ufc_fighters[[#This Row],[weight_pounds]]*0.45359237</f>
        <v>83.914588450000011</v>
      </c>
      <c r="I1733" s="12">
        <f>ufc_fighters[[#This Row],[height_feet]]*30.48+ufc_fighters[[#This Row],[height_inches]]*2.54</f>
        <v>190.5</v>
      </c>
    </row>
    <row r="1734" spans="1:9">
      <c r="A1734">
        <v>1733</v>
      </c>
      <c r="B1734" t="s">
        <v>1738</v>
      </c>
      <c r="C1734">
        <v>155</v>
      </c>
      <c r="D1734" s="1">
        <v>31650</v>
      </c>
      <c r="E1734" s="10">
        <v>1986</v>
      </c>
      <c r="H1734" s="12">
        <f>ufc_fighters[[#This Row],[weight_pounds]]*0.45359237</f>
        <v>70.306817350000003</v>
      </c>
      <c r="I1734" s="12">
        <f>ufc_fighters[[#This Row],[height_feet]]*30.48+ufc_fighters[[#This Row],[height_inches]]*2.54</f>
        <v>0</v>
      </c>
    </row>
    <row r="1735" spans="1:9">
      <c r="A1735">
        <v>1734</v>
      </c>
      <c r="B1735" t="s">
        <v>1739</v>
      </c>
      <c r="C1735">
        <v>245</v>
      </c>
      <c r="D1735" s="1">
        <v>32090</v>
      </c>
      <c r="E1735" s="10">
        <v>1987</v>
      </c>
      <c r="F1735">
        <v>6</v>
      </c>
      <c r="G1735">
        <v>6</v>
      </c>
      <c r="H1735" s="12">
        <f>ufc_fighters[[#This Row],[weight_pounds]]*0.45359237</f>
        <v>111.13013065000001</v>
      </c>
      <c r="I1735" s="12">
        <f>ufc_fighters[[#This Row],[height_feet]]*30.48+ufc_fighters[[#This Row],[height_inches]]*2.54</f>
        <v>198.12</v>
      </c>
    </row>
    <row r="1736" spans="1:9">
      <c r="A1736">
        <v>1735</v>
      </c>
      <c r="B1736" t="s">
        <v>1740</v>
      </c>
      <c r="C1736">
        <v>145</v>
      </c>
      <c r="D1736" s="1">
        <v>30092</v>
      </c>
      <c r="E1736" s="10">
        <v>1982</v>
      </c>
      <c r="F1736">
        <v>5</v>
      </c>
      <c r="G1736">
        <v>8</v>
      </c>
      <c r="H1736" s="12">
        <f>ufc_fighters[[#This Row],[weight_pounds]]*0.45359237</f>
        <v>65.770893650000005</v>
      </c>
      <c r="I1736" s="12">
        <f>ufc_fighters[[#This Row],[height_feet]]*30.48+ufc_fighters[[#This Row],[height_inches]]*2.54</f>
        <v>172.72</v>
      </c>
    </row>
    <row r="1737" spans="1:9">
      <c r="A1737">
        <v>1736</v>
      </c>
      <c r="B1737" t="s">
        <v>1741</v>
      </c>
      <c r="C1737">
        <v>170</v>
      </c>
      <c r="D1737" s="1">
        <v>26916</v>
      </c>
      <c r="E1737" s="10">
        <v>1973</v>
      </c>
      <c r="F1737">
        <v>5</v>
      </c>
      <c r="G1737">
        <v>11</v>
      </c>
      <c r="H1737" s="12">
        <f>ufc_fighters[[#This Row],[weight_pounds]]*0.45359237</f>
        <v>77.110702900000007</v>
      </c>
      <c r="I1737" s="12">
        <f>ufc_fighters[[#This Row],[height_feet]]*30.48+ufc_fighters[[#This Row],[height_inches]]*2.54</f>
        <v>180.34</v>
      </c>
    </row>
    <row r="1738" spans="1:9">
      <c r="A1738">
        <v>1737</v>
      </c>
      <c r="B1738" t="s">
        <v>1742</v>
      </c>
      <c r="C1738">
        <v>145</v>
      </c>
      <c r="D1738" s="1">
        <v>32300</v>
      </c>
      <c r="E1738" s="10">
        <v>1988</v>
      </c>
      <c r="F1738">
        <v>5</v>
      </c>
      <c r="G1738">
        <v>9</v>
      </c>
      <c r="H1738" s="12">
        <f>ufc_fighters[[#This Row],[weight_pounds]]*0.45359237</f>
        <v>65.770893650000005</v>
      </c>
      <c r="I1738" s="12">
        <f>ufc_fighters[[#This Row],[height_feet]]*30.48+ufc_fighters[[#This Row],[height_inches]]*2.54</f>
        <v>175.26</v>
      </c>
    </row>
    <row r="1739" spans="1:9">
      <c r="A1739">
        <v>1738</v>
      </c>
      <c r="B1739" t="s">
        <v>1743</v>
      </c>
      <c r="C1739">
        <v>205</v>
      </c>
      <c r="D1739" s="1">
        <v>27525</v>
      </c>
      <c r="E1739" s="10">
        <v>1975</v>
      </c>
      <c r="F1739">
        <v>5</v>
      </c>
      <c r="G1739">
        <v>11</v>
      </c>
      <c r="H1739" s="12">
        <f>ufc_fighters[[#This Row],[weight_pounds]]*0.45359237</f>
        <v>92.986435850000007</v>
      </c>
      <c r="I1739" s="12">
        <f>ufc_fighters[[#This Row],[height_feet]]*30.48+ufc_fighters[[#This Row],[height_inches]]*2.54</f>
        <v>180.34</v>
      </c>
    </row>
    <row r="1740" spans="1:9">
      <c r="A1740">
        <v>1739</v>
      </c>
      <c r="B1740" t="s">
        <v>1744</v>
      </c>
      <c r="C1740">
        <v>205</v>
      </c>
      <c r="D1740" s="1">
        <v>29464</v>
      </c>
      <c r="E1740" s="10">
        <v>1980</v>
      </c>
      <c r="H1740" s="12">
        <f>ufc_fighters[[#This Row],[weight_pounds]]*0.45359237</f>
        <v>92.986435850000007</v>
      </c>
      <c r="I1740" s="12">
        <f>ufc_fighters[[#This Row],[height_feet]]*30.48+ufc_fighters[[#This Row],[height_inches]]*2.54</f>
        <v>0</v>
      </c>
    </row>
    <row r="1741" spans="1:9">
      <c r="A1741">
        <v>1740</v>
      </c>
      <c r="B1741" t="s">
        <v>1745</v>
      </c>
      <c r="C1741">
        <v>170</v>
      </c>
      <c r="D1741" s="1">
        <v>29264</v>
      </c>
      <c r="E1741" s="10">
        <v>1980</v>
      </c>
      <c r="F1741">
        <v>5</v>
      </c>
      <c r="G1741">
        <v>9</v>
      </c>
      <c r="H1741" s="12">
        <f>ufc_fighters[[#This Row],[weight_pounds]]*0.45359237</f>
        <v>77.110702900000007</v>
      </c>
      <c r="I1741" s="12">
        <f>ufc_fighters[[#This Row],[height_feet]]*30.48+ufc_fighters[[#This Row],[height_inches]]*2.54</f>
        <v>175.26</v>
      </c>
    </row>
    <row r="1742" spans="1:9">
      <c r="A1742">
        <v>1741</v>
      </c>
      <c r="B1742" t="s">
        <v>1746</v>
      </c>
      <c r="C1742">
        <v>170</v>
      </c>
      <c r="D1742" s="1">
        <v>31616</v>
      </c>
      <c r="E1742" s="10">
        <v>1986</v>
      </c>
      <c r="F1742">
        <v>5</v>
      </c>
      <c r="G1742">
        <v>10</v>
      </c>
      <c r="H1742" s="12">
        <f>ufc_fighters[[#This Row],[weight_pounds]]*0.45359237</f>
        <v>77.110702900000007</v>
      </c>
      <c r="I1742" s="12">
        <f>ufc_fighters[[#This Row],[height_feet]]*30.48+ufc_fighters[[#This Row],[height_inches]]*2.54</f>
        <v>177.8</v>
      </c>
    </row>
    <row r="1743" spans="1:9">
      <c r="A1743">
        <v>1742</v>
      </c>
      <c r="B1743" t="s">
        <v>1747</v>
      </c>
      <c r="C1743">
        <v>135</v>
      </c>
      <c r="D1743" s="1">
        <v>33702</v>
      </c>
      <c r="E1743" s="10">
        <v>1992</v>
      </c>
      <c r="F1743">
        <v>5</v>
      </c>
      <c r="G1743">
        <v>6</v>
      </c>
      <c r="H1743" s="12">
        <f>ufc_fighters[[#This Row],[weight_pounds]]*0.45359237</f>
        <v>61.23496995</v>
      </c>
      <c r="I1743" s="12">
        <f>ufc_fighters[[#This Row],[height_feet]]*30.48+ufc_fighters[[#This Row],[height_inches]]*2.54</f>
        <v>167.64000000000001</v>
      </c>
    </row>
    <row r="1744" spans="1:9">
      <c r="A1744">
        <v>1743</v>
      </c>
      <c r="B1744" t="s">
        <v>1748</v>
      </c>
      <c r="C1744">
        <v>235</v>
      </c>
      <c r="D1744" s="1">
        <v>29292</v>
      </c>
      <c r="E1744" s="10">
        <v>1980</v>
      </c>
      <c r="F1744">
        <v>6</v>
      </c>
      <c r="G1744">
        <v>3</v>
      </c>
      <c r="H1744" s="12">
        <f>ufc_fighters[[#This Row],[weight_pounds]]*0.45359237</f>
        <v>106.59420695</v>
      </c>
      <c r="I1744" s="12">
        <f>ufc_fighters[[#This Row],[height_feet]]*30.48+ufc_fighters[[#This Row],[height_inches]]*2.54</f>
        <v>190.5</v>
      </c>
    </row>
    <row r="1745" spans="1:9">
      <c r="A1745">
        <v>1744</v>
      </c>
      <c r="B1745" t="s">
        <v>1749</v>
      </c>
      <c r="C1745">
        <v>145</v>
      </c>
      <c r="D1745" s="1">
        <v>35718</v>
      </c>
      <c r="E1745" s="10">
        <v>1997</v>
      </c>
      <c r="F1745">
        <v>5</v>
      </c>
      <c r="G1745">
        <v>6</v>
      </c>
      <c r="H1745" s="12">
        <f>ufc_fighters[[#This Row],[weight_pounds]]*0.45359237</f>
        <v>65.770893650000005</v>
      </c>
      <c r="I1745" s="12">
        <f>ufc_fighters[[#This Row],[height_feet]]*30.48+ufc_fighters[[#This Row],[height_inches]]*2.54</f>
        <v>167.64000000000001</v>
      </c>
    </row>
    <row r="1746" spans="1:9">
      <c r="A1746">
        <v>1745</v>
      </c>
      <c r="B1746" t="s">
        <v>1750</v>
      </c>
      <c r="C1746">
        <v>135</v>
      </c>
      <c r="D1746" s="1">
        <v>30023</v>
      </c>
      <c r="E1746" s="10">
        <v>1982</v>
      </c>
      <c r="F1746">
        <v>5</v>
      </c>
      <c r="G1746">
        <v>7</v>
      </c>
      <c r="H1746" s="12">
        <f>ufc_fighters[[#This Row],[weight_pounds]]*0.45359237</f>
        <v>61.23496995</v>
      </c>
      <c r="I1746" s="12">
        <f>ufc_fighters[[#This Row],[height_feet]]*30.48+ufc_fighters[[#This Row],[height_inches]]*2.54</f>
        <v>170.18</v>
      </c>
    </row>
    <row r="1747" spans="1:9">
      <c r="A1747">
        <v>1746</v>
      </c>
      <c r="B1747" t="s">
        <v>1751</v>
      </c>
      <c r="C1747">
        <v>145</v>
      </c>
      <c r="D1747" s="1">
        <v>30820</v>
      </c>
      <c r="E1747" s="10">
        <v>1984</v>
      </c>
      <c r="F1747">
        <v>5</v>
      </c>
      <c r="G1747">
        <v>10</v>
      </c>
      <c r="H1747" s="12">
        <f>ufc_fighters[[#This Row],[weight_pounds]]*0.45359237</f>
        <v>65.770893650000005</v>
      </c>
      <c r="I1747" s="12">
        <f>ufc_fighters[[#This Row],[height_feet]]*30.48+ufc_fighters[[#This Row],[height_inches]]*2.54</f>
        <v>177.8</v>
      </c>
    </row>
    <row r="1748" spans="1:9">
      <c r="A1748">
        <v>1747</v>
      </c>
      <c r="B1748" t="s">
        <v>1752</v>
      </c>
      <c r="C1748">
        <v>170</v>
      </c>
      <c r="D1748" s="1">
        <v>29585</v>
      </c>
      <c r="E1748" s="10">
        <v>1980</v>
      </c>
      <c r="H1748" s="12">
        <f>ufc_fighters[[#This Row],[weight_pounds]]*0.45359237</f>
        <v>77.110702900000007</v>
      </c>
      <c r="I1748" s="12">
        <f>ufc_fighters[[#This Row],[height_feet]]*30.48+ufc_fighters[[#This Row],[height_inches]]*2.54</f>
        <v>0</v>
      </c>
    </row>
    <row r="1749" spans="1:9">
      <c r="A1749">
        <v>1748</v>
      </c>
      <c r="B1749" t="s">
        <v>1753</v>
      </c>
      <c r="C1749">
        <v>255</v>
      </c>
      <c r="D1749" s="1">
        <v>27957</v>
      </c>
      <c r="E1749" s="10">
        <v>1976</v>
      </c>
      <c r="F1749">
        <v>6</v>
      </c>
      <c r="G1749">
        <v>3</v>
      </c>
      <c r="H1749" s="12">
        <f>ufc_fighters[[#This Row],[weight_pounds]]*0.45359237</f>
        <v>115.66605435000001</v>
      </c>
      <c r="I1749" s="12">
        <f>ufc_fighters[[#This Row],[height_feet]]*30.48+ufc_fighters[[#This Row],[height_inches]]*2.54</f>
        <v>190.5</v>
      </c>
    </row>
    <row r="1750" spans="1:9">
      <c r="A1750">
        <v>1749</v>
      </c>
      <c r="B1750" t="s">
        <v>1754</v>
      </c>
      <c r="C1750">
        <v>215</v>
      </c>
      <c r="D1750" s="1"/>
      <c r="E1750" s="10">
        <v>0</v>
      </c>
      <c r="F1750">
        <v>6</v>
      </c>
      <c r="G1750">
        <v>0</v>
      </c>
      <c r="H1750" s="12">
        <f>ufc_fighters[[#This Row],[weight_pounds]]*0.45359237</f>
        <v>97.522359550000004</v>
      </c>
      <c r="I1750" s="12">
        <f>ufc_fighters[[#This Row],[height_feet]]*30.48+ufc_fighters[[#This Row],[height_inches]]*2.54</f>
        <v>182.88</v>
      </c>
    </row>
    <row r="1751" spans="1:9">
      <c r="A1751">
        <v>1750</v>
      </c>
      <c r="B1751" t="s">
        <v>1755</v>
      </c>
      <c r="C1751">
        <v>170</v>
      </c>
      <c r="D1751" s="1">
        <v>28360</v>
      </c>
      <c r="E1751" s="10">
        <v>1977</v>
      </c>
      <c r="F1751">
        <v>5</v>
      </c>
      <c r="G1751">
        <v>11</v>
      </c>
      <c r="H1751" s="12">
        <f>ufc_fighters[[#This Row],[weight_pounds]]*0.45359237</f>
        <v>77.110702900000007</v>
      </c>
      <c r="I1751" s="12">
        <f>ufc_fighters[[#This Row],[height_feet]]*30.48+ufc_fighters[[#This Row],[height_inches]]*2.54</f>
        <v>180.34</v>
      </c>
    </row>
    <row r="1752" spans="1:9">
      <c r="A1752">
        <v>1751</v>
      </c>
      <c r="B1752" t="s">
        <v>1756</v>
      </c>
      <c r="C1752">
        <v>205</v>
      </c>
      <c r="D1752" s="1">
        <v>30525</v>
      </c>
      <c r="E1752" s="10">
        <v>1983</v>
      </c>
      <c r="F1752">
        <v>5</v>
      </c>
      <c r="G1752">
        <v>10</v>
      </c>
      <c r="H1752" s="12">
        <f>ufc_fighters[[#This Row],[weight_pounds]]*0.45359237</f>
        <v>92.986435850000007</v>
      </c>
      <c r="I1752" s="12">
        <f>ufc_fighters[[#This Row],[height_feet]]*30.48+ufc_fighters[[#This Row],[height_inches]]*2.54</f>
        <v>177.8</v>
      </c>
    </row>
    <row r="1753" spans="1:9">
      <c r="A1753">
        <v>1752</v>
      </c>
      <c r="B1753" t="s">
        <v>1757</v>
      </c>
      <c r="C1753">
        <v>125</v>
      </c>
      <c r="D1753" s="1">
        <v>32356</v>
      </c>
      <c r="E1753" s="10">
        <v>1988</v>
      </c>
      <c r="F1753">
        <v>5</v>
      </c>
      <c r="G1753">
        <v>5</v>
      </c>
      <c r="H1753" s="12">
        <f>ufc_fighters[[#This Row],[weight_pounds]]*0.45359237</f>
        <v>56.699046250000002</v>
      </c>
      <c r="I1753" s="12">
        <f>ufc_fighters[[#This Row],[height_feet]]*30.48+ufc_fighters[[#This Row],[height_inches]]*2.54</f>
        <v>165.1</v>
      </c>
    </row>
    <row r="1754" spans="1:9">
      <c r="A1754">
        <v>1753</v>
      </c>
      <c r="B1754" t="s">
        <v>1758</v>
      </c>
      <c r="C1754">
        <v>155</v>
      </c>
      <c r="D1754" s="1">
        <v>30824</v>
      </c>
      <c r="E1754" s="10">
        <v>1984</v>
      </c>
      <c r="F1754">
        <v>5</v>
      </c>
      <c r="G1754">
        <v>10</v>
      </c>
      <c r="H1754" s="12">
        <f>ufc_fighters[[#This Row],[weight_pounds]]*0.45359237</f>
        <v>70.306817350000003</v>
      </c>
      <c r="I1754" s="12">
        <f>ufc_fighters[[#This Row],[height_feet]]*30.48+ufc_fighters[[#This Row],[height_inches]]*2.54</f>
        <v>177.8</v>
      </c>
    </row>
    <row r="1755" spans="1:9">
      <c r="A1755">
        <v>1754</v>
      </c>
      <c r="B1755" t="s">
        <v>1759</v>
      </c>
      <c r="C1755">
        <v>170</v>
      </c>
      <c r="D1755" s="1">
        <v>27904</v>
      </c>
      <c r="E1755" s="10">
        <v>1976</v>
      </c>
      <c r="F1755">
        <v>5</v>
      </c>
      <c r="G1755">
        <v>8</v>
      </c>
      <c r="H1755" s="12">
        <f>ufc_fighters[[#This Row],[weight_pounds]]*0.45359237</f>
        <v>77.110702900000007</v>
      </c>
      <c r="I1755" s="12">
        <f>ufc_fighters[[#This Row],[height_feet]]*30.48+ufc_fighters[[#This Row],[height_inches]]*2.54</f>
        <v>172.72</v>
      </c>
    </row>
    <row r="1756" spans="1:9">
      <c r="A1756">
        <v>1755</v>
      </c>
      <c r="B1756" t="s">
        <v>1760</v>
      </c>
      <c r="C1756">
        <v>155</v>
      </c>
      <c r="D1756" s="1">
        <v>32232</v>
      </c>
      <c r="E1756" s="10">
        <v>1988</v>
      </c>
      <c r="F1756">
        <v>5</v>
      </c>
      <c r="G1756">
        <v>10</v>
      </c>
      <c r="H1756" s="12">
        <f>ufc_fighters[[#This Row],[weight_pounds]]*0.45359237</f>
        <v>70.306817350000003</v>
      </c>
      <c r="I1756" s="12">
        <f>ufc_fighters[[#This Row],[height_feet]]*30.48+ufc_fighters[[#This Row],[height_inches]]*2.54</f>
        <v>177.8</v>
      </c>
    </row>
    <row r="1757" spans="1:9">
      <c r="A1757">
        <v>1756</v>
      </c>
      <c r="B1757" t="s">
        <v>1761</v>
      </c>
      <c r="C1757">
        <v>205</v>
      </c>
      <c r="D1757" s="1">
        <v>29597</v>
      </c>
      <c r="E1757" s="10">
        <v>1981</v>
      </c>
      <c r="F1757">
        <v>6</v>
      </c>
      <c r="G1757">
        <v>0</v>
      </c>
      <c r="H1757" s="12">
        <f>ufc_fighters[[#This Row],[weight_pounds]]*0.45359237</f>
        <v>92.986435850000007</v>
      </c>
      <c r="I1757" s="12">
        <f>ufc_fighters[[#This Row],[height_feet]]*30.48+ufc_fighters[[#This Row],[height_inches]]*2.54</f>
        <v>182.88</v>
      </c>
    </row>
    <row r="1758" spans="1:9">
      <c r="A1758">
        <v>1757</v>
      </c>
      <c r="B1758" t="s">
        <v>1762</v>
      </c>
      <c r="C1758">
        <v>205</v>
      </c>
      <c r="D1758" s="1">
        <v>30451</v>
      </c>
      <c r="E1758" s="10">
        <v>1983</v>
      </c>
      <c r="F1758">
        <v>6</v>
      </c>
      <c r="G1758">
        <v>0</v>
      </c>
      <c r="H1758" s="12">
        <f>ufc_fighters[[#This Row],[weight_pounds]]*0.45359237</f>
        <v>92.986435850000007</v>
      </c>
      <c r="I1758" s="12">
        <f>ufc_fighters[[#This Row],[height_feet]]*30.48+ufc_fighters[[#This Row],[height_inches]]*2.54</f>
        <v>182.88</v>
      </c>
    </row>
    <row r="1759" spans="1:9">
      <c r="A1759">
        <v>1758</v>
      </c>
      <c r="B1759" t="s">
        <v>1763</v>
      </c>
      <c r="C1759">
        <v>145</v>
      </c>
      <c r="D1759" s="1">
        <v>33008</v>
      </c>
      <c r="E1759" s="10">
        <v>1990</v>
      </c>
      <c r="F1759">
        <v>5</v>
      </c>
      <c r="G1759">
        <v>8</v>
      </c>
      <c r="H1759" s="12">
        <f>ufc_fighters[[#This Row],[weight_pounds]]*0.45359237</f>
        <v>65.770893650000005</v>
      </c>
      <c r="I1759" s="12">
        <f>ufc_fighters[[#This Row],[height_feet]]*30.48+ufc_fighters[[#This Row],[height_inches]]*2.54</f>
        <v>172.72</v>
      </c>
    </row>
    <row r="1760" spans="1:9">
      <c r="A1760">
        <v>1759</v>
      </c>
      <c r="B1760" t="s">
        <v>1764</v>
      </c>
      <c r="C1760">
        <v>145</v>
      </c>
      <c r="D1760" s="1">
        <v>34146</v>
      </c>
      <c r="E1760" s="10">
        <v>1993</v>
      </c>
      <c r="F1760">
        <v>6</v>
      </c>
      <c r="G1760">
        <v>1</v>
      </c>
      <c r="H1760" s="12">
        <f>ufc_fighters[[#This Row],[weight_pounds]]*0.45359237</f>
        <v>65.770893650000005</v>
      </c>
      <c r="I1760" s="12">
        <f>ufc_fighters[[#This Row],[height_feet]]*30.48+ufc_fighters[[#This Row],[height_inches]]*2.54</f>
        <v>185.42</v>
      </c>
    </row>
    <row r="1761" spans="1:9">
      <c r="A1761">
        <v>1760</v>
      </c>
      <c r="B1761" t="s">
        <v>1765</v>
      </c>
      <c r="C1761">
        <v>170</v>
      </c>
      <c r="D1761" s="1">
        <v>30030</v>
      </c>
      <c r="E1761" s="10">
        <v>1982</v>
      </c>
      <c r="F1761">
        <v>5</v>
      </c>
      <c r="G1761">
        <v>11</v>
      </c>
      <c r="H1761" s="12">
        <f>ufc_fighters[[#This Row],[weight_pounds]]*0.45359237</f>
        <v>77.110702900000007</v>
      </c>
      <c r="I1761" s="12">
        <f>ufc_fighters[[#This Row],[height_feet]]*30.48+ufc_fighters[[#This Row],[height_inches]]*2.54</f>
        <v>180.34</v>
      </c>
    </row>
    <row r="1762" spans="1:9">
      <c r="A1762">
        <v>1761</v>
      </c>
      <c r="B1762" t="s">
        <v>1766</v>
      </c>
      <c r="C1762">
        <v>170</v>
      </c>
      <c r="D1762" s="1">
        <v>31658</v>
      </c>
      <c r="E1762" s="10">
        <v>1986</v>
      </c>
      <c r="F1762">
        <v>5</v>
      </c>
      <c r="G1762">
        <v>11</v>
      </c>
      <c r="H1762" s="12">
        <f>ufc_fighters[[#This Row],[weight_pounds]]*0.45359237</f>
        <v>77.110702900000007</v>
      </c>
      <c r="I1762" s="12">
        <f>ufc_fighters[[#This Row],[height_feet]]*30.48+ufc_fighters[[#This Row],[height_inches]]*2.54</f>
        <v>180.34</v>
      </c>
    </row>
    <row r="1763" spans="1:9">
      <c r="A1763">
        <v>1762</v>
      </c>
      <c r="B1763" t="s">
        <v>1767</v>
      </c>
      <c r="C1763">
        <v>135</v>
      </c>
      <c r="D1763" s="1">
        <v>33768</v>
      </c>
      <c r="E1763" s="10">
        <v>1992</v>
      </c>
      <c r="F1763">
        <v>5</v>
      </c>
      <c r="G1763">
        <v>8</v>
      </c>
      <c r="H1763" s="12">
        <f>ufc_fighters[[#This Row],[weight_pounds]]*0.45359237</f>
        <v>61.23496995</v>
      </c>
      <c r="I1763" s="12">
        <f>ufc_fighters[[#This Row],[height_feet]]*30.48+ufc_fighters[[#This Row],[height_inches]]*2.54</f>
        <v>172.72</v>
      </c>
    </row>
    <row r="1764" spans="1:9">
      <c r="A1764">
        <v>1763</v>
      </c>
      <c r="B1764" t="s">
        <v>1768</v>
      </c>
      <c r="C1764">
        <v>185</v>
      </c>
      <c r="D1764" s="1"/>
      <c r="E1764" s="10">
        <v>0</v>
      </c>
      <c r="F1764">
        <v>6</v>
      </c>
      <c r="G1764">
        <v>0</v>
      </c>
      <c r="H1764" s="12">
        <f>ufc_fighters[[#This Row],[weight_pounds]]*0.45359237</f>
        <v>83.914588450000011</v>
      </c>
      <c r="I1764" s="12">
        <f>ufc_fighters[[#This Row],[height_feet]]*30.48+ufc_fighters[[#This Row],[height_inches]]*2.54</f>
        <v>182.88</v>
      </c>
    </row>
    <row r="1765" spans="1:9">
      <c r="A1765">
        <v>1764</v>
      </c>
      <c r="B1765" t="s">
        <v>1769</v>
      </c>
      <c r="C1765">
        <v>155</v>
      </c>
      <c r="D1765" s="1">
        <v>31274</v>
      </c>
      <c r="E1765" s="10">
        <v>1985</v>
      </c>
      <c r="F1765">
        <v>6</v>
      </c>
      <c r="G1765">
        <v>0</v>
      </c>
      <c r="H1765" s="12">
        <f>ufc_fighters[[#This Row],[weight_pounds]]*0.45359237</f>
        <v>70.306817350000003</v>
      </c>
      <c r="I1765" s="12">
        <f>ufc_fighters[[#This Row],[height_feet]]*30.48+ufc_fighters[[#This Row],[height_inches]]*2.54</f>
        <v>182.88</v>
      </c>
    </row>
    <row r="1766" spans="1:9">
      <c r="A1766">
        <v>1765</v>
      </c>
      <c r="B1766" t="s">
        <v>1770</v>
      </c>
      <c r="C1766">
        <v>170</v>
      </c>
      <c r="D1766" s="1">
        <v>32097</v>
      </c>
      <c r="E1766" s="10">
        <v>1987</v>
      </c>
      <c r="F1766">
        <v>6</v>
      </c>
      <c r="G1766">
        <v>1</v>
      </c>
      <c r="H1766" s="12">
        <f>ufc_fighters[[#This Row],[weight_pounds]]*0.45359237</f>
        <v>77.110702900000007</v>
      </c>
      <c r="I1766" s="12">
        <f>ufc_fighters[[#This Row],[height_feet]]*30.48+ufc_fighters[[#This Row],[height_inches]]*2.54</f>
        <v>185.42</v>
      </c>
    </row>
    <row r="1767" spans="1:9">
      <c r="A1767">
        <v>1766</v>
      </c>
      <c r="B1767" t="s">
        <v>1771</v>
      </c>
      <c r="C1767">
        <v>185</v>
      </c>
      <c r="D1767" s="1">
        <v>26444</v>
      </c>
      <c r="E1767" s="10">
        <v>1972</v>
      </c>
      <c r="F1767">
        <v>5</v>
      </c>
      <c r="G1767">
        <v>9</v>
      </c>
      <c r="H1767" s="12">
        <f>ufc_fighters[[#This Row],[weight_pounds]]*0.45359237</f>
        <v>83.914588450000011</v>
      </c>
      <c r="I1767" s="12">
        <f>ufc_fighters[[#This Row],[height_feet]]*30.48+ufc_fighters[[#This Row],[height_inches]]*2.54</f>
        <v>175.26</v>
      </c>
    </row>
    <row r="1768" spans="1:9">
      <c r="A1768">
        <v>1767</v>
      </c>
      <c r="B1768" t="s">
        <v>1772</v>
      </c>
      <c r="C1768">
        <v>145</v>
      </c>
      <c r="D1768" s="1">
        <v>31287</v>
      </c>
      <c r="E1768" s="10">
        <v>1985</v>
      </c>
      <c r="F1768">
        <v>5</v>
      </c>
      <c r="G1768">
        <v>9</v>
      </c>
      <c r="H1768" s="12">
        <f>ufc_fighters[[#This Row],[weight_pounds]]*0.45359237</f>
        <v>65.770893650000005</v>
      </c>
      <c r="I1768" s="12">
        <f>ufc_fighters[[#This Row],[height_feet]]*30.48+ufc_fighters[[#This Row],[height_inches]]*2.54</f>
        <v>175.26</v>
      </c>
    </row>
    <row r="1769" spans="1:9">
      <c r="A1769">
        <v>1768</v>
      </c>
      <c r="B1769" t="s">
        <v>1773</v>
      </c>
      <c r="C1769">
        <v>155</v>
      </c>
      <c r="D1769" s="1">
        <v>34852</v>
      </c>
      <c r="E1769" s="10">
        <v>1995</v>
      </c>
      <c r="F1769">
        <v>5</v>
      </c>
      <c r="G1769">
        <v>9</v>
      </c>
      <c r="H1769" s="12">
        <f>ufc_fighters[[#This Row],[weight_pounds]]*0.45359237</f>
        <v>70.306817350000003</v>
      </c>
      <c r="I1769" s="12">
        <f>ufc_fighters[[#This Row],[height_feet]]*30.48+ufc_fighters[[#This Row],[height_inches]]*2.54</f>
        <v>175.26</v>
      </c>
    </row>
    <row r="1770" spans="1:9">
      <c r="A1770">
        <v>1769</v>
      </c>
      <c r="B1770" t="s">
        <v>1774</v>
      </c>
      <c r="C1770">
        <v>265</v>
      </c>
      <c r="D1770" s="1">
        <v>26659</v>
      </c>
      <c r="E1770" s="10">
        <v>1972</v>
      </c>
      <c r="F1770">
        <v>6</v>
      </c>
      <c r="G1770">
        <v>3</v>
      </c>
      <c r="H1770" s="12">
        <f>ufc_fighters[[#This Row],[weight_pounds]]*0.45359237</f>
        <v>120.20197805000001</v>
      </c>
      <c r="I1770" s="12">
        <f>ufc_fighters[[#This Row],[height_feet]]*30.48+ufc_fighters[[#This Row],[height_inches]]*2.54</f>
        <v>190.5</v>
      </c>
    </row>
    <row r="1771" spans="1:9">
      <c r="A1771">
        <v>1770</v>
      </c>
      <c r="B1771" t="s">
        <v>1775</v>
      </c>
      <c r="C1771">
        <v>155</v>
      </c>
      <c r="D1771" s="1">
        <v>32005</v>
      </c>
      <c r="E1771" s="10">
        <v>1987</v>
      </c>
      <c r="F1771">
        <v>5</v>
      </c>
      <c r="G1771">
        <v>11</v>
      </c>
      <c r="H1771" s="12">
        <f>ufc_fighters[[#This Row],[weight_pounds]]*0.45359237</f>
        <v>70.306817350000003</v>
      </c>
      <c r="I1771" s="12">
        <f>ufc_fighters[[#This Row],[height_feet]]*30.48+ufc_fighters[[#This Row],[height_inches]]*2.54</f>
        <v>180.34</v>
      </c>
    </row>
    <row r="1772" spans="1:9">
      <c r="A1772">
        <v>1771</v>
      </c>
      <c r="B1772" t="s">
        <v>1776</v>
      </c>
      <c r="C1772">
        <v>145</v>
      </c>
      <c r="D1772" s="1">
        <v>30132</v>
      </c>
      <c r="E1772" s="10">
        <v>1982</v>
      </c>
      <c r="F1772">
        <v>5</v>
      </c>
      <c r="G1772">
        <v>9</v>
      </c>
      <c r="H1772" s="12">
        <f>ufc_fighters[[#This Row],[weight_pounds]]*0.45359237</f>
        <v>65.770893650000005</v>
      </c>
      <c r="I1772" s="12">
        <f>ufc_fighters[[#This Row],[height_feet]]*30.48+ufc_fighters[[#This Row],[height_inches]]*2.54</f>
        <v>175.26</v>
      </c>
    </row>
    <row r="1773" spans="1:9">
      <c r="A1773">
        <v>1772</v>
      </c>
      <c r="B1773" t="s">
        <v>1777</v>
      </c>
      <c r="C1773">
        <v>185</v>
      </c>
      <c r="D1773" s="1">
        <v>29423</v>
      </c>
      <c r="E1773" s="10">
        <v>1980</v>
      </c>
      <c r="F1773">
        <v>5</v>
      </c>
      <c r="G1773">
        <v>11</v>
      </c>
      <c r="H1773" s="12">
        <f>ufc_fighters[[#This Row],[weight_pounds]]*0.45359237</f>
        <v>83.914588450000011</v>
      </c>
      <c r="I1773" s="12">
        <f>ufc_fighters[[#This Row],[height_feet]]*30.48+ufc_fighters[[#This Row],[height_inches]]*2.54</f>
        <v>180.34</v>
      </c>
    </row>
    <row r="1774" spans="1:9">
      <c r="A1774">
        <v>1773</v>
      </c>
      <c r="B1774" t="s">
        <v>1778</v>
      </c>
      <c r="C1774">
        <v>205</v>
      </c>
      <c r="D1774" s="1">
        <v>26929</v>
      </c>
      <c r="E1774" s="10">
        <v>1973</v>
      </c>
      <c r="F1774">
        <v>5</v>
      </c>
      <c r="G1774">
        <v>11</v>
      </c>
      <c r="H1774" s="12">
        <f>ufc_fighters[[#This Row],[weight_pounds]]*0.45359237</f>
        <v>92.986435850000007</v>
      </c>
      <c r="I1774" s="12">
        <f>ufc_fighters[[#This Row],[height_feet]]*30.48+ufc_fighters[[#This Row],[height_inches]]*2.54</f>
        <v>180.34</v>
      </c>
    </row>
    <row r="1775" spans="1:9">
      <c r="A1775">
        <v>1774</v>
      </c>
      <c r="B1775" t="s">
        <v>1779</v>
      </c>
      <c r="C1775">
        <v>205</v>
      </c>
      <c r="D1775" s="1">
        <v>32414</v>
      </c>
      <c r="E1775" s="10">
        <v>1988</v>
      </c>
      <c r="F1775">
        <v>6</v>
      </c>
      <c r="G1775">
        <v>4</v>
      </c>
      <c r="H1775" s="12">
        <f>ufc_fighters[[#This Row],[weight_pounds]]*0.45359237</f>
        <v>92.986435850000007</v>
      </c>
      <c r="I1775" s="12">
        <f>ufc_fighters[[#This Row],[height_feet]]*30.48+ufc_fighters[[#This Row],[height_inches]]*2.54</f>
        <v>193.04</v>
      </c>
    </row>
    <row r="1776" spans="1:9">
      <c r="A1776">
        <v>1775</v>
      </c>
      <c r="B1776" t="s">
        <v>1780</v>
      </c>
      <c r="C1776">
        <v>155</v>
      </c>
      <c r="D1776" s="1"/>
      <c r="E1776" s="10">
        <v>0</v>
      </c>
      <c r="F1776">
        <v>5</v>
      </c>
      <c r="G1776">
        <v>10</v>
      </c>
      <c r="H1776" s="12">
        <f>ufc_fighters[[#This Row],[weight_pounds]]*0.45359237</f>
        <v>70.306817350000003</v>
      </c>
      <c r="I1776" s="12">
        <f>ufc_fighters[[#This Row],[height_feet]]*30.48+ufc_fighters[[#This Row],[height_inches]]*2.54</f>
        <v>177.8</v>
      </c>
    </row>
    <row r="1777" spans="1:9">
      <c r="A1777">
        <v>1776</v>
      </c>
      <c r="B1777" t="s">
        <v>1781</v>
      </c>
      <c r="C1777">
        <v>215</v>
      </c>
      <c r="D1777" s="1">
        <v>30017</v>
      </c>
      <c r="E1777" s="10">
        <v>1982</v>
      </c>
      <c r="F1777">
        <v>6</v>
      </c>
      <c r="G1777">
        <v>1</v>
      </c>
      <c r="H1777" s="12">
        <f>ufc_fighters[[#This Row],[weight_pounds]]*0.45359237</f>
        <v>97.522359550000004</v>
      </c>
      <c r="I1777" s="12">
        <f>ufc_fighters[[#This Row],[height_feet]]*30.48+ufc_fighters[[#This Row],[height_inches]]*2.54</f>
        <v>185.42</v>
      </c>
    </row>
    <row r="1778" spans="1:9">
      <c r="A1778">
        <v>1777</v>
      </c>
      <c r="B1778" t="s">
        <v>1782</v>
      </c>
      <c r="D1778" s="1"/>
      <c r="E1778" s="10">
        <v>0</v>
      </c>
      <c r="H1778" s="12">
        <f>ufc_fighters[[#This Row],[weight_pounds]]*0.45359237</f>
        <v>0</v>
      </c>
      <c r="I1778" s="12">
        <f>ufc_fighters[[#This Row],[height_feet]]*30.48+ufc_fighters[[#This Row],[height_inches]]*2.54</f>
        <v>0</v>
      </c>
    </row>
    <row r="1779" spans="1:9">
      <c r="A1779">
        <v>1778</v>
      </c>
      <c r="B1779" t="s">
        <v>1783</v>
      </c>
      <c r="C1779">
        <v>295</v>
      </c>
      <c r="D1779" s="1">
        <v>27411</v>
      </c>
      <c r="E1779" s="10">
        <v>1975</v>
      </c>
      <c r="F1779">
        <v>6</v>
      </c>
      <c r="G1779">
        <v>6</v>
      </c>
      <c r="H1779" s="12">
        <f>ufc_fighters[[#This Row],[weight_pounds]]*0.45359237</f>
        <v>133.80974915000002</v>
      </c>
      <c r="I1779" s="12">
        <f>ufc_fighters[[#This Row],[height_feet]]*30.48+ufc_fighters[[#This Row],[height_inches]]*2.54</f>
        <v>198.12</v>
      </c>
    </row>
    <row r="1780" spans="1:9">
      <c r="A1780">
        <v>1779</v>
      </c>
      <c r="B1780" t="s">
        <v>1784</v>
      </c>
      <c r="C1780">
        <v>145</v>
      </c>
      <c r="D1780" s="1">
        <v>28145</v>
      </c>
      <c r="E1780" s="10">
        <v>1977</v>
      </c>
      <c r="F1780">
        <v>5</v>
      </c>
      <c r="G1780">
        <v>7</v>
      </c>
      <c r="H1780" s="12">
        <f>ufc_fighters[[#This Row],[weight_pounds]]*0.45359237</f>
        <v>65.770893650000005</v>
      </c>
      <c r="I1780" s="12">
        <f>ufc_fighters[[#This Row],[height_feet]]*30.48+ufc_fighters[[#This Row],[height_inches]]*2.54</f>
        <v>170.18</v>
      </c>
    </row>
    <row r="1781" spans="1:9">
      <c r="A1781">
        <v>1780</v>
      </c>
      <c r="B1781" t="s">
        <v>1785</v>
      </c>
      <c r="C1781">
        <v>155</v>
      </c>
      <c r="D1781" s="1"/>
      <c r="E1781" s="10">
        <v>0</v>
      </c>
      <c r="F1781">
        <v>5</v>
      </c>
      <c r="G1781">
        <v>11</v>
      </c>
      <c r="H1781" s="12">
        <f>ufc_fighters[[#This Row],[weight_pounds]]*0.45359237</f>
        <v>70.306817350000003</v>
      </c>
      <c r="I1781" s="12">
        <f>ufc_fighters[[#This Row],[height_feet]]*30.48+ufc_fighters[[#This Row],[height_inches]]*2.54</f>
        <v>180.34</v>
      </c>
    </row>
    <row r="1782" spans="1:9">
      <c r="A1782">
        <v>1781</v>
      </c>
      <c r="B1782" t="s">
        <v>1786</v>
      </c>
      <c r="D1782" s="1"/>
      <c r="E1782" s="10">
        <v>0</v>
      </c>
      <c r="H1782" s="12">
        <f>ufc_fighters[[#This Row],[weight_pounds]]*0.45359237</f>
        <v>0</v>
      </c>
      <c r="I1782" s="12">
        <f>ufc_fighters[[#This Row],[height_feet]]*30.48+ufc_fighters[[#This Row],[height_inches]]*2.54</f>
        <v>0</v>
      </c>
    </row>
    <row r="1783" spans="1:9">
      <c r="A1783">
        <v>1782</v>
      </c>
      <c r="B1783" t="s">
        <v>1787</v>
      </c>
      <c r="C1783">
        <v>125</v>
      </c>
      <c r="D1783" s="1">
        <v>30239</v>
      </c>
      <c r="E1783" s="10">
        <v>1982</v>
      </c>
      <c r="F1783">
        <v>5</v>
      </c>
      <c r="G1783">
        <v>6</v>
      </c>
      <c r="H1783" s="12">
        <f>ufc_fighters[[#This Row],[weight_pounds]]*0.45359237</f>
        <v>56.699046250000002</v>
      </c>
      <c r="I1783" s="12">
        <f>ufc_fighters[[#This Row],[height_feet]]*30.48+ufc_fighters[[#This Row],[height_inches]]*2.54</f>
        <v>167.64000000000001</v>
      </c>
    </row>
    <row r="1784" spans="1:9">
      <c r="A1784">
        <v>1783</v>
      </c>
      <c r="B1784" t="s">
        <v>1788</v>
      </c>
      <c r="C1784">
        <v>145</v>
      </c>
      <c r="D1784" s="1">
        <v>31875</v>
      </c>
      <c r="E1784" s="10">
        <v>1987</v>
      </c>
      <c r="F1784">
        <v>5</v>
      </c>
      <c r="G1784">
        <v>9</v>
      </c>
      <c r="H1784" s="12">
        <f>ufc_fighters[[#This Row],[weight_pounds]]*0.45359237</f>
        <v>65.770893650000005</v>
      </c>
      <c r="I1784" s="12">
        <f>ufc_fighters[[#This Row],[height_feet]]*30.48+ufc_fighters[[#This Row],[height_inches]]*2.54</f>
        <v>175.26</v>
      </c>
    </row>
    <row r="1785" spans="1:9">
      <c r="A1785">
        <v>1784</v>
      </c>
      <c r="B1785" t="s">
        <v>1789</v>
      </c>
      <c r="C1785">
        <v>125</v>
      </c>
      <c r="D1785" s="1">
        <v>32550</v>
      </c>
      <c r="E1785" s="10">
        <v>1989</v>
      </c>
      <c r="F1785">
        <v>5</v>
      </c>
      <c r="G1785">
        <v>6</v>
      </c>
      <c r="H1785" s="12">
        <f>ufc_fighters[[#This Row],[weight_pounds]]*0.45359237</f>
        <v>56.699046250000002</v>
      </c>
      <c r="I1785" s="12">
        <f>ufc_fighters[[#This Row],[height_feet]]*30.48+ufc_fighters[[#This Row],[height_inches]]*2.54</f>
        <v>167.64000000000001</v>
      </c>
    </row>
    <row r="1786" spans="1:9">
      <c r="A1786">
        <v>1785</v>
      </c>
      <c r="B1786" t="s">
        <v>1790</v>
      </c>
      <c r="C1786">
        <v>170</v>
      </c>
      <c r="D1786" s="1">
        <v>33851</v>
      </c>
      <c r="E1786" s="10">
        <v>1992</v>
      </c>
      <c r="F1786">
        <v>5</v>
      </c>
      <c r="G1786">
        <v>9</v>
      </c>
      <c r="H1786" s="12">
        <f>ufc_fighters[[#This Row],[weight_pounds]]*0.45359237</f>
        <v>77.110702900000007</v>
      </c>
      <c r="I1786" s="12">
        <f>ufc_fighters[[#This Row],[height_feet]]*30.48+ufc_fighters[[#This Row],[height_inches]]*2.54</f>
        <v>175.26</v>
      </c>
    </row>
    <row r="1787" spans="1:9">
      <c r="A1787">
        <v>1786</v>
      </c>
      <c r="B1787" t="s">
        <v>1791</v>
      </c>
      <c r="C1787">
        <v>170</v>
      </c>
      <c r="D1787" s="1"/>
      <c r="E1787" s="10">
        <v>0</v>
      </c>
      <c r="F1787">
        <v>5</v>
      </c>
      <c r="G1787">
        <v>8</v>
      </c>
      <c r="H1787" s="12">
        <f>ufc_fighters[[#This Row],[weight_pounds]]*0.45359237</f>
        <v>77.110702900000007</v>
      </c>
      <c r="I1787" s="12">
        <f>ufc_fighters[[#This Row],[height_feet]]*30.48+ufc_fighters[[#This Row],[height_inches]]*2.54</f>
        <v>172.72</v>
      </c>
    </row>
    <row r="1788" spans="1:9">
      <c r="A1788">
        <v>1787</v>
      </c>
      <c r="B1788" t="s">
        <v>1792</v>
      </c>
      <c r="C1788">
        <v>155</v>
      </c>
      <c r="D1788" s="1">
        <v>28790</v>
      </c>
      <c r="E1788" s="10">
        <v>1978</v>
      </c>
      <c r="F1788">
        <v>5</v>
      </c>
      <c r="G1788">
        <v>8</v>
      </c>
      <c r="H1788" s="12">
        <f>ufc_fighters[[#This Row],[weight_pounds]]*0.45359237</f>
        <v>70.306817350000003</v>
      </c>
      <c r="I1788" s="12">
        <f>ufc_fighters[[#This Row],[height_feet]]*30.48+ufc_fighters[[#This Row],[height_inches]]*2.54</f>
        <v>172.72</v>
      </c>
    </row>
    <row r="1789" spans="1:9">
      <c r="A1789">
        <v>1788</v>
      </c>
      <c r="B1789" t="s">
        <v>1793</v>
      </c>
      <c r="C1789">
        <v>135</v>
      </c>
      <c r="D1789" s="1">
        <v>34408</v>
      </c>
      <c r="E1789" s="10">
        <v>1994</v>
      </c>
      <c r="F1789">
        <v>5</v>
      </c>
      <c r="G1789">
        <v>8</v>
      </c>
      <c r="H1789" s="12">
        <f>ufc_fighters[[#This Row],[weight_pounds]]*0.45359237</f>
        <v>61.23496995</v>
      </c>
      <c r="I1789" s="12">
        <f>ufc_fighters[[#This Row],[height_feet]]*30.48+ufc_fighters[[#This Row],[height_inches]]*2.54</f>
        <v>172.72</v>
      </c>
    </row>
    <row r="1790" spans="1:9">
      <c r="A1790">
        <v>1789</v>
      </c>
      <c r="B1790" t="s">
        <v>1794</v>
      </c>
      <c r="C1790">
        <v>215</v>
      </c>
      <c r="D1790" s="1">
        <v>27183</v>
      </c>
      <c r="E1790" s="10">
        <v>1974</v>
      </c>
      <c r="F1790">
        <v>6</v>
      </c>
      <c r="G1790">
        <v>2</v>
      </c>
      <c r="H1790" s="12">
        <f>ufc_fighters[[#This Row],[weight_pounds]]*0.45359237</f>
        <v>97.522359550000004</v>
      </c>
      <c r="I1790" s="12">
        <f>ufc_fighters[[#This Row],[height_feet]]*30.48+ufc_fighters[[#This Row],[height_inches]]*2.54</f>
        <v>187.96</v>
      </c>
    </row>
    <row r="1791" spans="1:9">
      <c r="A1791">
        <v>1790</v>
      </c>
      <c r="B1791" t="s">
        <v>1795</v>
      </c>
      <c r="C1791">
        <v>185</v>
      </c>
      <c r="D1791" s="1">
        <v>29835</v>
      </c>
      <c r="E1791" s="10">
        <v>1981</v>
      </c>
      <c r="F1791">
        <v>6</v>
      </c>
      <c r="G1791">
        <v>1</v>
      </c>
      <c r="H1791" s="12">
        <f>ufc_fighters[[#This Row],[weight_pounds]]*0.45359237</f>
        <v>83.914588450000011</v>
      </c>
      <c r="I1791" s="12">
        <f>ufc_fighters[[#This Row],[height_feet]]*30.48+ufc_fighters[[#This Row],[height_inches]]*2.54</f>
        <v>185.42</v>
      </c>
    </row>
    <row r="1792" spans="1:9">
      <c r="A1792">
        <v>1791</v>
      </c>
      <c r="B1792" t="s">
        <v>1796</v>
      </c>
      <c r="C1792">
        <v>247</v>
      </c>
      <c r="D1792" s="1">
        <v>32682</v>
      </c>
      <c r="E1792" s="10">
        <v>1989</v>
      </c>
      <c r="F1792">
        <v>6</v>
      </c>
      <c r="G1792">
        <v>3</v>
      </c>
      <c r="H1792" s="12">
        <f>ufc_fighters[[#This Row],[weight_pounds]]*0.45359237</f>
        <v>112.03731539</v>
      </c>
      <c r="I1792" s="12">
        <f>ufc_fighters[[#This Row],[height_feet]]*30.48+ufc_fighters[[#This Row],[height_inches]]*2.54</f>
        <v>190.5</v>
      </c>
    </row>
    <row r="1793" spans="1:9">
      <c r="A1793">
        <v>1792</v>
      </c>
      <c r="B1793" t="s">
        <v>1797</v>
      </c>
      <c r="C1793">
        <v>200</v>
      </c>
      <c r="D1793" s="1"/>
      <c r="E1793" s="10">
        <v>0</v>
      </c>
      <c r="F1793">
        <v>6</v>
      </c>
      <c r="G1793">
        <v>0</v>
      </c>
      <c r="H1793" s="12">
        <f>ufc_fighters[[#This Row],[weight_pounds]]*0.45359237</f>
        <v>90.718474000000001</v>
      </c>
      <c r="I1793" s="12">
        <f>ufc_fighters[[#This Row],[height_feet]]*30.48+ufc_fighters[[#This Row],[height_inches]]*2.54</f>
        <v>182.88</v>
      </c>
    </row>
    <row r="1794" spans="1:9">
      <c r="A1794">
        <v>1793</v>
      </c>
      <c r="B1794" t="s">
        <v>1798</v>
      </c>
      <c r="C1794">
        <v>185</v>
      </c>
      <c r="D1794" s="1">
        <v>26632</v>
      </c>
      <c r="E1794" s="10">
        <v>1972</v>
      </c>
      <c r="F1794">
        <v>6</v>
      </c>
      <c r="G1794">
        <v>0</v>
      </c>
      <c r="H1794" s="12">
        <f>ufc_fighters[[#This Row],[weight_pounds]]*0.45359237</f>
        <v>83.914588450000011</v>
      </c>
      <c r="I1794" s="12">
        <f>ufc_fighters[[#This Row],[height_feet]]*30.48+ufc_fighters[[#This Row],[height_inches]]*2.54</f>
        <v>182.88</v>
      </c>
    </row>
    <row r="1795" spans="1:9">
      <c r="A1795">
        <v>1794</v>
      </c>
      <c r="B1795" t="s">
        <v>1799</v>
      </c>
      <c r="C1795">
        <v>155</v>
      </c>
      <c r="D1795" s="1"/>
      <c r="E1795" s="10">
        <v>0</v>
      </c>
      <c r="F1795">
        <v>5</v>
      </c>
      <c r="G1795">
        <v>8</v>
      </c>
      <c r="H1795" s="12">
        <f>ufc_fighters[[#This Row],[weight_pounds]]*0.45359237</f>
        <v>70.306817350000003</v>
      </c>
      <c r="I1795" s="12">
        <f>ufc_fighters[[#This Row],[height_feet]]*30.48+ufc_fighters[[#This Row],[height_inches]]*2.54</f>
        <v>172.72</v>
      </c>
    </row>
    <row r="1796" spans="1:9">
      <c r="A1796">
        <v>1795</v>
      </c>
      <c r="B1796" t="s">
        <v>1800</v>
      </c>
      <c r="C1796">
        <v>115</v>
      </c>
      <c r="D1796" s="1">
        <v>31919</v>
      </c>
      <c r="E1796" s="10">
        <v>1987</v>
      </c>
      <c r="F1796">
        <v>5</v>
      </c>
      <c r="G1796">
        <v>4</v>
      </c>
      <c r="H1796" s="12">
        <f>ufc_fighters[[#This Row],[weight_pounds]]*0.45359237</f>
        <v>52.163122550000004</v>
      </c>
      <c r="I1796" s="12">
        <f>ufc_fighters[[#This Row],[height_feet]]*30.48+ufc_fighters[[#This Row],[height_inches]]*2.54</f>
        <v>162.56</v>
      </c>
    </row>
    <row r="1797" spans="1:9">
      <c r="A1797">
        <v>1796</v>
      </c>
      <c r="B1797" t="s">
        <v>1801</v>
      </c>
      <c r="C1797">
        <v>170</v>
      </c>
      <c r="D1797" s="1">
        <v>30020</v>
      </c>
      <c r="E1797" s="10">
        <v>1982</v>
      </c>
      <c r="F1797">
        <v>5</v>
      </c>
      <c r="G1797">
        <v>9</v>
      </c>
      <c r="H1797" s="12">
        <f>ufc_fighters[[#This Row],[weight_pounds]]*0.45359237</f>
        <v>77.110702900000007</v>
      </c>
      <c r="I1797" s="12">
        <f>ufc_fighters[[#This Row],[height_feet]]*30.48+ufc_fighters[[#This Row],[height_inches]]*2.54</f>
        <v>175.26</v>
      </c>
    </row>
    <row r="1798" spans="1:9">
      <c r="A1798">
        <v>1797</v>
      </c>
      <c r="B1798" t="s">
        <v>1802</v>
      </c>
      <c r="C1798">
        <v>238</v>
      </c>
      <c r="D1798" s="1"/>
      <c r="E1798" s="10">
        <v>0</v>
      </c>
      <c r="F1798">
        <v>5</v>
      </c>
      <c r="G1798">
        <v>8</v>
      </c>
      <c r="H1798" s="12">
        <f>ufc_fighters[[#This Row],[weight_pounds]]*0.45359237</f>
        <v>107.95498406</v>
      </c>
      <c r="I1798" s="12">
        <f>ufc_fighters[[#This Row],[height_feet]]*30.48+ufc_fighters[[#This Row],[height_inches]]*2.54</f>
        <v>172.72</v>
      </c>
    </row>
    <row r="1799" spans="1:9">
      <c r="A1799">
        <v>1798</v>
      </c>
      <c r="B1799" t="s">
        <v>1803</v>
      </c>
      <c r="C1799">
        <v>145</v>
      </c>
      <c r="D1799" s="1">
        <v>30907</v>
      </c>
      <c r="E1799" s="10">
        <v>1984</v>
      </c>
      <c r="F1799">
        <v>5</v>
      </c>
      <c r="G1799">
        <v>8</v>
      </c>
      <c r="H1799" s="12">
        <f>ufc_fighters[[#This Row],[weight_pounds]]*0.45359237</f>
        <v>65.770893650000005</v>
      </c>
      <c r="I1799" s="12">
        <f>ufc_fighters[[#This Row],[height_feet]]*30.48+ufc_fighters[[#This Row],[height_inches]]*2.54</f>
        <v>172.72</v>
      </c>
    </row>
    <row r="1800" spans="1:9">
      <c r="A1800">
        <v>1799</v>
      </c>
      <c r="B1800" t="s">
        <v>1804</v>
      </c>
      <c r="C1800">
        <v>135</v>
      </c>
      <c r="D1800" s="1">
        <v>31924</v>
      </c>
      <c r="E1800" s="10">
        <v>1987</v>
      </c>
      <c r="F1800">
        <v>5</v>
      </c>
      <c r="G1800">
        <v>6</v>
      </c>
      <c r="H1800" s="12">
        <f>ufc_fighters[[#This Row],[weight_pounds]]*0.45359237</f>
        <v>61.23496995</v>
      </c>
      <c r="I1800" s="12">
        <f>ufc_fighters[[#This Row],[height_feet]]*30.48+ufc_fighters[[#This Row],[height_inches]]*2.54</f>
        <v>167.64000000000001</v>
      </c>
    </row>
    <row r="1801" spans="1:9">
      <c r="A1801">
        <v>1800</v>
      </c>
      <c r="B1801" t="s">
        <v>1805</v>
      </c>
      <c r="C1801">
        <v>170</v>
      </c>
      <c r="D1801" s="1">
        <v>29270</v>
      </c>
      <c r="E1801" s="10">
        <v>1980</v>
      </c>
      <c r="F1801">
        <v>6</v>
      </c>
      <c r="G1801">
        <v>0</v>
      </c>
      <c r="H1801" s="12">
        <f>ufc_fighters[[#This Row],[weight_pounds]]*0.45359237</f>
        <v>77.110702900000007</v>
      </c>
      <c r="I1801" s="12">
        <f>ufc_fighters[[#This Row],[height_feet]]*30.48+ufc_fighters[[#This Row],[height_inches]]*2.54</f>
        <v>182.88</v>
      </c>
    </row>
    <row r="1802" spans="1:9">
      <c r="A1802">
        <v>1801</v>
      </c>
      <c r="B1802" t="s">
        <v>1806</v>
      </c>
      <c r="C1802">
        <v>125</v>
      </c>
      <c r="D1802" s="1">
        <v>32920</v>
      </c>
      <c r="E1802" s="10">
        <v>1990</v>
      </c>
      <c r="F1802">
        <v>5</v>
      </c>
      <c r="G1802">
        <v>5</v>
      </c>
      <c r="H1802" s="12">
        <f>ufc_fighters[[#This Row],[weight_pounds]]*0.45359237</f>
        <v>56.699046250000002</v>
      </c>
      <c r="I1802" s="12">
        <f>ufc_fighters[[#This Row],[height_feet]]*30.48+ufc_fighters[[#This Row],[height_inches]]*2.54</f>
        <v>165.1</v>
      </c>
    </row>
    <row r="1803" spans="1:9">
      <c r="A1803">
        <v>1802</v>
      </c>
      <c r="B1803" t="s">
        <v>1807</v>
      </c>
      <c r="D1803" s="1"/>
      <c r="E1803" s="10">
        <v>0</v>
      </c>
      <c r="H1803" s="12">
        <f>ufc_fighters[[#This Row],[weight_pounds]]*0.45359237</f>
        <v>0</v>
      </c>
      <c r="I1803" s="12">
        <f>ufc_fighters[[#This Row],[height_feet]]*30.48+ufc_fighters[[#This Row],[height_inches]]*2.54</f>
        <v>0</v>
      </c>
    </row>
    <row r="1804" spans="1:9">
      <c r="A1804">
        <v>1803</v>
      </c>
      <c r="B1804" t="s">
        <v>1808</v>
      </c>
      <c r="C1804">
        <v>235</v>
      </c>
      <c r="D1804" s="1">
        <v>24842</v>
      </c>
      <c r="E1804" s="10">
        <v>1968</v>
      </c>
      <c r="F1804">
        <v>6</v>
      </c>
      <c r="G1804">
        <v>3</v>
      </c>
      <c r="H1804" s="12">
        <f>ufc_fighters[[#This Row],[weight_pounds]]*0.45359237</f>
        <v>106.59420695</v>
      </c>
      <c r="I1804" s="12">
        <f>ufc_fighters[[#This Row],[height_feet]]*30.48+ufc_fighters[[#This Row],[height_inches]]*2.54</f>
        <v>190.5</v>
      </c>
    </row>
    <row r="1805" spans="1:9">
      <c r="A1805">
        <v>1804</v>
      </c>
      <c r="B1805" t="s">
        <v>1809</v>
      </c>
      <c r="C1805">
        <v>170</v>
      </c>
      <c r="D1805" s="1">
        <v>29895</v>
      </c>
      <c r="E1805" s="10">
        <v>1981</v>
      </c>
      <c r="H1805" s="12">
        <f>ufc_fighters[[#This Row],[weight_pounds]]*0.45359237</f>
        <v>77.110702900000007</v>
      </c>
      <c r="I1805" s="12">
        <f>ufc_fighters[[#This Row],[height_feet]]*30.48+ufc_fighters[[#This Row],[height_inches]]*2.54</f>
        <v>0</v>
      </c>
    </row>
    <row r="1806" spans="1:9">
      <c r="A1806">
        <v>1805</v>
      </c>
      <c r="B1806" t="s">
        <v>1810</v>
      </c>
      <c r="C1806">
        <v>170</v>
      </c>
      <c r="D1806" s="1">
        <v>30843</v>
      </c>
      <c r="E1806" s="10">
        <v>1984</v>
      </c>
      <c r="F1806">
        <v>5</v>
      </c>
      <c r="G1806">
        <v>11</v>
      </c>
      <c r="H1806" s="12">
        <f>ufc_fighters[[#This Row],[weight_pounds]]*0.45359237</f>
        <v>77.110702900000007</v>
      </c>
      <c r="I1806" s="12">
        <f>ufc_fighters[[#This Row],[height_feet]]*30.48+ufc_fighters[[#This Row],[height_inches]]*2.54</f>
        <v>180.34</v>
      </c>
    </row>
    <row r="1807" spans="1:9">
      <c r="A1807">
        <v>1806</v>
      </c>
      <c r="B1807" t="s">
        <v>1811</v>
      </c>
      <c r="C1807">
        <v>265</v>
      </c>
      <c r="D1807" s="1">
        <v>28318</v>
      </c>
      <c r="E1807" s="10">
        <v>1977</v>
      </c>
      <c r="F1807">
        <v>6</v>
      </c>
      <c r="G1807">
        <v>3</v>
      </c>
      <c r="H1807" s="12">
        <f>ufc_fighters[[#This Row],[weight_pounds]]*0.45359237</f>
        <v>120.20197805000001</v>
      </c>
      <c r="I1807" s="12">
        <f>ufc_fighters[[#This Row],[height_feet]]*30.48+ufc_fighters[[#This Row],[height_inches]]*2.54</f>
        <v>190.5</v>
      </c>
    </row>
    <row r="1808" spans="1:9">
      <c r="A1808">
        <v>1807</v>
      </c>
      <c r="B1808" t="s">
        <v>1812</v>
      </c>
      <c r="C1808">
        <v>185</v>
      </c>
      <c r="D1808" s="1">
        <v>29329</v>
      </c>
      <c r="E1808" s="10">
        <v>1980</v>
      </c>
      <c r="F1808">
        <v>5</v>
      </c>
      <c r="G1808">
        <v>11</v>
      </c>
      <c r="H1808" s="12">
        <f>ufc_fighters[[#This Row],[weight_pounds]]*0.45359237</f>
        <v>83.914588450000011</v>
      </c>
      <c r="I1808" s="12">
        <f>ufc_fighters[[#This Row],[height_feet]]*30.48+ufc_fighters[[#This Row],[height_inches]]*2.54</f>
        <v>180.34</v>
      </c>
    </row>
    <row r="1809" spans="1:9">
      <c r="A1809">
        <v>1808</v>
      </c>
      <c r="B1809" t="s">
        <v>1813</v>
      </c>
      <c r="C1809">
        <v>115</v>
      </c>
      <c r="D1809" s="1">
        <v>30435</v>
      </c>
      <c r="E1809" s="10">
        <v>1983</v>
      </c>
      <c r="F1809">
        <v>5</v>
      </c>
      <c r="G1809">
        <v>7</v>
      </c>
      <c r="H1809" s="12">
        <f>ufc_fighters[[#This Row],[weight_pounds]]*0.45359237</f>
        <v>52.163122550000004</v>
      </c>
      <c r="I1809" s="12">
        <f>ufc_fighters[[#This Row],[height_feet]]*30.48+ufc_fighters[[#This Row],[height_inches]]*2.54</f>
        <v>170.18</v>
      </c>
    </row>
    <row r="1810" spans="1:9">
      <c r="A1810">
        <v>1809</v>
      </c>
      <c r="B1810" t="s">
        <v>1814</v>
      </c>
      <c r="C1810">
        <v>145</v>
      </c>
      <c r="D1810" s="1">
        <v>33837</v>
      </c>
      <c r="E1810" s="10">
        <v>1992</v>
      </c>
      <c r="F1810">
        <v>5</v>
      </c>
      <c r="G1810">
        <v>7</v>
      </c>
      <c r="H1810" s="12">
        <f>ufc_fighters[[#This Row],[weight_pounds]]*0.45359237</f>
        <v>65.770893650000005</v>
      </c>
      <c r="I1810" s="12">
        <f>ufc_fighters[[#This Row],[height_feet]]*30.48+ufc_fighters[[#This Row],[height_inches]]*2.54</f>
        <v>170.18</v>
      </c>
    </row>
    <row r="1811" spans="1:9">
      <c r="A1811">
        <v>1810</v>
      </c>
      <c r="B1811" t="s">
        <v>1815</v>
      </c>
      <c r="C1811">
        <v>155</v>
      </c>
      <c r="D1811" s="1">
        <v>30149</v>
      </c>
      <c r="E1811" s="10">
        <v>1982</v>
      </c>
      <c r="F1811">
        <v>5</v>
      </c>
      <c r="G1811">
        <v>9</v>
      </c>
      <c r="H1811" s="12">
        <f>ufc_fighters[[#This Row],[weight_pounds]]*0.45359237</f>
        <v>70.306817350000003</v>
      </c>
      <c r="I1811" s="12">
        <f>ufc_fighters[[#This Row],[height_feet]]*30.48+ufc_fighters[[#This Row],[height_inches]]*2.54</f>
        <v>175.26</v>
      </c>
    </row>
    <row r="1812" spans="1:9">
      <c r="A1812">
        <v>1811</v>
      </c>
      <c r="B1812" t="s">
        <v>1816</v>
      </c>
      <c r="C1812">
        <v>275</v>
      </c>
      <c r="D1812" s="1"/>
      <c r="E1812" s="10">
        <v>0</v>
      </c>
      <c r="F1812">
        <v>6</v>
      </c>
      <c r="G1812">
        <v>5</v>
      </c>
      <c r="H1812" s="12">
        <f>ufc_fighters[[#This Row],[weight_pounds]]*0.45359237</f>
        <v>124.73790175000001</v>
      </c>
      <c r="I1812" s="12">
        <f>ufc_fighters[[#This Row],[height_feet]]*30.48+ufc_fighters[[#This Row],[height_inches]]*2.54</f>
        <v>195.57999999999998</v>
      </c>
    </row>
    <row r="1813" spans="1:9">
      <c r="A1813">
        <v>1812</v>
      </c>
      <c r="B1813" t="s">
        <v>1817</v>
      </c>
      <c r="D1813" s="1"/>
      <c r="E1813" s="10">
        <v>0</v>
      </c>
      <c r="H1813" s="12">
        <f>ufc_fighters[[#This Row],[weight_pounds]]*0.45359237</f>
        <v>0</v>
      </c>
      <c r="I1813" s="12">
        <f>ufc_fighters[[#This Row],[height_feet]]*30.48+ufc_fighters[[#This Row],[height_inches]]*2.54</f>
        <v>0</v>
      </c>
    </row>
    <row r="1814" spans="1:9">
      <c r="A1814">
        <v>1813</v>
      </c>
      <c r="B1814" t="s">
        <v>1818</v>
      </c>
      <c r="C1814">
        <v>155</v>
      </c>
      <c r="D1814" s="1">
        <v>33511</v>
      </c>
      <c r="E1814" s="10">
        <v>1991</v>
      </c>
      <c r="F1814">
        <v>5</v>
      </c>
      <c r="G1814">
        <v>9</v>
      </c>
      <c r="H1814" s="12">
        <f>ufc_fighters[[#This Row],[weight_pounds]]*0.45359237</f>
        <v>70.306817350000003</v>
      </c>
      <c r="I1814" s="12">
        <f>ufc_fighters[[#This Row],[height_feet]]*30.48+ufc_fighters[[#This Row],[height_inches]]*2.54</f>
        <v>175.26</v>
      </c>
    </row>
    <row r="1815" spans="1:9">
      <c r="A1815">
        <v>1814</v>
      </c>
      <c r="B1815" t="s">
        <v>1819</v>
      </c>
      <c r="C1815">
        <v>155</v>
      </c>
      <c r="D1815" s="1"/>
      <c r="E1815" s="10">
        <v>0</v>
      </c>
      <c r="F1815">
        <v>6</v>
      </c>
      <c r="G1815">
        <v>0</v>
      </c>
      <c r="H1815" s="12">
        <f>ufc_fighters[[#This Row],[weight_pounds]]*0.45359237</f>
        <v>70.306817350000003</v>
      </c>
      <c r="I1815" s="12">
        <f>ufc_fighters[[#This Row],[height_feet]]*30.48+ufc_fighters[[#This Row],[height_inches]]*2.54</f>
        <v>182.88</v>
      </c>
    </row>
    <row r="1816" spans="1:9">
      <c r="A1816">
        <v>1815</v>
      </c>
      <c r="B1816" t="s">
        <v>1820</v>
      </c>
      <c r="C1816">
        <v>243</v>
      </c>
      <c r="D1816" s="1">
        <v>30538</v>
      </c>
      <c r="E1816" s="10">
        <v>1983</v>
      </c>
      <c r="F1816">
        <v>6</v>
      </c>
      <c r="G1816">
        <v>9</v>
      </c>
      <c r="H1816" s="12">
        <f>ufc_fighters[[#This Row],[weight_pounds]]*0.45359237</f>
        <v>110.22294591000001</v>
      </c>
      <c r="I1816" s="12">
        <f>ufc_fighters[[#This Row],[height_feet]]*30.48+ufc_fighters[[#This Row],[height_inches]]*2.54</f>
        <v>205.74</v>
      </c>
    </row>
    <row r="1817" spans="1:9">
      <c r="A1817">
        <v>1816</v>
      </c>
      <c r="B1817" t="s">
        <v>1821</v>
      </c>
      <c r="C1817">
        <v>260</v>
      </c>
      <c r="D1817" s="1">
        <v>31085</v>
      </c>
      <c r="E1817" s="10">
        <v>1985</v>
      </c>
      <c r="F1817">
        <v>6</v>
      </c>
      <c r="G1817">
        <v>3</v>
      </c>
      <c r="H1817" s="12">
        <f>ufc_fighters[[#This Row],[weight_pounds]]*0.45359237</f>
        <v>117.9340162</v>
      </c>
      <c r="I1817" s="12">
        <f>ufc_fighters[[#This Row],[height_feet]]*30.48+ufc_fighters[[#This Row],[height_inches]]*2.54</f>
        <v>190.5</v>
      </c>
    </row>
    <row r="1818" spans="1:9">
      <c r="A1818">
        <v>1817</v>
      </c>
      <c r="B1818" t="s">
        <v>1822</v>
      </c>
      <c r="C1818">
        <v>185</v>
      </c>
      <c r="D1818" s="1">
        <v>33363</v>
      </c>
      <c r="E1818" s="10">
        <v>1991</v>
      </c>
      <c r="F1818">
        <v>6</v>
      </c>
      <c r="G1818">
        <v>3</v>
      </c>
      <c r="H1818" s="12">
        <f>ufc_fighters[[#This Row],[weight_pounds]]*0.45359237</f>
        <v>83.914588450000011</v>
      </c>
      <c r="I1818" s="12">
        <f>ufc_fighters[[#This Row],[height_feet]]*30.48+ufc_fighters[[#This Row],[height_inches]]*2.54</f>
        <v>190.5</v>
      </c>
    </row>
    <row r="1819" spans="1:9">
      <c r="A1819">
        <v>1818</v>
      </c>
      <c r="B1819" t="s">
        <v>1823</v>
      </c>
      <c r="C1819">
        <v>170</v>
      </c>
      <c r="D1819" s="1">
        <v>32222</v>
      </c>
      <c r="E1819" s="10">
        <v>1988</v>
      </c>
      <c r="F1819">
        <v>6</v>
      </c>
      <c r="G1819">
        <v>0</v>
      </c>
      <c r="H1819" s="12">
        <f>ufc_fighters[[#This Row],[weight_pounds]]*0.45359237</f>
        <v>77.110702900000007</v>
      </c>
      <c r="I1819" s="12">
        <f>ufc_fighters[[#This Row],[height_feet]]*30.48+ufc_fighters[[#This Row],[height_inches]]*2.54</f>
        <v>182.88</v>
      </c>
    </row>
    <row r="1820" spans="1:9">
      <c r="A1820">
        <v>1819</v>
      </c>
      <c r="B1820" t="s">
        <v>1824</v>
      </c>
      <c r="D1820" s="1"/>
      <c r="E1820" s="10">
        <v>0</v>
      </c>
      <c r="H1820" s="12">
        <f>ufc_fighters[[#This Row],[weight_pounds]]*0.45359237</f>
        <v>0</v>
      </c>
      <c r="I1820" s="12">
        <f>ufc_fighters[[#This Row],[height_feet]]*30.48+ufc_fighters[[#This Row],[height_inches]]*2.54</f>
        <v>0</v>
      </c>
    </row>
    <row r="1821" spans="1:9">
      <c r="A1821">
        <v>1820</v>
      </c>
      <c r="B1821" t="s">
        <v>1825</v>
      </c>
      <c r="C1821">
        <v>170</v>
      </c>
      <c r="D1821" s="1">
        <v>27066</v>
      </c>
      <c r="E1821" s="10">
        <v>1974</v>
      </c>
      <c r="F1821">
        <v>5</v>
      </c>
      <c r="G1821">
        <v>8</v>
      </c>
      <c r="H1821" s="12">
        <f>ufc_fighters[[#This Row],[weight_pounds]]*0.45359237</f>
        <v>77.110702900000007</v>
      </c>
      <c r="I1821" s="12">
        <f>ufc_fighters[[#This Row],[height_feet]]*30.48+ufc_fighters[[#This Row],[height_inches]]*2.54</f>
        <v>172.72</v>
      </c>
    </row>
    <row r="1822" spans="1:9">
      <c r="A1822">
        <v>1821</v>
      </c>
      <c r="B1822" t="s">
        <v>1826</v>
      </c>
      <c r="C1822">
        <v>205</v>
      </c>
      <c r="D1822" s="1">
        <v>25554</v>
      </c>
      <c r="E1822" s="10">
        <v>1969</v>
      </c>
      <c r="F1822">
        <v>6</v>
      </c>
      <c r="G1822">
        <v>2</v>
      </c>
      <c r="H1822" s="12">
        <f>ufc_fighters[[#This Row],[weight_pounds]]*0.45359237</f>
        <v>92.986435850000007</v>
      </c>
      <c r="I1822" s="12">
        <f>ufc_fighters[[#This Row],[height_feet]]*30.48+ufc_fighters[[#This Row],[height_inches]]*2.54</f>
        <v>187.96</v>
      </c>
    </row>
    <row r="1823" spans="1:9">
      <c r="A1823">
        <v>1822</v>
      </c>
      <c r="B1823" t="s">
        <v>1827</v>
      </c>
      <c r="C1823">
        <v>205</v>
      </c>
      <c r="D1823" s="1">
        <v>28778</v>
      </c>
      <c r="E1823" s="10">
        <v>1978</v>
      </c>
      <c r="F1823">
        <v>6</v>
      </c>
      <c r="G1823">
        <v>2</v>
      </c>
      <c r="H1823" s="12">
        <f>ufc_fighters[[#This Row],[weight_pounds]]*0.45359237</f>
        <v>92.986435850000007</v>
      </c>
      <c r="I1823" s="12">
        <f>ufc_fighters[[#This Row],[height_feet]]*30.48+ufc_fighters[[#This Row],[height_inches]]*2.54</f>
        <v>187.96</v>
      </c>
    </row>
    <row r="1824" spans="1:9">
      <c r="A1824">
        <v>1823</v>
      </c>
      <c r="B1824" t="s">
        <v>1828</v>
      </c>
      <c r="C1824">
        <v>185</v>
      </c>
      <c r="D1824" s="1"/>
      <c r="E1824" s="10">
        <v>0</v>
      </c>
      <c r="F1824">
        <v>5</v>
      </c>
      <c r="G1824">
        <v>9</v>
      </c>
      <c r="H1824" s="12">
        <f>ufc_fighters[[#This Row],[weight_pounds]]*0.45359237</f>
        <v>83.914588450000011</v>
      </c>
      <c r="I1824" s="12">
        <f>ufc_fighters[[#This Row],[height_feet]]*30.48+ufc_fighters[[#This Row],[height_inches]]*2.54</f>
        <v>175.26</v>
      </c>
    </row>
    <row r="1825" spans="1:9">
      <c r="A1825">
        <v>1824</v>
      </c>
      <c r="B1825" t="s">
        <v>1829</v>
      </c>
      <c r="C1825">
        <v>170</v>
      </c>
      <c r="D1825" s="1">
        <v>29168</v>
      </c>
      <c r="E1825" s="10">
        <v>1979</v>
      </c>
      <c r="F1825">
        <v>5</v>
      </c>
      <c r="G1825">
        <v>9</v>
      </c>
      <c r="H1825" s="12">
        <f>ufc_fighters[[#This Row],[weight_pounds]]*0.45359237</f>
        <v>77.110702900000007</v>
      </c>
      <c r="I1825" s="12">
        <f>ufc_fighters[[#This Row],[height_feet]]*30.48+ufc_fighters[[#This Row],[height_inches]]*2.54</f>
        <v>175.26</v>
      </c>
    </row>
    <row r="1826" spans="1:9">
      <c r="A1826">
        <v>1825</v>
      </c>
      <c r="B1826" t="s">
        <v>1830</v>
      </c>
      <c r="C1826">
        <v>170</v>
      </c>
      <c r="D1826" s="1">
        <v>31063</v>
      </c>
      <c r="E1826" s="10">
        <v>1985</v>
      </c>
      <c r="F1826">
        <v>6</v>
      </c>
      <c r="G1826">
        <v>3</v>
      </c>
      <c r="H1826" s="12">
        <f>ufc_fighters[[#This Row],[weight_pounds]]*0.45359237</f>
        <v>77.110702900000007</v>
      </c>
      <c r="I1826" s="12">
        <f>ufc_fighters[[#This Row],[height_feet]]*30.48+ufc_fighters[[#This Row],[height_inches]]*2.54</f>
        <v>190.5</v>
      </c>
    </row>
    <row r="1827" spans="1:9">
      <c r="A1827">
        <v>1826</v>
      </c>
      <c r="B1827" t="s">
        <v>1831</v>
      </c>
      <c r="C1827">
        <v>115</v>
      </c>
      <c r="D1827" s="1">
        <v>30025</v>
      </c>
      <c r="E1827" s="10">
        <v>1982</v>
      </c>
      <c r="F1827">
        <v>5</v>
      </c>
      <c r="G1827">
        <v>5</v>
      </c>
      <c r="H1827" s="12">
        <f>ufc_fighters[[#This Row],[weight_pounds]]*0.45359237</f>
        <v>52.163122550000004</v>
      </c>
      <c r="I1827" s="12">
        <f>ufc_fighters[[#This Row],[height_feet]]*30.48+ufc_fighters[[#This Row],[height_inches]]*2.54</f>
        <v>165.1</v>
      </c>
    </row>
    <row r="1828" spans="1:9">
      <c r="A1828">
        <v>1827</v>
      </c>
      <c r="B1828" t="s">
        <v>1832</v>
      </c>
      <c r="C1828">
        <v>170</v>
      </c>
      <c r="D1828" s="1">
        <v>32147</v>
      </c>
      <c r="E1828" s="10">
        <v>1988</v>
      </c>
      <c r="F1828">
        <v>6</v>
      </c>
      <c r="G1828">
        <v>1</v>
      </c>
      <c r="H1828" s="12">
        <f>ufc_fighters[[#This Row],[weight_pounds]]*0.45359237</f>
        <v>77.110702900000007</v>
      </c>
      <c r="I1828" s="12">
        <f>ufc_fighters[[#This Row],[height_feet]]*30.48+ufc_fighters[[#This Row],[height_inches]]*2.54</f>
        <v>185.42</v>
      </c>
    </row>
    <row r="1829" spans="1:9">
      <c r="A1829">
        <v>1828</v>
      </c>
      <c r="B1829" t="s">
        <v>1833</v>
      </c>
      <c r="C1829">
        <v>170</v>
      </c>
      <c r="D1829" s="1">
        <v>32539</v>
      </c>
      <c r="E1829" s="10">
        <v>1989</v>
      </c>
      <c r="F1829">
        <v>6</v>
      </c>
      <c r="G1829">
        <v>2</v>
      </c>
      <c r="H1829" s="12">
        <f>ufc_fighters[[#This Row],[weight_pounds]]*0.45359237</f>
        <v>77.110702900000007</v>
      </c>
      <c r="I1829" s="12">
        <f>ufc_fighters[[#This Row],[height_feet]]*30.48+ufc_fighters[[#This Row],[height_inches]]*2.54</f>
        <v>187.96</v>
      </c>
    </row>
    <row r="1830" spans="1:9">
      <c r="A1830">
        <v>1829</v>
      </c>
      <c r="B1830" t="s">
        <v>1834</v>
      </c>
      <c r="C1830">
        <v>135</v>
      </c>
      <c r="D1830" s="1">
        <v>34359</v>
      </c>
      <c r="E1830" s="10">
        <v>1994</v>
      </c>
      <c r="F1830">
        <v>5</v>
      </c>
      <c r="G1830">
        <v>2</v>
      </c>
      <c r="H1830" s="12">
        <f>ufc_fighters[[#This Row],[weight_pounds]]*0.45359237</f>
        <v>61.23496995</v>
      </c>
      <c r="I1830" s="12">
        <f>ufc_fighters[[#This Row],[height_feet]]*30.48+ufc_fighters[[#This Row],[height_inches]]*2.54</f>
        <v>157.48000000000002</v>
      </c>
    </row>
    <row r="1831" spans="1:9">
      <c r="A1831">
        <v>1830</v>
      </c>
      <c r="B1831" t="s">
        <v>1835</v>
      </c>
      <c r="C1831">
        <v>170</v>
      </c>
      <c r="D1831" s="1"/>
      <c r="E1831" s="10">
        <v>0</v>
      </c>
      <c r="F1831">
        <v>5</v>
      </c>
      <c r="G1831">
        <v>9</v>
      </c>
      <c r="H1831" s="12">
        <f>ufc_fighters[[#This Row],[weight_pounds]]*0.45359237</f>
        <v>77.110702900000007</v>
      </c>
      <c r="I1831" s="12">
        <f>ufc_fighters[[#This Row],[height_feet]]*30.48+ufc_fighters[[#This Row],[height_inches]]*2.54</f>
        <v>175.26</v>
      </c>
    </row>
    <row r="1832" spans="1:9">
      <c r="A1832">
        <v>1831</v>
      </c>
      <c r="B1832" t="s">
        <v>1836</v>
      </c>
      <c r="D1832" s="1"/>
      <c r="E1832" s="10">
        <v>0</v>
      </c>
      <c r="H1832" s="12">
        <f>ufc_fighters[[#This Row],[weight_pounds]]*0.45359237</f>
        <v>0</v>
      </c>
      <c r="I1832" s="12">
        <f>ufc_fighters[[#This Row],[height_feet]]*30.48+ufc_fighters[[#This Row],[height_inches]]*2.54</f>
        <v>0</v>
      </c>
    </row>
    <row r="1833" spans="1:9">
      <c r="A1833">
        <v>1832</v>
      </c>
      <c r="B1833" t="s">
        <v>1837</v>
      </c>
      <c r="C1833">
        <v>155</v>
      </c>
      <c r="D1833" s="1">
        <v>31584</v>
      </c>
      <c r="E1833" s="10">
        <v>1986</v>
      </c>
      <c r="F1833">
        <v>5</v>
      </c>
      <c r="G1833">
        <v>11</v>
      </c>
      <c r="H1833" s="12">
        <f>ufc_fighters[[#This Row],[weight_pounds]]*0.45359237</f>
        <v>70.306817350000003</v>
      </c>
      <c r="I1833" s="12">
        <f>ufc_fighters[[#This Row],[height_feet]]*30.48+ufc_fighters[[#This Row],[height_inches]]*2.54</f>
        <v>180.34</v>
      </c>
    </row>
    <row r="1834" spans="1:9">
      <c r="A1834">
        <v>1833</v>
      </c>
      <c r="B1834" t="s">
        <v>1838</v>
      </c>
      <c r="C1834">
        <v>185</v>
      </c>
      <c r="D1834" s="1">
        <v>25705</v>
      </c>
      <c r="E1834" s="10">
        <v>1970</v>
      </c>
      <c r="F1834">
        <v>6</v>
      </c>
      <c r="G1834">
        <v>0</v>
      </c>
      <c r="H1834" s="12">
        <f>ufc_fighters[[#This Row],[weight_pounds]]*0.45359237</f>
        <v>83.914588450000011</v>
      </c>
      <c r="I1834" s="12">
        <f>ufc_fighters[[#This Row],[height_feet]]*30.48+ufc_fighters[[#This Row],[height_inches]]*2.54</f>
        <v>182.88</v>
      </c>
    </row>
    <row r="1835" spans="1:9">
      <c r="A1835">
        <v>1834</v>
      </c>
      <c r="B1835" t="s">
        <v>1839</v>
      </c>
      <c r="C1835">
        <v>135</v>
      </c>
      <c r="D1835" s="1">
        <v>33036</v>
      </c>
      <c r="E1835" s="10">
        <v>1990</v>
      </c>
      <c r="F1835">
        <v>5</v>
      </c>
      <c r="G1835">
        <v>3</v>
      </c>
      <c r="H1835" s="12">
        <f>ufc_fighters[[#This Row],[weight_pounds]]*0.45359237</f>
        <v>61.23496995</v>
      </c>
      <c r="I1835" s="12">
        <f>ufc_fighters[[#This Row],[height_feet]]*30.48+ufc_fighters[[#This Row],[height_inches]]*2.54</f>
        <v>160.02000000000001</v>
      </c>
    </row>
    <row r="1836" spans="1:9">
      <c r="A1836">
        <v>1835</v>
      </c>
      <c r="B1836" t="s">
        <v>1840</v>
      </c>
      <c r="C1836">
        <v>240</v>
      </c>
      <c r="D1836" s="1">
        <v>31276</v>
      </c>
      <c r="E1836" s="10">
        <v>1985</v>
      </c>
      <c r="F1836">
        <v>6</v>
      </c>
      <c r="G1836">
        <v>2</v>
      </c>
      <c r="H1836" s="12">
        <f>ufc_fighters[[#This Row],[weight_pounds]]*0.45359237</f>
        <v>108.86216880000001</v>
      </c>
      <c r="I1836" s="12">
        <f>ufc_fighters[[#This Row],[height_feet]]*30.48+ufc_fighters[[#This Row],[height_inches]]*2.54</f>
        <v>187.96</v>
      </c>
    </row>
    <row r="1837" spans="1:9">
      <c r="A1837">
        <v>1836</v>
      </c>
      <c r="B1837" t="s">
        <v>1841</v>
      </c>
      <c r="C1837">
        <v>185</v>
      </c>
      <c r="D1837" s="1">
        <v>27006</v>
      </c>
      <c r="E1837" s="10">
        <v>1973</v>
      </c>
      <c r="F1837">
        <v>6</v>
      </c>
      <c r="G1837">
        <v>2</v>
      </c>
      <c r="H1837" s="12">
        <f>ufc_fighters[[#This Row],[weight_pounds]]*0.45359237</f>
        <v>83.914588450000011</v>
      </c>
      <c r="I1837" s="12">
        <f>ufc_fighters[[#This Row],[height_feet]]*30.48+ufc_fighters[[#This Row],[height_inches]]*2.54</f>
        <v>187.96</v>
      </c>
    </row>
    <row r="1838" spans="1:9">
      <c r="A1838">
        <v>1837</v>
      </c>
      <c r="B1838" t="s">
        <v>1842</v>
      </c>
      <c r="C1838">
        <v>170</v>
      </c>
      <c r="D1838" s="1"/>
      <c r="E1838" s="10">
        <v>0</v>
      </c>
      <c r="F1838">
        <v>5</v>
      </c>
      <c r="G1838">
        <v>9</v>
      </c>
      <c r="H1838" s="12">
        <f>ufc_fighters[[#This Row],[weight_pounds]]*0.45359237</f>
        <v>77.110702900000007</v>
      </c>
      <c r="I1838" s="12">
        <f>ufc_fighters[[#This Row],[height_feet]]*30.48+ufc_fighters[[#This Row],[height_inches]]*2.54</f>
        <v>175.26</v>
      </c>
    </row>
    <row r="1839" spans="1:9">
      <c r="A1839">
        <v>1838</v>
      </c>
      <c r="B1839" t="s">
        <v>1843</v>
      </c>
      <c r="C1839">
        <v>125</v>
      </c>
      <c r="D1839" s="1">
        <v>34360</v>
      </c>
      <c r="E1839" s="10">
        <v>1994</v>
      </c>
      <c r="F1839">
        <v>5</v>
      </c>
      <c r="G1839">
        <v>6</v>
      </c>
      <c r="H1839" s="12">
        <f>ufc_fighters[[#This Row],[weight_pounds]]*0.45359237</f>
        <v>56.699046250000002</v>
      </c>
      <c r="I1839" s="12">
        <f>ufc_fighters[[#This Row],[height_feet]]*30.48+ufc_fighters[[#This Row],[height_inches]]*2.54</f>
        <v>167.64000000000001</v>
      </c>
    </row>
    <row r="1840" spans="1:9">
      <c r="A1840">
        <v>1839</v>
      </c>
      <c r="B1840" t="s">
        <v>1844</v>
      </c>
      <c r="C1840">
        <v>205</v>
      </c>
      <c r="D1840" s="1"/>
      <c r="E1840" s="10">
        <v>0</v>
      </c>
      <c r="F1840">
        <v>6</v>
      </c>
      <c r="G1840">
        <v>4</v>
      </c>
      <c r="H1840" s="12">
        <f>ufc_fighters[[#This Row],[weight_pounds]]*0.45359237</f>
        <v>92.986435850000007</v>
      </c>
      <c r="I1840" s="12">
        <f>ufc_fighters[[#This Row],[height_feet]]*30.48+ufc_fighters[[#This Row],[height_inches]]*2.54</f>
        <v>193.04</v>
      </c>
    </row>
    <row r="1841" spans="1:9">
      <c r="A1841">
        <v>1840</v>
      </c>
      <c r="B1841" t="s">
        <v>1845</v>
      </c>
      <c r="C1841">
        <v>155</v>
      </c>
      <c r="D1841" s="1">
        <v>30198</v>
      </c>
      <c r="E1841" s="10">
        <v>1982</v>
      </c>
      <c r="F1841">
        <v>5</v>
      </c>
      <c r="G1841">
        <v>11</v>
      </c>
      <c r="H1841" s="12">
        <f>ufc_fighters[[#This Row],[weight_pounds]]*0.45359237</f>
        <v>70.306817350000003</v>
      </c>
      <c r="I1841" s="12">
        <f>ufc_fighters[[#This Row],[height_feet]]*30.48+ufc_fighters[[#This Row],[height_inches]]*2.54</f>
        <v>180.34</v>
      </c>
    </row>
    <row r="1842" spans="1:9">
      <c r="A1842">
        <v>1841</v>
      </c>
      <c r="B1842" t="s">
        <v>1846</v>
      </c>
      <c r="C1842">
        <v>155</v>
      </c>
      <c r="D1842" s="1"/>
      <c r="E1842" s="10">
        <v>0</v>
      </c>
      <c r="F1842">
        <v>5</v>
      </c>
      <c r="G1842">
        <v>7</v>
      </c>
      <c r="H1842" s="12">
        <f>ufc_fighters[[#This Row],[weight_pounds]]*0.45359237</f>
        <v>70.306817350000003</v>
      </c>
      <c r="I1842" s="12">
        <f>ufc_fighters[[#This Row],[height_feet]]*30.48+ufc_fighters[[#This Row],[height_inches]]*2.54</f>
        <v>170.18</v>
      </c>
    </row>
    <row r="1843" spans="1:9">
      <c r="A1843">
        <v>1842</v>
      </c>
      <c r="B1843" t="s">
        <v>1847</v>
      </c>
      <c r="C1843">
        <v>185</v>
      </c>
      <c r="D1843" s="1">
        <v>27803</v>
      </c>
      <c r="E1843" s="10">
        <v>1976</v>
      </c>
      <c r="F1843">
        <v>6</v>
      </c>
      <c r="G1843">
        <v>1</v>
      </c>
      <c r="H1843" s="12">
        <f>ufc_fighters[[#This Row],[weight_pounds]]*0.45359237</f>
        <v>83.914588450000011</v>
      </c>
      <c r="I1843" s="12">
        <f>ufc_fighters[[#This Row],[height_feet]]*30.48+ufc_fighters[[#This Row],[height_inches]]*2.54</f>
        <v>185.42</v>
      </c>
    </row>
    <row r="1844" spans="1:9">
      <c r="A1844">
        <v>1843</v>
      </c>
      <c r="B1844" t="s">
        <v>1848</v>
      </c>
      <c r="C1844">
        <v>199</v>
      </c>
      <c r="D1844" s="1">
        <v>24894</v>
      </c>
      <c r="E1844" s="10">
        <v>1968</v>
      </c>
      <c r="F1844">
        <v>5</v>
      </c>
      <c r="G1844">
        <v>11</v>
      </c>
      <c r="H1844" s="12">
        <f>ufc_fighters[[#This Row],[weight_pounds]]*0.45359237</f>
        <v>90.264881630000005</v>
      </c>
      <c r="I1844" s="12">
        <f>ufc_fighters[[#This Row],[height_feet]]*30.48+ufc_fighters[[#This Row],[height_inches]]*2.54</f>
        <v>180.34</v>
      </c>
    </row>
    <row r="1845" spans="1:9">
      <c r="A1845">
        <v>1844</v>
      </c>
      <c r="B1845" t="s">
        <v>1849</v>
      </c>
      <c r="C1845">
        <v>145</v>
      </c>
      <c r="D1845" s="1">
        <v>31635</v>
      </c>
      <c r="E1845" s="10">
        <v>1986</v>
      </c>
      <c r="F1845">
        <v>5</v>
      </c>
      <c r="G1845">
        <v>9</v>
      </c>
      <c r="H1845" s="12">
        <f>ufc_fighters[[#This Row],[weight_pounds]]*0.45359237</f>
        <v>65.770893650000005</v>
      </c>
      <c r="I1845" s="12">
        <f>ufc_fighters[[#This Row],[height_feet]]*30.48+ufc_fighters[[#This Row],[height_inches]]*2.54</f>
        <v>175.26</v>
      </c>
    </row>
    <row r="1846" spans="1:9">
      <c r="A1846">
        <v>1845</v>
      </c>
      <c r="B1846" t="s">
        <v>1850</v>
      </c>
      <c r="C1846">
        <v>145</v>
      </c>
      <c r="D1846" s="1">
        <v>33743</v>
      </c>
      <c r="E1846" s="10">
        <v>1992</v>
      </c>
      <c r="F1846">
        <v>5</v>
      </c>
      <c r="G1846">
        <v>9</v>
      </c>
      <c r="H1846" s="12">
        <f>ufc_fighters[[#This Row],[weight_pounds]]*0.45359237</f>
        <v>65.770893650000005</v>
      </c>
      <c r="I1846" s="12">
        <f>ufc_fighters[[#This Row],[height_feet]]*30.48+ufc_fighters[[#This Row],[height_inches]]*2.54</f>
        <v>175.26</v>
      </c>
    </row>
    <row r="1847" spans="1:9">
      <c r="A1847">
        <v>1846</v>
      </c>
      <c r="B1847" t="s">
        <v>1851</v>
      </c>
      <c r="C1847">
        <v>185</v>
      </c>
      <c r="D1847" s="1">
        <v>30094</v>
      </c>
      <c r="E1847" s="10">
        <v>1982</v>
      </c>
      <c r="F1847">
        <v>6</v>
      </c>
      <c r="G1847">
        <v>3</v>
      </c>
      <c r="H1847" s="12">
        <f>ufc_fighters[[#This Row],[weight_pounds]]*0.45359237</f>
        <v>83.914588450000011</v>
      </c>
      <c r="I1847" s="12">
        <f>ufc_fighters[[#This Row],[height_feet]]*30.48+ufc_fighters[[#This Row],[height_inches]]*2.54</f>
        <v>190.5</v>
      </c>
    </row>
    <row r="1848" spans="1:9">
      <c r="A1848">
        <v>1847</v>
      </c>
      <c r="B1848" t="s">
        <v>1852</v>
      </c>
      <c r="C1848">
        <v>170</v>
      </c>
      <c r="D1848" s="1">
        <v>32966</v>
      </c>
      <c r="E1848" s="10">
        <v>1990</v>
      </c>
      <c r="F1848">
        <v>6</v>
      </c>
      <c r="G1848">
        <v>0</v>
      </c>
      <c r="H1848" s="12">
        <f>ufc_fighters[[#This Row],[weight_pounds]]*0.45359237</f>
        <v>77.110702900000007</v>
      </c>
      <c r="I1848" s="12">
        <f>ufc_fighters[[#This Row],[height_feet]]*30.48+ufc_fighters[[#This Row],[height_inches]]*2.54</f>
        <v>182.88</v>
      </c>
    </row>
    <row r="1849" spans="1:9">
      <c r="A1849">
        <v>1848</v>
      </c>
      <c r="B1849" t="s">
        <v>1853</v>
      </c>
      <c r="C1849">
        <v>185</v>
      </c>
      <c r="D1849" s="1">
        <v>29206</v>
      </c>
      <c r="E1849" s="10">
        <v>1979</v>
      </c>
      <c r="F1849">
        <v>6</v>
      </c>
      <c r="G1849">
        <v>0</v>
      </c>
      <c r="H1849" s="12">
        <f>ufc_fighters[[#This Row],[weight_pounds]]*0.45359237</f>
        <v>83.914588450000011</v>
      </c>
      <c r="I1849" s="12">
        <f>ufc_fighters[[#This Row],[height_feet]]*30.48+ufc_fighters[[#This Row],[height_inches]]*2.54</f>
        <v>182.88</v>
      </c>
    </row>
    <row r="1850" spans="1:9">
      <c r="A1850">
        <v>1849</v>
      </c>
      <c r="B1850" t="s">
        <v>1854</v>
      </c>
      <c r="C1850">
        <v>155</v>
      </c>
      <c r="D1850" s="1">
        <v>34723</v>
      </c>
      <c r="E1850" s="10">
        <v>1995</v>
      </c>
      <c r="F1850">
        <v>6</v>
      </c>
      <c r="G1850">
        <v>2</v>
      </c>
      <c r="H1850" s="12">
        <f>ufc_fighters[[#This Row],[weight_pounds]]*0.45359237</f>
        <v>70.306817350000003</v>
      </c>
      <c r="I1850" s="12">
        <f>ufc_fighters[[#This Row],[height_feet]]*30.48+ufc_fighters[[#This Row],[height_inches]]*2.54</f>
        <v>187.96</v>
      </c>
    </row>
    <row r="1851" spans="1:9">
      <c r="A1851">
        <v>1850</v>
      </c>
      <c r="B1851" t="s">
        <v>1855</v>
      </c>
      <c r="C1851">
        <v>185</v>
      </c>
      <c r="D1851" s="1">
        <v>28523</v>
      </c>
      <c r="E1851" s="10">
        <v>1978</v>
      </c>
      <c r="F1851">
        <v>5</v>
      </c>
      <c r="G1851">
        <v>9</v>
      </c>
      <c r="H1851" s="12">
        <f>ufc_fighters[[#This Row],[weight_pounds]]*0.45359237</f>
        <v>83.914588450000011</v>
      </c>
      <c r="I1851" s="12">
        <f>ufc_fighters[[#This Row],[height_feet]]*30.48+ufc_fighters[[#This Row],[height_inches]]*2.54</f>
        <v>175.26</v>
      </c>
    </row>
    <row r="1852" spans="1:9">
      <c r="A1852">
        <v>1851</v>
      </c>
      <c r="B1852" t="s">
        <v>1856</v>
      </c>
      <c r="C1852">
        <v>145</v>
      </c>
      <c r="D1852" s="1">
        <v>34525</v>
      </c>
      <c r="E1852" s="10">
        <v>1994</v>
      </c>
      <c r="F1852">
        <v>5</v>
      </c>
      <c r="G1852">
        <v>10</v>
      </c>
      <c r="H1852" s="12">
        <f>ufc_fighters[[#This Row],[weight_pounds]]*0.45359237</f>
        <v>65.770893650000005</v>
      </c>
      <c r="I1852" s="12">
        <f>ufc_fighters[[#This Row],[height_feet]]*30.48+ufc_fighters[[#This Row],[height_inches]]*2.54</f>
        <v>177.8</v>
      </c>
    </row>
    <row r="1853" spans="1:9">
      <c r="A1853">
        <v>1852</v>
      </c>
      <c r="B1853" t="s">
        <v>1857</v>
      </c>
      <c r="C1853">
        <v>145</v>
      </c>
      <c r="D1853" s="1">
        <v>28539</v>
      </c>
      <c r="E1853" s="10">
        <v>1978</v>
      </c>
      <c r="H1853" s="12">
        <f>ufc_fighters[[#This Row],[weight_pounds]]*0.45359237</f>
        <v>65.770893650000005</v>
      </c>
      <c r="I1853" s="12">
        <f>ufc_fighters[[#This Row],[height_feet]]*30.48+ufc_fighters[[#This Row],[height_inches]]*2.54</f>
        <v>0</v>
      </c>
    </row>
    <row r="1854" spans="1:9">
      <c r="A1854">
        <v>1853</v>
      </c>
      <c r="B1854" t="s">
        <v>1858</v>
      </c>
      <c r="C1854">
        <v>145</v>
      </c>
      <c r="D1854" s="1"/>
      <c r="E1854" s="10">
        <v>0</v>
      </c>
      <c r="F1854">
        <v>5</v>
      </c>
      <c r="G1854">
        <v>9</v>
      </c>
      <c r="H1854" s="12">
        <f>ufc_fighters[[#This Row],[weight_pounds]]*0.45359237</f>
        <v>65.770893650000005</v>
      </c>
      <c r="I1854" s="12">
        <f>ufc_fighters[[#This Row],[height_feet]]*30.48+ufc_fighters[[#This Row],[height_inches]]*2.54</f>
        <v>175.26</v>
      </c>
    </row>
    <row r="1855" spans="1:9">
      <c r="A1855">
        <v>1854</v>
      </c>
      <c r="B1855" t="s">
        <v>1859</v>
      </c>
      <c r="C1855">
        <v>115</v>
      </c>
      <c r="D1855" s="1">
        <v>35082</v>
      </c>
      <c r="E1855" s="10">
        <v>1996</v>
      </c>
      <c r="F1855">
        <v>5</v>
      </c>
      <c r="G1855">
        <v>1</v>
      </c>
      <c r="H1855" s="12">
        <f>ufc_fighters[[#This Row],[weight_pounds]]*0.45359237</f>
        <v>52.163122550000004</v>
      </c>
      <c r="I1855" s="12">
        <f>ufc_fighters[[#This Row],[height_feet]]*30.48+ufc_fighters[[#This Row],[height_inches]]*2.54</f>
        <v>154.94</v>
      </c>
    </row>
    <row r="1856" spans="1:9">
      <c r="A1856">
        <v>1855</v>
      </c>
      <c r="B1856" t="s">
        <v>1860</v>
      </c>
      <c r="C1856">
        <v>185</v>
      </c>
      <c r="D1856" s="1">
        <v>29133</v>
      </c>
      <c r="E1856" s="10">
        <v>1979</v>
      </c>
      <c r="F1856">
        <v>6</v>
      </c>
      <c r="G1856">
        <v>2</v>
      </c>
      <c r="H1856" s="12">
        <f>ufc_fighters[[#This Row],[weight_pounds]]*0.45359237</f>
        <v>83.914588450000011</v>
      </c>
      <c r="I1856" s="12">
        <f>ufc_fighters[[#This Row],[height_feet]]*30.48+ufc_fighters[[#This Row],[height_inches]]*2.54</f>
        <v>187.96</v>
      </c>
    </row>
    <row r="1857" spans="1:9">
      <c r="A1857">
        <v>1856</v>
      </c>
      <c r="B1857" t="s">
        <v>1861</v>
      </c>
      <c r="C1857">
        <v>135</v>
      </c>
      <c r="D1857" s="1"/>
      <c r="E1857" s="10">
        <v>0</v>
      </c>
      <c r="F1857">
        <v>5</v>
      </c>
      <c r="G1857">
        <v>6</v>
      </c>
      <c r="H1857" s="12">
        <f>ufc_fighters[[#This Row],[weight_pounds]]*0.45359237</f>
        <v>61.23496995</v>
      </c>
      <c r="I1857" s="12">
        <f>ufc_fighters[[#This Row],[height_feet]]*30.48+ufc_fighters[[#This Row],[height_inches]]*2.54</f>
        <v>167.64000000000001</v>
      </c>
    </row>
    <row r="1858" spans="1:9">
      <c r="A1858">
        <v>1857</v>
      </c>
      <c r="B1858" t="s">
        <v>1862</v>
      </c>
      <c r="C1858">
        <v>135</v>
      </c>
      <c r="D1858" s="1">
        <v>30951</v>
      </c>
      <c r="E1858" s="10">
        <v>1984</v>
      </c>
      <c r="F1858">
        <v>5</v>
      </c>
      <c r="G1858">
        <v>5</v>
      </c>
      <c r="H1858" s="12">
        <f>ufc_fighters[[#This Row],[weight_pounds]]*0.45359237</f>
        <v>61.23496995</v>
      </c>
      <c r="I1858" s="12">
        <f>ufc_fighters[[#This Row],[height_feet]]*30.48+ufc_fighters[[#This Row],[height_inches]]*2.54</f>
        <v>165.1</v>
      </c>
    </row>
    <row r="1859" spans="1:9">
      <c r="A1859">
        <v>1858</v>
      </c>
      <c r="B1859" t="s">
        <v>1863</v>
      </c>
      <c r="C1859">
        <v>139</v>
      </c>
      <c r="D1859" s="1"/>
      <c r="E1859" s="10">
        <v>0</v>
      </c>
      <c r="F1859">
        <v>5</v>
      </c>
      <c r="G1859">
        <v>4</v>
      </c>
      <c r="H1859" s="12">
        <f>ufc_fighters[[#This Row],[weight_pounds]]*0.45359237</f>
        <v>63.049339430000003</v>
      </c>
      <c r="I1859" s="12">
        <f>ufc_fighters[[#This Row],[height_feet]]*30.48+ufc_fighters[[#This Row],[height_inches]]*2.54</f>
        <v>162.56</v>
      </c>
    </row>
    <row r="1860" spans="1:9">
      <c r="A1860">
        <v>1859</v>
      </c>
      <c r="B1860" t="s">
        <v>1864</v>
      </c>
      <c r="C1860">
        <v>155</v>
      </c>
      <c r="D1860" s="1">
        <v>30893</v>
      </c>
      <c r="E1860" s="10">
        <v>1984</v>
      </c>
      <c r="F1860">
        <v>5</v>
      </c>
      <c r="G1860">
        <v>11</v>
      </c>
      <c r="H1860" s="12">
        <f>ufc_fighters[[#This Row],[weight_pounds]]*0.45359237</f>
        <v>70.306817350000003</v>
      </c>
      <c r="I1860" s="12">
        <f>ufc_fighters[[#This Row],[height_feet]]*30.48+ufc_fighters[[#This Row],[height_inches]]*2.54</f>
        <v>180.34</v>
      </c>
    </row>
    <row r="1861" spans="1:9">
      <c r="A1861">
        <v>1860</v>
      </c>
      <c r="B1861" t="s">
        <v>1865</v>
      </c>
      <c r="C1861">
        <v>170</v>
      </c>
      <c r="D1861" s="1">
        <v>32468</v>
      </c>
      <c r="E1861" s="10">
        <v>1988</v>
      </c>
      <c r="F1861">
        <v>5</v>
      </c>
      <c r="G1861">
        <v>10</v>
      </c>
      <c r="H1861" s="12">
        <f>ufc_fighters[[#This Row],[weight_pounds]]*0.45359237</f>
        <v>77.110702900000007</v>
      </c>
      <c r="I1861" s="12">
        <f>ufc_fighters[[#This Row],[height_feet]]*30.48+ufc_fighters[[#This Row],[height_inches]]*2.54</f>
        <v>177.8</v>
      </c>
    </row>
    <row r="1862" spans="1:9">
      <c r="A1862">
        <v>1861</v>
      </c>
      <c r="B1862" t="s">
        <v>1866</v>
      </c>
      <c r="C1862">
        <v>170</v>
      </c>
      <c r="D1862" s="1">
        <v>31442</v>
      </c>
      <c r="E1862" s="10">
        <v>1986</v>
      </c>
      <c r="F1862">
        <v>5</v>
      </c>
      <c r="G1862">
        <v>10</v>
      </c>
      <c r="H1862" s="12">
        <f>ufc_fighters[[#This Row],[weight_pounds]]*0.45359237</f>
        <v>77.110702900000007</v>
      </c>
      <c r="I1862" s="12">
        <f>ufc_fighters[[#This Row],[height_feet]]*30.48+ufc_fighters[[#This Row],[height_inches]]*2.54</f>
        <v>177.8</v>
      </c>
    </row>
    <row r="1863" spans="1:9">
      <c r="A1863">
        <v>1862</v>
      </c>
      <c r="B1863" t="s">
        <v>1867</v>
      </c>
      <c r="C1863">
        <v>135</v>
      </c>
      <c r="D1863" s="1">
        <v>32686</v>
      </c>
      <c r="E1863" s="10">
        <v>1989</v>
      </c>
      <c r="F1863">
        <v>5</v>
      </c>
      <c r="G1863">
        <v>5</v>
      </c>
      <c r="H1863" s="12">
        <f>ufc_fighters[[#This Row],[weight_pounds]]*0.45359237</f>
        <v>61.23496995</v>
      </c>
      <c r="I1863" s="12">
        <f>ufc_fighters[[#This Row],[height_feet]]*30.48+ufc_fighters[[#This Row],[height_inches]]*2.54</f>
        <v>165.1</v>
      </c>
    </row>
    <row r="1864" spans="1:9">
      <c r="A1864">
        <v>1863</v>
      </c>
      <c r="B1864" t="s">
        <v>1868</v>
      </c>
      <c r="C1864">
        <v>135</v>
      </c>
      <c r="D1864" s="1">
        <v>31798</v>
      </c>
      <c r="E1864" s="10">
        <v>1987</v>
      </c>
      <c r="F1864">
        <v>5</v>
      </c>
      <c r="G1864">
        <v>7</v>
      </c>
      <c r="H1864" s="12">
        <f>ufc_fighters[[#This Row],[weight_pounds]]*0.45359237</f>
        <v>61.23496995</v>
      </c>
      <c r="I1864" s="12">
        <f>ufc_fighters[[#This Row],[height_feet]]*30.48+ufc_fighters[[#This Row],[height_inches]]*2.54</f>
        <v>170.18</v>
      </c>
    </row>
    <row r="1865" spans="1:9">
      <c r="A1865">
        <v>1864</v>
      </c>
      <c r="B1865" t="s">
        <v>1869</v>
      </c>
      <c r="C1865">
        <v>185</v>
      </c>
      <c r="D1865" s="1">
        <v>29430</v>
      </c>
      <c r="E1865" s="10">
        <v>1980</v>
      </c>
      <c r="F1865">
        <v>6</v>
      </c>
      <c r="G1865">
        <v>2</v>
      </c>
      <c r="H1865" s="12">
        <f>ufc_fighters[[#This Row],[weight_pounds]]*0.45359237</f>
        <v>83.914588450000011</v>
      </c>
      <c r="I1865" s="12">
        <f>ufc_fighters[[#This Row],[height_feet]]*30.48+ufc_fighters[[#This Row],[height_inches]]*2.54</f>
        <v>187.96</v>
      </c>
    </row>
    <row r="1866" spans="1:9">
      <c r="A1866">
        <v>1865</v>
      </c>
      <c r="B1866" t="s">
        <v>1870</v>
      </c>
      <c r="C1866">
        <v>145</v>
      </c>
      <c r="D1866" s="1">
        <v>32847</v>
      </c>
      <c r="E1866" s="10">
        <v>1989</v>
      </c>
      <c r="F1866">
        <v>5</v>
      </c>
      <c r="G1866">
        <v>10</v>
      </c>
      <c r="H1866" s="12">
        <f>ufc_fighters[[#This Row],[weight_pounds]]*0.45359237</f>
        <v>65.770893650000005</v>
      </c>
      <c r="I1866" s="12">
        <f>ufc_fighters[[#This Row],[height_feet]]*30.48+ufc_fighters[[#This Row],[height_inches]]*2.54</f>
        <v>177.8</v>
      </c>
    </row>
    <row r="1867" spans="1:9">
      <c r="A1867">
        <v>1866</v>
      </c>
      <c r="B1867" t="s">
        <v>1871</v>
      </c>
      <c r="C1867">
        <v>135</v>
      </c>
      <c r="D1867" s="1">
        <v>34430</v>
      </c>
      <c r="E1867" s="10">
        <v>1994</v>
      </c>
      <c r="F1867">
        <v>5</v>
      </c>
      <c r="G1867">
        <v>10</v>
      </c>
      <c r="H1867" s="12">
        <f>ufc_fighters[[#This Row],[weight_pounds]]*0.45359237</f>
        <v>61.23496995</v>
      </c>
      <c r="I1867" s="12">
        <f>ufc_fighters[[#This Row],[height_feet]]*30.48+ufc_fighters[[#This Row],[height_inches]]*2.54</f>
        <v>177.8</v>
      </c>
    </row>
    <row r="1868" spans="1:9">
      <c r="A1868">
        <v>1867</v>
      </c>
      <c r="B1868" t="s">
        <v>1872</v>
      </c>
      <c r="C1868">
        <v>155</v>
      </c>
      <c r="D1868" s="1"/>
      <c r="E1868" s="10">
        <v>0</v>
      </c>
      <c r="H1868" s="12">
        <f>ufc_fighters[[#This Row],[weight_pounds]]*0.45359237</f>
        <v>70.306817350000003</v>
      </c>
      <c r="I1868" s="12">
        <f>ufc_fighters[[#This Row],[height_feet]]*30.48+ufc_fighters[[#This Row],[height_inches]]*2.54</f>
        <v>0</v>
      </c>
    </row>
    <row r="1869" spans="1:9">
      <c r="A1869">
        <v>1868</v>
      </c>
      <c r="B1869" t="s">
        <v>1873</v>
      </c>
      <c r="C1869">
        <v>145</v>
      </c>
      <c r="D1869" s="1">
        <v>30566</v>
      </c>
      <c r="E1869" s="10">
        <v>1983</v>
      </c>
      <c r="F1869">
        <v>5</v>
      </c>
      <c r="G1869">
        <v>8</v>
      </c>
      <c r="H1869" s="12">
        <f>ufc_fighters[[#This Row],[weight_pounds]]*0.45359237</f>
        <v>65.770893650000005</v>
      </c>
      <c r="I1869" s="12">
        <f>ufc_fighters[[#This Row],[height_feet]]*30.48+ufc_fighters[[#This Row],[height_inches]]*2.54</f>
        <v>172.72</v>
      </c>
    </row>
    <row r="1870" spans="1:9">
      <c r="A1870">
        <v>1869</v>
      </c>
      <c r="B1870" t="s">
        <v>1874</v>
      </c>
      <c r="C1870">
        <v>145</v>
      </c>
      <c r="D1870" s="1">
        <v>29525</v>
      </c>
      <c r="E1870" s="10">
        <v>1980</v>
      </c>
      <c r="F1870">
        <v>5</v>
      </c>
      <c r="G1870">
        <v>7</v>
      </c>
      <c r="H1870" s="12">
        <f>ufc_fighters[[#This Row],[weight_pounds]]*0.45359237</f>
        <v>65.770893650000005</v>
      </c>
      <c r="I1870" s="12">
        <f>ufc_fighters[[#This Row],[height_feet]]*30.48+ufc_fighters[[#This Row],[height_inches]]*2.54</f>
        <v>170.18</v>
      </c>
    </row>
    <row r="1871" spans="1:9">
      <c r="A1871">
        <v>1870</v>
      </c>
      <c r="B1871" t="s">
        <v>1875</v>
      </c>
      <c r="C1871">
        <v>205</v>
      </c>
      <c r="D1871" s="1"/>
      <c r="E1871" s="10">
        <v>0</v>
      </c>
      <c r="F1871">
        <v>6</v>
      </c>
      <c r="G1871">
        <v>3</v>
      </c>
      <c r="H1871" s="12">
        <f>ufc_fighters[[#This Row],[weight_pounds]]*0.45359237</f>
        <v>92.986435850000007</v>
      </c>
      <c r="I1871" s="12">
        <f>ufc_fighters[[#This Row],[height_feet]]*30.48+ufc_fighters[[#This Row],[height_inches]]*2.54</f>
        <v>190.5</v>
      </c>
    </row>
    <row r="1872" spans="1:9">
      <c r="A1872">
        <v>1871</v>
      </c>
      <c r="B1872" t="s">
        <v>1876</v>
      </c>
      <c r="C1872">
        <v>155</v>
      </c>
      <c r="D1872" s="1"/>
      <c r="E1872" s="10">
        <v>0</v>
      </c>
      <c r="H1872" s="12">
        <f>ufc_fighters[[#This Row],[weight_pounds]]*0.45359237</f>
        <v>70.306817350000003</v>
      </c>
      <c r="I1872" s="12">
        <f>ufc_fighters[[#This Row],[height_feet]]*30.48+ufc_fighters[[#This Row],[height_inches]]*2.54</f>
        <v>0</v>
      </c>
    </row>
    <row r="1873" spans="1:9">
      <c r="A1873">
        <v>1872</v>
      </c>
      <c r="B1873" t="s">
        <v>1877</v>
      </c>
      <c r="C1873">
        <v>205</v>
      </c>
      <c r="D1873" s="1"/>
      <c r="E1873" s="10">
        <v>0</v>
      </c>
      <c r="F1873">
        <v>6</v>
      </c>
      <c r="G1873">
        <v>1</v>
      </c>
      <c r="H1873" s="12">
        <f>ufc_fighters[[#This Row],[weight_pounds]]*0.45359237</f>
        <v>92.986435850000007</v>
      </c>
      <c r="I1873" s="12">
        <f>ufc_fighters[[#This Row],[height_feet]]*30.48+ufc_fighters[[#This Row],[height_inches]]*2.54</f>
        <v>185.42</v>
      </c>
    </row>
    <row r="1874" spans="1:9">
      <c r="A1874">
        <v>1873</v>
      </c>
      <c r="B1874" t="s">
        <v>1878</v>
      </c>
      <c r="C1874">
        <v>245</v>
      </c>
      <c r="D1874" s="1"/>
      <c r="E1874" s="10">
        <v>0</v>
      </c>
      <c r="F1874">
        <v>6</v>
      </c>
      <c r="G1874">
        <v>2</v>
      </c>
      <c r="H1874" s="12">
        <f>ufc_fighters[[#This Row],[weight_pounds]]*0.45359237</f>
        <v>111.13013065000001</v>
      </c>
      <c r="I1874" s="12">
        <f>ufc_fighters[[#This Row],[height_feet]]*30.48+ufc_fighters[[#This Row],[height_inches]]*2.54</f>
        <v>187.96</v>
      </c>
    </row>
    <row r="1875" spans="1:9">
      <c r="A1875">
        <v>1874</v>
      </c>
      <c r="B1875" t="s">
        <v>1879</v>
      </c>
      <c r="C1875">
        <v>155</v>
      </c>
      <c r="D1875" s="1"/>
      <c r="E1875" s="10">
        <v>0</v>
      </c>
      <c r="F1875">
        <v>5</v>
      </c>
      <c r="G1875">
        <v>6</v>
      </c>
      <c r="H1875" s="12">
        <f>ufc_fighters[[#This Row],[weight_pounds]]*0.45359237</f>
        <v>70.306817350000003</v>
      </c>
      <c r="I1875" s="12">
        <f>ufc_fighters[[#This Row],[height_feet]]*30.48+ufc_fighters[[#This Row],[height_inches]]*2.54</f>
        <v>167.64000000000001</v>
      </c>
    </row>
    <row r="1876" spans="1:9">
      <c r="A1876">
        <v>1875</v>
      </c>
      <c r="B1876" t="s">
        <v>1880</v>
      </c>
      <c r="C1876">
        <v>155</v>
      </c>
      <c r="D1876" s="1">
        <v>32854</v>
      </c>
      <c r="E1876" s="10">
        <v>1989</v>
      </c>
      <c r="F1876">
        <v>5</v>
      </c>
      <c r="G1876">
        <v>11</v>
      </c>
      <c r="H1876" s="12">
        <f>ufc_fighters[[#This Row],[weight_pounds]]*0.45359237</f>
        <v>70.306817350000003</v>
      </c>
      <c r="I1876" s="12">
        <f>ufc_fighters[[#This Row],[height_feet]]*30.48+ufc_fighters[[#This Row],[height_inches]]*2.54</f>
        <v>180.34</v>
      </c>
    </row>
    <row r="1877" spans="1:9">
      <c r="A1877">
        <v>1876</v>
      </c>
      <c r="B1877" t="s">
        <v>1881</v>
      </c>
      <c r="C1877">
        <v>170</v>
      </c>
      <c r="D1877" s="1">
        <v>28706</v>
      </c>
      <c r="E1877" s="10">
        <v>1978</v>
      </c>
      <c r="F1877">
        <v>5</v>
      </c>
      <c r="G1877">
        <v>10</v>
      </c>
      <c r="H1877" s="12">
        <f>ufc_fighters[[#This Row],[weight_pounds]]*0.45359237</f>
        <v>77.110702900000007</v>
      </c>
      <c r="I1877" s="12">
        <f>ufc_fighters[[#This Row],[height_feet]]*30.48+ufc_fighters[[#This Row],[height_inches]]*2.54</f>
        <v>177.8</v>
      </c>
    </row>
    <row r="1878" spans="1:9">
      <c r="A1878">
        <v>1877</v>
      </c>
      <c r="B1878" t="s">
        <v>1882</v>
      </c>
      <c r="C1878">
        <v>385</v>
      </c>
      <c r="D1878" s="1">
        <v>27275</v>
      </c>
      <c r="E1878" s="10">
        <v>1974</v>
      </c>
      <c r="F1878">
        <v>6</v>
      </c>
      <c r="G1878">
        <v>0</v>
      </c>
      <c r="H1878" s="12">
        <f>ufc_fighters[[#This Row],[weight_pounds]]*0.45359237</f>
        <v>174.63306245000001</v>
      </c>
      <c r="I1878" s="12">
        <f>ufc_fighters[[#This Row],[height_feet]]*30.48+ufc_fighters[[#This Row],[height_inches]]*2.54</f>
        <v>182.88</v>
      </c>
    </row>
    <row r="1879" spans="1:9">
      <c r="A1879">
        <v>1878</v>
      </c>
      <c r="B1879" t="s">
        <v>1883</v>
      </c>
      <c r="C1879">
        <v>210</v>
      </c>
      <c r="D1879" s="1"/>
      <c r="E1879" s="10">
        <v>0</v>
      </c>
      <c r="F1879">
        <v>6</v>
      </c>
      <c r="G1879">
        <v>3</v>
      </c>
      <c r="H1879" s="12">
        <f>ufc_fighters[[#This Row],[weight_pounds]]*0.45359237</f>
        <v>95.254397699999998</v>
      </c>
      <c r="I1879" s="12">
        <f>ufc_fighters[[#This Row],[height_feet]]*30.48+ufc_fighters[[#This Row],[height_inches]]*2.54</f>
        <v>190.5</v>
      </c>
    </row>
    <row r="1880" spans="1:9">
      <c r="A1880">
        <v>1879</v>
      </c>
      <c r="B1880" t="s">
        <v>1884</v>
      </c>
      <c r="C1880">
        <v>185</v>
      </c>
      <c r="D1880" s="1">
        <v>31989</v>
      </c>
      <c r="E1880" s="10">
        <v>1987</v>
      </c>
      <c r="F1880">
        <v>5</v>
      </c>
      <c r="G1880">
        <v>8</v>
      </c>
      <c r="H1880" s="12">
        <f>ufc_fighters[[#This Row],[weight_pounds]]*0.45359237</f>
        <v>83.914588450000011</v>
      </c>
      <c r="I1880" s="12">
        <f>ufc_fighters[[#This Row],[height_feet]]*30.48+ufc_fighters[[#This Row],[height_inches]]*2.54</f>
        <v>172.72</v>
      </c>
    </row>
    <row r="1881" spans="1:9">
      <c r="A1881">
        <v>1880</v>
      </c>
      <c r="B1881" t="s">
        <v>1885</v>
      </c>
      <c r="C1881">
        <v>145</v>
      </c>
      <c r="D1881" s="1">
        <v>29060</v>
      </c>
      <c r="E1881" s="10">
        <v>1979</v>
      </c>
      <c r="F1881">
        <v>5</v>
      </c>
      <c r="G1881">
        <v>8</v>
      </c>
      <c r="H1881" s="12">
        <f>ufc_fighters[[#This Row],[weight_pounds]]*0.45359237</f>
        <v>65.770893650000005</v>
      </c>
      <c r="I1881" s="12">
        <f>ufc_fighters[[#This Row],[height_feet]]*30.48+ufc_fighters[[#This Row],[height_inches]]*2.54</f>
        <v>172.72</v>
      </c>
    </row>
    <row r="1882" spans="1:9">
      <c r="A1882">
        <v>1881</v>
      </c>
      <c r="B1882" t="s">
        <v>1886</v>
      </c>
      <c r="C1882">
        <v>185</v>
      </c>
      <c r="D1882" s="1">
        <v>26796</v>
      </c>
      <c r="E1882" s="10">
        <v>1973</v>
      </c>
      <c r="F1882">
        <v>5</v>
      </c>
      <c r="G1882">
        <v>11</v>
      </c>
      <c r="H1882" s="12">
        <f>ufc_fighters[[#This Row],[weight_pounds]]*0.45359237</f>
        <v>83.914588450000011</v>
      </c>
      <c r="I1882" s="12">
        <f>ufc_fighters[[#This Row],[height_feet]]*30.48+ufc_fighters[[#This Row],[height_inches]]*2.54</f>
        <v>180.34</v>
      </c>
    </row>
    <row r="1883" spans="1:9">
      <c r="A1883">
        <v>1882</v>
      </c>
      <c r="B1883" t="s">
        <v>1887</v>
      </c>
      <c r="C1883">
        <v>155</v>
      </c>
      <c r="D1883" s="1">
        <v>34527</v>
      </c>
      <c r="E1883" s="10">
        <v>1994</v>
      </c>
      <c r="F1883">
        <v>5</v>
      </c>
      <c r="G1883">
        <v>8</v>
      </c>
      <c r="H1883" s="12">
        <f>ufc_fighters[[#This Row],[weight_pounds]]*0.45359237</f>
        <v>70.306817350000003</v>
      </c>
      <c r="I1883" s="12">
        <f>ufc_fighters[[#This Row],[height_feet]]*30.48+ufc_fighters[[#This Row],[height_inches]]*2.54</f>
        <v>172.72</v>
      </c>
    </row>
    <row r="1884" spans="1:9">
      <c r="A1884">
        <v>1883</v>
      </c>
      <c r="B1884" t="s">
        <v>1888</v>
      </c>
      <c r="C1884">
        <v>170</v>
      </c>
      <c r="D1884" s="1">
        <v>33569</v>
      </c>
      <c r="E1884" s="10">
        <v>1991</v>
      </c>
      <c r="F1884">
        <v>5</v>
      </c>
      <c r="G1884">
        <v>11</v>
      </c>
      <c r="H1884" s="12">
        <f>ufc_fighters[[#This Row],[weight_pounds]]*0.45359237</f>
        <v>77.110702900000007</v>
      </c>
      <c r="I1884" s="12">
        <f>ufc_fighters[[#This Row],[height_feet]]*30.48+ufc_fighters[[#This Row],[height_inches]]*2.54</f>
        <v>180.34</v>
      </c>
    </row>
    <row r="1885" spans="1:9">
      <c r="A1885">
        <v>1884</v>
      </c>
      <c r="B1885" t="s">
        <v>1889</v>
      </c>
      <c r="C1885">
        <v>145</v>
      </c>
      <c r="D1885" s="1">
        <v>34145</v>
      </c>
      <c r="E1885" s="10">
        <v>1993</v>
      </c>
      <c r="F1885">
        <v>5</v>
      </c>
      <c r="G1885">
        <v>8</v>
      </c>
      <c r="H1885" s="12">
        <f>ufc_fighters[[#This Row],[weight_pounds]]*0.45359237</f>
        <v>65.770893650000005</v>
      </c>
      <c r="I1885" s="12">
        <f>ufc_fighters[[#This Row],[height_feet]]*30.48+ufc_fighters[[#This Row],[height_inches]]*2.54</f>
        <v>172.72</v>
      </c>
    </row>
    <row r="1886" spans="1:9">
      <c r="A1886">
        <v>1885</v>
      </c>
      <c r="B1886" t="s">
        <v>1890</v>
      </c>
      <c r="C1886">
        <v>170</v>
      </c>
      <c r="D1886" s="1"/>
      <c r="E1886" s="10">
        <v>0</v>
      </c>
      <c r="F1886">
        <v>5</v>
      </c>
      <c r="G1886">
        <v>10</v>
      </c>
      <c r="H1886" s="12">
        <f>ufc_fighters[[#This Row],[weight_pounds]]*0.45359237</f>
        <v>77.110702900000007</v>
      </c>
      <c r="I1886" s="12">
        <f>ufc_fighters[[#This Row],[height_feet]]*30.48+ufc_fighters[[#This Row],[height_inches]]*2.54</f>
        <v>177.8</v>
      </c>
    </row>
    <row r="1887" spans="1:9">
      <c r="A1887">
        <v>1886</v>
      </c>
      <c r="B1887" t="s">
        <v>1891</v>
      </c>
      <c r="C1887">
        <v>155</v>
      </c>
      <c r="D1887" s="1"/>
      <c r="E1887" s="10">
        <v>0</v>
      </c>
      <c r="F1887">
        <v>5</v>
      </c>
      <c r="G1887">
        <v>10</v>
      </c>
      <c r="H1887" s="12">
        <f>ufc_fighters[[#This Row],[weight_pounds]]*0.45359237</f>
        <v>70.306817350000003</v>
      </c>
      <c r="I1887" s="12">
        <f>ufc_fighters[[#This Row],[height_feet]]*30.48+ufc_fighters[[#This Row],[height_inches]]*2.54</f>
        <v>177.8</v>
      </c>
    </row>
    <row r="1888" spans="1:9">
      <c r="A1888">
        <v>1887</v>
      </c>
      <c r="B1888" t="s">
        <v>1892</v>
      </c>
      <c r="C1888">
        <v>170</v>
      </c>
      <c r="D1888" s="1">
        <v>27259</v>
      </c>
      <c r="E1888" s="10">
        <v>1974</v>
      </c>
      <c r="F1888">
        <v>5</v>
      </c>
      <c r="G1888">
        <v>11</v>
      </c>
      <c r="H1888" s="12">
        <f>ufc_fighters[[#This Row],[weight_pounds]]*0.45359237</f>
        <v>77.110702900000007</v>
      </c>
      <c r="I1888" s="12">
        <f>ufc_fighters[[#This Row],[height_feet]]*30.48+ufc_fighters[[#This Row],[height_inches]]*2.54</f>
        <v>180.34</v>
      </c>
    </row>
    <row r="1889" spans="1:9">
      <c r="A1889">
        <v>1888</v>
      </c>
      <c r="B1889" t="s">
        <v>1893</v>
      </c>
      <c r="C1889">
        <v>155</v>
      </c>
      <c r="D1889" s="1">
        <v>32395</v>
      </c>
      <c r="E1889" s="10">
        <v>1988</v>
      </c>
      <c r="F1889">
        <v>5</v>
      </c>
      <c r="G1889">
        <v>11</v>
      </c>
      <c r="H1889" s="12">
        <f>ufc_fighters[[#This Row],[weight_pounds]]*0.45359237</f>
        <v>70.306817350000003</v>
      </c>
      <c r="I1889" s="12">
        <f>ufc_fighters[[#This Row],[height_feet]]*30.48+ufc_fighters[[#This Row],[height_inches]]*2.54</f>
        <v>180.34</v>
      </c>
    </row>
    <row r="1890" spans="1:9">
      <c r="A1890">
        <v>1889</v>
      </c>
      <c r="B1890" t="s">
        <v>1894</v>
      </c>
      <c r="C1890">
        <v>170</v>
      </c>
      <c r="D1890" s="1">
        <v>33420</v>
      </c>
      <c r="E1890" s="10">
        <v>1991</v>
      </c>
      <c r="F1890">
        <v>5</v>
      </c>
      <c r="G1890">
        <v>11</v>
      </c>
      <c r="H1890" s="12">
        <f>ufc_fighters[[#This Row],[weight_pounds]]*0.45359237</f>
        <v>77.110702900000007</v>
      </c>
      <c r="I1890" s="12">
        <f>ufc_fighters[[#This Row],[height_feet]]*30.48+ufc_fighters[[#This Row],[height_inches]]*2.54</f>
        <v>180.34</v>
      </c>
    </row>
    <row r="1891" spans="1:9">
      <c r="A1891">
        <v>1890</v>
      </c>
      <c r="B1891" t="s">
        <v>1895</v>
      </c>
      <c r="C1891">
        <v>185</v>
      </c>
      <c r="D1891" s="1">
        <v>27548</v>
      </c>
      <c r="E1891" s="10">
        <v>1975</v>
      </c>
      <c r="F1891">
        <v>6</v>
      </c>
      <c r="G1891">
        <v>3</v>
      </c>
      <c r="H1891" s="12">
        <f>ufc_fighters[[#This Row],[weight_pounds]]*0.45359237</f>
        <v>83.914588450000011</v>
      </c>
      <c r="I1891" s="12">
        <f>ufc_fighters[[#This Row],[height_feet]]*30.48+ufc_fighters[[#This Row],[height_inches]]*2.54</f>
        <v>190.5</v>
      </c>
    </row>
    <row r="1892" spans="1:9">
      <c r="A1892">
        <v>1891</v>
      </c>
      <c r="B1892" t="s">
        <v>1896</v>
      </c>
      <c r="C1892">
        <v>205</v>
      </c>
      <c r="D1892" s="1">
        <v>28738</v>
      </c>
      <c r="E1892" s="10">
        <v>1978</v>
      </c>
      <c r="F1892">
        <v>6</v>
      </c>
      <c r="G1892">
        <v>3</v>
      </c>
      <c r="H1892" s="12">
        <f>ufc_fighters[[#This Row],[weight_pounds]]*0.45359237</f>
        <v>92.986435850000007</v>
      </c>
      <c r="I1892" s="12">
        <f>ufc_fighters[[#This Row],[height_feet]]*30.48+ufc_fighters[[#This Row],[height_inches]]*2.54</f>
        <v>190.5</v>
      </c>
    </row>
    <row r="1893" spans="1:9">
      <c r="A1893">
        <v>1892</v>
      </c>
      <c r="B1893" t="s">
        <v>1897</v>
      </c>
      <c r="C1893">
        <v>170</v>
      </c>
      <c r="D1893" s="1">
        <v>32711</v>
      </c>
      <c r="E1893" s="10">
        <v>1989</v>
      </c>
      <c r="F1893">
        <v>6</v>
      </c>
      <c r="G1893">
        <v>0</v>
      </c>
      <c r="H1893" s="12">
        <f>ufc_fighters[[#This Row],[weight_pounds]]*0.45359237</f>
        <v>77.110702900000007</v>
      </c>
      <c r="I1893" s="12">
        <f>ufc_fighters[[#This Row],[height_feet]]*30.48+ufc_fighters[[#This Row],[height_inches]]*2.54</f>
        <v>182.88</v>
      </c>
    </row>
    <row r="1894" spans="1:9">
      <c r="A1894">
        <v>1893</v>
      </c>
      <c r="B1894" t="s">
        <v>1898</v>
      </c>
      <c r="C1894">
        <v>135</v>
      </c>
      <c r="D1894" s="1">
        <v>34046</v>
      </c>
      <c r="E1894" s="10">
        <v>1993</v>
      </c>
      <c r="F1894">
        <v>5</v>
      </c>
      <c r="G1894">
        <v>11</v>
      </c>
      <c r="H1894" s="12">
        <f>ufc_fighters[[#This Row],[weight_pounds]]*0.45359237</f>
        <v>61.23496995</v>
      </c>
      <c r="I1894" s="12">
        <f>ufc_fighters[[#This Row],[height_feet]]*30.48+ufc_fighters[[#This Row],[height_inches]]*2.54</f>
        <v>180.34</v>
      </c>
    </row>
    <row r="1895" spans="1:9">
      <c r="A1895">
        <v>1894</v>
      </c>
      <c r="B1895" t="s">
        <v>1899</v>
      </c>
      <c r="C1895">
        <v>125</v>
      </c>
      <c r="D1895" s="1">
        <v>35002</v>
      </c>
      <c r="E1895" s="10">
        <v>1995</v>
      </c>
      <c r="F1895">
        <v>5</v>
      </c>
      <c r="G1895">
        <v>4</v>
      </c>
      <c r="H1895" s="12">
        <f>ufc_fighters[[#This Row],[weight_pounds]]*0.45359237</f>
        <v>56.699046250000002</v>
      </c>
      <c r="I1895" s="12">
        <f>ufc_fighters[[#This Row],[height_feet]]*30.48+ufc_fighters[[#This Row],[height_inches]]*2.54</f>
        <v>162.56</v>
      </c>
    </row>
    <row r="1896" spans="1:9">
      <c r="A1896">
        <v>1895</v>
      </c>
      <c r="B1896" t="s">
        <v>1900</v>
      </c>
      <c r="C1896">
        <v>170</v>
      </c>
      <c r="D1896" s="1"/>
      <c r="E1896" s="10">
        <v>0</v>
      </c>
      <c r="H1896" s="12">
        <f>ufc_fighters[[#This Row],[weight_pounds]]*0.45359237</f>
        <v>77.110702900000007</v>
      </c>
      <c r="I1896" s="12">
        <f>ufc_fighters[[#This Row],[height_feet]]*30.48+ufc_fighters[[#This Row],[height_inches]]*2.54</f>
        <v>0</v>
      </c>
    </row>
    <row r="1897" spans="1:9">
      <c r="A1897">
        <v>1896</v>
      </c>
      <c r="B1897" t="s">
        <v>1901</v>
      </c>
      <c r="C1897">
        <v>170</v>
      </c>
      <c r="D1897" s="1">
        <v>29920</v>
      </c>
      <c r="E1897" s="10">
        <v>1981</v>
      </c>
      <c r="F1897">
        <v>5</v>
      </c>
      <c r="G1897">
        <v>11</v>
      </c>
      <c r="H1897" s="12">
        <f>ufc_fighters[[#This Row],[weight_pounds]]*0.45359237</f>
        <v>77.110702900000007</v>
      </c>
      <c r="I1897" s="12">
        <f>ufc_fighters[[#This Row],[height_feet]]*30.48+ufc_fighters[[#This Row],[height_inches]]*2.54</f>
        <v>180.34</v>
      </c>
    </row>
    <row r="1898" spans="1:9">
      <c r="A1898">
        <v>1897</v>
      </c>
      <c r="B1898" t="s">
        <v>1902</v>
      </c>
      <c r="C1898">
        <v>185</v>
      </c>
      <c r="D1898" s="1"/>
      <c r="E1898" s="10">
        <v>0</v>
      </c>
      <c r="F1898">
        <v>5</v>
      </c>
      <c r="G1898">
        <v>9</v>
      </c>
      <c r="H1898" s="12">
        <f>ufc_fighters[[#This Row],[weight_pounds]]*0.45359237</f>
        <v>83.914588450000011</v>
      </c>
      <c r="I1898" s="12">
        <f>ufc_fighters[[#This Row],[height_feet]]*30.48+ufc_fighters[[#This Row],[height_inches]]*2.54</f>
        <v>175.26</v>
      </c>
    </row>
    <row r="1899" spans="1:9">
      <c r="A1899">
        <v>1898</v>
      </c>
      <c r="B1899" t="s">
        <v>1903</v>
      </c>
      <c r="C1899">
        <v>185</v>
      </c>
      <c r="D1899" s="1">
        <v>28640</v>
      </c>
      <c r="E1899" s="10">
        <v>1978</v>
      </c>
      <c r="F1899">
        <v>6</v>
      </c>
      <c r="G1899">
        <v>1</v>
      </c>
      <c r="H1899" s="12">
        <f>ufc_fighters[[#This Row],[weight_pounds]]*0.45359237</f>
        <v>83.914588450000011</v>
      </c>
      <c r="I1899" s="12">
        <f>ufc_fighters[[#This Row],[height_feet]]*30.48+ufc_fighters[[#This Row],[height_inches]]*2.54</f>
        <v>185.42</v>
      </c>
    </row>
    <row r="1900" spans="1:9">
      <c r="A1900">
        <v>1899</v>
      </c>
      <c r="B1900" t="s">
        <v>1904</v>
      </c>
      <c r="C1900">
        <v>170</v>
      </c>
      <c r="D1900" s="1"/>
      <c r="E1900" s="10">
        <v>0</v>
      </c>
      <c r="F1900">
        <v>6</v>
      </c>
      <c r="G1900">
        <v>0</v>
      </c>
      <c r="H1900" s="12">
        <f>ufc_fighters[[#This Row],[weight_pounds]]*0.45359237</f>
        <v>77.110702900000007</v>
      </c>
      <c r="I1900" s="12">
        <f>ufc_fighters[[#This Row],[height_feet]]*30.48+ufc_fighters[[#This Row],[height_inches]]*2.54</f>
        <v>182.88</v>
      </c>
    </row>
    <row r="1901" spans="1:9">
      <c r="A1901">
        <v>1900</v>
      </c>
      <c r="B1901" t="s">
        <v>1905</v>
      </c>
      <c r="C1901">
        <v>115</v>
      </c>
      <c r="D1901" s="1">
        <v>32321</v>
      </c>
      <c r="E1901" s="10">
        <v>1988</v>
      </c>
      <c r="F1901">
        <v>5</v>
      </c>
      <c r="G1901">
        <v>4</v>
      </c>
      <c r="H1901" s="12">
        <f>ufc_fighters[[#This Row],[weight_pounds]]*0.45359237</f>
        <v>52.163122550000004</v>
      </c>
      <c r="I1901" s="12">
        <f>ufc_fighters[[#This Row],[height_feet]]*30.48+ufc_fighters[[#This Row],[height_inches]]*2.54</f>
        <v>162.56</v>
      </c>
    </row>
    <row r="1902" spans="1:9">
      <c r="A1902">
        <v>1901</v>
      </c>
      <c r="B1902" t="s">
        <v>1906</v>
      </c>
      <c r="C1902">
        <v>155</v>
      </c>
      <c r="D1902" s="1">
        <v>33189</v>
      </c>
      <c r="E1902" s="10">
        <v>1990</v>
      </c>
      <c r="F1902">
        <v>6</v>
      </c>
      <c r="G1902">
        <v>0</v>
      </c>
      <c r="H1902" s="12">
        <f>ufc_fighters[[#This Row],[weight_pounds]]*0.45359237</f>
        <v>70.306817350000003</v>
      </c>
      <c r="I1902" s="12">
        <f>ufc_fighters[[#This Row],[height_feet]]*30.48+ufc_fighters[[#This Row],[height_inches]]*2.54</f>
        <v>182.88</v>
      </c>
    </row>
    <row r="1903" spans="1:9">
      <c r="A1903">
        <v>1902</v>
      </c>
      <c r="B1903" t="s">
        <v>1907</v>
      </c>
      <c r="C1903">
        <v>125</v>
      </c>
      <c r="D1903" s="1"/>
      <c r="E1903" s="10">
        <v>0</v>
      </c>
      <c r="F1903">
        <v>5</v>
      </c>
      <c r="G1903">
        <v>4</v>
      </c>
      <c r="H1903" s="12">
        <f>ufc_fighters[[#This Row],[weight_pounds]]*0.45359237</f>
        <v>56.699046250000002</v>
      </c>
      <c r="I1903" s="12">
        <f>ufc_fighters[[#This Row],[height_feet]]*30.48+ufc_fighters[[#This Row],[height_inches]]*2.54</f>
        <v>162.56</v>
      </c>
    </row>
    <row r="1904" spans="1:9">
      <c r="A1904">
        <v>1903</v>
      </c>
      <c r="B1904" t="s">
        <v>1908</v>
      </c>
      <c r="C1904">
        <v>155</v>
      </c>
      <c r="D1904" s="1">
        <v>30948</v>
      </c>
      <c r="E1904" s="10">
        <v>1984</v>
      </c>
      <c r="F1904">
        <v>5</v>
      </c>
      <c r="G1904">
        <v>8</v>
      </c>
      <c r="H1904" s="12">
        <f>ufc_fighters[[#This Row],[weight_pounds]]*0.45359237</f>
        <v>70.306817350000003</v>
      </c>
      <c r="I1904" s="12">
        <f>ufc_fighters[[#This Row],[height_feet]]*30.48+ufc_fighters[[#This Row],[height_inches]]*2.54</f>
        <v>172.72</v>
      </c>
    </row>
    <row r="1905" spans="1:9">
      <c r="A1905">
        <v>1904</v>
      </c>
      <c r="B1905" t="s">
        <v>1909</v>
      </c>
      <c r="C1905">
        <v>240</v>
      </c>
      <c r="D1905" s="1">
        <v>29263</v>
      </c>
      <c r="E1905" s="10">
        <v>1980</v>
      </c>
      <c r="F1905">
        <v>6</v>
      </c>
      <c r="G1905">
        <v>0</v>
      </c>
      <c r="H1905" s="12">
        <f>ufc_fighters[[#This Row],[weight_pounds]]*0.45359237</f>
        <v>108.86216880000001</v>
      </c>
      <c r="I1905" s="12">
        <f>ufc_fighters[[#This Row],[height_feet]]*30.48+ufc_fighters[[#This Row],[height_inches]]*2.54</f>
        <v>182.88</v>
      </c>
    </row>
    <row r="1906" spans="1:9">
      <c r="A1906">
        <v>1905</v>
      </c>
      <c r="B1906" t="s">
        <v>1910</v>
      </c>
      <c r="C1906">
        <v>139</v>
      </c>
      <c r="D1906" s="1">
        <v>29890</v>
      </c>
      <c r="E1906" s="10">
        <v>1981</v>
      </c>
      <c r="F1906">
        <v>5</v>
      </c>
      <c r="G1906">
        <v>7</v>
      </c>
      <c r="H1906" s="12">
        <f>ufc_fighters[[#This Row],[weight_pounds]]*0.45359237</f>
        <v>63.049339430000003</v>
      </c>
      <c r="I1906" s="12">
        <f>ufc_fighters[[#This Row],[height_feet]]*30.48+ufc_fighters[[#This Row],[height_inches]]*2.54</f>
        <v>170.18</v>
      </c>
    </row>
    <row r="1907" spans="1:9">
      <c r="A1907">
        <v>1906</v>
      </c>
      <c r="B1907" t="s">
        <v>1911</v>
      </c>
      <c r="C1907">
        <v>145</v>
      </c>
      <c r="D1907" s="1">
        <v>26144</v>
      </c>
      <c r="E1907" s="10">
        <v>1971</v>
      </c>
      <c r="H1907" s="12">
        <f>ufc_fighters[[#This Row],[weight_pounds]]*0.45359237</f>
        <v>65.770893650000005</v>
      </c>
      <c r="I1907" s="12">
        <f>ufc_fighters[[#This Row],[height_feet]]*30.48+ufc_fighters[[#This Row],[height_inches]]*2.54</f>
        <v>0</v>
      </c>
    </row>
    <row r="1908" spans="1:9">
      <c r="A1908">
        <v>1907</v>
      </c>
      <c r="B1908" t="s">
        <v>1912</v>
      </c>
      <c r="C1908">
        <v>205</v>
      </c>
      <c r="D1908" s="1">
        <v>30865</v>
      </c>
      <c r="E1908" s="10">
        <v>1984</v>
      </c>
      <c r="F1908">
        <v>6</v>
      </c>
      <c r="G1908">
        <v>3</v>
      </c>
      <c r="H1908" s="12">
        <f>ufc_fighters[[#This Row],[weight_pounds]]*0.45359237</f>
        <v>92.986435850000007</v>
      </c>
      <c r="I1908" s="12">
        <f>ufc_fighters[[#This Row],[height_feet]]*30.48+ufc_fighters[[#This Row],[height_inches]]*2.54</f>
        <v>190.5</v>
      </c>
    </row>
    <row r="1909" spans="1:9">
      <c r="A1909">
        <v>1908</v>
      </c>
      <c r="B1909" t="s">
        <v>1913</v>
      </c>
      <c r="C1909">
        <v>155</v>
      </c>
      <c r="D1909" s="1">
        <v>29684</v>
      </c>
      <c r="E1909" s="10">
        <v>1981</v>
      </c>
      <c r="F1909">
        <v>5</v>
      </c>
      <c r="G1909">
        <v>9</v>
      </c>
      <c r="H1909" s="12">
        <f>ufc_fighters[[#This Row],[weight_pounds]]*0.45359237</f>
        <v>70.306817350000003</v>
      </c>
      <c r="I1909" s="12">
        <f>ufc_fighters[[#This Row],[height_feet]]*30.48+ufc_fighters[[#This Row],[height_inches]]*2.54</f>
        <v>175.26</v>
      </c>
    </row>
    <row r="1910" spans="1:9">
      <c r="A1910">
        <v>1909</v>
      </c>
      <c r="B1910" t="s">
        <v>1914</v>
      </c>
      <c r="D1910" s="1"/>
      <c r="E1910" s="10">
        <v>0</v>
      </c>
      <c r="H1910" s="12">
        <f>ufc_fighters[[#This Row],[weight_pounds]]*0.45359237</f>
        <v>0</v>
      </c>
      <c r="I1910" s="12">
        <f>ufc_fighters[[#This Row],[height_feet]]*30.48+ufc_fighters[[#This Row],[height_inches]]*2.54</f>
        <v>0</v>
      </c>
    </row>
    <row r="1911" spans="1:9">
      <c r="A1911">
        <v>1910</v>
      </c>
      <c r="B1911" t="s">
        <v>1915</v>
      </c>
      <c r="C1911">
        <v>185</v>
      </c>
      <c r="D1911" s="1">
        <v>32125</v>
      </c>
      <c r="E1911" s="10">
        <v>1987</v>
      </c>
      <c r="F1911">
        <v>6</v>
      </c>
      <c r="G1911">
        <v>1</v>
      </c>
      <c r="H1911" s="12">
        <f>ufc_fighters[[#This Row],[weight_pounds]]*0.45359237</f>
        <v>83.914588450000011</v>
      </c>
      <c r="I1911" s="12">
        <f>ufc_fighters[[#This Row],[height_feet]]*30.48+ufc_fighters[[#This Row],[height_inches]]*2.54</f>
        <v>185.42</v>
      </c>
    </row>
    <row r="1912" spans="1:9">
      <c r="A1912">
        <v>1911</v>
      </c>
      <c r="B1912" t="s">
        <v>1916</v>
      </c>
      <c r="C1912">
        <v>170</v>
      </c>
      <c r="D1912" s="1"/>
      <c r="E1912" s="10">
        <v>0</v>
      </c>
      <c r="H1912" s="12">
        <f>ufc_fighters[[#This Row],[weight_pounds]]*0.45359237</f>
        <v>77.110702900000007</v>
      </c>
      <c r="I1912" s="12">
        <f>ufc_fighters[[#This Row],[height_feet]]*30.48+ufc_fighters[[#This Row],[height_inches]]*2.54</f>
        <v>0</v>
      </c>
    </row>
    <row r="1913" spans="1:9">
      <c r="A1913">
        <v>1912</v>
      </c>
      <c r="B1913" t="s">
        <v>1917</v>
      </c>
      <c r="C1913">
        <v>155</v>
      </c>
      <c r="D1913" s="1">
        <v>28661</v>
      </c>
      <c r="E1913" s="10">
        <v>1978</v>
      </c>
      <c r="F1913">
        <v>5</v>
      </c>
      <c r="G1913">
        <v>11</v>
      </c>
      <c r="H1913" s="12">
        <f>ufc_fighters[[#This Row],[weight_pounds]]*0.45359237</f>
        <v>70.306817350000003</v>
      </c>
      <c r="I1913" s="12">
        <f>ufc_fighters[[#This Row],[height_feet]]*30.48+ufc_fighters[[#This Row],[height_inches]]*2.54</f>
        <v>180.34</v>
      </c>
    </row>
    <row r="1914" spans="1:9">
      <c r="A1914">
        <v>1913</v>
      </c>
      <c r="B1914" t="s">
        <v>1918</v>
      </c>
      <c r="C1914">
        <v>115</v>
      </c>
      <c r="D1914" s="1">
        <v>30530</v>
      </c>
      <c r="E1914" s="10">
        <v>1983</v>
      </c>
      <c r="F1914">
        <v>5</v>
      </c>
      <c r="G1914">
        <v>1</v>
      </c>
      <c r="H1914" s="12">
        <f>ufc_fighters[[#This Row],[weight_pounds]]*0.45359237</f>
        <v>52.163122550000004</v>
      </c>
      <c r="I1914" s="12">
        <f>ufc_fighters[[#This Row],[height_feet]]*30.48+ufc_fighters[[#This Row],[height_inches]]*2.54</f>
        <v>154.94</v>
      </c>
    </row>
    <row r="1915" spans="1:9">
      <c r="A1915">
        <v>1914</v>
      </c>
      <c r="B1915" t="s">
        <v>1919</v>
      </c>
      <c r="C1915">
        <v>170</v>
      </c>
      <c r="D1915" s="1">
        <v>31992</v>
      </c>
      <c r="E1915" s="10">
        <v>1987</v>
      </c>
      <c r="F1915">
        <v>6</v>
      </c>
      <c r="G1915">
        <v>3</v>
      </c>
      <c r="H1915" s="12">
        <f>ufc_fighters[[#This Row],[weight_pounds]]*0.45359237</f>
        <v>77.110702900000007</v>
      </c>
      <c r="I1915" s="12">
        <f>ufc_fighters[[#This Row],[height_feet]]*30.48+ufc_fighters[[#This Row],[height_inches]]*2.54</f>
        <v>190.5</v>
      </c>
    </row>
    <row r="1916" spans="1:9">
      <c r="A1916">
        <v>1915</v>
      </c>
      <c r="B1916" t="s">
        <v>1920</v>
      </c>
      <c r="C1916">
        <v>155</v>
      </c>
      <c r="D1916" s="1">
        <v>31015</v>
      </c>
      <c r="E1916" s="10">
        <v>1984</v>
      </c>
      <c r="F1916">
        <v>5</v>
      </c>
      <c r="G1916">
        <v>9</v>
      </c>
      <c r="H1916" s="12">
        <f>ufc_fighters[[#This Row],[weight_pounds]]*0.45359237</f>
        <v>70.306817350000003</v>
      </c>
      <c r="I1916" s="12">
        <f>ufc_fighters[[#This Row],[height_feet]]*30.48+ufc_fighters[[#This Row],[height_inches]]*2.54</f>
        <v>175.26</v>
      </c>
    </row>
    <row r="1917" spans="1:9">
      <c r="A1917">
        <v>1916</v>
      </c>
      <c r="B1917" t="s">
        <v>1921</v>
      </c>
      <c r="C1917">
        <v>242</v>
      </c>
      <c r="D1917" s="1">
        <v>31742</v>
      </c>
      <c r="E1917" s="10">
        <v>1986</v>
      </c>
      <c r="F1917">
        <v>6</v>
      </c>
      <c r="G1917">
        <v>3</v>
      </c>
      <c r="H1917" s="12">
        <f>ufc_fighters[[#This Row],[weight_pounds]]*0.45359237</f>
        <v>109.76935354000001</v>
      </c>
      <c r="I1917" s="12">
        <f>ufc_fighters[[#This Row],[height_feet]]*30.48+ufc_fighters[[#This Row],[height_inches]]*2.54</f>
        <v>190.5</v>
      </c>
    </row>
    <row r="1918" spans="1:9">
      <c r="A1918">
        <v>1917</v>
      </c>
      <c r="B1918" t="s">
        <v>1922</v>
      </c>
      <c r="C1918">
        <v>250</v>
      </c>
      <c r="D1918" s="1"/>
      <c r="E1918" s="10">
        <v>0</v>
      </c>
      <c r="F1918">
        <v>6</v>
      </c>
      <c r="G1918">
        <v>0</v>
      </c>
      <c r="H1918" s="12">
        <f>ufc_fighters[[#This Row],[weight_pounds]]*0.45359237</f>
        <v>113.3980925</v>
      </c>
      <c r="I1918" s="12">
        <f>ufc_fighters[[#This Row],[height_feet]]*30.48+ufc_fighters[[#This Row],[height_inches]]*2.54</f>
        <v>182.88</v>
      </c>
    </row>
    <row r="1919" spans="1:9">
      <c r="A1919">
        <v>1918</v>
      </c>
      <c r="B1919" t="s">
        <v>1923</v>
      </c>
      <c r="C1919">
        <v>155</v>
      </c>
      <c r="D1919" s="1">
        <v>30455</v>
      </c>
      <c r="E1919" s="10">
        <v>1983</v>
      </c>
      <c r="F1919">
        <v>5</v>
      </c>
      <c r="G1919">
        <v>9</v>
      </c>
      <c r="H1919" s="12">
        <f>ufc_fighters[[#This Row],[weight_pounds]]*0.45359237</f>
        <v>70.306817350000003</v>
      </c>
      <c r="I1919" s="12">
        <f>ufc_fighters[[#This Row],[height_feet]]*30.48+ufc_fighters[[#This Row],[height_inches]]*2.54</f>
        <v>175.26</v>
      </c>
    </row>
    <row r="1920" spans="1:9">
      <c r="A1920">
        <v>1919</v>
      </c>
      <c r="B1920" t="s">
        <v>1924</v>
      </c>
      <c r="C1920">
        <v>145</v>
      </c>
      <c r="D1920" s="1">
        <v>33298</v>
      </c>
      <c r="E1920" s="10">
        <v>1991</v>
      </c>
      <c r="F1920">
        <v>6</v>
      </c>
      <c r="G1920">
        <v>1</v>
      </c>
      <c r="H1920" s="12">
        <f>ufc_fighters[[#This Row],[weight_pounds]]*0.45359237</f>
        <v>65.770893650000005</v>
      </c>
      <c r="I1920" s="12">
        <f>ufc_fighters[[#This Row],[height_feet]]*30.48+ufc_fighters[[#This Row],[height_inches]]*2.54</f>
        <v>185.42</v>
      </c>
    </row>
    <row r="1921" spans="1:9">
      <c r="A1921">
        <v>1920</v>
      </c>
      <c r="B1921" t="s">
        <v>1925</v>
      </c>
      <c r="D1921" s="1"/>
      <c r="E1921" s="10">
        <v>0</v>
      </c>
      <c r="H1921" s="12">
        <f>ufc_fighters[[#This Row],[weight_pounds]]*0.45359237</f>
        <v>0</v>
      </c>
      <c r="I1921" s="12">
        <f>ufc_fighters[[#This Row],[height_feet]]*30.48+ufc_fighters[[#This Row],[height_inches]]*2.54</f>
        <v>0</v>
      </c>
    </row>
    <row r="1922" spans="1:9">
      <c r="A1922">
        <v>1921</v>
      </c>
      <c r="B1922" t="s">
        <v>1926</v>
      </c>
      <c r="C1922">
        <v>155</v>
      </c>
      <c r="D1922" s="1">
        <v>32623</v>
      </c>
      <c r="E1922" s="10">
        <v>1989</v>
      </c>
      <c r="F1922">
        <v>5</v>
      </c>
      <c r="G1922">
        <v>10</v>
      </c>
      <c r="H1922" s="12">
        <f>ufc_fighters[[#This Row],[weight_pounds]]*0.45359237</f>
        <v>70.306817350000003</v>
      </c>
      <c r="I1922" s="12">
        <f>ufc_fighters[[#This Row],[height_feet]]*30.48+ufc_fighters[[#This Row],[height_inches]]*2.54</f>
        <v>177.8</v>
      </c>
    </row>
    <row r="1923" spans="1:9">
      <c r="A1923">
        <v>1922</v>
      </c>
      <c r="B1923" t="s">
        <v>1927</v>
      </c>
      <c r="C1923">
        <v>145</v>
      </c>
      <c r="D1923" s="1"/>
      <c r="E1923" s="10">
        <v>0</v>
      </c>
      <c r="H1923" s="12">
        <f>ufc_fighters[[#This Row],[weight_pounds]]*0.45359237</f>
        <v>65.770893650000005</v>
      </c>
      <c r="I1923" s="12">
        <f>ufc_fighters[[#This Row],[height_feet]]*30.48+ufc_fighters[[#This Row],[height_inches]]*2.54</f>
        <v>0</v>
      </c>
    </row>
    <row r="1924" spans="1:9">
      <c r="A1924">
        <v>1923</v>
      </c>
      <c r="B1924" t="s">
        <v>1928</v>
      </c>
      <c r="C1924">
        <v>200</v>
      </c>
      <c r="D1924" s="1">
        <v>24504</v>
      </c>
      <c r="E1924" s="10">
        <v>1967</v>
      </c>
      <c r="F1924">
        <v>6</v>
      </c>
      <c r="G1924">
        <v>3</v>
      </c>
      <c r="H1924" s="12">
        <f>ufc_fighters[[#This Row],[weight_pounds]]*0.45359237</f>
        <v>90.718474000000001</v>
      </c>
      <c r="I1924" s="12">
        <f>ufc_fighters[[#This Row],[height_feet]]*30.48+ufc_fighters[[#This Row],[height_inches]]*2.54</f>
        <v>190.5</v>
      </c>
    </row>
    <row r="1925" spans="1:9">
      <c r="A1925">
        <v>1924</v>
      </c>
      <c r="B1925" t="s">
        <v>1929</v>
      </c>
      <c r="C1925">
        <v>145</v>
      </c>
      <c r="D1925" s="1">
        <v>32515</v>
      </c>
      <c r="E1925" s="10">
        <v>1989</v>
      </c>
      <c r="F1925">
        <v>5</v>
      </c>
      <c r="G1925">
        <v>8</v>
      </c>
      <c r="H1925" s="12">
        <f>ufc_fighters[[#This Row],[weight_pounds]]*0.45359237</f>
        <v>65.770893650000005</v>
      </c>
      <c r="I1925" s="12">
        <f>ufc_fighters[[#This Row],[height_feet]]*30.48+ufc_fighters[[#This Row],[height_inches]]*2.54</f>
        <v>172.72</v>
      </c>
    </row>
    <row r="1926" spans="1:9">
      <c r="A1926">
        <v>1925</v>
      </c>
      <c r="B1926" t="s">
        <v>1930</v>
      </c>
      <c r="C1926">
        <v>125</v>
      </c>
      <c r="D1926" s="1">
        <v>32422</v>
      </c>
      <c r="E1926" s="10">
        <v>1988</v>
      </c>
      <c r="F1926">
        <v>5</v>
      </c>
      <c r="G1926">
        <v>4</v>
      </c>
      <c r="H1926" s="12">
        <f>ufc_fighters[[#This Row],[weight_pounds]]*0.45359237</f>
        <v>56.699046250000002</v>
      </c>
      <c r="I1926" s="12">
        <f>ufc_fighters[[#This Row],[height_feet]]*30.48+ufc_fighters[[#This Row],[height_inches]]*2.54</f>
        <v>162.56</v>
      </c>
    </row>
    <row r="1927" spans="1:9">
      <c r="A1927">
        <v>1926</v>
      </c>
      <c r="B1927" t="s">
        <v>1931</v>
      </c>
      <c r="C1927">
        <v>125</v>
      </c>
      <c r="D1927" s="1">
        <v>31746</v>
      </c>
      <c r="E1927" s="10">
        <v>1986</v>
      </c>
      <c r="F1927">
        <v>5</v>
      </c>
      <c r="G1927">
        <v>9</v>
      </c>
      <c r="H1927" s="12">
        <f>ufc_fighters[[#This Row],[weight_pounds]]*0.45359237</f>
        <v>56.699046250000002</v>
      </c>
      <c r="I1927" s="12">
        <f>ufc_fighters[[#This Row],[height_feet]]*30.48+ufc_fighters[[#This Row],[height_inches]]*2.54</f>
        <v>175.26</v>
      </c>
    </row>
    <row r="1928" spans="1:9">
      <c r="A1928">
        <v>1927</v>
      </c>
      <c r="B1928" t="s">
        <v>1932</v>
      </c>
      <c r="C1928">
        <v>155</v>
      </c>
      <c r="D1928" s="1">
        <v>31170</v>
      </c>
      <c r="E1928" s="10">
        <v>1985</v>
      </c>
      <c r="F1928">
        <v>5</v>
      </c>
      <c r="G1928">
        <v>8</v>
      </c>
      <c r="H1928" s="12">
        <f>ufc_fighters[[#This Row],[weight_pounds]]*0.45359237</f>
        <v>70.306817350000003</v>
      </c>
      <c r="I1928" s="12">
        <f>ufc_fighters[[#This Row],[height_feet]]*30.48+ufc_fighters[[#This Row],[height_inches]]*2.54</f>
        <v>172.72</v>
      </c>
    </row>
    <row r="1929" spans="1:9">
      <c r="A1929">
        <v>1928</v>
      </c>
      <c r="B1929" t="s">
        <v>1933</v>
      </c>
      <c r="C1929">
        <v>170</v>
      </c>
      <c r="D1929" s="1">
        <v>28435</v>
      </c>
      <c r="E1929" s="10">
        <v>1977</v>
      </c>
      <c r="F1929">
        <v>6</v>
      </c>
      <c r="G1929">
        <v>1</v>
      </c>
      <c r="H1929" s="12">
        <f>ufc_fighters[[#This Row],[weight_pounds]]*0.45359237</f>
        <v>77.110702900000007</v>
      </c>
      <c r="I1929" s="12">
        <f>ufc_fighters[[#This Row],[height_feet]]*30.48+ufc_fighters[[#This Row],[height_inches]]*2.54</f>
        <v>185.42</v>
      </c>
    </row>
    <row r="1930" spans="1:9">
      <c r="A1930">
        <v>1929</v>
      </c>
      <c r="B1930" t="s">
        <v>1934</v>
      </c>
      <c r="C1930">
        <v>195</v>
      </c>
      <c r="D1930" s="1">
        <v>25612</v>
      </c>
      <c r="E1930" s="10">
        <v>1970</v>
      </c>
      <c r="F1930">
        <v>5</v>
      </c>
      <c r="G1930">
        <v>6</v>
      </c>
      <c r="H1930" s="12">
        <f>ufc_fighters[[#This Row],[weight_pounds]]*0.45359237</f>
        <v>88.450512150000009</v>
      </c>
      <c r="I1930" s="12">
        <f>ufc_fighters[[#This Row],[height_feet]]*30.48+ufc_fighters[[#This Row],[height_inches]]*2.54</f>
        <v>167.64000000000001</v>
      </c>
    </row>
    <row r="1931" spans="1:9">
      <c r="A1931">
        <v>1930</v>
      </c>
      <c r="B1931" t="s">
        <v>1935</v>
      </c>
      <c r="C1931">
        <v>155</v>
      </c>
      <c r="D1931" s="1">
        <v>33538</v>
      </c>
      <c r="E1931" s="10">
        <v>1991</v>
      </c>
      <c r="F1931">
        <v>5</v>
      </c>
      <c r="G1931">
        <v>10</v>
      </c>
      <c r="H1931" s="12">
        <f>ufc_fighters[[#This Row],[weight_pounds]]*0.45359237</f>
        <v>70.306817350000003</v>
      </c>
      <c r="I1931" s="12">
        <f>ufc_fighters[[#This Row],[height_feet]]*30.48+ufc_fighters[[#This Row],[height_inches]]*2.54</f>
        <v>177.8</v>
      </c>
    </row>
    <row r="1932" spans="1:9">
      <c r="A1932">
        <v>1931</v>
      </c>
      <c r="B1932" t="s">
        <v>1936</v>
      </c>
      <c r="C1932">
        <v>135</v>
      </c>
      <c r="D1932" s="1"/>
      <c r="E1932" s="10">
        <v>0</v>
      </c>
      <c r="F1932">
        <v>5</v>
      </c>
      <c r="G1932">
        <v>6</v>
      </c>
      <c r="H1932" s="12">
        <f>ufc_fighters[[#This Row],[weight_pounds]]*0.45359237</f>
        <v>61.23496995</v>
      </c>
      <c r="I1932" s="12">
        <f>ufc_fighters[[#This Row],[height_feet]]*30.48+ufc_fighters[[#This Row],[height_inches]]*2.54</f>
        <v>167.64000000000001</v>
      </c>
    </row>
    <row r="1933" spans="1:9">
      <c r="A1933">
        <v>1932</v>
      </c>
      <c r="B1933" t="s">
        <v>1937</v>
      </c>
      <c r="C1933">
        <v>125</v>
      </c>
      <c r="D1933" s="1">
        <v>30425</v>
      </c>
      <c r="E1933" s="10">
        <v>1983</v>
      </c>
      <c r="F1933">
        <v>5</v>
      </c>
      <c r="G1933">
        <v>4</v>
      </c>
      <c r="H1933" s="12">
        <f>ufc_fighters[[#This Row],[weight_pounds]]*0.45359237</f>
        <v>56.699046250000002</v>
      </c>
      <c r="I1933" s="12">
        <f>ufc_fighters[[#This Row],[height_feet]]*30.48+ufc_fighters[[#This Row],[height_inches]]*2.54</f>
        <v>162.56</v>
      </c>
    </row>
    <row r="1934" spans="1:9">
      <c r="A1934">
        <v>1933</v>
      </c>
      <c r="B1934" t="s">
        <v>1938</v>
      </c>
      <c r="C1934">
        <v>155</v>
      </c>
      <c r="D1934" s="1"/>
      <c r="E1934" s="10">
        <v>0</v>
      </c>
      <c r="F1934">
        <v>5</v>
      </c>
      <c r="G1934">
        <v>11</v>
      </c>
      <c r="H1934" s="12">
        <f>ufc_fighters[[#This Row],[weight_pounds]]*0.45359237</f>
        <v>70.306817350000003</v>
      </c>
      <c r="I1934" s="12">
        <f>ufc_fighters[[#This Row],[height_feet]]*30.48+ufc_fighters[[#This Row],[height_inches]]*2.54</f>
        <v>180.34</v>
      </c>
    </row>
    <row r="1935" spans="1:9">
      <c r="A1935">
        <v>1934</v>
      </c>
      <c r="B1935" t="s">
        <v>1939</v>
      </c>
      <c r="C1935">
        <v>205</v>
      </c>
      <c r="D1935" s="1">
        <v>29297</v>
      </c>
      <c r="E1935" s="10">
        <v>1980</v>
      </c>
      <c r="F1935">
        <v>6</v>
      </c>
      <c r="G1935">
        <v>1</v>
      </c>
      <c r="H1935" s="12">
        <f>ufc_fighters[[#This Row],[weight_pounds]]*0.45359237</f>
        <v>92.986435850000007</v>
      </c>
      <c r="I1935" s="12">
        <f>ufc_fighters[[#This Row],[height_feet]]*30.48+ufc_fighters[[#This Row],[height_inches]]*2.54</f>
        <v>185.42</v>
      </c>
    </row>
    <row r="1936" spans="1:9">
      <c r="A1936">
        <v>1935</v>
      </c>
      <c r="B1936" t="s">
        <v>1940</v>
      </c>
      <c r="C1936">
        <v>155</v>
      </c>
      <c r="D1936" s="1">
        <v>31548</v>
      </c>
      <c r="E1936" s="10">
        <v>1986</v>
      </c>
      <c r="F1936">
        <v>5</v>
      </c>
      <c r="G1936">
        <v>8</v>
      </c>
      <c r="H1936" s="12">
        <f>ufc_fighters[[#This Row],[weight_pounds]]*0.45359237</f>
        <v>70.306817350000003</v>
      </c>
      <c r="I1936" s="12">
        <f>ufc_fighters[[#This Row],[height_feet]]*30.48+ufc_fighters[[#This Row],[height_inches]]*2.54</f>
        <v>172.72</v>
      </c>
    </row>
    <row r="1937" spans="1:9">
      <c r="A1937">
        <v>1936</v>
      </c>
      <c r="B1937" t="s">
        <v>1941</v>
      </c>
      <c r="C1937">
        <v>200</v>
      </c>
      <c r="D1937" s="1"/>
      <c r="E1937" s="10">
        <v>0</v>
      </c>
      <c r="F1937">
        <v>5</v>
      </c>
      <c r="G1937">
        <v>11</v>
      </c>
      <c r="H1937" s="12">
        <f>ufc_fighters[[#This Row],[weight_pounds]]*0.45359237</f>
        <v>90.718474000000001</v>
      </c>
      <c r="I1937" s="12">
        <f>ufc_fighters[[#This Row],[height_feet]]*30.48+ufc_fighters[[#This Row],[height_inches]]*2.54</f>
        <v>180.34</v>
      </c>
    </row>
    <row r="1938" spans="1:9">
      <c r="A1938">
        <v>1937</v>
      </c>
      <c r="B1938" t="s">
        <v>1942</v>
      </c>
      <c r="C1938">
        <v>135</v>
      </c>
      <c r="D1938" s="1">
        <v>33473</v>
      </c>
      <c r="E1938" s="10">
        <v>1991</v>
      </c>
      <c r="F1938">
        <v>5</v>
      </c>
      <c r="G1938">
        <v>9</v>
      </c>
      <c r="H1938" s="12">
        <f>ufc_fighters[[#This Row],[weight_pounds]]*0.45359237</f>
        <v>61.23496995</v>
      </c>
      <c r="I1938" s="12">
        <f>ufc_fighters[[#This Row],[height_feet]]*30.48+ufc_fighters[[#This Row],[height_inches]]*2.54</f>
        <v>175.26</v>
      </c>
    </row>
    <row r="1939" spans="1:9">
      <c r="A1939">
        <v>1938</v>
      </c>
      <c r="B1939" t="s">
        <v>1943</v>
      </c>
      <c r="C1939">
        <v>185</v>
      </c>
      <c r="D1939" s="1">
        <v>34937</v>
      </c>
      <c r="E1939" s="10">
        <v>1995</v>
      </c>
      <c r="F1939">
        <v>5</v>
      </c>
      <c r="G1939">
        <v>9</v>
      </c>
      <c r="H1939" s="12">
        <f>ufc_fighters[[#This Row],[weight_pounds]]*0.45359237</f>
        <v>83.914588450000011</v>
      </c>
      <c r="I1939" s="12">
        <f>ufc_fighters[[#This Row],[height_feet]]*30.48+ufc_fighters[[#This Row],[height_inches]]*2.54</f>
        <v>175.26</v>
      </c>
    </row>
    <row r="1940" spans="1:9">
      <c r="A1940">
        <v>1939</v>
      </c>
      <c r="B1940" t="s">
        <v>1944</v>
      </c>
      <c r="C1940">
        <v>135</v>
      </c>
      <c r="D1940" s="1">
        <v>33416</v>
      </c>
      <c r="E1940" s="10">
        <v>1991</v>
      </c>
      <c r="F1940">
        <v>5</v>
      </c>
      <c r="G1940">
        <v>10</v>
      </c>
      <c r="H1940" s="12">
        <f>ufc_fighters[[#This Row],[weight_pounds]]*0.45359237</f>
        <v>61.23496995</v>
      </c>
      <c r="I1940" s="12">
        <f>ufc_fighters[[#This Row],[height_feet]]*30.48+ufc_fighters[[#This Row],[height_inches]]*2.54</f>
        <v>177.8</v>
      </c>
    </row>
    <row r="1941" spans="1:9">
      <c r="A1941">
        <v>1940</v>
      </c>
      <c r="B1941" t="s">
        <v>1945</v>
      </c>
      <c r="C1941">
        <v>155</v>
      </c>
      <c r="D1941" s="1"/>
      <c r="E1941" s="10">
        <v>0</v>
      </c>
      <c r="H1941" s="12">
        <f>ufc_fighters[[#This Row],[weight_pounds]]*0.45359237</f>
        <v>70.306817350000003</v>
      </c>
      <c r="I1941" s="12">
        <f>ufc_fighters[[#This Row],[height_feet]]*30.48+ufc_fighters[[#This Row],[height_inches]]*2.54</f>
        <v>0</v>
      </c>
    </row>
    <row r="1942" spans="1:9">
      <c r="A1942">
        <v>1941</v>
      </c>
      <c r="B1942" t="s">
        <v>1946</v>
      </c>
      <c r="C1942">
        <v>145</v>
      </c>
      <c r="D1942" s="1"/>
      <c r="E1942" s="10">
        <v>0</v>
      </c>
      <c r="F1942">
        <v>6</v>
      </c>
      <c r="G1942">
        <v>0</v>
      </c>
      <c r="H1942" s="12">
        <f>ufc_fighters[[#This Row],[weight_pounds]]*0.45359237</f>
        <v>65.770893650000005</v>
      </c>
      <c r="I1942" s="12">
        <f>ufc_fighters[[#This Row],[height_feet]]*30.48+ufc_fighters[[#This Row],[height_inches]]*2.54</f>
        <v>182.88</v>
      </c>
    </row>
    <row r="1943" spans="1:9">
      <c r="A1943">
        <v>1942</v>
      </c>
      <c r="B1943" t="s">
        <v>1947</v>
      </c>
      <c r="C1943">
        <v>170</v>
      </c>
      <c r="D1943" s="1">
        <v>29252</v>
      </c>
      <c r="E1943" s="10">
        <v>1980</v>
      </c>
      <c r="F1943">
        <v>5</v>
      </c>
      <c r="G1943">
        <v>9</v>
      </c>
      <c r="H1943" s="12">
        <f>ufc_fighters[[#This Row],[weight_pounds]]*0.45359237</f>
        <v>77.110702900000007</v>
      </c>
      <c r="I1943" s="12">
        <f>ufc_fighters[[#This Row],[height_feet]]*30.48+ufc_fighters[[#This Row],[height_inches]]*2.54</f>
        <v>175.26</v>
      </c>
    </row>
    <row r="1944" spans="1:9">
      <c r="A1944">
        <v>1943</v>
      </c>
      <c r="B1944" t="s">
        <v>1948</v>
      </c>
      <c r="C1944">
        <v>170</v>
      </c>
      <c r="D1944" s="1">
        <v>31600</v>
      </c>
      <c r="E1944" s="10">
        <v>1986</v>
      </c>
      <c r="F1944">
        <v>6</v>
      </c>
      <c r="G1944">
        <v>1</v>
      </c>
      <c r="H1944" s="12">
        <f>ufc_fighters[[#This Row],[weight_pounds]]*0.45359237</f>
        <v>77.110702900000007</v>
      </c>
      <c r="I1944" s="12">
        <f>ufc_fighters[[#This Row],[height_feet]]*30.48+ufc_fighters[[#This Row],[height_inches]]*2.54</f>
        <v>185.42</v>
      </c>
    </row>
    <row r="1945" spans="1:9">
      <c r="A1945">
        <v>1944</v>
      </c>
      <c r="B1945" t="s">
        <v>1949</v>
      </c>
      <c r="C1945">
        <v>154</v>
      </c>
      <c r="D1945" s="1">
        <v>28121</v>
      </c>
      <c r="E1945" s="10">
        <v>1976</v>
      </c>
      <c r="F1945">
        <v>5</v>
      </c>
      <c r="G1945">
        <v>5</v>
      </c>
      <c r="H1945" s="12">
        <f>ufc_fighters[[#This Row],[weight_pounds]]*0.45359237</f>
        <v>69.853224980000007</v>
      </c>
      <c r="I1945" s="12">
        <f>ufc_fighters[[#This Row],[height_feet]]*30.48+ufc_fighters[[#This Row],[height_inches]]*2.54</f>
        <v>165.1</v>
      </c>
    </row>
    <row r="1946" spans="1:9">
      <c r="A1946">
        <v>1945</v>
      </c>
      <c r="B1946" t="s">
        <v>1950</v>
      </c>
      <c r="C1946">
        <v>135</v>
      </c>
      <c r="D1946" s="1"/>
      <c r="E1946" s="10">
        <v>0</v>
      </c>
      <c r="F1946">
        <v>5</v>
      </c>
      <c r="G1946">
        <v>7</v>
      </c>
      <c r="H1946" s="12">
        <f>ufc_fighters[[#This Row],[weight_pounds]]*0.45359237</f>
        <v>61.23496995</v>
      </c>
      <c r="I1946" s="12">
        <f>ufc_fighters[[#This Row],[height_feet]]*30.48+ufc_fighters[[#This Row],[height_inches]]*2.54</f>
        <v>170.18</v>
      </c>
    </row>
    <row r="1947" spans="1:9">
      <c r="A1947">
        <v>1946</v>
      </c>
      <c r="B1947" t="s">
        <v>1951</v>
      </c>
      <c r="C1947">
        <v>185</v>
      </c>
      <c r="D1947" s="1">
        <v>27891</v>
      </c>
      <c r="E1947" s="10">
        <v>1976</v>
      </c>
      <c r="F1947">
        <v>5</v>
      </c>
      <c r="G1947">
        <v>9</v>
      </c>
      <c r="H1947" s="12">
        <f>ufc_fighters[[#This Row],[weight_pounds]]*0.45359237</f>
        <v>83.914588450000011</v>
      </c>
      <c r="I1947" s="12">
        <f>ufc_fighters[[#This Row],[height_feet]]*30.48+ufc_fighters[[#This Row],[height_inches]]*2.54</f>
        <v>175.26</v>
      </c>
    </row>
    <row r="1948" spans="1:9">
      <c r="A1948">
        <v>1947</v>
      </c>
      <c r="B1948" t="s">
        <v>1952</v>
      </c>
      <c r="C1948">
        <v>135</v>
      </c>
      <c r="D1948" s="1">
        <v>31979</v>
      </c>
      <c r="E1948" s="10">
        <v>1987</v>
      </c>
      <c r="F1948">
        <v>5</v>
      </c>
      <c r="G1948">
        <v>9</v>
      </c>
      <c r="H1948" s="12">
        <f>ufc_fighters[[#This Row],[weight_pounds]]*0.45359237</f>
        <v>61.23496995</v>
      </c>
      <c r="I1948" s="12">
        <f>ufc_fighters[[#This Row],[height_feet]]*30.48+ufc_fighters[[#This Row],[height_inches]]*2.54</f>
        <v>175.26</v>
      </c>
    </row>
    <row r="1949" spans="1:9">
      <c r="A1949">
        <v>1948</v>
      </c>
      <c r="B1949" t="s">
        <v>1953</v>
      </c>
      <c r="C1949">
        <v>170</v>
      </c>
      <c r="D1949" s="1"/>
      <c r="E1949" s="10">
        <v>0</v>
      </c>
      <c r="F1949">
        <v>6</v>
      </c>
      <c r="G1949">
        <v>1</v>
      </c>
      <c r="H1949" s="12">
        <f>ufc_fighters[[#This Row],[weight_pounds]]*0.45359237</f>
        <v>77.110702900000007</v>
      </c>
      <c r="I1949" s="12">
        <f>ufc_fighters[[#This Row],[height_feet]]*30.48+ufc_fighters[[#This Row],[height_inches]]*2.54</f>
        <v>185.42</v>
      </c>
    </row>
    <row r="1950" spans="1:9">
      <c r="A1950">
        <v>1949</v>
      </c>
      <c r="B1950" t="s">
        <v>1954</v>
      </c>
      <c r="C1950">
        <v>155</v>
      </c>
      <c r="D1950" s="1">
        <v>28462</v>
      </c>
      <c r="E1950" s="10">
        <v>1977</v>
      </c>
      <c r="F1950">
        <v>5</v>
      </c>
      <c r="G1950">
        <v>9</v>
      </c>
      <c r="H1950" s="12">
        <f>ufc_fighters[[#This Row],[weight_pounds]]*0.45359237</f>
        <v>70.306817350000003</v>
      </c>
      <c r="I1950" s="12">
        <f>ufc_fighters[[#This Row],[height_feet]]*30.48+ufc_fighters[[#This Row],[height_inches]]*2.54</f>
        <v>175.26</v>
      </c>
    </row>
    <row r="1951" spans="1:9">
      <c r="A1951">
        <v>1950</v>
      </c>
      <c r="B1951" t="s">
        <v>1955</v>
      </c>
      <c r="C1951">
        <v>205</v>
      </c>
      <c r="D1951" s="1">
        <v>29269</v>
      </c>
      <c r="E1951" s="10">
        <v>1980</v>
      </c>
      <c r="F1951">
        <v>6</v>
      </c>
      <c r="G1951">
        <v>1</v>
      </c>
      <c r="H1951" s="12">
        <f>ufc_fighters[[#This Row],[weight_pounds]]*0.45359237</f>
        <v>92.986435850000007</v>
      </c>
      <c r="I1951" s="12">
        <f>ufc_fighters[[#This Row],[height_feet]]*30.48+ufc_fighters[[#This Row],[height_inches]]*2.54</f>
        <v>185.42</v>
      </c>
    </row>
    <row r="1952" spans="1:9">
      <c r="A1952">
        <v>1951</v>
      </c>
      <c r="B1952" t="s">
        <v>1956</v>
      </c>
      <c r="C1952">
        <v>125</v>
      </c>
      <c r="D1952" s="1">
        <v>29955</v>
      </c>
      <c r="E1952" s="10">
        <v>1982</v>
      </c>
      <c r="F1952">
        <v>5</v>
      </c>
      <c r="G1952">
        <v>5</v>
      </c>
      <c r="H1952" s="12">
        <f>ufc_fighters[[#This Row],[weight_pounds]]*0.45359237</f>
        <v>56.699046250000002</v>
      </c>
      <c r="I1952" s="12">
        <f>ufc_fighters[[#This Row],[height_feet]]*30.48+ufc_fighters[[#This Row],[height_inches]]*2.54</f>
        <v>165.1</v>
      </c>
    </row>
    <row r="1953" spans="1:9">
      <c r="A1953">
        <v>1952</v>
      </c>
      <c r="B1953" t="s">
        <v>1957</v>
      </c>
      <c r="C1953">
        <v>170</v>
      </c>
      <c r="D1953" s="1">
        <v>31657</v>
      </c>
      <c r="E1953" s="10">
        <v>1986</v>
      </c>
      <c r="F1953">
        <v>5</v>
      </c>
      <c r="G1953">
        <v>10</v>
      </c>
      <c r="H1953" s="12">
        <f>ufc_fighters[[#This Row],[weight_pounds]]*0.45359237</f>
        <v>77.110702900000007</v>
      </c>
      <c r="I1953" s="12">
        <f>ufc_fighters[[#This Row],[height_feet]]*30.48+ufc_fighters[[#This Row],[height_inches]]*2.54</f>
        <v>177.8</v>
      </c>
    </row>
    <row r="1954" spans="1:9">
      <c r="A1954">
        <v>1953</v>
      </c>
      <c r="B1954" t="s">
        <v>1958</v>
      </c>
      <c r="C1954">
        <v>155</v>
      </c>
      <c r="D1954" s="1">
        <v>31697</v>
      </c>
      <c r="E1954" s="10">
        <v>1986</v>
      </c>
      <c r="F1954">
        <v>6</v>
      </c>
      <c r="G1954">
        <v>1</v>
      </c>
      <c r="H1954" s="12">
        <f>ufc_fighters[[#This Row],[weight_pounds]]*0.45359237</f>
        <v>70.306817350000003</v>
      </c>
      <c r="I1954" s="12">
        <f>ufc_fighters[[#This Row],[height_feet]]*30.48+ufc_fighters[[#This Row],[height_inches]]*2.54</f>
        <v>185.42</v>
      </c>
    </row>
    <row r="1955" spans="1:9">
      <c r="A1955">
        <v>1954</v>
      </c>
      <c r="B1955" t="s">
        <v>1959</v>
      </c>
      <c r="C1955">
        <v>185</v>
      </c>
      <c r="D1955" s="1">
        <v>32254</v>
      </c>
      <c r="E1955" s="10">
        <v>1988</v>
      </c>
      <c r="F1955">
        <v>6</v>
      </c>
      <c r="G1955">
        <v>1</v>
      </c>
      <c r="H1955" s="12">
        <f>ufc_fighters[[#This Row],[weight_pounds]]*0.45359237</f>
        <v>83.914588450000011</v>
      </c>
      <c r="I1955" s="12">
        <f>ufc_fighters[[#This Row],[height_feet]]*30.48+ufc_fighters[[#This Row],[height_inches]]*2.54</f>
        <v>185.42</v>
      </c>
    </row>
    <row r="1956" spans="1:9">
      <c r="A1956">
        <v>1955</v>
      </c>
      <c r="B1956" t="s">
        <v>1960</v>
      </c>
      <c r="C1956">
        <v>170</v>
      </c>
      <c r="D1956" s="1">
        <v>30035</v>
      </c>
      <c r="E1956" s="10">
        <v>1982</v>
      </c>
      <c r="F1956">
        <v>6</v>
      </c>
      <c r="G1956">
        <v>0</v>
      </c>
      <c r="H1956" s="12">
        <f>ufc_fighters[[#This Row],[weight_pounds]]*0.45359237</f>
        <v>77.110702900000007</v>
      </c>
      <c r="I1956" s="12">
        <f>ufc_fighters[[#This Row],[height_feet]]*30.48+ufc_fighters[[#This Row],[height_inches]]*2.54</f>
        <v>182.88</v>
      </c>
    </row>
    <row r="1957" spans="1:9">
      <c r="A1957">
        <v>1956</v>
      </c>
      <c r="B1957" t="s">
        <v>1961</v>
      </c>
      <c r="C1957">
        <v>125</v>
      </c>
      <c r="D1957" s="1">
        <v>31359</v>
      </c>
      <c r="E1957" s="10">
        <v>1985</v>
      </c>
      <c r="F1957">
        <v>5</v>
      </c>
      <c r="G1957">
        <v>7</v>
      </c>
      <c r="H1957" s="12">
        <f>ufc_fighters[[#This Row],[weight_pounds]]*0.45359237</f>
        <v>56.699046250000002</v>
      </c>
      <c r="I1957" s="12">
        <f>ufc_fighters[[#This Row],[height_feet]]*30.48+ufc_fighters[[#This Row],[height_inches]]*2.54</f>
        <v>170.18</v>
      </c>
    </row>
    <row r="1958" spans="1:9">
      <c r="A1958">
        <v>1957</v>
      </c>
      <c r="B1958" t="s">
        <v>1962</v>
      </c>
      <c r="C1958">
        <v>115</v>
      </c>
      <c r="D1958" s="1">
        <v>31269</v>
      </c>
      <c r="E1958" s="10">
        <v>1985</v>
      </c>
      <c r="F1958">
        <v>5</v>
      </c>
      <c r="G1958">
        <v>4</v>
      </c>
      <c r="H1958" s="12">
        <f>ufc_fighters[[#This Row],[weight_pounds]]*0.45359237</f>
        <v>52.163122550000004</v>
      </c>
      <c r="I1958" s="12">
        <f>ufc_fighters[[#This Row],[height_feet]]*30.48+ufc_fighters[[#This Row],[height_inches]]*2.54</f>
        <v>162.56</v>
      </c>
    </row>
    <row r="1959" spans="1:9">
      <c r="A1959">
        <v>1958</v>
      </c>
      <c r="B1959" t="s">
        <v>1963</v>
      </c>
      <c r="C1959">
        <v>185</v>
      </c>
      <c r="D1959" s="1">
        <v>28965</v>
      </c>
      <c r="E1959" s="10">
        <v>1979</v>
      </c>
      <c r="F1959">
        <v>6</v>
      </c>
      <c r="G1959">
        <v>0</v>
      </c>
      <c r="H1959" s="12">
        <f>ufc_fighters[[#This Row],[weight_pounds]]*0.45359237</f>
        <v>83.914588450000011</v>
      </c>
      <c r="I1959" s="12">
        <f>ufc_fighters[[#This Row],[height_feet]]*30.48+ufc_fighters[[#This Row],[height_inches]]*2.54</f>
        <v>182.88</v>
      </c>
    </row>
    <row r="1960" spans="1:9">
      <c r="A1960">
        <v>1959</v>
      </c>
      <c r="B1960" t="s">
        <v>1964</v>
      </c>
      <c r="C1960">
        <v>205</v>
      </c>
      <c r="D1960" s="1">
        <v>31407</v>
      </c>
      <c r="E1960" s="10">
        <v>1985</v>
      </c>
      <c r="F1960">
        <v>6</v>
      </c>
      <c r="G1960">
        <v>6</v>
      </c>
      <c r="H1960" s="12">
        <f>ufc_fighters[[#This Row],[weight_pounds]]*0.45359237</f>
        <v>92.986435850000007</v>
      </c>
      <c r="I1960" s="12">
        <f>ufc_fighters[[#This Row],[height_feet]]*30.48+ufc_fighters[[#This Row],[height_inches]]*2.54</f>
        <v>198.12</v>
      </c>
    </row>
    <row r="1961" spans="1:9">
      <c r="A1961">
        <v>1960</v>
      </c>
      <c r="B1961" t="s">
        <v>1965</v>
      </c>
      <c r="C1961">
        <v>205</v>
      </c>
      <c r="D1961" s="1">
        <v>29612</v>
      </c>
      <c r="E1961" s="10">
        <v>1981</v>
      </c>
      <c r="F1961">
        <v>6</v>
      </c>
      <c r="G1961">
        <v>0</v>
      </c>
      <c r="H1961" s="12">
        <f>ufc_fighters[[#This Row],[weight_pounds]]*0.45359237</f>
        <v>92.986435850000007</v>
      </c>
      <c r="I1961" s="12">
        <f>ufc_fighters[[#This Row],[height_feet]]*30.48+ufc_fighters[[#This Row],[height_inches]]*2.54</f>
        <v>182.88</v>
      </c>
    </row>
    <row r="1962" spans="1:9">
      <c r="A1962">
        <v>1961</v>
      </c>
      <c r="B1962" t="s">
        <v>1966</v>
      </c>
      <c r="C1962">
        <v>185</v>
      </c>
      <c r="D1962" s="1">
        <v>33001</v>
      </c>
      <c r="E1962" s="10">
        <v>1990</v>
      </c>
      <c r="F1962">
        <v>6</v>
      </c>
      <c r="G1962">
        <v>2</v>
      </c>
      <c r="H1962" s="12">
        <f>ufc_fighters[[#This Row],[weight_pounds]]*0.45359237</f>
        <v>83.914588450000011</v>
      </c>
      <c r="I1962" s="12">
        <f>ufc_fighters[[#This Row],[height_feet]]*30.48+ufc_fighters[[#This Row],[height_inches]]*2.54</f>
        <v>187.96</v>
      </c>
    </row>
    <row r="1963" spans="1:9">
      <c r="A1963">
        <v>1962</v>
      </c>
      <c r="B1963" t="s">
        <v>1967</v>
      </c>
      <c r="D1963" s="1"/>
      <c r="E1963" s="10">
        <v>0</v>
      </c>
      <c r="H1963" s="12">
        <f>ufc_fighters[[#This Row],[weight_pounds]]*0.45359237</f>
        <v>0</v>
      </c>
      <c r="I1963" s="12">
        <f>ufc_fighters[[#This Row],[height_feet]]*30.48+ufc_fighters[[#This Row],[height_inches]]*2.54</f>
        <v>0</v>
      </c>
    </row>
    <row r="1964" spans="1:9">
      <c r="A1964">
        <v>1963</v>
      </c>
      <c r="B1964" t="s">
        <v>1968</v>
      </c>
      <c r="D1964" s="1"/>
      <c r="E1964" s="10">
        <v>0</v>
      </c>
      <c r="H1964" s="12">
        <f>ufc_fighters[[#This Row],[weight_pounds]]*0.45359237</f>
        <v>0</v>
      </c>
      <c r="I1964" s="12">
        <f>ufc_fighters[[#This Row],[height_feet]]*30.48+ufc_fighters[[#This Row],[height_inches]]*2.54</f>
        <v>0</v>
      </c>
    </row>
    <row r="1965" spans="1:9">
      <c r="A1965">
        <v>1964</v>
      </c>
      <c r="B1965" t="s">
        <v>1969</v>
      </c>
      <c r="C1965">
        <v>265</v>
      </c>
      <c r="D1965" s="1">
        <v>25826</v>
      </c>
      <c r="E1965" s="10">
        <v>1970</v>
      </c>
      <c r="F1965">
        <v>6</v>
      </c>
      <c r="G1965">
        <v>0</v>
      </c>
      <c r="H1965" s="12">
        <f>ufc_fighters[[#This Row],[weight_pounds]]*0.45359237</f>
        <v>120.20197805000001</v>
      </c>
      <c r="I1965" s="12">
        <f>ufc_fighters[[#This Row],[height_feet]]*30.48+ufc_fighters[[#This Row],[height_inches]]*2.54</f>
        <v>182.88</v>
      </c>
    </row>
    <row r="1966" spans="1:9">
      <c r="A1966">
        <v>1965</v>
      </c>
      <c r="B1966" t="s">
        <v>1970</v>
      </c>
      <c r="C1966">
        <v>205</v>
      </c>
      <c r="D1966" s="1">
        <v>29409</v>
      </c>
      <c r="E1966" s="10">
        <v>1980</v>
      </c>
      <c r="F1966">
        <v>6</v>
      </c>
      <c r="G1966">
        <v>2</v>
      </c>
      <c r="H1966" s="12">
        <f>ufc_fighters[[#This Row],[weight_pounds]]*0.45359237</f>
        <v>92.986435850000007</v>
      </c>
      <c r="I1966" s="12">
        <f>ufc_fighters[[#This Row],[height_feet]]*30.48+ufc_fighters[[#This Row],[height_inches]]*2.54</f>
        <v>187.96</v>
      </c>
    </row>
    <row r="1967" spans="1:9">
      <c r="A1967">
        <v>1966</v>
      </c>
      <c r="B1967" t="s">
        <v>1971</v>
      </c>
      <c r="C1967">
        <v>170</v>
      </c>
      <c r="D1967" s="1">
        <v>30918</v>
      </c>
      <c r="E1967" s="10">
        <v>1984</v>
      </c>
      <c r="F1967">
        <v>6</v>
      </c>
      <c r="G1967">
        <v>2</v>
      </c>
      <c r="H1967" s="12">
        <f>ufc_fighters[[#This Row],[weight_pounds]]*0.45359237</f>
        <v>77.110702900000007</v>
      </c>
      <c r="I1967" s="12">
        <f>ufc_fighters[[#This Row],[height_feet]]*30.48+ufc_fighters[[#This Row],[height_inches]]*2.54</f>
        <v>187.96</v>
      </c>
    </row>
    <row r="1968" spans="1:9">
      <c r="A1968">
        <v>1967</v>
      </c>
      <c r="B1968" t="s">
        <v>1972</v>
      </c>
      <c r="C1968">
        <v>185</v>
      </c>
      <c r="D1968" s="1">
        <v>32861</v>
      </c>
      <c r="E1968" s="10">
        <v>1989</v>
      </c>
      <c r="F1968">
        <v>6</v>
      </c>
      <c r="G1968">
        <v>0</v>
      </c>
      <c r="H1968" s="12">
        <f>ufc_fighters[[#This Row],[weight_pounds]]*0.45359237</f>
        <v>83.914588450000011</v>
      </c>
      <c r="I1968" s="12">
        <f>ufc_fighters[[#This Row],[height_feet]]*30.48+ufc_fighters[[#This Row],[height_inches]]*2.54</f>
        <v>182.88</v>
      </c>
    </row>
    <row r="1969" spans="1:9">
      <c r="A1969">
        <v>1968</v>
      </c>
      <c r="B1969" t="s">
        <v>1973</v>
      </c>
      <c r="C1969">
        <v>205</v>
      </c>
      <c r="D1969" s="1">
        <v>27646</v>
      </c>
      <c r="E1969" s="10">
        <v>1975</v>
      </c>
      <c r="F1969">
        <v>5</v>
      </c>
      <c r="G1969">
        <v>10</v>
      </c>
      <c r="H1969" s="12">
        <f>ufc_fighters[[#This Row],[weight_pounds]]*0.45359237</f>
        <v>92.986435850000007</v>
      </c>
      <c r="I1969" s="12">
        <f>ufc_fighters[[#This Row],[height_feet]]*30.48+ufc_fighters[[#This Row],[height_inches]]*2.54</f>
        <v>177.8</v>
      </c>
    </row>
    <row r="1970" spans="1:9">
      <c r="A1970">
        <v>1969</v>
      </c>
      <c r="B1970" t="s">
        <v>1974</v>
      </c>
      <c r="C1970">
        <v>185</v>
      </c>
      <c r="D1970" s="1">
        <v>29504</v>
      </c>
      <c r="E1970" s="10">
        <v>1980</v>
      </c>
      <c r="F1970">
        <v>5</v>
      </c>
      <c r="G1970">
        <v>8</v>
      </c>
      <c r="H1970" s="12">
        <f>ufc_fighters[[#This Row],[weight_pounds]]*0.45359237</f>
        <v>83.914588450000011</v>
      </c>
      <c r="I1970" s="12">
        <f>ufc_fighters[[#This Row],[height_feet]]*30.48+ufc_fighters[[#This Row],[height_inches]]*2.54</f>
        <v>172.72</v>
      </c>
    </row>
    <row r="1971" spans="1:9">
      <c r="A1971">
        <v>1970</v>
      </c>
      <c r="B1971" t="s">
        <v>1975</v>
      </c>
      <c r="D1971" s="1"/>
      <c r="E1971" s="10">
        <v>0</v>
      </c>
      <c r="H1971" s="12">
        <f>ufc_fighters[[#This Row],[weight_pounds]]*0.45359237</f>
        <v>0</v>
      </c>
      <c r="I1971" s="12">
        <f>ufc_fighters[[#This Row],[height_feet]]*30.48+ufc_fighters[[#This Row],[height_inches]]*2.54</f>
        <v>0</v>
      </c>
    </row>
    <row r="1972" spans="1:9">
      <c r="A1972">
        <v>1971</v>
      </c>
      <c r="B1972" t="s">
        <v>1976</v>
      </c>
      <c r="C1972">
        <v>205</v>
      </c>
      <c r="D1972" s="1"/>
      <c r="E1972" s="10">
        <v>0</v>
      </c>
      <c r="F1972">
        <v>6</v>
      </c>
      <c r="G1972">
        <v>0</v>
      </c>
      <c r="H1972" s="12">
        <f>ufc_fighters[[#This Row],[weight_pounds]]*0.45359237</f>
        <v>92.986435850000007</v>
      </c>
      <c r="I1972" s="12">
        <f>ufc_fighters[[#This Row],[height_feet]]*30.48+ufc_fighters[[#This Row],[height_inches]]*2.54</f>
        <v>182.88</v>
      </c>
    </row>
    <row r="1973" spans="1:9">
      <c r="A1973">
        <v>1972</v>
      </c>
      <c r="B1973" t="s">
        <v>1977</v>
      </c>
      <c r="C1973">
        <v>185</v>
      </c>
      <c r="D1973" s="1"/>
      <c r="E1973" s="10">
        <v>0</v>
      </c>
      <c r="F1973">
        <v>6</v>
      </c>
      <c r="G1973">
        <v>0</v>
      </c>
      <c r="H1973" s="12">
        <f>ufc_fighters[[#This Row],[weight_pounds]]*0.45359237</f>
        <v>83.914588450000011</v>
      </c>
      <c r="I1973" s="12">
        <f>ufc_fighters[[#This Row],[height_feet]]*30.48+ufc_fighters[[#This Row],[height_inches]]*2.54</f>
        <v>182.88</v>
      </c>
    </row>
    <row r="1974" spans="1:9">
      <c r="A1974">
        <v>1973</v>
      </c>
      <c r="B1974" t="s">
        <v>1978</v>
      </c>
      <c r="C1974">
        <v>170</v>
      </c>
      <c r="D1974" s="1"/>
      <c r="E1974" s="10">
        <v>0</v>
      </c>
      <c r="F1974">
        <v>5</v>
      </c>
      <c r="G1974">
        <v>9</v>
      </c>
      <c r="H1974" s="12">
        <f>ufc_fighters[[#This Row],[weight_pounds]]*0.45359237</f>
        <v>77.110702900000007</v>
      </c>
      <c r="I1974" s="12">
        <f>ufc_fighters[[#This Row],[height_feet]]*30.48+ufc_fighters[[#This Row],[height_inches]]*2.54</f>
        <v>175.26</v>
      </c>
    </row>
    <row r="1975" spans="1:9">
      <c r="A1975">
        <v>1974</v>
      </c>
      <c r="B1975" t="s">
        <v>1979</v>
      </c>
      <c r="C1975">
        <v>230</v>
      </c>
      <c r="D1975" s="1">
        <v>32982</v>
      </c>
      <c r="E1975" s="10">
        <v>1990</v>
      </c>
      <c r="F1975">
        <v>6</v>
      </c>
      <c r="G1975">
        <v>2</v>
      </c>
      <c r="H1975" s="12">
        <f>ufc_fighters[[#This Row],[weight_pounds]]*0.45359237</f>
        <v>104.32624510000001</v>
      </c>
      <c r="I1975" s="12">
        <f>ufc_fighters[[#This Row],[height_feet]]*30.48+ufc_fighters[[#This Row],[height_inches]]*2.54</f>
        <v>187.96</v>
      </c>
    </row>
    <row r="1976" spans="1:9">
      <c r="A1976">
        <v>1975</v>
      </c>
      <c r="B1976" t="s">
        <v>1980</v>
      </c>
      <c r="C1976">
        <v>115</v>
      </c>
      <c r="D1976" s="1">
        <v>34363</v>
      </c>
      <c r="E1976" s="10">
        <v>1994</v>
      </c>
      <c r="F1976">
        <v>5</v>
      </c>
      <c r="G1976">
        <v>4</v>
      </c>
      <c r="H1976" s="12">
        <f>ufc_fighters[[#This Row],[weight_pounds]]*0.45359237</f>
        <v>52.163122550000004</v>
      </c>
      <c r="I1976" s="12">
        <f>ufc_fighters[[#This Row],[height_feet]]*30.48+ufc_fighters[[#This Row],[height_inches]]*2.54</f>
        <v>162.56</v>
      </c>
    </row>
    <row r="1977" spans="1:9">
      <c r="A1977">
        <v>1976</v>
      </c>
      <c r="B1977" t="s">
        <v>1981</v>
      </c>
      <c r="C1977">
        <v>199</v>
      </c>
      <c r="D1977" s="1"/>
      <c r="E1977" s="10">
        <v>0</v>
      </c>
      <c r="F1977">
        <v>6</v>
      </c>
      <c r="G1977">
        <v>0</v>
      </c>
      <c r="H1977" s="12">
        <f>ufc_fighters[[#This Row],[weight_pounds]]*0.45359237</f>
        <v>90.264881630000005</v>
      </c>
      <c r="I1977" s="12">
        <f>ufc_fighters[[#This Row],[height_feet]]*30.48+ufc_fighters[[#This Row],[height_inches]]*2.54</f>
        <v>182.88</v>
      </c>
    </row>
    <row r="1978" spans="1:9">
      <c r="A1978">
        <v>1977</v>
      </c>
      <c r="B1978" t="s">
        <v>1982</v>
      </c>
      <c r="C1978">
        <v>170</v>
      </c>
      <c r="D1978" s="1">
        <v>32853</v>
      </c>
      <c r="E1978" s="10">
        <v>1989</v>
      </c>
      <c r="F1978">
        <v>6</v>
      </c>
      <c r="G1978">
        <v>0</v>
      </c>
      <c r="H1978" s="12">
        <f>ufc_fighters[[#This Row],[weight_pounds]]*0.45359237</f>
        <v>77.110702900000007</v>
      </c>
      <c r="I1978" s="12">
        <f>ufc_fighters[[#This Row],[height_feet]]*30.48+ufc_fighters[[#This Row],[height_inches]]*2.54</f>
        <v>182.88</v>
      </c>
    </row>
    <row r="1979" spans="1:9">
      <c r="A1979">
        <v>1978</v>
      </c>
      <c r="B1979" t="s">
        <v>1983</v>
      </c>
      <c r="C1979">
        <v>125</v>
      </c>
      <c r="D1979" s="1">
        <v>31212</v>
      </c>
      <c r="E1979" s="10">
        <v>1985</v>
      </c>
      <c r="F1979">
        <v>5</v>
      </c>
      <c r="G1979">
        <v>6</v>
      </c>
      <c r="H1979" s="12">
        <f>ufc_fighters[[#This Row],[weight_pounds]]*0.45359237</f>
        <v>56.699046250000002</v>
      </c>
      <c r="I1979" s="12">
        <f>ufc_fighters[[#This Row],[height_feet]]*30.48+ufc_fighters[[#This Row],[height_inches]]*2.54</f>
        <v>167.64000000000001</v>
      </c>
    </row>
    <row r="1980" spans="1:9">
      <c r="A1980">
        <v>1979</v>
      </c>
      <c r="B1980" t="s">
        <v>1984</v>
      </c>
      <c r="C1980">
        <v>155</v>
      </c>
      <c r="D1980" s="1">
        <v>30535</v>
      </c>
      <c r="E1980" s="10">
        <v>1983</v>
      </c>
      <c r="F1980">
        <v>5</v>
      </c>
      <c r="G1980">
        <v>7</v>
      </c>
      <c r="H1980" s="12">
        <f>ufc_fighters[[#This Row],[weight_pounds]]*0.45359237</f>
        <v>70.306817350000003</v>
      </c>
      <c r="I1980" s="12">
        <f>ufc_fighters[[#This Row],[height_feet]]*30.48+ufc_fighters[[#This Row],[height_inches]]*2.54</f>
        <v>170.18</v>
      </c>
    </row>
    <row r="1981" spans="1:9">
      <c r="A1981">
        <v>1980</v>
      </c>
      <c r="B1981" t="s">
        <v>1985</v>
      </c>
      <c r="C1981">
        <v>155</v>
      </c>
      <c r="D1981" s="1">
        <v>30794</v>
      </c>
      <c r="E1981" s="10">
        <v>1984</v>
      </c>
      <c r="F1981">
        <v>5</v>
      </c>
      <c r="G1981">
        <v>10</v>
      </c>
      <c r="H1981" s="12">
        <f>ufc_fighters[[#This Row],[weight_pounds]]*0.45359237</f>
        <v>70.306817350000003</v>
      </c>
      <c r="I1981" s="12">
        <f>ufc_fighters[[#This Row],[height_feet]]*30.48+ufc_fighters[[#This Row],[height_inches]]*2.54</f>
        <v>177.8</v>
      </c>
    </row>
    <row r="1982" spans="1:9">
      <c r="A1982">
        <v>1981</v>
      </c>
      <c r="B1982" t="s">
        <v>1986</v>
      </c>
      <c r="C1982">
        <v>135</v>
      </c>
      <c r="D1982" s="1">
        <v>34444</v>
      </c>
      <c r="E1982" s="10">
        <v>1994</v>
      </c>
      <c r="F1982">
        <v>5</v>
      </c>
      <c r="G1982">
        <v>8</v>
      </c>
      <c r="H1982" s="12">
        <f>ufc_fighters[[#This Row],[weight_pounds]]*0.45359237</f>
        <v>61.23496995</v>
      </c>
      <c r="I1982" s="12">
        <f>ufc_fighters[[#This Row],[height_feet]]*30.48+ufc_fighters[[#This Row],[height_inches]]*2.54</f>
        <v>172.72</v>
      </c>
    </row>
    <row r="1983" spans="1:9">
      <c r="A1983">
        <v>1982</v>
      </c>
      <c r="B1983" t="s">
        <v>1987</v>
      </c>
      <c r="C1983">
        <v>215</v>
      </c>
      <c r="D1983" s="1"/>
      <c r="E1983" s="10">
        <v>0</v>
      </c>
      <c r="F1983">
        <v>5</v>
      </c>
      <c r="G1983">
        <v>9</v>
      </c>
      <c r="H1983" s="12">
        <f>ufc_fighters[[#This Row],[weight_pounds]]*0.45359237</f>
        <v>97.522359550000004</v>
      </c>
      <c r="I1983" s="12">
        <f>ufc_fighters[[#This Row],[height_feet]]*30.48+ufc_fighters[[#This Row],[height_inches]]*2.54</f>
        <v>175.26</v>
      </c>
    </row>
    <row r="1984" spans="1:9">
      <c r="A1984">
        <v>1983</v>
      </c>
      <c r="B1984" t="s">
        <v>1988</v>
      </c>
      <c r="C1984">
        <v>155</v>
      </c>
      <c r="D1984" s="1">
        <v>33436</v>
      </c>
      <c r="E1984" s="10">
        <v>1991</v>
      </c>
      <c r="F1984">
        <v>5</v>
      </c>
      <c r="G1984">
        <v>10</v>
      </c>
      <c r="H1984" s="12">
        <f>ufc_fighters[[#This Row],[weight_pounds]]*0.45359237</f>
        <v>70.306817350000003</v>
      </c>
      <c r="I1984" s="12">
        <f>ufc_fighters[[#This Row],[height_feet]]*30.48+ufc_fighters[[#This Row],[height_inches]]*2.54</f>
        <v>177.8</v>
      </c>
    </row>
    <row r="1985" spans="1:9">
      <c r="A1985">
        <v>1984</v>
      </c>
      <c r="B1985" t="s">
        <v>1989</v>
      </c>
      <c r="C1985">
        <v>250</v>
      </c>
      <c r="D1985" s="1">
        <v>31475</v>
      </c>
      <c r="E1985" s="10">
        <v>1986</v>
      </c>
      <c r="F1985">
        <v>5</v>
      </c>
      <c r="G1985">
        <v>10</v>
      </c>
      <c r="H1985" s="12">
        <f>ufc_fighters[[#This Row],[weight_pounds]]*0.45359237</f>
        <v>113.3980925</v>
      </c>
      <c r="I1985" s="12">
        <f>ufc_fighters[[#This Row],[height_feet]]*30.48+ufc_fighters[[#This Row],[height_inches]]*2.54</f>
        <v>177.8</v>
      </c>
    </row>
    <row r="1986" spans="1:9">
      <c r="A1986">
        <v>1985</v>
      </c>
      <c r="B1986" t="s">
        <v>1990</v>
      </c>
      <c r="C1986">
        <v>135</v>
      </c>
      <c r="D1986" s="1">
        <v>35149</v>
      </c>
      <c r="E1986" s="10">
        <v>1996</v>
      </c>
      <c r="F1986">
        <v>5</v>
      </c>
      <c r="G1986">
        <v>10</v>
      </c>
      <c r="H1986" s="12">
        <f>ufc_fighters[[#This Row],[weight_pounds]]*0.45359237</f>
        <v>61.23496995</v>
      </c>
      <c r="I1986" s="12">
        <f>ufc_fighters[[#This Row],[height_feet]]*30.48+ufc_fighters[[#This Row],[height_inches]]*2.54</f>
        <v>177.8</v>
      </c>
    </row>
    <row r="1987" spans="1:9">
      <c r="A1987">
        <v>1986</v>
      </c>
      <c r="B1987" t="s">
        <v>1991</v>
      </c>
      <c r="C1987">
        <v>145</v>
      </c>
      <c r="D1987" s="1">
        <v>30547</v>
      </c>
      <c r="E1987" s="10">
        <v>1983</v>
      </c>
      <c r="F1987">
        <v>5</v>
      </c>
      <c r="G1987">
        <v>9</v>
      </c>
      <c r="H1987" s="12">
        <f>ufc_fighters[[#This Row],[weight_pounds]]*0.45359237</f>
        <v>65.770893650000005</v>
      </c>
      <c r="I1987" s="12">
        <f>ufc_fighters[[#This Row],[height_feet]]*30.48+ufc_fighters[[#This Row],[height_inches]]*2.54</f>
        <v>175.26</v>
      </c>
    </row>
    <row r="1988" spans="1:9">
      <c r="A1988">
        <v>1987</v>
      </c>
      <c r="B1988" t="s">
        <v>1992</v>
      </c>
      <c r="C1988">
        <v>390</v>
      </c>
      <c r="D1988" s="1">
        <v>28629</v>
      </c>
      <c r="E1988" s="10">
        <v>1978</v>
      </c>
      <c r="F1988">
        <v>6</v>
      </c>
      <c r="G1988">
        <v>7</v>
      </c>
      <c r="H1988" s="12">
        <f>ufc_fighters[[#This Row],[weight_pounds]]*0.45359237</f>
        <v>176.90102430000002</v>
      </c>
      <c r="I1988" s="12">
        <f>ufc_fighters[[#This Row],[height_feet]]*30.48+ufc_fighters[[#This Row],[height_inches]]*2.54</f>
        <v>200.66</v>
      </c>
    </row>
    <row r="1989" spans="1:9">
      <c r="A1989">
        <v>1988</v>
      </c>
      <c r="B1989" t="s">
        <v>1993</v>
      </c>
      <c r="C1989">
        <v>155</v>
      </c>
      <c r="D1989" s="1">
        <v>30301</v>
      </c>
      <c r="E1989" s="10">
        <v>1982</v>
      </c>
      <c r="F1989">
        <v>5</v>
      </c>
      <c r="G1989">
        <v>10</v>
      </c>
      <c r="H1989" s="12">
        <f>ufc_fighters[[#This Row],[weight_pounds]]*0.45359237</f>
        <v>70.306817350000003</v>
      </c>
      <c r="I1989" s="12">
        <f>ufc_fighters[[#This Row],[height_feet]]*30.48+ufc_fighters[[#This Row],[height_inches]]*2.54</f>
        <v>177.8</v>
      </c>
    </row>
    <row r="1990" spans="1:9">
      <c r="A1990">
        <v>1989</v>
      </c>
      <c r="B1990" t="s">
        <v>1994</v>
      </c>
      <c r="C1990">
        <v>145</v>
      </c>
      <c r="D1990" s="1">
        <v>32458</v>
      </c>
      <c r="E1990" s="10">
        <v>1988</v>
      </c>
      <c r="F1990">
        <v>6</v>
      </c>
      <c r="G1990">
        <v>0</v>
      </c>
      <c r="H1990" s="12">
        <f>ufc_fighters[[#This Row],[weight_pounds]]*0.45359237</f>
        <v>65.770893650000005</v>
      </c>
      <c r="I1990" s="12">
        <f>ufc_fighters[[#This Row],[height_feet]]*30.48+ufc_fighters[[#This Row],[height_inches]]*2.54</f>
        <v>182.88</v>
      </c>
    </row>
    <row r="1991" spans="1:9">
      <c r="A1991">
        <v>1990</v>
      </c>
      <c r="B1991" t="s">
        <v>1995</v>
      </c>
      <c r="C1991">
        <v>145</v>
      </c>
      <c r="D1991" s="1">
        <v>30937</v>
      </c>
      <c r="E1991" s="10">
        <v>1984</v>
      </c>
      <c r="F1991">
        <v>5</v>
      </c>
      <c r="G1991">
        <v>10</v>
      </c>
      <c r="H1991" s="12">
        <f>ufc_fighters[[#This Row],[weight_pounds]]*0.45359237</f>
        <v>65.770893650000005</v>
      </c>
      <c r="I1991" s="12">
        <f>ufc_fighters[[#This Row],[height_feet]]*30.48+ufc_fighters[[#This Row],[height_inches]]*2.54</f>
        <v>177.8</v>
      </c>
    </row>
    <row r="1992" spans="1:9">
      <c r="A1992">
        <v>1991</v>
      </c>
      <c r="B1992" t="s">
        <v>1996</v>
      </c>
      <c r="C1992">
        <v>185</v>
      </c>
      <c r="D1992" s="1">
        <v>30256</v>
      </c>
      <c r="E1992" s="10">
        <v>1982</v>
      </c>
      <c r="F1992">
        <v>6</v>
      </c>
      <c r="G1992">
        <v>2</v>
      </c>
      <c r="H1992" s="12">
        <f>ufc_fighters[[#This Row],[weight_pounds]]*0.45359237</f>
        <v>83.914588450000011</v>
      </c>
      <c r="I1992" s="12">
        <f>ufc_fighters[[#This Row],[height_feet]]*30.48+ufc_fighters[[#This Row],[height_inches]]*2.54</f>
        <v>187.96</v>
      </c>
    </row>
    <row r="1993" spans="1:9">
      <c r="A1993">
        <v>1992</v>
      </c>
      <c r="B1993" t="s">
        <v>1997</v>
      </c>
      <c r="C1993">
        <v>139</v>
      </c>
      <c r="D1993" s="1">
        <v>30430</v>
      </c>
      <c r="E1993" s="10">
        <v>1983</v>
      </c>
      <c r="F1993">
        <v>5</v>
      </c>
      <c r="G1993">
        <v>7</v>
      </c>
      <c r="H1993" s="12">
        <f>ufc_fighters[[#This Row],[weight_pounds]]*0.45359237</f>
        <v>63.049339430000003</v>
      </c>
      <c r="I1993" s="12">
        <f>ufc_fighters[[#This Row],[height_feet]]*30.48+ufc_fighters[[#This Row],[height_inches]]*2.54</f>
        <v>170.18</v>
      </c>
    </row>
    <row r="1994" spans="1:9">
      <c r="A1994">
        <v>1993</v>
      </c>
      <c r="B1994" t="s">
        <v>1998</v>
      </c>
      <c r="C1994">
        <v>155</v>
      </c>
      <c r="D1994" s="1"/>
      <c r="E1994" s="10">
        <v>0</v>
      </c>
      <c r="H1994" s="12">
        <f>ufc_fighters[[#This Row],[weight_pounds]]*0.45359237</f>
        <v>70.306817350000003</v>
      </c>
      <c r="I1994" s="12">
        <f>ufc_fighters[[#This Row],[height_feet]]*30.48+ufc_fighters[[#This Row],[height_inches]]*2.54</f>
        <v>0</v>
      </c>
    </row>
    <row r="1995" spans="1:9">
      <c r="A1995">
        <v>1994</v>
      </c>
      <c r="B1995" t="s">
        <v>1999</v>
      </c>
      <c r="C1995">
        <v>170</v>
      </c>
      <c r="D1995" s="1">
        <v>30061</v>
      </c>
      <c r="E1995" s="10">
        <v>1982</v>
      </c>
      <c r="F1995">
        <v>6</v>
      </c>
      <c r="G1995">
        <v>1</v>
      </c>
      <c r="H1995" s="12">
        <f>ufc_fighters[[#This Row],[weight_pounds]]*0.45359237</f>
        <v>77.110702900000007</v>
      </c>
      <c r="I1995" s="12">
        <f>ufc_fighters[[#This Row],[height_feet]]*30.48+ufc_fighters[[#This Row],[height_inches]]*2.54</f>
        <v>185.42</v>
      </c>
    </row>
    <row r="1996" spans="1:9">
      <c r="A1996">
        <v>1995</v>
      </c>
      <c r="B1996" t="s">
        <v>2000</v>
      </c>
      <c r="C1996">
        <v>170</v>
      </c>
      <c r="D1996" s="1">
        <v>30998</v>
      </c>
      <c r="E1996" s="10">
        <v>1984</v>
      </c>
      <c r="F1996">
        <v>5</v>
      </c>
      <c r="G1996">
        <v>11</v>
      </c>
      <c r="H1996" s="12">
        <f>ufc_fighters[[#This Row],[weight_pounds]]*0.45359237</f>
        <v>77.110702900000007</v>
      </c>
      <c r="I1996" s="12">
        <f>ufc_fighters[[#This Row],[height_feet]]*30.48+ufc_fighters[[#This Row],[height_inches]]*2.54</f>
        <v>180.34</v>
      </c>
    </row>
    <row r="1997" spans="1:9">
      <c r="A1997">
        <v>1996</v>
      </c>
      <c r="B1997" t="s">
        <v>2001</v>
      </c>
      <c r="C1997">
        <v>115</v>
      </c>
      <c r="D1997" s="1">
        <v>34546</v>
      </c>
      <c r="E1997" s="10">
        <v>1994</v>
      </c>
      <c r="F1997">
        <v>5</v>
      </c>
      <c r="G1997">
        <v>3</v>
      </c>
      <c r="H1997" s="12">
        <f>ufc_fighters[[#This Row],[weight_pounds]]*0.45359237</f>
        <v>52.163122550000004</v>
      </c>
      <c r="I1997" s="12">
        <f>ufc_fighters[[#This Row],[height_feet]]*30.48+ufc_fighters[[#This Row],[height_inches]]*2.54</f>
        <v>160.02000000000001</v>
      </c>
    </row>
    <row r="1998" spans="1:9">
      <c r="A1998">
        <v>1997</v>
      </c>
      <c r="B1998" t="s">
        <v>2002</v>
      </c>
      <c r="C1998">
        <v>125</v>
      </c>
      <c r="D1998" s="1">
        <v>31470</v>
      </c>
      <c r="E1998" s="10">
        <v>1986</v>
      </c>
      <c r="F1998">
        <v>5</v>
      </c>
      <c r="G1998">
        <v>7</v>
      </c>
      <c r="H1998" s="12">
        <f>ufc_fighters[[#This Row],[weight_pounds]]*0.45359237</f>
        <v>56.699046250000002</v>
      </c>
      <c r="I1998" s="12">
        <f>ufc_fighters[[#This Row],[height_feet]]*30.48+ufc_fighters[[#This Row],[height_inches]]*2.54</f>
        <v>170.18</v>
      </c>
    </row>
    <row r="1999" spans="1:9">
      <c r="A1999">
        <v>1998</v>
      </c>
      <c r="B1999" t="s">
        <v>2003</v>
      </c>
      <c r="C1999">
        <v>155</v>
      </c>
      <c r="D1999" s="1"/>
      <c r="E1999" s="10">
        <v>0</v>
      </c>
      <c r="F1999">
        <v>5</v>
      </c>
      <c r="G1999">
        <v>6</v>
      </c>
      <c r="H1999" s="12">
        <f>ufc_fighters[[#This Row],[weight_pounds]]*0.45359237</f>
        <v>70.306817350000003</v>
      </c>
      <c r="I1999" s="12">
        <f>ufc_fighters[[#This Row],[height_feet]]*30.48+ufc_fighters[[#This Row],[height_inches]]*2.54</f>
        <v>167.64000000000001</v>
      </c>
    </row>
    <row r="2000" spans="1:9">
      <c r="A2000">
        <v>1999</v>
      </c>
      <c r="B2000" t="s">
        <v>2004</v>
      </c>
      <c r="C2000">
        <v>185</v>
      </c>
      <c r="D2000" s="1"/>
      <c r="E2000" s="10">
        <v>0</v>
      </c>
      <c r="F2000">
        <v>5</v>
      </c>
      <c r="G2000">
        <v>11</v>
      </c>
      <c r="H2000" s="12">
        <f>ufc_fighters[[#This Row],[weight_pounds]]*0.45359237</f>
        <v>83.914588450000011</v>
      </c>
      <c r="I2000" s="12">
        <f>ufc_fighters[[#This Row],[height_feet]]*30.48+ufc_fighters[[#This Row],[height_inches]]*2.54</f>
        <v>180.34</v>
      </c>
    </row>
    <row r="2001" spans="1:9">
      <c r="A2001">
        <v>2000</v>
      </c>
      <c r="B2001" t="s">
        <v>2005</v>
      </c>
      <c r="C2001">
        <v>145</v>
      </c>
      <c r="D2001" s="1">
        <v>31478</v>
      </c>
      <c r="E2001" s="10">
        <v>1986</v>
      </c>
      <c r="F2001">
        <v>5</v>
      </c>
      <c r="G2001">
        <v>7</v>
      </c>
      <c r="H2001" s="12">
        <f>ufc_fighters[[#This Row],[weight_pounds]]*0.45359237</f>
        <v>65.770893650000005</v>
      </c>
      <c r="I2001" s="12">
        <f>ufc_fighters[[#This Row],[height_feet]]*30.48+ufc_fighters[[#This Row],[height_inches]]*2.54</f>
        <v>170.18</v>
      </c>
    </row>
    <row r="2002" spans="1:9">
      <c r="A2002">
        <v>2001</v>
      </c>
      <c r="B2002" t="s">
        <v>2006</v>
      </c>
      <c r="C2002">
        <v>200</v>
      </c>
      <c r="D2002" s="1">
        <v>26638</v>
      </c>
      <c r="E2002" s="10">
        <v>1972</v>
      </c>
      <c r="F2002">
        <v>5</v>
      </c>
      <c r="G2002">
        <v>9</v>
      </c>
      <c r="H2002" s="12">
        <f>ufc_fighters[[#This Row],[weight_pounds]]*0.45359237</f>
        <v>90.718474000000001</v>
      </c>
      <c r="I2002" s="12">
        <f>ufc_fighters[[#This Row],[height_feet]]*30.48+ufc_fighters[[#This Row],[height_inches]]*2.54</f>
        <v>175.26</v>
      </c>
    </row>
    <row r="2003" spans="1:9">
      <c r="A2003">
        <v>2002</v>
      </c>
      <c r="B2003" t="s">
        <v>2007</v>
      </c>
      <c r="C2003">
        <v>170</v>
      </c>
      <c r="D2003" s="1">
        <v>34565</v>
      </c>
      <c r="E2003" s="10">
        <v>1994</v>
      </c>
      <c r="F2003">
        <v>5</v>
      </c>
      <c r="G2003">
        <v>11</v>
      </c>
      <c r="H2003" s="12">
        <f>ufc_fighters[[#This Row],[weight_pounds]]*0.45359237</f>
        <v>77.110702900000007</v>
      </c>
      <c r="I2003" s="12">
        <f>ufc_fighters[[#This Row],[height_feet]]*30.48+ufc_fighters[[#This Row],[height_inches]]*2.54</f>
        <v>180.34</v>
      </c>
    </row>
    <row r="2004" spans="1:9">
      <c r="A2004">
        <v>2003</v>
      </c>
      <c r="B2004" t="s">
        <v>2008</v>
      </c>
      <c r="C2004">
        <v>185</v>
      </c>
      <c r="D2004" s="1"/>
      <c r="E2004" s="10">
        <v>0</v>
      </c>
      <c r="H2004" s="12">
        <f>ufc_fighters[[#This Row],[weight_pounds]]*0.45359237</f>
        <v>83.914588450000011</v>
      </c>
      <c r="I2004" s="12">
        <f>ufc_fighters[[#This Row],[height_feet]]*30.48+ufc_fighters[[#This Row],[height_inches]]*2.54</f>
        <v>0</v>
      </c>
    </row>
    <row r="2005" spans="1:9">
      <c r="A2005">
        <v>2004</v>
      </c>
      <c r="B2005" t="s">
        <v>2009</v>
      </c>
      <c r="D2005" s="1"/>
      <c r="E2005" s="10">
        <v>0</v>
      </c>
      <c r="H2005" s="12">
        <f>ufc_fighters[[#This Row],[weight_pounds]]*0.45359237</f>
        <v>0</v>
      </c>
      <c r="I2005" s="12">
        <f>ufc_fighters[[#This Row],[height_feet]]*30.48+ufc_fighters[[#This Row],[height_inches]]*2.54</f>
        <v>0</v>
      </c>
    </row>
    <row r="2006" spans="1:9">
      <c r="A2006">
        <v>2005</v>
      </c>
      <c r="B2006" t="s">
        <v>2010</v>
      </c>
      <c r="C2006">
        <v>400</v>
      </c>
      <c r="D2006" s="1"/>
      <c r="E2006" s="10">
        <v>0</v>
      </c>
      <c r="F2006">
        <v>6</v>
      </c>
      <c r="G2006">
        <v>2</v>
      </c>
      <c r="H2006" s="12">
        <f>ufc_fighters[[#This Row],[weight_pounds]]*0.45359237</f>
        <v>181.436948</v>
      </c>
      <c r="I2006" s="12">
        <f>ufc_fighters[[#This Row],[height_feet]]*30.48+ufc_fighters[[#This Row],[height_inches]]*2.54</f>
        <v>187.96</v>
      </c>
    </row>
    <row r="2007" spans="1:9">
      <c r="A2007">
        <v>2006</v>
      </c>
      <c r="B2007" t="s">
        <v>2011</v>
      </c>
      <c r="C2007">
        <v>125</v>
      </c>
      <c r="D2007" s="1">
        <v>35612</v>
      </c>
      <c r="E2007" s="10">
        <v>1997</v>
      </c>
      <c r="F2007">
        <v>5</v>
      </c>
      <c r="G2007">
        <v>3</v>
      </c>
      <c r="H2007" s="12">
        <f>ufc_fighters[[#This Row],[weight_pounds]]*0.45359237</f>
        <v>56.699046250000002</v>
      </c>
      <c r="I2007" s="12">
        <f>ufc_fighters[[#This Row],[height_feet]]*30.48+ufc_fighters[[#This Row],[height_inches]]*2.54</f>
        <v>160.02000000000001</v>
      </c>
    </row>
    <row r="2008" spans="1:9">
      <c r="A2008">
        <v>2007</v>
      </c>
      <c r="B2008" t="s">
        <v>2012</v>
      </c>
      <c r="C2008">
        <v>220</v>
      </c>
      <c r="D2008" s="1">
        <v>35787</v>
      </c>
      <c r="E2008" s="10">
        <v>1997</v>
      </c>
      <c r="F2008">
        <v>6</v>
      </c>
      <c r="G2008">
        <v>0</v>
      </c>
      <c r="H2008" s="12">
        <f>ufc_fighters[[#This Row],[weight_pounds]]*0.45359237</f>
        <v>99.79032140000001</v>
      </c>
      <c r="I2008" s="12">
        <f>ufc_fighters[[#This Row],[height_feet]]*30.48+ufc_fighters[[#This Row],[height_inches]]*2.54</f>
        <v>182.88</v>
      </c>
    </row>
    <row r="2009" spans="1:9">
      <c r="A2009">
        <v>2008</v>
      </c>
      <c r="B2009" t="s">
        <v>2013</v>
      </c>
      <c r="C2009">
        <v>205</v>
      </c>
      <c r="D2009" s="1">
        <v>25937</v>
      </c>
      <c r="E2009" s="10">
        <v>1971</v>
      </c>
      <c r="F2009">
        <v>6</v>
      </c>
      <c r="G2009">
        <v>0</v>
      </c>
      <c r="H2009" s="12">
        <f>ufc_fighters[[#This Row],[weight_pounds]]*0.45359237</f>
        <v>92.986435850000007</v>
      </c>
      <c r="I2009" s="12">
        <f>ufc_fighters[[#This Row],[height_feet]]*30.48+ufc_fighters[[#This Row],[height_inches]]*2.54</f>
        <v>182.88</v>
      </c>
    </row>
    <row r="2010" spans="1:9">
      <c r="A2010">
        <v>2009</v>
      </c>
      <c r="B2010" t="s">
        <v>2014</v>
      </c>
      <c r="C2010">
        <v>145</v>
      </c>
      <c r="D2010" s="1">
        <v>28840</v>
      </c>
      <c r="E2010" s="10">
        <v>1978</v>
      </c>
      <c r="F2010">
        <v>5</v>
      </c>
      <c r="G2010">
        <v>8</v>
      </c>
      <c r="H2010" s="12">
        <f>ufc_fighters[[#This Row],[weight_pounds]]*0.45359237</f>
        <v>65.770893650000005</v>
      </c>
      <c r="I2010" s="12">
        <f>ufc_fighters[[#This Row],[height_feet]]*30.48+ufc_fighters[[#This Row],[height_inches]]*2.54</f>
        <v>172.72</v>
      </c>
    </row>
    <row r="2011" spans="1:9">
      <c r="A2011">
        <v>2010</v>
      </c>
      <c r="B2011" t="s">
        <v>2015</v>
      </c>
      <c r="C2011">
        <v>185</v>
      </c>
      <c r="D2011" s="1">
        <v>31708</v>
      </c>
      <c r="E2011" s="10">
        <v>1986</v>
      </c>
      <c r="F2011">
        <v>6</v>
      </c>
      <c r="G2011">
        <v>1</v>
      </c>
      <c r="H2011" s="12">
        <f>ufc_fighters[[#This Row],[weight_pounds]]*0.45359237</f>
        <v>83.914588450000011</v>
      </c>
      <c r="I2011" s="12">
        <f>ufc_fighters[[#This Row],[height_feet]]*30.48+ufc_fighters[[#This Row],[height_inches]]*2.54</f>
        <v>185.42</v>
      </c>
    </row>
    <row r="2012" spans="1:9">
      <c r="A2012">
        <v>2011</v>
      </c>
      <c r="B2012" t="s">
        <v>2016</v>
      </c>
      <c r="C2012">
        <v>205</v>
      </c>
      <c r="D2012" s="1">
        <v>34388</v>
      </c>
      <c r="E2012" s="10">
        <v>1994</v>
      </c>
      <c r="F2012">
        <v>5</v>
      </c>
      <c r="G2012">
        <v>8</v>
      </c>
      <c r="H2012" s="12">
        <f>ufc_fighters[[#This Row],[weight_pounds]]*0.45359237</f>
        <v>92.986435850000007</v>
      </c>
      <c r="I2012" s="12">
        <f>ufc_fighters[[#This Row],[height_feet]]*30.48+ufc_fighters[[#This Row],[height_inches]]*2.54</f>
        <v>172.72</v>
      </c>
    </row>
    <row r="2013" spans="1:9">
      <c r="A2013">
        <v>2012</v>
      </c>
      <c r="B2013" t="s">
        <v>2017</v>
      </c>
      <c r="C2013">
        <v>255</v>
      </c>
      <c r="D2013" s="1">
        <v>29690</v>
      </c>
      <c r="E2013" s="10">
        <v>1981</v>
      </c>
      <c r="F2013">
        <v>6</v>
      </c>
      <c r="G2013">
        <v>8</v>
      </c>
      <c r="H2013" s="12">
        <f>ufc_fighters[[#This Row],[weight_pounds]]*0.45359237</f>
        <v>115.66605435000001</v>
      </c>
      <c r="I2013" s="12">
        <f>ufc_fighters[[#This Row],[height_feet]]*30.48+ufc_fighters[[#This Row],[height_inches]]*2.54</f>
        <v>203.2</v>
      </c>
    </row>
    <row r="2014" spans="1:9">
      <c r="A2014">
        <v>2013</v>
      </c>
      <c r="B2014" t="s">
        <v>2018</v>
      </c>
      <c r="C2014">
        <v>260</v>
      </c>
      <c r="D2014" s="1">
        <v>33619</v>
      </c>
      <c r="E2014" s="10">
        <v>1992</v>
      </c>
      <c r="F2014">
        <v>6</v>
      </c>
      <c r="G2014">
        <v>6</v>
      </c>
      <c r="H2014" s="12">
        <f>ufc_fighters[[#This Row],[weight_pounds]]*0.45359237</f>
        <v>117.9340162</v>
      </c>
      <c r="I2014" s="12">
        <f>ufc_fighters[[#This Row],[height_feet]]*30.48+ufc_fighters[[#This Row],[height_inches]]*2.54</f>
        <v>198.12</v>
      </c>
    </row>
    <row r="2015" spans="1:9">
      <c r="A2015">
        <v>2014</v>
      </c>
      <c r="B2015" t="s">
        <v>2019</v>
      </c>
      <c r="C2015">
        <v>125</v>
      </c>
      <c r="D2015" s="1"/>
      <c r="E2015" s="10">
        <v>0</v>
      </c>
      <c r="F2015">
        <v>5</v>
      </c>
      <c r="G2015">
        <v>7</v>
      </c>
      <c r="H2015" s="12">
        <f>ufc_fighters[[#This Row],[weight_pounds]]*0.45359237</f>
        <v>56.699046250000002</v>
      </c>
      <c r="I2015" s="12">
        <f>ufc_fighters[[#This Row],[height_feet]]*30.48+ufc_fighters[[#This Row],[height_inches]]*2.54</f>
        <v>170.18</v>
      </c>
    </row>
    <row r="2016" spans="1:9">
      <c r="A2016">
        <v>2015</v>
      </c>
      <c r="B2016" t="s">
        <v>2020</v>
      </c>
      <c r="C2016">
        <v>125</v>
      </c>
      <c r="D2016" s="1">
        <v>32374</v>
      </c>
      <c r="E2016" s="10">
        <v>1988</v>
      </c>
      <c r="F2016">
        <v>5</v>
      </c>
      <c r="G2016">
        <v>6</v>
      </c>
      <c r="H2016" s="12">
        <f>ufc_fighters[[#This Row],[weight_pounds]]*0.45359237</f>
        <v>56.699046250000002</v>
      </c>
      <c r="I2016" s="12">
        <f>ufc_fighters[[#This Row],[height_feet]]*30.48+ufc_fighters[[#This Row],[height_inches]]*2.54</f>
        <v>167.64000000000001</v>
      </c>
    </row>
    <row r="2017" spans="1:9">
      <c r="A2017">
        <v>2016</v>
      </c>
      <c r="B2017" t="s">
        <v>2021</v>
      </c>
      <c r="C2017">
        <v>155</v>
      </c>
      <c r="D2017" s="1">
        <v>28984</v>
      </c>
      <c r="E2017" s="10">
        <v>1979</v>
      </c>
      <c r="F2017">
        <v>5</v>
      </c>
      <c r="G2017">
        <v>9</v>
      </c>
      <c r="H2017" s="12">
        <f>ufc_fighters[[#This Row],[weight_pounds]]*0.45359237</f>
        <v>70.306817350000003</v>
      </c>
      <c r="I2017" s="12">
        <f>ufc_fighters[[#This Row],[height_feet]]*30.48+ufc_fighters[[#This Row],[height_inches]]*2.54</f>
        <v>175.26</v>
      </c>
    </row>
    <row r="2018" spans="1:9">
      <c r="A2018">
        <v>2017</v>
      </c>
      <c r="B2018" t="s">
        <v>2022</v>
      </c>
      <c r="C2018">
        <v>155</v>
      </c>
      <c r="D2018" s="1">
        <v>30551</v>
      </c>
      <c r="E2018" s="10">
        <v>1983</v>
      </c>
      <c r="F2018">
        <v>5</v>
      </c>
      <c r="G2018">
        <v>8</v>
      </c>
      <c r="H2018" s="12">
        <f>ufc_fighters[[#This Row],[weight_pounds]]*0.45359237</f>
        <v>70.306817350000003</v>
      </c>
      <c r="I2018" s="12">
        <f>ufc_fighters[[#This Row],[height_feet]]*30.48+ufc_fighters[[#This Row],[height_inches]]*2.54</f>
        <v>172.72</v>
      </c>
    </row>
    <row r="2019" spans="1:9">
      <c r="A2019">
        <v>2018</v>
      </c>
      <c r="B2019" t="s">
        <v>2023</v>
      </c>
      <c r="C2019">
        <v>135</v>
      </c>
      <c r="D2019" s="1">
        <v>35514</v>
      </c>
      <c r="E2019" s="10">
        <v>1997</v>
      </c>
      <c r="F2019">
        <v>5</v>
      </c>
      <c r="G2019">
        <v>7</v>
      </c>
      <c r="H2019" s="12">
        <f>ufc_fighters[[#This Row],[weight_pounds]]*0.45359237</f>
        <v>61.23496995</v>
      </c>
      <c r="I2019" s="12">
        <f>ufc_fighters[[#This Row],[height_feet]]*30.48+ufc_fighters[[#This Row],[height_inches]]*2.54</f>
        <v>170.18</v>
      </c>
    </row>
    <row r="2020" spans="1:9">
      <c r="A2020">
        <v>2019</v>
      </c>
      <c r="B2020" t="s">
        <v>2024</v>
      </c>
      <c r="C2020">
        <v>155</v>
      </c>
      <c r="D2020" s="1">
        <v>31480</v>
      </c>
      <c r="E2020" s="10">
        <v>1986</v>
      </c>
      <c r="F2020">
        <v>6</v>
      </c>
      <c r="G2020">
        <v>1</v>
      </c>
      <c r="H2020" s="12">
        <f>ufc_fighters[[#This Row],[weight_pounds]]*0.45359237</f>
        <v>70.306817350000003</v>
      </c>
      <c r="I2020" s="12">
        <f>ufc_fighters[[#This Row],[height_feet]]*30.48+ufc_fighters[[#This Row],[height_inches]]*2.54</f>
        <v>185.42</v>
      </c>
    </row>
    <row r="2021" spans="1:9">
      <c r="A2021">
        <v>2020</v>
      </c>
      <c r="B2021" t="s">
        <v>2025</v>
      </c>
      <c r="D2021" s="1"/>
      <c r="E2021" s="10">
        <v>0</v>
      </c>
      <c r="H2021" s="12">
        <f>ufc_fighters[[#This Row],[weight_pounds]]*0.45359237</f>
        <v>0</v>
      </c>
      <c r="I2021" s="12">
        <f>ufc_fighters[[#This Row],[height_feet]]*30.48+ufc_fighters[[#This Row],[height_inches]]*2.54</f>
        <v>0</v>
      </c>
    </row>
    <row r="2022" spans="1:9">
      <c r="A2022">
        <v>2021</v>
      </c>
      <c r="B2022" t="s">
        <v>2026</v>
      </c>
      <c r="C2022">
        <v>125</v>
      </c>
      <c r="D2022" s="1">
        <v>30809</v>
      </c>
      <c r="E2022" s="10">
        <v>1984</v>
      </c>
      <c r="F2022">
        <v>5</v>
      </c>
      <c r="G2022">
        <v>5</v>
      </c>
      <c r="H2022" s="12">
        <f>ufc_fighters[[#This Row],[weight_pounds]]*0.45359237</f>
        <v>56.699046250000002</v>
      </c>
      <c r="I2022" s="12">
        <f>ufc_fighters[[#This Row],[height_feet]]*30.48+ufc_fighters[[#This Row],[height_inches]]*2.54</f>
        <v>165.1</v>
      </c>
    </row>
    <row r="2023" spans="1:9">
      <c r="A2023">
        <v>2022</v>
      </c>
      <c r="B2023" t="s">
        <v>2027</v>
      </c>
      <c r="C2023">
        <v>125</v>
      </c>
      <c r="D2023" s="1">
        <v>32997</v>
      </c>
      <c r="E2023" s="10">
        <v>1990</v>
      </c>
      <c r="F2023">
        <v>5</v>
      </c>
      <c r="G2023">
        <v>4</v>
      </c>
      <c r="H2023" s="12">
        <f>ufc_fighters[[#This Row],[weight_pounds]]*0.45359237</f>
        <v>56.699046250000002</v>
      </c>
      <c r="I2023" s="12">
        <f>ufc_fighters[[#This Row],[height_feet]]*30.48+ufc_fighters[[#This Row],[height_inches]]*2.54</f>
        <v>162.56</v>
      </c>
    </row>
    <row r="2024" spans="1:9">
      <c r="A2024">
        <v>2023</v>
      </c>
      <c r="B2024" t="s">
        <v>2028</v>
      </c>
      <c r="C2024">
        <v>185</v>
      </c>
      <c r="D2024" s="1">
        <v>29439</v>
      </c>
      <c r="E2024" s="10">
        <v>1980</v>
      </c>
      <c r="F2024">
        <v>5</v>
      </c>
      <c r="G2024">
        <v>10</v>
      </c>
      <c r="H2024" s="12">
        <f>ufc_fighters[[#This Row],[weight_pounds]]*0.45359237</f>
        <v>83.914588450000011</v>
      </c>
      <c r="I2024" s="12">
        <f>ufc_fighters[[#This Row],[height_feet]]*30.48+ufc_fighters[[#This Row],[height_inches]]*2.54</f>
        <v>177.8</v>
      </c>
    </row>
    <row r="2025" spans="1:9">
      <c r="A2025">
        <v>2024</v>
      </c>
      <c r="B2025" t="s">
        <v>2029</v>
      </c>
      <c r="C2025">
        <v>265</v>
      </c>
      <c r="D2025" s="1">
        <v>27958</v>
      </c>
      <c r="E2025" s="10">
        <v>1976</v>
      </c>
      <c r="F2025">
        <v>6</v>
      </c>
      <c r="G2025">
        <v>7</v>
      </c>
      <c r="H2025" s="12">
        <f>ufc_fighters[[#This Row],[weight_pounds]]*0.45359237</f>
        <v>120.20197805000001</v>
      </c>
      <c r="I2025" s="12">
        <f>ufc_fighters[[#This Row],[height_feet]]*30.48+ufc_fighters[[#This Row],[height_inches]]*2.54</f>
        <v>200.66</v>
      </c>
    </row>
    <row r="2026" spans="1:9">
      <c r="A2026">
        <v>2025</v>
      </c>
      <c r="B2026" t="s">
        <v>2030</v>
      </c>
      <c r="C2026">
        <v>170</v>
      </c>
      <c r="D2026" s="1">
        <v>29853</v>
      </c>
      <c r="E2026" s="10">
        <v>1981</v>
      </c>
      <c r="F2026">
        <v>6</v>
      </c>
      <c r="G2026">
        <v>0</v>
      </c>
      <c r="H2026" s="12">
        <f>ufc_fighters[[#This Row],[weight_pounds]]*0.45359237</f>
        <v>77.110702900000007</v>
      </c>
      <c r="I2026" s="12">
        <f>ufc_fighters[[#This Row],[height_feet]]*30.48+ufc_fighters[[#This Row],[height_inches]]*2.54</f>
        <v>182.88</v>
      </c>
    </row>
    <row r="2027" spans="1:9">
      <c r="A2027">
        <v>2026</v>
      </c>
      <c r="B2027" t="s">
        <v>2031</v>
      </c>
      <c r="C2027">
        <v>185</v>
      </c>
      <c r="D2027" s="1">
        <v>31721</v>
      </c>
      <c r="E2027" s="10">
        <v>1986</v>
      </c>
      <c r="F2027">
        <v>6</v>
      </c>
      <c r="G2027">
        <v>4</v>
      </c>
      <c r="H2027" s="12">
        <f>ufc_fighters[[#This Row],[weight_pounds]]*0.45359237</f>
        <v>83.914588450000011</v>
      </c>
      <c r="I2027" s="12">
        <f>ufc_fighters[[#This Row],[height_feet]]*30.48+ufc_fighters[[#This Row],[height_inches]]*2.54</f>
        <v>193.04</v>
      </c>
    </row>
    <row r="2028" spans="1:9">
      <c r="A2028">
        <v>2027</v>
      </c>
      <c r="B2028" t="s">
        <v>2032</v>
      </c>
      <c r="C2028">
        <v>225</v>
      </c>
      <c r="D2028" s="1">
        <v>27808</v>
      </c>
      <c r="E2028" s="10">
        <v>1976</v>
      </c>
      <c r="F2028">
        <v>6</v>
      </c>
      <c r="G2028">
        <v>1</v>
      </c>
      <c r="H2028" s="12">
        <f>ufc_fighters[[#This Row],[weight_pounds]]*0.45359237</f>
        <v>102.05828325</v>
      </c>
      <c r="I2028" s="12">
        <f>ufc_fighters[[#This Row],[height_feet]]*30.48+ufc_fighters[[#This Row],[height_inches]]*2.54</f>
        <v>185.42</v>
      </c>
    </row>
    <row r="2029" spans="1:9">
      <c r="A2029">
        <v>2028</v>
      </c>
      <c r="B2029" t="s">
        <v>2033</v>
      </c>
      <c r="C2029">
        <v>135</v>
      </c>
      <c r="D2029" s="1">
        <v>33253</v>
      </c>
      <c r="E2029" s="10">
        <v>1991</v>
      </c>
      <c r="F2029">
        <v>5</v>
      </c>
      <c r="G2029">
        <v>9</v>
      </c>
      <c r="H2029" s="12">
        <f>ufc_fighters[[#This Row],[weight_pounds]]*0.45359237</f>
        <v>61.23496995</v>
      </c>
      <c r="I2029" s="12">
        <f>ufc_fighters[[#This Row],[height_feet]]*30.48+ufc_fighters[[#This Row],[height_inches]]*2.54</f>
        <v>175.26</v>
      </c>
    </row>
    <row r="2030" spans="1:9">
      <c r="A2030">
        <v>2029</v>
      </c>
      <c r="B2030" t="s">
        <v>2034</v>
      </c>
      <c r="C2030">
        <v>155</v>
      </c>
      <c r="D2030" s="1">
        <v>28271</v>
      </c>
      <c r="E2030" s="10">
        <v>1977</v>
      </c>
      <c r="F2030">
        <v>5</v>
      </c>
      <c r="G2030">
        <v>9</v>
      </c>
      <c r="H2030" s="12">
        <f>ufc_fighters[[#This Row],[weight_pounds]]*0.45359237</f>
        <v>70.306817350000003</v>
      </c>
      <c r="I2030" s="12">
        <f>ufc_fighters[[#This Row],[height_feet]]*30.48+ufc_fighters[[#This Row],[height_inches]]*2.54</f>
        <v>175.26</v>
      </c>
    </row>
    <row r="2031" spans="1:9">
      <c r="A2031">
        <v>2030</v>
      </c>
      <c r="B2031" t="s">
        <v>2035</v>
      </c>
      <c r="C2031">
        <v>185</v>
      </c>
      <c r="D2031" s="1">
        <v>30439</v>
      </c>
      <c r="E2031" s="10">
        <v>1983</v>
      </c>
      <c r="F2031">
        <v>6</v>
      </c>
      <c r="G2031">
        <v>3</v>
      </c>
      <c r="H2031" s="12">
        <f>ufc_fighters[[#This Row],[weight_pounds]]*0.45359237</f>
        <v>83.914588450000011</v>
      </c>
      <c r="I2031" s="12">
        <f>ufc_fighters[[#This Row],[height_feet]]*30.48+ufc_fighters[[#This Row],[height_inches]]*2.54</f>
        <v>190.5</v>
      </c>
    </row>
    <row r="2032" spans="1:9">
      <c r="A2032">
        <v>2031</v>
      </c>
      <c r="B2032" t="s">
        <v>2036</v>
      </c>
      <c r="D2032" s="1"/>
      <c r="E2032" s="10">
        <v>0</v>
      </c>
      <c r="H2032" s="12">
        <f>ufc_fighters[[#This Row],[weight_pounds]]*0.45359237</f>
        <v>0</v>
      </c>
      <c r="I2032" s="12">
        <f>ufc_fighters[[#This Row],[height_feet]]*30.48+ufc_fighters[[#This Row],[height_inches]]*2.54</f>
        <v>0</v>
      </c>
    </row>
    <row r="2033" spans="1:9">
      <c r="A2033">
        <v>2032</v>
      </c>
      <c r="B2033" t="s">
        <v>2037</v>
      </c>
      <c r="C2033">
        <v>185</v>
      </c>
      <c r="D2033" s="1"/>
      <c r="E2033" s="10">
        <v>0</v>
      </c>
      <c r="H2033" s="12">
        <f>ufc_fighters[[#This Row],[weight_pounds]]*0.45359237</f>
        <v>83.914588450000011</v>
      </c>
      <c r="I2033" s="12">
        <f>ufc_fighters[[#This Row],[height_feet]]*30.48+ufc_fighters[[#This Row],[height_inches]]*2.54</f>
        <v>0</v>
      </c>
    </row>
    <row r="2034" spans="1:9">
      <c r="A2034">
        <v>2033</v>
      </c>
      <c r="B2034" t="s">
        <v>2038</v>
      </c>
      <c r="C2034">
        <v>115</v>
      </c>
      <c r="D2034" s="1">
        <v>33463</v>
      </c>
      <c r="E2034" s="10">
        <v>1991</v>
      </c>
      <c r="F2034">
        <v>5</v>
      </c>
      <c r="G2034">
        <v>7</v>
      </c>
      <c r="H2034" s="12">
        <f>ufc_fighters[[#This Row],[weight_pounds]]*0.45359237</f>
        <v>52.163122550000004</v>
      </c>
      <c r="I2034" s="12">
        <f>ufc_fighters[[#This Row],[height_feet]]*30.48+ufc_fighters[[#This Row],[height_inches]]*2.54</f>
        <v>170.18</v>
      </c>
    </row>
    <row r="2035" spans="1:9">
      <c r="A2035">
        <v>2034</v>
      </c>
      <c r="B2035" t="s">
        <v>2039</v>
      </c>
      <c r="C2035">
        <v>205</v>
      </c>
      <c r="D2035" s="1">
        <v>29224</v>
      </c>
      <c r="E2035" s="10">
        <v>1980</v>
      </c>
      <c r="F2035">
        <v>6</v>
      </c>
      <c r="G2035">
        <v>6</v>
      </c>
      <c r="H2035" s="12">
        <f>ufc_fighters[[#This Row],[weight_pounds]]*0.45359237</f>
        <v>92.986435850000007</v>
      </c>
      <c r="I2035" s="12">
        <f>ufc_fighters[[#This Row],[height_feet]]*30.48+ufc_fighters[[#This Row],[height_inches]]*2.54</f>
        <v>198.12</v>
      </c>
    </row>
    <row r="2036" spans="1:9">
      <c r="A2036">
        <v>2035</v>
      </c>
      <c r="B2036" t="s">
        <v>2040</v>
      </c>
      <c r="C2036">
        <v>185</v>
      </c>
      <c r="D2036" s="1">
        <v>28698</v>
      </c>
      <c r="E2036" s="10">
        <v>1978</v>
      </c>
      <c r="F2036">
        <v>6</v>
      </c>
      <c r="G2036">
        <v>0</v>
      </c>
      <c r="H2036" s="12">
        <f>ufc_fighters[[#This Row],[weight_pounds]]*0.45359237</f>
        <v>83.914588450000011</v>
      </c>
      <c r="I2036" s="12">
        <f>ufc_fighters[[#This Row],[height_feet]]*30.48+ufc_fighters[[#This Row],[height_inches]]*2.54</f>
        <v>182.88</v>
      </c>
    </row>
    <row r="2037" spans="1:9">
      <c r="A2037">
        <v>2036</v>
      </c>
      <c r="B2037" t="s">
        <v>2041</v>
      </c>
      <c r="C2037">
        <v>205</v>
      </c>
      <c r="D2037" s="1">
        <v>30228</v>
      </c>
      <c r="E2037" s="10">
        <v>1982</v>
      </c>
      <c r="F2037">
        <v>6</v>
      </c>
      <c r="G2037">
        <v>6</v>
      </c>
      <c r="H2037" s="12">
        <f>ufc_fighters[[#This Row],[weight_pounds]]*0.45359237</f>
        <v>92.986435850000007</v>
      </c>
      <c r="I2037" s="12">
        <f>ufc_fighters[[#This Row],[height_feet]]*30.48+ufc_fighters[[#This Row],[height_inches]]*2.54</f>
        <v>198.12</v>
      </c>
    </row>
    <row r="2038" spans="1:9">
      <c r="A2038">
        <v>2037</v>
      </c>
      <c r="B2038" t="s">
        <v>2042</v>
      </c>
      <c r="C2038">
        <v>265</v>
      </c>
      <c r="D2038" s="1">
        <v>28084</v>
      </c>
      <c r="E2038" s="10">
        <v>1976</v>
      </c>
      <c r="F2038">
        <v>6</v>
      </c>
      <c r="G2038">
        <v>10</v>
      </c>
      <c r="H2038" s="12">
        <f>ufc_fighters[[#This Row],[weight_pounds]]*0.45359237</f>
        <v>120.20197805000001</v>
      </c>
      <c r="I2038" s="12">
        <f>ufc_fighters[[#This Row],[height_feet]]*30.48+ufc_fighters[[#This Row],[height_inches]]*2.54</f>
        <v>208.28</v>
      </c>
    </row>
    <row r="2039" spans="1:9">
      <c r="A2039">
        <v>2038</v>
      </c>
      <c r="B2039" t="s">
        <v>2043</v>
      </c>
      <c r="C2039">
        <v>170</v>
      </c>
      <c r="D2039" s="1">
        <v>31028</v>
      </c>
      <c r="E2039" s="10">
        <v>1984</v>
      </c>
      <c r="F2039">
        <v>5</v>
      </c>
      <c r="G2039">
        <v>11</v>
      </c>
      <c r="H2039" s="12">
        <f>ufc_fighters[[#This Row],[weight_pounds]]*0.45359237</f>
        <v>77.110702900000007</v>
      </c>
      <c r="I2039" s="12">
        <f>ufc_fighters[[#This Row],[height_feet]]*30.48+ufc_fighters[[#This Row],[height_inches]]*2.54</f>
        <v>180.34</v>
      </c>
    </row>
    <row r="2040" spans="1:9">
      <c r="A2040">
        <v>2039</v>
      </c>
      <c r="B2040" t="s">
        <v>2044</v>
      </c>
      <c r="C2040">
        <v>170</v>
      </c>
      <c r="D2040" s="1">
        <v>31682</v>
      </c>
      <c r="E2040" s="10">
        <v>1986</v>
      </c>
      <c r="F2040">
        <v>5</v>
      </c>
      <c r="G2040">
        <v>11</v>
      </c>
      <c r="H2040" s="12">
        <f>ufc_fighters[[#This Row],[weight_pounds]]*0.45359237</f>
        <v>77.110702900000007</v>
      </c>
      <c r="I2040" s="12">
        <f>ufc_fighters[[#This Row],[height_feet]]*30.48+ufc_fighters[[#This Row],[height_inches]]*2.54</f>
        <v>180.34</v>
      </c>
    </row>
    <row r="2041" spans="1:9">
      <c r="A2041">
        <v>2040</v>
      </c>
      <c r="B2041" t="s">
        <v>2045</v>
      </c>
      <c r="C2041">
        <v>185</v>
      </c>
      <c r="D2041" s="1">
        <v>29237</v>
      </c>
      <c r="E2041" s="10">
        <v>1980</v>
      </c>
      <c r="F2041">
        <v>6</v>
      </c>
      <c r="G2041">
        <v>0</v>
      </c>
      <c r="H2041" s="12">
        <f>ufc_fighters[[#This Row],[weight_pounds]]*0.45359237</f>
        <v>83.914588450000011</v>
      </c>
      <c r="I2041" s="12">
        <f>ufc_fighters[[#This Row],[height_feet]]*30.48+ufc_fighters[[#This Row],[height_inches]]*2.54</f>
        <v>182.88</v>
      </c>
    </row>
    <row r="2042" spans="1:9">
      <c r="A2042">
        <v>2041</v>
      </c>
      <c r="B2042" t="s">
        <v>2046</v>
      </c>
      <c r="C2042">
        <v>155</v>
      </c>
      <c r="D2042" s="1">
        <v>32338</v>
      </c>
      <c r="E2042" s="10">
        <v>1988</v>
      </c>
      <c r="F2042">
        <v>5</v>
      </c>
      <c r="G2042">
        <v>9</v>
      </c>
      <c r="H2042" s="12">
        <f>ufc_fighters[[#This Row],[weight_pounds]]*0.45359237</f>
        <v>70.306817350000003</v>
      </c>
      <c r="I2042" s="12">
        <f>ufc_fighters[[#This Row],[height_feet]]*30.48+ufc_fighters[[#This Row],[height_inches]]*2.54</f>
        <v>175.26</v>
      </c>
    </row>
    <row r="2043" spans="1:9">
      <c r="A2043">
        <v>2042</v>
      </c>
      <c r="B2043" t="s">
        <v>2047</v>
      </c>
      <c r="D2043" s="1"/>
      <c r="E2043" s="10">
        <v>0</v>
      </c>
      <c r="H2043" s="12">
        <f>ufc_fighters[[#This Row],[weight_pounds]]*0.45359237</f>
        <v>0</v>
      </c>
      <c r="I2043" s="12">
        <f>ufc_fighters[[#This Row],[height_feet]]*30.48+ufc_fighters[[#This Row],[height_inches]]*2.54</f>
        <v>0</v>
      </c>
    </row>
    <row r="2044" spans="1:9">
      <c r="A2044">
        <v>2043</v>
      </c>
      <c r="B2044" t="s">
        <v>2048</v>
      </c>
      <c r="C2044">
        <v>155</v>
      </c>
      <c r="D2044" s="1">
        <v>29332</v>
      </c>
      <c r="E2044" s="10">
        <v>1980</v>
      </c>
      <c r="F2044">
        <v>5</v>
      </c>
      <c r="G2044">
        <v>10</v>
      </c>
      <c r="H2044" s="12">
        <f>ufc_fighters[[#This Row],[weight_pounds]]*0.45359237</f>
        <v>70.306817350000003</v>
      </c>
      <c r="I2044" s="12">
        <f>ufc_fighters[[#This Row],[height_feet]]*30.48+ufc_fighters[[#This Row],[height_inches]]*2.54</f>
        <v>177.8</v>
      </c>
    </row>
    <row r="2045" spans="1:9">
      <c r="A2045">
        <v>2044</v>
      </c>
      <c r="B2045" t="s">
        <v>2049</v>
      </c>
      <c r="C2045">
        <v>145</v>
      </c>
      <c r="D2045" s="1"/>
      <c r="E2045" s="10">
        <v>0</v>
      </c>
      <c r="F2045">
        <v>5</v>
      </c>
      <c r="G2045">
        <v>10</v>
      </c>
      <c r="H2045" s="12">
        <f>ufc_fighters[[#This Row],[weight_pounds]]*0.45359237</f>
        <v>65.770893650000005</v>
      </c>
      <c r="I2045" s="12">
        <f>ufc_fighters[[#This Row],[height_feet]]*30.48+ufc_fighters[[#This Row],[height_inches]]*2.54</f>
        <v>177.8</v>
      </c>
    </row>
    <row r="2046" spans="1:9">
      <c r="A2046">
        <v>2045</v>
      </c>
      <c r="B2046" t="s">
        <v>2050</v>
      </c>
      <c r="C2046">
        <v>155</v>
      </c>
      <c r="D2046" s="1">
        <v>25639</v>
      </c>
      <c r="E2046" s="10">
        <v>1970</v>
      </c>
      <c r="F2046">
        <v>5</v>
      </c>
      <c r="G2046">
        <v>8</v>
      </c>
      <c r="H2046" s="12">
        <f>ufc_fighters[[#This Row],[weight_pounds]]*0.45359237</f>
        <v>70.306817350000003</v>
      </c>
      <c r="I2046" s="12">
        <f>ufc_fighters[[#This Row],[height_feet]]*30.48+ufc_fighters[[#This Row],[height_inches]]*2.54</f>
        <v>172.72</v>
      </c>
    </row>
    <row r="2047" spans="1:9">
      <c r="A2047">
        <v>2046</v>
      </c>
      <c r="B2047" t="s">
        <v>2051</v>
      </c>
      <c r="C2047">
        <v>170</v>
      </c>
      <c r="D2047" s="1">
        <v>34952</v>
      </c>
      <c r="E2047" s="10">
        <v>1995</v>
      </c>
      <c r="F2047">
        <v>6</v>
      </c>
      <c r="G2047">
        <v>2</v>
      </c>
      <c r="H2047" s="12">
        <f>ufc_fighters[[#This Row],[weight_pounds]]*0.45359237</f>
        <v>77.110702900000007</v>
      </c>
      <c r="I2047" s="12">
        <f>ufc_fighters[[#This Row],[height_feet]]*30.48+ufc_fighters[[#This Row],[height_inches]]*2.54</f>
        <v>187.96</v>
      </c>
    </row>
    <row r="2048" spans="1:9">
      <c r="A2048">
        <v>2047</v>
      </c>
      <c r="B2048" t="s">
        <v>2052</v>
      </c>
      <c r="C2048">
        <v>185</v>
      </c>
      <c r="D2048" s="1">
        <v>30153</v>
      </c>
      <c r="E2048" s="10">
        <v>1982</v>
      </c>
      <c r="F2048">
        <v>6</v>
      </c>
      <c r="G2048">
        <v>0</v>
      </c>
      <c r="H2048" s="12">
        <f>ufc_fighters[[#This Row],[weight_pounds]]*0.45359237</f>
        <v>83.914588450000011</v>
      </c>
      <c r="I2048" s="12">
        <f>ufc_fighters[[#This Row],[height_feet]]*30.48+ufc_fighters[[#This Row],[height_inches]]*2.54</f>
        <v>182.88</v>
      </c>
    </row>
    <row r="2049" spans="1:9">
      <c r="A2049">
        <v>2048</v>
      </c>
      <c r="B2049" t="s">
        <v>2053</v>
      </c>
      <c r="C2049">
        <v>145</v>
      </c>
      <c r="D2049" s="1">
        <v>34592</v>
      </c>
      <c r="E2049" s="10">
        <v>1994</v>
      </c>
      <c r="F2049">
        <v>5</v>
      </c>
      <c r="G2049">
        <v>11</v>
      </c>
      <c r="H2049" s="12">
        <f>ufc_fighters[[#This Row],[weight_pounds]]*0.45359237</f>
        <v>65.770893650000005</v>
      </c>
      <c r="I2049" s="12">
        <f>ufc_fighters[[#This Row],[height_feet]]*30.48+ufc_fighters[[#This Row],[height_inches]]*2.54</f>
        <v>180.34</v>
      </c>
    </row>
    <row r="2050" spans="1:9">
      <c r="A2050">
        <v>2049</v>
      </c>
      <c r="B2050" t="s">
        <v>2054</v>
      </c>
      <c r="C2050">
        <v>115</v>
      </c>
      <c r="D2050" s="1">
        <v>36471</v>
      </c>
      <c r="E2050" s="10">
        <v>1999</v>
      </c>
      <c r="F2050">
        <v>5</v>
      </c>
      <c r="G2050">
        <v>3</v>
      </c>
      <c r="H2050" s="12">
        <f>ufc_fighters[[#This Row],[weight_pounds]]*0.45359237</f>
        <v>52.163122550000004</v>
      </c>
      <c r="I2050" s="12">
        <f>ufc_fighters[[#This Row],[height_feet]]*30.48+ufc_fighters[[#This Row],[height_inches]]*2.54</f>
        <v>160.02000000000001</v>
      </c>
    </row>
    <row r="2051" spans="1:9">
      <c r="A2051">
        <v>2050</v>
      </c>
      <c r="B2051" t="s">
        <v>2055</v>
      </c>
      <c r="C2051">
        <v>155</v>
      </c>
      <c r="D2051" s="1">
        <v>32127</v>
      </c>
      <c r="E2051" s="10">
        <v>1987</v>
      </c>
      <c r="F2051">
        <v>6</v>
      </c>
      <c r="G2051">
        <v>0</v>
      </c>
      <c r="H2051" s="12">
        <f>ufc_fighters[[#This Row],[weight_pounds]]*0.45359237</f>
        <v>70.306817350000003</v>
      </c>
      <c r="I2051" s="12">
        <f>ufc_fighters[[#This Row],[height_feet]]*30.48+ufc_fighters[[#This Row],[height_inches]]*2.54</f>
        <v>182.88</v>
      </c>
    </row>
    <row r="2052" spans="1:9">
      <c r="A2052">
        <v>2051</v>
      </c>
      <c r="B2052" t="s">
        <v>2056</v>
      </c>
      <c r="C2052">
        <v>145</v>
      </c>
      <c r="D2052" s="1"/>
      <c r="E2052" s="10">
        <v>0</v>
      </c>
      <c r="F2052">
        <v>5</v>
      </c>
      <c r="G2052">
        <v>5</v>
      </c>
      <c r="H2052" s="12">
        <f>ufc_fighters[[#This Row],[weight_pounds]]*0.45359237</f>
        <v>65.770893650000005</v>
      </c>
      <c r="I2052" s="12">
        <f>ufc_fighters[[#This Row],[height_feet]]*30.48+ufc_fighters[[#This Row],[height_inches]]*2.54</f>
        <v>165.1</v>
      </c>
    </row>
    <row r="2053" spans="1:9">
      <c r="A2053">
        <v>2052</v>
      </c>
      <c r="B2053" t="s">
        <v>2057</v>
      </c>
      <c r="C2053">
        <v>155</v>
      </c>
      <c r="D2053" s="1">
        <v>30814</v>
      </c>
      <c r="E2053" s="10">
        <v>1984</v>
      </c>
      <c r="F2053">
        <v>5</v>
      </c>
      <c r="G2053">
        <v>9</v>
      </c>
      <c r="H2053" s="12">
        <f>ufc_fighters[[#This Row],[weight_pounds]]*0.45359237</f>
        <v>70.306817350000003</v>
      </c>
      <c r="I2053" s="12">
        <f>ufc_fighters[[#This Row],[height_feet]]*30.48+ufc_fighters[[#This Row],[height_inches]]*2.54</f>
        <v>175.26</v>
      </c>
    </row>
    <row r="2054" spans="1:9">
      <c r="A2054">
        <v>2053</v>
      </c>
      <c r="B2054" t="s">
        <v>2058</v>
      </c>
      <c r="C2054">
        <v>185</v>
      </c>
      <c r="D2054" s="1">
        <v>30195</v>
      </c>
      <c r="E2054" s="10">
        <v>1982</v>
      </c>
      <c r="F2054">
        <v>6</v>
      </c>
      <c r="G2054">
        <v>1</v>
      </c>
      <c r="H2054" s="12">
        <f>ufc_fighters[[#This Row],[weight_pounds]]*0.45359237</f>
        <v>83.914588450000011</v>
      </c>
      <c r="I2054" s="12">
        <f>ufc_fighters[[#This Row],[height_feet]]*30.48+ufc_fighters[[#This Row],[height_inches]]*2.54</f>
        <v>185.42</v>
      </c>
    </row>
    <row r="2055" spans="1:9">
      <c r="A2055">
        <v>2054</v>
      </c>
      <c r="B2055" t="s">
        <v>2059</v>
      </c>
      <c r="C2055">
        <v>135</v>
      </c>
      <c r="D2055" s="1">
        <v>29488</v>
      </c>
      <c r="E2055" s="10">
        <v>1980</v>
      </c>
      <c r="F2055">
        <v>5</v>
      </c>
      <c r="G2055">
        <v>6</v>
      </c>
      <c r="H2055" s="12">
        <f>ufc_fighters[[#This Row],[weight_pounds]]*0.45359237</f>
        <v>61.23496995</v>
      </c>
      <c r="I2055" s="12">
        <f>ufc_fighters[[#This Row],[height_feet]]*30.48+ufc_fighters[[#This Row],[height_inches]]*2.54</f>
        <v>167.64000000000001</v>
      </c>
    </row>
    <row r="2056" spans="1:9">
      <c r="A2056">
        <v>2055</v>
      </c>
      <c r="B2056" t="s">
        <v>2060</v>
      </c>
      <c r="D2056" s="1"/>
      <c r="E2056" s="10">
        <v>0</v>
      </c>
      <c r="H2056" s="12">
        <f>ufc_fighters[[#This Row],[weight_pounds]]*0.45359237</f>
        <v>0</v>
      </c>
      <c r="I2056" s="12">
        <f>ufc_fighters[[#This Row],[height_feet]]*30.48+ufc_fighters[[#This Row],[height_inches]]*2.54</f>
        <v>0</v>
      </c>
    </row>
    <row r="2057" spans="1:9">
      <c r="A2057">
        <v>2056</v>
      </c>
      <c r="B2057" t="s">
        <v>2061</v>
      </c>
      <c r="C2057">
        <v>185</v>
      </c>
      <c r="D2057" s="1"/>
      <c r="E2057" s="10">
        <v>0</v>
      </c>
      <c r="F2057">
        <v>6</v>
      </c>
      <c r="G2057">
        <v>1</v>
      </c>
      <c r="H2057" s="12">
        <f>ufc_fighters[[#This Row],[weight_pounds]]*0.45359237</f>
        <v>83.914588450000011</v>
      </c>
      <c r="I2057" s="12">
        <f>ufc_fighters[[#This Row],[height_feet]]*30.48+ufc_fighters[[#This Row],[height_inches]]*2.54</f>
        <v>185.42</v>
      </c>
    </row>
    <row r="2058" spans="1:9">
      <c r="A2058">
        <v>2057</v>
      </c>
      <c r="B2058" t="s">
        <v>2062</v>
      </c>
      <c r="C2058">
        <v>230</v>
      </c>
      <c r="D2058" s="1">
        <v>29518</v>
      </c>
      <c r="E2058" s="10">
        <v>1980</v>
      </c>
      <c r="F2058">
        <v>6</v>
      </c>
      <c r="G2058">
        <v>4</v>
      </c>
      <c r="H2058" s="12">
        <f>ufc_fighters[[#This Row],[weight_pounds]]*0.45359237</f>
        <v>104.32624510000001</v>
      </c>
      <c r="I2058" s="12">
        <f>ufc_fighters[[#This Row],[height_feet]]*30.48+ufc_fighters[[#This Row],[height_inches]]*2.54</f>
        <v>193.04</v>
      </c>
    </row>
    <row r="2059" spans="1:9">
      <c r="A2059">
        <v>2058</v>
      </c>
      <c r="B2059" t="s">
        <v>2063</v>
      </c>
      <c r="C2059">
        <v>170</v>
      </c>
      <c r="D2059" s="1">
        <v>30732</v>
      </c>
      <c r="E2059" s="10">
        <v>1984</v>
      </c>
      <c r="F2059">
        <v>6</v>
      </c>
      <c r="G2059">
        <v>2</v>
      </c>
      <c r="H2059" s="12">
        <f>ufc_fighters[[#This Row],[weight_pounds]]*0.45359237</f>
        <v>77.110702900000007</v>
      </c>
      <c r="I2059" s="12">
        <f>ufc_fighters[[#This Row],[height_feet]]*30.48+ufc_fighters[[#This Row],[height_inches]]*2.54</f>
        <v>187.96</v>
      </c>
    </row>
    <row r="2060" spans="1:9">
      <c r="A2060">
        <v>2059</v>
      </c>
      <c r="B2060" t="s">
        <v>2064</v>
      </c>
      <c r="C2060">
        <v>115</v>
      </c>
      <c r="D2060" s="1"/>
      <c r="E2060" s="10">
        <v>0</v>
      </c>
      <c r="F2060">
        <v>5</v>
      </c>
      <c r="G2060">
        <v>3</v>
      </c>
      <c r="H2060" s="12">
        <f>ufc_fighters[[#This Row],[weight_pounds]]*0.45359237</f>
        <v>52.163122550000004</v>
      </c>
      <c r="I2060" s="12">
        <f>ufc_fighters[[#This Row],[height_feet]]*30.48+ufc_fighters[[#This Row],[height_inches]]*2.54</f>
        <v>160.02000000000001</v>
      </c>
    </row>
    <row r="2061" spans="1:9">
      <c r="A2061">
        <v>2060</v>
      </c>
      <c r="B2061" t="s">
        <v>2065</v>
      </c>
      <c r="C2061">
        <v>145</v>
      </c>
      <c r="D2061" s="1">
        <v>32264</v>
      </c>
      <c r="E2061" s="10">
        <v>1988</v>
      </c>
      <c r="F2061">
        <v>5</v>
      </c>
      <c r="G2061">
        <v>6</v>
      </c>
      <c r="H2061" s="12">
        <f>ufc_fighters[[#This Row],[weight_pounds]]*0.45359237</f>
        <v>65.770893650000005</v>
      </c>
      <c r="I2061" s="12">
        <f>ufc_fighters[[#This Row],[height_feet]]*30.48+ufc_fighters[[#This Row],[height_inches]]*2.54</f>
        <v>167.64000000000001</v>
      </c>
    </row>
    <row r="2062" spans="1:9">
      <c r="A2062">
        <v>2061</v>
      </c>
      <c r="B2062" t="s">
        <v>2066</v>
      </c>
      <c r="C2062">
        <v>155</v>
      </c>
      <c r="D2062" s="1">
        <v>32027</v>
      </c>
      <c r="E2062" s="10">
        <v>1987</v>
      </c>
      <c r="F2062">
        <v>5</v>
      </c>
      <c r="G2062">
        <v>10</v>
      </c>
      <c r="H2062" s="12">
        <f>ufc_fighters[[#This Row],[weight_pounds]]*0.45359237</f>
        <v>70.306817350000003</v>
      </c>
      <c r="I2062" s="12">
        <f>ufc_fighters[[#This Row],[height_feet]]*30.48+ufc_fighters[[#This Row],[height_inches]]*2.54</f>
        <v>177.8</v>
      </c>
    </row>
    <row r="2063" spans="1:9">
      <c r="A2063">
        <v>2062</v>
      </c>
      <c r="B2063" t="s">
        <v>2067</v>
      </c>
      <c r="C2063">
        <v>155</v>
      </c>
      <c r="D2063" s="1">
        <v>34084</v>
      </c>
      <c r="E2063" s="10">
        <v>1993</v>
      </c>
      <c r="F2063">
        <v>6</v>
      </c>
      <c r="G2063">
        <v>1</v>
      </c>
      <c r="H2063" s="12">
        <f>ufc_fighters[[#This Row],[weight_pounds]]*0.45359237</f>
        <v>70.306817350000003</v>
      </c>
      <c r="I2063" s="12">
        <f>ufc_fighters[[#This Row],[height_feet]]*30.48+ufc_fighters[[#This Row],[height_inches]]*2.54</f>
        <v>185.42</v>
      </c>
    </row>
    <row r="2064" spans="1:9">
      <c r="A2064">
        <v>2063</v>
      </c>
      <c r="B2064" t="s">
        <v>2068</v>
      </c>
      <c r="C2064">
        <v>180</v>
      </c>
      <c r="D2064" s="1"/>
      <c r="E2064" s="10">
        <v>0</v>
      </c>
      <c r="F2064">
        <v>5</v>
      </c>
      <c r="G2064">
        <v>9</v>
      </c>
      <c r="H2064" s="12">
        <f>ufc_fighters[[#This Row],[weight_pounds]]*0.45359237</f>
        <v>81.646626600000005</v>
      </c>
      <c r="I2064" s="12">
        <f>ufc_fighters[[#This Row],[height_feet]]*30.48+ufc_fighters[[#This Row],[height_inches]]*2.54</f>
        <v>175.26</v>
      </c>
    </row>
    <row r="2065" spans="1:9">
      <c r="A2065">
        <v>2064</v>
      </c>
      <c r="B2065" t="s">
        <v>2069</v>
      </c>
      <c r="C2065">
        <v>193</v>
      </c>
      <c r="D2065" s="1"/>
      <c r="E2065" s="10">
        <v>0</v>
      </c>
      <c r="F2065">
        <v>5</v>
      </c>
      <c r="G2065">
        <v>10</v>
      </c>
      <c r="H2065" s="12">
        <f>ufc_fighters[[#This Row],[weight_pounds]]*0.45359237</f>
        <v>87.543327410000003</v>
      </c>
      <c r="I2065" s="12">
        <f>ufc_fighters[[#This Row],[height_feet]]*30.48+ufc_fighters[[#This Row],[height_inches]]*2.54</f>
        <v>177.8</v>
      </c>
    </row>
    <row r="2066" spans="1:9">
      <c r="A2066">
        <v>2065</v>
      </c>
      <c r="B2066" t="s">
        <v>2070</v>
      </c>
      <c r="C2066">
        <v>170</v>
      </c>
      <c r="D2066" s="1">
        <v>32375</v>
      </c>
      <c r="E2066" s="10">
        <v>1988</v>
      </c>
      <c r="F2066">
        <v>5</v>
      </c>
      <c r="G2066">
        <v>11</v>
      </c>
      <c r="H2066" s="12">
        <f>ufc_fighters[[#This Row],[weight_pounds]]*0.45359237</f>
        <v>77.110702900000007</v>
      </c>
      <c r="I2066" s="12">
        <f>ufc_fighters[[#This Row],[height_feet]]*30.48+ufc_fighters[[#This Row],[height_inches]]*2.54</f>
        <v>180.34</v>
      </c>
    </row>
    <row r="2067" spans="1:9">
      <c r="A2067">
        <v>2066</v>
      </c>
      <c r="B2067" t="s">
        <v>2071</v>
      </c>
      <c r="C2067">
        <v>265</v>
      </c>
      <c r="D2067" s="1">
        <v>34429</v>
      </c>
      <c r="E2067" s="10">
        <v>1994</v>
      </c>
      <c r="F2067">
        <v>6</v>
      </c>
      <c r="G2067">
        <v>5</v>
      </c>
      <c r="H2067" s="12">
        <f>ufc_fighters[[#This Row],[weight_pounds]]*0.45359237</f>
        <v>120.20197805000001</v>
      </c>
      <c r="I2067" s="12">
        <f>ufc_fighters[[#This Row],[height_feet]]*30.48+ufc_fighters[[#This Row],[height_inches]]*2.54</f>
        <v>195.57999999999998</v>
      </c>
    </row>
    <row r="2068" spans="1:9">
      <c r="A2068">
        <v>2067</v>
      </c>
      <c r="B2068" t="s">
        <v>2072</v>
      </c>
      <c r="C2068">
        <v>185</v>
      </c>
      <c r="D2068" s="1"/>
      <c r="E2068" s="10">
        <v>0</v>
      </c>
      <c r="F2068">
        <v>5</v>
      </c>
      <c r="G2068">
        <v>10</v>
      </c>
      <c r="H2068" s="12">
        <f>ufc_fighters[[#This Row],[weight_pounds]]*0.45359237</f>
        <v>83.914588450000011</v>
      </c>
      <c r="I2068" s="12">
        <f>ufc_fighters[[#This Row],[height_feet]]*30.48+ufc_fighters[[#This Row],[height_inches]]*2.54</f>
        <v>177.8</v>
      </c>
    </row>
    <row r="2069" spans="1:9">
      <c r="A2069">
        <v>2068</v>
      </c>
      <c r="B2069" t="s">
        <v>2073</v>
      </c>
      <c r="C2069">
        <v>170</v>
      </c>
      <c r="D2069" s="1"/>
      <c r="E2069" s="10">
        <v>0</v>
      </c>
      <c r="F2069">
        <v>6</v>
      </c>
      <c r="G2069">
        <v>1</v>
      </c>
      <c r="H2069" s="12">
        <f>ufc_fighters[[#This Row],[weight_pounds]]*0.45359237</f>
        <v>77.110702900000007</v>
      </c>
      <c r="I2069" s="12">
        <f>ufc_fighters[[#This Row],[height_feet]]*30.48+ufc_fighters[[#This Row],[height_inches]]*2.54</f>
        <v>185.42</v>
      </c>
    </row>
    <row r="2070" spans="1:9">
      <c r="A2070">
        <v>2069</v>
      </c>
      <c r="B2070" t="s">
        <v>2074</v>
      </c>
      <c r="C2070">
        <v>185</v>
      </c>
      <c r="D2070" s="1">
        <v>32129</v>
      </c>
      <c r="E2070" s="10">
        <v>1987</v>
      </c>
      <c r="F2070">
        <v>6</v>
      </c>
      <c r="G2070">
        <v>1</v>
      </c>
      <c r="H2070" s="12">
        <f>ufc_fighters[[#This Row],[weight_pounds]]*0.45359237</f>
        <v>83.914588450000011</v>
      </c>
      <c r="I2070" s="12">
        <f>ufc_fighters[[#This Row],[height_feet]]*30.48+ufc_fighters[[#This Row],[height_inches]]*2.54</f>
        <v>185.42</v>
      </c>
    </row>
    <row r="2071" spans="1:9">
      <c r="A2071">
        <v>2070</v>
      </c>
      <c r="B2071" t="s">
        <v>2075</v>
      </c>
      <c r="C2071">
        <v>205</v>
      </c>
      <c r="D2071" s="1">
        <v>31197</v>
      </c>
      <c r="E2071" s="10">
        <v>1985</v>
      </c>
      <c r="F2071">
        <v>6</v>
      </c>
      <c r="G2071">
        <v>4</v>
      </c>
      <c r="H2071" s="12">
        <f>ufc_fighters[[#This Row],[weight_pounds]]*0.45359237</f>
        <v>92.986435850000007</v>
      </c>
      <c r="I2071" s="12">
        <f>ufc_fighters[[#This Row],[height_feet]]*30.48+ufc_fighters[[#This Row],[height_inches]]*2.54</f>
        <v>193.04</v>
      </c>
    </row>
    <row r="2072" spans="1:9">
      <c r="A2072">
        <v>2071</v>
      </c>
      <c r="B2072" t="s">
        <v>2076</v>
      </c>
      <c r="C2072">
        <v>170</v>
      </c>
      <c r="D2072" s="1">
        <v>32791</v>
      </c>
      <c r="E2072" s="10">
        <v>1989</v>
      </c>
      <c r="F2072">
        <v>6</v>
      </c>
      <c r="G2072">
        <v>0</v>
      </c>
      <c r="H2072" s="12">
        <f>ufc_fighters[[#This Row],[weight_pounds]]*0.45359237</f>
        <v>77.110702900000007</v>
      </c>
      <c r="I2072" s="12">
        <f>ufc_fighters[[#This Row],[height_feet]]*30.48+ufc_fighters[[#This Row],[height_inches]]*2.54</f>
        <v>182.88</v>
      </c>
    </row>
    <row r="2073" spans="1:9">
      <c r="A2073">
        <v>2072</v>
      </c>
      <c r="B2073" t="s">
        <v>2077</v>
      </c>
      <c r="C2073">
        <v>205</v>
      </c>
      <c r="D2073" s="1"/>
      <c r="E2073" s="10">
        <v>0</v>
      </c>
      <c r="H2073" s="12">
        <f>ufc_fighters[[#This Row],[weight_pounds]]*0.45359237</f>
        <v>92.986435850000007</v>
      </c>
      <c r="I2073" s="12">
        <f>ufc_fighters[[#This Row],[height_feet]]*30.48+ufc_fighters[[#This Row],[height_inches]]*2.54</f>
        <v>0</v>
      </c>
    </row>
    <row r="2074" spans="1:9">
      <c r="A2074">
        <v>2073</v>
      </c>
      <c r="B2074" t="s">
        <v>2078</v>
      </c>
      <c r="C2074">
        <v>170</v>
      </c>
      <c r="D2074" s="1">
        <v>30099</v>
      </c>
      <c r="E2074" s="10">
        <v>1982</v>
      </c>
      <c r="F2074">
        <v>5</v>
      </c>
      <c r="G2074">
        <v>8</v>
      </c>
      <c r="H2074" s="12">
        <f>ufc_fighters[[#This Row],[weight_pounds]]*0.45359237</f>
        <v>77.110702900000007</v>
      </c>
      <c r="I2074" s="12">
        <f>ufc_fighters[[#This Row],[height_feet]]*30.48+ufc_fighters[[#This Row],[height_inches]]*2.54</f>
        <v>172.72</v>
      </c>
    </row>
    <row r="2075" spans="1:9">
      <c r="A2075">
        <v>2074</v>
      </c>
      <c r="B2075" t="s">
        <v>2079</v>
      </c>
      <c r="C2075">
        <v>155</v>
      </c>
      <c r="D2075" s="1">
        <v>30399</v>
      </c>
      <c r="E2075" s="10">
        <v>1983</v>
      </c>
      <c r="F2075">
        <v>5</v>
      </c>
      <c r="G2075">
        <v>11</v>
      </c>
      <c r="H2075" s="12">
        <f>ufc_fighters[[#This Row],[weight_pounds]]*0.45359237</f>
        <v>70.306817350000003</v>
      </c>
      <c r="I2075" s="12">
        <f>ufc_fighters[[#This Row],[height_feet]]*30.48+ufc_fighters[[#This Row],[height_inches]]*2.54</f>
        <v>180.34</v>
      </c>
    </row>
    <row r="2076" spans="1:9">
      <c r="A2076">
        <v>2075</v>
      </c>
      <c r="B2076" t="s">
        <v>2080</v>
      </c>
      <c r="C2076">
        <v>155</v>
      </c>
      <c r="D2076" s="1"/>
      <c r="E2076" s="10">
        <v>0</v>
      </c>
      <c r="F2076">
        <v>5</v>
      </c>
      <c r="G2076">
        <v>5</v>
      </c>
      <c r="H2076" s="12">
        <f>ufc_fighters[[#This Row],[weight_pounds]]*0.45359237</f>
        <v>70.306817350000003</v>
      </c>
      <c r="I2076" s="12">
        <f>ufc_fighters[[#This Row],[height_feet]]*30.48+ufc_fighters[[#This Row],[height_inches]]*2.54</f>
        <v>165.1</v>
      </c>
    </row>
    <row r="2077" spans="1:9">
      <c r="A2077">
        <v>2076</v>
      </c>
      <c r="B2077" t="s">
        <v>2081</v>
      </c>
      <c r="C2077">
        <v>145</v>
      </c>
      <c r="D2077" s="1">
        <v>30053</v>
      </c>
      <c r="E2077" s="10">
        <v>1982</v>
      </c>
      <c r="F2077">
        <v>5</v>
      </c>
      <c r="G2077">
        <v>9</v>
      </c>
      <c r="H2077" s="12">
        <f>ufc_fighters[[#This Row],[weight_pounds]]*0.45359237</f>
        <v>65.770893650000005</v>
      </c>
      <c r="I2077" s="12">
        <f>ufc_fighters[[#This Row],[height_feet]]*30.48+ufc_fighters[[#This Row],[height_inches]]*2.54</f>
        <v>175.26</v>
      </c>
    </row>
    <row r="2078" spans="1:9">
      <c r="A2078">
        <v>2077</v>
      </c>
      <c r="B2078" t="s">
        <v>2082</v>
      </c>
      <c r="C2078">
        <v>135</v>
      </c>
      <c r="D2078" s="1">
        <v>32229</v>
      </c>
      <c r="E2078" s="10">
        <v>1988</v>
      </c>
      <c r="F2078">
        <v>5</v>
      </c>
      <c r="G2078">
        <v>5</v>
      </c>
      <c r="H2078" s="12">
        <f>ufc_fighters[[#This Row],[weight_pounds]]*0.45359237</f>
        <v>61.23496995</v>
      </c>
      <c r="I2078" s="12">
        <f>ufc_fighters[[#This Row],[height_feet]]*30.48+ufc_fighters[[#This Row],[height_inches]]*2.54</f>
        <v>165.1</v>
      </c>
    </row>
    <row r="2079" spans="1:9">
      <c r="A2079">
        <v>2078</v>
      </c>
      <c r="B2079" t="s">
        <v>2083</v>
      </c>
      <c r="C2079">
        <v>170</v>
      </c>
      <c r="D2079" s="1"/>
      <c r="E2079" s="10">
        <v>0</v>
      </c>
      <c r="F2079">
        <v>5</v>
      </c>
      <c r="G2079">
        <v>7</v>
      </c>
      <c r="H2079" s="12">
        <f>ufc_fighters[[#This Row],[weight_pounds]]*0.45359237</f>
        <v>77.110702900000007</v>
      </c>
      <c r="I2079" s="12">
        <f>ufc_fighters[[#This Row],[height_feet]]*30.48+ufc_fighters[[#This Row],[height_inches]]*2.54</f>
        <v>170.18</v>
      </c>
    </row>
    <row r="2080" spans="1:9">
      <c r="A2080">
        <v>2079</v>
      </c>
      <c r="B2080" t="s">
        <v>2084</v>
      </c>
      <c r="C2080">
        <v>205</v>
      </c>
      <c r="D2080" s="1">
        <v>29695</v>
      </c>
      <c r="E2080" s="10">
        <v>1981</v>
      </c>
      <c r="F2080">
        <v>6</v>
      </c>
      <c r="G2080">
        <v>3</v>
      </c>
      <c r="H2080" s="12">
        <f>ufc_fighters[[#This Row],[weight_pounds]]*0.45359237</f>
        <v>92.986435850000007</v>
      </c>
      <c r="I2080" s="12">
        <f>ufc_fighters[[#This Row],[height_feet]]*30.48+ufc_fighters[[#This Row],[height_inches]]*2.54</f>
        <v>190.5</v>
      </c>
    </row>
    <row r="2081" spans="1:9">
      <c r="A2081">
        <v>2080</v>
      </c>
      <c r="B2081" t="s">
        <v>2085</v>
      </c>
      <c r="C2081">
        <v>135</v>
      </c>
      <c r="D2081" s="1">
        <v>30378</v>
      </c>
      <c r="E2081" s="10">
        <v>1983</v>
      </c>
      <c r="F2081">
        <v>5</v>
      </c>
      <c r="G2081">
        <v>6</v>
      </c>
      <c r="H2081" s="12">
        <f>ufc_fighters[[#This Row],[weight_pounds]]*0.45359237</f>
        <v>61.23496995</v>
      </c>
      <c r="I2081" s="12">
        <f>ufc_fighters[[#This Row],[height_feet]]*30.48+ufc_fighters[[#This Row],[height_inches]]*2.54</f>
        <v>167.64000000000001</v>
      </c>
    </row>
    <row r="2082" spans="1:9">
      <c r="A2082">
        <v>2081</v>
      </c>
      <c r="B2082" t="s">
        <v>2086</v>
      </c>
      <c r="C2082">
        <v>145</v>
      </c>
      <c r="D2082" s="1">
        <v>31168</v>
      </c>
      <c r="E2082" s="10">
        <v>1985</v>
      </c>
      <c r="F2082">
        <v>5</v>
      </c>
      <c r="G2082">
        <v>6</v>
      </c>
      <c r="H2082" s="12">
        <f>ufc_fighters[[#This Row],[weight_pounds]]*0.45359237</f>
        <v>65.770893650000005</v>
      </c>
      <c r="I2082" s="12">
        <f>ufc_fighters[[#This Row],[height_feet]]*30.48+ufc_fighters[[#This Row],[height_inches]]*2.54</f>
        <v>167.64000000000001</v>
      </c>
    </row>
    <row r="2083" spans="1:9">
      <c r="A2083">
        <v>2082</v>
      </c>
      <c r="B2083" t="s">
        <v>2087</v>
      </c>
      <c r="C2083">
        <v>185</v>
      </c>
      <c r="D2083" s="1">
        <v>30697</v>
      </c>
      <c r="E2083" s="10">
        <v>1984</v>
      </c>
      <c r="F2083">
        <v>5</v>
      </c>
      <c r="G2083">
        <v>10</v>
      </c>
      <c r="H2083" s="12">
        <f>ufc_fighters[[#This Row],[weight_pounds]]*0.45359237</f>
        <v>83.914588450000011</v>
      </c>
      <c r="I2083" s="12">
        <f>ufc_fighters[[#This Row],[height_feet]]*30.48+ufc_fighters[[#This Row],[height_inches]]*2.54</f>
        <v>177.8</v>
      </c>
    </row>
    <row r="2084" spans="1:9">
      <c r="A2084">
        <v>2083</v>
      </c>
      <c r="B2084" t="s">
        <v>2088</v>
      </c>
      <c r="C2084">
        <v>155</v>
      </c>
      <c r="D2084" s="1"/>
      <c r="E2084" s="10">
        <v>0</v>
      </c>
      <c r="H2084" s="12">
        <f>ufc_fighters[[#This Row],[weight_pounds]]*0.45359237</f>
        <v>70.306817350000003</v>
      </c>
      <c r="I2084" s="12">
        <f>ufc_fighters[[#This Row],[height_feet]]*30.48+ufc_fighters[[#This Row],[height_inches]]*2.54</f>
        <v>0</v>
      </c>
    </row>
    <row r="2085" spans="1:9">
      <c r="A2085">
        <v>2084</v>
      </c>
      <c r="B2085" t="s">
        <v>2089</v>
      </c>
      <c r="C2085">
        <v>125</v>
      </c>
      <c r="D2085" s="1">
        <v>32188</v>
      </c>
      <c r="E2085" s="10">
        <v>1988</v>
      </c>
      <c r="F2085">
        <v>5</v>
      </c>
      <c r="G2085">
        <v>7</v>
      </c>
      <c r="H2085" s="12">
        <f>ufc_fighters[[#This Row],[weight_pounds]]*0.45359237</f>
        <v>56.699046250000002</v>
      </c>
      <c r="I2085" s="12">
        <f>ufc_fighters[[#This Row],[height_feet]]*30.48+ufc_fighters[[#This Row],[height_inches]]*2.54</f>
        <v>170.18</v>
      </c>
    </row>
    <row r="2086" spans="1:9">
      <c r="A2086">
        <v>2085</v>
      </c>
      <c r="B2086" t="s">
        <v>2090</v>
      </c>
      <c r="C2086">
        <v>205</v>
      </c>
      <c r="D2086" s="1">
        <v>32068</v>
      </c>
      <c r="E2086" s="10">
        <v>1987</v>
      </c>
      <c r="F2086">
        <v>6</v>
      </c>
      <c r="G2086">
        <v>0</v>
      </c>
      <c r="H2086" s="12">
        <f>ufc_fighters[[#This Row],[weight_pounds]]*0.45359237</f>
        <v>92.986435850000007</v>
      </c>
      <c r="I2086" s="12">
        <f>ufc_fighters[[#This Row],[height_feet]]*30.48+ufc_fighters[[#This Row],[height_inches]]*2.54</f>
        <v>182.88</v>
      </c>
    </row>
    <row r="2087" spans="1:9">
      <c r="A2087">
        <v>2086</v>
      </c>
      <c r="B2087" t="s">
        <v>2091</v>
      </c>
      <c r="C2087">
        <v>145</v>
      </c>
      <c r="D2087" s="1">
        <v>30101</v>
      </c>
      <c r="E2087" s="10">
        <v>1982</v>
      </c>
      <c r="F2087">
        <v>5</v>
      </c>
      <c r="G2087">
        <v>6</v>
      </c>
      <c r="H2087" s="12">
        <f>ufc_fighters[[#This Row],[weight_pounds]]*0.45359237</f>
        <v>65.770893650000005</v>
      </c>
      <c r="I2087" s="12">
        <f>ufc_fighters[[#This Row],[height_feet]]*30.48+ufc_fighters[[#This Row],[height_inches]]*2.54</f>
        <v>167.64000000000001</v>
      </c>
    </row>
    <row r="2088" spans="1:9">
      <c r="A2088">
        <v>2087</v>
      </c>
      <c r="B2088" t="s">
        <v>2092</v>
      </c>
      <c r="C2088">
        <v>185</v>
      </c>
      <c r="D2088" s="1">
        <v>28465</v>
      </c>
      <c r="E2088" s="10">
        <v>1977</v>
      </c>
      <c r="F2088">
        <v>5</v>
      </c>
      <c r="G2088">
        <v>11</v>
      </c>
      <c r="H2088" s="12">
        <f>ufc_fighters[[#This Row],[weight_pounds]]*0.45359237</f>
        <v>83.914588450000011</v>
      </c>
      <c r="I2088" s="12">
        <f>ufc_fighters[[#This Row],[height_feet]]*30.48+ufc_fighters[[#This Row],[height_inches]]*2.54</f>
        <v>180.34</v>
      </c>
    </row>
    <row r="2089" spans="1:9">
      <c r="A2089">
        <v>2088</v>
      </c>
      <c r="B2089" t="s">
        <v>2093</v>
      </c>
      <c r="C2089">
        <v>170</v>
      </c>
      <c r="D2089" s="1">
        <v>27239</v>
      </c>
      <c r="E2089" s="10">
        <v>1974</v>
      </c>
      <c r="F2089">
        <v>5</v>
      </c>
      <c r="G2089">
        <v>10</v>
      </c>
      <c r="H2089" s="12">
        <f>ufc_fighters[[#This Row],[weight_pounds]]*0.45359237</f>
        <v>77.110702900000007</v>
      </c>
      <c r="I2089" s="12">
        <f>ufc_fighters[[#This Row],[height_feet]]*30.48+ufc_fighters[[#This Row],[height_inches]]*2.54</f>
        <v>177.8</v>
      </c>
    </row>
    <row r="2090" spans="1:9">
      <c r="A2090">
        <v>2089</v>
      </c>
      <c r="B2090" t="s">
        <v>2094</v>
      </c>
      <c r="C2090">
        <v>170</v>
      </c>
      <c r="D2090" s="1"/>
      <c r="E2090" s="10">
        <v>0</v>
      </c>
      <c r="F2090">
        <v>6</v>
      </c>
      <c r="G2090">
        <v>2</v>
      </c>
      <c r="H2090" s="12">
        <f>ufc_fighters[[#This Row],[weight_pounds]]*0.45359237</f>
        <v>77.110702900000007</v>
      </c>
      <c r="I2090" s="12">
        <f>ufc_fighters[[#This Row],[height_feet]]*30.48+ufc_fighters[[#This Row],[height_inches]]*2.54</f>
        <v>187.96</v>
      </c>
    </row>
    <row r="2091" spans="1:9">
      <c r="A2091">
        <v>2090</v>
      </c>
      <c r="B2091" t="s">
        <v>2095</v>
      </c>
      <c r="C2091">
        <v>185</v>
      </c>
      <c r="D2091" s="1">
        <v>30088</v>
      </c>
      <c r="E2091" s="10">
        <v>1982</v>
      </c>
      <c r="F2091">
        <v>6</v>
      </c>
      <c r="G2091">
        <v>2</v>
      </c>
      <c r="H2091" s="12">
        <f>ufc_fighters[[#This Row],[weight_pounds]]*0.45359237</f>
        <v>83.914588450000011</v>
      </c>
      <c r="I2091" s="12">
        <f>ufc_fighters[[#This Row],[height_feet]]*30.48+ufc_fighters[[#This Row],[height_inches]]*2.54</f>
        <v>187.96</v>
      </c>
    </row>
    <row r="2092" spans="1:9">
      <c r="A2092">
        <v>2091</v>
      </c>
      <c r="B2092" t="s">
        <v>2096</v>
      </c>
      <c r="C2092">
        <v>170</v>
      </c>
      <c r="D2092" s="1">
        <v>30748</v>
      </c>
      <c r="E2092" s="10">
        <v>1984</v>
      </c>
      <c r="F2092">
        <v>6</v>
      </c>
      <c r="G2092">
        <v>0</v>
      </c>
      <c r="H2092" s="12">
        <f>ufc_fighters[[#This Row],[weight_pounds]]*0.45359237</f>
        <v>77.110702900000007</v>
      </c>
      <c r="I2092" s="12">
        <f>ufc_fighters[[#This Row],[height_feet]]*30.48+ufc_fighters[[#This Row],[height_inches]]*2.54</f>
        <v>182.88</v>
      </c>
    </row>
    <row r="2093" spans="1:9">
      <c r="A2093">
        <v>2092</v>
      </c>
      <c r="B2093" t="s">
        <v>2097</v>
      </c>
      <c r="C2093">
        <v>170</v>
      </c>
      <c r="D2093" s="1">
        <v>31993</v>
      </c>
      <c r="E2093" s="10">
        <v>1987</v>
      </c>
      <c r="F2093">
        <v>6</v>
      </c>
      <c r="G2093">
        <v>3</v>
      </c>
      <c r="H2093" s="12">
        <f>ufc_fighters[[#This Row],[weight_pounds]]*0.45359237</f>
        <v>77.110702900000007</v>
      </c>
      <c r="I2093" s="12">
        <f>ufc_fighters[[#This Row],[height_feet]]*30.48+ufc_fighters[[#This Row],[height_inches]]*2.54</f>
        <v>190.5</v>
      </c>
    </row>
    <row r="2094" spans="1:9">
      <c r="A2094">
        <v>2093</v>
      </c>
      <c r="B2094" t="s">
        <v>2098</v>
      </c>
      <c r="C2094">
        <v>185</v>
      </c>
      <c r="D2094" s="1"/>
      <c r="E2094" s="10">
        <v>0</v>
      </c>
      <c r="F2094">
        <v>6</v>
      </c>
      <c r="G2094">
        <v>1</v>
      </c>
      <c r="H2094" s="12">
        <f>ufc_fighters[[#This Row],[weight_pounds]]*0.45359237</f>
        <v>83.914588450000011</v>
      </c>
      <c r="I2094" s="12">
        <f>ufc_fighters[[#This Row],[height_feet]]*30.48+ufc_fighters[[#This Row],[height_inches]]*2.54</f>
        <v>185.42</v>
      </c>
    </row>
    <row r="2095" spans="1:9">
      <c r="A2095">
        <v>2094</v>
      </c>
      <c r="B2095" t="s">
        <v>2099</v>
      </c>
      <c r="C2095">
        <v>185</v>
      </c>
      <c r="D2095" s="1"/>
      <c r="E2095" s="10">
        <v>0</v>
      </c>
      <c r="F2095">
        <v>5</v>
      </c>
      <c r="G2095">
        <v>9</v>
      </c>
      <c r="H2095" s="12">
        <f>ufc_fighters[[#This Row],[weight_pounds]]*0.45359237</f>
        <v>83.914588450000011</v>
      </c>
      <c r="I2095" s="12">
        <f>ufc_fighters[[#This Row],[height_feet]]*30.48+ufc_fighters[[#This Row],[height_inches]]*2.54</f>
        <v>175.26</v>
      </c>
    </row>
    <row r="2096" spans="1:9">
      <c r="A2096">
        <v>2095</v>
      </c>
      <c r="B2096" t="s">
        <v>2100</v>
      </c>
      <c r="C2096">
        <v>145</v>
      </c>
      <c r="D2096" s="1">
        <v>29621</v>
      </c>
      <c r="E2096" s="10">
        <v>1981</v>
      </c>
      <c r="F2096">
        <v>5</v>
      </c>
      <c r="G2096">
        <v>9</v>
      </c>
      <c r="H2096" s="12">
        <f>ufc_fighters[[#This Row],[weight_pounds]]*0.45359237</f>
        <v>65.770893650000005</v>
      </c>
      <c r="I2096" s="12">
        <f>ufc_fighters[[#This Row],[height_feet]]*30.48+ufc_fighters[[#This Row],[height_inches]]*2.54</f>
        <v>175.26</v>
      </c>
    </row>
    <row r="2097" spans="1:9">
      <c r="A2097">
        <v>2096</v>
      </c>
      <c r="B2097" t="s">
        <v>2101</v>
      </c>
      <c r="C2097">
        <v>200</v>
      </c>
      <c r="D2097" s="1">
        <v>24838</v>
      </c>
      <c r="E2097" s="10">
        <v>1968</v>
      </c>
      <c r="F2097">
        <v>6</v>
      </c>
      <c r="G2097">
        <v>1</v>
      </c>
      <c r="H2097" s="12">
        <f>ufc_fighters[[#This Row],[weight_pounds]]*0.45359237</f>
        <v>90.718474000000001</v>
      </c>
      <c r="I2097" s="12">
        <f>ufc_fighters[[#This Row],[height_feet]]*30.48+ufc_fighters[[#This Row],[height_inches]]*2.54</f>
        <v>185.42</v>
      </c>
    </row>
    <row r="2098" spans="1:9">
      <c r="A2098">
        <v>2097</v>
      </c>
      <c r="B2098" t="s">
        <v>2102</v>
      </c>
      <c r="C2098">
        <v>155</v>
      </c>
      <c r="D2098" s="1">
        <v>32457</v>
      </c>
      <c r="E2098" s="10">
        <v>1988</v>
      </c>
      <c r="F2098">
        <v>5</v>
      </c>
      <c r="G2098">
        <v>9</v>
      </c>
      <c r="H2098" s="12">
        <f>ufc_fighters[[#This Row],[weight_pounds]]*0.45359237</f>
        <v>70.306817350000003</v>
      </c>
      <c r="I2098" s="12">
        <f>ufc_fighters[[#This Row],[height_feet]]*30.48+ufc_fighters[[#This Row],[height_inches]]*2.54</f>
        <v>175.26</v>
      </c>
    </row>
    <row r="2099" spans="1:9">
      <c r="A2099">
        <v>2098</v>
      </c>
      <c r="B2099" t="s">
        <v>2103</v>
      </c>
      <c r="C2099">
        <v>185</v>
      </c>
      <c r="D2099" s="1">
        <v>32342</v>
      </c>
      <c r="E2099" s="10">
        <v>1988</v>
      </c>
      <c r="F2099">
        <v>6</v>
      </c>
      <c r="G2099">
        <v>0</v>
      </c>
      <c r="H2099" s="12">
        <f>ufc_fighters[[#This Row],[weight_pounds]]*0.45359237</f>
        <v>83.914588450000011</v>
      </c>
      <c r="I2099" s="12">
        <f>ufc_fighters[[#This Row],[height_feet]]*30.48+ufc_fighters[[#This Row],[height_inches]]*2.54</f>
        <v>182.88</v>
      </c>
    </row>
    <row r="2100" spans="1:9">
      <c r="A2100">
        <v>2099</v>
      </c>
      <c r="B2100" t="s">
        <v>2104</v>
      </c>
      <c r="C2100">
        <v>220</v>
      </c>
      <c r="D2100" s="1">
        <v>27240</v>
      </c>
      <c r="E2100" s="10">
        <v>1974</v>
      </c>
      <c r="F2100">
        <v>6</v>
      </c>
      <c r="G2100">
        <v>1</v>
      </c>
      <c r="H2100" s="12">
        <f>ufc_fighters[[#This Row],[weight_pounds]]*0.45359237</f>
        <v>99.79032140000001</v>
      </c>
      <c r="I2100" s="12">
        <f>ufc_fighters[[#This Row],[height_feet]]*30.48+ufc_fighters[[#This Row],[height_inches]]*2.54</f>
        <v>185.42</v>
      </c>
    </row>
    <row r="2101" spans="1:9">
      <c r="A2101">
        <v>2100</v>
      </c>
      <c r="B2101" t="s">
        <v>2105</v>
      </c>
      <c r="C2101">
        <v>185</v>
      </c>
      <c r="D2101" s="1"/>
      <c r="E2101" s="10">
        <v>0</v>
      </c>
      <c r="F2101">
        <v>5</v>
      </c>
      <c r="G2101">
        <v>8</v>
      </c>
      <c r="H2101" s="12">
        <f>ufc_fighters[[#This Row],[weight_pounds]]*0.45359237</f>
        <v>83.914588450000011</v>
      </c>
      <c r="I2101" s="12">
        <f>ufc_fighters[[#This Row],[height_feet]]*30.48+ufc_fighters[[#This Row],[height_inches]]*2.54</f>
        <v>172.72</v>
      </c>
    </row>
    <row r="2102" spans="1:9">
      <c r="A2102">
        <v>2101</v>
      </c>
      <c r="B2102" t="s">
        <v>2106</v>
      </c>
      <c r="C2102">
        <v>155</v>
      </c>
      <c r="D2102" s="1">
        <v>27993</v>
      </c>
      <c r="E2102" s="10">
        <v>1976</v>
      </c>
      <c r="F2102">
        <v>6</v>
      </c>
      <c r="G2102">
        <v>0</v>
      </c>
      <c r="H2102" s="12">
        <f>ufc_fighters[[#This Row],[weight_pounds]]*0.45359237</f>
        <v>70.306817350000003</v>
      </c>
      <c r="I2102" s="12">
        <f>ufc_fighters[[#This Row],[height_feet]]*30.48+ufc_fighters[[#This Row],[height_inches]]*2.54</f>
        <v>182.88</v>
      </c>
    </row>
    <row r="2103" spans="1:9">
      <c r="A2103">
        <v>2102</v>
      </c>
      <c r="B2103" t="s">
        <v>2107</v>
      </c>
      <c r="C2103">
        <v>185</v>
      </c>
      <c r="D2103" s="1">
        <v>32187</v>
      </c>
      <c r="E2103" s="10">
        <v>1988</v>
      </c>
      <c r="F2103">
        <v>6</v>
      </c>
      <c r="G2103">
        <v>1</v>
      </c>
      <c r="H2103" s="12">
        <f>ufc_fighters[[#This Row],[weight_pounds]]*0.45359237</f>
        <v>83.914588450000011</v>
      </c>
      <c r="I2103" s="12">
        <f>ufc_fighters[[#This Row],[height_feet]]*30.48+ufc_fighters[[#This Row],[height_inches]]*2.54</f>
        <v>185.42</v>
      </c>
    </row>
    <row r="2104" spans="1:9">
      <c r="A2104">
        <v>2103</v>
      </c>
      <c r="B2104" t="s">
        <v>2108</v>
      </c>
      <c r="C2104">
        <v>205</v>
      </c>
      <c r="D2104" s="1">
        <v>29310</v>
      </c>
      <c r="E2104" s="10">
        <v>1980</v>
      </c>
      <c r="F2104">
        <v>5</v>
      </c>
      <c r="G2104">
        <v>11</v>
      </c>
      <c r="H2104" s="12">
        <f>ufc_fighters[[#This Row],[weight_pounds]]*0.45359237</f>
        <v>92.986435850000007</v>
      </c>
      <c r="I2104" s="12">
        <f>ufc_fighters[[#This Row],[height_feet]]*30.48+ufc_fighters[[#This Row],[height_inches]]*2.54</f>
        <v>180.34</v>
      </c>
    </row>
    <row r="2105" spans="1:9">
      <c r="A2105">
        <v>2104</v>
      </c>
      <c r="B2105" t="s">
        <v>2109</v>
      </c>
      <c r="C2105">
        <v>170</v>
      </c>
      <c r="D2105" s="1"/>
      <c r="E2105" s="10">
        <v>0</v>
      </c>
      <c r="F2105">
        <v>5</v>
      </c>
      <c r="G2105">
        <v>8</v>
      </c>
      <c r="H2105" s="12">
        <f>ufc_fighters[[#This Row],[weight_pounds]]*0.45359237</f>
        <v>77.110702900000007</v>
      </c>
      <c r="I2105" s="12">
        <f>ufc_fighters[[#This Row],[height_feet]]*30.48+ufc_fighters[[#This Row],[height_inches]]*2.54</f>
        <v>172.72</v>
      </c>
    </row>
    <row r="2106" spans="1:9">
      <c r="A2106">
        <v>2105</v>
      </c>
      <c r="B2106" t="s">
        <v>2110</v>
      </c>
      <c r="C2106">
        <v>170</v>
      </c>
      <c r="D2106" s="1">
        <v>28608</v>
      </c>
      <c r="E2106" s="10">
        <v>1978</v>
      </c>
      <c r="F2106">
        <v>5</v>
      </c>
      <c r="G2106">
        <v>10</v>
      </c>
      <c r="H2106" s="12">
        <f>ufc_fighters[[#This Row],[weight_pounds]]*0.45359237</f>
        <v>77.110702900000007</v>
      </c>
      <c r="I2106" s="12">
        <f>ufc_fighters[[#This Row],[height_feet]]*30.48+ufc_fighters[[#This Row],[height_inches]]*2.54</f>
        <v>177.8</v>
      </c>
    </row>
    <row r="2107" spans="1:9">
      <c r="A2107">
        <v>2106</v>
      </c>
      <c r="B2107" t="s">
        <v>2111</v>
      </c>
      <c r="C2107">
        <v>185</v>
      </c>
      <c r="D2107" s="1">
        <v>28906</v>
      </c>
      <c r="E2107" s="10">
        <v>1979</v>
      </c>
      <c r="F2107">
        <v>5</v>
      </c>
      <c r="G2107">
        <v>11</v>
      </c>
      <c r="H2107" s="12">
        <f>ufc_fighters[[#This Row],[weight_pounds]]*0.45359237</f>
        <v>83.914588450000011</v>
      </c>
      <c r="I2107" s="12">
        <f>ufc_fighters[[#This Row],[height_feet]]*30.48+ufc_fighters[[#This Row],[height_inches]]*2.54</f>
        <v>180.34</v>
      </c>
    </row>
    <row r="2108" spans="1:9">
      <c r="A2108">
        <v>2107</v>
      </c>
      <c r="B2108" t="s">
        <v>2112</v>
      </c>
      <c r="C2108">
        <v>185</v>
      </c>
      <c r="D2108" s="1">
        <v>29579</v>
      </c>
      <c r="E2108" s="10">
        <v>1980</v>
      </c>
      <c r="F2108">
        <v>6</v>
      </c>
      <c r="G2108">
        <v>1</v>
      </c>
      <c r="H2108" s="12">
        <f>ufc_fighters[[#This Row],[weight_pounds]]*0.45359237</f>
        <v>83.914588450000011</v>
      </c>
      <c r="I2108" s="12">
        <f>ufc_fighters[[#This Row],[height_feet]]*30.48+ufc_fighters[[#This Row],[height_inches]]*2.54</f>
        <v>185.42</v>
      </c>
    </row>
    <row r="2109" spans="1:9">
      <c r="A2109">
        <v>2108</v>
      </c>
      <c r="B2109" t="s">
        <v>2113</v>
      </c>
      <c r="C2109">
        <v>185</v>
      </c>
      <c r="D2109" s="1">
        <v>29767</v>
      </c>
      <c r="E2109" s="10">
        <v>1981</v>
      </c>
      <c r="F2109">
        <v>6</v>
      </c>
      <c r="G2109">
        <v>1</v>
      </c>
      <c r="H2109" s="12">
        <f>ufc_fighters[[#This Row],[weight_pounds]]*0.45359237</f>
        <v>83.914588450000011</v>
      </c>
      <c r="I2109" s="12">
        <f>ufc_fighters[[#This Row],[height_feet]]*30.48+ufc_fighters[[#This Row],[height_inches]]*2.54</f>
        <v>185.42</v>
      </c>
    </row>
    <row r="2110" spans="1:9">
      <c r="A2110">
        <v>2109</v>
      </c>
      <c r="B2110" t="s">
        <v>2114</v>
      </c>
      <c r="C2110">
        <v>170</v>
      </c>
      <c r="D2110" s="1">
        <v>32112</v>
      </c>
      <c r="E2110" s="10">
        <v>1987</v>
      </c>
      <c r="F2110">
        <v>6</v>
      </c>
      <c r="G2110">
        <v>2</v>
      </c>
      <c r="H2110" s="12">
        <f>ufc_fighters[[#This Row],[weight_pounds]]*0.45359237</f>
        <v>77.110702900000007</v>
      </c>
      <c r="I2110" s="12">
        <f>ufc_fighters[[#This Row],[height_feet]]*30.48+ufc_fighters[[#This Row],[height_inches]]*2.54</f>
        <v>187.96</v>
      </c>
    </row>
    <row r="2111" spans="1:9">
      <c r="A2111">
        <v>2110</v>
      </c>
      <c r="B2111" t="s">
        <v>2115</v>
      </c>
      <c r="C2111">
        <v>170</v>
      </c>
      <c r="D2111" s="1">
        <v>24906</v>
      </c>
      <c r="E2111" s="10">
        <v>1968</v>
      </c>
      <c r="F2111">
        <v>5</v>
      </c>
      <c r="G2111">
        <v>10</v>
      </c>
      <c r="H2111" s="12">
        <f>ufc_fighters[[#This Row],[weight_pounds]]*0.45359237</f>
        <v>77.110702900000007</v>
      </c>
      <c r="I2111" s="12">
        <f>ufc_fighters[[#This Row],[height_feet]]*30.48+ufc_fighters[[#This Row],[height_inches]]*2.54</f>
        <v>177.8</v>
      </c>
    </row>
    <row r="2112" spans="1:9">
      <c r="A2112">
        <v>2111</v>
      </c>
      <c r="B2112" t="s">
        <v>2116</v>
      </c>
      <c r="C2112">
        <v>145</v>
      </c>
      <c r="D2112" s="1">
        <v>30798</v>
      </c>
      <c r="E2112" s="10">
        <v>1984</v>
      </c>
      <c r="F2112">
        <v>6</v>
      </c>
      <c r="G2112">
        <v>1</v>
      </c>
      <c r="H2112" s="12">
        <f>ufc_fighters[[#This Row],[weight_pounds]]*0.45359237</f>
        <v>65.770893650000005</v>
      </c>
      <c r="I2112" s="12">
        <f>ufc_fighters[[#This Row],[height_feet]]*30.48+ufc_fighters[[#This Row],[height_inches]]*2.54</f>
        <v>185.42</v>
      </c>
    </row>
    <row r="2113" spans="1:9">
      <c r="A2113">
        <v>2112</v>
      </c>
      <c r="B2113" t="s">
        <v>2117</v>
      </c>
      <c r="C2113">
        <v>145</v>
      </c>
      <c r="D2113" s="1">
        <v>30507</v>
      </c>
      <c r="E2113" s="10">
        <v>1983</v>
      </c>
      <c r="F2113">
        <v>5</v>
      </c>
      <c r="G2113">
        <v>9</v>
      </c>
      <c r="H2113" s="12">
        <f>ufc_fighters[[#This Row],[weight_pounds]]*0.45359237</f>
        <v>65.770893650000005</v>
      </c>
      <c r="I2113" s="12">
        <f>ufc_fighters[[#This Row],[height_feet]]*30.48+ufc_fighters[[#This Row],[height_inches]]*2.54</f>
        <v>175.26</v>
      </c>
    </row>
    <row r="2114" spans="1:9">
      <c r="A2114">
        <v>2113</v>
      </c>
      <c r="B2114" t="s">
        <v>2118</v>
      </c>
      <c r="C2114">
        <v>155</v>
      </c>
      <c r="D2114" s="1">
        <v>30558</v>
      </c>
      <c r="E2114" s="10">
        <v>1983</v>
      </c>
      <c r="F2114">
        <v>5</v>
      </c>
      <c r="G2114">
        <v>8</v>
      </c>
      <c r="H2114" s="12">
        <f>ufc_fighters[[#This Row],[weight_pounds]]*0.45359237</f>
        <v>70.306817350000003</v>
      </c>
      <c r="I2114" s="12">
        <f>ufc_fighters[[#This Row],[height_feet]]*30.48+ufc_fighters[[#This Row],[height_inches]]*2.54</f>
        <v>172.72</v>
      </c>
    </row>
    <row r="2115" spans="1:9">
      <c r="A2115">
        <v>2114</v>
      </c>
      <c r="B2115" t="s">
        <v>2119</v>
      </c>
      <c r="C2115">
        <v>145</v>
      </c>
      <c r="D2115" s="1">
        <v>31822</v>
      </c>
      <c r="E2115" s="10">
        <v>1987</v>
      </c>
      <c r="F2115">
        <v>6</v>
      </c>
      <c r="G2115">
        <v>0</v>
      </c>
      <c r="H2115" s="12">
        <f>ufc_fighters[[#This Row],[weight_pounds]]*0.45359237</f>
        <v>65.770893650000005</v>
      </c>
      <c r="I2115" s="12">
        <f>ufc_fighters[[#This Row],[height_feet]]*30.48+ufc_fighters[[#This Row],[height_inches]]*2.54</f>
        <v>182.88</v>
      </c>
    </row>
    <row r="2116" spans="1:9">
      <c r="A2116">
        <v>2115</v>
      </c>
      <c r="B2116" t="s">
        <v>2120</v>
      </c>
      <c r="C2116">
        <v>145</v>
      </c>
      <c r="D2116" s="1"/>
      <c r="E2116" s="10">
        <v>0</v>
      </c>
      <c r="F2116">
        <v>5</v>
      </c>
      <c r="G2116">
        <v>9</v>
      </c>
      <c r="H2116" s="12">
        <f>ufc_fighters[[#This Row],[weight_pounds]]*0.45359237</f>
        <v>65.770893650000005</v>
      </c>
      <c r="I2116" s="12">
        <f>ufc_fighters[[#This Row],[height_feet]]*30.48+ufc_fighters[[#This Row],[height_inches]]*2.54</f>
        <v>175.26</v>
      </c>
    </row>
    <row r="2117" spans="1:9">
      <c r="A2117">
        <v>2116</v>
      </c>
      <c r="B2117" t="s">
        <v>2121</v>
      </c>
      <c r="C2117">
        <v>270</v>
      </c>
      <c r="D2117" s="1">
        <v>25400</v>
      </c>
      <c r="E2117" s="10">
        <v>1969</v>
      </c>
      <c r="F2117">
        <v>5</v>
      </c>
      <c r="G2117">
        <v>7</v>
      </c>
      <c r="H2117" s="12">
        <f>ufc_fighters[[#This Row],[weight_pounds]]*0.45359237</f>
        <v>122.4699399</v>
      </c>
      <c r="I2117" s="12">
        <f>ufc_fighters[[#This Row],[height_feet]]*30.48+ufc_fighters[[#This Row],[height_inches]]*2.54</f>
        <v>170.18</v>
      </c>
    </row>
    <row r="2118" spans="1:9">
      <c r="A2118">
        <v>2117</v>
      </c>
      <c r="B2118" t="s">
        <v>2122</v>
      </c>
      <c r="C2118">
        <v>170</v>
      </c>
      <c r="D2118" s="1">
        <v>30223</v>
      </c>
      <c r="E2118" s="10">
        <v>1982</v>
      </c>
      <c r="F2118">
        <v>6</v>
      </c>
      <c r="G2118">
        <v>1</v>
      </c>
      <c r="H2118" s="12">
        <f>ufc_fighters[[#This Row],[weight_pounds]]*0.45359237</f>
        <v>77.110702900000007</v>
      </c>
      <c r="I2118" s="12">
        <f>ufc_fighters[[#This Row],[height_feet]]*30.48+ufc_fighters[[#This Row],[height_inches]]*2.54</f>
        <v>185.42</v>
      </c>
    </row>
    <row r="2119" spans="1:9">
      <c r="A2119">
        <v>2118</v>
      </c>
      <c r="B2119" t="s">
        <v>2123</v>
      </c>
      <c r="C2119">
        <v>185</v>
      </c>
      <c r="D2119" s="1"/>
      <c r="E2119" s="10">
        <v>0</v>
      </c>
      <c r="F2119">
        <v>6</v>
      </c>
      <c r="G2119">
        <v>1</v>
      </c>
      <c r="H2119" s="12">
        <f>ufc_fighters[[#This Row],[weight_pounds]]*0.45359237</f>
        <v>83.914588450000011</v>
      </c>
      <c r="I2119" s="12">
        <f>ufc_fighters[[#This Row],[height_feet]]*30.48+ufc_fighters[[#This Row],[height_inches]]*2.54</f>
        <v>185.42</v>
      </c>
    </row>
    <row r="2120" spans="1:9">
      <c r="A2120">
        <v>2119</v>
      </c>
      <c r="B2120" t="s">
        <v>2124</v>
      </c>
      <c r="C2120">
        <v>205</v>
      </c>
      <c r="D2120" s="1">
        <v>31961</v>
      </c>
      <c r="E2120" s="10">
        <v>1987</v>
      </c>
      <c r="F2120">
        <v>6</v>
      </c>
      <c r="G2120">
        <v>3</v>
      </c>
      <c r="H2120" s="12">
        <f>ufc_fighters[[#This Row],[weight_pounds]]*0.45359237</f>
        <v>92.986435850000007</v>
      </c>
      <c r="I2120" s="12">
        <f>ufc_fighters[[#This Row],[height_feet]]*30.48+ufc_fighters[[#This Row],[height_inches]]*2.54</f>
        <v>190.5</v>
      </c>
    </row>
    <row r="2121" spans="1:9">
      <c r="A2121">
        <v>2120</v>
      </c>
      <c r="B2121" t="s">
        <v>2125</v>
      </c>
      <c r="C2121">
        <v>170</v>
      </c>
      <c r="D2121" s="1">
        <v>30073</v>
      </c>
      <c r="E2121" s="10">
        <v>1982</v>
      </c>
      <c r="F2121">
        <v>6</v>
      </c>
      <c r="G2121">
        <v>0</v>
      </c>
      <c r="H2121" s="12">
        <f>ufc_fighters[[#This Row],[weight_pounds]]*0.45359237</f>
        <v>77.110702900000007</v>
      </c>
      <c r="I2121" s="12">
        <f>ufc_fighters[[#This Row],[height_feet]]*30.48+ufc_fighters[[#This Row],[height_inches]]*2.54</f>
        <v>182.88</v>
      </c>
    </row>
    <row r="2122" spans="1:9">
      <c r="A2122">
        <v>2121</v>
      </c>
      <c r="B2122" t="s">
        <v>2126</v>
      </c>
      <c r="C2122">
        <v>240</v>
      </c>
      <c r="D2122" s="1">
        <v>30182</v>
      </c>
      <c r="E2122" s="10">
        <v>1982</v>
      </c>
      <c r="F2122">
        <v>6</v>
      </c>
      <c r="G2122">
        <v>4</v>
      </c>
      <c r="H2122" s="12">
        <f>ufc_fighters[[#This Row],[weight_pounds]]*0.45359237</f>
        <v>108.86216880000001</v>
      </c>
      <c r="I2122" s="12">
        <f>ufc_fighters[[#This Row],[height_feet]]*30.48+ufc_fighters[[#This Row],[height_inches]]*2.54</f>
        <v>193.04</v>
      </c>
    </row>
    <row r="2123" spans="1:9">
      <c r="A2123">
        <v>2122</v>
      </c>
      <c r="B2123" t="s">
        <v>2127</v>
      </c>
      <c r="C2123">
        <v>249</v>
      </c>
      <c r="D2123" s="1">
        <v>31084</v>
      </c>
      <c r="E2123" s="10">
        <v>1985</v>
      </c>
      <c r="F2123">
        <v>6</v>
      </c>
      <c r="G2123">
        <v>2</v>
      </c>
      <c r="H2123" s="12">
        <f>ufc_fighters[[#This Row],[weight_pounds]]*0.45359237</f>
        <v>112.94450013000001</v>
      </c>
      <c r="I2123" s="12">
        <f>ufc_fighters[[#This Row],[height_feet]]*30.48+ufc_fighters[[#This Row],[height_inches]]*2.54</f>
        <v>187.96</v>
      </c>
    </row>
    <row r="2124" spans="1:9">
      <c r="A2124">
        <v>2123</v>
      </c>
      <c r="B2124" t="s">
        <v>2128</v>
      </c>
      <c r="C2124">
        <v>145</v>
      </c>
      <c r="D2124" s="1">
        <v>32991</v>
      </c>
      <c r="E2124" s="10">
        <v>1990</v>
      </c>
      <c r="F2124">
        <v>5</v>
      </c>
      <c r="G2124">
        <v>7</v>
      </c>
      <c r="H2124" s="12">
        <f>ufc_fighters[[#This Row],[weight_pounds]]*0.45359237</f>
        <v>65.770893650000005</v>
      </c>
      <c r="I2124" s="12">
        <f>ufc_fighters[[#This Row],[height_feet]]*30.48+ufc_fighters[[#This Row],[height_inches]]*2.54</f>
        <v>170.18</v>
      </c>
    </row>
    <row r="2125" spans="1:9">
      <c r="A2125">
        <v>2124</v>
      </c>
      <c r="B2125" t="s">
        <v>2129</v>
      </c>
      <c r="D2125" s="1"/>
      <c r="E2125" s="10">
        <v>0</v>
      </c>
      <c r="H2125" s="12">
        <f>ufc_fighters[[#This Row],[weight_pounds]]*0.45359237</f>
        <v>0</v>
      </c>
      <c r="I2125" s="12">
        <f>ufc_fighters[[#This Row],[height_feet]]*30.48+ufc_fighters[[#This Row],[height_inches]]*2.54</f>
        <v>0</v>
      </c>
    </row>
    <row r="2126" spans="1:9">
      <c r="A2126">
        <v>2125</v>
      </c>
      <c r="B2126" t="s">
        <v>2130</v>
      </c>
      <c r="C2126">
        <v>170</v>
      </c>
      <c r="D2126" s="1">
        <v>34085</v>
      </c>
      <c r="E2126" s="10">
        <v>1993</v>
      </c>
      <c r="F2126">
        <v>5</v>
      </c>
      <c r="G2126">
        <v>10</v>
      </c>
      <c r="H2126" s="12">
        <f>ufc_fighters[[#This Row],[weight_pounds]]*0.45359237</f>
        <v>77.110702900000007</v>
      </c>
      <c r="I2126" s="12">
        <f>ufc_fighters[[#This Row],[height_feet]]*30.48+ufc_fighters[[#This Row],[height_inches]]*2.54</f>
        <v>177.8</v>
      </c>
    </row>
    <row r="2127" spans="1:9">
      <c r="A2127">
        <v>2126</v>
      </c>
      <c r="B2127" t="s">
        <v>2131</v>
      </c>
      <c r="C2127">
        <v>181</v>
      </c>
      <c r="D2127" s="1">
        <v>27771</v>
      </c>
      <c r="E2127" s="10">
        <v>1976</v>
      </c>
      <c r="F2127">
        <v>5</v>
      </c>
      <c r="G2127">
        <v>9</v>
      </c>
      <c r="H2127" s="12">
        <f>ufc_fighters[[#This Row],[weight_pounds]]*0.45359237</f>
        <v>82.10021897</v>
      </c>
      <c r="I2127" s="12">
        <f>ufc_fighters[[#This Row],[height_feet]]*30.48+ufc_fighters[[#This Row],[height_inches]]*2.54</f>
        <v>175.26</v>
      </c>
    </row>
    <row r="2128" spans="1:9">
      <c r="A2128">
        <v>2127</v>
      </c>
      <c r="B2128" t="s">
        <v>2132</v>
      </c>
      <c r="C2128">
        <v>155</v>
      </c>
      <c r="D2128" s="1"/>
      <c r="E2128" s="10">
        <v>0</v>
      </c>
      <c r="H2128" s="12">
        <f>ufc_fighters[[#This Row],[weight_pounds]]*0.45359237</f>
        <v>70.306817350000003</v>
      </c>
      <c r="I2128" s="12">
        <f>ufc_fighters[[#This Row],[height_feet]]*30.48+ufc_fighters[[#This Row],[height_inches]]*2.54</f>
        <v>0</v>
      </c>
    </row>
    <row r="2129" spans="1:9">
      <c r="A2129">
        <v>2128</v>
      </c>
      <c r="B2129" t="s">
        <v>2133</v>
      </c>
      <c r="C2129">
        <v>185</v>
      </c>
      <c r="D2129" s="1">
        <v>29048</v>
      </c>
      <c r="E2129" s="10">
        <v>1979</v>
      </c>
      <c r="F2129">
        <v>6</v>
      </c>
      <c r="G2129">
        <v>3</v>
      </c>
      <c r="H2129" s="12">
        <f>ufc_fighters[[#This Row],[weight_pounds]]*0.45359237</f>
        <v>83.914588450000011</v>
      </c>
      <c r="I2129" s="12">
        <f>ufc_fighters[[#This Row],[height_feet]]*30.48+ufc_fighters[[#This Row],[height_inches]]*2.54</f>
        <v>190.5</v>
      </c>
    </row>
    <row r="2130" spans="1:9">
      <c r="A2130">
        <v>2129</v>
      </c>
      <c r="B2130" t="s">
        <v>2134</v>
      </c>
      <c r="C2130">
        <v>264</v>
      </c>
      <c r="D2130" s="1">
        <v>28999</v>
      </c>
      <c r="E2130" s="10">
        <v>1979</v>
      </c>
      <c r="F2130">
        <v>6</v>
      </c>
      <c r="G2130">
        <v>3</v>
      </c>
      <c r="H2130" s="12">
        <f>ufc_fighters[[#This Row],[weight_pounds]]*0.45359237</f>
        <v>119.74838568000001</v>
      </c>
      <c r="I2130" s="12">
        <f>ufc_fighters[[#This Row],[height_feet]]*30.48+ufc_fighters[[#This Row],[height_inches]]*2.54</f>
        <v>190.5</v>
      </c>
    </row>
    <row r="2131" spans="1:9">
      <c r="A2131">
        <v>2130</v>
      </c>
      <c r="B2131" t="s">
        <v>2135</v>
      </c>
      <c r="C2131">
        <v>185</v>
      </c>
      <c r="D2131" s="1">
        <v>27243</v>
      </c>
      <c r="E2131" s="10">
        <v>1974</v>
      </c>
      <c r="F2131">
        <v>6</v>
      </c>
      <c r="G2131">
        <v>0</v>
      </c>
      <c r="H2131" s="12">
        <f>ufc_fighters[[#This Row],[weight_pounds]]*0.45359237</f>
        <v>83.914588450000011</v>
      </c>
      <c r="I2131" s="12">
        <f>ufc_fighters[[#This Row],[height_feet]]*30.48+ufc_fighters[[#This Row],[height_inches]]*2.54</f>
        <v>182.88</v>
      </c>
    </row>
    <row r="2132" spans="1:9">
      <c r="A2132">
        <v>2131</v>
      </c>
      <c r="B2132" t="s">
        <v>2136</v>
      </c>
      <c r="C2132">
        <v>185</v>
      </c>
      <c r="D2132" s="1">
        <v>28924</v>
      </c>
      <c r="E2132" s="10">
        <v>1979</v>
      </c>
      <c r="F2132">
        <v>6</v>
      </c>
      <c r="G2132">
        <v>1</v>
      </c>
      <c r="H2132" s="12">
        <f>ufc_fighters[[#This Row],[weight_pounds]]*0.45359237</f>
        <v>83.914588450000011</v>
      </c>
      <c r="I2132" s="12">
        <f>ufc_fighters[[#This Row],[height_feet]]*30.48+ufc_fighters[[#This Row],[height_inches]]*2.54</f>
        <v>185.42</v>
      </c>
    </row>
    <row r="2133" spans="1:9">
      <c r="A2133">
        <v>2132</v>
      </c>
      <c r="B2133" t="s">
        <v>2137</v>
      </c>
      <c r="C2133">
        <v>145</v>
      </c>
      <c r="D2133" s="1">
        <v>32209</v>
      </c>
      <c r="E2133" s="10">
        <v>1988</v>
      </c>
      <c r="F2133">
        <v>5</v>
      </c>
      <c r="G2133">
        <v>8</v>
      </c>
      <c r="H2133" s="12">
        <f>ufc_fighters[[#This Row],[weight_pounds]]*0.45359237</f>
        <v>65.770893650000005</v>
      </c>
      <c r="I2133" s="12">
        <f>ufc_fighters[[#This Row],[height_feet]]*30.48+ufc_fighters[[#This Row],[height_inches]]*2.54</f>
        <v>172.72</v>
      </c>
    </row>
    <row r="2134" spans="1:9">
      <c r="A2134">
        <v>2133</v>
      </c>
      <c r="B2134" t="s">
        <v>2138</v>
      </c>
      <c r="C2134">
        <v>183</v>
      </c>
      <c r="D2134" s="1">
        <v>27875</v>
      </c>
      <c r="E2134" s="10">
        <v>1976</v>
      </c>
      <c r="F2134">
        <v>5</v>
      </c>
      <c r="G2134">
        <v>8</v>
      </c>
      <c r="H2134" s="12">
        <f>ufc_fighters[[#This Row],[weight_pounds]]*0.45359237</f>
        <v>83.007403710000006</v>
      </c>
      <c r="I2134" s="12">
        <f>ufc_fighters[[#This Row],[height_feet]]*30.48+ufc_fighters[[#This Row],[height_inches]]*2.54</f>
        <v>172.72</v>
      </c>
    </row>
    <row r="2135" spans="1:9">
      <c r="A2135">
        <v>2134</v>
      </c>
      <c r="B2135" t="s">
        <v>2139</v>
      </c>
      <c r="C2135">
        <v>155</v>
      </c>
      <c r="D2135" s="1">
        <v>26408</v>
      </c>
      <c r="E2135" s="10">
        <v>1972</v>
      </c>
      <c r="F2135">
        <v>5</v>
      </c>
      <c r="G2135">
        <v>7</v>
      </c>
      <c r="H2135" s="12">
        <f>ufc_fighters[[#This Row],[weight_pounds]]*0.45359237</f>
        <v>70.306817350000003</v>
      </c>
      <c r="I2135" s="12">
        <f>ufc_fighters[[#This Row],[height_feet]]*30.48+ufc_fighters[[#This Row],[height_inches]]*2.54</f>
        <v>170.18</v>
      </c>
    </row>
    <row r="2136" spans="1:9">
      <c r="A2136">
        <v>2135</v>
      </c>
      <c r="B2136" t="s">
        <v>2140</v>
      </c>
      <c r="D2136" s="1"/>
      <c r="E2136" s="10">
        <v>0</v>
      </c>
      <c r="H2136" s="12">
        <f>ufc_fighters[[#This Row],[weight_pounds]]*0.45359237</f>
        <v>0</v>
      </c>
      <c r="I2136" s="12">
        <f>ufc_fighters[[#This Row],[height_feet]]*30.48+ufc_fighters[[#This Row],[height_inches]]*2.54</f>
        <v>0</v>
      </c>
    </row>
    <row r="2137" spans="1:9">
      <c r="A2137">
        <v>2136</v>
      </c>
      <c r="B2137" t="s">
        <v>2141</v>
      </c>
      <c r="C2137">
        <v>170</v>
      </c>
      <c r="D2137" s="1">
        <v>31632</v>
      </c>
      <c r="E2137" s="10">
        <v>1986</v>
      </c>
      <c r="F2137">
        <v>6</v>
      </c>
      <c r="G2137">
        <v>2</v>
      </c>
      <c r="H2137" s="12">
        <f>ufc_fighters[[#This Row],[weight_pounds]]*0.45359237</f>
        <v>77.110702900000007</v>
      </c>
      <c r="I2137" s="12">
        <f>ufc_fighters[[#This Row],[height_feet]]*30.48+ufc_fighters[[#This Row],[height_inches]]*2.54</f>
        <v>187.96</v>
      </c>
    </row>
    <row r="2138" spans="1:9">
      <c r="A2138">
        <v>2137</v>
      </c>
      <c r="B2138" t="s">
        <v>2142</v>
      </c>
      <c r="C2138">
        <v>145</v>
      </c>
      <c r="D2138" s="1">
        <v>27312</v>
      </c>
      <c r="E2138" s="10">
        <v>1974</v>
      </c>
      <c r="F2138">
        <v>5</v>
      </c>
      <c r="G2138">
        <v>11</v>
      </c>
      <c r="H2138" s="12">
        <f>ufc_fighters[[#This Row],[weight_pounds]]*0.45359237</f>
        <v>65.770893650000005</v>
      </c>
      <c r="I2138" s="12">
        <f>ufc_fighters[[#This Row],[height_feet]]*30.48+ufc_fighters[[#This Row],[height_inches]]*2.54</f>
        <v>180.34</v>
      </c>
    </row>
    <row r="2139" spans="1:9">
      <c r="A2139">
        <v>2138</v>
      </c>
      <c r="B2139" t="s">
        <v>2143</v>
      </c>
      <c r="C2139">
        <v>170</v>
      </c>
      <c r="D2139" s="1">
        <v>29152</v>
      </c>
      <c r="E2139" s="10">
        <v>1979</v>
      </c>
      <c r="F2139">
        <v>6</v>
      </c>
      <c r="G2139">
        <v>0</v>
      </c>
      <c r="H2139" s="12">
        <f>ufc_fighters[[#This Row],[weight_pounds]]*0.45359237</f>
        <v>77.110702900000007</v>
      </c>
      <c r="I2139" s="12">
        <f>ufc_fighters[[#This Row],[height_feet]]*30.48+ufc_fighters[[#This Row],[height_inches]]*2.54</f>
        <v>182.88</v>
      </c>
    </row>
    <row r="2140" spans="1:9">
      <c r="A2140">
        <v>2139</v>
      </c>
      <c r="B2140" t="s">
        <v>2144</v>
      </c>
      <c r="C2140">
        <v>145</v>
      </c>
      <c r="D2140" s="1">
        <v>31957</v>
      </c>
      <c r="E2140" s="10">
        <v>1987</v>
      </c>
      <c r="F2140">
        <v>5</v>
      </c>
      <c r="G2140">
        <v>9</v>
      </c>
      <c r="H2140" s="12">
        <f>ufc_fighters[[#This Row],[weight_pounds]]*0.45359237</f>
        <v>65.770893650000005</v>
      </c>
      <c r="I2140" s="12">
        <f>ufc_fighters[[#This Row],[height_feet]]*30.48+ufc_fighters[[#This Row],[height_inches]]*2.54</f>
        <v>175.26</v>
      </c>
    </row>
    <row r="2141" spans="1:9">
      <c r="A2141">
        <v>2140</v>
      </c>
      <c r="B2141" t="s">
        <v>2145</v>
      </c>
      <c r="C2141">
        <v>185</v>
      </c>
      <c r="D2141" s="1"/>
      <c r="E2141" s="10">
        <v>0</v>
      </c>
      <c r="F2141">
        <v>6</v>
      </c>
      <c r="G2141">
        <v>2</v>
      </c>
      <c r="H2141" s="12">
        <f>ufc_fighters[[#This Row],[weight_pounds]]*0.45359237</f>
        <v>83.914588450000011</v>
      </c>
      <c r="I2141" s="12">
        <f>ufc_fighters[[#This Row],[height_feet]]*30.48+ufc_fighters[[#This Row],[height_inches]]*2.54</f>
        <v>187.96</v>
      </c>
    </row>
    <row r="2142" spans="1:9">
      <c r="A2142">
        <v>2141</v>
      </c>
      <c r="B2142" t="s">
        <v>2146</v>
      </c>
      <c r="C2142">
        <v>145</v>
      </c>
      <c r="D2142" s="1">
        <v>34611</v>
      </c>
      <c r="E2142" s="10">
        <v>1994</v>
      </c>
      <c r="F2142">
        <v>5</v>
      </c>
      <c r="G2142">
        <v>10</v>
      </c>
      <c r="H2142" s="12">
        <f>ufc_fighters[[#This Row],[weight_pounds]]*0.45359237</f>
        <v>65.770893650000005</v>
      </c>
      <c r="I2142" s="12">
        <f>ufc_fighters[[#This Row],[height_feet]]*30.48+ufc_fighters[[#This Row],[height_inches]]*2.54</f>
        <v>177.8</v>
      </c>
    </row>
    <row r="2143" spans="1:9">
      <c r="A2143">
        <v>2142</v>
      </c>
      <c r="B2143" t="s">
        <v>2147</v>
      </c>
      <c r="C2143">
        <v>170</v>
      </c>
      <c r="D2143" s="1">
        <v>28737</v>
      </c>
      <c r="E2143" s="10">
        <v>1978</v>
      </c>
      <c r="F2143">
        <v>5</v>
      </c>
      <c r="G2143">
        <v>10</v>
      </c>
      <c r="H2143" s="12">
        <f>ufc_fighters[[#This Row],[weight_pounds]]*0.45359237</f>
        <v>77.110702900000007</v>
      </c>
      <c r="I2143" s="12">
        <f>ufc_fighters[[#This Row],[height_feet]]*30.48+ufc_fighters[[#This Row],[height_inches]]*2.54</f>
        <v>177.8</v>
      </c>
    </row>
    <row r="2144" spans="1:9">
      <c r="A2144">
        <v>2143</v>
      </c>
      <c r="B2144" t="s">
        <v>2148</v>
      </c>
      <c r="C2144">
        <v>145</v>
      </c>
      <c r="D2144" s="1">
        <v>27760</v>
      </c>
      <c r="E2144" s="10">
        <v>1976</v>
      </c>
      <c r="F2144">
        <v>5</v>
      </c>
      <c r="G2144">
        <v>7</v>
      </c>
      <c r="H2144" s="12">
        <f>ufc_fighters[[#This Row],[weight_pounds]]*0.45359237</f>
        <v>65.770893650000005</v>
      </c>
      <c r="I2144" s="12">
        <f>ufc_fighters[[#This Row],[height_feet]]*30.48+ufc_fighters[[#This Row],[height_inches]]*2.54</f>
        <v>170.18</v>
      </c>
    </row>
    <row r="2145" spans="1:9">
      <c r="A2145">
        <v>2144</v>
      </c>
      <c r="B2145" t="s">
        <v>2149</v>
      </c>
      <c r="C2145">
        <v>168</v>
      </c>
      <c r="D2145" s="1">
        <v>29534</v>
      </c>
      <c r="E2145" s="10">
        <v>1980</v>
      </c>
      <c r="F2145">
        <v>6</v>
      </c>
      <c r="G2145">
        <v>0</v>
      </c>
      <c r="H2145" s="12">
        <f>ufc_fighters[[#This Row],[weight_pounds]]*0.45359237</f>
        <v>76.203518160000002</v>
      </c>
      <c r="I2145" s="12">
        <f>ufc_fighters[[#This Row],[height_feet]]*30.48+ufc_fighters[[#This Row],[height_inches]]*2.54</f>
        <v>182.88</v>
      </c>
    </row>
    <row r="2146" spans="1:9">
      <c r="A2146">
        <v>2145</v>
      </c>
      <c r="B2146" t="s">
        <v>2150</v>
      </c>
      <c r="C2146">
        <v>265</v>
      </c>
      <c r="D2146" s="1">
        <v>28686</v>
      </c>
      <c r="E2146" s="10">
        <v>1978</v>
      </c>
      <c r="F2146">
        <v>6</v>
      </c>
      <c r="G2146">
        <v>3</v>
      </c>
      <c r="H2146" s="12">
        <f>ufc_fighters[[#This Row],[weight_pounds]]*0.45359237</f>
        <v>120.20197805000001</v>
      </c>
      <c r="I2146" s="12">
        <f>ufc_fighters[[#This Row],[height_feet]]*30.48+ufc_fighters[[#This Row],[height_inches]]*2.54</f>
        <v>190.5</v>
      </c>
    </row>
    <row r="2147" spans="1:9">
      <c r="A2147">
        <v>2146</v>
      </c>
      <c r="B2147" t="s">
        <v>2151</v>
      </c>
      <c r="C2147">
        <v>168</v>
      </c>
      <c r="D2147" s="1"/>
      <c r="E2147" s="10">
        <v>0</v>
      </c>
      <c r="F2147">
        <v>5</v>
      </c>
      <c r="G2147">
        <v>11</v>
      </c>
      <c r="H2147" s="12">
        <f>ufc_fighters[[#This Row],[weight_pounds]]*0.45359237</f>
        <v>76.203518160000002</v>
      </c>
      <c r="I2147" s="12">
        <f>ufc_fighters[[#This Row],[height_feet]]*30.48+ufc_fighters[[#This Row],[height_inches]]*2.54</f>
        <v>180.34</v>
      </c>
    </row>
    <row r="2148" spans="1:9">
      <c r="A2148">
        <v>2147</v>
      </c>
      <c r="B2148" t="s">
        <v>2152</v>
      </c>
      <c r="C2148">
        <v>170</v>
      </c>
      <c r="D2148" s="1">
        <v>29851</v>
      </c>
      <c r="E2148" s="10">
        <v>1981</v>
      </c>
      <c r="F2148">
        <v>5</v>
      </c>
      <c r="G2148">
        <v>9</v>
      </c>
      <c r="H2148" s="12">
        <f>ufc_fighters[[#This Row],[weight_pounds]]*0.45359237</f>
        <v>77.110702900000007</v>
      </c>
      <c r="I2148" s="12">
        <f>ufc_fighters[[#This Row],[height_feet]]*30.48+ufc_fighters[[#This Row],[height_inches]]*2.54</f>
        <v>175.26</v>
      </c>
    </row>
    <row r="2149" spans="1:9">
      <c r="A2149">
        <v>2148</v>
      </c>
      <c r="B2149" t="s">
        <v>2153</v>
      </c>
      <c r="C2149">
        <v>139</v>
      </c>
      <c r="D2149" s="1"/>
      <c r="E2149" s="10">
        <v>0</v>
      </c>
      <c r="F2149">
        <v>5</v>
      </c>
      <c r="G2149">
        <v>7</v>
      </c>
      <c r="H2149" s="12">
        <f>ufc_fighters[[#This Row],[weight_pounds]]*0.45359237</f>
        <v>63.049339430000003</v>
      </c>
      <c r="I2149" s="12">
        <f>ufc_fighters[[#This Row],[height_feet]]*30.48+ufc_fighters[[#This Row],[height_inches]]*2.54</f>
        <v>170.18</v>
      </c>
    </row>
    <row r="2150" spans="1:9">
      <c r="A2150">
        <v>2149</v>
      </c>
      <c r="B2150" t="s">
        <v>2154</v>
      </c>
      <c r="C2150">
        <v>139</v>
      </c>
      <c r="D2150" s="1"/>
      <c r="E2150" s="10">
        <v>0</v>
      </c>
      <c r="F2150">
        <v>5</v>
      </c>
      <c r="G2150">
        <v>8</v>
      </c>
      <c r="H2150" s="12">
        <f>ufc_fighters[[#This Row],[weight_pounds]]*0.45359237</f>
        <v>63.049339430000003</v>
      </c>
      <c r="I2150" s="12">
        <f>ufc_fighters[[#This Row],[height_feet]]*30.48+ufc_fighters[[#This Row],[height_inches]]*2.54</f>
        <v>172.72</v>
      </c>
    </row>
    <row r="2151" spans="1:9">
      <c r="A2151">
        <v>2150</v>
      </c>
      <c r="B2151" t="s">
        <v>2155</v>
      </c>
      <c r="C2151">
        <v>135</v>
      </c>
      <c r="D2151" s="1">
        <v>30666</v>
      </c>
      <c r="E2151" s="10">
        <v>1983</v>
      </c>
      <c r="F2151">
        <v>5</v>
      </c>
      <c r="G2151">
        <v>7</v>
      </c>
      <c r="H2151" s="12">
        <f>ufc_fighters[[#This Row],[weight_pounds]]*0.45359237</f>
        <v>61.23496995</v>
      </c>
      <c r="I2151" s="12">
        <f>ufc_fighters[[#This Row],[height_feet]]*30.48+ufc_fighters[[#This Row],[height_inches]]*2.54</f>
        <v>170.18</v>
      </c>
    </row>
    <row r="2152" spans="1:9">
      <c r="A2152">
        <v>2151</v>
      </c>
      <c r="B2152" t="s">
        <v>2156</v>
      </c>
      <c r="C2152">
        <v>205</v>
      </c>
      <c r="D2152" s="1">
        <v>29739</v>
      </c>
      <c r="E2152" s="10">
        <v>1981</v>
      </c>
      <c r="F2152">
        <v>6</v>
      </c>
      <c r="G2152">
        <v>1</v>
      </c>
      <c r="H2152" s="12">
        <f>ufc_fighters[[#This Row],[weight_pounds]]*0.45359237</f>
        <v>92.986435850000007</v>
      </c>
      <c r="I2152" s="12">
        <f>ufc_fighters[[#This Row],[height_feet]]*30.48+ufc_fighters[[#This Row],[height_inches]]*2.54</f>
        <v>185.42</v>
      </c>
    </row>
    <row r="2153" spans="1:9">
      <c r="A2153">
        <v>2152</v>
      </c>
      <c r="B2153" t="s">
        <v>2157</v>
      </c>
      <c r="C2153">
        <v>145</v>
      </c>
      <c r="D2153" s="1">
        <v>33025</v>
      </c>
      <c r="E2153" s="10">
        <v>1990</v>
      </c>
      <c r="F2153">
        <v>5</v>
      </c>
      <c r="G2153">
        <v>10</v>
      </c>
      <c r="H2153" s="12">
        <f>ufc_fighters[[#This Row],[weight_pounds]]*0.45359237</f>
        <v>65.770893650000005</v>
      </c>
      <c r="I2153" s="12">
        <f>ufc_fighters[[#This Row],[height_feet]]*30.48+ufc_fighters[[#This Row],[height_inches]]*2.54</f>
        <v>177.8</v>
      </c>
    </row>
    <row r="2154" spans="1:9">
      <c r="A2154">
        <v>2153</v>
      </c>
      <c r="B2154" t="s">
        <v>2158</v>
      </c>
      <c r="C2154">
        <v>125</v>
      </c>
      <c r="D2154" s="1">
        <v>30218</v>
      </c>
      <c r="E2154" s="10">
        <v>1982</v>
      </c>
      <c r="F2154">
        <v>5</v>
      </c>
      <c r="G2154">
        <v>7</v>
      </c>
      <c r="H2154" s="12">
        <f>ufc_fighters[[#This Row],[weight_pounds]]*0.45359237</f>
        <v>56.699046250000002</v>
      </c>
      <c r="I2154" s="12">
        <f>ufc_fighters[[#This Row],[height_feet]]*30.48+ufc_fighters[[#This Row],[height_inches]]*2.54</f>
        <v>170.18</v>
      </c>
    </row>
    <row r="2155" spans="1:9">
      <c r="A2155">
        <v>2154</v>
      </c>
      <c r="B2155" t="s">
        <v>2159</v>
      </c>
      <c r="C2155">
        <v>135</v>
      </c>
      <c r="D2155" s="1"/>
      <c r="E2155" s="10">
        <v>0</v>
      </c>
      <c r="H2155" s="12">
        <f>ufc_fighters[[#This Row],[weight_pounds]]*0.45359237</f>
        <v>61.23496995</v>
      </c>
      <c r="I2155" s="12">
        <f>ufc_fighters[[#This Row],[height_feet]]*30.48+ufc_fighters[[#This Row],[height_inches]]*2.54</f>
        <v>0</v>
      </c>
    </row>
    <row r="2156" spans="1:9">
      <c r="A2156">
        <v>2155</v>
      </c>
      <c r="B2156" t="s">
        <v>2160</v>
      </c>
      <c r="C2156">
        <v>155</v>
      </c>
      <c r="D2156" s="1">
        <v>34781</v>
      </c>
      <c r="E2156" s="10">
        <v>1995</v>
      </c>
      <c r="F2156">
        <v>5</v>
      </c>
      <c r="G2156">
        <v>9</v>
      </c>
      <c r="H2156" s="12">
        <f>ufc_fighters[[#This Row],[weight_pounds]]*0.45359237</f>
        <v>70.306817350000003</v>
      </c>
      <c r="I2156" s="12">
        <f>ufc_fighters[[#This Row],[height_feet]]*30.48+ufc_fighters[[#This Row],[height_inches]]*2.54</f>
        <v>175.26</v>
      </c>
    </row>
    <row r="2157" spans="1:9">
      <c r="A2157">
        <v>2156</v>
      </c>
      <c r="B2157" t="s">
        <v>2161</v>
      </c>
      <c r="C2157">
        <v>155</v>
      </c>
      <c r="D2157" s="1">
        <v>30378</v>
      </c>
      <c r="E2157" s="10">
        <v>1983</v>
      </c>
      <c r="F2157">
        <v>5</v>
      </c>
      <c r="G2157">
        <v>9</v>
      </c>
      <c r="H2157" s="12">
        <f>ufc_fighters[[#This Row],[weight_pounds]]*0.45359237</f>
        <v>70.306817350000003</v>
      </c>
      <c r="I2157" s="12">
        <f>ufc_fighters[[#This Row],[height_feet]]*30.48+ufc_fighters[[#This Row],[height_inches]]*2.54</f>
        <v>175.26</v>
      </c>
    </row>
    <row r="2158" spans="1:9">
      <c r="A2158">
        <v>2157</v>
      </c>
      <c r="B2158" t="s">
        <v>2162</v>
      </c>
      <c r="C2158">
        <v>155</v>
      </c>
      <c r="D2158" s="1">
        <v>32649</v>
      </c>
      <c r="E2158" s="10">
        <v>1989</v>
      </c>
      <c r="F2158">
        <v>5</v>
      </c>
      <c r="G2158">
        <v>11</v>
      </c>
      <c r="H2158" s="12">
        <f>ufc_fighters[[#This Row],[weight_pounds]]*0.45359237</f>
        <v>70.306817350000003</v>
      </c>
      <c r="I2158" s="12">
        <f>ufc_fighters[[#This Row],[height_feet]]*30.48+ufc_fighters[[#This Row],[height_inches]]*2.54</f>
        <v>180.34</v>
      </c>
    </row>
    <row r="2159" spans="1:9">
      <c r="A2159">
        <v>2158</v>
      </c>
      <c r="B2159" t="s">
        <v>2163</v>
      </c>
      <c r="C2159">
        <v>125</v>
      </c>
      <c r="D2159" s="1">
        <v>31305</v>
      </c>
      <c r="E2159" s="10">
        <v>1985</v>
      </c>
      <c r="F2159">
        <v>5</v>
      </c>
      <c r="G2159">
        <v>6</v>
      </c>
      <c r="H2159" s="12">
        <f>ufc_fighters[[#This Row],[weight_pounds]]*0.45359237</f>
        <v>56.699046250000002</v>
      </c>
      <c r="I2159" s="12">
        <f>ufc_fighters[[#This Row],[height_feet]]*30.48+ufc_fighters[[#This Row],[height_inches]]*2.54</f>
        <v>167.64000000000001</v>
      </c>
    </row>
    <row r="2160" spans="1:9">
      <c r="A2160">
        <v>2159</v>
      </c>
      <c r="B2160" t="s">
        <v>2164</v>
      </c>
      <c r="C2160">
        <v>145</v>
      </c>
      <c r="D2160" s="1">
        <v>33768</v>
      </c>
      <c r="E2160" s="10">
        <v>1992</v>
      </c>
      <c r="F2160">
        <v>5</v>
      </c>
      <c r="G2160">
        <v>8</v>
      </c>
      <c r="H2160" s="12">
        <f>ufc_fighters[[#This Row],[weight_pounds]]*0.45359237</f>
        <v>65.770893650000005</v>
      </c>
      <c r="I2160" s="12">
        <f>ufc_fighters[[#This Row],[height_feet]]*30.48+ufc_fighters[[#This Row],[height_inches]]*2.54</f>
        <v>172.72</v>
      </c>
    </row>
    <row r="2161" spans="1:9">
      <c r="A2161">
        <v>2160</v>
      </c>
      <c r="B2161" t="s">
        <v>2165</v>
      </c>
      <c r="C2161">
        <v>195</v>
      </c>
      <c r="D2161" s="1"/>
      <c r="E2161" s="10">
        <v>0</v>
      </c>
      <c r="F2161">
        <v>5</v>
      </c>
      <c r="G2161">
        <v>10</v>
      </c>
      <c r="H2161" s="12">
        <f>ufc_fighters[[#This Row],[weight_pounds]]*0.45359237</f>
        <v>88.450512150000009</v>
      </c>
      <c r="I2161" s="12">
        <f>ufc_fighters[[#This Row],[height_feet]]*30.48+ufc_fighters[[#This Row],[height_inches]]*2.54</f>
        <v>177.8</v>
      </c>
    </row>
    <row r="2162" spans="1:9">
      <c r="A2162">
        <v>2161</v>
      </c>
      <c r="B2162" t="s">
        <v>2166</v>
      </c>
      <c r="C2162">
        <v>216</v>
      </c>
      <c r="D2162" s="1">
        <v>30847</v>
      </c>
      <c r="E2162" s="10">
        <v>1984</v>
      </c>
      <c r="F2162">
        <v>5</v>
      </c>
      <c r="G2162">
        <v>10</v>
      </c>
      <c r="H2162" s="12">
        <f>ufc_fighters[[#This Row],[weight_pounds]]*0.45359237</f>
        <v>97.97595192</v>
      </c>
      <c r="I2162" s="12">
        <f>ufc_fighters[[#This Row],[height_feet]]*30.48+ufc_fighters[[#This Row],[height_inches]]*2.54</f>
        <v>177.8</v>
      </c>
    </row>
    <row r="2163" spans="1:9">
      <c r="A2163">
        <v>2162</v>
      </c>
      <c r="B2163" t="s">
        <v>2167</v>
      </c>
      <c r="C2163">
        <v>125</v>
      </c>
      <c r="D2163" s="1">
        <v>35628</v>
      </c>
      <c r="E2163" s="10">
        <v>1997</v>
      </c>
      <c r="F2163">
        <v>5</v>
      </c>
      <c r="G2163">
        <v>6</v>
      </c>
      <c r="H2163" s="12">
        <f>ufc_fighters[[#This Row],[weight_pounds]]*0.45359237</f>
        <v>56.699046250000002</v>
      </c>
      <c r="I2163" s="12">
        <f>ufc_fighters[[#This Row],[height_feet]]*30.48+ufc_fighters[[#This Row],[height_inches]]*2.54</f>
        <v>167.64000000000001</v>
      </c>
    </row>
    <row r="2164" spans="1:9">
      <c r="A2164">
        <v>2163</v>
      </c>
      <c r="B2164" t="s">
        <v>2168</v>
      </c>
      <c r="C2164">
        <v>247</v>
      </c>
      <c r="D2164" s="1">
        <v>25951</v>
      </c>
      <c r="E2164" s="10">
        <v>1971</v>
      </c>
      <c r="F2164">
        <v>5</v>
      </c>
      <c r="G2164">
        <v>9</v>
      </c>
      <c r="H2164" s="12">
        <f>ufc_fighters[[#This Row],[weight_pounds]]*0.45359237</f>
        <v>112.03731539</v>
      </c>
      <c r="I2164" s="12">
        <f>ufc_fighters[[#This Row],[height_feet]]*30.48+ufc_fighters[[#This Row],[height_inches]]*2.54</f>
        <v>175.26</v>
      </c>
    </row>
    <row r="2165" spans="1:9">
      <c r="A2165">
        <v>2164</v>
      </c>
      <c r="B2165" t="s">
        <v>2169</v>
      </c>
      <c r="C2165">
        <v>168</v>
      </c>
      <c r="D2165" s="1">
        <v>26960</v>
      </c>
      <c r="E2165" s="10">
        <v>1973</v>
      </c>
      <c r="F2165">
        <v>6</v>
      </c>
      <c r="G2165">
        <v>0</v>
      </c>
      <c r="H2165" s="12">
        <f>ufc_fighters[[#This Row],[weight_pounds]]*0.45359237</f>
        <v>76.203518160000002</v>
      </c>
      <c r="I2165" s="12">
        <f>ufc_fighters[[#This Row],[height_feet]]*30.48+ufc_fighters[[#This Row],[height_inches]]*2.54</f>
        <v>182.88</v>
      </c>
    </row>
    <row r="2166" spans="1:9">
      <c r="A2166">
        <v>2165</v>
      </c>
      <c r="B2166" t="s">
        <v>2170</v>
      </c>
      <c r="C2166">
        <v>125</v>
      </c>
      <c r="D2166" s="1">
        <v>32084</v>
      </c>
      <c r="E2166" s="10">
        <v>1987</v>
      </c>
      <c r="F2166">
        <v>5</v>
      </c>
      <c r="G2166">
        <v>6</v>
      </c>
      <c r="H2166" s="12">
        <f>ufc_fighters[[#This Row],[weight_pounds]]*0.45359237</f>
        <v>56.699046250000002</v>
      </c>
      <c r="I2166" s="12">
        <f>ufc_fighters[[#This Row],[height_feet]]*30.48+ufc_fighters[[#This Row],[height_inches]]*2.54</f>
        <v>167.64000000000001</v>
      </c>
    </row>
    <row r="2167" spans="1:9">
      <c r="A2167">
        <v>2166</v>
      </c>
      <c r="B2167" t="s">
        <v>2171</v>
      </c>
      <c r="C2167">
        <v>185</v>
      </c>
      <c r="D2167" s="1"/>
      <c r="E2167" s="10">
        <v>0</v>
      </c>
      <c r="H2167" s="12">
        <f>ufc_fighters[[#This Row],[weight_pounds]]*0.45359237</f>
        <v>83.914588450000011</v>
      </c>
      <c r="I2167" s="12">
        <f>ufc_fighters[[#This Row],[height_feet]]*30.48+ufc_fighters[[#This Row],[height_inches]]*2.54</f>
        <v>0</v>
      </c>
    </row>
    <row r="2168" spans="1:9">
      <c r="A2168">
        <v>2167</v>
      </c>
      <c r="B2168" t="s">
        <v>2172</v>
      </c>
      <c r="C2168">
        <v>135</v>
      </c>
      <c r="D2168" s="1">
        <v>32493</v>
      </c>
      <c r="E2168" s="10">
        <v>1988</v>
      </c>
      <c r="F2168">
        <v>5</v>
      </c>
      <c r="G2168">
        <v>5</v>
      </c>
      <c r="H2168" s="12">
        <f>ufc_fighters[[#This Row],[weight_pounds]]*0.45359237</f>
        <v>61.23496995</v>
      </c>
      <c r="I2168" s="12">
        <f>ufc_fighters[[#This Row],[height_feet]]*30.48+ufc_fighters[[#This Row],[height_inches]]*2.54</f>
        <v>165.1</v>
      </c>
    </row>
    <row r="2169" spans="1:9">
      <c r="A2169">
        <v>2168</v>
      </c>
      <c r="B2169" t="s">
        <v>2173</v>
      </c>
      <c r="C2169">
        <v>170</v>
      </c>
      <c r="D2169" s="1">
        <v>31370</v>
      </c>
      <c r="E2169" s="10">
        <v>1985</v>
      </c>
      <c r="F2169">
        <v>6</v>
      </c>
      <c r="G2169">
        <v>0</v>
      </c>
      <c r="H2169" s="12">
        <f>ufc_fighters[[#This Row],[weight_pounds]]*0.45359237</f>
        <v>77.110702900000007</v>
      </c>
      <c r="I2169" s="12">
        <f>ufc_fighters[[#This Row],[height_feet]]*30.48+ufc_fighters[[#This Row],[height_inches]]*2.54</f>
        <v>182.88</v>
      </c>
    </row>
    <row r="2170" spans="1:9">
      <c r="A2170">
        <v>2169</v>
      </c>
      <c r="B2170" t="s">
        <v>2174</v>
      </c>
      <c r="C2170">
        <v>135</v>
      </c>
      <c r="D2170" s="1">
        <v>34485</v>
      </c>
      <c r="E2170" s="10">
        <v>1994</v>
      </c>
      <c r="F2170">
        <v>5</v>
      </c>
      <c r="G2170">
        <v>7</v>
      </c>
      <c r="H2170" s="12">
        <f>ufc_fighters[[#This Row],[weight_pounds]]*0.45359237</f>
        <v>61.23496995</v>
      </c>
      <c r="I2170" s="12">
        <f>ufc_fighters[[#This Row],[height_feet]]*30.48+ufc_fighters[[#This Row],[height_inches]]*2.54</f>
        <v>170.18</v>
      </c>
    </row>
    <row r="2171" spans="1:9">
      <c r="A2171">
        <v>2170</v>
      </c>
      <c r="B2171" t="s">
        <v>2175</v>
      </c>
      <c r="C2171">
        <v>170</v>
      </c>
      <c r="D2171" s="1">
        <v>30980</v>
      </c>
      <c r="E2171" s="10">
        <v>1984</v>
      </c>
      <c r="F2171">
        <v>6</v>
      </c>
      <c r="G2171">
        <v>1</v>
      </c>
      <c r="H2171" s="12">
        <f>ufc_fighters[[#This Row],[weight_pounds]]*0.45359237</f>
        <v>77.110702900000007</v>
      </c>
      <c r="I2171" s="12">
        <f>ufc_fighters[[#This Row],[height_feet]]*30.48+ufc_fighters[[#This Row],[height_inches]]*2.54</f>
        <v>185.42</v>
      </c>
    </row>
    <row r="2172" spans="1:9">
      <c r="A2172">
        <v>2171</v>
      </c>
      <c r="B2172" t="s">
        <v>2176</v>
      </c>
      <c r="C2172">
        <v>170</v>
      </c>
      <c r="D2172" s="1">
        <v>32243</v>
      </c>
      <c r="E2172" s="10">
        <v>1988</v>
      </c>
      <c r="F2172">
        <v>5</v>
      </c>
      <c r="G2172">
        <v>10</v>
      </c>
      <c r="H2172" s="12">
        <f>ufc_fighters[[#This Row],[weight_pounds]]*0.45359237</f>
        <v>77.110702900000007</v>
      </c>
      <c r="I2172" s="12">
        <f>ufc_fighters[[#This Row],[height_feet]]*30.48+ufc_fighters[[#This Row],[height_inches]]*2.54</f>
        <v>177.8</v>
      </c>
    </row>
    <row r="2173" spans="1:9">
      <c r="A2173">
        <v>2172</v>
      </c>
      <c r="B2173" t="s">
        <v>2177</v>
      </c>
      <c r="C2173">
        <v>205</v>
      </c>
      <c r="D2173" s="1">
        <v>26264</v>
      </c>
      <c r="E2173" s="10">
        <v>1971</v>
      </c>
      <c r="F2173">
        <v>5</v>
      </c>
      <c r="G2173">
        <v>10</v>
      </c>
      <c r="H2173" s="12">
        <f>ufc_fighters[[#This Row],[weight_pounds]]*0.45359237</f>
        <v>92.986435850000007</v>
      </c>
      <c r="I2173" s="12">
        <f>ufc_fighters[[#This Row],[height_feet]]*30.48+ufc_fighters[[#This Row],[height_inches]]*2.54</f>
        <v>177.8</v>
      </c>
    </row>
    <row r="2174" spans="1:9">
      <c r="A2174">
        <v>2173</v>
      </c>
      <c r="B2174" t="s">
        <v>2178</v>
      </c>
      <c r="C2174">
        <v>185</v>
      </c>
      <c r="D2174" s="1">
        <v>33226</v>
      </c>
      <c r="E2174" s="10">
        <v>1990</v>
      </c>
      <c r="F2174">
        <v>6</v>
      </c>
      <c r="G2174">
        <v>4</v>
      </c>
      <c r="H2174" s="12">
        <f>ufc_fighters[[#This Row],[weight_pounds]]*0.45359237</f>
        <v>83.914588450000011</v>
      </c>
      <c r="I2174" s="12">
        <f>ufc_fighters[[#This Row],[height_feet]]*30.48+ufc_fighters[[#This Row],[height_inches]]*2.54</f>
        <v>193.04</v>
      </c>
    </row>
    <row r="2175" spans="1:9">
      <c r="A2175">
        <v>2174</v>
      </c>
      <c r="B2175" t="s">
        <v>2179</v>
      </c>
      <c r="C2175">
        <v>170</v>
      </c>
      <c r="D2175" s="1">
        <v>30680</v>
      </c>
      <c r="E2175" s="10">
        <v>1983</v>
      </c>
      <c r="F2175">
        <v>5</v>
      </c>
      <c r="G2175">
        <v>9</v>
      </c>
      <c r="H2175" s="12">
        <f>ufc_fighters[[#This Row],[weight_pounds]]*0.45359237</f>
        <v>77.110702900000007</v>
      </c>
      <c r="I2175" s="12">
        <f>ufc_fighters[[#This Row],[height_feet]]*30.48+ufc_fighters[[#This Row],[height_inches]]*2.54</f>
        <v>175.26</v>
      </c>
    </row>
    <row r="2176" spans="1:9">
      <c r="A2176">
        <v>2175</v>
      </c>
      <c r="B2176" t="s">
        <v>2180</v>
      </c>
      <c r="C2176">
        <v>170</v>
      </c>
      <c r="D2176" s="1"/>
      <c r="E2176" s="10">
        <v>0</v>
      </c>
      <c r="F2176">
        <v>6</v>
      </c>
      <c r="G2176">
        <v>0</v>
      </c>
      <c r="H2176" s="12">
        <f>ufc_fighters[[#This Row],[weight_pounds]]*0.45359237</f>
        <v>77.110702900000007</v>
      </c>
      <c r="I2176" s="12">
        <f>ufc_fighters[[#This Row],[height_feet]]*30.48+ufc_fighters[[#This Row],[height_inches]]*2.54</f>
        <v>182.88</v>
      </c>
    </row>
    <row r="2177" spans="1:9">
      <c r="A2177">
        <v>2176</v>
      </c>
      <c r="B2177" t="s">
        <v>2181</v>
      </c>
      <c r="C2177">
        <v>125</v>
      </c>
      <c r="D2177" s="1"/>
      <c r="E2177" s="10">
        <v>0</v>
      </c>
      <c r="F2177">
        <v>5</v>
      </c>
      <c r="G2177">
        <v>4</v>
      </c>
      <c r="H2177" s="12">
        <f>ufc_fighters[[#This Row],[weight_pounds]]*0.45359237</f>
        <v>56.699046250000002</v>
      </c>
      <c r="I2177" s="12">
        <f>ufc_fighters[[#This Row],[height_feet]]*30.48+ufc_fighters[[#This Row],[height_inches]]*2.54</f>
        <v>162.56</v>
      </c>
    </row>
    <row r="2178" spans="1:9">
      <c r="A2178">
        <v>2177</v>
      </c>
      <c r="B2178" t="s">
        <v>2182</v>
      </c>
      <c r="C2178">
        <v>135</v>
      </c>
      <c r="D2178" s="1">
        <v>34258</v>
      </c>
      <c r="E2178" s="10">
        <v>1993</v>
      </c>
      <c r="F2178">
        <v>5</v>
      </c>
      <c r="G2178">
        <v>10</v>
      </c>
      <c r="H2178" s="12">
        <f>ufc_fighters[[#This Row],[weight_pounds]]*0.45359237</f>
        <v>61.23496995</v>
      </c>
      <c r="I2178" s="12">
        <f>ufc_fighters[[#This Row],[height_feet]]*30.48+ufc_fighters[[#This Row],[height_inches]]*2.54</f>
        <v>177.8</v>
      </c>
    </row>
    <row r="2179" spans="1:9">
      <c r="A2179">
        <v>2178</v>
      </c>
      <c r="B2179" t="s">
        <v>2183</v>
      </c>
      <c r="C2179">
        <v>170</v>
      </c>
      <c r="D2179" s="1">
        <v>30155</v>
      </c>
      <c r="E2179" s="10">
        <v>1982</v>
      </c>
      <c r="F2179">
        <v>6</v>
      </c>
      <c r="G2179">
        <v>0</v>
      </c>
      <c r="H2179" s="12">
        <f>ufc_fighters[[#This Row],[weight_pounds]]*0.45359237</f>
        <v>77.110702900000007</v>
      </c>
      <c r="I2179" s="12">
        <f>ufc_fighters[[#This Row],[height_feet]]*30.48+ufc_fighters[[#This Row],[height_inches]]*2.54</f>
        <v>182.88</v>
      </c>
    </row>
    <row r="2180" spans="1:9">
      <c r="A2180">
        <v>2179</v>
      </c>
      <c r="B2180" t="s">
        <v>2184</v>
      </c>
      <c r="C2180">
        <v>270</v>
      </c>
      <c r="D2180" s="1">
        <v>24529</v>
      </c>
      <c r="E2180" s="10">
        <v>1967</v>
      </c>
      <c r="F2180">
        <v>6</v>
      </c>
      <c r="G2180">
        <v>8</v>
      </c>
      <c r="H2180" s="12">
        <f>ufc_fighters[[#This Row],[weight_pounds]]*0.45359237</f>
        <v>122.4699399</v>
      </c>
      <c r="I2180" s="12">
        <f>ufc_fighters[[#This Row],[height_feet]]*30.48+ufc_fighters[[#This Row],[height_inches]]*2.54</f>
        <v>203.2</v>
      </c>
    </row>
    <row r="2181" spans="1:9">
      <c r="A2181">
        <v>2180</v>
      </c>
      <c r="B2181" t="s">
        <v>2185</v>
      </c>
      <c r="C2181">
        <v>135</v>
      </c>
      <c r="D2181" s="1">
        <v>32259</v>
      </c>
      <c r="E2181" s="10">
        <v>1988</v>
      </c>
      <c r="F2181">
        <v>5</v>
      </c>
      <c r="G2181">
        <v>6</v>
      </c>
      <c r="H2181" s="12">
        <f>ufc_fighters[[#This Row],[weight_pounds]]*0.45359237</f>
        <v>61.23496995</v>
      </c>
      <c r="I2181" s="12">
        <f>ufc_fighters[[#This Row],[height_feet]]*30.48+ufc_fighters[[#This Row],[height_inches]]*2.54</f>
        <v>167.64000000000001</v>
      </c>
    </row>
    <row r="2182" spans="1:9">
      <c r="A2182">
        <v>2181</v>
      </c>
      <c r="B2182" t="s">
        <v>2186</v>
      </c>
      <c r="C2182">
        <v>145</v>
      </c>
      <c r="D2182" s="1">
        <v>33157</v>
      </c>
      <c r="E2182" s="10">
        <v>1990</v>
      </c>
      <c r="F2182">
        <v>5</v>
      </c>
      <c r="G2182">
        <v>8</v>
      </c>
      <c r="H2182" s="12">
        <f>ufc_fighters[[#This Row],[weight_pounds]]*0.45359237</f>
        <v>65.770893650000005</v>
      </c>
      <c r="I2182" s="12">
        <f>ufc_fighters[[#This Row],[height_feet]]*30.48+ufc_fighters[[#This Row],[height_inches]]*2.54</f>
        <v>172.72</v>
      </c>
    </row>
    <row r="2183" spans="1:9">
      <c r="A2183">
        <v>2182</v>
      </c>
      <c r="B2183" t="s">
        <v>2187</v>
      </c>
      <c r="C2183">
        <v>125</v>
      </c>
      <c r="D2183" s="1">
        <v>30761</v>
      </c>
      <c r="E2183" s="10">
        <v>1984</v>
      </c>
      <c r="F2183">
        <v>5</v>
      </c>
      <c r="G2183">
        <v>6</v>
      </c>
      <c r="H2183" s="12">
        <f>ufc_fighters[[#This Row],[weight_pounds]]*0.45359237</f>
        <v>56.699046250000002</v>
      </c>
      <c r="I2183" s="12">
        <f>ufc_fighters[[#This Row],[height_feet]]*30.48+ufc_fighters[[#This Row],[height_inches]]*2.54</f>
        <v>167.64000000000001</v>
      </c>
    </row>
    <row r="2184" spans="1:9">
      <c r="A2184">
        <v>2183</v>
      </c>
      <c r="B2184" t="s">
        <v>2188</v>
      </c>
      <c r="C2184">
        <v>135</v>
      </c>
      <c r="D2184" s="1">
        <v>33960</v>
      </c>
      <c r="E2184" s="10">
        <v>1992</v>
      </c>
      <c r="F2184">
        <v>5</v>
      </c>
      <c r="G2184">
        <v>8</v>
      </c>
      <c r="H2184" s="12">
        <f>ufc_fighters[[#This Row],[weight_pounds]]*0.45359237</f>
        <v>61.23496995</v>
      </c>
      <c r="I2184" s="12">
        <f>ufc_fighters[[#This Row],[height_feet]]*30.48+ufc_fighters[[#This Row],[height_inches]]*2.54</f>
        <v>172.72</v>
      </c>
    </row>
    <row r="2185" spans="1:9">
      <c r="A2185">
        <v>2184</v>
      </c>
      <c r="B2185" t="s">
        <v>2189</v>
      </c>
      <c r="C2185">
        <v>145</v>
      </c>
      <c r="D2185" s="1">
        <v>33189</v>
      </c>
      <c r="E2185" s="10">
        <v>1990</v>
      </c>
      <c r="F2185">
        <v>5</v>
      </c>
      <c r="G2185">
        <v>7</v>
      </c>
      <c r="H2185" s="12">
        <f>ufc_fighters[[#This Row],[weight_pounds]]*0.45359237</f>
        <v>65.770893650000005</v>
      </c>
      <c r="I2185" s="12">
        <f>ufc_fighters[[#This Row],[height_feet]]*30.48+ufc_fighters[[#This Row],[height_inches]]*2.54</f>
        <v>170.18</v>
      </c>
    </row>
    <row r="2186" spans="1:9">
      <c r="A2186">
        <v>2185</v>
      </c>
      <c r="B2186" t="s">
        <v>2190</v>
      </c>
      <c r="C2186">
        <v>125</v>
      </c>
      <c r="D2186" s="1">
        <v>34568</v>
      </c>
      <c r="E2186" s="10">
        <v>1994</v>
      </c>
      <c r="F2186">
        <v>5</v>
      </c>
      <c r="G2186">
        <v>6</v>
      </c>
      <c r="H2186" s="12">
        <f>ufc_fighters[[#This Row],[weight_pounds]]*0.45359237</f>
        <v>56.699046250000002</v>
      </c>
      <c r="I2186" s="12">
        <f>ufc_fighters[[#This Row],[height_feet]]*30.48+ufc_fighters[[#This Row],[height_inches]]*2.54</f>
        <v>167.64000000000001</v>
      </c>
    </row>
    <row r="2187" spans="1:9">
      <c r="A2187">
        <v>2186</v>
      </c>
      <c r="B2187" t="s">
        <v>2191</v>
      </c>
      <c r="C2187">
        <v>135</v>
      </c>
      <c r="D2187" s="1">
        <v>33383</v>
      </c>
      <c r="E2187" s="10">
        <v>1991</v>
      </c>
      <c r="F2187">
        <v>5</v>
      </c>
      <c r="G2187">
        <v>9</v>
      </c>
      <c r="H2187" s="12">
        <f>ufc_fighters[[#This Row],[weight_pounds]]*0.45359237</f>
        <v>61.23496995</v>
      </c>
      <c r="I2187" s="12">
        <f>ufc_fighters[[#This Row],[height_feet]]*30.48+ufc_fighters[[#This Row],[height_inches]]*2.54</f>
        <v>175.26</v>
      </c>
    </row>
    <row r="2188" spans="1:9">
      <c r="A2188">
        <v>2187</v>
      </c>
      <c r="B2188" t="s">
        <v>2192</v>
      </c>
      <c r="C2188">
        <v>145</v>
      </c>
      <c r="D2188" s="1">
        <v>31337</v>
      </c>
      <c r="E2188" s="10">
        <v>1985</v>
      </c>
      <c r="F2188">
        <v>5</v>
      </c>
      <c r="G2188">
        <v>11</v>
      </c>
      <c r="H2188" s="12">
        <f>ufc_fighters[[#This Row],[weight_pounds]]*0.45359237</f>
        <v>65.770893650000005</v>
      </c>
      <c r="I2188" s="12">
        <f>ufc_fighters[[#This Row],[height_feet]]*30.48+ufc_fighters[[#This Row],[height_inches]]*2.54</f>
        <v>180.34</v>
      </c>
    </row>
    <row r="2189" spans="1:9">
      <c r="A2189">
        <v>2188</v>
      </c>
      <c r="B2189" t="s">
        <v>2193</v>
      </c>
      <c r="C2189">
        <v>195</v>
      </c>
      <c r="D2189" s="1"/>
      <c r="E2189" s="10">
        <v>0</v>
      </c>
      <c r="F2189">
        <v>5</v>
      </c>
      <c r="G2189">
        <v>11</v>
      </c>
      <c r="H2189" s="12">
        <f>ufc_fighters[[#This Row],[weight_pounds]]*0.45359237</f>
        <v>88.450512150000009</v>
      </c>
      <c r="I2189" s="12">
        <f>ufc_fighters[[#This Row],[height_feet]]*30.48+ufc_fighters[[#This Row],[height_inches]]*2.54</f>
        <v>180.34</v>
      </c>
    </row>
    <row r="2190" spans="1:9">
      <c r="A2190">
        <v>2189</v>
      </c>
      <c r="B2190" t="s">
        <v>2194</v>
      </c>
      <c r="C2190">
        <v>260</v>
      </c>
      <c r="D2190" s="1">
        <v>31663</v>
      </c>
      <c r="E2190" s="10">
        <v>1986</v>
      </c>
      <c r="F2190">
        <v>6</v>
      </c>
      <c r="G2190">
        <v>6</v>
      </c>
      <c r="H2190" s="12">
        <f>ufc_fighters[[#This Row],[weight_pounds]]*0.45359237</f>
        <v>117.9340162</v>
      </c>
      <c r="I2190" s="12">
        <f>ufc_fighters[[#This Row],[height_feet]]*30.48+ufc_fighters[[#This Row],[height_inches]]*2.54</f>
        <v>198.12</v>
      </c>
    </row>
    <row r="2191" spans="1:9">
      <c r="A2191">
        <v>2190</v>
      </c>
      <c r="B2191" t="s">
        <v>2195</v>
      </c>
      <c r="C2191">
        <v>135</v>
      </c>
      <c r="D2191" s="1">
        <v>32263</v>
      </c>
      <c r="E2191" s="10">
        <v>1988</v>
      </c>
      <c r="F2191">
        <v>5</v>
      </c>
      <c r="G2191">
        <v>7</v>
      </c>
      <c r="H2191" s="12">
        <f>ufc_fighters[[#This Row],[weight_pounds]]*0.45359237</f>
        <v>61.23496995</v>
      </c>
      <c r="I2191" s="12">
        <f>ufc_fighters[[#This Row],[height_feet]]*30.48+ufc_fighters[[#This Row],[height_inches]]*2.54</f>
        <v>170.18</v>
      </c>
    </row>
    <row r="2192" spans="1:9">
      <c r="A2192">
        <v>2191</v>
      </c>
      <c r="B2192" t="s">
        <v>2196</v>
      </c>
      <c r="C2192">
        <v>185</v>
      </c>
      <c r="D2192" s="1">
        <v>30772</v>
      </c>
      <c r="E2192" s="10">
        <v>1984</v>
      </c>
      <c r="F2192">
        <v>6</v>
      </c>
      <c r="G2192">
        <v>2</v>
      </c>
      <c r="H2192" s="12">
        <f>ufc_fighters[[#This Row],[weight_pounds]]*0.45359237</f>
        <v>83.914588450000011</v>
      </c>
      <c r="I2192" s="12">
        <f>ufc_fighters[[#This Row],[height_feet]]*30.48+ufc_fighters[[#This Row],[height_inches]]*2.54</f>
        <v>187.96</v>
      </c>
    </row>
    <row r="2193" spans="1:9">
      <c r="A2193">
        <v>2192</v>
      </c>
      <c r="B2193" t="s">
        <v>2197</v>
      </c>
      <c r="C2193">
        <v>135</v>
      </c>
      <c r="D2193" s="1">
        <v>29600</v>
      </c>
      <c r="E2193" s="10">
        <v>1981</v>
      </c>
      <c r="F2193">
        <v>5</v>
      </c>
      <c r="G2193">
        <v>6</v>
      </c>
      <c r="H2193" s="12">
        <f>ufc_fighters[[#This Row],[weight_pounds]]*0.45359237</f>
        <v>61.23496995</v>
      </c>
      <c r="I2193" s="12">
        <f>ufc_fighters[[#This Row],[height_feet]]*30.48+ufc_fighters[[#This Row],[height_inches]]*2.54</f>
        <v>167.64000000000001</v>
      </c>
    </row>
    <row r="2194" spans="1:9">
      <c r="A2194">
        <v>2193</v>
      </c>
      <c r="B2194" t="s">
        <v>2198</v>
      </c>
      <c r="C2194">
        <v>145</v>
      </c>
      <c r="D2194" s="1">
        <v>29168</v>
      </c>
      <c r="E2194" s="10">
        <v>1979</v>
      </c>
      <c r="F2194">
        <v>5</v>
      </c>
      <c r="G2194">
        <v>7</v>
      </c>
      <c r="H2194" s="12">
        <f>ufc_fighters[[#This Row],[weight_pounds]]*0.45359237</f>
        <v>65.770893650000005</v>
      </c>
      <c r="I2194" s="12">
        <f>ufc_fighters[[#This Row],[height_feet]]*30.48+ufc_fighters[[#This Row],[height_inches]]*2.54</f>
        <v>170.18</v>
      </c>
    </row>
    <row r="2195" spans="1:9">
      <c r="A2195">
        <v>2194</v>
      </c>
      <c r="B2195" t="s">
        <v>2199</v>
      </c>
      <c r="C2195">
        <v>205</v>
      </c>
      <c r="D2195" s="1">
        <v>32567</v>
      </c>
      <c r="E2195" s="10">
        <v>1989</v>
      </c>
      <c r="F2195">
        <v>6</v>
      </c>
      <c r="G2195">
        <v>4</v>
      </c>
      <c r="H2195" s="12">
        <f>ufc_fighters[[#This Row],[weight_pounds]]*0.45359237</f>
        <v>92.986435850000007</v>
      </c>
      <c r="I2195" s="12">
        <f>ufc_fighters[[#This Row],[height_feet]]*30.48+ufc_fighters[[#This Row],[height_inches]]*2.54</f>
        <v>193.04</v>
      </c>
    </row>
    <row r="2196" spans="1:9">
      <c r="A2196">
        <v>2195</v>
      </c>
      <c r="B2196" t="s">
        <v>2200</v>
      </c>
      <c r="C2196">
        <v>125</v>
      </c>
      <c r="D2196" s="1">
        <v>34310</v>
      </c>
      <c r="E2196" s="10">
        <v>1993</v>
      </c>
      <c r="F2196">
        <v>5</v>
      </c>
      <c r="G2196">
        <v>7</v>
      </c>
      <c r="H2196" s="12">
        <f>ufc_fighters[[#This Row],[weight_pounds]]*0.45359237</f>
        <v>56.699046250000002</v>
      </c>
      <c r="I2196" s="12">
        <f>ufc_fighters[[#This Row],[height_feet]]*30.48+ufc_fighters[[#This Row],[height_inches]]*2.54</f>
        <v>170.18</v>
      </c>
    </row>
    <row r="2197" spans="1:9">
      <c r="A2197">
        <v>2196</v>
      </c>
      <c r="B2197" t="s">
        <v>2201</v>
      </c>
      <c r="C2197">
        <v>185</v>
      </c>
      <c r="D2197" s="1"/>
      <c r="E2197" s="10">
        <v>0</v>
      </c>
      <c r="F2197">
        <v>6</v>
      </c>
      <c r="G2197">
        <v>0</v>
      </c>
      <c r="H2197" s="12">
        <f>ufc_fighters[[#This Row],[weight_pounds]]*0.45359237</f>
        <v>83.914588450000011</v>
      </c>
      <c r="I2197" s="12">
        <f>ufc_fighters[[#This Row],[height_feet]]*30.48+ufc_fighters[[#This Row],[height_inches]]*2.54</f>
        <v>182.88</v>
      </c>
    </row>
    <row r="2198" spans="1:9">
      <c r="A2198">
        <v>2197</v>
      </c>
      <c r="B2198" t="s">
        <v>2202</v>
      </c>
      <c r="C2198">
        <v>155</v>
      </c>
      <c r="D2198" s="1">
        <v>31737</v>
      </c>
      <c r="E2198" s="10">
        <v>1986</v>
      </c>
      <c r="F2198">
        <v>6</v>
      </c>
      <c r="G2198">
        <v>0</v>
      </c>
      <c r="H2198" s="12">
        <f>ufc_fighters[[#This Row],[weight_pounds]]*0.45359237</f>
        <v>70.306817350000003</v>
      </c>
      <c r="I2198" s="12">
        <f>ufc_fighters[[#This Row],[height_feet]]*30.48+ufc_fighters[[#This Row],[height_inches]]*2.54</f>
        <v>182.88</v>
      </c>
    </row>
    <row r="2199" spans="1:9">
      <c r="A2199">
        <v>2198</v>
      </c>
      <c r="B2199" t="s">
        <v>2203</v>
      </c>
      <c r="C2199">
        <v>170</v>
      </c>
      <c r="D2199" s="1">
        <v>29857</v>
      </c>
      <c r="E2199" s="10">
        <v>1981</v>
      </c>
      <c r="F2199">
        <v>5</v>
      </c>
      <c r="G2199">
        <v>10</v>
      </c>
      <c r="H2199" s="12">
        <f>ufc_fighters[[#This Row],[weight_pounds]]*0.45359237</f>
        <v>77.110702900000007</v>
      </c>
      <c r="I2199" s="12">
        <f>ufc_fighters[[#This Row],[height_feet]]*30.48+ufc_fighters[[#This Row],[height_inches]]*2.54</f>
        <v>177.8</v>
      </c>
    </row>
    <row r="2200" spans="1:9">
      <c r="A2200">
        <v>2199</v>
      </c>
      <c r="B2200" t="s">
        <v>2204</v>
      </c>
      <c r="C2200">
        <v>135</v>
      </c>
      <c r="D2200" s="1">
        <v>29205</v>
      </c>
      <c r="E2200" s="10">
        <v>1979</v>
      </c>
      <c r="F2200">
        <v>6</v>
      </c>
      <c r="G2200">
        <v>1</v>
      </c>
      <c r="H2200" s="12">
        <f>ufc_fighters[[#This Row],[weight_pounds]]*0.45359237</f>
        <v>61.23496995</v>
      </c>
      <c r="I2200" s="12">
        <f>ufc_fighters[[#This Row],[height_feet]]*30.48+ufc_fighters[[#This Row],[height_inches]]*2.54</f>
        <v>185.42</v>
      </c>
    </row>
    <row r="2201" spans="1:9">
      <c r="A2201">
        <v>2200</v>
      </c>
      <c r="B2201" t="s">
        <v>2205</v>
      </c>
      <c r="C2201">
        <v>170</v>
      </c>
      <c r="D2201" s="1">
        <v>33101</v>
      </c>
      <c r="E2201" s="10">
        <v>1990</v>
      </c>
      <c r="F2201">
        <v>5</v>
      </c>
      <c r="G2201">
        <v>11</v>
      </c>
      <c r="H2201" s="12">
        <f>ufc_fighters[[#This Row],[weight_pounds]]*0.45359237</f>
        <v>77.110702900000007</v>
      </c>
      <c r="I2201" s="12">
        <f>ufc_fighters[[#This Row],[height_feet]]*30.48+ufc_fighters[[#This Row],[height_inches]]*2.54</f>
        <v>180.34</v>
      </c>
    </row>
    <row r="2202" spans="1:9">
      <c r="A2202">
        <v>2201</v>
      </c>
      <c r="B2202" t="s">
        <v>2206</v>
      </c>
      <c r="C2202">
        <v>125</v>
      </c>
      <c r="D2202" s="1">
        <v>33489</v>
      </c>
      <c r="E2202" s="10">
        <v>1991</v>
      </c>
      <c r="F2202">
        <v>5</v>
      </c>
      <c r="G2202">
        <v>7</v>
      </c>
      <c r="H2202" s="12">
        <f>ufc_fighters[[#This Row],[weight_pounds]]*0.45359237</f>
        <v>56.699046250000002</v>
      </c>
      <c r="I2202" s="12">
        <f>ufc_fighters[[#This Row],[height_feet]]*30.48+ufc_fighters[[#This Row],[height_inches]]*2.54</f>
        <v>170.18</v>
      </c>
    </row>
    <row r="2203" spans="1:9">
      <c r="A2203">
        <v>2202</v>
      </c>
      <c r="B2203" t="s">
        <v>2207</v>
      </c>
      <c r="C2203">
        <v>135</v>
      </c>
      <c r="D2203" s="1">
        <v>32673</v>
      </c>
      <c r="E2203" s="10">
        <v>1989</v>
      </c>
      <c r="F2203">
        <v>5</v>
      </c>
      <c r="G2203">
        <v>6</v>
      </c>
      <c r="H2203" s="12">
        <f>ufc_fighters[[#This Row],[weight_pounds]]*0.45359237</f>
        <v>61.23496995</v>
      </c>
      <c r="I2203" s="12">
        <f>ufc_fighters[[#This Row],[height_feet]]*30.48+ufc_fighters[[#This Row],[height_inches]]*2.54</f>
        <v>167.64000000000001</v>
      </c>
    </row>
    <row r="2204" spans="1:9">
      <c r="A2204">
        <v>2203</v>
      </c>
      <c r="B2204" t="s">
        <v>2208</v>
      </c>
      <c r="C2204">
        <v>205</v>
      </c>
      <c r="D2204" s="1">
        <v>29160</v>
      </c>
      <c r="E2204" s="10">
        <v>1979</v>
      </c>
      <c r="F2204">
        <v>6</v>
      </c>
      <c r="G2204">
        <v>2</v>
      </c>
      <c r="H2204" s="12">
        <f>ufc_fighters[[#This Row],[weight_pounds]]*0.45359237</f>
        <v>92.986435850000007</v>
      </c>
      <c r="I2204" s="12">
        <f>ufc_fighters[[#This Row],[height_feet]]*30.48+ufc_fighters[[#This Row],[height_inches]]*2.54</f>
        <v>187.96</v>
      </c>
    </row>
    <row r="2205" spans="1:9">
      <c r="A2205">
        <v>2204</v>
      </c>
      <c r="B2205" t="s">
        <v>2209</v>
      </c>
      <c r="C2205">
        <v>210</v>
      </c>
      <c r="D2205" s="1"/>
      <c r="E2205" s="10">
        <v>0</v>
      </c>
      <c r="F2205">
        <v>5</v>
      </c>
      <c r="G2205">
        <v>10</v>
      </c>
      <c r="H2205" s="12">
        <f>ufc_fighters[[#This Row],[weight_pounds]]*0.45359237</f>
        <v>95.254397699999998</v>
      </c>
      <c r="I2205" s="12">
        <f>ufc_fighters[[#This Row],[height_feet]]*30.48+ufc_fighters[[#This Row],[height_inches]]*2.54</f>
        <v>177.8</v>
      </c>
    </row>
    <row r="2206" spans="1:9">
      <c r="A2206">
        <v>2205</v>
      </c>
      <c r="B2206" t="s">
        <v>2210</v>
      </c>
      <c r="C2206">
        <v>145</v>
      </c>
      <c r="D2206" s="1">
        <v>30770</v>
      </c>
      <c r="E2206" s="10">
        <v>1984</v>
      </c>
      <c r="F2206">
        <v>5</v>
      </c>
      <c r="G2206">
        <v>7</v>
      </c>
      <c r="H2206" s="12">
        <f>ufc_fighters[[#This Row],[weight_pounds]]*0.45359237</f>
        <v>65.770893650000005</v>
      </c>
      <c r="I2206" s="12">
        <f>ufc_fighters[[#This Row],[height_feet]]*30.48+ufc_fighters[[#This Row],[height_inches]]*2.54</f>
        <v>170.18</v>
      </c>
    </row>
    <row r="2207" spans="1:9">
      <c r="A2207">
        <v>2206</v>
      </c>
      <c r="B2207" t="s">
        <v>2211</v>
      </c>
      <c r="C2207">
        <v>205</v>
      </c>
      <c r="D2207" s="1"/>
      <c r="E2207" s="10">
        <v>0</v>
      </c>
      <c r="F2207">
        <v>5</v>
      </c>
      <c r="G2207">
        <v>11</v>
      </c>
      <c r="H2207" s="12">
        <f>ufc_fighters[[#This Row],[weight_pounds]]*0.45359237</f>
        <v>92.986435850000007</v>
      </c>
      <c r="I2207" s="12">
        <f>ufc_fighters[[#This Row],[height_feet]]*30.48+ufc_fighters[[#This Row],[height_inches]]*2.54</f>
        <v>180.34</v>
      </c>
    </row>
    <row r="2208" spans="1:9">
      <c r="A2208">
        <v>2207</v>
      </c>
      <c r="B2208" t="s">
        <v>2212</v>
      </c>
      <c r="C2208">
        <v>275</v>
      </c>
      <c r="D2208" s="1"/>
      <c r="E2208" s="10">
        <v>0</v>
      </c>
      <c r="F2208">
        <v>6</v>
      </c>
      <c r="G2208">
        <v>5</v>
      </c>
      <c r="H2208" s="12">
        <f>ufc_fighters[[#This Row],[weight_pounds]]*0.45359237</f>
        <v>124.73790175000001</v>
      </c>
      <c r="I2208" s="12">
        <f>ufc_fighters[[#This Row],[height_feet]]*30.48+ufc_fighters[[#This Row],[height_inches]]*2.54</f>
        <v>195.57999999999998</v>
      </c>
    </row>
    <row r="2209" spans="1:9">
      <c r="A2209">
        <v>2208</v>
      </c>
      <c r="B2209" t="s">
        <v>2213</v>
      </c>
      <c r="C2209">
        <v>155</v>
      </c>
      <c r="D2209" s="1">
        <v>34008</v>
      </c>
      <c r="E2209" s="10">
        <v>1993</v>
      </c>
      <c r="F2209">
        <v>5</v>
      </c>
      <c r="G2209">
        <v>9</v>
      </c>
      <c r="H2209" s="12">
        <f>ufc_fighters[[#This Row],[weight_pounds]]*0.45359237</f>
        <v>70.306817350000003</v>
      </c>
      <c r="I2209" s="12">
        <f>ufc_fighters[[#This Row],[height_feet]]*30.48+ufc_fighters[[#This Row],[height_inches]]*2.54</f>
        <v>175.26</v>
      </c>
    </row>
    <row r="2210" spans="1:9">
      <c r="A2210">
        <v>2209</v>
      </c>
      <c r="B2210" t="s">
        <v>2214</v>
      </c>
      <c r="C2210">
        <v>190</v>
      </c>
      <c r="D2210" s="1"/>
      <c r="E2210" s="10">
        <v>0</v>
      </c>
      <c r="F2210">
        <v>6</v>
      </c>
      <c r="G2210">
        <v>0</v>
      </c>
      <c r="H2210" s="12">
        <f>ufc_fighters[[#This Row],[weight_pounds]]*0.45359237</f>
        <v>86.182550300000003</v>
      </c>
      <c r="I2210" s="12">
        <f>ufc_fighters[[#This Row],[height_feet]]*30.48+ufc_fighters[[#This Row],[height_inches]]*2.54</f>
        <v>182.88</v>
      </c>
    </row>
    <row r="2211" spans="1:9">
      <c r="A2211">
        <v>2210</v>
      </c>
      <c r="B2211" t="s">
        <v>2215</v>
      </c>
      <c r="C2211">
        <v>183</v>
      </c>
      <c r="D2211" s="1"/>
      <c r="E2211" s="10">
        <v>0</v>
      </c>
      <c r="F2211">
        <v>5</v>
      </c>
      <c r="G2211">
        <v>11</v>
      </c>
      <c r="H2211" s="12">
        <f>ufc_fighters[[#This Row],[weight_pounds]]*0.45359237</f>
        <v>83.007403710000006</v>
      </c>
      <c r="I2211" s="12">
        <f>ufc_fighters[[#This Row],[height_feet]]*30.48+ufc_fighters[[#This Row],[height_inches]]*2.54</f>
        <v>180.34</v>
      </c>
    </row>
    <row r="2212" spans="1:9">
      <c r="A2212">
        <v>2211</v>
      </c>
      <c r="B2212" t="s">
        <v>2216</v>
      </c>
      <c r="C2212">
        <v>135</v>
      </c>
      <c r="D2212" s="1"/>
      <c r="E2212" s="10">
        <v>0</v>
      </c>
      <c r="F2212">
        <v>5</v>
      </c>
      <c r="G2212">
        <v>5</v>
      </c>
      <c r="H2212" s="12">
        <f>ufc_fighters[[#This Row],[weight_pounds]]*0.45359237</f>
        <v>61.23496995</v>
      </c>
      <c r="I2212" s="12">
        <f>ufc_fighters[[#This Row],[height_feet]]*30.48+ufc_fighters[[#This Row],[height_inches]]*2.54</f>
        <v>165.1</v>
      </c>
    </row>
    <row r="2213" spans="1:9">
      <c r="A2213">
        <v>2212</v>
      </c>
      <c r="B2213" t="s">
        <v>2217</v>
      </c>
      <c r="C2213">
        <v>115</v>
      </c>
      <c r="D2213" s="1">
        <v>32584</v>
      </c>
      <c r="E2213" s="10">
        <v>1989</v>
      </c>
      <c r="F2213">
        <v>5</v>
      </c>
      <c r="G2213">
        <v>1</v>
      </c>
      <c r="H2213" s="12">
        <f>ufc_fighters[[#This Row],[weight_pounds]]*0.45359237</f>
        <v>52.163122550000004</v>
      </c>
      <c r="I2213" s="12">
        <f>ufc_fighters[[#This Row],[height_feet]]*30.48+ufc_fighters[[#This Row],[height_inches]]*2.54</f>
        <v>154.94</v>
      </c>
    </row>
    <row r="2214" spans="1:9">
      <c r="A2214">
        <v>2213</v>
      </c>
      <c r="B2214" t="s">
        <v>2218</v>
      </c>
      <c r="C2214">
        <v>185</v>
      </c>
      <c r="D2214" s="1">
        <v>31260</v>
      </c>
      <c r="E2214" s="10">
        <v>1985</v>
      </c>
      <c r="F2214">
        <v>6</v>
      </c>
      <c r="G2214">
        <v>2</v>
      </c>
      <c r="H2214" s="12">
        <f>ufc_fighters[[#This Row],[weight_pounds]]*0.45359237</f>
        <v>83.914588450000011</v>
      </c>
      <c r="I2214" s="12">
        <f>ufc_fighters[[#This Row],[height_feet]]*30.48+ufc_fighters[[#This Row],[height_inches]]*2.54</f>
        <v>187.96</v>
      </c>
    </row>
    <row r="2215" spans="1:9">
      <c r="A2215">
        <v>2214</v>
      </c>
      <c r="B2215" t="s">
        <v>2219</v>
      </c>
      <c r="C2215">
        <v>125</v>
      </c>
      <c r="D2215" s="1">
        <v>35084</v>
      </c>
      <c r="E2215" s="10">
        <v>1996</v>
      </c>
      <c r="F2215">
        <v>5</v>
      </c>
      <c r="G2215">
        <v>8</v>
      </c>
      <c r="H2215" s="12">
        <f>ufc_fighters[[#This Row],[weight_pounds]]*0.45359237</f>
        <v>56.699046250000002</v>
      </c>
      <c r="I2215" s="12">
        <f>ufc_fighters[[#This Row],[height_feet]]*30.48+ufc_fighters[[#This Row],[height_inches]]*2.54</f>
        <v>172.72</v>
      </c>
    </row>
    <row r="2216" spans="1:9">
      <c r="A2216">
        <v>2215</v>
      </c>
      <c r="B2216" t="s">
        <v>2220</v>
      </c>
      <c r="C2216">
        <v>135</v>
      </c>
      <c r="D2216" s="1">
        <v>32537</v>
      </c>
      <c r="E2216" s="10">
        <v>1989</v>
      </c>
      <c r="F2216">
        <v>5</v>
      </c>
      <c r="G2216">
        <v>9</v>
      </c>
      <c r="H2216" s="12">
        <f>ufc_fighters[[#This Row],[weight_pounds]]*0.45359237</f>
        <v>61.23496995</v>
      </c>
      <c r="I2216" s="12">
        <f>ufc_fighters[[#This Row],[height_feet]]*30.48+ufc_fighters[[#This Row],[height_inches]]*2.54</f>
        <v>175.26</v>
      </c>
    </row>
    <row r="2217" spans="1:9">
      <c r="A2217">
        <v>2216</v>
      </c>
      <c r="B2217" t="s">
        <v>2221</v>
      </c>
      <c r="C2217">
        <v>125</v>
      </c>
      <c r="D2217" s="1">
        <v>33557</v>
      </c>
      <c r="E2217" s="10">
        <v>1991</v>
      </c>
      <c r="F2217">
        <v>5</v>
      </c>
      <c r="G2217">
        <v>5</v>
      </c>
      <c r="H2217" s="12">
        <f>ufc_fighters[[#This Row],[weight_pounds]]*0.45359237</f>
        <v>56.699046250000002</v>
      </c>
      <c r="I2217" s="12">
        <f>ufc_fighters[[#This Row],[height_feet]]*30.48+ufc_fighters[[#This Row],[height_inches]]*2.54</f>
        <v>165.1</v>
      </c>
    </row>
    <row r="2218" spans="1:9">
      <c r="A2218">
        <v>2217</v>
      </c>
      <c r="B2218" t="s">
        <v>2222</v>
      </c>
      <c r="C2218">
        <v>170</v>
      </c>
      <c r="D2218" s="1">
        <v>32333</v>
      </c>
      <c r="E2218" s="10">
        <v>1988</v>
      </c>
      <c r="F2218">
        <v>5</v>
      </c>
      <c r="G2218">
        <v>11</v>
      </c>
      <c r="H2218" s="12">
        <f>ufc_fighters[[#This Row],[weight_pounds]]*0.45359237</f>
        <v>77.110702900000007</v>
      </c>
      <c r="I2218" s="12">
        <f>ufc_fighters[[#This Row],[height_feet]]*30.48+ufc_fighters[[#This Row],[height_inches]]*2.54</f>
        <v>180.34</v>
      </c>
    </row>
    <row r="2219" spans="1:9">
      <c r="A2219">
        <v>2218</v>
      </c>
      <c r="B2219" t="s">
        <v>2223</v>
      </c>
      <c r="C2219">
        <v>135</v>
      </c>
      <c r="D2219" s="1"/>
      <c r="E2219" s="10">
        <v>0</v>
      </c>
      <c r="H2219" s="12">
        <f>ufc_fighters[[#This Row],[weight_pounds]]*0.45359237</f>
        <v>61.23496995</v>
      </c>
      <c r="I2219" s="12">
        <f>ufc_fighters[[#This Row],[height_feet]]*30.48+ufc_fighters[[#This Row],[height_inches]]*2.54</f>
        <v>0</v>
      </c>
    </row>
    <row r="2220" spans="1:9">
      <c r="A2220">
        <v>2219</v>
      </c>
      <c r="B2220" t="s">
        <v>2224</v>
      </c>
      <c r="C2220">
        <v>243</v>
      </c>
      <c r="D2220" s="1">
        <v>32193</v>
      </c>
      <c r="E2220" s="10">
        <v>1988</v>
      </c>
      <c r="F2220">
        <v>5</v>
      </c>
      <c r="G2220">
        <v>10</v>
      </c>
      <c r="H2220" s="12">
        <f>ufc_fighters[[#This Row],[weight_pounds]]*0.45359237</f>
        <v>110.22294591000001</v>
      </c>
      <c r="I2220" s="12">
        <f>ufc_fighters[[#This Row],[height_feet]]*30.48+ufc_fighters[[#This Row],[height_inches]]*2.54</f>
        <v>177.8</v>
      </c>
    </row>
    <row r="2221" spans="1:9">
      <c r="A2221">
        <v>2220</v>
      </c>
      <c r="B2221" t="s">
        <v>2225</v>
      </c>
      <c r="C2221">
        <v>155</v>
      </c>
      <c r="D2221" s="1">
        <v>30945</v>
      </c>
      <c r="E2221" s="10">
        <v>1984</v>
      </c>
      <c r="F2221">
        <v>6</v>
      </c>
      <c r="G2221">
        <v>3</v>
      </c>
      <c r="H2221" s="12">
        <f>ufc_fighters[[#This Row],[weight_pounds]]*0.45359237</f>
        <v>70.306817350000003</v>
      </c>
      <c r="I2221" s="12">
        <f>ufc_fighters[[#This Row],[height_feet]]*30.48+ufc_fighters[[#This Row],[height_inches]]*2.54</f>
        <v>190.5</v>
      </c>
    </row>
    <row r="2222" spans="1:9">
      <c r="A2222">
        <v>2221</v>
      </c>
      <c r="B2222" t="s">
        <v>2226</v>
      </c>
      <c r="C2222">
        <v>155</v>
      </c>
      <c r="D2222" s="1">
        <v>34563</v>
      </c>
      <c r="E2222" s="10">
        <v>1994</v>
      </c>
      <c r="F2222">
        <v>6</v>
      </c>
      <c r="G2222">
        <v>0</v>
      </c>
      <c r="H2222" s="12">
        <f>ufc_fighters[[#This Row],[weight_pounds]]*0.45359237</f>
        <v>70.306817350000003</v>
      </c>
      <c r="I2222" s="12">
        <f>ufc_fighters[[#This Row],[height_feet]]*30.48+ufc_fighters[[#This Row],[height_inches]]*2.54</f>
        <v>182.88</v>
      </c>
    </row>
    <row r="2223" spans="1:9">
      <c r="A2223">
        <v>2222</v>
      </c>
      <c r="B2223" t="s">
        <v>2227</v>
      </c>
      <c r="C2223">
        <v>215</v>
      </c>
      <c r="D2223" s="1"/>
      <c r="E2223" s="10">
        <v>0</v>
      </c>
      <c r="F2223">
        <v>6</v>
      </c>
      <c r="G2223">
        <v>1</v>
      </c>
      <c r="H2223" s="12">
        <f>ufc_fighters[[#This Row],[weight_pounds]]*0.45359237</f>
        <v>97.522359550000004</v>
      </c>
      <c r="I2223" s="12">
        <f>ufc_fighters[[#This Row],[height_feet]]*30.48+ufc_fighters[[#This Row],[height_inches]]*2.54</f>
        <v>185.42</v>
      </c>
    </row>
    <row r="2224" spans="1:9">
      <c r="A2224">
        <v>2223</v>
      </c>
      <c r="B2224" t="s">
        <v>2228</v>
      </c>
      <c r="C2224">
        <v>135</v>
      </c>
      <c r="D2224" s="1">
        <v>31662</v>
      </c>
      <c r="E2224" s="10">
        <v>1986</v>
      </c>
      <c r="F2224">
        <v>5</v>
      </c>
      <c r="G2224">
        <v>6</v>
      </c>
      <c r="H2224" s="12">
        <f>ufc_fighters[[#This Row],[weight_pounds]]*0.45359237</f>
        <v>61.23496995</v>
      </c>
      <c r="I2224" s="12">
        <f>ufc_fighters[[#This Row],[height_feet]]*30.48+ufc_fighters[[#This Row],[height_inches]]*2.54</f>
        <v>167.64000000000001</v>
      </c>
    </row>
    <row r="2225" spans="1:9">
      <c r="A2225">
        <v>2224</v>
      </c>
      <c r="B2225" t="s">
        <v>2229</v>
      </c>
      <c r="C2225">
        <v>185</v>
      </c>
      <c r="D2225" s="1">
        <v>32921</v>
      </c>
      <c r="E2225" s="10">
        <v>1990</v>
      </c>
      <c r="F2225">
        <v>6</v>
      </c>
      <c r="G2225">
        <v>1</v>
      </c>
      <c r="H2225" s="12">
        <f>ufc_fighters[[#This Row],[weight_pounds]]*0.45359237</f>
        <v>83.914588450000011</v>
      </c>
      <c r="I2225" s="12">
        <f>ufc_fighters[[#This Row],[height_feet]]*30.48+ufc_fighters[[#This Row],[height_inches]]*2.54</f>
        <v>185.42</v>
      </c>
    </row>
    <row r="2226" spans="1:9">
      <c r="A2226">
        <v>2225</v>
      </c>
      <c r="B2226" t="s">
        <v>2230</v>
      </c>
      <c r="C2226">
        <v>155</v>
      </c>
      <c r="D2226" s="1">
        <v>32931</v>
      </c>
      <c r="E2226" s="10">
        <v>1990</v>
      </c>
      <c r="F2226">
        <v>5</v>
      </c>
      <c r="G2226">
        <v>9</v>
      </c>
      <c r="H2226" s="12">
        <f>ufc_fighters[[#This Row],[weight_pounds]]*0.45359237</f>
        <v>70.306817350000003</v>
      </c>
      <c r="I2226" s="12">
        <f>ufc_fighters[[#This Row],[height_feet]]*30.48+ufc_fighters[[#This Row],[height_inches]]*2.54</f>
        <v>175.26</v>
      </c>
    </row>
    <row r="2227" spans="1:9">
      <c r="A2227">
        <v>2226</v>
      </c>
      <c r="B2227" t="s">
        <v>2231</v>
      </c>
      <c r="C2227">
        <v>185</v>
      </c>
      <c r="D2227" s="1">
        <v>28530</v>
      </c>
      <c r="E2227" s="10">
        <v>1978</v>
      </c>
      <c r="F2227">
        <v>6</v>
      </c>
      <c r="G2227">
        <v>0</v>
      </c>
      <c r="H2227" s="12">
        <f>ufc_fighters[[#This Row],[weight_pounds]]*0.45359237</f>
        <v>83.914588450000011</v>
      </c>
      <c r="I2227" s="12">
        <f>ufc_fighters[[#This Row],[height_feet]]*30.48+ufc_fighters[[#This Row],[height_inches]]*2.54</f>
        <v>182.88</v>
      </c>
    </row>
    <row r="2228" spans="1:9">
      <c r="A2228">
        <v>2227</v>
      </c>
      <c r="B2228" t="s">
        <v>2232</v>
      </c>
      <c r="C2228">
        <v>185</v>
      </c>
      <c r="D2228" s="1"/>
      <c r="E2228" s="10">
        <v>0</v>
      </c>
      <c r="F2228">
        <v>5</v>
      </c>
      <c r="G2228">
        <v>9</v>
      </c>
      <c r="H2228" s="12">
        <f>ufc_fighters[[#This Row],[weight_pounds]]*0.45359237</f>
        <v>83.914588450000011</v>
      </c>
      <c r="I2228" s="12">
        <f>ufc_fighters[[#This Row],[height_feet]]*30.48+ufc_fighters[[#This Row],[height_inches]]*2.54</f>
        <v>175.26</v>
      </c>
    </row>
    <row r="2229" spans="1:9">
      <c r="A2229">
        <v>2228</v>
      </c>
      <c r="B2229" t="s">
        <v>2233</v>
      </c>
      <c r="C2229">
        <v>145</v>
      </c>
      <c r="D2229" s="1">
        <v>34016</v>
      </c>
      <c r="E2229" s="10">
        <v>1993</v>
      </c>
      <c r="F2229">
        <v>5</v>
      </c>
      <c r="G2229">
        <v>9</v>
      </c>
      <c r="H2229" s="12">
        <f>ufc_fighters[[#This Row],[weight_pounds]]*0.45359237</f>
        <v>65.770893650000005</v>
      </c>
      <c r="I2229" s="12">
        <f>ufc_fighters[[#This Row],[height_feet]]*30.48+ufc_fighters[[#This Row],[height_inches]]*2.54</f>
        <v>175.26</v>
      </c>
    </row>
    <row r="2230" spans="1:9">
      <c r="A2230">
        <v>2229</v>
      </c>
      <c r="B2230" t="s">
        <v>2234</v>
      </c>
      <c r="C2230">
        <v>220</v>
      </c>
      <c r="D2230" s="1">
        <v>26997</v>
      </c>
      <c r="E2230" s="10">
        <v>1973</v>
      </c>
      <c r="F2230">
        <v>6</v>
      </c>
      <c r="G2230">
        <v>1</v>
      </c>
      <c r="H2230" s="12">
        <f>ufc_fighters[[#This Row],[weight_pounds]]*0.45359237</f>
        <v>99.79032140000001</v>
      </c>
      <c r="I2230" s="12">
        <f>ufc_fighters[[#This Row],[height_feet]]*30.48+ufc_fighters[[#This Row],[height_inches]]*2.54</f>
        <v>185.42</v>
      </c>
    </row>
    <row r="2231" spans="1:9">
      <c r="A2231">
        <v>2230</v>
      </c>
      <c r="B2231" t="s">
        <v>2235</v>
      </c>
      <c r="C2231">
        <v>185</v>
      </c>
      <c r="D2231" s="1">
        <v>32912</v>
      </c>
      <c r="E2231" s="10">
        <v>1990</v>
      </c>
      <c r="F2231">
        <v>6</v>
      </c>
      <c r="G2231">
        <v>2</v>
      </c>
      <c r="H2231" s="12">
        <f>ufc_fighters[[#This Row],[weight_pounds]]*0.45359237</f>
        <v>83.914588450000011</v>
      </c>
      <c r="I2231" s="12">
        <f>ufc_fighters[[#This Row],[height_feet]]*30.48+ufc_fighters[[#This Row],[height_inches]]*2.54</f>
        <v>187.96</v>
      </c>
    </row>
    <row r="2232" spans="1:9">
      <c r="A2232">
        <v>2231</v>
      </c>
      <c r="B2232" t="s">
        <v>2236</v>
      </c>
      <c r="C2232">
        <v>115</v>
      </c>
      <c r="D2232" s="1">
        <v>34191</v>
      </c>
      <c r="E2232" s="10">
        <v>1993</v>
      </c>
      <c r="F2232">
        <v>5</v>
      </c>
      <c r="G2232">
        <v>1</v>
      </c>
      <c r="H2232" s="12">
        <f>ufc_fighters[[#This Row],[weight_pounds]]*0.45359237</f>
        <v>52.163122550000004</v>
      </c>
      <c r="I2232" s="12">
        <f>ufc_fighters[[#This Row],[height_feet]]*30.48+ufc_fighters[[#This Row],[height_inches]]*2.54</f>
        <v>154.94</v>
      </c>
    </row>
    <row r="2233" spans="1:9">
      <c r="A2233">
        <v>2232</v>
      </c>
      <c r="B2233" t="s">
        <v>2237</v>
      </c>
      <c r="C2233">
        <v>183</v>
      </c>
      <c r="D2233" s="1"/>
      <c r="E2233" s="10">
        <v>0</v>
      </c>
      <c r="F2233">
        <v>5</v>
      </c>
      <c r="G2233">
        <v>8</v>
      </c>
      <c r="H2233" s="12">
        <f>ufc_fighters[[#This Row],[weight_pounds]]*0.45359237</f>
        <v>83.007403710000006</v>
      </c>
      <c r="I2233" s="12">
        <f>ufc_fighters[[#This Row],[height_feet]]*30.48+ufc_fighters[[#This Row],[height_inches]]*2.54</f>
        <v>172.72</v>
      </c>
    </row>
    <row r="2234" spans="1:9">
      <c r="A2234">
        <v>2233</v>
      </c>
      <c r="B2234" t="s">
        <v>2238</v>
      </c>
      <c r="C2234">
        <v>145</v>
      </c>
      <c r="D2234" s="1">
        <v>33318</v>
      </c>
      <c r="E2234" s="10">
        <v>1991</v>
      </c>
      <c r="F2234">
        <v>5</v>
      </c>
      <c r="G2234">
        <v>6</v>
      </c>
      <c r="H2234" s="12">
        <f>ufc_fighters[[#This Row],[weight_pounds]]*0.45359237</f>
        <v>65.770893650000005</v>
      </c>
      <c r="I2234" s="12">
        <f>ufc_fighters[[#This Row],[height_feet]]*30.48+ufc_fighters[[#This Row],[height_inches]]*2.54</f>
        <v>167.64000000000001</v>
      </c>
    </row>
    <row r="2235" spans="1:9">
      <c r="A2235">
        <v>2234</v>
      </c>
      <c r="B2235" t="s">
        <v>2239</v>
      </c>
      <c r="C2235">
        <v>227</v>
      </c>
      <c r="D2235" s="1">
        <v>27352</v>
      </c>
      <c r="E2235" s="10">
        <v>1974</v>
      </c>
      <c r="F2235">
        <v>6</v>
      </c>
      <c r="G2235">
        <v>2</v>
      </c>
      <c r="H2235" s="12">
        <f>ufc_fighters[[#This Row],[weight_pounds]]*0.45359237</f>
        <v>102.96546799000001</v>
      </c>
      <c r="I2235" s="12">
        <f>ufc_fighters[[#This Row],[height_feet]]*30.48+ufc_fighters[[#This Row],[height_inches]]*2.54</f>
        <v>187.96</v>
      </c>
    </row>
    <row r="2236" spans="1:9">
      <c r="A2236">
        <v>2235</v>
      </c>
      <c r="B2236" t="s">
        <v>2240</v>
      </c>
      <c r="C2236">
        <v>185</v>
      </c>
      <c r="D2236" s="1">
        <v>31212</v>
      </c>
      <c r="E2236" s="10">
        <v>1985</v>
      </c>
      <c r="F2236">
        <v>6</v>
      </c>
      <c r="G2236">
        <v>1</v>
      </c>
      <c r="H2236" s="12">
        <f>ufc_fighters[[#This Row],[weight_pounds]]*0.45359237</f>
        <v>83.914588450000011</v>
      </c>
      <c r="I2236" s="12">
        <f>ufc_fighters[[#This Row],[height_feet]]*30.48+ufc_fighters[[#This Row],[height_inches]]*2.54</f>
        <v>185.42</v>
      </c>
    </row>
    <row r="2237" spans="1:9">
      <c r="A2237">
        <v>2236</v>
      </c>
      <c r="B2237" t="s">
        <v>2241</v>
      </c>
      <c r="C2237">
        <v>260</v>
      </c>
      <c r="D2237" s="1">
        <v>28346</v>
      </c>
      <c r="E2237" s="10">
        <v>1977</v>
      </c>
      <c r="F2237">
        <v>6</v>
      </c>
      <c r="G2237">
        <v>3</v>
      </c>
      <c r="H2237" s="12">
        <f>ufc_fighters[[#This Row],[weight_pounds]]*0.45359237</f>
        <v>117.9340162</v>
      </c>
      <c r="I2237" s="12">
        <f>ufc_fighters[[#This Row],[height_feet]]*30.48+ufc_fighters[[#This Row],[height_inches]]*2.54</f>
        <v>190.5</v>
      </c>
    </row>
    <row r="2238" spans="1:9">
      <c r="A2238">
        <v>2237</v>
      </c>
      <c r="B2238" t="s">
        <v>2242</v>
      </c>
      <c r="C2238">
        <v>125</v>
      </c>
      <c r="D2238" s="1">
        <v>30524</v>
      </c>
      <c r="E2238" s="10">
        <v>1983</v>
      </c>
      <c r="F2238">
        <v>5</v>
      </c>
      <c r="G2238">
        <v>5</v>
      </c>
      <c r="H2238" s="12">
        <f>ufc_fighters[[#This Row],[weight_pounds]]*0.45359237</f>
        <v>56.699046250000002</v>
      </c>
      <c r="I2238" s="12">
        <f>ufc_fighters[[#This Row],[height_feet]]*30.48+ufc_fighters[[#This Row],[height_inches]]*2.54</f>
        <v>165.1</v>
      </c>
    </row>
    <row r="2239" spans="1:9">
      <c r="A2239">
        <v>2238</v>
      </c>
      <c r="B2239" t="s">
        <v>2243</v>
      </c>
      <c r="C2239">
        <v>170</v>
      </c>
      <c r="D2239" s="1"/>
      <c r="E2239" s="10">
        <v>0</v>
      </c>
      <c r="F2239">
        <v>6</v>
      </c>
      <c r="G2239">
        <v>0</v>
      </c>
      <c r="H2239" s="12">
        <f>ufc_fighters[[#This Row],[weight_pounds]]*0.45359237</f>
        <v>77.110702900000007</v>
      </c>
      <c r="I2239" s="12">
        <f>ufc_fighters[[#This Row],[height_feet]]*30.48+ufc_fighters[[#This Row],[height_inches]]*2.54</f>
        <v>182.88</v>
      </c>
    </row>
    <row r="2240" spans="1:9">
      <c r="A2240">
        <v>2239</v>
      </c>
      <c r="B2240" t="s">
        <v>2244</v>
      </c>
      <c r="C2240">
        <v>145</v>
      </c>
      <c r="D2240" s="1">
        <v>33441</v>
      </c>
      <c r="E2240" s="10">
        <v>1991</v>
      </c>
      <c r="F2240">
        <v>5</v>
      </c>
      <c r="G2240">
        <v>9</v>
      </c>
      <c r="H2240" s="12">
        <f>ufc_fighters[[#This Row],[weight_pounds]]*0.45359237</f>
        <v>65.770893650000005</v>
      </c>
      <c r="I2240" s="12">
        <f>ufc_fighters[[#This Row],[height_feet]]*30.48+ufc_fighters[[#This Row],[height_inches]]*2.54</f>
        <v>175.26</v>
      </c>
    </row>
    <row r="2241" spans="1:9">
      <c r="A2241">
        <v>2240</v>
      </c>
      <c r="B2241" t="s">
        <v>2245</v>
      </c>
      <c r="C2241">
        <v>185</v>
      </c>
      <c r="D2241" s="1">
        <v>28380</v>
      </c>
      <c r="E2241" s="10">
        <v>1977</v>
      </c>
      <c r="F2241">
        <v>6</v>
      </c>
      <c r="G2241">
        <v>3</v>
      </c>
      <c r="H2241" s="12">
        <f>ufc_fighters[[#This Row],[weight_pounds]]*0.45359237</f>
        <v>83.914588450000011</v>
      </c>
      <c r="I2241" s="12">
        <f>ufc_fighters[[#This Row],[height_feet]]*30.48+ufc_fighters[[#This Row],[height_inches]]*2.54</f>
        <v>190.5</v>
      </c>
    </row>
    <row r="2242" spans="1:9">
      <c r="A2242">
        <v>2241</v>
      </c>
      <c r="B2242" t="s">
        <v>2246</v>
      </c>
      <c r="C2242">
        <v>205</v>
      </c>
      <c r="D2242" s="1"/>
      <c r="E2242" s="10">
        <v>0</v>
      </c>
      <c r="F2242">
        <v>5</v>
      </c>
      <c r="G2242">
        <v>11</v>
      </c>
      <c r="H2242" s="12">
        <f>ufc_fighters[[#This Row],[weight_pounds]]*0.45359237</f>
        <v>92.986435850000007</v>
      </c>
      <c r="I2242" s="12">
        <f>ufc_fighters[[#This Row],[height_feet]]*30.48+ufc_fighters[[#This Row],[height_inches]]*2.54</f>
        <v>180.34</v>
      </c>
    </row>
    <row r="2243" spans="1:9">
      <c r="A2243">
        <v>2242</v>
      </c>
      <c r="B2243" t="s">
        <v>2247</v>
      </c>
      <c r="C2243">
        <v>185</v>
      </c>
      <c r="D2243" s="1">
        <v>34165</v>
      </c>
      <c r="E2243" s="10">
        <v>1993</v>
      </c>
      <c r="F2243">
        <v>6</v>
      </c>
      <c r="G2243">
        <v>0</v>
      </c>
      <c r="H2243" s="12">
        <f>ufc_fighters[[#This Row],[weight_pounds]]*0.45359237</f>
        <v>83.914588450000011</v>
      </c>
      <c r="I2243" s="12">
        <f>ufc_fighters[[#This Row],[height_feet]]*30.48+ufc_fighters[[#This Row],[height_inches]]*2.54</f>
        <v>182.88</v>
      </c>
    </row>
    <row r="2244" spans="1:9">
      <c r="A2244">
        <v>2243</v>
      </c>
      <c r="B2244" t="s">
        <v>2248</v>
      </c>
      <c r="C2244">
        <v>170</v>
      </c>
      <c r="D2244" s="1">
        <v>31507</v>
      </c>
      <c r="E2244" s="10">
        <v>1986</v>
      </c>
      <c r="F2244">
        <v>6</v>
      </c>
      <c r="G2244">
        <v>0</v>
      </c>
      <c r="H2244" s="12">
        <f>ufc_fighters[[#This Row],[weight_pounds]]*0.45359237</f>
        <v>77.110702900000007</v>
      </c>
      <c r="I2244" s="12">
        <f>ufc_fighters[[#This Row],[height_feet]]*30.48+ufc_fighters[[#This Row],[height_inches]]*2.54</f>
        <v>182.88</v>
      </c>
    </row>
    <row r="2245" spans="1:9">
      <c r="A2245">
        <v>2244</v>
      </c>
      <c r="B2245" t="s">
        <v>2249</v>
      </c>
      <c r="C2245">
        <v>242</v>
      </c>
      <c r="D2245" s="1"/>
      <c r="E2245" s="10">
        <v>0</v>
      </c>
      <c r="F2245">
        <v>6</v>
      </c>
      <c r="G2245">
        <v>3</v>
      </c>
      <c r="H2245" s="12">
        <f>ufc_fighters[[#This Row],[weight_pounds]]*0.45359237</f>
        <v>109.76935354000001</v>
      </c>
      <c r="I2245" s="12">
        <f>ufc_fighters[[#This Row],[height_feet]]*30.48+ufc_fighters[[#This Row],[height_inches]]*2.54</f>
        <v>190.5</v>
      </c>
    </row>
    <row r="2246" spans="1:9">
      <c r="A2246">
        <v>2245</v>
      </c>
      <c r="B2246" t="s">
        <v>2250</v>
      </c>
      <c r="C2246">
        <v>155</v>
      </c>
      <c r="D2246" s="1">
        <v>32088</v>
      </c>
      <c r="E2246" s="10">
        <v>1987</v>
      </c>
      <c r="F2246">
        <v>6</v>
      </c>
      <c r="G2246">
        <v>0</v>
      </c>
      <c r="H2246" s="12">
        <f>ufc_fighters[[#This Row],[weight_pounds]]*0.45359237</f>
        <v>70.306817350000003</v>
      </c>
      <c r="I2246" s="12">
        <f>ufc_fighters[[#This Row],[height_feet]]*30.48+ufc_fighters[[#This Row],[height_inches]]*2.54</f>
        <v>182.88</v>
      </c>
    </row>
    <row r="2247" spans="1:9">
      <c r="A2247">
        <v>2246</v>
      </c>
      <c r="B2247" t="s">
        <v>2251</v>
      </c>
      <c r="C2247">
        <v>155</v>
      </c>
      <c r="D2247" s="1">
        <v>32357</v>
      </c>
      <c r="E2247" s="10">
        <v>1988</v>
      </c>
      <c r="F2247">
        <v>5</v>
      </c>
      <c r="G2247">
        <v>8</v>
      </c>
      <c r="H2247" s="12">
        <f>ufc_fighters[[#This Row],[weight_pounds]]*0.45359237</f>
        <v>70.306817350000003</v>
      </c>
      <c r="I2247" s="12">
        <f>ufc_fighters[[#This Row],[height_feet]]*30.48+ufc_fighters[[#This Row],[height_inches]]*2.54</f>
        <v>172.72</v>
      </c>
    </row>
    <row r="2248" spans="1:9">
      <c r="A2248">
        <v>2247</v>
      </c>
      <c r="B2248" t="s">
        <v>2252</v>
      </c>
      <c r="C2248">
        <v>145</v>
      </c>
      <c r="D2248" s="1">
        <v>28258</v>
      </c>
      <c r="E2248" s="10">
        <v>1977</v>
      </c>
      <c r="F2248">
        <v>5</v>
      </c>
      <c r="G2248">
        <v>4</v>
      </c>
      <c r="H2248" s="12">
        <f>ufc_fighters[[#This Row],[weight_pounds]]*0.45359237</f>
        <v>65.770893650000005</v>
      </c>
      <c r="I2248" s="12">
        <f>ufc_fighters[[#This Row],[height_feet]]*30.48+ufc_fighters[[#This Row],[height_inches]]*2.54</f>
        <v>162.56</v>
      </c>
    </row>
    <row r="2249" spans="1:9">
      <c r="A2249">
        <v>2248</v>
      </c>
      <c r="B2249" t="s">
        <v>2253</v>
      </c>
      <c r="C2249">
        <v>185</v>
      </c>
      <c r="D2249" s="1">
        <v>31612</v>
      </c>
      <c r="E2249" s="10">
        <v>1986</v>
      </c>
      <c r="F2249">
        <v>6</v>
      </c>
      <c r="G2249">
        <v>0</v>
      </c>
      <c r="H2249" s="12">
        <f>ufc_fighters[[#This Row],[weight_pounds]]*0.45359237</f>
        <v>83.914588450000011</v>
      </c>
      <c r="I2249" s="12">
        <f>ufc_fighters[[#This Row],[height_feet]]*30.48+ufc_fighters[[#This Row],[height_inches]]*2.54</f>
        <v>182.88</v>
      </c>
    </row>
    <row r="2250" spans="1:9">
      <c r="A2250">
        <v>2249</v>
      </c>
      <c r="B2250" t="s">
        <v>2254</v>
      </c>
      <c r="C2250">
        <v>168</v>
      </c>
      <c r="D2250" s="1"/>
      <c r="E2250" s="10">
        <v>0</v>
      </c>
      <c r="F2250">
        <v>5</v>
      </c>
      <c r="G2250">
        <v>11</v>
      </c>
      <c r="H2250" s="12">
        <f>ufc_fighters[[#This Row],[weight_pounds]]*0.45359237</f>
        <v>76.203518160000002</v>
      </c>
      <c r="I2250" s="12">
        <f>ufc_fighters[[#This Row],[height_feet]]*30.48+ufc_fighters[[#This Row],[height_inches]]*2.54</f>
        <v>180.34</v>
      </c>
    </row>
    <row r="2251" spans="1:9">
      <c r="A2251">
        <v>2250</v>
      </c>
      <c r="B2251" t="s">
        <v>2255</v>
      </c>
      <c r="C2251">
        <v>115</v>
      </c>
      <c r="D2251" s="1">
        <v>35273</v>
      </c>
      <c r="E2251" s="10">
        <v>1996</v>
      </c>
      <c r="H2251" s="12">
        <f>ufc_fighters[[#This Row],[weight_pounds]]*0.45359237</f>
        <v>52.163122550000004</v>
      </c>
      <c r="I2251" s="12">
        <f>ufc_fighters[[#This Row],[height_feet]]*30.48+ufc_fighters[[#This Row],[height_inches]]*2.54</f>
        <v>0</v>
      </c>
    </row>
    <row r="2252" spans="1:9">
      <c r="A2252">
        <v>2251</v>
      </c>
      <c r="B2252" t="s">
        <v>2256</v>
      </c>
      <c r="C2252">
        <v>154</v>
      </c>
      <c r="D2252" s="1">
        <v>26968</v>
      </c>
      <c r="E2252" s="10">
        <v>1973</v>
      </c>
      <c r="F2252">
        <v>5</v>
      </c>
      <c r="G2252">
        <v>7</v>
      </c>
      <c r="H2252" s="12">
        <f>ufc_fighters[[#This Row],[weight_pounds]]*0.45359237</f>
        <v>69.853224980000007</v>
      </c>
      <c r="I2252" s="12">
        <f>ufc_fighters[[#This Row],[height_feet]]*30.48+ufc_fighters[[#This Row],[height_inches]]*2.54</f>
        <v>170.18</v>
      </c>
    </row>
    <row r="2253" spans="1:9">
      <c r="A2253">
        <v>2252</v>
      </c>
      <c r="B2253" t="s">
        <v>2257</v>
      </c>
      <c r="C2253">
        <v>225</v>
      </c>
      <c r="D2253" s="1">
        <v>24952</v>
      </c>
      <c r="E2253" s="10">
        <v>1968</v>
      </c>
      <c r="F2253">
        <v>6</v>
      </c>
      <c r="G2253">
        <v>0</v>
      </c>
      <c r="H2253" s="12">
        <f>ufc_fighters[[#This Row],[weight_pounds]]*0.45359237</f>
        <v>102.05828325</v>
      </c>
      <c r="I2253" s="12">
        <f>ufc_fighters[[#This Row],[height_feet]]*30.48+ufc_fighters[[#This Row],[height_inches]]*2.54</f>
        <v>182.88</v>
      </c>
    </row>
    <row r="2254" spans="1:9">
      <c r="A2254">
        <v>2253</v>
      </c>
      <c r="B2254" t="s">
        <v>2258</v>
      </c>
      <c r="C2254">
        <v>185</v>
      </c>
      <c r="D2254" s="1">
        <v>32679</v>
      </c>
      <c r="E2254" s="10">
        <v>1989</v>
      </c>
      <c r="H2254" s="12">
        <f>ufc_fighters[[#This Row],[weight_pounds]]*0.45359237</f>
        <v>83.914588450000011</v>
      </c>
      <c r="I2254" s="12">
        <f>ufc_fighters[[#This Row],[height_feet]]*30.48+ufc_fighters[[#This Row],[height_inches]]*2.54</f>
        <v>0</v>
      </c>
    </row>
    <row r="2255" spans="1:9">
      <c r="A2255">
        <v>2254</v>
      </c>
      <c r="B2255" t="s">
        <v>2259</v>
      </c>
      <c r="C2255">
        <v>210</v>
      </c>
      <c r="D2255" s="1">
        <v>30607</v>
      </c>
      <c r="E2255" s="10">
        <v>1983</v>
      </c>
      <c r="F2255">
        <v>6</v>
      </c>
      <c r="G2255">
        <v>1</v>
      </c>
      <c r="H2255" s="12">
        <f>ufc_fighters[[#This Row],[weight_pounds]]*0.45359237</f>
        <v>95.254397699999998</v>
      </c>
      <c r="I2255" s="12">
        <f>ufc_fighters[[#This Row],[height_feet]]*30.48+ufc_fighters[[#This Row],[height_inches]]*2.54</f>
        <v>185.42</v>
      </c>
    </row>
    <row r="2256" spans="1:9">
      <c r="A2256">
        <v>2255</v>
      </c>
      <c r="B2256" t="s">
        <v>2260</v>
      </c>
      <c r="C2256">
        <v>205</v>
      </c>
      <c r="D2256" s="1"/>
      <c r="E2256" s="10">
        <v>0</v>
      </c>
      <c r="F2256">
        <v>6</v>
      </c>
      <c r="G2256">
        <v>1</v>
      </c>
      <c r="H2256" s="12">
        <f>ufc_fighters[[#This Row],[weight_pounds]]*0.45359237</f>
        <v>92.986435850000007</v>
      </c>
      <c r="I2256" s="12">
        <f>ufc_fighters[[#This Row],[height_feet]]*30.48+ufc_fighters[[#This Row],[height_inches]]*2.54</f>
        <v>185.42</v>
      </c>
    </row>
    <row r="2257" spans="1:9">
      <c r="A2257">
        <v>2256</v>
      </c>
      <c r="B2257" t="s">
        <v>2261</v>
      </c>
      <c r="C2257">
        <v>145</v>
      </c>
      <c r="D2257" s="1">
        <v>34553</v>
      </c>
      <c r="E2257" s="10">
        <v>1994</v>
      </c>
      <c r="F2257">
        <v>5</v>
      </c>
      <c r="G2257">
        <v>9</v>
      </c>
      <c r="H2257" s="12">
        <f>ufc_fighters[[#This Row],[weight_pounds]]*0.45359237</f>
        <v>65.770893650000005</v>
      </c>
      <c r="I2257" s="12">
        <f>ufc_fighters[[#This Row],[height_feet]]*30.48+ufc_fighters[[#This Row],[height_inches]]*2.54</f>
        <v>175.26</v>
      </c>
    </row>
    <row r="2258" spans="1:9">
      <c r="A2258">
        <v>2257</v>
      </c>
      <c r="B2258" t="s">
        <v>2262</v>
      </c>
      <c r="C2258">
        <v>185</v>
      </c>
      <c r="D2258" s="1">
        <v>30387</v>
      </c>
      <c r="E2258" s="10">
        <v>1983</v>
      </c>
      <c r="F2258">
        <v>6</v>
      </c>
      <c r="G2258">
        <v>1</v>
      </c>
      <c r="H2258" s="12">
        <f>ufc_fighters[[#This Row],[weight_pounds]]*0.45359237</f>
        <v>83.914588450000011</v>
      </c>
      <c r="I2258" s="12">
        <f>ufc_fighters[[#This Row],[height_feet]]*30.48+ufc_fighters[[#This Row],[height_inches]]*2.54</f>
        <v>185.42</v>
      </c>
    </row>
    <row r="2259" spans="1:9">
      <c r="A2259">
        <v>2258</v>
      </c>
      <c r="B2259" t="s">
        <v>2263</v>
      </c>
      <c r="C2259">
        <v>135</v>
      </c>
      <c r="D2259" s="1">
        <v>31707</v>
      </c>
      <c r="E2259" s="10">
        <v>1986</v>
      </c>
      <c r="F2259">
        <v>5</v>
      </c>
      <c r="G2259">
        <v>1</v>
      </c>
      <c r="H2259" s="12">
        <f>ufc_fighters[[#This Row],[weight_pounds]]*0.45359237</f>
        <v>61.23496995</v>
      </c>
      <c r="I2259" s="12">
        <f>ufc_fighters[[#This Row],[height_feet]]*30.48+ufc_fighters[[#This Row],[height_inches]]*2.54</f>
        <v>154.94</v>
      </c>
    </row>
    <row r="2260" spans="1:9">
      <c r="A2260">
        <v>2259</v>
      </c>
      <c r="B2260" t="s">
        <v>2264</v>
      </c>
      <c r="C2260">
        <v>170</v>
      </c>
      <c r="D2260" s="1">
        <v>30824</v>
      </c>
      <c r="E2260" s="10">
        <v>1984</v>
      </c>
      <c r="F2260">
        <v>5</v>
      </c>
      <c r="G2260">
        <v>11</v>
      </c>
      <c r="H2260" s="12">
        <f>ufc_fighters[[#This Row],[weight_pounds]]*0.45359237</f>
        <v>77.110702900000007</v>
      </c>
      <c r="I2260" s="12">
        <f>ufc_fighters[[#This Row],[height_feet]]*30.48+ufc_fighters[[#This Row],[height_inches]]*2.54</f>
        <v>180.34</v>
      </c>
    </row>
    <row r="2261" spans="1:9">
      <c r="A2261">
        <v>2260</v>
      </c>
      <c r="B2261" t="s">
        <v>2265</v>
      </c>
      <c r="C2261">
        <v>145</v>
      </c>
      <c r="D2261" s="1">
        <v>31584</v>
      </c>
      <c r="E2261" s="10">
        <v>1986</v>
      </c>
      <c r="F2261">
        <v>5</v>
      </c>
      <c r="G2261">
        <v>5</v>
      </c>
      <c r="H2261" s="12">
        <f>ufc_fighters[[#This Row],[weight_pounds]]*0.45359237</f>
        <v>65.770893650000005</v>
      </c>
      <c r="I2261" s="12">
        <f>ufc_fighters[[#This Row],[height_feet]]*30.48+ufc_fighters[[#This Row],[height_inches]]*2.54</f>
        <v>165.1</v>
      </c>
    </row>
    <row r="2262" spans="1:9">
      <c r="A2262">
        <v>2261</v>
      </c>
      <c r="B2262" t="s">
        <v>2266</v>
      </c>
      <c r="C2262">
        <v>205</v>
      </c>
      <c r="D2262" s="1">
        <v>29052</v>
      </c>
      <c r="E2262" s="10">
        <v>1979</v>
      </c>
      <c r="F2262">
        <v>5</v>
      </c>
      <c r="G2262">
        <v>11</v>
      </c>
      <c r="H2262" s="12">
        <f>ufc_fighters[[#This Row],[weight_pounds]]*0.45359237</f>
        <v>92.986435850000007</v>
      </c>
      <c r="I2262" s="12">
        <f>ufc_fighters[[#This Row],[height_feet]]*30.48+ufc_fighters[[#This Row],[height_inches]]*2.54</f>
        <v>180.34</v>
      </c>
    </row>
    <row r="2263" spans="1:9">
      <c r="A2263">
        <v>2262</v>
      </c>
      <c r="B2263" t="s">
        <v>2267</v>
      </c>
      <c r="C2263">
        <v>154</v>
      </c>
      <c r="D2263" s="1">
        <v>29382</v>
      </c>
      <c r="E2263" s="10">
        <v>1980</v>
      </c>
      <c r="F2263">
        <v>5</v>
      </c>
      <c r="G2263">
        <v>7</v>
      </c>
      <c r="H2263" s="12">
        <f>ufc_fighters[[#This Row],[weight_pounds]]*0.45359237</f>
        <v>69.853224980000007</v>
      </c>
      <c r="I2263" s="12">
        <f>ufc_fighters[[#This Row],[height_feet]]*30.48+ufc_fighters[[#This Row],[height_inches]]*2.54</f>
        <v>170.18</v>
      </c>
    </row>
    <row r="2264" spans="1:9">
      <c r="A2264">
        <v>2263</v>
      </c>
      <c r="B2264" t="s">
        <v>2268</v>
      </c>
      <c r="C2264">
        <v>220</v>
      </c>
      <c r="D2264" s="1">
        <v>26475</v>
      </c>
      <c r="E2264" s="10">
        <v>1972</v>
      </c>
      <c r="F2264">
        <v>6</v>
      </c>
      <c r="G2264">
        <v>0</v>
      </c>
      <c r="H2264" s="12">
        <f>ufc_fighters[[#This Row],[weight_pounds]]*0.45359237</f>
        <v>99.79032140000001</v>
      </c>
      <c r="I2264" s="12">
        <f>ufc_fighters[[#This Row],[height_feet]]*30.48+ufc_fighters[[#This Row],[height_inches]]*2.54</f>
        <v>182.88</v>
      </c>
    </row>
    <row r="2265" spans="1:9">
      <c r="A2265">
        <v>2264</v>
      </c>
      <c r="B2265" t="s">
        <v>2269</v>
      </c>
      <c r="C2265">
        <v>125</v>
      </c>
      <c r="D2265" s="1">
        <v>30595</v>
      </c>
      <c r="E2265" s="10">
        <v>1983</v>
      </c>
      <c r="F2265">
        <v>5</v>
      </c>
      <c r="G2265">
        <v>7</v>
      </c>
      <c r="H2265" s="12">
        <f>ufc_fighters[[#This Row],[weight_pounds]]*0.45359237</f>
        <v>56.699046250000002</v>
      </c>
      <c r="I2265" s="12">
        <f>ufc_fighters[[#This Row],[height_feet]]*30.48+ufc_fighters[[#This Row],[height_inches]]*2.54</f>
        <v>170.18</v>
      </c>
    </row>
    <row r="2266" spans="1:9">
      <c r="A2266">
        <v>2265</v>
      </c>
      <c r="B2266" t="s">
        <v>2270</v>
      </c>
      <c r="C2266">
        <v>170</v>
      </c>
      <c r="D2266" s="1">
        <v>25902</v>
      </c>
      <c r="E2266" s="10">
        <v>1970</v>
      </c>
      <c r="F2266">
        <v>5</v>
      </c>
      <c r="G2266">
        <v>9</v>
      </c>
      <c r="H2266" s="12">
        <f>ufc_fighters[[#This Row],[weight_pounds]]*0.45359237</f>
        <v>77.110702900000007</v>
      </c>
      <c r="I2266" s="12">
        <f>ufc_fighters[[#This Row],[height_feet]]*30.48+ufc_fighters[[#This Row],[height_inches]]*2.54</f>
        <v>175.26</v>
      </c>
    </row>
    <row r="2267" spans="1:9">
      <c r="A2267">
        <v>2266</v>
      </c>
      <c r="B2267" t="s">
        <v>2271</v>
      </c>
      <c r="C2267">
        <v>145</v>
      </c>
      <c r="D2267" s="1">
        <v>29783</v>
      </c>
      <c r="E2267" s="10">
        <v>1981</v>
      </c>
      <c r="F2267">
        <v>5</v>
      </c>
      <c r="G2267">
        <v>9</v>
      </c>
      <c r="H2267" s="12">
        <f>ufc_fighters[[#This Row],[weight_pounds]]*0.45359237</f>
        <v>65.770893650000005</v>
      </c>
      <c r="I2267" s="12">
        <f>ufc_fighters[[#This Row],[height_feet]]*30.48+ufc_fighters[[#This Row],[height_inches]]*2.54</f>
        <v>175.26</v>
      </c>
    </row>
    <row r="2268" spans="1:9">
      <c r="A2268">
        <v>2267</v>
      </c>
      <c r="B2268" t="s">
        <v>2272</v>
      </c>
      <c r="C2268">
        <v>185</v>
      </c>
      <c r="D2268" s="1">
        <v>30568</v>
      </c>
      <c r="E2268" s="10">
        <v>1983</v>
      </c>
      <c r="F2268">
        <v>6</v>
      </c>
      <c r="G2268">
        <v>3</v>
      </c>
      <c r="H2268" s="12">
        <f>ufc_fighters[[#This Row],[weight_pounds]]*0.45359237</f>
        <v>83.914588450000011</v>
      </c>
      <c r="I2268" s="12">
        <f>ufc_fighters[[#This Row],[height_feet]]*30.48+ufc_fighters[[#This Row],[height_inches]]*2.54</f>
        <v>190.5</v>
      </c>
    </row>
    <row r="2269" spans="1:9">
      <c r="A2269">
        <v>2268</v>
      </c>
      <c r="B2269" t="s">
        <v>2273</v>
      </c>
      <c r="C2269">
        <v>205</v>
      </c>
      <c r="D2269" s="1">
        <v>27329</v>
      </c>
      <c r="E2269" s="10">
        <v>1974</v>
      </c>
      <c r="F2269">
        <v>5</v>
      </c>
      <c r="G2269">
        <v>9</v>
      </c>
      <c r="H2269" s="12">
        <f>ufc_fighters[[#This Row],[weight_pounds]]*0.45359237</f>
        <v>92.986435850000007</v>
      </c>
      <c r="I2269" s="12">
        <f>ufc_fighters[[#This Row],[height_feet]]*30.48+ufc_fighters[[#This Row],[height_inches]]*2.54</f>
        <v>175.26</v>
      </c>
    </row>
    <row r="2270" spans="1:9">
      <c r="A2270">
        <v>2269</v>
      </c>
      <c r="B2270" t="s">
        <v>2274</v>
      </c>
      <c r="C2270">
        <v>115</v>
      </c>
      <c r="D2270" s="1">
        <v>33784</v>
      </c>
      <c r="E2270" s="10">
        <v>1992</v>
      </c>
      <c r="F2270">
        <v>5</v>
      </c>
      <c r="G2270">
        <v>5</v>
      </c>
      <c r="H2270" s="12">
        <f>ufc_fighters[[#This Row],[weight_pounds]]*0.45359237</f>
        <v>52.163122550000004</v>
      </c>
      <c r="I2270" s="12">
        <f>ufc_fighters[[#This Row],[height_feet]]*30.48+ufc_fighters[[#This Row],[height_inches]]*2.54</f>
        <v>165.1</v>
      </c>
    </row>
    <row r="2271" spans="1:9">
      <c r="A2271">
        <v>2270</v>
      </c>
      <c r="B2271" t="s">
        <v>2275</v>
      </c>
      <c r="C2271">
        <v>145</v>
      </c>
      <c r="D2271" s="1">
        <v>31881</v>
      </c>
      <c r="E2271" s="10">
        <v>1987</v>
      </c>
      <c r="F2271">
        <v>5</v>
      </c>
      <c r="G2271">
        <v>8</v>
      </c>
      <c r="H2271" s="12">
        <f>ufc_fighters[[#This Row],[weight_pounds]]*0.45359237</f>
        <v>65.770893650000005</v>
      </c>
      <c r="I2271" s="12">
        <f>ufc_fighters[[#This Row],[height_feet]]*30.48+ufc_fighters[[#This Row],[height_inches]]*2.54</f>
        <v>172.72</v>
      </c>
    </row>
    <row r="2272" spans="1:9">
      <c r="A2272">
        <v>2271</v>
      </c>
      <c r="B2272" t="s">
        <v>2276</v>
      </c>
      <c r="C2272">
        <v>125</v>
      </c>
      <c r="D2272" s="1">
        <v>33492</v>
      </c>
      <c r="E2272" s="10">
        <v>1991</v>
      </c>
      <c r="F2272">
        <v>5</v>
      </c>
      <c r="G2272">
        <v>9</v>
      </c>
      <c r="H2272" s="12">
        <f>ufc_fighters[[#This Row],[weight_pounds]]*0.45359237</f>
        <v>56.699046250000002</v>
      </c>
      <c r="I2272" s="12">
        <f>ufc_fighters[[#This Row],[height_feet]]*30.48+ufc_fighters[[#This Row],[height_inches]]*2.54</f>
        <v>175.26</v>
      </c>
    </row>
    <row r="2273" spans="1:9">
      <c r="A2273">
        <v>2272</v>
      </c>
      <c r="B2273" t="s">
        <v>2277</v>
      </c>
      <c r="C2273">
        <v>185</v>
      </c>
      <c r="D2273" s="1"/>
      <c r="E2273" s="10">
        <v>0</v>
      </c>
      <c r="F2273">
        <v>5</v>
      </c>
      <c r="G2273">
        <v>10</v>
      </c>
      <c r="H2273" s="12">
        <f>ufc_fighters[[#This Row],[weight_pounds]]*0.45359237</f>
        <v>83.914588450000011</v>
      </c>
      <c r="I2273" s="12">
        <f>ufc_fighters[[#This Row],[height_feet]]*30.48+ufc_fighters[[#This Row],[height_inches]]*2.54</f>
        <v>177.8</v>
      </c>
    </row>
    <row r="2274" spans="1:9">
      <c r="A2274">
        <v>2273</v>
      </c>
      <c r="B2274" t="s">
        <v>2278</v>
      </c>
      <c r="C2274">
        <v>170</v>
      </c>
      <c r="D2274" s="1">
        <v>32958</v>
      </c>
      <c r="E2274" s="10">
        <v>1990</v>
      </c>
      <c r="F2274">
        <v>6</v>
      </c>
      <c r="G2274">
        <v>0</v>
      </c>
      <c r="H2274" s="12">
        <f>ufc_fighters[[#This Row],[weight_pounds]]*0.45359237</f>
        <v>77.110702900000007</v>
      </c>
      <c r="I2274" s="12">
        <f>ufc_fighters[[#This Row],[height_feet]]*30.48+ufc_fighters[[#This Row],[height_inches]]*2.54</f>
        <v>182.88</v>
      </c>
    </row>
    <row r="2275" spans="1:9">
      <c r="A2275">
        <v>2274</v>
      </c>
      <c r="B2275" t="s">
        <v>2279</v>
      </c>
      <c r="C2275">
        <v>246</v>
      </c>
      <c r="D2275" s="1">
        <v>33934</v>
      </c>
      <c r="E2275" s="10">
        <v>1992</v>
      </c>
      <c r="F2275">
        <v>6</v>
      </c>
      <c r="G2275">
        <v>2</v>
      </c>
      <c r="H2275" s="12">
        <f>ufc_fighters[[#This Row],[weight_pounds]]*0.45359237</f>
        <v>111.58372302000001</v>
      </c>
      <c r="I2275" s="12">
        <f>ufc_fighters[[#This Row],[height_feet]]*30.48+ufc_fighters[[#This Row],[height_inches]]*2.54</f>
        <v>187.96</v>
      </c>
    </row>
    <row r="2276" spans="1:9">
      <c r="A2276">
        <v>2275</v>
      </c>
      <c r="B2276" t="s">
        <v>2280</v>
      </c>
      <c r="C2276">
        <v>205</v>
      </c>
      <c r="D2276" s="1"/>
      <c r="E2276" s="10">
        <v>0</v>
      </c>
      <c r="F2276">
        <v>5</v>
      </c>
      <c r="G2276">
        <v>11</v>
      </c>
      <c r="H2276" s="12">
        <f>ufc_fighters[[#This Row],[weight_pounds]]*0.45359237</f>
        <v>92.986435850000007</v>
      </c>
      <c r="I2276" s="12">
        <f>ufc_fighters[[#This Row],[height_feet]]*30.48+ufc_fighters[[#This Row],[height_inches]]*2.54</f>
        <v>180.34</v>
      </c>
    </row>
    <row r="2277" spans="1:9">
      <c r="A2277">
        <v>2276</v>
      </c>
      <c r="B2277" t="s">
        <v>2281</v>
      </c>
      <c r="C2277">
        <v>230</v>
      </c>
      <c r="D2277" s="1">
        <v>25745</v>
      </c>
      <c r="E2277" s="10">
        <v>1970</v>
      </c>
      <c r="F2277">
        <v>6</v>
      </c>
      <c r="G2277">
        <v>0</v>
      </c>
      <c r="H2277" s="12">
        <f>ufc_fighters[[#This Row],[weight_pounds]]*0.45359237</f>
        <v>104.32624510000001</v>
      </c>
      <c r="I2277" s="12">
        <f>ufc_fighters[[#This Row],[height_feet]]*30.48+ufc_fighters[[#This Row],[height_inches]]*2.54</f>
        <v>182.88</v>
      </c>
    </row>
    <row r="2278" spans="1:9">
      <c r="A2278">
        <v>2277</v>
      </c>
      <c r="B2278" t="s">
        <v>2282</v>
      </c>
      <c r="C2278">
        <v>185</v>
      </c>
      <c r="D2278" s="1">
        <v>30310</v>
      </c>
      <c r="E2278" s="10">
        <v>1982</v>
      </c>
      <c r="F2278">
        <v>6</v>
      </c>
      <c r="G2278">
        <v>0</v>
      </c>
      <c r="H2278" s="12">
        <f>ufc_fighters[[#This Row],[weight_pounds]]*0.45359237</f>
        <v>83.914588450000011</v>
      </c>
      <c r="I2278" s="12">
        <f>ufc_fighters[[#This Row],[height_feet]]*30.48+ufc_fighters[[#This Row],[height_inches]]*2.54</f>
        <v>182.88</v>
      </c>
    </row>
    <row r="2279" spans="1:9">
      <c r="A2279">
        <v>2278</v>
      </c>
      <c r="B2279" t="s">
        <v>2283</v>
      </c>
      <c r="C2279">
        <v>145</v>
      </c>
      <c r="D2279" s="1">
        <v>34061</v>
      </c>
      <c r="E2279" s="10">
        <v>1993</v>
      </c>
      <c r="F2279">
        <v>5</v>
      </c>
      <c r="G2279">
        <v>6</v>
      </c>
      <c r="H2279" s="12">
        <f>ufc_fighters[[#This Row],[weight_pounds]]*0.45359237</f>
        <v>65.770893650000005</v>
      </c>
      <c r="I2279" s="12">
        <f>ufc_fighters[[#This Row],[height_feet]]*30.48+ufc_fighters[[#This Row],[height_inches]]*2.54</f>
        <v>167.64000000000001</v>
      </c>
    </row>
    <row r="2280" spans="1:9">
      <c r="A2280">
        <v>2279</v>
      </c>
      <c r="B2280" t="s">
        <v>2284</v>
      </c>
      <c r="C2280">
        <v>155</v>
      </c>
      <c r="D2280" s="1">
        <v>30463</v>
      </c>
      <c r="E2280" s="10">
        <v>1983</v>
      </c>
      <c r="F2280">
        <v>5</v>
      </c>
      <c r="G2280">
        <v>10</v>
      </c>
      <c r="H2280" s="12">
        <f>ufc_fighters[[#This Row],[weight_pounds]]*0.45359237</f>
        <v>70.306817350000003</v>
      </c>
      <c r="I2280" s="12">
        <f>ufc_fighters[[#This Row],[height_feet]]*30.48+ufc_fighters[[#This Row],[height_inches]]*2.54</f>
        <v>177.8</v>
      </c>
    </row>
    <row r="2281" spans="1:9">
      <c r="A2281">
        <v>2280</v>
      </c>
      <c r="B2281" t="s">
        <v>2285</v>
      </c>
      <c r="C2281">
        <v>170</v>
      </c>
      <c r="D2281" s="1">
        <v>35295</v>
      </c>
      <c r="E2281" s="10">
        <v>1996</v>
      </c>
      <c r="F2281">
        <v>5</v>
      </c>
      <c r="G2281">
        <v>10</v>
      </c>
      <c r="H2281" s="12">
        <f>ufc_fighters[[#This Row],[weight_pounds]]*0.45359237</f>
        <v>77.110702900000007</v>
      </c>
      <c r="I2281" s="12">
        <f>ufc_fighters[[#This Row],[height_feet]]*30.48+ufc_fighters[[#This Row],[height_inches]]*2.54</f>
        <v>177.8</v>
      </c>
    </row>
    <row r="2282" spans="1:9">
      <c r="A2282">
        <v>2281</v>
      </c>
      <c r="B2282" t="s">
        <v>2286</v>
      </c>
      <c r="C2282">
        <v>155</v>
      </c>
      <c r="D2282" s="1">
        <v>28750</v>
      </c>
      <c r="E2282" s="10">
        <v>1978</v>
      </c>
      <c r="F2282">
        <v>6</v>
      </c>
      <c r="G2282">
        <v>0</v>
      </c>
      <c r="H2282" s="12">
        <f>ufc_fighters[[#This Row],[weight_pounds]]*0.45359237</f>
        <v>70.306817350000003</v>
      </c>
      <c r="I2282" s="12">
        <f>ufc_fighters[[#This Row],[height_feet]]*30.48+ufc_fighters[[#This Row],[height_inches]]*2.54</f>
        <v>182.88</v>
      </c>
    </row>
    <row r="2283" spans="1:9">
      <c r="A2283">
        <v>2282</v>
      </c>
      <c r="B2283" t="s">
        <v>2287</v>
      </c>
      <c r="C2283">
        <v>205</v>
      </c>
      <c r="D2283" s="1">
        <v>34621</v>
      </c>
      <c r="E2283" s="10">
        <v>1994</v>
      </c>
      <c r="F2283">
        <v>6</v>
      </c>
      <c r="G2283">
        <v>0</v>
      </c>
      <c r="H2283" s="12">
        <f>ufc_fighters[[#This Row],[weight_pounds]]*0.45359237</f>
        <v>92.986435850000007</v>
      </c>
      <c r="I2283" s="12">
        <f>ufc_fighters[[#This Row],[height_feet]]*30.48+ufc_fighters[[#This Row],[height_inches]]*2.54</f>
        <v>182.88</v>
      </c>
    </row>
    <row r="2284" spans="1:9">
      <c r="A2284">
        <v>2283</v>
      </c>
      <c r="B2284" t="s">
        <v>2288</v>
      </c>
      <c r="C2284">
        <v>185</v>
      </c>
      <c r="D2284" s="1"/>
      <c r="E2284" s="10">
        <v>0</v>
      </c>
      <c r="F2284">
        <v>6</v>
      </c>
      <c r="G2284">
        <v>0</v>
      </c>
      <c r="H2284" s="12">
        <f>ufc_fighters[[#This Row],[weight_pounds]]*0.45359237</f>
        <v>83.914588450000011</v>
      </c>
      <c r="I2284" s="12">
        <f>ufc_fighters[[#This Row],[height_feet]]*30.48+ufc_fighters[[#This Row],[height_inches]]*2.54</f>
        <v>182.88</v>
      </c>
    </row>
    <row r="2285" spans="1:9">
      <c r="A2285">
        <v>2284</v>
      </c>
      <c r="B2285" t="s">
        <v>2289</v>
      </c>
      <c r="C2285">
        <v>135</v>
      </c>
      <c r="D2285" s="1">
        <v>31622</v>
      </c>
      <c r="E2285" s="10">
        <v>1986</v>
      </c>
      <c r="F2285">
        <v>5</v>
      </c>
      <c r="G2285">
        <v>6</v>
      </c>
      <c r="H2285" s="12">
        <f>ufc_fighters[[#This Row],[weight_pounds]]*0.45359237</f>
        <v>61.23496995</v>
      </c>
      <c r="I2285" s="12">
        <f>ufc_fighters[[#This Row],[height_feet]]*30.48+ufc_fighters[[#This Row],[height_inches]]*2.54</f>
        <v>167.64000000000001</v>
      </c>
    </row>
    <row r="2286" spans="1:9">
      <c r="A2286">
        <v>2285</v>
      </c>
      <c r="B2286" t="s">
        <v>2290</v>
      </c>
      <c r="C2286">
        <v>145</v>
      </c>
      <c r="D2286" s="1">
        <v>31667</v>
      </c>
      <c r="E2286" s="10">
        <v>1986</v>
      </c>
      <c r="F2286">
        <v>5</v>
      </c>
      <c r="G2286">
        <v>9</v>
      </c>
      <c r="H2286" s="12">
        <f>ufc_fighters[[#This Row],[weight_pounds]]*0.45359237</f>
        <v>65.770893650000005</v>
      </c>
      <c r="I2286" s="12">
        <f>ufc_fighters[[#This Row],[height_feet]]*30.48+ufc_fighters[[#This Row],[height_inches]]*2.54</f>
        <v>175.26</v>
      </c>
    </row>
    <row r="2287" spans="1:9">
      <c r="A2287">
        <v>2286</v>
      </c>
      <c r="B2287" t="s">
        <v>2291</v>
      </c>
      <c r="C2287">
        <v>170</v>
      </c>
      <c r="D2287" s="1">
        <v>33113</v>
      </c>
      <c r="E2287" s="10">
        <v>1990</v>
      </c>
      <c r="F2287">
        <v>5</v>
      </c>
      <c r="G2287">
        <v>11</v>
      </c>
      <c r="H2287" s="12">
        <f>ufc_fighters[[#This Row],[weight_pounds]]*0.45359237</f>
        <v>77.110702900000007</v>
      </c>
      <c r="I2287" s="12">
        <f>ufc_fighters[[#This Row],[height_feet]]*30.48+ufc_fighters[[#This Row],[height_inches]]*2.54</f>
        <v>180.34</v>
      </c>
    </row>
    <row r="2288" spans="1:9">
      <c r="A2288">
        <v>2287</v>
      </c>
      <c r="B2288" t="s">
        <v>2292</v>
      </c>
      <c r="C2288">
        <v>205</v>
      </c>
      <c r="D2288" s="1">
        <v>34581</v>
      </c>
      <c r="E2288" s="10">
        <v>1994</v>
      </c>
      <c r="F2288">
        <v>6</v>
      </c>
      <c r="G2288">
        <v>0</v>
      </c>
      <c r="H2288" s="12">
        <f>ufc_fighters[[#This Row],[weight_pounds]]*0.45359237</f>
        <v>92.986435850000007</v>
      </c>
      <c r="I2288" s="12">
        <f>ufc_fighters[[#This Row],[height_feet]]*30.48+ufc_fighters[[#This Row],[height_inches]]*2.54</f>
        <v>182.88</v>
      </c>
    </row>
    <row r="2289" spans="1:9">
      <c r="A2289">
        <v>2288</v>
      </c>
      <c r="B2289" t="s">
        <v>2293</v>
      </c>
      <c r="C2289">
        <v>205</v>
      </c>
      <c r="D2289" s="1">
        <v>29929</v>
      </c>
      <c r="E2289" s="10">
        <v>1981</v>
      </c>
      <c r="F2289">
        <v>5</v>
      </c>
      <c r="G2289">
        <v>11</v>
      </c>
      <c r="H2289" s="12">
        <f>ufc_fighters[[#This Row],[weight_pounds]]*0.45359237</f>
        <v>92.986435850000007</v>
      </c>
      <c r="I2289" s="12">
        <f>ufc_fighters[[#This Row],[height_feet]]*30.48+ufc_fighters[[#This Row],[height_inches]]*2.54</f>
        <v>180.34</v>
      </c>
    </row>
    <row r="2290" spans="1:9">
      <c r="A2290">
        <v>2289</v>
      </c>
      <c r="B2290" t="s">
        <v>2294</v>
      </c>
      <c r="C2290">
        <v>240</v>
      </c>
      <c r="D2290" s="1"/>
      <c r="E2290" s="10">
        <v>0</v>
      </c>
      <c r="F2290">
        <v>6</v>
      </c>
      <c r="G2290">
        <v>0</v>
      </c>
      <c r="H2290" s="12">
        <f>ufc_fighters[[#This Row],[weight_pounds]]*0.45359237</f>
        <v>108.86216880000001</v>
      </c>
      <c r="I2290" s="12">
        <f>ufc_fighters[[#This Row],[height_feet]]*30.48+ufc_fighters[[#This Row],[height_inches]]*2.54</f>
        <v>182.88</v>
      </c>
    </row>
    <row r="2291" spans="1:9">
      <c r="A2291">
        <v>2290</v>
      </c>
      <c r="B2291" t="s">
        <v>2295</v>
      </c>
      <c r="C2291">
        <v>170</v>
      </c>
      <c r="D2291" s="1">
        <v>30399</v>
      </c>
      <c r="E2291" s="10">
        <v>1983</v>
      </c>
      <c r="F2291">
        <v>5</v>
      </c>
      <c r="G2291">
        <v>11</v>
      </c>
      <c r="H2291" s="12">
        <f>ufc_fighters[[#This Row],[weight_pounds]]*0.45359237</f>
        <v>77.110702900000007</v>
      </c>
      <c r="I2291" s="12">
        <f>ufc_fighters[[#This Row],[height_feet]]*30.48+ufc_fighters[[#This Row],[height_inches]]*2.54</f>
        <v>180.34</v>
      </c>
    </row>
    <row r="2292" spans="1:9">
      <c r="A2292">
        <v>2291</v>
      </c>
      <c r="B2292" t="s">
        <v>2296</v>
      </c>
      <c r="C2292">
        <v>155</v>
      </c>
      <c r="D2292" s="1">
        <v>31015</v>
      </c>
      <c r="E2292" s="10">
        <v>1984</v>
      </c>
      <c r="F2292">
        <v>5</v>
      </c>
      <c r="G2292">
        <v>9</v>
      </c>
      <c r="H2292" s="12">
        <f>ufc_fighters[[#This Row],[weight_pounds]]*0.45359237</f>
        <v>70.306817350000003</v>
      </c>
      <c r="I2292" s="12">
        <f>ufc_fighters[[#This Row],[height_feet]]*30.48+ufc_fighters[[#This Row],[height_inches]]*2.54</f>
        <v>175.26</v>
      </c>
    </row>
    <row r="2293" spans="1:9">
      <c r="A2293">
        <v>2292</v>
      </c>
      <c r="B2293" t="s">
        <v>2297</v>
      </c>
      <c r="C2293">
        <v>155</v>
      </c>
      <c r="D2293" s="1">
        <v>33348</v>
      </c>
      <c r="E2293" s="10">
        <v>1991</v>
      </c>
      <c r="F2293">
        <v>5</v>
      </c>
      <c r="G2293">
        <v>11</v>
      </c>
      <c r="H2293" s="12">
        <f>ufc_fighters[[#This Row],[weight_pounds]]*0.45359237</f>
        <v>70.306817350000003</v>
      </c>
      <c r="I2293" s="12">
        <f>ufc_fighters[[#This Row],[height_feet]]*30.48+ufc_fighters[[#This Row],[height_inches]]*2.54</f>
        <v>180.34</v>
      </c>
    </row>
    <row r="2294" spans="1:9">
      <c r="A2294">
        <v>2293</v>
      </c>
      <c r="B2294" t="s">
        <v>2298</v>
      </c>
      <c r="C2294">
        <v>170</v>
      </c>
      <c r="D2294" s="1">
        <v>32352</v>
      </c>
      <c r="E2294" s="10">
        <v>1988</v>
      </c>
      <c r="F2294">
        <v>5</v>
      </c>
      <c r="G2294">
        <v>11</v>
      </c>
      <c r="H2294" s="12">
        <f>ufc_fighters[[#This Row],[weight_pounds]]*0.45359237</f>
        <v>77.110702900000007</v>
      </c>
      <c r="I2294" s="12">
        <f>ufc_fighters[[#This Row],[height_feet]]*30.48+ufc_fighters[[#This Row],[height_inches]]*2.54</f>
        <v>180.34</v>
      </c>
    </row>
    <row r="2295" spans="1:9">
      <c r="A2295">
        <v>2294</v>
      </c>
      <c r="B2295" t="s">
        <v>2299</v>
      </c>
      <c r="C2295">
        <v>263</v>
      </c>
      <c r="D2295" s="1">
        <v>27931</v>
      </c>
      <c r="E2295" s="10">
        <v>1976</v>
      </c>
      <c r="F2295">
        <v>6</v>
      </c>
      <c r="G2295">
        <v>0</v>
      </c>
      <c r="H2295" s="12">
        <f>ufc_fighters[[#This Row],[weight_pounds]]*0.45359237</f>
        <v>119.29479331</v>
      </c>
      <c r="I2295" s="12">
        <f>ufc_fighters[[#This Row],[height_feet]]*30.48+ufc_fighters[[#This Row],[height_inches]]*2.54</f>
        <v>182.88</v>
      </c>
    </row>
    <row r="2296" spans="1:9">
      <c r="A2296">
        <v>2295</v>
      </c>
      <c r="B2296" t="s">
        <v>2300</v>
      </c>
      <c r="C2296">
        <v>145</v>
      </c>
      <c r="D2296" s="1">
        <v>31994</v>
      </c>
      <c r="E2296" s="10">
        <v>1987</v>
      </c>
      <c r="F2296">
        <v>5</v>
      </c>
      <c r="G2296">
        <v>2</v>
      </c>
      <c r="H2296" s="12">
        <f>ufc_fighters[[#This Row],[weight_pounds]]*0.45359237</f>
        <v>65.770893650000005</v>
      </c>
      <c r="I2296" s="12">
        <f>ufc_fighters[[#This Row],[height_feet]]*30.48+ufc_fighters[[#This Row],[height_inches]]*2.54</f>
        <v>157.48000000000002</v>
      </c>
    </row>
    <row r="2297" spans="1:9">
      <c r="A2297">
        <v>2296</v>
      </c>
      <c r="B2297" t="s">
        <v>2301</v>
      </c>
      <c r="C2297">
        <v>145</v>
      </c>
      <c r="D2297" s="1">
        <v>34449</v>
      </c>
      <c r="E2297" s="10">
        <v>1994</v>
      </c>
      <c r="F2297">
        <v>5</v>
      </c>
      <c r="G2297">
        <v>8</v>
      </c>
      <c r="H2297" s="12">
        <f>ufc_fighters[[#This Row],[weight_pounds]]*0.45359237</f>
        <v>65.770893650000005</v>
      </c>
      <c r="I2297" s="12">
        <f>ufc_fighters[[#This Row],[height_feet]]*30.48+ufc_fighters[[#This Row],[height_inches]]*2.54</f>
        <v>172.72</v>
      </c>
    </row>
    <row r="2298" spans="1:9">
      <c r="A2298">
        <v>2297</v>
      </c>
      <c r="B2298" t="s">
        <v>2302</v>
      </c>
      <c r="C2298">
        <v>229</v>
      </c>
      <c r="D2298" s="1"/>
      <c r="E2298" s="10">
        <v>0</v>
      </c>
      <c r="F2298">
        <v>6</v>
      </c>
      <c r="G2298">
        <v>0</v>
      </c>
      <c r="H2298" s="12">
        <f>ufc_fighters[[#This Row],[weight_pounds]]*0.45359237</f>
        <v>103.87265273</v>
      </c>
      <c r="I2298" s="12">
        <f>ufc_fighters[[#This Row],[height_feet]]*30.48+ufc_fighters[[#This Row],[height_inches]]*2.54</f>
        <v>182.88</v>
      </c>
    </row>
    <row r="2299" spans="1:9">
      <c r="A2299">
        <v>2298</v>
      </c>
      <c r="B2299" t="s">
        <v>2303</v>
      </c>
      <c r="C2299">
        <v>185</v>
      </c>
      <c r="D2299" s="1">
        <v>32079</v>
      </c>
      <c r="E2299" s="10">
        <v>1987</v>
      </c>
      <c r="F2299">
        <v>6</v>
      </c>
      <c r="G2299">
        <v>3</v>
      </c>
      <c r="H2299" s="12">
        <f>ufc_fighters[[#This Row],[weight_pounds]]*0.45359237</f>
        <v>83.914588450000011</v>
      </c>
      <c r="I2299" s="12">
        <f>ufc_fighters[[#This Row],[height_feet]]*30.48+ufc_fighters[[#This Row],[height_inches]]*2.54</f>
        <v>190.5</v>
      </c>
    </row>
    <row r="2300" spans="1:9">
      <c r="A2300">
        <v>2299</v>
      </c>
      <c r="B2300" t="s">
        <v>2304</v>
      </c>
      <c r="C2300">
        <v>155</v>
      </c>
      <c r="D2300" s="1">
        <v>31488</v>
      </c>
      <c r="E2300" s="10">
        <v>1986</v>
      </c>
      <c r="F2300">
        <v>5</v>
      </c>
      <c r="G2300">
        <v>10</v>
      </c>
      <c r="H2300" s="12">
        <f>ufc_fighters[[#This Row],[weight_pounds]]*0.45359237</f>
        <v>70.306817350000003</v>
      </c>
      <c r="I2300" s="12">
        <f>ufc_fighters[[#This Row],[height_feet]]*30.48+ufc_fighters[[#This Row],[height_inches]]*2.54</f>
        <v>177.8</v>
      </c>
    </row>
    <row r="2301" spans="1:9">
      <c r="A2301">
        <v>2300</v>
      </c>
      <c r="B2301" t="s">
        <v>2305</v>
      </c>
      <c r="C2301">
        <v>135</v>
      </c>
      <c r="D2301" s="1">
        <v>32574</v>
      </c>
      <c r="E2301" s="10">
        <v>1989</v>
      </c>
      <c r="F2301">
        <v>5</v>
      </c>
      <c r="G2301">
        <v>5</v>
      </c>
      <c r="H2301" s="12">
        <f>ufc_fighters[[#This Row],[weight_pounds]]*0.45359237</f>
        <v>61.23496995</v>
      </c>
      <c r="I2301" s="12">
        <f>ufc_fighters[[#This Row],[height_feet]]*30.48+ufc_fighters[[#This Row],[height_inches]]*2.54</f>
        <v>165.1</v>
      </c>
    </row>
    <row r="2302" spans="1:9">
      <c r="A2302">
        <v>2301</v>
      </c>
      <c r="B2302" t="s">
        <v>2306</v>
      </c>
      <c r="C2302">
        <v>205</v>
      </c>
      <c r="D2302" s="1">
        <v>24452</v>
      </c>
      <c r="E2302" s="10">
        <v>1966</v>
      </c>
      <c r="F2302">
        <v>6</v>
      </c>
      <c r="G2302">
        <v>2</v>
      </c>
      <c r="H2302" s="12">
        <f>ufc_fighters[[#This Row],[weight_pounds]]*0.45359237</f>
        <v>92.986435850000007</v>
      </c>
      <c r="I2302" s="12">
        <f>ufc_fighters[[#This Row],[height_feet]]*30.48+ufc_fighters[[#This Row],[height_inches]]*2.54</f>
        <v>187.96</v>
      </c>
    </row>
    <row r="2303" spans="1:9">
      <c r="A2303">
        <v>2302</v>
      </c>
      <c r="B2303" t="s">
        <v>2307</v>
      </c>
      <c r="C2303">
        <v>205</v>
      </c>
      <c r="D2303" s="1">
        <v>30683</v>
      </c>
      <c r="E2303" s="10">
        <v>1984</v>
      </c>
      <c r="F2303">
        <v>6</v>
      </c>
      <c r="G2303">
        <v>1</v>
      </c>
      <c r="H2303" s="12">
        <f>ufc_fighters[[#This Row],[weight_pounds]]*0.45359237</f>
        <v>92.986435850000007</v>
      </c>
      <c r="I2303" s="12">
        <f>ufc_fighters[[#This Row],[height_feet]]*30.48+ufc_fighters[[#This Row],[height_inches]]*2.54</f>
        <v>185.42</v>
      </c>
    </row>
    <row r="2304" spans="1:9">
      <c r="A2304">
        <v>2303</v>
      </c>
      <c r="B2304" t="s">
        <v>2308</v>
      </c>
      <c r="C2304">
        <v>250</v>
      </c>
      <c r="D2304" s="1">
        <v>31660</v>
      </c>
      <c r="E2304" s="10">
        <v>1986</v>
      </c>
      <c r="F2304">
        <v>6</v>
      </c>
      <c r="G2304">
        <v>4</v>
      </c>
      <c r="H2304" s="12">
        <f>ufc_fighters[[#This Row],[weight_pounds]]*0.45359237</f>
        <v>113.3980925</v>
      </c>
      <c r="I2304" s="12">
        <f>ufc_fighters[[#This Row],[height_feet]]*30.48+ufc_fighters[[#This Row],[height_inches]]*2.54</f>
        <v>193.04</v>
      </c>
    </row>
    <row r="2305" spans="1:9">
      <c r="A2305">
        <v>2304</v>
      </c>
      <c r="B2305" t="s">
        <v>2309</v>
      </c>
      <c r="C2305">
        <v>170</v>
      </c>
      <c r="D2305" s="1">
        <v>27989</v>
      </c>
      <c r="E2305" s="10">
        <v>1976</v>
      </c>
      <c r="F2305">
        <v>5</v>
      </c>
      <c r="G2305">
        <v>9</v>
      </c>
      <c r="H2305" s="12">
        <f>ufc_fighters[[#This Row],[weight_pounds]]*0.45359237</f>
        <v>77.110702900000007</v>
      </c>
      <c r="I2305" s="12">
        <f>ufc_fighters[[#This Row],[height_feet]]*30.48+ufc_fighters[[#This Row],[height_inches]]*2.54</f>
        <v>175.26</v>
      </c>
    </row>
    <row r="2306" spans="1:9">
      <c r="A2306">
        <v>2305</v>
      </c>
      <c r="B2306" t="s">
        <v>2310</v>
      </c>
      <c r="C2306">
        <v>125</v>
      </c>
      <c r="D2306" s="1">
        <v>32358</v>
      </c>
      <c r="E2306" s="10">
        <v>1988</v>
      </c>
      <c r="F2306">
        <v>5</v>
      </c>
      <c r="G2306">
        <v>5</v>
      </c>
      <c r="H2306" s="12">
        <f>ufc_fighters[[#This Row],[weight_pounds]]*0.45359237</f>
        <v>56.699046250000002</v>
      </c>
      <c r="I2306" s="12">
        <f>ufc_fighters[[#This Row],[height_feet]]*30.48+ufc_fighters[[#This Row],[height_inches]]*2.54</f>
        <v>165.1</v>
      </c>
    </row>
    <row r="2307" spans="1:9">
      <c r="A2307">
        <v>2306</v>
      </c>
      <c r="B2307" t="s">
        <v>2311</v>
      </c>
      <c r="C2307">
        <v>185</v>
      </c>
      <c r="D2307" s="1">
        <v>32995</v>
      </c>
      <c r="E2307" s="10">
        <v>1990</v>
      </c>
      <c r="F2307">
        <v>6</v>
      </c>
      <c r="G2307">
        <v>4</v>
      </c>
      <c r="H2307" s="12">
        <f>ufc_fighters[[#This Row],[weight_pounds]]*0.45359237</f>
        <v>83.914588450000011</v>
      </c>
      <c r="I2307" s="12">
        <f>ufc_fighters[[#This Row],[height_feet]]*30.48+ufc_fighters[[#This Row],[height_inches]]*2.54</f>
        <v>193.04</v>
      </c>
    </row>
    <row r="2308" spans="1:9">
      <c r="A2308">
        <v>2307</v>
      </c>
      <c r="B2308" t="s">
        <v>2312</v>
      </c>
      <c r="C2308">
        <v>205</v>
      </c>
      <c r="D2308" s="1">
        <v>26280</v>
      </c>
      <c r="E2308" s="10">
        <v>1971</v>
      </c>
      <c r="F2308">
        <v>6</v>
      </c>
      <c r="G2308">
        <v>4</v>
      </c>
      <c r="H2308" s="12">
        <f>ufc_fighters[[#This Row],[weight_pounds]]*0.45359237</f>
        <v>92.986435850000007</v>
      </c>
      <c r="I2308" s="12">
        <f>ufc_fighters[[#This Row],[height_feet]]*30.48+ufc_fighters[[#This Row],[height_inches]]*2.54</f>
        <v>193.04</v>
      </c>
    </row>
    <row r="2309" spans="1:9">
      <c r="A2309">
        <v>2308</v>
      </c>
      <c r="B2309" t="s">
        <v>2313</v>
      </c>
      <c r="C2309">
        <v>145</v>
      </c>
      <c r="D2309" s="1">
        <v>34108</v>
      </c>
      <c r="E2309" s="10">
        <v>1993</v>
      </c>
      <c r="F2309">
        <v>5</v>
      </c>
      <c r="G2309">
        <v>11</v>
      </c>
      <c r="H2309" s="12">
        <f>ufc_fighters[[#This Row],[weight_pounds]]*0.45359237</f>
        <v>65.770893650000005</v>
      </c>
      <c r="I2309" s="12">
        <f>ufc_fighters[[#This Row],[height_feet]]*30.48+ufc_fighters[[#This Row],[height_inches]]*2.54</f>
        <v>180.34</v>
      </c>
    </row>
    <row r="2310" spans="1:9">
      <c r="A2310">
        <v>2309</v>
      </c>
      <c r="B2310" t="s">
        <v>2314</v>
      </c>
      <c r="C2310">
        <v>125</v>
      </c>
      <c r="D2310" s="1">
        <v>33975</v>
      </c>
      <c r="E2310" s="10">
        <v>1993</v>
      </c>
      <c r="F2310">
        <v>5</v>
      </c>
      <c r="G2310">
        <v>6</v>
      </c>
      <c r="H2310" s="12">
        <f>ufc_fighters[[#This Row],[weight_pounds]]*0.45359237</f>
        <v>56.699046250000002</v>
      </c>
      <c r="I2310" s="12">
        <f>ufc_fighters[[#This Row],[height_feet]]*30.48+ufc_fighters[[#This Row],[height_inches]]*2.54</f>
        <v>167.64000000000001</v>
      </c>
    </row>
    <row r="2311" spans="1:9">
      <c r="A2311">
        <v>2310</v>
      </c>
      <c r="B2311" t="s">
        <v>2315</v>
      </c>
      <c r="C2311">
        <v>125</v>
      </c>
      <c r="D2311" s="1">
        <v>30983</v>
      </c>
      <c r="E2311" s="10">
        <v>1984</v>
      </c>
      <c r="F2311">
        <v>5</v>
      </c>
      <c r="G2311">
        <v>5</v>
      </c>
      <c r="H2311" s="12">
        <f>ufc_fighters[[#This Row],[weight_pounds]]*0.45359237</f>
        <v>56.699046250000002</v>
      </c>
      <c r="I2311" s="12">
        <f>ufc_fighters[[#This Row],[height_feet]]*30.48+ufc_fighters[[#This Row],[height_inches]]*2.54</f>
        <v>165.1</v>
      </c>
    </row>
    <row r="2312" spans="1:9">
      <c r="A2312">
        <v>2311</v>
      </c>
      <c r="B2312" t="s">
        <v>2316</v>
      </c>
      <c r="C2312">
        <v>145</v>
      </c>
      <c r="D2312" s="1">
        <v>30157</v>
      </c>
      <c r="E2312" s="10">
        <v>1982</v>
      </c>
      <c r="F2312">
        <v>5</v>
      </c>
      <c r="G2312">
        <v>9</v>
      </c>
      <c r="H2312" s="12">
        <f>ufc_fighters[[#This Row],[weight_pounds]]*0.45359237</f>
        <v>65.770893650000005</v>
      </c>
      <c r="I2312" s="12">
        <f>ufc_fighters[[#This Row],[height_feet]]*30.48+ufc_fighters[[#This Row],[height_inches]]*2.54</f>
        <v>175.26</v>
      </c>
    </row>
    <row r="2313" spans="1:9">
      <c r="A2313">
        <v>2312</v>
      </c>
      <c r="B2313" t="s">
        <v>2317</v>
      </c>
      <c r="C2313">
        <v>125</v>
      </c>
      <c r="D2313" s="1"/>
      <c r="E2313" s="10">
        <v>0</v>
      </c>
      <c r="F2313">
        <v>5</v>
      </c>
      <c r="G2313">
        <v>2</v>
      </c>
      <c r="H2313" s="12">
        <f>ufc_fighters[[#This Row],[weight_pounds]]*0.45359237</f>
        <v>56.699046250000002</v>
      </c>
      <c r="I2313" s="12">
        <f>ufc_fighters[[#This Row],[height_feet]]*30.48+ufc_fighters[[#This Row],[height_inches]]*2.54</f>
        <v>157.48000000000002</v>
      </c>
    </row>
    <row r="2314" spans="1:9">
      <c r="A2314">
        <v>2313</v>
      </c>
      <c r="B2314" t="s">
        <v>2318</v>
      </c>
      <c r="C2314">
        <v>155</v>
      </c>
      <c r="D2314" s="1">
        <v>32234</v>
      </c>
      <c r="E2314" s="10">
        <v>1988</v>
      </c>
      <c r="F2314">
        <v>5</v>
      </c>
      <c r="G2314">
        <v>11</v>
      </c>
      <c r="H2314" s="12">
        <f>ufc_fighters[[#This Row],[weight_pounds]]*0.45359237</f>
        <v>70.306817350000003</v>
      </c>
      <c r="I2314" s="12">
        <f>ufc_fighters[[#This Row],[height_feet]]*30.48+ufc_fighters[[#This Row],[height_inches]]*2.54</f>
        <v>180.34</v>
      </c>
    </row>
    <row r="2315" spans="1:9">
      <c r="A2315">
        <v>2314</v>
      </c>
      <c r="B2315" t="s">
        <v>2319</v>
      </c>
      <c r="C2315">
        <v>250</v>
      </c>
      <c r="D2315" s="1">
        <v>21846</v>
      </c>
      <c r="E2315" s="10">
        <v>1959</v>
      </c>
      <c r="F2315">
        <v>6</v>
      </c>
      <c r="G2315">
        <v>0</v>
      </c>
      <c r="H2315" s="12">
        <f>ufc_fighters[[#This Row],[weight_pounds]]*0.45359237</f>
        <v>113.3980925</v>
      </c>
      <c r="I2315" s="12">
        <f>ufc_fighters[[#This Row],[height_feet]]*30.48+ufc_fighters[[#This Row],[height_inches]]*2.54</f>
        <v>182.88</v>
      </c>
    </row>
    <row r="2316" spans="1:9">
      <c r="A2316">
        <v>2315</v>
      </c>
      <c r="B2316" t="s">
        <v>2320</v>
      </c>
      <c r="D2316" s="1"/>
      <c r="E2316" s="10">
        <v>0</v>
      </c>
      <c r="H2316" s="12">
        <f>ufc_fighters[[#This Row],[weight_pounds]]*0.45359237</f>
        <v>0</v>
      </c>
      <c r="I2316" s="12">
        <f>ufc_fighters[[#This Row],[height_feet]]*30.48+ufc_fighters[[#This Row],[height_inches]]*2.54</f>
        <v>0</v>
      </c>
    </row>
    <row r="2317" spans="1:9">
      <c r="A2317">
        <v>2316</v>
      </c>
      <c r="B2317" t="s">
        <v>2321</v>
      </c>
      <c r="C2317">
        <v>170</v>
      </c>
      <c r="D2317" s="1">
        <v>30655</v>
      </c>
      <c r="E2317" s="10">
        <v>1983</v>
      </c>
      <c r="F2317">
        <v>6</v>
      </c>
      <c r="G2317">
        <v>1</v>
      </c>
      <c r="H2317" s="12">
        <f>ufc_fighters[[#This Row],[weight_pounds]]*0.45359237</f>
        <v>77.110702900000007</v>
      </c>
      <c r="I2317" s="12">
        <f>ufc_fighters[[#This Row],[height_feet]]*30.48+ufc_fighters[[#This Row],[height_inches]]*2.54</f>
        <v>185.42</v>
      </c>
    </row>
    <row r="2318" spans="1:9">
      <c r="A2318">
        <v>2317</v>
      </c>
      <c r="B2318" t="s">
        <v>2322</v>
      </c>
      <c r="C2318">
        <v>145</v>
      </c>
      <c r="D2318" s="1">
        <v>29935</v>
      </c>
      <c r="E2318" s="10">
        <v>1981</v>
      </c>
      <c r="F2318">
        <v>5</v>
      </c>
      <c r="G2318">
        <v>4</v>
      </c>
      <c r="H2318" s="12">
        <f>ufc_fighters[[#This Row],[weight_pounds]]*0.45359237</f>
        <v>65.770893650000005</v>
      </c>
      <c r="I2318" s="12">
        <f>ufc_fighters[[#This Row],[height_feet]]*30.48+ufc_fighters[[#This Row],[height_inches]]*2.54</f>
        <v>162.56</v>
      </c>
    </row>
    <row r="2319" spans="1:9">
      <c r="A2319">
        <v>2318</v>
      </c>
      <c r="B2319" t="s">
        <v>2323</v>
      </c>
      <c r="C2319">
        <v>320</v>
      </c>
      <c r="D2319" s="1"/>
      <c r="E2319" s="10">
        <v>0</v>
      </c>
      <c r="F2319">
        <v>5</v>
      </c>
      <c r="G2319">
        <v>11</v>
      </c>
      <c r="H2319" s="12">
        <f>ufc_fighters[[#This Row],[weight_pounds]]*0.45359237</f>
        <v>145.14955840000002</v>
      </c>
      <c r="I2319" s="12">
        <f>ufc_fighters[[#This Row],[height_feet]]*30.48+ufc_fighters[[#This Row],[height_inches]]*2.54</f>
        <v>180.34</v>
      </c>
    </row>
    <row r="2320" spans="1:9">
      <c r="A2320">
        <v>2319</v>
      </c>
      <c r="B2320" t="s">
        <v>2324</v>
      </c>
      <c r="C2320">
        <v>205</v>
      </c>
      <c r="D2320" s="1">
        <v>26799</v>
      </c>
      <c r="E2320" s="10">
        <v>1973</v>
      </c>
      <c r="F2320">
        <v>5</v>
      </c>
      <c r="G2320">
        <v>9</v>
      </c>
      <c r="H2320" s="12">
        <f>ufc_fighters[[#This Row],[weight_pounds]]*0.45359237</f>
        <v>92.986435850000007</v>
      </c>
      <c r="I2320" s="12">
        <f>ufc_fighters[[#This Row],[height_feet]]*30.48+ufc_fighters[[#This Row],[height_inches]]*2.54</f>
        <v>175.26</v>
      </c>
    </row>
    <row r="2321" spans="1:9">
      <c r="A2321">
        <v>2320</v>
      </c>
      <c r="B2321" t="s">
        <v>2325</v>
      </c>
      <c r="C2321">
        <v>139</v>
      </c>
      <c r="D2321" s="1">
        <v>30536</v>
      </c>
      <c r="E2321" s="10">
        <v>1983</v>
      </c>
      <c r="F2321">
        <v>5</v>
      </c>
      <c r="G2321">
        <v>8</v>
      </c>
      <c r="H2321" s="12">
        <f>ufc_fighters[[#This Row],[weight_pounds]]*0.45359237</f>
        <v>63.049339430000003</v>
      </c>
      <c r="I2321" s="12">
        <f>ufc_fighters[[#This Row],[height_feet]]*30.48+ufc_fighters[[#This Row],[height_inches]]*2.54</f>
        <v>172.72</v>
      </c>
    </row>
    <row r="2322" spans="1:9">
      <c r="A2322">
        <v>2321</v>
      </c>
      <c r="B2322" t="s">
        <v>2326</v>
      </c>
      <c r="C2322">
        <v>170</v>
      </c>
      <c r="D2322" s="1">
        <v>32508</v>
      </c>
      <c r="E2322" s="10">
        <v>1988</v>
      </c>
      <c r="F2322">
        <v>6</v>
      </c>
      <c r="G2322">
        <v>3</v>
      </c>
      <c r="H2322" s="12">
        <f>ufc_fighters[[#This Row],[weight_pounds]]*0.45359237</f>
        <v>77.110702900000007</v>
      </c>
      <c r="I2322" s="12">
        <f>ufc_fighters[[#This Row],[height_feet]]*30.48+ufc_fighters[[#This Row],[height_inches]]*2.54</f>
        <v>190.5</v>
      </c>
    </row>
    <row r="2323" spans="1:9">
      <c r="A2323">
        <v>2322</v>
      </c>
      <c r="B2323" t="s">
        <v>2327</v>
      </c>
      <c r="C2323">
        <v>243</v>
      </c>
      <c r="D2323" s="1">
        <v>32868</v>
      </c>
      <c r="E2323" s="10">
        <v>1989</v>
      </c>
      <c r="F2323">
        <v>6</v>
      </c>
      <c r="G2323">
        <v>2</v>
      </c>
      <c r="H2323" s="12">
        <f>ufc_fighters[[#This Row],[weight_pounds]]*0.45359237</f>
        <v>110.22294591000001</v>
      </c>
      <c r="I2323" s="12">
        <f>ufc_fighters[[#This Row],[height_feet]]*30.48+ufc_fighters[[#This Row],[height_inches]]*2.54</f>
        <v>187.96</v>
      </c>
    </row>
    <row r="2324" spans="1:9">
      <c r="A2324">
        <v>2323</v>
      </c>
      <c r="B2324" t="s">
        <v>2328</v>
      </c>
      <c r="C2324">
        <v>155</v>
      </c>
      <c r="D2324" s="1">
        <v>29281</v>
      </c>
      <c r="E2324" s="10">
        <v>1980</v>
      </c>
      <c r="F2324">
        <v>6</v>
      </c>
      <c r="G2324">
        <v>1</v>
      </c>
      <c r="H2324" s="12">
        <f>ufc_fighters[[#This Row],[weight_pounds]]*0.45359237</f>
        <v>70.306817350000003</v>
      </c>
      <c r="I2324" s="12">
        <f>ufc_fighters[[#This Row],[height_feet]]*30.48+ufc_fighters[[#This Row],[height_inches]]*2.54</f>
        <v>185.42</v>
      </c>
    </row>
    <row r="2325" spans="1:9">
      <c r="A2325">
        <v>2324</v>
      </c>
      <c r="B2325" t="s">
        <v>2329</v>
      </c>
      <c r="C2325">
        <v>170</v>
      </c>
      <c r="D2325" s="1">
        <v>28716</v>
      </c>
      <c r="E2325" s="10">
        <v>1978</v>
      </c>
      <c r="F2325">
        <v>5</v>
      </c>
      <c r="G2325">
        <v>9</v>
      </c>
      <c r="H2325" s="12">
        <f>ufc_fighters[[#This Row],[weight_pounds]]*0.45359237</f>
        <v>77.110702900000007</v>
      </c>
      <c r="I2325" s="12">
        <f>ufc_fighters[[#This Row],[height_feet]]*30.48+ufc_fighters[[#This Row],[height_inches]]*2.54</f>
        <v>175.26</v>
      </c>
    </row>
    <row r="2326" spans="1:9">
      <c r="A2326">
        <v>2325</v>
      </c>
      <c r="B2326" t="s">
        <v>2330</v>
      </c>
      <c r="C2326">
        <v>205</v>
      </c>
      <c r="D2326" s="1"/>
      <c r="E2326" s="10">
        <v>0</v>
      </c>
      <c r="H2326" s="12">
        <f>ufc_fighters[[#This Row],[weight_pounds]]*0.45359237</f>
        <v>92.986435850000007</v>
      </c>
      <c r="I2326" s="12">
        <f>ufc_fighters[[#This Row],[height_feet]]*30.48+ufc_fighters[[#This Row],[height_inches]]*2.54</f>
        <v>0</v>
      </c>
    </row>
    <row r="2327" spans="1:9">
      <c r="A2327">
        <v>2326</v>
      </c>
      <c r="B2327" t="s">
        <v>2331</v>
      </c>
      <c r="C2327">
        <v>135</v>
      </c>
      <c r="D2327" s="1">
        <v>31456</v>
      </c>
      <c r="E2327" s="10">
        <v>1986</v>
      </c>
      <c r="F2327">
        <v>5</v>
      </c>
      <c r="G2327">
        <v>5</v>
      </c>
      <c r="H2327" s="12">
        <f>ufc_fighters[[#This Row],[weight_pounds]]*0.45359237</f>
        <v>61.23496995</v>
      </c>
      <c r="I2327" s="12">
        <f>ufc_fighters[[#This Row],[height_feet]]*30.48+ufc_fighters[[#This Row],[height_inches]]*2.54</f>
        <v>165.1</v>
      </c>
    </row>
    <row r="2328" spans="1:9">
      <c r="A2328">
        <v>2327</v>
      </c>
      <c r="B2328" t="s">
        <v>2332</v>
      </c>
      <c r="C2328">
        <v>240</v>
      </c>
      <c r="D2328" s="1">
        <v>27913</v>
      </c>
      <c r="E2328" s="10">
        <v>1976</v>
      </c>
      <c r="F2328">
        <v>6</v>
      </c>
      <c r="G2328">
        <v>3</v>
      </c>
      <c r="H2328" s="12">
        <f>ufc_fighters[[#This Row],[weight_pounds]]*0.45359237</f>
        <v>108.86216880000001</v>
      </c>
      <c r="I2328" s="12">
        <f>ufc_fighters[[#This Row],[height_feet]]*30.48+ufc_fighters[[#This Row],[height_inches]]*2.54</f>
        <v>190.5</v>
      </c>
    </row>
    <row r="2329" spans="1:9">
      <c r="A2329">
        <v>2328</v>
      </c>
      <c r="B2329" t="s">
        <v>2333</v>
      </c>
      <c r="C2329">
        <v>205</v>
      </c>
      <c r="D2329" s="1">
        <v>27913</v>
      </c>
      <c r="E2329" s="10">
        <v>1976</v>
      </c>
      <c r="F2329">
        <v>6</v>
      </c>
      <c r="G2329">
        <v>2</v>
      </c>
      <c r="H2329" s="12">
        <f>ufc_fighters[[#This Row],[weight_pounds]]*0.45359237</f>
        <v>92.986435850000007</v>
      </c>
      <c r="I2329" s="12">
        <f>ufc_fighters[[#This Row],[height_feet]]*30.48+ufc_fighters[[#This Row],[height_inches]]*2.54</f>
        <v>187.96</v>
      </c>
    </row>
    <row r="2330" spans="1:9">
      <c r="A2330">
        <v>2329</v>
      </c>
      <c r="B2330" t="s">
        <v>2334</v>
      </c>
      <c r="C2330">
        <v>145</v>
      </c>
      <c r="D2330" s="1">
        <v>28505</v>
      </c>
      <c r="E2330" s="10">
        <v>1978</v>
      </c>
      <c r="F2330">
        <v>5</v>
      </c>
      <c r="G2330">
        <v>7</v>
      </c>
      <c r="H2330" s="12">
        <f>ufc_fighters[[#This Row],[weight_pounds]]*0.45359237</f>
        <v>65.770893650000005</v>
      </c>
      <c r="I2330" s="12">
        <f>ufc_fighters[[#This Row],[height_feet]]*30.48+ufc_fighters[[#This Row],[height_inches]]*2.54</f>
        <v>170.18</v>
      </c>
    </row>
    <row r="2331" spans="1:9">
      <c r="A2331">
        <v>2330</v>
      </c>
      <c r="B2331" t="s">
        <v>2335</v>
      </c>
      <c r="C2331">
        <v>145</v>
      </c>
      <c r="D2331" s="1">
        <v>31333</v>
      </c>
      <c r="E2331" s="10">
        <v>1985</v>
      </c>
      <c r="F2331">
        <v>5</v>
      </c>
      <c r="G2331">
        <v>10</v>
      </c>
      <c r="H2331" s="12">
        <f>ufc_fighters[[#This Row],[weight_pounds]]*0.45359237</f>
        <v>65.770893650000005</v>
      </c>
      <c r="I2331" s="12">
        <f>ufc_fighters[[#This Row],[height_feet]]*30.48+ufc_fighters[[#This Row],[height_inches]]*2.54</f>
        <v>177.8</v>
      </c>
    </row>
    <row r="2332" spans="1:9">
      <c r="A2332">
        <v>2331</v>
      </c>
      <c r="B2332" t="s">
        <v>2336</v>
      </c>
      <c r="C2332">
        <v>170</v>
      </c>
      <c r="D2332" s="1">
        <v>29298</v>
      </c>
      <c r="E2332" s="10">
        <v>1980</v>
      </c>
      <c r="F2332">
        <v>6</v>
      </c>
      <c r="G2332">
        <v>1</v>
      </c>
      <c r="H2332" s="12">
        <f>ufc_fighters[[#This Row],[weight_pounds]]*0.45359237</f>
        <v>77.110702900000007</v>
      </c>
      <c r="I2332" s="12">
        <f>ufc_fighters[[#This Row],[height_feet]]*30.48+ufc_fighters[[#This Row],[height_inches]]*2.54</f>
        <v>185.42</v>
      </c>
    </row>
    <row r="2333" spans="1:9">
      <c r="A2333">
        <v>2332</v>
      </c>
      <c r="B2333" t="s">
        <v>2337</v>
      </c>
      <c r="C2333">
        <v>155</v>
      </c>
      <c r="D2333" s="1">
        <v>30292</v>
      </c>
      <c r="E2333" s="10">
        <v>1982</v>
      </c>
      <c r="F2333">
        <v>5</v>
      </c>
      <c r="G2333">
        <v>10</v>
      </c>
      <c r="H2333" s="12">
        <f>ufc_fighters[[#This Row],[weight_pounds]]*0.45359237</f>
        <v>70.306817350000003</v>
      </c>
      <c r="I2333" s="12">
        <f>ufc_fighters[[#This Row],[height_feet]]*30.48+ufc_fighters[[#This Row],[height_inches]]*2.54</f>
        <v>177.8</v>
      </c>
    </row>
    <row r="2334" spans="1:9">
      <c r="A2334">
        <v>2333</v>
      </c>
      <c r="B2334" t="s">
        <v>2338</v>
      </c>
      <c r="C2334">
        <v>170</v>
      </c>
      <c r="D2334" s="1">
        <v>35125</v>
      </c>
      <c r="E2334" s="10">
        <v>1996</v>
      </c>
      <c r="F2334">
        <v>6</v>
      </c>
      <c r="G2334">
        <v>0</v>
      </c>
      <c r="H2334" s="12">
        <f>ufc_fighters[[#This Row],[weight_pounds]]*0.45359237</f>
        <v>77.110702900000007</v>
      </c>
      <c r="I2334" s="12">
        <f>ufc_fighters[[#This Row],[height_feet]]*30.48+ufc_fighters[[#This Row],[height_inches]]*2.54</f>
        <v>182.88</v>
      </c>
    </row>
    <row r="2335" spans="1:9">
      <c r="A2335">
        <v>2334</v>
      </c>
      <c r="B2335" t="s">
        <v>2339</v>
      </c>
      <c r="C2335">
        <v>170</v>
      </c>
      <c r="D2335" s="1">
        <v>26738</v>
      </c>
      <c r="E2335" s="10">
        <v>1973</v>
      </c>
      <c r="F2335">
        <v>5</v>
      </c>
      <c r="G2335">
        <v>10</v>
      </c>
      <c r="H2335" s="12">
        <f>ufc_fighters[[#This Row],[weight_pounds]]*0.45359237</f>
        <v>77.110702900000007</v>
      </c>
      <c r="I2335" s="12">
        <f>ufc_fighters[[#This Row],[height_feet]]*30.48+ufc_fighters[[#This Row],[height_inches]]*2.54</f>
        <v>177.8</v>
      </c>
    </row>
    <row r="2336" spans="1:9">
      <c r="A2336">
        <v>2335</v>
      </c>
      <c r="B2336" t="s">
        <v>2340</v>
      </c>
      <c r="C2336">
        <v>310</v>
      </c>
      <c r="D2336" s="1">
        <v>27495</v>
      </c>
      <c r="E2336" s="10">
        <v>1975</v>
      </c>
      <c r="F2336">
        <v>6</v>
      </c>
      <c r="G2336">
        <v>1</v>
      </c>
      <c r="H2336" s="12">
        <f>ufc_fighters[[#This Row],[weight_pounds]]*0.45359237</f>
        <v>140.61363470000001</v>
      </c>
      <c r="I2336" s="12">
        <f>ufc_fighters[[#This Row],[height_feet]]*30.48+ufc_fighters[[#This Row],[height_inches]]*2.54</f>
        <v>185.42</v>
      </c>
    </row>
    <row r="2337" spans="1:9">
      <c r="A2337">
        <v>2336</v>
      </c>
      <c r="B2337" t="s">
        <v>2341</v>
      </c>
      <c r="C2337">
        <v>155</v>
      </c>
      <c r="D2337" s="1">
        <v>29014</v>
      </c>
      <c r="E2337" s="10">
        <v>1979</v>
      </c>
      <c r="F2337">
        <v>6</v>
      </c>
      <c r="G2337">
        <v>0</v>
      </c>
      <c r="H2337" s="12">
        <f>ufc_fighters[[#This Row],[weight_pounds]]*0.45359237</f>
        <v>70.306817350000003</v>
      </c>
      <c r="I2337" s="12">
        <f>ufc_fighters[[#This Row],[height_feet]]*30.48+ufc_fighters[[#This Row],[height_inches]]*2.54</f>
        <v>182.88</v>
      </c>
    </row>
    <row r="2338" spans="1:9">
      <c r="A2338">
        <v>2337</v>
      </c>
      <c r="B2338" t="s">
        <v>2342</v>
      </c>
      <c r="C2338">
        <v>145</v>
      </c>
      <c r="D2338" s="1">
        <v>32293</v>
      </c>
      <c r="E2338" s="10">
        <v>1988</v>
      </c>
      <c r="F2338">
        <v>5</v>
      </c>
      <c r="G2338">
        <v>8</v>
      </c>
      <c r="H2338" s="12">
        <f>ufc_fighters[[#This Row],[weight_pounds]]*0.45359237</f>
        <v>65.770893650000005</v>
      </c>
      <c r="I2338" s="12">
        <f>ufc_fighters[[#This Row],[height_feet]]*30.48+ufc_fighters[[#This Row],[height_inches]]*2.54</f>
        <v>172.72</v>
      </c>
    </row>
    <row r="2339" spans="1:9">
      <c r="A2339">
        <v>2338</v>
      </c>
      <c r="B2339" t="s">
        <v>2343</v>
      </c>
      <c r="C2339">
        <v>145</v>
      </c>
      <c r="D2339" s="1">
        <v>30715</v>
      </c>
      <c r="E2339" s="10">
        <v>1984</v>
      </c>
      <c r="F2339">
        <v>5</v>
      </c>
      <c r="G2339">
        <v>9</v>
      </c>
      <c r="H2339" s="12">
        <f>ufc_fighters[[#This Row],[weight_pounds]]*0.45359237</f>
        <v>65.770893650000005</v>
      </c>
      <c r="I2339" s="12">
        <f>ufc_fighters[[#This Row],[height_feet]]*30.48+ufc_fighters[[#This Row],[height_inches]]*2.54</f>
        <v>175.26</v>
      </c>
    </row>
    <row r="2340" spans="1:9">
      <c r="A2340">
        <v>2339</v>
      </c>
      <c r="B2340" t="s">
        <v>2344</v>
      </c>
      <c r="C2340">
        <v>145</v>
      </c>
      <c r="D2340" s="1">
        <v>30285</v>
      </c>
      <c r="E2340" s="10">
        <v>1982</v>
      </c>
      <c r="F2340">
        <v>5</v>
      </c>
      <c r="G2340">
        <v>6</v>
      </c>
      <c r="H2340" s="12">
        <f>ufc_fighters[[#This Row],[weight_pounds]]*0.45359237</f>
        <v>65.770893650000005</v>
      </c>
      <c r="I2340" s="12">
        <f>ufc_fighters[[#This Row],[height_feet]]*30.48+ufc_fighters[[#This Row],[height_inches]]*2.54</f>
        <v>167.64000000000001</v>
      </c>
    </row>
    <row r="2341" spans="1:9">
      <c r="A2341">
        <v>2340</v>
      </c>
      <c r="B2341" t="s">
        <v>2345</v>
      </c>
      <c r="C2341">
        <v>135</v>
      </c>
      <c r="D2341" s="1">
        <v>34326</v>
      </c>
      <c r="E2341" s="10">
        <v>1993</v>
      </c>
      <c r="H2341" s="12">
        <f>ufc_fighters[[#This Row],[weight_pounds]]*0.45359237</f>
        <v>61.23496995</v>
      </c>
      <c r="I2341" s="12">
        <f>ufc_fighters[[#This Row],[height_feet]]*30.48+ufc_fighters[[#This Row],[height_inches]]*2.54</f>
        <v>0</v>
      </c>
    </row>
    <row r="2342" spans="1:9">
      <c r="A2342">
        <v>2341</v>
      </c>
      <c r="B2342" t="s">
        <v>2346</v>
      </c>
      <c r="C2342">
        <v>115</v>
      </c>
      <c r="D2342" s="1">
        <v>33808</v>
      </c>
      <c r="E2342" s="10">
        <v>1992</v>
      </c>
      <c r="F2342">
        <v>5</v>
      </c>
      <c r="G2342">
        <v>4</v>
      </c>
      <c r="H2342" s="12">
        <f>ufc_fighters[[#This Row],[weight_pounds]]*0.45359237</f>
        <v>52.163122550000004</v>
      </c>
      <c r="I2342" s="12">
        <f>ufc_fighters[[#This Row],[height_feet]]*30.48+ufc_fighters[[#This Row],[height_inches]]*2.54</f>
        <v>162.56</v>
      </c>
    </row>
    <row r="2343" spans="1:9">
      <c r="A2343">
        <v>2342</v>
      </c>
      <c r="B2343" t="s">
        <v>2347</v>
      </c>
      <c r="C2343">
        <v>155</v>
      </c>
      <c r="D2343" s="1">
        <v>32406</v>
      </c>
      <c r="E2343" s="10">
        <v>1988</v>
      </c>
      <c r="F2343">
        <v>5</v>
      </c>
      <c r="G2343">
        <v>10</v>
      </c>
      <c r="H2343" s="12">
        <f>ufc_fighters[[#This Row],[weight_pounds]]*0.45359237</f>
        <v>70.306817350000003</v>
      </c>
      <c r="I2343" s="12">
        <f>ufc_fighters[[#This Row],[height_feet]]*30.48+ufc_fighters[[#This Row],[height_inches]]*2.54</f>
        <v>177.8</v>
      </c>
    </row>
    <row r="2344" spans="1:9">
      <c r="A2344">
        <v>2343</v>
      </c>
      <c r="B2344" t="s">
        <v>2348</v>
      </c>
      <c r="C2344">
        <v>170</v>
      </c>
      <c r="D2344" s="1"/>
      <c r="E2344" s="10">
        <v>0</v>
      </c>
      <c r="F2344">
        <v>6</v>
      </c>
      <c r="G2344">
        <v>0</v>
      </c>
      <c r="H2344" s="12">
        <f>ufc_fighters[[#This Row],[weight_pounds]]*0.45359237</f>
        <v>77.110702900000007</v>
      </c>
      <c r="I2344" s="12">
        <f>ufc_fighters[[#This Row],[height_feet]]*30.48+ufc_fighters[[#This Row],[height_inches]]*2.54</f>
        <v>182.88</v>
      </c>
    </row>
    <row r="2345" spans="1:9">
      <c r="A2345">
        <v>2344</v>
      </c>
      <c r="B2345" t="s">
        <v>2349</v>
      </c>
      <c r="C2345">
        <v>135</v>
      </c>
      <c r="D2345" s="1">
        <v>33699</v>
      </c>
      <c r="E2345" s="10">
        <v>1992</v>
      </c>
      <c r="F2345">
        <v>5</v>
      </c>
      <c r="G2345">
        <v>8</v>
      </c>
      <c r="H2345" s="12">
        <f>ufc_fighters[[#This Row],[weight_pounds]]*0.45359237</f>
        <v>61.23496995</v>
      </c>
      <c r="I2345" s="12">
        <f>ufc_fighters[[#This Row],[height_feet]]*30.48+ufc_fighters[[#This Row],[height_inches]]*2.54</f>
        <v>172.72</v>
      </c>
    </row>
    <row r="2346" spans="1:9">
      <c r="A2346">
        <v>2345</v>
      </c>
      <c r="B2346" t="s">
        <v>2350</v>
      </c>
      <c r="C2346">
        <v>170</v>
      </c>
      <c r="D2346" s="1">
        <v>32825</v>
      </c>
      <c r="E2346" s="10">
        <v>1989</v>
      </c>
      <c r="F2346">
        <v>5</v>
      </c>
      <c r="G2346">
        <v>11</v>
      </c>
      <c r="H2346" s="12">
        <f>ufc_fighters[[#This Row],[weight_pounds]]*0.45359237</f>
        <v>77.110702900000007</v>
      </c>
      <c r="I2346" s="12">
        <f>ufc_fighters[[#This Row],[height_feet]]*30.48+ufc_fighters[[#This Row],[height_inches]]*2.54</f>
        <v>180.34</v>
      </c>
    </row>
    <row r="2347" spans="1:9">
      <c r="A2347">
        <v>2346</v>
      </c>
      <c r="B2347" t="s">
        <v>2351</v>
      </c>
      <c r="C2347">
        <v>170</v>
      </c>
      <c r="D2347" s="1">
        <v>29647</v>
      </c>
      <c r="E2347" s="10">
        <v>1981</v>
      </c>
      <c r="F2347">
        <v>5</v>
      </c>
      <c r="G2347">
        <v>11</v>
      </c>
      <c r="H2347" s="12">
        <f>ufc_fighters[[#This Row],[weight_pounds]]*0.45359237</f>
        <v>77.110702900000007</v>
      </c>
      <c r="I2347" s="12">
        <f>ufc_fighters[[#This Row],[height_feet]]*30.48+ufc_fighters[[#This Row],[height_inches]]*2.54</f>
        <v>180.34</v>
      </c>
    </row>
    <row r="2348" spans="1:9">
      <c r="A2348">
        <v>2347</v>
      </c>
      <c r="B2348" t="s">
        <v>2352</v>
      </c>
      <c r="C2348">
        <v>135</v>
      </c>
      <c r="D2348" s="1">
        <v>35125</v>
      </c>
      <c r="E2348" s="10">
        <v>1996</v>
      </c>
      <c r="F2348">
        <v>5</v>
      </c>
      <c r="G2348">
        <v>8</v>
      </c>
      <c r="H2348" s="12">
        <f>ufc_fighters[[#This Row],[weight_pounds]]*0.45359237</f>
        <v>61.23496995</v>
      </c>
      <c r="I2348" s="12">
        <f>ufc_fighters[[#This Row],[height_feet]]*30.48+ufc_fighters[[#This Row],[height_inches]]*2.54</f>
        <v>172.72</v>
      </c>
    </row>
    <row r="2349" spans="1:9">
      <c r="A2349">
        <v>2348</v>
      </c>
      <c r="B2349" t="s">
        <v>2353</v>
      </c>
      <c r="C2349">
        <v>205</v>
      </c>
      <c r="D2349" s="1">
        <v>33768</v>
      </c>
      <c r="E2349" s="10">
        <v>1992</v>
      </c>
      <c r="F2349">
        <v>6</v>
      </c>
      <c r="G2349">
        <v>5</v>
      </c>
      <c r="H2349" s="12">
        <f>ufc_fighters[[#This Row],[weight_pounds]]*0.45359237</f>
        <v>92.986435850000007</v>
      </c>
      <c r="I2349" s="12">
        <f>ufc_fighters[[#This Row],[height_feet]]*30.48+ufc_fighters[[#This Row],[height_inches]]*2.54</f>
        <v>195.57999999999998</v>
      </c>
    </row>
    <row r="2350" spans="1:9">
      <c r="A2350">
        <v>2349</v>
      </c>
      <c r="B2350" t="s">
        <v>2354</v>
      </c>
      <c r="C2350">
        <v>205</v>
      </c>
      <c r="D2350" s="1">
        <v>30950</v>
      </c>
      <c r="E2350" s="10">
        <v>1984</v>
      </c>
      <c r="F2350">
        <v>6</v>
      </c>
      <c r="G2350">
        <v>3</v>
      </c>
      <c r="H2350" s="12">
        <f>ufc_fighters[[#This Row],[weight_pounds]]*0.45359237</f>
        <v>92.986435850000007</v>
      </c>
      <c r="I2350" s="12">
        <f>ufc_fighters[[#This Row],[height_feet]]*30.48+ufc_fighters[[#This Row],[height_inches]]*2.54</f>
        <v>190.5</v>
      </c>
    </row>
    <row r="2351" spans="1:9">
      <c r="A2351">
        <v>2350</v>
      </c>
      <c r="B2351" t="s">
        <v>2355</v>
      </c>
      <c r="C2351">
        <v>155</v>
      </c>
      <c r="D2351" s="1">
        <v>31778</v>
      </c>
      <c r="E2351" s="10">
        <v>1987</v>
      </c>
      <c r="F2351">
        <v>6</v>
      </c>
      <c r="G2351">
        <v>2</v>
      </c>
      <c r="H2351" s="12">
        <f>ufc_fighters[[#This Row],[weight_pounds]]*0.45359237</f>
        <v>70.306817350000003</v>
      </c>
      <c r="I2351" s="12">
        <f>ufc_fighters[[#This Row],[height_feet]]*30.48+ufc_fighters[[#This Row],[height_inches]]*2.54</f>
        <v>187.96</v>
      </c>
    </row>
    <row r="2352" spans="1:9">
      <c r="A2352">
        <v>2351</v>
      </c>
      <c r="B2352" t="s">
        <v>2356</v>
      </c>
      <c r="C2352">
        <v>205</v>
      </c>
      <c r="D2352" s="1">
        <v>30561</v>
      </c>
      <c r="E2352" s="10">
        <v>1983</v>
      </c>
      <c r="F2352">
        <v>6</v>
      </c>
      <c r="G2352">
        <v>1</v>
      </c>
      <c r="H2352" s="12">
        <f>ufc_fighters[[#This Row],[weight_pounds]]*0.45359237</f>
        <v>92.986435850000007</v>
      </c>
      <c r="I2352" s="12">
        <f>ufc_fighters[[#This Row],[height_feet]]*30.48+ufc_fighters[[#This Row],[height_inches]]*2.54</f>
        <v>185.42</v>
      </c>
    </row>
    <row r="2353" spans="1:9">
      <c r="A2353">
        <v>2352</v>
      </c>
      <c r="B2353" t="s">
        <v>2357</v>
      </c>
      <c r="C2353">
        <v>115</v>
      </c>
      <c r="D2353" s="1">
        <v>30272</v>
      </c>
      <c r="E2353" s="10">
        <v>1982</v>
      </c>
      <c r="F2353">
        <v>5</v>
      </c>
      <c r="G2353">
        <v>4</v>
      </c>
      <c r="H2353" s="12">
        <f>ufc_fighters[[#This Row],[weight_pounds]]*0.45359237</f>
        <v>52.163122550000004</v>
      </c>
      <c r="I2353" s="12">
        <f>ufc_fighters[[#This Row],[height_feet]]*30.48+ufc_fighters[[#This Row],[height_inches]]*2.54</f>
        <v>162.56</v>
      </c>
    </row>
    <row r="2354" spans="1:9">
      <c r="A2354">
        <v>2353</v>
      </c>
      <c r="B2354" t="s">
        <v>2358</v>
      </c>
      <c r="C2354">
        <v>270</v>
      </c>
      <c r="D2354" s="1">
        <v>25989</v>
      </c>
      <c r="E2354" s="10">
        <v>1971</v>
      </c>
      <c r="F2354">
        <v>6</v>
      </c>
      <c r="G2354">
        <v>5</v>
      </c>
      <c r="H2354" s="12">
        <f>ufc_fighters[[#This Row],[weight_pounds]]*0.45359237</f>
        <v>122.4699399</v>
      </c>
      <c r="I2354" s="12">
        <f>ufc_fighters[[#This Row],[height_feet]]*30.48+ufc_fighters[[#This Row],[height_inches]]*2.54</f>
        <v>195.57999999999998</v>
      </c>
    </row>
    <row r="2355" spans="1:9">
      <c r="A2355">
        <v>2354</v>
      </c>
      <c r="B2355" t="s">
        <v>2359</v>
      </c>
      <c r="C2355">
        <v>260</v>
      </c>
      <c r="D2355" s="1">
        <v>28423</v>
      </c>
      <c r="E2355" s="10">
        <v>1977</v>
      </c>
      <c r="F2355">
        <v>5</v>
      </c>
      <c r="G2355">
        <v>8</v>
      </c>
      <c r="H2355" s="12">
        <f>ufc_fighters[[#This Row],[weight_pounds]]*0.45359237</f>
        <v>117.9340162</v>
      </c>
      <c r="I2355" s="12">
        <f>ufc_fighters[[#This Row],[height_feet]]*30.48+ufc_fighters[[#This Row],[height_inches]]*2.54</f>
        <v>172.72</v>
      </c>
    </row>
    <row r="2356" spans="1:9">
      <c r="A2356">
        <v>2355</v>
      </c>
      <c r="B2356" t="s">
        <v>2360</v>
      </c>
      <c r="C2356">
        <v>135</v>
      </c>
      <c r="D2356" s="1">
        <v>34631</v>
      </c>
      <c r="E2356" s="10">
        <v>1994</v>
      </c>
      <c r="F2356">
        <v>5</v>
      </c>
      <c r="G2356">
        <v>11</v>
      </c>
      <c r="H2356" s="12">
        <f>ufc_fighters[[#This Row],[weight_pounds]]*0.45359237</f>
        <v>61.23496995</v>
      </c>
      <c r="I2356" s="12">
        <f>ufc_fighters[[#This Row],[height_feet]]*30.48+ufc_fighters[[#This Row],[height_inches]]*2.54</f>
        <v>180.34</v>
      </c>
    </row>
    <row r="2357" spans="1:9">
      <c r="A2357">
        <v>2356</v>
      </c>
      <c r="B2357" t="s">
        <v>2361</v>
      </c>
      <c r="C2357">
        <v>170</v>
      </c>
      <c r="D2357" s="1">
        <v>31312</v>
      </c>
      <c r="E2357" s="10">
        <v>1985</v>
      </c>
      <c r="F2357">
        <v>6</v>
      </c>
      <c r="G2357">
        <v>2</v>
      </c>
      <c r="H2357" s="12">
        <f>ufc_fighters[[#This Row],[weight_pounds]]*0.45359237</f>
        <v>77.110702900000007</v>
      </c>
      <c r="I2357" s="12">
        <f>ufc_fighters[[#This Row],[height_feet]]*30.48+ufc_fighters[[#This Row],[height_inches]]*2.54</f>
        <v>187.96</v>
      </c>
    </row>
    <row r="2358" spans="1:9">
      <c r="A2358">
        <v>2357</v>
      </c>
      <c r="B2358" t="s">
        <v>2362</v>
      </c>
      <c r="C2358">
        <v>125</v>
      </c>
      <c r="D2358" s="1">
        <v>35710</v>
      </c>
      <c r="E2358" s="10">
        <v>1997</v>
      </c>
      <c r="F2358">
        <v>5</v>
      </c>
      <c r="G2358">
        <v>6</v>
      </c>
      <c r="H2358" s="12">
        <f>ufc_fighters[[#This Row],[weight_pounds]]*0.45359237</f>
        <v>56.699046250000002</v>
      </c>
      <c r="I2358" s="12">
        <f>ufc_fighters[[#This Row],[height_feet]]*30.48+ufc_fighters[[#This Row],[height_inches]]*2.54</f>
        <v>167.64000000000001</v>
      </c>
    </row>
    <row r="2359" spans="1:9">
      <c r="A2359">
        <v>2358</v>
      </c>
      <c r="B2359" t="s">
        <v>2363</v>
      </c>
      <c r="C2359">
        <v>200</v>
      </c>
      <c r="D2359" s="1"/>
      <c r="E2359" s="10">
        <v>0</v>
      </c>
      <c r="F2359">
        <v>5</v>
      </c>
      <c r="G2359">
        <v>8</v>
      </c>
      <c r="H2359" s="12">
        <f>ufc_fighters[[#This Row],[weight_pounds]]*0.45359237</f>
        <v>90.718474000000001</v>
      </c>
      <c r="I2359" s="12">
        <f>ufc_fighters[[#This Row],[height_feet]]*30.48+ufc_fighters[[#This Row],[height_inches]]*2.54</f>
        <v>172.72</v>
      </c>
    </row>
    <row r="2360" spans="1:9">
      <c r="A2360">
        <v>2359</v>
      </c>
      <c r="B2360" t="s">
        <v>2364</v>
      </c>
      <c r="C2360">
        <v>170</v>
      </c>
      <c r="D2360" s="1">
        <v>31952</v>
      </c>
      <c r="E2360" s="10">
        <v>1987</v>
      </c>
      <c r="F2360">
        <v>5</v>
      </c>
      <c r="G2360">
        <v>7</v>
      </c>
      <c r="H2360" s="12">
        <f>ufc_fighters[[#This Row],[weight_pounds]]*0.45359237</f>
        <v>77.110702900000007</v>
      </c>
      <c r="I2360" s="12">
        <f>ufc_fighters[[#This Row],[height_feet]]*30.48+ufc_fighters[[#This Row],[height_inches]]*2.54</f>
        <v>170.18</v>
      </c>
    </row>
    <row r="2361" spans="1:9">
      <c r="A2361">
        <v>2360</v>
      </c>
      <c r="B2361" t="s">
        <v>2365</v>
      </c>
      <c r="C2361">
        <v>145</v>
      </c>
      <c r="D2361" s="1">
        <v>29601</v>
      </c>
      <c r="E2361" s="10">
        <v>1981</v>
      </c>
      <c r="F2361">
        <v>5</v>
      </c>
      <c r="G2361">
        <v>8</v>
      </c>
      <c r="H2361" s="12">
        <f>ufc_fighters[[#This Row],[weight_pounds]]*0.45359237</f>
        <v>65.770893650000005</v>
      </c>
      <c r="I2361" s="12">
        <f>ufc_fighters[[#This Row],[height_feet]]*30.48+ufc_fighters[[#This Row],[height_inches]]*2.54</f>
        <v>172.72</v>
      </c>
    </row>
    <row r="2362" spans="1:9">
      <c r="A2362">
        <v>2361</v>
      </c>
      <c r="B2362" t="s">
        <v>2366</v>
      </c>
      <c r="C2362">
        <v>135</v>
      </c>
      <c r="D2362" s="1">
        <v>35100</v>
      </c>
      <c r="E2362" s="10">
        <v>1996</v>
      </c>
      <c r="F2362">
        <v>5</v>
      </c>
      <c r="G2362">
        <v>8</v>
      </c>
      <c r="H2362" s="12">
        <f>ufc_fighters[[#This Row],[weight_pounds]]*0.45359237</f>
        <v>61.23496995</v>
      </c>
      <c r="I2362" s="12">
        <f>ufc_fighters[[#This Row],[height_feet]]*30.48+ufc_fighters[[#This Row],[height_inches]]*2.54</f>
        <v>172.72</v>
      </c>
    </row>
    <row r="2363" spans="1:9">
      <c r="A2363">
        <v>2362</v>
      </c>
      <c r="B2363" t="s">
        <v>2367</v>
      </c>
      <c r="C2363">
        <v>265</v>
      </c>
      <c r="D2363" s="1">
        <v>27522</v>
      </c>
      <c r="E2363" s="10">
        <v>1975</v>
      </c>
      <c r="F2363">
        <v>6</v>
      </c>
      <c r="G2363">
        <v>5</v>
      </c>
      <c r="H2363" s="12">
        <f>ufc_fighters[[#This Row],[weight_pounds]]*0.45359237</f>
        <v>120.20197805000001</v>
      </c>
      <c r="I2363" s="12">
        <f>ufc_fighters[[#This Row],[height_feet]]*30.48+ufc_fighters[[#This Row],[height_inches]]*2.54</f>
        <v>195.57999999999998</v>
      </c>
    </row>
    <row r="2364" spans="1:9">
      <c r="A2364">
        <v>2363</v>
      </c>
      <c r="B2364" t="s">
        <v>2368</v>
      </c>
      <c r="C2364">
        <v>255</v>
      </c>
      <c r="D2364" s="1">
        <v>24928</v>
      </c>
      <c r="E2364" s="10">
        <v>1968</v>
      </c>
      <c r="F2364">
        <v>6</v>
      </c>
      <c r="G2364">
        <v>4</v>
      </c>
      <c r="H2364" s="12">
        <f>ufc_fighters[[#This Row],[weight_pounds]]*0.45359237</f>
        <v>115.66605435000001</v>
      </c>
      <c r="I2364" s="12">
        <f>ufc_fighters[[#This Row],[height_feet]]*30.48+ufc_fighters[[#This Row],[height_inches]]*2.54</f>
        <v>193.04</v>
      </c>
    </row>
    <row r="2365" spans="1:9">
      <c r="A2365">
        <v>2364</v>
      </c>
      <c r="B2365" t="s">
        <v>2369</v>
      </c>
      <c r="C2365">
        <v>205</v>
      </c>
      <c r="D2365" s="1">
        <v>32770</v>
      </c>
      <c r="E2365" s="10">
        <v>1989</v>
      </c>
      <c r="F2365">
        <v>6</v>
      </c>
      <c r="G2365">
        <v>2</v>
      </c>
      <c r="H2365" s="12">
        <f>ufc_fighters[[#This Row],[weight_pounds]]*0.45359237</f>
        <v>92.986435850000007</v>
      </c>
      <c r="I2365" s="12">
        <f>ufc_fighters[[#This Row],[height_feet]]*30.48+ufc_fighters[[#This Row],[height_inches]]*2.54</f>
        <v>187.96</v>
      </c>
    </row>
    <row r="2366" spans="1:9">
      <c r="A2366">
        <v>2365</v>
      </c>
      <c r="B2366" t="s">
        <v>2370</v>
      </c>
      <c r="C2366">
        <v>170</v>
      </c>
      <c r="D2366" s="1">
        <v>28276</v>
      </c>
      <c r="E2366" s="10">
        <v>1977</v>
      </c>
      <c r="F2366">
        <v>5</v>
      </c>
      <c r="G2366">
        <v>8</v>
      </c>
      <c r="H2366" s="12">
        <f>ufc_fighters[[#This Row],[weight_pounds]]*0.45359237</f>
        <v>77.110702900000007</v>
      </c>
      <c r="I2366" s="12">
        <f>ufc_fighters[[#This Row],[height_feet]]*30.48+ufc_fighters[[#This Row],[height_inches]]*2.54</f>
        <v>172.72</v>
      </c>
    </row>
    <row r="2367" spans="1:9">
      <c r="A2367">
        <v>2366</v>
      </c>
      <c r="B2367" t="s">
        <v>2371</v>
      </c>
      <c r="C2367">
        <v>205</v>
      </c>
      <c r="D2367" s="1"/>
      <c r="E2367" s="10">
        <v>0</v>
      </c>
      <c r="F2367">
        <v>5</v>
      </c>
      <c r="G2367">
        <v>10</v>
      </c>
      <c r="H2367" s="12">
        <f>ufc_fighters[[#This Row],[weight_pounds]]*0.45359237</f>
        <v>92.986435850000007</v>
      </c>
      <c r="I2367" s="12">
        <f>ufc_fighters[[#This Row],[height_feet]]*30.48+ufc_fighters[[#This Row],[height_inches]]*2.54</f>
        <v>177.8</v>
      </c>
    </row>
    <row r="2368" spans="1:9">
      <c r="A2368">
        <v>2367</v>
      </c>
      <c r="B2368" t="s">
        <v>2372</v>
      </c>
      <c r="C2368">
        <v>145</v>
      </c>
      <c r="D2368" s="1">
        <v>32555</v>
      </c>
      <c r="E2368" s="10">
        <v>1989</v>
      </c>
      <c r="F2368">
        <v>5</v>
      </c>
      <c r="G2368">
        <v>8</v>
      </c>
      <c r="H2368" s="12">
        <f>ufc_fighters[[#This Row],[weight_pounds]]*0.45359237</f>
        <v>65.770893650000005</v>
      </c>
      <c r="I2368" s="12">
        <f>ufc_fighters[[#This Row],[height_feet]]*30.48+ufc_fighters[[#This Row],[height_inches]]*2.54</f>
        <v>172.72</v>
      </c>
    </row>
    <row r="2369" spans="1:9">
      <c r="A2369">
        <v>2368</v>
      </c>
      <c r="B2369" t="s">
        <v>2373</v>
      </c>
      <c r="C2369">
        <v>290</v>
      </c>
      <c r="D2369" s="1"/>
      <c r="E2369" s="10">
        <v>0</v>
      </c>
      <c r="F2369">
        <v>6</v>
      </c>
      <c r="G2369">
        <v>1</v>
      </c>
      <c r="H2369" s="12">
        <f>ufc_fighters[[#This Row],[weight_pounds]]*0.45359237</f>
        <v>131.54178730000001</v>
      </c>
      <c r="I2369" s="12">
        <f>ufc_fighters[[#This Row],[height_feet]]*30.48+ufc_fighters[[#This Row],[height_inches]]*2.54</f>
        <v>185.42</v>
      </c>
    </row>
    <row r="2370" spans="1:9">
      <c r="A2370">
        <v>2369</v>
      </c>
      <c r="B2370" t="s">
        <v>2374</v>
      </c>
      <c r="C2370">
        <v>170</v>
      </c>
      <c r="D2370" s="1">
        <v>29788</v>
      </c>
      <c r="E2370" s="10">
        <v>1981</v>
      </c>
      <c r="F2370">
        <v>6</v>
      </c>
      <c r="G2370">
        <v>2</v>
      </c>
      <c r="H2370" s="12">
        <f>ufc_fighters[[#This Row],[weight_pounds]]*0.45359237</f>
        <v>77.110702900000007</v>
      </c>
      <c r="I2370" s="12">
        <f>ufc_fighters[[#This Row],[height_feet]]*30.48+ufc_fighters[[#This Row],[height_inches]]*2.54</f>
        <v>187.96</v>
      </c>
    </row>
    <row r="2371" spans="1:9">
      <c r="A2371">
        <v>2370</v>
      </c>
      <c r="B2371" t="s">
        <v>2375</v>
      </c>
      <c r="C2371">
        <v>155</v>
      </c>
      <c r="D2371" s="1">
        <v>33181</v>
      </c>
      <c r="E2371" s="10">
        <v>1990</v>
      </c>
      <c r="F2371">
        <v>5</v>
      </c>
      <c r="G2371">
        <v>11</v>
      </c>
      <c r="H2371" s="12">
        <f>ufc_fighters[[#This Row],[weight_pounds]]*0.45359237</f>
        <v>70.306817350000003</v>
      </c>
      <c r="I2371" s="12">
        <f>ufc_fighters[[#This Row],[height_feet]]*30.48+ufc_fighters[[#This Row],[height_inches]]*2.54</f>
        <v>180.34</v>
      </c>
    </row>
    <row r="2372" spans="1:9">
      <c r="A2372">
        <v>2371</v>
      </c>
      <c r="B2372" t="s">
        <v>2376</v>
      </c>
      <c r="C2372">
        <v>175</v>
      </c>
      <c r="D2372" s="1"/>
      <c r="E2372" s="10">
        <v>0</v>
      </c>
      <c r="F2372">
        <v>5</v>
      </c>
      <c r="G2372">
        <v>11</v>
      </c>
      <c r="H2372" s="12">
        <f>ufc_fighters[[#This Row],[weight_pounds]]*0.45359237</f>
        <v>79.378664749999999</v>
      </c>
      <c r="I2372" s="12">
        <f>ufc_fighters[[#This Row],[height_feet]]*30.48+ufc_fighters[[#This Row],[height_inches]]*2.54</f>
        <v>180.34</v>
      </c>
    </row>
    <row r="2373" spans="1:9">
      <c r="A2373">
        <v>2372</v>
      </c>
      <c r="B2373" t="s">
        <v>2377</v>
      </c>
      <c r="D2373" s="1"/>
      <c r="E2373" s="10">
        <v>0</v>
      </c>
      <c r="H2373" s="12">
        <f>ufc_fighters[[#This Row],[weight_pounds]]*0.45359237</f>
        <v>0</v>
      </c>
      <c r="I2373" s="12">
        <f>ufc_fighters[[#This Row],[height_feet]]*30.48+ufc_fighters[[#This Row],[height_inches]]*2.54</f>
        <v>0</v>
      </c>
    </row>
    <row r="2374" spans="1:9">
      <c r="A2374">
        <v>2373</v>
      </c>
      <c r="B2374" t="s">
        <v>2378</v>
      </c>
      <c r="C2374">
        <v>205</v>
      </c>
      <c r="D2374" s="1">
        <v>34752</v>
      </c>
      <c r="E2374" s="10">
        <v>1995</v>
      </c>
      <c r="F2374">
        <v>6</v>
      </c>
      <c r="G2374">
        <v>0</v>
      </c>
      <c r="H2374" s="12">
        <f>ufc_fighters[[#This Row],[weight_pounds]]*0.45359237</f>
        <v>92.986435850000007</v>
      </c>
      <c r="I2374" s="12">
        <f>ufc_fighters[[#This Row],[height_feet]]*30.48+ufc_fighters[[#This Row],[height_inches]]*2.54</f>
        <v>182.88</v>
      </c>
    </row>
    <row r="2375" spans="1:9">
      <c r="A2375">
        <v>2374</v>
      </c>
      <c r="B2375" t="s">
        <v>2379</v>
      </c>
      <c r="C2375">
        <v>240</v>
      </c>
      <c r="D2375" s="1">
        <v>28296</v>
      </c>
      <c r="E2375" s="10">
        <v>1977</v>
      </c>
      <c r="F2375">
        <v>6</v>
      </c>
      <c r="G2375">
        <v>2</v>
      </c>
      <c r="H2375" s="12">
        <f>ufc_fighters[[#This Row],[weight_pounds]]*0.45359237</f>
        <v>108.86216880000001</v>
      </c>
      <c r="I2375" s="12">
        <f>ufc_fighters[[#This Row],[height_feet]]*30.48+ufc_fighters[[#This Row],[height_inches]]*2.54</f>
        <v>187.96</v>
      </c>
    </row>
    <row r="2376" spans="1:9">
      <c r="A2376">
        <v>2375</v>
      </c>
      <c r="B2376" t="s">
        <v>2380</v>
      </c>
      <c r="C2376">
        <v>155</v>
      </c>
      <c r="D2376" s="1">
        <v>29977</v>
      </c>
      <c r="E2376" s="10">
        <v>1982</v>
      </c>
      <c r="F2376">
        <v>5</v>
      </c>
      <c r="G2376">
        <v>8</v>
      </c>
      <c r="H2376" s="12">
        <f>ufc_fighters[[#This Row],[weight_pounds]]*0.45359237</f>
        <v>70.306817350000003</v>
      </c>
      <c r="I2376" s="12">
        <f>ufc_fighters[[#This Row],[height_feet]]*30.48+ufc_fighters[[#This Row],[height_inches]]*2.54</f>
        <v>172.72</v>
      </c>
    </row>
    <row r="2377" spans="1:9">
      <c r="A2377">
        <v>2376</v>
      </c>
      <c r="B2377" t="s">
        <v>2381</v>
      </c>
      <c r="C2377">
        <v>155</v>
      </c>
      <c r="D2377" s="1">
        <v>32798</v>
      </c>
      <c r="E2377" s="10">
        <v>1989</v>
      </c>
      <c r="F2377">
        <v>5</v>
      </c>
      <c r="G2377">
        <v>10</v>
      </c>
      <c r="H2377" s="12">
        <f>ufc_fighters[[#This Row],[weight_pounds]]*0.45359237</f>
        <v>70.306817350000003</v>
      </c>
      <c r="I2377" s="12">
        <f>ufc_fighters[[#This Row],[height_feet]]*30.48+ufc_fighters[[#This Row],[height_inches]]*2.54</f>
        <v>177.8</v>
      </c>
    </row>
    <row r="2378" spans="1:9">
      <c r="A2378">
        <v>2377</v>
      </c>
      <c r="B2378" t="s">
        <v>2382</v>
      </c>
      <c r="C2378">
        <v>205</v>
      </c>
      <c r="D2378" s="1">
        <v>30731</v>
      </c>
      <c r="E2378" s="10">
        <v>1984</v>
      </c>
      <c r="F2378">
        <v>6</v>
      </c>
      <c r="G2378">
        <v>5</v>
      </c>
      <c r="H2378" s="12">
        <f>ufc_fighters[[#This Row],[weight_pounds]]*0.45359237</f>
        <v>92.986435850000007</v>
      </c>
      <c r="I2378" s="12">
        <f>ufc_fighters[[#This Row],[height_feet]]*30.48+ufc_fighters[[#This Row],[height_inches]]*2.54</f>
        <v>195.57999999999998</v>
      </c>
    </row>
    <row r="2379" spans="1:9">
      <c r="A2379">
        <v>2378</v>
      </c>
      <c r="B2379" t="s">
        <v>2383</v>
      </c>
      <c r="C2379">
        <v>205</v>
      </c>
      <c r="D2379" s="1"/>
      <c r="E2379" s="10">
        <v>0</v>
      </c>
      <c r="F2379">
        <v>6</v>
      </c>
      <c r="G2379">
        <v>1</v>
      </c>
      <c r="H2379" s="12">
        <f>ufc_fighters[[#This Row],[weight_pounds]]*0.45359237</f>
        <v>92.986435850000007</v>
      </c>
      <c r="I2379" s="12">
        <f>ufc_fighters[[#This Row],[height_feet]]*30.48+ufc_fighters[[#This Row],[height_inches]]*2.54</f>
        <v>185.42</v>
      </c>
    </row>
    <row r="2380" spans="1:9">
      <c r="A2380">
        <v>2379</v>
      </c>
      <c r="B2380" t="s">
        <v>2384</v>
      </c>
      <c r="C2380">
        <v>205</v>
      </c>
      <c r="D2380" s="1">
        <v>30804</v>
      </c>
      <c r="E2380" s="10">
        <v>1984</v>
      </c>
      <c r="F2380">
        <v>6</v>
      </c>
      <c r="G2380">
        <v>4</v>
      </c>
      <c r="H2380" s="12">
        <f>ufc_fighters[[#This Row],[weight_pounds]]*0.45359237</f>
        <v>92.986435850000007</v>
      </c>
      <c r="I2380" s="12">
        <f>ufc_fighters[[#This Row],[height_feet]]*30.48+ufc_fighters[[#This Row],[height_inches]]*2.54</f>
        <v>193.04</v>
      </c>
    </row>
    <row r="2381" spans="1:9">
      <c r="A2381">
        <v>2380</v>
      </c>
      <c r="B2381" t="s">
        <v>2385</v>
      </c>
      <c r="C2381">
        <v>170</v>
      </c>
      <c r="D2381" s="1">
        <v>30468</v>
      </c>
      <c r="E2381" s="10">
        <v>1983</v>
      </c>
      <c r="F2381">
        <v>5</v>
      </c>
      <c r="G2381">
        <v>10</v>
      </c>
      <c r="H2381" s="12">
        <f>ufc_fighters[[#This Row],[weight_pounds]]*0.45359237</f>
        <v>77.110702900000007</v>
      </c>
      <c r="I2381" s="12">
        <f>ufc_fighters[[#This Row],[height_feet]]*30.48+ufc_fighters[[#This Row],[height_inches]]*2.54</f>
        <v>177.8</v>
      </c>
    </row>
    <row r="2382" spans="1:9">
      <c r="A2382">
        <v>2381</v>
      </c>
      <c r="B2382" t="s">
        <v>2386</v>
      </c>
      <c r="C2382">
        <v>170</v>
      </c>
      <c r="D2382" s="1">
        <v>32194</v>
      </c>
      <c r="E2382" s="10">
        <v>1988</v>
      </c>
      <c r="F2382">
        <v>5</v>
      </c>
      <c r="G2382">
        <v>11</v>
      </c>
      <c r="H2382" s="12">
        <f>ufc_fighters[[#This Row],[weight_pounds]]*0.45359237</f>
        <v>77.110702900000007</v>
      </c>
      <c r="I2382" s="12">
        <f>ufc_fighters[[#This Row],[height_feet]]*30.48+ufc_fighters[[#This Row],[height_inches]]*2.54</f>
        <v>180.34</v>
      </c>
    </row>
    <row r="2383" spans="1:9">
      <c r="A2383">
        <v>2382</v>
      </c>
      <c r="B2383" t="s">
        <v>2387</v>
      </c>
      <c r="C2383">
        <v>154</v>
      </c>
      <c r="D2383" s="1">
        <v>30479</v>
      </c>
      <c r="E2383" s="10">
        <v>1983</v>
      </c>
      <c r="F2383">
        <v>6</v>
      </c>
      <c r="G2383">
        <v>0</v>
      </c>
      <c r="H2383" s="12">
        <f>ufc_fighters[[#This Row],[weight_pounds]]*0.45359237</f>
        <v>69.853224980000007</v>
      </c>
      <c r="I2383" s="12">
        <f>ufc_fighters[[#This Row],[height_feet]]*30.48+ufc_fighters[[#This Row],[height_inches]]*2.54</f>
        <v>182.88</v>
      </c>
    </row>
    <row r="2384" spans="1:9">
      <c r="A2384">
        <v>2383</v>
      </c>
      <c r="B2384" t="s">
        <v>2388</v>
      </c>
      <c r="C2384">
        <v>155</v>
      </c>
      <c r="D2384" s="1">
        <v>31149</v>
      </c>
      <c r="E2384" s="10">
        <v>1985</v>
      </c>
      <c r="F2384">
        <v>5</v>
      </c>
      <c r="G2384">
        <v>9</v>
      </c>
      <c r="H2384" s="12">
        <f>ufc_fighters[[#This Row],[weight_pounds]]*0.45359237</f>
        <v>70.306817350000003</v>
      </c>
      <c r="I2384" s="12">
        <f>ufc_fighters[[#This Row],[height_feet]]*30.48+ufc_fighters[[#This Row],[height_inches]]*2.54</f>
        <v>175.26</v>
      </c>
    </row>
    <row r="2385" spans="1:9">
      <c r="A2385">
        <v>2384</v>
      </c>
      <c r="B2385" t="s">
        <v>2389</v>
      </c>
      <c r="C2385">
        <v>170</v>
      </c>
      <c r="D2385" s="1"/>
      <c r="E2385" s="10">
        <v>0</v>
      </c>
      <c r="F2385">
        <v>6</v>
      </c>
      <c r="G2385">
        <v>0</v>
      </c>
      <c r="H2385" s="12">
        <f>ufc_fighters[[#This Row],[weight_pounds]]*0.45359237</f>
        <v>77.110702900000007</v>
      </c>
      <c r="I2385" s="12">
        <f>ufc_fighters[[#This Row],[height_feet]]*30.48+ufc_fighters[[#This Row],[height_inches]]*2.54</f>
        <v>182.88</v>
      </c>
    </row>
    <row r="2386" spans="1:9">
      <c r="A2386">
        <v>2385</v>
      </c>
      <c r="B2386" t="s">
        <v>2390</v>
      </c>
      <c r="C2386">
        <v>145</v>
      </c>
      <c r="D2386" s="1">
        <v>29572</v>
      </c>
      <c r="E2386" s="10">
        <v>1980</v>
      </c>
      <c r="F2386">
        <v>5</v>
      </c>
      <c r="G2386">
        <v>7</v>
      </c>
      <c r="H2386" s="12">
        <f>ufc_fighters[[#This Row],[weight_pounds]]*0.45359237</f>
        <v>65.770893650000005</v>
      </c>
      <c r="I2386" s="12">
        <f>ufc_fighters[[#This Row],[height_feet]]*30.48+ufc_fighters[[#This Row],[height_inches]]*2.54</f>
        <v>170.18</v>
      </c>
    </row>
    <row r="2387" spans="1:9">
      <c r="A2387">
        <v>2386</v>
      </c>
      <c r="B2387" t="s">
        <v>2391</v>
      </c>
      <c r="C2387">
        <v>145</v>
      </c>
      <c r="D2387" s="1"/>
      <c r="E2387" s="10">
        <v>0</v>
      </c>
      <c r="F2387">
        <v>5</v>
      </c>
      <c r="G2387">
        <v>7</v>
      </c>
      <c r="H2387" s="12">
        <f>ufc_fighters[[#This Row],[weight_pounds]]*0.45359237</f>
        <v>65.770893650000005</v>
      </c>
      <c r="I2387" s="12">
        <f>ufc_fighters[[#This Row],[height_feet]]*30.48+ufc_fighters[[#This Row],[height_inches]]*2.54</f>
        <v>170.18</v>
      </c>
    </row>
    <row r="2388" spans="1:9">
      <c r="A2388">
        <v>2387</v>
      </c>
      <c r="B2388" t="s">
        <v>2392</v>
      </c>
      <c r="C2388">
        <v>205</v>
      </c>
      <c r="D2388" s="1">
        <v>32834</v>
      </c>
      <c r="E2388" s="10">
        <v>1989</v>
      </c>
      <c r="F2388">
        <v>6</v>
      </c>
      <c r="G2388">
        <v>1</v>
      </c>
      <c r="H2388" s="12">
        <f>ufc_fighters[[#This Row],[weight_pounds]]*0.45359237</f>
        <v>92.986435850000007</v>
      </c>
      <c r="I2388" s="12">
        <f>ufc_fighters[[#This Row],[height_feet]]*30.48+ufc_fighters[[#This Row],[height_inches]]*2.54</f>
        <v>185.42</v>
      </c>
    </row>
    <row r="2389" spans="1:9">
      <c r="A2389">
        <v>2388</v>
      </c>
      <c r="B2389" t="s">
        <v>2393</v>
      </c>
      <c r="C2389">
        <v>247</v>
      </c>
      <c r="D2389" s="1">
        <v>30194</v>
      </c>
      <c r="E2389" s="10">
        <v>1982</v>
      </c>
      <c r="F2389">
        <v>6</v>
      </c>
      <c r="G2389">
        <v>0</v>
      </c>
      <c r="H2389" s="12">
        <f>ufc_fighters[[#This Row],[weight_pounds]]*0.45359237</f>
        <v>112.03731539</v>
      </c>
      <c r="I2389" s="12">
        <f>ufc_fighters[[#This Row],[height_feet]]*30.48+ufc_fighters[[#This Row],[height_inches]]*2.54</f>
        <v>182.88</v>
      </c>
    </row>
    <row r="2390" spans="1:9">
      <c r="A2390">
        <v>2389</v>
      </c>
      <c r="B2390" t="s">
        <v>2394</v>
      </c>
      <c r="C2390">
        <v>145</v>
      </c>
      <c r="D2390" s="1">
        <v>27747</v>
      </c>
      <c r="E2390" s="10">
        <v>1975</v>
      </c>
      <c r="F2390">
        <v>5</v>
      </c>
      <c r="G2390">
        <v>6</v>
      </c>
      <c r="H2390" s="12">
        <f>ufc_fighters[[#This Row],[weight_pounds]]*0.45359237</f>
        <v>65.770893650000005</v>
      </c>
      <c r="I2390" s="12">
        <f>ufc_fighters[[#This Row],[height_feet]]*30.48+ufc_fighters[[#This Row],[height_inches]]*2.54</f>
        <v>167.64000000000001</v>
      </c>
    </row>
    <row r="2391" spans="1:9">
      <c r="A2391">
        <v>2390</v>
      </c>
      <c r="B2391" t="s">
        <v>2395</v>
      </c>
      <c r="C2391">
        <v>145</v>
      </c>
      <c r="D2391" s="1">
        <v>32400</v>
      </c>
      <c r="E2391" s="10">
        <v>1988</v>
      </c>
      <c r="F2391">
        <v>5</v>
      </c>
      <c r="G2391">
        <v>10</v>
      </c>
      <c r="H2391" s="12">
        <f>ufc_fighters[[#This Row],[weight_pounds]]*0.45359237</f>
        <v>65.770893650000005</v>
      </c>
      <c r="I2391" s="12">
        <f>ufc_fighters[[#This Row],[height_feet]]*30.48+ufc_fighters[[#This Row],[height_inches]]*2.54</f>
        <v>177.8</v>
      </c>
    </row>
    <row r="2392" spans="1:9">
      <c r="A2392">
        <v>2391</v>
      </c>
      <c r="B2392" t="s">
        <v>2396</v>
      </c>
      <c r="C2392">
        <v>185</v>
      </c>
      <c r="D2392" s="1">
        <v>34442</v>
      </c>
      <c r="E2392" s="10">
        <v>1994</v>
      </c>
      <c r="F2392">
        <v>6</v>
      </c>
      <c r="G2392">
        <v>3</v>
      </c>
      <c r="H2392" s="12">
        <f>ufc_fighters[[#This Row],[weight_pounds]]*0.45359237</f>
        <v>83.914588450000011</v>
      </c>
      <c r="I2392" s="12">
        <f>ufc_fighters[[#This Row],[height_feet]]*30.48+ufc_fighters[[#This Row],[height_inches]]*2.54</f>
        <v>190.5</v>
      </c>
    </row>
    <row r="2393" spans="1:9">
      <c r="A2393">
        <v>2392</v>
      </c>
      <c r="B2393" t="s">
        <v>2397</v>
      </c>
      <c r="C2393">
        <v>185</v>
      </c>
      <c r="D2393" s="1">
        <v>33423</v>
      </c>
      <c r="E2393" s="10">
        <v>1991</v>
      </c>
      <c r="F2393">
        <v>6</v>
      </c>
      <c r="G2393">
        <v>2</v>
      </c>
      <c r="H2393" s="12">
        <f>ufc_fighters[[#This Row],[weight_pounds]]*0.45359237</f>
        <v>83.914588450000011</v>
      </c>
      <c r="I2393" s="12">
        <f>ufc_fighters[[#This Row],[height_feet]]*30.48+ufc_fighters[[#This Row],[height_inches]]*2.54</f>
        <v>187.96</v>
      </c>
    </row>
    <row r="2394" spans="1:9">
      <c r="A2394">
        <v>2393</v>
      </c>
      <c r="B2394" t="s">
        <v>2398</v>
      </c>
      <c r="C2394">
        <v>170</v>
      </c>
      <c r="D2394" s="1"/>
      <c r="E2394" s="10">
        <v>0</v>
      </c>
      <c r="F2394">
        <v>6</v>
      </c>
      <c r="G2394">
        <v>2</v>
      </c>
      <c r="H2394" s="12">
        <f>ufc_fighters[[#This Row],[weight_pounds]]*0.45359237</f>
        <v>77.110702900000007</v>
      </c>
      <c r="I2394" s="12">
        <f>ufc_fighters[[#This Row],[height_feet]]*30.48+ufc_fighters[[#This Row],[height_inches]]*2.54</f>
        <v>187.96</v>
      </c>
    </row>
    <row r="2395" spans="1:9">
      <c r="A2395">
        <v>2394</v>
      </c>
      <c r="B2395" t="s">
        <v>2399</v>
      </c>
      <c r="C2395">
        <v>145</v>
      </c>
      <c r="D2395" s="1">
        <v>33290</v>
      </c>
      <c r="E2395" s="10">
        <v>1991</v>
      </c>
      <c r="F2395">
        <v>5</v>
      </c>
      <c r="G2395">
        <v>8</v>
      </c>
      <c r="H2395" s="12">
        <f>ufc_fighters[[#This Row],[weight_pounds]]*0.45359237</f>
        <v>65.770893650000005</v>
      </c>
      <c r="I2395" s="12">
        <f>ufc_fighters[[#This Row],[height_feet]]*30.48+ufc_fighters[[#This Row],[height_inches]]*2.54</f>
        <v>172.72</v>
      </c>
    </row>
    <row r="2396" spans="1:9">
      <c r="A2396">
        <v>2395</v>
      </c>
      <c r="B2396" t="s">
        <v>2400</v>
      </c>
      <c r="C2396">
        <v>205</v>
      </c>
      <c r="D2396" s="1">
        <v>27417</v>
      </c>
      <c r="E2396" s="10">
        <v>1975</v>
      </c>
      <c r="F2396">
        <v>6</v>
      </c>
      <c r="G2396">
        <v>3</v>
      </c>
      <c r="H2396" s="12">
        <f>ufc_fighters[[#This Row],[weight_pounds]]*0.45359237</f>
        <v>92.986435850000007</v>
      </c>
      <c r="I2396" s="12">
        <f>ufc_fighters[[#This Row],[height_feet]]*30.48+ufc_fighters[[#This Row],[height_inches]]*2.54</f>
        <v>190.5</v>
      </c>
    </row>
    <row r="2397" spans="1:9">
      <c r="A2397">
        <v>2396</v>
      </c>
      <c r="B2397" t="s">
        <v>2401</v>
      </c>
      <c r="C2397">
        <v>185</v>
      </c>
      <c r="D2397" s="1"/>
      <c r="E2397" s="10">
        <v>0</v>
      </c>
      <c r="F2397">
        <v>6</v>
      </c>
      <c r="G2397">
        <v>0</v>
      </c>
      <c r="H2397" s="12">
        <f>ufc_fighters[[#This Row],[weight_pounds]]*0.45359237</f>
        <v>83.914588450000011</v>
      </c>
      <c r="I2397" s="12">
        <f>ufc_fighters[[#This Row],[height_feet]]*30.48+ufc_fighters[[#This Row],[height_inches]]*2.54</f>
        <v>182.88</v>
      </c>
    </row>
    <row r="2398" spans="1:9">
      <c r="A2398">
        <v>2397</v>
      </c>
      <c r="B2398" t="s">
        <v>2402</v>
      </c>
      <c r="C2398">
        <v>145</v>
      </c>
      <c r="D2398" s="1">
        <v>33612</v>
      </c>
      <c r="E2398" s="10">
        <v>1992</v>
      </c>
      <c r="F2398">
        <v>5</v>
      </c>
      <c r="G2398">
        <v>7</v>
      </c>
      <c r="H2398" s="12">
        <f>ufc_fighters[[#This Row],[weight_pounds]]*0.45359237</f>
        <v>65.770893650000005</v>
      </c>
      <c r="I2398" s="12">
        <f>ufc_fighters[[#This Row],[height_feet]]*30.48+ufc_fighters[[#This Row],[height_inches]]*2.54</f>
        <v>170.18</v>
      </c>
    </row>
    <row r="2399" spans="1:9">
      <c r="A2399">
        <v>2398</v>
      </c>
      <c r="B2399" t="s">
        <v>2403</v>
      </c>
      <c r="C2399">
        <v>185</v>
      </c>
      <c r="D2399" s="1"/>
      <c r="E2399" s="10">
        <v>0</v>
      </c>
      <c r="H2399" s="12">
        <f>ufc_fighters[[#This Row],[weight_pounds]]*0.45359237</f>
        <v>83.914588450000011</v>
      </c>
      <c r="I2399" s="12">
        <f>ufc_fighters[[#This Row],[height_feet]]*30.48+ufc_fighters[[#This Row],[height_inches]]*2.54</f>
        <v>0</v>
      </c>
    </row>
    <row r="2400" spans="1:9">
      <c r="A2400">
        <v>2399</v>
      </c>
      <c r="B2400" t="s">
        <v>2404</v>
      </c>
      <c r="C2400">
        <v>135</v>
      </c>
      <c r="D2400" s="1">
        <v>28068</v>
      </c>
      <c r="E2400" s="10">
        <v>1976</v>
      </c>
      <c r="F2400">
        <v>5</v>
      </c>
      <c r="G2400">
        <v>7</v>
      </c>
      <c r="H2400" s="12">
        <f>ufc_fighters[[#This Row],[weight_pounds]]*0.45359237</f>
        <v>61.23496995</v>
      </c>
      <c r="I2400" s="12">
        <f>ufc_fighters[[#This Row],[height_feet]]*30.48+ufc_fighters[[#This Row],[height_inches]]*2.54</f>
        <v>170.18</v>
      </c>
    </row>
    <row r="2401" spans="1:9">
      <c r="A2401">
        <v>2400</v>
      </c>
      <c r="B2401" t="s">
        <v>2405</v>
      </c>
      <c r="C2401">
        <v>170</v>
      </c>
      <c r="D2401" s="1">
        <v>31046</v>
      </c>
      <c r="E2401" s="10">
        <v>1984</v>
      </c>
      <c r="F2401">
        <v>6</v>
      </c>
      <c r="G2401">
        <v>2</v>
      </c>
      <c r="H2401" s="12">
        <f>ufc_fighters[[#This Row],[weight_pounds]]*0.45359237</f>
        <v>77.110702900000007</v>
      </c>
      <c r="I2401" s="12">
        <f>ufc_fighters[[#This Row],[height_feet]]*30.48+ufc_fighters[[#This Row],[height_inches]]*2.54</f>
        <v>187.96</v>
      </c>
    </row>
    <row r="2402" spans="1:9">
      <c r="A2402">
        <v>2401</v>
      </c>
      <c r="B2402" t="s">
        <v>2406</v>
      </c>
      <c r="C2402">
        <v>125</v>
      </c>
      <c r="D2402" s="1">
        <v>32502</v>
      </c>
      <c r="E2402" s="10">
        <v>1988</v>
      </c>
      <c r="F2402">
        <v>5</v>
      </c>
      <c r="G2402">
        <v>5</v>
      </c>
      <c r="H2402" s="12">
        <f>ufc_fighters[[#This Row],[weight_pounds]]*0.45359237</f>
        <v>56.699046250000002</v>
      </c>
      <c r="I2402" s="12">
        <f>ufc_fighters[[#This Row],[height_feet]]*30.48+ufc_fighters[[#This Row],[height_inches]]*2.54</f>
        <v>165.1</v>
      </c>
    </row>
    <row r="2403" spans="1:9">
      <c r="A2403">
        <v>2402</v>
      </c>
      <c r="B2403" t="s">
        <v>2407</v>
      </c>
      <c r="C2403">
        <v>185</v>
      </c>
      <c r="D2403" s="1">
        <v>29707</v>
      </c>
      <c r="E2403" s="10">
        <v>1981</v>
      </c>
      <c r="F2403">
        <v>6</v>
      </c>
      <c r="G2403">
        <v>2</v>
      </c>
      <c r="H2403" s="12">
        <f>ufc_fighters[[#This Row],[weight_pounds]]*0.45359237</f>
        <v>83.914588450000011</v>
      </c>
      <c r="I2403" s="12">
        <f>ufc_fighters[[#This Row],[height_feet]]*30.48+ufc_fighters[[#This Row],[height_inches]]*2.54</f>
        <v>187.96</v>
      </c>
    </row>
    <row r="2404" spans="1:9">
      <c r="A2404">
        <v>2403</v>
      </c>
      <c r="B2404" t="s">
        <v>2408</v>
      </c>
      <c r="C2404">
        <v>125</v>
      </c>
      <c r="D2404" s="1">
        <v>33294</v>
      </c>
      <c r="E2404" s="10">
        <v>1991</v>
      </c>
      <c r="F2404">
        <v>5</v>
      </c>
      <c r="G2404">
        <v>3</v>
      </c>
      <c r="H2404" s="12">
        <f>ufc_fighters[[#This Row],[weight_pounds]]*0.45359237</f>
        <v>56.699046250000002</v>
      </c>
      <c r="I2404" s="12">
        <f>ufc_fighters[[#This Row],[height_feet]]*30.48+ufc_fighters[[#This Row],[height_inches]]*2.54</f>
        <v>160.02000000000001</v>
      </c>
    </row>
    <row r="2405" spans="1:9">
      <c r="A2405">
        <v>2404</v>
      </c>
      <c r="B2405" t="s">
        <v>2409</v>
      </c>
      <c r="C2405">
        <v>154</v>
      </c>
      <c r="D2405" s="1">
        <v>28913</v>
      </c>
      <c r="E2405" s="10">
        <v>1979</v>
      </c>
      <c r="F2405">
        <v>5</v>
      </c>
      <c r="G2405">
        <v>7</v>
      </c>
      <c r="H2405" s="12">
        <f>ufc_fighters[[#This Row],[weight_pounds]]*0.45359237</f>
        <v>69.853224980000007</v>
      </c>
      <c r="I2405" s="12">
        <f>ufc_fighters[[#This Row],[height_feet]]*30.48+ufc_fighters[[#This Row],[height_inches]]*2.54</f>
        <v>170.18</v>
      </c>
    </row>
    <row r="2406" spans="1:9">
      <c r="A2406">
        <v>2405</v>
      </c>
      <c r="B2406" t="s">
        <v>2410</v>
      </c>
      <c r="C2406">
        <v>170</v>
      </c>
      <c r="D2406" s="1">
        <v>31768</v>
      </c>
      <c r="E2406" s="10">
        <v>1986</v>
      </c>
      <c r="F2406">
        <v>5</v>
      </c>
      <c r="G2406">
        <v>11</v>
      </c>
      <c r="H2406" s="12">
        <f>ufc_fighters[[#This Row],[weight_pounds]]*0.45359237</f>
        <v>77.110702900000007</v>
      </c>
      <c r="I2406" s="12">
        <f>ufc_fighters[[#This Row],[height_feet]]*30.48+ufc_fighters[[#This Row],[height_inches]]*2.54</f>
        <v>180.34</v>
      </c>
    </row>
    <row r="2407" spans="1:9">
      <c r="A2407">
        <v>2406</v>
      </c>
      <c r="B2407" t="s">
        <v>2411</v>
      </c>
      <c r="C2407">
        <v>205</v>
      </c>
      <c r="D2407" s="1">
        <v>26131</v>
      </c>
      <c r="E2407" s="10">
        <v>1971</v>
      </c>
      <c r="F2407">
        <v>6</v>
      </c>
      <c r="G2407">
        <v>1</v>
      </c>
      <c r="H2407" s="12">
        <f>ufc_fighters[[#This Row],[weight_pounds]]*0.45359237</f>
        <v>92.986435850000007</v>
      </c>
      <c r="I2407" s="12">
        <f>ufc_fighters[[#This Row],[height_feet]]*30.48+ufc_fighters[[#This Row],[height_inches]]*2.54</f>
        <v>185.42</v>
      </c>
    </row>
    <row r="2408" spans="1:9">
      <c r="A2408">
        <v>2407</v>
      </c>
      <c r="B2408" t="s">
        <v>2412</v>
      </c>
      <c r="C2408">
        <v>245</v>
      </c>
      <c r="D2408" s="1"/>
      <c r="E2408" s="10">
        <v>0</v>
      </c>
      <c r="F2408">
        <v>6</v>
      </c>
      <c r="G2408">
        <v>3</v>
      </c>
      <c r="H2408" s="12">
        <f>ufc_fighters[[#This Row],[weight_pounds]]*0.45359237</f>
        <v>111.13013065000001</v>
      </c>
      <c r="I2408" s="12">
        <f>ufc_fighters[[#This Row],[height_feet]]*30.48+ufc_fighters[[#This Row],[height_inches]]*2.54</f>
        <v>190.5</v>
      </c>
    </row>
    <row r="2409" spans="1:9">
      <c r="A2409">
        <v>2408</v>
      </c>
      <c r="B2409" t="s">
        <v>2413</v>
      </c>
      <c r="C2409">
        <v>139</v>
      </c>
      <c r="D2409" s="1"/>
      <c r="E2409" s="10">
        <v>0</v>
      </c>
      <c r="F2409">
        <v>5</v>
      </c>
      <c r="G2409">
        <v>6</v>
      </c>
      <c r="H2409" s="12">
        <f>ufc_fighters[[#This Row],[weight_pounds]]*0.45359237</f>
        <v>63.049339430000003</v>
      </c>
      <c r="I2409" s="12">
        <f>ufc_fighters[[#This Row],[height_feet]]*30.48+ufc_fighters[[#This Row],[height_inches]]*2.54</f>
        <v>167.64000000000001</v>
      </c>
    </row>
    <row r="2410" spans="1:9">
      <c r="A2410">
        <v>2409</v>
      </c>
      <c r="B2410" t="s">
        <v>2414</v>
      </c>
      <c r="C2410">
        <v>170</v>
      </c>
      <c r="D2410" s="1">
        <v>33705</v>
      </c>
      <c r="E2410" s="10">
        <v>1992</v>
      </c>
      <c r="F2410">
        <v>5</v>
      </c>
      <c r="G2410">
        <v>8</v>
      </c>
      <c r="H2410" s="12">
        <f>ufc_fighters[[#This Row],[weight_pounds]]*0.45359237</f>
        <v>77.110702900000007</v>
      </c>
      <c r="I2410" s="12">
        <f>ufc_fighters[[#This Row],[height_feet]]*30.48+ufc_fighters[[#This Row],[height_inches]]*2.54</f>
        <v>172.72</v>
      </c>
    </row>
    <row r="2411" spans="1:9">
      <c r="A2411">
        <v>2410</v>
      </c>
      <c r="B2411" t="s">
        <v>2415</v>
      </c>
      <c r="C2411">
        <v>230</v>
      </c>
      <c r="D2411" s="1">
        <v>27989</v>
      </c>
      <c r="E2411" s="10">
        <v>1976</v>
      </c>
      <c r="F2411">
        <v>6</v>
      </c>
      <c r="G2411">
        <v>3</v>
      </c>
      <c r="H2411" s="12">
        <f>ufc_fighters[[#This Row],[weight_pounds]]*0.45359237</f>
        <v>104.32624510000001</v>
      </c>
      <c r="I2411" s="12">
        <f>ufc_fighters[[#This Row],[height_feet]]*30.48+ufc_fighters[[#This Row],[height_inches]]*2.54</f>
        <v>190.5</v>
      </c>
    </row>
    <row r="2412" spans="1:9">
      <c r="A2412">
        <v>2411</v>
      </c>
      <c r="B2412" t="s">
        <v>2416</v>
      </c>
      <c r="C2412">
        <v>265</v>
      </c>
      <c r="D2412" s="1">
        <v>29358</v>
      </c>
      <c r="E2412" s="10">
        <v>1980</v>
      </c>
      <c r="F2412">
        <v>6</v>
      </c>
      <c r="G2412">
        <v>4</v>
      </c>
      <c r="H2412" s="12">
        <f>ufc_fighters[[#This Row],[weight_pounds]]*0.45359237</f>
        <v>120.20197805000001</v>
      </c>
      <c r="I2412" s="12">
        <f>ufc_fighters[[#This Row],[height_feet]]*30.48+ufc_fighters[[#This Row],[height_inches]]*2.54</f>
        <v>193.04</v>
      </c>
    </row>
    <row r="2413" spans="1:9">
      <c r="A2413">
        <v>2412</v>
      </c>
      <c r="B2413" t="s">
        <v>2417</v>
      </c>
      <c r="C2413">
        <v>155</v>
      </c>
      <c r="D2413" s="1">
        <v>26709</v>
      </c>
      <c r="E2413" s="10">
        <v>1973</v>
      </c>
      <c r="F2413">
        <v>5</v>
      </c>
      <c r="G2413">
        <v>9</v>
      </c>
      <c r="H2413" s="12">
        <f>ufc_fighters[[#This Row],[weight_pounds]]*0.45359237</f>
        <v>70.306817350000003</v>
      </c>
      <c r="I2413" s="12">
        <f>ufc_fighters[[#This Row],[height_feet]]*30.48+ufc_fighters[[#This Row],[height_inches]]*2.54</f>
        <v>175.26</v>
      </c>
    </row>
    <row r="2414" spans="1:9">
      <c r="A2414">
        <v>2413</v>
      </c>
      <c r="B2414" t="s">
        <v>2418</v>
      </c>
      <c r="C2414">
        <v>135</v>
      </c>
      <c r="D2414" s="1"/>
      <c r="E2414" s="10">
        <v>0</v>
      </c>
      <c r="F2414">
        <v>5</v>
      </c>
      <c r="G2414">
        <v>7</v>
      </c>
      <c r="H2414" s="12">
        <f>ufc_fighters[[#This Row],[weight_pounds]]*0.45359237</f>
        <v>61.23496995</v>
      </c>
      <c r="I2414" s="12">
        <f>ufc_fighters[[#This Row],[height_feet]]*30.48+ufc_fighters[[#This Row],[height_inches]]*2.54</f>
        <v>170.18</v>
      </c>
    </row>
    <row r="2415" spans="1:9">
      <c r="A2415">
        <v>2414</v>
      </c>
      <c r="B2415" t="s">
        <v>2419</v>
      </c>
      <c r="C2415">
        <v>185</v>
      </c>
      <c r="D2415" s="1">
        <v>27130</v>
      </c>
      <c r="E2415" s="10">
        <v>1974</v>
      </c>
      <c r="F2415">
        <v>5</v>
      </c>
      <c r="G2415">
        <v>11</v>
      </c>
      <c r="H2415" s="12">
        <f>ufc_fighters[[#This Row],[weight_pounds]]*0.45359237</f>
        <v>83.914588450000011</v>
      </c>
      <c r="I2415" s="12">
        <f>ufc_fighters[[#This Row],[height_feet]]*30.48+ufc_fighters[[#This Row],[height_inches]]*2.54</f>
        <v>180.34</v>
      </c>
    </row>
    <row r="2416" spans="1:9">
      <c r="A2416">
        <v>2415</v>
      </c>
      <c r="B2416" t="s">
        <v>2420</v>
      </c>
      <c r="C2416">
        <v>125</v>
      </c>
      <c r="D2416" s="1">
        <v>31498</v>
      </c>
      <c r="E2416" s="10">
        <v>1986</v>
      </c>
      <c r="F2416">
        <v>5</v>
      </c>
      <c r="G2416">
        <v>5</v>
      </c>
      <c r="H2416" s="12">
        <f>ufc_fighters[[#This Row],[weight_pounds]]*0.45359237</f>
        <v>56.699046250000002</v>
      </c>
      <c r="I2416" s="12">
        <f>ufc_fighters[[#This Row],[height_feet]]*30.48+ufc_fighters[[#This Row],[height_inches]]*2.54</f>
        <v>165.1</v>
      </c>
    </row>
    <row r="2417" spans="1:9">
      <c r="A2417">
        <v>2416</v>
      </c>
      <c r="B2417" t="s">
        <v>2421</v>
      </c>
      <c r="C2417">
        <v>135</v>
      </c>
      <c r="D2417" s="1">
        <v>34584</v>
      </c>
      <c r="E2417" s="10">
        <v>1994</v>
      </c>
      <c r="F2417">
        <v>5</v>
      </c>
      <c r="G2417">
        <v>7</v>
      </c>
      <c r="H2417" s="12">
        <f>ufc_fighters[[#This Row],[weight_pounds]]*0.45359237</f>
        <v>61.23496995</v>
      </c>
      <c r="I2417" s="12">
        <f>ufc_fighters[[#This Row],[height_feet]]*30.48+ufc_fighters[[#This Row],[height_inches]]*2.54</f>
        <v>170.18</v>
      </c>
    </row>
    <row r="2418" spans="1:9">
      <c r="A2418">
        <v>2417</v>
      </c>
      <c r="B2418" t="s">
        <v>2422</v>
      </c>
      <c r="C2418">
        <v>135</v>
      </c>
      <c r="D2418" s="1">
        <v>31884</v>
      </c>
      <c r="E2418" s="10">
        <v>1987</v>
      </c>
      <c r="F2418">
        <v>5</v>
      </c>
      <c r="G2418">
        <v>7</v>
      </c>
      <c r="H2418" s="12">
        <f>ufc_fighters[[#This Row],[weight_pounds]]*0.45359237</f>
        <v>61.23496995</v>
      </c>
      <c r="I2418" s="12">
        <f>ufc_fighters[[#This Row],[height_feet]]*30.48+ufc_fighters[[#This Row],[height_inches]]*2.54</f>
        <v>170.18</v>
      </c>
    </row>
    <row r="2419" spans="1:9">
      <c r="A2419">
        <v>2418</v>
      </c>
      <c r="B2419" t="s">
        <v>2423</v>
      </c>
      <c r="C2419">
        <v>135</v>
      </c>
      <c r="D2419" s="1">
        <v>30891</v>
      </c>
      <c r="E2419" s="10">
        <v>1984</v>
      </c>
      <c r="F2419">
        <v>5</v>
      </c>
      <c r="G2419">
        <v>7</v>
      </c>
      <c r="H2419" s="12">
        <f>ufc_fighters[[#This Row],[weight_pounds]]*0.45359237</f>
        <v>61.23496995</v>
      </c>
      <c r="I2419" s="12">
        <f>ufc_fighters[[#This Row],[height_feet]]*30.48+ufc_fighters[[#This Row],[height_inches]]*2.54</f>
        <v>170.18</v>
      </c>
    </row>
    <row r="2420" spans="1:9">
      <c r="A2420">
        <v>2419</v>
      </c>
      <c r="B2420" t="s">
        <v>2424</v>
      </c>
      <c r="C2420">
        <v>155</v>
      </c>
      <c r="D2420" s="1">
        <v>31919</v>
      </c>
      <c r="E2420" s="10">
        <v>1987</v>
      </c>
      <c r="F2420">
        <v>6</v>
      </c>
      <c r="G2420">
        <v>1</v>
      </c>
      <c r="H2420" s="12">
        <f>ufc_fighters[[#This Row],[weight_pounds]]*0.45359237</f>
        <v>70.306817350000003</v>
      </c>
      <c r="I2420" s="12">
        <f>ufc_fighters[[#This Row],[height_feet]]*30.48+ufc_fighters[[#This Row],[height_inches]]*2.54</f>
        <v>185.42</v>
      </c>
    </row>
    <row r="2421" spans="1:9">
      <c r="A2421">
        <v>2420</v>
      </c>
      <c r="B2421" t="s">
        <v>2425</v>
      </c>
      <c r="C2421">
        <v>170</v>
      </c>
      <c r="D2421" s="1">
        <v>31874</v>
      </c>
      <c r="E2421" s="10">
        <v>1987</v>
      </c>
      <c r="F2421">
        <v>6</v>
      </c>
      <c r="G2421">
        <v>2</v>
      </c>
      <c r="H2421" s="12">
        <f>ufc_fighters[[#This Row],[weight_pounds]]*0.45359237</f>
        <v>77.110702900000007</v>
      </c>
      <c r="I2421" s="12">
        <f>ufc_fighters[[#This Row],[height_feet]]*30.48+ufc_fighters[[#This Row],[height_inches]]*2.54</f>
        <v>187.96</v>
      </c>
    </row>
    <row r="2422" spans="1:9">
      <c r="A2422">
        <v>2421</v>
      </c>
      <c r="B2422" t="s">
        <v>2426</v>
      </c>
      <c r="C2422">
        <v>155</v>
      </c>
      <c r="D2422" s="1">
        <v>28513</v>
      </c>
      <c r="E2422" s="10">
        <v>1978</v>
      </c>
      <c r="F2422">
        <v>5</v>
      </c>
      <c r="G2422">
        <v>11</v>
      </c>
      <c r="H2422" s="12">
        <f>ufc_fighters[[#This Row],[weight_pounds]]*0.45359237</f>
        <v>70.306817350000003</v>
      </c>
      <c r="I2422" s="12">
        <f>ufc_fighters[[#This Row],[height_feet]]*30.48+ufc_fighters[[#This Row],[height_inches]]*2.54</f>
        <v>180.34</v>
      </c>
    </row>
    <row r="2423" spans="1:9">
      <c r="A2423">
        <v>2422</v>
      </c>
      <c r="B2423" t="s">
        <v>2427</v>
      </c>
      <c r="C2423">
        <v>205</v>
      </c>
      <c r="D2423" s="1">
        <v>29345</v>
      </c>
      <c r="E2423" s="10">
        <v>1980</v>
      </c>
      <c r="F2423">
        <v>5</v>
      </c>
      <c r="G2423">
        <v>11</v>
      </c>
      <c r="H2423" s="12">
        <f>ufc_fighters[[#This Row],[weight_pounds]]*0.45359237</f>
        <v>92.986435850000007</v>
      </c>
      <c r="I2423" s="12">
        <f>ufc_fighters[[#This Row],[height_feet]]*30.48+ufc_fighters[[#This Row],[height_inches]]*2.54</f>
        <v>180.34</v>
      </c>
    </row>
    <row r="2424" spans="1:9">
      <c r="A2424">
        <v>2423</v>
      </c>
      <c r="B2424" t="s">
        <v>2428</v>
      </c>
      <c r="C2424">
        <v>135</v>
      </c>
      <c r="D2424" s="1">
        <v>30224</v>
      </c>
      <c r="E2424" s="10">
        <v>1982</v>
      </c>
      <c r="F2424">
        <v>5</v>
      </c>
      <c r="G2424">
        <v>6</v>
      </c>
      <c r="H2424" s="12">
        <f>ufc_fighters[[#This Row],[weight_pounds]]*0.45359237</f>
        <v>61.23496995</v>
      </c>
      <c r="I2424" s="12">
        <f>ufc_fighters[[#This Row],[height_feet]]*30.48+ufc_fighters[[#This Row],[height_inches]]*2.54</f>
        <v>167.64000000000001</v>
      </c>
    </row>
    <row r="2425" spans="1:9">
      <c r="A2425">
        <v>2424</v>
      </c>
      <c r="B2425" t="s">
        <v>2429</v>
      </c>
      <c r="C2425">
        <v>125</v>
      </c>
      <c r="D2425" s="1">
        <v>33333</v>
      </c>
      <c r="E2425" s="10">
        <v>1991</v>
      </c>
      <c r="F2425">
        <v>5</v>
      </c>
      <c r="G2425">
        <v>6</v>
      </c>
      <c r="H2425" s="12">
        <f>ufc_fighters[[#This Row],[weight_pounds]]*0.45359237</f>
        <v>56.699046250000002</v>
      </c>
      <c r="I2425" s="12">
        <f>ufc_fighters[[#This Row],[height_feet]]*30.48+ufc_fighters[[#This Row],[height_inches]]*2.54</f>
        <v>167.64000000000001</v>
      </c>
    </row>
    <row r="2426" spans="1:9">
      <c r="A2426">
        <v>2425</v>
      </c>
      <c r="B2426" t="s">
        <v>2430</v>
      </c>
      <c r="C2426">
        <v>135</v>
      </c>
      <c r="D2426" s="1">
        <v>31994</v>
      </c>
      <c r="E2426" s="10">
        <v>1987</v>
      </c>
      <c r="F2426">
        <v>5</v>
      </c>
      <c r="G2426">
        <v>9</v>
      </c>
      <c r="H2426" s="12">
        <f>ufc_fighters[[#This Row],[weight_pounds]]*0.45359237</f>
        <v>61.23496995</v>
      </c>
      <c r="I2426" s="12">
        <f>ufc_fighters[[#This Row],[height_feet]]*30.48+ufc_fighters[[#This Row],[height_inches]]*2.54</f>
        <v>175.26</v>
      </c>
    </row>
    <row r="2427" spans="1:9">
      <c r="A2427">
        <v>2426</v>
      </c>
      <c r="B2427" t="s">
        <v>2431</v>
      </c>
      <c r="C2427">
        <v>145</v>
      </c>
      <c r="D2427" s="1">
        <v>32289</v>
      </c>
      <c r="E2427" s="10">
        <v>1988</v>
      </c>
      <c r="F2427">
        <v>5</v>
      </c>
      <c r="G2427">
        <v>9</v>
      </c>
      <c r="H2427" s="12">
        <f>ufc_fighters[[#This Row],[weight_pounds]]*0.45359237</f>
        <v>65.770893650000005</v>
      </c>
      <c r="I2427" s="12">
        <f>ufc_fighters[[#This Row],[height_feet]]*30.48+ufc_fighters[[#This Row],[height_inches]]*2.54</f>
        <v>175.26</v>
      </c>
    </row>
    <row r="2428" spans="1:9">
      <c r="A2428">
        <v>2427</v>
      </c>
      <c r="B2428" t="s">
        <v>2432</v>
      </c>
      <c r="C2428">
        <v>125</v>
      </c>
      <c r="D2428" s="1">
        <v>34989</v>
      </c>
      <c r="E2428" s="10">
        <v>1995</v>
      </c>
      <c r="F2428">
        <v>5</v>
      </c>
      <c r="G2428">
        <v>8</v>
      </c>
      <c r="H2428" s="12">
        <f>ufc_fighters[[#This Row],[weight_pounds]]*0.45359237</f>
        <v>56.699046250000002</v>
      </c>
      <c r="I2428" s="12">
        <f>ufc_fighters[[#This Row],[height_feet]]*30.48+ufc_fighters[[#This Row],[height_inches]]*2.54</f>
        <v>172.72</v>
      </c>
    </row>
    <row r="2429" spans="1:9">
      <c r="A2429">
        <v>2428</v>
      </c>
      <c r="B2429" t="s">
        <v>2433</v>
      </c>
      <c r="C2429">
        <v>145</v>
      </c>
      <c r="D2429" s="1"/>
      <c r="E2429" s="10">
        <v>0</v>
      </c>
      <c r="F2429">
        <v>5</v>
      </c>
      <c r="G2429">
        <v>9</v>
      </c>
      <c r="H2429" s="12">
        <f>ufc_fighters[[#This Row],[weight_pounds]]*0.45359237</f>
        <v>65.770893650000005</v>
      </c>
      <c r="I2429" s="12">
        <f>ufc_fighters[[#This Row],[height_feet]]*30.48+ufc_fighters[[#This Row],[height_inches]]*2.54</f>
        <v>175.26</v>
      </c>
    </row>
    <row r="2430" spans="1:9">
      <c r="A2430">
        <v>2429</v>
      </c>
      <c r="B2430" t="s">
        <v>2434</v>
      </c>
      <c r="C2430">
        <v>170</v>
      </c>
      <c r="D2430" s="1">
        <v>32582</v>
      </c>
      <c r="E2430" s="10">
        <v>1989</v>
      </c>
      <c r="F2430">
        <v>6</v>
      </c>
      <c r="G2430">
        <v>1</v>
      </c>
      <c r="H2430" s="12">
        <f>ufc_fighters[[#This Row],[weight_pounds]]*0.45359237</f>
        <v>77.110702900000007</v>
      </c>
      <c r="I2430" s="12">
        <f>ufc_fighters[[#This Row],[height_feet]]*30.48+ufc_fighters[[#This Row],[height_inches]]*2.54</f>
        <v>185.42</v>
      </c>
    </row>
    <row r="2431" spans="1:9">
      <c r="A2431">
        <v>2430</v>
      </c>
      <c r="B2431" t="s">
        <v>2435</v>
      </c>
      <c r="C2431">
        <v>145</v>
      </c>
      <c r="D2431" s="1">
        <v>31963</v>
      </c>
      <c r="E2431" s="10">
        <v>1987</v>
      </c>
      <c r="F2431">
        <v>5</v>
      </c>
      <c r="G2431">
        <v>6</v>
      </c>
      <c r="H2431" s="12">
        <f>ufc_fighters[[#This Row],[weight_pounds]]*0.45359237</f>
        <v>65.770893650000005</v>
      </c>
      <c r="I2431" s="12">
        <f>ufc_fighters[[#This Row],[height_feet]]*30.48+ufc_fighters[[#This Row],[height_inches]]*2.54</f>
        <v>167.64000000000001</v>
      </c>
    </row>
    <row r="2432" spans="1:9">
      <c r="A2432">
        <v>2431</v>
      </c>
      <c r="B2432" t="s">
        <v>2436</v>
      </c>
      <c r="C2432">
        <v>145</v>
      </c>
      <c r="D2432" s="1">
        <v>28988</v>
      </c>
      <c r="E2432" s="10">
        <v>1979</v>
      </c>
      <c r="F2432">
        <v>5</v>
      </c>
      <c r="G2432">
        <v>6</v>
      </c>
      <c r="H2432" s="12">
        <f>ufc_fighters[[#This Row],[weight_pounds]]*0.45359237</f>
        <v>65.770893650000005</v>
      </c>
      <c r="I2432" s="12">
        <f>ufc_fighters[[#This Row],[height_feet]]*30.48+ufc_fighters[[#This Row],[height_inches]]*2.54</f>
        <v>167.64000000000001</v>
      </c>
    </row>
    <row r="2433" spans="1:9">
      <c r="A2433">
        <v>2432</v>
      </c>
      <c r="B2433" t="s">
        <v>2437</v>
      </c>
      <c r="C2433">
        <v>265</v>
      </c>
      <c r="D2433" s="1">
        <v>28318</v>
      </c>
      <c r="E2433" s="10">
        <v>1977</v>
      </c>
      <c r="F2433">
        <v>6</v>
      </c>
      <c r="G2433">
        <v>4</v>
      </c>
      <c r="H2433" s="12">
        <f>ufc_fighters[[#This Row],[weight_pounds]]*0.45359237</f>
        <v>120.20197805000001</v>
      </c>
      <c r="I2433" s="12">
        <f>ufc_fighters[[#This Row],[height_feet]]*30.48+ufc_fighters[[#This Row],[height_inches]]*2.54</f>
        <v>193.04</v>
      </c>
    </row>
    <row r="2434" spans="1:9">
      <c r="A2434">
        <v>2433</v>
      </c>
      <c r="B2434" t="s">
        <v>2438</v>
      </c>
      <c r="C2434">
        <v>145</v>
      </c>
      <c r="D2434" s="1">
        <v>30466</v>
      </c>
      <c r="E2434" s="10">
        <v>1983</v>
      </c>
      <c r="F2434">
        <v>5</v>
      </c>
      <c r="G2434">
        <v>9</v>
      </c>
      <c r="H2434" s="12">
        <f>ufc_fighters[[#This Row],[weight_pounds]]*0.45359237</f>
        <v>65.770893650000005</v>
      </c>
      <c r="I2434" s="12">
        <f>ufc_fighters[[#This Row],[height_feet]]*30.48+ufc_fighters[[#This Row],[height_inches]]*2.54</f>
        <v>175.26</v>
      </c>
    </row>
    <row r="2435" spans="1:9">
      <c r="A2435">
        <v>2434</v>
      </c>
      <c r="B2435" t="s">
        <v>2439</v>
      </c>
      <c r="C2435">
        <v>170</v>
      </c>
      <c r="D2435" s="1">
        <v>29277</v>
      </c>
      <c r="E2435" s="10">
        <v>1980</v>
      </c>
      <c r="F2435">
        <v>5</v>
      </c>
      <c r="G2435">
        <v>8</v>
      </c>
      <c r="H2435" s="12">
        <f>ufc_fighters[[#This Row],[weight_pounds]]*0.45359237</f>
        <v>77.110702900000007</v>
      </c>
      <c r="I2435" s="12">
        <f>ufc_fighters[[#This Row],[height_feet]]*30.48+ufc_fighters[[#This Row],[height_inches]]*2.54</f>
        <v>172.72</v>
      </c>
    </row>
    <row r="2436" spans="1:9">
      <c r="A2436">
        <v>2435</v>
      </c>
      <c r="B2436" t="s">
        <v>2440</v>
      </c>
      <c r="C2436">
        <v>180</v>
      </c>
      <c r="D2436" s="1"/>
      <c r="E2436" s="10">
        <v>0</v>
      </c>
      <c r="H2436" s="12">
        <f>ufc_fighters[[#This Row],[weight_pounds]]*0.45359237</f>
        <v>81.646626600000005</v>
      </c>
      <c r="I2436" s="12">
        <f>ufc_fighters[[#This Row],[height_feet]]*30.48+ufc_fighters[[#This Row],[height_inches]]*2.54</f>
        <v>0</v>
      </c>
    </row>
    <row r="2437" spans="1:9">
      <c r="A2437">
        <v>2436</v>
      </c>
      <c r="B2437" t="s">
        <v>2441</v>
      </c>
      <c r="C2437">
        <v>143</v>
      </c>
      <c r="D2437" s="1">
        <v>24501</v>
      </c>
      <c r="E2437" s="10">
        <v>1967</v>
      </c>
      <c r="F2437">
        <v>5</v>
      </c>
      <c r="G2437">
        <v>4</v>
      </c>
      <c r="H2437" s="12">
        <f>ufc_fighters[[#This Row],[weight_pounds]]*0.45359237</f>
        <v>64.86370891</v>
      </c>
      <c r="I2437" s="12">
        <f>ufc_fighters[[#This Row],[height_feet]]*30.48+ufc_fighters[[#This Row],[height_inches]]*2.54</f>
        <v>162.56</v>
      </c>
    </row>
    <row r="2438" spans="1:9">
      <c r="A2438">
        <v>2437</v>
      </c>
      <c r="B2438" t="s">
        <v>2442</v>
      </c>
      <c r="C2438">
        <v>210</v>
      </c>
      <c r="D2438" s="1"/>
      <c r="E2438" s="10">
        <v>0</v>
      </c>
      <c r="F2438">
        <v>6</v>
      </c>
      <c r="G2438">
        <v>1</v>
      </c>
      <c r="H2438" s="12">
        <f>ufc_fighters[[#This Row],[weight_pounds]]*0.45359237</f>
        <v>95.254397699999998</v>
      </c>
      <c r="I2438" s="12">
        <f>ufc_fighters[[#This Row],[height_feet]]*30.48+ufc_fighters[[#This Row],[height_inches]]*2.54</f>
        <v>185.42</v>
      </c>
    </row>
    <row r="2439" spans="1:9">
      <c r="A2439">
        <v>2438</v>
      </c>
      <c r="B2439" t="s">
        <v>2443</v>
      </c>
      <c r="C2439">
        <v>170</v>
      </c>
      <c r="D2439" s="1">
        <v>26715</v>
      </c>
      <c r="E2439" s="10">
        <v>1973</v>
      </c>
      <c r="F2439">
        <v>5</v>
      </c>
      <c r="G2439">
        <v>11</v>
      </c>
      <c r="H2439" s="12">
        <f>ufc_fighters[[#This Row],[weight_pounds]]*0.45359237</f>
        <v>77.110702900000007</v>
      </c>
      <c r="I2439" s="12">
        <f>ufc_fighters[[#This Row],[height_feet]]*30.48+ufc_fighters[[#This Row],[height_inches]]*2.54</f>
        <v>180.34</v>
      </c>
    </row>
    <row r="2440" spans="1:9">
      <c r="A2440">
        <v>2439</v>
      </c>
      <c r="B2440" t="s">
        <v>2444</v>
      </c>
      <c r="C2440">
        <v>135</v>
      </c>
      <c r="D2440" s="1">
        <v>32174</v>
      </c>
      <c r="E2440" s="10">
        <v>1988</v>
      </c>
      <c r="F2440">
        <v>5</v>
      </c>
      <c r="G2440">
        <v>8</v>
      </c>
      <c r="H2440" s="12">
        <f>ufc_fighters[[#This Row],[weight_pounds]]*0.45359237</f>
        <v>61.23496995</v>
      </c>
      <c r="I2440" s="12">
        <f>ufc_fighters[[#This Row],[height_feet]]*30.48+ufc_fighters[[#This Row],[height_inches]]*2.54</f>
        <v>172.72</v>
      </c>
    </row>
    <row r="2441" spans="1:9">
      <c r="A2441">
        <v>2440</v>
      </c>
      <c r="B2441" t="s">
        <v>2445</v>
      </c>
      <c r="C2441">
        <v>125</v>
      </c>
      <c r="D2441" s="1">
        <v>32979</v>
      </c>
      <c r="E2441" s="10">
        <v>1990</v>
      </c>
      <c r="F2441">
        <v>5</v>
      </c>
      <c r="G2441">
        <v>5</v>
      </c>
      <c r="H2441" s="12">
        <f>ufc_fighters[[#This Row],[weight_pounds]]*0.45359237</f>
        <v>56.699046250000002</v>
      </c>
      <c r="I2441" s="12">
        <f>ufc_fighters[[#This Row],[height_feet]]*30.48+ufc_fighters[[#This Row],[height_inches]]*2.54</f>
        <v>165.1</v>
      </c>
    </row>
    <row r="2442" spans="1:9">
      <c r="A2442">
        <v>2441</v>
      </c>
      <c r="B2442" t="s">
        <v>2446</v>
      </c>
      <c r="C2442">
        <v>205</v>
      </c>
      <c r="D2442" s="1"/>
      <c r="E2442" s="10">
        <v>0</v>
      </c>
      <c r="F2442">
        <v>6</v>
      </c>
      <c r="G2442">
        <v>1</v>
      </c>
      <c r="H2442" s="12">
        <f>ufc_fighters[[#This Row],[weight_pounds]]*0.45359237</f>
        <v>92.986435850000007</v>
      </c>
      <c r="I2442" s="12">
        <f>ufc_fighters[[#This Row],[height_feet]]*30.48+ufc_fighters[[#This Row],[height_inches]]*2.54</f>
        <v>185.42</v>
      </c>
    </row>
    <row r="2443" spans="1:9">
      <c r="A2443">
        <v>2442</v>
      </c>
      <c r="B2443" t="s">
        <v>2447</v>
      </c>
      <c r="C2443">
        <v>260</v>
      </c>
      <c r="D2443" s="1"/>
      <c r="E2443" s="10">
        <v>0</v>
      </c>
      <c r="F2443">
        <v>6</v>
      </c>
      <c r="G2443">
        <v>3</v>
      </c>
      <c r="H2443" s="12">
        <f>ufc_fighters[[#This Row],[weight_pounds]]*0.45359237</f>
        <v>117.9340162</v>
      </c>
      <c r="I2443" s="12">
        <f>ufc_fighters[[#This Row],[height_feet]]*30.48+ufc_fighters[[#This Row],[height_inches]]*2.54</f>
        <v>190.5</v>
      </c>
    </row>
    <row r="2444" spans="1:9">
      <c r="A2444">
        <v>2443</v>
      </c>
      <c r="B2444" t="s">
        <v>2448</v>
      </c>
      <c r="C2444">
        <v>155</v>
      </c>
      <c r="D2444" s="1"/>
      <c r="E2444" s="10">
        <v>0</v>
      </c>
      <c r="F2444">
        <v>5</v>
      </c>
      <c r="G2444">
        <v>8</v>
      </c>
      <c r="H2444" s="12">
        <f>ufc_fighters[[#This Row],[weight_pounds]]*0.45359237</f>
        <v>70.306817350000003</v>
      </c>
      <c r="I2444" s="12">
        <f>ufc_fighters[[#This Row],[height_feet]]*30.48+ufc_fighters[[#This Row],[height_inches]]*2.54</f>
        <v>172.72</v>
      </c>
    </row>
    <row r="2445" spans="1:9">
      <c r="A2445">
        <v>2444</v>
      </c>
      <c r="B2445" t="s">
        <v>2449</v>
      </c>
      <c r="C2445">
        <v>154</v>
      </c>
      <c r="D2445" s="1"/>
      <c r="E2445" s="10">
        <v>0</v>
      </c>
      <c r="F2445">
        <v>5</v>
      </c>
      <c r="G2445">
        <v>11</v>
      </c>
      <c r="H2445" s="12">
        <f>ufc_fighters[[#This Row],[weight_pounds]]*0.45359237</f>
        <v>69.853224980000007</v>
      </c>
      <c r="I2445" s="12">
        <f>ufc_fighters[[#This Row],[height_feet]]*30.48+ufc_fighters[[#This Row],[height_inches]]*2.54</f>
        <v>180.34</v>
      </c>
    </row>
    <row r="2446" spans="1:9">
      <c r="A2446">
        <v>2445</v>
      </c>
      <c r="B2446" t="s">
        <v>2450</v>
      </c>
      <c r="C2446">
        <v>265</v>
      </c>
      <c r="D2446" s="1">
        <v>32687</v>
      </c>
      <c r="E2446" s="10">
        <v>1989</v>
      </c>
      <c r="F2446">
        <v>6</v>
      </c>
      <c r="G2446">
        <v>4</v>
      </c>
      <c r="H2446" s="12">
        <f>ufc_fighters[[#This Row],[weight_pounds]]*0.45359237</f>
        <v>120.20197805000001</v>
      </c>
      <c r="I2446" s="12">
        <f>ufc_fighters[[#This Row],[height_feet]]*30.48+ufc_fighters[[#This Row],[height_inches]]*2.54</f>
        <v>193.04</v>
      </c>
    </row>
    <row r="2447" spans="1:9">
      <c r="A2447">
        <v>2446</v>
      </c>
      <c r="B2447" t="s">
        <v>2451</v>
      </c>
      <c r="C2447">
        <v>155</v>
      </c>
      <c r="D2447" s="1">
        <v>31493</v>
      </c>
      <c r="E2447" s="10">
        <v>1986</v>
      </c>
      <c r="F2447">
        <v>6</v>
      </c>
      <c r="G2447">
        <v>0</v>
      </c>
      <c r="H2447" s="12">
        <f>ufc_fighters[[#This Row],[weight_pounds]]*0.45359237</f>
        <v>70.306817350000003</v>
      </c>
      <c r="I2447" s="12">
        <f>ufc_fighters[[#This Row],[height_feet]]*30.48+ufc_fighters[[#This Row],[height_inches]]*2.54</f>
        <v>182.88</v>
      </c>
    </row>
    <row r="2448" spans="1:9">
      <c r="A2448">
        <v>2447</v>
      </c>
      <c r="B2448" t="s">
        <v>2452</v>
      </c>
      <c r="C2448">
        <v>185</v>
      </c>
      <c r="D2448" s="1">
        <v>33296</v>
      </c>
      <c r="E2448" s="10">
        <v>1991</v>
      </c>
      <c r="F2448">
        <v>5</v>
      </c>
      <c r="G2448">
        <v>10</v>
      </c>
      <c r="H2448" s="12">
        <f>ufc_fighters[[#This Row],[weight_pounds]]*0.45359237</f>
        <v>83.914588450000011</v>
      </c>
      <c r="I2448" s="12">
        <f>ufc_fighters[[#This Row],[height_feet]]*30.48+ufc_fighters[[#This Row],[height_inches]]*2.54</f>
        <v>177.8</v>
      </c>
    </row>
    <row r="2449" spans="1:9">
      <c r="A2449">
        <v>2448</v>
      </c>
      <c r="B2449" t="s">
        <v>2453</v>
      </c>
      <c r="C2449">
        <v>170</v>
      </c>
      <c r="D2449" s="1">
        <v>30191</v>
      </c>
      <c r="E2449" s="10">
        <v>1982</v>
      </c>
      <c r="F2449">
        <v>5</v>
      </c>
      <c r="G2449">
        <v>10</v>
      </c>
      <c r="H2449" s="12">
        <f>ufc_fighters[[#This Row],[weight_pounds]]*0.45359237</f>
        <v>77.110702900000007</v>
      </c>
      <c r="I2449" s="12">
        <f>ufc_fighters[[#This Row],[height_feet]]*30.48+ufc_fighters[[#This Row],[height_inches]]*2.54</f>
        <v>177.8</v>
      </c>
    </row>
    <row r="2450" spans="1:9">
      <c r="A2450">
        <v>2449</v>
      </c>
      <c r="B2450" t="s">
        <v>2454</v>
      </c>
      <c r="C2450">
        <v>155</v>
      </c>
      <c r="D2450" s="1">
        <v>31768</v>
      </c>
      <c r="E2450" s="10">
        <v>1986</v>
      </c>
      <c r="F2450">
        <v>5</v>
      </c>
      <c r="G2450">
        <v>11</v>
      </c>
      <c r="H2450" s="12">
        <f>ufc_fighters[[#This Row],[weight_pounds]]*0.45359237</f>
        <v>70.306817350000003</v>
      </c>
      <c r="I2450" s="12">
        <f>ufc_fighters[[#This Row],[height_feet]]*30.48+ufc_fighters[[#This Row],[height_inches]]*2.54</f>
        <v>180.34</v>
      </c>
    </row>
    <row r="2451" spans="1:9">
      <c r="A2451">
        <v>2450</v>
      </c>
      <c r="B2451" t="s">
        <v>2455</v>
      </c>
      <c r="C2451">
        <v>235</v>
      </c>
      <c r="D2451" s="1"/>
      <c r="E2451" s="10">
        <v>0</v>
      </c>
      <c r="F2451">
        <v>6</v>
      </c>
      <c r="G2451">
        <v>3</v>
      </c>
      <c r="H2451" s="12">
        <f>ufc_fighters[[#This Row],[weight_pounds]]*0.45359237</f>
        <v>106.59420695</v>
      </c>
      <c r="I2451" s="12">
        <f>ufc_fighters[[#This Row],[height_feet]]*30.48+ufc_fighters[[#This Row],[height_inches]]*2.54</f>
        <v>190.5</v>
      </c>
    </row>
    <row r="2452" spans="1:9">
      <c r="A2452">
        <v>2451</v>
      </c>
      <c r="B2452" t="s">
        <v>2456</v>
      </c>
      <c r="C2452">
        <v>205</v>
      </c>
      <c r="D2452" s="1"/>
      <c r="E2452" s="10">
        <v>0</v>
      </c>
      <c r="F2452">
        <v>5</v>
      </c>
      <c r="G2452">
        <v>11</v>
      </c>
      <c r="H2452" s="12">
        <f>ufc_fighters[[#This Row],[weight_pounds]]*0.45359237</f>
        <v>92.986435850000007</v>
      </c>
      <c r="I2452" s="12">
        <f>ufc_fighters[[#This Row],[height_feet]]*30.48+ufc_fighters[[#This Row],[height_inches]]*2.54</f>
        <v>180.34</v>
      </c>
    </row>
    <row r="2453" spans="1:9">
      <c r="A2453">
        <v>2452</v>
      </c>
      <c r="B2453" t="s">
        <v>2457</v>
      </c>
      <c r="C2453">
        <v>115</v>
      </c>
      <c r="D2453" s="1"/>
      <c r="E2453" s="10">
        <v>0</v>
      </c>
      <c r="F2453">
        <v>5</v>
      </c>
      <c r="G2453">
        <v>5</v>
      </c>
      <c r="H2453" s="12">
        <f>ufc_fighters[[#This Row],[weight_pounds]]*0.45359237</f>
        <v>52.163122550000004</v>
      </c>
      <c r="I2453" s="12">
        <f>ufc_fighters[[#This Row],[height_feet]]*30.48+ufc_fighters[[#This Row],[height_inches]]*2.54</f>
        <v>165.1</v>
      </c>
    </row>
    <row r="2454" spans="1:9">
      <c r="A2454">
        <v>2453</v>
      </c>
      <c r="B2454" t="s">
        <v>2458</v>
      </c>
      <c r="C2454">
        <v>145</v>
      </c>
      <c r="D2454" s="1">
        <v>33111</v>
      </c>
      <c r="E2454" s="10">
        <v>1990</v>
      </c>
      <c r="F2454">
        <v>5</v>
      </c>
      <c r="G2454">
        <v>9</v>
      </c>
      <c r="H2454" s="12">
        <f>ufc_fighters[[#This Row],[weight_pounds]]*0.45359237</f>
        <v>65.770893650000005</v>
      </c>
      <c r="I2454" s="12">
        <f>ufc_fighters[[#This Row],[height_feet]]*30.48+ufc_fighters[[#This Row],[height_inches]]*2.54</f>
        <v>175.26</v>
      </c>
    </row>
    <row r="2455" spans="1:9">
      <c r="A2455">
        <v>2454</v>
      </c>
      <c r="B2455" t="s">
        <v>2459</v>
      </c>
      <c r="C2455">
        <v>185</v>
      </c>
      <c r="D2455" s="1">
        <v>30624</v>
      </c>
      <c r="E2455" s="10">
        <v>1983</v>
      </c>
      <c r="F2455">
        <v>5</v>
      </c>
      <c r="G2455">
        <v>10</v>
      </c>
      <c r="H2455" s="12">
        <f>ufc_fighters[[#This Row],[weight_pounds]]*0.45359237</f>
        <v>83.914588450000011</v>
      </c>
      <c r="I2455" s="12">
        <f>ufc_fighters[[#This Row],[height_feet]]*30.48+ufc_fighters[[#This Row],[height_inches]]*2.54</f>
        <v>177.8</v>
      </c>
    </row>
    <row r="2456" spans="1:9">
      <c r="A2456">
        <v>2455</v>
      </c>
      <c r="B2456" t="s">
        <v>2460</v>
      </c>
      <c r="C2456">
        <v>200</v>
      </c>
      <c r="D2456" s="1"/>
      <c r="E2456" s="10">
        <v>0</v>
      </c>
      <c r="F2456">
        <v>5</v>
      </c>
      <c r="G2456">
        <v>11</v>
      </c>
      <c r="H2456" s="12">
        <f>ufc_fighters[[#This Row],[weight_pounds]]*0.45359237</f>
        <v>90.718474000000001</v>
      </c>
      <c r="I2456" s="12">
        <f>ufc_fighters[[#This Row],[height_feet]]*30.48+ufc_fighters[[#This Row],[height_inches]]*2.54</f>
        <v>180.34</v>
      </c>
    </row>
    <row r="2457" spans="1:9">
      <c r="A2457">
        <v>2456</v>
      </c>
      <c r="B2457" t="s">
        <v>2461</v>
      </c>
      <c r="C2457">
        <v>185</v>
      </c>
      <c r="D2457" s="1">
        <v>33114</v>
      </c>
      <c r="E2457" s="10">
        <v>1990</v>
      </c>
      <c r="F2457">
        <v>6</v>
      </c>
      <c r="G2457">
        <v>1</v>
      </c>
      <c r="H2457" s="12">
        <f>ufc_fighters[[#This Row],[weight_pounds]]*0.45359237</f>
        <v>83.914588450000011</v>
      </c>
      <c r="I2457" s="12">
        <f>ufc_fighters[[#This Row],[height_feet]]*30.48+ufc_fighters[[#This Row],[height_inches]]*2.54</f>
        <v>185.42</v>
      </c>
    </row>
    <row r="2458" spans="1:9">
      <c r="A2458">
        <v>2457</v>
      </c>
      <c r="B2458" t="s">
        <v>2462</v>
      </c>
      <c r="C2458">
        <v>170</v>
      </c>
      <c r="D2458" s="1">
        <v>26881</v>
      </c>
      <c r="E2458" s="10">
        <v>1973</v>
      </c>
      <c r="F2458">
        <v>5</v>
      </c>
      <c r="G2458">
        <v>8</v>
      </c>
      <c r="H2458" s="12">
        <f>ufc_fighters[[#This Row],[weight_pounds]]*0.45359237</f>
        <v>77.110702900000007</v>
      </c>
      <c r="I2458" s="12">
        <f>ufc_fighters[[#This Row],[height_feet]]*30.48+ufc_fighters[[#This Row],[height_inches]]*2.54</f>
        <v>172.72</v>
      </c>
    </row>
    <row r="2459" spans="1:9">
      <c r="A2459">
        <v>2458</v>
      </c>
      <c r="B2459" t="s">
        <v>2463</v>
      </c>
      <c r="C2459">
        <v>145</v>
      </c>
      <c r="D2459" s="1"/>
      <c r="E2459" s="10">
        <v>0</v>
      </c>
      <c r="F2459">
        <v>5</v>
      </c>
      <c r="G2459">
        <v>9</v>
      </c>
      <c r="H2459" s="12">
        <f>ufc_fighters[[#This Row],[weight_pounds]]*0.45359237</f>
        <v>65.770893650000005</v>
      </c>
      <c r="I2459" s="12">
        <f>ufc_fighters[[#This Row],[height_feet]]*30.48+ufc_fighters[[#This Row],[height_inches]]*2.54</f>
        <v>175.26</v>
      </c>
    </row>
    <row r="2460" spans="1:9">
      <c r="A2460">
        <v>2459</v>
      </c>
      <c r="B2460" t="s">
        <v>2464</v>
      </c>
      <c r="C2460">
        <v>170</v>
      </c>
      <c r="D2460" s="1">
        <v>29386</v>
      </c>
      <c r="E2460" s="10">
        <v>1980</v>
      </c>
      <c r="F2460">
        <v>5</v>
      </c>
      <c r="G2460">
        <v>11</v>
      </c>
      <c r="H2460" s="12">
        <f>ufc_fighters[[#This Row],[weight_pounds]]*0.45359237</f>
        <v>77.110702900000007</v>
      </c>
      <c r="I2460" s="12">
        <f>ufc_fighters[[#This Row],[height_feet]]*30.48+ufc_fighters[[#This Row],[height_inches]]*2.54</f>
        <v>180.34</v>
      </c>
    </row>
    <row r="2461" spans="1:9">
      <c r="A2461">
        <v>2460</v>
      </c>
      <c r="B2461" t="s">
        <v>2465</v>
      </c>
      <c r="C2461">
        <v>155</v>
      </c>
      <c r="D2461" s="1">
        <v>30516</v>
      </c>
      <c r="E2461" s="10">
        <v>1983</v>
      </c>
      <c r="F2461">
        <v>5</v>
      </c>
      <c r="G2461">
        <v>11</v>
      </c>
      <c r="H2461" s="12">
        <f>ufc_fighters[[#This Row],[weight_pounds]]*0.45359237</f>
        <v>70.306817350000003</v>
      </c>
      <c r="I2461" s="12">
        <f>ufc_fighters[[#This Row],[height_feet]]*30.48+ufc_fighters[[#This Row],[height_inches]]*2.54</f>
        <v>180.34</v>
      </c>
    </row>
    <row r="2462" spans="1:9">
      <c r="A2462">
        <v>2461</v>
      </c>
      <c r="B2462" t="s">
        <v>2466</v>
      </c>
      <c r="C2462">
        <v>170</v>
      </c>
      <c r="D2462" s="1">
        <v>31388</v>
      </c>
      <c r="E2462" s="10">
        <v>1985</v>
      </c>
      <c r="F2462">
        <v>5</v>
      </c>
      <c r="G2462">
        <v>10</v>
      </c>
      <c r="H2462" s="12">
        <f>ufc_fighters[[#This Row],[weight_pounds]]*0.45359237</f>
        <v>77.110702900000007</v>
      </c>
      <c r="I2462" s="12">
        <f>ufc_fighters[[#This Row],[height_feet]]*30.48+ufc_fighters[[#This Row],[height_inches]]*2.54</f>
        <v>177.8</v>
      </c>
    </row>
    <row r="2463" spans="1:9">
      <c r="A2463">
        <v>2462</v>
      </c>
      <c r="B2463" t="s">
        <v>2467</v>
      </c>
      <c r="C2463">
        <v>205</v>
      </c>
      <c r="D2463" s="1"/>
      <c r="E2463" s="10">
        <v>0</v>
      </c>
      <c r="F2463">
        <v>6</v>
      </c>
      <c r="G2463">
        <v>0</v>
      </c>
      <c r="H2463" s="12">
        <f>ufc_fighters[[#This Row],[weight_pounds]]*0.45359237</f>
        <v>92.986435850000007</v>
      </c>
      <c r="I2463" s="12">
        <f>ufc_fighters[[#This Row],[height_feet]]*30.48+ufc_fighters[[#This Row],[height_inches]]*2.54</f>
        <v>182.88</v>
      </c>
    </row>
    <row r="2464" spans="1:9">
      <c r="A2464">
        <v>2463</v>
      </c>
      <c r="B2464" t="s">
        <v>2468</v>
      </c>
      <c r="C2464">
        <v>170</v>
      </c>
      <c r="D2464" s="1">
        <v>27732</v>
      </c>
      <c r="E2464" s="10">
        <v>1975</v>
      </c>
      <c r="F2464">
        <v>6</v>
      </c>
      <c r="G2464">
        <v>0</v>
      </c>
      <c r="H2464" s="12">
        <f>ufc_fighters[[#This Row],[weight_pounds]]*0.45359237</f>
        <v>77.110702900000007</v>
      </c>
      <c r="I2464" s="12">
        <f>ufc_fighters[[#This Row],[height_feet]]*30.48+ufc_fighters[[#This Row],[height_inches]]*2.54</f>
        <v>182.88</v>
      </c>
    </row>
    <row r="2465" spans="1:9">
      <c r="A2465">
        <v>2464</v>
      </c>
      <c r="B2465" t="s">
        <v>2469</v>
      </c>
      <c r="C2465">
        <v>257</v>
      </c>
      <c r="D2465" s="1">
        <v>33737</v>
      </c>
      <c r="E2465" s="10">
        <v>1992</v>
      </c>
      <c r="F2465">
        <v>6</v>
      </c>
      <c r="G2465">
        <v>3</v>
      </c>
      <c r="H2465" s="12">
        <f>ufc_fighters[[#This Row],[weight_pounds]]*0.45359237</f>
        <v>116.57323909</v>
      </c>
      <c r="I2465" s="12">
        <f>ufc_fighters[[#This Row],[height_feet]]*30.48+ufc_fighters[[#This Row],[height_inches]]*2.54</f>
        <v>190.5</v>
      </c>
    </row>
    <row r="2466" spans="1:9">
      <c r="A2466">
        <v>2465</v>
      </c>
      <c r="B2466" t="s">
        <v>2470</v>
      </c>
      <c r="C2466">
        <v>170</v>
      </c>
      <c r="D2466" s="1">
        <v>32547</v>
      </c>
      <c r="E2466" s="10">
        <v>1989</v>
      </c>
      <c r="F2466">
        <v>6</v>
      </c>
      <c r="G2466">
        <v>0</v>
      </c>
      <c r="H2466" s="12">
        <f>ufc_fighters[[#This Row],[weight_pounds]]*0.45359237</f>
        <v>77.110702900000007</v>
      </c>
      <c r="I2466" s="12">
        <f>ufc_fighters[[#This Row],[height_feet]]*30.48+ufc_fighters[[#This Row],[height_inches]]*2.54</f>
        <v>182.88</v>
      </c>
    </row>
    <row r="2467" spans="1:9">
      <c r="A2467">
        <v>2466</v>
      </c>
      <c r="B2467" t="s">
        <v>2471</v>
      </c>
      <c r="C2467">
        <v>115</v>
      </c>
      <c r="D2467" s="1"/>
      <c r="E2467" s="10">
        <v>0</v>
      </c>
      <c r="F2467">
        <v>5</v>
      </c>
      <c r="G2467">
        <v>4</v>
      </c>
      <c r="H2467" s="12">
        <f>ufc_fighters[[#This Row],[weight_pounds]]*0.45359237</f>
        <v>52.163122550000004</v>
      </c>
      <c r="I2467" s="12">
        <f>ufc_fighters[[#This Row],[height_feet]]*30.48+ufc_fighters[[#This Row],[height_inches]]*2.54</f>
        <v>162.56</v>
      </c>
    </row>
    <row r="2468" spans="1:9">
      <c r="A2468">
        <v>2467</v>
      </c>
      <c r="B2468" t="s">
        <v>2472</v>
      </c>
      <c r="C2468">
        <v>145</v>
      </c>
      <c r="D2468" s="1">
        <v>30024</v>
      </c>
      <c r="E2468" s="10">
        <v>1982</v>
      </c>
      <c r="F2468">
        <v>5</v>
      </c>
      <c r="G2468">
        <v>10</v>
      </c>
      <c r="H2468" s="12">
        <f>ufc_fighters[[#This Row],[weight_pounds]]*0.45359237</f>
        <v>65.770893650000005</v>
      </c>
      <c r="I2468" s="12">
        <f>ufc_fighters[[#This Row],[height_feet]]*30.48+ufc_fighters[[#This Row],[height_inches]]*2.54</f>
        <v>177.8</v>
      </c>
    </row>
    <row r="2469" spans="1:9">
      <c r="A2469">
        <v>2468</v>
      </c>
      <c r="B2469" t="s">
        <v>2473</v>
      </c>
      <c r="C2469">
        <v>205</v>
      </c>
      <c r="D2469" s="1"/>
      <c r="E2469" s="10">
        <v>0</v>
      </c>
      <c r="F2469">
        <v>5</v>
      </c>
      <c r="G2469">
        <v>9</v>
      </c>
      <c r="H2469" s="12">
        <f>ufc_fighters[[#This Row],[weight_pounds]]*0.45359237</f>
        <v>92.986435850000007</v>
      </c>
      <c r="I2469" s="12">
        <f>ufc_fighters[[#This Row],[height_feet]]*30.48+ufc_fighters[[#This Row],[height_inches]]*2.54</f>
        <v>175.26</v>
      </c>
    </row>
    <row r="2470" spans="1:9">
      <c r="A2470">
        <v>2469</v>
      </c>
      <c r="B2470" t="s">
        <v>2474</v>
      </c>
      <c r="C2470">
        <v>145</v>
      </c>
      <c r="D2470" s="1">
        <v>33725</v>
      </c>
      <c r="E2470" s="10">
        <v>1992</v>
      </c>
      <c r="F2470">
        <v>6</v>
      </c>
      <c r="G2470">
        <v>0</v>
      </c>
      <c r="H2470" s="12">
        <f>ufc_fighters[[#This Row],[weight_pounds]]*0.45359237</f>
        <v>65.770893650000005</v>
      </c>
      <c r="I2470" s="12">
        <f>ufc_fighters[[#This Row],[height_feet]]*30.48+ufc_fighters[[#This Row],[height_inches]]*2.54</f>
        <v>182.88</v>
      </c>
    </row>
    <row r="2471" spans="1:9">
      <c r="A2471">
        <v>2470</v>
      </c>
      <c r="B2471" t="s">
        <v>2475</v>
      </c>
      <c r="C2471">
        <v>155</v>
      </c>
      <c r="D2471" s="1">
        <v>24553</v>
      </c>
      <c r="E2471" s="10">
        <v>1967</v>
      </c>
      <c r="F2471">
        <v>5</v>
      </c>
      <c r="G2471">
        <v>8</v>
      </c>
      <c r="H2471" s="12">
        <f>ufc_fighters[[#This Row],[weight_pounds]]*0.45359237</f>
        <v>70.306817350000003</v>
      </c>
      <c r="I2471" s="12">
        <f>ufc_fighters[[#This Row],[height_feet]]*30.48+ufc_fighters[[#This Row],[height_inches]]*2.54</f>
        <v>172.72</v>
      </c>
    </row>
    <row r="2472" spans="1:9">
      <c r="A2472">
        <v>2471</v>
      </c>
      <c r="B2472" t="s">
        <v>2476</v>
      </c>
      <c r="C2472">
        <v>170</v>
      </c>
      <c r="D2472" s="1">
        <v>34128</v>
      </c>
      <c r="E2472" s="10">
        <v>1993</v>
      </c>
      <c r="F2472">
        <v>5</v>
      </c>
      <c r="G2472">
        <v>11</v>
      </c>
      <c r="H2472" s="12">
        <f>ufc_fighters[[#This Row],[weight_pounds]]*0.45359237</f>
        <v>77.110702900000007</v>
      </c>
      <c r="I2472" s="12">
        <f>ufc_fighters[[#This Row],[height_feet]]*30.48+ufc_fighters[[#This Row],[height_inches]]*2.54</f>
        <v>180.34</v>
      </c>
    </row>
    <row r="2473" spans="1:9">
      <c r="A2473">
        <v>2472</v>
      </c>
      <c r="B2473" t="s">
        <v>2477</v>
      </c>
      <c r="C2473">
        <v>145</v>
      </c>
      <c r="D2473" s="1">
        <v>28577</v>
      </c>
      <c r="E2473" s="10">
        <v>1978</v>
      </c>
      <c r="F2473">
        <v>5</v>
      </c>
      <c r="G2473">
        <v>10</v>
      </c>
      <c r="H2473" s="12">
        <f>ufc_fighters[[#This Row],[weight_pounds]]*0.45359237</f>
        <v>65.770893650000005</v>
      </c>
      <c r="I2473" s="12">
        <f>ufc_fighters[[#This Row],[height_feet]]*30.48+ufc_fighters[[#This Row],[height_inches]]*2.54</f>
        <v>177.8</v>
      </c>
    </row>
    <row r="2474" spans="1:9">
      <c r="A2474">
        <v>2473</v>
      </c>
      <c r="B2474" t="s">
        <v>2478</v>
      </c>
      <c r="C2474">
        <v>155</v>
      </c>
      <c r="D2474" s="1">
        <v>30951</v>
      </c>
      <c r="E2474" s="10">
        <v>1984</v>
      </c>
      <c r="F2474">
        <v>5</v>
      </c>
      <c r="G2474">
        <v>8</v>
      </c>
      <c r="H2474" s="12">
        <f>ufc_fighters[[#This Row],[weight_pounds]]*0.45359237</f>
        <v>70.306817350000003</v>
      </c>
      <c r="I2474" s="12">
        <f>ufc_fighters[[#This Row],[height_feet]]*30.48+ufc_fighters[[#This Row],[height_inches]]*2.54</f>
        <v>172.72</v>
      </c>
    </row>
    <row r="2475" spans="1:9">
      <c r="A2475">
        <v>2474</v>
      </c>
      <c r="B2475" t="s">
        <v>2479</v>
      </c>
      <c r="D2475" s="1"/>
      <c r="E2475" s="10">
        <v>0</v>
      </c>
      <c r="H2475" s="12">
        <f>ufc_fighters[[#This Row],[weight_pounds]]*0.45359237</f>
        <v>0</v>
      </c>
      <c r="I2475" s="12">
        <f>ufc_fighters[[#This Row],[height_feet]]*30.48+ufc_fighters[[#This Row],[height_inches]]*2.54</f>
        <v>0</v>
      </c>
    </row>
    <row r="2476" spans="1:9">
      <c r="A2476">
        <v>2475</v>
      </c>
      <c r="B2476" t="s">
        <v>2480</v>
      </c>
      <c r="C2476">
        <v>205</v>
      </c>
      <c r="D2476" s="1">
        <v>33498</v>
      </c>
      <c r="E2476" s="10">
        <v>1991</v>
      </c>
      <c r="F2476">
        <v>6</v>
      </c>
      <c r="G2476">
        <v>3</v>
      </c>
      <c r="H2476" s="12">
        <f>ufc_fighters[[#This Row],[weight_pounds]]*0.45359237</f>
        <v>92.986435850000007</v>
      </c>
      <c r="I2476" s="12">
        <f>ufc_fighters[[#This Row],[height_feet]]*30.48+ufc_fighters[[#This Row],[height_inches]]*2.54</f>
        <v>190.5</v>
      </c>
    </row>
    <row r="2477" spans="1:9">
      <c r="A2477">
        <v>2476</v>
      </c>
      <c r="B2477" t="s">
        <v>2481</v>
      </c>
      <c r="C2477">
        <v>135</v>
      </c>
      <c r="D2477" s="1">
        <v>33806</v>
      </c>
      <c r="E2477" s="10">
        <v>1992</v>
      </c>
      <c r="F2477">
        <v>5</v>
      </c>
      <c r="G2477">
        <v>8</v>
      </c>
      <c r="H2477" s="12">
        <f>ufc_fighters[[#This Row],[weight_pounds]]*0.45359237</f>
        <v>61.23496995</v>
      </c>
      <c r="I2477" s="12">
        <f>ufc_fighters[[#This Row],[height_feet]]*30.48+ufc_fighters[[#This Row],[height_inches]]*2.54</f>
        <v>172.72</v>
      </c>
    </row>
    <row r="2478" spans="1:9">
      <c r="A2478">
        <v>2477</v>
      </c>
      <c r="B2478" t="s">
        <v>2482</v>
      </c>
      <c r="C2478">
        <v>220</v>
      </c>
      <c r="D2478" s="1">
        <v>24041</v>
      </c>
      <c r="E2478" s="10">
        <v>1965</v>
      </c>
      <c r="F2478">
        <v>5</v>
      </c>
      <c r="G2478">
        <v>9</v>
      </c>
      <c r="H2478" s="12">
        <f>ufc_fighters[[#This Row],[weight_pounds]]*0.45359237</f>
        <v>99.79032140000001</v>
      </c>
      <c r="I2478" s="12">
        <f>ufc_fighters[[#This Row],[height_feet]]*30.48+ufc_fighters[[#This Row],[height_inches]]*2.54</f>
        <v>175.26</v>
      </c>
    </row>
    <row r="2479" spans="1:9">
      <c r="A2479">
        <v>2478</v>
      </c>
      <c r="B2479" t="s">
        <v>2483</v>
      </c>
      <c r="C2479">
        <v>205</v>
      </c>
      <c r="D2479" s="1"/>
      <c r="E2479" s="10">
        <v>0</v>
      </c>
      <c r="F2479">
        <v>5</v>
      </c>
      <c r="G2479">
        <v>11</v>
      </c>
      <c r="H2479" s="12">
        <f>ufc_fighters[[#This Row],[weight_pounds]]*0.45359237</f>
        <v>92.986435850000007</v>
      </c>
      <c r="I2479" s="12">
        <f>ufc_fighters[[#This Row],[height_feet]]*30.48+ufc_fighters[[#This Row],[height_inches]]*2.54</f>
        <v>180.34</v>
      </c>
    </row>
    <row r="2480" spans="1:9">
      <c r="A2480">
        <v>2479</v>
      </c>
      <c r="B2480" t="s">
        <v>2484</v>
      </c>
      <c r="C2480">
        <v>135</v>
      </c>
      <c r="D2480" s="1">
        <v>32739</v>
      </c>
      <c r="E2480" s="10">
        <v>1989</v>
      </c>
      <c r="F2480">
        <v>5</v>
      </c>
      <c r="G2480">
        <v>6</v>
      </c>
      <c r="H2480" s="12">
        <f>ufc_fighters[[#This Row],[weight_pounds]]*0.45359237</f>
        <v>61.23496995</v>
      </c>
      <c r="I2480" s="12">
        <f>ufc_fighters[[#This Row],[height_feet]]*30.48+ufc_fighters[[#This Row],[height_inches]]*2.54</f>
        <v>167.64000000000001</v>
      </c>
    </row>
    <row r="2481" spans="1:9">
      <c r="A2481">
        <v>2480</v>
      </c>
      <c r="B2481" t="s">
        <v>2485</v>
      </c>
      <c r="C2481">
        <v>155</v>
      </c>
      <c r="D2481" s="1">
        <v>28982</v>
      </c>
      <c r="E2481" s="10">
        <v>1979</v>
      </c>
      <c r="F2481">
        <v>5</v>
      </c>
      <c r="G2481">
        <v>8</v>
      </c>
      <c r="H2481" s="12">
        <f>ufc_fighters[[#This Row],[weight_pounds]]*0.45359237</f>
        <v>70.306817350000003</v>
      </c>
      <c r="I2481" s="12">
        <f>ufc_fighters[[#This Row],[height_feet]]*30.48+ufc_fighters[[#This Row],[height_inches]]*2.54</f>
        <v>172.72</v>
      </c>
    </row>
    <row r="2482" spans="1:9">
      <c r="A2482">
        <v>2481</v>
      </c>
      <c r="B2482" t="s">
        <v>2486</v>
      </c>
      <c r="C2482">
        <v>155</v>
      </c>
      <c r="D2482" s="1">
        <v>34155</v>
      </c>
      <c r="E2482" s="10">
        <v>1993</v>
      </c>
      <c r="F2482">
        <v>6</v>
      </c>
      <c r="G2482">
        <v>3</v>
      </c>
      <c r="H2482" s="12">
        <f>ufc_fighters[[#This Row],[weight_pounds]]*0.45359237</f>
        <v>70.306817350000003</v>
      </c>
      <c r="I2482" s="12">
        <f>ufc_fighters[[#This Row],[height_feet]]*30.48+ufc_fighters[[#This Row],[height_inches]]*2.54</f>
        <v>190.5</v>
      </c>
    </row>
    <row r="2483" spans="1:9">
      <c r="A2483">
        <v>2482</v>
      </c>
      <c r="B2483" t="s">
        <v>2487</v>
      </c>
      <c r="C2483">
        <v>235</v>
      </c>
      <c r="D2483" s="1">
        <v>24685</v>
      </c>
      <c r="E2483" s="10">
        <v>1967</v>
      </c>
      <c r="F2483">
        <v>6</v>
      </c>
      <c r="G2483">
        <v>1</v>
      </c>
      <c r="H2483" s="12">
        <f>ufc_fighters[[#This Row],[weight_pounds]]*0.45359237</f>
        <v>106.59420695</v>
      </c>
      <c r="I2483" s="12">
        <f>ufc_fighters[[#This Row],[height_feet]]*30.48+ufc_fighters[[#This Row],[height_inches]]*2.54</f>
        <v>185.42</v>
      </c>
    </row>
    <row r="2484" spans="1:9">
      <c r="A2484">
        <v>2483</v>
      </c>
      <c r="B2484" t="s">
        <v>2488</v>
      </c>
      <c r="C2484">
        <v>145</v>
      </c>
      <c r="D2484" s="1">
        <v>30658</v>
      </c>
      <c r="E2484" s="10">
        <v>1983</v>
      </c>
      <c r="H2484" s="12">
        <f>ufc_fighters[[#This Row],[weight_pounds]]*0.45359237</f>
        <v>65.770893650000005</v>
      </c>
      <c r="I2484" s="12">
        <f>ufc_fighters[[#This Row],[height_feet]]*30.48+ufc_fighters[[#This Row],[height_inches]]*2.54</f>
        <v>0</v>
      </c>
    </row>
    <row r="2485" spans="1:9">
      <c r="A2485">
        <v>2484</v>
      </c>
      <c r="B2485" t="s">
        <v>2489</v>
      </c>
      <c r="C2485">
        <v>170</v>
      </c>
      <c r="D2485" s="1">
        <v>32022</v>
      </c>
      <c r="E2485" s="10">
        <v>1987</v>
      </c>
      <c r="F2485">
        <v>6</v>
      </c>
      <c r="G2485">
        <v>1</v>
      </c>
      <c r="H2485" s="12">
        <f>ufc_fighters[[#This Row],[weight_pounds]]*0.45359237</f>
        <v>77.110702900000007</v>
      </c>
      <c r="I2485" s="12">
        <f>ufc_fighters[[#This Row],[height_feet]]*30.48+ufc_fighters[[#This Row],[height_inches]]*2.54</f>
        <v>185.42</v>
      </c>
    </row>
    <row r="2486" spans="1:9">
      <c r="A2486">
        <v>2485</v>
      </c>
      <c r="B2486" t="s">
        <v>2490</v>
      </c>
      <c r="C2486">
        <v>155</v>
      </c>
      <c r="D2486" s="1">
        <v>28837</v>
      </c>
      <c r="E2486" s="10">
        <v>1978</v>
      </c>
      <c r="F2486">
        <v>5</v>
      </c>
      <c r="G2486">
        <v>9</v>
      </c>
      <c r="H2486" s="12">
        <f>ufc_fighters[[#This Row],[weight_pounds]]*0.45359237</f>
        <v>70.306817350000003</v>
      </c>
      <c r="I2486" s="12">
        <f>ufc_fighters[[#This Row],[height_feet]]*30.48+ufc_fighters[[#This Row],[height_inches]]*2.54</f>
        <v>175.26</v>
      </c>
    </row>
    <row r="2487" spans="1:9">
      <c r="A2487">
        <v>2486</v>
      </c>
      <c r="B2487" t="s">
        <v>2491</v>
      </c>
      <c r="C2487">
        <v>205</v>
      </c>
      <c r="D2487" s="1">
        <v>29306</v>
      </c>
      <c r="E2487" s="10">
        <v>1980</v>
      </c>
      <c r="F2487">
        <v>6</v>
      </c>
      <c r="G2487">
        <v>4</v>
      </c>
      <c r="H2487" s="12">
        <f>ufc_fighters[[#This Row],[weight_pounds]]*0.45359237</f>
        <v>92.986435850000007</v>
      </c>
      <c r="I2487" s="12">
        <f>ufc_fighters[[#This Row],[height_feet]]*30.48+ufc_fighters[[#This Row],[height_inches]]*2.54</f>
        <v>193.04</v>
      </c>
    </row>
    <row r="2488" spans="1:9">
      <c r="A2488">
        <v>2487</v>
      </c>
      <c r="B2488" t="s">
        <v>2492</v>
      </c>
      <c r="C2488">
        <v>115</v>
      </c>
      <c r="D2488" s="1">
        <v>30346</v>
      </c>
      <c r="E2488" s="10">
        <v>1983</v>
      </c>
      <c r="F2488">
        <v>5</v>
      </c>
      <c r="G2488">
        <v>5</v>
      </c>
      <c r="H2488" s="12">
        <f>ufc_fighters[[#This Row],[weight_pounds]]*0.45359237</f>
        <v>52.163122550000004</v>
      </c>
      <c r="I2488" s="12">
        <f>ufc_fighters[[#This Row],[height_feet]]*30.48+ufc_fighters[[#This Row],[height_inches]]*2.54</f>
        <v>165.1</v>
      </c>
    </row>
    <row r="2489" spans="1:9">
      <c r="A2489">
        <v>2488</v>
      </c>
      <c r="B2489" t="s">
        <v>2493</v>
      </c>
      <c r="C2489">
        <v>170</v>
      </c>
      <c r="D2489" s="1">
        <v>30075</v>
      </c>
      <c r="E2489" s="10">
        <v>1982</v>
      </c>
      <c r="F2489">
        <v>6</v>
      </c>
      <c r="G2489">
        <v>0</v>
      </c>
      <c r="H2489" s="12">
        <f>ufc_fighters[[#This Row],[weight_pounds]]*0.45359237</f>
        <v>77.110702900000007</v>
      </c>
      <c r="I2489" s="12">
        <f>ufc_fighters[[#This Row],[height_feet]]*30.48+ufc_fighters[[#This Row],[height_inches]]*2.54</f>
        <v>182.88</v>
      </c>
    </row>
    <row r="2490" spans="1:9">
      <c r="A2490">
        <v>2489</v>
      </c>
      <c r="B2490" t="s">
        <v>2494</v>
      </c>
      <c r="C2490">
        <v>135</v>
      </c>
      <c r="D2490" s="1">
        <v>32391</v>
      </c>
      <c r="E2490" s="10">
        <v>1988</v>
      </c>
      <c r="F2490">
        <v>5</v>
      </c>
      <c r="G2490">
        <v>7</v>
      </c>
      <c r="H2490" s="12">
        <f>ufc_fighters[[#This Row],[weight_pounds]]*0.45359237</f>
        <v>61.23496995</v>
      </c>
      <c r="I2490" s="12">
        <f>ufc_fighters[[#This Row],[height_feet]]*30.48+ufc_fighters[[#This Row],[height_inches]]*2.54</f>
        <v>170.18</v>
      </c>
    </row>
    <row r="2491" spans="1:9">
      <c r="A2491">
        <v>2490</v>
      </c>
      <c r="B2491" t="s">
        <v>2495</v>
      </c>
      <c r="D2491" s="1"/>
      <c r="E2491" s="10">
        <v>0</v>
      </c>
      <c r="F2491">
        <v>5</v>
      </c>
      <c r="G2491">
        <v>4</v>
      </c>
      <c r="H2491" s="12">
        <f>ufc_fighters[[#This Row],[weight_pounds]]*0.45359237</f>
        <v>0</v>
      </c>
      <c r="I2491" s="12">
        <f>ufc_fighters[[#This Row],[height_feet]]*30.48+ufc_fighters[[#This Row],[height_inches]]*2.54</f>
        <v>162.56</v>
      </c>
    </row>
    <row r="2492" spans="1:9">
      <c r="A2492">
        <v>2491</v>
      </c>
      <c r="B2492" t="s">
        <v>2496</v>
      </c>
      <c r="C2492">
        <v>145</v>
      </c>
      <c r="D2492" s="1">
        <v>31960</v>
      </c>
      <c r="E2492" s="10">
        <v>1987</v>
      </c>
      <c r="F2492">
        <v>5</v>
      </c>
      <c r="G2492">
        <v>7</v>
      </c>
      <c r="H2492" s="12">
        <f>ufc_fighters[[#This Row],[weight_pounds]]*0.45359237</f>
        <v>65.770893650000005</v>
      </c>
      <c r="I2492" s="12">
        <f>ufc_fighters[[#This Row],[height_feet]]*30.48+ufc_fighters[[#This Row],[height_inches]]*2.54</f>
        <v>170.18</v>
      </c>
    </row>
    <row r="2493" spans="1:9">
      <c r="A2493">
        <v>2492</v>
      </c>
      <c r="B2493" t="s">
        <v>2497</v>
      </c>
      <c r="C2493">
        <v>170</v>
      </c>
      <c r="D2493" s="1"/>
      <c r="E2493" s="10">
        <v>0</v>
      </c>
      <c r="F2493">
        <v>5</v>
      </c>
      <c r="G2493">
        <v>10</v>
      </c>
      <c r="H2493" s="12">
        <f>ufc_fighters[[#This Row],[weight_pounds]]*0.45359237</f>
        <v>77.110702900000007</v>
      </c>
      <c r="I2493" s="12">
        <f>ufc_fighters[[#This Row],[height_feet]]*30.48+ufc_fighters[[#This Row],[height_inches]]*2.54</f>
        <v>177.8</v>
      </c>
    </row>
    <row r="2494" spans="1:9">
      <c r="A2494">
        <v>2493</v>
      </c>
      <c r="B2494" t="s">
        <v>2498</v>
      </c>
      <c r="C2494">
        <v>170</v>
      </c>
      <c r="D2494" s="1">
        <v>34248</v>
      </c>
      <c r="E2494" s="10">
        <v>1993</v>
      </c>
      <c r="F2494">
        <v>6</v>
      </c>
      <c r="G2494">
        <v>1</v>
      </c>
      <c r="H2494" s="12">
        <f>ufc_fighters[[#This Row],[weight_pounds]]*0.45359237</f>
        <v>77.110702900000007</v>
      </c>
      <c r="I2494" s="12">
        <f>ufc_fighters[[#This Row],[height_feet]]*30.48+ufc_fighters[[#This Row],[height_inches]]*2.54</f>
        <v>185.42</v>
      </c>
    </row>
    <row r="2495" spans="1:9">
      <c r="A2495">
        <v>2494</v>
      </c>
      <c r="B2495" t="s">
        <v>2499</v>
      </c>
      <c r="C2495">
        <v>145</v>
      </c>
      <c r="D2495" s="1">
        <v>31485</v>
      </c>
      <c r="E2495" s="10">
        <v>1986</v>
      </c>
      <c r="F2495">
        <v>5</v>
      </c>
      <c r="G2495">
        <v>8</v>
      </c>
      <c r="H2495" s="12">
        <f>ufc_fighters[[#This Row],[weight_pounds]]*0.45359237</f>
        <v>65.770893650000005</v>
      </c>
      <c r="I2495" s="12">
        <f>ufc_fighters[[#This Row],[height_feet]]*30.48+ufc_fighters[[#This Row],[height_inches]]*2.54</f>
        <v>172.72</v>
      </c>
    </row>
    <row r="2496" spans="1:9">
      <c r="A2496">
        <v>2495</v>
      </c>
      <c r="B2496" t="s">
        <v>2500</v>
      </c>
      <c r="C2496">
        <v>115</v>
      </c>
      <c r="D2496" s="1">
        <v>34209</v>
      </c>
      <c r="E2496" s="10">
        <v>1993</v>
      </c>
      <c r="F2496">
        <v>5</v>
      </c>
      <c r="G2496">
        <v>1</v>
      </c>
      <c r="H2496" s="12">
        <f>ufc_fighters[[#This Row],[weight_pounds]]*0.45359237</f>
        <v>52.163122550000004</v>
      </c>
      <c r="I2496" s="12">
        <f>ufc_fighters[[#This Row],[height_feet]]*30.48+ufc_fighters[[#This Row],[height_inches]]*2.54</f>
        <v>154.94</v>
      </c>
    </row>
    <row r="2497" spans="1:9">
      <c r="A2497">
        <v>2496</v>
      </c>
      <c r="B2497" t="s">
        <v>2501</v>
      </c>
      <c r="C2497">
        <v>185</v>
      </c>
      <c r="D2497" s="1">
        <v>31965</v>
      </c>
      <c r="E2497" s="10">
        <v>1987</v>
      </c>
      <c r="H2497" s="12">
        <f>ufc_fighters[[#This Row],[weight_pounds]]*0.45359237</f>
        <v>83.914588450000011</v>
      </c>
      <c r="I2497" s="12">
        <f>ufc_fighters[[#This Row],[height_feet]]*30.48+ufc_fighters[[#This Row],[height_inches]]*2.54</f>
        <v>0</v>
      </c>
    </row>
    <row r="2498" spans="1:9">
      <c r="A2498">
        <v>2497</v>
      </c>
      <c r="B2498" t="s">
        <v>2502</v>
      </c>
      <c r="C2498">
        <v>185</v>
      </c>
      <c r="D2498" s="1">
        <v>33220</v>
      </c>
      <c r="E2498" s="10">
        <v>1990</v>
      </c>
      <c r="F2498">
        <v>5</v>
      </c>
      <c r="G2498">
        <v>10</v>
      </c>
      <c r="H2498" s="12">
        <f>ufc_fighters[[#This Row],[weight_pounds]]*0.45359237</f>
        <v>83.914588450000011</v>
      </c>
      <c r="I2498" s="12">
        <f>ufc_fighters[[#This Row],[height_feet]]*30.48+ufc_fighters[[#This Row],[height_inches]]*2.54</f>
        <v>177.8</v>
      </c>
    </row>
    <row r="2499" spans="1:9">
      <c r="A2499">
        <v>2498</v>
      </c>
      <c r="B2499" t="s">
        <v>2503</v>
      </c>
      <c r="C2499">
        <v>135</v>
      </c>
      <c r="D2499" s="1"/>
      <c r="E2499" s="10">
        <v>0</v>
      </c>
      <c r="F2499">
        <v>5</v>
      </c>
      <c r="G2499">
        <v>8</v>
      </c>
      <c r="H2499" s="12">
        <f>ufc_fighters[[#This Row],[weight_pounds]]*0.45359237</f>
        <v>61.23496995</v>
      </c>
      <c r="I2499" s="12">
        <f>ufc_fighters[[#This Row],[height_feet]]*30.48+ufc_fighters[[#This Row],[height_inches]]*2.54</f>
        <v>172.72</v>
      </c>
    </row>
    <row r="2500" spans="1:9">
      <c r="A2500">
        <v>2499</v>
      </c>
      <c r="B2500" t="s">
        <v>2504</v>
      </c>
      <c r="C2500">
        <v>155</v>
      </c>
      <c r="D2500" s="1"/>
      <c r="E2500" s="10">
        <v>0</v>
      </c>
      <c r="F2500">
        <v>5</v>
      </c>
      <c r="G2500">
        <v>5</v>
      </c>
      <c r="H2500" s="12">
        <f>ufc_fighters[[#This Row],[weight_pounds]]*0.45359237</f>
        <v>70.306817350000003</v>
      </c>
      <c r="I2500" s="12">
        <f>ufc_fighters[[#This Row],[height_feet]]*30.48+ufc_fighters[[#This Row],[height_inches]]*2.54</f>
        <v>165.1</v>
      </c>
    </row>
    <row r="2501" spans="1:9">
      <c r="A2501">
        <v>2500</v>
      </c>
      <c r="B2501" t="s">
        <v>2505</v>
      </c>
      <c r="C2501">
        <v>135</v>
      </c>
      <c r="D2501" s="1">
        <v>32831</v>
      </c>
      <c r="E2501" s="10">
        <v>1989</v>
      </c>
      <c r="F2501">
        <v>5</v>
      </c>
      <c r="G2501">
        <v>8</v>
      </c>
      <c r="H2501" s="12">
        <f>ufc_fighters[[#This Row],[weight_pounds]]*0.45359237</f>
        <v>61.23496995</v>
      </c>
      <c r="I2501" s="12">
        <f>ufc_fighters[[#This Row],[height_feet]]*30.48+ufc_fighters[[#This Row],[height_inches]]*2.54</f>
        <v>172.72</v>
      </c>
    </row>
    <row r="2502" spans="1:9">
      <c r="A2502">
        <v>2501</v>
      </c>
      <c r="B2502" t="s">
        <v>2506</v>
      </c>
      <c r="C2502">
        <v>155</v>
      </c>
      <c r="D2502" s="1">
        <v>32639</v>
      </c>
      <c r="E2502" s="10">
        <v>1989</v>
      </c>
      <c r="F2502">
        <v>5</v>
      </c>
      <c r="G2502">
        <v>11</v>
      </c>
      <c r="H2502" s="12">
        <f>ufc_fighters[[#This Row],[weight_pounds]]*0.45359237</f>
        <v>70.306817350000003</v>
      </c>
      <c r="I2502" s="12">
        <f>ufc_fighters[[#This Row],[height_feet]]*30.48+ufc_fighters[[#This Row],[height_inches]]*2.54</f>
        <v>180.34</v>
      </c>
    </row>
    <row r="2503" spans="1:9">
      <c r="A2503">
        <v>2502</v>
      </c>
      <c r="B2503" t="s">
        <v>2507</v>
      </c>
      <c r="C2503">
        <v>145</v>
      </c>
      <c r="D2503" s="1">
        <v>32753</v>
      </c>
      <c r="E2503" s="10">
        <v>1989</v>
      </c>
      <c r="F2503">
        <v>5</v>
      </c>
      <c r="G2503">
        <v>6</v>
      </c>
      <c r="H2503" s="12">
        <f>ufc_fighters[[#This Row],[weight_pounds]]*0.45359237</f>
        <v>65.770893650000005</v>
      </c>
      <c r="I2503" s="12">
        <f>ufc_fighters[[#This Row],[height_feet]]*30.48+ufc_fighters[[#This Row],[height_inches]]*2.54</f>
        <v>167.64000000000001</v>
      </c>
    </row>
    <row r="2504" spans="1:9">
      <c r="A2504">
        <v>2503</v>
      </c>
      <c r="B2504" t="s">
        <v>2508</v>
      </c>
      <c r="C2504">
        <v>185</v>
      </c>
      <c r="D2504" s="1">
        <v>32316</v>
      </c>
      <c r="E2504" s="10">
        <v>1988</v>
      </c>
      <c r="F2504">
        <v>6</v>
      </c>
      <c r="G2504">
        <v>1</v>
      </c>
      <c r="H2504" s="12">
        <f>ufc_fighters[[#This Row],[weight_pounds]]*0.45359237</f>
        <v>83.914588450000011</v>
      </c>
      <c r="I2504" s="12">
        <f>ufc_fighters[[#This Row],[height_feet]]*30.48+ufc_fighters[[#This Row],[height_inches]]*2.54</f>
        <v>185.42</v>
      </c>
    </row>
    <row r="2505" spans="1:9">
      <c r="A2505">
        <v>2504</v>
      </c>
      <c r="B2505" t="s">
        <v>2509</v>
      </c>
      <c r="D2505" s="1"/>
      <c r="E2505" s="10">
        <v>0</v>
      </c>
      <c r="H2505" s="12">
        <f>ufc_fighters[[#This Row],[weight_pounds]]*0.45359237</f>
        <v>0</v>
      </c>
      <c r="I2505" s="12">
        <f>ufc_fighters[[#This Row],[height_feet]]*30.48+ufc_fighters[[#This Row],[height_inches]]*2.54</f>
        <v>0</v>
      </c>
    </row>
    <row r="2506" spans="1:9">
      <c r="A2506">
        <v>2505</v>
      </c>
      <c r="B2506" t="s">
        <v>2510</v>
      </c>
      <c r="C2506">
        <v>125</v>
      </c>
      <c r="D2506" s="1">
        <v>33684</v>
      </c>
      <c r="E2506" s="10">
        <v>1992</v>
      </c>
      <c r="F2506">
        <v>5</v>
      </c>
      <c r="G2506">
        <v>6</v>
      </c>
      <c r="H2506" s="12">
        <f>ufc_fighters[[#This Row],[weight_pounds]]*0.45359237</f>
        <v>56.699046250000002</v>
      </c>
      <c r="I2506" s="12">
        <f>ufc_fighters[[#This Row],[height_feet]]*30.48+ufc_fighters[[#This Row],[height_inches]]*2.54</f>
        <v>167.64000000000001</v>
      </c>
    </row>
    <row r="2507" spans="1:9">
      <c r="A2507">
        <v>2506</v>
      </c>
      <c r="B2507" t="s">
        <v>2511</v>
      </c>
      <c r="C2507">
        <v>170</v>
      </c>
      <c r="D2507" s="1">
        <v>32125</v>
      </c>
      <c r="E2507" s="10">
        <v>1987</v>
      </c>
      <c r="F2507">
        <v>5</v>
      </c>
      <c r="G2507">
        <v>10</v>
      </c>
      <c r="H2507" s="12">
        <f>ufc_fighters[[#This Row],[weight_pounds]]*0.45359237</f>
        <v>77.110702900000007</v>
      </c>
      <c r="I2507" s="12">
        <f>ufc_fighters[[#This Row],[height_feet]]*30.48+ufc_fighters[[#This Row],[height_inches]]*2.54</f>
        <v>177.8</v>
      </c>
    </row>
    <row r="2508" spans="1:9">
      <c r="A2508">
        <v>2507</v>
      </c>
      <c r="B2508" t="s">
        <v>2512</v>
      </c>
      <c r="C2508">
        <v>205</v>
      </c>
      <c r="D2508" s="1">
        <v>26577</v>
      </c>
      <c r="E2508" s="10">
        <v>1972</v>
      </c>
      <c r="F2508">
        <v>6</v>
      </c>
      <c r="G2508">
        <v>3</v>
      </c>
      <c r="H2508" s="12">
        <f>ufc_fighters[[#This Row],[weight_pounds]]*0.45359237</f>
        <v>92.986435850000007</v>
      </c>
      <c r="I2508" s="12">
        <f>ufc_fighters[[#This Row],[height_feet]]*30.48+ufc_fighters[[#This Row],[height_inches]]*2.54</f>
        <v>190.5</v>
      </c>
    </row>
    <row r="2509" spans="1:9">
      <c r="A2509">
        <v>2508</v>
      </c>
      <c r="B2509" t="s">
        <v>2513</v>
      </c>
      <c r="C2509">
        <v>170</v>
      </c>
      <c r="D2509" s="1">
        <v>31191</v>
      </c>
      <c r="E2509" s="10">
        <v>1985</v>
      </c>
      <c r="F2509">
        <v>6</v>
      </c>
      <c r="G2509">
        <v>0</v>
      </c>
      <c r="H2509" s="12">
        <f>ufc_fighters[[#This Row],[weight_pounds]]*0.45359237</f>
        <v>77.110702900000007</v>
      </c>
      <c r="I2509" s="12">
        <f>ufc_fighters[[#This Row],[height_feet]]*30.48+ufc_fighters[[#This Row],[height_inches]]*2.54</f>
        <v>182.88</v>
      </c>
    </row>
    <row r="2510" spans="1:9">
      <c r="A2510">
        <v>2509</v>
      </c>
      <c r="B2510" t="s">
        <v>2514</v>
      </c>
      <c r="C2510">
        <v>135</v>
      </c>
      <c r="D2510" s="1">
        <v>34135</v>
      </c>
      <c r="E2510" s="10">
        <v>1993</v>
      </c>
      <c r="F2510">
        <v>5</v>
      </c>
      <c r="G2510">
        <v>7</v>
      </c>
      <c r="H2510" s="12">
        <f>ufc_fighters[[#This Row],[weight_pounds]]*0.45359237</f>
        <v>61.23496995</v>
      </c>
      <c r="I2510" s="12">
        <f>ufc_fighters[[#This Row],[height_feet]]*30.48+ufc_fighters[[#This Row],[height_inches]]*2.54</f>
        <v>170.18</v>
      </c>
    </row>
    <row r="2511" spans="1:9">
      <c r="A2511">
        <v>2510</v>
      </c>
      <c r="B2511" t="s">
        <v>2515</v>
      </c>
      <c r="C2511">
        <v>196</v>
      </c>
      <c r="D2511" s="1"/>
      <c r="E2511" s="10">
        <v>0</v>
      </c>
      <c r="F2511">
        <v>5</v>
      </c>
      <c r="G2511">
        <v>11</v>
      </c>
      <c r="H2511" s="12">
        <f>ufc_fighters[[#This Row],[weight_pounds]]*0.45359237</f>
        <v>88.904104520000004</v>
      </c>
      <c r="I2511" s="12">
        <f>ufc_fighters[[#This Row],[height_feet]]*30.48+ufc_fighters[[#This Row],[height_inches]]*2.54</f>
        <v>180.34</v>
      </c>
    </row>
    <row r="2512" spans="1:9">
      <c r="A2512">
        <v>2511</v>
      </c>
      <c r="B2512" t="s">
        <v>2516</v>
      </c>
      <c r="C2512">
        <v>135</v>
      </c>
      <c r="D2512" s="1">
        <v>30696</v>
      </c>
      <c r="E2512" s="10">
        <v>1984</v>
      </c>
      <c r="F2512">
        <v>5</v>
      </c>
      <c r="G2512">
        <v>6</v>
      </c>
      <c r="H2512" s="12">
        <f>ufc_fighters[[#This Row],[weight_pounds]]*0.45359237</f>
        <v>61.23496995</v>
      </c>
      <c r="I2512" s="12">
        <f>ufc_fighters[[#This Row],[height_feet]]*30.48+ufc_fighters[[#This Row],[height_inches]]*2.54</f>
        <v>167.64000000000001</v>
      </c>
    </row>
    <row r="2513" spans="1:9">
      <c r="A2513">
        <v>2512</v>
      </c>
      <c r="B2513" t="s">
        <v>2517</v>
      </c>
      <c r="C2513">
        <v>262</v>
      </c>
      <c r="D2513" s="1">
        <v>32576</v>
      </c>
      <c r="E2513" s="10">
        <v>1989</v>
      </c>
      <c r="F2513">
        <v>6</v>
      </c>
      <c r="G2513">
        <v>3</v>
      </c>
      <c r="H2513" s="12">
        <f>ufc_fighters[[#This Row],[weight_pounds]]*0.45359237</f>
        <v>118.84120094000001</v>
      </c>
      <c r="I2513" s="12">
        <f>ufc_fighters[[#This Row],[height_feet]]*30.48+ufc_fighters[[#This Row],[height_inches]]*2.54</f>
        <v>190.5</v>
      </c>
    </row>
    <row r="2514" spans="1:9">
      <c r="A2514">
        <v>2513</v>
      </c>
      <c r="B2514" t="s">
        <v>2518</v>
      </c>
      <c r="C2514">
        <v>240</v>
      </c>
      <c r="D2514" s="1">
        <v>33069</v>
      </c>
      <c r="E2514" s="10">
        <v>1990</v>
      </c>
      <c r="F2514">
        <v>6</v>
      </c>
      <c r="G2514">
        <v>3</v>
      </c>
      <c r="H2514" s="12">
        <f>ufc_fighters[[#This Row],[weight_pounds]]*0.45359237</f>
        <v>108.86216880000001</v>
      </c>
      <c r="I2514" s="12">
        <f>ufc_fighters[[#This Row],[height_feet]]*30.48+ufc_fighters[[#This Row],[height_inches]]*2.54</f>
        <v>190.5</v>
      </c>
    </row>
    <row r="2515" spans="1:9">
      <c r="A2515">
        <v>2514</v>
      </c>
      <c r="B2515" t="s">
        <v>2519</v>
      </c>
      <c r="C2515">
        <v>155</v>
      </c>
      <c r="D2515" s="1"/>
      <c r="E2515" s="10">
        <v>0</v>
      </c>
      <c r="H2515" s="12">
        <f>ufc_fighters[[#This Row],[weight_pounds]]*0.45359237</f>
        <v>70.306817350000003</v>
      </c>
      <c r="I2515" s="12">
        <f>ufc_fighters[[#This Row],[height_feet]]*30.48+ufc_fighters[[#This Row],[height_inches]]*2.54</f>
        <v>0</v>
      </c>
    </row>
    <row r="2516" spans="1:9">
      <c r="A2516">
        <v>2515</v>
      </c>
      <c r="B2516" t="s">
        <v>2520</v>
      </c>
      <c r="C2516">
        <v>170</v>
      </c>
      <c r="D2516" s="1">
        <v>33496</v>
      </c>
      <c r="E2516" s="10">
        <v>1991</v>
      </c>
      <c r="F2516">
        <v>5</v>
      </c>
      <c r="G2516">
        <v>10</v>
      </c>
      <c r="H2516" s="12">
        <f>ufc_fighters[[#This Row],[weight_pounds]]*0.45359237</f>
        <v>77.110702900000007</v>
      </c>
      <c r="I2516" s="12">
        <f>ufc_fighters[[#This Row],[height_feet]]*30.48+ufc_fighters[[#This Row],[height_inches]]*2.54</f>
        <v>177.8</v>
      </c>
    </row>
    <row r="2517" spans="1:9">
      <c r="A2517">
        <v>2516</v>
      </c>
      <c r="B2517" t="s">
        <v>2521</v>
      </c>
      <c r="C2517">
        <v>400</v>
      </c>
      <c r="D2517" s="1"/>
      <c r="E2517" s="10">
        <v>0</v>
      </c>
      <c r="F2517">
        <v>6</v>
      </c>
      <c r="G2517">
        <v>11</v>
      </c>
      <c r="H2517" s="12">
        <f>ufc_fighters[[#This Row],[weight_pounds]]*0.45359237</f>
        <v>181.436948</v>
      </c>
      <c r="I2517" s="12">
        <f>ufc_fighters[[#This Row],[height_feet]]*30.48+ufc_fighters[[#This Row],[height_inches]]*2.54</f>
        <v>210.82</v>
      </c>
    </row>
    <row r="2518" spans="1:9">
      <c r="A2518">
        <v>2517</v>
      </c>
      <c r="B2518" t="s">
        <v>2522</v>
      </c>
      <c r="C2518">
        <v>145</v>
      </c>
      <c r="D2518" s="1">
        <v>33227</v>
      </c>
      <c r="E2518" s="10">
        <v>1990</v>
      </c>
      <c r="F2518">
        <v>5</v>
      </c>
      <c r="G2518">
        <v>11</v>
      </c>
      <c r="H2518" s="12">
        <f>ufc_fighters[[#This Row],[weight_pounds]]*0.45359237</f>
        <v>65.770893650000005</v>
      </c>
      <c r="I2518" s="12">
        <f>ufc_fighters[[#This Row],[height_feet]]*30.48+ufc_fighters[[#This Row],[height_inches]]*2.54</f>
        <v>180.34</v>
      </c>
    </row>
    <row r="2519" spans="1:9">
      <c r="A2519">
        <v>2518</v>
      </c>
      <c r="B2519" t="s">
        <v>2523</v>
      </c>
      <c r="C2519">
        <v>145</v>
      </c>
      <c r="D2519" s="1">
        <v>33022</v>
      </c>
      <c r="E2519" s="10">
        <v>1990</v>
      </c>
      <c r="F2519">
        <v>5</v>
      </c>
      <c r="G2519">
        <v>10</v>
      </c>
      <c r="H2519" s="12">
        <f>ufc_fighters[[#This Row],[weight_pounds]]*0.45359237</f>
        <v>65.770893650000005</v>
      </c>
      <c r="I2519" s="12">
        <f>ufc_fighters[[#This Row],[height_feet]]*30.48+ufc_fighters[[#This Row],[height_inches]]*2.54</f>
        <v>177.8</v>
      </c>
    </row>
    <row r="2520" spans="1:9">
      <c r="A2520">
        <v>2519</v>
      </c>
      <c r="B2520" t="s">
        <v>2524</v>
      </c>
      <c r="C2520">
        <v>205</v>
      </c>
      <c r="D2520" s="1">
        <v>29192</v>
      </c>
      <c r="E2520" s="10">
        <v>1979</v>
      </c>
      <c r="F2520">
        <v>6</v>
      </c>
      <c r="G2520">
        <v>0</v>
      </c>
      <c r="H2520" s="12">
        <f>ufc_fighters[[#This Row],[weight_pounds]]*0.45359237</f>
        <v>92.986435850000007</v>
      </c>
      <c r="I2520" s="12">
        <f>ufc_fighters[[#This Row],[height_feet]]*30.48+ufc_fighters[[#This Row],[height_inches]]*2.54</f>
        <v>182.88</v>
      </c>
    </row>
    <row r="2521" spans="1:9">
      <c r="A2521">
        <v>2520</v>
      </c>
      <c r="B2521" t="s">
        <v>2525</v>
      </c>
      <c r="C2521">
        <v>155</v>
      </c>
      <c r="D2521" s="1">
        <v>31804</v>
      </c>
      <c r="E2521" s="10">
        <v>1987</v>
      </c>
      <c r="F2521">
        <v>5</v>
      </c>
      <c r="G2521">
        <v>10</v>
      </c>
      <c r="H2521" s="12">
        <f>ufc_fighters[[#This Row],[weight_pounds]]*0.45359237</f>
        <v>70.306817350000003</v>
      </c>
      <c r="I2521" s="12">
        <f>ufc_fighters[[#This Row],[height_feet]]*30.48+ufc_fighters[[#This Row],[height_inches]]*2.54</f>
        <v>177.8</v>
      </c>
    </row>
    <row r="2522" spans="1:9">
      <c r="A2522">
        <v>2521</v>
      </c>
      <c r="B2522" t="s">
        <v>2526</v>
      </c>
      <c r="C2522">
        <v>170</v>
      </c>
      <c r="D2522" s="1">
        <v>27659</v>
      </c>
      <c r="E2522" s="10">
        <v>1975</v>
      </c>
      <c r="F2522">
        <v>5</v>
      </c>
      <c r="G2522">
        <v>9</v>
      </c>
      <c r="H2522" s="12">
        <f>ufc_fighters[[#This Row],[weight_pounds]]*0.45359237</f>
        <v>77.110702900000007</v>
      </c>
      <c r="I2522" s="12">
        <f>ufc_fighters[[#This Row],[height_feet]]*30.48+ufc_fighters[[#This Row],[height_inches]]*2.54</f>
        <v>175.26</v>
      </c>
    </row>
    <row r="2523" spans="1:9">
      <c r="A2523">
        <v>2522</v>
      </c>
      <c r="B2523" t="s">
        <v>2527</v>
      </c>
      <c r="C2523">
        <v>205</v>
      </c>
      <c r="D2523" s="1"/>
      <c r="E2523" s="10">
        <v>0</v>
      </c>
      <c r="H2523" s="12">
        <f>ufc_fighters[[#This Row],[weight_pounds]]*0.45359237</f>
        <v>92.986435850000007</v>
      </c>
      <c r="I2523" s="12">
        <f>ufc_fighters[[#This Row],[height_feet]]*30.48+ufc_fighters[[#This Row],[height_inches]]*2.54</f>
        <v>0</v>
      </c>
    </row>
    <row r="2524" spans="1:9">
      <c r="A2524">
        <v>2523</v>
      </c>
      <c r="B2524" t="s">
        <v>2528</v>
      </c>
      <c r="C2524">
        <v>155</v>
      </c>
      <c r="D2524" s="1">
        <v>33066</v>
      </c>
      <c r="E2524" s="10">
        <v>1990</v>
      </c>
      <c r="F2524">
        <v>5</v>
      </c>
      <c r="G2524">
        <v>10</v>
      </c>
      <c r="H2524" s="12">
        <f>ufc_fighters[[#This Row],[weight_pounds]]*0.45359237</f>
        <v>70.306817350000003</v>
      </c>
      <c r="I2524" s="12">
        <f>ufc_fighters[[#This Row],[height_feet]]*30.48+ufc_fighters[[#This Row],[height_inches]]*2.54</f>
        <v>177.8</v>
      </c>
    </row>
    <row r="2525" spans="1:9">
      <c r="A2525">
        <v>2524</v>
      </c>
      <c r="B2525" t="s">
        <v>2529</v>
      </c>
      <c r="C2525">
        <v>125</v>
      </c>
      <c r="D2525" s="1">
        <v>34199</v>
      </c>
      <c r="E2525" s="10">
        <v>1993</v>
      </c>
      <c r="F2525">
        <v>5</v>
      </c>
      <c r="G2525">
        <v>6</v>
      </c>
      <c r="H2525" s="12">
        <f>ufc_fighters[[#This Row],[weight_pounds]]*0.45359237</f>
        <v>56.699046250000002</v>
      </c>
      <c r="I2525" s="12">
        <f>ufc_fighters[[#This Row],[height_feet]]*30.48+ufc_fighters[[#This Row],[height_inches]]*2.54</f>
        <v>167.64000000000001</v>
      </c>
    </row>
    <row r="2526" spans="1:9">
      <c r="A2526">
        <v>2525</v>
      </c>
      <c r="B2526" t="s">
        <v>2530</v>
      </c>
      <c r="C2526">
        <v>185</v>
      </c>
      <c r="D2526" s="1">
        <v>30484</v>
      </c>
      <c r="E2526" s="10">
        <v>1983</v>
      </c>
      <c r="H2526" s="12">
        <f>ufc_fighters[[#This Row],[weight_pounds]]*0.45359237</f>
        <v>83.914588450000011</v>
      </c>
      <c r="I2526" s="12">
        <f>ufc_fighters[[#This Row],[height_feet]]*30.48+ufc_fighters[[#This Row],[height_inches]]*2.54</f>
        <v>0</v>
      </c>
    </row>
    <row r="2527" spans="1:9">
      <c r="A2527">
        <v>2526</v>
      </c>
      <c r="B2527" t="s">
        <v>2531</v>
      </c>
      <c r="C2527">
        <v>185</v>
      </c>
      <c r="D2527" s="1">
        <v>29232</v>
      </c>
      <c r="E2527" s="10">
        <v>1980</v>
      </c>
      <c r="F2527">
        <v>6</v>
      </c>
      <c r="G2527">
        <v>0</v>
      </c>
      <c r="H2527" s="12">
        <f>ufc_fighters[[#This Row],[weight_pounds]]*0.45359237</f>
        <v>83.914588450000011</v>
      </c>
      <c r="I2527" s="12">
        <f>ufc_fighters[[#This Row],[height_feet]]*30.48+ufc_fighters[[#This Row],[height_inches]]*2.54</f>
        <v>182.88</v>
      </c>
    </row>
    <row r="2528" spans="1:9">
      <c r="A2528">
        <v>2527</v>
      </c>
      <c r="B2528" t="s">
        <v>2532</v>
      </c>
      <c r="C2528">
        <v>135</v>
      </c>
      <c r="D2528" s="1">
        <v>30388</v>
      </c>
      <c r="E2528" s="10">
        <v>1983</v>
      </c>
      <c r="F2528">
        <v>5</v>
      </c>
      <c r="G2528">
        <v>6</v>
      </c>
      <c r="H2528" s="12">
        <f>ufc_fighters[[#This Row],[weight_pounds]]*0.45359237</f>
        <v>61.23496995</v>
      </c>
      <c r="I2528" s="12">
        <f>ufc_fighters[[#This Row],[height_feet]]*30.48+ufc_fighters[[#This Row],[height_inches]]*2.54</f>
        <v>167.64000000000001</v>
      </c>
    </row>
    <row r="2529" spans="1:9">
      <c r="A2529">
        <v>2528</v>
      </c>
      <c r="B2529" t="s">
        <v>2533</v>
      </c>
      <c r="C2529">
        <v>135</v>
      </c>
      <c r="D2529" s="1">
        <v>32725</v>
      </c>
      <c r="E2529" s="10">
        <v>1989</v>
      </c>
      <c r="F2529">
        <v>5</v>
      </c>
      <c r="G2529">
        <v>9</v>
      </c>
      <c r="H2529" s="12">
        <f>ufc_fighters[[#This Row],[weight_pounds]]*0.45359237</f>
        <v>61.23496995</v>
      </c>
      <c r="I2529" s="12">
        <f>ufc_fighters[[#This Row],[height_feet]]*30.48+ufc_fighters[[#This Row],[height_inches]]*2.54</f>
        <v>175.26</v>
      </c>
    </row>
    <row r="2530" spans="1:9">
      <c r="A2530">
        <v>2529</v>
      </c>
      <c r="B2530" t="s">
        <v>2534</v>
      </c>
      <c r="C2530">
        <v>185</v>
      </c>
      <c r="D2530" s="1">
        <v>29188</v>
      </c>
      <c r="E2530" s="10">
        <v>1979</v>
      </c>
      <c r="F2530">
        <v>5</v>
      </c>
      <c r="G2530">
        <v>11</v>
      </c>
      <c r="H2530" s="12">
        <f>ufc_fighters[[#This Row],[weight_pounds]]*0.45359237</f>
        <v>83.914588450000011</v>
      </c>
      <c r="I2530" s="12">
        <f>ufc_fighters[[#This Row],[height_feet]]*30.48+ufc_fighters[[#This Row],[height_inches]]*2.54</f>
        <v>180.34</v>
      </c>
    </row>
    <row r="2531" spans="1:9">
      <c r="A2531">
        <v>2530</v>
      </c>
      <c r="B2531" t="s">
        <v>2535</v>
      </c>
      <c r="C2531">
        <v>185</v>
      </c>
      <c r="D2531" s="1">
        <v>31207</v>
      </c>
      <c r="E2531" s="10">
        <v>1985</v>
      </c>
      <c r="F2531">
        <v>5</v>
      </c>
      <c r="G2531">
        <v>11</v>
      </c>
      <c r="H2531" s="12">
        <f>ufc_fighters[[#This Row],[weight_pounds]]*0.45359237</f>
        <v>83.914588450000011</v>
      </c>
      <c r="I2531" s="12">
        <f>ufc_fighters[[#This Row],[height_feet]]*30.48+ufc_fighters[[#This Row],[height_inches]]*2.54</f>
        <v>180.34</v>
      </c>
    </row>
    <row r="2532" spans="1:9">
      <c r="A2532">
        <v>2531</v>
      </c>
      <c r="B2532" t="s">
        <v>2536</v>
      </c>
      <c r="C2532">
        <v>135</v>
      </c>
      <c r="D2532" s="1">
        <v>31644</v>
      </c>
      <c r="E2532" s="10">
        <v>1986</v>
      </c>
      <c r="F2532">
        <v>5</v>
      </c>
      <c r="G2532">
        <v>6</v>
      </c>
      <c r="H2532" s="12">
        <f>ufc_fighters[[#This Row],[weight_pounds]]*0.45359237</f>
        <v>61.23496995</v>
      </c>
      <c r="I2532" s="12">
        <f>ufc_fighters[[#This Row],[height_feet]]*30.48+ufc_fighters[[#This Row],[height_inches]]*2.54</f>
        <v>167.64000000000001</v>
      </c>
    </row>
    <row r="2533" spans="1:9">
      <c r="A2533">
        <v>2532</v>
      </c>
      <c r="B2533" t="s">
        <v>2537</v>
      </c>
      <c r="C2533">
        <v>135</v>
      </c>
      <c r="D2533" s="1">
        <v>34862</v>
      </c>
      <c r="E2533" s="10">
        <v>1995</v>
      </c>
      <c r="F2533">
        <v>5</v>
      </c>
      <c r="G2533">
        <v>8</v>
      </c>
      <c r="H2533" s="12">
        <f>ufc_fighters[[#This Row],[weight_pounds]]*0.45359237</f>
        <v>61.23496995</v>
      </c>
      <c r="I2533" s="12">
        <f>ufc_fighters[[#This Row],[height_feet]]*30.48+ufc_fighters[[#This Row],[height_inches]]*2.54</f>
        <v>172.72</v>
      </c>
    </row>
    <row r="2534" spans="1:9">
      <c r="A2534">
        <v>2533</v>
      </c>
      <c r="B2534" t="s">
        <v>2538</v>
      </c>
      <c r="C2534">
        <v>155</v>
      </c>
      <c r="D2534" s="1">
        <v>30278</v>
      </c>
      <c r="E2534" s="10">
        <v>1982</v>
      </c>
      <c r="F2534">
        <v>5</v>
      </c>
      <c r="G2534">
        <v>10</v>
      </c>
      <c r="H2534" s="12">
        <f>ufc_fighters[[#This Row],[weight_pounds]]*0.45359237</f>
        <v>70.306817350000003</v>
      </c>
      <c r="I2534" s="12">
        <f>ufc_fighters[[#This Row],[height_feet]]*30.48+ufc_fighters[[#This Row],[height_inches]]*2.54</f>
        <v>177.8</v>
      </c>
    </row>
    <row r="2535" spans="1:9">
      <c r="A2535">
        <v>2534</v>
      </c>
      <c r="B2535" t="s">
        <v>2539</v>
      </c>
      <c r="C2535">
        <v>185</v>
      </c>
      <c r="D2535" s="1"/>
      <c r="E2535" s="10">
        <v>0</v>
      </c>
      <c r="F2535">
        <v>5</v>
      </c>
      <c r="G2535">
        <v>10</v>
      </c>
      <c r="H2535" s="12">
        <f>ufc_fighters[[#This Row],[weight_pounds]]*0.45359237</f>
        <v>83.914588450000011</v>
      </c>
      <c r="I2535" s="12">
        <f>ufc_fighters[[#This Row],[height_feet]]*30.48+ufc_fighters[[#This Row],[height_inches]]*2.54</f>
        <v>177.8</v>
      </c>
    </row>
    <row r="2536" spans="1:9">
      <c r="A2536">
        <v>2535</v>
      </c>
      <c r="B2536" t="s">
        <v>2540</v>
      </c>
      <c r="C2536">
        <v>185</v>
      </c>
      <c r="D2536" s="1">
        <v>32384</v>
      </c>
      <c r="E2536" s="10">
        <v>1988</v>
      </c>
      <c r="F2536">
        <v>6</v>
      </c>
      <c r="G2536">
        <v>2</v>
      </c>
      <c r="H2536" s="12">
        <f>ufc_fighters[[#This Row],[weight_pounds]]*0.45359237</f>
        <v>83.914588450000011</v>
      </c>
      <c r="I2536" s="12">
        <f>ufc_fighters[[#This Row],[height_feet]]*30.48+ufc_fighters[[#This Row],[height_inches]]*2.54</f>
        <v>187.96</v>
      </c>
    </row>
    <row r="2537" spans="1:9">
      <c r="A2537">
        <v>2536</v>
      </c>
      <c r="B2537" t="s">
        <v>2541</v>
      </c>
      <c r="C2537">
        <v>155</v>
      </c>
      <c r="D2537" s="1">
        <v>32439</v>
      </c>
      <c r="E2537" s="10">
        <v>1988</v>
      </c>
      <c r="F2537">
        <v>5</v>
      </c>
      <c r="G2537">
        <v>11</v>
      </c>
      <c r="H2537" s="12">
        <f>ufc_fighters[[#This Row],[weight_pounds]]*0.45359237</f>
        <v>70.306817350000003</v>
      </c>
      <c r="I2537" s="12">
        <f>ufc_fighters[[#This Row],[height_feet]]*30.48+ufc_fighters[[#This Row],[height_inches]]*2.54</f>
        <v>180.34</v>
      </c>
    </row>
    <row r="2538" spans="1:9">
      <c r="A2538">
        <v>2537</v>
      </c>
      <c r="B2538" t="s">
        <v>2542</v>
      </c>
      <c r="C2538">
        <v>145</v>
      </c>
      <c r="D2538" s="1"/>
      <c r="E2538" s="10">
        <v>0</v>
      </c>
      <c r="F2538">
        <v>5</v>
      </c>
      <c r="G2538">
        <v>10</v>
      </c>
      <c r="H2538" s="12">
        <f>ufc_fighters[[#This Row],[weight_pounds]]*0.45359237</f>
        <v>65.770893650000005</v>
      </c>
      <c r="I2538" s="12">
        <f>ufc_fighters[[#This Row],[height_feet]]*30.48+ufc_fighters[[#This Row],[height_inches]]*2.54</f>
        <v>177.8</v>
      </c>
    </row>
    <row r="2539" spans="1:9">
      <c r="A2539">
        <v>2538</v>
      </c>
      <c r="B2539" t="s">
        <v>2543</v>
      </c>
      <c r="C2539">
        <v>185</v>
      </c>
      <c r="D2539" s="1">
        <v>32897</v>
      </c>
      <c r="E2539" s="10">
        <v>1990</v>
      </c>
      <c r="F2539">
        <v>6</v>
      </c>
      <c r="G2539">
        <v>0</v>
      </c>
      <c r="H2539" s="12">
        <f>ufc_fighters[[#This Row],[weight_pounds]]*0.45359237</f>
        <v>83.914588450000011</v>
      </c>
      <c r="I2539" s="12">
        <f>ufc_fighters[[#This Row],[height_feet]]*30.48+ufc_fighters[[#This Row],[height_inches]]*2.54</f>
        <v>182.88</v>
      </c>
    </row>
    <row r="2540" spans="1:9">
      <c r="A2540">
        <v>2539</v>
      </c>
      <c r="B2540" t="s">
        <v>2544</v>
      </c>
      <c r="C2540">
        <v>170</v>
      </c>
      <c r="D2540" s="1">
        <v>29465</v>
      </c>
      <c r="E2540" s="10">
        <v>1980</v>
      </c>
      <c r="F2540">
        <v>5</v>
      </c>
      <c r="G2540">
        <v>8</v>
      </c>
      <c r="H2540" s="12">
        <f>ufc_fighters[[#This Row],[weight_pounds]]*0.45359237</f>
        <v>77.110702900000007</v>
      </c>
      <c r="I2540" s="12">
        <f>ufc_fighters[[#This Row],[height_feet]]*30.48+ufc_fighters[[#This Row],[height_inches]]*2.54</f>
        <v>172.72</v>
      </c>
    </row>
    <row r="2541" spans="1:9">
      <c r="A2541">
        <v>2540</v>
      </c>
      <c r="B2541" t="s">
        <v>2545</v>
      </c>
      <c r="C2541">
        <v>135</v>
      </c>
      <c r="D2541" s="1">
        <v>28757</v>
      </c>
      <c r="E2541" s="10">
        <v>1978</v>
      </c>
      <c r="F2541">
        <v>5</v>
      </c>
      <c r="G2541">
        <v>6</v>
      </c>
      <c r="H2541" s="12">
        <f>ufc_fighters[[#This Row],[weight_pounds]]*0.45359237</f>
        <v>61.23496995</v>
      </c>
      <c r="I2541" s="12">
        <f>ufc_fighters[[#This Row],[height_feet]]*30.48+ufc_fighters[[#This Row],[height_inches]]*2.54</f>
        <v>167.64000000000001</v>
      </c>
    </row>
    <row r="2542" spans="1:9">
      <c r="A2542">
        <v>2541</v>
      </c>
      <c r="B2542" t="s">
        <v>2546</v>
      </c>
      <c r="C2542">
        <v>155</v>
      </c>
      <c r="D2542" s="1">
        <v>26278</v>
      </c>
      <c r="E2542" s="10">
        <v>1971</v>
      </c>
      <c r="F2542">
        <v>6</v>
      </c>
      <c r="G2542">
        <v>1</v>
      </c>
      <c r="H2542" s="12">
        <f>ufc_fighters[[#This Row],[weight_pounds]]*0.45359237</f>
        <v>70.306817350000003</v>
      </c>
      <c r="I2542" s="12">
        <f>ufc_fighters[[#This Row],[height_feet]]*30.48+ufc_fighters[[#This Row],[height_inches]]*2.54</f>
        <v>185.42</v>
      </c>
    </row>
    <row r="2543" spans="1:9">
      <c r="A2543">
        <v>2542</v>
      </c>
      <c r="B2543" t="s">
        <v>2547</v>
      </c>
      <c r="C2543">
        <v>170</v>
      </c>
      <c r="D2543" s="1">
        <v>27829</v>
      </c>
      <c r="E2543" s="10">
        <v>1976</v>
      </c>
      <c r="F2543">
        <v>6</v>
      </c>
      <c r="G2543">
        <v>0</v>
      </c>
      <c r="H2543" s="12">
        <f>ufc_fighters[[#This Row],[weight_pounds]]*0.45359237</f>
        <v>77.110702900000007</v>
      </c>
      <c r="I2543" s="12">
        <f>ufc_fighters[[#This Row],[height_feet]]*30.48+ufc_fighters[[#This Row],[height_inches]]*2.54</f>
        <v>182.88</v>
      </c>
    </row>
    <row r="2544" spans="1:9">
      <c r="A2544">
        <v>2543</v>
      </c>
      <c r="B2544" t="s">
        <v>2548</v>
      </c>
      <c r="C2544">
        <v>135</v>
      </c>
      <c r="D2544" s="1">
        <v>32878</v>
      </c>
      <c r="E2544" s="10">
        <v>1990</v>
      </c>
      <c r="F2544">
        <v>6</v>
      </c>
      <c r="G2544">
        <v>0</v>
      </c>
      <c r="H2544" s="12">
        <f>ufc_fighters[[#This Row],[weight_pounds]]*0.45359237</f>
        <v>61.23496995</v>
      </c>
      <c r="I2544" s="12">
        <f>ufc_fighters[[#This Row],[height_feet]]*30.48+ufc_fighters[[#This Row],[height_inches]]*2.54</f>
        <v>182.88</v>
      </c>
    </row>
    <row r="2545" spans="1:9">
      <c r="A2545">
        <v>2544</v>
      </c>
      <c r="B2545" t="s">
        <v>2549</v>
      </c>
      <c r="C2545">
        <v>145</v>
      </c>
      <c r="D2545" s="1">
        <v>31265</v>
      </c>
      <c r="E2545" s="10">
        <v>1985</v>
      </c>
      <c r="F2545">
        <v>5</v>
      </c>
      <c r="G2545">
        <v>7</v>
      </c>
      <c r="H2545" s="12">
        <f>ufc_fighters[[#This Row],[weight_pounds]]*0.45359237</f>
        <v>65.770893650000005</v>
      </c>
      <c r="I2545" s="12">
        <f>ufc_fighters[[#This Row],[height_feet]]*30.48+ufc_fighters[[#This Row],[height_inches]]*2.54</f>
        <v>170.18</v>
      </c>
    </row>
    <row r="2546" spans="1:9">
      <c r="A2546">
        <v>2545</v>
      </c>
      <c r="B2546" t="s">
        <v>2550</v>
      </c>
      <c r="C2546">
        <v>115</v>
      </c>
      <c r="D2546" s="1">
        <v>33926</v>
      </c>
      <c r="E2546" s="10">
        <v>1992</v>
      </c>
      <c r="F2546">
        <v>5</v>
      </c>
      <c r="G2546">
        <v>2</v>
      </c>
      <c r="H2546" s="12">
        <f>ufc_fighters[[#This Row],[weight_pounds]]*0.45359237</f>
        <v>52.163122550000004</v>
      </c>
      <c r="I2546" s="12">
        <f>ufc_fighters[[#This Row],[height_feet]]*30.48+ufc_fighters[[#This Row],[height_inches]]*2.54</f>
        <v>157.48000000000002</v>
      </c>
    </row>
    <row r="2547" spans="1:9">
      <c r="A2547">
        <v>2546</v>
      </c>
      <c r="B2547" t="s">
        <v>2551</v>
      </c>
      <c r="C2547">
        <v>155</v>
      </c>
      <c r="D2547" s="1">
        <v>35238</v>
      </c>
      <c r="E2547" s="10">
        <v>1996</v>
      </c>
      <c r="F2547">
        <v>5</v>
      </c>
      <c r="G2547">
        <v>10</v>
      </c>
      <c r="H2547" s="12">
        <f>ufc_fighters[[#This Row],[weight_pounds]]*0.45359237</f>
        <v>70.306817350000003</v>
      </c>
      <c r="I2547" s="12">
        <f>ufc_fighters[[#This Row],[height_feet]]*30.48+ufc_fighters[[#This Row],[height_inches]]*2.54</f>
        <v>177.8</v>
      </c>
    </row>
    <row r="2548" spans="1:9">
      <c r="A2548">
        <v>2547</v>
      </c>
      <c r="B2548" t="s">
        <v>2552</v>
      </c>
      <c r="C2548">
        <v>135</v>
      </c>
      <c r="D2548" s="1">
        <v>33723</v>
      </c>
      <c r="E2548" s="10">
        <v>1992</v>
      </c>
      <c r="F2548">
        <v>5</v>
      </c>
      <c r="G2548">
        <v>7</v>
      </c>
      <c r="H2548" s="12">
        <f>ufc_fighters[[#This Row],[weight_pounds]]*0.45359237</f>
        <v>61.23496995</v>
      </c>
      <c r="I2548" s="12">
        <f>ufc_fighters[[#This Row],[height_feet]]*30.48+ufc_fighters[[#This Row],[height_inches]]*2.54</f>
        <v>170.18</v>
      </c>
    </row>
    <row r="2549" spans="1:9">
      <c r="A2549">
        <v>2548</v>
      </c>
      <c r="B2549" t="s">
        <v>2553</v>
      </c>
      <c r="C2549">
        <v>135</v>
      </c>
      <c r="D2549" s="1">
        <v>34013</v>
      </c>
      <c r="E2549" s="10">
        <v>1993</v>
      </c>
      <c r="F2549">
        <v>5</v>
      </c>
      <c r="G2549">
        <v>6</v>
      </c>
      <c r="H2549" s="12">
        <f>ufc_fighters[[#This Row],[weight_pounds]]*0.45359237</f>
        <v>61.23496995</v>
      </c>
      <c r="I2549" s="12">
        <f>ufc_fighters[[#This Row],[height_feet]]*30.48+ufc_fighters[[#This Row],[height_inches]]*2.54</f>
        <v>167.64000000000001</v>
      </c>
    </row>
    <row r="2550" spans="1:9">
      <c r="A2550">
        <v>2549</v>
      </c>
      <c r="B2550" t="s">
        <v>2554</v>
      </c>
      <c r="C2550">
        <v>185</v>
      </c>
      <c r="D2550" s="1">
        <v>33201</v>
      </c>
      <c r="E2550" s="10">
        <v>1990</v>
      </c>
      <c r="F2550">
        <v>5</v>
      </c>
      <c r="G2550">
        <v>10</v>
      </c>
      <c r="H2550" s="12">
        <f>ufc_fighters[[#This Row],[weight_pounds]]*0.45359237</f>
        <v>83.914588450000011</v>
      </c>
      <c r="I2550" s="12">
        <f>ufc_fighters[[#This Row],[height_feet]]*30.48+ufc_fighters[[#This Row],[height_inches]]*2.54</f>
        <v>177.8</v>
      </c>
    </row>
    <row r="2551" spans="1:9">
      <c r="A2551">
        <v>2550</v>
      </c>
      <c r="B2551" t="s">
        <v>2555</v>
      </c>
      <c r="C2551">
        <v>237</v>
      </c>
      <c r="D2551" s="1">
        <v>31209</v>
      </c>
      <c r="E2551" s="10">
        <v>1985</v>
      </c>
      <c r="F2551">
        <v>6</v>
      </c>
      <c r="G2551">
        <v>3</v>
      </c>
      <c r="H2551" s="12">
        <f>ufc_fighters[[#This Row],[weight_pounds]]*0.45359237</f>
        <v>107.50139169000001</v>
      </c>
      <c r="I2551" s="12">
        <f>ufc_fighters[[#This Row],[height_feet]]*30.48+ufc_fighters[[#This Row],[height_inches]]*2.54</f>
        <v>190.5</v>
      </c>
    </row>
    <row r="2552" spans="1:9">
      <c r="A2552">
        <v>2551</v>
      </c>
      <c r="B2552" t="s">
        <v>2556</v>
      </c>
      <c r="C2552">
        <v>205</v>
      </c>
      <c r="D2552" s="1">
        <v>35034</v>
      </c>
      <c r="E2552" s="10">
        <v>1995</v>
      </c>
      <c r="F2552">
        <v>6</v>
      </c>
      <c r="G2552">
        <v>3</v>
      </c>
      <c r="H2552" s="12">
        <f>ufc_fighters[[#This Row],[weight_pounds]]*0.45359237</f>
        <v>92.986435850000007</v>
      </c>
      <c r="I2552" s="12">
        <f>ufc_fighters[[#This Row],[height_feet]]*30.48+ufc_fighters[[#This Row],[height_inches]]*2.54</f>
        <v>190.5</v>
      </c>
    </row>
    <row r="2553" spans="1:9">
      <c r="A2553">
        <v>2552</v>
      </c>
      <c r="B2553" t="s">
        <v>2557</v>
      </c>
      <c r="C2553">
        <v>170</v>
      </c>
      <c r="D2553" s="1">
        <v>29269</v>
      </c>
      <c r="E2553" s="10">
        <v>1980</v>
      </c>
      <c r="F2553">
        <v>5</v>
      </c>
      <c r="G2553">
        <v>8</v>
      </c>
      <c r="H2553" s="12">
        <f>ufc_fighters[[#This Row],[weight_pounds]]*0.45359237</f>
        <v>77.110702900000007</v>
      </c>
      <c r="I2553" s="12">
        <f>ufc_fighters[[#This Row],[height_feet]]*30.48+ufc_fighters[[#This Row],[height_inches]]*2.54</f>
        <v>172.72</v>
      </c>
    </row>
    <row r="2554" spans="1:9">
      <c r="A2554">
        <v>2553</v>
      </c>
      <c r="B2554" t="s">
        <v>2558</v>
      </c>
      <c r="C2554">
        <v>155</v>
      </c>
      <c r="D2554" s="1">
        <v>29758</v>
      </c>
      <c r="E2554" s="10">
        <v>1981</v>
      </c>
      <c r="F2554">
        <v>5</v>
      </c>
      <c r="G2554">
        <v>10</v>
      </c>
      <c r="H2554" s="12">
        <f>ufc_fighters[[#This Row],[weight_pounds]]*0.45359237</f>
        <v>70.306817350000003</v>
      </c>
      <c r="I2554" s="12">
        <f>ufc_fighters[[#This Row],[height_feet]]*30.48+ufc_fighters[[#This Row],[height_inches]]*2.54</f>
        <v>177.8</v>
      </c>
    </row>
    <row r="2555" spans="1:9">
      <c r="A2555">
        <v>2554</v>
      </c>
      <c r="B2555" t="s">
        <v>2559</v>
      </c>
      <c r="C2555">
        <v>125</v>
      </c>
      <c r="D2555" s="1"/>
      <c r="E2555" s="10">
        <v>0</v>
      </c>
      <c r="H2555" s="12">
        <f>ufc_fighters[[#This Row],[weight_pounds]]*0.45359237</f>
        <v>56.699046250000002</v>
      </c>
      <c r="I2555" s="12">
        <f>ufc_fighters[[#This Row],[height_feet]]*30.48+ufc_fighters[[#This Row],[height_inches]]*2.54</f>
        <v>0</v>
      </c>
    </row>
    <row r="2556" spans="1:9">
      <c r="A2556">
        <v>2555</v>
      </c>
      <c r="B2556" t="s">
        <v>2560</v>
      </c>
      <c r="C2556">
        <v>205</v>
      </c>
      <c r="D2556" s="1">
        <v>28857</v>
      </c>
      <c r="E2556" s="10">
        <v>1979</v>
      </c>
      <c r="F2556">
        <v>6</v>
      </c>
      <c r="G2556">
        <v>0</v>
      </c>
      <c r="H2556" s="12">
        <f>ufc_fighters[[#This Row],[weight_pounds]]*0.45359237</f>
        <v>92.986435850000007</v>
      </c>
      <c r="I2556" s="12">
        <f>ufc_fighters[[#This Row],[height_feet]]*30.48+ufc_fighters[[#This Row],[height_inches]]*2.54</f>
        <v>182.88</v>
      </c>
    </row>
    <row r="2557" spans="1:9">
      <c r="A2557">
        <v>2556</v>
      </c>
      <c r="B2557" t="s">
        <v>2561</v>
      </c>
      <c r="C2557">
        <v>155</v>
      </c>
      <c r="D2557" s="1">
        <v>32527</v>
      </c>
      <c r="E2557" s="10">
        <v>1989</v>
      </c>
      <c r="F2557">
        <v>5</v>
      </c>
      <c r="G2557">
        <v>9</v>
      </c>
      <c r="H2557" s="12">
        <f>ufc_fighters[[#This Row],[weight_pounds]]*0.45359237</f>
        <v>70.306817350000003</v>
      </c>
      <c r="I2557" s="12">
        <f>ufc_fighters[[#This Row],[height_feet]]*30.48+ufc_fighters[[#This Row],[height_inches]]*2.54</f>
        <v>175.26</v>
      </c>
    </row>
    <row r="2558" spans="1:9">
      <c r="A2558">
        <v>2557</v>
      </c>
      <c r="B2558" t="s">
        <v>2562</v>
      </c>
      <c r="C2558">
        <v>285</v>
      </c>
      <c r="D2558" s="1">
        <v>24103</v>
      </c>
      <c r="E2558" s="10">
        <v>1965</v>
      </c>
      <c r="F2558">
        <v>6</v>
      </c>
      <c r="G2558">
        <v>4</v>
      </c>
      <c r="H2558" s="12">
        <f>ufc_fighters[[#This Row],[weight_pounds]]*0.45359237</f>
        <v>129.27382545</v>
      </c>
      <c r="I2558" s="12">
        <f>ufc_fighters[[#This Row],[height_feet]]*30.48+ufc_fighters[[#This Row],[height_inches]]*2.54</f>
        <v>193.04</v>
      </c>
    </row>
    <row r="2559" spans="1:9">
      <c r="A2559">
        <v>2558</v>
      </c>
      <c r="B2559" t="s">
        <v>2563</v>
      </c>
      <c r="C2559">
        <v>170</v>
      </c>
      <c r="D2559" s="1">
        <v>31681</v>
      </c>
      <c r="E2559" s="10">
        <v>1986</v>
      </c>
      <c r="F2559">
        <v>6</v>
      </c>
      <c r="G2559">
        <v>0</v>
      </c>
      <c r="H2559" s="12">
        <f>ufc_fighters[[#This Row],[weight_pounds]]*0.45359237</f>
        <v>77.110702900000007</v>
      </c>
      <c r="I2559" s="12">
        <f>ufc_fighters[[#This Row],[height_feet]]*30.48+ufc_fighters[[#This Row],[height_inches]]*2.54</f>
        <v>182.88</v>
      </c>
    </row>
    <row r="2560" spans="1:9">
      <c r="A2560">
        <v>2559</v>
      </c>
      <c r="B2560" t="s">
        <v>2564</v>
      </c>
      <c r="C2560">
        <v>135</v>
      </c>
      <c r="D2560" s="1">
        <v>30790</v>
      </c>
      <c r="E2560" s="10">
        <v>1984</v>
      </c>
      <c r="F2560">
        <v>5</v>
      </c>
      <c r="G2560">
        <v>7</v>
      </c>
      <c r="H2560" s="12">
        <f>ufc_fighters[[#This Row],[weight_pounds]]*0.45359237</f>
        <v>61.23496995</v>
      </c>
      <c r="I2560" s="12">
        <f>ufc_fighters[[#This Row],[height_feet]]*30.48+ufc_fighters[[#This Row],[height_inches]]*2.54</f>
        <v>170.18</v>
      </c>
    </row>
    <row r="2561" spans="1:9">
      <c r="A2561">
        <v>2560</v>
      </c>
      <c r="B2561" t="s">
        <v>2565</v>
      </c>
      <c r="C2561">
        <v>170</v>
      </c>
      <c r="D2561" s="1">
        <v>32104</v>
      </c>
      <c r="E2561" s="10">
        <v>1987</v>
      </c>
      <c r="H2561" s="12">
        <f>ufc_fighters[[#This Row],[weight_pounds]]*0.45359237</f>
        <v>77.110702900000007</v>
      </c>
      <c r="I2561" s="12">
        <f>ufc_fighters[[#This Row],[height_feet]]*30.48+ufc_fighters[[#This Row],[height_inches]]*2.54</f>
        <v>0</v>
      </c>
    </row>
    <row r="2562" spans="1:9">
      <c r="A2562">
        <v>2561</v>
      </c>
      <c r="B2562" t="s">
        <v>2566</v>
      </c>
      <c r="C2562">
        <v>205</v>
      </c>
      <c r="D2562" s="1">
        <v>33700</v>
      </c>
      <c r="E2562" s="10">
        <v>1992</v>
      </c>
      <c r="F2562">
        <v>6</v>
      </c>
      <c r="G2562">
        <v>2</v>
      </c>
      <c r="H2562" s="12">
        <f>ufc_fighters[[#This Row],[weight_pounds]]*0.45359237</f>
        <v>92.986435850000007</v>
      </c>
      <c r="I2562" s="12">
        <f>ufc_fighters[[#This Row],[height_feet]]*30.48+ufc_fighters[[#This Row],[height_inches]]*2.54</f>
        <v>187.96</v>
      </c>
    </row>
    <row r="2563" spans="1:9">
      <c r="A2563">
        <v>2562</v>
      </c>
      <c r="B2563" t="s">
        <v>2567</v>
      </c>
      <c r="C2563">
        <v>265</v>
      </c>
      <c r="D2563" s="1">
        <v>31159</v>
      </c>
      <c r="E2563" s="10">
        <v>1985</v>
      </c>
      <c r="F2563">
        <v>6</v>
      </c>
      <c r="G2563">
        <v>0</v>
      </c>
      <c r="H2563" s="12">
        <f>ufc_fighters[[#This Row],[weight_pounds]]*0.45359237</f>
        <v>120.20197805000001</v>
      </c>
      <c r="I2563" s="12">
        <f>ufc_fighters[[#This Row],[height_feet]]*30.48+ufc_fighters[[#This Row],[height_inches]]*2.54</f>
        <v>182.88</v>
      </c>
    </row>
    <row r="2564" spans="1:9">
      <c r="A2564">
        <v>2563</v>
      </c>
      <c r="B2564" t="s">
        <v>2568</v>
      </c>
      <c r="C2564">
        <v>170</v>
      </c>
      <c r="D2564" s="1">
        <v>30842</v>
      </c>
      <c r="E2564" s="10">
        <v>1984</v>
      </c>
      <c r="F2564">
        <v>6</v>
      </c>
      <c r="G2564">
        <v>0</v>
      </c>
      <c r="H2564" s="12">
        <f>ufc_fighters[[#This Row],[weight_pounds]]*0.45359237</f>
        <v>77.110702900000007</v>
      </c>
      <c r="I2564" s="12">
        <f>ufc_fighters[[#This Row],[height_feet]]*30.48+ufc_fighters[[#This Row],[height_inches]]*2.54</f>
        <v>182.88</v>
      </c>
    </row>
    <row r="2565" spans="1:9">
      <c r="A2565">
        <v>2564</v>
      </c>
      <c r="B2565" t="s">
        <v>2569</v>
      </c>
      <c r="C2565">
        <v>155</v>
      </c>
      <c r="D2565" s="1">
        <v>32203</v>
      </c>
      <c r="E2565" s="10">
        <v>1988</v>
      </c>
      <c r="F2565">
        <v>6</v>
      </c>
      <c r="G2565">
        <v>0</v>
      </c>
      <c r="H2565" s="12">
        <f>ufc_fighters[[#This Row],[weight_pounds]]*0.45359237</f>
        <v>70.306817350000003</v>
      </c>
      <c r="I2565" s="12">
        <f>ufc_fighters[[#This Row],[height_feet]]*30.48+ufc_fighters[[#This Row],[height_inches]]*2.54</f>
        <v>182.88</v>
      </c>
    </row>
    <row r="2566" spans="1:9">
      <c r="A2566">
        <v>2565</v>
      </c>
      <c r="B2566" t="s">
        <v>2570</v>
      </c>
      <c r="C2566">
        <v>247</v>
      </c>
      <c r="D2566" s="1">
        <v>28544</v>
      </c>
      <c r="E2566" s="10">
        <v>1978</v>
      </c>
      <c r="F2566">
        <v>6</v>
      </c>
      <c r="G2566">
        <v>2</v>
      </c>
      <c r="H2566" s="12">
        <f>ufc_fighters[[#This Row],[weight_pounds]]*0.45359237</f>
        <v>112.03731539</v>
      </c>
      <c r="I2566" s="12">
        <f>ufc_fighters[[#This Row],[height_feet]]*30.48+ufc_fighters[[#This Row],[height_inches]]*2.54</f>
        <v>187.96</v>
      </c>
    </row>
    <row r="2567" spans="1:9">
      <c r="A2567">
        <v>2566</v>
      </c>
      <c r="B2567" t="s">
        <v>2571</v>
      </c>
      <c r="C2567">
        <v>205</v>
      </c>
      <c r="D2567" s="1">
        <v>32338</v>
      </c>
      <c r="E2567" s="10">
        <v>1988</v>
      </c>
      <c r="F2567">
        <v>6</v>
      </c>
      <c r="G2567">
        <v>3</v>
      </c>
      <c r="H2567" s="12">
        <f>ufc_fighters[[#This Row],[weight_pounds]]*0.45359237</f>
        <v>92.986435850000007</v>
      </c>
      <c r="I2567" s="12">
        <f>ufc_fighters[[#This Row],[height_feet]]*30.48+ufc_fighters[[#This Row],[height_inches]]*2.54</f>
        <v>190.5</v>
      </c>
    </row>
    <row r="2568" spans="1:9">
      <c r="A2568">
        <v>2567</v>
      </c>
      <c r="B2568" t="s">
        <v>2572</v>
      </c>
      <c r="C2568">
        <v>238</v>
      </c>
      <c r="D2568" s="1">
        <v>33026</v>
      </c>
      <c r="E2568" s="10">
        <v>1990</v>
      </c>
      <c r="F2568">
        <v>6</v>
      </c>
      <c r="G2568">
        <v>7</v>
      </c>
      <c r="H2568" s="12">
        <f>ufc_fighters[[#This Row],[weight_pounds]]*0.45359237</f>
        <v>107.95498406</v>
      </c>
      <c r="I2568" s="12">
        <f>ufc_fighters[[#This Row],[height_feet]]*30.48+ufc_fighters[[#This Row],[height_inches]]*2.54</f>
        <v>200.66</v>
      </c>
    </row>
    <row r="2569" spans="1:9">
      <c r="A2569">
        <v>2568</v>
      </c>
      <c r="B2569" t="s">
        <v>2573</v>
      </c>
      <c r="C2569">
        <v>205</v>
      </c>
      <c r="D2569" s="1">
        <v>31776</v>
      </c>
      <c r="E2569" s="10">
        <v>1986</v>
      </c>
      <c r="F2569">
        <v>6</v>
      </c>
      <c r="G2569">
        <v>0</v>
      </c>
      <c r="H2569" s="12">
        <f>ufc_fighters[[#This Row],[weight_pounds]]*0.45359237</f>
        <v>92.986435850000007</v>
      </c>
      <c r="I2569" s="12">
        <f>ufc_fighters[[#This Row],[height_feet]]*30.48+ufc_fighters[[#This Row],[height_inches]]*2.54</f>
        <v>182.88</v>
      </c>
    </row>
    <row r="2570" spans="1:9">
      <c r="A2570">
        <v>2569</v>
      </c>
      <c r="B2570" t="s">
        <v>2574</v>
      </c>
      <c r="C2570">
        <v>185</v>
      </c>
      <c r="D2570" s="1">
        <v>26535</v>
      </c>
      <c r="E2570" s="10">
        <v>1972</v>
      </c>
      <c r="F2570">
        <v>6</v>
      </c>
      <c r="G2570">
        <v>1</v>
      </c>
      <c r="H2570" s="12">
        <f>ufc_fighters[[#This Row],[weight_pounds]]*0.45359237</f>
        <v>83.914588450000011</v>
      </c>
      <c r="I2570" s="12">
        <f>ufc_fighters[[#This Row],[height_feet]]*30.48+ufc_fighters[[#This Row],[height_inches]]*2.54</f>
        <v>185.42</v>
      </c>
    </row>
    <row r="2571" spans="1:9">
      <c r="A2571">
        <v>2570</v>
      </c>
      <c r="B2571" t="s">
        <v>2575</v>
      </c>
      <c r="C2571">
        <v>155</v>
      </c>
      <c r="D2571" s="1">
        <v>29762</v>
      </c>
      <c r="E2571" s="10">
        <v>1981</v>
      </c>
      <c r="F2571">
        <v>5</v>
      </c>
      <c r="G2571">
        <v>11</v>
      </c>
      <c r="H2571" s="12">
        <f>ufc_fighters[[#This Row],[weight_pounds]]*0.45359237</f>
        <v>70.306817350000003</v>
      </c>
      <c r="I2571" s="12">
        <f>ufc_fighters[[#This Row],[height_feet]]*30.48+ufc_fighters[[#This Row],[height_inches]]*2.54</f>
        <v>180.34</v>
      </c>
    </row>
    <row r="2572" spans="1:9">
      <c r="A2572">
        <v>2571</v>
      </c>
      <c r="B2572" t="s">
        <v>2576</v>
      </c>
      <c r="C2572">
        <v>170</v>
      </c>
      <c r="D2572" s="1">
        <v>29792</v>
      </c>
      <c r="E2572" s="10">
        <v>1981</v>
      </c>
      <c r="F2572">
        <v>5</v>
      </c>
      <c r="G2572">
        <v>6</v>
      </c>
      <c r="H2572" s="12">
        <f>ufc_fighters[[#This Row],[weight_pounds]]*0.45359237</f>
        <v>77.110702900000007</v>
      </c>
      <c r="I2572" s="12">
        <f>ufc_fighters[[#This Row],[height_feet]]*30.48+ufc_fighters[[#This Row],[height_inches]]*2.54</f>
        <v>167.64000000000001</v>
      </c>
    </row>
    <row r="2573" spans="1:9">
      <c r="A2573">
        <v>2572</v>
      </c>
      <c r="B2573" t="s">
        <v>2577</v>
      </c>
      <c r="C2573">
        <v>170</v>
      </c>
      <c r="D2573" s="1">
        <v>32750</v>
      </c>
      <c r="E2573" s="10">
        <v>1989</v>
      </c>
      <c r="F2573">
        <v>5</v>
      </c>
      <c r="G2573">
        <v>10</v>
      </c>
      <c r="H2573" s="12">
        <f>ufc_fighters[[#This Row],[weight_pounds]]*0.45359237</f>
        <v>77.110702900000007</v>
      </c>
      <c r="I2573" s="12">
        <f>ufc_fighters[[#This Row],[height_feet]]*30.48+ufc_fighters[[#This Row],[height_inches]]*2.54</f>
        <v>177.8</v>
      </c>
    </row>
    <row r="2574" spans="1:9">
      <c r="A2574">
        <v>2573</v>
      </c>
      <c r="B2574" t="s">
        <v>2578</v>
      </c>
      <c r="C2574">
        <v>170</v>
      </c>
      <c r="D2574" s="1">
        <v>28357</v>
      </c>
      <c r="E2574" s="10">
        <v>1977</v>
      </c>
      <c r="F2574">
        <v>6</v>
      </c>
      <c r="G2574">
        <v>3</v>
      </c>
      <c r="H2574" s="12">
        <f>ufc_fighters[[#This Row],[weight_pounds]]*0.45359237</f>
        <v>77.110702900000007</v>
      </c>
      <c r="I2574" s="12">
        <f>ufc_fighters[[#This Row],[height_feet]]*30.48+ufc_fighters[[#This Row],[height_inches]]*2.54</f>
        <v>190.5</v>
      </c>
    </row>
    <row r="2575" spans="1:9">
      <c r="A2575">
        <v>2574</v>
      </c>
      <c r="B2575" t="s">
        <v>2579</v>
      </c>
      <c r="C2575">
        <v>205</v>
      </c>
      <c r="D2575" s="1"/>
      <c r="E2575" s="10">
        <v>0</v>
      </c>
      <c r="F2575">
        <v>5</v>
      </c>
      <c r="G2575">
        <v>8</v>
      </c>
      <c r="H2575" s="12">
        <f>ufc_fighters[[#This Row],[weight_pounds]]*0.45359237</f>
        <v>92.986435850000007</v>
      </c>
      <c r="I2575" s="12">
        <f>ufc_fighters[[#This Row],[height_feet]]*30.48+ufc_fighters[[#This Row],[height_inches]]*2.54</f>
        <v>172.72</v>
      </c>
    </row>
    <row r="2576" spans="1:9">
      <c r="A2576">
        <v>2575</v>
      </c>
      <c r="B2576" t="s">
        <v>2580</v>
      </c>
      <c r="C2576">
        <v>185</v>
      </c>
      <c r="D2576" s="1">
        <v>30264</v>
      </c>
      <c r="E2576" s="10">
        <v>1982</v>
      </c>
      <c r="F2576">
        <v>6</v>
      </c>
      <c r="G2576">
        <v>2</v>
      </c>
      <c r="H2576" s="12">
        <f>ufc_fighters[[#This Row],[weight_pounds]]*0.45359237</f>
        <v>83.914588450000011</v>
      </c>
      <c r="I2576" s="12">
        <f>ufc_fighters[[#This Row],[height_feet]]*30.48+ufc_fighters[[#This Row],[height_inches]]*2.54</f>
        <v>187.96</v>
      </c>
    </row>
    <row r="2577" spans="1:9">
      <c r="A2577">
        <v>2576</v>
      </c>
      <c r="B2577" t="s">
        <v>2581</v>
      </c>
      <c r="C2577">
        <v>170</v>
      </c>
      <c r="D2577" s="1">
        <v>32780</v>
      </c>
      <c r="E2577" s="10">
        <v>1989</v>
      </c>
      <c r="F2577">
        <v>6</v>
      </c>
      <c r="G2577">
        <v>0</v>
      </c>
      <c r="H2577" s="12">
        <f>ufc_fighters[[#This Row],[weight_pounds]]*0.45359237</f>
        <v>77.110702900000007</v>
      </c>
      <c r="I2577" s="12">
        <f>ufc_fighters[[#This Row],[height_feet]]*30.48+ufc_fighters[[#This Row],[height_inches]]*2.54</f>
        <v>182.88</v>
      </c>
    </row>
    <row r="2578" spans="1:9">
      <c r="A2578">
        <v>2577</v>
      </c>
      <c r="B2578" t="s">
        <v>2582</v>
      </c>
      <c r="C2578">
        <v>205</v>
      </c>
      <c r="D2578" s="1">
        <v>30893</v>
      </c>
      <c r="E2578" s="10">
        <v>1984</v>
      </c>
      <c r="F2578">
        <v>6</v>
      </c>
      <c r="G2578">
        <v>3</v>
      </c>
      <c r="H2578" s="12">
        <f>ufc_fighters[[#This Row],[weight_pounds]]*0.45359237</f>
        <v>92.986435850000007</v>
      </c>
      <c r="I2578" s="12">
        <f>ufc_fighters[[#This Row],[height_feet]]*30.48+ufc_fighters[[#This Row],[height_inches]]*2.54</f>
        <v>190.5</v>
      </c>
    </row>
    <row r="2579" spans="1:9">
      <c r="A2579">
        <v>2578</v>
      </c>
      <c r="B2579" t="s">
        <v>2583</v>
      </c>
      <c r="C2579">
        <v>155</v>
      </c>
      <c r="D2579" s="1">
        <v>31149</v>
      </c>
      <c r="E2579" s="10">
        <v>1985</v>
      </c>
      <c r="F2579">
        <v>5</v>
      </c>
      <c r="G2579">
        <v>10</v>
      </c>
      <c r="H2579" s="12">
        <f>ufc_fighters[[#This Row],[weight_pounds]]*0.45359237</f>
        <v>70.306817350000003</v>
      </c>
      <c r="I2579" s="12">
        <f>ufc_fighters[[#This Row],[height_feet]]*30.48+ufc_fighters[[#This Row],[height_inches]]*2.54</f>
        <v>177.8</v>
      </c>
    </row>
    <row r="2580" spans="1:9">
      <c r="A2580">
        <v>2579</v>
      </c>
      <c r="B2580" t="s">
        <v>2584</v>
      </c>
      <c r="C2580">
        <v>125</v>
      </c>
      <c r="D2580" s="1">
        <v>35017</v>
      </c>
      <c r="E2580" s="10">
        <v>1995</v>
      </c>
      <c r="F2580">
        <v>5</v>
      </c>
      <c r="G2580">
        <v>4</v>
      </c>
      <c r="H2580" s="12">
        <f>ufc_fighters[[#This Row],[weight_pounds]]*0.45359237</f>
        <v>56.699046250000002</v>
      </c>
      <c r="I2580" s="12">
        <f>ufc_fighters[[#This Row],[height_feet]]*30.48+ufc_fighters[[#This Row],[height_inches]]*2.54</f>
        <v>162.56</v>
      </c>
    </row>
    <row r="2581" spans="1:9">
      <c r="A2581">
        <v>2580</v>
      </c>
      <c r="B2581" t="s">
        <v>2585</v>
      </c>
      <c r="C2581">
        <v>205</v>
      </c>
      <c r="D2581" s="1">
        <v>33891</v>
      </c>
      <c r="E2581" s="10">
        <v>1992</v>
      </c>
      <c r="F2581">
        <v>6</v>
      </c>
      <c r="G2581">
        <v>3</v>
      </c>
      <c r="H2581" s="12">
        <f>ufc_fighters[[#This Row],[weight_pounds]]*0.45359237</f>
        <v>92.986435850000007</v>
      </c>
      <c r="I2581" s="12">
        <f>ufc_fighters[[#This Row],[height_feet]]*30.48+ufc_fighters[[#This Row],[height_inches]]*2.54</f>
        <v>190.5</v>
      </c>
    </row>
    <row r="2582" spans="1:9">
      <c r="A2582">
        <v>2581</v>
      </c>
      <c r="B2582" t="s">
        <v>2586</v>
      </c>
      <c r="C2582">
        <v>155</v>
      </c>
      <c r="D2582" s="1">
        <v>31269</v>
      </c>
      <c r="E2582" s="10">
        <v>1985</v>
      </c>
      <c r="F2582">
        <v>5</v>
      </c>
      <c r="G2582">
        <v>10</v>
      </c>
      <c r="H2582" s="12">
        <f>ufc_fighters[[#This Row],[weight_pounds]]*0.45359237</f>
        <v>70.306817350000003</v>
      </c>
      <c r="I2582" s="12">
        <f>ufc_fighters[[#This Row],[height_feet]]*30.48+ufc_fighters[[#This Row],[height_inches]]*2.54</f>
        <v>177.8</v>
      </c>
    </row>
    <row r="2583" spans="1:9">
      <c r="A2583">
        <v>2582</v>
      </c>
      <c r="B2583" t="s">
        <v>2587</v>
      </c>
      <c r="C2583">
        <v>145</v>
      </c>
      <c r="D2583" s="1">
        <v>29603</v>
      </c>
      <c r="E2583" s="10">
        <v>1981</v>
      </c>
      <c r="F2583">
        <v>5</v>
      </c>
      <c r="G2583">
        <v>9</v>
      </c>
      <c r="H2583" s="12">
        <f>ufc_fighters[[#This Row],[weight_pounds]]*0.45359237</f>
        <v>65.770893650000005</v>
      </c>
      <c r="I2583" s="12">
        <f>ufc_fighters[[#This Row],[height_feet]]*30.48+ufc_fighters[[#This Row],[height_inches]]*2.54</f>
        <v>175.26</v>
      </c>
    </row>
    <row r="2584" spans="1:9">
      <c r="A2584">
        <v>2583</v>
      </c>
      <c r="B2584" t="s">
        <v>2588</v>
      </c>
      <c r="C2584">
        <v>235</v>
      </c>
      <c r="D2584" s="1">
        <v>29868</v>
      </c>
      <c r="E2584" s="10">
        <v>1981</v>
      </c>
      <c r="F2584">
        <v>6</v>
      </c>
      <c r="G2584">
        <v>3</v>
      </c>
      <c r="H2584" s="12">
        <f>ufc_fighters[[#This Row],[weight_pounds]]*0.45359237</f>
        <v>106.59420695</v>
      </c>
      <c r="I2584" s="12">
        <f>ufc_fighters[[#This Row],[height_feet]]*30.48+ufc_fighters[[#This Row],[height_inches]]*2.54</f>
        <v>190.5</v>
      </c>
    </row>
    <row r="2585" spans="1:9">
      <c r="A2585">
        <v>2584</v>
      </c>
      <c r="B2585" t="s">
        <v>2589</v>
      </c>
      <c r="C2585">
        <v>125</v>
      </c>
      <c r="D2585" s="1">
        <v>34498</v>
      </c>
      <c r="E2585" s="10">
        <v>1994</v>
      </c>
      <c r="F2585">
        <v>5</v>
      </c>
      <c r="G2585">
        <v>8</v>
      </c>
      <c r="H2585" s="12">
        <f>ufc_fighters[[#This Row],[weight_pounds]]*0.45359237</f>
        <v>56.699046250000002</v>
      </c>
      <c r="I2585" s="12">
        <f>ufc_fighters[[#This Row],[height_feet]]*30.48+ufc_fighters[[#This Row],[height_inches]]*2.54</f>
        <v>172.72</v>
      </c>
    </row>
    <row r="2586" spans="1:9">
      <c r="A2586">
        <v>2585</v>
      </c>
      <c r="B2586" t="s">
        <v>2590</v>
      </c>
      <c r="C2586">
        <v>185</v>
      </c>
      <c r="D2586" s="1"/>
      <c r="E2586" s="10">
        <v>0</v>
      </c>
      <c r="F2586">
        <v>5</v>
      </c>
      <c r="G2586">
        <v>10</v>
      </c>
      <c r="H2586" s="12">
        <f>ufc_fighters[[#This Row],[weight_pounds]]*0.45359237</f>
        <v>83.914588450000011</v>
      </c>
      <c r="I2586" s="12">
        <f>ufc_fighters[[#This Row],[height_feet]]*30.48+ufc_fighters[[#This Row],[height_inches]]*2.54</f>
        <v>177.8</v>
      </c>
    </row>
    <row r="2587" spans="1:9">
      <c r="A2587">
        <v>2586</v>
      </c>
      <c r="B2587" t="s">
        <v>2591</v>
      </c>
      <c r="C2587">
        <v>155</v>
      </c>
      <c r="D2587" s="1">
        <v>35176</v>
      </c>
      <c r="E2587" s="10">
        <v>1996</v>
      </c>
      <c r="F2587">
        <v>5</v>
      </c>
      <c r="G2587">
        <v>11</v>
      </c>
      <c r="H2587" s="12">
        <f>ufc_fighters[[#This Row],[weight_pounds]]*0.45359237</f>
        <v>70.306817350000003</v>
      </c>
      <c r="I2587" s="12">
        <f>ufc_fighters[[#This Row],[height_feet]]*30.48+ufc_fighters[[#This Row],[height_inches]]*2.54</f>
        <v>180.34</v>
      </c>
    </row>
    <row r="2588" spans="1:9">
      <c r="A2588">
        <v>2587</v>
      </c>
      <c r="B2588" t="s">
        <v>2592</v>
      </c>
      <c r="C2588">
        <v>145</v>
      </c>
      <c r="D2588" s="1">
        <v>32621</v>
      </c>
      <c r="E2588" s="10">
        <v>1989</v>
      </c>
      <c r="F2588">
        <v>5</v>
      </c>
      <c r="G2588">
        <v>9</v>
      </c>
      <c r="H2588" s="12">
        <f>ufc_fighters[[#This Row],[weight_pounds]]*0.45359237</f>
        <v>65.770893650000005</v>
      </c>
      <c r="I2588" s="12">
        <f>ufc_fighters[[#This Row],[height_feet]]*30.48+ufc_fighters[[#This Row],[height_inches]]*2.54</f>
        <v>175.26</v>
      </c>
    </row>
    <row r="2589" spans="1:9">
      <c r="A2589">
        <v>2588</v>
      </c>
      <c r="B2589" t="s">
        <v>2593</v>
      </c>
      <c r="C2589">
        <v>155</v>
      </c>
      <c r="D2589" s="1"/>
      <c r="E2589" s="10">
        <v>0</v>
      </c>
      <c r="F2589">
        <v>6</v>
      </c>
      <c r="G2589">
        <v>0</v>
      </c>
      <c r="H2589" s="12">
        <f>ufc_fighters[[#This Row],[weight_pounds]]*0.45359237</f>
        <v>70.306817350000003</v>
      </c>
      <c r="I2589" s="12">
        <f>ufc_fighters[[#This Row],[height_feet]]*30.48+ufc_fighters[[#This Row],[height_inches]]*2.54</f>
        <v>182.88</v>
      </c>
    </row>
    <row r="2590" spans="1:9">
      <c r="A2590">
        <v>2589</v>
      </c>
      <c r="B2590" t="s">
        <v>2594</v>
      </c>
      <c r="C2590">
        <v>145</v>
      </c>
      <c r="D2590" s="1">
        <v>30391</v>
      </c>
      <c r="E2590" s="10">
        <v>1983</v>
      </c>
      <c r="F2590">
        <v>5</v>
      </c>
      <c r="G2590">
        <v>10</v>
      </c>
      <c r="H2590" s="12">
        <f>ufc_fighters[[#This Row],[weight_pounds]]*0.45359237</f>
        <v>65.770893650000005</v>
      </c>
      <c r="I2590" s="12">
        <f>ufc_fighters[[#This Row],[height_feet]]*30.48+ufc_fighters[[#This Row],[height_inches]]*2.54</f>
        <v>177.8</v>
      </c>
    </row>
    <row r="2591" spans="1:9">
      <c r="A2591">
        <v>2590</v>
      </c>
      <c r="B2591" t="s">
        <v>2595</v>
      </c>
      <c r="C2591">
        <v>145</v>
      </c>
      <c r="D2591" s="1">
        <v>27369</v>
      </c>
      <c r="E2591" s="10">
        <v>1974</v>
      </c>
      <c r="F2591">
        <v>5</v>
      </c>
      <c r="G2591">
        <v>7</v>
      </c>
      <c r="H2591" s="12">
        <f>ufc_fighters[[#This Row],[weight_pounds]]*0.45359237</f>
        <v>65.770893650000005</v>
      </c>
      <c r="I2591" s="12">
        <f>ufc_fighters[[#This Row],[height_feet]]*30.48+ufc_fighters[[#This Row],[height_inches]]*2.54</f>
        <v>170.18</v>
      </c>
    </row>
    <row r="2592" spans="1:9">
      <c r="A2592">
        <v>2591</v>
      </c>
      <c r="B2592" t="s">
        <v>2596</v>
      </c>
      <c r="C2592">
        <v>170</v>
      </c>
      <c r="D2592" s="1">
        <v>28789</v>
      </c>
      <c r="E2592" s="10">
        <v>1978</v>
      </c>
      <c r="F2592">
        <v>6</v>
      </c>
      <c r="G2592">
        <v>1</v>
      </c>
      <c r="H2592" s="12">
        <f>ufc_fighters[[#This Row],[weight_pounds]]*0.45359237</f>
        <v>77.110702900000007</v>
      </c>
      <c r="I2592" s="12">
        <f>ufc_fighters[[#This Row],[height_feet]]*30.48+ufc_fighters[[#This Row],[height_inches]]*2.54</f>
        <v>185.42</v>
      </c>
    </row>
    <row r="2593" spans="1:9">
      <c r="A2593">
        <v>2592</v>
      </c>
      <c r="B2593" t="s">
        <v>2597</v>
      </c>
      <c r="C2593">
        <v>185</v>
      </c>
      <c r="D2593" s="1">
        <v>35325</v>
      </c>
      <c r="E2593" s="10">
        <v>1996</v>
      </c>
      <c r="F2593">
        <v>6</v>
      </c>
      <c r="G2593">
        <v>2</v>
      </c>
      <c r="H2593" s="12">
        <f>ufc_fighters[[#This Row],[weight_pounds]]*0.45359237</f>
        <v>83.914588450000011</v>
      </c>
      <c r="I2593" s="12">
        <f>ufc_fighters[[#This Row],[height_feet]]*30.48+ufc_fighters[[#This Row],[height_inches]]*2.54</f>
        <v>187.96</v>
      </c>
    </row>
    <row r="2594" spans="1:9">
      <c r="A2594">
        <v>2593</v>
      </c>
      <c r="B2594" t="s">
        <v>2598</v>
      </c>
      <c r="C2594">
        <v>145</v>
      </c>
      <c r="D2594" s="1">
        <v>29102</v>
      </c>
      <c r="E2594" s="10">
        <v>1979</v>
      </c>
      <c r="F2594">
        <v>5</v>
      </c>
      <c r="G2594">
        <v>3</v>
      </c>
      <c r="H2594" s="12">
        <f>ufc_fighters[[#This Row],[weight_pounds]]*0.45359237</f>
        <v>65.770893650000005</v>
      </c>
      <c r="I2594" s="12">
        <f>ufc_fighters[[#This Row],[height_feet]]*30.48+ufc_fighters[[#This Row],[height_inches]]*2.54</f>
        <v>160.02000000000001</v>
      </c>
    </row>
    <row r="2595" spans="1:9">
      <c r="A2595">
        <v>2594</v>
      </c>
      <c r="B2595" t="s">
        <v>2599</v>
      </c>
      <c r="C2595">
        <v>170</v>
      </c>
      <c r="D2595" s="1">
        <v>27655</v>
      </c>
      <c r="E2595" s="10">
        <v>1975</v>
      </c>
      <c r="F2595">
        <v>6</v>
      </c>
      <c r="G2595">
        <v>0</v>
      </c>
      <c r="H2595" s="12">
        <f>ufc_fighters[[#This Row],[weight_pounds]]*0.45359237</f>
        <v>77.110702900000007</v>
      </c>
      <c r="I2595" s="12">
        <f>ufc_fighters[[#This Row],[height_feet]]*30.48+ufc_fighters[[#This Row],[height_inches]]*2.54</f>
        <v>182.88</v>
      </c>
    </row>
    <row r="2596" spans="1:9">
      <c r="A2596">
        <v>2595</v>
      </c>
      <c r="B2596" t="s">
        <v>2600</v>
      </c>
      <c r="C2596">
        <v>143</v>
      </c>
      <c r="D2596" s="1">
        <v>26034</v>
      </c>
      <c r="E2596" s="10">
        <v>1971</v>
      </c>
      <c r="F2596">
        <v>5</v>
      </c>
      <c r="G2596">
        <v>8</v>
      </c>
      <c r="H2596" s="12">
        <f>ufc_fighters[[#This Row],[weight_pounds]]*0.45359237</f>
        <v>64.86370891</v>
      </c>
      <c r="I2596" s="12">
        <f>ufc_fighters[[#This Row],[height_feet]]*30.48+ufc_fighters[[#This Row],[height_inches]]*2.54</f>
        <v>172.72</v>
      </c>
    </row>
    <row r="2597" spans="1:9">
      <c r="A2597">
        <v>2596</v>
      </c>
      <c r="B2597" t="s">
        <v>2601</v>
      </c>
      <c r="C2597">
        <v>145</v>
      </c>
      <c r="D2597" s="1">
        <v>32485</v>
      </c>
      <c r="E2597" s="10">
        <v>1988</v>
      </c>
      <c r="F2597">
        <v>5</v>
      </c>
      <c r="G2597">
        <v>10</v>
      </c>
      <c r="H2597" s="12">
        <f>ufc_fighters[[#This Row],[weight_pounds]]*0.45359237</f>
        <v>65.770893650000005</v>
      </c>
      <c r="I2597" s="12">
        <f>ufc_fighters[[#This Row],[height_feet]]*30.48+ufc_fighters[[#This Row],[height_inches]]*2.54</f>
        <v>177.8</v>
      </c>
    </row>
    <row r="2598" spans="1:9">
      <c r="A2598">
        <v>2597</v>
      </c>
      <c r="B2598" t="s">
        <v>2602</v>
      </c>
      <c r="C2598">
        <v>185</v>
      </c>
      <c r="D2598" s="1">
        <v>26376</v>
      </c>
      <c r="E2598" s="10">
        <v>1972</v>
      </c>
      <c r="F2598">
        <v>6</v>
      </c>
      <c r="G2598">
        <v>0</v>
      </c>
      <c r="H2598" s="12">
        <f>ufc_fighters[[#This Row],[weight_pounds]]*0.45359237</f>
        <v>83.914588450000011</v>
      </c>
      <c r="I2598" s="12">
        <f>ufc_fighters[[#This Row],[height_feet]]*30.48+ufc_fighters[[#This Row],[height_inches]]*2.54</f>
        <v>182.88</v>
      </c>
    </row>
    <row r="2599" spans="1:9">
      <c r="A2599">
        <v>2598</v>
      </c>
      <c r="B2599" t="s">
        <v>2603</v>
      </c>
      <c r="C2599">
        <v>220</v>
      </c>
      <c r="D2599" s="1">
        <v>30557</v>
      </c>
      <c r="E2599" s="10">
        <v>1983</v>
      </c>
      <c r="F2599">
        <v>6</v>
      </c>
      <c r="G2599">
        <v>7</v>
      </c>
      <c r="H2599" s="12">
        <f>ufc_fighters[[#This Row],[weight_pounds]]*0.45359237</f>
        <v>99.79032140000001</v>
      </c>
      <c r="I2599" s="12">
        <f>ufc_fighters[[#This Row],[height_feet]]*30.48+ufc_fighters[[#This Row],[height_inches]]*2.54</f>
        <v>200.66</v>
      </c>
    </row>
    <row r="2600" spans="1:9">
      <c r="A2600">
        <v>2599</v>
      </c>
      <c r="B2600" t="s">
        <v>2604</v>
      </c>
      <c r="C2600">
        <v>145</v>
      </c>
      <c r="D2600" s="1"/>
      <c r="E2600" s="10">
        <v>0</v>
      </c>
      <c r="F2600">
        <v>5</v>
      </c>
      <c r="G2600">
        <v>8</v>
      </c>
      <c r="H2600" s="12">
        <f>ufc_fighters[[#This Row],[weight_pounds]]*0.45359237</f>
        <v>65.770893650000005</v>
      </c>
      <c r="I2600" s="12">
        <f>ufc_fighters[[#This Row],[height_feet]]*30.48+ufc_fighters[[#This Row],[height_inches]]*2.54</f>
        <v>172.72</v>
      </c>
    </row>
    <row r="2601" spans="1:9">
      <c r="A2601">
        <v>2600</v>
      </c>
      <c r="B2601" t="s">
        <v>2605</v>
      </c>
      <c r="C2601">
        <v>185</v>
      </c>
      <c r="D2601" s="1">
        <v>31557</v>
      </c>
      <c r="E2601" s="10">
        <v>1986</v>
      </c>
      <c r="F2601">
        <v>6</v>
      </c>
      <c r="G2601">
        <v>0</v>
      </c>
      <c r="H2601" s="12">
        <f>ufc_fighters[[#This Row],[weight_pounds]]*0.45359237</f>
        <v>83.914588450000011</v>
      </c>
      <c r="I2601" s="12">
        <f>ufc_fighters[[#This Row],[height_feet]]*30.48+ufc_fighters[[#This Row],[height_inches]]*2.54</f>
        <v>182.88</v>
      </c>
    </row>
    <row r="2602" spans="1:9">
      <c r="A2602">
        <v>2601</v>
      </c>
      <c r="B2602" t="s">
        <v>2606</v>
      </c>
      <c r="C2602">
        <v>155</v>
      </c>
      <c r="D2602" s="1">
        <v>31038</v>
      </c>
      <c r="E2602" s="10">
        <v>1984</v>
      </c>
      <c r="F2602">
        <v>5</v>
      </c>
      <c r="G2602">
        <v>10</v>
      </c>
      <c r="H2602" s="12">
        <f>ufc_fighters[[#This Row],[weight_pounds]]*0.45359237</f>
        <v>70.306817350000003</v>
      </c>
      <c r="I2602" s="12">
        <f>ufc_fighters[[#This Row],[height_feet]]*30.48+ufc_fighters[[#This Row],[height_inches]]*2.54</f>
        <v>177.8</v>
      </c>
    </row>
    <row r="2603" spans="1:9">
      <c r="A2603">
        <v>2602</v>
      </c>
      <c r="B2603" t="s">
        <v>2607</v>
      </c>
      <c r="C2603">
        <v>155</v>
      </c>
      <c r="D2603" s="1">
        <v>35024</v>
      </c>
      <c r="E2603" s="10">
        <v>1995</v>
      </c>
      <c r="F2603">
        <v>5</v>
      </c>
      <c r="G2603">
        <v>9</v>
      </c>
      <c r="H2603" s="12">
        <f>ufc_fighters[[#This Row],[weight_pounds]]*0.45359237</f>
        <v>70.306817350000003</v>
      </c>
      <c r="I2603" s="12">
        <f>ufc_fighters[[#This Row],[height_feet]]*30.48+ufc_fighters[[#This Row],[height_inches]]*2.54</f>
        <v>175.26</v>
      </c>
    </row>
    <row r="2604" spans="1:9">
      <c r="A2604">
        <v>2603</v>
      </c>
      <c r="B2604" t="s">
        <v>2608</v>
      </c>
      <c r="C2604">
        <v>135</v>
      </c>
      <c r="D2604" s="1">
        <v>33082</v>
      </c>
      <c r="E2604" s="10">
        <v>1990</v>
      </c>
      <c r="F2604">
        <v>5</v>
      </c>
      <c r="G2604">
        <v>8</v>
      </c>
      <c r="H2604" s="12">
        <f>ufc_fighters[[#This Row],[weight_pounds]]*0.45359237</f>
        <v>61.23496995</v>
      </c>
      <c r="I2604" s="12">
        <f>ufc_fighters[[#This Row],[height_feet]]*30.48+ufc_fighters[[#This Row],[height_inches]]*2.54</f>
        <v>172.72</v>
      </c>
    </row>
    <row r="2605" spans="1:9">
      <c r="A2605">
        <v>2604</v>
      </c>
      <c r="B2605" t="s">
        <v>2609</v>
      </c>
      <c r="C2605">
        <v>185</v>
      </c>
      <c r="D2605" s="1">
        <v>28950</v>
      </c>
      <c r="E2605" s="10">
        <v>1979</v>
      </c>
      <c r="F2605">
        <v>5</v>
      </c>
      <c r="G2605">
        <v>10</v>
      </c>
      <c r="H2605" s="12">
        <f>ufc_fighters[[#This Row],[weight_pounds]]*0.45359237</f>
        <v>83.914588450000011</v>
      </c>
      <c r="I2605" s="12">
        <f>ufc_fighters[[#This Row],[height_feet]]*30.48+ufc_fighters[[#This Row],[height_inches]]*2.54</f>
        <v>177.8</v>
      </c>
    </row>
    <row r="2606" spans="1:9">
      <c r="A2606">
        <v>2605</v>
      </c>
      <c r="B2606" t="s">
        <v>2610</v>
      </c>
      <c r="C2606">
        <v>170</v>
      </c>
      <c r="D2606" s="1">
        <v>29592</v>
      </c>
      <c r="E2606" s="10">
        <v>1981</v>
      </c>
      <c r="F2606">
        <v>6</v>
      </c>
      <c r="G2606">
        <v>0</v>
      </c>
      <c r="H2606" s="12">
        <f>ufc_fighters[[#This Row],[weight_pounds]]*0.45359237</f>
        <v>77.110702900000007</v>
      </c>
      <c r="I2606" s="12">
        <f>ufc_fighters[[#This Row],[height_feet]]*30.48+ufc_fighters[[#This Row],[height_inches]]*2.54</f>
        <v>182.88</v>
      </c>
    </row>
    <row r="2607" spans="1:9">
      <c r="A2607">
        <v>2606</v>
      </c>
      <c r="B2607" t="s">
        <v>2611</v>
      </c>
      <c r="C2607">
        <v>185</v>
      </c>
      <c r="D2607" s="1">
        <v>28031</v>
      </c>
      <c r="E2607" s="10">
        <v>1976</v>
      </c>
      <c r="F2607">
        <v>5</v>
      </c>
      <c r="G2607">
        <v>7</v>
      </c>
      <c r="H2607" s="12">
        <f>ufc_fighters[[#This Row],[weight_pounds]]*0.45359237</f>
        <v>83.914588450000011</v>
      </c>
      <c r="I2607" s="12">
        <f>ufc_fighters[[#This Row],[height_feet]]*30.48+ufc_fighters[[#This Row],[height_inches]]*2.54</f>
        <v>170.18</v>
      </c>
    </row>
    <row r="2608" spans="1:9">
      <c r="A2608">
        <v>2607</v>
      </c>
      <c r="B2608" t="s">
        <v>2612</v>
      </c>
      <c r="C2608">
        <v>155</v>
      </c>
      <c r="D2608" s="1"/>
      <c r="E2608" s="10">
        <v>0</v>
      </c>
      <c r="F2608">
        <v>5</v>
      </c>
      <c r="G2608">
        <v>8</v>
      </c>
      <c r="H2608" s="12">
        <f>ufc_fighters[[#This Row],[weight_pounds]]*0.45359237</f>
        <v>70.306817350000003</v>
      </c>
      <c r="I2608" s="12">
        <f>ufc_fighters[[#This Row],[height_feet]]*30.48+ufc_fighters[[#This Row],[height_inches]]*2.54</f>
        <v>172.72</v>
      </c>
    </row>
    <row r="2609" spans="1:9">
      <c r="A2609">
        <v>2608</v>
      </c>
      <c r="B2609" t="s">
        <v>2613</v>
      </c>
      <c r="C2609">
        <v>205</v>
      </c>
      <c r="D2609" s="1">
        <v>27370</v>
      </c>
      <c r="E2609" s="10">
        <v>1974</v>
      </c>
      <c r="F2609">
        <v>6</v>
      </c>
      <c r="G2609">
        <v>0</v>
      </c>
      <c r="H2609" s="12">
        <f>ufc_fighters[[#This Row],[weight_pounds]]*0.45359237</f>
        <v>92.986435850000007</v>
      </c>
      <c r="I2609" s="12">
        <f>ufc_fighters[[#This Row],[height_feet]]*30.48+ufc_fighters[[#This Row],[height_inches]]*2.54</f>
        <v>182.88</v>
      </c>
    </row>
    <row r="2610" spans="1:9">
      <c r="A2610">
        <v>2609</v>
      </c>
      <c r="B2610" t="s">
        <v>2614</v>
      </c>
      <c r="C2610">
        <v>170</v>
      </c>
      <c r="D2610" s="1">
        <v>30496</v>
      </c>
      <c r="E2610" s="10">
        <v>1983</v>
      </c>
      <c r="F2610">
        <v>6</v>
      </c>
      <c r="G2610">
        <v>1</v>
      </c>
      <c r="H2610" s="12">
        <f>ufc_fighters[[#This Row],[weight_pounds]]*0.45359237</f>
        <v>77.110702900000007</v>
      </c>
      <c r="I2610" s="12">
        <f>ufc_fighters[[#This Row],[height_feet]]*30.48+ufc_fighters[[#This Row],[height_inches]]*2.54</f>
        <v>185.42</v>
      </c>
    </row>
    <row r="2611" spans="1:9">
      <c r="A2611">
        <v>2610</v>
      </c>
      <c r="B2611" t="s">
        <v>2615</v>
      </c>
      <c r="C2611">
        <v>170</v>
      </c>
      <c r="D2611" s="1">
        <v>34630</v>
      </c>
      <c r="E2611" s="10">
        <v>1994</v>
      </c>
      <c r="F2611">
        <v>6</v>
      </c>
      <c r="G2611">
        <v>1</v>
      </c>
      <c r="H2611" s="12">
        <f>ufc_fighters[[#This Row],[weight_pounds]]*0.45359237</f>
        <v>77.110702900000007</v>
      </c>
      <c r="I2611" s="12">
        <f>ufc_fighters[[#This Row],[height_feet]]*30.48+ufc_fighters[[#This Row],[height_inches]]*2.54</f>
        <v>185.42</v>
      </c>
    </row>
    <row r="2612" spans="1:9">
      <c r="A2612">
        <v>2611</v>
      </c>
      <c r="B2612" t="s">
        <v>2616</v>
      </c>
      <c r="C2612">
        <v>205</v>
      </c>
      <c r="D2612" s="1">
        <v>33640</v>
      </c>
      <c r="E2612" s="10">
        <v>1992</v>
      </c>
      <c r="F2612">
        <v>6</v>
      </c>
      <c r="G2612">
        <v>4</v>
      </c>
      <c r="H2612" s="12">
        <f>ufc_fighters[[#This Row],[weight_pounds]]*0.45359237</f>
        <v>92.986435850000007</v>
      </c>
      <c r="I2612" s="12">
        <f>ufc_fighters[[#This Row],[height_feet]]*30.48+ufc_fighters[[#This Row],[height_inches]]*2.54</f>
        <v>193.04</v>
      </c>
    </row>
    <row r="2613" spans="1:9">
      <c r="A2613">
        <v>2612</v>
      </c>
      <c r="B2613" t="s">
        <v>2617</v>
      </c>
      <c r="C2613">
        <v>115</v>
      </c>
      <c r="D2613" s="1">
        <v>28229</v>
      </c>
      <c r="E2613" s="10">
        <v>1977</v>
      </c>
      <c r="F2613">
        <v>5</v>
      </c>
      <c r="G2613">
        <v>7</v>
      </c>
      <c r="H2613" s="12">
        <f>ufc_fighters[[#This Row],[weight_pounds]]*0.45359237</f>
        <v>52.163122550000004</v>
      </c>
      <c r="I2613" s="12">
        <f>ufc_fighters[[#This Row],[height_feet]]*30.48+ufc_fighters[[#This Row],[height_inches]]*2.54</f>
        <v>170.18</v>
      </c>
    </row>
    <row r="2614" spans="1:9">
      <c r="A2614">
        <v>2613</v>
      </c>
      <c r="B2614" t="s">
        <v>2618</v>
      </c>
      <c r="C2614">
        <v>205</v>
      </c>
      <c r="D2614" s="1">
        <v>27847</v>
      </c>
      <c r="E2614" s="10">
        <v>1976</v>
      </c>
      <c r="F2614">
        <v>6</v>
      </c>
      <c r="G2614">
        <v>0</v>
      </c>
      <c r="H2614" s="12">
        <f>ufc_fighters[[#This Row],[weight_pounds]]*0.45359237</f>
        <v>92.986435850000007</v>
      </c>
      <c r="I2614" s="12">
        <f>ufc_fighters[[#This Row],[height_feet]]*30.48+ufc_fighters[[#This Row],[height_inches]]*2.54</f>
        <v>182.88</v>
      </c>
    </row>
    <row r="2615" spans="1:9">
      <c r="A2615">
        <v>2614</v>
      </c>
      <c r="B2615" t="s">
        <v>2619</v>
      </c>
      <c r="C2615">
        <v>410</v>
      </c>
      <c r="D2615" s="1"/>
      <c r="E2615" s="10">
        <v>0</v>
      </c>
      <c r="F2615">
        <v>6</v>
      </c>
      <c r="G2615">
        <v>1</v>
      </c>
      <c r="H2615" s="12">
        <f>ufc_fighters[[#This Row],[weight_pounds]]*0.45359237</f>
        <v>185.97287170000001</v>
      </c>
      <c r="I2615" s="12">
        <f>ufc_fighters[[#This Row],[height_feet]]*30.48+ufc_fighters[[#This Row],[height_inches]]*2.54</f>
        <v>185.42</v>
      </c>
    </row>
    <row r="2616" spans="1:9">
      <c r="A2616">
        <v>2615</v>
      </c>
      <c r="B2616" t="s">
        <v>2620</v>
      </c>
      <c r="C2616">
        <v>125</v>
      </c>
      <c r="D2616" s="1"/>
      <c r="E2616" s="10">
        <v>0</v>
      </c>
      <c r="F2616">
        <v>5</v>
      </c>
      <c r="G2616">
        <v>5</v>
      </c>
      <c r="H2616" s="12">
        <f>ufc_fighters[[#This Row],[weight_pounds]]*0.45359237</f>
        <v>56.699046250000002</v>
      </c>
      <c r="I2616" s="12">
        <f>ufc_fighters[[#This Row],[height_feet]]*30.48+ufc_fighters[[#This Row],[height_inches]]*2.54</f>
        <v>165.1</v>
      </c>
    </row>
    <row r="2617" spans="1:9">
      <c r="A2617">
        <v>2616</v>
      </c>
      <c r="B2617" t="s">
        <v>2621</v>
      </c>
      <c r="C2617">
        <v>125</v>
      </c>
      <c r="D2617" s="1"/>
      <c r="E2617" s="10">
        <v>0</v>
      </c>
      <c r="F2617">
        <v>5</v>
      </c>
      <c r="G2617">
        <v>7</v>
      </c>
      <c r="H2617" s="12">
        <f>ufc_fighters[[#This Row],[weight_pounds]]*0.45359237</f>
        <v>56.699046250000002</v>
      </c>
      <c r="I2617" s="12">
        <f>ufc_fighters[[#This Row],[height_feet]]*30.48+ufc_fighters[[#This Row],[height_inches]]*2.54</f>
        <v>170.18</v>
      </c>
    </row>
    <row r="2618" spans="1:9">
      <c r="A2618">
        <v>2617</v>
      </c>
      <c r="B2618" t="s">
        <v>2622</v>
      </c>
      <c r="C2618">
        <v>160</v>
      </c>
      <c r="D2618" s="1"/>
      <c r="E2618" s="10">
        <v>0</v>
      </c>
      <c r="F2618">
        <v>6</v>
      </c>
      <c r="G2618">
        <v>1</v>
      </c>
      <c r="H2618" s="12">
        <f>ufc_fighters[[#This Row],[weight_pounds]]*0.45359237</f>
        <v>72.574779200000009</v>
      </c>
      <c r="I2618" s="12">
        <f>ufc_fighters[[#This Row],[height_feet]]*30.48+ufc_fighters[[#This Row],[height_inches]]*2.54</f>
        <v>185.42</v>
      </c>
    </row>
    <row r="2619" spans="1:9">
      <c r="A2619">
        <v>2618</v>
      </c>
      <c r="B2619" t="s">
        <v>2623</v>
      </c>
      <c r="C2619">
        <v>135</v>
      </c>
      <c r="D2619" s="1">
        <v>33038</v>
      </c>
      <c r="E2619" s="10">
        <v>1990</v>
      </c>
      <c r="H2619" s="12">
        <f>ufc_fighters[[#This Row],[weight_pounds]]*0.45359237</f>
        <v>61.23496995</v>
      </c>
      <c r="I2619" s="12">
        <f>ufc_fighters[[#This Row],[height_feet]]*30.48+ufc_fighters[[#This Row],[height_inches]]*2.54</f>
        <v>0</v>
      </c>
    </row>
    <row r="2620" spans="1:9">
      <c r="A2620">
        <v>2619</v>
      </c>
      <c r="B2620" t="s">
        <v>2624</v>
      </c>
      <c r="C2620">
        <v>185</v>
      </c>
      <c r="D2620" s="1">
        <v>31250</v>
      </c>
      <c r="E2620" s="10">
        <v>1985</v>
      </c>
      <c r="F2620">
        <v>6</v>
      </c>
      <c r="G2620">
        <v>0</v>
      </c>
      <c r="H2620" s="12">
        <f>ufc_fighters[[#This Row],[weight_pounds]]*0.45359237</f>
        <v>83.914588450000011</v>
      </c>
      <c r="I2620" s="12">
        <f>ufc_fighters[[#This Row],[height_feet]]*30.48+ufc_fighters[[#This Row],[height_inches]]*2.54</f>
        <v>182.88</v>
      </c>
    </row>
    <row r="2621" spans="1:9">
      <c r="A2621">
        <v>2620</v>
      </c>
      <c r="B2621" t="s">
        <v>2625</v>
      </c>
      <c r="C2621">
        <v>170</v>
      </c>
      <c r="D2621" s="1">
        <v>29604</v>
      </c>
      <c r="E2621" s="10">
        <v>1981</v>
      </c>
      <c r="F2621">
        <v>5</v>
      </c>
      <c r="G2621">
        <v>8</v>
      </c>
      <c r="H2621" s="12">
        <f>ufc_fighters[[#This Row],[weight_pounds]]*0.45359237</f>
        <v>77.110702900000007</v>
      </c>
      <c r="I2621" s="12">
        <f>ufc_fighters[[#This Row],[height_feet]]*30.48+ufc_fighters[[#This Row],[height_inches]]*2.54</f>
        <v>172.72</v>
      </c>
    </row>
    <row r="2622" spans="1:9">
      <c r="A2622">
        <v>2621</v>
      </c>
      <c r="B2622" t="s">
        <v>2626</v>
      </c>
      <c r="C2622">
        <v>155</v>
      </c>
      <c r="D2622" s="1">
        <v>31721</v>
      </c>
      <c r="E2622" s="10">
        <v>1986</v>
      </c>
      <c r="F2622">
        <v>5</v>
      </c>
      <c r="G2622">
        <v>6</v>
      </c>
      <c r="H2622" s="12">
        <f>ufc_fighters[[#This Row],[weight_pounds]]*0.45359237</f>
        <v>70.306817350000003</v>
      </c>
      <c r="I2622" s="12">
        <f>ufc_fighters[[#This Row],[height_feet]]*30.48+ufc_fighters[[#This Row],[height_inches]]*2.54</f>
        <v>167.64000000000001</v>
      </c>
    </row>
    <row r="2623" spans="1:9">
      <c r="A2623">
        <v>2622</v>
      </c>
      <c r="B2623" t="s">
        <v>2627</v>
      </c>
      <c r="C2623">
        <v>145</v>
      </c>
      <c r="D2623" s="1">
        <v>34912</v>
      </c>
      <c r="E2623" s="10">
        <v>1995</v>
      </c>
      <c r="F2623">
        <v>5</v>
      </c>
      <c r="G2623">
        <v>9</v>
      </c>
      <c r="H2623" s="12">
        <f>ufc_fighters[[#This Row],[weight_pounds]]*0.45359237</f>
        <v>65.770893650000005</v>
      </c>
      <c r="I2623" s="12">
        <f>ufc_fighters[[#This Row],[height_feet]]*30.48+ufc_fighters[[#This Row],[height_inches]]*2.54</f>
        <v>175.26</v>
      </c>
    </row>
    <row r="2624" spans="1:9">
      <c r="A2624">
        <v>2623</v>
      </c>
      <c r="B2624" t="s">
        <v>2628</v>
      </c>
      <c r="C2624">
        <v>135</v>
      </c>
      <c r="D2624" s="1"/>
      <c r="E2624" s="10">
        <v>0</v>
      </c>
      <c r="F2624">
        <v>5</v>
      </c>
      <c r="G2624">
        <v>6</v>
      </c>
      <c r="H2624" s="12">
        <f>ufc_fighters[[#This Row],[weight_pounds]]*0.45359237</f>
        <v>61.23496995</v>
      </c>
      <c r="I2624" s="12">
        <f>ufc_fighters[[#This Row],[height_feet]]*30.48+ufc_fighters[[#This Row],[height_inches]]*2.54</f>
        <v>167.64000000000001</v>
      </c>
    </row>
    <row r="2625" spans="1:9">
      <c r="A2625">
        <v>2624</v>
      </c>
      <c r="B2625" t="s">
        <v>2629</v>
      </c>
      <c r="C2625">
        <v>170</v>
      </c>
      <c r="D2625" s="1">
        <v>33758</v>
      </c>
      <c r="E2625" s="10">
        <v>1992</v>
      </c>
      <c r="F2625">
        <v>5</v>
      </c>
      <c r="G2625">
        <v>6</v>
      </c>
      <c r="H2625" s="12">
        <f>ufc_fighters[[#This Row],[weight_pounds]]*0.45359237</f>
        <v>77.110702900000007</v>
      </c>
      <c r="I2625" s="12">
        <f>ufc_fighters[[#This Row],[height_feet]]*30.48+ufc_fighters[[#This Row],[height_inches]]*2.54</f>
        <v>167.64000000000001</v>
      </c>
    </row>
    <row r="2626" spans="1:9">
      <c r="A2626">
        <v>2625</v>
      </c>
      <c r="B2626" t="s">
        <v>2630</v>
      </c>
      <c r="C2626">
        <v>195</v>
      </c>
      <c r="D2626" s="1"/>
      <c r="E2626" s="10">
        <v>0</v>
      </c>
      <c r="F2626">
        <v>5</v>
      </c>
      <c r="G2626">
        <v>8</v>
      </c>
      <c r="H2626" s="12">
        <f>ufc_fighters[[#This Row],[weight_pounds]]*0.45359237</f>
        <v>88.450512150000009</v>
      </c>
      <c r="I2626" s="12">
        <f>ufc_fighters[[#This Row],[height_feet]]*30.48+ufc_fighters[[#This Row],[height_inches]]*2.54</f>
        <v>172.72</v>
      </c>
    </row>
    <row r="2627" spans="1:9">
      <c r="A2627">
        <v>2626</v>
      </c>
      <c r="B2627" t="s">
        <v>2631</v>
      </c>
      <c r="C2627">
        <v>205</v>
      </c>
      <c r="D2627" s="1">
        <v>26155</v>
      </c>
      <c r="E2627" s="10">
        <v>1971</v>
      </c>
      <c r="F2627">
        <v>5</v>
      </c>
      <c r="G2627">
        <v>10</v>
      </c>
      <c r="H2627" s="12">
        <f>ufc_fighters[[#This Row],[weight_pounds]]*0.45359237</f>
        <v>92.986435850000007</v>
      </c>
      <c r="I2627" s="12">
        <f>ufc_fighters[[#This Row],[height_feet]]*30.48+ufc_fighters[[#This Row],[height_inches]]*2.54</f>
        <v>177.8</v>
      </c>
    </row>
    <row r="2628" spans="1:9">
      <c r="A2628">
        <v>2627</v>
      </c>
      <c r="B2628" t="s">
        <v>2632</v>
      </c>
      <c r="C2628">
        <v>155</v>
      </c>
      <c r="D2628" s="1"/>
      <c r="E2628" s="10">
        <v>0</v>
      </c>
      <c r="F2628">
        <v>5</v>
      </c>
      <c r="G2628">
        <v>7</v>
      </c>
      <c r="H2628" s="12">
        <f>ufc_fighters[[#This Row],[weight_pounds]]*0.45359237</f>
        <v>70.306817350000003</v>
      </c>
      <c r="I2628" s="12">
        <f>ufc_fighters[[#This Row],[height_feet]]*30.48+ufc_fighters[[#This Row],[height_inches]]*2.54</f>
        <v>170.18</v>
      </c>
    </row>
    <row r="2629" spans="1:9">
      <c r="A2629">
        <v>2628</v>
      </c>
      <c r="B2629" t="s">
        <v>2633</v>
      </c>
      <c r="C2629">
        <v>155</v>
      </c>
      <c r="D2629" s="1">
        <v>30380</v>
      </c>
      <c r="E2629" s="10">
        <v>1983</v>
      </c>
      <c r="F2629">
        <v>5</v>
      </c>
      <c r="G2629">
        <v>10</v>
      </c>
      <c r="H2629" s="12">
        <f>ufc_fighters[[#This Row],[weight_pounds]]*0.45359237</f>
        <v>70.306817350000003</v>
      </c>
      <c r="I2629" s="12">
        <f>ufc_fighters[[#This Row],[height_feet]]*30.48+ufc_fighters[[#This Row],[height_inches]]*2.54</f>
        <v>177.8</v>
      </c>
    </row>
    <row r="2630" spans="1:9">
      <c r="A2630">
        <v>2629</v>
      </c>
      <c r="B2630" t="s">
        <v>2634</v>
      </c>
      <c r="C2630">
        <v>185</v>
      </c>
      <c r="D2630" s="1">
        <v>26811</v>
      </c>
      <c r="E2630" s="10">
        <v>1973</v>
      </c>
      <c r="F2630">
        <v>5</v>
      </c>
      <c r="G2630">
        <v>10</v>
      </c>
      <c r="H2630" s="12">
        <f>ufc_fighters[[#This Row],[weight_pounds]]*0.45359237</f>
        <v>83.914588450000011</v>
      </c>
      <c r="I2630" s="12">
        <f>ufc_fighters[[#This Row],[height_feet]]*30.48+ufc_fighters[[#This Row],[height_inches]]*2.54</f>
        <v>177.8</v>
      </c>
    </row>
    <row r="2631" spans="1:9">
      <c r="A2631">
        <v>2630</v>
      </c>
      <c r="B2631" t="s">
        <v>2635</v>
      </c>
      <c r="C2631">
        <v>125</v>
      </c>
      <c r="D2631" s="1">
        <v>32550</v>
      </c>
      <c r="E2631" s="10">
        <v>1989</v>
      </c>
      <c r="F2631">
        <v>5</v>
      </c>
      <c r="G2631">
        <v>6</v>
      </c>
      <c r="H2631" s="12">
        <f>ufc_fighters[[#This Row],[weight_pounds]]*0.45359237</f>
        <v>56.699046250000002</v>
      </c>
      <c r="I2631" s="12">
        <f>ufc_fighters[[#This Row],[height_feet]]*30.48+ufc_fighters[[#This Row],[height_inches]]*2.54</f>
        <v>167.64000000000001</v>
      </c>
    </row>
    <row r="2632" spans="1:9">
      <c r="A2632">
        <v>2631</v>
      </c>
      <c r="B2632" t="s">
        <v>2636</v>
      </c>
      <c r="C2632">
        <v>155</v>
      </c>
      <c r="D2632" s="1">
        <v>32957</v>
      </c>
      <c r="E2632" s="10">
        <v>1990</v>
      </c>
      <c r="F2632">
        <v>5</v>
      </c>
      <c r="G2632">
        <v>10</v>
      </c>
      <c r="H2632" s="12">
        <f>ufc_fighters[[#This Row],[weight_pounds]]*0.45359237</f>
        <v>70.306817350000003</v>
      </c>
      <c r="I2632" s="12">
        <f>ufc_fighters[[#This Row],[height_feet]]*30.48+ufc_fighters[[#This Row],[height_inches]]*2.54</f>
        <v>177.8</v>
      </c>
    </row>
    <row r="2633" spans="1:9">
      <c r="A2633">
        <v>2632</v>
      </c>
      <c r="B2633" t="s">
        <v>2637</v>
      </c>
      <c r="C2633">
        <v>170</v>
      </c>
      <c r="D2633" s="1">
        <v>31033</v>
      </c>
      <c r="E2633" s="10">
        <v>1984</v>
      </c>
      <c r="H2633" s="12">
        <f>ufc_fighters[[#This Row],[weight_pounds]]*0.45359237</f>
        <v>77.110702900000007</v>
      </c>
      <c r="I2633" s="12">
        <f>ufc_fighters[[#This Row],[height_feet]]*30.48+ufc_fighters[[#This Row],[height_inches]]*2.54</f>
        <v>0</v>
      </c>
    </row>
    <row r="2634" spans="1:9">
      <c r="A2634">
        <v>2633</v>
      </c>
      <c r="B2634" t="s">
        <v>2638</v>
      </c>
      <c r="C2634">
        <v>145</v>
      </c>
      <c r="D2634" s="1">
        <v>31039</v>
      </c>
      <c r="E2634" s="10">
        <v>1984</v>
      </c>
      <c r="F2634">
        <v>5</v>
      </c>
      <c r="G2634">
        <v>3</v>
      </c>
      <c r="H2634" s="12">
        <f>ufc_fighters[[#This Row],[weight_pounds]]*0.45359237</f>
        <v>65.770893650000005</v>
      </c>
      <c r="I2634" s="12">
        <f>ufc_fighters[[#This Row],[height_feet]]*30.48+ufc_fighters[[#This Row],[height_inches]]*2.54</f>
        <v>160.02000000000001</v>
      </c>
    </row>
    <row r="2635" spans="1:9">
      <c r="A2635">
        <v>2634</v>
      </c>
      <c r="B2635" t="s">
        <v>2639</v>
      </c>
      <c r="C2635">
        <v>165</v>
      </c>
      <c r="D2635" s="1"/>
      <c r="E2635" s="10">
        <v>0</v>
      </c>
      <c r="H2635" s="12">
        <f>ufc_fighters[[#This Row],[weight_pounds]]*0.45359237</f>
        <v>74.842741050000001</v>
      </c>
      <c r="I2635" s="12">
        <f>ufc_fighters[[#This Row],[height_feet]]*30.48+ufc_fighters[[#This Row],[height_inches]]*2.54</f>
        <v>0</v>
      </c>
    </row>
    <row r="2636" spans="1:9">
      <c r="A2636">
        <v>2635</v>
      </c>
      <c r="B2636" t="s">
        <v>2640</v>
      </c>
      <c r="C2636">
        <v>205</v>
      </c>
      <c r="D2636" s="1">
        <v>27956</v>
      </c>
      <c r="E2636" s="10">
        <v>1976</v>
      </c>
      <c r="F2636">
        <v>6</v>
      </c>
      <c r="G2636">
        <v>0</v>
      </c>
      <c r="H2636" s="12">
        <f>ufc_fighters[[#This Row],[weight_pounds]]*0.45359237</f>
        <v>92.986435850000007</v>
      </c>
      <c r="I2636" s="12">
        <f>ufc_fighters[[#This Row],[height_feet]]*30.48+ufc_fighters[[#This Row],[height_inches]]*2.54</f>
        <v>182.88</v>
      </c>
    </row>
    <row r="2637" spans="1:9">
      <c r="A2637">
        <v>2636</v>
      </c>
      <c r="B2637" t="s">
        <v>2641</v>
      </c>
      <c r="C2637">
        <v>170</v>
      </c>
      <c r="D2637" s="1">
        <v>31270</v>
      </c>
      <c r="E2637" s="10">
        <v>1985</v>
      </c>
      <c r="F2637">
        <v>5</v>
      </c>
      <c r="G2637">
        <v>10</v>
      </c>
      <c r="H2637" s="12">
        <f>ufc_fighters[[#This Row],[weight_pounds]]*0.45359237</f>
        <v>77.110702900000007</v>
      </c>
      <c r="I2637" s="12">
        <f>ufc_fighters[[#This Row],[height_feet]]*30.48+ufc_fighters[[#This Row],[height_inches]]*2.54</f>
        <v>177.8</v>
      </c>
    </row>
    <row r="2638" spans="1:9">
      <c r="A2638">
        <v>2637</v>
      </c>
      <c r="B2638" t="s">
        <v>2642</v>
      </c>
      <c r="C2638">
        <v>135</v>
      </c>
      <c r="D2638" s="1">
        <v>29510</v>
      </c>
      <c r="E2638" s="10">
        <v>1980</v>
      </c>
      <c r="F2638">
        <v>5</v>
      </c>
      <c r="G2638">
        <v>5</v>
      </c>
      <c r="H2638" s="12">
        <f>ufc_fighters[[#This Row],[weight_pounds]]*0.45359237</f>
        <v>61.23496995</v>
      </c>
      <c r="I2638" s="12">
        <f>ufc_fighters[[#This Row],[height_feet]]*30.48+ufc_fighters[[#This Row],[height_inches]]*2.54</f>
        <v>165.1</v>
      </c>
    </row>
    <row r="2639" spans="1:9">
      <c r="A2639">
        <v>2638</v>
      </c>
      <c r="B2639" t="s">
        <v>2643</v>
      </c>
      <c r="C2639">
        <v>240</v>
      </c>
      <c r="D2639" s="1">
        <v>30115</v>
      </c>
      <c r="E2639" s="10">
        <v>1982</v>
      </c>
      <c r="F2639">
        <v>6</v>
      </c>
      <c r="G2639">
        <v>0</v>
      </c>
      <c r="H2639" s="12">
        <f>ufc_fighters[[#This Row],[weight_pounds]]*0.45359237</f>
        <v>108.86216880000001</v>
      </c>
      <c r="I2639" s="12">
        <f>ufc_fighters[[#This Row],[height_feet]]*30.48+ufc_fighters[[#This Row],[height_inches]]*2.54</f>
        <v>182.88</v>
      </c>
    </row>
    <row r="2640" spans="1:9">
      <c r="A2640">
        <v>2639</v>
      </c>
      <c r="B2640" t="s">
        <v>2644</v>
      </c>
      <c r="C2640">
        <v>145</v>
      </c>
      <c r="D2640" s="1">
        <v>31705</v>
      </c>
      <c r="E2640" s="10">
        <v>1986</v>
      </c>
      <c r="F2640">
        <v>5</v>
      </c>
      <c r="G2640">
        <v>10</v>
      </c>
      <c r="H2640" s="12">
        <f>ufc_fighters[[#This Row],[weight_pounds]]*0.45359237</f>
        <v>65.770893650000005</v>
      </c>
      <c r="I2640" s="12">
        <f>ufc_fighters[[#This Row],[height_feet]]*30.48+ufc_fighters[[#This Row],[height_inches]]*2.54</f>
        <v>177.8</v>
      </c>
    </row>
    <row r="2641" spans="1:9">
      <c r="A2641">
        <v>2640</v>
      </c>
      <c r="B2641" t="s">
        <v>2645</v>
      </c>
      <c r="C2641">
        <v>155</v>
      </c>
      <c r="D2641" s="1"/>
      <c r="E2641" s="10">
        <v>0</v>
      </c>
      <c r="F2641">
        <v>5</v>
      </c>
      <c r="G2641">
        <v>8</v>
      </c>
      <c r="H2641" s="12">
        <f>ufc_fighters[[#This Row],[weight_pounds]]*0.45359237</f>
        <v>70.306817350000003</v>
      </c>
      <c r="I2641" s="12">
        <f>ufc_fighters[[#This Row],[height_feet]]*30.48+ufc_fighters[[#This Row],[height_inches]]*2.54</f>
        <v>172.72</v>
      </c>
    </row>
    <row r="2642" spans="1:9">
      <c r="A2642">
        <v>2641</v>
      </c>
      <c r="B2642" t="s">
        <v>2646</v>
      </c>
      <c r="C2642">
        <v>205</v>
      </c>
      <c r="D2642" s="1"/>
      <c r="E2642" s="10">
        <v>0</v>
      </c>
      <c r="H2642" s="12">
        <f>ufc_fighters[[#This Row],[weight_pounds]]*0.45359237</f>
        <v>92.986435850000007</v>
      </c>
      <c r="I2642" s="12">
        <f>ufc_fighters[[#This Row],[height_feet]]*30.48+ufc_fighters[[#This Row],[height_inches]]*2.54</f>
        <v>0</v>
      </c>
    </row>
    <row r="2643" spans="1:9">
      <c r="A2643">
        <v>2642</v>
      </c>
      <c r="B2643" t="s">
        <v>2647</v>
      </c>
      <c r="C2643">
        <v>205</v>
      </c>
      <c r="D2643" s="1">
        <v>32443</v>
      </c>
      <c r="E2643" s="10">
        <v>1988</v>
      </c>
      <c r="F2643">
        <v>6</v>
      </c>
      <c r="G2643">
        <v>3</v>
      </c>
      <c r="H2643" s="12">
        <f>ufc_fighters[[#This Row],[weight_pounds]]*0.45359237</f>
        <v>92.986435850000007</v>
      </c>
      <c r="I2643" s="12">
        <f>ufc_fighters[[#This Row],[height_feet]]*30.48+ufc_fighters[[#This Row],[height_inches]]*2.54</f>
        <v>190.5</v>
      </c>
    </row>
    <row r="2644" spans="1:9">
      <c r="A2644">
        <v>2643</v>
      </c>
      <c r="B2644" t="s">
        <v>2648</v>
      </c>
      <c r="C2644">
        <v>155</v>
      </c>
      <c r="D2644" s="1">
        <v>29576</v>
      </c>
      <c r="E2644" s="10">
        <v>1980</v>
      </c>
      <c r="F2644">
        <v>5</v>
      </c>
      <c r="G2644">
        <v>9</v>
      </c>
      <c r="H2644" s="12">
        <f>ufc_fighters[[#This Row],[weight_pounds]]*0.45359237</f>
        <v>70.306817350000003</v>
      </c>
      <c r="I2644" s="12">
        <f>ufc_fighters[[#This Row],[height_feet]]*30.48+ufc_fighters[[#This Row],[height_inches]]*2.54</f>
        <v>175.26</v>
      </c>
    </row>
    <row r="2645" spans="1:9">
      <c r="A2645">
        <v>2644</v>
      </c>
      <c r="B2645" t="s">
        <v>2649</v>
      </c>
      <c r="C2645">
        <v>185</v>
      </c>
      <c r="D2645" s="1">
        <v>33455</v>
      </c>
      <c r="E2645" s="10">
        <v>1991</v>
      </c>
      <c r="F2645">
        <v>5</v>
      </c>
      <c r="G2645">
        <v>11</v>
      </c>
      <c r="H2645" s="12">
        <f>ufc_fighters[[#This Row],[weight_pounds]]*0.45359237</f>
        <v>83.914588450000011</v>
      </c>
      <c r="I2645" s="12">
        <f>ufc_fighters[[#This Row],[height_feet]]*30.48+ufc_fighters[[#This Row],[height_inches]]*2.54</f>
        <v>180.34</v>
      </c>
    </row>
    <row r="2646" spans="1:9">
      <c r="A2646">
        <v>2645</v>
      </c>
      <c r="B2646" t="s">
        <v>2650</v>
      </c>
      <c r="C2646">
        <v>170</v>
      </c>
      <c r="D2646" s="1">
        <v>30245</v>
      </c>
      <c r="E2646" s="10">
        <v>1982</v>
      </c>
      <c r="F2646">
        <v>6</v>
      </c>
      <c r="G2646">
        <v>0</v>
      </c>
      <c r="H2646" s="12">
        <f>ufc_fighters[[#This Row],[weight_pounds]]*0.45359237</f>
        <v>77.110702900000007</v>
      </c>
      <c r="I2646" s="12">
        <f>ufc_fighters[[#This Row],[height_feet]]*30.48+ufc_fighters[[#This Row],[height_inches]]*2.54</f>
        <v>182.88</v>
      </c>
    </row>
    <row r="2647" spans="1:9">
      <c r="A2647">
        <v>2646</v>
      </c>
      <c r="B2647" t="s">
        <v>2651</v>
      </c>
      <c r="C2647">
        <v>170</v>
      </c>
      <c r="D2647" s="1">
        <v>29766</v>
      </c>
      <c r="E2647" s="10">
        <v>1981</v>
      </c>
      <c r="F2647">
        <v>5</v>
      </c>
      <c r="G2647">
        <v>11</v>
      </c>
      <c r="H2647" s="12">
        <f>ufc_fighters[[#This Row],[weight_pounds]]*0.45359237</f>
        <v>77.110702900000007</v>
      </c>
      <c r="I2647" s="12">
        <f>ufc_fighters[[#This Row],[height_feet]]*30.48+ufc_fighters[[#This Row],[height_inches]]*2.54</f>
        <v>180.34</v>
      </c>
    </row>
    <row r="2648" spans="1:9">
      <c r="A2648">
        <v>2647</v>
      </c>
      <c r="B2648" t="s">
        <v>2652</v>
      </c>
      <c r="C2648">
        <v>185</v>
      </c>
      <c r="D2648" s="1">
        <v>31955</v>
      </c>
      <c r="E2648" s="10">
        <v>1987</v>
      </c>
      <c r="F2648">
        <v>6</v>
      </c>
      <c r="G2648">
        <v>3</v>
      </c>
      <c r="H2648" s="12">
        <f>ufc_fighters[[#This Row],[weight_pounds]]*0.45359237</f>
        <v>83.914588450000011</v>
      </c>
      <c r="I2648" s="12">
        <f>ufc_fighters[[#This Row],[height_feet]]*30.48+ufc_fighters[[#This Row],[height_inches]]*2.54</f>
        <v>190.5</v>
      </c>
    </row>
    <row r="2649" spans="1:9">
      <c r="A2649">
        <v>2648</v>
      </c>
      <c r="B2649" t="s">
        <v>2653</v>
      </c>
      <c r="C2649">
        <v>205</v>
      </c>
      <c r="D2649" s="1">
        <v>30761</v>
      </c>
      <c r="E2649" s="10">
        <v>1984</v>
      </c>
      <c r="F2649">
        <v>6</v>
      </c>
      <c r="G2649">
        <v>3</v>
      </c>
      <c r="H2649" s="12">
        <f>ufc_fighters[[#This Row],[weight_pounds]]*0.45359237</f>
        <v>92.986435850000007</v>
      </c>
      <c r="I2649" s="12">
        <f>ufc_fighters[[#This Row],[height_feet]]*30.48+ufc_fighters[[#This Row],[height_inches]]*2.54</f>
        <v>190.5</v>
      </c>
    </row>
    <row r="2650" spans="1:9">
      <c r="A2650">
        <v>2649</v>
      </c>
      <c r="B2650" t="s">
        <v>2654</v>
      </c>
      <c r="C2650">
        <v>135</v>
      </c>
      <c r="D2650" s="1">
        <v>25507</v>
      </c>
      <c r="E2650" s="10">
        <v>1969</v>
      </c>
      <c r="F2650">
        <v>5</v>
      </c>
      <c r="G2650">
        <v>6</v>
      </c>
      <c r="H2650" s="12">
        <f>ufc_fighters[[#This Row],[weight_pounds]]*0.45359237</f>
        <v>61.23496995</v>
      </c>
      <c r="I2650" s="12">
        <f>ufc_fighters[[#This Row],[height_feet]]*30.48+ufc_fighters[[#This Row],[height_inches]]*2.54</f>
        <v>167.64000000000001</v>
      </c>
    </row>
    <row r="2651" spans="1:9">
      <c r="A2651">
        <v>2650</v>
      </c>
      <c r="B2651" t="s">
        <v>2655</v>
      </c>
      <c r="C2651">
        <v>125</v>
      </c>
      <c r="D2651" s="1">
        <v>31053</v>
      </c>
      <c r="E2651" s="10">
        <v>1985</v>
      </c>
      <c r="F2651">
        <v>5</v>
      </c>
      <c r="G2651">
        <v>4</v>
      </c>
      <c r="H2651" s="12">
        <f>ufc_fighters[[#This Row],[weight_pounds]]*0.45359237</f>
        <v>56.699046250000002</v>
      </c>
      <c r="I2651" s="12">
        <f>ufc_fighters[[#This Row],[height_feet]]*30.48+ufc_fighters[[#This Row],[height_inches]]*2.54</f>
        <v>162.56</v>
      </c>
    </row>
    <row r="2652" spans="1:9">
      <c r="A2652">
        <v>2651</v>
      </c>
      <c r="B2652" t="s">
        <v>2656</v>
      </c>
      <c r="C2652">
        <v>170</v>
      </c>
      <c r="D2652" s="1">
        <v>31777</v>
      </c>
      <c r="E2652" s="10">
        <v>1986</v>
      </c>
      <c r="F2652">
        <v>6</v>
      </c>
      <c r="G2652">
        <v>2</v>
      </c>
      <c r="H2652" s="12">
        <f>ufc_fighters[[#This Row],[weight_pounds]]*0.45359237</f>
        <v>77.110702900000007</v>
      </c>
      <c r="I2652" s="12">
        <f>ufc_fighters[[#This Row],[height_feet]]*30.48+ufc_fighters[[#This Row],[height_inches]]*2.54</f>
        <v>187.96</v>
      </c>
    </row>
    <row r="2653" spans="1:9">
      <c r="A2653">
        <v>2652</v>
      </c>
      <c r="B2653" t="s">
        <v>2657</v>
      </c>
      <c r="C2653">
        <v>155</v>
      </c>
      <c r="D2653" s="1">
        <v>27772</v>
      </c>
      <c r="E2653" s="10">
        <v>1976</v>
      </c>
      <c r="F2653">
        <v>5</v>
      </c>
      <c r="G2653">
        <v>7</v>
      </c>
      <c r="H2653" s="12">
        <f>ufc_fighters[[#This Row],[weight_pounds]]*0.45359237</f>
        <v>70.306817350000003</v>
      </c>
      <c r="I2653" s="12">
        <f>ufc_fighters[[#This Row],[height_feet]]*30.48+ufc_fighters[[#This Row],[height_inches]]*2.54</f>
        <v>170.18</v>
      </c>
    </row>
    <row r="2654" spans="1:9">
      <c r="A2654">
        <v>2653</v>
      </c>
      <c r="B2654" t="s">
        <v>2658</v>
      </c>
      <c r="C2654">
        <v>190</v>
      </c>
      <c r="D2654" s="1"/>
      <c r="E2654" s="10">
        <v>0</v>
      </c>
      <c r="F2654">
        <v>6</v>
      </c>
      <c r="G2654">
        <v>0</v>
      </c>
      <c r="H2654" s="12">
        <f>ufc_fighters[[#This Row],[weight_pounds]]*0.45359237</f>
        <v>86.182550300000003</v>
      </c>
      <c r="I2654" s="12">
        <f>ufc_fighters[[#This Row],[height_feet]]*30.48+ufc_fighters[[#This Row],[height_inches]]*2.54</f>
        <v>182.88</v>
      </c>
    </row>
    <row r="2655" spans="1:9">
      <c r="A2655">
        <v>2654</v>
      </c>
      <c r="B2655" t="s">
        <v>2659</v>
      </c>
      <c r="C2655">
        <v>135</v>
      </c>
      <c r="D2655" s="1">
        <v>28296</v>
      </c>
      <c r="E2655" s="10">
        <v>1977</v>
      </c>
      <c r="F2655">
        <v>5</v>
      </c>
      <c r="G2655">
        <v>6</v>
      </c>
      <c r="H2655" s="12">
        <f>ufc_fighters[[#This Row],[weight_pounds]]*0.45359237</f>
        <v>61.23496995</v>
      </c>
      <c r="I2655" s="12">
        <f>ufc_fighters[[#This Row],[height_feet]]*30.48+ufc_fighters[[#This Row],[height_inches]]*2.54</f>
        <v>167.64000000000001</v>
      </c>
    </row>
    <row r="2656" spans="1:9">
      <c r="A2656">
        <v>2655</v>
      </c>
      <c r="B2656" t="s">
        <v>2660</v>
      </c>
      <c r="C2656">
        <v>215</v>
      </c>
      <c r="D2656" s="1"/>
      <c r="E2656" s="10">
        <v>0</v>
      </c>
      <c r="F2656">
        <v>6</v>
      </c>
      <c r="G2656">
        <v>0</v>
      </c>
      <c r="H2656" s="12">
        <f>ufc_fighters[[#This Row],[weight_pounds]]*0.45359237</f>
        <v>97.522359550000004</v>
      </c>
      <c r="I2656" s="12">
        <f>ufc_fighters[[#This Row],[height_feet]]*30.48+ufc_fighters[[#This Row],[height_inches]]*2.54</f>
        <v>182.88</v>
      </c>
    </row>
    <row r="2657" spans="1:9">
      <c r="A2657">
        <v>2656</v>
      </c>
      <c r="B2657" t="s">
        <v>2661</v>
      </c>
      <c r="C2657">
        <v>170</v>
      </c>
      <c r="D2657" s="1">
        <v>31687</v>
      </c>
      <c r="E2657" s="10">
        <v>1986</v>
      </c>
      <c r="F2657">
        <v>5</v>
      </c>
      <c r="G2657">
        <v>11</v>
      </c>
      <c r="H2657" s="12">
        <f>ufc_fighters[[#This Row],[weight_pounds]]*0.45359237</f>
        <v>77.110702900000007</v>
      </c>
      <c r="I2657" s="12">
        <f>ufc_fighters[[#This Row],[height_feet]]*30.48+ufc_fighters[[#This Row],[height_inches]]*2.54</f>
        <v>180.34</v>
      </c>
    </row>
    <row r="2658" spans="1:9">
      <c r="A2658">
        <v>2657</v>
      </c>
      <c r="B2658" t="s">
        <v>2662</v>
      </c>
      <c r="C2658">
        <v>205</v>
      </c>
      <c r="D2658" s="1">
        <v>32868</v>
      </c>
      <c r="E2658" s="10">
        <v>1989</v>
      </c>
      <c r="F2658">
        <v>6</v>
      </c>
      <c r="G2658">
        <v>4</v>
      </c>
      <c r="H2658" s="12">
        <f>ufc_fighters[[#This Row],[weight_pounds]]*0.45359237</f>
        <v>92.986435850000007</v>
      </c>
      <c r="I2658" s="12">
        <f>ufc_fighters[[#This Row],[height_feet]]*30.48+ufc_fighters[[#This Row],[height_inches]]*2.54</f>
        <v>193.04</v>
      </c>
    </row>
    <row r="2659" spans="1:9">
      <c r="A2659">
        <v>2658</v>
      </c>
      <c r="B2659" t="s">
        <v>2663</v>
      </c>
      <c r="C2659">
        <v>155</v>
      </c>
      <c r="D2659" s="1">
        <v>30993</v>
      </c>
      <c r="E2659" s="10">
        <v>1984</v>
      </c>
      <c r="F2659">
        <v>5</v>
      </c>
      <c r="G2659">
        <v>11</v>
      </c>
      <c r="H2659" s="12">
        <f>ufc_fighters[[#This Row],[weight_pounds]]*0.45359237</f>
        <v>70.306817350000003</v>
      </c>
      <c r="I2659" s="12">
        <f>ufc_fighters[[#This Row],[height_feet]]*30.48+ufc_fighters[[#This Row],[height_inches]]*2.54</f>
        <v>180.34</v>
      </c>
    </row>
    <row r="2660" spans="1:9">
      <c r="A2660">
        <v>2659</v>
      </c>
      <c r="B2660" t="s">
        <v>2664</v>
      </c>
      <c r="C2660">
        <v>145</v>
      </c>
      <c r="D2660" s="1"/>
      <c r="E2660" s="10">
        <v>0</v>
      </c>
      <c r="F2660">
        <v>5</v>
      </c>
      <c r="G2660">
        <v>8</v>
      </c>
      <c r="H2660" s="12">
        <f>ufc_fighters[[#This Row],[weight_pounds]]*0.45359237</f>
        <v>65.770893650000005</v>
      </c>
      <c r="I2660" s="12">
        <f>ufc_fighters[[#This Row],[height_feet]]*30.48+ufc_fighters[[#This Row],[height_inches]]*2.54</f>
        <v>172.72</v>
      </c>
    </row>
    <row r="2661" spans="1:9">
      <c r="A2661">
        <v>2660</v>
      </c>
      <c r="B2661" t="s">
        <v>2665</v>
      </c>
      <c r="C2661">
        <v>210</v>
      </c>
      <c r="D2661" s="1"/>
      <c r="E2661" s="10">
        <v>0</v>
      </c>
      <c r="F2661">
        <v>6</v>
      </c>
      <c r="G2661">
        <v>0</v>
      </c>
      <c r="H2661" s="12">
        <f>ufc_fighters[[#This Row],[weight_pounds]]*0.45359237</f>
        <v>95.254397699999998</v>
      </c>
      <c r="I2661" s="12">
        <f>ufc_fighters[[#This Row],[height_feet]]*30.48+ufc_fighters[[#This Row],[height_inches]]*2.54</f>
        <v>182.88</v>
      </c>
    </row>
    <row r="2662" spans="1:9">
      <c r="A2662">
        <v>2661</v>
      </c>
      <c r="B2662" t="s">
        <v>2666</v>
      </c>
      <c r="C2662">
        <v>145</v>
      </c>
      <c r="D2662" s="1">
        <v>31727</v>
      </c>
      <c r="E2662" s="10">
        <v>1986</v>
      </c>
      <c r="F2662">
        <v>6</v>
      </c>
      <c r="G2662">
        <v>0</v>
      </c>
      <c r="H2662" s="12">
        <f>ufc_fighters[[#This Row],[weight_pounds]]*0.45359237</f>
        <v>65.770893650000005</v>
      </c>
      <c r="I2662" s="12">
        <f>ufc_fighters[[#This Row],[height_feet]]*30.48+ufc_fighters[[#This Row],[height_inches]]*2.54</f>
        <v>182.88</v>
      </c>
    </row>
    <row r="2663" spans="1:9">
      <c r="A2663">
        <v>2662</v>
      </c>
      <c r="B2663" t="s">
        <v>2667</v>
      </c>
      <c r="C2663">
        <v>170</v>
      </c>
      <c r="D2663" s="1">
        <v>31629</v>
      </c>
      <c r="E2663" s="10">
        <v>1986</v>
      </c>
      <c r="F2663">
        <v>5</v>
      </c>
      <c r="G2663">
        <v>11</v>
      </c>
      <c r="H2663" s="12">
        <f>ufc_fighters[[#This Row],[weight_pounds]]*0.45359237</f>
        <v>77.110702900000007</v>
      </c>
      <c r="I2663" s="12">
        <f>ufc_fighters[[#This Row],[height_feet]]*30.48+ufc_fighters[[#This Row],[height_inches]]*2.54</f>
        <v>180.34</v>
      </c>
    </row>
    <row r="2664" spans="1:9">
      <c r="A2664">
        <v>2663</v>
      </c>
      <c r="B2664" t="s">
        <v>2668</v>
      </c>
      <c r="C2664">
        <v>170</v>
      </c>
      <c r="D2664" s="1">
        <v>32846</v>
      </c>
      <c r="E2664" s="10">
        <v>1989</v>
      </c>
      <c r="F2664">
        <v>6</v>
      </c>
      <c r="G2664">
        <v>1</v>
      </c>
      <c r="H2664" s="12">
        <f>ufc_fighters[[#This Row],[weight_pounds]]*0.45359237</f>
        <v>77.110702900000007</v>
      </c>
      <c r="I2664" s="12">
        <f>ufc_fighters[[#This Row],[height_feet]]*30.48+ufc_fighters[[#This Row],[height_inches]]*2.54</f>
        <v>185.42</v>
      </c>
    </row>
    <row r="2665" spans="1:9">
      <c r="A2665">
        <v>2664</v>
      </c>
      <c r="B2665" t="s">
        <v>2669</v>
      </c>
      <c r="C2665">
        <v>125</v>
      </c>
      <c r="D2665" s="1">
        <v>33779</v>
      </c>
      <c r="E2665" s="10">
        <v>1992</v>
      </c>
      <c r="F2665">
        <v>5</v>
      </c>
      <c r="G2665">
        <v>6</v>
      </c>
      <c r="H2665" s="12">
        <f>ufc_fighters[[#This Row],[weight_pounds]]*0.45359237</f>
        <v>56.699046250000002</v>
      </c>
      <c r="I2665" s="12">
        <f>ufc_fighters[[#This Row],[height_feet]]*30.48+ufc_fighters[[#This Row],[height_inches]]*2.54</f>
        <v>167.64000000000001</v>
      </c>
    </row>
    <row r="2666" spans="1:9">
      <c r="A2666">
        <v>2665</v>
      </c>
      <c r="B2666" t="s">
        <v>2670</v>
      </c>
      <c r="C2666">
        <v>154</v>
      </c>
      <c r="D2666" s="1">
        <v>28910</v>
      </c>
      <c r="E2666" s="10">
        <v>1979</v>
      </c>
      <c r="F2666">
        <v>5</v>
      </c>
      <c r="G2666">
        <v>8</v>
      </c>
      <c r="H2666" s="12">
        <f>ufc_fighters[[#This Row],[weight_pounds]]*0.45359237</f>
        <v>69.853224980000007</v>
      </c>
      <c r="I2666" s="12">
        <f>ufc_fighters[[#This Row],[height_feet]]*30.48+ufc_fighters[[#This Row],[height_inches]]*2.54</f>
        <v>172.72</v>
      </c>
    </row>
    <row r="2667" spans="1:9">
      <c r="A2667">
        <v>2666</v>
      </c>
      <c r="B2667" t="s">
        <v>2671</v>
      </c>
      <c r="C2667">
        <v>125</v>
      </c>
      <c r="D2667" s="1">
        <v>34207</v>
      </c>
      <c r="E2667" s="10">
        <v>1993</v>
      </c>
      <c r="F2667">
        <v>5</v>
      </c>
      <c r="G2667">
        <v>3</v>
      </c>
      <c r="H2667" s="12">
        <f>ufc_fighters[[#This Row],[weight_pounds]]*0.45359237</f>
        <v>56.699046250000002</v>
      </c>
      <c r="I2667" s="12">
        <f>ufc_fighters[[#This Row],[height_feet]]*30.48+ufc_fighters[[#This Row],[height_inches]]*2.54</f>
        <v>160.02000000000001</v>
      </c>
    </row>
    <row r="2668" spans="1:9">
      <c r="A2668">
        <v>2667</v>
      </c>
      <c r="B2668" t="s">
        <v>2672</v>
      </c>
      <c r="C2668">
        <v>135</v>
      </c>
      <c r="D2668" s="1">
        <v>30364</v>
      </c>
      <c r="E2668" s="10">
        <v>1983</v>
      </c>
      <c r="F2668">
        <v>5</v>
      </c>
      <c r="G2668">
        <v>8</v>
      </c>
      <c r="H2668" s="12">
        <f>ufc_fighters[[#This Row],[weight_pounds]]*0.45359237</f>
        <v>61.23496995</v>
      </c>
      <c r="I2668" s="12">
        <f>ufc_fighters[[#This Row],[height_feet]]*30.48+ufc_fighters[[#This Row],[height_inches]]*2.54</f>
        <v>172.72</v>
      </c>
    </row>
    <row r="2669" spans="1:9">
      <c r="A2669">
        <v>2668</v>
      </c>
      <c r="B2669" t="s">
        <v>2673</v>
      </c>
      <c r="C2669">
        <v>155</v>
      </c>
      <c r="D2669" s="1">
        <v>31489</v>
      </c>
      <c r="E2669" s="10">
        <v>1986</v>
      </c>
      <c r="F2669">
        <v>6</v>
      </c>
      <c r="G2669">
        <v>0</v>
      </c>
      <c r="H2669" s="12">
        <f>ufc_fighters[[#This Row],[weight_pounds]]*0.45359237</f>
        <v>70.306817350000003</v>
      </c>
      <c r="I2669" s="12">
        <f>ufc_fighters[[#This Row],[height_feet]]*30.48+ufc_fighters[[#This Row],[height_inches]]*2.54</f>
        <v>182.88</v>
      </c>
    </row>
    <row r="2670" spans="1:9">
      <c r="A2670">
        <v>2669</v>
      </c>
      <c r="B2670" t="s">
        <v>2674</v>
      </c>
      <c r="C2670">
        <v>155</v>
      </c>
      <c r="D2670" s="1">
        <v>30153</v>
      </c>
      <c r="E2670" s="10">
        <v>1982</v>
      </c>
      <c r="F2670">
        <v>5</v>
      </c>
      <c r="G2670">
        <v>11</v>
      </c>
      <c r="H2670" s="12">
        <f>ufc_fighters[[#This Row],[weight_pounds]]*0.45359237</f>
        <v>70.306817350000003</v>
      </c>
      <c r="I2670" s="12">
        <f>ufc_fighters[[#This Row],[height_feet]]*30.48+ufc_fighters[[#This Row],[height_inches]]*2.54</f>
        <v>180.34</v>
      </c>
    </row>
    <row r="2671" spans="1:9">
      <c r="A2671">
        <v>2670</v>
      </c>
      <c r="B2671" t="s">
        <v>2675</v>
      </c>
      <c r="C2671">
        <v>155</v>
      </c>
      <c r="D2671" s="1">
        <v>31847</v>
      </c>
      <c r="E2671" s="10">
        <v>1987</v>
      </c>
      <c r="H2671" s="12">
        <f>ufc_fighters[[#This Row],[weight_pounds]]*0.45359237</f>
        <v>70.306817350000003</v>
      </c>
      <c r="I2671" s="12">
        <f>ufc_fighters[[#This Row],[height_feet]]*30.48+ufc_fighters[[#This Row],[height_inches]]*2.54</f>
        <v>0</v>
      </c>
    </row>
    <row r="2672" spans="1:9">
      <c r="A2672">
        <v>2671</v>
      </c>
      <c r="B2672" t="s">
        <v>2676</v>
      </c>
      <c r="C2672">
        <v>205</v>
      </c>
      <c r="D2672" s="1">
        <v>30093</v>
      </c>
      <c r="E2672" s="10">
        <v>1982</v>
      </c>
      <c r="H2672" s="12">
        <f>ufc_fighters[[#This Row],[weight_pounds]]*0.45359237</f>
        <v>92.986435850000007</v>
      </c>
      <c r="I2672" s="12">
        <f>ufc_fighters[[#This Row],[height_feet]]*30.48+ufc_fighters[[#This Row],[height_inches]]*2.54</f>
        <v>0</v>
      </c>
    </row>
    <row r="2673" spans="1:9">
      <c r="A2673">
        <v>2672</v>
      </c>
      <c r="B2673" t="s">
        <v>2677</v>
      </c>
      <c r="C2673">
        <v>135</v>
      </c>
      <c r="D2673" s="1">
        <v>31221</v>
      </c>
      <c r="E2673" s="10">
        <v>1985</v>
      </c>
      <c r="F2673">
        <v>5</v>
      </c>
      <c r="G2673">
        <v>8</v>
      </c>
      <c r="H2673" s="12">
        <f>ufc_fighters[[#This Row],[weight_pounds]]*0.45359237</f>
        <v>61.23496995</v>
      </c>
      <c r="I2673" s="12">
        <f>ufc_fighters[[#This Row],[height_feet]]*30.48+ufc_fighters[[#This Row],[height_inches]]*2.54</f>
        <v>172.72</v>
      </c>
    </row>
    <row r="2674" spans="1:9">
      <c r="A2674">
        <v>2673</v>
      </c>
      <c r="B2674" t="s">
        <v>2678</v>
      </c>
      <c r="C2674">
        <v>265</v>
      </c>
      <c r="D2674" s="1"/>
      <c r="E2674" s="10">
        <v>0</v>
      </c>
      <c r="F2674">
        <v>6</v>
      </c>
      <c r="G2674">
        <v>5</v>
      </c>
      <c r="H2674" s="12">
        <f>ufc_fighters[[#This Row],[weight_pounds]]*0.45359237</f>
        <v>120.20197805000001</v>
      </c>
      <c r="I2674" s="12">
        <f>ufc_fighters[[#This Row],[height_feet]]*30.48+ufc_fighters[[#This Row],[height_inches]]*2.54</f>
        <v>195.57999999999998</v>
      </c>
    </row>
    <row r="2675" spans="1:9">
      <c r="A2675">
        <v>2674</v>
      </c>
      <c r="B2675" t="s">
        <v>2679</v>
      </c>
      <c r="C2675">
        <v>155</v>
      </c>
      <c r="D2675" s="1">
        <v>32513</v>
      </c>
      <c r="E2675" s="10">
        <v>1989</v>
      </c>
      <c r="F2675">
        <v>5</v>
      </c>
      <c r="G2675">
        <v>11</v>
      </c>
      <c r="H2675" s="12">
        <f>ufc_fighters[[#This Row],[weight_pounds]]*0.45359237</f>
        <v>70.306817350000003</v>
      </c>
      <c r="I2675" s="12">
        <f>ufc_fighters[[#This Row],[height_feet]]*30.48+ufc_fighters[[#This Row],[height_inches]]*2.54</f>
        <v>180.34</v>
      </c>
    </row>
    <row r="2676" spans="1:9">
      <c r="A2676">
        <v>2675</v>
      </c>
      <c r="B2676" t="s">
        <v>2680</v>
      </c>
      <c r="C2676">
        <v>155</v>
      </c>
      <c r="D2676" s="1">
        <v>33511</v>
      </c>
      <c r="E2676" s="10">
        <v>1991</v>
      </c>
      <c r="F2676">
        <v>5</v>
      </c>
      <c r="G2676">
        <v>7</v>
      </c>
      <c r="H2676" s="12">
        <f>ufc_fighters[[#This Row],[weight_pounds]]*0.45359237</f>
        <v>70.306817350000003</v>
      </c>
      <c r="I2676" s="12">
        <f>ufc_fighters[[#This Row],[height_feet]]*30.48+ufc_fighters[[#This Row],[height_inches]]*2.54</f>
        <v>170.18</v>
      </c>
    </row>
    <row r="2677" spans="1:9">
      <c r="A2677">
        <v>2676</v>
      </c>
      <c r="B2677" t="s">
        <v>2681</v>
      </c>
      <c r="C2677">
        <v>185</v>
      </c>
      <c r="D2677" s="1">
        <v>30302</v>
      </c>
      <c r="E2677" s="10">
        <v>1982</v>
      </c>
      <c r="F2677">
        <v>6</v>
      </c>
      <c r="G2677">
        <v>0</v>
      </c>
      <c r="H2677" s="12">
        <f>ufc_fighters[[#This Row],[weight_pounds]]*0.45359237</f>
        <v>83.914588450000011</v>
      </c>
      <c r="I2677" s="12">
        <f>ufc_fighters[[#This Row],[height_feet]]*30.48+ufc_fighters[[#This Row],[height_inches]]*2.54</f>
        <v>182.88</v>
      </c>
    </row>
    <row r="2678" spans="1:9">
      <c r="A2678">
        <v>2677</v>
      </c>
      <c r="B2678" t="s">
        <v>2682</v>
      </c>
      <c r="C2678">
        <v>170</v>
      </c>
      <c r="D2678" s="1">
        <v>31426</v>
      </c>
      <c r="E2678" s="10">
        <v>1986</v>
      </c>
      <c r="F2678">
        <v>6</v>
      </c>
      <c r="G2678">
        <v>1</v>
      </c>
      <c r="H2678" s="12">
        <f>ufc_fighters[[#This Row],[weight_pounds]]*0.45359237</f>
        <v>77.110702900000007</v>
      </c>
      <c r="I2678" s="12">
        <f>ufc_fighters[[#This Row],[height_feet]]*30.48+ufc_fighters[[#This Row],[height_inches]]*2.54</f>
        <v>185.42</v>
      </c>
    </row>
    <row r="2679" spans="1:9">
      <c r="A2679">
        <v>2678</v>
      </c>
      <c r="B2679" t="s">
        <v>2683</v>
      </c>
      <c r="C2679">
        <v>245</v>
      </c>
      <c r="D2679" s="1">
        <v>27659</v>
      </c>
      <c r="E2679" s="10">
        <v>1975</v>
      </c>
      <c r="F2679">
        <v>6</v>
      </c>
      <c r="G2679">
        <v>6</v>
      </c>
      <c r="H2679" s="12">
        <f>ufc_fighters[[#This Row],[weight_pounds]]*0.45359237</f>
        <v>111.13013065000001</v>
      </c>
      <c r="I2679" s="12">
        <f>ufc_fighters[[#This Row],[height_feet]]*30.48+ufc_fighters[[#This Row],[height_inches]]*2.54</f>
        <v>198.12</v>
      </c>
    </row>
    <row r="2680" spans="1:9">
      <c r="A2680">
        <v>2679</v>
      </c>
      <c r="B2680" t="s">
        <v>2684</v>
      </c>
      <c r="C2680">
        <v>185</v>
      </c>
      <c r="D2680" s="1">
        <v>30217</v>
      </c>
      <c r="E2680" s="10">
        <v>1982</v>
      </c>
      <c r="F2680">
        <v>6</v>
      </c>
      <c r="G2680">
        <v>0</v>
      </c>
      <c r="H2680" s="12">
        <f>ufc_fighters[[#This Row],[weight_pounds]]*0.45359237</f>
        <v>83.914588450000011</v>
      </c>
      <c r="I2680" s="12">
        <f>ufc_fighters[[#This Row],[height_feet]]*30.48+ufc_fighters[[#This Row],[height_inches]]*2.54</f>
        <v>182.88</v>
      </c>
    </row>
    <row r="2681" spans="1:9">
      <c r="A2681">
        <v>2680</v>
      </c>
      <c r="B2681" t="s">
        <v>2685</v>
      </c>
      <c r="C2681">
        <v>155</v>
      </c>
      <c r="D2681" s="1">
        <v>29564</v>
      </c>
      <c r="E2681" s="10">
        <v>1980</v>
      </c>
      <c r="F2681">
        <v>5</v>
      </c>
      <c r="G2681">
        <v>8</v>
      </c>
      <c r="H2681" s="12">
        <f>ufc_fighters[[#This Row],[weight_pounds]]*0.45359237</f>
        <v>70.306817350000003</v>
      </c>
      <c r="I2681" s="12">
        <f>ufc_fighters[[#This Row],[height_feet]]*30.48+ufc_fighters[[#This Row],[height_inches]]*2.54</f>
        <v>172.72</v>
      </c>
    </row>
    <row r="2682" spans="1:9">
      <c r="A2682">
        <v>2681</v>
      </c>
      <c r="B2682" t="s">
        <v>2686</v>
      </c>
      <c r="C2682">
        <v>205</v>
      </c>
      <c r="D2682" s="1">
        <v>28235</v>
      </c>
      <c r="E2682" s="10">
        <v>1977</v>
      </c>
      <c r="F2682">
        <v>5</v>
      </c>
      <c r="G2682">
        <v>10</v>
      </c>
      <c r="H2682" s="12">
        <f>ufc_fighters[[#This Row],[weight_pounds]]*0.45359237</f>
        <v>92.986435850000007</v>
      </c>
      <c r="I2682" s="12">
        <f>ufc_fighters[[#This Row],[height_feet]]*30.48+ufc_fighters[[#This Row],[height_inches]]*2.54</f>
        <v>177.8</v>
      </c>
    </row>
    <row r="2683" spans="1:9">
      <c r="A2683">
        <v>2682</v>
      </c>
      <c r="B2683" t="s">
        <v>2687</v>
      </c>
      <c r="C2683">
        <v>145</v>
      </c>
      <c r="D2683" s="1">
        <v>32045</v>
      </c>
      <c r="E2683" s="10">
        <v>1987</v>
      </c>
      <c r="F2683">
        <v>5</v>
      </c>
      <c r="G2683">
        <v>10</v>
      </c>
      <c r="H2683" s="12">
        <f>ufc_fighters[[#This Row],[weight_pounds]]*0.45359237</f>
        <v>65.770893650000005</v>
      </c>
      <c r="I2683" s="12">
        <f>ufc_fighters[[#This Row],[height_feet]]*30.48+ufc_fighters[[#This Row],[height_inches]]*2.54</f>
        <v>177.8</v>
      </c>
    </row>
    <row r="2684" spans="1:9">
      <c r="A2684">
        <v>2683</v>
      </c>
      <c r="B2684" t="s">
        <v>2688</v>
      </c>
      <c r="C2684">
        <v>185</v>
      </c>
      <c r="D2684" s="1">
        <v>28896</v>
      </c>
      <c r="E2684" s="10">
        <v>1979</v>
      </c>
      <c r="F2684">
        <v>6</v>
      </c>
      <c r="G2684">
        <v>0</v>
      </c>
      <c r="H2684" s="12">
        <f>ufc_fighters[[#This Row],[weight_pounds]]*0.45359237</f>
        <v>83.914588450000011</v>
      </c>
      <c r="I2684" s="12">
        <f>ufc_fighters[[#This Row],[height_feet]]*30.48+ufc_fighters[[#This Row],[height_inches]]*2.54</f>
        <v>182.88</v>
      </c>
    </row>
    <row r="2685" spans="1:9">
      <c r="A2685">
        <v>2684</v>
      </c>
      <c r="B2685" t="s">
        <v>2689</v>
      </c>
      <c r="C2685">
        <v>145</v>
      </c>
      <c r="D2685" s="1"/>
      <c r="E2685" s="10">
        <v>0</v>
      </c>
      <c r="F2685">
        <v>5</v>
      </c>
      <c r="G2685">
        <v>8</v>
      </c>
      <c r="H2685" s="12">
        <f>ufc_fighters[[#This Row],[weight_pounds]]*0.45359237</f>
        <v>65.770893650000005</v>
      </c>
      <c r="I2685" s="12">
        <f>ufc_fighters[[#This Row],[height_feet]]*30.48+ufc_fighters[[#This Row],[height_inches]]*2.54</f>
        <v>172.72</v>
      </c>
    </row>
    <row r="2686" spans="1:9">
      <c r="A2686">
        <v>2685</v>
      </c>
      <c r="B2686" t="s">
        <v>2690</v>
      </c>
      <c r="C2686">
        <v>155</v>
      </c>
      <c r="D2686" s="1">
        <v>29773</v>
      </c>
      <c r="E2686" s="10">
        <v>1981</v>
      </c>
      <c r="F2686">
        <v>5</v>
      </c>
      <c r="G2686">
        <v>10</v>
      </c>
      <c r="H2686" s="12">
        <f>ufc_fighters[[#This Row],[weight_pounds]]*0.45359237</f>
        <v>70.306817350000003</v>
      </c>
      <c r="I2686" s="12">
        <f>ufc_fighters[[#This Row],[height_feet]]*30.48+ufc_fighters[[#This Row],[height_inches]]*2.54</f>
        <v>177.8</v>
      </c>
    </row>
    <row r="2687" spans="1:9">
      <c r="A2687">
        <v>2686</v>
      </c>
      <c r="B2687" t="s">
        <v>2691</v>
      </c>
      <c r="C2687">
        <v>190</v>
      </c>
      <c r="D2687" s="1">
        <v>25838</v>
      </c>
      <c r="E2687" s="10">
        <v>1970</v>
      </c>
      <c r="F2687">
        <v>5</v>
      </c>
      <c r="G2687">
        <v>9</v>
      </c>
      <c r="H2687" s="12">
        <f>ufc_fighters[[#This Row],[weight_pounds]]*0.45359237</f>
        <v>86.182550300000003</v>
      </c>
      <c r="I2687" s="12">
        <f>ufc_fighters[[#This Row],[height_feet]]*30.48+ufc_fighters[[#This Row],[height_inches]]*2.54</f>
        <v>175.26</v>
      </c>
    </row>
    <row r="2688" spans="1:9">
      <c r="A2688">
        <v>2687</v>
      </c>
      <c r="B2688" t="s">
        <v>2692</v>
      </c>
      <c r="C2688">
        <v>150</v>
      </c>
      <c r="D2688" s="1"/>
      <c r="E2688" s="10">
        <v>0</v>
      </c>
      <c r="H2688" s="12">
        <f>ufc_fighters[[#This Row],[weight_pounds]]*0.45359237</f>
        <v>68.038855499999997</v>
      </c>
      <c r="I2688" s="12">
        <f>ufc_fighters[[#This Row],[height_feet]]*30.48+ufc_fighters[[#This Row],[height_inches]]*2.54</f>
        <v>0</v>
      </c>
    </row>
    <row r="2689" spans="1:9">
      <c r="A2689">
        <v>2688</v>
      </c>
      <c r="B2689" t="s">
        <v>2693</v>
      </c>
      <c r="C2689">
        <v>125</v>
      </c>
      <c r="D2689" s="1">
        <v>30467</v>
      </c>
      <c r="E2689" s="10">
        <v>1983</v>
      </c>
      <c r="F2689">
        <v>5</v>
      </c>
      <c r="G2689">
        <v>5</v>
      </c>
      <c r="H2689" s="12">
        <f>ufc_fighters[[#This Row],[weight_pounds]]*0.45359237</f>
        <v>56.699046250000002</v>
      </c>
      <c r="I2689" s="12">
        <f>ufc_fighters[[#This Row],[height_feet]]*30.48+ufc_fighters[[#This Row],[height_inches]]*2.54</f>
        <v>165.1</v>
      </c>
    </row>
    <row r="2690" spans="1:9">
      <c r="A2690">
        <v>2689</v>
      </c>
      <c r="B2690" t="s">
        <v>2694</v>
      </c>
      <c r="C2690">
        <v>145</v>
      </c>
      <c r="D2690" s="1">
        <v>33553</v>
      </c>
      <c r="E2690" s="10">
        <v>1991</v>
      </c>
      <c r="F2690">
        <v>5</v>
      </c>
      <c r="G2690">
        <v>8</v>
      </c>
      <c r="H2690" s="12">
        <f>ufc_fighters[[#This Row],[weight_pounds]]*0.45359237</f>
        <v>65.770893650000005</v>
      </c>
      <c r="I2690" s="12">
        <f>ufc_fighters[[#This Row],[height_feet]]*30.48+ufc_fighters[[#This Row],[height_inches]]*2.54</f>
        <v>172.72</v>
      </c>
    </row>
    <row r="2691" spans="1:9">
      <c r="A2691">
        <v>2690</v>
      </c>
      <c r="B2691" t="s">
        <v>2695</v>
      </c>
      <c r="C2691">
        <v>185</v>
      </c>
      <c r="D2691" s="1">
        <v>26357</v>
      </c>
      <c r="E2691" s="10">
        <v>1972</v>
      </c>
      <c r="F2691">
        <v>6</v>
      </c>
      <c r="G2691">
        <v>1</v>
      </c>
      <c r="H2691" s="12">
        <f>ufc_fighters[[#This Row],[weight_pounds]]*0.45359237</f>
        <v>83.914588450000011</v>
      </c>
      <c r="I2691" s="12">
        <f>ufc_fighters[[#This Row],[height_feet]]*30.48+ufc_fighters[[#This Row],[height_inches]]*2.54</f>
        <v>185.42</v>
      </c>
    </row>
    <row r="2692" spans="1:9">
      <c r="A2692">
        <v>2691</v>
      </c>
      <c r="B2692" t="s">
        <v>2696</v>
      </c>
      <c r="C2692">
        <v>185</v>
      </c>
      <c r="D2692" s="1">
        <v>27371</v>
      </c>
      <c r="E2692" s="10">
        <v>1974</v>
      </c>
      <c r="F2692">
        <v>6</v>
      </c>
      <c r="G2692">
        <v>1</v>
      </c>
      <c r="H2692" s="12">
        <f>ufc_fighters[[#This Row],[weight_pounds]]*0.45359237</f>
        <v>83.914588450000011</v>
      </c>
      <c r="I2692" s="12">
        <f>ufc_fighters[[#This Row],[height_feet]]*30.48+ufc_fighters[[#This Row],[height_inches]]*2.54</f>
        <v>185.42</v>
      </c>
    </row>
    <row r="2693" spans="1:9">
      <c r="A2693">
        <v>2692</v>
      </c>
      <c r="B2693" t="s">
        <v>2697</v>
      </c>
      <c r="C2693">
        <v>170</v>
      </c>
      <c r="D2693" s="1"/>
      <c r="E2693" s="10">
        <v>0</v>
      </c>
      <c r="F2693">
        <v>5</v>
      </c>
      <c r="G2693">
        <v>10</v>
      </c>
      <c r="H2693" s="12">
        <f>ufc_fighters[[#This Row],[weight_pounds]]*0.45359237</f>
        <v>77.110702900000007</v>
      </c>
      <c r="I2693" s="12">
        <f>ufc_fighters[[#This Row],[height_feet]]*30.48+ufc_fighters[[#This Row],[height_inches]]*2.54</f>
        <v>177.8</v>
      </c>
    </row>
    <row r="2694" spans="1:9">
      <c r="A2694">
        <v>2693</v>
      </c>
      <c r="B2694" t="s">
        <v>2698</v>
      </c>
      <c r="C2694">
        <v>155</v>
      </c>
      <c r="D2694" s="1"/>
      <c r="E2694" s="10">
        <v>0</v>
      </c>
      <c r="H2694" s="12">
        <f>ufc_fighters[[#This Row],[weight_pounds]]*0.45359237</f>
        <v>70.306817350000003</v>
      </c>
      <c r="I2694" s="12">
        <f>ufc_fighters[[#This Row],[height_feet]]*30.48+ufc_fighters[[#This Row],[height_inches]]*2.54</f>
        <v>0</v>
      </c>
    </row>
    <row r="2695" spans="1:9">
      <c r="A2695">
        <v>2694</v>
      </c>
      <c r="B2695" t="s">
        <v>2699</v>
      </c>
      <c r="C2695">
        <v>135</v>
      </c>
      <c r="D2695" s="1">
        <v>29867</v>
      </c>
      <c r="E2695" s="10">
        <v>1981</v>
      </c>
      <c r="F2695">
        <v>5</v>
      </c>
      <c r="G2695">
        <v>8</v>
      </c>
      <c r="H2695" s="12">
        <f>ufc_fighters[[#This Row],[weight_pounds]]*0.45359237</f>
        <v>61.23496995</v>
      </c>
      <c r="I2695" s="12">
        <f>ufc_fighters[[#This Row],[height_feet]]*30.48+ufc_fighters[[#This Row],[height_inches]]*2.54</f>
        <v>172.72</v>
      </c>
    </row>
    <row r="2696" spans="1:9">
      <c r="A2696">
        <v>2695</v>
      </c>
      <c r="B2696" t="s">
        <v>2700</v>
      </c>
      <c r="C2696">
        <v>135</v>
      </c>
      <c r="D2696" s="1">
        <v>32553</v>
      </c>
      <c r="E2696" s="10">
        <v>1989</v>
      </c>
      <c r="F2696">
        <v>5</v>
      </c>
      <c r="G2696">
        <v>6</v>
      </c>
      <c r="H2696" s="12">
        <f>ufc_fighters[[#This Row],[weight_pounds]]*0.45359237</f>
        <v>61.23496995</v>
      </c>
      <c r="I2696" s="12">
        <f>ufc_fighters[[#This Row],[height_feet]]*30.48+ufc_fighters[[#This Row],[height_inches]]*2.54</f>
        <v>167.64000000000001</v>
      </c>
    </row>
    <row r="2697" spans="1:9">
      <c r="A2697">
        <v>2696</v>
      </c>
      <c r="B2697" t="s">
        <v>2701</v>
      </c>
      <c r="C2697">
        <v>135</v>
      </c>
      <c r="D2697" s="1">
        <v>32688</v>
      </c>
      <c r="E2697" s="10">
        <v>1989</v>
      </c>
      <c r="F2697">
        <v>5</v>
      </c>
      <c r="G2697">
        <v>4</v>
      </c>
      <c r="H2697" s="12">
        <f>ufc_fighters[[#This Row],[weight_pounds]]*0.45359237</f>
        <v>61.23496995</v>
      </c>
      <c r="I2697" s="12">
        <f>ufc_fighters[[#This Row],[height_feet]]*30.48+ufc_fighters[[#This Row],[height_inches]]*2.54</f>
        <v>162.56</v>
      </c>
    </row>
    <row r="2698" spans="1:9">
      <c r="A2698">
        <v>2697</v>
      </c>
      <c r="B2698" t="s">
        <v>2702</v>
      </c>
      <c r="C2698">
        <v>145</v>
      </c>
      <c r="D2698" s="1">
        <v>34811</v>
      </c>
      <c r="E2698" s="10">
        <v>1995</v>
      </c>
      <c r="F2698">
        <v>5</v>
      </c>
      <c r="G2698">
        <v>10</v>
      </c>
      <c r="H2698" s="12">
        <f>ufc_fighters[[#This Row],[weight_pounds]]*0.45359237</f>
        <v>65.770893650000005</v>
      </c>
      <c r="I2698" s="12">
        <f>ufc_fighters[[#This Row],[height_feet]]*30.48+ufc_fighters[[#This Row],[height_inches]]*2.54</f>
        <v>177.8</v>
      </c>
    </row>
    <row r="2699" spans="1:9">
      <c r="A2699">
        <v>2698</v>
      </c>
      <c r="B2699" t="s">
        <v>2703</v>
      </c>
      <c r="C2699">
        <v>105</v>
      </c>
      <c r="D2699" s="1">
        <v>31210</v>
      </c>
      <c r="E2699" s="10">
        <v>1985</v>
      </c>
      <c r="F2699">
        <v>5</v>
      </c>
      <c r="G2699">
        <v>3</v>
      </c>
      <c r="H2699" s="12">
        <f>ufc_fighters[[#This Row],[weight_pounds]]*0.45359237</f>
        <v>47.627198849999999</v>
      </c>
      <c r="I2699" s="12">
        <f>ufc_fighters[[#This Row],[height_feet]]*30.48+ufc_fighters[[#This Row],[height_inches]]*2.54</f>
        <v>160.02000000000001</v>
      </c>
    </row>
    <row r="2700" spans="1:9">
      <c r="A2700">
        <v>2699</v>
      </c>
      <c r="B2700" t="s">
        <v>2704</v>
      </c>
      <c r="C2700">
        <v>241</v>
      </c>
      <c r="D2700" s="1">
        <v>27152</v>
      </c>
      <c r="E2700" s="10">
        <v>1974</v>
      </c>
      <c r="F2700">
        <v>6</v>
      </c>
      <c r="G2700">
        <v>1</v>
      </c>
      <c r="H2700" s="12">
        <f>ufc_fighters[[#This Row],[weight_pounds]]*0.45359237</f>
        <v>109.31576117</v>
      </c>
      <c r="I2700" s="12">
        <f>ufc_fighters[[#This Row],[height_feet]]*30.48+ufc_fighters[[#This Row],[height_inches]]*2.54</f>
        <v>185.42</v>
      </c>
    </row>
    <row r="2701" spans="1:9">
      <c r="A2701">
        <v>2700</v>
      </c>
      <c r="B2701" t="s">
        <v>2705</v>
      </c>
      <c r="C2701">
        <v>115</v>
      </c>
      <c r="D2701" s="1">
        <v>30868</v>
      </c>
      <c r="E2701" s="10">
        <v>1984</v>
      </c>
      <c r="F2701">
        <v>5</v>
      </c>
      <c r="G2701">
        <v>3</v>
      </c>
      <c r="H2701" s="12">
        <f>ufc_fighters[[#This Row],[weight_pounds]]*0.45359237</f>
        <v>52.163122550000004</v>
      </c>
      <c r="I2701" s="12">
        <f>ufc_fighters[[#This Row],[height_feet]]*30.48+ufc_fighters[[#This Row],[height_inches]]*2.54</f>
        <v>160.02000000000001</v>
      </c>
    </row>
    <row r="2702" spans="1:9">
      <c r="A2702">
        <v>2701</v>
      </c>
      <c r="B2702" t="s">
        <v>2706</v>
      </c>
      <c r="C2702">
        <v>135</v>
      </c>
      <c r="D2702" s="1">
        <v>29431</v>
      </c>
      <c r="E2702" s="10">
        <v>1980</v>
      </c>
      <c r="F2702">
        <v>5</v>
      </c>
      <c r="G2702">
        <v>5</v>
      </c>
      <c r="H2702" s="12">
        <f>ufc_fighters[[#This Row],[weight_pounds]]*0.45359237</f>
        <v>61.23496995</v>
      </c>
      <c r="I2702" s="12">
        <f>ufc_fighters[[#This Row],[height_feet]]*30.48+ufc_fighters[[#This Row],[height_inches]]*2.54</f>
        <v>165.1</v>
      </c>
    </row>
    <row r="2703" spans="1:9">
      <c r="A2703">
        <v>2702</v>
      </c>
      <c r="B2703" t="s">
        <v>2707</v>
      </c>
      <c r="C2703">
        <v>185</v>
      </c>
      <c r="D2703" s="1">
        <v>33150</v>
      </c>
      <c r="E2703" s="10">
        <v>1990</v>
      </c>
      <c r="F2703">
        <v>6</v>
      </c>
      <c r="G2703">
        <v>1</v>
      </c>
      <c r="H2703" s="12">
        <f>ufc_fighters[[#This Row],[weight_pounds]]*0.45359237</f>
        <v>83.914588450000011</v>
      </c>
      <c r="I2703" s="12">
        <f>ufc_fighters[[#This Row],[height_feet]]*30.48+ufc_fighters[[#This Row],[height_inches]]*2.54</f>
        <v>185.42</v>
      </c>
    </row>
    <row r="2704" spans="1:9">
      <c r="A2704">
        <v>2703</v>
      </c>
      <c r="B2704" t="s">
        <v>2708</v>
      </c>
      <c r="C2704">
        <v>170</v>
      </c>
      <c r="D2704" s="1">
        <v>27713</v>
      </c>
      <c r="E2704" s="10">
        <v>1975</v>
      </c>
      <c r="F2704">
        <v>6</v>
      </c>
      <c r="G2704">
        <v>1</v>
      </c>
      <c r="H2704" s="12">
        <f>ufc_fighters[[#This Row],[weight_pounds]]*0.45359237</f>
        <v>77.110702900000007</v>
      </c>
      <c r="I2704" s="12">
        <f>ufc_fighters[[#This Row],[height_feet]]*30.48+ufc_fighters[[#This Row],[height_inches]]*2.54</f>
        <v>185.42</v>
      </c>
    </row>
    <row r="2705" spans="1:9">
      <c r="A2705">
        <v>2704</v>
      </c>
      <c r="B2705" t="s">
        <v>2709</v>
      </c>
      <c r="C2705">
        <v>345</v>
      </c>
      <c r="D2705" s="1">
        <v>23797</v>
      </c>
      <c r="E2705" s="10">
        <v>1965</v>
      </c>
      <c r="F2705">
        <v>6</v>
      </c>
      <c r="G2705">
        <v>2</v>
      </c>
      <c r="H2705" s="12">
        <f>ufc_fighters[[#This Row],[weight_pounds]]*0.45359237</f>
        <v>156.48936765000002</v>
      </c>
      <c r="I2705" s="12">
        <f>ufc_fighters[[#This Row],[height_feet]]*30.48+ufc_fighters[[#This Row],[height_inches]]*2.54</f>
        <v>187.96</v>
      </c>
    </row>
    <row r="2706" spans="1:9">
      <c r="A2706">
        <v>2705</v>
      </c>
      <c r="B2706" t="s">
        <v>2710</v>
      </c>
      <c r="C2706">
        <v>200</v>
      </c>
      <c r="D2706" s="1"/>
      <c r="E2706" s="10">
        <v>0</v>
      </c>
      <c r="F2706">
        <v>6</v>
      </c>
      <c r="G2706">
        <v>2</v>
      </c>
      <c r="H2706" s="12">
        <f>ufc_fighters[[#This Row],[weight_pounds]]*0.45359237</f>
        <v>90.718474000000001</v>
      </c>
      <c r="I2706" s="12">
        <f>ufc_fighters[[#This Row],[height_feet]]*30.48+ufc_fighters[[#This Row],[height_inches]]*2.54</f>
        <v>187.96</v>
      </c>
    </row>
    <row r="2707" spans="1:9">
      <c r="A2707">
        <v>2706</v>
      </c>
      <c r="B2707" t="s">
        <v>2711</v>
      </c>
      <c r="C2707">
        <v>185</v>
      </c>
      <c r="D2707" s="1"/>
      <c r="E2707" s="10">
        <v>0</v>
      </c>
      <c r="F2707">
        <v>5</v>
      </c>
      <c r="G2707">
        <v>9</v>
      </c>
      <c r="H2707" s="12">
        <f>ufc_fighters[[#This Row],[weight_pounds]]*0.45359237</f>
        <v>83.914588450000011</v>
      </c>
      <c r="I2707" s="12">
        <f>ufc_fighters[[#This Row],[height_feet]]*30.48+ufc_fighters[[#This Row],[height_inches]]*2.54</f>
        <v>175.26</v>
      </c>
    </row>
    <row r="2708" spans="1:9">
      <c r="A2708">
        <v>2707</v>
      </c>
      <c r="B2708" t="s">
        <v>2712</v>
      </c>
      <c r="C2708">
        <v>155</v>
      </c>
      <c r="D2708" s="1">
        <v>28687</v>
      </c>
      <c r="E2708" s="10">
        <v>1978</v>
      </c>
      <c r="F2708">
        <v>5</v>
      </c>
      <c r="G2708">
        <v>6</v>
      </c>
      <c r="H2708" s="12">
        <f>ufc_fighters[[#This Row],[weight_pounds]]*0.45359237</f>
        <v>70.306817350000003</v>
      </c>
      <c r="I2708" s="12">
        <f>ufc_fighters[[#This Row],[height_feet]]*30.48+ufc_fighters[[#This Row],[height_inches]]*2.54</f>
        <v>167.64000000000001</v>
      </c>
    </row>
    <row r="2709" spans="1:9">
      <c r="A2709">
        <v>2708</v>
      </c>
      <c r="B2709" t="s">
        <v>2713</v>
      </c>
      <c r="C2709">
        <v>170</v>
      </c>
      <c r="D2709" s="1"/>
      <c r="E2709" s="10">
        <v>0</v>
      </c>
      <c r="F2709">
        <v>5</v>
      </c>
      <c r="G2709">
        <v>11</v>
      </c>
      <c r="H2709" s="12">
        <f>ufc_fighters[[#This Row],[weight_pounds]]*0.45359237</f>
        <v>77.110702900000007</v>
      </c>
      <c r="I2709" s="12">
        <f>ufc_fighters[[#This Row],[height_feet]]*30.48+ufc_fighters[[#This Row],[height_inches]]*2.54</f>
        <v>180.34</v>
      </c>
    </row>
    <row r="2710" spans="1:9">
      <c r="A2710">
        <v>2709</v>
      </c>
      <c r="B2710" t="s">
        <v>2714</v>
      </c>
      <c r="C2710">
        <v>185</v>
      </c>
      <c r="D2710" s="1">
        <v>30241</v>
      </c>
      <c r="E2710" s="10">
        <v>1982</v>
      </c>
      <c r="F2710">
        <v>6</v>
      </c>
      <c r="G2710">
        <v>2</v>
      </c>
      <c r="H2710" s="12">
        <f>ufc_fighters[[#This Row],[weight_pounds]]*0.45359237</f>
        <v>83.914588450000011</v>
      </c>
      <c r="I2710" s="12">
        <f>ufc_fighters[[#This Row],[height_feet]]*30.48+ufc_fighters[[#This Row],[height_inches]]*2.54</f>
        <v>187.96</v>
      </c>
    </row>
    <row r="2711" spans="1:9">
      <c r="A2711">
        <v>2710</v>
      </c>
      <c r="B2711" t="s">
        <v>2715</v>
      </c>
      <c r="C2711">
        <v>170</v>
      </c>
      <c r="D2711" s="1">
        <v>31972</v>
      </c>
      <c r="E2711" s="10">
        <v>1987</v>
      </c>
      <c r="F2711">
        <v>6</v>
      </c>
      <c r="G2711">
        <v>1</v>
      </c>
      <c r="H2711" s="12">
        <f>ufc_fighters[[#This Row],[weight_pounds]]*0.45359237</f>
        <v>77.110702900000007</v>
      </c>
      <c r="I2711" s="12">
        <f>ufc_fighters[[#This Row],[height_feet]]*30.48+ufc_fighters[[#This Row],[height_inches]]*2.54</f>
        <v>185.42</v>
      </c>
    </row>
    <row r="2712" spans="1:9">
      <c r="A2712">
        <v>2711</v>
      </c>
      <c r="B2712" t="s">
        <v>2716</v>
      </c>
      <c r="C2712">
        <v>170</v>
      </c>
      <c r="D2712" s="1">
        <v>29438</v>
      </c>
      <c r="E2712" s="10">
        <v>1980</v>
      </c>
      <c r="F2712">
        <v>5</v>
      </c>
      <c r="G2712">
        <v>10</v>
      </c>
      <c r="H2712" s="12">
        <f>ufc_fighters[[#This Row],[weight_pounds]]*0.45359237</f>
        <v>77.110702900000007</v>
      </c>
      <c r="I2712" s="12">
        <f>ufc_fighters[[#This Row],[height_feet]]*30.48+ufc_fighters[[#This Row],[height_inches]]*2.54</f>
        <v>177.8</v>
      </c>
    </row>
    <row r="2713" spans="1:9">
      <c r="A2713">
        <v>2712</v>
      </c>
      <c r="B2713" t="s">
        <v>2717</v>
      </c>
      <c r="C2713">
        <v>155</v>
      </c>
      <c r="D2713" s="1">
        <v>34376</v>
      </c>
      <c r="E2713" s="10">
        <v>1994</v>
      </c>
      <c r="F2713">
        <v>6</v>
      </c>
      <c r="G2713">
        <v>2</v>
      </c>
      <c r="H2713" s="12">
        <f>ufc_fighters[[#This Row],[weight_pounds]]*0.45359237</f>
        <v>70.306817350000003</v>
      </c>
      <c r="I2713" s="12">
        <f>ufc_fighters[[#This Row],[height_feet]]*30.48+ufc_fighters[[#This Row],[height_inches]]*2.54</f>
        <v>187.96</v>
      </c>
    </row>
    <row r="2714" spans="1:9">
      <c r="A2714">
        <v>2713</v>
      </c>
      <c r="B2714" t="s">
        <v>2718</v>
      </c>
      <c r="C2714">
        <v>170</v>
      </c>
      <c r="D2714" s="1">
        <v>30726</v>
      </c>
      <c r="E2714" s="10">
        <v>1984</v>
      </c>
      <c r="F2714">
        <v>5</v>
      </c>
      <c r="G2714">
        <v>10</v>
      </c>
      <c r="H2714" s="12">
        <f>ufc_fighters[[#This Row],[weight_pounds]]*0.45359237</f>
        <v>77.110702900000007</v>
      </c>
      <c r="I2714" s="12">
        <f>ufc_fighters[[#This Row],[height_feet]]*30.48+ufc_fighters[[#This Row],[height_inches]]*2.54</f>
        <v>177.8</v>
      </c>
    </row>
    <row r="2715" spans="1:9">
      <c r="A2715">
        <v>2714</v>
      </c>
      <c r="B2715" t="s">
        <v>2719</v>
      </c>
      <c r="C2715">
        <v>135</v>
      </c>
      <c r="D2715" s="1">
        <v>27624</v>
      </c>
      <c r="E2715" s="10">
        <v>1975</v>
      </c>
      <c r="F2715">
        <v>5</v>
      </c>
      <c r="G2715">
        <v>4</v>
      </c>
      <c r="H2715" s="12">
        <f>ufc_fighters[[#This Row],[weight_pounds]]*0.45359237</f>
        <v>61.23496995</v>
      </c>
      <c r="I2715" s="12">
        <f>ufc_fighters[[#This Row],[height_feet]]*30.48+ufc_fighters[[#This Row],[height_inches]]*2.54</f>
        <v>162.56</v>
      </c>
    </row>
    <row r="2716" spans="1:9">
      <c r="A2716">
        <v>2715</v>
      </c>
      <c r="B2716" t="s">
        <v>2720</v>
      </c>
      <c r="C2716">
        <v>125</v>
      </c>
      <c r="D2716" s="1">
        <v>34836</v>
      </c>
      <c r="E2716" s="10">
        <v>1995</v>
      </c>
      <c r="F2716">
        <v>5</v>
      </c>
      <c r="G2716">
        <v>5</v>
      </c>
      <c r="H2716" s="12">
        <f>ufc_fighters[[#This Row],[weight_pounds]]*0.45359237</f>
        <v>56.699046250000002</v>
      </c>
      <c r="I2716" s="12">
        <f>ufc_fighters[[#This Row],[height_feet]]*30.48+ufc_fighters[[#This Row],[height_inches]]*2.54</f>
        <v>165.1</v>
      </c>
    </row>
    <row r="2717" spans="1:9">
      <c r="A2717">
        <v>2716</v>
      </c>
      <c r="B2717" t="s">
        <v>2721</v>
      </c>
      <c r="C2717">
        <v>265</v>
      </c>
      <c r="D2717" s="1"/>
      <c r="E2717" s="10">
        <v>0</v>
      </c>
      <c r="F2717">
        <v>6</v>
      </c>
      <c r="G2717">
        <v>0</v>
      </c>
      <c r="H2717" s="12">
        <f>ufc_fighters[[#This Row],[weight_pounds]]*0.45359237</f>
        <v>120.20197805000001</v>
      </c>
      <c r="I2717" s="12">
        <f>ufc_fighters[[#This Row],[height_feet]]*30.48+ufc_fighters[[#This Row],[height_inches]]*2.54</f>
        <v>182.88</v>
      </c>
    </row>
    <row r="2718" spans="1:9">
      <c r="A2718">
        <v>2717</v>
      </c>
      <c r="B2718" t="s">
        <v>2722</v>
      </c>
      <c r="C2718">
        <v>243</v>
      </c>
      <c r="D2718" s="1">
        <v>25169</v>
      </c>
      <c r="E2718" s="10">
        <v>1968</v>
      </c>
      <c r="F2718">
        <v>6</v>
      </c>
      <c r="G2718">
        <v>4</v>
      </c>
      <c r="H2718" s="12">
        <f>ufc_fighters[[#This Row],[weight_pounds]]*0.45359237</f>
        <v>110.22294591000001</v>
      </c>
      <c r="I2718" s="12">
        <f>ufc_fighters[[#This Row],[height_feet]]*30.48+ufc_fighters[[#This Row],[height_inches]]*2.54</f>
        <v>193.04</v>
      </c>
    </row>
    <row r="2719" spans="1:9">
      <c r="A2719">
        <v>2718</v>
      </c>
      <c r="B2719" t="s">
        <v>2723</v>
      </c>
      <c r="C2719">
        <v>155</v>
      </c>
      <c r="D2719" s="1">
        <v>30148</v>
      </c>
      <c r="E2719" s="10">
        <v>1982</v>
      </c>
      <c r="F2719">
        <v>5</v>
      </c>
      <c r="G2719">
        <v>9</v>
      </c>
      <c r="H2719" s="12">
        <f>ufc_fighters[[#This Row],[weight_pounds]]*0.45359237</f>
        <v>70.306817350000003</v>
      </c>
      <c r="I2719" s="12">
        <f>ufc_fighters[[#This Row],[height_feet]]*30.48+ufc_fighters[[#This Row],[height_inches]]*2.54</f>
        <v>175.26</v>
      </c>
    </row>
    <row r="2720" spans="1:9">
      <c r="A2720">
        <v>2719</v>
      </c>
      <c r="B2720" t="s">
        <v>2724</v>
      </c>
      <c r="C2720">
        <v>155</v>
      </c>
      <c r="D2720" s="1">
        <v>34860</v>
      </c>
      <c r="E2720" s="10">
        <v>1995</v>
      </c>
      <c r="F2720">
        <v>6</v>
      </c>
      <c r="G2720">
        <v>0</v>
      </c>
      <c r="H2720" s="12">
        <f>ufc_fighters[[#This Row],[weight_pounds]]*0.45359237</f>
        <v>70.306817350000003</v>
      </c>
      <c r="I2720" s="12">
        <f>ufc_fighters[[#This Row],[height_feet]]*30.48+ufc_fighters[[#This Row],[height_inches]]*2.54</f>
        <v>182.88</v>
      </c>
    </row>
    <row r="2721" spans="1:9">
      <c r="A2721">
        <v>2720</v>
      </c>
      <c r="B2721" t="s">
        <v>2725</v>
      </c>
      <c r="C2721">
        <v>155</v>
      </c>
      <c r="D2721" s="1">
        <v>30108</v>
      </c>
      <c r="E2721" s="10">
        <v>1982</v>
      </c>
      <c r="F2721">
        <v>5</v>
      </c>
      <c r="G2721">
        <v>10</v>
      </c>
      <c r="H2721" s="12">
        <f>ufc_fighters[[#This Row],[weight_pounds]]*0.45359237</f>
        <v>70.306817350000003</v>
      </c>
      <c r="I2721" s="12">
        <f>ufc_fighters[[#This Row],[height_feet]]*30.48+ufc_fighters[[#This Row],[height_inches]]*2.54</f>
        <v>177.8</v>
      </c>
    </row>
    <row r="2722" spans="1:9">
      <c r="A2722">
        <v>2721</v>
      </c>
      <c r="B2722" t="s">
        <v>2726</v>
      </c>
      <c r="C2722">
        <v>170</v>
      </c>
      <c r="D2722" s="1">
        <v>29779</v>
      </c>
      <c r="E2722" s="10">
        <v>1981</v>
      </c>
      <c r="F2722">
        <v>5</v>
      </c>
      <c r="G2722">
        <v>10</v>
      </c>
      <c r="H2722" s="12">
        <f>ufc_fighters[[#This Row],[weight_pounds]]*0.45359237</f>
        <v>77.110702900000007</v>
      </c>
      <c r="I2722" s="12">
        <f>ufc_fighters[[#This Row],[height_feet]]*30.48+ufc_fighters[[#This Row],[height_inches]]*2.54</f>
        <v>177.8</v>
      </c>
    </row>
    <row r="2723" spans="1:9">
      <c r="A2723">
        <v>2722</v>
      </c>
      <c r="B2723" t="s">
        <v>2727</v>
      </c>
      <c r="C2723">
        <v>185</v>
      </c>
      <c r="D2723" s="1"/>
      <c r="E2723" s="10">
        <v>0</v>
      </c>
      <c r="F2723">
        <v>6</v>
      </c>
      <c r="G2723">
        <v>0</v>
      </c>
      <c r="H2723" s="12">
        <f>ufc_fighters[[#This Row],[weight_pounds]]*0.45359237</f>
        <v>83.914588450000011</v>
      </c>
      <c r="I2723" s="12">
        <f>ufc_fighters[[#This Row],[height_feet]]*30.48+ufc_fighters[[#This Row],[height_inches]]*2.54</f>
        <v>182.88</v>
      </c>
    </row>
    <row r="2724" spans="1:9">
      <c r="A2724">
        <v>2723</v>
      </c>
      <c r="B2724" t="s">
        <v>2728</v>
      </c>
      <c r="C2724">
        <v>205</v>
      </c>
      <c r="D2724" s="1">
        <v>30972</v>
      </c>
      <c r="E2724" s="10">
        <v>1984</v>
      </c>
      <c r="F2724">
        <v>6</v>
      </c>
      <c r="G2724">
        <v>3</v>
      </c>
      <c r="H2724" s="12">
        <f>ufc_fighters[[#This Row],[weight_pounds]]*0.45359237</f>
        <v>92.986435850000007</v>
      </c>
      <c r="I2724" s="12">
        <f>ufc_fighters[[#This Row],[height_feet]]*30.48+ufc_fighters[[#This Row],[height_inches]]*2.54</f>
        <v>190.5</v>
      </c>
    </row>
    <row r="2725" spans="1:9">
      <c r="A2725">
        <v>2724</v>
      </c>
      <c r="B2725" t="s">
        <v>2729</v>
      </c>
      <c r="C2725">
        <v>135</v>
      </c>
      <c r="D2725" s="1">
        <v>33417</v>
      </c>
      <c r="E2725" s="10">
        <v>1991</v>
      </c>
      <c r="F2725">
        <v>5</v>
      </c>
      <c r="G2725">
        <v>6</v>
      </c>
      <c r="H2725" s="12">
        <f>ufc_fighters[[#This Row],[weight_pounds]]*0.45359237</f>
        <v>61.23496995</v>
      </c>
      <c r="I2725" s="12">
        <f>ufc_fighters[[#This Row],[height_feet]]*30.48+ufc_fighters[[#This Row],[height_inches]]*2.54</f>
        <v>167.64000000000001</v>
      </c>
    </row>
    <row r="2726" spans="1:9">
      <c r="A2726">
        <v>2725</v>
      </c>
      <c r="B2726" t="s">
        <v>2730</v>
      </c>
      <c r="C2726">
        <v>145</v>
      </c>
      <c r="D2726" s="1"/>
      <c r="E2726" s="10">
        <v>0</v>
      </c>
      <c r="F2726">
        <v>5</v>
      </c>
      <c r="G2726">
        <v>11</v>
      </c>
      <c r="H2726" s="12">
        <f>ufc_fighters[[#This Row],[weight_pounds]]*0.45359237</f>
        <v>65.770893650000005</v>
      </c>
      <c r="I2726" s="12">
        <f>ufc_fighters[[#This Row],[height_feet]]*30.48+ufc_fighters[[#This Row],[height_inches]]*2.54</f>
        <v>180.34</v>
      </c>
    </row>
    <row r="2727" spans="1:9">
      <c r="A2727">
        <v>2726</v>
      </c>
      <c r="B2727" t="s">
        <v>2731</v>
      </c>
      <c r="C2727">
        <v>185</v>
      </c>
      <c r="D2727" s="1">
        <v>33651</v>
      </c>
      <c r="E2727" s="10">
        <v>1992</v>
      </c>
      <c r="F2727">
        <v>6</v>
      </c>
      <c r="G2727">
        <v>3</v>
      </c>
      <c r="H2727" s="12">
        <f>ufc_fighters[[#This Row],[weight_pounds]]*0.45359237</f>
        <v>83.914588450000011</v>
      </c>
      <c r="I2727" s="12">
        <f>ufc_fighters[[#This Row],[height_feet]]*30.48+ufc_fighters[[#This Row],[height_inches]]*2.54</f>
        <v>190.5</v>
      </c>
    </row>
    <row r="2728" spans="1:9">
      <c r="A2728">
        <v>2727</v>
      </c>
      <c r="B2728" t="s">
        <v>2732</v>
      </c>
      <c r="C2728">
        <v>155</v>
      </c>
      <c r="D2728" s="1"/>
      <c r="E2728" s="10">
        <v>0</v>
      </c>
      <c r="F2728">
        <v>5</v>
      </c>
      <c r="G2728">
        <v>7</v>
      </c>
      <c r="H2728" s="12">
        <f>ufc_fighters[[#This Row],[weight_pounds]]*0.45359237</f>
        <v>70.306817350000003</v>
      </c>
      <c r="I2728" s="12">
        <f>ufc_fighters[[#This Row],[height_feet]]*30.48+ufc_fighters[[#This Row],[height_inches]]*2.54</f>
        <v>170.18</v>
      </c>
    </row>
    <row r="2729" spans="1:9">
      <c r="A2729">
        <v>2728</v>
      </c>
      <c r="B2729" t="s">
        <v>2733</v>
      </c>
      <c r="C2729">
        <v>170</v>
      </c>
      <c r="D2729" s="1">
        <v>31162</v>
      </c>
      <c r="E2729" s="10">
        <v>1985</v>
      </c>
      <c r="F2729">
        <v>5</v>
      </c>
      <c r="G2729">
        <v>9</v>
      </c>
      <c r="H2729" s="12">
        <f>ufc_fighters[[#This Row],[weight_pounds]]*0.45359237</f>
        <v>77.110702900000007</v>
      </c>
      <c r="I2729" s="12">
        <f>ufc_fighters[[#This Row],[height_feet]]*30.48+ufc_fighters[[#This Row],[height_inches]]*2.54</f>
        <v>175.26</v>
      </c>
    </row>
    <row r="2730" spans="1:9">
      <c r="A2730">
        <v>2729</v>
      </c>
      <c r="B2730" t="s">
        <v>2734</v>
      </c>
      <c r="C2730">
        <v>265</v>
      </c>
      <c r="D2730" s="1">
        <v>28356</v>
      </c>
      <c r="E2730" s="10">
        <v>1977</v>
      </c>
      <c r="F2730">
        <v>6</v>
      </c>
      <c r="G2730">
        <v>4</v>
      </c>
      <c r="H2730" s="12">
        <f>ufc_fighters[[#This Row],[weight_pounds]]*0.45359237</f>
        <v>120.20197805000001</v>
      </c>
      <c r="I2730" s="12">
        <f>ufc_fighters[[#This Row],[height_feet]]*30.48+ufc_fighters[[#This Row],[height_inches]]*2.54</f>
        <v>193.04</v>
      </c>
    </row>
    <row r="2731" spans="1:9">
      <c r="A2731">
        <v>2730</v>
      </c>
      <c r="B2731" t="s">
        <v>2735</v>
      </c>
      <c r="C2731">
        <v>145</v>
      </c>
      <c r="D2731" s="1">
        <v>33883</v>
      </c>
      <c r="E2731" s="10">
        <v>1992</v>
      </c>
      <c r="F2731">
        <v>5</v>
      </c>
      <c r="G2731">
        <v>11</v>
      </c>
      <c r="H2731" s="12">
        <f>ufc_fighters[[#This Row],[weight_pounds]]*0.45359237</f>
        <v>65.770893650000005</v>
      </c>
      <c r="I2731" s="12">
        <f>ufc_fighters[[#This Row],[height_feet]]*30.48+ufc_fighters[[#This Row],[height_inches]]*2.54</f>
        <v>180.34</v>
      </c>
    </row>
    <row r="2732" spans="1:9">
      <c r="A2732">
        <v>2731</v>
      </c>
      <c r="B2732" t="s">
        <v>2736</v>
      </c>
      <c r="C2732">
        <v>115</v>
      </c>
      <c r="D2732" s="1">
        <v>31896</v>
      </c>
      <c r="E2732" s="10">
        <v>1987</v>
      </c>
      <c r="F2732">
        <v>5</v>
      </c>
      <c r="G2732">
        <v>6</v>
      </c>
      <c r="H2732" s="12">
        <f>ufc_fighters[[#This Row],[weight_pounds]]*0.45359237</f>
        <v>52.163122550000004</v>
      </c>
      <c r="I2732" s="12">
        <f>ufc_fighters[[#This Row],[height_feet]]*30.48+ufc_fighters[[#This Row],[height_inches]]*2.54</f>
        <v>167.64000000000001</v>
      </c>
    </row>
    <row r="2733" spans="1:9">
      <c r="A2733">
        <v>2732</v>
      </c>
      <c r="B2733" t="s">
        <v>2737</v>
      </c>
      <c r="C2733">
        <v>170</v>
      </c>
      <c r="D2733" s="1">
        <v>31777</v>
      </c>
      <c r="E2733" s="10">
        <v>1986</v>
      </c>
      <c r="F2733">
        <v>6</v>
      </c>
      <c r="G2733">
        <v>1</v>
      </c>
      <c r="H2733" s="12">
        <f>ufc_fighters[[#This Row],[weight_pounds]]*0.45359237</f>
        <v>77.110702900000007</v>
      </c>
      <c r="I2733" s="12">
        <f>ufc_fighters[[#This Row],[height_feet]]*30.48+ufc_fighters[[#This Row],[height_inches]]*2.54</f>
        <v>185.42</v>
      </c>
    </row>
    <row r="2734" spans="1:9">
      <c r="A2734">
        <v>2733</v>
      </c>
      <c r="B2734" t="s">
        <v>2738</v>
      </c>
      <c r="C2734">
        <v>205</v>
      </c>
      <c r="D2734" s="1">
        <v>32475</v>
      </c>
      <c r="E2734" s="10">
        <v>1988</v>
      </c>
      <c r="F2734">
        <v>6</v>
      </c>
      <c r="G2734">
        <v>4</v>
      </c>
      <c r="H2734" s="12">
        <f>ufc_fighters[[#This Row],[weight_pounds]]*0.45359237</f>
        <v>92.986435850000007</v>
      </c>
      <c r="I2734" s="12">
        <f>ufc_fighters[[#This Row],[height_feet]]*30.48+ufc_fighters[[#This Row],[height_inches]]*2.54</f>
        <v>193.04</v>
      </c>
    </row>
    <row r="2735" spans="1:9">
      <c r="A2735">
        <v>2734</v>
      </c>
      <c r="B2735" t="s">
        <v>2739</v>
      </c>
      <c r="C2735">
        <v>135</v>
      </c>
      <c r="D2735" s="1">
        <v>32121</v>
      </c>
      <c r="E2735" s="10">
        <v>1987</v>
      </c>
      <c r="F2735">
        <v>5</v>
      </c>
      <c r="G2735">
        <v>7</v>
      </c>
      <c r="H2735" s="12">
        <f>ufc_fighters[[#This Row],[weight_pounds]]*0.45359237</f>
        <v>61.23496995</v>
      </c>
      <c r="I2735" s="12">
        <f>ufc_fighters[[#This Row],[height_feet]]*30.48+ufc_fighters[[#This Row],[height_inches]]*2.54</f>
        <v>170.18</v>
      </c>
    </row>
    <row r="2736" spans="1:9">
      <c r="A2736">
        <v>2735</v>
      </c>
      <c r="B2736" t="s">
        <v>2740</v>
      </c>
      <c r="C2736">
        <v>125</v>
      </c>
      <c r="D2736" s="1">
        <v>36287</v>
      </c>
      <c r="E2736" s="10">
        <v>1999</v>
      </c>
      <c r="F2736">
        <v>5</v>
      </c>
      <c r="G2736">
        <v>6</v>
      </c>
      <c r="H2736" s="12">
        <f>ufc_fighters[[#This Row],[weight_pounds]]*0.45359237</f>
        <v>56.699046250000002</v>
      </c>
      <c r="I2736" s="12">
        <f>ufc_fighters[[#This Row],[height_feet]]*30.48+ufc_fighters[[#This Row],[height_inches]]*2.54</f>
        <v>167.64000000000001</v>
      </c>
    </row>
    <row r="2737" spans="1:9">
      <c r="A2737">
        <v>2736</v>
      </c>
      <c r="B2737" t="s">
        <v>2741</v>
      </c>
      <c r="C2737">
        <v>135</v>
      </c>
      <c r="D2737" s="1">
        <v>35232</v>
      </c>
      <c r="E2737" s="10">
        <v>1996</v>
      </c>
      <c r="F2737">
        <v>5</v>
      </c>
      <c r="G2737">
        <v>8</v>
      </c>
      <c r="H2737" s="12">
        <f>ufc_fighters[[#This Row],[weight_pounds]]*0.45359237</f>
        <v>61.23496995</v>
      </c>
      <c r="I2737" s="12">
        <f>ufc_fighters[[#This Row],[height_feet]]*30.48+ufc_fighters[[#This Row],[height_inches]]*2.54</f>
        <v>172.72</v>
      </c>
    </row>
    <row r="2738" spans="1:9">
      <c r="A2738">
        <v>2737</v>
      </c>
      <c r="B2738" t="s">
        <v>2742</v>
      </c>
      <c r="C2738">
        <v>135</v>
      </c>
      <c r="D2738" s="1">
        <v>33852</v>
      </c>
      <c r="E2738" s="10">
        <v>1992</v>
      </c>
      <c r="F2738">
        <v>5</v>
      </c>
      <c r="G2738">
        <v>5</v>
      </c>
      <c r="H2738" s="12">
        <f>ufc_fighters[[#This Row],[weight_pounds]]*0.45359237</f>
        <v>61.23496995</v>
      </c>
      <c r="I2738" s="12">
        <f>ufc_fighters[[#This Row],[height_feet]]*30.48+ufc_fighters[[#This Row],[height_inches]]*2.54</f>
        <v>165.1</v>
      </c>
    </row>
    <row r="2739" spans="1:9">
      <c r="A2739">
        <v>2738</v>
      </c>
      <c r="B2739" t="s">
        <v>2743</v>
      </c>
      <c r="C2739">
        <v>205</v>
      </c>
      <c r="D2739" s="1">
        <v>31964</v>
      </c>
      <c r="E2739" s="10">
        <v>1987</v>
      </c>
      <c r="F2739">
        <v>6</v>
      </c>
      <c r="G2739">
        <v>2</v>
      </c>
      <c r="H2739" s="12">
        <f>ufc_fighters[[#This Row],[weight_pounds]]*0.45359237</f>
        <v>92.986435850000007</v>
      </c>
      <c r="I2739" s="12">
        <f>ufc_fighters[[#This Row],[height_feet]]*30.48+ufc_fighters[[#This Row],[height_inches]]*2.54</f>
        <v>187.96</v>
      </c>
    </row>
    <row r="2740" spans="1:9">
      <c r="A2740">
        <v>2739</v>
      </c>
      <c r="B2740" t="s">
        <v>2744</v>
      </c>
      <c r="C2740">
        <v>265</v>
      </c>
      <c r="D2740" s="1">
        <v>29634</v>
      </c>
      <c r="E2740" s="10">
        <v>1981</v>
      </c>
      <c r="F2740">
        <v>6</v>
      </c>
      <c r="G2740">
        <v>5</v>
      </c>
      <c r="H2740" s="12">
        <f>ufc_fighters[[#This Row],[weight_pounds]]*0.45359237</f>
        <v>120.20197805000001</v>
      </c>
      <c r="I2740" s="12">
        <f>ufc_fighters[[#This Row],[height_feet]]*30.48+ufc_fighters[[#This Row],[height_inches]]*2.54</f>
        <v>195.57999999999998</v>
      </c>
    </row>
    <row r="2741" spans="1:9">
      <c r="A2741">
        <v>2740</v>
      </c>
      <c r="B2741" t="s">
        <v>2745</v>
      </c>
      <c r="C2741">
        <v>155</v>
      </c>
      <c r="D2741" s="1">
        <v>34604</v>
      </c>
      <c r="E2741" s="10">
        <v>1994</v>
      </c>
      <c r="F2741">
        <v>6</v>
      </c>
      <c r="G2741">
        <v>1</v>
      </c>
      <c r="H2741" s="12">
        <f>ufc_fighters[[#This Row],[weight_pounds]]*0.45359237</f>
        <v>70.306817350000003</v>
      </c>
      <c r="I2741" s="12">
        <f>ufc_fighters[[#This Row],[height_feet]]*30.48+ufc_fighters[[#This Row],[height_inches]]*2.54</f>
        <v>185.42</v>
      </c>
    </row>
    <row r="2742" spans="1:9">
      <c r="A2742">
        <v>2741</v>
      </c>
      <c r="B2742" t="s">
        <v>2746</v>
      </c>
      <c r="C2742">
        <v>185</v>
      </c>
      <c r="D2742" s="1">
        <v>30727</v>
      </c>
      <c r="E2742" s="10">
        <v>1984</v>
      </c>
      <c r="F2742">
        <v>5</v>
      </c>
      <c r="G2742">
        <v>11</v>
      </c>
      <c r="H2742" s="12">
        <f>ufc_fighters[[#This Row],[weight_pounds]]*0.45359237</f>
        <v>83.914588450000011</v>
      </c>
      <c r="I2742" s="12">
        <f>ufc_fighters[[#This Row],[height_feet]]*30.48+ufc_fighters[[#This Row],[height_inches]]*2.54</f>
        <v>180.34</v>
      </c>
    </row>
    <row r="2743" spans="1:9">
      <c r="A2743">
        <v>2742</v>
      </c>
      <c r="B2743" t="s">
        <v>2747</v>
      </c>
      <c r="C2743">
        <v>253</v>
      </c>
      <c r="D2743" s="1">
        <v>31223</v>
      </c>
      <c r="E2743" s="10">
        <v>1985</v>
      </c>
      <c r="F2743">
        <v>6</v>
      </c>
      <c r="G2743">
        <v>1</v>
      </c>
      <c r="H2743" s="12">
        <f>ufc_fighters[[#This Row],[weight_pounds]]*0.45359237</f>
        <v>114.75886961</v>
      </c>
      <c r="I2743" s="12">
        <f>ufc_fighters[[#This Row],[height_feet]]*30.48+ufc_fighters[[#This Row],[height_inches]]*2.54</f>
        <v>185.42</v>
      </c>
    </row>
    <row r="2744" spans="1:9">
      <c r="A2744">
        <v>2743</v>
      </c>
      <c r="B2744" t="s">
        <v>2748</v>
      </c>
      <c r="C2744">
        <v>145</v>
      </c>
      <c r="D2744" s="1"/>
      <c r="E2744" s="10">
        <v>0</v>
      </c>
      <c r="F2744">
        <v>6</v>
      </c>
      <c r="G2744">
        <v>0</v>
      </c>
      <c r="H2744" s="12">
        <f>ufc_fighters[[#This Row],[weight_pounds]]*0.45359237</f>
        <v>65.770893650000005</v>
      </c>
      <c r="I2744" s="12">
        <f>ufc_fighters[[#This Row],[height_feet]]*30.48+ufc_fighters[[#This Row],[height_inches]]*2.54</f>
        <v>182.88</v>
      </c>
    </row>
    <row r="2745" spans="1:9">
      <c r="A2745">
        <v>2744</v>
      </c>
      <c r="B2745" t="s">
        <v>2749</v>
      </c>
      <c r="C2745">
        <v>145</v>
      </c>
      <c r="D2745" s="1">
        <v>32326</v>
      </c>
      <c r="E2745" s="10">
        <v>1988</v>
      </c>
      <c r="F2745">
        <v>5</v>
      </c>
      <c r="G2745">
        <v>8</v>
      </c>
      <c r="H2745" s="12">
        <f>ufc_fighters[[#This Row],[weight_pounds]]*0.45359237</f>
        <v>65.770893650000005</v>
      </c>
      <c r="I2745" s="12">
        <f>ufc_fighters[[#This Row],[height_feet]]*30.48+ufc_fighters[[#This Row],[height_inches]]*2.54</f>
        <v>172.72</v>
      </c>
    </row>
    <row r="2746" spans="1:9">
      <c r="A2746">
        <v>2745</v>
      </c>
      <c r="B2746" t="s">
        <v>2750</v>
      </c>
      <c r="C2746">
        <v>155</v>
      </c>
      <c r="D2746" s="1">
        <v>29050</v>
      </c>
      <c r="E2746" s="10">
        <v>1979</v>
      </c>
      <c r="F2746">
        <v>5</v>
      </c>
      <c r="G2746">
        <v>10</v>
      </c>
      <c r="H2746" s="12">
        <f>ufc_fighters[[#This Row],[weight_pounds]]*0.45359237</f>
        <v>70.306817350000003</v>
      </c>
      <c r="I2746" s="12">
        <f>ufc_fighters[[#This Row],[height_feet]]*30.48+ufc_fighters[[#This Row],[height_inches]]*2.54</f>
        <v>177.8</v>
      </c>
    </row>
    <row r="2747" spans="1:9">
      <c r="A2747">
        <v>2746</v>
      </c>
      <c r="B2747" t="s">
        <v>2751</v>
      </c>
      <c r="C2747">
        <v>170</v>
      </c>
      <c r="D2747" s="1">
        <v>31206</v>
      </c>
      <c r="E2747" s="10">
        <v>1985</v>
      </c>
      <c r="F2747">
        <v>6</v>
      </c>
      <c r="G2747">
        <v>1</v>
      </c>
      <c r="H2747" s="12">
        <f>ufc_fighters[[#This Row],[weight_pounds]]*0.45359237</f>
        <v>77.110702900000007</v>
      </c>
      <c r="I2747" s="12">
        <f>ufc_fighters[[#This Row],[height_feet]]*30.48+ufc_fighters[[#This Row],[height_inches]]*2.54</f>
        <v>185.42</v>
      </c>
    </row>
    <row r="2748" spans="1:9">
      <c r="A2748">
        <v>2747</v>
      </c>
      <c r="B2748" t="s">
        <v>2752</v>
      </c>
      <c r="C2748">
        <v>170</v>
      </c>
      <c r="D2748" s="1">
        <v>28151</v>
      </c>
      <c r="E2748" s="10">
        <v>1977</v>
      </c>
      <c r="F2748">
        <v>5</v>
      </c>
      <c r="G2748">
        <v>9</v>
      </c>
      <c r="H2748" s="12">
        <f>ufc_fighters[[#This Row],[weight_pounds]]*0.45359237</f>
        <v>77.110702900000007</v>
      </c>
      <c r="I2748" s="12">
        <f>ufc_fighters[[#This Row],[height_feet]]*30.48+ufc_fighters[[#This Row],[height_inches]]*2.54</f>
        <v>175.26</v>
      </c>
    </row>
    <row r="2749" spans="1:9">
      <c r="A2749">
        <v>2748</v>
      </c>
      <c r="B2749" t="s">
        <v>2753</v>
      </c>
      <c r="C2749">
        <v>262</v>
      </c>
      <c r="D2749" s="1">
        <v>33218</v>
      </c>
      <c r="E2749" s="10">
        <v>1990</v>
      </c>
      <c r="F2749">
        <v>6</v>
      </c>
      <c r="G2749">
        <v>2</v>
      </c>
      <c r="H2749" s="12">
        <f>ufc_fighters[[#This Row],[weight_pounds]]*0.45359237</f>
        <v>118.84120094000001</v>
      </c>
      <c r="I2749" s="12">
        <f>ufc_fighters[[#This Row],[height_feet]]*30.48+ufc_fighters[[#This Row],[height_inches]]*2.54</f>
        <v>187.96</v>
      </c>
    </row>
    <row r="2750" spans="1:9">
      <c r="A2750">
        <v>2749</v>
      </c>
      <c r="B2750" t="s">
        <v>2754</v>
      </c>
      <c r="C2750">
        <v>205</v>
      </c>
      <c r="D2750" s="1">
        <v>28595</v>
      </c>
      <c r="E2750" s="10">
        <v>1978</v>
      </c>
      <c r="F2750">
        <v>6</v>
      </c>
      <c r="G2750">
        <v>0</v>
      </c>
      <c r="H2750" s="12">
        <f>ufc_fighters[[#This Row],[weight_pounds]]*0.45359237</f>
        <v>92.986435850000007</v>
      </c>
      <c r="I2750" s="12">
        <f>ufc_fighters[[#This Row],[height_feet]]*30.48+ufc_fighters[[#This Row],[height_inches]]*2.54</f>
        <v>182.88</v>
      </c>
    </row>
    <row r="2751" spans="1:9">
      <c r="A2751">
        <v>2750</v>
      </c>
      <c r="B2751" t="s">
        <v>2755</v>
      </c>
      <c r="C2751">
        <v>185</v>
      </c>
      <c r="D2751" s="1">
        <v>28245</v>
      </c>
      <c r="E2751" s="10">
        <v>1977</v>
      </c>
      <c r="F2751">
        <v>6</v>
      </c>
      <c r="G2751">
        <v>0</v>
      </c>
      <c r="H2751" s="12">
        <f>ufc_fighters[[#This Row],[weight_pounds]]*0.45359237</f>
        <v>83.914588450000011</v>
      </c>
      <c r="I2751" s="12">
        <f>ufc_fighters[[#This Row],[height_feet]]*30.48+ufc_fighters[[#This Row],[height_inches]]*2.54</f>
        <v>182.88</v>
      </c>
    </row>
    <row r="2752" spans="1:9">
      <c r="A2752">
        <v>2751</v>
      </c>
      <c r="B2752" t="s">
        <v>2756</v>
      </c>
      <c r="C2752">
        <v>155</v>
      </c>
      <c r="D2752" s="1">
        <v>35486</v>
      </c>
      <c r="E2752" s="10">
        <v>1997</v>
      </c>
      <c r="F2752">
        <v>5</v>
      </c>
      <c r="G2752">
        <v>11</v>
      </c>
      <c r="H2752" s="12">
        <f>ufc_fighters[[#This Row],[weight_pounds]]*0.45359237</f>
        <v>70.306817350000003</v>
      </c>
      <c r="I2752" s="12">
        <f>ufc_fighters[[#This Row],[height_feet]]*30.48+ufc_fighters[[#This Row],[height_inches]]*2.54</f>
        <v>180.34</v>
      </c>
    </row>
    <row r="2753" spans="1:9">
      <c r="A2753">
        <v>2752</v>
      </c>
      <c r="B2753" t="s">
        <v>2757</v>
      </c>
      <c r="C2753">
        <v>125</v>
      </c>
      <c r="D2753" s="1">
        <v>31566</v>
      </c>
      <c r="E2753" s="10">
        <v>1986</v>
      </c>
      <c r="F2753">
        <v>5</v>
      </c>
      <c r="G2753">
        <v>6</v>
      </c>
      <c r="H2753" s="12">
        <f>ufc_fighters[[#This Row],[weight_pounds]]*0.45359237</f>
        <v>56.699046250000002</v>
      </c>
      <c r="I2753" s="12">
        <f>ufc_fighters[[#This Row],[height_feet]]*30.48+ufc_fighters[[#This Row],[height_inches]]*2.54</f>
        <v>167.64000000000001</v>
      </c>
    </row>
    <row r="2754" spans="1:9">
      <c r="A2754">
        <v>2753</v>
      </c>
      <c r="B2754" t="s">
        <v>2758</v>
      </c>
      <c r="C2754">
        <v>135</v>
      </c>
      <c r="D2754" s="1">
        <v>36592</v>
      </c>
      <c r="E2754" s="10">
        <v>2000</v>
      </c>
      <c r="H2754" s="12">
        <f>ufc_fighters[[#This Row],[weight_pounds]]*0.45359237</f>
        <v>61.23496995</v>
      </c>
      <c r="I2754" s="12">
        <f>ufc_fighters[[#This Row],[height_feet]]*30.48+ufc_fighters[[#This Row],[height_inches]]*2.54</f>
        <v>0</v>
      </c>
    </row>
    <row r="2755" spans="1:9">
      <c r="A2755">
        <v>2754</v>
      </c>
      <c r="B2755" t="s">
        <v>2759</v>
      </c>
      <c r="C2755">
        <v>170</v>
      </c>
      <c r="D2755" s="1">
        <v>31405</v>
      </c>
      <c r="E2755" s="10">
        <v>1985</v>
      </c>
      <c r="F2755">
        <v>5</v>
      </c>
      <c r="G2755">
        <v>10</v>
      </c>
      <c r="H2755" s="12">
        <f>ufc_fighters[[#This Row],[weight_pounds]]*0.45359237</f>
        <v>77.110702900000007</v>
      </c>
      <c r="I2755" s="12">
        <f>ufc_fighters[[#This Row],[height_feet]]*30.48+ufc_fighters[[#This Row],[height_inches]]*2.54</f>
        <v>177.8</v>
      </c>
    </row>
    <row r="2756" spans="1:9">
      <c r="A2756">
        <v>2755</v>
      </c>
      <c r="B2756" t="s">
        <v>2760</v>
      </c>
      <c r="C2756">
        <v>155</v>
      </c>
      <c r="D2756" s="1">
        <v>26136</v>
      </c>
      <c r="E2756" s="10">
        <v>1971</v>
      </c>
      <c r="F2756">
        <v>5</v>
      </c>
      <c r="G2756">
        <v>6</v>
      </c>
      <c r="H2756" s="12">
        <f>ufc_fighters[[#This Row],[weight_pounds]]*0.45359237</f>
        <v>70.306817350000003</v>
      </c>
      <c r="I2756" s="12">
        <f>ufc_fighters[[#This Row],[height_feet]]*30.48+ufc_fighters[[#This Row],[height_inches]]*2.54</f>
        <v>167.64000000000001</v>
      </c>
    </row>
    <row r="2757" spans="1:9">
      <c r="A2757">
        <v>2756</v>
      </c>
      <c r="B2757" t="s">
        <v>2761</v>
      </c>
      <c r="C2757">
        <v>135</v>
      </c>
      <c r="D2757" s="1">
        <v>29900</v>
      </c>
      <c r="E2757" s="10">
        <v>1981</v>
      </c>
      <c r="F2757">
        <v>6</v>
      </c>
      <c r="G2757">
        <v>1</v>
      </c>
      <c r="H2757" s="12">
        <f>ufc_fighters[[#This Row],[weight_pounds]]*0.45359237</f>
        <v>61.23496995</v>
      </c>
      <c r="I2757" s="12">
        <f>ufc_fighters[[#This Row],[height_feet]]*30.48+ufc_fighters[[#This Row],[height_inches]]*2.54</f>
        <v>185.42</v>
      </c>
    </row>
    <row r="2758" spans="1:9">
      <c r="A2758">
        <v>2757</v>
      </c>
      <c r="B2758" t="s">
        <v>2762</v>
      </c>
      <c r="C2758">
        <v>205</v>
      </c>
      <c r="D2758" s="1">
        <v>30464</v>
      </c>
      <c r="E2758" s="10">
        <v>1983</v>
      </c>
      <c r="F2758">
        <v>6</v>
      </c>
      <c r="G2758">
        <v>4</v>
      </c>
      <c r="H2758" s="12">
        <f>ufc_fighters[[#This Row],[weight_pounds]]*0.45359237</f>
        <v>92.986435850000007</v>
      </c>
      <c r="I2758" s="12">
        <f>ufc_fighters[[#This Row],[height_feet]]*30.48+ufc_fighters[[#This Row],[height_inches]]*2.54</f>
        <v>193.04</v>
      </c>
    </row>
    <row r="2759" spans="1:9">
      <c r="A2759">
        <v>2758</v>
      </c>
      <c r="B2759" t="s">
        <v>2763</v>
      </c>
      <c r="C2759">
        <v>145</v>
      </c>
      <c r="D2759" s="1">
        <v>31648</v>
      </c>
      <c r="E2759" s="10">
        <v>1986</v>
      </c>
      <c r="F2759">
        <v>5</v>
      </c>
      <c r="G2759">
        <v>9</v>
      </c>
      <c r="H2759" s="12">
        <f>ufc_fighters[[#This Row],[weight_pounds]]*0.45359237</f>
        <v>65.770893650000005</v>
      </c>
      <c r="I2759" s="12">
        <f>ufc_fighters[[#This Row],[height_feet]]*30.48+ufc_fighters[[#This Row],[height_inches]]*2.54</f>
        <v>175.26</v>
      </c>
    </row>
    <row r="2760" spans="1:9">
      <c r="A2760">
        <v>2759</v>
      </c>
      <c r="B2760" t="s">
        <v>2764</v>
      </c>
      <c r="C2760">
        <v>135</v>
      </c>
      <c r="D2760" s="1">
        <v>34698</v>
      </c>
      <c r="E2760" s="10">
        <v>1994</v>
      </c>
      <c r="F2760">
        <v>5</v>
      </c>
      <c r="G2760">
        <v>5</v>
      </c>
      <c r="H2760" s="12">
        <f>ufc_fighters[[#This Row],[weight_pounds]]*0.45359237</f>
        <v>61.23496995</v>
      </c>
      <c r="I2760" s="12">
        <f>ufc_fighters[[#This Row],[height_feet]]*30.48+ufc_fighters[[#This Row],[height_inches]]*2.54</f>
        <v>165.1</v>
      </c>
    </row>
    <row r="2761" spans="1:9">
      <c r="A2761">
        <v>2760</v>
      </c>
      <c r="B2761" t="s">
        <v>2765</v>
      </c>
      <c r="C2761">
        <v>115</v>
      </c>
      <c r="D2761" s="1">
        <v>33919</v>
      </c>
      <c r="E2761" s="10">
        <v>1992</v>
      </c>
      <c r="F2761">
        <v>5</v>
      </c>
      <c r="G2761">
        <v>3</v>
      </c>
      <c r="H2761" s="12">
        <f>ufc_fighters[[#This Row],[weight_pounds]]*0.45359237</f>
        <v>52.163122550000004</v>
      </c>
      <c r="I2761" s="12">
        <f>ufc_fighters[[#This Row],[height_feet]]*30.48+ufc_fighters[[#This Row],[height_inches]]*2.54</f>
        <v>160.02000000000001</v>
      </c>
    </row>
    <row r="2762" spans="1:9">
      <c r="A2762">
        <v>2761</v>
      </c>
      <c r="B2762" t="s">
        <v>2766</v>
      </c>
      <c r="C2762">
        <v>155</v>
      </c>
      <c r="D2762" s="1">
        <v>34908</v>
      </c>
      <c r="E2762" s="10">
        <v>1995</v>
      </c>
      <c r="F2762">
        <v>5</v>
      </c>
      <c r="G2762">
        <v>11</v>
      </c>
      <c r="H2762" s="12">
        <f>ufc_fighters[[#This Row],[weight_pounds]]*0.45359237</f>
        <v>70.306817350000003</v>
      </c>
      <c r="I2762" s="12">
        <f>ufc_fighters[[#This Row],[height_feet]]*30.48+ufc_fighters[[#This Row],[height_inches]]*2.54</f>
        <v>180.34</v>
      </c>
    </row>
    <row r="2763" spans="1:9">
      <c r="A2763">
        <v>2762</v>
      </c>
      <c r="B2763" t="s">
        <v>2767</v>
      </c>
      <c r="C2763">
        <v>185</v>
      </c>
      <c r="D2763" s="1">
        <v>29991</v>
      </c>
      <c r="E2763" s="10">
        <v>1982</v>
      </c>
      <c r="F2763">
        <v>6</v>
      </c>
      <c r="G2763">
        <v>1</v>
      </c>
      <c r="H2763" s="12">
        <f>ufc_fighters[[#This Row],[weight_pounds]]*0.45359237</f>
        <v>83.914588450000011</v>
      </c>
      <c r="I2763" s="12">
        <f>ufc_fighters[[#This Row],[height_feet]]*30.48+ufc_fighters[[#This Row],[height_inches]]*2.54</f>
        <v>185.42</v>
      </c>
    </row>
    <row r="2764" spans="1:9">
      <c r="A2764">
        <v>2763</v>
      </c>
      <c r="B2764" t="s">
        <v>2768</v>
      </c>
      <c r="C2764">
        <v>265</v>
      </c>
      <c r="D2764" s="1">
        <v>31628</v>
      </c>
      <c r="E2764" s="10">
        <v>1986</v>
      </c>
      <c r="F2764">
        <v>6</v>
      </c>
      <c r="G2764">
        <v>2</v>
      </c>
      <c r="H2764" s="12">
        <f>ufc_fighters[[#This Row],[weight_pounds]]*0.45359237</f>
        <v>120.20197805000001</v>
      </c>
      <c r="I2764" s="12">
        <f>ufc_fighters[[#This Row],[height_feet]]*30.48+ufc_fighters[[#This Row],[height_inches]]*2.54</f>
        <v>187.96</v>
      </c>
    </row>
    <row r="2765" spans="1:9">
      <c r="A2765">
        <v>2764</v>
      </c>
      <c r="B2765" t="s">
        <v>2769</v>
      </c>
      <c r="C2765">
        <v>243</v>
      </c>
      <c r="D2765" s="1"/>
      <c r="E2765" s="10">
        <v>0</v>
      </c>
      <c r="H2765" s="12">
        <f>ufc_fighters[[#This Row],[weight_pounds]]*0.45359237</f>
        <v>110.22294591000001</v>
      </c>
      <c r="I2765" s="12">
        <f>ufc_fighters[[#This Row],[height_feet]]*30.48+ufc_fighters[[#This Row],[height_inches]]*2.54</f>
        <v>0</v>
      </c>
    </row>
    <row r="2766" spans="1:9">
      <c r="A2766">
        <v>2765</v>
      </c>
      <c r="B2766" t="s">
        <v>2770</v>
      </c>
      <c r="C2766">
        <v>205</v>
      </c>
      <c r="D2766" s="1">
        <v>29908</v>
      </c>
      <c r="E2766" s="10">
        <v>1981</v>
      </c>
      <c r="F2766">
        <v>6</v>
      </c>
      <c r="G2766">
        <v>5</v>
      </c>
      <c r="H2766" s="12">
        <f>ufc_fighters[[#This Row],[weight_pounds]]*0.45359237</f>
        <v>92.986435850000007</v>
      </c>
      <c r="I2766" s="12">
        <f>ufc_fighters[[#This Row],[height_feet]]*30.48+ufc_fighters[[#This Row],[height_inches]]*2.54</f>
        <v>195.57999999999998</v>
      </c>
    </row>
    <row r="2767" spans="1:9">
      <c r="A2767">
        <v>2766</v>
      </c>
      <c r="B2767" t="s">
        <v>2771</v>
      </c>
      <c r="C2767">
        <v>275</v>
      </c>
      <c r="D2767" s="1"/>
      <c r="E2767" s="10">
        <v>0</v>
      </c>
      <c r="F2767">
        <v>6</v>
      </c>
      <c r="G2767">
        <v>4</v>
      </c>
      <c r="H2767" s="12">
        <f>ufc_fighters[[#This Row],[weight_pounds]]*0.45359237</f>
        <v>124.73790175000001</v>
      </c>
      <c r="I2767" s="12">
        <f>ufc_fighters[[#This Row],[height_feet]]*30.48+ufc_fighters[[#This Row],[height_inches]]*2.54</f>
        <v>193.04</v>
      </c>
    </row>
    <row r="2768" spans="1:9">
      <c r="A2768">
        <v>2767</v>
      </c>
      <c r="B2768" t="s">
        <v>2772</v>
      </c>
      <c r="C2768">
        <v>205</v>
      </c>
      <c r="D2768" s="1">
        <v>26329</v>
      </c>
      <c r="E2768" s="10">
        <v>1972</v>
      </c>
      <c r="F2768">
        <v>6</v>
      </c>
      <c r="G2768">
        <v>0</v>
      </c>
      <c r="H2768" s="12">
        <f>ufc_fighters[[#This Row],[weight_pounds]]*0.45359237</f>
        <v>92.986435850000007</v>
      </c>
      <c r="I2768" s="12">
        <f>ufc_fighters[[#This Row],[height_feet]]*30.48+ufc_fighters[[#This Row],[height_inches]]*2.54</f>
        <v>182.88</v>
      </c>
    </row>
    <row r="2769" spans="1:9">
      <c r="A2769">
        <v>2768</v>
      </c>
      <c r="B2769" t="s">
        <v>2773</v>
      </c>
      <c r="C2769">
        <v>207</v>
      </c>
      <c r="D2769" s="1"/>
      <c r="E2769" s="10">
        <v>0</v>
      </c>
      <c r="F2769">
        <v>6</v>
      </c>
      <c r="G2769">
        <v>0</v>
      </c>
      <c r="H2769" s="12">
        <f>ufc_fighters[[#This Row],[weight_pounds]]*0.45359237</f>
        <v>93.893620589999998</v>
      </c>
      <c r="I2769" s="12">
        <f>ufc_fighters[[#This Row],[height_feet]]*30.48+ufc_fighters[[#This Row],[height_inches]]*2.54</f>
        <v>182.88</v>
      </c>
    </row>
    <row r="2770" spans="1:9">
      <c r="A2770">
        <v>2769</v>
      </c>
      <c r="B2770" t="s">
        <v>2774</v>
      </c>
      <c r="C2770">
        <v>265</v>
      </c>
      <c r="D2770" s="1">
        <v>29876</v>
      </c>
      <c r="E2770" s="10">
        <v>1981</v>
      </c>
      <c r="F2770">
        <v>6</v>
      </c>
      <c r="G2770">
        <v>4</v>
      </c>
      <c r="H2770" s="12">
        <f>ufc_fighters[[#This Row],[weight_pounds]]*0.45359237</f>
        <v>120.20197805000001</v>
      </c>
      <c r="I2770" s="12">
        <f>ufc_fighters[[#This Row],[height_feet]]*30.48+ufc_fighters[[#This Row],[height_inches]]*2.54</f>
        <v>193.04</v>
      </c>
    </row>
    <row r="2771" spans="1:9">
      <c r="A2771">
        <v>2770</v>
      </c>
      <c r="B2771" t="s">
        <v>2775</v>
      </c>
      <c r="C2771">
        <v>205</v>
      </c>
      <c r="D2771" s="1">
        <v>32930</v>
      </c>
      <c r="E2771" s="10">
        <v>1990</v>
      </c>
      <c r="F2771">
        <v>6</v>
      </c>
      <c r="G2771">
        <v>1</v>
      </c>
      <c r="H2771" s="12">
        <f>ufc_fighters[[#This Row],[weight_pounds]]*0.45359237</f>
        <v>92.986435850000007</v>
      </c>
      <c r="I2771" s="12">
        <f>ufc_fighters[[#This Row],[height_feet]]*30.48+ufc_fighters[[#This Row],[height_inches]]*2.54</f>
        <v>185.42</v>
      </c>
    </row>
    <row r="2772" spans="1:9">
      <c r="A2772">
        <v>2771</v>
      </c>
      <c r="B2772" t="s">
        <v>2776</v>
      </c>
      <c r="C2772">
        <v>135</v>
      </c>
      <c r="D2772" s="1">
        <v>31809</v>
      </c>
      <c r="E2772" s="10">
        <v>1987</v>
      </c>
      <c r="F2772">
        <v>5</v>
      </c>
      <c r="G2772">
        <v>7</v>
      </c>
      <c r="H2772" s="12">
        <f>ufc_fighters[[#This Row],[weight_pounds]]*0.45359237</f>
        <v>61.23496995</v>
      </c>
      <c r="I2772" s="12">
        <f>ufc_fighters[[#This Row],[height_feet]]*30.48+ufc_fighters[[#This Row],[height_inches]]*2.54</f>
        <v>170.18</v>
      </c>
    </row>
    <row r="2773" spans="1:9">
      <c r="A2773">
        <v>2772</v>
      </c>
      <c r="B2773" t="s">
        <v>2777</v>
      </c>
      <c r="C2773">
        <v>185</v>
      </c>
      <c r="D2773" s="1"/>
      <c r="E2773" s="10">
        <v>0</v>
      </c>
      <c r="F2773">
        <v>5</v>
      </c>
      <c r="G2773">
        <v>8</v>
      </c>
      <c r="H2773" s="12">
        <f>ufc_fighters[[#This Row],[weight_pounds]]*0.45359237</f>
        <v>83.914588450000011</v>
      </c>
      <c r="I2773" s="12">
        <f>ufc_fighters[[#This Row],[height_feet]]*30.48+ufc_fighters[[#This Row],[height_inches]]*2.54</f>
        <v>172.72</v>
      </c>
    </row>
    <row r="2774" spans="1:9">
      <c r="A2774">
        <v>2773</v>
      </c>
      <c r="B2774" t="s">
        <v>2778</v>
      </c>
      <c r="C2774">
        <v>145</v>
      </c>
      <c r="D2774" s="1"/>
      <c r="E2774" s="10">
        <v>0</v>
      </c>
      <c r="F2774">
        <v>5</v>
      </c>
      <c r="G2774">
        <v>8</v>
      </c>
      <c r="H2774" s="12">
        <f>ufc_fighters[[#This Row],[weight_pounds]]*0.45359237</f>
        <v>65.770893650000005</v>
      </c>
      <c r="I2774" s="12">
        <f>ufc_fighters[[#This Row],[height_feet]]*30.48+ufc_fighters[[#This Row],[height_inches]]*2.54</f>
        <v>172.72</v>
      </c>
    </row>
    <row r="2775" spans="1:9">
      <c r="A2775">
        <v>2774</v>
      </c>
      <c r="B2775" t="s">
        <v>2779</v>
      </c>
      <c r="C2775">
        <v>170</v>
      </c>
      <c r="D2775" s="1">
        <v>33072</v>
      </c>
      <c r="E2775" s="10">
        <v>1990</v>
      </c>
      <c r="F2775">
        <v>6</v>
      </c>
      <c r="G2775">
        <v>3</v>
      </c>
      <c r="H2775" s="12">
        <f>ufc_fighters[[#This Row],[weight_pounds]]*0.45359237</f>
        <v>77.110702900000007</v>
      </c>
      <c r="I2775" s="12">
        <f>ufc_fighters[[#This Row],[height_feet]]*30.48+ufc_fighters[[#This Row],[height_inches]]*2.54</f>
        <v>190.5</v>
      </c>
    </row>
    <row r="2776" spans="1:9">
      <c r="A2776">
        <v>2775</v>
      </c>
      <c r="B2776" t="s">
        <v>2780</v>
      </c>
      <c r="C2776">
        <v>185</v>
      </c>
      <c r="D2776" s="1"/>
      <c r="E2776" s="10">
        <v>0</v>
      </c>
      <c r="H2776" s="12">
        <f>ufc_fighters[[#This Row],[weight_pounds]]*0.45359237</f>
        <v>83.914588450000011</v>
      </c>
      <c r="I2776" s="12">
        <f>ufc_fighters[[#This Row],[height_feet]]*30.48+ufc_fighters[[#This Row],[height_inches]]*2.54</f>
        <v>0</v>
      </c>
    </row>
    <row r="2777" spans="1:9">
      <c r="A2777">
        <v>2776</v>
      </c>
      <c r="B2777" t="s">
        <v>2781</v>
      </c>
      <c r="C2777">
        <v>135</v>
      </c>
      <c r="D2777" s="1"/>
      <c r="E2777" s="10">
        <v>0</v>
      </c>
      <c r="H2777" s="12">
        <f>ufc_fighters[[#This Row],[weight_pounds]]*0.45359237</f>
        <v>61.23496995</v>
      </c>
      <c r="I2777" s="12">
        <f>ufc_fighters[[#This Row],[height_feet]]*30.48+ufc_fighters[[#This Row],[height_inches]]*2.54</f>
        <v>0</v>
      </c>
    </row>
    <row r="2778" spans="1:9">
      <c r="A2778">
        <v>2777</v>
      </c>
      <c r="B2778" t="s">
        <v>2782</v>
      </c>
      <c r="C2778">
        <v>125</v>
      </c>
      <c r="D2778" s="1">
        <v>33832</v>
      </c>
      <c r="E2778" s="10">
        <v>1992</v>
      </c>
      <c r="F2778">
        <v>5</v>
      </c>
      <c r="G2778">
        <v>9</v>
      </c>
      <c r="H2778" s="12">
        <f>ufc_fighters[[#This Row],[weight_pounds]]*0.45359237</f>
        <v>56.699046250000002</v>
      </c>
      <c r="I2778" s="12">
        <f>ufc_fighters[[#This Row],[height_feet]]*30.48+ufc_fighters[[#This Row],[height_inches]]*2.54</f>
        <v>175.26</v>
      </c>
    </row>
    <row r="2779" spans="1:9">
      <c r="A2779">
        <v>2778</v>
      </c>
      <c r="B2779" t="s">
        <v>2783</v>
      </c>
      <c r="C2779">
        <v>242</v>
      </c>
      <c r="D2779" s="1">
        <v>32219</v>
      </c>
      <c r="E2779" s="10">
        <v>1988</v>
      </c>
      <c r="F2779">
        <v>6</v>
      </c>
      <c r="G2779">
        <v>4</v>
      </c>
      <c r="H2779" s="12">
        <f>ufc_fighters[[#This Row],[weight_pounds]]*0.45359237</f>
        <v>109.76935354000001</v>
      </c>
      <c r="I2779" s="12">
        <f>ufc_fighters[[#This Row],[height_feet]]*30.48+ufc_fighters[[#This Row],[height_inches]]*2.54</f>
        <v>193.04</v>
      </c>
    </row>
    <row r="2780" spans="1:9">
      <c r="A2780">
        <v>2779</v>
      </c>
      <c r="B2780" t="s">
        <v>2784</v>
      </c>
      <c r="C2780">
        <v>210</v>
      </c>
      <c r="D2780" s="1">
        <v>22304</v>
      </c>
      <c r="E2780" s="10">
        <v>1961</v>
      </c>
      <c r="F2780">
        <v>6</v>
      </c>
      <c r="G2780">
        <v>1</v>
      </c>
      <c r="H2780" s="12">
        <f>ufc_fighters[[#This Row],[weight_pounds]]*0.45359237</f>
        <v>95.254397699999998</v>
      </c>
      <c r="I2780" s="12">
        <f>ufc_fighters[[#This Row],[height_feet]]*30.48+ufc_fighters[[#This Row],[height_inches]]*2.54</f>
        <v>185.42</v>
      </c>
    </row>
    <row r="2781" spans="1:9">
      <c r="A2781">
        <v>2780</v>
      </c>
      <c r="B2781" t="s">
        <v>2785</v>
      </c>
      <c r="C2781">
        <v>185</v>
      </c>
      <c r="D2781" s="1">
        <v>28404</v>
      </c>
      <c r="E2781" s="10">
        <v>1977</v>
      </c>
      <c r="F2781">
        <v>5</v>
      </c>
      <c r="G2781">
        <v>10</v>
      </c>
      <c r="H2781" s="12">
        <f>ufc_fighters[[#This Row],[weight_pounds]]*0.45359237</f>
        <v>83.914588450000011</v>
      </c>
      <c r="I2781" s="12">
        <f>ufc_fighters[[#This Row],[height_feet]]*30.48+ufc_fighters[[#This Row],[height_inches]]*2.54</f>
        <v>177.8</v>
      </c>
    </row>
    <row r="2782" spans="1:9">
      <c r="A2782">
        <v>2781</v>
      </c>
      <c r="B2782" t="s">
        <v>2786</v>
      </c>
      <c r="C2782">
        <v>185</v>
      </c>
      <c r="D2782" s="1">
        <v>29363</v>
      </c>
      <c r="E2782" s="10">
        <v>1980</v>
      </c>
      <c r="F2782">
        <v>5</v>
      </c>
      <c r="G2782">
        <v>11</v>
      </c>
      <c r="H2782" s="12">
        <f>ufc_fighters[[#This Row],[weight_pounds]]*0.45359237</f>
        <v>83.914588450000011</v>
      </c>
      <c r="I2782" s="12">
        <f>ufc_fighters[[#This Row],[height_feet]]*30.48+ufc_fighters[[#This Row],[height_inches]]*2.54</f>
        <v>180.34</v>
      </c>
    </row>
    <row r="2783" spans="1:9">
      <c r="A2783">
        <v>2782</v>
      </c>
      <c r="B2783" t="s">
        <v>2787</v>
      </c>
      <c r="C2783">
        <v>145</v>
      </c>
      <c r="D2783" s="1">
        <v>31806</v>
      </c>
      <c r="E2783" s="10">
        <v>1987</v>
      </c>
      <c r="F2783">
        <v>5</v>
      </c>
      <c r="G2783">
        <v>5</v>
      </c>
      <c r="H2783" s="12">
        <f>ufc_fighters[[#This Row],[weight_pounds]]*0.45359237</f>
        <v>65.770893650000005</v>
      </c>
      <c r="I2783" s="12">
        <f>ufc_fighters[[#This Row],[height_feet]]*30.48+ufc_fighters[[#This Row],[height_inches]]*2.54</f>
        <v>165.1</v>
      </c>
    </row>
    <row r="2784" spans="1:9">
      <c r="A2784">
        <v>2783</v>
      </c>
      <c r="B2784" t="s">
        <v>2788</v>
      </c>
      <c r="C2784">
        <v>205</v>
      </c>
      <c r="D2784" s="1">
        <v>29915</v>
      </c>
      <c r="E2784" s="10">
        <v>1981</v>
      </c>
      <c r="F2784">
        <v>6</v>
      </c>
      <c r="G2784">
        <v>1</v>
      </c>
      <c r="H2784" s="12">
        <f>ufc_fighters[[#This Row],[weight_pounds]]*0.45359237</f>
        <v>92.986435850000007</v>
      </c>
      <c r="I2784" s="12">
        <f>ufc_fighters[[#This Row],[height_feet]]*30.48+ufc_fighters[[#This Row],[height_inches]]*2.54</f>
        <v>185.42</v>
      </c>
    </row>
    <row r="2785" spans="1:9">
      <c r="A2785">
        <v>2784</v>
      </c>
      <c r="B2785" t="s">
        <v>2789</v>
      </c>
      <c r="C2785">
        <v>155</v>
      </c>
      <c r="D2785" s="1">
        <v>28366</v>
      </c>
      <c r="E2785" s="10">
        <v>1977</v>
      </c>
      <c r="F2785">
        <v>5</v>
      </c>
      <c r="G2785">
        <v>10</v>
      </c>
      <c r="H2785" s="12">
        <f>ufc_fighters[[#This Row],[weight_pounds]]*0.45359237</f>
        <v>70.306817350000003</v>
      </c>
      <c r="I2785" s="12">
        <f>ufc_fighters[[#This Row],[height_feet]]*30.48+ufc_fighters[[#This Row],[height_inches]]*2.54</f>
        <v>177.8</v>
      </c>
    </row>
    <row r="2786" spans="1:9">
      <c r="A2786">
        <v>2785</v>
      </c>
      <c r="B2786" t="s">
        <v>2790</v>
      </c>
      <c r="C2786">
        <v>155</v>
      </c>
      <c r="D2786" s="1">
        <v>24633</v>
      </c>
      <c r="E2786" s="10">
        <v>1967</v>
      </c>
      <c r="F2786">
        <v>5</v>
      </c>
      <c r="G2786">
        <v>7</v>
      </c>
      <c r="H2786" s="12">
        <f>ufc_fighters[[#This Row],[weight_pounds]]*0.45359237</f>
        <v>70.306817350000003</v>
      </c>
      <c r="I2786" s="12">
        <f>ufc_fighters[[#This Row],[height_feet]]*30.48+ufc_fighters[[#This Row],[height_inches]]*2.54</f>
        <v>170.18</v>
      </c>
    </row>
    <row r="2787" spans="1:9">
      <c r="A2787">
        <v>2786</v>
      </c>
      <c r="B2787" t="s">
        <v>2791</v>
      </c>
      <c r="C2787">
        <v>205</v>
      </c>
      <c r="D2787" s="1">
        <v>28432</v>
      </c>
      <c r="E2787" s="10">
        <v>1977</v>
      </c>
      <c r="F2787">
        <v>6</v>
      </c>
      <c r="G2787">
        <v>2</v>
      </c>
      <c r="H2787" s="12">
        <f>ufc_fighters[[#This Row],[weight_pounds]]*0.45359237</f>
        <v>92.986435850000007</v>
      </c>
      <c r="I2787" s="12">
        <f>ufc_fighters[[#This Row],[height_feet]]*30.48+ufc_fighters[[#This Row],[height_inches]]*2.54</f>
        <v>187.96</v>
      </c>
    </row>
    <row r="2788" spans="1:9">
      <c r="A2788">
        <v>2787</v>
      </c>
      <c r="B2788" t="s">
        <v>2792</v>
      </c>
      <c r="C2788">
        <v>185</v>
      </c>
      <c r="D2788" s="1"/>
      <c r="E2788" s="10">
        <v>0</v>
      </c>
      <c r="H2788" s="12">
        <f>ufc_fighters[[#This Row],[weight_pounds]]*0.45359237</f>
        <v>83.914588450000011</v>
      </c>
      <c r="I2788" s="12">
        <f>ufc_fighters[[#This Row],[height_feet]]*30.48+ufc_fighters[[#This Row],[height_inches]]*2.54</f>
        <v>0</v>
      </c>
    </row>
    <row r="2789" spans="1:9">
      <c r="A2789">
        <v>2788</v>
      </c>
      <c r="B2789" t="s">
        <v>2793</v>
      </c>
      <c r="C2789">
        <v>255</v>
      </c>
      <c r="D2789" s="1">
        <v>28014</v>
      </c>
      <c r="E2789" s="10">
        <v>1976</v>
      </c>
      <c r="F2789">
        <v>6</v>
      </c>
      <c r="G2789">
        <v>1</v>
      </c>
      <c r="H2789" s="12">
        <f>ufc_fighters[[#This Row],[weight_pounds]]*0.45359237</f>
        <v>115.66605435000001</v>
      </c>
      <c r="I2789" s="12">
        <f>ufc_fighters[[#This Row],[height_feet]]*30.48+ufc_fighters[[#This Row],[height_inches]]*2.54</f>
        <v>185.42</v>
      </c>
    </row>
    <row r="2790" spans="1:9">
      <c r="A2790">
        <v>2789</v>
      </c>
      <c r="B2790" t="s">
        <v>2794</v>
      </c>
      <c r="C2790">
        <v>205</v>
      </c>
      <c r="D2790" s="1">
        <v>23797</v>
      </c>
      <c r="E2790" s="10">
        <v>1965</v>
      </c>
      <c r="F2790">
        <v>6</v>
      </c>
      <c r="G2790">
        <v>1</v>
      </c>
      <c r="H2790" s="12">
        <f>ufc_fighters[[#This Row],[weight_pounds]]*0.45359237</f>
        <v>92.986435850000007</v>
      </c>
      <c r="I2790" s="12">
        <f>ufc_fighters[[#This Row],[height_feet]]*30.48+ufc_fighters[[#This Row],[height_inches]]*2.54</f>
        <v>185.42</v>
      </c>
    </row>
    <row r="2791" spans="1:9">
      <c r="A2791">
        <v>2790</v>
      </c>
      <c r="B2791" t="s">
        <v>2795</v>
      </c>
      <c r="C2791">
        <v>135</v>
      </c>
      <c r="D2791" s="1"/>
      <c r="E2791" s="10">
        <v>0</v>
      </c>
      <c r="H2791" s="12">
        <f>ufc_fighters[[#This Row],[weight_pounds]]*0.45359237</f>
        <v>61.23496995</v>
      </c>
      <c r="I2791" s="12">
        <f>ufc_fighters[[#This Row],[height_feet]]*30.48+ufc_fighters[[#This Row],[height_inches]]*2.54</f>
        <v>0</v>
      </c>
    </row>
    <row r="2792" spans="1:9">
      <c r="A2792">
        <v>2791</v>
      </c>
      <c r="B2792" t="s">
        <v>2796</v>
      </c>
      <c r="C2792">
        <v>135</v>
      </c>
      <c r="D2792" s="1">
        <v>31137</v>
      </c>
      <c r="E2792" s="10">
        <v>1985</v>
      </c>
      <c r="F2792">
        <v>5</v>
      </c>
      <c r="G2792">
        <v>6</v>
      </c>
      <c r="H2792" s="12">
        <f>ufc_fighters[[#This Row],[weight_pounds]]*0.45359237</f>
        <v>61.23496995</v>
      </c>
      <c r="I2792" s="12">
        <f>ufc_fighters[[#This Row],[height_feet]]*30.48+ufc_fighters[[#This Row],[height_inches]]*2.54</f>
        <v>167.64000000000001</v>
      </c>
    </row>
    <row r="2793" spans="1:9">
      <c r="A2793">
        <v>2792</v>
      </c>
      <c r="B2793" t="s">
        <v>2797</v>
      </c>
      <c r="C2793">
        <v>135</v>
      </c>
      <c r="D2793" s="1">
        <v>34059</v>
      </c>
      <c r="E2793" s="10">
        <v>1993</v>
      </c>
      <c r="F2793">
        <v>5</v>
      </c>
      <c r="G2793">
        <v>10</v>
      </c>
      <c r="H2793" s="12">
        <f>ufc_fighters[[#This Row],[weight_pounds]]*0.45359237</f>
        <v>61.23496995</v>
      </c>
      <c r="I2793" s="12">
        <f>ufc_fighters[[#This Row],[height_feet]]*30.48+ufc_fighters[[#This Row],[height_inches]]*2.54</f>
        <v>177.8</v>
      </c>
    </row>
    <row r="2794" spans="1:9">
      <c r="A2794">
        <v>2793</v>
      </c>
      <c r="B2794" t="s">
        <v>2798</v>
      </c>
      <c r="C2794">
        <v>145</v>
      </c>
      <c r="D2794" s="1">
        <v>33186</v>
      </c>
      <c r="E2794" s="10">
        <v>1990</v>
      </c>
      <c r="F2794">
        <v>5</v>
      </c>
      <c r="G2794">
        <v>8</v>
      </c>
      <c r="H2794" s="12">
        <f>ufc_fighters[[#This Row],[weight_pounds]]*0.45359237</f>
        <v>65.770893650000005</v>
      </c>
      <c r="I2794" s="12">
        <f>ufc_fighters[[#This Row],[height_feet]]*30.48+ufc_fighters[[#This Row],[height_inches]]*2.54</f>
        <v>172.72</v>
      </c>
    </row>
    <row r="2795" spans="1:9">
      <c r="A2795">
        <v>2794</v>
      </c>
      <c r="B2795" t="s">
        <v>2799</v>
      </c>
      <c r="C2795">
        <v>170</v>
      </c>
      <c r="D2795" s="1">
        <v>29460</v>
      </c>
      <c r="E2795" s="10">
        <v>1980</v>
      </c>
      <c r="F2795">
        <v>5</v>
      </c>
      <c r="G2795">
        <v>10</v>
      </c>
      <c r="H2795" s="12">
        <f>ufc_fighters[[#This Row],[weight_pounds]]*0.45359237</f>
        <v>77.110702900000007</v>
      </c>
      <c r="I2795" s="12">
        <f>ufc_fighters[[#This Row],[height_feet]]*30.48+ufc_fighters[[#This Row],[height_inches]]*2.54</f>
        <v>177.8</v>
      </c>
    </row>
    <row r="2796" spans="1:9">
      <c r="A2796">
        <v>2795</v>
      </c>
      <c r="B2796" t="s">
        <v>2800</v>
      </c>
      <c r="C2796">
        <v>185</v>
      </c>
      <c r="D2796" s="1">
        <v>31699</v>
      </c>
      <c r="E2796" s="10">
        <v>1986</v>
      </c>
      <c r="F2796">
        <v>6</v>
      </c>
      <c r="G2796">
        <v>1</v>
      </c>
      <c r="H2796" s="12">
        <f>ufc_fighters[[#This Row],[weight_pounds]]*0.45359237</f>
        <v>83.914588450000011</v>
      </c>
      <c r="I2796" s="12">
        <f>ufc_fighters[[#This Row],[height_feet]]*30.48+ufc_fighters[[#This Row],[height_inches]]*2.54</f>
        <v>185.42</v>
      </c>
    </row>
    <row r="2797" spans="1:9">
      <c r="A2797">
        <v>2796</v>
      </c>
      <c r="B2797" t="s">
        <v>2801</v>
      </c>
      <c r="C2797">
        <v>135</v>
      </c>
      <c r="D2797" s="1">
        <v>29445</v>
      </c>
      <c r="E2797" s="10">
        <v>1980</v>
      </c>
      <c r="F2797">
        <v>5</v>
      </c>
      <c r="G2797">
        <v>6</v>
      </c>
      <c r="H2797" s="12">
        <f>ufc_fighters[[#This Row],[weight_pounds]]*0.45359237</f>
        <v>61.23496995</v>
      </c>
      <c r="I2797" s="12">
        <f>ufc_fighters[[#This Row],[height_feet]]*30.48+ufc_fighters[[#This Row],[height_inches]]*2.54</f>
        <v>167.64000000000001</v>
      </c>
    </row>
    <row r="2798" spans="1:9">
      <c r="A2798">
        <v>2797</v>
      </c>
      <c r="B2798" t="s">
        <v>2802</v>
      </c>
      <c r="C2798">
        <v>155</v>
      </c>
      <c r="D2798" s="1">
        <v>31374</v>
      </c>
      <c r="E2798" s="10">
        <v>1985</v>
      </c>
      <c r="F2798">
        <v>5</v>
      </c>
      <c r="G2798">
        <v>11</v>
      </c>
      <c r="H2798" s="12">
        <f>ufc_fighters[[#This Row],[weight_pounds]]*0.45359237</f>
        <v>70.306817350000003</v>
      </c>
      <c r="I2798" s="12">
        <f>ufc_fighters[[#This Row],[height_feet]]*30.48+ufc_fighters[[#This Row],[height_inches]]*2.54</f>
        <v>180.34</v>
      </c>
    </row>
    <row r="2799" spans="1:9">
      <c r="A2799">
        <v>2798</v>
      </c>
      <c r="B2799" t="s">
        <v>2803</v>
      </c>
      <c r="C2799">
        <v>170</v>
      </c>
      <c r="D2799" s="1">
        <v>31661</v>
      </c>
      <c r="E2799" s="10">
        <v>1986</v>
      </c>
      <c r="F2799">
        <v>5</v>
      </c>
      <c r="G2799">
        <v>10</v>
      </c>
      <c r="H2799" s="12">
        <f>ufc_fighters[[#This Row],[weight_pounds]]*0.45359237</f>
        <v>77.110702900000007</v>
      </c>
      <c r="I2799" s="12">
        <f>ufc_fighters[[#This Row],[height_feet]]*30.48+ufc_fighters[[#This Row],[height_inches]]*2.54</f>
        <v>177.8</v>
      </c>
    </row>
    <row r="2800" spans="1:9">
      <c r="A2800">
        <v>2799</v>
      </c>
      <c r="B2800" t="s">
        <v>2804</v>
      </c>
      <c r="C2800">
        <v>155</v>
      </c>
      <c r="D2800" s="1">
        <v>33204</v>
      </c>
      <c r="E2800" s="10">
        <v>1990</v>
      </c>
      <c r="F2800">
        <v>5</v>
      </c>
      <c r="G2800">
        <v>8</v>
      </c>
      <c r="H2800" s="12">
        <f>ufc_fighters[[#This Row],[weight_pounds]]*0.45359237</f>
        <v>70.306817350000003</v>
      </c>
      <c r="I2800" s="12">
        <f>ufc_fighters[[#This Row],[height_feet]]*30.48+ufc_fighters[[#This Row],[height_inches]]*2.54</f>
        <v>172.72</v>
      </c>
    </row>
    <row r="2801" spans="1:9">
      <c r="A2801">
        <v>2800</v>
      </c>
      <c r="B2801" t="s">
        <v>2805</v>
      </c>
      <c r="C2801">
        <v>205</v>
      </c>
      <c r="D2801" s="1">
        <v>30414</v>
      </c>
      <c r="E2801" s="10">
        <v>1983</v>
      </c>
      <c r="F2801">
        <v>6</v>
      </c>
      <c r="G2801">
        <v>3</v>
      </c>
      <c r="H2801" s="12">
        <f>ufc_fighters[[#This Row],[weight_pounds]]*0.45359237</f>
        <v>92.986435850000007</v>
      </c>
      <c r="I2801" s="12">
        <f>ufc_fighters[[#This Row],[height_feet]]*30.48+ufc_fighters[[#This Row],[height_inches]]*2.54</f>
        <v>190.5</v>
      </c>
    </row>
    <row r="2802" spans="1:9">
      <c r="A2802">
        <v>2801</v>
      </c>
      <c r="B2802" t="s">
        <v>2806</v>
      </c>
      <c r="C2802">
        <v>135</v>
      </c>
      <c r="D2802" s="1">
        <v>31951</v>
      </c>
      <c r="E2802" s="10">
        <v>1987</v>
      </c>
      <c r="F2802">
        <v>5</v>
      </c>
      <c r="G2802">
        <v>6</v>
      </c>
      <c r="H2802" s="12">
        <f>ufc_fighters[[#This Row],[weight_pounds]]*0.45359237</f>
        <v>61.23496995</v>
      </c>
      <c r="I2802" s="12">
        <f>ufc_fighters[[#This Row],[height_feet]]*30.48+ufc_fighters[[#This Row],[height_inches]]*2.54</f>
        <v>167.64000000000001</v>
      </c>
    </row>
    <row r="2803" spans="1:9">
      <c r="A2803">
        <v>2802</v>
      </c>
      <c r="B2803" t="s">
        <v>2807</v>
      </c>
      <c r="C2803">
        <v>185</v>
      </c>
      <c r="D2803" s="1">
        <v>26871</v>
      </c>
      <c r="E2803" s="10">
        <v>1973</v>
      </c>
      <c r="F2803">
        <v>5</v>
      </c>
      <c r="G2803">
        <v>9</v>
      </c>
      <c r="H2803" s="12">
        <f>ufc_fighters[[#This Row],[weight_pounds]]*0.45359237</f>
        <v>83.914588450000011</v>
      </c>
      <c r="I2803" s="12">
        <f>ufc_fighters[[#This Row],[height_feet]]*30.48+ufc_fighters[[#This Row],[height_inches]]*2.54</f>
        <v>175.26</v>
      </c>
    </row>
    <row r="2804" spans="1:9">
      <c r="A2804">
        <v>2803</v>
      </c>
      <c r="B2804" t="s">
        <v>2808</v>
      </c>
      <c r="C2804">
        <v>195</v>
      </c>
      <c r="D2804" s="1">
        <v>26734</v>
      </c>
      <c r="E2804" s="10">
        <v>1973</v>
      </c>
      <c r="F2804">
        <v>5</v>
      </c>
      <c r="G2804">
        <v>9</v>
      </c>
      <c r="H2804" s="12">
        <f>ufc_fighters[[#This Row],[weight_pounds]]*0.45359237</f>
        <v>88.450512150000009</v>
      </c>
      <c r="I2804" s="12">
        <f>ufc_fighters[[#This Row],[height_feet]]*30.48+ufc_fighters[[#This Row],[height_inches]]*2.54</f>
        <v>175.26</v>
      </c>
    </row>
    <row r="2805" spans="1:9">
      <c r="A2805">
        <v>2804</v>
      </c>
      <c r="B2805" t="s">
        <v>2809</v>
      </c>
      <c r="C2805">
        <v>265</v>
      </c>
      <c r="D2805" s="1">
        <v>33367</v>
      </c>
      <c r="E2805" s="10">
        <v>1991</v>
      </c>
      <c r="F2805">
        <v>6</v>
      </c>
      <c r="G2805">
        <v>3</v>
      </c>
      <c r="H2805" s="12">
        <f>ufc_fighters[[#This Row],[weight_pounds]]*0.45359237</f>
        <v>120.20197805000001</v>
      </c>
      <c r="I2805" s="12">
        <f>ufc_fighters[[#This Row],[height_feet]]*30.48+ufc_fighters[[#This Row],[height_inches]]*2.54</f>
        <v>190.5</v>
      </c>
    </row>
    <row r="2806" spans="1:9">
      <c r="A2806">
        <v>2805</v>
      </c>
      <c r="B2806" t="s">
        <v>2810</v>
      </c>
      <c r="C2806">
        <v>205</v>
      </c>
      <c r="D2806" s="1">
        <v>30608</v>
      </c>
      <c r="E2806" s="10">
        <v>1983</v>
      </c>
      <c r="F2806">
        <v>6</v>
      </c>
      <c r="G2806">
        <v>0</v>
      </c>
      <c r="H2806" s="12">
        <f>ufc_fighters[[#This Row],[weight_pounds]]*0.45359237</f>
        <v>92.986435850000007</v>
      </c>
      <c r="I2806" s="12">
        <f>ufc_fighters[[#This Row],[height_feet]]*30.48+ufc_fighters[[#This Row],[height_inches]]*2.54</f>
        <v>182.88</v>
      </c>
    </row>
    <row r="2807" spans="1:9">
      <c r="A2807">
        <v>2806</v>
      </c>
      <c r="B2807" t="s">
        <v>2811</v>
      </c>
      <c r="C2807">
        <v>185</v>
      </c>
      <c r="D2807" s="1">
        <v>29831</v>
      </c>
      <c r="E2807" s="10">
        <v>1981</v>
      </c>
      <c r="F2807">
        <v>6</v>
      </c>
      <c r="G2807">
        <v>0</v>
      </c>
      <c r="H2807" s="12">
        <f>ufc_fighters[[#This Row],[weight_pounds]]*0.45359237</f>
        <v>83.914588450000011</v>
      </c>
      <c r="I2807" s="12">
        <f>ufc_fighters[[#This Row],[height_feet]]*30.48+ufc_fighters[[#This Row],[height_inches]]*2.54</f>
        <v>182.88</v>
      </c>
    </row>
    <row r="2808" spans="1:9">
      <c r="A2808">
        <v>2807</v>
      </c>
      <c r="B2808" t="s">
        <v>2812</v>
      </c>
      <c r="C2808">
        <v>183</v>
      </c>
      <c r="D2808" s="1"/>
      <c r="E2808" s="10">
        <v>0</v>
      </c>
      <c r="F2808">
        <v>5</v>
      </c>
      <c r="G2808">
        <v>7</v>
      </c>
      <c r="H2808" s="12">
        <f>ufc_fighters[[#This Row],[weight_pounds]]*0.45359237</f>
        <v>83.007403710000006</v>
      </c>
      <c r="I2808" s="12">
        <f>ufc_fighters[[#This Row],[height_feet]]*30.48+ufc_fighters[[#This Row],[height_inches]]*2.54</f>
        <v>170.18</v>
      </c>
    </row>
    <row r="2809" spans="1:9">
      <c r="A2809">
        <v>2808</v>
      </c>
      <c r="B2809" t="s">
        <v>2813</v>
      </c>
      <c r="C2809">
        <v>185</v>
      </c>
      <c r="D2809" s="1">
        <v>25398</v>
      </c>
      <c r="E2809" s="10">
        <v>1969</v>
      </c>
      <c r="F2809">
        <v>6</v>
      </c>
      <c r="G2809">
        <v>0</v>
      </c>
      <c r="H2809" s="12">
        <f>ufc_fighters[[#This Row],[weight_pounds]]*0.45359237</f>
        <v>83.914588450000011</v>
      </c>
      <c r="I2809" s="12">
        <f>ufc_fighters[[#This Row],[height_feet]]*30.48+ufc_fighters[[#This Row],[height_inches]]*2.54</f>
        <v>182.88</v>
      </c>
    </row>
    <row r="2810" spans="1:9">
      <c r="A2810">
        <v>2809</v>
      </c>
      <c r="B2810" t="s">
        <v>2814</v>
      </c>
      <c r="C2810">
        <v>155</v>
      </c>
      <c r="D2810" s="1">
        <v>30023</v>
      </c>
      <c r="E2810" s="10">
        <v>1982</v>
      </c>
      <c r="F2810">
        <v>5</v>
      </c>
      <c r="G2810">
        <v>8</v>
      </c>
      <c r="H2810" s="12">
        <f>ufc_fighters[[#This Row],[weight_pounds]]*0.45359237</f>
        <v>70.306817350000003</v>
      </c>
      <c r="I2810" s="12">
        <f>ufc_fighters[[#This Row],[height_feet]]*30.48+ufc_fighters[[#This Row],[height_inches]]*2.54</f>
        <v>172.72</v>
      </c>
    </row>
    <row r="2811" spans="1:9">
      <c r="A2811">
        <v>2810</v>
      </c>
      <c r="B2811" t="s">
        <v>2815</v>
      </c>
      <c r="C2811">
        <v>168</v>
      </c>
      <c r="D2811" s="1">
        <v>27630</v>
      </c>
      <c r="E2811" s="10">
        <v>1975</v>
      </c>
      <c r="F2811">
        <v>5</v>
      </c>
      <c r="G2811">
        <v>7</v>
      </c>
      <c r="H2811" s="12">
        <f>ufc_fighters[[#This Row],[weight_pounds]]*0.45359237</f>
        <v>76.203518160000002</v>
      </c>
      <c r="I2811" s="12">
        <f>ufc_fighters[[#This Row],[height_feet]]*30.48+ufc_fighters[[#This Row],[height_inches]]*2.54</f>
        <v>170.18</v>
      </c>
    </row>
    <row r="2812" spans="1:9">
      <c r="A2812">
        <v>2811</v>
      </c>
      <c r="B2812" t="s">
        <v>2816</v>
      </c>
      <c r="C2812">
        <v>145</v>
      </c>
      <c r="D2812" s="1">
        <v>33265</v>
      </c>
      <c r="E2812" s="10">
        <v>1991</v>
      </c>
      <c r="F2812">
        <v>5</v>
      </c>
      <c r="G2812">
        <v>11</v>
      </c>
      <c r="H2812" s="12">
        <f>ufc_fighters[[#This Row],[weight_pounds]]*0.45359237</f>
        <v>65.770893650000005</v>
      </c>
      <c r="I2812" s="12">
        <f>ufc_fighters[[#This Row],[height_feet]]*30.48+ufc_fighters[[#This Row],[height_inches]]*2.54</f>
        <v>180.34</v>
      </c>
    </row>
    <row r="2813" spans="1:9">
      <c r="A2813">
        <v>2812</v>
      </c>
      <c r="B2813" t="s">
        <v>2817</v>
      </c>
      <c r="C2813">
        <v>185</v>
      </c>
      <c r="D2813" s="1">
        <v>25944</v>
      </c>
      <c r="E2813" s="10">
        <v>1971</v>
      </c>
      <c r="F2813">
        <v>6</v>
      </c>
      <c r="G2813">
        <v>0</v>
      </c>
      <c r="H2813" s="12">
        <f>ufc_fighters[[#This Row],[weight_pounds]]*0.45359237</f>
        <v>83.914588450000011</v>
      </c>
      <c r="I2813" s="12">
        <f>ufc_fighters[[#This Row],[height_feet]]*30.48+ufc_fighters[[#This Row],[height_inches]]*2.54</f>
        <v>182.88</v>
      </c>
    </row>
    <row r="2814" spans="1:9">
      <c r="A2814">
        <v>2813</v>
      </c>
      <c r="B2814" t="s">
        <v>2818</v>
      </c>
      <c r="C2814">
        <v>170</v>
      </c>
      <c r="D2814" s="1"/>
      <c r="E2814" s="10">
        <v>0</v>
      </c>
      <c r="F2814">
        <v>5</v>
      </c>
      <c r="G2814">
        <v>10</v>
      </c>
      <c r="H2814" s="12">
        <f>ufc_fighters[[#This Row],[weight_pounds]]*0.45359237</f>
        <v>77.110702900000007</v>
      </c>
      <c r="I2814" s="12">
        <f>ufc_fighters[[#This Row],[height_feet]]*30.48+ufc_fighters[[#This Row],[height_inches]]*2.54</f>
        <v>177.8</v>
      </c>
    </row>
    <row r="2815" spans="1:9">
      <c r="A2815">
        <v>2814</v>
      </c>
      <c r="B2815" t="s">
        <v>2819</v>
      </c>
      <c r="C2815">
        <v>135</v>
      </c>
      <c r="D2815" s="1">
        <v>32194</v>
      </c>
      <c r="E2815" s="10">
        <v>1988</v>
      </c>
      <c r="F2815">
        <v>5</v>
      </c>
      <c r="G2815">
        <v>7</v>
      </c>
      <c r="H2815" s="12">
        <f>ufc_fighters[[#This Row],[weight_pounds]]*0.45359237</f>
        <v>61.23496995</v>
      </c>
      <c r="I2815" s="12">
        <f>ufc_fighters[[#This Row],[height_feet]]*30.48+ufc_fighters[[#This Row],[height_inches]]*2.54</f>
        <v>170.18</v>
      </c>
    </row>
    <row r="2816" spans="1:9">
      <c r="A2816">
        <v>2815</v>
      </c>
      <c r="B2816" t="s">
        <v>2820</v>
      </c>
      <c r="C2816">
        <v>170</v>
      </c>
      <c r="D2816" s="1">
        <v>31440</v>
      </c>
      <c r="E2816" s="10">
        <v>1986</v>
      </c>
      <c r="F2816">
        <v>5</v>
      </c>
      <c r="G2816">
        <v>10</v>
      </c>
      <c r="H2816" s="12">
        <f>ufc_fighters[[#This Row],[weight_pounds]]*0.45359237</f>
        <v>77.110702900000007</v>
      </c>
      <c r="I2816" s="12">
        <f>ufc_fighters[[#This Row],[height_feet]]*30.48+ufc_fighters[[#This Row],[height_inches]]*2.54</f>
        <v>177.8</v>
      </c>
    </row>
    <row r="2817" spans="1:9">
      <c r="A2817">
        <v>2816</v>
      </c>
      <c r="B2817" t="s">
        <v>2821</v>
      </c>
      <c r="C2817">
        <v>170</v>
      </c>
      <c r="D2817" s="1">
        <v>30842</v>
      </c>
      <c r="E2817" s="10">
        <v>1984</v>
      </c>
      <c r="F2817">
        <v>5</v>
      </c>
      <c r="G2817">
        <v>11</v>
      </c>
      <c r="H2817" s="12">
        <f>ufc_fighters[[#This Row],[weight_pounds]]*0.45359237</f>
        <v>77.110702900000007</v>
      </c>
      <c r="I2817" s="12">
        <f>ufc_fighters[[#This Row],[height_feet]]*30.48+ufc_fighters[[#This Row],[height_inches]]*2.54</f>
        <v>180.34</v>
      </c>
    </row>
    <row r="2818" spans="1:9">
      <c r="A2818">
        <v>2817</v>
      </c>
      <c r="B2818" t="s">
        <v>2822</v>
      </c>
      <c r="C2818">
        <v>185</v>
      </c>
      <c r="D2818" s="1">
        <v>28379</v>
      </c>
      <c r="E2818" s="10">
        <v>1977</v>
      </c>
      <c r="F2818">
        <v>5</v>
      </c>
      <c r="G2818">
        <v>10</v>
      </c>
      <c r="H2818" s="12">
        <f>ufc_fighters[[#This Row],[weight_pounds]]*0.45359237</f>
        <v>83.914588450000011</v>
      </c>
      <c r="I2818" s="12">
        <f>ufc_fighters[[#This Row],[height_feet]]*30.48+ufc_fighters[[#This Row],[height_inches]]*2.54</f>
        <v>177.8</v>
      </c>
    </row>
    <row r="2819" spans="1:9">
      <c r="A2819">
        <v>2818</v>
      </c>
      <c r="B2819" t="s">
        <v>2823</v>
      </c>
      <c r="C2819">
        <v>245</v>
      </c>
      <c r="D2819" s="1">
        <v>31006</v>
      </c>
      <c r="E2819" s="10">
        <v>1984</v>
      </c>
      <c r="F2819">
        <v>6</v>
      </c>
      <c r="G2819">
        <v>1</v>
      </c>
      <c r="H2819" s="12">
        <f>ufc_fighters[[#This Row],[weight_pounds]]*0.45359237</f>
        <v>111.13013065000001</v>
      </c>
      <c r="I2819" s="12">
        <f>ufc_fighters[[#This Row],[height_feet]]*30.48+ufc_fighters[[#This Row],[height_inches]]*2.54</f>
        <v>185.42</v>
      </c>
    </row>
    <row r="2820" spans="1:9">
      <c r="A2820">
        <v>2819</v>
      </c>
      <c r="B2820" t="s">
        <v>2824</v>
      </c>
      <c r="C2820">
        <v>135</v>
      </c>
      <c r="D2820" s="1">
        <v>33197</v>
      </c>
      <c r="E2820" s="10">
        <v>1990</v>
      </c>
      <c r="F2820">
        <v>5</v>
      </c>
      <c r="G2820">
        <v>9</v>
      </c>
      <c r="H2820" s="12">
        <f>ufc_fighters[[#This Row],[weight_pounds]]*0.45359237</f>
        <v>61.23496995</v>
      </c>
      <c r="I2820" s="12">
        <f>ufc_fighters[[#This Row],[height_feet]]*30.48+ufc_fighters[[#This Row],[height_inches]]*2.54</f>
        <v>175.26</v>
      </c>
    </row>
    <row r="2821" spans="1:9">
      <c r="A2821">
        <v>2820</v>
      </c>
      <c r="B2821" t="s">
        <v>2825</v>
      </c>
      <c r="C2821">
        <v>170</v>
      </c>
      <c r="D2821" s="1">
        <v>27648</v>
      </c>
      <c r="E2821" s="10">
        <v>1975</v>
      </c>
      <c r="F2821">
        <v>5</v>
      </c>
      <c r="G2821">
        <v>8</v>
      </c>
      <c r="H2821" s="12">
        <f>ufc_fighters[[#This Row],[weight_pounds]]*0.45359237</f>
        <v>77.110702900000007</v>
      </c>
      <c r="I2821" s="12">
        <f>ufc_fighters[[#This Row],[height_feet]]*30.48+ufc_fighters[[#This Row],[height_inches]]*2.54</f>
        <v>172.72</v>
      </c>
    </row>
    <row r="2822" spans="1:9">
      <c r="A2822">
        <v>2821</v>
      </c>
      <c r="B2822" t="s">
        <v>2826</v>
      </c>
      <c r="C2822">
        <v>185</v>
      </c>
      <c r="D2822" s="1">
        <v>31127</v>
      </c>
      <c r="E2822" s="10">
        <v>1985</v>
      </c>
      <c r="F2822">
        <v>6</v>
      </c>
      <c r="G2822">
        <v>1</v>
      </c>
      <c r="H2822" s="12">
        <f>ufc_fighters[[#This Row],[weight_pounds]]*0.45359237</f>
        <v>83.914588450000011</v>
      </c>
      <c r="I2822" s="12">
        <f>ufc_fighters[[#This Row],[height_feet]]*30.48+ufc_fighters[[#This Row],[height_inches]]*2.54</f>
        <v>185.42</v>
      </c>
    </row>
    <row r="2823" spans="1:9">
      <c r="A2823">
        <v>2822</v>
      </c>
      <c r="B2823" t="s">
        <v>2827</v>
      </c>
      <c r="C2823">
        <v>185</v>
      </c>
      <c r="D2823" s="1">
        <v>32216</v>
      </c>
      <c r="E2823" s="10">
        <v>1988</v>
      </c>
      <c r="F2823">
        <v>6</v>
      </c>
      <c r="G2823">
        <v>3</v>
      </c>
      <c r="H2823" s="12">
        <f>ufc_fighters[[#This Row],[weight_pounds]]*0.45359237</f>
        <v>83.914588450000011</v>
      </c>
      <c r="I2823" s="12">
        <f>ufc_fighters[[#This Row],[height_feet]]*30.48+ufc_fighters[[#This Row],[height_inches]]*2.54</f>
        <v>190.5</v>
      </c>
    </row>
    <row r="2824" spans="1:9">
      <c r="A2824">
        <v>2823</v>
      </c>
      <c r="B2824" t="s">
        <v>2828</v>
      </c>
      <c r="C2824">
        <v>135</v>
      </c>
      <c r="D2824" s="1"/>
      <c r="E2824" s="10">
        <v>0</v>
      </c>
      <c r="F2824">
        <v>5</v>
      </c>
      <c r="G2824">
        <v>10</v>
      </c>
      <c r="H2824" s="12">
        <f>ufc_fighters[[#This Row],[weight_pounds]]*0.45359237</f>
        <v>61.23496995</v>
      </c>
      <c r="I2824" s="12">
        <f>ufc_fighters[[#This Row],[height_feet]]*30.48+ufc_fighters[[#This Row],[height_inches]]*2.54</f>
        <v>177.8</v>
      </c>
    </row>
    <row r="2825" spans="1:9">
      <c r="A2825">
        <v>2824</v>
      </c>
      <c r="B2825" t="s">
        <v>2829</v>
      </c>
      <c r="C2825">
        <v>125</v>
      </c>
      <c r="D2825" s="1">
        <v>30887</v>
      </c>
      <c r="E2825" s="10">
        <v>1984</v>
      </c>
      <c r="F2825">
        <v>5</v>
      </c>
      <c r="G2825">
        <v>4</v>
      </c>
      <c r="H2825" s="12">
        <f>ufc_fighters[[#This Row],[weight_pounds]]*0.45359237</f>
        <v>56.699046250000002</v>
      </c>
      <c r="I2825" s="12">
        <f>ufc_fighters[[#This Row],[height_feet]]*30.48+ufc_fighters[[#This Row],[height_inches]]*2.54</f>
        <v>162.56</v>
      </c>
    </row>
    <row r="2826" spans="1:9">
      <c r="A2826">
        <v>2825</v>
      </c>
      <c r="B2826" t="s">
        <v>2830</v>
      </c>
      <c r="C2826">
        <v>230</v>
      </c>
      <c r="D2826" s="1">
        <v>30259</v>
      </c>
      <c r="E2826" s="10">
        <v>1982</v>
      </c>
      <c r="F2826">
        <v>6</v>
      </c>
      <c r="G2826">
        <v>2</v>
      </c>
      <c r="H2826" s="12">
        <f>ufc_fighters[[#This Row],[weight_pounds]]*0.45359237</f>
        <v>104.32624510000001</v>
      </c>
      <c r="I2826" s="12">
        <f>ufc_fighters[[#This Row],[height_feet]]*30.48+ufc_fighters[[#This Row],[height_inches]]*2.54</f>
        <v>187.96</v>
      </c>
    </row>
    <row r="2827" spans="1:9">
      <c r="A2827">
        <v>2826</v>
      </c>
      <c r="B2827" t="s">
        <v>2831</v>
      </c>
      <c r="C2827">
        <v>300</v>
      </c>
      <c r="D2827" s="1"/>
      <c r="E2827" s="10">
        <v>0</v>
      </c>
      <c r="F2827">
        <v>6</v>
      </c>
      <c r="G2827">
        <v>3</v>
      </c>
      <c r="H2827" s="12">
        <f>ufc_fighters[[#This Row],[weight_pounds]]*0.45359237</f>
        <v>136.07771099999999</v>
      </c>
      <c r="I2827" s="12">
        <f>ufc_fighters[[#This Row],[height_feet]]*30.48+ufc_fighters[[#This Row],[height_inches]]*2.54</f>
        <v>190.5</v>
      </c>
    </row>
    <row r="2828" spans="1:9">
      <c r="A2828">
        <v>2827</v>
      </c>
      <c r="B2828" t="s">
        <v>2832</v>
      </c>
      <c r="C2828">
        <v>155</v>
      </c>
      <c r="D2828" s="1"/>
      <c r="E2828" s="10">
        <v>0</v>
      </c>
      <c r="F2828">
        <v>5</v>
      </c>
      <c r="G2828">
        <v>7</v>
      </c>
      <c r="H2828" s="12">
        <f>ufc_fighters[[#This Row],[weight_pounds]]*0.45359237</f>
        <v>70.306817350000003</v>
      </c>
      <c r="I2828" s="12">
        <f>ufc_fighters[[#This Row],[height_feet]]*30.48+ufc_fighters[[#This Row],[height_inches]]*2.54</f>
        <v>170.18</v>
      </c>
    </row>
    <row r="2829" spans="1:9">
      <c r="A2829">
        <v>2828</v>
      </c>
      <c r="B2829" t="s">
        <v>2833</v>
      </c>
      <c r="C2829">
        <v>145</v>
      </c>
      <c r="D2829" s="1">
        <v>30912</v>
      </c>
      <c r="E2829" s="10">
        <v>1984</v>
      </c>
      <c r="F2829">
        <v>5</v>
      </c>
      <c r="G2829">
        <v>10</v>
      </c>
      <c r="H2829" s="12">
        <f>ufc_fighters[[#This Row],[weight_pounds]]*0.45359237</f>
        <v>65.770893650000005</v>
      </c>
      <c r="I2829" s="12">
        <f>ufc_fighters[[#This Row],[height_feet]]*30.48+ufc_fighters[[#This Row],[height_inches]]*2.54</f>
        <v>177.8</v>
      </c>
    </row>
    <row r="2830" spans="1:9">
      <c r="A2830">
        <v>2829</v>
      </c>
      <c r="B2830" t="s">
        <v>2834</v>
      </c>
      <c r="C2830">
        <v>170</v>
      </c>
      <c r="D2830" s="1">
        <v>29951</v>
      </c>
      <c r="E2830" s="10">
        <v>1981</v>
      </c>
      <c r="F2830">
        <v>5</v>
      </c>
      <c r="G2830">
        <v>10</v>
      </c>
      <c r="H2830" s="12">
        <f>ufc_fighters[[#This Row],[weight_pounds]]*0.45359237</f>
        <v>77.110702900000007</v>
      </c>
      <c r="I2830" s="12">
        <f>ufc_fighters[[#This Row],[height_feet]]*30.48+ufc_fighters[[#This Row],[height_inches]]*2.54</f>
        <v>177.8</v>
      </c>
    </row>
    <row r="2831" spans="1:9">
      <c r="A2831">
        <v>2830</v>
      </c>
      <c r="B2831" t="s">
        <v>2835</v>
      </c>
      <c r="C2831">
        <v>135</v>
      </c>
      <c r="D2831" s="1">
        <v>33413</v>
      </c>
      <c r="E2831" s="10">
        <v>1991</v>
      </c>
      <c r="F2831">
        <v>5</v>
      </c>
      <c r="G2831">
        <v>6</v>
      </c>
      <c r="H2831" s="12">
        <f>ufc_fighters[[#This Row],[weight_pounds]]*0.45359237</f>
        <v>61.23496995</v>
      </c>
      <c r="I2831" s="12">
        <f>ufc_fighters[[#This Row],[height_feet]]*30.48+ufc_fighters[[#This Row],[height_inches]]*2.54</f>
        <v>167.64000000000001</v>
      </c>
    </row>
    <row r="2832" spans="1:9">
      <c r="A2832">
        <v>2831</v>
      </c>
      <c r="B2832" t="s">
        <v>2836</v>
      </c>
      <c r="C2832">
        <v>145</v>
      </c>
      <c r="D2832" s="1">
        <v>33096</v>
      </c>
      <c r="E2832" s="10">
        <v>1990</v>
      </c>
      <c r="F2832">
        <v>5</v>
      </c>
      <c r="G2832">
        <v>9</v>
      </c>
      <c r="H2832" s="12">
        <f>ufc_fighters[[#This Row],[weight_pounds]]*0.45359237</f>
        <v>65.770893650000005</v>
      </c>
      <c r="I2832" s="12">
        <f>ufc_fighters[[#This Row],[height_feet]]*30.48+ufc_fighters[[#This Row],[height_inches]]*2.54</f>
        <v>175.26</v>
      </c>
    </row>
    <row r="2833" spans="1:9">
      <c r="A2833">
        <v>2832</v>
      </c>
      <c r="B2833" t="s">
        <v>2837</v>
      </c>
      <c r="C2833">
        <v>170</v>
      </c>
      <c r="D2833" s="1"/>
      <c r="E2833" s="10">
        <v>0</v>
      </c>
      <c r="F2833">
        <v>6</v>
      </c>
      <c r="G2833">
        <v>0</v>
      </c>
      <c r="H2833" s="12">
        <f>ufc_fighters[[#This Row],[weight_pounds]]*0.45359237</f>
        <v>77.110702900000007</v>
      </c>
      <c r="I2833" s="12">
        <f>ufc_fighters[[#This Row],[height_feet]]*30.48+ufc_fighters[[#This Row],[height_inches]]*2.54</f>
        <v>182.88</v>
      </c>
    </row>
    <row r="2834" spans="1:9">
      <c r="A2834">
        <v>2833</v>
      </c>
      <c r="B2834" t="s">
        <v>2838</v>
      </c>
      <c r="C2834">
        <v>145</v>
      </c>
      <c r="D2834" s="1">
        <v>33150</v>
      </c>
      <c r="E2834" s="10">
        <v>1990</v>
      </c>
      <c r="F2834">
        <v>5</v>
      </c>
      <c r="G2834">
        <v>10</v>
      </c>
      <c r="H2834" s="12">
        <f>ufc_fighters[[#This Row],[weight_pounds]]*0.45359237</f>
        <v>65.770893650000005</v>
      </c>
      <c r="I2834" s="12">
        <f>ufc_fighters[[#This Row],[height_feet]]*30.48+ufc_fighters[[#This Row],[height_inches]]*2.54</f>
        <v>177.8</v>
      </c>
    </row>
    <row r="2835" spans="1:9">
      <c r="A2835">
        <v>2834</v>
      </c>
      <c r="B2835" t="s">
        <v>2839</v>
      </c>
      <c r="C2835">
        <v>185</v>
      </c>
      <c r="D2835" s="1">
        <v>32241</v>
      </c>
      <c r="E2835" s="10">
        <v>1988</v>
      </c>
      <c r="F2835">
        <v>6</v>
      </c>
      <c r="G2835">
        <v>1</v>
      </c>
      <c r="H2835" s="12">
        <f>ufc_fighters[[#This Row],[weight_pounds]]*0.45359237</f>
        <v>83.914588450000011</v>
      </c>
      <c r="I2835" s="12">
        <f>ufc_fighters[[#This Row],[height_feet]]*30.48+ufc_fighters[[#This Row],[height_inches]]*2.54</f>
        <v>185.42</v>
      </c>
    </row>
    <row r="2836" spans="1:9">
      <c r="A2836">
        <v>2835</v>
      </c>
      <c r="B2836" t="s">
        <v>2840</v>
      </c>
      <c r="C2836">
        <v>125</v>
      </c>
      <c r="D2836" s="1">
        <v>31476</v>
      </c>
      <c r="E2836" s="10">
        <v>1986</v>
      </c>
      <c r="F2836">
        <v>5</v>
      </c>
      <c r="G2836">
        <v>6</v>
      </c>
      <c r="H2836" s="12">
        <f>ufc_fighters[[#This Row],[weight_pounds]]*0.45359237</f>
        <v>56.699046250000002</v>
      </c>
      <c r="I2836" s="12">
        <f>ufc_fighters[[#This Row],[height_feet]]*30.48+ufc_fighters[[#This Row],[height_inches]]*2.54</f>
        <v>167.64000000000001</v>
      </c>
    </row>
    <row r="2837" spans="1:9">
      <c r="A2837">
        <v>2836</v>
      </c>
      <c r="B2837" t="s">
        <v>2841</v>
      </c>
      <c r="C2837">
        <v>135</v>
      </c>
      <c r="D2837" s="1">
        <v>29129</v>
      </c>
      <c r="E2837" s="10">
        <v>1979</v>
      </c>
      <c r="F2837">
        <v>5</v>
      </c>
      <c r="G2837">
        <v>8</v>
      </c>
      <c r="H2837" s="12">
        <f>ufc_fighters[[#This Row],[weight_pounds]]*0.45359237</f>
        <v>61.23496995</v>
      </c>
      <c r="I2837" s="12">
        <f>ufc_fighters[[#This Row],[height_feet]]*30.48+ufc_fighters[[#This Row],[height_inches]]*2.54</f>
        <v>172.72</v>
      </c>
    </row>
    <row r="2838" spans="1:9">
      <c r="A2838">
        <v>2837</v>
      </c>
      <c r="B2838" t="s">
        <v>2842</v>
      </c>
      <c r="C2838">
        <v>135</v>
      </c>
      <c r="D2838" s="1">
        <v>33714</v>
      </c>
      <c r="E2838" s="10">
        <v>1992</v>
      </c>
      <c r="F2838">
        <v>5</v>
      </c>
      <c r="G2838">
        <v>11</v>
      </c>
      <c r="H2838" s="12">
        <f>ufc_fighters[[#This Row],[weight_pounds]]*0.45359237</f>
        <v>61.23496995</v>
      </c>
      <c r="I2838" s="12">
        <f>ufc_fighters[[#This Row],[height_feet]]*30.48+ufc_fighters[[#This Row],[height_inches]]*2.54</f>
        <v>180.34</v>
      </c>
    </row>
    <row r="2839" spans="1:9">
      <c r="A2839">
        <v>2838</v>
      </c>
      <c r="B2839" t="s">
        <v>2843</v>
      </c>
      <c r="C2839">
        <v>135</v>
      </c>
      <c r="D2839" s="1">
        <v>31393</v>
      </c>
      <c r="E2839" s="10">
        <v>1985</v>
      </c>
      <c r="F2839">
        <v>5</v>
      </c>
      <c r="G2839">
        <v>6</v>
      </c>
      <c r="H2839" s="12">
        <f>ufc_fighters[[#This Row],[weight_pounds]]*0.45359237</f>
        <v>61.23496995</v>
      </c>
      <c r="I2839" s="12">
        <f>ufc_fighters[[#This Row],[height_feet]]*30.48+ufc_fighters[[#This Row],[height_inches]]*2.54</f>
        <v>167.64000000000001</v>
      </c>
    </row>
    <row r="2840" spans="1:9">
      <c r="A2840">
        <v>2839</v>
      </c>
      <c r="B2840" t="s">
        <v>2844</v>
      </c>
      <c r="C2840">
        <v>135</v>
      </c>
      <c r="D2840" s="1"/>
      <c r="E2840" s="10">
        <v>0</v>
      </c>
      <c r="H2840" s="12">
        <f>ufc_fighters[[#This Row],[weight_pounds]]*0.45359237</f>
        <v>61.23496995</v>
      </c>
      <c r="I2840" s="12">
        <f>ufc_fighters[[#This Row],[height_feet]]*30.48+ufc_fighters[[#This Row],[height_inches]]*2.54</f>
        <v>0</v>
      </c>
    </row>
    <row r="2841" spans="1:9">
      <c r="A2841">
        <v>2840</v>
      </c>
      <c r="B2841" t="s">
        <v>2845</v>
      </c>
      <c r="C2841">
        <v>135</v>
      </c>
      <c r="D2841" s="1">
        <v>31543</v>
      </c>
      <c r="E2841" s="10">
        <v>1986</v>
      </c>
      <c r="F2841">
        <v>5</v>
      </c>
      <c r="G2841">
        <v>7</v>
      </c>
      <c r="H2841" s="12">
        <f>ufc_fighters[[#This Row],[weight_pounds]]*0.45359237</f>
        <v>61.23496995</v>
      </c>
      <c r="I2841" s="12">
        <f>ufc_fighters[[#This Row],[height_feet]]*30.48+ufc_fighters[[#This Row],[height_inches]]*2.54</f>
        <v>170.18</v>
      </c>
    </row>
    <row r="2842" spans="1:9">
      <c r="A2842">
        <v>2841</v>
      </c>
      <c r="B2842" t="s">
        <v>2846</v>
      </c>
      <c r="C2842">
        <v>125</v>
      </c>
      <c r="D2842" s="1">
        <v>31612</v>
      </c>
      <c r="E2842" s="10">
        <v>1986</v>
      </c>
      <c r="F2842">
        <v>5</v>
      </c>
      <c r="G2842">
        <v>2</v>
      </c>
      <c r="H2842" s="12">
        <f>ufc_fighters[[#This Row],[weight_pounds]]*0.45359237</f>
        <v>56.699046250000002</v>
      </c>
      <c r="I2842" s="12">
        <f>ufc_fighters[[#This Row],[height_feet]]*30.48+ufc_fighters[[#This Row],[height_inches]]*2.54</f>
        <v>157.48000000000002</v>
      </c>
    </row>
    <row r="2843" spans="1:9">
      <c r="A2843">
        <v>2842</v>
      </c>
      <c r="B2843" t="s">
        <v>2847</v>
      </c>
      <c r="C2843">
        <v>130</v>
      </c>
      <c r="D2843" s="1"/>
      <c r="E2843" s="10">
        <v>0</v>
      </c>
      <c r="H2843" s="12">
        <f>ufc_fighters[[#This Row],[weight_pounds]]*0.45359237</f>
        <v>58.967008100000001</v>
      </c>
      <c r="I2843" s="12">
        <f>ufc_fighters[[#This Row],[height_feet]]*30.48+ufc_fighters[[#This Row],[height_inches]]*2.54</f>
        <v>0</v>
      </c>
    </row>
    <row r="2844" spans="1:9">
      <c r="A2844">
        <v>2843</v>
      </c>
      <c r="B2844" t="s">
        <v>2848</v>
      </c>
      <c r="C2844">
        <v>185</v>
      </c>
      <c r="D2844" s="1">
        <v>24909</v>
      </c>
      <c r="E2844" s="10">
        <v>1968</v>
      </c>
      <c r="F2844">
        <v>5</v>
      </c>
      <c r="G2844">
        <v>11</v>
      </c>
      <c r="H2844" s="12">
        <f>ufc_fighters[[#This Row],[weight_pounds]]*0.45359237</f>
        <v>83.914588450000011</v>
      </c>
      <c r="I2844" s="12">
        <f>ufc_fighters[[#This Row],[height_feet]]*30.48+ufc_fighters[[#This Row],[height_inches]]*2.54</f>
        <v>180.34</v>
      </c>
    </row>
    <row r="2845" spans="1:9">
      <c r="A2845">
        <v>2844</v>
      </c>
      <c r="B2845" t="s">
        <v>2849</v>
      </c>
      <c r="C2845">
        <v>125</v>
      </c>
      <c r="D2845" s="1"/>
      <c r="E2845" s="10">
        <v>0</v>
      </c>
      <c r="F2845">
        <v>5</v>
      </c>
      <c r="G2845">
        <v>9</v>
      </c>
      <c r="H2845" s="12">
        <f>ufc_fighters[[#This Row],[weight_pounds]]*0.45359237</f>
        <v>56.699046250000002</v>
      </c>
      <c r="I2845" s="12">
        <f>ufc_fighters[[#This Row],[height_feet]]*30.48+ufc_fighters[[#This Row],[height_inches]]*2.54</f>
        <v>175.26</v>
      </c>
    </row>
    <row r="2846" spans="1:9">
      <c r="A2846">
        <v>2845</v>
      </c>
      <c r="B2846" t="s">
        <v>2850</v>
      </c>
      <c r="C2846">
        <v>125</v>
      </c>
      <c r="D2846" s="1">
        <v>33211</v>
      </c>
      <c r="E2846" s="10">
        <v>1990</v>
      </c>
      <c r="F2846">
        <v>5</v>
      </c>
      <c r="G2846">
        <v>4</v>
      </c>
      <c r="H2846" s="12">
        <f>ufc_fighters[[#This Row],[weight_pounds]]*0.45359237</f>
        <v>56.699046250000002</v>
      </c>
      <c r="I2846" s="12">
        <f>ufc_fighters[[#This Row],[height_feet]]*30.48+ufc_fighters[[#This Row],[height_inches]]*2.54</f>
        <v>162.56</v>
      </c>
    </row>
    <row r="2847" spans="1:9">
      <c r="A2847">
        <v>2846</v>
      </c>
      <c r="B2847" t="s">
        <v>2851</v>
      </c>
      <c r="C2847">
        <v>243</v>
      </c>
      <c r="D2847" s="1">
        <v>23775</v>
      </c>
      <c r="E2847" s="10">
        <v>1965</v>
      </c>
      <c r="F2847">
        <v>5</v>
      </c>
      <c r="G2847">
        <v>11</v>
      </c>
      <c r="H2847" s="12">
        <f>ufc_fighters[[#This Row],[weight_pounds]]*0.45359237</f>
        <v>110.22294591000001</v>
      </c>
      <c r="I2847" s="12">
        <f>ufc_fighters[[#This Row],[height_feet]]*30.48+ufc_fighters[[#This Row],[height_inches]]*2.54</f>
        <v>180.34</v>
      </c>
    </row>
    <row r="2848" spans="1:9">
      <c r="A2848">
        <v>2847</v>
      </c>
      <c r="B2848" t="s">
        <v>2852</v>
      </c>
      <c r="C2848">
        <v>145</v>
      </c>
      <c r="D2848" s="1">
        <v>35074</v>
      </c>
      <c r="E2848" s="10">
        <v>1996</v>
      </c>
      <c r="F2848">
        <v>5</v>
      </c>
      <c r="G2848">
        <v>7</v>
      </c>
      <c r="H2848" s="12">
        <f>ufc_fighters[[#This Row],[weight_pounds]]*0.45359237</f>
        <v>65.770893650000005</v>
      </c>
      <c r="I2848" s="12">
        <f>ufc_fighters[[#This Row],[height_feet]]*30.48+ufc_fighters[[#This Row],[height_inches]]*2.54</f>
        <v>170.18</v>
      </c>
    </row>
    <row r="2849" spans="1:9">
      <c r="A2849">
        <v>2848</v>
      </c>
      <c r="B2849" t="s">
        <v>2853</v>
      </c>
      <c r="C2849">
        <v>125</v>
      </c>
      <c r="D2849" s="1">
        <v>30980</v>
      </c>
      <c r="E2849" s="10">
        <v>1984</v>
      </c>
      <c r="F2849">
        <v>5</v>
      </c>
      <c r="G2849">
        <v>5</v>
      </c>
      <c r="H2849" s="12">
        <f>ufc_fighters[[#This Row],[weight_pounds]]*0.45359237</f>
        <v>56.699046250000002</v>
      </c>
      <c r="I2849" s="12">
        <f>ufc_fighters[[#This Row],[height_feet]]*30.48+ufc_fighters[[#This Row],[height_inches]]*2.54</f>
        <v>165.1</v>
      </c>
    </row>
    <row r="2850" spans="1:9">
      <c r="A2850">
        <v>2849</v>
      </c>
      <c r="B2850" t="s">
        <v>2854</v>
      </c>
      <c r="C2850">
        <v>185</v>
      </c>
      <c r="D2850" s="1">
        <v>30355</v>
      </c>
      <c r="E2850" s="10">
        <v>1983</v>
      </c>
      <c r="F2850">
        <v>5</v>
      </c>
      <c r="G2850">
        <v>7</v>
      </c>
      <c r="H2850" s="12">
        <f>ufc_fighters[[#This Row],[weight_pounds]]*0.45359237</f>
        <v>83.914588450000011</v>
      </c>
      <c r="I2850" s="12">
        <f>ufc_fighters[[#This Row],[height_feet]]*30.48+ufc_fighters[[#This Row],[height_inches]]*2.54</f>
        <v>170.18</v>
      </c>
    </row>
    <row r="2851" spans="1:9">
      <c r="A2851">
        <v>2850</v>
      </c>
      <c r="B2851" t="s">
        <v>2855</v>
      </c>
      <c r="C2851">
        <v>145</v>
      </c>
      <c r="D2851" s="1">
        <v>32717</v>
      </c>
      <c r="E2851" s="10">
        <v>1989</v>
      </c>
      <c r="F2851">
        <v>5</v>
      </c>
      <c r="G2851">
        <v>10</v>
      </c>
      <c r="H2851" s="12">
        <f>ufc_fighters[[#This Row],[weight_pounds]]*0.45359237</f>
        <v>65.770893650000005</v>
      </c>
      <c r="I2851" s="12">
        <f>ufc_fighters[[#This Row],[height_feet]]*30.48+ufc_fighters[[#This Row],[height_inches]]*2.54</f>
        <v>177.8</v>
      </c>
    </row>
    <row r="2852" spans="1:9">
      <c r="A2852">
        <v>2851</v>
      </c>
      <c r="B2852" t="s">
        <v>2856</v>
      </c>
      <c r="C2852">
        <v>155</v>
      </c>
      <c r="D2852" s="1">
        <v>33393</v>
      </c>
      <c r="E2852" s="10">
        <v>1991</v>
      </c>
      <c r="F2852">
        <v>6</v>
      </c>
      <c r="G2852">
        <v>1</v>
      </c>
      <c r="H2852" s="12">
        <f>ufc_fighters[[#This Row],[weight_pounds]]*0.45359237</f>
        <v>70.306817350000003</v>
      </c>
      <c r="I2852" s="12">
        <f>ufc_fighters[[#This Row],[height_feet]]*30.48+ufc_fighters[[#This Row],[height_inches]]*2.54</f>
        <v>185.42</v>
      </c>
    </row>
    <row r="2853" spans="1:9">
      <c r="A2853">
        <v>2852</v>
      </c>
      <c r="B2853" t="s">
        <v>2857</v>
      </c>
      <c r="C2853">
        <v>170</v>
      </c>
      <c r="D2853" s="1">
        <v>29503</v>
      </c>
      <c r="E2853" s="10">
        <v>1980</v>
      </c>
      <c r="F2853">
        <v>6</v>
      </c>
      <c r="G2853">
        <v>1</v>
      </c>
      <c r="H2853" s="12">
        <f>ufc_fighters[[#This Row],[weight_pounds]]*0.45359237</f>
        <v>77.110702900000007</v>
      </c>
      <c r="I2853" s="12">
        <f>ufc_fighters[[#This Row],[height_feet]]*30.48+ufc_fighters[[#This Row],[height_inches]]*2.54</f>
        <v>185.42</v>
      </c>
    </row>
    <row r="2854" spans="1:9">
      <c r="A2854">
        <v>2853</v>
      </c>
      <c r="B2854" t="s">
        <v>2858</v>
      </c>
      <c r="C2854">
        <v>135</v>
      </c>
      <c r="D2854" s="1">
        <v>33887</v>
      </c>
      <c r="E2854" s="10">
        <v>1992</v>
      </c>
      <c r="F2854">
        <v>5</v>
      </c>
      <c r="G2854">
        <v>7</v>
      </c>
      <c r="H2854" s="12">
        <f>ufc_fighters[[#This Row],[weight_pounds]]*0.45359237</f>
        <v>61.23496995</v>
      </c>
      <c r="I2854" s="12">
        <f>ufc_fighters[[#This Row],[height_feet]]*30.48+ufc_fighters[[#This Row],[height_inches]]*2.54</f>
        <v>170.18</v>
      </c>
    </row>
    <row r="2855" spans="1:9">
      <c r="A2855">
        <v>2854</v>
      </c>
      <c r="B2855" t="s">
        <v>2859</v>
      </c>
      <c r="C2855">
        <v>155</v>
      </c>
      <c r="D2855" s="1">
        <v>29238</v>
      </c>
      <c r="E2855" s="10">
        <v>1980</v>
      </c>
      <c r="H2855" s="12">
        <f>ufc_fighters[[#This Row],[weight_pounds]]*0.45359237</f>
        <v>70.306817350000003</v>
      </c>
      <c r="I2855" s="12">
        <f>ufc_fighters[[#This Row],[height_feet]]*30.48+ufc_fighters[[#This Row],[height_inches]]*2.54</f>
        <v>0</v>
      </c>
    </row>
    <row r="2856" spans="1:9">
      <c r="A2856">
        <v>2855</v>
      </c>
      <c r="B2856" t="s">
        <v>2860</v>
      </c>
      <c r="C2856">
        <v>185</v>
      </c>
      <c r="D2856" s="1">
        <v>26598</v>
      </c>
      <c r="E2856" s="10">
        <v>1972</v>
      </c>
      <c r="F2856">
        <v>6</v>
      </c>
      <c r="G2856">
        <v>2</v>
      </c>
      <c r="H2856" s="12">
        <f>ufc_fighters[[#This Row],[weight_pounds]]*0.45359237</f>
        <v>83.914588450000011</v>
      </c>
      <c r="I2856" s="12">
        <f>ufc_fighters[[#This Row],[height_feet]]*30.48+ufc_fighters[[#This Row],[height_inches]]*2.54</f>
        <v>187.96</v>
      </c>
    </row>
    <row r="2857" spans="1:9">
      <c r="A2857">
        <v>2856</v>
      </c>
      <c r="B2857" t="s">
        <v>2861</v>
      </c>
      <c r="D2857" s="1"/>
      <c r="E2857" s="10">
        <v>0</v>
      </c>
      <c r="H2857" s="12">
        <f>ufc_fighters[[#This Row],[weight_pounds]]*0.45359237</f>
        <v>0</v>
      </c>
      <c r="I2857" s="12">
        <f>ufc_fighters[[#This Row],[height_feet]]*30.48+ufc_fighters[[#This Row],[height_inches]]*2.54</f>
        <v>0</v>
      </c>
    </row>
    <row r="2858" spans="1:9">
      <c r="A2858">
        <v>2857</v>
      </c>
      <c r="B2858" t="s">
        <v>2862</v>
      </c>
      <c r="C2858">
        <v>170</v>
      </c>
      <c r="D2858" s="1"/>
      <c r="E2858" s="10">
        <v>0</v>
      </c>
      <c r="F2858">
        <v>6</v>
      </c>
      <c r="G2858">
        <v>1</v>
      </c>
      <c r="H2858" s="12">
        <f>ufc_fighters[[#This Row],[weight_pounds]]*0.45359237</f>
        <v>77.110702900000007</v>
      </c>
      <c r="I2858" s="12">
        <f>ufc_fighters[[#This Row],[height_feet]]*30.48+ufc_fighters[[#This Row],[height_inches]]*2.54</f>
        <v>185.42</v>
      </c>
    </row>
    <row r="2859" spans="1:9">
      <c r="A2859">
        <v>2858</v>
      </c>
      <c r="B2859" t="s">
        <v>2863</v>
      </c>
      <c r="C2859">
        <v>125</v>
      </c>
      <c r="D2859" s="1">
        <v>29489</v>
      </c>
      <c r="E2859" s="10">
        <v>1980</v>
      </c>
      <c r="F2859">
        <v>5</v>
      </c>
      <c r="G2859">
        <v>5</v>
      </c>
      <c r="H2859" s="12">
        <f>ufc_fighters[[#This Row],[weight_pounds]]*0.45359237</f>
        <v>56.699046250000002</v>
      </c>
      <c r="I2859" s="12">
        <f>ufc_fighters[[#This Row],[height_feet]]*30.48+ufc_fighters[[#This Row],[height_inches]]*2.54</f>
        <v>165.1</v>
      </c>
    </row>
    <row r="2860" spans="1:9">
      <c r="A2860">
        <v>2859</v>
      </c>
      <c r="B2860" t="s">
        <v>2864</v>
      </c>
      <c r="D2860" s="1"/>
      <c r="E2860" s="10">
        <v>0</v>
      </c>
      <c r="H2860" s="12">
        <f>ufc_fighters[[#This Row],[weight_pounds]]*0.45359237</f>
        <v>0</v>
      </c>
      <c r="I2860" s="12">
        <f>ufc_fighters[[#This Row],[height_feet]]*30.48+ufc_fighters[[#This Row],[height_inches]]*2.54</f>
        <v>0</v>
      </c>
    </row>
    <row r="2861" spans="1:9">
      <c r="A2861">
        <v>2860</v>
      </c>
      <c r="B2861" t="s">
        <v>2865</v>
      </c>
      <c r="C2861">
        <v>205</v>
      </c>
      <c r="D2861" s="1">
        <v>30688</v>
      </c>
      <c r="E2861" s="10">
        <v>1984</v>
      </c>
      <c r="F2861">
        <v>6</v>
      </c>
      <c r="G2861">
        <v>2</v>
      </c>
      <c r="H2861" s="12">
        <f>ufc_fighters[[#This Row],[weight_pounds]]*0.45359237</f>
        <v>92.986435850000007</v>
      </c>
      <c r="I2861" s="12">
        <f>ufc_fighters[[#This Row],[height_feet]]*30.48+ufc_fighters[[#This Row],[height_inches]]*2.54</f>
        <v>187.96</v>
      </c>
    </row>
    <row r="2862" spans="1:9">
      <c r="A2862">
        <v>2861</v>
      </c>
      <c r="B2862" t="s">
        <v>2866</v>
      </c>
      <c r="C2862">
        <v>170</v>
      </c>
      <c r="D2862" s="1">
        <v>28471</v>
      </c>
      <c r="E2862" s="10">
        <v>1977</v>
      </c>
      <c r="F2862">
        <v>5</v>
      </c>
      <c r="G2862">
        <v>10</v>
      </c>
      <c r="H2862" s="12">
        <f>ufc_fighters[[#This Row],[weight_pounds]]*0.45359237</f>
        <v>77.110702900000007</v>
      </c>
      <c r="I2862" s="12">
        <f>ufc_fighters[[#This Row],[height_feet]]*30.48+ufc_fighters[[#This Row],[height_inches]]*2.54</f>
        <v>177.8</v>
      </c>
    </row>
    <row r="2863" spans="1:9">
      <c r="A2863">
        <v>2862</v>
      </c>
      <c r="B2863" t="s">
        <v>2867</v>
      </c>
      <c r="C2863">
        <v>155</v>
      </c>
      <c r="D2863" s="1">
        <v>29256</v>
      </c>
      <c r="E2863" s="10">
        <v>1980</v>
      </c>
      <c r="F2863">
        <v>6</v>
      </c>
      <c r="G2863">
        <v>0</v>
      </c>
      <c r="H2863" s="12">
        <f>ufc_fighters[[#This Row],[weight_pounds]]*0.45359237</f>
        <v>70.306817350000003</v>
      </c>
      <c r="I2863" s="12">
        <f>ufc_fighters[[#This Row],[height_feet]]*30.48+ufc_fighters[[#This Row],[height_inches]]*2.54</f>
        <v>182.88</v>
      </c>
    </row>
    <row r="2864" spans="1:9">
      <c r="A2864">
        <v>2863</v>
      </c>
      <c r="B2864" t="s">
        <v>2868</v>
      </c>
      <c r="C2864">
        <v>185</v>
      </c>
      <c r="D2864" s="1">
        <v>31975</v>
      </c>
      <c r="E2864" s="10">
        <v>1987</v>
      </c>
      <c r="F2864">
        <v>5</v>
      </c>
      <c r="G2864">
        <v>9</v>
      </c>
      <c r="H2864" s="12">
        <f>ufc_fighters[[#This Row],[weight_pounds]]*0.45359237</f>
        <v>83.914588450000011</v>
      </c>
      <c r="I2864" s="12">
        <f>ufc_fighters[[#This Row],[height_feet]]*30.48+ufc_fighters[[#This Row],[height_inches]]*2.54</f>
        <v>175.26</v>
      </c>
    </row>
    <row r="2865" spans="1:9">
      <c r="A2865">
        <v>2864</v>
      </c>
      <c r="B2865" t="s">
        <v>2869</v>
      </c>
      <c r="C2865">
        <v>170</v>
      </c>
      <c r="D2865" s="1"/>
      <c r="E2865" s="10">
        <v>0</v>
      </c>
      <c r="F2865">
        <v>6</v>
      </c>
      <c r="G2865">
        <v>0</v>
      </c>
      <c r="H2865" s="12">
        <f>ufc_fighters[[#This Row],[weight_pounds]]*0.45359237</f>
        <v>77.110702900000007</v>
      </c>
      <c r="I2865" s="12">
        <f>ufc_fighters[[#This Row],[height_feet]]*30.48+ufc_fighters[[#This Row],[height_inches]]*2.54</f>
        <v>182.88</v>
      </c>
    </row>
    <row r="2866" spans="1:9">
      <c r="A2866">
        <v>2865</v>
      </c>
      <c r="B2866" t="s">
        <v>2870</v>
      </c>
      <c r="C2866">
        <v>145</v>
      </c>
      <c r="D2866" s="1">
        <v>32375</v>
      </c>
      <c r="E2866" s="10">
        <v>1988</v>
      </c>
      <c r="F2866">
        <v>5</v>
      </c>
      <c r="G2866">
        <v>9</v>
      </c>
      <c r="H2866" s="12">
        <f>ufc_fighters[[#This Row],[weight_pounds]]*0.45359237</f>
        <v>65.770893650000005</v>
      </c>
      <c r="I2866" s="12">
        <f>ufc_fighters[[#This Row],[height_feet]]*30.48+ufc_fighters[[#This Row],[height_inches]]*2.54</f>
        <v>175.26</v>
      </c>
    </row>
    <row r="2867" spans="1:9">
      <c r="A2867">
        <v>2866</v>
      </c>
      <c r="B2867" t="s">
        <v>2871</v>
      </c>
      <c r="C2867">
        <v>125</v>
      </c>
      <c r="D2867" s="1">
        <v>34142</v>
      </c>
      <c r="E2867" s="10">
        <v>1993</v>
      </c>
      <c r="F2867">
        <v>5</v>
      </c>
      <c r="G2867">
        <v>6</v>
      </c>
      <c r="H2867" s="12">
        <f>ufc_fighters[[#This Row],[weight_pounds]]*0.45359237</f>
        <v>56.699046250000002</v>
      </c>
      <c r="I2867" s="12">
        <f>ufc_fighters[[#This Row],[height_feet]]*30.48+ufc_fighters[[#This Row],[height_inches]]*2.54</f>
        <v>167.64000000000001</v>
      </c>
    </row>
    <row r="2868" spans="1:9">
      <c r="A2868">
        <v>2867</v>
      </c>
      <c r="B2868" t="s">
        <v>2872</v>
      </c>
      <c r="C2868">
        <v>125</v>
      </c>
      <c r="D2868" s="1">
        <v>33950</v>
      </c>
      <c r="E2868" s="10">
        <v>1992</v>
      </c>
      <c r="F2868">
        <v>5</v>
      </c>
      <c r="G2868">
        <v>4</v>
      </c>
      <c r="H2868" s="12">
        <f>ufc_fighters[[#This Row],[weight_pounds]]*0.45359237</f>
        <v>56.699046250000002</v>
      </c>
      <c r="I2868" s="12">
        <f>ufc_fighters[[#This Row],[height_feet]]*30.48+ufc_fighters[[#This Row],[height_inches]]*2.54</f>
        <v>162.56</v>
      </c>
    </row>
    <row r="2869" spans="1:9">
      <c r="A2869">
        <v>2868</v>
      </c>
      <c r="B2869" t="s">
        <v>2873</v>
      </c>
      <c r="C2869">
        <v>190</v>
      </c>
      <c r="D2869" s="1"/>
      <c r="E2869" s="10">
        <v>0</v>
      </c>
      <c r="F2869">
        <v>5</v>
      </c>
      <c r="G2869">
        <v>9</v>
      </c>
      <c r="H2869" s="12">
        <f>ufc_fighters[[#This Row],[weight_pounds]]*0.45359237</f>
        <v>86.182550300000003</v>
      </c>
      <c r="I2869" s="12">
        <f>ufc_fighters[[#This Row],[height_feet]]*30.48+ufc_fighters[[#This Row],[height_inches]]*2.54</f>
        <v>175.26</v>
      </c>
    </row>
    <row r="2870" spans="1:9">
      <c r="A2870">
        <v>2869</v>
      </c>
      <c r="B2870" t="s">
        <v>2874</v>
      </c>
      <c r="C2870">
        <v>350</v>
      </c>
      <c r="D2870" s="1">
        <v>27294</v>
      </c>
      <c r="E2870" s="10">
        <v>1974</v>
      </c>
      <c r="F2870">
        <v>6</v>
      </c>
      <c r="G2870">
        <v>5</v>
      </c>
      <c r="H2870" s="12">
        <f>ufc_fighters[[#This Row],[weight_pounds]]*0.45359237</f>
        <v>158.7573295</v>
      </c>
      <c r="I2870" s="12">
        <f>ufc_fighters[[#This Row],[height_feet]]*30.48+ufc_fighters[[#This Row],[height_inches]]*2.54</f>
        <v>195.57999999999998</v>
      </c>
    </row>
    <row r="2871" spans="1:9">
      <c r="A2871">
        <v>2870</v>
      </c>
      <c r="B2871" t="s">
        <v>2875</v>
      </c>
      <c r="C2871">
        <v>155</v>
      </c>
      <c r="D2871" s="1">
        <v>30064</v>
      </c>
      <c r="E2871" s="10">
        <v>1982</v>
      </c>
      <c r="F2871">
        <v>5</v>
      </c>
      <c r="G2871">
        <v>6</v>
      </c>
      <c r="H2871" s="12">
        <f>ufc_fighters[[#This Row],[weight_pounds]]*0.45359237</f>
        <v>70.306817350000003</v>
      </c>
      <c r="I2871" s="12">
        <f>ufc_fighters[[#This Row],[height_feet]]*30.48+ufc_fighters[[#This Row],[height_inches]]*2.54</f>
        <v>167.64000000000001</v>
      </c>
    </row>
    <row r="2872" spans="1:9">
      <c r="A2872">
        <v>2871</v>
      </c>
      <c r="B2872" t="s">
        <v>2876</v>
      </c>
      <c r="C2872">
        <v>185</v>
      </c>
      <c r="D2872" s="1">
        <v>30184</v>
      </c>
      <c r="E2872" s="10">
        <v>1982</v>
      </c>
      <c r="F2872">
        <v>5</v>
      </c>
      <c r="G2872">
        <v>9</v>
      </c>
      <c r="H2872" s="12">
        <f>ufc_fighters[[#This Row],[weight_pounds]]*0.45359237</f>
        <v>83.914588450000011</v>
      </c>
      <c r="I2872" s="12">
        <f>ufc_fighters[[#This Row],[height_feet]]*30.48+ufc_fighters[[#This Row],[height_inches]]*2.54</f>
        <v>175.26</v>
      </c>
    </row>
    <row r="2873" spans="1:9">
      <c r="A2873">
        <v>2872</v>
      </c>
      <c r="B2873" t="s">
        <v>2877</v>
      </c>
      <c r="C2873">
        <v>155</v>
      </c>
      <c r="D2873" s="1">
        <v>30568</v>
      </c>
      <c r="E2873" s="10">
        <v>1983</v>
      </c>
      <c r="F2873">
        <v>5</v>
      </c>
      <c r="G2873">
        <v>9</v>
      </c>
      <c r="H2873" s="12">
        <f>ufc_fighters[[#This Row],[weight_pounds]]*0.45359237</f>
        <v>70.306817350000003</v>
      </c>
      <c r="I2873" s="12">
        <f>ufc_fighters[[#This Row],[height_feet]]*30.48+ufc_fighters[[#This Row],[height_inches]]*2.54</f>
        <v>175.26</v>
      </c>
    </row>
    <row r="2874" spans="1:9">
      <c r="A2874">
        <v>2873</v>
      </c>
      <c r="B2874" t="s">
        <v>2878</v>
      </c>
      <c r="C2874">
        <v>155</v>
      </c>
      <c r="D2874" s="1">
        <v>32525</v>
      </c>
      <c r="E2874" s="10">
        <v>1989</v>
      </c>
      <c r="F2874">
        <v>5</v>
      </c>
      <c r="G2874">
        <v>11</v>
      </c>
      <c r="H2874" s="12">
        <f>ufc_fighters[[#This Row],[weight_pounds]]*0.45359237</f>
        <v>70.306817350000003</v>
      </c>
      <c r="I2874" s="12">
        <f>ufc_fighters[[#This Row],[height_feet]]*30.48+ufc_fighters[[#This Row],[height_inches]]*2.54</f>
        <v>180.34</v>
      </c>
    </row>
    <row r="2875" spans="1:9">
      <c r="A2875">
        <v>2874</v>
      </c>
      <c r="B2875" t="s">
        <v>2879</v>
      </c>
      <c r="C2875">
        <v>185</v>
      </c>
      <c r="D2875" s="1">
        <v>28015</v>
      </c>
      <c r="E2875" s="10">
        <v>1976</v>
      </c>
      <c r="F2875">
        <v>6</v>
      </c>
      <c r="G2875">
        <v>2</v>
      </c>
      <c r="H2875" s="12">
        <f>ufc_fighters[[#This Row],[weight_pounds]]*0.45359237</f>
        <v>83.914588450000011</v>
      </c>
      <c r="I2875" s="12">
        <f>ufc_fighters[[#This Row],[height_feet]]*30.48+ufc_fighters[[#This Row],[height_inches]]*2.54</f>
        <v>187.96</v>
      </c>
    </row>
    <row r="2876" spans="1:9">
      <c r="A2876">
        <v>2875</v>
      </c>
      <c r="B2876" t="s">
        <v>2880</v>
      </c>
      <c r="C2876">
        <v>183</v>
      </c>
      <c r="D2876" s="1"/>
      <c r="E2876" s="10">
        <v>0</v>
      </c>
      <c r="F2876">
        <v>5</v>
      </c>
      <c r="G2876">
        <v>7</v>
      </c>
      <c r="H2876" s="12">
        <f>ufc_fighters[[#This Row],[weight_pounds]]*0.45359237</f>
        <v>83.007403710000006</v>
      </c>
      <c r="I2876" s="12">
        <f>ufc_fighters[[#This Row],[height_feet]]*30.48+ufc_fighters[[#This Row],[height_inches]]*2.54</f>
        <v>170.18</v>
      </c>
    </row>
    <row r="2877" spans="1:9">
      <c r="A2877">
        <v>2876</v>
      </c>
      <c r="B2877" t="s">
        <v>2881</v>
      </c>
      <c r="C2877">
        <v>125</v>
      </c>
      <c r="D2877" s="1">
        <v>32788</v>
      </c>
      <c r="E2877" s="10">
        <v>1989</v>
      </c>
      <c r="F2877">
        <v>5</v>
      </c>
      <c r="G2877">
        <v>10</v>
      </c>
      <c r="H2877" s="12">
        <f>ufc_fighters[[#This Row],[weight_pounds]]*0.45359237</f>
        <v>56.699046250000002</v>
      </c>
      <c r="I2877" s="12">
        <f>ufc_fighters[[#This Row],[height_feet]]*30.48+ufc_fighters[[#This Row],[height_inches]]*2.54</f>
        <v>177.8</v>
      </c>
    </row>
    <row r="2878" spans="1:9">
      <c r="A2878">
        <v>2877</v>
      </c>
      <c r="B2878" t="s">
        <v>2882</v>
      </c>
      <c r="C2878">
        <v>155</v>
      </c>
      <c r="D2878" s="1">
        <v>32359</v>
      </c>
      <c r="E2878" s="10">
        <v>1988</v>
      </c>
      <c r="F2878">
        <v>6</v>
      </c>
      <c r="G2878">
        <v>0</v>
      </c>
      <c r="H2878" s="12">
        <f>ufc_fighters[[#This Row],[weight_pounds]]*0.45359237</f>
        <v>70.306817350000003</v>
      </c>
      <c r="I2878" s="12">
        <f>ufc_fighters[[#This Row],[height_feet]]*30.48+ufc_fighters[[#This Row],[height_inches]]*2.54</f>
        <v>182.88</v>
      </c>
    </row>
    <row r="2879" spans="1:9">
      <c r="A2879">
        <v>2878</v>
      </c>
      <c r="B2879" t="s">
        <v>2883</v>
      </c>
      <c r="C2879">
        <v>220</v>
      </c>
      <c r="D2879" s="1">
        <v>23971</v>
      </c>
      <c r="E2879" s="10">
        <v>1965</v>
      </c>
      <c r="F2879">
        <v>6</v>
      </c>
      <c r="G2879">
        <v>1</v>
      </c>
      <c r="H2879" s="12">
        <f>ufc_fighters[[#This Row],[weight_pounds]]*0.45359237</f>
        <v>99.79032140000001</v>
      </c>
      <c r="I2879" s="12">
        <f>ufc_fighters[[#This Row],[height_feet]]*30.48+ufc_fighters[[#This Row],[height_inches]]*2.54</f>
        <v>185.42</v>
      </c>
    </row>
    <row r="2880" spans="1:9">
      <c r="A2880">
        <v>2879</v>
      </c>
      <c r="B2880" t="s">
        <v>2884</v>
      </c>
      <c r="C2880">
        <v>170</v>
      </c>
      <c r="D2880" s="1">
        <v>31206</v>
      </c>
      <c r="E2880" s="10">
        <v>1985</v>
      </c>
      <c r="F2880">
        <v>5</v>
      </c>
      <c r="G2880">
        <v>10</v>
      </c>
      <c r="H2880" s="12">
        <f>ufc_fighters[[#This Row],[weight_pounds]]*0.45359237</f>
        <v>77.110702900000007</v>
      </c>
      <c r="I2880" s="12">
        <f>ufc_fighters[[#This Row],[height_feet]]*30.48+ufc_fighters[[#This Row],[height_inches]]*2.54</f>
        <v>177.8</v>
      </c>
    </row>
    <row r="2881" spans="1:9">
      <c r="A2881">
        <v>2880</v>
      </c>
      <c r="B2881" t="s">
        <v>2885</v>
      </c>
      <c r="C2881">
        <v>170</v>
      </c>
      <c r="D2881" s="1">
        <v>33033</v>
      </c>
      <c r="E2881" s="10">
        <v>1990</v>
      </c>
      <c r="F2881">
        <v>5</v>
      </c>
      <c r="G2881">
        <v>10</v>
      </c>
      <c r="H2881" s="12">
        <f>ufc_fighters[[#This Row],[weight_pounds]]*0.45359237</f>
        <v>77.110702900000007</v>
      </c>
      <c r="I2881" s="12">
        <f>ufc_fighters[[#This Row],[height_feet]]*30.48+ufc_fighters[[#This Row],[height_inches]]*2.54</f>
        <v>177.8</v>
      </c>
    </row>
    <row r="2882" spans="1:9">
      <c r="A2882">
        <v>2881</v>
      </c>
      <c r="B2882" t="s">
        <v>2886</v>
      </c>
      <c r="C2882">
        <v>263</v>
      </c>
      <c r="D2882" s="1">
        <v>25883</v>
      </c>
      <c r="E2882" s="10">
        <v>1970</v>
      </c>
      <c r="F2882">
        <v>6</v>
      </c>
      <c r="G2882">
        <v>1</v>
      </c>
      <c r="H2882" s="12">
        <f>ufc_fighters[[#This Row],[weight_pounds]]*0.45359237</f>
        <v>119.29479331</v>
      </c>
      <c r="I2882" s="12">
        <f>ufc_fighters[[#This Row],[height_feet]]*30.48+ufc_fighters[[#This Row],[height_inches]]*2.54</f>
        <v>185.42</v>
      </c>
    </row>
    <row r="2883" spans="1:9">
      <c r="A2883">
        <v>2882</v>
      </c>
      <c r="B2883" t="s">
        <v>2887</v>
      </c>
      <c r="C2883">
        <v>135</v>
      </c>
      <c r="D2883" s="1">
        <v>33302</v>
      </c>
      <c r="E2883" s="10">
        <v>1991</v>
      </c>
      <c r="F2883">
        <v>5</v>
      </c>
      <c r="G2883">
        <v>6</v>
      </c>
      <c r="H2883" s="12">
        <f>ufc_fighters[[#This Row],[weight_pounds]]*0.45359237</f>
        <v>61.23496995</v>
      </c>
      <c r="I2883" s="12">
        <f>ufc_fighters[[#This Row],[height_feet]]*30.48+ufc_fighters[[#This Row],[height_inches]]*2.54</f>
        <v>167.64000000000001</v>
      </c>
    </row>
    <row r="2884" spans="1:9">
      <c r="A2884">
        <v>2883</v>
      </c>
      <c r="B2884" t="s">
        <v>2888</v>
      </c>
      <c r="C2884">
        <v>170</v>
      </c>
      <c r="D2884" s="1"/>
      <c r="E2884" s="10">
        <v>0</v>
      </c>
      <c r="F2884">
        <v>5</v>
      </c>
      <c r="G2884">
        <v>5</v>
      </c>
      <c r="H2884" s="12">
        <f>ufc_fighters[[#This Row],[weight_pounds]]*0.45359237</f>
        <v>77.110702900000007</v>
      </c>
      <c r="I2884" s="12">
        <f>ufc_fighters[[#This Row],[height_feet]]*30.48+ufc_fighters[[#This Row],[height_inches]]*2.54</f>
        <v>165.1</v>
      </c>
    </row>
    <row r="2885" spans="1:9">
      <c r="A2885">
        <v>2884</v>
      </c>
      <c r="B2885" t="s">
        <v>2889</v>
      </c>
      <c r="C2885">
        <v>170</v>
      </c>
      <c r="D2885" s="1">
        <v>30419</v>
      </c>
      <c r="E2885" s="10">
        <v>1983</v>
      </c>
      <c r="F2885">
        <v>6</v>
      </c>
      <c r="G2885">
        <v>2</v>
      </c>
      <c r="H2885" s="12">
        <f>ufc_fighters[[#This Row],[weight_pounds]]*0.45359237</f>
        <v>77.110702900000007</v>
      </c>
      <c r="I2885" s="12">
        <f>ufc_fighters[[#This Row],[height_feet]]*30.48+ufc_fighters[[#This Row],[height_inches]]*2.54</f>
        <v>187.96</v>
      </c>
    </row>
    <row r="2886" spans="1:9">
      <c r="A2886">
        <v>2885</v>
      </c>
      <c r="B2886" t="s">
        <v>2890</v>
      </c>
      <c r="C2886">
        <v>155</v>
      </c>
      <c r="D2886" s="1">
        <v>31482</v>
      </c>
      <c r="E2886" s="10">
        <v>1986</v>
      </c>
      <c r="F2886">
        <v>5</v>
      </c>
      <c r="G2886">
        <v>8</v>
      </c>
      <c r="H2886" s="12">
        <f>ufc_fighters[[#This Row],[weight_pounds]]*0.45359237</f>
        <v>70.306817350000003</v>
      </c>
      <c r="I2886" s="12">
        <f>ufc_fighters[[#This Row],[height_feet]]*30.48+ufc_fighters[[#This Row],[height_inches]]*2.54</f>
        <v>172.72</v>
      </c>
    </row>
    <row r="2887" spans="1:9">
      <c r="A2887">
        <v>2886</v>
      </c>
      <c r="B2887" t="s">
        <v>2891</v>
      </c>
      <c r="C2887">
        <v>170</v>
      </c>
      <c r="D2887" s="1"/>
      <c r="E2887" s="10">
        <v>0</v>
      </c>
      <c r="F2887">
        <v>5</v>
      </c>
      <c r="G2887">
        <v>10</v>
      </c>
      <c r="H2887" s="12">
        <f>ufc_fighters[[#This Row],[weight_pounds]]*0.45359237</f>
        <v>77.110702900000007</v>
      </c>
      <c r="I2887" s="12">
        <f>ufc_fighters[[#This Row],[height_feet]]*30.48+ufc_fighters[[#This Row],[height_inches]]*2.54</f>
        <v>177.8</v>
      </c>
    </row>
    <row r="2888" spans="1:9">
      <c r="A2888">
        <v>2887</v>
      </c>
      <c r="B2888" t="s">
        <v>2892</v>
      </c>
      <c r="C2888">
        <v>185</v>
      </c>
      <c r="D2888" s="1">
        <v>28671</v>
      </c>
      <c r="E2888" s="10">
        <v>1978</v>
      </c>
      <c r="F2888">
        <v>6</v>
      </c>
      <c r="G2888">
        <v>0</v>
      </c>
      <c r="H2888" s="12">
        <f>ufc_fighters[[#This Row],[weight_pounds]]*0.45359237</f>
        <v>83.914588450000011</v>
      </c>
      <c r="I2888" s="12">
        <f>ufc_fighters[[#This Row],[height_feet]]*30.48+ufc_fighters[[#This Row],[height_inches]]*2.54</f>
        <v>182.88</v>
      </c>
    </row>
    <row r="2889" spans="1:9">
      <c r="A2889">
        <v>2888</v>
      </c>
      <c r="B2889" t="s">
        <v>2893</v>
      </c>
      <c r="C2889">
        <v>145</v>
      </c>
      <c r="D2889" s="1">
        <v>34386</v>
      </c>
      <c r="E2889" s="10">
        <v>1994</v>
      </c>
      <c r="F2889">
        <v>5</v>
      </c>
      <c r="G2889">
        <v>7</v>
      </c>
      <c r="H2889" s="12">
        <f>ufc_fighters[[#This Row],[weight_pounds]]*0.45359237</f>
        <v>65.770893650000005</v>
      </c>
      <c r="I2889" s="12">
        <f>ufc_fighters[[#This Row],[height_feet]]*30.48+ufc_fighters[[#This Row],[height_inches]]*2.54</f>
        <v>170.18</v>
      </c>
    </row>
    <row r="2890" spans="1:9">
      <c r="A2890">
        <v>2889</v>
      </c>
      <c r="B2890" t="s">
        <v>2894</v>
      </c>
      <c r="C2890">
        <v>265</v>
      </c>
      <c r="D2890" s="1">
        <v>29699</v>
      </c>
      <c r="E2890" s="10">
        <v>1981</v>
      </c>
      <c r="F2890">
        <v>6</v>
      </c>
      <c r="G2890">
        <v>5</v>
      </c>
      <c r="H2890" s="12">
        <f>ufc_fighters[[#This Row],[weight_pounds]]*0.45359237</f>
        <v>120.20197805000001</v>
      </c>
      <c r="I2890" s="12">
        <f>ufc_fighters[[#This Row],[height_feet]]*30.48+ufc_fighters[[#This Row],[height_inches]]*2.54</f>
        <v>195.57999999999998</v>
      </c>
    </row>
    <row r="2891" spans="1:9">
      <c r="A2891">
        <v>2890</v>
      </c>
      <c r="B2891" t="s">
        <v>2895</v>
      </c>
      <c r="C2891">
        <v>170</v>
      </c>
      <c r="D2891" s="1"/>
      <c r="E2891" s="10">
        <v>0</v>
      </c>
      <c r="F2891">
        <v>5</v>
      </c>
      <c r="G2891">
        <v>9</v>
      </c>
      <c r="H2891" s="12">
        <f>ufc_fighters[[#This Row],[weight_pounds]]*0.45359237</f>
        <v>77.110702900000007</v>
      </c>
      <c r="I2891" s="12">
        <f>ufc_fighters[[#This Row],[height_feet]]*30.48+ufc_fighters[[#This Row],[height_inches]]*2.54</f>
        <v>175.26</v>
      </c>
    </row>
    <row r="2892" spans="1:9">
      <c r="A2892">
        <v>2891</v>
      </c>
      <c r="B2892" t="s">
        <v>2896</v>
      </c>
      <c r="C2892">
        <v>185</v>
      </c>
      <c r="D2892" s="1">
        <v>28388</v>
      </c>
      <c r="E2892" s="10">
        <v>1977</v>
      </c>
      <c r="F2892">
        <v>6</v>
      </c>
      <c r="G2892">
        <v>3</v>
      </c>
      <c r="H2892" s="12">
        <f>ufc_fighters[[#This Row],[weight_pounds]]*0.45359237</f>
        <v>83.914588450000011</v>
      </c>
      <c r="I2892" s="12">
        <f>ufc_fighters[[#This Row],[height_feet]]*30.48+ufc_fighters[[#This Row],[height_inches]]*2.54</f>
        <v>190.5</v>
      </c>
    </row>
    <row r="2893" spans="1:9">
      <c r="A2893">
        <v>2892</v>
      </c>
      <c r="B2893" t="s">
        <v>2897</v>
      </c>
      <c r="C2893">
        <v>245</v>
      </c>
      <c r="D2893" s="1">
        <v>30393</v>
      </c>
      <c r="E2893" s="10">
        <v>1983</v>
      </c>
      <c r="F2893">
        <v>6</v>
      </c>
      <c r="G2893">
        <v>4</v>
      </c>
      <c r="H2893" s="12">
        <f>ufc_fighters[[#This Row],[weight_pounds]]*0.45359237</f>
        <v>111.13013065000001</v>
      </c>
      <c r="I2893" s="12">
        <f>ufc_fighters[[#This Row],[height_feet]]*30.48+ufc_fighters[[#This Row],[height_inches]]*2.54</f>
        <v>193.04</v>
      </c>
    </row>
    <row r="2894" spans="1:9">
      <c r="A2894">
        <v>2893</v>
      </c>
      <c r="B2894" t="s">
        <v>2898</v>
      </c>
      <c r="C2894">
        <v>265</v>
      </c>
      <c r="D2894" s="1">
        <v>26154</v>
      </c>
      <c r="E2894" s="10">
        <v>1971</v>
      </c>
      <c r="F2894">
        <v>6</v>
      </c>
      <c r="G2894">
        <v>2</v>
      </c>
      <c r="H2894" s="12">
        <f>ufc_fighters[[#This Row],[weight_pounds]]*0.45359237</f>
        <v>120.20197805000001</v>
      </c>
      <c r="I2894" s="12">
        <f>ufc_fighters[[#This Row],[height_feet]]*30.48+ufc_fighters[[#This Row],[height_inches]]*2.54</f>
        <v>187.96</v>
      </c>
    </row>
    <row r="2895" spans="1:9">
      <c r="A2895">
        <v>2894</v>
      </c>
      <c r="B2895" t="s">
        <v>2899</v>
      </c>
      <c r="C2895">
        <v>185</v>
      </c>
      <c r="D2895" s="1">
        <v>28602</v>
      </c>
      <c r="E2895" s="10">
        <v>1978</v>
      </c>
      <c r="F2895">
        <v>5</v>
      </c>
      <c r="G2895">
        <v>11</v>
      </c>
      <c r="H2895" s="12">
        <f>ufc_fighters[[#This Row],[weight_pounds]]*0.45359237</f>
        <v>83.914588450000011</v>
      </c>
      <c r="I2895" s="12">
        <f>ufc_fighters[[#This Row],[height_feet]]*30.48+ufc_fighters[[#This Row],[height_inches]]*2.54</f>
        <v>180.34</v>
      </c>
    </row>
    <row r="2896" spans="1:9">
      <c r="A2896">
        <v>2895</v>
      </c>
      <c r="B2896" t="s">
        <v>2900</v>
      </c>
      <c r="C2896">
        <v>205</v>
      </c>
      <c r="D2896" s="1">
        <v>33705</v>
      </c>
      <c r="E2896" s="10">
        <v>1992</v>
      </c>
      <c r="F2896">
        <v>6</v>
      </c>
      <c r="G2896">
        <v>2</v>
      </c>
      <c r="H2896" s="12">
        <f>ufc_fighters[[#This Row],[weight_pounds]]*0.45359237</f>
        <v>92.986435850000007</v>
      </c>
      <c r="I2896" s="12">
        <f>ufc_fighters[[#This Row],[height_feet]]*30.48+ufc_fighters[[#This Row],[height_inches]]*2.54</f>
        <v>187.96</v>
      </c>
    </row>
    <row r="2897" spans="1:9">
      <c r="A2897">
        <v>2896</v>
      </c>
      <c r="B2897" t="s">
        <v>2901</v>
      </c>
      <c r="C2897">
        <v>205</v>
      </c>
      <c r="D2897" s="1">
        <v>27181</v>
      </c>
      <c r="E2897" s="10">
        <v>1974</v>
      </c>
      <c r="F2897">
        <v>5</v>
      </c>
      <c r="G2897">
        <v>9</v>
      </c>
      <c r="H2897" s="12">
        <f>ufc_fighters[[#This Row],[weight_pounds]]*0.45359237</f>
        <v>92.986435850000007</v>
      </c>
      <c r="I2897" s="12">
        <f>ufc_fighters[[#This Row],[height_feet]]*30.48+ufc_fighters[[#This Row],[height_inches]]*2.54</f>
        <v>175.26</v>
      </c>
    </row>
    <row r="2898" spans="1:9">
      <c r="A2898">
        <v>2897</v>
      </c>
      <c r="B2898" t="s">
        <v>2902</v>
      </c>
      <c r="C2898">
        <v>257</v>
      </c>
      <c r="D2898" s="1">
        <v>26480</v>
      </c>
      <c r="E2898" s="10">
        <v>1972</v>
      </c>
      <c r="F2898">
        <v>6</v>
      </c>
      <c r="G2898">
        <v>3</v>
      </c>
      <c r="H2898" s="12">
        <f>ufc_fighters[[#This Row],[weight_pounds]]*0.45359237</f>
        <v>116.57323909</v>
      </c>
      <c r="I2898" s="12">
        <f>ufc_fighters[[#This Row],[height_feet]]*30.48+ufc_fighters[[#This Row],[height_inches]]*2.54</f>
        <v>190.5</v>
      </c>
    </row>
    <row r="2899" spans="1:9">
      <c r="A2899">
        <v>2898</v>
      </c>
      <c r="B2899" t="s">
        <v>2903</v>
      </c>
      <c r="C2899">
        <v>185</v>
      </c>
      <c r="D2899" s="1"/>
      <c r="E2899" s="10">
        <v>0</v>
      </c>
      <c r="F2899">
        <v>6</v>
      </c>
      <c r="G2899">
        <v>3</v>
      </c>
      <c r="H2899" s="12">
        <f>ufc_fighters[[#This Row],[weight_pounds]]*0.45359237</f>
        <v>83.914588450000011</v>
      </c>
      <c r="I2899" s="12">
        <f>ufc_fighters[[#This Row],[height_feet]]*30.48+ufc_fighters[[#This Row],[height_inches]]*2.54</f>
        <v>190.5</v>
      </c>
    </row>
    <row r="2900" spans="1:9">
      <c r="A2900">
        <v>2899</v>
      </c>
      <c r="B2900" t="s">
        <v>2904</v>
      </c>
      <c r="C2900">
        <v>155</v>
      </c>
      <c r="D2900" s="1">
        <v>27752</v>
      </c>
      <c r="E2900" s="10">
        <v>1975</v>
      </c>
      <c r="F2900">
        <v>5</v>
      </c>
      <c r="G2900">
        <v>8</v>
      </c>
      <c r="H2900" s="12">
        <f>ufc_fighters[[#This Row],[weight_pounds]]*0.45359237</f>
        <v>70.306817350000003</v>
      </c>
      <c r="I2900" s="12">
        <f>ufc_fighters[[#This Row],[height_feet]]*30.48+ufc_fighters[[#This Row],[height_inches]]*2.54</f>
        <v>172.72</v>
      </c>
    </row>
    <row r="2901" spans="1:9">
      <c r="A2901">
        <v>2900</v>
      </c>
      <c r="B2901" t="s">
        <v>2905</v>
      </c>
      <c r="C2901">
        <v>265</v>
      </c>
      <c r="D2901" s="1">
        <v>26964</v>
      </c>
      <c r="E2901" s="10">
        <v>1973</v>
      </c>
      <c r="F2901">
        <v>6</v>
      </c>
      <c r="G2901">
        <v>10</v>
      </c>
      <c r="H2901" s="12">
        <f>ufc_fighters[[#This Row],[weight_pounds]]*0.45359237</f>
        <v>120.20197805000001</v>
      </c>
      <c r="I2901" s="12">
        <f>ufc_fighters[[#This Row],[height_feet]]*30.48+ufc_fighters[[#This Row],[height_inches]]*2.54</f>
        <v>208.28</v>
      </c>
    </row>
    <row r="2902" spans="1:9">
      <c r="A2902">
        <v>2901</v>
      </c>
      <c r="B2902" t="s">
        <v>2906</v>
      </c>
      <c r="C2902">
        <v>155</v>
      </c>
      <c r="D2902" s="1">
        <v>30455</v>
      </c>
      <c r="E2902" s="10">
        <v>1983</v>
      </c>
      <c r="F2902">
        <v>5</v>
      </c>
      <c r="G2902">
        <v>8</v>
      </c>
      <c r="H2902" s="12">
        <f>ufc_fighters[[#This Row],[weight_pounds]]*0.45359237</f>
        <v>70.306817350000003</v>
      </c>
      <c r="I2902" s="12">
        <f>ufc_fighters[[#This Row],[height_feet]]*30.48+ufc_fighters[[#This Row],[height_inches]]*2.54</f>
        <v>172.72</v>
      </c>
    </row>
    <row r="2903" spans="1:9">
      <c r="A2903">
        <v>2902</v>
      </c>
      <c r="B2903" t="s">
        <v>2907</v>
      </c>
      <c r="C2903">
        <v>185</v>
      </c>
      <c r="D2903" s="1"/>
      <c r="E2903" s="10">
        <v>0</v>
      </c>
      <c r="H2903" s="12">
        <f>ufc_fighters[[#This Row],[weight_pounds]]*0.45359237</f>
        <v>83.914588450000011</v>
      </c>
      <c r="I2903" s="12">
        <f>ufc_fighters[[#This Row],[height_feet]]*30.48+ufc_fighters[[#This Row],[height_inches]]*2.54</f>
        <v>0</v>
      </c>
    </row>
    <row r="2904" spans="1:9">
      <c r="A2904">
        <v>2903</v>
      </c>
      <c r="B2904" t="s">
        <v>2908</v>
      </c>
      <c r="C2904">
        <v>135</v>
      </c>
      <c r="D2904" s="1"/>
      <c r="E2904" s="10">
        <v>0</v>
      </c>
      <c r="H2904" s="12">
        <f>ufc_fighters[[#This Row],[weight_pounds]]*0.45359237</f>
        <v>61.23496995</v>
      </c>
      <c r="I2904" s="12">
        <f>ufc_fighters[[#This Row],[height_feet]]*30.48+ufc_fighters[[#This Row],[height_inches]]*2.54</f>
        <v>0</v>
      </c>
    </row>
    <row r="2905" spans="1:9">
      <c r="A2905">
        <v>2904</v>
      </c>
      <c r="B2905" t="s">
        <v>2909</v>
      </c>
      <c r="C2905">
        <v>125</v>
      </c>
      <c r="D2905" s="1">
        <v>32888</v>
      </c>
      <c r="E2905" s="10">
        <v>1990</v>
      </c>
      <c r="F2905">
        <v>5</v>
      </c>
      <c r="G2905">
        <v>8</v>
      </c>
      <c r="H2905" s="12">
        <f>ufc_fighters[[#This Row],[weight_pounds]]*0.45359237</f>
        <v>56.699046250000002</v>
      </c>
      <c r="I2905" s="12">
        <f>ufc_fighters[[#This Row],[height_feet]]*30.48+ufc_fighters[[#This Row],[height_inches]]*2.54</f>
        <v>172.72</v>
      </c>
    </row>
    <row r="2906" spans="1:9">
      <c r="A2906">
        <v>2905</v>
      </c>
      <c r="B2906" t="s">
        <v>2910</v>
      </c>
      <c r="C2906">
        <v>220</v>
      </c>
      <c r="D2906" s="1">
        <v>31246</v>
      </c>
      <c r="E2906" s="10">
        <v>1985</v>
      </c>
      <c r="F2906">
        <v>6</v>
      </c>
      <c r="G2906">
        <v>2</v>
      </c>
      <c r="H2906" s="12">
        <f>ufc_fighters[[#This Row],[weight_pounds]]*0.45359237</f>
        <v>99.79032140000001</v>
      </c>
      <c r="I2906" s="12">
        <f>ufc_fighters[[#This Row],[height_feet]]*30.48+ufc_fighters[[#This Row],[height_inches]]*2.54</f>
        <v>187.96</v>
      </c>
    </row>
    <row r="2907" spans="1:9">
      <c r="A2907">
        <v>2906</v>
      </c>
      <c r="B2907" t="s">
        <v>2911</v>
      </c>
      <c r="C2907">
        <v>185</v>
      </c>
      <c r="D2907" s="1">
        <v>27885</v>
      </c>
      <c r="E2907" s="10">
        <v>1976</v>
      </c>
      <c r="F2907">
        <v>6</v>
      </c>
      <c r="G2907">
        <v>3</v>
      </c>
      <c r="H2907" s="12">
        <f>ufc_fighters[[#This Row],[weight_pounds]]*0.45359237</f>
        <v>83.914588450000011</v>
      </c>
      <c r="I2907" s="12">
        <f>ufc_fighters[[#This Row],[height_feet]]*30.48+ufc_fighters[[#This Row],[height_inches]]*2.54</f>
        <v>190.5</v>
      </c>
    </row>
    <row r="2908" spans="1:9">
      <c r="A2908">
        <v>2907</v>
      </c>
      <c r="B2908" t="s">
        <v>2912</v>
      </c>
      <c r="C2908">
        <v>240</v>
      </c>
      <c r="D2908" s="1"/>
      <c r="E2908" s="10">
        <v>0</v>
      </c>
      <c r="F2908">
        <v>6</v>
      </c>
      <c r="G2908">
        <v>0</v>
      </c>
      <c r="H2908" s="12">
        <f>ufc_fighters[[#This Row],[weight_pounds]]*0.45359237</f>
        <v>108.86216880000001</v>
      </c>
      <c r="I2908" s="12">
        <f>ufc_fighters[[#This Row],[height_feet]]*30.48+ufc_fighters[[#This Row],[height_inches]]*2.54</f>
        <v>182.88</v>
      </c>
    </row>
    <row r="2909" spans="1:9">
      <c r="A2909">
        <v>2908</v>
      </c>
      <c r="B2909" t="s">
        <v>2913</v>
      </c>
      <c r="C2909">
        <v>230</v>
      </c>
      <c r="D2909" s="1"/>
      <c r="E2909" s="10">
        <v>0</v>
      </c>
      <c r="F2909">
        <v>6</v>
      </c>
      <c r="G2909">
        <v>1</v>
      </c>
      <c r="H2909" s="12">
        <f>ufc_fighters[[#This Row],[weight_pounds]]*0.45359237</f>
        <v>104.32624510000001</v>
      </c>
      <c r="I2909" s="12">
        <f>ufc_fighters[[#This Row],[height_feet]]*30.48+ufc_fighters[[#This Row],[height_inches]]*2.54</f>
        <v>185.42</v>
      </c>
    </row>
    <row r="2910" spans="1:9">
      <c r="A2910">
        <v>2909</v>
      </c>
      <c r="B2910" t="s">
        <v>2914</v>
      </c>
      <c r="C2910">
        <v>125</v>
      </c>
      <c r="D2910" s="1"/>
      <c r="E2910" s="10">
        <v>0</v>
      </c>
      <c r="F2910">
        <v>5</v>
      </c>
      <c r="G2910">
        <v>3</v>
      </c>
      <c r="H2910" s="12">
        <f>ufc_fighters[[#This Row],[weight_pounds]]*0.45359237</f>
        <v>56.699046250000002</v>
      </c>
      <c r="I2910" s="12">
        <f>ufc_fighters[[#This Row],[height_feet]]*30.48+ufc_fighters[[#This Row],[height_inches]]*2.54</f>
        <v>160.02000000000001</v>
      </c>
    </row>
    <row r="2911" spans="1:9">
      <c r="A2911">
        <v>2910</v>
      </c>
      <c r="B2911" t="s">
        <v>2915</v>
      </c>
      <c r="C2911">
        <v>200</v>
      </c>
      <c r="D2911" s="1"/>
      <c r="E2911" s="10">
        <v>0</v>
      </c>
      <c r="F2911">
        <v>5</v>
      </c>
      <c r="G2911">
        <v>9</v>
      </c>
      <c r="H2911" s="12">
        <f>ufc_fighters[[#This Row],[weight_pounds]]*0.45359237</f>
        <v>90.718474000000001</v>
      </c>
      <c r="I2911" s="12">
        <f>ufc_fighters[[#This Row],[height_feet]]*30.48+ufc_fighters[[#This Row],[height_inches]]*2.54</f>
        <v>175.26</v>
      </c>
    </row>
    <row r="2912" spans="1:9">
      <c r="A2912">
        <v>2911</v>
      </c>
      <c r="B2912" t="s">
        <v>2916</v>
      </c>
      <c r="C2912">
        <v>170</v>
      </c>
      <c r="D2912" s="1"/>
      <c r="E2912" s="10">
        <v>0</v>
      </c>
      <c r="F2912">
        <v>6</v>
      </c>
      <c r="G2912">
        <v>3</v>
      </c>
      <c r="H2912" s="12">
        <f>ufc_fighters[[#This Row],[weight_pounds]]*0.45359237</f>
        <v>77.110702900000007</v>
      </c>
      <c r="I2912" s="12">
        <f>ufc_fighters[[#This Row],[height_feet]]*30.48+ufc_fighters[[#This Row],[height_inches]]*2.54</f>
        <v>190.5</v>
      </c>
    </row>
    <row r="2913" spans="1:9">
      <c r="A2913">
        <v>2912</v>
      </c>
      <c r="B2913" t="s">
        <v>2917</v>
      </c>
      <c r="C2913">
        <v>205</v>
      </c>
      <c r="D2913" s="1"/>
      <c r="E2913" s="10">
        <v>0</v>
      </c>
      <c r="H2913" s="12">
        <f>ufc_fighters[[#This Row],[weight_pounds]]*0.45359237</f>
        <v>92.986435850000007</v>
      </c>
      <c r="I2913" s="12">
        <f>ufc_fighters[[#This Row],[height_feet]]*30.48+ufc_fighters[[#This Row],[height_inches]]*2.54</f>
        <v>0</v>
      </c>
    </row>
    <row r="2914" spans="1:9">
      <c r="A2914">
        <v>2913</v>
      </c>
      <c r="B2914" t="s">
        <v>2918</v>
      </c>
      <c r="C2914">
        <v>125</v>
      </c>
      <c r="D2914" s="1">
        <v>33726</v>
      </c>
      <c r="E2914" s="10">
        <v>1992</v>
      </c>
      <c r="F2914">
        <v>5</v>
      </c>
      <c r="G2914">
        <v>7</v>
      </c>
      <c r="H2914" s="12">
        <f>ufc_fighters[[#This Row],[weight_pounds]]*0.45359237</f>
        <v>56.699046250000002</v>
      </c>
      <c r="I2914" s="12">
        <f>ufc_fighters[[#This Row],[height_feet]]*30.48+ufc_fighters[[#This Row],[height_inches]]*2.54</f>
        <v>170.18</v>
      </c>
    </row>
    <row r="2915" spans="1:9">
      <c r="A2915">
        <v>2914</v>
      </c>
      <c r="B2915" t="s">
        <v>2919</v>
      </c>
      <c r="C2915">
        <v>145</v>
      </c>
      <c r="D2915" s="1">
        <v>32383</v>
      </c>
      <c r="E2915" s="10">
        <v>1988</v>
      </c>
      <c r="F2915">
        <v>5</v>
      </c>
      <c r="G2915">
        <v>8</v>
      </c>
      <c r="H2915" s="12">
        <f>ufc_fighters[[#This Row],[weight_pounds]]*0.45359237</f>
        <v>65.770893650000005</v>
      </c>
      <c r="I2915" s="12">
        <f>ufc_fighters[[#This Row],[height_feet]]*30.48+ufc_fighters[[#This Row],[height_inches]]*2.54</f>
        <v>172.72</v>
      </c>
    </row>
    <row r="2916" spans="1:9">
      <c r="A2916">
        <v>2915</v>
      </c>
      <c r="B2916" t="s">
        <v>2920</v>
      </c>
      <c r="C2916">
        <v>170</v>
      </c>
      <c r="D2916" s="1">
        <v>32683</v>
      </c>
      <c r="E2916" s="10">
        <v>1989</v>
      </c>
      <c r="F2916">
        <v>6</v>
      </c>
      <c r="G2916">
        <v>1</v>
      </c>
      <c r="H2916" s="12">
        <f>ufc_fighters[[#This Row],[weight_pounds]]*0.45359237</f>
        <v>77.110702900000007</v>
      </c>
      <c r="I2916" s="12">
        <f>ufc_fighters[[#This Row],[height_feet]]*30.48+ufc_fighters[[#This Row],[height_inches]]*2.54</f>
        <v>185.42</v>
      </c>
    </row>
    <row r="2917" spans="1:9">
      <c r="A2917">
        <v>2916</v>
      </c>
      <c r="B2917" t="s">
        <v>2921</v>
      </c>
      <c r="C2917">
        <v>185</v>
      </c>
      <c r="D2917" s="1"/>
      <c r="E2917" s="10">
        <v>0</v>
      </c>
      <c r="F2917">
        <v>6</v>
      </c>
      <c r="G2917">
        <v>4</v>
      </c>
      <c r="H2917" s="12">
        <f>ufc_fighters[[#This Row],[weight_pounds]]*0.45359237</f>
        <v>83.914588450000011</v>
      </c>
      <c r="I2917" s="12">
        <f>ufc_fighters[[#This Row],[height_feet]]*30.48+ufc_fighters[[#This Row],[height_inches]]*2.54</f>
        <v>193.04</v>
      </c>
    </row>
    <row r="2918" spans="1:9">
      <c r="A2918">
        <v>2917</v>
      </c>
      <c r="B2918" t="s">
        <v>2922</v>
      </c>
      <c r="C2918">
        <v>145</v>
      </c>
      <c r="D2918" s="1"/>
      <c r="E2918" s="10">
        <v>0</v>
      </c>
      <c r="F2918">
        <v>5</v>
      </c>
      <c r="G2918">
        <v>9</v>
      </c>
      <c r="H2918" s="12">
        <f>ufc_fighters[[#This Row],[weight_pounds]]*0.45359237</f>
        <v>65.770893650000005</v>
      </c>
      <c r="I2918" s="12">
        <f>ufc_fighters[[#This Row],[height_feet]]*30.48+ufc_fighters[[#This Row],[height_inches]]*2.54</f>
        <v>175.26</v>
      </c>
    </row>
    <row r="2919" spans="1:9">
      <c r="A2919">
        <v>2918</v>
      </c>
      <c r="B2919" t="s">
        <v>2923</v>
      </c>
      <c r="C2919">
        <v>185</v>
      </c>
      <c r="D2919" s="1"/>
      <c r="E2919" s="10">
        <v>0</v>
      </c>
      <c r="F2919">
        <v>6</v>
      </c>
      <c r="G2919">
        <v>0</v>
      </c>
      <c r="H2919" s="12">
        <f>ufc_fighters[[#This Row],[weight_pounds]]*0.45359237</f>
        <v>83.914588450000011</v>
      </c>
      <c r="I2919" s="12">
        <f>ufc_fighters[[#This Row],[height_feet]]*30.48+ufc_fighters[[#This Row],[height_inches]]*2.54</f>
        <v>182.88</v>
      </c>
    </row>
    <row r="2920" spans="1:9">
      <c r="A2920">
        <v>2919</v>
      </c>
      <c r="B2920" t="s">
        <v>2924</v>
      </c>
      <c r="C2920">
        <v>225</v>
      </c>
      <c r="D2920" s="1"/>
      <c r="E2920" s="10">
        <v>0</v>
      </c>
      <c r="F2920">
        <v>5</v>
      </c>
      <c r="G2920">
        <v>9</v>
      </c>
      <c r="H2920" s="12">
        <f>ufc_fighters[[#This Row],[weight_pounds]]*0.45359237</f>
        <v>102.05828325</v>
      </c>
      <c r="I2920" s="12">
        <f>ufc_fighters[[#This Row],[height_feet]]*30.48+ufc_fighters[[#This Row],[height_inches]]*2.54</f>
        <v>175.26</v>
      </c>
    </row>
    <row r="2921" spans="1:9">
      <c r="A2921">
        <v>2920</v>
      </c>
      <c r="B2921" t="s">
        <v>2925</v>
      </c>
      <c r="C2921">
        <v>170</v>
      </c>
      <c r="D2921" s="1">
        <v>31681</v>
      </c>
      <c r="E2921" s="10">
        <v>1986</v>
      </c>
      <c r="F2921">
        <v>6</v>
      </c>
      <c r="G2921">
        <v>0</v>
      </c>
      <c r="H2921" s="12">
        <f>ufc_fighters[[#This Row],[weight_pounds]]*0.45359237</f>
        <v>77.110702900000007</v>
      </c>
      <c r="I2921" s="12">
        <f>ufc_fighters[[#This Row],[height_feet]]*30.48+ufc_fighters[[#This Row],[height_inches]]*2.54</f>
        <v>182.88</v>
      </c>
    </row>
    <row r="2922" spans="1:9">
      <c r="A2922">
        <v>2921</v>
      </c>
      <c r="B2922" t="s">
        <v>2926</v>
      </c>
      <c r="C2922">
        <v>125</v>
      </c>
      <c r="D2922" s="1">
        <v>29097</v>
      </c>
      <c r="E2922" s="10">
        <v>1979</v>
      </c>
      <c r="F2922">
        <v>5</v>
      </c>
      <c r="G2922">
        <v>4</v>
      </c>
      <c r="H2922" s="12">
        <f>ufc_fighters[[#This Row],[weight_pounds]]*0.45359237</f>
        <v>56.699046250000002</v>
      </c>
      <c r="I2922" s="12">
        <f>ufc_fighters[[#This Row],[height_feet]]*30.48+ufc_fighters[[#This Row],[height_inches]]*2.54</f>
        <v>162.56</v>
      </c>
    </row>
    <row r="2923" spans="1:9">
      <c r="A2923">
        <v>2922</v>
      </c>
      <c r="B2923" t="s">
        <v>2927</v>
      </c>
      <c r="C2923">
        <v>240</v>
      </c>
      <c r="D2923" s="1">
        <v>25979</v>
      </c>
      <c r="E2923" s="10">
        <v>1971</v>
      </c>
      <c r="F2923">
        <v>6</v>
      </c>
      <c r="G2923">
        <v>0</v>
      </c>
      <c r="H2923" s="12">
        <f>ufc_fighters[[#This Row],[weight_pounds]]*0.45359237</f>
        <v>108.86216880000001</v>
      </c>
      <c r="I2923" s="12">
        <f>ufc_fighters[[#This Row],[height_feet]]*30.48+ufc_fighters[[#This Row],[height_inches]]*2.54</f>
        <v>182.88</v>
      </c>
    </row>
    <row r="2924" spans="1:9">
      <c r="A2924">
        <v>2923</v>
      </c>
      <c r="B2924" t="s">
        <v>2928</v>
      </c>
      <c r="C2924">
        <v>185</v>
      </c>
      <c r="D2924" s="1">
        <v>27944</v>
      </c>
      <c r="E2924" s="10">
        <v>1976</v>
      </c>
      <c r="F2924">
        <v>6</v>
      </c>
      <c r="G2924">
        <v>0</v>
      </c>
      <c r="H2924" s="12">
        <f>ufc_fighters[[#This Row],[weight_pounds]]*0.45359237</f>
        <v>83.914588450000011</v>
      </c>
      <c r="I2924" s="12">
        <f>ufc_fighters[[#This Row],[height_feet]]*30.48+ufc_fighters[[#This Row],[height_inches]]*2.54</f>
        <v>182.88</v>
      </c>
    </row>
    <row r="2925" spans="1:9">
      <c r="A2925">
        <v>2924</v>
      </c>
      <c r="B2925" t="s">
        <v>2929</v>
      </c>
      <c r="C2925">
        <v>170</v>
      </c>
      <c r="D2925" s="1">
        <v>33646</v>
      </c>
      <c r="E2925" s="10">
        <v>1992</v>
      </c>
      <c r="F2925">
        <v>6</v>
      </c>
      <c r="G2925">
        <v>0</v>
      </c>
      <c r="H2925" s="12">
        <f>ufc_fighters[[#This Row],[weight_pounds]]*0.45359237</f>
        <v>77.110702900000007</v>
      </c>
      <c r="I2925" s="12">
        <f>ufc_fighters[[#This Row],[height_feet]]*30.48+ufc_fighters[[#This Row],[height_inches]]*2.54</f>
        <v>182.88</v>
      </c>
    </row>
    <row r="2926" spans="1:9">
      <c r="A2926">
        <v>2925</v>
      </c>
      <c r="B2926" t="s">
        <v>2930</v>
      </c>
      <c r="C2926">
        <v>170</v>
      </c>
      <c r="D2926" s="1">
        <v>30168</v>
      </c>
      <c r="E2926" s="10">
        <v>1982</v>
      </c>
      <c r="F2926">
        <v>5</v>
      </c>
      <c r="G2926">
        <v>11</v>
      </c>
      <c r="H2926" s="12">
        <f>ufc_fighters[[#This Row],[weight_pounds]]*0.45359237</f>
        <v>77.110702900000007</v>
      </c>
      <c r="I2926" s="12">
        <f>ufc_fighters[[#This Row],[height_feet]]*30.48+ufc_fighters[[#This Row],[height_inches]]*2.54</f>
        <v>180.34</v>
      </c>
    </row>
    <row r="2927" spans="1:9">
      <c r="A2927">
        <v>2926</v>
      </c>
      <c r="B2927" t="s">
        <v>2931</v>
      </c>
      <c r="C2927">
        <v>185</v>
      </c>
      <c r="D2927" s="1">
        <v>28293</v>
      </c>
      <c r="E2927" s="10">
        <v>1977</v>
      </c>
      <c r="F2927">
        <v>6</v>
      </c>
      <c r="G2927">
        <v>0</v>
      </c>
      <c r="H2927" s="12">
        <f>ufc_fighters[[#This Row],[weight_pounds]]*0.45359237</f>
        <v>83.914588450000011</v>
      </c>
      <c r="I2927" s="12">
        <f>ufc_fighters[[#This Row],[height_feet]]*30.48+ufc_fighters[[#This Row],[height_inches]]*2.54</f>
        <v>182.88</v>
      </c>
    </row>
    <row r="2928" spans="1:9">
      <c r="A2928">
        <v>2927</v>
      </c>
      <c r="B2928" t="s">
        <v>2932</v>
      </c>
      <c r="C2928">
        <v>205</v>
      </c>
      <c r="D2928" s="1">
        <v>29727</v>
      </c>
      <c r="E2928" s="10">
        <v>1981</v>
      </c>
      <c r="F2928">
        <v>5</v>
      </c>
      <c r="G2928">
        <v>11</v>
      </c>
      <c r="H2928" s="12">
        <f>ufc_fighters[[#This Row],[weight_pounds]]*0.45359237</f>
        <v>92.986435850000007</v>
      </c>
      <c r="I2928" s="12">
        <f>ufc_fighters[[#This Row],[height_feet]]*30.48+ufc_fighters[[#This Row],[height_inches]]*2.54</f>
        <v>180.34</v>
      </c>
    </row>
    <row r="2929" spans="1:9">
      <c r="A2929">
        <v>2928</v>
      </c>
      <c r="B2929" t="s">
        <v>2933</v>
      </c>
      <c r="C2929">
        <v>170</v>
      </c>
      <c r="D2929" s="1">
        <v>33931</v>
      </c>
      <c r="E2929" s="10">
        <v>1992</v>
      </c>
      <c r="F2929">
        <v>6</v>
      </c>
      <c r="G2929">
        <v>1</v>
      </c>
      <c r="H2929" s="12">
        <f>ufc_fighters[[#This Row],[weight_pounds]]*0.45359237</f>
        <v>77.110702900000007</v>
      </c>
      <c r="I2929" s="12">
        <f>ufc_fighters[[#This Row],[height_feet]]*30.48+ufc_fighters[[#This Row],[height_inches]]*2.54</f>
        <v>185.42</v>
      </c>
    </row>
    <row r="2930" spans="1:9">
      <c r="A2930">
        <v>2929</v>
      </c>
      <c r="B2930" t="s">
        <v>2934</v>
      </c>
      <c r="C2930">
        <v>145</v>
      </c>
      <c r="D2930" s="1"/>
      <c r="E2930" s="10">
        <v>0</v>
      </c>
      <c r="F2930">
        <v>5</v>
      </c>
      <c r="G2930">
        <v>6</v>
      </c>
      <c r="H2930" s="12">
        <f>ufc_fighters[[#This Row],[weight_pounds]]*0.45359237</f>
        <v>65.770893650000005</v>
      </c>
      <c r="I2930" s="12">
        <f>ufc_fighters[[#This Row],[height_feet]]*30.48+ufc_fighters[[#This Row],[height_inches]]*2.54</f>
        <v>167.64000000000001</v>
      </c>
    </row>
    <row r="2931" spans="1:9">
      <c r="A2931">
        <v>2930</v>
      </c>
      <c r="B2931" t="s">
        <v>2935</v>
      </c>
      <c r="C2931">
        <v>145</v>
      </c>
      <c r="D2931" s="1">
        <v>29528</v>
      </c>
      <c r="E2931" s="10">
        <v>1980</v>
      </c>
      <c r="F2931">
        <v>5</v>
      </c>
      <c r="G2931">
        <v>9</v>
      </c>
      <c r="H2931" s="12">
        <f>ufc_fighters[[#This Row],[weight_pounds]]*0.45359237</f>
        <v>65.770893650000005</v>
      </c>
      <c r="I2931" s="12">
        <f>ufc_fighters[[#This Row],[height_feet]]*30.48+ufc_fighters[[#This Row],[height_inches]]*2.54</f>
        <v>175.26</v>
      </c>
    </row>
    <row r="2932" spans="1:9">
      <c r="A2932">
        <v>2931</v>
      </c>
      <c r="B2932" t="s">
        <v>2936</v>
      </c>
      <c r="C2932">
        <v>246</v>
      </c>
      <c r="D2932" s="1"/>
      <c r="E2932" s="10">
        <v>0</v>
      </c>
      <c r="F2932">
        <v>6</v>
      </c>
      <c r="G2932">
        <v>3</v>
      </c>
      <c r="H2932" s="12">
        <f>ufc_fighters[[#This Row],[weight_pounds]]*0.45359237</f>
        <v>111.58372302000001</v>
      </c>
      <c r="I2932" s="12">
        <f>ufc_fighters[[#This Row],[height_feet]]*30.48+ufc_fighters[[#This Row],[height_inches]]*2.54</f>
        <v>190.5</v>
      </c>
    </row>
    <row r="2933" spans="1:9">
      <c r="A2933">
        <v>2932</v>
      </c>
      <c r="B2933" t="s">
        <v>2937</v>
      </c>
      <c r="C2933">
        <v>170</v>
      </c>
      <c r="D2933" s="1">
        <v>29365</v>
      </c>
      <c r="E2933" s="10">
        <v>1980</v>
      </c>
      <c r="F2933">
        <v>6</v>
      </c>
      <c r="G2933">
        <v>2</v>
      </c>
      <c r="H2933" s="12">
        <f>ufc_fighters[[#This Row],[weight_pounds]]*0.45359237</f>
        <v>77.110702900000007</v>
      </c>
      <c r="I2933" s="12">
        <f>ufc_fighters[[#This Row],[height_feet]]*30.48+ufc_fighters[[#This Row],[height_inches]]*2.54</f>
        <v>187.96</v>
      </c>
    </row>
    <row r="2934" spans="1:9">
      <c r="A2934">
        <v>2933</v>
      </c>
      <c r="B2934" t="s">
        <v>2938</v>
      </c>
      <c r="C2934">
        <v>205</v>
      </c>
      <c r="D2934" s="1"/>
      <c r="E2934" s="10">
        <v>0</v>
      </c>
      <c r="F2934">
        <v>6</v>
      </c>
      <c r="G2934">
        <v>0</v>
      </c>
      <c r="H2934" s="12">
        <f>ufc_fighters[[#This Row],[weight_pounds]]*0.45359237</f>
        <v>92.986435850000007</v>
      </c>
      <c r="I2934" s="12">
        <f>ufc_fighters[[#This Row],[height_feet]]*30.48+ufc_fighters[[#This Row],[height_inches]]*2.54</f>
        <v>182.88</v>
      </c>
    </row>
    <row r="2935" spans="1:9">
      <c r="A2935">
        <v>2934</v>
      </c>
      <c r="B2935" t="s">
        <v>2939</v>
      </c>
      <c r="C2935">
        <v>170</v>
      </c>
      <c r="D2935" s="1"/>
      <c r="E2935" s="10">
        <v>0</v>
      </c>
      <c r="H2935" s="12">
        <f>ufc_fighters[[#This Row],[weight_pounds]]*0.45359237</f>
        <v>77.110702900000007</v>
      </c>
      <c r="I2935" s="12">
        <f>ufc_fighters[[#This Row],[height_feet]]*30.48+ufc_fighters[[#This Row],[height_inches]]*2.54</f>
        <v>0</v>
      </c>
    </row>
    <row r="2936" spans="1:9">
      <c r="A2936">
        <v>2935</v>
      </c>
      <c r="B2936" t="s">
        <v>2940</v>
      </c>
      <c r="C2936">
        <v>170</v>
      </c>
      <c r="D2936" s="1">
        <v>23368</v>
      </c>
      <c r="E2936" s="10">
        <v>1963</v>
      </c>
      <c r="F2936">
        <v>5</v>
      </c>
      <c r="G2936">
        <v>8</v>
      </c>
      <c r="H2936" s="12">
        <f>ufc_fighters[[#This Row],[weight_pounds]]*0.45359237</f>
        <v>77.110702900000007</v>
      </c>
      <c r="I2936" s="12">
        <f>ufc_fighters[[#This Row],[height_feet]]*30.48+ufc_fighters[[#This Row],[height_inches]]*2.54</f>
        <v>172.72</v>
      </c>
    </row>
    <row r="2937" spans="1:9">
      <c r="A2937">
        <v>2936</v>
      </c>
      <c r="B2937" t="s">
        <v>2941</v>
      </c>
      <c r="C2937">
        <v>170</v>
      </c>
      <c r="D2937" s="1">
        <v>28576</v>
      </c>
      <c r="E2937" s="10">
        <v>1978</v>
      </c>
      <c r="F2937">
        <v>5</v>
      </c>
      <c r="G2937">
        <v>9</v>
      </c>
      <c r="H2937" s="12">
        <f>ufc_fighters[[#This Row],[weight_pounds]]*0.45359237</f>
        <v>77.110702900000007</v>
      </c>
      <c r="I2937" s="12">
        <f>ufc_fighters[[#This Row],[height_feet]]*30.48+ufc_fighters[[#This Row],[height_inches]]*2.54</f>
        <v>175.26</v>
      </c>
    </row>
    <row r="2938" spans="1:9">
      <c r="A2938">
        <v>2937</v>
      </c>
      <c r="B2938" t="s">
        <v>2942</v>
      </c>
      <c r="C2938">
        <v>125</v>
      </c>
      <c r="D2938" s="1">
        <v>29120</v>
      </c>
      <c r="E2938" s="10">
        <v>1979</v>
      </c>
      <c r="F2938">
        <v>5</v>
      </c>
      <c r="G2938">
        <v>3</v>
      </c>
      <c r="H2938" s="12">
        <f>ufc_fighters[[#This Row],[weight_pounds]]*0.45359237</f>
        <v>56.699046250000002</v>
      </c>
      <c r="I2938" s="12">
        <f>ufc_fighters[[#This Row],[height_feet]]*30.48+ufc_fighters[[#This Row],[height_inches]]*2.54</f>
        <v>160.02000000000001</v>
      </c>
    </row>
    <row r="2939" spans="1:9">
      <c r="A2939">
        <v>2938</v>
      </c>
      <c r="B2939" t="s">
        <v>2943</v>
      </c>
      <c r="C2939">
        <v>255</v>
      </c>
      <c r="D2939" s="1"/>
      <c r="E2939" s="10">
        <v>0</v>
      </c>
      <c r="F2939">
        <v>6</v>
      </c>
      <c r="G2939">
        <v>1</v>
      </c>
      <c r="H2939" s="12">
        <f>ufc_fighters[[#This Row],[weight_pounds]]*0.45359237</f>
        <v>115.66605435000001</v>
      </c>
      <c r="I2939" s="12">
        <f>ufc_fighters[[#This Row],[height_feet]]*30.48+ufc_fighters[[#This Row],[height_inches]]*2.54</f>
        <v>185.42</v>
      </c>
    </row>
    <row r="2940" spans="1:9">
      <c r="A2940">
        <v>2939</v>
      </c>
      <c r="B2940" t="s">
        <v>2944</v>
      </c>
      <c r="C2940">
        <v>170</v>
      </c>
      <c r="D2940" s="1">
        <v>27182</v>
      </c>
      <c r="E2940" s="10">
        <v>1974</v>
      </c>
      <c r="F2940">
        <v>5</v>
      </c>
      <c r="G2940">
        <v>6</v>
      </c>
      <c r="H2940" s="12">
        <f>ufc_fighters[[#This Row],[weight_pounds]]*0.45359237</f>
        <v>77.110702900000007</v>
      </c>
      <c r="I2940" s="12">
        <f>ufc_fighters[[#This Row],[height_feet]]*30.48+ufc_fighters[[#This Row],[height_inches]]*2.54</f>
        <v>167.64000000000001</v>
      </c>
    </row>
    <row r="2941" spans="1:9">
      <c r="A2941">
        <v>2940</v>
      </c>
      <c r="B2941" t="s">
        <v>2945</v>
      </c>
      <c r="C2941">
        <v>145</v>
      </c>
      <c r="D2941" s="1"/>
      <c r="E2941" s="10">
        <v>0</v>
      </c>
      <c r="F2941">
        <v>5</v>
      </c>
      <c r="G2941">
        <v>7</v>
      </c>
      <c r="H2941" s="12">
        <f>ufc_fighters[[#This Row],[weight_pounds]]*0.45359237</f>
        <v>65.770893650000005</v>
      </c>
      <c r="I2941" s="12">
        <f>ufc_fighters[[#This Row],[height_feet]]*30.48+ufc_fighters[[#This Row],[height_inches]]*2.54</f>
        <v>170.18</v>
      </c>
    </row>
    <row r="2942" spans="1:9">
      <c r="A2942">
        <v>2941</v>
      </c>
      <c r="B2942" t="s">
        <v>2946</v>
      </c>
      <c r="C2942">
        <v>250</v>
      </c>
      <c r="D2942" s="1">
        <v>21344</v>
      </c>
      <c r="E2942" s="10">
        <v>1958</v>
      </c>
      <c r="F2942">
        <v>6</v>
      </c>
      <c r="G2942">
        <v>2</v>
      </c>
      <c r="H2942" s="12">
        <f>ufc_fighters[[#This Row],[weight_pounds]]*0.45359237</f>
        <v>113.3980925</v>
      </c>
      <c r="I2942" s="12">
        <f>ufc_fighters[[#This Row],[height_feet]]*30.48+ufc_fighters[[#This Row],[height_inches]]*2.54</f>
        <v>187.96</v>
      </c>
    </row>
    <row r="2943" spans="1:9">
      <c r="A2943">
        <v>2942</v>
      </c>
      <c r="B2943" t="s">
        <v>2947</v>
      </c>
      <c r="C2943">
        <v>135</v>
      </c>
      <c r="D2943" s="1">
        <v>28322</v>
      </c>
      <c r="E2943" s="10">
        <v>1977</v>
      </c>
      <c r="F2943">
        <v>5</v>
      </c>
      <c r="G2943">
        <v>3</v>
      </c>
      <c r="H2943" s="12">
        <f>ufc_fighters[[#This Row],[weight_pounds]]*0.45359237</f>
        <v>61.23496995</v>
      </c>
      <c r="I2943" s="12">
        <f>ufc_fighters[[#This Row],[height_feet]]*30.48+ufc_fighters[[#This Row],[height_inches]]*2.54</f>
        <v>160.02000000000001</v>
      </c>
    </row>
    <row r="2944" spans="1:9">
      <c r="A2944">
        <v>2943</v>
      </c>
      <c r="B2944" t="s">
        <v>2948</v>
      </c>
      <c r="C2944">
        <v>170</v>
      </c>
      <c r="D2944" s="1">
        <v>35021</v>
      </c>
      <c r="E2944" s="10">
        <v>1995</v>
      </c>
      <c r="F2944">
        <v>6</v>
      </c>
      <c r="G2944">
        <v>4</v>
      </c>
      <c r="H2944" s="12">
        <f>ufc_fighters[[#This Row],[weight_pounds]]*0.45359237</f>
        <v>77.110702900000007</v>
      </c>
      <c r="I2944" s="12">
        <f>ufc_fighters[[#This Row],[height_feet]]*30.48+ufc_fighters[[#This Row],[height_inches]]*2.54</f>
        <v>193.04</v>
      </c>
    </row>
    <row r="2945" spans="1:9">
      <c r="A2945">
        <v>2944</v>
      </c>
      <c r="B2945" t="s">
        <v>2949</v>
      </c>
      <c r="C2945">
        <v>185</v>
      </c>
      <c r="D2945" s="1">
        <v>35754</v>
      </c>
      <c r="E2945" s="10">
        <v>1997</v>
      </c>
      <c r="F2945">
        <v>6</v>
      </c>
      <c r="G2945">
        <v>2</v>
      </c>
      <c r="H2945" s="12">
        <f>ufc_fighters[[#This Row],[weight_pounds]]*0.45359237</f>
        <v>83.914588450000011</v>
      </c>
      <c r="I2945" s="12">
        <f>ufc_fighters[[#This Row],[height_feet]]*30.48+ufc_fighters[[#This Row],[height_inches]]*2.54</f>
        <v>187.96</v>
      </c>
    </row>
    <row r="2946" spans="1:9">
      <c r="A2946">
        <v>2945</v>
      </c>
      <c r="B2946" t="s">
        <v>2950</v>
      </c>
      <c r="C2946">
        <v>125</v>
      </c>
      <c r="D2946" s="1">
        <v>33535</v>
      </c>
      <c r="E2946" s="10">
        <v>1991</v>
      </c>
      <c r="F2946">
        <v>5</v>
      </c>
      <c r="G2946">
        <v>4</v>
      </c>
      <c r="H2946" s="12">
        <f>ufc_fighters[[#This Row],[weight_pounds]]*0.45359237</f>
        <v>56.699046250000002</v>
      </c>
      <c r="I2946" s="12">
        <f>ufc_fighters[[#This Row],[height_feet]]*30.48+ufc_fighters[[#This Row],[height_inches]]*2.54</f>
        <v>162.56</v>
      </c>
    </row>
    <row r="2947" spans="1:9">
      <c r="A2947">
        <v>2946</v>
      </c>
      <c r="B2947" t="s">
        <v>2951</v>
      </c>
      <c r="C2947">
        <v>155</v>
      </c>
      <c r="D2947" s="1">
        <v>26538</v>
      </c>
      <c r="E2947" s="10">
        <v>1972</v>
      </c>
      <c r="F2947">
        <v>5</v>
      </c>
      <c r="G2947">
        <v>8</v>
      </c>
      <c r="H2947" s="12">
        <f>ufc_fighters[[#This Row],[weight_pounds]]*0.45359237</f>
        <v>70.306817350000003</v>
      </c>
      <c r="I2947" s="12">
        <f>ufc_fighters[[#This Row],[height_feet]]*30.48+ufc_fighters[[#This Row],[height_inches]]*2.54</f>
        <v>172.72</v>
      </c>
    </row>
    <row r="2948" spans="1:9">
      <c r="A2948">
        <v>2947</v>
      </c>
      <c r="B2948" t="s">
        <v>2952</v>
      </c>
      <c r="C2948">
        <v>205</v>
      </c>
      <c r="D2948" s="1">
        <v>23418</v>
      </c>
      <c r="E2948" s="10">
        <v>1964</v>
      </c>
      <c r="F2948">
        <v>6</v>
      </c>
      <c r="G2948">
        <v>1</v>
      </c>
      <c r="H2948" s="12">
        <f>ufc_fighters[[#This Row],[weight_pounds]]*0.45359237</f>
        <v>92.986435850000007</v>
      </c>
      <c r="I2948" s="12">
        <f>ufc_fighters[[#This Row],[height_feet]]*30.48+ufc_fighters[[#This Row],[height_inches]]*2.54</f>
        <v>185.42</v>
      </c>
    </row>
    <row r="2949" spans="1:9">
      <c r="A2949">
        <v>2948</v>
      </c>
      <c r="B2949" t="s">
        <v>2953</v>
      </c>
      <c r="C2949">
        <v>185</v>
      </c>
      <c r="D2949" s="1">
        <v>26641</v>
      </c>
      <c r="E2949" s="10">
        <v>1972</v>
      </c>
      <c r="F2949">
        <v>5</v>
      </c>
      <c r="G2949">
        <v>10</v>
      </c>
      <c r="H2949" s="12">
        <f>ufc_fighters[[#This Row],[weight_pounds]]*0.45359237</f>
        <v>83.914588450000011</v>
      </c>
      <c r="I2949" s="12">
        <f>ufc_fighters[[#This Row],[height_feet]]*30.48+ufc_fighters[[#This Row],[height_inches]]*2.54</f>
        <v>177.8</v>
      </c>
    </row>
    <row r="2950" spans="1:9">
      <c r="A2950">
        <v>2949</v>
      </c>
      <c r="B2950" t="s">
        <v>2954</v>
      </c>
      <c r="C2950">
        <v>125</v>
      </c>
      <c r="D2950" s="1">
        <v>33271</v>
      </c>
      <c r="E2950" s="10">
        <v>1991</v>
      </c>
      <c r="F2950">
        <v>5</v>
      </c>
      <c r="G2950">
        <v>6</v>
      </c>
      <c r="H2950" s="12">
        <f>ufc_fighters[[#This Row],[weight_pounds]]*0.45359237</f>
        <v>56.699046250000002</v>
      </c>
      <c r="I2950" s="12">
        <f>ufc_fighters[[#This Row],[height_feet]]*30.48+ufc_fighters[[#This Row],[height_inches]]*2.54</f>
        <v>167.64000000000001</v>
      </c>
    </row>
    <row r="2951" spans="1:9">
      <c r="A2951">
        <v>2950</v>
      </c>
      <c r="B2951" t="s">
        <v>2955</v>
      </c>
      <c r="C2951">
        <v>205</v>
      </c>
      <c r="D2951" s="1"/>
      <c r="E2951" s="10">
        <v>0</v>
      </c>
      <c r="H2951" s="12">
        <f>ufc_fighters[[#This Row],[weight_pounds]]*0.45359237</f>
        <v>92.986435850000007</v>
      </c>
      <c r="I2951" s="12">
        <f>ufc_fighters[[#This Row],[height_feet]]*30.48+ufc_fighters[[#This Row],[height_inches]]*2.54</f>
        <v>0</v>
      </c>
    </row>
    <row r="2952" spans="1:9">
      <c r="A2952">
        <v>2951</v>
      </c>
      <c r="B2952" t="s">
        <v>2956</v>
      </c>
      <c r="C2952">
        <v>250</v>
      </c>
      <c r="D2952" s="1">
        <v>32828</v>
      </c>
      <c r="E2952" s="10">
        <v>1989</v>
      </c>
      <c r="F2952">
        <v>6</v>
      </c>
      <c r="G2952">
        <v>4</v>
      </c>
      <c r="H2952" s="12">
        <f>ufc_fighters[[#This Row],[weight_pounds]]*0.45359237</f>
        <v>113.3980925</v>
      </c>
      <c r="I2952" s="12">
        <f>ufc_fighters[[#This Row],[height_feet]]*30.48+ufc_fighters[[#This Row],[height_inches]]*2.54</f>
        <v>193.04</v>
      </c>
    </row>
    <row r="2953" spans="1:9">
      <c r="A2953">
        <v>2952</v>
      </c>
      <c r="B2953" t="s">
        <v>2957</v>
      </c>
      <c r="C2953">
        <v>155</v>
      </c>
      <c r="D2953" s="1">
        <v>26881</v>
      </c>
      <c r="E2953" s="10">
        <v>1973</v>
      </c>
      <c r="F2953">
        <v>5</v>
      </c>
      <c r="G2953">
        <v>6</v>
      </c>
      <c r="H2953" s="12">
        <f>ufc_fighters[[#This Row],[weight_pounds]]*0.45359237</f>
        <v>70.306817350000003</v>
      </c>
      <c r="I2953" s="12">
        <f>ufc_fighters[[#This Row],[height_feet]]*30.48+ufc_fighters[[#This Row],[height_inches]]*2.54</f>
        <v>167.64000000000001</v>
      </c>
    </row>
    <row r="2954" spans="1:9">
      <c r="A2954">
        <v>2953</v>
      </c>
      <c r="B2954" t="s">
        <v>2958</v>
      </c>
      <c r="C2954">
        <v>125</v>
      </c>
      <c r="D2954" s="1">
        <v>31006</v>
      </c>
      <c r="E2954" s="10">
        <v>1984</v>
      </c>
      <c r="F2954">
        <v>5</v>
      </c>
      <c r="G2954">
        <v>8</v>
      </c>
      <c r="H2954" s="12">
        <f>ufc_fighters[[#This Row],[weight_pounds]]*0.45359237</f>
        <v>56.699046250000002</v>
      </c>
      <c r="I2954" s="12">
        <f>ufc_fighters[[#This Row],[height_feet]]*30.48+ufc_fighters[[#This Row],[height_inches]]*2.54</f>
        <v>172.72</v>
      </c>
    </row>
    <row r="2955" spans="1:9">
      <c r="A2955">
        <v>2954</v>
      </c>
      <c r="B2955" t="s">
        <v>2959</v>
      </c>
      <c r="C2955">
        <v>185</v>
      </c>
      <c r="D2955" s="1">
        <v>32681</v>
      </c>
      <c r="E2955" s="10">
        <v>1989</v>
      </c>
      <c r="F2955">
        <v>5</v>
      </c>
      <c r="G2955">
        <v>11</v>
      </c>
      <c r="H2955" s="12">
        <f>ufc_fighters[[#This Row],[weight_pounds]]*0.45359237</f>
        <v>83.914588450000011</v>
      </c>
      <c r="I2955" s="12">
        <f>ufc_fighters[[#This Row],[height_feet]]*30.48+ufc_fighters[[#This Row],[height_inches]]*2.54</f>
        <v>180.34</v>
      </c>
    </row>
    <row r="2956" spans="1:9">
      <c r="A2956">
        <v>2955</v>
      </c>
      <c r="B2956" t="s">
        <v>2960</v>
      </c>
      <c r="C2956">
        <v>125</v>
      </c>
      <c r="D2956" s="1">
        <v>32209</v>
      </c>
      <c r="E2956" s="10">
        <v>1988</v>
      </c>
      <c r="F2956">
        <v>5</v>
      </c>
      <c r="G2956">
        <v>5</v>
      </c>
      <c r="H2956" s="12">
        <f>ufc_fighters[[#This Row],[weight_pounds]]*0.45359237</f>
        <v>56.699046250000002</v>
      </c>
      <c r="I2956" s="12">
        <f>ufc_fighters[[#This Row],[height_feet]]*30.48+ufc_fighters[[#This Row],[height_inches]]*2.54</f>
        <v>165.1</v>
      </c>
    </row>
    <row r="2957" spans="1:9">
      <c r="A2957">
        <v>2956</v>
      </c>
      <c r="B2957" t="s">
        <v>2961</v>
      </c>
      <c r="C2957">
        <v>135</v>
      </c>
      <c r="D2957" s="1">
        <v>31078</v>
      </c>
      <c r="E2957" s="10">
        <v>1985</v>
      </c>
      <c r="F2957">
        <v>5</v>
      </c>
      <c r="G2957">
        <v>5</v>
      </c>
      <c r="H2957" s="12">
        <f>ufc_fighters[[#This Row],[weight_pounds]]*0.45359237</f>
        <v>61.23496995</v>
      </c>
      <c r="I2957" s="12">
        <f>ufc_fighters[[#This Row],[height_feet]]*30.48+ufc_fighters[[#This Row],[height_inches]]*2.54</f>
        <v>165.1</v>
      </c>
    </row>
    <row r="2958" spans="1:9">
      <c r="A2958">
        <v>2957</v>
      </c>
      <c r="B2958" t="s">
        <v>2962</v>
      </c>
      <c r="C2958">
        <v>170</v>
      </c>
      <c r="D2958" s="1">
        <v>28864</v>
      </c>
      <c r="E2958" s="10">
        <v>1979</v>
      </c>
      <c r="F2958">
        <v>6</v>
      </c>
      <c r="G2958">
        <v>0</v>
      </c>
      <c r="H2958" s="12">
        <f>ufc_fighters[[#This Row],[weight_pounds]]*0.45359237</f>
        <v>77.110702900000007</v>
      </c>
      <c r="I2958" s="12">
        <f>ufc_fighters[[#This Row],[height_feet]]*30.48+ufc_fighters[[#This Row],[height_inches]]*2.54</f>
        <v>182.88</v>
      </c>
    </row>
    <row r="2959" spans="1:9">
      <c r="A2959">
        <v>2958</v>
      </c>
      <c r="B2959" t="s">
        <v>2963</v>
      </c>
      <c r="C2959">
        <v>245</v>
      </c>
      <c r="D2959" s="1">
        <v>27434</v>
      </c>
      <c r="E2959" s="10">
        <v>1975</v>
      </c>
      <c r="F2959">
        <v>6</v>
      </c>
      <c r="G2959">
        <v>3</v>
      </c>
      <c r="H2959" s="12">
        <f>ufc_fighters[[#This Row],[weight_pounds]]*0.45359237</f>
        <v>111.13013065000001</v>
      </c>
      <c r="I2959" s="12">
        <f>ufc_fighters[[#This Row],[height_feet]]*30.48+ufc_fighters[[#This Row],[height_inches]]*2.54</f>
        <v>190.5</v>
      </c>
    </row>
    <row r="2960" spans="1:9">
      <c r="A2960">
        <v>2959</v>
      </c>
      <c r="B2960" t="s">
        <v>2964</v>
      </c>
      <c r="C2960">
        <v>145</v>
      </c>
      <c r="D2960" s="1">
        <v>31692</v>
      </c>
      <c r="E2960" s="10">
        <v>1986</v>
      </c>
      <c r="F2960">
        <v>5</v>
      </c>
      <c r="G2960">
        <v>6</v>
      </c>
      <c r="H2960" s="12">
        <f>ufc_fighters[[#This Row],[weight_pounds]]*0.45359237</f>
        <v>65.770893650000005</v>
      </c>
      <c r="I2960" s="12">
        <f>ufc_fighters[[#This Row],[height_feet]]*30.48+ufc_fighters[[#This Row],[height_inches]]*2.54</f>
        <v>167.64000000000001</v>
      </c>
    </row>
    <row r="2961" spans="1:9">
      <c r="A2961">
        <v>2960</v>
      </c>
      <c r="B2961" t="s">
        <v>2965</v>
      </c>
      <c r="C2961">
        <v>168</v>
      </c>
      <c r="D2961" s="1">
        <v>29313</v>
      </c>
      <c r="E2961" s="10">
        <v>1980</v>
      </c>
      <c r="F2961">
        <v>5</v>
      </c>
      <c r="G2961">
        <v>8</v>
      </c>
      <c r="H2961" s="12">
        <f>ufc_fighters[[#This Row],[weight_pounds]]*0.45359237</f>
        <v>76.203518160000002</v>
      </c>
      <c r="I2961" s="12">
        <f>ufc_fighters[[#This Row],[height_feet]]*30.48+ufc_fighters[[#This Row],[height_inches]]*2.54</f>
        <v>172.72</v>
      </c>
    </row>
    <row r="2962" spans="1:9">
      <c r="A2962">
        <v>2961</v>
      </c>
      <c r="B2962" t="s">
        <v>2966</v>
      </c>
      <c r="D2962" s="1"/>
      <c r="E2962" s="10">
        <v>0</v>
      </c>
      <c r="F2962">
        <v>6</v>
      </c>
      <c r="G2962">
        <v>8</v>
      </c>
      <c r="H2962" s="12">
        <f>ufc_fighters[[#This Row],[weight_pounds]]*0.45359237</f>
        <v>0</v>
      </c>
      <c r="I2962" s="12">
        <f>ufc_fighters[[#This Row],[height_feet]]*30.48+ufc_fighters[[#This Row],[height_inches]]*2.54</f>
        <v>203.2</v>
      </c>
    </row>
    <row r="2963" spans="1:9">
      <c r="A2963">
        <v>2962</v>
      </c>
      <c r="B2963" t="s">
        <v>2967</v>
      </c>
      <c r="C2963">
        <v>185</v>
      </c>
      <c r="D2963" s="1">
        <v>30822</v>
      </c>
      <c r="E2963" s="10">
        <v>1984</v>
      </c>
      <c r="F2963">
        <v>5</v>
      </c>
      <c r="G2963">
        <v>11</v>
      </c>
      <c r="H2963" s="12">
        <f>ufc_fighters[[#This Row],[weight_pounds]]*0.45359237</f>
        <v>83.914588450000011</v>
      </c>
      <c r="I2963" s="12">
        <f>ufc_fighters[[#This Row],[height_feet]]*30.48+ufc_fighters[[#This Row],[height_inches]]*2.54</f>
        <v>180.34</v>
      </c>
    </row>
    <row r="2964" spans="1:9">
      <c r="A2964">
        <v>2963</v>
      </c>
      <c r="B2964" t="s">
        <v>2968</v>
      </c>
      <c r="C2964">
        <v>155</v>
      </c>
      <c r="D2964" s="1">
        <v>32827</v>
      </c>
      <c r="E2964" s="10">
        <v>1989</v>
      </c>
      <c r="F2964">
        <v>6</v>
      </c>
      <c r="G2964">
        <v>1</v>
      </c>
      <c r="H2964" s="12">
        <f>ufc_fighters[[#This Row],[weight_pounds]]*0.45359237</f>
        <v>70.306817350000003</v>
      </c>
      <c r="I2964" s="12">
        <f>ufc_fighters[[#This Row],[height_feet]]*30.48+ufc_fighters[[#This Row],[height_inches]]*2.54</f>
        <v>185.42</v>
      </c>
    </row>
    <row r="2965" spans="1:9">
      <c r="A2965">
        <v>2964</v>
      </c>
      <c r="B2965" t="s">
        <v>2969</v>
      </c>
      <c r="C2965">
        <v>235</v>
      </c>
      <c r="D2965" s="1">
        <v>29584</v>
      </c>
      <c r="E2965" s="10">
        <v>1980</v>
      </c>
      <c r="F2965">
        <v>6</v>
      </c>
      <c r="G2965">
        <v>4</v>
      </c>
      <c r="H2965" s="12">
        <f>ufc_fighters[[#This Row],[weight_pounds]]*0.45359237</f>
        <v>106.59420695</v>
      </c>
      <c r="I2965" s="12">
        <f>ufc_fighters[[#This Row],[height_feet]]*30.48+ufc_fighters[[#This Row],[height_inches]]*2.54</f>
        <v>193.04</v>
      </c>
    </row>
    <row r="2966" spans="1:9">
      <c r="A2966">
        <v>2965</v>
      </c>
      <c r="B2966" t="s">
        <v>2970</v>
      </c>
      <c r="C2966">
        <v>135</v>
      </c>
      <c r="D2966" s="1">
        <v>34736</v>
      </c>
      <c r="E2966" s="10">
        <v>1995</v>
      </c>
      <c r="F2966">
        <v>5</v>
      </c>
      <c r="G2966">
        <v>8</v>
      </c>
      <c r="H2966" s="12">
        <f>ufc_fighters[[#This Row],[weight_pounds]]*0.45359237</f>
        <v>61.23496995</v>
      </c>
      <c r="I2966" s="12">
        <f>ufc_fighters[[#This Row],[height_feet]]*30.48+ufc_fighters[[#This Row],[height_inches]]*2.54</f>
        <v>172.72</v>
      </c>
    </row>
    <row r="2967" spans="1:9">
      <c r="A2967">
        <v>2966</v>
      </c>
      <c r="B2967" t="s">
        <v>2971</v>
      </c>
      <c r="C2967">
        <v>195</v>
      </c>
      <c r="D2967" s="1">
        <v>27060</v>
      </c>
      <c r="E2967" s="10">
        <v>1974</v>
      </c>
      <c r="F2967">
        <v>5</v>
      </c>
      <c r="G2967">
        <v>8</v>
      </c>
      <c r="H2967" s="12">
        <f>ufc_fighters[[#This Row],[weight_pounds]]*0.45359237</f>
        <v>88.450512150000009</v>
      </c>
      <c r="I2967" s="12">
        <f>ufc_fighters[[#This Row],[height_feet]]*30.48+ufc_fighters[[#This Row],[height_inches]]*2.54</f>
        <v>172.72</v>
      </c>
    </row>
    <row r="2968" spans="1:9">
      <c r="A2968">
        <v>2967</v>
      </c>
      <c r="B2968" t="s">
        <v>2972</v>
      </c>
      <c r="C2968">
        <v>185</v>
      </c>
      <c r="D2968" s="1">
        <v>27925</v>
      </c>
      <c r="E2968" s="10">
        <v>1976</v>
      </c>
      <c r="F2968">
        <v>6</v>
      </c>
      <c r="G2968">
        <v>0</v>
      </c>
      <c r="H2968" s="12">
        <f>ufc_fighters[[#This Row],[weight_pounds]]*0.45359237</f>
        <v>83.914588450000011</v>
      </c>
      <c r="I2968" s="12">
        <f>ufc_fighters[[#This Row],[height_feet]]*30.48+ufc_fighters[[#This Row],[height_inches]]*2.54</f>
        <v>182.88</v>
      </c>
    </row>
    <row r="2969" spans="1:9">
      <c r="A2969">
        <v>2968</v>
      </c>
      <c r="B2969" t="s">
        <v>2973</v>
      </c>
      <c r="C2969">
        <v>168</v>
      </c>
      <c r="D2969" s="1">
        <v>29176</v>
      </c>
      <c r="E2969" s="10">
        <v>1979</v>
      </c>
      <c r="F2969">
        <v>6</v>
      </c>
      <c r="G2969">
        <v>0</v>
      </c>
      <c r="H2969" s="12">
        <f>ufc_fighters[[#This Row],[weight_pounds]]*0.45359237</f>
        <v>76.203518160000002</v>
      </c>
      <c r="I2969" s="12">
        <f>ufc_fighters[[#This Row],[height_feet]]*30.48+ufc_fighters[[#This Row],[height_inches]]*2.54</f>
        <v>182.88</v>
      </c>
    </row>
    <row r="2970" spans="1:9">
      <c r="A2970">
        <v>2969</v>
      </c>
      <c r="B2970" t="s">
        <v>2974</v>
      </c>
      <c r="C2970">
        <v>155</v>
      </c>
      <c r="D2970" s="1">
        <v>27791</v>
      </c>
      <c r="E2970" s="10">
        <v>1976</v>
      </c>
      <c r="F2970">
        <v>5</v>
      </c>
      <c r="G2970">
        <v>7</v>
      </c>
      <c r="H2970" s="12">
        <f>ufc_fighters[[#This Row],[weight_pounds]]*0.45359237</f>
        <v>70.306817350000003</v>
      </c>
      <c r="I2970" s="12">
        <f>ufc_fighters[[#This Row],[height_feet]]*30.48+ufc_fighters[[#This Row],[height_inches]]*2.54</f>
        <v>170.18</v>
      </c>
    </row>
    <row r="2971" spans="1:9">
      <c r="A2971">
        <v>2970</v>
      </c>
      <c r="B2971" t="s">
        <v>2975</v>
      </c>
      <c r="C2971">
        <v>205</v>
      </c>
      <c r="D2971" s="1">
        <v>32303</v>
      </c>
      <c r="E2971" s="10">
        <v>1988</v>
      </c>
      <c r="F2971">
        <v>6</v>
      </c>
      <c r="G2971">
        <v>0</v>
      </c>
      <c r="H2971" s="12">
        <f>ufc_fighters[[#This Row],[weight_pounds]]*0.45359237</f>
        <v>92.986435850000007</v>
      </c>
      <c r="I2971" s="12">
        <f>ufc_fighters[[#This Row],[height_feet]]*30.48+ufc_fighters[[#This Row],[height_inches]]*2.54</f>
        <v>182.88</v>
      </c>
    </row>
    <row r="2972" spans="1:9">
      <c r="A2972">
        <v>2971</v>
      </c>
      <c r="B2972" t="s">
        <v>2976</v>
      </c>
      <c r="C2972">
        <v>230</v>
      </c>
      <c r="D2972" s="1">
        <v>32372</v>
      </c>
      <c r="E2972" s="10">
        <v>1988</v>
      </c>
      <c r="F2972">
        <v>5</v>
      </c>
      <c r="G2972">
        <v>11</v>
      </c>
      <c r="H2972" s="12">
        <f>ufc_fighters[[#This Row],[weight_pounds]]*0.45359237</f>
        <v>104.32624510000001</v>
      </c>
      <c r="I2972" s="12">
        <f>ufc_fighters[[#This Row],[height_feet]]*30.48+ufc_fighters[[#This Row],[height_inches]]*2.54</f>
        <v>180.34</v>
      </c>
    </row>
    <row r="2973" spans="1:9">
      <c r="A2973">
        <v>2972</v>
      </c>
      <c r="B2973" t="s">
        <v>2977</v>
      </c>
      <c r="C2973">
        <v>145</v>
      </c>
      <c r="D2973" s="1">
        <v>31444</v>
      </c>
      <c r="E2973" s="10">
        <v>1986</v>
      </c>
      <c r="F2973">
        <v>5</v>
      </c>
      <c r="G2973">
        <v>8</v>
      </c>
      <c r="H2973" s="12">
        <f>ufc_fighters[[#This Row],[weight_pounds]]*0.45359237</f>
        <v>65.770893650000005</v>
      </c>
      <c r="I2973" s="12">
        <f>ufc_fighters[[#This Row],[height_feet]]*30.48+ufc_fighters[[#This Row],[height_inches]]*2.54</f>
        <v>172.72</v>
      </c>
    </row>
    <row r="2974" spans="1:9">
      <c r="A2974">
        <v>2973</v>
      </c>
      <c r="B2974" t="s">
        <v>2978</v>
      </c>
      <c r="C2974">
        <v>145</v>
      </c>
      <c r="D2974" s="1">
        <v>31823</v>
      </c>
      <c r="E2974" s="10">
        <v>1987</v>
      </c>
      <c r="F2974">
        <v>5</v>
      </c>
      <c r="G2974">
        <v>11</v>
      </c>
      <c r="H2974" s="12">
        <f>ufc_fighters[[#This Row],[weight_pounds]]*0.45359237</f>
        <v>65.770893650000005</v>
      </c>
      <c r="I2974" s="12">
        <f>ufc_fighters[[#This Row],[height_feet]]*30.48+ufc_fighters[[#This Row],[height_inches]]*2.54</f>
        <v>180.34</v>
      </c>
    </row>
    <row r="2975" spans="1:9">
      <c r="A2975">
        <v>2974</v>
      </c>
      <c r="B2975" t="s">
        <v>2979</v>
      </c>
      <c r="C2975">
        <v>290</v>
      </c>
      <c r="D2975" s="1">
        <v>25849</v>
      </c>
      <c r="E2975" s="10">
        <v>1970</v>
      </c>
      <c r="F2975">
        <v>6</v>
      </c>
      <c r="G2975">
        <v>1</v>
      </c>
      <c r="H2975" s="12">
        <f>ufc_fighters[[#This Row],[weight_pounds]]*0.45359237</f>
        <v>131.54178730000001</v>
      </c>
      <c r="I2975" s="12">
        <f>ufc_fighters[[#This Row],[height_feet]]*30.48+ufc_fighters[[#This Row],[height_inches]]*2.54</f>
        <v>185.42</v>
      </c>
    </row>
    <row r="2976" spans="1:9">
      <c r="A2976">
        <v>2975</v>
      </c>
      <c r="B2976" t="s">
        <v>2980</v>
      </c>
      <c r="C2976">
        <v>241</v>
      </c>
      <c r="D2976" s="1">
        <v>27198</v>
      </c>
      <c r="E2976" s="10">
        <v>1974</v>
      </c>
      <c r="F2976">
        <v>5</v>
      </c>
      <c r="G2976">
        <v>10</v>
      </c>
      <c r="H2976" s="12">
        <f>ufc_fighters[[#This Row],[weight_pounds]]*0.45359237</f>
        <v>109.31576117</v>
      </c>
      <c r="I2976" s="12">
        <f>ufc_fighters[[#This Row],[height_feet]]*30.48+ufc_fighters[[#This Row],[height_inches]]*2.54</f>
        <v>177.8</v>
      </c>
    </row>
    <row r="2977" spans="1:9">
      <c r="A2977">
        <v>2976</v>
      </c>
      <c r="B2977" t="s">
        <v>2981</v>
      </c>
      <c r="C2977">
        <v>125</v>
      </c>
      <c r="D2977" s="1">
        <v>34491</v>
      </c>
      <c r="E2977" s="10">
        <v>1994</v>
      </c>
      <c r="F2977">
        <v>5</v>
      </c>
      <c r="G2977">
        <v>5</v>
      </c>
      <c r="H2977" s="12">
        <f>ufc_fighters[[#This Row],[weight_pounds]]*0.45359237</f>
        <v>56.699046250000002</v>
      </c>
      <c r="I2977" s="12">
        <f>ufc_fighters[[#This Row],[height_feet]]*30.48+ufc_fighters[[#This Row],[height_inches]]*2.54</f>
        <v>165.1</v>
      </c>
    </row>
    <row r="2978" spans="1:9">
      <c r="A2978">
        <v>2977</v>
      </c>
      <c r="B2978" t="s">
        <v>2982</v>
      </c>
      <c r="C2978">
        <v>205</v>
      </c>
      <c r="D2978" s="1">
        <v>30267</v>
      </c>
      <c r="E2978" s="10">
        <v>1982</v>
      </c>
      <c r="F2978">
        <v>6</v>
      </c>
      <c r="G2978">
        <v>2</v>
      </c>
      <c r="H2978" s="12">
        <f>ufc_fighters[[#This Row],[weight_pounds]]*0.45359237</f>
        <v>92.986435850000007</v>
      </c>
      <c r="I2978" s="12">
        <f>ufc_fighters[[#This Row],[height_feet]]*30.48+ufc_fighters[[#This Row],[height_inches]]*2.54</f>
        <v>187.96</v>
      </c>
    </row>
    <row r="2979" spans="1:9">
      <c r="A2979">
        <v>2978</v>
      </c>
      <c r="B2979" t="s">
        <v>2983</v>
      </c>
      <c r="C2979">
        <v>160</v>
      </c>
      <c r="D2979" s="1">
        <v>28406</v>
      </c>
      <c r="E2979" s="10">
        <v>1977</v>
      </c>
      <c r="F2979">
        <v>5</v>
      </c>
      <c r="G2979">
        <v>6</v>
      </c>
      <c r="H2979" s="12">
        <f>ufc_fighters[[#This Row],[weight_pounds]]*0.45359237</f>
        <v>72.574779200000009</v>
      </c>
      <c r="I2979" s="12">
        <f>ufc_fighters[[#This Row],[height_feet]]*30.48+ufc_fighters[[#This Row],[height_inches]]*2.54</f>
        <v>167.64000000000001</v>
      </c>
    </row>
    <row r="2980" spans="1:9">
      <c r="A2980">
        <v>2979</v>
      </c>
      <c r="B2980" t="s">
        <v>2984</v>
      </c>
      <c r="C2980">
        <v>385</v>
      </c>
      <c r="D2980" s="1">
        <v>23213</v>
      </c>
      <c r="E2980" s="10">
        <v>1963</v>
      </c>
      <c r="F2980">
        <v>7</v>
      </c>
      <c r="G2980">
        <v>5</v>
      </c>
      <c r="H2980" s="12">
        <f>ufc_fighters[[#This Row],[weight_pounds]]*0.45359237</f>
        <v>174.63306245000001</v>
      </c>
      <c r="I2980" s="12">
        <f>ufc_fighters[[#This Row],[height_feet]]*30.48+ufc_fighters[[#This Row],[height_inches]]*2.54</f>
        <v>226.06</v>
      </c>
    </row>
    <row r="2981" spans="1:9">
      <c r="A2981">
        <v>2980</v>
      </c>
      <c r="B2981" t="s">
        <v>2985</v>
      </c>
      <c r="C2981">
        <v>205</v>
      </c>
      <c r="D2981" s="1"/>
      <c r="E2981" s="10">
        <v>0</v>
      </c>
      <c r="H2981" s="12">
        <f>ufc_fighters[[#This Row],[weight_pounds]]*0.45359237</f>
        <v>92.986435850000007</v>
      </c>
      <c r="I2981" s="12">
        <f>ufc_fighters[[#This Row],[height_feet]]*30.48+ufc_fighters[[#This Row],[height_inches]]*2.54</f>
        <v>0</v>
      </c>
    </row>
    <row r="2982" spans="1:9">
      <c r="A2982">
        <v>2981</v>
      </c>
      <c r="B2982" t="s">
        <v>2986</v>
      </c>
      <c r="C2982">
        <v>185</v>
      </c>
      <c r="D2982" s="1">
        <v>27498</v>
      </c>
      <c r="E2982" s="10">
        <v>1975</v>
      </c>
      <c r="F2982">
        <v>6</v>
      </c>
      <c r="G2982">
        <v>2</v>
      </c>
      <c r="H2982" s="12">
        <f>ufc_fighters[[#This Row],[weight_pounds]]*0.45359237</f>
        <v>83.914588450000011</v>
      </c>
      <c r="I2982" s="12">
        <f>ufc_fighters[[#This Row],[height_feet]]*30.48+ufc_fighters[[#This Row],[height_inches]]*2.54</f>
        <v>187.96</v>
      </c>
    </row>
    <row r="2983" spans="1:9">
      <c r="A2983">
        <v>2982</v>
      </c>
      <c r="B2983" t="s">
        <v>2987</v>
      </c>
      <c r="C2983">
        <v>205</v>
      </c>
      <c r="D2983" s="1">
        <v>27944</v>
      </c>
      <c r="E2983" s="10">
        <v>1976</v>
      </c>
      <c r="F2983">
        <v>5</v>
      </c>
      <c r="G2983">
        <v>11</v>
      </c>
      <c r="H2983" s="12">
        <f>ufc_fighters[[#This Row],[weight_pounds]]*0.45359237</f>
        <v>92.986435850000007</v>
      </c>
      <c r="I2983" s="12">
        <f>ufc_fighters[[#This Row],[height_feet]]*30.48+ufc_fighters[[#This Row],[height_inches]]*2.54</f>
        <v>180.34</v>
      </c>
    </row>
    <row r="2984" spans="1:9">
      <c r="A2984">
        <v>2983</v>
      </c>
      <c r="B2984" t="s">
        <v>2988</v>
      </c>
      <c r="C2984">
        <v>170</v>
      </c>
      <c r="D2984" s="1">
        <v>26356</v>
      </c>
      <c r="E2984" s="10">
        <v>1972</v>
      </c>
      <c r="F2984">
        <v>6</v>
      </c>
      <c r="G2984">
        <v>3</v>
      </c>
      <c r="H2984" s="12">
        <f>ufc_fighters[[#This Row],[weight_pounds]]*0.45359237</f>
        <v>77.110702900000007</v>
      </c>
      <c r="I2984" s="12">
        <f>ufc_fighters[[#This Row],[height_feet]]*30.48+ufc_fighters[[#This Row],[height_inches]]*2.54</f>
        <v>190.5</v>
      </c>
    </row>
    <row r="2985" spans="1:9">
      <c r="A2985">
        <v>2984</v>
      </c>
      <c r="B2985" t="s">
        <v>2989</v>
      </c>
      <c r="C2985">
        <v>185</v>
      </c>
      <c r="D2985" s="1"/>
      <c r="E2985" s="10">
        <v>0</v>
      </c>
      <c r="F2985">
        <v>6</v>
      </c>
      <c r="G2985">
        <v>2</v>
      </c>
      <c r="H2985" s="12">
        <f>ufc_fighters[[#This Row],[weight_pounds]]*0.45359237</f>
        <v>83.914588450000011</v>
      </c>
      <c r="I2985" s="12">
        <f>ufc_fighters[[#This Row],[height_feet]]*30.48+ufc_fighters[[#This Row],[height_inches]]*2.54</f>
        <v>187.96</v>
      </c>
    </row>
    <row r="2986" spans="1:9">
      <c r="A2986">
        <v>2985</v>
      </c>
      <c r="B2986" t="s">
        <v>2990</v>
      </c>
      <c r="C2986">
        <v>205</v>
      </c>
      <c r="D2986" s="1">
        <v>30041</v>
      </c>
      <c r="E2986" s="10">
        <v>1982</v>
      </c>
      <c r="F2986">
        <v>5</v>
      </c>
      <c r="G2986">
        <v>11</v>
      </c>
      <c r="H2986" s="12">
        <f>ufc_fighters[[#This Row],[weight_pounds]]*0.45359237</f>
        <v>92.986435850000007</v>
      </c>
      <c r="I2986" s="12">
        <f>ufc_fighters[[#This Row],[height_feet]]*30.48+ufc_fighters[[#This Row],[height_inches]]*2.54</f>
        <v>180.34</v>
      </c>
    </row>
    <row r="2987" spans="1:9">
      <c r="A2987">
        <v>2986</v>
      </c>
      <c r="B2987" t="s">
        <v>2991</v>
      </c>
      <c r="C2987">
        <v>155</v>
      </c>
      <c r="D2987" s="1">
        <v>31362</v>
      </c>
      <c r="E2987" s="10">
        <v>1985</v>
      </c>
      <c r="F2987">
        <v>5</v>
      </c>
      <c r="G2987">
        <v>9</v>
      </c>
      <c r="H2987" s="12">
        <f>ufc_fighters[[#This Row],[weight_pounds]]*0.45359237</f>
        <v>70.306817350000003</v>
      </c>
      <c r="I2987" s="12">
        <f>ufc_fighters[[#This Row],[height_feet]]*30.48+ufc_fighters[[#This Row],[height_inches]]*2.54</f>
        <v>175.26</v>
      </c>
    </row>
    <row r="2988" spans="1:9">
      <c r="A2988">
        <v>2987</v>
      </c>
      <c r="B2988" t="s">
        <v>2992</v>
      </c>
      <c r="C2988">
        <v>170</v>
      </c>
      <c r="D2988" s="1">
        <v>30200</v>
      </c>
      <c r="E2988" s="10">
        <v>1982</v>
      </c>
      <c r="F2988">
        <v>5</v>
      </c>
      <c r="G2988">
        <v>11</v>
      </c>
      <c r="H2988" s="12">
        <f>ufc_fighters[[#This Row],[weight_pounds]]*0.45359237</f>
        <v>77.110702900000007</v>
      </c>
      <c r="I2988" s="12">
        <f>ufc_fighters[[#This Row],[height_feet]]*30.48+ufc_fighters[[#This Row],[height_inches]]*2.54</f>
        <v>180.34</v>
      </c>
    </row>
    <row r="2989" spans="1:9">
      <c r="A2989">
        <v>2988</v>
      </c>
      <c r="B2989" t="s">
        <v>2993</v>
      </c>
      <c r="C2989">
        <v>170</v>
      </c>
      <c r="D2989" s="1">
        <v>31815</v>
      </c>
      <c r="E2989" s="10">
        <v>1987</v>
      </c>
      <c r="F2989">
        <v>6</v>
      </c>
      <c r="G2989">
        <v>0</v>
      </c>
      <c r="H2989" s="12">
        <f>ufc_fighters[[#This Row],[weight_pounds]]*0.45359237</f>
        <v>77.110702900000007</v>
      </c>
      <c r="I2989" s="12">
        <f>ufc_fighters[[#This Row],[height_feet]]*30.48+ufc_fighters[[#This Row],[height_inches]]*2.54</f>
        <v>182.88</v>
      </c>
    </row>
    <row r="2990" spans="1:9">
      <c r="A2990">
        <v>2989</v>
      </c>
      <c r="B2990" t="s">
        <v>2994</v>
      </c>
      <c r="C2990">
        <v>264</v>
      </c>
      <c r="D2990" s="1">
        <v>29112</v>
      </c>
      <c r="E2990" s="10">
        <v>1979</v>
      </c>
      <c r="F2990">
        <v>6</v>
      </c>
      <c r="G2990">
        <v>4</v>
      </c>
      <c r="H2990" s="12">
        <f>ufc_fighters[[#This Row],[weight_pounds]]*0.45359237</f>
        <v>119.74838568000001</v>
      </c>
      <c r="I2990" s="12">
        <f>ufc_fighters[[#This Row],[height_feet]]*30.48+ufc_fighters[[#This Row],[height_inches]]*2.54</f>
        <v>193.04</v>
      </c>
    </row>
    <row r="2991" spans="1:9">
      <c r="A2991">
        <v>2990</v>
      </c>
      <c r="B2991" t="s">
        <v>2995</v>
      </c>
      <c r="C2991">
        <v>170</v>
      </c>
      <c r="D2991" s="1">
        <v>30854</v>
      </c>
      <c r="E2991" s="10">
        <v>1984</v>
      </c>
      <c r="F2991">
        <v>6</v>
      </c>
      <c r="G2991">
        <v>0</v>
      </c>
      <c r="H2991" s="12">
        <f>ufc_fighters[[#This Row],[weight_pounds]]*0.45359237</f>
        <v>77.110702900000007</v>
      </c>
      <c r="I2991" s="12">
        <f>ufc_fighters[[#This Row],[height_feet]]*30.48+ufc_fighters[[#This Row],[height_inches]]*2.54</f>
        <v>182.88</v>
      </c>
    </row>
    <row r="2992" spans="1:9">
      <c r="A2992">
        <v>2991</v>
      </c>
      <c r="B2992" t="s">
        <v>2996</v>
      </c>
      <c r="C2992">
        <v>135</v>
      </c>
      <c r="D2992" s="1">
        <v>31126</v>
      </c>
      <c r="E2992" s="10">
        <v>1985</v>
      </c>
      <c r="F2992">
        <v>5</v>
      </c>
      <c r="G2992">
        <v>7</v>
      </c>
      <c r="H2992" s="12">
        <f>ufc_fighters[[#This Row],[weight_pounds]]*0.45359237</f>
        <v>61.23496995</v>
      </c>
      <c r="I2992" s="12">
        <f>ufc_fighters[[#This Row],[height_feet]]*30.48+ufc_fighters[[#This Row],[height_inches]]*2.54</f>
        <v>170.18</v>
      </c>
    </row>
    <row r="2993" spans="1:9">
      <c r="A2993">
        <v>2992</v>
      </c>
      <c r="B2993" t="s">
        <v>2997</v>
      </c>
      <c r="C2993">
        <v>155</v>
      </c>
      <c r="D2993" s="1">
        <v>32544</v>
      </c>
      <c r="E2993" s="10">
        <v>1989</v>
      </c>
      <c r="F2993">
        <v>5</v>
      </c>
      <c r="G2993">
        <v>8</v>
      </c>
      <c r="H2993" s="12">
        <f>ufc_fighters[[#This Row],[weight_pounds]]*0.45359237</f>
        <v>70.306817350000003</v>
      </c>
      <c r="I2993" s="12">
        <f>ufc_fighters[[#This Row],[height_feet]]*30.48+ufc_fighters[[#This Row],[height_inches]]*2.54</f>
        <v>172.72</v>
      </c>
    </row>
    <row r="2994" spans="1:9">
      <c r="A2994">
        <v>2993</v>
      </c>
      <c r="B2994" t="s">
        <v>2998</v>
      </c>
      <c r="C2994">
        <v>155</v>
      </c>
      <c r="D2994" s="1">
        <v>30810</v>
      </c>
      <c r="E2994" s="10">
        <v>1984</v>
      </c>
      <c r="F2994">
        <v>6</v>
      </c>
      <c r="G2994">
        <v>0</v>
      </c>
      <c r="H2994" s="12">
        <f>ufc_fighters[[#This Row],[weight_pounds]]*0.45359237</f>
        <v>70.306817350000003</v>
      </c>
      <c r="I2994" s="12">
        <f>ufc_fighters[[#This Row],[height_feet]]*30.48+ufc_fighters[[#This Row],[height_inches]]*2.54</f>
        <v>182.88</v>
      </c>
    </row>
    <row r="2995" spans="1:9">
      <c r="A2995">
        <v>2994</v>
      </c>
      <c r="B2995" t="s">
        <v>2999</v>
      </c>
      <c r="C2995">
        <v>135</v>
      </c>
      <c r="D2995" s="1">
        <v>33112</v>
      </c>
      <c r="E2995" s="10">
        <v>1990</v>
      </c>
      <c r="F2995">
        <v>5</v>
      </c>
      <c r="G2995">
        <v>7</v>
      </c>
      <c r="H2995" s="12">
        <f>ufc_fighters[[#This Row],[weight_pounds]]*0.45359237</f>
        <v>61.23496995</v>
      </c>
      <c r="I2995" s="12">
        <f>ufc_fighters[[#This Row],[height_feet]]*30.48+ufc_fighters[[#This Row],[height_inches]]*2.54</f>
        <v>170.18</v>
      </c>
    </row>
    <row r="2996" spans="1:9">
      <c r="A2996">
        <v>2995</v>
      </c>
      <c r="B2996" t="s">
        <v>3000</v>
      </c>
      <c r="C2996">
        <v>125</v>
      </c>
      <c r="D2996" s="1">
        <v>32196</v>
      </c>
      <c r="E2996" s="10">
        <v>1988</v>
      </c>
      <c r="F2996">
        <v>5</v>
      </c>
      <c r="G2996">
        <v>5</v>
      </c>
      <c r="H2996" s="12">
        <f>ufc_fighters[[#This Row],[weight_pounds]]*0.45359237</f>
        <v>56.699046250000002</v>
      </c>
      <c r="I2996" s="12">
        <f>ufc_fighters[[#This Row],[height_feet]]*30.48+ufc_fighters[[#This Row],[height_inches]]*2.54</f>
        <v>165.1</v>
      </c>
    </row>
    <row r="2997" spans="1:9">
      <c r="A2997">
        <v>2996</v>
      </c>
      <c r="B2997" t="s">
        <v>3001</v>
      </c>
      <c r="C2997">
        <v>135</v>
      </c>
      <c r="D2997" s="1">
        <v>34572</v>
      </c>
      <c r="E2997" s="10">
        <v>1994</v>
      </c>
      <c r="F2997">
        <v>5</v>
      </c>
      <c r="G2997">
        <v>6</v>
      </c>
      <c r="H2997" s="12">
        <f>ufc_fighters[[#This Row],[weight_pounds]]*0.45359237</f>
        <v>61.23496995</v>
      </c>
      <c r="I2997" s="12">
        <f>ufc_fighters[[#This Row],[height_feet]]*30.48+ufc_fighters[[#This Row],[height_inches]]*2.54</f>
        <v>167.64000000000001</v>
      </c>
    </row>
    <row r="2998" spans="1:9">
      <c r="A2998">
        <v>2997</v>
      </c>
      <c r="B2998" t="s">
        <v>3002</v>
      </c>
      <c r="C2998">
        <v>185</v>
      </c>
      <c r="D2998" s="1">
        <v>32702</v>
      </c>
      <c r="E2998" s="10">
        <v>1989</v>
      </c>
      <c r="F2998">
        <v>6</v>
      </c>
      <c r="G2998">
        <v>0</v>
      </c>
      <c r="H2998" s="12">
        <f>ufc_fighters[[#This Row],[weight_pounds]]*0.45359237</f>
        <v>83.914588450000011</v>
      </c>
      <c r="I2998" s="12">
        <f>ufc_fighters[[#This Row],[height_feet]]*30.48+ufc_fighters[[#This Row],[height_inches]]*2.54</f>
        <v>182.88</v>
      </c>
    </row>
    <row r="2999" spans="1:9">
      <c r="A2999">
        <v>2998</v>
      </c>
      <c r="B2999" t="s">
        <v>3003</v>
      </c>
      <c r="C2999">
        <v>125</v>
      </c>
      <c r="D2999" s="1">
        <v>35464</v>
      </c>
      <c r="E2999" s="10">
        <v>1997</v>
      </c>
      <c r="F2999">
        <v>5</v>
      </c>
      <c r="G2999">
        <v>4</v>
      </c>
      <c r="H2999" s="12">
        <f>ufc_fighters[[#This Row],[weight_pounds]]*0.45359237</f>
        <v>56.699046250000002</v>
      </c>
      <c r="I2999" s="12">
        <f>ufc_fighters[[#This Row],[height_feet]]*30.48+ufc_fighters[[#This Row],[height_inches]]*2.54</f>
        <v>162.56</v>
      </c>
    </row>
    <row r="3000" spans="1:9">
      <c r="A3000">
        <v>2999</v>
      </c>
      <c r="B3000" t="s">
        <v>3004</v>
      </c>
      <c r="C3000">
        <v>145</v>
      </c>
      <c r="D3000" s="1">
        <v>31220</v>
      </c>
      <c r="E3000" s="10">
        <v>1985</v>
      </c>
      <c r="F3000">
        <v>5</v>
      </c>
      <c r="G3000">
        <v>7</v>
      </c>
      <c r="H3000" s="12">
        <f>ufc_fighters[[#This Row],[weight_pounds]]*0.45359237</f>
        <v>65.770893650000005</v>
      </c>
      <c r="I3000" s="12">
        <f>ufc_fighters[[#This Row],[height_feet]]*30.48+ufc_fighters[[#This Row],[height_inches]]*2.54</f>
        <v>170.18</v>
      </c>
    </row>
    <row r="3001" spans="1:9">
      <c r="A3001">
        <v>3000</v>
      </c>
      <c r="B3001" t="s">
        <v>3005</v>
      </c>
      <c r="C3001">
        <v>185</v>
      </c>
      <c r="D3001" s="1">
        <v>33717</v>
      </c>
      <c r="E3001" s="10">
        <v>1992</v>
      </c>
      <c r="F3001">
        <v>6</v>
      </c>
      <c r="G3001">
        <v>2</v>
      </c>
      <c r="H3001" s="12">
        <f>ufc_fighters[[#This Row],[weight_pounds]]*0.45359237</f>
        <v>83.914588450000011</v>
      </c>
      <c r="I3001" s="12">
        <f>ufc_fighters[[#This Row],[height_feet]]*30.48+ufc_fighters[[#This Row],[height_inches]]*2.54</f>
        <v>187.96</v>
      </c>
    </row>
    <row r="3002" spans="1:9">
      <c r="A3002">
        <v>3001</v>
      </c>
      <c r="B3002" t="s">
        <v>3006</v>
      </c>
      <c r="C3002">
        <v>242</v>
      </c>
      <c r="D3002" s="1"/>
      <c r="E3002" s="10">
        <v>0</v>
      </c>
      <c r="F3002">
        <v>6</v>
      </c>
      <c r="G3002">
        <v>3</v>
      </c>
      <c r="H3002" s="12">
        <f>ufc_fighters[[#This Row],[weight_pounds]]*0.45359237</f>
        <v>109.76935354000001</v>
      </c>
      <c r="I3002" s="12">
        <f>ufc_fighters[[#This Row],[height_feet]]*30.48+ufc_fighters[[#This Row],[height_inches]]*2.54</f>
        <v>190.5</v>
      </c>
    </row>
    <row r="3003" spans="1:9">
      <c r="A3003">
        <v>3002</v>
      </c>
      <c r="B3003" t="s">
        <v>3007</v>
      </c>
      <c r="C3003">
        <v>145</v>
      </c>
      <c r="D3003" s="1">
        <v>33858</v>
      </c>
      <c r="E3003" s="10">
        <v>1992</v>
      </c>
      <c r="F3003">
        <v>5</v>
      </c>
      <c r="G3003">
        <v>6</v>
      </c>
      <c r="H3003" s="12">
        <f>ufc_fighters[[#This Row],[weight_pounds]]*0.45359237</f>
        <v>65.770893650000005</v>
      </c>
      <c r="I3003" s="12">
        <f>ufc_fighters[[#This Row],[height_feet]]*30.48+ufc_fighters[[#This Row],[height_inches]]*2.54</f>
        <v>167.64000000000001</v>
      </c>
    </row>
    <row r="3004" spans="1:9">
      <c r="A3004">
        <v>3003</v>
      </c>
      <c r="B3004" t="s">
        <v>3008</v>
      </c>
      <c r="C3004">
        <v>155</v>
      </c>
      <c r="D3004" s="1">
        <v>31677</v>
      </c>
      <c r="E3004" s="10">
        <v>1986</v>
      </c>
      <c r="F3004">
        <v>5</v>
      </c>
      <c r="G3004">
        <v>11</v>
      </c>
      <c r="H3004" s="12">
        <f>ufc_fighters[[#This Row],[weight_pounds]]*0.45359237</f>
        <v>70.306817350000003</v>
      </c>
      <c r="I3004" s="12">
        <f>ufc_fighters[[#This Row],[height_feet]]*30.48+ufc_fighters[[#This Row],[height_inches]]*2.54</f>
        <v>180.34</v>
      </c>
    </row>
    <row r="3005" spans="1:9">
      <c r="A3005">
        <v>3004</v>
      </c>
      <c r="B3005" t="s">
        <v>3009</v>
      </c>
      <c r="C3005">
        <v>170</v>
      </c>
      <c r="D3005" s="1">
        <v>27230</v>
      </c>
      <c r="E3005" s="10">
        <v>1974</v>
      </c>
      <c r="F3005">
        <v>6</v>
      </c>
      <c r="G3005">
        <v>0</v>
      </c>
      <c r="H3005" s="12">
        <f>ufc_fighters[[#This Row],[weight_pounds]]*0.45359237</f>
        <v>77.110702900000007</v>
      </c>
      <c r="I3005" s="12">
        <f>ufc_fighters[[#This Row],[height_feet]]*30.48+ufc_fighters[[#This Row],[height_inches]]*2.54</f>
        <v>182.88</v>
      </c>
    </row>
    <row r="3006" spans="1:9">
      <c r="A3006">
        <v>3005</v>
      </c>
      <c r="B3006" t="s">
        <v>3010</v>
      </c>
      <c r="C3006">
        <v>135</v>
      </c>
      <c r="D3006" s="1">
        <v>33847</v>
      </c>
      <c r="E3006" s="10">
        <v>1992</v>
      </c>
      <c r="F3006">
        <v>5</v>
      </c>
      <c r="G3006">
        <v>6</v>
      </c>
      <c r="H3006" s="12">
        <f>ufc_fighters[[#This Row],[weight_pounds]]*0.45359237</f>
        <v>61.23496995</v>
      </c>
      <c r="I3006" s="12">
        <f>ufc_fighters[[#This Row],[height_feet]]*30.48+ufc_fighters[[#This Row],[height_inches]]*2.54</f>
        <v>167.64000000000001</v>
      </c>
    </row>
    <row r="3007" spans="1:9">
      <c r="A3007">
        <v>3006</v>
      </c>
      <c r="B3007" t="s">
        <v>3011</v>
      </c>
      <c r="C3007">
        <v>260</v>
      </c>
      <c r="D3007" s="1">
        <v>29071</v>
      </c>
      <c r="E3007" s="10">
        <v>1979</v>
      </c>
      <c r="F3007">
        <v>6</v>
      </c>
      <c r="G3007">
        <v>10</v>
      </c>
      <c r="H3007" s="12">
        <f>ufc_fighters[[#This Row],[weight_pounds]]*0.45359237</f>
        <v>117.9340162</v>
      </c>
      <c r="I3007" s="12">
        <f>ufc_fighters[[#This Row],[height_feet]]*30.48+ufc_fighters[[#This Row],[height_inches]]*2.54</f>
        <v>208.28</v>
      </c>
    </row>
    <row r="3008" spans="1:9">
      <c r="A3008">
        <v>3007</v>
      </c>
      <c r="B3008" t="s">
        <v>3012</v>
      </c>
      <c r="C3008">
        <v>170</v>
      </c>
      <c r="D3008" s="1"/>
      <c r="E3008" s="10">
        <v>0</v>
      </c>
      <c r="H3008" s="12">
        <f>ufc_fighters[[#This Row],[weight_pounds]]*0.45359237</f>
        <v>77.110702900000007</v>
      </c>
      <c r="I3008" s="12">
        <f>ufc_fighters[[#This Row],[height_feet]]*30.48+ufc_fighters[[#This Row],[height_inches]]*2.54</f>
        <v>0</v>
      </c>
    </row>
    <row r="3009" spans="1:9">
      <c r="A3009">
        <v>3008</v>
      </c>
      <c r="B3009" t="s">
        <v>3013</v>
      </c>
      <c r="C3009">
        <v>155</v>
      </c>
      <c r="D3009" s="1">
        <v>31334</v>
      </c>
      <c r="E3009" s="10">
        <v>1985</v>
      </c>
      <c r="F3009">
        <v>5</v>
      </c>
      <c r="G3009">
        <v>11</v>
      </c>
      <c r="H3009" s="12">
        <f>ufc_fighters[[#This Row],[weight_pounds]]*0.45359237</f>
        <v>70.306817350000003</v>
      </c>
      <c r="I3009" s="12">
        <f>ufc_fighters[[#This Row],[height_feet]]*30.48+ufc_fighters[[#This Row],[height_inches]]*2.54</f>
        <v>180.34</v>
      </c>
    </row>
    <row r="3010" spans="1:9">
      <c r="A3010">
        <v>3009</v>
      </c>
      <c r="B3010" t="s">
        <v>3014</v>
      </c>
      <c r="C3010">
        <v>185</v>
      </c>
      <c r="D3010" s="1">
        <v>26791</v>
      </c>
      <c r="E3010" s="10">
        <v>1973</v>
      </c>
      <c r="F3010">
        <v>5</v>
      </c>
      <c r="G3010">
        <v>9</v>
      </c>
      <c r="H3010" s="12">
        <f>ufc_fighters[[#This Row],[weight_pounds]]*0.45359237</f>
        <v>83.914588450000011</v>
      </c>
      <c r="I3010" s="12">
        <f>ufc_fighters[[#This Row],[height_feet]]*30.48+ufc_fighters[[#This Row],[height_inches]]*2.54</f>
        <v>175.26</v>
      </c>
    </row>
    <row r="3011" spans="1:9">
      <c r="A3011">
        <v>3010</v>
      </c>
      <c r="B3011" t="s">
        <v>3015</v>
      </c>
      <c r="C3011">
        <v>260</v>
      </c>
      <c r="D3011" s="1">
        <v>32390</v>
      </c>
      <c r="E3011" s="10">
        <v>1988</v>
      </c>
      <c r="F3011">
        <v>6</v>
      </c>
      <c r="G3011">
        <v>5</v>
      </c>
      <c r="H3011" s="12">
        <f>ufc_fighters[[#This Row],[weight_pounds]]*0.45359237</f>
        <v>117.9340162</v>
      </c>
      <c r="I3011" s="12">
        <f>ufc_fighters[[#This Row],[height_feet]]*30.48+ufc_fighters[[#This Row],[height_inches]]*2.54</f>
        <v>195.57999999999998</v>
      </c>
    </row>
    <row r="3012" spans="1:9">
      <c r="A3012">
        <v>3011</v>
      </c>
      <c r="B3012" t="s">
        <v>3016</v>
      </c>
      <c r="C3012">
        <v>155</v>
      </c>
      <c r="D3012" s="1">
        <v>29271</v>
      </c>
      <c r="E3012" s="10">
        <v>1980</v>
      </c>
      <c r="F3012">
        <v>5</v>
      </c>
      <c r="G3012">
        <v>8</v>
      </c>
      <c r="H3012" s="12">
        <f>ufc_fighters[[#This Row],[weight_pounds]]*0.45359237</f>
        <v>70.306817350000003</v>
      </c>
      <c r="I3012" s="12">
        <f>ufc_fighters[[#This Row],[height_feet]]*30.48+ufc_fighters[[#This Row],[height_inches]]*2.54</f>
        <v>172.72</v>
      </c>
    </row>
    <row r="3013" spans="1:9">
      <c r="A3013">
        <v>3012</v>
      </c>
      <c r="B3013" t="s">
        <v>3017</v>
      </c>
      <c r="C3013">
        <v>205</v>
      </c>
      <c r="D3013" s="1">
        <v>25977</v>
      </c>
      <c r="E3013" s="10">
        <v>1971</v>
      </c>
      <c r="F3013">
        <v>6</v>
      </c>
      <c r="G3013">
        <v>3</v>
      </c>
      <c r="H3013" s="12">
        <f>ufc_fighters[[#This Row],[weight_pounds]]*0.45359237</f>
        <v>92.986435850000007</v>
      </c>
      <c r="I3013" s="12">
        <f>ufc_fighters[[#This Row],[height_feet]]*30.48+ufc_fighters[[#This Row],[height_inches]]*2.54</f>
        <v>190.5</v>
      </c>
    </row>
    <row r="3014" spans="1:9">
      <c r="A3014">
        <v>3013</v>
      </c>
      <c r="B3014" t="s">
        <v>3018</v>
      </c>
      <c r="C3014">
        <v>245</v>
      </c>
      <c r="D3014" s="1">
        <v>35164</v>
      </c>
      <c r="E3014" s="10">
        <v>1996</v>
      </c>
      <c r="F3014">
        <v>6</v>
      </c>
      <c r="G3014">
        <v>2</v>
      </c>
      <c r="H3014" s="12">
        <f>ufc_fighters[[#This Row],[weight_pounds]]*0.45359237</f>
        <v>111.13013065000001</v>
      </c>
      <c r="I3014" s="12">
        <f>ufc_fighters[[#This Row],[height_feet]]*30.48+ufc_fighters[[#This Row],[height_inches]]*2.54</f>
        <v>187.96</v>
      </c>
    </row>
    <row r="3015" spans="1:9">
      <c r="A3015">
        <v>3014</v>
      </c>
      <c r="B3015" t="s">
        <v>3019</v>
      </c>
      <c r="C3015">
        <v>185</v>
      </c>
      <c r="D3015" s="1">
        <v>27908</v>
      </c>
      <c r="E3015" s="10">
        <v>1976</v>
      </c>
      <c r="F3015">
        <v>6</v>
      </c>
      <c r="G3015">
        <v>2</v>
      </c>
      <c r="H3015" s="12">
        <f>ufc_fighters[[#This Row],[weight_pounds]]*0.45359237</f>
        <v>83.914588450000011</v>
      </c>
      <c r="I3015" s="12">
        <f>ufc_fighters[[#This Row],[height_feet]]*30.48+ufc_fighters[[#This Row],[height_inches]]*2.54</f>
        <v>187.96</v>
      </c>
    </row>
    <row r="3016" spans="1:9">
      <c r="A3016">
        <v>3015</v>
      </c>
      <c r="B3016" t="s">
        <v>3020</v>
      </c>
      <c r="C3016">
        <v>135</v>
      </c>
      <c r="D3016" s="1"/>
      <c r="E3016" s="10">
        <v>0</v>
      </c>
      <c r="F3016">
        <v>5</v>
      </c>
      <c r="G3016">
        <v>7</v>
      </c>
      <c r="H3016" s="12">
        <f>ufc_fighters[[#This Row],[weight_pounds]]*0.45359237</f>
        <v>61.23496995</v>
      </c>
      <c r="I3016" s="12">
        <f>ufc_fighters[[#This Row],[height_feet]]*30.48+ufc_fighters[[#This Row],[height_inches]]*2.54</f>
        <v>170.18</v>
      </c>
    </row>
    <row r="3017" spans="1:9">
      <c r="A3017">
        <v>3016</v>
      </c>
      <c r="B3017" t="s">
        <v>3021</v>
      </c>
      <c r="C3017">
        <v>143</v>
      </c>
      <c r="D3017" s="1">
        <v>27388</v>
      </c>
      <c r="E3017" s="10">
        <v>1974</v>
      </c>
      <c r="F3017">
        <v>5</v>
      </c>
      <c r="G3017">
        <v>7</v>
      </c>
      <c r="H3017" s="12">
        <f>ufc_fighters[[#This Row],[weight_pounds]]*0.45359237</f>
        <v>64.86370891</v>
      </c>
      <c r="I3017" s="12">
        <f>ufc_fighters[[#This Row],[height_feet]]*30.48+ufc_fighters[[#This Row],[height_inches]]*2.54</f>
        <v>170.18</v>
      </c>
    </row>
    <row r="3018" spans="1:9">
      <c r="A3018">
        <v>3017</v>
      </c>
      <c r="B3018" t="s">
        <v>3022</v>
      </c>
      <c r="C3018">
        <v>125</v>
      </c>
      <c r="D3018" s="1"/>
      <c r="E3018" s="10">
        <v>0</v>
      </c>
      <c r="F3018">
        <v>5</v>
      </c>
      <c r="G3018">
        <v>5</v>
      </c>
      <c r="H3018" s="12">
        <f>ufc_fighters[[#This Row],[weight_pounds]]*0.45359237</f>
        <v>56.699046250000002</v>
      </c>
      <c r="I3018" s="12">
        <f>ufc_fighters[[#This Row],[height_feet]]*30.48+ufc_fighters[[#This Row],[height_inches]]*2.54</f>
        <v>165.1</v>
      </c>
    </row>
    <row r="3019" spans="1:9">
      <c r="A3019">
        <v>3018</v>
      </c>
      <c r="B3019" t="s">
        <v>3023</v>
      </c>
      <c r="C3019">
        <v>145</v>
      </c>
      <c r="D3019" s="1">
        <v>28868</v>
      </c>
      <c r="E3019" s="10">
        <v>1979</v>
      </c>
      <c r="F3019">
        <v>5</v>
      </c>
      <c r="G3019">
        <v>6</v>
      </c>
      <c r="H3019" s="12">
        <f>ufc_fighters[[#This Row],[weight_pounds]]*0.45359237</f>
        <v>65.770893650000005</v>
      </c>
      <c r="I3019" s="12">
        <f>ufc_fighters[[#This Row],[height_feet]]*30.48+ufc_fighters[[#This Row],[height_inches]]*2.54</f>
        <v>167.64000000000001</v>
      </c>
    </row>
    <row r="3020" spans="1:9">
      <c r="A3020">
        <v>3019</v>
      </c>
      <c r="B3020" t="s">
        <v>3024</v>
      </c>
      <c r="C3020">
        <v>145</v>
      </c>
      <c r="D3020" s="1">
        <v>31178</v>
      </c>
      <c r="E3020" s="10">
        <v>1985</v>
      </c>
      <c r="F3020">
        <v>5</v>
      </c>
      <c r="G3020">
        <v>11</v>
      </c>
      <c r="H3020" s="12">
        <f>ufc_fighters[[#This Row],[weight_pounds]]*0.45359237</f>
        <v>65.770893650000005</v>
      </c>
      <c r="I3020" s="12">
        <f>ufc_fighters[[#This Row],[height_feet]]*30.48+ufc_fighters[[#This Row],[height_inches]]*2.54</f>
        <v>180.34</v>
      </c>
    </row>
    <row r="3021" spans="1:9">
      <c r="A3021">
        <v>3020</v>
      </c>
      <c r="B3021" t="s">
        <v>3025</v>
      </c>
      <c r="C3021">
        <v>265</v>
      </c>
      <c r="D3021" s="1">
        <v>24495</v>
      </c>
      <c r="E3021" s="10">
        <v>1967</v>
      </c>
      <c r="F3021">
        <v>6</v>
      </c>
      <c r="G3021">
        <v>3</v>
      </c>
      <c r="H3021" s="12">
        <f>ufc_fighters[[#This Row],[weight_pounds]]*0.45359237</f>
        <v>120.20197805000001</v>
      </c>
      <c r="I3021" s="12">
        <f>ufc_fighters[[#This Row],[height_feet]]*30.48+ufc_fighters[[#This Row],[height_inches]]*2.54</f>
        <v>190.5</v>
      </c>
    </row>
    <row r="3022" spans="1:9">
      <c r="A3022">
        <v>3021</v>
      </c>
      <c r="B3022" t="s">
        <v>3026</v>
      </c>
      <c r="C3022">
        <v>145</v>
      </c>
      <c r="D3022" s="1"/>
      <c r="E3022" s="10">
        <v>0</v>
      </c>
      <c r="F3022">
        <v>5</v>
      </c>
      <c r="G3022">
        <v>6</v>
      </c>
      <c r="H3022" s="12">
        <f>ufc_fighters[[#This Row],[weight_pounds]]*0.45359237</f>
        <v>65.770893650000005</v>
      </c>
      <c r="I3022" s="12">
        <f>ufc_fighters[[#This Row],[height_feet]]*30.48+ufc_fighters[[#This Row],[height_inches]]*2.54</f>
        <v>167.64000000000001</v>
      </c>
    </row>
    <row r="3023" spans="1:9">
      <c r="A3023">
        <v>3022</v>
      </c>
      <c r="B3023" t="s">
        <v>3027</v>
      </c>
      <c r="C3023">
        <v>199</v>
      </c>
      <c r="D3023" s="1">
        <v>28415</v>
      </c>
      <c r="E3023" s="10">
        <v>1977</v>
      </c>
      <c r="F3023">
        <v>6</v>
      </c>
      <c r="G3023">
        <v>0</v>
      </c>
      <c r="H3023" s="12">
        <f>ufc_fighters[[#This Row],[weight_pounds]]*0.45359237</f>
        <v>90.264881630000005</v>
      </c>
      <c r="I3023" s="12">
        <f>ufc_fighters[[#This Row],[height_feet]]*30.48+ufc_fighters[[#This Row],[height_inches]]*2.54</f>
        <v>182.88</v>
      </c>
    </row>
    <row r="3024" spans="1:9">
      <c r="A3024">
        <v>3023</v>
      </c>
      <c r="B3024" t="s">
        <v>3028</v>
      </c>
      <c r="C3024">
        <v>225</v>
      </c>
      <c r="D3024" s="1">
        <v>23251</v>
      </c>
      <c r="E3024" s="10">
        <v>1963</v>
      </c>
      <c r="F3024">
        <v>6</v>
      </c>
      <c r="G3024">
        <v>2</v>
      </c>
      <c r="H3024" s="12">
        <f>ufc_fighters[[#This Row],[weight_pounds]]*0.45359237</f>
        <v>102.05828325</v>
      </c>
      <c r="I3024" s="12">
        <f>ufc_fighters[[#This Row],[height_feet]]*30.48+ufc_fighters[[#This Row],[height_inches]]*2.54</f>
        <v>187.96</v>
      </c>
    </row>
    <row r="3025" spans="1:9">
      <c r="A3025">
        <v>3024</v>
      </c>
      <c r="B3025" t="s">
        <v>3029</v>
      </c>
      <c r="C3025">
        <v>200</v>
      </c>
      <c r="D3025" s="1"/>
      <c r="E3025" s="10">
        <v>0</v>
      </c>
      <c r="F3025">
        <v>5</v>
      </c>
      <c r="G3025">
        <v>10</v>
      </c>
      <c r="H3025" s="12">
        <f>ufc_fighters[[#This Row],[weight_pounds]]*0.45359237</f>
        <v>90.718474000000001</v>
      </c>
      <c r="I3025" s="12">
        <f>ufc_fighters[[#This Row],[height_feet]]*30.48+ufc_fighters[[#This Row],[height_inches]]*2.54</f>
        <v>177.8</v>
      </c>
    </row>
    <row r="3026" spans="1:9">
      <c r="A3026">
        <v>3025</v>
      </c>
      <c r="B3026" t="s">
        <v>3030</v>
      </c>
      <c r="C3026">
        <v>221</v>
      </c>
      <c r="D3026" s="1">
        <v>22628</v>
      </c>
      <c r="E3026" s="10">
        <v>1961</v>
      </c>
      <c r="F3026">
        <v>6</v>
      </c>
      <c r="G3026">
        <v>2</v>
      </c>
      <c r="H3026" s="12">
        <f>ufc_fighters[[#This Row],[weight_pounds]]*0.45359237</f>
        <v>100.24391377000001</v>
      </c>
      <c r="I3026" s="12">
        <f>ufc_fighters[[#This Row],[height_feet]]*30.48+ufc_fighters[[#This Row],[height_inches]]*2.54</f>
        <v>187.96</v>
      </c>
    </row>
    <row r="3027" spans="1:9">
      <c r="A3027">
        <v>3026</v>
      </c>
      <c r="B3027" t="s">
        <v>3031</v>
      </c>
      <c r="C3027">
        <v>185</v>
      </c>
      <c r="D3027" s="1">
        <v>28996</v>
      </c>
      <c r="E3027" s="10">
        <v>1979</v>
      </c>
      <c r="F3027">
        <v>6</v>
      </c>
      <c r="G3027">
        <v>0</v>
      </c>
      <c r="H3027" s="12">
        <f>ufc_fighters[[#This Row],[weight_pounds]]*0.45359237</f>
        <v>83.914588450000011</v>
      </c>
      <c r="I3027" s="12">
        <f>ufc_fighters[[#This Row],[height_feet]]*30.48+ufc_fighters[[#This Row],[height_inches]]*2.54</f>
        <v>182.88</v>
      </c>
    </row>
    <row r="3028" spans="1:9">
      <c r="A3028">
        <v>3027</v>
      </c>
      <c r="B3028" t="s">
        <v>3032</v>
      </c>
      <c r="D3028" s="1"/>
      <c r="E3028" s="10">
        <v>0</v>
      </c>
      <c r="H3028" s="12">
        <f>ufc_fighters[[#This Row],[weight_pounds]]*0.45359237</f>
        <v>0</v>
      </c>
      <c r="I3028" s="12">
        <f>ufc_fighters[[#This Row],[height_feet]]*30.48+ufc_fighters[[#This Row],[height_inches]]*2.54</f>
        <v>0</v>
      </c>
    </row>
    <row r="3029" spans="1:9">
      <c r="A3029">
        <v>3028</v>
      </c>
      <c r="B3029" t="s">
        <v>3033</v>
      </c>
      <c r="C3029">
        <v>155</v>
      </c>
      <c r="D3029" s="1">
        <v>30134</v>
      </c>
      <c r="E3029" s="10">
        <v>1982</v>
      </c>
      <c r="F3029">
        <v>6</v>
      </c>
      <c r="G3029">
        <v>0</v>
      </c>
      <c r="H3029" s="12">
        <f>ufc_fighters[[#This Row],[weight_pounds]]*0.45359237</f>
        <v>70.306817350000003</v>
      </c>
      <c r="I3029" s="12">
        <f>ufc_fighters[[#This Row],[height_feet]]*30.48+ufc_fighters[[#This Row],[height_inches]]*2.54</f>
        <v>182.88</v>
      </c>
    </row>
    <row r="3030" spans="1:9">
      <c r="A3030">
        <v>3029</v>
      </c>
      <c r="B3030" t="s">
        <v>3034</v>
      </c>
      <c r="D3030" s="1"/>
      <c r="E3030" s="10">
        <v>0</v>
      </c>
      <c r="H3030" s="12">
        <f>ufc_fighters[[#This Row],[weight_pounds]]*0.45359237</f>
        <v>0</v>
      </c>
      <c r="I3030" s="12">
        <f>ufc_fighters[[#This Row],[height_feet]]*30.48+ufc_fighters[[#This Row],[height_inches]]*2.54</f>
        <v>0</v>
      </c>
    </row>
    <row r="3031" spans="1:9">
      <c r="A3031">
        <v>3030</v>
      </c>
      <c r="B3031" t="s">
        <v>3035</v>
      </c>
      <c r="C3031">
        <v>170</v>
      </c>
      <c r="D3031" s="1"/>
      <c r="E3031" s="10">
        <v>0</v>
      </c>
      <c r="F3031">
        <v>6</v>
      </c>
      <c r="G3031">
        <v>0</v>
      </c>
      <c r="H3031" s="12">
        <f>ufc_fighters[[#This Row],[weight_pounds]]*0.45359237</f>
        <v>77.110702900000007</v>
      </c>
      <c r="I3031" s="12">
        <f>ufc_fighters[[#This Row],[height_feet]]*30.48+ufc_fighters[[#This Row],[height_inches]]*2.54</f>
        <v>182.88</v>
      </c>
    </row>
    <row r="3032" spans="1:9">
      <c r="A3032">
        <v>3031</v>
      </c>
      <c r="B3032" t="s">
        <v>3036</v>
      </c>
      <c r="C3032">
        <v>155</v>
      </c>
      <c r="D3032" s="1"/>
      <c r="E3032" s="10">
        <v>0</v>
      </c>
      <c r="H3032" s="12">
        <f>ufc_fighters[[#This Row],[weight_pounds]]*0.45359237</f>
        <v>70.306817350000003</v>
      </c>
      <c r="I3032" s="12">
        <f>ufc_fighters[[#This Row],[height_feet]]*30.48+ufc_fighters[[#This Row],[height_inches]]*2.54</f>
        <v>0</v>
      </c>
    </row>
    <row r="3033" spans="1:9">
      <c r="A3033">
        <v>3032</v>
      </c>
      <c r="B3033" t="s">
        <v>3037</v>
      </c>
      <c r="C3033">
        <v>185</v>
      </c>
      <c r="D3033" s="1"/>
      <c r="E3033" s="10">
        <v>0</v>
      </c>
      <c r="F3033">
        <v>5</v>
      </c>
      <c r="G3033">
        <v>8</v>
      </c>
      <c r="H3033" s="12">
        <f>ufc_fighters[[#This Row],[weight_pounds]]*0.45359237</f>
        <v>83.914588450000011</v>
      </c>
      <c r="I3033" s="12">
        <f>ufc_fighters[[#This Row],[height_feet]]*30.48+ufc_fighters[[#This Row],[height_inches]]*2.54</f>
        <v>172.72</v>
      </c>
    </row>
    <row r="3034" spans="1:9">
      <c r="A3034">
        <v>3033</v>
      </c>
      <c r="B3034" t="s">
        <v>3038</v>
      </c>
      <c r="C3034">
        <v>185</v>
      </c>
      <c r="D3034" s="1">
        <v>29591</v>
      </c>
      <c r="E3034" s="10">
        <v>1981</v>
      </c>
      <c r="F3034">
        <v>6</v>
      </c>
      <c r="G3034">
        <v>3</v>
      </c>
      <c r="H3034" s="12">
        <f>ufc_fighters[[#This Row],[weight_pounds]]*0.45359237</f>
        <v>83.914588450000011</v>
      </c>
      <c r="I3034" s="12">
        <f>ufc_fighters[[#This Row],[height_feet]]*30.48+ufc_fighters[[#This Row],[height_inches]]*2.54</f>
        <v>190.5</v>
      </c>
    </row>
    <row r="3035" spans="1:9">
      <c r="A3035">
        <v>3034</v>
      </c>
      <c r="B3035" t="s">
        <v>3039</v>
      </c>
      <c r="C3035">
        <v>205</v>
      </c>
      <c r="D3035" s="1">
        <v>32350</v>
      </c>
      <c r="E3035" s="10">
        <v>1988</v>
      </c>
      <c r="F3035">
        <v>6</v>
      </c>
      <c r="G3035">
        <v>4</v>
      </c>
      <c r="H3035" s="12">
        <f>ufc_fighters[[#This Row],[weight_pounds]]*0.45359237</f>
        <v>92.986435850000007</v>
      </c>
      <c r="I3035" s="12">
        <f>ufc_fighters[[#This Row],[height_feet]]*30.48+ufc_fighters[[#This Row],[height_inches]]*2.54</f>
        <v>193.04</v>
      </c>
    </row>
    <row r="3036" spans="1:9">
      <c r="A3036">
        <v>3035</v>
      </c>
      <c r="B3036" t="s">
        <v>3040</v>
      </c>
      <c r="C3036">
        <v>155</v>
      </c>
      <c r="D3036" s="1">
        <v>32003</v>
      </c>
      <c r="E3036" s="10">
        <v>1987</v>
      </c>
      <c r="F3036">
        <v>6</v>
      </c>
      <c r="G3036">
        <v>0</v>
      </c>
      <c r="H3036" s="12">
        <f>ufc_fighters[[#This Row],[weight_pounds]]*0.45359237</f>
        <v>70.306817350000003</v>
      </c>
      <c r="I3036" s="12">
        <f>ufc_fighters[[#This Row],[height_feet]]*30.48+ufc_fighters[[#This Row],[height_inches]]*2.54</f>
        <v>182.88</v>
      </c>
    </row>
    <row r="3037" spans="1:9">
      <c r="A3037">
        <v>3036</v>
      </c>
      <c r="B3037" t="s">
        <v>3041</v>
      </c>
      <c r="C3037">
        <v>205</v>
      </c>
      <c r="D3037" s="1">
        <v>31242</v>
      </c>
      <c r="E3037" s="10">
        <v>1985</v>
      </c>
      <c r="F3037">
        <v>6</v>
      </c>
      <c r="G3037">
        <v>1</v>
      </c>
      <c r="H3037" s="12">
        <f>ufc_fighters[[#This Row],[weight_pounds]]*0.45359237</f>
        <v>92.986435850000007</v>
      </c>
      <c r="I3037" s="12">
        <f>ufc_fighters[[#This Row],[height_feet]]*30.48+ufc_fighters[[#This Row],[height_inches]]*2.54</f>
        <v>185.42</v>
      </c>
    </row>
    <row r="3038" spans="1:9">
      <c r="A3038">
        <v>3037</v>
      </c>
      <c r="B3038" t="s">
        <v>3042</v>
      </c>
      <c r="C3038">
        <v>185</v>
      </c>
      <c r="D3038" s="1">
        <v>29878</v>
      </c>
      <c r="E3038" s="10">
        <v>1981</v>
      </c>
      <c r="F3038">
        <v>5</v>
      </c>
      <c r="G3038">
        <v>9</v>
      </c>
      <c r="H3038" s="12">
        <f>ufc_fighters[[#This Row],[weight_pounds]]*0.45359237</f>
        <v>83.914588450000011</v>
      </c>
      <c r="I3038" s="12">
        <f>ufc_fighters[[#This Row],[height_feet]]*30.48+ufc_fighters[[#This Row],[height_inches]]*2.54</f>
        <v>175.26</v>
      </c>
    </row>
    <row r="3039" spans="1:9">
      <c r="A3039">
        <v>3038</v>
      </c>
      <c r="B3039" t="s">
        <v>3043</v>
      </c>
      <c r="C3039">
        <v>155</v>
      </c>
      <c r="D3039" s="1">
        <v>34180</v>
      </c>
      <c r="E3039" s="10">
        <v>1993</v>
      </c>
      <c r="F3039">
        <v>5</v>
      </c>
      <c r="G3039">
        <v>9</v>
      </c>
      <c r="H3039" s="12">
        <f>ufc_fighters[[#This Row],[weight_pounds]]*0.45359237</f>
        <v>70.306817350000003</v>
      </c>
      <c r="I3039" s="12">
        <f>ufc_fighters[[#This Row],[height_feet]]*30.48+ufc_fighters[[#This Row],[height_inches]]*2.54</f>
        <v>175.26</v>
      </c>
    </row>
    <row r="3040" spans="1:9">
      <c r="A3040">
        <v>3039</v>
      </c>
      <c r="B3040" t="s">
        <v>3044</v>
      </c>
      <c r="C3040">
        <v>135</v>
      </c>
      <c r="D3040" s="1">
        <v>30180</v>
      </c>
      <c r="E3040" s="10">
        <v>1982</v>
      </c>
      <c r="F3040">
        <v>5</v>
      </c>
      <c r="G3040">
        <v>9</v>
      </c>
      <c r="H3040" s="12">
        <f>ufc_fighters[[#This Row],[weight_pounds]]*0.45359237</f>
        <v>61.23496995</v>
      </c>
      <c r="I3040" s="12">
        <f>ufc_fighters[[#This Row],[height_feet]]*30.48+ufc_fighters[[#This Row],[height_inches]]*2.54</f>
        <v>175.26</v>
      </c>
    </row>
    <row r="3041" spans="1:9">
      <c r="A3041">
        <v>3040</v>
      </c>
      <c r="B3041" t="s">
        <v>3045</v>
      </c>
      <c r="C3041">
        <v>135</v>
      </c>
      <c r="D3041" s="1">
        <v>32603</v>
      </c>
      <c r="E3041" s="10">
        <v>1989</v>
      </c>
      <c r="F3041">
        <v>5</v>
      </c>
      <c r="G3041">
        <v>11</v>
      </c>
      <c r="H3041" s="12">
        <f>ufc_fighters[[#This Row],[weight_pounds]]*0.45359237</f>
        <v>61.23496995</v>
      </c>
      <c r="I3041" s="12">
        <f>ufc_fighters[[#This Row],[height_feet]]*30.48+ufc_fighters[[#This Row],[height_inches]]*2.54</f>
        <v>180.34</v>
      </c>
    </row>
    <row r="3042" spans="1:9">
      <c r="A3042">
        <v>3041</v>
      </c>
      <c r="B3042" t="s">
        <v>3046</v>
      </c>
      <c r="C3042">
        <v>145</v>
      </c>
      <c r="D3042" s="1"/>
      <c r="E3042" s="10">
        <v>0</v>
      </c>
      <c r="H3042" s="12">
        <f>ufc_fighters[[#This Row],[weight_pounds]]*0.45359237</f>
        <v>65.770893650000005</v>
      </c>
      <c r="I3042" s="12">
        <f>ufc_fighters[[#This Row],[height_feet]]*30.48+ufc_fighters[[#This Row],[height_inches]]*2.54</f>
        <v>0</v>
      </c>
    </row>
    <row r="3043" spans="1:9">
      <c r="A3043">
        <v>3042</v>
      </c>
      <c r="B3043" t="s">
        <v>3047</v>
      </c>
      <c r="C3043">
        <v>135</v>
      </c>
      <c r="D3043" s="1"/>
      <c r="E3043" s="10">
        <v>0</v>
      </c>
      <c r="F3043">
        <v>5</v>
      </c>
      <c r="G3043">
        <v>8</v>
      </c>
      <c r="H3043" s="12">
        <f>ufc_fighters[[#This Row],[weight_pounds]]*0.45359237</f>
        <v>61.23496995</v>
      </c>
      <c r="I3043" s="12">
        <f>ufc_fighters[[#This Row],[height_feet]]*30.48+ufc_fighters[[#This Row],[height_inches]]*2.54</f>
        <v>172.72</v>
      </c>
    </row>
    <row r="3044" spans="1:9">
      <c r="A3044">
        <v>3043</v>
      </c>
      <c r="B3044" t="s">
        <v>3048</v>
      </c>
      <c r="C3044">
        <v>125</v>
      </c>
      <c r="D3044" s="1">
        <v>34798</v>
      </c>
      <c r="E3044" s="10">
        <v>1995</v>
      </c>
      <c r="F3044">
        <v>5</v>
      </c>
      <c r="G3044">
        <v>6</v>
      </c>
      <c r="H3044" s="12">
        <f>ufc_fighters[[#This Row],[weight_pounds]]*0.45359237</f>
        <v>56.699046250000002</v>
      </c>
      <c r="I3044" s="12">
        <f>ufc_fighters[[#This Row],[height_feet]]*30.48+ufc_fighters[[#This Row],[height_inches]]*2.54</f>
        <v>167.64000000000001</v>
      </c>
    </row>
    <row r="3045" spans="1:9">
      <c r="A3045">
        <v>3044</v>
      </c>
      <c r="B3045" t="s">
        <v>3049</v>
      </c>
      <c r="C3045">
        <v>253</v>
      </c>
      <c r="D3045" s="1">
        <v>30168</v>
      </c>
      <c r="E3045" s="10">
        <v>1982</v>
      </c>
      <c r="F3045">
        <v>6</v>
      </c>
      <c r="G3045">
        <v>2</v>
      </c>
      <c r="H3045" s="12">
        <f>ufc_fighters[[#This Row],[weight_pounds]]*0.45359237</f>
        <v>114.75886961</v>
      </c>
      <c r="I3045" s="12">
        <f>ufc_fighters[[#This Row],[height_feet]]*30.48+ufc_fighters[[#This Row],[height_inches]]*2.54</f>
        <v>187.96</v>
      </c>
    </row>
    <row r="3046" spans="1:9">
      <c r="A3046">
        <v>3045</v>
      </c>
      <c r="B3046" t="s">
        <v>3050</v>
      </c>
      <c r="C3046">
        <v>135</v>
      </c>
      <c r="D3046" s="1">
        <v>33435</v>
      </c>
      <c r="E3046" s="10">
        <v>1991</v>
      </c>
      <c r="F3046">
        <v>5</v>
      </c>
      <c r="G3046">
        <v>9</v>
      </c>
      <c r="H3046" s="12">
        <f>ufc_fighters[[#This Row],[weight_pounds]]*0.45359237</f>
        <v>61.23496995</v>
      </c>
      <c r="I3046" s="12">
        <f>ufc_fighters[[#This Row],[height_feet]]*30.48+ufc_fighters[[#This Row],[height_inches]]*2.54</f>
        <v>175.26</v>
      </c>
    </row>
    <row r="3047" spans="1:9">
      <c r="A3047">
        <v>3046</v>
      </c>
      <c r="B3047" t="s">
        <v>3051</v>
      </c>
      <c r="C3047">
        <v>155</v>
      </c>
      <c r="D3047" s="1">
        <v>33467</v>
      </c>
      <c r="E3047" s="10">
        <v>1991</v>
      </c>
      <c r="F3047">
        <v>5</v>
      </c>
      <c r="G3047">
        <v>9</v>
      </c>
      <c r="H3047" s="12">
        <f>ufc_fighters[[#This Row],[weight_pounds]]*0.45359237</f>
        <v>70.306817350000003</v>
      </c>
      <c r="I3047" s="12">
        <f>ufc_fighters[[#This Row],[height_feet]]*30.48+ufc_fighters[[#This Row],[height_inches]]*2.54</f>
        <v>175.26</v>
      </c>
    </row>
    <row r="3048" spans="1:9">
      <c r="A3048">
        <v>3047</v>
      </c>
      <c r="B3048" t="s">
        <v>3052</v>
      </c>
      <c r="C3048">
        <v>170</v>
      </c>
      <c r="D3048" s="1">
        <v>34901</v>
      </c>
      <c r="E3048" s="10">
        <v>1995</v>
      </c>
      <c r="F3048">
        <v>5</v>
      </c>
      <c r="G3048">
        <v>10</v>
      </c>
      <c r="H3048" s="12">
        <f>ufc_fighters[[#This Row],[weight_pounds]]*0.45359237</f>
        <v>77.110702900000007</v>
      </c>
      <c r="I3048" s="12">
        <f>ufc_fighters[[#This Row],[height_feet]]*30.48+ufc_fighters[[#This Row],[height_inches]]*2.54</f>
        <v>177.8</v>
      </c>
    </row>
    <row r="3049" spans="1:9">
      <c r="A3049">
        <v>3048</v>
      </c>
      <c r="B3049" t="s">
        <v>3053</v>
      </c>
      <c r="C3049">
        <v>216</v>
      </c>
      <c r="D3049" s="1"/>
      <c r="E3049" s="10">
        <v>0</v>
      </c>
      <c r="F3049">
        <v>6</v>
      </c>
      <c r="G3049">
        <v>3</v>
      </c>
      <c r="H3049" s="12">
        <f>ufc_fighters[[#This Row],[weight_pounds]]*0.45359237</f>
        <v>97.97595192</v>
      </c>
      <c r="I3049" s="12">
        <f>ufc_fighters[[#This Row],[height_feet]]*30.48+ufc_fighters[[#This Row],[height_inches]]*2.54</f>
        <v>190.5</v>
      </c>
    </row>
    <row r="3050" spans="1:9">
      <c r="A3050">
        <v>3049</v>
      </c>
      <c r="B3050" t="s">
        <v>3054</v>
      </c>
      <c r="C3050">
        <v>205</v>
      </c>
      <c r="D3050" s="1">
        <v>27644</v>
      </c>
      <c r="E3050" s="10">
        <v>1975</v>
      </c>
      <c r="F3050">
        <v>6</v>
      </c>
      <c r="G3050">
        <v>1</v>
      </c>
      <c r="H3050" s="12">
        <f>ufc_fighters[[#This Row],[weight_pounds]]*0.45359237</f>
        <v>92.986435850000007</v>
      </c>
      <c r="I3050" s="12">
        <f>ufc_fighters[[#This Row],[height_feet]]*30.48+ufc_fighters[[#This Row],[height_inches]]*2.54</f>
        <v>185.42</v>
      </c>
    </row>
    <row r="3051" spans="1:9">
      <c r="A3051">
        <v>3050</v>
      </c>
      <c r="B3051" t="s">
        <v>3055</v>
      </c>
      <c r="C3051">
        <v>170</v>
      </c>
      <c r="D3051" s="1">
        <v>31788</v>
      </c>
      <c r="E3051" s="10">
        <v>1987</v>
      </c>
      <c r="F3051">
        <v>6</v>
      </c>
      <c r="G3051">
        <v>0</v>
      </c>
      <c r="H3051" s="12">
        <f>ufc_fighters[[#This Row],[weight_pounds]]*0.45359237</f>
        <v>77.110702900000007</v>
      </c>
      <c r="I3051" s="12">
        <f>ufc_fighters[[#This Row],[height_feet]]*30.48+ufc_fighters[[#This Row],[height_inches]]*2.54</f>
        <v>182.88</v>
      </c>
    </row>
    <row r="3052" spans="1:9">
      <c r="A3052">
        <v>3051</v>
      </c>
      <c r="B3052" t="s">
        <v>3056</v>
      </c>
      <c r="C3052">
        <v>205</v>
      </c>
      <c r="D3052" s="1">
        <v>30790</v>
      </c>
      <c r="E3052" s="10">
        <v>1984</v>
      </c>
      <c r="F3052">
        <v>5</v>
      </c>
      <c r="G3052">
        <v>10</v>
      </c>
      <c r="H3052" s="12">
        <f>ufc_fighters[[#This Row],[weight_pounds]]*0.45359237</f>
        <v>92.986435850000007</v>
      </c>
      <c r="I3052" s="12">
        <f>ufc_fighters[[#This Row],[height_feet]]*30.48+ufc_fighters[[#This Row],[height_inches]]*2.54</f>
        <v>177.8</v>
      </c>
    </row>
    <row r="3053" spans="1:9">
      <c r="A3053">
        <v>3052</v>
      </c>
      <c r="B3053" t="s">
        <v>3057</v>
      </c>
      <c r="C3053">
        <v>155</v>
      </c>
      <c r="D3053" s="1">
        <v>34208</v>
      </c>
      <c r="E3053" s="10">
        <v>1993</v>
      </c>
      <c r="F3053">
        <v>5</v>
      </c>
      <c r="G3053">
        <v>9</v>
      </c>
      <c r="H3053" s="12">
        <f>ufc_fighters[[#This Row],[weight_pounds]]*0.45359237</f>
        <v>70.306817350000003</v>
      </c>
      <c r="I3053" s="12">
        <f>ufc_fighters[[#This Row],[height_feet]]*30.48+ufc_fighters[[#This Row],[height_inches]]*2.54</f>
        <v>175.26</v>
      </c>
    </row>
    <row r="3054" spans="1:9">
      <c r="A3054">
        <v>3053</v>
      </c>
      <c r="B3054" t="s">
        <v>3058</v>
      </c>
      <c r="C3054">
        <v>155</v>
      </c>
      <c r="D3054" s="1"/>
      <c r="E3054" s="10">
        <v>0</v>
      </c>
      <c r="F3054">
        <v>5</v>
      </c>
      <c r="G3054">
        <v>11</v>
      </c>
      <c r="H3054" s="12">
        <f>ufc_fighters[[#This Row],[weight_pounds]]*0.45359237</f>
        <v>70.306817350000003</v>
      </c>
      <c r="I3054" s="12">
        <f>ufc_fighters[[#This Row],[height_feet]]*30.48+ufc_fighters[[#This Row],[height_inches]]*2.54</f>
        <v>180.34</v>
      </c>
    </row>
    <row r="3055" spans="1:9">
      <c r="A3055">
        <v>3054</v>
      </c>
      <c r="B3055" t="s">
        <v>3059</v>
      </c>
      <c r="C3055">
        <v>185</v>
      </c>
      <c r="D3055" s="1"/>
      <c r="E3055" s="10">
        <v>0</v>
      </c>
      <c r="H3055" s="12">
        <f>ufc_fighters[[#This Row],[weight_pounds]]*0.45359237</f>
        <v>83.914588450000011</v>
      </c>
      <c r="I3055" s="12">
        <f>ufc_fighters[[#This Row],[height_feet]]*30.48+ufc_fighters[[#This Row],[height_inches]]*2.54</f>
        <v>0</v>
      </c>
    </row>
    <row r="3056" spans="1:9">
      <c r="A3056">
        <v>3055</v>
      </c>
      <c r="B3056" t="s">
        <v>3060</v>
      </c>
      <c r="C3056">
        <v>236</v>
      </c>
      <c r="D3056" s="1">
        <v>25894</v>
      </c>
      <c r="E3056" s="10">
        <v>1970</v>
      </c>
      <c r="F3056">
        <v>5</v>
      </c>
      <c r="G3056">
        <v>4</v>
      </c>
      <c r="H3056" s="12">
        <f>ufc_fighters[[#This Row],[weight_pounds]]*0.45359237</f>
        <v>107.04779932000001</v>
      </c>
      <c r="I3056" s="12">
        <f>ufc_fighters[[#This Row],[height_feet]]*30.48+ufc_fighters[[#This Row],[height_inches]]*2.54</f>
        <v>162.56</v>
      </c>
    </row>
    <row r="3057" spans="1:9">
      <c r="A3057">
        <v>3056</v>
      </c>
      <c r="B3057" t="s">
        <v>3061</v>
      </c>
      <c r="C3057">
        <v>205</v>
      </c>
      <c r="D3057" s="1">
        <v>28218</v>
      </c>
      <c r="E3057" s="10">
        <v>1977</v>
      </c>
      <c r="F3057">
        <v>6</v>
      </c>
      <c r="G3057">
        <v>1</v>
      </c>
      <c r="H3057" s="12">
        <f>ufc_fighters[[#This Row],[weight_pounds]]*0.45359237</f>
        <v>92.986435850000007</v>
      </c>
      <c r="I3057" s="12">
        <f>ufc_fighters[[#This Row],[height_feet]]*30.48+ufc_fighters[[#This Row],[height_inches]]*2.54</f>
        <v>185.42</v>
      </c>
    </row>
    <row r="3058" spans="1:9">
      <c r="A3058">
        <v>3057</v>
      </c>
      <c r="B3058" t="s">
        <v>3062</v>
      </c>
      <c r="C3058">
        <v>170</v>
      </c>
      <c r="D3058" s="1">
        <v>32942</v>
      </c>
      <c r="E3058" s="10">
        <v>1990</v>
      </c>
      <c r="F3058">
        <v>6</v>
      </c>
      <c r="G3058">
        <v>0</v>
      </c>
      <c r="H3058" s="12">
        <f>ufc_fighters[[#This Row],[weight_pounds]]*0.45359237</f>
        <v>77.110702900000007</v>
      </c>
      <c r="I3058" s="12">
        <f>ufc_fighters[[#This Row],[height_feet]]*30.48+ufc_fighters[[#This Row],[height_inches]]*2.54</f>
        <v>182.88</v>
      </c>
    </row>
    <row r="3059" spans="1:9">
      <c r="A3059">
        <v>3058</v>
      </c>
      <c r="B3059" t="s">
        <v>3063</v>
      </c>
      <c r="C3059">
        <v>145</v>
      </c>
      <c r="D3059" s="1">
        <v>35766</v>
      </c>
      <c r="E3059" s="10">
        <v>1997</v>
      </c>
      <c r="F3059">
        <v>5</v>
      </c>
      <c r="G3059">
        <v>8</v>
      </c>
      <c r="H3059" s="12">
        <f>ufc_fighters[[#This Row],[weight_pounds]]*0.45359237</f>
        <v>65.770893650000005</v>
      </c>
      <c r="I3059" s="12">
        <f>ufc_fighters[[#This Row],[height_feet]]*30.48+ufc_fighters[[#This Row],[height_inches]]*2.54</f>
        <v>172.72</v>
      </c>
    </row>
    <row r="3060" spans="1:9">
      <c r="A3060">
        <v>3059</v>
      </c>
      <c r="B3060" t="s">
        <v>3064</v>
      </c>
      <c r="C3060">
        <v>205</v>
      </c>
      <c r="D3060" s="1"/>
      <c r="E3060" s="10">
        <v>0</v>
      </c>
      <c r="F3060">
        <v>5</v>
      </c>
      <c r="G3060">
        <v>9</v>
      </c>
      <c r="H3060" s="12">
        <f>ufc_fighters[[#This Row],[weight_pounds]]*0.45359237</f>
        <v>92.986435850000007</v>
      </c>
      <c r="I3060" s="12">
        <f>ufc_fighters[[#This Row],[height_feet]]*30.48+ufc_fighters[[#This Row],[height_inches]]*2.54</f>
        <v>175.26</v>
      </c>
    </row>
    <row r="3061" spans="1:9">
      <c r="A3061">
        <v>3060</v>
      </c>
      <c r="B3061" t="s">
        <v>3065</v>
      </c>
      <c r="C3061">
        <v>135</v>
      </c>
      <c r="D3061" s="1">
        <v>34060</v>
      </c>
      <c r="E3061" s="10">
        <v>1993</v>
      </c>
      <c r="F3061">
        <v>5</v>
      </c>
      <c r="G3061">
        <v>6</v>
      </c>
      <c r="H3061" s="12">
        <f>ufc_fighters[[#This Row],[weight_pounds]]*0.45359237</f>
        <v>61.23496995</v>
      </c>
      <c r="I3061" s="12">
        <f>ufc_fighters[[#This Row],[height_feet]]*30.48+ufc_fighters[[#This Row],[height_inches]]*2.54</f>
        <v>167.64000000000001</v>
      </c>
    </row>
    <row r="3062" spans="1:9">
      <c r="A3062">
        <v>3061</v>
      </c>
      <c r="B3062" t="s">
        <v>3066</v>
      </c>
      <c r="C3062">
        <v>205</v>
      </c>
      <c r="D3062" s="1">
        <v>33284</v>
      </c>
      <c r="E3062" s="10">
        <v>1991</v>
      </c>
      <c r="F3062">
        <v>6</v>
      </c>
      <c r="G3062">
        <v>2</v>
      </c>
      <c r="H3062" s="12">
        <f>ufc_fighters[[#This Row],[weight_pounds]]*0.45359237</f>
        <v>92.986435850000007</v>
      </c>
      <c r="I3062" s="12">
        <f>ufc_fighters[[#This Row],[height_feet]]*30.48+ufc_fighters[[#This Row],[height_inches]]*2.54</f>
        <v>187.96</v>
      </c>
    </row>
    <row r="3063" spans="1:9">
      <c r="A3063">
        <v>3062</v>
      </c>
      <c r="B3063" t="s">
        <v>3067</v>
      </c>
      <c r="C3063">
        <v>185</v>
      </c>
      <c r="D3063" s="1">
        <v>33930</v>
      </c>
      <c r="E3063" s="10">
        <v>1992</v>
      </c>
      <c r="F3063">
        <v>5</v>
      </c>
      <c r="G3063">
        <v>11</v>
      </c>
      <c r="H3063" s="12">
        <f>ufc_fighters[[#This Row],[weight_pounds]]*0.45359237</f>
        <v>83.914588450000011</v>
      </c>
      <c r="I3063" s="12">
        <f>ufc_fighters[[#This Row],[height_feet]]*30.48+ufc_fighters[[#This Row],[height_inches]]*2.54</f>
        <v>180.34</v>
      </c>
    </row>
    <row r="3064" spans="1:9">
      <c r="A3064">
        <v>3063</v>
      </c>
      <c r="B3064" t="s">
        <v>3068</v>
      </c>
      <c r="C3064">
        <v>145</v>
      </c>
      <c r="D3064" s="1">
        <v>32787</v>
      </c>
      <c r="E3064" s="10">
        <v>1989</v>
      </c>
      <c r="F3064">
        <v>5</v>
      </c>
      <c r="G3064">
        <v>9</v>
      </c>
      <c r="H3064" s="12">
        <f>ufc_fighters[[#This Row],[weight_pounds]]*0.45359237</f>
        <v>65.770893650000005</v>
      </c>
      <c r="I3064" s="12">
        <f>ufc_fighters[[#This Row],[height_feet]]*30.48+ufc_fighters[[#This Row],[height_inches]]*2.54</f>
        <v>175.26</v>
      </c>
    </row>
    <row r="3065" spans="1:9">
      <c r="A3065">
        <v>3064</v>
      </c>
      <c r="B3065" t="s">
        <v>3069</v>
      </c>
      <c r="C3065">
        <v>240</v>
      </c>
      <c r="D3065" s="1">
        <v>32695</v>
      </c>
      <c r="E3065" s="10">
        <v>1989</v>
      </c>
      <c r="F3065">
        <v>6</v>
      </c>
      <c r="G3065">
        <v>3</v>
      </c>
      <c r="H3065" s="12">
        <f>ufc_fighters[[#This Row],[weight_pounds]]*0.45359237</f>
        <v>108.86216880000001</v>
      </c>
      <c r="I3065" s="12">
        <f>ufc_fighters[[#This Row],[height_feet]]*30.48+ufc_fighters[[#This Row],[height_inches]]*2.54</f>
        <v>190.5</v>
      </c>
    </row>
    <row r="3066" spans="1:9">
      <c r="A3066">
        <v>3065</v>
      </c>
      <c r="B3066" t="s">
        <v>3070</v>
      </c>
      <c r="C3066">
        <v>265</v>
      </c>
      <c r="D3066" s="1">
        <v>32852</v>
      </c>
      <c r="E3066" s="10">
        <v>1989</v>
      </c>
      <c r="F3066">
        <v>6</v>
      </c>
      <c r="G3066">
        <v>0</v>
      </c>
      <c r="H3066" s="12">
        <f>ufc_fighters[[#This Row],[weight_pounds]]*0.45359237</f>
        <v>120.20197805000001</v>
      </c>
      <c r="I3066" s="12">
        <f>ufc_fighters[[#This Row],[height_feet]]*30.48+ufc_fighters[[#This Row],[height_inches]]*2.54</f>
        <v>182.88</v>
      </c>
    </row>
    <row r="3067" spans="1:9">
      <c r="A3067">
        <v>3066</v>
      </c>
      <c r="B3067" t="s">
        <v>3071</v>
      </c>
      <c r="C3067">
        <v>170</v>
      </c>
      <c r="D3067" s="1">
        <v>31566</v>
      </c>
      <c r="E3067" s="10">
        <v>1986</v>
      </c>
      <c r="F3067">
        <v>5</v>
      </c>
      <c r="G3067">
        <v>11</v>
      </c>
      <c r="H3067" s="12">
        <f>ufc_fighters[[#This Row],[weight_pounds]]*0.45359237</f>
        <v>77.110702900000007</v>
      </c>
      <c r="I3067" s="12">
        <f>ufc_fighters[[#This Row],[height_feet]]*30.48+ufc_fighters[[#This Row],[height_inches]]*2.54</f>
        <v>180.34</v>
      </c>
    </row>
    <row r="3068" spans="1:9">
      <c r="A3068">
        <v>3067</v>
      </c>
      <c r="B3068" t="s">
        <v>3072</v>
      </c>
      <c r="C3068">
        <v>155</v>
      </c>
      <c r="D3068" s="1">
        <v>28315</v>
      </c>
      <c r="E3068" s="10">
        <v>1977</v>
      </c>
      <c r="F3068">
        <v>5</v>
      </c>
      <c r="G3068">
        <v>10</v>
      </c>
      <c r="H3068" s="12">
        <f>ufc_fighters[[#This Row],[weight_pounds]]*0.45359237</f>
        <v>70.306817350000003</v>
      </c>
      <c r="I3068" s="12">
        <f>ufc_fighters[[#This Row],[height_feet]]*30.48+ufc_fighters[[#This Row],[height_inches]]*2.54</f>
        <v>177.8</v>
      </c>
    </row>
    <row r="3069" spans="1:9">
      <c r="A3069">
        <v>3068</v>
      </c>
      <c r="B3069" t="s">
        <v>3073</v>
      </c>
      <c r="C3069">
        <v>135</v>
      </c>
      <c r="D3069" s="1">
        <v>30727</v>
      </c>
      <c r="E3069" s="10">
        <v>1984</v>
      </c>
      <c r="F3069">
        <v>5</v>
      </c>
      <c r="G3069">
        <v>8</v>
      </c>
      <c r="H3069" s="12">
        <f>ufc_fighters[[#This Row],[weight_pounds]]*0.45359237</f>
        <v>61.23496995</v>
      </c>
      <c r="I3069" s="12">
        <f>ufc_fighters[[#This Row],[height_feet]]*30.48+ufc_fighters[[#This Row],[height_inches]]*2.54</f>
        <v>172.72</v>
      </c>
    </row>
    <row r="3070" spans="1:9">
      <c r="A3070">
        <v>3069</v>
      </c>
      <c r="B3070" t="s">
        <v>3074</v>
      </c>
      <c r="C3070">
        <v>205</v>
      </c>
      <c r="D3070" s="1">
        <v>28339</v>
      </c>
      <c r="E3070" s="10">
        <v>1977</v>
      </c>
      <c r="F3070">
        <v>6</v>
      </c>
      <c r="G3070">
        <v>1</v>
      </c>
      <c r="H3070" s="12">
        <f>ufc_fighters[[#This Row],[weight_pounds]]*0.45359237</f>
        <v>92.986435850000007</v>
      </c>
      <c r="I3070" s="12">
        <f>ufc_fighters[[#This Row],[height_feet]]*30.48+ufc_fighters[[#This Row],[height_inches]]*2.54</f>
        <v>185.42</v>
      </c>
    </row>
    <row r="3071" spans="1:9">
      <c r="A3071">
        <v>3070</v>
      </c>
      <c r="B3071" t="s">
        <v>3075</v>
      </c>
      <c r="C3071">
        <v>145</v>
      </c>
      <c r="D3071" s="1"/>
      <c r="E3071" s="10">
        <v>0</v>
      </c>
      <c r="F3071">
        <v>6</v>
      </c>
      <c r="G3071">
        <v>0</v>
      </c>
      <c r="H3071" s="12">
        <f>ufc_fighters[[#This Row],[weight_pounds]]*0.45359237</f>
        <v>65.770893650000005</v>
      </c>
      <c r="I3071" s="12">
        <f>ufc_fighters[[#This Row],[height_feet]]*30.48+ufc_fighters[[#This Row],[height_inches]]*2.54</f>
        <v>182.88</v>
      </c>
    </row>
    <row r="3072" spans="1:9">
      <c r="A3072">
        <v>3071</v>
      </c>
      <c r="B3072" t="s">
        <v>3076</v>
      </c>
      <c r="C3072">
        <v>135</v>
      </c>
      <c r="D3072" s="1">
        <v>31858</v>
      </c>
      <c r="E3072" s="10">
        <v>1987</v>
      </c>
      <c r="F3072">
        <v>5</v>
      </c>
      <c r="G3072">
        <v>6</v>
      </c>
      <c r="H3072" s="12">
        <f>ufc_fighters[[#This Row],[weight_pounds]]*0.45359237</f>
        <v>61.23496995</v>
      </c>
      <c r="I3072" s="12">
        <f>ufc_fighters[[#This Row],[height_feet]]*30.48+ufc_fighters[[#This Row],[height_inches]]*2.54</f>
        <v>167.64000000000001</v>
      </c>
    </row>
    <row r="3073" spans="1:9">
      <c r="A3073">
        <v>3072</v>
      </c>
      <c r="B3073" t="s">
        <v>3077</v>
      </c>
      <c r="C3073">
        <v>205</v>
      </c>
      <c r="D3073" s="1">
        <v>25553</v>
      </c>
      <c r="E3073" s="10">
        <v>1969</v>
      </c>
      <c r="F3073">
        <v>6</v>
      </c>
      <c r="G3073">
        <v>2</v>
      </c>
      <c r="H3073" s="12">
        <f>ufc_fighters[[#This Row],[weight_pounds]]*0.45359237</f>
        <v>92.986435850000007</v>
      </c>
      <c r="I3073" s="12">
        <f>ufc_fighters[[#This Row],[height_feet]]*30.48+ufc_fighters[[#This Row],[height_inches]]*2.54</f>
        <v>187.96</v>
      </c>
    </row>
    <row r="3074" spans="1:9">
      <c r="A3074">
        <v>3073</v>
      </c>
      <c r="B3074" t="s">
        <v>3078</v>
      </c>
      <c r="C3074">
        <v>135</v>
      </c>
      <c r="D3074" s="1">
        <v>32439</v>
      </c>
      <c r="E3074" s="10">
        <v>1988</v>
      </c>
      <c r="F3074">
        <v>5</v>
      </c>
      <c r="G3074">
        <v>9</v>
      </c>
      <c r="H3074" s="12">
        <f>ufc_fighters[[#This Row],[weight_pounds]]*0.45359237</f>
        <v>61.23496995</v>
      </c>
      <c r="I3074" s="12">
        <f>ufc_fighters[[#This Row],[height_feet]]*30.48+ufc_fighters[[#This Row],[height_inches]]*2.54</f>
        <v>175.26</v>
      </c>
    </row>
    <row r="3075" spans="1:9">
      <c r="A3075">
        <v>3074</v>
      </c>
      <c r="B3075" t="s">
        <v>3079</v>
      </c>
      <c r="C3075">
        <v>145</v>
      </c>
      <c r="D3075" s="1">
        <v>30972</v>
      </c>
      <c r="E3075" s="10">
        <v>1984</v>
      </c>
      <c r="F3075">
        <v>6</v>
      </c>
      <c r="G3075">
        <v>0</v>
      </c>
      <c r="H3075" s="12">
        <f>ufc_fighters[[#This Row],[weight_pounds]]*0.45359237</f>
        <v>65.770893650000005</v>
      </c>
      <c r="I3075" s="12">
        <f>ufc_fighters[[#This Row],[height_feet]]*30.48+ufc_fighters[[#This Row],[height_inches]]*2.54</f>
        <v>182.88</v>
      </c>
    </row>
    <row r="3076" spans="1:9">
      <c r="A3076">
        <v>3075</v>
      </c>
      <c r="B3076" t="s">
        <v>3080</v>
      </c>
      <c r="C3076">
        <v>170</v>
      </c>
      <c r="D3076" s="1">
        <v>32107</v>
      </c>
      <c r="E3076" s="10">
        <v>1987</v>
      </c>
      <c r="F3076">
        <v>6</v>
      </c>
      <c r="G3076">
        <v>2</v>
      </c>
      <c r="H3076" s="12">
        <f>ufc_fighters[[#This Row],[weight_pounds]]*0.45359237</f>
        <v>77.110702900000007</v>
      </c>
      <c r="I3076" s="12">
        <f>ufc_fighters[[#This Row],[height_feet]]*30.48+ufc_fighters[[#This Row],[height_inches]]*2.54</f>
        <v>187.96</v>
      </c>
    </row>
    <row r="3077" spans="1:9">
      <c r="A3077">
        <v>3076</v>
      </c>
      <c r="B3077" t="s">
        <v>3081</v>
      </c>
      <c r="C3077">
        <v>185</v>
      </c>
      <c r="D3077" s="1">
        <v>35358</v>
      </c>
      <c r="E3077" s="10">
        <v>1996</v>
      </c>
      <c r="F3077">
        <v>6</v>
      </c>
      <c r="G3077">
        <v>3</v>
      </c>
      <c r="H3077" s="12">
        <f>ufc_fighters[[#This Row],[weight_pounds]]*0.45359237</f>
        <v>83.914588450000011</v>
      </c>
      <c r="I3077" s="12">
        <f>ufc_fighters[[#This Row],[height_feet]]*30.48+ufc_fighters[[#This Row],[height_inches]]*2.54</f>
        <v>190.5</v>
      </c>
    </row>
    <row r="3078" spans="1:9">
      <c r="A3078">
        <v>3077</v>
      </c>
      <c r="B3078" t="s">
        <v>3082</v>
      </c>
      <c r="C3078">
        <v>115</v>
      </c>
      <c r="D3078" s="1">
        <v>33308</v>
      </c>
      <c r="E3078" s="10">
        <v>1991</v>
      </c>
      <c r="F3078">
        <v>5</v>
      </c>
      <c r="G3078">
        <v>3</v>
      </c>
      <c r="H3078" s="12">
        <f>ufc_fighters[[#This Row],[weight_pounds]]*0.45359237</f>
        <v>52.163122550000004</v>
      </c>
      <c r="I3078" s="12">
        <f>ufc_fighters[[#This Row],[height_feet]]*30.48+ufc_fighters[[#This Row],[height_inches]]*2.54</f>
        <v>160.02000000000001</v>
      </c>
    </row>
    <row r="3079" spans="1:9">
      <c r="A3079">
        <v>3078</v>
      </c>
      <c r="B3079" t="s">
        <v>3083</v>
      </c>
      <c r="C3079">
        <v>185</v>
      </c>
      <c r="D3079" s="1">
        <v>29196</v>
      </c>
      <c r="E3079" s="10">
        <v>1979</v>
      </c>
      <c r="F3079">
        <v>6</v>
      </c>
      <c r="G3079">
        <v>1</v>
      </c>
      <c r="H3079" s="12">
        <f>ufc_fighters[[#This Row],[weight_pounds]]*0.45359237</f>
        <v>83.914588450000011</v>
      </c>
      <c r="I3079" s="12">
        <f>ufc_fighters[[#This Row],[height_feet]]*30.48+ufc_fighters[[#This Row],[height_inches]]*2.54</f>
        <v>185.42</v>
      </c>
    </row>
    <row r="3080" spans="1:9">
      <c r="A3080">
        <v>3079</v>
      </c>
      <c r="B3080" t="s">
        <v>3084</v>
      </c>
      <c r="C3080">
        <v>155</v>
      </c>
      <c r="D3080" s="1">
        <v>32213</v>
      </c>
      <c r="E3080" s="10">
        <v>1988</v>
      </c>
      <c r="F3080">
        <v>5</v>
      </c>
      <c r="G3080">
        <v>9</v>
      </c>
      <c r="H3080" s="12">
        <f>ufc_fighters[[#This Row],[weight_pounds]]*0.45359237</f>
        <v>70.306817350000003</v>
      </c>
      <c r="I3080" s="12">
        <f>ufc_fighters[[#This Row],[height_feet]]*30.48+ufc_fighters[[#This Row],[height_inches]]*2.54</f>
        <v>175.26</v>
      </c>
    </row>
    <row r="3081" spans="1:9">
      <c r="A3081">
        <v>3080</v>
      </c>
      <c r="B3081" t="s">
        <v>3085</v>
      </c>
      <c r="C3081">
        <v>185</v>
      </c>
      <c r="D3081" s="1">
        <v>28801</v>
      </c>
      <c r="E3081" s="10">
        <v>1978</v>
      </c>
      <c r="F3081">
        <v>6</v>
      </c>
      <c r="G3081">
        <v>1</v>
      </c>
      <c r="H3081" s="12">
        <f>ufc_fighters[[#This Row],[weight_pounds]]*0.45359237</f>
        <v>83.914588450000011</v>
      </c>
      <c r="I3081" s="12">
        <f>ufc_fighters[[#This Row],[height_feet]]*30.48+ufc_fighters[[#This Row],[height_inches]]*2.54</f>
        <v>185.42</v>
      </c>
    </row>
    <row r="3082" spans="1:9">
      <c r="A3082">
        <v>3081</v>
      </c>
      <c r="B3082" t="s">
        <v>3086</v>
      </c>
      <c r="C3082">
        <v>205</v>
      </c>
      <c r="D3082" s="1">
        <v>33474</v>
      </c>
      <c r="E3082" s="10">
        <v>1991</v>
      </c>
      <c r="F3082">
        <v>6</v>
      </c>
      <c r="G3082">
        <v>5</v>
      </c>
      <c r="H3082" s="12">
        <f>ufc_fighters[[#This Row],[weight_pounds]]*0.45359237</f>
        <v>92.986435850000007</v>
      </c>
      <c r="I3082" s="12">
        <f>ufc_fighters[[#This Row],[height_feet]]*30.48+ufc_fighters[[#This Row],[height_inches]]*2.54</f>
        <v>195.57999999999998</v>
      </c>
    </row>
    <row r="3083" spans="1:9">
      <c r="A3083">
        <v>3082</v>
      </c>
      <c r="B3083" t="s">
        <v>3087</v>
      </c>
      <c r="C3083">
        <v>170</v>
      </c>
      <c r="D3083" s="1">
        <v>30914</v>
      </c>
      <c r="E3083" s="10">
        <v>1984</v>
      </c>
      <c r="F3083">
        <v>5</v>
      </c>
      <c r="G3083">
        <v>10</v>
      </c>
      <c r="H3083" s="12">
        <f>ufc_fighters[[#This Row],[weight_pounds]]*0.45359237</f>
        <v>77.110702900000007</v>
      </c>
      <c r="I3083" s="12">
        <f>ufc_fighters[[#This Row],[height_feet]]*30.48+ufc_fighters[[#This Row],[height_inches]]*2.54</f>
        <v>177.8</v>
      </c>
    </row>
    <row r="3084" spans="1:9">
      <c r="A3084">
        <v>3083</v>
      </c>
      <c r="B3084" t="s">
        <v>3088</v>
      </c>
      <c r="C3084">
        <v>170</v>
      </c>
      <c r="D3084" s="1"/>
      <c r="E3084" s="10">
        <v>0</v>
      </c>
      <c r="F3084">
        <v>6</v>
      </c>
      <c r="G3084">
        <v>1</v>
      </c>
      <c r="H3084" s="12">
        <f>ufc_fighters[[#This Row],[weight_pounds]]*0.45359237</f>
        <v>77.110702900000007</v>
      </c>
      <c r="I3084" s="12">
        <f>ufc_fighters[[#This Row],[height_feet]]*30.48+ufc_fighters[[#This Row],[height_inches]]*2.54</f>
        <v>185.42</v>
      </c>
    </row>
    <row r="3085" spans="1:9">
      <c r="A3085">
        <v>3084</v>
      </c>
      <c r="B3085" t="s">
        <v>3089</v>
      </c>
      <c r="C3085">
        <v>265</v>
      </c>
      <c r="D3085" s="1"/>
      <c r="E3085" s="10">
        <v>0</v>
      </c>
      <c r="F3085">
        <v>6</v>
      </c>
      <c r="G3085">
        <v>5</v>
      </c>
      <c r="H3085" s="12">
        <f>ufc_fighters[[#This Row],[weight_pounds]]*0.45359237</f>
        <v>120.20197805000001</v>
      </c>
      <c r="I3085" s="12">
        <f>ufc_fighters[[#This Row],[height_feet]]*30.48+ufc_fighters[[#This Row],[height_inches]]*2.54</f>
        <v>195.57999999999998</v>
      </c>
    </row>
    <row r="3086" spans="1:9">
      <c r="A3086">
        <v>3085</v>
      </c>
      <c r="B3086" t="s">
        <v>3090</v>
      </c>
      <c r="C3086">
        <v>170</v>
      </c>
      <c r="D3086" s="1">
        <v>31953</v>
      </c>
      <c r="E3086" s="10">
        <v>1987</v>
      </c>
      <c r="F3086">
        <v>5</v>
      </c>
      <c r="G3086">
        <v>10</v>
      </c>
      <c r="H3086" s="12">
        <f>ufc_fighters[[#This Row],[weight_pounds]]*0.45359237</f>
        <v>77.110702900000007</v>
      </c>
      <c r="I3086" s="12">
        <f>ufc_fighters[[#This Row],[height_feet]]*30.48+ufc_fighters[[#This Row],[height_inches]]*2.54</f>
        <v>177.8</v>
      </c>
    </row>
    <row r="3087" spans="1:9">
      <c r="A3087">
        <v>3086</v>
      </c>
      <c r="B3087" t="s">
        <v>3091</v>
      </c>
      <c r="C3087">
        <v>145</v>
      </c>
      <c r="D3087" s="1">
        <v>33206</v>
      </c>
      <c r="E3087" s="10">
        <v>1990</v>
      </c>
      <c r="F3087">
        <v>5</v>
      </c>
      <c r="G3087">
        <v>6</v>
      </c>
      <c r="H3087" s="12">
        <f>ufc_fighters[[#This Row],[weight_pounds]]*0.45359237</f>
        <v>65.770893650000005</v>
      </c>
      <c r="I3087" s="12">
        <f>ufc_fighters[[#This Row],[height_feet]]*30.48+ufc_fighters[[#This Row],[height_inches]]*2.54</f>
        <v>167.64000000000001</v>
      </c>
    </row>
    <row r="3088" spans="1:9">
      <c r="A3088">
        <v>3087</v>
      </c>
      <c r="B3088" t="s">
        <v>3092</v>
      </c>
      <c r="C3088">
        <v>185</v>
      </c>
      <c r="D3088" s="1"/>
      <c r="E3088" s="10">
        <v>0</v>
      </c>
      <c r="F3088">
        <v>5</v>
      </c>
      <c r="G3088">
        <v>11</v>
      </c>
      <c r="H3088" s="12">
        <f>ufc_fighters[[#This Row],[weight_pounds]]*0.45359237</f>
        <v>83.914588450000011</v>
      </c>
      <c r="I3088" s="12">
        <f>ufc_fighters[[#This Row],[height_feet]]*30.48+ufc_fighters[[#This Row],[height_inches]]*2.54</f>
        <v>180.34</v>
      </c>
    </row>
    <row r="3089" spans="1:9">
      <c r="A3089">
        <v>3088</v>
      </c>
      <c r="B3089" t="s">
        <v>3093</v>
      </c>
      <c r="C3089">
        <v>135</v>
      </c>
      <c r="D3089" s="1"/>
      <c r="E3089" s="10">
        <v>0</v>
      </c>
      <c r="H3089" s="12">
        <f>ufc_fighters[[#This Row],[weight_pounds]]*0.45359237</f>
        <v>61.23496995</v>
      </c>
      <c r="I3089" s="12">
        <f>ufc_fighters[[#This Row],[height_feet]]*30.48+ufc_fighters[[#This Row],[height_inches]]*2.54</f>
        <v>0</v>
      </c>
    </row>
    <row r="3090" spans="1:9">
      <c r="A3090">
        <v>3089</v>
      </c>
      <c r="B3090" t="s">
        <v>3094</v>
      </c>
      <c r="C3090">
        <v>205</v>
      </c>
      <c r="D3090" s="1">
        <v>24378</v>
      </c>
      <c r="E3090" s="10">
        <v>1966</v>
      </c>
      <c r="F3090">
        <v>6</v>
      </c>
      <c r="G3090">
        <v>2</v>
      </c>
      <c r="H3090" s="12">
        <f>ufc_fighters[[#This Row],[weight_pounds]]*0.45359237</f>
        <v>92.986435850000007</v>
      </c>
      <c r="I3090" s="12">
        <f>ufc_fighters[[#This Row],[height_feet]]*30.48+ufc_fighters[[#This Row],[height_inches]]*2.54</f>
        <v>187.96</v>
      </c>
    </row>
    <row r="3091" spans="1:9">
      <c r="A3091">
        <v>3090</v>
      </c>
      <c r="B3091" t="s">
        <v>3095</v>
      </c>
      <c r="C3091">
        <v>170</v>
      </c>
      <c r="D3091" s="1"/>
      <c r="E3091" s="10">
        <v>0</v>
      </c>
      <c r="F3091">
        <v>5</v>
      </c>
      <c r="G3091">
        <v>8</v>
      </c>
      <c r="H3091" s="12">
        <f>ufc_fighters[[#This Row],[weight_pounds]]*0.45359237</f>
        <v>77.110702900000007</v>
      </c>
      <c r="I3091" s="12">
        <f>ufc_fighters[[#This Row],[height_feet]]*30.48+ufc_fighters[[#This Row],[height_inches]]*2.54</f>
        <v>172.72</v>
      </c>
    </row>
    <row r="3092" spans="1:9">
      <c r="A3092">
        <v>3091</v>
      </c>
      <c r="B3092" t="s">
        <v>3096</v>
      </c>
      <c r="C3092">
        <v>245</v>
      </c>
      <c r="D3092" s="1">
        <v>33085</v>
      </c>
      <c r="E3092" s="10">
        <v>1990</v>
      </c>
      <c r="F3092">
        <v>6</v>
      </c>
      <c r="G3092">
        <v>7</v>
      </c>
      <c r="H3092" s="12">
        <f>ufc_fighters[[#This Row],[weight_pounds]]*0.45359237</f>
        <v>111.13013065000001</v>
      </c>
      <c r="I3092" s="12">
        <f>ufc_fighters[[#This Row],[height_feet]]*30.48+ufc_fighters[[#This Row],[height_inches]]*2.54</f>
        <v>200.66</v>
      </c>
    </row>
    <row r="3093" spans="1:9">
      <c r="A3093">
        <v>3092</v>
      </c>
      <c r="B3093" t="s">
        <v>3097</v>
      </c>
      <c r="C3093">
        <v>185</v>
      </c>
      <c r="D3093" s="1">
        <v>31684</v>
      </c>
      <c r="E3093" s="10">
        <v>1986</v>
      </c>
      <c r="F3093">
        <v>6</v>
      </c>
      <c r="G3093">
        <v>1</v>
      </c>
      <c r="H3093" s="12">
        <f>ufc_fighters[[#This Row],[weight_pounds]]*0.45359237</f>
        <v>83.914588450000011</v>
      </c>
      <c r="I3093" s="12">
        <f>ufc_fighters[[#This Row],[height_feet]]*30.48+ufc_fighters[[#This Row],[height_inches]]*2.54</f>
        <v>185.42</v>
      </c>
    </row>
    <row r="3094" spans="1:9">
      <c r="A3094">
        <v>3093</v>
      </c>
      <c r="B3094" t="s">
        <v>3098</v>
      </c>
      <c r="C3094">
        <v>260</v>
      </c>
      <c r="D3094" s="1">
        <v>34723</v>
      </c>
      <c r="E3094" s="10">
        <v>1995</v>
      </c>
      <c r="F3094">
        <v>6</v>
      </c>
      <c r="G3094">
        <v>3</v>
      </c>
      <c r="H3094" s="12">
        <f>ufc_fighters[[#This Row],[weight_pounds]]*0.45359237</f>
        <v>117.9340162</v>
      </c>
      <c r="I3094" s="12">
        <f>ufc_fighters[[#This Row],[height_feet]]*30.48+ufc_fighters[[#This Row],[height_inches]]*2.54</f>
        <v>190.5</v>
      </c>
    </row>
    <row r="3095" spans="1:9">
      <c r="A3095">
        <v>3094</v>
      </c>
      <c r="B3095" t="s">
        <v>3099</v>
      </c>
      <c r="C3095">
        <v>205</v>
      </c>
      <c r="D3095" s="1">
        <v>30967</v>
      </c>
      <c r="E3095" s="10">
        <v>1984</v>
      </c>
      <c r="F3095">
        <v>6</v>
      </c>
      <c r="G3095">
        <v>4</v>
      </c>
      <c r="H3095" s="12">
        <f>ufc_fighters[[#This Row],[weight_pounds]]*0.45359237</f>
        <v>92.986435850000007</v>
      </c>
      <c r="I3095" s="12">
        <f>ufc_fighters[[#This Row],[height_feet]]*30.48+ufc_fighters[[#This Row],[height_inches]]*2.54</f>
        <v>193.04</v>
      </c>
    </row>
    <row r="3096" spans="1:9">
      <c r="A3096">
        <v>3095</v>
      </c>
      <c r="B3096" t="s">
        <v>3100</v>
      </c>
      <c r="C3096">
        <v>170</v>
      </c>
      <c r="D3096" s="1">
        <v>25942</v>
      </c>
      <c r="E3096" s="10">
        <v>1971</v>
      </c>
      <c r="F3096">
        <v>5</v>
      </c>
      <c r="G3096">
        <v>9</v>
      </c>
      <c r="H3096" s="12">
        <f>ufc_fighters[[#This Row],[weight_pounds]]*0.45359237</f>
        <v>77.110702900000007</v>
      </c>
      <c r="I3096" s="12">
        <f>ufc_fighters[[#This Row],[height_feet]]*30.48+ufc_fighters[[#This Row],[height_inches]]*2.54</f>
        <v>175.26</v>
      </c>
    </row>
    <row r="3097" spans="1:9">
      <c r="A3097">
        <v>3096</v>
      </c>
      <c r="B3097" t="s">
        <v>3101</v>
      </c>
      <c r="C3097">
        <v>145</v>
      </c>
      <c r="D3097" s="1">
        <v>31909</v>
      </c>
      <c r="E3097" s="10">
        <v>1987</v>
      </c>
      <c r="F3097">
        <v>5</v>
      </c>
      <c r="G3097">
        <v>8</v>
      </c>
      <c r="H3097" s="12">
        <f>ufc_fighters[[#This Row],[weight_pounds]]*0.45359237</f>
        <v>65.770893650000005</v>
      </c>
      <c r="I3097" s="12">
        <f>ufc_fighters[[#This Row],[height_feet]]*30.48+ufc_fighters[[#This Row],[height_inches]]*2.54</f>
        <v>172.72</v>
      </c>
    </row>
    <row r="3098" spans="1:9">
      <c r="A3098">
        <v>3097</v>
      </c>
      <c r="B3098" t="s">
        <v>3102</v>
      </c>
      <c r="C3098">
        <v>185</v>
      </c>
      <c r="D3098" s="1">
        <v>29725</v>
      </c>
      <c r="E3098" s="10">
        <v>1981</v>
      </c>
      <c r="F3098">
        <v>5</v>
      </c>
      <c r="G3098">
        <v>11</v>
      </c>
      <c r="H3098" s="12">
        <f>ufc_fighters[[#This Row],[weight_pounds]]*0.45359237</f>
        <v>83.914588450000011</v>
      </c>
      <c r="I3098" s="12">
        <f>ufc_fighters[[#This Row],[height_feet]]*30.48+ufc_fighters[[#This Row],[height_inches]]*2.54</f>
        <v>180.34</v>
      </c>
    </row>
    <row r="3099" spans="1:9">
      <c r="A3099">
        <v>3098</v>
      </c>
      <c r="B3099" t="s">
        <v>3103</v>
      </c>
      <c r="C3099">
        <v>170</v>
      </c>
      <c r="D3099" s="1">
        <v>32283</v>
      </c>
      <c r="E3099" s="10">
        <v>1988</v>
      </c>
      <c r="F3099">
        <v>5</v>
      </c>
      <c r="G3099">
        <v>11</v>
      </c>
      <c r="H3099" s="12">
        <f>ufc_fighters[[#This Row],[weight_pounds]]*0.45359237</f>
        <v>77.110702900000007</v>
      </c>
      <c r="I3099" s="12">
        <f>ufc_fighters[[#This Row],[height_feet]]*30.48+ufc_fighters[[#This Row],[height_inches]]*2.54</f>
        <v>180.34</v>
      </c>
    </row>
    <row r="3100" spans="1:9">
      <c r="A3100">
        <v>3099</v>
      </c>
      <c r="B3100" t="s">
        <v>3104</v>
      </c>
      <c r="C3100">
        <v>170</v>
      </c>
      <c r="D3100" s="1">
        <v>30341</v>
      </c>
      <c r="E3100" s="10">
        <v>1983</v>
      </c>
      <c r="F3100">
        <v>6</v>
      </c>
      <c r="G3100">
        <v>2</v>
      </c>
      <c r="H3100" s="12">
        <f>ufc_fighters[[#This Row],[weight_pounds]]*0.45359237</f>
        <v>77.110702900000007</v>
      </c>
      <c r="I3100" s="12">
        <f>ufc_fighters[[#This Row],[height_feet]]*30.48+ufc_fighters[[#This Row],[height_inches]]*2.54</f>
        <v>187.96</v>
      </c>
    </row>
    <row r="3101" spans="1:9">
      <c r="A3101">
        <v>3100</v>
      </c>
      <c r="B3101" t="s">
        <v>3105</v>
      </c>
      <c r="C3101">
        <v>155</v>
      </c>
      <c r="D3101" s="1"/>
      <c r="E3101" s="10">
        <v>0</v>
      </c>
      <c r="F3101">
        <v>5</v>
      </c>
      <c r="G3101">
        <v>9</v>
      </c>
      <c r="H3101" s="12">
        <f>ufc_fighters[[#This Row],[weight_pounds]]*0.45359237</f>
        <v>70.306817350000003</v>
      </c>
      <c r="I3101" s="12">
        <f>ufc_fighters[[#This Row],[height_feet]]*30.48+ufc_fighters[[#This Row],[height_inches]]*2.54</f>
        <v>175.26</v>
      </c>
    </row>
    <row r="3102" spans="1:9">
      <c r="A3102">
        <v>3101</v>
      </c>
      <c r="B3102" t="s">
        <v>3106</v>
      </c>
      <c r="C3102">
        <v>115</v>
      </c>
      <c r="D3102" s="1">
        <v>34422</v>
      </c>
      <c r="E3102" s="10">
        <v>1994</v>
      </c>
      <c r="F3102">
        <v>5</v>
      </c>
      <c r="G3102">
        <v>3</v>
      </c>
      <c r="H3102" s="12">
        <f>ufc_fighters[[#This Row],[weight_pounds]]*0.45359237</f>
        <v>52.163122550000004</v>
      </c>
      <c r="I3102" s="12">
        <f>ufc_fighters[[#This Row],[height_feet]]*30.48+ufc_fighters[[#This Row],[height_inches]]*2.54</f>
        <v>160.02000000000001</v>
      </c>
    </row>
    <row r="3103" spans="1:9">
      <c r="A3103">
        <v>3102</v>
      </c>
      <c r="B3103" t="s">
        <v>3107</v>
      </c>
      <c r="C3103">
        <v>145</v>
      </c>
      <c r="D3103" s="1">
        <v>32821</v>
      </c>
      <c r="E3103" s="10">
        <v>1989</v>
      </c>
      <c r="F3103">
        <v>5</v>
      </c>
      <c r="G3103">
        <v>6</v>
      </c>
      <c r="H3103" s="12">
        <f>ufc_fighters[[#This Row],[weight_pounds]]*0.45359237</f>
        <v>65.770893650000005</v>
      </c>
      <c r="I3103" s="12">
        <f>ufc_fighters[[#This Row],[height_feet]]*30.48+ufc_fighters[[#This Row],[height_inches]]*2.54</f>
        <v>167.64000000000001</v>
      </c>
    </row>
    <row r="3104" spans="1:9">
      <c r="A3104">
        <v>3103</v>
      </c>
      <c r="B3104" t="s">
        <v>3108</v>
      </c>
      <c r="C3104">
        <v>205</v>
      </c>
      <c r="D3104" s="1">
        <v>29488</v>
      </c>
      <c r="E3104" s="10">
        <v>1980</v>
      </c>
      <c r="F3104">
        <v>6</v>
      </c>
      <c r="G3104">
        <v>1</v>
      </c>
      <c r="H3104" s="12">
        <f>ufc_fighters[[#This Row],[weight_pounds]]*0.45359237</f>
        <v>92.986435850000007</v>
      </c>
      <c r="I3104" s="12">
        <f>ufc_fighters[[#This Row],[height_feet]]*30.48+ufc_fighters[[#This Row],[height_inches]]*2.54</f>
        <v>185.42</v>
      </c>
    </row>
    <row r="3105" spans="1:9">
      <c r="A3105">
        <v>3104</v>
      </c>
      <c r="B3105" t="s">
        <v>3109</v>
      </c>
      <c r="C3105">
        <v>205</v>
      </c>
      <c r="D3105" s="1">
        <v>31005</v>
      </c>
      <c r="E3105" s="10">
        <v>1984</v>
      </c>
      <c r="F3105">
        <v>6</v>
      </c>
      <c r="G3105">
        <v>2</v>
      </c>
      <c r="H3105" s="12">
        <f>ufc_fighters[[#This Row],[weight_pounds]]*0.45359237</f>
        <v>92.986435850000007</v>
      </c>
      <c r="I3105" s="12">
        <f>ufc_fighters[[#This Row],[height_feet]]*30.48+ufc_fighters[[#This Row],[height_inches]]*2.54</f>
        <v>187.96</v>
      </c>
    </row>
    <row r="3106" spans="1:9">
      <c r="A3106">
        <v>3105</v>
      </c>
      <c r="B3106" t="s">
        <v>3110</v>
      </c>
      <c r="C3106">
        <v>235</v>
      </c>
      <c r="D3106" s="1">
        <v>28650</v>
      </c>
      <c r="E3106" s="10">
        <v>1978</v>
      </c>
      <c r="F3106">
        <v>6</v>
      </c>
      <c r="G3106">
        <v>1</v>
      </c>
      <c r="H3106" s="12">
        <f>ufc_fighters[[#This Row],[weight_pounds]]*0.45359237</f>
        <v>106.59420695</v>
      </c>
      <c r="I3106" s="12">
        <f>ufc_fighters[[#This Row],[height_feet]]*30.48+ufc_fighters[[#This Row],[height_inches]]*2.54</f>
        <v>185.42</v>
      </c>
    </row>
    <row r="3107" spans="1:9">
      <c r="A3107">
        <v>3106</v>
      </c>
      <c r="B3107" t="s">
        <v>3111</v>
      </c>
      <c r="C3107">
        <v>155</v>
      </c>
      <c r="D3107" s="1"/>
      <c r="E3107" s="10">
        <v>0</v>
      </c>
      <c r="H3107" s="12">
        <f>ufc_fighters[[#This Row],[weight_pounds]]*0.45359237</f>
        <v>70.306817350000003</v>
      </c>
      <c r="I3107" s="12">
        <f>ufc_fighters[[#This Row],[height_feet]]*30.48+ufc_fighters[[#This Row],[height_inches]]*2.54</f>
        <v>0</v>
      </c>
    </row>
    <row r="3108" spans="1:9">
      <c r="A3108">
        <v>3107</v>
      </c>
      <c r="B3108" t="s">
        <v>3112</v>
      </c>
      <c r="C3108">
        <v>185</v>
      </c>
      <c r="D3108" s="1">
        <v>27400</v>
      </c>
      <c r="E3108" s="10">
        <v>1975</v>
      </c>
      <c r="F3108">
        <v>6</v>
      </c>
      <c r="G3108">
        <v>3</v>
      </c>
      <c r="H3108" s="12">
        <f>ufc_fighters[[#This Row],[weight_pounds]]*0.45359237</f>
        <v>83.914588450000011</v>
      </c>
      <c r="I3108" s="12">
        <f>ufc_fighters[[#This Row],[height_feet]]*30.48+ufc_fighters[[#This Row],[height_inches]]*2.54</f>
        <v>190.5</v>
      </c>
    </row>
    <row r="3109" spans="1:9">
      <c r="A3109">
        <v>3108</v>
      </c>
      <c r="B3109" t="s">
        <v>3113</v>
      </c>
      <c r="C3109">
        <v>185</v>
      </c>
      <c r="D3109" s="1">
        <v>29701</v>
      </c>
      <c r="E3109" s="10">
        <v>1981</v>
      </c>
      <c r="F3109">
        <v>6</v>
      </c>
      <c r="G3109">
        <v>0</v>
      </c>
      <c r="H3109" s="12">
        <f>ufc_fighters[[#This Row],[weight_pounds]]*0.45359237</f>
        <v>83.914588450000011</v>
      </c>
      <c r="I3109" s="12">
        <f>ufc_fighters[[#This Row],[height_feet]]*30.48+ufc_fighters[[#This Row],[height_inches]]*2.54</f>
        <v>182.88</v>
      </c>
    </row>
    <row r="3110" spans="1:9">
      <c r="A3110">
        <v>3109</v>
      </c>
      <c r="B3110" t="s">
        <v>3114</v>
      </c>
      <c r="C3110">
        <v>135</v>
      </c>
      <c r="D3110" s="1">
        <v>32924</v>
      </c>
      <c r="E3110" s="10">
        <v>1990</v>
      </c>
      <c r="F3110">
        <v>5</v>
      </c>
      <c r="G3110">
        <v>5</v>
      </c>
      <c r="H3110" s="12">
        <f>ufc_fighters[[#This Row],[weight_pounds]]*0.45359237</f>
        <v>61.23496995</v>
      </c>
      <c r="I3110" s="12">
        <f>ufc_fighters[[#This Row],[height_feet]]*30.48+ufc_fighters[[#This Row],[height_inches]]*2.54</f>
        <v>165.1</v>
      </c>
    </row>
    <row r="3111" spans="1:9">
      <c r="A3111">
        <v>3110</v>
      </c>
      <c r="B3111" t="s">
        <v>3115</v>
      </c>
      <c r="C3111">
        <v>170</v>
      </c>
      <c r="D3111" s="1"/>
      <c r="E3111" s="10">
        <v>0</v>
      </c>
      <c r="H3111" s="12">
        <f>ufc_fighters[[#This Row],[weight_pounds]]*0.45359237</f>
        <v>77.110702900000007</v>
      </c>
      <c r="I3111" s="12">
        <f>ufc_fighters[[#This Row],[height_feet]]*30.48+ufc_fighters[[#This Row],[height_inches]]*2.54</f>
        <v>0</v>
      </c>
    </row>
    <row r="3112" spans="1:9">
      <c r="A3112">
        <v>3111</v>
      </c>
      <c r="B3112" t="s">
        <v>3116</v>
      </c>
      <c r="C3112">
        <v>170</v>
      </c>
      <c r="D3112" s="1">
        <v>34027</v>
      </c>
      <c r="E3112" s="10">
        <v>1993</v>
      </c>
      <c r="F3112">
        <v>6</v>
      </c>
      <c r="G3112">
        <v>1</v>
      </c>
      <c r="H3112" s="12">
        <f>ufc_fighters[[#This Row],[weight_pounds]]*0.45359237</f>
        <v>77.110702900000007</v>
      </c>
      <c r="I3112" s="12">
        <f>ufc_fighters[[#This Row],[height_feet]]*30.48+ufc_fighters[[#This Row],[height_inches]]*2.54</f>
        <v>185.42</v>
      </c>
    </row>
    <row r="3113" spans="1:9">
      <c r="A3113">
        <v>3112</v>
      </c>
      <c r="B3113" t="s">
        <v>3117</v>
      </c>
      <c r="C3113">
        <v>135</v>
      </c>
      <c r="D3113" s="1">
        <v>32289</v>
      </c>
      <c r="E3113" s="10">
        <v>1988</v>
      </c>
      <c r="F3113">
        <v>5</v>
      </c>
      <c r="G3113">
        <v>9</v>
      </c>
      <c r="H3113" s="12">
        <f>ufc_fighters[[#This Row],[weight_pounds]]*0.45359237</f>
        <v>61.23496995</v>
      </c>
      <c r="I3113" s="12">
        <f>ufc_fighters[[#This Row],[height_feet]]*30.48+ufc_fighters[[#This Row],[height_inches]]*2.54</f>
        <v>175.26</v>
      </c>
    </row>
    <row r="3114" spans="1:9">
      <c r="A3114">
        <v>3113</v>
      </c>
      <c r="B3114" t="s">
        <v>3118</v>
      </c>
      <c r="C3114">
        <v>170</v>
      </c>
      <c r="D3114" s="1">
        <v>32169</v>
      </c>
      <c r="E3114" s="10">
        <v>1988</v>
      </c>
      <c r="F3114">
        <v>5</v>
      </c>
      <c r="G3114">
        <v>10</v>
      </c>
      <c r="H3114" s="12">
        <f>ufc_fighters[[#This Row],[weight_pounds]]*0.45359237</f>
        <v>77.110702900000007</v>
      </c>
      <c r="I3114" s="12">
        <f>ufc_fighters[[#This Row],[height_feet]]*30.48+ufc_fighters[[#This Row],[height_inches]]*2.54</f>
        <v>177.8</v>
      </c>
    </row>
    <row r="3115" spans="1:9">
      <c r="A3115">
        <v>3114</v>
      </c>
      <c r="B3115" t="s">
        <v>3119</v>
      </c>
      <c r="C3115">
        <v>170</v>
      </c>
      <c r="D3115" s="1">
        <v>29110</v>
      </c>
      <c r="E3115" s="10">
        <v>1979</v>
      </c>
      <c r="F3115">
        <v>5</v>
      </c>
      <c r="G3115">
        <v>11</v>
      </c>
      <c r="H3115" s="12">
        <f>ufc_fighters[[#This Row],[weight_pounds]]*0.45359237</f>
        <v>77.110702900000007</v>
      </c>
      <c r="I3115" s="12">
        <f>ufc_fighters[[#This Row],[height_feet]]*30.48+ufc_fighters[[#This Row],[height_inches]]*2.54</f>
        <v>180.34</v>
      </c>
    </row>
    <row r="3116" spans="1:9">
      <c r="A3116">
        <v>3115</v>
      </c>
      <c r="B3116" t="s">
        <v>3120</v>
      </c>
      <c r="C3116">
        <v>155</v>
      </c>
      <c r="D3116" s="1">
        <v>30489</v>
      </c>
      <c r="E3116" s="10">
        <v>1983</v>
      </c>
      <c r="H3116" s="12">
        <f>ufc_fighters[[#This Row],[weight_pounds]]*0.45359237</f>
        <v>70.306817350000003</v>
      </c>
      <c r="I3116" s="12">
        <f>ufc_fighters[[#This Row],[height_feet]]*30.48+ufc_fighters[[#This Row],[height_inches]]*2.54</f>
        <v>0</v>
      </c>
    </row>
    <row r="3117" spans="1:9">
      <c r="A3117">
        <v>3116</v>
      </c>
      <c r="B3117" t="s">
        <v>3121</v>
      </c>
      <c r="C3117">
        <v>185</v>
      </c>
      <c r="D3117" s="1">
        <v>29711</v>
      </c>
      <c r="E3117" s="10">
        <v>1981</v>
      </c>
      <c r="F3117">
        <v>6</v>
      </c>
      <c r="G3117">
        <v>3</v>
      </c>
      <c r="H3117" s="12">
        <f>ufc_fighters[[#This Row],[weight_pounds]]*0.45359237</f>
        <v>83.914588450000011</v>
      </c>
      <c r="I3117" s="12">
        <f>ufc_fighters[[#This Row],[height_feet]]*30.48+ufc_fighters[[#This Row],[height_inches]]*2.54</f>
        <v>190.5</v>
      </c>
    </row>
    <row r="3118" spans="1:9">
      <c r="A3118">
        <v>3117</v>
      </c>
      <c r="B3118" t="s">
        <v>3122</v>
      </c>
      <c r="C3118">
        <v>217</v>
      </c>
      <c r="D3118" s="1"/>
      <c r="E3118" s="10">
        <v>0</v>
      </c>
      <c r="F3118">
        <v>6</v>
      </c>
      <c r="G3118">
        <v>3</v>
      </c>
      <c r="H3118" s="12">
        <f>ufc_fighters[[#This Row],[weight_pounds]]*0.45359237</f>
        <v>98.42954429000001</v>
      </c>
      <c r="I3118" s="12">
        <f>ufc_fighters[[#This Row],[height_feet]]*30.48+ufc_fighters[[#This Row],[height_inches]]*2.54</f>
        <v>190.5</v>
      </c>
    </row>
    <row r="3119" spans="1:9">
      <c r="A3119">
        <v>3118</v>
      </c>
      <c r="B3119" t="s">
        <v>3123</v>
      </c>
      <c r="C3119">
        <v>155</v>
      </c>
      <c r="D3119" s="1"/>
      <c r="E3119" s="10">
        <v>0</v>
      </c>
      <c r="F3119">
        <v>5</v>
      </c>
      <c r="G3119">
        <v>9</v>
      </c>
      <c r="H3119" s="12">
        <f>ufc_fighters[[#This Row],[weight_pounds]]*0.45359237</f>
        <v>70.306817350000003</v>
      </c>
      <c r="I3119" s="12">
        <f>ufc_fighters[[#This Row],[height_feet]]*30.48+ufc_fighters[[#This Row],[height_inches]]*2.54</f>
        <v>175.26</v>
      </c>
    </row>
    <row r="3120" spans="1:9">
      <c r="A3120">
        <v>3119</v>
      </c>
      <c r="B3120" t="s">
        <v>3124</v>
      </c>
      <c r="C3120">
        <v>135</v>
      </c>
      <c r="D3120" s="1">
        <v>32720</v>
      </c>
      <c r="E3120" s="10">
        <v>1989</v>
      </c>
      <c r="F3120">
        <v>5</v>
      </c>
      <c r="G3120">
        <v>7</v>
      </c>
      <c r="H3120" s="12">
        <f>ufc_fighters[[#This Row],[weight_pounds]]*0.45359237</f>
        <v>61.23496995</v>
      </c>
      <c r="I3120" s="12">
        <f>ufc_fighters[[#This Row],[height_feet]]*30.48+ufc_fighters[[#This Row],[height_inches]]*2.54</f>
        <v>170.18</v>
      </c>
    </row>
    <row r="3121" spans="1:9">
      <c r="A3121">
        <v>3120</v>
      </c>
      <c r="B3121" t="s">
        <v>3125</v>
      </c>
      <c r="C3121">
        <v>145</v>
      </c>
      <c r="D3121" s="1">
        <v>31557</v>
      </c>
      <c r="E3121" s="10">
        <v>1986</v>
      </c>
      <c r="F3121">
        <v>5</v>
      </c>
      <c r="G3121">
        <v>9</v>
      </c>
      <c r="H3121" s="12">
        <f>ufc_fighters[[#This Row],[weight_pounds]]*0.45359237</f>
        <v>65.770893650000005</v>
      </c>
      <c r="I3121" s="12">
        <f>ufc_fighters[[#This Row],[height_feet]]*30.48+ufc_fighters[[#This Row],[height_inches]]*2.54</f>
        <v>175.26</v>
      </c>
    </row>
    <row r="3122" spans="1:9">
      <c r="A3122">
        <v>3121</v>
      </c>
      <c r="B3122" t="s">
        <v>3126</v>
      </c>
      <c r="C3122">
        <v>145</v>
      </c>
      <c r="D3122" s="1">
        <v>30117</v>
      </c>
      <c r="E3122" s="10">
        <v>1982</v>
      </c>
      <c r="F3122">
        <v>5</v>
      </c>
      <c r="G3122">
        <v>7</v>
      </c>
      <c r="H3122" s="12">
        <f>ufc_fighters[[#This Row],[weight_pounds]]*0.45359237</f>
        <v>65.770893650000005</v>
      </c>
      <c r="I3122" s="12">
        <f>ufc_fighters[[#This Row],[height_feet]]*30.48+ufc_fighters[[#This Row],[height_inches]]*2.54</f>
        <v>170.18</v>
      </c>
    </row>
    <row r="3123" spans="1:9">
      <c r="A3123">
        <v>3122</v>
      </c>
      <c r="B3123" t="s">
        <v>3127</v>
      </c>
      <c r="C3123">
        <v>115</v>
      </c>
      <c r="D3123" s="1">
        <v>30029</v>
      </c>
      <c r="E3123" s="10">
        <v>1982</v>
      </c>
      <c r="F3123">
        <v>5</v>
      </c>
      <c r="G3123">
        <v>4</v>
      </c>
      <c r="H3123" s="12">
        <f>ufc_fighters[[#This Row],[weight_pounds]]*0.45359237</f>
        <v>52.163122550000004</v>
      </c>
      <c r="I3123" s="12">
        <f>ufc_fighters[[#This Row],[height_feet]]*30.48+ufc_fighters[[#This Row],[height_inches]]*2.54</f>
        <v>162.56</v>
      </c>
    </row>
    <row r="3124" spans="1:9">
      <c r="A3124">
        <v>3123</v>
      </c>
      <c r="B3124" t="s">
        <v>3128</v>
      </c>
      <c r="C3124">
        <v>170</v>
      </c>
      <c r="D3124" s="1"/>
      <c r="E3124" s="10">
        <v>0</v>
      </c>
      <c r="F3124">
        <v>5</v>
      </c>
      <c r="G3124">
        <v>11</v>
      </c>
      <c r="H3124" s="12">
        <f>ufc_fighters[[#This Row],[weight_pounds]]*0.45359237</f>
        <v>77.110702900000007</v>
      </c>
      <c r="I3124" s="12">
        <f>ufc_fighters[[#This Row],[height_feet]]*30.48+ufc_fighters[[#This Row],[height_inches]]*2.54</f>
        <v>180.34</v>
      </c>
    </row>
    <row r="3125" spans="1:9">
      <c r="A3125">
        <v>3124</v>
      </c>
      <c r="B3125" t="s">
        <v>3129</v>
      </c>
      <c r="C3125">
        <v>185</v>
      </c>
      <c r="D3125" s="1">
        <v>33237</v>
      </c>
      <c r="E3125" s="10">
        <v>1990</v>
      </c>
      <c r="F3125">
        <v>6</v>
      </c>
      <c r="G3125">
        <v>0</v>
      </c>
      <c r="H3125" s="12">
        <f>ufc_fighters[[#This Row],[weight_pounds]]*0.45359237</f>
        <v>83.914588450000011</v>
      </c>
      <c r="I3125" s="12">
        <f>ufc_fighters[[#This Row],[height_feet]]*30.48+ufc_fighters[[#This Row],[height_inches]]*2.54</f>
        <v>182.88</v>
      </c>
    </row>
    <row r="3126" spans="1:9">
      <c r="A3126">
        <v>3125</v>
      </c>
      <c r="B3126" t="s">
        <v>3130</v>
      </c>
      <c r="C3126">
        <v>205</v>
      </c>
      <c r="D3126" s="1"/>
      <c r="E3126" s="10">
        <v>0</v>
      </c>
      <c r="F3126">
        <v>6</v>
      </c>
      <c r="G3126">
        <v>2</v>
      </c>
      <c r="H3126" s="12">
        <f>ufc_fighters[[#This Row],[weight_pounds]]*0.45359237</f>
        <v>92.986435850000007</v>
      </c>
      <c r="I3126" s="12">
        <f>ufc_fighters[[#This Row],[height_feet]]*30.48+ufc_fighters[[#This Row],[height_inches]]*2.54</f>
        <v>187.96</v>
      </c>
    </row>
    <row r="3127" spans="1:9">
      <c r="A3127">
        <v>3126</v>
      </c>
      <c r="B3127" t="s">
        <v>3131</v>
      </c>
      <c r="C3127">
        <v>170</v>
      </c>
      <c r="D3127" s="1">
        <v>32539</v>
      </c>
      <c r="E3127" s="10">
        <v>1989</v>
      </c>
      <c r="F3127">
        <v>6</v>
      </c>
      <c r="G3127">
        <v>0</v>
      </c>
      <c r="H3127" s="12">
        <f>ufc_fighters[[#This Row],[weight_pounds]]*0.45359237</f>
        <v>77.110702900000007</v>
      </c>
      <c r="I3127" s="12">
        <f>ufc_fighters[[#This Row],[height_feet]]*30.48+ufc_fighters[[#This Row],[height_inches]]*2.54</f>
        <v>182.88</v>
      </c>
    </row>
    <row r="3128" spans="1:9">
      <c r="A3128">
        <v>3127</v>
      </c>
      <c r="B3128" t="s">
        <v>3132</v>
      </c>
      <c r="C3128">
        <v>170</v>
      </c>
      <c r="D3128" s="1">
        <v>31429</v>
      </c>
      <c r="E3128" s="10">
        <v>1986</v>
      </c>
      <c r="F3128">
        <v>6</v>
      </c>
      <c r="G3128">
        <v>3</v>
      </c>
      <c r="H3128" s="12">
        <f>ufc_fighters[[#This Row],[weight_pounds]]*0.45359237</f>
        <v>77.110702900000007</v>
      </c>
      <c r="I3128" s="12">
        <f>ufc_fighters[[#This Row],[height_feet]]*30.48+ufc_fighters[[#This Row],[height_inches]]*2.54</f>
        <v>190.5</v>
      </c>
    </row>
    <row r="3129" spans="1:9">
      <c r="A3129">
        <v>3128</v>
      </c>
      <c r="B3129" t="s">
        <v>3133</v>
      </c>
      <c r="C3129">
        <v>170</v>
      </c>
      <c r="D3129" s="1">
        <v>29542</v>
      </c>
      <c r="E3129" s="10">
        <v>1980</v>
      </c>
      <c r="F3129">
        <v>6</v>
      </c>
      <c r="G3129">
        <v>1</v>
      </c>
      <c r="H3129" s="12">
        <f>ufc_fighters[[#This Row],[weight_pounds]]*0.45359237</f>
        <v>77.110702900000007</v>
      </c>
      <c r="I3129" s="12">
        <f>ufc_fighters[[#This Row],[height_feet]]*30.48+ufc_fighters[[#This Row],[height_inches]]*2.54</f>
        <v>185.42</v>
      </c>
    </row>
    <row r="3130" spans="1:9">
      <c r="A3130">
        <v>3129</v>
      </c>
      <c r="B3130" t="s">
        <v>3134</v>
      </c>
      <c r="C3130">
        <v>145</v>
      </c>
      <c r="D3130" s="1">
        <v>32589</v>
      </c>
      <c r="E3130" s="10">
        <v>1989</v>
      </c>
      <c r="F3130">
        <v>5</v>
      </c>
      <c r="G3130">
        <v>7</v>
      </c>
      <c r="H3130" s="12">
        <f>ufc_fighters[[#This Row],[weight_pounds]]*0.45359237</f>
        <v>65.770893650000005</v>
      </c>
      <c r="I3130" s="12">
        <f>ufc_fighters[[#This Row],[height_feet]]*30.48+ufc_fighters[[#This Row],[height_inches]]*2.54</f>
        <v>170.18</v>
      </c>
    </row>
    <row r="3131" spans="1:9">
      <c r="A3131">
        <v>3130</v>
      </c>
      <c r="B3131" t="s">
        <v>3135</v>
      </c>
      <c r="C3131">
        <v>245</v>
      </c>
      <c r="D3131" s="1">
        <v>29253</v>
      </c>
      <c r="E3131" s="10">
        <v>1980</v>
      </c>
      <c r="F3131">
        <v>6</v>
      </c>
      <c r="G3131">
        <v>0</v>
      </c>
      <c r="H3131" s="12">
        <f>ufc_fighters[[#This Row],[weight_pounds]]*0.45359237</f>
        <v>111.13013065000001</v>
      </c>
      <c r="I3131" s="12">
        <f>ufc_fighters[[#This Row],[height_feet]]*30.48+ufc_fighters[[#This Row],[height_inches]]*2.54</f>
        <v>182.88</v>
      </c>
    </row>
    <row r="3132" spans="1:9">
      <c r="A3132">
        <v>3131</v>
      </c>
      <c r="B3132" t="s">
        <v>3136</v>
      </c>
      <c r="C3132">
        <v>135</v>
      </c>
      <c r="D3132" s="1">
        <v>34067</v>
      </c>
      <c r="E3132" s="10">
        <v>1993</v>
      </c>
      <c r="F3132">
        <v>5</v>
      </c>
      <c r="G3132">
        <v>7</v>
      </c>
      <c r="H3132" s="12">
        <f>ufc_fighters[[#This Row],[weight_pounds]]*0.45359237</f>
        <v>61.23496995</v>
      </c>
      <c r="I3132" s="12">
        <f>ufc_fighters[[#This Row],[height_feet]]*30.48+ufc_fighters[[#This Row],[height_inches]]*2.54</f>
        <v>170.18</v>
      </c>
    </row>
    <row r="3133" spans="1:9">
      <c r="A3133">
        <v>3132</v>
      </c>
      <c r="B3133" t="s">
        <v>3137</v>
      </c>
      <c r="C3133">
        <v>185</v>
      </c>
      <c r="D3133" s="1">
        <v>33557</v>
      </c>
      <c r="E3133" s="10">
        <v>1991</v>
      </c>
      <c r="F3133">
        <v>6</v>
      </c>
      <c r="G3133">
        <v>0</v>
      </c>
      <c r="H3133" s="12">
        <f>ufc_fighters[[#This Row],[weight_pounds]]*0.45359237</f>
        <v>83.914588450000011</v>
      </c>
      <c r="I3133" s="12">
        <f>ufc_fighters[[#This Row],[height_feet]]*30.48+ufc_fighters[[#This Row],[height_inches]]*2.54</f>
        <v>182.88</v>
      </c>
    </row>
    <row r="3134" spans="1:9">
      <c r="A3134">
        <v>3133</v>
      </c>
      <c r="B3134" t="s">
        <v>3138</v>
      </c>
      <c r="C3134">
        <v>170</v>
      </c>
      <c r="D3134" s="1">
        <v>33966</v>
      </c>
      <c r="E3134" s="10">
        <v>1992</v>
      </c>
      <c r="F3134">
        <v>6</v>
      </c>
      <c r="G3134">
        <v>1</v>
      </c>
      <c r="H3134" s="12">
        <f>ufc_fighters[[#This Row],[weight_pounds]]*0.45359237</f>
        <v>77.110702900000007</v>
      </c>
      <c r="I3134" s="12">
        <f>ufc_fighters[[#This Row],[height_feet]]*30.48+ufc_fighters[[#This Row],[height_inches]]*2.54</f>
        <v>185.42</v>
      </c>
    </row>
    <row r="3135" spans="1:9">
      <c r="A3135">
        <v>3134</v>
      </c>
      <c r="B3135" t="s">
        <v>3139</v>
      </c>
      <c r="C3135">
        <v>135</v>
      </c>
      <c r="D3135" s="1">
        <v>30232</v>
      </c>
      <c r="E3135" s="10">
        <v>1982</v>
      </c>
      <c r="F3135">
        <v>5</v>
      </c>
      <c r="G3135">
        <v>8</v>
      </c>
      <c r="H3135" s="12">
        <f>ufc_fighters[[#This Row],[weight_pounds]]*0.45359237</f>
        <v>61.23496995</v>
      </c>
      <c r="I3135" s="12">
        <f>ufc_fighters[[#This Row],[height_feet]]*30.48+ufc_fighters[[#This Row],[height_inches]]*2.54</f>
        <v>172.72</v>
      </c>
    </row>
    <row r="3136" spans="1:9">
      <c r="A3136">
        <v>3135</v>
      </c>
      <c r="B3136" t="s">
        <v>3140</v>
      </c>
      <c r="C3136">
        <v>170</v>
      </c>
      <c r="D3136" s="1">
        <v>28159</v>
      </c>
      <c r="E3136" s="10">
        <v>1977</v>
      </c>
      <c r="F3136">
        <v>5</v>
      </c>
      <c r="G3136">
        <v>9</v>
      </c>
      <c r="H3136" s="12">
        <f>ufc_fighters[[#This Row],[weight_pounds]]*0.45359237</f>
        <v>77.110702900000007</v>
      </c>
      <c r="I3136" s="12">
        <f>ufc_fighters[[#This Row],[height_feet]]*30.48+ufc_fighters[[#This Row],[height_inches]]*2.54</f>
        <v>175.26</v>
      </c>
    </row>
    <row r="3137" spans="1:9">
      <c r="A3137">
        <v>3136</v>
      </c>
      <c r="B3137" t="s">
        <v>3141</v>
      </c>
      <c r="C3137">
        <v>185</v>
      </c>
      <c r="D3137" s="1"/>
      <c r="E3137" s="10">
        <v>0</v>
      </c>
      <c r="F3137">
        <v>5</v>
      </c>
      <c r="G3137">
        <v>10</v>
      </c>
      <c r="H3137" s="12">
        <f>ufc_fighters[[#This Row],[weight_pounds]]*0.45359237</f>
        <v>83.914588450000011</v>
      </c>
      <c r="I3137" s="12">
        <f>ufc_fighters[[#This Row],[height_feet]]*30.48+ufc_fighters[[#This Row],[height_inches]]*2.54</f>
        <v>177.8</v>
      </c>
    </row>
    <row r="3138" spans="1:9">
      <c r="A3138">
        <v>3137</v>
      </c>
      <c r="B3138" t="s">
        <v>3142</v>
      </c>
      <c r="C3138">
        <v>205</v>
      </c>
      <c r="D3138" s="1">
        <v>33643</v>
      </c>
      <c r="E3138" s="10">
        <v>1992</v>
      </c>
      <c r="F3138">
        <v>6</v>
      </c>
      <c r="G3138">
        <v>0</v>
      </c>
      <c r="H3138" s="12">
        <f>ufc_fighters[[#This Row],[weight_pounds]]*0.45359237</f>
        <v>92.986435850000007</v>
      </c>
      <c r="I3138" s="12">
        <f>ufc_fighters[[#This Row],[height_feet]]*30.48+ufc_fighters[[#This Row],[height_inches]]*2.54</f>
        <v>182.88</v>
      </c>
    </row>
    <row r="3139" spans="1:9">
      <c r="A3139">
        <v>3138</v>
      </c>
      <c r="B3139" t="s">
        <v>3143</v>
      </c>
      <c r="C3139">
        <v>170</v>
      </c>
      <c r="D3139" s="1">
        <v>30922</v>
      </c>
      <c r="E3139" s="10">
        <v>1984</v>
      </c>
      <c r="F3139">
        <v>5</v>
      </c>
      <c r="G3139">
        <v>9</v>
      </c>
      <c r="H3139" s="12">
        <f>ufc_fighters[[#This Row],[weight_pounds]]*0.45359237</f>
        <v>77.110702900000007</v>
      </c>
      <c r="I3139" s="12">
        <f>ufc_fighters[[#This Row],[height_feet]]*30.48+ufc_fighters[[#This Row],[height_inches]]*2.54</f>
        <v>175.26</v>
      </c>
    </row>
    <row r="3140" spans="1:9">
      <c r="A3140">
        <v>3139</v>
      </c>
      <c r="B3140" t="s">
        <v>3144</v>
      </c>
      <c r="C3140">
        <v>220</v>
      </c>
      <c r="D3140" s="1"/>
      <c r="E3140" s="10">
        <v>0</v>
      </c>
      <c r="F3140">
        <v>5</v>
      </c>
      <c r="G3140">
        <v>7</v>
      </c>
      <c r="H3140" s="12">
        <f>ufc_fighters[[#This Row],[weight_pounds]]*0.45359237</f>
        <v>99.79032140000001</v>
      </c>
      <c r="I3140" s="12">
        <f>ufc_fighters[[#This Row],[height_feet]]*30.48+ufc_fighters[[#This Row],[height_inches]]*2.54</f>
        <v>170.18</v>
      </c>
    </row>
    <row r="3141" spans="1:9">
      <c r="A3141">
        <v>3140</v>
      </c>
      <c r="B3141" t="s">
        <v>3145</v>
      </c>
      <c r="C3141">
        <v>185</v>
      </c>
      <c r="D3141" s="1">
        <v>26975</v>
      </c>
      <c r="E3141" s="10">
        <v>1973</v>
      </c>
      <c r="F3141">
        <v>6</v>
      </c>
      <c r="G3141">
        <v>1</v>
      </c>
      <c r="H3141" s="12">
        <f>ufc_fighters[[#This Row],[weight_pounds]]*0.45359237</f>
        <v>83.914588450000011</v>
      </c>
      <c r="I3141" s="12">
        <f>ufc_fighters[[#This Row],[height_feet]]*30.48+ufc_fighters[[#This Row],[height_inches]]*2.54</f>
        <v>185.42</v>
      </c>
    </row>
    <row r="3142" spans="1:9">
      <c r="A3142">
        <v>3141</v>
      </c>
      <c r="B3142" t="s">
        <v>3146</v>
      </c>
      <c r="C3142">
        <v>185</v>
      </c>
      <c r="D3142" s="1">
        <v>28895</v>
      </c>
      <c r="E3142" s="10">
        <v>1979</v>
      </c>
      <c r="F3142">
        <v>5</v>
      </c>
      <c r="G3142">
        <v>11</v>
      </c>
      <c r="H3142" s="12">
        <f>ufc_fighters[[#This Row],[weight_pounds]]*0.45359237</f>
        <v>83.914588450000011</v>
      </c>
      <c r="I3142" s="12">
        <f>ufc_fighters[[#This Row],[height_feet]]*30.48+ufc_fighters[[#This Row],[height_inches]]*2.54</f>
        <v>180.34</v>
      </c>
    </row>
    <row r="3143" spans="1:9">
      <c r="A3143">
        <v>3142</v>
      </c>
      <c r="B3143" t="s">
        <v>3147</v>
      </c>
      <c r="C3143">
        <v>155</v>
      </c>
      <c r="D3143" s="1">
        <v>30795</v>
      </c>
      <c r="E3143" s="10">
        <v>1984</v>
      </c>
      <c r="F3143">
        <v>5</v>
      </c>
      <c r="G3143">
        <v>9</v>
      </c>
      <c r="H3143" s="12">
        <f>ufc_fighters[[#This Row],[weight_pounds]]*0.45359237</f>
        <v>70.306817350000003</v>
      </c>
      <c r="I3143" s="12">
        <f>ufc_fighters[[#This Row],[height_feet]]*30.48+ufc_fighters[[#This Row],[height_inches]]*2.54</f>
        <v>175.26</v>
      </c>
    </row>
    <row r="3144" spans="1:9">
      <c r="A3144">
        <v>3143</v>
      </c>
      <c r="B3144" t="s">
        <v>3148</v>
      </c>
      <c r="C3144">
        <v>135</v>
      </c>
      <c r="D3144" s="1">
        <v>33387</v>
      </c>
      <c r="E3144" s="10">
        <v>1991</v>
      </c>
      <c r="F3144">
        <v>5</v>
      </c>
      <c r="G3144">
        <v>7</v>
      </c>
      <c r="H3144" s="12">
        <f>ufc_fighters[[#This Row],[weight_pounds]]*0.45359237</f>
        <v>61.23496995</v>
      </c>
      <c r="I3144" s="12">
        <f>ufc_fighters[[#This Row],[height_feet]]*30.48+ufc_fighters[[#This Row],[height_inches]]*2.54</f>
        <v>170.18</v>
      </c>
    </row>
    <row r="3145" spans="1:9">
      <c r="A3145">
        <v>3144</v>
      </c>
      <c r="B3145" t="s">
        <v>3149</v>
      </c>
      <c r="D3145" s="1"/>
      <c r="E3145" s="10">
        <v>0</v>
      </c>
      <c r="H3145" s="12">
        <f>ufc_fighters[[#This Row],[weight_pounds]]*0.45359237</f>
        <v>0</v>
      </c>
      <c r="I3145" s="12">
        <f>ufc_fighters[[#This Row],[height_feet]]*30.48+ufc_fighters[[#This Row],[height_inches]]*2.54</f>
        <v>0</v>
      </c>
    </row>
    <row r="3146" spans="1:9">
      <c r="A3146">
        <v>3145</v>
      </c>
      <c r="B3146" t="s">
        <v>3150</v>
      </c>
      <c r="C3146">
        <v>155</v>
      </c>
      <c r="D3146" s="1">
        <v>28915</v>
      </c>
      <c r="E3146" s="10">
        <v>1979</v>
      </c>
      <c r="F3146">
        <v>5</v>
      </c>
      <c r="G3146">
        <v>9</v>
      </c>
      <c r="H3146" s="12">
        <f>ufc_fighters[[#This Row],[weight_pounds]]*0.45359237</f>
        <v>70.306817350000003</v>
      </c>
      <c r="I3146" s="12">
        <f>ufc_fighters[[#This Row],[height_feet]]*30.48+ufc_fighters[[#This Row],[height_inches]]*2.54</f>
        <v>175.26</v>
      </c>
    </row>
    <row r="3147" spans="1:9">
      <c r="A3147">
        <v>3146</v>
      </c>
      <c r="B3147" t="s">
        <v>3151</v>
      </c>
      <c r="C3147">
        <v>170</v>
      </c>
      <c r="D3147" s="1">
        <v>25397</v>
      </c>
      <c r="E3147" s="10">
        <v>1969</v>
      </c>
      <c r="F3147">
        <v>5</v>
      </c>
      <c r="G3147">
        <v>10</v>
      </c>
      <c r="H3147" s="12">
        <f>ufc_fighters[[#This Row],[weight_pounds]]*0.45359237</f>
        <v>77.110702900000007</v>
      </c>
      <c r="I3147" s="12">
        <f>ufc_fighters[[#This Row],[height_feet]]*30.48+ufc_fighters[[#This Row],[height_inches]]*2.54</f>
        <v>177.8</v>
      </c>
    </row>
    <row r="3148" spans="1:9">
      <c r="A3148">
        <v>3147</v>
      </c>
      <c r="B3148" t="s">
        <v>3152</v>
      </c>
      <c r="C3148">
        <v>145</v>
      </c>
      <c r="D3148" s="1">
        <v>30890</v>
      </c>
      <c r="E3148" s="10">
        <v>1984</v>
      </c>
      <c r="F3148">
        <v>5</v>
      </c>
      <c r="G3148">
        <v>7</v>
      </c>
      <c r="H3148" s="12">
        <f>ufc_fighters[[#This Row],[weight_pounds]]*0.45359237</f>
        <v>65.770893650000005</v>
      </c>
      <c r="I3148" s="12">
        <f>ufc_fighters[[#This Row],[height_feet]]*30.48+ufc_fighters[[#This Row],[height_inches]]*2.54</f>
        <v>170.18</v>
      </c>
    </row>
    <row r="3149" spans="1:9">
      <c r="A3149">
        <v>3148</v>
      </c>
      <c r="B3149" t="s">
        <v>3153</v>
      </c>
      <c r="C3149">
        <v>185</v>
      </c>
      <c r="D3149" s="1">
        <v>33296</v>
      </c>
      <c r="E3149" s="10">
        <v>1991</v>
      </c>
      <c r="F3149">
        <v>6</v>
      </c>
      <c r="G3149">
        <v>1</v>
      </c>
      <c r="H3149" s="12">
        <f>ufc_fighters[[#This Row],[weight_pounds]]*0.45359237</f>
        <v>83.914588450000011</v>
      </c>
      <c r="I3149" s="12">
        <f>ufc_fighters[[#This Row],[height_feet]]*30.48+ufc_fighters[[#This Row],[height_inches]]*2.54</f>
        <v>185.42</v>
      </c>
    </row>
    <row r="3150" spans="1:9">
      <c r="A3150">
        <v>3149</v>
      </c>
      <c r="B3150" t="s">
        <v>3154</v>
      </c>
      <c r="C3150">
        <v>205</v>
      </c>
      <c r="D3150" s="1">
        <v>31964</v>
      </c>
      <c r="E3150" s="10">
        <v>1987</v>
      </c>
      <c r="F3150">
        <v>6</v>
      </c>
      <c r="G3150">
        <v>3</v>
      </c>
      <c r="H3150" s="12">
        <f>ufc_fighters[[#This Row],[weight_pounds]]*0.45359237</f>
        <v>92.986435850000007</v>
      </c>
      <c r="I3150" s="12">
        <f>ufc_fighters[[#This Row],[height_feet]]*30.48+ufc_fighters[[#This Row],[height_inches]]*2.54</f>
        <v>190.5</v>
      </c>
    </row>
    <row r="3151" spans="1:9">
      <c r="A3151">
        <v>3150</v>
      </c>
      <c r="B3151" t="s">
        <v>3155</v>
      </c>
      <c r="C3151">
        <v>135</v>
      </c>
      <c r="D3151" s="1">
        <v>32317</v>
      </c>
      <c r="E3151" s="10">
        <v>1988</v>
      </c>
      <c r="F3151">
        <v>5</v>
      </c>
      <c r="G3151">
        <v>8</v>
      </c>
      <c r="H3151" s="12">
        <f>ufc_fighters[[#This Row],[weight_pounds]]*0.45359237</f>
        <v>61.23496995</v>
      </c>
      <c r="I3151" s="12">
        <f>ufc_fighters[[#This Row],[height_feet]]*30.48+ufc_fighters[[#This Row],[height_inches]]*2.54</f>
        <v>172.72</v>
      </c>
    </row>
    <row r="3152" spans="1:9">
      <c r="A3152">
        <v>3151</v>
      </c>
      <c r="B3152" t="s">
        <v>3156</v>
      </c>
      <c r="C3152">
        <v>160</v>
      </c>
      <c r="D3152" s="1"/>
      <c r="E3152" s="10">
        <v>0</v>
      </c>
      <c r="F3152">
        <v>5</v>
      </c>
      <c r="G3152">
        <v>9</v>
      </c>
      <c r="H3152" s="12">
        <f>ufc_fighters[[#This Row],[weight_pounds]]*0.45359237</f>
        <v>72.574779200000009</v>
      </c>
      <c r="I3152" s="12">
        <f>ufc_fighters[[#This Row],[height_feet]]*30.48+ufc_fighters[[#This Row],[height_inches]]*2.54</f>
        <v>175.26</v>
      </c>
    </row>
    <row r="3153" spans="1:9">
      <c r="A3153">
        <v>3152</v>
      </c>
      <c r="B3153" t="s">
        <v>3157</v>
      </c>
      <c r="C3153">
        <v>265</v>
      </c>
      <c r="D3153" s="1">
        <v>32191</v>
      </c>
      <c r="E3153" s="10">
        <v>1988</v>
      </c>
      <c r="F3153">
        <v>6</v>
      </c>
      <c r="G3153">
        <v>11</v>
      </c>
      <c r="H3153" s="12">
        <f>ufc_fighters[[#This Row],[weight_pounds]]*0.45359237</f>
        <v>120.20197805000001</v>
      </c>
      <c r="I3153" s="12">
        <f>ufc_fighters[[#This Row],[height_feet]]*30.48+ufc_fighters[[#This Row],[height_inches]]*2.54</f>
        <v>210.82</v>
      </c>
    </row>
    <row r="3154" spans="1:9">
      <c r="A3154">
        <v>3153</v>
      </c>
      <c r="B3154" t="s">
        <v>3158</v>
      </c>
      <c r="C3154">
        <v>170</v>
      </c>
      <c r="D3154" s="1">
        <v>31625</v>
      </c>
      <c r="E3154" s="10">
        <v>1986</v>
      </c>
      <c r="F3154">
        <v>5</v>
      </c>
      <c r="G3154">
        <v>10</v>
      </c>
      <c r="H3154" s="12">
        <f>ufc_fighters[[#This Row],[weight_pounds]]*0.45359237</f>
        <v>77.110702900000007</v>
      </c>
      <c r="I3154" s="12">
        <f>ufc_fighters[[#This Row],[height_feet]]*30.48+ufc_fighters[[#This Row],[height_inches]]*2.54</f>
        <v>177.8</v>
      </c>
    </row>
    <row r="3155" spans="1:9">
      <c r="A3155">
        <v>3154</v>
      </c>
      <c r="B3155" t="s">
        <v>3159</v>
      </c>
      <c r="C3155">
        <v>225</v>
      </c>
      <c r="D3155" s="1"/>
      <c r="E3155" s="10">
        <v>0</v>
      </c>
      <c r="F3155">
        <v>6</v>
      </c>
      <c r="G3155">
        <v>3</v>
      </c>
      <c r="H3155" s="12">
        <f>ufc_fighters[[#This Row],[weight_pounds]]*0.45359237</f>
        <v>102.05828325</v>
      </c>
      <c r="I3155" s="12">
        <f>ufc_fighters[[#This Row],[height_feet]]*30.48+ufc_fighters[[#This Row],[height_inches]]*2.54</f>
        <v>190.5</v>
      </c>
    </row>
    <row r="3156" spans="1:9">
      <c r="A3156">
        <v>3155</v>
      </c>
      <c r="B3156" t="s">
        <v>3160</v>
      </c>
      <c r="C3156">
        <v>183</v>
      </c>
      <c r="D3156" s="1"/>
      <c r="E3156" s="10">
        <v>0</v>
      </c>
      <c r="F3156">
        <v>5</v>
      </c>
      <c r="G3156">
        <v>9</v>
      </c>
      <c r="H3156" s="12">
        <f>ufc_fighters[[#This Row],[weight_pounds]]*0.45359237</f>
        <v>83.007403710000006</v>
      </c>
      <c r="I3156" s="12">
        <f>ufc_fighters[[#This Row],[height_feet]]*30.48+ufc_fighters[[#This Row],[height_inches]]*2.54</f>
        <v>175.26</v>
      </c>
    </row>
    <row r="3157" spans="1:9">
      <c r="A3157">
        <v>3156</v>
      </c>
      <c r="B3157" t="s">
        <v>3161</v>
      </c>
      <c r="C3157">
        <v>115</v>
      </c>
      <c r="D3157" s="1">
        <v>33226</v>
      </c>
      <c r="E3157" s="10">
        <v>1990</v>
      </c>
      <c r="F3157">
        <v>5</v>
      </c>
      <c r="G3157">
        <v>5</v>
      </c>
      <c r="H3157" s="12">
        <f>ufc_fighters[[#This Row],[weight_pounds]]*0.45359237</f>
        <v>52.163122550000004</v>
      </c>
      <c r="I3157" s="12">
        <f>ufc_fighters[[#This Row],[height_feet]]*30.48+ufc_fighters[[#This Row],[height_inches]]*2.54</f>
        <v>165.1</v>
      </c>
    </row>
    <row r="3158" spans="1:9">
      <c r="A3158">
        <v>3157</v>
      </c>
      <c r="B3158" t="s">
        <v>3162</v>
      </c>
      <c r="C3158">
        <v>155</v>
      </c>
      <c r="D3158" s="1">
        <v>28557</v>
      </c>
      <c r="E3158" s="10">
        <v>1978</v>
      </c>
      <c r="F3158">
        <v>5</v>
      </c>
      <c r="G3158">
        <v>9</v>
      </c>
      <c r="H3158" s="12">
        <f>ufc_fighters[[#This Row],[weight_pounds]]*0.45359237</f>
        <v>70.306817350000003</v>
      </c>
      <c r="I3158" s="12">
        <f>ufc_fighters[[#This Row],[height_feet]]*30.48+ufc_fighters[[#This Row],[height_inches]]*2.54</f>
        <v>175.26</v>
      </c>
    </row>
    <row r="3159" spans="1:9">
      <c r="A3159">
        <v>3158</v>
      </c>
      <c r="B3159" t="s">
        <v>3163</v>
      </c>
      <c r="C3159">
        <v>160</v>
      </c>
      <c r="D3159" s="1"/>
      <c r="E3159" s="10">
        <v>0</v>
      </c>
      <c r="F3159">
        <v>5</v>
      </c>
      <c r="G3159">
        <v>6</v>
      </c>
      <c r="H3159" s="12">
        <f>ufc_fighters[[#This Row],[weight_pounds]]*0.45359237</f>
        <v>72.574779200000009</v>
      </c>
      <c r="I3159" s="12">
        <f>ufc_fighters[[#This Row],[height_feet]]*30.48+ufc_fighters[[#This Row],[height_inches]]*2.54</f>
        <v>167.64000000000001</v>
      </c>
    </row>
    <row r="3160" spans="1:9">
      <c r="A3160">
        <v>3159</v>
      </c>
      <c r="B3160" t="s">
        <v>3164</v>
      </c>
      <c r="C3160">
        <v>225</v>
      </c>
      <c r="D3160" s="1">
        <v>25719</v>
      </c>
      <c r="E3160" s="10">
        <v>1970</v>
      </c>
      <c r="F3160">
        <v>5</v>
      </c>
      <c r="G3160">
        <v>11</v>
      </c>
      <c r="H3160" s="12">
        <f>ufc_fighters[[#This Row],[weight_pounds]]*0.45359237</f>
        <v>102.05828325</v>
      </c>
      <c r="I3160" s="12">
        <f>ufc_fighters[[#This Row],[height_feet]]*30.48+ufc_fighters[[#This Row],[height_inches]]*2.54</f>
        <v>180.34</v>
      </c>
    </row>
    <row r="3161" spans="1:9">
      <c r="A3161">
        <v>3160</v>
      </c>
      <c r="B3161" t="s">
        <v>3165</v>
      </c>
      <c r="C3161">
        <v>185</v>
      </c>
      <c r="D3161" s="1">
        <v>32828</v>
      </c>
      <c r="E3161" s="10">
        <v>1989</v>
      </c>
      <c r="F3161">
        <v>6</v>
      </c>
      <c r="G3161">
        <v>2</v>
      </c>
      <c r="H3161" s="12">
        <f>ufc_fighters[[#This Row],[weight_pounds]]*0.45359237</f>
        <v>83.914588450000011</v>
      </c>
      <c r="I3161" s="12">
        <f>ufc_fighters[[#This Row],[height_feet]]*30.48+ufc_fighters[[#This Row],[height_inches]]*2.54</f>
        <v>187.96</v>
      </c>
    </row>
    <row r="3162" spans="1:9">
      <c r="A3162">
        <v>3161</v>
      </c>
      <c r="B3162" t="s">
        <v>3166</v>
      </c>
      <c r="C3162">
        <v>185</v>
      </c>
      <c r="D3162" s="1"/>
      <c r="E3162" s="10">
        <v>0</v>
      </c>
      <c r="F3162">
        <v>6</v>
      </c>
      <c r="G3162">
        <v>2</v>
      </c>
      <c r="H3162" s="12">
        <f>ufc_fighters[[#This Row],[weight_pounds]]*0.45359237</f>
        <v>83.914588450000011</v>
      </c>
      <c r="I3162" s="12">
        <f>ufc_fighters[[#This Row],[height_feet]]*30.48+ufc_fighters[[#This Row],[height_inches]]*2.54</f>
        <v>187.96</v>
      </c>
    </row>
    <row r="3163" spans="1:9">
      <c r="A3163">
        <v>3162</v>
      </c>
      <c r="B3163" t="s">
        <v>3167</v>
      </c>
      <c r="C3163">
        <v>170</v>
      </c>
      <c r="D3163" s="1">
        <v>29658</v>
      </c>
      <c r="E3163" s="10">
        <v>1981</v>
      </c>
      <c r="F3163">
        <v>6</v>
      </c>
      <c r="G3163">
        <v>0</v>
      </c>
      <c r="H3163" s="12">
        <f>ufc_fighters[[#This Row],[weight_pounds]]*0.45359237</f>
        <v>77.110702900000007</v>
      </c>
      <c r="I3163" s="12">
        <f>ufc_fighters[[#This Row],[height_feet]]*30.48+ufc_fighters[[#This Row],[height_inches]]*2.54</f>
        <v>182.88</v>
      </c>
    </row>
    <row r="3164" spans="1:9">
      <c r="A3164">
        <v>3163</v>
      </c>
      <c r="B3164" t="s">
        <v>3168</v>
      </c>
      <c r="C3164">
        <v>183</v>
      </c>
      <c r="D3164" s="1">
        <v>27942</v>
      </c>
      <c r="E3164" s="10">
        <v>1976</v>
      </c>
      <c r="F3164">
        <v>5</v>
      </c>
      <c r="G3164">
        <v>9</v>
      </c>
      <c r="H3164" s="12">
        <f>ufc_fighters[[#This Row],[weight_pounds]]*0.45359237</f>
        <v>83.007403710000006</v>
      </c>
      <c r="I3164" s="12">
        <f>ufc_fighters[[#This Row],[height_feet]]*30.48+ufc_fighters[[#This Row],[height_inches]]*2.54</f>
        <v>175.26</v>
      </c>
    </row>
    <row r="3165" spans="1:9">
      <c r="A3165">
        <v>3164</v>
      </c>
      <c r="B3165" t="s">
        <v>3169</v>
      </c>
      <c r="C3165">
        <v>155</v>
      </c>
      <c r="D3165" s="1"/>
      <c r="E3165" s="10">
        <v>0</v>
      </c>
      <c r="F3165">
        <v>5</v>
      </c>
      <c r="G3165">
        <v>10</v>
      </c>
      <c r="H3165" s="12">
        <f>ufc_fighters[[#This Row],[weight_pounds]]*0.45359237</f>
        <v>70.306817350000003</v>
      </c>
      <c r="I3165" s="12">
        <f>ufc_fighters[[#This Row],[height_feet]]*30.48+ufc_fighters[[#This Row],[height_inches]]*2.54</f>
        <v>177.8</v>
      </c>
    </row>
    <row r="3166" spans="1:9">
      <c r="A3166">
        <v>3165</v>
      </c>
      <c r="B3166" t="s">
        <v>3170</v>
      </c>
      <c r="C3166">
        <v>155</v>
      </c>
      <c r="D3166" s="1">
        <v>31162</v>
      </c>
      <c r="E3166" s="10">
        <v>1985</v>
      </c>
      <c r="F3166">
        <v>6</v>
      </c>
      <c r="G3166">
        <v>1</v>
      </c>
      <c r="H3166" s="12">
        <f>ufc_fighters[[#This Row],[weight_pounds]]*0.45359237</f>
        <v>70.306817350000003</v>
      </c>
      <c r="I3166" s="12">
        <f>ufc_fighters[[#This Row],[height_feet]]*30.48+ufc_fighters[[#This Row],[height_inches]]*2.54</f>
        <v>185.42</v>
      </c>
    </row>
    <row r="3167" spans="1:9">
      <c r="A3167">
        <v>3166</v>
      </c>
      <c r="B3167" t="s">
        <v>3171</v>
      </c>
      <c r="C3167">
        <v>145</v>
      </c>
      <c r="D3167" s="1">
        <v>33268</v>
      </c>
      <c r="E3167" s="10">
        <v>1991</v>
      </c>
      <c r="F3167">
        <v>5</v>
      </c>
      <c r="G3167">
        <v>9</v>
      </c>
      <c r="H3167" s="12">
        <f>ufc_fighters[[#This Row],[weight_pounds]]*0.45359237</f>
        <v>65.770893650000005</v>
      </c>
      <c r="I3167" s="12">
        <f>ufc_fighters[[#This Row],[height_feet]]*30.48+ufc_fighters[[#This Row],[height_inches]]*2.54</f>
        <v>175.26</v>
      </c>
    </row>
    <row r="3168" spans="1:9">
      <c r="A3168">
        <v>3167</v>
      </c>
      <c r="B3168" t="s">
        <v>3172</v>
      </c>
      <c r="C3168">
        <v>105</v>
      </c>
      <c r="D3168" s="1">
        <v>28524</v>
      </c>
      <c r="E3168" s="10">
        <v>1978</v>
      </c>
      <c r="F3168">
        <v>5</v>
      </c>
      <c r="G3168">
        <v>1</v>
      </c>
      <c r="H3168" s="12">
        <f>ufc_fighters[[#This Row],[weight_pounds]]*0.45359237</f>
        <v>47.627198849999999</v>
      </c>
      <c r="I3168" s="12">
        <f>ufc_fighters[[#This Row],[height_feet]]*30.48+ufc_fighters[[#This Row],[height_inches]]*2.54</f>
        <v>154.94</v>
      </c>
    </row>
    <row r="3169" spans="1:9">
      <c r="A3169">
        <v>3168</v>
      </c>
      <c r="B3169" t="s">
        <v>3173</v>
      </c>
      <c r="C3169">
        <v>210</v>
      </c>
      <c r="D3169" s="1">
        <v>26883</v>
      </c>
      <c r="E3169" s="10">
        <v>1973</v>
      </c>
      <c r="F3169">
        <v>6</v>
      </c>
      <c r="G3169">
        <v>0</v>
      </c>
      <c r="H3169" s="12">
        <f>ufc_fighters[[#This Row],[weight_pounds]]*0.45359237</f>
        <v>95.254397699999998</v>
      </c>
      <c r="I3169" s="12">
        <f>ufc_fighters[[#This Row],[height_feet]]*30.48+ufc_fighters[[#This Row],[height_inches]]*2.54</f>
        <v>182.88</v>
      </c>
    </row>
    <row r="3170" spans="1:9">
      <c r="A3170">
        <v>3169</v>
      </c>
      <c r="B3170" t="s">
        <v>3174</v>
      </c>
      <c r="C3170">
        <v>205</v>
      </c>
      <c r="D3170" s="1"/>
      <c r="E3170" s="10">
        <v>0</v>
      </c>
      <c r="F3170">
        <v>5</v>
      </c>
      <c r="G3170">
        <v>11</v>
      </c>
      <c r="H3170" s="12">
        <f>ufc_fighters[[#This Row],[weight_pounds]]*0.45359237</f>
        <v>92.986435850000007</v>
      </c>
      <c r="I3170" s="12">
        <f>ufc_fighters[[#This Row],[height_feet]]*30.48+ufc_fighters[[#This Row],[height_inches]]*2.54</f>
        <v>180.34</v>
      </c>
    </row>
    <row r="3171" spans="1:9">
      <c r="A3171">
        <v>3170</v>
      </c>
      <c r="B3171" t="s">
        <v>3175</v>
      </c>
      <c r="C3171">
        <v>145</v>
      </c>
      <c r="D3171" s="1">
        <v>30622</v>
      </c>
      <c r="E3171" s="10">
        <v>1983</v>
      </c>
      <c r="F3171">
        <v>5</v>
      </c>
      <c r="G3171">
        <v>8</v>
      </c>
      <c r="H3171" s="12">
        <f>ufc_fighters[[#This Row],[weight_pounds]]*0.45359237</f>
        <v>65.770893650000005</v>
      </c>
      <c r="I3171" s="12">
        <f>ufc_fighters[[#This Row],[height_feet]]*30.48+ufc_fighters[[#This Row],[height_inches]]*2.54</f>
        <v>172.72</v>
      </c>
    </row>
    <row r="3172" spans="1:9">
      <c r="A3172">
        <v>3171</v>
      </c>
      <c r="B3172" t="s">
        <v>3176</v>
      </c>
      <c r="C3172">
        <v>185</v>
      </c>
      <c r="D3172" s="1">
        <v>30170</v>
      </c>
      <c r="E3172" s="10">
        <v>1982</v>
      </c>
      <c r="F3172">
        <v>6</v>
      </c>
      <c r="G3172">
        <v>1</v>
      </c>
      <c r="H3172" s="12">
        <f>ufc_fighters[[#This Row],[weight_pounds]]*0.45359237</f>
        <v>83.914588450000011</v>
      </c>
      <c r="I3172" s="12">
        <f>ufc_fighters[[#This Row],[height_feet]]*30.48+ufc_fighters[[#This Row],[height_inches]]*2.54</f>
        <v>185.42</v>
      </c>
    </row>
    <row r="3173" spans="1:9">
      <c r="A3173">
        <v>3172</v>
      </c>
      <c r="B3173" t="s">
        <v>3177</v>
      </c>
      <c r="C3173">
        <v>155</v>
      </c>
      <c r="D3173" s="1">
        <v>34179</v>
      </c>
      <c r="E3173" s="10">
        <v>1993</v>
      </c>
      <c r="F3173">
        <v>5</v>
      </c>
      <c r="G3173">
        <v>9</v>
      </c>
      <c r="H3173" s="12">
        <f>ufc_fighters[[#This Row],[weight_pounds]]*0.45359237</f>
        <v>70.306817350000003</v>
      </c>
      <c r="I3173" s="12">
        <f>ufc_fighters[[#This Row],[height_feet]]*30.48+ufc_fighters[[#This Row],[height_inches]]*2.54</f>
        <v>175.26</v>
      </c>
    </row>
    <row r="3174" spans="1:9">
      <c r="A3174">
        <v>3173</v>
      </c>
      <c r="B3174" t="s">
        <v>3178</v>
      </c>
      <c r="C3174">
        <v>185</v>
      </c>
      <c r="D3174" s="1">
        <v>27996</v>
      </c>
      <c r="E3174" s="10">
        <v>1976</v>
      </c>
      <c r="F3174">
        <v>6</v>
      </c>
      <c r="G3174">
        <v>0</v>
      </c>
      <c r="H3174" s="12">
        <f>ufc_fighters[[#This Row],[weight_pounds]]*0.45359237</f>
        <v>83.914588450000011</v>
      </c>
      <c r="I3174" s="12">
        <f>ufc_fighters[[#This Row],[height_feet]]*30.48+ufc_fighters[[#This Row],[height_inches]]*2.54</f>
        <v>182.88</v>
      </c>
    </row>
    <row r="3175" spans="1:9">
      <c r="A3175">
        <v>3174</v>
      </c>
      <c r="B3175" t="s">
        <v>3179</v>
      </c>
      <c r="C3175">
        <v>125</v>
      </c>
      <c r="D3175" s="1">
        <v>30307</v>
      </c>
      <c r="E3175" s="10">
        <v>1982</v>
      </c>
      <c r="F3175">
        <v>5</v>
      </c>
      <c r="G3175">
        <v>4</v>
      </c>
      <c r="H3175" s="12">
        <f>ufc_fighters[[#This Row],[weight_pounds]]*0.45359237</f>
        <v>56.699046250000002</v>
      </c>
      <c r="I3175" s="12">
        <f>ufc_fighters[[#This Row],[height_feet]]*30.48+ufc_fighters[[#This Row],[height_inches]]*2.54</f>
        <v>162.56</v>
      </c>
    </row>
    <row r="3176" spans="1:9">
      <c r="A3176">
        <v>3175</v>
      </c>
      <c r="B3176" t="s">
        <v>3180</v>
      </c>
      <c r="C3176">
        <v>225</v>
      </c>
      <c r="D3176" s="1">
        <v>28517</v>
      </c>
      <c r="E3176" s="10">
        <v>1978</v>
      </c>
      <c r="F3176">
        <v>6</v>
      </c>
      <c r="G3176">
        <v>1</v>
      </c>
      <c r="H3176" s="12">
        <f>ufc_fighters[[#This Row],[weight_pounds]]*0.45359237</f>
        <v>102.05828325</v>
      </c>
      <c r="I3176" s="12">
        <f>ufc_fighters[[#This Row],[height_feet]]*30.48+ufc_fighters[[#This Row],[height_inches]]*2.54</f>
        <v>185.42</v>
      </c>
    </row>
    <row r="3177" spans="1:9">
      <c r="A3177">
        <v>3176</v>
      </c>
      <c r="B3177" t="s">
        <v>3181</v>
      </c>
      <c r="C3177">
        <v>170</v>
      </c>
      <c r="D3177" s="1">
        <v>29025</v>
      </c>
      <c r="E3177" s="10">
        <v>1979</v>
      </c>
      <c r="F3177">
        <v>6</v>
      </c>
      <c r="G3177">
        <v>1</v>
      </c>
      <c r="H3177" s="12">
        <f>ufc_fighters[[#This Row],[weight_pounds]]*0.45359237</f>
        <v>77.110702900000007</v>
      </c>
      <c r="I3177" s="12">
        <f>ufc_fighters[[#This Row],[height_feet]]*30.48+ufc_fighters[[#This Row],[height_inches]]*2.54</f>
        <v>185.42</v>
      </c>
    </row>
    <row r="3178" spans="1:9">
      <c r="A3178">
        <v>3177</v>
      </c>
      <c r="B3178" t="s">
        <v>3182</v>
      </c>
      <c r="C3178">
        <v>205</v>
      </c>
      <c r="D3178" s="1">
        <v>26910</v>
      </c>
      <c r="E3178" s="10">
        <v>1973</v>
      </c>
      <c r="F3178">
        <v>5</v>
      </c>
      <c r="G3178">
        <v>11</v>
      </c>
      <c r="H3178" s="12">
        <f>ufc_fighters[[#This Row],[weight_pounds]]*0.45359237</f>
        <v>92.986435850000007</v>
      </c>
      <c r="I3178" s="12">
        <f>ufc_fighters[[#This Row],[height_feet]]*30.48+ufc_fighters[[#This Row],[height_inches]]*2.54</f>
        <v>180.34</v>
      </c>
    </row>
    <row r="3179" spans="1:9">
      <c r="A3179">
        <v>3178</v>
      </c>
      <c r="B3179" t="s">
        <v>3183</v>
      </c>
      <c r="C3179">
        <v>265</v>
      </c>
      <c r="D3179" s="1">
        <v>27824</v>
      </c>
      <c r="E3179" s="10">
        <v>1976</v>
      </c>
      <c r="F3179">
        <v>6</v>
      </c>
      <c r="G3179">
        <v>8</v>
      </c>
      <c r="H3179" s="12">
        <f>ufc_fighters[[#This Row],[weight_pounds]]*0.45359237</f>
        <v>120.20197805000001</v>
      </c>
      <c r="I3179" s="12">
        <f>ufc_fighters[[#This Row],[height_feet]]*30.48+ufc_fighters[[#This Row],[height_inches]]*2.54</f>
        <v>203.2</v>
      </c>
    </row>
    <row r="3180" spans="1:9">
      <c r="A3180">
        <v>3179</v>
      </c>
      <c r="B3180" t="s">
        <v>3184</v>
      </c>
      <c r="C3180">
        <v>300</v>
      </c>
      <c r="D3180" s="1"/>
      <c r="E3180" s="10">
        <v>0</v>
      </c>
      <c r="F3180">
        <v>6</v>
      </c>
      <c r="G3180">
        <v>5</v>
      </c>
      <c r="H3180" s="12">
        <f>ufc_fighters[[#This Row],[weight_pounds]]*0.45359237</f>
        <v>136.07771099999999</v>
      </c>
      <c r="I3180" s="12">
        <f>ufc_fighters[[#This Row],[height_feet]]*30.48+ufc_fighters[[#This Row],[height_inches]]*2.54</f>
        <v>195.57999999999998</v>
      </c>
    </row>
    <row r="3181" spans="1:9">
      <c r="A3181">
        <v>3180</v>
      </c>
      <c r="B3181" t="s">
        <v>3185</v>
      </c>
      <c r="C3181">
        <v>264</v>
      </c>
      <c r="D3181" s="1">
        <v>34316</v>
      </c>
      <c r="E3181" s="10">
        <v>1993</v>
      </c>
      <c r="F3181">
        <v>6</v>
      </c>
      <c r="G3181">
        <v>0</v>
      </c>
      <c r="H3181" s="12">
        <f>ufc_fighters[[#This Row],[weight_pounds]]*0.45359237</f>
        <v>119.74838568000001</v>
      </c>
      <c r="I3181" s="12">
        <f>ufc_fighters[[#This Row],[height_feet]]*30.48+ufc_fighters[[#This Row],[height_inches]]*2.54</f>
        <v>182.88</v>
      </c>
    </row>
    <row r="3182" spans="1:9">
      <c r="A3182">
        <v>3181</v>
      </c>
      <c r="B3182" t="s">
        <v>3186</v>
      </c>
      <c r="C3182">
        <v>160</v>
      </c>
      <c r="D3182" s="1"/>
      <c r="E3182" s="10">
        <v>0</v>
      </c>
      <c r="F3182">
        <v>5</v>
      </c>
      <c r="G3182">
        <v>8</v>
      </c>
      <c r="H3182" s="12">
        <f>ufc_fighters[[#This Row],[weight_pounds]]*0.45359237</f>
        <v>72.574779200000009</v>
      </c>
      <c r="I3182" s="12">
        <f>ufc_fighters[[#This Row],[height_feet]]*30.48+ufc_fighters[[#This Row],[height_inches]]*2.54</f>
        <v>172.72</v>
      </c>
    </row>
    <row r="3183" spans="1:9">
      <c r="A3183">
        <v>3182</v>
      </c>
      <c r="B3183" t="s">
        <v>3187</v>
      </c>
      <c r="C3183">
        <v>115</v>
      </c>
      <c r="D3183" s="1"/>
      <c r="E3183" s="10">
        <v>0</v>
      </c>
      <c r="H3183" s="12">
        <f>ufc_fighters[[#This Row],[weight_pounds]]*0.45359237</f>
        <v>52.163122550000004</v>
      </c>
      <c r="I3183" s="12">
        <f>ufc_fighters[[#This Row],[height_feet]]*30.48+ufc_fighters[[#This Row],[height_inches]]*2.54</f>
        <v>0</v>
      </c>
    </row>
    <row r="3184" spans="1:9">
      <c r="A3184">
        <v>3183</v>
      </c>
      <c r="B3184" t="s">
        <v>3188</v>
      </c>
      <c r="C3184">
        <v>135</v>
      </c>
      <c r="D3184" s="1">
        <v>30860</v>
      </c>
      <c r="E3184" s="10">
        <v>1984</v>
      </c>
      <c r="F3184">
        <v>5</v>
      </c>
      <c r="G3184">
        <v>4</v>
      </c>
      <c r="H3184" s="12">
        <f>ufc_fighters[[#This Row],[weight_pounds]]*0.45359237</f>
        <v>61.23496995</v>
      </c>
      <c r="I3184" s="12">
        <f>ufc_fighters[[#This Row],[height_feet]]*30.48+ufc_fighters[[#This Row],[height_inches]]*2.54</f>
        <v>162.56</v>
      </c>
    </row>
    <row r="3185" spans="1:9">
      <c r="A3185">
        <v>3184</v>
      </c>
      <c r="B3185" t="s">
        <v>3189</v>
      </c>
      <c r="C3185">
        <v>135</v>
      </c>
      <c r="D3185" s="1">
        <v>33649</v>
      </c>
      <c r="E3185" s="10">
        <v>1992</v>
      </c>
      <c r="F3185">
        <v>5</v>
      </c>
      <c r="G3185">
        <v>5</v>
      </c>
      <c r="H3185" s="12">
        <f>ufc_fighters[[#This Row],[weight_pounds]]*0.45359237</f>
        <v>61.23496995</v>
      </c>
      <c r="I3185" s="12">
        <f>ufc_fighters[[#This Row],[height_feet]]*30.48+ufc_fighters[[#This Row],[height_inches]]*2.54</f>
        <v>165.1</v>
      </c>
    </row>
    <row r="3186" spans="1:9">
      <c r="A3186">
        <v>3185</v>
      </c>
      <c r="B3186" t="s">
        <v>3190</v>
      </c>
      <c r="C3186">
        <v>155</v>
      </c>
      <c r="D3186" s="1">
        <v>32363</v>
      </c>
      <c r="E3186" s="10">
        <v>1988</v>
      </c>
      <c r="F3186">
        <v>5</v>
      </c>
      <c r="G3186">
        <v>9</v>
      </c>
      <c r="H3186" s="12">
        <f>ufc_fighters[[#This Row],[weight_pounds]]*0.45359237</f>
        <v>70.306817350000003</v>
      </c>
      <c r="I3186" s="12">
        <f>ufc_fighters[[#This Row],[height_feet]]*30.48+ufc_fighters[[#This Row],[height_inches]]*2.54</f>
        <v>175.26</v>
      </c>
    </row>
    <row r="3187" spans="1:9">
      <c r="A3187">
        <v>3186</v>
      </c>
      <c r="B3187" t="s">
        <v>3191</v>
      </c>
      <c r="C3187">
        <v>220</v>
      </c>
      <c r="D3187" s="1">
        <v>22748</v>
      </c>
      <c r="E3187" s="10">
        <v>1962</v>
      </c>
      <c r="F3187">
        <v>6</v>
      </c>
      <c r="G3187">
        <v>0</v>
      </c>
      <c r="H3187" s="12">
        <f>ufc_fighters[[#This Row],[weight_pounds]]*0.45359237</f>
        <v>99.79032140000001</v>
      </c>
      <c r="I3187" s="12">
        <f>ufc_fighters[[#This Row],[height_feet]]*30.48+ufc_fighters[[#This Row],[height_inches]]*2.54</f>
        <v>182.88</v>
      </c>
    </row>
    <row r="3188" spans="1:9">
      <c r="A3188">
        <v>3187</v>
      </c>
      <c r="B3188" t="s">
        <v>3192</v>
      </c>
      <c r="C3188">
        <v>199</v>
      </c>
      <c r="D3188" s="1">
        <v>25275</v>
      </c>
      <c r="E3188" s="10">
        <v>1969</v>
      </c>
      <c r="F3188">
        <v>5</v>
      </c>
      <c r="G3188">
        <v>11</v>
      </c>
      <c r="H3188" s="12">
        <f>ufc_fighters[[#This Row],[weight_pounds]]*0.45359237</f>
        <v>90.264881630000005</v>
      </c>
      <c r="I3188" s="12">
        <f>ufc_fighters[[#This Row],[height_feet]]*30.48+ufc_fighters[[#This Row],[height_inches]]*2.54</f>
        <v>180.34</v>
      </c>
    </row>
    <row r="3189" spans="1:9">
      <c r="A3189">
        <v>3188</v>
      </c>
      <c r="B3189" t="s">
        <v>3193</v>
      </c>
      <c r="C3189">
        <v>150</v>
      </c>
      <c r="D3189" s="1">
        <v>26774</v>
      </c>
      <c r="E3189" s="10">
        <v>1973</v>
      </c>
      <c r="F3189">
        <v>5</v>
      </c>
      <c r="G3189">
        <v>8</v>
      </c>
      <c r="H3189" s="12">
        <f>ufc_fighters[[#This Row],[weight_pounds]]*0.45359237</f>
        <v>68.038855499999997</v>
      </c>
      <c r="I3189" s="12">
        <f>ufc_fighters[[#This Row],[height_feet]]*30.48+ufc_fighters[[#This Row],[height_inches]]*2.54</f>
        <v>172.72</v>
      </c>
    </row>
    <row r="3190" spans="1:9">
      <c r="A3190">
        <v>3189</v>
      </c>
      <c r="B3190" t="s">
        <v>3194</v>
      </c>
      <c r="C3190">
        <v>280</v>
      </c>
      <c r="D3190" s="1">
        <v>25100</v>
      </c>
      <c r="E3190" s="10">
        <v>1968</v>
      </c>
      <c r="F3190">
        <v>6</v>
      </c>
      <c r="G3190">
        <v>5</v>
      </c>
      <c r="H3190" s="12">
        <f>ufc_fighters[[#This Row],[weight_pounds]]*0.45359237</f>
        <v>127.00586360000001</v>
      </c>
      <c r="I3190" s="12">
        <f>ufc_fighters[[#This Row],[height_feet]]*30.48+ufc_fighters[[#This Row],[height_inches]]*2.54</f>
        <v>195.57999999999998</v>
      </c>
    </row>
    <row r="3191" spans="1:9">
      <c r="A3191">
        <v>3190</v>
      </c>
      <c r="B3191" t="s">
        <v>3195</v>
      </c>
      <c r="C3191">
        <v>170</v>
      </c>
      <c r="D3191" s="1">
        <v>28600</v>
      </c>
      <c r="E3191" s="10">
        <v>1978</v>
      </c>
      <c r="F3191">
        <v>6</v>
      </c>
      <c r="G3191">
        <v>0</v>
      </c>
      <c r="H3191" s="12">
        <f>ufc_fighters[[#This Row],[weight_pounds]]*0.45359237</f>
        <v>77.110702900000007</v>
      </c>
      <c r="I3191" s="12">
        <f>ufc_fighters[[#This Row],[height_feet]]*30.48+ufc_fighters[[#This Row],[height_inches]]*2.54</f>
        <v>182.88</v>
      </c>
    </row>
    <row r="3192" spans="1:9">
      <c r="A3192">
        <v>3191</v>
      </c>
      <c r="B3192" t="s">
        <v>3196</v>
      </c>
      <c r="C3192">
        <v>205</v>
      </c>
      <c r="D3192" s="1">
        <v>29197</v>
      </c>
      <c r="E3192" s="10">
        <v>1979</v>
      </c>
      <c r="F3192">
        <v>5</v>
      </c>
      <c r="G3192">
        <v>7</v>
      </c>
      <c r="H3192" s="12">
        <f>ufc_fighters[[#This Row],[weight_pounds]]*0.45359237</f>
        <v>92.986435850000007</v>
      </c>
      <c r="I3192" s="12">
        <f>ufc_fighters[[#This Row],[height_feet]]*30.48+ufc_fighters[[#This Row],[height_inches]]*2.54</f>
        <v>170.18</v>
      </c>
    </row>
    <row r="3193" spans="1:9">
      <c r="A3193">
        <v>3192</v>
      </c>
      <c r="B3193" t="s">
        <v>3197</v>
      </c>
      <c r="C3193">
        <v>139</v>
      </c>
      <c r="D3193" s="1">
        <v>28286</v>
      </c>
      <c r="E3193" s="10">
        <v>1977</v>
      </c>
      <c r="F3193">
        <v>5</v>
      </c>
      <c r="G3193">
        <v>6</v>
      </c>
      <c r="H3193" s="12">
        <f>ufc_fighters[[#This Row],[weight_pounds]]*0.45359237</f>
        <v>63.049339430000003</v>
      </c>
      <c r="I3193" s="12">
        <f>ufc_fighters[[#This Row],[height_feet]]*30.48+ufc_fighters[[#This Row],[height_inches]]*2.54</f>
        <v>167.64000000000001</v>
      </c>
    </row>
    <row r="3194" spans="1:9">
      <c r="A3194">
        <v>3193</v>
      </c>
      <c r="B3194" t="s">
        <v>3198</v>
      </c>
      <c r="C3194">
        <v>170</v>
      </c>
      <c r="D3194" s="1">
        <v>29747</v>
      </c>
      <c r="E3194" s="10">
        <v>1981</v>
      </c>
      <c r="F3194">
        <v>6</v>
      </c>
      <c r="G3194">
        <v>1</v>
      </c>
      <c r="H3194" s="12">
        <f>ufc_fighters[[#This Row],[weight_pounds]]*0.45359237</f>
        <v>77.110702900000007</v>
      </c>
      <c r="I3194" s="12">
        <f>ufc_fighters[[#This Row],[height_feet]]*30.48+ufc_fighters[[#This Row],[height_inches]]*2.54</f>
        <v>185.42</v>
      </c>
    </row>
    <row r="3195" spans="1:9">
      <c r="A3195">
        <v>3194</v>
      </c>
      <c r="B3195" t="s">
        <v>3199</v>
      </c>
      <c r="C3195">
        <v>210</v>
      </c>
      <c r="D3195" s="1">
        <v>24710</v>
      </c>
      <c r="E3195" s="10">
        <v>1967</v>
      </c>
      <c r="F3195">
        <v>6</v>
      </c>
      <c r="G3195">
        <v>0</v>
      </c>
      <c r="H3195" s="12">
        <f>ufc_fighters[[#This Row],[weight_pounds]]*0.45359237</f>
        <v>95.254397699999998</v>
      </c>
      <c r="I3195" s="12">
        <f>ufc_fighters[[#This Row],[height_feet]]*30.48+ufc_fighters[[#This Row],[height_inches]]*2.54</f>
        <v>182.88</v>
      </c>
    </row>
    <row r="3196" spans="1:9">
      <c r="A3196">
        <v>3195</v>
      </c>
      <c r="B3196" t="s">
        <v>3200</v>
      </c>
      <c r="C3196">
        <v>220</v>
      </c>
      <c r="D3196" s="1"/>
      <c r="E3196" s="10">
        <v>0</v>
      </c>
      <c r="F3196">
        <v>6</v>
      </c>
      <c r="G3196">
        <v>0</v>
      </c>
      <c r="H3196" s="12">
        <f>ufc_fighters[[#This Row],[weight_pounds]]*0.45359237</f>
        <v>99.79032140000001</v>
      </c>
      <c r="I3196" s="12">
        <f>ufc_fighters[[#This Row],[height_feet]]*30.48+ufc_fighters[[#This Row],[height_inches]]*2.54</f>
        <v>182.88</v>
      </c>
    </row>
    <row r="3197" spans="1:9">
      <c r="A3197">
        <v>3196</v>
      </c>
      <c r="B3197" t="s">
        <v>3201</v>
      </c>
      <c r="C3197">
        <v>135</v>
      </c>
      <c r="D3197" s="1">
        <v>29372</v>
      </c>
      <c r="E3197" s="10">
        <v>1980</v>
      </c>
      <c r="F3197">
        <v>5</v>
      </c>
      <c r="G3197">
        <v>9</v>
      </c>
      <c r="H3197" s="12">
        <f>ufc_fighters[[#This Row],[weight_pounds]]*0.45359237</f>
        <v>61.23496995</v>
      </c>
      <c r="I3197" s="12">
        <f>ufc_fighters[[#This Row],[height_feet]]*30.48+ufc_fighters[[#This Row],[height_inches]]*2.54</f>
        <v>175.26</v>
      </c>
    </row>
    <row r="3198" spans="1:9">
      <c r="A3198">
        <v>3197</v>
      </c>
      <c r="B3198" t="s">
        <v>3202</v>
      </c>
      <c r="D3198" s="1"/>
      <c r="E3198" s="10">
        <v>0</v>
      </c>
      <c r="H3198" s="12">
        <f>ufc_fighters[[#This Row],[weight_pounds]]*0.45359237</f>
        <v>0</v>
      </c>
      <c r="I3198" s="12">
        <f>ufc_fighters[[#This Row],[height_feet]]*30.48+ufc_fighters[[#This Row],[height_inches]]*2.54</f>
        <v>0</v>
      </c>
    </row>
    <row r="3199" spans="1:9">
      <c r="A3199">
        <v>3198</v>
      </c>
      <c r="B3199" t="s">
        <v>3203</v>
      </c>
      <c r="C3199">
        <v>170</v>
      </c>
      <c r="D3199" s="1">
        <v>29937</v>
      </c>
      <c r="E3199" s="10">
        <v>1981</v>
      </c>
      <c r="F3199">
        <v>5</v>
      </c>
      <c r="G3199">
        <v>10</v>
      </c>
      <c r="H3199" s="12">
        <f>ufc_fighters[[#This Row],[weight_pounds]]*0.45359237</f>
        <v>77.110702900000007</v>
      </c>
      <c r="I3199" s="12">
        <f>ufc_fighters[[#This Row],[height_feet]]*30.48+ufc_fighters[[#This Row],[height_inches]]*2.54</f>
        <v>177.8</v>
      </c>
    </row>
    <row r="3200" spans="1:9">
      <c r="A3200">
        <v>3199</v>
      </c>
      <c r="B3200" t="s">
        <v>3204</v>
      </c>
      <c r="C3200">
        <v>135</v>
      </c>
      <c r="D3200" s="1">
        <v>33150</v>
      </c>
      <c r="E3200" s="10">
        <v>1990</v>
      </c>
      <c r="F3200">
        <v>5</v>
      </c>
      <c r="G3200">
        <v>5</v>
      </c>
      <c r="H3200" s="12">
        <f>ufc_fighters[[#This Row],[weight_pounds]]*0.45359237</f>
        <v>61.23496995</v>
      </c>
      <c r="I3200" s="12">
        <f>ufc_fighters[[#This Row],[height_feet]]*30.48+ufc_fighters[[#This Row],[height_inches]]*2.54</f>
        <v>165.1</v>
      </c>
    </row>
    <row r="3201" spans="1:9">
      <c r="A3201">
        <v>3200</v>
      </c>
      <c r="B3201" t="s">
        <v>3205</v>
      </c>
      <c r="C3201">
        <v>135</v>
      </c>
      <c r="D3201" s="1">
        <v>31281</v>
      </c>
      <c r="E3201" s="10">
        <v>1985</v>
      </c>
      <c r="F3201">
        <v>5</v>
      </c>
      <c r="G3201">
        <v>7</v>
      </c>
      <c r="H3201" s="12">
        <f>ufc_fighters[[#This Row],[weight_pounds]]*0.45359237</f>
        <v>61.23496995</v>
      </c>
      <c r="I3201" s="12">
        <f>ufc_fighters[[#This Row],[height_feet]]*30.48+ufc_fighters[[#This Row],[height_inches]]*2.54</f>
        <v>170.18</v>
      </c>
    </row>
    <row r="3202" spans="1:9">
      <c r="A3202">
        <v>3201</v>
      </c>
      <c r="B3202" t="s">
        <v>3206</v>
      </c>
      <c r="C3202">
        <v>185</v>
      </c>
      <c r="D3202" s="1">
        <v>25554</v>
      </c>
      <c r="E3202" s="10">
        <v>1969</v>
      </c>
      <c r="F3202">
        <v>5</v>
      </c>
      <c r="G3202">
        <v>11</v>
      </c>
      <c r="H3202" s="12">
        <f>ufc_fighters[[#This Row],[weight_pounds]]*0.45359237</f>
        <v>83.914588450000011</v>
      </c>
      <c r="I3202" s="12">
        <f>ufc_fighters[[#This Row],[height_feet]]*30.48+ufc_fighters[[#This Row],[height_inches]]*2.54</f>
        <v>180.34</v>
      </c>
    </row>
    <row r="3203" spans="1:9">
      <c r="A3203">
        <v>3202</v>
      </c>
      <c r="B3203" t="s">
        <v>3207</v>
      </c>
      <c r="C3203">
        <v>135</v>
      </c>
      <c r="D3203" s="1">
        <v>30753</v>
      </c>
      <c r="E3203" s="10">
        <v>1984</v>
      </c>
      <c r="F3203">
        <v>5</v>
      </c>
      <c r="G3203">
        <v>5</v>
      </c>
      <c r="H3203" s="12">
        <f>ufc_fighters[[#This Row],[weight_pounds]]*0.45359237</f>
        <v>61.23496995</v>
      </c>
      <c r="I3203" s="12">
        <f>ufc_fighters[[#This Row],[height_feet]]*30.48+ufc_fighters[[#This Row],[height_inches]]*2.54</f>
        <v>165.1</v>
      </c>
    </row>
    <row r="3204" spans="1:9">
      <c r="A3204">
        <v>3203</v>
      </c>
      <c r="B3204" t="s">
        <v>3208</v>
      </c>
      <c r="C3204">
        <v>185</v>
      </c>
      <c r="D3204" s="1">
        <v>25975</v>
      </c>
      <c r="E3204" s="10">
        <v>1971</v>
      </c>
      <c r="F3204">
        <v>6</v>
      </c>
      <c r="G3204">
        <v>0</v>
      </c>
      <c r="H3204" s="12">
        <f>ufc_fighters[[#This Row],[weight_pounds]]*0.45359237</f>
        <v>83.914588450000011</v>
      </c>
      <c r="I3204" s="12">
        <f>ufc_fighters[[#This Row],[height_feet]]*30.48+ufc_fighters[[#This Row],[height_inches]]*2.54</f>
        <v>182.88</v>
      </c>
    </row>
    <row r="3205" spans="1:9">
      <c r="A3205">
        <v>3204</v>
      </c>
      <c r="B3205" t="s">
        <v>3209</v>
      </c>
      <c r="C3205">
        <v>145</v>
      </c>
      <c r="D3205" s="1">
        <v>28365</v>
      </c>
      <c r="E3205" s="10">
        <v>1977</v>
      </c>
      <c r="F3205">
        <v>5</v>
      </c>
      <c r="G3205">
        <v>9</v>
      </c>
      <c r="H3205" s="12">
        <f>ufc_fighters[[#This Row],[weight_pounds]]*0.45359237</f>
        <v>65.770893650000005</v>
      </c>
      <c r="I3205" s="12">
        <f>ufc_fighters[[#This Row],[height_feet]]*30.48+ufc_fighters[[#This Row],[height_inches]]*2.54</f>
        <v>175.26</v>
      </c>
    </row>
    <row r="3206" spans="1:9">
      <c r="A3206">
        <v>3205</v>
      </c>
      <c r="B3206" t="s">
        <v>3210</v>
      </c>
      <c r="C3206">
        <v>135</v>
      </c>
      <c r="D3206" s="1"/>
      <c r="E3206" s="10">
        <v>0</v>
      </c>
      <c r="H3206" s="12">
        <f>ufc_fighters[[#This Row],[weight_pounds]]*0.45359237</f>
        <v>61.23496995</v>
      </c>
      <c r="I3206" s="12">
        <f>ufc_fighters[[#This Row],[height_feet]]*30.48+ufc_fighters[[#This Row],[height_inches]]*2.54</f>
        <v>0</v>
      </c>
    </row>
    <row r="3207" spans="1:9">
      <c r="A3207">
        <v>3206</v>
      </c>
      <c r="B3207" t="s">
        <v>3211</v>
      </c>
      <c r="C3207">
        <v>185</v>
      </c>
      <c r="D3207" s="1"/>
      <c r="E3207" s="10">
        <v>0</v>
      </c>
      <c r="F3207">
        <v>5</v>
      </c>
      <c r="G3207">
        <v>7</v>
      </c>
      <c r="H3207" s="12">
        <f>ufc_fighters[[#This Row],[weight_pounds]]*0.45359237</f>
        <v>83.914588450000011</v>
      </c>
      <c r="I3207" s="12">
        <f>ufc_fighters[[#This Row],[height_feet]]*30.48+ufc_fighters[[#This Row],[height_inches]]*2.54</f>
        <v>170.18</v>
      </c>
    </row>
    <row r="3208" spans="1:9">
      <c r="A3208">
        <v>3207</v>
      </c>
      <c r="B3208" t="s">
        <v>3212</v>
      </c>
      <c r="C3208">
        <v>135</v>
      </c>
      <c r="D3208" s="1">
        <v>29659</v>
      </c>
      <c r="E3208" s="10">
        <v>1981</v>
      </c>
      <c r="F3208">
        <v>5</v>
      </c>
      <c r="G3208">
        <v>5</v>
      </c>
      <c r="H3208" s="12">
        <f>ufc_fighters[[#This Row],[weight_pounds]]*0.45359237</f>
        <v>61.23496995</v>
      </c>
      <c r="I3208" s="12">
        <f>ufc_fighters[[#This Row],[height_feet]]*30.48+ufc_fighters[[#This Row],[height_inches]]*2.54</f>
        <v>165.1</v>
      </c>
    </row>
    <row r="3209" spans="1:9">
      <c r="A3209">
        <v>3208</v>
      </c>
      <c r="B3209" t="s">
        <v>3213</v>
      </c>
      <c r="C3209">
        <v>135</v>
      </c>
      <c r="D3209" s="1">
        <v>31642</v>
      </c>
      <c r="E3209" s="10">
        <v>1986</v>
      </c>
      <c r="F3209">
        <v>5</v>
      </c>
      <c r="G3209">
        <v>6</v>
      </c>
      <c r="H3209" s="12">
        <f>ufc_fighters[[#This Row],[weight_pounds]]*0.45359237</f>
        <v>61.23496995</v>
      </c>
      <c r="I3209" s="12">
        <f>ufc_fighters[[#This Row],[height_feet]]*30.48+ufc_fighters[[#This Row],[height_inches]]*2.54</f>
        <v>167.64000000000001</v>
      </c>
    </row>
    <row r="3210" spans="1:9">
      <c r="A3210">
        <v>3209</v>
      </c>
      <c r="B3210" t="s">
        <v>3214</v>
      </c>
      <c r="C3210">
        <v>145</v>
      </c>
      <c r="D3210" s="1">
        <v>30994</v>
      </c>
      <c r="E3210" s="10">
        <v>1984</v>
      </c>
      <c r="F3210">
        <v>5</v>
      </c>
      <c r="G3210">
        <v>7</v>
      </c>
      <c r="H3210" s="12">
        <f>ufc_fighters[[#This Row],[weight_pounds]]*0.45359237</f>
        <v>65.770893650000005</v>
      </c>
      <c r="I3210" s="12">
        <f>ufc_fighters[[#This Row],[height_feet]]*30.48+ufc_fighters[[#This Row],[height_inches]]*2.54</f>
        <v>170.18</v>
      </c>
    </row>
    <row r="3211" spans="1:9">
      <c r="A3211">
        <v>3210</v>
      </c>
      <c r="B3211" t="s">
        <v>3215</v>
      </c>
      <c r="C3211">
        <v>155</v>
      </c>
      <c r="D3211" s="1">
        <v>29204</v>
      </c>
      <c r="E3211" s="10">
        <v>1979</v>
      </c>
      <c r="F3211">
        <v>6</v>
      </c>
      <c r="G3211">
        <v>0</v>
      </c>
      <c r="H3211" s="12">
        <f>ufc_fighters[[#This Row],[weight_pounds]]*0.45359237</f>
        <v>70.306817350000003</v>
      </c>
      <c r="I3211" s="12">
        <f>ufc_fighters[[#This Row],[height_feet]]*30.48+ufc_fighters[[#This Row],[height_inches]]*2.54</f>
        <v>182.88</v>
      </c>
    </row>
    <row r="3212" spans="1:9">
      <c r="A3212">
        <v>3211</v>
      </c>
      <c r="B3212" t="s">
        <v>3216</v>
      </c>
      <c r="C3212">
        <v>185</v>
      </c>
      <c r="D3212" s="1">
        <v>32132</v>
      </c>
      <c r="E3212" s="10">
        <v>1987</v>
      </c>
      <c r="F3212">
        <v>6</v>
      </c>
      <c r="G3212">
        <v>1</v>
      </c>
      <c r="H3212" s="12">
        <f>ufc_fighters[[#This Row],[weight_pounds]]*0.45359237</f>
        <v>83.914588450000011</v>
      </c>
      <c r="I3212" s="12">
        <f>ufc_fighters[[#This Row],[height_feet]]*30.48+ufc_fighters[[#This Row],[height_inches]]*2.54</f>
        <v>185.42</v>
      </c>
    </row>
    <row r="3213" spans="1:9">
      <c r="A3213">
        <v>3212</v>
      </c>
      <c r="B3213" t="s">
        <v>3217</v>
      </c>
      <c r="C3213">
        <v>145</v>
      </c>
      <c r="D3213" s="1"/>
      <c r="E3213" s="10">
        <v>0</v>
      </c>
      <c r="F3213">
        <v>5</v>
      </c>
      <c r="G3213">
        <v>7</v>
      </c>
      <c r="H3213" s="12">
        <f>ufc_fighters[[#This Row],[weight_pounds]]*0.45359237</f>
        <v>65.770893650000005</v>
      </c>
      <c r="I3213" s="12">
        <f>ufc_fighters[[#This Row],[height_feet]]*30.48+ufc_fighters[[#This Row],[height_inches]]*2.54</f>
        <v>170.18</v>
      </c>
    </row>
    <row r="3214" spans="1:9">
      <c r="A3214">
        <v>3213</v>
      </c>
      <c r="B3214" t="s">
        <v>3218</v>
      </c>
      <c r="C3214">
        <v>170</v>
      </c>
      <c r="D3214" s="1">
        <v>30318</v>
      </c>
      <c r="E3214" s="10">
        <v>1983</v>
      </c>
      <c r="F3214">
        <v>6</v>
      </c>
      <c r="G3214">
        <v>0</v>
      </c>
      <c r="H3214" s="12">
        <f>ufc_fighters[[#This Row],[weight_pounds]]*0.45359237</f>
        <v>77.110702900000007</v>
      </c>
      <c r="I3214" s="12">
        <f>ufc_fighters[[#This Row],[height_feet]]*30.48+ufc_fighters[[#This Row],[height_inches]]*2.54</f>
        <v>182.88</v>
      </c>
    </row>
    <row r="3215" spans="1:9">
      <c r="A3215">
        <v>3214</v>
      </c>
      <c r="B3215" t="s">
        <v>3219</v>
      </c>
      <c r="C3215">
        <v>185</v>
      </c>
      <c r="D3215" s="1">
        <v>28987</v>
      </c>
      <c r="E3215" s="10">
        <v>1979</v>
      </c>
      <c r="F3215">
        <v>5</v>
      </c>
      <c r="G3215">
        <v>11</v>
      </c>
      <c r="H3215" s="12">
        <f>ufc_fighters[[#This Row],[weight_pounds]]*0.45359237</f>
        <v>83.914588450000011</v>
      </c>
      <c r="I3215" s="12">
        <f>ufc_fighters[[#This Row],[height_feet]]*30.48+ufc_fighters[[#This Row],[height_inches]]*2.54</f>
        <v>180.34</v>
      </c>
    </row>
    <row r="3216" spans="1:9">
      <c r="A3216">
        <v>3215</v>
      </c>
      <c r="B3216" t="s">
        <v>3220</v>
      </c>
      <c r="C3216">
        <v>155</v>
      </c>
      <c r="D3216" s="1"/>
      <c r="E3216" s="10">
        <v>0</v>
      </c>
      <c r="F3216">
        <v>5</v>
      </c>
      <c r="G3216">
        <v>7</v>
      </c>
      <c r="H3216" s="12">
        <f>ufc_fighters[[#This Row],[weight_pounds]]*0.45359237</f>
        <v>70.306817350000003</v>
      </c>
      <c r="I3216" s="12">
        <f>ufc_fighters[[#This Row],[height_feet]]*30.48+ufc_fighters[[#This Row],[height_inches]]*2.54</f>
        <v>170.18</v>
      </c>
    </row>
    <row r="3217" spans="1:9">
      <c r="A3217">
        <v>3216</v>
      </c>
      <c r="B3217" t="s">
        <v>3221</v>
      </c>
      <c r="C3217">
        <v>115</v>
      </c>
      <c r="D3217" s="1">
        <v>32806</v>
      </c>
      <c r="E3217" s="10">
        <v>1989</v>
      </c>
      <c r="F3217">
        <v>5</v>
      </c>
      <c r="G3217">
        <v>0</v>
      </c>
      <c r="H3217" s="12">
        <f>ufc_fighters[[#This Row],[weight_pounds]]*0.45359237</f>
        <v>52.163122550000004</v>
      </c>
      <c r="I3217" s="12">
        <f>ufc_fighters[[#This Row],[height_feet]]*30.48+ufc_fighters[[#This Row],[height_inches]]*2.54</f>
        <v>152.4</v>
      </c>
    </row>
    <row r="3218" spans="1:9">
      <c r="A3218">
        <v>3217</v>
      </c>
      <c r="B3218" t="s">
        <v>3222</v>
      </c>
      <c r="C3218">
        <v>265</v>
      </c>
      <c r="D3218" s="1">
        <v>33647</v>
      </c>
      <c r="E3218" s="10">
        <v>1992</v>
      </c>
      <c r="F3218">
        <v>6</v>
      </c>
      <c r="G3218">
        <v>5</v>
      </c>
      <c r="H3218" s="12">
        <f>ufc_fighters[[#This Row],[weight_pounds]]*0.45359237</f>
        <v>120.20197805000001</v>
      </c>
      <c r="I3218" s="12">
        <f>ufc_fighters[[#This Row],[height_feet]]*30.48+ufc_fighters[[#This Row],[height_inches]]*2.54</f>
        <v>195.57999999999998</v>
      </c>
    </row>
    <row r="3219" spans="1:9">
      <c r="A3219">
        <v>3218</v>
      </c>
      <c r="B3219" t="s">
        <v>3223</v>
      </c>
      <c r="D3219" s="1"/>
      <c r="E3219" s="10">
        <v>0</v>
      </c>
      <c r="F3219">
        <v>5</v>
      </c>
      <c r="G3219">
        <v>10</v>
      </c>
      <c r="H3219" s="12">
        <f>ufc_fighters[[#This Row],[weight_pounds]]*0.45359237</f>
        <v>0</v>
      </c>
      <c r="I3219" s="12">
        <f>ufc_fighters[[#This Row],[height_feet]]*30.48+ufc_fighters[[#This Row],[height_inches]]*2.54</f>
        <v>177.8</v>
      </c>
    </row>
    <row r="3220" spans="1:9">
      <c r="A3220">
        <v>3219</v>
      </c>
      <c r="B3220" t="s">
        <v>3224</v>
      </c>
      <c r="C3220">
        <v>185</v>
      </c>
      <c r="D3220" s="1">
        <v>29858</v>
      </c>
      <c r="E3220" s="10">
        <v>1981</v>
      </c>
      <c r="F3220">
        <v>6</v>
      </c>
      <c r="G3220">
        <v>2</v>
      </c>
      <c r="H3220" s="12">
        <f>ufc_fighters[[#This Row],[weight_pounds]]*0.45359237</f>
        <v>83.914588450000011</v>
      </c>
      <c r="I3220" s="12">
        <f>ufc_fighters[[#This Row],[height_feet]]*30.48+ufc_fighters[[#This Row],[height_inches]]*2.54</f>
        <v>187.96</v>
      </c>
    </row>
    <row r="3221" spans="1:9">
      <c r="A3221">
        <v>3220</v>
      </c>
      <c r="B3221" t="s">
        <v>3225</v>
      </c>
      <c r="C3221">
        <v>145</v>
      </c>
      <c r="D3221" s="1">
        <v>31734</v>
      </c>
      <c r="E3221" s="10">
        <v>1986</v>
      </c>
      <c r="F3221">
        <v>5</v>
      </c>
      <c r="G3221">
        <v>7</v>
      </c>
      <c r="H3221" s="12">
        <f>ufc_fighters[[#This Row],[weight_pounds]]*0.45359237</f>
        <v>65.770893650000005</v>
      </c>
      <c r="I3221" s="12">
        <f>ufc_fighters[[#This Row],[height_feet]]*30.48+ufc_fighters[[#This Row],[height_inches]]*2.54</f>
        <v>170.18</v>
      </c>
    </row>
    <row r="3222" spans="1:9">
      <c r="A3222">
        <v>3221</v>
      </c>
      <c r="B3222" t="s">
        <v>3226</v>
      </c>
      <c r="C3222">
        <v>233</v>
      </c>
      <c r="D3222" s="1">
        <v>23780</v>
      </c>
      <c r="E3222" s="10">
        <v>1965</v>
      </c>
      <c r="F3222">
        <v>6</v>
      </c>
      <c r="G3222">
        <v>2</v>
      </c>
      <c r="H3222" s="12">
        <f>ufc_fighters[[#This Row],[weight_pounds]]*0.45359237</f>
        <v>105.68702221000001</v>
      </c>
      <c r="I3222" s="12">
        <f>ufc_fighters[[#This Row],[height_feet]]*30.48+ufc_fighters[[#This Row],[height_inches]]*2.54</f>
        <v>187.96</v>
      </c>
    </row>
    <row r="3223" spans="1:9">
      <c r="A3223">
        <v>3222</v>
      </c>
      <c r="B3223" t="s">
        <v>3227</v>
      </c>
      <c r="C3223">
        <v>242</v>
      </c>
      <c r="D3223" s="1">
        <v>29995</v>
      </c>
      <c r="E3223" s="10">
        <v>1982</v>
      </c>
      <c r="F3223">
        <v>6</v>
      </c>
      <c r="G3223">
        <v>1</v>
      </c>
      <c r="H3223" s="12">
        <f>ufc_fighters[[#This Row],[weight_pounds]]*0.45359237</f>
        <v>109.76935354000001</v>
      </c>
      <c r="I3223" s="12">
        <f>ufc_fighters[[#This Row],[height_feet]]*30.48+ufc_fighters[[#This Row],[height_inches]]*2.54</f>
        <v>185.42</v>
      </c>
    </row>
    <row r="3224" spans="1:9">
      <c r="A3224">
        <v>3223</v>
      </c>
      <c r="B3224" t="s">
        <v>3228</v>
      </c>
      <c r="C3224">
        <v>145</v>
      </c>
      <c r="D3224" s="1">
        <v>32674</v>
      </c>
      <c r="E3224" s="10">
        <v>1989</v>
      </c>
      <c r="F3224">
        <v>5</v>
      </c>
      <c r="G3224">
        <v>7</v>
      </c>
      <c r="H3224" s="12">
        <f>ufc_fighters[[#This Row],[weight_pounds]]*0.45359237</f>
        <v>65.770893650000005</v>
      </c>
      <c r="I3224" s="12">
        <f>ufc_fighters[[#This Row],[height_feet]]*30.48+ufc_fighters[[#This Row],[height_inches]]*2.54</f>
        <v>170.18</v>
      </c>
    </row>
    <row r="3225" spans="1:9">
      <c r="A3225">
        <v>3224</v>
      </c>
      <c r="B3225" t="s">
        <v>3229</v>
      </c>
      <c r="C3225">
        <v>205</v>
      </c>
      <c r="D3225" s="1">
        <v>29156</v>
      </c>
      <c r="E3225" s="10">
        <v>1979</v>
      </c>
      <c r="F3225">
        <v>6</v>
      </c>
      <c r="G3225">
        <v>2</v>
      </c>
      <c r="H3225" s="12">
        <f>ufc_fighters[[#This Row],[weight_pounds]]*0.45359237</f>
        <v>92.986435850000007</v>
      </c>
      <c r="I3225" s="12">
        <f>ufc_fighters[[#This Row],[height_feet]]*30.48+ufc_fighters[[#This Row],[height_inches]]*2.54</f>
        <v>187.96</v>
      </c>
    </row>
    <row r="3226" spans="1:9">
      <c r="A3226">
        <v>3225</v>
      </c>
      <c r="B3226" t="s">
        <v>3230</v>
      </c>
      <c r="C3226">
        <v>170</v>
      </c>
      <c r="D3226" s="1"/>
      <c r="E3226" s="10">
        <v>0</v>
      </c>
      <c r="H3226" s="12">
        <f>ufc_fighters[[#This Row],[weight_pounds]]*0.45359237</f>
        <v>77.110702900000007</v>
      </c>
      <c r="I3226" s="12">
        <f>ufc_fighters[[#This Row],[height_feet]]*30.48+ufc_fighters[[#This Row],[height_inches]]*2.54</f>
        <v>0</v>
      </c>
    </row>
    <row r="3227" spans="1:9">
      <c r="A3227">
        <v>3226</v>
      </c>
      <c r="B3227" t="s">
        <v>3231</v>
      </c>
      <c r="C3227">
        <v>170</v>
      </c>
      <c r="D3227" s="1">
        <v>28620</v>
      </c>
      <c r="E3227" s="10">
        <v>1978</v>
      </c>
      <c r="F3227">
        <v>5</v>
      </c>
      <c r="G3227">
        <v>8</v>
      </c>
      <c r="H3227" s="12">
        <f>ufc_fighters[[#This Row],[weight_pounds]]*0.45359237</f>
        <v>77.110702900000007</v>
      </c>
      <c r="I3227" s="12">
        <f>ufc_fighters[[#This Row],[height_feet]]*30.48+ufc_fighters[[#This Row],[height_inches]]*2.54</f>
        <v>172.72</v>
      </c>
    </row>
    <row r="3228" spans="1:9">
      <c r="A3228">
        <v>3227</v>
      </c>
      <c r="B3228" t="s">
        <v>3232</v>
      </c>
      <c r="C3228">
        <v>185</v>
      </c>
      <c r="D3228" s="1">
        <v>28499</v>
      </c>
      <c r="E3228" s="10">
        <v>1978</v>
      </c>
      <c r="F3228">
        <v>6</v>
      </c>
      <c r="G3228">
        <v>1</v>
      </c>
      <c r="H3228" s="12">
        <f>ufc_fighters[[#This Row],[weight_pounds]]*0.45359237</f>
        <v>83.914588450000011</v>
      </c>
      <c r="I3228" s="12">
        <f>ufc_fighters[[#This Row],[height_feet]]*30.48+ufc_fighters[[#This Row],[height_inches]]*2.54</f>
        <v>185.42</v>
      </c>
    </row>
    <row r="3229" spans="1:9">
      <c r="A3229">
        <v>3228</v>
      </c>
      <c r="B3229" t="s">
        <v>3233</v>
      </c>
      <c r="C3229">
        <v>205</v>
      </c>
      <c r="D3229" s="1"/>
      <c r="E3229" s="10">
        <v>0</v>
      </c>
      <c r="F3229">
        <v>6</v>
      </c>
      <c r="G3229">
        <v>2</v>
      </c>
      <c r="H3229" s="12">
        <f>ufc_fighters[[#This Row],[weight_pounds]]*0.45359237</f>
        <v>92.986435850000007</v>
      </c>
      <c r="I3229" s="12">
        <f>ufc_fighters[[#This Row],[height_feet]]*30.48+ufc_fighters[[#This Row],[height_inches]]*2.54</f>
        <v>187.96</v>
      </c>
    </row>
    <row r="3230" spans="1:9">
      <c r="A3230">
        <v>3229</v>
      </c>
      <c r="B3230" t="s">
        <v>3234</v>
      </c>
      <c r="C3230">
        <v>145</v>
      </c>
      <c r="D3230" s="1">
        <v>32176</v>
      </c>
      <c r="E3230" s="10">
        <v>1988</v>
      </c>
      <c r="F3230">
        <v>5</v>
      </c>
      <c r="G3230">
        <v>5</v>
      </c>
      <c r="H3230" s="12">
        <f>ufc_fighters[[#This Row],[weight_pounds]]*0.45359237</f>
        <v>65.770893650000005</v>
      </c>
      <c r="I3230" s="12">
        <f>ufc_fighters[[#This Row],[height_feet]]*30.48+ufc_fighters[[#This Row],[height_inches]]*2.54</f>
        <v>165.1</v>
      </c>
    </row>
    <row r="3231" spans="1:9">
      <c r="A3231">
        <v>3230</v>
      </c>
      <c r="B3231" t="s">
        <v>3235</v>
      </c>
      <c r="C3231">
        <v>155</v>
      </c>
      <c r="D3231" s="1">
        <v>32629</v>
      </c>
      <c r="E3231" s="10">
        <v>1989</v>
      </c>
      <c r="F3231">
        <v>5</v>
      </c>
      <c r="G3231">
        <v>9</v>
      </c>
      <c r="H3231" s="12">
        <f>ufc_fighters[[#This Row],[weight_pounds]]*0.45359237</f>
        <v>70.306817350000003</v>
      </c>
      <c r="I3231" s="12">
        <f>ufc_fighters[[#This Row],[height_feet]]*30.48+ufc_fighters[[#This Row],[height_inches]]*2.54</f>
        <v>175.26</v>
      </c>
    </row>
    <row r="3232" spans="1:9">
      <c r="A3232">
        <v>3231</v>
      </c>
      <c r="B3232" t="s">
        <v>3236</v>
      </c>
      <c r="C3232">
        <v>170</v>
      </c>
      <c r="D3232" s="1">
        <v>29661</v>
      </c>
      <c r="E3232" s="10">
        <v>1981</v>
      </c>
      <c r="F3232">
        <v>5</v>
      </c>
      <c r="G3232">
        <v>10</v>
      </c>
      <c r="H3232" s="12">
        <f>ufc_fighters[[#This Row],[weight_pounds]]*0.45359237</f>
        <v>77.110702900000007</v>
      </c>
      <c r="I3232" s="12">
        <f>ufc_fighters[[#This Row],[height_feet]]*30.48+ufc_fighters[[#This Row],[height_inches]]*2.54</f>
        <v>177.8</v>
      </c>
    </row>
    <row r="3233" spans="1:9">
      <c r="A3233">
        <v>3232</v>
      </c>
      <c r="B3233" t="s">
        <v>3237</v>
      </c>
      <c r="C3233">
        <v>135</v>
      </c>
      <c r="D3233" s="1">
        <v>32018</v>
      </c>
      <c r="E3233" s="10">
        <v>1987</v>
      </c>
      <c r="F3233">
        <v>5</v>
      </c>
      <c r="G3233">
        <v>7</v>
      </c>
      <c r="H3233" s="12">
        <f>ufc_fighters[[#This Row],[weight_pounds]]*0.45359237</f>
        <v>61.23496995</v>
      </c>
      <c r="I3233" s="12">
        <f>ufc_fighters[[#This Row],[height_feet]]*30.48+ufc_fighters[[#This Row],[height_inches]]*2.54</f>
        <v>170.18</v>
      </c>
    </row>
    <row r="3234" spans="1:9">
      <c r="A3234">
        <v>3233</v>
      </c>
      <c r="B3234" t="s">
        <v>3238</v>
      </c>
      <c r="C3234">
        <v>185</v>
      </c>
      <c r="D3234" s="1">
        <v>27624</v>
      </c>
      <c r="E3234" s="10">
        <v>1975</v>
      </c>
      <c r="F3234">
        <v>5</v>
      </c>
      <c r="G3234">
        <v>10</v>
      </c>
      <c r="H3234" s="12">
        <f>ufc_fighters[[#This Row],[weight_pounds]]*0.45359237</f>
        <v>83.914588450000011</v>
      </c>
      <c r="I3234" s="12">
        <f>ufc_fighters[[#This Row],[height_feet]]*30.48+ufc_fighters[[#This Row],[height_inches]]*2.54</f>
        <v>177.8</v>
      </c>
    </row>
    <row r="3235" spans="1:9">
      <c r="A3235">
        <v>3234</v>
      </c>
      <c r="B3235" t="s">
        <v>3239</v>
      </c>
      <c r="C3235">
        <v>170</v>
      </c>
      <c r="D3235" s="1">
        <v>31239</v>
      </c>
      <c r="E3235" s="10">
        <v>1985</v>
      </c>
      <c r="F3235">
        <v>6</v>
      </c>
      <c r="G3235">
        <v>2</v>
      </c>
      <c r="H3235" s="12">
        <f>ufc_fighters[[#This Row],[weight_pounds]]*0.45359237</f>
        <v>77.110702900000007</v>
      </c>
      <c r="I3235" s="12">
        <f>ufc_fighters[[#This Row],[height_feet]]*30.48+ufc_fighters[[#This Row],[height_inches]]*2.54</f>
        <v>187.96</v>
      </c>
    </row>
    <row r="3236" spans="1:9">
      <c r="A3236">
        <v>3235</v>
      </c>
      <c r="B3236" t="s">
        <v>3240</v>
      </c>
      <c r="C3236">
        <v>185</v>
      </c>
      <c r="D3236" s="1">
        <v>32294</v>
      </c>
      <c r="E3236" s="10">
        <v>1988</v>
      </c>
      <c r="F3236">
        <v>6</v>
      </c>
      <c r="G3236">
        <v>1</v>
      </c>
      <c r="H3236" s="12">
        <f>ufc_fighters[[#This Row],[weight_pounds]]*0.45359237</f>
        <v>83.914588450000011</v>
      </c>
      <c r="I3236" s="12">
        <f>ufc_fighters[[#This Row],[height_feet]]*30.48+ufc_fighters[[#This Row],[height_inches]]*2.54</f>
        <v>185.42</v>
      </c>
    </row>
    <row r="3237" spans="1:9">
      <c r="A3237">
        <v>3236</v>
      </c>
      <c r="B3237" t="s">
        <v>3241</v>
      </c>
      <c r="C3237">
        <v>185</v>
      </c>
      <c r="D3237" s="1"/>
      <c r="E3237" s="10">
        <v>0</v>
      </c>
      <c r="H3237" s="12">
        <f>ufc_fighters[[#This Row],[weight_pounds]]*0.45359237</f>
        <v>83.914588450000011</v>
      </c>
      <c r="I3237" s="12">
        <f>ufc_fighters[[#This Row],[height_feet]]*30.48+ufc_fighters[[#This Row],[height_inches]]*2.54</f>
        <v>0</v>
      </c>
    </row>
    <row r="3238" spans="1:9">
      <c r="A3238">
        <v>3237</v>
      </c>
      <c r="B3238" t="s">
        <v>3242</v>
      </c>
      <c r="C3238">
        <v>155</v>
      </c>
      <c r="D3238" s="1">
        <v>28031</v>
      </c>
      <c r="E3238" s="10">
        <v>1976</v>
      </c>
      <c r="F3238">
        <v>5</v>
      </c>
      <c r="G3238">
        <v>9</v>
      </c>
      <c r="H3238" s="12">
        <f>ufc_fighters[[#This Row],[weight_pounds]]*0.45359237</f>
        <v>70.306817350000003</v>
      </c>
      <c r="I3238" s="12">
        <f>ufc_fighters[[#This Row],[height_feet]]*30.48+ufc_fighters[[#This Row],[height_inches]]*2.54</f>
        <v>175.26</v>
      </c>
    </row>
    <row r="3239" spans="1:9">
      <c r="A3239">
        <v>3238</v>
      </c>
      <c r="B3239" t="s">
        <v>3243</v>
      </c>
      <c r="C3239">
        <v>170</v>
      </c>
      <c r="D3239" s="1">
        <v>30991</v>
      </c>
      <c r="E3239" s="10">
        <v>1984</v>
      </c>
      <c r="F3239">
        <v>6</v>
      </c>
      <c r="G3239">
        <v>0</v>
      </c>
      <c r="H3239" s="12">
        <f>ufc_fighters[[#This Row],[weight_pounds]]*0.45359237</f>
        <v>77.110702900000007</v>
      </c>
      <c r="I3239" s="12">
        <f>ufc_fighters[[#This Row],[height_feet]]*30.48+ufc_fighters[[#This Row],[height_inches]]*2.54</f>
        <v>182.88</v>
      </c>
    </row>
    <row r="3240" spans="1:9">
      <c r="A3240">
        <v>3239</v>
      </c>
      <c r="B3240" t="s">
        <v>3244</v>
      </c>
      <c r="C3240">
        <v>170</v>
      </c>
      <c r="D3240" s="1"/>
      <c r="E3240" s="10">
        <v>0</v>
      </c>
      <c r="F3240">
        <v>5</v>
      </c>
      <c r="G3240">
        <v>10</v>
      </c>
      <c r="H3240" s="12">
        <f>ufc_fighters[[#This Row],[weight_pounds]]*0.45359237</f>
        <v>77.110702900000007</v>
      </c>
      <c r="I3240" s="12">
        <f>ufc_fighters[[#This Row],[height_feet]]*30.48+ufc_fighters[[#This Row],[height_inches]]*2.54</f>
        <v>177.8</v>
      </c>
    </row>
    <row r="3241" spans="1:9">
      <c r="A3241">
        <v>3240</v>
      </c>
      <c r="B3241" t="s">
        <v>3245</v>
      </c>
      <c r="C3241">
        <v>135</v>
      </c>
      <c r="D3241" s="1">
        <v>29672</v>
      </c>
      <c r="E3241" s="10">
        <v>1981</v>
      </c>
      <c r="F3241">
        <v>5</v>
      </c>
      <c r="G3241">
        <v>9</v>
      </c>
      <c r="H3241" s="12">
        <f>ufc_fighters[[#This Row],[weight_pounds]]*0.45359237</f>
        <v>61.23496995</v>
      </c>
      <c r="I3241" s="12">
        <f>ufc_fighters[[#This Row],[height_feet]]*30.48+ufc_fighters[[#This Row],[height_inches]]*2.54</f>
        <v>175.26</v>
      </c>
    </row>
    <row r="3242" spans="1:9">
      <c r="A3242">
        <v>3241</v>
      </c>
      <c r="B3242" t="s">
        <v>3246</v>
      </c>
      <c r="C3242">
        <v>170</v>
      </c>
      <c r="D3242" s="1">
        <v>29611</v>
      </c>
      <c r="E3242" s="10">
        <v>1981</v>
      </c>
      <c r="F3242">
        <v>5</v>
      </c>
      <c r="G3242">
        <v>11</v>
      </c>
      <c r="H3242" s="12">
        <f>ufc_fighters[[#This Row],[weight_pounds]]*0.45359237</f>
        <v>77.110702900000007</v>
      </c>
      <c r="I3242" s="12">
        <f>ufc_fighters[[#This Row],[height_feet]]*30.48+ufc_fighters[[#This Row],[height_inches]]*2.54</f>
        <v>180.34</v>
      </c>
    </row>
    <row r="3243" spans="1:9">
      <c r="A3243">
        <v>3242</v>
      </c>
      <c r="B3243" t="s">
        <v>3247</v>
      </c>
      <c r="C3243">
        <v>145</v>
      </c>
      <c r="D3243" s="1"/>
      <c r="E3243" s="10">
        <v>0</v>
      </c>
      <c r="F3243">
        <v>5</v>
      </c>
      <c r="G3243">
        <v>8</v>
      </c>
      <c r="H3243" s="12">
        <f>ufc_fighters[[#This Row],[weight_pounds]]*0.45359237</f>
        <v>65.770893650000005</v>
      </c>
      <c r="I3243" s="12">
        <f>ufc_fighters[[#This Row],[height_feet]]*30.48+ufc_fighters[[#This Row],[height_inches]]*2.54</f>
        <v>172.72</v>
      </c>
    </row>
    <row r="3244" spans="1:9">
      <c r="A3244">
        <v>3243</v>
      </c>
      <c r="B3244" t="s">
        <v>3248</v>
      </c>
      <c r="C3244">
        <v>170</v>
      </c>
      <c r="D3244" s="1">
        <v>29760</v>
      </c>
      <c r="E3244" s="10">
        <v>1981</v>
      </c>
      <c r="F3244">
        <v>6</v>
      </c>
      <c r="G3244">
        <v>1</v>
      </c>
      <c r="H3244" s="12">
        <f>ufc_fighters[[#This Row],[weight_pounds]]*0.45359237</f>
        <v>77.110702900000007</v>
      </c>
      <c r="I3244" s="12">
        <f>ufc_fighters[[#This Row],[height_feet]]*30.48+ufc_fighters[[#This Row],[height_inches]]*2.54</f>
        <v>185.42</v>
      </c>
    </row>
    <row r="3245" spans="1:9">
      <c r="A3245">
        <v>3244</v>
      </c>
      <c r="B3245" t="s">
        <v>3249</v>
      </c>
      <c r="C3245">
        <v>155</v>
      </c>
      <c r="D3245" s="1">
        <v>28754</v>
      </c>
      <c r="E3245" s="10">
        <v>1978</v>
      </c>
      <c r="F3245">
        <v>5</v>
      </c>
      <c r="G3245">
        <v>10</v>
      </c>
      <c r="H3245" s="12">
        <f>ufc_fighters[[#This Row],[weight_pounds]]*0.45359237</f>
        <v>70.306817350000003</v>
      </c>
      <c r="I3245" s="12">
        <f>ufc_fighters[[#This Row],[height_feet]]*30.48+ufc_fighters[[#This Row],[height_inches]]*2.54</f>
        <v>177.8</v>
      </c>
    </row>
    <row r="3246" spans="1:9">
      <c r="A3246">
        <v>3245</v>
      </c>
      <c r="B3246" t="s">
        <v>3250</v>
      </c>
      <c r="C3246">
        <v>265</v>
      </c>
      <c r="D3246" s="1">
        <v>28840</v>
      </c>
      <c r="E3246" s="10">
        <v>1978</v>
      </c>
      <c r="F3246">
        <v>6</v>
      </c>
      <c r="G3246">
        <v>5</v>
      </c>
      <c r="H3246" s="12">
        <f>ufc_fighters[[#This Row],[weight_pounds]]*0.45359237</f>
        <v>120.20197805000001</v>
      </c>
      <c r="I3246" s="12">
        <f>ufc_fighters[[#This Row],[height_feet]]*30.48+ufc_fighters[[#This Row],[height_inches]]*2.54</f>
        <v>195.57999999999998</v>
      </c>
    </row>
    <row r="3247" spans="1:9">
      <c r="A3247">
        <v>3246</v>
      </c>
      <c r="B3247" t="s">
        <v>3251</v>
      </c>
      <c r="C3247">
        <v>242</v>
      </c>
      <c r="D3247" s="1">
        <v>29222</v>
      </c>
      <c r="E3247" s="10">
        <v>1980</v>
      </c>
      <c r="F3247">
        <v>6</v>
      </c>
      <c r="G3247">
        <v>1</v>
      </c>
      <c r="H3247" s="12">
        <f>ufc_fighters[[#This Row],[weight_pounds]]*0.45359237</f>
        <v>109.76935354000001</v>
      </c>
      <c r="I3247" s="12">
        <f>ufc_fighters[[#This Row],[height_feet]]*30.48+ufc_fighters[[#This Row],[height_inches]]*2.54</f>
        <v>185.42</v>
      </c>
    </row>
    <row r="3248" spans="1:9">
      <c r="A3248">
        <v>3247</v>
      </c>
      <c r="B3248" t="s">
        <v>3252</v>
      </c>
      <c r="C3248">
        <v>170</v>
      </c>
      <c r="D3248" s="1">
        <v>30826</v>
      </c>
      <c r="E3248" s="10">
        <v>1984</v>
      </c>
      <c r="F3248">
        <v>6</v>
      </c>
      <c r="G3248">
        <v>0</v>
      </c>
      <c r="H3248" s="12">
        <f>ufc_fighters[[#This Row],[weight_pounds]]*0.45359237</f>
        <v>77.110702900000007</v>
      </c>
      <c r="I3248" s="12">
        <f>ufc_fighters[[#This Row],[height_feet]]*30.48+ufc_fighters[[#This Row],[height_inches]]*2.54</f>
        <v>182.88</v>
      </c>
    </row>
    <row r="3249" spans="1:9">
      <c r="A3249">
        <v>3248</v>
      </c>
      <c r="B3249" t="s">
        <v>3253</v>
      </c>
      <c r="C3249">
        <v>170</v>
      </c>
      <c r="D3249" s="1">
        <v>30358</v>
      </c>
      <c r="E3249" s="10">
        <v>1983</v>
      </c>
      <c r="F3249">
        <v>6</v>
      </c>
      <c r="G3249">
        <v>0</v>
      </c>
      <c r="H3249" s="12">
        <f>ufc_fighters[[#This Row],[weight_pounds]]*0.45359237</f>
        <v>77.110702900000007</v>
      </c>
      <c r="I3249" s="12">
        <f>ufc_fighters[[#This Row],[height_feet]]*30.48+ufc_fighters[[#This Row],[height_inches]]*2.54</f>
        <v>182.88</v>
      </c>
    </row>
    <row r="3250" spans="1:9">
      <c r="A3250">
        <v>3249</v>
      </c>
      <c r="B3250" t="s">
        <v>3254</v>
      </c>
      <c r="C3250">
        <v>170</v>
      </c>
      <c r="D3250" s="1">
        <v>30755</v>
      </c>
      <c r="E3250" s="10">
        <v>1984</v>
      </c>
      <c r="F3250">
        <v>6</v>
      </c>
      <c r="G3250">
        <v>1</v>
      </c>
      <c r="H3250" s="12">
        <f>ufc_fighters[[#This Row],[weight_pounds]]*0.45359237</f>
        <v>77.110702900000007</v>
      </c>
      <c r="I3250" s="12">
        <f>ufc_fighters[[#This Row],[height_feet]]*30.48+ufc_fighters[[#This Row],[height_inches]]*2.54</f>
        <v>185.42</v>
      </c>
    </row>
    <row r="3251" spans="1:9">
      <c r="A3251">
        <v>3250</v>
      </c>
      <c r="B3251" t="s">
        <v>3255</v>
      </c>
      <c r="C3251">
        <v>155</v>
      </c>
      <c r="D3251" s="1">
        <v>30596</v>
      </c>
      <c r="E3251" s="10">
        <v>1983</v>
      </c>
      <c r="F3251">
        <v>5</v>
      </c>
      <c r="G3251">
        <v>10</v>
      </c>
      <c r="H3251" s="12">
        <f>ufc_fighters[[#This Row],[weight_pounds]]*0.45359237</f>
        <v>70.306817350000003</v>
      </c>
      <c r="I3251" s="12">
        <f>ufc_fighters[[#This Row],[height_feet]]*30.48+ufc_fighters[[#This Row],[height_inches]]*2.54</f>
        <v>177.8</v>
      </c>
    </row>
    <row r="3252" spans="1:9">
      <c r="A3252">
        <v>3251</v>
      </c>
      <c r="B3252" t="s">
        <v>3256</v>
      </c>
      <c r="C3252">
        <v>155</v>
      </c>
      <c r="D3252" s="1">
        <v>29983</v>
      </c>
      <c r="E3252" s="10">
        <v>1982</v>
      </c>
      <c r="F3252">
        <v>5</v>
      </c>
      <c r="G3252">
        <v>9</v>
      </c>
      <c r="H3252" s="12">
        <f>ufc_fighters[[#This Row],[weight_pounds]]*0.45359237</f>
        <v>70.306817350000003</v>
      </c>
      <c r="I3252" s="12">
        <f>ufc_fighters[[#This Row],[height_feet]]*30.48+ufc_fighters[[#This Row],[height_inches]]*2.54</f>
        <v>175.26</v>
      </c>
    </row>
    <row r="3253" spans="1:9">
      <c r="A3253">
        <v>3252</v>
      </c>
      <c r="B3253" t="s">
        <v>3257</v>
      </c>
      <c r="C3253">
        <v>125</v>
      </c>
      <c r="D3253" s="1">
        <v>32280</v>
      </c>
      <c r="E3253" s="10">
        <v>1988</v>
      </c>
      <c r="F3253">
        <v>5</v>
      </c>
      <c r="G3253">
        <v>6</v>
      </c>
      <c r="H3253" s="12">
        <f>ufc_fighters[[#This Row],[weight_pounds]]*0.45359237</f>
        <v>56.699046250000002</v>
      </c>
      <c r="I3253" s="12">
        <f>ufc_fighters[[#This Row],[height_feet]]*30.48+ufc_fighters[[#This Row],[height_inches]]*2.54</f>
        <v>167.64000000000001</v>
      </c>
    </row>
    <row r="3254" spans="1:9">
      <c r="A3254">
        <v>3253</v>
      </c>
      <c r="B3254" t="s">
        <v>3258</v>
      </c>
      <c r="C3254">
        <v>155</v>
      </c>
      <c r="D3254" s="1"/>
      <c r="E3254" s="10">
        <v>0</v>
      </c>
      <c r="H3254" s="12">
        <f>ufc_fighters[[#This Row],[weight_pounds]]*0.45359237</f>
        <v>70.306817350000003</v>
      </c>
      <c r="I3254" s="12">
        <f>ufc_fighters[[#This Row],[height_feet]]*30.48+ufc_fighters[[#This Row],[height_inches]]*2.54</f>
        <v>0</v>
      </c>
    </row>
    <row r="3255" spans="1:9">
      <c r="A3255">
        <v>3254</v>
      </c>
      <c r="B3255" t="s">
        <v>3259</v>
      </c>
      <c r="C3255">
        <v>145</v>
      </c>
      <c r="D3255" s="1"/>
      <c r="E3255" s="10">
        <v>0</v>
      </c>
      <c r="H3255" s="12">
        <f>ufc_fighters[[#This Row],[weight_pounds]]*0.45359237</f>
        <v>65.770893650000005</v>
      </c>
      <c r="I3255" s="12">
        <f>ufc_fighters[[#This Row],[height_feet]]*30.48+ufc_fighters[[#This Row],[height_inches]]*2.54</f>
        <v>0</v>
      </c>
    </row>
    <row r="3256" spans="1:9">
      <c r="A3256">
        <v>3255</v>
      </c>
      <c r="B3256" t="s">
        <v>3260</v>
      </c>
      <c r="C3256">
        <v>185</v>
      </c>
      <c r="D3256" s="1">
        <v>32111</v>
      </c>
      <c r="E3256" s="10">
        <v>1987</v>
      </c>
      <c r="F3256">
        <v>6</v>
      </c>
      <c r="G3256">
        <v>0</v>
      </c>
      <c r="H3256" s="12">
        <f>ufc_fighters[[#This Row],[weight_pounds]]*0.45359237</f>
        <v>83.914588450000011</v>
      </c>
      <c r="I3256" s="12">
        <f>ufc_fighters[[#This Row],[height_feet]]*30.48+ufc_fighters[[#This Row],[height_inches]]*2.54</f>
        <v>182.88</v>
      </c>
    </row>
    <row r="3257" spans="1:9">
      <c r="A3257">
        <v>3256</v>
      </c>
      <c r="B3257" t="s">
        <v>3261</v>
      </c>
      <c r="C3257">
        <v>185</v>
      </c>
      <c r="D3257" s="1">
        <v>33962</v>
      </c>
      <c r="E3257" s="10">
        <v>1992</v>
      </c>
      <c r="F3257">
        <v>6</v>
      </c>
      <c r="G3257">
        <v>0</v>
      </c>
      <c r="H3257" s="12">
        <f>ufc_fighters[[#This Row],[weight_pounds]]*0.45359237</f>
        <v>83.914588450000011</v>
      </c>
      <c r="I3257" s="12">
        <f>ufc_fighters[[#This Row],[height_feet]]*30.48+ufc_fighters[[#This Row],[height_inches]]*2.54</f>
        <v>182.88</v>
      </c>
    </row>
    <row r="3258" spans="1:9">
      <c r="A3258">
        <v>3257</v>
      </c>
      <c r="B3258" t="s">
        <v>3262</v>
      </c>
      <c r="C3258">
        <v>185</v>
      </c>
      <c r="D3258" s="1">
        <v>34473</v>
      </c>
      <c r="E3258" s="10">
        <v>1994</v>
      </c>
      <c r="F3258">
        <v>6</v>
      </c>
      <c r="G3258">
        <v>1</v>
      </c>
      <c r="H3258" s="12">
        <f>ufc_fighters[[#This Row],[weight_pounds]]*0.45359237</f>
        <v>83.914588450000011</v>
      </c>
      <c r="I3258" s="12">
        <f>ufc_fighters[[#This Row],[height_feet]]*30.48+ufc_fighters[[#This Row],[height_inches]]*2.54</f>
        <v>185.42</v>
      </c>
    </row>
    <row r="3259" spans="1:9">
      <c r="A3259">
        <v>3258</v>
      </c>
      <c r="B3259" t="s">
        <v>3263</v>
      </c>
      <c r="C3259">
        <v>135</v>
      </c>
      <c r="D3259" s="1">
        <v>28359</v>
      </c>
      <c r="E3259" s="10">
        <v>1977</v>
      </c>
      <c r="F3259">
        <v>5</v>
      </c>
      <c r="G3259">
        <v>7</v>
      </c>
      <c r="H3259" s="12">
        <f>ufc_fighters[[#This Row],[weight_pounds]]*0.45359237</f>
        <v>61.23496995</v>
      </c>
      <c r="I3259" s="12">
        <f>ufc_fighters[[#This Row],[height_feet]]*30.48+ufc_fighters[[#This Row],[height_inches]]*2.54</f>
        <v>170.18</v>
      </c>
    </row>
    <row r="3260" spans="1:9">
      <c r="A3260">
        <v>3259</v>
      </c>
      <c r="B3260" t="s">
        <v>3264</v>
      </c>
      <c r="C3260">
        <v>185</v>
      </c>
      <c r="D3260" s="1">
        <v>32921</v>
      </c>
      <c r="E3260" s="10">
        <v>1990</v>
      </c>
      <c r="F3260">
        <v>5</v>
      </c>
      <c r="G3260">
        <v>10</v>
      </c>
      <c r="H3260" s="12">
        <f>ufc_fighters[[#This Row],[weight_pounds]]*0.45359237</f>
        <v>83.914588450000011</v>
      </c>
      <c r="I3260" s="12">
        <f>ufc_fighters[[#This Row],[height_feet]]*30.48+ufc_fighters[[#This Row],[height_inches]]*2.54</f>
        <v>177.8</v>
      </c>
    </row>
    <row r="3261" spans="1:9">
      <c r="A3261">
        <v>3260</v>
      </c>
      <c r="B3261" t="s">
        <v>3265</v>
      </c>
      <c r="C3261">
        <v>145</v>
      </c>
      <c r="D3261" s="1">
        <v>30406</v>
      </c>
      <c r="E3261" s="10">
        <v>1983</v>
      </c>
      <c r="F3261">
        <v>5</v>
      </c>
      <c r="G3261">
        <v>8</v>
      </c>
      <c r="H3261" s="12">
        <f>ufc_fighters[[#This Row],[weight_pounds]]*0.45359237</f>
        <v>65.770893650000005</v>
      </c>
      <c r="I3261" s="12">
        <f>ufc_fighters[[#This Row],[height_feet]]*30.48+ufc_fighters[[#This Row],[height_inches]]*2.54</f>
        <v>172.72</v>
      </c>
    </row>
    <row r="3262" spans="1:9">
      <c r="A3262">
        <v>3261</v>
      </c>
      <c r="B3262" t="s">
        <v>3266</v>
      </c>
      <c r="C3262">
        <v>155</v>
      </c>
      <c r="D3262" s="1">
        <v>31840</v>
      </c>
      <c r="E3262" s="10">
        <v>1987</v>
      </c>
      <c r="F3262">
        <v>5</v>
      </c>
      <c r="G3262">
        <v>11</v>
      </c>
      <c r="H3262" s="12">
        <f>ufc_fighters[[#This Row],[weight_pounds]]*0.45359237</f>
        <v>70.306817350000003</v>
      </c>
      <c r="I3262" s="12">
        <f>ufc_fighters[[#This Row],[height_feet]]*30.48+ufc_fighters[[#This Row],[height_inches]]*2.54</f>
        <v>180.34</v>
      </c>
    </row>
    <row r="3263" spans="1:9">
      <c r="A3263">
        <v>3262</v>
      </c>
      <c r="B3263" t="s">
        <v>3267</v>
      </c>
      <c r="C3263">
        <v>185</v>
      </c>
      <c r="D3263" s="1"/>
      <c r="E3263" s="10">
        <v>0</v>
      </c>
      <c r="F3263">
        <v>5</v>
      </c>
      <c r="G3263">
        <v>8</v>
      </c>
      <c r="H3263" s="12">
        <f>ufc_fighters[[#This Row],[weight_pounds]]*0.45359237</f>
        <v>83.914588450000011</v>
      </c>
      <c r="I3263" s="12">
        <f>ufc_fighters[[#This Row],[height_feet]]*30.48+ufc_fighters[[#This Row],[height_inches]]*2.54</f>
        <v>172.72</v>
      </c>
    </row>
    <row r="3264" spans="1:9">
      <c r="A3264">
        <v>3263</v>
      </c>
      <c r="B3264" t="s">
        <v>3268</v>
      </c>
      <c r="C3264">
        <v>220</v>
      </c>
      <c r="D3264" s="1">
        <v>25074</v>
      </c>
      <c r="E3264" s="10">
        <v>1968</v>
      </c>
      <c r="F3264">
        <v>5</v>
      </c>
      <c r="G3264">
        <v>9</v>
      </c>
      <c r="H3264" s="12">
        <f>ufc_fighters[[#This Row],[weight_pounds]]*0.45359237</f>
        <v>99.79032140000001</v>
      </c>
      <c r="I3264" s="12">
        <f>ufc_fighters[[#This Row],[height_feet]]*30.48+ufc_fighters[[#This Row],[height_inches]]*2.54</f>
        <v>175.26</v>
      </c>
    </row>
    <row r="3265" spans="1:9">
      <c r="A3265">
        <v>3264</v>
      </c>
      <c r="B3265" t="s">
        <v>3269</v>
      </c>
      <c r="C3265">
        <v>145</v>
      </c>
      <c r="D3265" s="1">
        <v>35451</v>
      </c>
      <c r="E3265" s="10">
        <v>1997</v>
      </c>
      <c r="F3265">
        <v>5</v>
      </c>
      <c r="G3265">
        <v>7</v>
      </c>
      <c r="H3265" s="12">
        <f>ufc_fighters[[#This Row],[weight_pounds]]*0.45359237</f>
        <v>65.770893650000005</v>
      </c>
      <c r="I3265" s="12">
        <f>ufc_fighters[[#This Row],[height_feet]]*30.48+ufc_fighters[[#This Row],[height_inches]]*2.54</f>
        <v>170.18</v>
      </c>
    </row>
    <row r="3266" spans="1:9">
      <c r="A3266">
        <v>3265</v>
      </c>
      <c r="B3266" t="s">
        <v>3270</v>
      </c>
      <c r="D3266" s="1"/>
      <c r="E3266" s="10">
        <v>0</v>
      </c>
      <c r="H3266" s="12">
        <f>ufc_fighters[[#This Row],[weight_pounds]]*0.45359237</f>
        <v>0</v>
      </c>
      <c r="I3266" s="12">
        <f>ufc_fighters[[#This Row],[height_feet]]*30.48+ufc_fighters[[#This Row],[height_inches]]*2.54</f>
        <v>0</v>
      </c>
    </row>
    <row r="3267" spans="1:9">
      <c r="A3267">
        <v>3266</v>
      </c>
      <c r="B3267" t="s">
        <v>3271</v>
      </c>
      <c r="C3267">
        <v>170</v>
      </c>
      <c r="D3267" s="1">
        <v>28702</v>
      </c>
      <c r="E3267" s="10">
        <v>1978</v>
      </c>
      <c r="F3267">
        <v>5</v>
      </c>
      <c r="G3267">
        <v>8</v>
      </c>
      <c r="H3267" s="12">
        <f>ufc_fighters[[#This Row],[weight_pounds]]*0.45359237</f>
        <v>77.110702900000007</v>
      </c>
      <c r="I3267" s="12">
        <f>ufc_fighters[[#This Row],[height_feet]]*30.48+ufc_fighters[[#This Row],[height_inches]]*2.54</f>
        <v>172.72</v>
      </c>
    </row>
    <row r="3268" spans="1:9">
      <c r="A3268">
        <v>3267</v>
      </c>
      <c r="B3268" t="s">
        <v>3272</v>
      </c>
      <c r="C3268">
        <v>155</v>
      </c>
      <c r="D3268" s="1">
        <v>27619</v>
      </c>
      <c r="E3268" s="10">
        <v>1975</v>
      </c>
      <c r="F3268">
        <v>5</v>
      </c>
      <c r="G3268">
        <v>7</v>
      </c>
      <c r="H3268" s="12">
        <f>ufc_fighters[[#This Row],[weight_pounds]]*0.45359237</f>
        <v>70.306817350000003</v>
      </c>
      <c r="I3268" s="12">
        <f>ufc_fighters[[#This Row],[height_feet]]*30.48+ufc_fighters[[#This Row],[height_inches]]*2.54</f>
        <v>170.18</v>
      </c>
    </row>
    <row r="3269" spans="1:9">
      <c r="A3269">
        <v>3268</v>
      </c>
      <c r="B3269" t="s">
        <v>3273</v>
      </c>
      <c r="C3269">
        <v>135</v>
      </c>
      <c r="D3269" s="1">
        <v>29604</v>
      </c>
      <c r="E3269" s="10">
        <v>1981</v>
      </c>
      <c r="F3269">
        <v>5</v>
      </c>
      <c r="G3269">
        <v>9</v>
      </c>
      <c r="H3269" s="12">
        <f>ufc_fighters[[#This Row],[weight_pounds]]*0.45359237</f>
        <v>61.23496995</v>
      </c>
      <c r="I3269" s="12">
        <f>ufc_fighters[[#This Row],[height_feet]]*30.48+ufc_fighters[[#This Row],[height_inches]]*2.54</f>
        <v>175.26</v>
      </c>
    </row>
    <row r="3270" spans="1:9">
      <c r="A3270">
        <v>3269</v>
      </c>
      <c r="B3270" t="s">
        <v>3274</v>
      </c>
      <c r="C3270">
        <v>125</v>
      </c>
      <c r="D3270" s="1"/>
      <c r="E3270" s="10">
        <v>0</v>
      </c>
      <c r="H3270" s="12">
        <f>ufc_fighters[[#This Row],[weight_pounds]]*0.45359237</f>
        <v>56.699046250000002</v>
      </c>
      <c r="I3270" s="12">
        <f>ufc_fighters[[#This Row],[height_feet]]*30.48+ufc_fighters[[#This Row],[height_inches]]*2.54</f>
        <v>0</v>
      </c>
    </row>
    <row r="3271" spans="1:9">
      <c r="A3271">
        <v>3270</v>
      </c>
      <c r="B3271" t="s">
        <v>3275</v>
      </c>
      <c r="C3271">
        <v>170</v>
      </c>
      <c r="D3271" s="1">
        <v>30253</v>
      </c>
      <c r="E3271" s="10">
        <v>1982</v>
      </c>
      <c r="F3271">
        <v>5</v>
      </c>
      <c r="G3271">
        <v>10</v>
      </c>
      <c r="H3271" s="12">
        <f>ufc_fighters[[#This Row],[weight_pounds]]*0.45359237</f>
        <v>77.110702900000007</v>
      </c>
      <c r="I3271" s="12">
        <f>ufc_fighters[[#This Row],[height_feet]]*30.48+ufc_fighters[[#This Row],[height_inches]]*2.54</f>
        <v>177.8</v>
      </c>
    </row>
    <row r="3272" spans="1:9">
      <c r="A3272">
        <v>3271</v>
      </c>
      <c r="B3272" t="s">
        <v>3276</v>
      </c>
      <c r="C3272">
        <v>125</v>
      </c>
      <c r="D3272" s="1">
        <v>33818</v>
      </c>
      <c r="E3272" s="10">
        <v>1992</v>
      </c>
      <c r="F3272">
        <v>5</v>
      </c>
      <c r="G3272">
        <v>4</v>
      </c>
      <c r="H3272" s="12">
        <f>ufc_fighters[[#This Row],[weight_pounds]]*0.45359237</f>
        <v>56.699046250000002</v>
      </c>
      <c r="I3272" s="12">
        <f>ufc_fighters[[#This Row],[height_feet]]*30.48+ufc_fighters[[#This Row],[height_inches]]*2.54</f>
        <v>162.56</v>
      </c>
    </row>
    <row r="3273" spans="1:9">
      <c r="A3273">
        <v>3272</v>
      </c>
      <c r="B3273" t="s">
        <v>3277</v>
      </c>
      <c r="C3273">
        <v>145</v>
      </c>
      <c r="D3273" s="1">
        <v>32292</v>
      </c>
      <c r="E3273" s="10">
        <v>1988</v>
      </c>
      <c r="F3273">
        <v>5</v>
      </c>
      <c r="G3273">
        <v>10</v>
      </c>
      <c r="H3273" s="12">
        <f>ufc_fighters[[#This Row],[weight_pounds]]*0.45359237</f>
        <v>65.770893650000005</v>
      </c>
      <c r="I3273" s="12">
        <f>ufc_fighters[[#This Row],[height_feet]]*30.48+ufc_fighters[[#This Row],[height_inches]]*2.54</f>
        <v>177.8</v>
      </c>
    </row>
    <row r="3274" spans="1:9">
      <c r="A3274">
        <v>3273</v>
      </c>
      <c r="B3274" t="s">
        <v>3278</v>
      </c>
      <c r="C3274">
        <v>115</v>
      </c>
      <c r="D3274" s="1">
        <v>32736</v>
      </c>
      <c r="E3274" s="10">
        <v>1989</v>
      </c>
      <c r="F3274">
        <v>5</v>
      </c>
      <c r="G3274">
        <v>1</v>
      </c>
      <c r="H3274" s="12">
        <f>ufc_fighters[[#This Row],[weight_pounds]]*0.45359237</f>
        <v>52.163122550000004</v>
      </c>
      <c r="I3274" s="12">
        <f>ufc_fighters[[#This Row],[height_feet]]*30.48+ufc_fighters[[#This Row],[height_inches]]*2.54</f>
        <v>154.94</v>
      </c>
    </row>
    <row r="3275" spans="1:9">
      <c r="A3275">
        <v>3274</v>
      </c>
      <c r="B3275" t="s">
        <v>3279</v>
      </c>
      <c r="C3275">
        <v>135</v>
      </c>
      <c r="D3275" s="1">
        <v>35436</v>
      </c>
      <c r="E3275" s="10">
        <v>1997</v>
      </c>
      <c r="F3275">
        <v>5</v>
      </c>
      <c r="G3275">
        <v>6</v>
      </c>
      <c r="H3275" s="12">
        <f>ufc_fighters[[#This Row],[weight_pounds]]*0.45359237</f>
        <v>61.23496995</v>
      </c>
      <c r="I3275" s="12">
        <f>ufc_fighters[[#This Row],[height_feet]]*30.48+ufc_fighters[[#This Row],[height_inches]]*2.54</f>
        <v>167.64000000000001</v>
      </c>
    </row>
    <row r="3276" spans="1:9">
      <c r="A3276">
        <v>3275</v>
      </c>
      <c r="B3276" t="s">
        <v>3280</v>
      </c>
      <c r="C3276">
        <v>170</v>
      </c>
      <c r="D3276" s="1">
        <v>32779</v>
      </c>
      <c r="E3276" s="10">
        <v>1989</v>
      </c>
      <c r="F3276">
        <v>5</v>
      </c>
      <c r="G3276">
        <v>10</v>
      </c>
      <c r="H3276" s="12">
        <f>ufc_fighters[[#This Row],[weight_pounds]]*0.45359237</f>
        <v>77.110702900000007</v>
      </c>
      <c r="I3276" s="12">
        <f>ufc_fighters[[#This Row],[height_feet]]*30.48+ufc_fighters[[#This Row],[height_inches]]*2.54</f>
        <v>177.8</v>
      </c>
    </row>
    <row r="3277" spans="1:9">
      <c r="A3277">
        <v>3276</v>
      </c>
      <c r="B3277" t="s">
        <v>3281</v>
      </c>
      <c r="C3277">
        <v>227</v>
      </c>
      <c r="D3277" s="1">
        <v>25097</v>
      </c>
      <c r="E3277" s="10">
        <v>1968</v>
      </c>
      <c r="F3277">
        <v>6</v>
      </c>
      <c r="G3277">
        <v>3</v>
      </c>
      <c r="H3277" s="12">
        <f>ufc_fighters[[#This Row],[weight_pounds]]*0.45359237</f>
        <v>102.96546799000001</v>
      </c>
      <c r="I3277" s="12">
        <f>ufc_fighters[[#This Row],[height_feet]]*30.48+ufc_fighters[[#This Row],[height_inches]]*2.54</f>
        <v>190.5</v>
      </c>
    </row>
    <row r="3278" spans="1:9">
      <c r="A3278">
        <v>3277</v>
      </c>
      <c r="B3278" t="s">
        <v>3282</v>
      </c>
      <c r="C3278">
        <v>195</v>
      </c>
      <c r="D3278" s="1"/>
      <c r="E3278" s="10">
        <v>0</v>
      </c>
      <c r="F3278">
        <v>5</v>
      </c>
      <c r="G3278">
        <v>11</v>
      </c>
      <c r="H3278" s="12">
        <f>ufc_fighters[[#This Row],[weight_pounds]]*0.45359237</f>
        <v>88.450512150000009</v>
      </c>
      <c r="I3278" s="12">
        <f>ufc_fighters[[#This Row],[height_feet]]*30.48+ufc_fighters[[#This Row],[height_inches]]*2.54</f>
        <v>180.34</v>
      </c>
    </row>
    <row r="3279" spans="1:9">
      <c r="A3279">
        <v>3278</v>
      </c>
      <c r="B3279" t="s">
        <v>3283</v>
      </c>
      <c r="C3279">
        <v>170</v>
      </c>
      <c r="D3279" s="1"/>
      <c r="E3279" s="10">
        <v>0</v>
      </c>
      <c r="H3279" s="12">
        <f>ufc_fighters[[#This Row],[weight_pounds]]*0.45359237</f>
        <v>77.110702900000007</v>
      </c>
      <c r="I3279" s="12">
        <f>ufc_fighters[[#This Row],[height_feet]]*30.48+ufc_fighters[[#This Row],[height_inches]]*2.54</f>
        <v>0</v>
      </c>
    </row>
    <row r="3280" spans="1:9">
      <c r="A3280">
        <v>3279</v>
      </c>
      <c r="B3280" t="s">
        <v>3284</v>
      </c>
      <c r="C3280">
        <v>205</v>
      </c>
      <c r="D3280" s="1">
        <v>31543</v>
      </c>
      <c r="E3280" s="10">
        <v>1986</v>
      </c>
      <c r="F3280">
        <v>6</v>
      </c>
      <c r="G3280">
        <v>3</v>
      </c>
      <c r="H3280" s="12">
        <f>ufc_fighters[[#This Row],[weight_pounds]]*0.45359237</f>
        <v>92.986435850000007</v>
      </c>
      <c r="I3280" s="12">
        <f>ufc_fighters[[#This Row],[height_feet]]*30.48+ufc_fighters[[#This Row],[height_inches]]*2.54</f>
        <v>190.5</v>
      </c>
    </row>
    <row r="3281" spans="1:9">
      <c r="A3281">
        <v>3280</v>
      </c>
      <c r="B3281" t="s">
        <v>3285</v>
      </c>
      <c r="C3281">
        <v>155</v>
      </c>
      <c r="D3281" s="1">
        <v>30417</v>
      </c>
      <c r="E3281" s="10">
        <v>1983</v>
      </c>
      <c r="H3281" s="12">
        <f>ufc_fighters[[#This Row],[weight_pounds]]*0.45359237</f>
        <v>70.306817350000003</v>
      </c>
      <c r="I3281" s="12">
        <f>ufc_fighters[[#This Row],[height_feet]]*30.48+ufc_fighters[[#This Row],[height_inches]]*2.54</f>
        <v>0</v>
      </c>
    </row>
    <row r="3282" spans="1:9">
      <c r="A3282">
        <v>3281</v>
      </c>
      <c r="B3282" t="s">
        <v>3286</v>
      </c>
      <c r="C3282">
        <v>155</v>
      </c>
      <c r="D3282" s="1">
        <v>29937</v>
      </c>
      <c r="E3282" s="10">
        <v>1981</v>
      </c>
      <c r="F3282">
        <v>5</v>
      </c>
      <c r="G3282">
        <v>9</v>
      </c>
      <c r="H3282" s="12">
        <f>ufc_fighters[[#This Row],[weight_pounds]]*0.45359237</f>
        <v>70.306817350000003</v>
      </c>
      <c r="I3282" s="12">
        <f>ufc_fighters[[#This Row],[height_feet]]*30.48+ufc_fighters[[#This Row],[height_inches]]*2.54</f>
        <v>175.26</v>
      </c>
    </row>
    <row r="3283" spans="1:9">
      <c r="A3283">
        <v>3282</v>
      </c>
      <c r="B3283" t="s">
        <v>3287</v>
      </c>
      <c r="C3283">
        <v>170</v>
      </c>
      <c r="D3283" s="1">
        <v>34130</v>
      </c>
      <c r="E3283" s="10">
        <v>1993</v>
      </c>
      <c r="F3283">
        <v>5</v>
      </c>
      <c r="G3283">
        <v>11</v>
      </c>
      <c r="H3283" s="12">
        <f>ufc_fighters[[#This Row],[weight_pounds]]*0.45359237</f>
        <v>77.110702900000007</v>
      </c>
      <c r="I3283" s="12">
        <f>ufc_fighters[[#This Row],[height_feet]]*30.48+ufc_fighters[[#This Row],[height_inches]]*2.54</f>
        <v>180.34</v>
      </c>
    </row>
    <row r="3284" spans="1:9">
      <c r="A3284">
        <v>3283</v>
      </c>
      <c r="B3284" t="s">
        <v>3288</v>
      </c>
      <c r="C3284">
        <v>165</v>
      </c>
      <c r="D3284" s="1">
        <v>29090</v>
      </c>
      <c r="E3284" s="10">
        <v>1979</v>
      </c>
      <c r="F3284">
        <v>5</v>
      </c>
      <c r="G3284">
        <v>11</v>
      </c>
      <c r="H3284" s="12">
        <f>ufc_fighters[[#This Row],[weight_pounds]]*0.45359237</f>
        <v>74.842741050000001</v>
      </c>
      <c r="I3284" s="12">
        <f>ufc_fighters[[#This Row],[height_feet]]*30.48+ufc_fighters[[#This Row],[height_inches]]*2.54</f>
        <v>180.34</v>
      </c>
    </row>
    <row r="3285" spans="1:9">
      <c r="A3285">
        <v>3284</v>
      </c>
      <c r="B3285" t="s">
        <v>3289</v>
      </c>
      <c r="C3285">
        <v>170</v>
      </c>
      <c r="D3285" s="1">
        <v>26426</v>
      </c>
      <c r="E3285" s="10">
        <v>1972</v>
      </c>
      <c r="F3285">
        <v>5</v>
      </c>
      <c r="G3285">
        <v>9</v>
      </c>
      <c r="H3285" s="12">
        <f>ufc_fighters[[#This Row],[weight_pounds]]*0.45359237</f>
        <v>77.110702900000007</v>
      </c>
      <c r="I3285" s="12">
        <f>ufc_fighters[[#This Row],[height_feet]]*30.48+ufc_fighters[[#This Row],[height_inches]]*2.54</f>
        <v>175.26</v>
      </c>
    </row>
    <row r="3286" spans="1:9">
      <c r="A3286">
        <v>3285</v>
      </c>
      <c r="B3286" t="s">
        <v>3290</v>
      </c>
      <c r="C3286">
        <v>155</v>
      </c>
      <c r="D3286" s="1">
        <v>33603</v>
      </c>
      <c r="E3286" s="10">
        <v>1991</v>
      </c>
      <c r="F3286">
        <v>5</v>
      </c>
      <c r="G3286">
        <v>11</v>
      </c>
      <c r="H3286" s="12">
        <f>ufc_fighters[[#This Row],[weight_pounds]]*0.45359237</f>
        <v>70.306817350000003</v>
      </c>
      <c r="I3286" s="12">
        <f>ufc_fighters[[#This Row],[height_feet]]*30.48+ufc_fighters[[#This Row],[height_inches]]*2.54</f>
        <v>180.34</v>
      </c>
    </row>
    <row r="3287" spans="1:9">
      <c r="A3287">
        <v>3286</v>
      </c>
      <c r="B3287" t="s">
        <v>3291</v>
      </c>
      <c r="C3287">
        <v>185</v>
      </c>
      <c r="D3287" s="1">
        <v>30341</v>
      </c>
      <c r="E3287" s="10">
        <v>1983</v>
      </c>
      <c r="F3287">
        <v>6</v>
      </c>
      <c r="G3287">
        <v>2</v>
      </c>
      <c r="H3287" s="12">
        <f>ufc_fighters[[#This Row],[weight_pounds]]*0.45359237</f>
        <v>83.914588450000011</v>
      </c>
      <c r="I3287" s="12">
        <f>ufc_fighters[[#This Row],[height_feet]]*30.48+ufc_fighters[[#This Row],[height_inches]]*2.54</f>
        <v>187.96</v>
      </c>
    </row>
    <row r="3288" spans="1:9">
      <c r="A3288">
        <v>3287</v>
      </c>
      <c r="B3288" t="s">
        <v>3292</v>
      </c>
      <c r="C3288">
        <v>205</v>
      </c>
      <c r="D3288" s="1">
        <v>33213</v>
      </c>
      <c r="E3288" s="10">
        <v>1990</v>
      </c>
      <c r="F3288">
        <v>6</v>
      </c>
      <c r="G3288">
        <v>5</v>
      </c>
      <c r="H3288" s="12">
        <f>ufc_fighters[[#This Row],[weight_pounds]]*0.45359237</f>
        <v>92.986435850000007</v>
      </c>
      <c r="I3288" s="12">
        <f>ufc_fighters[[#This Row],[height_feet]]*30.48+ufc_fighters[[#This Row],[height_inches]]*2.54</f>
        <v>195.57999999999998</v>
      </c>
    </row>
    <row r="3289" spans="1:9">
      <c r="A3289">
        <v>3288</v>
      </c>
      <c r="B3289" t="s">
        <v>3293</v>
      </c>
      <c r="C3289">
        <v>125</v>
      </c>
      <c r="D3289" s="1"/>
      <c r="E3289" s="10">
        <v>0</v>
      </c>
      <c r="F3289">
        <v>5</v>
      </c>
      <c r="G3289">
        <v>5</v>
      </c>
      <c r="H3289" s="12">
        <f>ufc_fighters[[#This Row],[weight_pounds]]*0.45359237</f>
        <v>56.699046250000002</v>
      </c>
      <c r="I3289" s="12">
        <f>ufc_fighters[[#This Row],[height_feet]]*30.48+ufc_fighters[[#This Row],[height_inches]]*2.54</f>
        <v>165.1</v>
      </c>
    </row>
    <row r="3290" spans="1:9">
      <c r="A3290">
        <v>3289</v>
      </c>
      <c r="B3290" t="s">
        <v>3294</v>
      </c>
      <c r="C3290">
        <v>155</v>
      </c>
      <c r="D3290" s="1">
        <v>28726</v>
      </c>
      <c r="E3290" s="10">
        <v>1978</v>
      </c>
      <c r="F3290">
        <v>5</v>
      </c>
      <c r="G3290">
        <v>9</v>
      </c>
      <c r="H3290" s="12">
        <f>ufc_fighters[[#This Row],[weight_pounds]]*0.45359237</f>
        <v>70.306817350000003</v>
      </c>
      <c r="I3290" s="12">
        <f>ufc_fighters[[#This Row],[height_feet]]*30.48+ufc_fighters[[#This Row],[height_inches]]*2.54</f>
        <v>175.26</v>
      </c>
    </row>
    <row r="3291" spans="1:9">
      <c r="A3291">
        <v>3290</v>
      </c>
      <c r="B3291" t="s">
        <v>3295</v>
      </c>
      <c r="C3291">
        <v>155</v>
      </c>
      <c r="D3291" s="1">
        <v>29952</v>
      </c>
      <c r="E3291" s="10">
        <v>1982</v>
      </c>
      <c r="F3291">
        <v>5</v>
      </c>
      <c r="G3291">
        <v>9</v>
      </c>
      <c r="H3291" s="12">
        <f>ufc_fighters[[#This Row],[weight_pounds]]*0.45359237</f>
        <v>70.306817350000003</v>
      </c>
      <c r="I3291" s="12">
        <f>ufc_fighters[[#This Row],[height_feet]]*30.48+ufc_fighters[[#This Row],[height_inches]]*2.54</f>
        <v>175.26</v>
      </c>
    </row>
    <row r="3292" spans="1:9">
      <c r="A3292">
        <v>3291</v>
      </c>
      <c r="B3292" t="s">
        <v>3296</v>
      </c>
      <c r="C3292">
        <v>155</v>
      </c>
      <c r="D3292" s="1">
        <v>30922</v>
      </c>
      <c r="E3292" s="10">
        <v>1984</v>
      </c>
      <c r="F3292">
        <v>5</v>
      </c>
      <c r="G3292">
        <v>11</v>
      </c>
      <c r="H3292" s="12">
        <f>ufc_fighters[[#This Row],[weight_pounds]]*0.45359237</f>
        <v>70.306817350000003</v>
      </c>
      <c r="I3292" s="12">
        <f>ufc_fighters[[#This Row],[height_feet]]*30.48+ufc_fighters[[#This Row],[height_inches]]*2.54</f>
        <v>180.34</v>
      </c>
    </row>
    <row r="3293" spans="1:9">
      <c r="A3293">
        <v>3292</v>
      </c>
      <c r="B3293" t="s">
        <v>3297</v>
      </c>
      <c r="C3293">
        <v>155</v>
      </c>
      <c r="D3293" s="1">
        <v>35349</v>
      </c>
      <c r="E3293" s="10">
        <v>1996</v>
      </c>
      <c r="F3293">
        <v>5</v>
      </c>
      <c r="G3293">
        <v>7</v>
      </c>
      <c r="H3293" s="12">
        <f>ufc_fighters[[#This Row],[weight_pounds]]*0.45359237</f>
        <v>70.306817350000003</v>
      </c>
      <c r="I3293" s="12">
        <f>ufc_fighters[[#This Row],[height_feet]]*30.48+ufc_fighters[[#This Row],[height_inches]]*2.54</f>
        <v>170.18</v>
      </c>
    </row>
    <row r="3294" spans="1:9">
      <c r="A3294">
        <v>3293</v>
      </c>
      <c r="B3294" t="s">
        <v>3298</v>
      </c>
      <c r="C3294">
        <v>258</v>
      </c>
      <c r="D3294" s="1">
        <v>27645</v>
      </c>
      <c r="E3294" s="10">
        <v>1975</v>
      </c>
      <c r="F3294">
        <v>6</v>
      </c>
      <c r="G3294">
        <v>2</v>
      </c>
      <c r="H3294" s="12">
        <f>ufc_fighters[[#This Row],[weight_pounds]]*0.45359237</f>
        <v>117.02683146000001</v>
      </c>
      <c r="I3294" s="12">
        <f>ufc_fighters[[#This Row],[height_feet]]*30.48+ufc_fighters[[#This Row],[height_inches]]*2.54</f>
        <v>187.96</v>
      </c>
    </row>
    <row r="3295" spans="1:9">
      <c r="A3295">
        <v>3294</v>
      </c>
      <c r="B3295" t="s">
        <v>3299</v>
      </c>
      <c r="C3295">
        <v>155</v>
      </c>
      <c r="D3295" s="1">
        <v>30577</v>
      </c>
      <c r="E3295" s="10">
        <v>1983</v>
      </c>
      <c r="F3295">
        <v>5</v>
      </c>
      <c r="G3295">
        <v>8</v>
      </c>
      <c r="H3295" s="12">
        <f>ufc_fighters[[#This Row],[weight_pounds]]*0.45359237</f>
        <v>70.306817350000003</v>
      </c>
      <c r="I3295" s="12">
        <f>ufc_fighters[[#This Row],[height_feet]]*30.48+ufc_fighters[[#This Row],[height_inches]]*2.54</f>
        <v>172.72</v>
      </c>
    </row>
    <row r="3296" spans="1:9">
      <c r="A3296">
        <v>3295</v>
      </c>
      <c r="B3296" t="s">
        <v>3300</v>
      </c>
      <c r="C3296">
        <v>145</v>
      </c>
      <c r="D3296" s="1">
        <v>31580</v>
      </c>
      <c r="E3296" s="10">
        <v>1986</v>
      </c>
      <c r="F3296">
        <v>5</v>
      </c>
      <c r="G3296">
        <v>6</v>
      </c>
      <c r="H3296" s="12">
        <f>ufc_fighters[[#This Row],[weight_pounds]]*0.45359237</f>
        <v>65.770893650000005</v>
      </c>
      <c r="I3296" s="12">
        <f>ufc_fighters[[#This Row],[height_feet]]*30.48+ufc_fighters[[#This Row],[height_inches]]*2.54</f>
        <v>167.64000000000001</v>
      </c>
    </row>
    <row r="3297" spans="1:9">
      <c r="A3297">
        <v>3296</v>
      </c>
      <c r="B3297" t="s">
        <v>3301</v>
      </c>
      <c r="C3297">
        <v>250</v>
      </c>
      <c r="D3297" s="1"/>
      <c r="E3297" s="10">
        <v>0</v>
      </c>
      <c r="F3297">
        <v>6</v>
      </c>
      <c r="G3297">
        <v>2</v>
      </c>
      <c r="H3297" s="12">
        <f>ufc_fighters[[#This Row],[weight_pounds]]*0.45359237</f>
        <v>113.3980925</v>
      </c>
      <c r="I3297" s="12">
        <f>ufc_fighters[[#This Row],[height_feet]]*30.48+ufc_fighters[[#This Row],[height_inches]]*2.54</f>
        <v>187.96</v>
      </c>
    </row>
    <row r="3298" spans="1:9">
      <c r="A3298">
        <v>3297</v>
      </c>
      <c r="B3298" t="s">
        <v>3302</v>
      </c>
      <c r="C3298">
        <v>135</v>
      </c>
      <c r="D3298" s="1">
        <v>31519</v>
      </c>
      <c r="E3298" s="10">
        <v>1986</v>
      </c>
      <c r="F3298">
        <v>5</v>
      </c>
      <c r="G3298">
        <v>7</v>
      </c>
      <c r="H3298" s="12">
        <f>ufc_fighters[[#This Row],[weight_pounds]]*0.45359237</f>
        <v>61.23496995</v>
      </c>
      <c r="I3298" s="12">
        <f>ufc_fighters[[#This Row],[height_feet]]*30.48+ufc_fighters[[#This Row],[height_inches]]*2.54</f>
        <v>170.18</v>
      </c>
    </row>
    <row r="3299" spans="1:9">
      <c r="A3299">
        <v>3298</v>
      </c>
      <c r="B3299" t="s">
        <v>3303</v>
      </c>
      <c r="C3299">
        <v>135</v>
      </c>
      <c r="D3299" s="1"/>
      <c r="E3299" s="10">
        <v>0</v>
      </c>
      <c r="F3299">
        <v>6</v>
      </c>
      <c r="G3299">
        <v>0</v>
      </c>
      <c r="H3299" s="12">
        <f>ufc_fighters[[#This Row],[weight_pounds]]*0.45359237</f>
        <v>61.23496995</v>
      </c>
      <c r="I3299" s="12">
        <f>ufc_fighters[[#This Row],[height_feet]]*30.48+ufc_fighters[[#This Row],[height_inches]]*2.54</f>
        <v>182.88</v>
      </c>
    </row>
    <row r="3300" spans="1:9">
      <c r="A3300">
        <v>3299</v>
      </c>
      <c r="B3300" t="s">
        <v>3304</v>
      </c>
      <c r="C3300">
        <v>264</v>
      </c>
      <c r="D3300" s="1">
        <v>34044</v>
      </c>
      <c r="E3300" s="10">
        <v>1993</v>
      </c>
      <c r="F3300">
        <v>6</v>
      </c>
      <c r="G3300">
        <v>2</v>
      </c>
      <c r="H3300" s="12">
        <f>ufc_fighters[[#This Row],[weight_pounds]]*0.45359237</f>
        <v>119.74838568000001</v>
      </c>
      <c r="I3300" s="12">
        <f>ufc_fighters[[#This Row],[height_feet]]*30.48+ufc_fighters[[#This Row],[height_inches]]*2.54</f>
        <v>187.96</v>
      </c>
    </row>
    <row r="3301" spans="1:9">
      <c r="A3301">
        <v>3300</v>
      </c>
      <c r="B3301" t="s">
        <v>3305</v>
      </c>
      <c r="C3301">
        <v>430</v>
      </c>
      <c r="D3301" s="1">
        <v>25368</v>
      </c>
      <c r="E3301" s="10">
        <v>1969</v>
      </c>
      <c r="F3301">
        <v>6</v>
      </c>
      <c r="G3301">
        <v>0</v>
      </c>
      <c r="H3301" s="12">
        <f>ufc_fighters[[#This Row],[weight_pounds]]*0.45359237</f>
        <v>195.04471910000001</v>
      </c>
      <c r="I3301" s="12">
        <f>ufc_fighters[[#This Row],[height_feet]]*30.48+ufc_fighters[[#This Row],[height_inches]]*2.54</f>
        <v>182.88</v>
      </c>
    </row>
    <row r="3302" spans="1:9">
      <c r="A3302">
        <v>3301</v>
      </c>
      <c r="B3302" t="s">
        <v>3306</v>
      </c>
      <c r="C3302">
        <v>145</v>
      </c>
      <c r="D3302" s="1">
        <v>33253</v>
      </c>
      <c r="E3302" s="10">
        <v>1991</v>
      </c>
      <c r="F3302">
        <v>5</v>
      </c>
      <c r="G3302">
        <v>8</v>
      </c>
      <c r="H3302" s="12">
        <f>ufc_fighters[[#This Row],[weight_pounds]]*0.45359237</f>
        <v>65.770893650000005</v>
      </c>
      <c r="I3302" s="12">
        <f>ufc_fighters[[#This Row],[height_feet]]*30.48+ufc_fighters[[#This Row],[height_inches]]*2.54</f>
        <v>172.72</v>
      </c>
    </row>
    <row r="3303" spans="1:9">
      <c r="A3303">
        <v>3302</v>
      </c>
      <c r="B3303" t="s">
        <v>3307</v>
      </c>
      <c r="C3303">
        <v>170</v>
      </c>
      <c r="D3303" s="1">
        <v>33598</v>
      </c>
      <c r="E3303" s="10">
        <v>1991</v>
      </c>
      <c r="F3303">
        <v>5</v>
      </c>
      <c r="G3303">
        <v>11</v>
      </c>
      <c r="H3303" s="12">
        <f>ufc_fighters[[#This Row],[weight_pounds]]*0.45359237</f>
        <v>77.110702900000007</v>
      </c>
      <c r="I3303" s="12">
        <f>ufc_fighters[[#This Row],[height_feet]]*30.48+ufc_fighters[[#This Row],[height_inches]]*2.54</f>
        <v>180.34</v>
      </c>
    </row>
    <row r="3304" spans="1:9">
      <c r="A3304">
        <v>3303</v>
      </c>
      <c r="B3304" t="s">
        <v>3308</v>
      </c>
      <c r="C3304">
        <v>135</v>
      </c>
      <c r="D3304" s="1">
        <v>34125</v>
      </c>
      <c r="E3304" s="10">
        <v>1993</v>
      </c>
      <c r="F3304">
        <v>5</v>
      </c>
      <c r="G3304">
        <v>9</v>
      </c>
      <c r="H3304" s="12">
        <f>ufc_fighters[[#This Row],[weight_pounds]]*0.45359237</f>
        <v>61.23496995</v>
      </c>
      <c r="I3304" s="12">
        <f>ufc_fighters[[#This Row],[height_feet]]*30.48+ufc_fighters[[#This Row],[height_inches]]*2.54</f>
        <v>175.26</v>
      </c>
    </row>
    <row r="3305" spans="1:9">
      <c r="A3305">
        <v>3304</v>
      </c>
      <c r="B3305" t="s">
        <v>3309</v>
      </c>
      <c r="C3305">
        <v>185</v>
      </c>
      <c r="D3305" s="1">
        <v>35268</v>
      </c>
      <c r="E3305" s="10">
        <v>1996</v>
      </c>
      <c r="F3305">
        <v>6</v>
      </c>
      <c r="G3305">
        <v>0</v>
      </c>
      <c r="H3305" s="12">
        <f>ufc_fighters[[#This Row],[weight_pounds]]*0.45359237</f>
        <v>83.914588450000011</v>
      </c>
      <c r="I3305" s="12">
        <f>ufc_fighters[[#This Row],[height_feet]]*30.48+ufc_fighters[[#This Row],[height_inches]]*2.54</f>
        <v>182.88</v>
      </c>
    </row>
    <row r="3306" spans="1:9">
      <c r="A3306">
        <v>3305</v>
      </c>
      <c r="B3306" t="s">
        <v>3310</v>
      </c>
      <c r="C3306">
        <v>155</v>
      </c>
      <c r="D3306" s="1">
        <v>34837</v>
      </c>
      <c r="E3306" s="10">
        <v>1995</v>
      </c>
      <c r="F3306">
        <v>6</v>
      </c>
      <c r="G3306">
        <v>3</v>
      </c>
      <c r="H3306" s="12">
        <f>ufc_fighters[[#This Row],[weight_pounds]]*0.45359237</f>
        <v>70.306817350000003</v>
      </c>
      <c r="I3306" s="12">
        <f>ufc_fighters[[#This Row],[height_feet]]*30.48+ufc_fighters[[#This Row],[height_inches]]*2.54</f>
        <v>190.5</v>
      </c>
    </row>
    <row r="3307" spans="1:9">
      <c r="A3307">
        <v>3306</v>
      </c>
      <c r="B3307" t="s">
        <v>3311</v>
      </c>
      <c r="C3307">
        <v>170</v>
      </c>
      <c r="D3307" s="1"/>
      <c r="E3307" s="10">
        <v>0</v>
      </c>
      <c r="F3307">
        <v>6</v>
      </c>
      <c r="G3307">
        <v>2</v>
      </c>
      <c r="H3307" s="12">
        <f>ufc_fighters[[#This Row],[weight_pounds]]*0.45359237</f>
        <v>77.110702900000007</v>
      </c>
      <c r="I3307" s="12">
        <f>ufc_fighters[[#This Row],[height_feet]]*30.48+ufc_fighters[[#This Row],[height_inches]]*2.54</f>
        <v>187.96</v>
      </c>
    </row>
    <row r="3308" spans="1:9">
      <c r="A3308">
        <v>3307</v>
      </c>
      <c r="B3308" t="s">
        <v>3312</v>
      </c>
      <c r="C3308">
        <v>185</v>
      </c>
      <c r="D3308" s="1">
        <v>30902</v>
      </c>
      <c r="E3308" s="10">
        <v>1984</v>
      </c>
      <c r="F3308">
        <v>6</v>
      </c>
      <c r="G3308">
        <v>3</v>
      </c>
      <c r="H3308" s="12">
        <f>ufc_fighters[[#This Row],[weight_pounds]]*0.45359237</f>
        <v>83.914588450000011</v>
      </c>
      <c r="I3308" s="12">
        <f>ufc_fighters[[#This Row],[height_feet]]*30.48+ufc_fighters[[#This Row],[height_inches]]*2.54</f>
        <v>190.5</v>
      </c>
    </row>
    <row r="3309" spans="1:9">
      <c r="A3309">
        <v>3308</v>
      </c>
      <c r="B3309" t="s">
        <v>3313</v>
      </c>
      <c r="C3309">
        <v>249</v>
      </c>
      <c r="D3309" s="1">
        <v>31360</v>
      </c>
      <c r="E3309" s="10">
        <v>1985</v>
      </c>
      <c r="F3309">
        <v>6</v>
      </c>
      <c r="G3309">
        <v>3</v>
      </c>
      <c r="H3309" s="12">
        <f>ufc_fighters[[#This Row],[weight_pounds]]*0.45359237</f>
        <v>112.94450013000001</v>
      </c>
      <c r="I3309" s="12">
        <f>ufc_fighters[[#This Row],[height_feet]]*30.48+ufc_fighters[[#This Row],[height_inches]]*2.54</f>
        <v>190.5</v>
      </c>
    </row>
    <row r="3310" spans="1:9">
      <c r="A3310">
        <v>3309</v>
      </c>
      <c r="B3310" t="s">
        <v>3314</v>
      </c>
      <c r="C3310">
        <v>155</v>
      </c>
      <c r="D3310" s="1">
        <v>33141</v>
      </c>
      <c r="E3310" s="10">
        <v>1990</v>
      </c>
      <c r="F3310">
        <v>5</v>
      </c>
      <c r="G3310">
        <v>9</v>
      </c>
      <c r="H3310" s="12">
        <f>ufc_fighters[[#This Row],[weight_pounds]]*0.45359237</f>
        <v>70.306817350000003</v>
      </c>
      <c r="I3310" s="12">
        <f>ufc_fighters[[#This Row],[height_feet]]*30.48+ufc_fighters[[#This Row],[height_inches]]*2.54</f>
        <v>175.26</v>
      </c>
    </row>
    <row r="3311" spans="1:9">
      <c r="A3311">
        <v>3310</v>
      </c>
      <c r="B3311" t="s">
        <v>3315</v>
      </c>
      <c r="C3311">
        <v>180</v>
      </c>
      <c r="D3311" s="1">
        <v>27867</v>
      </c>
      <c r="E3311" s="10">
        <v>1976</v>
      </c>
      <c r="F3311">
        <v>5</v>
      </c>
      <c r="G3311">
        <v>11</v>
      </c>
      <c r="H3311" s="12">
        <f>ufc_fighters[[#This Row],[weight_pounds]]*0.45359237</f>
        <v>81.646626600000005</v>
      </c>
      <c r="I3311" s="12">
        <f>ufc_fighters[[#This Row],[height_feet]]*30.48+ufc_fighters[[#This Row],[height_inches]]*2.54</f>
        <v>180.34</v>
      </c>
    </row>
    <row r="3312" spans="1:9">
      <c r="A3312">
        <v>3311</v>
      </c>
      <c r="B3312" t="s">
        <v>3316</v>
      </c>
      <c r="C3312">
        <v>170</v>
      </c>
      <c r="D3312" s="1">
        <v>31263</v>
      </c>
      <c r="E3312" s="10">
        <v>1985</v>
      </c>
      <c r="F3312">
        <v>5</v>
      </c>
      <c r="G3312">
        <v>11</v>
      </c>
      <c r="H3312" s="12">
        <f>ufc_fighters[[#This Row],[weight_pounds]]*0.45359237</f>
        <v>77.110702900000007</v>
      </c>
      <c r="I3312" s="12">
        <f>ufc_fighters[[#This Row],[height_feet]]*30.48+ufc_fighters[[#This Row],[height_inches]]*2.54</f>
        <v>180.34</v>
      </c>
    </row>
    <row r="3313" spans="1:9">
      <c r="A3313">
        <v>3312</v>
      </c>
      <c r="B3313" t="s">
        <v>3317</v>
      </c>
      <c r="C3313">
        <v>170</v>
      </c>
      <c r="D3313" s="1"/>
      <c r="E3313" s="10">
        <v>0</v>
      </c>
      <c r="F3313">
        <v>6</v>
      </c>
      <c r="G3313">
        <v>0</v>
      </c>
      <c r="H3313" s="12">
        <f>ufc_fighters[[#This Row],[weight_pounds]]*0.45359237</f>
        <v>77.110702900000007</v>
      </c>
      <c r="I3313" s="12">
        <f>ufc_fighters[[#This Row],[height_feet]]*30.48+ufc_fighters[[#This Row],[height_inches]]*2.54</f>
        <v>182.88</v>
      </c>
    </row>
    <row r="3314" spans="1:9">
      <c r="A3314">
        <v>3313</v>
      </c>
      <c r="B3314" t="s">
        <v>3318</v>
      </c>
      <c r="C3314">
        <v>205</v>
      </c>
      <c r="D3314" s="1">
        <v>33184</v>
      </c>
      <c r="E3314" s="10">
        <v>1990</v>
      </c>
      <c r="F3314">
        <v>6</v>
      </c>
      <c r="G3314">
        <v>4</v>
      </c>
      <c r="H3314" s="12">
        <f>ufc_fighters[[#This Row],[weight_pounds]]*0.45359237</f>
        <v>92.986435850000007</v>
      </c>
      <c r="I3314" s="12">
        <f>ufc_fighters[[#This Row],[height_feet]]*30.48+ufc_fighters[[#This Row],[height_inches]]*2.54</f>
        <v>193.04</v>
      </c>
    </row>
    <row r="3315" spans="1:9">
      <c r="A3315">
        <v>3314</v>
      </c>
      <c r="B3315" t="s">
        <v>3319</v>
      </c>
      <c r="C3315">
        <v>125</v>
      </c>
      <c r="D3315" s="1">
        <v>33457</v>
      </c>
      <c r="E3315" s="10">
        <v>1991</v>
      </c>
      <c r="F3315">
        <v>5</v>
      </c>
      <c r="G3315">
        <v>7</v>
      </c>
      <c r="H3315" s="12">
        <f>ufc_fighters[[#This Row],[weight_pounds]]*0.45359237</f>
        <v>56.699046250000002</v>
      </c>
      <c r="I3315" s="12">
        <f>ufc_fighters[[#This Row],[height_feet]]*30.48+ufc_fighters[[#This Row],[height_inches]]*2.54</f>
        <v>170.18</v>
      </c>
    </row>
    <row r="3316" spans="1:9">
      <c r="A3316">
        <v>3315</v>
      </c>
      <c r="B3316" t="s">
        <v>3320</v>
      </c>
      <c r="C3316">
        <v>185</v>
      </c>
      <c r="D3316" s="1"/>
      <c r="E3316" s="10">
        <v>0</v>
      </c>
      <c r="F3316">
        <v>6</v>
      </c>
      <c r="G3316">
        <v>2</v>
      </c>
      <c r="H3316" s="12">
        <f>ufc_fighters[[#This Row],[weight_pounds]]*0.45359237</f>
        <v>83.914588450000011</v>
      </c>
      <c r="I3316" s="12">
        <f>ufc_fighters[[#This Row],[height_feet]]*30.48+ufc_fighters[[#This Row],[height_inches]]*2.54</f>
        <v>187.96</v>
      </c>
    </row>
    <row r="3317" spans="1:9">
      <c r="A3317">
        <v>3316</v>
      </c>
      <c r="B3317" t="s">
        <v>3321</v>
      </c>
      <c r="C3317">
        <v>170</v>
      </c>
      <c r="D3317" s="1">
        <v>30205</v>
      </c>
      <c r="E3317" s="10">
        <v>1982</v>
      </c>
      <c r="F3317">
        <v>5</v>
      </c>
      <c r="G3317">
        <v>11</v>
      </c>
      <c r="H3317" s="12">
        <f>ufc_fighters[[#This Row],[weight_pounds]]*0.45359237</f>
        <v>77.110702900000007</v>
      </c>
      <c r="I3317" s="12">
        <f>ufc_fighters[[#This Row],[height_feet]]*30.48+ufc_fighters[[#This Row],[height_inches]]*2.54</f>
        <v>180.34</v>
      </c>
    </row>
    <row r="3318" spans="1:9">
      <c r="A3318">
        <v>3317</v>
      </c>
      <c r="B3318" t="s">
        <v>3322</v>
      </c>
      <c r="C3318">
        <v>160</v>
      </c>
      <c r="D3318" s="1"/>
      <c r="E3318" s="10">
        <v>0</v>
      </c>
      <c r="H3318" s="12">
        <f>ufc_fighters[[#This Row],[weight_pounds]]*0.45359237</f>
        <v>72.574779200000009</v>
      </c>
      <c r="I3318" s="12">
        <f>ufc_fighters[[#This Row],[height_feet]]*30.48+ufc_fighters[[#This Row],[height_inches]]*2.54</f>
        <v>0</v>
      </c>
    </row>
    <row r="3319" spans="1:9">
      <c r="A3319">
        <v>3318</v>
      </c>
      <c r="B3319" t="s">
        <v>3323</v>
      </c>
      <c r="C3319">
        <v>155</v>
      </c>
      <c r="D3319" s="1">
        <v>27522</v>
      </c>
      <c r="E3319" s="10">
        <v>1975</v>
      </c>
      <c r="F3319">
        <v>5</v>
      </c>
      <c r="G3319">
        <v>7</v>
      </c>
      <c r="H3319" s="12">
        <f>ufc_fighters[[#This Row],[weight_pounds]]*0.45359237</f>
        <v>70.306817350000003</v>
      </c>
      <c r="I3319" s="12">
        <f>ufc_fighters[[#This Row],[height_feet]]*30.48+ufc_fighters[[#This Row],[height_inches]]*2.54</f>
        <v>170.18</v>
      </c>
    </row>
    <row r="3320" spans="1:9">
      <c r="A3320">
        <v>3319</v>
      </c>
      <c r="B3320" t="s">
        <v>3324</v>
      </c>
      <c r="C3320">
        <v>165</v>
      </c>
      <c r="D3320" s="1">
        <v>29757</v>
      </c>
      <c r="E3320" s="10">
        <v>1981</v>
      </c>
      <c r="F3320">
        <v>5</v>
      </c>
      <c r="G3320">
        <v>9</v>
      </c>
      <c r="H3320" s="12">
        <f>ufc_fighters[[#This Row],[weight_pounds]]*0.45359237</f>
        <v>74.842741050000001</v>
      </c>
      <c r="I3320" s="12">
        <f>ufc_fighters[[#This Row],[height_feet]]*30.48+ufc_fighters[[#This Row],[height_inches]]*2.54</f>
        <v>175.26</v>
      </c>
    </row>
    <row r="3321" spans="1:9">
      <c r="A3321">
        <v>3320</v>
      </c>
      <c r="B3321" t="s">
        <v>3325</v>
      </c>
      <c r="C3321">
        <v>170</v>
      </c>
      <c r="D3321" s="1">
        <v>32037</v>
      </c>
      <c r="E3321" s="10">
        <v>1987</v>
      </c>
      <c r="F3321">
        <v>5</v>
      </c>
      <c r="G3321">
        <v>11</v>
      </c>
      <c r="H3321" s="12">
        <f>ufc_fighters[[#This Row],[weight_pounds]]*0.45359237</f>
        <v>77.110702900000007</v>
      </c>
      <c r="I3321" s="12">
        <f>ufc_fighters[[#This Row],[height_feet]]*30.48+ufc_fighters[[#This Row],[height_inches]]*2.54</f>
        <v>180.34</v>
      </c>
    </row>
    <row r="3322" spans="1:9">
      <c r="A3322">
        <v>3321</v>
      </c>
      <c r="B3322" t="s">
        <v>3326</v>
      </c>
      <c r="C3322">
        <v>185</v>
      </c>
      <c r="D3322" s="1">
        <v>34251</v>
      </c>
      <c r="E3322" s="10">
        <v>1993</v>
      </c>
      <c r="F3322">
        <v>6</v>
      </c>
      <c r="G3322">
        <v>3</v>
      </c>
      <c r="H3322" s="12">
        <f>ufc_fighters[[#This Row],[weight_pounds]]*0.45359237</f>
        <v>83.914588450000011</v>
      </c>
      <c r="I3322" s="12">
        <f>ufc_fighters[[#This Row],[height_feet]]*30.48+ufc_fighters[[#This Row],[height_inches]]*2.54</f>
        <v>190.5</v>
      </c>
    </row>
    <row r="3323" spans="1:9">
      <c r="A3323">
        <v>3322</v>
      </c>
      <c r="B3323" t="s">
        <v>3327</v>
      </c>
      <c r="C3323">
        <v>125</v>
      </c>
      <c r="D3323" s="1">
        <v>31316</v>
      </c>
      <c r="E3323" s="10">
        <v>1985</v>
      </c>
      <c r="F3323">
        <v>5</v>
      </c>
      <c r="G3323">
        <v>6</v>
      </c>
      <c r="H3323" s="12">
        <f>ufc_fighters[[#This Row],[weight_pounds]]*0.45359237</f>
        <v>56.699046250000002</v>
      </c>
      <c r="I3323" s="12">
        <f>ufc_fighters[[#This Row],[height_feet]]*30.48+ufc_fighters[[#This Row],[height_inches]]*2.54</f>
        <v>167.64000000000001</v>
      </c>
    </row>
    <row r="3324" spans="1:9">
      <c r="A3324">
        <v>3323</v>
      </c>
      <c r="B3324" t="s">
        <v>3328</v>
      </c>
      <c r="C3324">
        <v>125</v>
      </c>
      <c r="D3324" s="1">
        <v>28011</v>
      </c>
      <c r="E3324" s="10">
        <v>1976</v>
      </c>
      <c r="F3324">
        <v>5</v>
      </c>
      <c r="G3324">
        <v>5</v>
      </c>
      <c r="H3324" s="12">
        <f>ufc_fighters[[#This Row],[weight_pounds]]*0.45359237</f>
        <v>56.699046250000002</v>
      </c>
      <c r="I3324" s="12">
        <f>ufc_fighters[[#This Row],[height_feet]]*30.48+ufc_fighters[[#This Row],[height_inches]]*2.54</f>
        <v>165.1</v>
      </c>
    </row>
    <row r="3325" spans="1:9">
      <c r="A3325">
        <v>3324</v>
      </c>
      <c r="B3325" t="s">
        <v>3329</v>
      </c>
      <c r="C3325">
        <v>170</v>
      </c>
      <c r="D3325" s="1">
        <v>31908</v>
      </c>
      <c r="E3325" s="10">
        <v>1987</v>
      </c>
      <c r="F3325">
        <v>6</v>
      </c>
      <c r="G3325">
        <v>0</v>
      </c>
      <c r="H3325" s="12">
        <f>ufc_fighters[[#This Row],[weight_pounds]]*0.45359237</f>
        <v>77.110702900000007</v>
      </c>
      <c r="I3325" s="12">
        <f>ufc_fighters[[#This Row],[height_feet]]*30.48+ufc_fighters[[#This Row],[height_inches]]*2.54</f>
        <v>182.88</v>
      </c>
    </row>
    <row r="3326" spans="1:9">
      <c r="A3326">
        <v>3325</v>
      </c>
      <c r="B3326" t="s">
        <v>3330</v>
      </c>
      <c r="C3326">
        <v>125</v>
      </c>
      <c r="D3326" s="1">
        <v>29143</v>
      </c>
      <c r="E3326" s="10">
        <v>1979</v>
      </c>
      <c r="F3326">
        <v>5</v>
      </c>
      <c r="G3326">
        <v>6</v>
      </c>
      <c r="H3326" s="12">
        <f>ufc_fighters[[#This Row],[weight_pounds]]*0.45359237</f>
        <v>56.699046250000002</v>
      </c>
      <c r="I3326" s="12">
        <f>ufc_fighters[[#This Row],[height_feet]]*30.48+ufc_fighters[[#This Row],[height_inches]]*2.54</f>
        <v>167.64000000000001</v>
      </c>
    </row>
    <row r="3327" spans="1:9">
      <c r="A3327">
        <v>3326</v>
      </c>
      <c r="B3327" t="s">
        <v>3331</v>
      </c>
      <c r="C3327">
        <v>135</v>
      </c>
      <c r="D3327" s="1">
        <v>27333</v>
      </c>
      <c r="E3327" s="10">
        <v>1974</v>
      </c>
      <c r="F3327">
        <v>5</v>
      </c>
      <c r="G3327">
        <v>3</v>
      </c>
      <c r="H3327" s="12">
        <f>ufc_fighters[[#This Row],[weight_pounds]]*0.45359237</f>
        <v>61.23496995</v>
      </c>
      <c r="I3327" s="12">
        <f>ufc_fighters[[#This Row],[height_feet]]*30.48+ufc_fighters[[#This Row],[height_inches]]*2.54</f>
        <v>160.02000000000001</v>
      </c>
    </row>
    <row r="3328" spans="1:9">
      <c r="A3328">
        <v>3327</v>
      </c>
      <c r="B3328" t="s">
        <v>3332</v>
      </c>
      <c r="C3328">
        <v>125</v>
      </c>
      <c r="D3328" s="1">
        <v>30486</v>
      </c>
      <c r="E3328" s="10">
        <v>1983</v>
      </c>
      <c r="F3328">
        <v>5</v>
      </c>
      <c r="G3328">
        <v>6</v>
      </c>
      <c r="H3328" s="12">
        <f>ufc_fighters[[#This Row],[weight_pounds]]*0.45359237</f>
        <v>56.699046250000002</v>
      </c>
      <c r="I3328" s="12">
        <f>ufc_fighters[[#This Row],[height_feet]]*30.48+ufc_fighters[[#This Row],[height_inches]]*2.54</f>
        <v>167.64000000000001</v>
      </c>
    </row>
    <row r="3329" spans="1:9">
      <c r="A3329">
        <v>3328</v>
      </c>
      <c r="B3329" t="s">
        <v>3333</v>
      </c>
      <c r="C3329">
        <v>155</v>
      </c>
      <c r="D3329" s="1"/>
      <c r="E3329" s="10">
        <v>0</v>
      </c>
      <c r="F3329">
        <v>5</v>
      </c>
      <c r="G3329">
        <v>10</v>
      </c>
      <c r="H3329" s="12">
        <f>ufc_fighters[[#This Row],[weight_pounds]]*0.45359237</f>
        <v>70.306817350000003</v>
      </c>
      <c r="I3329" s="12">
        <f>ufc_fighters[[#This Row],[height_feet]]*30.48+ufc_fighters[[#This Row],[height_inches]]*2.54</f>
        <v>177.8</v>
      </c>
    </row>
    <row r="3330" spans="1:9">
      <c r="A3330">
        <v>3329</v>
      </c>
      <c r="B3330" t="s">
        <v>3334</v>
      </c>
      <c r="C3330">
        <v>200</v>
      </c>
      <c r="D3330" s="1"/>
      <c r="E3330" s="10">
        <v>0</v>
      </c>
      <c r="F3330">
        <v>6</v>
      </c>
      <c r="G3330">
        <v>0</v>
      </c>
      <c r="H3330" s="12">
        <f>ufc_fighters[[#This Row],[weight_pounds]]*0.45359237</f>
        <v>90.718474000000001</v>
      </c>
      <c r="I3330" s="12">
        <f>ufc_fighters[[#This Row],[height_feet]]*30.48+ufc_fighters[[#This Row],[height_inches]]*2.54</f>
        <v>182.88</v>
      </c>
    </row>
    <row r="3331" spans="1:9">
      <c r="A3331">
        <v>3330</v>
      </c>
      <c r="B3331" t="s">
        <v>3335</v>
      </c>
      <c r="C3331">
        <v>145</v>
      </c>
      <c r="D3331" s="1">
        <v>32892</v>
      </c>
      <c r="E3331" s="10">
        <v>1990</v>
      </c>
      <c r="F3331">
        <v>5</v>
      </c>
      <c r="G3331">
        <v>6</v>
      </c>
      <c r="H3331" s="12">
        <f>ufc_fighters[[#This Row],[weight_pounds]]*0.45359237</f>
        <v>65.770893650000005</v>
      </c>
      <c r="I3331" s="12">
        <f>ufc_fighters[[#This Row],[height_feet]]*30.48+ufc_fighters[[#This Row],[height_inches]]*2.54</f>
        <v>167.64000000000001</v>
      </c>
    </row>
    <row r="3332" spans="1:9">
      <c r="A3332">
        <v>3331</v>
      </c>
      <c r="B3332" t="s">
        <v>3336</v>
      </c>
      <c r="C3332">
        <v>205</v>
      </c>
      <c r="D3332" s="1"/>
      <c r="E3332" s="10">
        <v>0</v>
      </c>
      <c r="F3332">
        <v>6</v>
      </c>
      <c r="G3332">
        <v>0</v>
      </c>
      <c r="H3332" s="12">
        <f>ufc_fighters[[#This Row],[weight_pounds]]*0.45359237</f>
        <v>92.986435850000007</v>
      </c>
      <c r="I3332" s="12">
        <f>ufc_fighters[[#This Row],[height_feet]]*30.48+ufc_fighters[[#This Row],[height_inches]]*2.54</f>
        <v>182.88</v>
      </c>
    </row>
    <row r="3333" spans="1:9">
      <c r="A3333">
        <v>3332</v>
      </c>
      <c r="B3333" t="s">
        <v>3337</v>
      </c>
      <c r="C3333">
        <v>135</v>
      </c>
      <c r="D3333" s="1"/>
      <c r="E3333" s="10">
        <v>0</v>
      </c>
      <c r="H3333" s="12">
        <f>ufc_fighters[[#This Row],[weight_pounds]]*0.45359237</f>
        <v>61.23496995</v>
      </c>
      <c r="I3333" s="12">
        <f>ufc_fighters[[#This Row],[height_feet]]*30.48+ufc_fighters[[#This Row],[height_inches]]*2.54</f>
        <v>0</v>
      </c>
    </row>
    <row r="3334" spans="1:9">
      <c r="A3334">
        <v>3333</v>
      </c>
      <c r="B3334" t="s">
        <v>3338</v>
      </c>
      <c r="C3334">
        <v>155</v>
      </c>
      <c r="D3334" s="1">
        <v>28588</v>
      </c>
      <c r="E3334" s="10">
        <v>1978</v>
      </c>
      <c r="F3334">
        <v>5</v>
      </c>
      <c r="G3334">
        <v>8</v>
      </c>
      <c r="H3334" s="12">
        <f>ufc_fighters[[#This Row],[weight_pounds]]*0.45359237</f>
        <v>70.306817350000003</v>
      </c>
      <c r="I3334" s="12">
        <f>ufc_fighters[[#This Row],[height_feet]]*30.48+ufc_fighters[[#This Row],[height_inches]]*2.54</f>
        <v>172.72</v>
      </c>
    </row>
    <row r="3335" spans="1:9">
      <c r="A3335">
        <v>3334</v>
      </c>
      <c r="B3335" t="s">
        <v>3339</v>
      </c>
      <c r="C3335">
        <v>205</v>
      </c>
      <c r="D3335" s="1">
        <v>31575</v>
      </c>
      <c r="E3335" s="10">
        <v>1986</v>
      </c>
      <c r="F3335">
        <v>6</v>
      </c>
      <c r="G3335">
        <v>5</v>
      </c>
      <c r="H3335" s="12">
        <f>ufc_fighters[[#This Row],[weight_pounds]]*0.45359237</f>
        <v>92.986435850000007</v>
      </c>
      <c r="I3335" s="12">
        <f>ufc_fighters[[#This Row],[height_feet]]*30.48+ufc_fighters[[#This Row],[height_inches]]*2.54</f>
        <v>195.57999999999998</v>
      </c>
    </row>
    <row r="3336" spans="1:9">
      <c r="A3336">
        <v>3335</v>
      </c>
      <c r="B3336" t="s">
        <v>3340</v>
      </c>
      <c r="C3336">
        <v>205</v>
      </c>
      <c r="D3336" s="1">
        <v>23913</v>
      </c>
      <c r="E3336" s="10">
        <v>1965</v>
      </c>
      <c r="F3336">
        <v>6</v>
      </c>
      <c r="G3336">
        <v>2</v>
      </c>
      <c r="H3336" s="12">
        <f>ufc_fighters[[#This Row],[weight_pounds]]*0.45359237</f>
        <v>92.986435850000007</v>
      </c>
      <c r="I3336" s="12">
        <f>ufc_fighters[[#This Row],[height_feet]]*30.48+ufc_fighters[[#This Row],[height_inches]]*2.54</f>
        <v>187.96</v>
      </c>
    </row>
    <row r="3337" spans="1:9">
      <c r="A3337">
        <v>3336</v>
      </c>
      <c r="B3337" t="s">
        <v>3341</v>
      </c>
      <c r="C3337">
        <v>115</v>
      </c>
      <c r="D3337" s="1">
        <v>34185</v>
      </c>
      <c r="E3337" s="10">
        <v>1993</v>
      </c>
      <c r="F3337">
        <v>5</v>
      </c>
      <c r="G3337">
        <v>0</v>
      </c>
      <c r="H3337" s="12">
        <f>ufc_fighters[[#This Row],[weight_pounds]]*0.45359237</f>
        <v>52.163122550000004</v>
      </c>
      <c r="I3337" s="12">
        <f>ufc_fighters[[#This Row],[height_feet]]*30.48+ufc_fighters[[#This Row],[height_inches]]*2.54</f>
        <v>152.4</v>
      </c>
    </row>
    <row r="3338" spans="1:9">
      <c r="A3338">
        <v>3337</v>
      </c>
      <c r="B3338" t="s">
        <v>3342</v>
      </c>
      <c r="C3338">
        <v>190</v>
      </c>
      <c r="D3338" s="1">
        <v>15731</v>
      </c>
      <c r="E3338" s="10">
        <v>1943</v>
      </c>
      <c r="F3338">
        <v>5</v>
      </c>
      <c r="G3338">
        <v>10</v>
      </c>
      <c r="H3338" s="12">
        <f>ufc_fighters[[#This Row],[weight_pounds]]*0.45359237</f>
        <v>86.182550300000003</v>
      </c>
      <c r="I3338" s="12">
        <f>ufc_fighters[[#This Row],[height_feet]]*30.48+ufc_fighters[[#This Row],[height_inches]]*2.54</f>
        <v>177.8</v>
      </c>
    </row>
    <row r="3339" spans="1:9">
      <c r="A3339">
        <v>3338</v>
      </c>
      <c r="B3339" t="s">
        <v>3343</v>
      </c>
      <c r="C3339">
        <v>240</v>
      </c>
      <c r="D3339" s="1">
        <v>26363</v>
      </c>
      <c r="E3339" s="10">
        <v>1972</v>
      </c>
      <c r="F3339">
        <v>6</v>
      </c>
      <c r="G3339">
        <v>1</v>
      </c>
      <c r="H3339" s="12">
        <f>ufc_fighters[[#This Row],[weight_pounds]]*0.45359237</f>
        <v>108.86216880000001</v>
      </c>
      <c r="I3339" s="12">
        <f>ufc_fighters[[#This Row],[height_feet]]*30.48+ufc_fighters[[#This Row],[height_inches]]*2.54</f>
        <v>185.42</v>
      </c>
    </row>
    <row r="3340" spans="1:9">
      <c r="A3340">
        <v>3339</v>
      </c>
      <c r="B3340" t="s">
        <v>3344</v>
      </c>
      <c r="C3340">
        <v>185</v>
      </c>
      <c r="D3340" s="1"/>
      <c r="E3340" s="10">
        <v>0</v>
      </c>
      <c r="F3340">
        <v>6</v>
      </c>
      <c r="G3340">
        <v>0</v>
      </c>
      <c r="H3340" s="12">
        <f>ufc_fighters[[#This Row],[weight_pounds]]*0.45359237</f>
        <v>83.914588450000011</v>
      </c>
      <c r="I3340" s="12">
        <f>ufc_fighters[[#This Row],[height_feet]]*30.48+ufc_fighters[[#This Row],[height_inches]]*2.54</f>
        <v>182.88</v>
      </c>
    </row>
    <row r="3341" spans="1:9">
      <c r="A3341">
        <v>3340</v>
      </c>
      <c r="B3341" t="s">
        <v>3345</v>
      </c>
      <c r="C3341">
        <v>260</v>
      </c>
      <c r="D3341" s="1">
        <v>33736</v>
      </c>
      <c r="E3341" s="10">
        <v>1992</v>
      </c>
      <c r="F3341">
        <v>6</v>
      </c>
      <c r="G3341">
        <v>4</v>
      </c>
      <c r="H3341" s="12">
        <f>ufc_fighters[[#This Row],[weight_pounds]]*0.45359237</f>
        <v>117.9340162</v>
      </c>
      <c r="I3341" s="12">
        <f>ufc_fighters[[#This Row],[height_feet]]*30.48+ufc_fighters[[#This Row],[height_inches]]*2.54</f>
        <v>193.04</v>
      </c>
    </row>
    <row r="3342" spans="1:9">
      <c r="A3342">
        <v>3341</v>
      </c>
      <c r="B3342" t="s">
        <v>3346</v>
      </c>
      <c r="C3342">
        <v>170</v>
      </c>
      <c r="D3342" s="1">
        <v>32953</v>
      </c>
      <c r="E3342" s="10">
        <v>1990</v>
      </c>
      <c r="F3342">
        <v>5</v>
      </c>
      <c r="G3342">
        <v>11</v>
      </c>
      <c r="H3342" s="12">
        <f>ufc_fighters[[#This Row],[weight_pounds]]*0.45359237</f>
        <v>77.110702900000007</v>
      </c>
      <c r="I3342" s="12">
        <f>ufc_fighters[[#This Row],[height_feet]]*30.48+ufc_fighters[[#This Row],[height_inches]]*2.54</f>
        <v>180.34</v>
      </c>
    </row>
    <row r="3343" spans="1:9">
      <c r="A3343">
        <v>3342</v>
      </c>
      <c r="B3343" t="s">
        <v>3347</v>
      </c>
      <c r="C3343">
        <v>155</v>
      </c>
      <c r="D3343" s="1">
        <v>33677</v>
      </c>
      <c r="E3343" s="10">
        <v>1992</v>
      </c>
      <c r="F3343">
        <v>5</v>
      </c>
      <c r="G3343">
        <v>9</v>
      </c>
      <c r="H3343" s="12">
        <f>ufc_fighters[[#This Row],[weight_pounds]]*0.45359237</f>
        <v>70.306817350000003</v>
      </c>
      <c r="I3343" s="12">
        <f>ufc_fighters[[#This Row],[height_feet]]*30.48+ufc_fighters[[#This Row],[height_inches]]*2.54</f>
        <v>175.26</v>
      </c>
    </row>
    <row r="3344" spans="1:9">
      <c r="A3344">
        <v>3343</v>
      </c>
      <c r="B3344" t="s">
        <v>3348</v>
      </c>
      <c r="C3344">
        <v>300</v>
      </c>
      <c r="D3344" s="1"/>
      <c r="E3344" s="10">
        <v>0</v>
      </c>
      <c r="F3344">
        <v>6</v>
      </c>
      <c r="G3344">
        <v>8</v>
      </c>
      <c r="H3344" s="12">
        <f>ufc_fighters[[#This Row],[weight_pounds]]*0.45359237</f>
        <v>136.07771099999999</v>
      </c>
      <c r="I3344" s="12">
        <f>ufc_fighters[[#This Row],[height_feet]]*30.48+ufc_fighters[[#This Row],[height_inches]]*2.54</f>
        <v>203.2</v>
      </c>
    </row>
    <row r="3345" spans="1:9">
      <c r="A3345">
        <v>3344</v>
      </c>
      <c r="B3345" t="s">
        <v>3349</v>
      </c>
      <c r="C3345">
        <v>115</v>
      </c>
      <c r="D3345" s="1">
        <v>34419</v>
      </c>
      <c r="E3345" s="10">
        <v>1994</v>
      </c>
      <c r="F3345">
        <v>5</v>
      </c>
      <c r="G3345">
        <v>4</v>
      </c>
      <c r="H3345" s="12">
        <f>ufc_fighters[[#This Row],[weight_pounds]]*0.45359237</f>
        <v>52.163122550000004</v>
      </c>
      <c r="I3345" s="12">
        <f>ufc_fighters[[#This Row],[height_feet]]*30.48+ufc_fighters[[#This Row],[height_inches]]*2.54</f>
        <v>162.56</v>
      </c>
    </row>
    <row r="3346" spans="1:9">
      <c r="A3346">
        <v>3345</v>
      </c>
      <c r="B3346" t="s">
        <v>3350</v>
      </c>
      <c r="C3346">
        <v>155</v>
      </c>
      <c r="D3346" s="1">
        <v>31274</v>
      </c>
      <c r="E3346" s="10">
        <v>1985</v>
      </c>
      <c r="F3346">
        <v>5</v>
      </c>
      <c r="G3346">
        <v>8</v>
      </c>
      <c r="H3346" s="12">
        <f>ufc_fighters[[#This Row],[weight_pounds]]*0.45359237</f>
        <v>70.306817350000003</v>
      </c>
      <c r="I3346" s="12">
        <f>ufc_fighters[[#This Row],[height_feet]]*30.48+ufc_fighters[[#This Row],[height_inches]]*2.54</f>
        <v>172.72</v>
      </c>
    </row>
    <row r="3347" spans="1:9">
      <c r="A3347">
        <v>3346</v>
      </c>
      <c r="B3347" t="s">
        <v>3351</v>
      </c>
      <c r="C3347">
        <v>155</v>
      </c>
      <c r="D3347" s="1">
        <v>30967</v>
      </c>
      <c r="E3347" s="10">
        <v>1984</v>
      </c>
      <c r="F3347">
        <v>5</v>
      </c>
      <c r="G3347">
        <v>8</v>
      </c>
      <c r="H3347" s="12">
        <f>ufc_fighters[[#This Row],[weight_pounds]]*0.45359237</f>
        <v>70.306817350000003</v>
      </c>
      <c r="I3347" s="12">
        <f>ufc_fighters[[#This Row],[height_feet]]*30.48+ufc_fighters[[#This Row],[height_inches]]*2.54</f>
        <v>172.72</v>
      </c>
    </row>
    <row r="3348" spans="1:9">
      <c r="A3348">
        <v>3347</v>
      </c>
      <c r="B3348" t="s">
        <v>3352</v>
      </c>
      <c r="C3348">
        <v>205</v>
      </c>
      <c r="D3348" s="1">
        <v>30470</v>
      </c>
      <c r="E3348" s="10">
        <v>1983</v>
      </c>
      <c r="F3348">
        <v>6</v>
      </c>
      <c r="G3348">
        <v>4</v>
      </c>
      <c r="H3348" s="12">
        <f>ufc_fighters[[#This Row],[weight_pounds]]*0.45359237</f>
        <v>92.986435850000007</v>
      </c>
      <c r="I3348" s="12">
        <f>ufc_fighters[[#This Row],[height_feet]]*30.48+ufc_fighters[[#This Row],[height_inches]]*2.54</f>
        <v>193.04</v>
      </c>
    </row>
    <row r="3349" spans="1:9">
      <c r="A3349">
        <v>3348</v>
      </c>
      <c r="B3349" t="s">
        <v>3353</v>
      </c>
      <c r="C3349">
        <v>185</v>
      </c>
      <c r="D3349" s="1">
        <v>31494</v>
      </c>
      <c r="E3349" s="10">
        <v>1986</v>
      </c>
      <c r="F3349">
        <v>6</v>
      </c>
      <c r="G3349">
        <v>0</v>
      </c>
      <c r="H3349" s="12">
        <f>ufc_fighters[[#This Row],[weight_pounds]]*0.45359237</f>
        <v>83.914588450000011</v>
      </c>
      <c r="I3349" s="12">
        <f>ufc_fighters[[#This Row],[height_feet]]*30.48+ufc_fighters[[#This Row],[height_inches]]*2.54</f>
        <v>182.88</v>
      </c>
    </row>
    <row r="3350" spans="1:9">
      <c r="A3350">
        <v>3349</v>
      </c>
      <c r="B3350" t="s">
        <v>3354</v>
      </c>
      <c r="C3350">
        <v>197</v>
      </c>
      <c r="D3350" s="1"/>
      <c r="E3350" s="10">
        <v>0</v>
      </c>
      <c r="F3350">
        <v>6</v>
      </c>
      <c r="G3350">
        <v>4</v>
      </c>
      <c r="H3350" s="12">
        <f>ufc_fighters[[#This Row],[weight_pounds]]*0.45359237</f>
        <v>89.35769689</v>
      </c>
      <c r="I3350" s="12">
        <f>ufc_fighters[[#This Row],[height_feet]]*30.48+ufc_fighters[[#This Row],[height_inches]]*2.54</f>
        <v>193.04</v>
      </c>
    </row>
    <row r="3351" spans="1:9">
      <c r="A3351">
        <v>3350</v>
      </c>
      <c r="B3351" t="s">
        <v>3355</v>
      </c>
      <c r="C3351">
        <v>155</v>
      </c>
      <c r="D3351" s="1">
        <v>30652</v>
      </c>
      <c r="E3351" s="10">
        <v>1983</v>
      </c>
      <c r="F3351">
        <v>5</v>
      </c>
      <c r="G3351">
        <v>6</v>
      </c>
      <c r="H3351" s="12">
        <f>ufc_fighters[[#This Row],[weight_pounds]]*0.45359237</f>
        <v>70.306817350000003</v>
      </c>
      <c r="I3351" s="12">
        <f>ufc_fighters[[#This Row],[height_feet]]*30.48+ufc_fighters[[#This Row],[height_inches]]*2.54</f>
        <v>167.64000000000001</v>
      </c>
    </row>
    <row r="3352" spans="1:9">
      <c r="A3352">
        <v>3351</v>
      </c>
      <c r="B3352" t="s">
        <v>3356</v>
      </c>
      <c r="C3352">
        <v>145</v>
      </c>
      <c r="D3352" s="1">
        <v>28322</v>
      </c>
      <c r="E3352" s="10">
        <v>1977</v>
      </c>
      <c r="F3352">
        <v>5</v>
      </c>
      <c r="G3352">
        <v>7</v>
      </c>
      <c r="H3352" s="12">
        <f>ufc_fighters[[#This Row],[weight_pounds]]*0.45359237</f>
        <v>65.770893650000005</v>
      </c>
      <c r="I3352" s="12">
        <f>ufc_fighters[[#This Row],[height_feet]]*30.48+ufc_fighters[[#This Row],[height_inches]]*2.54</f>
        <v>170.18</v>
      </c>
    </row>
    <row r="3353" spans="1:9">
      <c r="A3353">
        <v>3352</v>
      </c>
      <c r="B3353" t="s">
        <v>3357</v>
      </c>
      <c r="C3353">
        <v>125</v>
      </c>
      <c r="D3353" s="1">
        <v>34292</v>
      </c>
      <c r="E3353" s="10">
        <v>1993</v>
      </c>
      <c r="F3353">
        <v>5</v>
      </c>
      <c r="G3353">
        <v>10</v>
      </c>
      <c r="H3353" s="12">
        <f>ufc_fighters[[#This Row],[weight_pounds]]*0.45359237</f>
        <v>56.699046250000002</v>
      </c>
      <c r="I3353" s="12">
        <f>ufc_fighters[[#This Row],[height_feet]]*30.48+ufc_fighters[[#This Row],[height_inches]]*2.54</f>
        <v>177.8</v>
      </c>
    </row>
    <row r="3354" spans="1:9">
      <c r="A3354">
        <v>3353</v>
      </c>
      <c r="B3354" t="s">
        <v>3358</v>
      </c>
      <c r="C3354">
        <v>155</v>
      </c>
      <c r="D3354" s="1">
        <v>29737</v>
      </c>
      <c r="E3354" s="10">
        <v>1981</v>
      </c>
      <c r="F3354">
        <v>5</v>
      </c>
      <c r="G3354">
        <v>11</v>
      </c>
      <c r="H3354" s="12">
        <f>ufc_fighters[[#This Row],[weight_pounds]]*0.45359237</f>
        <v>70.306817350000003</v>
      </c>
      <c r="I3354" s="12">
        <f>ufc_fighters[[#This Row],[height_feet]]*30.48+ufc_fighters[[#This Row],[height_inches]]*2.54</f>
        <v>180.34</v>
      </c>
    </row>
    <row r="3355" spans="1:9">
      <c r="A3355">
        <v>3354</v>
      </c>
      <c r="B3355" t="s">
        <v>3359</v>
      </c>
      <c r="C3355">
        <v>185</v>
      </c>
      <c r="D3355" s="1"/>
      <c r="E3355" s="10">
        <v>0</v>
      </c>
      <c r="F3355">
        <v>6</v>
      </c>
      <c r="G3355">
        <v>0</v>
      </c>
      <c r="H3355" s="12">
        <f>ufc_fighters[[#This Row],[weight_pounds]]*0.45359237</f>
        <v>83.914588450000011</v>
      </c>
      <c r="I3355" s="12">
        <f>ufc_fighters[[#This Row],[height_feet]]*30.48+ufc_fighters[[#This Row],[height_inches]]*2.54</f>
        <v>182.88</v>
      </c>
    </row>
    <row r="3356" spans="1:9">
      <c r="A3356">
        <v>3355</v>
      </c>
      <c r="B3356" t="s">
        <v>3360</v>
      </c>
      <c r="C3356">
        <v>135</v>
      </c>
      <c r="D3356" s="1">
        <v>34840</v>
      </c>
      <c r="E3356" s="10">
        <v>1995</v>
      </c>
      <c r="F3356">
        <v>5</v>
      </c>
      <c r="G3356">
        <v>9</v>
      </c>
      <c r="H3356" s="12">
        <f>ufc_fighters[[#This Row],[weight_pounds]]*0.45359237</f>
        <v>61.23496995</v>
      </c>
      <c r="I3356" s="12">
        <f>ufc_fighters[[#This Row],[height_feet]]*30.48+ufc_fighters[[#This Row],[height_inches]]*2.54</f>
        <v>175.26</v>
      </c>
    </row>
    <row r="3357" spans="1:9">
      <c r="A3357">
        <v>3356</v>
      </c>
      <c r="B3357" t="s">
        <v>3361</v>
      </c>
      <c r="C3357">
        <v>145</v>
      </c>
      <c r="D3357" s="1"/>
      <c r="E3357" s="10">
        <v>0</v>
      </c>
      <c r="F3357">
        <v>5</v>
      </c>
      <c r="G3357">
        <v>5</v>
      </c>
      <c r="H3357" s="12">
        <f>ufc_fighters[[#This Row],[weight_pounds]]*0.45359237</f>
        <v>65.770893650000005</v>
      </c>
      <c r="I3357" s="12">
        <f>ufc_fighters[[#This Row],[height_feet]]*30.48+ufc_fighters[[#This Row],[height_inches]]*2.54</f>
        <v>165.1</v>
      </c>
    </row>
    <row r="3358" spans="1:9">
      <c r="A3358">
        <v>3357</v>
      </c>
      <c r="B3358" t="s">
        <v>3362</v>
      </c>
      <c r="C3358">
        <v>170</v>
      </c>
      <c r="D3358" s="1">
        <v>35080</v>
      </c>
      <c r="E3358" s="10">
        <v>1996</v>
      </c>
      <c r="F3358">
        <v>5</v>
      </c>
      <c r="G3358">
        <v>8</v>
      </c>
      <c r="H3358" s="12">
        <f>ufc_fighters[[#This Row],[weight_pounds]]*0.45359237</f>
        <v>77.110702900000007</v>
      </c>
      <c r="I3358" s="12">
        <f>ufc_fighters[[#This Row],[height_feet]]*30.48+ufc_fighters[[#This Row],[height_inches]]*2.54</f>
        <v>172.72</v>
      </c>
    </row>
    <row r="3359" spans="1:9">
      <c r="A3359">
        <v>3358</v>
      </c>
      <c r="B3359" t="s">
        <v>3363</v>
      </c>
      <c r="C3359">
        <v>170</v>
      </c>
      <c r="D3359" s="1">
        <v>32495</v>
      </c>
      <c r="E3359" s="10">
        <v>1988</v>
      </c>
      <c r="F3359">
        <v>6</v>
      </c>
      <c r="G3359">
        <v>0</v>
      </c>
      <c r="H3359" s="12">
        <f>ufc_fighters[[#This Row],[weight_pounds]]*0.45359237</f>
        <v>77.110702900000007</v>
      </c>
      <c r="I3359" s="12">
        <f>ufc_fighters[[#This Row],[height_feet]]*30.48+ufc_fighters[[#This Row],[height_inches]]*2.54</f>
        <v>182.88</v>
      </c>
    </row>
    <row r="3360" spans="1:9">
      <c r="A3360">
        <v>3359</v>
      </c>
      <c r="B3360" t="s">
        <v>3364</v>
      </c>
      <c r="C3360">
        <v>240</v>
      </c>
      <c r="D3360" s="1">
        <v>30160</v>
      </c>
      <c r="E3360" s="10">
        <v>1982</v>
      </c>
      <c r="F3360">
        <v>6</v>
      </c>
      <c r="G3360">
        <v>1</v>
      </c>
      <c r="H3360" s="12">
        <f>ufc_fighters[[#This Row],[weight_pounds]]*0.45359237</f>
        <v>108.86216880000001</v>
      </c>
      <c r="I3360" s="12">
        <f>ufc_fighters[[#This Row],[height_feet]]*30.48+ufc_fighters[[#This Row],[height_inches]]*2.54</f>
        <v>185.42</v>
      </c>
    </row>
    <row r="3361" spans="1:9">
      <c r="A3361">
        <v>3360</v>
      </c>
      <c r="B3361" t="s">
        <v>3365</v>
      </c>
      <c r="C3361">
        <v>185</v>
      </c>
      <c r="D3361" s="1">
        <v>31231</v>
      </c>
      <c r="E3361" s="10">
        <v>1985</v>
      </c>
      <c r="F3361">
        <v>6</v>
      </c>
      <c r="G3361">
        <v>0</v>
      </c>
      <c r="H3361" s="12">
        <f>ufc_fighters[[#This Row],[weight_pounds]]*0.45359237</f>
        <v>83.914588450000011</v>
      </c>
      <c r="I3361" s="12">
        <f>ufc_fighters[[#This Row],[height_feet]]*30.48+ufc_fighters[[#This Row],[height_inches]]*2.54</f>
        <v>182.88</v>
      </c>
    </row>
    <row r="3362" spans="1:9">
      <c r="A3362">
        <v>3361</v>
      </c>
      <c r="B3362" t="s">
        <v>3366</v>
      </c>
      <c r="C3362">
        <v>195</v>
      </c>
      <c r="D3362" s="1">
        <v>26001</v>
      </c>
      <c r="E3362" s="10">
        <v>1971</v>
      </c>
      <c r="F3362">
        <v>6</v>
      </c>
      <c r="G3362">
        <v>1</v>
      </c>
      <c r="H3362" s="12">
        <f>ufc_fighters[[#This Row],[weight_pounds]]*0.45359237</f>
        <v>88.450512150000009</v>
      </c>
      <c r="I3362" s="12">
        <f>ufc_fighters[[#This Row],[height_feet]]*30.48+ufc_fighters[[#This Row],[height_inches]]*2.54</f>
        <v>185.42</v>
      </c>
    </row>
    <row r="3363" spans="1:9">
      <c r="A3363">
        <v>3362</v>
      </c>
      <c r="B3363" t="s">
        <v>3367</v>
      </c>
      <c r="C3363">
        <v>185</v>
      </c>
      <c r="D3363" s="1">
        <v>26620</v>
      </c>
      <c r="E3363" s="10">
        <v>1972</v>
      </c>
      <c r="F3363">
        <v>5</v>
      </c>
      <c r="G3363">
        <v>11</v>
      </c>
      <c r="H3363" s="12">
        <f>ufc_fighters[[#This Row],[weight_pounds]]*0.45359237</f>
        <v>83.914588450000011</v>
      </c>
      <c r="I3363" s="12">
        <f>ufc_fighters[[#This Row],[height_feet]]*30.48+ufc_fighters[[#This Row],[height_inches]]*2.54</f>
        <v>180.34</v>
      </c>
    </row>
    <row r="3364" spans="1:9">
      <c r="A3364">
        <v>3363</v>
      </c>
      <c r="B3364" t="s">
        <v>3368</v>
      </c>
      <c r="C3364">
        <v>135</v>
      </c>
      <c r="D3364" s="1"/>
      <c r="E3364" s="10">
        <v>0</v>
      </c>
      <c r="F3364">
        <v>5</v>
      </c>
      <c r="G3364">
        <v>7</v>
      </c>
      <c r="H3364" s="12">
        <f>ufc_fighters[[#This Row],[weight_pounds]]*0.45359237</f>
        <v>61.23496995</v>
      </c>
      <c r="I3364" s="12">
        <f>ufc_fighters[[#This Row],[height_feet]]*30.48+ufc_fighters[[#This Row],[height_inches]]*2.54</f>
        <v>170.18</v>
      </c>
    </row>
    <row r="3365" spans="1:9">
      <c r="A3365">
        <v>3364</v>
      </c>
      <c r="B3365" t="s">
        <v>3369</v>
      </c>
      <c r="C3365">
        <v>230</v>
      </c>
      <c r="D3365" s="1">
        <v>28408</v>
      </c>
      <c r="E3365" s="10">
        <v>1977</v>
      </c>
      <c r="F3365">
        <v>6</v>
      </c>
      <c r="G3365">
        <v>3</v>
      </c>
      <c r="H3365" s="12">
        <f>ufc_fighters[[#This Row],[weight_pounds]]*0.45359237</f>
        <v>104.32624510000001</v>
      </c>
      <c r="I3365" s="12">
        <f>ufc_fighters[[#This Row],[height_feet]]*30.48+ufc_fighters[[#This Row],[height_inches]]*2.54</f>
        <v>190.5</v>
      </c>
    </row>
    <row r="3366" spans="1:9">
      <c r="A3366">
        <v>3365</v>
      </c>
      <c r="B3366" t="s">
        <v>3370</v>
      </c>
      <c r="C3366">
        <v>155</v>
      </c>
      <c r="D3366" s="1">
        <v>28438</v>
      </c>
      <c r="E3366" s="10">
        <v>1977</v>
      </c>
      <c r="F3366">
        <v>5</v>
      </c>
      <c r="G3366">
        <v>7</v>
      </c>
      <c r="H3366" s="12">
        <f>ufc_fighters[[#This Row],[weight_pounds]]*0.45359237</f>
        <v>70.306817350000003</v>
      </c>
      <c r="I3366" s="12">
        <f>ufc_fighters[[#This Row],[height_feet]]*30.48+ufc_fighters[[#This Row],[height_inches]]*2.54</f>
        <v>170.18</v>
      </c>
    </row>
    <row r="3367" spans="1:9">
      <c r="A3367">
        <v>3366</v>
      </c>
      <c r="B3367" t="s">
        <v>3371</v>
      </c>
      <c r="C3367">
        <v>199</v>
      </c>
      <c r="D3367" s="1"/>
      <c r="E3367" s="10">
        <v>0</v>
      </c>
      <c r="F3367">
        <v>5</v>
      </c>
      <c r="G3367">
        <v>11</v>
      </c>
      <c r="H3367" s="12">
        <f>ufc_fighters[[#This Row],[weight_pounds]]*0.45359237</f>
        <v>90.264881630000005</v>
      </c>
      <c r="I3367" s="12">
        <f>ufc_fighters[[#This Row],[height_feet]]*30.48+ufc_fighters[[#This Row],[height_inches]]*2.54</f>
        <v>180.34</v>
      </c>
    </row>
    <row r="3368" spans="1:9">
      <c r="A3368">
        <v>3367</v>
      </c>
      <c r="B3368" t="s">
        <v>3372</v>
      </c>
      <c r="C3368">
        <v>135</v>
      </c>
      <c r="D3368" s="1">
        <v>33940</v>
      </c>
      <c r="E3368" s="10">
        <v>1992</v>
      </c>
      <c r="F3368">
        <v>5</v>
      </c>
      <c r="G3368">
        <v>8</v>
      </c>
      <c r="H3368" s="12">
        <f>ufc_fighters[[#This Row],[weight_pounds]]*0.45359237</f>
        <v>61.23496995</v>
      </c>
      <c r="I3368" s="12">
        <f>ufc_fighters[[#This Row],[height_feet]]*30.48+ufc_fighters[[#This Row],[height_inches]]*2.54</f>
        <v>172.72</v>
      </c>
    </row>
    <row r="3369" spans="1:9">
      <c r="A3369">
        <v>3368</v>
      </c>
      <c r="B3369" t="s">
        <v>3373</v>
      </c>
      <c r="C3369">
        <v>170</v>
      </c>
      <c r="D3369" s="1">
        <v>26879</v>
      </c>
      <c r="E3369" s="10">
        <v>1973</v>
      </c>
      <c r="F3369">
        <v>6</v>
      </c>
      <c r="G3369">
        <v>1</v>
      </c>
      <c r="H3369" s="12">
        <f>ufc_fighters[[#This Row],[weight_pounds]]*0.45359237</f>
        <v>77.110702900000007</v>
      </c>
      <c r="I3369" s="12">
        <f>ufc_fighters[[#This Row],[height_feet]]*30.48+ufc_fighters[[#This Row],[height_inches]]*2.54</f>
        <v>185.42</v>
      </c>
    </row>
    <row r="3370" spans="1:9">
      <c r="A3370">
        <v>3369</v>
      </c>
      <c r="B3370" t="s">
        <v>3374</v>
      </c>
      <c r="C3370">
        <v>265</v>
      </c>
      <c r="D3370" s="1">
        <v>28332</v>
      </c>
      <c r="E3370" s="10">
        <v>1977</v>
      </c>
      <c r="F3370">
        <v>6</v>
      </c>
      <c r="G3370">
        <v>3</v>
      </c>
      <c r="H3370" s="12">
        <f>ufc_fighters[[#This Row],[weight_pounds]]*0.45359237</f>
        <v>120.20197805000001</v>
      </c>
      <c r="I3370" s="12">
        <f>ufc_fighters[[#This Row],[height_feet]]*30.48+ufc_fighters[[#This Row],[height_inches]]*2.54</f>
        <v>190.5</v>
      </c>
    </row>
    <row r="3371" spans="1:9">
      <c r="A3371">
        <v>3370</v>
      </c>
      <c r="B3371" t="s">
        <v>3375</v>
      </c>
      <c r="C3371">
        <v>185</v>
      </c>
      <c r="D3371" s="1">
        <v>34232</v>
      </c>
      <c r="E3371" s="10">
        <v>1993</v>
      </c>
      <c r="F3371">
        <v>6</v>
      </c>
      <c r="G3371">
        <v>0</v>
      </c>
      <c r="H3371" s="12">
        <f>ufc_fighters[[#This Row],[weight_pounds]]*0.45359237</f>
        <v>83.914588450000011</v>
      </c>
      <c r="I3371" s="12">
        <f>ufc_fighters[[#This Row],[height_feet]]*30.48+ufc_fighters[[#This Row],[height_inches]]*2.54</f>
        <v>182.88</v>
      </c>
    </row>
    <row r="3372" spans="1:9">
      <c r="A3372">
        <v>3371</v>
      </c>
      <c r="B3372" t="s">
        <v>3376</v>
      </c>
      <c r="C3372">
        <v>135</v>
      </c>
      <c r="D3372" s="1">
        <v>30220</v>
      </c>
      <c r="E3372" s="10">
        <v>1982</v>
      </c>
      <c r="F3372">
        <v>5</v>
      </c>
      <c r="G3372">
        <v>6</v>
      </c>
      <c r="H3372" s="12">
        <f>ufc_fighters[[#This Row],[weight_pounds]]*0.45359237</f>
        <v>61.23496995</v>
      </c>
      <c r="I3372" s="12">
        <f>ufc_fighters[[#This Row],[height_feet]]*30.48+ufc_fighters[[#This Row],[height_inches]]*2.54</f>
        <v>167.64000000000001</v>
      </c>
    </row>
    <row r="3373" spans="1:9">
      <c r="A3373">
        <v>3372</v>
      </c>
      <c r="B3373" t="s">
        <v>3377</v>
      </c>
      <c r="C3373">
        <v>205</v>
      </c>
      <c r="D3373" s="1"/>
      <c r="E3373" s="10">
        <v>0</v>
      </c>
      <c r="F3373">
        <v>6</v>
      </c>
      <c r="G3373">
        <v>4</v>
      </c>
      <c r="H3373" s="12">
        <f>ufc_fighters[[#This Row],[weight_pounds]]*0.45359237</f>
        <v>92.986435850000007</v>
      </c>
      <c r="I3373" s="12">
        <f>ufc_fighters[[#This Row],[height_feet]]*30.48+ufc_fighters[[#This Row],[height_inches]]*2.54</f>
        <v>193.04</v>
      </c>
    </row>
    <row r="3374" spans="1:9">
      <c r="A3374">
        <v>3373</v>
      </c>
      <c r="B3374" t="s">
        <v>3378</v>
      </c>
      <c r="C3374">
        <v>205</v>
      </c>
      <c r="D3374" s="1"/>
      <c r="E3374" s="10">
        <v>0</v>
      </c>
      <c r="H3374" s="12">
        <f>ufc_fighters[[#This Row],[weight_pounds]]*0.45359237</f>
        <v>92.986435850000007</v>
      </c>
      <c r="I3374" s="12">
        <f>ufc_fighters[[#This Row],[height_feet]]*30.48+ufc_fighters[[#This Row],[height_inches]]*2.54</f>
        <v>0</v>
      </c>
    </row>
    <row r="3375" spans="1:9">
      <c r="A3375">
        <v>3374</v>
      </c>
      <c r="B3375" t="s">
        <v>3379</v>
      </c>
      <c r="C3375">
        <v>115</v>
      </c>
      <c r="D3375" s="1">
        <v>33769</v>
      </c>
      <c r="E3375" s="10">
        <v>1992</v>
      </c>
      <c r="F3375">
        <v>5</v>
      </c>
      <c r="G3375">
        <v>5</v>
      </c>
      <c r="H3375" s="12">
        <f>ufc_fighters[[#This Row],[weight_pounds]]*0.45359237</f>
        <v>52.163122550000004</v>
      </c>
      <c r="I3375" s="12">
        <f>ufc_fighters[[#This Row],[height_feet]]*30.48+ufc_fighters[[#This Row],[height_inches]]*2.54</f>
        <v>165.1</v>
      </c>
    </row>
    <row r="3376" spans="1:9">
      <c r="A3376">
        <v>3375</v>
      </c>
      <c r="B3376" t="s">
        <v>3380</v>
      </c>
      <c r="C3376">
        <v>155</v>
      </c>
      <c r="D3376" s="1">
        <v>31831</v>
      </c>
      <c r="E3376" s="10">
        <v>1987</v>
      </c>
      <c r="F3376">
        <v>6</v>
      </c>
      <c r="G3376">
        <v>3</v>
      </c>
      <c r="H3376" s="12">
        <f>ufc_fighters[[#This Row],[weight_pounds]]*0.45359237</f>
        <v>70.306817350000003</v>
      </c>
      <c r="I3376" s="12">
        <f>ufc_fighters[[#This Row],[height_feet]]*30.48+ufc_fighters[[#This Row],[height_inches]]*2.54</f>
        <v>190.5</v>
      </c>
    </row>
    <row r="3377" spans="1:9">
      <c r="A3377">
        <v>3376</v>
      </c>
      <c r="B3377" t="s">
        <v>3381</v>
      </c>
      <c r="C3377">
        <v>135</v>
      </c>
      <c r="D3377" s="1">
        <v>33476</v>
      </c>
      <c r="E3377" s="10">
        <v>1991</v>
      </c>
      <c r="F3377">
        <v>5</v>
      </c>
      <c r="G3377">
        <v>8</v>
      </c>
      <c r="H3377" s="12">
        <f>ufc_fighters[[#This Row],[weight_pounds]]*0.45359237</f>
        <v>61.23496995</v>
      </c>
      <c r="I3377" s="12">
        <f>ufc_fighters[[#This Row],[height_feet]]*30.48+ufc_fighters[[#This Row],[height_inches]]*2.54</f>
        <v>172.72</v>
      </c>
    </row>
    <row r="3378" spans="1:9">
      <c r="A3378">
        <v>3377</v>
      </c>
      <c r="B3378" t="s">
        <v>3382</v>
      </c>
      <c r="C3378">
        <v>145</v>
      </c>
      <c r="D3378" s="1">
        <v>28767</v>
      </c>
      <c r="E3378" s="10">
        <v>1978</v>
      </c>
      <c r="F3378">
        <v>6</v>
      </c>
      <c r="G3378">
        <v>0</v>
      </c>
      <c r="H3378" s="12">
        <f>ufc_fighters[[#This Row],[weight_pounds]]*0.45359237</f>
        <v>65.770893650000005</v>
      </c>
      <c r="I3378" s="12">
        <f>ufc_fighters[[#This Row],[height_feet]]*30.48+ufc_fighters[[#This Row],[height_inches]]*2.54</f>
        <v>182.88</v>
      </c>
    </row>
    <row r="3379" spans="1:9">
      <c r="A3379">
        <v>3378</v>
      </c>
      <c r="B3379" t="s">
        <v>3383</v>
      </c>
      <c r="C3379">
        <v>135</v>
      </c>
      <c r="D3379" s="1">
        <v>30281</v>
      </c>
      <c r="E3379" s="10">
        <v>1982</v>
      </c>
      <c r="F3379">
        <v>5</v>
      </c>
      <c r="G3379">
        <v>7</v>
      </c>
      <c r="H3379" s="12">
        <f>ufc_fighters[[#This Row],[weight_pounds]]*0.45359237</f>
        <v>61.23496995</v>
      </c>
      <c r="I3379" s="12">
        <f>ufc_fighters[[#This Row],[height_feet]]*30.48+ufc_fighters[[#This Row],[height_inches]]*2.54</f>
        <v>170.18</v>
      </c>
    </row>
    <row r="3380" spans="1:9">
      <c r="A3380">
        <v>3379</v>
      </c>
      <c r="B3380" t="s">
        <v>3384</v>
      </c>
      <c r="C3380">
        <v>185</v>
      </c>
      <c r="D3380" s="1">
        <v>28535</v>
      </c>
      <c r="E3380" s="10">
        <v>1978</v>
      </c>
      <c r="F3380">
        <v>5</v>
      </c>
      <c r="G3380">
        <v>10</v>
      </c>
      <c r="H3380" s="12">
        <f>ufc_fighters[[#This Row],[weight_pounds]]*0.45359237</f>
        <v>83.914588450000011</v>
      </c>
      <c r="I3380" s="12">
        <f>ufc_fighters[[#This Row],[height_feet]]*30.48+ufc_fighters[[#This Row],[height_inches]]*2.54</f>
        <v>177.8</v>
      </c>
    </row>
    <row r="3381" spans="1:9">
      <c r="A3381">
        <v>3380</v>
      </c>
      <c r="B3381" t="s">
        <v>3385</v>
      </c>
      <c r="C3381">
        <v>185</v>
      </c>
      <c r="D3381" s="1">
        <v>32776</v>
      </c>
      <c r="E3381" s="10">
        <v>1989</v>
      </c>
      <c r="F3381">
        <v>6</v>
      </c>
      <c r="G3381">
        <v>0</v>
      </c>
      <c r="H3381" s="12">
        <f>ufc_fighters[[#This Row],[weight_pounds]]*0.45359237</f>
        <v>83.914588450000011</v>
      </c>
      <c r="I3381" s="12">
        <f>ufc_fighters[[#This Row],[height_feet]]*30.48+ufc_fighters[[#This Row],[height_inches]]*2.54</f>
        <v>182.88</v>
      </c>
    </row>
    <row r="3382" spans="1:9">
      <c r="A3382">
        <v>3381</v>
      </c>
      <c r="B3382" t="s">
        <v>3386</v>
      </c>
      <c r="C3382">
        <v>185</v>
      </c>
      <c r="D3382" s="1"/>
      <c r="E3382" s="10">
        <v>0</v>
      </c>
      <c r="F3382">
        <v>5</v>
      </c>
      <c r="G3382">
        <v>9</v>
      </c>
      <c r="H3382" s="12">
        <f>ufc_fighters[[#This Row],[weight_pounds]]*0.45359237</f>
        <v>83.914588450000011</v>
      </c>
      <c r="I3382" s="12">
        <f>ufc_fighters[[#This Row],[height_feet]]*30.48+ufc_fighters[[#This Row],[height_inches]]*2.54</f>
        <v>175.26</v>
      </c>
    </row>
    <row r="3383" spans="1:9">
      <c r="A3383">
        <v>3382</v>
      </c>
      <c r="B3383" t="s">
        <v>3387</v>
      </c>
      <c r="C3383">
        <v>145</v>
      </c>
      <c r="D3383" s="1">
        <v>29154</v>
      </c>
      <c r="E3383" s="10">
        <v>1979</v>
      </c>
      <c r="F3383">
        <v>5</v>
      </c>
      <c r="G3383">
        <v>7</v>
      </c>
      <c r="H3383" s="12">
        <f>ufc_fighters[[#This Row],[weight_pounds]]*0.45359237</f>
        <v>65.770893650000005</v>
      </c>
      <c r="I3383" s="12">
        <f>ufc_fighters[[#This Row],[height_feet]]*30.48+ufc_fighters[[#This Row],[height_inches]]*2.54</f>
        <v>170.18</v>
      </c>
    </row>
    <row r="3384" spans="1:9">
      <c r="A3384">
        <v>3383</v>
      </c>
      <c r="B3384" t="s">
        <v>3388</v>
      </c>
      <c r="C3384">
        <v>265</v>
      </c>
      <c r="D3384" s="1">
        <v>25689</v>
      </c>
      <c r="E3384" s="10">
        <v>1970</v>
      </c>
      <c r="F3384">
        <v>6</v>
      </c>
      <c r="G3384">
        <v>4</v>
      </c>
      <c r="H3384" s="12">
        <f>ufc_fighters[[#This Row],[weight_pounds]]*0.45359237</f>
        <v>120.20197805000001</v>
      </c>
      <c r="I3384" s="12">
        <f>ufc_fighters[[#This Row],[height_feet]]*30.48+ufc_fighters[[#This Row],[height_inches]]*2.54</f>
        <v>193.04</v>
      </c>
    </row>
    <row r="3385" spans="1:9">
      <c r="A3385">
        <v>3384</v>
      </c>
      <c r="B3385" t="s">
        <v>3389</v>
      </c>
      <c r="C3385">
        <v>230</v>
      </c>
      <c r="D3385" s="1">
        <v>31277</v>
      </c>
      <c r="E3385" s="10">
        <v>1985</v>
      </c>
      <c r="F3385">
        <v>6</v>
      </c>
      <c r="G3385">
        <v>3</v>
      </c>
      <c r="H3385" s="12">
        <f>ufc_fighters[[#This Row],[weight_pounds]]*0.45359237</f>
        <v>104.32624510000001</v>
      </c>
      <c r="I3385" s="12">
        <f>ufc_fighters[[#This Row],[height_feet]]*30.48+ufc_fighters[[#This Row],[height_inches]]*2.54</f>
        <v>190.5</v>
      </c>
    </row>
    <row r="3386" spans="1:9">
      <c r="A3386">
        <v>3385</v>
      </c>
      <c r="B3386" t="s">
        <v>3390</v>
      </c>
      <c r="C3386">
        <v>225</v>
      </c>
      <c r="D3386" s="1">
        <v>30776</v>
      </c>
      <c r="E3386" s="10">
        <v>1984</v>
      </c>
      <c r="F3386">
        <v>6</v>
      </c>
      <c r="G3386">
        <v>1</v>
      </c>
      <c r="H3386" s="12">
        <f>ufc_fighters[[#This Row],[weight_pounds]]*0.45359237</f>
        <v>102.05828325</v>
      </c>
      <c r="I3386" s="12">
        <f>ufc_fighters[[#This Row],[height_feet]]*30.48+ufc_fighters[[#This Row],[height_inches]]*2.54</f>
        <v>185.42</v>
      </c>
    </row>
    <row r="3387" spans="1:9">
      <c r="A3387">
        <v>3386</v>
      </c>
      <c r="B3387" t="s">
        <v>3391</v>
      </c>
      <c r="C3387">
        <v>135</v>
      </c>
      <c r="D3387" s="1">
        <v>32728</v>
      </c>
      <c r="E3387" s="10">
        <v>1989</v>
      </c>
      <c r="F3387">
        <v>5</v>
      </c>
      <c r="G3387">
        <v>7</v>
      </c>
      <c r="H3387" s="12">
        <f>ufc_fighters[[#This Row],[weight_pounds]]*0.45359237</f>
        <v>61.23496995</v>
      </c>
      <c r="I3387" s="12">
        <f>ufc_fighters[[#This Row],[height_feet]]*30.48+ufc_fighters[[#This Row],[height_inches]]*2.54</f>
        <v>170.18</v>
      </c>
    </row>
    <row r="3388" spans="1:9">
      <c r="A3388">
        <v>3387</v>
      </c>
      <c r="B3388" t="s">
        <v>3392</v>
      </c>
      <c r="C3388">
        <v>155</v>
      </c>
      <c r="D3388" s="1">
        <v>31803</v>
      </c>
      <c r="E3388" s="10">
        <v>1987</v>
      </c>
      <c r="F3388">
        <v>5</v>
      </c>
      <c r="G3388">
        <v>7</v>
      </c>
      <c r="H3388" s="12">
        <f>ufc_fighters[[#This Row],[weight_pounds]]*0.45359237</f>
        <v>70.306817350000003</v>
      </c>
      <c r="I3388" s="12">
        <f>ufc_fighters[[#This Row],[height_feet]]*30.48+ufc_fighters[[#This Row],[height_inches]]*2.54</f>
        <v>170.18</v>
      </c>
    </row>
    <row r="3389" spans="1:9">
      <c r="A3389">
        <v>3388</v>
      </c>
      <c r="B3389" t="s">
        <v>3393</v>
      </c>
      <c r="C3389">
        <v>185</v>
      </c>
      <c r="D3389" s="1">
        <v>27684</v>
      </c>
      <c r="E3389" s="10">
        <v>1975</v>
      </c>
      <c r="F3389">
        <v>6</v>
      </c>
      <c r="G3389">
        <v>0</v>
      </c>
      <c r="H3389" s="12">
        <f>ufc_fighters[[#This Row],[weight_pounds]]*0.45359237</f>
        <v>83.914588450000011</v>
      </c>
      <c r="I3389" s="12">
        <f>ufc_fighters[[#This Row],[height_feet]]*30.48+ufc_fighters[[#This Row],[height_inches]]*2.54</f>
        <v>182.88</v>
      </c>
    </row>
    <row r="3390" spans="1:9">
      <c r="A3390">
        <v>3389</v>
      </c>
      <c r="B3390" t="s">
        <v>3394</v>
      </c>
      <c r="C3390">
        <v>170</v>
      </c>
      <c r="D3390" s="1">
        <v>33320</v>
      </c>
      <c r="E3390" s="10">
        <v>1991</v>
      </c>
      <c r="F3390">
        <v>6</v>
      </c>
      <c r="G3390">
        <v>0</v>
      </c>
      <c r="H3390" s="12">
        <f>ufc_fighters[[#This Row],[weight_pounds]]*0.45359237</f>
        <v>77.110702900000007</v>
      </c>
      <c r="I3390" s="12">
        <f>ufc_fighters[[#This Row],[height_feet]]*30.48+ufc_fighters[[#This Row],[height_inches]]*2.54</f>
        <v>182.88</v>
      </c>
    </row>
    <row r="3391" spans="1:9">
      <c r="A3391">
        <v>3390</v>
      </c>
      <c r="B3391" t="s">
        <v>3395</v>
      </c>
      <c r="C3391">
        <v>185</v>
      </c>
      <c r="D3391" s="1">
        <v>30444</v>
      </c>
      <c r="E3391" s="10">
        <v>1983</v>
      </c>
      <c r="F3391">
        <v>6</v>
      </c>
      <c r="G3391">
        <v>1</v>
      </c>
      <c r="H3391" s="12">
        <f>ufc_fighters[[#This Row],[weight_pounds]]*0.45359237</f>
        <v>83.914588450000011</v>
      </c>
      <c r="I3391" s="12">
        <f>ufc_fighters[[#This Row],[height_feet]]*30.48+ufc_fighters[[#This Row],[height_inches]]*2.54</f>
        <v>185.42</v>
      </c>
    </row>
    <row r="3392" spans="1:9">
      <c r="A3392">
        <v>3391</v>
      </c>
      <c r="B3392" t="s">
        <v>3396</v>
      </c>
      <c r="C3392">
        <v>125</v>
      </c>
      <c r="D3392" s="1">
        <v>29194</v>
      </c>
      <c r="E3392" s="10">
        <v>1979</v>
      </c>
      <c r="F3392">
        <v>5</v>
      </c>
      <c r="G3392">
        <v>9</v>
      </c>
      <c r="H3392" s="12">
        <f>ufc_fighters[[#This Row],[weight_pounds]]*0.45359237</f>
        <v>56.699046250000002</v>
      </c>
      <c r="I3392" s="12">
        <f>ufc_fighters[[#This Row],[height_feet]]*30.48+ufc_fighters[[#This Row],[height_inches]]*2.54</f>
        <v>175.26</v>
      </c>
    </row>
    <row r="3393" spans="1:9">
      <c r="A3393">
        <v>3392</v>
      </c>
      <c r="B3393" t="s">
        <v>3397</v>
      </c>
      <c r="C3393">
        <v>135</v>
      </c>
      <c r="D3393" s="1">
        <v>30808</v>
      </c>
      <c r="E3393" s="10">
        <v>1984</v>
      </c>
      <c r="F3393">
        <v>5</v>
      </c>
      <c r="G3393">
        <v>6</v>
      </c>
      <c r="H3393" s="12">
        <f>ufc_fighters[[#This Row],[weight_pounds]]*0.45359237</f>
        <v>61.23496995</v>
      </c>
      <c r="I3393" s="12">
        <f>ufc_fighters[[#This Row],[height_feet]]*30.48+ufc_fighters[[#This Row],[height_inches]]*2.54</f>
        <v>167.64000000000001</v>
      </c>
    </row>
    <row r="3394" spans="1:9">
      <c r="A3394">
        <v>3393</v>
      </c>
      <c r="B3394" t="s">
        <v>3398</v>
      </c>
      <c r="C3394">
        <v>185</v>
      </c>
      <c r="D3394" s="1">
        <v>27224</v>
      </c>
      <c r="E3394" s="10">
        <v>1974</v>
      </c>
      <c r="F3394">
        <v>5</v>
      </c>
      <c r="G3394">
        <v>10</v>
      </c>
      <c r="H3394" s="12">
        <f>ufc_fighters[[#This Row],[weight_pounds]]*0.45359237</f>
        <v>83.914588450000011</v>
      </c>
      <c r="I3394" s="12">
        <f>ufc_fighters[[#This Row],[height_feet]]*30.48+ufc_fighters[[#This Row],[height_inches]]*2.54</f>
        <v>177.8</v>
      </c>
    </row>
    <row r="3395" spans="1:9">
      <c r="A3395">
        <v>3394</v>
      </c>
      <c r="B3395" t="s">
        <v>3399</v>
      </c>
      <c r="C3395">
        <v>170</v>
      </c>
      <c r="D3395" s="1">
        <v>28971</v>
      </c>
      <c r="E3395" s="10">
        <v>1979</v>
      </c>
      <c r="F3395">
        <v>6</v>
      </c>
      <c r="G3395">
        <v>0</v>
      </c>
      <c r="H3395" s="12">
        <f>ufc_fighters[[#This Row],[weight_pounds]]*0.45359237</f>
        <v>77.110702900000007</v>
      </c>
      <c r="I3395" s="12">
        <f>ufc_fighters[[#This Row],[height_feet]]*30.48+ufc_fighters[[#This Row],[height_inches]]*2.54</f>
        <v>182.88</v>
      </c>
    </row>
    <row r="3396" spans="1:9">
      <c r="A3396">
        <v>3395</v>
      </c>
      <c r="B3396" t="s">
        <v>3400</v>
      </c>
      <c r="C3396">
        <v>145</v>
      </c>
      <c r="D3396" s="1">
        <v>32415</v>
      </c>
      <c r="E3396" s="10">
        <v>1988</v>
      </c>
      <c r="F3396">
        <v>5</v>
      </c>
      <c r="G3396">
        <v>6</v>
      </c>
      <c r="H3396" s="12">
        <f>ufc_fighters[[#This Row],[weight_pounds]]*0.45359237</f>
        <v>65.770893650000005</v>
      </c>
      <c r="I3396" s="12">
        <f>ufc_fighters[[#This Row],[height_feet]]*30.48+ufc_fighters[[#This Row],[height_inches]]*2.54</f>
        <v>167.64000000000001</v>
      </c>
    </row>
    <row r="3397" spans="1:9">
      <c r="A3397">
        <v>3396</v>
      </c>
      <c r="B3397" t="s">
        <v>3401</v>
      </c>
      <c r="C3397">
        <v>155</v>
      </c>
      <c r="D3397" s="1">
        <v>29469</v>
      </c>
      <c r="E3397" s="10">
        <v>1980</v>
      </c>
      <c r="F3397">
        <v>5</v>
      </c>
      <c r="G3397">
        <v>9</v>
      </c>
      <c r="H3397" s="12">
        <f>ufc_fighters[[#This Row],[weight_pounds]]*0.45359237</f>
        <v>70.306817350000003</v>
      </c>
      <c r="I3397" s="12">
        <f>ufc_fighters[[#This Row],[height_feet]]*30.48+ufc_fighters[[#This Row],[height_inches]]*2.54</f>
        <v>175.26</v>
      </c>
    </row>
    <row r="3398" spans="1:9">
      <c r="A3398">
        <v>3397</v>
      </c>
      <c r="B3398" t="s">
        <v>3402</v>
      </c>
      <c r="C3398">
        <v>250</v>
      </c>
      <c r="D3398" s="1">
        <v>32440</v>
      </c>
      <c r="E3398" s="10">
        <v>1988</v>
      </c>
      <c r="F3398">
        <v>6</v>
      </c>
      <c r="G3398">
        <v>7</v>
      </c>
      <c r="H3398" s="12">
        <f>ufc_fighters[[#This Row],[weight_pounds]]*0.45359237</f>
        <v>113.3980925</v>
      </c>
      <c r="I3398" s="12">
        <f>ufc_fighters[[#This Row],[height_feet]]*30.48+ufc_fighters[[#This Row],[height_inches]]*2.54</f>
        <v>200.66</v>
      </c>
    </row>
    <row r="3399" spans="1:9">
      <c r="A3399">
        <v>3398</v>
      </c>
      <c r="B3399" t="s">
        <v>3403</v>
      </c>
      <c r="C3399">
        <v>170</v>
      </c>
      <c r="D3399" s="1">
        <v>27607</v>
      </c>
      <c r="E3399" s="10">
        <v>1975</v>
      </c>
      <c r="F3399">
        <v>6</v>
      </c>
      <c r="G3399">
        <v>0</v>
      </c>
      <c r="H3399" s="12">
        <f>ufc_fighters[[#This Row],[weight_pounds]]*0.45359237</f>
        <v>77.110702900000007</v>
      </c>
      <c r="I3399" s="12">
        <f>ufc_fighters[[#This Row],[height_feet]]*30.48+ufc_fighters[[#This Row],[height_inches]]*2.54</f>
        <v>182.88</v>
      </c>
    </row>
    <row r="3400" spans="1:9">
      <c r="A3400">
        <v>3399</v>
      </c>
      <c r="B3400" t="s">
        <v>3404</v>
      </c>
      <c r="C3400">
        <v>220</v>
      </c>
      <c r="D3400" s="1"/>
      <c r="E3400" s="10">
        <v>0</v>
      </c>
      <c r="H3400" s="12">
        <f>ufc_fighters[[#This Row],[weight_pounds]]*0.45359237</f>
        <v>99.79032140000001</v>
      </c>
      <c r="I3400" s="12">
        <f>ufc_fighters[[#This Row],[height_feet]]*30.48+ufc_fighters[[#This Row],[height_inches]]*2.54</f>
        <v>0</v>
      </c>
    </row>
    <row r="3401" spans="1:9">
      <c r="A3401">
        <v>3400</v>
      </c>
      <c r="B3401" t="s">
        <v>3405</v>
      </c>
      <c r="C3401">
        <v>135</v>
      </c>
      <c r="D3401" s="1"/>
      <c r="E3401" s="10">
        <v>0</v>
      </c>
      <c r="F3401">
        <v>5</v>
      </c>
      <c r="G3401">
        <v>10</v>
      </c>
      <c r="H3401" s="12">
        <f>ufc_fighters[[#This Row],[weight_pounds]]*0.45359237</f>
        <v>61.23496995</v>
      </c>
      <c r="I3401" s="12">
        <f>ufc_fighters[[#This Row],[height_feet]]*30.48+ufc_fighters[[#This Row],[height_inches]]*2.54</f>
        <v>177.8</v>
      </c>
    </row>
    <row r="3402" spans="1:9">
      <c r="A3402">
        <v>3401</v>
      </c>
      <c r="B3402" t="s">
        <v>3406</v>
      </c>
      <c r="C3402">
        <v>205</v>
      </c>
      <c r="D3402" s="1"/>
      <c r="E3402" s="10">
        <v>0</v>
      </c>
      <c r="F3402">
        <v>5</v>
      </c>
      <c r="G3402">
        <v>10</v>
      </c>
      <c r="H3402" s="12">
        <f>ufc_fighters[[#This Row],[weight_pounds]]*0.45359237</f>
        <v>92.986435850000007</v>
      </c>
      <c r="I3402" s="12">
        <f>ufc_fighters[[#This Row],[height_feet]]*30.48+ufc_fighters[[#This Row],[height_inches]]*2.54</f>
        <v>177.8</v>
      </c>
    </row>
    <row r="3403" spans="1:9">
      <c r="A3403">
        <v>3402</v>
      </c>
      <c r="B3403" t="s">
        <v>3407</v>
      </c>
      <c r="C3403">
        <v>242</v>
      </c>
      <c r="D3403" s="1"/>
      <c r="E3403" s="10">
        <v>0</v>
      </c>
      <c r="F3403">
        <v>5</v>
      </c>
      <c r="G3403">
        <v>10</v>
      </c>
      <c r="H3403" s="12">
        <f>ufc_fighters[[#This Row],[weight_pounds]]*0.45359237</f>
        <v>109.76935354000001</v>
      </c>
      <c r="I3403" s="12">
        <f>ufc_fighters[[#This Row],[height_feet]]*30.48+ufc_fighters[[#This Row],[height_inches]]*2.54</f>
        <v>177.8</v>
      </c>
    </row>
    <row r="3404" spans="1:9">
      <c r="A3404">
        <v>3403</v>
      </c>
      <c r="B3404" t="s">
        <v>3408</v>
      </c>
      <c r="C3404">
        <v>205</v>
      </c>
      <c r="D3404" s="1">
        <v>26882</v>
      </c>
      <c r="E3404" s="10">
        <v>1973</v>
      </c>
      <c r="F3404">
        <v>5</v>
      </c>
      <c r="G3404">
        <v>8</v>
      </c>
      <c r="H3404" s="12">
        <f>ufc_fighters[[#This Row],[weight_pounds]]*0.45359237</f>
        <v>92.986435850000007</v>
      </c>
      <c r="I3404" s="12">
        <f>ufc_fighters[[#This Row],[height_feet]]*30.48+ufc_fighters[[#This Row],[height_inches]]*2.54</f>
        <v>172.72</v>
      </c>
    </row>
    <row r="3405" spans="1:9">
      <c r="A3405">
        <v>3404</v>
      </c>
      <c r="B3405" t="s">
        <v>3409</v>
      </c>
      <c r="C3405">
        <v>155</v>
      </c>
      <c r="D3405" s="1">
        <v>32050</v>
      </c>
      <c r="E3405" s="10">
        <v>1987</v>
      </c>
      <c r="F3405">
        <v>5</v>
      </c>
      <c r="G3405">
        <v>10</v>
      </c>
      <c r="H3405" s="12">
        <f>ufc_fighters[[#This Row],[weight_pounds]]*0.45359237</f>
        <v>70.306817350000003</v>
      </c>
      <c r="I3405" s="12">
        <f>ufc_fighters[[#This Row],[height_feet]]*30.48+ufc_fighters[[#This Row],[height_inches]]*2.54</f>
        <v>177.8</v>
      </c>
    </row>
    <row r="3406" spans="1:9">
      <c r="A3406">
        <v>3405</v>
      </c>
      <c r="B3406" t="s">
        <v>3410</v>
      </c>
      <c r="C3406">
        <v>170</v>
      </c>
      <c r="D3406" s="1">
        <v>32258</v>
      </c>
      <c r="E3406" s="10">
        <v>1988</v>
      </c>
      <c r="F3406">
        <v>5</v>
      </c>
      <c r="G3406">
        <v>11</v>
      </c>
      <c r="H3406" s="12">
        <f>ufc_fighters[[#This Row],[weight_pounds]]*0.45359237</f>
        <v>77.110702900000007</v>
      </c>
      <c r="I3406" s="12">
        <f>ufc_fighters[[#This Row],[height_feet]]*30.48+ufc_fighters[[#This Row],[height_inches]]*2.54</f>
        <v>180.34</v>
      </c>
    </row>
    <row r="3407" spans="1:9">
      <c r="A3407">
        <v>3406</v>
      </c>
      <c r="B3407" t="s">
        <v>3411</v>
      </c>
      <c r="C3407">
        <v>185</v>
      </c>
      <c r="D3407" s="1">
        <v>31674</v>
      </c>
      <c r="E3407" s="10">
        <v>1986</v>
      </c>
      <c r="F3407">
        <v>6</v>
      </c>
      <c r="G3407">
        <v>1</v>
      </c>
      <c r="H3407" s="12">
        <f>ufc_fighters[[#This Row],[weight_pounds]]*0.45359237</f>
        <v>83.914588450000011</v>
      </c>
      <c r="I3407" s="12">
        <f>ufc_fighters[[#This Row],[height_feet]]*30.48+ufc_fighters[[#This Row],[height_inches]]*2.54</f>
        <v>185.42</v>
      </c>
    </row>
    <row r="3408" spans="1:9">
      <c r="A3408">
        <v>3407</v>
      </c>
      <c r="B3408" t="s">
        <v>3412</v>
      </c>
      <c r="C3408">
        <v>205</v>
      </c>
      <c r="D3408" s="1"/>
      <c r="E3408" s="10">
        <v>0</v>
      </c>
      <c r="F3408">
        <v>5</v>
      </c>
      <c r="G3408">
        <v>11</v>
      </c>
      <c r="H3408" s="12">
        <f>ufc_fighters[[#This Row],[weight_pounds]]*0.45359237</f>
        <v>92.986435850000007</v>
      </c>
      <c r="I3408" s="12">
        <f>ufc_fighters[[#This Row],[height_feet]]*30.48+ufc_fighters[[#This Row],[height_inches]]*2.54</f>
        <v>180.34</v>
      </c>
    </row>
    <row r="3409" spans="1:9">
      <c r="A3409">
        <v>3408</v>
      </c>
      <c r="B3409" t="s">
        <v>3413</v>
      </c>
      <c r="C3409">
        <v>215</v>
      </c>
      <c r="D3409" s="1">
        <v>22708</v>
      </c>
      <c r="E3409" s="10">
        <v>1962</v>
      </c>
      <c r="F3409">
        <v>6</v>
      </c>
      <c r="G3409">
        <v>1</v>
      </c>
      <c r="H3409" s="12">
        <f>ufc_fighters[[#This Row],[weight_pounds]]*0.45359237</f>
        <v>97.522359550000004</v>
      </c>
      <c r="I3409" s="12">
        <f>ufc_fighters[[#This Row],[height_feet]]*30.48+ufc_fighters[[#This Row],[height_inches]]*2.54</f>
        <v>185.42</v>
      </c>
    </row>
    <row r="3410" spans="1:9">
      <c r="A3410">
        <v>3409</v>
      </c>
      <c r="B3410" t="s">
        <v>3414</v>
      </c>
      <c r="C3410">
        <v>135</v>
      </c>
      <c r="D3410" s="1">
        <v>29224</v>
      </c>
      <c r="E3410" s="10">
        <v>1980</v>
      </c>
      <c r="F3410">
        <v>5</v>
      </c>
      <c r="G3410">
        <v>9</v>
      </c>
      <c r="H3410" s="12">
        <f>ufc_fighters[[#This Row],[weight_pounds]]*0.45359237</f>
        <v>61.23496995</v>
      </c>
      <c r="I3410" s="12">
        <f>ufc_fighters[[#This Row],[height_feet]]*30.48+ufc_fighters[[#This Row],[height_inches]]*2.54</f>
        <v>175.26</v>
      </c>
    </row>
    <row r="3411" spans="1:9">
      <c r="A3411">
        <v>3410</v>
      </c>
      <c r="B3411" t="s">
        <v>3415</v>
      </c>
      <c r="C3411">
        <v>205</v>
      </c>
      <c r="D3411" s="1">
        <v>29911</v>
      </c>
      <c r="E3411" s="10">
        <v>1981</v>
      </c>
      <c r="F3411">
        <v>5</v>
      </c>
      <c r="G3411">
        <v>9</v>
      </c>
      <c r="H3411" s="12">
        <f>ufc_fighters[[#This Row],[weight_pounds]]*0.45359237</f>
        <v>92.986435850000007</v>
      </c>
      <c r="I3411" s="12">
        <f>ufc_fighters[[#This Row],[height_feet]]*30.48+ufc_fighters[[#This Row],[height_inches]]*2.54</f>
        <v>175.26</v>
      </c>
    </row>
    <row r="3412" spans="1:9">
      <c r="A3412">
        <v>3411</v>
      </c>
      <c r="B3412" t="s">
        <v>3416</v>
      </c>
      <c r="C3412">
        <v>155</v>
      </c>
      <c r="D3412" s="1">
        <v>32592</v>
      </c>
      <c r="E3412" s="10">
        <v>1989</v>
      </c>
      <c r="F3412">
        <v>5</v>
      </c>
      <c r="G3412">
        <v>10</v>
      </c>
      <c r="H3412" s="12">
        <f>ufc_fighters[[#This Row],[weight_pounds]]*0.45359237</f>
        <v>70.306817350000003</v>
      </c>
      <c r="I3412" s="12">
        <f>ufc_fighters[[#This Row],[height_feet]]*30.48+ufc_fighters[[#This Row],[height_inches]]*2.54</f>
        <v>177.8</v>
      </c>
    </row>
    <row r="3413" spans="1:9">
      <c r="A3413">
        <v>3412</v>
      </c>
      <c r="B3413" t="s">
        <v>3417</v>
      </c>
      <c r="C3413">
        <v>185</v>
      </c>
      <c r="D3413" s="1">
        <v>27708</v>
      </c>
      <c r="E3413" s="10">
        <v>1975</v>
      </c>
      <c r="F3413">
        <v>6</v>
      </c>
      <c r="G3413">
        <v>0</v>
      </c>
      <c r="H3413" s="12">
        <f>ufc_fighters[[#This Row],[weight_pounds]]*0.45359237</f>
        <v>83.914588450000011</v>
      </c>
      <c r="I3413" s="12">
        <f>ufc_fighters[[#This Row],[height_feet]]*30.48+ufc_fighters[[#This Row],[height_inches]]*2.54</f>
        <v>182.88</v>
      </c>
    </row>
    <row r="3414" spans="1:9">
      <c r="A3414">
        <v>3413</v>
      </c>
      <c r="B3414" t="s">
        <v>3418</v>
      </c>
      <c r="C3414">
        <v>205</v>
      </c>
      <c r="D3414" s="1">
        <v>33693</v>
      </c>
      <c r="E3414" s="10">
        <v>1992</v>
      </c>
      <c r="F3414">
        <v>6</v>
      </c>
      <c r="G3414">
        <v>6</v>
      </c>
      <c r="H3414" s="12">
        <f>ufc_fighters[[#This Row],[weight_pounds]]*0.45359237</f>
        <v>92.986435850000007</v>
      </c>
      <c r="I3414" s="12">
        <f>ufc_fighters[[#This Row],[height_feet]]*30.48+ufc_fighters[[#This Row],[height_inches]]*2.54</f>
        <v>198.12</v>
      </c>
    </row>
    <row r="3415" spans="1:9">
      <c r="A3415">
        <v>3414</v>
      </c>
      <c r="B3415" t="s">
        <v>3419</v>
      </c>
      <c r="D3415" s="1"/>
      <c r="E3415" s="10">
        <v>0</v>
      </c>
      <c r="F3415">
        <v>5</v>
      </c>
      <c r="G3415">
        <v>9</v>
      </c>
      <c r="H3415" s="12">
        <f>ufc_fighters[[#This Row],[weight_pounds]]*0.45359237</f>
        <v>0</v>
      </c>
      <c r="I3415" s="12">
        <f>ufc_fighters[[#This Row],[height_feet]]*30.48+ufc_fighters[[#This Row],[height_inches]]*2.54</f>
        <v>175.26</v>
      </c>
    </row>
    <row r="3416" spans="1:9">
      <c r="A3416">
        <v>3415</v>
      </c>
      <c r="B3416" t="s">
        <v>3420</v>
      </c>
      <c r="C3416">
        <v>155</v>
      </c>
      <c r="D3416" s="1">
        <v>33925</v>
      </c>
      <c r="E3416" s="10">
        <v>1992</v>
      </c>
      <c r="F3416">
        <v>5</v>
      </c>
      <c r="G3416">
        <v>10</v>
      </c>
      <c r="H3416" s="12">
        <f>ufc_fighters[[#This Row],[weight_pounds]]*0.45359237</f>
        <v>70.306817350000003</v>
      </c>
      <c r="I3416" s="12">
        <f>ufc_fighters[[#This Row],[height_feet]]*30.48+ufc_fighters[[#This Row],[height_inches]]*2.54</f>
        <v>177.8</v>
      </c>
    </row>
    <row r="3417" spans="1:9">
      <c r="A3417">
        <v>3416</v>
      </c>
      <c r="B3417" t="s">
        <v>3421</v>
      </c>
      <c r="C3417">
        <v>185</v>
      </c>
      <c r="D3417" s="1">
        <v>32568</v>
      </c>
      <c r="E3417" s="10">
        <v>1989</v>
      </c>
      <c r="F3417">
        <v>5</v>
      </c>
      <c r="G3417">
        <v>11</v>
      </c>
      <c r="H3417" s="12">
        <f>ufc_fighters[[#This Row],[weight_pounds]]*0.45359237</f>
        <v>83.914588450000011</v>
      </c>
      <c r="I3417" s="12">
        <f>ufc_fighters[[#This Row],[height_feet]]*30.48+ufc_fighters[[#This Row],[height_inches]]*2.54</f>
        <v>180.34</v>
      </c>
    </row>
    <row r="3418" spans="1:9">
      <c r="A3418">
        <v>3417</v>
      </c>
      <c r="B3418" t="s">
        <v>3422</v>
      </c>
      <c r="C3418">
        <v>170</v>
      </c>
      <c r="D3418" s="1">
        <v>30755</v>
      </c>
      <c r="E3418" s="10">
        <v>1984</v>
      </c>
      <c r="F3418">
        <v>5</v>
      </c>
      <c r="G3418">
        <v>10</v>
      </c>
      <c r="H3418" s="12">
        <f>ufc_fighters[[#This Row],[weight_pounds]]*0.45359237</f>
        <v>77.110702900000007</v>
      </c>
      <c r="I3418" s="12">
        <f>ufc_fighters[[#This Row],[height_feet]]*30.48+ufc_fighters[[#This Row],[height_inches]]*2.54</f>
        <v>177.8</v>
      </c>
    </row>
    <row r="3419" spans="1:9">
      <c r="A3419">
        <v>3418</v>
      </c>
      <c r="B3419" t="s">
        <v>3423</v>
      </c>
      <c r="C3419">
        <v>205</v>
      </c>
      <c r="D3419" s="1"/>
      <c r="E3419" s="10">
        <v>0</v>
      </c>
      <c r="F3419">
        <v>6</v>
      </c>
      <c r="G3419">
        <v>0</v>
      </c>
      <c r="H3419" s="12">
        <f>ufc_fighters[[#This Row],[weight_pounds]]*0.45359237</f>
        <v>92.986435850000007</v>
      </c>
      <c r="I3419" s="12">
        <f>ufc_fighters[[#This Row],[height_feet]]*30.48+ufc_fighters[[#This Row],[height_inches]]*2.54</f>
        <v>182.88</v>
      </c>
    </row>
    <row r="3420" spans="1:9">
      <c r="A3420">
        <v>3419</v>
      </c>
      <c r="B3420" t="s">
        <v>3424</v>
      </c>
      <c r="C3420">
        <v>170</v>
      </c>
      <c r="D3420" s="1">
        <v>32478</v>
      </c>
      <c r="E3420" s="10">
        <v>1988</v>
      </c>
      <c r="F3420">
        <v>6</v>
      </c>
      <c r="G3420">
        <v>0</v>
      </c>
      <c r="H3420" s="12">
        <f>ufc_fighters[[#This Row],[weight_pounds]]*0.45359237</f>
        <v>77.110702900000007</v>
      </c>
      <c r="I3420" s="12">
        <f>ufc_fighters[[#This Row],[height_feet]]*30.48+ufc_fighters[[#This Row],[height_inches]]*2.54</f>
        <v>182.88</v>
      </c>
    </row>
    <row r="3421" spans="1:9">
      <c r="A3421">
        <v>3420</v>
      </c>
      <c r="B3421" t="s">
        <v>3425</v>
      </c>
      <c r="C3421">
        <v>205</v>
      </c>
      <c r="D3421" s="1"/>
      <c r="E3421" s="10">
        <v>0</v>
      </c>
      <c r="F3421">
        <v>6</v>
      </c>
      <c r="G3421">
        <v>1</v>
      </c>
      <c r="H3421" s="12">
        <f>ufc_fighters[[#This Row],[weight_pounds]]*0.45359237</f>
        <v>92.986435850000007</v>
      </c>
      <c r="I3421" s="12">
        <f>ufc_fighters[[#This Row],[height_feet]]*30.48+ufc_fighters[[#This Row],[height_inches]]*2.54</f>
        <v>185.42</v>
      </c>
    </row>
    <row r="3422" spans="1:9">
      <c r="A3422">
        <v>3421</v>
      </c>
      <c r="B3422" t="s">
        <v>3426</v>
      </c>
      <c r="C3422">
        <v>185</v>
      </c>
      <c r="D3422" s="1">
        <v>32475</v>
      </c>
      <c r="E3422" s="10">
        <v>1988</v>
      </c>
      <c r="F3422">
        <v>5</v>
      </c>
      <c r="G3422">
        <v>11</v>
      </c>
      <c r="H3422" s="12">
        <f>ufc_fighters[[#This Row],[weight_pounds]]*0.45359237</f>
        <v>83.914588450000011</v>
      </c>
      <c r="I3422" s="12">
        <f>ufc_fighters[[#This Row],[height_feet]]*30.48+ufc_fighters[[#This Row],[height_inches]]*2.54</f>
        <v>180.34</v>
      </c>
    </row>
    <row r="3423" spans="1:9">
      <c r="A3423">
        <v>3422</v>
      </c>
      <c r="B3423" t="s">
        <v>3427</v>
      </c>
      <c r="C3423">
        <v>205</v>
      </c>
      <c r="D3423" s="1"/>
      <c r="E3423" s="10">
        <v>0</v>
      </c>
      <c r="H3423" s="12">
        <f>ufc_fighters[[#This Row],[weight_pounds]]*0.45359237</f>
        <v>92.986435850000007</v>
      </c>
      <c r="I3423" s="12">
        <f>ufc_fighters[[#This Row],[height_feet]]*30.48+ufc_fighters[[#This Row],[height_inches]]*2.54</f>
        <v>0</v>
      </c>
    </row>
    <row r="3424" spans="1:9">
      <c r="A3424">
        <v>3423</v>
      </c>
      <c r="B3424" t="s">
        <v>3428</v>
      </c>
      <c r="C3424">
        <v>155</v>
      </c>
      <c r="D3424" s="1">
        <v>28273</v>
      </c>
      <c r="E3424" s="10">
        <v>1977</v>
      </c>
      <c r="F3424">
        <v>5</v>
      </c>
      <c r="G3424">
        <v>6</v>
      </c>
      <c r="H3424" s="12">
        <f>ufc_fighters[[#This Row],[weight_pounds]]*0.45359237</f>
        <v>70.306817350000003</v>
      </c>
      <c r="I3424" s="12">
        <f>ufc_fighters[[#This Row],[height_feet]]*30.48+ufc_fighters[[#This Row],[height_inches]]*2.54</f>
        <v>167.64000000000001</v>
      </c>
    </row>
    <row r="3425" spans="1:9">
      <c r="A3425">
        <v>3424</v>
      </c>
      <c r="B3425" t="s">
        <v>3429</v>
      </c>
      <c r="C3425">
        <v>170</v>
      </c>
      <c r="D3425" s="1">
        <v>31426</v>
      </c>
      <c r="E3425" s="10">
        <v>1986</v>
      </c>
      <c r="F3425">
        <v>6</v>
      </c>
      <c r="G3425">
        <v>0</v>
      </c>
      <c r="H3425" s="12">
        <f>ufc_fighters[[#This Row],[weight_pounds]]*0.45359237</f>
        <v>77.110702900000007</v>
      </c>
      <c r="I3425" s="12">
        <f>ufc_fighters[[#This Row],[height_feet]]*30.48+ufc_fighters[[#This Row],[height_inches]]*2.54</f>
        <v>182.88</v>
      </c>
    </row>
    <row r="3426" spans="1:9">
      <c r="A3426">
        <v>3425</v>
      </c>
      <c r="B3426" t="s">
        <v>3430</v>
      </c>
      <c r="C3426">
        <v>170</v>
      </c>
      <c r="D3426" s="1">
        <v>33332</v>
      </c>
      <c r="E3426" s="10">
        <v>1991</v>
      </c>
      <c r="F3426">
        <v>6</v>
      </c>
      <c r="G3426">
        <v>0</v>
      </c>
      <c r="H3426" s="12">
        <f>ufc_fighters[[#This Row],[weight_pounds]]*0.45359237</f>
        <v>77.110702900000007</v>
      </c>
      <c r="I3426" s="12">
        <f>ufc_fighters[[#This Row],[height_feet]]*30.48+ufc_fighters[[#This Row],[height_inches]]*2.54</f>
        <v>182.88</v>
      </c>
    </row>
    <row r="3427" spans="1:9">
      <c r="A3427">
        <v>3426</v>
      </c>
      <c r="B3427" t="s">
        <v>3431</v>
      </c>
      <c r="C3427">
        <v>155</v>
      </c>
      <c r="D3427" s="1"/>
      <c r="E3427" s="10">
        <v>0</v>
      </c>
      <c r="F3427">
        <v>6</v>
      </c>
      <c r="G3427">
        <v>0</v>
      </c>
      <c r="H3427" s="12">
        <f>ufc_fighters[[#This Row],[weight_pounds]]*0.45359237</f>
        <v>70.306817350000003</v>
      </c>
      <c r="I3427" s="12">
        <f>ufc_fighters[[#This Row],[height_feet]]*30.48+ufc_fighters[[#This Row],[height_inches]]*2.54</f>
        <v>182.88</v>
      </c>
    </row>
    <row r="3428" spans="1:9">
      <c r="A3428">
        <v>3427</v>
      </c>
      <c r="B3428" t="s">
        <v>3432</v>
      </c>
      <c r="C3428">
        <v>170</v>
      </c>
      <c r="D3428" s="1">
        <v>32322</v>
      </c>
      <c r="E3428" s="10">
        <v>1988</v>
      </c>
      <c r="F3428">
        <v>5</v>
      </c>
      <c r="G3428">
        <v>10</v>
      </c>
      <c r="H3428" s="12">
        <f>ufc_fighters[[#This Row],[weight_pounds]]*0.45359237</f>
        <v>77.110702900000007</v>
      </c>
      <c r="I3428" s="12">
        <f>ufc_fighters[[#This Row],[height_feet]]*30.48+ufc_fighters[[#This Row],[height_inches]]*2.54</f>
        <v>177.8</v>
      </c>
    </row>
    <row r="3429" spans="1:9">
      <c r="A3429">
        <v>3428</v>
      </c>
      <c r="B3429" t="s">
        <v>3433</v>
      </c>
      <c r="C3429">
        <v>170</v>
      </c>
      <c r="D3429" s="1">
        <v>29572</v>
      </c>
      <c r="E3429" s="10">
        <v>1980</v>
      </c>
      <c r="F3429">
        <v>5</v>
      </c>
      <c r="G3429">
        <v>11</v>
      </c>
      <c r="H3429" s="12">
        <f>ufc_fighters[[#This Row],[weight_pounds]]*0.45359237</f>
        <v>77.110702900000007</v>
      </c>
      <c r="I3429" s="12">
        <f>ufc_fighters[[#This Row],[height_feet]]*30.48+ufc_fighters[[#This Row],[height_inches]]*2.54</f>
        <v>180.34</v>
      </c>
    </row>
    <row r="3430" spans="1:9">
      <c r="A3430">
        <v>3429</v>
      </c>
      <c r="B3430" t="s">
        <v>3434</v>
      </c>
      <c r="C3430">
        <v>135</v>
      </c>
      <c r="D3430" s="1">
        <v>31502</v>
      </c>
      <c r="E3430" s="10">
        <v>1986</v>
      </c>
      <c r="F3430">
        <v>5</v>
      </c>
      <c r="G3430">
        <v>8</v>
      </c>
      <c r="H3430" s="12">
        <f>ufc_fighters[[#This Row],[weight_pounds]]*0.45359237</f>
        <v>61.23496995</v>
      </c>
      <c r="I3430" s="12">
        <f>ufc_fighters[[#This Row],[height_feet]]*30.48+ufc_fighters[[#This Row],[height_inches]]*2.54</f>
        <v>172.72</v>
      </c>
    </row>
    <row r="3431" spans="1:9">
      <c r="A3431">
        <v>3430</v>
      </c>
      <c r="B3431" t="s">
        <v>3435</v>
      </c>
      <c r="C3431">
        <v>135</v>
      </c>
      <c r="D3431" s="1">
        <v>28064</v>
      </c>
      <c r="E3431" s="10">
        <v>1976</v>
      </c>
      <c r="F3431">
        <v>5</v>
      </c>
      <c r="G3431">
        <v>6</v>
      </c>
      <c r="H3431" s="12">
        <f>ufc_fighters[[#This Row],[weight_pounds]]*0.45359237</f>
        <v>61.23496995</v>
      </c>
      <c r="I3431" s="12">
        <f>ufc_fighters[[#This Row],[height_feet]]*30.48+ufc_fighters[[#This Row],[height_inches]]*2.54</f>
        <v>167.64000000000001</v>
      </c>
    </row>
    <row r="3432" spans="1:9">
      <c r="A3432">
        <v>3431</v>
      </c>
      <c r="B3432" t="s">
        <v>3436</v>
      </c>
      <c r="C3432">
        <v>185</v>
      </c>
      <c r="D3432" s="1"/>
      <c r="E3432" s="10">
        <v>0</v>
      </c>
      <c r="F3432">
        <v>6</v>
      </c>
      <c r="G3432">
        <v>0</v>
      </c>
      <c r="H3432" s="12">
        <f>ufc_fighters[[#This Row],[weight_pounds]]*0.45359237</f>
        <v>83.914588450000011</v>
      </c>
      <c r="I3432" s="12">
        <f>ufc_fighters[[#This Row],[height_feet]]*30.48+ufc_fighters[[#This Row],[height_inches]]*2.54</f>
        <v>182.88</v>
      </c>
    </row>
    <row r="3433" spans="1:9">
      <c r="A3433">
        <v>3432</v>
      </c>
      <c r="B3433" t="s">
        <v>3437</v>
      </c>
      <c r="C3433">
        <v>155</v>
      </c>
      <c r="D3433" s="1"/>
      <c r="E3433" s="10">
        <v>0</v>
      </c>
      <c r="F3433">
        <v>5</v>
      </c>
      <c r="G3433">
        <v>10</v>
      </c>
      <c r="H3433" s="12">
        <f>ufc_fighters[[#This Row],[weight_pounds]]*0.45359237</f>
        <v>70.306817350000003</v>
      </c>
      <c r="I3433" s="12">
        <f>ufc_fighters[[#This Row],[height_feet]]*30.48+ufc_fighters[[#This Row],[height_inches]]*2.54</f>
        <v>177.8</v>
      </c>
    </row>
    <row r="3434" spans="1:9">
      <c r="A3434">
        <v>3433</v>
      </c>
      <c r="B3434" t="s">
        <v>3438</v>
      </c>
      <c r="C3434">
        <v>186</v>
      </c>
      <c r="D3434" s="1">
        <v>32853</v>
      </c>
      <c r="E3434" s="10">
        <v>1989</v>
      </c>
      <c r="F3434">
        <v>6</v>
      </c>
      <c r="G3434">
        <v>0</v>
      </c>
      <c r="H3434" s="12">
        <f>ufc_fighters[[#This Row],[weight_pounds]]*0.45359237</f>
        <v>84.368180820000006</v>
      </c>
      <c r="I3434" s="12">
        <f>ufc_fighters[[#This Row],[height_feet]]*30.48+ufc_fighters[[#This Row],[height_inches]]*2.54</f>
        <v>182.88</v>
      </c>
    </row>
    <row r="3435" spans="1:9">
      <c r="A3435">
        <v>3434</v>
      </c>
      <c r="B3435" t="s">
        <v>3439</v>
      </c>
      <c r="C3435">
        <v>220</v>
      </c>
      <c r="D3435" s="1">
        <v>27790</v>
      </c>
      <c r="E3435" s="10">
        <v>1976</v>
      </c>
      <c r="F3435">
        <v>6</v>
      </c>
      <c r="G3435">
        <v>4</v>
      </c>
      <c r="H3435" s="12">
        <f>ufc_fighters[[#This Row],[weight_pounds]]*0.45359237</f>
        <v>99.79032140000001</v>
      </c>
      <c r="I3435" s="12">
        <f>ufc_fighters[[#This Row],[height_feet]]*30.48+ufc_fighters[[#This Row],[height_inches]]*2.54</f>
        <v>193.04</v>
      </c>
    </row>
    <row r="3436" spans="1:9">
      <c r="A3436">
        <v>3435</v>
      </c>
      <c r="B3436" t="s">
        <v>3440</v>
      </c>
      <c r="C3436">
        <v>170</v>
      </c>
      <c r="D3436" s="1"/>
      <c r="E3436" s="10">
        <v>0</v>
      </c>
      <c r="F3436">
        <v>6</v>
      </c>
      <c r="G3436">
        <v>0</v>
      </c>
      <c r="H3436" s="12">
        <f>ufc_fighters[[#This Row],[weight_pounds]]*0.45359237</f>
        <v>77.110702900000007</v>
      </c>
      <c r="I3436" s="12">
        <f>ufc_fighters[[#This Row],[height_feet]]*30.48+ufc_fighters[[#This Row],[height_inches]]*2.54</f>
        <v>182.88</v>
      </c>
    </row>
    <row r="3437" spans="1:9">
      <c r="A3437">
        <v>3436</v>
      </c>
      <c r="B3437" t="s">
        <v>3441</v>
      </c>
      <c r="C3437">
        <v>280</v>
      </c>
      <c r="D3437" s="1">
        <v>24069</v>
      </c>
      <c r="E3437" s="10">
        <v>1965</v>
      </c>
      <c r="F3437">
        <v>6</v>
      </c>
      <c r="G3437">
        <v>2</v>
      </c>
      <c r="H3437" s="12">
        <f>ufc_fighters[[#This Row],[weight_pounds]]*0.45359237</f>
        <v>127.00586360000001</v>
      </c>
      <c r="I3437" s="12">
        <f>ufc_fighters[[#This Row],[height_feet]]*30.48+ufc_fighters[[#This Row],[height_inches]]*2.54</f>
        <v>187.96</v>
      </c>
    </row>
    <row r="3438" spans="1:9">
      <c r="A3438">
        <v>3437</v>
      </c>
      <c r="B3438" t="s">
        <v>3442</v>
      </c>
      <c r="C3438">
        <v>170</v>
      </c>
      <c r="D3438" s="1">
        <v>32609</v>
      </c>
      <c r="E3438" s="10">
        <v>1989</v>
      </c>
      <c r="F3438">
        <v>6</v>
      </c>
      <c r="G3438">
        <v>1</v>
      </c>
      <c r="H3438" s="12">
        <f>ufc_fighters[[#This Row],[weight_pounds]]*0.45359237</f>
        <v>77.110702900000007</v>
      </c>
      <c r="I3438" s="12">
        <f>ufc_fighters[[#This Row],[height_feet]]*30.48+ufc_fighters[[#This Row],[height_inches]]*2.54</f>
        <v>185.42</v>
      </c>
    </row>
    <row r="3439" spans="1:9">
      <c r="A3439">
        <v>3438</v>
      </c>
      <c r="B3439" t="s">
        <v>3443</v>
      </c>
      <c r="C3439">
        <v>155</v>
      </c>
      <c r="D3439" s="1"/>
      <c r="E3439" s="10">
        <v>0</v>
      </c>
      <c r="H3439" s="12">
        <f>ufc_fighters[[#This Row],[weight_pounds]]*0.45359237</f>
        <v>70.306817350000003</v>
      </c>
      <c r="I3439" s="12">
        <f>ufc_fighters[[#This Row],[height_feet]]*30.48+ufc_fighters[[#This Row],[height_inches]]*2.54</f>
        <v>0</v>
      </c>
    </row>
    <row r="3440" spans="1:9">
      <c r="A3440">
        <v>3439</v>
      </c>
      <c r="B3440" t="s">
        <v>3444</v>
      </c>
      <c r="C3440">
        <v>115</v>
      </c>
      <c r="D3440" s="1">
        <v>31418</v>
      </c>
      <c r="E3440" s="10">
        <v>1986</v>
      </c>
      <c r="F3440">
        <v>5</v>
      </c>
      <c r="G3440">
        <v>3</v>
      </c>
      <c r="H3440" s="12">
        <f>ufc_fighters[[#This Row],[weight_pounds]]*0.45359237</f>
        <v>52.163122550000004</v>
      </c>
      <c r="I3440" s="12">
        <f>ufc_fighters[[#This Row],[height_feet]]*30.48+ufc_fighters[[#This Row],[height_inches]]*2.54</f>
        <v>160.02000000000001</v>
      </c>
    </row>
    <row r="3441" spans="1:9">
      <c r="A3441">
        <v>3440</v>
      </c>
      <c r="B3441" t="s">
        <v>3445</v>
      </c>
      <c r="C3441">
        <v>185</v>
      </c>
      <c r="D3441" s="1"/>
      <c r="E3441" s="10">
        <v>0</v>
      </c>
      <c r="H3441" s="12">
        <f>ufc_fighters[[#This Row],[weight_pounds]]*0.45359237</f>
        <v>83.914588450000011</v>
      </c>
      <c r="I3441" s="12">
        <f>ufc_fighters[[#This Row],[height_feet]]*30.48+ufc_fighters[[#This Row],[height_inches]]*2.54</f>
        <v>0</v>
      </c>
    </row>
    <row r="3442" spans="1:9">
      <c r="A3442">
        <v>3441</v>
      </c>
      <c r="B3442" t="s">
        <v>3446</v>
      </c>
      <c r="C3442">
        <v>155</v>
      </c>
      <c r="D3442" s="1">
        <v>29076</v>
      </c>
      <c r="E3442" s="10">
        <v>1979</v>
      </c>
      <c r="F3442">
        <v>6</v>
      </c>
      <c r="G3442">
        <v>0</v>
      </c>
      <c r="H3442" s="12">
        <f>ufc_fighters[[#This Row],[weight_pounds]]*0.45359237</f>
        <v>70.306817350000003</v>
      </c>
      <c r="I3442" s="12">
        <f>ufc_fighters[[#This Row],[height_feet]]*30.48+ufc_fighters[[#This Row],[height_inches]]*2.54</f>
        <v>182.88</v>
      </c>
    </row>
    <row r="3443" spans="1:9">
      <c r="A3443">
        <v>3442</v>
      </c>
      <c r="B3443" t="s">
        <v>3447</v>
      </c>
      <c r="C3443">
        <v>155</v>
      </c>
      <c r="D3443" s="1">
        <v>30947</v>
      </c>
      <c r="E3443" s="10">
        <v>1984</v>
      </c>
      <c r="H3443" s="12">
        <f>ufc_fighters[[#This Row],[weight_pounds]]*0.45359237</f>
        <v>70.306817350000003</v>
      </c>
      <c r="I3443" s="12">
        <f>ufc_fighters[[#This Row],[height_feet]]*30.48+ufc_fighters[[#This Row],[height_inches]]*2.54</f>
        <v>0</v>
      </c>
    </row>
    <row r="3444" spans="1:9">
      <c r="A3444">
        <v>3443</v>
      </c>
      <c r="B3444" t="s">
        <v>3448</v>
      </c>
      <c r="C3444">
        <v>135</v>
      </c>
      <c r="D3444" s="1">
        <v>30879</v>
      </c>
      <c r="E3444" s="10">
        <v>1984</v>
      </c>
      <c r="F3444">
        <v>5</v>
      </c>
      <c r="G3444">
        <v>11</v>
      </c>
      <c r="H3444" s="12">
        <f>ufc_fighters[[#This Row],[weight_pounds]]*0.45359237</f>
        <v>61.23496995</v>
      </c>
      <c r="I3444" s="12">
        <f>ufc_fighters[[#This Row],[height_feet]]*30.48+ufc_fighters[[#This Row],[height_inches]]*2.54</f>
        <v>180.34</v>
      </c>
    </row>
    <row r="3445" spans="1:9">
      <c r="A3445">
        <v>3444</v>
      </c>
      <c r="B3445" t="s">
        <v>3449</v>
      </c>
      <c r="C3445">
        <v>185</v>
      </c>
      <c r="D3445" s="1">
        <v>30145</v>
      </c>
      <c r="E3445" s="10">
        <v>1982</v>
      </c>
      <c r="F3445">
        <v>6</v>
      </c>
      <c r="G3445">
        <v>1</v>
      </c>
      <c r="H3445" s="12">
        <f>ufc_fighters[[#This Row],[weight_pounds]]*0.45359237</f>
        <v>83.914588450000011</v>
      </c>
      <c r="I3445" s="12">
        <f>ufc_fighters[[#This Row],[height_feet]]*30.48+ufc_fighters[[#This Row],[height_inches]]*2.54</f>
        <v>185.42</v>
      </c>
    </row>
    <row r="3446" spans="1:9">
      <c r="A3446">
        <v>3445</v>
      </c>
      <c r="B3446" t="s">
        <v>3450</v>
      </c>
      <c r="C3446">
        <v>185</v>
      </c>
      <c r="D3446" s="1"/>
      <c r="E3446" s="10">
        <v>0</v>
      </c>
      <c r="H3446" s="12">
        <f>ufc_fighters[[#This Row],[weight_pounds]]*0.45359237</f>
        <v>83.914588450000011</v>
      </c>
      <c r="I3446" s="12">
        <f>ufc_fighters[[#This Row],[height_feet]]*30.48+ufc_fighters[[#This Row],[height_inches]]*2.54</f>
        <v>0</v>
      </c>
    </row>
    <row r="3447" spans="1:9">
      <c r="A3447">
        <v>3446</v>
      </c>
      <c r="B3447" t="s">
        <v>3451</v>
      </c>
      <c r="C3447">
        <v>155</v>
      </c>
      <c r="D3447" s="1">
        <v>33577</v>
      </c>
      <c r="E3447" s="10">
        <v>1991</v>
      </c>
      <c r="F3447">
        <v>6</v>
      </c>
      <c r="G3447">
        <v>0</v>
      </c>
      <c r="H3447" s="12">
        <f>ufc_fighters[[#This Row],[weight_pounds]]*0.45359237</f>
        <v>70.306817350000003</v>
      </c>
      <c r="I3447" s="12">
        <f>ufc_fighters[[#This Row],[height_feet]]*30.48+ufc_fighters[[#This Row],[height_inches]]*2.54</f>
        <v>182.88</v>
      </c>
    </row>
    <row r="3448" spans="1:9">
      <c r="A3448">
        <v>3447</v>
      </c>
      <c r="B3448" t="s">
        <v>3452</v>
      </c>
      <c r="C3448">
        <v>135</v>
      </c>
      <c r="D3448" s="1"/>
      <c r="E3448" s="10">
        <v>0</v>
      </c>
      <c r="F3448">
        <v>5</v>
      </c>
      <c r="G3448">
        <v>6</v>
      </c>
      <c r="H3448" s="12">
        <f>ufc_fighters[[#This Row],[weight_pounds]]*0.45359237</f>
        <v>61.23496995</v>
      </c>
      <c r="I3448" s="12">
        <f>ufc_fighters[[#This Row],[height_feet]]*30.48+ufc_fighters[[#This Row],[height_inches]]*2.54</f>
        <v>167.64000000000001</v>
      </c>
    </row>
    <row r="3449" spans="1:9">
      <c r="A3449">
        <v>3448</v>
      </c>
      <c r="B3449" t="s">
        <v>3453</v>
      </c>
      <c r="C3449">
        <v>170</v>
      </c>
      <c r="D3449" s="1">
        <v>32626</v>
      </c>
      <c r="E3449" s="10">
        <v>1989</v>
      </c>
      <c r="F3449">
        <v>5</v>
      </c>
      <c r="G3449">
        <v>10</v>
      </c>
      <c r="H3449" s="12">
        <f>ufc_fighters[[#This Row],[weight_pounds]]*0.45359237</f>
        <v>77.110702900000007</v>
      </c>
      <c r="I3449" s="12">
        <f>ufc_fighters[[#This Row],[height_feet]]*30.48+ufc_fighters[[#This Row],[height_inches]]*2.54</f>
        <v>177.8</v>
      </c>
    </row>
    <row r="3450" spans="1:9">
      <c r="A3450">
        <v>3449</v>
      </c>
      <c r="B3450" t="s">
        <v>3454</v>
      </c>
      <c r="C3450">
        <v>139</v>
      </c>
      <c r="D3450" s="1">
        <v>30454</v>
      </c>
      <c r="E3450" s="10">
        <v>1983</v>
      </c>
      <c r="F3450">
        <v>5</v>
      </c>
      <c r="G3450">
        <v>6</v>
      </c>
      <c r="H3450" s="12">
        <f>ufc_fighters[[#This Row],[weight_pounds]]*0.45359237</f>
        <v>63.049339430000003</v>
      </c>
      <c r="I3450" s="12">
        <f>ufc_fighters[[#This Row],[height_feet]]*30.48+ufc_fighters[[#This Row],[height_inches]]*2.54</f>
        <v>167.64000000000001</v>
      </c>
    </row>
    <row r="3451" spans="1:9">
      <c r="A3451">
        <v>3450</v>
      </c>
      <c r="B3451" t="s">
        <v>3455</v>
      </c>
      <c r="C3451">
        <v>135</v>
      </c>
      <c r="D3451" s="1">
        <v>31731</v>
      </c>
      <c r="E3451" s="10">
        <v>1986</v>
      </c>
      <c r="F3451">
        <v>5</v>
      </c>
      <c r="G3451">
        <v>7</v>
      </c>
      <c r="H3451" s="12">
        <f>ufc_fighters[[#This Row],[weight_pounds]]*0.45359237</f>
        <v>61.23496995</v>
      </c>
      <c r="I3451" s="12">
        <f>ufc_fighters[[#This Row],[height_feet]]*30.48+ufc_fighters[[#This Row],[height_inches]]*2.54</f>
        <v>170.18</v>
      </c>
    </row>
    <row r="3452" spans="1:9">
      <c r="A3452">
        <v>3451</v>
      </c>
      <c r="B3452" t="s">
        <v>3456</v>
      </c>
      <c r="C3452">
        <v>145</v>
      </c>
      <c r="D3452" s="1">
        <v>31008</v>
      </c>
      <c r="E3452" s="10">
        <v>1984</v>
      </c>
      <c r="F3452">
        <v>5</v>
      </c>
      <c r="G3452">
        <v>10</v>
      </c>
      <c r="H3452" s="12">
        <f>ufc_fighters[[#This Row],[weight_pounds]]*0.45359237</f>
        <v>65.770893650000005</v>
      </c>
      <c r="I3452" s="12">
        <f>ufc_fighters[[#This Row],[height_feet]]*30.48+ufc_fighters[[#This Row],[height_inches]]*2.54</f>
        <v>177.8</v>
      </c>
    </row>
    <row r="3453" spans="1:9">
      <c r="A3453">
        <v>3452</v>
      </c>
      <c r="B3453" t="s">
        <v>3457</v>
      </c>
      <c r="C3453">
        <v>185</v>
      </c>
      <c r="D3453" s="1">
        <v>30850</v>
      </c>
      <c r="E3453" s="10">
        <v>1984</v>
      </c>
      <c r="F3453">
        <v>6</v>
      </c>
      <c r="G3453">
        <v>2</v>
      </c>
      <c r="H3453" s="12">
        <f>ufc_fighters[[#This Row],[weight_pounds]]*0.45359237</f>
        <v>83.914588450000011</v>
      </c>
      <c r="I3453" s="12">
        <f>ufc_fighters[[#This Row],[height_feet]]*30.48+ufc_fighters[[#This Row],[height_inches]]*2.54</f>
        <v>187.96</v>
      </c>
    </row>
    <row r="3454" spans="1:9">
      <c r="A3454">
        <v>3453</v>
      </c>
      <c r="B3454" t="s">
        <v>3458</v>
      </c>
      <c r="C3454">
        <v>185</v>
      </c>
      <c r="D3454" s="1">
        <v>24734</v>
      </c>
      <c r="E3454" s="10">
        <v>1967</v>
      </c>
      <c r="F3454">
        <v>6</v>
      </c>
      <c r="G3454">
        <v>2</v>
      </c>
      <c r="H3454" s="12">
        <f>ufc_fighters[[#This Row],[weight_pounds]]*0.45359237</f>
        <v>83.914588450000011</v>
      </c>
      <c r="I3454" s="12">
        <f>ufc_fighters[[#This Row],[height_feet]]*30.48+ufc_fighters[[#This Row],[height_inches]]*2.54</f>
        <v>187.96</v>
      </c>
    </row>
    <row r="3455" spans="1:9">
      <c r="A3455">
        <v>3454</v>
      </c>
      <c r="B3455" t="s">
        <v>3459</v>
      </c>
      <c r="C3455">
        <v>234</v>
      </c>
      <c r="D3455" s="1">
        <v>27650</v>
      </c>
      <c r="E3455" s="10">
        <v>1975</v>
      </c>
      <c r="F3455">
        <v>6</v>
      </c>
      <c r="G3455">
        <v>2</v>
      </c>
      <c r="H3455" s="12">
        <f>ufc_fighters[[#This Row],[weight_pounds]]*0.45359237</f>
        <v>106.14061458</v>
      </c>
      <c r="I3455" s="12">
        <f>ufc_fighters[[#This Row],[height_feet]]*30.48+ufc_fighters[[#This Row],[height_inches]]*2.54</f>
        <v>187.96</v>
      </c>
    </row>
    <row r="3456" spans="1:9">
      <c r="A3456">
        <v>3455</v>
      </c>
      <c r="B3456" t="s">
        <v>3460</v>
      </c>
      <c r="C3456">
        <v>170</v>
      </c>
      <c r="D3456" s="1">
        <v>31715</v>
      </c>
      <c r="E3456" s="10">
        <v>1986</v>
      </c>
      <c r="F3456">
        <v>5</v>
      </c>
      <c r="G3456">
        <v>9</v>
      </c>
      <c r="H3456" s="12">
        <f>ufc_fighters[[#This Row],[weight_pounds]]*0.45359237</f>
        <v>77.110702900000007</v>
      </c>
      <c r="I3456" s="12">
        <f>ufc_fighters[[#This Row],[height_feet]]*30.48+ufc_fighters[[#This Row],[height_inches]]*2.54</f>
        <v>175.26</v>
      </c>
    </row>
    <row r="3457" spans="1:9">
      <c r="A3457">
        <v>3456</v>
      </c>
      <c r="B3457" t="s">
        <v>3461</v>
      </c>
      <c r="C3457">
        <v>260</v>
      </c>
      <c r="D3457" s="1">
        <v>28461</v>
      </c>
      <c r="E3457" s="10">
        <v>1977</v>
      </c>
      <c r="F3457">
        <v>6</v>
      </c>
      <c r="G3457">
        <v>0</v>
      </c>
      <c r="H3457" s="12">
        <f>ufc_fighters[[#This Row],[weight_pounds]]*0.45359237</f>
        <v>117.9340162</v>
      </c>
      <c r="I3457" s="12">
        <f>ufc_fighters[[#This Row],[height_feet]]*30.48+ufc_fighters[[#This Row],[height_inches]]*2.54</f>
        <v>182.88</v>
      </c>
    </row>
    <row r="3458" spans="1:9">
      <c r="A3458">
        <v>3457</v>
      </c>
      <c r="B3458" t="s">
        <v>3462</v>
      </c>
      <c r="C3458">
        <v>170</v>
      </c>
      <c r="D3458" s="1"/>
      <c r="E3458" s="10">
        <v>0</v>
      </c>
      <c r="F3458">
        <v>5</v>
      </c>
      <c r="G3458">
        <v>11</v>
      </c>
      <c r="H3458" s="12">
        <f>ufc_fighters[[#This Row],[weight_pounds]]*0.45359237</f>
        <v>77.110702900000007</v>
      </c>
      <c r="I3458" s="12">
        <f>ufc_fighters[[#This Row],[height_feet]]*30.48+ufc_fighters[[#This Row],[height_inches]]*2.54</f>
        <v>180.34</v>
      </c>
    </row>
    <row r="3459" spans="1:9">
      <c r="A3459">
        <v>3458</v>
      </c>
      <c r="B3459" t="s">
        <v>3463</v>
      </c>
      <c r="C3459">
        <v>231</v>
      </c>
      <c r="D3459" s="1">
        <v>28336</v>
      </c>
      <c r="E3459" s="10">
        <v>1977</v>
      </c>
      <c r="F3459">
        <v>6</v>
      </c>
      <c r="G3459">
        <v>4</v>
      </c>
      <c r="H3459" s="12">
        <f>ufc_fighters[[#This Row],[weight_pounds]]*0.45359237</f>
        <v>104.77983747</v>
      </c>
      <c r="I3459" s="12">
        <f>ufc_fighters[[#This Row],[height_feet]]*30.48+ufc_fighters[[#This Row],[height_inches]]*2.54</f>
        <v>193.04</v>
      </c>
    </row>
    <row r="3460" spans="1:9">
      <c r="A3460">
        <v>3459</v>
      </c>
      <c r="B3460" t="s">
        <v>3464</v>
      </c>
      <c r="C3460">
        <v>170</v>
      </c>
      <c r="D3460" s="1">
        <v>30914</v>
      </c>
      <c r="E3460" s="10">
        <v>1984</v>
      </c>
      <c r="F3460">
        <v>6</v>
      </c>
      <c r="G3460">
        <v>1</v>
      </c>
      <c r="H3460" s="12">
        <f>ufc_fighters[[#This Row],[weight_pounds]]*0.45359237</f>
        <v>77.110702900000007</v>
      </c>
      <c r="I3460" s="12">
        <f>ufc_fighters[[#This Row],[height_feet]]*30.48+ufc_fighters[[#This Row],[height_inches]]*2.54</f>
        <v>185.42</v>
      </c>
    </row>
    <row r="3461" spans="1:9">
      <c r="A3461">
        <v>3460</v>
      </c>
      <c r="B3461" t="s">
        <v>3465</v>
      </c>
      <c r="C3461">
        <v>170</v>
      </c>
      <c r="D3461" s="1"/>
      <c r="E3461" s="10">
        <v>0</v>
      </c>
      <c r="H3461" s="12">
        <f>ufc_fighters[[#This Row],[weight_pounds]]*0.45359237</f>
        <v>77.110702900000007</v>
      </c>
      <c r="I3461" s="12">
        <f>ufc_fighters[[#This Row],[height_feet]]*30.48+ufc_fighters[[#This Row],[height_inches]]*2.54</f>
        <v>0</v>
      </c>
    </row>
    <row r="3462" spans="1:9">
      <c r="A3462">
        <v>3461</v>
      </c>
      <c r="B3462" t="s">
        <v>3466</v>
      </c>
      <c r="C3462">
        <v>135</v>
      </c>
      <c r="D3462" s="1">
        <v>28774</v>
      </c>
      <c r="E3462" s="10">
        <v>1978</v>
      </c>
      <c r="F3462">
        <v>5</v>
      </c>
      <c r="G3462">
        <v>6</v>
      </c>
      <c r="H3462" s="12">
        <f>ufc_fighters[[#This Row],[weight_pounds]]*0.45359237</f>
        <v>61.23496995</v>
      </c>
      <c r="I3462" s="12">
        <f>ufc_fighters[[#This Row],[height_feet]]*30.48+ufc_fighters[[#This Row],[height_inches]]*2.54</f>
        <v>167.64000000000001</v>
      </c>
    </row>
    <row r="3463" spans="1:9">
      <c r="A3463">
        <v>3462</v>
      </c>
      <c r="B3463" t="s">
        <v>3467</v>
      </c>
      <c r="C3463">
        <v>205</v>
      </c>
      <c r="D3463" s="1">
        <v>26270</v>
      </c>
      <c r="E3463" s="10">
        <v>1971</v>
      </c>
      <c r="F3463">
        <v>6</v>
      </c>
      <c r="G3463">
        <v>0</v>
      </c>
      <c r="H3463" s="12">
        <f>ufc_fighters[[#This Row],[weight_pounds]]*0.45359237</f>
        <v>92.986435850000007</v>
      </c>
      <c r="I3463" s="12">
        <f>ufc_fighters[[#This Row],[height_feet]]*30.48+ufc_fighters[[#This Row],[height_inches]]*2.54</f>
        <v>182.88</v>
      </c>
    </row>
    <row r="3464" spans="1:9">
      <c r="A3464">
        <v>3463</v>
      </c>
      <c r="B3464" t="s">
        <v>3468</v>
      </c>
      <c r="C3464">
        <v>175</v>
      </c>
      <c r="D3464" s="1"/>
      <c r="E3464" s="10">
        <v>0</v>
      </c>
      <c r="F3464">
        <v>5</v>
      </c>
      <c r="G3464">
        <v>11</v>
      </c>
      <c r="H3464" s="12">
        <f>ufc_fighters[[#This Row],[weight_pounds]]*0.45359237</f>
        <v>79.378664749999999</v>
      </c>
      <c r="I3464" s="12">
        <f>ufc_fighters[[#This Row],[height_feet]]*30.48+ufc_fighters[[#This Row],[height_inches]]*2.54</f>
        <v>180.34</v>
      </c>
    </row>
    <row r="3465" spans="1:9">
      <c r="A3465">
        <v>3464</v>
      </c>
      <c r="B3465" t="s">
        <v>3469</v>
      </c>
      <c r="C3465">
        <v>155</v>
      </c>
      <c r="D3465" s="1">
        <v>32438</v>
      </c>
      <c r="E3465" s="10">
        <v>1988</v>
      </c>
      <c r="F3465">
        <v>6</v>
      </c>
      <c r="G3465">
        <v>0</v>
      </c>
      <c r="H3465" s="12">
        <f>ufc_fighters[[#This Row],[weight_pounds]]*0.45359237</f>
        <v>70.306817350000003</v>
      </c>
      <c r="I3465" s="12">
        <f>ufc_fighters[[#This Row],[height_feet]]*30.48+ufc_fighters[[#This Row],[height_inches]]*2.54</f>
        <v>182.88</v>
      </c>
    </row>
    <row r="3466" spans="1:9">
      <c r="A3466">
        <v>3465</v>
      </c>
      <c r="B3466" t="s">
        <v>3470</v>
      </c>
      <c r="C3466">
        <v>205</v>
      </c>
      <c r="D3466" s="1">
        <v>29766</v>
      </c>
      <c r="E3466" s="10">
        <v>1981</v>
      </c>
      <c r="F3466">
        <v>6</v>
      </c>
      <c r="G3466">
        <v>1</v>
      </c>
      <c r="H3466" s="12">
        <f>ufc_fighters[[#This Row],[weight_pounds]]*0.45359237</f>
        <v>92.986435850000007</v>
      </c>
      <c r="I3466" s="12">
        <f>ufc_fighters[[#This Row],[height_feet]]*30.48+ufc_fighters[[#This Row],[height_inches]]*2.54</f>
        <v>185.42</v>
      </c>
    </row>
    <row r="3467" spans="1:9">
      <c r="A3467">
        <v>3466</v>
      </c>
      <c r="B3467" t="s">
        <v>3471</v>
      </c>
      <c r="C3467">
        <v>145</v>
      </c>
      <c r="D3467" s="1">
        <v>30418</v>
      </c>
      <c r="E3467" s="10">
        <v>1983</v>
      </c>
      <c r="F3467">
        <v>5</v>
      </c>
      <c r="G3467">
        <v>9</v>
      </c>
      <c r="H3467" s="12">
        <f>ufc_fighters[[#This Row],[weight_pounds]]*0.45359237</f>
        <v>65.770893650000005</v>
      </c>
      <c r="I3467" s="12">
        <f>ufc_fighters[[#This Row],[height_feet]]*30.48+ufc_fighters[[#This Row],[height_inches]]*2.54</f>
        <v>175.26</v>
      </c>
    </row>
    <row r="3468" spans="1:9">
      <c r="A3468">
        <v>3467</v>
      </c>
      <c r="B3468" t="s">
        <v>3472</v>
      </c>
      <c r="C3468">
        <v>170</v>
      </c>
      <c r="D3468" s="1">
        <v>33055</v>
      </c>
      <c r="E3468" s="10">
        <v>1990</v>
      </c>
      <c r="F3468">
        <v>6</v>
      </c>
      <c r="G3468">
        <v>2</v>
      </c>
      <c r="H3468" s="12">
        <f>ufc_fighters[[#This Row],[weight_pounds]]*0.45359237</f>
        <v>77.110702900000007</v>
      </c>
      <c r="I3468" s="12">
        <f>ufc_fighters[[#This Row],[height_feet]]*30.48+ufc_fighters[[#This Row],[height_inches]]*2.54</f>
        <v>187.96</v>
      </c>
    </row>
    <row r="3469" spans="1:9">
      <c r="A3469">
        <v>3468</v>
      </c>
      <c r="B3469" t="s">
        <v>3473</v>
      </c>
      <c r="C3469">
        <v>155</v>
      </c>
      <c r="D3469" s="1">
        <v>29568</v>
      </c>
      <c r="E3469" s="10">
        <v>1980</v>
      </c>
      <c r="F3469">
        <v>6</v>
      </c>
      <c r="G3469">
        <v>0</v>
      </c>
      <c r="H3469" s="12">
        <f>ufc_fighters[[#This Row],[weight_pounds]]*0.45359237</f>
        <v>70.306817350000003</v>
      </c>
      <c r="I3469" s="12">
        <f>ufc_fighters[[#This Row],[height_feet]]*30.48+ufc_fighters[[#This Row],[height_inches]]*2.54</f>
        <v>182.88</v>
      </c>
    </row>
    <row r="3470" spans="1:9">
      <c r="A3470">
        <v>3469</v>
      </c>
      <c r="B3470" t="s">
        <v>3474</v>
      </c>
      <c r="C3470">
        <v>185</v>
      </c>
      <c r="D3470" s="1">
        <v>29779</v>
      </c>
      <c r="E3470" s="10">
        <v>1981</v>
      </c>
      <c r="F3470">
        <v>5</v>
      </c>
      <c r="G3470">
        <v>9</v>
      </c>
      <c r="H3470" s="12">
        <f>ufc_fighters[[#This Row],[weight_pounds]]*0.45359237</f>
        <v>83.914588450000011</v>
      </c>
      <c r="I3470" s="12">
        <f>ufc_fighters[[#This Row],[height_feet]]*30.48+ufc_fighters[[#This Row],[height_inches]]*2.54</f>
        <v>175.26</v>
      </c>
    </row>
    <row r="3471" spans="1:9">
      <c r="A3471">
        <v>3470</v>
      </c>
      <c r="B3471" t="s">
        <v>3475</v>
      </c>
      <c r="C3471">
        <v>115</v>
      </c>
      <c r="D3471" s="1">
        <v>33382</v>
      </c>
      <c r="E3471" s="10">
        <v>1991</v>
      </c>
      <c r="F3471">
        <v>5</v>
      </c>
      <c r="G3471">
        <v>5</v>
      </c>
      <c r="H3471" s="12">
        <f>ufc_fighters[[#This Row],[weight_pounds]]*0.45359237</f>
        <v>52.163122550000004</v>
      </c>
      <c r="I3471" s="12">
        <f>ufc_fighters[[#This Row],[height_feet]]*30.48+ufc_fighters[[#This Row],[height_inches]]*2.54</f>
        <v>165.1</v>
      </c>
    </row>
    <row r="3472" spans="1:9">
      <c r="A3472">
        <v>3471</v>
      </c>
      <c r="B3472" t="s">
        <v>3476</v>
      </c>
      <c r="C3472">
        <v>185</v>
      </c>
      <c r="D3472" s="1">
        <v>33227</v>
      </c>
      <c r="E3472" s="10">
        <v>1990</v>
      </c>
      <c r="F3472">
        <v>6</v>
      </c>
      <c r="G3472">
        <v>0</v>
      </c>
      <c r="H3472" s="12">
        <f>ufc_fighters[[#This Row],[weight_pounds]]*0.45359237</f>
        <v>83.914588450000011</v>
      </c>
      <c r="I3472" s="12">
        <f>ufc_fighters[[#This Row],[height_feet]]*30.48+ufc_fighters[[#This Row],[height_inches]]*2.54</f>
        <v>182.88</v>
      </c>
    </row>
    <row r="3473" spans="1:9">
      <c r="A3473">
        <v>3472</v>
      </c>
      <c r="B3473" t="s">
        <v>3477</v>
      </c>
      <c r="C3473">
        <v>250</v>
      </c>
      <c r="D3473" s="1">
        <v>33639</v>
      </c>
      <c r="E3473" s="10">
        <v>1992</v>
      </c>
      <c r="F3473">
        <v>6</v>
      </c>
      <c r="G3473">
        <v>5</v>
      </c>
      <c r="H3473" s="12">
        <f>ufc_fighters[[#This Row],[weight_pounds]]*0.45359237</f>
        <v>113.3980925</v>
      </c>
      <c r="I3473" s="12">
        <f>ufc_fighters[[#This Row],[height_feet]]*30.48+ufc_fighters[[#This Row],[height_inches]]*2.54</f>
        <v>195.57999999999998</v>
      </c>
    </row>
    <row r="3474" spans="1:9">
      <c r="A3474">
        <v>3473</v>
      </c>
      <c r="B3474" t="s">
        <v>3478</v>
      </c>
      <c r="C3474">
        <v>250</v>
      </c>
      <c r="D3474" s="1">
        <v>28531</v>
      </c>
      <c r="E3474" s="10">
        <v>1978</v>
      </c>
      <c r="F3474">
        <v>6</v>
      </c>
      <c r="G3474">
        <v>3</v>
      </c>
      <c r="H3474" s="12">
        <f>ufc_fighters[[#This Row],[weight_pounds]]*0.45359237</f>
        <v>113.3980925</v>
      </c>
      <c r="I3474" s="12">
        <f>ufc_fighters[[#This Row],[height_feet]]*30.48+ufc_fighters[[#This Row],[height_inches]]*2.54</f>
        <v>190.5</v>
      </c>
    </row>
    <row r="3475" spans="1:9">
      <c r="A3475">
        <v>3474</v>
      </c>
      <c r="B3475" t="s">
        <v>3479</v>
      </c>
      <c r="C3475">
        <v>170</v>
      </c>
      <c r="D3475" s="1"/>
      <c r="E3475" s="10">
        <v>0</v>
      </c>
      <c r="F3475">
        <v>5</v>
      </c>
      <c r="G3475">
        <v>10</v>
      </c>
      <c r="H3475" s="12">
        <f>ufc_fighters[[#This Row],[weight_pounds]]*0.45359237</f>
        <v>77.110702900000007</v>
      </c>
      <c r="I3475" s="12">
        <f>ufc_fighters[[#This Row],[height_feet]]*30.48+ufc_fighters[[#This Row],[height_inches]]*2.54</f>
        <v>177.8</v>
      </c>
    </row>
    <row r="3476" spans="1:9">
      <c r="A3476">
        <v>3475</v>
      </c>
      <c r="B3476" t="s">
        <v>3480</v>
      </c>
      <c r="C3476">
        <v>155</v>
      </c>
      <c r="D3476" s="1">
        <v>28926</v>
      </c>
      <c r="E3476" s="10">
        <v>1979</v>
      </c>
      <c r="F3476">
        <v>5</v>
      </c>
      <c r="G3476">
        <v>6</v>
      </c>
      <c r="H3476" s="12">
        <f>ufc_fighters[[#This Row],[weight_pounds]]*0.45359237</f>
        <v>70.306817350000003</v>
      </c>
      <c r="I3476" s="12">
        <f>ufc_fighters[[#This Row],[height_feet]]*30.48+ufc_fighters[[#This Row],[height_inches]]*2.54</f>
        <v>167.64000000000001</v>
      </c>
    </row>
    <row r="3477" spans="1:9">
      <c r="A3477">
        <v>3476</v>
      </c>
      <c r="B3477" t="s">
        <v>3481</v>
      </c>
      <c r="C3477">
        <v>155</v>
      </c>
      <c r="D3477" s="1">
        <v>31808</v>
      </c>
      <c r="E3477" s="10">
        <v>1987</v>
      </c>
      <c r="F3477">
        <v>5</v>
      </c>
      <c r="G3477">
        <v>10</v>
      </c>
      <c r="H3477" s="12">
        <f>ufc_fighters[[#This Row],[weight_pounds]]*0.45359237</f>
        <v>70.306817350000003</v>
      </c>
      <c r="I3477" s="12">
        <f>ufc_fighters[[#This Row],[height_feet]]*30.48+ufc_fighters[[#This Row],[height_inches]]*2.54</f>
        <v>177.8</v>
      </c>
    </row>
    <row r="3478" spans="1:9">
      <c r="A3478">
        <v>3477</v>
      </c>
      <c r="B3478" t="s">
        <v>3482</v>
      </c>
      <c r="C3478">
        <v>145</v>
      </c>
      <c r="D3478" s="1">
        <v>30053</v>
      </c>
      <c r="E3478" s="10">
        <v>1982</v>
      </c>
      <c r="F3478">
        <v>5</v>
      </c>
      <c r="G3478">
        <v>9</v>
      </c>
      <c r="H3478" s="12">
        <f>ufc_fighters[[#This Row],[weight_pounds]]*0.45359237</f>
        <v>65.770893650000005</v>
      </c>
      <c r="I3478" s="12">
        <f>ufc_fighters[[#This Row],[height_feet]]*30.48+ufc_fighters[[#This Row],[height_inches]]*2.54</f>
        <v>175.26</v>
      </c>
    </row>
    <row r="3479" spans="1:9">
      <c r="A3479">
        <v>3478</v>
      </c>
      <c r="B3479" t="s">
        <v>3483</v>
      </c>
      <c r="C3479">
        <v>145</v>
      </c>
      <c r="D3479" s="1">
        <v>32035</v>
      </c>
      <c r="E3479" s="10">
        <v>1987</v>
      </c>
      <c r="F3479">
        <v>5</v>
      </c>
      <c r="G3479">
        <v>7</v>
      </c>
      <c r="H3479" s="12">
        <f>ufc_fighters[[#This Row],[weight_pounds]]*0.45359237</f>
        <v>65.770893650000005</v>
      </c>
      <c r="I3479" s="12">
        <f>ufc_fighters[[#This Row],[height_feet]]*30.48+ufc_fighters[[#This Row],[height_inches]]*2.54</f>
        <v>170.18</v>
      </c>
    </row>
    <row r="3480" spans="1:9">
      <c r="A3480">
        <v>3479</v>
      </c>
      <c r="B3480" t="s">
        <v>3484</v>
      </c>
      <c r="C3480">
        <v>185</v>
      </c>
      <c r="D3480" s="1">
        <v>33656</v>
      </c>
      <c r="E3480" s="10">
        <v>1992</v>
      </c>
      <c r="F3480">
        <v>6</v>
      </c>
      <c r="G3480">
        <v>3</v>
      </c>
      <c r="H3480" s="12">
        <f>ufc_fighters[[#This Row],[weight_pounds]]*0.45359237</f>
        <v>83.914588450000011</v>
      </c>
      <c r="I3480" s="12">
        <f>ufc_fighters[[#This Row],[height_feet]]*30.48+ufc_fighters[[#This Row],[height_inches]]*2.54</f>
        <v>190.5</v>
      </c>
    </row>
    <row r="3481" spans="1:9">
      <c r="A3481">
        <v>3480</v>
      </c>
      <c r="B3481" t="s">
        <v>3485</v>
      </c>
      <c r="C3481">
        <v>170</v>
      </c>
      <c r="D3481" s="1">
        <v>28614</v>
      </c>
      <c r="E3481" s="10">
        <v>1978</v>
      </c>
      <c r="F3481">
        <v>6</v>
      </c>
      <c r="G3481">
        <v>1</v>
      </c>
      <c r="H3481" s="12">
        <f>ufc_fighters[[#This Row],[weight_pounds]]*0.45359237</f>
        <v>77.110702900000007</v>
      </c>
      <c r="I3481" s="12">
        <f>ufc_fighters[[#This Row],[height_feet]]*30.48+ufc_fighters[[#This Row],[height_inches]]*2.54</f>
        <v>185.42</v>
      </c>
    </row>
    <row r="3482" spans="1:9">
      <c r="A3482">
        <v>3481</v>
      </c>
      <c r="B3482" t="s">
        <v>3486</v>
      </c>
      <c r="C3482">
        <v>275</v>
      </c>
      <c r="D3482" s="1">
        <v>25556</v>
      </c>
      <c r="E3482" s="10">
        <v>1969</v>
      </c>
      <c r="F3482">
        <v>6</v>
      </c>
      <c r="G3482">
        <v>1</v>
      </c>
      <c r="H3482" s="12">
        <f>ufc_fighters[[#This Row],[weight_pounds]]*0.45359237</f>
        <v>124.73790175000001</v>
      </c>
      <c r="I3482" s="12">
        <f>ufc_fighters[[#This Row],[height_feet]]*30.48+ufc_fighters[[#This Row],[height_inches]]*2.54</f>
        <v>185.42</v>
      </c>
    </row>
    <row r="3483" spans="1:9">
      <c r="A3483">
        <v>3482</v>
      </c>
      <c r="B3483" t="s">
        <v>3487</v>
      </c>
      <c r="C3483">
        <v>235</v>
      </c>
      <c r="D3483" s="1">
        <v>27585</v>
      </c>
      <c r="E3483" s="10">
        <v>1975</v>
      </c>
      <c r="F3483">
        <v>6</v>
      </c>
      <c r="G3483">
        <v>3</v>
      </c>
      <c r="H3483" s="12">
        <f>ufc_fighters[[#This Row],[weight_pounds]]*0.45359237</f>
        <v>106.59420695</v>
      </c>
      <c r="I3483" s="12">
        <f>ufc_fighters[[#This Row],[height_feet]]*30.48+ufc_fighters[[#This Row],[height_inches]]*2.54</f>
        <v>190.5</v>
      </c>
    </row>
    <row r="3484" spans="1:9">
      <c r="A3484">
        <v>3483</v>
      </c>
      <c r="B3484" t="s">
        <v>3488</v>
      </c>
      <c r="C3484">
        <v>265</v>
      </c>
      <c r="D3484" s="1"/>
      <c r="E3484" s="10">
        <v>0</v>
      </c>
      <c r="F3484">
        <v>6</v>
      </c>
      <c r="G3484">
        <v>1</v>
      </c>
      <c r="H3484" s="12">
        <f>ufc_fighters[[#This Row],[weight_pounds]]*0.45359237</f>
        <v>120.20197805000001</v>
      </c>
      <c r="I3484" s="12">
        <f>ufc_fighters[[#This Row],[height_feet]]*30.48+ufc_fighters[[#This Row],[height_inches]]*2.54</f>
        <v>185.42</v>
      </c>
    </row>
    <row r="3485" spans="1:9">
      <c r="A3485">
        <v>3484</v>
      </c>
      <c r="B3485" t="s">
        <v>3489</v>
      </c>
      <c r="C3485">
        <v>135</v>
      </c>
      <c r="D3485" s="1">
        <v>29836</v>
      </c>
      <c r="E3485" s="10">
        <v>1981</v>
      </c>
      <c r="F3485">
        <v>5</v>
      </c>
      <c r="G3485">
        <v>8</v>
      </c>
      <c r="H3485" s="12">
        <f>ufc_fighters[[#This Row],[weight_pounds]]*0.45359237</f>
        <v>61.23496995</v>
      </c>
      <c r="I3485" s="12">
        <f>ufc_fighters[[#This Row],[height_feet]]*30.48+ufc_fighters[[#This Row],[height_inches]]*2.54</f>
        <v>172.72</v>
      </c>
    </row>
    <row r="3486" spans="1:9">
      <c r="A3486">
        <v>3485</v>
      </c>
      <c r="B3486" t="s">
        <v>3490</v>
      </c>
      <c r="C3486">
        <v>185</v>
      </c>
      <c r="D3486" s="1">
        <v>31596</v>
      </c>
      <c r="E3486" s="10">
        <v>1986</v>
      </c>
      <c r="F3486">
        <v>6</v>
      </c>
      <c r="G3486">
        <v>2</v>
      </c>
      <c r="H3486" s="12">
        <f>ufc_fighters[[#This Row],[weight_pounds]]*0.45359237</f>
        <v>83.914588450000011</v>
      </c>
      <c r="I3486" s="12">
        <f>ufc_fighters[[#This Row],[height_feet]]*30.48+ufc_fighters[[#This Row],[height_inches]]*2.54</f>
        <v>187.96</v>
      </c>
    </row>
    <row r="3487" spans="1:9">
      <c r="A3487">
        <v>3486</v>
      </c>
      <c r="B3487" t="s">
        <v>3491</v>
      </c>
      <c r="C3487">
        <v>185</v>
      </c>
      <c r="D3487" s="1">
        <v>33159</v>
      </c>
      <c r="E3487" s="10">
        <v>1990</v>
      </c>
      <c r="F3487">
        <v>6</v>
      </c>
      <c r="G3487">
        <v>1</v>
      </c>
      <c r="H3487" s="12">
        <f>ufc_fighters[[#This Row],[weight_pounds]]*0.45359237</f>
        <v>83.914588450000011</v>
      </c>
      <c r="I3487" s="12">
        <f>ufc_fighters[[#This Row],[height_feet]]*30.48+ufc_fighters[[#This Row],[height_inches]]*2.54</f>
        <v>185.42</v>
      </c>
    </row>
    <row r="3488" spans="1:9">
      <c r="A3488">
        <v>3487</v>
      </c>
      <c r="B3488" t="s">
        <v>3492</v>
      </c>
      <c r="C3488">
        <v>170</v>
      </c>
      <c r="D3488" s="1">
        <v>30665</v>
      </c>
      <c r="E3488" s="10">
        <v>1983</v>
      </c>
      <c r="F3488">
        <v>6</v>
      </c>
      <c r="G3488">
        <v>0</v>
      </c>
      <c r="H3488" s="12">
        <f>ufc_fighters[[#This Row],[weight_pounds]]*0.45359237</f>
        <v>77.110702900000007</v>
      </c>
      <c r="I3488" s="12">
        <f>ufc_fighters[[#This Row],[height_feet]]*30.48+ufc_fighters[[#This Row],[height_inches]]*2.54</f>
        <v>182.88</v>
      </c>
    </row>
    <row r="3489" spans="1:9">
      <c r="A3489">
        <v>3488</v>
      </c>
      <c r="B3489" t="s">
        <v>3493</v>
      </c>
      <c r="C3489">
        <v>170</v>
      </c>
      <c r="D3489" s="1">
        <v>34423</v>
      </c>
      <c r="E3489" s="10">
        <v>1994</v>
      </c>
      <c r="F3489">
        <v>6</v>
      </c>
      <c r="G3489">
        <v>0</v>
      </c>
      <c r="H3489" s="12">
        <f>ufc_fighters[[#This Row],[weight_pounds]]*0.45359237</f>
        <v>77.110702900000007</v>
      </c>
      <c r="I3489" s="12">
        <f>ufc_fighters[[#This Row],[height_feet]]*30.48+ufc_fighters[[#This Row],[height_inches]]*2.54</f>
        <v>182.88</v>
      </c>
    </row>
    <row r="3490" spans="1:9">
      <c r="A3490">
        <v>3489</v>
      </c>
      <c r="B3490" t="s">
        <v>3494</v>
      </c>
      <c r="D3490" s="1"/>
      <c r="E3490" s="10">
        <v>0</v>
      </c>
      <c r="H3490" s="12">
        <f>ufc_fighters[[#This Row],[weight_pounds]]*0.45359237</f>
        <v>0</v>
      </c>
      <c r="I3490" s="12">
        <f>ufc_fighters[[#This Row],[height_feet]]*30.48+ufc_fighters[[#This Row],[height_inches]]*2.54</f>
        <v>0</v>
      </c>
    </row>
    <row r="3491" spans="1:9">
      <c r="A3491">
        <v>3490</v>
      </c>
      <c r="B3491" t="s">
        <v>3495</v>
      </c>
      <c r="C3491">
        <v>264</v>
      </c>
      <c r="D3491" s="1">
        <v>31977</v>
      </c>
      <c r="E3491" s="10">
        <v>1987</v>
      </c>
      <c r="F3491">
        <v>6</v>
      </c>
      <c r="G3491">
        <v>1</v>
      </c>
      <c r="H3491" s="12">
        <f>ufc_fighters[[#This Row],[weight_pounds]]*0.45359237</f>
        <v>119.74838568000001</v>
      </c>
      <c r="I3491" s="12">
        <f>ufc_fighters[[#This Row],[height_feet]]*30.48+ufc_fighters[[#This Row],[height_inches]]*2.54</f>
        <v>185.42</v>
      </c>
    </row>
    <row r="3492" spans="1:9">
      <c r="A3492">
        <v>3491</v>
      </c>
      <c r="B3492" t="s">
        <v>3496</v>
      </c>
      <c r="C3492">
        <v>170</v>
      </c>
      <c r="D3492" s="1">
        <v>28283</v>
      </c>
      <c r="E3492" s="10">
        <v>1977</v>
      </c>
      <c r="F3492">
        <v>6</v>
      </c>
      <c r="G3492">
        <v>1</v>
      </c>
      <c r="H3492" s="12">
        <f>ufc_fighters[[#This Row],[weight_pounds]]*0.45359237</f>
        <v>77.110702900000007</v>
      </c>
      <c r="I3492" s="12">
        <f>ufc_fighters[[#This Row],[height_feet]]*30.48+ufc_fighters[[#This Row],[height_inches]]*2.54</f>
        <v>185.42</v>
      </c>
    </row>
    <row r="3493" spans="1:9">
      <c r="A3493">
        <v>3492</v>
      </c>
      <c r="B3493" t="s">
        <v>3497</v>
      </c>
      <c r="C3493">
        <v>155</v>
      </c>
      <c r="D3493" s="1">
        <v>32418</v>
      </c>
      <c r="E3493" s="10">
        <v>1988</v>
      </c>
      <c r="H3493" s="12">
        <f>ufc_fighters[[#This Row],[weight_pounds]]*0.45359237</f>
        <v>70.306817350000003</v>
      </c>
      <c r="I3493" s="12">
        <f>ufc_fighters[[#This Row],[height_feet]]*30.48+ufc_fighters[[#This Row],[height_inches]]*2.54</f>
        <v>0</v>
      </c>
    </row>
    <row r="3494" spans="1:9">
      <c r="A3494">
        <v>3493</v>
      </c>
      <c r="B3494" t="s">
        <v>3498</v>
      </c>
      <c r="C3494">
        <v>205</v>
      </c>
      <c r="D3494" s="1">
        <v>31975</v>
      </c>
      <c r="E3494" s="10">
        <v>1987</v>
      </c>
      <c r="F3494">
        <v>6</v>
      </c>
      <c r="G3494">
        <v>2</v>
      </c>
      <c r="H3494" s="12">
        <f>ufc_fighters[[#This Row],[weight_pounds]]*0.45359237</f>
        <v>92.986435850000007</v>
      </c>
      <c r="I3494" s="12">
        <f>ufc_fighters[[#This Row],[height_feet]]*30.48+ufc_fighters[[#This Row],[height_inches]]*2.54</f>
        <v>187.96</v>
      </c>
    </row>
    <row r="3495" spans="1:9">
      <c r="A3495">
        <v>3494</v>
      </c>
      <c r="B3495" t="s">
        <v>3499</v>
      </c>
      <c r="C3495">
        <v>145</v>
      </c>
      <c r="D3495" s="1">
        <v>30244</v>
      </c>
      <c r="E3495" s="10">
        <v>1982</v>
      </c>
      <c r="F3495">
        <v>5</v>
      </c>
      <c r="G3495">
        <v>8</v>
      </c>
      <c r="H3495" s="12">
        <f>ufc_fighters[[#This Row],[weight_pounds]]*0.45359237</f>
        <v>65.770893650000005</v>
      </c>
      <c r="I3495" s="12">
        <f>ufc_fighters[[#This Row],[height_feet]]*30.48+ufc_fighters[[#This Row],[height_inches]]*2.54</f>
        <v>172.72</v>
      </c>
    </row>
    <row r="3496" spans="1:9">
      <c r="A3496">
        <v>3495</v>
      </c>
      <c r="B3496" t="s">
        <v>3500</v>
      </c>
      <c r="C3496">
        <v>155</v>
      </c>
      <c r="D3496" s="1">
        <v>30578</v>
      </c>
      <c r="E3496" s="10">
        <v>1983</v>
      </c>
      <c r="F3496">
        <v>5</v>
      </c>
      <c r="G3496">
        <v>10</v>
      </c>
      <c r="H3496" s="12">
        <f>ufc_fighters[[#This Row],[weight_pounds]]*0.45359237</f>
        <v>70.306817350000003</v>
      </c>
      <c r="I3496" s="12">
        <f>ufc_fighters[[#This Row],[height_feet]]*30.48+ufc_fighters[[#This Row],[height_inches]]*2.54</f>
        <v>177.8</v>
      </c>
    </row>
    <row r="3497" spans="1:9">
      <c r="A3497">
        <v>3496</v>
      </c>
      <c r="B3497" t="s">
        <v>3501</v>
      </c>
      <c r="C3497">
        <v>135</v>
      </c>
      <c r="D3497" s="1">
        <v>30859</v>
      </c>
      <c r="E3497" s="10">
        <v>1984</v>
      </c>
      <c r="F3497">
        <v>5</v>
      </c>
      <c r="G3497">
        <v>7</v>
      </c>
      <c r="H3497" s="12">
        <f>ufc_fighters[[#This Row],[weight_pounds]]*0.45359237</f>
        <v>61.23496995</v>
      </c>
      <c r="I3497" s="12">
        <f>ufc_fighters[[#This Row],[height_feet]]*30.48+ufc_fighters[[#This Row],[height_inches]]*2.54</f>
        <v>170.18</v>
      </c>
    </row>
    <row r="3498" spans="1:9">
      <c r="A3498">
        <v>3497</v>
      </c>
      <c r="B3498" t="s">
        <v>3502</v>
      </c>
      <c r="C3498">
        <v>185</v>
      </c>
      <c r="D3498" s="1">
        <v>27859</v>
      </c>
      <c r="E3498" s="10">
        <v>1976</v>
      </c>
      <c r="F3498">
        <v>6</v>
      </c>
      <c r="G3498">
        <v>1</v>
      </c>
      <c r="H3498" s="12">
        <f>ufc_fighters[[#This Row],[weight_pounds]]*0.45359237</f>
        <v>83.914588450000011</v>
      </c>
      <c r="I3498" s="12">
        <f>ufc_fighters[[#This Row],[height_feet]]*30.48+ufc_fighters[[#This Row],[height_inches]]*2.54</f>
        <v>185.42</v>
      </c>
    </row>
    <row r="3499" spans="1:9">
      <c r="A3499">
        <v>3498</v>
      </c>
      <c r="B3499" t="s">
        <v>3503</v>
      </c>
      <c r="C3499">
        <v>185</v>
      </c>
      <c r="D3499" s="1">
        <v>32672</v>
      </c>
      <c r="E3499" s="10">
        <v>1989</v>
      </c>
      <c r="F3499">
        <v>5</v>
      </c>
      <c r="G3499">
        <v>6</v>
      </c>
      <c r="H3499" s="12">
        <f>ufc_fighters[[#This Row],[weight_pounds]]*0.45359237</f>
        <v>83.914588450000011</v>
      </c>
      <c r="I3499" s="12">
        <f>ufc_fighters[[#This Row],[height_feet]]*30.48+ufc_fighters[[#This Row],[height_inches]]*2.54</f>
        <v>167.64000000000001</v>
      </c>
    </row>
    <row r="3500" spans="1:9">
      <c r="A3500">
        <v>3499</v>
      </c>
      <c r="B3500" t="s">
        <v>3504</v>
      </c>
      <c r="C3500">
        <v>155</v>
      </c>
      <c r="D3500" s="1">
        <v>29899</v>
      </c>
      <c r="E3500" s="10">
        <v>1981</v>
      </c>
      <c r="F3500">
        <v>5</v>
      </c>
      <c r="G3500">
        <v>11</v>
      </c>
      <c r="H3500" s="12">
        <f>ufc_fighters[[#This Row],[weight_pounds]]*0.45359237</f>
        <v>70.306817350000003</v>
      </c>
      <c r="I3500" s="12">
        <f>ufc_fighters[[#This Row],[height_feet]]*30.48+ufc_fighters[[#This Row],[height_inches]]*2.54</f>
        <v>180.34</v>
      </c>
    </row>
    <row r="3501" spans="1:9">
      <c r="A3501">
        <v>3500</v>
      </c>
      <c r="B3501" t="s">
        <v>3505</v>
      </c>
      <c r="C3501">
        <v>170</v>
      </c>
      <c r="D3501" s="1">
        <v>31723</v>
      </c>
      <c r="E3501" s="10">
        <v>1986</v>
      </c>
      <c r="F3501">
        <v>5</v>
      </c>
      <c r="G3501">
        <v>10</v>
      </c>
      <c r="H3501" s="12">
        <f>ufc_fighters[[#This Row],[weight_pounds]]*0.45359237</f>
        <v>77.110702900000007</v>
      </c>
      <c r="I3501" s="12">
        <f>ufc_fighters[[#This Row],[height_feet]]*30.48+ufc_fighters[[#This Row],[height_inches]]*2.54</f>
        <v>177.8</v>
      </c>
    </row>
    <row r="3502" spans="1:9">
      <c r="A3502">
        <v>3501</v>
      </c>
      <c r="B3502" t="s">
        <v>3506</v>
      </c>
      <c r="C3502">
        <v>145</v>
      </c>
      <c r="D3502" s="1">
        <v>30888</v>
      </c>
      <c r="E3502" s="10">
        <v>1984</v>
      </c>
      <c r="F3502">
        <v>5</v>
      </c>
      <c r="G3502">
        <v>8</v>
      </c>
      <c r="H3502" s="12">
        <f>ufc_fighters[[#This Row],[weight_pounds]]*0.45359237</f>
        <v>65.770893650000005</v>
      </c>
      <c r="I3502" s="12">
        <f>ufc_fighters[[#This Row],[height_feet]]*30.48+ufc_fighters[[#This Row],[height_inches]]*2.54</f>
        <v>172.72</v>
      </c>
    </row>
    <row r="3503" spans="1:9">
      <c r="A3503">
        <v>3502</v>
      </c>
      <c r="B3503" t="s">
        <v>3507</v>
      </c>
      <c r="C3503">
        <v>170</v>
      </c>
      <c r="D3503" s="1">
        <v>29884</v>
      </c>
      <c r="E3503" s="10">
        <v>1981</v>
      </c>
      <c r="F3503">
        <v>6</v>
      </c>
      <c r="G3503">
        <v>0</v>
      </c>
      <c r="H3503" s="12">
        <f>ufc_fighters[[#This Row],[weight_pounds]]*0.45359237</f>
        <v>77.110702900000007</v>
      </c>
      <c r="I3503" s="12">
        <f>ufc_fighters[[#This Row],[height_feet]]*30.48+ufc_fighters[[#This Row],[height_inches]]*2.54</f>
        <v>182.88</v>
      </c>
    </row>
    <row r="3504" spans="1:9">
      <c r="A3504">
        <v>3503</v>
      </c>
      <c r="B3504" t="s">
        <v>3508</v>
      </c>
      <c r="C3504">
        <v>205</v>
      </c>
      <c r="D3504" s="1">
        <v>28564</v>
      </c>
      <c r="E3504" s="10">
        <v>1978</v>
      </c>
      <c r="F3504">
        <v>6</v>
      </c>
      <c r="G3504">
        <v>3</v>
      </c>
      <c r="H3504" s="12">
        <f>ufc_fighters[[#This Row],[weight_pounds]]*0.45359237</f>
        <v>92.986435850000007</v>
      </c>
      <c r="I3504" s="12">
        <f>ufc_fighters[[#This Row],[height_feet]]*30.48+ufc_fighters[[#This Row],[height_inches]]*2.54</f>
        <v>190.5</v>
      </c>
    </row>
    <row r="3505" spans="1:9">
      <c r="A3505">
        <v>3504</v>
      </c>
      <c r="B3505" t="s">
        <v>3509</v>
      </c>
      <c r="D3505" s="1"/>
      <c r="E3505" s="10">
        <v>0</v>
      </c>
      <c r="H3505" s="12">
        <f>ufc_fighters[[#This Row],[weight_pounds]]*0.45359237</f>
        <v>0</v>
      </c>
      <c r="I3505" s="12">
        <f>ufc_fighters[[#This Row],[height_feet]]*30.48+ufc_fighters[[#This Row],[height_inches]]*2.54</f>
        <v>0</v>
      </c>
    </row>
    <row r="3506" spans="1:9">
      <c r="A3506">
        <v>3505</v>
      </c>
      <c r="B3506" t="s">
        <v>3510</v>
      </c>
      <c r="C3506">
        <v>170</v>
      </c>
      <c r="D3506" s="1">
        <v>27685</v>
      </c>
      <c r="E3506" s="10">
        <v>1975</v>
      </c>
      <c r="F3506">
        <v>5</v>
      </c>
      <c r="G3506">
        <v>9</v>
      </c>
      <c r="H3506" s="12">
        <f>ufc_fighters[[#This Row],[weight_pounds]]*0.45359237</f>
        <v>77.110702900000007</v>
      </c>
      <c r="I3506" s="12">
        <f>ufc_fighters[[#This Row],[height_feet]]*30.48+ufc_fighters[[#This Row],[height_inches]]*2.54</f>
        <v>175.26</v>
      </c>
    </row>
    <row r="3507" spans="1:9">
      <c r="A3507">
        <v>3506</v>
      </c>
      <c r="B3507" t="s">
        <v>3511</v>
      </c>
      <c r="C3507">
        <v>165</v>
      </c>
      <c r="D3507" s="1"/>
      <c r="E3507" s="10">
        <v>0</v>
      </c>
      <c r="F3507">
        <v>5</v>
      </c>
      <c r="G3507">
        <v>7</v>
      </c>
      <c r="H3507" s="12">
        <f>ufc_fighters[[#This Row],[weight_pounds]]*0.45359237</f>
        <v>74.842741050000001</v>
      </c>
      <c r="I3507" s="12">
        <f>ufc_fighters[[#This Row],[height_feet]]*30.48+ufc_fighters[[#This Row],[height_inches]]*2.54</f>
        <v>170.18</v>
      </c>
    </row>
    <row r="3508" spans="1:9">
      <c r="A3508">
        <v>3507</v>
      </c>
      <c r="B3508" t="s">
        <v>3512</v>
      </c>
      <c r="C3508">
        <v>140</v>
      </c>
      <c r="D3508" s="1">
        <v>34097</v>
      </c>
      <c r="E3508" s="10">
        <v>1993</v>
      </c>
      <c r="F3508">
        <v>5</v>
      </c>
      <c r="G3508">
        <v>6</v>
      </c>
      <c r="H3508" s="12">
        <f>ufc_fighters[[#This Row],[weight_pounds]]*0.45359237</f>
        <v>63.502931800000006</v>
      </c>
      <c r="I3508" s="12">
        <f>ufc_fighters[[#This Row],[height_feet]]*30.48+ufc_fighters[[#This Row],[height_inches]]*2.54</f>
        <v>167.64000000000001</v>
      </c>
    </row>
    <row r="3509" spans="1:9">
      <c r="A3509">
        <v>3508</v>
      </c>
      <c r="B3509" t="s">
        <v>3513</v>
      </c>
      <c r="C3509">
        <v>170</v>
      </c>
      <c r="D3509" s="1">
        <v>31083</v>
      </c>
      <c r="E3509" s="10">
        <v>1985</v>
      </c>
      <c r="F3509">
        <v>5</v>
      </c>
      <c r="G3509">
        <v>11</v>
      </c>
      <c r="H3509" s="12">
        <f>ufc_fighters[[#This Row],[weight_pounds]]*0.45359237</f>
        <v>77.110702900000007</v>
      </c>
      <c r="I3509" s="12">
        <f>ufc_fighters[[#This Row],[height_feet]]*30.48+ufc_fighters[[#This Row],[height_inches]]*2.54</f>
        <v>180.34</v>
      </c>
    </row>
    <row r="3510" spans="1:9">
      <c r="A3510">
        <v>3509</v>
      </c>
      <c r="B3510" t="s">
        <v>3514</v>
      </c>
      <c r="C3510">
        <v>170</v>
      </c>
      <c r="D3510" s="1">
        <v>30048</v>
      </c>
      <c r="E3510" s="10">
        <v>1982</v>
      </c>
      <c r="F3510">
        <v>5</v>
      </c>
      <c r="G3510">
        <v>9</v>
      </c>
      <c r="H3510" s="12">
        <f>ufc_fighters[[#This Row],[weight_pounds]]*0.45359237</f>
        <v>77.110702900000007</v>
      </c>
      <c r="I3510" s="12">
        <f>ufc_fighters[[#This Row],[height_feet]]*30.48+ufc_fighters[[#This Row],[height_inches]]*2.54</f>
        <v>175.26</v>
      </c>
    </row>
    <row r="3511" spans="1:9">
      <c r="A3511">
        <v>3510</v>
      </c>
      <c r="B3511" t="s">
        <v>3515</v>
      </c>
      <c r="C3511">
        <v>145</v>
      </c>
      <c r="D3511" s="1">
        <v>33762</v>
      </c>
      <c r="E3511" s="10">
        <v>1992</v>
      </c>
      <c r="F3511">
        <v>6</v>
      </c>
      <c r="G3511">
        <v>2</v>
      </c>
      <c r="H3511" s="12">
        <f>ufc_fighters[[#This Row],[weight_pounds]]*0.45359237</f>
        <v>65.770893650000005</v>
      </c>
      <c r="I3511" s="12">
        <f>ufc_fighters[[#This Row],[height_feet]]*30.48+ufc_fighters[[#This Row],[height_inches]]*2.54</f>
        <v>187.96</v>
      </c>
    </row>
    <row r="3512" spans="1:9">
      <c r="A3512">
        <v>3511</v>
      </c>
      <c r="B3512" t="s">
        <v>3516</v>
      </c>
      <c r="C3512">
        <v>230</v>
      </c>
      <c r="D3512" s="1"/>
      <c r="E3512" s="10">
        <v>0</v>
      </c>
      <c r="F3512">
        <v>5</v>
      </c>
      <c r="G3512">
        <v>11</v>
      </c>
      <c r="H3512" s="12">
        <f>ufc_fighters[[#This Row],[weight_pounds]]*0.45359237</f>
        <v>104.32624510000001</v>
      </c>
      <c r="I3512" s="12">
        <f>ufc_fighters[[#This Row],[height_feet]]*30.48+ufc_fighters[[#This Row],[height_inches]]*2.54</f>
        <v>180.34</v>
      </c>
    </row>
    <row r="3513" spans="1:9">
      <c r="A3513">
        <v>3512</v>
      </c>
      <c r="B3513" t="s">
        <v>3517</v>
      </c>
      <c r="C3513">
        <v>185</v>
      </c>
      <c r="D3513" s="1"/>
      <c r="E3513" s="10">
        <v>0</v>
      </c>
      <c r="H3513" s="12">
        <f>ufc_fighters[[#This Row],[weight_pounds]]*0.45359237</f>
        <v>83.914588450000011</v>
      </c>
      <c r="I3513" s="12">
        <f>ufc_fighters[[#This Row],[height_feet]]*30.48+ufc_fighters[[#This Row],[height_inches]]*2.54</f>
        <v>0</v>
      </c>
    </row>
    <row r="3514" spans="1:9">
      <c r="A3514">
        <v>3513</v>
      </c>
      <c r="B3514" t="s">
        <v>3518</v>
      </c>
      <c r="C3514">
        <v>155</v>
      </c>
      <c r="D3514" s="1">
        <v>31700</v>
      </c>
      <c r="E3514" s="10">
        <v>1986</v>
      </c>
      <c r="F3514">
        <v>5</v>
      </c>
      <c r="G3514">
        <v>11</v>
      </c>
      <c r="H3514" s="12">
        <f>ufc_fighters[[#This Row],[weight_pounds]]*0.45359237</f>
        <v>70.306817350000003</v>
      </c>
      <c r="I3514" s="12">
        <f>ufc_fighters[[#This Row],[height_feet]]*30.48+ufc_fighters[[#This Row],[height_inches]]*2.54</f>
        <v>180.34</v>
      </c>
    </row>
    <row r="3515" spans="1:9">
      <c r="A3515">
        <v>3514</v>
      </c>
      <c r="B3515" t="s">
        <v>3519</v>
      </c>
      <c r="C3515">
        <v>170</v>
      </c>
      <c r="D3515" s="1"/>
      <c r="E3515" s="10">
        <v>0</v>
      </c>
      <c r="F3515">
        <v>6</v>
      </c>
      <c r="G3515">
        <v>0</v>
      </c>
      <c r="H3515" s="12">
        <f>ufc_fighters[[#This Row],[weight_pounds]]*0.45359237</f>
        <v>77.110702900000007</v>
      </c>
      <c r="I3515" s="12">
        <f>ufc_fighters[[#This Row],[height_feet]]*30.48+ufc_fighters[[#This Row],[height_inches]]*2.54</f>
        <v>182.88</v>
      </c>
    </row>
    <row r="3516" spans="1:9">
      <c r="A3516">
        <v>3515</v>
      </c>
      <c r="B3516" t="s">
        <v>3520</v>
      </c>
      <c r="C3516">
        <v>130</v>
      </c>
      <c r="D3516" s="1">
        <v>27771</v>
      </c>
      <c r="E3516" s="10">
        <v>1976</v>
      </c>
      <c r="H3516" s="12">
        <f>ufc_fighters[[#This Row],[weight_pounds]]*0.45359237</f>
        <v>58.967008100000001</v>
      </c>
      <c r="I3516" s="12">
        <f>ufc_fighters[[#This Row],[height_feet]]*30.48+ufc_fighters[[#This Row],[height_inches]]*2.54</f>
        <v>0</v>
      </c>
    </row>
    <row r="3517" spans="1:9">
      <c r="A3517">
        <v>3516</v>
      </c>
      <c r="B3517" t="s">
        <v>3521</v>
      </c>
      <c r="C3517">
        <v>265</v>
      </c>
      <c r="D3517" s="1">
        <v>31894</v>
      </c>
      <c r="E3517" s="10">
        <v>1987</v>
      </c>
      <c r="F3517">
        <v>6</v>
      </c>
      <c r="G3517">
        <v>2</v>
      </c>
      <c r="H3517" s="12">
        <f>ufc_fighters[[#This Row],[weight_pounds]]*0.45359237</f>
        <v>120.20197805000001</v>
      </c>
      <c r="I3517" s="12">
        <f>ufc_fighters[[#This Row],[height_feet]]*30.48+ufc_fighters[[#This Row],[height_inches]]*2.54</f>
        <v>187.96</v>
      </c>
    </row>
    <row r="3518" spans="1:9">
      <c r="A3518">
        <v>3517</v>
      </c>
      <c r="B3518" t="s">
        <v>3522</v>
      </c>
      <c r="D3518" s="1"/>
      <c r="E3518" s="10">
        <v>0</v>
      </c>
      <c r="H3518" s="12">
        <f>ufc_fighters[[#This Row],[weight_pounds]]*0.45359237</f>
        <v>0</v>
      </c>
      <c r="I3518" s="12">
        <f>ufc_fighters[[#This Row],[height_feet]]*30.48+ufc_fighters[[#This Row],[height_inches]]*2.54</f>
        <v>0</v>
      </c>
    </row>
    <row r="3519" spans="1:9">
      <c r="A3519">
        <v>3518</v>
      </c>
      <c r="B3519" t="s">
        <v>3523</v>
      </c>
      <c r="C3519">
        <v>145</v>
      </c>
      <c r="D3519" s="1">
        <v>30567</v>
      </c>
      <c r="E3519" s="10">
        <v>1983</v>
      </c>
      <c r="F3519">
        <v>5</v>
      </c>
      <c r="G3519">
        <v>11</v>
      </c>
      <c r="H3519" s="12">
        <f>ufc_fighters[[#This Row],[weight_pounds]]*0.45359237</f>
        <v>65.770893650000005</v>
      </c>
      <c r="I3519" s="12">
        <f>ufc_fighters[[#This Row],[height_feet]]*30.48+ufc_fighters[[#This Row],[height_inches]]*2.54</f>
        <v>180.34</v>
      </c>
    </row>
    <row r="3520" spans="1:9">
      <c r="A3520">
        <v>3519</v>
      </c>
      <c r="B3520" t="s">
        <v>3524</v>
      </c>
      <c r="C3520">
        <v>205</v>
      </c>
      <c r="D3520" s="1">
        <v>33518</v>
      </c>
      <c r="E3520" s="10">
        <v>1991</v>
      </c>
      <c r="F3520">
        <v>6</v>
      </c>
      <c r="G3520">
        <v>2</v>
      </c>
      <c r="H3520" s="12">
        <f>ufc_fighters[[#This Row],[weight_pounds]]*0.45359237</f>
        <v>92.986435850000007</v>
      </c>
      <c r="I3520" s="12">
        <f>ufc_fighters[[#This Row],[height_feet]]*30.48+ufc_fighters[[#This Row],[height_inches]]*2.54</f>
        <v>187.96</v>
      </c>
    </row>
    <row r="3521" spans="1:9">
      <c r="A3521">
        <v>3520</v>
      </c>
      <c r="B3521" t="s">
        <v>3525</v>
      </c>
      <c r="C3521">
        <v>155</v>
      </c>
      <c r="D3521" s="1">
        <v>32064</v>
      </c>
      <c r="E3521" s="10">
        <v>1987</v>
      </c>
      <c r="F3521">
        <v>5</v>
      </c>
      <c r="G3521">
        <v>9</v>
      </c>
      <c r="H3521" s="12">
        <f>ufc_fighters[[#This Row],[weight_pounds]]*0.45359237</f>
        <v>70.306817350000003</v>
      </c>
      <c r="I3521" s="12">
        <f>ufc_fighters[[#This Row],[height_feet]]*30.48+ufc_fighters[[#This Row],[height_inches]]*2.54</f>
        <v>175.26</v>
      </c>
    </row>
    <row r="3522" spans="1:9">
      <c r="A3522">
        <v>3521</v>
      </c>
      <c r="B3522" t="s">
        <v>3526</v>
      </c>
      <c r="C3522">
        <v>185</v>
      </c>
      <c r="D3522" s="1">
        <v>30649</v>
      </c>
      <c r="E3522" s="10">
        <v>1983</v>
      </c>
      <c r="F3522">
        <v>6</v>
      </c>
      <c r="G3522">
        <v>1</v>
      </c>
      <c r="H3522" s="12">
        <f>ufc_fighters[[#This Row],[weight_pounds]]*0.45359237</f>
        <v>83.914588450000011</v>
      </c>
      <c r="I3522" s="12">
        <f>ufc_fighters[[#This Row],[height_feet]]*30.48+ufc_fighters[[#This Row],[height_inches]]*2.54</f>
        <v>185.42</v>
      </c>
    </row>
    <row r="3523" spans="1:9">
      <c r="A3523">
        <v>3522</v>
      </c>
      <c r="B3523" t="s">
        <v>3527</v>
      </c>
      <c r="C3523">
        <v>125</v>
      </c>
      <c r="D3523" s="1">
        <v>35173</v>
      </c>
      <c r="E3523" s="10">
        <v>1996</v>
      </c>
      <c r="F3523">
        <v>5</v>
      </c>
      <c r="G3523">
        <v>8</v>
      </c>
      <c r="H3523" s="12">
        <f>ufc_fighters[[#This Row],[weight_pounds]]*0.45359237</f>
        <v>56.699046250000002</v>
      </c>
      <c r="I3523" s="12">
        <f>ufc_fighters[[#This Row],[height_feet]]*30.48+ufc_fighters[[#This Row],[height_inches]]*2.54</f>
        <v>172.72</v>
      </c>
    </row>
    <row r="3524" spans="1:9">
      <c r="A3524">
        <v>3523</v>
      </c>
      <c r="B3524" t="s">
        <v>3528</v>
      </c>
      <c r="C3524">
        <v>220</v>
      </c>
      <c r="D3524" s="1"/>
      <c r="E3524" s="10">
        <v>0</v>
      </c>
      <c r="F3524">
        <v>6</v>
      </c>
      <c r="G3524">
        <v>3</v>
      </c>
      <c r="H3524" s="12">
        <f>ufc_fighters[[#This Row],[weight_pounds]]*0.45359237</f>
        <v>99.79032140000001</v>
      </c>
      <c r="I3524" s="12">
        <f>ufc_fighters[[#This Row],[height_feet]]*30.48+ufc_fighters[[#This Row],[height_inches]]*2.54</f>
        <v>190.5</v>
      </c>
    </row>
    <row r="3525" spans="1:9">
      <c r="A3525">
        <v>3524</v>
      </c>
      <c r="B3525" t="s">
        <v>3529</v>
      </c>
      <c r="C3525">
        <v>145</v>
      </c>
      <c r="D3525" s="1">
        <v>28937</v>
      </c>
      <c r="E3525" s="10">
        <v>1979</v>
      </c>
      <c r="F3525">
        <v>5</v>
      </c>
      <c r="G3525">
        <v>7</v>
      </c>
      <c r="H3525" s="12">
        <f>ufc_fighters[[#This Row],[weight_pounds]]*0.45359237</f>
        <v>65.770893650000005</v>
      </c>
      <c r="I3525" s="12">
        <f>ufc_fighters[[#This Row],[height_feet]]*30.48+ufc_fighters[[#This Row],[height_inches]]*2.54</f>
        <v>170.18</v>
      </c>
    </row>
    <row r="3526" spans="1:9">
      <c r="A3526">
        <v>3525</v>
      </c>
      <c r="B3526" t="s">
        <v>3530</v>
      </c>
      <c r="C3526">
        <v>135</v>
      </c>
      <c r="D3526" s="1">
        <v>30937</v>
      </c>
      <c r="E3526" s="10">
        <v>1984</v>
      </c>
      <c r="F3526">
        <v>5</v>
      </c>
      <c r="G3526">
        <v>6</v>
      </c>
      <c r="H3526" s="12">
        <f>ufc_fighters[[#This Row],[weight_pounds]]*0.45359237</f>
        <v>61.23496995</v>
      </c>
      <c r="I3526" s="12">
        <f>ufc_fighters[[#This Row],[height_feet]]*30.48+ufc_fighters[[#This Row],[height_inches]]*2.54</f>
        <v>167.64000000000001</v>
      </c>
    </row>
    <row r="3527" spans="1:9">
      <c r="A3527">
        <v>3526</v>
      </c>
      <c r="B3527" t="s">
        <v>3531</v>
      </c>
      <c r="C3527">
        <v>155</v>
      </c>
      <c r="D3527" s="1">
        <v>30881</v>
      </c>
      <c r="E3527" s="10">
        <v>1984</v>
      </c>
      <c r="F3527">
        <v>6</v>
      </c>
      <c r="G3527">
        <v>3</v>
      </c>
      <c r="H3527" s="12">
        <f>ufc_fighters[[#This Row],[weight_pounds]]*0.45359237</f>
        <v>70.306817350000003</v>
      </c>
      <c r="I3527" s="12">
        <f>ufc_fighters[[#This Row],[height_feet]]*30.48+ufc_fighters[[#This Row],[height_inches]]*2.54</f>
        <v>190.5</v>
      </c>
    </row>
    <row r="3528" spans="1:9">
      <c r="A3528">
        <v>3527</v>
      </c>
      <c r="B3528" t="s">
        <v>3532</v>
      </c>
      <c r="C3528">
        <v>170</v>
      </c>
      <c r="D3528" s="1">
        <v>27952</v>
      </c>
      <c r="E3528" s="10">
        <v>1976</v>
      </c>
      <c r="F3528">
        <v>6</v>
      </c>
      <c r="G3528">
        <v>0</v>
      </c>
      <c r="H3528" s="12">
        <f>ufc_fighters[[#This Row],[weight_pounds]]*0.45359237</f>
        <v>77.110702900000007</v>
      </c>
      <c r="I3528" s="12">
        <f>ufc_fighters[[#This Row],[height_feet]]*30.48+ufc_fighters[[#This Row],[height_inches]]*2.54</f>
        <v>182.88</v>
      </c>
    </row>
    <row r="3529" spans="1:9">
      <c r="A3529">
        <v>3528</v>
      </c>
      <c r="B3529" t="s">
        <v>3533</v>
      </c>
      <c r="C3529">
        <v>185</v>
      </c>
      <c r="D3529" s="1">
        <v>26492</v>
      </c>
      <c r="E3529" s="10">
        <v>1972</v>
      </c>
      <c r="F3529">
        <v>5</v>
      </c>
      <c r="G3529">
        <v>11</v>
      </c>
      <c r="H3529" s="12">
        <f>ufc_fighters[[#This Row],[weight_pounds]]*0.45359237</f>
        <v>83.914588450000011</v>
      </c>
      <c r="I3529" s="12">
        <f>ufc_fighters[[#This Row],[height_feet]]*30.48+ufc_fighters[[#This Row],[height_inches]]*2.54</f>
        <v>180.34</v>
      </c>
    </row>
    <row r="3530" spans="1:9">
      <c r="A3530">
        <v>3529</v>
      </c>
      <c r="B3530" t="s">
        <v>3534</v>
      </c>
      <c r="C3530">
        <v>139</v>
      </c>
      <c r="D3530" s="1">
        <v>29496</v>
      </c>
      <c r="E3530" s="10">
        <v>1980</v>
      </c>
      <c r="F3530">
        <v>5</v>
      </c>
      <c r="G3530">
        <v>6</v>
      </c>
      <c r="H3530" s="12">
        <f>ufc_fighters[[#This Row],[weight_pounds]]*0.45359237</f>
        <v>63.049339430000003</v>
      </c>
      <c r="I3530" s="12">
        <f>ufc_fighters[[#This Row],[height_feet]]*30.48+ufc_fighters[[#This Row],[height_inches]]*2.54</f>
        <v>167.64000000000001</v>
      </c>
    </row>
    <row r="3531" spans="1:9">
      <c r="A3531">
        <v>3530</v>
      </c>
      <c r="B3531" t="s">
        <v>3535</v>
      </c>
      <c r="C3531">
        <v>220</v>
      </c>
      <c r="D3531" s="1">
        <v>25753</v>
      </c>
      <c r="E3531" s="10">
        <v>1970</v>
      </c>
      <c r="F3531">
        <v>6</v>
      </c>
      <c r="G3531">
        <v>2</v>
      </c>
      <c r="H3531" s="12">
        <f>ufc_fighters[[#This Row],[weight_pounds]]*0.45359237</f>
        <v>99.79032140000001</v>
      </c>
      <c r="I3531" s="12">
        <f>ufc_fighters[[#This Row],[height_feet]]*30.48+ufc_fighters[[#This Row],[height_inches]]*2.54</f>
        <v>187.96</v>
      </c>
    </row>
    <row r="3532" spans="1:9">
      <c r="A3532">
        <v>3531</v>
      </c>
      <c r="B3532" t="s">
        <v>3536</v>
      </c>
      <c r="C3532">
        <v>135</v>
      </c>
      <c r="D3532" s="1">
        <v>28199</v>
      </c>
      <c r="E3532" s="10">
        <v>1977</v>
      </c>
      <c r="F3532">
        <v>5</v>
      </c>
      <c r="G3532">
        <v>4</v>
      </c>
      <c r="H3532" s="12">
        <f>ufc_fighters[[#This Row],[weight_pounds]]*0.45359237</f>
        <v>61.23496995</v>
      </c>
      <c r="I3532" s="12">
        <f>ufc_fighters[[#This Row],[height_feet]]*30.48+ufc_fighters[[#This Row],[height_inches]]*2.54</f>
        <v>162.56</v>
      </c>
    </row>
    <row r="3533" spans="1:9">
      <c r="A3533">
        <v>3532</v>
      </c>
      <c r="B3533" t="s">
        <v>3537</v>
      </c>
      <c r="C3533">
        <v>135</v>
      </c>
      <c r="D3533" s="1">
        <v>28787</v>
      </c>
      <c r="E3533" s="10">
        <v>1978</v>
      </c>
      <c r="F3533">
        <v>5</v>
      </c>
      <c r="G3533">
        <v>11</v>
      </c>
      <c r="H3533" s="12">
        <f>ufc_fighters[[#This Row],[weight_pounds]]*0.45359237</f>
        <v>61.23496995</v>
      </c>
      <c r="I3533" s="12">
        <f>ufc_fighters[[#This Row],[height_feet]]*30.48+ufc_fighters[[#This Row],[height_inches]]*2.54</f>
        <v>180.34</v>
      </c>
    </row>
    <row r="3534" spans="1:9">
      <c r="A3534">
        <v>3533</v>
      </c>
      <c r="B3534" t="s">
        <v>3538</v>
      </c>
      <c r="C3534">
        <v>145</v>
      </c>
      <c r="D3534" s="1">
        <v>33974</v>
      </c>
      <c r="E3534" s="10">
        <v>1993</v>
      </c>
      <c r="F3534">
        <v>5</v>
      </c>
      <c r="G3534">
        <v>10</v>
      </c>
      <c r="H3534" s="12">
        <f>ufc_fighters[[#This Row],[weight_pounds]]*0.45359237</f>
        <v>65.770893650000005</v>
      </c>
      <c r="I3534" s="12">
        <f>ufc_fighters[[#This Row],[height_feet]]*30.48+ufc_fighters[[#This Row],[height_inches]]*2.54</f>
        <v>177.8</v>
      </c>
    </row>
    <row r="3535" spans="1:9">
      <c r="A3535">
        <v>3534</v>
      </c>
      <c r="B3535" t="s">
        <v>3539</v>
      </c>
      <c r="C3535">
        <v>115</v>
      </c>
      <c r="D3535" s="1">
        <v>32675</v>
      </c>
      <c r="E3535" s="10">
        <v>1989</v>
      </c>
      <c r="F3535">
        <v>5</v>
      </c>
      <c r="G3535">
        <v>5</v>
      </c>
      <c r="H3535" s="12">
        <f>ufc_fighters[[#This Row],[weight_pounds]]*0.45359237</f>
        <v>52.163122550000004</v>
      </c>
      <c r="I3535" s="12">
        <f>ufc_fighters[[#This Row],[height_feet]]*30.48+ufc_fighters[[#This Row],[height_inches]]*2.54</f>
        <v>165.1</v>
      </c>
    </row>
    <row r="3536" spans="1:9">
      <c r="A3536">
        <v>3535</v>
      </c>
      <c r="B3536" t="s">
        <v>3540</v>
      </c>
      <c r="C3536">
        <v>139</v>
      </c>
      <c r="D3536" s="1"/>
      <c r="E3536" s="10">
        <v>0</v>
      </c>
      <c r="F3536">
        <v>5</v>
      </c>
      <c r="G3536">
        <v>8</v>
      </c>
      <c r="H3536" s="12">
        <f>ufc_fighters[[#This Row],[weight_pounds]]*0.45359237</f>
        <v>63.049339430000003</v>
      </c>
      <c r="I3536" s="12">
        <f>ufc_fighters[[#This Row],[height_feet]]*30.48+ufc_fighters[[#This Row],[height_inches]]*2.54</f>
        <v>172.72</v>
      </c>
    </row>
    <row r="3537" spans="1:9">
      <c r="A3537">
        <v>3536</v>
      </c>
      <c r="B3537" t="s">
        <v>3541</v>
      </c>
      <c r="C3537">
        <v>135</v>
      </c>
      <c r="D3537" s="1">
        <v>34011</v>
      </c>
      <c r="E3537" s="10">
        <v>1993</v>
      </c>
      <c r="F3537">
        <v>5</v>
      </c>
      <c r="G3537">
        <v>7</v>
      </c>
      <c r="H3537" s="12">
        <f>ufc_fighters[[#This Row],[weight_pounds]]*0.45359237</f>
        <v>61.23496995</v>
      </c>
      <c r="I3537" s="12">
        <f>ufc_fighters[[#This Row],[height_feet]]*30.48+ufc_fighters[[#This Row],[height_inches]]*2.54</f>
        <v>170.18</v>
      </c>
    </row>
    <row r="3538" spans="1:9">
      <c r="A3538">
        <v>3537</v>
      </c>
      <c r="B3538" t="s">
        <v>3542</v>
      </c>
      <c r="C3538">
        <v>145</v>
      </c>
      <c r="D3538" s="1">
        <v>32474</v>
      </c>
      <c r="E3538" s="10">
        <v>1988</v>
      </c>
      <c r="F3538">
        <v>5</v>
      </c>
      <c r="G3538">
        <v>7</v>
      </c>
      <c r="H3538" s="12">
        <f>ufc_fighters[[#This Row],[weight_pounds]]*0.45359237</f>
        <v>65.770893650000005</v>
      </c>
      <c r="I3538" s="12">
        <f>ufc_fighters[[#This Row],[height_feet]]*30.48+ufc_fighters[[#This Row],[height_inches]]*2.54</f>
        <v>170.18</v>
      </c>
    </row>
    <row r="3539" spans="1:9">
      <c r="A3539">
        <v>3538</v>
      </c>
      <c r="B3539" t="s">
        <v>3543</v>
      </c>
      <c r="C3539">
        <v>185</v>
      </c>
      <c r="D3539" s="1">
        <v>31023</v>
      </c>
      <c r="E3539" s="10">
        <v>1984</v>
      </c>
      <c r="F3539">
        <v>5</v>
      </c>
      <c r="G3539">
        <v>10</v>
      </c>
      <c r="H3539" s="12">
        <f>ufc_fighters[[#This Row],[weight_pounds]]*0.45359237</f>
        <v>83.914588450000011</v>
      </c>
      <c r="I3539" s="12">
        <f>ufc_fighters[[#This Row],[height_feet]]*30.48+ufc_fighters[[#This Row],[height_inches]]*2.54</f>
        <v>177.8</v>
      </c>
    </row>
    <row r="3540" spans="1:9">
      <c r="A3540">
        <v>3539</v>
      </c>
      <c r="B3540" t="s">
        <v>3544</v>
      </c>
      <c r="C3540">
        <v>185</v>
      </c>
      <c r="D3540" s="1">
        <v>32362</v>
      </c>
      <c r="E3540" s="10">
        <v>1988</v>
      </c>
      <c r="F3540">
        <v>5</v>
      </c>
      <c r="G3540">
        <v>9</v>
      </c>
      <c r="H3540" s="12">
        <f>ufc_fighters[[#This Row],[weight_pounds]]*0.45359237</f>
        <v>83.914588450000011</v>
      </c>
      <c r="I3540" s="12">
        <f>ufc_fighters[[#This Row],[height_feet]]*30.48+ufc_fighters[[#This Row],[height_inches]]*2.54</f>
        <v>175.26</v>
      </c>
    </row>
    <row r="3541" spans="1:9">
      <c r="A3541">
        <v>3540</v>
      </c>
      <c r="B3541" t="s">
        <v>3545</v>
      </c>
      <c r="C3541">
        <v>205</v>
      </c>
      <c r="D3541" s="1">
        <v>34796</v>
      </c>
      <c r="E3541" s="10">
        <v>1995</v>
      </c>
      <c r="F3541">
        <v>6</v>
      </c>
      <c r="G3541">
        <v>3</v>
      </c>
      <c r="H3541" s="12">
        <f>ufc_fighters[[#This Row],[weight_pounds]]*0.45359237</f>
        <v>92.986435850000007</v>
      </c>
      <c r="I3541" s="12">
        <f>ufc_fighters[[#This Row],[height_feet]]*30.48+ufc_fighters[[#This Row],[height_inches]]*2.54</f>
        <v>190.5</v>
      </c>
    </row>
    <row r="3542" spans="1:9">
      <c r="A3542">
        <v>3541</v>
      </c>
      <c r="B3542" t="s">
        <v>3546</v>
      </c>
      <c r="C3542">
        <v>770</v>
      </c>
      <c r="D3542" s="1">
        <v>22164</v>
      </c>
      <c r="E3542" s="10">
        <v>1960</v>
      </c>
      <c r="F3542">
        <v>6</v>
      </c>
      <c r="G3542">
        <v>8</v>
      </c>
      <c r="H3542" s="12">
        <f>ufc_fighters[[#This Row],[weight_pounds]]*0.45359237</f>
        <v>349.26612490000002</v>
      </c>
      <c r="I3542" s="12">
        <f>ufc_fighters[[#This Row],[height_feet]]*30.48+ufc_fighters[[#This Row],[height_inches]]*2.54</f>
        <v>203.2</v>
      </c>
    </row>
    <row r="3543" spans="1:9">
      <c r="A3543">
        <v>3542</v>
      </c>
      <c r="B3543" t="s">
        <v>3547</v>
      </c>
      <c r="C3543">
        <v>198</v>
      </c>
      <c r="D3543" s="1">
        <v>27586</v>
      </c>
      <c r="E3543" s="10">
        <v>1975</v>
      </c>
      <c r="F3543">
        <v>5</v>
      </c>
      <c r="G3543">
        <v>9</v>
      </c>
      <c r="H3543" s="12">
        <f>ufc_fighters[[#This Row],[weight_pounds]]*0.45359237</f>
        <v>89.811289260000009</v>
      </c>
      <c r="I3543" s="12">
        <f>ufc_fighters[[#This Row],[height_feet]]*30.48+ufc_fighters[[#This Row],[height_inches]]*2.54</f>
        <v>175.26</v>
      </c>
    </row>
    <row r="3544" spans="1:9">
      <c r="A3544">
        <v>3543</v>
      </c>
      <c r="B3544" t="s">
        <v>3548</v>
      </c>
      <c r="C3544">
        <v>185</v>
      </c>
      <c r="D3544" s="1">
        <v>31773</v>
      </c>
      <c r="E3544" s="10">
        <v>1986</v>
      </c>
      <c r="F3544">
        <v>6</v>
      </c>
      <c r="G3544">
        <v>1</v>
      </c>
      <c r="H3544" s="12">
        <f>ufc_fighters[[#This Row],[weight_pounds]]*0.45359237</f>
        <v>83.914588450000011</v>
      </c>
      <c r="I3544" s="12">
        <f>ufc_fighters[[#This Row],[height_feet]]*30.48+ufc_fighters[[#This Row],[height_inches]]*2.54</f>
        <v>185.42</v>
      </c>
    </row>
    <row r="3545" spans="1:9">
      <c r="A3545">
        <v>3544</v>
      </c>
      <c r="B3545" t="s">
        <v>3549</v>
      </c>
      <c r="C3545">
        <v>310</v>
      </c>
      <c r="D3545" s="1">
        <v>23293</v>
      </c>
      <c r="E3545" s="10">
        <v>1963</v>
      </c>
      <c r="F3545">
        <v>6</v>
      </c>
      <c r="G3545">
        <v>4</v>
      </c>
      <c r="H3545" s="12">
        <f>ufc_fighters[[#This Row],[weight_pounds]]*0.45359237</f>
        <v>140.61363470000001</v>
      </c>
      <c r="I3545" s="12">
        <f>ufc_fighters[[#This Row],[height_feet]]*30.48+ufc_fighters[[#This Row],[height_inches]]*2.54</f>
        <v>193.04</v>
      </c>
    </row>
    <row r="3546" spans="1:9">
      <c r="A3546">
        <v>3545</v>
      </c>
      <c r="B3546" t="s">
        <v>3550</v>
      </c>
      <c r="C3546">
        <v>165</v>
      </c>
      <c r="D3546" s="1">
        <v>20655</v>
      </c>
      <c r="E3546" s="10">
        <v>1956</v>
      </c>
      <c r="F3546">
        <v>6</v>
      </c>
      <c r="G3546">
        <v>1</v>
      </c>
      <c r="H3546" s="12">
        <f>ufc_fighters[[#This Row],[weight_pounds]]*0.45359237</f>
        <v>74.842741050000001</v>
      </c>
      <c r="I3546" s="12">
        <f>ufc_fighters[[#This Row],[height_feet]]*30.48+ufc_fighters[[#This Row],[height_inches]]*2.54</f>
        <v>185.42</v>
      </c>
    </row>
    <row r="3547" spans="1:9">
      <c r="A3547">
        <v>3546</v>
      </c>
      <c r="B3547" t="s">
        <v>3551</v>
      </c>
      <c r="C3547">
        <v>185</v>
      </c>
      <c r="D3547" s="1"/>
      <c r="E3547" s="10">
        <v>0</v>
      </c>
      <c r="F3547">
        <v>5</v>
      </c>
      <c r="G3547">
        <v>9</v>
      </c>
      <c r="H3547" s="12">
        <f>ufc_fighters[[#This Row],[weight_pounds]]*0.45359237</f>
        <v>83.914588450000011</v>
      </c>
      <c r="I3547" s="12">
        <f>ufc_fighters[[#This Row],[height_feet]]*30.48+ufc_fighters[[#This Row],[height_inches]]*2.54</f>
        <v>175.26</v>
      </c>
    </row>
    <row r="3548" spans="1:9">
      <c r="A3548">
        <v>3547</v>
      </c>
      <c r="B3548" t="s">
        <v>3552</v>
      </c>
      <c r="C3548">
        <v>205</v>
      </c>
      <c r="D3548" s="1">
        <v>28649</v>
      </c>
      <c r="E3548" s="10">
        <v>1978</v>
      </c>
      <c r="F3548">
        <v>5</v>
      </c>
      <c r="G3548">
        <v>11</v>
      </c>
      <c r="H3548" s="12">
        <f>ufc_fighters[[#This Row],[weight_pounds]]*0.45359237</f>
        <v>92.986435850000007</v>
      </c>
      <c r="I3548" s="12">
        <f>ufc_fighters[[#This Row],[height_feet]]*30.48+ufc_fighters[[#This Row],[height_inches]]*2.54</f>
        <v>180.34</v>
      </c>
    </row>
    <row r="3549" spans="1:9">
      <c r="A3549">
        <v>3548</v>
      </c>
      <c r="B3549" t="s">
        <v>3553</v>
      </c>
      <c r="C3549">
        <v>154</v>
      </c>
      <c r="D3549" s="1">
        <v>28583</v>
      </c>
      <c r="E3549" s="10">
        <v>1978</v>
      </c>
      <c r="F3549">
        <v>5</v>
      </c>
      <c r="G3549">
        <v>8</v>
      </c>
      <c r="H3549" s="12">
        <f>ufc_fighters[[#This Row],[weight_pounds]]*0.45359237</f>
        <v>69.853224980000007</v>
      </c>
      <c r="I3549" s="12">
        <f>ufc_fighters[[#This Row],[height_feet]]*30.48+ufc_fighters[[#This Row],[height_inches]]*2.54</f>
        <v>172.72</v>
      </c>
    </row>
    <row r="3550" spans="1:9">
      <c r="A3550">
        <v>3549</v>
      </c>
      <c r="B3550" t="s">
        <v>3554</v>
      </c>
      <c r="C3550">
        <v>115</v>
      </c>
      <c r="D3550" s="1">
        <v>32070</v>
      </c>
      <c r="E3550" s="10">
        <v>1987</v>
      </c>
      <c r="F3550">
        <v>5</v>
      </c>
      <c r="G3550">
        <v>7</v>
      </c>
      <c r="H3550" s="12">
        <f>ufc_fighters[[#This Row],[weight_pounds]]*0.45359237</f>
        <v>52.163122550000004</v>
      </c>
      <c r="I3550" s="12">
        <f>ufc_fighters[[#This Row],[height_feet]]*30.48+ufc_fighters[[#This Row],[height_inches]]*2.54</f>
        <v>170.18</v>
      </c>
    </row>
    <row r="3551" spans="1:9">
      <c r="A3551">
        <v>3550</v>
      </c>
      <c r="B3551" t="s">
        <v>3555</v>
      </c>
      <c r="C3551">
        <v>135</v>
      </c>
      <c r="D3551" s="1"/>
      <c r="E3551" s="10">
        <v>0</v>
      </c>
      <c r="H3551" s="12">
        <f>ufc_fighters[[#This Row],[weight_pounds]]*0.45359237</f>
        <v>61.23496995</v>
      </c>
      <c r="I3551" s="12">
        <f>ufc_fighters[[#This Row],[height_feet]]*30.48+ufc_fighters[[#This Row],[height_inches]]*2.54</f>
        <v>0</v>
      </c>
    </row>
    <row r="3552" spans="1:9">
      <c r="A3552">
        <v>3551</v>
      </c>
      <c r="B3552" t="s">
        <v>3556</v>
      </c>
      <c r="C3552">
        <v>155</v>
      </c>
      <c r="D3552" s="1">
        <v>32891</v>
      </c>
      <c r="E3552" s="10">
        <v>1990</v>
      </c>
      <c r="F3552">
        <v>6</v>
      </c>
      <c r="G3552">
        <v>0</v>
      </c>
      <c r="H3552" s="12">
        <f>ufc_fighters[[#This Row],[weight_pounds]]*0.45359237</f>
        <v>70.306817350000003</v>
      </c>
      <c r="I3552" s="12">
        <f>ufc_fighters[[#This Row],[height_feet]]*30.48+ufc_fighters[[#This Row],[height_inches]]*2.54</f>
        <v>182.88</v>
      </c>
    </row>
    <row r="3553" spans="1:9">
      <c r="A3553">
        <v>3552</v>
      </c>
      <c r="B3553" t="s">
        <v>3557</v>
      </c>
      <c r="C3553">
        <v>185</v>
      </c>
      <c r="D3553" s="1">
        <v>26535</v>
      </c>
      <c r="E3553" s="10">
        <v>1972</v>
      </c>
      <c r="F3553">
        <v>6</v>
      </c>
      <c r="G3553">
        <v>0</v>
      </c>
      <c r="H3553" s="12">
        <f>ufc_fighters[[#This Row],[weight_pounds]]*0.45359237</f>
        <v>83.914588450000011</v>
      </c>
      <c r="I3553" s="12">
        <f>ufc_fighters[[#This Row],[height_feet]]*30.48+ufc_fighters[[#This Row],[height_inches]]*2.54</f>
        <v>182.88</v>
      </c>
    </row>
    <row r="3554" spans="1:9">
      <c r="A3554">
        <v>3553</v>
      </c>
      <c r="B3554" t="s">
        <v>3558</v>
      </c>
      <c r="C3554">
        <v>170</v>
      </c>
      <c r="D3554" s="1">
        <v>27159</v>
      </c>
      <c r="E3554" s="10">
        <v>1974</v>
      </c>
      <c r="F3554">
        <v>5</v>
      </c>
      <c r="G3554">
        <v>11</v>
      </c>
      <c r="H3554" s="12">
        <f>ufc_fighters[[#This Row],[weight_pounds]]*0.45359237</f>
        <v>77.110702900000007</v>
      </c>
      <c r="I3554" s="12">
        <f>ufc_fighters[[#This Row],[height_feet]]*30.48+ufc_fighters[[#This Row],[height_inches]]*2.54</f>
        <v>180.34</v>
      </c>
    </row>
    <row r="3555" spans="1:9">
      <c r="A3555">
        <v>3554</v>
      </c>
      <c r="B3555" t="s">
        <v>3559</v>
      </c>
      <c r="C3555">
        <v>135</v>
      </c>
      <c r="D3555" s="1">
        <v>34302</v>
      </c>
      <c r="E3555" s="10">
        <v>1993</v>
      </c>
      <c r="F3555">
        <v>5</v>
      </c>
      <c r="G3555">
        <v>7</v>
      </c>
      <c r="H3555" s="12">
        <f>ufc_fighters[[#This Row],[weight_pounds]]*0.45359237</f>
        <v>61.23496995</v>
      </c>
      <c r="I3555" s="12">
        <f>ufc_fighters[[#This Row],[height_feet]]*30.48+ufc_fighters[[#This Row],[height_inches]]*2.54</f>
        <v>170.18</v>
      </c>
    </row>
    <row r="3556" spans="1:9">
      <c r="A3556">
        <v>3555</v>
      </c>
      <c r="B3556" t="s">
        <v>3560</v>
      </c>
      <c r="C3556">
        <v>135</v>
      </c>
      <c r="D3556" s="1">
        <v>31305</v>
      </c>
      <c r="E3556" s="10">
        <v>1985</v>
      </c>
      <c r="F3556">
        <v>5</v>
      </c>
      <c r="G3556">
        <v>9</v>
      </c>
      <c r="H3556" s="12">
        <f>ufc_fighters[[#This Row],[weight_pounds]]*0.45359237</f>
        <v>61.23496995</v>
      </c>
      <c r="I3556" s="12">
        <f>ufc_fighters[[#This Row],[height_feet]]*30.48+ufc_fighters[[#This Row],[height_inches]]*2.54</f>
        <v>175.26</v>
      </c>
    </row>
    <row r="3557" spans="1:9">
      <c r="A3557">
        <v>3556</v>
      </c>
      <c r="B3557" t="s">
        <v>3561</v>
      </c>
      <c r="C3557">
        <v>205</v>
      </c>
      <c r="D3557" s="1">
        <v>29418</v>
      </c>
      <c r="E3557" s="10">
        <v>1980</v>
      </c>
      <c r="H3557" s="12">
        <f>ufc_fighters[[#This Row],[weight_pounds]]*0.45359237</f>
        <v>92.986435850000007</v>
      </c>
      <c r="I3557" s="12">
        <f>ufc_fighters[[#This Row],[height_feet]]*30.48+ufc_fighters[[#This Row],[height_inches]]*2.54</f>
        <v>0</v>
      </c>
    </row>
    <row r="3558" spans="1:9">
      <c r="A3558">
        <v>3557</v>
      </c>
      <c r="B3558" t="s">
        <v>3562</v>
      </c>
      <c r="C3558">
        <v>145</v>
      </c>
      <c r="D3558" s="1">
        <v>27930</v>
      </c>
      <c r="E3558" s="10">
        <v>1976</v>
      </c>
      <c r="F3558">
        <v>5</v>
      </c>
      <c r="G3558">
        <v>6</v>
      </c>
      <c r="H3558" s="12">
        <f>ufc_fighters[[#This Row],[weight_pounds]]*0.45359237</f>
        <v>65.770893650000005</v>
      </c>
      <c r="I3558" s="12">
        <f>ufc_fighters[[#This Row],[height_feet]]*30.48+ufc_fighters[[#This Row],[height_inches]]*2.54</f>
        <v>167.64000000000001</v>
      </c>
    </row>
    <row r="3559" spans="1:9">
      <c r="A3559">
        <v>3558</v>
      </c>
      <c r="B3559" t="s">
        <v>3563</v>
      </c>
      <c r="C3559">
        <v>225</v>
      </c>
      <c r="D3559" s="1">
        <v>25449</v>
      </c>
      <c r="E3559" s="10">
        <v>1969</v>
      </c>
      <c r="F3559">
        <v>5</v>
      </c>
      <c r="G3559">
        <v>11</v>
      </c>
      <c r="H3559" s="12">
        <f>ufc_fighters[[#This Row],[weight_pounds]]*0.45359237</f>
        <v>102.05828325</v>
      </c>
      <c r="I3559" s="12">
        <f>ufc_fighters[[#This Row],[height_feet]]*30.48+ufc_fighters[[#This Row],[height_inches]]*2.54</f>
        <v>180.34</v>
      </c>
    </row>
    <row r="3560" spans="1:9">
      <c r="A3560">
        <v>3559</v>
      </c>
      <c r="B3560" t="s">
        <v>3564</v>
      </c>
      <c r="C3560">
        <v>145</v>
      </c>
      <c r="D3560" s="1">
        <v>34181</v>
      </c>
      <c r="E3560" s="10">
        <v>1993</v>
      </c>
      <c r="F3560">
        <v>5</v>
      </c>
      <c r="G3560">
        <v>8</v>
      </c>
      <c r="H3560" s="12">
        <f>ufc_fighters[[#This Row],[weight_pounds]]*0.45359237</f>
        <v>65.770893650000005</v>
      </c>
      <c r="I3560" s="12">
        <f>ufc_fighters[[#This Row],[height_feet]]*30.48+ufc_fighters[[#This Row],[height_inches]]*2.54</f>
        <v>172.72</v>
      </c>
    </row>
    <row r="3561" spans="1:9">
      <c r="A3561">
        <v>3560</v>
      </c>
      <c r="B3561" t="s">
        <v>3565</v>
      </c>
      <c r="C3561">
        <v>135</v>
      </c>
      <c r="D3561" s="1">
        <v>33289</v>
      </c>
      <c r="E3561" s="10">
        <v>1991</v>
      </c>
      <c r="F3561">
        <v>5</v>
      </c>
      <c r="G3561">
        <v>7</v>
      </c>
      <c r="H3561" s="12">
        <f>ufc_fighters[[#This Row],[weight_pounds]]*0.45359237</f>
        <v>61.23496995</v>
      </c>
      <c r="I3561" s="12">
        <f>ufc_fighters[[#This Row],[height_feet]]*30.48+ufc_fighters[[#This Row],[height_inches]]*2.54</f>
        <v>170.18</v>
      </c>
    </row>
    <row r="3562" spans="1:9">
      <c r="A3562">
        <v>3561</v>
      </c>
      <c r="B3562" t="s">
        <v>3566</v>
      </c>
      <c r="C3562">
        <v>145</v>
      </c>
      <c r="D3562" s="1">
        <v>31591</v>
      </c>
      <c r="E3562" s="10">
        <v>1986</v>
      </c>
      <c r="F3562">
        <v>5</v>
      </c>
      <c r="G3562">
        <v>9</v>
      </c>
      <c r="H3562" s="12">
        <f>ufc_fighters[[#This Row],[weight_pounds]]*0.45359237</f>
        <v>65.770893650000005</v>
      </c>
      <c r="I3562" s="12">
        <f>ufc_fighters[[#This Row],[height_feet]]*30.48+ufc_fighters[[#This Row],[height_inches]]*2.54</f>
        <v>175.26</v>
      </c>
    </row>
    <row r="3563" spans="1:9">
      <c r="A3563">
        <v>3562</v>
      </c>
      <c r="B3563" t="s">
        <v>3567</v>
      </c>
      <c r="C3563">
        <v>170</v>
      </c>
      <c r="D3563" s="1">
        <v>31131</v>
      </c>
      <c r="E3563" s="10">
        <v>1985</v>
      </c>
      <c r="F3563">
        <v>5</v>
      </c>
      <c r="G3563">
        <v>11</v>
      </c>
      <c r="H3563" s="12">
        <f>ufc_fighters[[#This Row],[weight_pounds]]*0.45359237</f>
        <v>77.110702900000007</v>
      </c>
      <c r="I3563" s="12">
        <f>ufc_fighters[[#This Row],[height_feet]]*30.48+ufc_fighters[[#This Row],[height_inches]]*2.54</f>
        <v>180.34</v>
      </c>
    </row>
    <row r="3564" spans="1:9">
      <c r="A3564">
        <v>3563</v>
      </c>
      <c r="B3564" t="s">
        <v>3568</v>
      </c>
      <c r="C3564">
        <v>220</v>
      </c>
      <c r="D3564" s="1"/>
      <c r="E3564" s="10">
        <v>0</v>
      </c>
      <c r="F3564">
        <v>5</v>
      </c>
      <c r="G3564">
        <v>11</v>
      </c>
      <c r="H3564" s="12">
        <f>ufc_fighters[[#This Row],[weight_pounds]]*0.45359237</f>
        <v>99.79032140000001</v>
      </c>
      <c r="I3564" s="12">
        <f>ufc_fighters[[#This Row],[height_feet]]*30.48+ufc_fighters[[#This Row],[height_inches]]*2.54</f>
        <v>180.34</v>
      </c>
    </row>
    <row r="3565" spans="1:9">
      <c r="A3565">
        <v>3564</v>
      </c>
      <c r="B3565" t="s">
        <v>3569</v>
      </c>
      <c r="C3565">
        <v>185</v>
      </c>
      <c r="D3565" s="1">
        <v>29346</v>
      </c>
      <c r="E3565" s="10">
        <v>1980</v>
      </c>
      <c r="F3565">
        <v>6</v>
      </c>
      <c r="G3565">
        <v>1</v>
      </c>
      <c r="H3565" s="12">
        <f>ufc_fighters[[#This Row],[weight_pounds]]*0.45359237</f>
        <v>83.914588450000011</v>
      </c>
      <c r="I3565" s="12">
        <f>ufc_fighters[[#This Row],[height_feet]]*30.48+ufc_fighters[[#This Row],[height_inches]]*2.54</f>
        <v>185.42</v>
      </c>
    </row>
    <row r="3566" spans="1:9">
      <c r="A3566">
        <v>3565</v>
      </c>
      <c r="B3566" t="s">
        <v>3570</v>
      </c>
      <c r="C3566">
        <v>145</v>
      </c>
      <c r="D3566" s="1">
        <v>34108</v>
      </c>
      <c r="E3566" s="10">
        <v>1993</v>
      </c>
      <c r="F3566">
        <v>5</v>
      </c>
      <c r="G3566">
        <v>9</v>
      </c>
      <c r="H3566" s="12">
        <f>ufc_fighters[[#This Row],[weight_pounds]]*0.45359237</f>
        <v>65.770893650000005</v>
      </c>
      <c r="I3566" s="12">
        <f>ufc_fighters[[#This Row],[height_feet]]*30.48+ufc_fighters[[#This Row],[height_inches]]*2.54</f>
        <v>175.26</v>
      </c>
    </row>
    <row r="3567" spans="1:9">
      <c r="A3567">
        <v>3566</v>
      </c>
      <c r="B3567" t="s">
        <v>3571</v>
      </c>
      <c r="C3567">
        <v>225</v>
      </c>
      <c r="D3567" s="1">
        <v>27941</v>
      </c>
      <c r="E3567" s="10">
        <v>1976</v>
      </c>
      <c r="F3567">
        <v>6</v>
      </c>
      <c r="G3567">
        <v>2</v>
      </c>
      <c r="H3567" s="12">
        <f>ufc_fighters[[#This Row],[weight_pounds]]*0.45359237</f>
        <v>102.05828325</v>
      </c>
      <c r="I3567" s="12">
        <f>ufc_fighters[[#This Row],[height_feet]]*30.48+ufc_fighters[[#This Row],[height_inches]]*2.54</f>
        <v>187.96</v>
      </c>
    </row>
    <row r="3568" spans="1:9">
      <c r="A3568">
        <v>3567</v>
      </c>
      <c r="B3568" t="s">
        <v>3572</v>
      </c>
      <c r="C3568">
        <v>205</v>
      </c>
      <c r="D3568" s="1">
        <v>34044</v>
      </c>
      <c r="E3568" s="10">
        <v>1993</v>
      </c>
      <c r="H3568" s="12">
        <f>ufc_fighters[[#This Row],[weight_pounds]]*0.45359237</f>
        <v>92.986435850000007</v>
      </c>
      <c r="I3568" s="12">
        <f>ufc_fighters[[#This Row],[height_feet]]*30.48+ufc_fighters[[#This Row],[height_inches]]*2.54</f>
        <v>0</v>
      </c>
    </row>
    <row r="3569" spans="1:9">
      <c r="A3569">
        <v>3568</v>
      </c>
      <c r="B3569" t="s">
        <v>3573</v>
      </c>
      <c r="C3569">
        <v>185</v>
      </c>
      <c r="D3569" s="1">
        <v>29939</v>
      </c>
      <c r="E3569" s="10">
        <v>1981</v>
      </c>
      <c r="F3569">
        <v>6</v>
      </c>
      <c r="G3569">
        <v>2</v>
      </c>
      <c r="H3569" s="12">
        <f>ufc_fighters[[#This Row],[weight_pounds]]*0.45359237</f>
        <v>83.914588450000011</v>
      </c>
      <c r="I3569" s="12">
        <f>ufc_fighters[[#This Row],[height_feet]]*30.48+ufc_fighters[[#This Row],[height_inches]]*2.54</f>
        <v>187.96</v>
      </c>
    </row>
    <row r="3570" spans="1:9">
      <c r="A3570">
        <v>3569</v>
      </c>
      <c r="B3570" t="s">
        <v>3574</v>
      </c>
      <c r="C3570">
        <v>135</v>
      </c>
      <c r="D3570" s="1">
        <v>32100</v>
      </c>
      <c r="E3570" s="10">
        <v>1987</v>
      </c>
      <c r="F3570">
        <v>5</v>
      </c>
      <c r="G3570">
        <v>8</v>
      </c>
      <c r="H3570" s="12">
        <f>ufc_fighters[[#This Row],[weight_pounds]]*0.45359237</f>
        <v>61.23496995</v>
      </c>
      <c r="I3570" s="12">
        <f>ufc_fighters[[#This Row],[height_feet]]*30.48+ufc_fighters[[#This Row],[height_inches]]*2.54</f>
        <v>172.72</v>
      </c>
    </row>
    <row r="3571" spans="1:9">
      <c r="A3571">
        <v>3570</v>
      </c>
      <c r="B3571" t="s">
        <v>3575</v>
      </c>
      <c r="C3571">
        <v>170</v>
      </c>
      <c r="D3571" s="1">
        <v>31907</v>
      </c>
      <c r="E3571" s="10">
        <v>1987</v>
      </c>
      <c r="F3571">
        <v>5</v>
      </c>
      <c r="G3571">
        <v>11</v>
      </c>
      <c r="H3571" s="12">
        <f>ufc_fighters[[#This Row],[weight_pounds]]*0.45359237</f>
        <v>77.110702900000007</v>
      </c>
      <c r="I3571" s="12">
        <f>ufc_fighters[[#This Row],[height_feet]]*30.48+ufc_fighters[[#This Row],[height_inches]]*2.54</f>
        <v>180.34</v>
      </c>
    </row>
    <row r="3572" spans="1:9">
      <c r="A3572">
        <v>3571</v>
      </c>
      <c r="B3572" t="s">
        <v>3576</v>
      </c>
      <c r="C3572">
        <v>170</v>
      </c>
      <c r="D3572" s="1">
        <v>31757</v>
      </c>
      <c r="E3572" s="10">
        <v>1986</v>
      </c>
      <c r="F3572">
        <v>5</v>
      </c>
      <c r="G3572">
        <v>11</v>
      </c>
      <c r="H3572" s="12">
        <f>ufc_fighters[[#This Row],[weight_pounds]]*0.45359237</f>
        <v>77.110702900000007</v>
      </c>
      <c r="I3572" s="12">
        <f>ufc_fighters[[#This Row],[height_feet]]*30.48+ufc_fighters[[#This Row],[height_inches]]*2.54</f>
        <v>180.34</v>
      </c>
    </row>
    <row r="3573" spans="1:9">
      <c r="A3573">
        <v>3572</v>
      </c>
      <c r="B3573" t="s">
        <v>3577</v>
      </c>
      <c r="C3573">
        <v>145</v>
      </c>
      <c r="D3573" s="1">
        <v>35312</v>
      </c>
      <c r="E3573" s="10">
        <v>1996</v>
      </c>
      <c r="F3573">
        <v>5</v>
      </c>
      <c r="G3573">
        <v>10</v>
      </c>
      <c r="H3573" s="12">
        <f>ufc_fighters[[#This Row],[weight_pounds]]*0.45359237</f>
        <v>65.770893650000005</v>
      </c>
      <c r="I3573" s="12">
        <f>ufc_fighters[[#This Row],[height_feet]]*30.48+ufc_fighters[[#This Row],[height_inches]]*2.54</f>
        <v>177.8</v>
      </c>
    </row>
    <row r="3574" spans="1:9">
      <c r="A3574">
        <v>3573</v>
      </c>
      <c r="B3574" t="s">
        <v>3578</v>
      </c>
      <c r="C3574">
        <v>170</v>
      </c>
      <c r="D3574" s="1">
        <v>31541</v>
      </c>
      <c r="E3574" s="10">
        <v>1986</v>
      </c>
      <c r="F3574">
        <v>5</v>
      </c>
      <c r="G3574">
        <v>11</v>
      </c>
      <c r="H3574" s="12">
        <f>ufc_fighters[[#This Row],[weight_pounds]]*0.45359237</f>
        <v>77.110702900000007</v>
      </c>
      <c r="I3574" s="12">
        <f>ufc_fighters[[#This Row],[height_feet]]*30.48+ufc_fighters[[#This Row],[height_inches]]*2.54</f>
        <v>180.34</v>
      </c>
    </row>
    <row r="3575" spans="1:9">
      <c r="A3575">
        <v>3574</v>
      </c>
      <c r="B3575" t="s">
        <v>3579</v>
      </c>
      <c r="C3575">
        <v>145</v>
      </c>
      <c r="D3575" s="1">
        <v>32856</v>
      </c>
      <c r="E3575" s="10">
        <v>1989</v>
      </c>
      <c r="F3575">
        <v>5</v>
      </c>
      <c r="G3575">
        <v>7</v>
      </c>
      <c r="H3575" s="12">
        <f>ufc_fighters[[#This Row],[weight_pounds]]*0.45359237</f>
        <v>65.770893650000005</v>
      </c>
      <c r="I3575" s="12">
        <f>ufc_fighters[[#This Row],[height_feet]]*30.48+ufc_fighters[[#This Row],[height_inches]]*2.54</f>
        <v>170.18</v>
      </c>
    </row>
    <row r="3576" spans="1:9">
      <c r="A3576">
        <v>3575</v>
      </c>
      <c r="B3576" t="s">
        <v>3580</v>
      </c>
      <c r="C3576">
        <v>170</v>
      </c>
      <c r="D3576" s="1">
        <v>33086</v>
      </c>
      <c r="E3576" s="10">
        <v>1990</v>
      </c>
      <c r="F3576">
        <v>6</v>
      </c>
      <c r="G3576">
        <v>0</v>
      </c>
      <c r="H3576" s="12">
        <f>ufc_fighters[[#This Row],[weight_pounds]]*0.45359237</f>
        <v>77.110702900000007</v>
      </c>
      <c r="I3576" s="12">
        <f>ufc_fighters[[#This Row],[height_feet]]*30.48+ufc_fighters[[#This Row],[height_inches]]*2.54</f>
        <v>182.88</v>
      </c>
    </row>
    <row r="3577" spans="1:9">
      <c r="A3577">
        <v>3576</v>
      </c>
      <c r="B3577" t="s">
        <v>3581</v>
      </c>
      <c r="C3577">
        <v>170</v>
      </c>
      <c r="D3577" s="1">
        <v>29432</v>
      </c>
      <c r="E3577" s="10">
        <v>1980</v>
      </c>
      <c r="F3577">
        <v>5</v>
      </c>
      <c r="G3577">
        <v>9</v>
      </c>
      <c r="H3577" s="12">
        <f>ufc_fighters[[#This Row],[weight_pounds]]*0.45359237</f>
        <v>77.110702900000007</v>
      </c>
      <c r="I3577" s="12">
        <f>ufc_fighters[[#This Row],[height_feet]]*30.48+ufc_fighters[[#This Row],[height_inches]]*2.54</f>
        <v>175.26</v>
      </c>
    </row>
    <row r="3578" spans="1:9">
      <c r="A3578">
        <v>3577</v>
      </c>
      <c r="B3578" t="s">
        <v>3582</v>
      </c>
      <c r="C3578">
        <v>205</v>
      </c>
      <c r="D3578" s="1">
        <v>28012</v>
      </c>
      <c r="E3578" s="10">
        <v>1976</v>
      </c>
      <c r="F3578">
        <v>6</v>
      </c>
      <c r="G3578">
        <v>2</v>
      </c>
      <c r="H3578" s="12">
        <f>ufc_fighters[[#This Row],[weight_pounds]]*0.45359237</f>
        <v>92.986435850000007</v>
      </c>
      <c r="I3578" s="12">
        <f>ufc_fighters[[#This Row],[height_feet]]*30.48+ufc_fighters[[#This Row],[height_inches]]*2.54</f>
        <v>187.96</v>
      </c>
    </row>
    <row r="3579" spans="1:9">
      <c r="A3579">
        <v>3578</v>
      </c>
      <c r="B3579" t="s">
        <v>3583</v>
      </c>
      <c r="C3579">
        <v>230</v>
      </c>
      <c r="D3579" s="1">
        <v>26917</v>
      </c>
      <c r="E3579" s="10">
        <v>1973</v>
      </c>
      <c r="F3579">
        <v>6</v>
      </c>
      <c r="G3579">
        <v>1</v>
      </c>
      <c r="H3579" s="12">
        <f>ufc_fighters[[#This Row],[weight_pounds]]*0.45359237</f>
        <v>104.32624510000001</v>
      </c>
      <c r="I3579" s="12">
        <f>ufc_fighters[[#This Row],[height_feet]]*30.48+ufc_fighters[[#This Row],[height_inches]]*2.54</f>
        <v>185.42</v>
      </c>
    </row>
    <row r="3580" spans="1:9">
      <c r="A3580">
        <v>3579</v>
      </c>
      <c r="B3580" t="s">
        <v>3584</v>
      </c>
      <c r="C3580">
        <v>155</v>
      </c>
      <c r="D3580" s="1">
        <v>32942</v>
      </c>
      <c r="E3580" s="10">
        <v>1990</v>
      </c>
      <c r="F3580">
        <v>5</v>
      </c>
      <c r="G3580">
        <v>11</v>
      </c>
      <c r="H3580" s="12">
        <f>ufc_fighters[[#This Row],[weight_pounds]]*0.45359237</f>
        <v>70.306817350000003</v>
      </c>
      <c r="I3580" s="12">
        <f>ufc_fighters[[#This Row],[height_feet]]*30.48+ufc_fighters[[#This Row],[height_inches]]*2.54</f>
        <v>180.34</v>
      </c>
    </row>
    <row r="3581" spans="1:9">
      <c r="A3581">
        <v>3580</v>
      </c>
      <c r="B3581" t="s">
        <v>3585</v>
      </c>
      <c r="C3581">
        <v>125</v>
      </c>
      <c r="D3581" s="1">
        <v>33276</v>
      </c>
      <c r="E3581" s="10">
        <v>1991</v>
      </c>
      <c r="F3581">
        <v>5</v>
      </c>
      <c r="G3581">
        <v>5</v>
      </c>
      <c r="H3581" s="12">
        <f>ufc_fighters[[#This Row],[weight_pounds]]*0.45359237</f>
        <v>56.699046250000002</v>
      </c>
      <c r="I3581" s="12">
        <f>ufc_fighters[[#This Row],[height_feet]]*30.48+ufc_fighters[[#This Row],[height_inches]]*2.54</f>
        <v>165.1</v>
      </c>
    </row>
    <row r="3582" spans="1:9">
      <c r="A3582">
        <v>3581</v>
      </c>
      <c r="B3582" t="s">
        <v>3586</v>
      </c>
      <c r="C3582">
        <v>115</v>
      </c>
      <c r="D3582" s="1">
        <v>32733</v>
      </c>
      <c r="E3582" s="10">
        <v>1989</v>
      </c>
      <c r="F3582">
        <v>5</v>
      </c>
      <c r="G3582">
        <v>4</v>
      </c>
      <c r="H3582" s="12">
        <f>ufc_fighters[[#This Row],[weight_pounds]]*0.45359237</f>
        <v>52.163122550000004</v>
      </c>
      <c r="I3582" s="12">
        <f>ufc_fighters[[#This Row],[height_feet]]*30.48+ufc_fighters[[#This Row],[height_inches]]*2.54</f>
        <v>162.56</v>
      </c>
    </row>
    <row r="3583" spans="1:9">
      <c r="A3583">
        <v>3582</v>
      </c>
      <c r="B3583" t="s">
        <v>3587</v>
      </c>
      <c r="C3583">
        <v>125</v>
      </c>
      <c r="D3583" s="1">
        <v>32384</v>
      </c>
      <c r="E3583" s="10">
        <v>1988</v>
      </c>
      <c r="F3583">
        <v>5</v>
      </c>
      <c r="G3583">
        <v>4</v>
      </c>
      <c r="H3583" s="12">
        <f>ufc_fighters[[#This Row],[weight_pounds]]*0.45359237</f>
        <v>56.699046250000002</v>
      </c>
      <c r="I3583" s="12">
        <f>ufc_fighters[[#This Row],[height_feet]]*30.48+ufc_fighters[[#This Row],[height_inches]]*2.54</f>
        <v>162.56</v>
      </c>
    </row>
    <row r="3584" spans="1:9">
      <c r="A3584">
        <v>3583</v>
      </c>
      <c r="B3584" t="s">
        <v>3588</v>
      </c>
      <c r="C3584">
        <v>155</v>
      </c>
      <c r="D3584" s="1">
        <v>35510</v>
      </c>
      <c r="E3584" s="10">
        <v>1997</v>
      </c>
      <c r="F3584">
        <v>6</v>
      </c>
      <c r="G3584">
        <v>1</v>
      </c>
      <c r="H3584" s="12">
        <f>ufc_fighters[[#This Row],[weight_pounds]]*0.45359237</f>
        <v>70.306817350000003</v>
      </c>
      <c r="I3584" s="12">
        <f>ufc_fighters[[#This Row],[height_feet]]*30.48+ufc_fighters[[#This Row],[height_inches]]*2.54</f>
        <v>185.42</v>
      </c>
    </row>
    <row r="3585" spans="1:9">
      <c r="A3585">
        <v>3584</v>
      </c>
      <c r="B3585" t="s">
        <v>3589</v>
      </c>
      <c r="C3585">
        <v>205</v>
      </c>
      <c r="D3585" s="1"/>
      <c r="E3585" s="10">
        <v>0</v>
      </c>
      <c r="H3585" s="12">
        <f>ufc_fighters[[#This Row],[weight_pounds]]*0.45359237</f>
        <v>92.986435850000007</v>
      </c>
      <c r="I3585" s="12">
        <f>ufc_fighters[[#This Row],[height_feet]]*30.48+ufc_fighters[[#This Row],[height_inches]]*2.54</f>
        <v>0</v>
      </c>
    </row>
    <row r="3586" spans="1:9">
      <c r="A3586">
        <v>3585</v>
      </c>
      <c r="B3586" t="s">
        <v>3590</v>
      </c>
      <c r="C3586">
        <v>205</v>
      </c>
      <c r="D3586" s="1">
        <v>28185</v>
      </c>
      <c r="E3586" s="10">
        <v>1977</v>
      </c>
      <c r="F3586">
        <v>6</v>
      </c>
      <c r="G3586">
        <v>2</v>
      </c>
      <c r="H3586" s="12">
        <f>ufc_fighters[[#This Row],[weight_pounds]]*0.45359237</f>
        <v>92.986435850000007</v>
      </c>
      <c r="I3586" s="12">
        <f>ufc_fighters[[#This Row],[height_feet]]*30.48+ufc_fighters[[#This Row],[height_inches]]*2.54</f>
        <v>187.96</v>
      </c>
    </row>
    <row r="3587" spans="1:9">
      <c r="A3587">
        <v>3586</v>
      </c>
      <c r="B3587" t="s">
        <v>3591</v>
      </c>
      <c r="C3587">
        <v>185</v>
      </c>
      <c r="D3587" s="1">
        <v>31522</v>
      </c>
      <c r="E3587" s="10">
        <v>1986</v>
      </c>
      <c r="F3587">
        <v>6</v>
      </c>
      <c r="G3587">
        <v>3</v>
      </c>
      <c r="H3587" s="12">
        <f>ufc_fighters[[#This Row],[weight_pounds]]*0.45359237</f>
        <v>83.914588450000011</v>
      </c>
      <c r="I3587" s="12">
        <f>ufc_fighters[[#This Row],[height_feet]]*30.48+ufc_fighters[[#This Row],[height_inches]]*2.54</f>
        <v>190.5</v>
      </c>
    </row>
    <row r="3588" spans="1:9">
      <c r="A3588">
        <v>3587</v>
      </c>
      <c r="B3588" t="s">
        <v>3592</v>
      </c>
      <c r="C3588">
        <v>145</v>
      </c>
      <c r="D3588" s="1">
        <v>30133</v>
      </c>
      <c r="E3588" s="10">
        <v>1982</v>
      </c>
      <c r="F3588">
        <v>5</v>
      </c>
      <c r="G3588">
        <v>6</v>
      </c>
      <c r="H3588" s="12">
        <f>ufc_fighters[[#This Row],[weight_pounds]]*0.45359237</f>
        <v>65.770893650000005</v>
      </c>
      <c r="I3588" s="12">
        <f>ufc_fighters[[#This Row],[height_feet]]*30.48+ufc_fighters[[#This Row],[height_inches]]*2.54</f>
        <v>167.64000000000001</v>
      </c>
    </row>
    <row r="3589" spans="1:9">
      <c r="A3589">
        <v>3588</v>
      </c>
      <c r="B3589" t="s">
        <v>3593</v>
      </c>
      <c r="C3589">
        <v>170</v>
      </c>
      <c r="D3589" s="1">
        <v>31427</v>
      </c>
      <c r="E3589" s="10">
        <v>1986</v>
      </c>
      <c r="F3589">
        <v>5</v>
      </c>
      <c r="G3589">
        <v>11</v>
      </c>
      <c r="H3589" s="12">
        <f>ufc_fighters[[#This Row],[weight_pounds]]*0.45359237</f>
        <v>77.110702900000007</v>
      </c>
      <c r="I3589" s="12">
        <f>ufc_fighters[[#This Row],[height_feet]]*30.48+ufc_fighters[[#This Row],[height_inches]]*2.54</f>
        <v>180.34</v>
      </c>
    </row>
    <row r="3590" spans="1:9">
      <c r="A3590">
        <v>3589</v>
      </c>
      <c r="B3590" t="s">
        <v>3594</v>
      </c>
      <c r="C3590">
        <v>199</v>
      </c>
      <c r="D3590" s="1"/>
      <c r="E3590" s="10">
        <v>0</v>
      </c>
      <c r="F3590">
        <v>6</v>
      </c>
      <c r="G3590">
        <v>1</v>
      </c>
      <c r="H3590" s="12">
        <f>ufc_fighters[[#This Row],[weight_pounds]]*0.45359237</f>
        <v>90.264881630000005</v>
      </c>
      <c r="I3590" s="12">
        <f>ufc_fighters[[#This Row],[height_feet]]*30.48+ufc_fighters[[#This Row],[height_inches]]*2.54</f>
        <v>185.42</v>
      </c>
    </row>
    <row r="3591" spans="1:9">
      <c r="A3591">
        <v>3590</v>
      </c>
      <c r="B3591" t="s">
        <v>3595</v>
      </c>
      <c r="C3591">
        <v>170</v>
      </c>
      <c r="D3591" s="1">
        <v>29285</v>
      </c>
      <c r="E3591" s="10">
        <v>1980</v>
      </c>
      <c r="H3591" s="12">
        <f>ufc_fighters[[#This Row],[weight_pounds]]*0.45359237</f>
        <v>77.110702900000007</v>
      </c>
      <c r="I3591" s="12">
        <f>ufc_fighters[[#This Row],[height_feet]]*30.48+ufc_fighters[[#This Row],[height_inches]]*2.54</f>
        <v>0</v>
      </c>
    </row>
    <row r="3592" spans="1:9">
      <c r="A3592">
        <v>3591</v>
      </c>
      <c r="B3592" t="s">
        <v>3596</v>
      </c>
      <c r="C3592">
        <v>205</v>
      </c>
      <c r="D3592" s="1"/>
      <c r="E3592" s="10">
        <v>0</v>
      </c>
      <c r="F3592">
        <v>6</v>
      </c>
      <c r="G3592">
        <v>0</v>
      </c>
      <c r="H3592" s="12">
        <f>ufc_fighters[[#This Row],[weight_pounds]]*0.45359237</f>
        <v>92.986435850000007</v>
      </c>
      <c r="I3592" s="12">
        <f>ufc_fighters[[#This Row],[height_feet]]*30.48+ufc_fighters[[#This Row],[height_inches]]*2.54</f>
        <v>182.88</v>
      </c>
    </row>
    <row r="3593" spans="1:9">
      <c r="A3593">
        <v>3592</v>
      </c>
      <c r="B3593" t="s">
        <v>3597</v>
      </c>
      <c r="C3593">
        <v>155</v>
      </c>
      <c r="D3593" s="1">
        <v>28696</v>
      </c>
      <c r="E3593" s="10">
        <v>1978</v>
      </c>
      <c r="F3593">
        <v>5</v>
      </c>
      <c r="G3593">
        <v>8</v>
      </c>
      <c r="H3593" s="12">
        <f>ufc_fighters[[#This Row],[weight_pounds]]*0.45359237</f>
        <v>70.306817350000003</v>
      </c>
      <c r="I3593" s="12">
        <f>ufc_fighters[[#This Row],[height_feet]]*30.48+ufc_fighters[[#This Row],[height_inches]]*2.54</f>
        <v>172.72</v>
      </c>
    </row>
    <row r="3594" spans="1:9">
      <c r="A3594">
        <v>3593</v>
      </c>
      <c r="B3594" t="s">
        <v>3598</v>
      </c>
      <c r="C3594">
        <v>145</v>
      </c>
      <c r="D3594" s="1"/>
      <c r="E3594" s="10">
        <v>0</v>
      </c>
      <c r="H3594" s="12">
        <f>ufc_fighters[[#This Row],[weight_pounds]]*0.45359237</f>
        <v>65.770893650000005</v>
      </c>
      <c r="I3594" s="12">
        <f>ufc_fighters[[#This Row],[height_feet]]*30.48+ufc_fighters[[#This Row],[height_inches]]*2.54</f>
        <v>0</v>
      </c>
    </row>
    <row r="3595" spans="1:9">
      <c r="A3595">
        <v>3594</v>
      </c>
      <c r="B3595" t="s">
        <v>3599</v>
      </c>
      <c r="C3595">
        <v>185</v>
      </c>
      <c r="D3595" s="1"/>
      <c r="E3595" s="10">
        <v>0</v>
      </c>
      <c r="F3595">
        <v>5</v>
      </c>
      <c r="G3595">
        <v>9</v>
      </c>
      <c r="H3595" s="12">
        <f>ufc_fighters[[#This Row],[weight_pounds]]*0.45359237</f>
        <v>83.914588450000011</v>
      </c>
      <c r="I3595" s="12">
        <f>ufc_fighters[[#This Row],[height_feet]]*30.48+ufc_fighters[[#This Row],[height_inches]]*2.54</f>
        <v>175.26</v>
      </c>
    </row>
    <row r="3596" spans="1:9">
      <c r="A3596">
        <v>3595</v>
      </c>
      <c r="B3596" t="s">
        <v>3600</v>
      </c>
      <c r="C3596">
        <v>155</v>
      </c>
      <c r="D3596" s="1">
        <v>33698</v>
      </c>
      <c r="E3596" s="10">
        <v>1992</v>
      </c>
      <c r="F3596">
        <v>5</v>
      </c>
      <c r="G3596">
        <v>7</v>
      </c>
      <c r="H3596" s="12">
        <f>ufc_fighters[[#This Row],[weight_pounds]]*0.45359237</f>
        <v>70.306817350000003</v>
      </c>
      <c r="I3596" s="12">
        <f>ufc_fighters[[#This Row],[height_feet]]*30.48+ufc_fighters[[#This Row],[height_inches]]*2.54</f>
        <v>170.18</v>
      </c>
    </row>
    <row r="3597" spans="1:9">
      <c r="A3597">
        <v>3596</v>
      </c>
      <c r="B3597" t="s">
        <v>3601</v>
      </c>
      <c r="C3597">
        <v>205</v>
      </c>
      <c r="D3597" s="1">
        <v>30128</v>
      </c>
      <c r="E3597" s="10">
        <v>1982</v>
      </c>
      <c r="F3597">
        <v>6</v>
      </c>
      <c r="G3597">
        <v>2</v>
      </c>
      <c r="H3597" s="12">
        <f>ufc_fighters[[#This Row],[weight_pounds]]*0.45359237</f>
        <v>92.986435850000007</v>
      </c>
      <c r="I3597" s="12">
        <f>ufc_fighters[[#This Row],[height_feet]]*30.48+ufc_fighters[[#This Row],[height_inches]]*2.54</f>
        <v>187.96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Q5719"/>
  <sheetViews>
    <sheetView workbookViewId="0">
      <selection activeCell="O10" sqref="O10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  <col min="7" max="7" width="11.7109375" customWidth="1"/>
    <col min="8" max="8" width="6.5703125" customWidth="1"/>
    <col min="9" max="10" width="4.42578125" customWidth="1"/>
    <col min="14" max="14" width="10.7109375" style="19" bestFit="1" customWidth="1"/>
    <col min="16" max="16" width="19.42578125" customWidth="1"/>
  </cols>
  <sheetData>
    <row r="1" spans="1:17">
      <c r="A1" t="s">
        <v>3875</v>
      </c>
      <c r="B1" t="s">
        <v>3876</v>
      </c>
      <c r="C1" t="s">
        <v>3907</v>
      </c>
      <c r="D1" t="s">
        <v>4171</v>
      </c>
      <c r="E1" t="s">
        <v>4174</v>
      </c>
      <c r="G1" t="s">
        <v>4170</v>
      </c>
      <c r="H1">
        <f>COUNTA(duplicity[date])</f>
        <v>5718</v>
      </c>
      <c r="K1" s="20" t="s">
        <v>4197</v>
      </c>
      <c r="N1" s="21" t="s">
        <v>4202</v>
      </c>
    </row>
    <row r="2" spans="1:17">
      <c r="A2">
        <v>1174</v>
      </c>
      <c r="B2">
        <v>745</v>
      </c>
      <c r="C2" s="3">
        <v>34404</v>
      </c>
      <c r="D2" s="5" t="str">
        <f>duplicity[[#This Row],[r_fighter_id]]&amp;"/"&amp;duplicity[[#This Row],[b_fighter_id]]&amp;duplicity[[#This Row],[date]]</f>
        <v>1174/74534404</v>
      </c>
      <c r="E2">
        <f>COUNTIF(duplicity[duplicitní texty],duplicity[[#This Row],[duplicitní texty]])</f>
        <v>1</v>
      </c>
      <c r="K2" s="13">
        <v>3534</v>
      </c>
      <c r="N2" s="19">
        <v>43624</v>
      </c>
      <c r="P2" s="7" t="s">
        <v>3907</v>
      </c>
      <c r="Q2" s="7" t="s">
        <v>3602</v>
      </c>
    </row>
    <row r="3" spans="1:17">
      <c r="A3">
        <v>1174</v>
      </c>
      <c r="B3">
        <v>2442</v>
      </c>
      <c r="C3" s="3">
        <v>34404</v>
      </c>
      <c r="D3" s="5" t="str">
        <f>duplicity[[#This Row],[r_fighter_id]]&amp;"/"&amp;duplicity[[#This Row],[b_fighter_id]]&amp;duplicity[[#This Row],[date]]</f>
        <v>1174/244234404</v>
      </c>
      <c r="E3">
        <f>COUNTIF(duplicity[duplicitní texty],duplicity[[#This Row],[duplicitní texty]])</f>
        <v>1</v>
      </c>
      <c r="K3" s="15">
        <v>1957</v>
      </c>
      <c r="N3" s="19">
        <v>42119</v>
      </c>
      <c r="P3" s="17">
        <v>43624</v>
      </c>
      <c r="Q3" s="14">
        <v>8</v>
      </c>
    </row>
    <row r="4" spans="1:17">
      <c r="A4">
        <v>1174</v>
      </c>
      <c r="B4">
        <v>1434</v>
      </c>
      <c r="C4" s="3">
        <v>34404</v>
      </c>
      <c r="D4" s="5" t="str">
        <f>duplicity[[#This Row],[r_fighter_id]]&amp;"/"&amp;duplicity[[#This Row],[b_fighter_id]]&amp;duplicity[[#This Row],[date]]</f>
        <v>1174/143434404</v>
      </c>
      <c r="E4">
        <f>COUNTIF(duplicity[duplicitní texty],duplicity[[#This Row],[duplicitní texty]])</f>
        <v>1</v>
      </c>
      <c r="K4" s="15">
        <v>2612</v>
      </c>
      <c r="N4" s="19">
        <v>43547</v>
      </c>
      <c r="P4" s="18">
        <v>42119</v>
      </c>
      <c r="Q4" s="16">
        <v>92</v>
      </c>
    </row>
    <row r="5" spans="1:17">
      <c r="A5">
        <v>2442</v>
      </c>
      <c r="B5">
        <v>3474</v>
      </c>
      <c r="C5" s="3">
        <v>34404</v>
      </c>
      <c r="D5" s="5" t="str">
        <f>duplicity[[#This Row],[r_fighter_id]]&amp;"/"&amp;duplicity[[#This Row],[b_fighter_id]]&amp;duplicity[[#This Row],[date]]</f>
        <v>2442/347434404</v>
      </c>
      <c r="E5">
        <f>COUNTIF(duplicity[duplicitní texty],duplicity[[#This Row],[duplicitní texty]])</f>
        <v>1</v>
      </c>
      <c r="K5" s="13">
        <v>1854</v>
      </c>
      <c r="N5" s="19">
        <v>43764</v>
      </c>
      <c r="P5" s="17">
        <v>43547</v>
      </c>
      <c r="Q5" s="14">
        <v>71</v>
      </c>
    </row>
    <row r="6" spans="1:17">
      <c r="A6">
        <v>2442</v>
      </c>
      <c r="B6">
        <v>1797</v>
      </c>
      <c r="C6" s="3">
        <v>34404</v>
      </c>
      <c r="D6" s="5" t="str">
        <f>duplicity[[#This Row],[r_fighter_id]]&amp;"/"&amp;duplicity[[#This Row],[b_fighter_id]]&amp;duplicity[[#This Row],[date]]</f>
        <v>2442/179734404</v>
      </c>
      <c r="E6">
        <f>COUNTIF(duplicity[duplicitní texty],duplicity[[#This Row],[duplicitní texty]])</f>
        <v>1</v>
      </c>
      <c r="K6" s="13">
        <v>2630</v>
      </c>
      <c r="N6" s="19">
        <v>42539</v>
      </c>
      <c r="P6" s="18">
        <v>43764</v>
      </c>
      <c r="Q6" s="16">
        <v>57</v>
      </c>
    </row>
    <row r="7" spans="1:17">
      <c r="A7">
        <v>3023</v>
      </c>
      <c r="B7">
        <v>2204</v>
      </c>
      <c r="C7" s="3">
        <v>34404</v>
      </c>
      <c r="D7" s="5" t="str">
        <f>duplicity[[#This Row],[r_fighter_id]]&amp;"/"&amp;duplicity[[#This Row],[b_fighter_id]]&amp;duplicity[[#This Row],[date]]</f>
        <v>3023/220434404</v>
      </c>
      <c r="E7">
        <f>COUNTIF(duplicity[duplicitní texty],duplicity[[#This Row],[duplicitní texty]])</f>
        <v>1</v>
      </c>
      <c r="K7" s="13">
        <v>526</v>
      </c>
      <c r="N7" s="19">
        <v>44107</v>
      </c>
      <c r="P7" s="17">
        <v>42539</v>
      </c>
      <c r="Q7" s="14">
        <v>16</v>
      </c>
    </row>
    <row r="8" spans="1:17">
      <c r="A8">
        <v>3023</v>
      </c>
      <c r="B8">
        <v>2660</v>
      </c>
      <c r="C8" s="3">
        <v>34404</v>
      </c>
      <c r="D8" s="5" t="str">
        <f>duplicity[[#This Row],[r_fighter_id]]&amp;"/"&amp;duplicity[[#This Row],[b_fighter_id]]&amp;duplicity[[#This Row],[date]]</f>
        <v>3023/266034404</v>
      </c>
      <c r="E8">
        <f>COUNTIF(duplicity[duplicitní texty],duplicity[[#This Row],[duplicitní texty]])</f>
        <v>1</v>
      </c>
      <c r="K8" s="15">
        <v>1257</v>
      </c>
      <c r="N8" s="19">
        <v>42448</v>
      </c>
      <c r="P8" s="17">
        <v>44107</v>
      </c>
      <c r="Q8" s="14">
        <v>5</v>
      </c>
    </row>
    <row r="9" spans="1:17">
      <c r="A9">
        <v>3023</v>
      </c>
      <c r="B9">
        <v>3504</v>
      </c>
      <c r="C9" s="3">
        <v>34404</v>
      </c>
      <c r="D9" s="5" t="str">
        <f>duplicity[[#This Row],[r_fighter_id]]&amp;"/"&amp;duplicity[[#This Row],[b_fighter_id]]&amp;duplicity[[#This Row],[date]]</f>
        <v>3023/350434404</v>
      </c>
      <c r="E9">
        <f>COUNTIF(duplicity[duplicitní texty],duplicity[[#This Row],[duplicitní texty]])</f>
        <v>1</v>
      </c>
      <c r="K9" s="13">
        <v>2731</v>
      </c>
      <c r="N9" s="19">
        <v>42133</v>
      </c>
      <c r="P9" s="17">
        <v>42448</v>
      </c>
      <c r="Q9" s="14">
        <v>101</v>
      </c>
    </row>
    <row r="10" spans="1:17">
      <c r="A10">
        <v>2660</v>
      </c>
      <c r="B10">
        <v>911</v>
      </c>
      <c r="C10" s="3">
        <v>34404</v>
      </c>
      <c r="D10" s="5" t="str">
        <f>duplicity[[#This Row],[r_fighter_id]]&amp;"/"&amp;duplicity[[#This Row],[b_fighter_id]]&amp;duplicity[[#This Row],[date]]</f>
        <v>2660/91134404</v>
      </c>
      <c r="E10">
        <f>COUNTIF(duplicity[duplicitní texty],duplicity[[#This Row],[duplicitní texty]])</f>
        <v>1</v>
      </c>
      <c r="K10" s="13">
        <v>3273</v>
      </c>
      <c r="N10" s="19">
        <v>42336</v>
      </c>
      <c r="P10" s="18">
        <v>42133</v>
      </c>
      <c r="Q10" s="16">
        <v>43</v>
      </c>
    </row>
    <row r="11" spans="1:17">
      <c r="A11">
        <v>2660</v>
      </c>
      <c r="B11">
        <v>1811</v>
      </c>
      <c r="C11" s="3">
        <v>34404</v>
      </c>
      <c r="D11" s="5" t="str">
        <f>duplicity[[#This Row],[r_fighter_id]]&amp;"/"&amp;duplicity[[#This Row],[b_fighter_id]]&amp;duplicity[[#This Row],[date]]</f>
        <v>2660/181134404</v>
      </c>
      <c r="E11">
        <f>COUNTIF(duplicity[duplicitní texty],duplicity[[#This Row],[duplicitní texty]])</f>
        <v>1</v>
      </c>
      <c r="K11" s="15">
        <v>1268</v>
      </c>
      <c r="N11" s="19">
        <v>44219</v>
      </c>
      <c r="P11" s="18">
        <v>42336</v>
      </c>
      <c r="Q11" s="16">
        <v>96</v>
      </c>
    </row>
    <row r="12" spans="1:17">
      <c r="A12">
        <v>1254</v>
      </c>
      <c r="B12">
        <v>1878</v>
      </c>
      <c r="C12" s="3">
        <v>34404</v>
      </c>
      <c r="D12" s="5" t="str">
        <f>duplicity[[#This Row],[r_fighter_id]]&amp;"/"&amp;duplicity[[#This Row],[b_fighter_id]]&amp;duplicity[[#This Row],[date]]</f>
        <v>1254/187834404</v>
      </c>
      <c r="E12">
        <f>COUNTIF(duplicity[duplicitní texty],duplicity[[#This Row],[duplicitní texty]])</f>
        <v>1</v>
      </c>
      <c r="K12" s="13">
        <v>907</v>
      </c>
      <c r="N12" s="19">
        <v>43554</v>
      </c>
      <c r="P12" s="17">
        <v>44219</v>
      </c>
      <c r="Q12" s="14">
        <v>5</v>
      </c>
    </row>
    <row r="13" spans="1:17">
      <c r="A13">
        <v>745</v>
      </c>
      <c r="B13">
        <v>191</v>
      </c>
      <c r="C13" s="3">
        <v>34404</v>
      </c>
      <c r="D13" s="5" t="str">
        <f>duplicity[[#This Row],[r_fighter_id]]&amp;"/"&amp;duplicity[[#This Row],[b_fighter_id]]&amp;duplicity[[#This Row],[date]]</f>
        <v>745/19134404</v>
      </c>
      <c r="E13">
        <f>COUNTIF(duplicity[duplicitní texty],duplicity[[#This Row],[duplicitní texty]])</f>
        <v>1</v>
      </c>
      <c r="K13" s="15">
        <v>2201</v>
      </c>
      <c r="N13" s="19">
        <v>43687</v>
      </c>
      <c r="P13" s="18">
        <v>43554</v>
      </c>
      <c r="Q13" s="16">
        <v>11</v>
      </c>
    </row>
    <row r="14" spans="1:17">
      <c r="A14">
        <v>3474</v>
      </c>
      <c r="B14">
        <v>1873</v>
      </c>
      <c r="C14" s="3">
        <v>34404</v>
      </c>
      <c r="D14" s="5" t="str">
        <f>duplicity[[#This Row],[r_fighter_id]]&amp;"/"&amp;duplicity[[#This Row],[b_fighter_id]]&amp;duplicity[[#This Row],[date]]</f>
        <v>3474/187334404</v>
      </c>
      <c r="E14">
        <f>COUNTIF(duplicity[duplicitní texty],duplicity[[#This Row],[duplicitní texty]])</f>
        <v>1</v>
      </c>
      <c r="K14" s="15">
        <v>22</v>
      </c>
      <c r="N14" s="19">
        <v>44009</v>
      </c>
      <c r="P14" s="17">
        <v>43687</v>
      </c>
      <c r="Q14" s="14">
        <v>132</v>
      </c>
    </row>
    <row r="15" spans="1:17">
      <c r="A15">
        <v>2204</v>
      </c>
      <c r="B15">
        <v>701</v>
      </c>
      <c r="C15" s="3">
        <v>34404</v>
      </c>
      <c r="D15" s="5" t="str">
        <f>duplicity[[#This Row],[r_fighter_id]]&amp;"/"&amp;duplicity[[#This Row],[b_fighter_id]]&amp;duplicity[[#This Row],[date]]</f>
        <v>2204/70134404</v>
      </c>
      <c r="E15">
        <f>COUNTIF(duplicity[duplicitní texty],duplicity[[#This Row],[duplicitní texty]])</f>
        <v>1</v>
      </c>
      <c r="K15" s="15">
        <v>733</v>
      </c>
      <c r="N15" s="19">
        <v>42785</v>
      </c>
      <c r="P15" s="18">
        <v>44009</v>
      </c>
      <c r="Q15" s="16">
        <v>1</v>
      </c>
    </row>
    <row r="16" spans="1:17">
      <c r="A16">
        <v>2947</v>
      </c>
      <c r="B16">
        <v>2135</v>
      </c>
      <c r="C16" s="3">
        <v>34586</v>
      </c>
      <c r="D16" s="5" t="str">
        <f>duplicity[[#This Row],[r_fighter_id]]&amp;"/"&amp;duplicity[[#This Row],[b_fighter_id]]&amp;duplicity[[#This Row],[date]]</f>
        <v>2947/213534586</v>
      </c>
      <c r="E16">
        <f>COUNTIF(duplicity[duplicitní texty],duplicity[[#This Row],[duplicitní texty]])</f>
        <v>1</v>
      </c>
      <c r="K16" s="13">
        <v>1186</v>
      </c>
      <c r="N16" s="19">
        <v>42239</v>
      </c>
      <c r="P16" s="17">
        <v>42785</v>
      </c>
      <c r="Q16" s="14">
        <v>105</v>
      </c>
    </row>
    <row r="17" spans="1:17">
      <c r="A17">
        <v>2947</v>
      </c>
      <c r="B17">
        <v>1792</v>
      </c>
      <c r="C17" s="3">
        <v>34586</v>
      </c>
      <c r="D17" s="5" t="str">
        <f>duplicity[[#This Row],[r_fighter_id]]&amp;"/"&amp;duplicity[[#This Row],[b_fighter_id]]&amp;duplicity[[#This Row],[date]]</f>
        <v>2947/179234586</v>
      </c>
      <c r="E17">
        <f>COUNTIF(duplicity[duplicitní texty],duplicity[[#This Row],[duplicitní texty]])</f>
        <v>1</v>
      </c>
      <c r="K17" s="15">
        <v>3077</v>
      </c>
      <c r="N17" s="19">
        <v>43127</v>
      </c>
      <c r="P17" s="18">
        <v>42239</v>
      </c>
      <c r="Q17" s="16">
        <v>87</v>
      </c>
    </row>
    <row r="18" spans="1:17">
      <c r="A18">
        <v>1174</v>
      </c>
      <c r="B18">
        <v>1803</v>
      </c>
      <c r="C18" s="3">
        <v>34586</v>
      </c>
      <c r="D18" s="5" t="str">
        <f>duplicity[[#This Row],[r_fighter_id]]&amp;"/"&amp;duplicity[[#This Row],[b_fighter_id]]&amp;duplicity[[#This Row],[date]]</f>
        <v>1174/180334586</v>
      </c>
      <c r="E18">
        <f>COUNTIF(duplicity[duplicitní texty],duplicity[[#This Row],[duplicitní texty]])</f>
        <v>1</v>
      </c>
      <c r="K18" s="13">
        <v>2487</v>
      </c>
      <c r="N18" s="19">
        <v>43295</v>
      </c>
      <c r="P18" s="17">
        <v>43127</v>
      </c>
      <c r="Q18" s="14">
        <v>112</v>
      </c>
    </row>
    <row r="19" spans="1:17">
      <c r="A19">
        <v>1241</v>
      </c>
      <c r="B19">
        <v>3541</v>
      </c>
      <c r="C19" s="3">
        <v>34586</v>
      </c>
      <c r="D19" s="5" t="str">
        <f>duplicity[[#This Row],[r_fighter_id]]&amp;"/"&amp;duplicity[[#This Row],[b_fighter_id]]&amp;duplicity[[#This Row],[date]]</f>
        <v>1241/354134586</v>
      </c>
      <c r="E19">
        <f>COUNTIF(duplicity[duplicitní texty],duplicity[[#This Row],[duplicitní texty]])</f>
        <v>1</v>
      </c>
      <c r="K19" s="15">
        <v>108</v>
      </c>
      <c r="N19" s="19">
        <v>42168</v>
      </c>
      <c r="P19" s="18">
        <v>43295</v>
      </c>
      <c r="Q19" s="16">
        <v>17</v>
      </c>
    </row>
    <row r="20" spans="1:17">
      <c r="A20">
        <v>1411</v>
      </c>
      <c r="B20">
        <v>2468</v>
      </c>
      <c r="C20" s="3">
        <v>34586</v>
      </c>
      <c r="D20" s="5" t="str">
        <f>duplicity[[#This Row],[r_fighter_id]]&amp;"/"&amp;duplicity[[#This Row],[b_fighter_id]]&amp;duplicity[[#This Row],[date]]</f>
        <v>1411/246834586</v>
      </c>
      <c r="E20">
        <f>COUNTIF(duplicity[duplicitní texty],duplicity[[#This Row],[duplicitní texty]])</f>
        <v>1</v>
      </c>
      <c r="K20" s="15">
        <v>1044</v>
      </c>
      <c r="N20" s="19">
        <v>42770</v>
      </c>
      <c r="P20" s="17">
        <v>42168</v>
      </c>
      <c r="Q20" s="14">
        <v>50</v>
      </c>
    </row>
    <row r="21" spans="1:17">
      <c r="A21">
        <v>1174</v>
      </c>
      <c r="B21">
        <v>1241</v>
      </c>
      <c r="C21" s="3">
        <v>34684</v>
      </c>
      <c r="D21" s="5" t="str">
        <f>duplicity[[#This Row],[r_fighter_id]]&amp;"/"&amp;duplicity[[#This Row],[b_fighter_id]]&amp;duplicity[[#This Row],[date]]</f>
        <v>1174/124134684</v>
      </c>
      <c r="E21">
        <f>COUNTIF(duplicity[duplicitní texty],duplicity[[#This Row],[duplicitní texty]])</f>
        <v>1</v>
      </c>
      <c r="K21" s="13">
        <v>1795</v>
      </c>
      <c r="N21" s="19">
        <v>41985</v>
      </c>
      <c r="P21" s="18">
        <v>42770</v>
      </c>
      <c r="Q21" s="16">
        <v>3</v>
      </c>
    </row>
    <row r="22" spans="1:17">
      <c r="A22">
        <v>1174</v>
      </c>
      <c r="B22">
        <v>3337</v>
      </c>
      <c r="C22" s="3">
        <v>34684</v>
      </c>
      <c r="D22" s="5" t="str">
        <f>duplicity[[#This Row],[r_fighter_id]]&amp;"/"&amp;duplicity[[#This Row],[b_fighter_id]]&amp;duplicity[[#This Row],[date]]</f>
        <v>1174/333734684</v>
      </c>
      <c r="E22">
        <f>COUNTIF(duplicity[duplicitní texty],duplicity[[#This Row],[duplicitní texty]])</f>
        <v>1</v>
      </c>
      <c r="K22" s="15">
        <v>756</v>
      </c>
      <c r="N22" s="19">
        <v>42350</v>
      </c>
      <c r="P22" s="17">
        <v>41985</v>
      </c>
      <c r="Q22" s="14">
        <v>1</v>
      </c>
    </row>
    <row r="23" spans="1:17">
      <c r="A23">
        <v>2096</v>
      </c>
      <c r="B23">
        <v>930</v>
      </c>
      <c r="C23" s="3">
        <v>34684</v>
      </c>
      <c r="D23" s="5" t="str">
        <f>duplicity[[#This Row],[r_fighter_id]]&amp;"/"&amp;duplicity[[#This Row],[b_fighter_id]]&amp;duplicity[[#This Row],[date]]</f>
        <v>2096/93034684</v>
      </c>
      <c r="E23">
        <f>COUNTIF(duplicity[duplicitní texty],duplicity[[#This Row],[duplicitní texty]])</f>
        <v>1</v>
      </c>
      <c r="K23" s="13">
        <v>3470</v>
      </c>
      <c r="N23" s="19">
        <v>42923</v>
      </c>
      <c r="P23" s="18">
        <v>42350</v>
      </c>
      <c r="Q23" s="16">
        <v>1</v>
      </c>
    </row>
    <row r="24" spans="1:17">
      <c r="A24">
        <v>2941</v>
      </c>
      <c r="B24">
        <v>1897</v>
      </c>
      <c r="C24" s="3">
        <v>34684</v>
      </c>
      <c r="D24" s="5" t="str">
        <f>duplicity[[#This Row],[r_fighter_id]]&amp;"/"&amp;duplicity[[#This Row],[b_fighter_id]]&amp;duplicity[[#This Row],[date]]</f>
        <v>2941/189734684</v>
      </c>
      <c r="E24">
        <f>COUNTIF(duplicity[duplicitní texty],duplicity[[#This Row],[duplicitní texty]])</f>
        <v>1</v>
      </c>
      <c r="K24" s="15">
        <v>2666</v>
      </c>
      <c r="N24" s="19">
        <v>44177</v>
      </c>
      <c r="P24" s="17">
        <v>42923</v>
      </c>
      <c r="Q24" s="14">
        <v>1</v>
      </c>
    </row>
    <row r="25" spans="1:17">
      <c r="A25">
        <v>2941</v>
      </c>
      <c r="B25">
        <v>324</v>
      </c>
      <c r="C25" s="3">
        <v>34684</v>
      </c>
      <c r="D25" s="5" t="str">
        <f>duplicity[[#This Row],[r_fighter_id]]&amp;"/"&amp;duplicity[[#This Row],[b_fighter_id]]&amp;duplicity[[#This Row],[date]]</f>
        <v>2941/32434684</v>
      </c>
      <c r="E25">
        <f>COUNTIF(duplicity[duplicitní texty],duplicity[[#This Row],[duplicitní texty]])</f>
        <v>1</v>
      </c>
      <c r="K25" s="15">
        <v>1691</v>
      </c>
      <c r="N25" s="19">
        <v>44002</v>
      </c>
      <c r="P25" s="18">
        <v>44177</v>
      </c>
      <c r="Q25" s="16">
        <v>1</v>
      </c>
    </row>
    <row r="26" spans="1:17">
      <c r="A26">
        <v>1505</v>
      </c>
      <c r="B26">
        <v>334</v>
      </c>
      <c r="C26" s="3">
        <v>34684</v>
      </c>
      <c r="D26" s="5" t="str">
        <f>duplicity[[#This Row],[r_fighter_id]]&amp;"/"&amp;duplicity[[#This Row],[b_fighter_id]]&amp;duplicity[[#This Row],[date]]</f>
        <v>1505/33434684</v>
      </c>
      <c r="E26">
        <f>COUNTIF(duplicity[duplicitní texty],duplicity[[#This Row],[duplicitní texty]])</f>
        <v>1</v>
      </c>
      <c r="K26" s="13">
        <v>671</v>
      </c>
      <c r="N26" s="19">
        <v>44268</v>
      </c>
      <c r="P26" s="17">
        <v>44002</v>
      </c>
      <c r="Q26" s="14">
        <v>1</v>
      </c>
    </row>
    <row r="27" spans="1:17">
      <c r="A27">
        <v>1241</v>
      </c>
      <c r="B27">
        <v>3055</v>
      </c>
      <c r="C27" s="3">
        <v>34684</v>
      </c>
      <c r="D27" s="5" t="str">
        <f>duplicity[[#This Row],[r_fighter_id]]&amp;"/"&amp;duplicity[[#This Row],[b_fighter_id]]&amp;duplicity[[#This Row],[date]]</f>
        <v>1241/305534684</v>
      </c>
      <c r="E27">
        <f>COUNTIF(duplicity[duplicitní texty],duplicity[[#This Row],[duplicitní texty]])</f>
        <v>1</v>
      </c>
      <c r="K27" s="15">
        <v>1659</v>
      </c>
      <c r="N27" s="19">
        <v>43820</v>
      </c>
      <c r="P27" s="18">
        <v>44268</v>
      </c>
      <c r="Q27" s="16">
        <v>1</v>
      </c>
    </row>
    <row r="28" spans="1:17">
      <c r="A28">
        <v>2096</v>
      </c>
      <c r="B28">
        <v>813</v>
      </c>
      <c r="C28" s="3">
        <v>34796</v>
      </c>
      <c r="D28" s="5" t="str">
        <f>duplicity[[#This Row],[r_fighter_id]]&amp;"/"&amp;duplicity[[#This Row],[b_fighter_id]]&amp;duplicity[[#This Row],[date]]</f>
        <v>2096/81334796</v>
      </c>
      <c r="E28">
        <f>COUNTIF(duplicity[duplicitní texty],duplicity[[#This Row],[duplicitní texty]])</f>
        <v>1</v>
      </c>
      <c r="K28" s="15">
        <v>1357</v>
      </c>
      <c r="N28" s="19">
        <v>44261</v>
      </c>
      <c r="P28" s="17">
        <v>43820</v>
      </c>
      <c r="Q28" s="14">
        <v>124</v>
      </c>
    </row>
    <row r="29" spans="1:17">
      <c r="A29">
        <v>2941</v>
      </c>
      <c r="B29">
        <v>527</v>
      </c>
      <c r="C29" s="3">
        <v>34796</v>
      </c>
      <c r="D29" s="5" t="str">
        <f>duplicity[[#This Row],[r_fighter_id]]&amp;"/"&amp;duplicity[[#This Row],[b_fighter_id]]&amp;duplicity[[#This Row],[date]]</f>
        <v>2941/52734796</v>
      </c>
      <c r="E29">
        <f>COUNTIF(duplicity[duplicitní texty],duplicity[[#This Row],[duplicitní texty]])</f>
        <v>1</v>
      </c>
      <c r="K29" s="13">
        <v>560</v>
      </c>
      <c r="N29" s="19">
        <v>42525</v>
      </c>
      <c r="P29" s="18">
        <v>44261</v>
      </c>
      <c r="Q29" s="16">
        <v>1</v>
      </c>
    </row>
    <row r="30" spans="1:17">
      <c r="A30">
        <v>2941</v>
      </c>
      <c r="B30">
        <v>3194</v>
      </c>
      <c r="C30" s="3">
        <v>34796</v>
      </c>
      <c r="D30" s="5" t="str">
        <f>duplicity[[#This Row],[r_fighter_id]]&amp;"/"&amp;duplicity[[#This Row],[b_fighter_id]]&amp;duplicity[[#This Row],[date]]</f>
        <v>2941/319434796</v>
      </c>
      <c r="E30">
        <f>COUNTIF(duplicity[duplicitní texty],duplicity[[#This Row],[duplicitní texty]])</f>
        <v>1</v>
      </c>
      <c r="K30" s="15">
        <v>3374</v>
      </c>
      <c r="N30" s="19">
        <v>43155</v>
      </c>
      <c r="P30" s="17">
        <v>42525</v>
      </c>
      <c r="Q30" s="14">
        <v>2</v>
      </c>
    </row>
    <row r="31" spans="1:17">
      <c r="A31">
        <v>3194</v>
      </c>
      <c r="B31">
        <v>3366</v>
      </c>
      <c r="C31" s="3">
        <v>34796</v>
      </c>
      <c r="D31" s="5" t="str">
        <f>duplicity[[#This Row],[r_fighter_id]]&amp;"/"&amp;duplicity[[#This Row],[b_fighter_id]]&amp;duplicity[[#This Row],[date]]</f>
        <v>3194/336634796</v>
      </c>
      <c r="E31">
        <f>COUNTIF(duplicity[duplicitní texty],duplicity[[#This Row],[duplicitní texty]])</f>
        <v>1</v>
      </c>
      <c r="K31" s="13">
        <v>1583</v>
      </c>
      <c r="N31" s="19">
        <v>43000</v>
      </c>
      <c r="P31" s="17">
        <v>43155</v>
      </c>
      <c r="Q31" s="14">
        <v>49</v>
      </c>
    </row>
    <row r="32" spans="1:17">
      <c r="A32">
        <v>249</v>
      </c>
      <c r="B32">
        <v>2064</v>
      </c>
      <c r="C32" s="3">
        <v>34796</v>
      </c>
      <c r="D32" s="5" t="str">
        <f>duplicity[[#This Row],[r_fighter_id]]&amp;"/"&amp;duplicity[[#This Row],[b_fighter_id]]&amp;duplicity[[#This Row],[date]]</f>
        <v>249/206434796</v>
      </c>
      <c r="E32">
        <f>COUNTIF(duplicity[duplicitní texty],duplicity[[#This Row],[duplicitní texty]])</f>
        <v>1</v>
      </c>
      <c r="K32" s="15">
        <v>3549</v>
      </c>
      <c r="N32" s="19">
        <v>43351</v>
      </c>
      <c r="P32" s="18">
        <v>43000</v>
      </c>
      <c r="Q32" s="16">
        <v>53</v>
      </c>
    </row>
    <row r="33" spans="1:17">
      <c r="A33">
        <v>249</v>
      </c>
      <c r="B33">
        <v>457</v>
      </c>
      <c r="C33" s="3">
        <v>34796</v>
      </c>
      <c r="D33" s="5" t="str">
        <f>duplicity[[#This Row],[r_fighter_id]]&amp;"/"&amp;duplicity[[#This Row],[b_fighter_id]]&amp;duplicity[[#This Row],[date]]</f>
        <v>249/45734796</v>
      </c>
      <c r="E33">
        <f>COUNTIF(duplicity[duplicitní texty],duplicity[[#This Row],[duplicitní texty]])</f>
        <v>1</v>
      </c>
      <c r="K33" s="13">
        <v>484</v>
      </c>
      <c r="N33" s="19">
        <v>42623</v>
      </c>
      <c r="P33" s="17">
        <v>43351</v>
      </c>
      <c r="Q33" s="14">
        <v>98</v>
      </c>
    </row>
    <row r="34" spans="1:17">
      <c r="A34">
        <v>2064</v>
      </c>
      <c r="B34">
        <v>670</v>
      </c>
      <c r="C34" s="3">
        <v>34796</v>
      </c>
      <c r="D34" s="5" t="str">
        <f>duplicity[[#This Row],[r_fighter_id]]&amp;"/"&amp;duplicity[[#This Row],[b_fighter_id]]&amp;duplicity[[#This Row],[date]]</f>
        <v>2064/67034796</v>
      </c>
      <c r="E34">
        <f>COUNTIF(duplicity[duplicitní texty],duplicity[[#This Row],[duplicitní texty]])</f>
        <v>1</v>
      </c>
      <c r="K34" s="13">
        <v>49</v>
      </c>
      <c r="N34" s="19">
        <v>44065</v>
      </c>
      <c r="P34" s="18">
        <v>42623</v>
      </c>
      <c r="Q34" s="16">
        <v>133</v>
      </c>
    </row>
    <row r="35" spans="1:17">
      <c r="A35">
        <v>1342</v>
      </c>
      <c r="B35">
        <v>98</v>
      </c>
      <c r="C35" s="3">
        <v>34796</v>
      </c>
      <c r="D35" s="5" t="str">
        <f>duplicity[[#This Row],[r_fighter_id]]&amp;"/"&amp;duplicity[[#This Row],[b_fighter_id]]&amp;duplicity[[#This Row],[date]]</f>
        <v>1342/9834796</v>
      </c>
      <c r="E35">
        <f>COUNTIF(duplicity[duplicitní texty],duplicity[[#This Row],[duplicitní texty]])</f>
        <v>1</v>
      </c>
      <c r="K35" s="15">
        <v>612</v>
      </c>
      <c r="N35" s="19">
        <v>43750</v>
      </c>
      <c r="P35" s="17">
        <v>44065</v>
      </c>
      <c r="Q35" s="14">
        <v>1</v>
      </c>
    </row>
    <row r="36" spans="1:17">
      <c r="A36">
        <v>3194</v>
      </c>
      <c r="B36">
        <v>249</v>
      </c>
      <c r="C36" s="3">
        <v>34894</v>
      </c>
      <c r="D36" s="5" t="str">
        <f>duplicity[[#This Row],[r_fighter_id]]&amp;"/"&amp;duplicity[[#This Row],[b_fighter_id]]&amp;duplicity[[#This Row],[date]]</f>
        <v>3194/24934894</v>
      </c>
      <c r="E36">
        <f>COUNTIF(duplicity[duplicitní texty],duplicity[[#This Row],[duplicitní texty]])</f>
        <v>1</v>
      </c>
      <c r="K36" s="13">
        <v>1556</v>
      </c>
      <c r="N36" s="19">
        <v>43645</v>
      </c>
      <c r="P36" s="18">
        <v>43750</v>
      </c>
      <c r="Q36" s="16">
        <v>10</v>
      </c>
    </row>
    <row r="37" spans="1:17">
      <c r="A37">
        <v>3194</v>
      </c>
      <c r="B37">
        <v>1897</v>
      </c>
      <c r="C37" s="3">
        <v>34894</v>
      </c>
      <c r="D37" s="5" t="str">
        <f>duplicity[[#This Row],[r_fighter_id]]&amp;"/"&amp;duplicity[[#This Row],[b_fighter_id]]&amp;duplicity[[#This Row],[date]]</f>
        <v>3194/189734894</v>
      </c>
      <c r="E37">
        <f>COUNTIF(duplicity[duplicitní texty],duplicity[[#This Row],[duplicitní texty]])</f>
        <v>1</v>
      </c>
      <c r="K37" s="15">
        <v>3439</v>
      </c>
      <c r="N37" s="19">
        <v>43904</v>
      </c>
      <c r="P37" s="17">
        <v>43645</v>
      </c>
      <c r="Q37" s="14">
        <v>42</v>
      </c>
    </row>
    <row r="38" spans="1:17">
      <c r="A38">
        <v>8</v>
      </c>
      <c r="B38">
        <v>3343</v>
      </c>
      <c r="C38" s="3">
        <v>34894</v>
      </c>
      <c r="D38" s="5" t="str">
        <f>duplicity[[#This Row],[r_fighter_id]]&amp;"/"&amp;duplicity[[#This Row],[b_fighter_id]]&amp;duplicity[[#This Row],[date]]</f>
        <v>8/334334894</v>
      </c>
      <c r="E38">
        <f>COUNTIF(duplicity[duplicitní texty],duplicity[[#This Row],[duplicitní texty]])</f>
        <v>1</v>
      </c>
      <c r="K38" s="13">
        <v>3344</v>
      </c>
      <c r="N38" s="19">
        <v>42700</v>
      </c>
      <c r="P38" s="18">
        <v>43904</v>
      </c>
      <c r="Q38" s="16">
        <v>44</v>
      </c>
    </row>
    <row r="39" spans="1:17">
      <c r="A39">
        <v>8</v>
      </c>
      <c r="B39">
        <v>2005</v>
      </c>
      <c r="C39" s="3">
        <v>34894</v>
      </c>
      <c r="D39" s="5" t="str">
        <f>duplicity[[#This Row],[r_fighter_id]]&amp;"/"&amp;duplicity[[#This Row],[b_fighter_id]]&amp;duplicity[[#This Row],[date]]</f>
        <v>8/200534894</v>
      </c>
      <c r="E39">
        <f>COUNTIF(duplicity[duplicitní texty],duplicity[[#This Row],[duplicitní texty]])</f>
        <v>1</v>
      </c>
      <c r="K39" s="15">
        <v>3216</v>
      </c>
      <c r="N39" s="19">
        <v>43883</v>
      </c>
      <c r="P39" s="17">
        <v>42700</v>
      </c>
      <c r="Q39" s="14">
        <v>14</v>
      </c>
    </row>
    <row r="40" spans="1:17">
      <c r="A40">
        <v>3023</v>
      </c>
      <c r="B40">
        <v>2160</v>
      </c>
      <c r="C40" s="3">
        <v>34894</v>
      </c>
      <c r="D40" s="5" t="str">
        <f>duplicity[[#This Row],[r_fighter_id]]&amp;"/"&amp;duplicity[[#This Row],[b_fighter_id]]&amp;duplicity[[#This Row],[date]]</f>
        <v>3023/216034894</v>
      </c>
      <c r="E40">
        <f>COUNTIF(duplicity[duplicitní texty],duplicity[[#This Row],[duplicitní texty]])</f>
        <v>1</v>
      </c>
      <c r="K40" s="15">
        <v>1913</v>
      </c>
      <c r="N40" s="19">
        <v>43064</v>
      </c>
      <c r="P40" s="18">
        <v>43883</v>
      </c>
      <c r="Q40" s="16">
        <v>67</v>
      </c>
    </row>
    <row r="41" spans="1:17">
      <c r="A41">
        <v>3343</v>
      </c>
      <c r="B41">
        <v>3511</v>
      </c>
      <c r="C41" s="3">
        <v>34894</v>
      </c>
      <c r="D41" s="5" t="str">
        <f>duplicity[[#This Row],[r_fighter_id]]&amp;"/"&amp;duplicity[[#This Row],[b_fighter_id]]&amp;duplicity[[#This Row],[date]]</f>
        <v>3343/351134894</v>
      </c>
      <c r="E41">
        <f>COUNTIF(duplicity[duplicitní texty],duplicity[[#This Row],[duplicitní texty]])</f>
        <v>1</v>
      </c>
      <c r="K41" s="15">
        <v>444</v>
      </c>
      <c r="N41" s="19">
        <v>42713</v>
      </c>
      <c r="P41" s="17">
        <v>43064</v>
      </c>
      <c r="Q41" s="14">
        <v>59</v>
      </c>
    </row>
    <row r="42" spans="1:17">
      <c r="A42">
        <v>2779</v>
      </c>
      <c r="B42">
        <v>670</v>
      </c>
      <c r="C42" s="3">
        <v>34950</v>
      </c>
      <c r="D42" s="5" t="str">
        <f>duplicity[[#This Row],[r_fighter_id]]&amp;"/"&amp;duplicity[[#This Row],[b_fighter_id]]&amp;duplicity[[#This Row],[date]]</f>
        <v>2779/67034950</v>
      </c>
      <c r="E42">
        <f>COUNTIF(duplicity[duplicitní texty],duplicity[[#This Row],[duplicitní texty]])</f>
        <v>1</v>
      </c>
      <c r="K42" s="13">
        <v>441</v>
      </c>
      <c r="N42" s="19">
        <v>42371</v>
      </c>
      <c r="P42" s="18">
        <v>42713</v>
      </c>
      <c r="Q42" s="16">
        <v>12</v>
      </c>
    </row>
    <row r="43" spans="1:17">
      <c r="A43">
        <v>2779</v>
      </c>
      <c r="B43">
        <v>2442</v>
      </c>
      <c r="C43" s="3">
        <v>34950</v>
      </c>
      <c r="D43" s="5" t="str">
        <f>duplicity[[#This Row],[r_fighter_id]]&amp;"/"&amp;duplicity[[#This Row],[b_fighter_id]]&amp;duplicity[[#This Row],[date]]</f>
        <v>2779/244234950</v>
      </c>
      <c r="E43">
        <f>COUNTIF(duplicity[duplicitní texty],duplicity[[#This Row],[duplicitní texty]])</f>
        <v>1</v>
      </c>
      <c r="K43" s="13">
        <v>501</v>
      </c>
      <c r="N43" s="19">
        <v>43582</v>
      </c>
      <c r="P43" s="17">
        <v>42371</v>
      </c>
      <c r="Q43" s="14">
        <v>1</v>
      </c>
    </row>
    <row r="44" spans="1:17">
      <c r="A44">
        <v>2442</v>
      </c>
      <c r="B44">
        <v>2450</v>
      </c>
      <c r="C44" s="3">
        <v>34950</v>
      </c>
      <c r="D44" s="5" t="str">
        <f>duplicity[[#This Row],[r_fighter_id]]&amp;"/"&amp;duplicity[[#This Row],[b_fighter_id]]&amp;duplicity[[#This Row],[date]]</f>
        <v>2442/245034950</v>
      </c>
      <c r="E44">
        <f>COUNTIF(duplicity[duplicitní texty],duplicity[[#This Row],[duplicitní texty]])</f>
        <v>1</v>
      </c>
      <c r="K44" s="15">
        <v>1341</v>
      </c>
      <c r="N44" s="19">
        <v>43855</v>
      </c>
      <c r="P44" s="18">
        <v>43582</v>
      </c>
      <c r="Q44" s="16">
        <v>84</v>
      </c>
    </row>
    <row r="45" spans="1:17">
      <c r="A45">
        <v>1250</v>
      </c>
      <c r="B45">
        <v>1411</v>
      </c>
      <c r="C45" s="3">
        <v>34950</v>
      </c>
      <c r="D45" s="5" t="str">
        <f>duplicity[[#This Row],[r_fighter_id]]&amp;"/"&amp;duplicity[[#This Row],[b_fighter_id]]&amp;duplicity[[#This Row],[date]]</f>
        <v>1250/141134950</v>
      </c>
      <c r="E45">
        <f>COUNTIF(duplicity[duplicitní texty],duplicity[[#This Row],[duplicitní texty]])</f>
        <v>1</v>
      </c>
      <c r="K45" s="15">
        <v>1192</v>
      </c>
      <c r="N45" s="19">
        <v>43316</v>
      </c>
      <c r="P45" s="17">
        <v>43855</v>
      </c>
      <c r="Q45" s="14">
        <v>77</v>
      </c>
    </row>
    <row r="46" spans="1:17">
      <c r="A46">
        <v>3343</v>
      </c>
      <c r="B46">
        <v>1250</v>
      </c>
      <c r="C46" s="3">
        <v>34950</v>
      </c>
      <c r="D46" s="5" t="str">
        <f>duplicity[[#This Row],[r_fighter_id]]&amp;"/"&amp;duplicity[[#This Row],[b_fighter_id]]&amp;duplicity[[#This Row],[date]]</f>
        <v>3343/125034950</v>
      </c>
      <c r="E46">
        <f>COUNTIF(duplicity[duplicitní texty],duplicity[[#This Row],[duplicitní texty]])</f>
        <v>1</v>
      </c>
      <c r="K46" s="15">
        <v>1679</v>
      </c>
      <c r="N46" s="19">
        <v>44149</v>
      </c>
      <c r="P46" s="18">
        <v>43316</v>
      </c>
      <c r="Q46" s="16">
        <v>2</v>
      </c>
    </row>
    <row r="47" spans="1:17">
      <c r="A47">
        <v>3343</v>
      </c>
      <c r="B47">
        <v>1275</v>
      </c>
      <c r="C47" s="3">
        <v>34950</v>
      </c>
      <c r="D47" s="5" t="str">
        <f>duplicity[[#This Row],[r_fighter_id]]&amp;"/"&amp;duplicity[[#This Row],[b_fighter_id]]&amp;duplicity[[#This Row],[date]]</f>
        <v>3343/127534950</v>
      </c>
      <c r="E47">
        <f>COUNTIF(duplicity[duplicitní texty],duplicity[[#This Row],[duplicitní texty]])</f>
        <v>1</v>
      </c>
      <c r="K47" s="15">
        <v>3581</v>
      </c>
      <c r="N47" s="19">
        <v>43414</v>
      </c>
      <c r="P47" s="18">
        <v>44149</v>
      </c>
      <c r="Q47" s="16">
        <v>1</v>
      </c>
    </row>
    <row r="48" spans="1:17">
      <c r="A48">
        <v>274</v>
      </c>
      <c r="B48">
        <v>1390</v>
      </c>
      <c r="C48" s="3">
        <v>34950</v>
      </c>
      <c r="D48" s="5" t="str">
        <f>duplicity[[#This Row],[r_fighter_id]]&amp;"/"&amp;duplicity[[#This Row],[b_fighter_id]]&amp;duplicity[[#This Row],[date]]</f>
        <v>274/139034950</v>
      </c>
      <c r="E48">
        <f>COUNTIF(duplicity[duplicitní texty],duplicity[[#This Row],[duplicitní texty]])</f>
        <v>1</v>
      </c>
      <c r="K48" s="15">
        <v>2269</v>
      </c>
      <c r="N48" s="19">
        <v>43638</v>
      </c>
      <c r="P48" s="17">
        <v>43414</v>
      </c>
      <c r="Q48" s="14">
        <v>74</v>
      </c>
    </row>
    <row r="49" spans="1:17">
      <c r="A49">
        <v>2941</v>
      </c>
      <c r="B49">
        <v>8</v>
      </c>
      <c r="C49" s="3">
        <v>35049</v>
      </c>
      <c r="D49" s="5" t="str">
        <f>duplicity[[#This Row],[r_fighter_id]]&amp;"/"&amp;duplicity[[#This Row],[b_fighter_id]]&amp;duplicity[[#This Row],[date]]</f>
        <v>2941/835049</v>
      </c>
      <c r="E49">
        <f>COUNTIF(duplicity[duplicitní texty],duplicity[[#This Row],[duplicitní texty]])</f>
        <v>1</v>
      </c>
      <c r="K49" s="15">
        <v>1489</v>
      </c>
      <c r="N49" s="19">
        <v>43729</v>
      </c>
      <c r="P49" s="18">
        <v>43638</v>
      </c>
      <c r="Q49" s="16">
        <v>106</v>
      </c>
    </row>
    <row r="50" spans="1:17">
      <c r="A50">
        <v>2941</v>
      </c>
      <c r="B50">
        <v>3343</v>
      </c>
      <c r="C50" s="3">
        <v>35049</v>
      </c>
      <c r="D50" s="5" t="str">
        <f>duplicity[[#This Row],[r_fighter_id]]&amp;"/"&amp;duplicity[[#This Row],[b_fighter_id]]&amp;duplicity[[#This Row],[date]]</f>
        <v>2941/334335049</v>
      </c>
      <c r="E50">
        <f>COUNTIF(duplicity[duplicitní texty],duplicity[[#This Row],[duplicitní texty]])</f>
        <v>1</v>
      </c>
      <c r="K50" s="15">
        <v>326</v>
      </c>
      <c r="N50" s="19">
        <v>43071</v>
      </c>
      <c r="P50" s="17">
        <v>43729</v>
      </c>
      <c r="Q50" s="14">
        <v>50</v>
      </c>
    </row>
    <row r="51" spans="1:17">
      <c r="A51">
        <v>3194</v>
      </c>
      <c r="B51">
        <v>2779</v>
      </c>
      <c r="C51" s="3">
        <v>35049</v>
      </c>
      <c r="D51" s="5" t="str">
        <f>duplicity[[#This Row],[r_fighter_id]]&amp;"/"&amp;duplicity[[#This Row],[b_fighter_id]]&amp;duplicity[[#This Row],[date]]</f>
        <v>3194/277935049</v>
      </c>
      <c r="E51">
        <f>COUNTIF(duplicity[duplicitní texty],duplicity[[#This Row],[duplicitní texty]])</f>
        <v>1</v>
      </c>
      <c r="K51" s="15">
        <v>1149</v>
      </c>
      <c r="N51" s="19">
        <v>42896</v>
      </c>
      <c r="P51" s="18">
        <v>43071</v>
      </c>
      <c r="Q51" s="16">
        <v>122</v>
      </c>
    </row>
    <row r="52" spans="1:17">
      <c r="A52">
        <v>3194</v>
      </c>
      <c r="B52">
        <v>249</v>
      </c>
      <c r="C52" s="3">
        <v>35049</v>
      </c>
      <c r="D52" s="5" t="str">
        <f>duplicity[[#This Row],[r_fighter_id]]&amp;"/"&amp;duplicity[[#This Row],[b_fighter_id]]&amp;duplicity[[#This Row],[date]]</f>
        <v>3194/24935049</v>
      </c>
      <c r="E52">
        <f>COUNTIF(duplicity[duplicitní texty],duplicity[[#This Row],[duplicitní texty]])</f>
        <v>1</v>
      </c>
      <c r="K52" s="15">
        <v>3156</v>
      </c>
      <c r="N52" s="19">
        <v>42798</v>
      </c>
      <c r="P52" s="17">
        <v>42896</v>
      </c>
      <c r="Q52" s="14">
        <v>67</v>
      </c>
    </row>
    <row r="53" spans="1:17">
      <c r="A53">
        <v>8</v>
      </c>
      <c r="B53">
        <v>1505</v>
      </c>
      <c r="C53" s="3">
        <v>35049</v>
      </c>
      <c r="D53" s="5" t="str">
        <f>duplicity[[#This Row],[r_fighter_id]]&amp;"/"&amp;duplicity[[#This Row],[b_fighter_id]]&amp;duplicity[[#This Row],[date]]</f>
        <v>8/150535049</v>
      </c>
      <c r="E53">
        <f>COUNTIF(duplicity[duplicitní texty],duplicity[[#This Row],[duplicitní texty]])</f>
        <v>1</v>
      </c>
      <c r="K53" s="13">
        <v>195</v>
      </c>
      <c r="N53" s="19">
        <v>43442</v>
      </c>
      <c r="P53" s="18">
        <v>42798</v>
      </c>
      <c r="Q53" s="16">
        <v>1</v>
      </c>
    </row>
    <row r="54" spans="1:17">
      <c r="A54">
        <v>2779</v>
      </c>
      <c r="B54">
        <v>1241</v>
      </c>
      <c r="C54" s="3">
        <v>35049</v>
      </c>
      <c r="D54" s="5" t="str">
        <f>duplicity[[#This Row],[r_fighter_id]]&amp;"/"&amp;duplicity[[#This Row],[b_fighter_id]]&amp;duplicity[[#This Row],[date]]</f>
        <v>2779/124135049</v>
      </c>
      <c r="E54">
        <f>COUNTIF(duplicity[duplicitní texty],duplicity[[#This Row],[duplicitní texty]])</f>
        <v>1</v>
      </c>
      <c r="K54" s="13">
        <v>877</v>
      </c>
      <c r="N54" s="19">
        <v>43309</v>
      </c>
      <c r="P54" s="17">
        <v>43442</v>
      </c>
      <c r="Q54" s="14">
        <v>65</v>
      </c>
    </row>
    <row r="55" spans="1:17">
      <c r="A55">
        <v>1026</v>
      </c>
      <c r="B55">
        <v>14</v>
      </c>
      <c r="C55" s="3">
        <v>35111</v>
      </c>
      <c r="D55" s="5" t="str">
        <f>duplicity[[#This Row],[r_fighter_id]]&amp;"/"&amp;duplicity[[#This Row],[b_fighter_id]]&amp;duplicity[[#This Row],[date]]</f>
        <v>1026/1435111</v>
      </c>
      <c r="E55">
        <f>COUNTIF(duplicity[duplicitní texty],duplicity[[#This Row],[duplicitní texty]])</f>
        <v>1</v>
      </c>
      <c r="K55" s="13">
        <v>177</v>
      </c>
      <c r="N55" s="19">
        <v>42750</v>
      </c>
      <c r="P55" s="18">
        <v>43309</v>
      </c>
      <c r="Q55" s="16">
        <v>54</v>
      </c>
    </row>
    <row r="56" spans="1:17">
      <c r="A56">
        <v>1026</v>
      </c>
      <c r="B56">
        <v>2614</v>
      </c>
      <c r="C56" s="3">
        <v>35111</v>
      </c>
      <c r="D56" s="5" t="str">
        <f>duplicity[[#This Row],[r_fighter_id]]&amp;"/"&amp;duplicity[[#This Row],[b_fighter_id]]&amp;duplicity[[#This Row],[date]]</f>
        <v>1026/261435111</v>
      </c>
      <c r="E56">
        <f>COUNTIF(duplicity[duplicitní texty],duplicity[[#This Row],[duplicitní texty]])</f>
        <v>1</v>
      </c>
      <c r="K56" s="13">
        <v>689</v>
      </c>
      <c r="N56" s="19">
        <v>43050</v>
      </c>
      <c r="P56" s="17">
        <v>42750</v>
      </c>
      <c r="Q56" s="14">
        <v>21</v>
      </c>
    </row>
    <row r="57" spans="1:17">
      <c r="A57">
        <v>309</v>
      </c>
      <c r="B57">
        <v>955</v>
      </c>
      <c r="C57" s="3">
        <v>35111</v>
      </c>
      <c r="D57" s="5" t="str">
        <f>duplicity[[#This Row],[r_fighter_id]]&amp;"/"&amp;duplicity[[#This Row],[b_fighter_id]]&amp;duplicity[[#This Row],[date]]</f>
        <v>309/95535111</v>
      </c>
      <c r="E57">
        <f>COUNTIF(duplicity[duplicitní texty],duplicity[[#This Row],[duplicitní texty]])</f>
        <v>1</v>
      </c>
      <c r="K57" s="13">
        <v>1500</v>
      </c>
      <c r="N57" s="19">
        <v>42847</v>
      </c>
      <c r="P57" s="18">
        <v>43050</v>
      </c>
      <c r="Q57" s="16">
        <v>15</v>
      </c>
    </row>
    <row r="58" spans="1:17">
      <c r="A58">
        <v>3343</v>
      </c>
      <c r="B58">
        <v>2188</v>
      </c>
      <c r="C58" s="3">
        <v>35111</v>
      </c>
      <c r="D58" s="5" t="str">
        <f>duplicity[[#This Row],[r_fighter_id]]&amp;"/"&amp;duplicity[[#This Row],[b_fighter_id]]&amp;duplicity[[#This Row],[date]]</f>
        <v>3343/218835111</v>
      </c>
      <c r="E58">
        <f>COUNTIF(duplicity[duplicitní texty],duplicity[[#This Row],[duplicitní texty]])</f>
        <v>1</v>
      </c>
      <c r="K58" s="13">
        <v>1826</v>
      </c>
      <c r="N58" s="19">
        <v>43204</v>
      </c>
      <c r="P58" s="17">
        <v>42847</v>
      </c>
      <c r="Q58" s="14">
        <v>71</v>
      </c>
    </row>
    <row r="59" spans="1:17">
      <c r="A59">
        <v>1154</v>
      </c>
      <c r="B59">
        <v>309</v>
      </c>
      <c r="C59" s="3">
        <v>35111</v>
      </c>
      <c r="D59" s="5" t="str">
        <f>duplicity[[#This Row],[r_fighter_id]]&amp;"/"&amp;duplicity[[#This Row],[b_fighter_id]]&amp;duplicity[[#This Row],[date]]</f>
        <v>1154/30935111</v>
      </c>
      <c r="E59">
        <f>COUNTIF(duplicity[duplicitní texty],duplicity[[#This Row],[duplicitní texty]])</f>
        <v>1</v>
      </c>
      <c r="K59" s="13">
        <v>39</v>
      </c>
      <c r="N59" s="19">
        <v>42721</v>
      </c>
      <c r="P59" s="18">
        <v>43204</v>
      </c>
      <c r="Q59" s="16">
        <v>127</v>
      </c>
    </row>
    <row r="60" spans="1:17">
      <c r="A60">
        <v>1154</v>
      </c>
      <c r="B60">
        <v>1336</v>
      </c>
      <c r="C60" s="3">
        <v>35111</v>
      </c>
      <c r="D60" s="5" t="str">
        <f>duplicity[[#This Row],[r_fighter_id]]&amp;"/"&amp;duplicity[[#This Row],[b_fighter_id]]&amp;duplicity[[#This Row],[date]]</f>
        <v>1154/133635111</v>
      </c>
      <c r="E60">
        <f>COUNTIF(duplicity[duplicitní texty],duplicity[[#This Row],[duplicitní texty]])</f>
        <v>1</v>
      </c>
      <c r="K60" s="15">
        <v>2212</v>
      </c>
      <c r="N60" s="19">
        <v>43114</v>
      </c>
      <c r="P60" s="17">
        <v>42721</v>
      </c>
      <c r="Q60" s="14">
        <v>56</v>
      </c>
    </row>
    <row r="61" spans="1:17">
      <c r="A61">
        <v>2910</v>
      </c>
      <c r="B61">
        <v>1154</v>
      </c>
      <c r="C61" s="3">
        <v>35202</v>
      </c>
      <c r="D61" s="5" t="str">
        <f>duplicity[[#This Row],[r_fighter_id]]&amp;"/"&amp;duplicity[[#This Row],[b_fighter_id]]&amp;duplicity[[#This Row],[date]]</f>
        <v>2910/115435202</v>
      </c>
      <c r="E61">
        <f>COUNTIF(duplicity[duplicitní texty],duplicity[[#This Row],[duplicitní texty]])</f>
        <v>1</v>
      </c>
      <c r="K61" s="13">
        <v>3122</v>
      </c>
      <c r="N61" s="19">
        <v>42197</v>
      </c>
      <c r="P61" s="18">
        <v>43114</v>
      </c>
      <c r="Q61" s="16">
        <v>109</v>
      </c>
    </row>
    <row r="62" spans="1:17">
      <c r="A62">
        <v>1026</v>
      </c>
      <c r="B62">
        <v>285</v>
      </c>
      <c r="C62" s="3">
        <v>35202</v>
      </c>
      <c r="D62" s="5" t="str">
        <f>duplicity[[#This Row],[r_fighter_id]]&amp;"/"&amp;duplicity[[#This Row],[b_fighter_id]]&amp;duplicity[[#This Row],[date]]</f>
        <v>1026/28535202</v>
      </c>
      <c r="E62">
        <f>COUNTIF(duplicity[duplicitní texty],duplicity[[#This Row],[duplicitní texty]])</f>
        <v>1</v>
      </c>
      <c r="K62" s="15">
        <v>1975</v>
      </c>
      <c r="N62" s="19">
        <v>44086</v>
      </c>
      <c r="P62" s="18">
        <v>42197</v>
      </c>
      <c r="Q62" s="16">
        <v>1</v>
      </c>
    </row>
    <row r="63" spans="1:17">
      <c r="A63">
        <v>2289</v>
      </c>
      <c r="B63">
        <v>333</v>
      </c>
      <c r="C63" s="3">
        <v>35202</v>
      </c>
      <c r="D63" s="5" t="str">
        <f>duplicity[[#This Row],[r_fighter_id]]&amp;"/"&amp;duplicity[[#This Row],[b_fighter_id]]&amp;duplicity[[#This Row],[date]]</f>
        <v>2289/33335202</v>
      </c>
      <c r="E63">
        <f>COUNTIF(duplicity[duplicitní texty],duplicity[[#This Row],[duplicitní texty]])</f>
        <v>1</v>
      </c>
      <c r="K63" s="13">
        <v>426</v>
      </c>
      <c r="N63" s="19">
        <v>42833</v>
      </c>
      <c r="P63" s="17">
        <v>44086</v>
      </c>
      <c r="Q63" s="14">
        <v>1</v>
      </c>
    </row>
    <row r="64" spans="1:17">
      <c r="A64">
        <v>1250</v>
      </c>
      <c r="B64">
        <v>1661</v>
      </c>
      <c r="C64" s="3">
        <v>35202</v>
      </c>
      <c r="D64" s="5" t="str">
        <f>duplicity[[#This Row],[r_fighter_id]]&amp;"/"&amp;duplicity[[#This Row],[b_fighter_id]]&amp;duplicity[[#This Row],[date]]</f>
        <v>1250/166135202</v>
      </c>
      <c r="E64">
        <f>COUNTIF(duplicity[duplicitní texty],duplicity[[#This Row],[duplicitní texty]])</f>
        <v>1</v>
      </c>
      <c r="K64" s="13">
        <v>1808</v>
      </c>
      <c r="N64" s="19">
        <v>42932</v>
      </c>
      <c r="P64" s="18">
        <v>42833</v>
      </c>
      <c r="Q64" s="16">
        <v>147</v>
      </c>
    </row>
    <row r="65" spans="1:17">
      <c r="A65">
        <v>3511</v>
      </c>
      <c r="B65">
        <v>1007</v>
      </c>
      <c r="C65" s="3">
        <v>35202</v>
      </c>
      <c r="D65" s="5" t="str">
        <f>duplicity[[#This Row],[r_fighter_id]]&amp;"/"&amp;duplicity[[#This Row],[b_fighter_id]]&amp;duplicity[[#This Row],[date]]</f>
        <v>3511/100735202</v>
      </c>
      <c r="E65">
        <f>COUNTIF(duplicity[duplicitní texty],duplicity[[#This Row],[duplicitní texty]])</f>
        <v>1</v>
      </c>
      <c r="K65" s="15">
        <v>2495</v>
      </c>
      <c r="N65" s="19">
        <v>43421</v>
      </c>
      <c r="P65" s="17">
        <v>42932</v>
      </c>
      <c r="Q65" s="14">
        <v>60</v>
      </c>
    </row>
    <row r="66" spans="1:17">
      <c r="A66">
        <v>478</v>
      </c>
      <c r="B66">
        <v>100</v>
      </c>
      <c r="C66" s="3">
        <v>35202</v>
      </c>
      <c r="D66" s="5" t="str">
        <f>duplicity[[#This Row],[r_fighter_id]]&amp;"/"&amp;duplicity[[#This Row],[b_fighter_id]]&amp;duplicity[[#This Row],[date]]</f>
        <v>478/10035202</v>
      </c>
      <c r="E66">
        <f>COUNTIF(duplicity[duplicitní texty],duplicity[[#This Row],[duplicitní texty]])</f>
        <v>1</v>
      </c>
      <c r="K66" s="15">
        <v>399</v>
      </c>
      <c r="N66" s="19">
        <v>43513</v>
      </c>
      <c r="P66" s="18">
        <v>43421</v>
      </c>
      <c r="Q66" s="16">
        <v>58</v>
      </c>
    </row>
    <row r="67" spans="1:17">
      <c r="A67">
        <v>590</v>
      </c>
      <c r="B67">
        <v>1394</v>
      </c>
      <c r="C67" s="3">
        <v>35258</v>
      </c>
      <c r="D67" s="5" t="str">
        <f>duplicity[[#This Row],[r_fighter_id]]&amp;"/"&amp;duplicity[[#This Row],[b_fighter_id]]&amp;duplicity[[#This Row],[date]]</f>
        <v>590/139435258</v>
      </c>
      <c r="E67">
        <f>COUNTIF(duplicity[duplicitní texty],duplicity[[#This Row],[duplicitní texty]])</f>
        <v>1</v>
      </c>
      <c r="K67" s="13">
        <v>2022</v>
      </c>
      <c r="N67" s="19">
        <v>43379</v>
      </c>
      <c r="P67" s="17">
        <v>43513</v>
      </c>
      <c r="Q67" s="14">
        <v>21</v>
      </c>
    </row>
    <row r="68" spans="1:17">
      <c r="A68">
        <v>590</v>
      </c>
      <c r="B68">
        <v>1154</v>
      </c>
      <c r="C68" s="3">
        <v>35258</v>
      </c>
      <c r="D68" s="5" t="str">
        <f>duplicity[[#This Row],[r_fighter_id]]&amp;"/"&amp;duplicity[[#This Row],[b_fighter_id]]&amp;duplicity[[#This Row],[date]]</f>
        <v>590/115435258</v>
      </c>
      <c r="E68">
        <f>COUNTIF(duplicity[duplicitní texty],duplicity[[#This Row],[duplicitní texty]])</f>
        <v>1</v>
      </c>
      <c r="K68" s="15">
        <v>553</v>
      </c>
      <c r="N68" s="19">
        <v>42252</v>
      </c>
      <c r="P68" s="18">
        <v>43379</v>
      </c>
      <c r="Q68" s="16">
        <v>1</v>
      </c>
    </row>
    <row r="69" spans="1:17">
      <c r="A69">
        <v>1026</v>
      </c>
      <c r="B69">
        <v>1536</v>
      </c>
      <c r="C69" s="3">
        <v>35258</v>
      </c>
      <c r="D69" s="5" t="str">
        <f>duplicity[[#This Row],[r_fighter_id]]&amp;"/"&amp;duplicity[[#This Row],[b_fighter_id]]&amp;duplicity[[#This Row],[date]]</f>
        <v>1026/153635258</v>
      </c>
      <c r="E69">
        <f>COUNTIF(duplicity[duplicitní texty],duplicity[[#This Row],[duplicitní texty]])</f>
        <v>1</v>
      </c>
      <c r="K69" s="13">
        <v>1838</v>
      </c>
      <c r="N69" s="19">
        <v>42112</v>
      </c>
      <c r="P69" s="17">
        <v>42252</v>
      </c>
      <c r="Q69" s="14">
        <v>1</v>
      </c>
    </row>
    <row r="70" spans="1:17">
      <c r="A70">
        <v>1026</v>
      </c>
      <c r="B70">
        <v>1250</v>
      </c>
      <c r="C70" s="3">
        <v>35258</v>
      </c>
      <c r="D70" s="5" t="str">
        <f>duplicity[[#This Row],[r_fighter_id]]&amp;"/"&amp;duplicity[[#This Row],[b_fighter_id]]&amp;duplicity[[#This Row],[date]]</f>
        <v>1026/125035258</v>
      </c>
      <c r="E70">
        <f>COUNTIF(duplicity[duplicitní texty],duplicity[[#This Row],[duplicitní texty]])</f>
        <v>1</v>
      </c>
      <c r="K70" s="13">
        <v>2018</v>
      </c>
      <c r="N70" s="19">
        <v>41965</v>
      </c>
      <c r="P70" s="18">
        <v>42112</v>
      </c>
      <c r="Q70" s="16">
        <v>9</v>
      </c>
    </row>
    <row r="71" spans="1:17">
      <c r="A71">
        <v>1154</v>
      </c>
      <c r="B71">
        <v>452</v>
      </c>
      <c r="C71" s="3">
        <v>35258</v>
      </c>
      <c r="D71" s="5" t="str">
        <f>duplicity[[#This Row],[r_fighter_id]]&amp;"/"&amp;duplicity[[#This Row],[b_fighter_id]]&amp;duplicity[[#This Row],[date]]</f>
        <v>1154/45235258</v>
      </c>
      <c r="E71">
        <f>COUNTIF(duplicity[duplicitní texty],duplicity[[#This Row],[duplicitní texty]])</f>
        <v>1</v>
      </c>
      <c r="K71" s="13">
        <v>2715</v>
      </c>
      <c r="N71" s="19">
        <v>42574</v>
      </c>
      <c r="P71" s="17">
        <v>41965</v>
      </c>
      <c r="Q71" s="14">
        <v>55</v>
      </c>
    </row>
    <row r="72" spans="1:17">
      <c r="A72">
        <v>1536</v>
      </c>
      <c r="B72">
        <v>957</v>
      </c>
      <c r="C72" s="3">
        <v>35258</v>
      </c>
      <c r="D72" s="5" t="str">
        <f>duplicity[[#This Row],[r_fighter_id]]&amp;"/"&amp;duplicity[[#This Row],[b_fighter_id]]&amp;duplicity[[#This Row],[date]]</f>
        <v>1536/95735258</v>
      </c>
      <c r="E72">
        <f>COUNTIF(duplicity[duplicitní texty],duplicity[[#This Row],[duplicitní texty]])</f>
        <v>1</v>
      </c>
      <c r="K72" s="13">
        <v>1894</v>
      </c>
      <c r="N72" s="19">
        <v>42911</v>
      </c>
      <c r="P72" s="17">
        <v>42574</v>
      </c>
      <c r="Q72" s="14">
        <v>8</v>
      </c>
    </row>
    <row r="73" spans="1:17">
      <c r="A73">
        <v>1586</v>
      </c>
      <c r="B73">
        <v>268</v>
      </c>
      <c r="C73" s="3">
        <v>35258</v>
      </c>
      <c r="D73" s="5" t="str">
        <f>duplicity[[#This Row],[r_fighter_id]]&amp;"/"&amp;duplicity[[#This Row],[b_fighter_id]]&amp;duplicity[[#This Row],[date]]</f>
        <v>1586/26835258</v>
      </c>
      <c r="E73">
        <f>COUNTIF(duplicity[duplicitní texty],duplicity[[#This Row],[duplicitní texty]])</f>
        <v>1</v>
      </c>
      <c r="K73" s="15">
        <v>925</v>
      </c>
      <c r="N73" s="19">
        <v>42203</v>
      </c>
      <c r="P73" s="18">
        <v>42911</v>
      </c>
      <c r="Q73" s="16">
        <v>35</v>
      </c>
    </row>
    <row r="74" spans="1:17">
      <c r="A74">
        <v>590</v>
      </c>
      <c r="B74">
        <v>1536</v>
      </c>
      <c r="C74" s="3">
        <v>35328</v>
      </c>
      <c r="D74" s="5" t="str">
        <f>duplicity[[#This Row],[r_fighter_id]]&amp;"/"&amp;duplicity[[#This Row],[b_fighter_id]]&amp;duplicity[[#This Row],[date]]</f>
        <v>590/153635328</v>
      </c>
      <c r="E74">
        <f>COUNTIF(duplicity[duplicitní texty],duplicity[[#This Row],[duplicitní texty]])</f>
        <v>1</v>
      </c>
      <c r="K74" s="13">
        <v>1091</v>
      </c>
      <c r="N74" s="19">
        <v>43428</v>
      </c>
      <c r="P74" s="17">
        <v>42203</v>
      </c>
      <c r="Q74" s="14">
        <v>60</v>
      </c>
    </row>
    <row r="75" spans="1:17">
      <c r="A75">
        <v>590</v>
      </c>
      <c r="B75">
        <v>2826</v>
      </c>
      <c r="C75" s="3">
        <v>35328</v>
      </c>
      <c r="D75" s="5" t="str">
        <f>duplicity[[#This Row],[r_fighter_id]]&amp;"/"&amp;duplicity[[#This Row],[b_fighter_id]]&amp;duplicity[[#This Row],[date]]</f>
        <v>590/282635328</v>
      </c>
      <c r="E75">
        <f>COUNTIF(duplicity[duplicitní texty],duplicity[[#This Row],[duplicitní texty]])</f>
        <v>1</v>
      </c>
      <c r="K75" s="13">
        <v>914</v>
      </c>
      <c r="N75" s="19">
        <v>42483</v>
      </c>
      <c r="P75" s="18">
        <v>43428</v>
      </c>
      <c r="Q75" s="16">
        <v>52</v>
      </c>
    </row>
    <row r="76" spans="1:17">
      <c r="A76">
        <v>8</v>
      </c>
      <c r="B76">
        <v>14</v>
      </c>
      <c r="C76" s="3">
        <v>35328</v>
      </c>
      <c r="D76" s="5" t="str">
        <f>duplicity[[#This Row],[r_fighter_id]]&amp;"/"&amp;duplicity[[#This Row],[b_fighter_id]]&amp;duplicity[[#This Row],[date]]</f>
        <v>8/1435328</v>
      </c>
      <c r="E76">
        <f>COUNTIF(duplicity[duplicitní texty],duplicity[[#This Row],[duplicitní texty]])</f>
        <v>1</v>
      </c>
      <c r="K76" s="15">
        <v>712</v>
      </c>
      <c r="N76" s="19">
        <v>43099</v>
      </c>
      <c r="P76" s="17">
        <v>42483</v>
      </c>
      <c r="Q76" s="14">
        <v>1</v>
      </c>
    </row>
    <row r="77" spans="1:17">
      <c r="A77">
        <v>309</v>
      </c>
      <c r="B77">
        <v>1230</v>
      </c>
      <c r="C77" s="3">
        <v>35328</v>
      </c>
      <c r="D77" s="5" t="str">
        <f>duplicity[[#This Row],[r_fighter_id]]&amp;"/"&amp;duplicity[[#This Row],[b_fighter_id]]&amp;duplicity[[#This Row],[date]]</f>
        <v>309/123035328</v>
      </c>
      <c r="E77">
        <f>COUNTIF(duplicity[duplicitní texty],duplicity[[#This Row],[duplicitní texty]])</f>
        <v>1</v>
      </c>
      <c r="K77" s="13">
        <v>724</v>
      </c>
      <c r="N77" s="19">
        <v>44037</v>
      </c>
      <c r="P77" s="18">
        <v>43099</v>
      </c>
      <c r="Q77" s="16">
        <v>1</v>
      </c>
    </row>
    <row r="78" spans="1:17">
      <c r="A78">
        <v>1536</v>
      </c>
      <c r="B78">
        <v>2275</v>
      </c>
      <c r="C78" s="3">
        <v>35328</v>
      </c>
      <c r="D78" s="5" t="str">
        <f>duplicity[[#This Row],[r_fighter_id]]&amp;"/"&amp;duplicity[[#This Row],[b_fighter_id]]&amp;duplicity[[#This Row],[date]]</f>
        <v>1536/227535328</v>
      </c>
      <c r="E78">
        <f>COUNTIF(duplicity[duplicitní texty],duplicity[[#This Row],[duplicitní texty]])</f>
        <v>1</v>
      </c>
      <c r="K78" s="13">
        <v>1956</v>
      </c>
      <c r="N78" s="19">
        <v>43526</v>
      </c>
      <c r="P78" s="17">
        <v>44037</v>
      </c>
      <c r="Q78" s="14">
        <v>5</v>
      </c>
    </row>
    <row r="79" spans="1:17">
      <c r="A79">
        <v>955</v>
      </c>
      <c r="B79">
        <v>8</v>
      </c>
      <c r="C79" s="3">
        <v>35328</v>
      </c>
      <c r="D79" s="5" t="str">
        <f>duplicity[[#This Row],[r_fighter_id]]&amp;"/"&amp;duplicity[[#This Row],[b_fighter_id]]&amp;duplicity[[#This Row],[date]]</f>
        <v>955/835328</v>
      </c>
      <c r="E79">
        <f>COUNTIF(duplicity[duplicitní texty],duplicity[[#This Row],[duplicitní texty]])</f>
        <v>1</v>
      </c>
      <c r="K79" s="15">
        <v>2015</v>
      </c>
      <c r="N79" s="19">
        <v>43960</v>
      </c>
      <c r="P79" s="18">
        <v>43526</v>
      </c>
      <c r="Q79" s="16">
        <v>1</v>
      </c>
    </row>
    <row r="80" spans="1:17">
      <c r="A80">
        <v>1803</v>
      </c>
      <c r="B80">
        <v>3343</v>
      </c>
      <c r="C80" s="3">
        <v>35406</v>
      </c>
      <c r="D80" s="5" t="str">
        <f>duplicity[[#This Row],[r_fighter_id]]&amp;"/"&amp;duplicity[[#This Row],[b_fighter_id]]&amp;duplicity[[#This Row],[date]]</f>
        <v>1803/334335406</v>
      </c>
      <c r="E80">
        <f>COUNTIF(duplicity[duplicitní texty],duplicity[[#This Row],[duplicitní texty]])</f>
        <v>1</v>
      </c>
      <c r="K80" s="13">
        <v>2953</v>
      </c>
      <c r="N80" s="19">
        <v>42840</v>
      </c>
      <c r="P80" s="17">
        <v>43960</v>
      </c>
      <c r="Q80" s="14">
        <v>62</v>
      </c>
    </row>
    <row r="81" spans="1:17">
      <c r="A81">
        <v>2947</v>
      </c>
      <c r="B81">
        <v>1536</v>
      </c>
      <c r="C81" s="3">
        <v>35406</v>
      </c>
      <c r="D81" s="5" t="str">
        <f>duplicity[[#This Row],[r_fighter_id]]&amp;"/"&amp;duplicity[[#This Row],[b_fighter_id]]&amp;duplicity[[#This Row],[date]]</f>
        <v>2947/153635406</v>
      </c>
      <c r="E81">
        <f>COUNTIF(duplicity[duplicitní texty],duplicity[[#This Row],[duplicitní texty]])</f>
        <v>1</v>
      </c>
      <c r="K81" s="13">
        <v>2752</v>
      </c>
      <c r="N81" s="19">
        <v>44023</v>
      </c>
      <c r="P81" s="18">
        <v>42840</v>
      </c>
      <c r="Q81" s="16">
        <v>129</v>
      </c>
    </row>
    <row r="82" spans="1:17">
      <c r="A82">
        <v>8</v>
      </c>
      <c r="B82">
        <v>3511</v>
      </c>
      <c r="C82" s="3">
        <v>35406</v>
      </c>
      <c r="D82" s="5" t="str">
        <f>duplicity[[#This Row],[r_fighter_id]]&amp;"/"&amp;duplicity[[#This Row],[b_fighter_id]]&amp;duplicity[[#This Row],[date]]</f>
        <v>8/351135406</v>
      </c>
      <c r="E82">
        <f>COUNTIF(duplicity[duplicitní texty],duplicity[[#This Row],[duplicitní texty]])</f>
        <v>1</v>
      </c>
      <c r="K82" s="15">
        <v>1650</v>
      </c>
      <c r="N82" s="19">
        <v>42217</v>
      </c>
      <c r="P82" s="17">
        <v>44023</v>
      </c>
      <c r="Q82" s="14">
        <v>5</v>
      </c>
    </row>
    <row r="83" spans="1:17">
      <c r="A83">
        <v>8</v>
      </c>
      <c r="B83">
        <v>2289</v>
      </c>
      <c r="C83" s="3">
        <v>35406</v>
      </c>
      <c r="D83" s="5" t="str">
        <f>duplicity[[#This Row],[r_fighter_id]]&amp;"/"&amp;duplicity[[#This Row],[b_fighter_id]]&amp;duplicity[[#This Row],[date]]</f>
        <v>8/228935406</v>
      </c>
      <c r="E83">
        <f>COUNTIF(duplicity[duplicitní texty],duplicity[[#This Row],[duplicitní texty]])</f>
        <v>1</v>
      </c>
      <c r="K83" s="15">
        <v>1603</v>
      </c>
      <c r="N83" s="19">
        <v>43260</v>
      </c>
      <c r="P83" s="18">
        <v>42217</v>
      </c>
      <c r="Q83" s="16">
        <v>13</v>
      </c>
    </row>
    <row r="84" spans="1:17">
      <c r="A84">
        <v>1026</v>
      </c>
      <c r="B84">
        <v>1154</v>
      </c>
      <c r="C84" s="3">
        <v>35406</v>
      </c>
      <c r="D84" s="5" t="str">
        <f>duplicity[[#This Row],[r_fighter_id]]&amp;"/"&amp;duplicity[[#This Row],[b_fighter_id]]&amp;duplicity[[#This Row],[date]]</f>
        <v>1026/115435406</v>
      </c>
      <c r="E84">
        <f>COUNTIF(duplicity[duplicitní texty],duplicity[[#This Row],[duplicitní texty]])</f>
        <v>1</v>
      </c>
      <c r="K84" s="13">
        <v>19</v>
      </c>
      <c r="N84" s="19">
        <v>42693</v>
      </c>
      <c r="P84" s="17">
        <v>43260</v>
      </c>
      <c r="Q84" s="14">
        <v>8</v>
      </c>
    </row>
    <row r="85" spans="1:17">
      <c r="A85">
        <v>1026</v>
      </c>
      <c r="B85">
        <v>1250</v>
      </c>
      <c r="C85" s="3">
        <v>35406</v>
      </c>
      <c r="D85" s="5" t="str">
        <f>duplicity[[#This Row],[r_fighter_id]]&amp;"/"&amp;duplicity[[#This Row],[b_fighter_id]]&amp;duplicity[[#This Row],[date]]</f>
        <v>1026/125035406</v>
      </c>
      <c r="E85">
        <f>COUNTIF(duplicity[duplicitní texty],duplicity[[#This Row],[duplicitní texty]])</f>
        <v>1</v>
      </c>
      <c r="K85" s="15">
        <v>790</v>
      </c>
      <c r="N85" s="19">
        <v>43652</v>
      </c>
      <c r="P85" s="18">
        <v>42693</v>
      </c>
      <c r="Q85" s="16">
        <v>6</v>
      </c>
    </row>
    <row r="86" spans="1:17">
      <c r="A86">
        <v>590</v>
      </c>
      <c r="B86">
        <v>2941</v>
      </c>
      <c r="C86" s="3">
        <v>35468</v>
      </c>
      <c r="D86" s="5" t="str">
        <f>duplicity[[#This Row],[r_fighter_id]]&amp;"/"&amp;duplicity[[#This Row],[b_fighter_id]]&amp;duplicity[[#This Row],[date]]</f>
        <v>590/294135468</v>
      </c>
      <c r="E86">
        <f>COUNTIF(duplicity[duplicitní texty],duplicity[[#This Row],[duplicitní texty]])</f>
        <v>1</v>
      </c>
      <c r="K86" s="15">
        <v>2237</v>
      </c>
      <c r="N86" s="19">
        <v>43806</v>
      </c>
      <c r="P86" s="17">
        <v>43652</v>
      </c>
      <c r="Q86" s="14">
        <v>1</v>
      </c>
    </row>
    <row r="87" spans="1:17">
      <c r="A87">
        <v>243</v>
      </c>
      <c r="B87">
        <v>3221</v>
      </c>
      <c r="C87" s="3">
        <v>35468</v>
      </c>
      <c r="D87" s="5" t="str">
        <f>duplicity[[#This Row],[r_fighter_id]]&amp;"/"&amp;duplicity[[#This Row],[b_fighter_id]]&amp;duplicity[[#This Row],[date]]</f>
        <v>243/322135468</v>
      </c>
      <c r="E87">
        <f>COUNTIF(duplicity[duplicitní texty],duplicity[[#This Row],[duplicitní texty]])</f>
        <v>1</v>
      </c>
      <c r="K87" s="15">
        <v>483</v>
      </c>
      <c r="N87" s="19">
        <v>44058</v>
      </c>
      <c r="P87" s="18">
        <v>43806</v>
      </c>
      <c r="Q87" s="16">
        <v>23</v>
      </c>
    </row>
    <row r="88" spans="1:17">
      <c r="A88">
        <v>243</v>
      </c>
      <c r="B88">
        <v>955</v>
      </c>
      <c r="C88" s="3">
        <v>35468</v>
      </c>
      <c r="D88" s="5" t="str">
        <f>duplicity[[#This Row],[r_fighter_id]]&amp;"/"&amp;duplicity[[#This Row],[b_fighter_id]]&amp;duplicity[[#This Row],[date]]</f>
        <v>243/95535468</v>
      </c>
      <c r="E88">
        <f>COUNTIF(duplicity[duplicitní texty],duplicity[[#This Row],[duplicitní texty]])</f>
        <v>1</v>
      </c>
      <c r="K88" s="13">
        <v>2153</v>
      </c>
      <c r="N88" s="19">
        <v>43239</v>
      </c>
      <c r="P88" s="17">
        <v>44058</v>
      </c>
      <c r="Q88" s="14">
        <v>1</v>
      </c>
    </row>
    <row r="89" spans="1:17">
      <c r="A89">
        <v>309</v>
      </c>
      <c r="B89">
        <v>2868</v>
      </c>
      <c r="C89" s="3">
        <v>35468</v>
      </c>
      <c r="D89" s="5" t="str">
        <f>duplicity[[#This Row],[r_fighter_id]]&amp;"/"&amp;duplicity[[#This Row],[b_fighter_id]]&amp;duplicity[[#This Row],[date]]</f>
        <v>309/286835468</v>
      </c>
      <c r="E89">
        <f>COUNTIF(duplicity[duplicitní texty],duplicity[[#This Row],[duplicitní texty]])</f>
        <v>1</v>
      </c>
      <c r="K89" s="15">
        <v>1386</v>
      </c>
      <c r="N89" s="19">
        <v>42476</v>
      </c>
      <c r="P89" s="18">
        <v>43239</v>
      </c>
      <c r="Q89" s="16">
        <v>151</v>
      </c>
    </row>
    <row r="90" spans="1:17">
      <c r="A90">
        <v>309</v>
      </c>
      <c r="B90">
        <v>1976</v>
      </c>
      <c r="C90" s="3">
        <v>35468</v>
      </c>
      <c r="D90" s="5" t="str">
        <f>duplicity[[#This Row],[r_fighter_id]]&amp;"/"&amp;duplicity[[#This Row],[b_fighter_id]]&amp;duplicity[[#This Row],[date]]</f>
        <v>309/197635468</v>
      </c>
      <c r="E90">
        <f>COUNTIF(duplicity[duplicitní texty],duplicity[[#This Row],[duplicitní texty]])</f>
        <v>1</v>
      </c>
      <c r="K90" s="15">
        <v>2955</v>
      </c>
      <c r="N90" s="19">
        <v>43015</v>
      </c>
      <c r="P90" s="17">
        <v>42476</v>
      </c>
      <c r="Q90" s="14">
        <v>10</v>
      </c>
    </row>
    <row r="91" spans="1:17">
      <c r="A91">
        <v>955</v>
      </c>
      <c r="B91">
        <v>2222</v>
      </c>
      <c r="C91" s="3">
        <v>35468</v>
      </c>
      <c r="D91" s="5" t="str">
        <f>duplicity[[#This Row],[r_fighter_id]]&amp;"/"&amp;duplicity[[#This Row],[b_fighter_id]]&amp;duplicity[[#This Row],[date]]</f>
        <v>955/222235468</v>
      </c>
      <c r="E91">
        <f>COUNTIF(duplicity[duplicitní texty],duplicity[[#This Row],[duplicitní texty]])</f>
        <v>1</v>
      </c>
      <c r="K91" s="15">
        <v>3522</v>
      </c>
      <c r="N91" s="19">
        <v>42348</v>
      </c>
      <c r="P91" s="18">
        <v>43015</v>
      </c>
      <c r="Q91" s="16">
        <v>1</v>
      </c>
    </row>
    <row r="92" spans="1:17">
      <c r="A92">
        <v>3187</v>
      </c>
      <c r="B92">
        <v>1466</v>
      </c>
      <c r="C92" s="3">
        <v>35468</v>
      </c>
      <c r="D92" s="5" t="str">
        <f>duplicity[[#This Row],[r_fighter_id]]&amp;"/"&amp;duplicity[[#This Row],[b_fighter_id]]&amp;duplicity[[#This Row],[date]]</f>
        <v>3187/146635468</v>
      </c>
      <c r="E92">
        <f>COUNTIF(duplicity[duplicitní texty],duplicity[[#This Row],[duplicitní texty]])</f>
        <v>1</v>
      </c>
      <c r="K92" s="15">
        <v>1538</v>
      </c>
      <c r="N92" s="19">
        <v>42280</v>
      </c>
      <c r="P92" s="18">
        <v>42348</v>
      </c>
      <c r="Q92" s="16">
        <v>1</v>
      </c>
    </row>
    <row r="93" spans="1:17">
      <c r="A93">
        <v>2395</v>
      </c>
      <c r="B93">
        <v>37</v>
      </c>
      <c r="C93" s="3">
        <v>35580</v>
      </c>
      <c r="D93" s="5" t="str">
        <f>duplicity[[#This Row],[r_fighter_id]]&amp;"/"&amp;duplicity[[#This Row],[b_fighter_id]]&amp;duplicity[[#This Row],[date]]</f>
        <v>2395/3735580</v>
      </c>
      <c r="E93">
        <f>COUNTIF(duplicity[duplicitní texty],duplicity[[#This Row],[duplicitní texty]])</f>
        <v>1</v>
      </c>
      <c r="K93" s="13">
        <v>2216</v>
      </c>
      <c r="N93" s="19">
        <v>43967</v>
      </c>
      <c r="P93" s="17">
        <v>42280</v>
      </c>
      <c r="Q93" s="14">
        <v>3</v>
      </c>
    </row>
    <row r="94" spans="1:17">
      <c r="A94">
        <v>652</v>
      </c>
      <c r="B94">
        <v>1249</v>
      </c>
      <c r="C94" s="3">
        <v>35580</v>
      </c>
      <c r="D94" s="5" t="str">
        <f>duplicity[[#This Row],[r_fighter_id]]&amp;"/"&amp;duplicity[[#This Row],[b_fighter_id]]&amp;duplicity[[#This Row],[date]]</f>
        <v>652/124935580</v>
      </c>
      <c r="E94">
        <f>COUNTIF(duplicity[duplicitní texty],duplicity[[#This Row],[duplicitní texty]])</f>
        <v>1</v>
      </c>
      <c r="K94" s="13">
        <v>130</v>
      </c>
      <c r="N94" s="19">
        <v>41986</v>
      </c>
      <c r="P94" s="18">
        <v>43967</v>
      </c>
      <c r="Q94" s="16">
        <v>62</v>
      </c>
    </row>
    <row r="95" spans="1:17">
      <c r="A95">
        <v>243</v>
      </c>
      <c r="B95">
        <v>8</v>
      </c>
      <c r="C95" s="3">
        <v>35580</v>
      </c>
      <c r="D95" s="5" t="str">
        <f>duplicity[[#This Row],[r_fighter_id]]&amp;"/"&amp;duplicity[[#This Row],[b_fighter_id]]&amp;duplicity[[#This Row],[date]]</f>
        <v>243/835580</v>
      </c>
      <c r="E95">
        <f>COUNTIF(duplicity[duplicitní texty],duplicity[[#This Row],[duplicitní texty]])</f>
        <v>1</v>
      </c>
      <c r="K95" s="15">
        <v>233</v>
      </c>
      <c r="N95" s="19">
        <v>42707</v>
      </c>
      <c r="P95" s="17">
        <v>41986</v>
      </c>
      <c r="Q95" s="14">
        <v>21</v>
      </c>
    </row>
    <row r="96" spans="1:17">
      <c r="A96">
        <v>2096</v>
      </c>
      <c r="B96">
        <v>1792</v>
      </c>
      <c r="C96" s="3">
        <v>35580</v>
      </c>
      <c r="D96" s="5" t="str">
        <f>duplicity[[#This Row],[r_fighter_id]]&amp;"/"&amp;duplicity[[#This Row],[b_fighter_id]]&amp;duplicity[[#This Row],[date]]</f>
        <v>2096/179235580</v>
      </c>
      <c r="E96">
        <f>COUNTIF(duplicity[duplicitní texty],duplicity[[#This Row],[duplicitní texty]])</f>
        <v>1</v>
      </c>
      <c r="K96" s="13">
        <v>1784</v>
      </c>
      <c r="N96" s="19">
        <v>43029</v>
      </c>
      <c r="P96" s="18">
        <v>42707</v>
      </c>
      <c r="Q96" s="16">
        <v>1</v>
      </c>
    </row>
    <row r="97" spans="1:17">
      <c r="A97">
        <v>1449</v>
      </c>
      <c r="B97">
        <v>60</v>
      </c>
      <c r="C97" s="3">
        <v>35580</v>
      </c>
      <c r="D97" s="5" t="str">
        <f>duplicity[[#This Row],[r_fighter_id]]&amp;"/"&amp;duplicity[[#This Row],[b_fighter_id]]&amp;duplicity[[#This Row],[date]]</f>
        <v>1449/6035580</v>
      </c>
      <c r="E97">
        <f>COUNTIF(duplicity[duplicitní texty],duplicity[[#This Row],[duplicitní texty]])</f>
        <v>1</v>
      </c>
      <c r="K97" s="15">
        <v>918</v>
      </c>
      <c r="N97" s="19">
        <v>42889</v>
      </c>
      <c r="P97" s="17">
        <v>42693</v>
      </c>
      <c r="Q97" s="14">
        <v>26</v>
      </c>
    </row>
    <row r="98" spans="1:17">
      <c r="A98">
        <v>1185</v>
      </c>
      <c r="B98">
        <v>3117</v>
      </c>
      <c r="C98" s="3">
        <v>35580</v>
      </c>
      <c r="D98" s="5" t="str">
        <f>duplicity[[#This Row],[r_fighter_id]]&amp;"/"&amp;duplicity[[#This Row],[b_fighter_id]]&amp;duplicity[[#This Row],[date]]</f>
        <v>1185/311735580</v>
      </c>
      <c r="E98">
        <f>COUNTIF(duplicity[duplicitní texty],duplicity[[#This Row],[duplicitní texty]])</f>
        <v>1</v>
      </c>
      <c r="K98" s="13">
        <v>1801</v>
      </c>
      <c r="N98" s="19">
        <v>44142</v>
      </c>
      <c r="P98" s="17">
        <v>43029</v>
      </c>
      <c r="Q98" s="14">
        <v>103</v>
      </c>
    </row>
    <row r="99" spans="1:17">
      <c r="A99">
        <v>2315</v>
      </c>
      <c r="B99">
        <v>1403</v>
      </c>
      <c r="C99" s="3">
        <v>35580</v>
      </c>
      <c r="D99" s="5" t="str">
        <f>duplicity[[#This Row],[r_fighter_id]]&amp;"/"&amp;duplicity[[#This Row],[b_fighter_id]]&amp;duplicity[[#This Row],[date]]</f>
        <v>2315/140335580</v>
      </c>
      <c r="E99">
        <f>COUNTIF(duplicity[duplicitní texty],duplicity[[#This Row],[duplicitní texty]])</f>
        <v>1</v>
      </c>
      <c r="K99" s="15">
        <v>437</v>
      </c>
      <c r="N99" s="19">
        <v>42581</v>
      </c>
      <c r="P99" s="18">
        <v>42889</v>
      </c>
      <c r="Q99" s="16">
        <v>13</v>
      </c>
    </row>
    <row r="100" spans="1:17">
      <c r="A100">
        <v>1028</v>
      </c>
      <c r="B100">
        <v>525</v>
      </c>
      <c r="C100" s="3">
        <v>35638</v>
      </c>
      <c r="D100" s="5" t="str">
        <f>duplicity[[#This Row],[r_fighter_id]]&amp;"/"&amp;duplicity[[#This Row],[b_fighter_id]]&amp;duplicity[[#This Row],[date]]</f>
        <v>1028/52535638</v>
      </c>
      <c r="E100">
        <f>COUNTIF(duplicity[duplicitní texty],duplicity[[#This Row],[duplicitní texty]])</f>
        <v>1</v>
      </c>
      <c r="K100" s="13">
        <v>240</v>
      </c>
      <c r="N100" s="19">
        <v>42498</v>
      </c>
      <c r="P100" s="17">
        <v>44142</v>
      </c>
      <c r="Q100" s="14">
        <v>1</v>
      </c>
    </row>
    <row r="101" spans="1:17">
      <c r="A101">
        <v>3025</v>
      </c>
      <c r="B101">
        <v>590</v>
      </c>
      <c r="C101" s="3">
        <v>35638</v>
      </c>
      <c r="D101" s="5" t="str">
        <f>duplicity[[#This Row],[r_fighter_id]]&amp;"/"&amp;duplicity[[#This Row],[b_fighter_id]]&amp;duplicity[[#This Row],[date]]</f>
        <v>3025/59035638</v>
      </c>
      <c r="E101">
        <f>COUNTIF(duplicity[duplicitní texty],duplicity[[#This Row],[duplicitní texty]])</f>
        <v>1</v>
      </c>
      <c r="K101" s="15">
        <v>939</v>
      </c>
      <c r="N101" s="19">
        <v>42945</v>
      </c>
      <c r="P101" s="18">
        <v>42581</v>
      </c>
      <c r="Q101" s="16">
        <v>45</v>
      </c>
    </row>
    <row r="102" spans="1:17">
      <c r="A102">
        <v>1428</v>
      </c>
      <c r="B102">
        <v>1035</v>
      </c>
      <c r="C102" s="3">
        <v>35638</v>
      </c>
      <c r="D102" s="5" t="str">
        <f>duplicity[[#This Row],[r_fighter_id]]&amp;"/"&amp;duplicity[[#This Row],[b_fighter_id]]&amp;duplicity[[#This Row],[date]]</f>
        <v>1428/103535638</v>
      </c>
      <c r="E102">
        <f>COUNTIF(duplicity[duplicitní texty],duplicity[[#This Row],[duplicitní texty]])</f>
        <v>1</v>
      </c>
      <c r="K102" s="13">
        <v>486</v>
      </c>
      <c r="N102" s="19">
        <v>42105</v>
      </c>
      <c r="P102" s="17">
        <v>42498</v>
      </c>
      <c r="Q102" s="14">
        <v>24</v>
      </c>
    </row>
    <row r="103" spans="1:17">
      <c r="A103">
        <v>1634</v>
      </c>
      <c r="B103">
        <v>1394</v>
      </c>
      <c r="C103" s="3">
        <v>35638</v>
      </c>
      <c r="D103" s="5" t="str">
        <f>duplicity[[#This Row],[r_fighter_id]]&amp;"/"&amp;duplicity[[#This Row],[b_fighter_id]]&amp;duplicity[[#This Row],[date]]</f>
        <v>1634/139435638</v>
      </c>
      <c r="E103">
        <f>COUNTIF(duplicity[duplicitní texty],duplicity[[#This Row],[duplicitní texty]])</f>
        <v>1</v>
      </c>
      <c r="K103" s="15">
        <v>568</v>
      </c>
      <c r="N103" s="19">
        <v>43057</v>
      </c>
      <c r="P103" s="18">
        <v>42945</v>
      </c>
      <c r="Q103" s="16">
        <v>63</v>
      </c>
    </row>
    <row r="104" spans="1:17">
      <c r="A104">
        <v>299</v>
      </c>
      <c r="B104">
        <v>1536</v>
      </c>
      <c r="C104" s="3">
        <v>35638</v>
      </c>
      <c r="D104" s="5" t="str">
        <f>duplicity[[#This Row],[r_fighter_id]]&amp;"/"&amp;duplicity[[#This Row],[b_fighter_id]]&amp;duplicity[[#This Row],[date]]</f>
        <v>299/153635638</v>
      </c>
      <c r="E104">
        <f>COUNTIF(duplicity[duplicitní texty],duplicity[[#This Row],[duplicitní texty]])</f>
        <v>1</v>
      </c>
      <c r="K104" s="15">
        <v>1580</v>
      </c>
      <c r="N104" s="19">
        <v>42301</v>
      </c>
      <c r="P104" s="17">
        <v>42105</v>
      </c>
      <c r="Q104" s="14">
        <v>140</v>
      </c>
    </row>
    <row r="105" spans="1:17">
      <c r="A105">
        <v>1475</v>
      </c>
      <c r="B105">
        <v>423</v>
      </c>
      <c r="C105" s="3">
        <v>35638</v>
      </c>
      <c r="D105" s="5" t="str">
        <f>duplicity[[#This Row],[r_fighter_id]]&amp;"/"&amp;duplicity[[#This Row],[b_fighter_id]]&amp;duplicity[[#This Row],[date]]</f>
        <v>1475/42335638</v>
      </c>
      <c r="E105">
        <f>COUNTIF(duplicity[duplicitní texty],duplicity[[#This Row],[duplicitní texty]])</f>
        <v>1</v>
      </c>
      <c r="K105" s="13">
        <v>3131</v>
      </c>
      <c r="N105" s="19">
        <v>42609</v>
      </c>
      <c r="P105" s="18">
        <v>43057</v>
      </c>
      <c r="Q105" s="16">
        <v>68</v>
      </c>
    </row>
    <row r="106" spans="1:17">
      <c r="A106">
        <v>2188</v>
      </c>
      <c r="B106">
        <v>3349</v>
      </c>
      <c r="C106" s="3">
        <v>35638</v>
      </c>
      <c r="D106" s="5" t="str">
        <f>duplicity[[#This Row],[r_fighter_id]]&amp;"/"&amp;duplicity[[#This Row],[b_fighter_id]]&amp;duplicity[[#This Row],[date]]</f>
        <v>2188/334935638</v>
      </c>
      <c r="E106">
        <f>COUNTIF(duplicity[duplicitní texty],duplicity[[#This Row],[duplicitní texty]])</f>
        <v>1</v>
      </c>
      <c r="K106" s="15">
        <v>3587</v>
      </c>
      <c r="N106" s="19">
        <v>43197</v>
      </c>
      <c r="P106" s="17">
        <v>42301</v>
      </c>
      <c r="Q106" s="14">
        <v>100</v>
      </c>
    </row>
    <row r="107" spans="1:17">
      <c r="A107">
        <v>652</v>
      </c>
      <c r="B107">
        <v>243</v>
      </c>
      <c r="C107" s="3">
        <v>35720</v>
      </c>
      <c r="D107" s="5" t="str">
        <f>duplicity[[#This Row],[r_fighter_id]]&amp;"/"&amp;duplicity[[#This Row],[b_fighter_id]]&amp;duplicity[[#This Row],[date]]</f>
        <v>652/24335720</v>
      </c>
      <c r="E107">
        <f>COUNTIF(duplicity[duplicitní texty],duplicity[[#This Row],[duplicitní texty]])</f>
        <v>1</v>
      </c>
      <c r="K107" s="13">
        <v>104</v>
      </c>
      <c r="N107" s="19">
        <v>42679</v>
      </c>
      <c r="P107" s="17">
        <v>42609</v>
      </c>
      <c r="Q107" s="14">
        <v>80</v>
      </c>
    </row>
    <row r="108" spans="1:17">
      <c r="A108">
        <v>249</v>
      </c>
      <c r="B108">
        <v>210</v>
      </c>
      <c r="C108" s="3">
        <v>35720</v>
      </c>
      <c r="D108" s="5" t="str">
        <f>duplicity[[#This Row],[r_fighter_id]]&amp;"/"&amp;duplicity[[#This Row],[b_fighter_id]]&amp;duplicity[[#This Row],[date]]</f>
        <v>249/21035720</v>
      </c>
      <c r="E108">
        <f>COUNTIF(duplicity[duplicitní texty],duplicity[[#This Row],[duplicitní texty]])</f>
        <v>1</v>
      </c>
      <c r="K108" s="13">
        <v>1378</v>
      </c>
      <c r="N108" s="19">
        <v>41846</v>
      </c>
      <c r="P108" s="18">
        <v>43197</v>
      </c>
      <c r="Q108" s="16">
        <v>31</v>
      </c>
    </row>
    <row r="109" spans="1:17">
      <c r="A109">
        <v>3025</v>
      </c>
      <c r="B109">
        <v>8</v>
      </c>
      <c r="C109" s="3">
        <v>35720</v>
      </c>
      <c r="D109" s="5" t="str">
        <f>duplicity[[#This Row],[r_fighter_id]]&amp;"/"&amp;duplicity[[#This Row],[b_fighter_id]]&amp;duplicity[[#This Row],[date]]</f>
        <v>3025/835720</v>
      </c>
      <c r="E109">
        <f>COUNTIF(duplicity[duplicitní texty],duplicity[[#This Row],[duplicitní texty]])</f>
        <v>1</v>
      </c>
      <c r="K109" s="13">
        <v>3086</v>
      </c>
      <c r="N109" s="19">
        <v>43659</v>
      </c>
      <c r="P109" s="17">
        <v>42679</v>
      </c>
      <c r="Q109" s="14">
        <v>50</v>
      </c>
    </row>
    <row r="110" spans="1:17">
      <c r="A110">
        <v>1428</v>
      </c>
      <c r="B110">
        <v>2207</v>
      </c>
      <c r="C110" s="3">
        <v>35720</v>
      </c>
      <c r="D110" s="5" t="str">
        <f>duplicity[[#This Row],[r_fighter_id]]&amp;"/"&amp;duplicity[[#This Row],[b_fighter_id]]&amp;duplicity[[#This Row],[date]]</f>
        <v>1428/220735720</v>
      </c>
      <c r="E110">
        <f>COUNTIF(duplicity[duplicitní texty],duplicity[[#This Row],[duplicitní texty]])</f>
        <v>1</v>
      </c>
      <c r="K110" s="15">
        <v>538</v>
      </c>
      <c r="N110" s="19">
        <v>43288</v>
      </c>
      <c r="P110" s="17">
        <v>41846</v>
      </c>
      <c r="Q110" s="14">
        <v>83</v>
      </c>
    </row>
    <row r="111" spans="1:17">
      <c r="A111">
        <v>1634</v>
      </c>
      <c r="B111">
        <v>3139</v>
      </c>
      <c r="C111" s="3">
        <v>35720</v>
      </c>
      <c r="D111" s="5" t="str">
        <f>duplicity[[#This Row],[r_fighter_id]]&amp;"/"&amp;duplicity[[#This Row],[b_fighter_id]]&amp;duplicity[[#This Row],[date]]</f>
        <v>1634/313935720</v>
      </c>
      <c r="E111">
        <f>COUNTIF(duplicity[duplicitní texty],duplicity[[#This Row],[duplicitní texty]])</f>
        <v>1</v>
      </c>
      <c r="K111" s="13">
        <v>3208</v>
      </c>
      <c r="N111" s="19">
        <v>43134</v>
      </c>
      <c r="P111" s="18">
        <v>43659</v>
      </c>
      <c r="Q111" s="16">
        <v>56</v>
      </c>
    </row>
    <row r="112" spans="1:17">
      <c r="A112">
        <v>504</v>
      </c>
      <c r="B112">
        <v>800</v>
      </c>
      <c r="C112" s="3">
        <v>35720</v>
      </c>
      <c r="D112" s="5" t="str">
        <f>duplicity[[#This Row],[r_fighter_id]]&amp;"/"&amp;duplicity[[#This Row],[b_fighter_id]]&amp;duplicity[[#This Row],[date]]</f>
        <v>504/80035720</v>
      </c>
      <c r="E112">
        <f>COUNTIF(duplicity[duplicitní texty],duplicity[[#This Row],[duplicitní texty]])</f>
        <v>1</v>
      </c>
      <c r="K112" s="13">
        <v>732</v>
      </c>
      <c r="N112" s="19">
        <v>44072</v>
      </c>
      <c r="P112" s="18">
        <v>43288</v>
      </c>
      <c r="Q112" s="16">
        <v>1</v>
      </c>
    </row>
    <row r="113" spans="1:17">
      <c r="A113">
        <v>652</v>
      </c>
      <c r="B113">
        <v>3025</v>
      </c>
      <c r="C113" s="3">
        <v>35785</v>
      </c>
      <c r="D113" s="5" t="str">
        <f>duplicity[[#This Row],[r_fighter_id]]&amp;"/"&amp;duplicity[[#This Row],[b_fighter_id]]&amp;duplicity[[#This Row],[date]]</f>
        <v>652/302535785</v>
      </c>
      <c r="E113">
        <f>COUNTIF(duplicity[duplicitní texty],duplicity[[#This Row],[duplicitní texty]])</f>
        <v>1</v>
      </c>
      <c r="K113" s="13">
        <v>265</v>
      </c>
      <c r="N113" s="19">
        <v>42952</v>
      </c>
      <c r="P113" s="17">
        <v>43134</v>
      </c>
      <c r="Q113" s="14">
        <v>115</v>
      </c>
    </row>
    <row r="114" spans="1:17">
      <c r="A114">
        <v>243</v>
      </c>
      <c r="B114">
        <v>527</v>
      </c>
      <c r="C114" s="3">
        <v>35785</v>
      </c>
      <c r="D114" s="5" t="str">
        <f>duplicity[[#This Row],[r_fighter_id]]&amp;"/"&amp;duplicity[[#This Row],[b_fighter_id]]&amp;duplicity[[#This Row],[date]]</f>
        <v>243/52735785</v>
      </c>
      <c r="E114">
        <f>COUNTIF(duplicity[duplicitní texty],duplicity[[#This Row],[duplicitní texty]])</f>
        <v>1</v>
      </c>
      <c r="K114" s="15">
        <v>48</v>
      </c>
      <c r="N114" s="19">
        <v>44240</v>
      </c>
      <c r="P114" s="18">
        <v>44072</v>
      </c>
      <c r="Q114" s="16">
        <v>1</v>
      </c>
    </row>
    <row r="115" spans="1:17">
      <c r="A115">
        <v>8</v>
      </c>
      <c r="B115">
        <v>114</v>
      </c>
      <c r="C115" s="3">
        <v>35785</v>
      </c>
      <c r="D115" s="5" t="str">
        <f>duplicity[[#This Row],[r_fighter_id]]&amp;"/"&amp;duplicity[[#This Row],[b_fighter_id]]&amp;duplicity[[#This Row],[date]]</f>
        <v>8/11435785</v>
      </c>
      <c r="E115">
        <f>COUNTIF(duplicity[duplicitní texty],duplicity[[#This Row],[duplicitní texty]])</f>
        <v>1</v>
      </c>
      <c r="K115" s="13">
        <v>1725</v>
      </c>
      <c r="N115" s="19">
        <v>43232</v>
      </c>
      <c r="P115" s="17">
        <v>42952</v>
      </c>
      <c r="Q115" s="14">
        <v>50</v>
      </c>
    </row>
    <row r="116" spans="1:17">
      <c r="A116">
        <v>3221</v>
      </c>
      <c r="B116">
        <v>1675</v>
      </c>
      <c r="C116" s="3">
        <v>35785</v>
      </c>
      <c r="D116" s="5" t="str">
        <f>duplicity[[#This Row],[r_fighter_id]]&amp;"/"&amp;duplicity[[#This Row],[b_fighter_id]]&amp;duplicity[[#This Row],[date]]</f>
        <v>3221/167535785</v>
      </c>
      <c r="E116">
        <f>COUNTIF(duplicity[duplicitní texty],duplicity[[#This Row],[duplicitní texty]])</f>
        <v>1</v>
      </c>
      <c r="K116" s="13">
        <v>2489</v>
      </c>
      <c r="N116" s="19">
        <v>43162</v>
      </c>
      <c r="P116" s="18">
        <v>44240</v>
      </c>
      <c r="Q116" s="16">
        <v>1</v>
      </c>
    </row>
    <row r="117" spans="1:17">
      <c r="A117">
        <v>2110</v>
      </c>
      <c r="B117">
        <v>2883</v>
      </c>
      <c r="C117" s="3">
        <v>35867</v>
      </c>
      <c r="D117" s="5" t="str">
        <f>duplicity[[#This Row],[r_fighter_id]]&amp;"/"&amp;duplicity[[#This Row],[b_fighter_id]]&amp;duplicity[[#This Row],[date]]</f>
        <v>2110/288335867</v>
      </c>
      <c r="E117">
        <f>COUNTIF(duplicity[duplicitní texty],duplicity[[#This Row],[duplicitní texty]])</f>
        <v>1</v>
      </c>
      <c r="K117" s="15">
        <v>2416</v>
      </c>
      <c r="N117" s="19">
        <v>44093</v>
      </c>
      <c r="P117" s="17">
        <v>43232</v>
      </c>
      <c r="Q117" s="14">
        <v>13</v>
      </c>
    </row>
    <row r="118" spans="1:17">
      <c r="A118">
        <v>1677</v>
      </c>
      <c r="B118">
        <v>1803</v>
      </c>
      <c r="C118" s="3">
        <v>35867</v>
      </c>
      <c r="D118" s="5" t="str">
        <f>duplicity[[#This Row],[r_fighter_id]]&amp;"/"&amp;duplicity[[#This Row],[b_fighter_id]]&amp;duplicity[[#This Row],[date]]</f>
        <v>1677/180335867</v>
      </c>
      <c r="E118">
        <f>COUNTIF(duplicity[duplicitní texty],duplicity[[#This Row],[duplicitní texty]])</f>
        <v>1</v>
      </c>
      <c r="K118" s="15">
        <v>1614</v>
      </c>
      <c r="N118" s="19">
        <v>43981</v>
      </c>
      <c r="P118" s="18">
        <v>43162</v>
      </c>
      <c r="Q118" s="16">
        <v>1</v>
      </c>
    </row>
    <row r="119" spans="1:17">
      <c r="A119">
        <v>409</v>
      </c>
      <c r="B119">
        <v>3181</v>
      </c>
      <c r="C119" s="3">
        <v>35867</v>
      </c>
      <c r="D119" s="5" t="str">
        <f>duplicity[[#This Row],[r_fighter_id]]&amp;"/"&amp;duplicity[[#This Row],[b_fighter_id]]&amp;duplicity[[#This Row],[date]]</f>
        <v>409/318135867</v>
      </c>
      <c r="E119">
        <f>COUNTIF(duplicity[duplicitní texty],duplicity[[#This Row],[duplicitní texty]])</f>
        <v>1</v>
      </c>
      <c r="K119" s="13">
        <v>2190</v>
      </c>
      <c r="N119" s="19">
        <v>43694</v>
      </c>
      <c r="P119" s="17">
        <v>44093</v>
      </c>
      <c r="Q119" s="14">
        <v>1</v>
      </c>
    </row>
    <row r="120" spans="1:17">
      <c r="A120">
        <v>309</v>
      </c>
      <c r="B120">
        <v>1475</v>
      </c>
      <c r="C120" s="3">
        <v>35867</v>
      </c>
      <c r="D120" s="5" t="str">
        <f>duplicity[[#This Row],[r_fighter_id]]&amp;"/"&amp;duplicity[[#This Row],[b_fighter_id]]&amp;duplicity[[#This Row],[date]]</f>
        <v>309/147535867</v>
      </c>
      <c r="E120">
        <f>COUNTIF(duplicity[duplicitní texty],duplicity[[#This Row],[duplicitní texty]])</f>
        <v>1</v>
      </c>
      <c r="K120" s="15">
        <v>2654</v>
      </c>
      <c r="N120" s="19">
        <v>43365</v>
      </c>
      <c r="P120" s="17">
        <v>43981</v>
      </c>
      <c r="Q120" s="14">
        <v>1</v>
      </c>
    </row>
    <row r="121" spans="1:17">
      <c r="A121">
        <v>1821</v>
      </c>
      <c r="B121">
        <v>1329</v>
      </c>
      <c r="C121" s="3">
        <v>35930</v>
      </c>
      <c r="D121" s="5" t="str">
        <f>duplicity[[#This Row],[r_fighter_id]]&amp;"/"&amp;duplicity[[#This Row],[b_fighter_id]]&amp;duplicity[[#This Row],[date]]</f>
        <v>1821/132935930</v>
      </c>
      <c r="E121">
        <f>COUNTIF(duplicity[duplicitní texty],duplicity[[#This Row],[duplicitní texty]])</f>
        <v>1</v>
      </c>
      <c r="K121" s="15">
        <v>166</v>
      </c>
      <c r="N121" s="19">
        <v>42357</v>
      </c>
      <c r="P121" s="18">
        <v>43694</v>
      </c>
      <c r="Q121" s="16">
        <v>63</v>
      </c>
    </row>
    <row r="122" spans="1:17">
      <c r="A122">
        <v>1320</v>
      </c>
      <c r="B122">
        <v>1127</v>
      </c>
      <c r="C122" s="3">
        <v>35930</v>
      </c>
      <c r="D122" s="5" t="str">
        <f>duplicity[[#This Row],[r_fighter_id]]&amp;"/"&amp;duplicity[[#This Row],[b_fighter_id]]&amp;duplicity[[#This Row],[date]]</f>
        <v>1320/112735930</v>
      </c>
      <c r="E122">
        <f>COUNTIF(duplicity[duplicitní texty],duplicity[[#This Row],[duplicitní texty]])</f>
        <v>1</v>
      </c>
      <c r="K122" s="13">
        <v>831</v>
      </c>
      <c r="N122" s="19">
        <v>41836</v>
      </c>
      <c r="P122" s="17">
        <v>43365</v>
      </c>
      <c r="Q122" s="14">
        <v>6</v>
      </c>
    </row>
    <row r="123" spans="1:17">
      <c r="A123">
        <v>2304</v>
      </c>
      <c r="B123">
        <v>1112</v>
      </c>
      <c r="C123" s="3">
        <v>35930</v>
      </c>
      <c r="D123" s="5" t="str">
        <f>duplicity[[#This Row],[r_fighter_id]]&amp;"/"&amp;duplicity[[#This Row],[b_fighter_id]]&amp;duplicity[[#This Row],[date]]</f>
        <v>2304/111235930</v>
      </c>
      <c r="E123">
        <f>COUNTIF(duplicity[duplicitní texty],duplicity[[#This Row],[duplicitní texty]])</f>
        <v>1</v>
      </c>
      <c r="K123" s="15">
        <v>2337</v>
      </c>
      <c r="N123" s="19">
        <v>42868</v>
      </c>
      <c r="P123" s="18">
        <v>42357</v>
      </c>
      <c r="Q123" s="16">
        <v>49</v>
      </c>
    </row>
    <row r="124" spans="1:17">
      <c r="A124">
        <v>3335</v>
      </c>
      <c r="B124">
        <v>2437</v>
      </c>
      <c r="C124" s="3">
        <v>35930</v>
      </c>
      <c r="D124" s="5" t="str">
        <f>duplicity[[#This Row],[r_fighter_id]]&amp;"/"&amp;duplicity[[#This Row],[b_fighter_id]]&amp;duplicity[[#This Row],[date]]</f>
        <v>3335/243735930</v>
      </c>
      <c r="E124">
        <f>COUNTIF(duplicity[duplicitní texty],duplicity[[#This Row],[duplicitní texty]])</f>
        <v>1</v>
      </c>
      <c r="K124" s="15">
        <v>2054</v>
      </c>
      <c r="N124" s="19">
        <v>44275</v>
      </c>
      <c r="P124" s="17">
        <v>41836</v>
      </c>
      <c r="Q124" s="14">
        <v>36</v>
      </c>
    </row>
    <row r="125" spans="1:17">
      <c r="A125">
        <v>8</v>
      </c>
      <c r="B125">
        <v>819</v>
      </c>
      <c r="C125" s="3">
        <v>35930</v>
      </c>
      <c r="D125" s="5" t="str">
        <f>duplicity[[#This Row],[r_fighter_id]]&amp;"/"&amp;duplicity[[#This Row],[b_fighter_id]]&amp;duplicity[[#This Row],[date]]</f>
        <v>8/81935930</v>
      </c>
      <c r="E125">
        <f>COUNTIF(duplicity[duplicitní texty],duplicity[[#This Row],[duplicitní texty]])</f>
        <v>1</v>
      </c>
      <c r="K125" s="15">
        <v>625</v>
      </c>
      <c r="N125" s="19">
        <v>42564</v>
      </c>
      <c r="P125" s="18">
        <v>42868</v>
      </c>
      <c r="Q125" s="16">
        <v>98</v>
      </c>
    </row>
    <row r="126" spans="1:17">
      <c r="A126">
        <v>3482</v>
      </c>
      <c r="B126">
        <v>590</v>
      </c>
      <c r="C126" s="3">
        <v>35930</v>
      </c>
      <c r="D126" s="5" t="str">
        <f>duplicity[[#This Row],[r_fighter_id]]&amp;"/"&amp;duplicity[[#This Row],[b_fighter_id]]&amp;duplicity[[#This Row],[date]]</f>
        <v>3482/59035930</v>
      </c>
      <c r="E126">
        <f>COUNTIF(duplicity[duplicitní texty],duplicity[[#This Row],[duplicitní texty]])</f>
        <v>1</v>
      </c>
      <c r="K126" s="13">
        <v>2077</v>
      </c>
      <c r="N126" s="19">
        <v>42714</v>
      </c>
      <c r="P126" s="17">
        <v>44275</v>
      </c>
      <c r="Q126" s="14">
        <v>1</v>
      </c>
    </row>
    <row r="127" spans="1:17">
      <c r="A127">
        <v>2699</v>
      </c>
      <c r="B127">
        <v>8</v>
      </c>
      <c r="C127" s="3">
        <v>36084</v>
      </c>
      <c r="D127" s="5" t="str">
        <f>duplicity[[#This Row],[r_fighter_id]]&amp;"/"&amp;duplicity[[#This Row],[b_fighter_id]]&amp;duplicity[[#This Row],[date]]</f>
        <v>2699/836084</v>
      </c>
      <c r="E127">
        <f>COUNTIF(duplicity[duplicitní texty],duplicity[[#This Row],[duplicitní texty]])</f>
        <v>1</v>
      </c>
      <c r="K127" s="13">
        <v>2942</v>
      </c>
      <c r="N127" s="19">
        <v>42588</v>
      </c>
      <c r="P127" s="18">
        <v>42564</v>
      </c>
      <c r="Q127" s="16">
        <v>73</v>
      </c>
    </row>
    <row r="128" spans="1:17">
      <c r="A128">
        <v>243</v>
      </c>
      <c r="B128">
        <v>2982</v>
      </c>
      <c r="C128" s="3">
        <v>36084</v>
      </c>
      <c r="D128" s="5" t="str">
        <f>duplicity[[#This Row],[r_fighter_id]]&amp;"/"&amp;duplicity[[#This Row],[b_fighter_id]]&amp;duplicity[[#This Row],[date]]</f>
        <v>243/298236084</v>
      </c>
      <c r="E128">
        <f>COUNTIF(duplicity[duplicitní texty],duplicity[[#This Row],[duplicitní texty]])</f>
        <v>1</v>
      </c>
      <c r="K128" s="15">
        <v>3039</v>
      </c>
      <c r="N128" s="19">
        <v>42470</v>
      </c>
      <c r="P128" s="17">
        <v>42714</v>
      </c>
      <c r="Q128" s="14">
        <v>65</v>
      </c>
    </row>
    <row r="129" spans="1:17">
      <c r="A129">
        <v>2110</v>
      </c>
      <c r="B129">
        <v>409</v>
      </c>
      <c r="C129" s="3">
        <v>36084</v>
      </c>
      <c r="D129" s="5" t="str">
        <f>duplicity[[#This Row],[r_fighter_id]]&amp;"/"&amp;duplicity[[#This Row],[b_fighter_id]]&amp;duplicity[[#This Row],[date]]</f>
        <v>2110/40936084</v>
      </c>
      <c r="E129">
        <f>COUNTIF(duplicity[duplicitní texty],duplicity[[#This Row],[duplicitní texty]])</f>
        <v>1</v>
      </c>
      <c r="K129" s="15">
        <v>2479</v>
      </c>
      <c r="N129" s="19">
        <v>43498</v>
      </c>
      <c r="P129" s="17">
        <v>42588</v>
      </c>
      <c r="Q129" s="14">
        <v>138</v>
      </c>
    </row>
    <row r="130" spans="1:17">
      <c r="A130">
        <v>344</v>
      </c>
      <c r="B130">
        <v>1399</v>
      </c>
      <c r="C130" s="3">
        <v>36084</v>
      </c>
      <c r="D130" s="5" t="str">
        <f>duplicity[[#This Row],[r_fighter_id]]&amp;"/"&amp;duplicity[[#This Row],[b_fighter_id]]&amp;duplicity[[#This Row],[date]]</f>
        <v>344/139936084</v>
      </c>
      <c r="E130">
        <f>COUNTIF(duplicity[duplicitní texty],duplicity[[#This Row],[duplicitní texty]])</f>
        <v>1</v>
      </c>
      <c r="K130" s="15">
        <v>2759</v>
      </c>
      <c r="N130" s="19">
        <v>42602</v>
      </c>
      <c r="P130" s="18">
        <v>42470</v>
      </c>
      <c r="Q130" s="16">
        <v>20</v>
      </c>
    </row>
    <row r="131" spans="1:17">
      <c r="A131">
        <v>1677</v>
      </c>
      <c r="B131">
        <v>3482</v>
      </c>
      <c r="C131" s="3">
        <v>36084</v>
      </c>
      <c r="D131" s="5" t="str">
        <f>duplicity[[#This Row],[r_fighter_id]]&amp;"/"&amp;duplicity[[#This Row],[b_fighter_id]]&amp;duplicity[[#This Row],[date]]</f>
        <v>1677/348236084</v>
      </c>
      <c r="E131">
        <f>COUNTIF(duplicity[duplicitní texty],duplicity[[#This Row],[duplicitní texty]])</f>
        <v>1</v>
      </c>
      <c r="K131" s="15">
        <v>826</v>
      </c>
      <c r="N131" s="19">
        <v>41951</v>
      </c>
      <c r="P131" s="17">
        <v>43498</v>
      </c>
      <c r="Q131" s="14">
        <v>37</v>
      </c>
    </row>
    <row r="132" spans="1:17">
      <c r="A132">
        <v>2435</v>
      </c>
      <c r="B132">
        <v>2856</v>
      </c>
      <c r="C132" s="3">
        <v>36084</v>
      </c>
      <c r="D132" s="5" t="str">
        <f>duplicity[[#This Row],[r_fighter_id]]&amp;"/"&amp;duplicity[[#This Row],[b_fighter_id]]&amp;duplicity[[#This Row],[date]]</f>
        <v>2435/285636084</v>
      </c>
      <c r="E132">
        <f>COUNTIF(duplicity[duplicitní texty],duplicity[[#This Row],[duplicitní texty]])</f>
        <v>1</v>
      </c>
      <c r="K132" s="15">
        <v>1745</v>
      </c>
      <c r="N132" s="19">
        <v>43274</v>
      </c>
      <c r="P132" s="18">
        <v>42602</v>
      </c>
      <c r="Q132" s="16">
        <v>1</v>
      </c>
    </row>
    <row r="133" spans="1:17">
      <c r="A133">
        <v>2395</v>
      </c>
      <c r="B133">
        <v>309</v>
      </c>
      <c r="C133" s="3">
        <v>36168</v>
      </c>
      <c r="D133" s="5" t="str">
        <f>duplicity[[#This Row],[r_fighter_id]]&amp;"/"&amp;duplicity[[#This Row],[b_fighter_id]]&amp;duplicity[[#This Row],[date]]</f>
        <v>2395/30936168</v>
      </c>
      <c r="E133">
        <f>COUNTIF(duplicity[duplicitní texty],duplicity[[#This Row],[duplicitní texty]])</f>
        <v>1</v>
      </c>
      <c r="K133" s="15">
        <v>1608</v>
      </c>
      <c r="N133" s="19">
        <v>42154</v>
      </c>
      <c r="P133" s="18">
        <v>41951</v>
      </c>
      <c r="Q133" s="16">
        <v>104</v>
      </c>
    </row>
    <row r="134" spans="1:17">
      <c r="A134">
        <v>2699</v>
      </c>
      <c r="B134">
        <v>590</v>
      </c>
      <c r="C134" s="3">
        <v>36168</v>
      </c>
      <c r="D134" s="5" t="str">
        <f>duplicity[[#This Row],[r_fighter_id]]&amp;"/"&amp;duplicity[[#This Row],[b_fighter_id]]&amp;duplicity[[#This Row],[date]]</f>
        <v>2699/59036168</v>
      </c>
      <c r="E134">
        <f>COUNTIF(duplicity[duplicitní texty],duplicity[[#This Row],[duplicitní texty]])</f>
        <v>1</v>
      </c>
      <c r="K134" s="15">
        <v>1709</v>
      </c>
      <c r="N134" s="19">
        <v>43337</v>
      </c>
      <c r="P134" s="18">
        <v>43274</v>
      </c>
      <c r="Q134" s="16">
        <v>57</v>
      </c>
    </row>
    <row r="135" spans="1:17">
      <c r="A135">
        <v>3203</v>
      </c>
      <c r="B135">
        <v>1093</v>
      </c>
      <c r="C135" s="3">
        <v>36168</v>
      </c>
      <c r="D135" s="5" t="str">
        <f>duplicity[[#This Row],[r_fighter_id]]&amp;"/"&amp;duplicity[[#This Row],[b_fighter_id]]&amp;duplicity[[#This Row],[date]]</f>
        <v>3203/109336168</v>
      </c>
      <c r="E135">
        <f>COUNTIF(duplicity[duplicitní texty],duplicity[[#This Row],[duplicitní texty]])</f>
        <v>1</v>
      </c>
      <c r="K135" s="15">
        <v>3376</v>
      </c>
      <c r="N135" s="19">
        <v>43540</v>
      </c>
      <c r="P135" s="18">
        <v>42154</v>
      </c>
      <c r="Q135" s="16">
        <v>47</v>
      </c>
    </row>
    <row r="136" spans="1:17">
      <c r="A136">
        <v>2110</v>
      </c>
      <c r="B136">
        <v>2457</v>
      </c>
      <c r="C136" s="3">
        <v>36168</v>
      </c>
      <c r="D136" s="5" t="str">
        <f>duplicity[[#This Row],[r_fighter_id]]&amp;"/"&amp;duplicity[[#This Row],[b_fighter_id]]&amp;duplicity[[#This Row],[date]]</f>
        <v>2110/245736168</v>
      </c>
      <c r="E136">
        <f>COUNTIF(duplicity[duplicitní texty],duplicity[[#This Row],[duplicitní texty]])</f>
        <v>1</v>
      </c>
      <c r="K136" s="15">
        <v>2531</v>
      </c>
      <c r="N136" s="19">
        <v>44121</v>
      </c>
      <c r="P136" s="17">
        <v>43337</v>
      </c>
      <c r="Q136" s="14">
        <v>93</v>
      </c>
    </row>
    <row r="137" spans="1:17">
      <c r="A137">
        <v>2789</v>
      </c>
      <c r="B137">
        <v>1677</v>
      </c>
      <c r="C137" s="3">
        <v>36168</v>
      </c>
      <c r="D137" s="5" t="str">
        <f>duplicity[[#This Row],[r_fighter_id]]&amp;"/"&amp;duplicity[[#This Row],[b_fighter_id]]&amp;duplicity[[#This Row],[date]]</f>
        <v>2789/167736168</v>
      </c>
      <c r="E137">
        <f>COUNTIF(duplicity[duplicitní texty],duplicity[[#This Row],[duplicitní texty]])</f>
        <v>1</v>
      </c>
      <c r="K137" s="13">
        <v>622</v>
      </c>
      <c r="N137" s="19">
        <v>44156</v>
      </c>
      <c r="P137" s="17">
        <v>43540</v>
      </c>
      <c r="Q137" s="14">
        <v>70</v>
      </c>
    </row>
    <row r="138" spans="1:17">
      <c r="A138">
        <v>409</v>
      </c>
      <c r="B138">
        <v>2883</v>
      </c>
      <c r="C138" s="3">
        <v>36168</v>
      </c>
      <c r="D138" s="5" t="str">
        <f>duplicity[[#This Row],[r_fighter_id]]&amp;"/"&amp;duplicity[[#This Row],[b_fighter_id]]&amp;duplicity[[#This Row],[date]]</f>
        <v>409/288336168</v>
      </c>
      <c r="E138">
        <f>COUNTIF(duplicity[duplicitní texty],duplicity[[#This Row],[duplicitní texty]])</f>
        <v>1</v>
      </c>
      <c r="K138" s="13">
        <v>940</v>
      </c>
      <c r="N138" s="19">
        <v>43848</v>
      </c>
      <c r="P138" s="18">
        <v>44121</v>
      </c>
      <c r="Q138" s="16">
        <v>5</v>
      </c>
    </row>
    <row r="139" spans="1:17">
      <c r="A139">
        <v>566</v>
      </c>
      <c r="B139">
        <v>469</v>
      </c>
      <c r="C139" s="3">
        <v>36168</v>
      </c>
      <c r="D139" s="5" t="str">
        <f>duplicity[[#This Row],[r_fighter_id]]&amp;"/"&amp;duplicity[[#This Row],[b_fighter_id]]&amp;duplicity[[#This Row],[date]]</f>
        <v>566/46936168</v>
      </c>
      <c r="E139">
        <f>COUNTIF(duplicity[duplicitní texty],duplicity[[#This Row],[duplicitní texty]])</f>
        <v>1</v>
      </c>
      <c r="K139" s="13">
        <v>920</v>
      </c>
      <c r="N139" s="19">
        <v>43070</v>
      </c>
      <c r="P139" s="18">
        <v>44156</v>
      </c>
      <c r="Q139" s="16">
        <v>1</v>
      </c>
    </row>
    <row r="140" spans="1:17">
      <c r="A140">
        <v>2395</v>
      </c>
      <c r="B140">
        <v>2096</v>
      </c>
      <c r="C140" s="3">
        <v>36224</v>
      </c>
      <c r="D140" s="5" t="str">
        <f>duplicity[[#This Row],[r_fighter_id]]&amp;"/"&amp;duplicity[[#This Row],[b_fighter_id]]&amp;duplicity[[#This Row],[date]]</f>
        <v>2395/209636224</v>
      </c>
      <c r="E140">
        <f>COUNTIF(duplicity[duplicitní texty],duplicity[[#This Row],[duplicitní texty]])</f>
        <v>1</v>
      </c>
      <c r="K140" s="13">
        <v>1937</v>
      </c>
      <c r="N140" s="19">
        <v>43673</v>
      </c>
      <c r="P140" s="17">
        <v>43848</v>
      </c>
      <c r="Q140" s="14">
        <v>1</v>
      </c>
    </row>
    <row r="141" spans="1:17">
      <c r="A141">
        <v>3203</v>
      </c>
      <c r="B141">
        <v>1433</v>
      </c>
      <c r="C141" s="3">
        <v>36224</v>
      </c>
      <c r="D141" s="5" t="str">
        <f>duplicity[[#This Row],[r_fighter_id]]&amp;"/"&amp;duplicity[[#This Row],[b_fighter_id]]&amp;duplicity[[#This Row],[date]]</f>
        <v>3203/143336224</v>
      </c>
      <c r="E141">
        <f>COUNTIF(duplicity[duplicitní texty],duplicity[[#This Row],[duplicitní texty]])</f>
        <v>1</v>
      </c>
      <c r="K141" s="15">
        <v>184</v>
      </c>
      <c r="N141" s="19">
        <v>43247</v>
      </c>
      <c r="P141" s="17">
        <v>43070</v>
      </c>
      <c r="Q141" s="14">
        <v>1</v>
      </c>
    </row>
    <row r="142" spans="1:17">
      <c r="A142">
        <v>1399</v>
      </c>
      <c r="B142">
        <v>1821</v>
      </c>
      <c r="C142" s="3">
        <v>36224</v>
      </c>
      <c r="D142" s="5" t="str">
        <f>duplicity[[#This Row],[r_fighter_id]]&amp;"/"&amp;duplicity[[#This Row],[b_fighter_id]]&amp;duplicity[[#This Row],[date]]</f>
        <v>1399/182136224</v>
      </c>
      <c r="E142">
        <f>COUNTIF(duplicity[duplicitní texty],duplicity[[#This Row],[duplicitní texty]])</f>
        <v>1</v>
      </c>
      <c r="K142" s="13">
        <v>3234</v>
      </c>
      <c r="N142" s="19">
        <v>43519</v>
      </c>
      <c r="P142" s="17">
        <v>43673</v>
      </c>
      <c r="Q142" s="14">
        <v>30</v>
      </c>
    </row>
    <row r="143" spans="1:17">
      <c r="A143">
        <v>2626</v>
      </c>
      <c r="B143">
        <v>3025</v>
      </c>
      <c r="C143" s="3">
        <v>36224</v>
      </c>
      <c r="D143" s="5" t="str">
        <f>duplicity[[#This Row],[r_fighter_id]]&amp;"/"&amp;duplicity[[#This Row],[b_fighter_id]]&amp;duplicity[[#This Row],[date]]</f>
        <v>2626/302536224</v>
      </c>
      <c r="E143">
        <f>COUNTIF(duplicity[duplicitní texty],duplicity[[#This Row],[duplicitní texty]])</f>
        <v>1</v>
      </c>
      <c r="K143" s="15">
        <v>3553</v>
      </c>
      <c r="N143" s="19">
        <v>43995</v>
      </c>
      <c r="P143" s="18">
        <v>43247</v>
      </c>
      <c r="Q143" s="16">
        <v>99</v>
      </c>
    </row>
    <row r="144" spans="1:17">
      <c r="A144">
        <v>3482</v>
      </c>
      <c r="B144">
        <v>1124</v>
      </c>
      <c r="C144" s="3">
        <v>36224</v>
      </c>
      <c r="D144" s="5" t="str">
        <f>duplicity[[#This Row],[r_fighter_id]]&amp;"/"&amp;duplicity[[#This Row],[b_fighter_id]]&amp;duplicity[[#This Row],[date]]</f>
        <v>3482/112436224</v>
      </c>
      <c r="E144">
        <f>COUNTIF(duplicity[duplicitní texty],duplicity[[#This Row],[duplicitní texty]])</f>
        <v>1</v>
      </c>
      <c r="K144" s="13">
        <v>354</v>
      </c>
      <c r="N144" s="19">
        <v>43252</v>
      </c>
      <c r="P144" s="17">
        <v>43519</v>
      </c>
      <c r="Q144" s="14">
        <v>110</v>
      </c>
    </row>
    <row r="145" spans="1:17">
      <c r="A145">
        <v>1749</v>
      </c>
      <c r="B145">
        <v>2705</v>
      </c>
      <c r="C145" s="3">
        <v>36224</v>
      </c>
      <c r="D145" s="5" t="str">
        <f>duplicity[[#This Row],[r_fighter_id]]&amp;"/"&amp;duplicity[[#This Row],[b_fighter_id]]&amp;duplicity[[#This Row],[date]]</f>
        <v>1749/270536224</v>
      </c>
      <c r="E145">
        <f>COUNTIF(duplicity[duplicitní texty],duplicity[[#This Row],[duplicitní texty]])</f>
        <v>1</v>
      </c>
      <c r="K145" s="15">
        <v>1038</v>
      </c>
      <c r="N145" s="19">
        <v>43287</v>
      </c>
      <c r="P145" s="18">
        <v>43995</v>
      </c>
      <c r="Q145" s="16">
        <v>1</v>
      </c>
    </row>
    <row r="146" spans="1:17">
      <c r="A146">
        <v>1154</v>
      </c>
      <c r="B146">
        <v>2704</v>
      </c>
      <c r="C146" s="3">
        <v>36224</v>
      </c>
      <c r="D146" s="5" t="str">
        <f>duplicity[[#This Row],[r_fighter_id]]&amp;"/"&amp;duplicity[[#This Row],[b_fighter_id]]&amp;duplicity[[#This Row],[date]]</f>
        <v>1154/270436224</v>
      </c>
      <c r="E146">
        <f>COUNTIF(duplicity[duplicitní texty],duplicity[[#This Row],[duplicitní texty]])</f>
        <v>1</v>
      </c>
      <c r="K146" s="13">
        <v>808</v>
      </c>
      <c r="N146" s="19">
        <v>43756</v>
      </c>
      <c r="P146" s="17">
        <v>43252</v>
      </c>
      <c r="Q146" s="14">
        <v>72</v>
      </c>
    </row>
    <row r="147" spans="1:17">
      <c r="A147">
        <v>2699</v>
      </c>
      <c r="B147">
        <v>3221</v>
      </c>
      <c r="C147" s="3">
        <v>36287</v>
      </c>
      <c r="D147" s="5" t="str">
        <f>duplicity[[#This Row],[r_fighter_id]]&amp;"/"&amp;duplicity[[#This Row],[b_fighter_id]]&amp;duplicity[[#This Row],[date]]</f>
        <v>2699/322136287</v>
      </c>
      <c r="E147">
        <f>COUNTIF(duplicity[duplicitní texty],duplicity[[#This Row],[duplicitní texty]])</f>
        <v>1</v>
      </c>
      <c r="K147" s="15">
        <v>863</v>
      </c>
      <c r="N147" s="19">
        <v>43505</v>
      </c>
      <c r="P147" s="17">
        <v>43287</v>
      </c>
      <c r="Q147" s="14">
        <v>1</v>
      </c>
    </row>
    <row r="148" spans="1:17">
      <c r="A148">
        <v>2982</v>
      </c>
      <c r="B148">
        <v>2510</v>
      </c>
      <c r="C148" s="3">
        <v>36287</v>
      </c>
      <c r="D148" s="5" t="str">
        <f>duplicity[[#This Row],[r_fighter_id]]&amp;"/"&amp;duplicity[[#This Row],[b_fighter_id]]&amp;duplicity[[#This Row],[date]]</f>
        <v>2982/251036287</v>
      </c>
      <c r="E148">
        <f>COUNTIF(duplicity[duplicitní texty],duplicity[[#This Row],[duplicitní texty]])</f>
        <v>1</v>
      </c>
      <c r="K148" s="13">
        <v>3241</v>
      </c>
      <c r="N148" s="19">
        <v>43876</v>
      </c>
      <c r="P148" s="18">
        <v>43756</v>
      </c>
      <c r="Q148" s="16">
        <v>61</v>
      </c>
    </row>
    <row r="149" spans="1:17">
      <c r="A149">
        <v>2789</v>
      </c>
      <c r="B149">
        <v>2626</v>
      </c>
      <c r="C149" s="3">
        <v>36287</v>
      </c>
      <c r="D149" s="5" t="str">
        <f>duplicity[[#This Row],[r_fighter_id]]&amp;"/"&amp;duplicity[[#This Row],[b_fighter_id]]&amp;duplicity[[#This Row],[date]]</f>
        <v>2789/262636287</v>
      </c>
      <c r="E149">
        <f>COUNTIF(duplicity[duplicitní texty],duplicity[[#This Row],[duplicitní texty]])</f>
        <v>1</v>
      </c>
      <c r="K149" s="13">
        <v>523</v>
      </c>
      <c r="N149" s="19">
        <v>44163</v>
      </c>
      <c r="P149" s="18">
        <v>43505</v>
      </c>
      <c r="Q149" s="16">
        <v>14</v>
      </c>
    </row>
    <row r="150" spans="1:17">
      <c r="A150">
        <v>566</v>
      </c>
      <c r="B150">
        <v>1437</v>
      </c>
      <c r="C150" s="3">
        <v>36287</v>
      </c>
      <c r="D150" s="5" t="str">
        <f>duplicity[[#This Row],[r_fighter_id]]&amp;"/"&amp;duplicity[[#This Row],[b_fighter_id]]&amp;duplicity[[#This Row],[date]]</f>
        <v>566/143736287</v>
      </c>
      <c r="E150">
        <f>COUNTIF(duplicity[duplicitní texty],duplicity[[#This Row],[duplicitní texty]])</f>
        <v>1</v>
      </c>
      <c r="K150" s="15">
        <v>1624</v>
      </c>
      <c r="N150" s="19">
        <v>43771</v>
      </c>
      <c r="P150" s="17">
        <v>43876</v>
      </c>
      <c r="Q150" s="14">
        <v>111</v>
      </c>
    </row>
    <row r="151" spans="1:17">
      <c r="A151">
        <v>3482</v>
      </c>
      <c r="B151">
        <v>1037</v>
      </c>
      <c r="C151" s="3">
        <v>36287</v>
      </c>
      <c r="D151" s="5" t="str">
        <f>duplicity[[#This Row],[r_fighter_id]]&amp;"/"&amp;duplicity[[#This Row],[b_fighter_id]]&amp;duplicity[[#This Row],[date]]</f>
        <v>3482/103736287</v>
      </c>
      <c r="E151">
        <f>COUNTIF(duplicity[duplicitní texty],duplicity[[#This Row],[duplicitní texty]])</f>
        <v>1</v>
      </c>
      <c r="K151" s="15">
        <v>3358</v>
      </c>
      <c r="N151" s="19">
        <v>43680</v>
      </c>
      <c r="P151" s="18">
        <v>44163</v>
      </c>
      <c r="Q151" s="16">
        <v>1</v>
      </c>
    </row>
    <row r="152" spans="1:17">
      <c r="A152">
        <v>3436</v>
      </c>
      <c r="B152">
        <v>598</v>
      </c>
      <c r="C152" s="3">
        <v>36287</v>
      </c>
      <c r="D152" s="5" t="str">
        <f>duplicity[[#This Row],[r_fighter_id]]&amp;"/"&amp;duplicity[[#This Row],[b_fighter_id]]&amp;duplicity[[#This Row],[date]]</f>
        <v>3436/59836287</v>
      </c>
      <c r="E152">
        <f>COUNTIF(duplicity[duplicitní texty],duplicity[[#This Row],[duplicitní texty]])</f>
        <v>1</v>
      </c>
      <c r="K152" s="13">
        <v>2293</v>
      </c>
      <c r="N152" s="19">
        <v>43434</v>
      </c>
      <c r="P152" s="17">
        <v>43771</v>
      </c>
      <c r="Q152" s="14">
        <v>18</v>
      </c>
    </row>
    <row r="153" spans="1:17">
      <c r="A153">
        <v>2078</v>
      </c>
      <c r="B153">
        <v>2703</v>
      </c>
      <c r="C153" s="3">
        <v>36287</v>
      </c>
      <c r="D153" s="5" t="str">
        <f>duplicity[[#This Row],[r_fighter_id]]&amp;"/"&amp;duplicity[[#This Row],[b_fighter_id]]&amp;duplicity[[#This Row],[date]]</f>
        <v>2078/270336287</v>
      </c>
      <c r="E153">
        <f>COUNTIF(duplicity[duplicitní texty],duplicity[[#This Row],[duplicitní texty]])</f>
        <v>1</v>
      </c>
      <c r="K153" s="15">
        <v>2381</v>
      </c>
      <c r="N153" s="19">
        <v>43743</v>
      </c>
      <c r="P153" s="18">
        <v>43680</v>
      </c>
      <c r="Q153" s="16">
        <v>9</v>
      </c>
    </row>
    <row r="154" spans="1:17">
      <c r="A154">
        <v>1399</v>
      </c>
      <c r="B154">
        <v>3190</v>
      </c>
      <c r="C154" s="3">
        <v>36357</v>
      </c>
      <c r="D154" s="5" t="str">
        <f>duplicity[[#This Row],[r_fighter_id]]&amp;"/"&amp;duplicity[[#This Row],[b_fighter_id]]&amp;duplicity[[#This Row],[date]]</f>
        <v>1399/319036357</v>
      </c>
      <c r="E154">
        <f>COUNTIF(duplicity[duplicitní texty],duplicity[[#This Row],[duplicitní texty]])</f>
        <v>1</v>
      </c>
      <c r="K154" s="13">
        <v>2539</v>
      </c>
      <c r="N154" s="19">
        <v>44247</v>
      </c>
      <c r="P154" s="17">
        <v>43434</v>
      </c>
      <c r="Q154" s="14">
        <v>1</v>
      </c>
    </row>
    <row r="155" spans="1:17">
      <c r="A155">
        <v>2110</v>
      </c>
      <c r="B155">
        <v>2470</v>
      </c>
      <c r="C155" s="3">
        <v>36357</v>
      </c>
      <c r="D155" s="5" t="str">
        <f>duplicity[[#This Row],[r_fighter_id]]&amp;"/"&amp;duplicity[[#This Row],[b_fighter_id]]&amp;duplicity[[#This Row],[date]]</f>
        <v>2110/247036357</v>
      </c>
      <c r="E155">
        <f>COUNTIF(duplicity[duplicitní texty],duplicity[[#This Row],[duplicitní texty]])</f>
        <v>1</v>
      </c>
      <c r="K155" s="15">
        <v>3302</v>
      </c>
      <c r="N155" s="19">
        <v>43407</v>
      </c>
      <c r="P155" s="18">
        <v>43743</v>
      </c>
      <c r="Q155" s="16">
        <v>14</v>
      </c>
    </row>
    <row r="156" spans="1:17">
      <c r="A156">
        <v>1677</v>
      </c>
      <c r="B156">
        <v>1728</v>
      </c>
      <c r="C156" s="3">
        <v>36357</v>
      </c>
      <c r="D156" s="5" t="str">
        <f>duplicity[[#This Row],[r_fighter_id]]&amp;"/"&amp;duplicity[[#This Row],[b_fighter_id]]&amp;duplicity[[#This Row],[date]]</f>
        <v>1677/172836357</v>
      </c>
      <c r="E156">
        <f>COUNTIF(duplicity[duplicitní texty],duplicity[[#This Row],[duplicitní texty]])</f>
        <v>1</v>
      </c>
      <c r="K156" s="13">
        <v>1796</v>
      </c>
      <c r="N156" s="19">
        <v>43715</v>
      </c>
      <c r="P156" s="18">
        <v>44247</v>
      </c>
      <c r="Q156" s="16">
        <v>1</v>
      </c>
    </row>
    <row r="157" spans="1:17">
      <c r="A157">
        <v>3025</v>
      </c>
      <c r="B157">
        <v>2779</v>
      </c>
      <c r="C157" s="3">
        <v>36357</v>
      </c>
      <c r="D157" s="5" t="str">
        <f>duplicity[[#This Row],[r_fighter_id]]&amp;"/"&amp;duplicity[[#This Row],[b_fighter_id]]&amp;duplicity[[#This Row],[date]]</f>
        <v>3025/277936357</v>
      </c>
      <c r="E157">
        <f>COUNTIF(duplicity[duplicitní texty],duplicity[[#This Row],[duplicitní texty]])</f>
        <v>1</v>
      </c>
      <c r="K157" s="15">
        <v>62</v>
      </c>
      <c r="N157" s="19">
        <v>43666</v>
      </c>
      <c r="P157" s="18">
        <v>43407</v>
      </c>
      <c r="Q157" s="16">
        <v>18</v>
      </c>
    </row>
    <row r="158" spans="1:17">
      <c r="A158">
        <v>1476</v>
      </c>
      <c r="B158">
        <v>60</v>
      </c>
      <c r="C158" s="3">
        <v>36357</v>
      </c>
      <c r="D158" s="5" t="str">
        <f>duplicity[[#This Row],[r_fighter_id]]&amp;"/"&amp;duplicity[[#This Row],[b_fighter_id]]&amp;duplicity[[#This Row],[date]]</f>
        <v>1476/6036357</v>
      </c>
      <c r="E158">
        <f>COUNTIF(duplicity[duplicitní texty],duplicity[[#This Row],[duplicitní texty]])</f>
        <v>1</v>
      </c>
      <c r="K158" s="15">
        <v>1294</v>
      </c>
      <c r="N158" s="19">
        <v>43484</v>
      </c>
      <c r="P158" s="18">
        <v>43715</v>
      </c>
      <c r="Q158" s="16">
        <v>5</v>
      </c>
    </row>
    <row r="159" spans="1:17">
      <c r="A159">
        <v>1037</v>
      </c>
      <c r="B159">
        <v>788</v>
      </c>
      <c r="C159" s="3">
        <v>36357</v>
      </c>
      <c r="D159" s="5" t="str">
        <f>duplicity[[#This Row],[r_fighter_id]]&amp;"/"&amp;duplicity[[#This Row],[b_fighter_id]]&amp;duplicity[[#This Row],[date]]</f>
        <v>1037/78836357</v>
      </c>
      <c r="E159">
        <f>COUNTIF(duplicity[duplicitní texty],duplicity[[#This Row],[duplicitní texty]])</f>
        <v>1</v>
      </c>
      <c r="K159" s="13">
        <v>2594</v>
      </c>
      <c r="N159" s="19">
        <v>43575</v>
      </c>
      <c r="P159" s="17">
        <v>43666</v>
      </c>
      <c r="Q159" s="14">
        <v>78</v>
      </c>
    </row>
    <row r="160" spans="1:17">
      <c r="A160">
        <v>2704</v>
      </c>
      <c r="B160">
        <v>3436</v>
      </c>
      <c r="C160" s="3">
        <v>36357</v>
      </c>
      <c r="D160" s="5" t="str">
        <f>duplicity[[#This Row],[r_fighter_id]]&amp;"/"&amp;duplicity[[#This Row],[b_fighter_id]]&amp;duplicity[[#This Row],[date]]</f>
        <v>2704/343636357</v>
      </c>
      <c r="E160">
        <f>COUNTIF(duplicity[duplicitní texty],duplicity[[#This Row],[duplicitní texty]])</f>
        <v>1</v>
      </c>
      <c r="K160" s="13">
        <v>68</v>
      </c>
      <c r="N160" s="19">
        <v>43869</v>
      </c>
      <c r="P160" s="17">
        <v>43484</v>
      </c>
      <c r="Q160" s="14">
        <v>31</v>
      </c>
    </row>
    <row r="161" spans="1:17">
      <c r="A161">
        <v>1539</v>
      </c>
      <c r="B161">
        <v>2210</v>
      </c>
      <c r="C161" s="3">
        <v>36357</v>
      </c>
      <c r="D161" s="5" t="str">
        <f>duplicity[[#This Row],[r_fighter_id]]&amp;"/"&amp;duplicity[[#This Row],[b_fighter_id]]&amp;duplicity[[#This Row],[date]]</f>
        <v>1539/221036357</v>
      </c>
      <c r="E161">
        <f>COUNTIF(duplicity[duplicitní texty],duplicity[[#This Row],[duplicitní texty]])</f>
        <v>1</v>
      </c>
      <c r="K161" s="15">
        <v>1251</v>
      </c>
      <c r="N161" s="19">
        <v>44128</v>
      </c>
      <c r="P161" s="18">
        <v>43575</v>
      </c>
      <c r="Q161" s="16">
        <v>131</v>
      </c>
    </row>
    <row r="162" spans="1:17">
      <c r="A162">
        <v>1419</v>
      </c>
      <c r="B162">
        <v>1433</v>
      </c>
      <c r="C162" s="3">
        <v>36427</v>
      </c>
      <c r="D162" s="5" t="str">
        <f>duplicity[[#This Row],[r_fighter_id]]&amp;"/"&amp;duplicity[[#This Row],[b_fighter_id]]&amp;duplicity[[#This Row],[date]]</f>
        <v>1419/143336427</v>
      </c>
      <c r="E162">
        <f>COUNTIF(duplicity[duplicitní texty],duplicity[[#This Row],[duplicitní texty]])</f>
        <v>1</v>
      </c>
      <c r="K162" s="13">
        <v>180</v>
      </c>
      <c r="N162" s="19">
        <v>43708</v>
      </c>
      <c r="P162" s="17">
        <v>43869</v>
      </c>
      <c r="Q162" s="14">
        <v>3</v>
      </c>
    </row>
    <row r="163" spans="1:17">
      <c r="A163">
        <v>1821</v>
      </c>
      <c r="B163">
        <v>1539</v>
      </c>
      <c r="C163" s="3">
        <v>36427</v>
      </c>
      <c r="D163" s="5" t="str">
        <f>duplicity[[#This Row],[r_fighter_id]]&amp;"/"&amp;duplicity[[#This Row],[b_fighter_id]]&amp;duplicity[[#This Row],[date]]</f>
        <v>1821/153936427</v>
      </c>
      <c r="E163">
        <f>COUNTIF(duplicity[duplicitní texty],duplicity[[#This Row],[duplicitní texty]])</f>
        <v>1</v>
      </c>
      <c r="K163" s="15">
        <v>157</v>
      </c>
      <c r="N163" s="19">
        <v>43568</v>
      </c>
      <c r="P163" s="18">
        <v>44128</v>
      </c>
      <c r="Q163" s="16">
        <v>5</v>
      </c>
    </row>
    <row r="164" spans="1:17">
      <c r="A164">
        <v>1399</v>
      </c>
      <c r="B164">
        <v>1124</v>
      </c>
      <c r="C164" s="3">
        <v>36427</v>
      </c>
      <c r="D164" s="5" t="str">
        <f>duplicity[[#This Row],[r_fighter_id]]&amp;"/"&amp;duplicity[[#This Row],[b_fighter_id]]&amp;duplicity[[#This Row],[date]]</f>
        <v>1399/112436427</v>
      </c>
      <c r="E164">
        <f>COUNTIF(duplicity[duplicitní texty],duplicity[[#This Row],[duplicitní texty]])</f>
        <v>1</v>
      </c>
      <c r="K164" s="15">
        <v>2711</v>
      </c>
      <c r="N164" s="19">
        <v>44216</v>
      </c>
      <c r="P164" s="18">
        <v>43708</v>
      </c>
      <c r="Q164" s="16">
        <v>51</v>
      </c>
    </row>
    <row r="165" spans="1:17">
      <c r="A165">
        <v>1675</v>
      </c>
      <c r="B165">
        <v>1572</v>
      </c>
      <c r="C165" s="3">
        <v>36427</v>
      </c>
      <c r="D165" s="5" t="str">
        <f>duplicity[[#This Row],[r_fighter_id]]&amp;"/"&amp;duplicity[[#This Row],[b_fighter_id]]&amp;duplicity[[#This Row],[date]]</f>
        <v>1675/157236427</v>
      </c>
      <c r="E165">
        <f>COUNTIF(duplicity[duplicitní texty],duplicity[[#This Row],[duplicitní texty]])</f>
        <v>1</v>
      </c>
      <c r="K165" s="15">
        <v>541</v>
      </c>
      <c r="N165" s="19">
        <v>44079</v>
      </c>
      <c r="P165" s="17">
        <v>43568</v>
      </c>
      <c r="Q165" s="14">
        <v>45</v>
      </c>
    </row>
    <row r="166" spans="1:17">
      <c r="A166">
        <v>1814</v>
      </c>
      <c r="B166">
        <v>101</v>
      </c>
      <c r="C166" s="3">
        <v>36427</v>
      </c>
      <c r="D166" s="5" t="str">
        <f>duplicity[[#This Row],[r_fighter_id]]&amp;"/"&amp;duplicity[[#This Row],[b_fighter_id]]&amp;duplicity[[#This Row],[date]]</f>
        <v>1814/10136427</v>
      </c>
      <c r="E166">
        <f>COUNTIF(duplicity[duplicitní texty],duplicity[[#This Row],[duplicitní texty]])</f>
        <v>1</v>
      </c>
      <c r="K166" s="13">
        <v>387</v>
      </c>
      <c r="N166" s="19">
        <v>44044</v>
      </c>
      <c r="P166" s="18">
        <v>44216</v>
      </c>
      <c r="Q166" s="16">
        <v>5</v>
      </c>
    </row>
    <row r="167" spans="1:17">
      <c r="A167">
        <v>2699</v>
      </c>
      <c r="B167">
        <v>1677</v>
      </c>
      <c r="C167" s="3">
        <v>36483</v>
      </c>
      <c r="D167" s="5" t="str">
        <f>duplicity[[#This Row],[r_fighter_id]]&amp;"/"&amp;duplicity[[#This Row],[b_fighter_id]]&amp;duplicity[[#This Row],[date]]</f>
        <v>2699/167736483</v>
      </c>
      <c r="E167">
        <f>COUNTIF(duplicity[duplicitní texty],duplicity[[#This Row],[duplicitní texty]])</f>
        <v>1</v>
      </c>
      <c r="K167" s="15">
        <v>1201</v>
      </c>
      <c r="N167" s="19">
        <v>44027</v>
      </c>
      <c r="P167" s="17">
        <v>44079</v>
      </c>
      <c r="Q167" s="14">
        <v>1</v>
      </c>
    </row>
    <row r="168" spans="1:17">
      <c r="A168">
        <v>2626</v>
      </c>
      <c r="B168">
        <v>3482</v>
      </c>
      <c r="C168" s="3">
        <v>36483</v>
      </c>
      <c r="D168" s="5" t="str">
        <f>duplicity[[#This Row],[r_fighter_id]]&amp;"/"&amp;duplicity[[#This Row],[b_fighter_id]]&amp;duplicity[[#This Row],[date]]</f>
        <v>2626/348236483</v>
      </c>
      <c r="E168">
        <f>COUNTIF(duplicity[duplicitní texty],duplicity[[#This Row],[duplicitní texty]])</f>
        <v>1</v>
      </c>
      <c r="K168" s="13">
        <v>3057</v>
      </c>
      <c r="N168" s="19">
        <v>44184</v>
      </c>
      <c r="P168" s="17">
        <v>44044</v>
      </c>
      <c r="Q168" s="14">
        <v>1</v>
      </c>
    </row>
    <row r="169" spans="1:17">
      <c r="A169">
        <v>1476</v>
      </c>
      <c r="B169">
        <v>3528</v>
      </c>
      <c r="C169" s="3">
        <v>36483</v>
      </c>
      <c r="D169" s="5" t="str">
        <f>duplicity[[#This Row],[r_fighter_id]]&amp;"/"&amp;duplicity[[#This Row],[b_fighter_id]]&amp;duplicity[[#This Row],[date]]</f>
        <v>1476/352836483</v>
      </c>
      <c r="E169">
        <f>COUNTIF(duplicity[duplicitní texty],duplicity[[#This Row],[duplicitní texty]])</f>
        <v>1</v>
      </c>
      <c r="K169" s="13">
        <v>411</v>
      </c>
      <c r="N169" s="19">
        <v>44233</v>
      </c>
      <c r="P169" s="18">
        <v>44027</v>
      </c>
      <c r="Q169" s="16">
        <v>5</v>
      </c>
    </row>
    <row r="170" spans="1:17">
      <c r="A170">
        <v>3527</v>
      </c>
      <c r="B170">
        <v>3190</v>
      </c>
      <c r="C170" s="3">
        <v>36483</v>
      </c>
      <c r="D170" s="5" t="str">
        <f>duplicity[[#This Row],[r_fighter_id]]&amp;"/"&amp;duplicity[[#This Row],[b_fighter_id]]&amp;duplicity[[#This Row],[date]]</f>
        <v>3527/319036483</v>
      </c>
      <c r="E170">
        <f>COUNTIF(duplicity[duplicitní texty],duplicity[[#This Row],[duplicitní texty]])</f>
        <v>1</v>
      </c>
      <c r="K170" s="15">
        <v>3480</v>
      </c>
      <c r="N170" s="19">
        <v>44030</v>
      </c>
      <c r="P170" s="17">
        <v>44184</v>
      </c>
      <c r="Q170" s="14">
        <v>1</v>
      </c>
    </row>
    <row r="171" spans="1:17">
      <c r="A171">
        <v>3022</v>
      </c>
      <c r="B171">
        <v>745</v>
      </c>
      <c r="C171" s="3">
        <v>36483</v>
      </c>
      <c r="D171" s="5" t="str">
        <f>duplicity[[#This Row],[r_fighter_id]]&amp;"/"&amp;duplicity[[#This Row],[b_fighter_id]]&amp;duplicity[[#This Row],[date]]</f>
        <v>3022/74536483</v>
      </c>
      <c r="E171">
        <f>COUNTIF(duplicity[duplicitní texty],duplicity[[#This Row],[duplicitní texty]])</f>
        <v>1</v>
      </c>
      <c r="K171" s="13">
        <v>2563</v>
      </c>
      <c r="N171" s="19">
        <v>43813</v>
      </c>
      <c r="P171" s="17">
        <v>44233</v>
      </c>
      <c r="Q171" s="14">
        <v>1</v>
      </c>
    </row>
    <row r="172" spans="1:17">
      <c r="A172">
        <v>1027</v>
      </c>
      <c r="B172">
        <v>3542</v>
      </c>
      <c r="C172" s="3">
        <v>36483</v>
      </c>
      <c r="D172" s="5" t="str">
        <f>duplicity[[#This Row],[r_fighter_id]]&amp;"/"&amp;duplicity[[#This Row],[b_fighter_id]]&amp;duplicity[[#This Row],[date]]</f>
        <v>1027/354236483</v>
      </c>
      <c r="E172">
        <f>COUNTIF(duplicity[duplicitní texty],duplicity[[#This Row],[duplicitní texty]])</f>
        <v>1</v>
      </c>
      <c r="K172" s="15">
        <v>3146</v>
      </c>
      <c r="N172" s="19">
        <v>43596</v>
      </c>
      <c r="P172" s="17">
        <v>44030</v>
      </c>
      <c r="Q172" s="14">
        <v>5</v>
      </c>
    </row>
    <row r="173" spans="1:17">
      <c r="A173">
        <v>2590</v>
      </c>
      <c r="B173">
        <v>3356</v>
      </c>
      <c r="C173" s="3">
        <v>36595</v>
      </c>
      <c r="D173" s="5" t="str">
        <f>duplicity[[#This Row],[r_fighter_id]]&amp;"/"&amp;duplicity[[#This Row],[b_fighter_id]]&amp;duplicity[[#This Row],[date]]</f>
        <v>2590/335636595</v>
      </c>
      <c r="E173">
        <f>COUNTIF(duplicity[duplicitní texty],duplicity[[#This Row],[duplicitní texty]])</f>
        <v>1</v>
      </c>
      <c r="K173" s="13">
        <v>2829</v>
      </c>
      <c r="N173" s="19">
        <v>43078</v>
      </c>
      <c r="P173" s="18">
        <v>43813</v>
      </c>
      <c r="Q173" s="16">
        <v>1</v>
      </c>
    </row>
    <row r="174" spans="1:17">
      <c r="A174">
        <v>2088</v>
      </c>
      <c r="B174">
        <v>1437</v>
      </c>
      <c r="C174" s="3">
        <v>36595</v>
      </c>
      <c r="D174" s="5" t="str">
        <f>duplicity[[#This Row],[r_fighter_id]]&amp;"/"&amp;duplicity[[#This Row],[b_fighter_id]]&amp;duplicity[[#This Row],[date]]</f>
        <v>2088/143736595</v>
      </c>
      <c r="E174">
        <f>COUNTIF(duplicity[duplicitní texty],duplicity[[#This Row],[duplicitní texty]])</f>
        <v>1</v>
      </c>
      <c r="K174" s="13">
        <v>2884</v>
      </c>
      <c r="N174" s="19">
        <v>43785</v>
      </c>
      <c r="P174" s="17">
        <v>43596</v>
      </c>
      <c r="Q174" s="14">
        <v>13</v>
      </c>
    </row>
    <row r="175" spans="1:17">
      <c r="A175">
        <v>494</v>
      </c>
      <c r="B175">
        <v>1222</v>
      </c>
      <c r="C175" s="3">
        <v>36595</v>
      </c>
      <c r="D175" s="5" t="str">
        <f>duplicity[[#This Row],[r_fighter_id]]&amp;"/"&amp;duplicity[[#This Row],[b_fighter_id]]&amp;duplicity[[#This Row],[date]]</f>
        <v>494/122236595</v>
      </c>
      <c r="E175">
        <f>COUNTIF(duplicity[duplicitní texty],duplicity[[#This Row],[duplicitní texty]])</f>
        <v>1</v>
      </c>
      <c r="K175" s="15">
        <v>3284</v>
      </c>
      <c r="N175" s="19">
        <v>43463</v>
      </c>
      <c r="P175" s="18">
        <v>43078</v>
      </c>
      <c r="Q175" s="16">
        <v>79</v>
      </c>
    </row>
    <row r="176" spans="1:17">
      <c r="A176">
        <v>11</v>
      </c>
      <c r="B176">
        <v>1012</v>
      </c>
      <c r="C176" s="3">
        <v>36595</v>
      </c>
      <c r="D176" s="5" t="str">
        <f>duplicity[[#This Row],[r_fighter_id]]&amp;"/"&amp;duplicity[[#This Row],[b_fighter_id]]&amp;duplicity[[#This Row],[date]]</f>
        <v>11/101236595</v>
      </c>
      <c r="E176">
        <f>COUNTIF(duplicity[duplicitní texty],duplicity[[#This Row],[duplicitní texty]])</f>
        <v>1</v>
      </c>
      <c r="K176" s="15">
        <v>1632</v>
      </c>
      <c r="N176" s="19">
        <v>43890</v>
      </c>
      <c r="P176" s="17">
        <v>43785</v>
      </c>
      <c r="Q176" s="14">
        <v>6</v>
      </c>
    </row>
    <row r="177" spans="1:17">
      <c r="A177">
        <v>606</v>
      </c>
      <c r="B177">
        <v>1095</v>
      </c>
      <c r="C177" s="3">
        <v>36595</v>
      </c>
      <c r="D177" s="5" t="str">
        <f>duplicity[[#This Row],[r_fighter_id]]&amp;"/"&amp;duplicity[[#This Row],[b_fighter_id]]&amp;duplicity[[#This Row],[date]]</f>
        <v>606/109536595</v>
      </c>
      <c r="E177">
        <f>COUNTIF(duplicity[duplicitní texty],duplicity[[#This Row],[duplicitní texty]])</f>
        <v>1</v>
      </c>
      <c r="K177" s="13">
        <v>536</v>
      </c>
      <c r="N177" s="19">
        <v>43603</v>
      </c>
      <c r="P177" s="18">
        <v>43463</v>
      </c>
      <c r="Q177" s="16">
        <v>2</v>
      </c>
    </row>
    <row r="178" spans="1:17">
      <c r="A178">
        <v>3481</v>
      </c>
      <c r="B178">
        <v>1572</v>
      </c>
      <c r="C178" s="3">
        <v>36595</v>
      </c>
      <c r="D178" s="5" t="str">
        <f>duplicity[[#This Row],[r_fighter_id]]&amp;"/"&amp;duplicity[[#This Row],[b_fighter_id]]&amp;duplicity[[#This Row],[date]]</f>
        <v>3481/157236595</v>
      </c>
      <c r="E178">
        <f>COUNTIF(duplicity[duplicitní texty],duplicity[[#This Row],[duplicitní texty]])</f>
        <v>1</v>
      </c>
      <c r="K178" s="13">
        <v>3448</v>
      </c>
      <c r="N178" s="19">
        <v>43589</v>
      </c>
      <c r="P178" s="18">
        <v>43890</v>
      </c>
      <c r="Q178" s="16">
        <v>15</v>
      </c>
    </row>
    <row r="179" spans="1:17">
      <c r="A179">
        <v>1098</v>
      </c>
      <c r="B179">
        <v>107</v>
      </c>
      <c r="C179" s="3">
        <v>36595</v>
      </c>
      <c r="D179" s="5" t="str">
        <f>duplicity[[#This Row],[r_fighter_id]]&amp;"/"&amp;duplicity[[#This Row],[b_fighter_id]]&amp;duplicity[[#This Row],[date]]</f>
        <v>1098/10736595</v>
      </c>
      <c r="E179">
        <f>COUNTIF(duplicity[duplicitní texty],duplicity[[#This Row],[duplicitní texty]])</f>
        <v>1</v>
      </c>
      <c r="K179" s="13">
        <v>986</v>
      </c>
      <c r="N179" s="19">
        <v>41377</v>
      </c>
      <c r="P179" s="18">
        <v>43603</v>
      </c>
      <c r="Q179" s="16">
        <v>32</v>
      </c>
    </row>
    <row r="180" spans="1:17">
      <c r="A180">
        <v>566</v>
      </c>
      <c r="B180">
        <v>2365</v>
      </c>
      <c r="C180" s="3">
        <v>36630</v>
      </c>
      <c r="D180" s="5" t="str">
        <f>duplicity[[#This Row],[r_fighter_id]]&amp;"/"&amp;duplicity[[#This Row],[b_fighter_id]]&amp;duplicity[[#This Row],[date]]</f>
        <v>566/236536630</v>
      </c>
      <c r="E180">
        <f>COUNTIF(duplicity[duplicitní texty],duplicity[[#This Row],[duplicitní texty]])</f>
        <v>1</v>
      </c>
      <c r="K180" s="15">
        <v>3424</v>
      </c>
      <c r="N180" s="19">
        <v>42200</v>
      </c>
      <c r="P180" s="18">
        <v>43589</v>
      </c>
      <c r="Q180" s="16">
        <v>16</v>
      </c>
    </row>
    <row r="181" spans="1:17">
      <c r="A181">
        <v>420</v>
      </c>
      <c r="B181">
        <v>114</v>
      </c>
      <c r="C181" s="3">
        <v>36630</v>
      </c>
      <c r="D181" s="5" t="str">
        <f>duplicity[[#This Row],[r_fighter_id]]&amp;"/"&amp;duplicity[[#This Row],[b_fighter_id]]&amp;duplicity[[#This Row],[date]]</f>
        <v>420/11436630</v>
      </c>
      <c r="E181">
        <f>COUNTIF(duplicity[duplicitní texty],duplicity[[#This Row],[duplicitní texty]])</f>
        <v>1</v>
      </c>
      <c r="K181" s="13">
        <v>2265</v>
      </c>
      <c r="N181" s="19">
        <v>42077</v>
      </c>
      <c r="P181" s="17">
        <v>41377</v>
      </c>
      <c r="Q181" s="14">
        <v>1</v>
      </c>
    </row>
    <row r="182" spans="1:17">
      <c r="A182">
        <v>3436</v>
      </c>
      <c r="B182">
        <v>1389</v>
      </c>
      <c r="C182" s="3">
        <v>36630</v>
      </c>
      <c r="D182" s="5" t="str">
        <f>duplicity[[#This Row],[r_fighter_id]]&amp;"/"&amp;duplicity[[#This Row],[b_fighter_id]]&amp;duplicity[[#This Row],[date]]</f>
        <v>3436/138936630</v>
      </c>
      <c r="E182">
        <f>COUNTIF(duplicity[duplicitní texty],duplicity[[#This Row],[duplicitní texty]])</f>
        <v>1</v>
      </c>
      <c r="K182" s="15">
        <v>485</v>
      </c>
      <c r="N182" s="19">
        <v>41482</v>
      </c>
      <c r="P182" s="18">
        <v>42200</v>
      </c>
      <c r="Q182" s="16">
        <v>116</v>
      </c>
    </row>
    <row r="183" spans="1:17">
      <c r="A183">
        <v>1638</v>
      </c>
      <c r="B183">
        <v>1476</v>
      </c>
      <c r="C183" s="3">
        <v>36630</v>
      </c>
      <c r="D183" s="5" t="str">
        <f>duplicity[[#This Row],[r_fighter_id]]&amp;"/"&amp;duplicity[[#This Row],[b_fighter_id]]&amp;duplicity[[#This Row],[date]]</f>
        <v>1638/147636630</v>
      </c>
      <c r="E183">
        <f>COUNTIF(duplicity[duplicitní texty],duplicity[[#This Row],[duplicitní texty]])</f>
        <v>1</v>
      </c>
      <c r="K183" s="15">
        <v>2304</v>
      </c>
      <c r="N183" s="19">
        <v>44212</v>
      </c>
      <c r="P183" s="18">
        <v>42077</v>
      </c>
      <c r="Q183" s="16">
        <v>98</v>
      </c>
    </row>
    <row r="184" spans="1:17">
      <c r="A184">
        <v>2126</v>
      </c>
      <c r="B184">
        <v>3022</v>
      </c>
      <c r="C184" s="3">
        <v>36630</v>
      </c>
      <c r="D184" s="5" t="str">
        <f>duplicity[[#This Row],[r_fighter_id]]&amp;"/"&amp;duplicity[[#This Row],[b_fighter_id]]&amp;duplicity[[#This Row],[date]]</f>
        <v>2126/302236630</v>
      </c>
      <c r="E184">
        <f>COUNTIF(duplicity[duplicitní texty],duplicity[[#This Row],[duplicitní texty]])</f>
        <v>1</v>
      </c>
      <c r="K184" s="13">
        <v>2986</v>
      </c>
      <c r="N184" s="19">
        <v>42421</v>
      </c>
      <c r="P184" s="18">
        <v>41482</v>
      </c>
      <c r="Q184" s="16">
        <v>128</v>
      </c>
    </row>
    <row r="185" spans="1:17">
      <c r="A185">
        <v>1419</v>
      </c>
      <c r="B185">
        <v>17</v>
      </c>
      <c r="C185" s="3">
        <v>36686</v>
      </c>
      <c r="D185" s="5" t="str">
        <f>duplicity[[#This Row],[r_fighter_id]]&amp;"/"&amp;duplicity[[#This Row],[b_fighter_id]]&amp;duplicity[[#This Row],[date]]</f>
        <v>1419/1736686</v>
      </c>
      <c r="E185">
        <f>COUNTIF(duplicity[duplicitní texty],duplicity[[#This Row],[duplicitní texty]])</f>
        <v>1</v>
      </c>
      <c r="K185" s="15">
        <v>2173</v>
      </c>
      <c r="N185" s="19">
        <v>42616</v>
      </c>
      <c r="P185" s="17">
        <v>44212</v>
      </c>
      <c r="Q185" s="14">
        <v>5</v>
      </c>
    </row>
    <row r="186" spans="1:17">
      <c r="A186">
        <v>2590</v>
      </c>
      <c r="B186">
        <v>2755</v>
      </c>
      <c r="C186" s="3">
        <v>36686</v>
      </c>
      <c r="D186" s="5" t="str">
        <f>duplicity[[#This Row],[r_fighter_id]]&amp;"/"&amp;duplicity[[#This Row],[b_fighter_id]]&amp;duplicity[[#This Row],[date]]</f>
        <v>2590/275536686</v>
      </c>
      <c r="E186">
        <f>COUNTIF(duplicity[duplicitní texty],duplicity[[#This Row],[duplicitní texty]])</f>
        <v>1</v>
      </c>
      <c r="K186" s="15">
        <v>2038</v>
      </c>
      <c r="N186" s="19">
        <v>42007</v>
      </c>
      <c r="P186" s="18">
        <v>42421</v>
      </c>
      <c r="Q186" s="16">
        <v>29</v>
      </c>
    </row>
    <row r="187" spans="1:17">
      <c r="A187">
        <v>494</v>
      </c>
      <c r="B187">
        <v>2935</v>
      </c>
      <c r="C187" s="3">
        <v>36686</v>
      </c>
      <c r="D187" s="5" t="str">
        <f>duplicity[[#This Row],[r_fighter_id]]&amp;"/"&amp;duplicity[[#This Row],[b_fighter_id]]&amp;duplicity[[#This Row],[date]]</f>
        <v>494/293536686</v>
      </c>
      <c r="E187">
        <f>COUNTIF(duplicity[duplicitní texty],duplicity[[#This Row],[duplicitní texty]])</f>
        <v>1</v>
      </c>
      <c r="K187" s="13">
        <v>1447</v>
      </c>
      <c r="N187" s="19">
        <v>42903</v>
      </c>
      <c r="P187" s="17">
        <v>42616</v>
      </c>
      <c r="Q187" s="14">
        <v>108</v>
      </c>
    </row>
    <row r="188" spans="1:17">
      <c r="A188">
        <v>1012</v>
      </c>
      <c r="B188">
        <v>2908</v>
      </c>
      <c r="C188" s="3">
        <v>36686</v>
      </c>
      <c r="D188" s="5" t="str">
        <f>duplicity[[#This Row],[r_fighter_id]]&amp;"/"&amp;duplicity[[#This Row],[b_fighter_id]]&amp;duplicity[[#This Row],[date]]</f>
        <v>1012/290836686</v>
      </c>
      <c r="E188">
        <f>COUNTIF(duplicity[duplicitní texty],duplicity[[#This Row],[duplicitní texty]])</f>
        <v>1</v>
      </c>
      <c r="K188" s="13">
        <v>3004</v>
      </c>
      <c r="N188" s="19">
        <v>42434</v>
      </c>
      <c r="P188" s="17">
        <v>42007</v>
      </c>
      <c r="Q188" s="14">
        <v>1</v>
      </c>
    </row>
    <row r="189" spans="1:17">
      <c r="A189">
        <v>2110</v>
      </c>
      <c r="B189">
        <v>54</v>
      </c>
      <c r="C189" s="3">
        <v>36686</v>
      </c>
      <c r="D189" s="5" t="str">
        <f>duplicity[[#This Row],[r_fighter_id]]&amp;"/"&amp;duplicity[[#This Row],[b_fighter_id]]&amp;duplicity[[#This Row],[date]]</f>
        <v>2110/5436686</v>
      </c>
      <c r="E189">
        <f>COUNTIF(duplicity[duplicitní texty],duplicity[[#This Row],[duplicitní texty]])</f>
        <v>1</v>
      </c>
      <c r="K189" s="13">
        <v>1073</v>
      </c>
      <c r="N189" s="19">
        <v>41584</v>
      </c>
      <c r="P189" s="18">
        <v>42903</v>
      </c>
      <c r="Q189" s="16">
        <v>57</v>
      </c>
    </row>
    <row r="190" spans="1:17">
      <c r="A190">
        <v>2626</v>
      </c>
      <c r="B190">
        <v>2699</v>
      </c>
      <c r="C190" s="3">
        <v>36686</v>
      </c>
      <c r="D190" s="5" t="str">
        <f>duplicity[[#This Row],[r_fighter_id]]&amp;"/"&amp;duplicity[[#This Row],[b_fighter_id]]&amp;duplicity[[#This Row],[date]]</f>
        <v>2626/269936686</v>
      </c>
      <c r="E190">
        <f>COUNTIF(duplicity[duplicitní texty],duplicity[[#This Row],[duplicitní texty]])</f>
        <v>1</v>
      </c>
      <c r="K190" s="13">
        <v>2710</v>
      </c>
      <c r="N190" s="19">
        <v>42084</v>
      </c>
      <c r="P190" s="18">
        <v>42434</v>
      </c>
      <c r="Q190" s="16">
        <v>1</v>
      </c>
    </row>
    <row r="191" spans="1:17">
      <c r="A191">
        <v>2706</v>
      </c>
      <c r="B191">
        <v>788</v>
      </c>
      <c r="C191" s="3">
        <v>36686</v>
      </c>
      <c r="D191" s="5" t="str">
        <f>duplicity[[#This Row],[r_fighter_id]]&amp;"/"&amp;duplicity[[#This Row],[b_fighter_id]]&amp;duplicity[[#This Row],[date]]</f>
        <v>2706/78836686</v>
      </c>
      <c r="E191">
        <f>COUNTIF(duplicity[duplicitní texty],duplicity[[#This Row],[duplicitní texty]])</f>
        <v>1</v>
      </c>
      <c r="K191" s="15">
        <v>1440</v>
      </c>
      <c r="N191" s="19">
        <v>41489</v>
      </c>
      <c r="P191" s="17">
        <v>41584</v>
      </c>
      <c r="Q191" s="14">
        <v>4</v>
      </c>
    </row>
    <row r="192" spans="1:17">
      <c r="A192">
        <v>285</v>
      </c>
      <c r="B192">
        <v>106</v>
      </c>
      <c r="C192" s="3">
        <v>36686</v>
      </c>
      <c r="D192" s="5" t="str">
        <f>duplicity[[#This Row],[r_fighter_id]]&amp;"/"&amp;duplicity[[#This Row],[b_fighter_id]]&amp;duplicity[[#This Row],[date]]</f>
        <v>285/10636686</v>
      </c>
      <c r="E192">
        <f>COUNTIF(duplicity[duplicitní texty],duplicity[[#This Row],[duplicitní texty]])</f>
        <v>1</v>
      </c>
      <c r="K192" s="13">
        <v>3067</v>
      </c>
      <c r="N192" s="19">
        <v>42224</v>
      </c>
      <c r="P192" s="18">
        <v>42084</v>
      </c>
      <c r="Q192" s="16">
        <v>39</v>
      </c>
    </row>
    <row r="193" spans="1:17">
      <c r="A193">
        <v>2699</v>
      </c>
      <c r="B193">
        <v>2941</v>
      </c>
      <c r="C193" s="3">
        <v>36791</v>
      </c>
      <c r="D193" s="5" t="str">
        <f>duplicity[[#This Row],[r_fighter_id]]&amp;"/"&amp;duplicity[[#This Row],[b_fighter_id]]&amp;duplicity[[#This Row],[date]]</f>
        <v>2699/294136791</v>
      </c>
      <c r="E193">
        <f>COUNTIF(duplicity[duplicitní texty],duplicity[[#This Row],[duplicitní texty]])</f>
        <v>1</v>
      </c>
      <c r="K193" s="15">
        <v>3210</v>
      </c>
      <c r="N193" s="19">
        <v>41909</v>
      </c>
      <c r="P193" s="17">
        <v>41489</v>
      </c>
      <c r="Q193" s="14">
        <v>39</v>
      </c>
    </row>
    <row r="194" spans="1:17">
      <c r="A194">
        <v>2163</v>
      </c>
      <c r="B194">
        <v>1728</v>
      </c>
      <c r="C194" s="3">
        <v>36791</v>
      </c>
      <c r="D194" s="5" t="str">
        <f>duplicity[[#This Row],[r_fighter_id]]&amp;"/"&amp;duplicity[[#This Row],[b_fighter_id]]&amp;duplicity[[#This Row],[date]]</f>
        <v>2163/172836791</v>
      </c>
      <c r="E194">
        <f>COUNTIF(duplicity[duplicitní texty],duplicity[[#This Row],[duplicitní texty]])</f>
        <v>1</v>
      </c>
      <c r="K194" s="15">
        <v>1071</v>
      </c>
      <c r="N194" s="19">
        <v>42049</v>
      </c>
      <c r="P194" s="18">
        <v>42224</v>
      </c>
      <c r="Q194" s="16">
        <v>71</v>
      </c>
    </row>
    <row r="195" spans="1:17">
      <c r="A195">
        <v>1399</v>
      </c>
      <c r="B195">
        <v>1476</v>
      </c>
      <c r="C195" s="3">
        <v>36791</v>
      </c>
      <c r="D195" s="5" t="str">
        <f>duplicity[[#This Row],[r_fighter_id]]&amp;"/"&amp;duplicity[[#This Row],[b_fighter_id]]&amp;duplicity[[#This Row],[date]]</f>
        <v>1399/147636791</v>
      </c>
      <c r="E195">
        <f>COUNTIF(duplicity[duplicitní texty],duplicity[[#This Row],[duplicitní texty]])</f>
        <v>1</v>
      </c>
      <c r="K195" s="13">
        <v>1303</v>
      </c>
      <c r="N195" s="19">
        <v>41902</v>
      </c>
      <c r="P195" s="17">
        <v>41909</v>
      </c>
      <c r="Q195" s="14">
        <v>1</v>
      </c>
    </row>
    <row r="196" spans="1:17">
      <c r="A196">
        <v>1437</v>
      </c>
      <c r="B196">
        <v>566</v>
      </c>
      <c r="C196" s="3">
        <v>36791</v>
      </c>
      <c r="D196" s="5" t="str">
        <f>duplicity[[#This Row],[r_fighter_id]]&amp;"/"&amp;duplicity[[#This Row],[b_fighter_id]]&amp;duplicity[[#This Row],[date]]</f>
        <v>1437/56636791</v>
      </c>
      <c r="E196">
        <f>COUNTIF(duplicity[duplicitní texty],duplicity[[#This Row],[duplicitní texty]])</f>
        <v>1</v>
      </c>
      <c r="K196" s="15">
        <v>3138</v>
      </c>
      <c r="N196" s="19">
        <v>44114</v>
      </c>
      <c r="P196" s="18">
        <v>42049</v>
      </c>
      <c r="Q196" s="16">
        <v>38</v>
      </c>
    </row>
    <row r="197" spans="1:17">
      <c r="A197">
        <v>1012</v>
      </c>
      <c r="B197">
        <v>3481</v>
      </c>
      <c r="C197" s="3">
        <v>36791</v>
      </c>
      <c r="D197" s="5" t="str">
        <f>duplicity[[#This Row],[r_fighter_id]]&amp;"/"&amp;duplicity[[#This Row],[b_fighter_id]]&amp;duplicity[[#This Row],[date]]</f>
        <v>1012/348136791</v>
      </c>
      <c r="E197">
        <f>COUNTIF(duplicity[duplicitní texty],duplicity[[#This Row],[duplicitní texty]])</f>
        <v>1</v>
      </c>
      <c r="K197" s="15">
        <v>572</v>
      </c>
      <c r="N197" s="19">
        <v>42686</v>
      </c>
      <c r="P197" s="17">
        <v>41902</v>
      </c>
      <c r="Q197" s="14">
        <v>117</v>
      </c>
    </row>
    <row r="198" spans="1:17">
      <c r="A198">
        <v>3025</v>
      </c>
      <c r="B198">
        <v>1369</v>
      </c>
      <c r="C198" s="3">
        <v>36791</v>
      </c>
      <c r="D198" s="5" t="str">
        <f>duplicity[[#This Row],[r_fighter_id]]&amp;"/"&amp;duplicity[[#This Row],[b_fighter_id]]&amp;duplicity[[#This Row],[date]]</f>
        <v>3025/136936791</v>
      </c>
      <c r="E198">
        <f>COUNTIF(duplicity[duplicitní texty],duplicity[[#This Row],[duplicitní texty]])</f>
        <v>1</v>
      </c>
      <c r="K198" s="13">
        <v>1385</v>
      </c>
      <c r="N198" s="19">
        <v>41804</v>
      </c>
      <c r="P198" s="18">
        <v>44114</v>
      </c>
      <c r="Q198" s="16">
        <v>5</v>
      </c>
    </row>
    <row r="199" spans="1:17">
      <c r="A199">
        <v>1680</v>
      </c>
      <c r="B199">
        <v>695</v>
      </c>
      <c r="C199" s="3">
        <v>36791</v>
      </c>
      <c r="D199" s="5" t="str">
        <f>duplicity[[#This Row],[r_fighter_id]]&amp;"/"&amp;duplicity[[#This Row],[b_fighter_id]]&amp;duplicity[[#This Row],[date]]</f>
        <v>1680/69536791</v>
      </c>
      <c r="E199">
        <f>COUNTIF(duplicity[duplicitní texty],duplicity[[#This Row],[duplicitní texty]])</f>
        <v>1</v>
      </c>
      <c r="K199" s="15">
        <v>2636</v>
      </c>
      <c r="N199" s="19">
        <v>41573</v>
      </c>
      <c r="P199" s="18">
        <v>42686</v>
      </c>
      <c r="Q199" s="16">
        <v>18</v>
      </c>
    </row>
    <row r="200" spans="1:17">
      <c r="A200">
        <v>134</v>
      </c>
      <c r="B200">
        <v>360</v>
      </c>
      <c r="C200" s="3">
        <v>36847</v>
      </c>
      <c r="D200" s="5" t="str">
        <f>duplicity[[#This Row],[r_fighter_id]]&amp;"/"&amp;duplicity[[#This Row],[b_fighter_id]]&amp;duplicity[[#This Row],[date]]</f>
        <v>134/36036847</v>
      </c>
      <c r="E200">
        <f>COUNTIF(duplicity[duplicitní texty],duplicity[[#This Row],[duplicitní texty]])</f>
        <v>1</v>
      </c>
      <c r="K200" s="15">
        <v>3428</v>
      </c>
      <c r="N200" s="19">
        <v>41895</v>
      </c>
      <c r="P200" s="17">
        <v>41804</v>
      </c>
      <c r="Q200" s="14">
        <v>80</v>
      </c>
    </row>
    <row r="201" spans="1:17">
      <c r="A201">
        <v>652</v>
      </c>
      <c r="B201">
        <v>2626</v>
      </c>
      <c r="C201" s="3">
        <v>36847</v>
      </c>
      <c r="D201" s="5" t="str">
        <f>duplicity[[#This Row],[r_fighter_id]]&amp;"/"&amp;duplicity[[#This Row],[b_fighter_id]]&amp;duplicity[[#This Row],[date]]</f>
        <v>652/262636847</v>
      </c>
      <c r="E201">
        <f>COUNTIF(duplicity[duplicitní texty],duplicity[[#This Row],[duplicitní texty]])</f>
        <v>1</v>
      </c>
      <c r="K201" s="13">
        <v>2170</v>
      </c>
      <c r="N201" s="19">
        <v>41713</v>
      </c>
      <c r="P201" s="17">
        <v>41573</v>
      </c>
      <c r="Q201" s="14">
        <v>33</v>
      </c>
    </row>
    <row r="202" spans="1:17">
      <c r="A202">
        <v>2590</v>
      </c>
      <c r="B202">
        <v>1814</v>
      </c>
      <c r="C202" s="3">
        <v>36847</v>
      </c>
      <c r="D202" s="5" t="str">
        <f>duplicity[[#This Row],[r_fighter_id]]&amp;"/"&amp;duplicity[[#This Row],[b_fighter_id]]&amp;duplicity[[#This Row],[date]]</f>
        <v>2590/181436847</v>
      </c>
      <c r="E202">
        <f>COUNTIF(duplicity[duplicitní texty],duplicity[[#This Row],[duplicitní texty]])</f>
        <v>1</v>
      </c>
      <c r="K202" s="15">
        <v>2400</v>
      </c>
      <c r="N202" s="19">
        <v>42098</v>
      </c>
      <c r="P202" s="18">
        <v>41895</v>
      </c>
      <c r="Q202" s="16">
        <v>44</v>
      </c>
    </row>
    <row r="203" spans="1:17">
      <c r="A203">
        <v>3049</v>
      </c>
      <c r="B203">
        <v>3025</v>
      </c>
      <c r="C203" s="3">
        <v>36847</v>
      </c>
      <c r="D203" s="5" t="str">
        <f>duplicity[[#This Row],[r_fighter_id]]&amp;"/"&amp;duplicity[[#This Row],[b_fighter_id]]&amp;duplicity[[#This Row],[date]]</f>
        <v>3049/302536847</v>
      </c>
      <c r="E203">
        <f>COUNTIF(duplicity[duplicitní texty],duplicity[[#This Row],[duplicitní texty]])</f>
        <v>1</v>
      </c>
      <c r="K203" s="13">
        <v>1928</v>
      </c>
      <c r="N203" s="19">
        <v>42035</v>
      </c>
      <c r="P203" s="17">
        <v>41713</v>
      </c>
      <c r="Q203" s="14">
        <v>98</v>
      </c>
    </row>
    <row r="204" spans="1:17">
      <c r="A204">
        <v>209</v>
      </c>
      <c r="B204">
        <v>2037</v>
      </c>
      <c r="C204" s="3">
        <v>36847</v>
      </c>
      <c r="D204" s="5" t="str">
        <f>duplicity[[#This Row],[r_fighter_id]]&amp;"/"&amp;duplicity[[#This Row],[b_fighter_id]]&amp;duplicity[[#This Row],[date]]</f>
        <v>209/203736847</v>
      </c>
      <c r="E204">
        <f>COUNTIF(duplicity[duplicitní texty],duplicity[[#This Row],[duplicitní texty]])</f>
        <v>1</v>
      </c>
      <c r="K204" s="15">
        <v>3248</v>
      </c>
      <c r="N204" s="19">
        <v>42210</v>
      </c>
      <c r="P204" s="17">
        <v>42098</v>
      </c>
      <c r="Q204" s="14">
        <v>27</v>
      </c>
    </row>
    <row r="205" spans="1:17">
      <c r="A205">
        <v>844</v>
      </c>
      <c r="B205">
        <v>1887</v>
      </c>
      <c r="C205" s="3">
        <v>36847</v>
      </c>
      <c r="D205" s="5" t="str">
        <f>duplicity[[#This Row],[r_fighter_id]]&amp;"/"&amp;duplicity[[#This Row],[b_fighter_id]]&amp;duplicity[[#This Row],[date]]</f>
        <v>844/188736847</v>
      </c>
      <c r="E205">
        <f>COUNTIF(duplicity[duplicitní texty],duplicity[[#This Row],[duplicitní texty]])</f>
        <v>1</v>
      </c>
      <c r="K205" s="15">
        <v>2120</v>
      </c>
      <c r="N205" s="19">
        <v>43149</v>
      </c>
      <c r="P205" s="18">
        <v>42035</v>
      </c>
      <c r="Q205" s="16">
        <v>1</v>
      </c>
    </row>
    <row r="206" spans="1:17">
      <c r="A206">
        <v>1418</v>
      </c>
      <c r="B206">
        <v>3125</v>
      </c>
      <c r="C206" s="3">
        <v>36847</v>
      </c>
      <c r="D206" s="5" t="str">
        <f>duplicity[[#This Row],[r_fighter_id]]&amp;"/"&amp;duplicity[[#This Row],[b_fighter_id]]&amp;duplicity[[#This Row],[date]]</f>
        <v>1418/312536847</v>
      </c>
      <c r="E206">
        <f>COUNTIF(duplicity[duplicitní texty],duplicity[[#This Row],[duplicitní texty]])</f>
        <v>1</v>
      </c>
      <c r="K206" s="13">
        <v>30</v>
      </c>
      <c r="N206" s="19">
        <v>41748</v>
      </c>
      <c r="P206" s="17">
        <v>42210</v>
      </c>
      <c r="Q206" s="14">
        <v>8</v>
      </c>
    </row>
    <row r="207" spans="1:17">
      <c r="A207">
        <v>1833</v>
      </c>
      <c r="B207">
        <v>114</v>
      </c>
      <c r="C207" s="3">
        <v>36876</v>
      </c>
      <c r="D207" s="5" t="str">
        <f>duplicity[[#This Row],[r_fighter_id]]&amp;"/"&amp;duplicity[[#This Row],[b_fighter_id]]&amp;duplicity[[#This Row],[date]]</f>
        <v>1833/11436876</v>
      </c>
      <c r="E207">
        <f>COUNTIF(duplicity[duplicitní texty],duplicity[[#This Row],[duplicitní texty]])</f>
        <v>1</v>
      </c>
      <c r="K207" s="15">
        <v>956</v>
      </c>
      <c r="N207" s="19">
        <v>42560</v>
      </c>
      <c r="P207" s="18">
        <v>43149</v>
      </c>
      <c r="Q207" s="16">
        <v>55</v>
      </c>
    </row>
    <row r="208" spans="1:17">
      <c r="A208">
        <v>1821</v>
      </c>
      <c r="B208">
        <v>2163</v>
      </c>
      <c r="C208" s="3">
        <v>36876</v>
      </c>
      <c r="D208" s="5" t="str">
        <f>duplicity[[#This Row],[r_fighter_id]]&amp;"/"&amp;duplicity[[#This Row],[b_fighter_id]]&amp;duplicity[[#This Row],[date]]</f>
        <v>1821/216336876</v>
      </c>
      <c r="E208">
        <f>COUNTIF(duplicity[duplicitní texty],duplicity[[#This Row],[duplicitní texty]])</f>
        <v>1</v>
      </c>
      <c r="K208" s="13">
        <v>1361</v>
      </c>
      <c r="N208" s="19">
        <v>42980</v>
      </c>
      <c r="P208" s="18">
        <v>41748</v>
      </c>
      <c r="Q208" s="16">
        <v>49</v>
      </c>
    </row>
    <row r="209" spans="1:17">
      <c r="A209">
        <v>3203</v>
      </c>
      <c r="B209">
        <v>1098</v>
      </c>
      <c r="C209" s="3">
        <v>36876</v>
      </c>
      <c r="D209" s="5" t="str">
        <f>duplicity[[#This Row],[r_fighter_id]]&amp;"/"&amp;duplicity[[#This Row],[b_fighter_id]]&amp;duplicity[[#This Row],[date]]</f>
        <v>3203/109836876</v>
      </c>
      <c r="E209">
        <f>COUNTIF(duplicity[duplicitní texty],duplicity[[#This Row],[duplicitní texty]])</f>
        <v>1</v>
      </c>
      <c r="K209" s="15">
        <v>2521</v>
      </c>
      <c r="N209" s="19">
        <v>43964</v>
      </c>
      <c r="P209" s="18">
        <v>42560</v>
      </c>
      <c r="Q209" s="16">
        <v>1</v>
      </c>
    </row>
    <row r="210" spans="1:17">
      <c r="A210">
        <v>1437</v>
      </c>
      <c r="B210">
        <v>3190</v>
      </c>
      <c r="C210" s="3">
        <v>36876</v>
      </c>
      <c r="D210" s="5" t="str">
        <f>duplicity[[#This Row],[r_fighter_id]]&amp;"/"&amp;duplicity[[#This Row],[b_fighter_id]]&amp;duplicity[[#This Row],[date]]</f>
        <v>1437/319036876</v>
      </c>
      <c r="E210">
        <f>COUNTIF(duplicity[duplicitní texty],duplicity[[#This Row],[duplicitní texty]])</f>
        <v>1</v>
      </c>
      <c r="K210" s="15">
        <v>2434</v>
      </c>
      <c r="N210" s="19">
        <v>42519</v>
      </c>
      <c r="P210" s="18">
        <v>42980</v>
      </c>
      <c r="Q210" s="16">
        <v>24</v>
      </c>
    </row>
    <row r="211" spans="1:17">
      <c r="A211">
        <v>1251</v>
      </c>
      <c r="B211">
        <v>1419</v>
      </c>
      <c r="C211" s="3">
        <v>36876</v>
      </c>
      <c r="D211" s="5" t="str">
        <f>duplicity[[#This Row],[r_fighter_id]]&amp;"/"&amp;duplicity[[#This Row],[b_fighter_id]]&amp;duplicity[[#This Row],[date]]</f>
        <v>1251/141936876</v>
      </c>
      <c r="E211">
        <f>COUNTIF(duplicity[duplicitní texty],duplicity[[#This Row],[duplicitní texty]])</f>
        <v>1</v>
      </c>
      <c r="K211" s="15">
        <v>1892</v>
      </c>
      <c r="N211" s="19">
        <v>41391</v>
      </c>
      <c r="P211" s="17">
        <v>43964</v>
      </c>
      <c r="Q211" s="14">
        <v>62</v>
      </c>
    </row>
    <row r="212" spans="1:17">
      <c r="A212">
        <v>2110</v>
      </c>
      <c r="B212">
        <v>3527</v>
      </c>
      <c r="C212" s="3">
        <v>36876</v>
      </c>
      <c r="D212" s="5" t="str">
        <f>duplicity[[#This Row],[r_fighter_id]]&amp;"/"&amp;duplicity[[#This Row],[b_fighter_id]]&amp;duplicity[[#This Row],[date]]</f>
        <v>2110/352736876</v>
      </c>
      <c r="E212">
        <f>COUNTIF(duplicity[duplicitní texty],duplicity[[#This Row],[duplicitní texty]])</f>
        <v>1</v>
      </c>
      <c r="K212" s="13">
        <v>3128</v>
      </c>
      <c r="N212" s="19">
        <v>41867</v>
      </c>
      <c r="P212" s="18">
        <v>42519</v>
      </c>
      <c r="Q212" s="16">
        <v>1</v>
      </c>
    </row>
    <row r="213" spans="1:17">
      <c r="A213">
        <v>2699</v>
      </c>
      <c r="B213">
        <v>209</v>
      </c>
      <c r="C213" s="3">
        <v>36945</v>
      </c>
      <c r="D213" s="5" t="str">
        <f>duplicity[[#This Row],[r_fighter_id]]&amp;"/"&amp;duplicity[[#This Row],[b_fighter_id]]&amp;duplicity[[#This Row],[date]]</f>
        <v>2699/20936945</v>
      </c>
      <c r="E213">
        <f>COUNTIF(duplicity[duplicitní texty],duplicity[[#This Row],[duplicitní texty]])</f>
        <v>1</v>
      </c>
      <c r="K213" s="15">
        <v>3098</v>
      </c>
      <c r="N213" s="19">
        <v>41745</v>
      </c>
      <c r="P213" s="18">
        <v>41391</v>
      </c>
      <c r="Q213" s="16">
        <v>9</v>
      </c>
    </row>
    <row r="214" spans="1:17">
      <c r="A214">
        <v>2952</v>
      </c>
      <c r="B214">
        <v>1095</v>
      </c>
      <c r="C214" s="3">
        <v>36945</v>
      </c>
      <c r="D214" s="5" t="str">
        <f>duplicity[[#This Row],[r_fighter_id]]&amp;"/"&amp;duplicity[[#This Row],[b_fighter_id]]&amp;duplicity[[#This Row],[date]]</f>
        <v>2952/109536945</v>
      </c>
      <c r="E214">
        <f>COUNTIF(duplicity[duplicitní texty],duplicity[[#This Row],[duplicitní texty]])</f>
        <v>1</v>
      </c>
      <c r="K214" s="13">
        <v>2591</v>
      </c>
      <c r="N214" s="19">
        <v>43533</v>
      </c>
      <c r="P214" s="17">
        <v>41867</v>
      </c>
      <c r="Q214" s="14">
        <v>75</v>
      </c>
    </row>
    <row r="215" spans="1:17">
      <c r="A215">
        <v>2590</v>
      </c>
      <c r="B215">
        <v>3318</v>
      </c>
      <c r="C215" s="3">
        <v>36945</v>
      </c>
      <c r="D215" s="5" t="str">
        <f>duplicity[[#This Row],[r_fighter_id]]&amp;"/"&amp;duplicity[[#This Row],[b_fighter_id]]&amp;duplicity[[#This Row],[date]]</f>
        <v>2590/331836945</v>
      </c>
      <c r="E215">
        <f>COUNTIF(duplicity[duplicitní texty],duplicity[[#This Row],[duplicitní texty]])</f>
        <v>1</v>
      </c>
      <c r="K215" s="13">
        <v>1050</v>
      </c>
      <c r="N215" s="19">
        <v>44051</v>
      </c>
      <c r="P215" s="18">
        <v>41745</v>
      </c>
      <c r="Q215" s="16">
        <v>64</v>
      </c>
    </row>
    <row r="216" spans="1:17">
      <c r="A216">
        <v>3012</v>
      </c>
      <c r="B216">
        <v>1399</v>
      </c>
      <c r="C216" s="3">
        <v>36945</v>
      </c>
      <c r="D216" s="5" t="str">
        <f>duplicity[[#This Row],[r_fighter_id]]&amp;"/"&amp;duplicity[[#This Row],[b_fighter_id]]&amp;duplicity[[#This Row],[date]]</f>
        <v>3012/139936945</v>
      </c>
      <c r="E216">
        <f>COUNTIF(duplicity[duplicitní texty],duplicity[[#This Row],[duplicitní texty]])</f>
        <v>1</v>
      </c>
      <c r="K216" s="15">
        <v>413</v>
      </c>
      <c r="N216" s="19">
        <v>42763</v>
      </c>
      <c r="P216" s="17">
        <v>43533</v>
      </c>
      <c r="Q216" s="14">
        <v>22</v>
      </c>
    </row>
    <row r="217" spans="1:17">
      <c r="A217">
        <v>208</v>
      </c>
      <c r="B217">
        <v>3140</v>
      </c>
      <c r="C217" s="3">
        <v>36945</v>
      </c>
      <c r="D217" s="5" t="str">
        <f>duplicity[[#This Row],[r_fighter_id]]&amp;"/"&amp;duplicity[[#This Row],[b_fighter_id]]&amp;duplicity[[#This Row],[date]]</f>
        <v>208/314036945</v>
      </c>
      <c r="E217">
        <f>COUNTIF(duplicity[duplicitní texty],duplicity[[#This Row],[duplicitní texty]])</f>
        <v>1</v>
      </c>
      <c r="K217" s="13">
        <v>633</v>
      </c>
      <c r="N217" s="19">
        <v>43400</v>
      </c>
      <c r="P217" s="18">
        <v>44051</v>
      </c>
      <c r="Q217" s="16">
        <v>1</v>
      </c>
    </row>
    <row r="218" spans="1:17">
      <c r="A218">
        <v>1437</v>
      </c>
      <c r="B218">
        <v>1515</v>
      </c>
      <c r="C218" s="3">
        <v>36945</v>
      </c>
      <c r="D218" s="5" t="str">
        <f>duplicity[[#This Row],[r_fighter_id]]&amp;"/"&amp;duplicity[[#This Row],[b_fighter_id]]&amp;duplicity[[#This Row],[date]]</f>
        <v>1437/151536945</v>
      </c>
      <c r="E218">
        <f>COUNTIF(duplicity[duplicitní texty],duplicity[[#This Row],[duplicitní texty]])</f>
        <v>1</v>
      </c>
      <c r="K218" s="13">
        <v>1319</v>
      </c>
      <c r="N218" s="19">
        <v>41874</v>
      </c>
      <c r="P218" s="17">
        <v>42763</v>
      </c>
      <c r="Q218" s="14">
        <v>74</v>
      </c>
    </row>
    <row r="219" spans="1:17">
      <c r="A219">
        <v>652</v>
      </c>
      <c r="B219">
        <v>2699</v>
      </c>
      <c r="C219" s="3">
        <v>37015</v>
      </c>
      <c r="D219" s="5" t="str">
        <f>duplicity[[#This Row],[r_fighter_id]]&amp;"/"&amp;duplicity[[#This Row],[b_fighter_id]]&amp;duplicity[[#This Row],[date]]</f>
        <v>652/269937015</v>
      </c>
      <c r="E219">
        <f>COUNTIF(duplicity[duplicitní texty],duplicity[[#This Row],[duplicitní texty]])</f>
        <v>1</v>
      </c>
      <c r="K219" s="13">
        <v>1190</v>
      </c>
      <c r="N219" s="19">
        <v>41979</v>
      </c>
      <c r="P219" s="18">
        <v>43400</v>
      </c>
      <c r="Q219" s="16">
        <v>25</v>
      </c>
    </row>
    <row r="220" spans="1:17">
      <c r="A220">
        <v>1833</v>
      </c>
      <c r="B220">
        <v>68</v>
      </c>
      <c r="C220" s="3">
        <v>37015</v>
      </c>
      <c r="D220" s="5" t="str">
        <f>duplicity[[#This Row],[r_fighter_id]]&amp;"/"&amp;duplicity[[#This Row],[b_fighter_id]]&amp;duplicity[[#This Row],[date]]</f>
        <v>1833/6837015</v>
      </c>
      <c r="E220">
        <f>COUNTIF(duplicity[duplicitní texty],duplicity[[#This Row],[duplicitní texty]])</f>
        <v>1</v>
      </c>
      <c r="K220" s="15">
        <v>3324</v>
      </c>
      <c r="N220" s="19">
        <v>41608</v>
      </c>
      <c r="P220" s="18">
        <v>41874</v>
      </c>
      <c r="Q220" s="16">
        <v>28</v>
      </c>
    </row>
    <row r="221" spans="1:17">
      <c r="A221">
        <v>1821</v>
      </c>
      <c r="B221">
        <v>2626</v>
      </c>
      <c r="C221" s="3">
        <v>37015</v>
      </c>
      <c r="D221" s="5" t="str">
        <f>duplicity[[#This Row],[r_fighter_id]]&amp;"/"&amp;duplicity[[#This Row],[b_fighter_id]]&amp;duplicity[[#This Row],[date]]</f>
        <v>1821/262637015</v>
      </c>
      <c r="E221">
        <f>COUNTIF(duplicity[duplicitní texty],duplicity[[#This Row],[duplicitní texty]])</f>
        <v>1</v>
      </c>
      <c r="K221" s="15">
        <v>1724</v>
      </c>
      <c r="N221" s="19">
        <v>42644</v>
      </c>
      <c r="P221" s="17">
        <v>41979</v>
      </c>
      <c r="Q221" s="14">
        <v>1</v>
      </c>
    </row>
    <row r="222" spans="1:17">
      <c r="A222">
        <v>2485</v>
      </c>
      <c r="B222">
        <v>1106</v>
      </c>
      <c r="C222" s="3">
        <v>37015</v>
      </c>
      <c r="D222" s="5" t="str">
        <f>duplicity[[#This Row],[r_fighter_id]]&amp;"/"&amp;duplicity[[#This Row],[b_fighter_id]]&amp;duplicity[[#This Row],[date]]</f>
        <v>2485/110637015</v>
      </c>
      <c r="E222">
        <f>COUNTIF(duplicity[duplicitní texty],duplicity[[#This Row],[duplicitní texty]])</f>
        <v>1</v>
      </c>
      <c r="K222" s="13">
        <v>2558</v>
      </c>
      <c r="N222" s="19">
        <v>42987</v>
      </c>
      <c r="P222" s="18">
        <v>41608</v>
      </c>
      <c r="Q222" s="16">
        <v>1</v>
      </c>
    </row>
    <row r="223" spans="1:17">
      <c r="A223">
        <v>2304</v>
      </c>
      <c r="B223">
        <v>2110</v>
      </c>
      <c r="C223" s="3">
        <v>37015</v>
      </c>
      <c r="D223" s="5" t="str">
        <f>duplicity[[#This Row],[r_fighter_id]]&amp;"/"&amp;duplicity[[#This Row],[b_fighter_id]]&amp;duplicity[[#This Row],[date]]</f>
        <v>2304/211037015</v>
      </c>
      <c r="E223">
        <f>COUNTIF(duplicity[duplicitní texty],duplicity[[#This Row],[duplicitní texty]])</f>
        <v>1</v>
      </c>
      <c r="K223" s="13">
        <v>86</v>
      </c>
      <c r="N223" s="19">
        <v>44100</v>
      </c>
      <c r="P223" s="17">
        <v>42644</v>
      </c>
      <c r="Q223" s="14">
        <v>85</v>
      </c>
    </row>
    <row r="224" spans="1:17">
      <c r="A224">
        <v>754</v>
      </c>
      <c r="B224">
        <v>260</v>
      </c>
      <c r="C224" s="3">
        <v>37015</v>
      </c>
      <c r="D224" s="5" t="str">
        <f>duplicity[[#This Row],[r_fighter_id]]&amp;"/"&amp;duplicity[[#This Row],[b_fighter_id]]&amp;duplicity[[#This Row],[date]]</f>
        <v>754/26037015</v>
      </c>
      <c r="E224">
        <f>COUNTIF(duplicity[duplicitní texty],duplicity[[#This Row],[duplicitní texty]])</f>
        <v>1</v>
      </c>
      <c r="K224" s="13">
        <v>3509</v>
      </c>
      <c r="N224" s="19">
        <v>42812</v>
      </c>
      <c r="P224" s="18">
        <v>42987</v>
      </c>
      <c r="Q224" s="16">
        <v>30</v>
      </c>
    </row>
    <row r="225" spans="1:17">
      <c r="A225">
        <v>494</v>
      </c>
      <c r="B225">
        <v>2939</v>
      </c>
      <c r="C225" s="3">
        <v>37015</v>
      </c>
      <c r="D225" s="5" t="str">
        <f>duplicity[[#This Row],[r_fighter_id]]&amp;"/"&amp;duplicity[[#This Row],[b_fighter_id]]&amp;duplicity[[#This Row],[date]]</f>
        <v>494/293937015</v>
      </c>
      <c r="E225">
        <f>COUNTIF(duplicity[duplicitní texty],duplicity[[#This Row],[duplicitní texty]])</f>
        <v>1</v>
      </c>
      <c r="K225" s="15">
        <v>2280</v>
      </c>
      <c r="N225" s="19">
        <v>43617</v>
      </c>
      <c r="P225" s="17">
        <v>44100</v>
      </c>
      <c r="Q225" s="14">
        <v>5</v>
      </c>
    </row>
    <row r="226" spans="1:17">
      <c r="A226">
        <v>2900</v>
      </c>
      <c r="B226">
        <v>3482</v>
      </c>
      <c r="C226" s="3">
        <v>37015</v>
      </c>
      <c r="D226" s="5" t="str">
        <f>duplicity[[#This Row],[r_fighter_id]]&amp;"/"&amp;duplicity[[#This Row],[b_fighter_id]]&amp;duplicity[[#This Row],[date]]</f>
        <v>2900/348237015</v>
      </c>
      <c r="E226">
        <f>COUNTIF(duplicity[duplicitní texty],duplicity[[#This Row],[duplicitní texty]])</f>
        <v>1</v>
      </c>
      <c r="K226" s="15">
        <v>66</v>
      </c>
      <c r="N226" s="19">
        <v>43736</v>
      </c>
      <c r="P226" s="18">
        <v>42812</v>
      </c>
      <c r="Q226" s="16">
        <v>70</v>
      </c>
    </row>
    <row r="227" spans="1:17">
      <c r="A227">
        <v>2485</v>
      </c>
      <c r="B227">
        <v>3237</v>
      </c>
      <c r="C227" s="3">
        <v>37071</v>
      </c>
      <c r="D227" s="5" t="str">
        <f>duplicity[[#This Row],[r_fighter_id]]&amp;"/"&amp;duplicity[[#This Row],[b_fighter_id]]&amp;duplicity[[#This Row],[date]]</f>
        <v>2485/323737071</v>
      </c>
      <c r="E227">
        <f>COUNTIF(duplicity[duplicitní texty],duplicity[[#This Row],[duplicitní texty]])</f>
        <v>1</v>
      </c>
      <c r="K227" s="13">
        <v>1409</v>
      </c>
      <c r="N227" s="19">
        <v>43778</v>
      </c>
      <c r="P227" s="17">
        <v>43617</v>
      </c>
      <c r="Q227" s="14">
        <v>86</v>
      </c>
    </row>
    <row r="228" spans="1:17">
      <c r="A228">
        <v>209</v>
      </c>
      <c r="B228">
        <v>2900</v>
      </c>
      <c r="C228" s="3">
        <v>37071</v>
      </c>
      <c r="D228" s="5" t="str">
        <f>duplicity[[#This Row],[r_fighter_id]]&amp;"/"&amp;duplicity[[#This Row],[b_fighter_id]]&amp;duplicity[[#This Row],[date]]</f>
        <v>209/290037071</v>
      </c>
      <c r="E228">
        <f>COUNTIF(duplicity[duplicitní texty],duplicity[[#This Row],[duplicitní texty]])</f>
        <v>1</v>
      </c>
      <c r="K228" s="15">
        <v>871</v>
      </c>
      <c r="N228" s="19">
        <v>41692</v>
      </c>
      <c r="P228" s="17">
        <v>43736</v>
      </c>
      <c r="Q228" s="14">
        <v>102</v>
      </c>
    </row>
    <row r="229" spans="1:17">
      <c r="A229">
        <v>2729</v>
      </c>
      <c r="B229">
        <v>134</v>
      </c>
      <c r="C229" s="3">
        <v>37071</v>
      </c>
      <c r="D229" s="5" t="str">
        <f>duplicity[[#This Row],[r_fighter_id]]&amp;"/"&amp;duplicity[[#This Row],[b_fighter_id]]&amp;duplicity[[#This Row],[date]]</f>
        <v>2729/13437071</v>
      </c>
      <c r="E229">
        <f>COUNTIF(duplicity[duplicitní texty],duplicity[[#This Row],[duplicitní texty]])</f>
        <v>1</v>
      </c>
      <c r="K229" s="13">
        <v>1521</v>
      </c>
      <c r="N229" s="19">
        <v>41440</v>
      </c>
      <c r="P229" s="18">
        <v>43778</v>
      </c>
      <c r="Q229" s="16">
        <v>41</v>
      </c>
    </row>
    <row r="230" spans="1:17">
      <c r="A230">
        <v>2008</v>
      </c>
      <c r="B230">
        <v>1680</v>
      </c>
      <c r="C230" s="3">
        <v>37071</v>
      </c>
      <c r="D230" s="5" t="str">
        <f>duplicity[[#This Row],[r_fighter_id]]&amp;"/"&amp;duplicity[[#This Row],[b_fighter_id]]&amp;duplicity[[#This Row],[date]]</f>
        <v>2008/168037071</v>
      </c>
      <c r="E230">
        <f>COUNTIF(duplicity[duplicitní texty],duplicity[[#This Row],[duplicitní texty]])</f>
        <v>1</v>
      </c>
      <c r="K230" s="15">
        <v>2178</v>
      </c>
      <c r="N230" s="19">
        <v>41958</v>
      </c>
      <c r="P230" s="18">
        <v>41692</v>
      </c>
      <c r="Q230" s="16">
        <v>1</v>
      </c>
    </row>
    <row r="231" spans="1:17">
      <c r="A231">
        <v>754</v>
      </c>
      <c r="B231">
        <v>2727</v>
      </c>
      <c r="C231" s="3">
        <v>37071</v>
      </c>
      <c r="D231" s="5" t="str">
        <f>duplicity[[#This Row],[r_fighter_id]]&amp;"/"&amp;duplicity[[#This Row],[b_fighter_id]]&amp;duplicity[[#This Row],[date]]</f>
        <v>754/272737071</v>
      </c>
      <c r="E231">
        <f>COUNTIF(duplicity[duplicitní texty],duplicity[[#This Row],[duplicitní texty]])</f>
        <v>1</v>
      </c>
      <c r="K231" s="13">
        <v>2333</v>
      </c>
      <c r="N231" s="19">
        <v>44254</v>
      </c>
      <c r="P231" s="18">
        <v>41440</v>
      </c>
      <c r="Q231" s="16">
        <v>7</v>
      </c>
    </row>
    <row r="232" spans="1:17">
      <c r="A232">
        <v>2110</v>
      </c>
      <c r="B232">
        <v>494</v>
      </c>
      <c r="C232" s="3">
        <v>37071</v>
      </c>
      <c r="D232" s="5" t="str">
        <f>duplicity[[#This Row],[r_fighter_id]]&amp;"/"&amp;duplicity[[#This Row],[b_fighter_id]]&amp;duplicity[[#This Row],[date]]</f>
        <v>2110/49437071</v>
      </c>
      <c r="E232">
        <f>COUNTIF(duplicity[duplicitní texty],duplicity[[#This Row],[duplicitní texty]])</f>
        <v>1</v>
      </c>
      <c r="K232" s="15">
        <v>3148</v>
      </c>
      <c r="N232" s="19">
        <v>41755</v>
      </c>
      <c r="P232" s="17">
        <v>41958</v>
      </c>
      <c r="Q232" s="14">
        <v>50</v>
      </c>
    </row>
    <row r="233" spans="1:17">
      <c r="A233">
        <v>3318</v>
      </c>
      <c r="B233">
        <v>1437</v>
      </c>
      <c r="C233" s="3">
        <v>37071</v>
      </c>
      <c r="D233" s="5" t="str">
        <f>duplicity[[#This Row],[r_fighter_id]]&amp;"/"&amp;duplicity[[#This Row],[b_fighter_id]]&amp;duplicity[[#This Row],[date]]</f>
        <v>3318/143737071</v>
      </c>
      <c r="E233">
        <f>COUNTIF(duplicity[duplicitní texty],duplicity[[#This Row],[duplicitní texty]])</f>
        <v>1</v>
      </c>
      <c r="K233" s="15">
        <v>3193</v>
      </c>
      <c r="N233" s="19">
        <v>41614</v>
      </c>
      <c r="P233" s="18">
        <v>44254</v>
      </c>
      <c r="Q233" s="16">
        <v>1</v>
      </c>
    </row>
    <row r="234" spans="1:17">
      <c r="A234">
        <v>3237</v>
      </c>
      <c r="B234">
        <v>1437</v>
      </c>
      <c r="C234" s="3">
        <v>37162</v>
      </c>
      <c r="D234" s="5" t="str">
        <f>duplicity[[#This Row],[r_fighter_id]]&amp;"/"&amp;duplicity[[#This Row],[b_fighter_id]]&amp;duplicity[[#This Row],[date]]</f>
        <v>3237/143737162</v>
      </c>
      <c r="E234">
        <f>COUNTIF(duplicity[duplicitní texty],duplicity[[#This Row],[duplicitní texty]])</f>
        <v>1</v>
      </c>
      <c r="K234" s="15">
        <v>127</v>
      </c>
      <c r="N234" s="19">
        <v>41881</v>
      </c>
      <c r="P234" s="18">
        <v>41755</v>
      </c>
      <c r="Q234" s="16">
        <v>125</v>
      </c>
    </row>
    <row r="235" spans="1:17">
      <c r="A235">
        <v>2939</v>
      </c>
      <c r="B235">
        <v>864</v>
      </c>
      <c r="C235" s="3">
        <v>37162</v>
      </c>
      <c r="D235" s="5" t="str">
        <f>duplicity[[#This Row],[r_fighter_id]]&amp;"/"&amp;duplicity[[#This Row],[b_fighter_id]]&amp;duplicity[[#This Row],[date]]</f>
        <v>2939/86437162</v>
      </c>
      <c r="E235">
        <f>COUNTIF(duplicity[duplicitní texty],duplicity[[#This Row],[duplicitní texty]])</f>
        <v>1</v>
      </c>
      <c r="K235" s="13">
        <v>2484</v>
      </c>
      <c r="N235" s="19">
        <v>43211</v>
      </c>
      <c r="P235" s="17">
        <v>41614</v>
      </c>
      <c r="Q235" s="14">
        <v>101</v>
      </c>
    </row>
    <row r="236" spans="1:17">
      <c r="A236">
        <v>1821</v>
      </c>
      <c r="B236">
        <v>420</v>
      </c>
      <c r="C236" s="3">
        <v>37162</v>
      </c>
      <c r="D236" s="5" t="str">
        <f>duplicity[[#This Row],[r_fighter_id]]&amp;"/"&amp;duplicity[[#This Row],[b_fighter_id]]&amp;duplicity[[#This Row],[date]]</f>
        <v>1821/42037162</v>
      </c>
      <c r="E236">
        <f>COUNTIF(duplicity[duplicitní texty],duplicity[[#This Row],[duplicitní texty]])</f>
        <v>1</v>
      </c>
      <c r="K236" s="15">
        <v>84</v>
      </c>
      <c r="N236" s="19">
        <v>39592</v>
      </c>
      <c r="P236" s="18">
        <v>41881</v>
      </c>
      <c r="Q236" s="16">
        <v>56</v>
      </c>
    </row>
    <row r="237" spans="1:17">
      <c r="A237">
        <v>2265</v>
      </c>
      <c r="B237">
        <v>754</v>
      </c>
      <c r="C237" s="3">
        <v>37162</v>
      </c>
      <c r="D237" s="5" t="str">
        <f>duplicity[[#This Row],[r_fighter_id]]&amp;"/"&amp;duplicity[[#This Row],[b_fighter_id]]&amp;duplicity[[#This Row],[date]]</f>
        <v>2265/75437162</v>
      </c>
      <c r="E237">
        <f>COUNTIF(duplicity[duplicitní texty],duplicity[[#This Row],[duplicitní texty]])</f>
        <v>1</v>
      </c>
      <c r="K237" s="15">
        <v>2798</v>
      </c>
      <c r="N237" s="19">
        <v>40565</v>
      </c>
      <c r="P237" s="18">
        <v>43211</v>
      </c>
      <c r="Q237" s="16">
        <v>36</v>
      </c>
    </row>
    <row r="238" spans="1:17">
      <c r="A238">
        <v>2590</v>
      </c>
      <c r="B238">
        <v>1251</v>
      </c>
      <c r="C238" s="3">
        <v>37162</v>
      </c>
      <c r="D238" s="5" t="str">
        <f>duplicity[[#This Row],[r_fighter_id]]&amp;"/"&amp;duplicity[[#This Row],[b_fighter_id]]&amp;duplicity[[#This Row],[date]]</f>
        <v>2590/125137162</v>
      </c>
      <c r="E238">
        <f>COUNTIF(duplicity[duplicitní texty],duplicity[[#This Row],[duplicitní texty]])</f>
        <v>1</v>
      </c>
      <c r="K238" s="13">
        <v>851</v>
      </c>
      <c r="N238" s="19">
        <v>40341</v>
      </c>
      <c r="P238" s="18">
        <v>39592</v>
      </c>
      <c r="Q238" s="16">
        <v>1</v>
      </c>
    </row>
    <row r="239" spans="1:17">
      <c r="A239">
        <v>2088</v>
      </c>
      <c r="B239">
        <v>508</v>
      </c>
      <c r="C239" s="3">
        <v>37162</v>
      </c>
      <c r="D239" s="5" t="str">
        <f>duplicity[[#This Row],[r_fighter_id]]&amp;"/"&amp;duplicity[[#This Row],[b_fighter_id]]&amp;duplicity[[#This Row],[date]]</f>
        <v>2088/50837162</v>
      </c>
      <c r="E239">
        <f>COUNTIF(duplicity[duplicitní texty],duplicity[[#This Row],[duplicitní texty]])</f>
        <v>1</v>
      </c>
      <c r="K239" s="15">
        <v>2448</v>
      </c>
      <c r="N239" s="19">
        <v>43176</v>
      </c>
      <c r="P239" s="17">
        <v>40565</v>
      </c>
      <c r="Q239" s="14">
        <v>119</v>
      </c>
    </row>
    <row r="240" spans="1:17">
      <c r="A240">
        <v>68</v>
      </c>
      <c r="B240">
        <v>1476</v>
      </c>
      <c r="C240" s="3">
        <v>37162</v>
      </c>
      <c r="D240" s="5" t="str">
        <f>duplicity[[#This Row],[r_fighter_id]]&amp;"/"&amp;duplicity[[#This Row],[b_fighter_id]]&amp;duplicity[[#This Row],[date]]</f>
        <v>68/147637162</v>
      </c>
      <c r="E240">
        <f>COUNTIF(duplicity[duplicitní texty],duplicity[[#This Row],[duplicitní texty]])</f>
        <v>1</v>
      </c>
      <c r="K240" s="15">
        <v>2071</v>
      </c>
      <c r="N240" s="19">
        <v>39865</v>
      </c>
      <c r="P240" s="18">
        <v>40341</v>
      </c>
      <c r="Q240" s="16">
        <v>80</v>
      </c>
    </row>
    <row r="241" spans="1:17">
      <c r="A241">
        <v>2129</v>
      </c>
      <c r="B241">
        <v>3276</v>
      </c>
      <c r="C241" s="3">
        <v>37197</v>
      </c>
      <c r="D241" s="5" t="str">
        <f>duplicity[[#This Row],[r_fighter_id]]&amp;"/"&amp;duplicity[[#This Row],[b_fighter_id]]&amp;duplicity[[#This Row],[date]]</f>
        <v>2129/327637197</v>
      </c>
      <c r="E241">
        <f>COUNTIF(duplicity[duplicitní texty],duplicity[[#This Row],[duplicitní texty]])</f>
        <v>1</v>
      </c>
      <c r="K241" s="13">
        <v>415</v>
      </c>
      <c r="N241" s="19">
        <v>42651</v>
      </c>
      <c r="P241" s="17">
        <v>43176</v>
      </c>
      <c r="Q241" s="14">
        <v>70</v>
      </c>
    </row>
    <row r="242" spans="1:17">
      <c r="A242">
        <v>652</v>
      </c>
      <c r="B242">
        <v>2699</v>
      </c>
      <c r="C242" s="3">
        <v>37197</v>
      </c>
      <c r="D242" s="5" t="str">
        <f>duplicity[[#This Row],[r_fighter_id]]&amp;"/"&amp;duplicity[[#This Row],[b_fighter_id]]&amp;duplicity[[#This Row],[date]]</f>
        <v>652/269937197</v>
      </c>
      <c r="E242">
        <f>COUNTIF(duplicity[duplicitní texty],duplicity[[#This Row],[duplicitní texty]])</f>
        <v>1</v>
      </c>
      <c r="K242" s="15">
        <v>3471</v>
      </c>
      <c r="N242" s="19">
        <v>41321</v>
      </c>
      <c r="P242" s="17">
        <v>39865</v>
      </c>
      <c r="Q242" s="14">
        <v>70</v>
      </c>
    </row>
    <row r="243" spans="1:17">
      <c r="A243">
        <v>1419</v>
      </c>
      <c r="B243">
        <v>2304</v>
      </c>
      <c r="C243" s="3">
        <v>37197</v>
      </c>
      <c r="D243" s="5" t="str">
        <f>duplicity[[#This Row],[r_fighter_id]]&amp;"/"&amp;duplicity[[#This Row],[b_fighter_id]]&amp;duplicity[[#This Row],[date]]</f>
        <v>1419/230437197</v>
      </c>
      <c r="E243">
        <f>COUNTIF(duplicity[duplicitní texty],duplicity[[#This Row],[duplicitní texty]])</f>
        <v>1</v>
      </c>
      <c r="K243" s="13">
        <v>1828</v>
      </c>
      <c r="N243" s="19">
        <v>41706</v>
      </c>
      <c r="P243" s="17">
        <v>42651</v>
      </c>
      <c r="Q243" s="14">
        <v>33</v>
      </c>
    </row>
    <row r="244" spans="1:17">
      <c r="A244">
        <v>1833</v>
      </c>
      <c r="B244">
        <v>208</v>
      </c>
      <c r="C244" s="3">
        <v>37197</v>
      </c>
      <c r="D244" s="5" t="str">
        <f>duplicity[[#This Row],[r_fighter_id]]&amp;"/"&amp;duplicity[[#This Row],[b_fighter_id]]&amp;duplicity[[#This Row],[date]]</f>
        <v>1833/20837197</v>
      </c>
      <c r="E244">
        <f>COUNTIF(duplicity[duplicitní texty],duplicity[[#This Row],[duplicitní texty]])</f>
        <v>1</v>
      </c>
      <c r="K244" s="15">
        <v>3176</v>
      </c>
      <c r="N244" s="19">
        <v>40579</v>
      </c>
      <c r="P244" s="17">
        <v>41321</v>
      </c>
      <c r="Q244" s="14">
        <v>70</v>
      </c>
    </row>
    <row r="245" spans="1:17">
      <c r="A245">
        <v>2485</v>
      </c>
      <c r="B245">
        <v>3318</v>
      </c>
      <c r="C245" s="3">
        <v>37197</v>
      </c>
      <c r="D245" s="5" t="str">
        <f>duplicity[[#This Row],[r_fighter_id]]&amp;"/"&amp;duplicity[[#This Row],[b_fighter_id]]&amp;duplicity[[#This Row],[date]]</f>
        <v>2485/331837197</v>
      </c>
      <c r="E245">
        <f>COUNTIF(duplicity[duplicitní texty],duplicity[[#This Row],[duplicitní texty]])</f>
        <v>1</v>
      </c>
      <c r="K245" s="15">
        <v>178</v>
      </c>
      <c r="N245" s="19">
        <v>40033</v>
      </c>
      <c r="P245" s="18">
        <v>41706</v>
      </c>
      <c r="Q245" s="16">
        <v>70</v>
      </c>
    </row>
    <row r="246" spans="1:17">
      <c r="A246">
        <v>209</v>
      </c>
      <c r="B246">
        <v>1369</v>
      </c>
      <c r="C246" s="3">
        <v>37197</v>
      </c>
      <c r="D246" s="5" t="str">
        <f>duplicity[[#This Row],[r_fighter_id]]&amp;"/"&amp;duplicity[[#This Row],[b_fighter_id]]&amp;duplicity[[#This Row],[date]]</f>
        <v>209/136937197</v>
      </c>
      <c r="E246">
        <f>COUNTIF(duplicity[duplicitní texty],duplicity[[#This Row],[duplicitní texty]])</f>
        <v>1</v>
      </c>
      <c r="K246" s="15">
        <v>3275</v>
      </c>
      <c r="N246" s="19">
        <v>41839</v>
      </c>
      <c r="P246" s="17">
        <v>40579</v>
      </c>
      <c r="Q246" s="14">
        <v>1</v>
      </c>
    </row>
    <row r="247" spans="1:17">
      <c r="A247">
        <v>3203</v>
      </c>
      <c r="B247">
        <v>2172</v>
      </c>
      <c r="C247" s="3">
        <v>37197</v>
      </c>
      <c r="D247" s="5" t="str">
        <f>duplicity[[#This Row],[r_fighter_id]]&amp;"/"&amp;duplicity[[#This Row],[b_fighter_id]]&amp;duplicity[[#This Row],[date]]</f>
        <v>3203/217237197</v>
      </c>
      <c r="E247">
        <f>COUNTIF(duplicity[duplicitní texty],duplicity[[#This Row],[duplicitní texty]])</f>
        <v>1</v>
      </c>
      <c r="K247" s="13">
        <v>375</v>
      </c>
      <c r="N247" s="19">
        <v>40131</v>
      </c>
      <c r="P247" s="17">
        <v>40033</v>
      </c>
      <c r="Q247" s="14">
        <v>11</v>
      </c>
    </row>
    <row r="248" spans="1:17">
      <c r="A248">
        <v>2729</v>
      </c>
      <c r="B248">
        <v>3482</v>
      </c>
      <c r="C248" s="3">
        <v>37197</v>
      </c>
      <c r="D248" s="5" t="str">
        <f>duplicity[[#This Row],[r_fighter_id]]&amp;"/"&amp;duplicity[[#This Row],[b_fighter_id]]&amp;duplicity[[#This Row],[date]]</f>
        <v>2729/348237197</v>
      </c>
      <c r="E248">
        <f>COUNTIF(duplicity[duplicitní texty],duplicity[[#This Row],[duplicitní texty]])</f>
        <v>1</v>
      </c>
      <c r="K248" s="13">
        <v>28</v>
      </c>
      <c r="N248" s="19">
        <v>41419</v>
      </c>
      <c r="P248" s="17">
        <v>41839</v>
      </c>
      <c r="Q248" s="14">
        <v>100</v>
      </c>
    </row>
    <row r="249" spans="1:17">
      <c r="A249">
        <v>1821</v>
      </c>
      <c r="B249">
        <v>3163</v>
      </c>
      <c r="C249" s="3">
        <v>37267</v>
      </c>
      <c r="D249" s="5" t="str">
        <f>duplicity[[#This Row],[r_fighter_id]]&amp;"/"&amp;duplicity[[#This Row],[b_fighter_id]]&amp;duplicity[[#This Row],[date]]</f>
        <v>1821/316337267</v>
      </c>
      <c r="E249">
        <f>COUNTIF(duplicity[duplicitní texty],duplicity[[#This Row],[duplicitní texty]])</f>
        <v>1</v>
      </c>
      <c r="K249" s="13">
        <v>3126</v>
      </c>
      <c r="N249" s="19">
        <v>42406</v>
      </c>
      <c r="P249" s="18">
        <v>40131</v>
      </c>
      <c r="Q249" s="16">
        <v>33</v>
      </c>
    </row>
    <row r="250" spans="1:17">
      <c r="A250">
        <v>2590</v>
      </c>
      <c r="B250">
        <v>2485</v>
      </c>
      <c r="C250" s="3">
        <v>37267</v>
      </c>
      <c r="D250" s="5" t="str">
        <f>duplicity[[#This Row],[r_fighter_id]]&amp;"/"&amp;duplicity[[#This Row],[b_fighter_id]]&amp;duplicity[[#This Row],[date]]</f>
        <v>2590/248537267</v>
      </c>
      <c r="E250">
        <f>COUNTIF(duplicity[duplicitní texty],duplicity[[#This Row],[duplicitní texty]])</f>
        <v>1</v>
      </c>
      <c r="K250" s="15">
        <v>1648</v>
      </c>
      <c r="N250" s="19">
        <v>41258</v>
      </c>
      <c r="P250" s="17">
        <v>41419</v>
      </c>
      <c r="Q250" s="14">
        <v>1</v>
      </c>
    </row>
    <row r="251" spans="1:17">
      <c r="A251">
        <v>2729</v>
      </c>
      <c r="B251">
        <v>2163</v>
      </c>
      <c r="C251" s="3">
        <v>37267</v>
      </c>
      <c r="D251" s="5" t="str">
        <f>duplicity[[#This Row],[r_fighter_id]]&amp;"/"&amp;duplicity[[#This Row],[b_fighter_id]]&amp;duplicity[[#This Row],[date]]</f>
        <v>2729/216337267</v>
      </c>
      <c r="E251">
        <f>COUNTIF(duplicity[duplicitní texty],duplicity[[#This Row],[duplicitní texty]])</f>
        <v>1</v>
      </c>
      <c r="K251" s="13">
        <v>2794</v>
      </c>
      <c r="N251" s="19">
        <v>40621</v>
      </c>
      <c r="P251" s="18">
        <v>42406</v>
      </c>
      <c r="Q251" s="16">
        <v>1</v>
      </c>
    </row>
    <row r="252" spans="1:17">
      <c r="A252">
        <v>2926</v>
      </c>
      <c r="B252">
        <v>68</v>
      </c>
      <c r="C252" s="3">
        <v>37267</v>
      </c>
      <c r="D252" s="5" t="str">
        <f>duplicity[[#This Row],[r_fighter_id]]&amp;"/"&amp;duplicity[[#This Row],[b_fighter_id]]&amp;duplicity[[#This Row],[date]]</f>
        <v>2926/6837267</v>
      </c>
      <c r="E252">
        <f>COUNTIF(duplicity[duplicitní texty],duplicity[[#This Row],[duplicitní texty]])</f>
        <v>1</v>
      </c>
      <c r="K252" s="15">
        <v>770</v>
      </c>
      <c r="N252" s="19">
        <v>40072</v>
      </c>
      <c r="P252" s="18">
        <v>41258</v>
      </c>
      <c r="Q252" s="16">
        <v>1</v>
      </c>
    </row>
    <row r="253" spans="1:17">
      <c r="A253">
        <v>420</v>
      </c>
      <c r="B253">
        <v>2088</v>
      </c>
      <c r="C253" s="3">
        <v>37267</v>
      </c>
      <c r="D253" s="5" t="str">
        <f>duplicity[[#This Row],[r_fighter_id]]&amp;"/"&amp;duplicity[[#This Row],[b_fighter_id]]&amp;duplicity[[#This Row],[date]]</f>
        <v>420/208837267</v>
      </c>
      <c r="E253">
        <f>COUNTIF(duplicity[duplicitní texty],duplicity[[#This Row],[duplicitní texty]])</f>
        <v>1</v>
      </c>
      <c r="K253" s="13">
        <v>596</v>
      </c>
      <c r="N253" s="19">
        <v>40922</v>
      </c>
      <c r="P253" s="17">
        <v>40621</v>
      </c>
      <c r="Q253" s="14">
        <v>9</v>
      </c>
    </row>
    <row r="254" spans="1:17">
      <c r="A254">
        <v>2626</v>
      </c>
      <c r="B254">
        <v>3049</v>
      </c>
      <c r="C254" s="3">
        <v>37267</v>
      </c>
      <c r="D254" s="5" t="str">
        <f>duplicity[[#This Row],[r_fighter_id]]&amp;"/"&amp;duplicity[[#This Row],[b_fighter_id]]&amp;duplicity[[#This Row],[date]]</f>
        <v>2626/304937267</v>
      </c>
      <c r="E254">
        <f>COUNTIF(duplicity[duplicitní texty],duplicity[[#This Row],[duplicitní texty]])</f>
        <v>1</v>
      </c>
      <c r="K254" s="15">
        <v>1273</v>
      </c>
      <c r="N254" s="19">
        <v>36876</v>
      </c>
      <c r="P254" s="18">
        <v>40072</v>
      </c>
      <c r="Q254" s="16">
        <v>35</v>
      </c>
    </row>
    <row r="255" spans="1:17">
      <c r="A255">
        <v>1476</v>
      </c>
      <c r="B255">
        <v>2722</v>
      </c>
      <c r="C255" s="3">
        <v>37267</v>
      </c>
      <c r="D255" s="5" t="str">
        <f>duplicity[[#This Row],[r_fighter_id]]&amp;"/"&amp;duplicity[[#This Row],[b_fighter_id]]&amp;duplicity[[#This Row],[date]]</f>
        <v>1476/272237267</v>
      </c>
      <c r="E255">
        <f>COUNTIF(duplicity[duplicitní texty],duplicity[[#This Row],[duplicitní texty]])</f>
        <v>1</v>
      </c>
      <c r="K255" s="13">
        <v>1690</v>
      </c>
      <c r="N255" s="19">
        <v>40887</v>
      </c>
      <c r="P255" s="17">
        <v>40922</v>
      </c>
      <c r="Q255" s="14">
        <v>39</v>
      </c>
    </row>
    <row r="256" spans="1:17">
      <c r="A256">
        <v>508</v>
      </c>
      <c r="B256">
        <v>353</v>
      </c>
      <c r="C256" s="3">
        <v>37267</v>
      </c>
      <c r="D256" s="5" t="str">
        <f>duplicity[[#This Row],[r_fighter_id]]&amp;"/"&amp;duplicity[[#This Row],[b_fighter_id]]&amp;duplicity[[#This Row],[date]]</f>
        <v>508/35337267</v>
      </c>
      <c r="E256">
        <f>COUNTIF(duplicity[duplicitní texty],duplicity[[#This Row],[duplicitní texty]])</f>
        <v>1</v>
      </c>
      <c r="K256" s="13">
        <v>2990</v>
      </c>
      <c r="N256" s="19">
        <v>40467</v>
      </c>
      <c r="P256" s="18">
        <v>36876</v>
      </c>
      <c r="Q256" s="16">
        <v>160</v>
      </c>
    </row>
    <row r="257" spans="1:17">
      <c r="A257">
        <v>2129</v>
      </c>
      <c r="B257">
        <v>3482</v>
      </c>
      <c r="C257" s="3">
        <v>37337</v>
      </c>
      <c r="D257" s="5" t="str">
        <f>duplicity[[#This Row],[r_fighter_id]]&amp;"/"&amp;duplicity[[#This Row],[b_fighter_id]]&amp;duplicity[[#This Row],[date]]</f>
        <v>2129/348237337</v>
      </c>
      <c r="E257">
        <f>COUNTIF(duplicity[duplicitní texty],duplicity[[#This Row],[duplicitní texty]])</f>
        <v>1</v>
      </c>
      <c r="K257" s="15">
        <v>1818</v>
      </c>
      <c r="N257" s="19">
        <v>40663</v>
      </c>
      <c r="P257" s="18">
        <v>40887</v>
      </c>
      <c r="Q257" s="16">
        <v>65</v>
      </c>
    </row>
    <row r="258" spans="1:17">
      <c r="A258">
        <v>2699</v>
      </c>
      <c r="B258">
        <v>134</v>
      </c>
      <c r="C258" s="3">
        <v>37337</v>
      </c>
      <c r="D258" s="5" t="str">
        <f>duplicity[[#This Row],[r_fighter_id]]&amp;"/"&amp;duplicity[[#This Row],[b_fighter_id]]&amp;duplicity[[#This Row],[date]]</f>
        <v>2699/13437337</v>
      </c>
      <c r="E258">
        <f>COUNTIF(duplicity[duplicitní texty],duplicity[[#This Row],[duplicitní texty]])</f>
        <v>1</v>
      </c>
      <c r="K258" s="15">
        <v>2097</v>
      </c>
      <c r="N258" s="19">
        <v>41068</v>
      </c>
      <c r="P258" s="17">
        <v>40467</v>
      </c>
      <c r="Q258" s="14">
        <v>70</v>
      </c>
    </row>
    <row r="259" spans="1:17">
      <c r="A259">
        <v>2952</v>
      </c>
      <c r="B259">
        <v>2265</v>
      </c>
      <c r="C259" s="3">
        <v>37337</v>
      </c>
      <c r="D259" s="5" t="str">
        <f>duplicity[[#This Row],[r_fighter_id]]&amp;"/"&amp;duplicity[[#This Row],[b_fighter_id]]&amp;duplicity[[#This Row],[date]]</f>
        <v>2952/226537337</v>
      </c>
      <c r="E259">
        <f>COUNTIF(duplicity[duplicitní texty],duplicity[[#This Row],[duplicitní texty]])</f>
        <v>1</v>
      </c>
      <c r="K259" s="13">
        <v>1760</v>
      </c>
      <c r="N259" s="19">
        <v>41461</v>
      </c>
      <c r="P259" s="18">
        <v>40663</v>
      </c>
      <c r="Q259" s="16">
        <v>65</v>
      </c>
    </row>
    <row r="260" spans="1:17">
      <c r="A260">
        <v>2939</v>
      </c>
      <c r="B260">
        <v>832</v>
      </c>
      <c r="C260" s="3">
        <v>37337</v>
      </c>
      <c r="D260" s="5" t="str">
        <f>duplicity[[#This Row],[r_fighter_id]]&amp;"/"&amp;duplicity[[#This Row],[b_fighter_id]]&amp;duplicity[[#This Row],[date]]</f>
        <v>2939/83237337</v>
      </c>
      <c r="E260">
        <f>COUNTIF(duplicity[duplicitní texty],duplicity[[#This Row],[duplicitní texty]])</f>
        <v>1</v>
      </c>
      <c r="K260" s="15">
        <v>982</v>
      </c>
      <c r="N260" s="19">
        <v>39792</v>
      </c>
      <c r="P260" s="18">
        <v>41068</v>
      </c>
      <c r="Q260" s="16">
        <v>84</v>
      </c>
    </row>
    <row r="261" spans="1:17">
      <c r="A261">
        <v>1419</v>
      </c>
      <c r="B261">
        <v>2810</v>
      </c>
      <c r="C261" s="3">
        <v>37337</v>
      </c>
      <c r="D261" s="5" t="str">
        <f>duplicity[[#This Row],[r_fighter_id]]&amp;"/"&amp;duplicity[[#This Row],[b_fighter_id]]&amp;duplicity[[#This Row],[date]]</f>
        <v>1419/281037337</v>
      </c>
      <c r="E261">
        <f>COUNTIF(duplicity[duplicitní texty],duplicity[[#This Row],[duplicitní texty]])</f>
        <v>1</v>
      </c>
      <c r="K261" s="13">
        <v>972</v>
      </c>
      <c r="N261" s="19">
        <v>39606</v>
      </c>
      <c r="P261" s="17">
        <v>41461</v>
      </c>
      <c r="Q261" s="14">
        <v>1</v>
      </c>
    </row>
    <row r="262" spans="1:17">
      <c r="A262">
        <v>1833</v>
      </c>
      <c r="B262">
        <v>2110</v>
      </c>
      <c r="C262" s="3">
        <v>37337</v>
      </c>
      <c r="D262" s="5" t="str">
        <f>duplicity[[#This Row],[r_fighter_id]]&amp;"/"&amp;duplicity[[#This Row],[b_fighter_id]]&amp;duplicity[[#This Row],[date]]</f>
        <v>1833/211037337</v>
      </c>
      <c r="E262">
        <f>COUNTIF(duplicity[duplicitní texty],duplicity[[#This Row],[duplicitní texty]])</f>
        <v>1</v>
      </c>
      <c r="K262" s="13">
        <v>3097</v>
      </c>
      <c r="N262" s="19">
        <v>39648</v>
      </c>
      <c r="P262" s="17">
        <v>39792</v>
      </c>
      <c r="Q262" s="14">
        <v>159</v>
      </c>
    </row>
    <row r="263" spans="1:17">
      <c r="A263">
        <v>209</v>
      </c>
      <c r="B263">
        <v>652</v>
      </c>
      <c r="C263" s="3">
        <v>37337</v>
      </c>
      <c r="D263" s="5" t="str">
        <f>duplicity[[#This Row],[r_fighter_id]]&amp;"/"&amp;duplicity[[#This Row],[b_fighter_id]]&amp;duplicity[[#This Row],[date]]</f>
        <v>209/65237337</v>
      </c>
      <c r="E263">
        <f>COUNTIF(duplicity[duplicitní texty],duplicity[[#This Row],[duplicitní texty]])</f>
        <v>1</v>
      </c>
      <c r="K263" s="13">
        <v>1588</v>
      </c>
      <c r="N263" s="19">
        <v>37736</v>
      </c>
      <c r="P263" s="17">
        <v>39606</v>
      </c>
      <c r="Q263" s="14">
        <v>70</v>
      </c>
    </row>
    <row r="264" spans="1:17">
      <c r="A264">
        <v>3203</v>
      </c>
      <c r="B264">
        <v>3012</v>
      </c>
      <c r="C264" s="3">
        <v>37337</v>
      </c>
      <c r="D264" s="5" t="str">
        <f>duplicity[[#This Row],[r_fighter_id]]&amp;"/"&amp;duplicity[[#This Row],[b_fighter_id]]&amp;duplicity[[#This Row],[date]]</f>
        <v>3203/301237337</v>
      </c>
      <c r="E264">
        <f>COUNTIF(duplicity[duplicitní texty],duplicity[[#This Row],[duplicitní texty]])</f>
        <v>1</v>
      </c>
      <c r="K264" s="13">
        <v>2273</v>
      </c>
      <c r="N264" s="19">
        <v>40327</v>
      </c>
      <c r="P264" s="18">
        <v>39648</v>
      </c>
      <c r="Q264" s="16">
        <v>1</v>
      </c>
    </row>
    <row r="265" spans="1:17">
      <c r="A265">
        <v>1760</v>
      </c>
      <c r="B265">
        <v>2680</v>
      </c>
      <c r="C265" s="3">
        <v>37386</v>
      </c>
      <c r="D265" s="5" t="str">
        <f>duplicity[[#This Row],[r_fighter_id]]&amp;"/"&amp;duplicity[[#This Row],[b_fighter_id]]&amp;duplicity[[#This Row],[date]]</f>
        <v>1760/268037386</v>
      </c>
      <c r="E265">
        <f>COUNTIF(duplicity[duplicitní texty],duplicity[[#This Row],[duplicitní texty]])</f>
        <v>1</v>
      </c>
      <c r="K265" s="13">
        <v>1914</v>
      </c>
      <c r="N265" s="19">
        <v>42196</v>
      </c>
      <c r="P265" s="18">
        <v>37736</v>
      </c>
      <c r="Q265" s="16">
        <v>158</v>
      </c>
    </row>
    <row r="266" spans="1:17">
      <c r="A266">
        <v>2812</v>
      </c>
      <c r="B266">
        <v>2926</v>
      </c>
      <c r="C266" s="3">
        <v>37386</v>
      </c>
      <c r="D266" s="5" t="str">
        <f>duplicity[[#This Row],[r_fighter_id]]&amp;"/"&amp;duplicity[[#This Row],[b_fighter_id]]&amp;duplicity[[#This Row],[date]]</f>
        <v>2812/292637386</v>
      </c>
      <c r="E266">
        <f>COUNTIF(duplicity[duplicitní texty],duplicity[[#This Row],[duplicitní texty]])</f>
        <v>1</v>
      </c>
      <c r="K266" s="15">
        <v>199</v>
      </c>
      <c r="N266" s="19">
        <v>40268</v>
      </c>
      <c r="P266" s="17">
        <v>40327</v>
      </c>
      <c r="Q266" s="14">
        <v>1</v>
      </c>
    </row>
    <row r="267" spans="1:17">
      <c r="A267">
        <v>2485</v>
      </c>
      <c r="B267">
        <v>649</v>
      </c>
      <c r="C267" s="3">
        <v>37386</v>
      </c>
      <c r="D267" s="5" t="str">
        <f>duplicity[[#This Row],[r_fighter_id]]&amp;"/"&amp;duplicity[[#This Row],[b_fighter_id]]&amp;duplicity[[#This Row],[date]]</f>
        <v>2485/64937386</v>
      </c>
      <c r="E267">
        <f>COUNTIF(duplicity[duplicitní texty],duplicity[[#This Row],[duplicitní texty]])</f>
        <v>1</v>
      </c>
      <c r="K267" s="13">
        <v>2952</v>
      </c>
      <c r="N267" s="19">
        <v>40397</v>
      </c>
      <c r="P267" s="18">
        <v>42196</v>
      </c>
      <c r="Q267" s="16">
        <v>1</v>
      </c>
    </row>
    <row r="268" spans="1:17">
      <c r="A268">
        <v>2729</v>
      </c>
      <c r="B268">
        <v>1677</v>
      </c>
      <c r="C268" s="3">
        <v>37386</v>
      </c>
      <c r="D268" s="5" t="str">
        <f>duplicity[[#This Row],[r_fighter_id]]&amp;"/"&amp;duplicity[[#This Row],[b_fighter_id]]&amp;duplicity[[#This Row],[date]]</f>
        <v>2729/167737386</v>
      </c>
      <c r="E268">
        <f>COUNTIF(duplicity[duplicitní texty],duplicity[[#This Row],[duplicitní texty]])</f>
        <v>1</v>
      </c>
      <c r="K268" s="15">
        <v>1995</v>
      </c>
      <c r="N268" s="19">
        <v>38157</v>
      </c>
      <c r="P268" s="18">
        <v>40268</v>
      </c>
      <c r="Q268" s="16">
        <v>112</v>
      </c>
    </row>
    <row r="269" spans="1:17">
      <c r="A269">
        <v>208</v>
      </c>
      <c r="B269">
        <v>3163</v>
      </c>
      <c r="C269" s="3">
        <v>37386</v>
      </c>
      <c r="D269" s="5" t="str">
        <f>duplicity[[#This Row],[r_fighter_id]]&amp;"/"&amp;duplicity[[#This Row],[b_fighter_id]]&amp;duplicity[[#This Row],[date]]</f>
        <v>208/316337386</v>
      </c>
      <c r="E269">
        <f>COUNTIF(duplicity[duplicitní texty],duplicity[[#This Row],[duplicitní texty]])</f>
        <v>1</v>
      </c>
      <c r="K269" s="13">
        <v>1889</v>
      </c>
      <c r="N269" s="19">
        <v>41181</v>
      </c>
      <c r="P269" s="17">
        <v>40397</v>
      </c>
      <c r="Q269" s="14">
        <v>142</v>
      </c>
    </row>
    <row r="270" spans="1:17">
      <c r="A270">
        <v>3318</v>
      </c>
      <c r="B270">
        <v>864</v>
      </c>
      <c r="C270" s="3">
        <v>37386</v>
      </c>
      <c r="D270" s="5" t="str">
        <f>duplicity[[#This Row],[r_fighter_id]]&amp;"/"&amp;duplicity[[#This Row],[b_fighter_id]]&amp;duplicity[[#This Row],[date]]</f>
        <v>3318/86437386</v>
      </c>
      <c r="E270">
        <f>COUNTIF(duplicity[duplicitní texty],duplicity[[#This Row],[duplicitní texty]])</f>
        <v>1</v>
      </c>
      <c r="K270" s="13">
        <v>2405</v>
      </c>
      <c r="N270" s="19">
        <v>39977</v>
      </c>
      <c r="P270" s="18">
        <v>38157</v>
      </c>
      <c r="Q270" s="16">
        <v>1</v>
      </c>
    </row>
    <row r="271" spans="1:17">
      <c r="A271">
        <v>420</v>
      </c>
      <c r="B271">
        <v>1833</v>
      </c>
      <c r="C271" s="3">
        <v>37386</v>
      </c>
      <c r="D271" s="5" t="str">
        <f>duplicity[[#This Row],[r_fighter_id]]&amp;"/"&amp;duplicity[[#This Row],[b_fighter_id]]&amp;duplicity[[#This Row],[date]]</f>
        <v>420/183337386</v>
      </c>
      <c r="E271">
        <f>COUNTIF(duplicity[duplicitní texty],duplicity[[#This Row],[duplicitní texty]])</f>
        <v>1</v>
      </c>
      <c r="K271" s="15">
        <v>407</v>
      </c>
      <c r="N271" s="19">
        <v>39830</v>
      </c>
      <c r="P271" s="17">
        <v>41181</v>
      </c>
      <c r="Q271" s="14">
        <v>89</v>
      </c>
    </row>
    <row r="272" spans="1:17">
      <c r="A272">
        <v>1760</v>
      </c>
      <c r="B272">
        <v>260</v>
      </c>
      <c r="C272" s="3">
        <v>37429</v>
      </c>
      <c r="D272" s="5" t="str">
        <f>duplicity[[#This Row],[r_fighter_id]]&amp;"/"&amp;duplicity[[#This Row],[b_fighter_id]]&amp;duplicity[[#This Row],[date]]</f>
        <v>1760/26037429</v>
      </c>
      <c r="E272">
        <f>COUNTIF(duplicity[duplicitní texty],duplicity[[#This Row],[duplicitní texty]])</f>
        <v>1</v>
      </c>
      <c r="K272" s="15">
        <v>2200</v>
      </c>
      <c r="N272" s="19">
        <v>40628</v>
      </c>
      <c r="P272" s="18">
        <v>39977</v>
      </c>
      <c r="Q272" s="16">
        <v>91</v>
      </c>
    </row>
    <row r="273" spans="1:17">
      <c r="A273">
        <v>1821</v>
      </c>
      <c r="B273">
        <v>243</v>
      </c>
      <c r="C273" s="3">
        <v>37429</v>
      </c>
      <c r="D273" s="5" t="str">
        <f>duplicity[[#This Row],[r_fighter_id]]&amp;"/"&amp;duplicity[[#This Row],[b_fighter_id]]&amp;duplicity[[#This Row],[date]]</f>
        <v>1821/24337429</v>
      </c>
      <c r="E273">
        <f>COUNTIF(duplicity[duplicitní texty],duplicity[[#This Row],[duplicitní texty]])</f>
        <v>1</v>
      </c>
      <c r="K273" s="13">
        <v>2493</v>
      </c>
      <c r="N273" s="19">
        <v>41034</v>
      </c>
      <c r="P273" s="17">
        <v>39830</v>
      </c>
      <c r="Q273" s="14">
        <v>100</v>
      </c>
    </row>
    <row r="274" spans="1:17">
      <c r="A274">
        <v>864</v>
      </c>
      <c r="B274">
        <v>2541</v>
      </c>
      <c r="C274" s="3">
        <v>37429</v>
      </c>
      <c r="D274" s="5" t="str">
        <f>duplicity[[#This Row],[r_fighter_id]]&amp;"/"&amp;duplicity[[#This Row],[b_fighter_id]]&amp;duplicity[[#This Row],[date]]</f>
        <v>864/254137429</v>
      </c>
      <c r="E274">
        <f>COUNTIF(duplicity[duplicitní texty],duplicity[[#This Row],[duplicitní texty]])</f>
        <v>1</v>
      </c>
      <c r="K274" s="13">
        <v>2331</v>
      </c>
      <c r="N274" s="19">
        <v>39620</v>
      </c>
      <c r="P274" s="17">
        <v>40628</v>
      </c>
      <c r="Q274" s="14">
        <v>128</v>
      </c>
    </row>
    <row r="275" spans="1:17">
      <c r="A275">
        <v>3095</v>
      </c>
      <c r="B275">
        <v>1820</v>
      </c>
      <c r="C275" s="3">
        <v>37429</v>
      </c>
      <c r="D275" s="5" t="str">
        <f>duplicity[[#This Row],[r_fighter_id]]&amp;"/"&amp;duplicity[[#This Row],[b_fighter_id]]&amp;duplicity[[#This Row],[date]]</f>
        <v>3095/182037429</v>
      </c>
      <c r="E275">
        <f>COUNTIF(duplicity[duplicitní texty],duplicity[[#This Row],[duplicitní texty]])</f>
        <v>1</v>
      </c>
      <c r="K275" s="13">
        <v>2286</v>
      </c>
      <c r="N275" s="19">
        <v>38946</v>
      </c>
      <c r="P275" s="18">
        <v>41034</v>
      </c>
      <c r="Q275" s="16">
        <v>130</v>
      </c>
    </row>
    <row r="276" spans="1:17">
      <c r="A276">
        <v>1028</v>
      </c>
      <c r="B276">
        <v>2780</v>
      </c>
      <c r="C276" s="3">
        <v>37429</v>
      </c>
      <c r="D276" s="5" t="str">
        <f>duplicity[[#This Row],[r_fighter_id]]&amp;"/"&amp;duplicity[[#This Row],[b_fighter_id]]&amp;duplicity[[#This Row],[date]]</f>
        <v>1028/278037429</v>
      </c>
      <c r="E276">
        <f>COUNTIF(duplicity[duplicitní texty],duplicity[[#This Row],[duplicitní texty]])</f>
        <v>1</v>
      </c>
      <c r="K276" s="15">
        <v>2217</v>
      </c>
      <c r="N276" s="19">
        <v>38661</v>
      </c>
      <c r="P276" s="18">
        <v>39620</v>
      </c>
      <c r="Q276" s="16">
        <v>1</v>
      </c>
    </row>
    <row r="277" spans="1:17">
      <c r="A277">
        <v>2604</v>
      </c>
      <c r="B277">
        <v>2936</v>
      </c>
      <c r="C277" s="3">
        <v>37429</v>
      </c>
      <c r="D277" s="5" t="str">
        <f>duplicity[[#This Row],[r_fighter_id]]&amp;"/"&amp;duplicity[[#This Row],[b_fighter_id]]&amp;duplicity[[#This Row],[date]]</f>
        <v>2604/293637429</v>
      </c>
      <c r="E277">
        <f>COUNTIF(duplicity[duplicitní texty],duplicity[[#This Row],[duplicitní texty]])</f>
        <v>1</v>
      </c>
      <c r="K277" s="13">
        <v>2515</v>
      </c>
      <c r="N277" s="19">
        <v>38584</v>
      </c>
      <c r="P277" s="17">
        <v>38946</v>
      </c>
      <c r="Q277" s="14">
        <v>1</v>
      </c>
    </row>
    <row r="278" spans="1:17">
      <c r="A278">
        <v>3157</v>
      </c>
      <c r="B278">
        <v>2652</v>
      </c>
      <c r="C278" s="3">
        <v>37450</v>
      </c>
      <c r="D278" s="5" t="str">
        <f>duplicity[[#This Row],[r_fighter_id]]&amp;"/"&amp;duplicity[[#This Row],[b_fighter_id]]&amp;duplicity[[#This Row],[date]]</f>
        <v>3157/265237450</v>
      </c>
      <c r="E278">
        <f>COUNTIF(duplicity[duplicitní texty],duplicity[[#This Row],[duplicitní texty]])</f>
        <v>1</v>
      </c>
      <c r="K278" s="13">
        <v>1825</v>
      </c>
      <c r="N278" s="19">
        <v>38864</v>
      </c>
      <c r="P278" s="18">
        <v>38661</v>
      </c>
      <c r="Q278" s="16">
        <v>1</v>
      </c>
    </row>
    <row r="279" spans="1:17">
      <c r="A279">
        <v>1419</v>
      </c>
      <c r="B279">
        <v>2304</v>
      </c>
      <c r="C279" s="3">
        <v>37450</v>
      </c>
      <c r="D279" s="5" t="str">
        <f>duplicity[[#This Row],[r_fighter_id]]&amp;"/"&amp;duplicity[[#This Row],[b_fighter_id]]&amp;duplicity[[#This Row],[date]]</f>
        <v>1419/230437450</v>
      </c>
      <c r="E279">
        <f>COUNTIF(duplicity[duplicitní texty],duplicity[[#This Row],[duplicitní texty]])</f>
        <v>1</v>
      </c>
      <c r="K279" s="15">
        <v>943</v>
      </c>
      <c r="N279" s="19">
        <v>41699</v>
      </c>
      <c r="P279" s="17">
        <v>38584</v>
      </c>
      <c r="Q279" s="14">
        <v>1</v>
      </c>
    </row>
    <row r="280" spans="1:17">
      <c r="A280">
        <v>3049</v>
      </c>
      <c r="B280">
        <v>3012</v>
      </c>
      <c r="C280" s="3">
        <v>37450</v>
      </c>
      <c r="D280" s="5" t="str">
        <f>duplicity[[#This Row],[r_fighter_id]]&amp;"/"&amp;duplicity[[#This Row],[b_fighter_id]]&amp;duplicity[[#This Row],[date]]</f>
        <v>3049/301237450</v>
      </c>
      <c r="E280">
        <f>COUNTIF(duplicity[duplicitní texty],duplicity[[#This Row],[duplicitní texty]])</f>
        <v>1</v>
      </c>
      <c r="K280" s="13">
        <v>1419</v>
      </c>
      <c r="N280" s="19">
        <v>40474</v>
      </c>
      <c r="P280" s="18">
        <v>38864</v>
      </c>
      <c r="Q280" s="16">
        <v>2</v>
      </c>
    </row>
    <row r="281" spans="1:17">
      <c r="A281">
        <v>3203</v>
      </c>
      <c r="B281">
        <v>1289</v>
      </c>
      <c r="C281" s="3">
        <v>37450</v>
      </c>
      <c r="D281" s="5" t="str">
        <f>duplicity[[#This Row],[r_fighter_id]]&amp;"/"&amp;duplicity[[#This Row],[b_fighter_id]]&amp;duplicity[[#This Row],[date]]</f>
        <v>3203/128937450</v>
      </c>
      <c r="E281">
        <f>COUNTIF(duplicity[duplicitní texty],duplicity[[#This Row],[duplicitní texty]])</f>
        <v>1</v>
      </c>
      <c r="K281" s="13">
        <v>3111</v>
      </c>
      <c r="N281" s="19">
        <v>39064</v>
      </c>
      <c r="P281" s="17">
        <v>41699</v>
      </c>
      <c r="Q281" s="14">
        <v>28</v>
      </c>
    </row>
    <row r="282" spans="1:17">
      <c r="A282">
        <v>2106</v>
      </c>
      <c r="B282">
        <v>3585</v>
      </c>
      <c r="C282" s="3">
        <v>37450</v>
      </c>
      <c r="D282" s="5" t="str">
        <f>duplicity[[#This Row],[r_fighter_id]]&amp;"/"&amp;duplicity[[#This Row],[b_fighter_id]]&amp;duplicity[[#This Row],[date]]</f>
        <v>2106/358537450</v>
      </c>
      <c r="E282">
        <f>COUNTIF(duplicity[duplicitní texty],duplicity[[#This Row],[duplicitní texty]])</f>
        <v>1</v>
      </c>
      <c r="K282" s="15">
        <v>2939</v>
      </c>
      <c r="N282" s="19">
        <v>39508</v>
      </c>
      <c r="P282" s="18">
        <v>40474</v>
      </c>
      <c r="Q282" s="16">
        <v>63</v>
      </c>
    </row>
    <row r="283" spans="1:17">
      <c r="A283">
        <v>1012</v>
      </c>
      <c r="B283">
        <v>2129</v>
      </c>
      <c r="C283" s="3">
        <v>37450</v>
      </c>
      <c r="D283" s="5" t="str">
        <f>duplicity[[#This Row],[r_fighter_id]]&amp;"/"&amp;duplicity[[#This Row],[b_fighter_id]]&amp;duplicity[[#This Row],[date]]</f>
        <v>1012/212937450</v>
      </c>
      <c r="E283">
        <f>COUNTIF(duplicity[duplicitní texty],duplicity[[#This Row],[duplicitní texty]])</f>
        <v>1</v>
      </c>
      <c r="K283" s="13">
        <v>2473</v>
      </c>
      <c r="N283" s="19">
        <v>40605</v>
      </c>
      <c r="P283" s="18">
        <v>39064</v>
      </c>
      <c r="Q283" s="16">
        <v>116</v>
      </c>
    </row>
    <row r="284" spans="1:17">
      <c r="A284">
        <v>3453</v>
      </c>
      <c r="B284">
        <v>1476</v>
      </c>
      <c r="C284" s="3">
        <v>37450</v>
      </c>
      <c r="D284" s="5" t="str">
        <f>duplicity[[#This Row],[r_fighter_id]]&amp;"/"&amp;duplicity[[#This Row],[b_fighter_id]]&amp;duplicity[[#This Row],[date]]</f>
        <v>3453/147637450</v>
      </c>
      <c r="E284">
        <f>COUNTIF(duplicity[duplicitní texty],duplicity[[#This Row],[duplicitní texty]])</f>
        <v>1</v>
      </c>
      <c r="K284" s="15">
        <v>522</v>
      </c>
      <c r="N284" s="19">
        <v>37162</v>
      </c>
      <c r="P284" s="18">
        <v>39508</v>
      </c>
      <c r="Q284" s="16">
        <v>143</v>
      </c>
    </row>
    <row r="285" spans="1:17">
      <c r="A285">
        <v>3178</v>
      </c>
      <c r="B285">
        <v>620</v>
      </c>
      <c r="C285" s="3">
        <v>37526</v>
      </c>
      <c r="D285" s="5" t="str">
        <f>duplicity[[#This Row],[r_fighter_id]]&amp;"/"&amp;duplicity[[#This Row],[b_fighter_id]]&amp;duplicity[[#This Row],[date]]</f>
        <v>3178/62037526</v>
      </c>
      <c r="E285">
        <f>COUNTIF(duplicity[duplicitní texty],duplicity[[#This Row],[duplicitní texty]])</f>
        <v>1</v>
      </c>
      <c r="K285" s="13">
        <v>3256</v>
      </c>
      <c r="N285" s="19">
        <v>42630</v>
      </c>
      <c r="P285" s="17">
        <v>40605</v>
      </c>
      <c r="Q285" s="14">
        <v>149</v>
      </c>
    </row>
    <row r="286" spans="1:17">
      <c r="A286">
        <v>2952</v>
      </c>
      <c r="B286">
        <v>2604</v>
      </c>
      <c r="C286" s="3">
        <v>37526</v>
      </c>
      <c r="D286" s="5" t="str">
        <f>duplicity[[#This Row],[r_fighter_id]]&amp;"/"&amp;duplicity[[#This Row],[b_fighter_id]]&amp;duplicity[[#This Row],[date]]</f>
        <v>2952/260437526</v>
      </c>
      <c r="E286">
        <f>COUNTIF(duplicity[duplicitní texty],duplicity[[#This Row],[duplicitní texty]])</f>
        <v>1</v>
      </c>
      <c r="K286" s="13">
        <v>2713</v>
      </c>
      <c r="N286" s="19">
        <v>39177</v>
      </c>
      <c r="P286" s="17">
        <v>37162</v>
      </c>
      <c r="Q286" s="14">
        <v>1</v>
      </c>
    </row>
    <row r="287" spans="1:17">
      <c r="A287">
        <v>1833</v>
      </c>
      <c r="B287">
        <v>2812</v>
      </c>
      <c r="C287" s="3">
        <v>37526</v>
      </c>
      <c r="D287" s="5" t="str">
        <f>duplicity[[#This Row],[r_fighter_id]]&amp;"/"&amp;duplicity[[#This Row],[b_fighter_id]]&amp;duplicity[[#This Row],[date]]</f>
        <v>1833/281237526</v>
      </c>
      <c r="E287">
        <f>COUNTIF(duplicity[duplicitní texty],duplicity[[#This Row],[duplicitní texty]])</f>
        <v>1</v>
      </c>
      <c r="K287" s="13">
        <v>2679</v>
      </c>
      <c r="N287" s="19">
        <v>37582</v>
      </c>
      <c r="P287" s="18">
        <v>42630</v>
      </c>
      <c r="Q287" s="16">
        <v>88</v>
      </c>
    </row>
    <row r="288" spans="1:17">
      <c r="A288">
        <v>2485</v>
      </c>
      <c r="B288">
        <v>2939</v>
      </c>
      <c r="C288" s="3">
        <v>37526</v>
      </c>
      <c r="D288" s="5" t="str">
        <f>duplicity[[#This Row],[r_fighter_id]]&amp;"/"&amp;duplicity[[#This Row],[b_fighter_id]]&amp;duplicity[[#This Row],[date]]</f>
        <v>2485/293937526</v>
      </c>
      <c r="E288">
        <f>COUNTIF(duplicity[duplicitní texty],duplicity[[#This Row],[duplicitní texty]])</f>
        <v>1</v>
      </c>
      <c r="K288" s="15">
        <v>646</v>
      </c>
      <c r="N288" s="19">
        <v>38282</v>
      </c>
      <c r="P288" s="17">
        <v>39177</v>
      </c>
      <c r="Q288" s="14">
        <v>1</v>
      </c>
    </row>
    <row r="289" spans="1:17">
      <c r="A289">
        <v>2729</v>
      </c>
      <c r="B289">
        <v>652</v>
      </c>
      <c r="C289" s="3">
        <v>37526</v>
      </c>
      <c r="D289" s="5" t="str">
        <f>duplicity[[#This Row],[r_fighter_id]]&amp;"/"&amp;duplicity[[#This Row],[b_fighter_id]]&amp;duplicity[[#This Row],[date]]</f>
        <v>2729/65237526</v>
      </c>
      <c r="E289">
        <f>COUNTIF(duplicity[duplicitní texty],duplicity[[#This Row],[duplicitní texty]])</f>
        <v>1</v>
      </c>
      <c r="K289" s="15">
        <v>494</v>
      </c>
      <c r="N289" s="19">
        <v>39466</v>
      </c>
      <c r="P289" s="18">
        <v>37582</v>
      </c>
      <c r="Q289" s="16">
        <v>1</v>
      </c>
    </row>
    <row r="290" spans="1:17">
      <c r="A290">
        <v>208</v>
      </c>
      <c r="B290">
        <v>2088</v>
      </c>
      <c r="C290" s="3">
        <v>37526</v>
      </c>
      <c r="D290" s="5" t="str">
        <f>duplicity[[#This Row],[r_fighter_id]]&amp;"/"&amp;duplicity[[#This Row],[b_fighter_id]]&amp;duplicity[[#This Row],[date]]</f>
        <v>208/208837526</v>
      </c>
      <c r="E290">
        <f>COUNTIF(duplicity[duplicitní texty],duplicity[[#This Row],[duplicitní texty]])</f>
        <v>1</v>
      </c>
      <c r="K290" s="13">
        <v>754</v>
      </c>
      <c r="N290" s="19">
        <v>42182</v>
      </c>
      <c r="P290" s="17">
        <v>38282</v>
      </c>
      <c r="Q290" s="14">
        <v>36</v>
      </c>
    </row>
    <row r="291" spans="1:17">
      <c r="A291">
        <v>2037</v>
      </c>
      <c r="B291">
        <v>2699</v>
      </c>
      <c r="C291" s="3">
        <v>37526</v>
      </c>
      <c r="D291" s="5" t="str">
        <f>duplicity[[#This Row],[r_fighter_id]]&amp;"/"&amp;duplicity[[#This Row],[b_fighter_id]]&amp;duplicity[[#This Row],[date]]</f>
        <v>2037/269937526</v>
      </c>
      <c r="E291">
        <f>COUNTIF(duplicity[duplicitní texty],duplicity[[#This Row],[duplicitní texty]])</f>
        <v>1</v>
      </c>
      <c r="K291" s="13">
        <v>844</v>
      </c>
      <c r="N291" s="19">
        <v>40928</v>
      </c>
      <c r="P291" s="18">
        <v>39466</v>
      </c>
      <c r="Q291" s="16">
        <v>153</v>
      </c>
    </row>
    <row r="292" spans="1:17">
      <c r="A292">
        <v>3318</v>
      </c>
      <c r="B292">
        <v>3237</v>
      </c>
      <c r="C292" s="3">
        <v>37526</v>
      </c>
      <c r="D292" s="5" t="str">
        <f>duplicity[[#This Row],[r_fighter_id]]&amp;"/"&amp;duplicity[[#This Row],[b_fighter_id]]&amp;duplicity[[#This Row],[date]]</f>
        <v>3318/323737526</v>
      </c>
      <c r="E292">
        <f>COUNTIF(duplicity[duplicitní texty],duplicity[[#This Row],[duplicitní texty]])</f>
        <v>1</v>
      </c>
      <c r="K292" s="15">
        <v>3502</v>
      </c>
      <c r="N292" s="19">
        <v>41514</v>
      </c>
      <c r="P292" s="17">
        <v>42182</v>
      </c>
      <c r="Q292" s="14">
        <v>69</v>
      </c>
    </row>
    <row r="293" spans="1:17">
      <c r="A293">
        <v>134</v>
      </c>
      <c r="B293">
        <v>1012</v>
      </c>
      <c r="C293" s="3">
        <v>37582</v>
      </c>
      <c r="D293" s="5" t="str">
        <f>duplicity[[#This Row],[r_fighter_id]]&amp;"/"&amp;duplicity[[#This Row],[b_fighter_id]]&amp;duplicity[[#This Row],[date]]</f>
        <v>134/101237582</v>
      </c>
      <c r="E293">
        <f>COUNTIF(duplicity[duplicitní texty],duplicity[[#This Row],[duplicitní texty]])</f>
        <v>1</v>
      </c>
      <c r="K293" s="15">
        <v>2061</v>
      </c>
      <c r="N293" s="19">
        <v>40720</v>
      </c>
      <c r="P293" s="17">
        <v>40928</v>
      </c>
      <c r="Q293" s="14">
        <v>71</v>
      </c>
    </row>
    <row r="294" spans="1:17">
      <c r="A294">
        <v>1760</v>
      </c>
      <c r="B294">
        <v>1095</v>
      </c>
      <c r="C294" s="3">
        <v>37582</v>
      </c>
      <c r="D294" s="5" t="str">
        <f>duplicity[[#This Row],[r_fighter_id]]&amp;"/"&amp;duplicity[[#This Row],[b_fighter_id]]&amp;duplicity[[#This Row],[date]]</f>
        <v>1760/109537582</v>
      </c>
      <c r="E294">
        <f>COUNTIF(duplicity[duplicitní texty],duplicity[[#This Row],[duplicitní texty]])</f>
        <v>1</v>
      </c>
      <c r="K294" s="13">
        <v>2485</v>
      </c>
      <c r="N294" s="19">
        <v>39956</v>
      </c>
      <c r="P294" s="18">
        <v>41514</v>
      </c>
      <c r="Q294" s="16">
        <v>148</v>
      </c>
    </row>
    <row r="295" spans="1:17">
      <c r="A295">
        <v>1419</v>
      </c>
      <c r="B295">
        <v>508</v>
      </c>
      <c r="C295" s="3">
        <v>37582</v>
      </c>
      <c r="D295" s="5" t="str">
        <f>duplicity[[#This Row],[r_fighter_id]]&amp;"/"&amp;duplicity[[#This Row],[b_fighter_id]]&amp;duplicity[[#This Row],[date]]</f>
        <v>1419/50837582</v>
      </c>
      <c r="E295">
        <f>COUNTIF(duplicity[duplicitní texty],duplicity[[#This Row],[duplicitní texty]])</f>
        <v>1</v>
      </c>
      <c r="K295" s="13">
        <v>1163</v>
      </c>
      <c r="N295" s="19">
        <v>41818</v>
      </c>
      <c r="P295" s="17">
        <v>40720</v>
      </c>
      <c r="Q295" s="14">
        <v>29</v>
      </c>
    </row>
    <row r="296" spans="1:17">
      <c r="A296">
        <v>1821</v>
      </c>
      <c r="B296">
        <v>3049</v>
      </c>
      <c r="C296" s="3">
        <v>37582</v>
      </c>
      <c r="D296" s="5" t="str">
        <f>duplicity[[#This Row],[r_fighter_id]]&amp;"/"&amp;duplicity[[#This Row],[b_fighter_id]]&amp;duplicity[[#This Row],[date]]</f>
        <v>1821/304937582</v>
      </c>
      <c r="E296">
        <f>COUNTIF(duplicity[duplicitní texty],duplicity[[#This Row],[duplicitní texty]])</f>
        <v>1</v>
      </c>
      <c r="K296" s="15">
        <v>2957</v>
      </c>
      <c r="N296" s="19">
        <v>40258</v>
      </c>
      <c r="P296" s="18">
        <v>39956</v>
      </c>
      <c r="Q296" s="16">
        <v>1</v>
      </c>
    </row>
    <row r="297" spans="1:17">
      <c r="A297">
        <v>2304</v>
      </c>
      <c r="B297">
        <v>3095</v>
      </c>
      <c r="C297" s="3">
        <v>37582</v>
      </c>
      <c r="D297" s="5" t="str">
        <f>duplicity[[#This Row],[r_fighter_id]]&amp;"/"&amp;duplicity[[#This Row],[b_fighter_id]]&amp;duplicity[[#This Row],[date]]</f>
        <v>2304/309537582</v>
      </c>
      <c r="E297">
        <f>COUNTIF(duplicity[duplicitní texty],duplicity[[#This Row],[duplicitní texty]])</f>
        <v>1</v>
      </c>
      <c r="K297" s="13">
        <v>1750</v>
      </c>
      <c r="N297" s="19">
        <v>41187</v>
      </c>
      <c r="P297" s="17">
        <v>41818</v>
      </c>
      <c r="Q297" s="14">
        <v>67</v>
      </c>
    </row>
    <row r="298" spans="1:17">
      <c r="A298">
        <v>2008</v>
      </c>
      <c r="B298">
        <v>3503</v>
      </c>
      <c r="C298" s="3">
        <v>37582</v>
      </c>
      <c r="D298" s="5" t="str">
        <f>duplicity[[#This Row],[r_fighter_id]]&amp;"/"&amp;duplicity[[#This Row],[b_fighter_id]]&amp;duplicity[[#This Row],[date]]</f>
        <v>2008/350337582</v>
      </c>
      <c r="E298">
        <f>COUNTIF(duplicity[duplicitní texty],duplicity[[#This Row],[duplicitní texty]])</f>
        <v>1</v>
      </c>
      <c r="K298" s="15">
        <v>2356</v>
      </c>
      <c r="N298" s="19">
        <v>41257</v>
      </c>
      <c r="P298" s="18">
        <v>40258</v>
      </c>
      <c r="Q298" s="16">
        <v>38</v>
      </c>
    </row>
    <row r="299" spans="1:17">
      <c r="A299">
        <v>2106</v>
      </c>
      <c r="B299">
        <v>3453</v>
      </c>
      <c r="C299" s="3">
        <v>37582</v>
      </c>
      <c r="D299" s="5" t="str">
        <f>duplicity[[#This Row],[r_fighter_id]]&amp;"/"&amp;duplicity[[#This Row],[b_fighter_id]]&amp;duplicity[[#This Row],[date]]</f>
        <v>2106/345337582</v>
      </c>
      <c r="E299">
        <f>COUNTIF(duplicity[duplicitní texty],duplicity[[#This Row],[duplicitní texty]])</f>
        <v>1</v>
      </c>
      <c r="K299" s="13">
        <v>2290</v>
      </c>
      <c r="N299" s="19">
        <v>40418</v>
      </c>
      <c r="P299" s="17">
        <v>41187</v>
      </c>
      <c r="Q299" s="14">
        <v>42</v>
      </c>
    </row>
    <row r="300" spans="1:17">
      <c r="A300">
        <v>2129</v>
      </c>
      <c r="B300">
        <v>8</v>
      </c>
      <c r="C300" s="3">
        <v>37680</v>
      </c>
      <c r="D300" s="5" t="str">
        <f>duplicity[[#This Row],[r_fighter_id]]&amp;"/"&amp;duplicity[[#This Row],[b_fighter_id]]&amp;duplicity[[#This Row],[date]]</f>
        <v>2129/837680</v>
      </c>
      <c r="E300">
        <f>COUNTIF(duplicity[duplicitní texty],duplicity[[#This Row],[duplicitní texty]])</f>
        <v>1</v>
      </c>
      <c r="K300" s="15">
        <v>1707</v>
      </c>
      <c r="N300" s="19">
        <v>41328</v>
      </c>
      <c r="P300" s="18">
        <v>41257</v>
      </c>
      <c r="Q300" s="16">
        <v>48</v>
      </c>
    </row>
    <row r="301" spans="1:17">
      <c r="A301">
        <v>3178</v>
      </c>
      <c r="B301">
        <v>2729</v>
      </c>
      <c r="C301" s="3">
        <v>37680</v>
      </c>
      <c r="D301" s="5" t="str">
        <f>duplicity[[#This Row],[r_fighter_id]]&amp;"/"&amp;duplicity[[#This Row],[b_fighter_id]]&amp;duplicity[[#This Row],[date]]</f>
        <v>3178/272937680</v>
      </c>
      <c r="E301">
        <f>COUNTIF(duplicity[duplicitní texty],duplicity[[#This Row],[duplicitní texty]])</f>
        <v>1</v>
      </c>
      <c r="K301" s="15">
        <v>1695</v>
      </c>
      <c r="N301" s="19">
        <v>40859</v>
      </c>
      <c r="P301" s="17">
        <v>40418</v>
      </c>
      <c r="Q301" s="14">
        <v>61</v>
      </c>
    </row>
    <row r="302" spans="1:17">
      <c r="A302">
        <v>3237</v>
      </c>
      <c r="B302">
        <v>2939</v>
      </c>
      <c r="C302" s="3">
        <v>37680</v>
      </c>
      <c r="D302" s="5" t="str">
        <f>duplicity[[#This Row],[r_fighter_id]]&amp;"/"&amp;duplicity[[#This Row],[b_fighter_id]]&amp;duplicity[[#This Row],[date]]</f>
        <v>3237/293937680</v>
      </c>
      <c r="E302">
        <f>COUNTIF(duplicity[duplicitní texty],duplicity[[#This Row],[duplicitní texty]])</f>
        <v>1</v>
      </c>
      <c r="K302" s="13">
        <v>1741</v>
      </c>
      <c r="N302" s="19">
        <v>43303</v>
      </c>
      <c r="P302" s="18">
        <v>41328</v>
      </c>
      <c r="Q302" s="16">
        <v>63</v>
      </c>
    </row>
    <row r="303" spans="1:17">
      <c r="A303">
        <v>1833</v>
      </c>
      <c r="B303">
        <v>208</v>
      </c>
      <c r="C303" s="3">
        <v>37680</v>
      </c>
      <c r="D303" s="5" t="str">
        <f>duplicity[[#This Row],[r_fighter_id]]&amp;"/"&amp;duplicity[[#This Row],[b_fighter_id]]&amp;duplicity[[#This Row],[date]]</f>
        <v>1833/20837680</v>
      </c>
      <c r="E303">
        <f>COUNTIF(duplicity[duplicitní texty],duplicity[[#This Row],[duplicitní texty]])</f>
        <v>1</v>
      </c>
      <c r="K303" s="13">
        <v>1876</v>
      </c>
      <c r="N303" s="19">
        <v>39424</v>
      </c>
      <c r="P303" s="17">
        <v>40859</v>
      </c>
      <c r="Q303" s="14">
        <v>63</v>
      </c>
    </row>
    <row r="304" spans="1:17">
      <c r="A304">
        <v>864</v>
      </c>
      <c r="B304">
        <v>571</v>
      </c>
      <c r="C304" s="3">
        <v>37680</v>
      </c>
      <c r="D304" s="5" t="str">
        <f>duplicity[[#This Row],[r_fighter_id]]&amp;"/"&amp;duplicity[[#This Row],[b_fighter_id]]&amp;duplicity[[#This Row],[date]]</f>
        <v>864/57137680</v>
      </c>
      <c r="E304">
        <f>COUNTIF(duplicity[duplicitní texty],duplicity[[#This Row],[duplicitní texty]])</f>
        <v>1</v>
      </c>
      <c r="K304" s="15">
        <v>571</v>
      </c>
      <c r="N304" s="19">
        <v>39540</v>
      </c>
      <c r="P304" s="17">
        <v>43303</v>
      </c>
      <c r="Q304" s="14">
        <v>108</v>
      </c>
    </row>
    <row r="305" spans="1:17">
      <c r="A305">
        <v>2008</v>
      </c>
      <c r="B305">
        <v>2699</v>
      </c>
      <c r="C305" s="3">
        <v>37680</v>
      </c>
      <c r="D305" s="5" t="str">
        <f>duplicity[[#This Row],[r_fighter_id]]&amp;"/"&amp;duplicity[[#This Row],[b_fighter_id]]&amp;duplicity[[#This Row],[date]]</f>
        <v>2008/269937680</v>
      </c>
      <c r="E305">
        <f>COUNTIF(duplicity[duplicitní texty],duplicity[[#This Row],[duplicitní texty]])</f>
        <v>1</v>
      </c>
      <c r="K305" s="13">
        <v>769</v>
      </c>
      <c r="N305" s="19">
        <v>39193</v>
      </c>
      <c r="P305" s="17">
        <v>39424</v>
      </c>
      <c r="Q305" s="14">
        <v>1</v>
      </c>
    </row>
    <row r="306" spans="1:17">
      <c r="A306">
        <v>2037</v>
      </c>
      <c r="B306">
        <v>695</v>
      </c>
      <c r="C306" s="3">
        <v>37680</v>
      </c>
      <c r="D306" s="5" t="str">
        <f>duplicity[[#This Row],[r_fighter_id]]&amp;"/"&amp;duplicity[[#This Row],[b_fighter_id]]&amp;duplicity[[#This Row],[date]]</f>
        <v>2037/69537680</v>
      </c>
      <c r="E306">
        <f>COUNTIF(duplicity[duplicitní texty],duplicity[[#This Row],[duplicitní texty]])</f>
        <v>1</v>
      </c>
      <c r="K306" s="15">
        <v>1830</v>
      </c>
      <c r="N306" s="19">
        <v>41349</v>
      </c>
      <c r="P306" s="18">
        <v>39540</v>
      </c>
      <c r="Q306" s="16">
        <v>38</v>
      </c>
    </row>
    <row r="307" spans="1:17">
      <c r="A307">
        <v>1003</v>
      </c>
      <c r="B307">
        <v>656</v>
      </c>
      <c r="C307" s="3">
        <v>37736</v>
      </c>
      <c r="D307" s="5" t="str">
        <f>duplicity[[#This Row],[r_fighter_id]]&amp;"/"&amp;duplicity[[#This Row],[b_fighter_id]]&amp;duplicity[[#This Row],[date]]</f>
        <v>1003/65637736</v>
      </c>
      <c r="E307">
        <f>COUNTIF(duplicity[duplicitní texty],duplicity[[#This Row],[duplicitní texty]])</f>
        <v>1</v>
      </c>
      <c r="K307" s="13">
        <v>105</v>
      </c>
      <c r="N307" s="19">
        <v>40075</v>
      </c>
      <c r="P307" s="17">
        <v>39193</v>
      </c>
      <c r="Q307" s="14">
        <v>33</v>
      </c>
    </row>
    <row r="308" spans="1:17">
      <c r="A308">
        <v>1419</v>
      </c>
      <c r="B308">
        <v>2952</v>
      </c>
      <c r="C308" s="3">
        <v>37736</v>
      </c>
      <c r="D308" s="5" t="str">
        <f>duplicity[[#This Row],[r_fighter_id]]&amp;"/"&amp;duplicity[[#This Row],[b_fighter_id]]&amp;duplicity[[#This Row],[date]]</f>
        <v>1419/295237736</v>
      </c>
      <c r="E308">
        <f>COUNTIF(duplicity[duplicitní texty],duplicity[[#This Row],[duplicitní texty]])</f>
        <v>1</v>
      </c>
      <c r="K308" s="15">
        <v>2243</v>
      </c>
      <c r="N308" s="19">
        <v>41538</v>
      </c>
      <c r="P308" s="18">
        <v>41349</v>
      </c>
      <c r="Q308" s="16">
        <v>92</v>
      </c>
    </row>
    <row r="309" spans="1:17">
      <c r="A309">
        <v>1006</v>
      </c>
      <c r="B309">
        <v>3203</v>
      </c>
      <c r="C309" s="3">
        <v>37736</v>
      </c>
      <c r="D309" s="5" t="str">
        <f>duplicity[[#This Row],[r_fighter_id]]&amp;"/"&amp;duplicity[[#This Row],[b_fighter_id]]&amp;duplicity[[#This Row],[date]]</f>
        <v>1006/320337736</v>
      </c>
      <c r="E309">
        <f>COUNTIF(duplicity[duplicitní texty],duplicity[[#This Row],[duplicitní texty]])</f>
        <v>1</v>
      </c>
      <c r="K309" s="13">
        <v>3035</v>
      </c>
      <c r="N309" s="19">
        <v>43120</v>
      </c>
      <c r="P309" s="17">
        <v>40075</v>
      </c>
      <c r="Q309" s="14">
        <v>98</v>
      </c>
    </row>
    <row r="310" spans="1:17">
      <c r="A310">
        <v>1848</v>
      </c>
      <c r="B310">
        <v>3453</v>
      </c>
      <c r="C310" s="3">
        <v>37736</v>
      </c>
      <c r="D310" s="5" t="str">
        <f>duplicity[[#This Row],[r_fighter_id]]&amp;"/"&amp;duplicity[[#This Row],[b_fighter_id]]&amp;duplicity[[#This Row],[date]]</f>
        <v>1848/345337736</v>
      </c>
      <c r="E310">
        <f>COUNTIF(duplicity[duplicitní texty],duplicity[[#This Row],[duplicitní texty]])</f>
        <v>1</v>
      </c>
      <c r="K310" s="15">
        <v>1887</v>
      </c>
      <c r="N310" s="19">
        <v>43043</v>
      </c>
      <c r="P310" s="18">
        <v>41538</v>
      </c>
      <c r="Q310" s="16">
        <v>65</v>
      </c>
    </row>
    <row r="311" spans="1:17">
      <c r="A311">
        <v>1876</v>
      </c>
      <c r="B311">
        <v>3157</v>
      </c>
      <c r="C311" s="3">
        <v>37736</v>
      </c>
      <c r="D311" s="5" t="str">
        <f>duplicity[[#This Row],[r_fighter_id]]&amp;"/"&amp;duplicity[[#This Row],[b_fighter_id]]&amp;duplicity[[#This Row],[date]]</f>
        <v>1876/315737736</v>
      </c>
      <c r="E311">
        <f>COUNTIF(duplicity[duplicitní texty],duplicity[[#This Row],[duplicitní texty]])</f>
        <v>1</v>
      </c>
      <c r="K311" s="15">
        <v>2</v>
      </c>
      <c r="N311" s="19">
        <v>42558</v>
      </c>
      <c r="P311" s="17">
        <v>43120</v>
      </c>
      <c r="Q311" s="14">
        <v>61</v>
      </c>
    </row>
    <row r="312" spans="1:17">
      <c r="A312">
        <v>3095</v>
      </c>
      <c r="B312">
        <v>1760</v>
      </c>
      <c r="C312" s="3">
        <v>37736</v>
      </c>
      <c r="D312" s="5" t="str">
        <f>duplicity[[#This Row],[r_fighter_id]]&amp;"/"&amp;duplicity[[#This Row],[b_fighter_id]]&amp;duplicity[[#This Row],[date]]</f>
        <v>3095/176037736</v>
      </c>
      <c r="E312">
        <f>COUNTIF(duplicity[duplicitní texty],duplicity[[#This Row],[duplicitní texty]])</f>
        <v>1</v>
      </c>
      <c r="K312" s="15">
        <v>2816</v>
      </c>
      <c r="N312" s="19">
        <v>39245</v>
      </c>
      <c r="P312" s="18">
        <v>43043</v>
      </c>
      <c r="Q312" s="16">
        <v>18</v>
      </c>
    </row>
    <row r="313" spans="1:17">
      <c r="A313">
        <v>620</v>
      </c>
      <c r="B313">
        <v>78</v>
      </c>
      <c r="C313" s="3">
        <v>37736</v>
      </c>
      <c r="D313" s="5" t="str">
        <f>duplicity[[#This Row],[r_fighter_id]]&amp;"/"&amp;duplicity[[#This Row],[b_fighter_id]]&amp;duplicity[[#This Row],[date]]</f>
        <v>620/7837736</v>
      </c>
      <c r="E313">
        <f>COUNTIF(duplicity[duplicitní texty],duplicity[[#This Row],[duplicitní texty]])</f>
        <v>1</v>
      </c>
      <c r="K313" s="13">
        <v>3085</v>
      </c>
      <c r="N313" s="19">
        <v>40215</v>
      </c>
      <c r="P313" s="17">
        <v>42558</v>
      </c>
      <c r="Q313" s="14">
        <v>1</v>
      </c>
    </row>
    <row r="314" spans="1:17">
      <c r="A314">
        <v>3146</v>
      </c>
      <c r="B314">
        <v>125</v>
      </c>
      <c r="C314" s="3">
        <v>37736</v>
      </c>
      <c r="D314" s="5" t="str">
        <f>duplicity[[#This Row],[r_fighter_id]]&amp;"/"&amp;duplicity[[#This Row],[b_fighter_id]]&amp;duplicity[[#This Row],[date]]</f>
        <v>3146/12537736</v>
      </c>
      <c r="E314">
        <f>COUNTIF(duplicity[duplicitní texty],duplicity[[#This Row],[duplicitní texty]])</f>
        <v>1</v>
      </c>
      <c r="K314" s="15">
        <v>3411</v>
      </c>
      <c r="N314" s="19">
        <v>41556</v>
      </c>
      <c r="P314" s="18">
        <v>39245</v>
      </c>
      <c r="Q314" s="16">
        <v>69</v>
      </c>
    </row>
    <row r="315" spans="1:17">
      <c r="A315">
        <v>2129</v>
      </c>
      <c r="B315">
        <v>3006</v>
      </c>
      <c r="C315" s="3">
        <v>37778</v>
      </c>
      <c r="D315" s="5" t="str">
        <f>duplicity[[#This Row],[r_fighter_id]]&amp;"/"&amp;duplicity[[#This Row],[b_fighter_id]]&amp;duplicity[[#This Row],[date]]</f>
        <v>2129/300637778</v>
      </c>
      <c r="E315">
        <f>COUNTIF(duplicity[duplicitní texty],duplicity[[#This Row],[duplicitní texty]])</f>
        <v>1</v>
      </c>
      <c r="K315" s="15">
        <v>7</v>
      </c>
      <c r="N315" s="19">
        <v>40943</v>
      </c>
      <c r="P315" s="17">
        <v>40215</v>
      </c>
      <c r="Q315" s="14">
        <v>1</v>
      </c>
    </row>
    <row r="316" spans="1:17">
      <c r="A316">
        <v>2699</v>
      </c>
      <c r="B316">
        <v>3221</v>
      </c>
      <c r="C316" s="3">
        <v>37778</v>
      </c>
      <c r="D316" s="5" t="str">
        <f>duplicity[[#This Row],[r_fighter_id]]&amp;"/"&amp;duplicity[[#This Row],[b_fighter_id]]&amp;duplicity[[#This Row],[date]]</f>
        <v>2699/322137778</v>
      </c>
      <c r="E316">
        <f>COUNTIF(duplicity[duplicitní texty],duplicity[[#This Row],[duplicitní texty]])</f>
        <v>1</v>
      </c>
      <c r="K316" s="15">
        <v>120</v>
      </c>
      <c r="N316" s="19">
        <v>38628</v>
      </c>
      <c r="P316" s="18">
        <v>41556</v>
      </c>
      <c r="Q316" s="16">
        <v>81</v>
      </c>
    </row>
    <row r="317" spans="1:17">
      <c r="A317">
        <v>864</v>
      </c>
      <c r="B317">
        <v>2785</v>
      </c>
      <c r="C317" s="3">
        <v>37778</v>
      </c>
      <c r="D317" s="5" t="str">
        <f>duplicity[[#This Row],[r_fighter_id]]&amp;"/"&amp;duplicity[[#This Row],[b_fighter_id]]&amp;duplicity[[#This Row],[date]]</f>
        <v>864/278537778</v>
      </c>
      <c r="E317">
        <f>COUNTIF(duplicity[duplicitní texty],duplicity[[#This Row],[duplicitní texty]])</f>
        <v>1</v>
      </c>
      <c r="K317" s="13">
        <v>682</v>
      </c>
      <c r="N317" s="19">
        <v>40446</v>
      </c>
      <c r="P317" s="17">
        <v>40943</v>
      </c>
      <c r="Q317" s="14">
        <v>1</v>
      </c>
    </row>
    <row r="318" spans="1:17">
      <c r="A318">
        <v>243</v>
      </c>
      <c r="B318">
        <v>848</v>
      </c>
      <c r="C318" s="3">
        <v>37778</v>
      </c>
      <c r="D318" s="5" t="str">
        <f>duplicity[[#This Row],[r_fighter_id]]&amp;"/"&amp;duplicity[[#This Row],[b_fighter_id]]&amp;duplicity[[#This Row],[date]]</f>
        <v>243/84837778</v>
      </c>
      <c r="E318">
        <f>COUNTIF(duplicity[duplicitní texty],duplicity[[#This Row],[duplicitní texty]])</f>
        <v>1</v>
      </c>
      <c r="K318" s="15">
        <v>684</v>
      </c>
      <c r="N318" s="19">
        <v>42994</v>
      </c>
      <c r="P318" s="18">
        <v>38628</v>
      </c>
      <c r="Q318" s="16">
        <v>1</v>
      </c>
    </row>
    <row r="319" spans="1:17">
      <c r="A319">
        <v>1803</v>
      </c>
      <c r="B319">
        <v>8</v>
      </c>
      <c r="C319" s="3">
        <v>37778</v>
      </c>
      <c r="D319" s="5" t="str">
        <f>duplicity[[#This Row],[r_fighter_id]]&amp;"/"&amp;duplicity[[#This Row],[b_fighter_id]]&amp;duplicity[[#This Row],[date]]</f>
        <v>1803/837778</v>
      </c>
      <c r="E319">
        <f>COUNTIF(duplicity[duplicitní texty],duplicity[[#This Row],[duplicitní texty]])</f>
        <v>1</v>
      </c>
      <c r="K319" s="13">
        <v>2987</v>
      </c>
      <c r="N319" s="19">
        <v>41412</v>
      </c>
      <c r="P319" s="17">
        <v>40446</v>
      </c>
      <c r="Q319" s="14">
        <v>148</v>
      </c>
    </row>
    <row r="320" spans="1:17">
      <c r="A320">
        <v>3393</v>
      </c>
      <c r="B320">
        <v>1833</v>
      </c>
      <c r="C320" s="3">
        <v>37778</v>
      </c>
      <c r="D320" s="5" t="str">
        <f>duplicity[[#This Row],[r_fighter_id]]&amp;"/"&amp;duplicity[[#This Row],[b_fighter_id]]&amp;duplicity[[#This Row],[date]]</f>
        <v>3393/183337778</v>
      </c>
      <c r="E320">
        <f>COUNTIF(duplicity[duplicitní texty],duplicity[[#This Row],[duplicitní texty]])</f>
        <v>1</v>
      </c>
      <c r="K320" s="15">
        <v>1674</v>
      </c>
      <c r="N320" s="19">
        <v>42349</v>
      </c>
      <c r="P320" s="17">
        <v>42994</v>
      </c>
      <c r="Q320" s="14">
        <v>29</v>
      </c>
    </row>
    <row r="321" spans="1:17">
      <c r="A321">
        <v>134</v>
      </c>
      <c r="B321">
        <v>2008</v>
      </c>
      <c r="C321" s="3">
        <v>37890</v>
      </c>
      <c r="D321" s="5" t="str">
        <f>duplicity[[#This Row],[r_fighter_id]]&amp;"/"&amp;duplicity[[#This Row],[b_fighter_id]]&amp;duplicity[[#This Row],[date]]</f>
        <v>134/200837890</v>
      </c>
      <c r="E321">
        <f>COUNTIF(duplicity[duplicitní texty],duplicity[[#This Row],[duplicitní texty]])</f>
        <v>1</v>
      </c>
      <c r="K321" s="13">
        <v>1437</v>
      </c>
      <c r="N321" s="19">
        <v>42777</v>
      </c>
      <c r="P321" s="17">
        <v>41412</v>
      </c>
      <c r="Q321" s="14">
        <v>95</v>
      </c>
    </row>
    <row r="322" spans="1:17">
      <c r="A322">
        <v>3178</v>
      </c>
      <c r="B322">
        <v>2037</v>
      </c>
      <c r="C322" s="3">
        <v>37890</v>
      </c>
      <c r="D322" s="5" t="str">
        <f>duplicity[[#This Row],[r_fighter_id]]&amp;"/"&amp;duplicity[[#This Row],[b_fighter_id]]&amp;duplicity[[#This Row],[date]]</f>
        <v>3178/203737890</v>
      </c>
      <c r="E322">
        <f>COUNTIF(duplicity[duplicitní texty],duplicity[[#This Row],[duplicitní texty]])</f>
        <v>1</v>
      </c>
      <c r="K322" s="15">
        <v>434</v>
      </c>
      <c r="N322" s="19">
        <v>41587</v>
      </c>
      <c r="P322" s="18">
        <v>42349</v>
      </c>
      <c r="Q322" s="16">
        <v>1</v>
      </c>
    </row>
    <row r="323" spans="1:17">
      <c r="A323">
        <v>1003</v>
      </c>
      <c r="B323">
        <v>3318</v>
      </c>
      <c r="C323" s="3">
        <v>37890</v>
      </c>
      <c r="D323" s="5" t="str">
        <f>duplicity[[#This Row],[r_fighter_id]]&amp;"/"&amp;duplicity[[#This Row],[b_fighter_id]]&amp;duplicity[[#This Row],[date]]</f>
        <v>1003/331837890</v>
      </c>
      <c r="E323">
        <f>COUNTIF(duplicity[duplicitní texty],duplicity[[#This Row],[duplicitní texty]])</f>
        <v>1</v>
      </c>
      <c r="K323" s="15">
        <v>2039</v>
      </c>
      <c r="N323" s="19">
        <v>41622</v>
      </c>
      <c r="P323" s="17">
        <v>42777</v>
      </c>
      <c r="Q323" s="14">
        <v>31</v>
      </c>
    </row>
    <row r="324" spans="1:17">
      <c r="A324">
        <v>769</v>
      </c>
      <c r="B324">
        <v>1477</v>
      </c>
      <c r="C324" s="3">
        <v>37890</v>
      </c>
      <c r="D324" s="5" t="str">
        <f>duplicity[[#This Row],[r_fighter_id]]&amp;"/"&amp;duplicity[[#This Row],[b_fighter_id]]&amp;duplicity[[#This Row],[date]]</f>
        <v>769/147737890</v>
      </c>
      <c r="E324">
        <f>COUNTIF(duplicity[duplicitní texty],duplicity[[#This Row],[duplicitní texty]])</f>
        <v>1</v>
      </c>
      <c r="K324" s="13">
        <v>889</v>
      </c>
      <c r="N324" s="19">
        <v>40138</v>
      </c>
      <c r="P324" s="17">
        <v>41587</v>
      </c>
      <c r="Q324" s="14">
        <v>47</v>
      </c>
    </row>
    <row r="325" spans="1:17">
      <c r="A325">
        <v>2448</v>
      </c>
      <c r="B325">
        <v>3146</v>
      </c>
      <c r="C325" s="3">
        <v>37890</v>
      </c>
      <c r="D325" s="5" t="str">
        <f>duplicity[[#This Row],[r_fighter_id]]&amp;"/"&amp;duplicity[[#This Row],[b_fighter_id]]&amp;duplicity[[#This Row],[date]]</f>
        <v>2448/314637890</v>
      </c>
      <c r="E325">
        <f>COUNTIF(duplicity[duplicitní texty],duplicity[[#This Row],[duplicitní texty]])</f>
        <v>1</v>
      </c>
      <c r="K325" s="13">
        <v>1883</v>
      </c>
      <c r="N325" s="19">
        <v>38570</v>
      </c>
      <c r="P325" s="18">
        <v>41622</v>
      </c>
      <c r="Q325" s="16">
        <v>56</v>
      </c>
    </row>
    <row r="326" spans="1:17">
      <c r="A326">
        <v>1006</v>
      </c>
      <c r="B326">
        <v>762</v>
      </c>
      <c r="C326" s="3">
        <v>37890</v>
      </c>
      <c r="D326" s="5" t="str">
        <f>duplicity[[#This Row],[r_fighter_id]]&amp;"/"&amp;duplicity[[#This Row],[b_fighter_id]]&amp;duplicity[[#This Row],[date]]</f>
        <v>1006/76237890</v>
      </c>
      <c r="E326">
        <f>COUNTIF(duplicity[duplicitní texty],duplicity[[#This Row],[duplicitní texty]])</f>
        <v>1</v>
      </c>
      <c r="K326" s="15">
        <v>1292</v>
      </c>
      <c r="N326" s="19">
        <v>41370</v>
      </c>
      <c r="P326" s="17">
        <v>40138</v>
      </c>
      <c r="Q326" s="14">
        <v>1</v>
      </c>
    </row>
    <row r="327" spans="1:17">
      <c r="A327">
        <v>2690</v>
      </c>
      <c r="B327">
        <v>1848</v>
      </c>
      <c r="C327" s="3">
        <v>37890</v>
      </c>
      <c r="D327" s="5" t="str">
        <f>duplicity[[#This Row],[r_fighter_id]]&amp;"/"&amp;duplicity[[#This Row],[b_fighter_id]]&amp;duplicity[[#This Row],[date]]</f>
        <v>2690/184837890</v>
      </c>
      <c r="E327">
        <f>COUNTIF(duplicity[duplicitní texty],duplicity[[#This Row],[duplicitní texty]])</f>
        <v>1</v>
      </c>
      <c r="K327" s="13">
        <v>3368</v>
      </c>
      <c r="N327" s="19">
        <v>41740</v>
      </c>
      <c r="P327" s="18">
        <v>38570</v>
      </c>
      <c r="Q327" s="16">
        <v>1</v>
      </c>
    </row>
    <row r="328" spans="1:17">
      <c r="A328">
        <v>3244</v>
      </c>
      <c r="B328">
        <v>3145</v>
      </c>
      <c r="C328" s="3">
        <v>37890</v>
      </c>
      <c r="D328" s="5" t="str">
        <f>duplicity[[#This Row],[r_fighter_id]]&amp;"/"&amp;duplicity[[#This Row],[b_fighter_id]]&amp;duplicity[[#This Row],[date]]</f>
        <v>3244/314537890</v>
      </c>
      <c r="E328">
        <f>COUNTIF(duplicity[duplicitní texty],duplicity[[#This Row],[duplicitní texty]])</f>
        <v>1</v>
      </c>
      <c r="K328" s="13">
        <v>2506</v>
      </c>
      <c r="N328" s="19">
        <v>38906</v>
      </c>
      <c r="P328" s="18">
        <v>41370</v>
      </c>
      <c r="Q328" s="16">
        <v>86</v>
      </c>
    </row>
    <row r="329" spans="1:17">
      <c r="A329">
        <v>2699</v>
      </c>
      <c r="B329">
        <v>2729</v>
      </c>
      <c r="C329" s="3">
        <v>37946</v>
      </c>
      <c r="D329" s="5" t="str">
        <f>duplicity[[#This Row],[r_fighter_id]]&amp;"/"&amp;duplicity[[#This Row],[b_fighter_id]]&amp;duplicity[[#This Row],[date]]</f>
        <v>2699/272937946</v>
      </c>
      <c r="E329">
        <f>COUNTIF(duplicity[duplicitní texty],duplicity[[#This Row],[duplicitní texty]])</f>
        <v>1</v>
      </c>
      <c r="K329" s="15">
        <v>1199</v>
      </c>
      <c r="N329" s="19">
        <v>39921</v>
      </c>
      <c r="P329" s="17">
        <v>41740</v>
      </c>
      <c r="Q329" s="14">
        <v>118</v>
      </c>
    </row>
    <row r="330" spans="1:17">
      <c r="A330">
        <v>1760</v>
      </c>
      <c r="B330">
        <v>1887</v>
      </c>
      <c r="C330" s="3">
        <v>37946</v>
      </c>
      <c r="D330" s="5" t="str">
        <f>duplicity[[#This Row],[r_fighter_id]]&amp;"/"&amp;duplicity[[#This Row],[b_fighter_id]]&amp;duplicity[[#This Row],[date]]</f>
        <v>1760/188737946</v>
      </c>
      <c r="E330">
        <f>COUNTIF(duplicity[duplicitní texty],duplicity[[#This Row],[duplicitní texty]])</f>
        <v>1</v>
      </c>
      <c r="K330" s="15">
        <v>2142</v>
      </c>
      <c r="N330" s="19">
        <v>40159</v>
      </c>
      <c r="P330" s="18">
        <v>38906</v>
      </c>
      <c r="Q330" s="16">
        <v>1</v>
      </c>
    </row>
    <row r="331" spans="1:17">
      <c r="A331">
        <v>1419</v>
      </c>
      <c r="B331">
        <v>3284</v>
      </c>
      <c r="C331" s="3">
        <v>37946</v>
      </c>
      <c r="D331" s="5" t="str">
        <f>duplicity[[#This Row],[r_fighter_id]]&amp;"/"&amp;duplicity[[#This Row],[b_fighter_id]]&amp;duplicity[[#This Row],[date]]</f>
        <v>1419/328437946</v>
      </c>
      <c r="E331">
        <f>COUNTIF(duplicity[duplicitní texty],duplicity[[#This Row],[duplicitní texty]])</f>
        <v>1</v>
      </c>
      <c r="K331" s="13">
        <v>1896</v>
      </c>
      <c r="N331" s="19">
        <v>40278</v>
      </c>
      <c r="P331" s="17">
        <v>39921</v>
      </c>
      <c r="Q331" s="14">
        <v>92</v>
      </c>
    </row>
    <row r="332" spans="1:17">
      <c r="A332">
        <v>1833</v>
      </c>
      <c r="B332">
        <v>3393</v>
      </c>
      <c r="C332" s="3">
        <v>37946</v>
      </c>
      <c r="D332" s="5" t="str">
        <f>duplicity[[#This Row],[r_fighter_id]]&amp;"/"&amp;duplicity[[#This Row],[b_fighter_id]]&amp;duplicity[[#This Row],[date]]</f>
        <v>1833/339337946</v>
      </c>
      <c r="E332">
        <f>COUNTIF(duplicity[duplicitní texty],duplicity[[#This Row],[duplicitní texty]])</f>
        <v>1</v>
      </c>
      <c r="K332" s="15">
        <v>1942</v>
      </c>
      <c r="N332" s="19">
        <v>41195</v>
      </c>
      <c r="P332" s="17">
        <v>40159</v>
      </c>
      <c r="Q332" s="14">
        <v>145</v>
      </c>
    </row>
    <row r="333" spans="1:17">
      <c r="A333">
        <v>864</v>
      </c>
      <c r="B333">
        <v>18</v>
      </c>
      <c r="C333" s="3">
        <v>37946</v>
      </c>
      <c r="D333" s="5" t="str">
        <f>duplicity[[#This Row],[r_fighter_id]]&amp;"/"&amp;duplicity[[#This Row],[b_fighter_id]]&amp;duplicity[[#This Row],[date]]</f>
        <v>864/1837946</v>
      </c>
      <c r="E333">
        <f>COUNTIF(duplicity[duplicitní texty],duplicity[[#This Row],[duplicitní texty]])</f>
        <v>1</v>
      </c>
      <c r="K333" s="13">
        <v>3588</v>
      </c>
      <c r="N333" s="19">
        <v>42022</v>
      </c>
      <c r="P333" s="17">
        <v>40278</v>
      </c>
      <c r="Q333" s="14">
        <v>118</v>
      </c>
    </row>
    <row r="334" spans="1:17">
      <c r="A334">
        <v>3203</v>
      </c>
      <c r="B334">
        <v>208</v>
      </c>
      <c r="C334" s="3">
        <v>37946</v>
      </c>
      <c r="D334" s="5" t="str">
        <f>duplicity[[#This Row],[r_fighter_id]]&amp;"/"&amp;duplicity[[#This Row],[b_fighter_id]]&amp;duplicity[[#This Row],[date]]</f>
        <v>3203/20837946</v>
      </c>
      <c r="E334">
        <f>COUNTIF(duplicity[duplicitní texty],duplicity[[#This Row],[duplicitní texty]])</f>
        <v>1</v>
      </c>
      <c r="K334" s="13">
        <v>139</v>
      </c>
      <c r="N334" s="19">
        <v>41916</v>
      </c>
      <c r="P334" s="18">
        <v>41195</v>
      </c>
      <c r="Q334" s="16">
        <v>39</v>
      </c>
    </row>
    <row r="335" spans="1:17">
      <c r="A335">
        <v>620</v>
      </c>
      <c r="B335">
        <v>8</v>
      </c>
      <c r="C335" s="3">
        <v>37946</v>
      </c>
      <c r="D335" s="5" t="str">
        <f>duplicity[[#This Row],[r_fighter_id]]&amp;"/"&amp;duplicity[[#This Row],[b_fighter_id]]&amp;duplicity[[#This Row],[date]]</f>
        <v>620/837946</v>
      </c>
      <c r="E335">
        <f>COUNTIF(duplicity[duplicitní texty],duplicity[[#This Row],[duplicitní texty]])</f>
        <v>1</v>
      </c>
      <c r="K335" s="15">
        <v>1602</v>
      </c>
      <c r="N335" s="19">
        <v>40691</v>
      </c>
      <c r="P335" s="17">
        <v>42022</v>
      </c>
      <c r="Q335" s="14">
        <v>61</v>
      </c>
    </row>
    <row r="336" spans="1:17">
      <c r="A336">
        <v>2722</v>
      </c>
      <c r="B336">
        <v>1823</v>
      </c>
      <c r="C336" s="3">
        <v>37946</v>
      </c>
      <c r="D336" s="5" t="str">
        <f>duplicity[[#This Row],[r_fighter_id]]&amp;"/"&amp;duplicity[[#This Row],[b_fighter_id]]&amp;duplicity[[#This Row],[date]]</f>
        <v>2722/182337946</v>
      </c>
      <c r="E336">
        <f>COUNTIF(duplicity[duplicitní texty],duplicity[[#This Row],[duplicitní texty]])</f>
        <v>1</v>
      </c>
      <c r="K336" s="13">
        <v>2002</v>
      </c>
      <c r="N336" s="19">
        <v>40516</v>
      </c>
      <c r="P336" s="17">
        <v>41916</v>
      </c>
      <c r="Q336" s="14">
        <v>86</v>
      </c>
    </row>
    <row r="337" spans="1:17">
      <c r="A337">
        <v>2129</v>
      </c>
      <c r="B337">
        <v>3006</v>
      </c>
      <c r="C337" s="3">
        <v>38017</v>
      </c>
      <c r="D337" s="5" t="str">
        <f>duplicity[[#This Row],[r_fighter_id]]&amp;"/"&amp;duplicity[[#This Row],[b_fighter_id]]&amp;duplicity[[#This Row],[date]]</f>
        <v>2129/300638017</v>
      </c>
      <c r="E337">
        <f>COUNTIF(duplicity[duplicitní texty],duplicity[[#This Row],[duplicitní texty]])</f>
        <v>1</v>
      </c>
      <c r="K337" s="15">
        <v>2604</v>
      </c>
      <c r="N337" s="19">
        <v>41594</v>
      </c>
      <c r="P337" s="18">
        <v>40691</v>
      </c>
      <c r="Q337" s="16">
        <v>1</v>
      </c>
    </row>
    <row r="338" spans="1:17">
      <c r="A338">
        <v>3097</v>
      </c>
      <c r="B338">
        <v>2448</v>
      </c>
      <c r="C338" s="3">
        <v>38017</v>
      </c>
      <c r="D338" s="5" t="str">
        <f>duplicity[[#This Row],[r_fighter_id]]&amp;"/"&amp;duplicity[[#This Row],[b_fighter_id]]&amp;duplicity[[#This Row],[date]]</f>
        <v>3097/244838017</v>
      </c>
      <c r="E338">
        <f>COUNTIF(duplicity[duplicitní texty],duplicity[[#This Row],[duplicitní texty]])</f>
        <v>1</v>
      </c>
      <c r="K338" s="13">
        <v>2677</v>
      </c>
      <c r="N338" s="19">
        <v>40502</v>
      </c>
      <c r="P338" s="17">
        <v>40516</v>
      </c>
      <c r="Q338" s="14">
        <v>1</v>
      </c>
    </row>
    <row r="339" spans="1:17">
      <c r="A339">
        <v>2939</v>
      </c>
      <c r="B339">
        <v>672</v>
      </c>
      <c r="C339" s="3">
        <v>38017</v>
      </c>
      <c r="D339" s="5" t="str">
        <f>duplicity[[#This Row],[r_fighter_id]]&amp;"/"&amp;duplicity[[#This Row],[b_fighter_id]]&amp;duplicity[[#This Row],[date]]</f>
        <v>2939/67238017</v>
      </c>
      <c r="E339">
        <f>COUNTIF(duplicity[duplicitní texty],duplicity[[#This Row],[duplicitní texty]])</f>
        <v>1</v>
      </c>
      <c r="K339" s="15">
        <v>1314</v>
      </c>
      <c r="N339" s="19">
        <v>40189</v>
      </c>
      <c r="P339" s="17">
        <v>41594</v>
      </c>
      <c r="Q339" s="14">
        <v>1</v>
      </c>
    </row>
    <row r="340" spans="1:17">
      <c r="A340">
        <v>2485</v>
      </c>
      <c r="B340">
        <v>1419</v>
      </c>
      <c r="C340" s="3">
        <v>38017</v>
      </c>
      <c r="D340" s="5" t="str">
        <f>duplicity[[#This Row],[r_fighter_id]]&amp;"/"&amp;duplicity[[#This Row],[b_fighter_id]]&amp;duplicity[[#This Row],[date]]</f>
        <v>2485/141938017</v>
      </c>
      <c r="E340">
        <f>COUNTIF(duplicity[duplicitní texty],duplicity[[#This Row],[duplicitní texty]])</f>
        <v>1</v>
      </c>
      <c r="K340" s="13">
        <v>2259</v>
      </c>
      <c r="N340" s="19">
        <v>41082</v>
      </c>
      <c r="P340" s="18">
        <v>40502</v>
      </c>
      <c r="Q340" s="16">
        <v>66</v>
      </c>
    </row>
    <row r="341" spans="1:17">
      <c r="A341">
        <v>3244</v>
      </c>
      <c r="B341">
        <v>1003</v>
      </c>
      <c r="C341" s="3">
        <v>38017</v>
      </c>
      <c r="D341" s="5" t="str">
        <f>duplicity[[#This Row],[r_fighter_id]]&amp;"/"&amp;duplicity[[#This Row],[b_fighter_id]]&amp;duplicity[[#This Row],[date]]</f>
        <v>3244/100338017</v>
      </c>
      <c r="E341">
        <f>COUNTIF(duplicity[duplicitní texty],duplicity[[#This Row],[duplicitní texty]])</f>
        <v>1</v>
      </c>
      <c r="K341" s="15">
        <v>1152</v>
      </c>
      <c r="N341" s="19">
        <v>40782</v>
      </c>
      <c r="P341" s="17">
        <v>40189</v>
      </c>
      <c r="Q341" s="14">
        <v>27</v>
      </c>
    </row>
    <row r="342" spans="1:17">
      <c r="A342">
        <v>2240</v>
      </c>
      <c r="B342">
        <v>2690</v>
      </c>
      <c r="C342" s="3">
        <v>38017</v>
      </c>
      <c r="D342" s="5" t="str">
        <f>duplicity[[#This Row],[r_fighter_id]]&amp;"/"&amp;duplicity[[#This Row],[b_fighter_id]]&amp;duplicity[[#This Row],[date]]</f>
        <v>2240/269038017</v>
      </c>
      <c r="E342">
        <f>COUNTIF(duplicity[duplicitní texty],duplicity[[#This Row],[duplicitní texty]])</f>
        <v>1</v>
      </c>
      <c r="K342" s="13">
        <v>2542</v>
      </c>
      <c r="N342" s="19">
        <v>41013</v>
      </c>
      <c r="P342" s="17">
        <v>41082</v>
      </c>
      <c r="Q342" s="14">
        <v>36</v>
      </c>
    </row>
    <row r="343" spans="1:17">
      <c r="A343">
        <v>3368</v>
      </c>
      <c r="B343">
        <v>2304</v>
      </c>
      <c r="C343" s="3">
        <v>38017</v>
      </c>
      <c r="D343" s="5" t="str">
        <f>duplicity[[#This Row],[r_fighter_id]]&amp;"/"&amp;duplicity[[#This Row],[b_fighter_id]]&amp;duplicity[[#This Row],[date]]</f>
        <v>3368/230438017</v>
      </c>
      <c r="E343">
        <f>COUNTIF(duplicity[duplicitní texty],duplicity[[#This Row],[duplicitní texty]])</f>
        <v>1</v>
      </c>
      <c r="K343" s="13">
        <v>969</v>
      </c>
      <c r="N343" s="19">
        <v>42805</v>
      </c>
      <c r="P343" s="17">
        <v>40782</v>
      </c>
      <c r="Q343" s="14">
        <v>39</v>
      </c>
    </row>
    <row r="344" spans="1:17">
      <c r="A344">
        <v>3157</v>
      </c>
      <c r="B344">
        <v>372</v>
      </c>
      <c r="C344" s="3">
        <v>38079</v>
      </c>
      <c r="D344" s="5" t="str">
        <f>duplicity[[#This Row],[r_fighter_id]]&amp;"/"&amp;duplicity[[#This Row],[b_fighter_id]]&amp;duplicity[[#This Row],[date]]</f>
        <v>3157/37238079</v>
      </c>
      <c r="E344">
        <f>COUNTIF(duplicity[duplicitní texty],duplicity[[#This Row],[duplicitní texty]])</f>
        <v>1</v>
      </c>
      <c r="K344" s="15">
        <v>3162</v>
      </c>
      <c r="N344" s="19">
        <v>41125</v>
      </c>
      <c r="P344" s="18">
        <v>41013</v>
      </c>
      <c r="Q344" s="16">
        <v>86</v>
      </c>
    </row>
    <row r="345" spans="1:17">
      <c r="A345">
        <v>134</v>
      </c>
      <c r="B345">
        <v>620</v>
      </c>
      <c r="C345" s="3">
        <v>38079</v>
      </c>
      <c r="D345" s="5" t="str">
        <f>duplicity[[#This Row],[r_fighter_id]]&amp;"/"&amp;duplicity[[#This Row],[b_fighter_id]]&amp;duplicity[[#This Row],[date]]</f>
        <v>134/62038079</v>
      </c>
      <c r="E345">
        <f>COUNTIF(duplicity[duplicitní texty],duplicity[[#This Row],[duplicitní texty]])</f>
        <v>1</v>
      </c>
      <c r="K345" s="13">
        <v>2380</v>
      </c>
      <c r="N345" s="19">
        <v>39470</v>
      </c>
      <c r="P345" s="17">
        <v>42805</v>
      </c>
      <c r="Q345" s="14">
        <v>37</v>
      </c>
    </row>
    <row r="346" spans="1:17">
      <c r="A346">
        <v>1887</v>
      </c>
      <c r="B346">
        <v>1095</v>
      </c>
      <c r="C346" s="3">
        <v>38079</v>
      </c>
      <c r="D346" s="5" t="str">
        <f>duplicity[[#This Row],[r_fighter_id]]&amp;"/"&amp;duplicity[[#This Row],[b_fighter_id]]&amp;duplicity[[#This Row],[date]]</f>
        <v>1887/109538079</v>
      </c>
      <c r="E346">
        <f>COUNTIF(duplicity[duplicitní texty],duplicity[[#This Row],[duplicitní texty]])</f>
        <v>1</v>
      </c>
      <c r="K346" s="15">
        <v>644</v>
      </c>
      <c r="N346" s="19">
        <v>38220</v>
      </c>
      <c r="P346" s="17">
        <v>41125</v>
      </c>
      <c r="Q346" s="14">
        <v>2</v>
      </c>
    </row>
    <row r="347" spans="1:17">
      <c r="A347">
        <v>769</v>
      </c>
      <c r="B347">
        <v>1760</v>
      </c>
      <c r="C347" s="3">
        <v>38079</v>
      </c>
      <c r="D347" s="5" t="str">
        <f>duplicity[[#This Row],[r_fighter_id]]&amp;"/"&amp;duplicity[[#This Row],[b_fighter_id]]&amp;duplicity[[#This Row],[date]]</f>
        <v>769/176038079</v>
      </c>
      <c r="E347">
        <f>COUNTIF(duplicity[duplicitní texty],duplicity[[#This Row],[duplicitní texty]])</f>
        <v>1</v>
      </c>
      <c r="K347" s="15">
        <v>1955</v>
      </c>
      <c r="N347" s="19">
        <v>42734</v>
      </c>
      <c r="P347" s="18">
        <v>39470</v>
      </c>
      <c r="Q347" s="16">
        <v>1</v>
      </c>
    </row>
    <row r="348" spans="1:17">
      <c r="A348">
        <v>1821</v>
      </c>
      <c r="B348">
        <v>2395</v>
      </c>
      <c r="C348" s="3">
        <v>38079</v>
      </c>
      <c r="D348" s="5" t="str">
        <f>duplicity[[#This Row],[r_fighter_id]]&amp;"/"&amp;duplicity[[#This Row],[b_fighter_id]]&amp;duplicity[[#This Row],[date]]</f>
        <v>1821/239538079</v>
      </c>
      <c r="E348">
        <f>COUNTIF(duplicity[duplicitní texty],duplicity[[#This Row],[duplicitní texty]])</f>
        <v>1</v>
      </c>
      <c r="K348" s="15">
        <v>3419</v>
      </c>
      <c r="N348" s="19">
        <v>40907</v>
      </c>
      <c r="P348" s="18">
        <v>38220</v>
      </c>
      <c r="Q348" s="16">
        <v>1</v>
      </c>
    </row>
    <row r="349" spans="1:17">
      <c r="A349">
        <v>864</v>
      </c>
      <c r="B349">
        <v>1003</v>
      </c>
      <c r="C349" s="3">
        <v>38079</v>
      </c>
      <c r="D349" s="5" t="str">
        <f>duplicity[[#This Row],[r_fighter_id]]&amp;"/"&amp;duplicity[[#This Row],[b_fighter_id]]&amp;duplicity[[#This Row],[date]]</f>
        <v>864/100338079</v>
      </c>
      <c r="E349">
        <f>COUNTIF(duplicity[duplicitní texty],duplicity[[#This Row],[duplicitní texty]])</f>
        <v>1</v>
      </c>
      <c r="K349" s="13">
        <v>1228</v>
      </c>
      <c r="N349" s="19">
        <v>40005</v>
      </c>
      <c r="P349" s="17">
        <v>42734</v>
      </c>
      <c r="Q349" s="14">
        <v>1</v>
      </c>
    </row>
    <row r="350" spans="1:17">
      <c r="A350">
        <v>1719</v>
      </c>
      <c r="B350">
        <v>3006</v>
      </c>
      <c r="C350" s="3">
        <v>38079</v>
      </c>
      <c r="D350" s="5" t="str">
        <f>duplicity[[#This Row],[r_fighter_id]]&amp;"/"&amp;duplicity[[#This Row],[b_fighter_id]]&amp;duplicity[[#This Row],[date]]</f>
        <v>1719/300638079</v>
      </c>
      <c r="E350">
        <f>COUNTIF(duplicity[duplicitní texty],duplicity[[#This Row],[duplicitní texty]])</f>
        <v>1</v>
      </c>
      <c r="K350" s="13">
        <v>883</v>
      </c>
      <c r="N350" s="19">
        <v>42147</v>
      </c>
      <c r="P350" s="18">
        <v>40907</v>
      </c>
      <c r="Q350" s="16">
        <v>1</v>
      </c>
    </row>
    <row r="351" spans="1:17">
      <c r="A351">
        <v>3473</v>
      </c>
      <c r="B351">
        <v>2958</v>
      </c>
      <c r="C351" s="3">
        <v>38079</v>
      </c>
      <c r="D351" s="5" t="str">
        <f>duplicity[[#This Row],[r_fighter_id]]&amp;"/"&amp;duplicity[[#This Row],[b_fighter_id]]&amp;duplicity[[#This Row],[date]]</f>
        <v>3473/295838079</v>
      </c>
      <c r="E351">
        <f>COUNTIF(duplicity[duplicitní texty],duplicity[[#This Row],[duplicitní texty]])</f>
        <v>1</v>
      </c>
      <c r="K351" s="15">
        <v>2171</v>
      </c>
      <c r="N351" s="19">
        <v>40544</v>
      </c>
      <c r="P351" s="17">
        <v>40005</v>
      </c>
      <c r="Q351" s="14">
        <v>1</v>
      </c>
    </row>
    <row r="352" spans="1:17">
      <c r="A352">
        <v>2129</v>
      </c>
      <c r="B352">
        <v>3178</v>
      </c>
      <c r="C352" s="3">
        <v>38157</v>
      </c>
      <c r="D352" s="5" t="str">
        <f>duplicity[[#This Row],[r_fighter_id]]&amp;"/"&amp;duplicity[[#This Row],[b_fighter_id]]&amp;duplicity[[#This Row],[date]]</f>
        <v>2129/317838157</v>
      </c>
      <c r="E352">
        <f>COUNTIF(duplicity[duplicitní texty],duplicity[[#This Row],[duplicitní texty]])</f>
        <v>1</v>
      </c>
      <c r="K352" s="13">
        <v>3142</v>
      </c>
      <c r="N352" s="19">
        <v>41223</v>
      </c>
      <c r="P352" s="18">
        <v>42147</v>
      </c>
      <c r="Q352" s="16">
        <v>1</v>
      </c>
    </row>
    <row r="353" spans="1:17">
      <c r="A353">
        <v>3097</v>
      </c>
      <c r="B353">
        <v>1350</v>
      </c>
      <c r="C353" s="3">
        <v>38157</v>
      </c>
      <c r="D353" s="5" t="str">
        <f>duplicity[[#This Row],[r_fighter_id]]&amp;"/"&amp;duplicity[[#This Row],[b_fighter_id]]&amp;duplicity[[#This Row],[date]]</f>
        <v>3097/135038157</v>
      </c>
      <c r="E353">
        <f>COUNTIF(duplicity[duplicitní texty],duplicity[[#This Row],[duplicitní texty]])</f>
        <v>1</v>
      </c>
      <c r="K353" s="15">
        <v>1958</v>
      </c>
      <c r="N353" s="19">
        <v>40726</v>
      </c>
      <c r="P353" s="18">
        <v>40544</v>
      </c>
      <c r="Q353" s="16">
        <v>1</v>
      </c>
    </row>
    <row r="354" spans="1:17">
      <c r="A354">
        <v>2939</v>
      </c>
      <c r="B354">
        <v>2086</v>
      </c>
      <c r="C354" s="3">
        <v>38157</v>
      </c>
      <c r="D354" s="5" t="str">
        <f>duplicity[[#This Row],[r_fighter_id]]&amp;"/"&amp;duplicity[[#This Row],[b_fighter_id]]&amp;duplicity[[#This Row],[date]]</f>
        <v>2939/208638157</v>
      </c>
      <c r="E354">
        <f>COUNTIF(duplicity[duplicitní texty],duplicity[[#This Row],[duplicitní texty]])</f>
        <v>1</v>
      </c>
      <c r="K354" s="15">
        <v>1977</v>
      </c>
      <c r="N354" s="19">
        <v>42559</v>
      </c>
      <c r="P354" s="17">
        <v>41223</v>
      </c>
      <c r="Q354" s="14">
        <v>28</v>
      </c>
    </row>
    <row r="355" spans="1:17">
      <c r="A355">
        <v>1419</v>
      </c>
      <c r="B355">
        <v>3368</v>
      </c>
      <c r="C355" s="3">
        <v>38157</v>
      </c>
      <c r="D355" s="5" t="str">
        <f>duplicity[[#This Row],[r_fighter_id]]&amp;"/"&amp;duplicity[[#This Row],[b_fighter_id]]&amp;duplicity[[#This Row],[date]]</f>
        <v>1419/336838157</v>
      </c>
      <c r="E355">
        <f>COUNTIF(duplicity[duplicitní texty],duplicity[[#This Row],[duplicitní texty]])</f>
        <v>1</v>
      </c>
      <c r="K355" s="13">
        <v>706</v>
      </c>
      <c r="N355" s="19">
        <v>41783</v>
      </c>
      <c r="P355" s="18">
        <v>40726</v>
      </c>
      <c r="Q355" s="16">
        <v>1</v>
      </c>
    </row>
    <row r="356" spans="1:17">
      <c r="A356">
        <v>3284</v>
      </c>
      <c r="B356">
        <v>1251</v>
      </c>
      <c r="C356" s="3">
        <v>38157</v>
      </c>
      <c r="D356" s="5" t="str">
        <f>duplicity[[#This Row],[r_fighter_id]]&amp;"/"&amp;duplicity[[#This Row],[b_fighter_id]]&amp;duplicity[[#This Row],[date]]</f>
        <v>3284/125138157</v>
      </c>
      <c r="E356">
        <f>COUNTIF(duplicity[duplicitní texty],duplicity[[#This Row],[duplicitní texty]])</f>
        <v>1</v>
      </c>
      <c r="K356" s="13">
        <v>2108</v>
      </c>
      <c r="N356" s="19">
        <v>37386</v>
      </c>
      <c r="P356" s="17">
        <v>42559</v>
      </c>
      <c r="Q356" s="14">
        <v>1</v>
      </c>
    </row>
    <row r="357" spans="1:17">
      <c r="A357">
        <v>3203</v>
      </c>
      <c r="B357">
        <v>208</v>
      </c>
      <c r="C357" s="3">
        <v>38157</v>
      </c>
      <c r="D357" s="5" t="str">
        <f>duplicity[[#This Row],[r_fighter_id]]&amp;"/"&amp;duplicity[[#This Row],[b_fighter_id]]&amp;duplicity[[#This Row],[date]]</f>
        <v>3203/20838157</v>
      </c>
      <c r="E357">
        <f>COUNTIF(duplicity[duplicitní texty],duplicity[[#This Row],[duplicitní texty]])</f>
        <v>1</v>
      </c>
      <c r="K357" s="13">
        <v>1740</v>
      </c>
      <c r="N357" s="19">
        <v>37946</v>
      </c>
      <c r="P357" s="18">
        <v>41783</v>
      </c>
      <c r="Q357" s="16">
        <v>1</v>
      </c>
    </row>
    <row r="358" spans="1:17">
      <c r="A358">
        <v>2569</v>
      </c>
      <c r="B358">
        <v>3140</v>
      </c>
      <c r="C358" s="3">
        <v>38157</v>
      </c>
      <c r="D358" s="5" t="str">
        <f>duplicity[[#This Row],[r_fighter_id]]&amp;"/"&amp;duplicity[[#This Row],[b_fighter_id]]&amp;duplicity[[#This Row],[date]]</f>
        <v>2569/314038157</v>
      </c>
      <c r="E358">
        <f>COUNTIF(duplicity[duplicitní texty],duplicity[[#This Row],[duplicitní texty]])</f>
        <v>1</v>
      </c>
      <c r="K358" s="15">
        <v>1566</v>
      </c>
      <c r="N358" s="19">
        <v>39697</v>
      </c>
      <c r="P358" s="17">
        <v>37386</v>
      </c>
      <c r="Q358" s="14">
        <v>152</v>
      </c>
    </row>
    <row r="359" spans="1:17">
      <c r="A359">
        <v>2947</v>
      </c>
      <c r="B359">
        <v>1803</v>
      </c>
      <c r="C359" s="3">
        <v>38157</v>
      </c>
      <c r="D359" s="5" t="str">
        <f>duplicity[[#This Row],[r_fighter_id]]&amp;"/"&amp;duplicity[[#This Row],[b_fighter_id]]&amp;duplicity[[#This Row],[date]]</f>
        <v>2947/180338157</v>
      </c>
      <c r="E359">
        <f>COUNTIF(duplicity[duplicitní texty],duplicity[[#This Row],[duplicitní texty]])</f>
        <v>1</v>
      </c>
      <c r="K359" s="15">
        <v>2359</v>
      </c>
      <c r="N359" s="19">
        <v>37429</v>
      </c>
      <c r="P359" s="18">
        <v>37946</v>
      </c>
      <c r="Q359" s="16">
        <v>144</v>
      </c>
    </row>
    <row r="360" spans="1:17">
      <c r="A360">
        <v>1887</v>
      </c>
      <c r="B360">
        <v>1510</v>
      </c>
      <c r="C360" s="3">
        <v>38220</v>
      </c>
      <c r="D360" s="5" t="str">
        <f>duplicity[[#This Row],[r_fighter_id]]&amp;"/"&amp;duplicity[[#This Row],[b_fighter_id]]&amp;duplicity[[#This Row],[date]]</f>
        <v>1887/151038220</v>
      </c>
      <c r="E360">
        <f>COUNTIF(duplicity[duplicitní texty],duplicity[[#This Row],[duplicitní texty]])</f>
        <v>1</v>
      </c>
      <c r="K360" s="15">
        <v>1574</v>
      </c>
      <c r="N360" s="19">
        <v>41335</v>
      </c>
      <c r="P360" s="17">
        <v>39697</v>
      </c>
      <c r="Q360" s="14">
        <v>45</v>
      </c>
    </row>
    <row r="361" spans="1:17">
      <c r="A361">
        <v>2679</v>
      </c>
      <c r="B361">
        <v>791</v>
      </c>
      <c r="C361" s="3">
        <v>38220</v>
      </c>
      <c r="D361" s="5" t="str">
        <f>duplicity[[#This Row],[r_fighter_id]]&amp;"/"&amp;duplicity[[#This Row],[b_fighter_id]]&amp;duplicity[[#This Row],[date]]</f>
        <v>2679/79138220</v>
      </c>
      <c r="E361">
        <f>COUNTIF(duplicity[duplicitní texty],duplicity[[#This Row],[duplicitní texty]])</f>
        <v>1</v>
      </c>
      <c r="K361" s="15">
        <v>2058</v>
      </c>
      <c r="N361" s="19">
        <v>40306</v>
      </c>
      <c r="P361" s="17">
        <v>37429</v>
      </c>
      <c r="Q361" s="14">
        <v>1</v>
      </c>
    </row>
    <row r="362" spans="1:17">
      <c r="A362">
        <v>2448</v>
      </c>
      <c r="B362">
        <v>769</v>
      </c>
      <c r="C362" s="3">
        <v>38220</v>
      </c>
      <c r="D362" s="5" t="str">
        <f>duplicity[[#This Row],[r_fighter_id]]&amp;"/"&amp;duplicity[[#This Row],[b_fighter_id]]&amp;duplicity[[#This Row],[date]]</f>
        <v>2448/76938220</v>
      </c>
      <c r="E362">
        <f>COUNTIF(duplicity[duplicitní texty],duplicity[[#This Row],[duplicitní texty]])</f>
        <v>1</v>
      </c>
      <c r="K362" s="13">
        <v>379</v>
      </c>
      <c r="N362" s="19">
        <v>41230</v>
      </c>
      <c r="P362" s="18">
        <v>41335</v>
      </c>
      <c r="Q362" s="16">
        <v>117</v>
      </c>
    </row>
    <row r="363" spans="1:17">
      <c r="A363">
        <v>1821</v>
      </c>
      <c r="B363">
        <v>3462</v>
      </c>
      <c r="C363" s="3">
        <v>38220</v>
      </c>
      <c r="D363" s="5" t="str">
        <f>duplicity[[#This Row],[r_fighter_id]]&amp;"/"&amp;duplicity[[#This Row],[b_fighter_id]]&amp;duplicity[[#This Row],[date]]</f>
        <v>1821/346238220</v>
      </c>
      <c r="E363">
        <f>COUNTIF(duplicity[duplicitní texty],duplicity[[#This Row],[duplicitní texty]])</f>
        <v>1</v>
      </c>
      <c r="K363" s="15">
        <v>2576</v>
      </c>
      <c r="N363" s="19">
        <v>39144</v>
      </c>
      <c r="P363" s="18">
        <v>40306</v>
      </c>
      <c r="Q363" s="16">
        <v>92</v>
      </c>
    </row>
    <row r="364" spans="1:17">
      <c r="A364">
        <v>864</v>
      </c>
      <c r="B364">
        <v>3244</v>
      </c>
      <c r="C364" s="3">
        <v>38220</v>
      </c>
      <c r="D364" s="5" t="str">
        <f>duplicity[[#This Row],[r_fighter_id]]&amp;"/"&amp;duplicity[[#This Row],[b_fighter_id]]&amp;duplicity[[#This Row],[date]]</f>
        <v>864/324438220</v>
      </c>
      <c r="E364">
        <f>COUNTIF(duplicity[duplicitní texty],duplicity[[#This Row],[duplicitní texty]])</f>
        <v>1</v>
      </c>
      <c r="K364" s="13">
        <v>2925</v>
      </c>
      <c r="N364" s="19">
        <v>39347</v>
      </c>
      <c r="P364" s="17">
        <v>41230</v>
      </c>
      <c r="Q364" s="14">
        <v>92</v>
      </c>
    </row>
    <row r="365" spans="1:17">
      <c r="A365">
        <v>3227</v>
      </c>
      <c r="B365">
        <v>1833</v>
      </c>
      <c r="C365" s="3">
        <v>38220</v>
      </c>
      <c r="D365" s="5" t="str">
        <f>duplicity[[#This Row],[r_fighter_id]]&amp;"/"&amp;duplicity[[#This Row],[b_fighter_id]]&amp;duplicity[[#This Row],[date]]</f>
        <v>3227/183338220</v>
      </c>
      <c r="E365">
        <f>COUNTIF(duplicity[duplicitní texty],duplicity[[#This Row],[duplicitní texty]])</f>
        <v>1</v>
      </c>
      <c r="K365" s="15">
        <v>3095</v>
      </c>
      <c r="N365" s="19">
        <v>40264</v>
      </c>
      <c r="P365" s="18">
        <v>39144</v>
      </c>
      <c r="Q365" s="16">
        <v>143</v>
      </c>
    </row>
    <row r="366" spans="1:17">
      <c r="A366">
        <v>870</v>
      </c>
      <c r="B366">
        <v>1719</v>
      </c>
      <c r="C366" s="3">
        <v>38220</v>
      </c>
      <c r="D366" s="5" t="str">
        <f>duplicity[[#This Row],[r_fighter_id]]&amp;"/"&amp;duplicity[[#This Row],[b_fighter_id]]&amp;duplicity[[#This Row],[date]]</f>
        <v>870/171938220</v>
      </c>
      <c r="E366">
        <f>COUNTIF(duplicity[duplicitní texty],duplicity[[#This Row],[duplicitní texty]])</f>
        <v>1</v>
      </c>
      <c r="K366" s="13">
        <v>1318</v>
      </c>
      <c r="N366" s="19">
        <v>39844</v>
      </c>
      <c r="P366" s="17">
        <v>39347</v>
      </c>
      <c r="Q366" s="14">
        <v>63</v>
      </c>
    </row>
    <row r="367" spans="1:17">
      <c r="A367">
        <v>2395</v>
      </c>
      <c r="B367">
        <v>633</v>
      </c>
      <c r="C367" s="3">
        <v>38282</v>
      </c>
      <c r="D367" s="5" t="str">
        <f>duplicity[[#This Row],[r_fighter_id]]&amp;"/"&amp;duplicity[[#This Row],[b_fighter_id]]&amp;duplicity[[#This Row],[date]]</f>
        <v>2395/63338282</v>
      </c>
      <c r="E367">
        <f>COUNTIF(duplicity[duplicitní texty],duplicity[[#This Row],[duplicitní texty]])</f>
        <v>1</v>
      </c>
      <c r="K367" s="15">
        <v>508</v>
      </c>
      <c r="N367" s="19">
        <v>38813</v>
      </c>
      <c r="P367" s="17">
        <v>40264</v>
      </c>
      <c r="Q367" s="14">
        <v>9</v>
      </c>
    </row>
    <row r="368" spans="1:17">
      <c r="A368">
        <v>1419</v>
      </c>
      <c r="B368">
        <v>3097</v>
      </c>
      <c r="C368" s="3">
        <v>38282</v>
      </c>
      <c r="D368" s="5" t="str">
        <f>duplicity[[#This Row],[r_fighter_id]]&amp;"/"&amp;duplicity[[#This Row],[b_fighter_id]]&amp;duplicity[[#This Row],[date]]</f>
        <v>1419/309738282</v>
      </c>
      <c r="E368">
        <f>COUNTIF(duplicity[duplicitní texty],duplicity[[#This Row],[duplicitní texty]])</f>
        <v>1</v>
      </c>
      <c r="K368" s="13">
        <v>2732</v>
      </c>
      <c r="N368" s="19">
        <v>38896</v>
      </c>
      <c r="P368" s="18">
        <v>39844</v>
      </c>
      <c r="Q368" s="16">
        <v>1</v>
      </c>
    </row>
    <row r="369" spans="1:17">
      <c r="A369">
        <v>2812</v>
      </c>
      <c r="B369">
        <v>1028</v>
      </c>
      <c r="C369" s="3">
        <v>38282</v>
      </c>
      <c r="D369" s="5" t="str">
        <f>duplicity[[#This Row],[r_fighter_id]]&amp;"/"&amp;duplicity[[#This Row],[b_fighter_id]]&amp;duplicity[[#This Row],[date]]</f>
        <v>2812/102838282</v>
      </c>
      <c r="E369">
        <f>COUNTIF(duplicity[duplicitní texty],duplicity[[#This Row],[duplicitní texty]])</f>
        <v>1</v>
      </c>
      <c r="K369" s="13">
        <v>2571</v>
      </c>
      <c r="N369" s="19">
        <v>39557</v>
      </c>
      <c r="P369" s="18">
        <v>38813</v>
      </c>
      <c r="Q369" s="16">
        <v>1</v>
      </c>
    </row>
    <row r="370" spans="1:17">
      <c r="A370">
        <v>1881</v>
      </c>
      <c r="B370">
        <v>848</v>
      </c>
      <c r="C370" s="3">
        <v>38282</v>
      </c>
      <c r="D370" s="5" t="str">
        <f>duplicity[[#This Row],[r_fighter_id]]&amp;"/"&amp;duplicity[[#This Row],[b_fighter_id]]&amp;duplicity[[#This Row],[date]]</f>
        <v>1881/84838282</v>
      </c>
      <c r="E370">
        <f>COUNTIF(duplicity[duplicitní texty],duplicity[[#This Row],[duplicitní texty]])</f>
        <v>1</v>
      </c>
      <c r="K370" s="15">
        <v>1227</v>
      </c>
      <c r="N370" s="19">
        <v>40523</v>
      </c>
      <c r="P370" s="18">
        <v>38896</v>
      </c>
      <c r="Q370" s="16">
        <v>1</v>
      </c>
    </row>
    <row r="371" spans="1:17">
      <c r="A371">
        <v>1006</v>
      </c>
      <c r="B371">
        <v>2690</v>
      </c>
      <c r="C371" s="3">
        <v>38282</v>
      </c>
      <c r="D371" s="5" t="str">
        <f>duplicity[[#This Row],[r_fighter_id]]&amp;"/"&amp;duplicity[[#This Row],[b_fighter_id]]&amp;duplicity[[#This Row],[date]]</f>
        <v>1006/269038282</v>
      </c>
      <c r="E371">
        <f>COUNTIF(duplicity[duplicitní texty],duplicity[[#This Row],[duplicitní texty]])</f>
        <v>1</v>
      </c>
      <c r="K371" s="15">
        <v>3389</v>
      </c>
      <c r="N371" s="19">
        <v>39039</v>
      </c>
      <c r="P371" s="17">
        <v>39557</v>
      </c>
      <c r="Q371" s="14">
        <v>92</v>
      </c>
    </row>
    <row r="372" spans="1:17">
      <c r="A372">
        <v>3284</v>
      </c>
      <c r="B372">
        <v>3368</v>
      </c>
      <c r="C372" s="3">
        <v>38282</v>
      </c>
      <c r="D372" s="5" t="str">
        <f>duplicity[[#This Row],[r_fighter_id]]&amp;"/"&amp;duplicity[[#This Row],[b_fighter_id]]&amp;duplicity[[#This Row],[date]]</f>
        <v>3284/336838282</v>
      </c>
      <c r="E372">
        <f>COUNTIF(duplicity[duplicitní texty],duplicity[[#This Row],[duplicitní texty]])</f>
        <v>1</v>
      </c>
      <c r="K372" s="13">
        <v>789</v>
      </c>
      <c r="N372" s="19">
        <v>39669</v>
      </c>
      <c r="P372" s="18">
        <v>40523</v>
      </c>
      <c r="Q372" s="16">
        <v>92</v>
      </c>
    </row>
    <row r="373" spans="1:17">
      <c r="A373">
        <v>3203</v>
      </c>
      <c r="B373">
        <v>1760</v>
      </c>
      <c r="C373" s="3">
        <v>38282</v>
      </c>
      <c r="D373" s="5" t="str">
        <f>duplicity[[#This Row],[r_fighter_id]]&amp;"/"&amp;duplicity[[#This Row],[b_fighter_id]]&amp;duplicity[[#This Row],[date]]</f>
        <v>3203/176038282</v>
      </c>
      <c r="E373">
        <f>COUNTIF(duplicity[duplicitní texty],duplicity[[#This Row],[duplicitní texty]])</f>
        <v>1</v>
      </c>
      <c r="K373" s="15">
        <v>1761</v>
      </c>
      <c r="N373" s="19">
        <v>39004</v>
      </c>
      <c r="P373" s="18">
        <v>39039</v>
      </c>
      <c r="Q373" s="16">
        <v>56</v>
      </c>
    </row>
    <row r="374" spans="1:17">
      <c r="A374">
        <v>400</v>
      </c>
      <c r="B374">
        <v>870</v>
      </c>
      <c r="C374" s="3">
        <v>38388</v>
      </c>
      <c r="D374" s="5" t="str">
        <f>duplicity[[#This Row],[r_fighter_id]]&amp;"/"&amp;duplicity[[#This Row],[b_fighter_id]]&amp;duplicity[[#This Row],[date]]</f>
        <v>400/87038388</v>
      </c>
      <c r="E374">
        <f>COUNTIF(duplicity[duplicitní texty],duplicity[[#This Row],[duplicitní texty]])</f>
        <v>1</v>
      </c>
      <c r="K374" s="13">
        <v>2109</v>
      </c>
      <c r="N374" s="19">
        <v>40761</v>
      </c>
      <c r="P374" s="17">
        <v>39669</v>
      </c>
      <c r="Q374" s="14">
        <v>42</v>
      </c>
    </row>
    <row r="375" spans="1:17">
      <c r="A375">
        <v>2395</v>
      </c>
      <c r="B375">
        <v>243</v>
      </c>
      <c r="C375" s="3">
        <v>38388</v>
      </c>
      <c r="D375" s="5" t="str">
        <f>duplicity[[#This Row],[r_fighter_id]]&amp;"/"&amp;duplicity[[#This Row],[b_fighter_id]]&amp;duplicity[[#This Row],[date]]</f>
        <v>2395/24338388</v>
      </c>
      <c r="E375">
        <f>COUNTIF(duplicity[duplicitní texty],duplicity[[#This Row],[duplicitní texty]])</f>
        <v>1</v>
      </c>
      <c r="K375" s="15">
        <v>3266</v>
      </c>
      <c r="N375" s="19">
        <v>40866</v>
      </c>
      <c r="P375" s="18">
        <v>39004</v>
      </c>
      <c r="Q375" s="16">
        <v>1</v>
      </c>
    </row>
    <row r="376" spans="1:17">
      <c r="A376">
        <v>769</v>
      </c>
      <c r="B376">
        <v>956</v>
      </c>
      <c r="C376" s="3">
        <v>38388</v>
      </c>
      <c r="D376" s="5" t="str">
        <f>duplicity[[#This Row],[r_fighter_id]]&amp;"/"&amp;duplicity[[#This Row],[b_fighter_id]]&amp;duplicity[[#This Row],[date]]</f>
        <v>769/95638388</v>
      </c>
      <c r="E376">
        <f>COUNTIF(duplicity[duplicitní texty],duplicity[[#This Row],[duplicitní texty]])</f>
        <v>1</v>
      </c>
      <c r="K376" s="15">
        <v>3398</v>
      </c>
      <c r="N376" s="19">
        <v>39904</v>
      </c>
      <c r="P376" s="17">
        <v>40761</v>
      </c>
      <c r="Q376" s="14">
        <v>11</v>
      </c>
    </row>
    <row r="377" spans="1:17">
      <c r="A377">
        <v>2448</v>
      </c>
      <c r="B377">
        <v>1887</v>
      </c>
      <c r="C377" s="3">
        <v>38388</v>
      </c>
      <c r="D377" s="5" t="str">
        <f>duplicity[[#This Row],[r_fighter_id]]&amp;"/"&amp;duplicity[[#This Row],[b_fighter_id]]&amp;duplicity[[#This Row],[date]]</f>
        <v>2448/188738388</v>
      </c>
      <c r="E377">
        <f>COUNTIF(duplicity[duplicitní texty],duplicity[[#This Row],[duplicitní texty]])</f>
        <v>1</v>
      </c>
      <c r="K377" s="15">
        <v>2465</v>
      </c>
      <c r="N377" s="19">
        <v>40970</v>
      </c>
      <c r="P377" s="18">
        <v>40866</v>
      </c>
      <c r="Q377" s="16">
        <v>83</v>
      </c>
    </row>
    <row r="378" spans="1:17">
      <c r="A378">
        <v>1848</v>
      </c>
      <c r="B378">
        <v>2629</v>
      </c>
      <c r="C378" s="3">
        <v>38388</v>
      </c>
      <c r="D378" s="5" t="str">
        <f>duplicity[[#This Row],[r_fighter_id]]&amp;"/"&amp;duplicity[[#This Row],[b_fighter_id]]&amp;duplicity[[#This Row],[date]]</f>
        <v>1848/262938388</v>
      </c>
      <c r="E378">
        <f>COUNTIF(duplicity[duplicitní texty],duplicity[[#This Row],[duplicitní texty]])</f>
        <v>1</v>
      </c>
      <c r="K378" s="13">
        <v>2026</v>
      </c>
      <c r="N378" s="19">
        <v>40180</v>
      </c>
      <c r="P378" s="18">
        <v>39904</v>
      </c>
      <c r="Q378" s="16">
        <v>71</v>
      </c>
    </row>
    <row r="379" spans="1:17">
      <c r="A379">
        <v>3203</v>
      </c>
      <c r="B379">
        <v>3227</v>
      </c>
      <c r="C379" s="3">
        <v>38388</v>
      </c>
      <c r="D379" s="5" t="str">
        <f>duplicity[[#This Row],[r_fighter_id]]&amp;"/"&amp;duplicity[[#This Row],[b_fighter_id]]&amp;duplicity[[#This Row],[date]]</f>
        <v>3203/322738388</v>
      </c>
      <c r="E379">
        <f>COUNTIF(duplicity[duplicitní texty],duplicity[[#This Row],[duplicitní texty]])</f>
        <v>1</v>
      </c>
      <c r="K379" s="15">
        <v>2915</v>
      </c>
      <c r="N379" s="19">
        <v>38733</v>
      </c>
      <c r="P379" s="17">
        <v>40970</v>
      </c>
      <c r="Q379" s="14">
        <v>68</v>
      </c>
    </row>
    <row r="380" spans="1:17">
      <c r="A380">
        <v>1719</v>
      </c>
      <c r="B380">
        <v>1458</v>
      </c>
      <c r="C380" s="3">
        <v>38388</v>
      </c>
      <c r="D380" s="5" t="str">
        <f>duplicity[[#This Row],[r_fighter_id]]&amp;"/"&amp;duplicity[[#This Row],[b_fighter_id]]&amp;duplicity[[#This Row],[date]]</f>
        <v>1719/145838388</v>
      </c>
      <c r="E380">
        <f>COUNTIF(duplicity[duplicitní texty],duplicity[[#This Row],[duplicitní texty]])</f>
        <v>1</v>
      </c>
      <c r="K380" s="13">
        <v>1697</v>
      </c>
      <c r="N380" s="19">
        <v>41061</v>
      </c>
      <c r="P380" s="18">
        <v>40180</v>
      </c>
      <c r="Q380" s="16">
        <v>1</v>
      </c>
    </row>
    <row r="381" spans="1:17">
      <c r="A381">
        <v>2925</v>
      </c>
      <c r="B381">
        <v>208</v>
      </c>
      <c r="C381" s="3">
        <v>38388</v>
      </c>
      <c r="D381" s="5" t="str">
        <f>duplicity[[#This Row],[r_fighter_id]]&amp;"/"&amp;duplicity[[#This Row],[b_fighter_id]]&amp;duplicity[[#This Row],[date]]</f>
        <v>2925/20838388</v>
      </c>
      <c r="E381">
        <f>COUNTIF(duplicity[duplicitní texty],duplicity[[#This Row],[duplicitní texty]])</f>
        <v>1</v>
      </c>
      <c r="K381" s="13">
        <v>3113</v>
      </c>
      <c r="N381" s="19">
        <v>41307</v>
      </c>
      <c r="P381" s="17">
        <v>38733</v>
      </c>
      <c r="Q381" s="14">
        <v>1</v>
      </c>
    </row>
    <row r="382" spans="1:17">
      <c r="A382">
        <v>1772</v>
      </c>
      <c r="B382">
        <v>3233</v>
      </c>
      <c r="C382" s="3">
        <v>38451</v>
      </c>
      <c r="D382" s="5" t="str">
        <f>duplicity[[#This Row],[r_fighter_id]]&amp;"/"&amp;duplicity[[#This Row],[b_fighter_id]]&amp;duplicity[[#This Row],[date]]</f>
        <v>1772/323338451</v>
      </c>
      <c r="E382">
        <f>COUNTIF(duplicity[duplicitní texty],duplicity[[#This Row],[duplicitní texty]])</f>
        <v>1</v>
      </c>
      <c r="K382" s="15">
        <v>2928</v>
      </c>
      <c r="N382" s="19">
        <v>41055</v>
      </c>
      <c r="P382" s="18">
        <v>41061</v>
      </c>
      <c r="Q382" s="16">
        <v>1</v>
      </c>
    </row>
    <row r="383" spans="1:17">
      <c r="A383">
        <v>1006</v>
      </c>
      <c r="B383">
        <v>2947</v>
      </c>
      <c r="C383" s="3">
        <v>38451</v>
      </c>
      <c r="D383" s="5" t="str">
        <f>duplicity[[#This Row],[r_fighter_id]]&amp;"/"&amp;duplicity[[#This Row],[b_fighter_id]]&amp;duplicity[[#This Row],[date]]</f>
        <v>1006/294738451</v>
      </c>
      <c r="E383">
        <f>COUNTIF(duplicity[duplicitní texty],duplicity[[#This Row],[duplicitní texty]])</f>
        <v>1</v>
      </c>
      <c r="K383" s="13">
        <v>2125</v>
      </c>
      <c r="N383" s="19">
        <v>41433</v>
      </c>
      <c r="P383" s="17">
        <v>41307</v>
      </c>
      <c r="Q383" s="14">
        <v>1</v>
      </c>
    </row>
    <row r="384" spans="1:17">
      <c r="A384">
        <v>1690</v>
      </c>
      <c r="B384">
        <v>2843</v>
      </c>
      <c r="C384" s="3">
        <v>38451</v>
      </c>
      <c r="D384" s="5" t="str">
        <f>duplicity[[#This Row],[r_fighter_id]]&amp;"/"&amp;duplicity[[#This Row],[b_fighter_id]]&amp;duplicity[[#This Row],[date]]</f>
        <v>1690/284338451</v>
      </c>
      <c r="E384">
        <f>COUNTIF(duplicity[duplicitní texty],duplicity[[#This Row],[duplicitní texty]])</f>
        <v>1</v>
      </c>
      <c r="K384" s="15">
        <v>3487</v>
      </c>
      <c r="N384" s="19">
        <v>43085</v>
      </c>
      <c r="P384" s="17">
        <v>41055</v>
      </c>
      <c r="Q384" s="14">
        <v>1</v>
      </c>
    </row>
    <row r="385" spans="1:17">
      <c r="A385">
        <v>2597</v>
      </c>
      <c r="B385">
        <v>3009</v>
      </c>
      <c r="C385" s="3">
        <v>38451</v>
      </c>
      <c r="D385" s="5" t="str">
        <f>duplicity[[#This Row],[r_fighter_id]]&amp;"/"&amp;duplicity[[#This Row],[b_fighter_id]]&amp;duplicity[[#This Row],[date]]</f>
        <v>2597/300938451</v>
      </c>
      <c r="E385">
        <f>COUNTIF(duplicity[duplicitní texty],duplicity[[#This Row],[duplicitní texty]])</f>
        <v>1</v>
      </c>
      <c r="K385" s="13">
        <v>2880</v>
      </c>
      <c r="N385" s="19">
        <v>42399</v>
      </c>
      <c r="P385" s="18">
        <v>41433</v>
      </c>
      <c r="Q385" s="16">
        <v>37</v>
      </c>
    </row>
    <row r="386" spans="1:17">
      <c r="A386">
        <v>3176</v>
      </c>
      <c r="B386">
        <v>2906</v>
      </c>
      <c r="C386" s="3">
        <v>38451</v>
      </c>
      <c r="D386" s="5" t="str">
        <f>duplicity[[#This Row],[r_fighter_id]]&amp;"/"&amp;duplicity[[#This Row],[b_fighter_id]]&amp;duplicity[[#This Row],[date]]</f>
        <v>3176/290638451</v>
      </c>
      <c r="E386">
        <f>COUNTIF(duplicity[duplicitní texty],duplicity[[#This Row],[duplicitní texty]])</f>
        <v>1</v>
      </c>
      <c r="K386" s="15">
        <v>3571</v>
      </c>
      <c r="N386" s="19">
        <v>42504</v>
      </c>
      <c r="P386" s="17">
        <v>43085</v>
      </c>
      <c r="Q386" s="14">
        <v>7</v>
      </c>
    </row>
    <row r="387" spans="1:17">
      <c r="A387">
        <v>1368</v>
      </c>
      <c r="B387">
        <v>3072</v>
      </c>
      <c r="C387" s="3">
        <v>38451</v>
      </c>
      <c r="D387" s="5" t="str">
        <f>duplicity[[#This Row],[r_fighter_id]]&amp;"/"&amp;duplicity[[#This Row],[b_fighter_id]]&amp;duplicity[[#This Row],[date]]</f>
        <v>1368/307238451</v>
      </c>
      <c r="E387">
        <f>COUNTIF(duplicity[duplicitní texty],duplicity[[#This Row],[duplicitní texty]])</f>
        <v>1</v>
      </c>
      <c r="K387" s="15">
        <v>862</v>
      </c>
      <c r="N387" s="19">
        <v>37526</v>
      </c>
      <c r="P387" s="18">
        <v>42399</v>
      </c>
      <c r="Q387" s="16">
        <v>9</v>
      </c>
    </row>
    <row r="388" spans="1:17">
      <c r="A388">
        <v>1602</v>
      </c>
      <c r="B388">
        <v>2605</v>
      </c>
      <c r="C388" s="3">
        <v>38451</v>
      </c>
      <c r="D388" s="5" t="str">
        <f>duplicity[[#This Row],[r_fighter_id]]&amp;"/"&amp;duplicity[[#This Row],[b_fighter_id]]&amp;duplicity[[#This Row],[date]]</f>
        <v>1602/260538451</v>
      </c>
      <c r="E388">
        <f>COUNTIF(duplicity[duplicitní texty],duplicity[[#This Row],[duplicitní texty]])</f>
        <v>1</v>
      </c>
      <c r="K388" s="13">
        <v>3320</v>
      </c>
      <c r="N388" s="19">
        <v>38822</v>
      </c>
      <c r="P388" s="17">
        <v>42504</v>
      </c>
      <c r="Q388" s="14">
        <v>82</v>
      </c>
    </row>
    <row r="389" spans="1:17">
      <c r="A389">
        <v>3097</v>
      </c>
      <c r="B389">
        <v>2107</v>
      </c>
      <c r="C389" s="3">
        <v>38458</v>
      </c>
      <c r="D389" s="5" t="str">
        <f>duplicity[[#This Row],[r_fighter_id]]&amp;"/"&amp;duplicity[[#This Row],[b_fighter_id]]&amp;duplicity[[#This Row],[date]]</f>
        <v>3097/210738458</v>
      </c>
      <c r="E389">
        <f>COUNTIF(duplicity[duplicitní texty],duplicity[[#This Row],[duplicitní texty]])</f>
        <v>1</v>
      </c>
      <c r="K389" s="15">
        <v>1702</v>
      </c>
      <c r="N389" s="19">
        <v>36945</v>
      </c>
      <c r="P389" s="17">
        <v>37526</v>
      </c>
      <c r="Q389" s="14">
        <v>144</v>
      </c>
    </row>
    <row r="390" spans="1:17">
      <c r="A390">
        <v>1419</v>
      </c>
      <c r="B390">
        <v>3284</v>
      </c>
      <c r="C390" s="3">
        <v>38458</v>
      </c>
      <c r="D390" s="5" t="str">
        <f>duplicity[[#This Row],[r_fighter_id]]&amp;"/"&amp;duplicity[[#This Row],[b_fighter_id]]&amp;duplicity[[#This Row],[date]]</f>
        <v>1419/328438458</v>
      </c>
      <c r="E390">
        <f>COUNTIF(duplicity[duplicitní texty],duplicity[[#This Row],[duplicitní texty]])</f>
        <v>1</v>
      </c>
      <c r="K390" s="15">
        <v>2110</v>
      </c>
      <c r="N390" s="19">
        <v>37337</v>
      </c>
      <c r="P390" s="18">
        <v>38822</v>
      </c>
      <c r="Q390" s="16">
        <v>63</v>
      </c>
    </row>
    <row r="391" spans="1:17">
      <c r="A391">
        <v>2812</v>
      </c>
      <c r="B391">
        <v>2679</v>
      </c>
      <c r="C391" s="3">
        <v>38458</v>
      </c>
      <c r="D391" s="5" t="str">
        <f>duplicity[[#This Row],[r_fighter_id]]&amp;"/"&amp;duplicity[[#This Row],[b_fighter_id]]&amp;duplicity[[#This Row],[date]]</f>
        <v>2812/267938458</v>
      </c>
      <c r="E391">
        <f>COUNTIF(duplicity[duplicitní texty],duplicity[[#This Row],[duplicitní texty]])</f>
        <v>1</v>
      </c>
      <c r="K391" s="13">
        <v>2369</v>
      </c>
      <c r="N391" s="19">
        <v>41636</v>
      </c>
      <c r="P391" s="17">
        <v>36945</v>
      </c>
      <c r="Q391" s="14">
        <v>36</v>
      </c>
    </row>
    <row r="392" spans="1:17">
      <c r="A392">
        <v>791</v>
      </c>
      <c r="B392">
        <v>633</v>
      </c>
      <c r="C392" s="3">
        <v>38458</v>
      </c>
      <c r="D392" s="5" t="str">
        <f>duplicity[[#This Row],[r_fighter_id]]&amp;"/"&amp;duplicity[[#This Row],[b_fighter_id]]&amp;duplicity[[#This Row],[date]]</f>
        <v>791/63338458</v>
      </c>
      <c r="E392">
        <f>COUNTIF(duplicity[duplicitní texty],duplicity[[#This Row],[duplicitní texty]])</f>
        <v>1</v>
      </c>
      <c r="K392" s="15">
        <v>1138</v>
      </c>
      <c r="N392" s="19">
        <v>42386</v>
      </c>
      <c r="P392" s="18">
        <v>37337</v>
      </c>
      <c r="Q392" s="16">
        <v>1</v>
      </c>
    </row>
    <row r="393" spans="1:17">
      <c r="A393">
        <v>1833</v>
      </c>
      <c r="B393">
        <v>1881</v>
      </c>
      <c r="C393" s="3">
        <v>38458</v>
      </c>
      <c r="D393" s="5" t="str">
        <f>duplicity[[#This Row],[r_fighter_id]]&amp;"/"&amp;duplicity[[#This Row],[b_fighter_id]]&amp;duplicity[[#This Row],[date]]</f>
        <v>1833/188138458</v>
      </c>
      <c r="E393">
        <f>COUNTIF(duplicity[duplicitní texty],duplicity[[#This Row],[duplicitní texty]])</f>
        <v>1</v>
      </c>
      <c r="K393" s="13">
        <v>351</v>
      </c>
      <c r="N393" s="19">
        <v>43449</v>
      </c>
      <c r="P393" s="17">
        <v>41636</v>
      </c>
      <c r="Q393" s="14">
        <v>1</v>
      </c>
    </row>
    <row r="394" spans="1:17">
      <c r="A394">
        <v>3049</v>
      </c>
      <c r="B394">
        <v>3503</v>
      </c>
      <c r="C394" s="3">
        <v>38458</v>
      </c>
      <c r="D394" s="5" t="str">
        <f>duplicity[[#This Row],[r_fighter_id]]&amp;"/"&amp;duplicity[[#This Row],[b_fighter_id]]&amp;duplicity[[#This Row],[date]]</f>
        <v>3049/350338458</v>
      </c>
      <c r="E394">
        <f>COUNTIF(duplicity[duplicitní texty],duplicity[[#This Row],[duplicitní texty]])</f>
        <v>1</v>
      </c>
      <c r="K394" s="15">
        <v>835</v>
      </c>
      <c r="N394" s="19">
        <v>41044</v>
      </c>
      <c r="P394" s="18">
        <v>42386</v>
      </c>
      <c r="Q394" s="16">
        <v>61</v>
      </c>
    </row>
    <row r="395" spans="1:17">
      <c r="A395">
        <v>3335</v>
      </c>
      <c r="B395">
        <v>1964</v>
      </c>
      <c r="C395" s="3">
        <v>38458</v>
      </c>
      <c r="D395" s="5" t="str">
        <f>duplicity[[#This Row],[r_fighter_id]]&amp;"/"&amp;duplicity[[#This Row],[b_fighter_id]]&amp;duplicity[[#This Row],[date]]</f>
        <v>3335/196438458</v>
      </c>
      <c r="E395">
        <f>COUNTIF(duplicity[duplicitní texty],duplicity[[#This Row],[duplicitní texty]])</f>
        <v>1</v>
      </c>
      <c r="K395" s="13">
        <v>2345</v>
      </c>
      <c r="N395" s="19">
        <v>40495</v>
      </c>
      <c r="P395" s="17">
        <v>43449</v>
      </c>
      <c r="Q395" s="14">
        <v>107</v>
      </c>
    </row>
    <row r="396" spans="1:17">
      <c r="A396">
        <v>400</v>
      </c>
      <c r="B396">
        <v>1558</v>
      </c>
      <c r="C396" s="3">
        <v>38507</v>
      </c>
      <c r="D396" s="5" t="str">
        <f>duplicity[[#This Row],[r_fighter_id]]&amp;"/"&amp;duplicity[[#This Row],[b_fighter_id]]&amp;duplicity[[#This Row],[date]]</f>
        <v>400/155838507</v>
      </c>
      <c r="E396">
        <f>COUNTIF(duplicity[duplicitní texty],duplicity[[#This Row],[duplicitní texty]])</f>
        <v>1</v>
      </c>
      <c r="K396" s="15">
        <v>3394</v>
      </c>
      <c r="N396" s="19">
        <v>42322</v>
      </c>
      <c r="P396" s="18">
        <v>41044</v>
      </c>
      <c r="Q396" s="16">
        <v>27</v>
      </c>
    </row>
    <row r="397" spans="1:17">
      <c r="A397">
        <v>769</v>
      </c>
      <c r="B397">
        <v>2365</v>
      </c>
      <c r="C397" s="3">
        <v>38507</v>
      </c>
      <c r="D397" s="5" t="str">
        <f>duplicity[[#This Row],[r_fighter_id]]&amp;"/"&amp;duplicity[[#This Row],[b_fighter_id]]&amp;duplicity[[#This Row],[date]]</f>
        <v>769/236538507</v>
      </c>
      <c r="E397">
        <f>COUNTIF(duplicity[duplicitní texty],duplicity[[#This Row],[duplicitní texty]])</f>
        <v>1</v>
      </c>
      <c r="K397" s="13">
        <v>2065</v>
      </c>
      <c r="N397" s="19">
        <v>41174</v>
      </c>
      <c r="P397" s="18">
        <v>40495</v>
      </c>
      <c r="Q397" s="16">
        <v>90</v>
      </c>
    </row>
    <row r="398" spans="1:17">
      <c r="A398">
        <v>2448</v>
      </c>
      <c r="B398">
        <v>2939</v>
      </c>
      <c r="C398" s="3">
        <v>38507</v>
      </c>
      <c r="D398" s="5" t="str">
        <f>duplicity[[#This Row],[r_fighter_id]]&amp;"/"&amp;duplicity[[#This Row],[b_fighter_id]]&amp;duplicity[[#This Row],[date]]</f>
        <v>2448/293938507</v>
      </c>
      <c r="E398">
        <f>COUNTIF(duplicity[duplicitní texty],duplicity[[#This Row],[duplicitní texty]])</f>
        <v>1</v>
      </c>
      <c r="K398" s="15">
        <v>171</v>
      </c>
      <c r="N398" s="19">
        <v>41685</v>
      </c>
      <c r="P398" s="17">
        <v>42322</v>
      </c>
      <c r="Q398" s="14">
        <v>14</v>
      </c>
    </row>
    <row r="399" spans="1:17">
      <c r="A399">
        <v>1006</v>
      </c>
      <c r="B399">
        <v>3203</v>
      </c>
      <c r="C399" s="3">
        <v>38507</v>
      </c>
      <c r="D399" s="5" t="str">
        <f>duplicity[[#This Row],[r_fighter_id]]&amp;"/"&amp;duplicity[[#This Row],[b_fighter_id]]&amp;duplicity[[#This Row],[date]]</f>
        <v>1006/320338507</v>
      </c>
      <c r="E399">
        <f>COUNTIF(duplicity[duplicitní texty],duplicity[[#This Row],[duplicitní texty]])</f>
        <v>1</v>
      </c>
      <c r="K399" s="13">
        <v>3575</v>
      </c>
      <c r="N399" s="19">
        <v>41993</v>
      </c>
      <c r="P399" s="17">
        <v>41174</v>
      </c>
      <c r="Q399" s="14">
        <v>65</v>
      </c>
    </row>
    <row r="400" spans="1:17">
      <c r="A400">
        <v>2597</v>
      </c>
      <c r="B400">
        <v>494</v>
      </c>
      <c r="C400" s="3">
        <v>38507</v>
      </c>
      <c r="D400" s="5" t="str">
        <f>duplicity[[#This Row],[r_fighter_id]]&amp;"/"&amp;duplicity[[#This Row],[b_fighter_id]]&amp;duplicity[[#This Row],[date]]</f>
        <v>2597/49438507</v>
      </c>
      <c r="E400">
        <f>COUNTIF(duplicity[duplicitní texty],duplicity[[#This Row],[duplicitní texty]])</f>
        <v>1</v>
      </c>
      <c r="K400" s="15">
        <v>2624</v>
      </c>
      <c r="N400" s="19">
        <v>42637</v>
      </c>
      <c r="P400" s="18">
        <v>41685</v>
      </c>
      <c r="Q400" s="16">
        <v>95</v>
      </c>
    </row>
    <row r="401" spans="1:17">
      <c r="A401">
        <v>1206</v>
      </c>
      <c r="B401">
        <v>1923</v>
      </c>
      <c r="C401" s="3">
        <v>38507</v>
      </c>
      <c r="D401" s="5" t="str">
        <f>duplicity[[#This Row],[r_fighter_id]]&amp;"/"&amp;duplicity[[#This Row],[b_fighter_id]]&amp;duplicity[[#This Row],[date]]</f>
        <v>1206/192338507</v>
      </c>
      <c r="E401">
        <f>COUNTIF(duplicity[duplicitní texty],duplicity[[#This Row],[duplicitní texty]])</f>
        <v>1</v>
      </c>
      <c r="K401" s="13">
        <v>1943</v>
      </c>
      <c r="N401" s="19">
        <v>39634</v>
      </c>
      <c r="P401" s="18">
        <v>41993</v>
      </c>
      <c r="Q401" s="16">
        <v>81</v>
      </c>
    </row>
    <row r="402" spans="1:17">
      <c r="A402">
        <v>1848</v>
      </c>
      <c r="B402">
        <v>2023</v>
      </c>
      <c r="C402" s="3">
        <v>38507</v>
      </c>
      <c r="D402" s="5" t="str">
        <f>duplicity[[#This Row],[r_fighter_id]]&amp;"/"&amp;duplicity[[#This Row],[b_fighter_id]]&amp;duplicity[[#This Row],[date]]</f>
        <v>1848/202338507</v>
      </c>
      <c r="E402">
        <f>COUNTIF(duplicity[duplicitní texty],duplicity[[#This Row],[duplicitní texty]])</f>
        <v>1</v>
      </c>
      <c r="K402" s="15">
        <v>1533</v>
      </c>
      <c r="N402" s="19">
        <v>42140</v>
      </c>
      <c r="P402" s="17">
        <v>42637</v>
      </c>
      <c r="Q402" s="14">
        <v>44</v>
      </c>
    </row>
    <row r="403" spans="1:17">
      <c r="A403">
        <v>1772</v>
      </c>
      <c r="B403">
        <v>633</v>
      </c>
      <c r="C403" s="3">
        <v>38570</v>
      </c>
      <c r="D403" s="5" t="str">
        <f>duplicity[[#This Row],[r_fighter_id]]&amp;"/"&amp;duplicity[[#This Row],[b_fighter_id]]&amp;duplicity[[#This Row],[date]]</f>
        <v>1772/63338570</v>
      </c>
      <c r="E403">
        <f>COUNTIF(duplicity[duplicitní texty],duplicity[[#This Row],[duplicitní texty]])</f>
        <v>1</v>
      </c>
      <c r="K403" s="13">
        <v>3405</v>
      </c>
      <c r="N403" s="19">
        <v>39179</v>
      </c>
      <c r="P403" s="17">
        <v>39634</v>
      </c>
      <c r="Q403" s="14">
        <v>1</v>
      </c>
    </row>
    <row r="404" spans="1:17">
      <c r="A404">
        <v>956</v>
      </c>
      <c r="B404">
        <v>2290</v>
      </c>
      <c r="C404" s="3">
        <v>38570</v>
      </c>
      <c r="D404" s="5" t="str">
        <f>duplicity[[#This Row],[r_fighter_id]]&amp;"/"&amp;duplicity[[#This Row],[b_fighter_id]]&amp;duplicity[[#This Row],[date]]</f>
        <v>956/229038570</v>
      </c>
      <c r="E404">
        <f>COUNTIF(duplicity[duplicitní texty],duplicity[[#This Row],[duplicitní texty]])</f>
        <v>1</v>
      </c>
      <c r="K404" s="13">
        <v>3075</v>
      </c>
      <c r="N404" s="19">
        <v>40810</v>
      </c>
      <c r="P404" s="17">
        <v>42140</v>
      </c>
      <c r="Q404" s="14">
        <v>120</v>
      </c>
    </row>
    <row r="405" spans="1:17">
      <c r="A405">
        <v>986</v>
      </c>
      <c r="B405">
        <v>1602</v>
      </c>
      <c r="C405" s="3">
        <v>38570</v>
      </c>
      <c r="D405" s="5" t="str">
        <f>duplicity[[#This Row],[r_fighter_id]]&amp;"/"&amp;duplicity[[#This Row],[b_fighter_id]]&amp;duplicity[[#This Row],[date]]</f>
        <v>986/160238570</v>
      </c>
      <c r="E405">
        <f>COUNTIF(duplicity[duplicitní texty],duplicity[[#This Row],[duplicitní texty]])</f>
        <v>1</v>
      </c>
      <c r="K405" s="15">
        <v>1287</v>
      </c>
      <c r="N405" s="19">
        <v>39445</v>
      </c>
      <c r="P405" s="18">
        <v>39179</v>
      </c>
      <c r="Q405" s="16">
        <v>3</v>
      </c>
    </row>
    <row r="406" spans="1:17">
      <c r="A406">
        <v>1958</v>
      </c>
      <c r="B406">
        <v>2812</v>
      </c>
      <c r="C406" s="3">
        <v>38570</v>
      </c>
      <c r="D406" s="5" t="str">
        <f>duplicity[[#This Row],[r_fighter_id]]&amp;"/"&amp;duplicity[[#This Row],[b_fighter_id]]&amp;duplicity[[#This Row],[date]]</f>
        <v>1958/281238570</v>
      </c>
      <c r="E406">
        <f>COUNTIF(duplicity[duplicitní texty],duplicity[[#This Row],[duplicitní texty]])</f>
        <v>1</v>
      </c>
      <c r="K406" s="15">
        <v>2871</v>
      </c>
      <c r="N406" s="19">
        <v>39319</v>
      </c>
      <c r="P406" s="17">
        <v>40810</v>
      </c>
      <c r="Q406" s="14">
        <v>74</v>
      </c>
    </row>
    <row r="407" spans="1:17">
      <c r="A407">
        <v>1690</v>
      </c>
      <c r="B407">
        <v>3095</v>
      </c>
      <c r="C407" s="3">
        <v>38570</v>
      </c>
      <c r="D407" s="5" t="str">
        <f>duplicity[[#This Row],[r_fighter_id]]&amp;"/"&amp;duplicity[[#This Row],[b_fighter_id]]&amp;duplicity[[#This Row],[date]]</f>
        <v>1690/309538570</v>
      </c>
      <c r="E407">
        <f>COUNTIF(duplicity[duplicitní texty],duplicity[[#This Row],[duplicitní texty]])</f>
        <v>1</v>
      </c>
      <c r="K407" s="13">
        <v>2508</v>
      </c>
      <c r="N407" s="19">
        <v>39344</v>
      </c>
      <c r="P407" s="18">
        <v>39445</v>
      </c>
      <c r="Q407" s="16">
        <v>1</v>
      </c>
    </row>
    <row r="408" spans="1:17">
      <c r="A408">
        <v>2597</v>
      </c>
      <c r="B408">
        <v>2925</v>
      </c>
      <c r="C408" s="3">
        <v>38570</v>
      </c>
      <c r="D408" s="5" t="str">
        <f>duplicity[[#This Row],[r_fighter_id]]&amp;"/"&amp;duplicity[[#This Row],[b_fighter_id]]&amp;duplicity[[#This Row],[date]]</f>
        <v>2597/292538570</v>
      </c>
      <c r="E408">
        <f>COUNTIF(duplicity[duplicitní texty],duplicity[[#This Row],[duplicitní texty]])</f>
        <v>1</v>
      </c>
      <c r="K408" s="15">
        <v>55</v>
      </c>
      <c r="N408" s="19">
        <v>39249</v>
      </c>
      <c r="P408" s="18">
        <v>39319</v>
      </c>
      <c r="Q408" s="16">
        <v>1</v>
      </c>
    </row>
    <row r="409" spans="1:17">
      <c r="A409">
        <v>318</v>
      </c>
      <c r="B409">
        <v>1368</v>
      </c>
      <c r="C409" s="3">
        <v>38570</v>
      </c>
      <c r="D409" s="5" t="str">
        <f>duplicity[[#This Row],[r_fighter_id]]&amp;"/"&amp;duplicity[[#This Row],[b_fighter_id]]&amp;duplicity[[#This Row],[date]]</f>
        <v>318/136838570</v>
      </c>
      <c r="E409">
        <f>COUNTIF(duplicity[duplicitní texty],duplicity[[#This Row],[duplicitní texty]])</f>
        <v>1</v>
      </c>
      <c r="K409" s="13">
        <v>2168</v>
      </c>
      <c r="N409" s="19">
        <v>37015</v>
      </c>
      <c r="P409" s="18">
        <v>41874</v>
      </c>
      <c r="Q409" s="16">
        <v>40</v>
      </c>
    </row>
    <row r="410" spans="1:17">
      <c r="A410">
        <v>3176</v>
      </c>
      <c r="B410">
        <v>2629</v>
      </c>
      <c r="C410" s="3">
        <v>38570</v>
      </c>
      <c r="D410" s="5" t="str">
        <f>duplicity[[#This Row],[r_fighter_id]]&amp;"/"&amp;duplicity[[#This Row],[b_fighter_id]]&amp;duplicity[[#This Row],[date]]</f>
        <v>3176/262938570</v>
      </c>
      <c r="E410">
        <f>COUNTIF(duplicity[duplicitní texty],duplicity[[#This Row],[duplicitní texty]])</f>
        <v>1</v>
      </c>
      <c r="K410" s="15">
        <v>842</v>
      </c>
      <c r="N410" s="19">
        <v>39000</v>
      </c>
      <c r="P410" s="18">
        <v>39344</v>
      </c>
      <c r="Q410" s="16">
        <v>1</v>
      </c>
    </row>
    <row r="411" spans="1:17">
      <c r="A411">
        <v>2829</v>
      </c>
      <c r="B411">
        <v>1080</v>
      </c>
      <c r="C411" s="3">
        <v>38584</v>
      </c>
      <c r="D411" s="5" t="str">
        <f>duplicity[[#This Row],[r_fighter_id]]&amp;"/"&amp;duplicity[[#This Row],[b_fighter_id]]&amp;duplicity[[#This Row],[date]]</f>
        <v>2829/108038584</v>
      </c>
      <c r="E411">
        <f>COUNTIF(duplicity[duplicitní texty],duplicity[[#This Row],[duplicitní texty]])</f>
        <v>1</v>
      </c>
      <c r="K411" s="13">
        <v>3249</v>
      </c>
      <c r="N411" s="19">
        <v>36847</v>
      </c>
      <c r="P411" s="17">
        <v>39249</v>
      </c>
      <c r="Q411" s="14">
        <v>26</v>
      </c>
    </row>
    <row r="412" spans="1:17">
      <c r="A412">
        <v>3178</v>
      </c>
      <c r="B412">
        <v>3221</v>
      </c>
      <c r="C412" s="3">
        <v>38584</v>
      </c>
      <c r="D412" s="5" t="str">
        <f>duplicity[[#This Row],[r_fighter_id]]&amp;"/"&amp;duplicity[[#This Row],[b_fighter_id]]&amp;duplicity[[#This Row],[date]]</f>
        <v>3178/322138584</v>
      </c>
      <c r="E412">
        <f>COUNTIF(duplicity[duplicitní texty],duplicity[[#This Row],[duplicitní texty]])</f>
        <v>1</v>
      </c>
      <c r="K412" s="15">
        <v>2117</v>
      </c>
      <c r="N412" s="19">
        <v>41521</v>
      </c>
      <c r="P412" s="18">
        <v>37015</v>
      </c>
      <c r="Q412" s="16">
        <v>36</v>
      </c>
    </row>
    <row r="413" spans="1:17">
      <c r="A413">
        <v>3097</v>
      </c>
      <c r="B413">
        <v>3284</v>
      </c>
      <c r="C413" s="3">
        <v>38584</v>
      </c>
      <c r="D413" s="5" t="str">
        <f>duplicity[[#This Row],[r_fighter_id]]&amp;"/"&amp;duplicity[[#This Row],[b_fighter_id]]&amp;duplicity[[#This Row],[date]]</f>
        <v>3097/328438584</v>
      </c>
      <c r="E413">
        <f>COUNTIF(duplicity[duplicitní texty],duplicity[[#This Row],[duplicitní texty]])</f>
        <v>1</v>
      </c>
      <c r="K413" s="13">
        <v>616</v>
      </c>
      <c r="N413" s="19">
        <v>39767</v>
      </c>
      <c r="P413" s="17">
        <v>39000</v>
      </c>
      <c r="Q413" s="14">
        <v>69</v>
      </c>
    </row>
    <row r="414" spans="1:17">
      <c r="A414">
        <v>652</v>
      </c>
      <c r="B414">
        <v>3335</v>
      </c>
      <c r="C414" s="3">
        <v>38584</v>
      </c>
      <c r="D414" s="5" t="str">
        <f>duplicity[[#This Row],[r_fighter_id]]&amp;"/"&amp;duplicity[[#This Row],[b_fighter_id]]&amp;duplicity[[#This Row],[date]]</f>
        <v>652/333538584</v>
      </c>
      <c r="E414">
        <f>COUNTIF(duplicity[duplicitní texty],duplicity[[#This Row],[duplicitní texty]])</f>
        <v>1</v>
      </c>
      <c r="K414" s="15">
        <v>2025</v>
      </c>
      <c r="N414" s="19">
        <v>41251</v>
      </c>
      <c r="P414" s="17">
        <v>36847</v>
      </c>
      <c r="Q414" s="14">
        <v>36</v>
      </c>
    </row>
    <row r="415" spans="1:17">
      <c r="A415">
        <v>1833</v>
      </c>
      <c r="B415">
        <v>791</v>
      </c>
      <c r="C415" s="3">
        <v>38584</v>
      </c>
      <c r="D415" s="5" t="str">
        <f>duplicity[[#This Row],[r_fighter_id]]&amp;"/"&amp;duplicity[[#This Row],[b_fighter_id]]&amp;duplicity[[#This Row],[date]]</f>
        <v>1833/79138584</v>
      </c>
      <c r="E415">
        <f>COUNTIF(duplicity[duplicitní texty],duplicity[[#This Row],[duplicitní texty]])</f>
        <v>1</v>
      </c>
      <c r="K415" s="15">
        <v>3491</v>
      </c>
      <c r="N415" s="19">
        <v>40391</v>
      </c>
      <c r="P415" s="18">
        <v>41521</v>
      </c>
      <c r="Q415" s="16">
        <v>123</v>
      </c>
    </row>
    <row r="416" spans="1:17">
      <c r="A416">
        <v>1458</v>
      </c>
      <c r="B416">
        <v>1969</v>
      </c>
      <c r="C416" s="3">
        <v>38584</v>
      </c>
      <c r="D416" s="5" t="str">
        <f>duplicity[[#This Row],[r_fighter_id]]&amp;"/"&amp;duplicity[[#This Row],[b_fighter_id]]&amp;duplicity[[#This Row],[date]]</f>
        <v>1458/196938584</v>
      </c>
      <c r="E416">
        <f>COUNTIF(duplicity[duplicitní texty],duplicity[[#This Row],[duplicitní texty]])</f>
        <v>1</v>
      </c>
      <c r="K416" s="15">
        <v>1918</v>
      </c>
      <c r="N416" s="19">
        <v>40954</v>
      </c>
      <c r="P416" s="17">
        <v>39767</v>
      </c>
      <c r="Q416" s="14">
        <v>1</v>
      </c>
    </row>
    <row r="417" spans="1:17">
      <c r="A417">
        <v>2569</v>
      </c>
      <c r="B417">
        <v>1881</v>
      </c>
      <c r="C417" s="3">
        <v>38584</v>
      </c>
      <c r="D417" s="5" t="str">
        <f>duplicity[[#This Row],[r_fighter_id]]&amp;"/"&amp;duplicity[[#This Row],[b_fighter_id]]&amp;duplicity[[#This Row],[date]]</f>
        <v>2569/188138584</v>
      </c>
      <c r="E417">
        <f>COUNTIF(duplicity[duplicitní texty],duplicity[[#This Row],[duplicitní texty]])</f>
        <v>1</v>
      </c>
      <c r="K417" s="13">
        <v>1218</v>
      </c>
      <c r="N417" s="19">
        <v>40803</v>
      </c>
      <c r="P417" s="17">
        <v>41251</v>
      </c>
      <c r="Q417" s="14">
        <v>128</v>
      </c>
    </row>
    <row r="418" spans="1:17">
      <c r="A418">
        <v>3364</v>
      </c>
      <c r="B418">
        <v>2897</v>
      </c>
      <c r="C418" s="3">
        <v>38628</v>
      </c>
      <c r="D418" s="5" t="str">
        <f>duplicity[[#This Row],[r_fighter_id]]&amp;"/"&amp;duplicity[[#This Row],[b_fighter_id]]&amp;duplicity[[#This Row],[date]]</f>
        <v>3364/289738628</v>
      </c>
      <c r="E418">
        <f>COUNTIF(duplicity[duplicitní texty],duplicity[[#This Row],[duplicitní texty]])</f>
        <v>1</v>
      </c>
      <c r="K418" s="15">
        <v>3050</v>
      </c>
      <c r="N418" s="19">
        <v>40698</v>
      </c>
      <c r="P418" s="18">
        <v>40391</v>
      </c>
      <c r="Q418" s="16">
        <v>116</v>
      </c>
    </row>
    <row r="419" spans="1:17">
      <c r="A419">
        <v>1772</v>
      </c>
      <c r="B419">
        <v>762</v>
      </c>
      <c r="C419" s="3">
        <v>38628</v>
      </c>
      <c r="D419" s="5" t="str">
        <f>duplicity[[#This Row],[r_fighter_id]]&amp;"/"&amp;duplicity[[#This Row],[b_fighter_id]]&amp;duplicity[[#This Row],[date]]</f>
        <v>1772/76238628</v>
      </c>
      <c r="E419">
        <f>COUNTIF(duplicity[duplicitní texty],duplicity[[#This Row],[duplicitní texty]])</f>
        <v>1</v>
      </c>
      <c r="K419" s="15">
        <v>1850</v>
      </c>
      <c r="N419" s="19">
        <v>38507</v>
      </c>
      <c r="P419" s="17">
        <v>40954</v>
      </c>
      <c r="Q419" s="14">
        <v>137</v>
      </c>
    </row>
    <row r="420" spans="1:17">
      <c r="A420">
        <v>982</v>
      </c>
      <c r="B420">
        <v>1750</v>
      </c>
      <c r="C420" s="3">
        <v>38628</v>
      </c>
      <c r="D420" s="5" t="str">
        <f>duplicity[[#This Row],[r_fighter_id]]&amp;"/"&amp;duplicity[[#This Row],[b_fighter_id]]&amp;duplicity[[#This Row],[date]]</f>
        <v>982/175038628</v>
      </c>
      <c r="E420">
        <f>COUNTIF(duplicity[duplicitní texty],duplicity[[#This Row],[duplicitní texty]])</f>
        <v>1</v>
      </c>
      <c r="K420" s="13">
        <v>27</v>
      </c>
      <c r="N420" s="19">
        <v>37890</v>
      </c>
      <c r="P420" s="18">
        <v>40803</v>
      </c>
      <c r="Q420" s="16">
        <v>141</v>
      </c>
    </row>
    <row r="421" spans="1:17">
      <c r="A421">
        <v>972</v>
      </c>
      <c r="B421">
        <v>84</v>
      </c>
      <c r="C421" s="3">
        <v>38628</v>
      </c>
      <c r="D421" s="5" t="str">
        <f>duplicity[[#This Row],[r_fighter_id]]&amp;"/"&amp;duplicity[[#This Row],[b_fighter_id]]&amp;duplicity[[#This Row],[date]]</f>
        <v>972/8438628</v>
      </c>
      <c r="E421">
        <f>COUNTIF(duplicity[duplicitní texty],duplicity[[#This Row],[duplicitní texty]])</f>
        <v>1</v>
      </c>
      <c r="K421" s="15">
        <v>1194</v>
      </c>
      <c r="N421" s="19">
        <v>40817</v>
      </c>
      <c r="P421" s="18">
        <v>40698</v>
      </c>
      <c r="Q421" s="16">
        <v>1</v>
      </c>
    </row>
    <row r="422" spans="1:17">
      <c r="A422">
        <v>956</v>
      </c>
      <c r="B422">
        <v>1690</v>
      </c>
      <c r="C422" s="3">
        <v>38628</v>
      </c>
      <c r="D422" s="5" t="str">
        <f>duplicity[[#This Row],[r_fighter_id]]&amp;"/"&amp;duplicity[[#This Row],[b_fighter_id]]&amp;duplicity[[#This Row],[date]]</f>
        <v>956/169038628</v>
      </c>
      <c r="E422">
        <f>COUNTIF(duplicity[duplicitní texty],duplicity[[#This Row],[duplicitní texty]])</f>
        <v>1</v>
      </c>
      <c r="K422" s="13">
        <v>3459</v>
      </c>
      <c r="N422" s="19">
        <v>38017</v>
      </c>
      <c r="P422" s="18">
        <v>41916</v>
      </c>
      <c r="Q422" s="16">
        <v>105</v>
      </c>
    </row>
    <row r="423" spans="1:17">
      <c r="A423">
        <v>1163</v>
      </c>
      <c r="B423">
        <v>1350</v>
      </c>
      <c r="C423" s="3">
        <v>38628</v>
      </c>
      <c r="D423" s="5" t="str">
        <f>duplicity[[#This Row],[r_fighter_id]]&amp;"/"&amp;duplicity[[#This Row],[b_fighter_id]]&amp;duplicity[[#This Row],[date]]</f>
        <v>1163/135038628</v>
      </c>
      <c r="E423">
        <f>COUNTIF(duplicity[duplicitní texty],duplicity[[#This Row],[duplicitní texty]])</f>
        <v>1</v>
      </c>
      <c r="K423" s="13">
        <v>290</v>
      </c>
      <c r="N423" s="19">
        <v>37450</v>
      </c>
      <c r="P423" s="17">
        <v>38507</v>
      </c>
      <c r="Q423" s="14">
        <v>36</v>
      </c>
    </row>
    <row r="424" spans="1:17">
      <c r="A424">
        <v>1848</v>
      </c>
      <c r="B424">
        <v>3203</v>
      </c>
      <c r="C424" s="3">
        <v>38628</v>
      </c>
      <c r="D424" s="5" t="str">
        <f>duplicity[[#This Row],[r_fighter_id]]&amp;"/"&amp;duplicity[[#This Row],[b_fighter_id]]&amp;duplicity[[#This Row],[date]]</f>
        <v>1848/320338628</v>
      </c>
      <c r="E424">
        <f>COUNTIF(duplicity[duplicitní texty],duplicity[[#This Row],[duplicitní texty]])</f>
        <v>1</v>
      </c>
      <c r="K424" s="15">
        <v>1083</v>
      </c>
      <c r="N424" s="19">
        <v>38983</v>
      </c>
      <c r="P424" s="18">
        <v>37890</v>
      </c>
      <c r="Q424" s="16">
        <v>1</v>
      </c>
    </row>
    <row r="425" spans="1:17">
      <c r="A425">
        <v>134</v>
      </c>
      <c r="B425">
        <v>400</v>
      </c>
      <c r="C425" s="3">
        <v>38632</v>
      </c>
      <c r="D425" s="5" t="str">
        <f>duplicity[[#This Row],[r_fighter_id]]&amp;"/"&amp;duplicity[[#This Row],[b_fighter_id]]&amp;duplicity[[#This Row],[date]]</f>
        <v>134/40038632</v>
      </c>
      <c r="E425">
        <f>COUNTIF(duplicity[duplicitní texty],duplicity[[#This Row],[duplicitní texty]])</f>
        <v>1</v>
      </c>
      <c r="K425" s="15">
        <v>665</v>
      </c>
      <c r="N425" s="19">
        <v>38458</v>
      </c>
      <c r="P425" s="17">
        <v>40817</v>
      </c>
      <c r="Q425" s="14">
        <v>23</v>
      </c>
    </row>
    <row r="426" spans="1:17">
      <c r="A426">
        <v>657</v>
      </c>
      <c r="B426">
        <v>1706</v>
      </c>
      <c r="C426" s="3">
        <v>38632</v>
      </c>
      <c r="D426" s="5" t="str">
        <f>duplicity[[#This Row],[r_fighter_id]]&amp;"/"&amp;duplicity[[#This Row],[b_fighter_id]]&amp;duplicity[[#This Row],[date]]</f>
        <v>657/170638632</v>
      </c>
      <c r="E426">
        <f>COUNTIF(duplicity[duplicitní texty],duplicity[[#This Row],[duplicitní texty]])</f>
        <v>1</v>
      </c>
      <c r="K426" s="13">
        <v>43</v>
      </c>
      <c r="N426" s="19">
        <v>37197</v>
      </c>
      <c r="P426" s="18">
        <v>38017</v>
      </c>
      <c r="Q426" s="16">
        <v>1</v>
      </c>
    </row>
    <row r="427" spans="1:17">
      <c r="A427">
        <v>2679</v>
      </c>
      <c r="B427">
        <v>1887</v>
      </c>
      <c r="C427" s="3">
        <v>38632</v>
      </c>
      <c r="D427" s="5" t="str">
        <f>duplicity[[#This Row],[r_fighter_id]]&amp;"/"&amp;duplicity[[#This Row],[b_fighter_id]]&amp;duplicity[[#This Row],[date]]</f>
        <v>2679/188738632</v>
      </c>
      <c r="E427">
        <f>COUNTIF(duplicity[duplicitní texty],duplicity[[#This Row],[duplicitní texty]])</f>
        <v>1</v>
      </c>
      <c r="K427" s="15">
        <v>2459</v>
      </c>
      <c r="N427" s="19">
        <v>38675</v>
      </c>
      <c r="P427" s="17">
        <v>37450</v>
      </c>
      <c r="Q427" s="14">
        <v>70</v>
      </c>
    </row>
    <row r="428" spans="1:17">
      <c r="A428">
        <v>2690</v>
      </c>
      <c r="B428">
        <v>1251</v>
      </c>
      <c r="C428" s="3">
        <v>38632</v>
      </c>
      <c r="D428" s="5" t="str">
        <f>duplicity[[#This Row],[r_fighter_id]]&amp;"/"&amp;duplicity[[#This Row],[b_fighter_id]]&amp;duplicity[[#This Row],[date]]</f>
        <v>2690/125138632</v>
      </c>
      <c r="E428">
        <f>COUNTIF(duplicity[duplicitní texty],duplicity[[#This Row],[duplicitní texty]])</f>
        <v>1</v>
      </c>
      <c r="K428" s="13">
        <v>641</v>
      </c>
      <c r="N428" s="19">
        <v>42924</v>
      </c>
      <c r="P428" s="18">
        <v>38983</v>
      </c>
      <c r="Q428" s="16">
        <v>63</v>
      </c>
    </row>
    <row r="429" spans="1:17">
      <c r="A429">
        <v>1206</v>
      </c>
      <c r="B429">
        <v>3012</v>
      </c>
      <c r="C429" s="3">
        <v>38632</v>
      </c>
      <c r="D429" s="5" t="str">
        <f>duplicity[[#This Row],[r_fighter_id]]&amp;"/"&amp;duplicity[[#This Row],[b_fighter_id]]&amp;duplicity[[#This Row],[date]]</f>
        <v>1206/301238632</v>
      </c>
      <c r="E429">
        <f>COUNTIF(duplicity[duplicitní texty],duplicity[[#This Row],[duplicitní texty]])</f>
        <v>1</v>
      </c>
      <c r="K429" s="15">
        <v>3425</v>
      </c>
      <c r="N429" s="19">
        <v>39403</v>
      </c>
      <c r="P429" s="18">
        <v>38458</v>
      </c>
      <c r="Q429" s="16">
        <v>1</v>
      </c>
    </row>
    <row r="430" spans="1:17">
      <c r="A430">
        <v>3049</v>
      </c>
      <c r="B430">
        <v>3056</v>
      </c>
      <c r="C430" s="3">
        <v>38632</v>
      </c>
      <c r="D430" s="5" t="str">
        <f>duplicity[[#This Row],[r_fighter_id]]&amp;"/"&amp;duplicity[[#This Row],[b_fighter_id]]&amp;duplicity[[#This Row],[date]]</f>
        <v>3049/305638632</v>
      </c>
      <c r="E430">
        <f>COUNTIF(duplicity[duplicitní texty],duplicity[[#This Row],[duplicitní texty]])</f>
        <v>1</v>
      </c>
      <c r="K430" s="13">
        <v>343</v>
      </c>
      <c r="N430" s="19">
        <v>39107</v>
      </c>
      <c r="P430" s="17">
        <v>37197</v>
      </c>
      <c r="Q430" s="14">
        <v>1</v>
      </c>
    </row>
    <row r="431" spans="1:17">
      <c r="A431">
        <v>1358</v>
      </c>
      <c r="B431">
        <v>1066</v>
      </c>
      <c r="C431" s="3">
        <v>38632</v>
      </c>
      <c r="D431" s="5" t="str">
        <f>duplicity[[#This Row],[r_fighter_id]]&amp;"/"&amp;duplicity[[#This Row],[b_fighter_id]]&amp;duplicity[[#This Row],[date]]</f>
        <v>1358/106638632</v>
      </c>
      <c r="E431">
        <f>COUNTIF(duplicity[duplicitní texty],duplicity[[#This Row],[duplicitní texty]])</f>
        <v>1</v>
      </c>
      <c r="K431" s="15">
        <v>1470</v>
      </c>
      <c r="N431" s="19">
        <v>39228</v>
      </c>
      <c r="P431" s="17">
        <v>38675</v>
      </c>
      <c r="Q431" s="14">
        <v>1</v>
      </c>
    </row>
    <row r="432" spans="1:17">
      <c r="A432">
        <v>1227</v>
      </c>
      <c r="B432">
        <v>706</v>
      </c>
      <c r="C432" s="3">
        <v>38661</v>
      </c>
      <c r="D432" s="5" t="str">
        <f>duplicity[[#This Row],[r_fighter_id]]&amp;"/"&amp;duplicity[[#This Row],[b_fighter_id]]&amp;duplicity[[#This Row],[date]]</f>
        <v>1227/70638661</v>
      </c>
      <c r="E432">
        <f>COUNTIF(duplicity[duplicitní texty],duplicity[[#This Row],[duplicitní texty]])</f>
        <v>1</v>
      </c>
      <c r="K432" s="15">
        <v>2988</v>
      </c>
      <c r="N432" s="19">
        <v>38388</v>
      </c>
      <c r="P432" s="17">
        <v>42924</v>
      </c>
      <c r="Q432" s="14">
        <v>1</v>
      </c>
    </row>
    <row r="433" spans="1:17">
      <c r="A433">
        <v>2829</v>
      </c>
      <c r="B433">
        <v>769</v>
      </c>
      <c r="C433" s="3">
        <v>38661</v>
      </c>
      <c r="D433" s="5" t="str">
        <f>duplicity[[#This Row],[r_fighter_id]]&amp;"/"&amp;duplicity[[#This Row],[b_fighter_id]]&amp;duplicity[[#This Row],[date]]</f>
        <v>2829/76938661</v>
      </c>
      <c r="E433">
        <f>COUNTIF(duplicity[duplicitní texty],duplicity[[#This Row],[duplicitní texty]])</f>
        <v>1</v>
      </c>
      <c r="K433" s="13">
        <v>2041</v>
      </c>
      <c r="N433" s="19">
        <v>38955</v>
      </c>
      <c r="P433" s="18">
        <v>39403</v>
      </c>
      <c r="Q433" s="16">
        <v>9</v>
      </c>
    </row>
    <row r="434" spans="1:17">
      <c r="A434">
        <v>1494</v>
      </c>
      <c r="B434">
        <v>2893</v>
      </c>
      <c r="C434" s="3">
        <v>38661</v>
      </c>
      <c r="D434" s="5" t="str">
        <f>duplicity[[#This Row],[r_fighter_id]]&amp;"/"&amp;duplicity[[#This Row],[b_fighter_id]]&amp;duplicity[[#This Row],[date]]</f>
        <v>1494/289338661</v>
      </c>
      <c r="E434">
        <f>COUNTIF(duplicity[duplicitní texty],duplicity[[#This Row],[duplicitní texty]])</f>
        <v>1</v>
      </c>
      <c r="K434" s="15">
        <v>2520</v>
      </c>
      <c r="N434" s="19">
        <v>38079</v>
      </c>
      <c r="P434" s="18">
        <v>39107</v>
      </c>
      <c r="Q434" s="16">
        <v>69</v>
      </c>
    </row>
    <row r="435" spans="1:17">
      <c r="A435">
        <v>986</v>
      </c>
      <c r="B435">
        <v>613</v>
      </c>
      <c r="C435" s="3">
        <v>38661</v>
      </c>
      <c r="D435" s="5" t="str">
        <f>duplicity[[#This Row],[r_fighter_id]]&amp;"/"&amp;duplicity[[#This Row],[b_fighter_id]]&amp;duplicity[[#This Row],[date]]</f>
        <v>986/61338661</v>
      </c>
      <c r="E435">
        <f>COUNTIF(duplicity[duplicitní texty],duplicity[[#This Row],[duplicitní texty]])</f>
        <v>1</v>
      </c>
      <c r="K435" s="13">
        <v>1243</v>
      </c>
      <c r="N435" s="19">
        <v>40845</v>
      </c>
      <c r="P435" s="18">
        <v>39228</v>
      </c>
      <c r="Q435" s="16">
        <v>1</v>
      </c>
    </row>
    <row r="436" spans="1:17">
      <c r="A436">
        <v>407</v>
      </c>
      <c r="B436">
        <v>2198</v>
      </c>
      <c r="C436" s="3">
        <v>38661</v>
      </c>
      <c r="D436" s="5" t="str">
        <f>duplicity[[#This Row],[r_fighter_id]]&amp;"/"&amp;duplicity[[#This Row],[b_fighter_id]]&amp;duplicity[[#This Row],[date]]</f>
        <v>407/219838661</v>
      </c>
      <c r="E436">
        <f>COUNTIF(duplicity[duplicitní texty],duplicity[[#This Row],[duplicitní texty]])</f>
        <v>1</v>
      </c>
      <c r="K436" s="15">
        <v>998</v>
      </c>
      <c r="N436" s="19">
        <v>36686</v>
      </c>
      <c r="P436" s="17">
        <v>38388</v>
      </c>
      <c r="Q436" s="14">
        <v>1</v>
      </c>
    </row>
    <row r="437" spans="1:17">
      <c r="A437">
        <v>84</v>
      </c>
      <c r="B437">
        <v>524</v>
      </c>
      <c r="C437" s="3">
        <v>38675</v>
      </c>
      <c r="D437" s="5" t="str">
        <f>duplicity[[#This Row],[r_fighter_id]]&amp;"/"&amp;duplicity[[#This Row],[b_fighter_id]]&amp;duplicity[[#This Row],[date]]</f>
        <v>84/52438675</v>
      </c>
      <c r="E437">
        <f>COUNTIF(duplicity[duplicitní texty],duplicity[[#This Row],[duplicitní texty]])</f>
        <v>1</v>
      </c>
      <c r="K437" s="15">
        <v>2332</v>
      </c>
      <c r="N437" s="19">
        <v>39333</v>
      </c>
      <c r="P437" s="17">
        <v>38955</v>
      </c>
      <c r="Q437" s="14">
        <v>1</v>
      </c>
    </row>
    <row r="438" spans="1:17">
      <c r="A438">
        <v>3097</v>
      </c>
      <c r="B438">
        <v>2952</v>
      </c>
      <c r="C438" s="3">
        <v>38675</v>
      </c>
      <c r="D438" s="5" t="str">
        <f>duplicity[[#This Row],[r_fighter_id]]&amp;"/"&amp;duplicity[[#This Row],[b_fighter_id]]&amp;duplicity[[#This Row],[date]]</f>
        <v>3097/295238675</v>
      </c>
      <c r="E438">
        <f>COUNTIF(duplicity[duplicitní texty],duplicity[[#This Row],[duplicitní texty]])</f>
        <v>1</v>
      </c>
      <c r="K438" s="15">
        <v>551</v>
      </c>
      <c r="N438" s="19">
        <v>40769</v>
      </c>
      <c r="P438" s="17">
        <v>38079</v>
      </c>
      <c r="Q438" s="14">
        <v>1</v>
      </c>
    </row>
    <row r="439" spans="1:17">
      <c r="A439">
        <v>1140</v>
      </c>
      <c r="B439">
        <v>1558</v>
      </c>
      <c r="C439" s="3">
        <v>38675</v>
      </c>
      <c r="D439" s="5" t="str">
        <f>duplicity[[#This Row],[r_fighter_id]]&amp;"/"&amp;duplicity[[#This Row],[b_fighter_id]]&amp;duplicity[[#This Row],[date]]</f>
        <v>1140/155838675</v>
      </c>
      <c r="E439">
        <f>COUNTIF(duplicity[duplicitní texty],duplicity[[#This Row],[duplicitní texty]])</f>
        <v>1</v>
      </c>
      <c r="K439" s="13">
        <v>3243</v>
      </c>
      <c r="N439" s="19">
        <v>40229</v>
      </c>
      <c r="P439" s="17">
        <v>40845</v>
      </c>
      <c r="Q439" s="14">
        <v>1</v>
      </c>
    </row>
    <row r="440" spans="1:17">
      <c r="A440">
        <v>1419</v>
      </c>
      <c r="B440">
        <v>2679</v>
      </c>
      <c r="C440" s="3">
        <v>38675</v>
      </c>
      <c r="D440" s="5" t="str">
        <f>duplicity[[#This Row],[r_fighter_id]]&amp;"/"&amp;duplicity[[#This Row],[b_fighter_id]]&amp;duplicity[[#This Row],[date]]</f>
        <v>1419/267938675</v>
      </c>
      <c r="E440">
        <f>COUNTIF(duplicity[duplicitní texty],duplicity[[#This Row],[duplicitní texty]])</f>
        <v>1</v>
      </c>
      <c r="K440" s="13">
        <v>3153</v>
      </c>
      <c r="N440" s="19">
        <v>39270</v>
      </c>
      <c r="P440" s="17">
        <v>36686</v>
      </c>
      <c r="Q440" s="14">
        <v>157</v>
      </c>
    </row>
    <row r="441" spans="1:17">
      <c r="A441">
        <v>1006</v>
      </c>
      <c r="B441">
        <v>2597</v>
      </c>
      <c r="C441" s="3">
        <v>38675</v>
      </c>
      <c r="D441" s="5" t="str">
        <f>duplicity[[#This Row],[r_fighter_id]]&amp;"/"&amp;duplicity[[#This Row],[b_fighter_id]]&amp;duplicity[[#This Row],[date]]</f>
        <v>1006/259738675</v>
      </c>
      <c r="E441">
        <f>COUNTIF(duplicity[duplicitní texty],duplicity[[#This Row],[duplicitní texty]])</f>
        <v>1</v>
      </c>
      <c r="K441" s="15">
        <v>624</v>
      </c>
      <c r="N441" s="19">
        <v>39984</v>
      </c>
      <c r="P441" s="17">
        <v>39333</v>
      </c>
      <c r="Q441" s="14">
        <v>70</v>
      </c>
    </row>
    <row r="442" spans="1:17">
      <c r="A442">
        <v>3243</v>
      </c>
      <c r="B442">
        <v>3502</v>
      </c>
      <c r="C442" s="3">
        <v>38675</v>
      </c>
      <c r="D442" s="5" t="str">
        <f>duplicity[[#This Row],[r_fighter_id]]&amp;"/"&amp;duplicity[[#This Row],[b_fighter_id]]&amp;duplicity[[#This Row],[date]]</f>
        <v>3243/350238675</v>
      </c>
      <c r="E442">
        <f>COUNTIF(duplicity[duplicitní texty],duplicity[[#This Row],[duplicitní texty]])</f>
        <v>1</v>
      </c>
      <c r="K442" s="13">
        <v>540</v>
      </c>
      <c r="N442" s="19">
        <v>39480</v>
      </c>
      <c r="P442" s="17">
        <v>40769</v>
      </c>
      <c r="Q442" s="14">
        <v>107</v>
      </c>
    </row>
    <row r="443" spans="1:17">
      <c r="A443">
        <v>1399</v>
      </c>
      <c r="B443">
        <v>2569</v>
      </c>
      <c r="C443" s="3">
        <v>38675</v>
      </c>
      <c r="D443" s="5" t="str">
        <f>duplicity[[#This Row],[r_fighter_id]]&amp;"/"&amp;duplicity[[#This Row],[b_fighter_id]]&amp;duplicity[[#This Row],[date]]</f>
        <v>1399/256938675</v>
      </c>
      <c r="E443">
        <f>COUNTIF(duplicity[duplicitní texty],duplicity[[#This Row],[duplicitní texty]])</f>
        <v>1</v>
      </c>
      <c r="K443" s="13">
        <v>1304</v>
      </c>
      <c r="N443" s="19">
        <v>40362</v>
      </c>
      <c r="P443" s="18">
        <v>40229</v>
      </c>
      <c r="Q443" s="16">
        <v>68</v>
      </c>
    </row>
    <row r="444" spans="1:17">
      <c r="A444">
        <v>1368</v>
      </c>
      <c r="B444">
        <v>2301</v>
      </c>
      <c r="C444" s="3">
        <v>38675</v>
      </c>
      <c r="D444" s="5" t="str">
        <f>duplicity[[#This Row],[r_fighter_id]]&amp;"/"&amp;duplicity[[#This Row],[b_fighter_id]]&amp;duplicity[[#This Row],[date]]</f>
        <v>1368/230138675</v>
      </c>
      <c r="E444">
        <f>COUNTIF(duplicity[duplicitní texty],duplicity[[#This Row],[duplicitní texty]])</f>
        <v>1</v>
      </c>
      <c r="K444" s="15">
        <v>685</v>
      </c>
      <c r="N444" s="19">
        <v>41111</v>
      </c>
      <c r="P444" s="17">
        <v>39270</v>
      </c>
      <c r="Q444" s="14">
        <v>56</v>
      </c>
    </row>
    <row r="445" spans="1:17">
      <c r="A445">
        <v>2290</v>
      </c>
      <c r="B445">
        <v>1227</v>
      </c>
      <c r="C445" s="3">
        <v>38733</v>
      </c>
      <c r="D445" s="5" t="str">
        <f>duplicity[[#This Row],[r_fighter_id]]&amp;"/"&amp;duplicity[[#This Row],[b_fighter_id]]&amp;duplicity[[#This Row],[date]]</f>
        <v>2290/122738733</v>
      </c>
      <c r="E445">
        <f>COUNTIF(duplicity[duplicitní texty],duplicity[[#This Row],[duplicitní texty]])</f>
        <v>1</v>
      </c>
      <c r="K445" s="13">
        <v>1196</v>
      </c>
      <c r="N445" s="19">
        <v>39739</v>
      </c>
      <c r="P445" s="17">
        <v>39984</v>
      </c>
      <c r="Q445" s="14">
        <v>1</v>
      </c>
    </row>
    <row r="446" spans="1:17">
      <c r="A446">
        <v>3178</v>
      </c>
      <c r="B446">
        <v>2975</v>
      </c>
      <c r="C446" s="3">
        <v>38733</v>
      </c>
      <c r="D446" s="5" t="str">
        <f>duplicity[[#This Row],[r_fighter_id]]&amp;"/"&amp;duplicity[[#This Row],[b_fighter_id]]&amp;duplicity[[#This Row],[date]]</f>
        <v>3178/297538733</v>
      </c>
      <c r="E446">
        <f>COUNTIF(duplicity[duplicitní texty],duplicity[[#This Row],[duplicitní texty]])</f>
        <v>1</v>
      </c>
      <c r="K446" s="15">
        <v>1351</v>
      </c>
      <c r="N446" s="19">
        <v>38780</v>
      </c>
      <c r="P446" s="18">
        <v>39480</v>
      </c>
      <c r="Q446" s="16">
        <v>1</v>
      </c>
    </row>
    <row r="447" spans="1:17">
      <c r="A447">
        <v>1772</v>
      </c>
      <c r="B447">
        <v>2690</v>
      </c>
      <c r="C447" s="3">
        <v>38733</v>
      </c>
      <c r="D447" s="5" t="str">
        <f>duplicity[[#This Row],[r_fighter_id]]&amp;"/"&amp;duplicity[[#This Row],[b_fighter_id]]&amp;duplicity[[#This Row],[date]]</f>
        <v>1772/269038733</v>
      </c>
      <c r="E447">
        <f>COUNTIF(duplicity[duplicitní texty],duplicity[[#This Row],[duplicitní texty]])</f>
        <v>1</v>
      </c>
      <c r="K447" s="15">
        <v>3078</v>
      </c>
      <c r="N447" s="19">
        <v>40852</v>
      </c>
      <c r="P447" s="18">
        <v>40362</v>
      </c>
      <c r="Q447" s="16">
        <v>1</v>
      </c>
    </row>
    <row r="448" spans="1:17">
      <c r="A448">
        <v>972</v>
      </c>
      <c r="B448">
        <v>2680</v>
      </c>
      <c r="C448" s="3">
        <v>38733</v>
      </c>
      <c r="D448" s="5" t="str">
        <f>duplicity[[#This Row],[r_fighter_id]]&amp;"/"&amp;duplicity[[#This Row],[b_fighter_id]]&amp;duplicity[[#This Row],[date]]</f>
        <v>972/268038733</v>
      </c>
      <c r="E448">
        <f>COUNTIF(duplicity[duplicitní texty],duplicity[[#This Row],[duplicitní texty]])</f>
        <v>1</v>
      </c>
      <c r="K448" s="15">
        <v>1313</v>
      </c>
      <c r="N448" s="19">
        <v>39746</v>
      </c>
      <c r="P448" s="17">
        <v>41111</v>
      </c>
      <c r="Q448" s="14">
        <v>54</v>
      </c>
    </row>
    <row r="449" spans="1:17">
      <c r="A449">
        <v>407</v>
      </c>
      <c r="B449">
        <v>956</v>
      </c>
      <c r="C449" s="3">
        <v>38733</v>
      </c>
      <c r="D449" s="5" t="str">
        <f>duplicity[[#This Row],[r_fighter_id]]&amp;"/"&amp;duplicity[[#This Row],[b_fighter_id]]&amp;duplicity[[#This Row],[date]]</f>
        <v>407/95638733</v>
      </c>
      <c r="E449">
        <f>COUNTIF(duplicity[duplicitní texty],duplicity[[#This Row],[duplicitní texty]])</f>
        <v>1</v>
      </c>
      <c r="K449" s="13">
        <v>208</v>
      </c>
      <c r="N449" s="19">
        <v>39081</v>
      </c>
      <c r="P449" s="17">
        <v>39739</v>
      </c>
      <c r="Q449" s="14">
        <v>150</v>
      </c>
    </row>
    <row r="450" spans="1:17">
      <c r="A450">
        <v>318</v>
      </c>
      <c r="B450">
        <v>1458</v>
      </c>
      <c r="C450" s="3">
        <v>38733</v>
      </c>
      <c r="D450" s="5" t="str">
        <f>duplicity[[#This Row],[r_fighter_id]]&amp;"/"&amp;duplicity[[#This Row],[b_fighter_id]]&amp;duplicity[[#This Row],[date]]</f>
        <v>318/145838733</v>
      </c>
      <c r="E450">
        <f>COUNTIF(duplicity[duplicitní texty],duplicity[[#This Row],[duplicitní texty]])</f>
        <v>1</v>
      </c>
      <c r="K450" s="15">
        <v>3012</v>
      </c>
      <c r="N450" s="19">
        <v>42273</v>
      </c>
      <c r="P450" s="18">
        <v>38780</v>
      </c>
      <c r="Q450" s="16">
        <v>1</v>
      </c>
    </row>
    <row r="451" spans="1:17">
      <c r="A451">
        <v>1876</v>
      </c>
      <c r="B451">
        <v>1163</v>
      </c>
      <c r="C451" s="3">
        <v>38733</v>
      </c>
      <c r="D451" s="5" t="str">
        <f>duplicity[[#This Row],[r_fighter_id]]&amp;"/"&amp;duplicity[[#This Row],[b_fighter_id]]&amp;duplicity[[#This Row],[date]]</f>
        <v>1876/116338733</v>
      </c>
      <c r="E451">
        <f>COUNTIF(duplicity[duplicitní texty],duplicity[[#This Row],[duplicitní texty]])</f>
        <v>1</v>
      </c>
      <c r="K451" s="13">
        <v>306</v>
      </c>
      <c r="N451" s="19">
        <v>36791</v>
      </c>
      <c r="P451" s="18">
        <v>40852</v>
      </c>
      <c r="Q451" s="16">
        <v>150</v>
      </c>
    </row>
    <row r="452" spans="1:17">
      <c r="A452">
        <v>3398</v>
      </c>
      <c r="B452">
        <v>1602</v>
      </c>
      <c r="C452" s="3">
        <v>38733</v>
      </c>
      <c r="D452" s="5" t="str">
        <f>duplicity[[#This Row],[r_fighter_id]]&amp;"/"&amp;duplicity[[#This Row],[b_fighter_id]]&amp;duplicity[[#This Row],[date]]</f>
        <v>3398/160238733</v>
      </c>
      <c r="E452">
        <f>COUNTIF(duplicity[duplicitní texty],duplicity[[#This Row],[duplicitní texty]])</f>
        <v>1</v>
      </c>
      <c r="K452" s="15">
        <v>430</v>
      </c>
      <c r="N452" s="19">
        <v>39375</v>
      </c>
      <c r="P452" s="17">
        <v>39746</v>
      </c>
      <c r="Q452" s="14">
        <v>139</v>
      </c>
    </row>
    <row r="453" spans="1:17">
      <c r="A453">
        <v>657</v>
      </c>
      <c r="B453">
        <v>2129</v>
      </c>
      <c r="C453" s="3">
        <v>38752</v>
      </c>
      <c r="D453" s="5" t="str">
        <f>duplicity[[#This Row],[r_fighter_id]]&amp;"/"&amp;duplicity[[#This Row],[b_fighter_id]]&amp;duplicity[[#This Row],[date]]</f>
        <v>657/212938752</v>
      </c>
      <c r="E453">
        <f>COUNTIF(duplicity[duplicitní texty],duplicity[[#This Row],[duplicitní texty]])</f>
        <v>1</v>
      </c>
      <c r="K453" s="13">
        <v>1680</v>
      </c>
      <c r="N453" s="19">
        <v>41769</v>
      </c>
      <c r="P453" s="18">
        <v>39081</v>
      </c>
      <c r="Q453" s="16">
        <v>1</v>
      </c>
    </row>
    <row r="454" spans="1:17">
      <c r="A454">
        <v>3364</v>
      </c>
      <c r="B454">
        <v>870</v>
      </c>
      <c r="C454" s="3">
        <v>38752</v>
      </c>
      <c r="D454" s="5" t="str">
        <f>duplicity[[#This Row],[r_fighter_id]]&amp;"/"&amp;duplicity[[#This Row],[b_fighter_id]]&amp;duplicity[[#This Row],[date]]</f>
        <v>3364/87038752</v>
      </c>
      <c r="E454">
        <f>COUNTIF(duplicity[duplicitní texty],duplicity[[#This Row],[duplicitní texty]])</f>
        <v>1</v>
      </c>
      <c r="K454" s="15">
        <v>797</v>
      </c>
      <c r="N454" s="19">
        <v>41020</v>
      </c>
      <c r="P454" s="18">
        <v>42273</v>
      </c>
      <c r="Q454" s="16">
        <v>117</v>
      </c>
    </row>
    <row r="455" spans="1:17">
      <c r="A455">
        <v>400</v>
      </c>
      <c r="B455">
        <v>46</v>
      </c>
      <c r="C455" s="3">
        <v>38752</v>
      </c>
      <c r="D455" s="5" t="str">
        <f>duplicity[[#This Row],[r_fighter_id]]&amp;"/"&amp;duplicity[[#This Row],[b_fighter_id]]&amp;duplicity[[#This Row],[date]]</f>
        <v>400/4638752</v>
      </c>
      <c r="E455">
        <f>COUNTIF(duplicity[duplicitní texty],duplicity[[#This Row],[duplicitní texty]])</f>
        <v>1</v>
      </c>
      <c r="K455" s="13">
        <v>2298</v>
      </c>
      <c r="N455" s="19">
        <v>41101</v>
      </c>
      <c r="P455" s="18">
        <v>36791</v>
      </c>
      <c r="Q455" s="16">
        <v>141</v>
      </c>
    </row>
    <row r="456" spans="1:17">
      <c r="A456">
        <v>1494</v>
      </c>
      <c r="B456">
        <v>3465</v>
      </c>
      <c r="C456" s="3">
        <v>38752</v>
      </c>
      <c r="D456" s="5" t="str">
        <f>duplicity[[#This Row],[r_fighter_id]]&amp;"/"&amp;duplicity[[#This Row],[b_fighter_id]]&amp;duplicity[[#This Row],[date]]</f>
        <v>1494/346538752</v>
      </c>
      <c r="E456">
        <f>COUNTIF(duplicity[duplicitní texty],duplicity[[#This Row],[duplicitní texty]])</f>
        <v>1</v>
      </c>
      <c r="K456" s="13">
        <v>1790</v>
      </c>
      <c r="N456" s="19">
        <v>42883</v>
      </c>
      <c r="P456" s="17">
        <v>39375</v>
      </c>
      <c r="Q456" s="14">
        <v>94</v>
      </c>
    </row>
    <row r="457" spans="1:17">
      <c r="A457">
        <v>2679</v>
      </c>
      <c r="B457">
        <v>769</v>
      </c>
      <c r="C457" s="3">
        <v>38752</v>
      </c>
      <c r="D457" s="5" t="str">
        <f>duplicity[[#This Row],[r_fighter_id]]&amp;"/"&amp;duplicity[[#This Row],[b_fighter_id]]&amp;duplicity[[#This Row],[date]]</f>
        <v>2679/76938752</v>
      </c>
      <c r="E457">
        <f>COUNTIF(duplicity[duplicitní texty],duplicity[[#This Row],[duplicitní texty]])</f>
        <v>1</v>
      </c>
      <c r="K457" s="13">
        <v>1006</v>
      </c>
      <c r="N457" s="19">
        <v>43036</v>
      </c>
      <c r="P457" s="18">
        <v>41769</v>
      </c>
      <c r="Q457" s="16">
        <v>94</v>
      </c>
    </row>
    <row r="458" spans="1:17">
      <c r="A458">
        <v>3049</v>
      </c>
      <c r="B458">
        <v>3335</v>
      </c>
      <c r="C458" s="3">
        <v>38752</v>
      </c>
      <c r="D458" s="5" t="str">
        <f>duplicity[[#This Row],[r_fighter_id]]&amp;"/"&amp;duplicity[[#This Row],[b_fighter_id]]&amp;duplicity[[#This Row],[date]]</f>
        <v>3049/333538752</v>
      </c>
      <c r="E458">
        <f>COUNTIF(duplicity[duplicitní texty],duplicity[[#This Row],[duplicitní texty]])</f>
        <v>1</v>
      </c>
      <c r="K458" s="13">
        <v>758</v>
      </c>
      <c r="N458" s="19">
        <v>42161</v>
      </c>
      <c r="P458" s="18">
        <v>41020</v>
      </c>
      <c r="Q458" s="16">
        <v>45</v>
      </c>
    </row>
    <row r="459" spans="1:17">
      <c r="A459">
        <v>2806</v>
      </c>
      <c r="B459">
        <v>3012</v>
      </c>
      <c r="C459" s="3">
        <v>38752</v>
      </c>
      <c r="D459" s="5" t="str">
        <f>duplicity[[#This Row],[r_fighter_id]]&amp;"/"&amp;duplicity[[#This Row],[b_fighter_id]]&amp;duplicity[[#This Row],[date]]</f>
        <v>2806/301238752</v>
      </c>
      <c r="E459">
        <f>COUNTIF(duplicity[duplicitní texty],duplicity[[#This Row],[duplicitní texty]])</f>
        <v>1</v>
      </c>
      <c r="K459" s="15">
        <v>390</v>
      </c>
      <c r="N459" s="19">
        <v>41721</v>
      </c>
      <c r="P459" s="18">
        <v>41101</v>
      </c>
      <c r="Q459" s="16">
        <v>83</v>
      </c>
    </row>
    <row r="460" spans="1:17">
      <c r="A460">
        <v>2163</v>
      </c>
      <c r="B460">
        <v>1358</v>
      </c>
      <c r="C460" s="3">
        <v>38752</v>
      </c>
      <c r="D460" s="5" t="str">
        <f>duplicity[[#This Row],[r_fighter_id]]&amp;"/"&amp;duplicity[[#This Row],[b_fighter_id]]&amp;duplicity[[#This Row],[date]]</f>
        <v>2163/135838752</v>
      </c>
      <c r="E460">
        <f>COUNTIF(duplicity[duplicitní texty],duplicity[[#This Row],[duplicitní texty]])</f>
        <v>1</v>
      </c>
      <c r="K460" s="13">
        <v>1418</v>
      </c>
      <c r="N460" s="19">
        <v>38451</v>
      </c>
      <c r="P460" s="17">
        <v>42883</v>
      </c>
      <c r="Q460" s="14">
        <v>86</v>
      </c>
    </row>
    <row r="461" spans="1:17">
      <c r="A461">
        <v>3097</v>
      </c>
      <c r="B461">
        <v>2485</v>
      </c>
      <c r="C461" s="3">
        <v>38780</v>
      </c>
      <c r="D461" s="5" t="str">
        <f>duplicity[[#This Row],[r_fighter_id]]&amp;"/"&amp;duplicity[[#This Row],[b_fighter_id]]&amp;duplicity[[#This Row],[date]]</f>
        <v>3097/248538780</v>
      </c>
      <c r="E461">
        <f>COUNTIF(duplicity[duplicitní texty],duplicity[[#This Row],[duplicitní texty]])</f>
        <v>1</v>
      </c>
      <c r="K461" s="15">
        <v>482</v>
      </c>
      <c r="N461" s="19">
        <v>43435</v>
      </c>
      <c r="P461" s="17">
        <v>43036</v>
      </c>
      <c r="Q461" s="14">
        <v>6</v>
      </c>
    </row>
    <row r="462" spans="1:17">
      <c r="A462">
        <v>3142</v>
      </c>
      <c r="B462">
        <v>972</v>
      </c>
      <c r="C462" s="3">
        <v>38780</v>
      </c>
      <c r="D462" s="5" t="str">
        <f>duplicity[[#This Row],[r_fighter_id]]&amp;"/"&amp;duplicity[[#This Row],[b_fighter_id]]&amp;duplicity[[#This Row],[date]]</f>
        <v>3142/97238780</v>
      </c>
      <c r="E462">
        <f>COUNTIF(duplicity[duplicitní texty],duplicity[[#This Row],[duplicitní texty]])</f>
        <v>1</v>
      </c>
      <c r="K462" s="13">
        <v>3033</v>
      </c>
      <c r="N462" s="19">
        <v>41664</v>
      </c>
      <c r="P462" s="17">
        <v>42161</v>
      </c>
      <c r="Q462" s="14">
        <v>141</v>
      </c>
    </row>
    <row r="463" spans="1:17">
      <c r="A463">
        <v>1387</v>
      </c>
      <c r="B463">
        <v>864</v>
      </c>
      <c r="C463" s="3">
        <v>38780</v>
      </c>
      <c r="D463" s="5" t="str">
        <f>duplicity[[#This Row],[r_fighter_id]]&amp;"/"&amp;duplicity[[#This Row],[b_fighter_id]]&amp;duplicity[[#This Row],[date]]</f>
        <v>1387/86438780</v>
      </c>
      <c r="E463">
        <f>COUNTIF(duplicity[duplicitní texty],duplicity[[#This Row],[duplicitní texty]])</f>
        <v>1</v>
      </c>
      <c r="K463" s="15">
        <v>447</v>
      </c>
      <c r="N463" s="19">
        <v>42315</v>
      </c>
      <c r="P463" s="17">
        <v>41721</v>
      </c>
      <c r="Q463" s="14">
        <v>46</v>
      </c>
    </row>
    <row r="464" spans="1:17">
      <c r="A464">
        <v>1006</v>
      </c>
      <c r="B464">
        <v>1848</v>
      </c>
      <c r="C464" s="3">
        <v>38780</v>
      </c>
      <c r="D464" s="5" t="str">
        <f>duplicity[[#This Row],[r_fighter_id]]&amp;"/"&amp;duplicity[[#This Row],[b_fighter_id]]&amp;duplicity[[#This Row],[date]]</f>
        <v>1006/184838780</v>
      </c>
      <c r="E464">
        <f>COUNTIF(duplicity[duplicitní texty],duplicity[[#This Row],[duplicitní texty]])</f>
        <v>1</v>
      </c>
      <c r="K464" s="13">
        <v>3452</v>
      </c>
      <c r="N464" s="19">
        <v>41566</v>
      </c>
      <c r="P464" s="18">
        <v>38451</v>
      </c>
      <c r="Q464" s="16">
        <v>1</v>
      </c>
    </row>
    <row r="465" spans="1:17">
      <c r="A465">
        <v>1958</v>
      </c>
      <c r="B465">
        <v>791</v>
      </c>
      <c r="C465" s="3">
        <v>38780</v>
      </c>
      <c r="D465" s="5" t="str">
        <f>duplicity[[#This Row],[r_fighter_id]]&amp;"/"&amp;duplicity[[#This Row],[b_fighter_id]]&amp;duplicity[[#This Row],[date]]</f>
        <v>1958/79138780</v>
      </c>
      <c r="E465">
        <f>COUNTIF(duplicity[duplicitní texty],duplicity[[#This Row],[duplicitní texty]])</f>
        <v>1</v>
      </c>
      <c r="K465" s="13">
        <v>2128</v>
      </c>
      <c r="N465" s="19">
        <v>43722</v>
      </c>
      <c r="P465" s="17">
        <v>43435</v>
      </c>
      <c r="Q465" s="14">
        <v>43</v>
      </c>
    </row>
    <row r="466" spans="1:17">
      <c r="A466">
        <v>3176</v>
      </c>
      <c r="B466">
        <v>3379</v>
      </c>
      <c r="C466" s="3">
        <v>38780</v>
      </c>
      <c r="D466" s="5" t="str">
        <f>duplicity[[#This Row],[r_fighter_id]]&amp;"/"&amp;duplicity[[#This Row],[b_fighter_id]]&amp;duplicity[[#This Row],[date]]</f>
        <v>3176/337938780</v>
      </c>
      <c r="E466">
        <f>COUNTIF(duplicity[duplicitní texty],duplicity[[#This Row],[duplicitní texty]])</f>
        <v>1</v>
      </c>
      <c r="K466" s="13">
        <v>2597</v>
      </c>
      <c r="N466" s="19">
        <v>40964</v>
      </c>
      <c r="P466" s="17">
        <v>41664</v>
      </c>
      <c r="Q466" s="14">
        <v>8</v>
      </c>
    </row>
    <row r="467" spans="1:17">
      <c r="A467">
        <v>1732</v>
      </c>
      <c r="B467">
        <v>1891</v>
      </c>
      <c r="C467" s="3">
        <v>38780</v>
      </c>
      <c r="D467" s="5" t="str">
        <f>duplicity[[#This Row],[r_fighter_id]]&amp;"/"&amp;duplicity[[#This Row],[b_fighter_id]]&amp;duplicity[[#This Row],[date]]</f>
        <v>1732/189138780</v>
      </c>
      <c r="E467">
        <f>COUNTIF(duplicity[duplicitní texty],duplicity[[#This Row],[duplicitní texty]])</f>
        <v>1</v>
      </c>
      <c r="K467" s="15">
        <v>1757</v>
      </c>
      <c r="N467" s="19">
        <v>41384</v>
      </c>
      <c r="P467" s="17">
        <v>42315</v>
      </c>
      <c r="Q467" s="14">
        <v>6</v>
      </c>
    </row>
    <row r="468" spans="1:17">
      <c r="A468">
        <v>2234</v>
      </c>
      <c r="B468">
        <v>1743</v>
      </c>
      <c r="C468" s="3">
        <v>38780</v>
      </c>
      <c r="D468" s="5" t="str">
        <f>duplicity[[#This Row],[r_fighter_id]]&amp;"/"&amp;duplicity[[#This Row],[b_fighter_id]]&amp;duplicity[[#This Row],[date]]</f>
        <v>2234/174338780</v>
      </c>
      <c r="E468">
        <f>COUNTIF(duplicity[duplicitní texty],duplicity[[#This Row],[duplicitní texty]])</f>
        <v>1</v>
      </c>
      <c r="K468" s="13">
        <v>1890</v>
      </c>
      <c r="N468" s="19">
        <v>41503</v>
      </c>
      <c r="P468" s="18">
        <v>41566</v>
      </c>
      <c r="Q468" s="16">
        <v>3</v>
      </c>
    </row>
    <row r="469" spans="1:17">
      <c r="A469">
        <v>3056</v>
      </c>
      <c r="B469">
        <v>2569</v>
      </c>
      <c r="C469" s="3">
        <v>38813</v>
      </c>
      <c r="D469" s="5" t="str">
        <f>duplicity[[#This Row],[r_fighter_id]]&amp;"/"&amp;duplicity[[#This Row],[b_fighter_id]]&amp;duplicity[[#This Row],[date]]</f>
        <v>3056/256938813</v>
      </c>
      <c r="E469">
        <f>COUNTIF(duplicity[duplicitní texty],duplicity[[#This Row],[duplicitní texty]])</f>
        <v>1</v>
      </c>
      <c r="K469" s="13">
        <v>1705</v>
      </c>
      <c r="N469" s="19">
        <v>43141</v>
      </c>
      <c r="P469" s="18">
        <v>43722</v>
      </c>
      <c r="Q469" s="16">
        <v>80</v>
      </c>
    </row>
    <row r="470" spans="1:17">
      <c r="A470">
        <v>2290</v>
      </c>
      <c r="B470">
        <v>3121</v>
      </c>
      <c r="C470" s="3">
        <v>38813</v>
      </c>
      <c r="D470" s="5" t="str">
        <f>duplicity[[#This Row],[r_fighter_id]]&amp;"/"&amp;duplicity[[#This Row],[b_fighter_id]]&amp;duplicity[[#This Row],[date]]</f>
        <v>2290/312138813</v>
      </c>
      <c r="E470">
        <f>COUNTIF(duplicity[duplicitní texty],duplicity[[#This Row],[duplicitní texty]])</f>
        <v>1</v>
      </c>
      <c r="K470" s="15">
        <v>1327</v>
      </c>
      <c r="N470" s="19">
        <v>39879</v>
      </c>
      <c r="P470" s="17">
        <v>40964</v>
      </c>
      <c r="Q470" s="14">
        <v>117</v>
      </c>
    </row>
    <row r="471" spans="1:17">
      <c r="A471">
        <v>1772</v>
      </c>
      <c r="B471">
        <v>969</v>
      </c>
      <c r="C471" s="3">
        <v>38813</v>
      </c>
      <c r="D471" s="5" t="str">
        <f>duplicity[[#This Row],[r_fighter_id]]&amp;"/"&amp;duplicity[[#This Row],[b_fighter_id]]&amp;duplicity[[#This Row],[date]]</f>
        <v>1772/96938813</v>
      </c>
      <c r="E471">
        <f>COUNTIF(duplicity[duplicitní texty],duplicity[[#This Row],[duplicitní texty]])</f>
        <v>1</v>
      </c>
      <c r="K471" s="15">
        <v>2282</v>
      </c>
      <c r="N471" s="19">
        <v>39032</v>
      </c>
      <c r="P471" s="18">
        <v>41384</v>
      </c>
      <c r="Q471" s="16">
        <v>83</v>
      </c>
    </row>
    <row r="472" spans="1:17">
      <c r="A472">
        <v>982</v>
      </c>
      <c r="B472">
        <v>407</v>
      </c>
      <c r="C472" s="3">
        <v>38813</v>
      </c>
      <c r="D472" s="5" t="str">
        <f>duplicity[[#This Row],[r_fighter_id]]&amp;"/"&amp;duplicity[[#This Row],[b_fighter_id]]&amp;duplicity[[#This Row],[date]]</f>
        <v>982/40738813</v>
      </c>
      <c r="E472">
        <f>COUNTIF(duplicity[duplicitní texty],duplicity[[#This Row],[duplicitní texty]])</f>
        <v>1</v>
      </c>
      <c r="K472" s="15">
        <v>1105</v>
      </c>
      <c r="N472" s="19">
        <v>37267</v>
      </c>
      <c r="P472" s="17">
        <v>41503</v>
      </c>
      <c r="Q472" s="14">
        <v>61</v>
      </c>
    </row>
    <row r="473" spans="1:17">
      <c r="A473">
        <v>916</v>
      </c>
      <c r="B473">
        <v>1368</v>
      </c>
      <c r="C473" s="3">
        <v>38813</v>
      </c>
      <c r="D473" s="5" t="str">
        <f>duplicity[[#This Row],[r_fighter_id]]&amp;"/"&amp;duplicity[[#This Row],[b_fighter_id]]&amp;duplicity[[#This Row],[date]]</f>
        <v>916/136838813</v>
      </c>
      <c r="E473">
        <f>COUNTIF(duplicity[duplicitní texty],duplicity[[#This Row],[duplicitní texty]])</f>
        <v>1</v>
      </c>
      <c r="K473" s="15">
        <v>344</v>
      </c>
      <c r="N473" s="19">
        <v>41790</v>
      </c>
      <c r="P473" s="17">
        <v>43141</v>
      </c>
      <c r="Q473" s="14">
        <v>19</v>
      </c>
    </row>
    <row r="474" spans="1:17">
      <c r="A474">
        <v>1690</v>
      </c>
      <c r="B474">
        <v>524</v>
      </c>
      <c r="C474" s="3">
        <v>38813</v>
      </c>
      <c r="D474" s="5" t="str">
        <f>duplicity[[#This Row],[r_fighter_id]]&amp;"/"&amp;duplicity[[#This Row],[b_fighter_id]]&amp;duplicity[[#This Row],[date]]</f>
        <v>1690/52438813</v>
      </c>
      <c r="E474">
        <f>COUNTIF(duplicity[duplicitní texty],duplicity[[#This Row],[duplicitní texty]])</f>
        <v>1</v>
      </c>
      <c r="K474" s="13">
        <v>2822</v>
      </c>
      <c r="N474" s="19">
        <v>42028</v>
      </c>
      <c r="P474" s="17">
        <v>39879</v>
      </c>
      <c r="Q474" s="14">
        <v>143</v>
      </c>
    </row>
    <row r="475" spans="1:17">
      <c r="A475">
        <v>318</v>
      </c>
      <c r="B475">
        <v>1494</v>
      </c>
      <c r="C475" s="3">
        <v>38813</v>
      </c>
      <c r="D475" s="5" t="str">
        <f>duplicity[[#This Row],[r_fighter_id]]&amp;"/"&amp;duplicity[[#This Row],[b_fighter_id]]&amp;duplicity[[#This Row],[date]]</f>
        <v>318/149438813</v>
      </c>
      <c r="E475">
        <f>COUNTIF(duplicity[duplicitní texty],duplicity[[#This Row],[duplicitní texty]])</f>
        <v>1</v>
      </c>
      <c r="K475" s="13">
        <v>3026</v>
      </c>
      <c r="N475" s="19">
        <v>41097</v>
      </c>
      <c r="P475" s="18">
        <v>39032</v>
      </c>
      <c r="Q475" s="16">
        <v>1</v>
      </c>
    </row>
    <row r="476" spans="1:17">
      <c r="A476">
        <v>552</v>
      </c>
      <c r="B476">
        <v>1445</v>
      </c>
      <c r="C476" s="3">
        <v>38813</v>
      </c>
      <c r="D476" s="5" t="str">
        <f>duplicity[[#This Row],[r_fighter_id]]&amp;"/"&amp;duplicity[[#This Row],[b_fighter_id]]&amp;duplicity[[#This Row],[date]]</f>
        <v>552/144538813</v>
      </c>
      <c r="E476">
        <f>COUNTIF(duplicity[duplicitní texty],duplicity[[#This Row],[duplicitní texty]])</f>
        <v>1</v>
      </c>
      <c r="K476" s="15">
        <v>3235</v>
      </c>
      <c r="N476" s="19">
        <v>41517</v>
      </c>
      <c r="P476" s="18">
        <v>37267</v>
      </c>
      <c r="Q476" s="16">
        <v>144</v>
      </c>
    </row>
    <row r="477" spans="1:17">
      <c r="A477">
        <v>665</v>
      </c>
      <c r="B477">
        <v>3398</v>
      </c>
      <c r="C477" s="3">
        <v>38813</v>
      </c>
      <c r="D477" s="5" t="str">
        <f>duplicity[[#This Row],[r_fighter_id]]&amp;"/"&amp;duplicity[[#This Row],[b_fighter_id]]&amp;duplicity[[#This Row],[date]]</f>
        <v>665/339838813</v>
      </c>
      <c r="E477">
        <f>COUNTIF(duplicity[duplicitní texty],duplicity[[#This Row],[duplicitní texty]])</f>
        <v>1</v>
      </c>
      <c r="K477" s="13">
        <v>286</v>
      </c>
      <c r="N477" s="19">
        <v>41825</v>
      </c>
      <c r="P477" s="18">
        <v>41790</v>
      </c>
      <c r="Q477" s="16">
        <v>135</v>
      </c>
    </row>
    <row r="478" spans="1:17">
      <c r="A478">
        <v>2395</v>
      </c>
      <c r="B478">
        <v>1206</v>
      </c>
      <c r="C478" s="3">
        <v>38822</v>
      </c>
      <c r="D478" s="5" t="str">
        <f>duplicity[[#This Row],[r_fighter_id]]&amp;"/"&amp;duplicity[[#This Row],[b_fighter_id]]&amp;duplicity[[#This Row],[date]]</f>
        <v>2395/120638822</v>
      </c>
      <c r="E478">
        <f>COUNTIF(duplicity[duplicitní texty],duplicity[[#This Row],[duplicitní texty]])</f>
        <v>1</v>
      </c>
      <c r="K478" s="13">
        <v>3103</v>
      </c>
      <c r="N478" s="19">
        <v>43897</v>
      </c>
      <c r="P478" s="18">
        <v>42028</v>
      </c>
      <c r="Q478" s="16">
        <v>86</v>
      </c>
    </row>
    <row r="479" spans="1:17">
      <c r="A479">
        <v>3178</v>
      </c>
      <c r="B479">
        <v>134</v>
      </c>
      <c r="C479" s="3">
        <v>38822</v>
      </c>
      <c r="D479" s="5" t="str">
        <f>duplicity[[#This Row],[r_fighter_id]]&amp;"/"&amp;duplicity[[#This Row],[b_fighter_id]]&amp;duplicity[[#This Row],[date]]</f>
        <v>3178/13438822</v>
      </c>
      <c r="E479">
        <f>COUNTIF(duplicity[duplicitní texty],duplicity[[#This Row],[duplicitní texty]])</f>
        <v>1</v>
      </c>
      <c r="K479" s="13">
        <v>2702</v>
      </c>
      <c r="N479" s="19">
        <v>44135</v>
      </c>
      <c r="P479" s="18">
        <v>41097</v>
      </c>
      <c r="Q479" s="16">
        <v>1</v>
      </c>
    </row>
    <row r="480" spans="1:17">
      <c r="A480">
        <v>84</v>
      </c>
      <c r="B480">
        <v>2324</v>
      </c>
      <c r="C480" s="3">
        <v>38822</v>
      </c>
      <c r="D480" s="5" t="str">
        <f>duplicity[[#This Row],[r_fighter_id]]&amp;"/"&amp;duplicity[[#This Row],[b_fighter_id]]&amp;duplicity[[#This Row],[date]]</f>
        <v>84/232438822</v>
      </c>
      <c r="E480">
        <f>COUNTIF(duplicity[duplicitní texty],duplicity[[#This Row],[duplicitní texty]])</f>
        <v>1</v>
      </c>
      <c r="K480" s="15">
        <v>1683</v>
      </c>
      <c r="N480" s="19">
        <v>41671</v>
      </c>
      <c r="P480" s="17">
        <v>41517</v>
      </c>
      <c r="Q480" s="14">
        <v>107</v>
      </c>
    </row>
    <row r="481" spans="1:17">
      <c r="A481">
        <v>2952</v>
      </c>
      <c r="B481">
        <v>769</v>
      </c>
      <c r="C481" s="3">
        <v>38822</v>
      </c>
      <c r="D481" s="5" t="str">
        <f>duplicity[[#This Row],[r_fighter_id]]&amp;"/"&amp;duplicity[[#This Row],[b_fighter_id]]&amp;duplicity[[#This Row],[date]]</f>
        <v>2952/76938822</v>
      </c>
      <c r="E481">
        <f>COUNTIF(duplicity[duplicitní texty],duplicity[[#This Row],[duplicitní texty]])</f>
        <v>1</v>
      </c>
      <c r="K481" s="13">
        <v>1772</v>
      </c>
      <c r="N481" s="19">
        <v>41937</v>
      </c>
      <c r="P481" s="17">
        <v>41825</v>
      </c>
      <c r="Q481" s="14">
        <v>1</v>
      </c>
    </row>
    <row r="482" spans="1:17">
      <c r="A482">
        <v>2448</v>
      </c>
      <c r="B482">
        <v>3243</v>
      </c>
      <c r="C482" s="3">
        <v>38822</v>
      </c>
      <c r="D482" s="5" t="str">
        <f>duplicity[[#This Row],[r_fighter_id]]&amp;"/"&amp;duplicity[[#This Row],[b_fighter_id]]&amp;duplicity[[#This Row],[date]]</f>
        <v>2448/324338822</v>
      </c>
      <c r="E482">
        <f>COUNTIF(duplicity[duplicitní texty],duplicity[[#This Row],[duplicitní texty]])</f>
        <v>1</v>
      </c>
      <c r="K482" s="15">
        <v>3124</v>
      </c>
      <c r="N482" s="19">
        <v>42329</v>
      </c>
      <c r="P482" s="18">
        <v>43897</v>
      </c>
      <c r="Q482" s="16">
        <v>1</v>
      </c>
    </row>
    <row r="483" spans="1:17">
      <c r="A483">
        <v>3203</v>
      </c>
      <c r="B483">
        <v>1807</v>
      </c>
      <c r="C483" s="3">
        <v>38822</v>
      </c>
      <c r="D483" s="5" t="str">
        <f>duplicity[[#This Row],[r_fighter_id]]&amp;"/"&amp;duplicity[[#This Row],[b_fighter_id]]&amp;duplicity[[#This Row],[date]]</f>
        <v>3203/180738822</v>
      </c>
      <c r="E483">
        <f>COUNTIF(duplicity[duplicitní texty],duplicity[[#This Row],[duplicitní texty]])</f>
        <v>1</v>
      </c>
      <c r="K483" s="13">
        <v>1766</v>
      </c>
      <c r="N483" s="19">
        <v>43358</v>
      </c>
      <c r="P483" s="18">
        <v>44135</v>
      </c>
      <c r="Q483" s="16">
        <v>1</v>
      </c>
    </row>
    <row r="484" spans="1:17">
      <c r="A484">
        <v>2163</v>
      </c>
      <c r="B484">
        <v>657</v>
      </c>
      <c r="C484" s="3">
        <v>38822</v>
      </c>
      <c r="D484" s="5" t="str">
        <f>duplicity[[#This Row],[r_fighter_id]]&amp;"/"&amp;duplicity[[#This Row],[b_fighter_id]]&amp;duplicity[[#This Row],[date]]</f>
        <v>2163/65738822</v>
      </c>
      <c r="E484">
        <f>COUNTIF(duplicity[duplicitní texty],duplicity[[#This Row],[duplicitní texty]])</f>
        <v>1</v>
      </c>
      <c r="K484" s="15">
        <v>2242</v>
      </c>
      <c r="N484" s="19">
        <v>37071</v>
      </c>
      <c r="P484" s="18">
        <v>41671</v>
      </c>
      <c r="Q484" s="16">
        <v>9</v>
      </c>
    </row>
    <row r="485" spans="1:17">
      <c r="A485">
        <v>1732</v>
      </c>
      <c r="B485">
        <v>1969</v>
      </c>
      <c r="C485" s="3">
        <v>38822</v>
      </c>
      <c r="D485" s="5" t="str">
        <f>duplicity[[#This Row],[r_fighter_id]]&amp;"/"&amp;duplicity[[#This Row],[b_fighter_id]]&amp;duplicity[[#This Row],[date]]</f>
        <v>1732/196938822</v>
      </c>
      <c r="E485">
        <f>COUNTIF(duplicity[duplicitní texty],duplicity[[#This Row],[duplicitní texty]])</f>
        <v>1</v>
      </c>
      <c r="K485" s="13">
        <v>1623</v>
      </c>
      <c r="N485" s="19">
        <v>42427</v>
      </c>
      <c r="P485" s="17">
        <v>41937</v>
      </c>
      <c r="Q485" s="14">
        <v>39</v>
      </c>
    </row>
    <row r="486" spans="1:17">
      <c r="A486">
        <v>3227</v>
      </c>
      <c r="B486">
        <v>3026</v>
      </c>
      <c r="C486" s="3">
        <v>38822</v>
      </c>
      <c r="D486" s="5" t="str">
        <f>duplicity[[#This Row],[r_fighter_id]]&amp;"/"&amp;duplicity[[#This Row],[b_fighter_id]]&amp;duplicity[[#This Row],[date]]</f>
        <v>3227/302638822</v>
      </c>
      <c r="E486">
        <f>COUNTIF(duplicity[duplicitní texty],duplicity[[#This Row],[duplicitní texty]])</f>
        <v>1</v>
      </c>
      <c r="K486" s="13">
        <v>2503</v>
      </c>
      <c r="N486" s="19">
        <v>41797</v>
      </c>
      <c r="P486" s="17">
        <v>42329</v>
      </c>
      <c r="Q486" s="14">
        <v>113</v>
      </c>
    </row>
    <row r="487" spans="1:17">
      <c r="A487">
        <v>1227</v>
      </c>
      <c r="B487">
        <v>705</v>
      </c>
      <c r="C487" s="3">
        <v>38864</v>
      </c>
      <c r="D487" s="5" t="str">
        <f>duplicity[[#This Row],[r_fighter_id]]&amp;"/"&amp;duplicity[[#This Row],[b_fighter_id]]&amp;duplicity[[#This Row],[date]]</f>
        <v>1227/70538864</v>
      </c>
      <c r="E487">
        <f>COUNTIF(duplicity[duplicitní texty],duplicity[[#This Row],[duplicitní texty]])</f>
        <v>1</v>
      </c>
      <c r="K487" s="13">
        <v>1157</v>
      </c>
      <c r="N487" s="19">
        <v>43988</v>
      </c>
      <c r="P487" s="18">
        <v>43358</v>
      </c>
      <c r="Q487" s="16">
        <v>41</v>
      </c>
    </row>
    <row r="488" spans="1:17">
      <c r="A488">
        <v>3364</v>
      </c>
      <c r="B488">
        <v>2975</v>
      </c>
      <c r="C488" s="3">
        <v>38864</v>
      </c>
      <c r="D488" s="5" t="str">
        <f>duplicity[[#This Row],[r_fighter_id]]&amp;"/"&amp;duplicity[[#This Row],[b_fighter_id]]&amp;duplicity[[#This Row],[date]]</f>
        <v>3364/297538864</v>
      </c>
      <c r="E488">
        <f>COUNTIF(duplicity[duplicitní texty],duplicity[[#This Row],[duplicitní texty]])</f>
        <v>1</v>
      </c>
      <c r="K488" s="13">
        <v>2982</v>
      </c>
      <c r="N488" s="19">
        <v>36357</v>
      </c>
      <c r="P488" s="18">
        <v>37071</v>
      </c>
      <c r="Q488" s="16">
        <v>130</v>
      </c>
    </row>
    <row r="489" spans="1:17">
      <c r="A489">
        <v>2829</v>
      </c>
      <c r="B489">
        <v>54</v>
      </c>
      <c r="C489" s="3">
        <v>38864</v>
      </c>
      <c r="D489" s="5" t="str">
        <f>duplicity[[#This Row],[r_fighter_id]]&amp;"/"&amp;duplicity[[#This Row],[b_fighter_id]]&amp;duplicity[[#This Row],[date]]</f>
        <v>2829/5438864</v>
      </c>
      <c r="E489">
        <f>COUNTIF(duplicity[duplicitní texty],duplicity[[#This Row],[duplicitní texty]])</f>
        <v>1</v>
      </c>
      <c r="K489" s="13">
        <v>2435</v>
      </c>
      <c r="N489" s="19">
        <v>36168</v>
      </c>
      <c r="P489" s="17">
        <v>42427</v>
      </c>
      <c r="Q489" s="14">
        <v>70</v>
      </c>
    </row>
    <row r="490" spans="1:17">
      <c r="A490">
        <v>972</v>
      </c>
      <c r="B490">
        <v>3495</v>
      </c>
      <c r="C490" s="3">
        <v>38864</v>
      </c>
      <c r="D490" s="5" t="str">
        <f>duplicity[[#This Row],[r_fighter_id]]&amp;"/"&amp;duplicity[[#This Row],[b_fighter_id]]&amp;duplicity[[#This Row],[date]]</f>
        <v>972/349538864</v>
      </c>
      <c r="E490">
        <f>COUNTIF(duplicity[duplicitní texty],duplicity[[#This Row],[duplicitní texty]])</f>
        <v>1</v>
      </c>
      <c r="K490" s="15">
        <v>1310</v>
      </c>
      <c r="N490" s="19">
        <v>36084</v>
      </c>
      <c r="P490" s="18">
        <v>41797</v>
      </c>
      <c r="Q490" s="16">
        <v>126</v>
      </c>
    </row>
    <row r="491" spans="1:17">
      <c r="A491">
        <v>1140</v>
      </c>
      <c r="B491">
        <v>2897</v>
      </c>
      <c r="C491" s="3">
        <v>38864</v>
      </c>
      <c r="D491" s="5" t="str">
        <f>duplicity[[#This Row],[r_fighter_id]]&amp;"/"&amp;duplicity[[#This Row],[b_fighter_id]]&amp;duplicity[[#This Row],[date]]</f>
        <v>1140/289738864</v>
      </c>
      <c r="E491">
        <f>COUNTIF(duplicity[duplicitní texty],duplicity[[#This Row],[duplicitní texty]])</f>
        <v>1</v>
      </c>
      <c r="K491" s="15">
        <v>791</v>
      </c>
      <c r="N491" s="19">
        <v>39851</v>
      </c>
      <c r="P491" s="18">
        <v>43988</v>
      </c>
      <c r="Q491" s="16">
        <v>1</v>
      </c>
    </row>
    <row r="492" spans="1:17">
      <c r="A492">
        <v>1419</v>
      </c>
      <c r="B492">
        <v>1174</v>
      </c>
      <c r="C492" s="3">
        <v>38864</v>
      </c>
      <c r="D492" s="5" t="str">
        <f>duplicity[[#This Row],[r_fighter_id]]&amp;"/"&amp;duplicity[[#This Row],[b_fighter_id]]&amp;duplicity[[#This Row],[date]]</f>
        <v>1419/117438864</v>
      </c>
      <c r="E492">
        <f>COUNTIF(duplicity[duplicitní texty],duplicity[[#This Row],[duplicitní texty]])</f>
        <v>1</v>
      </c>
      <c r="K492" s="15">
        <v>1910</v>
      </c>
      <c r="N492" s="19">
        <v>40110</v>
      </c>
      <c r="P492" s="18">
        <v>36357</v>
      </c>
      <c r="Q492" s="16">
        <v>157</v>
      </c>
    </row>
    <row r="493" spans="1:17">
      <c r="A493">
        <v>3176</v>
      </c>
      <c r="B493">
        <v>2679</v>
      </c>
      <c r="C493" s="3">
        <v>38864</v>
      </c>
      <c r="D493" s="5" t="str">
        <f>duplicity[[#This Row],[r_fighter_id]]&amp;"/"&amp;duplicity[[#This Row],[b_fighter_id]]&amp;duplicity[[#This Row],[date]]</f>
        <v>3176/267938864</v>
      </c>
      <c r="E493">
        <f>COUNTIF(duplicity[duplicitní texty],duplicity[[#This Row],[duplicitní texty]])</f>
        <v>1</v>
      </c>
      <c r="K493" s="15">
        <v>1252</v>
      </c>
      <c r="N493" s="19">
        <v>39795</v>
      </c>
      <c r="P493" s="18">
        <v>36168</v>
      </c>
      <c r="Q493" s="16">
        <v>141</v>
      </c>
    </row>
    <row r="494" spans="1:17">
      <c r="A494">
        <v>1842</v>
      </c>
      <c r="B494">
        <v>2806</v>
      </c>
      <c r="C494" s="3">
        <v>38864</v>
      </c>
      <c r="D494" s="5" t="str">
        <f>duplicity[[#This Row],[r_fighter_id]]&amp;"/"&amp;duplicity[[#This Row],[b_fighter_id]]&amp;duplicity[[#This Row],[date]]</f>
        <v>1842/280638864</v>
      </c>
      <c r="E494">
        <f>COUNTIF(duplicity[duplicitní texty],duplicity[[#This Row],[duplicitní texty]])</f>
        <v>1</v>
      </c>
      <c r="K494" s="15">
        <v>3211</v>
      </c>
      <c r="N494" s="19">
        <v>42938</v>
      </c>
      <c r="P494" s="17">
        <v>36084</v>
      </c>
      <c r="Q494" s="14">
        <v>135</v>
      </c>
    </row>
    <row r="495" spans="1:17">
      <c r="A495">
        <v>1399</v>
      </c>
      <c r="B495">
        <v>3056</v>
      </c>
      <c r="C495" s="3">
        <v>38864</v>
      </c>
      <c r="D495" s="5" t="str">
        <f>duplicity[[#This Row],[r_fighter_id]]&amp;"/"&amp;duplicity[[#This Row],[b_fighter_id]]&amp;duplicity[[#This Row],[date]]</f>
        <v>1399/305638864</v>
      </c>
      <c r="E495">
        <f>COUNTIF(duplicity[duplicitní texty],duplicity[[#This Row],[duplicitní texty]])</f>
        <v>1</v>
      </c>
      <c r="K495" s="13">
        <v>6</v>
      </c>
      <c r="N495" s="19">
        <v>41643</v>
      </c>
      <c r="P495" s="18">
        <v>39851</v>
      </c>
      <c r="Q495" s="16">
        <v>10</v>
      </c>
    </row>
    <row r="496" spans="1:17">
      <c r="A496">
        <v>1494</v>
      </c>
      <c r="B496">
        <v>1166</v>
      </c>
      <c r="C496" s="3">
        <v>38892</v>
      </c>
      <c r="D496" s="5" t="str">
        <f>duplicity[[#This Row],[r_fighter_id]]&amp;"/"&amp;duplicity[[#This Row],[b_fighter_id]]&amp;duplicity[[#This Row],[date]]</f>
        <v>1494/116638892</v>
      </c>
      <c r="E496">
        <f>COUNTIF(duplicity[duplicitní texty],duplicity[[#This Row],[duplicitní texty]])</f>
        <v>1</v>
      </c>
      <c r="K496" s="15">
        <v>1954</v>
      </c>
      <c r="N496" s="19">
        <v>42175</v>
      </c>
      <c r="P496" s="18">
        <v>40110</v>
      </c>
      <c r="Q496" s="16">
        <v>2</v>
      </c>
    </row>
    <row r="497" spans="1:17">
      <c r="A497">
        <v>1261</v>
      </c>
      <c r="B497">
        <v>991</v>
      </c>
      <c r="C497" s="3">
        <v>38892</v>
      </c>
      <c r="D497" s="5" t="str">
        <f>duplicity[[#This Row],[r_fighter_id]]&amp;"/"&amp;duplicity[[#This Row],[b_fighter_id]]&amp;duplicity[[#This Row],[date]]</f>
        <v>1261/99138892</v>
      </c>
      <c r="E497">
        <f>COUNTIF(duplicity[duplicitní texty],duplicity[[#This Row],[duplicitní texty]])</f>
        <v>1</v>
      </c>
      <c r="K497" s="13">
        <v>1898</v>
      </c>
      <c r="N497" s="19">
        <v>39809</v>
      </c>
      <c r="P497" s="17">
        <v>39795</v>
      </c>
      <c r="Q497" s="14">
        <v>1</v>
      </c>
    </row>
    <row r="498" spans="1:17">
      <c r="A498">
        <v>986</v>
      </c>
      <c r="B498">
        <v>3142</v>
      </c>
      <c r="C498" s="3">
        <v>38892</v>
      </c>
      <c r="D498" s="5" t="str">
        <f>duplicity[[#This Row],[r_fighter_id]]&amp;"/"&amp;duplicity[[#This Row],[b_fighter_id]]&amp;duplicity[[#This Row],[date]]</f>
        <v>986/314238892</v>
      </c>
      <c r="E498">
        <f>COUNTIF(duplicity[duplicitní texty],duplicity[[#This Row],[duplicitní texty]])</f>
        <v>1</v>
      </c>
      <c r="K498" s="15">
        <v>2750</v>
      </c>
      <c r="N498" s="19">
        <v>40436</v>
      </c>
      <c r="P498" s="17">
        <v>42938</v>
      </c>
      <c r="Q498" s="14">
        <v>121</v>
      </c>
    </row>
    <row r="499" spans="1:17">
      <c r="A499">
        <v>3107</v>
      </c>
      <c r="B499">
        <v>4</v>
      </c>
      <c r="C499" s="3">
        <v>38892</v>
      </c>
      <c r="D499" s="5" t="str">
        <f>duplicity[[#This Row],[r_fighter_id]]&amp;"/"&amp;duplicity[[#This Row],[b_fighter_id]]&amp;duplicity[[#This Row],[date]]</f>
        <v>3107/438892</v>
      </c>
      <c r="E499">
        <f>COUNTIF(duplicity[duplicitní texty],duplicity[[#This Row],[duplicitní texty]])</f>
        <v>1</v>
      </c>
      <c r="K499" s="13">
        <v>3108</v>
      </c>
      <c r="N499" s="19">
        <v>40600</v>
      </c>
      <c r="P499" s="18">
        <v>41643</v>
      </c>
      <c r="Q499" s="16">
        <v>114</v>
      </c>
    </row>
    <row r="500" spans="1:17">
      <c r="A500">
        <v>2307</v>
      </c>
      <c r="B500">
        <v>595</v>
      </c>
      <c r="C500" s="3">
        <v>38892</v>
      </c>
      <c r="D500" s="5" t="str">
        <f>duplicity[[#This Row],[r_fighter_id]]&amp;"/"&amp;duplicity[[#This Row],[b_fighter_id]]&amp;duplicity[[#This Row],[date]]</f>
        <v>2307/59538892</v>
      </c>
      <c r="E500">
        <f>COUNTIF(duplicity[duplicitní texty],duplicity[[#This Row],[duplicitní texty]])</f>
        <v>1</v>
      </c>
      <c r="K500" s="15">
        <v>1626</v>
      </c>
      <c r="N500" s="19">
        <v>38632</v>
      </c>
      <c r="P500" s="17">
        <v>41790</v>
      </c>
      <c r="Q500" s="14">
        <v>97</v>
      </c>
    </row>
    <row r="501" spans="1:17">
      <c r="A501">
        <v>969</v>
      </c>
      <c r="B501">
        <v>1444</v>
      </c>
      <c r="C501" s="3">
        <v>38892</v>
      </c>
      <c r="D501" s="5" t="str">
        <f>duplicity[[#This Row],[r_fighter_id]]&amp;"/"&amp;duplicity[[#This Row],[b_fighter_id]]&amp;duplicity[[#This Row],[date]]</f>
        <v>969/144438892</v>
      </c>
      <c r="E501">
        <f>COUNTIF(duplicity[duplicitní texty],duplicity[[#This Row],[duplicitní texty]])</f>
        <v>1</v>
      </c>
      <c r="K501" s="13">
        <v>513</v>
      </c>
      <c r="N501" s="19">
        <v>38752</v>
      </c>
      <c r="P501" s="17">
        <v>42175</v>
      </c>
      <c r="Q501" s="14">
        <v>136</v>
      </c>
    </row>
    <row r="502" spans="1:17">
      <c r="A502">
        <v>3014</v>
      </c>
      <c r="B502">
        <v>2552</v>
      </c>
      <c r="C502" s="3">
        <v>38892</v>
      </c>
      <c r="D502" s="5" t="str">
        <f>duplicity[[#This Row],[r_fighter_id]]&amp;"/"&amp;duplicity[[#This Row],[b_fighter_id]]&amp;duplicity[[#This Row],[date]]</f>
        <v>3014/255238892</v>
      </c>
      <c r="E502">
        <f>COUNTIF(duplicity[duplicitní texty],duplicity[[#This Row],[duplicitní texty]])</f>
        <v>1</v>
      </c>
      <c r="K502" s="15">
        <v>149</v>
      </c>
      <c r="N502" s="19">
        <v>40152</v>
      </c>
      <c r="P502" s="17">
        <v>39809</v>
      </c>
      <c r="Q502" s="14">
        <v>1</v>
      </c>
    </row>
    <row r="503" spans="1:17">
      <c r="A503">
        <v>982</v>
      </c>
      <c r="B503">
        <v>84</v>
      </c>
      <c r="C503" s="3">
        <v>38896</v>
      </c>
      <c r="D503" s="5" t="str">
        <f>duplicity[[#This Row],[r_fighter_id]]&amp;"/"&amp;duplicity[[#This Row],[b_fighter_id]]&amp;duplicity[[#This Row],[date]]</f>
        <v>982/8438896</v>
      </c>
      <c r="E503">
        <f>COUNTIF(duplicity[duplicitní texty],duplicity[[#This Row],[duplicitní texty]])</f>
        <v>1</v>
      </c>
      <c r="K503" s="13">
        <v>3444</v>
      </c>
      <c r="N503" s="19">
        <v>41950</v>
      </c>
      <c r="P503" s="17">
        <v>40436</v>
      </c>
      <c r="Q503" s="14">
        <v>55</v>
      </c>
    </row>
    <row r="504" spans="1:17">
      <c r="A504">
        <v>1387</v>
      </c>
      <c r="B504">
        <v>1232</v>
      </c>
      <c r="C504" s="3">
        <v>38896</v>
      </c>
      <c r="D504" s="5" t="str">
        <f>duplicity[[#This Row],[r_fighter_id]]&amp;"/"&amp;duplicity[[#This Row],[b_fighter_id]]&amp;duplicity[[#This Row],[date]]</f>
        <v>1387/123238896</v>
      </c>
      <c r="E504">
        <f>COUNTIF(duplicity[duplicitní texty],duplicity[[#This Row],[duplicitní texty]])</f>
        <v>1</v>
      </c>
      <c r="K504" s="15">
        <v>1033</v>
      </c>
      <c r="N504" s="19">
        <v>41300</v>
      </c>
      <c r="P504" s="17">
        <v>40600</v>
      </c>
      <c r="Q504" s="14">
        <v>68</v>
      </c>
    </row>
    <row r="505" spans="1:17">
      <c r="A505">
        <v>916</v>
      </c>
      <c r="B505">
        <v>318</v>
      </c>
      <c r="C505" s="3">
        <v>38896</v>
      </c>
      <c r="D505" s="5" t="str">
        <f>duplicity[[#This Row],[r_fighter_id]]&amp;"/"&amp;duplicity[[#This Row],[b_fighter_id]]&amp;duplicity[[#This Row],[date]]</f>
        <v>916/31838896</v>
      </c>
      <c r="E505">
        <f>COUNTIF(duplicity[duplicitní texty],duplicity[[#This Row],[duplicitní texty]])</f>
        <v>1</v>
      </c>
      <c r="K505" s="13">
        <v>1565</v>
      </c>
      <c r="N505" s="19">
        <v>40348</v>
      </c>
      <c r="P505" s="17">
        <v>41818</v>
      </c>
      <c r="Q505" s="14">
        <v>78</v>
      </c>
    </row>
    <row r="506" spans="1:17">
      <c r="A506">
        <v>2981</v>
      </c>
      <c r="B506">
        <v>1772</v>
      </c>
      <c r="C506" s="3">
        <v>38896</v>
      </c>
      <c r="D506" s="5" t="str">
        <f>duplicity[[#This Row],[r_fighter_id]]&amp;"/"&amp;duplicity[[#This Row],[b_fighter_id]]&amp;duplicity[[#This Row],[date]]</f>
        <v>2981/177238896</v>
      </c>
      <c r="E506">
        <f>COUNTIF(duplicity[duplicitní texty],duplicity[[#This Row],[duplicitní texty]])</f>
        <v>1</v>
      </c>
      <c r="K506" s="15">
        <v>2683</v>
      </c>
      <c r="N506" s="19">
        <v>40880</v>
      </c>
      <c r="P506" s="18">
        <v>38632</v>
      </c>
      <c r="Q506" s="16">
        <v>144</v>
      </c>
    </row>
    <row r="507" spans="1:17">
      <c r="A507">
        <v>1690</v>
      </c>
      <c r="B507">
        <v>2088</v>
      </c>
      <c r="C507" s="3">
        <v>38896</v>
      </c>
      <c r="D507" s="5" t="str">
        <f>duplicity[[#This Row],[r_fighter_id]]&amp;"/"&amp;duplicity[[#This Row],[b_fighter_id]]&amp;duplicity[[#This Row],[date]]</f>
        <v>1690/208838896</v>
      </c>
      <c r="E507">
        <f>COUNTIF(duplicity[duplicitní texty],duplicity[[#This Row],[duplicitní texty]])</f>
        <v>1</v>
      </c>
      <c r="K507" s="13">
        <v>2723</v>
      </c>
      <c r="N507" s="19">
        <v>41083</v>
      </c>
      <c r="P507" s="17">
        <v>38752</v>
      </c>
      <c r="Q507" s="14">
        <v>1</v>
      </c>
    </row>
    <row r="508" spans="1:17">
      <c r="A508">
        <v>1163</v>
      </c>
      <c r="B508">
        <v>665</v>
      </c>
      <c r="C508" s="3">
        <v>38896</v>
      </c>
      <c r="D508" s="5" t="str">
        <f>duplicity[[#This Row],[r_fighter_id]]&amp;"/"&amp;duplicity[[#This Row],[b_fighter_id]]&amp;duplicity[[#This Row],[date]]</f>
        <v>1163/66538896</v>
      </c>
      <c r="E508">
        <f>COUNTIF(duplicity[duplicitní texty],duplicity[[#This Row],[duplicitní texty]])</f>
        <v>1</v>
      </c>
      <c r="K508" s="15">
        <v>2706</v>
      </c>
      <c r="N508" s="19">
        <v>39256</v>
      </c>
      <c r="P508" s="17">
        <v>40152</v>
      </c>
      <c r="Q508" s="14">
        <v>1</v>
      </c>
    </row>
    <row r="509" spans="1:17">
      <c r="A509">
        <v>1732</v>
      </c>
      <c r="B509">
        <v>1358</v>
      </c>
      <c r="C509" s="3">
        <v>38896</v>
      </c>
      <c r="D509" s="5" t="str">
        <f>duplicity[[#This Row],[r_fighter_id]]&amp;"/"&amp;duplicity[[#This Row],[b_fighter_id]]&amp;duplicity[[#This Row],[date]]</f>
        <v>1732/135838896</v>
      </c>
      <c r="E509">
        <f>COUNTIF(duplicity[duplicitní texty],duplicity[[#This Row],[duplicitní texty]])</f>
        <v>1</v>
      </c>
      <c r="K509" s="13">
        <v>952</v>
      </c>
      <c r="N509" s="19">
        <v>40054</v>
      </c>
      <c r="P509" s="17">
        <v>41950</v>
      </c>
      <c r="Q509" s="14">
        <v>68</v>
      </c>
    </row>
    <row r="510" spans="1:17">
      <c r="A510">
        <v>1891</v>
      </c>
      <c r="B510">
        <v>2767</v>
      </c>
      <c r="C510" s="3">
        <v>38896</v>
      </c>
      <c r="D510" s="5" t="str">
        <f>duplicity[[#This Row],[r_fighter_id]]&amp;"/"&amp;duplicity[[#This Row],[b_fighter_id]]&amp;duplicity[[#This Row],[date]]</f>
        <v>1891/276738896</v>
      </c>
      <c r="E510">
        <f>COUNTIF(duplicity[duplicitní texty],duplicity[[#This Row],[duplicitní texty]])</f>
        <v>1</v>
      </c>
      <c r="K510" s="15">
        <v>2549</v>
      </c>
      <c r="N510" s="19">
        <v>41654</v>
      </c>
      <c r="P510" s="18">
        <v>41300</v>
      </c>
      <c r="Q510" s="16">
        <v>8</v>
      </c>
    </row>
    <row r="511" spans="1:17">
      <c r="A511">
        <v>2852</v>
      </c>
      <c r="B511">
        <v>1807</v>
      </c>
      <c r="C511" s="3">
        <v>38896</v>
      </c>
      <c r="D511" s="5" t="str">
        <f>duplicity[[#This Row],[r_fighter_id]]&amp;"/"&amp;duplicity[[#This Row],[b_fighter_id]]&amp;duplicity[[#This Row],[date]]</f>
        <v>2852/180738896</v>
      </c>
      <c r="E511">
        <f>COUNTIF(duplicity[duplicitní texty],duplicity[[#This Row],[duplicitní texty]])</f>
        <v>1</v>
      </c>
      <c r="K511" s="13">
        <v>3498</v>
      </c>
      <c r="N511" s="19">
        <v>40824</v>
      </c>
      <c r="P511" s="18">
        <v>40348</v>
      </c>
      <c r="Q511" s="16">
        <v>1</v>
      </c>
    </row>
    <row r="512" spans="1:17">
      <c r="A512">
        <v>3121</v>
      </c>
      <c r="B512">
        <v>864</v>
      </c>
      <c r="C512" s="3">
        <v>38906</v>
      </c>
      <c r="D512" s="5" t="str">
        <f>duplicity[[#This Row],[r_fighter_id]]&amp;"/"&amp;duplicity[[#This Row],[b_fighter_id]]&amp;duplicity[[#This Row],[date]]</f>
        <v>3121/86438906</v>
      </c>
      <c r="E512">
        <f>COUNTIF(duplicity[duplicitní texty],duplicity[[#This Row],[duplicitní texty]])</f>
        <v>1</v>
      </c>
      <c r="K512" s="15">
        <v>420</v>
      </c>
      <c r="N512" s="19">
        <v>41293</v>
      </c>
      <c r="P512" s="17">
        <v>40880</v>
      </c>
      <c r="Q512" s="14">
        <v>1</v>
      </c>
    </row>
    <row r="513" spans="1:17">
      <c r="A513">
        <v>2129</v>
      </c>
      <c r="B513">
        <v>552</v>
      </c>
      <c r="C513" s="3">
        <v>38906</v>
      </c>
      <c r="D513" s="5" t="str">
        <f>duplicity[[#This Row],[r_fighter_id]]&amp;"/"&amp;duplicity[[#This Row],[b_fighter_id]]&amp;duplicity[[#This Row],[date]]</f>
        <v>2129/55238906</v>
      </c>
      <c r="E513">
        <f>COUNTIF(duplicity[duplicitní texty],duplicity[[#This Row],[duplicitní texty]])</f>
        <v>1</v>
      </c>
      <c r="K513" s="13">
        <v>2834</v>
      </c>
      <c r="N513" s="19">
        <v>36630</v>
      </c>
      <c r="P513" s="18">
        <v>41083</v>
      </c>
      <c r="Q513" s="16">
        <v>123</v>
      </c>
    </row>
    <row r="514" spans="1:17">
      <c r="A514">
        <v>2395</v>
      </c>
      <c r="B514">
        <v>2947</v>
      </c>
      <c r="C514" s="3">
        <v>38906</v>
      </c>
      <c r="D514" s="5" t="str">
        <f>duplicity[[#This Row],[r_fighter_id]]&amp;"/"&amp;duplicity[[#This Row],[b_fighter_id]]&amp;duplicity[[#This Row],[date]]</f>
        <v>2395/294738906</v>
      </c>
      <c r="E514">
        <f>COUNTIF(duplicity[duplicitní texty],duplicity[[#This Row],[duplicitní texty]])</f>
        <v>1</v>
      </c>
      <c r="K514" s="15">
        <v>215</v>
      </c>
      <c r="N514" s="19">
        <v>40936</v>
      </c>
      <c r="P514" s="17">
        <v>39256</v>
      </c>
      <c r="Q514" s="14">
        <v>1</v>
      </c>
    </row>
    <row r="515" spans="1:17">
      <c r="A515">
        <v>3178</v>
      </c>
      <c r="B515">
        <v>134</v>
      </c>
      <c r="C515" s="3">
        <v>38906</v>
      </c>
      <c r="D515" s="5" t="str">
        <f>duplicity[[#This Row],[r_fighter_id]]&amp;"/"&amp;duplicity[[#This Row],[b_fighter_id]]&amp;duplicity[[#This Row],[date]]</f>
        <v>3178/13438906</v>
      </c>
      <c r="E515">
        <f>COUNTIF(duplicity[duplicitní texty],duplicity[[#This Row],[duplicitní texty]])</f>
        <v>1</v>
      </c>
      <c r="K515" s="13">
        <v>1370</v>
      </c>
      <c r="N515" s="19">
        <v>40705</v>
      </c>
      <c r="P515" s="18">
        <v>40054</v>
      </c>
      <c r="Q515" s="16">
        <v>85</v>
      </c>
    </row>
    <row r="516" spans="1:17">
      <c r="A516">
        <v>956</v>
      </c>
      <c r="B516">
        <v>2480</v>
      </c>
      <c r="C516" s="3">
        <v>38906</v>
      </c>
      <c r="D516" s="5" t="str">
        <f>duplicity[[#This Row],[r_fighter_id]]&amp;"/"&amp;duplicity[[#This Row],[b_fighter_id]]&amp;duplicity[[#This Row],[date]]</f>
        <v>956/248038906</v>
      </c>
      <c r="E516">
        <f>COUNTIF(duplicity[duplicitní texty],duplicity[[#This Row],[duplicitní texty]])</f>
        <v>1</v>
      </c>
      <c r="K516" s="15">
        <v>1334</v>
      </c>
      <c r="N516" s="19">
        <v>36483</v>
      </c>
      <c r="P516" s="18">
        <v>41654</v>
      </c>
      <c r="Q516" s="16">
        <v>76</v>
      </c>
    </row>
    <row r="517" spans="1:17">
      <c r="A517">
        <v>1682</v>
      </c>
      <c r="B517">
        <v>46</v>
      </c>
      <c r="C517" s="3">
        <v>38906</v>
      </c>
      <c r="D517" s="5" t="str">
        <f>duplicity[[#This Row],[r_fighter_id]]&amp;"/"&amp;duplicity[[#This Row],[b_fighter_id]]&amp;duplicity[[#This Row],[date]]</f>
        <v>1682/4638906</v>
      </c>
      <c r="E517">
        <f>COUNTIF(duplicity[duplicitní texty],duplicity[[#This Row],[duplicitní texty]])</f>
        <v>1</v>
      </c>
      <c r="K517" s="13">
        <v>1817</v>
      </c>
      <c r="N517" s="19">
        <v>36595</v>
      </c>
      <c r="P517" s="17">
        <v>40824</v>
      </c>
      <c r="Q517" s="14">
        <v>3</v>
      </c>
    </row>
    <row r="518" spans="1:17">
      <c r="A518">
        <v>1003</v>
      </c>
      <c r="B518">
        <v>1557</v>
      </c>
      <c r="C518" s="3">
        <v>38906</v>
      </c>
      <c r="D518" s="5" t="str">
        <f>duplicity[[#This Row],[r_fighter_id]]&amp;"/"&amp;duplicity[[#This Row],[b_fighter_id]]&amp;duplicity[[#This Row],[date]]</f>
        <v>1003/155738906</v>
      </c>
      <c r="E518">
        <f>COUNTIF(duplicity[duplicitní texty],duplicity[[#This Row],[duplicitní texty]])</f>
        <v>1</v>
      </c>
      <c r="K518" s="15">
        <v>3092</v>
      </c>
      <c r="N518" s="19">
        <v>36427</v>
      </c>
      <c r="P518" s="18">
        <v>41293</v>
      </c>
      <c r="Q518" s="16">
        <v>135</v>
      </c>
    </row>
    <row r="519" spans="1:17">
      <c r="A519">
        <v>407</v>
      </c>
      <c r="B519">
        <v>2290</v>
      </c>
      <c r="C519" s="3">
        <v>38906</v>
      </c>
      <c r="D519" s="5" t="str">
        <f>duplicity[[#This Row],[r_fighter_id]]&amp;"/"&amp;duplicity[[#This Row],[b_fighter_id]]&amp;duplicity[[#This Row],[date]]</f>
        <v>407/229038906</v>
      </c>
      <c r="E519">
        <f>COUNTIF(duplicity[duplicitní texty],duplicity[[#This Row],[duplicitní texty]])</f>
        <v>1</v>
      </c>
      <c r="K519" s="15">
        <v>315</v>
      </c>
      <c r="N519" s="19">
        <v>35867</v>
      </c>
      <c r="P519" s="18">
        <v>36630</v>
      </c>
      <c r="Q519" s="16">
        <v>160</v>
      </c>
    </row>
    <row r="520" spans="1:17">
      <c r="A520">
        <v>2163</v>
      </c>
      <c r="B520">
        <v>2507</v>
      </c>
      <c r="C520" s="3">
        <v>38906</v>
      </c>
      <c r="D520" s="5" t="str">
        <f>duplicity[[#This Row],[r_fighter_id]]&amp;"/"&amp;duplicity[[#This Row],[b_fighter_id]]&amp;duplicity[[#This Row],[date]]</f>
        <v>2163/250738906</v>
      </c>
      <c r="E520">
        <f>COUNTIF(duplicity[duplicitní texty],duplicity[[#This Row],[duplicitní texty]])</f>
        <v>1</v>
      </c>
      <c r="K520" s="13">
        <v>2226</v>
      </c>
      <c r="N520" s="19">
        <v>37680</v>
      </c>
      <c r="P520" s="17">
        <v>40936</v>
      </c>
      <c r="Q520" s="14">
        <v>8</v>
      </c>
    </row>
    <row r="521" spans="1:17">
      <c r="A521">
        <v>2829</v>
      </c>
      <c r="B521">
        <v>2448</v>
      </c>
      <c r="C521" s="3">
        <v>38946</v>
      </c>
      <c r="D521" s="5" t="str">
        <f>duplicity[[#This Row],[r_fighter_id]]&amp;"/"&amp;duplicity[[#This Row],[b_fighter_id]]&amp;duplicity[[#This Row],[date]]</f>
        <v>2829/244838946</v>
      </c>
      <c r="E521">
        <f>COUNTIF(duplicity[duplicitní texty],duplicity[[#This Row],[duplicitní texty]])</f>
        <v>1</v>
      </c>
      <c r="K521" s="15">
        <v>2722</v>
      </c>
      <c r="N521" s="19">
        <v>39116</v>
      </c>
      <c r="P521" s="18">
        <v>40705</v>
      </c>
      <c r="Q521" s="16">
        <v>80</v>
      </c>
    </row>
    <row r="522" spans="1:17">
      <c r="A522">
        <v>1772</v>
      </c>
      <c r="B522">
        <v>2852</v>
      </c>
      <c r="C522" s="3">
        <v>38946</v>
      </c>
      <c r="D522" s="5" t="str">
        <f>duplicity[[#This Row],[r_fighter_id]]&amp;"/"&amp;duplicity[[#This Row],[b_fighter_id]]&amp;duplicity[[#This Row],[date]]</f>
        <v>1772/285238946</v>
      </c>
      <c r="E522">
        <f>COUNTIF(duplicity[duplicitní texty],duplicity[[#This Row],[duplicitní texty]])</f>
        <v>1</v>
      </c>
      <c r="K522" s="13">
        <v>1476</v>
      </c>
      <c r="N522" s="19">
        <v>41887</v>
      </c>
      <c r="P522" s="18">
        <v>36483</v>
      </c>
      <c r="Q522" s="16">
        <v>166</v>
      </c>
    </row>
    <row r="523" spans="1:17">
      <c r="A523">
        <v>1588</v>
      </c>
      <c r="B523">
        <v>3412</v>
      </c>
      <c r="C523" s="3">
        <v>38946</v>
      </c>
      <c r="D523" s="5" t="str">
        <f>duplicity[[#This Row],[r_fighter_id]]&amp;"/"&amp;duplicity[[#This Row],[b_fighter_id]]&amp;duplicity[[#This Row],[date]]</f>
        <v>1588/341238946</v>
      </c>
      <c r="E523">
        <f>COUNTIF(duplicity[duplicitní texty],duplicity[[#This Row],[duplicitní texty]])</f>
        <v>1</v>
      </c>
      <c r="K523" s="13">
        <v>916</v>
      </c>
      <c r="N523" s="19">
        <v>41272</v>
      </c>
      <c r="P523" s="17">
        <v>36595</v>
      </c>
      <c r="Q523" s="14">
        <v>146</v>
      </c>
    </row>
    <row r="524" spans="1:17">
      <c r="A524">
        <v>3266</v>
      </c>
      <c r="B524">
        <v>1305</v>
      </c>
      <c r="C524" s="3">
        <v>38946</v>
      </c>
      <c r="D524" s="5" t="str">
        <f>duplicity[[#This Row],[r_fighter_id]]&amp;"/"&amp;duplicity[[#This Row],[b_fighter_id]]&amp;duplicity[[#This Row],[date]]</f>
        <v>3266/130538946</v>
      </c>
      <c r="E524">
        <f>COUNTIF(duplicity[duplicitní texty],duplicity[[#This Row],[duplicitní texty]])</f>
        <v>1</v>
      </c>
      <c r="K524" s="13">
        <v>1098</v>
      </c>
      <c r="N524" s="19">
        <v>41132</v>
      </c>
      <c r="P524" s="17">
        <v>36427</v>
      </c>
      <c r="Q524" s="14">
        <v>146</v>
      </c>
    </row>
    <row r="525" spans="1:17">
      <c r="A525">
        <v>2679</v>
      </c>
      <c r="B525">
        <v>3398</v>
      </c>
      <c r="C525" s="3">
        <v>38946</v>
      </c>
      <c r="D525" s="5" t="str">
        <f>duplicity[[#This Row],[r_fighter_id]]&amp;"/"&amp;duplicity[[#This Row],[b_fighter_id]]&amp;duplicity[[#This Row],[date]]</f>
        <v>2679/339838946</v>
      </c>
      <c r="E525">
        <f>COUNTIF(duplicity[duplicitní texty],duplicity[[#This Row],[duplicitní texty]])</f>
        <v>1</v>
      </c>
      <c r="K525" s="15">
        <v>3568</v>
      </c>
      <c r="N525" s="19">
        <v>39708</v>
      </c>
      <c r="P525" s="17">
        <v>35867</v>
      </c>
      <c r="Q525" s="14">
        <v>141</v>
      </c>
    </row>
    <row r="526" spans="1:17">
      <c r="A526">
        <v>1690</v>
      </c>
      <c r="B526">
        <v>1163</v>
      </c>
      <c r="C526" s="3">
        <v>38946</v>
      </c>
      <c r="D526" s="5" t="str">
        <f>duplicity[[#This Row],[r_fighter_id]]&amp;"/"&amp;duplicity[[#This Row],[b_fighter_id]]&amp;duplicity[[#This Row],[date]]</f>
        <v>1690/116338946</v>
      </c>
      <c r="E526">
        <f>COUNTIF(duplicity[duplicitní texty],duplicity[[#This Row],[duplicitní texty]])</f>
        <v>1</v>
      </c>
      <c r="K526" s="13">
        <v>1814</v>
      </c>
      <c r="N526" s="19">
        <v>35930</v>
      </c>
      <c r="P526" s="18">
        <v>37680</v>
      </c>
      <c r="Q526" s="16">
        <v>36</v>
      </c>
    </row>
    <row r="527" spans="1:17">
      <c r="A527">
        <v>2521</v>
      </c>
      <c r="B527">
        <v>2198</v>
      </c>
      <c r="C527" s="3">
        <v>38946</v>
      </c>
      <c r="D527" s="5" t="str">
        <f>duplicity[[#This Row],[r_fighter_id]]&amp;"/"&amp;duplicity[[#This Row],[b_fighter_id]]&amp;duplicity[[#This Row],[date]]</f>
        <v>2521/219838946</v>
      </c>
      <c r="E527">
        <f>COUNTIF(duplicity[duplicitní texty],duplicity[[#This Row],[duplicitní texty]])</f>
        <v>1</v>
      </c>
      <c r="K527" s="13">
        <v>702</v>
      </c>
      <c r="N527" s="19">
        <v>36224</v>
      </c>
      <c r="P527" s="18">
        <v>39116</v>
      </c>
      <c r="Q527" s="16">
        <v>1</v>
      </c>
    </row>
    <row r="528" spans="1:17">
      <c r="A528">
        <v>1842</v>
      </c>
      <c r="B528">
        <v>2874</v>
      </c>
      <c r="C528" s="3">
        <v>38946</v>
      </c>
      <c r="D528" s="5" t="str">
        <f>duplicity[[#This Row],[r_fighter_id]]&amp;"/"&amp;duplicity[[#This Row],[b_fighter_id]]&amp;duplicity[[#This Row],[date]]</f>
        <v>1842/287438946</v>
      </c>
      <c r="E528">
        <f>COUNTIF(duplicity[duplicitní texty],duplicity[[#This Row],[duplicitní texty]])</f>
        <v>1</v>
      </c>
      <c r="K528" s="15">
        <v>2806</v>
      </c>
      <c r="N528" s="19">
        <v>36287</v>
      </c>
      <c r="P528" s="18">
        <v>41887</v>
      </c>
      <c r="Q528" s="16">
        <v>134</v>
      </c>
    </row>
    <row r="529" spans="1:17">
      <c r="A529">
        <v>2349</v>
      </c>
      <c r="B529">
        <v>2099</v>
      </c>
      <c r="C529" s="3">
        <v>38946</v>
      </c>
      <c r="D529" s="5" t="str">
        <f>duplicity[[#This Row],[r_fighter_id]]&amp;"/"&amp;duplicity[[#This Row],[b_fighter_id]]&amp;duplicity[[#This Row],[date]]</f>
        <v>2349/209938946</v>
      </c>
      <c r="E529">
        <f>COUNTIF(duplicity[duplicitní texty],duplicity[[#This Row],[duplicitní texty]])</f>
        <v>1</v>
      </c>
      <c r="K529" s="13">
        <v>1214</v>
      </c>
      <c r="N529" s="19">
        <v>44170</v>
      </c>
      <c r="P529" s="18">
        <v>41272</v>
      </c>
      <c r="Q529" s="16">
        <v>1</v>
      </c>
    </row>
    <row r="530" spans="1:17">
      <c r="A530">
        <v>1682</v>
      </c>
      <c r="B530">
        <v>3454</v>
      </c>
      <c r="C530" s="3">
        <v>38955</v>
      </c>
      <c r="D530" s="5" t="str">
        <f>duplicity[[#This Row],[r_fighter_id]]&amp;"/"&amp;duplicity[[#This Row],[b_fighter_id]]&amp;duplicity[[#This Row],[date]]</f>
        <v>1682/345438955</v>
      </c>
      <c r="E530">
        <f>COUNTIF(duplicity[duplicitní texty],duplicity[[#This Row],[duplicitní texty]])</f>
        <v>1</v>
      </c>
      <c r="K530" s="13">
        <v>2981</v>
      </c>
      <c r="N530" s="19">
        <v>38892</v>
      </c>
      <c r="P530" s="18">
        <v>41132</v>
      </c>
      <c r="Q530" s="16">
        <v>74</v>
      </c>
    </row>
    <row r="531" spans="1:17">
      <c r="A531">
        <v>1003</v>
      </c>
      <c r="B531">
        <v>3346</v>
      </c>
      <c r="C531" s="3">
        <v>38955</v>
      </c>
      <c r="D531" s="5" t="str">
        <f>duplicity[[#This Row],[r_fighter_id]]&amp;"/"&amp;duplicity[[#This Row],[b_fighter_id]]&amp;duplicity[[#This Row],[date]]</f>
        <v>1003/334638955</v>
      </c>
      <c r="E531">
        <f>COUNTIF(duplicity[duplicitní texty],duplicity[[#This Row],[duplicitní texty]])</f>
        <v>1</v>
      </c>
      <c r="K531" s="13">
        <v>15</v>
      </c>
      <c r="N531" s="19">
        <v>42057</v>
      </c>
      <c r="P531" s="18">
        <v>39708</v>
      </c>
      <c r="Q531" s="16">
        <v>137</v>
      </c>
    </row>
    <row r="532" spans="1:17">
      <c r="A532">
        <v>769</v>
      </c>
      <c r="B532">
        <v>2290</v>
      </c>
      <c r="C532" s="3">
        <v>38955</v>
      </c>
      <c r="D532" s="5" t="str">
        <f>duplicity[[#This Row],[r_fighter_id]]&amp;"/"&amp;duplicity[[#This Row],[b_fighter_id]]&amp;duplicity[[#This Row],[date]]</f>
        <v>769/229038955</v>
      </c>
      <c r="E532">
        <f>COUNTIF(duplicity[duplicitní texty],duplicity[[#This Row],[duplicitní texty]])</f>
        <v>1</v>
      </c>
      <c r="K532" s="15">
        <v>389</v>
      </c>
      <c r="N532" s="19">
        <v>37778</v>
      </c>
      <c r="P532" s="18">
        <v>35930</v>
      </c>
      <c r="Q532" s="16">
        <v>156</v>
      </c>
    </row>
    <row r="533" spans="1:17">
      <c r="A533">
        <v>1166</v>
      </c>
      <c r="B533">
        <v>595</v>
      </c>
      <c r="C533" s="3">
        <v>38955</v>
      </c>
      <c r="D533" s="5" t="str">
        <f>duplicity[[#This Row],[r_fighter_id]]&amp;"/"&amp;duplicity[[#This Row],[b_fighter_id]]&amp;duplicity[[#This Row],[date]]</f>
        <v>1166/59538955</v>
      </c>
      <c r="E533">
        <f>COUNTIF(duplicity[duplicitní texty],duplicity[[#This Row],[duplicitní texty]])</f>
        <v>1</v>
      </c>
      <c r="K533" s="13">
        <v>3479</v>
      </c>
      <c r="N533" s="19">
        <v>35638</v>
      </c>
      <c r="P533" s="17">
        <v>36224</v>
      </c>
      <c r="Q533" s="14">
        <v>154</v>
      </c>
    </row>
    <row r="534" spans="1:17">
      <c r="A534">
        <v>1206</v>
      </c>
      <c r="B534">
        <v>318</v>
      </c>
      <c r="C534" s="3">
        <v>38955</v>
      </c>
      <c r="D534" s="5" t="str">
        <f>duplicity[[#This Row],[r_fighter_id]]&amp;"/"&amp;duplicity[[#This Row],[b_fighter_id]]&amp;duplicity[[#This Row],[date]]</f>
        <v>1206/31838955</v>
      </c>
      <c r="E534">
        <f>COUNTIF(duplicity[duplicitní texty],duplicity[[#This Row],[duplicitní texty]])</f>
        <v>1</v>
      </c>
      <c r="K534" s="15">
        <v>2863</v>
      </c>
      <c r="N534" s="19">
        <v>41826</v>
      </c>
      <c r="P534" s="18">
        <v>36287</v>
      </c>
      <c r="Q534" s="16">
        <v>155</v>
      </c>
    </row>
    <row r="535" spans="1:17">
      <c r="A535">
        <v>2369</v>
      </c>
      <c r="B535">
        <v>241</v>
      </c>
      <c r="C535" s="3">
        <v>38955</v>
      </c>
      <c r="D535" s="5" t="str">
        <f>duplicity[[#This Row],[r_fighter_id]]&amp;"/"&amp;duplicity[[#This Row],[b_fighter_id]]&amp;duplicity[[#This Row],[date]]</f>
        <v>2369/24138955</v>
      </c>
      <c r="E535">
        <f>COUNTIF(duplicity[duplicitní texty],duplicity[[#This Row],[duplicitní texty]])</f>
        <v>1</v>
      </c>
      <c r="K535" s="15">
        <v>1833</v>
      </c>
      <c r="N535" s="19">
        <v>35580</v>
      </c>
      <c r="P535" s="18">
        <v>44170</v>
      </c>
      <c r="Q535" s="16">
        <v>1</v>
      </c>
    </row>
    <row r="536" spans="1:17">
      <c r="A536">
        <v>2891</v>
      </c>
      <c r="B536">
        <v>1891</v>
      </c>
      <c r="C536" s="3">
        <v>38955</v>
      </c>
      <c r="D536" s="5" t="str">
        <f>duplicity[[#This Row],[r_fighter_id]]&amp;"/"&amp;duplicity[[#This Row],[b_fighter_id]]&amp;duplicity[[#This Row],[date]]</f>
        <v>2891/189138955</v>
      </c>
      <c r="E536">
        <f>COUNTIF(duplicity[duplicitní texty],duplicity[[#This Row],[duplicitní texty]])</f>
        <v>1</v>
      </c>
      <c r="K536" s="13">
        <v>3286</v>
      </c>
      <c r="N536" s="19">
        <v>35468</v>
      </c>
      <c r="P536" s="17">
        <v>38892</v>
      </c>
      <c r="Q536" s="14">
        <v>1</v>
      </c>
    </row>
    <row r="537" spans="1:17">
      <c r="A537">
        <v>1308</v>
      </c>
      <c r="B537">
        <v>3418</v>
      </c>
      <c r="C537" s="3">
        <v>38955</v>
      </c>
      <c r="D537" s="5" t="str">
        <f>duplicity[[#This Row],[r_fighter_id]]&amp;"/"&amp;duplicity[[#This Row],[b_fighter_id]]&amp;duplicity[[#This Row],[date]]</f>
        <v>1308/341838955</v>
      </c>
      <c r="E537">
        <f>COUNTIF(duplicity[duplicitní texty],duplicity[[#This Row],[duplicitní texty]])</f>
        <v>1</v>
      </c>
      <c r="K537" s="13">
        <v>309</v>
      </c>
      <c r="N537" s="19">
        <v>35785</v>
      </c>
      <c r="P537" s="17">
        <v>42057</v>
      </c>
      <c r="Q537" s="14">
        <v>34</v>
      </c>
    </row>
    <row r="538" spans="1:17">
      <c r="A538">
        <v>1227</v>
      </c>
      <c r="B538">
        <v>2784</v>
      </c>
      <c r="C538" s="3">
        <v>38983</v>
      </c>
      <c r="D538" s="5" t="str">
        <f>duplicity[[#This Row],[r_fighter_id]]&amp;"/"&amp;duplicity[[#This Row],[b_fighter_id]]&amp;duplicity[[#This Row],[date]]</f>
        <v>1227/278438983</v>
      </c>
      <c r="E538">
        <f>COUNTIF(duplicity[duplicitní texty],duplicity[[#This Row],[duplicitní texty]])</f>
        <v>1</v>
      </c>
      <c r="K538" s="15">
        <v>2538</v>
      </c>
      <c r="N538" s="19">
        <v>35720</v>
      </c>
      <c r="P538" s="17">
        <v>37778</v>
      </c>
      <c r="Q538" s="14">
        <v>1</v>
      </c>
    </row>
    <row r="539" spans="1:17">
      <c r="A539">
        <v>1200</v>
      </c>
      <c r="B539">
        <v>1775</v>
      </c>
      <c r="C539" s="3">
        <v>38983</v>
      </c>
      <c r="D539" s="5" t="str">
        <f>duplicity[[#This Row],[r_fighter_id]]&amp;"/"&amp;duplicity[[#This Row],[b_fighter_id]]&amp;duplicity[[#This Row],[date]]</f>
        <v>1200/177538983</v>
      </c>
      <c r="E539">
        <f>COUNTIF(duplicity[duplicitní texty],duplicity[[#This Row],[duplicitní texty]])</f>
        <v>1</v>
      </c>
      <c r="K539" s="13">
        <v>396</v>
      </c>
      <c r="N539" s="19">
        <v>42063</v>
      </c>
      <c r="P539" s="18">
        <v>35638</v>
      </c>
      <c r="Q539" s="16">
        <v>155</v>
      </c>
    </row>
    <row r="540" spans="1:17">
      <c r="A540">
        <v>1420</v>
      </c>
      <c r="B540">
        <v>753</v>
      </c>
      <c r="C540" s="3">
        <v>38983</v>
      </c>
      <c r="D540" s="5" t="str">
        <f>duplicity[[#This Row],[r_fighter_id]]&amp;"/"&amp;duplicity[[#This Row],[b_fighter_id]]&amp;duplicity[[#This Row],[date]]</f>
        <v>1420/75338983</v>
      </c>
      <c r="E540">
        <f>COUNTIF(duplicity[duplicitní texty],duplicity[[#This Row],[duplicitní texty]])</f>
        <v>1</v>
      </c>
      <c r="K540" s="15">
        <v>1600</v>
      </c>
      <c r="N540" s="19">
        <v>35258</v>
      </c>
      <c r="P540" s="17">
        <v>41826</v>
      </c>
      <c r="Q540" s="14">
        <v>1</v>
      </c>
    </row>
    <row r="541" spans="1:17">
      <c r="A541">
        <v>1753</v>
      </c>
      <c r="B541">
        <v>2590</v>
      </c>
      <c r="C541" s="3">
        <v>38983</v>
      </c>
      <c r="D541" s="5" t="str">
        <f>duplicity[[#This Row],[r_fighter_id]]&amp;"/"&amp;duplicity[[#This Row],[b_fighter_id]]&amp;duplicity[[#This Row],[date]]</f>
        <v>1753/259038983</v>
      </c>
      <c r="E541">
        <f>COUNTIF(duplicity[duplicitní texty],duplicity[[#This Row],[duplicitní texty]])</f>
        <v>1</v>
      </c>
      <c r="K541" s="15">
        <v>2107</v>
      </c>
      <c r="N541" s="19">
        <v>35406</v>
      </c>
      <c r="P541" s="17">
        <v>35580</v>
      </c>
      <c r="Q541" s="14">
        <v>161</v>
      </c>
    </row>
    <row r="542" spans="1:17">
      <c r="A542">
        <v>916</v>
      </c>
      <c r="B542">
        <v>1732</v>
      </c>
      <c r="C542" s="3">
        <v>38983</v>
      </c>
      <c r="D542" s="5" t="str">
        <f>duplicity[[#This Row],[r_fighter_id]]&amp;"/"&amp;duplicity[[#This Row],[b_fighter_id]]&amp;duplicity[[#This Row],[date]]</f>
        <v>916/173238983</v>
      </c>
      <c r="E542">
        <f>COUNTIF(duplicity[duplicitní texty],duplicity[[#This Row],[duplicitní texty]])</f>
        <v>1</v>
      </c>
      <c r="K542" s="13">
        <v>3219</v>
      </c>
      <c r="N542" s="19">
        <v>34796</v>
      </c>
      <c r="P542" s="18">
        <v>35468</v>
      </c>
      <c r="Q542" s="16">
        <v>164</v>
      </c>
    </row>
    <row r="543" spans="1:17">
      <c r="A543">
        <v>1419</v>
      </c>
      <c r="B543">
        <v>2485</v>
      </c>
      <c r="C543" s="3">
        <v>38983</v>
      </c>
      <c r="D543" s="5" t="str">
        <f>duplicity[[#This Row],[r_fighter_id]]&amp;"/"&amp;duplicity[[#This Row],[b_fighter_id]]&amp;duplicity[[#This Row],[date]]</f>
        <v>1419/248538983</v>
      </c>
      <c r="E543">
        <f>COUNTIF(duplicity[duplicitní texty],duplicity[[#This Row],[duplicitní texty]])</f>
        <v>1</v>
      </c>
      <c r="K543" s="13">
        <v>2690</v>
      </c>
      <c r="N543" s="19">
        <v>35111</v>
      </c>
      <c r="P543" s="18">
        <v>35785</v>
      </c>
      <c r="Q543" s="16">
        <v>162</v>
      </c>
    </row>
    <row r="544" spans="1:17">
      <c r="A544">
        <v>3176</v>
      </c>
      <c r="B544">
        <v>1848</v>
      </c>
      <c r="C544" s="3">
        <v>38983</v>
      </c>
      <c r="D544" s="5" t="str">
        <f>duplicity[[#This Row],[r_fighter_id]]&amp;"/"&amp;duplicity[[#This Row],[b_fighter_id]]&amp;duplicity[[#This Row],[date]]</f>
        <v>3176/184838983</v>
      </c>
      <c r="E544">
        <f>COUNTIF(duplicity[duplicitní texty],duplicity[[#This Row],[duplicitní texty]])</f>
        <v>1</v>
      </c>
      <c r="K544" s="13">
        <v>97</v>
      </c>
      <c r="N544" s="19">
        <v>34404</v>
      </c>
      <c r="P544" s="17">
        <v>35720</v>
      </c>
      <c r="Q544" s="14">
        <v>154</v>
      </c>
    </row>
    <row r="545" spans="1:17">
      <c r="A545">
        <v>2825</v>
      </c>
      <c r="B545">
        <v>2297</v>
      </c>
      <c r="C545" s="3">
        <v>38983</v>
      </c>
      <c r="D545" s="5" t="str">
        <f>duplicity[[#This Row],[r_fighter_id]]&amp;"/"&amp;duplicity[[#This Row],[b_fighter_id]]&amp;duplicity[[#This Row],[date]]</f>
        <v>2825/229738983</v>
      </c>
      <c r="E545">
        <f>COUNTIF(duplicity[duplicitní texty],duplicity[[#This Row],[duplicitní texty]])</f>
        <v>1</v>
      </c>
      <c r="K545" s="15">
        <v>2926</v>
      </c>
      <c r="N545" s="19">
        <v>35202</v>
      </c>
      <c r="P545" s="17">
        <v>42063</v>
      </c>
      <c r="Q545" s="14">
        <v>2</v>
      </c>
    </row>
    <row r="546" spans="1:17">
      <c r="A546">
        <v>1232</v>
      </c>
      <c r="B546">
        <v>4</v>
      </c>
      <c r="C546" s="3">
        <v>38983</v>
      </c>
      <c r="D546" s="5" t="str">
        <f>duplicity[[#This Row],[r_fighter_id]]&amp;"/"&amp;duplicity[[#This Row],[b_fighter_id]]&amp;duplicity[[#This Row],[date]]</f>
        <v>1232/438983</v>
      </c>
      <c r="E546">
        <f>COUNTIF(duplicity[duplicitní texty],duplicity[[#This Row],[duplicitní texty]])</f>
        <v>1</v>
      </c>
      <c r="K546" s="15">
        <v>2944</v>
      </c>
      <c r="N546" s="19">
        <v>35328</v>
      </c>
      <c r="P546" s="17">
        <v>35258</v>
      </c>
      <c r="Q546" s="14">
        <v>155</v>
      </c>
    </row>
    <row r="547" spans="1:17">
      <c r="A547">
        <v>1214</v>
      </c>
      <c r="B547">
        <v>2575</v>
      </c>
      <c r="C547" s="3">
        <v>39000</v>
      </c>
      <c r="D547" s="5" t="str">
        <f>duplicity[[#This Row],[r_fighter_id]]&amp;"/"&amp;duplicity[[#This Row],[b_fighter_id]]&amp;duplicity[[#This Row],[date]]</f>
        <v>1214/257539000</v>
      </c>
      <c r="E547">
        <f>COUNTIF(duplicity[duplicitní texty],duplicity[[#This Row],[duplicitní texty]])</f>
        <v>1</v>
      </c>
      <c r="K547" s="15">
        <v>2224</v>
      </c>
      <c r="N547" s="19">
        <v>34950</v>
      </c>
      <c r="P547" s="18">
        <v>35406</v>
      </c>
      <c r="Q547" s="16">
        <v>155</v>
      </c>
    </row>
    <row r="548" spans="1:17">
      <c r="A548">
        <v>2395</v>
      </c>
      <c r="B548">
        <v>2947</v>
      </c>
      <c r="C548" s="3">
        <v>39000</v>
      </c>
      <c r="D548" s="5" t="str">
        <f>duplicity[[#This Row],[r_fighter_id]]&amp;"/"&amp;duplicity[[#This Row],[b_fighter_id]]&amp;duplicity[[#This Row],[date]]</f>
        <v>2395/294739000</v>
      </c>
      <c r="E548">
        <f>COUNTIF(duplicity[duplicitní texty],duplicity[[#This Row],[duplicitní texty]])</f>
        <v>1</v>
      </c>
      <c r="K548" s="13">
        <v>140</v>
      </c>
      <c r="N548" s="19">
        <v>35049</v>
      </c>
      <c r="P548" s="17">
        <v>34796</v>
      </c>
      <c r="Q548" s="14">
        <v>112</v>
      </c>
    </row>
    <row r="549" spans="1:17">
      <c r="A549">
        <v>84</v>
      </c>
      <c r="B549">
        <v>54</v>
      </c>
      <c r="C549" s="3">
        <v>39000</v>
      </c>
      <c r="D549" s="5" t="str">
        <f>duplicity[[#This Row],[r_fighter_id]]&amp;"/"&amp;duplicity[[#This Row],[b_fighter_id]]&amp;duplicity[[#This Row],[date]]</f>
        <v>84/5439000</v>
      </c>
      <c r="E549">
        <f>COUNTIF(duplicity[duplicitní texty],duplicity[[#This Row],[duplicitní texty]])</f>
        <v>1</v>
      </c>
      <c r="K549" s="13">
        <v>2126</v>
      </c>
      <c r="N549" s="19">
        <v>34586</v>
      </c>
      <c r="P549" s="18">
        <v>35111</v>
      </c>
      <c r="Q549" s="16">
        <v>165</v>
      </c>
    </row>
    <row r="550" spans="1:17">
      <c r="A550">
        <v>1261</v>
      </c>
      <c r="B550">
        <v>2519</v>
      </c>
      <c r="C550" s="3">
        <v>39000</v>
      </c>
      <c r="D550" s="5" t="str">
        <f>duplicity[[#This Row],[r_fighter_id]]&amp;"/"&amp;duplicity[[#This Row],[b_fighter_id]]&amp;duplicity[[#This Row],[date]]</f>
        <v>1261/251939000</v>
      </c>
      <c r="E550">
        <f>COUNTIF(duplicity[duplicitní texty],duplicity[[#This Row],[duplicitní texty]])</f>
        <v>1</v>
      </c>
      <c r="K550" s="15">
        <v>2277</v>
      </c>
      <c r="N550" s="19">
        <v>34894</v>
      </c>
      <c r="P550" s="17">
        <v>34404</v>
      </c>
      <c r="Q550" s="14">
        <v>74</v>
      </c>
    </row>
    <row r="551" spans="1:17">
      <c r="A551">
        <v>1958</v>
      </c>
      <c r="B551">
        <v>3412</v>
      </c>
      <c r="C551" s="3">
        <v>39000</v>
      </c>
      <c r="D551" s="5" t="str">
        <f>duplicity[[#This Row],[r_fighter_id]]&amp;"/"&amp;duplicity[[#This Row],[b_fighter_id]]&amp;duplicity[[#This Row],[date]]</f>
        <v>1958/341239000</v>
      </c>
      <c r="E551">
        <f>COUNTIF(duplicity[duplicitní texty],duplicity[[#This Row],[duplicitní texty]])</f>
        <v>1</v>
      </c>
      <c r="K551" s="13">
        <v>1848</v>
      </c>
      <c r="N551" s="19">
        <v>34684</v>
      </c>
      <c r="P551" s="18">
        <v>35202</v>
      </c>
      <c r="Q551" s="16">
        <v>122</v>
      </c>
    </row>
    <row r="552" spans="1:17">
      <c r="A552">
        <v>1890</v>
      </c>
      <c r="B552">
        <v>1327</v>
      </c>
      <c r="C552" s="3">
        <v>39000</v>
      </c>
      <c r="D552" s="5" t="str">
        <f>duplicity[[#This Row],[r_fighter_id]]&amp;"/"&amp;duplicity[[#This Row],[b_fighter_id]]&amp;duplicity[[#This Row],[date]]</f>
        <v>1890/132739000</v>
      </c>
      <c r="E552">
        <f>COUNTIF(duplicity[duplicitní texty],duplicity[[#This Row],[duplicitní texty]])</f>
        <v>1</v>
      </c>
      <c r="K552" s="15">
        <v>2860</v>
      </c>
      <c r="N552"/>
      <c r="P552" s="17">
        <v>35328</v>
      </c>
      <c r="Q552" s="14">
        <v>161</v>
      </c>
    </row>
    <row r="553" spans="1:17">
      <c r="A553">
        <v>3014</v>
      </c>
      <c r="B553">
        <v>1302</v>
      </c>
      <c r="C553" s="3">
        <v>39000</v>
      </c>
      <c r="D553" s="5" t="str">
        <f>duplicity[[#This Row],[r_fighter_id]]&amp;"/"&amp;duplicity[[#This Row],[b_fighter_id]]&amp;duplicity[[#This Row],[date]]</f>
        <v>3014/130239000</v>
      </c>
      <c r="E553">
        <f>COUNTIF(duplicity[duplicitní texty],duplicity[[#This Row],[duplicitní texty]])</f>
        <v>1</v>
      </c>
      <c r="K553" s="13">
        <v>3022</v>
      </c>
      <c r="N553"/>
      <c r="P553" s="18">
        <v>34950</v>
      </c>
      <c r="Q553" s="16">
        <v>147</v>
      </c>
    </row>
    <row r="554" spans="1:17">
      <c r="A554">
        <v>706</v>
      </c>
      <c r="B554">
        <v>2521</v>
      </c>
      <c r="C554" s="3">
        <v>39000</v>
      </c>
      <c r="D554" s="5" t="str">
        <f>duplicity[[#This Row],[r_fighter_id]]&amp;"/"&amp;duplicity[[#This Row],[b_fighter_id]]&amp;duplicity[[#This Row],[date]]</f>
        <v>706/252139000</v>
      </c>
      <c r="E554">
        <f>COUNTIF(duplicity[duplicitní texty],duplicity[[#This Row],[duplicitní texty]])</f>
        <v>1</v>
      </c>
      <c r="K554" s="15">
        <v>3539</v>
      </c>
      <c r="N554"/>
      <c r="P554" s="17">
        <v>35049</v>
      </c>
      <c r="Q554" s="14">
        <v>74</v>
      </c>
    </row>
    <row r="555" spans="1:17">
      <c r="A555">
        <v>754</v>
      </c>
      <c r="B555">
        <v>1303</v>
      </c>
      <c r="C555" s="3">
        <v>39000</v>
      </c>
      <c r="D555" s="5" t="str">
        <f>duplicity[[#This Row],[r_fighter_id]]&amp;"/"&amp;duplicity[[#This Row],[b_fighter_id]]&amp;duplicity[[#This Row],[date]]</f>
        <v>754/130339000</v>
      </c>
      <c r="E555">
        <f>COUNTIF(duplicity[duplicitní texty],duplicity[[#This Row],[duplicitní texty]])</f>
        <v>1</v>
      </c>
      <c r="K555" s="13">
        <v>285</v>
      </c>
      <c r="N555"/>
      <c r="P555" s="18">
        <v>34586</v>
      </c>
      <c r="Q555" s="16">
        <v>112</v>
      </c>
    </row>
    <row r="556" spans="1:17">
      <c r="A556">
        <v>1226</v>
      </c>
      <c r="B556">
        <v>1486</v>
      </c>
      <c r="C556" s="3">
        <v>39004</v>
      </c>
      <c r="D556" s="5" t="str">
        <f>duplicity[[#This Row],[r_fighter_id]]&amp;"/"&amp;duplicity[[#This Row],[b_fighter_id]]&amp;duplicity[[#This Row],[date]]</f>
        <v>1226/148639004</v>
      </c>
      <c r="E556">
        <f>COUNTIF(duplicity[duplicitní texty],duplicity[[#This Row],[duplicitní texty]])</f>
        <v>1</v>
      </c>
      <c r="K556" s="15">
        <v>243</v>
      </c>
      <c r="N556"/>
      <c r="P556" s="17">
        <v>34894</v>
      </c>
      <c r="Q556" s="14">
        <v>163</v>
      </c>
    </row>
    <row r="557" spans="1:17">
      <c r="A557">
        <v>982</v>
      </c>
      <c r="B557">
        <v>1361</v>
      </c>
      <c r="C557" s="3">
        <v>39004</v>
      </c>
      <c r="D557" s="5" t="str">
        <f>duplicity[[#This Row],[r_fighter_id]]&amp;"/"&amp;duplicity[[#This Row],[b_fighter_id]]&amp;duplicity[[#This Row],[date]]</f>
        <v>982/136139004</v>
      </c>
      <c r="E557">
        <f>COUNTIF(duplicity[duplicitní texty],duplicity[[#This Row],[duplicitní texty]])</f>
        <v>1</v>
      </c>
      <c r="K557" s="15">
        <v>241</v>
      </c>
      <c r="N557"/>
      <c r="P557" s="17">
        <v>34684</v>
      </c>
      <c r="Q557" s="14">
        <v>40</v>
      </c>
    </row>
    <row r="558" spans="1:17">
      <c r="A558">
        <v>972</v>
      </c>
      <c r="B558">
        <v>1755</v>
      </c>
      <c r="C558" s="3">
        <v>39004</v>
      </c>
      <c r="D558" s="5" t="str">
        <f>duplicity[[#This Row],[r_fighter_id]]&amp;"/"&amp;duplicity[[#This Row],[b_fighter_id]]&amp;duplicity[[#This Row],[date]]</f>
        <v>972/175539004</v>
      </c>
      <c r="E558">
        <f>COUNTIF(duplicity[duplicitní texty],duplicity[[#This Row],[duplicitní texty]])</f>
        <v>1</v>
      </c>
      <c r="K558" s="15">
        <v>1320</v>
      </c>
      <c r="N558"/>
    </row>
    <row r="559" spans="1:17">
      <c r="A559">
        <v>2952</v>
      </c>
      <c r="B559">
        <v>986</v>
      </c>
      <c r="C559" s="3">
        <v>39004</v>
      </c>
      <c r="D559" s="5" t="str">
        <f>duplicity[[#This Row],[r_fighter_id]]&amp;"/"&amp;duplicity[[#This Row],[b_fighter_id]]&amp;duplicity[[#This Row],[date]]</f>
        <v>2952/98639004</v>
      </c>
      <c r="E559">
        <f>COUNTIF(duplicity[duplicitní texty],duplicity[[#This Row],[duplicitní texty]])</f>
        <v>1</v>
      </c>
      <c r="K559" s="13">
        <v>3453</v>
      </c>
      <c r="N559"/>
    </row>
    <row r="560" spans="1:17">
      <c r="A560">
        <v>2981</v>
      </c>
      <c r="B560">
        <v>1006</v>
      </c>
      <c r="C560" s="3">
        <v>39004</v>
      </c>
      <c r="D560" s="5" t="str">
        <f>duplicity[[#This Row],[r_fighter_id]]&amp;"/"&amp;duplicity[[#This Row],[b_fighter_id]]&amp;duplicity[[#This Row],[date]]</f>
        <v>2981/100639004</v>
      </c>
      <c r="E560">
        <f>COUNTIF(duplicity[duplicitní texty],duplicity[[#This Row],[duplicitní texty]])</f>
        <v>1</v>
      </c>
      <c r="K560" s="15">
        <v>205</v>
      </c>
      <c r="N560"/>
    </row>
    <row r="561" spans="1:14">
      <c r="A561">
        <v>2480</v>
      </c>
      <c r="B561">
        <v>154</v>
      </c>
      <c r="C561" s="3">
        <v>39004</v>
      </c>
      <c r="D561" s="5" t="str">
        <f>duplicity[[#This Row],[r_fighter_id]]&amp;"/"&amp;duplicity[[#This Row],[b_fighter_id]]&amp;duplicity[[#This Row],[date]]</f>
        <v>2480/15439004</v>
      </c>
      <c r="E561">
        <f>COUNTIF(duplicity[duplicitní texty],duplicity[[#This Row],[duplicitní texty]])</f>
        <v>1</v>
      </c>
      <c r="K561" s="13">
        <v>2131</v>
      </c>
      <c r="N561"/>
    </row>
    <row r="562" spans="1:14">
      <c r="A562">
        <v>1960</v>
      </c>
      <c r="B562">
        <v>1682</v>
      </c>
      <c r="C562" s="3">
        <v>39004</v>
      </c>
      <c r="D562" s="5" t="str">
        <f>duplicity[[#This Row],[r_fighter_id]]&amp;"/"&amp;duplicity[[#This Row],[b_fighter_id]]&amp;duplicity[[#This Row],[date]]</f>
        <v>1960/168239004</v>
      </c>
      <c r="E562">
        <f>COUNTIF(duplicity[duplicitní texty],duplicity[[#This Row],[duplicitní texty]])</f>
        <v>1</v>
      </c>
      <c r="K562" s="15">
        <v>3099</v>
      </c>
      <c r="N562"/>
    </row>
    <row r="563" spans="1:14">
      <c r="A563">
        <v>2369</v>
      </c>
      <c r="B563">
        <v>3107</v>
      </c>
      <c r="C563" s="3">
        <v>39004</v>
      </c>
      <c r="D563" s="5" t="str">
        <f>duplicity[[#This Row],[r_fighter_id]]&amp;"/"&amp;duplicity[[#This Row],[b_fighter_id]]&amp;duplicity[[#This Row],[date]]</f>
        <v>2369/310739004</v>
      </c>
      <c r="E563">
        <f>COUNTIF(duplicity[duplicitní texty],duplicity[[#This Row],[duplicitní texty]])</f>
        <v>1</v>
      </c>
      <c r="K563" s="15">
        <v>631</v>
      </c>
      <c r="N563"/>
    </row>
    <row r="564" spans="1:14">
      <c r="A564">
        <v>1588</v>
      </c>
      <c r="B564">
        <v>1790</v>
      </c>
      <c r="C564" s="3">
        <v>39032</v>
      </c>
      <c r="D564" s="5" t="str">
        <f>duplicity[[#This Row],[r_fighter_id]]&amp;"/"&amp;duplicity[[#This Row],[b_fighter_id]]&amp;duplicity[[#This Row],[date]]</f>
        <v>1588/179039032</v>
      </c>
      <c r="E564">
        <f>COUNTIF(duplicity[duplicitní texty],duplicity[[#This Row],[duplicitní texty]])</f>
        <v>1</v>
      </c>
      <c r="K564" s="15">
        <v>2030</v>
      </c>
      <c r="N564"/>
    </row>
    <row r="565" spans="1:14">
      <c r="A565">
        <v>3237</v>
      </c>
      <c r="B565">
        <v>571</v>
      </c>
      <c r="C565" s="3">
        <v>39032</v>
      </c>
      <c r="D565" s="5" t="str">
        <f>duplicity[[#This Row],[r_fighter_id]]&amp;"/"&amp;duplicity[[#This Row],[b_fighter_id]]&amp;duplicity[[#This Row],[date]]</f>
        <v>3237/57139032</v>
      </c>
      <c r="E565">
        <f>COUNTIF(duplicity[duplicitní texty],duplicity[[#This Row],[duplicitní texty]])</f>
        <v>1</v>
      </c>
      <c r="K565" s="13">
        <v>848</v>
      </c>
      <c r="N565"/>
    </row>
    <row r="566" spans="1:14">
      <c r="A566">
        <v>2690</v>
      </c>
      <c r="B566">
        <v>762</v>
      </c>
      <c r="C566" s="3">
        <v>39032</v>
      </c>
      <c r="D566" s="5" t="str">
        <f>duplicity[[#This Row],[r_fighter_id]]&amp;"/"&amp;duplicity[[#This Row],[b_fighter_id]]&amp;duplicity[[#This Row],[date]]</f>
        <v>2690/76239032</v>
      </c>
      <c r="E566">
        <f>COUNTIF(duplicity[duplicitní texty],duplicity[[#This Row],[duplicitní texty]])</f>
        <v>1</v>
      </c>
      <c r="K566" s="13">
        <v>67</v>
      </c>
      <c r="N566"/>
    </row>
    <row r="567" spans="1:14">
      <c r="A567">
        <v>3026</v>
      </c>
      <c r="B567">
        <v>2925</v>
      </c>
      <c r="C567" s="3">
        <v>39032</v>
      </c>
      <c r="D567" s="5" t="str">
        <f>duplicity[[#This Row],[r_fighter_id]]&amp;"/"&amp;duplicity[[#This Row],[b_fighter_id]]&amp;duplicity[[#This Row],[date]]</f>
        <v>3026/292539032</v>
      </c>
      <c r="E567">
        <f>COUNTIF(duplicity[duplicitní texty],duplicity[[#This Row],[duplicitní texty]])</f>
        <v>1</v>
      </c>
      <c r="K567" s="15">
        <v>1655</v>
      </c>
      <c r="N567"/>
    </row>
    <row r="568" spans="1:14">
      <c r="A568">
        <v>2023</v>
      </c>
      <c r="B568">
        <v>2629</v>
      </c>
      <c r="C568" s="3">
        <v>39032</v>
      </c>
      <c r="D568" s="5" t="str">
        <f>duplicity[[#This Row],[r_fighter_id]]&amp;"/"&amp;duplicity[[#This Row],[b_fighter_id]]&amp;duplicity[[#This Row],[date]]</f>
        <v>2023/262939032</v>
      </c>
      <c r="E568">
        <f>COUNTIF(duplicity[duplicitní texty],duplicity[[#This Row],[duplicitní texty]])</f>
        <v>1</v>
      </c>
      <c r="K568" s="15">
        <v>820</v>
      </c>
      <c r="N568"/>
    </row>
    <row r="569" spans="1:14">
      <c r="A569">
        <v>3095</v>
      </c>
      <c r="B569">
        <v>1477</v>
      </c>
      <c r="C569" s="3">
        <v>39032</v>
      </c>
      <c r="D569" s="5" t="str">
        <f>duplicity[[#This Row],[r_fighter_id]]&amp;"/"&amp;duplicity[[#This Row],[b_fighter_id]]&amp;duplicity[[#This Row],[date]]</f>
        <v>3095/147739032</v>
      </c>
      <c r="E569">
        <f>COUNTIF(duplicity[duplicitní texty],duplicity[[#This Row],[duplicitní texty]])</f>
        <v>1</v>
      </c>
      <c r="K569" s="13">
        <v>2106</v>
      </c>
      <c r="N569"/>
    </row>
    <row r="570" spans="1:14">
      <c r="A570">
        <v>3121</v>
      </c>
      <c r="B570">
        <v>2134</v>
      </c>
      <c r="C570" s="3">
        <v>39039</v>
      </c>
      <c r="D570" s="5" t="str">
        <f>duplicity[[#This Row],[r_fighter_id]]&amp;"/"&amp;duplicity[[#This Row],[b_fighter_id]]&amp;duplicity[[#This Row],[date]]</f>
        <v>3121/213439039</v>
      </c>
      <c r="E570">
        <f>COUNTIF(duplicity[duplicitní texty],duplicity[[#This Row],[duplicitní texty]])</f>
        <v>1</v>
      </c>
      <c r="K570" s="13">
        <v>1118</v>
      </c>
      <c r="N570"/>
    </row>
    <row r="571" spans="1:14">
      <c r="A571">
        <v>3364</v>
      </c>
      <c r="B571">
        <v>2129</v>
      </c>
      <c r="C571" s="3">
        <v>39039</v>
      </c>
      <c r="D571" s="5" t="str">
        <f>duplicity[[#This Row],[r_fighter_id]]&amp;"/"&amp;duplicity[[#This Row],[b_fighter_id]]&amp;duplicity[[#This Row],[date]]</f>
        <v>3364/212939039</v>
      </c>
      <c r="E571">
        <f>COUNTIF(duplicity[duplicitní texty],duplicity[[#This Row],[duplicitní texty]])</f>
        <v>1</v>
      </c>
      <c r="K571" s="13">
        <v>2069</v>
      </c>
      <c r="N571"/>
    </row>
    <row r="572" spans="1:14">
      <c r="A572">
        <v>3178</v>
      </c>
      <c r="B572">
        <v>2163</v>
      </c>
      <c r="C572" s="3">
        <v>39039</v>
      </c>
      <c r="D572" s="5" t="str">
        <f>duplicity[[#This Row],[r_fighter_id]]&amp;"/"&amp;duplicity[[#This Row],[b_fighter_id]]&amp;duplicity[[#This Row],[date]]</f>
        <v>3178/216339039</v>
      </c>
      <c r="E572">
        <f>COUNTIF(duplicity[duplicitní texty],duplicity[[#This Row],[duplicitní texty]])</f>
        <v>1</v>
      </c>
      <c r="K572" s="15">
        <v>650</v>
      </c>
      <c r="N572"/>
    </row>
    <row r="573" spans="1:14">
      <c r="A573">
        <v>3097</v>
      </c>
      <c r="B573">
        <v>1419</v>
      </c>
      <c r="C573" s="3">
        <v>39039</v>
      </c>
      <c r="D573" s="5" t="str">
        <f>duplicity[[#This Row],[r_fighter_id]]&amp;"/"&amp;duplicity[[#This Row],[b_fighter_id]]&amp;duplicity[[#This Row],[date]]</f>
        <v>3097/141939039</v>
      </c>
      <c r="E573">
        <f>COUNTIF(duplicity[duplicitní texty],duplicity[[#This Row],[duplicitní texty]])</f>
        <v>1</v>
      </c>
      <c r="K573" s="13">
        <v>567</v>
      </c>
      <c r="N573"/>
    </row>
    <row r="574" spans="1:14">
      <c r="A574">
        <v>769</v>
      </c>
      <c r="B574">
        <v>3250</v>
      </c>
      <c r="C574" s="3">
        <v>39039</v>
      </c>
      <c r="D574" s="5" t="str">
        <f>duplicity[[#This Row],[r_fighter_id]]&amp;"/"&amp;duplicity[[#This Row],[b_fighter_id]]&amp;duplicity[[#This Row],[date]]</f>
        <v>769/325039039</v>
      </c>
      <c r="E574">
        <f>COUNTIF(duplicity[duplicitní texty],duplicity[[#This Row],[duplicitní texty]])</f>
        <v>1</v>
      </c>
      <c r="K574" s="13">
        <v>1264</v>
      </c>
      <c r="N574"/>
    </row>
    <row r="575" spans="1:14">
      <c r="A575">
        <v>1458</v>
      </c>
      <c r="B575">
        <v>2613</v>
      </c>
      <c r="C575" s="3">
        <v>39039</v>
      </c>
      <c r="D575" s="5" t="str">
        <f>duplicity[[#This Row],[r_fighter_id]]&amp;"/"&amp;duplicity[[#This Row],[b_fighter_id]]&amp;duplicity[[#This Row],[date]]</f>
        <v>1458/261339039</v>
      </c>
      <c r="E575">
        <f>COUNTIF(duplicity[duplicitní texty],duplicity[[#This Row],[duplicitní texty]])</f>
        <v>1</v>
      </c>
      <c r="K575" s="15">
        <v>1399</v>
      </c>
      <c r="N575"/>
    </row>
    <row r="576" spans="1:14">
      <c r="A576">
        <v>2035</v>
      </c>
      <c r="B576">
        <v>2806</v>
      </c>
      <c r="C576" s="3">
        <v>39039</v>
      </c>
      <c r="D576" s="5" t="str">
        <f>duplicity[[#This Row],[r_fighter_id]]&amp;"/"&amp;duplicity[[#This Row],[b_fighter_id]]&amp;duplicity[[#This Row],[date]]</f>
        <v>2035/280639039</v>
      </c>
      <c r="E576">
        <f>COUNTIF(duplicity[duplicitní texty],duplicity[[#This Row],[duplicitní texty]])</f>
        <v>1</v>
      </c>
      <c r="K576" s="15">
        <v>2088</v>
      </c>
      <c r="N576"/>
    </row>
    <row r="577" spans="1:14">
      <c r="A577">
        <v>2349</v>
      </c>
      <c r="B577">
        <v>2964</v>
      </c>
      <c r="C577" s="3">
        <v>39039</v>
      </c>
      <c r="D577" s="5" t="str">
        <f>duplicity[[#This Row],[r_fighter_id]]&amp;"/"&amp;duplicity[[#This Row],[b_fighter_id]]&amp;duplicity[[#This Row],[date]]</f>
        <v>2349/296439039</v>
      </c>
      <c r="E577">
        <f>COUNTIF(duplicity[duplicitní texty],duplicity[[#This Row],[duplicitní texty]])</f>
        <v>1</v>
      </c>
      <c r="K577" s="13">
        <v>1283</v>
      </c>
      <c r="N577"/>
    </row>
    <row r="578" spans="1:14">
      <c r="A578">
        <v>1272</v>
      </c>
      <c r="B578">
        <v>2482</v>
      </c>
      <c r="C578" s="3">
        <v>39039</v>
      </c>
      <c r="D578" s="5" t="str">
        <f>duplicity[[#This Row],[r_fighter_id]]&amp;"/"&amp;duplicity[[#This Row],[b_fighter_id]]&amp;duplicity[[#This Row],[date]]</f>
        <v>1272/248239039</v>
      </c>
      <c r="E578">
        <f>COUNTIF(duplicity[duplicitní texty],duplicity[[#This Row],[duplicitní texty]])</f>
        <v>1</v>
      </c>
      <c r="K578" s="15">
        <v>347</v>
      </c>
      <c r="N578"/>
    </row>
    <row r="579" spans="1:14">
      <c r="A579">
        <v>2829</v>
      </c>
      <c r="B579">
        <v>2679</v>
      </c>
      <c r="C579" s="3">
        <v>39064</v>
      </c>
      <c r="D579" s="5" t="str">
        <f>duplicity[[#This Row],[r_fighter_id]]&amp;"/"&amp;duplicity[[#This Row],[b_fighter_id]]&amp;duplicity[[#This Row],[date]]</f>
        <v>2829/267939064</v>
      </c>
      <c r="E579">
        <f>COUNTIF(duplicity[duplicitní texty],duplicity[[#This Row],[duplicitní texty]])</f>
        <v>1</v>
      </c>
      <c r="K579" s="15">
        <v>3521</v>
      </c>
      <c r="N579"/>
    </row>
    <row r="580" spans="1:14">
      <c r="A580">
        <v>2448</v>
      </c>
      <c r="B580">
        <v>956</v>
      </c>
      <c r="C580" s="3">
        <v>39064</v>
      </c>
      <c r="D580" s="5" t="str">
        <f>duplicity[[#This Row],[r_fighter_id]]&amp;"/"&amp;duplicity[[#This Row],[b_fighter_id]]&amp;duplicity[[#This Row],[date]]</f>
        <v>2448/95639064</v>
      </c>
      <c r="E580">
        <f>COUNTIF(duplicity[duplicitní texty],duplicity[[#This Row],[duplicitní texty]])</f>
        <v>1</v>
      </c>
      <c r="K580" s="13">
        <v>3360</v>
      </c>
      <c r="N580"/>
    </row>
    <row r="581" spans="1:14">
      <c r="A581">
        <v>1690</v>
      </c>
      <c r="B581">
        <v>1564</v>
      </c>
      <c r="C581" s="3">
        <v>39064</v>
      </c>
      <c r="D581" s="5" t="str">
        <f>duplicity[[#This Row],[r_fighter_id]]&amp;"/"&amp;duplicity[[#This Row],[b_fighter_id]]&amp;duplicity[[#This Row],[date]]</f>
        <v>1690/156439064</v>
      </c>
      <c r="E581">
        <f>COUNTIF(duplicity[duplicitní texty],duplicity[[#This Row],[duplicitní texty]])</f>
        <v>1</v>
      </c>
      <c r="K581" s="15">
        <v>2395</v>
      </c>
      <c r="N581"/>
    </row>
    <row r="582" spans="1:14">
      <c r="A582">
        <v>1750</v>
      </c>
      <c r="B582">
        <v>2259</v>
      </c>
      <c r="C582" s="3">
        <v>39064</v>
      </c>
      <c r="D582" s="5" t="str">
        <f>duplicity[[#This Row],[r_fighter_id]]&amp;"/"&amp;duplicity[[#This Row],[b_fighter_id]]&amp;duplicity[[#This Row],[date]]</f>
        <v>1750/225939064</v>
      </c>
      <c r="E582">
        <f>COUNTIF(duplicity[duplicitní texty],duplicity[[#This Row],[duplicitní texty]])</f>
        <v>1</v>
      </c>
      <c r="K582" s="13">
        <v>2529</v>
      </c>
      <c r="N582"/>
    </row>
    <row r="583" spans="1:14">
      <c r="A583">
        <v>241</v>
      </c>
      <c r="B583">
        <v>2852</v>
      </c>
      <c r="C583" s="3">
        <v>39064</v>
      </c>
      <c r="D583" s="5" t="str">
        <f>duplicity[[#This Row],[r_fighter_id]]&amp;"/"&amp;duplicity[[#This Row],[b_fighter_id]]&amp;duplicity[[#This Row],[date]]</f>
        <v>241/285239064</v>
      </c>
      <c r="E583">
        <f>COUNTIF(duplicity[duplicitní texty],duplicity[[#This Row],[duplicitní texty]])</f>
        <v>1</v>
      </c>
      <c r="K583" s="13">
        <v>1967</v>
      </c>
      <c r="N583"/>
    </row>
    <row r="584" spans="1:14">
      <c r="A584">
        <v>969</v>
      </c>
      <c r="B584">
        <v>2088</v>
      </c>
      <c r="C584" s="3">
        <v>39064</v>
      </c>
      <c r="D584" s="5" t="str">
        <f>duplicity[[#This Row],[r_fighter_id]]&amp;"/"&amp;duplicity[[#This Row],[b_fighter_id]]&amp;duplicity[[#This Row],[date]]</f>
        <v>969/208839064</v>
      </c>
      <c r="E584">
        <f>COUNTIF(duplicity[duplicitní texty],duplicity[[#This Row],[duplicitní texty]])</f>
        <v>1</v>
      </c>
      <c r="K584" s="15">
        <v>2569</v>
      </c>
      <c r="N584"/>
    </row>
    <row r="585" spans="1:14">
      <c r="A585">
        <v>1308</v>
      </c>
      <c r="B585">
        <v>3331</v>
      </c>
      <c r="C585" s="3">
        <v>39064</v>
      </c>
      <c r="D585" s="5" t="str">
        <f>duplicity[[#This Row],[r_fighter_id]]&amp;"/"&amp;duplicity[[#This Row],[b_fighter_id]]&amp;duplicity[[#This Row],[date]]</f>
        <v>1308/333139064</v>
      </c>
      <c r="E585">
        <f>COUNTIF(duplicity[duplicitní texty],duplicity[[#This Row],[duplicitní texty]])</f>
        <v>1</v>
      </c>
      <c r="K585" s="15">
        <v>1485</v>
      </c>
      <c r="N585"/>
    </row>
    <row r="586" spans="1:14">
      <c r="A586">
        <v>706</v>
      </c>
      <c r="B586">
        <v>494</v>
      </c>
      <c r="C586" s="3">
        <v>39064</v>
      </c>
      <c r="D586" s="5" t="str">
        <f>duplicity[[#This Row],[r_fighter_id]]&amp;"/"&amp;duplicity[[#This Row],[b_fighter_id]]&amp;duplicity[[#This Row],[date]]</f>
        <v>706/49439064</v>
      </c>
      <c r="E586">
        <f>COUNTIF(duplicity[duplicitní texty],duplicity[[#This Row],[duplicitní texty]])</f>
        <v>1</v>
      </c>
      <c r="K586" s="15">
        <v>480</v>
      </c>
      <c r="N586"/>
    </row>
    <row r="587" spans="1:14">
      <c r="A587">
        <v>564</v>
      </c>
      <c r="B587">
        <v>431</v>
      </c>
      <c r="C587" s="3">
        <v>39064</v>
      </c>
      <c r="D587" s="5" t="str">
        <f>duplicity[[#This Row],[r_fighter_id]]&amp;"/"&amp;duplicity[[#This Row],[b_fighter_id]]&amp;duplicity[[#This Row],[date]]</f>
        <v>564/43139064</v>
      </c>
      <c r="E587">
        <f>COUNTIF(duplicity[duplicitní texty],duplicity[[#This Row],[duplicitní texty]])</f>
        <v>1</v>
      </c>
      <c r="K587" s="13">
        <v>2053</v>
      </c>
      <c r="N587"/>
    </row>
    <row r="588" spans="1:14">
      <c r="A588">
        <v>134</v>
      </c>
      <c r="B588">
        <v>657</v>
      </c>
      <c r="C588" s="3">
        <v>39081</v>
      </c>
      <c r="D588" s="5" t="str">
        <f>duplicity[[#This Row],[r_fighter_id]]&amp;"/"&amp;duplicity[[#This Row],[b_fighter_id]]&amp;duplicity[[#This Row],[date]]</f>
        <v>134/65739081</v>
      </c>
      <c r="E588">
        <f>COUNTIF(duplicity[duplicitní texty],duplicity[[#This Row],[duplicitní texty]])</f>
        <v>1</v>
      </c>
      <c r="K588" s="15">
        <v>465</v>
      </c>
      <c r="N588"/>
    </row>
    <row r="589" spans="1:14">
      <c r="A589">
        <v>84</v>
      </c>
      <c r="B589">
        <v>754</v>
      </c>
      <c r="C589" s="3">
        <v>39081</v>
      </c>
      <c r="D589" s="5" t="str">
        <f>duplicity[[#This Row],[r_fighter_id]]&amp;"/"&amp;duplicity[[#This Row],[b_fighter_id]]&amp;duplicity[[#This Row],[date]]</f>
        <v>84/75439081</v>
      </c>
      <c r="E589">
        <f>COUNTIF(duplicity[duplicitní texty],duplicity[[#This Row],[duplicitní texty]])</f>
        <v>1</v>
      </c>
      <c r="K589" s="15">
        <v>2191</v>
      </c>
      <c r="N589"/>
    </row>
    <row r="590" spans="1:14">
      <c r="A590">
        <v>1494</v>
      </c>
      <c r="B590">
        <v>1206</v>
      </c>
      <c r="C590" s="3">
        <v>39081</v>
      </c>
      <c r="D590" s="5" t="str">
        <f>duplicity[[#This Row],[r_fighter_id]]&amp;"/"&amp;duplicity[[#This Row],[b_fighter_id]]&amp;duplicity[[#This Row],[date]]</f>
        <v>1494/120639081</v>
      </c>
      <c r="E590">
        <f>COUNTIF(duplicity[duplicitní texty],duplicity[[#This Row],[duplicitní texty]])</f>
        <v>1</v>
      </c>
      <c r="K590" s="13">
        <v>1344</v>
      </c>
      <c r="N590"/>
    </row>
    <row r="591" spans="1:14">
      <c r="A591">
        <v>1140</v>
      </c>
      <c r="B591">
        <v>1960</v>
      </c>
      <c r="C591" s="3">
        <v>39081</v>
      </c>
      <c r="D591" s="5" t="str">
        <f>duplicity[[#This Row],[r_fighter_id]]&amp;"/"&amp;duplicity[[#This Row],[b_fighter_id]]&amp;duplicity[[#This Row],[date]]</f>
        <v>1140/196039081</v>
      </c>
      <c r="E591">
        <f>COUNTIF(duplicity[duplicitní texty],duplicity[[#This Row],[duplicitní texty]])</f>
        <v>1</v>
      </c>
      <c r="K591" s="15">
        <v>110</v>
      </c>
      <c r="N591"/>
    </row>
    <row r="592" spans="1:14">
      <c r="A592">
        <v>286</v>
      </c>
      <c r="B592">
        <v>2891</v>
      </c>
      <c r="C592" s="3">
        <v>39081</v>
      </c>
      <c r="D592" s="5" t="str">
        <f>duplicity[[#This Row],[r_fighter_id]]&amp;"/"&amp;duplicity[[#This Row],[b_fighter_id]]&amp;duplicity[[#This Row],[date]]</f>
        <v>286/289139081</v>
      </c>
      <c r="E592">
        <f>COUNTIF(duplicity[duplicitní texty],duplicity[[#This Row],[duplicitní texty]])</f>
        <v>1</v>
      </c>
      <c r="K592" s="13">
        <v>462</v>
      </c>
      <c r="N592"/>
    </row>
    <row r="593" spans="1:14">
      <c r="A593">
        <v>2369</v>
      </c>
      <c r="B593">
        <v>3014</v>
      </c>
      <c r="C593" s="3">
        <v>39081</v>
      </c>
      <c r="D593" s="5" t="str">
        <f>duplicity[[#This Row],[r_fighter_id]]&amp;"/"&amp;duplicity[[#This Row],[b_fighter_id]]&amp;duplicity[[#This Row],[date]]</f>
        <v>2369/301439081</v>
      </c>
      <c r="E593">
        <f>COUNTIF(duplicity[duplicitní texty],duplicity[[#This Row],[duplicitní texty]])</f>
        <v>1</v>
      </c>
      <c r="K593" s="13">
        <v>1330</v>
      </c>
      <c r="N593"/>
    </row>
    <row r="594" spans="1:14">
      <c r="A594">
        <v>1890</v>
      </c>
      <c r="B594">
        <v>1772</v>
      </c>
      <c r="C594" s="3">
        <v>39081</v>
      </c>
      <c r="D594" s="5" t="str">
        <f>duplicity[[#This Row],[r_fighter_id]]&amp;"/"&amp;duplicity[[#This Row],[b_fighter_id]]&amp;duplicity[[#This Row],[date]]</f>
        <v>1890/177239081</v>
      </c>
      <c r="E594">
        <f>COUNTIF(duplicity[duplicitní texty],duplicity[[#This Row],[duplicitní texty]])</f>
        <v>1</v>
      </c>
      <c r="K594" s="13">
        <v>1994</v>
      </c>
      <c r="N594"/>
    </row>
    <row r="595" spans="1:14">
      <c r="A595">
        <v>3454</v>
      </c>
      <c r="B595">
        <v>2507</v>
      </c>
      <c r="C595" s="3">
        <v>39081</v>
      </c>
      <c r="D595" s="5" t="str">
        <f>duplicity[[#This Row],[r_fighter_id]]&amp;"/"&amp;duplicity[[#This Row],[b_fighter_id]]&amp;duplicity[[#This Row],[date]]</f>
        <v>3454/250739081</v>
      </c>
      <c r="E595">
        <f>COUNTIF(duplicity[duplicitní texty],duplicity[[#This Row],[duplicitní texty]])</f>
        <v>1</v>
      </c>
      <c r="K595" s="13">
        <v>1539</v>
      </c>
      <c r="N595"/>
    </row>
    <row r="596" spans="1:14">
      <c r="A596">
        <v>1327</v>
      </c>
      <c r="B596">
        <v>2575</v>
      </c>
      <c r="C596" s="3">
        <v>39107</v>
      </c>
      <c r="D596" s="5" t="str">
        <f>duplicity[[#This Row],[r_fighter_id]]&amp;"/"&amp;duplicity[[#This Row],[b_fighter_id]]&amp;duplicity[[#This Row],[date]]</f>
        <v>1327/257539107</v>
      </c>
      <c r="E596">
        <f>COUNTIF(duplicity[duplicitní texty],duplicity[[#This Row],[duplicitní texty]])</f>
        <v>1</v>
      </c>
      <c r="K596" s="15">
        <v>2023</v>
      </c>
      <c r="N596"/>
    </row>
    <row r="597" spans="1:14">
      <c r="A597">
        <v>571</v>
      </c>
      <c r="B597">
        <v>2552</v>
      </c>
      <c r="C597" s="3">
        <v>39107</v>
      </c>
      <c r="D597" s="5" t="str">
        <f>duplicity[[#This Row],[r_fighter_id]]&amp;"/"&amp;duplicity[[#This Row],[b_fighter_id]]&amp;duplicity[[#This Row],[date]]</f>
        <v>571/255239107</v>
      </c>
      <c r="E597">
        <f>COUNTIF(duplicity[duplicitní texty],duplicity[[#This Row],[duplicitní texty]])</f>
        <v>1</v>
      </c>
      <c r="K597" s="15">
        <v>2530</v>
      </c>
      <c r="N597"/>
    </row>
    <row r="598" spans="1:14">
      <c r="A598">
        <v>3237</v>
      </c>
      <c r="B598">
        <v>1226</v>
      </c>
      <c r="C598" s="3">
        <v>39107</v>
      </c>
      <c r="D598" s="5" t="str">
        <f>duplicity[[#This Row],[r_fighter_id]]&amp;"/"&amp;duplicity[[#This Row],[b_fighter_id]]&amp;duplicity[[#This Row],[date]]</f>
        <v>3237/122639107</v>
      </c>
      <c r="E598">
        <f>COUNTIF(duplicity[duplicitní texty],duplicity[[#This Row],[duplicitní texty]])</f>
        <v>1</v>
      </c>
      <c r="K598" s="15">
        <v>2240</v>
      </c>
      <c r="N598"/>
    </row>
    <row r="599" spans="1:14">
      <c r="A599">
        <v>916</v>
      </c>
      <c r="B599">
        <v>2817</v>
      </c>
      <c r="C599" s="3">
        <v>39107</v>
      </c>
      <c r="D599" s="5" t="str">
        <f>duplicity[[#This Row],[r_fighter_id]]&amp;"/"&amp;duplicity[[#This Row],[b_fighter_id]]&amp;duplicity[[#This Row],[date]]</f>
        <v>916/281739107</v>
      </c>
      <c r="E599">
        <f>COUNTIF(duplicity[duplicitní texty],duplicity[[#This Row],[duplicitní texty]])</f>
        <v>1</v>
      </c>
      <c r="K599" s="13">
        <v>1969</v>
      </c>
      <c r="N599"/>
    </row>
    <row r="600" spans="1:14">
      <c r="A600">
        <v>1003</v>
      </c>
      <c r="B600">
        <v>972</v>
      </c>
      <c r="C600" s="3">
        <v>39107</v>
      </c>
      <c r="D600" s="5" t="str">
        <f>duplicity[[#This Row],[r_fighter_id]]&amp;"/"&amp;duplicity[[#This Row],[b_fighter_id]]&amp;duplicity[[#This Row],[date]]</f>
        <v>1003/97239107</v>
      </c>
      <c r="E600">
        <f>COUNTIF(duplicity[duplicitní texty],duplicity[[#This Row],[duplicitní texty]])</f>
        <v>1</v>
      </c>
      <c r="K600" s="13">
        <v>520</v>
      </c>
      <c r="N600"/>
    </row>
    <row r="601" spans="1:14">
      <c r="A601">
        <v>407</v>
      </c>
      <c r="B601">
        <v>2646</v>
      </c>
      <c r="C601" s="3">
        <v>39107</v>
      </c>
      <c r="D601" s="5" t="str">
        <f>duplicity[[#This Row],[r_fighter_id]]&amp;"/"&amp;duplicity[[#This Row],[b_fighter_id]]&amp;duplicity[[#This Row],[date]]</f>
        <v>407/264639107</v>
      </c>
      <c r="E601">
        <f>COUNTIF(duplicity[duplicitní texty],duplicity[[#This Row],[duplicitní texty]])</f>
        <v>1</v>
      </c>
      <c r="K601" s="13">
        <v>3370</v>
      </c>
      <c r="N601"/>
    </row>
    <row r="602" spans="1:14">
      <c r="A602">
        <v>1958</v>
      </c>
      <c r="B602">
        <v>1842</v>
      </c>
      <c r="C602" s="3">
        <v>39107</v>
      </c>
      <c r="D602" s="5" t="str">
        <f>duplicity[[#This Row],[r_fighter_id]]&amp;"/"&amp;duplicity[[#This Row],[b_fighter_id]]&amp;duplicity[[#This Row],[date]]</f>
        <v>1958/184239107</v>
      </c>
      <c r="E602">
        <f>COUNTIF(duplicity[duplicitní texty],duplicity[[#This Row],[duplicitní texty]])</f>
        <v>1</v>
      </c>
      <c r="K602" s="15">
        <v>1298</v>
      </c>
      <c r="N602"/>
    </row>
    <row r="603" spans="1:14">
      <c r="A603">
        <v>2349</v>
      </c>
      <c r="B603">
        <v>1343</v>
      </c>
      <c r="C603" s="3">
        <v>39107</v>
      </c>
      <c r="D603" s="5" t="str">
        <f>duplicity[[#This Row],[r_fighter_id]]&amp;"/"&amp;duplicity[[#This Row],[b_fighter_id]]&amp;duplicity[[#This Row],[date]]</f>
        <v>2349/134339107</v>
      </c>
      <c r="E603">
        <f>COUNTIF(duplicity[duplicitní texty],duplicity[[#This Row],[duplicitní texty]])</f>
        <v>1</v>
      </c>
      <c r="K603" s="15">
        <v>1938</v>
      </c>
      <c r="N603"/>
    </row>
    <row r="604" spans="1:14">
      <c r="A604">
        <v>856</v>
      </c>
      <c r="B604">
        <v>1200</v>
      </c>
      <c r="C604" s="3">
        <v>39116</v>
      </c>
      <c r="D604" s="5" t="str">
        <f>duplicity[[#This Row],[r_fighter_id]]&amp;"/"&amp;duplicity[[#This Row],[b_fighter_id]]&amp;duplicity[[#This Row],[date]]</f>
        <v>856/120039116</v>
      </c>
      <c r="E604">
        <f>COUNTIF(duplicity[duplicitní texty],duplicity[[#This Row],[duplicitní texty]])</f>
        <v>1</v>
      </c>
      <c r="K604" s="15">
        <v>3307</v>
      </c>
      <c r="N604"/>
    </row>
    <row r="605" spans="1:14">
      <c r="A605">
        <v>1420</v>
      </c>
      <c r="B605">
        <v>1258</v>
      </c>
      <c r="C605" s="3">
        <v>39116</v>
      </c>
      <c r="D605" s="5" t="str">
        <f>duplicity[[#This Row],[r_fighter_id]]&amp;"/"&amp;duplicity[[#This Row],[b_fighter_id]]&amp;duplicity[[#This Row],[date]]</f>
        <v>1420/125839116</v>
      </c>
      <c r="E605">
        <f>COUNTIF(duplicity[duplicitní texty],duplicity[[#This Row],[duplicitní texty]])</f>
        <v>1</v>
      </c>
      <c r="K605" s="15">
        <v>2035</v>
      </c>
      <c r="N605"/>
    </row>
    <row r="606" spans="1:14">
      <c r="A606">
        <v>2981</v>
      </c>
      <c r="B606">
        <v>1881</v>
      </c>
      <c r="C606" s="3">
        <v>39116</v>
      </c>
      <c r="D606" s="5" t="str">
        <f>duplicity[[#This Row],[r_fighter_id]]&amp;"/"&amp;duplicity[[#This Row],[b_fighter_id]]&amp;duplicity[[#This Row],[date]]</f>
        <v>2981/188139116</v>
      </c>
      <c r="E606">
        <f>COUNTIF(duplicity[duplicitní texty],duplicity[[#This Row],[duplicitní texty]])</f>
        <v>1</v>
      </c>
      <c r="K606" s="15">
        <v>3107</v>
      </c>
      <c r="N606"/>
    </row>
    <row r="607" spans="1:14">
      <c r="A607">
        <v>1479</v>
      </c>
      <c r="B607">
        <v>848</v>
      </c>
      <c r="C607" s="3">
        <v>39116</v>
      </c>
      <c r="D607" s="5" t="str">
        <f>duplicity[[#This Row],[r_fighter_id]]&amp;"/"&amp;duplicity[[#This Row],[b_fighter_id]]&amp;duplicity[[#This Row],[date]]</f>
        <v>1479/84839116</v>
      </c>
      <c r="E607">
        <f>COUNTIF(duplicity[duplicitní texty],duplicity[[#This Row],[duplicitní texty]])</f>
        <v>1</v>
      </c>
      <c r="K607" s="15">
        <v>1842</v>
      </c>
      <c r="N607"/>
    </row>
    <row r="608" spans="1:14">
      <c r="A608">
        <v>633</v>
      </c>
      <c r="B608">
        <v>3026</v>
      </c>
      <c r="C608" s="3">
        <v>39116</v>
      </c>
      <c r="D608" s="5" t="str">
        <f>duplicity[[#This Row],[r_fighter_id]]&amp;"/"&amp;duplicity[[#This Row],[b_fighter_id]]&amp;duplicity[[#This Row],[date]]</f>
        <v>633/302639116</v>
      </c>
      <c r="E608">
        <f>COUNTIF(duplicity[duplicitní texty],duplicity[[#This Row],[duplicitní texty]])</f>
        <v>1</v>
      </c>
      <c r="K608" s="15">
        <v>3203</v>
      </c>
      <c r="N608"/>
    </row>
    <row r="609" spans="1:14">
      <c r="A609">
        <v>1303</v>
      </c>
      <c r="B609">
        <v>2870</v>
      </c>
      <c r="C609" s="3">
        <v>39116</v>
      </c>
      <c r="D609" s="5" t="str">
        <f>duplicity[[#This Row],[r_fighter_id]]&amp;"/"&amp;duplicity[[#This Row],[b_fighter_id]]&amp;duplicity[[#This Row],[date]]</f>
        <v>1303/287039116</v>
      </c>
      <c r="E609">
        <f>COUNTIF(duplicity[duplicitní texty],duplicity[[#This Row],[duplicitní texty]])</f>
        <v>1</v>
      </c>
      <c r="K609" s="13">
        <v>2230</v>
      </c>
      <c r="N609"/>
    </row>
    <row r="610" spans="1:14">
      <c r="A610">
        <v>1898</v>
      </c>
      <c r="B610">
        <v>1368</v>
      </c>
      <c r="C610" s="3">
        <v>39116</v>
      </c>
      <c r="D610" s="5" t="str">
        <f>duplicity[[#This Row],[r_fighter_id]]&amp;"/"&amp;duplicity[[#This Row],[b_fighter_id]]&amp;duplicity[[#This Row],[date]]</f>
        <v>1898/136839116</v>
      </c>
      <c r="E610">
        <f>COUNTIF(duplicity[duplicitní texty],duplicity[[#This Row],[duplicitní texty]])</f>
        <v>1</v>
      </c>
      <c r="K610" s="15">
        <v>94</v>
      </c>
      <c r="N610"/>
    </row>
    <row r="611" spans="1:14">
      <c r="A611">
        <v>1969</v>
      </c>
      <c r="B611">
        <v>2690</v>
      </c>
      <c r="C611" s="3">
        <v>39116</v>
      </c>
      <c r="D611" s="5" t="str">
        <f>duplicity[[#This Row],[r_fighter_id]]&amp;"/"&amp;duplicity[[#This Row],[b_fighter_id]]&amp;duplicity[[#This Row],[date]]</f>
        <v>1969/269039116</v>
      </c>
      <c r="E611">
        <f>COUNTIF(duplicity[duplicitní texty],duplicity[[#This Row],[duplicitní texty]])</f>
        <v>1</v>
      </c>
      <c r="K611" s="15">
        <v>2812</v>
      </c>
      <c r="N611"/>
    </row>
    <row r="612" spans="1:14">
      <c r="A612">
        <v>968</v>
      </c>
      <c r="B612">
        <v>2825</v>
      </c>
      <c r="C612" s="3">
        <v>39116</v>
      </c>
      <c r="D612" s="5" t="str">
        <f>duplicity[[#This Row],[r_fighter_id]]&amp;"/"&amp;duplicity[[#This Row],[b_fighter_id]]&amp;duplicity[[#This Row],[date]]</f>
        <v>968/282539116</v>
      </c>
      <c r="E612">
        <f>COUNTIF(duplicity[duplicitní texty],duplicity[[#This Row],[duplicitní texty]])</f>
        <v>1</v>
      </c>
      <c r="K612" s="13">
        <v>931</v>
      </c>
      <c r="N612"/>
    </row>
    <row r="613" spans="1:14">
      <c r="A613">
        <v>3250</v>
      </c>
      <c r="B613">
        <v>753</v>
      </c>
      <c r="C613" s="3">
        <v>39144</v>
      </c>
      <c r="D613" s="5" t="str">
        <f>duplicity[[#This Row],[r_fighter_id]]&amp;"/"&amp;duplicity[[#This Row],[b_fighter_id]]&amp;duplicity[[#This Row],[date]]</f>
        <v>3250/75339144</v>
      </c>
      <c r="E613">
        <f>COUNTIF(duplicity[duplicitní texty],duplicity[[#This Row],[duplicitní texty]])</f>
        <v>1</v>
      </c>
      <c r="K613" s="13">
        <v>417</v>
      </c>
      <c r="N613"/>
    </row>
    <row r="614" spans="1:14">
      <c r="A614">
        <v>982</v>
      </c>
      <c r="B614">
        <v>969</v>
      </c>
      <c r="C614" s="3">
        <v>39144</v>
      </c>
      <c r="D614" s="5" t="str">
        <f>duplicity[[#This Row],[r_fighter_id]]&amp;"/"&amp;duplicity[[#This Row],[b_fighter_id]]&amp;duplicity[[#This Row],[date]]</f>
        <v>982/96939144</v>
      </c>
      <c r="E614">
        <f>COUNTIF(duplicity[duplicitní texty],duplicity[[#This Row],[duplicitní texty]])</f>
        <v>1</v>
      </c>
      <c r="K614" s="13">
        <v>1991</v>
      </c>
      <c r="N614"/>
    </row>
    <row r="615" spans="1:14">
      <c r="A615">
        <v>1588</v>
      </c>
      <c r="B615">
        <v>2035</v>
      </c>
      <c r="C615" s="3">
        <v>39144</v>
      </c>
      <c r="D615" s="5" t="str">
        <f>duplicity[[#This Row],[r_fighter_id]]&amp;"/"&amp;duplicity[[#This Row],[b_fighter_id]]&amp;duplicity[[#This Row],[date]]</f>
        <v>1588/203539144</v>
      </c>
      <c r="E615">
        <f>COUNTIF(duplicity[duplicitní texty],duplicity[[#This Row],[duplicitní texty]])</f>
        <v>1</v>
      </c>
      <c r="K615" s="15">
        <v>3034</v>
      </c>
      <c r="N615"/>
    </row>
    <row r="616" spans="1:14">
      <c r="A616">
        <v>652</v>
      </c>
      <c r="B616">
        <v>3178</v>
      </c>
      <c r="C616" s="3">
        <v>39144</v>
      </c>
      <c r="D616" s="5" t="str">
        <f>duplicity[[#This Row],[r_fighter_id]]&amp;"/"&amp;duplicity[[#This Row],[b_fighter_id]]&amp;duplicity[[#This Row],[date]]</f>
        <v>652/317839144</v>
      </c>
      <c r="E616">
        <f>COUNTIF(duplicity[duplicitní texty],duplicity[[#This Row],[duplicitní texty]])</f>
        <v>1</v>
      </c>
      <c r="K616" s="13">
        <v>717</v>
      </c>
      <c r="N616"/>
    </row>
    <row r="617" spans="1:14">
      <c r="A617">
        <v>1261</v>
      </c>
      <c r="B617">
        <v>1379</v>
      </c>
      <c r="C617" s="3">
        <v>39144</v>
      </c>
      <c r="D617" s="5" t="str">
        <f>duplicity[[#This Row],[r_fighter_id]]&amp;"/"&amp;duplicity[[#This Row],[b_fighter_id]]&amp;duplicity[[#This Row],[date]]</f>
        <v>1261/137939144</v>
      </c>
      <c r="E617">
        <f>COUNTIF(duplicity[duplicitní texty],duplicity[[#This Row],[duplicitní texty]])</f>
        <v>1</v>
      </c>
      <c r="K617" s="13">
        <v>1864</v>
      </c>
      <c r="N617"/>
    </row>
    <row r="618" spans="1:14">
      <c r="A618">
        <v>3346</v>
      </c>
      <c r="B618">
        <v>1109</v>
      </c>
      <c r="C618" s="3">
        <v>39144</v>
      </c>
      <c r="D618" s="5" t="str">
        <f>duplicity[[#This Row],[r_fighter_id]]&amp;"/"&amp;duplicity[[#This Row],[b_fighter_id]]&amp;duplicity[[#This Row],[date]]</f>
        <v>3346/110939144</v>
      </c>
      <c r="E618">
        <f>COUNTIF(duplicity[duplicitní texty],duplicity[[#This Row],[duplicitní texty]])</f>
        <v>1</v>
      </c>
      <c r="K618" s="15">
        <v>2248</v>
      </c>
      <c r="N618"/>
    </row>
    <row r="619" spans="1:14">
      <c r="A619">
        <v>1419</v>
      </c>
      <c r="B619">
        <v>1887</v>
      </c>
      <c r="C619" s="3">
        <v>39144</v>
      </c>
      <c r="D619" s="5" t="str">
        <f>duplicity[[#This Row],[r_fighter_id]]&amp;"/"&amp;duplicity[[#This Row],[b_fighter_id]]&amp;duplicity[[#This Row],[date]]</f>
        <v>1419/188739144</v>
      </c>
      <c r="E619">
        <f>COUNTIF(duplicity[duplicitní texty],duplicity[[#This Row],[duplicitní texty]])</f>
        <v>1</v>
      </c>
      <c r="K619" s="13">
        <v>1594</v>
      </c>
      <c r="N619"/>
    </row>
    <row r="620" spans="1:14">
      <c r="A620">
        <v>1006</v>
      </c>
      <c r="B620">
        <v>1890</v>
      </c>
      <c r="C620" s="3">
        <v>39144</v>
      </c>
      <c r="D620" s="5" t="str">
        <f>duplicity[[#This Row],[r_fighter_id]]&amp;"/"&amp;duplicity[[#This Row],[b_fighter_id]]&amp;duplicity[[#This Row],[date]]</f>
        <v>1006/189039144</v>
      </c>
      <c r="E620">
        <f>COUNTIF(duplicity[duplicitní texty],duplicity[[#This Row],[duplicitní texty]])</f>
        <v>1</v>
      </c>
      <c r="K620" s="15">
        <v>2213</v>
      </c>
      <c r="N620"/>
    </row>
    <row r="621" spans="1:14">
      <c r="A621">
        <v>1732</v>
      </c>
      <c r="B621">
        <v>3049</v>
      </c>
      <c r="C621" s="3">
        <v>39144</v>
      </c>
      <c r="D621" s="5" t="str">
        <f>duplicity[[#This Row],[r_fighter_id]]&amp;"/"&amp;duplicity[[#This Row],[b_fighter_id]]&amp;duplicity[[#This Row],[date]]</f>
        <v>1732/304939144</v>
      </c>
      <c r="E621">
        <f>COUNTIF(duplicity[duplicitní texty],duplicity[[#This Row],[duplicitní texty]])</f>
        <v>1</v>
      </c>
      <c r="K621" s="15">
        <v>3486</v>
      </c>
      <c r="N621"/>
    </row>
    <row r="622" spans="1:14">
      <c r="A622">
        <v>3121</v>
      </c>
      <c r="B622">
        <v>1227</v>
      </c>
      <c r="C622" s="3">
        <v>39177</v>
      </c>
      <c r="D622" s="5" t="str">
        <f>duplicity[[#This Row],[r_fighter_id]]&amp;"/"&amp;duplicity[[#This Row],[b_fighter_id]]&amp;duplicity[[#This Row],[date]]</f>
        <v>3121/122739177</v>
      </c>
      <c r="E622">
        <f>COUNTIF(duplicity[duplicitní texty],duplicity[[#This Row],[duplicitní texty]])</f>
        <v>1</v>
      </c>
      <c r="K622" s="15">
        <v>1638</v>
      </c>
      <c r="N622"/>
    </row>
    <row r="623" spans="1:14">
      <c r="A623">
        <v>3209</v>
      </c>
      <c r="B623">
        <v>1688</v>
      </c>
      <c r="C623" s="3">
        <v>39177</v>
      </c>
      <c r="D623" s="5" t="str">
        <f>duplicity[[#This Row],[r_fighter_id]]&amp;"/"&amp;duplicity[[#This Row],[b_fighter_id]]&amp;duplicity[[#This Row],[date]]</f>
        <v>3209/168839177</v>
      </c>
      <c r="E623">
        <f>COUNTIF(duplicity[duplicitní texty],duplicity[[#This Row],[duplicitní texty]])</f>
        <v>1</v>
      </c>
      <c r="K623" s="13">
        <v>3538</v>
      </c>
      <c r="N623"/>
    </row>
    <row r="624" spans="1:14">
      <c r="A624">
        <v>956</v>
      </c>
      <c r="B624">
        <v>2259</v>
      </c>
      <c r="C624" s="3">
        <v>39177</v>
      </c>
      <c r="D624" s="5" t="str">
        <f>duplicity[[#This Row],[r_fighter_id]]&amp;"/"&amp;duplicity[[#This Row],[b_fighter_id]]&amp;duplicity[[#This Row],[date]]</f>
        <v>956/225939177</v>
      </c>
      <c r="E624">
        <f>COUNTIF(duplicity[duplicitní texty],duplicity[[#This Row],[duplicitní texty]])</f>
        <v>1</v>
      </c>
      <c r="K624" s="13">
        <v>2447</v>
      </c>
      <c r="N624"/>
    </row>
    <row r="625" spans="1:14">
      <c r="A625">
        <v>986</v>
      </c>
      <c r="B625">
        <v>2134</v>
      </c>
      <c r="C625" s="3">
        <v>39177</v>
      </c>
      <c r="D625" s="5" t="str">
        <f>duplicity[[#This Row],[r_fighter_id]]&amp;"/"&amp;duplicity[[#This Row],[b_fighter_id]]&amp;duplicity[[#This Row],[date]]</f>
        <v>986/213439177</v>
      </c>
      <c r="E625">
        <f>COUNTIF(duplicity[duplicitní texty],duplicity[[#This Row],[duplicitní texty]])</f>
        <v>1</v>
      </c>
      <c r="K625" s="13">
        <v>262</v>
      </c>
      <c r="N625"/>
    </row>
    <row r="626" spans="1:14">
      <c r="A626">
        <v>1166</v>
      </c>
      <c r="B626">
        <v>2519</v>
      </c>
      <c r="C626" s="3">
        <v>39177</v>
      </c>
      <c r="D626" s="5" t="str">
        <f>duplicity[[#This Row],[r_fighter_id]]&amp;"/"&amp;duplicity[[#This Row],[b_fighter_id]]&amp;duplicity[[#This Row],[date]]</f>
        <v>1166/251939177</v>
      </c>
      <c r="E626">
        <f>COUNTIF(duplicity[duplicitní texty],duplicity[[#This Row],[duplicitní texty]])</f>
        <v>1</v>
      </c>
      <c r="K626" s="13">
        <v>500</v>
      </c>
      <c r="N626"/>
    </row>
    <row r="627" spans="1:14">
      <c r="A627">
        <v>485</v>
      </c>
      <c r="B627">
        <v>571</v>
      </c>
      <c r="C627" s="3">
        <v>39177</v>
      </c>
      <c r="D627" s="5" t="str">
        <f>duplicity[[#This Row],[r_fighter_id]]&amp;"/"&amp;duplicity[[#This Row],[b_fighter_id]]&amp;duplicity[[#This Row],[date]]</f>
        <v>485/57139177</v>
      </c>
      <c r="E627">
        <f>COUNTIF(duplicity[duplicitní texty],duplicity[[#This Row],[duplicitní texty]])</f>
        <v>1</v>
      </c>
      <c r="K627" s="13">
        <v>564</v>
      </c>
      <c r="N627"/>
    </row>
    <row r="628" spans="1:14">
      <c r="A628">
        <v>2480</v>
      </c>
      <c r="B628">
        <v>2156</v>
      </c>
      <c r="C628" s="3">
        <v>39177</v>
      </c>
      <c r="D628" s="5" t="str">
        <f>duplicity[[#This Row],[r_fighter_id]]&amp;"/"&amp;duplicity[[#This Row],[b_fighter_id]]&amp;duplicity[[#This Row],[date]]</f>
        <v>2480/215639177</v>
      </c>
      <c r="E628">
        <f>COUNTIF(duplicity[duplicitní texty],duplicity[[#This Row],[duplicitní texty]])</f>
        <v>1</v>
      </c>
      <c r="K628" s="13">
        <v>1166</v>
      </c>
      <c r="N628"/>
    </row>
    <row r="629" spans="1:14">
      <c r="A629">
        <v>1361</v>
      </c>
      <c r="B629">
        <v>2521</v>
      </c>
      <c r="C629" s="3">
        <v>39177</v>
      </c>
      <c r="D629" s="5" t="str">
        <f>duplicity[[#This Row],[r_fighter_id]]&amp;"/"&amp;duplicity[[#This Row],[b_fighter_id]]&amp;duplicity[[#This Row],[date]]</f>
        <v>1361/252139177</v>
      </c>
      <c r="E629">
        <f>COUNTIF(duplicity[duplicitní texty],duplicity[[#This Row],[duplicitní texty]])</f>
        <v>1</v>
      </c>
      <c r="K629" s="13">
        <v>90</v>
      </c>
      <c r="N629"/>
    </row>
    <row r="630" spans="1:14">
      <c r="A630">
        <v>2027</v>
      </c>
      <c r="B630">
        <v>1272</v>
      </c>
      <c r="C630" s="3">
        <v>39177</v>
      </c>
      <c r="D630" s="5" t="str">
        <f>duplicity[[#This Row],[r_fighter_id]]&amp;"/"&amp;duplicity[[#This Row],[b_fighter_id]]&amp;duplicity[[#This Row],[date]]</f>
        <v>2027/127239177</v>
      </c>
      <c r="E630">
        <f>COUNTIF(duplicity[duplicitní texty],duplicity[[#This Row],[duplicitní texty]])</f>
        <v>1</v>
      </c>
      <c r="K630" s="13">
        <v>1821</v>
      </c>
      <c r="N630"/>
    </row>
    <row r="631" spans="1:14">
      <c r="A631">
        <v>1214</v>
      </c>
      <c r="B631">
        <v>241</v>
      </c>
      <c r="C631" s="3">
        <v>39179</v>
      </c>
      <c r="D631" s="5" t="str">
        <f>duplicity[[#This Row],[r_fighter_id]]&amp;"/"&amp;duplicity[[#This Row],[b_fighter_id]]&amp;duplicity[[#This Row],[date]]</f>
        <v>1214/24139179</v>
      </c>
      <c r="E631">
        <f>COUNTIF(duplicity[duplicitní texty],duplicity[[#This Row],[duplicitní texty]])</f>
        <v>1</v>
      </c>
      <c r="K631" s="15">
        <v>3279</v>
      </c>
      <c r="N631"/>
    </row>
    <row r="632" spans="1:14">
      <c r="A632">
        <v>1420</v>
      </c>
      <c r="B632">
        <v>1069</v>
      </c>
      <c r="C632" s="3">
        <v>39179</v>
      </c>
      <c r="D632" s="5" t="str">
        <f>duplicity[[#This Row],[r_fighter_id]]&amp;"/"&amp;duplicity[[#This Row],[b_fighter_id]]&amp;duplicity[[#This Row],[date]]</f>
        <v>1420/106939179</v>
      </c>
      <c r="E632">
        <f>COUNTIF(duplicity[duplicitní texty],duplicity[[#This Row],[duplicitní texty]])</f>
        <v>1</v>
      </c>
      <c r="K632" s="13">
        <v>1506</v>
      </c>
      <c r="N632"/>
    </row>
    <row r="633" spans="1:14">
      <c r="A633">
        <v>2939</v>
      </c>
      <c r="B633">
        <v>3097</v>
      </c>
      <c r="C633" s="3">
        <v>39179</v>
      </c>
      <c r="D633" s="5" t="str">
        <f>duplicity[[#This Row],[r_fighter_id]]&amp;"/"&amp;duplicity[[#This Row],[b_fighter_id]]&amp;duplicity[[#This Row],[date]]</f>
        <v>2939/309739179</v>
      </c>
      <c r="E633">
        <f>COUNTIF(duplicity[duplicitní texty],duplicity[[#This Row],[duplicitní texty]])</f>
        <v>1</v>
      </c>
      <c r="K633" s="15">
        <v>991</v>
      </c>
      <c r="N633"/>
    </row>
    <row r="634" spans="1:14">
      <c r="A634">
        <v>1790</v>
      </c>
      <c r="B634">
        <v>2925</v>
      </c>
      <c r="C634" s="3">
        <v>39179</v>
      </c>
      <c r="D634" s="5" t="str">
        <f>duplicity[[#This Row],[r_fighter_id]]&amp;"/"&amp;duplicity[[#This Row],[b_fighter_id]]&amp;duplicity[[#This Row],[date]]</f>
        <v>1790/292539179</v>
      </c>
      <c r="E634">
        <f>COUNTIF(duplicity[duplicitní texty],duplicity[[#This Row],[duplicitní texty]])</f>
        <v>1</v>
      </c>
      <c r="K634" s="13">
        <v>593</v>
      </c>
      <c r="N634"/>
    </row>
    <row r="635" spans="1:14">
      <c r="A635">
        <v>1690</v>
      </c>
      <c r="B635">
        <v>2829</v>
      </c>
      <c r="C635" s="3">
        <v>39179</v>
      </c>
      <c r="D635" s="5" t="str">
        <f>duplicity[[#This Row],[r_fighter_id]]&amp;"/"&amp;duplicity[[#This Row],[b_fighter_id]]&amp;duplicity[[#This Row],[date]]</f>
        <v>1690/282939179</v>
      </c>
      <c r="E635">
        <f>COUNTIF(duplicity[duplicitní texty],duplicity[[#This Row],[duplicitní texty]])</f>
        <v>1</v>
      </c>
      <c r="K635" s="13">
        <v>3380</v>
      </c>
      <c r="N635"/>
    </row>
    <row r="636" spans="1:14">
      <c r="A636">
        <v>2369</v>
      </c>
      <c r="B636">
        <v>3176</v>
      </c>
      <c r="C636" s="3">
        <v>39179</v>
      </c>
      <c r="D636" s="5" t="str">
        <f>duplicity[[#This Row],[r_fighter_id]]&amp;"/"&amp;duplicity[[#This Row],[b_fighter_id]]&amp;duplicity[[#This Row],[date]]</f>
        <v>2369/317639179</v>
      </c>
      <c r="E636">
        <f>COUNTIF(duplicity[duplicitní texty],duplicity[[#This Row],[duplicitní texty]])</f>
        <v>1</v>
      </c>
      <c r="K636" s="15">
        <v>3062</v>
      </c>
      <c r="N636"/>
    </row>
    <row r="637" spans="1:14">
      <c r="A637">
        <v>665</v>
      </c>
      <c r="B637">
        <v>1302</v>
      </c>
      <c r="C637" s="3">
        <v>39179</v>
      </c>
      <c r="D637" s="5" t="str">
        <f>duplicity[[#This Row],[r_fighter_id]]&amp;"/"&amp;duplicity[[#This Row],[b_fighter_id]]&amp;duplicity[[#This Row],[date]]</f>
        <v>665/130239179</v>
      </c>
      <c r="E637">
        <f>COUNTIF(duplicity[duplicitní texty],duplicity[[#This Row],[duplicitní texty]])</f>
        <v>1</v>
      </c>
      <c r="K637" s="13">
        <v>189</v>
      </c>
      <c r="N637"/>
    </row>
    <row r="638" spans="1:14">
      <c r="A638">
        <v>1343</v>
      </c>
      <c r="B638">
        <v>1445</v>
      </c>
      <c r="C638" s="3">
        <v>39179</v>
      </c>
      <c r="D638" s="5" t="str">
        <f>duplicity[[#This Row],[r_fighter_id]]&amp;"/"&amp;duplicity[[#This Row],[b_fighter_id]]&amp;duplicity[[#This Row],[date]]</f>
        <v>1343/144539179</v>
      </c>
      <c r="E638">
        <f>COUNTIF(duplicity[duplicitní texty],duplicity[[#This Row],[duplicitní texty]])</f>
        <v>1</v>
      </c>
      <c r="K638" s="13">
        <v>468</v>
      </c>
      <c r="N638"/>
    </row>
    <row r="639" spans="1:14">
      <c r="A639">
        <v>706</v>
      </c>
      <c r="B639">
        <v>3095</v>
      </c>
      <c r="C639" s="3">
        <v>39179</v>
      </c>
      <c r="D639" s="5" t="str">
        <f>duplicity[[#This Row],[r_fighter_id]]&amp;"/"&amp;duplicity[[#This Row],[b_fighter_id]]&amp;duplicity[[#This Row],[date]]</f>
        <v>706/309539179</v>
      </c>
      <c r="E639">
        <f>COUNTIF(duplicity[duplicitní texty],duplicity[[#This Row],[duplicitní texty]])</f>
        <v>1</v>
      </c>
      <c r="K639" s="13">
        <v>3056</v>
      </c>
      <c r="N639"/>
    </row>
    <row r="640" spans="1:14">
      <c r="A640">
        <v>134</v>
      </c>
      <c r="B640">
        <v>3458</v>
      </c>
      <c r="C640" s="3">
        <v>39193</v>
      </c>
      <c r="D640" s="5" t="str">
        <f>duplicity[[#This Row],[r_fighter_id]]&amp;"/"&amp;duplicity[[#This Row],[b_fighter_id]]&amp;duplicity[[#This Row],[date]]</f>
        <v>134/345839193</v>
      </c>
      <c r="E640">
        <f>COUNTIF(duplicity[duplicitní texty],duplicity[[#This Row],[duplicitní texty]])</f>
        <v>1</v>
      </c>
      <c r="K640" s="13">
        <v>2709</v>
      </c>
      <c r="N640"/>
    </row>
    <row r="641" spans="1:14">
      <c r="A641">
        <v>1140</v>
      </c>
      <c r="B641">
        <v>968</v>
      </c>
      <c r="C641" s="3">
        <v>39193</v>
      </c>
      <c r="D641" s="5" t="str">
        <f>duplicity[[#This Row],[r_fighter_id]]&amp;"/"&amp;duplicity[[#This Row],[b_fighter_id]]&amp;duplicity[[#This Row],[date]]</f>
        <v>1140/96839193</v>
      </c>
      <c r="E641">
        <f>COUNTIF(duplicity[duplicitní texty],duplicity[[#This Row],[duplicitní texty]])</f>
        <v>1</v>
      </c>
      <c r="K641" s="13">
        <v>2762</v>
      </c>
      <c r="N641"/>
    </row>
    <row r="642" spans="1:14">
      <c r="A642">
        <v>1682</v>
      </c>
      <c r="B642">
        <v>2975</v>
      </c>
      <c r="C642" s="3">
        <v>39193</v>
      </c>
      <c r="D642" s="5" t="str">
        <f>duplicity[[#This Row],[r_fighter_id]]&amp;"/"&amp;duplicity[[#This Row],[b_fighter_id]]&amp;duplicity[[#This Row],[date]]</f>
        <v>1682/297539193</v>
      </c>
      <c r="E642">
        <f>COUNTIF(duplicity[duplicitní texty],duplicity[[#This Row],[duplicitní texty]])</f>
        <v>1</v>
      </c>
      <c r="K642" s="15">
        <v>3227</v>
      </c>
      <c r="N642"/>
    </row>
    <row r="643" spans="1:14">
      <c r="A643">
        <v>286</v>
      </c>
      <c r="B643">
        <v>3012</v>
      </c>
      <c r="C643" s="3">
        <v>39193</v>
      </c>
      <c r="D643" s="5" t="str">
        <f>duplicity[[#This Row],[r_fighter_id]]&amp;"/"&amp;duplicity[[#This Row],[b_fighter_id]]&amp;duplicity[[#This Row],[date]]</f>
        <v>286/301239193</v>
      </c>
      <c r="E643">
        <f>COUNTIF(duplicity[duplicitní texty],duplicity[[#This Row],[duplicitní texty]])</f>
        <v>1</v>
      </c>
      <c r="K643" s="15">
        <v>2852</v>
      </c>
      <c r="N643"/>
    </row>
    <row r="644" spans="1:14">
      <c r="A644">
        <v>1898</v>
      </c>
      <c r="B644">
        <v>1308</v>
      </c>
      <c r="C644" s="3">
        <v>39193</v>
      </c>
      <c r="D644" s="5" t="str">
        <f>duplicity[[#This Row],[r_fighter_id]]&amp;"/"&amp;duplicity[[#This Row],[b_fighter_id]]&amp;duplicity[[#This Row],[date]]</f>
        <v>1898/130839193</v>
      </c>
      <c r="E644">
        <f>COUNTIF(duplicity[duplicitní texty],duplicity[[#This Row],[duplicitní texty]])</f>
        <v>1</v>
      </c>
      <c r="K644" s="13">
        <v>3014</v>
      </c>
      <c r="N644"/>
    </row>
    <row r="645" spans="1:14">
      <c r="A645">
        <v>3210</v>
      </c>
      <c r="B645">
        <v>728</v>
      </c>
      <c r="C645" s="3">
        <v>39193</v>
      </c>
      <c r="D645" s="5" t="str">
        <f>duplicity[[#This Row],[r_fighter_id]]&amp;"/"&amp;duplicity[[#This Row],[b_fighter_id]]&amp;duplicity[[#This Row],[date]]</f>
        <v>3210/72839193</v>
      </c>
      <c r="E645">
        <f>COUNTIF(duplicity[duplicitní texty],duplicity[[#This Row],[duplicitní texty]])</f>
        <v>1</v>
      </c>
      <c r="K645" s="15">
        <v>1961</v>
      </c>
      <c r="N645"/>
    </row>
    <row r="646" spans="1:14">
      <c r="A646">
        <v>2806</v>
      </c>
      <c r="B646">
        <v>3331</v>
      </c>
      <c r="C646" s="3">
        <v>39193</v>
      </c>
      <c r="D646" s="5" t="str">
        <f>duplicity[[#This Row],[r_fighter_id]]&amp;"/"&amp;duplicity[[#This Row],[b_fighter_id]]&amp;duplicity[[#This Row],[date]]</f>
        <v>2806/333139193</v>
      </c>
      <c r="E646">
        <f>COUNTIF(duplicity[duplicitní texty],duplicity[[#This Row],[duplicitní texty]])</f>
        <v>1</v>
      </c>
      <c r="K646" s="13">
        <v>3393</v>
      </c>
      <c r="N646"/>
    </row>
    <row r="647" spans="1:14">
      <c r="A647">
        <v>1830</v>
      </c>
      <c r="B647">
        <v>3018</v>
      </c>
      <c r="C647" s="3">
        <v>39193</v>
      </c>
      <c r="D647" s="5" t="str">
        <f>duplicity[[#This Row],[r_fighter_id]]&amp;"/"&amp;duplicity[[#This Row],[b_fighter_id]]&amp;duplicity[[#This Row],[date]]</f>
        <v>1830/301839193</v>
      </c>
      <c r="E647">
        <f>COUNTIF(duplicity[duplicitní texty],duplicity[[#This Row],[duplicitní texty]])</f>
        <v>1</v>
      </c>
      <c r="K647" s="15">
        <v>1879</v>
      </c>
      <c r="N647"/>
    </row>
    <row r="648" spans="1:14">
      <c r="A648">
        <v>912</v>
      </c>
      <c r="B648">
        <v>1203</v>
      </c>
      <c r="C648" s="3">
        <v>39193</v>
      </c>
      <c r="D648" s="5" t="str">
        <f>duplicity[[#This Row],[r_fighter_id]]&amp;"/"&amp;duplicity[[#This Row],[b_fighter_id]]&amp;duplicity[[#This Row],[date]]</f>
        <v>912/120339193</v>
      </c>
      <c r="E648">
        <f>COUNTIF(duplicity[duplicitní texty],duplicity[[#This Row],[duplicitní texty]])</f>
        <v>1</v>
      </c>
      <c r="K648" s="15">
        <v>1028</v>
      </c>
      <c r="N648"/>
    </row>
    <row r="649" spans="1:14">
      <c r="A649">
        <v>154</v>
      </c>
      <c r="B649">
        <v>1775</v>
      </c>
      <c r="C649" s="3">
        <v>39193</v>
      </c>
      <c r="D649" s="5" t="str">
        <f>duplicity[[#This Row],[r_fighter_id]]&amp;"/"&amp;duplicity[[#This Row],[b_fighter_id]]&amp;duplicity[[#This Row],[date]]</f>
        <v>154/177539193</v>
      </c>
      <c r="E649">
        <f>COUNTIF(duplicity[duplicitní texty],duplicity[[#This Row],[duplicitní texty]])</f>
        <v>1</v>
      </c>
      <c r="K649" s="13">
        <v>948</v>
      </c>
      <c r="N649"/>
    </row>
    <row r="650" spans="1:14">
      <c r="A650">
        <v>3237</v>
      </c>
      <c r="B650">
        <v>3120</v>
      </c>
      <c r="C650" s="3">
        <v>39228</v>
      </c>
      <c r="D650" s="5" t="str">
        <f>duplicity[[#This Row],[r_fighter_id]]&amp;"/"&amp;duplicity[[#This Row],[b_fighter_id]]&amp;duplicity[[#This Row],[date]]</f>
        <v>3237/312039228</v>
      </c>
      <c r="E650">
        <f>COUNTIF(duplicity[duplicitní texty],duplicity[[#This Row],[duplicitní texty]])</f>
        <v>1</v>
      </c>
      <c r="K650" s="15">
        <v>201</v>
      </c>
      <c r="N650"/>
    </row>
    <row r="651" spans="1:14">
      <c r="A651">
        <v>2448</v>
      </c>
      <c r="B651">
        <v>407</v>
      </c>
      <c r="C651" s="3">
        <v>39228</v>
      </c>
      <c r="D651" s="5" t="str">
        <f>duplicity[[#This Row],[r_fighter_id]]&amp;"/"&amp;duplicity[[#This Row],[b_fighter_id]]&amp;duplicity[[#This Row],[date]]</f>
        <v>2448/40739228</v>
      </c>
      <c r="E651">
        <f>COUNTIF(duplicity[duplicitní texty],duplicity[[#This Row],[duplicitní texty]])</f>
        <v>1</v>
      </c>
      <c r="K651" s="15">
        <v>1217</v>
      </c>
      <c r="N651"/>
    </row>
    <row r="652" spans="1:14">
      <c r="A652">
        <v>1166</v>
      </c>
      <c r="B652">
        <v>1960</v>
      </c>
      <c r="C652" s="3">
        <v>39228</v>
      </c>
      <c r="D652" s="5" t="str">
        <f>duplicity[[#This Row],[r_fighter_id]]&amp;"/"&amp;duplicity[[#This Row],[b_fighter_id]]&amp;duplicity[[#This Row],[date]]</f>
        <v>1166/196039228</v>
      </c>
      <c r="E652">
        <f>COUNTIF(duplicity[duplicitní texty],duplicity[[#This Row],[duplicitní texty]])</f>
        <v>1</v>
      </c>
      <c r="K652" s="13">
        <v>2712</v>
      </c>
      <c r="N652"/>
    </row>
    <row r="653" spans="1:14">
      <c r="A653">
        <v>241</v>
      </c>
      <c r="B653">
        <v>2817</v>
      </c>
      <c r="C653" s="3">
        <v>39228</v>
      </c>
      <c r="D653" s="5" t="str">
        <f>duplicity[[#This Row],[r_fighter_id]]&amp;"/"&amp;duplicity[[#This Row],[b_fighter_id]]&amp;duplicity[[#This Row],[date]]</f>
        <v>241/281739228</v>
      </c>
      <c r="E653">
        <f>COUNTIF(duplicity[duplicitní texty],duplicity[[#This Row],[duplicitní texty]])</f>
        <v>1</v>
      </c>
      <c r="K653" s="15">
        <v>1333</v>
      </c>
      <c r="N653"/>
    </row>
    <row r="654" spans="1:14">
      <c r="A654">
        <v>1969</v>
      </c>
      <c r="B654">
        <v>2812</v>
      </c>
      <c r="C654" s="3">
        <v>39228</v>
      </c>
      <c r="D654" s="5" t="str">
        <f>duplicity[[#This Row],[r_fighter_id]]&amp;"/"&amp;duplicity[[#This Row],[b_fighter_id]]&amp;duplicity[[#This Row],[date]]</f>
        <v>1969/281239228</v>
      </c>
      <c r="E654">
        <f>COUNTIF(duplicity[duplicitní texty],duplicity[[#This Row],[duplicitní texty]])</f>
        <v>1</v>
      </c>
      <c r="K654" s="15">
        <v>1003</v>
      </c>
      <c r="N654"/>
    </row>
    <row r="655" spans="1:14">
      <c r="A655">
        <v>3107</v>
      </c>
      <c r="B655">
        <v>1772</v>
      </c>
      <c r="C655" s="3">
        <v>39228</v>
      </c>
      <c r="D655" s="5" t="str">
        <f>duplicity[[#This Row],[r_fighter_id]]&amp;"/"&amp;duplicity[[#This Row],[b_fighter_id]]&amp;duplicity[[#This Row],[date]]</f>
        <v>3107/177239228</v>
      </c>
      <c r="E655">
        <f>COUNTIF(duplicity[duplicitní texty],duplicity[[#This Row],[duplicitní texty]])</f>
        <v>1</v>
      </c>
      <c r="K655" s="13">
        <v>1384</v>
      </c>
      <c r="N655"/>
    </row>
    <row r="656" spans="1:14">
      <c r="A656">
        <v>2977</v>
      </c>
      <c r="B656">
        <v>1458</v>
      </c>
      <c r="C656" s="3">
        <v>39228</v>
      </c>
      <c r="D656" s="5" t="str">
        <f>duplicity[[#This Row],[r_fighter_id]]&amp;"/"&amp;duplicity[[#This Row],[b_fighter_id]]&amp;duplicity[[#This Row],[date]]</f>
        <v>2977/145839228</v>
      </c>
      <c r="E656">
        <f>COUNTIF(duplicity[duplicitní texty],duplicity[[#This Row],[duplicitní texty]])</f>
        <v>1</v>
      </c>
      <c r="K656" s="15">
        <v>3526</v>
      </c>
      <c r="N656"/>
    </row>
    <row r="657" spans="1:14">
      <c r="A657">
        <v>53</v>
      </c>
      <c r="B657">
        <v>1494</v>
      </c>
      <c r="C657" s="3">
        <v>39228</v>
      </c>
      <c r="D657" s="5" t="str">
        <f>duplicity[[#This Row],[r_fighter_id]]&amp;"/"&amp;duplicity[[#This Row],[b_fighter_id]]&amp;duplicity[[#This Row],[date]]</f>
        <v>53/149439228</v>
      </c>
      <c r="E657">
        <f>COUNTIF(duplicity[duplicitní texty],duplicity[[#This Row],[duplicitní texty]])</f>
        <v>1</v>
      </c>
      <c r="K657" s="15">
        <v>1753</v>
      </c>
      <c r="N657"/>
    </row>
    <row r="658" spans="1:14">
      <c r="A658">
        <v>1533</v>
      </c>
      <c r="B658">
        <v>2646</v>
      </c>
      <c r="C658" s="3">
        <v>39245</v>
      </c>
      <c r="D658" s="5" t="str">
        <f>duplicity[[#This Row],[r_fighter_id]]&amp;"/"&amp;duplicity[[#This Row],[b_fighter_id]]&amp;duplicity[[#This Row],[date]]</f>
        <v>1533/264639245</v>
      </c>
      <c r="E658">
        <f>COUNTIF(duplicity[duplicitní texty],duplicity[[#This Row],[duplicitní texty]])</f>
        <v>1</v>
      </c>
      <c r="K658" s="15">
        <v>2113</v>
      </c>
      <c r="N658"/>
    </row>
    <row r="659" spans="1:14">
      <c r="A659">
        <v>3250</v>
      </c>
      <c r="B659">
        <v>642</v>
      </c>
      <c r="C659" s="3">
        <v>39245</v>
      </c>
      <c r="D659" s="5" t="str">
        <f>duplicity[[#This Row],[r_fighter_id]]&amp;"/"&amp;duplicity[[#This Row],[b_fighter_id]]&amp;duplicity[[#This Row],[date]]</f>
        <v>3250/64239245</v>
      </c>
      <c r="E659">
        <f>COUNTIF(duplicity[duplicitní texty],duplicity[[#This Row],[duplicitní texty]])</f>
        <v>1</v>
      </c>
      <c r="K659" s="13">
        <v>2581</v>
      </c>
      <c r="N659"/>
    </row>
    <row r="660" spans="1:14">
      <c r="A660">
        <v>982</v>
      </c>
      <c r="B660">
        <v>485</v>
      </c>
      <c r="C660" s="3">
        <v>39245</v>
      </c>
      <c r="D660" s="5" t="str">
        <f>duplicity[[#This Row],[r_fighter_id]]&amp;"/"&amp;duplicity[[#This Row],[b_fighter_id]]&amp;duplicity[[#This Row],[date]]</f>
        <v>982/48539245</v>
      </c>
      <c r="E660">
        <f>COUNTIF(duplicity[duplicitní texty],duplicity[[#This Row],[duplicitní texty]])</f>
        <v>1</v>
      </c>
      <c r="K660" s="15">
        <v>2246</v>
      </c>
      <c r="N660"/>
    </row>
    <row r="661" spans="1:14">
      <c r="A661">
        <v>972</v>
      </c>
      <c r="B661">
        <v>3142</v>
      </c>
      <c r="C661" s="3">
        <v>39245</v>
      </c>
      <c r="D661" s="5" t="str">
        <f>duplicity[[#This Row],[r_fighter_id]]&amp;"/"&amp;duplicity[[#This Row],[b_fighter_id]]&amp;duplicity[[#This Row],[date]]</f>
        <v>972/314239245</v>
      </c>
      <c r="E661">
        <f>COUNTIF(duplicity[duplicitní texty],duplicity[[#This Row],[duplicitní texty]])</f>
        <v>1</v>
      </c>
      <c r="K661" s="13">
        <v>1253</v>
      </c>
      <c r="N661"/>
    </row>
    <row r="662" spans="1:14">
      <c r="A662">
        <v>3209</v>
      </c>
      <c r="B662">
        <v>289</v>
      </c>
      <c r="C662" s="3">
        <v>39245</v>
      </c>
      <c r="D662" s="5" t="str">
        <f>duplicity[[#This Row],[r_fighter_id]]&amp;"/"&amp;duplicity[[#This Row],[b_fighter_id]]&amp;duplicity[[#This Row],[date]]</f>
        <v>3209/28939245</v>
      </c>
      <c r="E662">
        <f>COUNTIF(duplicity[duplicitní texty],duplicity[[#This Row],[duplicitní texty]])</f>
        <v>1</v>
      </c>
      <c r="K662" s="15">
        <v>700</v>
      </c>
      <c r="N662"/>
    </row>
    <row r="663" spans="1:14">
      <c r="A663">
        <v>2035</v>
      </c>
      <c r="B663">
        <v>2606</v>
      </c>
      <c r="C663" s="3">
        <v>39245</v>
      </c>
      <c r="D663" s="5" t="str">
        <f>duplicity[[#This Row],[r_fighter_id]]&amp;"/"&amp;duplicity[[#This Row],[b_fighter_id]]&amp;duplicity[[#This Row],[date]]</f>
        <v>2035/260639245</v>
      </c>
      <c r="E663">
        <f>COUNTIF(duplicity[duplicitní texty],duplicity[[#This Row],[duplicitní texty]])</f>
        <v>1</v>
      </c>
      <c r="K663" s="13">
        <v>3346</v>
      </c>
      <c r="N663"/>
    </row>
    <row r="664" spans="1:14">
      <c r="A664">
        <v>2521</v>
      </c>
      <c r="B664">
        <v>969</v>
      </c>
      <c r="C664" s="3">
        <v>39245</v>
      </c>
      <c r="D664" s="5" t="str">
        <f>duplicity[[#This Row],[r_fighter_id]]&amp;"/"&amp;duplicity[[#This Row],[b_fighter_id]]&amp;duplicity[[#This Row],[date]]</f>
        <v>2521/96939245</v>
      </c>
      <c r="E664">
        <f>COUNTIF(duplicity[duplicitní texty],duplicity[[#This Row],[duplicitní texty]])</f>
        <v>1</v>
      </c>
      <c r="K664" s="15">
        <v>2323</v>
      </c>
      <c r="N664"/>
    </row>
    <row r="665" spans="1:14">
      <c r="A665">
        <v>2026</v>
      </c>
      <c r="B665">
        <v>3095</v>
      </c>
      <c r="C665" s="3">
        <v>39245</v>
      </c>
      <c r="D665" s="5" t="str">
        <f>duplicity[[#This Row],[r_fighter_id]]&amp;"/"&amp;duplicity[[#This Row],[b_fighter_id]]&amp;duplicity[[#This Row],[date]]</f>
        <v>2026/309539245</v>
      </c>
      <c r="E665">
        <f>COUNTIF(duplicity[duplicitní texty],duplicity[[#This Row],[duplicitní texty]])</f>
        <v>1</v>
      </c>
      <c r="K665" s="15">
        <v>378</v>
      </c>
      <c r="N665"/>
    </row>
    <row r="666" spans="1:14">
      <c r="A666">
        <v>2156</v>
      </c>
      <c r="B666">
        <v>514</v>
      </c>
      <c r="C666" s="3">
        <v>39245</v>
      </c>
      <c r="D666" s="5" t="str">
        <f>duplicity[[#This Row],[r_fighter_id]]&amp;"/"&amp;duplicity[[#This Row],[b_fighter_id]]&amp;duplicity[[#This Row],[date]]</f>
        <v>2156/51439245</v>
      </c>
      <c r="E666">
        <f>COUNTIF(duplicity[duplicitní texty],duplicity[[#This Row],[duplicitní texty]])</f>
        <v>1</v>
      </c>
      <c r="K666" s="13">
        <v>512</v>
      </c>
      <c r="N666"/>
    </row>
    <row r="667" spans="1:14">
      <c r="A667">
        <v>1200</v>
      </c>
      <c r="B667">
        <v>1226</v>
      </c>
      <c r="C667" s="3">
        <v>39249</v>
      </c>
      <c r="D667" s="5" t="str">
        <f>duplicity[[#This Row],[r_fighter_id]]&amp;"/"&amp;duplicity[[#This Row],[b_fighter_id]]&amp;duplicity[[#This Row],[date]]</f>
        <v>1200/122639249</v>
      </c>
      <c r="E667">
        <f>COUNTIF(duplicity[duplicitní texty],duplicity[[#This Row],[duplicitní texty]])</f>
        <v>1</v>
      </c>
      <c r="K667" s="15">
        <v>882</v>
      </c>
      <c r="N667"/>
    </row>
    <row r="668" spans="1:14">
      <c r="A668">
        <v>1327</v>
      </c>
      <c r="B668">
        <v>3026</v>
      </c>
      <c r="C668" s="3">
        <v>39249</v>
      </c>
      <c r="D668" s="5" t="str">
        <f>duplicity[[#This Row],[r_fighter_id]]&amp;"/"&amp;duplicity[[#This Row],[b_fighter_id]]&amp;duplicity[[#This Row],[date]]</f>
        <v>1327/302639249</v>
      </c>
      <c r="E668">
        <f>COUNTIF(duplicity[duplicitní texty],duplicity[[#This Row],[duplicitní texty]])</f>
        <v>1</v>
      </c>
      <c r="K668" s="13">
        <v>639</v>
      </c>
      <c r="N668"/>
    </row>
    <row r="669" spans="1:14">
      <c r="A669">
        <v>1006</v>
      </c>
      <c r="B669">
        <v>2369</v>
      </c>
      <c r="C669" s="3">
        <v>39249</v>
      </c>
      <c r="D669" s="5" t="str">
        <f>duplicity[[#This Row],[r_fighter_id]]&amp;"/"&amp;duplicity[[#This Row],[b_fighter_id]]&amp;duplicity[[#This Row],[date]]</f>
        <v>1006/236939249</v>
      </c>
      <c r="E669">
        <f>COUNTIF(duplicity[duplicitní texty],duplicity[[#This Row],[duplicitní texty]])</f>
        <v>1</v>
      </c>
      <c r="K669" s="13">
        <v>2016</v>
      </c>
      <c r="N669"/>
    </row>
    <row r="670" spans="1:14">
      <c r="A670">
        <v>1303</v>
      </c>
      <c r="B670">
        <v>1885</v>
      </c>
      <c r="C670" s="3">
        <v>39249</v>
      </c>
      <c r="D670" s="5" t="str">
        <f>duplicity[[#This Row],[r_fighter_id]]&amp;"/"&amp;duplicity[[#This Row],[b_fighter_id]]&amp;duplicity[[#This Row],[date]]</f>
        <v>1303/188539249</v>
      </c>
      <c r="E670">
        <f>COUNTIF(duplicity[duplicitní texty],duplicity[[#This Row],[duplicitní texty]])</f>
        <v>1</v>
      </c>
      <c r="K670" s="13">
        <v>3375</v>
      </c>
      <c r="N670"/>
    </row>
    <row r="671" spans="1:14">
      <c r="A671">
        <v>1206</v>
      </c>
      <c r="B671">
        <v>2613</v>
      </c>
      <c r="C671" s="3">
        <v>39249</v>
      </c>
      <c r="D671" s="5" t="str">
        <f>duplicity[[#This Row],[r_fighter_id]]&amp;"/"&amp;duplicity[[#This Row],[b_fighter_id]]&amp;duplicity[[#This Row],[date]]</f>
        <v>1206/261339249</v>
      </c>
      <c r="E671">
        <f>COUNTIF(duplicity[duplicitní texty],duplicity[[#This Row],[duplicitní texty]])</f>
        <v>1</v>
      </c>
      <c r="K671" s="15">
        <v>2533</v>
      </c>
      <c r="N671"/>
    </row>
    <row r="672" spans="1:14">
      <c r="A672">
        <v>1890</v>
      </c>
      <c r="B672">
        <v>3014</v>
      </c>
      <c r="C672" s="3">
        <v>39249</v>
      </c>
      <c r="D672" s="5" t="str">
        <f>duplicity[[#This Row],[r_fighter_id]]&amp;"/"&amp;duplicity[[#This Row],[b_fighter_id]]&amp;duplicity[[#This Row],[date]]</f>
        <v>1890/301439249</v>
      </c>
      <c r="E672">
        <f>COUNTIF(duplicity[duplicitní texty],duplicity[[#This Row],[duplicitní texty]])</f>
        <v>1</v>
      </c>
      <c r="K672" s="15">
        <v>839</v>
      </c>
      <c r="N672"/>
    </row>
    <row r="673" spans="1:14">
      <c r="A673">
        <v>2825</v>
      </c>
      <c r="B673">
        <v>2717</v>
      </c>
      <c r="C673" s="3">
        <v>39249</v>
      </c>
      <c r="D673" s="5" t="str">
        <f>duplicity[[#This Row],[r_fighter_id]]&amp;"/"&amp;duplicity[[#This Row],[b_fighter_id]]&amp;duplicity[[#This Row],[date]]</f>
        <v>2825/271739249</v>
      </c>
      <c r="E673">
        <f>COUNTIF(duplicity[duplicitní texty],duplicity[[#This Row],[duplicitní texty]])</f>
        <v>1</v>
      </c>
      <c r="K673" s="13">
        <v>1200</v>
      </c>
      <c r="N673"/>
    </row>
    <row r="674" spans="1:14">
      <c r="A674">
        <v>706</v>
      </c>
      <c r="B674">
        <v>3198</v>
      </c>
      <c r="C674" s="3">
        <v>39249</v>
      </c>
      <c r="D674" s="5" t="str">
        <f>duplicity[[#This Row],[r_fighter_id]]&amp;"/"&amp;duplicity[[#This Row],[b_fighter_id]]&amp;duplicity[[#This Row],[date]]</f>
        <v>706/319839249</v>
      </c>
      <c r="E674">
        <f>COUNTIF(duplicity[duplicitní texty],duplicity[[#This Row],[duplicitní texty]])</f>
        <v>1</v>
      </c>
      <c r="K674" s="15">
        <v>3250</v>
      </c>
      <c r="N674"/>
    </row>
    <row r="675" spans="1:14">
      <c r="A675">
        <v>1420</v>
      </c>
      <c r="B675">
        <v>917</v>
      </c>
      <c r="C675" s="3">
        <v>39256</v>
      </c>
      <c r="D675" s="5" t="str">
        <f>duplicity[[#This Row],[r_fighter_id]]&amp;"/"&amp;duplicity[[#This Row],[b_fighter_id]]&amp;duplicity[[#This Row],[date]]</f>
        <v>1420/91739256</v>
      </c>
      <c r="E675">
        <f>COUNTIF(duplicity[duplicitní texty],duplicity[[#This Row],[duplicitní texty]])</f>
        <v>1</v>
      </c>
      <c r="K675" s="15">
        <v>2376</v>
      </c>
      <c r="N675"/>
    </row>
    <row r="676" spans="1:14">
      <c r="A676">
        <v>1753</v>
      </c>
      <c r="B676">
        <v>2074</v>
      </c>
      <c r="C676" s="3">
        <v>39256</v>
      </c>
      <c r="D676" s="5" t="str">
        <f>duplicity[[#This Row],[r_fighter_id]]&amp;"/"&amp;duplicity[[#This Row],[b_fighter_id]]&amp;duplicity[[#This Row],[date]]</f>
        <v>1753/207439256</v>
      </c>
      <c r="E676">
        <f>COUNTIF(duplicity[duplicitní texty],duplicity[[#This Row],[duplicitní texty]])</f>
        <v>1</v>
      </c>
      <c r="K676" s="13">
        <v>2797</v>
      </c>
      <c r="N676"/>
    </row>
    <row r="677" spans="1:14">
      <c r="A677">
        <v>3495</v>
      </c>
      <c r="B677">
        <v>1089</v>
      </c>
      <c r="C677" s="3">
        <v>39256</v>
      </c>
      <c r="D677" s="5" t="str">
        <f>duplicity[[#This Row],[r_fighter_id]]&amp;"/"&amp;duplicity[[#This Row],[b_fighter_id]]&amp;duplicity[[#This Row],[date]]</f>
        <v>3495/108939256</v>
      </c>
      <c r="E677">
        <f>COUNTIF(duplicity[duplicitní texty],duplicity[[#This Row],[duplicitní texty]])</f>
        <v>1</v>
      </c>
      <c r="K677" s="15">
        <v>2631</v>
      </c>
      <c r="N677"/>
    </row>
    <row r="678" spans="1:14">
      <c r="A678">
        <v>1790</v>
      </c>
      <c r="B678">
        <v>3173</v>
      </c>
      <c r="C678" s="3">
        <v>39256</v>
      </c>
      <c r="D678" s="5" t="str">
        <f>duplicity[[#This Row],[r_fighter_id]]&amp;"/"&amp;duplicity[[#This Row],[b_fighter_id]]&amp;duplicity[[#This Row],[date]]</f>
        <v>1790/317339256</v>
      </c>
      <c r="E678">
        <f>COUNTIF(duplicity[duplicitní texty],duplicity[[#This Row],[duplicitní texty]])</f>
        <v>1</v>
      </c>
      <c r="K678" s="15">
        <v>550</v>
      </c>
      <c r="N678"/>
    </row>
    <row r="679" spans="1:14">
      <c r="A679">
        <v>2485</v>
      </c>
      <c r="B679">
        <v>2590</v>
      </c>
      <c r="C679" s="3">
        <v>39256</v>
      </c>
      <c r="D679" s="5" t="str">
        <f>duplicity[[#This Row],[r_fighter_id]]&amp;"/"&amp;duplicity[[#This Row],[b_fighter_id]]&amp;duplicity[[#This Row],[date]]</f>
        <v>2485/259039256</v>
      </c>
      <c r="E679">
        <f>COUNTIF(duplicity[duplicitní texty],duplicity[[#This Row],[duplicitní texty]])</f>
        <v>1</v>
      </c>
      <c r="K679" s="13">
        <v>1927</v>
      </c>
      <c r="N679"/>
    </row>
    <row r="680" spans="1:14">
      <c r="A680">
        <v>2111</v>
      </c>
      <c r="B680">
        <v>3423</v>
      </c>
      <c r="C680" s="3">
        <v>39256</v>
      </c>
      <c r="D680" s="5" t="str">
        <f>duplicity[[#This Row],[r_fighter_id]]&amp;"/"&amp;duplicity[[#This Row],[b_fighter_id]]&amp;duplicity[[#This Row],[date]]</f>
        <v>2111/342339256</v>
      </c>
      <c r="E680">
        <f>COUNTIF(duplicity[duplicitní texty],duplicity[[#This Row],[duplicitní texty]])</f>
        <v>1</v>
      </c>
      <c r="K680" s="15">
        <v>3305</v>
      </c>
      <c r="N680"/>
    </row>
    <row r="681" spans="1:14">
      <c r="A681">
        <v>1069</v>
      </c>
      <c r="B681">
        <v>270</v>
      </c>
      <c r="C681" s="3">
        <v>39256</v>
      </c>
      <c r="D681" s="5" t="str">
        <f>duplicity[[#This Row],[r_fighter_id]]&amp;"/"&amp;duplicity[[#This Row],[b_fighter_id]]&amp;duplicity[[#This Row],[date]]</f>
        <v>1069/27039256</v>
      </c>
      <c r="E681">
        <f>COUNTIF(duplicity[duplicitní texty],duplicity[[#This Row],[duplicitní texty]])</f>
        <v>1</v>
      </c>
      <c r="K681" s="13">
        <v>2050</v>
      </c>
      <c r="N681"/>
    </row>
    <row r="682" spans="1:14">
      <c r="A682">
        <v>856</v>
      </c>
      <c r="B682">
        <v>301</v>
      </c>
      <c r="C682" s="3">
        <v>39270</v>
      </c>
      <c r="D682" s="5" t="str">
        <f>duplicity[[#This Row],[r_fighter_id]]&amp;"/"&amp;duplicity[[#This Row],[b_fighter_id]]&amp;duplicity[[#This Row],[date]]</f>
        <v>856/30139270</v>
      </c>
      <c r="E682">
        <f>COUNTIF(duplicity[duplicitní texty],duplicity[[#This Row],[duplicitní texty]])</f>
        <v>1</v>
      </c>
      <c r="K682" s="13">
        <v>1233</v>
      </c>
      <c r="N682"/>
    </row>
    <row r="683" spans="1:14">
      <c r="A683">
        <v>2327</v>
      </c>
      <c r="B683">
        <v>1343</v>
      </c>
      <c r="C683" s="3">
        <v>39270</v>
      </c>
      <c r="D683" s="5" t="str">
        <f>duplicity[[#This Row],[r_fighter_id]]&amp;"/"&amp;duplicity[[#This Row],[b_fighter_id]]&amp;duplicity[[#This Row],[date]]</f>
        <v>2327/134339270</v>
      </c>
      <c r="E683">
        <f>COUNTIF(duplicity[duplicitní texty],duplicity[[#This Row],[duplicitní texty]])</f>
        <v>1</v>
      </c>
      <c r="K683" s="15">
        <v>2685</v>
      </c>
      <c r="N683"/>
    </row>
    <row r="684" spans="1:14">
      <c r="A684">
        <v>1887</v>
      </c>
      <c r="B684">
        <v>1109</v>
      </c>
      <c r="C684" s="3">
        <v>39270</v>
      </c>
      <c r="D684" s="5" t="str">
        <f>duplicity[[#This Row],[r_fighter_id]]&amp;"/"&amp;duplicity[[#This Row],[b_fighter_id]]&amp;duplicity[[#This Row],[date]]</f>
        <v>1887/110939270</v>
      </c>
      <c r="E684">
        <f>COUNTIF(duplicity[duplicitní texty],duplicity[[#This Row],[duplicitní texty]])</f>
        <v>1</v>
      </c>
      <c r="K684" s="13">
        <v>1758</v>
      </c>
      <c r="N684"/>
    </row>
    <row r="685" spans="1:14">
      <c r="A685">
        <v>2952</v>
      </c>
      <c r="B685">
        <v>1003</v>
      </c>
      <c r="C685" s="3">
        <v>39270</v>
      </c>
      <c r="D685" s="5" t="str">
        <f>duplicity[[#This Row],[r_fighter_id]]&amp;"/"&amp;duplicity[[#This Row],[b_fighter_id]]&amp;duplicity[[#This Row],[date]]</f>
        <v>2952/100339270</v>
      </c>
      <c r="E685">
        <f>COUNTIF(duplicity[duplicitní texty],duplicity[[#This Row],[duplicitní texty]])</f>
        <v>1</v>
      </c>
      <c r="K685" s="15">
        <v>3185</v>
      </c>
      <c r="N685"/>
    </row>
    <row r="686" spans="1:14">
      <c r="A686">
        <v>2981</v>
      </c>
      <c r="B686">
        <v>1958</v>
      </c>
      <c r="C686" s="3">
        <v>39270</v>
      </c>
      <c r="D686" s="5" t="str">
        <f>duplicity[[#This Row],[r_fighter_id]]&amp;"/"&amp;duplicity[[#This Row],[b_fighter_id]]&amp;duplicity[[#This Row],[date]]</f>
        <v>2981/195839270</v>
      </c>
      <c r="E686">
        <f>COUNTIF(duplicity[duplicitní texty],duplicity[[#This Row],[duplicitní texty]])</f>
        <v>1</v>
      </c>
      <c r="K686" s="15">
        <v>380</v>
      </c>
      <c r="N686"/>
    </row>
    <row r="687" spans="1:14">
      <c r="A687">
        <v>986</v>
      </c>
      <c r="B687">
        <v>2718</v>
      </c>
      <c r="C687" s="3">
        <v>39270</v>
      </c>
      <c r="D687" s="5" t="str">
        <f>duplicity[[#This Row],[r_fighter_id]]&amp;"/"&amp;duplicity[[#This Row],[b_fighter_id]]&amp;duplicity[[#This Row],[date]]</f>
        <v>986/271839270</v>
      </c>
      <c r="E687">
        <f>COUNTIF(duplicity[duplicitní texty],duplicity[[#This Row],[duplicitní texty]])</f>
        <v>1</v>
      </c>
      <c r="K687" s="13">
        <v>2313</v>
      </c>
      <c r="N687"/>
    </row>
    <row r="688" spans="1:14">
      <c r="A688">
        <v>318</v>
      </c>
      <c r="B688">
        <v>2307</v>
      </c>
      <c r="C688" s="3">
        <v>39270</v>
      </c>
      <c r="D688" s="5" t="str">
        <f>duplicity[[#This Row],[r_fighter_id]]&amp;"/"&amp;duplicity[[#This Row],[b_fighter_id]]&amp;duplicity[[#This Row],[date]]</f>
        <v>318/230739270</v>
      </c>
      <c r="E688">
        <f>COUNTIF(duplicity[duplicitní texty],duplicity[[#This Row],[duplicitní texty]])</f>
        <v>1</v>
      </c>
      <c r="K688" s="15">
        <v>1338</v>
      </c>
      <c r="N688"/>
    </row>
    <row r="689" spans="1:14">
      <c r="A689">
        <v>1232</v>
      </c>
      <c r="B689">
        <v>2870</v>
      </c>
      <c r="C689" s="3">
        <v>39270</v>
      </c>
      <c r="D689" s="5" t="str">
        <f>duplicity[[#This Row],[r_fighter_id]]&amp;"/"&amp;duplicity[[#This Row],[b_fighter_id]]&amp;duplicity[[#This Row],[date]]</f>
        <v>1232/287039270</v>
      </c>
      <c r="E689">
        <f>COUNTIF(duplicity[duplicitní texty],duplicity[[#This Row],[duplicitní texty]])</f>
        <v>1</v>
      </c>
      <c r="K689" s="13">
        <v>753</v>
      </c>
      <c r="N689"/>
    </row>
    <row r="690" spans="1:14">
      <c r="A690">
        <v>3121</v>
      </c>
      <c r="B690">
        <v>2480</v>
      </c>
      <c r="C690" s="3">
        <v>39319</v>
      </c>
      <c r="D690" s="5" t="str">
        <f>duplicity[[#This Row],[r_fighter_id]]&amp;"/"&amp;duplicity[[#This Row],[b_fighter_id]]&amp;duplicity[[#This Row],[date]]</f>
        <v>3121/248039319</v>
      </c>
      <c r="E690">
        <f>COUNTIF(duplicity[duplicitní texty],duplicity[[#This Row],[duplicitní texty]])</f>
        <v>1</v>
      </c>
      <c r="K690" s="15">
        <v>741</v>
      </c>
      <c r="N690"/>
    </row>
    <row r="691" spans="1:14">
      <c r="A691">
        <v>2129</v>
      </c>
      <c r="B691">
        <v>1272</v>
      </c>
      <c r="C691" s="3">
        <v>39319</v>
      </c>
      <c r="D691" s="5" t="str">
        <f>duplicity[[#This Row],[r_fighter_id]]&amp;"/"&amp;duplicity[[#This Row],[b_fighter_id]]&amp;duplicity[[#This Row],[date]]</f>
        <v>2129/127239319</v>
      </c>
      <c r="E691">
        <f>COUNTIF(duplicity[duplicitní texty],duplicity[[#This Row],[duplicitní texty]])</f>
        <v>1</v>
      </c>
      <c r="K691" s="13">
        <v>3292</v>
      </c>
      <c r="N691"/>
    </row>
    <row r="692" spans="1:14">
      <c r="A692">
        <v>1226</v>
      </c>
      <c r="B692">
        <v>161</v>
      </c>
      <c r="C692" s="3">
        <v>39319</v>
      </c>
      <c r="D692" s="5" t="str">
        <f>duplicity[[#This Row],[r_fighter_id]]&amp;"/"&amp;duplicity[[#This Row],[b_fighter_id]]&amp;duplicity[[#This Row],[date]]</f>
        <v>1226/16139319</v>
      </c>
      <c r="E692">
        <f>COUNTIF(duplicity[duplicitní texty],duplicity[[#This Row],[duplicitní texty]])</f>
        <v>1</v>
      </c>
      <c r="K692" s="15">
        <v>2621</v>
      </c>
      <c r="N692"/>
    </row>
    <row r="693" spans="1:14">
      <c r="A693">
        <v>1420</v>
      </c>
      <c r="B693">
        <v>647</v>
      </c>
      <c r="C693" s="3">
        <v>39319</v>
      </c>
      <c r="D693" s="5" t="str">
        <f>duplicity[[#This Row],[r_fighter_id]]&amp;"/"&amp;duplicity[[#This Row],[b_fighter_id]]&amp;duplicity[[#This Row],[date]]</f>
        <v>1420/64739319</v>
      </c>
      <c r="E693">
        <f>COUNTIF(duplicity[duplicitní texty],duplicity[[#This Row],[duplicitní texty]])</f>
        <v>1</v>
      </c>
      <c r="K693" s="13">
        <v>2076</v>
      </c>
      <c r="N693"/>
    </row>
    <row r="694" spans="1:14">
      <c r="A694">
        <v>3097</v>
      </c>
      <c r="B694">
        <v>1690</v>
      </c>
      <c r="C694" s="3">
        <v>39319</v>
      </c>
      <c r="D694" s="5" t="str">
        <f>duplicity[[#This Row],[r_fighter_id]]&amp;"/"&amp;duplicity[[#This Row],[b_fighter_id]]&amp;duplicity[[#This Row],[date]]</f>
        <v>3097/169039319</v>
      </c>
      <c r="E694">
        <f>COUNTIF(duplicity[duplicitní texty],duplicity[[#This Row],[duplicitní texty]])</f>
        <v>1</v>
      </c>
      <c r="K694" s="15">
        <v>159</v>
      </c>
      <c r="N694"/>
    </row>
    <row r="695" spans="1:14">
      <c r="A695">
        <v>652</v>
      </c>
      <c r="B695">
        <v>1140</v>
      </c>
      <c r="C695" s="3">
        <v>39319</v>
      </c>
      <c r="D695" s="5" t="str">
        <f>duplicity[[#This Row],[r_fighter_id]]&amp;"/"&amp;duplicity[[#This Row],[b_fighter_id]]&amp;duplicity[[#This Row],[date]]</f>
        <v>652/114039319</v>
      </c>
      <c r="E695">
        <f>COUNTIF(duplicity[duplicitní texty],duplicity[[#This Row],[duplicitní texty]])</f>
        <v>1</v>
      </c>
      <c r="K695" s="13">
        <v>2157</v>
      </c>
      <c r="N695"/>
    </row>
    <row r="696" spans="1:14">
      <c r="A696">
        <v>1790</v>
      </c>
      <c r="B696">
        <v>1506</v>
      </c>
      <c r="C696" s="3">
        <v>39319</v>
      </c>
      <c r="D696" s="5" t="str">
        <f>duplicity[[#This Row],[r_fighter_id]]&amp;"/"&amp;duplicity[[#This Row],[b_fighter_id]]&amp;duplicity[[#This Row],[date]]</f>
        <v>1790/150639319</v>
      </c>
      <c r="E696">
        <f>COUNTIF(duplicity[duplicitní texty],duplicity[[#This Row],[duplicitní texty]])</f>
        <v>1</v>
      </c>
      <c r="K696" s="15">
        <v>144</v>
      </c>
      <c r="N696"/>
    </row>
    <row r="697" spans="1:14">
      <c r="A697">
        <v>633</v>
      </c>
      <c r="B697">
        <v>1214</v>
      </c>
      <c r="C697" s="3">
        <v>39319</v>
      </c>
      <c r="D697" s="5" t="str">
        <f>duplicity[[#This Row],[r_fighter_id]]&amp;"/"&amp;duplicity[[#This Row],[b_fighter_id]]&amp;duplicity[[#This Row],[date]]</f>
        <v>633/121439319</v>
      </c>
      <c r="E697">
        <f>COUNTIF(duplicity[duplicitní texty],duplicity[[#This Row],[duplicitní texty]])</f>
        <v>1</v>
      </c>
      <c r="K697" s="13">
        <v>1022</v>
      </c>
      <c r="N697"/>
    </row>
    <row r="698" spans="1:14">
      <c r="A698">
        <v>3049</v>
      </c>
      <c r="B698">
        <v>1308</v>
      </c>
      <c r="C698" s="3">
        <v>39319</v>
      </c>
      <c r="D698" s="5" t="str">
        <f>duplicity[[#This Row],[r_fighter_id]]&amp;"/"&amp;duplicity[[#This Row],[b_fighter_id]]&amp;duplicity[[#This Row],[date]]</f>
        <v>3049/130839319</v>
      </c>
      <c r="E698">
        <f>COUNTIF(duplicity[duplicitní texty],duplicity[[#This Row],[duplicitní texty]])</f>
        <v>1</v>
      </c>
      <c r="K698" s="15">
        <v>2658</v>
      </c>
      <c r="N698"/>
    </row>
    <row r="699" spans="1:14">
      <c r="A699">
        <v>3250</v>
      </c>
      <c r="B699">
        <v>912</v>
      </c>
      <c r="C699" s="3">
        <v>39333</v>
      </c>
      <c r="D699" s="5" t="str">
        <f>duplicity[[#This Row],[r_fighter_id]]&amp;"/"&amp;duplicity[[#This Row],[b_fighter_id]]&amp;duplicity[[#This Row],[date]]</f>
        <v>3250/91239333</v>
      </c>
      <c r="E699">
        <f>COUNTIF(duplicity[duplicitní texty],duplicity[[#This Row],[duplicitní texty]])</f>
        <v>1</v>
      </c>
      <c r="K699" s="13">
        <v>391</v>
      </c>
      <c r="N699"/>
    </row>
    <row r="700" spans="1:14">
      <c r="A700">
        <v>3018</v>
      </c>
      <c r="B700">
        <v>1688</v>
      </c>
      <c r="C700" s="3">
        <v>39333</v>
      </c>
      <c r="D700" s="5" t="str">
        <f>duplicity[[#This Row],[r_fighter_id]]&amp;"/"&amp;duplicity[[#This Row],[b_fighter_id]]&amp;duplicity[[#This Row],[date]]</f>
        <v>3018/168839333</v>
      </c>
      <c r="E700">
        <f>COUNTIF(duplicity[duplicitní texty],duplicity[[#This Row],[duplicitní texty]])</f>
        <v>1</v>
      </c>
      <c r="K700" s="13">
        <v>675</v>
      </c>
      <c r="N700"/>
    </row>
    <row r="701" spans="1:14">
      <c r="A701">
        <v>1682</v>
      </c>
      <c r="B701">
        <v>968</v>
      </c>
      <c r="C701" s="3">
        <v>39333</v>
      </c>
      <c r="D701" s="5" t="str">
        <f>duplicity[[#This Row],[r_fighter_id]]&amp;"/"&amp;duplicity[[#This Row],[b_fighter_id]]&amp;duplicity[[#This Row],[date]]</f>
        <v>1682/96839333</v>
      </c>
      <c r="E701">
        <f>COUNTIF(duplicity[duplicitní texty],duplicity[[#This Row],[duplicitní texty]])</f>
        <v>1</v>
      </c>
      <c r="K701" s="15">
        <v>864</v>
      </c>
      <c r="N701"/>
    </row>
    <row r="702" spans="1:14">
      <c r="A702">
        <v>286</v>
      </c>
      <c r="B702">
        <v>1261</v>
      </c>
      <c r="C702" s="3">
        <v>39333</v>
      </c>
      <c r="D702" s="5" t="str">
        <f>duplicity[[#This Row],[r_fighter_id]]&amp;"/"&amp;duplicity[[#This Row],[b_fighter_id]]&amp;duplicity[[#This Row],[date]]</f>
        <v>286/126139333</v>
      </c>
      <c r="E702">
        <f>COUNTIF(duplicity[duplicitní texty],duplicity[[#This Row],[duplicitní texty]])</f>
        <v>1</v>
      </c>
      <c r="K702" s="15">
        <v>301</v>
      </c>
      <c r="N702"/>
    </row>
    <row r="703" spans="1:14">
      <c r="A703">
        <v>2977</v>
      </c>
      <c r="B703">
        <v>820</v>
      </c>
      <c r="C703" s="3">
        <v>39333</v>
      </c>
      <c r="D703" s="5" t="str">
        <f>duplicity[[#This Row],[r_fighter_id]]&amp;"/"&amp;duplicity[[#This Row],[b_fighter_id]]&amp;duplicity[[#This Row],[date]]</f>
        <v>2977/82039333</v>
      </c>
      <c r="E703">
        <f>COUNTIF(duplicity[duplicitní texty],duplicity[[#This Row],[duplicitní texty]])</f>
        <v>1</v>
      </c>
      <c r="K703" s="15">
        <v>2680</v>
      </c>
      <c r="N703"/>
    </row>
    <row r="704" spans="1:14">
      <c r="A704">
        <v>53</v>
      </c>
      <c r="B704">
        <v>2806</v>
      </c>
      <c r="C704" s="3">
        <v>39333</v>
      </c>
      <c r="D704" s="5" t="str">
        <f>duplicity[[#This Row],[r_fighter_id]]&amp;"/"&amp;duplicity[[#This Row],[b_fighter_id]]&amp;duplicity[[#This Row],[date]]</f>
        <v>53/280639333</v>
      </c>
      <c r="E704">
        <f>COUNTIF(duplicity[duplicitní texty],duplicity[[#This Row],[duplicitní texty]])</f>
        <v>1</v>
      </c>
      <c r="K704" s="15">
        <v>1912</v>
      </c>
      <c r="N704"/>
    </row>
    <row r="705" spans="1:14">
      <c r="A705">
        <v>706</v>
      </c>
      <c r="B705">
        <v>3210</v>
      </c>
      <c r="C705" s="3">
        <v>39333</v>
      </c>
      <c r="D705" s="5" t="str">
        <f>duplicity[[#This Row],[r_fighter_id]]&amp;"/"&amp;duplicity[[#This Row],[b_fighter_id]]&amp;duplicity[[#This Row],[date]]</f>
        <v>706/321039333</v>
      </c>
      <c r="E705">
        <f>COUNTIF(duplicity[duplicitní texty],duplicity[[#This Row],[duplicitní texty]])</f>
        <v>1</v>
      </c>
      <c r="K705" s="15">
        <v>2375</v>
      </c>
      <c r="N705"/>
    </row>
    <row r="706" spans="1:14">
      <c r="A706">
        <v>1830</v>
      </c>
      <c r="B706">
        <v>3266</v>
      </c>
      <c r="C706" s="3">
        <v>39333</v>
      </c>
      <c r="D706" s="5" t="str">
        <f>duplicity[[#This Row],[r_fighter_id]]&amp;"/"&amp;duplicity[[#This Row],[b_fighter_id]]&amp;duplicity[[#This Row],[date]]</f>
        <v>1830/326639333</v>
      </c>
      <c r="E706">
        <f>COUNTIF(duplicity[duplicitní texty],duplicity[[#This Row],[duplicitní texty]])</f>
        <v>1</v>
      </c>
      <c r="K706" s="15">
        <v>1162</v>
      </c>
      <c r="N706"/>
    </row>
    <row r="707" spans="1:14">
      <c r="A707">
        <v>770</v>
      </c>
      <c r="B707">
        <v>154</v>
      </c>
      <c r="C707" s="3">
        <v>39344</v>
      </c>
      <c r="D707" s="5" t="str">
        <f>duplicity[[#This Row],[r_fighter_id]]&amp;"/"&amp;duplicity[[#This Row],[b_fighter_id]]&amp;duplicity[[#This Row],[date]]</f>
        <v>770/15439344</v>
      </c>
      <c r="E707">
        <f>COUNTIF(duplicity[duplicitní texty],duplicity[[#This Row],[duplicitní texty]])</f>
        <v>1</v>
      </c>
      <c r="K707" s="15">
        <v>135</v>
      </c>
      <c r="N707"/>
    </row>
    <row r="708" spans="1:14">
      <c r="A708">
        <v>1772</v>
      </c>
      <c r="B708">
        <v>1969</v>
      </c>
      <c r="C708" s="3">
        <v>39344</v>
      </c>
      <c r="D708" s="5" t="str">
        <f>duplicity[[#This Row],[r_fighter_id]]&amp;"/"&amp;duplicity[[#This Row],[b_fighter_id]]&amp;duplicity[[#This Row],[date]]</f>
        <v>1772/196939344</v>
      </c>
      <c r="E708">
        <f>COUNTIF(duplicity[duplicitní texty],duplicity[[#This Row],[duplicitní texty]])</f>
        <v>1</v>
      </c>
      <c r="K708" s="13">
        <v>1989</v>
      </c>
      <c r="N708"/>
    </row>
    <row r="709" spans="1:14">
      <c r="A709">
        <v>84</v>
      </c>
      <c r="B709">
        <v>1361</v>
      </c>
      <c r="C709" s="3">
        <v>39344</v>
      </c>
      <c r="D709" s="5" t="str">
        <f>duplicity[[#This Row],[r_fighter_id]]&amp;"/"&amp;duplicity[[#This Row],[b_fighter_id]]&amp;duplicity[[#This Row],[date]]</f>
        <v>84/136139344</v>
      </c>
      <c r="E709">
        <f>COUNTIF(duplicity[duplicitní texty],duplicity[[#This Row],[duplicitní texty]])</f>
        <v>1</v>
      </c>
      <c r="K709" s="15">
        <v>1988</v>
      </c>
      <c r="N709"/>
    </row>
    <row r="710" spans="1:14">
      <c r="A710">
        <v>2016</v>
      </c>
      <c r="B710">
        <v>3365</v>
      </c>
      <c r="C710" s="3">
        <v>39344</v>
      </c>
      <c r="D710" s="5" t="str">
        <f>duplicity[[#This Row],[r_fighter_id]]&amp;"/"&amp;duplicity[[#This Row],[b_fighter_id]]&amp;duplicity[[#This Row],[date]]</f>
        <v>2016/336539344</v>
      </c>
      <c r="E710">
        <f>COUNTIF(duplicity[duplicitní texty],duplicity[[#This Row],[duplicitní texty]])</f>
        <v>1</v>
      </c>
      <c r="K710" s="13">
        <v>1949</v>
      </c>
      <c r="N710"/>
    </row>
    <row r="711" spans="1:14">
      <c r="A711">
        <v>986</v>
      </c>
      <c r="B711">
        <v>3237</v>
      </c>
      <c r="C711" s="3">
        <v>39344</v>
      </c>
      <c r="D711" s="5" t="str">
        <f>duplicity[[#This Row],[r_fighter_id]]&amp;"/"&amp;duplicity[[#This Row],[b_fighter_id]]&amp;duplicity[[#This Row],[date]]</f>
        <v>986/323739344</v>
      </c>
      <c r="E711">
        <f>COUNTIF(duplicity[duplicitní texty],duplicity[[#This Row],[duplicitní texty]])</f>
        <v>1</v>
      </c>
      <c r="K711" s="15">
        <v>2809</v>
      </c>
      <c r="N711"/>
    </row>
    <row r="712" spans="1:14">
      <c r="A712">
        <v>2597</v>
      </c>
      <c r="B712">
        <v>2925</v>
      </c>
      <c r="C712" s="3">
        <v>39344</v>
      </c>
      <c r="D712" s="5" t="str">
        <f>duplicity[[#This Row],[r_fighter_id]]&amp;"/"&amp;duplicity[[#This Row],[b_fighter_id]]&amp;duplicity[[#This Row],[date]]</f>
        <v>2597/292539344</v>
      </c>
      <c r="E712">
        <f>COUNTIF(duplicity[duplicitní texty],duplicity[[#This Row],[duplicitní texty]])</f>
        <v>1</v>
      </c>
      <c r="K712" s="15">
        <v>2449</v>
      </c>
      <c r="N712"/>
    </row>
    <row r="713" spans="1:14">
      <c r="A713">
        <v>1303</v>
      </c>
      <c r="B713">
        <v>1163</v>
      </c>
      <c r="C713" s="3">
        <v>39344</v>
      </c>
      <c r="D713" s="5" t="str">
        <f>duplicity[[#This Row],[r_fighter_id]]&amp;"/"&amp;duplicity[[#This Row],[b_fighter_id]]&amp;duplicity[[#This Row],[date]]</f>
        <v>1303/116339344</v>
      </c>
      <c r="E713">
        <f>COUNTIF(duplicity[duplicitní texty],duplicity[[#This Row],[duplicitní texty]])</f>
        <v>1</v>
      </c>
      <c r="K713" s="13">
        <v>856</v>
      </c>
      <c r="N713"/>
    </row>
    <row r="714" spans="1:14">
      <c r="A714">
        <v>2111</v>
      </c>
      <c r="B714">
        <v>1069</v>
      </c>
      <c r="C714" s="3">
        <v>39344</v>
      </c>
      <c r="D714" s="5" t="str">
        <f>duplicity[[#This Row],[r_fighter_id]]&amp;"/"&amp;duplicity[[#This Row],[b_fighter_id]]&amp;duplicity[[#This Row],[date]]</f>
        <v>2111/106939344</v>
      </c>
      <c r="E714">
        <f>COUNTIF(duplicity[duplicitní texty],duplicity[[#This Row],[duplicitní texty]])</f>
        <v>1</v>
      </c>
      <c r="K714" s="15">
        <v>1226</v>
      </c>
      <c r="N714"/>
    </row>
    <row r="715" spans="1:14">
      <c r="A715">
        <v>665</v>
      </c>
      <c r="B715">
        <v>728</v>
      </c>
      <c r="C715" s="3">
        <v>39344</v>
      </c>
      <c r="D715" s="5" t="str">
        <f>duplicity[[#This Row],[r_fighter_id]]&amp;"/"&amp;duplicity[[#This Row],[b_fighter_id]]&amp;duplicity[[#This Row],[date]]</f>
        <v>665/72839344</v>
      </c>
      <c r="E715">
        <f>COUNTIF(duplicity[duplicitní texty],duplicity[[#This Row],[duplicitní texty]])</f>
        <v>1</v>
      </c>
      <c r="K715" s="13">
        <v>1764</v>
      </c>
      <c r="N715"/>
    </row>
    <row r="716" spans="1:14">
      <c r="A716">
        <v>1200</v>
      </c>
      <c r="B716">
        <v>3209</v>
      </c>
      <c r="C716" s="3">
        <v>39347</v>
      </c>
      <c r="D716" s="5" t="str">
        <f>duplicity[[#This Row],[r_fighter_id]]&amp;"/"&amp;duplicity[[#This Row],[b_fighter_id]]&amp;duplicity[[#This Row],[date]]</f>
        <v>1200/320939347</v>
      </c>
      <c r="E716">
        <f>COUNTIF(duplicity[duplicitní texty],duplicity[[#This Row],[duplicitní texty]])</f>
        <v>1</v>
      </c>
      <c r="K716" s="15">
        <v>2460</v>
      </c>
      <c r="N716"/>
    </row>
    <row r="717" spans="1:14">
      <c r="A717">
        <v>571</v>
      </c>
      <c r="B717">
        <v>1533</v>
      </c>
      <c r="C717" s="3">
        <v>39347</v>
      </c>
      <c r="D717" s="5" t="str">
        <f>duplicity[[#This Row],[r_fighter_id]]&amp;"/"&amp;duplicity[[#This Row],[b_fighter_id]]&amp;duplicity[[#This Row],[date]]</f>
        <v>571/153339347</v>
      </c>
      <c r="E717">
        <f>COUNTIF(duplicity[duplicitní texty],duplicity[[#This Row],[duplicitní texty]])</f>
        <v>1</v>
      </c>
      <c r="K717" s="15">
        <v>767</v>
      </c>
      <c r="N717"/>
    </row>
    <row r="718" spans="1:14">
      <c r="A718">
        <v>982</v>
      </c>
      <c r="B718">
        <v>2829</v>
      </c>
      <c r="C718" s="3">
        <v>39347</v>
      </c>
      <c r="D718" s="5" t="str">
        <f>duplicity[[#This Row],[r_fighter_id]]&amp;"/"&amp;duplicity[[#This Row],[b_fighter_id]]&amp;duplicity[[#This Row],[date]]</f>
        <v>982/282939347</v>
      </c>
      <c r="E718">
        <f>COUNTIF(duplicity[duplicitní texty],duplicity[[#This Row],[duplicitní texty]])</f>
        <v>1</v>
      </c>
      <c r="K718" s="13">
        <v>2799</v>
      </c>
      <c r="N718"/>
    </row>
    <row r="719" spans="1:14">
      <c r="A719">
        <v>3120</v>
      </c>
      <c r="B719">
        <v>2870</v>
      </c>
      <c r="C719" s="3">
        <v>39347</v>
      </c>
      <c r="D719" s="5" t="str">
        <f>duplicity[[#This Row],[r_fighter_id]]&amp;"/"&amp;duplicity[[#This Row],[b_fighter_id]]&amp;duplicity[[#This Row],[date]]</f>
        <v>3120/287039347</v>
      </c>
      <c r="E719">
        <f>COUNTIF(duplicity[duplicitní texty],duplicity[[#This Row],[duplicitní texty]])</f>
        <v>1</v>
      </c>
      <c r="K719" s="15">
        <v>2501</v>
      </c>
      <c r="N719"/>
    </row>
    <row r="720" spans="1:14">
      <c r="A720">
        <v>3495</v>
      </c>
      <c r="B720">
        <v>2389</v>
      </c>
      <c r="C720" s="3">
        <v>39347</v>
      </c>
      <c r="D720" s="5" t="str">
        <f>duplicity[[#This Row],[r_fighter_id]]&amp;"/"&amp;duplicity[[#This Row],[b_fighter_id]]&amp;duplicity[[#This Row],[date]]</f>
        <v>3495/238939347</v>
      </c>
      <c r="E720">
        <f>COUNTIF(duplicity[duplicitní texty],duplicity[[#This Row],[duplicitní texty]])</f>
        <v>1</v>
      </c>
      <c r="K720" s="13">
        <v>884</v>
      </c>
      <c r="N720"/>
    </row>
    <row r="721" spans="1:14">
      <c r="A721">
        <v>1494</v>
      </c>
      <c r="B721">
        <v>1821</v>
      </c>
      <c r="C721" s="3">
        <v>39347</v>
      </c>
      <c r="D721" s="5" t="str">
        <f>duplicity[[#This Row],[r_fighter_id]]&amp;"/"&amp;duplicity[[#This Row],[b_fighter_id]]&amp;duplicity[[#This Row],[date]]</f>
        <v>1494/182139347</v>
      </c>
      <c r="E721">
        <f>COUNTIF(duplicity[duplicitní texty],duplicity[[#This Row],[duplicitní texty]])</f>
        <v>1</v>
      </c>
      <c r="K721" s="15">
        <v>1205</v>
      </c>
      <c r="N721"/>
    </row>
    <row r="722" spans="1:14">
      <c r="A722">
        <v>1898</v>
      </c>
      <c r="B722">
        <v>2261</v>
      </c>
      <c r="C722" s="3">
        <v>39347</v>
      </c>
      <c r="D722" s="5" t="str">
        <f>duplicity[[#This Row],[r_fighter_id]]&amp;"/"&amp;duplicity[[#This Row],[b_fighter_id]]&amp;duplicity[[#This Row],[date]]</f>
        <v>1898/226139347</v>
      </c>
      <c r="E722">
        <f>COUNTIF(duplicity[duplicitní texty],duplicity[[#This Row],[duplicitní texty]])</f>
        <v>1</v>
      </c>
      <c r="K722" s="13">
        <v>3353</v>
      </c>
      <c r="N722"/>
    </row>
    <row r="723" spans="1:14">
      <c r="A723">
        <v>1206</v>
      </c>
      <c r="B723">
        <v>2783</v>
      </c>
      <c r="C723" s="3">
        <v>39347</v>
      </c>
      <c r="D723" s="5" t="str">
        <f>duplicity[[#This Row],[r_fighter_id]]&amp;"/"&amp;duplicity[[#This Row],[b_fighter_id]]&amp;duplicity[[#This Row],[date]]</f>
        <v>1206/278339347</v>
      </c>
      <c r="E723">
        <f>COUNTIF(duplicity[duplicitní texty],duplicity[[#This Row],[duplicitní texty]])</f>
        <v>1</v>
      </c>
      <c r="K723" s="15">
        <v>161</v>
      </c>
      <c r="N723"/>
    </row>
    <row r="724" spans="1:14">
      <c r="A724">
        <v>3454</v>
      </c>
      <c r="B724">
        <v>1578</v>
      </c>
      <c r="C724" s="3">
        <v>39347</v>
      </c>
      <c r="D724" s="5" t="str">
        <f>duplicity[[#This Row],[r_fighter_id]]&amp;"/"&amp;duplicity[[#This Row],[b_fighter_id]]&amp;duplicity[[#This Row],[date]]</f>
        <v>3454/157839347</v>
      </c>
      <c r="E724">
        <f>COUNTIF(duplicity[duplicitní texty],duplicity[[#This Row],[duplicitní texty]])</f>
        <v>1</v>
      </c>
      <c r="K724" s="13">
        <v>1528</v>
      </c>
      <c r="N724"/>
    </row>
    <row r="725" spans="1:14">
      <c r="A725">
        <v>1928</v>
      </c>
      <c r="B725">
        <v>1506</v>
      </c>
      <c r="C725" s="3">
        <v>39375</v>
      </c>
      <c r="D725" s="5" t="str">
        <f>duplicity[[#This Row],[r_fighter_id]]&amp;"/"&amp;duplicity[[#This Row],[b_fighter_id]]&amp;duplicity[[#This Row],[date]]</f>
        <v>1928/150639375</v>
      </c>
      <c r="E725">
        <f>COUNTIF(duplicity[duplicitní texty],duplicity[[#This Row],[duplicitní texty]])</f>
        <v>1</v>
      </c>
      <c r="K725" s="15">
        <v>3342</v>
      </c>
      <c r="N725"/>
    </row>
    <row r="726" spans="1:14">
      <c r="A726">
        <v>3178</v>
      </c>
      <c r="B726">
        <v>3364</v>
      </c>
      <c r="C726" s="3">
        <v>39375</v>
      </c>
      <c r="D726" s="5" t="str">
        <f>duplicity[[#This Row],[r_fighter_id]]&amp;"/"&amp;duplicity[[#This Row],[b_fighter_id]]&amp;duplicity[[#This Row],[date]]</f>
        <v>3178/336439375</v>
      </c>
      <c r="E726">
        <f>COUNTIF(duplicity[duplicitní texty],duplicity[[#This Row],[duplicitní texty]])</f>
        <v>1</v>
      </c>
      <c r="K726" s="15">
        <v>3289</v>
      </c>
      <c r="N726"/>
    </row>
    <row r="727" spans="1:14">
      <c r="A727">
        <v>2981</v>
      </c>
      <c r="B727">
        <v>1006</v>
      </c>
      <c r="C727" s="3">
        <v>39375</v>
      </c>
      <c r="D727" s="5" t="str">
        <f>duplicity[[#This Row],[r_fighter_id]]&amp;"/"&amp;duplicity[[#This Row],[b_fighter_id]]&amp;duplicity[[#This Row],[date]]</f>
        <v>2981/100639375</v>
      </c>
      <c r="E727">
        <f>COUNTIF(duplicity[duplicitní texty],duplicity[[#This Row],[duplicitní texty]])</f>
        <v>1</v>
      </c>
      <c r="K727" s="15">
        <v>2675</v>
      </c>
      <c r="N727"/>
    </row>
    <row r="728" spans="1:14">
      <c r="A728">
        <v>407</v>
      </c>
      <c r="B728">
        <v>2521</v>
      </c>
      <c r="C728" s="3">
        <v>39375</v>
      </c>
      <c r="D728" s="5" t="str">
        <f>duplicity[[#This Row],[r_fighter_id]]&amp;"/"&amp;duplicity[[#This Row],[b_fighter_id]]&amp;duplicity[[#This Row],[date]]</f>
        <v>407/252139375</v>
      </c>
      <c r="E728">
        <f>COUNTIF(duplicity[duplicitní texty],duplicity[[#This Row],[duplicitní texty]])</f>
        <v>1</v>
      </c>
      <c r="K728" s="13">
        <v>3357</v>
      </c>
      <c r="N728"/>
    </row>
    <row r="729" spans="1:14">
      <c r="A729">
        <v>318</v>
      </c>
      <c r="B729">
        <v>2891</v>
      </c>
      <c r="C729" s="3">
        <v>39375</v>
      </c>
      <c r="D729" s="5" t="str">
        <f>duplicity[[#This Row],[r_fighter_id]]&amp;"/"&amp;duplicity[[#This Row],[b_fighter_id]]&amp;duplicity[[#This Row],[date]]</f>
        <v>318/289139375</v>
      </c>
      <c r="E729">
        <f>COUNTIF(duplicity[duplicitní texty],duplicity[[#This Row],[duplicitní texty]])</f>
        <v>1</v>
      </c>
      <c r="K729" s="15">
        <v>861</v>
      </c>
      <c r="N729"/>
    </row>
    <row r="730" spans="1:14">
      <c r="A730">
        <v>2369</v>
      </c>
      <c r="B730">
        <v>1890</v>
      </c>
      <c r="C730" s="3">
        <v>39375</v>
      </c>
      <c r="D730" s="5" t="str">
        <f>duplicity[[#This Row],[r_fighter_id]]&amp;"/"&amp;duplicity[[#This Row],[b_fighter_id]]&amp;duplicity[[#This Row],[date]]</f>
        <v>2369/189039375</v>
      </c>
      <c r="E730">
        <f>COUNTIF(duplicity[duplicitní texty],duplicity[[#This Row],[duplicitní texty]])</f>
        <v>1</v>
      </c>
      <c r="K730" s="13">
        <v>1901</v>
      </c>
      <c r="N730"/>
    </row>
    <row r="731" spans="1:14">
      <c r="A731">
        <v>241</v>
      </c>
      <c r="B731">
        <v>3107</v>
      </c>
      <c r="C731" s="3">
        <v>39375</v>
      </c>
      <c r="D731" s="5" t="str">
        <f>duplicity[[#This Row],[r_fighter_id]]&amp;"/"&amp;duplicity[[#This Row],[b_fighter_id]]&amp;duplicity[[#This Row],[date]]</f>
        <v>241/310739375</v>
      </c>
      <c r="E731">
        <f>COUNTIF(duplicity[duplicitní texty],duplicity[[#This Row],[duplicitní texty]])</f>
        <v>1</v>
      </c>
      <c r="K731" s="15">
        <v>2221</v>
      </c>
      <c r="N731"/>
    </row>
    <row r="732" spans="1:14">
      <c r="A732">
        <v>1203</v>
      </c>
      <c r="B732">
        <v>289</v>
      </c>
      <c r="C732" s="3">
        <v>39375</v>
      </c>
      <c r="D732" s="5" t="str">
        <f>duplicity[[#This Row],[r_fighter_id]]&amp;"/"&amp;duplicity[[#This Row],[b_fighter_id]]&amp;duplicity[[#This Row],[date]]</f>
        <v>1203/28939375</v>
      </c>
      <c r="E732">
        <f>COUNTIF(duplicity[duplicitní texty],duplicity[[#This Row],[duplicitní texty]])</f>
        <v>1</v>
      </c>
      <c r="K732" s="13">
        <v>1061</v>
      </c>
      <c r="N732"/>
    </row>
    <row r="733" spans="1:14">
      <c r="A733">
        <v>2718</v>
      </c>
      <c r="B733">
        <v>1232</v>
      </c>
      <c r="C733" s="3">
        <v>39375</v>
      </c>
      <c r="D733" s="5" t="str">
        <f>duplicity[[#This Row],[r_fighter_id]]&amp;"/"&amp;duplicity[[#This Row],[b_fighter_id]]&amp;duplicity[[#This Row],[date]]</f>
        <v>2718/123239375</v>
      </c>
      <c r="E733">
        <f>COUNTIF(duplicity[duplicitní texty],duplicity[[#This Row],[duplicitní texty]])</f>
        <v>1</v>
      </c>
      <c r="K733" s="15">
        <v>709</v>
      </c>
      <c r="N733"/>
    </row>
    <row r="734" spans="1:14">
      <c r="A734">
        <v>856</v>
      </c>
      <c r="B734">
        <v>972</v>
      </c>
      <c r="C734" s="3">
        <v>39403</v>
      </c>
      <c r="D734" s="5" t="str">
        <f>duplicity[[#This Row],[r_fighter_id]]&amp;"/"&amp;duplicity[[#This Row],[b_fighter_id]]&amp;duplicity[[#This Row],[date]]</f>
        <v>856/97239403</v>
      </c>
      <c r="E734">
        <f>COUNTIF(duplicity[duplicitní texty],duplicity[[#This Row],[duplicitní texty]])</f>
        <v>1</v>
      </c>
      <c r="K734" s="15">
        <v>1393</v>
      </c>
      <c r="N734"/>
    </row>
    <row r="735" spans="1:14">
      <c r="A735">
        <v>1327</v>
      </c>
      <c r="B735">
        <v>791</v>
      </c>
      <c r="C735" s="3">
        <v>39403</v>
      </c>
      <c r="D735" s="5" t="str">
        <f>duplicity[[#This Row],[r_fighter_id]]&amp;"/"&amp;duplicity[[#This Row],[b_fighter_id]]&amp;duplicity[[#This Row],[date]]</f>
        <v>1327/79139403</v>
      </c>
      <c r="E735">
        <f>COUNTIF(duplicity[duplicitní texty],duplicity[[#This Row],[duplicitní texty]])</f>
        <v>1</v>
      </c>
      <c r="K735" s="13">
        <v>80</v>
      </c>
      <c r="N735"/>
    </row>
    <row r="736" spans="1:14">
      <c r="A736">
        <v>84</v>
      </c>
      <c r="B736">
        <v>1887</v>
      </c>
      <c r="C736" s="3">
        <v>39403</v>
      </c>
      <c r="D736" s="5" t="str">
        <f>duplicity[[#This Row],[r_fighter_id]]&amp;"/"&amp;duplicity[[#This Row],[b_fighter_id]]&amp;duplicity[[#This Row],[date]]</f>
        <v>84/188739403</v>
      </c>
      <c r="E736">
        <f>COUNTIF(duplicity[duplicitní texty],duplicity[[#This Row],[duplicitní texty]])</f>
        <v>1</v>
      </c>
      <c r="K736" s="15">
        <v>828</v>
      </c>
      <c r="N736"/>
    </row>
    <row r="737" spans="1:14">
      <c r="A737">
        <v>1753</v>
      </c>
      <c r="B737">
        <v>2649</v>
      </c>
      <c r="C737" s="3">
        <v>39403</v>
      </c>
      <c r="D737" s="5" t="str">
        <f>duplicity[[#This Row],[r_fighter_id]]&amp;"/"&amp;duplicity[[#This Row],[b_fighter_id]]&amp;duplicity[[#This Row],[date]]</f>
        <v>1753/264939403</v>
      </c>
      <c r="E737">
        <f>COUNTIF(duplicity[duplicitní texty],duplicity[[#This Row],[duplicitní texty]])</f>
        <v>1</v>
      </c>
      <c r="K737" s="13">
        <v>3261</v>
      </c>
      <c r="N737"/>
    </row>
    <row r="738" spans="1:14">
      <c r="A738">
        <v>916</v>
      </c>
      <c r="B738">
        <v>286</v>
      </c>
      <c r="C738" s="3">
        <v>39403</v>
      </c>
      <c r="D738" s="5" t="str">
        <f>duplicity[[#This Row],[r_fighter_id]]&amp;"/"&amp;duplicity[[#This Row],[b_fighter_id]]&amp;duplicity[[#This Row],[date]]</f>
        <v>916/28639403</v>
      </c>
      <c r="E738">
        <f>COUNTIF(duplicity[duplicitní texty],duplicity[[#This Row],[duplicitní texty]])</f>
        <v>1</v>
      </c>
      <c r="K738" s="15">
        <v>499</v>
      </c>
      <c r="N738"/>
    </row>
    <row r="739" spans="1:14">
      <c r="A739">
        <v>2448</v>
      </c>
      <c r="B739">
        <v>551</v>
      </c>
      <c r="C739" s="3">
        <v>39403</v>
      </c>
      <c r="D739" s="5" t="str">
        <f>duplicity[[#This Row],[r_fighter_id]]&amp;"/"&amp;duplicity[[#This Row],[b_fighter_id]]&amp;duplicity[[#This Row],[date]]</f>
        <v>2448/55139403</v>
      </c>
      <c r="E739">
        <f>COUNTIF(duplicity[duplicitní texty],duplicity[[#This Row],[duplicitní texty]])</f>
        <v>1</v>
      </c>
      <c r="K739" s="13">
        <v>3281</v>
      </c>
      <c r="N739"/>
    </row>
    <row r="740" spans="1:14">
      <c r="A740">
        <v>2977</v>
      </c>
      <c r="B740">
        <v>53</v>
      </c>
      <c r="C740" s="3">
        <v>39403</v>
      </c>
      <c r="D740" s="5" t="str">
        <f>duplicity[[#This Row],[r_fighter_id]]&amp;"/"&amp;duplicity[[#This Row],[b_fighter_id]]&amp;duplicity[[#This Row],[date]]</f>
        <v>2977/5339403</v>
      </c>
      <c r="E740">
        <f>COUNTIF(duplicity[duplicitní texty],duplicity[[#This Row],[duplicitní texty]])</f>
        <v>1</v>
      </c>
      <c r="K740" s="15">
        <v>691</v>
      </c>
      <c r="N740"/>
    </row>
    <row r="741" spans="1:14">
      <c r="A741">
        <v>1138</v>
      </c>
      <c r="B741">
        <v>2026</v>
      </c>
      <c r="C741" s="3">
        <v>39403</v>
      </c>
      <c r="D741" s="5" t="str">
        <f>duplicity[[#This Row],[r_fighter_id]]&amp;"/"&amp;duplicity[[#This Row],[b_fighter_id]]&amp;duplicity[[#This Row],[date]]</f>
        <v>1138/202639403</v>
      </c>
      <c r="E741">
        <f>COUNTIF(duplicity[duplicitní texty],duplicity[[#This Row],[duplicitní texty]])</f>
        <v>1</v>
      </c>
      <c r="K741" s="13">
        <v>1202</v>
      </c>
      <c r="N741"/>
    </row>
    <row r="742" spans="1:14">
      <c r="A742">
        <v>161</v>
      </c>
      <c r="B742">
        <v>514</v>
      </c>
      <c r="C742" s="3">
        <v>39403</v>
      </c>
      <c r="D742" s="5" t="str">
        <f>duplicity[[#This Row],[r_fighter_id]]&amp;"/"&amp;duplicity[[#This Row],[b_fighter_id]]&amp;duplicity[[#This Row],[date]]</f>
        <v>161/51439403</v>
      </c>
      <c r="E742">
        <f>COUNTIF(duplicity[duplicitní texty],duplicity[[#This Row],[duplicitní texty]])</f>
        <v>1</v>
      </c>
      <c r="K742" s="15">
        <v>3003</v>
      </c>
      <c r="N742"/>
    </row>
    <row r="743" spans="1:14">
      <c r="A743">
        <v>1420</v>
      </c>
      <c r="B743">
        <v>1226</v>
      </c>
      <c r="C743" s="3">
        <v>39424</v>
      </c>
      <c r="D743" s="5" t="str">
        <f>duplicity[[#This Row],[r_fighter_id]]&amp;"/"&amp;duplicity[[#This Row],[b_fighter_id]]&amp;duplicity[[#This Row],[date]]</f>
        <v>1420/122639424</v>
      </c>
      <c r="E743">
        <f>COUNTIF(duplicity[duplicitní texty],duplicity[[#This Row],[duplicitní texty]])</f>
        <v>1</v>
      </c>
      <c r="K743" s="15">
        <v>3294</v>
      </c>
      <c r="N743"/>
    </row>
    <row r="744" spans="1:14">
      <c r="A744">
        <v>1163</v>
      </c>
      <c r="B744">
        <v>1088</v>
      </c>
      <c r="C744" s="3">
        <v>39424</v>
      </c>
      <c r="D744" s="5" t="str">
        <f>duplicity[[#This Row],[r_fighter_id]]&amp;"/"&amp;duplicity[[#This Row],[b_fighter_id]]&amp;duplicity[[#This Row],[date]]</f>
        <v>1163/108839424</v>
      </c>
      <c r="E744">
        <f>COUNTIF(duplicity[duplicitní texty],duplicity[[#This Row],[duplicitní texty]])</f>
        <v>1</v>
      </c>
      <c r="K744" s="15">
        <v>1525</v>
      </c>
      <c r="N744"/>
    </row>
    <row r="745" spans="1:14">
      <c r="A745">
        <v>2884</v>
      </c>
      <c r="B745">
        <v>212</v>
      </c>
      <c r="C745" s="3">
        <v>39424</v>
      </c>
      <c r="D745" s="5" t="str">
        <f>duplicity[[#This Row],[r_fighter_id]]&amp;"/"&amp;duplicity[[#This Row],[b_fighter_id]]&amp;duplicity[[#This Row],[date]]</f>
        <v>2884/21239424</v>
      </c>
      <c r="E745">
        <f>COUNTIF(duplicity[duplicitní texty],duplicity[[#This Row],[duplicitní texty]])</f>
        <v>1</v>
      </c>
      <c r="K745" s="15">
        <v>1688</v>
      </c>
      <c r="N745"/>
    </row>
    <row r="746" spans="1:14">
      <c r="A746">
        <v>3067</v>
      </c>
      <c r="B746">
        <v>2105</v>
      </c>
      <c r="C746" s="3">
        <v>39424</v>
      </c>
      <c r="D746" s="5" t="str">
        <f>duplicity[[#This Row],[r_fighter_id]]&amp;"/"&amp;duplicity[[#This Row],[b_fighter_id]]&amp;duplicity[[#This Row],[date]]</f>
        <v>3067/210539424</v>
      </c>
      <c r="E746">
        <f>COUNTIF(duplicity[duplicitní texty],duplicity[[#This Row],[duplicitní texty]])</f>
        <v>1</v>
      </c>
      <c r="K746" s="13">
        <v>3579</v>
      </c>
      <c r="N746"/>
    </row>
    <row r="747" spans="1:14">
      <c r="A747">
        <v>2142</v>
      </c>
      <c r="B747">
        <v>2573</v>
      </c>
      <c r="C747" s="3">
        <v>39424</v>
      </c>
      <c r="D747" s="5" t="str">
        <f>duplicity[[#This Row],[r_fighter_id]]&amp;"/"&amp;duplicity[[#This Row],[b_fighter_id]]&amp;duplicity[[#This Row],[date]]</f>
        <v>2142/257339424</v>
      </c>
      <c r="E747">
        <f>COUNTIF(duplicity[duplicitní texty],duplicity[[#This Row],[duplicitní texty]])</f>
        <v>1</v>
      </c>
      <c r="K747" s="15">
        <v>912</v>
      </c>
      <c r="N747"/>
    </row>
    <row r="748" spans="1:14">
      <c r="A748">
        <v>1896</v>
      </c>
      <c r="B748">
        <v>2747</v>
      </c>
      <c r="C748" s="3">
        <v>39424</v>
      </c>
      <c r="D748" s="5" t="str">
        <f>duplicity[[#This Row],[r_fighter_id]]&amp;"/"&amp;duplicity[[#This Row],[b_fighter_id]]&amp;duplicity[[#This Row],[date]]</f>
        <v>1896/274739424</v>
      </c>
      <c r="E748">
        <f>COUNTIF(duplicity[duplicitní texty],duplicity[[#This Row],[duplicitní texty]])</f>
        <v>1</v>
      </c>
      <c r="K748" s="15">
        <v>154</v>
      </c>
      <c r="N748"/>
    </row>
    <row r="749" spans="1:14">
      <c r="A749">
        <v>1942</v>
      </c>
      <c r="B749">
        <v>1352</v>
      </c>
      <c r="C749" s="3">
        <v>39424</v>
      </c>
      <c r="D749" s="5" t="str">
        <f>duplicity[[#This Row],[r_fighter_id]]&amp;"/"&amp;duplicity[[#This Row],[b_fighter_id]]&amp;duplicity[[#This Row],[date]]</f>
        <v>1942/135239424</v>
      </c>
      <c r="E749">
        <f>COUNTIF(duplicity[duplicitní texty],duplicity[[#This Row],[duplicitní texty]])</f>
        <v>1</v>
      </c>
      <c r="K749" s="13">
        <v>3499</v>
      </c>
      <c r="N749"/>
    </row>
    <row r="750" spans="1:14">
      <c r="A750">
        <v>139</v>
      </c>
      <c r="B750">
        <v>1676</v>
      </c>
      <c r="C750" s="3">
        <v>39424</v>
      </c>
      <c r="D750" s="5" t="str">
        <f>duplicity[[#This Row],[r_fighter_id]]&amp;"/"&amp;duplicity[[#This Row],[b_fighter_id]]&amp;duplicity[[#This Row],[date]]</f>
        <v>139/167639424</v>
      </c>
      <c r="E750">
        <f>COUNTIF(duplicity[duplicitní texty],duplicity[[#This Row],[duplicitní texty]])</f>
        <v>1</v>
      </c>
      <c r="K750" s="13">
        <v>1560</v>
      </c>
      <c r="N750"/>
    </row>
    <row r="751" spans="1:14">
      <c r="A751">
        <v>571</v>
      </c>
      <c r="B751">
        <v>1227</v>
      </c>
      <c r="C751" s="3">
        <v>39445</v>
      </c>
      <c r="D751" s="5" t="str">
        <f>duplicity[[#This Row],[r_fighter_id]]&amp;"/"&amp;duplicity[[#This Row],[b_fighter_id]]&amp;duplicity[[#This Row],[date]]</f>
        <v>571/122739445</v>
      </c>
      <c r="E751">
        <f>COUNTIF(duplicity[duplicitní texty],duplicity[[#This Row],[duplicitní texty]])</f>
        <v>1</v>
      </c>
      <c r="K751" s="15">
        <v>1160</v>
      </c>
      <c r="N751"/>
    </row>
    <row r="752" spans="1:14">
      <c r="A752">
        <v>1821</v>
      </c>
      <c r="B752">
        <v>2982</v>
      </c>
      <c r="C752" s="3">
        <v>39445</v>
      </c>
      <c r="D752" s="5" t="str">
        <f>duplicity[[#This Row],[r_fighter_id]]&amp;"/"&amp;duplicity[[#This Row],[b_fighter_id]]&amp;duplicity[[#This Row],[date]]</f>
        <v>1821/298239445</v>
      </c>
      <c r="E752">
        <f>COUNTIF(duplicity[duplicitní texty],duplicity[[#This Row],[duplicitní texty]])</f>
        <v>1</v>
      </c>
      <c r="K752" s="15">
        <v>2992</v>
      </c>
      <c r="N752"/>
    </row>
    <row r="753" spans="1:14">
      <c r="A753">
        <v>1898</v>
      </c>
      <c r="B753">
        <v>3051</v>
      </c>
      <c r="C753" s="3">
        <v>39445</v>
      </c>
      <c r="D753" s="5" t="str">
        <f>duplicity[[#This Row],[r_fighter_id]]&amp;"/"&amp;duplicity[[#This Row],[b_fighter_id]]&amp;duplicity[[#This Row],[date]]</f>
        <v>1898/305139445</v>
      </c>
      <c r="E753">
        <f>COUNTIF(duplicity[duplicitní texty],duplicity[[#This Row],[duplicitní texty]])</f>
        <v>1</v>
      </c>
      <c r="K753" s="15">
        <v>1810</v>
      </c>
      <c r="N753"/>
    </row>
    <row r="754" spans="1:14">
      <c r="A754">
        <v>485</v>
      </c>
      <c r="B754">
        <v>754</v>
      </c>
      <c r="C754" s="3">
        <v>39445</v>
      </c>
      <c r="D754" s="5" t="str">
        <f>duplicity[[#This Row],[r_fighter_id]]&amp;"/"&amp;duplicity[[#This Row],[b_fighter_id]]&amp;duplicity[[#This Row],[date]]</f>
        <v>485/75439445</v>
      </c>
      <c r="E754">
        <f>COUNTIF(duplicity[duplicitní texty],duplicity[[#This Row],[duplicitní texty]])</f>
        <v>1</v>
      </c>
      <c r="K754" s="15">
        <v>3244</v>
      </c>
      <c r="N754"/>
    </row>
    <row r="755" spans="1:14">
      <c r="A755">
        <v>1063</v>
      </c>
      <c r="B755">
        <v>2156</v>
      </c>
      <c r="C755" s="3">
        <v>39445</v>
      </c>
      <c r="D755" s="5" t="str">
        <f>duplicity[[#This Row],[r_fighter_id]]&amp;"/"&amp;duplicity[[#This Row],[b_fighter_id]]&amp;duplicity[[#This Row],[date]]</f>
        <v>1063/215639445</v>
      </c>
      <c r="E755">
        <f>COUNTIF(duplicity[duplicitní texty],duplicity[[#This Row],[duplicitní texty]])</f>
        <v>1</v>
      </c>
      <c r="K755" s="15">
        <v>2564</v>
      </c>
      <c r="N755"/>
    </row>
    <row r="756" spans="1:14">
      <c r="A756">
        <v>1458</v>
      </c>
      <c r="B756">
        <v>462</v>
      </c>
      <c r="C756" s="3">
        <v>39445</v>
      </c>
      <c r="D756" s="5" t="str">
        <f>duplicity[[#This Row],[r_fighter_id]]&amp;"/"&amp;duplicity[[#This Row],[b_fighter_id]]&amp;duplicity[[#This Row],[date]]</f>
        <v>1458/46239445</v>
      </c>
      <c r="E756">
        <f>COUNTIF(duplicity[duplicitní texty],duplicity[[#This Row],[duplicitní texty]])</f>
        <v>1</v>
      </c>
      <c r="K756" s="13">
        <v>1004</v>
      </c>
      <c r="N756"/>
    </row>
    <row r="757" spans="1:14">
      <c r="A757">
        <v>1842</v>
      </c>
      <c r="B757">
        <v>2606</v>
      </c>
      <c r="C757" s="3">
        <v>39445</v>
      </c>
      <c r="D757" s="5" t="str">
        <f>duplicity[[#This Row],[r_fighter_id]]&amp;"/"&amp;duplicity[[#This Row],[b_fighter_id]]&amp;duplicity[[#This Row],[date]]</f>
        <v>1842/260639445</v>
      </c>
      <c r="E757">
        <f>COUNTIF(duplicity[duplicitní texty],duplicity[[#This Row],[duplicitní texty]])</f>
        <v>1</v>
      </c>
      <c r="K757" s="13">
        <v>573</v>
      </c>
      <c r="N757"/>
    </row>
    <row r="758" spans="1:14">
      <c r="A758">
        <v>301</v>
      </c>
      <c r="B758">
        <v>917</v>
      </c>
      <c r="C758" s="3">
        <v>39445</v>
      </c>
      <c r="D758" s="5" t="str">
        <f>duplicity[[#This Row],[r_fighter_id]]&amp;"/"&amp;duplicity[[#This Row],[b_fighter_id]]&amp;duplicity[[#This Row],[date]]</f>
        <v>301/91739445</v>
      </c>
      <c r="E758">
        <f>COUNTIF(duplicity[duplicitní texty],duplicity[[#This Row],[duplicitní texty]])</f>
        <v>1</v>
      </c>
      <c r="K758" s="15">
        <v>3464</v>
      </c>
      <c r="N758"/>
    </row>
    <row r="759" spans="1:14">
      <c r="A759">
        <v>2825</v>
      </c>
      <c r="B759">
        <v>2432</v>
      </c>
      <c r="C759" s="3">
        <v>39445</v>
      </c>
      <c r="D759" s="5" t="str">
        <f>duplicity[[#This Row],[r_fighter_id]]&amp;"/"&amp;duplicity[[#This Row],[b_fighter_id]]&amp;duplicity[[#This Row],[date]]</f>
        <v>2825/243239445</v>
      </c>
      <c r="E759">
        <f>COUNTIF(duplicity[duplicitní texty],duplicity[[#This Row],[duplicitní texty]])</f>
        <v>1</v>
      </c>
      <c r="K759" s="13">
        <v>2572</v>
      </c>
      <c r="N759"/>
    </row>
    <row r="760" spans="1:14">
      <c r="A760">
        <v>3458</v>
      </c>
      <c r="B760">
        <v>1140</v>
      </c>
      <c r="C760" s="3">
        <v>39466</v>
      </c>
      <c r="D760" s="5" t="str">
        <f>duplicity[[#This Row],[r_fighter_id]]&amp;"/"&amp;duplicity[[#This Row],[b_fighter_id]]&amp;duplicity[[#This Row],[date]]</f>
        <v>3458/114039466</v>
      </c>
      <c r="E760">
        <f>COUNTIF(duplicity[duplicitní texty],duplicity[[#This Row],[duplicitní texty]])</f>
        <v>1</v>
      </c>
      <c r="K760" s="15">
        <v>1416</v>
      </c>
      <c r="N760"/>
    </row>
    <row r="761" spans="1:14">
      <c r="A761">
        <v>3142</v>
      </c>
      <c r="B761">
        <v>868</v>
      </c>
      <c r="C761" s="3">
        <v>39466</v>
      </c>
      <c r="D761" s="5" t="str">
        <f>duplicity[[#This Row],[r_fighter_id]]&amp;"/"&amp;duplicity[[#This Row],[b_fighter_id]]&amp;duplicity[[#This Row],[date]]</f>
        <v>3142/86839466</v>
      </c>
      <c r="E761">
        <f>COUNTIF(duplicity[duplicitní texty],duplicity[[#This Row],[duplicitní texty]])</f>
        <v>1</v>
      </c>
      <c r="K761" s="13">
        <v>3052</v>
      </c>
      <c r="N761"/>
    </row>
    <row r="762" spans="1:14">
      <c r="A762">
        <v>2690</v>
      </c>
      <c r="B762">
        <v>1214</v>
      </c>
      <c r="C762" s="3">
        <v>39466</v>
      </c>
      <c r="D762" s="5" t="str">
        <f>duplicity[[#This Row],[r_fighter_id]]&amp;"/"&amp;duplicity[[#This Row],[b_fighter_id]]&amp;duplicity[[#This Row],[date]]</f>
        <v>2690/121439466</v>
      </c>
      <c r="E762">
        <f>COUNTIF(duplicity[duplicitní texty],duplicity[[#This Row],[duplicitní texty]])</f>
        <v>1</v>
      </c>
      <c r="K762" s="13">
        <v>1225</v>
      </c>
      <c r="N762"/>
    </row>
    <row r="763" spans="1:14">
      <c r="A763">
        <v>1166</v>
      </c>
      <c r="B763">
        <v>1732</v>
      </c>
      <c r="C763" s="3">
        <v>39466</v>
      </c>
      <c r="D763" s="5" t="str">
        <f>duplicity[[#This Row],[r_fighter_id]]&amp;"/"&amp;duplicity[[#This Row],[b_fighter_id]]&amp;duplicity[[#This Row],[date]]</f>
        <v>1166/173239466</v>
      </c>
      <c r="E763">
        <f>COUNTIF(duplicity[duplicitní texty],duplicity[[#This Row],[duplicitní texty]])</f>
        <v>1</v>
      </c>
      <c r="K763" s="15">
        <v>873</v>
      </c>
      <c r="N763"/>
    </row>
    <row r="764" spans="1:14">
      <c r="A764">
        <v>2485</v>
      </c>
      <c r="B764">
        <v>3121</v>
      </c>
      <c r="C764" s="3">
        <v>39466</v>
      </c>
      <c r="D764" s="5" t="str">
        <f>duplicity[[#This Row],[r_fighter_id]]&amp;"/"&amp;duplicity[[#This Row],[b_fighter_id]]&amp;duplicity[[#This Row],[date]]</f>
        <v>2485/312139466</v>
      </c>
      <c r="E764">
        <f>COUNTIF(duplicity[duplicitní texty],duplicity[[#This Row],[duplicitní texty]])</f>
        <v>1</v>
      </c>
      <c r="K764" s="15">
        <v>519</v>
      </c>
      <c r="N764"/>
    </row>
    <row r="765" spans="1:14">
      <c r="A765">
        <v>2806</v>
      </c>
      <c r="B765">
        <v>1773</v>
      </c>
      <c r="C765" s="3">
        <v>39466</v>
      </c>
      <c r="D765" s="5" t="str">
        <f>duplicity[[#This Row],[r_fighter_id]]&amp;"/"&amp;duplicity[[#This Row],[b_fighter_id]]&amp;duplicity[[#This Row],[date]]</f>
        <v>2806/177339466</v>
      </c>
      <c r="E765">
        <f>COUNTIF(duplicity[duplicitní texty],duplicity[[#This Row],[duplicitní texty]])</f>
        <v>1</v>
      </c>
      <c r="K765" s="15">
        <v>1903</v>
      </c>
      <c r="N765"/>
    </row>
    <row r="766" spans="1:14">
      <c r="A766">
        <v>1272</v>
      </c>
      <c r="B766">
        <v>2717</v>
      </c>
      <c r="C766" s="3">
        <v>39466</v>
      </c>
      <c r="D766" s="5" t="str">
        <f>duplicity[[#This Row],[r_fighter_id]]&amp;"/"&amp;duplicity[[#This Row],[b_fighter_id]]&amp;duplicity[[#This Row],[date]]</f>
        <v>1272/271739466</v>
      </c>
      <c r="E766">
        <f>COUNTIF(duplicity[duplicitní texty],duplicity[[#This Row],[duplicitní texty]])</f>
        <v>1</v>
      </c>
      <c r="K766" s="15">
        <v>1798</v>
      </c>
      <c r="N766"/>
    </row>
    <row r="767" spans="1:14">
      <c r="A767">
        <v>706</v>
      </c>
      <c r="B767">
        <v>1830</v>
      </c>
      <c r="C767" s="3">
        <v>39466</v>
      </c>
      <c r="D767" s="5" t="str">
        <f>duplicity[[#This Row],[r_fighter_id]]&amp;"/"&amp;duplicity[[#This Row],[b_fighter_id]]&amp;duplicity[[#This Row],[date]]</f>
        <v>706/183039466</v>
      </c>
      <c r="E767">
        <f>COUNTIF(duplicity[duplicitní texty],duplicity[[#This Row],[duplicitní texty]])</f>
        <v>1</v>
      </c>
      <c r="K767" s="13">
        <v>1869</v>
      </c>
      <c r="N767"/>
    </row>
    <row r="768" spans="1:14">
      <c r="A768">
        <v>1624</v>
      </c>
      <c r="B768">
        <v>3210</v>
      </c>
      <c r="C768" s="3">
        <v>39466</v>
      </c>
      <c r="D768" s="5" t="str">
        <f>duplicity[[#This Row],[r_fighter_id]]&amp;"/"&amp;duplicity[[#This Row],[b_fighter_id]]&amp;duplicity[[#This Row],[date]]</f>
        <v>1624/321039466</v>
      </c>
      <c r="E768">
        <f>COUNTIF(duplicity[duplicitní texty],duplicity[[#This Row],[duplicitní texty]])</f>
        <v>1</v>
      </c>
      <c r="K768" s="13">
        <v>3495</v>
      </c>
      <c r="N768"/>
    </row>
    <row r="769" spans="1:14">
      <c r="A769">
        <v>770</v>
      </c>
      <c r="B769">
        <v>2718</v>
      </c>
      <c r="C769" s="3">
        <v>39470</v>
      </c>
      <c r="D769" s="5" t="str">
        <f>duplicity[[#This Row],[r_fighter_id]]&amp;"/"&amp;duplicity[[#This Row],[b_fighter_id]]&amp;duplicity[[#This Row],[date]]</f>
        <v>770/271839470</v>
      </c>
      <c r="E769">
        <f>COUNTIF(duplicity[duplicitní texty],duplicity[[#This Row],[duplicitní texty]])</f>
        <v>1</v>
      </c>
      <c r="K769" s="15">
        <v>2481</v>
      </c>
      <c r="N769"/>
    </row>
    <row r="770" spans="1:14">
      <c r="A770">
        <v>3120</v>
      </c>
      <c r="B770">
        <v>2111</v>
      </c>
      <c r="C770" s="3">
        <v>39470</v>
      </c>
      <c r="D770" s="5" t="str">
        <f>duplicity[[#This Row],[r_fighter_id]]&amp;"/"&amp;duplicity[[#This Row],[b_fighter_id]]&amp;duplicity[[#This Row],[date]]</f>
        <v>3120/211139470</v>
      </c>
      <c r="E770">
        <f>COUNTIF(duplicity[duplicitní texty],duplicity[[#This Row],[duplicitní texty]])</f>
        <v>1</v>
      </c>
      <c r="K770" s="15">
        <v>1621</v>
      </c>
      <c r="N770"/>
    </row>
    <row r="771" spans="1:14">
      <c r="A771">
        <v>2016</v>
      </c>
      <c r="B771">
        <v>3018</v>
      </c>
      <c r="C771" s="3">
        <v>39470</v>
      </c>
      <c r="D771" s="5" t="str">
        <f>duplicity[[#This Row],[r_fighter_id]]&amp;"/"&amp;duplicity[[#This Row],[b_fighter_id]]&amp;duplicity[[#This Row],[date]]</f>
        <v>2016/301839470</v>
      </c>
      <c r="E771">
        <f>COUNTIF(duplicity[duplicitní texty],duplicity[[#This Row],[duplicitní texty]])</f>
        <v>1</v>
      </c>
      <c r="K771" s="15">
        <v>194</v>
      </c>
      <c r="N771"/>
    </row>
    <row r="772" spans="1:14">
      <c r="A772">
        <v>3495</v>
      </c>
      <c r="B772">
        <v>391</v>
      </c>
      <c r="C772" s="3">
        <v>39470</v>
      </c>
      <c r="D772" s="5" t="str">
        <f>duplicity[[#This Row],[r_fighter_id]]&amp;"/"&amp;duplicity[[#This Row],[b_fighter_id]]&amp;duplicity[[#This Row],[date]]</f>
        <v>3495/39139470</v>
      </c>
      <c r="E772">
        <f>COUNTIF(duplicity[duplicitní texty],duplicity[[#This Row],[duplicitní texty]])</f>
        <v>1</v>
      </c>
      <c r="K772" s="13">
        <v>3291</v>
      </c>
      <c r="N772"/>
    </row>
    <row r="773" spans="1:14">
      <c r="A773">
        <v>3209</v>
      </c>
      <c r="B773">
        <v>2389</v>
      </c>
      <c r="C773" s="3">
        <v>39470</v>
      </c>
      <c r="D773" s="5" t="str">
        <f>duplicity[[#This Row],[r_fighter_id]]&amp;"/"&amp;duplicity[[#This Row],[b_fighter_id]]&amp;duplicity[[#This Row],[date]]</f>
        <v>3209/238939470</v>
      </c>
      <c r="E773">
        <f>COUNTIF(duplicity[duplicitní texty],duplicity[[#This Row],[duplicitní texty]])</f>
        <v>1</v>
      </c>
      <c r="K773" s="13">
        <v>545</v>
      </c>
      <c r="N773"/>
    </row>
    <row r="774" spans="1:14">
      <c r="A774">
        <v>633</v>
      </c>
      <c r="B774">
        <v>2035</v>
      </c>
      <c r="C774" s="3">
        <v>39470</v>
      </c>
      <c r="D774" s="5" t="str">
        <f>duplicity[[#This Row],[r_fighter_id]]&amp;"/"&amp;duplicity[[#This Row],[b_fighter_id]]&amp;duplicity[[#This Row],[date]]</f>
        <v>633/203539470</v>
      </c>
      <c r="E774">
        <f>COUNTIF(duplicity[duplicitní texty],duplicity[[#This Row],[duplicitní texty]])</f>
        <v>1</v>
      </c>
      <c r="K774" s="15">
        <v>158</v>
      </c>
      <c r="N774"/>
    </row>
    <row r="775" spans="1:14">
      <c r="A775">
        <v>2480</v>
      </c>
      <c r="B775">
        <v>647</v>
      </c>
      <c r="C775" s="3">
        <v>39470</v>
      </c>
      <c r="D775" s="5" t="str">
        <f>duplicity[[#This Row],[r_fighter_id]]&amp;"/"&amp;duplicity[[#This Row],[b_fighter_id]]&amp;duplicity[[#This Row],[date]]</f>
        <v>2480/64739470</v>
      </c>
      <c r="E775">
        <f>COUNTIF(duplicity[duplicitní texty],duplicity[[#This Row],[duplicitní texty]])</f>
        <v>1</v>
      </c>
      <c r="K775" s="13">
        <v>2480</v>
      </c>
      <c r="N775"/>
    </row>
    <row r="776" spans="1:14">
      <c r="A776">
        <v>3176</v>
      </c>
      <c r="B776">
        <v>407</v>
      </c>
      <c r="C776" s="3">
        <v>39470</v>
      </c>
      <c r="D776" s="5" t="str">
        <f>duplicity[[#This Row],[r_fighter_id]]&amp;"/"&amp;duplicity[[#This Row],[b_fighter_id]]&amp;duplicity[[#This Row],[date]]</f>
        <v>3176/40739470</v>
      </c>
      <c r="E776">
        <f>COUNTIF(duplicity[duplicitní texty],duplicity[[#This Row],[duplicitní texty]])</f>
        <v>1</v>
      </c>
      <c r="K776" s="13">
        <v>1139</v>
      </c>
      <c r="N776"/>
    </row>
    <row r="777" spans="1:14">
      <c r="A777">
        <v>1364</v>
      </c>
      <c r="B777">
        <v>3365</v>
      </c>
      <c r="C777" s="3">
        <v>39470</v>
      </c>
      <c r="D777" s="5" t="str">
        <f>duplicity[[#This Row],[r_fighter_id]]&amp;"/"&amp;duplicity[[#This Row],[b_fighter_id]]&amp;duplicity[[#This Row],[date]]</f>
        <v>1364/336539470</v>
      </c>
      <c r="E777">
        <f>COUNTIF(duplicity[duplicitní texty],duplicity[[#This Row],[duplicitní texty]])</f>
        <v>1</v>
      </c>
      <c r="K777" s="13">
        <v>3592</v>
      </c>
      <c r="N777"/>
    </row>
    <row r="778" spans="1:14">
      <c r="A778">
        <v>1200</v>
      </c>
      <c r="B778">
        <v>3250</v>
      </c>
      <c r="C778" s="3">
        <v>39480</v>
      </c>
      <c r="D778" s="5" t="str">
        <f>duplicity[[#This Row],[r_fighter_id]]&amp;"/"&amp;duplicity[[#This Row],[b_fighter_id]]&amp;duplicity[[#This Row],[date]]</f>
        <v>1200/325039480</v>
      </c>
      <c r="E778">
        <f>COUNTIF(duplicity[duplicitní texty],duplicity[[#This Row],[duplicitní texty]])</f>
        <v>1</v>
      </c>
      <c r="K778" s="15">
        <v>2111</v>
      </c>
      <c r="N778"/>
    </row>
    <row r="779" spans="1:14">
      <c r="A779">
        <v>2129</v>
      </c>
      <c r="B779">
        <v>1806</v>
      </c>
      <c r="C779" s="3">
        <v>39480</v>
      </c>
      <c r="D779" s="5" t="str">
        <f>duplicity[[#This Row],[r_fighter_id]]&amp;"/"&amp;duplicity[[#This Row],[b_fighter_id]]&amp;duplicity[[#This Row],[date]]</f>
        <v>2129/180639480</v>
      </c>
      <c r="E779">
        <f>COUNTIF(duplicity[duplicitní texty],duplicity[[#This Row],[duplicitní texty]])</f>
        <v>1</v>
      </c>
      <c r="K779" s="13">
        <v>192</v>
      </c>
      <c r="N779"/>
    </row>
    <row r="780" spans="1:14">
      <c r="A780">
        <v>1887</v>
      </c>
      <c r="B780">
        <v>341</v>
      </c>
      <c r="C780" s="3">
        <v>39480</v>
      </c>
      <c r="D780" s="5" t="str">
        <f>duplicity[[#This Row],[r_fighter_id]]&amp;"/"&amp;duplicity[[#This Row],[b_fighter_id]]&amp;duplicity[[#This Row],[date]]</f>
        <v>1887/34139480</v>
      </c>
      <c r="E780">
        <f>COUNTIF(duplicity[duplicitní texty],duplicity[[#This Row],[duplicitní texty]])</f>
        <v>1</v>
      </c>
      <c r="K780" s="15">
        <v>1231</v>
      </c>
      <c r="N780"/>
    </row>
    <row r="781" spans="1:14">
      <c r="A781">
        <v>882</v>
      </c>
      <c r="B781">
        <v>2259</v>
      </c>
      <c r="C781" s="3">
        <v>39480</v>
      </c>
      <c r="D781" s="5" t="str">
        <f>duplicity[[#This Row],[r_fighter_id]]&amp;"/"&amp;duplicity[[#This Row],[b_fighter_id]]&amp;duplicity[[#This Row],[date]]</f>
        <v>882/225939480</v>
      </c>
      <c r="E781">
        <f>COUNTIF(duplicity[duplicitní texty],duplicity[[#This Row],[duplicitní texty]])</f>
        <v>1</v>
      </c>
      <c r="K781" s="13">
        <v>1364</v>
      </c>
      <c r="N781"/>
    </row>
    <row r="782" spans="1:14">
      <c r="A782">
        <v>1958</v>
      </c>
      <c r="B782">
        <v>1399</v>
      </c>
      <c r="C782" s="3">
        <v>39480</v>
      </c>
      <c r="D782" s="5" t="str">
        <f>duplicity[[#This Row],[r_fighter_id]]&amp;"/"&amp;duplicity[[#This Row],[b_fighter_id]]&amp;duplicity[[#This Row],[date]]</f>
        <v>1958/139939480</v>
      </c>
      <c r="E782">
        <f>COUNTIF(duplicity[duplicitní texty],duplicity[[#This Row],[duplicitní texty]])</f>
        <v>1</v>
      </c>
      <c r="K782" s="15">
        <v>2745</v>
      </c>
      <c r="N782"/>
    </row>
    <row r="783" spans="1:14">
      <c r="A783">
        <v>306</v>
      </c>
      <c r="B783">
        <v>1308</v>
      </c>
      <c r="C783" s="3">
        <v>39480</v>
      </c>
      <c r="D783" s="5" t="str">
        <f>duplicity[[#This Row],[r_fighter_id]]&amp;"/"&amp;duplicity[[#This Row],[b_fighter_id]]&amp;duplicity[[#This Row],[date]]</f>
        <v>306/130839480</v>
      </c>
      <c r="E783">
        <f>COUNTIF(duplicity[duplicitní texty],duplicity[[#This Row],[duplicitní texty]])</f>
        <v>1</v>
      </c>
      <c r="K783" s="13">
        <v>1069</v>
      </c>
      <c r="N783"/>
    </row>
    <row r="784" spans="1:14">
      <c r="A784">
        <v>848</v>
      </c>
      <c r="B784">
        <v>1969</v>
      </c>
      <c r="C784" s="3">
        <v>39480</v>
      </c>
      <c r="D784" s="5" t="str">
        <f>duplicity[[#This Row],[r_fighter_id]]&amp;"/"&amp;duplicity[[#This Row],[b_fighter_id]]&amp;duplicity[[#This Row],[date]]</f>
        <v>848/196939480</v>
      </c>
      <c r="E784">
        <f>COUNTIF(duplicity[duplicitní texty],duplicity[[#This Row],[duplicitní texty]])</f>
        <v>1</v>
      </c>
      <c r="K784" s="15">
        <v>531</v>
      </c>
      <c r="N784"/>
    </row>
    <row r="785" spans="1:14">
      <c r="A785">
        <v>68</v>
      </c>
      <c r="B785">
        <v>3564</v>
      </c>
      <c r="C785" s="3">
        <v>39480</v>
      </c>
      <c r="D785" s="5" t="str">
        <f>duplicity[[#This Row],[r_fighter_id]]&amp;"/"&amp;duplicity[[#This Row],[b_fighter_id]]&amp;duplicity[[#This Row],[date]]</f>
        <v>68/356439480</v>
      </c>
      <c r="E785">
        <f>COUNTIF(duplicity[duplicitní texty],duplicity[[#This Row],[duplicitní texty]])</f>
        <v>1</v>
      </c>
      <c r="K785" s="13">
        <v>2590</v>
      </c>
      <c r="N785"/>
    </row>
    <row r="786" spans="1:14">
      <c r="A786">
        <v>134</v>
      </c>
      <c r="B786">
        <v>2349</v>
      </c>
      <c r="C786" s="3">
        <v>39508</v>
      </c>
      <c r="D786" s="5" t="str">
        <f>duplicity[[#This Row],[r_fighter_id]]&amp;"/"&amp;duplicity[[#This Row],[b_fighter_id]]&amp;duplicity[[#This Row],[date]]</f>
        <v>134/234939508</v>
      </c>
      <c r="E786">
        <f>COUNTIF(duplicity[duplicitní texty],duplicity[[#This Row],[duplicitní texty]])</f>
        <v>1</v>
      </c>
      <c r="K786" s="15">
        <v>1107</v>
      </c>
      <c r="N786"/>
    </row>
    <row r="787" spans="1:14">
      <c r="A787">
        <v>2829</v>
      </c>
      <c r="B787">
        <v>279</v>
      </c>
      <c r="C787" s="3">
        <v>39508</v>
      </c>
      <c r="D787" s="5" t="str">
        <f>duplicity[[#This Row],[r_fighter_id]]&amp;"/"&amp;duplicity[[#This Row],[b_fighter_id]]&amp;duplicity[[#This Row],[date]]</f>
        <v>2829/27939508</v>
      </c>
      <c r="E787">
        <f>COUNTIF(duplicity[duplicitní texty],duplicity[[#This Row],[duplicitní texty]])</f>
        <v>1</v>
      </c>
      <c r="K787" s="13">
        <v>1063</v>
      </c>
      <c r="N787"/>
    </row>
    <row r="788" spans="1:14">
      <c r="A788">
        <v>1772</v>
      </c>
      <c r="B788">
        <v>2806</v>
      </c>
      <c r="C788" s="3">
        <v>39508</v>
      </c>
      <c r="D788" s="5" t="str">
        <f>duplicity[[#This Row],[r_fighter_id]]&amp;"/"&amp;duplicity[[#This Row],[b_fighter_id]]&amp;duplicity[[#This Row],[date]]</f>
        <v>1772/280639508</v>
      </c>
      <c r="E788">
        <f>COUNTIF(duplicity[duplicitní texty],duplicity[[#This Row],[duplicitní texty]])</f>
        <v>1</v>
      </c>
      <c r="K788" s="15">
        <v>1888</v>
      </c>
      <c r="N788"/>
    </row>
    <row r="789" spans="1:14">
      <c r="A789">
        <v>982</v>
      </c>
      <c r="B789">
        <v>3491</v>
      </c>
      <c r="C789" s="3">
        <v>39508</v>
      </c>
      <c r="D789" s="5" t="str">
        <f>duplicity[[#This Row],[r_fighter_id]]&amp;"/"&amp;duplicity[[#This Row],[b_fighter_id]]&amp;duplicity[[#This Row],[date]]</f>
        <v>982/349139508</v>
      </c>
      <c r="E789">
        <f>COUNTIF(duplicity[duplicitní texty],duplicity[[#This Row],[duplicitní texty]])</f>
        <v>1</v>
      </c>
      <c r="K789" s="13">
        <v>906</v>
      </c>
      <c r="N789"/>
    </row>
    <row r="790" spans="1:14">
      <c r="A790">
        <v>2981</v>
      </c>
      <c r="B790">
        <v>1320</v>
      </c>
      <c r="C790" s="3">
        <v>39508</v>
      </c>
      <c r="D790" s="5" t="str">
        <f>duplicity[[#This Row],[r_fighter_id]]&amp;"/"&amp;duplicity[[#This Row],[b_fighter_id]]&amp;duplicity[[#This Row],[date]]</f>
        <v>2981/132039508</v>
      </c>
      <c r="E790">
        <f>COUNTIF(duplicity[duplicitní texty],duplicity[[#This Row],[duplicitní texty]])</f>
        <v>1</v>
      </c>
      <c r="K790" s="13">
        <v>3285</v>
      </c>
      <c r="N790"/>
    </row>
    <row r="791" spans="1:14">
      <c r="A791">
        <v>1690</v>
      </c>
      <c r="B791">
        <v>1303</v>
      </c>
      <c r="C791" s="3">
        <v>39508</v>
      </c>
      <c r="D791" s="5" t="str">
        <f>duplicity[[#This Row],[r_fighter_id]]&amp;"/"&amp;duplicity[[#This Row],[b_fighter_id]]&amp;duplicity[[#This Row],[date]]</f>
        <v>1690/130339508</v>
      </c>
      <c r="E791">
        <f>COUNTIF(duplicity[duplicitní texty],duplicity[[#This Row],[duplicitní texty]])</f>
        <v>1</v>
      </c>
      <c r="K791" s="15">
        <v>2682</v>
      </c>
      <c r="N791"/>
    </row>
    <row r="792" spans="1:14">
      <c r="A792">
        <v>2369</v>
      </c>
      <c r="B792">
        <v>3203</v>
      </c>
      <c r="C792" s="3">
        <v>39508</v>
      </c>
      <c r="D792" s="5" t="str">
        <f>duplicity[[#This Row],[r_fighter_id]]&amp;"/"&amp;duplicity[[#This Row],[b_fighter_id]]&amp;duplicity[[#This Row],[date]]</f>
        <v>2369/320339508</v>
      </c>
      <c r="E792">
        <f>COUNTIF(duplicity[duplicitní texty],duplicity[[#This Row],[duplicitní texty]])</f>
        <v>1</v>
      </c>
      <c r="K792" s="13">
        <v>341</v>
      </c>
      <c r="N792"/>
    </row>
    <row r="793" spans="1:14">
      <c r="A793">
        <v>969</v>
      </c>
      <c r="B793">
        <v>665</v>
      </c>
      <c r="C793" s="3">
        <v>39508</v>
      </c>
      <c r="D793" s="5" t="str">
        <f>duplicity[[#This Row],[r_fighter_id]]&amp;"/"&amp;duplicity[[#This Row],[b_fighter_id]]&amp;duplicity[[#This Row],[date]]</f>
        <v>969/66539508</v>
      </c>
      <c r="E793">
        <f>COUNTIF(duplicity[duplicitní texty],duplicity[[#This Row],[duplicitní texty]])</f>
        <v>1</v>
      </c>
      <c r="K793" s="15">
        <v>1387</v>
      </c>
      <c r="N793"/>
    </row>
    <row r="794" spans="1:14">
      <c r="A794">
        <v>1343</v>
      </c>
      <c r="B794">
        <v>1682</v>
      </c>
      <c r="C794" s="3">
        <v>39508</v>
      </c>
      <c r="D794" s="5" t="str">
        <f>duplicity[[#This Row],[r_fighter_id]]&amp;"/"&amp;duplicity[[#This Row],[b_fighter_id]]&amp;duplicity[[#This Row],[date]]</f>
        <v>1343/168239508</v>
      </c>
      <c r="E794">
        <f>COUNTIF(duplicity[duplicitní texty],duplicity[[#This Row],[duplicitní texty]])</f>
        <v>1</v>
      </c>
      <c r="K794" s="13">
        <v>367</v>
      </c>
      <c r="N794"/>
    </row>
    <row r="795" spans="1:14">
      <c r="A795">
        <v>1232</v>
      </c>
      <c r="B795">
        <v>1258</v>
      </c>
      <c r="C795" s="3">
        <v>39508</v>
      </c>
      <c r="D795" s="5" t="str">
        <f>duplicity[[#This Row],[r_fighter_id]]&amp;"/"&amp;duplicity[[#This Row],[b_fighter_id]]&amp;duplicity[[#This Row],[date]]</f>
        <v>1232/125839508</v>
      </c>
      <c r="E795">
        <f>COUNTIF(duplicity[duplicitní texty],duplicity[[#This Row],[duplicitní texty]])</f>
        <v>1</v>
      </c>
      <c r="K795" s="15">
        <v>872</v>
      </c>
      <c r="N795"/>
    </row>
    <row r="796" spans="1:14">
      <c r="A796">
        <v>1533</v>
      </c>
      <c r="B796">
        <v>3082</v>
      </c>
      <c r="C796" s="3">
        <v>39540</v>
      </c>
      <c r="D796" s="5" t="str">
        <f>duplicity[[#This Row],[r_fighter_id]]&amp;"/"&amp;duplicity[[#This Row],[b_fighter_id]]&amp;duplicity[[#This Row],[date]]</f>
        <v>1533/308239540</v>
      </c>
      <c r="E796">
        <f>COUNTIF(duplicity[duplicitní texty],duplicity[[#This Row],[duplicitní texty]])</f>
        <v>1</v>
      </c>
      <c r="K796" s="15">
        <v>1785</v>
      </c>
      <c r="N796"/>
    </row>
    <row r="797" spans="1:14">
      <c r="A797">
        <v>770</v>
      </c>
      <c r="B797">
        <v>2480</v>
      </c>
      <c r="C797" s="3">
        <v>39540</v>
      </c>
      <c r="D797" s="5" t="str">
        <f>duplicity[[#This Row],[r_fighter_id]]&amp;"/"&amp;duplicity[[#This Row],[b_fighter_id]]&amp;duplicity[[#This Row],[date]]</f>
        <v>770/248039540</v>
      </c>
      <c r="E797">
        <f>COUNTIF(duplicity[duplicitní texty],duplicity[[#This Row],[duplicitní texty]])</f>
        <v>1</v>
      </c>
      <c r="K797" s="15">
        <v>697</v>
      </c>
      <c r="N797"/>
    </row>
    <row r="798" spans="1:14">
      <c r="A798">
        <v>1226</v>
      </c>
      <c r="B798">
        <v>2899</v>
      </c>
      <c r="C798" s="3">
        <v>39540</v>
      </c>
      <c r="D798" s="5" t="str">
        <f>duplicity[[#This Row],[r_fighter_id]]&amp;"/"&amp;duplicity[[#This Row],[b_fighter_id]]&amp;duplicity[[#This Row],[date]]</f>
        <v>1226/289939540</v>
      </c>
      <c r="E798">
        <f>COUNTIF(duplicity[duplicitní texty],duplicity[[#This Row],[duplicitní texty]])</f>
        <v>1</v>
      </c>
      <c r="K798" s="13">
        <v>3121</v>
      </c>
      <c r="N798"/>
    </row>
    <row r="799" spans="1:14">
      <c r="A799">
        <v>2290</v>
      </c>
      <c r="B799">
        <v>3237</v>
      </c>
      <c r="C799" s="3">
        <v>39540</v>
      </c>
      <c r="D799" s="5" t="str">
        <f>duplicity[[#This Row],[r_fighter_id]]&amp;"/"&amp;duplicity[[#This Row],[b_fighter_id]]&amp;duplicity[[#This Row],[date]]</f>
        <v>2290/323739540</v>
      </c>
      <c r="E799">
        <f>COUNTIF(duplicity[duplicitní texty],duplicity[[#This Row],[duplicitní texty]])</f>
        <v>1</v>
      </c>
      <c r="K799" s="13">
        <v>3396</v>
      </c>
      <c r="N799"/>
    </row>
    <row r="800" spans="1:14">
      <c r="A800">
        <v>84</v>
      </c>
      <c r="B800">
        <v>2448</v>
      </c>
      <c r="C800" s="3">
        <v>39540</v>
      </c>
      <c r="D800" s="5" t="str">
        <f>duplicity[[#This Row],[r_fighter_id]]&amp;"/"&amp;duplicity[[#This Row],[b_fighter_id]]&amp;duplicity[[#This Row],[date]]</f>
        <v>84/244839540</v>
      </c>
      <c r="E800">
        <f>COUNTIF(duplicity[duplicitní texty],duplicity[[#This Row],[duplicitní texty]])</f>
        <v>1</v>
      </c>
      <c r="K800" s="13">
        <v>2556</v>
      </c>
      <c r="N800"/>
    </row>
    <row r="801" spans="1:14">
      <c r="A801">
        <v>2016</v>
      </c>
      <c r="B801">
        <v>856</v>
      </c>
      <c r="C801" s="3">
        <v>39540</v>
      </c>
      <c r="D801" s="5" t="str">
        <f>duplicity[[#This Row],[r_fighter_id]]&amp;"/"&amp;duplicity[[#This Row],[b_fighter_id]]&amp;duplicity[[#This Row],[date]]</f>
        <v>2016/85639540</v>
      </c>
      <c r="E801">
        <f>COUNTIF(duplicity[duplicitní texty],duplicity[[#This Row],[duplicitní texty]])</f>
        <v>1</v>
      </c>
      <c r="K801" s="13">
        <v>2155</v>
      </c>
      <c r="N801"/>
    </row>
    <row r="802" spans="1:14">
      <c r="A802">
        <v>1261</v>
      </c>
      <c r="B802">
        <v>306</v>
      </c>
      <c r="C802" s="3">
        <v>39540</v>
      </c>
      <c r="D802" s="5" t="str">
        <f>duplicity[[#This Row],[r_fighter_id]]&amp;"/"&amp;duplicity[[#This Row],[b_fighter_id]]&amp;duplicity[[#This Row],[date]]</f>
        <v>1261/30639540</v>
      </c>
      <c r="E802">
        <f>COUNTIF(duplicity[duplicitní texty],duplicity[[#This Row],[duplicitní texty]])</f>
        <v>1</v>
      </c>
      <c r="K802" s="13">
        <v>3230</v>
      </c>
      <c r="N802"/>
    </row>
    <row r="803" spans="1:14">
      <c r="A803">
        <v>986</v>
      </c>
      <c r="B803">
        <v>1753</v>
      </c>
      <c r="C803" s="3">
        <v>39540</v>
      </c>
      <c r="D803" s="5" t="str">
        <f>duplicity[[#This Row],[r_fighter_id]]&amp;"/"&amp;duplicity[[#This Row],[b_fighter_id]]&amp;duplicity[[#This Row],[date]]</f>
        <v>986/175339540</v>
      </c>
      <c r="E803">
        <f>COUNTIF(duplicity[duplicitní texty],duplicity[[#This Row],[duplicitní texty]])</f>
        <v>1</v>
      </c>
      <c r="K803" s="13">
        <v>263</v>
      </c>
      <c r="N803"/>
    </row>
    <row r="804" spans="1:14">
      <c r="A804">
        <v>1063</v>
      </c>
      <c r="B804">
        <v>642</v>
      </c>
      <c r="C804" s="3">
        <v>39540</v>
      </c>
      <c r="D804" s="5" t="str">
        <f>duplicity[[#This Row],[r_fighter_id]]&amp;"/"&amp;duplicity[[#This Row],[b_fighter_id]]&amp;duplicity[[#This Row],[date]]</f>
        <v>1063/64239540</v>
      </c>
      <c r="E804">
        <f>COUNTIF(duplicity[duplicitní texty],duplicity[[#This Row],[duplicitní texty]])</f>
        <v>1</v>
      </c>
      <c r="K804" s="15">
        <v>2062</v>
      </c>
      <c r="N804"/>
    </row>
    <row r="805" spans="1:14">
      <c r="A805">
        <v>1458</v>
      </c>
      <c r="B805">
        <v>53</v>
      </c>
      <c r="C805" s="3">
        <v>39540</v>
      </c>
      <c r="D805" s="5" t="str">
        <f>duplicity[[#This Row],[r_fighter_id]]&amp;"/"&amp;duplicity[[#This Row],[b_fighter_id]]&amp;duplicity[[#This Row],[date]]</f>
        <v>1458/5339540</v>
      </c>
      <c r="E805">
        <f>COUNTIF(duplicity[duplicitní texty],duplicity[[#This Row],[duplicitní texty]])</f>
        <v>1</v>
      </c>
      <c r="K805" s="13">
        <v>446</v>
      </c>
      <c r="N805"/>
    </row>
    <row r="806" spans="1:14">
      <c r="A806">
        <v>3067</v>
      </c>
      <c r="B806">
        <v>2142</v>
      </c>
      <c r="C806" s="3">
        <v>39540</v>
      </c>
      <c r="D806" s="5" t="str">
        <f>duplicity[[#This Row],[r_fighter_id]]&amp;"/"&amp;duplicity[[#This Row],[b_fighter_id]]&amp;duplicity[[#This Row],[date]]</f>
        <v>3067/214239540</v>
      </c>
      <c r="E806">
        <f>COUNTIF(duplicity[duplicitní texty],duplicity[[#This Row],[duplicitní texty]])</f>
        <v>1</v>
      </c>
      <c r="K806" s="15">
        <v>2419</v>
      </c>
      <c r="N806"/>
    </row>
    <row r="807" spans="1:14">
      <c r="A807">
        <v>161</v>
      </c>
      <c r="B807">
        <v>2707</v>
      </c>
      <c r="C807" s="3">
        <v>39540</v>
      </c>
      <c r="D807" s="5" t="str">
        <f>duplicity[[#This Row],[r_fighter_id]]&amp;"/"&amp;duplicity[[#This Row],[b_fighter_id]]&amp;duplicity[[#This Row],[date]]</f>
        <v>161/270739540</v>
      </c>
      <c r="E807">
        <f>COUNTIF(duplicity[duplicitní texty],duplicity[[#This Row],[duplicitní texty]])</f>
        <v>1</v>
      </c>
      <c r="K807" s="15">
        <v>451</v>
      </c>
      <c r="N807"/>
    </row>
    <row r="808" spans="1:14">
      <c r="A808">
        <v>1928</v>
      </c>
      <c r="B808">
        <v>1327</v>
      </c>
      <c r="C808" s="3">
        <v>39557</v>
      </c>
      <c r="D808" s="5" t="str">
        <f>duplicity[[#This Row],[r_fighter_id]]&amp;"/"&amp;duplicity[[#This Row],[b_fighter_id]]&amp;duplicity[[#This Row],[date]]</f>
        <v>1928/132739557</v>
      </c>
      <c r="E808">
        <f>COUNTIF(duplicity[duplicitní texty],duplicity[[#This Row],[duplicitní texty]])</f>
        <v>1</v>
      </c>
      <c r="K808" s="13">
        <v>3237</v>
      </c>
      <c r="N808"/>
    </row>
    <row r="809" spans="1:14">
      <c r="A809">
        <v>3359</v>
      </c>
      <c r="B809">
        <v>2203</v>
      </c>
      <c r="C809" s="3">
        <v>39557</v>
      </c>
      <c r="D809" s="5" t="str">
        <f>duplicity[[#This Row],[r_fighter_id]]&amp;"/"&amp;duplicity[[#This Row],[b_fighter_id]]&amp;duplicity[[#This Row],[date]]</f>
        <v>3359/220339557</v>
      </c>
      <c r="E809">
        <f>COUNTIF(duplicity[duplicitní texty],duplicity[[#This Row],[duplicitní texty]])</f>
        <v>1</v>
      </c>
      <c r="K809" s="15">
        <v>1244</v>
      </c>
      <c r="N809"/>
    </row>
    <row r="810" spans="1:14">
      <c r="A810">
        <v>571</v>
      </c>
      <c r="B810">
        <v>3142</v>
      </c>
      <c r="C810" s="3">
        <v>39557</v>
      </c>
      <c r="D810" s="5" t="str">
        <f>duplicity[[#This Row],[r_fighter_id]]&amp;"/"&amp;duplicity[[#This Row],[b_fighter_id]]&amp;duplicity[[#This Row],[date]]</f>
        <v>571/314239557</v>
      </c>
      <c r="E810">
        <f>COUNTIF(duplicity[duplicitní texty],duplicity[[#This Row],[duplicitní texty]])</f>
        <v>1</v>
      </c>
      <c r="K810" s="13">
        <v>1312</v>
      </c>
      <c r="N810"/>
    </row>
    <row r="811" spans="1:14">
      <c r="A811">
        <v>3097</v>
      </c>
      <c r="B811">
        <v>2939</v>
      </c>
      <c r="C811" s="3">
        <v>39557</v>
      </c>
      <c r="D811" s="5" t="str">
        <f>duplicity[[#This Row],[r_fighter_id]]&amp;"/"&amp;duplicity[[#This Row],[b_fighter_id]]&amp;duplicity[[#This Row],[date]]</f>
        <v>3097/293939557</v>
      </c>
      <c r="E811">
        <f>COUNTIF(duplicity[duplicitní texty],duplicity[[#This Row],[duplicitní texty]])</f>
        <v>1</v>
      </c>
      <c r="K811" s="15">
        <v>1309</v>
      </c>
      <c r="N811"/>
    </row>
    <row r="812" spans="1:14">
      <c r="A812">
        <v>697</v>
      </c>
      <c r="B812">
        <v>301</v>
      </c>
      <c r="C812" s="3">
        <v>39557</v>
      </c>
      <c r="D812" s="5" t="str">
        <f>duplicity[[#This Row],[r_fighter_id]]&amp;"/"&amp;duplicity[[#This Row],[b_fighter_id]]&amp;duplicity[[#This Row],[date]]</f>
        <v>697/30139557</v>
      </c>
      <c r="E812">
        <f>COUNTIF(duplicity[duplicitní texty],duplicity[[#This Row],[duplicitní texty]])</f>
        <v>1</v>
      </c>
      <c r="K812" s="13">
        <v>1979</v>
      </c>
      <c r="N812"/>
    </row>
    <row r="813" spans="1:14">
      <c r="A813">
        <v>1006</v>
      </c>
      <c r="B813">
        <v>1881</v>
      </c>
      <c r="C813" s="3">
        <v>39557</v>
      </c>
      <c r="D813" s="5" t="str">
        <f>duplicity[[#This Row],[r_fighter_id]]&amp;"/"&amp;duplicity[[#This Row],[b_fighter_id]]&amp;duplicity[[#This Row],[date]]</f>
        <v>1006/188139557</v>
      </c>
      <c r="E813">
        <f>COUNTIF(duplicity[duplicitní texty],duplicity[[#This Row],[duplicitní texty]])</f>
        <v>1</v>
      </c>
      <c r="K813" s="13">
        <v>1203</v>
      </c>
      <c r="N813"/>
    </row>
    <row r="814" spans="1:14">
      <c r="A814">
        <v>1163</v>
      </c>
      <c r="B814">
        <v>1361</v>
      </c>
      <c r="C814" s="3">
        <v>39557</v>
      </c>
      <c r="D814" s="5" t="str">
        <f>duplicity[[#This Row],[r_fighter_id]]&amp;"/"&amp;duplicity[[#This Row],[b_fighter_id]]&amp;duplicity[[#This Row],[date]]</f>
        <v>1163/136139557</v>
      </c>
      <c r="E814">
        <f>COUNTIF(duplicity[duplicitní texty],duplicity[[#This Row],[duplicitní texty]])</f>
        <v>1</v>
      </c>
      <c r="K814" s="13">
        <v>3120</v>
      </c>
      <c r="N814"/>
    </row>
    <row r="815" spans="1:14">
      <c r="A815">
        <v>2597</v>
      </c>
      <c r="B815">
        <v>3107</v>
      </c>
      <c r="C815" s="3">
        <v>39557</v>
      </c>
      <c r="D815" s="5" t="str">
        <f>duplicity[[#This Row],[r_fighter_id]]&amp;"/"&amp;duplicity[[#This Row],[b_fighter_id]]&amp;duplicity[[#This Row],[date]]</f>
        <v>2597/310739557</v>
      </c>
      <c r="E815">
        <f>COUNTIF(duplicity[duplicitní texty],duplicity[[#This Row],[duplicitní texty]])</f>
        <v>1</v>
      </c>
      <c r="K815" s="13">
        <v>817</v>
      </c>
      <c r="N815"/>
    </row>
    <row r="816" spans="1:14">
      <c r="A816">
        <v>286</v>
      </c>
      <c r="B816">
        <v>2023</v>
      </c>
      <c r="C816" s="3">
        <v>39557</v>
      </c>
      <c r="D816" s="5" t="str">
        <f>duplicity[[#This Row],[r_fighter_id]]&amp;"/"&amp;duplicity[[#This Row],[b_fighter_id]]&amp;duplicity[[#This Row],[date]]</f>
        <v>286/202339557</v>
      </c>
      <c r="E816">
        <f>COUNTIF(duplicity[duplicitní texty],duplicity[[#This Row],[duplicitní texty]])</f>
        <v>1</v>
      </c>
      <c r="K816" s="13">
        <v>81</v>
      </c>
      <c r="N816"/>
    </row>
    <row r="817" spans="1:14">
      <c r="A817">
        <v>1890</v>
      </c>
      <c r="B817">
        <v>791</v>
      </c>
      <c r="C817" s="3">
        <v>39557</v>
      </c>
      <c r="D817" s="5" t="str">
        <f>duplicity[[#This Row],[r_fighter_id]]&amp;"/"&amp;duplicity[[#This Row],[b_fighter_id]]&amp;duplicity[[#This Row],[date]]</f>
        <v>1890/79139557</v>
      </c>
      <c r="E817">
        <f>COUNTIF(duplicity[duplicitní texty],duplicity[[#This Row],[duplicitní texty]])</f>
        <v>1</v>
      </c>
      <c r="K817" s="13">
        <v>1431</v>
      </c>
      <c r="N817"/>
    </row>
    <row r="818" spans="1:14">
      <c r="A818">
        <v>717</v>
      </c>
      <c r="B818">
        <v>241</v>
      </c>
      <c r="C818" s="3">
        <v>39557</v>
      </c>
      <c r="D818" s="5" t="str">
        <f>duplicity[[#This Row],[r_fighter_id]]&amp;"/"&amp;duplicity[[#This Row],[b_fighter_id]]&amp;duplicity[[#This Row],[date]]</f>
        <v>717/24139557</v>
      </c>
      <c r="E818">
        <f>COUNTIF(duplicity[duplicitní texty],duplicity[[#This Row],[duplicitní texty]])</f>
        <v>1</v>
      </c>
      <c r="K818" s="15">
        <v>1832</v>
      </c>
      <c r="N818"/>
    </row>
    <row r="819" spans="1:14">
      <c r="A819">
        <v>571</v>
      </c>
      <c r="B819">
        <v>912</v>
      </c>
      <c r="C819" s="3">
        <v>39592</v>
      </c>
      <c r="D819" s="5" t="str">
        <f>duplicity[[#This Row],[r_fighter_id]]&amp;"/"&amp;duplicity[[#This Row],[b_fighter_id]]&amp;duplicity[[#This Row],[date]]</f>
        <v>571/91239592</v>
      </c>
      <c r="E819">
        <f>COUNTIF(duplicity[duplicitní texty],duplicity[[#This Row],[duplicitní texty]])</f>
        <v>1</v>
      </c>
      <c r="K819" s="15">
        <v>1930</v>
      </c>
      <c r="N819"/>
    </row>
    <row r="820" spans="1:14">
      <c r="A820">
        <v>1648</v>
      </c>
      <c r="B820">
        <v>3198</v>
      </c>
      <c r="C820" s="3">
        <v>39592</v>
      </c>
      <c r="D820" s="5" t="str">
        <f>duplicity[[#This Row],[r_fighter_id]]&amp;"/"&amp;duplicity[[#This Row],[b_fighter_id]]&amp;duplicity[[#This Row],[date]]</f>
        <v>1648/319839592</v>
      </c>
      <c r="E820">
        <f>COUNTIF(duplicity[duplicitní texty],duplicity[[#This Row],[duplicitní texty]])</f>
        <v>1</v>
      </c>
      <c r="K820" s="13">
        <v>3404</v>
      </c>
      <c r="N820"/>
    </row>
    <row r="821" spans="1:14">
      <c r="A821">
        <v>1898</v>
      </c>
      <c r="B821">
        <v>2395</v>
      </c>
      <c r="C821" s="3">
        <v>39592</v>
      </c>
      <c r="D821" s="5" t="str">
        <f>duplicity[[#This Row],[r_fighter_id]]&amp;"/"&amp;duplicity[[#This Row],[b_fighter_id]]&amp;duplicity[[#This Row],[date]]</f>
        <v>1898/239539592</v>
      </c>
      <c r="E821">
        <f>COUNTIF(duplicity[duplicitní texty],duplicity[[#This Row],[duplicitní texty]])</f>
        <v>1</v>
      </c>
      <c r="K821" s="15">
        <v>3318</v>
      </c>
      <c r="N821"/>
    </row>
    <row r="822" spans="1:14">
      <c r="A822">
        <v>2485</v>
      </c>
      <c r="B822">
        <v>2952</v>
      </c>
      <c r="C822" s="3">
        <v>39592</v>
      </c>
      <c r="D822" s="5" t="str">
        <f>duplicity[[#This Row],[r_fighter_id]]&amp;"/"&amp;duplicity[[#This Row],[b_fighter_id]]&amp;duplicity[[#This Row],[date]]</f>
        <v>2485/295239592</v>
      </c>
      <c r="E822">
        <f>COUNTIF(duplicity[duplicitní texty],duplicity[[#This Row],[duplicitní texty]])</f>
        <v>1</v>
      </c>
      <c r="K822" s="15">
        <v>3333</v>
      </c>
      <c r="N822"/>
    </row>
    <row r="823" spans="1:14">
      <c r="A823">
        <v>3553</v>
      </c>
      <c r="B823">
        <v>1896</v>
      </c>
      <c r="C823" s="3">
        <v>39592</v>
      </c>
      <c r="D823" s="5" t="str">
        <f>duplicity[[#This Row],[r_fighter_id]]&amp;"/"&amp;duplicity[[#This Row],[b_fighter_id]]&amp;duplicity[[#This Row],[date]]</f>
        <v>3553/189639592</v>
      </c>
      <c r="E823">
        <f>COUNTIF(duplicity[duplicitní texty],duplicity[[#This Row],[duplicitní texty]])</f>
        <v>1</v>
      </c>
      <c r="K823" s="15">
        <v>1597</v>
      </c>
      <c r="N823"/>
    </row>
    <row r="824" spans="1:14">
      <c r="A824">
        <v>3051</v>
      </c>
      <c r="B824">
        <v>2261</v>
      </c>
      <c r="C824" s="3">
        <v>39592</v>
      </c>
      <c r="D824" s="5" t="str">
        <f>duplicity[[#This Row],[r_fighter_id]]&amp;"/"&amp;duplicity[[#This Row],[b_fighter_id]]&amp;duplicity[[#This Row],[date]]</f>
        <v>3051/226139592</v>
      </c>
      <c r="E824">
        <f>COUNTIF(duplicity[duplicitní texty],duplicity[[#This Row],[duplicitní texty]])</f>
        <v>1</v>
      </c>
      <c r="K824" s="13">
        <v>1147</v>
      </c>
      <c r="N824"/>
    </row>
    <row r="825" spans="1:14">
      <c r="A825">
        <v>2648</v>
      </c>
      <c r="B825">
        <v>1166</v>
      </c>
      <c r="C825" s="3">
        <v>39592</v>
      </c>
      <c r="D825" s="5" t="str">
        <f>duplicity[[#This Row],[r_fighter_id]]&amp;"/"&amp;duplicity[[#This Row],[b_fighter_id]]&amp;duplicity[[#This Row],[date]]</f>
        <v>2648/116639592</v>
      </c>
      <c r="E825">
        <f>COUNTIF(duplicity[duplicitní texty],duplicity[[#This Row],[duplicitní texty]])</f>
        <v>1</v>
      </c>
      <c r="K825" s="15">
        <v>1420</v>
      </c>
      <c r="N825"/>
    </row>
    <row r="826" spans="1:14">
      <c r="A826">
        <v>2434</v>
      </c>
      <c r="B826">
        <v>2812</v>
      </c>
      <c r="C826" s="3">
        <v>39592</v>
      </c>
      <c r="D826" s="5" t="str">
        <f>duplicity[[#This Row],[r_fighter_id]]&amp;"/"&amp;duplicity[[#This Row],[b_fighter_id]]&amp;duplicity[[#This Row],[date]]</f>
        <v>2434/281239592</v>
      </c>
      <c r="E826">
        <f>COUNTIF(duplicity[duplicitní texty],duplicity[[#This Row],[duplicitní texty]])</f>
        <v>1</v>
      </c>
      <c r="K826" s="13">
        <v>445</v>
      </c>
      <c r="N826"/>
    </row>
    <row r="827" spans="1:14">
      <c r="A827">
        <v>2977</v>
      </c>
      <c r="B827">
        <v>2079</v>
      </c>
      <c r="C827" s="3">
        <v>39592</v>
      </c>
      <c r="D827" s="5" t="str">
        <f>duplicity[[#This Row],[r_fighter_id]]&amp;"/"&amp;duplicity[[#This Row],[b_fighter_id]]&amp;duplicity[[#This Row],[date]]</f>
        <v>2977/207939592</v>
      </c>
      <c r="E827">
        <f>COUNTIF(duplicity[duplicitní texty],duplicity[[#This Row],[duplicitní texty]])</f>
        <v>1</v>
      </c>
      <c r="K827" s="15">
        <v>953</v>
      </c>
      <c r="N827"/>
    </row>
    <row r="828" spans="1:14">
      <c r="A828">
        <v>2982</v>
      </c>
      <c r="B828">
        <v>1494</v>
      </c>
      <c r="C828" s="3">
        <v>39592</v>
      </c>
      <c r="D828" s="5" t="str">
        <f>duplicity[[#This Row],[r_fighter_id]]&amp;"/"&amp;duplicity[[#This Row],[b_fighter_id]]&amp;duplicity[[#This Row],[date]]</f>
        <v>2982/149439592</v>
      </c>
      <c r="E828">
        <f>COUNTIF(duplicity[duplicitní texty],duplicity[[#This Row],[duplicitní texty]])</f>
        <v>1</v>
      </c>
      <c r="K828" s="13">
        <v>1042</v>
      </c>
      <c r="N828"/>
    </row>
    <row r="829" spans="1:14">
      <c r="A829">
        <v>498</v>
      </c>
      <c r="B829">
        <v>3454</v>
      </c>
      <c r="C829" s="3">
        <v>39592</v>
      </c>
      <c r="D829" s="5" t="str">
        <f>duplicity[[#This Row],[r_fighter_id]]&amp;"/"&amp;duplicity[[#This Row],[b_fighter_id]]&amp;duplicity[[#This Row],[date]]</f>
        <v>498/345439592</v>
      </c>
      <c r="E829">
        <f>COUNTIF(duplicity[duplicitní texty],duplicity[[#This Row],[duplicitní texty]])</f>
        <v>1</v>
      </c>
      <c r="K829" s="15">
        <v>3038</v>
      </c>
      <c r="N829"/>
    </row>
    <row r="830" spans="1:14">
      <c r="A830">
        <v>3458</v>
      </c>
      <c r="B830">
        <v>3364</v>
      </c>
      <c r="C830" s="3">
        <v>39606</v>
      </c>
      <c r="D830" s="5" t="str">
        <f>duplicity[[#This Row],[r_fighter_id]]&amp;"/"&amp;duplicity[[#This Row],[b_fighter_id]]&amp;duplicity[[#This Row],[date]]</f>
        <v>3458/336439606</v>
      </c>
      <c r="E830">
        <f>COUNTIF(duplicity[duplicitní texty],duplicity[[#This Row],[duplicitní texty]])</f>
        <v>1</v>
      </c>
      <c r="K830" s="13">
        <v>898</v>
      </c>
      <c r="N830"/>
    </row>
    <row r="831" spans="1:14">
      <c r="A831">
        <v>84</v>
      </c>
      <c r="B831">
        <v>1419</v>
      </c>
      <c r="C831" s="3">
        <v>39606</v>
      </c>
      <c r="D831" s="5" t="str">
        <f>duplicity[[#This Row],[r_fighter_id]]&amp;"/"&amp;duplicity[[#This Row],[b_fighter_id]]&amp;duplicity[[#This Row],[date]]</f>
        <v>84/141939606</v>
      </c>
      <c r="E831">
        <f>COUNTIF(duplicity[duplicitní texty],duplicity[[#This Row],[duplicitní texty]])</f>
        <v>1</v>
      </c>
      <c r="K831" s="13">
        <v>768</v>
      </c>
      <c r="N831"/>
    </row>
    <row r="832" spans="1:14">
      <c r="A832">
        <v>1588</v>
      </c>
      <c r="B832">
        <v>2690</v>
      </c>
      <c r="C832" s="3">
        <v>39606</v>
      </c>
      <c r="D832" s="5" t="str">
        <f>duplicity[[#This Row],[r_fighter_id]]&amp;"/"&amp;duplicity[[#This Row],[b_fighter_id]]&amp;duplicity[[#This Row],[date]]</f>
        <v>1588/269039606</v>
      </c>
      <c r="E832">
        <f>COUNTIF(duplicity[duplicitní texty],duplicity[[#This Row],[duplicitní texty]])</f>
        <v>1</v>
      </c>
      <c r="K832" s="15">
        <v>250</v>
      </c>
      <c r="N832"/>
    </row>
    <row r="833" spans="1:14">
      <c r="A833">
        <v>3495</v>
      </c>
      <c r="B833">
        <v>3209</v>
      </c>
      <c r="C833" s="3">
        <v>39606</v>
      </c>
      <c r="D833" s="5" t="str">
        <f>duplicity[[#This Row],[r_fighter_id]]&amp;"/"&amp;duplicity[[#This Row],[b_fighter_id]]&amp;duplicity[[#This Row],[date]]</f>
        <v>3495/320939606</v>
      </c>
      <c r="E833">
        <f>COUNTIF(duplicity[duplicitní texty],duplicity[[#This Row],[duplicitní texty]])</f>
        <v>1</v>
      </c>
      <c r="K833" s="15">
        <v>1324</v>
      </c>
      <c r="N833"/>
    </row>
    <row r="834" spans="1:14">
      <c r="A834">
        <v>1790</v>
      </c>
      <c r="B834">
        <v>1958</v>
      </c>
      <c r="C834" s="3">
        <v>39606</v>
      </c>
      <c r="D834" s="5" t="str">
        <f>duplicity[[#This Row],[r_fighter_id]]&amp;"/"&amp;duplicity[[#This Row],[b_fighter_id]]&amp;duplicity[[#This Row],[date]]</f>
        <v>1790/195839606</v>
      </c>
      <c r="E834">
        <f>COUNTIF(duplicity[duplicitní texty],duplicity[[#This Row],[duplicitní texty]])</f>
        <v>1</v>
      </c>
      <c r="K834" s="13">
        <v>1770</v>
      </c>
      <c r="N834"/>
    </row>
    <row r="835" spans="1:14">
      <c r="A835">
        <v>286</v>
      </c>
      <c r="B835">
        <v>717</v>
      </c>
      <c r="C835" s="3">
        <v>39606</v>
      </c>
      <c r="D835" s="5" t="str">
        <f>duplicity[[#This Row],[r_fighter_id]]&amp;"/"&amp;duplicity[[#This Row],[b_fighter_id]]&amp;duplicity[[#This Row],[date]]</f>
        <v>286/71739606</v>
      </c>
      <c r="E835">
        <f>COUNTIF(duplicity[duplicitní texty],duplicity[[#This Row],[duplicitní texty]])</f>
        <v>1</v>
      </c>
      <c r="K835" s="13">
        <v>173</v>
      </c>
      <c r="N835"/>
    </row>
    <row r="836" spans="1:14">
      <c r="A836">
        <v>3210</v>
      </c>
      <c r="B836">
        <v>1830</v>
      </c>
      <c r="C836" s="3">
        <v>39606</v>
      </c>
      <c r="D836" s="5" t="str">
        <f>duplicity[[#This Row],[r_fighter_id]]&amp;"/"&amp;duplicity[[#This Row],[b_fighter_id]]&amp;duplicity[[#This Row],[date]]</f>
        <v>3210/183039606</v>
      </c>
      <c r="E836">
        <f>COUNTIF(duplicity[duplicitní texty],duplicity[[#This Row],[duplicitní texty]])</f>
        <v>1</v>
      </c>
      <c r="K836" s="13">
        <v>1232</v>
      </c>
      <c r="N836"/>
    </row>
    <row r="837" spans="1:14">
      <c r="A837">
        <v>411</v>
      </c>
      <c r="B837">
        <v>485</v>
      </c>
      <c r="C837" s="3">
        <v>39606</v>
      </c>
      <c r="D837" s="5" t="str">
        <f>duplicity[[#This Row],[r_fighter_id]]&amp;"/"&amp;duplicity[[#This Row],[b_fighter_id]]&amp;duplicity[[#This Row],[date]]</f>
        <v>411/48539606</v>
      </c>
      <c r="E837">
        <f>COUNTIF(duplicity[duplicitní texty],duplicity[[#This Row],[duplicitní texty]])</f>
        <v>1</v>
      </c>
      <c r="K837" s="15">
        <v>2720</v>
      </c>
      <c r="N837"/>
    </row>
    <row r="838" spans="1:14">
      <c r="A838">
        <v>3176</v>
      </c>
      <c r="B838">
        <v>706</v>
      </c>
      <c r="C838" s="3">
        <v>39606</v>
      </c>
      <c r="D838" s="5" t="str">
        <f>duplicity[[#This Row],[r_fighter_id]]&amp;"/"&amp;duplicity[[#This Row],[b_fighter_id]]&amp;duplicity[[#This Row],[date]]</f>
        <v>3176/70639606</v>
      </c>
      <c r="E838">
        <f>COUNTIF(duplicity[duplicitní texty],duplicity[[#This Row],[duplicitní texty]])</f>
        <v>1</v>
      </c>
      <c r="K838" s="15">
        <v>3018</v>
      </c>
      <c r="N838"/>
    </row>
    <row r="839" spans="1:14">
      <c r="A839">
        <v>1272</v>
      </c>
      <c r="B839">
        <v>2825</v>
      </c>
      <c r="C839" s="3">
        <v>39606</v>
      </c>
      <c r="D839" s="5" t="str">
        <f>duplicity[[#This Row],[r_fighter_id]]&amp;"/"&amp;duplicity[[#This Row],[b_fighter_id]]&amp;duplicity[[#This Row],[date]]</f>
        <v>1272/282539606</v>
      </c>
      <c r="E839">
        <f>COUNTIF(duplicity[duplicitní texty],duplicity[[#This Row],[duplicitní texty]])</f>
        <v>1</v>
      </c>
      <c r="K839" s="13">
        <v>2877</v>
      </c>
      <c r="N839"/>
    </row>
    <row r="840" spans="1:14">
      <c r="A840">
        <v>462</v>
      </c>
      <c r="B840">
        <v>1732</v>
      </c>
      <c r="C840" s="3">
        <v>39606</v>
      </c>
      <c r="D840" s="5" t="str">
        <f>duplicity[[#This Row],[r_fighter_id]]&amp;"/"&amp;duplicity[[#This Row],[b_fighter_id]]&amp;duplicity[[#This Row],[date]]</f>
        <v>462/173239606</v>
      </c>
      <c r="E840">
        <f>COUNTIF(duplicity[duplicitní texty],duplicity[[#This Row],[duplicitní texty]])</f>
        <v>1</v>
      </c>
      <c r="K840" s="13">
        <v>1579</v>
      </c>
      <c r="N840"/>
    </row>
    <row r="841" spans="1:14">
      <c r="A841">
        <v>1214</v>
      </c>
      <c r="B841">
        <v>3203</v>
      </c>
      <c r="C841" s="3">
        <v>39620</v>
      </c>
      <c r="D841" s="5" t="str">
        <f>duplicity[[#This Row],[r_fighter_id]]&amp;"/"&amp;duplicity[[#This Row],[b_fighter_id]]&amp;duplicity[[#This Row],[date]]</f>
        <v>1214/320339620</v>
      </c>
      <c r="E841">
        <f>COUNTIF(duplicity[duplicitní texty],duplicity[[#This Row],[duplicitní texty]])</f>
        <v>1</v>
      </c>
      <c r="K841" s="13">
        <v>2668</v>
      </c>
      <c r="N841"/>
    </row>
    <row r="842" spans="1:14">
      <c r="A842">
        <v>2829</v>
      </c>
      <c r="B842">
        <v>969</v>
      </c>
      <c r="C842" s="3">
        <v>39620</v>
      </c>
      <c r="D842" s="5" t="str">
        <f>duplicity[[#This Row],[r_fighter_id]]&amp;"/"&amp;duplicity[[#This Row],[b_fighter_id]]&amp;duplicity[[#This Row],[date]]</f>
        <v>2829/96939620</v>
      </c>
      <c r="E842">
        <f>COUNTIF(duplicity[duplicitní texty],duplicity[[#This Row],[duplicitní texty]])</f>
        <v>1</v>
      </c>
      <c r="K842" s="13">
        <v>2156</v>
      </c>
      <c r="N842"/>
    </row>
    <row r="843" spans="1:14">
      <c r="A843">
        <v>972</v>
      </c>
      <c r="B843">
        <v>3120</v>
      </c>
      <c r="C843" s="3">
        <v>39620</v>
      </c>
      <c r="D843" s="5" t="str">
        <f>duplicity[[#This Row],[r_fighter_id]]&amp;"/"&amp;duplicity[[#This Row],[b_fighter_id]]&amp;duplicity[[#This Row],[date]]</f>
        <v>972/312039620</v>
      </c>
      <c r="E843">
        <f>COUNTIF(duplicity[duplicitní texty],duplicity[[#This Row],[duplicitní texty]])</f>
        <v>1</v>
      </c>
      <c r="K843" s="13">
        <v>1508</v>
      </c>
      <c r="N843"/>
    </row>
    <row r="844" spans="1:14">
      <c r="A844">
        <v>375</v>
      </c>
      <c r="B844">
        <v>139</v>
      </c>
      <c r="C844" s="3">
        <v>39620</v>
      </c>
      <c r="D844" s="5" t="str">
        <f>duplicity[[#This Row],[r_fighter_id]]&amp;"/"&amp;duplicity[[#This Row],[b_fighter_id]]&amp;duplicity[[#This Row],[date]]</f>
        <v>375/13939620</v>
      </c>
      <c r="E844">
        <f>COUNTIF(duplicity[duplicitní texty],duplicity[[#This Row],[duplicitní texty]])</f>
        <v>1</v>
      </c>
      <c r="K844" s="13">
        <v>3209</v>
      </c>
      <c r="N844"/>
    </row>
    <row r="845" spans="1:14">
      <c r="A845">
        <v>1303</v>
      </c>
      <c r="B845">
        <v>407</v>
      </c>
      <c r="C845" s="3">
        <v>39620</v>
      </c>
      <c r="D845" s="5" t="str">
        <f>duplicity[[#This Row],[r_fighter_id]]&amp;"/"&amp;duplicity[[#This Row],[b_fighter_id]]&amp;duplicity[[#This Row],[date]]</f>
        <v>1303/40739620</v>
      </c>
      <c r="E845">
        <f>COUNTIF(duplicity[duplicitní texty],duplicity[[#This Row],[duplicitní texty]])</f>
        <v>1</v>
      </c>
      <c r="K845" s="15">
        <v>54</v>
      </c>
      <c r="N845"/>
    </row>
    <row r="846" spans="1:14">
      <c r="A846">
        <v>2035</v>
      </c>
      <c r="B846">
        <v>848</v>
      </c>
      <c r="C846" s="3">
        <v>39620</v>
      </c>
      <c r="D846" s="5" t="str">
        <f>duplicity[[#This Row],[r_fighter_id]]&amp;"/"&amp;duplicity[[#This Row],[b_fighter_id]]&amp;duplicity[[#This Row],[date]]</f>
        <v>2035/84839620</v>
      </c>
      <c r="E846">
        <f>COUNTIF(duplicity[duplicitní texty],duplicity[[#This Row],[duplicitní texty]])</f>
        <v>1</v>
      </c>
      <c r="K846" s="13">
        <v>1880</v>
      </c>
      <c r="N846"/>
    </row>
    <row r="847" spans="1:14">
      <c r="A847">
        <v>1842</v>
      </c>
      <c r="B847">
        <v>1399</v>
      </c>
      <c r="C847" s="3">
        <v>39620</v>
      </c>
      <c r="D847" s="5" t="str">
        <f>duplicity[[#This Row],[r_fighter_id]]&amp;"/"&amp;duplicity[[#This Row],[b_fighter_id]]&amp;duplicity[[#This Row],[date]]</f>
        <v>1842/139939620</v>
      </c>
      <c r="E847">
        <f>COUNTIF(duplicity[duplicitní texty],duplicity[[#This Row],[duplicitní texty]])</f>
        <v>1</v>
      </c>
      <c r="K847" s="13">
        <v>2342</v>
      </c>
      <c r="N847"/>
    </row>
    <row r="848" spans="1:14">
      <c r="A848">
        <v>2677</v>
      </c>
      <c r="B848">
        <v>2691</v>
      </c>
      <c r="C848" s="3">
        <v>39620</v>
      </c>
      <c r="D848" s="5" t="str">
        <f>duplicity[[#This Row],[r_fighter_id]]&amp;"/"&amp;duplicity[[#This Row],[b_fighter_id]]&amp;duplicity[[#This Row],[date]]</f>
        <v>2677/269139620</v>
      </c>
      <c r="E848">
        <f>COUNTIF(duplicity[duplicitní texty],duplicity[[#This Row],[duplicitní texty]])</f>
        <v>1</v>
      </c>
      <c r="K848" s="15">
        <v>2291</v>
      </c>
      <c r="N848"/>
    </row>
    <row r="849" spans="1:14">
      <c r="A849">
        <v>1655</v>
      </c>
      <c r="B849">
        <v>3564</v>
      </c>
      <c r="C849" s="3">
        <v>39620</v>
      </c>
      <c r="D849" s="5" t="str">
        <f>duplicity[[#This Row],[r_fighter_id]]&amp;"/"&amp;duplicity[[#This Row],[b_fighter_id]]&amp;duplicity[[#This Row],[date]]</f>
        <v>1655/356439620</v>
      </c>
      <c r="E849">
        <f>COUNTIF(duplicity[duplicitní texty],duplicity[[#This Row],[duplicitní texty]])</f>
        <v>1</v>
      </c>
      <c r="K849" s="15">
        <v>2586</v>
      </c>
      <c r="N849"/>
    </row>
    <row r="850" spans="1:14">
      <c r="A850">
        <v>1227</v>
      </c>
      <c r="B850">
        <v>3018</v>
      </c>
      <c r="C850" s="3">
        <v>39634</v>
      </c>
      <c r="D850" s="5" t="str">
        <f>duplicity[[#This Row],[r_fighter_id]]&amp;"/"&amp;duplicity[[#This Row],[b_fighter_id]]&amp;duplicity[[#This Row],[date]]</f>
        <v>1227/301839634</v>
      </c>
      <c r="E850">
        <f>COUNTIF(duplicity[duplicitní texty],duplicity[[#This Row],[duplicitní texty]])</f>
        <v>1</v>
      </c>
      <c r="K850" s="15">
        <v>1266</v>
      </c>
      <c r="N850"/>
    </row>
    <row r="851" spans="1:14">
      <c r="A851">
        <v>1200</v>
      </c>
      <c r="B851">
        <v>161</v>
      </c>
      <c r="C851" s="3">
        <v>39634</v>
      </c>
      <c r="D851" s="5" t="str">
        <f>duplicity[[#This Row],[r_fighter_id]]&amp;"/"&amp;duplicity[[#This Row],[b_fighter_id]]&amp;duplicity[[#This Row],[date]]</f>
        <v>1200/16139634</v>
      </c>
      <c r="E851">
        <f>COUNTIF(duplicity[duplicitní texty],duplicity[[#This Row],[duplicitní texty]])</f>
        <v>1</v>
      </c>
      <c r="K851" s="15">
        <v>2758</v>
      </c>
      <c r="N851"/>
    </row>
    <row r="852" spans="1:14">
      <c r="A852">
        <v>3121</v>
      </c>
      <c r="B852">
        <v>3250</v>
      </c>
      <c r="C852" s="3">
        <v>39634</v>
      </c>
      <c r="D852" s="5" t="str">
        <f>duplicity[[#This Row],[r_fighter_id]]&amp;"/"&amp;duplicity[[#This Row],[b_fighter_id]]&amp;duplicity[[#This Row],[date]]</f>
        <v>3121/325039634</v>
      </c>
      <c r="E852">
        <f>COUNTIF(duplicity[duplicitní texty],duplicity[[#This Row],[duplicitní texty]])</f>
        <v>1</v>
      </c>
      <c r="K852" s="15">
        <v>1449</v>
      </c>
      <c r="N852"/>
    </row>
    <row r="853" spans="1:14">
      <c r="A853">
        <v>1140</v>
      </c>
      <c r="B853">
        <v>2027</v>
      </c>
      <c r="C853" s="3">
        <v>39634</v>
      </c>
      <c r="D853" s="5" t="str">
        <f>duplicity[[#This Row],[r_fighter_id]]&amp;"/"&amp;duplicity[[#This Row],[b_fighter_id]]&amp;duplicity[[#This Row],[date]]</f>
        <v>1140/202739634</v>
      </c>
      <c r="E853">
        <f>COUNTIF(duplicity[duplicitní texty],duplicity[[#This Row],[duplicitní texty]])</f>
        <v>1</v>
      </c>
      <c r="K853" s="13">
        <v>2756</v>
      </c>
      <c r="N853"/>
    </row>
    <row r="854" spans="1:14">
      <c r="A854">
        <v>633</v>
      </c>
      <c r="B854">
        <v>68</v>
      </c>
      <c r="C854" s="3">
        <v>39634</v>
      </c>
      <c r="D854" s="5" t="str">
        <f>duplicity[[#This Row],[r_fighter_id]]&amp;"/"&amp;duplicity[[#This Row],[b_fighter_id]]&amp;duplicity[[#This Row],[date]]</f>
        <v>633/6839634</v>
      </c>
      <c r="E854">
        <f>COUNTIF(duplicity[duplicitní texty],duplicity[[#This Row],[duplicitní texty]])</f>
        <v>1</v>
      </c>
      <c r="K854" s="15">
        <v>1305</v>
      </c>
      <c r="N854"/>
    </row>
    <row r="855" spans="1:14">
      <c r="A855">
        <v>1690</v>
      </c>
      <c r="B855">
        <v>1887</v>
      </c>
      <c r="C855" s="3">
        <v>39634</v>
      </c>
      <c r="D855" s="5" t="str">
        <f>duplicity[[#This Row],[r_fighter_id]]&amp;"/"&amp;duplicity[[#This Row],[b_fighter_id]]&amp;duplicity[[#This Row],[date]]</f>
        <v>1690/188739634</v>
      </c>
      <c r="E855">
        <f>COUNTIF(duplicity[duplicitní texty],duplicity[[#This Row],[duplicitní texty]])</f>
        <v>1</v>
      </c>
      <c r="K855" s="13">
        <v>2315</v>
      </c>
      <c r="N855"/>
    </row>
    <row r="856" spans="1:14">
      <c r="A856">
        <v>2111</v>
      </c>
      <c r="B856">
        <v>1232</v>
      </c>
      <c r="C856" s="3">
        <v>39634</v>
      </c>
      <c r="D856" s="5" t="str">
        <f>duplicity[[#This Row],[r_fighter_id]]&amp;"/"&amp;duplicity[[#This Row],[b_fighter_id]]&amp;duplicity[[#This Row],[date]]</f>
        <v>2111/123239634</v>
      </c>
      <c r="E856">
        <f>COUNTIF(duplicity[duplicitní texty],duplicity[[#This Row],[duplicitní texty]])</f>
        <v>1</v>
      </c>
      <c r="K856" s="13">
        <v>3187</v>
      </c>
      <c r="N856"/>
    </row>
    <row r="857" spans="1:14">
      <c r="A857">
        <v>391</v>
      </c>
      <c r="B857">
        <v>1364</v>
      </c>
      <c r="C857" s="3">
        <v>39634</v>
      </c>
      <c r="D857" s="5" t="str">
        <f>duplicity[[#This Row],[r_fighter_id]]&amp;"/"&amp;duplicity[[#This Row],[b_fighter_id]]&amp;duplicity[[#This Row],[date]]</f>
        <v>391/136439634</v>
      </c>
      <c r="E857">
        <f>COUNTIF(duplicity[duplicitní texty],duplicity[[#This Row],[duplicitní texty]])</f>
        <v>1</v>
      </c>
      <c r="K857" s="15">
        <v>1158</v>
      </c>
      <c r="N857"/>
    </row>
    <row r="858" spans="1:14">
      <c r="A858">
        <v>856</v>
      </c>
      <c r="B858">
        <v>1003</v>
      </c>
      <c r="C858" s="3">
        <v>39648</v>
      </c>
      <c r="D858" s="5" t="str">
        <f>duplicity[[#This Row],[r_fighter_id]]&amp;"/"&amp;duplicity[[#This Row],[b_fighter_id]]&amp;duplicity[[#This Row],[date]]</f>
        <v>856/100339648</v>
      </c>
      <c r="E858">
        <f>COUNTIF(duplicity[duplicitní texty],duplicity[[#This Row],[duplicitní texty]])</f>
        <v>1</v>
      </c>
      <c r="K858" s="15">
        <v>2862</v>
      </c>
      <c r="N858"/>
    </row>
    <row r="859" spans="1:14">
      <c r="A859">
        <v>3359</v>
      </c>
      <c r="B859">
        <v>2349</v>
      </c>
      <c r="C859" s="3">
        <v>39648</v>
      </c>
      <c r="D859" s="5" t="str">
        <f>duplicity[[#This Row],[r_fighter_id]]&amp;"/"&amp;duplicity[[#This Row],[b_fighter_id]]&amp;duplicity[[#This Row],[date]]</f>
        <v>3359/234939648</v>
      </c>
      <c r="E859">
        <f>COUNTIF(duplicity[duplicitní texty],duplicity[[#This Row],[duplicitní texty]])</f>
        <v>1</v>
      </c>
      <c r="K859" s="13">
        <v>1464</v>
      </c>
      <c r="N859"/>
    </row>
    <row r="860" spans="1:14">
      <c r="A860">
        <v>3364</v>
      </c>
      <c r="B860">
        <v>109</v>
      </c>
      <c r="C860" s="3">
        <v>39648</v>
      </c>
      <c r="D860" s="5" t="str">
        <f>duplicity[[#This Row],[r_fighter_id]]&amp;"/"&amp;duplicity[[#This Row],[b_fighter_id]]&amp;duplicity[[#This Row],[date]]</f>
        <v>3364/10939648</v>
      </c>
      <c r="E860">
        <f>COUNTIF(duplicity[duplicitní texty],duplicity[[#This Row],[duplicitní texty]])</f>
        <v>1</v>
      </c>
      <c r="K860" s="13">
        <v>1865</v>
      </c>
      <c r="N860"/>
    </row>
    <row r="861" spans="1:14">
      <c r="A861">
        <v>2981</v>
      </c>
      <c r="B861">
        <v>1458</v>
      </c>
      <c r="C861" s="3">
        <v>39648</v>
      </c>
      <c r="D861" s="5" t="str">
        <f>duplicity[[#This Row],[r_fighter_id]]&amp;"/"&amp;duplicity[[#This Row],[b_fighter_id]]&amp;duplicity[[#This Row],[date]]</f>
        <v>2981/145839648</v>
      </c>
      <c r="E861">
        <f>COUNTIF(duplicity[duplicitní texty],duplicity[[#This Row],[duplicitní texty]])</f>
        <v>1</v>
      </c>
      <c r="K861" s="15">
        <v>1280</v>
      </c>
      <c r="N861"/>
    </row>
    <row r="862" spans="1:14">
      <c r="A862">
        <v>797</v>
      </c>
      <c r="B862">
        <v>3213</v>
      </c>
      <c r="C862" s="3">
        <v>39648</v>
      </c>
      <c r="D862" s="5" t="str">
        <f>duplicity[[#This Row],[r_fighter_id]]&amp;"/"&amp;duplicity[[#This Row],[b_fighter_id]]&amp;duplicity[[#This Row],[date]]</f>
        <v>797/321339648</v>
      </c>
      <c r="E862">
        <f>COUNTIF(duplicity[duplicitní texty],duplicity[[#This Row],[duplicitní texty]])</f>
        <v>1</v>
      </c>
      <c r="K862" s="13">
        <v>2096</v>
      </c>
      <c r="N862"/>
    </row>
    <row r="863" spans="1:14">
      <c r="A863">
        <v>1225</v>
      </c>
      <c r="B863">
        <v>1280</v>
      </c>
      <c r="C863" s="3">
        <v>39648</v>
      </c>
      <c r="D863" s="5" t="str">
        <f>duplicity[[#This Row],[r_fighter_id]]&amp;"/"&amp;duplicity[[#This Row],[b_fighter_id]]&amp;duplicity[[#This Row],[date]]</f>
        <v>1225/128039648</v>
      </c>
      <c r="E863">
        <f>COUNTIF(duplicity[duplicitní texty],duplicity[[#This Row],[duplicitní texty]])</f>
        <v>1</v>
      </c>
      <c r="K863" s="15">
        <v>2188</v>
      </c>
      <c r="N863"/>
    </row>
    <row r="864" spans="1:14">
      <c r="A864">
        <v>411</v>
      </c>
      <c r="B864">
        <v>1533</v>
      </c>
      <c r="C864" s="3">
        <v>39648</v>
      </c>
      <c r="D864" s="5" t="str">
        <f>duplicity[[#This Row],[r_fighter_id]]&amp;"/"&amp;duplicity[[#This Row],[b_fighter_id]]&amp;duplicity[[#This Row],[date]]</f>
        <v>411/153339648</v>
      </c>
      <c r="E864">
        <f>COUNTIF(duplicity[duplicitní texty],duplicity[[#This Row],[duplicitní texty]])</f>
        <v>1</v>
      </c>
      <c r="K864" s="13">
        <v>2078</v>
      </c>
      <c r="N864"/>
    </row>
    <row r="865" spans="1:14">
      <c r="A865">
        <v>290</v>
      </c>
      <c r="B865">
        <v>1097</v>
      </c>
      <c r="C865" s="3">
        <v>39648</v>
      </c>
      <c r="D865" s="5" t="str">
        <f>duplicity[[#This Row],[r_fighter_id]]&amp;"/"&amp;duplicity[[#This Row],[b_fighter_id]]&amp;duplicity[[#This Row],[date]]</f>
        <v>290/109739648</v>
      </c>
      <c r="E865">
        <f>COUNTIF(duplicity[duplicitní texty],duplicity[[#This Row],[duplicitní texty]])</f>
        <v>1</v>
      </c>
      <c r="K865" s="15">
        <v>1475</v>
      </c>
      <c r="N865"/>
    </row>
    <row r="866" spans="1:14">
      <c r="A866">
        <v>650</v>
      </c>
      <c r="B866">
        <v>3543</v>
      </c>
      <c r="C866" s="3">
        <v>39648</v>
      </c>
      <c r="D866" s="5" t="str">
        <f>duplicity[[#This Row],[r_fighter_id]]&amp;"/"&amp;duplicity[[#This Row],[b_fighter_id]]&amp;duplicity[[#This Row],[date]]</f>
        <v>650/354339648</v>
      </c>
      <c r="E866">
        <f>COUNTIF(duplicity[duplicitní texty],duplicity[[#This Row],[duplicitní texty]])</f>
        <v>1</v>
      </c>
      <c r="K866" s="13">
        <v>279</v>
      </c>
      <c r="N866"/>
    </row>
    <row r="867" spans="1:14">
      <c r="A867">
        <v>1864</v>
      </c>
      <c r="B867">
        <v>2645</v>
      </c>
      <c r="C867" s="3">
        <v>39648</v>
      </c>
      <c r="D867" s="5" t="str">
        <f>duplicity[[#This Row],[r_fighter_id]]&amp;"/"&amp;duplicity[[#This Row],[b_fighter_id]]&amp;duplicity[[#This Row],[date]]</f>
        <v>1864/264539648</v>
      </c>
      <c r="E867">
        <f>COUNTIF(duplicity[duplicitní texty],duplicity[[#This Row],[duplicitní texty]])</f>
        <v>1</v>
      </c>
      <c r="K867" s="15">
        <v>868</v>
      </c>
      <c r="N867"/>
    </row>
    <row r="868" spans="1:14">
      <c r="A868">
        <v>1955</v>
      </c>
      <c r="B868">
        <v>935</v>
      </c>
      <c r="C868" s="3">
        <v>39648</v>
      </c>
      <c r="D868" s="5" t="str">
        <f>duplicity[[#This Row],[r_fighter_id]]&amp;"/"&amp;duplicity[[#This Row],[b_fighter_id]]&amp;duplicity[[#This Row],[date]]</f>
        <v>1955/93539648</v>
      </c>
      <c r="E868">
        <f>COUNTIF(duplicity[duplicitní texty],duplicity[[#This Row],[duplicitní texty]])</f>
        <v>1</v>
      </c>
      <c r="K868" s="15">
        <v>606</v>
      </c>
      <c r="N868"/>
    </row>
    <row r="869" spans="1:14">
      <c r="A869">
        <v>1928</v>
      </c>
      <c r="B869">
        <v>1890</v>
      </c>
      <c r="C869" s="3">
        <v>39669</v>
      </c>
      <c r="D869" s="5" t="str">
        <f>duplicity[[#This Row],[r_fighter_id]]&amp;"/"&amp;duplicity[[#This Row],[b_fighter_id]]&amp;duplicity[[#This Row],[date]]</f>
        <v>1928/189039669</v>
      </c>
      <c r="E869">
        <f>COUNTIF(duplicity[duplicitní texty],duplicity[[#This Row],[duplicitní texty]])</f>
        <v>1</v>
      </c>
      <c r="K869" s="13">
        <v>1921</v>
      </c>
      <c r="N869"/>
    </row>
    <row r="870" spans="1:14">
      <c r="A870">
        <v>1545</v>
      </c>
      <c r="B870">
        <v>1234</v>
      </c>
      <c r="C870" s="3">
        <v>39669</v>
      </c>
      <c r="D870" s="5" t="str">
        <f>duplicity[[#This Row],[r_fighter_id]]&amp;"/"&amp;duplicity[[#This Row],[b_fighter_id]]&amp;duplicity[[#This Row],[date]]</f>
        <v>1545/123439669</v>
      </c>
      <c r="E870">
        <f>COUNTIF(duplicity[duplicitní texty],duplicity[[#This Row],[duplicitní texty]])</f>
        <v>1</v>
      </c>
      <c r="K870" s="13">
        <v>2946</v>
      </c>
      <c r="N870"/>
    </row>
    <row r="871" spans="1:14">
      <c r="A871">
        <v>1806</v>
      </c>
      <c r="B871">
        <v>1343</v>
      </c>
      <c r="C871" s="3">
        <v>39669</v>
      </c>
      <c r="D871" s="5" t="str">
        <f>duplicity[[#This Row],[r_fighter_id]]&amp;"/"&amp;duplicity[[#This Row],[b_fighter_id]]&amp;duplicity[[#This Row],[date]]</f>
        <v>1806/134339669</v>
      </c>
      <c r="E871">
        <f>COUNTIF(duplicity[duplicitní texty],duplicity[[#This Row],[duplicitní texty]])</f>
        <v>1</v>
      </c>
      <c r="K871" s="15">
        <v>2754</v>
      </c>
      <c r="N871"/>
    </row>
    <row r="872" spans="1:14">
      <c r="A872">
        <v>3097</v>
      </c>
      <c r="B872">
        <v>982</v>
      </c>
      <c r="C872" s="3">
        <v>39669</v>
      </c>
      <c r="D872" s="5" t="str">
        <f>duplicity[[#This Row],[r_fighter_id]]&amp;"/"&amp;duplicity[[#This Row],[b_fighter_id]]&amp;duplicity[[#This Row],[date]]</f>
        <v>3097/98239669</v>
      </c>
      <c r="E872">
        <f>COUNTIF(duplicity[duplicitní texty],duplicity[[#This Row],[duplicitní texty]])</f>
        <v>1</v>
      </c>
      <c r="K872" s="15">
        <v>1092</v>
      </c>
      <c r="N872"/>
    </row>
    <row r="873" spans="1:14">
      <c r="A873">
        <v>882</v>
      </c>
      <c r="B873">
        <v>1063</v>
      </c>
      <c r="C873" s="3">
        <v>39669</v>
      </c>
      <c r="D873" s="5" t="str">
        <f>duplicity[[#This Row],[r_fighter_id]]&amp;"/"&amp;duplicity[[#This Row],[b_fighter_id]]&amp;duplicity[[#This Row],[date]]</f>
        <v>882/106339669</v>
      </c>
      <c r="E873">
        <f>COUNTIF(duplicity[duplicitní texty],duplicity[[#This Row],[duplicitní texty]])</f>
        <v>1</v>
      </c>
      <c r="K873" s="13">
        <v>1859</v>
      </c>
      <c r="N873"/>
    </row>
    <row r="874" spans="1:14">
      <c r="A874">
        <v>1682</v>
      </c>
      <c r="B874">
        <v>919</v>
      </c>
      <c r="C874" s="3">
        <v>39669</v>
      </c>
      <c r="D874" s="5" t="str">
        <f>duplicity[[#This Row],[r_fighter_id]]&amp;"/"&amp;duplicity[[#This Row],[b_fighter_id]]&amp;duplicity[[#This Row],[date]]</f>
        <v>1682/91939669</v>
      </c>
      <c r="E874">
        <f>COUNTIF(duplicity[duplicitní texty],duplicity[[#This Row],[duplicitní texty]])</f>
        <v>1</v>
      </c>
      <c r="K874" s="13">
        <v>3157</v>
      </c>
      <c r="N874"/>
    </row>
    <row r="875" spans="1:14">
      <c r="A875">
        <v>986</v>
      </c>
      <c r="B875">
        <v>1420</v>
      </c>
      <c r="C875" s="3">
        <v>39669</v>
      </c>
      <c r="D875" s="5" t="str">
        <f>duplicity[[#This Row],[r_fighter_id]]&amp;"/"&amp;duplicity[[#This Row],[b_fighter_id]]&amp;duplicity[[#This Row],[date]]</f>
        <v>986/142039669</v>
      </c>
      <c r="E875">
        <f>COUNTIF(duplicity[duplicitní texty],duplicity[[#This Row],[duplicitní texty]])</f>
        <v>1</v>
      </c>
      <c r="K875" s="13">
        <v>1362</v>
      </c>
      <c r="N875"/>
    </row>
    <row r="876" spans="1:14">
      <c r="A876">
        <v>2884</v>
      </c>
      <c r="B876">
        <v>3238</v>
      </c>
      <c r="C876" s="3">
        <v>39669</v>
      </c>
      <c r="D876" s="5" t="str">
        <f>duplicity[[#This Row],[r_fighter_id]]&amp;"/"&amp;duplicity[[#This Row],[b_fighter_id]]&amp;duplicity[[#This Row],[date]]</f>
        <v>2884/323839669</v>
      </c>
      <c r="E876">
        <f>COUNTIF(duplicity[duplicitní texty],duplicity[[#This Row],[duplicitní texty]])</f>
        <v>1</v>
      </c>
      <c r="K876" s="13">
        <v>1701</v>
      </c>
      <c r="N876"/>
    </row>
    <row r="877" spans="1:14">
      <c r="A877">
        <v>2026</v>
      </c>
      <c r="B877">
        <v>665</v>
      </c>
      <c r="C877" s="3">
        <v>39669</v>
      </c>
      <c r="D877" s="5" t="str">
        <f>duplicity[[#This Row],[r_fighter_id]]&amp;"/"&amp;duplicity[[#This Row],[b_fighter_id]]&amp;duplicity[[#This Row],[date]]</f>
        <v>2026/66539669</v>
      </c>
      <c r="E877">
        <f>COUNTIF(duplicity[duplicitní texty],duplicity[[#This Row],[duplicitní texty]])</f>
        <v>1</v>
      </c>
      <c r="K877" s="15">
        <v>730</v>
      </c>
      <c r="N877"/>
    </row>
    <row r="878" spans="1:14">
      <c r="A878">
        <v>3491</v>
      </c>
      <c r="B878">
        <v>387</v>
      </c>
      <c r="C878" s="3">
        <v>39669</v>
      </c>
      <c r="D878" s="5" t="str">
        <f>duplicity[[#This Row],[r_fighter_id]]&amp;"/"&amp;duplicity[[#This Row],[b_fighter_id]]&amp;duplicity[[#This Row],[date]]</f>
        <v>3491/38739669</v>
      </c>
      <c r="E878">
        <f>COUNTIF(duplicity[duplicitní texty],duplicity[[#This Row],[duplicitní texty]])</f>
        <v>1</v>
      </c>
      <c r="K878" s="15">
        <v>997</v>
      </c>
      <c r="N878"/>
    </row>
    <row r="879" spans="1:14">
      <c r="A879">
        <v>1648</v>
      </c>
      <c r="B879">
        <v>375</v>
      </c>
      <c r="C879" s="3">
        <v>39697</v>
      </c>
      <c r="D879" s="5" t="str">
        <f>duplicity[[#This Row],[r_fighter_id]]&amp;"/"&amp;duplicity[[#This Row],[b_fighter_id]]&amp;duplicity[[#This Row],[date]]</f>
        <v>1648/37539697</v>
      </c>
      <c r="E879">
        <f>COUNTIF(duplicity[duplicitní texty],duplicity[[#This Row],[duplicitní texty]])</f>
        <v>1</v>
      </c>
      <c r="K879" s="13">
        <v>3446</v>
      </c>
      <c r="N879"/>
    </row>
    <row r="880" spans="1:14">
      <c r="A880">
        <v>916</v>
      </c>
      <c r="B880">
        <v>1821</v>
      </c>
      <c r="C880" s="3">
        <v>39697</v>
      </c>
      <c r="D880" s="5" t="str">
        <f>duplicity[[#This Row],[r_fighter_id]]&amp;"/"&amp;duplicity[[#This Row],[b_fighter_id]]&amp;duplicity[[#This Row],[date]]</f>
        <v>916/182139697</v>
      </c>
      <c r="E880">
        <f>COUNTIF(duplicity[duplicitní texty],duplicity[[#This Row],[duplicitní texty]])</f>
        <v>1</v>
      </c>
      <c r="K880" s="13">
        <v>1640</v>
      </c>
      <c r="N880"/>
    </row>
    <row r="881" spans="1:14">
      <c r="A881">
        <v>1006</v>
      </c>
      <c r="B881">
        <v>1261</v>
      </c>
      <c r="C881" s="3">
        <v>39697</v>
      </c>
      <c r="D881" s="5" t="str">
        <f>duplicity[[#This Row],[r_fighter_id]]&amp;"/"&amp;duplicity[[#This Row],[b_fighter_id]]&amp;duplicity[[#This Row],[date]]</f>
        <v>1006/126139697</v>
      </c>
      <c r="E881">
        <f>COUNTIF(duplicity[duplicitní texty],duplicity[[#This Row],[duplicitní texty]])</f>
        <v>1</v>
      </c>
      <c r="K881" s="15">
        <v>409</v>
      </c>
      <c r="N881"/>
    </row>
    <row r="882" spans="1:14">
      <c r="A882">
        <v>1958</v>
      </c>
      <c r="B882">
        <v>1588</v>
      </c>
      <c r="C882" s="3">
        <v>39697</v>
      </c>
      <c r="D882" s="5" t="str">
        <f>duplicity[[#This Row],[r_fighter_id]]&amp;"/"&amp;duplicity[[#This Row],[b_fighter_id]]&amp;duplicity[[#This Row],[date]]</f>
        <v>1958/158839697</v>
      </c>
      <c r="E882">
        <f>COUNTIF(duplicity[duplicitní texty],duplicity[[#This Row],[duplicitní texty]])</f>
        <v>1</v>
      </c>
      <c r="K882" s="13">
        <v>566</v>
      </c>
      <c r="N882"/>
    </row>
    <row r="883" spans="1:14">
      <c r="A883">
        <v>306</v>
      </c>
      <c r="B883">
        <v>2462</v>
      </c>
      <c r="C883" s="3">
        <v>39697</v>
      </c>
      <c r="D883" s="5" t="str">
        <f>duplicity[[#This Row],[r_fighter_id]]&amp;"/"&amp;duplicity[[#This Row],[b_fighter_id]]&amp;duplicity[[#This Row],[date]]</f>
        <v>306/246239697</v>
      </c>
      <c r="E883">
        <f>COUNTIF(duplicity[duplicitní texty],duplicity[[#This Row],[duplicitní texty]])</f>
        <v>1</v>
      </c>
      <c r="K883" s="15">
        <v>3345</v>
      </c>
      <c r="N883"/>
    </row>
    <row r="884" spans="1:14">
      <c r="A884">
        <v>2480</v>
      </c>
      <c r="B884">
        <v>3209</v>
      </c>
      <c r="C884" s="3">
        <v>39697</v>
      </c>
      <c r="D884" s="5" t="str">
        <f>duplicity[[#This Row],[r_fighter_id]]&amp;"/"&amp;duplicity[[#This Row],[b_fighter_id]]&amp;duplicity[[#This Row],[date]]</f>
        <v>2480/320939697</v>
      </c>
      <c r="E884">
        <f>COUNTIF(duplicity[duplicitní texty],duplicity[[#This Row],[duplicitní texty]])</f>
        <v>1</v>
      </c>
      <c r="K884" s="15">
        <v>2718</v>
      </c>
      <c r="N884"/>
    </row>
    <row r="885" spans="1:14">
      <c r="A885">
        <v>1320</v>
      </c>
      <c r="B885">
        <v>2434</v>
      </c>
      <c r="C885" s="3">
        <v>39697</v>
      </c>
      <c r="D885" s="5" t="str">
        <f>duplicity[[#This Row],[r_fighter_id]]&amp;"/"&amp;duplicity[[#This Row],[b_fighter_id]]&amp;duplicity[[#This Row],[date]]</f>
        <v>1320/243439697</v>
      </c>
      <c r="E885">
        <f>COUNTIF(duplicity[duplicitní texty],duplicity[[#This Row],[duplicitní texty]])</f>
        <v>1</v>
      </c>
      <c r="K885" s="13">
        <v>722</v>
      </c>
      <c r="N885"/>
    </row>
    <row r="886" spans="1:14">
      <c r="A886">
        <v>1890</v>
      </c>
      <c r="B886">
        <v>1732</v>
      </c>
      <c r="C886" s="3">
        <v>39697</v>
      </c>
      <c r="D886" s="5" t="str">
        <f>duplicity[[#This Row],[r_fighter_id]]&amp;"/"&amp;duplicity[[#This Row],[b_fighter_id]]&amp;duplicity[[#This Row],[date]]</f>
        <v>1890/173239697</v>
      </c>
      <c r="E886">
        <f>COUNTIF(duplicity[duplicitní texty],duplicity[[#This Row],[duplicitní texty]])</f>
        <v>1</v>
      </c>
      <c r="K886" s="15">
        <v>807</v>
      </c>
      <c r="N886"/>
    </row>
    <row r="887" spans="1:14">
      <c r="A887">
        <v>551</v>
      </c>
      <c r="B887">
        <v>485</v>
      </c>
      <c r="C887" s="3">
        <v>39697</v>
      </c>
      <c r="D887" s="5" t="str">
        <f>duplicity[[#This Row],[r_fighter_id]]&amp;"/"&amp;duplicity[[#This Row],[b_fighter_id]]&amp;duplicity[[#This Row],[date]]</f>
        <v>551/48539697</v>
      </c>
      <c r="E887">
        <f>COUNTIF(duplicity[duplicitní texty],duplicity[[#This Row],[duplicitní texty]])</f>
        <v>1</v>
      </c>
      <c r="K887" s="13">
        <v>2704</v>
      </c>
      <c r="N887"/>
    </row>
    <row r="888" spans="1:14">
      <c r="A888">
        <v>770</v>
      </c>
      <c r="B888">
        <v>2290</v>
      </c>
      <c r="C888" s="3">
        <v>39708</v>
      </c>
      <c r="D888" s="5" t="str">
        <f>duplicity[[#This Row],[r_fighter_id]]&amp;"/"&amp;duplicity[[#This Row],[b_fighter_id]]&amp;duplicity[[#This Row],[date]]</f>
        <v>770/229039708</v>
      </c>
      <c r="E888">
        <f>COUNTIF(duplicity[duplicitní texty],duplicity[[#This Row],[duplicitní texty]])</f>
        <v>1</v>
      </c>
      <c r="K888" s="15">
        <v>830</v>
      </c>
      <c r="N888"/>
    </row>
    <row r="889" spans="1:14">
      <c r="A889">
        <v>1226</v>
      </c>
      <c r="B889">
        <v>697</v>
      </c>
      <c r="C889" s="3">
        <v>39708</v>
      </c>
      <c r="D889" s="5" t="str">
        <f>duplicity[[#This Row],[r_fighter_id]]&amp;"/"&amp;duplicity[[#This Row],[b_fighter_id]]&amp;duplicity[[#This Row],[date]]</f>
        <v>1226/69739708</v>
      </c>
      <c r="E889">
        <f>COUNTIF(duplicity[duplicitní texty],duplicity[[#This Row],[duplicitní texty]])</f>
        <v>1</v>
      </c>
      <c r="K889" s="13">
        <v>846</v>
      </c>
      <c r="N889"/>
    </row>
    <row r="890" spans="1:14">
      <c r="A890">
        <v>1753</v>
      </c>
      <c r="B890">
        <v>341</v>
      </c>
      <c r="C890" s="3">
        <v>39708</v>
      </c>
      <c r="D890" s="5" t="str">
        <f>duplicity[[#This Row],[r_fighter_id]]&amp;"/"&amp;duplicity[[#This Row],[b_fighter_id]]&amp;duplicity[[#This Row],[date]]</f>
        <v>1753/34139708</v>
      </c>
      <c r="E890">
        <f>COUNTIF(duplicity[duplicitní texty],duplicity[[#This Row],[duplicitní texty]])</f>
        <v>1</v>
      </c>
      <c r="K890" s="15">
        <v>635</v>
      </c>
      <c r="N890"/>
    </row>
    <row r="891" spans="1:14">
      <c r="A891">
        <v>1166</v>
      </c>
      <c r="B891">
        <v>1506</v>
      </c>
      <c r="C891" s="3">
        <v>39708</v>
      </c>
      <c r="D891" s="5" t="str">
        <f>duplicity[[#This Row],[r_fighter_id]]&amp;"/"&amp;duplicity[[#This Row],[b_fighter_id]]&amp;duplicity[[#This Row],[date]]</f>
        <v>1166/150639708</v>
      </c>
      <c r="E891">
        <f>COUNTIF(duplicity[duplicitní texty],duplicity[[#This Row],[duplicitní texty]])</f>
        <v>1</v>
      </c>
      <c r="K891" s="13">
        <v>295</v>
      </c>
      <c r="N891"/>
    </row>
    <row r="892" spans="1:14">
      <c r="A892">
        <v>241</v>
      </c>
      <c r="B892">
        <v>1327</v>
      </c>
      <c r="C892" s="3">
        <v>39708</v>
      </c>
      <c r="D892" s="5" t="str">
        <f>duplicity[[#This Row],[r_fighter_id]]&amp;"/"&amp;duplicity[[#This Row],[b_fighter_id]]&amp;duplicity[[#This Row],[date]]</f>
        <v>241/132739708</v>
      </c>
      <c r="E892">
        <f>COUNTIF(duplicity[duplicitní texty],duplicity[[#This Row],[duplicitní texty]])</f>
        <v>1</v>
      </c>
      <c r="K892" s="15">
        <v>657</v>
      </c>
      <c r="N892"/>
    </row>
    <row r="893" spans="1:14">
      <c r="A893">
        <v>2806</v>
      </c>
      <c r="B893">
        <v>3354</v>
      </c>
      <c r="C893" s="3">
        <v>39708</v>
      </c>
      <c r="D893" s="5" t="str">
        <f>duplicity[[#This Row],[r_fighter_id]]&amp;"/"&amp;duplicity[[#This Row],[b_fighter_id]]&amp;duplicity[[#This Row],[date]]</f>
        <v>2806/335439708</v>
      </c>
      <c r="E893">
        <f>COUNTIF(duplicity[duplicitní texty],duplicity[[#This Row],[duplicitní texty]])</f>
        <v>1</v>
      </c>
      <c r="K893" s="15">
        <v>1806</v>
      </c>
      <c r="N893"/>
    </row>
    <row r="894" spans="1:14">
      <c r="A894">
        <v>2891</v>
      </c>
      <c r="B894">
        <v>53</v>
      </c>
      <c r="C894" s="3">
        <v>39708</v>
      </c>
      <c r="D894" s="5" t="str">
        <f>duplicity[[#This Row],[r_fighter_id]]&amp;"/"&amp;duplicity[[#This Row],[b_fighter_id]]&amp;duplicity[[#This Row],[date]]</f>
        <v>2891/5339708</v>
      </c>
      <c r="E894">
        <f>COUNTIF(duplicity[duplicitní texty],duplicity[[#This Row],[duplicitní texty]])</f>
        <v>1</v>
      </c>
      <c r="K894" s="15">
        <v>498</v>
      </c>
      <c r="N894"/>
    </row>
    <row r="895" spans="1:14">
      <c r="A895">
        <v>1991</v>
      </c>
      <c r="B895">
        <v>2035</v>
      </c>
      <c r="C895" s="3">
        <v>39708</v>
      </c>
      <c r="D895" s="5" t="str">
        <f>duplicity[[#This Row],[r_fighter_id]]&amp;"/"&amp;duplicity[[#This Row],[b_fighter_id]]&amp;duplicity[[#This Row],[date]]</f>
        <v>1991/203539708</v>
      </c>
      <c r="E895">
        <f>COUNTIF(duplicity[duplicitní texty],duplicity[[#This Row],[duplicitní texty]])</f>
        <v>1</v>
      </c>
      <c r="K895" s="13">
        <v>2303</v>
      </c>
      <c r="N895"/>
    </row>
    <row r="896" spans="1:14">
      <c r="A896">
        <v>2108</v>
      </c>
      <c r="B896">
        <v>1655</v>
      </c>
      <c r="C896" s="3">
        <v>39708</v>
      </c>
      <c r="D896" s="5" t="str">
        <f>duplicity[[#This Row],[r_fighter_id]]&amp;"/"&amp;duplicity[[#This Row],[b_fighter_id]]&amp;duplicity[[#This Row],[date]]</f>
        <v>2108/165539708</v>
      </c>
      <c r="E896">
        <f>COUNTIF(duplicity[duplicitní texty],duplicity[[#This Row],[duplicitní texty]])</f>
        <v>1</v>
      </c>
      <c r="K896" s="15">
        <v>2294</v>
      </c>
      <c r="N896"/>
    </row>
    <row r="897" spans="1:14">
      <c r="A897">
        <v>358</v>
      </c>
      <c r="B897">
        <v>2203</v>
      </c>
      <c r="C897" s="3">
        <v>39708</v>
      </c>
      <c r="D897" s="5" t="str">
        <f>duplicity[[#This Row],[r_fighter_id]]&amp;"/"&amp;duplicity[[#This Row],[b_fighter_id]]&amp;duplicity[[#This Row],[date]]</f>
        <v>358/220339708</v>
      </c>
      <c r="E897">
        <f>COUNTIF(duplicity[duplicitní texty],duplicity[[#This Row],[duplicitní texty]])</f>
        <v>1</v>
      </c>
      <c r="K897" s="13">
        <v>1816</v>
      </c>
      <c r="N897"/>
    </row>
    <row r="898" spans="1:14">
      <c r="A898">
        <v>1887</v>
      </c>
      <c r="B898">
        <v>3210</v>
      </c>
      <c r="C898" s="3">
        <v>39739</v>
      </c>
      <c r="D898" s="5" t="str">
        <f>duplicity[[#This Row],[r_fighter_id]]&amp;"/"&amp;duplicity[[#This Row],[b_fighter_id]]&amp;duplicity[[#This Row],[date]]</f>
        <v>1887/321039739</v>
      </c>
      <c r="E898">
        <f>COUNTIF(duplicity[duplicitní texty],duplicity[[#This Row],[duplicitní texty]])</f>
        <v>1</v>
      </c>
      <c r="K898" s="15">
        <v>2763</v>
      </c>
      <c r="N898"/>
    </row>
    <row r="899" spans="1:14">
      <c r="A899">
        <v>2113</v>
      </c>
      <c r="B899">
        <v>207</v>
      </c>
      <c r="C899" s="3">
        <v>39739</v>
      </c>
      <c r="D899" s="5" t="str">
        <f>duplicity[[#This Row],[r_fighter_id]]&amp;"/"&amp;duplicity[[#This Row],[b_fighter_id]]&amp;duplicity[[#This Row],[date]]</f>
        <v>2113/20739739</v>
      </c>
      <c r="E899">
        <f>COUNTIF(duplicity[duplicitní texty],duplicity[[#This Row],[duplicitní texty]])</f>
        <v>1</v>
      </c>
      <c r="K899" s="13">
        <v>3152</v>
      </c>
      <c r="N899"/>
    </row>
    <row r="900" spans="1:14">
      <c r="A900">
        <v>1494</v>
      </c>
      <c r="B900">
        <v>3364</v>
      </c>
      <c r="C900" s="3">
        <v>39739</v>
      </c>
      <c r="D900" s="5" t="str">
        <f>duplicity[[#This Row],[r_fighter_id]]&amp;"/"&amp;duplicity[[#This Row],[b_fighter_id]]&amp;duplicity[[#This Row],[date]]</f>
        <v>1494/336439739</v>
      </c>
      <c r="E900">
        <f>COUNTIF(duplicity[duplicitní texty],duplicity[[#This Row],[duplicitní texty]])</f>
        <v>1</v>
      </c>
      <c r="K900" s="15">
        <v>2374</v>
      </c>
      <c r="N900"/>
    </row>
    <row r="901" spans="1:14">
      <c r="A901">
        <v>1273</v>
      </c>
      <c r="B901">
        <v>1138</v>
      </c>
      <c r="C901" s="3">
        <v>39739</v>
      </c>
      <c r="D901" s="5" t="str">
        <f>duplicity[[#This Row],[r_fighter_id]]&amp;"/"&amp;duplicity[[#This Row],[b_fighter_id]]&amp;duplicity[[#This Row],[date]]</f>
        <v>1273/113839739</v>
      </c>
      <c r="E901">
        <f>COUNTIF(duplicity[duplicitní texty],duplicity[[#This Row],[duplicitní texty]])</f>
        <v>1</v>
      </c>
      <c r="K901" s="13">
        <v>1427</v>
      </c>
      <c r="N901"/>
    </row>
    <row r="902" spans="1:14">
      <c r="A902">
        <v>286</v>
      </c>
      <c r="B902">
        <v>1772</v>
      </c>
      <c r="C902" s="3">
        <v>39739</v>
      </c>
      <c r="D902" s="5" t="str">
        <f>duplicity[[#This Row],[r_fighter_id]]&amp;"/"&amp;duplicity[[#This Row],[b_fighter_id]]&amp;duplicity[[#This Row],[date]]</f>
        <v>286/177239739</v>
      </c>
      <c r="E902">
        <f>COUNTIF(duplicity[duplicitní texty],duplicity[[#This Row],[duplicitní texty]])</f>
        <v>1</v>
      </c>
      <c r="K902" s="13">
        <v>382</v>
      </c>
      <c r="N902"/>
    </row>
    <row r="903" spans="1:14">
      <c r="A903">
        <v>498</v>
      </c>
      <c r="B903">
        <v>3402</v>
      </c>
      <c r="C903" s="3">
        <v>39739</v>
      </c>
      <c r="D903" s="5" t="str">
        <f>duplicity[[#This Row],[r_fighter_id]]&amp;"/"&amp;duplicity[[#This Row],[b_fighter_id]]&amp;duplicity[[#This Row],[date]]</f>
        <v>498/340239739</v>
      </c>
      <c r="E903">
        <f>COUNTIF(duplicity[duplicitní texty],duplicity[[#This Row],[duplicitní texty]])</f>
        <v>1</v>
      </c>
      <c r="K903" s="13">
        <v>3458</v>
      </c>
      <c r="N903"/>
    </row>
    <row r="904" spans="1:14">
      <c r="A904">
        <v>706</v>
      </c>
      <c r="B904">
        <v>1624</v>
      </c>
      <c r="C904" s="3">
        <v>39739</v>
      </c>
      <c r="D904" s="5" t="str">
        <f>duplicity[[#This Row],[r_fighter_id]]&amp;"/"&amp;duplicity[[#This Row],[b_fighter_id]]&amp;duplicity[[#This Row],[date]]</f>
        <v>706/162439739</v>
      </c>
      <c r="E904">
        <f>COUNTIF(duplicity[duplicitní texty],duplicity[[#This Row],[duplicitní texty]])</f>
        <v>1</v>
      </c>
      <c r="K904" s="15">
        <v>2892</v>
      </c>
      <c r="N904"/>
    </row>
    <row r="905" spans="1:14">
      <c r="A905">
        <v>462</v>
      </c>
      <c r="B905">
        <v>3051</v>
      </c>
      <c r="C905" s="3">
        <v>39739</v>
      </c>
      <c r="D905" s="5" t="str">
        <f>duplicity[[#This Row],[r_fighter_id]]&amp;"/"&amp;duplicity[[#This Row],[b_fighter_id]]&amp;duplicity[[#This Row],[date]]</f>
        <v>462/305139739</v>
      </c>
      <c r="E905">
        <f>COUNTIF(duplicity[duplicitní texty],duplicity[[#This Row],[duplicitní texty]])</f>
        <v>1</v>
      </c>
      <c r="K905" s="13">
        <v>3384</v>
      </c>
      <c r="N905"/>
    </row>
    <row r="906" spans="1:14">
      <c r="A906">
        <v>912</v>
      </c>
      <c r="B906">
        <v>3142</v>
      </c>
      <c r="C906" s="3">
        <v>39739</v>
      </c>
      <c r="D906" s="5" t="str">
        <f>duplicity[[#This Row],[r_fighter_id]]&amp;"/"&amp;duplicity[[#This Row],[b_fighter_id]]&amp;duplicity[[#This Row],[date]]</f>
        <v>912/314239739</v>
      </c>
      <c r="E906">
        <f>COUNTIF(duplicity[duplicitní texty],duplicity[[#This Row],[duplicitní texty]])</f>
        <v>1</v>
      </c>
      <c r="K906" s="15">
        <v>1204</v>
      </c>
      <c r="N906"/>
    </row>
    <row r="907" spans="1:14">
      <c r="A907">
        <v>868</v>
      </c>
      <c r="B907">
        <v>2899</v>
      </c>
      <c r="C907" s="3">
        <v>39739</v>
      </c>
      <c r="D907" s="5" t="str">
        <f>duplicity[[#This Row],[r_fighter_id]]&amp;"/"&amp;duplicity[[#This Row],[b_fighter_id]]&amp;duplicity[[#This Row],[date]]</f>
        <v>868/289939739</v>
      </c>
      <c r="E907">
        <f>COUNTIF(duplicity[duplicitní texty],duplicity[[#This Row],[duplicitní texty]])</f>
        <v>1</v>
      </c>
      <c r="K907" s="15">
        <v>2432</v>
      </c>
      <c r="N907"/>
    </row>
    <row r="908" spans="1:14">
      <c r="A908">
        <v>279</v>
      </c>
      <c r="B908">
        <v>1830</v>
      </c>
      <c r="C908" s="3">
        <v>39739</v>
      </c>
      <c r="D908" s="5" t="str">
        <f>duplicity[[#This Row],[r_fighter_id]]&amp;"/"&amp;duplicity[[#This Row],[b_fighter_id]]&amp;duplicity[[#This Row],[date]]</f>
        <v>279/183039739</v>
      </c>
      <c r="E908">
        <f>COUNTIF(duplicity[duplicitní texty],duplicity[[#This Row],[duplicitní texty]])</f>
        <v>1</v>
      </c>
      <c r="K908" s="15">
        <v>2388</v>
      </c>
      <c r="N908"/>
    </row>
    <row r="909" spans="1:14">
      <c r="A909">
        <v>807</v>
      </c>
      <c r="B909">
        <v>3458</v>
      </c>
      <c r="C909" s="3">
        <v>39746</v>
      </c>
      <c r="D909" s="5" t="str">
        <f>duplicity[[#This Row],[r_fighter_id]]&amp;"/"&amp;duplicity[[#This Row],[b_fighter_id]]&amp;duplicity[[#This Row],[date]]</f>
        <v>807/345839746</v>
      </c>
      <c r="E909">
        <f>COUNTIF(duplicity[duplicitní texty],duplicity[[#This Row],[duplicitní texty]])</f>
        <v>1</v>
      </c>
      <c r="K909" s="13">
        <v>2411</v>
      </c>
      <c r="N909"/>
    </row>
    <row r="910" spans="1:14">
      <c r="A910">
        <v>84</v>
      </c>
      <c r="B910">
        <v>1690</v>
      </c>
      <c r="C910" s="3">
        <v>39746</v>
      </c>
      <c r="D910" s="5" t="str">
        <f>duplicity[[#This Row],[r_fighter_id]]&amp;"/"&amp;duplicity[[#This Row],[b_fighter_id]]&amp;duplicity[[#This Row],[date]]</f>
        <v>84/169039746</v>
      </c>
      <c r="E910">
        <f>COUNTIF(duplicity[duplicitní texty],duplicity[[#This Row],[duplicitní texty]])</f>
        <v>1</v>
      </c>
      <c r="K910" s="15">
        <v>209</v>
      </c>
      <c r="N910"/>
    </row>
    <row r="911" spans="1:14">
      <c r="A911">
        <v>972</v>
      </c>
      <c r="B911">
        <v>1225</v>
      </c>
      <c r="C911" s="3">
        <v>39746</v>
      </c>
      <c r="D911" s="5" t="str">
        <f>duplicity[[#This Row],[r_fighter_id]]&amp;"/"&amp;duplicity[[#This Row],[b_fighter_id]]&amp;duplicity[[#This Row],[date]]</f>
        <v>972/122539746</v>
      </c>
      <c r="E911">
        <f>COUNTIF(duplicity[duplicitní texty],duplicity[[#This Row],[duplicitní texty]])</f>
        <v>1</v>
      </c>
      <c r="K911" s="15">
        <v>152</v>
      </c>
      <c r="N911"/>
    </row>
    <row r="912" spans="1:14">
      <c r="A912">
        <v>2952</v>
      </c>
      <c r="B912">
        <v>1200</v>
      </c>
      <c r="C912" s="3">
        <v>39746</v>
      </c>
      <c r="D912" s="5" t="str">
        <f>duplicity[[#This Row],[r_fighter_id]]&amp;"/"&amp;duplicity[[#This Row],[b_fighter_id]]&amp;duplicity[[#This Row],[date]]</f>
        <v>2952/120039746</v>
      </c>
      <c r="E912">
        <f>COUNTIF(duplicity[duplicitní texty],duplicity[[#This Row],[duplicitní texty]])</f>
        <v>1</v>
      </c>
      <c r="K912" s="15">
        <v>134</v>
      </c>
      <c r="N912"/>
    </row>
    <row r="913" spans="1:14">
      <c r="A913">
        <v>2016</v>
      </c>
      <c r="B913">
        <v>571</v>
      </c>
      <c r="C913" s="3">
        <v>39746</v>
      </c>
      <c r="D913" s="5" t="str">
        <f>duplicity[[#This Row],[r_fighter_id]]&amp;"/"&amp;duplicity[[#This Row],[b_fighter_id]]&amp;duplicity[[#This Row],[date]]</f>
        <v>2016/57139746</v>
      </c>
      <c r="E913">
        <f>COUNTIF(duplicity[duplicitní texty],duplicity[[#This Row],[duplicitní texty]])</f>
        <v>1</v>
      </c>
      <c r="K913" s="15">
        <v>1220</v>
      </c>
      <c r="N913"/>
    </row>
    <row r="914" spans="1:14">
      <c r="A914">
        <v>2981</v>
      </c>
      <c r="B914">
        <v>633</v>
      </c>
      <c r="C914" s="3">
        <v>39746</v>
      </c>
      <c r="D914" s="5" t="str">
        <f>duplicity[[#This Row],[r_fighter_id]]&amp;"/"&amp;duplicity[[#This Row],[b_fighter_id]]&amp;duplicity[[#This Row],[date]]</f>
        <v>2981/63339746</v>
      </c>
      <c r="E914">
        <f>COUNTIF(duplicity[duplicitní texty],duplicity[[#This Row],[duplicitní texty]])</f>
        <v>1</v>
      </c>
      <c r="K914" s="15">
        <v>2951</v>
      </c>
      <c r="N914"/>
    </row>
    <row r="915" spans="1:14">
      <c r="A915">
        <v>1003</v>
      </c>
      <c r="B915">
        <v>161</v>
      </c>
      <c r="C915" s="3">
        <v>39746</v>
      </c>
      <c r="D915" s="5" t="str">
        <f>duplicity[[#This Row],[r_fighter_id]]&amp;"/"&amp;duplicity[[#This Row],[b_fighter_id]]&amp;duplicity[[#This Row],[date]]</f>
        <v>1003/16139746</v>
      </c>
      <c r="E915">
        <f>COUNTIF(duplicity[duplicitní texty],duplicity[[#This Row],[duplicitní texty]])</f>
        <v>1</v>
      </c>
      <c r="K915" s="13">
        <v>2129</v>
      </c>
      <c r="N915"/>
    </row>
    <row r="916" spans="1:14">
      <c r="A916">
        <v>1790</v>
      </c>
      <c r="B916">
        <v>2035</v>
      </c>
      <c r="C916" s="3">
        <v>39746</v>
      </c>
      <c r="D916" s="5" t="str">
        <f>duplicity[[#This Row],[r_fighter_id]]&amp;"/"&amp;duplicity[[#This Row],[b_fighter_id]]&amp;duplicity[[#This Row],[date]]</f>
        <v>1790/203539746</v>
      </c>
      <c r="E916">
        <f>COUNTIF(duplicity[duplicitní texty],duplicity[[#This Row],[duplicitní texty]])</f>
        <v>1</v>
      </c>
      <c r="K916" s="15">
        <v>1185</v>
      </c>
      <c r="N916"/>
    </row>
    <row r="917" spans="1:14">
      <c r="A917">
        <v>2925</v>
      </c>
      <c r="B917">
        <v>407</v>
      </c>
      <c r="C917" s="3">
        <v>39746</v>
      </c>
      <c r="D917" s="5" t="str">
        <f>duplicity[[#This Row],[r_fighter_id]]&amp;"/"&amp;duplicity[[#This Row],[b_fighter_id]]&amp;duplicity[[#This Row],[date]]</f>
        <v>2925/40739746</v>
      </c>
      <c r="E917">
        <f>COUNTIF(duplicity[duplicitní texty],duplicity[[#This Row],[duplicitní texty]])</f>
        <v>1</v>
      </c>
      <c r="K917" s="13">
        <v>1774</v>
      </c>
      <c r="N917"/>
    </row>
    <row r="918" spans="1:14">
      <c r="A918">
        <v>2108</v>
      </c>
      <c r="B918">
        <v>1401</v>
      </c>
      <c r="C918" s="3">
        <v>39746</v>
      </c>
      <c r="D918" s="5" t="str">
        <f>duplicity[[#This Row],[r_fighter_id]]&amp;"/"&amp;duplicity[[#This Row],[b_fighter_id]]&amp;duplicity[[#This Row],[date]]</f>
        <v>2108/140139746</v>
      </c>
      <c r="E918">
        <f>COUNTIF(duplicity[duplicitní texty],duplicity[[#This Row],[duplicitní texty]])</f>
        <v>1</v>
      </c>
      <c r="K918" s="15">
        <v>955</v>
      </c>
      <c r="N918"/>
    </row>
    <row r="919" spans="1:14">
      <c r="A919">
        <v>1928</v>
      </c>
      <c r="B919">
        <v>2597</v>
      </c>
      <c r="C919" s="3">
        <v>39767</v>
      </c>
      <c r="D919" s="5" t="str">
        <f>duplicity[[#This Row],[r_fighter_id]]&amp;"/"&amp;duplicity[[#This Row],[b_fighter_id]]&amp;duplicity[[#This Row],[date]]</f>
        <v>1928/259739767</v>
      </c>
      <c r="E919">
        <f>COUNTIF(duplicity[duplicitní texty],duplicity[[#This Row],[duplicitní texty]])</f>
        <v>1</v>
      </c>
      <c r="K919" s="15">
        <v>3221</v>
      </c>
      <c r="N919"/>
    </row>
    <row r="920" spans="1:14">
      <c r="A920">
        <v>1806</v>
      </c>
      <c r="B920">
        <v>652</v>
      </c>
      <c r="C920" s="3">
        <v>39767</v>
      </c>
      <c r="D920" s="5" t="str">
        <f>duplicity[[#This Row],[r_fighter_id]]&amp;"/"&amp;duplicity[[#This Row],[b_fighter_id]]&amp;duplicity[[#This Row],[date]]</f>
        <v>1806/65239767</v>
      </c>
      <c r="E920">
        <f>COUNTIF(duplicity[duplicitní texty],duplicity[[#This Row],[duplicitní texty]])</f>
        <v>1</v>
      </c>
      <c r="K920" s="13">
        <v>2989</v>
      </c>
      <c r="N920"/>
    </row>
    <row r="921" spans="1:14">
      <c r="A921">
        <v>3120</v>
      </c>
      <c r="B921">
        <v>808</v>
      </c>
      <c r="C921" s="3">
        <v>39767</v>
      </c>
      <c r="D921" s="5" t="str">
        <f>duplicity[[#This Row],[r_fighter_id]]&amp;"/"&amp;duplicity[[#This Row],[b_fighter_id]]&amp;duplicity[[#This Row],[date]]</f>
        <v>3120/80839767</v>
      </c>
      <c r="E921">
        <f>COUNTIF(duplicity[duplicitní texty],duplicity[[#This Row],[duplicitní texty]])</f>
        <v>1</v>
      </c>
      <c r="K921" s="15">
        <v>1835</v>
      </c>
      <c r="N921"/>
    </row>
    <row r="922" spans="1:14">
      <c r="A922">
        <v>375</v>
      </c>
      <c r="B922">
        <v>3238</v>
      </c>
      <c r="C922" s="3">
        <v>39767</v>
      </c>
      <c r="D922" s="5" t="str">
        <f>duplicity[[#This Row],[r_fighter_id]]&amp;"/"&amp;duplicity[[#This Row],[b_fighter_id]]&amp;duplicity[[#This Row],[date]]</f>
        <v>375/323839767</v>
      </c>
      <c r="E922">
        <f>COUNTIF(duplicity[duplicitní texty],duplicity[[#This Row],[duplicitní texty]])</f>
        <v>1</v>
      </c>
      <c r="K922" s="13">
        <v>2013</v>
      </c>
      <c r="N922"/>
    </row>
    <row r="923" spans="1:14">
      <c r="A923">
        <v>1140</v>
      </c>
      <c r="B923">
        <v>1316</v>
      </c>
      <c r="C923" s="3">
        <v>39767</v>
      </c>
      <c r="D923" s="5" t="str">
        <f>duplicity[[#This Row],[r_fighter_id]]&amp;"/"&amp;duplicity[[#This Row],[b_fighter_id]]&amp;duplicity[[#This Row],[date]]</f>
        <v>1140/131639767</v>
      </c>
      <c r="E923">
        <f>COUNTIF(duplicity[duplicitní texty],duplicity[[#This Row],[duplicitní texty]])</f>
        <v>1</v>
      </c>
      <c r="K923" s="15">
        <v>3091</v>
      </c>
      <c r="N923"/>
    </row>
    <row r="924" spans="1:14">
      <c r="A924">
        <v>986</v>
      </c>
      <c r="B924">
        <v>3121</v>
      </c>
      <c r="C924" s="3">
        <v>39767</v>
      </c>
      <c r="D924" s="5" t="str">
        <f>duplicity[[#This Row],[r_fighter_id]]&amp;"/"&amp;duplicity[[#This Row],[b_fighter_id]]&amp;duplicity[[#This Row],[date]]</f>
        <v>986/312139767</v>
      </c>
      <c r="E924">
        <f>COUNTIF(duplicity[duplicitní texty],duplicity[[#This Row],[duplicitní texty]])</f>
        <v>1</v>
      </c>
      <c r="K924" s="15">
        <v>40</v>
      </c>
      <c r="N924"/>
    </row>
    <row r="925" spans="1:14">
      <c r="A925">
        <v>1303</v>
      </c>
      <c r="B925">
        <v>2026</v>
      </c>
      <c r="C925" s="3">
        <v>39767</v>
      </c>
      <c r="D925" s="5" t="str">
        <f>duplicity[[#This Row],[r_fighter_id]]&amp;"/"&amp;duplicity[[#This Row],[b_fighter_id]]&amp;duplicity[[#This Row],[date]]</f>
        <v>1303/202639767</v>
      </c>
      <c r="E925">
        <f>COUNTIF(duplicity[duplicitní texty],duplicity[[#This Row],[duplicitní texty]])</f>
        <v>1</v>
      </c>
      <c r="K925" s="13">
        <v>667</v>
      </c>
      <c r="N925"/>
    </row>
    <row r="926" spans="1:14">
      <c r="A926">
        <v>2680</v>
      </c>
      <c r="B926">
        <v>1232</v>
      </c>
      <c r="C926" s="3">
        <v>39767</v>
      </c>
      <c r="D926" s="5" t="str">
        <f>duplicity[[#This Row],[r_fighter_id]]&amp;"/"&amp;duplicity[[#This Row],[b_fighter_id]]&amp;duplicity[[#This Row],[date]]</f>
        <v>2680/123239767</v>
      </c>
      <c r="E926">
        <f>COUNTIF(duplicity[duplicitní texty],duplicity[[#This Row],[duplicitní texty]])</f>
        <v>1</v>
      </c>
      <c r="K926" s="13">
        <v>552</v>
      </c>
      <c r="N926"/>
    </row>
    <row r="927" spans="1:14">
      <c r="A927">
        <v>301</v>
      </c>
      <c r="B927">
        <v>2718</v>
      </c>
      <c r="C927" s="3">
        <v>39767</v>
      </c>
      <c r="D927" s="5" t="str">
        <f>duplicity[[#This Row],[r_fighter_id]]&amp;"/"&amp;duplicity[[#This Row],[b_fighter_id]]&amp;duplicity[[#This Row],[date]]</f>
        <v>301/271839767</v>
      </c>
      <c r="E927">
        <f>COUNTIF(duplicity[duplicitní texty],duplicity[[#This Row],[duplicitní texty]])</f>
        <v>1</v>
      </c>
      <c r="K927" s="15">
        <v>2274</v>
      </c>
      <c r="N927"/>
    </row>
    <row r="928" spans="1:14">
      <c r="A928">
        <v>2113</v>
      </c>
      <c r="B928">
        <v>3495</v>
      </c>
      <c r="C928" s="3">
        <v>39792</v>
      </c>
      <c r="D928" s="5" t="str">
        <f>duplicity[[#This Row],[r_fighter_id]]&amp;"/"&amp;duplicity[[#This Row],[b_fighter_id]]&amp;duplicity[[#This Row],[date]]</f>
        <v>2113/349539792</v>
      </c>
      <c r="E928">
        <f>COUNTIF(duplicity[duplicitní texty],duplicity[[#This Row],[duplicitní texty]])</f>
        <v>1</v>
      </c>
      <c r="K928" s="15">
        <v>1803</v>
      </c>
      <c r="N928"/>
    </row>
    <row r="929" spans="1:14">
      <c r="A929">
        <v>1690</v>
      </c>
      <c r="B929">
        <v>3553</v>
      </c>
      <c r="C929" s="3">
        <v>39792</v>
      </c>
      <c r="D929" s="5" t="str">
        <f>duplicity[[#This Row],[r_fighter_id]]&amp;"/"&amp;duplicity[[#This Row],[b_fighter_id]]&amp;duplicity[[#This Row],[date]]</f>
        <v>1690/355339792</v>
      </c>
      <c r="E929">
        <f>COUNTIF(duplicity[duplicitní texty],duplicity[[#This Row],[duplicitní texty]])</f>
        <v>1</v>
      </c>
      <c r="K929" s="15">
        <v>3359</v>
      </c>
      <c r="N929"/>
    </row>
    <row r="930" spans="1:14">
      <c r="A930">
        <v>2884</v>
      </c>
      <c r="B930">
        <v>3505</v>
      </c>
      <c r="C930" s="3">
        <v>39792</v>
      </c>
      <c r="D930" s="5" t="str">
        <f>duplicity[[#This Row],[r_fighter_id]]&amp;"/"&amp;duplicity[[#This Row],[b_fighter_id]]&amp;duplicity[[#This Row],[date]]</f>
        <v>2884/350539792</v>
      </c>
      <c r="E930">
        <f>COUNTIF(duplicity[duplicitní texty],duplicity[[#This Row],[duplicitní texty]])</f>
        <v>1</v>
      </c>
      <c r="K930" s="13">
        <v>3299</v>
      </c>
      <c r="N930"/>
    </row>
    <row r="931" spans="1:14">
      <c r="A931">
        <v>3176</v>
      </c>
      <c r="B931">
        <v>1163</v>
      </c>
      <c r="C931" s="3">
        <v>39792</v>
      </c>
      <c r="D931" s="5" t="str">
        <f>duplicity[[#This Row],[r_fighter_id]]&amp;"/"&amp;duplicity[[#This Row],[b_fighter_id]]&amp;duplicity[[#This Row],[date]]</f>
        <v>3176/116339792</v>
      </c>
      <c r="E931">
        <f>COUNTIF(duplicity[duplicitní texty],duplicity[[#This Row],[duplicitní texty]])</f>
        <v>1</v>
      </c>
      <c r="K931" s="13">
        <v>1471</v>
      </c>
      <c r="N931"/>
    </row>
    <row r="932" spans="1:14">
      <c r="A932">
        <v>2027</v>
      </c>
      <c r="B932">
        <v>2825</v>
      </c>
      <c r="C932" s="3">
        <v>39792</v>
      </c>
      <c r="D932" s="5" t="str">
        <f>duplicity[[#This Row],[r_fighter_id]]&amp;"/"&amp;duplicity[[#This Row],[b_fighter_id]]&amp;duplicity[[#This Row],[date]]</f>
        <v>2027/282539792</v>
      </c>
      <c r="E932">
        <f>COUNTIF(duplicity[duplicitní texty],duplicity[[#This Row],[duplicitní texty]])</f>
        <v>1</v>
      </c>
      <c r="K932" s="15">
        <v>2804</v>
      </c>
      <c r="N932"/>
    </row>
    <row r="933" spans="1:14">
      <c r="A933">
        <v>650</v>
      </c>
      <c r="B933">
        <v>1864</v>
      </c>
      <c r="C933" s="3">
        <v>39792</v>
      </c>
      <c r="D933" s="5" t="str">
        <f>duplicity[[#This Row],[r_fighter_id]]&amp;"/"&amp;duplicity[[#This Row],[b_fighter_id]]&amp;duplicity[[#This Row],[date]]</f>
        <v>650/186439792</v>
      </c>
      <c r="E933">
        <f>COUNTIF(duplicity[duplicitní texty],duplicity[[#This Row],[duplicitní texty]])</f>
        <v>1</v>
      </c>
      <c r="K933" s="15">
        <v>3397</v>
      </c>
      <c r="N933"/>
    </row>
    <row r="934" spans="1:14">
      <c r="A934">
        <v>969</v>
      </c>
      <c r="B934">
        <v>935</v>
      </c>
      <c r="C934" s="3">
        <v>39792</v>
      </c>
      <c r="D934" s="5" t="str">
        <f>duplicity[[#This Row],[r_fighter_id]]&amp;"/"&amp;duplicity[[#This Row],[b_fighter_id]]&amp;duplicity[[#This Row],[date]]</f>
        <v>969/93539792</v>
      </c>
      <c r="E934">
        <f>COUNTIF(duplicity[duplicitní texty],duplicity[[#This Row],[duplicitní texty]])</f>
        <v>1</v>
      </c>
      <c r="K934" s="13">
        <v>1530</v>
      </c>
      <c r="N934"/>
    </row>
    <row r="935" spans="1:14">
      <c r="A935">
        <v>468</v>
      </c>
      <c r="B935">
        <v>29</v>
      </c>
      <c r="C935" s="3">
        <v>39792</v>
      </c>
      <c r="D935" s="5" t="str">
        <f>duplicity[[#This Row],[r_fighter_id]]&amp;"/"&amp;duplicity[[#This Row],[b_fighter_id]]&amp;duplicity[[#This Row],[date]]</f>
        <v>468/2939792</v>
      </c>
      <c r="E935">
        <f>COUNTIF(duplicity[duplicitní texty],duplicity[[#This Row],[duplicitní texty]])</f>
        <v>1</v>
      </c>
      <c r="K935" s="15">
        <v>3308</v>
      </c>
      <c r="N935"/>
    </row>
    <row r="936" spans="1:14">
      <c r="A936">
        <v>387</v>
      </c>
      <c r="B936">
        <v>2645</v>
      </c>
      <c r="C936" s="3">
        <v>39792</v>
      </c>
      <c r="D936" s="5" t="str">
        <f>duplicity[[#This Row],[r_fighter_id]]&amp;"/"&amp;duplicity[[#This Row],[b_fighter_id]]&amp;duplicity[[#This Row],[date]]</f>
        <v>387/264539792</v>
      </c>
      <c r="E936">
        <f>COUNTIF(duplicity[duplicitní texty],duplicity[[#This Row],[duplicitní texty]])</f>
        <v>1</v>
      </c>
      <c r="K936" s="15">
        <v>2769</v>
      </c>
      <c r="N936"/>
    </row>
    <row r="937" spans="1:14">
      <c r="A937">
        <v>1280</v>
      </c>
      <c r="B937">
        <v>1364</v>
      </c>
      <c r="C937" s="3">
        <v>39792</v>
      </c>
      <c r="D937" s="5" t="str">
        <f>duplicity[[#This Row],[r_fighter_id]]&amp;"/"&amp;duplicity[[#This Row],[b_fighter_id]]&amp;duplicity[[#This Row],[date]]</f>
        <v>1280/136439792</v>
      </c>
      <c r="E937">
        <f>COUNTIF(duplicity[duplicitní texty],duplicity[[#This Row],[duplicitní texty]])</f>
        <v>1</v>
      </c>
      <c r="K937" s="13">
        <v>2145</v>
      </c>
      <c r="N937"/>
    </row>
    <row r="938" spans="1:14">
      <c r="A938">
        <v>1533</v>
      </c>
      <c r="B938">
        <v>411</v>
      </c>
      <c r="C938" s="3">
        <v>39795</v>
      </c>
      <c r="D938" s="5" t="str">
        <f>duplicity[[#This Row],[r_fighter_id]]&amp;"/"&amp;duplicity[[#This Row],[b_fighter_id]]&amp;duplicity[[#This Row],[date]]</f>
        <v>1533/41139795</v>
      </c>
      <c r="E938">
        <f>COUNTIF(duplicity[duplicitní texty],duplicity[[#This Row],[duplicitní texty]])</f>
        <v>1</v>
      </c>
      <c r="K938" s="13">
        <v>1239</v>
      </c>
      <c r="N938"/>
    </row>
    <row r="939" spans="1:14">
      <c r="A939">
        <v>2291</v>
      </c>
      <c r="B939">
        <v>2756</v>
      </c>
      <c r="C939" s="3">
        <v>39795</v>
      </c>
      <c r="D939" s="5" t="str">
        <f>duplicity[[#This Row],[r_fighter_id]]&amp;"/"&amp;duplicity[[#This Row],[b_fighter_id]]&amp;duplicity[[#This Row],[date]]</f>
        <v>2291/275639795</v>
      </c>
      <c r="E939">
        <f>COUNTIF(duplicity[duplicitní texty],duplicity[[#This Row],[duplicitní texty]])</f>
        <v>1</v>
      </c>
      <c r="K939" s="15">
        <v>944</v>
      </c>
      <c r="N939"/>
    </row>
    <row r="940" spans="1:14">
      <c r="A940">
        <v>1757</v>
      </c>
      <c r="B940">
        <v>1657</v>
      </c>
      <c r="C940" s="3">
        <v>39795</v>
      </c>
      <c r="D940" s="5" t="str">
        <f>duplicity[[#This Row],[r_fighter_id]]&amp;"/"&amp;duplicity[[#This Row],[b_fighter_id]]&amp;duplicity[[#This Row],[date]]</f>
        <v>1757/165739795</v>
      </c>
      <c r="E940">
        <f>COUNTIF(duplicity[duplicitní texty],duplicity[[#This Row],[duplicitní texty]])</f>
        <v>1</v>
      </c>
      <c r="K940" s="13">
        <v>2349</v>
      </c>
      <c r="N940"/>
    </row>
    <row r="941" spans="1:14">
      <c r="A941">
        <v>1166</v>
      </c>
      <c r="B941">
        <v>1890</v>
      </c>
      <c r="C941" s="3">
        <v>39795</v>
      </c>
      <c r="D941" s="5" t="str">
        <f>duplicity[[#This Row],[r_fighter_id]]&amp;"/"&amp;duplicity[[#This Row],[b_fighter_id]]&amp;duplicity[[#This Row],[date]]</f>
        <v>1166/189039795</v>
      </c>
      <c r="E941">
        <f>COUNTIF(duplicity[duplicitní texty],duplicity[[#This Row],[duplicitní texty]])</f>
        <v>1</v>
      </c>
      <c r="K941" s="13">
        <v>3</v>
      </c>
      <c r="N941"/>
    </row>
    <row r="942" spans="1:14">
      <c r="A942">
        <v>3069</v>
      </c>
      <c r="B942">
        <v>2577</v>
      </c>
      <c r="C942" s="3">
        <v>39795</v>
      </c>
      <c r="D942" s="5" t="str">
        <f>duplicity[[#This Row],[r_fighter_id]]&amp;"/"&amp;duplicity[[#This Row],[b_fighter_id]]&amp;duplicity[[#This Row],[date]]</f>
        <v>3069/257739795</v>
      </c>
      <c r="E942">
        <f>COUNTIF(duplicity[duplicitní texty],duplicity[[#This Row],[duplicitní texty]])</f>
        <v>1</v>
      </c>
      <c r="K942" s="15">
        <v>244</v>
      </c>
      <c r="N942"/>
    </row>
    <row r="943" spans="1:14">
      <c r="A943">
        <v>380</v>
      </c>
      <c r="B943">
        <v>1596</v>
      </c>
      <c r="C943" s="3">
        <v>39795</v>
      </c>
      <c r="D943" s="5" t="str">
        <f>duplicity[[#This Row],[r_fighter_id]]&amp;"/"&amp;duplicity[[#This Row],[b_fighter_id]]&amp;duplicity[[#This Row],[date]]</f>
        <v>380/159639795</v>
      </c>
      <c r="E943">
        <f>COUNTIF(duplicity[duplicitní texty],duplicity[[#This Row],[duplicitní texty]])</f>
        <v>1</v>
      </c>
      <c r="K943" s="13">
        <v>2008</v>
      </c>
      <c r="N943"/>
    </row>
    <row r="944" spans="1:14">
      <c r="A944">
        <v>1965</v>
      </c>
      <c r="B944">
        <v>383</v>
      </c>
      <c r="C944" s="3">
        <v>39795</v>
      </c>
      <c r="D944" s="5" t="str">
        <f>duplicity[[#This Row],[r_fighter_id]]&amp;"/"&amp;duplicity[[#This Row],[b_fighter_id]]&amp;duplicity[[#This Row],[date]]</f>
        <v>1965/38339795</v>
      </c>
      <c r="E944">
        <f>COUNTIF(duplicity[duplicitní texty],duplicity[[#This Row],[duplicitní texty]])</f>
        <v>1</v>
      </c>
      <c r="K944" s="15">
        <v>968</v>
      </c>
      <c r="N944"/>
    </row>
    <row r="945" spans="1:14">
      <c r="A945">
        <v>741</v>
      </c>
      <c r="B945">
        <v>2553</v>
      </c>
      <c r="C945" s="3">
        <v>39795</v>
      </c>
      <c r="D945" s="5" t="str">
        <f>duplicity[[#This Row],[r_fighter_id]]&amp;"/"&amp;duplicity[[#This Row],[b_fighter_id]]&amp;duplicity[[#This Row],[date]]</f>
        <v>741/255339795</v>
      </c>
      <c r="E945">
        <f>COUNTIF(duplicity[duplicitní texty],duplicity[[#This Row],[duplicitní texty]])</f>
        <v>1</v>
      </c>
      <c r="K945" s="13">
        <v>620</v>
      </c>
      <c r="N945"/>
    </row>
    <row r="946" spans="1:14">
      <c r="A946">
        <v>1261</v>
      </c>
      <c r="B946">
        <v>109</v>
      </c>
      <c r="C946" s="3">
        <v>39809</v>
      </c>
      <c r="D946" s="5" t="str">
        <f>duplicity[[#This Row],[r_fighter_id]]&amp;"/"&amp;duplicity[[#This Row],[b_fighter_id]]&amp;duplicity[[#This Row],[date]]</f>
        <v>1261/10939809</v>
      </c>
      <c r="E946">
        <f>COUNTIF(duplicity[duplicitní texty],duplicity[[#This Row],[duplicitní texty]])</f>
        <v>1</v>
      </c>
      <c r="K946" s="15">
        <v>2729</v>
      </c>
      <c r="N946"/>
    </row>
    <row r="947" spans="1:14">
      <c r="A947">
        <v>1479</v>
      </c>
      <c r="B947">
        <v>2982</v>
      </c>
      <c r="C947" s="3">
        <v>39809</v>
      </c>
      <c r="D947" s="5" t="str">
        <f>duplicity[[#This Row],[r_fighter_id]]&amp;"/"&amp;duplicity[[#This Row],[b_fighter_id]]&amp;duplicity[[#This Row],[date]]</f>
        <v>1479/298239809</v>
      </c>
      <c r="E947">
        <f>COUNTIF(duplicity[duplicitní texty],duplicity[[#This Row],[duplicitní texty]])</f>
        <v>1</v>
      </c>
      <c r="K947" s="13">
        <v>3180</v>
      </c>
      <c r="N947"/>
    </row>
    <row r="948" spans="1:14">
      <c r="A948">
        <v>1682</v>
      </c>
      <c r="B948">
        <v>32</v>
      </c>
      <c r="C948" s="3">
        <v>39809</v>
      </c>
      <c r="D948" s="5" t="str">
        <f>duplicity[[#This Row],[r_fighter_id]]&amp;"/"&amp;duplicity[[#This Row],[b_fighter_id]]&amp;duplicity[[#This Row],[date]]</f>
        <v>1682/3239809</v>
      </c>
      <c r="E948">
        <f>COUNTIF(duplicity[duplicitní texty],duplicity[[#This Row],[duplicitní texty]])</f>
        <v>1</v>
      </c>
      <c r="K948" s="15">
        <v>1128</v>
      </c>
      <c r="N948"/>
    </row>
    <row r="949" spans="1:14">
      <c r="A949">
        <v>797</v>
      </c>
      <c r="B949">
        <v>1991</v>
      </c>
      <c r="C949" s="3">
        <v>39809</v>
      </c>
      <c r="D949" s="5" t="str">
        <f>duplicity[[#This Row],[r_fighter_id]]&amp;"/"&amp;duplicity[[#This Row],[b_fighter_id]]&amp;duplicity[[#This Row],[date]]</f>
        <v>797/199139809</v>
      </c>
      <c r="E949">
        <f>COUNTIF(duplicity[duplicitní texty],duplicity[[#This Row],[duplicitní texty]])</f>
        <v>1</v>
      </c>
      <c r="K949" s="13">
        <v>1323</v>
      </c>
      <c r="N949"/>
    </row>
    <row r="950" spans="1:14">
      <c r="A950">
        <v>222</v>
      </c>
      <c r="B950">
        <v>919</v>
      </c>
      <c r="C950" s="3">
        <v>39809</v>
      </c>
      <c r="D950" s="5" t="str">
        <f>duplicity[[#This Row],[r_fighter_id]]&amp;"/"&amp;duplicity[[#This Row],[b_fighter_id]]&amp;duplicity[[#This Row],[date]]</f>
        <v>222/91939809</v>
      </c>
      <c r="E950">
        <f>COUNTIF(duplicity[duplicitní texty],duplicity[[#This Row],[duplicitní texty]])</f>
        <v>1</v>
      </c>
      <c r="K950" s="13">
        <v>1067</v>
      </c>
      <c r="N950"/>
    </row>
    <row r="951" spans="1:14">
      <c r="A951">
        <v>2369</v>
      </c>
      <c r="B951">
        <v>1842</v>
      </c>
      <c r="C951" s="3">
        <v>39809</v>
      </c>
      <c r="D951" s="5" t="str">
        <f>duplicity[[#This Row],[r_fighter_id]]&amp;"/"&amp;duplicity[[#This Row],[b_fighter_id]]&amp;duplicity[[#This Row],[date]]</f>
        <v>2369/184239809</v>
      </c>
      <c r="E951">
        <f>COUNTIF(duplicity[duplicitní texty],duplicity[[#This Row],[duplicitní texty]])</f>
        <v>1</v>
      </c>
      <c r="K951" s="15">
        <v>2189</v>
      </c>
      <c r="N951"/>
    </row>
    <row r="952" spans="1:14">
      <c r="A952">
        <v>290</v>
      </c>
      <c r="B952">
        <v>551</v>
      </c>
      <c r="C952" s="3">
        <v>39809</v>
      </c>
      <c r="D952" s="5" t="str">
        <f>duplicity[[#This Row],[r_fighter_id]]&amp;"/"&amp;duplicity[[#This Row],[b_fighter_id]]&amp;duplicity[[#This Row],[date]]</f>
        <v>290/55139809</v>
      </c>
      <c r="E952">
        <f>COUNTIF(duplicity[duplicitní texty],duplicity[[#This Row],[duplicitní texty]])</f>
        <v>1</v>
      </c>
      <c r="K952" s="15">
        <v>1123</v>
      </c>
      <c r="N952"/>
    </row>
    <row r="953" spans="1:14">
      <c r="A953">
        <v>1272</v>
      </c>
      <c r="B953">
        <v>3456</v>
      </c>
      <c r="C953" s="3">
        <v>39809</v>
      </c>
      <c r="D953" s="5" t="str">
        <f>duplicity[[#This Row],[r_fighter_id]]&amp;"/"&amp;duplicity[[#This Row],[b_fighter_id]]&amp;duplicity[[#This Row],[date]]</f>
        <v>1272/345639809</v>
      </c>
      <c r="E953">
        <f>COUNTIF(duplicity[duplicitní texty],duplicity[[#This Row],[duplicitní texty]])</f>
        <v>1</v>
      </c>
      <c r="K953" s="13">
        <v>369</v>
      </c>
      <c r="N953"/>
    </row>
    <row r="954" spans="1:14">
      <c r="A954">
        <v>1588</v>
      </c>
      <c r="B954">
        <v>216</v>
      </c>
      <c r="C954" s="3">
        <v>39830</v>
      </c>
      <c r="D954" s="5" t="str">
        <f>duplicity[[#This Row],[r_fighter_id]]&amp;"/"&amp;duplicity[[#This Row],[b_fighter_id]]&amp;duplicity[[#This Row],[date]]</f>
        <v>1588/21639830</v>
      </c>
      <c r="E954">
        <f>COUNTIF(duplicity[duplicitní texty],duplicity[[#This Row],[duplicitní texty]])</f>
        <v>1</v>
      </c>
      <c r="K954" s="15">
        <v>555</v>
      </c>
      <c r="N954"/>
    </row>
    <row r="955" spans="1:14">
      <c r="A955">
        <v>3018</v>
      </c>
      <c r="B955">
        <v>2156</v>
      </c>
      <c r="C955" s="3">
        <v>39830</v>
      </c>
      <c r="D955" s="5" t="str">
        <f>duplicity[[#This Row],[r_fighter_id]]&amp;"/"&amp;duplicity[[#This Row],[b_fighter_id]]&amp;duplicity[[#This Row],[date]]</f>
        <v>3018/215639830</v>
      </c>
      <c r="E955">
        <f>COUNTIF(duplicity[duplicitní texty],duplicity[[#This Row],[duplicitní texty]])</f>
        <v>1</v>
      </c>
      <c r="K955" s="13">
        <v>1904</v>
      </c>
      <c r="N955"/>
    </row>
    <row r="956" spans="1:14">
      <c r="A956">
        <v>1294</v>
      </c>
      <c r="B956">
        <v>859</v>
      </c>
      <c r="C956" s="3">
        <v>39830</v>
      </c>
      <c r="D956" s="5" t="str">
        <f>duplicity[[#This Row],[r_fighter_id]]&amp;"/"&amp;duplicity[[#This Row],[b_fighter_id]]&amp;duplicity[[#This Row],[date]]</f>
        <v>1294/85939830</v>
      </c>
      <c r="E956">
        <f>COUNTIF(duplicity[duplicitní texty],duplicity[[#This Row],[duplicitní texty]])</f>
        <v>1</v>
      </c>
      <c r="K956" s="15">
        <v>1140</v>
      </c>
      <c r="N956"/>
    </row>
    <row r="957" spans="1:14">
      <c r="A957">
        <v>1320</v>
      </c>
      <c r="B957">
        <v>1006</v>
      </c>
      <c r="C957" s="3">
        <v>39830</v>
      </c>
      <c r="D957" s="5" t="str">
        <f>duplicity[[#This Row],[r_fighter_id]]&amp;"/"&amp;duplicity[[#This Row],[b_fighter_id]]&amp;duplicity[[#This Row],[date]]</f>
        <v>1320/100639830</v>
      </c>
      <c r="E957">
        <f>COUNTIF(duplicity[duplicitní texty],duplicity[[#This Row],[duplicitní texty]])</f>
        <v>1</v>
      </c>
      <c r="K957" s="13">
        <v>2778</v>
      </c>
      <c r="N957"/>
    </row>
    <row r="958" spans="1:14">
      <c r="A958">
        <v>241</v>
      </c>
      <c r="B958">
        <v>1594</v>
      </c>
      <c r="C958" s="3">
        <v>39830</v>
      </c>
      <c r="D958" s="5" t="str">
        <f>duplicity[[#This Row],[r_fighter_id]]&amp;"/"&amp;duplicity[[#This Row],[b_fighter_id]]&amp;duplicity[[#This Row],[date]]</f>
        <v>241/159439830</v>
      </c>
      <c r="E958">
        <f>COUNTIF(duplicity[duplicitní texty],duplicity[[#This Row],[duplicitní texty]])</f>
        <v>1</v>
      </c>
      <c r="K958" s="13">
        <v>2234</v>
      </c>
      <c r="N958"/>
    </row>
    <row r="959" spans="1:14">
      <c r="A959">
        <v>2434</v>
      </c>
      <c r="B959">
        <v>1399</v>
      </c>
      <c r="C959" s="3">
        <v>39830</v>
      </c>
      <c r="D959" s="5" t="str">
        <f>duplicity[[#This Row],[r_fighter_id]]&amp;"/"&amp;duplicity[[#This Row],[b_fighter_id]]&amp;duplicity[[#This Row],[date]]</f>
        <v>2434/139939830</v>
      </c>
      <c r="E959">
        <f>COUNTIF(duplicity[duplicitní texty],duplicity[[#This Row],[duplicitní texty]])</f>
        <v>1</v>
      </c>
      <c r="K959" s="15">
        <v>3335</v>
      </c>
      <c r="N959"/>
    </row>
    <row r="960" spans="1:14">
      <c r="A960">
        <v>820</v>
      </c>
      <c r="B960">
        <v>2933</v>
      </c>
      <c r="C960" s="3">
        <v>39830</v>
      </c>
      <c r="D960" s="5" t="str">
        <f>duplicity[[#This Row],[r_fighter_id]]&amp;"/"&amp;duplicity[[#This Row],[b_fighter_id]]&amp;duplicity[[#This Row],[date]]</f>
        <v>820/293339830</v>
      </c>
      <c r="E960">
        <f>COUNTIF(duplicity[duplicitní texty],duplicity[[#This Row],[duplicitní texty]])</f>
        <v>1</v>
      </c>
      <c r="K960" s="15">
        <v>870</v>
      </c>
      <c r="N960"/>
    </row>
    <row r="961" spans="1:14">
      <c r="A961">
        <v>2891</v>
      </c>
      <c r="B961">
        <v>2079</v>
      </c>
      <c r="C961" s="3">
        <v>39830</v>
      </c>
      <c r="D961" s="5" t="str">
        <f>duplicity[[#This Row],[r_fighter_id]]&amp;"/"&amp;duplicity[[#This Row],[b_fighter_id]]&amp;duplicity[[#This Row],[date]]</f>
        <v>2891/207939830</v>
      </c>
      <c r="E961">
        <f>COUNTIF(duplicity[duplicitní texty],duplicity[[#This Row],[duplicitní texty]])</f>
        <v>1</v>
      </c>
      <c r="K961" s="13">
        <v>2947</v>
      </c>
      <c r="N961"/>
    </row>
    <row r="962" spans="1:14">
      <c r="A962">
        <v>2783</v>
      </c>
      <c r="B962">
        <v>590</v>
      </c>
      <c r="C962" s="3">
        <v>39830</v>
      </c>
      <c r="D962" s="5" t="str">
        <f>duplicity[[#This Row],[r_fighter_id]]&amp;"/"&amp;duplicity[[#This Row],[b_fighter_id]]&amp;duplicity[[#This Row],[date]]</f>
        <v>2783/59039830</v>
      </c>
      <c r="E962">
        <f>COUNTIF(duplicity[duplicitní texty],duplicity[[#This Row],[duplicitní texty]])</f>
        <v>1</v>
      </c>
      <c r="K962" s="15">
        <v>3473</v>
      </c>
      <c r="N962"/>
    </row>
    <row r="963" spans="1:14">
      <c r="A963">
        <v>706</v>
      </c>
      <c r="B963">
        <v>1887</v>
      </c>
      <c r="C963" s="3">
        <v>39830</v>
      </c>
      <c r="D963" s="5" t="str">
        <f>duplicity[[#This Row],[r_fighter_id]]&amp;"/"&amp;duplicity[[#This Row],[b_fighter_id]]&amp;duplicity[[#This Row],[date]]</f>
        <v>706/188739830</v>
      </c>
      <c r="E963">
        <f>COUNTIF(duplicity[duplicitní texty],duplicity[[#This Row],[duplicitní texty]])</f>
        <v>1</v>
      </c>
      <c r="K963" s="15">
        <v>276</v>
      </c>
      <c r="N963"/>
    </row>
    <row r="964" spans="1:14">
      <c r="A964">
        <v>1545</v>
      </c>
      <c r="B964">
        <v>318</v>
      </c>
      <c r="C964" s="3">
        <v>39844</v>
      </c>
      <c r="D964" s="5" t="str">
        <f>duplicity[[#This Row],[r_fighter_id]]&amp;"/"&amp;duplicity[[#This Row],[b_fighter_id]]&amp;duplicity[[#This Row],[date]]</f>
        <v>1545/31839844</v>
      </c>
      <c r="E964">
        <f>COUNTIF(duplicity[duplicitní texty],duplicity[[#This Row],[duplicitní texty]])</f>
        <v>1</v>
      </c>
      <c r="K964" s="15">
        <v>8</v>
      </c>
      <c r="N964"/>
    </row>
    <row r="965" spans="1:14">
      <c r="A965">
        <v>1226</v>
      </c>
      <c r="B965">
        <v>770</v>
      </c>
      <c r="C965" s="3">
        <v>39844</v>
      </c>
      <c r="D965" s="5" t="str">
        <f>duplicity[[#This Row],[r_fighter_id]]&amp;"/"&amp;duplicity[[#This Row],[b_fighter_id]]&amp;duplicity[[#This Row],[date]]</f>
        <v>1226/77039844</v>
      </c>
      <c r="E965">
        <f>COUNTIF(duplicity[duplicitní texty],duplicity[[#This Row],[duplicitní texty]])</f>
        <v>1</v>
      </c>
      <c r="K965" s="15">
        <v>12</v>
      </c>
      <c r="N965"/>
    </row>
    <row r="966" spans="1:14">
      <c r="A966">
        <v>3097</v>
      </c>
      <c r="B966">
        <v>2485</v>
      </c>
      <c r="C966" s="3">
        <v>39844</v>
      </c>
      <c r="D966" s="5" t="str">
        <f>duplicity[[#This Row],[r_fighter_id]]&amp;"/"&amp;duplicity[[#This Row],[b_fighter_id]]&amp;duplicity[[#This Row],[date]]</f>
        <v>3097/248539844</v>
      </c>
      <c r="E966">
        <f>COUNTIF(duplicity[duplicitní texty],duplicity[[#This Row],[duplicitní texty]])</f>
        <v>1</v>
      </c>
      <c r="K966" s="13">
        <v>1343</v>
      </c>
      <c r="N966"/>
    </row>
    <row r="967" spans="1:14">
      <c r="A967">
        <v>982</v>
      </c>
      <c r="B967">
        <v>1138</v>
      </c>
      <c r="C967" s="3">
        <v>39844</v>
      </c>
      <c r="D967" s="5" t="str">
        <f>duplicity[[#This Row],[r_fighter_id]]&amp;"/"&amp;duplicity[[#This Row],[b_fighter_id]]&amp;duplicity[[#This Row],[date]]</f>
        <v>982/113839844</v>
      </c>
      <c r="E967">
        <f>COUNTIF(duplicity[duplicitní texty],duplicity[[#This Row],[duplicitní texty]])</f>
        <v>1</v>
      </c>
      <c r="K967" s="13">
        <v>1260</v>
      </c>
      <c r="N967"/>
    </row>
    <row r="968" spans="1:14">
      <c r="A968">
        <v>3209</v>
      </c>
      <c r="B968">
        <v>1063</v>
      </c>
      <c r="C968" s="3">
        <v>39844</v>
      </c>
      <c r="D968" s="5" t="str">
        <f>duplicity[[#This Row],[r_fighter_id]]&amp;"/"&amp;duplicity[[#This Row],[b_fighter_id]]&amp;duplicity[[#This Row],[date]]</f>
        <v>3209/106339844</v>
      </c>
      <c r="E968">
        <f>COUNTIF(duplicity[duplicitní texty],duplicity[[#This Row],[duplicitní texty]])</f>
        <v>1</v>
      </c>
      <c r="K968" s="15">
        <v>1559</v>
      </c>
      <c r="N968"/>
    </row>
    <row r="969" spans="1:14">
      <c r="A969">
        <v>1409</v>
      </c>
      <c r="B969">
        <v>3491</v>
      </c>
      <c r="C969" s="3">
        <v>39844</v>
      </c>
      <c r="D969" s="5" t="str">
        <f>duplicity[[#This Row],[r_fighter_id]]&amp;"/"&amp;duplicity[[#This Row],[b_fighter_id]]&amp;duplicity[[#This Row],[date]]</f>
        <v>1409/349139844</v>
      </c>
      <c r="E969">
        <f>COUNTIF(duplicity[duplicitní texty],duplicity[[#This Row],[duplicitní texty]])</f>
        <v>1</v>
      </c>
      <c r="K969" s="13">
        <v>1916</v>
      </c>
      <c r="N969"/>
    </row>
    <row r="970" spans="1:14">
      <c r="A970">
        <v>646</v>
      </c>
      <c r="B970">
        <v>139</v>
      </c>
      <c r="C970" s="3">
        <v>39844</v>
      </c>
      <c r="D970" s="5" t="str">
        <f>duplicity[[#This Row],[r_fighter_id]]&amp;"/"&amp;duplicity[[#This Row],[b_fighter_id]]&amp;duplicity[[#This Row],[date]]</f>
        <v>646/13939844</v>
      </c>
      <c r="E970">
        <f>COUNTIF(duplicity[duplicitní texty],duplicity[[#This Row],[duplicitní texty]])</f>
        <v>1</v>
      </c>
      <c r="K970" s="15">
        <v>2513</v>
      </c>
      <c r="N970"/>
    </row>
    <row r="971" spans="1:14">
      <c r="A971">
        <v>1898</v>
      </c>
      <c r="B971">
        <v>2977</v>
      </c>
      <c r="C971" s="3">
        <v>39844</v>
      </c>
      <c r="D971" s="5" t="str">
        <f>duplicity[[#This Row],[r_fighter_id]]&amp;"/"&amp;duplicity[[#This Row],[b_fighter_id]]&amp;duplicity[[#This Row],[date]]</f>
        <v>1898/297739844</v>
      </c>
      <c r="E971">
        <f>COUNTIF(duplicity[duplicitní texty],duplicity[[#This Row],[duplicitní texty]])</f>
        <v>1</v>
      </c>
      <c r="K971" s="13">
        <v>1328</v>
      </c>
      <c r="N971"/>
    </row>
    <row r="972" spans="1:14">
      <c r="A972">
        <v>2349</v>
      </c>
      <c r="B972">
        <v>3454</v>
      </c>
      <c r="C972" s="3">
        <v>39844</v>
      </c>
      <c r="D972" s="5" t="str">
        <f>duplicity[[#This Row],[r_fighter_id]]&amp;"/"&amp;duplicity[[#This Row],[b_fighter_id]]&amp;duplicity[[#This Row],[date]]</f>
        <v>2349/345439844</v>
      </c>
      <c r="E972">
        <f>COUNTIF(duplicity[duplicitní texty],duplicity[[#This Row],[duplicitní texty]])</f>
        <v>1</v>
      </c>
      <c r="K972" s="13">
        <v>1272</v>
      </c>
      <c r="N972"/>
    </row>
    <row r="973" spans="1:14">
      <c r="A973">
        <v>1533</v>
      </c>
      <c r="B973">
        <v>969</v>
      </c>
      <c r="C973" s="3">
        <v>39851</v>
      </c>
      <c r="D973" s="5" t="str">
        <f>duplicity[[#This Row],[r_fighter_id]]&amp;"/"&amp;duplicity[[#This Row],[b_fighter_id]]&amp;duplicity[[#This Row],[date]]</f>
        <v>1533/96939851</v>
      </c>
      <c r="E973">
        <f>COUNTIF(duplicity[duplicitní texty],duplicity[[#This Row],[duplicitní texty]])</f>
        <v>1</v>
      </c>
      <c r="K973" s="15">
        <v>2789</v>
      </c>
      <c r="N973"/>
    </row>
    <row r="974" spans="1:14">
      <c r="A974">
        <v>3359</v>
      </c>
      <c r="B974">
        <v>3130</v>
      </c>
      <c r="C974" s="3">
        <v>39851</v>
      </c>
      <c r="D974" s="5" t="str">
        <f>duplicity[[#This Row],[r_fighter_id]]&amp;"/"&amp;duplicity[[#This Row],[b_fighter_id]]&amp;duplicity[[#This Row],[date]]</f>
        <v>3359/313039851</v>
      </c>
      <c r="E974">
        <f>COUNTIF(duplicity[duplicitní texty],duplicity[[#This Row],[duplicitní texty]])</f>
        <v>1</v>
      </c>
      <c r="K974" s="13">
        <v>3025</v>
      </c>
      <c r="N974"/>
    </row>
    <row r="975" spans="1:14">
      <c r="A975">
        <v>2290</v>
      </c>
      <c r="B975">
        <v>697</v>
      </c>
      <c r="C975" s="3">
        <v>39851</v>
      </c>
      <c r="D975" s="5" t="str">
        <f>duplicity[[#This Row],[r_fighter_id]]&amp;"/"&amp;duplicity[[#This Row],[b_fighter_id]]&amp;duplicity[[#This Row],[date]]</f>
        <v>2290/69739851</v>
      </c>
      <c r="E975">
        <f>COUNTIF(duplicity[duplicitní texty],duplicity[[#This Row],[duplicitní texty]])</f>
        <v>1</v>
      </c>
      <c r="K975" s="13">
        <v>1677</v>
      </c>
      <c r="N975"/>
    </row>
    <row r="976" spans="1:14">
      <c r="A976">
        <v>3250</v>
      </c>
      <c r="B976">
        <v>571</v>
      </c>
      <c r="C976" s="3">
        <v>39851</v>
      </c>
      <c r="D976" s="5" t="str">
        <f>duplicity[[#This Row],[r_fighter_id]]&amp;"/"&amp;duplicity[[#This Row],[b_fighter_id]]&amp;duplicity[[#This Row],[date]]</f>
        <v>3250/57139851</v>
      </c>
      <c r="E976">
        <f>COUNTIF(duplicity[duplicitní texty],duplicity[[#This Row],[duplicitní texty]])</f>
        <v>1</v>
      </c>
      <c r="K976" s="15">
        <v>2057</v>
      </c>
      <c r="N976"/>
    </row>
    <row r="977" spans="1:14">
      <c r="A977">
        <v>1753</v>
      </c>
      <c r="B977">
        <v>3120</v>
      </c>
      <c r="C977" s="3">
        <v>39851</v>
      </c>
      <c r="D977" s="5" t="str">
        <f>duplicity[[#This Row],[r_fighter_id]]&amp;"/"&amp;duplicity[[#This Row],[b_fighter_id]]&amp;duplicity[[#This Row],[date]]</f>
        <v>1753/312039851</v>
      </c>
      <c r="E977">
        <f>COUNTIF(duplicity[duplicitní texty],duplicity[[#This Row],[duplicitní texty]])</f>
        <v>1</v>
      </c>
      <c r="K977" s="13">
        <v>2024</v>
      </c>
      <c r="N977"/>
    </row>
    <row r="978" spans="1:14">
      <c r="A978">
        <v>2480</v>
      </c>
      <c r="B978">
        <v>882</v>
      </c>
      <c r="C978" s="3">
        <v>39851</v>
      </c>
      <c r="D978" s="5" t="str">
        <f>duplicity[[#This Row],[r_fighter_id]]&amp;"/"&amp;duplicity[[#This Row],[b_fighter_id]]&amp;duplicity[[#This Row],[date]]</f>
        <v>2480/88239851</v>
      </c>
      <c r="E978">
        <f>COUNTIF(duplicity[duplicitní texty],duplicity[[#This Row],[duplicitní texty]])</f>
        <v>1</v>
      </c>
      <c r="K978" s="13">
        <v>249</v>
      </c>
      <c r="N978"/>
    </row>
    <row r="979" spans="1:14">
      <c r="A979">
        <v>2677</v>
      </c>
      <c r="B979">
        <v>387</v>
      </c>
      <c r="C979" s="3">
        <v>39851</v>
      </c>
      <c r="D979" s="5" t="str">
        <f>duplicity[[#This Row],[r_fighter_id]]&amp;"/"&amp;duplicity[[#This Row],[b_fighter_id]]&amp;duplicity[[#This Row],[date]]</f>
        <v>2677/38739851</v>
      </c>
      <c r="E979">
        <f>COUNTIF(duplicity[duplicitní texty],duplicity[[#This Row],[duplicitní texty]])</f>
        <v>1</v>
      </c>
      <c r="K979" s="15">
        <v>720</v>
      </c>
      <c r="N979"/>
    </row>
    <row r="980" spans="1:14">
      <c r="A980">
        <v>513</v>
      </c>
      <c r="B980">
        <v>812</v>
      </c>
      <c r="C980" s="3">
        <v>39851</v>
      </c>
      <c r="D980" s="5" t="str">
        <f>duplicity[[#This Row],[r_fighter_id]]&amp;"/"&amp;duplicity[[#This Row],[b_fighter_id]]&amp;duplicity[[#This Row],[date]]</f>
        <v>513/81239851</v>
      </c>
      <c r="E980">
        <f>COUNTIF(duplicity[duplicitní texty],duplicity[[#This Row],[duplicitní texty]])</f>
        <v>1</v>
      </c>
      <c r="K980" s="13">
        <v>942</v>
      </c>
      <c r="N980"/>
    </row>
    <row r="981" spans="1:14">
      <c r="A981">
        <v>3353</v>
      </c>
      <c r="B981">
        <v>1203</v>
      </c>
      <c r="C981" s="3">
        <v>39851</v>
      </c>
      <c r="D981" s="5" t="str">
        <f>duplicity[[#This Row],[r_fighter_id]]&amp;"/"&amp;duplicity[[#This Row],[b_fighter_id]]&amp;duplicity[[#This Row],[date]]</f>
        <v>3353/120339851</v>
      </c>
      <c r="E981">
        <f>COUNTIF(duplicity[duplicitní texty],duplicity[[#This Row],[duplicitní texty]])</f>
        <v>1</v>
      </c>
      <c r="K981" s="15">
        <v>723</v>
      </c>
      <c r="N981"/>
    </row>
    <row r="982" spans="1:14">
      <c r="A982">
        <v>2108</v>
      </c>
      <c r="B982">
        <v>2762</v>
      </c>
      <c r="C982" s="3">
        <v>39851</v>
      </c>
      <c r="D982" s="5" t="str">
        <f>duplicity[[#This Row],[r_fighter_id]]&amp;"/"&amp;duplicity[[#This Row],[b_fighter_id]]&amp;duplicity[[#This Row],[date]]</f>
        <v>2108/276239851</v>
      </c>
      <c r="E982">
        <f>COUNTIF(duplicity[duplicitní texty],duplicity[[#This Row],[duplicitní texty]])</f>
        <v>1</v>
      </c>
      <c r="K982" s="13">
        <v>504</v>
      </c>
      <c r="N982"/>
    </row>
    <row r="983" spans="1:14">
      <c r="A983">
        <v>1928</v>
      </c>
      <c r="B983">
        <v>3056</v>
      </c>
      <c r="C983" s="3">
        <v>39865</v>
      </c>
      <c r="D983" s="5" t="str">
        <f>duplicity[[#This Row],[r_fighter_id]]&amp;"/"&amp;duplicity[[#This Row],[b_fighter_id]]&amp;duplicity[[#This Row],[date]]</f>
        <v>1928/305639865</v>
      </c>
      <c r="E983">
        <f>COUNTIF(duplicity[duplicitní texty],duplicity[[#This Row],[duplicitní texty]])</f>
        <v>1</v>
      </c>
      <c r="K983" s="15">
        <v>1634</v>
      </c>
      <c r="N983"/>
    </row>
    <row r="984" spans="1:14">
      <c r="A984">
        <v>807</v>
      </c>
      <c r="B984">
        <v>3152</v>
      </c>
      <c r="C984" s="3">
        <v>39865</v>
      </c>
      <c r="D984" s="5" t="str">
        <f>duplicity[[#This Row],[r_fighter_id]]&amp;"/"&amp;duplicity[[#This Row],[b_fighter_id]]&amp;duplicity[[#This Row],[date]]</f>
        <v>807/315239865</v>
      </c>
      <c r="E984">
        <f>COUNTIF(duplicity[duplicitní texty],duplicity[[#This Row],[duplicitní texty]])</f>
        <v>1</v>
      </c>
      <c r="K984" s="15">
        <v>1428</v>
      </c>
      <c r="N984"/>
    </row>
    <row r="985" spans="1:14">
      <c r="A985">
        <v>2829</v>
      </c>
      <c r="B985">
        <v>3121</v>
      </c>
      <c r="C985" s="3">
        <v>39865</v>
      </c>
      <c r="D985" s="5" t="str">
        <f>duplicity[[#This Row],[r_fighter_id]]&amp;"/"&amp;duplicity[[#This Row],[b_fighter_id]]&amp;duplicity[[#This Row],[date]]</f>
        <v>2829/312139865</v>
      </c>
      <c r="E985">
        <f>COUNTIF(duplicity[duplicitní texty],duplicity[[#This Row],[duplicitní texty]])</f>
        <v>1</v>
      </c>
      <c r="K985" s="15">
        <v>299</v>
      </c>
      <c r="N985"/>
    </row>
    <row r="986" spans="1:14">
      <c r="A986">
        <v>839</v>
      </c>
      <c r="B986">
        <v>868</v>
      </c>
      <c r="C986" s="3">
        <v>39865</v>
      </c>
      <c r="D986" s="5" t="str">
        <f>duplicity[[#This Row],[r_fighter_id]]&amp;"/"&amp;duplicity[[#This Row],[b_fighter_id]]&amp;duplicity[[#This Row],[date]]</f>
        <v>839/86839865</v>
      </c>
      <c r="E986">
        <f>COUNTIF(duplicity[duplicitní texty],duplicity[[#This Row],[duplicitní texty]])</f>
        <v>1</v>
      </c>
      <c r="K986" s="15">
        <v>1154</v>
      </c>
      <c r="N986"/>
    </row>
    <row r="987" spans="1:14">
      <c r="A987">
        <v>1958</v>
      </c>
      <c r="B987">
        <v>1166</v>
      </c>
      <c r="C987" s="3">
        <v>39865</v>
      </c>
      <c r="D987" s="5" t="str">
        <f>duplicity[[#This Row],[r_fighter_id]]&amp;"/"&amp;duplicity[[#This Row],[b_fighter_id]]&amp;duplicity[[#This Row],[date]]</f>
        <v>1958/116639865</v>
      </c>
      <c r="E987">
        <f>COUNTIF(duplicity[duplicitní texty],duplicity[[#This Row],[duplicitní texty]])</f>
        <v>1</v>
      </c>
      <c r="K987" s="13">
        <v>1749</v>
      </c>
      <c r="N987"/>
    </row>
    <row r="988" spans="1:14">
      <c r="A988">
        <v>1273</v>
      </c>
      <c r="B988">
        <v>1955</v>
      </c>
      <c r="C988" s="3">
        <v>39865</v>
      </c>
      <c r="D988" s="5" t="str">
        <f>duplicity[[#This Row],[r_fighter_id]]&amp;"/"&amp;duplicity[[#This Row],[b_fighter_id]]&amp;duplicity[[#This Row],[date]]</f>
        <v>1273/195539865</v>
      </c>
      <c r="E988">
        <f>COUNTIF(duplicity[duplicitní texty],duplicity[[#This Row],[duplicitní texty]])</f>
        <v>1</v>
      </c>
      <c r="K988" s="15">
        <v>3482</v>
      </c>
      <c r="N988"/>
    </row>
    <row r="989" spans="1:14">
      <c r="A989">
        <v>3241</v>
      </c>
      <c r="B989">
        <v>1690</v>
      </c>
      <c r="C989" s="3">
        <v>39865</v>
      </c>
      <c r="D989" s="5" t="str">
        <f>duplicity[[#This Row],[r_fighter_id]]&amp;"/"&amp;duplicity[[#This Row],[b_fighter_id]]&amp;duplicity[[#This Row],[date]]</f>
        <v>3241/169039865</v>
      </c>
      <c r="E989">
        <f>COUNTIF(duplicity[duplicitní texty],duplicity[[#This Row],[duplicitní texty]])</f>
        <v>1</v>
      </c>
      <c r="K989" s="15">
        <v>222</v>
      </c>
      <c r="N989"/>
    </row>
    <row r="990" spans="1:14">
      <c r="A990">
        <v>912</v>
      </c>
      <c r="B990">
        <v>575</v>
      </c>
      <c r="C990" s="3">
        <v>39865</v>
      </c>
      <c r="D990" s="5" t="str">
        <f>duplicity[[#This Row],[r_fighter_id]]&amp;"/"&amp;duplicity[[#This Row],[b_fighter_id]]&amp;duplicity[[#This Row],[date]]</f>
        <v>912/57539865</v>
      </c>
      <c r="E990">
        <f>COUNTIF(duplicity[duplicitní texty],duplicity[[#This Row],[duplicitní texty]])</f>
        <v>1</v>
      </c>
      <c r="K990" s="13">
        <v>3436</v>
      </c>
      <c r="N990"/>
    </row>
    <row r="991" spans="1:14">
      <c r="A991">
        <v>1624</v>
      </c>
      <c r="B991">
        <v>1942</v>
      </c>
      <c r="C991" s="3">
        <v>39865</v>
      </c>
      <c r="D991" s="5" t="str">
        <f>duplicity[[#This Row],[r_fighter_id]]&amp;"/"&amp;duplicity[[#This Row],[b_fighter_id]]&amp;duplicity[[#This Row],[date]]</f>
        <v>1624/194239865</v>
      </c>
      <c r="E991">
        <f>COUNTIF(duplicity[duplicitní texty],duplicity[[#This Row],[duplicitní texty]])</f>
        <v>1</v>
      </c>
      <c r="K991" s="15">
        <v>1037</v>
      </c>
      <c r="N991"/>
    </row>
    <row r="992" spans="1:14">
      <c r="A992">
        <v>555</v>
      </c>
      <c r="B992">
        <v>1215</v>
      </c>
      <c r="C992" s="3">
        <v>39865</v>
      </c>
      <c r="D992" s="5" t="str">
        <f>duplicity[[#This Row],[r_fighter_id]]&amp;"/"&amp;duplicity[[#This Row],[b_fighter_id]]&amp;duplicity[[#This Row],[date]]</f>
        <v>555/121539865</v>
      </c>
      <c r="E992">
        <f>COUNTIF(duplicity[duplicitní texty],duplicity[[#This Row],[duplicitní texty]])</f>
        <v>1</v>
      </c>
      <c r="K992" s="13">
        <v>2327</v>
      </c>
      <c r="N992"/>
    </row>
    <row r="993" spans="1:14">
      <c r="A993">
        <v>1214</v>
      </c>
      <c r="B993">
        <v>717</v>
      </c>
      <c r="C993" s="3">
        <v>39879</v>
      </c>
      <c r="D993" s="5" t="str">
        <f>duplicity[[#This Row],[r_fighter_id]]&amp;"/"&amp;duplicity[[#This Row],[b_fighter_id]]&amp;duplicity[[#This Row],[date]]</f>
        <v>1214/71739879</v>
      </c>
      <c r="E993">
        <f>COUNTIF(duplicity[duplicitní texty],duplicity[[#This Row],[duplicitní texty]])</f>
        <v>1</v>
      </c>
      <c r="K993" s="13">
        <v>703</v>
      </c>
      <c r="N993"/>
    </row>
    <row r="994" spans="1:14">
      <c r="A994">
        <v>3364</v>
      </c>
      <c r="B994">
        <v>2462</v>
      </c>
      <c r="C994" s="3">
        <v>39879</v>
      </c>
      <c r="D994" s="5" t="str">
        <f>duplicity[[#This Row],[r_fighter_id]]&amp;"/"&amp;duplicity[[#This Row],[b_fighter_id]]&amp;duplicity[[#This Row],[date]]</f>
        <v>3364/246239879</v>
      </c>
      <c r="E994">
        <f>COUNTIF(duplicity[duplicitní texty],duplicity[[#This Row],[duplicitní texty]])</f>
        <v>1</v>
      </c>
      <c r="K994" s="15">
        <v>1719</v>
      </c>
      <c r="N994"/>
    </row>
    <row r="995" spans="1:14">
      <c r="A995">
        <v>2016</v>
      </c>
      <c r="B995">
        <v>2113</v>
      </c>
      <c r="C995" s="3">
        <v>39879</v>
      </c>
      <c r="D995" s="5" t="str">
        <f>duplicity[[#This Row],[r_fighter_id]]&amp;"/"&amp;duplicity[[#This Row],[b_fighter_id]]&amp;duplicity[[#This Row],[date]]</f>
        <v>2016/211339879</v>
      </c>
      <c r="E995">
        <f>COUNTIF(duplicity[duplicitní texty],duplicity[[#This Row],[duplicitní texty]])</f>
        <v>1</v>
      </c>
      <c r="K995" s="15">
        <v>3454</v>
      </c>
      <c r="N995"/>
    </row>
    <row r="996" spans="1:14">
      <c r="A996">
        <v>2291</v>
      </c>
      <c r="B996">
        <v>2680</v>
      </c>
      <c r="C996" s="3">
        <v>39879</v>
      </c>
      <c r="D996" s="5" t="str">
        <f>duplicity[[#This Row],[r_fighter_id]]&amp;"/"&amp;duplicity[[#This Row],[b_fighter_id]]&amp;duplicity[[#This Row],[date]]</f>
        <v>2291/268039879</v>
      </c>
      <c r="E996">
        <f>COUNTIF(duplicity[duplicitní texty],duplicity[[#This Row],[duplicitní texty]])</f>
        <v>1</v>
      </c>
      <c r="K996" s="15">
        <v>2163</v>
      </c>
      <c r="N996"/>
    </row>
    <row r="997" spans="1:14">
      <c r="A997">
        <v>1261</v>
      </c>
      <c r="B997">
        <v>2226</v>
      </c>
      <c r="C997" s="3">
        <v>39879</v>
      </c>
      <c r="D997" s="5" t="str">
        <f>duplicity[[#This Row],[r_fighter_id]]&amp;"/"&amp;duplicity[[#This Row],[b_fighter_id]]&amp;duplicity[[#This Row],[date]]</f>
        <v>1261/222639879</v>
      </c>
      <c r="E997">
        <f>COUNTIF(duplicity[duplicitní texty],duplicity[[#This Row],[duplicitní texty]])</f>
        <v>1</v>
      </c>
      <c r="K997" s="13">
        <v>1172</v>
      </c>
      <c r="N997"/>
    </row>
    <row r="998" spans="1:14">
      <c r="A998">
        <v>1479</v>
      </c>
      <c r="B998">
        <v>1494</v>
      </c>
      <c r="C998" s="3">
        <v>39879</v>
      </c>
      <c r="D998" s="5" t="str">
        <f>duplicity[[#This Row],[r_fighter_id]]&amp;"/"&amp;duplicity[[#This Row],[b_fighter_id]]&amp;duplicity[[#This Row],[date]]</f>
        <v>1479/149439879</v>
      </c>
      <c r="E998">
        <f>COUNTIF(duplicity[duplicitní texty],duplicity[[#This Row],[duplicitní texty]])</f>
        <v>1</v>
      </c>
      <c r="K998" s="13">
        <v>3044</v>
      </c>
      <c r="N998"/>
    </row>
    <row r="999" spans="1:14">
      <c r="A999">
        <v>375</v>
      </c>
      <c r="B999">
        <v>2925</v>
      </c>
      <c r="C999" s="3">
        <v>39879</v>
      </c>
      <c r="D999" s="5" t="str">
        <f>duplicity[[#This Row],[r_fighter_id]]&amp;"/"&amp;duplicity[[#This Row],[b_fighter_id]]&amp;duplicity[[#This Row],[date]]</f>
        <v>375/292539879</v>
      </c>
      <c r="E999">
        <f>COUNTIF(duplicity[duplicitní texty],duplicity[[#This Row],[duplicitní texty]])</f>
        <v>1</v>
      </c>
      <c r="K999" s="15">
        <v>2626</v>
      </c>
      <c r="N999"/>
    </row>
    <row r="1000" spans="1:14">
      <c r="A1000">
        <v>498</v>
      </c>
      <c r="B1000">
        <v>1140</v>
      </c>
      <c r="C1000" s="3">
        <v>39879</v>
      </c>
      <c r="D1000" s="5" t="str">
        <f>duplicity[[#This Row],[r_fighter_id]]&amp;"/"&amp;duplicity[[#This Row],[b_fighter_id]]&amp;duplicity[[#This Row],[date]]</f>
        <v>498/114039879</v>
      </c>
      <c r="E1000">
        <f>COUNTIF(duplicity[duplicitní texty],duplicity[[#This Row],[duplicitní texty]])</f>
        <v>1</v>
      </c>
      <c r="K1000" s="15">
        <v>148</v>
      </c>
      <c r="N1000"/>
    </row>
    <row r="1001" spans="1:14">
      <c r="A1001">
        <v>358</v>
      </c>
      <c r="B1001">
        <v>306</v>
      </c>
      <c r="C1001" s="3">
        <v>39879</v>
      </c>
      <c r="D1001" s="5" t="str">
        <f>duplicity[[#This Row],[r_fighter_id]]&amp;"/"&amp;duplicity[[#This Row],[b_fighter_id]]&amp;duplicity[[#This Row],[date]]</f>
        <v>358/30639879</v>
      </c>
      <c r="E1001">
        <f>COUNTIF(duplicity[duplicitní texty],duplicity[[#This Row],[duplicitní texty]])</f>
        <v>1</v>
      </c>
      <c r="K1001" s="15">
        <v>1282</v>
      </c>
      <c r="N1001"/>
    </row>
    <row r="1002" spans="1:14">
      <c r="A1002">
        <v>2026</v>
      </c>
      <c r="B1002">
        <v>1899</v>
      </c>
      <c r="C1002" s="3">
        <v>39879</v>
      </c>
      <c r="D1002" s="5" t="str">
        <f>duplicity[[#This Row],[r_fighter_id]]&amp;"/"&amp;duplicity[[#This Row],[b_fighter_id]]&amp;duplicity[[#This Row],[date]]</f>
        <v>2026/189939879</v>
      </c>
      <c r="E1002">
        <f>COUNTIF(duplicity[duplicitní texty],duplicity[[#This Row],[duplicitní texty]])</f>
        <v>1</v>
      </c>
      <c r="K1002" s="15">
        <v>2027</v>
      </c>
      <c r="N1002"/>
    </row>
    <row r="1003" spans="1:14">
      <c r="A1003">
        <v>1200</v>
      </c>
      <c r="B1003">
        <v>808</v>
      </c>
      <c r="C1003" s="3">
        <v>39904</v>
      </c>
      <c r="D1003" s="5" t="str">
        <f>duplicity[[#This Row],[r_fighter_id]]&amp;"/"&amp;duplicity[[#This Row],[b_fighter_id]]&amp;duplicity[[#This Row],[date]]</f>
        <v>1200/80839904</v>
      </c>
      <c r="E1003">
        <f>COUNTIF(duplicity[duplicitní texty],duplicity[[#This Row],[duplicitní texty]])</f>
        <v>1</v>
      </c>
      <c r="K1003" s="15">
        <v>2825</v>
      </c>
      <c r="N1003"/>
    </row>
    <row r="1004" spans="1:14">
      <c r="A1004">
        <v>3004</v>
      </c>
      <c r="B1004">
        <v>2047</v>
      </c>
      <c r="C1004" s="3">
        <v>39904</v>
      </c>
      <c r="D1004" s="5" t="str">
        <f>duplicity[[#This Row],[r_fighter_id]]&amp;"/"&amp;duplicity[[#This Row],[b_fighter_id]]&amp;duplicity[[#This Row],[date]]</f>
        <v>3004/204739904</v>
      </c>
      <c r="E1004">
        <f>COUNTIF(duplicity[duplicitní texty],duplicity[[#This Row],[duplicitní texty]])</f>
        <v>1</v>
      </c>
      <c r="K1004" s="13">
        <v>1675</v>
      </c>
      <c r="N1004"/>
    </row>
    <row r="1005" spans="1:14">
      <c r="A1005">
        <v>3250</v>
      </c>
      <c r="B1005">
        <v>3120</v>
      </c>
      <c r="C1005" s="3">
        <v>39904</v>
      </c>
      <c r="D1005" s="5" t="str">
        <f>duplicity[[#This Row],[r_fighter_id]]&amp;"/"&amp;duplicity[[#This Row],[b_fighter_id]]&amp;duplicity[[#This Row],[date]]</f>
        <v>3250/312039904</v>
      </c>
      <c r="E1005">
        <f>COUNTIF(duplicity[duplicitní texty],duplicity[[#This Row],[duplicitní texty]])</f>
        <v>1</v>
      </c>
      <c r="K1005" s="15">
        <v>3481</v>
      </c>
      <c r="N1005"/>
    </row>
    <row r="1006" spans="1:14">
      <c r="A1006">
        <v>1588</v>
      </c>
      <c r="B1006">
        <v>596</v>
      </c>
      <c r="C1006" s="3">
        <v>39904</v>
      </c>
      <c r="D1006" s="5" t="str">
        <f>duplicity[[#This Row],[r_fighter_id]]&amp;"/"&amp;duplicity[[#This Row],[b_fighter_id]]&amp;duplicity[[#This Row],[date]]</f>
        <v>1588/59639904</v>
      </c>
      <c r="E1006">
        <f>COUNTIF(duplicity[duplicitní texty],duplicity[[#This Row],[duplicitní texty]])</f>
        <v>1</v>
      </c>
      <c r="K1006" s="13">
        <v>11</v>
      </c>
      <c r="N1006"/>
    </row>
    <row r="1007" spans="1:14">
      <c r="A1007">
        <v>2690</v>
      </c>
      <c r="B1007">
        <v>2402</v>
      </c>
      <c r="C1007" s="3">
        <v>39904</v>
      </c>
      <c r="D1007" s="5" t="str">
        <f>duplicity[[#This Row],[r_fighter_id]]&amp;"/"&amp;duplicity[[#This Row],[b_fighter_id]]&amp;duplicity[[#This Row],[date]]</f>
        <v>2690/240239904</v>
      </c>
      <c r="E1007">
        <f>COUNTIF(duplicity[duplicitní texty],duplicity[[#This Row],[duplicitní texty]])</f>
        <v>1</v>
      </c>
      <c r="K1007" s="15">
        <v>2121</v>
      </c>
      <c r="N1007"/>
    </row>
    <row r="1008" spans="1:14">
      <c r="A1008">
        <v>1750</v>
      </c>
      <c r="B1008">
        <v>2832</v>
      </c>
      <c r="C1008" s="3">
        <v>39904</v>
      </c>
      <c r="D1008" s="5" t="str">
        <f>duplicity[[#This Row],[r_fighter_id]]&amp;"/"&amp;duplicity[[#This Row],[b_fighter_id]]&amp;duplicity[[#This Row],[date]]</f>
        <v>1750/283239904</v>
      </c>
      <c r="E1008">
        <f>COUNTIF(duplicity[duplicitní texty],duplicity[[#This Row],[duplicitní texty]])</f>
        <v>1</v>
      </c>
      <c r="K1008" s="13">
        <v>618</v>
      </c>
      <c r="N1008"/>
    </row>
    <row r="1009" spans="1:14">
      <c r="A1009">
        <v>2111</v>
      </c>
      <c r="B1009">
        <v>380</v>
      </c>
      <c r="C1009" s="3">
        <v>39904</v>
      </c>
      <c r="D1009" s="5" t="str">
        <f>duplicity[[#This Row],[r_fighter_id]]&amp;"/"&amp;duplicity[[#This Row],[b_fighter_id]]&amp;duplicity[[#This Row],[date]]</f>
        <v>2111/38039904</v>
      </c>
      <c r="E1009">
        <f>COUNTIF(duplicity[duplicitní texty],duplicity[[#This Row],[duplicitní texty]])</f>
        <v>1</v>
      </c>
      <c r="K1009" s="15">
        <v>1358</v>
      </c>
      <c r="N1009"/>
    </row>
    <row r="1010" spans="1:14">
      <c r="A1010">
        <v>181</v>
      </c>
      <c r="B1010">
        <v>1960</v>
      </c>
      <c r="C1010" s="3">
        <v>39904</v>
      </c>
      <c r="D1010" s="5" t="str">
        <f>duplicity[[#This Row],[r_fighter_id]]&amp;"/"&amp;duplicity[[#This Row],[b_fighter_id]]&amp;duplicity[[#This Row],[date]]</f>
        <v>181/196039904</v>
      </c>
      <c r="E1010">
        <f>COUNTIF(duplicity[duplicitní texty],duplicity[[#This Row],[duplicitní texty]])</f>
        <v>1</v>
      </c>
      <c r="K1010" s="13">
        <v>1012</v>
      </c>
      <c r="N1010"/>
    </row>
    <row r="1011" spans="1:14">
      <c r="A1011">
        <v>68</v>
      </c>
      <c r="B1011">
        <v>1401</v>
      </c>
      <c r="C1011" s="3">
        <v>39904</v>
      </c>
      <c r="D1011" s="5" t="str">
        <f>duplicity[[#This Row],[r_fighter_id]]&amp;"/"&amp;duplicity[[#This Row],[b_fighter_id]]&amp;duplicity[[#This Row],[date]]</f>
        <v>68/140139904</v>
      </c>
      <c r="E1011">
        <f>COUNTIF(duplicity[duplicitní texty],duplicity[[#This Row],[duplicitní texty]])</f>
        <v>1</v>
      </c>
      <c r="K1011" s="15">
        <v>321</v>
      </c>
      <c r="N1011"/>
    </row>
    <row r="1012" spans="1:14">
      <c r="A1012">
        <v>1655</v>
      </c>
      <c r="B1012">
        <v>3354</v>
      </c>
      <c r="C1012" s="3">
        <v>39904</v>
      </c>
      <c r="D1012" s="5" t="str">
        <f>duplicity[[#This Row],[r_fighter_id]]&amp;"/"&amp;duplicity[[#This Row],[b_fighter_id]]&amp;duplicity[[#This Row],[date]]</f>
        <v>1655/335439904</v>
      </c>
      <c r="E1012">
        <f>COUNTIF(duplicity[duplicitní texty],duplicity[[#This Row],[duplicitní texty]])</f>
        <v>1</v>
      </c>
      <c r="K1012" s="15">
        <v>2699</v>
      </c>
      <c r="N1012"/>
    </row>
    <row r="1013" spans="1:14">
      <c r="A1013">
        <v>650</v>
      </c>
      <c r="B1013">
        <v>513</v>
      </c>
      <c r="C1013" s="3">
        <v>39904</v>
      </c>
      <c r="D1013" s="5" t="str">
        <f>duplicity[[#This Row],[r_fighter_id]]&amp;"/"&amp;duplicity[[#This Row],[b_fighter_id]]&amp;duplicity[[#This Row],[date]]</f>
        <v>650/51339904</v>
      </c>
      <c r="E1013">
        <f>COUNTIF(duplicity[duplicitní texty],duplicity[[#This Row],[duplicitní texty]])</f>
        <v>1</v>
      </c>
      <c r="K1013" s="15">
        <v>3490</v>
      </c>
      <c r="N1013"/>
    </row>
    <row r="1014" spans="1:14">
      <c r="A1014">
        <v>1327</v>
      </c>
      <c r="B1014">
        <v>1848</v>
      </c>
      <c r="C1014" s="3">
        <v>39921</v>
      </c>
      <c r="D1014" s="5" t="str">
        <f>duplicity[[#This Row],[r_fighter_id]]&amp;"/"&amp;duplicity[[#This Row],[b_fighter_id]]&amp;duplicity[[#This Row],[date]]</f>
        <v>1327/184839921</v>
      </c>
      <c r="E1014">
        <f>COUNTIF(duplicity[duplicitní texty],duplicity[[#This Row],[duplicitní texty]])</f>
        <v>1</v>
      </c>
      <c r="K1014" s="15">
        <v>2219</v>
      </c>
      <c r="N1014"/>
    </row>
    <row r="1015" spans="1:14">
      <c r="A1015">
        <v>3142</v>
      </c>
      <c r="B1015">
        <v>3495</v>
      </c>
      <c r="C1015" s="3">
        <v>39921</v>
      </c>
      <c r="D1015" s="5" t="str">
        <f>duplicity[[#This Row],[r_fighter_id]]&amp;"/"&amp;duplicity[[#This Row],[b_fighter_id]]&amp;duplicity[[#This Row],[date]]</f>
        <v>3142/349539921</v>
      </c>
      <c r="E1015">
        <f>COUNTIF(duplicity[duplicitní texty],duplicity[[#This Row],[duplicitní texty]])</f>
        <v>1</v>
      </c>
      <c r="K1015" s="15">
        <v>2900</v>
      </c>
      <c r="N1015"/>
    </row>
    <row r="1016" spans="1:14">
      <c r="A1016">
        <v>2981</v>
      </c>
      <c r="B1016">
        <v>1790</v>
      </c>
      <c r="C1016" s="3">
        <v>39921</v>
      </c>
      <c r="D1016" s="5" t="str">
        <f>duplicity[[#This Row],[r_fighter_id]]&amp;"/"&amp;duplicity[[#This Row],[b_fighter_id]]&amp;duplicity[[#This Row],[date]]</f>
        <v>2981/179039921</v>
      </c>
      <c r="E1016">
        <f>COUNTIF(duplicity[duplicitní texty],duplicity[[#This Row],[duplicitní texty]])</f>
        <v>1</v>
      </c>
      <c r="K1016" s="13">
        <v>2037</v>
      </c>
      <c r="N1016"/>
    </row>
    <row r="1017" spans="1:14">
      <c r="A1017">
        <v>1682</v>
      </c>
      <c r="B1017">
        <v>1272</v>
      </c>
      <c r="C1017" s="3">
        <v>39921</v>
      </c>
      <c r="D1017" s="5" t="str">
        <f>duplicity[[#This Row],[r_fighter_id]]&amp;"/"&amp;duplicity[[#This Row],[b_fighter_id]]&amp;duplicity[[#This Row],[date]]</f>
        <v>1682/127239921</v>
      </c>
      <c r="E1017">
        <f>COUNTIF(duplicity[duplicitní texty],duplicity[[#This Row],[duplicitní texty]])</f>
        <v>1</v>
      </c>
      <c r="K1017" s="13">
        <v>2788</v>
      </c>
      <c r="N1017"/>
    </row>
    <row r="1018" spans="1:14">
      <c r="A1018">
        <v>2597</v>
      </c>
      <c r="B1018">
        <v>1890</v>
      </c>
      <c r="C1018" s="3">
        <v>39921</v>
      </c>
      <c r="D1018" s="5" t="str">
        <f>duplicity[[#This Row],[r_fighter_id]]&amp;"/"&amp;duplicity[[#This Row],[b_fighter_id]]&amp;duplicity[[#This Row],[date]]</f>
        <v>2597/189039921</v>
      </c>
      <c r="E1018">
        <f>COUNTIF(duplicity[duplicitní texty],duplicity[[#This Row],[duplicitní texty]])</f>
        <v>1</v>
      </c>
      <c r="K1018" s="13">
        <v>3293</v>
      </c>
      <c r="N1018"/>
    </row>
    <row r="1019" spans="1:14">
      <c r="A1019">
        <v>3069</v>
      </c>
      <c r="B1019">
        <v>3103</v>
      </c>
      <c r="C1019" s="3">
        <v>39921</v>
      </c>
      <c r="D1019" s="5" t="str">
        <f>duplicity[[#This Row],[r_fighter_id]]&amp;"/"&amp;duplicity[[#This Row],[b_fighter_id]]&amp;duplicity[[#This Row],[date]]</f>
        <v>3069/310339921</v>
      </c>
      <c r="E1019">
        <f>COUNTIF(duplicity[duplicitní texty],duplicity[[#This Row],[duplicitní texty]])</f>
        <v>1</v>
      </c>
      <c r="K1019" s="13">
        <v>1274</v>
      </c>
      <c r="N1019"/>
    </row>
    <row r="1020" spans="1:14">
      <c r="A1020">
        <v>1190</v>
      </c>
      <c r="B1020">
        <v>551</v>
      </c>
      <c r="C1020" s="3">
        <v>39921</v>
      </c>
      <c r="D1020" s="5" t="str">
        <f>duplicity[[#This Row],[r_fighter_id]]&amp;"/"&amp;duplicity[[#This Row],[b_fighter_id]]&amp;duplicity[[#This Row],[date]]</f>
        <v>1190/55139921</v>
      </c>
      <c r="E1020">
        <f>COUNTIF(duplicity[duplicitní texty],duplicity[[#This Row],[duplicitní texty]])</f>
        <v>1</v>
      </c>
      <c r="K1020" s="15">
        <v>590</v>
      </c>
      <c r="N1020"/>
    </row>
    <row r="1021" spans="1:14">
      <c r="A1021">
        <v>301</v>
      </c>
      <c r="B1021">
        <v>279</v>
      </c>
      <c r="C1021" s="3">
        <v>39921</v>
      </c>
      <c r="D1021" s="5" t="str">
        <f>duplicity[[#This Row],[r_fighter_id]]&amp;"/"&amp;duplicity[[#This Row],[b_fighter_id]]&amp;duplicity[[#This Row],[date]]</f>
        <v>301/27939921</v>
      </c>
      <c r="E1021">
        <f>COUNTIF(duplicity[duplicitní texty],duplicity[[#This Row],[duplicitní texty]])</f>
        <v>1</v>
      </c>
      <c r="K1021" s="13">
        <v>3178</v>
      </c>
      <c r="N1021"/>
    </row>
    <row r="1022" spans="1:14">
      <c r="A1022">
        <v>1965</v>
      </c>
      <c r="B1022">
        <v>1907</v>
      </c>
      <c r="C1022" s="3">
        <v>39921</v>
      </c>
      <c r="D1022" s="5" t="str">
        <f>duplicity[[#This Row],[r_fighter_id]]&amp;"/"&amp;duplicity[[#This Row],[b_fighter_id]]&amp;duplicity[[#This Row],[date]]</f>
        <v>1965/190739921</v>
      </c>
      <c r="E1022">
        <f>COUNTIF(duplicity[duplicitní texty],duplicity[[#This Row],[duplicitní texty]])</f>
        <v>1</v>
      </c>
      <c r="K1022" s="13">
        <v>2464</v>
      </c>
      <c r="N1022"/>
    </row>
    <row r="1023" spans="1:14">
      <c r="A1023">
        <v>2783</v>
      </c>
      <c r="B1023">
        <v>1821</v>
      </c>
      <c r="C1023" s="3">
        <v>39921</v>
      </c>
      <c r="D1023" s="5" t="str">
        <f>duplicity[[#This Row],[r_fighter_id]]&amp;"/"&amp;duplicity[[#This Row],[b_fighter_id]]&amp;duplicity[[#This Row],[date]]</f>
        <v>2783/182139921</v>
      </c>
      <c r="E1023">
        <f>COUNTIF(duplicity[duplicitní texty],duplicity[[#This Row],[duplicitní texty]])</f>
        <v>1</v>
      </c>
      <c r="K1023" s="15">
        <v>3472</v>
      </c>
      <c r="N1023"/>
    </row>
    <row r="1024" spans="1:14">
      <c r="A1024">
        <v>462</v>
      </c>
      <c r="B1024">
        <v>468</v>
      </c>
      <c r="C1024" s="3">
        <v>39921</v>
      </c>
      <c r="D1024" s="5" t="str">
        <f>duplicity[[#This Row],[r_fighter_id]]&amp;"/"&amp;duplicity[[#This Row],[b_fighter_id]]&amp;duplicity[[#This Row],[date]]</f>
        <v>462/46839921</v>
      </c>
      <c r="E1024">
        <f>COUNTIF(duplicity[duplicitní texty],duplicity[[#This Row],[duplicitní texty]])</f>
        <v>1</v>
      </c>
      <c r="K1024" s="13">
        <v>2445</v>
      </c>
      <c r="N1024"/>
    </row>
    <row r="1025" spans="1:14">
      <c r="A1025">
        <v>1594</v>
      </c>
      <c r="B1025">
        <v>1005</v>
      </c>
      <c r="C1025" s="3">
        <v>39921</v>
      </c>
      <c r="D1025" s="5" t="str">
        <f>duplicity[[#This Row],[r_fighter_id]]&amp;"/"&amp;duplicity[[#This Row],[b_fighter_id]]&amp;duplicity[[#This Row],[date]]</f>
        <v>1594/100539921</v>
      </c>
      <c r="E1025">
        <f>COUNTIF(duplicity[duplicitní texty],duplicity[[#This Row],[duplicitní texty]])</f>
        <v>1</v>
      </c>
      <c r="K1025" s="13">
        <v>2565</v>
      </c>
      <c r="N1025"/>
    </row>
    <row r="1026" spans="1:14">
      <c r="A1026">
        <v>3056</v>
      </c>
      <c r="B1026">
        <v>2108</v>
      </c>
      <c r="C1026" s="3">
        <v>39956</v>
      </c>
      <c r="D1026" s="5" t="str">
        <f>duplicity[[#This Row],[r_fighter_id]]&amp;"/"&amp;duplicity[[#This Row],[b_fighter_id]]&amp;duplicity[[#This Row],[date]]</f>
        <v>3056/210839956</v>
      </c>
      <c r="E1026">
        <f>COUNTIF(duplicity[duplicitní texty],duplicity[[#This Row],[duplicitní texty]])</f>
        <v>1</v>
      </c>
      <c r="K1026" s="13">
        <v>1494</v>
      </c>
      <c r="N1026"/>
    </row>
    <row r="1027" spans="1:14">
      <c r="A1027">
        <v>856</v>
      </c>
      <c r="B1027">
        <v>2952</v>
      </c>
      <c r="C1027" s="3">
        <v>39956</v>
      </c>
      <c r="D1027" s="5" t="str">
        <f>duplicity[[#This Row],[r_fighter_id]]&amp;"/"&amp;duplicity[[#This Row],[b_fighter_id]]&amp;duplicity[[#This Row],[date]]</f>
        <v>856/295239956</v>
      </c>
      <c r="E1027">
        <f>COUNTIF(duplicity[duplicitní texty],duplicity[[#This Row],[duplicitní texty]])</f>
        <v>1</v>
      </c>
      <c r="K1027" s="15">
        <v>3065</v>
      </c>
      <c r="N1027"/>
    </row>
    <row r="1028" spans="1:14">
      <c r="A1028">
        <v>2756</v>
      </c>
      <c r="B1028">
        <v>1596</v>
      </c>
      <c r="C1028" s="3">
        <v>39956</v>
      </c>
      <c r="D1028" s="5" t="str">
        <f>duplicity[[#This Row],[r_fighter_id]]&amp;"/"&amp;duplicity[[#This Row],[b_fighter_id]]&amp;duplicity[[#This Row],[date]]</f>
        <v>2756/159639956</v>
      </c>
      <c r="E1028">
        <f>COUNTIF(duplicity[duplicitní texty],duplicity[[#This Row],[duplicitní texty]])</f>
        <v>1</v>
      </c>
      <c r="K1028" s="15">
        <v>652</v>
      </c>
      <c r="N1028"/>
    </row>
    <row r="1029" spans="1:14">
      <c r="A1029">
        <v>1419</v>
      </c>
      <c r="B1029">
        <v>2939</v>
      </c>
      <c r="C1029" s="3">
        <v>39956</v>
      </c>
      <c r="D1029" s="5" t="str">
        <f>duplicity[[#This Row],[r_fighter_id]]&amp;"/"&amp;duplicity[[#This Row],[b_fighter_id]]&amp;duplicity[[#This Row],[date]]</f>
        <v>1419/293939956</v>
      </c>
      <c r="E1029">
        <f>COUNTIF(duplicity[duplicitní texty],duplicity[[#This Row],[duplicitní texty]])</f>
        <v>1</v>
      </c>
      <c r="K1029" s="13">
        <v>908</v>
      </c>
      <c r="N1029"/>
    </row>
    <row r="1030" spans="1:14">
      <c r="A1030">
        <v>1750</v>
      </c>
      <c r="B1030">
        <v>2594</v>
      </c>
      <c r="C1030" s="3">
        <v>39956</v>
      </c>
      <c r="D1030" s="5" t="str">
        <f>duplicity[[#This Row],[r_fighter_id]]&amp;"/"&amp;duplicity[[#This Row],[b_fighter_id]]&amp;duplicity[[#This Row],[date]]</f>
        <v>1750/259439956</v>
      </c>
      <c r="E1030">
        <f>COUNTIF(duplicity[duplicitní texty],duplicity[[#This Row],[duplicitní texty]])</f>
        <v>1</v>
      </c>
      <c r="K1030" s="13">
        <v>2748</v>
      </c>
      <c r="N1030"/>
    </row>
    <row r="1031" spans="1:14">
      <c r="A1031">
        <v>3069</v>
      </c>
      <c r="B1031">
        <v>1234</v>
      </c>
      <c r="C1031" s="3">
        <v>39956</v>
      </c>
      <c r="D1031" s="5" t="str">
        <f>duplicity[[#This Row],[r_fighter_id]]&amp;"/"&amp;duplicity[[#This Row],[b_fighter_id]]&amp;duplicity[[#This Row],[date]]</f>
        <v>3069/123439956</v>
      </c>
      <c r="E1031">
        <f>COUNTIF(duplicity[duplicitní texty],duplicity[[#This Row],[duplicitní texty]])</f>
        <v>1</v>
      </c>
      <c r="K1031" s="13">
        <v>1682</v>
      </c>
      <c r="N1031"/>
    </row>
    <row r="1032" spans="1:14">
      <c r="A1032">
        <v>341</v>
      </c>
      <c r="B1032">
        <v>2338</v>
      </c>
      <c r="C1032" s="3">
        <v>39956</v>
      </c>
      <c r="D1032" s="5" t="str">
        <f>duplicity[[#This Row],[r_fighter_id]]&amp;"/"&amp;duplicity[[#This Row],[b_fighter_id]]&amp;duplicity[[#This Row],[date]]</f>
        <v>341/233839956</v>
      </c>
      <c r="E1032">
        <f>COUNTIF(duplicity[duplicitní texty],duplicity[[#This Row],[duplicitní texty]])</f>
        <v>1</v>
      </c>
      <c r="K1032" s="15">
        <v>2742</v>
      </c>
      <c r="N1032"/>
    </row>
    <row r="1033" spans="1:14">
      <c r="A1033">
        <v>3553</v>
      </c>
      <c r="B1033">
        <v>3505</v>
      </c>
      <c r="C1033" s="3">
        <v>39956</v>
      </c>
      <c r="D1033" s="5" t="str">
        <f>duplicity[[#This Row],[r_fighter_id]]&amp;"/"&amp;duplicity[[#This Row],[b_fighter_id]]&amp;duplicity[[#This Row],[date]]</f>
        <v>3553/350539956</v>
      </c>
      <c r="E1033">
        <f>COUNTIF(duplicity[duplicitní texty],duplicity[[#This Row],[duplicitní texty]])</f>
        <v>1</v>
      </c>
      <c r="K1033" s="15">
        <v>3246</v>
      </c>
      <c r="N1033"/>
    </row>
    <row r="1034" spans="1:14">
      <c r="A1034">
        <v>2035</v>
      </c>
      <c r="B1034">
        <v>1005</v>
      </c>
      <c r="C1034" s="3">
        <v>39956</v>
      </c>
      <c r="D1034" s="5" t="str">
        <f>duplicity[[#This Row],[r_fighter_id]]&amp;"/"&amp;duplicity[[#This Row],[b_fighter_id]]&amp;duplicity[[#This Row],[date]]</f>
        <v>2035/100539956</v>
      </c>
      <c r="E1034">
        <f>COUNTIF(duplicity[duplicitní texty],duplicity[[#This Row],[duplicitní texty]])</f>
        <v>1</v>
      </c>
      <c r="K1034" s="13">
        <v>2512</v>
      </c>
      <c r="N1034"/>
    </row>
    <row r="1035" spans="1:14">
      <c r="A1035">
        <v>1239</v>
      </c>
      <c r="B1035">
        <v>222</v>
      </c>
      <c r="C1035" s="3">
        <v>39956</v>
      </c>
      <c r="D1035" s="5" t="str">
        <f>duplicity[[#This Row],[r_fighter_id]]&amp;"/"&amp;duplicity[[#This Row],[b_fighter_id]]&amp;duplicity[[#This Row],[date]]</f>
        <v>1239/22239956</v>
      </c>
      <c r="E1035">
        <f>COUNTIF(duplicity[duplicitní texty],duplicity[[#This Row],[duplicitní texty]])</f>
        <v>1</v>
      </c>
      <c r="K1035" s="15">
        <v>3093</v>
      </c>
      <c r="N1035"/>
    </row>
    <row r="1036" spans="1:14">
      <c r="A1036">
        <v>3359</v>
      </c>
      <c r="B1036">
        <v>1682</v>
      </c>
      <c r="C1036" s="3">
        <v>39977</v>
      </c>
      <c r="D1036" s="5" t="str">
        <f>duplicity[[#This Row],[r_fighter_id]]&amp;"/"&amp;duplicity[[#This Row],[b_fighter_id]]&amp;duplicity[[#This Row],[date]]</f>
        <v>3359/168239977</v>
      </c>
      <c r="E1036">
        <f>COUNTIF(duplicity[duplicitní texty],duplicity[[#This Row],[duplicitní texty]])</f>
        <v>1</v>
      </c>
      <c r="K1036" s="13">
        <v>3049</v>
      </c>
      <c r="N1036"/>
    </row>
    <row r="1037" spans="1:14">
      <c r="A1037">
        <v>972</v>
      </c>
      <c r="B1037">
        <v>3318</v>
      </c>
      <c r="C1037" s="3">
        <v>39977</v>
      </c>
      <c r="D1037" s="5" t="str">
        <f>duplicity[[#This Row],[r_fighter_id]]&amp;"/"&amp;duplicity[[#This Row],[b_fighter_id]]&amp;duplicity[[#This Row],[date]]</f>
        <v>972/331839977</v>
      </c>
      <c r="E1037">
        <f>COUNTIF(duplicity[duplicitní texty],duplicity[[#This Row],[duplicitní texty]])</f>
        <v>1</v>
      </c>
      <c r="K1037" s="13">
        <v>400</v>
      </c>
      <c r="N1037"/>
    </row>
    <row r="1038" spans="1:14">
      <c r="A1038">
        <v>3018</v>
      </c>
      <c r="B1038">
        <v>1280</v>
      </c>
      <c r="C1038" s="3">
        <v>39977</v>
      </c>
      <c r="D1038" s="5" t="str">
        <f>duplicity[[#This Row],[r_fighter_id]]&amp;"/"&amp;duplicity[[#This Row],[b_fighter_id]]&amp;duplicity[[#This Row],[date]]</f>
        <v>3018/128039977</v>
      </c>
      <c r="E1038">
        <f>COUNTIF(duplicity[duplicitní texty],duplicity[[#This Row],[duplicitní texty]])</f>
        <v>1</v>
      </c>
      <c r="K1038" s="13">
        <v>3364</v>
      </c>
      <c r="N1038"/>
    </row>
    <row r="1039" spans="1:14">
      <c r="A1039">
        <v>3152</v>
      </c>
      <c r="B1039">
        <v>3130</v>
      </c>
      <c r="C1039" s="3">
        <v>39977</v>
      </c>
      <c r="D1039" s="5" t="str">
        <f>duplicity[[#This Row],[r_fighter_id]]&amp;"/"&amp;duplicity[[#This Row],[b_fighter_id]]&amp;duplicity[[#This Row],[date]]</f>
        <v>3152/313039977</v>
      </c>
      <c r="E1039">
        <f>COUNTIF(duplicity[duplicitní texty],duplicity[[#This Row],[duplicitní texty]])</f>
        <v>1</v>
      </c>
      <c r="K1039" s="13">
        <v>1960</v>
      </c>
      <c r="N1039"/>
    </row>
    <row r="1040" spans="1:14">
      <c r="A1040">
        <v>1294</v>
      </c>
      <c r="B1040">
        <v>3138</v>
      </c>
      <c r="C1040" s="3">
        <v>39977</v>
      </c>
      <c r="D1040" s="5" t="str">
        <f>duplicity[[#This Row],[r_fighter_id]]&amp;"/"&amp;duplicity[[#This Row],[b_fighter_id]]&amp;duplicity[[#This Row],[date]]</f>
        <v>1294/313839977</v>
      </c>
      <c r="E1040">
        <f>COUNTIF(duplicity[duplicitní texty],duplicity[[#This Row],[duplicitní texty]])</f>
        <v>1</v>
      </c>
      <c r="K1040" s="15">
        <v>878</v>
      </c>
      <c r="N1040"/>
    </row>
    <row r="1041" spans="1:14">
      <c r="A1041">
        <v>1006</v>
      </c>
      <c r="B1041">
        <v>2982</v>
      </c>
      <c r="C1041" s="3">
        <v>39977</v>
      </c>
      <c r="D1041" s="5" t="str">
        <f>duplicity[[#This Row],[r_fighter_id]]&amp;"/"&amp;duplicity[[#This Row],[b_fighter_id]]&amp;duplicity[[#This Row],[date]]</f>
        <v>1006/298239977</v>
      </c>
      <c r="E1041">
        <f>COUNTIF(duplicity[duplicitní texty],duplicity[[#This Row],[duplicitní texty]])</f>
        <v>1</v>
      </c>
      <c r="K1041" s="13">
        <v>247</v>
      </c>
      <c r="N1041"/>
    </row>
    <row r="1042" spans="1:14">
      <c r="A1042">
        <v>1273</v>
      </c>
      <c r="B1042">
        <v>706</v>
      </c>
      <c r="C1042" s="3">
        <v>39977</v>
      </c>
      <c r="D1042" s="5" t="str">
        <f>duplicity[[#This Row],[r_fighter_id]]&amp;"/"&amp;duplicity[[#This Row],[b_fighter_id]]&amp;duplicity[[#This Row],[date]]</f>
        <v>1273/70639977</v>
      </c>
      <c r="E1042">
        <f>COUNTIF(duplicity[duplicitní texty],duplicity[[#This Row],[duplicitní texty]])</f>
        <v>1</v>
      </c>
      <c r="K1042" s="15">
        <v>2427</v>
      </c>
      <c r="N1042"/>
    </row>
    <row r="1043" spans="1:14">
      <c r="A1043">
        <v>3210</v>
      </c>
      <c r="B1043">
        <v>3050</v>
      </c>
      <c r="C1043" s="3">
        <v>39977</v>
      </c>
      <c r="D1043" s="5" t="str">
        <f>duplicity[[#This Row],[r_fighter_id]]&amp;"/"&amp;duplicity[[#This Row],[b_fighter_id]]&amp;duplicity[[#This Row],[date]]</f>
        <v>3210/305039977</v>
      </c>
      <c r="E1043">
        <f>COUNTIF(duplicity[duplicitní texty],duplicity[[#This Row],[duplicitní texty]])</f>
        <v>1</v>
      </c>
      <c r="K1043" s="13">
        <v>1834</v>
      </c>
      <c r="N1043"/>
    </row>
    <row r="1044" spans="1:14">
      <c r="A1044">
        <v>3176</v>
      </c>
      <c r="B1044">
        <v>2884</v>
      </c>
      <c r="C1044" s="3">
        <v>39977</v>
      </c>
      <c r="D1044" s="5" t="str">
        <f>duplicity[[#This Row],[r_fighter_id]]&amp;"/"&amp;duplicity[[#This Row],[b_fighter_id]]&amp;duplicity[[#This Row],[date]]</f>
        <v>3176/288439977</v>
      </c>
      <c r="E1044">
        <f>COUNTIF(duplicity[duplicitní texty],duplicity[[#This Row],[duplicitní texty]])</f>
        <v>1</v>
      </c>
      <c r="K1044" s="15">
        <v>2997</v>
      </c>
      <c r="N1044"/>
    </row>
    <row r="1045" spans="1:14">
      <c r="A1045">
        <v>968</v>
      </c>
      <c r="B1045">
        <v>32</v>
      </c>
      <c r="C1045" s="3">
        <v>39977</v>
      </c>
      <c r="D1045" s="5" t="str">
        <f>duplicity[[#This Row],[r_fighter_id]]&amp;"/"&amp;duplicity[[#This Row],[b_fighter_id]]&amp;duplicity[[#This Row],[date]]</f>
        <v>968/3239977</v>
      </c>
      <c r="E1045">
        <f>COUNTIF(duplicity[duplicitní texty],duplicity[[#This Row],[duplicitní texty]])</f>
        <v>1</v>
      </c>
      <c r="K1045" s="13">
        <v>1932</v>
      </c>
      <c r="N1045"/>
    </row>
    <row r="1046" spans="1:14">
      <c r="A1046">
        <v>912</v>
      </c>
      <c r="B1046">
        <v>391</v>
      </c>
      <c r="C1046" s="3">
        <v>39977</v>
      </c>
      <c r="D1046" s="5" t="str">
        <f>duplicity[[#This Row],[r_fighter_id]]&amp;"/"&amp;duplicity[[#This Row],[b_fighter_id]]&amp;duplicity[[#This Row],[date]]</f>
        <v>912/39139977</v>
      </c>
      <c r="E1046">
        <f>COUNTIF(duplicity[duplicitní texty],duplicity[[#This Row],[duplicitní texty]])</f>
        <v>1</v>
      </c>
      <c r="K1046" s="13">
        <v>1381</v>
      </c>
      <c r="N1046"/>
    </row>
    <row r="1047" spans="1:14">
      <c r="A1047">
        <v>1624</v>
      </c>
      <c r="B1047">
        <v>741</v>
      </c>
      <c r="C1047" s="3">
        <v>39977</v>
      </c>
      <c r="D1047" s="5" t="str">
        <f>duplicity[[#This Row],[r_fighter_id]]&amp;"/"&amp;duplicity[[#This Row],[b_fighter_id]]&amp;duplicity[[#This Row],[date]]</f>
        <v>1624/74139977</v>
      </c>
      <c r="E1047">
        <f>COUNTIF(duplicity[duplicitní texty],duplicity[[#This Row],[duplicitní texty]])</f>
        <v>1</v>
      </c>
      <c r="K1047" s="15">
        <v>2415</v>
      </c>
      <c r="N1047"/>
    </row>
    <row r="1048" spans="1:14">
      <c r="A1048">
        <v>1227</v>
      </c>
      <c r="B1048">
        <v>3250</v>
      </c>
      <c r="C1048" s="3">
        <v>39984</v>
      </c>
      <c r="D1048" s="5" t="str">
        <f>duplicity[[#This Row],[r_fighter_id]]&amp;"/"&amp;duplicity[[#This Row],[b_fighter_id]]&amp;duplicity[[#This Row],[date]]</f>
        <v>1227/325039984</v>
      </c>
      <c r="E1048">
        <f>COUNTIF(duplicity[duplicitní texty],duplicity[[#This Row],[duplicitní texty]])</f>
        <v>1</v>
      </c>
      <c r="K1048" s="13">
        <v>3045</v>
      </c>
      <c r="N1048"/>
    </row>
    <row r="1049" spans="1:14">
      <c r="A1049">
        <v>3121</v>
      </c>
      <c r="B1049">
        <v>770</v>
      </c>
      <c r="C1049" s="3">
        <v>39984</v>
      </c>
      <c r="D1049" s="5" t="str">
        <f>duplicity[[#This Row],[r_fighter_id]]&amp;"/"&amp;duplicity[[#This Row],[b_fighter_id]]&amp;duplicity[[#This Row],[date]]</f>
        <v>3121/77039984</v>
      </c>
      <c r="E1049">
        <f>COUNTIF(duplicity[duplicitní texty],duplicity[[#This Row],[duplicitní texty]])</f>
        <v>1</v>
      </c>
      <c r="K1049" s="15">
        <v>3327</v>
      </c>
      <c r="N1049"/>
    </row>
    <row r="1050" spans="1:14">
      <c r="A1050">
        <v>2829</v>
      </c>
      <c r="B1050">
        <v>1226</v>
      </c>
      <c r="C1050" s="3">
        <v>39984</v>
      </c>
      <c r="D1050" s="5" t="str">
        <f>duplicity[[#This Row],[r_fighter_id]]&amp;"/"&amp;duplicity[[#This Row],[b_fighter_id]]&amp;duplicity[[#This Row],[date]]</f>
        <v>2829/122639984</v>
      </c>
      <c r="E1050">
        <f>COUNTIF(duplicity[duplicitní texty],duplicity[[#This Row],[duplicitní texty]])</f>
        <v>1</v>
      </c>
      <c r="K1050" s="13">
        <v>36</v>
      </c>
      <c r="N1050"/>
    </row>
    <row r="1051" spans="1:14">
      <c r="A1051">
        <v>1887</v>
      </c>
      <c r="B1051">
        <v>411</v>
      </c>
      <c r="C1051" s="3">
        <v>39984</v>
      </c>
      <c r="D1051" s="5" t="str">
        <f>duplicity[[#This Row],[r_fighter_id]]&amp;"/"&amp;duplicity[[#This Row],[b_fighter_id]]&amp;duplicity[[#This Row],[date]]</f>
        <v>1887/41139984</v>
      </c>
      <c r="E1051">
        <f>COUNTIF(duplicity[duplicitní texty],duplicity[[#This Row],[duplicitní texty]])</f>
        <v>1</v>
      </c>
      <c r="K1051" s="15">
        <v>2440</v>
      </c>
      <c r="N1051"/>
    </row>
    <row r="1052" spans="1:14">
      <c r="A1052">
        <v>290</v>
      </c>
      <c r="B1052">
        <v>1071</v>
      </c>
      <c r="C1052" s="3">
        <v>39984</v>
      </c>
      <c r="D1052" s="5" t="str">
        <f>duplicity[[#This Row],[r_fighter_id]]&amp;"/"&amp;duplicity[[#This Row],[b_fighter_id]]&amp;duplicity[[#This Row],[date]]</f>
        <v>290/107139984</v>
      </c>
      <c r="E1052">
        <f>COUNTIF(duplicity[duplicitní texty],duplicity[[#This Row],[duplicitní texty]])</f>
        <v>1</v>
      </c>
      <c r="K1052" s="13">
        <v>996</v>
      </c>
      <c r="N1052"/>
    </row>
    <row r="1053" spans="1:14">
      <c r="A1053">
        <v>820</v>
      </c>
      <c r="B1053">
        <v>555</v>
      </c>
      <c r="C1053" s="3">
        <v>39984</v>
      </c>
      <c r="D1053" s="5" t="str">
        <f>duplicity[[#This Row],[r_fighter_id]]&amp;"/"&amp;duplicity[[#This Row],[b_fighter_id]]&amp;duplicity[[#This Row],[date]]</f>
        <v>820/55539984</v>
      </c>
      <c r="E1053">
        <f>COUNTIF(duplicity[duplicitní texty],duplicity[[#This Row],[duplicitní texty]])</f>
        <v>1</v>
      </c>
      <c r="K1053" s="15">
        <v>2913</v>
      </c>
      <c r="N1053"/>
    </row>
    <row r="1054" spans="1:14">
      <c r="A1054">
        <v>2400</v>
      </c>
      <c r="B1054">
        <v>1805</v>
      </c>
      <c r="C1054" s="3">
        <v>39984</v>
      </c>
      <c r="D1054" s="5" t="str">
        <f>duplicity[[#This Row],[r_fighter_id]]&amp;"/"&amp;duplicity[[#This Row],[b_fighter_id]]&amp;duplicity[[#This Row],[date]]</f>
        <v>2400/180539984</v>
      </c>
      <c r="E1054">
        <f>COUNTIF(duplicity[duplicitní texty],duplicity[[#This Row],[duplicitní texty]])</f>
        <v>1</v>
      </c>
      <c r="K1054" s="13">
        <v>2524</v>
      </c>
      <c r="N1054"/>
    </row>
    <row r="1055" spans="1:14">
      <c r="A1055">
        <v>753</v>
      </c>
      <c r="B1055">
        <v>794</v>
      </c>
      <c r="C1055" s="3">
        <v>39984</v>
      </c>
      <c r="D1055" s="5" t="str">
        <f>duplicity[[#This Row],[r_fighter_id]]&amp;"/"&amp;duplicity[[#This Row],[b_fighter_id]]&amp;duplicity[[#This Row],[date]]</f>
        <v>753/79439984</v>
      </c>
      <c r="E1055">
        <f>COUNTIF(duplicity[duplicitní texty],duplicity[[#This Row],[duplicitní texty]])</f>
        <v>1</v>
      </c>
      <c r="K1055" s="13">
        <v>2401</v>
      </c>
      <c r="N1055"/>
    </row>
    <row r="1056" spans="1:14">
      <c r="A1056">
        <v>1545</v>
      </c>
      <c r="B1056">
        <v>2349</v>
      </c>
      <c r="C1056" s="3">
        <v>40005</v>
      </c>
      <c r="D1056" s="5" t="str">
        <f>duplicity[[#This Row],[r_fighter_id]]&amp;"/"&amp;duplicity[[#This Row],[b_fighter_id]]&amp;duplicity[[#This Row],[date]]</f>
        <v>1545/234940005</v>
      </c>
      <c r="E1056">
        <f>COUNTIF(duplicity[duplicitní texty],duplicity[[#This Row],[duplicitní texty]])</f>
        <v>1</v>
      </c>
      <c r="K1056" s="13">
        <v>725</v>
      </c>
      <c r="N1056"/>
    </row>
    <row r="1057" spans="1:14">
      <c r="A1057">
        <v>1806</v>
      </c>
      <c r="B1057">
        <v>2129</v>
      </c>
      <c r="C1057" s="3">
        <v>40005</v>
      </c>
      <c r="D1057" s="5" t="str">
        <f>duplicity[[#This Row],[r_fighter_id]]&amp;"/"&amp;duplicity[[#This Row],[b_fighter_id]]&amp;duplicity[[#This Row],[date]]</f>
        <v>1806/212940005</v>
      </c>
      <c r="E1057">
        <f>COUNTIF(duplicity[duplicitní texty],duplicity[[#This Row],[duplicitní texty]])</f>
        <v>1</v>
      </c>
      <c r="K1057" s="13">
        <v>1951</v>
      </c>
      <c r="N1057"/>
    </row>
    <row r="1058" spans="1:14">
      <c r="A1058">
        <v>3097</v>
      </c>
      <c r="B1058">
        <v>84</v>
      </c>
      <c r="C1058" s="3">
        <v>40005</v>
      </c>
      <c r="D1058" s="5" t="str">
        <f>duplicity[[#This Row],[r_fighter_id]]&amp;"/"&amp;duplicity[[#This Row],[b_fighter_id]]&amp;duplicity[[#This Row],[date]]</f>
        <v>3097/8440005</v>
      </c>
      <c r="E1058">
        <f>COUNTIF(duplicity[duplicitní texty],duplicity[[#This Row],[duplicitní texty]])</f>
        <v>1</v>
      </c>
      <c r="K1058" s="13">
        <v>2921</v>
      </c>
      <c r="N1058"/>
    </row>
    <row r="1059" spans="1:14">
      <c r="A1059">
        <v>982</v>
      </c>
      <c r="B1059">
        <v>3241</v>
      </c>
      <c r="C1059" s="3">
        <v>40005</v>
      </c>
      <c r="D1059" s="5" t="str">
        <f>duplicity[[#This Row],[r_fighter_id]]&amp;"/"&amp;duplicity[[#This Row],[b_fighter_id]]&amp;duplicity[[#This Row],[date]]</f>
        <v>982/324140005</v>
      </c>
      <c r="E1059">
        <f>COUNTIF(duplicity[duplicitní texty],duplicity[[#This Row],[duplicitní texty]])</f>
        <v>1</v>
      </c>
      <c r="K1059" s="13">
        <v>2214</v>
      </c>
      <c r="N1059"/>
    </row>
    <row r="1060" spans="1:14">
      <c r="A1060">
        <v>1648</v>
      </c>
      <c r="B1060">
        <v>1190</v>
      </c>
      <c r="C1060" s="3">
        <v>40005</v>
      </c>
      <c r="D1060" s="5" t="str">
        <f>duplicity[[#This Row],[r_fighter_id]]&amp;"/"&amp;duplicity[[#This Row],[b_fighter_id]]&amp;duplicity[[#This Row],[date]]</f>
        <v>1648/119040005</v>
      </c>
      <c r="E1060">
        <f>COUNTIF(duplicity[duplicitní texty],duplicity[[#This Row],[duplicitní texty]])</f>
        <v>1</v>
      </c>
      <c r="K1060" s="15">
        <v>959</v>
      </c>
      <c r="N1060"/>
    </row>
    <row r="1061" spans="1:14">
      <c r="A1061">
        <v>2113</v>
      </c>
      <c r="B1061">
        <v>697</v>
      </c>
      <c r="C1061" s="3">
        <v>40005</v>
      </c>
      <c r="D1061" s="5" t="str">
        <f>duplicity[[#This Row],[r_fighter_id]]&amp;"/"&amp;duplicity[[#This Row],[b_fighter_id]]&amp;duplicity[[#This Row],[date]]</f>
        <v>2113/69740005</v>
      </c>
      <c r="E1061">
        <f>COUNTIF(duplicity[duplicitní texty],duplicity[[#This Row],[duplicitní texty]])</f>
        <v>1</v>
      </c>
      <c r="K1061" s="13">
        <v>2904</v>
      </c>
      <c r="N1061"/>
    </row>
    <row r="1062" spans="1:14">
      <c r="A1062">
        <v>1757</v>
      </c>
      <c r="B1062">
        <v>797</v>
      </c>
      <c r="C1062" s="3">
        <v>40005</v>
      </c>
      <c r="D1062" s="5" t="str">
        <f>duplicity[[#This Row],[r_fighter_id]]&amp;"/"&amp;duplicity[[#This Row],[b_fighter_id]]&amp;duplicity[[#This Row],[date]]</f>
        <v>1757/79740005</v>
      </c>
      <c r="E1062">
        <f>COUNTIF(duplicity[duplicitní texty],duplicity[[#This Row],[duplicitní texty]])</f>
        <v>1</v>
      </c>
      <c r="K1062" s="15">
        <v>2824</v>
      </c>
      <c r="N1062"/>
    </row>
    <row r="1063" spans="1:14">
      <c r="A1063">
        <v>1225</v>
      </c>
      <c r="B1063">
        <v>1203</v>
      </c>
      <c r="C1063" s="3">
        <v>40005</v>
      </c>
      <c r="D1063" s="5" t="str">
        <f>duplicity[[#This Row],[r_fighter_id]]&amp;"/"&amp;duplicity[[#This Row],[b_fighter_id]]&amp;duplicity[[#This Row],[date]]</f>
        <v>1225/120340005</v>
      </c>
      <c r="E1063">
        <f>COUNTIF(duplicity[duplicitní texty],duplicity[[#This Row],[duplicitní texty]])</f>
        <v>1</v>
      </c>
      <c r="K1063" s="15">
        <v>1601</v>
      </c>
      <c r="N1063"/>
    </row>
    <row r="1064" spans="1:14">
      <c r="A1064">
        <v>590</v>
      </c>
      <c r="B1064">
        <v>318</v>
      </c>
      <c r="C1064" s="3">
        <v>40005</v>
      </c>
      <c r="D1064" s="5" t="str">
        <f>duplicity[[#This Row],[r_fighter_id]]&amp;"/"&amp;duplicity[[#This Row],[b_fighter_id]]&amp;duplicity[[#This Row],[date]]</f>
        <v>590/31840005</v>
      </c>
      <c r="E1064">
        <f>COUNTIF(duplicity[duplicitní texty],duplicity[[#This Row],[duplicitní texty]])</f>
        <v>1</v>
      </c>
      <c r="K1064" s="13">
        <v>368</v>
      </c>
      <c r="N1064"/>
    </row>
    <row r="1065" spans="1:14">
      <c r="A1065">
        <v>30</v>
      </c>
      <c r="B1065">
        <v>241</v>
      </c>
      <c r="C1065" s="3">
        <v>40005</v>
      </c>
      <c r="D1065" s="5" t="str">
        <f>duplicity[[#This Row],[r_fighter_id]]&amp;"/"&amp;duplicity[[#This Row],[b_fighter_id]]&amp;duplicity[[#This Row],[date]]</f>
        <v>30/24140005</v>
      </c>
      <c r="E1065">
        <f>COUNTIF(duplicity[duplicitní texty],duplicity[[#This Row],[duplicitní texty]])</f>
        <v>1</v>
      </c>
      <c r="K1065" s="15">
        <v>2949</v>
      </c>
      <c r="N1065"/>
    </row>
    <row r="1066" spans="1:14">
      <c r="A1066">
        <v>1320</v>
      </c>
      <c r="B1066">
        <v>286</v>
      </c>
      <c r="C1066" s="3">
        <v>40005</v>
      </c>
      <c r="D1066" s="5" t="str">
        <f>duplicity[[#This Row],[r_fighter_id]]&amp;"/"&amp;duplicity[[#This Row],[b_fighter_id]]&amp;duplicity[[#This Row],[date]]</f>
        <v>1320/28640005</v>
      </c>
      <c r="E1066">
        <f>COUNTIF(duplicity[duplicitní texty],duplicity[[#This Row],[duplicitní texty]])</f>
        <v>1</v>
      </c>
      <c r="K1066" s="13">
        <v>317</v>
      </c>
      <c r="N1066"/>
    </row>
    <row r="1067" spans="1:14">
      <c r="A1067">
        <v>1319</v>
      </c>
      <c r="B1067">
        <v>2794</v>
      </c>
      <c r="C1067" s="3">
        <v>40033</v>
      </c>
      <c r="D1067" s="5" t="str">
        <f>duplicity[[#This Row],[r_fighter_id]]&amp;"/"&amp;duplicity[[#This Row],[b_fighter_id]]&amp;duplicity[[#This Row],[date]]</f>
        <v>1319/279440033</v>
      </c>
      <c r="E1067">
        <f>COUNTIF(duplicity[duplicitní texty],duplicity[[#This Row],[duplicitní texty]])</f>
        <v>1</v>
      </c>
      <c r="K1067" s="15">
        <v>1075</v>
      </c>
      <c r="N1067"/>
    </row>
    <row r="1068" spans="1:14">
      <c r="A1068">
        <v>2981</v>
      </c>
      <c r="B1068">
        <v>1206</v>
      </c>
      <c r="C1068" s="3">
        <v>40033</v>
      </c>
      <c r="D1068" s="5" t="str">
        <f>duplicity[[#This Row],[r_fighter_id]]&amp;"/"&amp;duplicity[[#This Row],[b_fighter_id]]&amp;duplicity[[#This Row],[date]]</f>
        <v>2981/120640033</v>
      </c>
      <c r="E1068">
        <f>COUNTIF(duplicity[duplicitní texty],duplicity[[#This Row],[duplicitní texty]])</f>
        <v>1</v>
      </c>
      <c r="K1068" s="15">
        <v>319</v>
      </c>
      <c r="N1068"/>
    </row>
    <row r="1069" spans="1:14">
      <c r="A1069">
        <v>1409</v>
      </c>
      <c r="B1069">
        <v>2026</v>
      </c>
      <c r="C1069" s="3">
        <v>40033</v>
      </c>
      <c r="D1069" s="5" t="str">
        <f>duplicity[[#This Row],[r_fighter_id]]&amp;"/"&amp;duplicity[[#This Row],[b_fighter_id]]&amp;duplicity[[#This Row],[date]]</f>
        <v>1409/202640033</v>
      </c>
      <c r="E1069">
        <f>COUNTIF(duplicity[duplicitní texty],duplicity[[#This Row],[duplicitní texty]])</f>
        <v>1</v>
      </c>
      <c r="K1069" s="13">
        <v>2195</v>
      </c>
      <c r="N1069"/>
    </row>
    <row r="1070" spans="1:14">
      <c r="A1070">
        <v>2485</v>
      </c>
      <c r="B1070">
        <v>986</v>
      </c>
      <c r="C1070" s="3">
        <v>40033</v>
      </c>
      <c r="D1070" s="5" t="str">
        <f>duplicity[[#This Row],[r_fighter_id]]&amp;"/"&amp;duplicity[[#This Row],[b_fighter_id]]&amp;duplicity[[#This Row],[date]]</f>
        <v>2485/98640033</v>
      </c>
      <c r="E1070">
        <f>COUNTIF(duplicity[duplicitní texty],duplicity[[#This Row],[duplicitní texty]])</f>
        <v>1</v>
      </c>
      <c r="K1070" s="13">
        <v>910</v>
      </c>
      <c r="N1070"/>
    </row>
    <row r="1071" spans="1:14">
      <c r="A1071">
        <v>2480</v>
      </c>
      <c r="B1071">
        <v>2290</v>
      </c>
      <c r="C1071" s="3">
        <v>40033</v>
      </c>
      <c r="D1071" s="5" t="str">
        <f>duplicity[[#This Row],[r_fighter_id]]&amp;"/"&amp;duplicity[[#This Row],[b_fighter_id]]&amp;duplicity[[#This Row],[date]]</f>
        <v>2480/229040033</v>
      </c>
      <c r="E1071">
        <f>COUNTIF(duplicity[duplicitní texty],duplicity[[#This Row],[duplicitní texty]])</f>
        <v>1</v>
      </c>
      <c r="K1071" s="13">
        <v>1562</v>
      </c>
      <c r="N1071"/>
    </row>
    <row r="1072" spans="1:14">
      <c r="A1072">
        <v>2806</v>
      </c>
      <c r="B1072">
        <v>1790</v>
      </c>
      <c r="C1072" s="3">
        <v>40033</v>
      </c>
      <c r="D1072" s="5" t="str">
        <f>duplicity[[#This Row],[r_fighter_id]]&amp;"/"&amp;duplicity[[#This Row],[b_fighter_id]]&amp;duplicity[[#This Row],[date]]</f>
        <v>2806/179040033</v>
      </c>
      <c r="E1072">
        <f>COUNTIF(duplicity[duplicitní texty],duplicity[[#This Row],[duplicitní texty]])</f>
        <v>1</v>
      </c>
      <c r="K1072" s="15">
        <v>960</v>
      </c>
      <c r="N1072"/>
    </row>
    <row r="1073" spans="1:14">
      <c r="A1073">
        <v>2680</v>
      </c>
      <c r="B1073">
        <v>2291</v>
      </c>
      <c r="C1073" s="3">
        <v>40033</v>
      </c>
      <c r="D1073" s="5" t="str">
        <f>duplicity[[#This Row],[r_fighter_id]]&amp;"/"&amp;duplicity[[#This Row],[b_fighter_id]]&amp;duplicity[[#This Row],[date]]</f>
        <v>2680/229140033</v>
      </c>
      <c r="E1073">
        <f>COUNTIF(duplicity[duplicitní texty],duplicity[[#This Row],[duplicitní texty]])</f>
        <v>1</v>
      </c>
      <c r="K1073" s="13">
        <v>1618</v>
      </c>
      <c r="N1073"/>
    </row>
    <row r="1074" spans="1:14">
      <c r="A1074">
        <v>3067</v>
      </c>
      <c r="B1074">
        <v>2756</v>
      </c>
      <c r="C1074" s="3">
        <v>40033</v>
      </c>
      <c r="D1074" s="5" t="str">
        <f>duplicity[[#This Row],[r_fighter_id]]&amp;"/"&amp;duplicity[[#This Row],[b_fighter_id]]&amp;duplicity[[#This Row],[date]]</f>
        <v>3067/275640033</v>
      </c>
      <c r="E1074">
        <f>COUNTIF(duplicity[duplicitní texty],duplicity[[#This Row],[duplicitní texty]])</f>
        <v>1</v>
      </c>
      <c r="K1074" s="13">
        <v>3580</v>
      </c>
      <c r="N1074"/>
    </row>
    <row r="1075" spans="1:14">
      <c r="A1075">
        <v>2677</v>
      </c>
      <c r="B1075">
        <v>646</v>
      </c>
      <c r="C1075" s="3">
        <v>40033</v>
      </c>
      <c r="D1075" s="5" t="str">
        <f>duplicity[[#This Row],[r_fighter_id]]&amp;"/"&amp;duplicity[[#This Row],[b_fighter_id]]&amp;duplicity[[#This Row],[date]]</f>
        <v>2677/64640033</v>
      </c>
      <c r="E1075">
        <f>COUNTIF(duplicity[duplicitní texty],duplicity[[#This Row],[duplicitní texty]])</f>
        <v>1</v>
      </c>
      <c r="K1075" s="13">
        <v>793</v>
      </c>
      <c r="N1075"/>
    </row>
    <row r="1076" spans="1:14">
      <c r="A1076">
        <v>68</v>
      </c>
      <c r="B1076">
        <v>1214</v>
      </c>
      <c r="C1076" s="3">
        <v>40033</v>
      </c>
      <c r="D1076" s="5" t="str">
        <f>duplicity[[#This Row],[r_fighter_id]]&amp;"/"&amp;duplicity[[#This Row],[b_fighter_id]]&amp;duplicity[[#This Row],[date]]</f>
        <v>68/121440033</v>
      </c>
      <c r="E1076">
        <f>COUNTIF(duplicity[duplicitní texty],duplicity[[#This Row],[duplicitní texty]])</f>
        <v>1</v>
      </c>
      <c r="K1076" s="15">
        <v>1527</v>
      </c>
      <c r="N1076"/>
    </row>
    <row r="1077" spans="1:14">
      <c r="A1077">
        <v>1796</v>
      </c>
      <c r="B1077">
        <v>3390</v>
      </c>
      <c r="C1077" s="3">
        <v>40033</v>
      </c>
      <c r="D1077" s="5" t="str">
        <f>duplicity[[#This Row],[r_fighter_id]]&amp;"/"&amp;duplicity[[#This Row],[b_fighter_id]]&amp;duplicity[[#This Row],[date]]</f>
        <v>1796/339040033</v>
      </c>
      <c r="E1077">
        <f>COUNTIF(duplicity[duplicitní texty],duplicity[[#This Row],[duplicitní texty]])</f>
        <v>1</v>
      </c>
      <c r="K1077" s="13">
        <v>179</v>
      </c>
      <c r="N1077"/>
    </row>
    <row r="1078" spans="1:14">
      <c r="A1078">
        <v>830</v>
      </c>
      <c r="B1078">
        <v>1239</v>
      </c>
      <c r="C1078" s="3">
        <v>40054</v>
      </c>
      <c r="D1078" s="5" t="str">
        <f>duplicity[[#This Row],[r_fighter_id]]&amp;"/"&amp;duplicity[[#This Row],[b_fighter_id]]&amp;duplicity[[#This Row],[date]]</f>
        <v>830/123940054</v>
      </c>
      <c r="E1078">
        <f>COUNTIF(duplicity[duplicitní texty],duplicity[[#This Row],[duplicitní texty]])</f>
        <v>1</v>
      </c>
      <c r="K1078" s="15">
        <v>3391</v>
      </c>
      <c r="N1078"/>
    </row>
    <row r="1079" spans="1:14">
      <c r="A1079">
        <v>3364</v>
      </c>
      <c r="B1079">
        <v>3069</v>
      </c>
      <c r="C1079" s="3">
        <v>40054</v>
      </c>
      <c r="D1079" s="5" t="str">
        <f>duplicity[[#This Row],[r_fighter_id]]&amp;"/"&amp;duplicity[[#This Row],[b_fighter_id]]&amp;duplicity[[#This Row],[date]]</f>
        <v>3364/306940054</v>
      </c>
      <c r="E1079">
        <f>COUNTIF(duplicity[duplicitní texty],duplicity[[#This Row],[duplicitní texty]])</f>
        <v>1</v>
      </c>
      <c r="K1079" s="13">
        <v>518</v>
      </c>
      <c r="N1079"/>
    </row>
    <row r="1080" spans="1:14">
      <c r="A1080">
        <v>2327</v>
      </c>
      <c r="B1080">
        <v>652</v>
      </c>
      <c r="C1080" s="3">
        <v>40054</v>
      </c>
      <c r="D1080" s="5" t="str">
        <f>duplicity[[#This Row],[r_fighter_id]]&amp;"/"&amp;duplicity[[#This Row],[b_fighter_id]]&amp;duplicity[[#This Row],[date]]</f>
        <v>2327/65240054</v>
      </c>
      <c r="E1080">
        <f>COUNTIF(duplicity[duplicitní texty],duplicity[[#This Row],[duplicitní texty]])</f>
        <v>1</v>
      </c>
      <c r="K1080" s="13">
        <v>476</v>
      </c>
      <c r="N1080"/>
    </row>
    <row r="1081" spans="1:14">
      <c r="A1081">
        <v>3004</v>
      </c>
      <c r="B1081">
        <v>1327</v>
      </c>
      <c r="C1081" s="3">
        <v>40054</v>
      </c>
      <c r="D1081" s="5" t="str">
        <f>duplicity[[#This Row],[r_fighter_id]]&amp;"/"&amp;duplicity[[#This Row],[b_fighter_id]]&amp;duplicity[[#This Row],[date]]</f>
        <v>3004/132740054</v>
      </c>
      <c r="E1081">
        <f>COUNTIF(duplicity[duplicitní texty],duplicity[[#This Row],[duplicitní texty]])</f>
        <v>1</v>
      </c>
      <c r="K1081" s="15">
        <v>2845</v>
      </c>
      <c r="N1081"/>
    </row>
    <row r="1082" spans="1:14">
      <c r="A1082">
        <v>1140</v>
      </c>
      <c r="B1082">
        <v>3293</v>
      </c>
      <c r="C1082" s="3">
        <v>40054</v>
      </c>
      <c r="D1082" s="5" t="str">
        <f>duplicity[[#This Row],[r_fighter_id]]&amp;"/"&amp;duplicity[[#This Row],[b_fighter_id]]&amp;duplicity[[#This Row],[date]]</f>
        <v>1140/329340054</v>
      </c>
      <c r="E1082">
        <f>COUNTIF(duplicity[duplicitní texty],duplicity[[#This Row],[duplicitní texty]])</f>
        <v>1</v>
      </c>
      <c r="K1082" s="15">
        <v>2182</v>
      </c>
      <c r="N1082"/>
    </row>
    <row r="1083" spans="1:14">
      <c r="A1083">
        <v>839</v>
      </c>
      <c r="B1083">
        <v>161</v>
      </c>
      <c r="C1083" s="3">
        <v>40054</v>
      </c>
      <c r="D1083" s="5" t="str">
        <f>duplicity[[#This Row],[r_fighter_id]]&amp;"/"&amp;duplicity[[#This Row],[b_fighter_id]]&amp;duplicity[[#This Row],[date]]</f>
        <v>839/16140054</v>
      </c>
      <c r="E1083">
        <f>COUNTIF(duplicity[duplicitní texty],duplicity[[#This Row],[duplicitní texty]])</f>
        <v>1</v>
      </c>
      <c r="K1083" s="13">
        <v>245</v>
      </c>
      <c r="N1083"/>
    </row>
    <row r="1084" spans="1:14">
      <c r="A1084">
        <v>1958</v>
      </c>
      <c r="B1084">
        <v>1928</v>
      </c>
      <c r="C1084" s="3">
        <v>40054</v>
      </c>
      <c r="D1084" s="5" t="str">
        <f>duplicity[[#This Row],[r_fighter_id]]&amp;"/"&amp;duplicity[[#This Row],[b_fighter_id]]&amp;duplicity[[#This Row],[date]]</f>
        <v>1958/192840054</v>
      </c>
      <c r="E1084">
        <f>COUNTIF(duplicity[duplicitní texty],duplicity[[#This Row],[duplicitní texty]])</f>
        <v>1</v>
      </c>
      <c r="K1084" s="15">
        <v>2505</v>
      </c>
      <c r="N1084"/>
    </row>
    <row r="1085" spans="1:14">
      <c r="A1085">
        <v>2788</v>
      </c>
      <c r="B1085">
        <v>2027</v>
      </c>
      <c r="C1085" s="3">
        <v>40054</v>
      </c>
      <c r="D1085" s="5" t="str">
        <f>duplicity[[#This Row],[r_fighter_id]]&amp;"/"&amp;duplicity[[#This Row],[b_fighter_id]]&amp;duplicity[[#This Row],[date]]</f>
        <v>2788/202740054</v>
      </c>
      <c r="E1085">
        <f>COUNTIF(duplicity[duplicitní texty],duplicity[[#This Row],[duplicitní texty]])</f>
        <v>1</v>
      </c>
      <c r="K1085" s="13">
        <v>1084</v>
      </c>
      <c r="N1085"/>
    </row>
    <row r="1086" spans="1:14">
      <c r="A1086">
        <v>2226</v>
      </c>
      <c r="B1086">
        <v>513</v>
      </c>
      <c r="C1086" s="3">
        <v>40054</v>
      </c>
      <c r="D1086" s="5" t="str">
        <f>duplicity[[#This Row],[r_fighter_id]]&amp;"/"&amp;duplicity[[#This Row],[b_fighter_id]]&amp;duplicity[[#This Row],[date]]</f>
        <v>2226/51340054</v>
      </c>
      <c r="E1086">
        <f>COUNTIF(duplicity[duplicitní texty],duplicity[[#This Row],[duplicitní texty]])</f>
        <v>1</v>
      </c>
      <c r="K1086" s="13">
        <v>3252</v>
      </c>
      <c r="N1086"/>
    </row>
    <row r="1087" spans="1:14">
      <c r="A1087">
        <v>2977</v>
      </c>
      <c r="B1087">
        <v>1494</v>
      </c>
      <c r="C1087" s="3">
        <v>40054</v>
      </c>
      <c r="D1087" s="5" t="str">
        <f>duplicity[[#This Row],[r_fighter_id]]&amp;"/"&amp;duplicity[[#This Row],[b_fighter_id]]&amp;duplicity[[#This Row],[date]]</f>
        <v>2977/149440054</v>
      </c>
      <c r="E1087">
        <f>COUNTIF(duplicity[duplicitní texty],duplicity[[#This Row],[duplicitní texty]])</f>
        <v>1</v>
      </c>
      <c r="K1087" s="13">
        <v>3323</v>
      </c>
      <c r="N1087"/>
    </row>
    <row r="1088" spans="1:14">
      <c r="A1088">
        <v>2762</v>
      </c>
      <c r="B1088">
        <v>1772</v>
      </c>
      <c r="C1088" s="3">
        <v>40054</v>
      </c>
      <c r="D1088" s="5" t="str">
        <f>duplicity[[#This Row],[r_fighter_id]]&amp;"/"&amp;duplicity[[#This Row],[b_fighter_id]]&amp;duplicity[[#This Row],[date]]</f>
        <v>2762/177240054</v>
      </c>
      <c r="E1088">
        <f>COUNTIF(duplicity[duplicitní texty],duplicity[[#This Row],[duplicitní texty]])</f>
        <v>1</v>
      </c>
      <c r="K1088" s="13">
        <v>1276</v>
      </c>
      <c r="N1088"/>
    </row>
    <row r="1089" spans="1:14">
      <c r="A1089">
        <v>770</v>
      </c>
      <c r="B1089">
        <v>1227</v>
      </c>
      <c r="C1089" s="3">
        <v>40072</v>
      </c>
      <c r="D1089" s="5" t="str">
        <f>duplicity[[#This Row],[r_fighter_id]]&amp;"/"&amp;duplicity[[#This Row],[b_fighter_id]]&amp;duplicity[[#This Row],[date]]</f>
        <v>770/122740072</v>
      </c>
      <c r="E1089">
        <f>COUNTIF(duplicity[duplicitní texty],duplicity[[#This Row],[duplicitní texty]])</f>
        <v>1</v>
      </c>
      <c r="K1089" s="15">
        <v>2650</v>
      </c>
      <c r="N1089"/>
    </row>
    <row r="1090" spans="1:14">
      <c r="A1090">
        <v>2594</v>
      </c>
      <c r="B1090">
        <v>3491</v>
      </c>
      <c r="C1090" s="3">
        <v>40072</v>
      </c>
      <c r="D1090" s="5" t="str">
        <f>duplicity[[#This Row],[r_fighter_id]]&amp;"/"&amp;duplicity[[#This Row],[b_fighter_id]]&amp;duplicity[[#This Row],[date]]</f>
        <v>2594/349140072</v>
      </c>
      <c r="E1090">
        <f>COUNTIF(duplicity[duplicitní texty],duplicity[[#This Row],[duplicitní texty]])</f>
        <v>1</v>
      </c>
      <c r="K1090" s="13">
        <v>2439</v>
      </c>
      <c r="N1090"/>
    </row>
    <row r="1091" spans="1:14">
      <c r="A1091">
        <v>596</v>
      </c>
      <c r="B1091">
        <v>871</v>
      </c>
      <c r="C1091" s="3">
        <v>40072</v>
      </c>
      <c r="D1091" s="5" t="str">
        <f>duplicity[[#This Row],[r_fighter_id]]&amp;"/"&amp;duplicity[[#This Row],[b_fighter_id]]&amp;duplicity[[#This Row],[date]]</f>
        <v>596/87140072</v>
      </c>
      <c r="E1091">
        <f>COUNTIF(duplicity[duplicitní texty],duplicity[[#This Row],[duplicitní texty]])</f>
        <v>1</v>
      </c>
      <c r="K1091" s="13">
        <v>976</v>
      </c>
      <c r="N1091"/>
    </row>
    <row r="1092" spans="1:14">
      <c r="A1092">
        <v>3120</v>
      </c>
      <c r="B1092">
        <v>391</v>
      </c>
      <c r="C1092" s="3">
        <v>40072</v>
      </c>
      <c r="D1092" s="5" t="str">
        <f>duplicity[[#This Row],[r_fighter_id]]&amp;"/"&amp;duplicity[[#This Row],[b_fighter_id]]&amp;duplicity[[#This Row],[date]]</f>
        <v>3120/39140072</v>
      </c>
      <c r="E1092">
        <f>COUNTIF(duplicity[duplicitní texty],duplicity[[#This Row],[duplicitní texty]])</f>
        <v>1</v>
      </c>
      <c r="K1092" s="15">
        <v>2021</v>
      </c>
      <c r="N1092"/>
    </row>
    <row r="1093" spans="1:14">
      <c r="A1093">
        <v>2016</v>
      </c>
      <c r="B1093">
        <v>1420</v>
      </c>
      <c r="C1093" s="3">
        <v>40072</v>
      </c>
      <c r="D1093" s="5" t="str">
        <f>duplicity[[#This Row],[r_fighter_id]]&amp;"/"&amp;duplicity[[#This Row],[b_fighter_id]]&amp;duplicity[[#This Row],[date]]</f>
        <v>2016/142040072</v>
      </c>
      <c r="E1093">
        <f>COUNTIF(duplicity[duplicitní texty],duplicity[[#This Row],[duplicitní texty]])</f>
        <v>1</v>
      </c>
      <c r="K1093" s="13">
        <v>2165</v>
      </c>
      <c r="N1093"/>
    </row>
    <row r="1094" spans="1:14">
      <c r="A1094">
        <v>797</v>
      </c>
      <c r="B1094">
        <v>2984</v>
      </c>
      <c r="C1094" s="3">
        <v>40072</v>
      </c>
      <c r="D1094" s="5" t="str">
        <f>duplicity[[#This Row],[r_fighter_id]]&amp;"/"&amp;duplicity[[#This Row],[b_fighter_id]]&amp;duplicity[[#This Row],[date]]</f>
        <v>797/298440072</v>
      </c>
      <c r="E1094">
        <f>COUNTIF(duplicity[duplicitní texty],duplicity[[#This Row],[duplicitní texty]])</f>
        <v>1</v>
      </c>
      <c r="K1094" s="13">
        <v>2830</v>
      </c>
      <c r="N1094"/>
    </row>
    <row r="1095" spans="1:14">
      <c r="A1095">
        <v>2597</v>
      </c>
      <c r="B1095">
        <v>650</v>
      </c>
      <c r="C1095" s="3">
        <v>40072</v>
      </c>
      <c r="D1095" s="5" t="str">
        <f>duplicity[[#This Row],[r_fighter_id]]&amp;"/"&amp;duplicity[[#This Row],[b_fighter_id]]&amp;duplicity[[#This Row],[date]]</f>
        <v>2597/65040072</v>
      </c>
      <c r="E1095">
        <f>COUNTIF(duplicity[duplicitní texty],duplicity[[#This Row],[duplicitní texty]])</f>
        <v>1</v>
      </c>
      <c r="K1095" s="13">
        <v>455</v>
      </c>
      <c r="N1095"/>
    </row>
    <row r="1096" spans="1:14">
      <c r="A1096">
        <v>3103</v>
      </c>
      <c r="B1096">
        <v>468</v>
      </c>
      <c r="C1096" s="3">
        <v>40072</v>
      </c>
      <c r="D1096" s="5" t="str">
        <f>duplicity[[#This Row],[r_fighter_id]]&amp;"/"&amp;duplicity[[#This Row],[b_fighter_id]]&amp;duplicity[[#This Row],[date]]</f>
        <v>3103/46840072</v>
      </c>
      <c r="E1096">
        <f>COUNTIF(duplicity[duplicitní texty],duplicity[[#This Row],[duplicitní texty]])</f>
        <v>1</v>
      </c>
      <c r="K1096" s="15">
        <v>1396</v>
      </c>
      <c r="N1096"/>
    </row>
    <row r="1097" spans="1:14">
      <c r="A1097">
        <v>1506</v>
      </c>
      <c r="B1097">
        <v>3116</v>
      </c>
      <c r="C1097" s="3">
        <v>40072</v>
      </c>
      <c r="D1097" s="5" t="str">
        <f>duplicity[[#This Row],[r_fighter_id]]&amp;"/"&amp;duplicity[[#This Row],[b_fighter_id]]&amp;duplicity[[#This Row],[date]]</f>
        <v>1506/311640072</v>
      </c>
      <c r="E1097">
        <f>COUNTIF(duplicity[duplicitní texty],duplicity[[#This Row],[duplicitní texty]])</f>
        <v>1</v>
      </c>
      <c r="K1097" s="13">
        <v>1752</v>
      </c>
      <c r="N1097"/>
    </row>
    <row r="1098" spans="1:14">
      <c r="A1098">
        <v>2539</v>
      </c>
      <c r="B1098">
        <v>1750</v>
      </c>
      <c r="C1098" s="3">
        <v>40072</v>
      </c>
      <c r="D1098" s="5" t="str">
        <f>duplicity[[#This Row],[r_fighter_id]]&amp;"/"&amp;duplicity[[#This Row],[b_fighter_id]]&amp;duplicity[[#This Row],[date]]</f>
        <v>2539/175040072</v>
      </c>
      <c r="E1098">
        <f>COUNTIF(duplicity[duplicitní texty],duplicity[[#This Row],[duplicitní texty]])</f>
        <v>1</v>
      </c>
      <c r="K1098" s="15">
        <v>2185</v>
      </c>
      <c r="N1098"/>
    </row>
    <row r="1099" spans="1:14">
      <c r="A1099">
        <v>1200</v>
      </c>
      <c r="B1099">
        <v>1003</v>
      </c>
      <c r="C1099" s="3">
        <v>40075</v>
      </c>
      <c r="D1099" s="5" t="str">
        <f>duplicity[[#This Row],[r_fighter_id]]&amp;"/"&amp;duplicity[[#This Row],[b_fighter_id]]&amp;duplicity[[#This Row],[date]]</f>
        <v>1200/100340075</v>
      </c>
      <c r="E1099">
        <f>COUNTIF(duplicity[duplicitní texty],duplicity[[#This Row],[duplicitní texty]])</f>
        <v>1</v>
      </c>
      <c r="K1099" s="15">
        <v>2540</v>
      </c>
      <c r="N1099"/>
    </row>
    <row r="1100" spans="1:14">
      <c r="A1100">
        <v>807</v>
      </c>
      <c r="B1100">
        <v>968</v>
      </c>
      <c r="C1100" s="3">
        <v>40075</v>
      </c>
      <c r="D1100" s="5" t="str">
        <f>duplicity[[#This Row],[r_fighter_id]]&amp;"/"&amp;duplicity[[#This Row],[b_fighter_id]]&amp;duplicity[[#This Row],[date]]</f>
        <v>807/96840075</v>
      </c>
      <c r="E1100">
        <f>COUNTIF(duplicity[duplicitní texty],duplicity[[#This Row],[duplicitní texty]])</f>
        <v>1</v>
      </c>
      <c r="K1100" s="13">
        <v>1595</v>
      </c>
      <c r="N1100"/>
    </row>
    <row r="1101" spans="1:14">
      <c r="A1101">
        <v>3138</v>
      </c>
      <c r="B1101">
        <v>998</v>
      </c>
      <c r="C1101" s="3">
        <v>40075</v>
      </c>
      <c r="D1101" s="5" t="str">
        <f>duplicity[[#This Row],[r_fighter_id]]&amp;"/"&amp;duplicity[[#This Row],[b_fighter_id]]&amp;duplicity[[#This Row],[date]]</f>
        <v>3138/99840075</v>
      </c>
      <c r="E1101">
        <f>COUNTIF(duplicity[duplicitní texty],duplicity[[#This Row],[duplicitní texty]])</f>
        <v>1</v>
      </c>
      <c r="K1101" s="13">
        <v>2858</v>
      </c>
      <c r="N1101"/>
    </row>
    <row r="1102" spans="1:14">
      <c r="A1102">
        <v>808</v>
      </c>
      <c r="B1102">
        <v>882</v>
      </c>
      <c r="C1102" s="3">
        <v>40075</v>
      </c>
      <c r="D1102" s="5" t="str">
        <f>duplicity[[#This Row],[r_fighter_id]]&amp;"/"&amp;duplicity[[#This Row],[b_fighter_id]]&amp;duplicity[[#This Row],[date]]</f>
        <v>808/88240075</v>
      </c>
      <c r="E1102">
        <f>COUNTIF(duplicity[duplicitní texty],duplicity[[#This Row],[duplicitní texty]])</f>
        <v>1</v>
      </c>
      <c r="K1102" s="13">
        <v>1453</v>
      </c>
      <c r="N1102"/>
    </row>
    <row r="1103" spans="1:14">
      <c r="A1103">
        <v>2113</v>
      </c>
      <c r="B1103">
        <v>1859</v>
      </c>
      <c r="C1103" s="3">
        <v>40075</v>
      </c>
      <c r="D1103" s="5" t="str">
        <f>duplicity[[#This Row],[r_fighter_id]]&amp;"/"&amp;duplicity[[#This Row],[b_fighter_id]]&amp;duplicity[[#This Row],[date]]</f>
        <v>2113/185940075</v>
      </c>
      <c r="E1103">
        <f>COUNTIF(duplicity[duplicitní texty],duplicity[[#This Row],[duplicitní texty]])</f>
        <v>1</v>
      </c>
      <c r="K1103" s="15">
        <v>2841</v>
      </c>
      <c r="N1103"/>
    </row>
    <row r="1104" spans="1:14">
      <c r="A1104">
        <v>1690</v>
      </c>
      <c r="B1104">
        <v>3284</v>
      </c>
      <c r="C1104" s="3">
        <v>40075</v>
      </c>
      <c r="D1104" s="5" t="str">
        <f>duplicity[[#This Row],[r_fighter_id]]&amp;"/"&amp;duplicity[[#This Row],[b_fighter_id]]&amp;duplicity[[#This Row],[date]]</f>
        <v>1690/328440075</v>
      </c>
      <c r="E1104">
        <f>COUNTIF(duplicity[duplicitní texty],duplicity[[#This Row],[duplicitní texty]])</f>
        <v>1</v>
      </c>
      <c r="K1104" s="15">
        <v>3325</v>
      </c>
      <c r="N1104"/>
    </row>
    <row r="1105" spans="1:14">
      <c r="A1105">
        <v>1798</v>
      </c>
      <c r="B1105">
        <v>2375</v>
      </c>
      <c r="C1105" s="3">
        <v>40075</v>
      </c>
      <c r="D1105" s="5" t="str">
        <f>duplicity[[#This Row],[r_fighter_id]]&amp;"/"&amp;duplicity[[#This Row],[b_fighter_id]]&amp;duplicity[[#This Row],[date]]</f>
        <v>1798/237540075</v>
      </c>
      <c r="E1105">
        <f>COUNTIF(duplicity[duplicitní texty],duplicity[[#This Row],[duplicitní texty]])</f>
        <v>1</v>
      </c>
      <c r="K1105" s="13">
        <v>2876</v>
      </c>
      <c r="N1105"/>
    </row>
    <row r="1106" spans="1:14">
      <c r="A1106">
        <v>906</v>
      </c>
      <c r="B1106">
        <v>2111</v>
      </c>
      <c r="C1106" s="3">
        <v>40075</v>
      </c>
      <c r="D1106" s="5" t="str">
        <f>duplicity[[#This Row],[r_fighter_id]]&amp;"/"&amp;duplicity[[#This Row],[b_fighter_id]]&amp;duplicity[[#This Row],[date]]</f>
        <v>906/211140075</v>
      </c>
      <c r="E1106">
        <f>COUNTIF(duplicity[duplicitní texty],duplicity[[#This Row],[duplicitní texty]])</f>
        <v>1</v>
      </c>
      <c r="K1106" s="15">
        <v>2305</v>
      </c>
      <c r="N1106"/>
    </row>
    <row r="1107" spans="1:14">
      <c r="A1107">
        <v>243</v>
      </c>
      <c r="B1107">
        <v>1006</v>
      </c>
      <c r="C1107" s="3">
        <v>40075</v>
      </c>
      <c r="D1107" s="5" t="str">
        <f>duplicity[[#This Row],[r_fighter_id]]&amp;"/"&amp;duplicity[[#This Row],[b_fighter_id]]&amp;duplicity[[#This Row],[date]]</f>
        <v>243/100640075</v>
      </c>
      <c r="E1107">
        <f>COUNTIF(duplicity[duplicitní texty],duplicity[[#This Row],[duplicitní texty]])</f>
        <v>1</v>
      </c>
      <c r="K1107" s="13">
        <v>3174</v>
      </c>
      <c r="N1107"/>
    </row>
    <row r="1108" spans="1:14">
      <c r="A1108">
        <v>685</v>
      </c>
      <c r="B1108">
        <v>1588</v>
      </c>
      <c r="C1108" s="3">
        <v>40075</v>
      </c>
      <c r="D1108" s="5" t="str">
        <f>duplicity[[#This Row],[r_fighter_id]]&amp;"/"&amp;duplicity[[#This Row],[b_fighter_id]]&amp;duplicity[[#This Row],[date]]</f>
        <v>685/158840075</v>
      </c>
      <c r="E1108">
        <f>COUNTIF(duplicity[duplicitní texty],duplicity[[#This Row],[duplicitní texty]])</f>
        <v>1</v>
      </c>
      <c r="K1108" s="13">
        <v>2835</v>
      </c>
      <c r="N1108"/>
    </row>
    <row r="1109" spans="1:14">
      <c r="A1109">
        <v>2008</v>
      </c>
      <c r="B1109">
        <v>2555</v>
      </c>
      <c r="C1109" s="3">
        <v>40075</v>
      </c>
      <c r="D1109" s="5" t="str">
        <f>duplicity[[#This Row],[r_fighter_id]]&amp;"/"&amp;duplicity[[#This Row],[b_fighter_id]]&amp;duplicity[[#This Row],[date]]</f>
        <v>2008/255540075</v>
      </c>
      <c r="E1109">
        <f>COUNTIF(duplicity[duplicitní texty],duplicity[[#This Row],[duplicitní texty]])</f>
        <v>1</v>
      </c>
      <c r="K1109" s="15">
        <v>257</v>
      </c>
      <c r="N1109"/>
    </row>
    <row r="1110" spans="1:14">
      <c r="A1110">
        <v>820</v>
      </c>
      <c r="B1110">
        <v>2035</v>
      </c>
      <c r="C1110" s="3">
        <v>40075</v>
      </c>
      <c r="D1110" s="5" t="str">
        <f>duplicity[[#This Row],[r_fighter_id]]&amp;"/"&amp;duplicity[[#This Row],[b_fighter_id]]&amp;duplicity[[#This Row],[date]]</f>
        <v>820/203540075</v>
      </c>
      <c r="E1110">
        <f>COUNTIF(duplicity[duplicitní texty],duplicity[[#This Row],[duplicitní texty]])</f>
        <v>1</v>
      </c>
      <c r="K1110" s="15">
        <v>1997</v>
      </c>
      <c r="N1110"/>
    </row>
    <row r="1111" spans="1:14">
      <c r="A1111">
        <v>1965</v>
      </c>
      <c r="B1111">
        <v>358</v>
      </c>
      <c r="C1111" s="3">
        <v>40075</v>
      </c>
      <c r="D1111" s="5" t="str">
        <f>duplicity[[#This Row],[r_fighter_id]]&amp;"/"&amp;duplicity[[#This Row],[b_fighter_id]]&amp;duplicity[[#This Row],[date]]</f>
        <v>1965/35840075</v>
      </c>
      <c r="E1111">
        <f>COUNTIF(duplicity[duplicitní texty],duplicity[[#This Row],[duplicitní texty]])</f>
        <v>1</v>
      </c>
      <c r="K1111" s="15">
        <v>277</v>
      </c>
      <c r="N1111"/>
    </row>
    <row r="1112" spans="1:14">
      <c r="A1112">
        <v>1533</v>
      </c>
      <c r="B1112">
        <v>3553</v>
      </c>
      <c r="C1112" s="3">
        <v>40110</v>
      </c>
      <c r="D1112" s="5" t="str">
        <f>duplicity[[#This Row],[r_fighter_id]]&amp;"/"&amp;duplicity[[#This Row],[b_fighter_id]]&amp;duplicity[[#This Row],[date]]</f>
        <v>1533/355340110</v>
      </c>
      <c r="E1112">
        <f>COUNTIF(duplicity[duplicitní texty],duplicity[[#This Row],[duplicitní texty]])</f>
        <v>1</v>
      </c>
      <c r="K1112" s="15">
        <v>2544</v>
      </c>
      <c r="N1112"/>
    </row>
    <row r="1113" spans="1:14">
      <c r="A1113">
        <v>3056</v>
      </c>
      <c r="B1113">
        <v>2369</v>
      </c>
      <c r="C1113" s="3">
        <v>40110</v>
      </c>
      <c r="D1113" s="5" t="str">
        <f>duplicity[[#This Row],[r_fighter_id]]&amp;"/"&amp;duplicity[[#This Row],[b_fighter_id]]&amp;duplicity[[#This Row],[date]]</f>
        <v>3056/236940110</v>
      </c>
      <c r="E1113">
        <f>COUNTIF(duplicity[duplicitní texty],duplicity[[#This Row],[duplicitní texty]])</f>
        <v>1</v>
      </c>
      <c r="K1113" s="13">
        <v>1436</v>
      </c>
      <c r="N1113"/>
    </row>
    <row r="1114" spans="1:14">
      <c r="A1114">
        <v>3121</v>
      </c>
      <c r="B1114">
        <v>972</v>
      </c>
      <c r="C1114" s="3">
        <v>40110</v>
      </c>
      <c r="D1114" s="5" t="str">
        <f>duplicity[[#This Row],[r_fighter_id]]&amp;"/"&amp;duplicity[[#This Row],[b_fighter_id]]&amp;duplicity[[#This Row],[date]]</f>
        <v>3121/97240110</v>
      </c>
      <c r="E1114">
        <f>COUNTIF(duplicity[duplicitní texty],duplicity[[#This Row],[duplicitní texty]])</f>
        <v>1</v>
      </c>
      <c r="K1114" s="13">
        <v>2518</v>
      </c>
      <c r="N1114"/>
    </row>
    <row r="1115" spans="1:14">
      <c r="A1115">
        <v>3359</v>
      </c>
      <c r="B1115">
        <v>2769</v>
      </c>
      <c r="C1115" s="3">
        <v>40110</v>
      </c>
      <c r="D1115" s="5" t="str">
        <f>duplicity[[#This Row],[r_fighter_id]]&amp;"/"&amp;duplicity[[#This Row],[b_fighter_id]]&amp;duplicity[[#This Row],[date]]</f>
        <v>3359/276940110</v>
      </c>
      <c r="E1115">
        <f>COUNTIF(duplicity[duplicitní texty],duplicity[[#This Row],[duplicitní texty]])</f>
        <v>1</v>
      </c>
      <c r="K1115" s="15">
        <v>1359</v>
      </c>
      <c r="N1115"/>
    </row>
    <row r="1116" spans="1:14">
      <c r="A1116">
        <v>3250</v>
      </c>
      <c r="B1116">
        <v>2290</v>
      </c>
      <c r="C1116" s="3">
        <v>40110</v>
      </c>
      <c r="D1116" s="5" t="str">
        <f>duplicity[[#This Row],[r_fighter_id]]&amp;"/"&amp;duplicity[[#This Row],[b_fighter_id]]&amp;duplicity[[#This Row],[date]]</f>
        <v>3250/229040110</v>
      </c>
      <c r="E1116">
        <f>COUNTIF(duplicity[duplicitní texty],duplicity[[#This Row],[duplicitní texty]])</f>
        <v>1</v>
      </c>
      <c r="K1116" s="15">
        <v>716</v>
      </c>
      <c r="N1116"/>
    </row>
    <row r="1117" spans="1:14">
      <c r="A1117">
        <v>3152</v>
      </c>
      <c r="B1117">
        <v>1164</v>
      </c>
      <c r="C1117" s="3">
        <v>40110</v>
      </c>
      <c r="D1117" s="5" t="str">
        <f>duplicity[[#This Row],[r_fighter_id]]&amp;"/"&amp;duplicity[[#This Row],[b_fighter_id]]&amp;duplicity[[#This Row],[date]]</f>
        <v>3152/116440110</v>
      </c>
      <c r="E1117">
        <f>COUNTIF(duplicity[duplicitní texty],duplicity[[#This Row],[duplicitní texty]])</f>
        <v>1</v>
      </c>
      <c r="K1117" s="15">
        <v>273</v>
      </c>
      <c r="N1117"/>
    </row>
    <row r="1118" spans="1:14">
      <c r="A1118">
        <v>2690</v>
      </c>
      <c r="B1118">
        <v>1655</v>
      </c>
      <c r="C1118" s="3">
        <v>40110</v>
      </c>
      <c r="D1118" s="5" t="str">
        <f>duplicity[[#This Row],[r_fighter_id]]&amp;"/"&amp;duplicity[[#This Row],[b_fighter_id]]&amp;duplicity[[#This Row],[date]]</f>
        <v>2690/165540110</v>
      </c>
      <c r="E1118">
        <f>COUNTIF(duplicity[duplicitní texty],duplicity[[#This Row],[duplicitní texty]])</f>
        <v>1</v>
      </c>
      <c r="K1118" s="13">
        <v>714</v>
      </c>
      <c r="N1118"/>
    </row>
    <row r="1119" spans="1:14">
      <c r="A1119">
        <v>222</v>
      </c>
      <c r="B1119">
        <v>1272</v>
      </c>
      <c r="C1119" s="3">
        <v>40110</v>
      </c>
      <c r="D1119" s="5" t="str">
        <f>duplicity[[#This Row],[r_fighter_id]]&amp;"/"&amp;duplicity[[#This Row],[b_fighter_id]]&amp;duplicity[[#This Row],[date]]</f>
        <v>222/127240110</v>
      </c>
      <c r="E1119">
        <f>COUNTIF(duplicity[duplicitní texty],duplicity[[#This Row],[duplicitní texty]])</f>
        <v>1</v>
      </c>
      <c r="K1119" s="15">
        <v>129</v>
      </c>
      <c r="N1119"/>
    </row>
    <row r="1120" spans="1:14">
      <c r="A1120">
        <v>181</v>
      </c>
      <c r="B1120">
        <v>2891</v>
      </c>
      <c r="C1120" s="3">
        <v>40110</v>
      </c>
      <c r="D1120" s="5" t="str">
        <f>duplicity[[#This Row],[r_fighter_id]]&amp;"/"&amp;duplicity[[#This Row],[b_fighter_id]]&amp;duplicity[[#This Row],[date]]</f>
        <v>181/289140110</v>
      </c>
      <c r="E1120">
        <f>COUNTIF(duplicity[duplicitní texty],duplicity[[#This Row],[duplicitní texty]])</f>
        <v>1</v>
      </c>
      <c r="K1120" s="15">
        <v>128</v>
      </c>
      <c r="N1120"/>
    </row>
    <row r="1121" spans="1:14">
      <c r="A1121">
        <v>1657</v>
      </c>
      <c r="B1121">
        <v>29</v>
      </c>
      <c r="C1121" s="3">
        <v>40110</v>
      </c>
      <c r="D1121" s="5" t="str">
        <f>duplicity[[#This Row],[r_fighter_id]]&amp;"/"&amp;duplicity[[#This Row],[b_fighter_id]]&amp;duplicity[[#This Row],[date]]</f>
        <v>1657/2940110</v>
      </c>
      <c r="E1121">
        <f>COUNTIF(duplicity[duplicitní texty],duplicity[[#This Row],[duplicitní texty]])</f>
        <v>1</v>
      </c>
      <c r="K1121" s="13">
        <v>715</v>
      </c>
      <c r="N1121"/>
    </row>
    <row r="1122" spans="1:14">
      <c r="A1122">
        <v>652</v>
      </c>
      <c r="B1122">
        <v>3364</v>
      </c>
      <c r="C1122" s="3">
        <v>40131</v>
      </c>
      <c r="D1122" s="5" t="str">
        <f>duplicity[[#This Row],[r_fighter_id]]&amp;"/"&amp;duplicity[[#This Row],[b_fighter_id]]&amp;duplicity[[#This Row],[date]]</f>
        <v>652/336440131</v>
      </c>
      <c r="E1122">
        <f>COUNTIF(duplicity[duplicitní texty],duplicity[[#This Row],[duplicitní texty]])</f>
        <v>1</v>
      </c>
      <c r="K1122" s="15">
        <v>1641</v>
      </c>
      <c r="N1122"/>
    </row>
    <row r="1123" spans="1:14">
      <c r="A1123">
        <v>3018</v>
      </c>
      <c r="B1123">
        <v>1624</v>
      </c>
      <c r="C1123" s="3">
        <v>40131</v>
      </c>
      <c r="D1123" s="5" t="str">
        <f>duplicity[[#This Row],[r_fighter_id]]&amp;"/"&amp;duplicity[[#This Row],[b_fighter_id]]&amp;duplicity[[#This Row],[date]]</f>
        <v>3018/162440131</v>
      </c>
      <c r="E1123">
        <f>COUNTIF(duplicity[duplicitní texty],duplicity[[#This Row],[duplicitní texty]])</f>
        <v>1</v>
      </c>
      <c r="K1123" s="13">
        <v>539</v>
      </c>
      <c r="N1123"/>
    </row>
    <row r="1124" spans="1:14">
      <c r="A1124">
        <v>1235</v>
      </c>
      <c r="B1124">
        <v>1264</v>
      </c>
      <c r="C1124" s="3">
        <v>40131</v>
      </c>
      <c r="D1124" s="5" t="str">
        <f>duplicity[[#This Row],[r_fighter_id]]&amp;"/"&amp;duplicity[[#This Row],[b_fighter_id]]&amp;duplicity[[#This Row],[date]]</f>
        <v>1235/126440131</v>
      </c>
      <c r="E1124">
        <f>COUNTIF(duplicity[duplicitní texty],duplicity[[#This Row],[duplicitní texty]])</f>
        <v>1</v>
      </c>
      <c r="K1124" s="13">
        <v>1212</v>
      </c>
      <c r="N1124"/>
    </row>
    <row r="1125" spans="1:14">
      <c r="A1125">
        <v>375</v>
      </c>
      <c r="B1125">
        <v>3480</v>
      </c>
      <c r="C1125" s="3">
        <v>40131</v>
      </c>
      <c r="D1125" s="5" t="str">
        <f>duplicity[[#This Row],[r_fighter_id]]&amp;"/"&amp;duplicity[[#This Row],[b_fighter_id]]&amp;duplicity[[#This Row],[date]]</f>
        <v>375/348040131</v>
      </c>
      <c r="E1125">
        <f>COUNTIF(duplicity[duplicitní texty],duplicity[[#This Row],[duplicitní texty]])</f>
        <v>1</v>
      </c>
      <c r="K1125" s="15">
        <v>2228</v>
      </c>
      <c r="N1125"/>
    </row>
    <row r="1126" spans="1:14">
      <c r="A1126">
        <v>2473</v>
      </c>
      <c r="B1126">
        <v>2680</v>
      </c>
      <c r="C1126" s="3">
        <v>40131</v>
      </c>
      <c r="D1126" s="5" t="str">
        <f>duplicity[[#This Row],[r_fighter_id]]&amp;"/"&amp;duplicity[[#This Row],[b_fighter_id]]&amp;duplicity[[#This Row],[date]]</f>
        <v>2473/268040131</v>
      </c>
      <c r="E1126">
        <f>COUNTIF(duplicity[duplicitní texty],duplicity[[#This Row],[duplicitní texty]])</f>
        <v>1</v>
      </c>
      <c r="K1126" s="13">
        <v>1392</v>
      </c>
      <c r="N1126"/>
    </row>
    <row r="1127" spans="1:14">
      <c r="A1127">
        <v>1294</v>
      </c>
      <c r="B1127">
        <v>3210</v>
      </c>
      <c r="C1127" s="3">
        <v>40131</v>
      </c>
      <c r="D1127" s="5" t="str">
        <f>duplicity[[#This Row],[r_fighter_id]]&amp;"/"&amp;duplicity[[#This Row],[b_fighter_id]]&amp;duplicity[[#This Row],[date]]</f>
        <v>1294/321040131</v>
      </c>
      <c r="E1127">
        <f>COUNTIF(duplicity[duplicitní texty],duplicity[[#This Row],[duplicitní texty]])</f>
        <v>1</v>
      </c>
      <c r="K1127" s="15">
        <v>2491</v>
      </c>
      <c r="N1127"/>
    </row>
    <row r="1128" spans="1:14">
      <c r="A1128">
        <v>1273</v>
      </c>
      <c r="B1128">
        <v>3176</v>
      </c>
      <c r="C1128" s="3">
        <v>40131</v>
      </c>
      <c r="D1128" s="5" t="str">
        <f>duplicity[[#This Row],[r_fighter_id]]&amp;"/"&amp;duplicity[[#This Row],[b_fighter_id]]&amp;duplicity[[#This Row],[date]]</f>
        <v>1273/317640131</v>
      </c>
      <c r="E1128">
        <f>COUNTIF(duplicity[duplicitní texty],duplicity[[#This Row],[duplicitní texty]])</f>
        <v>1</v>
      </c>
      <c r="K1128" s="13">
        <v>1499</v>
      </c>
      <c r="N1128"/>
    </row>
    <row r="1129" spans="1:14">
      <c r="A1129">
        <v>286</v>
      </c>
      <c r="B1129">
        <v>1594</v>
      </c>
      <c r="C1129" s="3">
        <v>40131</v>
      </c>
      <c r="D1129" s="5" t="str">
        <f>duplicity[[#This Row],[r_fighter_id]]&amp;"/"&amp;duplicity[[#This Row],[b_fighter_id]]&amp;duplicity[[#This Row],[date]]</f>
        <v>286/159440131</v>
      </c>
      <c r="E1129">
        <f>COUNTIF(duplicity[duplicitní texty],duplicity[[#This Row],[duplicitní texty]])</f>
        <v>1</v>
      </c>
      <c r="K1129" s="15">
        <v>3074</v>
      </c>
      <c r="N1129"/>
    </row>
    <row r="1130" spans="1:14">
      <c r="A1130">
        <v>2400</v>
      </c>
      <c r="B1130">
        <v>2677</v>
      </c>
      <c r="C1130" s="3">
        <v>40131</v>
      </c>
      <c r="D1130" s="5" t="str">
        <f>duplicity[[#This Row],[r_fighter_id]]&amp;"/"&amp;duplicity[[#This Row],[b_fighter_id]]&amp;duplicity[[#This Row],[date]]</f>
        <v>2400/267740131</v>
      </c>
      <c r="E1130">
        <f>COUNTIF(duplicity[duplicitní texty],duplicity[[#This Row],[duplicitní texty]])</f>
        <v>1</v>
      </c>
      <c r="K1130" s="13">
        <v>2390</v>
      </c>
      <c r="N1130"/>
    </row>
    <row r="1131" spans="1:14">
      <c r="A1131">
        <v>912</v>
      </c>
      <c r="B1131">
        <v>1225</v>
      </c>
      <c r="C1131" s="3">
        <v>40131</v>
      </c>
      <c r="D1131" s="5" t="str">
        <f>duplicity[[#This Row],[r_fighter_id]]&amp;"/"&amp;duplicity[[#This Row],[b_fighter_id]]&amp;duplicity[[#This Row],[date]]</f>
        <v>912/122540131</v>
      </c>
      <c r="E1131">
        <f>COUNTIF(duplicity[duplicitní texty],duplicity[[#This Row],[duplicitní texty]])</f>
        <v>1</v>
      </c>
      <c r="K1131" s="13">
        <v>481</v>
      </c>
      <c r="N1131"/>
    </row>
    <row r="1132" spans="1:14">
      <c r="A1132">
        <v>3499</v>
      </c>
      <c r="B1132">
        <v>741</v>
      </c>
      <c r="C1132" s="3">
        <v>40131</v>
      </c>
      <c r="D1132" s="5" t="str">
        <f>duplicity[[#This Row],[r_fighter_id]]&amp;"/"&amp;duplicity[[#This Row],[b_fighter_id]]&amp;duplicity[[#This Row],[date]]</f>
        <v>3499/74140131</v>
      </c>
      <c r="E1132">
        <f>COUNTIF(duplicity[duplicitní texty],duplicity[[#This Row],[duplicitní texty]])</f>
        <v>1</v>
      </c>
      <c r="K1132" s="15">
        <v>1735</v>
      </c>
      <c r="N1132"/>
    </row>
    <row r="1133" spans="1:14">
      <c r="A1133">
        <v>1214</v>
      </c>
      <c r="B1133">
        <v>2762</v>
      </c>
      <c r="C1133" s="3">
        <v>40138</v>
      </c>
      <c r="D1133" s="5" t="str">
        <f>duplicity[[#This Row],[r_fighter_id]]&amp;"/"&amp;duplicity[[#This Row],[b_fighter_id]]&amp;duplicity[[#This Row],[date]]</f>
        <v>1214/276240138</v>
      </c>
      <c r="E1133">
        <f>COUNTIF(duplicity[duplicitní texty],duplicity[[#This Row],[duplicitní texty]])</f>
        <v>1</v>
      </c>
      <c r="K1133" s="15">
        <v>3170</v>
      </c>
      <c r="N1133"/>
    </row>
    <row r="1134" spans="1:14">
      <c r="A1134">
        <v>2328</v>
      </c>
      <c r="B1134">
        <v>462</v>
      </c>
      <c r="C1134" s="3">
        <v>40138</v>
      </c>
      <c r="D1134" s="5" t="str">
        <f>duplicity[[#This Row],[r_fighter_id]]&amp;"/"&amp;duplicity[[#This Row],[b_fighter_id]]&amp;duplicity[[#This Row],[date]]</f>
        <v>2328/46240138</v>
      </c>
      <c r="E1134">
        <f>COUNTIF(duplicity[duplicitní texty],duplicity[[#This Row],[duplicitní texty]])</f>
        <v>1</v>
      </c>
      <c r="K1134" s="15">
        <v>220</v>
      </c>
      <c r="N1134"/>
    </row>
    <row r="1135" spans="1:14">
      <c r="A1135">
        <v>2794</v>
      </c>
      <c r="B1135">
        <v>208</v>
      </c>
      <c r="C1135" s="3">
        <v>40138</v>
      </c>
      <c r="D1135" s="5" t="str">
        <f>duplicity[[#This Row],[r_fighter_id]]&amp;"/"&amp;duplicity[[#This Row],[b_fighter_id]]&amp;duplicity[[#This Row],[date]]</f>
        <v>2794/20840138</v>
      </c>
      <c r="E1135">
        <f>COUNTIF(duplicity[duplicitní texty],duplicity[[#This Row],[duplicitní texty]])</f>
        <v>1</v>
      </c>
      <c r="K1135" s="13">
        <v>1121</v>
      </c>
      <c r="N1135"/>
    </row>
    <row r="1136" spans="1:14">
      <c r="A1136">
        <v>1690</v>
      </c>
      <c r="B1136">
        <v>1533</v>
      </c>
      <c r="C1136" s="3">
        <v>40138</v>
      </c>
      <c r="D1136" s="5" t="str">
        <f>duplicity[[#This Row],[r_fighter_id]]&amp;"/"&amp;duplicity[[#This Row],[b_fighter_id]]&amp;duplicity[[#This Row],[date]]</f>
        <v>1690/153340138</v>
      </c>
      <c r="E1136">
        <f>COUNTIF(duplicity[duplicitní texty],duplicity[[#This Row],[duplicitní texty]])</f>
        <v>1</v>
      </c>
      <c r="K1136" s="13">
        <v>176</v>
      </c>
      <c r="N1136"/>
    </row>
    <row r="1137" spans="1:14">
      <c r="A1137">
        <v>2884</v>
      </c>
      <c r="B1137">
        <v>706</v>
      </c>
      <c r="C1137" s="3">
        <v>40138</v>
      </c>
      <c r="D1137" s="5" t="str">
        <f>duplicity[[#This Row],[r_fighter_id]]&amp;"/"&amp;duplicity[[#This Row],[b_fighter_id]]&amp;duplicity[[#This Row],[date]]</f>
        <v>2884/70640138</v>
      </c>
      <c r="E1137">
        <f>COUNTIF(duplicity[duplicitní texty],duplicity[[#This Row],[duplicitní texty]])</f>
        <v>1</v>
      </c>
      <c r="K1137" s="13">
        <v>406</v>
      </c>
      <c r="N1137"/>
    </row>
    <row r="1138" spans="1:14">
      <c r="A1138">
        <v>1206</v>
      </c>
      <c r="B1138">
        <v>2395</v>
      </c>
      <c r="C1138" s="3">
        <v>40138</v>
      </c>
      <c r="D1138" s="5" t="str">
        <f>duplicity[[#This Row],[r_fighter_id]]&amp;"/"&amp;duplicity[[#This Row],[b_fighter_id]]&amp;duplicity[[#This Row],[date]]</f>
        <v>1206/239540138</v>
      </c>
      <c r="E1138">
        <f>COUNTIF(duplicity[duplicitní texty],duplicity[[#This Row],[duplicitní texty]])</f>
        <v>1</v>
      </c>
      <c r="K1138" s="13">
        <v>50</v>
      </c>
      <c r="N1138"/>
    </row>
    <row r="1139" spans="1:14">
      <c r="A1139">
        <v>3241</v>
      </c>
      <c r="B1139">
        <v>3396</v>
      </c>
      <c r="C1139" s="3">
        <v>40138</v>
      </c>
      <c r="D1139" s="5" t="str">
        <f>duplicity[[#This Row],[r_fighter_id]]&amp;"/"&amp;duplicity[[#This Row],[b_fighter_id]]&amp;duplicity[[#This Row],[date]]</f>
        <v>3241/339640138</v>
      </c>
      <c r="E1139">
        <f>COUNTIF(duplicity[duplicitní texty],duplicity[[#This Row],[duplicitní texty]])</f>
        <v>1</v>
      </c>
      <c r="K1139" s="15">
        <v>3229</v>
      </c>
      <c r="N1139"/>
    </row>
    <row r="1140" spans="1:14">
      <c r="A1140">
        <v>3067</v>
      </c>
      <c r="B1140">
        <v>753</v>
      </c>
      <c r="C1140" s="3">
        <v>40138</v>
      </c>
      <c r="D1140" s="5" t="str">
        <f>duplicity[[#This Row],[r_fighter_id]]&amp;"/"&amp;duplicity[[#This Row],[b_fighter_id]]&amp;duplicity[[#This Row],[date]]</f>
        <v>3067/75340138</v>
      </c>
      <c r="E1140">
        <f>COUNTIF(duplicity[duplicitní texty],duplicity[[#This Row],[duplicitní texty]])</f>
        <v>1</v>
      </c>
      <c r="K1140" s="13">
        <v>408</v>
      </c>
      <c r="N1140"/>
    </row>
    <row r="1141" spans="1:14">
      <c r="A1141">
        <v>998</v>
      </c>
      <c r="B1141">
        <v>1750</v>
      </c>
      <c r="C1141" s="3">
        <v>40138</v>
      </c>
      <c r="D1141" s="5" t="str">
        <f>duplicity[[#This Row],[r_fighter_id]]&amp;"/"&amp;duplicity[[#This Row],[b_fighter_id]]&amp;duplicity[[#This Row],[date]]</f>
        <v>998/175040138</v>
      </c>
      <c r="E1141">
        <f>COUNTIF(duplicity[duplicitní texty],duplicity[[#This Row],[duplicitní texty]])</f>
        <v>1</v>
      </c>
      <c r="K1141" s="15">
        <v>1742</v>
      </c>
      <c r="N1141"/>
    </row>
    <row r="1142" spans="1:14">
      <c r="A1142">
        <v>856</v>
      </c>
      <c r="B1142">
        <v>3353</v>
      </c>
      <c r="C1142" s="3">
        <v>40152</v>
      </c>
      <c r="D1142" s="5" t="str">
        <f>duplicity[[#This Row],[r_fighter_id]]&amp;"/"&amp;duplicity[[#This Row],[b_fighter_id]]&amp;duplicity[[#This Row],[date]]</f>
        <v>856/335340152</v>
      </c>
      <c r="E1142">
        <f>COUNTIF(duplicity[duplicitní texty],duplicity[[#This Row],[duplicitní texty]])</f>
        <v>1</v>
      </c>
      <c r="K1142" s="13">
        <v>496</v>
      </c>
      <c r="N1142"/>
    </row>
    <row r="1143" spans="1:14">
      <c r="A1143">
        <v>1261</v>
      </c>
      <c r="B1143">
        <v>1545</v>
      </c>
      <c r="C1143" s="3">
        <v>40152</v>
      </c>
      <c r="D1143" s="5" t="str">
        <f>duplicity[[#This Row],[r_fighter_id]]&amp;"/"&amp;duplicity[[#This Row],[b_fighter_id]]&amp;duplicity[[#This Row],[date]]</f>
        <v>1261/154540152</v>
      </c>
      <c r="E1143">
        <f>COUNTIF(duplicity[duplicitní texty],duplicity[[#This Row],[duplicitní texty]])</f>
        <v>1</v>
      </c>
      <c r="K1143" s="15">
        <v>3367</v>
      </c>
      <c r="N1143"/>
    </row>
    <row r="1144" spans="1:14">
      <c r="A1144">
        <v>1409</v>
      </c>
      <c r="B1144">
        <v>1251</v>
      </c>
      <c r="C1144" s="3">
        <v>40152</v>
      </c>
      <c r="D1144" s="5" t="str">
        <f>duplicity[[#This Row],[r_fighter_id]]&amp;"/"&amp;duplicity[[#This Row],[b_fighter_id]]&amp;duplicity[[#This Row],[date]]</f>
        <v>1409/125140152</v>
      </c>
      <c r="E1144">
        <f>COUNTIF(duplicity[duplicitní texty],duplicity[[#This Row],[duplicitní texty]])</f>
        <v>1</v>
      </c>
      <c r="K1144" s="13">
        <v>1238</v>
      </c>
      <c r="N1144"/>
    </row>
    <row r="1145" spans="1:14">
      <c r="A1145">
        <v>3103</v>
      </c>
      <c r="B1145">
        <v>3410</v>
      </c>
      <c r="C1145" s="3">
        <v>40152</v>
      </c>
      <c r="D1145" s="5" t="str">
        <f>duplicity[[#This Row],[r_fighter_id]]&amp;"/"&amp;duplicity[[#This Row],[b_fighter_id]]&amp;duplicity[[#This Row],[date]]</f>
        <v>3103/341040152</v>
      </c>
      <c r="E1145">
        <f>COUNTIF(duplicity[duplicitní texty],duplicity[[#This Row],[duplicitní texty]])</f>
        <v>1</v>
      </c>
      <c r="K1145" s="15">
        <v>2973</v>
      </c>
      <c r="N1145"/>
    </row>
    <row r="1146" spans="1:14">
      <c r="A1146">
        <v>301</v>
      </c>
      <c r="B1146">
        <v>345</v>
      </c>
      <c r="C1146" s="3">
        <v>40152</v>
      </c>
      <c r="D1146" s="5" t="str">
        <f>duplicity[[#This Row],[r_fighter_id]]&amp;"/"&amp;duplicity[[#This Row],[b_fighter_id]]&amp;duplicity[[#This Row],[date]]</f>
        <v>301/34540152</v>
      </c>
      <c r="E1146">
        <f>COUNTIF(duplicity[duplicitní texty],duplicity[[#This Row],[duplicitní texty]])</f>
        <v>1</v>
      </c>
      <c r="K1146" s="13">
        <v>2311</v>
      </c>
      <c r="N1146"/>
    </row>
    <row r="1147" spans="1:14">
      <c r="A1147">
        <v>1904</v>
      </c>
      <c r="B1147">
        <v>3516</v>
      </c>
      <c r="C1147" s="3">
        <v>40152</v>
      </c>
      <c r="D1147" s="5" t="str">
        <f>duplicity[[#This Row],[r_fighter_id]]&amp;"/"&amp;duplicity[[#This Row],[b_fighter_id]]&amp;duplicity[[#This Row],[date]]</f>
        <v>1904/351640152</v>
      </c>
      <c r="E1147">
        <f>COUNTIF(duplicity[duplicitní texty],duplicity[[#This Row],[duplicitní texty]])</f>
        <v>1</v>
      </c>
      <c r="K1147" s="15">
        <v>3297</v>
      </c>
      <c r="N1147"/>
    </row>
    <row r="1148" spans="1:14">
      <c r="A1148">
        <v>2145</v>
      </c>
      <c r="B1148">
        <v>1541</v>
      </c>
      <c r="C1148" s="3">
        <v>40152</v>
      </c>
      <c r="D1148" s="5" t="str">
        <f>duplicity[[#This Row],[r_fighter_id]]&amp;"/"&amp;duplicity[[#This Row],[b_fighter_id]]&amp;duplicity[[#This Row],[date]]</f>
        <v>2145/154140152</v>
      </c>
      <c r="E1148">
        <f>COUNTIF(duplicity[duplicitní texty],duplicity[[#This Row],[duplicitní texty]])</f>
        <v>1</v>
      </c>
      <c r="K1148" s="13">
        <v>350</v>
      </c>
      <c r="N1148"/>
    </row>
    <row r="1149" spans="1:14">
      <c r="A1149">
        <v>944</v>
      </c>
      <c r="B1149">
        <v>53</v>
      </c>
      <c r="C1149" s="3">
        <v>40152</v>
      </c>
      <c r="D1149" s="5" t="str">
        <f>duplicity[[#This Row],[r_fighter_id]]&amp;"/"&amp;duplicity[[#This Row],[b_fighter_id]]&amp;duplicity[[#This Row],[date]]</f>
        <v>944/5340152</v>
      </c>
      <c r="E1149">
        <f>COUNTIF(duplicity[duplicitní texty],duplicity[[#This Row],[duplicitní texty]])</f>
        <v>1</v>
      </c>
      <c r="K1149" s="15">
        <v>239</v>
      </c>
      <c r="N1149"/>
    </row>
    <row r="1150" spans="1:14">
      <c r="A1150">
        <v>2057</v>
      </c>
      <c r="B1150">
        <v>2905</v>
      </c>
      <c r="C1150" s="3">
        <v>40152</v>
      </c>
      <c r="D1150" s="5" t="str">
        <f>duplicity[[#This Row],[r_fighter_id]]&amp;"/"&amp;duplicity[[#This Row],[b_fighter_id]]&amp;duplicity[[#This Row],[date]]</f>
        <v>2057/290540152</v>
      </c>
      <c r="E1150">
        <f>COUNTIF(duplicity[duplicitní texty],duplicity[[#This Row],[duplicitní texty]])</f>
        <v>1</v>
      </c>
      <c r="K1150" s="13">
        <v>2972</v>
      </c>
      <c r="N1150"/>
    </row>
    <row r="1151" spans="1:14">
      <c r="A1151">
        <v>2129</v>
      </c>
      <c r="B1151">
        <v>1682</v>
      </c>
      <c r="C1151" s="3">
        <v>40159</v>
      </c>
      <c r="D1151" s="5" t="str">
        <f>duplicity[[#This Row],[r_fighter_id]]&amp;"/"&amp;duplicity[[#This Row],[b_fighter_id]]&amp;duplicity[[#This Row],[date]]</f>
        <v>2129/168240159</v>
      </c>
      <c r="E1151">
        <f>COUNTIF(duplicity[duplicitní texty],duplicity[[#This Row],[duplicitní texty]])</f>
        <v>1</v>
      </c>
      <c r="K1151" s="15">
        <v>3264</v>
      </c>
      <c r="N1151"/>
    </row>
    <row r="1152" spans="1:14">
      <c r="A1152">
        <v>982</v>
      </c>
      <c r="B1152">
        <v>2539</v>
      </c>
      <c r="C1152" s="3">
        <v>40159</v>
      </c>
      <c r="D1152" s="5" t="str">
        <f>duplicity[[#This Row],[r_fighter_id]]&amp;"/"&amp;duplicity[[#This Row],[b_fighter_id]]&amp;duplicity[[#This Row],[date]]</f>
        <v>982/253940159</v>
      </c>
      <c r="E1152">
        <f>COUNTIF(duplicity[duplicitní texty],duplicity[[#This Row],[duplicitní texty]])</f>
        <v>1</v>
      </c>
      <c r="K1152" s="15">
        <v>3572</v>
      </c>
      <c r="N1152"/>
    </row>
    <row r="1153" spans="1:14">
      <c r="A1153">
        <v>1319</v>
      </c>
      <c r="B1153">
        <v>1038</v>
      </c>
      <c r="C1153" s="3">
        <v>40159</v>
      </c>
      <c r="D1153" s="5" t="str">
        <f>duplicity[[#This Row],[r_fighter_id]]&amp;"/"&amp;duplicity[[#This Row],[b_fighter_id]]&amp;duplicity[[#This Row],[date]]</f>
        <v>1319/103840159</v>
      </c>
      <c r="E1153">
        <f>COUNTIF(duplicity[duplicitní texty],duplicity[[#This Row],[duplicitní texty]])</f>
        <v>1</v>
      </c>
      <c r="K1153" s="13">
        <v>806</v>
      </c>
      <c r="N1153"/>
    </row>
    <row r="1154" spans="1:14">
      <c r="A1154">
        <v>3495</v>
      </c>
      <c r="B1154">
        <v>2291</v>
      </c>
      <c r="C1154" s="3">
        <v>40159</v>
      </c>
      <c r="D1154" s="5" t="str">
        <f>duplicity[[#This Row],[r_fighter_id]]&amp;"/"&amp;duplicity[[#This Row],[b_fighter_id]]&amp;duplicity[[#This Row],[date]]</f>
        <v>3495/229140159</v>
      </c>
      <c r="E1154">
        <f>COUNTIF(duplicity[duplicitní texty],duplicity[[#This Row],[duplicitní texty]])</f>
        <v>1</v>
      </c>
      <c r="K1154" s="13">
        <v>964</v>
      </c>
      <c r="N1154"/>
    </row>
    <row r="1155" spans="1:14">
      <c r="A1155">
        <v>3152</v>
      </c>
      <c r="B1155">
        <v>400</v>
      </c>
      <c r="C1155" s="3">
        <v>40159</v>
      </c>
      <c r="D1155" s="5" t="str">
        <f>duplicity[[#This Row],[r_fighter_id]]&amp;"/"&amp;duplicity[[#This Row],[b_fighter_id]]&amp;duplicity[[#This Row],[date]]</f>
        <v>3152/40040159</v>
      </c>
      <c r="E1155">
        <f>COUNTIF(duplicity[duplicitní texty],duplicity[[#This Row],[duplicitní texty]])</f>
        <v>1</v>
      </c>
      <c r="K1155" s="15">
        <v>3565</v>
      </c>
      <c r="N1155"/>
    </row>
    <row r="1156" spans="1:14">
      <c r="A1156">
        <v>986</v>
      </c>
      <c r="B1156">
        <v>1226</v>
      </c>
      <c r="C1156" s="3">
        <v>40159</v>
      </c>
      <c r="D1156" s="5" t="str">
        <f>duplicity[[#This Row],[r_fighter_id]]&amp;"/"&amp;duplicity[[#This Row],[b_fighter_id]]&amp;duplicity[[#This Row],[date]]</f>
        <v>986/122640159</v>
      </c>
      <c r="E1156">
        <f>COUNTIF(duplicity[duplicitní texty],duplicity[[#This Row],[duplicitní texty]])</f>
        <v>1</v>
      </c>
      <c r="K1156" s="15">
        <v>2622</v>
      </c>
      <c r="N1156"/>
    </row>
    <row r="1157" spans="1:14">
      <c r="A1157">
        <v>2485</v>
      </c>
      <c r="B1157">
        <v>2829</v>
      </c>
      <c r="C1157" s="3">
        <v>40159</v>
      </c>
      <c r="D1157" s="5" t="str">
        <f>duplicity[[#This Row],[r_fighter_id]]&amp;"/"&amp;duplicity[[#This Row],[b_fighter_id]]&amp;duplicity[[#This Row],[date]]</f>
        <v>2485/282940159</v>
      </c>
      <c r="E1157">
        <f>COUNTIF(duplicity[duplicitní texty],duplicity[[#This Row],[duplicitní texty]])</f>
        <v>1</v>
      </c>
      <c r="K1157" s="13">
        <v>2239</v>
      </c>
      <c r="N1157"/>
    </row>
    <row r="1158" spans="1:14">
      <c r="A1158">
        <v>1190</v>
      </c>
      <c r="B1158">
        <v>411</v>
      </c>
      <c r="C1158" s="3">
        <v>40159</v>
      </c>
      <c r="D1158" s="5" t="str">
        <f>duplicity[[#This Row],[r_fighter_id]]&amp;"/"&amp;duplicity[[#This Row],[b_fighter_id]]&amp;duplicity[[#This Row],[date]]</f>
        <v>1190/41140159</v>
      </c>
      <c r="E1158">
        <f>COUNTIF(duplicity[duplicitní texty],duplicity[[#This Row],[duplicitní texty]])</f>
        <v>1</v>
      </c>
      <c r="K1158" s="13">
        <v>2159</v>
      </c>
      <c r="N1158"/>
    </row>
    <row r="1159" spans="1:14">
      <c r="A1159">
        <v>241</v>
      </c>
      <c r="B1159">
        <v>1166</v>
      </c>
      <c r="C1159" s="3">
        <v>40159</v>
      </c>
      <c r="D1159" s="5" t="str">
        <f>duplicity[[#This Row],[r_fighter_id]]&amp;"/"&amp;duplicity[[#This Row],[b_fighter_id]]&amp;duplicity[[#This Row],[date]]</f>
        <v>241/116640159</v>
      </c>
      <c r="E1159">
        <f>COUNTIF(duplicity[duplicitní texty],duplicity[[#This Row],[duplicitní texty]])</f>
        <v>1</v>
      </c>
      <c r="K1159" s="15">
        <v>2999</v>
      </c>
      <c r="N1159"/>
    </row>
    <row r="1160" spans="1:14">
      <c r="A1160">
        <v>2434</v>
      </c>
      <c r="B1160">
        <v>1836</v>
      </c>
      <c r="C1160" s="3">
        <v>40159</v>
      </c>
      <c r="D1160" s="5" t="str">
        <f>duplicity[[#This Row],[r_fighter_id]]&amp;"/"&amp;duplicity[[#This Row],[b_fighter_id]]&amp;duplicity[[#This Row],[date]]</f>
        <v>2434/183640159</v>
      </c>
      <c r="E1160">
        <f>COUNTIF(duplicity[duplicitní texty],duplicity[[#This Row],[duplicitní texty]])</f>
        <v>1</v>
      </c>
      <c r="K1160" s="15">
        <v>922</v>
      </c>
      <c r="N1160"/>
    </row>
    <row r="1161"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Row],[r_fighter_id]]&amp;"/"&amp;duplicity[[#This Row],[b_fighter_id]]&amp;duplicity[[#This Row],[date]]</f>
        <v>1521/107140159</v>
      </c>
      <c r="E1161">
        <f>COUNTIF(duplicity[duplicitní texty],duplicity[[#This Row],[duplicitní texty]])</f>
        <v>1</v>
      </c>
      <c r="K1161" s="13">
        <v>615</v>
      </c>
      <c r="N1161"/>
    </row>
    <row r="1162" spans="1:14">
      <c r="A1162">
        <v>807</v>
      </c>
      <c r="B1162">
        <v>3566</v>
      </c>
      <c r="C1162" s="3">
        <v>40180</v>
      </c>
      <c r="D1162" s="5" t="str">
        <f>duplicity[[#This Row],[r_fighter_id]]&amp;"/"&amp;duplicity[[#This Row],[b_fighter_id]]&amp;duplicity[[#This Row],[date]]</f>
        <v>807/356640180</v>
      </c>
      <c r="E1162">
        <f>COUNTIF(duplicity[duplicitní texty],duplicity[[#This Row],[duplicitní texty]])</f>
        <v>1</v>
      </c>
      <c r="K1162" s="13">
        <v>853</v>
      </c>
      <c r="N1162"/>
    </row>
    <row r="1163" spans="1:14">
      <c r="A1163">
        <v>1588</v>
      </c>
      <c r="B1163">
        <v>3396</v>
      </c>
      <c r="C1163" s="3">
        <v>40180</v>
      </c>
      <c r="D1163" s="5" t="str">
        <f>duplicity[[#This Row],[r_fighter_id]]&amp;"/"&amp;duplicity[[#This Row],[b_fighter_id]]&amp;duplicity[[#This Row],[date]]</f>
        <v>1588/339640180</v>
      </c>
      <c r="E1163">
        <f>COUNTIF(duplicity[duplicitní texty],duplicity[[#This Row],[duplicitní texty]])</f>
        <v>1</v>
      </c>
      <c r="K1163" s="15">
        <v>45</v>
      </c>
      <c r="N1163"/>
    </row>
    <row r="1164" spans="1:14">
      <c r="A1164">
        <v>2113</v>
      </c>
      <c r="B1164">
        <v>1876</v>
      </c>
      <c r="C1164" s="3">
        <v>40180</v>
      </c>
      <c r="D1164" s="5" t="str">
        <f>duplicity[[#This Row],[r_fighter_id]]&amp;"/"&amp;duplicity[[#This Row],[b_fighter_id]]&amp;duplicity[[#This Row],[date]]</f>
        <v>2113/187640180</v>
      </c>
      <c r="E1164">
        <f>COUNTIF(duplicity[duplicitní texty],duplicity[[#This Row],[duplicitní texty]])</f>
        <v>1</v>
      </c>
      <c r="K1164" s="13">
        <v>1065</v>
      </c>
      <c r="N1164"/>
    </row>
    <row r="1165" spans="1:14">
      <c r="A1165">
        <v>3142</v>
      </c>
      <c r="B1165">
        <v>1753</v>
      </c>
      <c r="C1165" s="3">
        <v>40180</v>
      </c>
      <c r="D1165" s="5" t="str">
        <f>duplicity[[#This Row],[r_fighter_id]]&amp;"/"&amp;duplicity[[#This Row],[b_fighter_id]]&amp;duplicity[[#This Row],[date]]</f>
        <v>3142/175340180</v>
      </c>
      <c r="E1165">
        <f>COUNTIF(duplicity[duplicitní texty],duplicity[[#This Row],[duplicitní texty]])</f>
        <v>1</v>
      </c>
      <c r="K1165" s="15">
        <v>372</v>
      </c>
      <c r="N1165"/>
    </row>
    <row r="1166" spans="1:14">
      <c r="A1166">
        <v>916</v>
      </c>
      <c r="B1166">
        <v>2977</v>
      </c>
      <c r="C1166" s="3">
        <v>40180</v>
      </c>
      <c r="D1166" s="5" t="str">
        <f>duplicity[[#This Row],[r_fighter_id]]&amp;"/"&amp;duplicity[[#This Row],[b_fighter_id]]&amp;duplicity[[#This Row],[date]]</f>
        <v>916/297740180</v>
      </c>
      <c r="E1166">
        <f>COUNTIF(duplicity[duplicitní texty],duplicity[[#This Row],[duplicitní texty]])</f>
        <v>1</v>
      </c>
      <c r="K1166" s="13">
        <v>2081</v>
      </c>
      <c r="N1166"/>
    </row>
    <row r="1167" spans="1:14">
      <c r="A1167">
        <v>871</v>
      </c>
      <c r="B1167">
        <v>2594</v>
      </c>
      <c r="C1167" s="3">
        <v>40180</v>
      </c>
      <c r="D1167" s="5" t="str">
        <f>duplicity[[#This Row],[r_fighter_id]]&amp;"/"&amp;duplicity[[#This Row],[b_fighter_id]]&amp;duplicity[[#This Row],[date]]</f>
        <v>871/259440180</v>
      </c>
      <c r="E1167">
        <f>COUNTIF(duplicity[duplicitní texty],duplicity[[#This Row],[duplicitní texty]])</f>
        <v>1</v>
      </c>
      <c r="K1167" s="13">
        <v>52</v>
      </c>
      <c r="N1167"/>
    </row>
    <row r="1168" spans="1:14">
      <c r="A1168">
        <v>2226</v>
      </c>
      <c r="B1168">
        <v>1506</v>
      </c>
      <c r="C1168" s="3">
        <v>40180</v>
      </c>
      <c r="D1168" s="5" t="str">
        <f>duplicity[[#This Row],[r_fighter_id]]&amp;"/"&amp;duplicity[[#This Row],[b_fighter_id]]&amp;duplicity[[#This Row],[date]]</f>
        <v>2226/150640180</v>
      </c>
      <c r="E1168">
        <f>COUNTIF(duplicity[duplicitní texty],duplicity[[#This Row],[duplicitní texty]])</f>
        <v>1</v>
      </c>
      <c r="K1168" s="15">
        <v>3525</v>
      </c>
      <c r="N1168"/>
    </row>
    <row r="1169" spans="1:14">
      <c r="A1169">
        <v>2111</v>
      </c>
      <c r="B1169">
        <v>1755</v>
      </c>
      <c r="C1169" s="3">
        <v>40180</v>
      </c>
      <c r="D1169" s="5" t="str">
        <f>duplicity[[#This Row],[r_fighter_id]]&amp;"/"&amp;duplicity[[#This Row],[b_fighter_id]]&amp;duplicity[[#This Row],[date]]</f>
        <v>2111/175540180</v>
      </c>
      <c r="E1169">
        <f>COUNTIF(duplicity[duplicitní texty],duplicity[[#This Row],[duplicitní texty]])</f>
        <v>1</v>
      </c>
      <c r="K1169" s="13">
        <v>543</v>
      </c>
      <c r="N1169"/>
    </row>
    <row r="1170" spans="1:14">
      <c r="A1170">
        <v>2375</v>
      </c>
      <c r="B1170">
        <v>1233</v>
      </c>
      <c r="C1170" s="3">
        <v>40180</v>
      </c>
      <c r="D1170" s="5" t="str">
        <f>duplicity[[#This Row],[r_fighter_id]]&amp;"/"&amp;duplicity[[#This Row],[b_fighter_id]]&amp;duplicity[[#This Row],[date]]</f>
        <v>2375/123340180</v>
      </c>
      <c r="E1170">
        <f>COUNTIF(duplicity[duplicitní texty],duplicity[[#This Row],[duplicitní texty]])</f>
        <v>1</v>
      </c>
      <c r="K1170" s="15">
        <v>435</v>
      </c>
      <c r="N1170"/>
    </row>
    <row r="1171" spans="1:14">
      <c r="A1171">
        <v>685</v>
      </c>
      <c r="B1171">
        <v>1303</v>
      </c>
      <c r="C1171" s="3">
        <v>40180</v>
      </c>
      <c r="D1171" s="5" t="str">
        <f>duplicity[[#This Row],[r_fighter_id]]&amp;"/"&amp;duplicity[[#This Row],[b_fighter_id]]&amp;duplicity[[#This Row],[date]]</f>
        <v>685/130340180</v>
      </c>
      <c r="E1171">
        <f>COUNTIF(duplicity[duplicitní texty],duplicity[[#This Row],[duplicitní texty]])</f>
        <v>1</v>
      </c>
      <c r="K1171" s="15">
        <v>1606</v>
      </c>
      <c r="N1171"/>
    </row>
    <row r="1172" spans="1:14">
      <c r="A1172">
        <v>3138</v>
      </c>
      <c r="B1172">
        <v>1796</v>
      </c>
      <c r="C1172" s="3">
        <v>40189</v>
      </c>
      <c r="D1172" s="5" t="str">
        <f>duplicity[[#This Row],[r_fighter_id]]&amp;"/"&amp;duplicity[[#This Row],[b_fighter_id]]&amp;duplicity[[#This Row],[date]]</f>
        <v>3138/179640189</v>
      </c>
      <c r="E1172">
        <f>COUNTIF(duplicity[duplicitní texty],duplicity[[#This Row],[duplicitní texty]])</f>
        <v>1</v>
      </c>
      <c r="K1172" s="13">
        <v>3019</v>
      </c>
      <c r="N1172"/>
    </row>
    <row r="1173" spans="1:14">
      <c r="A1173">
        <v>3004</v>
      </c>
      <c r="B1173">
        <v>1757</v>
      </c>
      <c r="C1173" s="3">
        <v>40189</v>
      </c>
      <c r="D1173" s="5" t="str">
        <f>duplicity[[#This Row],[r_fighter_id]]&amp;"/"&amp;duplicity[[#This Row],[b_fighter_id]]&amp;duplicity[[#This Row],[date]]</f>
        <v>3004/175740189</v>
      </c>
      <c r="E1173">
        <f>COUNTIF(duplicity[duplicitní texty],duplicity[[#This Row],[duplicitní texty]])</f>
        <v>1</v>
      </c>
      <c r="K1173" s="15">
        <v>175</v>
      </c>
      <c r="N1173"/>
    </row>
    <row r="1174" spans="1:14">
      <c r="A1174">
        <v>1772</v>
      </c>
      <c r="B1174">
        <v>2984</v>
      </c>
      <c r="C1174" s="3">
        <v>40189</v>
      </c>
      <c r="D1174" s="5" t="str">
        <f>duplicity[[#This Row],[r_fighter_id]]&amp;"/"&amp;duplicity[[#This Row],[b_fighter_id]]&amp;duplicity[[#This Row],[date]]</f>
        <v>1772/298440189</v>
      </c>
      <c r="E1174">
        <f>COUNTIF(duplicity[duplicitní texty],duplicity[[#This Row],[duplicitní texty]])</f>
        <v>1</v>
      </c>
      <c r="K1174" s="13">
        <v>2930</v>
      </c>
      <c r="N1174"/>
    </row>
    <row r="1175" spans="1:14">
      <c r="A1175">
        <v>808</v>
      </c>
      <c r="B1175">
        <v>341</v>
      </c>
      <c r="C1175" s="3">
        <v>40189</v>
      </c>
      <c r="D1175" s="5" t="str">
        <f>duplicity[[#This Row],[r_fighter_id]]&amp;"/"&amp;duplicity[[#This Row],[b_fighter_id]]&amp;duplicity[[#This Row],[date]]</f>
        <v>808/34140189</v>
      </c>
      <c r="E1175">
        <f>COUNTIF(duplicity[duplicitní texty],duplicity[[#This Row],[duplicitní texty]])</f>
        <v>1</v>
      </c>
      <c r="K1175" s="13">
        <v>95</v>
      </c>
      <c r="N1175"/>
    </row>
    <row r="1176" spans="1:14">
      <c r="A1176">
        <v>2016</v>
      </c>
      <c r="B1176">
        <v>770</v>
      </c>
      <c r="C1176" s="3">
        <v>40189</v>
      </c>
      <c r="D1176" s="5" t="str">
        <f>duplicity[[#This Row],[r_fighter_id]]&amp;"/"&amp;duplicity[[#This Row],[b_fighter_id]]&amp;duplicity[[#This Row],[date]]</f>
        <v>2016/77040189</v>
      </c>
      <c r="E1176">
        <f>COUNTIF(duplicity[duplicitní texty],duplicity[[#This Row],[duplicitní texty]])</f>
        <v>1</v>
      </c>
      <c r="K1176" s="15">
        <v>1671</v>
      </c>
      <c r="N1176"/>
    </row>
    <row r="1177" spans="1:14">
      <c r="A1177">
        <v>839</v>
      </c>
      <c r="B1177">
        <v>906</v>
      </c>
      <c r="C1177" s="3">
        <v>40189</v>
      </c>
      <c r="D1177" s="5" t="str">
        <f>duplicity[[#This Row],[r_fighter_id]]&amp;"/"&amp;duplicity[[#This Row],[b_fighter_id]]&amp;duplicity[[#This Row],[date]]</f>
        <v>839/90640189</v>
      </c>
      <c r="E1177">
        <f>COUNTIF(duplicity[duplicitní texty],duplicity[[#This Row],[duplicitní texty]])</f>
        <v>1</v>
      </c>
      <c r="K1177" s="13">
        <v>2367</v>
      </c>
      <c r="N1177"/>
    </row>
    <row r="1178" spans="1:14">
      <c r="A1178">
        <v>2794</v>
      </c>
      <c r="B1178">
        <v>290</v>
      </c>
      <c r="C1178" s="3">
        <v>40189</v>
      </c>
      <c r="D1178" s="5" t="str">
        <f>duplicity[[#This Row],[r_fighter_id]]&amp;"/"&amp;duplicity[[#This Row],[b_fighter_id]]&amp;duplicity[[#This Row],[date]]</f>
        <v>2794/29040189</v>
      </c>
      <c r="E1178">
        <f>COUNTIF(duplicity[duplicitní texty],duplicity[[#This Row],[duplicitní texty]])</f>
        <v>1</v>
      </c>
      <c r="K1178" s="13">
        <v>3478</v>
      </c>
      <c r="N1178"/>
    </row>
    <row r="1179" spans="1:14">
      <c r="A1179">
        <v>1892</v>
      </c>
      <c r="B1179">
        <v>1243</v>
      </c>
      <c r="C1179" s="3">
        <v>40189</v>
      </c>
      <c r="D1179" s="5" t="str">
        <f>duplicity[[#This Row],[r_fighter_id]]&amp;"/"&amp;duplicity[[#This Row],[b_fighter_id]]&amp;duplicity[[#This Row],[date]]</f>
        <v>1892/124340189</v>
      </c>
      <c r="E1179">
        <f>COUNTIF(duplicity[duplicitní texty],duplicity[[#This Row],[duplicitní texty]])</f>
        <v>1</v>
      </c>
      <c r="K1179" s="13">
        <v>412</v>
      </c>
      <c r="N1179"/>
    </row>
    <row r="1180" spans="1:14">
      <c r="A1180">
        <v>1283</v>
      </c>
      <c r="B1180">
        <v>2821</v>
      </c>
      <c r="C1180" s="3">
        <v>40189</v>
      </c>
      <c r="D1180" s="5" t="str">
        <f>duplicity[[#This Row],[r_fighter_id]]&amp;"/"&amp;duplicity[[#This Row],[b_fighter_id]]&amp;duplicity[[#This Row],[date]]</f>
        <v>1283/282140189</v>
      </c>
      <c r="E1180">
        <f>COUNTIF(duplicity[duplicitní texty],duplicity[[#This Row],[duplicitní texty]])</f>
        <v>1</v>
      </c>
      <c r="K1180" s="13">
        <v>1616</v>
      </c>
      <c r="N1180"/>
    </row>
    <row r="1181" spans="1:14">
      <c r="A1181">
        <v>513</v>
      </c>
      <c r="B1181">
        <v>991</v>
      </c>
      <c r="C1181" s="3">
        <v>40189</v>
      </c>
      <c r="D1181" s="5" t="str">
        <f>duplicity[[#This Row],[r_fighter_id]]&amp;"/"&amp;duplicity[[#This Row],[b_fighter_id]]&amp;duplicity[[#This Row],[date]]</f>
        <v>513/99140189</v>
      </c>
      <c r="E1181">
        <f>COUNTIF(duplicity[duplicitní texty],duplicity[[#This Row],[duplicitní texty]])</f>
        <v>1</v>
      </c>
      <c r="K1181" s="15">
        <v>2696</v>
      </c>
      <c r="N1181"/>
    </row>
    <row r="1182" spans="1:14">
      <c r="A1182">
        <v>1928</v>
      </c>
      <c r="B1182">
        <v>2108</v>
      </c>
      <c r="C1182" s="3">
        <v>40215</v>
      </c>
      <c r="D1182" s="5" t="str">
        <f>duplicity[[#This Row],[r_fighter_id]]&amp;"/"&amp;duplicity[[#This Row],[b_fighter_id]]&amp;duplicity[[#This Row],[date]]</f>
        <v>1928/210840215</v>
      </c>
      <c r="E1182">
        <f>COUNTIF(duplicity[duplicitní texty],duplicity[[#This Row],[duplicitní texty]])</f>
        <v>1</v>
      </c>
      <c r="K1182" s="13">
        <v>660</v>
      </c>
      <c r="N1182"/>
    </row>
    <row r="1183" spans="1:14">
      <c r="A1183">
        <v>3056</v>
      </c>
      <c r="B1183">
        <v>1958</v>
      </c>
      <c r="C1183" s="3">
        <v>40215</v>
      </c>
      <c r="D1183" s="5" t="str">
        <f>duplicity[[#This Row],[r_fighter_id]]&amp;"/"&amp;duplicity[[#This Row],[b_fighter_id]]&amp;duplicity[[#This Row],[date]]</f>
        <v>3056/195840215</v>
      </c>
      <c r="E1183">
        <f>COUNTIF(duplicity[duplicitní texty],duplicity[[#This Row],[duplicitní texty]])</f>
        <v>1</v>
      </c>
      <c r="K1183" s="15">
        <v>1460</v>
      </c>
      <c r="N1183"/>
    </row>
    <row r="1184" spans="1:14">
      <c r="A1184">
        <v>1227</v>
      </c>
      <c r="B1184">
        <v>3267</v>
      </c>
      <c r="C1184" s="3">
        <v>40215</v>
      </c>
      <c r="D1184" s="5" t="str">
        <f>duplicity[[#This Row],[r_fighter_id]]&amp;"/"&amp;duplicity[[#This Row],[b_fighter_id]]&amp;duplicity[[#This Row],[date]]</f>
        <v>1227/326740215</v>
      </c>
      <c r="E1184">
        <f>COUNTIF(duplicity[duplicitní texty],duplicity[[#This Row],[duplicitní texty]])</f>
        <v>1</v>
      </c>
      <c r="K1184" s="15">
        <v>3559</v>
      </c>
      <c r="N1184"/>
    </row>
    <row r="1185" spans="1:14">
      <c r="A1185">
        <v>2939</v>
      </c>
      <c r="B1185">
        <v>3284</v>
      </c>
      <c r="C1185" s="3">
        <v>40215</v>
      </c>
      <c r="D1185" s="5" t="str">
        <f>duplicity[[#This Row],[r_fighter_id]]&amp;"/"&amp;duplicity[[#This Row],[b_fighter_id]]&amp;duplicity[[#This Row],[date]]</f>
        <v>2939/328440215</v>
      </c>
      <c r="E1185">
        <f>COUNTIF(duplicity[duplicitní texty],duplicity[[#This Row],[duplicitní texty]])</f>
        <v>1</v>
      </c>
      <c r="K1185" s="15">
        <v>3109</v>
      </c>
      <c r="N1185"/>
    </row>
    <row r="1186" spans="1:14">
      <c r="A1186">
        <v>652</v>
      </c>
      <c r="B1186">
        <v>590</v>
      </c>
      <c r="C1186" s="3">
        <v>40215</v>
      </c>
      <c r="D1186" s="5" t="str">
        <f>duplicity[[#This Row],[r_fighter_id]]&amp;"/"&amp;duplicity[[#This Row],[b_fighter_id]]&amp;duplicity[[#This Row],[date]]</f>
        <v>652/59040215</v>
      </c>
      <c r="E1186">
        <f>COUNTIF(duplicity[duplicitní texty],duplicity[[#This Row],[duplicitní texty]])</f>
        <v>1</v>
      </c>
      <c r="K1186" s="15">
        <v>845</v>
      </c>
      <c r="N1186"/>
    </row>
    <row r="1187" spans="1:14">
      <c r="A1187">
        <v>697</v>
      </c>
      <c r="B1187">
        <v>391</v>
      </c>
      <c r="C1187" s="3">
        <v>40215</v>
      </c>
      <c r="D1187" s="5" t="str">
        <f>duplicity[[#This Row],[r_fighter_id]]&amp;"/"&amp;duplicity[[#This Row],[b_fighter_id]]&amp;duplicity[[#This Row],[date]]</f>
        <v>697/39140215</v>
      </c>
      <c r="E1187">
        <f>COUNTIF(duplicity[duplicitní texty],duplicity[[#This Row],[duplicitní texty]])</f>
        <v>1</v>
      </c>
      <c r="K1187" s="15">
        <v>1567</v>
      </c>
      <c r="N1187"/>
    </row>
    <row r="1188" spans="1:14">
      <c r="A1188">
        <v>882</v>
      </c>
      <c r="B1188">
        <v>2338</v>
      </c>
      <c r="C1188" s="3">
        <v>40215</v>
      </c>
      <c r="D1188" s="5" t="str">
        <f>duplicity[[#This Row],[r_fighter_id]]&amp;"/"&amp;duplicity[[#This Row],[b_fighter_id]]&amp;duplicity[[#This Row],[date]]</f>
        <v>882/233840215</v>
      </c>
      <c r="E1188">
        <f>COUNTIF(duplicity[duplicitní texty],duplicity[[#This Row],[duplicitní texty]])</f>
        <v>1</v>
      </c>
      <c r="K1188" s="13">
        <v>349</v>
      </c>
      <c r="N1188"/>
    </row>
    <row r="1189" spans="1:14">
      <c r="A1189">
        <v>3293</v>
      </c>
      <c r="B1189">
        <v>1239</v>
      </c>
      <c r="C1189" s="3">
        <v>40215</v>
      </c>
      <c r="D1189" s="5" t="str">
        <f>duplicity[[#This Row],[r_fighter_id]]&amp;"/"&amp;duplicity[[#This Row],[b_fighter_id]]&amp;duplicity[[#This Row],[date]]</f>
        <v>3293/123940215</v>
      </c>
      <c r="E1189">
        <f>COUNTIF(duplicity[duplicitní texty],duplicity[[#This Row],[duplicitní texty]])</f>
        <v>1</v>
      </c>
      <c r="K1189" s="13">
        <v>2338</v>
      </c>
      <c r="N1189"/>
    </row>
    <row r="1190" spans="1:14">
      <c r="A1190">
        <v>3241</v>
      </c>
      <c r="B1190">
        <v>3176</v>
      </c>
      <c r="C1190" s="3">
        <v>40215</v>
      </c>
      <c r="D1190" s="5" t="str">
        <f>duplicity[[#This Row],[r_fighter_id]]&amp;"/"&amp;duplicity[[#This Row],[b_fighter_id]]&amp;duplicity[[#This Row],[date]]</f>
        <v>3241/317640215</v>
      </c>
      <c r="E1190">
        <f>COUNTIF(duplicity[duplicitní texty],duplicity[[#This Row],[duplicitní texty]])</f>
        <v>1</v>
      </c>
      <c r="K1190" s="13">
        <v>2527</v>
      </c>
      <c r="N1190"/>
    </row>
    <row r="1191" spans="1:14">
      <c r="A1191">
        <v>708</v>
      </c>
      <c r="B1191">
        <v>3103</v>
      </c>
      <c r="C1191" s="3">
        <v>40215</v>
      </c>
      <c r="D1191" s="5" t="str">
        <f>duplicity[[#This Row],[r_fighter_id]]&amp;"/"&amp;duplicity[[#This Row],[b_fighter_id]]&amp;duplicity[[#This Row],[date]]</f>
        <v>708/310340215</v>
      </c>
      <c r="E1191">
        <f>COUNTIF(duplicity[duplicitní texty],duplicity[[#This Row],[duplicitní texty]])</f>
        <v>1</v>
      </c>
      <c r="K1191" s="15">
        <v>1348</v>
      </c>
      <c r="N1191"/>
    </row>
    <row r="1192" spans="1:14">
      <c r="A1192">
        <v>244</v>
      </c>
      <c r="B1192">
        <v>1181</v>
      </c>
      <c r="C1192" s="3">
        <v>40215</v>
      </c>
      <c r="D1192" s="5" t="str">
        <f>duplicity[[#This Row],[r_fighter_id]]&amp;"/"&amp;duplicity[[#This Row],[b_fighter_id]]&amp;duplicity[[#This Row],[date]]</f>
        <v>244/118140215</v>
      </c>
      <c r="E1192">
        <f>COUNTIF(duplicity[duplicitní texty],duplicity[[#This Row],[duplicitní texty]])</f>
        <v>1</v>
      </c>
      <c r="K1192" s="15">
        <v>1587</v>
      </c>
      <c r="N1192"/>
    </row>
    <row r="1193" spans="1:14">
      <c r="A1193">
        <v>3359</v>
      </c>
      <c r="B1193">
        <v>2327</v>
      </c>
      <c r="C1193" s="3">
        <v>40229</v>
      </c>
      <c r="D1193" s="5" t="str">
        <f>duplicity[[#This Row],[r_fighter_id]]&amp;"/"&amp;duplicity[[#This Row],[b_fighter_id]]&amp;duplicity[[#This Row],[date]]</f>
        <v>3359/232740229</v>
      </c>
      <c r="E1193">
        <f>COUNTIF(duplicity[duplicitní texty],duplicity[[#This Row],[duplicitní texty]])</f>
        <v>1</v>
      </c>
      <c r="K1193" s="13">
        <v>2850</v>
      </c>
      <c r="N1193"/>
    </row>
    <row r="1194" spans="1:14">
      <c r="A1194">
        <v>1887</v>
      </c>
      <c r="B1194">
        <v>998</v>
      </c>
      <c r="C1194" s="3">
        <v>40229</v>
      </c>
      <c r="D1194" s="5" t="str">
        <f>duplicity[[#This Row],[r_fighter_id]]&amp;"/"&amp;duplicity[[#This Row],[b_fighter_id]]&amp;duplicity[[#This Row],[date]]</f>
        <v>1887/99840229</v>
      </c>
      <c r="E1194">
        <f>COUNTIF(duplicity[duplicitní texty],duplicity[[#This Row],[duplicitní texty]])</f>
        <v>1</v>
      </c>
      <c r="K1194" s="13">
        <v>2587</v>
      </c>
      <c r="N1194"/>
    </row>
    <row r="1195" spans="1:14">
      <c r="A1195">
        <v>797</v>
      </c>
      <c r="B1195">
        <v>2648</v>
      </c>
      <c r="C1195" s="3">
        <v>40229</v>
      </c>
      <c r="D1195" s="5" t="str">
        <f>duplicity[[#This Row],[r_fighter_id]]&amp;"/"&amp;duplicity[[#This Row],[b_fighter_id]]&amp;duplicity[[#This Row],[date]]</f>
        <v>797/264840229</v>
      </c>
      <c r="E1195">
        <f>COUNTIF(duplicity[duplicitní texty],duplicity[[#This Row],[duplicitní texty]])</f>
        <v>1</v>
      </c>
      <c r="K1195" s="15">
        <v>1209</v>
      </c>
      <c r="N1195"/>
    </row>
    <row r="1196" spans="1:14">
      <c r="A1196">
        <v>3069</v>
      </c>
      <c r="B1196">
        <v>318</v>
      </c>
      <c r="C1196" s="3">
        <v>40229</v>
      </c>
      <c r="D1196" s="5" t="str">
        <f>duplicity[[#This Row],[r_fighter_id]]&amp;"/"&amp;duplicity[[#This Row],[b_fighter_id]]&amp;duplicity[[#This Row],[date]]</f>
        <v>3069/31840229</v>
      </c>
      <c r="E1196">
        <f>COUNTIF(duplicity[duplicitní texty],duplicity[[#This Row],[duplicitní texty]])</f>
        <v>1</v>
      </c>
      <c r="K1196" s="15">
        <v>2389</v>
      </c>
      <c r="N1196"/>
    </row>
    <row r="1197" spans="1:14">
      <c r="A1197">
        <v>2982</v>
      </c>
      <c r="B1197">
        <v>286</v>
      </c>
      <c r="C1197" s="3">
        <v>40229</v>
      </c>
      <c r="D1197" s="5" t="str">
        <f>duplicity[[#This Row],[r_fighter_id]]&amp;"/"&amp;duplicity[[#This Row],[b_fighter_id]]&amp;duplicity[[#This Row],[date]]</f>
        <v>2982/28640229</v>
      </c>
      <c r="E1197">
        <f>COUNTIF(duplicity[duplicitní texty],duplicity[[#This Row],[duplicitní texty]])</f>
        <v>1</v>
      </c>
      <c r="K1197" s="13">
        <v>2469</v>
      </c>
      <c r="N1197"/>
    </row>
    <row r="1198" spans="1:14">
      <c r="A1198">
        <v>181</v>
      </c>
      <c r="B1198">
        <v>1494</v>
      </c>
      <c r="C1198" s="3">
        <v>40229</v>
      </c>
      <c r="D1198" s="5" t="str">
        <f>duplicity[[#This Row],[r_fighter_id]]&amp;"/"&amp;duplicity[[#This Row],[b_fighter_id]]&amp;duplicity[[#This Row],[date]]</f>
        <v>181/149440229</v>
      </c>
      <c r="E1198">
        <f>COUNTIF(duplicity[duplicitní texty],duplicity[[#This Row],[duplicitní texty]])</f>
        <v>1</v>
      </c>
      <c r="K1198" s="13">
        <v>3005</v>
      </c>
      <c r="N1198"/>
    </row>
    <row r="1199" spans="1:14">
      <c r="A1199">
        <v>3067</v>
      </c>
      <c r="B1199">
        <v>3121</v>
      </c>
      <c r="C1199" s="3">
        <v>40229</v>
      </c>
      <c r="D1199" s="5" t="str">
        <f>duplicity[[#This Row],[r_fighter_id]]&amp;"/"&amp;duplicity[[#This Row],[b_fighter_id]]&amp;duplicity[[#This Row],[date]]</f>
        <v>3067/312140229</v>
      </c>
      <c r="E1199">
        <f>COUNTIF(duplicity[duplicitní texty],duplicity[[#This Row],[duplicitní texty]])</f>
        <v>1</v>
      </c>
      <c r="K1199" s="13">
        <v>1219</v>
      </c>
      <c r="N1199"/>
    </row>
    <row r="1200" spans="1:14">
      <c r="A1200">
        <v>968</v>
      </c>
      <c r="B1200">
        <v>2507</v>
      </c>
      <c r="C1200" s="3">
        <v>40229</v>
      </c>
      <c r="D1200" s="5" t="str">
        <f>duplicity[[#This Row],[r_fighter_id]]&amp;"/"&amp;duplicity[[#This Row],[b_fighter_id]]&amp;duplicity[[#This Row],[date]]</f>
        <v>968/250740229</v>
      </c>
      <c r="E1200">
        <f>COUNTIF(duplicity[duplicitní texty],duplicity[[#This Row],[duplicitní texty]])</f>
        <v>1</v>
      </c>
      <c r="K1200" s="13">
        <v>2266</v>
      </c>
      <c r="N1200"/>
    </row>
    <row r="1201" spans="1:14">
      <c r="A1201">
        <v>3219</v>
      </c>
      <c r="B1201">
        <v>2555</v>
      </c>
      <c r="C1201" s="3">
        <v>40229</v>
      </c>
      <c r="D1201" s="5" t="str">
        <f>duplicity[[#This Row],[r_fighter_id]]&amp;"/"&amp;duplicity[[#This Row],[b_fighter_id]]&amp;duplicity[[#This Row],[date]]</f>
        <v>3219/255540229</v>
      </c>
      <c r="E1201">
        <f>COUNTIF(duplicity[duplicitní texty],duplicity[[#This Row],[duplicitní texty]])</f>
        <v>1</v>
      </c>
      <c r="K1201" s="15">
        <v>377</v>
      </c>
      <c r="N1201"/>
    </row>
    <row r="1202" spans="1:14">
      <c r="A1202">
        <v>3364</v>
      </c>
      <c r="B1202">
        <v>1545</v>
      </c>
      <c r="C1202" s="3">
        <v>40258</v>
      </c>
      <c r="D1202" s="5" t="str">
        <f>duplicity[[#This Row],[r_fighter_id]]&amp;"/"&amp;duplicity[[#This Row],[b_fighter_id]]&amp;duplicity[[#This Row],[date]]</f>
        <v>3364/154540258</v>
      </c>
      <c r="E1202">
        <f>COUNTIF(duplicity[duplicitní texty],duplicity[[#This Row],[duplicitní texty]])</f>
        <v>1</v>
      </c>
      <c r="K1202" s="13">
        <v>3102</v>
      </c>
      <c r="N1202"/>
    </row>
    <row r="1203" spans="1:14">
      <c r="A1203">
        <v>807</v>
      </c>
      <c r="B1203">
        <v>1140</v>
      </c>
      <c r="C1203" s="3">
        <v>40258</v>
      </c>
      <c r="D1203" s="5" t="str">
        <f>duplicity[[#This Row],[r_fighter_id]]&amp;"/"&amp;duplicity[[#This Row],[b_fighter_id]]&amp;duplicity[[#This Row],[date]]</f>
        <v>807/114040258</v>
      </c>
      <c r="E1203">
        <f>COUNTIF(duplicity[duplicitní texty],duplicity[[#This Row],[duplicitní texty]])</f>
        <v>1</v>
      </c>
      <c r="K1203" s="15">
        <v>300</v>
      </c>
      <c r="N1203"/>
    </row>
    <row r="1204" spans="1:14">
      <c r="A1204">
        <v>1226</v>
      </c>
      <c r="B1204">
        <v>1225</v>
      </c>
      <c r="C1204" s="3">
        <v>40258</v>
      </c>
      <c r="D1204" s="5" t="str">
        <f>duplicity[[#This Row],[r_fighter_id]]&amp;"/"&amp;duplicity[[#This Row],[b_fighter_id]]&amp;duplicity[[#This Row],[date]]</f>
        <v>1226/122540258</v>
      </c>
      <c r="E1204">
        <f>COUNTIF(duplicity[duplicitní texty],duplicity[[#This Row],[duplicitní texty]])</f>
        <v>1</v>
      </c>
      <c r="K1204" s="13">
        <v>2596</v>
      </c>
      <c r="N1204"/>
    </row>
    <row r="1205" spans="1:14">
      <c r="A1205">
        <v>1876</v>
      </c>
      <c r="B1205">
        <v>872</v>
      </c>
      <c r="C1205" s="3">
        <v>40258</v>
      </c>
      <c r="D1205" s="5" t="str">
        <f>duplicity[[#This Row],[r_fighter_id]]&amp;"/"&amp;duplicity[[#This Row],[b_fighter_id]]&amp;duplicity[[#This Row],[date]]</f>
        <v>1876/87240258</v>
      </c>
      <c r="E1205">
        <f>COUNTIF(duplicity[duplicitní texty],duplicity[[#This Row],[duplicitní texty]])</f>
        <v>1</v>
      </c>
      <c r="K1205" s="13">
        <v>591</v>
      </c>
      <c r="N1205"/>
    </row>
    <row r="1206" spans="1:14">
      <c r="A1206">
        <v>1409</v>
      </c>
      <c r="B1206">
        <v>2711</v>
      </c>
      <c r="C1206" s="3">
        <v>40258</v>
      </c>
      <c r="D1206" s="5" t="str">
        <f>duplicity[[#This Row],[r_fighter_id]]&amp;"/"&amp;duplicity[[#This Row],[b_fighter_id]]&amp;duplicity[[#This Row],[date]]</f>
        <v>1409/271140258</v>
      </c>
      <c r="E1206">
        <f>COUNTIF(duplicity[duplicitní texty],duplicity[[#This Row],[duplicitní texty]])</f>
        <v>1</v>
      </c>
      <c r="K1206" s="13">
        <v>474</v>
      </c>
      <c r="N1206"/>
    </row>
    <row r="1207" spans="1:14">
      <c r="A1207">
        <v>1682</v>
      </c>
      <c r="B1207">
        <v>400</v>
      </c>
      <c r="C1207" s="3">
        <v>40258</v>
      </c>
      <c r="D1207" s="5" t="str">
        <f>duplicity[[#This Row],[r_fighter_id]]&amp;"/"&amp;duplicity[[#This Row],[b_fighter_id]]&amp;duplicity[[#This Row],[date]]</f>
        <v>1682/40040258</v>
      </c>
      <c r="E1207">
        <f>COUNTIF(duplicity[duplicitní texty],duplicity[[#This Row],[duplicitní texty]])</f>
        <v>1</v>
      </c>
      <c r="K1207" s="15">
        <v>138</v>
      </c>
      <c r="N1207"/>
    </row>
    <row r="1208" spans="1:14">
      <c r="A1208">
        <v>2892</v>
      </c>
      <c r="B1208">
        <v>1164</v>
      </c>
      <c r="C1208" s="3">
        <v>40258</v>
      </c>
      <c r="D1208" s="5" t="str">
        <f>duplicity[[#This Row],[r_fighter_id]]&amp;"/"&amp;duplicity[[#This Row],[b_fighter_id]]&amp;duplicity[[#This Row],[date]]</f>
        <v>2892/116440258</v>
      </c>
      <c r="E1208">
        <f>COUNTIF(duplicity[duplicitní texty],duplicity[[#This Row],[duplicitní texty]])</f>
        <v>1</v>
      </c>
      <c r="K1208" s="15">
        <v>64</v>
      </c>
      <c r="N1208"/>
    </row>
    <row r="1209" spans="1:14">
      <c r="A1209">
        <v>2806</v>
      </c>
      <c r="B1209">
        <v>1458</v>
      </c>
      <c r="C1209" s="3">
        <v>40258</v>
      </c>
      <c r="D1209" s="5" t="str">
        <f>duplicity[[#This Row],[r_fighter_id]]&amp;"/"&amp;duplicity[[#This Row],[b_fighter_id]]&amp;duplicity[[#This Row],[date]]</f>
        <v>2806/145840258</v>
      </c>
      <c r="E1209">
        <f>COUNTIF(duplicity[duplicitní texty],duplicity[[#This Row],[duplicitní texty]])</f>
        <v>1</v>
      </c>
      <c r="K1209" s="13">
        <v>292</v>
      </c>
      <c r="N1209"/>
    </row>
    <row r="1210" spans="1:14">
      <c r="A1210">
        <v>2539</v>
      </c>
      <c r="B1210">
        <v>2463</v>
      </c>
      <c r="C1210" s="3">
        <v>40258</v>
      </c>
      <c r="D1210" s="5" t="str">
        <f>duplicity[[#This Row],[r_fighter_id]]&amp;"/"&amp;duplicity[[#This Row],[b_fighter_id]]&amp;duplicity[[#This Row],[date]]</f>
        <v>2539/246340258</v>
      </c>
      <c r="E1210">
        <f>COUNTIF(duplicity[duplicitní texty],duplicity[[#This Row],[duplicitní texty]])</f>
        <v>1</v>
      </c>
      <c r="K1210" s="13">
        <v>2270</v>
      </c>
      <c r="N1210"/>
    </row>
    <row r="1211" spans="1:14">
      <c r="A1211">
        <v>1965</v>
      </c>
      <c r="B1211">
        <v>2008</v>
      </c>
      <c r="C1211" s="3">
        <v>40258</v>
      </c>
      <c r="D1211" s="5" t="str">
        <f>duplicity[[#This Row],[r_fighter_id]]&amp;"/"&amp;duplicity[[#This Row],[b_fighter_id]]&amp;duplicity[[#This Row],[date]]</f>
        <v>1965/200840258</v>
      </c>
      <c r="E1211">
        <f>COUNTIF(duplicity[duplicitní texty],duplicity[[#This Row],[duplicitní texty]])</f>
        <v>1</v>
      </c>
      <c r="K1211" s="15">
        <v>3184</v>
      </c>
      <c r="N1211"/>
    </row>
    <row r="1212" spans="1:14">
      <c r="A1212">
        <v>2891</v>
      </c>
      <c r="B1212">
        <v>358</v>
      </c>
      <c r="C1212" s="3">
        <v>40258</v>
      </c>
      <c r="D1212" s="5" t="str">
        <f>duplicity[[#This Row],[r_fighter_id]]&amp;"/"&amp;duplicity[[#This Row],[b_fighter_id]]&amp;duplicity[[#This Row],[date]]</f>
        <v>2891/35840258</v>
      </c>
      <c r="E1212">
        <f>COUNTIF(duplicity[duplicitní texty],duplicity[[#This Row],[duplicitní texty]])</f>
        <v>1</v>
      </c>
      <c r="K1212" s="13">
        <v>193</v>
      </c>
      <c r="N1212"/>
    </row>
    <row r="1213" spans="1:14">
      <c r="A1213">
        <v>770</v>
      </c>
      <c r="B1213">
        <v>1955</v>
      </c>
      <c r="C1213" s="3">
        <v>40264</v>
      </c>
      <c r="D1213" s="5" t="str">
        <f>duplicity[[#This Row],[r_fighter_id]]&amp;"/"&amp;duplicity[[#This Row],[b_fighter_id]]&amp;duplicity[[#This Row],[date]]</f>
        <v>770/195540264</v>
      </c>
      <c r="E1213">
        <f>COUNTIF(duplicity[duplicitní texty],duplicity[[#This Row],[duplicitní texty]])</f>
        <v>1</v>
      </c>
      <c r="K1213" s="15">
        <v>405</v>
      </c>
      <c r="N1213"/>
    </row>
    <row r="1214" spans="1:14">
      <c r="A1214">
        <v>3097</v>
      </c>
      <c r="B1214">
        <v>1273</v>
      </c>
      <c r="C1214" s="3">
        <v>40264</v>
      </c>
      <c r="D1214" s="5" t="str">
        <f>duplicity[[#This Row],[r_fighter_id]]&amp;"/"&amp;duplicity[[#This Row],[b_fighter_id]]&amp;duplicity[[#This Row],[date]]</f>
        <v>3097/127340264</v>
      </c>
      <c r="E1214">
        <f>COUNTIF(duplicity[duplicitní texty],duplicity[[#This Row],[duplicitní texty]])</f>
        <v>1</v>
      </c>
      <c r="K1214" s="15">
        <v>2397</v>
      </c>
      <c r="N1214"/>
    </row>
    <row r="1215" spans="1:14">
      <c r="A1215">
        <v>2884</v>
      </c>
      <c r="B1215">
        <v>982</v>
      </c>
      <c r="C1215" s="3">
        <v>40264</v>
      </c>
      <c r="D1215" s="5" t="str">
        <f>duplicity[[#This Row],[r_fighter_id]]&amp;"/"&amp;duplicity[[#This Row],[b_fighter_id]]&amp;duplicity[[#This Row],[date]]</f>
        <v>2884/98240264</v>
      </c>
      <c r="E1215">
        <f>COUNTIF(duplicity[duplicitní texty],duplicity[[#This Row],[duplicitní texty]])</f>
        <v>1</v>
      </c>
      <c r="K1215" s="15">
        <v>366</v>
      </c>
      <c r="N1215"/>
    </row>
    <row r="1216" spans="1:14">
      <c r="A1216">
        <v>2113</v>
      </c>
      <c r="B1216">
        <v>301</v>
      </c>
      <c r="C1216" s="3">
        <v>40264</v>
      </c>
      <c r="D1216" s="5" t="str">
        <f>duplicity[[#This Row],[r_fighter_id]]&amp;"/"&amp;duplicity[[#This Row],[b_fighter_id]]&amp;duplicity[[#This Row],[date]]</f>
        <v>2113/30140264</v>
      </c>
      <c r="E1216">
        <f>COUNTIF(duplicity[duplicitní texty],duplicity[[#This Row],[duplicitní texty]])</f>
        <v>1</v>
      </c>
      <c r="K1216" s="13">
        <v>2433</v>
      </c>
      <c r="N1216"/>
    </row>
    <row r="1217" spans="1:14">
      <c r="A1217">
        <v>2480</v>
      </c>
      <c r="B1217">
        <v>446</v>
      </c>
      <c r="C1217" s="3">
        <v>40264</v>
      </c>
      <c r="D1217" s="5" t="str">
        <f>duplicity[[#This Row],[r_fighter_id]]&amp;"/"&amp;duplicity[[#This Row],[b_fighter_id]]&amp;duplicity[[#This Row],[date]]</f>
        <v>2480/44640264</v>
      </c>
      <c r="E1217">
        <f>COUNTIF(duplicity[duplicitní texty],duplicity[[#This Row],[duplicitní texty]])</f>
        <v>1</v>
      </c>
      <c r="K1217" s="15">
        <v>2494</v>
      </c>
      <c r="N1217"/>
    </row>
    <row r="1218" spans="1:14">
      <c r="A1218">
        <v>2434</v>
      </c>
      <c r="B1218">
        <v>820</v>
      </c>
      <c r="C1218" s="3">
        <v>40264</v>
      </c>
      <c r="D1218" s="5" t="str">
        <f>duplicity[[#This Row],[r_fighter_id]]&amp;"/"&amp;duplicity[[#This Row],[b_fighter_id]]&amp;duplicity[[#This Row],[date]]</f>
        <v>2434/82040264</v>
      </c>
      <c r="E1218">
        <f>COUNTIF(duplicity[duplicitní texty],duplicity[[#This Row],[duplicitní texty]])</f>
        <v>1</v>
      </c>
      <c r="K1218" s="15">
        <v>1919</v>
      </c>
      <c r="N1218"/>
    </row>
    <row r="1219" spans="1:14">
      <c r="A1219">
        <v>2677</v>
      </c>
      <c r="B1219">
        <v>3066</v>
      </c>
      <c r="C1219" s="3">
        <v>40264</v>
      </c>
      <c r="D1219" s="5" t="str">
        <f>duplicity[[#This Row],[r_fighter_id]]&amp;"/"&amp;duplicity[[#This Row],[b_fighter_id]]&amp;duplicity[[#This Row],[date]]</f>
        <v>2677/306640264</v>
      </c>
      <c r="E1219">
        <f>COUNTIF(duplicity[duplicitní texty],duplicity[[#This Row],[duplicitní texty]])</f>
        <v>1</v>
      </c>
      <c r="K1219" s="15">
        <v>3561</v>
      </c>
      <c r="N1219"/>
    </row>
    <row r="1220" spans="1:14">
      <c r="A1220">
        <v>68</v>
      </c>
      <c r="B1220">
        <v>375</v>
      </c>
      <c r="C1220" s="3">
        <v>40264</v>
      </c>
      <c r="D1220" s="5" t="str">
        <f>duplicity[[#This Row],[r_fighter_id]]&amp;"/"&amp;duplicity[[#This Row],[b_fighter_id]]&amp;duplicity[[#This Row],[date]]</f>
        <v>68/37540264</v>
      </c>
      <c r="E1220">
        <f>COUNTIF(duplicity[duplicitní texty],duplicity[[#This Row],[duplicitní texty]])</f>
        <v>1</v>
      </c>
      <c r="K1220" s="13">
        <v>359</v>
      </c>
      <c r="N1220"/>
    </row>
    <row r="1221" spans="1:14">
      <c r="A1221">
        <v>3410</v>
      </c>
      <c r="B1221">
        <v>1264</v>
      </c>
      <c r="C1221" s="3">
        <v>40264</v>
      </c>
      <c r="D1221" s="5" t="str">
        <f>duplicity[[#This Row],[r_fighter_id]]&amp;"/"&amp;duplicity[[#This Row],[b_fighter_id]]&amp;duplicity[[#This Row],[date]]</f>
        <v>3410/126440264</v>
      </c>
      <c r="E1221">
        <f>COUNTIF(duplicity[duplicitní texty],duplicity[[#This Row],[duplicitní texty]])</f>
        <v>1</v>
      </c>
      <c r="K1221" s="15">
        <v>3466</v>
      </c>
      <c r="N1221"/>
    </row>
    <row r="1222" spans="1:14">
      <c r="A1222">
        <v>3396</v>
      </c>
      <c r="B1222">
        <v>3267</v>
      </c>
      <c r="C1222" s="3">
        <v>40268</v>
      </c>
      <c r="D1222" s="5" t="str">
        <f>duplicity[[#This Row],[r_fighter_id]]&amp;"/"&amp;duplicity[[#This Row],[b_fighter_id]]&amp;duplicity[[#This Row],[date]]</f>
        <v>3396/326740268</v>
      </c>
      <c r="E1222">
        <f>COUNTIF(duplicity[duplicitní texty],duplicity[[#This Row],[duplicitní texty]])</f>
        <v>1</v>
      </c>
      <c r="K1222" s="13">
        <v>546</v>
      </c>
      <c r="N1222"/>
    </row>
    <row r="1223" spans="1:14">
      <c r="A1223">
        <v>2294</v>
      </c>
      <c r="B1223">
        <v>3152</v>
      </c>
      <c r="C1223" s="3">
        <v>40268</v>
      </c>
      <c r="D1223" s="5" t="str">
        <f>duplicity[[#This Row],[r_fighter_id]]&amp;"/"&amp;duplicity[[#This Row],[b_fighter_id]]&amp;duplicity[[#This Row],[date]]</f>
        <v>2294/315240268</v>
      </c>
      <c r="E1223">
        <f>COUNTIF(duplicity[duplicitní texty],duplicity[[#This Row],[duplicitní texty]])</f>
        <v>1</v>
      </c>
      <c r="K1223" s="13">
        <v>1851</v>
      </c>
      <c r="N1223"/>
    </row>
    <row r="1224" spans="1:14">
      <c r="A1224">
        <v>3318</v>
      </c>
      <c r="B1224">
        <v>3250</v>
      </c>
      <c r="C1224" s="3">
        <v>40268</v>
      </c>
      <c r="D1224" s="5" t="str">
        <f>duplicity[[#This Row],[r_fighter_id]]&amp;"/"&amp;duplicity[[#This Row],[b_fighter_id]]&amp;duplicity[[#This Row],[date]]</f>
        <v>3318/325040268</v>
      </c>
      <c r="E1224">
        <f>COUNTIF(duplicity[duplicitní texty],duplicity[[#This Row],[duplicitní texty]])</f>
        <v>1</v>
      </c>
      <c r="K1224" s="15">
        <v>3330</v>
      </c>
      <c r="N1224"/>
    </row>
    <row r="1225" spans="1:14">
      <c r="A1225">
        <v>2473</v>
      </c>
      <c r="B1225">
        <v>3018</v>
      </c>
      <c r="C1225" s="3">
        <v>40268</v>
      </c>
      <c r="D1225" s="5" t="str">
        <f>duplicity[[#This Row],[r_fighter_id]]&amp;"/"&amp;duplicity[[#This Row],[b_fighter_id]]&amp;duplicity[[#This Row],[date]]</f>
        <v>2473/301840268</v>
      </c>
      <c r="E1225">
        <f>COUNTIF(duplicity[duplicitní texty],duplicity[[#This Row],[duplicitní texty]])</f>
        <v>1</v>
      </c>
      <c r="K1225" s="13">
        <v>3295</v>
      </c>
      <c r="N1225"/>
    </row>
    <row r="1226" spans="1:14">
      <c r="A1226">
        <v>986</v>
      </c>
      <c r="B1226">
        <v>1139</v>
      </c>
      <c r="C1226" s="3">
        <v>40268</v>
      </c>
      <c r="D1226" s="5" t="str">
        <f>duplicity[[#This Row],[r_fighter_id]]&amp;"/"&amp;duplicity[[#This Row],[b_fighter_id]]&amp;duplicity[[#This Row],[date]]</f>
        <v>986/113940268</v>
      </c>
      <c r="E1226">
        <f>COUNTIF(duplicity[duplicitní texty],duplicity[[#This Row],[duplicitní texty]])</f>
        <v>1</v>
      </c>
      <c r="K1226" s="15">
        <v>1844</v>
      </c>
      <c r="N1226"/>
    </row>
    <row r="1227" spans="1:14">
      <c r="A1227">
        <v>2597</v>
      </c>
      <c r="B1227">
        <v>2690</v>
      </c>
      <c r="C1227" s="3">
        <v>40268</v>
      </c>
      <c r="D1227" s="5" t="str">
        <f>duplicity[[#This Row],[r_fighter_id]]&amp;"/"&amp;duplicity[[#This Row],[b_fighter_id]]&amp;duplicity[[#This Row],[date]]</f>
        <v>2597/269040268</v>
      </c>
      <c r="E1227">
        <f>COUNTIF(duplicity[duplicitní texty],duplicity[[#This Row],[duplicitní texty]])</f>
        <v>1</v>
      </c>
      <c r="K1227" s="13">
        <v>2141</v>
      </c>
      <c r="N1227"/>
    </row>
    <row r="1228" spans="1:14">
      <c r="A1228">
        <v>882</v>
      </c>
      <c r="B1228">
        <v>1798</v>
      </c>
      <c r="C1228" s="3">
        <v>40268</v>
      </c>
      <c r="D1228" s="5" t="str">
        <f>duplicity[[#This Row],[r_fighter_id]]&amp;"/"&amp;duplicity[[#This Row],[b_fighter_id]]&amp;duplicity[[#This Row],[date]]</f>
        <v>882/179840268</v>
      </c>
      <c r="E1228">
        <f>COUNTIF(duplicity[duplicitní texty],duplicity[[#This Row],[duplicitní texty]])</f>
        <v>1</v>
      </c>
      <c r="K1228" s="15">
        <v>763</v>
      </c>
      <c r="N1228"/>
    </row>
    <row r="1229" spans="1:14">
      <c r="A1229">
        <v>1283</v>
      </c>
      <c r="B1229">
        <v>2128</v>
      </c>
      <c r="C1229" s="3">
        <v>40268</v>
      </c>
      <c r="D1229" s="5" t="str">
        <f>duplicity[[#This Row],[r_fighter_id]]&amp;"/"&amp;duplicity[[#This Row],[b_fighter_id]]&amp;duplicity[[#This Row],[date]]</f>
        <v>1283/212840268</v>
      </c>
      <c r="E1229">
        <f>COUNTIF(duplicity[duplicitní texty],duplicity[[#This Row],[duplicitní texty]])</f>
        <v>1</v>
      </c>
      <c r="K1229" s="13">
        <v>70</v>
      </c>
      <c r="N1229"/>
    </row>
    <row r="1230" spans="1:14">
      <c r="A1230">
        <v>2369</v>
      </c>
      <c r="B1230">
        <v>1836</v>
      </c>
      <c r="C1230" s="3">
        <v>40268</v>
      </c>
      <c r="D1230" s="5" t="str">
        <f>duplicity[[#This Row],[r_fighter_id]]&amp;"/"&amp;duplicity[[#This Row],[b_fighter_id]]&amp;duplicity[[#This Row],[date]]</f>
        <v>2369/183640268</v>
      </c>
      <c r="E1230">
        <f>COUNTIF(duplicity[duplicitní texty],duplicity[[#This Row],[duplicitní texty]])</f>
        <v>1</v>
      </c>
      <c r="K1230" s="15">
        <v>1726</v>
      </c>
      <c r="N1230"/>
    </row>
    <row r="1231" spans="1:14">
      <c r="A1231">
        <v>354</v>
      </c>
      <c r="B1231">
        <v>1351</v>
      </c>
      <c r="C1231" s="3">
        <v>40268</v>
      </c>
      <c r="D1231" s="5" t="str">
        <f>duplicity[[#This Row],[r_fighter_id]]&amp;"/"&amp;duplicity[[#This Row],[b_fighter_id]]&amp;duplicity[[#This Row],[date]]</f>
        <v>354/135140268</v>
      </c>
      <c r="E1231">
        <f>COUNTIF(duplicity[duplicitní texty],duplicity[[#This Row],[duplicitní texty]])</f>
        <v>1</v>
      </c>
      <c r="K1231" s="13">
        <v>1737</v>
      </c>
      <c r="N1231"/>
    </row>
    <row r="1232" spans="1:14">
      <c r="A1232">
        <v>3499</v>
      </c>
      <c r="B1232">
        <v>2375</v>
      </c>
      <c r="C1232" s="3">
        <v>40268</v>
      </c>
      <c r="D1232" s="5" t="str">
        <f>duplicity[[#This Row],[r_fighter_id]]&amp;"/"&amp;duplicity[[#This Row],[b_fighter_id]]&amp;duplicity[[#This Row],[date]]</f>
        <v>3499/237540268</v>
      </c>
      <c r="E1232">
        <f>COUNTIF(duplicity[duplicitní texty],duplicity[[#This Row],[duplicitní texty]])</f>
        <v>1</v>
      </c>
      <c r="K1232" s="15">
        <v>1380</v>
      </c>
      <c r="N1232"/>
    </row>
    <row r="1233" spans="1:14">
      <c r="A1233">
        <v>2485</v>
      </c>
      <c r="B1233">
        <v>856</v>
      </c>
      <c r="C1233" s="3">
        <v>40278</v>
      </c>
      <c r="D1233" s="5" t="str">
        <f>duplicity[[#This Row],[r_fighter_id]]&amp;"/"&amp;duplicity[[#This Row],[b_fighter_id]]&amp;duplicity[[#This Row],[date]]</f>
        <v>2485/85640278</v>
      </c>
      <c r="E1233">
        <f>COUNTIF(duplicity[duplicitní texty],duplicity[[#This Row],[duplicitní texty]])</f>
        <v>1</v>
      </c>
      <c r="K1233" s="13">
        <v>2123</v>
      </c>
      <c r="N1233"/>
    </row>
    <row r="1234" spans="1:14">
      <c r="A1234">
        <v>2400</v>
      </c>
      <c r="B1234">
        <v>3138</v>
      </c>
      <c r="C1234" s="3">
        <v>40278</v>
      </c>
      <c r="D1234" s="5" t="str">
        <f>duplicity[[#This Row],[r_fighter_id]]&amp;"/"&amp;duplicity[[#This Row],[b_fighter_id]]&amp;duplicity[[#This Row],[date]]</f>
        <v>2400/313840278</v>
      </c>
      <c r="E1234">
        <f>COUNTIF(duplicity[duplicitní texty],duplicity[[#This Row],[duplicitní texty]])</f>
        <v>1</v>
      </c>
      <c r="K1234" s="13">
        <v>3301</v>
      </c>
      <c r="N1234"/>
    </row>
    <row r="1235" spans="1:14">
      <c r="A1235">
        <v>912</v>
      </c>
      <c r="B1235">
        <v>808</v>
      </c>
      <c r="C1235" s="3">
        <v>40278</v>
      </c>
      <c r="D1235" s="5" t="str">
        <f>duplicity[[#This Row],[r_fighter_id]]&amp;"/"&amp;duplicity[[#This Row],[b_fighter_id]]&amp;duplicity[[#This Row],[date]]</f>
        <v>912/80840278</v>
      </c>
      <c r="E1235">
        <f>COUNTIF(duplicity[duplicitní texty],duplicity[[#This Row],[duplicitní texty]])</f>
        <v>1</v>
      </c>
      <c r="K1235" s="15">
        <v>23</v>
      </c>
      <c r="N1235"/>
    </row>
    <row r="1236" spans="1:14">
      <c r="A1236">
        <v>2981</v>
      </c>
      <c r="B1236">
        <v>1928</v>
      </c>
      <c r="C1236" s="3">
        <v>40278</v>
      </c>
      <c r="D1236" s="5" t="str">
        <f>duplicity[[#This Row],[r_fighter_id]]&amp;"/"&amp;duplicity[[#This Row],[b_fighter_id]]&amp;duplicity[[#This Row],[date]]</f>
        <v>2981/192840278</v>
      </c>
      <c r="E1236">
        <f>COUNTIF(duplicity[duplicitní texty],duplicity[[#This Row],[duplicitní texty]])</f>
        <v>1</v>
      </c>
      <c r="K1236" s="13">
        <v>2689</v>
      </c>
      <c r="N1236"/>
    </row>
    <row r="1237" spans="1:14">
      <c r="A1237">
        <v>1419</v>
      </c>
      <c r="B1237">
        <v>1171</v>
      </c>
      <c r="C1237" s="3">
        <v>40278</v>
      </c>
      <c r="D1237" s="5" t="str">
        <f>duplicity[[#This Row],[r_fighter_id]]&amp;"/"&amp;duplicity[[#This Row],[b_fighter_id]]&amp;duplicity[[#This Row],[date]]</f>
        <v>1419/117140278</v>
      </c>
      <c r="E1237">
        <f>COUNTIF(duplicity[duplicitní texty],duplicity[[#This Row],[duplicitní texty]])</f>
        <v>1</v>
      </c>
      <c r="K1237" s="13">
        <v>2730</v>
      </c>
      <c r="N1237"/>
    </row>
    <row r="1238" spans="1:14">
      <c r="A1238">
        <v>1214</v>
      </c>
      <c r="B1238">
        <v>2226</v>
      </c>
      <c r="C1238" s="3">
        <v>40278</v>
      </c>
      <c r="D1238" s="5" t="str">
        <f>duplicity[[#This Row],[r_fighter_id]]&amp;"/"&amp;duplicity[[#This Row],[b_fighter_id]]&amp;duplicity[[#This Row],[date]]</f>
        <v>1214/222640278</v>
      </c>
      <c r="E1238">
        <f>COUNTIF(duplicity[duplicitní texty],duplicity[[#This Row],[duplicitní texty]])</f>
        <v>1</v>
      </c>
      <c r="K1238" s="15">
        <v>1611</v>
      </c>
      <c r="N1238"/>
    </row>
    <row r="1239" spans="1:14">
      <c r="A1239">
        <v>1235</v>
      </c>
      <c r="B1239">
        <v>708</v>
      </c>
      <c r="C1239" s="3">
        <v>40278</v>
      </c>
      <c r="D1239" s="5" t="str">
        <f>duplicity[[#This Row],[r_fighter_id]]&amp;"/"&amp;duplicity[[#This Row],[b_fighter_id]]&amp;duplicity[[#This Row],[date]]</f>
        <v>1235/70840278</v>
      </c>
      <c r="E1239">
        <f>COUNTIF(duplicity[duplicitní texty],duplicity[[#This Row],[duplicitní texty]])</f>
        <v>1</v>
      </c>
      <c r="K1239" s="15">
        <v>1576</v>
      </c>
      <c r="N1239"/>
    </row>
    <row r="1240" spans="1:14">
      <c r="A1240">
        <v>1904</v>
      </c>
      <c r="B1240">
        <v>32</v>
      </c>
      <c r="C1240" s="3">
        <v>40278</v>
      </c>
      <c r="D1240" s="5" t="str">
        <f>duplicity[[#This Row],[r_fighter_id]]&amp;"/"&amp;duplicity[[#This Row],[b_fighter_id]]&amp;duplicity[[#This Row],[date]]</f>
        <v>1904/3240278</v>
      </c>
      <c r="E1240">
        <f>COUNTIF(duplicity[duplicitní texty],duplicity[[#This Row],[duplicitní texty]])</f>
        <v>1</v>
      </c>
      <c r="K1240" s="13">
        <v>1377</v>
      </c>
      <c r="N1240"/>
    </row>
    <row r="1241" spans="1:14">
      <c r="A1241">
        <v>1521</v>
      </c>
      <c r="B1241">
        <v>290</v>
      </c>
      <c r="C1241" s="3">
        <v>40278</v>
      </c>
      <c r="D1241" s="5" t="str">
        <f>duplicity[[#This Row],[r_fighter_id]]&amp;"/"&amp;duplicity[[#This Row],[b_fighter_id]]&amp;duplicity[[#This Row],[date]]</f>
        <v>1521/29040278</v>
      </c>
      <c r="E1241">
        <f>COUNTIF(duplicity[duplicitní texty],duplicity[[#This Row],[duplicitní texty]])</f>
        <v>1</v>
      </c>
      <c r="K1241" s="13">
        <v>3395</v>
      </c>
      <c r="N1241"/>
    </row>
    <row r="1242" spans="1:14">
      <c r="A1242">
        <v>1624</v>
      </c>
      <c r="B1242">
        <v>3353</v>
      </c>
      <c r="C1242" s="3">
        <v>40278</v>
      </c>
      <c r="D1242" s="5" t="str">
        <f>duplicity[[#This Row],[r_fighter_id]]&amp;"/"&amp;duplicity[[#This Row],[b_fighter_id]]&amp;duplicity[[#This Row],[date]]</f>
        <v>1624/335340278</v>
      </c>
      <c r="E1242">
        <f>COUNTIF(duplicity[duplicitní texty],duplicity[[#This Row],[duplicitní texty]])</f>
        <v>1</v>
      </c>
      <c r="K1242" s="15">
        <v>2888</v>
      </c>
      <c r="N1242"/>
    </row>
    <row r="1243" spans="1:14">
      <c r="A1243">
        <v>1190</v>
      </c>
      <c r="B1243">
        <v>1319</v>
      </c>
      <c r="C1243" s="3">
        <v>40306</v>
      </c>
      <c r="D1243" s="5" t="str">
        <f>duplicity[[#This Row],[r_fighter_id]]&amp;"/"&amp;duplicity[[#This Row],[b_fighter_id]]&amp;duplicity[[#This Row],[date]]</f>
        <v>1190/131940306</v>
      </c>
      <c r="E1243">
        <f>COUNTIF(duplicity[duplicitní texty],duplicity[[#This Row],[duplicitní texty]])</f>
        <v>1</v>
      </c>
      <c r="K1243" s="15">
        <v>2292</v>
      </c>
      <c r="N1243"/>
    </row>
    <row r="1244" spans="1:14">
      <c r="A1244">
        <v>3142</v>
      </c>
      <c r="B1244">
        <v>3120</v>
      </c>
      <c r="C1244" s="3">
        <v>40306</v>
      </c>
      <c r="D1244" s="5" t="str">
        <f>duplicity[[#This Row],[r_fighter_id]]&amp;"/"&amp;duplicity[[#This Row],[b_fighter_id]]&amp;duplicity[[#This Row],[date]]</f>
        <v>3142/312040306</v>
      </c>
      <c r="E1244">
        <f>COUNTIF(duplicity[duplicitní texty],duplicity[[#This Row],[duplicitní texty]])</f>
        <v>1</v>
      </c>
      <c r="K1244" s="13">
        <v>721</v>
      </c>
      <c r="N1244"/>
    </row>
    <row r="1245" spans="1:14">
      <c r="A1245">
        <v>1757</v>
      </c>
      <c r="B1245">
        <v>791</v>
      </c>
      <c r="C1245" s="3">
        <v>40306</v>
      </c>
      <c r="D1245" s="5" t="str">
        <f>duplicity[[#This Row],[r_fighter_id]]&amp;"/"&amp;duplicity[[#This Row],[b_fighter_id]]&amp;duplicity[[#This Row],[date]]</f>
        <v>1757/79140306</v>
      </c>
      <c r="E1245">
        <f>COUNTIF(duplicity[duplicitní texty],duplicity[[#This Row],[duplicitní texty]])</f>
        <v>1</v>
      </c>
      <c r="K1245" s="15">
        <v>1868</v>
      </c>
      <c r="N1245"/>
    </row>
    <row r="1246" spans="1:14">
      <c r="A1246">
        <v>1690</v>
      </c>
      <c r="B1246">
        <v>685</v>
      </c>
      <c r="C1246" s="3">
        <v>40306</v>
      </c>
      <c r="D1246" s="5" t="str">
        <f>duplicity[[#This Row],[r_fighter_id]]&amp;"/"&amp;duplicity[[#This Row],[b_fighter_id]]&amp;duplicity[[#This Row],[date]]</f>
        <v>1690/68540306</v>
      </c>
      <c r="E1246">
        <f>COUNTIF(duplicity[duplicitní texty],duplicity[[#This Row],[duplicitní texty]])</f>
        <v>1</v>
      </c>
      <c r="K1246" s="15">
        <v>1034</v>
      </c>
      <c r="N1246"/>
    </row>
    <row r="1247" spans="1:14">
      <c r="A1247">
        <v>633</v>
      </c>
      <c r="B1247">
        <v>241</v>
      </c>
      <c r="C1247" s="3">
        <v>40306</v>
      </c>
      <c r="D1247" s="5" t="str">
        <f>duplicity[[#This Row],[r_fighter_id]]&amp;"/"&amp;duplicity[[#This Row],[b_fighter_id]]&amp;duplicity[[#This Row],[date]]</f>
        <v>633/24140306</v>
      </c>
      <c r="E1247">
        <f>COUNTIF(duplicity[duplicitní texty],duplicity[[#This Row],[duplicitní texty]])</f>
        <v>1</v>
      </c>
      <c r="K1247" s="15">
        <v>885</v>
      </c>
      <c r="N1247"/>
    </row>
    <row r="1248" spans="1:14">
      <c r="A1248">
        <v>944</v>
      </c>
      <c r="B1248">
        <v>2145</v>
      </c>
      <c r="C1248" s="3">
        <v>40306</v>
      </c>
      <c r="D1248" s="5" t="str">
        <f>duplicity[[#This Row],[r_fighter_id]]&amp;"/"&amp;duplicity[[#This Row],[b_fighter_id]]&amp;duplicity[[#This Row],[date]]</f>
        <v>944/214540306</v>
      </c>
      <c r="E1248">
        <f>COUNTIF(duplicity[duplicitní texty],duplicity[[#This Row],[duplicitní texty]])</f>
        <v>1</v>
      </c>
      <c r="K1248" s="15">
        <v>2467</v>
      </c>
      <c r="N1248"/>
    </row>
    <row r="1249" spans="1:14">
      <c r="A1249">
        <v>244</v>
      </c>
      <c r="B1249">
        <v>1239</v>
      </c>
      <c r="C1249" s="3">
        <v>40306</v>
      </c>
      <c r="D1249" s="5" t="str">
        <f>duplicity[[#This Row],[r_fighter_id]]&amp;"/"&amp;duplicity[[#This Row],[b_fighter_id]]&amp;duplicity[[#This Row],[date]]</f>
        <v>244/123940306</v>
      </c>
      <c r="E1249">
        <f>COUNTIF(duplicity[duplicitní texty],duplicity[[#This Row],[duplicitní texty]])</f>
        <v>1</v>
      </c>
      <c r="K1249" s="15">
        <v>3220</v>
      </c>
      <c r="N1249"/>
    </row>
    <row r="1250" spans="1:14">
      <c r="A1250">
        <v>706</v>
      </c>
      <c r="B1250">
        <v>1163</v>
      </c>
      <c r="C1250" s="3">
        <v>40306</v>
      </c>
      <c r="D1250" s="5" t="str">
        <f>duplicity[[#This Row],[r_fighter_id]]&amp;"/"&amp;duplicity[[#This Row],[b_fighter_id]]&amp;duplicity[[#This Row],[date]]</f>
        <v>706/116340306</v>
      </c>
      <c r="E1250">
        <f>COUNTIF(duplicity[duplicitní texty],duplicity[[#This Row],[duplicitní texty]])</f>
        <v>1</v>
      </c>
      <c r="K1250" s="13">
        <v>2394</v>
      </c>
      <c r="N1250"/>
    </row>
    <row r="1251" spans="1:14">
      <c r="A1251">
        <v>3553</v>
      </c>
      <c r="B1251">
        <v>1243</v>
      </c>
      <c r="C1251" s="3">
        <v>40306</v>
      </c>
      <c r="D1251" s="5" t="str">
        <f>duplicity[[#This Row],[r_fighter_id]]&amp;"/"&amp;duplicity[[#This Row],[b_fighter_id]]&amp;duplicity[[#This Row],[date]]</f>
        <v>3553/124340306</v>
      </c>
      <c r="E1251">
        <f>COUNTIF(duplicity[duplicitní texty],duplicity[[#This Row],[duplicitní texty]])</f>
        <v>1</v>
      </c>
      <c r="K1251" s="13">
        <v>2060</v>
      </c>
      <c r="N1251"/>
    </row>
    <row r="1252" spans="1:14">
      <c r="A1252">
        <v>1890</v>
      </c>
      <c r="B1252">
        <v>2821</v>
      </c>
      <c r="C1252" s="3">
        <v>40306</v>
      </c>
      <c r="D1252" s="5" t="str">
        <f>duplicity[[#This Row],[r_fighter_id]]&amp;"/"&amp;duplicity[[#This Row],[b_fighter_id]]&amp;duplicity[[#This Row],[date]]</f>
        <v>1890/282140306</v>
      </c>
      <c r="E1252">
        <f>COUNTIF(duplicity[duplicitní texty],duplicity[[#This Row],[duplicitní texty]])</f>
        <v>1</v>
      </c>
      <c r="K1252" s="15">
        <v>1746</v>
      </c>
      <c r="N1252"/>
    </row>
    <row r="1253" spans="1:14">
      <c r="A1253">
        <v>1227</v>
      </c>
      <c r="B1253">
        <v>1869</v>
      </c>
      <c r="C1253" s="3">
        <v>40327</v>
      </c>
      <c r="D1253" s="5" t="str">
        <f>duplicity[[#This Row],[r_fighter_id]]&amp;"/"&amp;duplicity[[#This Row],[b_fighter_id]]&amp;duplicity[[#This Row],[date]]</f>
        <v>1227/186940327</v>
      </c>
      <c r="E1253">
        <f>COUNTIF(duplicity[duplicitní texty],duplicity[[#This Row],[duplicitní texty]])</f>
        <v>1</v>
      </c>
      <c r="K1253" s="15">
        <v>200</v>
      </c>
      <c r="N1253"/>
    </row>
    <row r="1254" spans="1:14">
      <c r="A1254">
        <v>2794</v>
      </c>
      <c r="B1254">
        <v>1648</v>
      </c>
      <c r="C1254" s="3">
        <v>40327</v>
      </c>
      <c r="D1254" s="5" t="str">
        <f>duplicity[[#This Row],[r_fighter_id]]&amp;"/"&amp;duplicity[[#This Row],[b_fighter_id]]&amp;duplicity[[#This Row],[date]]</f>
        <v>2794/164840327</v>
      </c>
      <c r="E1254">
        <f>COUNTIF(duplicity[duplicitní texty],duplicity[[#This Row],[duplicitní texty]])</f>
        <v>1</v>
      </c>
      <c r="K1254" s="13">
        <v>3063</v>
      </c>
      <c r="N1254"/>
    </row>
    <row r="1255" spans="1:14">
      <c r="A1255">
        <v>358</v>
      </c>
      <c r="B1255">
        <v>2328</v>
      </c>
      <c r="C1255" s="3">
        <v>40327</v>
      </c>
      <c r="D1255" s="5" t="str">
        <f>duplicity[[#This Row],[r_fighter_id]]&amp;"/"&amp;duplicity[[#This Row],[b_fighter_id]]&amp;duplicity[[#This Row],[date]]</f>
        <v>358/232840327</v>
      </c>
      <c r="E1255">
        <f>COUNTIF(duplicity[duplicitní texty],duplicity[[#This Row],[duplicitní texty]])</f>
        <v>1</v>
      </c>
      <c r="K1255" s="13">
        <v>2431</v>
      </c>
      <c r="N1255"/>
    </row>
    <row r="1256" spans="1:14">
      <c r="A1256">
        <v>1479</v>
      </c>
      <c r="B1256">
        <v>916</v>
      </c>
      <c r="C1256" s="3">
        <v>40327</v>
      </c>
      <c r="D1256" s="5" t="str">
        <f>duplicity[[#This Row],[r_fighter_id]]&amp;"/"&amp;duplicity[[#This Row],[b_fighter_id]]&amp;duplicity[[#This Row],[date]]</f>
        <v>1479/91640327</v>
      </c>
      <c r="E1256">
        <f>COUNTIF(duplicity[duplicitní texty],duplicity[[#This Row],[duplicitní texty]])</f>
        <v>1</v>
      </c>
      <c r="K1256" s="15">
        <v>1474</v>
      </c>
      <c r="N1256"/>
    </row>
    <row r="1257" spans="1:14">
      <c r="A1257">
        <v>2829</v>
      </c>
      <c r="B1257">
        <v>1294</v>
      </c>
      <c r="C1257" s="3">
        <v>40327</v>
      </c>
      <c r="D1257" s="5" t="str">
        <f>duplicity[[#This Row],[r_fighter_id]]&amp;"/"&amp;duplicity[[#This Row],[b_fighter_id]]&amp;duplicity[[#This Row],[date]]</f>
        <v>2829/129440327</v>
      </c>
      <c r="E1257">
        <f>COUNTIF(duplicity[duplicitní texty],duplicity[[#This Row],[duplicitní texty]])</f>
        <v>1</v>
      </c>
      <c r="K1257" s="13">
        <v>1216</v>
      </c>
      <c r="N1257"/>
    </row>
    <row r="1258" spans="1:14">
      <c r="A1258">
        <v>830</v>
      </c>
      <c r="B1258">
        <v>2788</v>
      </c>
      <c r="C1258" s="3">
        <v>40327</v>
      </c>
      <c r="D1258" s="5" t="str">
        <f>duplicity[[#This Row],[r_fighter_id]]&amp;"/"&amp;duplicity[[#This Row],[b_fighter_id]]&amp;duplicity[[#This Row],[date]]</f>
        <v>830/278840327</v>
      </c>
      <c r="E1258">
        <f>COUNTIF(duplicity[duplicitní texty],duplicity[[#This Row],[duplicitní texty]])</f>
        <v>1</v>
      </c>
      <c r="K1258" s="13">
        <v>2339</v>
      </c>
      <c r="N1258"/>
    </row>
    <row r="1259" spans="1:14">
      <c r="A1259">
        <v>286</v>
      </c>
      <c r="B1259">
        <v>2108</v>
      </c>
      <c r="C1259" s="3">
        <v>40327</v>
      </c>
      <c r="D1259" s="5" t="str">
        <f>duplicity[[#This Row],[r_fighter_id]]&amp;"/"&amp;duplicity[[#This Row],[b_fighter_id]]&amp;duplicity[[#This Row],[date]]</f>
        <v>286/210840327</v>
      </c>
      <c r="E1259">
        <f>COUNTIF(duplicity[duplicitní texty],duplicity[[#This Row],[duplicitní texty]])</f>
        <v>1</v>
      </c>
      <c r="K1259" s="13">
        <v>3058</v>
      </c>
      <c r="N1259"/>
    </row>
    <row r="1260" spans="1:14">
      <c r="A1260">
        <v>991</v>
      </c>
      <c r="B1260">
        <v>1506</v>
      </c>
      <c r="C1260" s="3">
        <v>40327</v>
      </c>
      <c r="D1260" s="5" t="str">
        <f>duplicity[[#This Row],[r_fighter_id]]&amp;"/"&amp;duplicity[[#This Row],[b_fighter_id]]&amp;duplicity[[#This Row],[date]]</f>
        <v>991/150640327</v>
      </c>
      <c r="E1260">
        <f>COUNTIF(duplicity[duplicitní texty],duplicity[[#This Row],[duplicitní texty]])</f>
        <v>1</v>
      </c>
      <c r="K1260" s="13">
        <v>2840</v>
      </c>
      <c r="N1260"/>
    </row>
    <row r="1261" spans="1:14">
      <c r="A1261">
        <v>906</v>
      </c>
      <c r="B1261">
        <v>1755</v>
      </c>
      <c r="C1261" s="3">
        <v>40327</v>
      </c>
      <c r="D1261" s="5" t="str">
        <f>duplicity[[#This Row],[r_fighter_id]]&amp;"/"&amp;duplicity[[#This Row],[b_fighter_id]]&amp;duplicity[[#This Row],[date]]</f>
        <v>906/175540327</v>
      </c>
      <c r="E1261">
        <f>COUNTIF(duplicity[duplicitní texty],duplicity[[#This Row],[duplicitní texty]])</f>
        <v>1</v>
      </c>
      <c r="K1261" s="15">
        <v>2186</v>
      </c>
      <c r="N1261"/>
    </row>
    <row r="1262" spans="1:14">
      <c r="A1262">
        <v>462</v>
      </c>
      <c r="B1262">
        <v>761</v>
      </c>
      <c r="C1262" s="3">
        <v>40327</v>
      </c>
      <c r="D1262" s="5" t="str">
        <f>duplicity[[#This Row],[r_fighter_id]]&amp;"/"&amp;duplicity[[#This Row],[b_fighter_id]]&amp;duplicity[[#This Row],[date]]</f>
        <v>462/76140327</v>
      </c>
      <c r="E1262">
        <f>COUNTIF(duplicity[duplicitní texty],duplicity[[#This Row],[duplicitní texty]])</f>
        <v>1</v>
      </c>
      <c r="K1262" s="13">
        <v>34</v>
      </c>
      <c r="N1262"/>
    </row>
    <row r="1263" spans="1:14">
      <c r="A1263">
        <v>2680</v>
      </c>
      <c r="B1263">
        <v>345</v>
      </c>
      <c r="C1263" s="3">
        <v>40327</v>
      </c>
      <c r="D1263" s="5" t="str">
        <f>duplicity[[#This Row],[r_fighter_id]]&amp;"/"&amp;duplicity[[#This Row],[b_fighter_id]]&amp;duplicity[[#This Row],[date]]</f>
        <v>2680/34540327</v>
      </c>
      <c r="E1263">
        <f>COUNTIF(duplicity[duplicitní texty],duplicity[[#This Row],[duplicitní texty]])</f>
        <v>1</v>
      </c>
      <c r="K1263" s="13">
        <v>3073</v>
      </c>
      <c r="N1263"/>
    </row>
    <row r="1264" spans="1:14">
      <c r="A1264">
        <v>2594</v>
      </c>
      <c r="B1264">
        <v>1796</v>
      </c>
      <c r="C1264" s="3">
        <v>40341</v>
      </c>
      <c r="D1264" s="5" t="str">
        <f>duplicity[[#This Row],[r_fighter_id]]&amp;"/"&amp;duplicity[[#This Row],[b_fighter_id]]&amp;duplicity[[#This Row],[date]]</f>
        <v>2594/179640341</v>
      </c>
      <c r="E1264">
        <f>COUNTIF(duplicity[duplicitní texty],duplicity[[#This Row],[duplicitní texty]])</f>
        <v>1</v>
      </c>
      <c r="K1264" s="15">
        <v>744</v>
      </c>
      <c r="N1264"/>
    </row>
    <row r="1265" spans="1:14">
      <c r="A1265">
        <v>3241</v>
      </c>
      <c r="B1265">
        <v>1588</v>
      </c>
      <c r="C1265" s="3">
        <v>40341</v>
      </c>
      <c r="D1265" s="5" t="str">
        <f>duplicity[[#This Row],[r_fighter_id]]&amp;"/"&amp;duplicity[[#This Row],[b_fighter_id]]&amp;duplicity[[#This Row],[date]]</f>
        <v>3241/158840341</v>
      </c>
      <c r="E1265">
        <f>COUNTIF(duplicity[duplicitní texty],duplicity[[#This Row],[duplicitní texty]])</f>
        <v>1</v>
      </c>
      <c r="K1265" s="13">
        <v>2838</v>
      </c>
      <c r="N1265"/>
    </row>
    <row r="1266" spans="1:14">
      <c r="A1266">
        <v>596</v>
      </c>
      <c r="B1266">
        <v>1892</v>
      </c>
      <c r="C1266" s="3">
        <v>40341</v>
      </c>
      <c r="D1266" s="5" t="str">
        <f>duplicity[[#This Row],[r_fighter_id]]&amp;"/"&amp;duplicity[[#This Row],[b_fighter_id]]&amp;duplicity[[#This Row],[date]]</f>
        <v>596/189240341</v>
      </c>
      <c r="E1266">
        <f>COUNTIF(duplicity[duplicitní texty],duplicity[[#This Row],[duplicitní texty]])</f>
        <v>1</v>
      </c>
      <c r="K1266" s="13">
        <v>3371</v>
      </c>
      <c r="N1266"/>
    </row>
    <row r="1267" spans="1:14">
      <c r="A1267">
        <v>697</v>
      </c>
      <c r="B1267">
        <v>3495</v>
      </c>
      <c r="C1267" s="3">
        <v>40341</v>
      </c>
      <c r="D1267" s="5" t="str">
        <f>duplicity[[#This Row],[r_fighter_id]]&amp;"/"&amp;duplicity[[#This Row],[b_fighter_id]]&amp;duplicity[[#This Row],[date]]</f>
        <v>697/349540341</v>
      </c>
      <c r="E1267">
        <f>COUNTIF(duplicity[duplicitní texty],duplicity[[#This Row],[duplicitní texty]])</f>
        <v>1</v>
      </c>
      <c r="K1267" s="15">
        <v>2502</v>
      </c>
      <c r="N1267"/>
    </row>
    <row r="1268" spans="1:14">
      <c r="A1268">
        <v>1200</v>
      </c>
      <c r="B1268">
        <v>839</v>
      </c>
      <c r="C1268" s="3">
        <v>40341</v>
      </c>
      <c r="D1268" s="5" t="str">
        <f>duplicity[[#This Row],[r_fighter_id]]&amp;"/"&amp;duplicity[[#This Row],[b_fighter_id]]&amp;duplicity[[#This Row],[date]]</f>
        <v>1200/83940341</v>
      </c>
      <c r="E1268">
        <f>COUNTIF(duplicity[duplicitní texty],duplicity[[#This Row],[duplicitní texty]])</f>
        <v>1</v>
      </c>
      <c r="K1268" s="13">
        <v>1047</v>
      </c>
      <c r="N1268"/>
    </row>
    <row r="1269" spans="1:14">
      <c r="A1269">
        <v>1821</v>
      </c>
      <c r="B1269">
        <v>1006</v>
      </c>
      <c r="C1269" s="3">
        <v>40341</v>
      </c>
      <c r="D1269" s="5" t="str">
        <f>duplicity[[#This Row],[r_fighter_id]]&amp;"/"&amp;duplicity[[#This Row],[b_fighter_id]]&amp;duplicity[[#This Row],[date]]</f>
        <v>1821/100640341</v>
      </c>
      <c r="E1269">
        <f>COUNTIF(duplicity[duplicitní texty],duplicity[[#This Row],[duplicitní texty]])</f>
        <v>1</v>
      </c>
      <c r="K1269" s="13">
        <v>362</v>
      </c>
      <c r="N1269"/>
    </row>
    <row r="1270" spans="1:14">
      <c r="A1270">
        <v>3480</v>
      </c>
      <c r="B1270">
        <v>3050</v>
      </c>
      <c r="C1270" s="3">
        <v>40341</v>
      </c>
      <c r="D1270" s="5" t="str">
        <f>duplicity[[#This Row],[r_fighter_id]]&amp;"/"&amp;duplicity[[#This Row],[b_fighter_id]]&amp;duplicity[[#This Row],[date]]</f>
        <v>3480/305040341</v>
      </c>
      <c r="E1270">
        <f>COUNTIF(duplicity[duplicitní texty],duplicity[[#This Row],[duplicitní texty]])</f>
        <v>1</v>
      </c>
      <c r="K1270" s="15">
        <v>2819</v>
      </c>
      <c r="N1270"/>
    </row>
    <row r="1271" spans="1:14">
      <c r="A1271">
        <v>968</v>
      </c>
      <c r="B1271">
        <v>222</v>
      </c>
      <c r="C1271" s="3">
        <v>40341</v>
      </c>
      <c r="D1271" s="5" t="str">
        <f>duplicity[[#This Row],[r_fighter_id]]&amp;"/"&amp;duplicity[[#This Row],[b_fighter_id]]&amp;duplicity[[#This Row],[date]]</f>
        <v>968/22240341</v>
      </c>
      <c r="E1271">
        <f>COUNTIF(duplicity[duplicitní texty],duplicity[[#This Row],[duplicitní texty]])</f>
        <v>1</v>
      </c>
      <c r="K1271" s="13">
        <v>3531</v>
      </c>
      <c r="N1271"/>
    </row>
    <row r="1272" spans="1:14">
      <c r="A1272">
        <v>2769</v>
      </c>
      <c r="B1272">
        <v>3566</v>
      </c>
      <c r="C1272" s="3">
        <v>40341</v>
      </c>
      <c r="D1272" s="5" t="str">
        <f>duplicity[[#This Row],[r_fighter_id]]&amp;"/"&amp;duplicity[[#This Row],[b_fighter_id]]&amp;duplicity[[#This Row],[date]]</f>
        <v>2769/356640341</v>
      </c>
      <c r="E1272">
        <f>COUNTIF(duplicity[duplicitní texty],duplicity[[#This Row],[duplicitní texty]])</f>
        <v>1</v>
      </c>
      <c r="K1272" s="15">
        <v>2425</v>
      </c>
      <c r="N1272"/>
    </row>
    <row r="1273" spans="1:14">
      <c r="A1273">
        <v>1038</v>
      </c>
      <c r="B1273">
        <v>2459</v>
      </c>
      <c r="C1273" s="3">
        <v>40341</v>
      </c>
      <c r="D1273" s="5" t="str">
        <f>duplicity[[#This Row],[r_fighter_id]]&amp;"/"&amp;duplicity[[#This Row],[b_fighter_id]]&amp;duplicity[[#This Row],[date]]</f>
        <v>1038/245940341</v>
      </c>
      <c r="E1273">
        <f>COUNTIF(duplicity[duplicitní texty],duplicity[[#This Row],[duplicitní texty]])</f>
        <v>1</v>
      </c>
      <c r="K1273" s="13">
        <v>3569</v>
      </c>
      <c r="N1273"/>
    </row>
    <row r="1274" spans="1:14">
      <c r="A1274">
        <v>1848</v>
      </c>
      <c r="B1274">
        <v>2128</v>
      </c>
      <c r="C1274" s="3">
        <v>40341</v>
      </c>
      <c r="D1274" s="5" t="str">
        <f>duplicity[[#This Row],[r_fighter_id]]&amp;"/"&amp;duplicity[[#This Row],[b_fighter_id]]&amp;duplicity[[#This Row],[date]]</f>
        <v>1848/212840341</v>
      </c>
      <c r="E1274">
        <f>COUNTIF(duplicity[duplicitní texty],duplicity[[#This Row],[duplicitní texty]])</f>
        <v>1</v>
      </c>
      <c r="K1274" s="15">
        <v>2528</v>
      </c>
      <c r="N1274"/>
    </row>
    <row r="1275" spans="1:14">
      <c r="A1275">
        <v>3211</v>
      </c>
      <c r="B1275">
        <v>180</v>
      </c>
      <c r="C1275" s="3">
        <v>40348</v>
      </c>
      <c r="D1275" s="5" t="str">
        <f>duplicity[[#This Row],[r_fighter_id]]&amp;"/"&amp;duplicity[[#This Row],[b_fighter_id]]&amp;duplicity[[#This Row],[date]]</f>
        <v>3211/18040348</v>
      </c>
      <c r="E1275">
        <f>COUNTIF(duplicity[duplicitní texty],duplicity[[#This Row],[duplicitní texty]])</f>
        <v>1</v>
      </c>
      <c r="K1275" s="15">
        <v>230</v>
      </c>
      <c r="N1275"/>
    </row>
    <row r="1276" spans="1:14">
      <c r="A1276">
        <v>2057</v>
      </c>
      <c r="B1276">
        <v>382</v>
      </c>
      <c r="C1276" s="3">
        <v>40348</v>
      </c>
      <c r="D1276" s="5" t="str">
        <f>duplicity[[#This Row],[r_fighter_id]]&amp;"/"&amp;duplicity[[#This Row],[b_fighter_id]]&amp;duplicity[[#This Row],[date]]</f>
        <v>2057/38240348</v>
      </c>
      <c r="E1276">
        <f>COUNTIF(duplicity[duplicitní texty],duplicity[[#This Row],[duplicitní texty]])</f>
        <v>1</v>
      </c>
      <c r="K1276" s="15">
        <v>1592</v>
      </c>
      <c r="N1276"/>
    </row>
    <row r="1277" spans="1:14">
      <c r="A1277">
        <v>1772</v>
      </c>
      <c r="B1277">
        <v>3004</v>
      </c>
      <c r="C1277" s="3">
        <v>40348</v>
      </c>
      <c r="D1277" s="5" t="str">
        <f>duplicity[[#This Row],[r_fighter_id]]&amp;"/"&amp;duplicity[[#This Row],[b_fighter_id]]&amp;duplicity[[#This Row],[date]]</f>
        <v>1772/300440348</v>
      </c>
      <c r="E1277">
        <f>COUNTIF(duplicity[duplicitní texty],duplicity[[#This Row],[duplicitní texty]])</f>
        <v>1</v>
      </c>
      <c r="K1277" s="13">
        <v>2317</v>
      </c>
      <c r="N1277"/>
    </row>
    <row r="1278" spans="1:14">
      <c r="A1278">
        <v>972</v>
      </c>
      <c r="B1278">
        <v>3018</v>
      </c>
      <c r="C1278" s="3">
        <v>40348</v>
      </c>
      <c r="D1278" s="5" t="str">
        <f>duplicity[[#This Row],[r_fighter_id]]&amp;"/"&amp;duplicity[[#This Row],[b_fighter_id]]&amp;duplicity[[#This Row],[date]]</f>
        <v>972/301840348</v>
      </c>
      <c r="E1278">
        <f>COUNTIF(duplicity[duplicitní texty],duplicity[[#This Row],[duplicitní texty]])</f>
        <v>1</v>
      </c>
      <c r="K1278" s="15">
        <v>1978</v>
      </c>
      <c r="N1278"/>
    </row>
    <row r="1279" spans="1:14">
      <c r="A1279">
        <v>1494</v>
      </c>
      <c r="B1279">
        <v>1261</v>
      </c>
      <c r="C1279" s="3">
        <v>40348</v>
      </c>
      <c r="D1279" s="5" t="str">
        <f>duplicity[[#This Row],[r_fighter_id]]&amp;"/"&amp;duplicity[[#This Row],[b_fighter_id]]&amp;duplicity[[#This Row],[date]]</f>
        <v>1494/126140348</v>
      </c>
      <c r="E1279">
        <f>COUNTIF(duplicity[duplicitní texty],duplicity[[#This Row],[duplicitní texty]])</f>
        <v>1</v>
      </c>
      <c r="K1279" s="13">
        <v>38</v>
      </c>
      <c r="N1279"/>
    </row>
    <row r="1280" spans="1:14">
      <c r="A1280">
        <v>390</v>
      </c>
      <c r="B1280">
        <v>2331</v>
      </c>
      <c r="C1280" s="3">
        <v>40348</v>
      </c>
      <c r="D1280" s="5" t="str">
        <f>duplicity[[#This Row],[r_fighter_id]]&amp;"/"&amp;duplicity[[#This Row],[b_fighter_id]]&amp;duplicity[[#This Row],[date]]</f>
        <v>390/233140348</v>
      </c>
      <c r="E1280">
        <f>COUNTIF(duplicity[duplicitní texty],duplicity[[#This Row],[duplicitní texty]])</f>
        <v>1</v>
      </c>
      <c r="K1280" s="15">
        <v>2548</v>
      </c>
      <c r="N1280"/>
    </row>
    <row r="1281" spans="1:14">
      <c r="A1281">
        <v>447</v>
      </c>
      <c r="B1281">
        <v>1263</v>
      </c>
      <c r="C1281" s="3">
        <v>40348</v>
      </c>
      <c r="D1281" s="5" t="str">
        <f>duplicity[[#This Row],[r_fighter_id]]&amp;"/"&amp;duplicity[[#This Row],[b_fighter_id]]&amp;duplicity[[#This Row],[date]]</f>
        <v>447/126340348</v>
      </c>
      <c r="E1281">
        <f>COUNTIF(duplicity[duplicitní texty],duplicity[[#This Row],[duplicitní texty]])</f>
        <v>1</v>
      </c>
      <c r="K1281" s="13">
        <v>1866</v>
      </c>
      <c r="N1281"/>
    </row>
    <row r="1282" spans="1:14">
      <c r="A1282">
        <v>1233</v>
      </c>
      <c r="B1282">
        <v>1383</v>
      </c>
      <c r="C1282" s="3">
        <v>40348</v>
      </c>
      <c r="D1282" s="5" t="str">
        <f>duplicity[[#This Row],[r_fighter_id]]&amp;"/"&amp;duplicity[[#This Row],[b_fighter_id]]&amp;duplicity[[#This Row],[date]]</f>
        <v>1233/138340348</v>
      </c>
      <c r="E1282">
        <f>COUNTIF(duplicity[duplicitní texty],duplicity[[#This Row],[duplicitní texty]])</f>
        <v>1</v>
      </c>
      <c r="K1282" s="15">
        <v>3450</v>
      </c>
      <c r="N1282"/>
    </row>
    <row r="1283" spans="1:14">
      <c r="A1283">
        <v>3521</v>
      </c>
      <c r="B1283">
        <v>157</v>
      </c>
      <c r="C1283" s="3">
        <v>40348</v>
      </c>
      <c r="D1283" s="5" t="str">
        <f>duplicity[[#This Row],[r_fighter_id]]&amp;"/"&amp;duplicity[[#This Row],[b_fighter_id]]&amp;duplicity[[#This Row],[date]]</f>
        <v>3521/15740348</v>
      </c>
      <c r="E1283">
        <f>COUNTIF(duplicity[duplicitní texty],duplicity[[#This Row],[duplicitní texty]])</f>
        <v>1</v>
      </c>
      <c r="K1283" s="13">
        <v>1863</v>
      </c>
      <c r="N1283"/>
    </row>
    <row r="1284" spans="1:14">
      <c r="A1284">
        <v>1214</v>
      </c>
      <c r="B1284">
        <v>2648</v>
      </c>
      <c r="C1284" s="3">
        <v>40362</v>
      </c>
      <c r="D1284" s="5" t="str">
        <f>duplicity[[#This Row],[r_fighter_id]]&amp;"/"&amp;duplicity[[#This Row],[b_fighter_id]]&amp;duplicity[[#This Row],[date]]</f>
        <v>1214/264840362</v>
      </c>
      <c r="E1284">
        <f>COUNTIF(duplicity[duplicitní texty],duplicity[[#This Row],[duplicitní texty]])</f>
        <v>1</v>
      </c>
      <c r="K1284" s="13">
        <v>2603</v>
      </c>
      <c r="N1284"/>
    </row>
    <row r="1285" spans="1:14">
      <c r="A1285">
        <v>1806</v>
      </c>
      <c r="B1285">
        <v>498</v>
      </c>
      <c r="C1285" s="3">
        <v>40362</v>
      </c>
      <c r="D1285" s="5" t="str">
        <f>duplicity[[#This Row],[r_fighter_id]]&amp;"/"&amp;duplicity[[#This Row],[b_fighter_id]]&amp;duplicity[[#This Row],[date]]</f>
        <v>1806/49840362</v>
      </c>
      <c r="E1285">
        <f>COUNTIF(duplicity[duplicitní texty],duplicity[[#This Row],[duplicitní texty]])</f>
        <v>1</v>
      </c>
      <c r="K1285" s="13">
        <v>2796</v>
      </c>
      <c r="N1285"/>
    </row>
    <row r="1286" spans="1:14">
      <c r="A1286">
        <v>1772</v>
      </c>
      <c r="B1286">
        <v>30</v>
      </c>
      <c r="C1286" s="3">
        <v>40362</v>
      </c>
      <c r="D1286" s="5" t="str">
        <f>duplicity[[#This Row],[r_fighter_id]]&amp;"/"&amp;duplicity[[#This Row],[b_fighter_id]]&amp;duplicity[[#This Row],[date]]</f>
        <v>1772/3040362</v>
      </c>
      <c r="E1286">
        <f>COUNTIF(duplicity[duplicitní texty],duplicity[[#This Row],[duplicitní texty]])</f>
        <v>1</v>
      </c>
      <c r="K1286" s="15">
        <v>3484</v>
      </c>
      <c r="N1286"/>
    </row>
    <row r="1287" spans="1:14">
      <c r="A1287">
        <v>1887</v>
      </c>
      <c r="B1287">
        <v>375</v>
      </c>
      <c r="C1287" s="3">
        <v>40362</v>
      </c>
      <c r="D1287" s="5" t="str">
        <f>duplicity[[#This Row],[r_fighter_id]]&amp;"/"&amp;duplicity[[#This Row],[b_fighter_id]]&amp;duplicity[[#This Row],[date]]</f>
        <v>1887/37540362</v>
      </c>
      <c r="E1287">
        <f>COUNTIF(duplicity[duplicitní texty],duplicity[[#This Row],[duplicitní texty]])</f>
        <v>1</v>
      </c>
      <c r="K1287" s="15">
        <v>838</v>
      </c>
      <c r="N1287"/>
    </row>
    <row r="1288" spans="1:14">
      <c r="A1288">
        <v>3069</v>
      </c>
      <c r="B1288">
        <v>318</v>
      </c>
      <c r="C1288" s="3">
        <v>40362</v>
      </c>
      <c r="D1288" s="5" t="str">
        <f>duplicity[[#This Row],[r_fighter_id]]&amp;"/"&amp;duplicity[[#This Row],[b_fighter_id]]&amp;duplicity[[#This Row],[date]]</f>
        <v>3069/31840362</v>
      </c>
      <c r="E1288">
        <f>COUNTIF(duplicity[duplicitní texty],duplicity[[#This Row],[duplicitní texty]])</f>
        <v>1</v>
      </c>
      <c r="K1288" s="13">
        <v>2694</v>
      </c>
      <c r="N1288"/>
    </row>
    <row r="1289" spans="1:14">
      <c r="A1289">
        <v>1283</v>
      </c>
      <c r="B1289">
        <v>347</v>
      </c>
      <c r="C1289" s="3">
        <v>40362</v>
      </c>
      <c r="D1289" s="5" t="str">
        <f>duplicity[[#This Row],[r_fighter_id]]&amp;"/"&amp;duplicity[[#This Row],[b_fighter_id]]&amp;duplicity[[#This Row],[date]]</f>
        <v>1283/34740362</v>
      </c>
      <c r="E1289">
        <f>COUNTIF(duplicity[duplicitní texty],duplicity[[#This Row],[duplicitní texty]])</f>
        <v>1</v>
      </c>
      <c r="K1289" s="13">
        <v>3199</v>
      </c>
      <c r="N1289"/>
    </row>
    <row r="1290" spans="1:14">
      <c r="A1290">
        <v>2892</v>
      </c>
      <c r="B1290">
        <v>3293</v>
      </c>
      <c r="C1290" s="3">
        <v>40362</v>
      </c>
      <c r="D1290" s="5" t="str">
        <f>duplicity[[#This Row],[r_fighter_id]]&amp;"/"&amp;duplicity[[#This Row],[b_fighter_id]]&amp;duplicity[[#This Row],[date]]</f>
        <v>2892/329340362</v>
      </c>
      <c r="E1290">
        <f>COUNTIF(duplicity[duplicitní texty],duplicity[[#This Row],[duplicitní texty]])</f>
        <v>1</v>
      </c>
      <c r="K1290" s="15">
        <v>456</v>
      </c>
      <c r="N1290"/>
    </row>
    <row r="1291" spans="1:14">
      <c r="A1291">
        <v>3067</v>
      </c>
      <c r="B1291">
        <v>2480</v>
      </c>
      <c r="C1291" s="3">
        <v>40362</v>
      </c>
      <c r="D1291" s="5" t="str">
        <f>duplicity[[#This Row],[r_fighter_id]]&amp;"/"&amp;duplicity[[#This Row],[b_fighter_id]]&amp;duplicity[[#This Row],[date]]</f>
        <v>3067/248040362</v>
      </c>
      <c r="E1291">
        <f>COUNTIF(duplicity[duplicitní texty],duplicity[[#This Row],[duplicitní texty]])</f>
        <v>1</v>
      </c>
      <c r="K1291" s="15">
        <v>238</v>
      </c>
      <c r="N1291"/>
    </row>
    <row r="1292" spans="1:14">
      <c r="A1292">
        <v>2519</v>
      </c>
      <c r="B1292">
        <v>2749</v>
      </c>
      <c r="C1292" s="3">
        <v>40362</v>
      </c>
      <c r="D1292" s="5" t="str">
        <f>duplicity[[#This Row],[r_fighter_id]]&amp;"/"&amp;duplicity[[#This Row],[b_fighter_id]]&amp;duplicity[[#This Row],[date]]</f>
        <v>2519/274940362</v>
      </c>
      <c r="E1292">
        <f>COUNTIF(duplicity[duplicitní texty],duplicity[[#This Row],[duplicitní texty]])</f>
        <v>1</v>
      </c>
      <c r="K1292" s="15">
        <v>1189</v>
      </c>
      <c r="N1292"/>
    </row>
    <row r="1293" spans="1:14">
      <c r="A1293">
        <v>2521</v>
      </c>
      <c r="B1293">
        <v>2711</v>
      </c>
      <c r="C1293" s="3">
        <v>40362</v>
      </c>
      <c r="D1293" s="5" t="str">
        <f>duplicity[[#This Row],[r_fighter_id]]&amp;"/"&amp;duplicity[[#This Row],[b_fighter_id]]&amp;duplicity[[#This Row],[date]]</f>
        <v>2521/271140362</v>
      </c>
      <c r="E1293">
        <f>COUNTIF(duplicity[duplicitní texty],duplicity[[#This Row],[duplicitní texty]])</f>
        <v>1</v>
      </c>
      <c r="K1293" s="13">
        <v>1782</v>
      </c>
      <c r="N1293"/>
    </row>
    <row r="1294" spans="1:14">
      <c r="A1294">
        <v>1904</v>
      </c>
      <c r="B1294">
        <v>3360</v>
      </c>
      <c r="C1294" s="3">
        <v>40362</v>
      </c>
      <c r="D1294" s="5" t="str">
        <f>duplicity[[#This Row],[r_fighter_id]]&amp;"/"&amp;duplicity[[#This Row],[b_fighter_id]]&amp;duplicity[[#This Row],[date]]</f>
        <v>1904/336040362</v>
      </c>
      <c r="E1294">
        <f>COUNTIF(duplicity[duplicitní texty],duplicity[[#This Row],[duplicitní texty]])</f>
        <v>1</v>
      </c>
      <c r="K1294" s="15">
        <v>2476</v>
      </c>
      <c r="N1294"/>
    </row>
    <row r="1295" spans="1:14">
      <c r="A1295">
        <v>1624</v>
      </c>
      <c r="B1295">
        <v>3396</v>
      </c>
      <c r="C1295" s="3">
        <v>40391</v>
      </c>
      <c r="D1295" s="5" t="str">
        <f>duplicity[[#This Row],[r_fighter_id]]&amp;"/"&amp;duplicity[[#This Row],[b_fighter_id]]&amp;duplicity[[#This Row],[date]]</f>
        <v>1624/339640391</v>
      </c>
      <c r="E1295">
        <f>COUNTIF(duplicity[duplicitní texty],duplicity[[#This Row],[duplicitní texty]])</f>
        <v>1</v>
      </c>
      <c r="K1295" s="13">
        <v>3134</v>
      </c>
      <c r="N1295"/>
    </row>
    <row r="1296" spans="1:14">
      <c r="A1296">
        <v>1545</v>
      </c>
      <c r="B1296">
        <v>2008</v>
      </c>
      <c r="C1296" s="3">
        <v>40391</v>
      </c>
      <c r="D1296" s="5" t="str">
        <f>duplicity[[#This Row],[r_fighter_id]]&amp;"/"&amp;duplicity[[#This Row],[b_fighter_id]]&amp;duplicity[[#This Row],[date]]</f>
        <v>1545/200840391</v>
      </c>
      <c r="E1296">
        <f>COUNTIF(duplicity[duplicitní texty],duplicity[[#This Row],[duplicitní texty]])</f>
        <v>1</v>
      </c>
      <c r="K1296" s="15">
        <v>2543</v>
      </c>
      <c r="N1296"/>
    </row>
    <row r="1297" spans="1:14">
      <c r="A1297">
        <v>872</v>
      </c>
      <c r="B1297">
        <v>2376</v>
      </c>
      <c r="C1297" s="3">
        <v>40391</v>
      </c>
      <c r="D1297" s="5" t="str">
        <f>duplicity[[#This Row],[r_fighter_id]]&amp;"/"&amp;duplicity[[#This Row],[b_fighter_id]]&amp;duplicity[[#This Row],[date]]</f>
        <v>872/237640391</v>
      </c>
      <c r="E1297">
        <f>COUNTIF(duplicity[duplicitní texty],duplicity[[#This Row],[duplicitní texty]])</f>
        <v>1</v>
      </c>
      <c r="K1297" s="13">
        <v>3496</v>
      </c>
      <c r="N1297"/>
    </row>
    <row r="1298" spans="1:14">
      <c r="A1298">
        <v>1409</v>
      </c>
      <c r="B1298">
        <v>871</v>
      </c>
      <c r="C1298" s="3">
        <v>40391</v>
      </c>
      <c r="D1298" s="5" t="str">
        <f>duplicity[[#This Row],[r_fighter_id]]&amp;"/"&amp;duplicity[[#This Row],[b_fighter_id]]&amp;duplicity[[#This Row],[date]]</f>
        <v>1409/87140391</v>
      </c>
      <c r="E1298">
        <f>COUNTIF(duplicity[duplicitní texty],duplicity[[#This Row],[duplicitní texty]])</f>
        <v>1</v>
      </c>
      <c r="K1298" s="15">
        <v>891</v>
      </c>
      <c r="N1298"/>
    </row>
    <row r="1299" spans="1:14">
      <c r="A1299">
        <v>3103</v>
      </c>
      <c r="B1299">
        <v>1991</v>
      </c>
      <c r="C1299" s="3">
        <v>40391</v>
      </c>
      <c r="D1299" s="5" t="str">
        <f>duplicity[[#This Row],[r_fighter_id]]&amp;"/"&amp;duplicity[[#This Row],[b_fighter_id]]&amp;duplicity[[#This Row],[date]]</f>
        <v>3103/199140391</v>
      </c>
      <c r="E1299">
        <f>COUNTIF(duplicity[duplicitní texty],duplicity[[#This Row],[duplicitní texty]])</f>
        <v>1</v>
      </c>
      <c r="K1299" s="13">
        <v>3443</v>
      </c>
      <c r="N1299"/>
    </row>
    <row r="1300" spans="1:14">
      <c r="A1300">
        <v>2226</v>
      </c>
      <c r="B1300">
        <v>2369</v>
      </c>
      <c r="C1300" s="3">
        <v>40391</v>
      </c>
      <c r="D1300" s="5" t="str">
        <f>duplicity[[#This Row],[r_fighter_id]]&amp;"/"&amp;duplicity[[#This Row],[b_fighter_id]]&amp;duplicity[[#This Row],[date]]</f>
        <v>2226/236940391</v>
      </c>
      <c r="E1300">
        <f>COUNTIF(duplicity[duplicitní texty],duplicity[[#This Row],[duplicitní texty]])</f>
        <v>1</v>
      </c>
      <c r="K1300" s="13">
        <v>282</v>
      </c>
      <c r="N1300"/>
    </row>
    <row r="1301" spans="1:14">
      <c r="A1301">
        <v>1521</v>
      </c>
      <c r="B1301">
        <v>2677</v>
      </c>
      <c r="C1301" s="3">
        <v>40391</v>
      </c>
      <c r="D1301" s="5" t="str">
        <f>duplicity[[#This Row],[r_fighter_id]]&amp;"/"&amp;duplicity[[#This Row],[b_fighter_id]]&amp;duplicity[[#This Row],[date]]</f>
        <v>1521/267740391</v>
      </c>
      <c r="E1301">
        <f>COUNTIF(duplicity[duplicitní texty],duplicity[[#This Row],[duplicitní texty]])</f>
        <v>1</v>
      </c>
      <c r="K1301" s="13">
        <v>3554</v>
      </c>
      <c r="N1301"/>
    </row>
    <row r="1302" spans="1:14">
      <c r="A1302">
        <v>1655</v>
      </c>
      <c r="B1302">
        <v>3116</v>
      </c>
      <c r="C1302" s="3">
        <v>40391</v>
      </c>
      <c r="D1302" s="5" t="str">
        <f>duplicity[[#This Row],[r_fighter_id]]&amp;"/"&amp;duplicity[[#This Row],[b_fighter_id]]&amp;duplicity[[#This Row],[date]]</f>
        <v>1655/311640391</v>
      </c>
      <c r="E1302">
        <f>COUNTIF(duplicity[duplicitní texty],duplicity[[#This Row],[duplicitní texty]])</f>
        <v>1</v>
      </c>
      <c r="K1302" s="15">
        <v>854</v>
      </c>
      <c r="N1302"/>
    </row>
    <row r="1303" spans="1:14">
      <c r="A1303">
        <v>1458</v>
      </c>
      <c r="B1303">
        <v>2555</v>
      </c>
      <c r="C1303" s="3">
        <v>40391</v>
      </c>
      <c r="D1303" s="5" t="str">
        <f>duplicity[[#This Row],[r_fighter_id]]&amp;"/"&amp;duplicity[[#This Row],[b_fighter_id]]&amp;duplicity[[#This Row],[date]]</f>
        <v>1458/255540391</v>
      </c>
      <c r="E1303">
        <f>COUNTIF(duplicity[duplicitní texty],duplicity[[#This Row],[duplicitní texty]])</f>
        <v>1</v>
      </c>
      <c r="K1303" s="13">
        <v>3071</v>
      </c>
      <c r="N1303"/>
    </row>
    <row r="1304" spans="1:14">
      <c r="A1304">
        <v>1200</v>
      </c>
      <c r="B1304">
        <v>1139</v>
      </c>
      <c r="C1304" s="3">
        <v>40391</v>
      </c>
      <c r="D1304" s="5" t="str">
        <f>duplicity[[#This Row],[r_fighter_id]]&amp;"/"&amp;duplicity[[#This Row],[b_fighter_id]]&amp;duplicity[[#This Row],[date]]</f>
        <v>1200/113940391</v>
      </c>
      <c r="E1304">
        <f>COUNTIF(duplicity[duplicitní texty],duplicity[[#This Row],[duplicitní texty]])</f>
        <v>1</v>
      </c>
      <c r="K1304" s="15">
        <v>2500</v>
      </c>
      <c r="N1304"/>
    </row>
    <row r="1305" spans="1:14">
      <c r="A1305">
        <v>2294</v>
      </c>
      <c r="B1305">
        <v>807</v>
      </c>
      <c r="C1305" s="3">
        <v>40397</v>
      </c>
      <c r="D1305" s="5" t="str">
        <f>duplicity[[#This Row],[r_fighter_id]]&amp;"/"&amp;duplicity[[#This Row],[b_fighter_id]]&amp;duplicity[[#This Row],[date]]</f>
        <v>2294/80740397</v>
      </c>
      <c r="E1305">
        <f>COUNTIF(duplicity[duplicitní texty],duplicity[[#This Row],[duplicitní texty]])</f>
        <v>1</v>
      </c>
      <c r="K1305" s="15">
        <v>3119</v>
      </c>
      <c r="N1305"/>
    </row>
    <row r="1306" spans="1:14">
      <c r="A1306">
        <v>1303</v>
      </c>
      <c r="B1306">
        <v>3138</v>
      </c>
      <c r="C1306" s="3">
        <v>40397</v>
      </c>
      <c r="D1306" s="5" t="str">
        <f>duplicity[[#This Row],[r_fighter_id]]&amp;"/"&amp;duplicity[[#This Row],[b_fighter_id]]&amp;duplicity[[#This Row],[date]]</f>
        <v>1303/313840397</v>
      </c>
      <c r="E1306">
        <f>COUNTIF(duplicity[duplicitní texty],duplicity[[#This Row],[duplicitní texty]])</f>
        <v>1</v>
      </c>
      <c r="K1306" s="13">
        <v>2837</v>
      </c>
      <c r="N1306"/>
    </row>
    <row r="1307" spans="1:14">
      <c r="A1307">
        <v>1226</v>
      </c>
      <c r="B1307">
        <v>808</v>
      </c>
      <c r="C1307" s="3">
        <v>40397</v>
      </c>
      <c r="D1307" s="5" t="str">
        <f>duplicity[[#This Row],[r_fighter_id]]&amp;"/"&amp;duplicity[[#This Row],[b_fighter_id]]&amp;duplicity[[#This Row],[date]]</f>
        <v>1226/80840397</v>
      </c>
      <c r="E1307">
        <f>COUNTIF(duplicity[duplicitní texty],duplicity[[#This Row],[duplicitní texty]])</f>
        <v>1</v>
      </c>
      <c r="K1307" s="13">
        <v>155</v>
      </c>
      <c r="N1307"/>
    </row>
    <row r="1308" spans="1:14">
      <c r="A1308">
        <v>982</v>
      </c>
      <c r="B1308">
        <v>84</v>
      </c>
      <c r="C1308" s="3">
        <v>40397</v>
      </c>
      <c r="D1308" s="5" t="str">
        <f>duplicity[[#This Row],[r_fighter_id]]&amp;"/"&amp;duplicity[[#This Row],[b_fighter_id]]&amp;duplicity[[#This Row],[date]]</f>
        <v>982/8440397</v>
      </c>
      <c r="E1308">
        <f>COUNTIF(duplicity[duplicitní texty],duplicity[[#This Row],[duplicitní texty]])</f>
        <v>1</v>
      </c>
      <c r="K1308" s="13">
        <v>2180</v>
      </c>
      <c r="N1308"/>
    </row>
    <row r="1309" spans="1:14">
      <c r="A1309">
        <v>1319</v>
      </c>
      <c r="B1309">
        <v>354</v>
      </c>
      <c r="C1309" s="3">
        <v>40397</v>
      </c>
      <c r="D1309" s="5" t="str">
        <f>duplicity[[#This Row],[r_fighter_id]]&amp;"/"&amp;duplicity[[#This Row],[b_fighter_id]]&amp;duplicity[[#This Row],[date]]</f>
        <v>1319/35440397</v>
      </c>
      <c r="E1309">
        <f>COUNTIF(duplicity[duplicitní texty],duplicity[[#This Row],[duplicitní texty]])</f>
        <v>1</v>
      </c>
      <c r="K1309" s="13">
        <v>2223</v>
      </c>
      <c r="N1309"/>
    </row>
    <row r="1310" spans="1:14">
      <c r="A1310">
        <v>2981</v>
      </c>
      <c r="B1310">
        <v>3056</v>
      </c>
      <c r="C1310" s="3">
        <v>40397</v>
      </c>
      <c r="D1310" s="5" t="str">
        <f>duplicity[[#This Row],[r_fighter_id]]&amp;"/"&amp;duplicity[[#This Row],[b_fighter_id]]&amp;duplicity[[#This Row],[date]]</f>
        <v>2981/305640397</v>
      </c>
      <c r="E1310">
        <f>COUNTIF(duplicity[duplicitní texty],duplicity[[#This Row],[duplicitní texty]])</f>
        <v>1</v>
      </c>
      <c r="K1310" s="13">
        <v>787</v>
      </c>
      <c r="N1310"/>
    </row>
    <row r="1311" spans="1:14">
      <c r="A1311">
        <v>3152</v>
      </c>
      <c r="B1311">
        <v>2189</v>
      </c>
      <c r="C1311" s="3">
        <v>40397</v>
      </c>
      <c r="D1311" s="5" t="str">
        <f>duplicity[[#This Row],[r_fighter_id]]&amp;"/"&amp;duplicity[[#This Row],[b_fighter_id]]&amp;duplicity[[#This Row],[date]]</f>
        <v>3152/218940397</v>
      </c>
      <c r="E1311">
        <f>COUNTIF(duplicity[duplicitní texty],duplicity[[#This Row],[duplicitní texty]])</f>
        <v>1</v>
      </c>
      <c r="K1311" s="15">
        <v>1068</v>
      </c>
      <c r="N1311"/>
    </row>
    <row r="1312" spans="1:14">
      <c r="A1312">
        <v>1419</v>
      </c>
      <c r="B1312">
        <v>68</v>
      </c>
      <c r="C1312" s="3">
        <v>40397</v>
      </c>
      <c r="D1312" s="5" t="str">
        <f>duplicity[[#This Row],[r_fighter_id]]&amp;"/"&amp;duplicity[[#This Row],[b_fighter_id]]&amp;duplicity[[#This Row],[date]]</f>
        <v>1419/6840397</v>
      </c>
      <c r="E1312">
        <f>COUNTIF(duplicity[duplicitní texty],duplicity[[#This Row],[duplicitní texty]])</f>
        <v>1</v>
      </c>
      <c r="K1312" s="15">
        <v>1516</v>
      </c>
      <c r="N1312"/>
    </row>
    <row r="1313" spans="1:14">
      <c r="A1313">
        <v>374</v>
      </c>
      <c r="B1313">
        <v>306</v>
      </c>
      <c r="C1313" s="3">
        <v>40397</v>
      </c>
      <c r="D1313" s="5" t="str">
        <f>duplicity[[#This Row],[r_fighter_id]]&amp;"/"&amp;duplicity[[#This Row],[b_fighter_id]]&amp;duplicity[[#This Row],[date]]</f>
        <v>374/30640397</v>
      </c>
      <c r="E1313">
        <f>COUNTIF(duplicity[duplicitní texty],duplicity[[#This Row],[duplicitní texty]])</f>
        <v>1</v>
      </c>
      <c r="K1313" s="13">
        <v>226</v>
      </c>
      <c r="N1313"/>
    </row>
    <row r="1314" spans="1:14">
      <c r="A1314">
        <v>3410</v>
      </c>
      <c r="B1314">
        <v>708</v>
      </c>
      <c r="C1314" s="3">
        <v>40397</v>
      </c>
      <c r="D1314" s="5" t="str">
        <f>duplicity[[#This Row],[r_fighter_id]]&amp;"/"&amp;duplicity[[#This Row],[b_fighter_id]]&amp;duplicity[[#This Row],[date]]</f>
        <v>3410/70840397</v>
      </c>
      <c r="E1314">
        <f>COUNTIF(duplicity[duplicitní texty],duplicity[[#This Row],[duplicitní texty]])</f>
        <v>1</v>
      </c>
      <c r="K1314" s="13">
        <v>990</v>
      </c>
      <c r="N1314"/>
    </row>
    <row r="1315" spans="1:14">
      <c r="A1315">
        <v>2884</v>
      </c>
      <c r="B1315">
        <v>1251</v>
      </c>
      <c r="C1315" s="3">
        <v>40397</v>
      </c>
      <c r="D1315" s="5" t="str">
        <f>duplicity[[#This Row],[r_fighter_id]]&amp;"/"&amp;duplicity[[#This Row],[b_fighter_id]]&amp;duplicity[[#This Row],[date]]</f>
        <v>2884/125140397</v>
      </c>
      <c r="E1315">
        <f>COUNTIF(duplicity[duplicitní texty],duplicity[[#This Row],[duplicitní texty]])</f>
        <v>1</v>
      </c>
      <c r="K1315" s="13">
        <v>436</v>
      </c>
      <c r="N1315"/>
    </row>
    <row r="1316" spans="1:14">
      <c r="A1316">
        <v>1928</v>
      </c>
      <c r="B1316">
        <v>2128</v>
      </c>
      <c r="C1316" s="3">
        <v>40418</v>
      </c>
      <c r="D1316" s="5" t="str">
        <f>duplicity[[#This Row],[r_fighter_id]]&amp;"/"&amp;duplicity[[#This Row],[b_fighter_id]]&amp;duplicity[[#This Row],[date]]</f>
        <v>1928/212840418</v>
      </c>
      <c r="E1316">
        <f>COUNTIF(duplicity[duplicitní texty],duplicity[[#This Row],[duplicitní texty]])</f>
        <v>1</v>
      </c>
      <c r="K1316" s="15">
        <v>2028</v>
      </c>
      <c r="N1316"/>
    </row>
    <row r="1317" spans="1:14">
      <c r="A1317">
        <v>770</v>
      </c>
      <c r="B1317">
        <v>706</v>
      </c>
      <c r="C1317" s="3">
        <v>40418</v>
      </c>
      <c r="D1317" s="5" t="str">
        <f>duplicity[[#This Row],[r_fighter_id]]&amp;"/"&amp;duplicity[[#This Row],[b_fighter_id]]&amp;duplicity[[#This Row],[date]]</f>
        <v>770/70640418</v>
      </c>
      <c r="E1317">
        <f>COUNTIF(duplicity[duplicitní texty],duplicity[[#This Row],[duplicitní texty]])</f>
        <v>1</v>
      </c>
      <c r="K1317" s="13">
        <v>836</v>
      </c>
      <c r="N1317"/>
    </row>
    <row r="1318" spans="1:14">
      <c r="A1318">
        <v>856</v>
      </c>
      <c r="B1318">
        <v>2485</v>
      </c>
      <c r="C1318" s="3">
        <v>40418</v>
      </c>
      <c r="D1318" s="5" t="str">
        <f>duplicity[[#This Row],[r_fighter_id]]&amp;"/"&amp;duplicity[[#This Row],[b_fighter_id]]&amp;duplicity[[#This Row],[date]]</f>
        <v>856/248540418</v>
      </c>
      <c r="E1318">
        <f>COUNTIF(duplicity[duplicitní texty],duplicity[[#This Row],[duplicitní texty]])</f>
        <v>1</v>
      </c>
      <c r="K1318" s="15">
        <v>1340</v>
      </c>
      <c r="N1318"/>
    </row>
    <row r="1319" spans="1:14">
      <c r="A1319">
        <v>1753</v>
      </c>
      <c r="B1319">
        <v>2784</v>
      </c>
      <c r="C1319" s="3">
        <v>40418</v>
      </c>
      <c r="D1319" s="5" t="str">
        <f>duplicity[[#This Row],[r_fighter_id]]&amp;"/"&amp;duplicity[[#This Row],[b_fighter_id]]&amp;duplicity[[#This Row],[date]]</f>
        <v>1753/278440418</v>
      </c>
      <c r="E1319">
        <f>COUNTIF(duplicity[duplicitní texty],duplicity[[#This Row],[duplicitní texty]])</f>
        <v>1</v>
      </c>
      <c r="K1319" s="13">
        <v>1604</v>
      </c>
      <c r="N1319"/>
    </row>
    <row r="1320" spans="1:14">
      <c r="A1320">
        <v>652</v>
      </c>
      <c r="B1320">
        <v>3263</v>
      </c>
      <c r="C1320" s="3">
        <v>40418</v>
      </c>
      <c r="D1320" s="5" t="str">
        <f>duplicity[[#This Row],[r_fighter_id]]&amp;"/"&amp;duplicity[[#This Row],[b_fighter_id]]&amp;duplicity[[#This Row],[date]]</f>
        <v>652/326340418</v>
      </c>
      <c r="E1320">
        <f>COUNTIF(duplicity[duplicitní texty],duplicity[[#This Row],[duplicitní texty]])</f>
        <v>1</v>
      </c>
      <c r="K1320" s="15">
        <v>2095</v>
      </c>
      <c r="N1320"/>
    </row>
    <row r="1321" spans="1:14">
      <c r="A1321">
        <v>986</v>
      </c>
      <c r="B1321">
        <v>2016</v>
      </c>
      <c r="C1321" s="3">
        <v>40418</v>
      </c>
      <c r="D1321" s="5" t="str">
        <f>duplicity[[#This Row],[r_fighter_id]]&amp;"/"&amp;duplicity[[#This Row],[b_fighter_id]]&amp;duplicity[[#This Row],[date]]</f>
        <v>986/201640418</v>
      </c>
      <c r="E1321">
        <f>COUNTIF(duplicity[duplicitní texty],duplicity[[#This Row],[duplicitní texty]])</f>
        <v>1</v>
      </c>
      <c r="K1321" s="13">
        <v>1513</v>
      </c>
      <c r="N1321"/>
    </row>
    <row r="1322" spans="1:14">
      <c r="A1322">
        <v>3499</v>
      </c>
      <c r="B1322">
        <v>1798</v>
      </c>
      <c r="C1322" s="3">
        <v>40418</v>
      </c>
      <c r="D1322" s="5" t="str">
        <f>duplicity[[#This Row],[r_fighter_id]]&amp;"/"&amp;duplicity[[#This Row],[b_fighter_id]]&amp;duplicity[[#This Row],[date]]</f>
        <v>3499/179840418</v>
      </c>
      <c r="E1322">
        <f>COUNTIF(duplicity[duplicitní texty],duplicity[[#This Row],[duplicitní texty]])</f>
        <v>1</v>
      </c>
      <c r="K1322" s="13">
        <v>229</v>
      </c>
      <c r="N1322"/>
    </row>
    <row r="1323" spans="1:14">
      <c r="A1323">
        <v>2539</v>
      </c>
      <c r="B1323">
        <v>83</v>
      </c>
      <c r="C1323" s="3">
        <v>40418</v>
      </c>
      <c r="D1323" s="5" t="str">
        <f>duplicity[[#This Row],[r_fighter_id]]&amp;"/"&amp;duplicity[[#This Row],[b_fighter_id]]&amp;duplicity[[#This Row],[date]]</f>
        <v>2539/8340418</v>
      </c>
      <c r="E1323">
        <f>COUNTIF(duplicity[duplicitní texty],duplicity[[#This Row],[duplicitní texty]])</f>
        <v>1</v>
      </c>
      <c r="K1323" s="15">
        <v>2150</v>
      </c>
      <c r="N1323"/>
    </row>
    <row r="1324" spans="1:14">
      <c r="A1324">
        <v>2108</v>
      </c>
      <c r="B1324">
        <v>2821</v>
      </c>
      <c r="C1324" s="3">
        <v>40418</v>
      </c>
      <c r="D1324" s="5" t="str">
        <f>duplicity[[#This Row],[r_fighter_id]]&amp;"/"&amp;duplicity[[#This Row],[b_fighter_id]]&amp;duplicity[[#This Row],[date]]</f>
        <v>2108/282140418</v>
      </c>
      <c r="E1324">
        <f>COUNTIF(duplicity[duplicitní texty],duplicity[[#This Row],[duplicitní texty]])</f>
        <v>1</v>
      </c>
      <c r="K1324" s="15">
        <v>961</v>
      </c>
      <c r="N1324"/>
    </row>
    <row r="1325" spans="1:14">
      <c r="A1325">
        <v>2400</v>
      </c>
      <c r="B1325">
        <v>3066</v>
      </c>
      <c r="C1325" s="3">
        <v>40418</v>
      </c>
      <c r="D1325" s="5" t="str">
        <f>duplicity[[#This Row],[r_fighter_id]]&amp;"/"&amp;duplicity[[#This Row],[b_fighter_id]]&amp;duplicity[[#This Row],[date]]</f>
        <v>2400/306640418</v>
      </c>
      <c r="E1325">
        <f>COUNTIF(duplicity[duplicitní texty],duplicity[[#This Row],[duplicitní texty]])</f>
        <v>1</v>
      </c>
      <c r="K1325" s="15">
        <v>3068</v>
      </c>
      <c r="N1325"/>
    </row>
    <row r="1326" spans="1:14">
      <c r="A1326">
        <v>906</v>
      </c>
      <c r="B1326">
        <v>2376</v>
      </c>
      <c r="C1326" s="3">
        <v>40436</v>
      </c>
      <c r="D1326" s="5" t="str">
        <f>duplicity[[#This Row],[r_fighter_id]]&amp;"/"&amp;duplicity[[#This Row],[b_fighter_id]]&amp;duplicity[[#This Row],[date]]</f>
        <v>906/237640436</v>
      </c>
      <c r="E1326">
        <f>COUNTIF(duplicity[duplicitní texty],duplicity[[#This Row],[duplicitní texty]])</f>
        <v>1</v>
      </c>
      <c r="K1326" s="15">
        <v>1652</v>
      </c>
      <c r="N1326"/>
    </row>
    <row r="1327" spans="1:14">
      <c r="A1327">
        <v>2113</v>
      </c>
      <c r="B1327">
        <v>3250</v>
      </c>
      <c r="C1327" s="3">
        <v>40436</v>
      </c>
      <c r="D1327" s="5" t="str">
        <f>duplicity[[#This Row],[r_fighter_id]]&amp;"/"&amp;duplicity[[#This Row],[b_fighter_id]]&amp;duplicity[[#This Row],[date]]</f>
        <v>2113/325040436</v>
      </c>
      <c r="E1327">
        <f>COUNTIF(duplicity[duplicitní texty],duplicity[[#This Row],[duplicitní texty]])</f>
        <v>1</v>
      </c>
      <c r="K1327" s="15">
        <v>904</v>
      </c>
      <c r="N1327"/>
    </row>
    <row r="1328" spans="1:14">
      <c r="A1328">
        <v>1958</v>
      </c>
      <c r="B1328">
        <v>2434</v>
      </c>
      <c r="C1328" s="3">
        <v>40436</v>
      </c>
      <c r="D1328" s="5" t="str">
        <f>duplicity[[#This Row],[r_fighter_id]]&amp;"/"&amp;duplicity[[#This Row],[b_fighter_id]]&amp;duplicity[[#This Row],[date]]</f>
        <v>1958/243440436</v>
      </c>
      <c r="E1328">
        <f>COUNTIF(duplicity[duplicitní texty],duplicity[[#This Row],[duplicitní texty]])</f>
        <v>1</v>
      </c>
      <c r="K1328" s="15">
        <v>928</v>
      </c>
      <c r="N1328"/>
    </row>
    <row r="1329" spans="1:14">
      <c r="A1329">
        <v>864</v>
      </c>
      <c r="B1329">
        <v>1233</v>
      </c>
      <c r="C1329" s="3">
        <v>40436</v>
      </c>
      <c r="D1329" s="5" t="str">
        <f>duplicity[[#This Row],[r_fighter_id]]&amp;"/"&amp;duplicity[[#This Row],[b_fighter_id]]&amp;duplicity[[#This Row],[date]]</f>
        <v>864/123340436</v>
      </c>
      <c r="E1329">
        <f>COUNTIF(duplicity[duplicitní texty],duplicity[[#This Row],[duplicitní texty]])</f>
        <v>1</v>
      </c>
      <c r="K1329" s="15">
        <v>1862</v>
      </c>
      <c r="N1329"/>
    </row>
    <row r="1330" spans="1:14">
      <c r="A1330">
        <v>820</v>
      </c>
      <c r="B1330">
        <v>347</v>
      </c>
      <c r="C1330" s="3">
        <v>40436</v>
      </c>
      <c r="D1330" s="5" t="str">
        <f>duplicity[[#This Row],[r_fighter_id]]&amp;"/"&amp;duplicity[[#This Row],[b_fighter_id]]&amp;duplicity[[#This Row],[date]]</f>
        <v>820/34740436</v>
      </c>
      <c r="E1330">
        <f>COUNTIF(duplicity[duplicitní texty],duplicity[[#This Row],[duplicitní texty]])</f>
        <v>1</v>
      </c>
      <c r="K1330" s="13">
        <v>1517</v>
      </c>
      <c r="N1330"/>
    </row>
    <row r="1331" spans="1:14">
      <c r="A1331">
        <v>2111</v>
      </c>
      <c r="B1331">
        <v>2473</v>
      </c>
      <c r="C1331" s="3">
        <v>40436</v>
      </c>
      <c r="D1331" s="5" t="str">
        <f>duplicity[[#This Row],[r_fighter_id]]&amp;"/"&amp;duplicity[[#This Row],[b_fighter_id]]&amp;duplicity[[#This Row],[date]]</f>
        <v>2111/247340436</v>
      </c>
      <c r="E1331">
        <f>COUNTIF(duplicity[duplicitní texty],duplicity[[#This Row],[duplicitní texty]])</f>
        <v>1</v>
      </c>
      <c r="K1331" s="15">
        <v>3040</v>
      </c>
      <c r="N1331"/>
    </row>
    <row r="1332" spans="1:14">
      <c r="A1332">
        <v>1264</v>
      </c>
      <c r="B1332">
        <v>1657</v>
      </c>
      <c r="C1332" s="3">
        <v>40436</v>
      </c>
      <c r="D1332" s="5" t="str">
        <f>duplicity[[#This Row],[r_fighter_id]]&amp;"/"&amp;duplicity[[#This Row],[b_fighter_id]]&amp;duplicity[[#This Row],[date]]</f>
        <v>1264/165740436</v>
      </c>
      <c r="E1332">
        <f>COUNTIF(duplicity[duplicitní texty],duplicity[[#This Row],[duplicitní texty]])</f>
        <v>1</v>
      </c>
      <c r="K1332" s="13">
        <v>337</v>
      </c>
      <c r="N1332"/>
    </row>
    <row r="1333" spans="1:14">
      <c r="A1333">
        <v>3405</v>
      </c>
      <c r="B1333">
        <v>2138</v>
      </c>
      <c r="C1333" s="3">
        <v>40436</v>
      </c>
      <c r="D1333" s="5" t="str">
        <f>duplicity[[#This Row],[r_fighter_id]]&amp;"/"&amp;duplicity[[#This Row],[b_fighter_id]]&amp;duplicity[[#This Row],[date]]</f>
        <v>3405/213840436</v>
      </c>
      <c r="E1333">
        <f>COUNTIF(duplicity[duplicitní texty],duplicity[[#This Row],[duplicitní texty]])</f>
        <v>1</v>
      </c>
      <c r="K1333" s="13">
        <v>2264</v>
      </c>
      <c r="N1333"/>
    </row>
    <row r="1334" spans="1:14">
      <c r="A1334">
        <v>998</v>
      </c>
      <c r="B1334">
        <v>2521</v>
      </c>
      <c r="C1334" s="3">
        <v>40436</v>
      </c>
      <c r="D1334" s="5" t="str">
        <f>duplicity[[#This Row],[r_fighter_id]]&amp;"/"&amp;duplicity[[#This Row],[b_fighter_id]]&amp;duplicity[[#This Row],[date]]</f>
        <v>998/252140436</v>
      </c>
      <c r="E1334">
        <f>COUNTIF(duplicity[duplicitní texty],duplicity[[#This Row],[duplicitní texty]])</f>
        <v>1</v>
      </c>
      <c r="K1334" s="13">
        <v>718</v>
      </c>
      <c r="N1334"/>
    </row>
    <row r="1335" spans="1:14">
      <c r="A1335">
        <v>157</v>
      </c>
      <c r="B1335">
        <v>2277</v>
      </c>
      <c r="C1335" s="3">
        <v>40436</v>
      </c>
      <c r="D1335" s="5" t="str">
        <f>duplicity[[#This Row],[r_fighter_id]]&amp;"/"&amp;duplicity[[#This Row],[b_fighter_id]]&amp;duplicity[[#This Row],[date]]</f>
        <v>157/227740436</v>
      </c>
      <c r="E1335">
        <f>COUNTIF(duplicity[duplicitní texty],duplicity[[#This Row],[duplicitní texty]])</f>
        <v>1</v>
      </c>
      <c r="K1335" s="13">
        <v>921</v>
      </c>
      <c r="N1335"/>
    </row>
    <row r="1336" spans="1:14">
      <c r="A1336">
        <v>1227</v>
      </c>
      <c r="B1336">
        <v>3120</v>
      </c>
      <c r="C1336" s="3">
        <v>40446</v>
      </c>
      <c r="D1336" s="5" t="str">
        <f>duplicity[[#This Row],[r_fighter_id]]&amp;"/"&amp;duplicity[[#This Row],[b_fighter_id]]&amp;duplicity[[#This Row],[date]]</f>
        <v>1227/312040446</v>
      </c>
      <c r="E1336">
        <f>COUNTIF(duplicity[duplicitní texty],duplicity[[#This Row],[duplicitní texty]])</f>
        <v>1</v>
      </c>
      <c r="K1336" s="13">
        <v>204</v>
      </c>
      <c r="N1336"/>
    </row>
    <row r="1337" spans="1:14">
      <c r="A1337">
        <v>2129</v>
      </c>
      <c r="B1337">
        <v>968</v>
      </c>
      <c r="C1337" s="3">
        <v>40446</v>
      </c>
      <c r="D1337" s="5" t="str">
        <f>duplicity[[#This Row],[r_fighter_id]]&amp;"/"&amp;duplicity[[#This Row],[b_fighter_id]]&amp;duplicity[[#This Row],[date]]</f>
        <v>2129/96840446</v>
      </c>
      <c r="E1337">
        <f>COUNTIF(duplicity[duplicitní texty],duplicity[[#This Row],[duplicitní texty]])</f>
        <v>1</v>
      </c>
      <c r="K1337" s="13">
        <v>843</v>
      </c>
      <c r="N1337"/>
    </row>
    <row r="1338" spans="1:14">
      <c r="A1338">
        <v>2939</v>
      </c>
      <c r="B1338">
        <v>1887</v>
      </c>
      <c r="C1338" s="3">
        <v>40446</v>
      </c>
      <c r="D1338" s="5" t="str">
        <f>duplicity[[#This Row],[r_fighter_id]]&amp;"/"&amp;duplicity[[#This Row],[b_fighter_id]]&amp;duplicity[[#This Row],[date]]</f>
        <v>2939/188740446</v>
      </c>
      <c r="E1338">
        <f>COUNTIF(duplicity[duplicitní texty],duplicity[[#This Row],[duplicitní texty]])</f>
        <v>1</v>
      </c>
      <c r="K1338" s="15">
        <v>778</v>
      </c>
      <c r="N1338"/>
    </row>
    <row r="1339" spans="1:14">
      <c r="A1339">
        <v>2952</v>
      </c>
      <c r="B1339">
        <v>839</v>
      </c>
      <c r="C1339" s="3">
        <v>40446</v>
      </c>
      <c r="D1339" s="5" t="str">
        <f>duplicity[[#This Row],[r_fighter_id]]&amp;"/"&amp;duplicity[[#This Row],[b_fighter_id]]&amp;duplicity[[#This Row],[date]]</f>
        <v>2952/83940446</v>
      </c>
      <c r="E1339">
        <f>COUNTIF(duplicity[duplicitní texty],duplicity[[#This Row],[duplicitní texty]])</f>
        <v>1</v>
      </c>
      <c r="K1339" s="13">
        <v>2086</v>
      </c>
      <c r="N1339"/>
    </row>
    <row r="1340" spans="1:14">
      <c r="A1340">
        <v>3209</v>
      </c>
      <c r="B1340">
        <v>158</v>
      </c>
      <c r="C1340" s="3">
        <v>40446</v>
      </c>
      <c r="D1340" s="5" t="str">
        <f>duplicity[[#This Row],[r_fighter_id]]&amp;"/"&amp;duplicity[[#This Row],[b_fighter_id]]&amp;duplicity[[#This Row],[date]]</f>
        <v>3209/15840446</v>
      </c>
      <c r="E1340">
        <f>COUNTIF(duplicity[duplicitní texty],duplicity[[#This Row],[duplicitní texty]])</f>
        <v>1</v>
      </c>
      <c r="K1340" s="15">
        <v>847</v>
      </c>
      <c r="N1340"/>
    </row>
    <row r="1341" spans="1:14">
      <c r="A1341">
        <v>797</v>
      </c>
      <c r="B1341">
        <v>791</v>
      </c>
      <c r="C1341" s="3">
        <v>40446</v>
      </c>
      <c r="D1341" s="5" t="str">
        <f>duplicity[[#This Row],[r_fighter_id]]&amp;"/"&amp;duplicity[[#This Row],[b_fighter_id]]&amp;duplicity[[#This Row],[date]]</f>
        <v>797/79140446</v>
      </c>
      <c r="E1341">
        <f>COUNTIF(duplicity[duplicitní texty],duplicity[[#This Row],[duplicitní texty]])</f>
        <v>1</v>
      </c>
      <c r="K1341" s="15">
        <v>2695</v>
      </c>
      <c r="N1341"/>
    </row>
    <row r="1342" spans="1:14">
      <c r="A1342">
        <v>1190</v>
      </c>
      <c r="B1342">
        <v>2463</v>
      </c>
      <c r="C1342" s="3">
        <v>40446</v>
      </c>
      <c r="D1342" s="5" t="str">
        <f>duplicity[[#This Row],[r_fighter_id]]&amp;"/"&amp;duplicity[[#This Row],[b_fighter_id]]&amp;duplicity[[#This Row],[date]]</f>
        <v>1190/246340446</v>
      </c>
      <c r="E1342">
        <f>COUNTIF(duplicity[duplicitní texty],duplicity[[#This Row],[duplicitní texty]])</f>
        <v>1</v>
      </c>
      <c r="K1342" s="13">
        <v>2300</v>
      </c>
      <c r="N1342"/>
    </row>
    <row r="1343" spans="1:14">
      <c r="A1343">
        <v>2328</v>
      </c>
      <c r="B1343">
        <v>181</v>
      </c>
      <c r="C1343" s="3">
        <v>40446</v>
      </c>
      <c r="D1343" s="5" t="str">
        <f>duplicity[[#This Row],[r_fighter_id]]&amp;"/"&amp;duplicity[[#This Row],[b_fighter_id]]&amp;duplicity[[#This Row],[date]]</f>
        <v>2328/18140446</v>
      </c>
      <c r="E1343">
        <f>COUNTIF(duplicity[duplicitní texty],duplicity[[#This Row],[duplicitní texty]])</f>
        <v>1</v>
      </c>
      <c r="K1343" s="15">
        <v>630</v>
      </c>
      <c r="N1343"/>
    </row>
    <row r="1344" spans="1:14">
      <c r="A1344">
        <v>2145</v>
      </c>
      <c r="B1344">
        <v>244</v>
      </c>
      <c r="C1344" s="3">
        <v>40446</v>
      </c>
      <c r="D1344" s="5" t="str">
        <f>duplicity[[#This Row],[r_fighter_id]]&amp;"/"&amp;duplicity[[#This Row],[b_fighter_id]]&amp;duplicity[[#This Row],[date]]</f>
        <v>2145/24440446</v>
      </c>
      <c r="E1344">
        <f>COUNTIF(duplicity[duplicitní texty],duplicity[[#This Row],[duplicitní texty]])</f>
        <v>1</v>
      </c>
      <c r="K1344" s="15">
        <v>2423</v>
      </c>
      <c r="N1344"/>
    </row>
    <row r="1345" spans="1:14">
      <c r="A1345">
        <v>1859</v>
      </c>
      <c r="B1345">
        <v>1869</v>
      </c>
      <c r="C1345" s="3">
        <v>40446</v>
      </c>
      <c r="D1345" s="5" t="str">
        <f>duplicity[[#This Row],[r_fighter_id]]&amp;"/"&amp;duplicity[[#This Row],[b_fighter_id]]&amp;duplicity[[#This Row],[date]]</f>
        <v>1859/186940446</v>
      </c>
      <c r="E1345">
        <f>COUNTIF(duplicity[duplicitní texty],duplicity[[#This Row],[duplicitní texty]])</f>
        <v>1</v>
      </c>
      <c r="K1345" s="15">
        <v>3507</v>
      </c>
      <c r="N1345"/>
    </row>
    <row r="1346" spans="1:14">
      <c r="A1346">
        <v>1427</v>
      </c>
      <c r="B1346">
        <v>2024</v>
      </c>
      <c r="C1346" s="3">
        <v>40446</v>
      </c>
      <c r="D1346" s="5" t="str">
        <f>duplicity[[#This Row],[r_fighter_id]]&amp;"/"&amp;duplicity[[#This Row],[b_fighter_id]]&amp;duplicity[[#This Row],[date]]</f>
        <v>1427/202440446</v>
      </c>
      <c r="E1346">
        <f>COUNTIF(duplicity[duplicitní texty],duplicity[[#This Row],[duplicitní texty]])</f>
        <v>1</v>
      </c>
      <c r="K1346" s="13">
        <v>1366</v>
      </c>
      <c r="N1346"/>
    </row>
    <row r="1347" spans="1:14">
      <c r="A1347">
        <v>1294</v>
      </c>
      <c r="B1347">
        <v>2594</v>
      </c>
      <c r="C1347" s="3">
        <v>40467</v>
      </c>
      <c r="D1347" s="5" t="str">
        <f>duplicity[[#This Row],[r_fighter_id]]&amp;"/"&amp;duplicity[[#This Row],[b_fighter_id]]&amp;duplicity[[#This Row],[date]]</f>
        <v>1294/259440467</v>
      </c>
      <c r="E1347">
        <f>COUNTIF(duplicity[duplicitní texty],duplicity[[#This Row],[duplicitní texty]])</f>
        <v>1</v>
      </c>
      <c r="K1347" s="15">
        <v>659</v>
      </c>
      <c r="N1347"/>
    </row>
    <row r="1348" spans="1:14">
      <c r="A1348">
        <v>2877</v>
      </c>
      <c r="B1348">
        <v>1383</v>
      </c>
      <c r="C1348" s="3">
        <v>40467</v>
      </c>
      <c r="D1348" s="5" t="str">
        <f>duplicity[[#This Row],[r_fighter_id]]&amp;"/"&amp;duplicity[[#This Row],[b_fighter_id]]&amp;duplicity[[#This Row],[date]]</f>
        <v>2877/138340467</v>
      </c>
      <c r="E1348">
        <f>COUNTIF(duplicity[duplicitní texty],duplicity[[#This Row],[duplicitní texty]])</f>
        <v>1</v>
      </c>
      <c r="K1348" s="13">
        <v>1467</v>
      </c>
      <c r="N1348"/>
    </row>
    <row r="1349" spans="1:14">
      <c r="A1349">
        <v>972</v>
      </c>
      <c r="B1349">
        <v>3426</v>
      </c>
      <c r="C1349" s="3">
        <v>40467</v>
      </c>
      <c r="D1349" s="5" t="str">
        <f>duplicity[[#This Row],[r_fighter_id]]&amp;"/"&amp;duplicity[[#This Row],[b_fighter_id]]&amp;duplicity[[#This Row],[date]]</f>
        <v>972/342640467</v>
      </c>
      <c r="E1349">
        <f>COUNTIF(duplicity[duplicitní texty],duplicity[[#This Row],[duplicitní texty]])</f>
        <v>1</v>
      </c>
      <c r="K1349" s="15">
        <v>3268</v>
      </c>
      <c r="N1349"/>
    </row>
    <row r="1350" spans="1:14">
      <c r="A1350">
        <v>1273</v>
      </c>
      <c r="B1350">
        <v>596</v>
      </c>
      <c r="C1350" s="3">
        <v>40467</v>
      </c>
      <c r="D1350" s="5" t="str">
        <f>duplicity[[#This Row],[r_fighter_id]]&amp;"/"&amp;duplicity[[#This Row],[b_fighter_id]]&amp;duplicity[[#This Row],[date]]</f>
        <v>1273/59640467</v>
      </c>
      <c r="E1350">
        <f>COUNTIF(duplicity[duplicitní texty],duplicity[[#This Row],[duplicitní texty]])</f>
        <v>1</v>
      </c>
      <c r="K1350" s="13">
        <v>1159</v>
      </c>
      <c r="N1350"/>
    </row>
    <row r="1351" spans="1:14">
      <c r="A1351">
        <v>761</v>
      </c>
      <c r="B1351">
        <v>1235</v>
      </c>
      <c r="C1351" s="3">
        <v>40467</v>
      </c>
      <c r="D1351" s="5" t="str">
        <f>duplicity[[#This Row],[r_fighter_id]]&amp;"/"&amp;duplicity[[#This Row],[b_fighter_id]]&amp;duplicity[[#This Row],[date]]</f>
        <v>761/123540467</v>
      </c>
      <c r="E1351">
        <f>COUNTIF(duplicity[duplicitní texty],duplicity[[#This Row],[duplicitní texty]])</f>
        <v>1</v>
      </c>
      <c r="K1351" s="15">
        <v>1373</v>
      </c>
      <c r="N1351"/>
    </row>
    <row r="1352" spans="1:14">
      <c r="A1352">
        <v>286</v>
      </c>
      <c r="B1352">
        <v>30</v>
      </c>
      <c r="C1352" s="3">
        <v>40467</v>
      </c>
      <c r="D1352" s="5" t="str">
        <f>duplicity[[#This Row],[r_fighter_id]]&amp;"/"&amp;duplicity[[#This Row],[b_fighter_id]]&amp;duplicity[[#This Row],[date]]</f>
        <v>286/3040467</v>
      </c>
      <c r="E1352">
        <f>COUNTIF(duplicity[duplicitní texty],duplicity[[#This Row],[duplicitní texty]])</f>
        <v>1</v>
      </c>
      <c r="K1352" s="15">
        <v>2355</v>
      </c>
      <c r="N1352"/>
    </row>
    <row r="1353" spans="1:14">
      <c r="A1353">
        <v>2057</v>
      </c>
      <c r="B1353">
        <v>1934</v>
      </c>
      <c r="C1353" s="3">
        <v>40467</v>
      </c>
      <c r="D1353" s="5" t="str">
        <f>duplicity[[#This Row],[r_fighter_id]]&amp;"/"&amp;duplicity[[#This Row],[b_fighter_id]]&amp;duplicity[[#This Row],[date]]</f>
        <v>2057/193440467</v>
      </c>
      <c r="E1353">
        <f>COUNTIF(duplicity[duplicitní texty],duplicity[[#This Row],[duplicitní texty]])</f>
        <v>1</v>
      </c>
      <c r="K1353" s="13">
        <v>1484</v>
      </c>
      <c r="N1353"/>
    </row>
    <row r="1354" spans="1:14">
      <c r="A1354">
        <v>3480</v>
      </c>
      <c r="B1354">
        <v>2459</v>
      </c>
      <c r="C1354" s="3">
        <v>40467</v>
      </c>
      <c r="D1354" s="5" t="str">
        <f>duplicity[[#This Row],[r_fighter_id]]&amp;"/"&amp;duplicity[[#This Row],[b_fighter_id]]&amp;duplicity[[#This Row],[date]]</f>
        <v>3480/245940467</v>
      </c>
      <c r="E1354">
        <f>COUNTIF(duplicity[duplicitní texty],duplicity[[#This Row],[duplicitní texty]])</f>
        <v>1</v>
      </c>
      <c r="K1354" s="13">
        <v>1629</v>
      </c>
      <c r="N1354"/>
    </row>
    <row r="1355" spans="1:14">
      <c r="A1355">
        <v>369</v>
      </c>
      <c r="B1355">
        <v>2598</v>
      </c>
      <c r="C1355" s="3">
        <v>40467</v>
      </c>
      <c r="D1355" s="5" t="str">
        <f>duplicity[[#This Row],[r_fighter_id]]&amp;"/"&amp;duplicity[[#This Row],[b_fighter_id]]&amp;duplicity[[#This Row],[date]]</f>
        <v>369/259840467</v>
      </c>
      <c r="E1355">
        <f>COUNTIF(duplicity[duplicitní texty],duplicity[[#This Row],[duplicitní texty]])</f>
        <v>1</v>
      </c>
      <c r="K1355" s="13">
        <v>2347</v>
      </c>
      <c r="N1355"/>
    </row>
    <row r="1356" spans="1:14">
      <c r="A1356">
        <v>1806</v>
      </c>
      <c r="B1356">
        <v>3359</v>
      </c>
      <c r="C1356" s="3">
        <v>40474</v>
      </c>
      <c r="D1356" s="5" t="str">
        <f>duplicity[[#This Row],[r_fighter_id]]&amp;"/"&amp;duplicity[[#This Row],[b_fighter_id]]&amp;duplicity[[#This Row],[date]]</f>
        <v>1806/335940474</v>
      </c>
      <c r="E1356">
        <f>COUNTIF(duplicity[duplicitní texty],duplicity[[#This Row],[duplicitní texty]])</f>
        <v>1</v>
      </c>
      <c r="K1356" s="15">
        <v>2559</v>
      </c>
      <c r="N1356"/>
    </row>
    <row r="1357" spans="1:14">
      <c r="A1357">
        <v>2829</v>
      </c>
      <c r="B1357">
        <v>3241</v>
      </c>
      <c r="C1357" s="3">
        <v>40474</v>
      </c>
      <c r="D1357" s="5" t="str">
        <f>duplicity[[#This Row],[r_fighter_id]]&amp;"/"&amp;duplicity[[#This Row],[b_fighter_id]]&amp;duplicity[[#This Row],[date]]</f>
        <v>2829/324140474</v>
      </c>
      <c r="E1357">
        <f>COUNTIF(duplicity[duplicitní texty],duplicity[[#This Row],[duplicitní texty]])</f>
        <v>1</v>
      </c>
      <c r="K1357" s="15">
        <v>1981</v>
      </c>
      <c r="N1357"/>
    </row>
    <row r="1358" spans="1:14">
      <c r="A1358">
        <v>3142</v>
      </c>
      <c r="B1358">
        <v>3210</v>
      </c>
      <c r="C1358" s="3">
        <v>40474</v>
      </c>
      <c r="D1358" s="5" t="str">
        <f>duplicity[[#This Row],[r_fighter_id]]&amp;"/"&amp;duplicity[[#This Row],[b_fighter_id]]&amp;duplicity[[#This Row],[date]]</f>
        <v>3142/321040474</v>
      </c>
      <c r="E1358">
        <f>COUNTIF(duplicity[duplicitní texty],duplicity[[#This Row],[duplicitní texty]])</f>
        <v>1</v>
      </c>
      <c r="K1358" s="13">
        <v>2344</v>
      </c>
      <c r="N1358"/>
    </row>
    <row r="1359" spans="1:14">
      <c r="A1359">
        <v>2395</v>
      </c>
      <c r="B1359">
        <v>1261</v>
      </c>
      <c r="C1359" s="3">
        <v>40474</v>
      </c>
      <c r="D1359" s="5" t="str">
        <f>duplicity[[#This Row],[r_fighter_id]]&amp;"/"&amp;duplicity[[#This Row],[b_fighter_id]]&amp;duplicity[[#This Row],[date]]</f>
        <v>2395/126140474</v>
      </c>
      <c r="E1359">
        <f>COUNTIF(duplicity[duplicitní texty],duplicity[[#This Row],[duplicitní texty]])</f>
        <v>1</v>
      </c>
      <c r="K1359" s="13">
        <v>76</v>
      </c>
      <c r="N1359"/>
    </row>
    <row r="1360" spans="1:14">
      <c r="A1360">
        <v>633</v>
      </c>
      <c r="B1360">
        <v>1757</v>
      </c>
      <c r="C1360" s="3">
        <v>40474</v>
      </c>
      <c r="D1360" s="5" t="str">
        <f>duplicity[[#This Row],[r_fighter_id]]&amp;"/"&amp;duplicity[[#This Row],[b_fighter_id]]&amp;duplicity[[#This Row],[date]]</f>
        <v>633/175740474</v>
      </c>
      <c r="E1360">
        <f>COUNTIF(duplicity[duplicitní texty],duplicity[[#This Row],[duplicitní texty]])</f>
        <v>1</v>
      </c>
      <c r="K1360" s="15">
        <v>2965</v>
      </c>
      <c r="N1360"/>
    </row>
    <row r="1361" spans="1:14">
      <c r="A1361">
        <v>2038</v>
      </c>
      <c r="B1361">
        <v>1506</v>
      </c>
      <c r="C1361" s="3">
        <v>40474</v>
      </c>
      <c r="D1361" s="5" t="str">
        <f>duplicity[[#This Row],[r_fighter_id]]&amp;"/"&amp;duplicity[[#This Row],[b_fighter_id]]&amp;duplicity[[#This Row],[date]]</f>
        <v>2038/150640474</v>
      </c>
      <c r="E1361">
        <f>COUNTIF(duplicity[duplicitní texty],duplicity[[#This Row],[duplicitní texty]])</f>
        <v>1</v>
      </c>
      <c r="K1361" s="13">
        <v>672</v>
      </c>
      <c r="N1361"/>
    </row>
    <row r="1362" spans="1:14">
      <c r="A1362">
        <v>2892</v>
      </c>
      <c r="B1362">
        <v>1140</v>
      </c>
      <c r="C1362" s="3">
        <v>40474</v>
      </c>
      <c r="D1362" s="5" t="str">
        <f>duplicity[[#This Row],[r_fighter_id]]&amp;"/"&amp;duplicity[[#This Row],[b_fighter_id]]&amp;duplicity[[#This Row],[date]]</f>
        <v>2892/114040474</v>
      </c>
      <c r="E1362">
        <f>COUNTIF(duplicity[duplicitní texty],duplicity[[#This Row],[duplicitní texty]])</f>
        <v>1</v>
      </c>
      <c r="K1362" s="15">
        <v>2724</v>
      </c>
      <c r="N1362"/>
    </row>
    <row r="1363" spans="1:14">
      <c r="A1363">
        <v>447</v>
      </c>
      <c r="B1363">
        <v>3538</v>
      </c>
      <c r="C1363" s="3">
        <v>40474</v>
      </c>
      <c r="D1363" s="5" t="str">
        <f>duplicity[[#This Row],[r_fighter_id]]&amp;"/"&amp;duplicity[[#This Row],[b_fighter_id]]&amp;duplicity[[#This Row],[date]]</f>
        <v>447/353840474</v>
      </c>
      <c r="E1363">
        <f>COUNTIF(duplicity[duplicitní texty],duplicity[[#This Row],[duplicitní texty]])</f>
        <v>1</v>
      </c>
      <c r="K1363" s="13">
        <v>2996</v>
      </c>
      <c r="N1363"/>
    </row>
    <row r="1364" spans="1:14">
      <c r="A1364">
        <v>1243</v>
      </c>
      <c r="B1364">
        <v>2711</v>
      </c>
      <c r="C1364" s="3">
        <v>40474</v>
      </c>
      <c r="D1364" s="5" t="str">
        <f>duplicity[[#This Row],[r_fighter_id]]&amp;"/"&amp;duplicity[[#This Row],[b_fighter_id]]&amp;duplicity[[#This Row],[date]]</f>
        <v>1243/271140474</v>
      </c>
      <c r="E1364">
        <f>COUNTIF(duplicity[duplicitní texty],duplicity[[#This Row],[duplicitní texty]])</f>
        <v>1</v>
      </c>
      <c r="K1364" s="13">
        <v>2532</v>
      </c>
      <c r="N1364"/>
    </row>
    <row r="1365" spans="1:14">
      <c r="A1365">
        <v>1904</v>
      </c>
      <c r="B1365">
        <v>3566</v>
      </c>
      <c r="C1365" s="3">
        <v>40474</v>
      </c>
      <c r="D1365" s="5" t="str">
        <f>duplicity[[#This Row],[r_fighter_id]]&amp;"/"&amp;duplicity[[#This Row],[b_fighter_id]]&amp;duplicity[[#This Row],[date]]</f>
        <v>1904/356640474</v>
      </c>
      <c r="E1365">
        <f>COUNTIF(duplicity[duplicitní texty],duplicity[[#This Row],[duplicitní texty]])</f>
        <v>1</v>
      </c>
      <c r="K1365" s="13">
        <v>3536</v>
      </c>
      <c r="N1365"/>
    </row>
    <row r="1366" spans="1:14">
      <c r="A1366">
        <v>2957</v>
      </c>
      <c r="B1366">
        <v>1588</v>
      </c>
      <c r="C1366" s="3">
        <v>40474</v>
      </c>
      <c r="D1366" s="5" t="str">
        <f>duplicity[[#This Row],[r_fighter_id]]&amp;"/"&amp;duplicity[[#This Row],[b_fighter_id]]&amp;duplicity[[#This Row],[date]]</f>
        <v>2957/158840474</v>
      </c>
      <c r="E1366">
        <f>COUNTIF(duplicity[duplicitní texty],duplicity[[#This Row],[duplicitní texty]])</f>
        <v>1</v>
      </c>
      <c r="K1366" s="15">
        <v>461</v>
      </c>
      <c r="N1366"/>
    </row>
    <row r="1367" spans="1:14">
      <c r="A1367">
        <v>3018</v>
      </c>
      <c r="B1367">
        <v>3499</v>
      </c>
      <c r="C1367" s="3">
        <v>40495</v>
      </c>
      <c r="D1367" s="5" t="str">
        <f>duplicity[[#This Row],[r_fighter_id]]&amp;"/"&amp;duplicity[[#This Row],[b_fighter_id]]&amp;duplicity[[#This Row],[date]]</f>
        <v>3018/349940495</v>
      </c>
      <c r="E1367">
        <f>COUNTIF(duplicity[duplicitní texty],duplicity[[#This Row],[duplicitní texty]])</f>
        <v>1</v>
      </c>
      <c r="K1367" s="15">
        <v>1101</v>
      </c>
      <c r="N1367"/>
    </row>
    <row r="1368" spans="1:14">
      <c r="A1368">
        <v>2794</v>
      </c>
      <c r="B1368">
        <v>3050</v>
      </c>
      <c r="C1368" s="3">
        <v>40495</v>
      </c>
      <c r="D1368" s="5" t="str">
        <f>duplicity[[#This Row],[r_fighter_id]]&amp;"/"&amp;duplicity[[#This Row],[b_fighter_id]]&amp;duplicity[[#This Row],[date]]</f>
        <v>2794/305040495</v>
      </c>
      <c r="E1368">
        <f>COUNTIF(duplicity[duplicitní texty],duplicity[[#This Row],[duplicitní texty]])</f>
        <v>1</v>
      </c>
      <c r="K1368" s="13">
        <v>1893</v>
      </c>
      <c r="N1368"/>
    </row>
    <row r="1369" spans="1:14">
      <c r="A1369">
        <v>2331</v>
      </c>
      <c r="B1369">
        <v>1655</v>
      </c>
      <c r="C1369" s="3">
        <v>40495</v>
      </c>
      <c r="D1369" s="5" t="str">
        <f>duplicity[[#This Row],[r_fighter_id]]&amp;"/"&amp;duplicity[[#This Row],[b_fighter_id]]&amp;duplicity[[#This Row],[date]]</f>
        <v>2331/165540495</v>
      </c>
      <c r="E1369">
        <f>COUNTIF(duplicity[duplicitní texty],duplicity[[#This Row],[duplicitní texty]])</f>
        <v>1</v>
      </c>
      <c r="K1369" s="13">
        <v>1404</v>
      </c>
      <c r="N1369"/>
    </row>
    <row r="1370" spans="1:14">
      <c r="A1370">
        <v>3069</v>
      </c>
      <c r="B1370">
        <v>2648</v>
      </c>
      <c r="C1370" s="3">
        <v>40495</v>
      </c>
      <c r="D1370" s="5" t="str">
        <f>duplicity[[#This Row],[r_fighter_id]]&amp;"/"&amp;duplicity[[#This Row],[b_fighter_id]]&amp;duplicity[[#This Row],[date]]</f>
        <v>3069/264840495</v>
      </c>
      <c r="E1370">
        <f>COUNTIF(duplicity[duplicitní texty],duplicity[[#This Row],[duplicitní texty]])</f>
        <v>1</v>
      </c>
      <c r="K1370" s="15">
        <v>1026</v>
      </c>
      <c r="N1370"/>
    </row>
    <row r="1371" spans="1:14">
      <c r="A1371">
        <v>1958</v>
      </c>
      <c r="B1371">
        <v>2369</v>
      </c>
      <c r="C1371" s="3">
        <v>40495</v>
      </c>
      <c r="D1371" s="5" t="str">
        <f>duplicity[[#This Row],[r_fighter_id]]&amp;"/"&amp;duplicity[[#This Row],[b_fighter_id]]&amp;duplicity[[#This Row],[date]]</f>
        <v>1958/236940495</v>
      </c>
      <c r="E1371">
        <f>COUNTIF(duplicity[duplicitní texty],duplicity[[#This Row],[duplicitní texty]])</f>
        <v>1</v>
      </c>
      <c r="K1371" s="13">
        <v>2204</v>
      </c>
      <c r="N1371"/>
    </row>
    <row r="1372" spans="1:14">
      <c r="A1372">
        <v>1876</v>
      </c>
      <c r="B1372">
        <v>2400</v>
      </c>
      <c r="C1372" s="3">
        <v>40495</v>
      </c>
      <c r="D1372" s="5" t="str">
        <f>duplicity[[#This Row],[r_fighter_id]]&amp;"/"&amp;duplicity[[#This Row],[b_fighter_id]]&amp;duplicity[[#This Row],[date]]</f>
        <v>1876/240040495</v>
      </c>
      <c r="E1372">
        <f>COUNTIF(duplicity[duplicitní texty],duplicity[[#This Row],[duplicitní texty]])</f>
        <v>1</v>
      </c>
      <c r="K1372" s="15">
        <v>1250</v>
      </c>
      <c r="N1372"/>
    </row>
    <row r="1373" spans="1:14">
      <c r="A1373">
        <v>2008</v>
      </c>
      <c r="B1373">
        <v>951</v>
      </c>
      <c r="C1373" s="3">
        <v>40495</v>
      </c>
      <c r="D1373" s="5" t="str">
        <f>duplicity[[#This Row],[r_fighter_id]]&amp;"/"&amp;duplicity[[#This Row],[b_fighter_id]]&amp;duplicity[[#This Row],[date]]</f>
        <v>2008/95140495</v>
      </c>
      <c r="E1373">
        <f>COUNTIF(duplicity[duplicitní texty],duplicity[[#This Row],[duplicitní texty]])</f>
        <v>1</v>
      </c>
      <c r="K1373" s="15">
        <v>2289</v>
      </c>
      <c r="N1373"/>
    </row>
    <row r="1374" spans="1:14">
      <c r="A1374">
        <v>1697</v>
      </c>
      <c r="B1374">
        <v>2890</v>
      </c>
      <c r="C1374" s="3">
        <v>40495</v>
      </c>
      <c r="D1374" s="5" t="str">
        <f>duplicity[[#This Row],[r_fighter_id]]&amp;"/"&amp;duplicity[[#This Row],[b_fighter_id]]&amp;duplicity[[#This Row],[date]]</f>
        <v>1697/289040495</v>
      </c>
      <c r="E1374">
        <f>COUNTIF(duplicity[duplicitní texty],duplicity[[#This Row],[duplicitní texty]])</f>
        <v>1</v>
      </c>
      <c r="K1374" s="13">
        <v>3474</v>
      </c>
      <c r="N1374"/>
    </row>
    <row r="1375" spans="1:14">
      <c r="A1375">
        <v>2025</v>
      </c>
      <c r="B1375">
        <v>2721</v>
      </c>
      <c r="C1375" s="3">
        <v>40495</v>
      </c>
      <c r="D1375" s="5" t="str">
        <f>duplicity[[#This Row],[r_fighter_id]]&amp;"/"&amp;duplicity[[#This Row],[b_fighter_id]]&amp;duplicity[[#This Row],[date]]</f>
        <v>2025/272140495</v>
      </c>
      <c r="E1375">
        <f>COUNTIF(duplicity[duplicitní texty],duplicity[[#This Row],[duplicitní texty]])</f>
        <v>1</v>
      </c>
      <c r="K1375" s="15">
        <v>1536</v>
      </c>
      <c r="N1375"/>
    </row>
    <row r="1376" spans="1:14">
      <c r="A1376">
        <v>2519</v>
      </c>
      <c r="B1376">
        <v>3360</v>
      </c>
      <c r="C1376" s="3">
        <v>40495</v>
      </c>
      <c r="D1376" s="5" t="str">
        <f>duplicity[[#This Row],[r_fighter_id]]&amp;"/"&amp;duplicity[[#This Row],[b_fighter_id]]&amp;duplicity[[#This Row],[date]]</f>
        <v>2519/336040495</v>
      </c>
      <c r="E1376">
        <f>COUNTIF(duplicity[duplicitní texty],duplicity[[#This Row],[duplicitní texty]])</f>
        <v>1</v>
      </c>
      <c r="K1376" s="15">
        <v>1586</v>
      </c>
      <c r="N1376"/>
    </row>
    <row r="1377" spans="1:14">
      <c r="A1377">
        <v>1880</v>
      </c>
      <c r="B1377">
        <v>201</v>
      </c>
      <c r="C1377" s="3">
        <v>40502</v>
      </c>
      <c r="D1377" s="5" t="str">
        <f>duplicity[[#This Row],[r_fighter_id]]&amp;"/"&amp;duplicity[[#This Row],[b_fighter_id]]&amp;duplicity[[#This Row],[date]]</f>
        <v>1880/20140502</v>
      </c>
      <c r="E1377">
        <f>COUNTIF(duplicity[duplicitní texty],duplicity[[#This Row],[duplicitní texty]])</f>
        <v>1</v>
      </c>
      <c r="K1377" s="13">
        <v>3511</v>
      </c>
      <c r="N1377"/>
    </row>
    <row r="1378" spans="1:14">
      <c r="A1378">
        <v>1479</v>
      </c>
      <c r="B1378">
        <v>1898</v>
      </c>
      <c r="C1378" s="3">
        <v>40502</v>
      </c>
      <c r="D1378" s="5" t="str">
        <f>duplicity[[#This Row],[r_fighter_id]]&amp;"/"&amp;duplicity[[#This Row],[b_fighter_id]]&amp;duplicity[[#This Row],[date]]</f>
        <v>1479/189840502</v>
      </c>
      <c r="E1378">
        <f>COUNTIF(duplicity[duplicitní texty],duplicity[[#This Row],[duplicitní texty]])</f>
        <v>1</v>
      </c>
      <c r="K1378" s="15">
        <v>478</v>
      </c>
      <c r="N1378"/>
    </row>
    <row r="1379" spans="1:14">
      <c r="A1379">
        <v>1200</v>
      </c>
      <c r="B1379">
        <v>1798</v>
      </c>
      <c r="C1379" s="3">
        <v>40502</v>
      </c>
      <c r="D1379" s="5" t="str">
        <f>duplicity[[#This Row],[r_fighter_id]]&amp;"/"&amp;duplicity[[#This Row],[b_fighter_id]]&amp;duplicity[[#This Row],[date]]</f>
        <v>1200/179840502</v>
      </c>
      <c r="E1379">
        <f>COUNTIF(duplicity[duplicitní texty],duplicity[[#This Row],[duplicitní texty]])</f>
        <v>1</v>
      </c>
      <c r="K1379" s="13">
        <v>3527</v>
      </c>
      <c r="N1379"/>
    </row>
    <row r="1380" spans="1:14">
      <c r="A1380">
        <v>3004</v>
      </c>
      <c r="B1380">
        <v>2226</v>
      </c>
      <c r="C1380" s="3">
        <v>40502</v>
      </c>
      <c r="D1380" s="5" t="str">
        <f>duplicity[[#This Row],[r_fighter_id]]&amp;"/"&amp;duplicity[[#This Row],[b_fighter_id]]&amp;duplicity[[#This Row],[date]]</f>
        <v>3004/222640502</v>
      </c>
      <c r="E1380">
        <f>COUNTIF(duplicity[duplicitní texty],duplicity[[#This Row],[duplicitní texty]])</f>
        <v>1</v>
      </c>
      <c r="K1380" s="13">
        <v>745</v>
      </c>
      <c r="N1380"/>
    </row>
    <row r="1381" spans="1:14">
      <c r="A1381">
        <v>1419</v>
      </c>
      <c r="B1381">
        <v>2485</v>
      </c>
      <c r="C1381" s="3">
        <v>40502</v>
      </c>
      <c r="D1381" s="5" t="str">
        <f>duplicity[[#This Row],[r_fighter_id]]&amp;"/"&amp;duplicity[[#This Row],[b_fighter_id]]&amp;duplicity[[#This Row],[date]]</f>
        <v>1419/248540502</v>
      </c>
      <c r="E1381">
        <f>COUNTIF(duplicity[duplicitní texty],duplicity[[#This Row],[duplicitní texty]])</f>
        <v>1</v>
      </c>
      <c r="K1381" s="15">
        <v>2660</v>
      </c>
      <c r="N1381"/>
    </row>
    <row r="1382" spans="1:14">
      <c r="A1382">
        <v>708</v>
      </c>
      <c r="B1382">
        <v>306</v>
      </c>
      <c r="C1382" s="3">
        <v>40502</v>
      </c>
      <c r="D1382" s="5" t="str">
        <f>duplicity[[#This Row],[r_fighter_id]]&amp;"/"&amp;duplicity[[#This Row],[b_fighter_id]]&amp;duplicity[[#This Row],[date]]</f>
        <v>708/30640502</v>
      </c>
      <c r="E1382">
        <f>COUNTIF(duplicity[duplicitní texty],duplicity[[#This Row],[duplicitní texty]])</f>
        <v>1</v>
      </c>
      <c r="K1382" s="15">
        <v>1411</v>
      </c>
      <c r="N1382"/>
    </row>
    <row r="1383" spans="1:14">
      <c r="A1383">
        <v>3067</v>
      </c>
      <c r="B1383">
        <v>1753</v>
      </c>
      <c r="C1383" s="3">
        <v>40502</v>
      </c>
      <c r="D1383" s="5" t="str">
        <f>duplicity[[#This Row],[r_fighter_id]]&amp;"/"&amp;duplicity[[#This Row],[b_fighter_id]]&amp;duplicity[[#This Row],[date]]</f>
        <v>3067/175340502</v>
      </c>
      <c r="E1383">
        <f>COUNTIF(duplicity[duplicitní texty],duplicity[[#This Row],[duplicitní texty]])</f>
        <v>1</v>
      </c>
      <c r="K1383" s="13">
        <v>2910</v>
      </c>
      <c r="N1383"/>
    </row>
    <row r="1384" spans="1:14">
      <c r="A1384">
        <v>375</v>
      </c>
      <c r="B1384">
        <v>998</v>
      </c>
      <c r="C1384" s="3">
        <v>40502</v>
      </c>
      <c r="D1384" s="5" t="str">
        <f>duplicity[[#This Row],[r_fighter_id]]&amp;"/"&amp;duplicity[[#This Row],[b_fighter_id]]&amp;duplicity[[#This Row],[date]]</f>
        <v>375/99840502</v>
      </c>
      <c r="E1384">
        <f>COUNTIF(duplicity[duplicitní texty],duplicity[[#This Row],[duplicitní texty]])</f>
        <v>1</v>
      </c>
      <c r="K1384" s="15">
        <v>3194</v>
      </c>
      <c r="N1384"/>
    </row>
    <row r="1385" spans="1:14">
      <c r="A1385">
        <v>2448</v>
      </c>
      <c r="B1385">
        <v>1251</v>
      </c>
      <c r="C1385" s="3">
        <v>40502</v>
      </c>
      <c r="D1385" s="5" t="str">
        <f>duplicity[[#This Row],[r_fighter_id]]&amp;"/"&amp;duplicity[[#This Row],[b_fighter_id]]&amp;duplicity[[#This Row],[date]]</f>
        <v>2448/125140502</v>
      </c>
      <c r="E1385">
        <f>COUNTIF(duplicity[duplicitní texty],duplicity[[#This Row],[duplicitní texty]])</f>
        <v>1</v>
      </c>
      <c r="K1385" s="15">
        <v>2064</v>
      </c>
      <c r="N1385"/>
    </row>
    <row r="1386" spans="1:14">
      <c r="A1386">
        <v>1624</v>
      </c>
      <c r="B1386">
        <v>2350</v>
      </c>
      <c r="C1386" s="3">
        <v>40502</v>
      </c>
      <c r="D1386" s="5" t="str">
        <f>duplicity[[#This Row],[r_fighter_id]]&amp;"/"&amp;duplicity[[#This Row],[b_fighter_id]]&amp;duplicity[[#This Row],[date]]</f>
        <v>1624/235040502</v>
      </c>
      <c r="E1386">
        <f>COUNTIF(duplicity[duplicitní texty],duplicity[[#This Row],[duplicitní texty]])</f>
        <v>1</v>
      </c>
      <c r="K1386" s="13">
        <v>274</v>
      </c>
      <c r="N1386"/>
    </row>
    <row r="1387" spans="1:14">
      <c r="A1387">
        <v>1283</v>
      </c>
      <c r="B1387">
        <v>934</v>
      </c>
      <c r="C1387" s="3">
        <v>40502</v>
      </c>
      <c r="D1387" s="5" t="str">
        <f>duplicity[[#This Row],[r_fighter_id]]&amp;"/"&amp;duplicity[[#This Row],[b_fighter_id]]&amp;duplicity[[#This Row],[date]]</f>
        <v>1283/93440502</v>
      </c>
      <c r="E1387">
        <f>COUNTIF(duplicity[duplicitní texty],duplicity[[#This Row],[duplicitní texty]])</f>
        <v>1</v>
      </c>
      <c r="K1387" s="15">
        <v>3343</v>
      </c>
      <c r="N1387"/>
    </row>
    <row r="1388" spans="1:14">
      <c r="A1388">
        <v>1214</v>
      </c>
      <c r="B1388">
        <v>1928</v>
      </c>
      <c r="C1388" s="3">
        <v>40516</v>
      </c>
      <c r="D1388" s="5" t="str">
        <f>duplicity[[#This Row],[r_fighter_id]]&amp;"/"&amp;duplicity[[#This Row],[b_fighter_id]]&amp;duplicity[[#This Row],[date]]</f>
        <v>1214/192840516</v>
      </c>
      <c r="E1388">
        <f>COUNTIF(duplicity[duplicitní texty],duplicity[[#This Row],[duplicitní texty]])</f>
        <v>1</v>
      </c>
      <c r="K1388" s="15">
        <v>3023</v>
      </c>
      <c r="N1388"/>
    </row>
    <row r="1389" spans="1:14">
      <c r="A1389">
        <v>1319</v>
      </c>
      <c r="B1389">
        <v>3138</v>
      </c>
      <c r="C1389" s="3">
        <v>40516</v>
      </c>
      <c r="D1389" s="5" t="str">
        <f>duplicity[[#This Row],[r_fighter_id]]&amp;"/"&amp;duplicity[[#This Row],[b_fighter_id]]&amp;duplicity[[#This Row],[date]]</f>
        <v>1319/313840516</v>
      </c>
      <c r="E1389">
        <f>COUNTIF(duplicity[duplicitní texty],duplicity[[#This Row],[duplicitní texty]])</f>
        <v>1</v>
      </c>
      <c r="K1389" s="15">
        <v>1254</v>
      </c>
      <c r="N1389"/>
    </row>
    <row r="1390" spans="1:14">
      <c r="A1390">
        <v>2431</v>
      </c>
      <c r="B1390">
        <v>1079</v>
      </c>
      <c r="C1390" s="3">
        <v>40516</v>
      </c>
      <c r="D1390" s="5" t="str">
        <f>duplicity[[#This Row],[r_fighter_id]]&amp;"/"&amp;duplicity[[#This Row],[b_fighter_id]]&amp;duplicity[[#This Row],[date]]</f>
        <v>2431/107940516</v>
      </c>
      <c r="E1390">
        <f>COUNTIF(duplicity[duplicitní texty],duplicity[[#This Row],[duplicitní texty]])</f>
        <v>1</v>
      </c>
      <c r="K1390" s="15">
        <v>2442</v>
      </c>
      <c r="N1390"/>
    </row>
    <row r="1391" spans="1:14">
      <c r="A1391">
        <v>318</v>
      </c>
      <c r="B1391">
        <v>2555</v>
      </c>
      <c r="C1391" s="3">
        <v>40516</v>
      </c>
      <c r="D1391" s="5" t="str">
        <f>duplicity[[#This Row],[r_fighter_id]]&amp;"/"&amp;duplicity[[#This Row],[b_fighter_id]]&amp;duplicity[[#This Row],[date]]</f>
        <v>318/255540516</v>
      </c>
      <c r="E1391">
        <f>COUNTIF(duplicity[duplicitní texty],duplicity[[#This Row],[duplicitní texty]])</f>
        <v>1</v>
      </c>
      <c r="K1391" s="15">
        <v>2779</v>
      </c>
      <c r="N1391"/>
    </row>
    <row r="1392" spans="1:14">
      <c r="A1392">
        <v>157</v>
      </c>
      <c r="B1392">
        <v>347</v>
      </c>
      <c r="C1392" s="3">
        <v>40516</v>
      </c>
      <c r="D1392" s="5" t="str">
        <f>duplicity[[#This Row],[r_fighter_id]]&amp;"/"&amp;duplicity[[#This Row],[b_fighter_id]]&amp;duplicity[[#This Row],[date]]</f>
        <v>157/34740516</v>
      </c>
      <c r="E1392">
        <f>COUNTIF(duplicity[duplicitní texty],duplicity[[#This Row],[duplicitní texty]])</f>
        <v>1</v>
      </c>
      <c r="K1392" s="15">
        <v>1342</v>
      </c>
      <c r="N1392"/>
    </row>
    <row r="1393" spans="1:14">
      <c r="A1393">
        <v>545</v>
      </c>
      <c r="B1393">
        <v>3441</v>
      </c>
      <c r="C1393" s="3">
        <v>40516</v>
      </c>
      <c r="D1393" s="5" t="str">
        <f>duplicity[[#This Row],[r_fighter_id]]&amp;"/"&amp;duplicity[[#This Row],[b_fighter_id]]&amp;duplicity[[#This Row],[date]]</f>
        <v>545/344140516</v>
      </c>
      <c r="E1393">
        <f>COUNTIF(duplicity[duplicitní texty],duplicity[[#This Row],[duplicitní texty]])</f>
        <v>1</v>
      </c>
      <c r="K1393" s="13">
        <v>1027</v>
      </c>
      <c r="N1393"/>
    </row>
    <row r="1394" spans="1:14">
      <c r="A1394">
        <v>2527</v>
      </c>
      <c r="B1394">
        <v>1069</v>
      </c>
      <c r="C1394" s="3">
        <v>40516</v>
      </c>
      <c r="D1394" s="5" t="str">
        <f>duplicity[[#This Row],[r_fighter_id]]&amp;"/"&amp;duplicity[[#This Row],[b_fighter_id]]&amp;duplicity[[#This Row],[date]]</f>
        <v>2527/106940516</v>
      </c>
      <c r="E1394">
        <f>COUNTIF(duplicity[duplicitní texty],duplicity[[#This Row],[duplicitní texty]])</f>
        <v>1</v>
      </c>
      <c r="K1394" s="15">
        <v>2941</v>
      </c>
      <c r="N1394"/>
    </row>
    <row r="1395" spans="1:14">
      <c r="A1395">
        <v>455</v>
      </c>
      <c r="B1395">
        <v>2417</v>
      </c>
      <c r="C1395" s="3">
        <v>40516</v>
      </c>
      <c r="D1395" s="5" t="str">
        <f>duplicity[[#This Row],[r_fighter_id]]&amp;"/"&amp;duplicity[[#This Row],[b_fighter_id]]&amp;duplicity[[#This Row],[date]]</f>
        <v>455/241740516</v>
      </c>
      <c r="E1395">
        <f>COUNTIF(duplicity[duplicitní texty],duplicity[[#This Row],[duplicitní texty]])</f>
        <v>1</v>
      </c>
      <c r="K1395" s="13">
        <v>1174</v>
      </c>
      <c r="N1395"/>
    </row>
    <row r="1396" spans="1:14">
      <c r="A1396">
        <v>2050</v>
      </c>
      <c r="B1396">
        <v>3476</v>
      </c>
      <c r="C1396" s="3">
        <v>40516</v>
      </c>
      <c r="D1396" s="5" t="str">
        <f>duplicity[[#This Row],[r_fighter_id]]&amp;"/"&amp;duplicity[[#This Row],[b_fighter_id]]&amp;duplicity[[#This Row],[date]]</f>
        <v>2050/347640516</v>
      </c>
      <c r="E1396">
        <f>COUNTIF(duplicity[duplicitní texty],duplicity[[#This Row],[duplicitní texty]])</f>
        <v>1</v>
      </c>
      <c r="K1396" s="13">
        <v>1505</v>
      </c>
      <c r="N1396"/>
    </row>
    <row r="1397" spans="1:14">
      <c r="A1397">
        <v>1868</v>
      </c>
      <c r="B1397">
        <v>3260</v>
      </c>
      <c r="C1397" s="3">
        <v>40516</v>
      </c>
      <c r="D1397" s="5" t="str">
        <f>duplicity[[#This Row],[r_fighter_id]]&amp;"/"&amp;duplicity[[#This Row],[b_fighter_id]]&amp;duplicity[[#This Row],[date]]</f>
        <v>1868/326040516</v>
      </c>
      <c r="E1397">
        <f>COUNTIF(duplicity[duplicitní texty],duplicity[[#This Row],[duplicitní texty]])</f>
        <v>1</v>
      </c>
      <c r="K1397" s="15">
        <v>1241</v>
      </c>
      <c r="N1397"/>
    </row>
    <row r="1398" spans="1:14">
      <c r="A1398">
        <v>84</v>
      </c>
      <c r="B1398">
        <v>1409</v>
      </c>
      <c r="C1398" s="3">
        <v>40523</v>
      </c>
      <c r="D1398" s="5" t="str">
        <f>duplicity[[#This Row],[r_fighter_id]]&amp;"/"&amp;duplicity[[#This Row],[b_fighter_id]]&amp;duplicity[[#This Row],[date]]</f>
        <v>84/140940523</v>
      </c>
      <c r="E1398">
        <f>COUNTIF(duplicity[duplicitní texty],duplicity[[#This Row],[duplicitní texty]])</f>
        <v>1</v>
      </c>
      <c r="K1398" s="13">
        <v>1235</v>
      </c>
      <c r="N1398"/>
    </row>
    <row r="1399" spans="1:14">
      <c r="A1399">
        <v>3097</v>
      </c>
      <c r="B1399">
        <v>1690</v>
      </c>
      <c r="C1399" s="3">
        <v>40523</v>
      </c>
      <c r="D1399" s="5" t="str">
        <f>duplicity[[#This Row],[r_fighter_id]]&amp;"/"&amp;duplicity[[#This Row],[b_fighter_id]]&amp;duplicity[[#This Row],[date]]</f>
        <v>3097/169040523</v>
      </c>
      <c r="E1399">
        <f>COUNTIF(duplicity[duplicitní texty],duplicity[[#This Row],[duplicitní texty]])</f>
        <v>1</v>
      </c>
      <c r="K1399" s="13">
        <v>1545</v>
      </c>
      <c r="N1399"/>
    </row>
    <row r="1400" spans="1:14">
      <c r="A1400">
        <v>2113</v>
      </c>
      <c r="B1400">
        <v>2376</v>
      </c>
      <c r="C1400" s="3">
        <v>40523</v>
      </c>
      <c r="D1400" s="5" t="str">
        <f>duplicity[[#This Row],[r_fighter_id]]&amp;"/"&amp;duplicity[[#This Row],[b_fighter_id]]&amp;duplicity[[#This Row],[date]]</f>
        <v>2113/237640523</v>
      </c>
      <c r="E1400">
        <f>COUNTIF(duplicity[duplicitní texty],duplicity[[#This Row],[duplicitní texty]])</f>
        <v>1</v>
      </c>
      <c r="K1400" s="15">
        <v>708</v>
      </c>
      <c r="N1400"/>
    </row>
    <row r="1401" spans="1:14">
      <c r="A1401">
        <v>3121</v>
      </c>
      <c r="B1401">
        <v>697</v>
      </c>
      <c r="C1401" s="3">
        <v>40523</v>
      </c>
      <c r="D1401" s="5" t="str">
        <f>duplicity[[#This Row],[r_fighter_id]]&amp;"/"&amp;duplicity[[#This Row],[b_fighter_id]]&amp;duplicity[[#This Row],[date]]</f>
        <v>3121/69740523</v>
      </c>
      <c r="E1401">
        <f>COUNTIF(duplicity[duplicitní texty],duplicity[[#This Row],[duplicitní texty]])</f>
        <v>1</v>
      </c>
      <c r="K1401" s="13">
        <v>3224</v>
      </c>
      <c r="N1401"/>
    </row>
    <row r="1402" spans="1:14">
      <c r="A1402">
        <v>3152</v>
      </c>
      <c r="B1402">
        <v>2024</v>
      </c>
      <c r="C1402" s="3">
        <v>40523</v>
      </c>
      <c r="D1402" s="5" t="str">
        <f>duplicity[[#This Row],[r_fighter_id]]&amp;"/"&amp;duplicity[[#This Row],[b_fighter_id]]&amp;duplicity[[#This Row],[date]]</f>
        <v>3152/202440523</v>
      </c>
      <c r="E1402">
        <f>COUNTIF(duplicity[duplicitní texty],duplicity[[#This Row],[duplicitní texty]])</f>
        <v>1</v>
      </c>
      <c r="K1402" s="15">
        <v>3051</v>
      </c>
      <c r="N1402"/>
    </row>
    <row r="1403" spans="1:14">
      <c r="A1403">
        <v>158</v>
      </c>
      <c r="B1403">
        <v>1927</v>
      </c>
      <c r="C1403" s="3">
        <v>40523</v>
      </c>
      <c r="D1403" s="5" t="str">
        <f>duplicity[[#This Row],[r_fighter_id]]&amp;"/"&amp;duplicity[[#This Row],[b_fighter_id]]&amp;duplicity[[#This Row],[date]]</f>
        <v>158/192740523</v>
      </c>
      <c r="E1403">
        <f>COUNTIF(duplicity[duplicitní texty],duplicity[[#This Row],[duplicitní texty]])</f>
        <v>1</v>
      </c>
      <c r="K1403" s="15">
        <v>1062</v>
      </c>
      <c r="N1403"/>
    </row>
    <row r="1404" spans="1:14">
      <c r="A1404">
        <v>301</v>
      </c>
      <c r="B1404">
        <v>1303</v>
      </c>
      <c r="C1404" s="3">
        <v>40523</v>
      </c>
      <c r="D1404" s="5" t="str">
        <f>duplicity[[#This Row],[r_fighter_id]]&amp;"/"&amp;duplicity[[#This Row],[b_fighter_id]]&amp;duplicity[[#This Row],[date]]</f>
        <v>301/130340523</v>
      </c>
      <c r="E1404">
        <f>COUNTIF(duplicity[duplicitní texty],duplicity[[#This Row],[duplicitní texty]])</f>
        <v>1</v>
      </c>
      <c r="K1404" s="13">
        <v>181</v>
      </c>
      <c r="N1404"/>
    </row>
    <row r="1405" spans="1:14">
      <c r="A1405">
        <v>1190</v>
      </c>
      <c r="B1405">
        <v>68</v>
      </c>
      <c r="C1405" s="3">
        <v>40523</v>
      </c>
      <c r="D1405" s="5" t="str">
        <f>duplicity[[#This Row],[r_fighter_id]]&amp;"/"&amp;duplicity[[#This Row],[b_fighter_id]]&amp;duplicity[[#This Row],[date]]</f>
        <v>1190/6840523</v>
      </c>
      <c r="E1405">
        <f>COUNTIF(duplicity[duplicitní texty],duplicity[[#This Row],[duplicitní texty]])</f>
        <v>1</v>
      </c>
      <c r="K1405" s="13">
        <v>53</v>
      </c>
      <c r="N1405"/>
    </row>
    <row r="1406" spans="1:14">
      <c r="A1406">
        <v>2677</v>
      </c>
      <c r="B1406">
        <v>2542</v>
      </c>
      <c r="C1406" s="3">
        <v>40523</v>
      </c>
      <c r="D1406" s="5" t="str">
        <f>duplicity[[#This Row],[r_fighter_id]]&amp;"/"&amp;duplicity[[#This Row],[b_fighter_id]]&amp;duplicity[[#This Row],[date]]</f>
        <v>2677/254240523</v>
      </c>
      <c r="E1406">
        <f>COUNTIF(duplicity[duplicitní texty],duplicity[[#This Row],[duplicitní texty]])</f>
        <v>1</v>
      </c>
      <c r="K1406" s="13">
        <v>2977</v>
      </c>
      <c r="N1406"/>
    </row>
    <row r="1407" spans="1:14">
      <c r="A1407">
        <v>791</v>
      </c>
      <c r="B1407">
        <v>2108</v>
      </c>
      <c r="C1407" s="3">
        <v>40523</v>
      </c>
      <c r="D1407" s="5" t="str">
        <f>duplicity[[#This Row],[r_fighter_id]]&amp;"/"&amp;duplicity[[#This Row],[b_fighter_id]]&amp;duplicity[[#This Row],[date]]</f>
        <v>791/210840523</v>
      </c>
      <c r="E1407">
        <f>COUNTIF(duplicity[duplicitní texty],duplicity[[#This Row],[duplicitní texty]])</f>
        <v>1</v>
      </c>
      <c r="K1407" s="15">
        <v>118</v>
      </c>
      <c r="N1407"/>
    </row>
    <row r="1408" spans="1:14">
      <c r="A1408">
        <v>3396</v>
      </c>
      <c r="B1408">
        <v>2045</v>
      </c>
      <c r="C1408" s="3">
        <v>40544</v>
      </c>
      <c r="D1408" s="5" t="str">
        <f>duplicity[[#This Row],[r_fighter_id]]&amp;"/"&amp;duplicity[[#This Row],[b_fighter_id]]&amp;duplicity[[#This Row],[date]]</f>
        <v>3396/204540544</v>
      </c>
      <c r="E1408">
        <f>COUNTIF(duplicity[duplicitní texty],duplicity[[#This Row],[duplicitní texty]])</f>
        <v>1</v>
      </c>
      <c r="K1408" s="13">
        <v>2648</v>
      </c>
      <c r="N1408"/>
    </row>
    <row r="1409" spans="1:14">
      <c r="A1409">
        <v>208</v>
      </c>
      <c r="B1409">
        <v>3211</v>
      </c>
      <c r="C1409" s="3">
        <v>40544</v>
      </c>
      <c r="D1409" s="5" t="str">
        <f>duplicity[[#This Row],[r_fighter_id]]&amp;"/"&amp;duplicity[[#This Row],[b_fighter_id]]&amp;duplicity[[#This Row],[date]]</f>
        <v>208/321140544</v>
      </c>
      <c r="E1409">
        <f>COUNTIF(duplicity[duplicitní texty],duplicity[[#This Row],[duplicitní texty]])</f>
        <v>1</v>
      </c>
      <c r="K1409" s="15">
        <v>1651</v>
      </c>
      <c r="N1409"/>
    </row>
    <row r="1410" spans="1:14">
      <c r="A1410">
        <v>1226</v>
      </c>
      <c r="B1410">
        <v>1139</v>
      </c>
      <c r="C1410" s="3">
        <v>40544</v>
      </c>
      <c r="D1410" s="5" t="str">
        <f>duplicity[[#This Row],[r_fighter_id]]&amp;"/"&amp;duplicity[[#This Row],[b_fighter_id]]&amp;duplicity[[#This Row],[date]]</f>
        <v>1226/113940544</v>
      </c>
      <c r="E1410">
        <f>COUNTIF(duplicity[duplicitní texty],duplicity[[#This Row],[duplicitní texty]])</f>
        <v>1</v>
      </c>
      <c r="K1410" s="15">
        <v>2103</v>
      </c>
      <c r="N1410"/>
    </row>
    <row r="1411" spans="1:14">
      <c r="A1411">
        <v>2556</v>
      </c>
      <c r="B1411">
        <v>1212</v>
      </c>
      <c r="C1411" s="3">
        <v>40544</v>
      </c>
      <c r="D1411" s="5" t="str">
        <f>duplicity[[#This Row],[r_fighter_id]]&amp;"/"&amp;duplicity[[#This Row],[b_fighter_id]]&amp;duplicity[[#This Row],[date]]</f>
        <v>2556/121240544</v>
      </c>
      <c r="E1411">
        <f>COUNTIF(duplicity[duplicitní texty],duplicity[[#This Row],[duplicitní texty]])</f>
        <v>1</v>
      </c>
      <c r="K1411" s="15">
        <v>3410</v>
      </c>
      <c r="N1411"/>
    </row>
    <row r="1412" spans="1:14">
      <c r="A1412">
        <v>770</v>
      </c>
      <c r="B1412">
        <v>1648</v>
      </c>
      <c r="C1412" s="3">
        <v>40544</v>
      </c>
      <c r="D1412" s="5" t="str">
        <f>duplicity[[#This Row],[r_fighter_id]]&amp;"/"&amp;duplicity[[#This Row],[b_fighter_id]]&amp;duplicity[[#This Row],[date]]</f>
        <v>770/164840544</v>
      </c>
      <c r="E1412">
        <f>COUNTIF(duplicity[duplicitní texty],duplicity[[#This Row],[duplicitní texty]])</f>
        <v>1</v>
      </c>
      <c r="K1412" s="13">
        <v>2364</v>
      </c>
      <c r="N1412"/>
    </row>
    <row r="1413" spans="1:14">
      <c r="A1413">
        <v>3120</v>
      </c>
      <c r="B1413">
        <v>706</v>
      </c>
      <c r="C1413" s="3">
        <v>40544</v>
      </c>
      <c r="D1413" s="5" t="str">
        <f>duplicity[[#This Row],[r_fighter_id]]&amp;"/"&amp;duplicity[[#This Row],[b_fighter_id]]&amp;duplicity[[#This Row],[date]]</f>
        <v>3120/70640544</v>
      </c>
      <c r="E1413">
        <f>COUNTIF(duplicity[duplicitní texty],duplicity[[#This Row],[duplicitní texty]])</f>
        <v>1</v>
      </c>
      <c r="K1413" s="15">
        <v>2085</v>
      </c>
      <c r="N1413"/>
    </row>
    <row r="1414" spans="1:14">
      <c r="A1414">
        <v>1772</v>
      </c>
      <c r="B1414">
        <v>3103</v>
      </c>
      <c r="C1414" s="3">
        <v>40544</v>
      </c>
      <c r="D1414" s="5" t="str">
        <f>duplicity[[#This Row],[r_fighter_id]]&amp;"/"&amp;duplicity[[#This Row],[b_fighter_id]]&amp;duplicity[[#This Row],[date]]</f>
        <v>1772/310340544</v>
      </c>
      <c r="E1414">
        <f>COUNTIF(duplicity[duplicitní texty],duplicity[[#This Row],[duplicitní texty]])</f>
        <v>1</v>
      </c>
      <c r="K1414" s="13">
        <v>2783</v>
      </c>
      <c r="N1414"/>
    </row>
    <row r="1415" spans="1:14">
      <c r="A1415">
        <v>372</v>
      </c>
      <c r="B1415">
        <v>2339</v>
      </c>
      <c r="C1415" s="3">
        <v>40544</v>
      </c>
      <c r="D1415" s="5" t="str">
        <f>duplicity[[#This Row],[r_fighter_id]]&amp;"/"&amp;duplicity[[#This Row],[b_fighter_id]]&amp;duplicity[[#This Row],[date]]</f>
        <v>372/233940544</v>
      </c>
      <c r="E1415">
        <f>COUNTIF(duplicity[duplicitní texty],duplicity[[#This Row],[duplicitní texty]])</f>
        <v>1</v>
      </c>
      <c r="K1415" s="15">
        <v>2555</v>
      </c>
      <c r="N1415"/>
    </row>
    <row r="1416" spans="1:14">
      <c r="A1416">
        <v>2711</v>
      </c>
      <c r="B1416">
        <v>3066</v>
      </c>
      <c r="C1416" s="3">
        <v>40544</v>
      </c>
      <c r="D1416" s="5" t="str">
        <f>duplicity[[#This Row],[r_fighter_id]]&amp;"/"&amp;duplicity[[#This Row],[b_fighter_id]]&amp;duplicity[[#This Row],[date]]</f>
        <v>2711/306640544</v>
      </c>
      <c r="E1416">
        <f>COUNTIF(duplicity[duplicitní texty],duplicity[[#This Row],[duplicitní texty]])</f>
        <v>1</v>
      </c>
      <c r="K1416" s="15">
        <v>3069</v>
      </c>
      <c r="N1416"/>
    </row>
    <row r="1417" spans="1:14">
      <c r="A1417">
        <v>3525</v>
      </c>
      <c r="B1417">
        <v>372</v>
      </c>
      <c r="C1417" s="3">
        <v>40565</v>
      </c>
      <c r="D1417" s="5" t="str">
        <f>duplicity[[#This Row],[r_fighter_id]]&amp;"/"&amp;duplicity[[#This Row],[b_fighter_id]]&amp;duplicity[[#This Row],[date]]</f>
        <v>3525/37240565</v>
      </c>
      <c r="E1417">
        <f>COUNTIF(duplicity[duplicitní texty],duplicity[[#This Row],[duplicitní texty]])</f>
        <v>1</v>
      </c>
      <c r="K1417" s="13">
        <v>1458</v>
      </c>
      <c r="N1417"/>
    </row>
    <row r="1418" spans="1:14">
      <c r="A1418">
        <v>1227</v>
      </c>
      <c r="B1418">
        <v>839</v>
      </c>
      <c r="C1418" s="3">
        <v>40565</v>
      </c>
      <c r="D1418" s="5" t="str">
        <f>duplicity[[#This Row],[r_fighter_id]]&amp;"/"&amp;duplicity[[#This Row],[b_fighter_id]]&amp;duplicity[[#This Row],[date]]</f>
        <v>1227/83940565</v>
      </c>
      <c r="E1418">
        <f>COUNTIF(duplicity[duplicitní texty],duplicity[[#This Row],[duplicitní texty]])</f>
        <v>1</v>
      </c>
      <c r="K1418" s="13">
        <v>679</v>
      </c>
      <c r="N1418"/>
    </row>
    <row r="1419" spans="1:14">
      <c r="A1419">
        <v>1387</v>
      </c>
      <c r="B1419">
        <v>2756</v>
      </c>
      <c r="C1419" s="3">
        <v>40565</v>
      </c>
      <c r="D1419" s="5" t="str">
        <f>duplicity[[#This Row],[r_fighter_id]]&amp;"/"&amp;duplicity[[#This Row],[b_fighter_id]]&amp;duplicity[[#This Row],[date]]</f>
        <v>1387/275640565</v>
      </c>
      <c r="E1419">
        <f>COUNTIF(duplicity[duplicitní texty],duplicity[[#This Row],[duplicitní texty]])</f>
        <v>1</v>
      </c>
      <c r="K1419" s="13">
        <v>374</v>
      </c>
      <c r="N1419"/>
    </row>
    <row r="1420" spans="1:14">
      <c r="A1420">
        <v>2111</v>
      </c>
      <c r="B1420">
        <v>3495</v>
      </c>
      <c r="C1420" s="3">
        <v>40565</v>
      </c>
      <c r="D1420" s="5" t="str">
        <f>duplicity[[#This Row],[r_fighter_id]]&amp;"/"&amp;duplicity[[#This Row],[b_fighter_id]]&amp;duplicity[[#This Row],[date]]</f>
        <v>2111/349540565</v>
      </c>
      <c r="E1420">
        <f>COUNTIF(duplicity[duplicitní texty],duplicity[[#This Row],[duplicitní texty]])</f>
        <v>1</v>
      </c>
      <c r="K1420" s="13">
        <v>1531</v>
      </c>
      <c r="N1420"/>
    </row>
    <row r="1421" spans="1:14">
      <c r="A1421">
        <v>222</v>
      </c>
      <c r="B1421">
        <v>244</v>
      </c>
      <c r="C1421" s="3">
        <v>40565</v>
      </c>
      <c r="D1421" s="5" t="str">
        <f>duplicity[[#This Row],[r_fighter_id]]&amp;"/"&amp;duplicity[[#This Row],[b_fighter_id]]&amp;duplicity[[#This Row],[date]]</f>
        <v>222/24440565</v>
      </c>
      <c r="E1421">
        <f>COUNTIF(duplicity[duplicitní texty],duplicity[[#This Row],[duplicitní texty]])</f>
        <v>1</v>
      </c>
      <c r="K1421" s="13">
        <v>103</v>
      </c>
      <c r="N1421"/>
    </row>
    <row r="1422" spans="1:14">
      <c r="A1422">
        <v>2050</v>
      </c>
      <c r="B1422">
        <v>864</v>
      </c>
      <c r="C1422" s="3">
        <v>40565</v>
      </c>
      <c r="D1422" s="5" t="str">
        <f>duplicity[[#This Row],[r_fighter_id]]&amp;"/"&amp;duplicity[[#This Row],[b_fighter_id]]&amp;duplicity[[#This Row],[date]]</f>
        <v>2050/86440565</v>
      </c>
      <c r="E1422">
        <f>COUNTIF(duplicity[duplicitní texty],duplicity[[#This Row],[duplicitní texty]])</f>
        <v>1</v>
      </c>
      <c r="K1422" s="15">
        <v>1934</v>
      </c>
      <c r="N1422"/>
    </row>
    <row r="1423" spans="1:14">
      <c r="A1423">
        <v>2145</v>
      </c>
      <c r="B1423">
        <v>1239</v>
      </c>
      <c r="C1423" s="3">
        <v>40565</v>
      </c>
      <c r="D1423" s="5" t="str">
        <f>duplicity[[#This Row],[r_fighter_id]]&amp;"/"&amp;duplicity[[#This Row],[b_fighter_id]]&amp;duplicity[[#This Row],[date]]</f>
        <v>2145/123940565</v>
      </c>
      <c r="E1423">
        <f>COUNTIF(duplicity[duplicitní texty],duplicity[[#This Row],[duplicitní texty]])</f>
        <v>1</v>
      </c>
      <c r="K1423" s="13">
        <v>1751</v>
      </c>
      <c r="N1423"/>
    </row>
    <row r="1424" spans="1:14">
      <c r="A1424">
        <v>455</v>
      </c>
      <c r="B1424">
        <v>476</v>
      </c>
      <c r="C1424" s="3">
        <v>40565</v>
      </c>
      <c r="D1424" s="5" t="str">
        <f>duplicity[[#This Row],[r_fighter_id]]&amp;"/"&amp;duplicity[[#This Row],[b_fighter_id]]&amp;duplicity[[#This Row],[date]]</f>
        <v>455/47640565</v>
      </c>
      <c r="E1424">
        <f>COUNTIF(duplicity[duplicitní texty],duplicity[[#This Row],[duplicitní texty]])</f>
        <v>1</v>
      </c>
      <c r="K1424" s="15">
        <v>287</v>
      </c>
      <c r="N1424"/>
    </row>
    <row r="1425" spans="1:14">
      <c r="A1425">
        <v>354</v>
      </c>
      <c r="B1425">
        <v>83</v>
      </c>
      <c r="C1425" s="3">
        <v>40565</v>
      </c>
      <c r="D1425" s="5" t="str">
        <f>duplicity[[#This Row],[r_fighter_id]]&amp;"/"&amp;duplicity[[#This Row],[b_fighter_id]]&amp;duplicity[[#This Row],[date]]</f>
        <v>354/8340565</v>
      </c>
      <c r="E1425">
        <f>COUNTIF(duplicity[duplicitní texty],duplicity[[#This Row],[duplicitní texty]])</f>
        <v>1</v>
      </c>
      <c r="K1425" s="13">
        <v>3137</v>
      </c>
      <c r="N1425"/>
    </row>
    <row r="1426" spans="1:14">
      <c r="A1426">
        <v>1521</v>
      </c>
      <c r="B1426">
        <v>1243</v>
      </c>
      <c r="C1426" s="3">
        <v>40565</v>
      </c>
      <c r="D1426" s="5" t="str">
        <f>duplicity[[#This Row],[r_fighter_id]]&amp;"/"&amp;duplicity[[#This Row],[b_fighter_id]]&amp;duplicity[[#This Row],[date]]</f>
        <v>1521/124340565</v>
      </c>
      <c r="E1426">
        <f>COUNTIF(duplicity[duplicitní texty],duplicity[[#This Row],[duplicitní texty]])</f>
        <v>1</v>
      </c>
      <c r="K1426" s="13">
        <v>3104</v>
      </c>
      <c r="N1426"/>
    </row>
    <row r="1427" spans="1:14">
      <c r="A1427">
        <v>1869</v>
      </c>
      <c r="B1427">
        <v>1014</v>
      </c>
      <c r="C1427" s="3">
        <v>40565</v>
      </c>
      <c r="D1427" s="5" t="str">
        <f>duplicity[[#This Row],[r_fighter_id]]&amp;"/"&amp;duplicity[[#This Row],[b_fighter_id]]&amp;duplicity[[#This Row],[date]]</f>
        <v>1869/101440565</v>
      </c>
      <c r="E1427">
        <f>COUNTIF(duplicity[duplicitní texty],duplicity[[#This Row],[duplicitní texty]])</f>
        <v>1</v>
      </c>
      <c r="K1427" s="15">
        <v>2519</v>
      </c>
      <c r="N1427"/>
    </row>
    <row r="1428" spans="1:14">
      <c r="A1428">
        <v>3531</v>
      </c>
      <c r="B1428">
        <v>1527</v>
      </c>
      <c r="C1428" s="3">
        <v>40579</v>
      </c>
      <c r="D1428" s="5" t="str">
        <f>duplicity[[#This Row],[r_fighter_id]]&amp;"/"&amp;duplicity[[#This Row],[b_fighter_id]]&amp;duplicity[[#This Row],[date]]</f>
        <v>3531/152740579</v>
      </c>
      <c r="E1428">
        <f>COUNTIF(duplicity[duplicitní texty],duplicity[[#This Row],[duplicitní texty]])</f>
        <v>1</v>
      </c>
      <c r="K1428" s="13">
        <v>218</v>
      </c>
      <c r="N1428"/>
    </row>
    <row r="1429" spans="1:14">
      <c r="A1429">
        <v>1545</v>
      </c>
      <c r="B1429">
        <v>181</v>
      </c>
      <c r="C1429" s="3">
        <v>40579</v>
      </c>
      <c r="D1429" s="5" t="str">
        <f>duplicity[[#This Row],[r_fighter_id]]&amp;"/"&amp;duplicity[[#This Row],[b_fighter_id]]&amp;duplicity[[#This Row],[date]]</f>
        <v>1545/18140579</v>
      </c>
      <c r="E1429">
        <f>COUNTIF(duplicity[duplicitní texty],duplicity[[#This Row],[duplicitní texty]])</f>
        <v>1</v>
      </c>
      <c r="K1429" s="15">
        <v>1479</v>
      </c>
      <c r="N1429"/>
    </row>
    <row r="1430" spans="1:14">
      <c r="A1430">
        <v>523</v>
      </c>
      <c r="B1430">
        <v>1624</v>
      </c>
      <c r="C1430" s="3">
        <v>40579</v>
      </c>
      <c r="D1430" s="5" t="str">
        <f>duplicity[[#This Row],[r_fighter_id]]&amp;"/"&amp;duplicity[[#This Row],[b_fighter_id]]&amp;duplicity[[#This Row],[date]]</f>
        <v>523/162440579</v>
      </c>
      <c r="E1430">
        <f>COUNTIF(duplicity[duplicitní texty],duplicity[[#This Row],[duplicitní texty]])</f>
        <v>1</v>
      </c>
      <c r="K1430" s="15">
        <v>1657</v>
      </c>
      <c r="N1430"/>
    </row>
    <row r="1431" spans="1:14">
      <c r="A1431">
        <v>2081</v>
      </c>
      <c r="B1431">
        <v>2389</v>
      </c>
      <c r="C1431" s="3">
        <v>40579</v>
      </c>
      <c r="D1431" s="5" t="str">
        <f>duplicity[[#This Row],[r_fighter_id]]&amp;"/"&amp;duplicity[[#This Row],[b_fighter_id]]&amp;duplicity[[#This Row],[date]]</f>
        <v>2081/238940579</v>
      </c>
      <c r="E1431">
        <f>COUNTIF(duplicity[duplicitní texty],duplicity[[#This Row],[duplicitní texty]])</f>
        <v>1</v>
      </c>
      <c r="K1431" s="13">
        <v>1950</v>
      </c>
      <c r="N1431"/>
    </row>
    <row r="1432" spans="1:14">
      <c r="A1432">
        <v>2981</v>
      </c>
      <c r="B1432">
        <v>243</v>
      </c>
      <c r="C1432" s="3">
        <v>40579</v>
      </c>
      <c r="D1432" s="5" t="str">
        <f>duplicity[[#This Row],[r_fighter_id]]&amp;"/"&amp;duplicity[[#This Row],[b_fighter_id]]&amp;duplicity[[#This Row],[date]]</f>
        <v>2981/24340579</v>
      </c>
      <c r="E1432">
        <f>COUNTIF(duplicity[duplicitní texty],duplicity[[#This Row],[duplicitní texty]])</f>
        <v>1</v>
      </c>
      <c r="K1432" s="13">
        <v>1524</v>
      </c>
      <c r="N1432"/>
    </row>
    <row r="1433" spans="1:14">
      <c r="A1433">
        <v>871</v>
      </c>
      <c r="B1433">
        <v>2721</v>
      </c>
      <c r="C1433" s="3">
        <v>40579</v>
      </c>
      <c r="D1433" s="5" t="str">
        <f>duplicity[[#This Row],[r_fighter_id]]&amp;"/"&amp;duplicity[[#This Row],[b_fighter_id]]&amp;duplicity[[#This Row],[date]]</f>
        <v>871/272140579</v>
      </c>
      <c r="E1433">
        <f>COUNTIF(duplicity[duplicitní texty],duplicity[[#This Row],[duplicitní texty]])</f>
        <v>1</v>
      </c>
      <c r="K1433" s="15">
        <v>2507</v>
      </c>
      <c r="N1433"/>
    </row>
    <row r="1434" spans="1:14">
      <c r="A1434">
        <v>1206</v>
      </c>
      <c r="B1434">
        <v>1006</v>
      </c>
      <c r="C1434" s="3">
        <v>40579</v>
      </c>
      <c r="D1434" s="5" t="str">
        <f>duplicity[[#This Row],[r_fighter_id]]&amp;"/"&amp;duplicity[[#This Row],[b_fighter_id]]&amp;duplicity[[#This Row],[date]]</f>
        <v>1206/100640579</v>
      </c>
      <c r="E1434">
        <f>COUNTIF(duplicity[duplicitní texty],duplicity[[#This Row],[duplicitní texty]])</f>
        <v>1</v>
      </c>
      <c r="K1434" s="15">
        <v>561</v>
      </c>
      <c r="N1434"/>
    </row>
    <row r="1435" spans="1:14">
      <c r="A1435">
        <v>3210</v>
      </c>
      <c r="B1435">
        <v>2784</v>
      </c>
      <c r="C1435" s="3">
        <v>40579</v>
      </c>
      <c r="D1435" s="5" t="str">
        <f>duplicity[[#This Row],[r_fighter_id]]&amp;"/"&amp;duplicity[[#This Row],[b_fighter_id]]&amp;duplicity[[#This Row],[date]]</f>
        <v>3210/278440579</v>
      </c>
      <c r="E1435">
        <f>COUNTIF(duplicity[duplicitní texty],duplicity[[#This Row],[duplicitní texty]])</f>
        <v>1</v>
      </c>
      <c r="K1435" s="15">
        <v>3081</v>
      </c>
      <c r="N1435"/>
    </row>
    <row r="1436" spans="1:14">
      <c r="A1436">
        <v>2539</v>
      </c>
      <c r="B1436">
        <v>2713</v>
      </c>
      <c r="C1436" s="3">
        <v>40579</v>
      </c>
      <c r="D1436" s="5" t="str">
        <f>duplicity[[#This Row],[r_fighter_id]]&amp;"/"&amp;duplicity[[#This Row],[b_fighter_id]]&amp;duplicity[[#This Row],[date]]</f>
        <v>2539/271340579</v>
      </c>
      <c r="E1436">
        <f>COUNTIF(duplicity[duplicitní texty],duplicity[[#This Row],[duplicitní texty]])</f>
        <v>1</v>
      </c>
      <c r="K1436" s="13">
        <v>548</v>
      </c>
      <c r="N1436"/>
    </row>
    <row r="1437" spans="1:14">
      <c r="A1437">
        <v>1657</v>
      </c>
      <c r="B1437">
        <v>2749</v>
      </c>
      <c r="C1437" s="3">
        <v>40579</v>
      </c>
      <c r="D1437" s="5" t="str">
        <f>duplicity[[#This Row],[r_fighter_id]]&amp;"/"&amp;duplicity[[#This Row],[b_fighter_id]]&amp;duplicity[[#This Row],[date]]</f>
        <v>1657/274940579</v>
      </c>
      <c r="E1437">
        <f>COUNTIF(duplicity[duplicitní texty],duplicity[[#This Row],[duplicitní texty]])</f>
        <v>1</v>
      </c>
      <c r="K1437" s="15">
        <v>401</v>
      </c>
      <c r="N1437"/>
    </row>
    <row r="1438" spans="1:14">
      <c r="A1438">
        <v>3268</v>
      </c>
      <c r="B1438">
        <v>198</v>
      </c>
      <c r="C1438" s="3">
        <v>40579</v>
      </c>
      <c r="D1438" s="5" t="str">
        <f>duplicity[[#This Row],[r_fighter_id]]&amp;"/"&amp;duplicity[[#This Row],[b_fighter_id]]&amp;duplicity[[#This Row],[date]]</f>
        <v>3268/19840579</v>
      </c>
      <c r="E1438">
        <f>COUNTIF(duplicity[duplicitní texty],duplicity[[#This Row],[duplicitní texty]])</f>
        <v>1</v>
      </c>
      <c r="K1438" s="13">
        <v>1670</v>
      </c>
      <c r="N1438"/>
    </row>
    <row r="1439" spans="1:14">
      <c r="A1439">
        <v>3067</v>
      </c>
      <c r="B1439">
        <v>3018</v>
      </c>
      <c r="C1439" s="3">
        <v>40600</v>
      </c>
      <c r="D1439" s="5" t="str">
        <f>duplicity[[#This Row],[r_fighter_id]]&amp;"/"&amp;duplicity[[#This Row],[b_fighter_id]]&amp;duplicity[[#This Row],[date]]</f>
        <v>3067/301840600</v>
      </c>
      <c r="E1439">
        <f>COUNTIF(duplicity[duplicitní texty],duplicity[[#This Row],[duplicitní texty]])</f>
        <v>1</v>
      </c>
      <c r="K1439" s="15">
        <v>2328</v>
      </c>
      <c r="N1439"/>
    </row>
    <row r="1440" spans="1:14">
      <c r="A1440">
        <v>1235</v>
      </c>
      <c r="B1440">
        <v>3219</v>
      </c>
      <c r="C1440" s="3">
        <v>40600</v>
      </c>
      <c r="D1440" s="5" t="str">
        <f>duplicity[[#This Row],[r_fighter_id]]&amp;"/"&amp;duplicity[[#This Row],[b_fighter_id]]&amp;duplicity[[#This Row],[date]]</f>
        <v>1235/321940600</v>
      </c>
      <c r="E1440">
        <f>COUNTIF(duplicity[duplicitní texty],duplicity[[#This Row],[duplicitní texty]])</f>
        <v>1</v>
      </c>
      <c r="K1440" s="15">
        <v>3413</v>
      </c>
      <c r="N1440"/>
    </row>
    <row r="1441" spans="1:14">
      <c r="A1441">
        <v>2473</v>
      </c>
      <c r="B1441">
        <v>972</v>
      </c>
      <c r="C1441" s="3">
        <v>40600</v>
      </c>
      <c r="D1441" s="5" t="str">
        <f>duplicity[[#This Row],[r_fighter_id]]&amp;"/"&amp;duplicity[[#This Row],[b_fighter_id]]&amp;duplicity[[#This Row],[date]]</f>
        <v>2473/97240600</v>
      </c>
      <c r="E1441">
        <f>COUNTIF(duplicity[duplicitní texty],duplicity[[#This Row],[duplicitní texty]])</f>
        <v>1</v>
      </c>
      <c r="K1441" s="13">
        <v>2770</v>
      </c>
      <c r="N1441"/>
    </row>
    <row r="1442" spans="1:14">
      <c r="A1442">
        <v>447</v>
      </c>
      <c r="B1442">
        <v>2331</v>
      </c>
      <c r="C1442" s="3">
        <v>40600</v>
      </c>
      <c r="D1442" s="5" t="str">
        <f>duplicity[[#This Row],[r_fighter_id]]&amp;"/"&amp;duplicity[[#This Row],[b_fighter_id]]&amp;duplicity[[#This Row],[date]]</f>
        <v>447/233140600</v>
      </c>
      <c r="E1442">
        <f>COUNTIF(duplicity[duplicitní texty],duplicity[[#This Row],[duplicitní texty]])</f>
        <v>1</v>
      </c>
      <c r="K1442" s="15">
        <v>1698</v>
      </c>
      <c r="N1442"/>
    </row>
    <row r="1443" spans="1:14">
      <c r="A1443">
        <v>286</v>
      </c>
      <c r="B1443">
        <v>2690</v>
      </c>
      <c r="C1443" s="3">
        <v>40600</v>
      </c>
      <c r="D1443" s="5" t="str">
        <f>duplicity[[#This Row],[r_fighter_id]]&amp;"/"&amp;duplicity[[#This Row],[b_fighter_id]]&amp;duplicity[[#This Row],[date]]</f>
        <v>286/269040600</v>
      </c>
      <c r="E1443">
        <f>COUNTIF(duplicity[duplicitní texty],duplicity[[#This Row],[duplicitní texty]])</f>
        <v>1</v>
      </c>
      <c r="K1443" s="13">
        <v>2805</v>
      </c>
      <c r="N1443"/>
    </row>
    <row r="1444" spans="1:14">
      <c r="A1444">
        <v>851</v>
      </c>
      <c r="B1444">
        <v>1887</v>
      </c>
      <c r="C1444" s="3">
        <v>40600</v>
      </c>
      <c r="D1444" s="5" t="str">
        <f>duplicity[[#This Row],[r_fighter_id]]&amp;"/"&amp;duplicity[[#This Row],[b_fighter_id]]&amp;duplicity[[#This Row],[date]]</f>
        <v>851/188740600</v>
      </c>
      <c r="E1444">
        <f>COUNTIF(duplicity[duplicitní texty],duplicity[[#This Row],[duplicitní texty]])</f>
        <v>1</v>
      </c>
      <c r="K1444" s="13">
        <v>1537</v>
      </c>
      <c r="N1444"/>
    </row>
    <row r="1445" spans="1:14">
      <c r="A1445">
        <v>1427</v>
      </c>
      <c r="B1445">
        <v>3293</v>
      </c>
      <c r="C1445" s="3">
        <v>40600</v>
      </c>
      <c r="D1445" s="5" t="str">
        <f>duplicity[[#This Row],[r_fighter_id]]&amp;"/"&amp;duplicity[[#This Row],[b_fighter_id]]&amp;duplicity[[#This Row],[date]]</f>
        <v>1427/329340600</v>
      </c>
      <c r="E1445">
        <f>COUNTIF(duplicity[duplicitní texty],duplicity[[#This Row],[duplicitní texty]])</f>
        <v>1</v>
      </c>
      <c r="K1445" s="15">
        <v>669</v>
      </c>
      <c r="N1445"/>
    </row>
    <row r="1446" spans="1:14">
      <c r="A1446">
        <v>288</v>
      </c>
      <c r="B1446">
        <v>2507</v>
      </c>
      <c r="C1446" s="3">
        <v>40600</v>
      </c>
      <c r="D1446" s="5" t="str">
        <f>duplicity[[#This Row],[r_fighter_id]]&amp;"/"&amp;duplicity[[#This Row],[b_fighter_id]]&amp;duplicity[[#This Row],[date]]</f>
        <v>288/250740600</v>
      </c>
      <c r="E1446">
        <f>COUNTIF(duplicity[duplicitní texty],duplicity[[#This Row],[duplicitní texty]])</f>
        <v>1</v>
      </c>
      <c r="K1446" s="13">
        <v>516</v>
      </c>
      <c r="N1446"/>
    </row>
    <row r="1447" spans="1:14">
      <c r="A1447">
        <v>2683</v>
      </c>
      <c r="B1447">
        <v>1033</v>
      </c>
      <c r="C1447" s="3">
        <v>40600</v>
      </c>
      <c r="D1447" s="5" t="str">
        <f>duplicity[[#This Row],[r_fighter_id]]&amp;"/"&amp;duplicity[[#This Row],[b_fighter_id]]&amp;duplicity[[#This Row],[date]]</f>
        <v>2683/103340600</v>
      </c>
      <c r="E1447">
        <f>COUNTIF(duplicity[duplicitní texty],duplicity[[#This Row],[duplicitní texty]])</f>
        <v>1</v>
      </c>
      <c r="K1447" s="15">
        <v>799</v>
      </c>
      <c r="N1447"/>
    </row>
    <row r="1448" spans="1:14">
      <c r="A1448">
        <v>1508</v>
      </c>
      <c r="B1448">
        <v>3426</v>
      </c>
      <c r="C1448" s="3">
        <v>40600</v>
      </c>
      <c r="D1448" s="5" t="str">
        <f>duplicity[[#This Row],[r_fighter_id]]&amp;"/"&amp;duplicity[[#This Row],[b_fighter_id]]&amp;duplicity[[#This Row],[date]]</f>
        <v>1508/342640600</v>
      </c>
      <c r="E1448">
        <f>COUNTIF(duplicity[duplicitní texty],duplicity[[#This Row],[duplicitní texty]])</f>
        <v>1</v>
      </c>
      <c r="K1448" s="13">
        <v>2800</v>
      </c>
      <c r="N1448"/>
    </row>
    <row r="1449" spans="1:14">
      <c r="A1449">
        <v>3592</v>
      </c>
      <c r="B1449">
        <v>2649</v>
      </c>
      <c r="C1449" s="3">
        <v>40600</v>
      </c>
      <c r="D1449" s="5" t="str">
        <f>duplicity[[#This Row],[r_fighter_id]]&amp;"/"&amp;duplicity[[#This Row],[b_fighter_id]]&amp;duplicity[[#This Row],[date]]</f>
        <v>3592/264940600</v>
      </c>
      <c r="E1449">
        <f>COUNTIF(duplicity[duplicitní texty],duplicity[[#This Row],[duplicitní texty]])</f>
        <v>1</v>
      </c>
      <c r="K1449" s="13">
        <v>658</v>
      </c>
      <c r="N1449"/>
    </row>
    <row r="1450" spans="1:14">
      <c r="A1450">
        <v>2806</v>
      </c>
      <c r="B1450">
        <v>3452</v>
      </c>
      <c r="C1450" s="3">
        <v>40605</v>
      </c>
      <c r="D1450" s="5" t="str">
        <f>duplicity[[#This Row],[r_fighter_id]]&amp;"/"&amp;duplicity[[#This Row],[b_fighter_id]]&amp;duplicity[[#This Row],[date]]</f>
        <v>2806/345240605</v>
      </c>
      <c r="E1450">
        <f>COUNTIF(duplicity[duplicitní texty],duplicity[[#This Row],[duplicitní texty]])</f>
        <v>1</v>
      </c>
      <c r="K1450" s="13">
        <v>1732</v>
      </c>
      <c r="N1450"/>
    </row>
    <row r="1451" spans="1:14">
      <c r="A1451">
        <v>337</v>
      </c>
      <c r="B1451">
        <v>2423</v>
      </c>
      <c r="C1451" s="3">
        <v>40605</v>
      </c>
      <c r="D1451" s="5" t="str">
        <f>duplicity[[#This Row],[r_fighter_id]]&amp;"/"&amp;duplicity[[#This Row],[b_fighter_id]]&amp;duplicity[[#This Row],[date]]</f>
        <v>337/242340605</v>
      </c>
      <c r="E1451">
        <f>COUNTIF(duplicity[duplicitní texty],duplicity[[#This Row],[duplicitní texty]])</f>
        <v>1</v>
      </c>
      <c r="K1451" s="15">
        <v>2891</v>
      </c>
      <c r="N1451"/>
    </row>
    <row r="1452" spans="1:14">
      <c r="A1452">
        <v>2829</v>
      </c>
      <c r="B1452">
        <v>1588</v>
      </c>
      <c r="C1452" s="3">
        <v>40605</v>
      </c>
      <c r="D1452" s="5" t="str">
        <f>duplicity[[#This Row],[r_fighter_id]]&amp;"/"&amp;duplicity[[#This Row],[b_fighter_id]]&amp;duplicity[[#This Row],[date]]</f>
        <v>2829/158840605</v>
      </c>
      <c r="E1452">
        <f>COUNTIF(duplicity[duplicitní texty],duplicity[[#This Row],[duplicitní texty]])</f>
        <v>1</v>
      </c>
      <c r="K1452" s="13">
        <v>1965</v>
      </c>
      <c r="N1452"/>
    </row>
    <row r="1453" spans="1:14">
      <c r="A1453">
        <v>3121</v>
      </c>
      <c r="B1453">
        <v>512</v>
      </c>
      <c r="C1453" s="3">
        <v>40605</v>
      </c>
      <c r="D1453" s="5" t="str">
        <f>duplicity[[#This Row],[r_fighter_id]]&amp;"/"&amp;duplicity[[#This Row],[b_fighter_id]]&amp;duplicity[[#This Row],[date]]</f>
        <v>3121/51240605</v>
      </c>
      <c r="E1453">
        <f>COUNTIF(duplicity[duplicitní texty],duplicity[[#This Row],[duplicitní texty]])</f>
        <v>1</v>
      </c>
      <c r="K1453" s="13">
        <v>3421</v>
      </c>
      <c r="N1453"/>
    </row>
    <row r="1454" spans="1:14">
      <c r="A1454">
        <v>3209</v>
      </c>
      <c r="B1454">
        <v>2745</v>
      </c>
      <c r="C1454" s="3">
        <v>40605</v>
      </c>
      <c r="D1454" s="5" t="str">
        <f>duplicity[[#This Row],[r_fighter_id]]&amp;"/"&amp;duplicity[[#This Row],[b_fighter_id]]&amp;duplicity[[#This Row],[date]]</f>
        <v>3209/274540605</v>
      </c>
      <c r="E1454">
        <f>COUNTIF(duplicity[duplicitní texty],duplicity[[#This Row],[duplicitní texty]])</f>
        <v>1</v>
      </c>
      <c r="K1454" s="13">
        <v>761</v>
      </c>
      <c r="N1454"/>
    </row>
    <row r="1455" spans="1:14">
      <c r="A1455">
        <v>797</v>
      </c>
      <c r="B1455">
        <v>2226</v>
      </c>
      <c r="C1455" s="3">
        <v>40605</v>
      </c>
      <c r="D1455" s="5" t="str">
        <f>duplicity[[#This Row],[r_fighter_id]]&amp;"/"&amp;duplicity[[#This Row],[b_fighter_id]]&amp;duplicity[[#This Row],[date]]</f>
        <v>797/222640605</v>
      </c>
      <c r="E1455">
        <f>COUNTIF(duplicity[duplicitní texty],duplicity[[#This Row],[duplicitní texty]])</f>
        <v>1</v>
      </c>
      <c r="K1455" s="13">
        <v>2568</v>
      </c>
      <c r="N1455"/>
    </row>
    <row r="1456" spans="1:14">
      <c r="A1456">
        <v>2150</v>
      </c>
      <c r="B1456">
        <v>836</v>
      </c>
      <c r="C1456" s="3">
        <v>40605</v>
      </c>
      <c r="D1456" s="5" t="str">
        <f>duplicity[[#This Row],[r_fighter_id]]&amp;"/"&amp;duplicity[[#This Row],[b_fighter_id]]&amp;duplicity[[#This Row],[date]]</f>
        <v>2150/83640605</v>
      </c>
      <c r="E1456">
        <f>COUNTIF(duplicity[duplicitní texty],duplicity[[#This Row],[duplicitní texty]])</f>
        <v>1</v>
      </c>
      <c r="K1456" s="15">
        <v>1331</v>
      </c>
      <c r="N1456"/>
    </row>
    <row r="1457" spans="1:14">
      <c r="A1457">
        <v>468</v>
      </c>
      <c r="B1457">
        <v>761</v>
      </c>
      <c r="C1457" s="3">
        <v>40605</v>
      </c>
      <c r="D1457" s="5" t="str">
        <f>duplicity[[#This Row],[r_fighter_id]]&amp;"/"&amp;duplicity[[#This Row],[b_fighter_id]]&amp;duplicity[[#This Row],[date]]</f>
        <v>468/76140605</v>
      </c>
      <c r="E1457">
        <f>COUNTIF(duplicity[duplicitní texty],duplicity[[#This Row],[duplicitní texty]])</f>
        <v>1</v>
      </c>
      <c r="K1457" s="13">
        <v>2307</v>
      </c>
      <c r="N1457"/>
    </row>
    <row r="1458" spans="1:14">
      <c r="A1458">
        <v>347</v>
      </c>
      <c r="B1458">
        <v>2434</v>
      </c>
      <c r="C1458" s="3">
        <v>40605</v>
      </c>
      <c r="D1458" s="5" t="str">
        <f>duplicity[[#This Row],[r_fighter_id]]&amp;"/"&amp;duplicity[[#This Row],[b_fighter_id]]&amp;duplicity[[#This Row],[date]]</f>
        <v>347/243440605</v>
      </c>
      <c r="E1458">
        <f>COUNTIF(duplicity[duplicitní texty],duplicity[[#This Row],[duplicitní texty]])</f>
        <v>1</v>
      </c>
      <c r="K1458" s="13">
        <v>3385</v>
      </c>
      <c r="N1458"/>
    </row>
    <row r="1459" spans="1:14">
      <c r="A1459">
        <v>2555</v>
      </c>
      <c r="B1459">
        <v>374</v>
      </c>
      <c r="C1459" s="3">
        <v>40605</v>
      </c>
      <c r="D1459" s="5" t="str">
        <f>duplicity[[#This Row],[r_fighter_id]]&amp;"/"&amp;duplicity[[#This Row],[b_fighter_id]]&amp;duplicity[[#This Row],[date]]</f>
        <v>2555/37440605</v>
      </c>
      <c r="E1459">
        <f>COUNTIF(duplicity[duplicitní texty],duplicity[[#This Row],[duplicitní texty]])</f>
        <v>1</v>
      </c>
      <c r="K1459" s="15">
        <v>323</v>
      </c>
      <c r="N1459"/>
    </row>
    <row r="1460" spans="1:14">
      <c r="A1460">
        <v>1655</v>
      </c>
      <c r="B1460">
        <v>3538</v>
      </c>
      <c r="C1460" s="3">
        <v>40605</v>
      </c>
      <c r="D1460" s="5" t="str">
        <f>duplicity[[#This Row],[r_fighter_id]]&amp;"/"&amp;duplicity[[#This Row],[b_fighter_id]]&amp;duplicity[[#This Row],[date]]</f>
        <v>1655/353840605</v>
      </c>
      <c r="E1460">
        <f>COUNTIF(duplicity[duplicitní texty],duplicity[[#This Row],[duplicitní texty]])</f>
        <v>1</v>
      </c>
      <c r="K1460" s="13">
        <v>3493</v>
      </c>
      <c r="N1460"/>
    </row>
    <row r="1461" spans="1:14">
      <c r="A1461">
        <v>201</v>
      </c>
      <c r="B1461">
        <v>2323</v>
      </c>
      <c r="C1461" s="3">
        <v>40621</v>
      </c>
      <c r="D1461" s="5" t="str">
        <f>duplicity[[#This Row],[r_fighter_id]]&amp;"/"&amp;duplicity[[#This Row],[b_fighter_id]]&amp;duplicity[[#This Row],[date]]</f>
        <v>201/232340621</v>
      </c>
      <c r="E1461">
        <f>COUNTIF(duplicity[duplicitní texty],duplicity[[#This Row],[duplicitní texty]])</f>
        <v>1</v>
      </c>
      <c r="K1461" s="13">
        <v>1368</v>
      </c>
      <c r="N1461"/>
    </row>
    <row r="1462" spans="1:14">
      <c r="A1462">
        <v>247</v>
      </c>
      <c r="B1462">
        <v>1868</v>
      </c>
      <c r="C1462" s="3">
        <v>40621</v>
      </c>
      <c r="D1462" s="5" t="str">
        <f>duplicity[[#This Row],[r_fighter_id]]&amp;"/"&amp;duplicity[[#This Row],[b_fighter_id]]&amp;duplicity[[#This Row],[date]]</f>
        <v>247/186840621</v>
      </c>
      <c r="E1462">
        <f>COUNTIF(duplicity[duplicitní texty],duplicity[[#This Row],[duplicitní texty]])</f>
        <v>1</v>
      </c>
      <c r="K1462" s="13">
        <v>1891</v>
      </c>
      <c r="N1462"/>
    </row>
    <row r="1463" spans="1:14">
      <c r="A1463">
        <v>928</v>
      </c>
      <c r="B1463">
        <v>3496</v>
      </c>
      <c r="C1463" s="3">
        <v>40621</v>
      </c>
      <c r="D1463" s="5" t="str">
        <f>duplicity[[#This Row],[r_fighter_id]]&amp;"/"&amp;duplicity[[#This Row],[b_fighter_id]]&amp;duplicity[[#This Row],[date]]</f>
        <v>928/349640621</v>
      </c>
      <c r="E1463">
        <f>COUNTIF(duplicity[duplicitní texty],duplicity[[#This Row],[duplicitní texty]])</f>
        <v>1</v>
      </c>
      <c r="K1463" s="15">
        <v>1308</v>
      </c>
      <c r="N1463"/>
    </row>
    <row r="1464" spans="1:14">
      <c r="A1464">
        <v>68</v>
      </c>
      <c r="B1464">
        <v>2594</v>
      </c>
      <c r="C1464" s="3">
        <v>40621</v>
      </c>
      <c r="D1464" s="5" t="str">
        <f>duplicity[[#This Row],[r_fighter_id]]&amp;"/"&amp;duplicity[[#This Row],[b_fighter_id]]&amp;duplicity[[#This Row],[date]]</f>
        <v>68/259440621</v>
      </c>
      <c r="E1464">
        <f>COUNTIF(duplicity[duplicitní texty],duplicity[[#This Row],[duplicitní texty]])</f>
        <v>1</v>
      </c>
      <c r="K1464" s="13">
        <v>1261</v>
      </c>
      <c r="N1464"/>
    </row>
    <row r="1465" spans="1:14">
      <c r="A1465">
        <v>2480</v>
      </c>
      <c r="B1465">
        <v>3250</v>
      </c>
      <c r="C1465" s="3">
        <v>40621</v>
      </c>
      <c r="D1465" s="5" t="str">
        <f>duplicity[[#This Row],[r_fighter_id]]&amp;"/"&amp;duplicity[[#This Row],[b_fighter_id]]&amp;duplicity[[#This Row],[date]]</f>
        <v>2480/325040621</v>
      </c>
      <c r="E1465">
        <f>COUNTIF(duplicity[duplicitní texty],duplicity[[#This Row],[duplicitní texty]])</f>
        <v>1</v>
      </c>
      <c r="K1465" s="15">
        <v>676</v>
      </c>
      <c r="N1465"/>
    </row>
    <row r="1466" spans="1:14">
      <c r="A1466">
        <v>2113</v>
      </c>
      <c r="B1466">
        <v>2946</v>
      </c>
      <c r="C1466" s="3">
        <v>40621</v>
      </c>
      <c r="D1466" s="5" t="str">
        <f>duplicity[[#This Row],[r_fighter_id]]&amp;"/"&amp;duplicity[[#This Row],[b_fighter_id]]&amp;duplicity[[#This Row],[date]]</f>
        <v>2113/294640621</v>
      </c>
      <c r="E1466">
        <f>COUNTIF(duplicity[duplicitní texty],duplicity[[#This Row],[duplicitní texty]])</f>
        <v>1</v>
      </c>
      <c r="K1466" s="15">
        <v>3540</v>
      </c>
      <c r="N1466"/>
    </row>
    <row r="1467" spans="1:14">
      <c r="A1467">
        <v>2108</v>
      </c>
      <c r="B1467">
        <v>1958</v>
      </c>
      <c r="C1467" s="3">
        <v>40621</v>
      </c>
      <c r="D1467" s="5" t="str">
        <f>duplicity[[#This Row],[r_fighter_id]]&amp;"/"&amp;duplicity[[#This Row],[b_fighter_id]]&amp;duplicity[[#This Row],[date]]</f>
        <v>2108/195840621</v>
      </c>
      <c r="E1467">
        <f>COUNTIF(duplicity[duplicitní texty],duplicity[[#This Row],[duplicitní texty]])</f>
        <v>1</v>
      </c>
      <c r="K1467" s="15">
        <v>1577</v>
      </c>
      <c r="N1467"/>
    </row>
    <row r="1468" spans="1:14">
      <c r="A1468">
        <v>1674</v>
      </c>
      <c r="B1468">
        <v>155</v>
      </c>
      <c r="C1468" s="3">
        <v>40621</v>
      </c>
      <c r="D1468" s="5" t="str">
        <f>duplicity[[#This Row],[r_fighter_id]]&amp;"/"&amp;duplicity[[#This Row],[b_fighter_id]]&amp;duplicity[[#This Row],[date]]</f>
        <v>1674/15540621</v>
      </c>
      <c r="E1468">
        <f>COUNTIF(duplicity[duplicitní texty],duplicity[[#This Row],[duplicitní texty]])</f>
        <v>1</v>
      </c>
      <c r="K1468" s="15">
        <v>1355</v>
      </c>
      <c r="N1468"/>
    </row>
    <row r="1469" spans="1:14">
      <c r="A1469">
        <v>968</v>
      </c>
      <c r="B1469">
        <v>2892</v>
      </c>
      <c r="C1469" s="3">
        <v>40621</v>
      </c>
      <c r="D1469" s="5" t="str">
        <f>duplicity[[#This Row],[r_fighter_id]]&amp;"/"&amp;duplicity[[#This Row],[b_fighter_id]]&amp;duplicity[[#This Row],[date]]</f>
        <v>968/289240621</v>
      </c>
      <c r="E1469">
        <f>COUNTIF(duplicity[duplicitní texty],duplicity[[#This Row],[duplicitní texty]])</f>
        <v>1</v>
      </c>
      <c r="K1469" s="15">
        <v>801</v>
      </c>
      <c r="N1469"/>
    </row>
    <row r="1470" spans="1:14">
      <c r="A1470">
        <v>2529</v>
      </c>
      <c r="B1470">
        <v>513</v>
      </c>
      <c r="C1470" s="3">
        <v>40621</v>
      </c>
      <c r="D1470" s="5" t="str">
        <f>duplicity[[#This Row],[r_fighter_id]]&amp;"/"&amp;duplicity[[#This Row],[b_fighter_id]]&amp;duplicity[[#This Row],[date]]</f>
        <v>2529/51340621</v>
      </c>
      <c r="E1470">
        <f>COUNTIF(duplicity[duplicitní texty],duplicity[[#This Row],[duplicitní texty]])</f>
        <v>1</v>
      </c>
      <c r="K1470" s="15">
        <v>1907</v>
      </c>
      <c r="N1470"/>
    </row>
    <row r="1471" spans="1:14">
      <c r="A1471">
        <v>462</v>
      </c>
      <c r="B1471">
        <v>1965</v>
      </c>
      <c r="C1471" s="3">
        <v>40621</v>
      </c>
      <c r="D1471" s="5" t="str">
        <f>duplicity[[#This Row],[r_fighter_id]]&amp;"/"&amp;duplicity[[#This Row],[b_fighter_id]]&amp;duplicity[[#This Row],[date]]</f>
        <v>462/196540621</v>
      </c>
      <c r="E1471">
        <f>COUNTIF(duplicity[duplicitní texty],duplicity[[#This Row],[duplicitní texty]])</f>
        <v>1</v>
      </c>
      <c r="K1471" s="15">
        <v>288</v>
      </c>
      <c r="N1471"/>
    </row>
    <row r="1472" spans="1:14">
      <c r="A1472">
        <v>2028</v>
      </c>
      <c r="B1472">
        <v>961</v>
      </c>
      <c r="C1472" s="3">
        <v>40628</v>
      </c>
      <c r="D1472" s="5" t="str">
        <f>duplicity[[#This Row],[r_fighter_id]]&amp;"/"&amp;duplicity[[#This Row],[b_fighter_id]]&amp;duplicity[[#This Row],[date]]</f>
        <v>2028/96140628</v>
      </c>
      <c r="E1472">
        <f>COUNTIF(duplicity[duplicitní texty],duplicity[[#This Row],[duplicitní texty]])</f>
        <v>1</v>
      </c>
      <c r="K1472" s="13">
        <v>2733</v>
      </c>
      <c r="N1472"/>
    </row>
    <row r="1473" spans="1:14">
      <c r="A1473">
        <v>1533</v>
      </c>
      <c r="B1473">
        <v>1273</v>
      </c>
      <c r="C1473" s="3">
        <v>40628</v>
      </c>
      <c r="D1473" s="5" t="str">
        <f>duplicity[[#This Row],[r_fighter_id]]&amp;"/"&amp;duplicity[[#This Row],[b_fighter_id]]&amp;duplicity[[#This Row],[date]]</f>
        <v>1533/127340628</v>
      </c>
      <c r="E1473">
        <f>COUNTIF(duplicity[duplicitní texty],duplicity[[#This Row],[duplicitní texty]])</f>
        <v>1</v>
      </c>
      <c r="K1473" s="15">
        <v>1430</v>
      </c>
      <c r="N1473"/>
    </row>
    <row r="1474" spans="1:14">
      <c r="A1474">
        <v>2128</v>
      </c>
      <c r="B1474">
        <v>3004</v>
      </c>
      <c r="C1474" s="3">
        <v>40628</v>
      </c>
      <c r="D1474" s="5" t="str">
        <f>duplicity[[#This Row],[r_fighter_id]]&amp;"/"&amp;duplicity[[#This Row],[b_fighter_id]]&amp;duplicity[[#This Row],[date]]</f>
        <v>2128/300440628</v>
      </c>
      <c r="E1474">
        <f>COUNTIF(duplicity[duplicitní texty],duplicity[[#This Row],[duplicitní texty]])</f>
        <v>1</v>
      </c>
      <c r="K1474" s="13">
        <v>3334</v>
      </c>
      <c r="N1474"/>
    </row>
    <row r="1475" spans="1:14">
      <c r="A1475">
        <v>1319</v>
      </c>
      <c r="B1475">
        <v>3405</v>
      </c>
      <c r="C1475" s="3">
        <v>40628</v>
      </c>
      <c r="D1475" s="5" t="str">
        <f>duplicity[[#This Row],[r_fighter_id]]&amp;"/"&amp;duplicity[[#This Row],[b_fighter_id]]&amp;duplicity[[#This Row],[date]]</f>
        <v>1319/340540628</v>
      </c>
      <c r="E1475">
        <f>COUNTIF(duplicity[duplicitní texty],duplicity[[#This Row],[duplicitní texty]])</f>
        <v>1</v>
      </c>
      <c r="K1475" s="13">
        <v>2373</v>
      </c>
      <c r="N1475"/>
    </row>
    <row r="1476" spans="1:14">
      <c r="A1476">
        <v>1294</v>
      </c>
      <c r="B1476">
        <v>2025</v>
      </c>
      <c r="C1476" s="3">
        <v>40628</v>
      </c>
      <c r="D1476" s="5" t="str">
        <f>duplicity[[#This Row],[r_fighter_id]]&amp;"/"&amp;duplicity[[#This Row],[b_fighter_id]]&amp;duplicity[[#This Row],[date]]</f>
        <v>1294/202540628</v>
      </c>
      <c r="E1476">
        <f>COUNTIF(duplicity[duplicitní texty],duplicity[[#This Row],[duplicitní texty]])</f>
        <v>1</v>
      </c>
      <c r="K1476" s="13">
        <v>2657</v>
      </c>
      <c r="N1476"/>
    </row>
    <row r="1477" spans="1:14">
      <c r="A1477">
        <v>1521</v>
      </c>
      <c r="B1477">
        <v>2794</v>
      </c>
      <c r="C1477" s="3">
        <v>40628</v>
      </c>
      <c r="D1477" s="5" t="str">
        <f>duplicity[[#This Row],[r_fighter_id]]&amp;"/"&amp;duplicity[[#This Row],[b_fighter_id]]&amp;duplicity[[#This Row],[date]]</f>
        <v>1521/279440628</v>
      </c>
      <c r="E1477">
        <f>COUNTIF(duplicity[duplicitní texty],duplicity[[#This Row],[duplicitní texty]])</f>
        <v>1</v>
      </c>
      <c r="K1477" s="13">
        <v>2486</v>
      </c>
      <c r="N1477"/>
    </row>
    <row r="1478" spans="1:14">
      <c r="A1478">
        <v>1904</v>
      </c>
      <c r="B1478">
        <v>2788</v>
      </c>
      <c r="C1478" s="3">
        <v>40628</v>
      </c>
      <c r="D1478" s="5" t="str">
        <f>duplicity[[#This Row],[r_fighter_id]]&amp;"/"&amp;duplicity[[#This Row],[b_fighter_id]]&amp;duplicity[[#This Row],[date]]</f>
        <v>1904/278840628</v>
      </c>
      <c r="E1478">
        <f>COUNTIF(duplicity[duplicitní texty],duplicity[[#This Row],[duplicitní texty]])</f>
        <v>1</v>
      </c>
      <c r="K1478" s="13">
        <v>358</v>
      </c>
      <c r="N1478"/>
    </row>
    <row r="1479" spans="1:14">
      <c r="A1479">
        <v>1869</v>
      </c>
      <c r="B1479">
        <v>1798</v>
      </c>
      <c r="C1479" s="3">
        <v>40628</v>
      </c>
      <c r="D1479" s="5" t="str">
        <f>duplicity[[#This Row],[r_fighter_id]]&amp;"/"&amp;duplicity[[#This Row],[b_fighter_id]]&amp;duplicity[[#This Row],[date]]</f>
        <v>1869/179840628</v>
      </c>
      <c r="E1479">
        <f>COUNTIF(duplicity[duplicitní texty],duplicity[[#This Row],[duplicitní texty]])</f>
        <v>1</v>
      </c>
      <c r="K1479" s="13">
        <v>1206</v>
      </c>
      <c r="N1479"/>
    </row>
    <row r="1480" spans="1:14">
      <c r="A1480">
        <v>708</v>
      </c>
      <c r="B1480">
        <v>2328</v>
      </c>
      <c r="C1480" s="3">
        <v>40628</v>
      </c>
      <c r="D1480" s="5" t="str">
        <f>duplicity[[#This Row],[r_fighter_id]]&amp;"/"&amp;duplicity[[#This Row],[b_fighter_id]]&amp;duplicity[[#This Row],[date]]</f>
        <v>708/232840628</v>
      </c>
      <c r="E1480">
        <f>COUNTIF(duplicity[duplicitní texty],duplicity[[#This Row],[duplicitní texty]])</f>
        <v>1</v>
      </c>
      <c r="K1480" s="13">
        <v>2287</v>
      </c>
      <c r="N1480"/>
    </row>
    <row r="1481" spans="1:14">
      <c r="A1481">
        <v>1576</v>
      </c>
      <c r="B1481">
        <v>1069</v>
      </c>
      <c r="C1481" s="3">
        <v>40628</v>
      </c>
      <c r="D1481" s="5" t="str">
        <f>duplicity[[#This Row],[r_fighter_id]]&amp;"/"&amp;duplicity[[#This Row],[b_fighter_id]]&amp;duplicity[[#This Row],[date]]</f>
        <v>1576/106940628</v>
      </c>
      <c r="E1481">
        <f>COUNTIF(duplicity[duplicitní texty],duplicity[[#This Row],[duplicitní texty]])</f>
        <v>1</v>
      </c>
      <c r="K1481" s="13">
        <v>318</v>
      </c>
      <c r="N1481"/>
    </row>
    <row r="1482" spans="1:14">
      <c r="A1482">
        <v>435</v>
      </c>
      <c r="B1482">
        <v>2930</v>
      </c>
      <c r="C1482" s="3">
        <v>40628</v>
      </c>
      <c r="D1482" s="5" t="str">
        <f>duplicity[[#This Row],[r_fighter_id]]&amp;"/"&amp;duplicity[[#This Row],[b_fighter_id]]&amp;duplicity[[#This Row],[date]]</f>
        <v>435/293040628</v>
      </c>
      <c r="E1482">
        <f>COUNTIF(duplicity[duplicitní texty],duplicity[[#This Row],[duplicitní texty]])</f>
        <v>1</v>
      </c>
      <c r="K1482" s="13">
        <v>2348</v>
      </c>
      <c r="N1482"/>
    </row>
    <row r="1483" spans="1:14">
      <c r="A1483">
        <v>2024</v>
      </c>
      <c r="B1483">
        <v>2189</v>
      </c>
      <c r="C1483" s="3">
        <v>40628</v>
      </c>
      <c r="D1483" s="5" t="str">
        <f>duplicity[[#This Row],[r_fighter_id]]&amp;"/"&amp;duplicity[[#This Row],[b_fighter_id]]&amp;duplicity[[#This Row],[date]]</f>
        <v>2024/218940628</v>
      </c>
      <c r="E1483">
        <f>COUNTIF(duplicity[duplicitní texty],duplicity[[#This Row],[duplicitní texty]])</f>
        <v>1</v>
      </c>
      <c r="K1483" s="15">
        <v>749</v>
      </c>
      <c r="N1483"/>
    </row>
    <row r="1484" spans="1:14">
      <c r="A1484">
        <v>50</v>
      </c>
      <c r="B1484">
        <v>1387</v>
      </c>
      <c r="C1484" s="3">
        <v>40663</v>
      </c>
      <c r="D1484" s="5" t="str">
        <f>duplicity[[#This Row],[r_fighter_id]]&amp;"/"&amp;duplicity[[#This Row],[b_fighter_id]]&amp;duplicity[[#This Row],[date]]</f>
        <v>50/138740663</v>
      </c>
      <c r="E1484">
        <f>COUNTIF(duplicity[duplicitní texty],duplicity[[#This Row],[duplicitní texty]])</f>
        <v>1</v>
      </c>
      <c r="K1484" s="15">
        <v>645</v>
      </c>
      <c r="N1484"/>
    </row>
    <row r="1485" spans="1:14">
      <c r="A1485">
        <v>1474</v>
      </c>
      <c r="B1485">
        <v>1079</v>
      </c>
      <c r="C1485" s="3">
        <v>40663</v>
      </c>
      <c r="D1485" s="5" t="str">
        <f>duplicity[[#This Row],[r_fighter_id]]&amp;"/"&amp;duplicity[[#This Row],[b_fighter_id]]&amp;duplicity[[#This Row],[date]]</f>
        <v>1474/107940663</v>
      </c>
      <c r="E1485">
        <f>COUNTIF(duplicity[duplicitní texty],duplicity[[#This Row],[duplicitní texty]])</f>
        <v>1</v>
      </c>
      <c r="K1485" s="13">
        <v>2194</v>
      </c>
      <c r="N1485"/>
    </row>
    <row r="1486" spans="1:14">
      <c r="A1486">
        <v>3097</v>
      </c>
      <c r="B1486">
        <v>2957</v>
      </c>
      <c r="C1486" s="3">
        <v>40663</v>
      </c>
      <c r="D1486" s="5" t="str">
        <f>duplicity[[#This Row],[r_fighter_id]]&amp;"/"&amp;duplicity[[#This Row],[b_fighter_id]]&amp;duplicity[[#This Row],[date]]</f>
        <v>3097/295740663</v>
      </c>
      <c r="E1486">
        <f>COUNTIF(duplicity[duplicitní texty],duplicity[[#This Row],[duplicitní texty]])</f>
        <v>1</v>
      </c>
      <c r="K1486" s="13">
        <v>2475</v>
      </c>
      <c r="N1486"/>
    </row>
    <row r="1487" spans="1:14">
      <c r="A1487">
        <v>770</v>
      </c>
      <c r="B1487">
        <v>1892</v>
      </c>
      <c r="C1487" s="3">
        <v>40663</v>
      </c>
      <c r="D1487" s="5" t="str">
        <f>duplicity[[#This Row],[r_fighter_id]]&amp;"/"&amp;duplicity[[#This Row],[b_fighter_id]]&amp;duplicity[[#This Row],[date]]</f>
        <v>770/189240663</v>
      </c>
      <c r="E1487">
        <f>COUNTIF(duplicity[duplicitní texty],duplicity[[#This Row],[duplicitní texty]])</f>
        <v>1</v>
      </c>
      <c r="K1487" s="13">
        <v>458</v>
      </c>
      <c r="N1487"/>
    </row>
    <row r="1488" spans="1:14">
      <c r="A1488">
        <v>871</v>
      </c>
      <c r="B1488">
        <v>2542</v>
      </c>
      <c r="C1488" s="3">
        <v>40663</v>
      </c>
      <c r="D1488" s="5" t="str">
        <f>duplicity[[#This Row],[r_fighter_id]]&amp;"/"&amp;duplicity[[#This Row],[b_fighter_id]]&amp;duplicity[[#This Row],[date]]</f>
        <v>871/254240663</v>
      </c>
      <c r="E1488">
        <f>COUNTIF(duplicity[duplicitní texty],duplicity[[#This Row],[duplicitní texty]])</f>
        <v>1</v>
      </c>
      <c r="K1488" s="13">
        <v>2119</v>
      </c>
      <c r="N1488"/>
    </row>
    <row r="1489" spans="1:14">
      <c r="A1489">
        <v>1898</v>
      </c>
      <c r="B1489">
        <v>652</v>
      </c>
      <c r="C1489" s="3">
        <v>40663</v>
      </c>
      <c r="D1489" s="5" t="str">
        <f>duplicity[[#This Row],[r_fighter_id]]&amp;"/"&amp;duplicity[[#This Row],[b_fighter_id]]&amp;duplicity[[#This Row],[date]]</f>
        <v>1898/65240663</v>
      </c>
      <c r="E1489">
        <f>COUNTIF(duplicity[duplicitní texty],duplicity[[#This Row],[duplicitní texty]])</f>
        <v>1</v>
      </c>
      <c r="K1489" s="15">
        <v>2377</v>
      </c>
      <c r="N1489"/>
    </row>
    <row r="1490" spans="1:14">
      <c r="A1490">
        <v>1927</v>
      </c>
      <c r="B1490">
        <v>3441</v>
      </c>
      <c r="C1490" s="3">
        <v>40663</v>
      </c>
      <c r="D1490" s="5" t="str">
        <f>duplicity[[#This Row],[r_fighter_id]]&amp;"/"&amp;duplicity[[#This Row],[b_fighter_id]]&amp;duplicity[[#This Row],[date]]</f>
        <v>1927/344140663</v>
      </c>
      <c r="E1490">
        <f>COUNTIF(duplicity[duplicitní texty],duplicity[[#This Row],[duplicitní texty]])</f>
        <v>1</v>
      </c>
      <c r="K1490" s="13">
        <v>113</v>
      </c>
      <c r="N1490"/>
    </row>
    <row r="1491" spans="1:14">
      <c r="A1491">
        <v>1890</v>
      </c>
      <c r="B1491">
        <v>1506</v>
      </c>
      <c r="C1491" s="3">
        <v>40663</v>
      </c>
      <c r="D1491" s="5" t="str">
        <f>duplicity[[#This Row],[r_fighter_id]]&amp;"/"&amp;duplicity[[#This Row],[b_fighter_id]]&amp;duplicity[[#This Row],[date]]</f>
        <v>1890/150640663</v>
      </c>
      <c r="E1491">
        <f>COUNTIF(duplicity[duplicitní texty],duplicity[[#This Row],[duplicitní texty]])</f>
        <v>1</v>
      </c>
      <c r="K1491" s="13">
        <v>2757</v>
      </c>
      <c r="N1491"/>
    </row>
    <row r="1492" spans="1:14">
      <c r="A1492">
        <v>2008</v>
      </c>
      <c r="B1492">
        <v>358</v>
      </c>
      <c r="C1492" s="3">
        <v>40663</v>
      </c>
      <c r="D1492" s="5" t="str">
        <f>duplicity[[#This Row],[r_fighter_id]]&amp;"/"&amp;duplicity[[#This Row],[b_fighter_id]]&amp;duplicity[[#This Row],[date]]</f>
        <v>2008/35840663</v>
      </c>
      <c r="E1492">
        <f>COUNTIF(duplicity[duplicitní texty],duplicity[[#This Row],[duplicitní texty]])</f>
        <v>1</v>
      </c>
      <c r="K1492" s="15">
        <v>1881</v>
      </c>
      <c r="N1492"/>
    </row>
    <row r="1493" spans="1:14">
      <c r="A1493">
        <v>301</v>
      </c>
      <c r="B1493">
        <v>1318</v>
      </c>
      <c r="C1493" s="3">
        <v>40663</v>
      </c>
      <c r="D1493" s="5" t="str">
        <f>duplicity[[#This Row],[r_fighter_id]]&amp;"/"&amp;duplicity[[#This Row],[b_fighter_id]]&amp;duplicity[[#This Row],[date]]</f>
        <v>301/131840663</v>
      </c>
      <c r="E1493">
        <f>COUNTIF(duplicity[duplicitní texty],duplicity[[#This Row],[duplicitní texty]])</f>
        <v>1</v>
      </c>
      <c r="K1493" s="15">
        <v>2566</v>
      </c>
      <c r="N1493"/>
    </row>
    <row r="1494" spans="1:14">
      <c r="A1494">
        <v>2086</v>
      </c>
      <c r="B1494">
        <v>3326</v>
      </c>
      <c r="C1494" s="3">
        <v>40663</v>
      </c>
      <c r="D1494" s="5" t="str">
        <f>duplicity[[#This Row],[r_fighter_id]]&amp;"/"&amp;duplicity[[#This Row],[b_fighter_id]]&amp;duplicity[[#This Row],[date]]</f>
        <v>2086/332640663</v>
      </c>
      <c r="E1494">
        <f>COUNTIF(duplicity[duplicitní texty],duplicity[[#This Row],[duplicitní texty]])</f>
        <v>1</v>
      </c>
      <c r="K1494" s="15">
        <v>3510</v>
      </c>
      <c r="N1494"/>
    </row>
    <row r="1495" spans="1:14">
      <c r="A1495">
        <v>2711</v>
      </c>
      <c r="B1495">
        <v>2459</v>
      </c>
      <c r="C1495" s="3">
        <v>40663</v>
      </c>
      <c r="D1495" s="5" t="str">
        <f>duplicity[[#This Row],[r_fighter_id]]&amp;"/"&amp;duplicity[[#This Row],[b_fighter_id]]&amp;duplicity[[#This Row],[date]]</f>
        <v>2711/245940663</v>
      </c>
      <c r="E1495">
        <f>COUNTIF(duplicity[duplicitní texty],duplicity[[#This Row],[duplicitní texty]])</f>
        <v>1</v>
      </c>
      <c r="K1495" s="15">
        <v>266</v>
      </c>
      <c r="N1495"/>
    </row>
    <row r="1496" spans="1:14">
      <c r="A1496">
        <v>2028</v>
      </c>
      <c r="B1496">
        <v>476</v>
      </c>
      <c r="C1496" s="3">
        <v>40691</v>
      </c>
      <c r="D1496" s="5" t="str">
        <f>duplicity[[#This Row],[r_fighter_id]]&amp;"/"&amp;duplicity[[#This Row],[b_fighter_id]]&amp;duplicity[[#This Row],[date]]</f>
        <v>2028/47640691</v>
      </c>
      <c r="E1496">
        <f>COUNTIF(duplicity[duplicitní texty],duplicity[[#This Row],[duplicitní texty]])</f>
        <v>1</v>
      </c>
      <c r="K1496" s="13">
        <v>1023</v>
      </c>
      <c r="N1496"/>
    </row>
    <row r="1497" spans="1:14">
      <c r="A1497">
        <v>3268</v>
      </c>
      <c r="B1497">
        <v>1527</v>
      </c>
      <c r="C1497" s="3">
        <v>40691</v>
      </c>
      <c r="D1497" s="5" t="str">
        <f>duplicity[[#This Row],[r_fighter_id]]&amp;"/"&amp;duplicity[[#This Row],[b_fighter_id]]&amp;duplicity[[#This Row],[date]]</f>
        <v>3268/152740691</v>
      </c>
      <c r="E1497">
        <f>COUNTIF(duplicity[duplicitní texty],duplicity[[#This Row],[duplicitní texty]])</f>
        <v>1</v>
      </c>
      <c r="K1497" s="15">
        <v>876</v>
      </c>
      <c r="N1497"/>
    </row>
    <row r="1498" spans="1:14">
      <c r="A1498">
        <v>904</v>
      </c>
      <c r="B1498">
        <v>200</v>
      </c>
      <c r="C1498" s="3">
        <v>40691</v>
      </c>
      <c r="D1498" s="5" t="str">
        <f>duplicity[[#This Row],[r_fighter_id]]&amp;"/"&amp;duplicity[[#This Row],[b_fighter_id]]&amp;duplicity[[#This Row],[date]]</f>
        <v>904/20040691</v>
      </c>
      <c r="E1498">
        <f>COUNTIF(duplicity[duplicitní texty],duplicity[[#This Row],[duplicitní texty]])</f>
        <v>1</v>
      </c>
      <c r="K1498" s="15">
        <v>909</v>
      </c>
      <c r="N1498"/>
    </row>
    <row r="1499" spans="1:14">
      <c r="A1499">
        <v>3152</v>
      </c>
      <c r="B1499">
        <v>382</v>
      </c>
      <c r="C1499" s="3">
        <v>40691</v>
      </c>
      <c r="D1499" s="5" t="str">
        <f>duplicity[[#This Row],[r_fighter_id]]&amp;"/"&amp;duplicity[[#This Row],[b_fighter_id]]&amp;duplicity[[#This Row],[date]]</f>
        <v>3152/38240691</v>
      </c>
      <c r="E1499">
        <f>COUNTIF(duplicity[duplicitní texty],duplicity[[#This Row],[duplicitní texty]])</f>
        <v>1</v>
      </c>
      <c r="K1499" s="15">
        <v>1422</v>
      </c>
      <c r="N1499"/>
    </row>
    <row r="1500" spans="1:14">
      <c r="A1500">
        <v>2129</v>
      </c>
      <c r="B1500">
        <v>2294</v>
      </c>
      <c r="C1500" s="3">
        <v>40691</v>
      </c>
      <c r="D1500" s="5" t="str">
        <f>duplicity[[#This Row],[r_fighter_id]]&amp;"/"&amp;duplicity[[#This Row],[b_fighter_id]]&amp;duplicity[[#This Row],[date]]</f>
        <v>2129/229440691</v>
      </c>
      <c r="E1500">
        <f>COUNTIF(duplicity[duplicitní texty],duplicity[[#This Row],[duplicitní texty]])</f>
        <v>1</v>
      </c>
      <c r="K1500" s="13">
        <v>3336</v>
      </c>
      <c r="N1500"/>
    </row>
    <row r="1501" spans="1:14">
      <c r="A1501">
        <v>84</v>
      </c>
      <c r="B1501">
        <v>3138</v>
      </c>
      <c r="C1501" s="3">
        <v>40691</v>
      </c>
      <c r="D1501" s="5" t="str">
        <f>duplicity[[#This Row],[r_fighter_id]]&amp;"/"&amp;duplicity[[#This Row],[b_fighter_id]]&amp;duplicity[[#This Row],[date]]</f>
        <v>84/313840691</v>
      </c>
      <c r="E1501">
        <f>COUNTIF(duplicity[duplicitní texty],duplicity[[#This Row],[duplicitní texty]])</f>
        <v>1</v>
      </c>
      <c r="K1501" s="13">
        <v>1454</v>
      </c>
      <c r="N1501"/>
    </row>
    <row r="1502" spans="1:14">
      <c r="A1502">
        <v>3250</v>
      </c>
      <c r="B1502">
        <v>2375</v>
      </c>
      <c r="C1502" s="3">
        <v>40691</v>
      </c>
      <c r="D1502" s="5" t="str">
        <f>duplicity[[#This Row],[r_fighter_id]]&amp;"/"&amp;duplicity[[#This Row],[b_fighter_id]]&amp;duplicity[[#This Row],[date]]</f>
        <v>3250/237540691</v>
      </c>
      <c r="E1502">
        <f>COUNTIF(duplicity[duplicitní texty],duplicity[[#This Row],[duplicitní texty]])</f>
        <v>1</v>
      </c>
      <c r="K1502" s="13">
        <v>115</v>
      </c>
      <c r="N1502"/>
    </row>
    <row r="1503" spans="1:14">
      <c r="A1503">
        <v>1479</v>
      </c>
      <c r="B1503">
        <v>1261</v>
      </c>
      <c r="C1503" s="3">
        <v>40691</v>
      </c>
      <c r="D1503" s="5" t="str">
        <f>duplicity[[#This Row],[r_fighter_id]]&amp;"/"&amp;duplicity[[#This Row],[b_fighter_id]]&amp;duplicity[[#This Row],[date]]</f>
        <v>1479/126140691</v>
      </c>
      <c r="E1503">
        <f>COUNTIF(duplicity[duplicitní texty],duplicity[[#This Row],[duplicitní texty]])</f>
        <v>1</v>
      </c>
      <c r="K1503" s="13">
        <v>1509</v>
      </c>
      <c r="N1503"/>
    </row>
    <row r="1504" spans="1:14">
      <c r="A1504">
        <v>3103</v>
      </c>
      <c r="B1504">
        <v>2852</v>
      </c>
      <c r="C1504" s="3">
        <v>40691</v>
      </c>
      <c r="D1504" s="5" t="str">
        <f>duplicity[[#This Row],[r_fighter_id]]&amp;"/"&amp;duplicity[[#This Row],[b_fighter_id]]&amp;duplicity[[#This Row],[date]]</f>
        <v>3103/285240691</v>
      </c>
      <c r="E1504">
        <f>COUNTIF(duplicity[duplicitní texty],duplicity[[#This Row],[duplicitní texty]])</f>
        <v>1</v>
      </c>
      <c r="K1504" s="15">
        <v>569</v>
      </c>
      <c r="N1504"/>
    </row>
    <row r="1505" spans="1:14">
      <c r="A1505">
        <v>1214</v>
      </c>
      <c r="B1505">
        <v>306</v>
      </c>
      <c r="C1505" s="3">
        <v>40691</v>
      </c>
      <c r="D1505" s="5" t="str">
        <f>duplicity[[#This Row],[r_fighter_id]]&amp;"/"&amp;duplicity[[#This Row],[b_fighter_id]]&amp;duplicity[[#This Row],[date]]</f>
        <v>1214/30640691</v>
      </c>
      <c r="E1505">
        <f>COUNTIF(duplicity[duplicitní texty],duplicity[[#This Row],[duplicitní texty]])</f>
        <v>1</v>
      </c>
      <c r="K1505" s="13">
        <v>71</v>
      </c>
      <c r="N1505"/>
    </row>
    <row r="1506" spans="1:14">
      <c r="A1506">
        <v>1327</v>
      </c>
      <c r="B1506">
        <v>650</v>
      </c>
      <c r="C1506" s="3">
        <v>40698</v>
      </c>
      <c r="D1506" s="5" t="str">
        <f>duplicity[[#This Row],[r_fighter_id]]&amp;"/"&amp;duplicity[[#This Row],[b_fighter_id]]&amp;duplicity[[#This Row],[date]]</f>
        <v>1327/65040698</v>
      </c>
      <c r="E1506">
        <f>COUNTIF(duplicity[duplicitní texty],duplicity[[#This Row],[duplicitní texty]])</f>
        <v>1</v>
      </c>
      <c r="K1506" s="13">
        <v>1729</v>
      </c>
      <c r="N1506"/>
    </row>
    <row r="1507" spans="1:14">
      <c r="A1507">
        <v>1226</v>
      </c>
      <c r="B1507">
        <v>2520</v>
      </c>
      <c r="C1507" s="3">
        <v>40698</v>
      </c>
      <c r="D1507" s="5" t="str">
        <f>duplicity[[#This Row],[r_fighter_id]]&amp;"/"&amp;duplicity[[#This Row],[b_fighter_id]]&amp;duplicity[[#This Row],[date]]</f>
        <v>1226/252040698</v>
      </c>
      <c r="E1507">
        <f>COUNTIF(duplicity[duplicitní texty],duplicity[[#This Row],[duplicitní texty]])</f>
        <v>1</v>
      </c>
      <c r="K1507" s="13">
        <v>597</v>
      </c>
      <c r="N1507"/>
    </row>
    <row r="1508" spans="1:14">
      <c r="A1508">
        <v>817</v>
      </c>
      <c r="B1508">
        <v>3120</v>
      </c>
      <c r="C1508" s="3">
        <v>40698</v>
      </c>
      <c r="D1508" s="5" t="str">
        <f>duplicity[[#This Row],[r_fighter_id]]&amp;"/"&amp;duplicity[[#This Row],[b_fighter_id]]&amp;duplicity[[#This Row],[date]]</f>
        <v>817/312040698</v>
      </c>
      <c r="E1508">
        <f>COUNTIF(duplicity[duplicitní texty],duplicity[[#This Row],[duplicitní texty]])</f>
        <v>1</v>
      </c>
      <c r="K1508" s="15">
        <v>3101</v>
      </c>
      <c r="N1508"/>
    </row>
    <row r="1509" spans="1:14">
      <c r="A1509">
        <v>1212</v>
      </c>
      <c r="B1509">
        <v>2756</v>
      </c>
      <c r="C1509" s="3">
        <v>40698</v>
      </c>
      <c r="D1509" s="5" t="str">
        <f>duplicity[[#This Row],[r_fighter_id]]&amp;"/"&amp;duplicity[[#This Row],[b_fighter_id]]&amp;duplicity[[#This Row],[date]]</f>
        <v>1212/275640698</v>
      </c>
      <c r="E1509">
        <f>COUNTIF(duplicity[duplicitní texty],duplicity[[#This Row],[duplicitní texty]])</f>
        <v>1</v>
      </c>
      <c r="K1509" s="13">
        <v>1025</v>
      </c>
      <c r="N1509"/>
    </row>
    <row r="1510" spans="1:14">
      <c r="A1510">
        <v>2039</v>
      </c>
      <c r="B1510">
        <v>190</v>
      </c>
      <c r="C1510" s="3">
        <v>40698</v>
      </c>
      <c r="D1510" s="5" t="str">
        <f>duplicity[[#This Row],[r_fighter_id]]&amp;"/"&amp;duplicity[[#This Row],[b_fighter_id]]&amp;duplicity[[#This Row],[date]]</f>
        <v>2039/19040698</v>
      </c>
      <c r="E1510">
        <f>COUNTIF(duplicity[duplicitní texty],duplicity[[#This Row],[duplicitní texty]])</f>
        <v>1</v>
      </c>
      <c r="K1510" s="13">
        <v>2231</v>
      </c>
      <c r="N1510"/>
    </row>
    <row r="1511" spans="1:14">
      <c r="A1511">
        <v>2356</v>
      </c>
      <c r="B1511">
        <v>616</v>
      </c>
      <c r="C1511" s="3">
        <v>40698</v>
      </c>
      <c r="D1511" s="5" t="str">
        <f>duplicity[[#This Row],[r_fighter_id]]&amp;"/"&amp;duplicity[[#This Row],[b_fighter_id]]&amp;duplicity[[#This Row],[date]]</f>
        <v>2356/61640698</v>
      </c>
      <c r="E1511">
        <f>COUNTIF(duplicity[duplicitní texty],duplicity[[#This Row],[duplicitní texty]])</f>
        <v>1</v>
      </c>
      <c r="K1511" s="13">
        <v>2049</v>
      </c>
      <c r="N1511"/>
    </row>
    <row r="1512" spans="1:14">
      <c r="A1512">
        <v>836</v>
      </c>
      <c r="B1512">
        <v>2694</v>
      </c>
      <c r="C1512" s="3">
        <v>40698</v>
      </c>
      <c r="D1512" s="5" t="str">
        <f>duplicity[[#This Row],[r_fighter_id]]&amp;"/"&amp;duplicity[[#This Row],[b_fighter_id]]&amp;duplicity[[#This Row],[date]]</f>
        <v>836/269440698</v>
      </c>
      <c r="E1512">
        <f>COUNTIF(duplicity[duplicitní texty],duplicity[[#This Row],[duplicitní texty]])</f>
        <v>1</v>
      </c>
      <c r="K1512" s="13">
        <v>2403</v>
      </c>
      <c r="N1512"/>
    </row>
    <row r="1513" spans="1:14">
      <c r="A1513">
        <v>1934</v>
      </c>
      <c r="B1513">
        <v>1657</v>
      </c>
      <c r="C1513" s="3">
        <v>40698</v>
      </c>
      <c r="D1513" s="5" t="str">
        <f>duplicity[[#This Row],[r_fighter_id]]&amp;"/"&amp;duplicity[[#This Row],[b_fighter_id]]&amp;duplicity[[#This Row],[date]]</f>
        <v>1934/165740698</v>
      </c>
      <c r="E1513">
        <f>COUNTIF(duplicity[duplicitní texty],duplicity[[#This Row],[duplicitní texty]])</f>
        <v>1</v>
      </c>
      <c r="K1513" s="13">
        <v>1925</v>
      </c>
      <c r="N1513"/>
    </row>
    <row r="1514" spans="1:14">
      <c r="A1514">
        <v>1287</v>
      </c>
      <c r="B1514">
        <v>862</v>
      </c>
      <c r="C1514" s="3">
        <v>40698</v>
      </c>
      <c r="D1514" s="5" t="str">
        <f>duplicity[[#This Row],[r_fighter_id]]&amp;"/"&amp;duplicity[[#This Row],[b_fighter_id]]&amp;duplicity[[#This Row],[date]]</f>
        <v>1287/86240698</v>
      </c>
      <c r="E1514">
        <f>COUNTIF(duplicity[duplicitní texty],duplicity[[#This Row],[duplicitní texty]])</f>
        <v>1</v>
      </c>
      <c r="K1514" s="15">
        <v>2584</v>
      </c>
      <c r="N1514"/>
    </row>
    <row r="1515" spans="1:14">
      <c r="A1515">
        <v>1562</v>
      </c>
      <c r="B1515">
        <v>3134</v>
      </c>
      <c r="C1515" s="3">
        <v>40698</v>
      </c>
      <c r="D1515" s="5" t="str">
        <f>duplicity[[#This Row],[r_fighter_id]]&amp;"/"&amp;duplicity[[#This Row],[b_fighter_id]]&amp;duplicity[[#This Row],[date]]</f>
        <v>1562/313440698</v>
      </c>
      <c r="E1515">
        <f>COUNTIF(duplicity[duplicitní texty],duplicity[[#This Row],[duplicitní texty]])</f>
        <v>1</v>
      </c>
      <c r="K1515" s="13">
        <v>2866</v>
      </c>
      <c r="N1515"/>
    </row>
    <row r="1516" spans="1:14">
      <c r="A1516">
        <v>315</v>
      </c>
      <c r="B1516">
        <v>3452</v>
      </c>
      <c r="C1516" s="3">
        <v>40705</v>
      </c>
      <c r="D1516" s="5" t="str">
        <f>duplicity[[#This Row],[r_fighter_id]]&amp;"/"&amp;duplicity[[#This Row],[b_fighter_id]]&amp;duplicity[[#This Row],[date]]</f>
        <v>315/345240705</v>
      </c>
      <c r="E1516">
        <f>COUNTIF(duplicity[duplicitní texty],duplicity[[#This Row],[duplicitní texty]])</f>
        <v>1</v>
      </c>
      <c r="K1516" s="15">
        <v>927</v>
      </c>
      <c r="N1516"/>
    </row>
    <row r="1517" spans="1:14">
      <c r="A1517">
        <v>2720</v>
      </c>
      <c r="B1517">
        <v>523</v>
      </c>
      <c r="C1517" s="3">
        <v>40705</v>
      </c>
      <c r="D1517" s="5" t="str">
        <f>duplicity[[#This Row],[r_fighter_id]]&amp;"/"&amp;duplicity[[#This Row],[b_fighter_id]]&amp;duplicity[[#This Row],[date]]</f>
        <v>2720/52340705</v>
      </c>
      <c r="E1517">
        <f>COUNTIF(duplicity[duplicitní texty],duplicity[[#This Row],[duplicitní texty]])</f>
        <v>1</v>
      </c>
      <c r="K1517" s="15">
        <v>2357</v>
      </c>
      <c r="N1517"/>
    </row>
    <row r="1518" spans="1:14">
      <c r="A1518">
        <v>498</v>
      </c>
      <c r="B1518">
        <v>807</v>
      </c>
      <c r="C1518" s="3">
        <v>40705</v>
      </c>
      <c r="D1518" s="5" t="str">
        <f>duplicity[[#This Row],[r_fighter_id]]&amp;"/"&amp;duplicity[[#This Row],[b_fighter_id]]&amp;duplicity[[#This Row],[date]]</f>
        <v>498/80740705</v>
      </c>
      <c r="E1518">
        <f>COUNTIF(duplicity[duplicitní texty],duplicity[[#This Row],[duplicitní texty]])</f>
        <v>1</v>
      </c>
      <c r="K1518" s="15">
        <v>2945</v>
      </c>
      <c r="N1518"/>
    </row>
    <row r="1519" spans="1:14">
      <c r="A1519">
        <v>2556</v>
      </c>
      <c r="B1519">
        <v>3561</v>
      </c>
      <c r="C1519" s="3">
        <v>40705</v>
      </c>
      <c r="D1519" s="5" t="str">
        <f>duplicity[[#This Row],[r_fighter_id]]&amp;"/"&amp;duplicity[[#This Row],[b_fighter_id]]&amp;duplicity[[#This Row],[date]]</f>
        <v>2556/356140705</v>
      </c>
      <c r="E1519">
        <f>COUNTIF(duplicity[duplicitní texty],duplicity[[#This Row],[duplicitní texty]])</f>
        <v>1</v>
      </c>
      <c r="K1519" s="13">
        <v>1126</v>
      </c>
      <c r="N1519"/>
    </row>
    <row r="1520" spans="1:14">
      <c r="A1520">
        <v>864</v>
      </c>
      <c r="B1520">
        <v>3142</v>
      </c>
      <c r="C1520" s="3">
        <v>40705</v>
      </c>
      <c r="D1520" s="5" t="str">
        <f>duplicity[[#This Row],[r_fighter_id]]&amp;"/"&amp;duplicity[[#This Row],[b_fighter_id]]&amp;duplicity[[#This Row],[date]]</f>
        <v>864/314240705</v>
      </c>
      <c r="E1520">
        <f>COUNTIF(duplicity[duplicitní texty],duplicity[[#This Row],[duplicitní texty]])</f>
        <v>1</v>
      </c>
      <c r="K1520" s="15">
        <v>2006</v>
      </c>
      <c r="N1520"/>
    </row>
    <row r="1521" spans="1:14">
      <c r="A1521">
        <v>872</v>
      </c>
      <c r="B1521">
        <v>2389</v>
      </c>
      <c r="C1521" s="3">
        <v>40705</v>
      </c>
      <c r="D1521" s="5" t="str">
        <f>duplicity[[#This Row],[r_fighter_id]]&amp;"/"&amp;duplicity[[#This Row],[b_fighter_id]]&amp;duplicity[[#This Row],[date]]</f>
        <v>872/238940705</v>
      </c>
      <c r="E1521">
        <f>COUNTIF(duplicity[duplicitní texty],duplicity[[#This Row],[duplicitní texty]])</f>
        <v>1</v>
      </c>
      <c r="K1521" s="13">
        <v>970</v>
      </c>
      <c r="N1521"/>
    </row>
    <row r="1522" spans="1:14">
      <c r="A1522">
        <v>986</v>
      </c>
      <c r="B1522">
        <v>2339</v>
      </c>
      <c r="C1522" s="3">
        <v>40705</v>
      </c>
      <c r="D1522" s="5" t="str">
        <f>duplicity[[#This Row],[r_fighter_id]]&amp;"/"&amp;duplicity[[#This Row],[b_fighter_id]]&amp;duplicity[[#This Row],[date]]</f>
        <v>986/233940705</v>
      </c>
      <c r="E1522">
        <f>COUNTIF(duplicity[duplicitní texty],duplicity[[#This Row],[duplicitní texty]])</f>
        <v>1</v>
      </c>
      <c r="K1522" s="13">
        <v>2579</v>
      </c>
      <c r="N1522"/>
    </row>
    <row r="1523" spans="1:14">
      <c r="A1523">
        <v>2226</v>
      </c>
      <c r="B1523">
        <v>1928</v>
      </c>
      <c r="C1523" s="3">
        <v>40705</v>
      </c>
      <c r="D1523" s="5" t="str">
        <f>duplicity[[#This Row],[r_fighter_id]]&amp;"/"&amp;duplicity[[#This Row],[b_fighter_id]]&amp;duplicity[[#This Row],[date]]</f>
        <v>2226/192840705</v>
      </c>
      <c r="E1523">
        <f>COUNTIF(duplicity[duplicitní texty],duplicity[[#This Row],[duplicitní texty]])</f>
        <v>1</v>
      </c>
      <c r="K1523" s="13">
        <v>731</v>
      </c>
      <c r="N1523"/>
    </row>
    <row r="1524" spans="1:14">
      <c r="A1524">
        <v>1991</v>
      </c>
      <c r="B1524">
        <v>3069</v>
      </c>
      <c r="C1524" s="3">
        <v>40705</v>
      </c>
      <c r="D1524" s="5" t="str">
        <f>duplicity[[#This Row],[r_fighter_id]]&amp;"/"&amp;duplicity[[#This Row],[b_fighter_id]]&amp;duplicity[[#This Row],[date]]</f>
        <v>1991/306940705</v>
      </c>
      <c r="E1524">
        <f>COUNTIF(duplicity[duplicitní texty],duplicity[[#This Row],[duplicitní texty]])</f>
        <v>1</v>
      </c>
      <c r="K1524" s="13">
        <v>1809</v>
      </c>
      <c r="N1524"/>
    </row>
    <row r="1525" spans="1:14">
      <c r="A1525">
        <v>244</v>
      </c>
      <c r="B1525">
        <v>2757</v>
      </c>
      <c r="C1525" s="3">
        <v>40705</v>
      </c>
      <c r="D1525" s="5" t="str">
        <f>duplicity[[#This Row],[r_fighter_id]]&amp;"/"&amp;duplicity[[#This Row],[b_fighter_id]]&amp;duplicity[[#This Row],[date]]</f>
        <v>244/275740705</v>
      </c>
      <c r="E1525">
        <f>COUNTIF(duplicity[duplicitní texty],duplicity[[#This Row],[duplicitní texty]])</f>
        <v>1</v>
      </c>
      <c r="K1525" s="13">
        <v>933</v>
      </c>
      <c r="N1525"/>
    </row>
    <row r="1526" spans="1:14">
      <c r="A1526">
        <v>2683</v>
      </c>
      <c r="B1526">
        <v>1304</v>
      </c>
      <c r="C1526" s="3">
        <v>40705</v>
      </c>
      <c r="D1526" s="5" t="str">
        <f>duplicity[[#This Row],[r_fighter_id]]&amp;"/"&amp;duplicity[[#This Row],[b_fighter_id]]&amp;duplicity[[#This Row],[date]]</f>
        <v>2683/130440705</v>
      </c>
      <c r="E1526">
        <f>COUNTIF(duplicity[duplicitní texty],duplicity[[#This Row],[duplicitní texty]])</f>
        <v>1</v>
      </c>
      <c r="K1526" s="15">
        <v>825</v>
      </c>
      <c r="N1526"/>
    </row>
    <row r="1527" spans="1:14">
      <c r="A1527">
        <v>1328</v>
      </c>
      <c r="B1527">
        <v>866</v>
      </c>
      <c r="C1527" s="3">
        <v>40705</v>
      </c>
      <c r="D1527" s="5" t="str">
        <f>duplicity[[#This Row],[r_fighter_id]]&amp;"/"&amp;duplicity[[#This Row],[b_fighter_id]]&amp;duplicity[[#This Row],[date]]</f>
        <v>1328/86640705</v>
      </c>
      <c r="E1527">
        <f>COUNTIF(duplicity[duplicitní texty],duplicity[[#This Row],[duplicitní texty]])</f>
        <v>1</v>
      </c>
      <c r="K1527" s="13">
        <v>1642</v>
      </c>
      <c r="N1527"/>
    </row>
    <row r="1528" spans="1:14">
      <c r="A1528">
        <v>1200</v>
      </c>
      <c r="B1528">
        <v>1063</v>
      </c>
      <c r="C1528" s="3">
        <v>40720</v>
      </c>
      <c r="D1528" s="5" t="str">
        <f>duplicity[[#This Row],[r_fighter_id]]&amp;"/"&amp;duplicity[[#This Row],[b_fighter_id]]&amp;duplicity[[#This Row],[date]]</f>
        <v>1200/106340720</v>
      </c>
      <c r="E1528">
        <f>COUNTIF(duplicity[duplicitní texty],duplicity[[#This Row],[duplicitní texty]])</f>
        <v>1</v>
      </c>
      <c r="K1528" s="15">
        <v>860</v>
      </c>
      <c r="N1528"/>
    </row>
    <row r="1529" spans="1:14">
      <c r="A1529">
        <v>1528</v>
      </c>
      <c r="B1529">
        <v>924</v>
      </c>
      <c r="C1529" s="3">
        <v>40720</v>
      </c>
      <c r="D1529" s="5" t="str">
        <f>duplicity[[#This Row],[r_fighter_id]]&amp;"/"&amp;duplicity[[#This Row],[b_fighter_id]]&amp;duplicity[[#This Row],[date]]</f>
        <v>1528/92440720</v>
      </c>
      <c r="E1529">
        <f>COUNTIF(duplicity[duplicitní texty],duplicity[[#This Row],[duplicitní texty]])</f>
        <v>1</v>
      </c>
      <c r="K1529" s="15">
        <v>225</v>
      </c>
      <c r="N1529"/>
    </row>
    <row r="1530" spans="1:14">
      <c r="A1530">
        <v>1753</v>
      </c>
      <c r="B1530">
        <v>3426</v>
      </c>
      <c r="C1530" s="3">
        <v>40720</v>
      </c>
      <c r="D1530" s="5" t="str">
        <f>duplicity[[#This Row],[r_fighter_id]]&amp;"/"&amp;duplicity[[#This Row],[b_fighter_id]]&amp;duplicity[[#This Row],[date]]</f>
        <v>1753/342640720</v>
      </c>
      <c r="E1530">
        <f>COUNTIF(duplicity[duplicitní texty],duplicity[[#This Row],[duplicitní texty]])</f>
        <v>1</v>
      </c>
      <c r="K1530" s="13">
        <v>1045</v>
      </c>
      <c r="N1530"/>
    </row>
    <row r="1531" spans="1:14">
      <c r="A1531">
        <v>1735</v>
      </c>
      <c r="B1531">
        <v>1203</v>
      </c>
      <c r="C1531" s="3">
        <v>40720</v>
      </c>
      <c r="D1531" s="5" t="str">
        <f>duplicity[[#This Row],[r_fighter_id]]&amp;"/"&amp;duplicity[[#This Row],[b_fighter_id]]&amp;duplicity[[#This Row],[date]]</f>
        <v>1735/120340720</v>
      </c>
      <c r="E1531">
        <f>COUNTIF(duplicity[duplicitní texty],duplicity[[#This Row],[duplicitní texty]])</f>
        <v>1</v>
      </c>
      <c r="K1531" s="13">
        <v>2258</v>
      </c>
      <c r="N1531"/>
    </row>
    <row r="1532" spans="1:14">
      <c r="A1532">
        <v>375</v>
      </c>
      <c r="B1532">
        <v>1409</v>
      </c>
      <c r="C1532" s="3">
        <v>40720</v>
      </c>
      <c r="D1532" s="5" t="str">
        <f>duplicity[[#This Row],[r_fighter_id]]&amp;"/"&amp;duplicity[[#This Row],[b_fighter_id]]&amp;duplicity[[#This Row],[date]]</f>
        <v>375/140940720</v>
      </c>
      <c r="E1532">
        <f>COUNTIF(duplicity[duplicitní texty],duplicity[[#This Row],[duplicitní texty]])</f>
        <v>1</v>
      </c>
      <c r="K1532" s="15">
        <v>858</v>
      </c>
      <c r="N1532"/>
    </row>
    <row r="1533" spans="1:14">
      <c r="A1533">
        <v>1682</v>
      </c>
      <c r="B1533">
        <v>222</v>
      </c>
      <c r="C1533" s="3">
        <v>40720</v>
      </c>
      <c r="D1533" s="5" t="str">
        <f>duplicity[[#This Row],[r_fighter_id]]&amp;"/"&amp;duplicity[[#This Row],[b_fighter_id]]&amp;duplicity[[#This Row],[date]]</f>
        <v>1682/22240720</v>
      </c>
      <c r="E1533">
        <f>COUNTIF(duplicity[duplicitní texty],duplicity[[#This Row],[duplicitní texty]])</f>
        <v>1</v>
      </c>
      <c r="K1533" s="13">
        <v>74</v>
      </c>
      <c r="N1533"/>
    </row>
    <row r="1534" spans="1:14">
      <c r="A1534">
        <v>2189</v>
      </c>
      <c r="B1534">
        <v>2145</v>
      </c>
      <c r="C1534" s="3">
        <v>40720</v>
      </c>
      <c r="D1534" s="5" t="str">
        <f>duplicity[[#This Row],[r_fighter_id]]&amp;"/"&amp;duplicity[[#This Row],[b_fighter_id]]&amp;duplicity[[#This Row],[date]]</f>
        <v>2189/214540720</v>
      </c>
      <c r="E1534">
        <f>COUNTIF(duplicity[duplicitní texty],duplicity[[#This Row],[duplicitní texty]])</f>
        <v>1</v>
      </c>
      <c r="K1534" s="15">
        <v>2167</v>
      </c>
      <c r="N1534"/>
    </row>
    <row r="1535" spans="1:14">
      <c r="A1535">
        <v>2711</v>
      </c>
      <c r="B1535">
        <v>157</v>
      </c>
      <c r="C1535" s="3">
        <v>40720</v>
      </c>
      <c r="D1535" s="5" t="str">
        <f>duplicity[[#This Row],[r_fighter_id]]&amp;"/"&amp;duplicity[[#This Row],[b_fighter_id]]&amp;duplicity[[#This Row],[date]]</f>
        <v>2711/15740720</v>
      </c>
      <c r="E1535">
        <f>COUNTIF(duplicity[duplicitní texty],duplicity[[#This Row],[duplicitní texty]])</f>
        <v>1</v>
      </c>
      <c r="K1535" s="13">
        <v>829</v>
      </c>
      <c r="N1535"/>
    </row>
    <row r="1536" spans="1:14">
      <c r="A1536">
        <v>354</v>
      </c>
      <c r="B1536">
        <v>3138</v>
      </c>
      <c r="C1536" s="3">
        <v>40720</v>
      </c>
      <c r="D1536" s="5" t="str">
        <f>duplicity[[#This Row],[r_fighter_id]]&amp;"/"&amp;duplicity[[#This Row],[b_fighter_id]]&amp;duplicity[[#This Row],[date]]</f>
        <v>354/313840720</v>
      </c>
      <c r="E1536">
        <f>COUNTIF(duplicity[duplicitní texty],duplicity[[#This Row],[duplicitní texty]])</f>
        <v>1</v>
      </c>
      <c r="K1536" s="15">
        <v>3560</v>
      </c>
      <c r="N1536"/>
    </row>
    <row r="1537" spans="1:14">
      <c r="A1537">
        <v>3121</v>
      </c>
      <c r="B1537">
        <v>3351</v>
      </c>
      <c r="C1537" s="3">
        <v>40720</v>
      </c>
      <c r="D1537" s="5" t="str">
        <f>duplicity[[#This Row],[r_fighter_id]]&amp;"/"&amp;duplicity[[#This Row],[b_fighter_id]]&amp;duplicity[[#This Row],[date]]</f>
        <v>3121/335140720</v>
      </c>
      <c r="E1537">
        <f>COUNTIF(duplicity[duplicitní texty],duplicity[[#This Row],[duplicitní texty]])</f>
        <v>1</v>
      </c>
      <c r="K1537" s="15">
        <v>2199</v>
      </c>
      <c r="N1537"/>
    </row>
    <row r="1538" spans="1:14">
      <c r="A1538">
        <v>659</v>
      </c>
      <c r="B1538">
        <v>928</v>
      </c>
      <c r="C1538" s="3">
        <v>40726</v>
      </c>
      <c r="D1538" s="5" t="str">
        <f>duplicity[[#This Row],[r_fighter_id]]&amp;"/"&amp;duplicity[[#This Row],[b_fighter_id]]&amp;duplicity[[#This Row],[date]]</f>
        <v>659/92840726</v>
      </c>
      <c r="E1538">
        <f>COUNTIF(duplicity[duplicitní texty],duplicity[[#This Row],[duplicitní texty]])</f>
        <v>1</v>
      </c>
      <c r="K1538" s="13">
        <v>692</v>
      </c>
      <c r="N1538"/>
    </row>
    <row r="1539" spans="1:14">
      <c r="A1539">
        <v>337</v>
      </c>
      <c r="B1539">
        <v>2150</v>
      </c>
      <c r="C1539" s="3">
        <v>40726</v>
      </c>
      <c r="D1539" s="5" t="str">
        <f>duplicity[[#This Row],[r_fighter_id]]&amp;"/"&amp;duplicity[[#This Row],[b_fighter_id]]&amp;duplicity[[#This Row],[date]]</f>
        <v>337/215040726</v>
      </c>
      <c r="E1539">
        <f>COUNTIF(duplicity[duplicitní texty],duplicity[[#This Row],[duplicitní texty]])</f>
        <v>1</v>
      </c>
      <c r="K1539" s="13">
        <v>2847</v>
      </c>
      <c r="N1539"/>
    </row>
    <row r="1540" spans="1:14">
      <c r="A1540">
        <v>1227</v>
      </c>
      <c r="B1540">
        <v>2745</v>
      </c>
      <c r="C1540" s="3">
        <v>40726</v>
      </c>
      <c r="D1540" s="5" t="str">
        <f>duplicity[[#This Row],[r_fighter_id]]&amp;"/"&amp;duplicity[[#This Row],[b_fighter_id]]&amp;duplicity[[#This Row],[date]]</f>
        <v>1227/274540726</v>
      </c>
      <c r="E1540">
        <f>COUNTIF(duplicity[duplicitní texty],duplicity[[#This Row],[duplicitní texty]])</f>
        <v>1</v>
      </c>
      <c r="K1540" s="13">
        <v>83</v>
      </c>
      <c r="N1540"/>
    </row>
    <row r="1541" spans="1:14">
      <c r="A1541">
        <v>2395</v>
      </c>
      <c r="B1541">
        <v>181</v>
      </c>
      <c r="C1541" s="3">
        <v>40726</v>
      </c>
      <c r="D1541" s="5" t="str">
        <f>duplicity[[#This Row],[r_fighter_id]]&amp;"/"&amp;duplicity[[#This Row],[b_fighter_id]]&amp;duplicity[[#This Row],[date]]</f>
        <v>2395/18140726</v>
      </c>
      <c r="E1541">
        <f>COUNTIF(duplicity[duplicitní texty],duplicity[[#This Row],[duplicitní texty]])</f>
        <v>1</v>
      </c>
      <c r="K1541" s="15">
        <v>3437</v>
      </c>
      <c r="N1541"/>
    </row>
    <row r="1542" spans="1:14">
      <c r="A1542">
        <v>3211</v>
      </c>
      <c r="B1542">
        <v>3004</v>
      </c>
      <c r="C1542" s="3">
        <v>40726</v>
      </c>
      <c r="D1542" s="5" t="str">
        <f>duplicity[[#This Row],[r_fighter_id]]&amp;"/"&amp;duplicity[[#This Row],[b_fighter_id]]&amp;duplicity[[#This Row],[date]]</f>
        <v>3211/300440726</v>
      </c>
      <c r="E1542">
        <f>COUNTIF(duplicity[duplicitní texty],duplicity[[#This Row],[duplicitní texty]])</f>
        <v>1</v>
      </c>
      <c r="K1542" s="13">
        <v>3390</v>
      </c>
      <c r="N1542"/>
    </row>
    <row r="1543" spans="1:14">
      <c r="A1543">
        <v>2982</v>
      </c>
      <c r="B1543">
        <v>1772</v>
      </c>
      <c r="C1543" s="3">
        <v>40726</v>
      </c>
      <c r="D1543" s="5" t="str">
        <f>duplicity[[#This Row],[r_fighter_id]]&amp;"/"&amp;duplicity[[#This Row],[b_fighter_id]]&amp;duplicity[[#This Row],[date]]</f>
        <v>2982/177240726</v>
      </c>
      <c r="E1543">
        <f>COUNTIF(duplicity[duplicitní texty],duplicity[[#This Row],[duplicitní texty]])</f>
        <v>1</v>
      </c>
      <c r="K1543" s="13">
        <v>2073</v>
      </c>
      <c r="N1543"/>
    </row>
    <row r="1544" spans="1:14">
      <c r="A1544">
        <v>596</v>
      </c>
      <c r="B1544">
        <v>1648</v>
      </c>
      <c r="C1544" s="3">
        <v>40726</v>
      </c>
      <c r="D1544" s="5" t="str">
        <f>duplicity[[#This Row],[r_fighter_id]]&amp;"/"&amp;duplicity[[#This Row],[b_fighter_id]]&amp;duplicity[[#This Row],[date]]</f>
        <v>596/164840726</v>
      </c>
      <c r="E1544">
        <f>COUNTIF(duplicity[duplicitní texty],duplicity[[#This Row],[duplicitní texty]])</f>
        <v>1</v>
      </c>
      <c r="K1544" s="15">
        <v>2046</v>
      </c>
      <c r="N1544"/>
    </row>
    <row r="1545" spans="1:14">
      <c r="A1545">
        <v>3067</v>
      </c>
      <c r="B1545">
        <v>808</v>
      </c>
      <c r="C1545" s="3">
        <v>40726</v>
      </c>
      <c r="D1545" s="5" t="str">
        <f>duplicity[[#This Row],[r_fighter_id]]&amp;"/"&amp;duplicity[[#This Row],[b_fighter_id]]&amp;duplicity[[#This Row],[date]]</f>
        <v>3067/80840726</v>
      </c>
      <c r="E1545">
        <f>COUNTIF(duplicity[duplicitní texty],duplicity[[#This Row],[duplicitní texty]])</f>
        <v>1</v>
      </c>
      <c r="K1545" s="13">
        <v>2645</v>
      </c>
      <c r="N1545"/>
    </row>
    <row r="1546" spans="1:14">
      <c r="A1546">
        <v>3018</v>
      </c>
      <c r="B1546">
        <v>3495</v>
      </c>
      <c r="C1546" s="3">
        <v>40726</v>
      </c>
      <c r="D1546" s="5" t="str">
        <f>duplicity[[#This Row],[r_fighter_id]]&amp;"/"&amp;duplicity[[#This Row],[b_fighter_id]]&amp;duplicity[[#This Row],[date]]</f>
        <v>3018/349540726</v>
      </c>
      <c r="E1546">
        <f>COUNTIF(duplicity[duplicitní texty],duplicity[[#This Row],[duplicitní texty]])</f>
        <v>1</v>
      </c>
      <c r="K1546" s="15">
        <v>2774</v>
      </c>
      <c r="N1546"/>
    </row>
    <row r="1547" spans="1:14">
      <c r="A1547">
        <v>2323</v>
      </c>
      <c r="B1547">
        <v>3499</v>
      </c>
      <c r="C1547" s="3">
        <v>40726</v>
      </c>
      <c r="D1547" s="5" t="str">
        <f>duplicity[[#This Row],[r_fighter_id]]&amp;"/"&amp;duplicity[[#This Row],[b_fighter_id]]&amp;duplicity[[#This Row],[date]]</f>
        <v>2323/349940726</v>
      </c>
      <c r="E1547">
        <f>COUNTIF(duplicity[duplicitní texty],duplicity[[#This Row],[duplicitní texty]])</f>
        <v>1</v>
      </c>
      <c r="K1547" s="13">
        <v>1693</v>
      </c>
      <c r="N1547"/>
    </row>
    <row r="1548" spans="1:14">
      <c r="A1548">
        <v>1404</v>
      </c>
      <c r="B1548">
        <v>3409</v>
      </c>
      <c r="C1548" s="3">
        <v>40726</v>
      </c>
      <c r="D1548" s="5" t="str">
        <f>duplicity[[#This Row],[r_fighter_id]]&amp;"/"&amp;duplicity[[#This Row],[b_fighter_id]]&amp;duplicity[[#This Row],[date]]</f>
        <v>1404/340940726</v>
      </c>
      <c r="E1548">
        <f>COUNTIF(duplicity[duplicitní texty],duplicity[[#This Row],[duplicitní texty]])</f>
        <v>1</v>
      </c>
      <c r="K1548" s="15">
        <v>47</v>
      </c>
      <c r="N1548"/>
    </row>
    <row r="1549" spans="1:14">
      <c r="A1549">
        <v>1319</v>
      </c>
      <c r="B1549">
        <v>2539</v>
      </c>
      <c r="C1549" s="3">
        <v>40761</v>
      </c>
      <c r="D1549" s="5" t="str">
        <f>duplicity[[#This Row],[r_fighter_id]]&amp;"/"&amp;duplicity[[#This Row],[b_fighter_id]]&amp;duplicity[[#This Row],[date]]</f>
        <v>1319/253940761</v>
      </c>
      <c r="E1549">
        <f>COUNTIF(duplicity[duplicitní texty],duplicity[[#This Row],[duplicitní texty]])</f>
        <v>1</v>
      </c>
      <c r="K1549" s="15">
        <v>125</v>
      </c>
      <c r="N1549"/>
    </row>
    <row r="1550" spans="1:14">
      <c r="A1550">
        <v>372</v>
      </c>
      <c r="B1550">
        <v>2527</v>
      </c>
      <c r="C1550" s="3">
        <v>40761</v>
      </c>
      <c r="D1550" s="5" t="str">
        <f>duplicity[[#This Row],[r_fighter_id]]&amp;"/"&amp;duplicity[[#This Row],[b_fighter_id]]&amp;duplicity[[#This Row],[date]]</f>
        <v>372/252740761</v>
      </c>
      <c r="E1550">
        <f>COUNTIF(duplicity[duplicitní texty],duplicity[[#This Row],[duplicitní texty]])</f>
        <v>1</v>
      </c>
      <c r="K1550" s="13">
        <v>2138</v>
      </c>
      <c r="N1550"/>
    </row>
    <row r="1551" spans="1:14">
      <c r="A1551">
        <v>2081</v>
      </c>
      <c r="B1551">
        <v>3525</v>
      </c>
      <c r="C1551" s="3">
        <v>40761</v>
      </c>
      <c r="D1551" s="5" t="str">
        <f>duplicity[[#This Row],[r_fighter_id]]&amp;"/"&amp;duplicity[[#This Row],[b_fighter_id]]&amp;duplicity[[#This Row],[date]]</f>
        <v>2081/352540761</v>
      </c>
      <c r="E1551">
        <f>COUNTIF(duplicity[duplicitní texty],duplicity[[#This Row],[duplicitní texty]])</f>
        <v>1</v>
      </c>
      <c r="K1551" s="13">
        <v>859</v>
      </c>
      <c r="N1551"/>
    </row>
    <row r="1552" spans="1:14">
      <c r="A1552">
        <v>916</v>
      </c>
      <c r="B1552">
        <v>2395</v>
      </c>
      <c r="C1552" s="3">
        <v>40761</v>
      </c>
      <c r="D1552" s="5" t="str">
        <f>duplicity[[#This Row],[r_fighter_id]]&amp;"/"&amp;duplicity[[#This Row],[b_fighter_id]]&amp;duplicity[[#This Row],[date]]</f>
        <v>916/239540761</v>
      </c>
      <c r="E1552">
        <f>COUNTIF(duplicity[duplicitní texty],duplicity[[#This Row],[duplicitní texty]])</f>
        <v>1</v>
      </c>
      <c r="K1552" s="15">
        <v>1631</v>
      </c>
      <c r="N1552"/>
    </row>
    <row r="1553" spans="1:14">
      <c r="A1553">
        <v>1261</v>
      </c>
      <c r="B1553">
        <v>1235</v>
      </c>
      <c r="C1553" s="3">
        <v>40761</v>
      </c>
      <c r="D1553" s="5" t="str">
        <f>duplicity[[#This Row],[r_fighter_id]]&amp;"/"&amp;duplicity[[#This Row],[b_fighter_id]]&amp;duplicity[[#This Row],[date]]</f>
        <v>1261/123540761</v>
      </c>
      <c r="E1553">
        <f>COUNTIF(duplicity[duplicitní texty],duplicity[[#This Row],[duplicitní texty]])</f>
        <v>1</v>
      </c>
      <c r="K1553" s="13">
        <v>1080</v>
      </c>
      <c r="N1553"/>
    </row>
    <row r="1554" spans="1:14">
      <c r="A1554">
        <v>2277</v>
      </c>
      <c r="B1554">
        <v>342</v>
      </c>
      <c r="C1554" s="3">
        <v>40761</v>
      </c>
      <c r="D1554" s="5" t="str">
        <f>duplicity[[#This Row],[r_fighter_id]]&amp;"/"&amp;duplicity[[#This Row],[b_fighter_id]]&amp;duplicity[[#This Row],[date]]</f>
        <v>2277/34240761</v>
      </c>
      <c r="E1554">
        <f>COUNTIF(duplicity[duplicitní texty],duplicity[[#This Row],[duplicitní texty]])</f>
        <v>1</v>
      </c>
      <c r="K1554" s="13">
        <v>643</v>
      </c>
      <c r="N1554"/>
    </row>
    <row r="1555" spans="1:14">
      <c r="A1555">
        <v>1892</v>
      </c>
      <c r="B1555">
        <v>2594</v>
      </c>
      <c r="C1555" s="3">
        <v>40761</v>
      </c>
      <c r="D1555" s="5" t="str">
        <f>duplicity[[#This Row],[r_fighter_id]]&amp;"/"&amp;duplicity[[#This Row],[b_fighter_id]]&amp;duplicity[[#This Row],[date]]</f>
        <v>1892/259440761</v>
      </c>
      <c r="E1555">
        <f>COUNTIF(duplicity[duplicitní texty],duplicity[[#This Row],[duplicitní texty]])</f>
        <v>1</v>
      </c>
      <c r="K1555" s="15">
        <v>3467</v>
      </c>
      <c r="N1555"/>
    </row>
    <row r="1556" spans="1:14">
      <c r="A1556">
        <v>2690</v>
      </c>
      <c r="B1556">
        <v>2529</v>
      </c>
      <c r="C1556" s="3">
        <v>40761</v>
      </c>
      <c r="D1556" s="5" t="str">
        <f>duplicity[[#This Row],[r_fighter_id]]&amp;"/"&amp;duplicity[[#This Row],[b_fighter_id]]&amp;duplicity[[#This Row],[date]]</f>
        <v>2690/252940761</v>
      </c>
      <c r="E1556">
        <f>COUNTIF(duplicity[duplicitní texty],duplicity[[#This Row],[duplicitní texty]])</f>
        <v>1</v>
      </c>
      <c r="K1556" s="13">
        <v>613</v>
      </c>
      <c r="N1556"/>
    </row>
    <row r="1557" spans="1:14">
      <c r="A1557">
        <v>243</v>
      </c>
      <c r="B1557">
        <v>30</v>
      </c>
      <c r="C1557" s="3">
        <v>40761</v>
      </c>
      <c r="D1557" s="5" t="str">
        <f>duplicity[[#This Row],[r_fighter_id]]&amp;"/"&amp;duplicity[[#This Row],[b_fighter_id]]&amp;duplicity[[#This Row],[date]]</f>
        <v>243/3040761</v>
      </c>
      <c r="E1557">
        <f>COUNTIF(duplicity[duplicitní texty],duplicity[[#This Row],[duplicitní texty]])</f>
        <v>1</v>
      </c>
      <c r="K1557" s="15">
        <v>2136</v>
      </c>
      <c r="N1557"/>
    </row>
    <row r="1558" spans="1:14">
      <c r="A1558">
        <v>1251</v>
      </c>
      <c r="B1558">
        <v>851</v>
      </c>
      <c r="C1558" s="3">
        <v>40761</v>
      </c>
      <c r="D1558" s="5" t="str">
        <f>duplicity[[#This Row],[r_fighter_id]]&amp;"/"&amp;duplicity[[#This Row],[b_fighter_id]]&amp;duplicity[[#This Row],[date]]</f>
        <v>1251/85140761</v>
      </c>
      <c r="E1558">
        <f>COUNTIF(duplicity[duplicitní texty],duplicity[[#This Row],[duplicitní texty]])</f>
        <v>1</v>
      </c>
      <c r="K1558" s="13">
        <v>1145</v>
      </c>
      <c r="N1558"/>
    </row>
    <row r="1559" spans="1:14">
      <c r="A1559">
        <v>2086</v>
      </c>
      <c r="B1559">
        <v>2417</v>
      </c>
      <c r="C1559" s="3">
        <v>40761</v>
      </c>
      <c r="D1559" s="5" t="str">
        <f>duplicity[[#This Row],[r_fighter_id]]&amp;"/"&amp;duplicity[[#This Row],[b_fighter_id]]&amp;duplicity[[#This Row],[date]]</f>
        <v>2086/241740761</v>
      </c>
      <c r="E1559">
        <f>COUNTIF(duplicity[duplicitní texty],duplicity[[#This Row],[duplicitní texty]])</f>
        <v>1</v>
      </c>
      <c r="K1559" s="15">
        <v>3008</v>
      </c>
      <c r="N1559"/>
    </row>
    <row r="1560" spans="1:14">
      <c r="A1560">
        <v>3396</v>
      </c>
      <c r="B1560">
        <v>512</v>
      </c>
      <c r="C1560" s="3">
        <v>40769</v>
      </c>
      <c r="D1560" s="5" t="str">
        <f>duplicity[[#This Row],[r_fighter_id]]&amp;"/"&amp;duplicity[[#This Row],[b_fighter_id]]&amp;duplicity[[#This Row],[date]]</f>
        <v>3396/51240769</v>
      </c>
      <c r="E1560">
        <f>COUNTIF(duplicity[duplicitní texty],duplicity[[#This Row],[duplicitní texty]])</f>
        <v>1</v>
      </c>
      <c r="K1560" s="15">
        <v>3505</v>
      </c>
      <c r="N1560"/>
    </row>
    <row r="1561" spans="1:14">
      <c r="A1561">
        <v>247</v>
      </c>
      <c r="B1561">
        <v>3496</v>
      </c>
      <c r="C1561" s="3">
        <v>40769</v>
      </c>
      <c r="D1561" s="5" t="str">
        <f>duplicity[[#This Row],[r_fighter_id]]&amp;"/"&amp;duplicity[[#This Row],[b_fighter_id]]&amp;duplicity[[#This Row],[date]]</f>
        <v>247/349640769</v>
      </c>
      <c r="E1561">
        <f>COUNTIF(duplicity[duplicitní texty],duplicity[[#This Row],[duplicitní texty]])</f>
        <v>1</v>
      </c>
      <c r="K1561" s="15">
        <v>2463</v>
      </c>
      <c r="N1561"/>
    </row>
    <row r="1562" spans="1:14">
      <c r="A1562">
        <v>523</v>
      </c>
      <c r="B1562">
        <v>2376</v>
      </c>
      <c r="C1562" s="3">
        <v>40769</v>
      </c>
      <c r="D1562" s="5" t="str">
        <f>duplicity[[#This Row],[r_fighter_id]]&amp;"/"&amp;duplicity[[#This Row],[b_fighter_id]]&amp;duplicity[[#This Row],[date]]</f>
        <v>523/237640769</v>
      </c>
      <c r="E1562">
        <f>COUNTIF(duplicity[duplicitní texty],duplicity[[#This Row],[duplicitní texty]])</f>
        <v>1</v>
      </c>
      <c r="K1562" s="13">
        <v>342</v>
      </c>
      <c r="N1562"/>
    </row>
    <row r="1563" spans="1:14">
      <c r="A1563">
        <v>961</v>
      </c>
      <c r="B1563">
        <v>2649</v>
      </c>
      <c r="C1563" s="3">
        <v>40769</v>
      </c>
      <c r="D1563" s="5" t="str">
        <f>duplicity[[#This Row],[r_fighter_id]]&amp;"/"&amp;duplicity[[#This Row],[b_fighter_id]]&amp;duplicity[[#This Row],[date]]</f>
        <v>961/264940769</v>
      </c>
      <c r="E1563">
        <f>COUNTIF(duplicity[duplicitní texty],duplicity[[#This Row],[duplicitní texty]])</f>
        <v>1</v>
      </c>
      <c r="K1563" s="15">
        <v>2721</v>
      </c>
      <c r="N1563"/>
    </row>
    <row r="1564" spans="1:14">
      <c r="A1564">
        <v>1327</v>
      </c>
      <c r="B1564">
        <v>2331</v>
      </c>
      <c r="C1564" s="3">
        <v>40769</v>
      </c>
      <c r="D1564" s="5" t="str">
        <f>duplicity[[#This Row],[r_fighter_id]]&amp;"/"&amp;duplicity[[#This Row],[b_fighter_id]]&amp;duplicity[[#This Row],[date]]</f>
        <v>1327/233140769</v>
      </c>
      <c r="E1564">
        <f>COUNTIF(duplicity[duplicitní texty],duplicity[[#This Row],[duplicitní texty]])</f>
        <v>1</v>
      </c>
      <c r="K1564" s="13">
        <v>2105</v>
      </c>
      <c r="N1564"/>
    </row>
    <row r="1565" spans="1:14">
      <c r="A1565">
        <v>1273</v>
      </c>
      <c r="B1565">
        <v>1887</v>
      </c>
      <c r="C1565" s="3">
        <v>40769</v>
      </c>
      <c r="D1565" s="5" t="str">
        <f>duplicity[[#This Row],[r_fighter_id]]&amp;"/"&amp;duplicity[[#This Row],[b_fighter_id]]&amp;duplicity[[#This Row],[date]]</f>
        <v>1273/188740769</v>
      </c>
      <c r="E1565">
        <f>COUNTIF(duplicity[duplicitní texty],duplicity[[#This Row],[duplicitní texty]])</f>
        <v>1</v>
      </c>
      <c r="K1565" s="13">
        <v>728</v>
      </c>
      <c r="N1565"/>
    </row>
    <row r="1566" spans="1:14">
      <c r="A1566">
        <v>1348</v>
      </c>
      <c r="B1566">
        <v>435</v>
      </c>
      <c r="C1566" s="3">
        <v>40769</v>
      </c>
      <c r="D1566" s="5" t="str">
        <f>duplicity[[#This Row],[r_fighter_id]]&amp;"/"&amp;duplicity[[#This Row],[b_fighter_id]]&amp;duplicity[[#This Row],[date]]</f>
        <v>1348/43540769</v>
      </c>
      <c r="E1566">
        <f>COUNTIF(duplicity[duplicitní texty],duplicity[[#This Row],[duplicitní texty]])</f>
        <v>1</v>
      </c>
      <c r="K1566" s="15">
        <v>2220</v>
      </c>
      <c r="N1566"/>
    </row>
    <row r="1567" spans="1:14">
      <c r="A1567">
        <v>2111</v>
      </c>
      <c r="B1567">
        <v>2350</v>
      </c>
      <c r="C1567" s="3">
        <v>40769</v>
      </c>
      <c r="D1567" s="5" t="str">
        <f>duplicity[[#This Row],[r_fighter_id]]&amp;"/"&amp;duplicity[[#This Row],[b_fighter_id]]&amp;duplicity[[#This Row],[date]]</f>
        <v>2111/235040769</v>
      </c>
      <c r="E1567">
        <f>COUNTIF(duplicity[duplicitní texty],duplicity[[#This Row],[duplicitní texty]])</f>
        <v>1</v>
      </c>
      <c r="K1567" s="13">
        <v>1311</v>
      </c>
      <c r="N1567"/>
    </row>
    <row r="1568" spans="1:14">
      <c r="A1568">
        <v>2794</v>
      </c>
      <c r="B1568">
        <v>1876</v>
      </c>
      <c r="C1568" s="3">
        <v>40769</v>
      </c>
      <c r="D1568" s="5" t="str">
        <f>duplicity[[#This Row],[r_fighter_id]]&amp;"/"&amp;duplicity[[#This Row],[b_fighter_id]]&amp;duplicity[[#This Row],[date]]</f>
        <v>2794/187640769</v>
      </c>
      <c r="E1568">
        <f>COUNTIF(duplicity[duplicitní texty],duplicity[[#This Row],[duplicitní texty]])</f>
        <v>1</v>
      </c>
      <c r="K1568" s="15">
        <v>3066</v>
      </c>
      <c r="N1568"/>
    </row>
    <row r="1569" spans="1:14">
      <c r="A1569">
        <v>2113</v>
      </c>
      <c r="B1569">
        <v>1318</v>
      </c>
      <c r="C1569" s="3">
        <v>40769</v>
      </c>
      <c r="D1569" s="5" t="str">
        <f>duplicity[[#This Row],[r_fighter_id]]&amp;"/"&amp;duplicity[[#This Row],[b_fighter_id]]&amp;duplicity[[#This Row],[date]]</f>
        <v>2113/131840769</v>
      </c>
      <c r="E1569">
        <f>COUNTIF(duplicity[duplicitní texty],duplicity[[#This Row],[duplicitní texty]])</f>
        <v>1</v>
      </c>
      <c r="K1569" s="15">
        <v>2198</v>
      </c>
      <c r="N1569"/>
    </row>
    <row r="1570" spans="1:14">
      <c r="A1570">
        <v>797</v>
      </c>
      <c r="B1570">
        <v>1264</v>
      </c>
      <c r="C1570" s="3">
        <v>40769</v>
      </c>
      <c r="D1570" s="5" t="str">
        <f>duplicity[[#This Row],[r_fighter_id]]&amp;"/"&amp;duplicity[[#This Row],[b_fighter_id]]&amp;duplicity[[#This Row],[date]]</f>
        <v>797/126440769</v>
      </c>
      <c r="E1570">
        <f>COUNTIF(duplicity[duplicitní texty],duplicity[[#This Row],[duplicitní texty]])</f>
        <v>1</v>
      </c>
      <c r="K1570" s="15">
        <v>2651</v>
      </c>
      <c r="N1570"/>
    </row>
    <row r="1571" spans="1:14">
      <c r="A1571">
        <v>1954</v>
      </c>
      <c r="B1571">
        <v>3360</v>
      </c>
      <c r="C1571" s="3">
        <v>40769</v>
      </c>
      <c r="D1571" s="5" t="str">
        <f>duplicity[[#This Row],[r_fighter_id]]&amp;"/"&amp;duplicity[[#This Row],[b_fighter_id]]&amp;duplicity[[#This Row],[date]]</f>
        <v>1954/336040769</v>
      </c>
      <c r="E1571">
        <f>COUNTIF(duplicity[duplicitní texty],duplicity[[#This Row],[duplicitní texty]])</f>
        <v>1</v>
      </c>
      <c r="K1571" s="15">
        <v>1480</v>
      </c>
      <c r="N1571"/>
    </row>
    <row r="1572" spans="1:14">
      <c r="A1572">
        <v>2473</v>
      </c>
      <c r="B1572">
        <v>201</v>
      </c>
      <c r="C1572" s="3">
        <v>40782</v>
      </c>
      <c r="D1572" s="5" t="str">
        <f>duplicity[[#This Row],[r_fighter_id]]&amp;"/"&amp;duplicity[[#This Row],[b_fighter_id]]&amp;duplicity[[#This Row],[date]]</f>
        <v>2473/20140782</v>
      </c>
      <c r="E1572">
        <f>COUNTIF(duplicity[duplicitní texty],duplicity[[#This Row],[duplicitní texty]])</f>
        <v>1</v>
      </c>
      <c r="K1572" s="13">
        <v>3316</v>
      </c>
      <c r="N1572"/>
    </row>
    <row r="1573" spans="1:14">
      <c r="A1573">
        <v>45</v>
      </c>
      <c r="B1573">
        <v>128</v>
      </c>
      <c r="C1573" s="3">
        <v>40782</v>
      </c>
      <c r="D1573" s="5" t="str">
        <f>duplicity[[#This Row],[r_fighter_id]]&amp;"/"&amp;duplicity[[#This Row],[b_fighter_id]]&amp;duplicity[[#This Row],[date]]</f>
        <v>45/12840782</v>
      </c>
      <c r="E1573">
        <f>COUNTIF(duplicity[duplicitní texty],duplicity[[#This Row],[duplicitní texty]])</f>
        <v>1</v>
      </c>
      <c r="K1573" s="13">
        <v>1496</v>
      </c>
      <c r="N1573"/>
    </row>
    <row r="1574" spans="1:14">
      <c r="A1574">
        <v>155</v>
      </c>
      <c r="B1574">
        <v>854</v>
      </c>
      <c r="C1574" s="3">
        <v>40782</v>
      </c>
      <c r="D1574" s="5" t="str">
        <f>duplicity[[#This Row],[r_fighter_id]]&amp;"/"&amp;duplicity[[#This Row],[b_fighter_id]]&amp;duplicity[[#This Row],[date]]</f>
        <v>155/85440782</v>
      </c>
      <c r="E1574">
        <f>COUNTIF(duplicity[duplicitní texty],duplicity[[#This Row],[duplicitní texty]])</f>
        <v>1</v>
      </c>
      <c r="K1574" s="13">
        <v>1765</v>
      </c>
      <c r="N1574"/>
    </row>
    <row r="1575" spans="1:14">
      <c r="A1575">
        <v>2327</v>
      </c>
      <c r="B1575">
        <v>2892</v>
      </c>
      <c r="C1575" s="3">
        <v>40782</v>
      </c>
      <c r="D1575" s="5" t="str">
        <f>duplicity[[#This Row],[r_fighter_id]]&amp;"/"&amp;duplicity[[#This Row],[b_fighter_id]]&amp;duplicity[[#This Row],[date]]</f>
        <v>2327/289240782</v>
      </c>
      <c r="E1575">
        <f>COUNTIF(duplicity[duplicitní texty],duplicity[[#This Row],[duplicitní texty]])</f>
        <v>1</v>
      </c>
      <c r="K1575" s="13">
        <v>304</v>
      </c>
      <c r="N1575"/>
    </row>
    <row r="1576" spans="1:14">
      <c r="A1576">
        <v>3209</v>
      </c>
      <c r="B1576">
        <v>972</v>
      </c>
      <c r="C1576" s="3">
        <v>40782</v>
      </c>
      <c r="D1576" s="5" t="str">
        <f>duplicity[[#This Row],[r_fighter_id]]&amp;"/"&amp;duplicity[[#This Row],[b_fighter_id]]&amp;duplicity[[#This Row],[date]]</f>
        <v>3209/97240782</v>
      </c>
      <c r="E1576">
        <f>COUNTIF(duplicity[duplicitní texty],duplicity[[#This Row],[duplicitní texty]])</f>
        <v>1</v>
      </c>
      <c r="K1576" s="15">
        <v>3198</v>
      </c>
      <c r="N1576"/>
    </row>
    <row r="1577" spans="1:14">
      <c r="A1577">
        <v>2981</v>
      </c>
      <c r="B1577">
        <v>2369</v>
      </c>
      <c r="C1577" s="3">
        <v>40782</v>
      </c>
      <c r="D1577" s="5" t="str">
        <f>duplicity[[#This Row],[r_fighter_id]]&amp;"/"&amp;duplicity[[#This Row],[b_fighter_id]]&amp;duplicity[[#This Row],[date]]</f>
        <v>2981/236940782</v>
      </c>
      <c r="E1577">
        <f>COUNTIF(duplicity[duplicitní texty],duplicity[[#This Row],[duplicitní texty]])</f>
        <v>1</v>
      </c>
      <c r="K1577" s="13">
        <v>3570</v>
      </c>
      <c r="N1577"/>
    </row>
    <row r="1578" spans="1:14">
      <c r="A1578">
        <v>3241</v>
      </c>
      <c r="B1578">
        <v>2138</v>
      </c>
      <c r="C1578" s="3">
        <v>40782</v>
      </c>
      <c r="D1578" s="5" t="str">
        <f>duplicity[[#This Row],[r_fighter_id]]&amp;"/"&amp;duplicity[[#This Row],[b_fighter_id]]&amp;duplicity[[#This Row],[date]]</f>
        <v>3241/213840782</v>
      </c>
      <c r="E1578">
        <f>COUNTIF(duplicity[duplicitní texty],duplicity[[#This Row],[duplicitní texty]])</f>
        <v>1</v>
      </c>
      <c r="K1578" s="13">
        <v>260</v>
      </c>
      <c r="N1578"/>
    </row>
    <row r="1579" spans="1:14">
      <c r="A1579">
        <v>2434</v>
      </c>
      <c r="B1579">
        <v>2108</v>
      </c>
      <c r="C1579" s="3">
        <v>40782</v>
      </c>
      <c r="D1579" s="5" t="str">
        <f>duplicity[[#This Row],[r_fighter_id]]&amp;"/"&amp;duplicity[[#This Row],[b_fighter_id]]&amp;duplicity[[#This Row],[date]]</f>
        <v>2434/210840782</v>
      </c>
      <c r="E1579">
        <f>COUNTIF(duplicity[duplicitní texty],duplicity[[#This Row],[duplicitní texty]])</f>
        <v>1</v>
      </c>
      <c r="K1579" s="15">
        <v>1095</v>
      </c>
      <c r="N1579"/>
    </row>
    <row r="1580" spans="1:14">
      <c r="A1580">
        <v>2783</v>
      </c>
      <c r="B1580">
        <v>1206</v>
      </c>
      <c r="C1580" s="3">
        <v>40782</v>
      </c>
      <c r="D1580" s="5" t="str">
        <f>duplicity[[#This Row],[r_fighter_id]]&amp;"/"&amp;duplicity[[#This Row],[b_fighter_id]]&amp;duplicity[[#This Row],[date]]</f>
        <v>2783/120640782</v>
      </c>
      <c r="E1580">
        <f>COUNTIF(duplicity[duplicitní texty],duplicity[[#This Row],[duplicitní texty]])</f>
        <v>1</v>
      </c>
      <c r="K1580" s="13">
        <v>216</v>
      </c>
      <c r="N1580"/>
    </row>
    <row r="1581" spans="1:14">
      <c r="A1581">
        <v>1474</v>
      </c>
      <c r="B1581">
        <v>1868</v>
      </c>
      <c r="C1581" s="3">
        <v>40782</v>
      </c>
      <c r="D1581" s="5" t="str">
        <f>duplicity[[#This Row],[r_fighter_id]]&amp;"/"&amp;duplicity[[#This Row],[b_fighter_id]]&amp;duplicity[[#This Row],[date]]</f>
        <v>1474/186840782</v>
      </c>
      <c r="E1581">
        <f>COUNTIF(duplicity[duplicitní texty],duplicity[[#This Row],[duplicitní texty]])</f>
        <v>1</v>
      </c>
      <c r="K1581" s="13">
        <v>1350</v>
      </c>
      <c r="N1581"/>
    </row>
    <row r="1582" spans="1:14">
      <c r="A1582">
        <v>2990</v>
      </c>
      <c r="B1582">
        <v>2620</v>
      </c>
      <c r="C1582" s="3">
        <v>40782</v>
      </c>
      <c r="D1582" s="5" t="str">
        <f>duplicity[[#This Row],[r_fighter_id]]&amp;"/"&amp;duplicity[[#This Row],[b_fighter_id]]&amp;duplicity[[#This Row],[date]]</f>
        <v>2990/262040782</v>
      </c>
      <c r="E1582">
        <f>COUNTIF(duplicity[duplicitní texty],duplicity[[#This Row],[duplicitní texty]])</f>
        <v>1</v>
      </c>
      <c r="K1582" s="15">
        <v>150</v>
      </c>
      <c r="N1582"/>
    </row>
    <row r="1583" spans="1:14">
      <c r="A1583">
        <v>462</v>
      </c>
      <c r="B1583">
        <v>2288</v>
      </c>
      <c r="C1583" s="3">
        <v>40782</v>
      </c>
      <c r="D1583" s="5" t="str">
        <f>duplicity[[#This Row],[r_fighter_id]]&amp;"/"&amp;duplicity[[#This Row],[b_fighter_id]]&amp;duplicity[[#This Row],[date]]</f>
        <v>462/228840782</v>
      </c>
      <c r="E1583">
        <f>COUNTIF(duplicity[duplicitní texty],duplicity[[#This Row],[duplicitní texty]])</f>
        <v>1</v>
      </c>
      <c r="K1583" s="15">
        <v>1860</v>
      </c>
      <c r="N1583"/>
    </row>
    <row r="1584" spans="1:14">
      <c r="A1584">
        <v>839</v>
      </c>
      <c r="B1584">
        <v>190</v>
      </c>
      <c r="C1584" s="3">
        <v>40803</v>
      </c>
      <c r="D1584" s="5" t="str">
        <f>duplicity[[#This Row],[r_fighter_id]]&amp;"/"&amp;duplicity[[#This Row],[b_fighter_id]]&amp;duplicity[[#This Row],[date]]</f>
        <v>839/19040803</v>
      </c>
      <c r="E1584">
        <f>COUNTIF(duplicity[duplicitní texty],duplicity[[#This Row],[duplicitní texty]])</f>
        <v>1</v>
      </c>
      <c r="K1584" s="15">
        <v>3488</v>
      </c>
      <c r="N1584"/>
    </row>
    <row r="1585" spans="1:14">
      <c r="A1585">
        <v>366</v>
      </c>
      <c r="B1585">
        <v>1674</v>
      </c>
      <c r="C1585" s="3">
        <v>40803</v>
      </c>
      <c r="D1585" s="5" t="str">
        <f>duplicity[[#This Row],[r_fighter_id]]&amp;"/"&amp;duplicity[[#This Row],[b_fighter_id]]&amp;duplicity[[#This Row],[date]]</f>
        <v>366/167440803</v>
      </c>
      <c r="E1585">
        <f>COUNTIF(duplicity[duplicitní texty],duplicity[[#This Row],[duplicitní texty]])</f>
        <v>1</v>
      </c>
      <c r="K1585" s="13">
        <v>2620</v>
      </c>
      <c r="N1585"/>
    </row>
    <row r="1586" spans="1:14">
      <c r="A1586">
        <v>2957</v>
      </c>
      <c r="B1586">
        <v>871</v>
      </c>
      <c r="C1586" s="3">
        <v>40803</v>
      </c>
      <c r="D1586" s="5" t="str">
        <f>duplicity[[#This Row],[r_fighter_id]]&amp;"/"&amp;duplicity[[#This Row],[b_fighter_id]]&amp;duplicity[[#This Row],[date]]</f>
        <v>2957/87140803</v>
      </c>
      <c r="E1586">
        <f>COUNTIF(duplicity[duplicitní texty],duplicity[[#This Row],[duplicitní texty]])</f>
        <v>1</v>
      </c>
      <c r="K1586" s="15">
        <v>2879</v>
      </c>
      <c r="N1586"/>
    </row>
    <row r="1587" spans="1:14">
      <c r="A1587">
        <v>2494</v>
      </c>
      <c r="B1587">
        <v>1880</v>
      </c>
      <c r="C1587" s="3">
        <v>40803</v>
      </c>
      <c r="D1587" s="5" t="str">
        <f>duplicity[[#This Row],[r_fighter_id]]&amp;"/"&amp;duplicity[[#This Row],[b_fighter_id]]&amp;duplicity[[#This Row],[date]]</f>
        <v>2494/188040803</v>
      </c>
      <c r="E1587">
        <f>COUNTIF(duplicity[duplicitní texty],duplicity[[#This Row],[duplicitní texty]])</f>
        <v>1</v>
      </c>
      <c r="K1587" s="15">
        <v>2663</v>
      </c>
      <c r="N1587"/>
    </row>
    <row r="1588" spans="1:14">
      <c r="A1588">
        <v>2038</v>
      </c>
      <c r="B1588">
        <v>3538</v>
      </c>
      <c r="C1588" s="3">
        <v>40803</v>
      </c>
      <c r="D1588" s="5" t="str">
        <f>duplicity[[#This Row],[r_fighter_id]]&amp;"/"&amp;duplicity[[#This Row],[b_fighter_id]]&amp;duplicity[[#This Row],[date]]</f>
        <v>2038/353840803</v>
      </c>
      <c r="E1588">
        <f>COUNTIF(duplicity[duplicitní texty],duplicity[[#This Row],[duplicitní texty]])</f>
        <v>1</v>
      </c>
      <c r="K1588" s="15">
        <v>524</v>
      </c>
      <c r="N1588"/>
    </row>
    <row r="1589" spans="1:14">
      <c r="A1589">
        <v>241</v>
      </c>
      <c r="B1589">
        <v>1890</v>
      </c>
      <c r="C1589" s="3">
        <v>40803</v>
      </c>
      <c r="D1589" s="5" t="str">
        <f>duplicity[[#This Row],[r_fighter_id]]&amp;"/"&amp;duplicity[[#This Row],[b_fighter_id]]&amp;duplicity[[#This Row],[date]]</f>
        <v>241/189040803</v>
      </c>
      <c r="E1589">
        <f>COUNTIF(duplicity[duplicitní texty],duplicity[[#This Row],[duplicitní texty]])</f>
        <v>1</v>
      </c>
      <c r="K1589" s="15">
        <v>448</v>
      </c>
      <c r="N1589"/>
    </row>
    <row r="1590" spans="1:14">
      <c r="A1590">
        <v>3405</v>
      </c>
      <c r="B1590">
        <v>3153</v>
      </c>
      <c r="C1590" s="3">
        <v>40803</v>
      </c>
      <c r="D1590" s="5" t="str">
        <f>duplicity[[#This Row],[r_fighter_id]]&amp;"/"&amp;duplicity[[#This Row],[b_fighter_id]]&amp;duplicity[[#This Row],[date]]</f>
        <v>3405/315340803</v>
      </c>
      <c r="E1590">
        <f>COUNTIF(duplicity[duplicitní texty],duplicity[[#This Row],[duplicitní texty]])</f>
        <v>1</v>
      </c>
      <c r="K1590" s="13">
        <v>2656</v>
      </c>
      <c r="N1590"/>
    </row>
    <row r="1591" spans="1:14">
      <c r="A1591">
        <v>1287</v>
      </c>
      <c r="B1591">
        <v>180</v>
      </c>
      <c r="C1591" s="3">
        <v>40803</v>
      </c>
      <c r="D1591" s="5" t="str">
        <f>duplicity[[#This Row],[r_fighter_id]]&amp;"/"&amp;duplicity[[#This Row],[b_fighter_id]]&amp;duplicity[[#This Row],[date]]</f>
        <v>1287/18040803</v>
      </c>
      <c r="E1591">
        <f>COUNTIF(duplicity[duplicitní texty],duplicity[[#This Row],[duplicitní texty]])</f>
        <v>1</v>
      </c>
      <c r="K1591" s="15">
        <v>1564</v>
      </c>
      <c r="N1591"/>
    </row>
    <row r="1592" spans="1:14">
      <c r="A1592">
        <v>3134</v>
      </c>
      <c r="B1592">
        <v>3409</v>
      </c>
      <c r="C1592" s="3">
        <v>40803</v>
      </c>
      <c r="D1592" s="5" t="str">
        <f>duplicity[[#This Row],[r_fighter_id]]&amp;"/"&amp;duplicity[[#This Row],[b_fighter_id]]&amp;duplicity[[#This Row],[date]]</f>
        <v>3134/340940803</v>
      </c>
      <c r="E1592">
        <f>COUNTIF(duplicity[duplicitní texty],duplicity[[#This Row],[duplicitní texty]])</f>
        <v>1</v>
      </c>
      <c r="K1592" s="15">
        <v>3417</v>
      </c>
      <c r="N1592"/>
    </row>
    <row r="1593" spans="1:14">
      <c r="A1593">
        <v>862</v>
      </c>
      <c r="B1593">
        <v>1860</v>
      </c>
      <c r="C1593" s="3">
        <v>40803</v>
      </c>
      <c r="D1593" s="5" t="str">
        <f>duplicity[[#This Row],[r_fighter_id]]&amp;"/"&amp;duplicity[[#This Row],[b_fighter_id]]&amp;duplicity[[#This Row],[date]]</f>
        <v>862/186040803</v>
      </c>
      <c r="E1593">
        <f>COUNTIF(duplicity[duplicitní texty],duplicity[[#This Row],[duplicitní texty]])</f>
        <v>1</v>
      </c>
      <c r="K1593" s="15">
        <v>212</v>
      </c>
      <c r="N1593"/>
    </row>
    <row r="1594" spans="1:14">
      <c r="A1594">
        <v>2677</v>
      </c>
      <c r="B1594">
        <v>254</v>
      </c>
      <c r="C1594" s="3">
        <v>40803</v>
      </c>
      <c r="D1594" s="5" t="str">
        <f>duplicity[[#This Row],[r_fighter_id]]&amp;"/"&amp;duplicity[[#This Row],[b_fighter_id]]&amp;duplicity[[#This Row],[date]]</f>
        <v>2677/25440803</v>
      </c>
      <c r="E1594">
        <f>COUNTIF(duplicity[duplicitní texty],duplicity[[#This Row],[duplicitní texty]])</f>
        <v>1</v>
      </c>
      <c r="K1594" s="13">
        <v>3238</v>
      </c>
      <c r="N1594"/>
    </row>
    <row r="1595" spans="1:14">
      <c r="A1595">
        <v>2050</v>
      </c>
      <c r="B1595">
        <v>2720</v>
      </c>
      <c r="C1595" s="3">
        <v>40803</v>
      </c>
      <c r="D1595" s="5" t="str">
        <f>duplicity[[#This Row],[r_fighter_id]]&amp;"/"&amp;duplicity[[#This Row],[b_fighter_id]]&amp;duplicity[[#This Row],[date]]</f>
        <v>2050/272040803</v>
      </c>
      <c r="E1595">
        <f>COUNTIF(duplicity[duplicitní texty],duplicity[[#This Row],[duplicitní texty]])</f>
        <v>1</v>
      </c>
      <c r="K1595" s="13">
        <v>1885</v>
      </c>
      <c r="N1595"/>
    </row>
    <row r="1596" spans="1:14">
      <c r="A1596">
        <v>948</v>
      </c>
      <c r="B1596">
        <v>2680</v>
      </c>
      <c r="C1596" s="3">
        <v>40810</v>
      </c>
      <c r="D1596" s="5" t="str">
        <f>duplicity[[#This Row],[r_fighter_id]]&amp;"/"&amp;duplicity[[#This Row],[b_fighter_id]]&amp;duplicity[[#This Row],[date]]</f>
        <v>948/268040810</v>
      </c>
      <c r="E1596">
        <f>COUNTIF(duplicity[duplicitní texty],duplicity[[#This Row],[duplicitní texty]])</f>
        <v>1</v>
      </c>
      <c r="K1596" s="13">
        <v>1088</v>
      </c>
      <c r="N1596"/>
    </row>
    <row r="1597" spans="1:14">
      <c r="A1597">
        <v>770</v>
      </c>
      <c r="B1597">
        <v>1139</v>
      </c>
      <c r="C1597" s="3">
        <v>40810</v>
      </c>
      <c r="D1597" s="5" t="str">
        <f>duplicity[[#This Row],[r_fighter_id]]&amp;"/"&amp;duplicity[[#This Row],[b_fighter_id]]&amp;duplicity[[#This Row],[date]]</f>
        <v>770/113940810</v>
      </c>
      <c r="E1597">
        <f>COUNTIF(duplicity[duplicitní texty],duplicity[[#This Row],[duplicitní texty]])</f>
        <v>1</v>
      </c>
      <c r="K1597" s="15">
        <v>2832</v>
      </c>
      <c r="N1597"/>
    </row>
    <row r="1598" spans="1:14">
      <c r="A1598">
        <v>382</v>
      </c>
      <c r="B1598">
        <v>369</v>
      </c>
      <c r="C1598" s="3">
        <v>40810</v>
      </c>
      <c r="D1598" s="5" t="str">
        <f>duplicity[[#This Row],[r_fighter_id]]&amp;"/"&amp;duplicity[[#This Row],[b_fighter_id]]&amp;duplicity[[#This Row],[date]]</f>
        <v>382/36940810</v>
      </c>
      <c r="E1598">
        <f>COUNTIF(duplicity[duplicitní texty],duplicity[[#This Row],[duplicitní texty]])</f>
        <v>1</v>
      </c>
      <c r="K1598" s="13">
        <v>2810</v>
      </c>
      <c r="N1598"/>
    </row>
    <row r="1599" spans="1:14">
      <c r="A1599">
        <v>1419</v>
      </c>
      <c r="B1599">
        <v>1690</v>
      </c>
      <c r="C1599" s="3">
        <v>40810</v>
      </c>
      <c r="D1599" s="5" t="str">
        <f>duplicity[[#This Row],[r_fighter_id]]&amp;"/"&amp;duplicity[[#This Row],[b_fighter_id]]&amp;duplicity[[#This Row],[date]]</f>
        <v>1419/169040810</v>
      </c>
      <c r="E1599">
        <f>COUNTIF(duplicity[duplicitní texty],duplicity[[#This Row],[duplicitní texty]])</f>
        <v>1</v>
      </c>
      <c r="K1599" s="15">
        <v>1171</v>
      </c>
      <c r="N1599"/>
    </row>
    <row r="1600" spans="1:14">
      <c r="A1600">
        <v>2150</v>
      </c>
      <c r="B1600">
        <v>904</v>
      </c>
      <c r="C1600" s="3">
        <v>40810</v>
      </c>
      <c r="D1600" s="5" t="str">
        <f>duplicity[[#This Row],[r_fighter_id]]&amp;"/"&amp;duplicity[[#This Row],[b_fighter_id]]&amp;duplicity[[#This Row],[date]]</f>
        <v>2150/90440810</v>
      </c>
      <c r="E1600">
        <f>COUNTIF(duplicity[duplicitní texty],duplicity[[#This Row],[duplicitní texty]])</f>
        <v>1</v>
      </c>
      <c r="K1600" s="15">
        <v>2552</v>
      </c>
      <c r="N1600"/>
    </row>
    <row r="1601" spans="1:14">
      <c r="A1601">
        <v>2683</v>
      </c>
      <c r="B1601">
        <v>306</v>
      </c>
      <c r="C1601" s="3">
        <v>40810</v>
      </c>
      <c r="D1601" s="5" t="str">
        <f>duplicity[[#This Row],[r_fighter_id]]&amp;"/"&amp;duplicity[[#This Row],[b_fighter_id]]&amp;duplicity[[#This Row],[date]]</f>
        <v>2683/30640810</v>
      </c>
      <c r="E1601">
        <f>COUNTIF(duplicity[duplicitní texty],duplicity[[#This Row],[duplicitní texty]])</f>
        <v>1</v>
      </c>
      <c r="K1601" s="15">
        <v>2365</v>
      </c>
      <c r="N1601"/>
    </row>
    <row r="1602" spans="1:14">
      <c r="A1602">
        <v>2769</v>
      </c>
      <c r="B1602">
        <v>1427</v>
      </c>
      <c r="C1602" s="3">
        <v>40810</v>
      </c>
      <c r="D1602" s="5" t="str">
        <f>duplicity[[#This Row],[r_fighter_id]]&amp;"/"&amp;duplicity[[#This Row],[b_fighter_id]]&amp;duplicity[[#This Row],[date]]</f>
        <v>2769/142740810</v>
      </c>
      <c r="E1602">
        <f>COUNTIF(duplicity[duplicitní texty],duplicity[[#This Row],[duplicitní texty]])</f>
        <v>1</v>
      </c>
      <c r="K1602" s="13">
        <v>1477</v>
      </c>
      <c r="N1602"/>
    </row>
    <row r="1603" spans="1:14">
      <c r="A1603">
        <v>154</v>
      </c>
      <c r="B1603">
        <v>3524</v>
      </c>
      <c r="C1603" s="3">
        <v>40810</v>
      </c>
      <c r="D1603" s="5" t="str">
        <f>duplicity[[#This Row],[r_fighter_id]]&amp;"/"&amp;duplicity[[#This Row],[b_fighter_id]]&amp;duplicity[[#This Row],[date]]</f>
        <v>154/352440810</v>
      </c>
      <c r="E1603">
        <f>COUNTIF(duplicity[duplicitní texty],duplicity[[#This Row],[duplicitní texty]])</f>
        <v>1</v>
      </c>
      <c r="K1603" s="13">
        <v>17</v>
      </c>
      <c r="N1603"/>
    </row>
    <row r="1604" spans="1:14">
      <c r="A1604">
        <v>3219</v>
      </c>
      <c r="B1604">
        <v>2749</v>
      </c>
      <c r="C1604" s="3">
        <v>40810</v>
      </c>
      <c r="D1604" s="5" t="str">
        <f>duplicity[[#This Row],[r_fighter_id]]&amp;"/"&amp;duplicity[[#This Row],[b_fighter_id]]&amp;duplicity[[#This Row],[date]]</f>
        <v>3219/274940810</v>
      </c>
      <c r="E1604">
        <f>COUNTIF(duplicity[duplicitní texty],duplicity[[#This Row],[duplicitní texty]])</f>
        <v>1</v>
      </c>
      <c r="K1604" s="13">
        <v>1109</v>
      </c>
      <c r="N1604"/>
    </row>
    <row r="1605" spans="1:14">
      <c r="A1605">
        <v>659</v>
      </c>
      <c r="B1605">
        <v>1527</v>
      </c>
      <c r="C1605" s="3">
        <v>40817</v>
      </c>
      <c r="D1605" s="5" t="str">
        <f>duplicity[[#This Row],[r_fighter_id]]&amp;"/"&amp;duplicity[[#This Row],[b_fighter_id]]&amp;duplicity[[#This Row],[date]]</f>
        <v>659/152740817</v>
      </c>
      <c r="E1605">
        <f>COUNTIF(duplicity[duplicitní texty],duplicity[[#This Row],[duplicitní texty]])</f>
        <v>1</v>
      </c>
      <c r="K1605" s="15">
        <v>1510</v>
      </c>
      <c r="N1605"/>
    </row>
    <row r="1606" spans="1:14">
      <c r="A1606">
        <v>1533</v>
      </c>
      <c r="B1606">
        <v>354</v>
      </c>
      <c r="C1606" s="3">
        <v>40817</v>
      </c>
      <c r="D1606" s="5" t="str">
        <f>duplicity[[#This Row],[r_fighter_id]]&amp;"/"&amp;duplicity[[#This Row],[b_fighter_id]]&amp;duplicity[[#This Row],[date]]</f>
        <v>1533/35440817</v>
      </c>
      <c r="E1606">
        <f>COUNTIF(duplicity[duplicitní texty],duplicity[[#This Row],[duplicitní texty]])</f>
        <v>1</v>
      </c>
      <c r="K1606" s="15">
        <v>2324</v>
      </c>
      <c r="N1606"/>
    </row>
    <row r="1607" spans="1:14">
      <c r="A1607">
        <v>2290</v>
      </c>
      <c r="B1607">
        <v>3502</v>
      </c>
      <c r="C1607" s="3">
        <v>40817</v>
      </c>
      <c r="D1607" s="5" t="str">
        <f>duplicity[[#This Row],[r_fighter_id]]&amp;"/"&amp;duplicity[[#This Row],[b_fighter_id]]&amp;duplicity[[#This Row],[date]]</f>
        <v>2290/350240817</v>
      </c>
      <c r="E1607">
        <f>COUNTIF(duplicity[duplicitní texty],duplicity[[#This Row],[duplicitní texty]])</f>
        <v>1</v>
      </c>
      <c r="K1607" s="15">
        <v>3573</v>
      </c>
      <c r="N1607"/>
    </row>
    <row r="1608" spans="1:14">
      <c r="A1608">
        <v>1528</v>
      </c>
      <c r="B1608">
        <v>2877</v>
      </c>
      <c r="C1608" s="3">
        <v>40817</v>
      </c>
      <c r="D1608" s="5" t="str">
        <f>duplicity[[#This Row],[r_fighter_id]]&amp;"/"&amp;duplicity[[#This Row],[b_fighter_id]]&amp;duplicity[[#This Row],[date]]</f>
        <v>1528/287740817</v>
      </c>
      <c r="E1608">
        <f>COUNTIF(duplicity[duplicitní texty],duplicity[[#This Row],[duplicitní texty]])</f>
        <v>1</v>
      </c>
      <c r="K1608" s="15">
        <v>1053</v>
      </c>
      <c r="N1608"/>
    </row>
    <row r="1609" spans="1:14">
      <c r="A1609">
        <v>3495</v>
      </c>
      <c r="B1609">
        <v>697</v>
      </c>
      <c r="C1609" s="3">
        <v>40817</v>
      </c>
      <c r="D1609" s="5" t="str">
        <f>duplicity[[#This Row],[r_fighter_id]]&amp;"/"&amp;duplicity[[#This Row],[b_fighter_id]]&amp;duplicity[[#This Row],[date]]</f>
        <v>3495/69740817</v>
      </c>
      <c r="E1609">
        <f>COUNTIF(duplicity[duplicitní texty],duplicity[[#This Row],[duplicitní texty]])</f>
        <v>1</v>
      </c>
      <c r="K1609" s="13">
        <v>3190</v>
      </c>
      <c r="N1609"/>
    </row>
    <row r="1610" spans="1:14">
      <c r="A1610">
        <v>222</v>
      </c>
      <c r="B1610">
        <v>3152</v>
      </c>
      <c r="C1610" s="3">
        <v>40817</v>
      </c>
      <c r="D1610" s="5" t="str">
        <f>duplicity[[#This Row],[r_fighter_id]]&amp;"/"&amp;duplicity[[#This Row],[b_fighter_id]]&amp;duplicity[[#This Row],[date]]</f>
        <v>222/315240817</v>
      </c>
      <c r="E1610">
        <f>COUNTIF(duplicity[duplicitní texty],duplicity[[#This Row],[duplicitní texty]])</f>
        <v>1</v>
      </c>
      <c r="K1610" s="13">
        <v>1515</v>
      </c>
      <c r="N1610"/>
    </row>
    <row r="1611" spans="1:14">
      <c r="A1611">
        <v>847</v>
      </c>
      <c r="B1611">
        <v>297</v>
      </c>
      <c r="C1611" s="3">
        <v>40817</v>
      </c>
      <c r="D1611" s="5" t="str">
        <f>duplicity[[#This Row],[r_fighter_id]]&amp;"/"&amp;duplicity[[#This Row],[b_fighter_id]]&amp;duplicity[[#This Row],[date]]</f>
        <v>847/29740817</v>
      </c>
      <c r="E1611">
        <f>COUNTIF(duplicity[duplicitní texty],duplicity[[#This Row],[duplicitní texty]])</f>
        <v>1</v>
      </c>
      <c r="K1611" s="15">
        <v>2935</v>
      </c>
      <c r="N1611"/>
    </row>
    <row r="1612" spans="1:14">
      <c r="A1612">
        <v>864</v>
      </c>
      <c r="B1612">
        <v>2375</v>
      </c>
      <c r="C1612" s="3">
        <v>40817</v>
      </c>
      <c r="D1612" s="5" t="str">
        <f>duplicity[[#This Row],[r_fighter_id]]&amp;"/"&amp;duplicity[[#This Row],[b_fighter_id]]&amp;duplicity[[#This Row],[date]]</f>
        <v>864/237540817</v>
      </c>
      <c r="E1612">
        <f>COUNTIF(duplicity[duplicitní texty],duplicity[[#This Row],[duplicitní texty]])</f>
        <v>1</v>
      </c>
      <c r="K1612" s="13">
        <v>2646</v>
      </c>
      <c r="N1612"/>
    </row>
    <row r="1613" spans="1:14">
      <c r="A1613">
        <v>2745</v>
      </c>
      <c r="B1613">
        <v>1190</v>
      </c>
      <c r="C1613" s="3">
        <v>40817</v>
      </c>
      <c r="D1613" s="5" t="str">
        <f>duplicity[[#This Row],[r_fighter_id]]&amp;"/"&amp;duplicity[[#This Row],[b_fighter_id]]&amp;duplicity[[#This Row],[date]]</f>
        <v>2745/119040817</v>
      </c>
      <c r="E1613">
        <f>COUNTIF(duplicity[duplicitní texty],duplicity[[#This Row],[duplicitní texty]])</f>
        <v>1</v>
      </c>
      <c r="K1613" s="15">
        <v>190</v>
      </c>
      <c r="N1613"/>
    </row>
    <row r="1614" spans="1:14">
      <c r="A1614">
        <v>3443</v>
      </c>
      <c r="B1614">
        <v>2840</v>
      </c>
      <c r="C1614" s="3">
        <v>40817</v>
      </c>
      <c r="D1614" s="5" t="str">
        <f>duplicity[[#This Row],[r_fighter_id]]&amp;"/"&amp;duplicity[[#This Row],[b_fighter_id]]&amp;duplicity[[#This Row],[date]]</f>
        <v>3443/284040817</v>
      </c>
      <c r="E1614">
        <f>COUNTIF(duplicity[duplicitní texty],duplicity[[#This Row],[duplicitní texty]])</f>
        <v>1</v>
      </c>
      <c r="K1614" s="15">
        <v>2316</v>
      </c>
      <c r="N1614"/>
    </row>
    <row r="1615" spans="1:14">
      <c r="A1615">
        <v>2520</v>
      </c>
      <c r="B1615">
        <v>3120</v>
      </c>
      <c r="C1615" s="3">
        <v>40824</v>
      </c>
      <c r="D1615" s="5" t="str">
        <f>duplicity[[#This Row],[r_fighter_id]]&amp;"/"&amp;duplicity[[#This Row],[b_fighter_id]]&amp;duplicity[[#This Row],[date]]</f>
        <v>2520/312040824</v>
      </c>
      <c r="E1615">
        <f>COUNTIF(duplicity[duplicitní texty],duplicity[[#This Row],[duplicitní texty]])</f>
        <v>1</v>
      </c>
      <c r="K1615" s="15">
        <v>346</v>
      </c>
      <c r="N1615"/>
    </row>
    <row r="1616" spans="1:14">
      <c r="A1616">
        <v>1928</v>
      </c>
      <c r="B1616">
        <v>2852</v>
      </c>
      <c r="C1616" s="3">
        <v>40824</v>
      </c>
      <c r="D1616" s="5" t="str">
        <f>duplicity[[#This Row],[r_fighter_id]]&amp;"/"&amp;duplicity[[#This Row],[b_fighter_id]]&amp;duplicity[[#This Row],[date]]</f>
        <v>1928/285240824</v>
      </c>
      <c r="E1616">
        <f>COUNTIF(duplicity[duplicitní texty],duplicity[[#This Row],[duplicitní texty]])</f>
        <v>1</v>
      </c>
      <c r="K1616" s="15">
        <v>2573</v>
      </c>
      <c r="N1616"/>
    </row>
    <row r="1617" spans="1:14">
      <c r="A1617">
        <v>50</v>
      </c>
      <c r="B1617">
        <v>986</v>
      </c>
      <c r="C1617" s="3">
        <v>40824</v>
      </c>
      <c r="D1617" s="5" t="str">
        <f>duplicity[[#This Row],[r_fighter_id]]&amp;"/"&amp;duplicity[[#This Row],[b_fighter_id]]&amp;duplicity[[#This Row],[date]]</f>
        <v>50/98640824</v>
      </c>
      <c r="E1617">
        <f>COUNTIF(duplicity[duplicitní texty],duplicity[[#This Row],[duplicitní texty]])</f>
        <v>1</v>
      </c>
      <c r="K1617" s="13">
        <v>2747</v>
      </c>
      <c r="N1617"/>
    </row>
    <row r="1618" spans="1:14">
      <c r="A1618">
        <v>3056</v>
      </c>
      <c r="B1618">
        <v>3103</v>
      </c>
      <c r="C1618" s="3">
        <v>40824</v>
      </c>
      <c r="D1618" s="5" t="str">
        <f>duplicity[[#This Row],[r_fighter_id]]&amp;"/"&amp;duplicity[[#This Row],[b_fighter_id]]&amp;duplicity[[#This Row],[date]]</f>
        <v>3056/310340824</v>
      </c>
      <c r="E1618">
        <f>COUNTIF(duplicity[duplicitní texty],duplicity[[#This Row],[duplicitní texty]])</f>
        <v>1</v>
      </c>
      <c r="K1618" s="15">
        <v>1352</v>
      </c>
      <c r="N1618"/>
    </row>
    <row r="1619" spans="1:14">
      <c r="A1619">
        <v>856</v>
      </c>
      <c r="B1619">
        <v>2016</v>
      </c>
      <c r="C1619" s="3">
        <v>40824</v>
      </c>
      <c r="D1619" s="5" t="str">
        <f>duplicity[[#This Row],[r_fighter_id]]&amp;"/"&amp;duplicity[[#This Row],[b_fighter_id]]&amp;duplicity[[#This Row],[date]]</f>
        <v>856/201640824</v>
      </c>
      <c r="E1619">
        <f>COUNTIF(duplicity[duplicitní texty],duplicity[[#This Row],[duplicitní texty]])</f>
        <v>1</v>
      </c>
      <c r="K1619" s="13">
        <v>1676</v>
      </c>
      <c r="N1619"/>
    </row>
    <row r="1620" spans="1:14">
      <c r="A1620">
        <v>244</v>
      </c>
      <c r="B1620">
        <v>2121</v>
      </c>
      <c r="C1620" s="3">
        <v>40824</v>
      </c>
      <c r="D1620" s="5" t="str">
        <f>duplicity[[#This Row],[r_fighter_id]]&amp;"/"&amp;duplicity[[#This Row],[b_fighter_id]]&amp;duplicity[[#This Row],[date]]</f>
        <v>244/212140824</v>
      </c>
      <c r="E1620">
        <f>COUNTIF(duplicity[duplicitní texty],duplicity[[#This Row],[duplicitní texty]])</f>
        <v>1</v>
      </c>
      <c r="K1620" s="15">
        <v>2605</v>
      </c>
      <c r="N1620"/>
    </row>
    <row r="1621" spans="1:14">
      <c r="A1621">
        <v>3004</v>
      </c>
      <c r="B1621">
        <v>2891</v>
      </c>
      <c r="C1621" s="3">
        <v>40824</v>
      </c>
      <c r="D1621" s="5" t="str">
        <f>duplicity[[#This Row],[r_fighter_id]]&amp;"/"&amp;duplicity[[#This Row],[b_fighter_id]]&amp;duplicity[[#This Row],[date]]</f>
        <v>3004/289140824</v>
      </c>
      <c r="E1621">
        <f>COUNTIF(duplicity[duplicitní texty],duplicity[[#This Row],[duplicitní texty]])</f>
        <v>1</v>
      </c>
      <c r="K1621" s="15">
        <v>2936</v>
      </c>
      <c r="N1621"/>
    </row>
    <row r="1622" spans="1:14">
      <c r="A1622">
        <v>1227</v>
      </c>
      <c r="B1622">
        <v>1753</v>
      </c>
      <c r="C1622" s="3">
        <v>40824</v>
      </c>
      <c r="D1622" s="5" t="str">
        <f>duplicity[[#This Row],[r_fighter_id]]&amp;"/"&amp;duplicity[[#This Row],[b_fighter_id]]&amp;duplicity[[#This Row],[date]]</f>
        <v>1227/175340824</v>
      </c>
      <c r="E1622">
        <f>COUNTIF(duplicity[duplicitní texty],duplicity[[#This Row],[duplicitní texty]])</f>
        <v>1</v>
      </c>
      <c r="K1622" s="13">
        <v>254</v>
      </c>
      <c r="N1622"/>
    </row>
    <row r="1623" spans="1:14">
      <c r="A1623">
        <v>3592</v>
      </c>
      <c r="B1623">
        <v>872</v>
      </c>
      <c r="C1623" s="3">
        <v>40824</v>
      </c>
      <c r="D1623" s="5" t="str">
        <f>duplicity[[#This Row],[r_fighter_id]]&amp;"/"&amp;duplicity[[#This Row],[b_fighter_id]]&amp;duplicity[[#This Row],[date]]</f>
        <v>3592/87240824</v>
      </c>
      <c r="E1623">
        <f>COUNTIF(duplicity[duplicitní texty],duplicity[[#This Row],[duplicitní texty]])</f>
        <v>1</v>
      </c>
      <c r="K1623" s="15">
        <v>935</v>
      </c>
      <c r="N1623"/>
    </row>
    <row r="1624" spans="1:14">
      <c r="A1624">
        <v>1069</v>
      </c>
      <c r="B1624">
        <v>2527</v>
      </c>
      <c r="C1624" s="3">
        <v>40824</v>
      </c>
      <c r="D1624" s="5" t="str">
        <f>duplicity[[#This Row],[r_fighter_id]]&amp;"/"&amp;duplicity[[#This Row],[b_fighter_id]]&amp;duplicity[[#This Row],[date]]</f>
        <v>1069/252740824</v>
      </c>
      <c r="E1624">
        <f>COUNTIF(duplicity[duplicitní texty],duplicity[[#This Row],[duplicitní texty]])</f>
        <v>1</v>
      </c>
      <c r="K1624" s="15">
        <v>2092</v>
      </c>
      <c r="N1624"/>
    </row>
    <row r="1625" spans="1:14">
      <c r="A1625">
        <v>468</v>
      </c>
      <c r="B1625">
        <v>1991</v>
      </c>
      <c r="C1625" s="3">
        <v>40824</v>
      </c>
      <c r="D1625" s="5" t="str">
        <f>duplicity[[#This Row],[r_fighter_id]]&amp;"/"&amp;duplicity[[#This Row],[b_fighter_id]]&amp;duplicity[[#This Row],[date]]</f>
        <v>468/199140824</v>
      </c>
      <c r="E1625">
        <f>COUNTIF(duplicity[duplicitní texty],duplicity[[#This Row],[duplicitní texty]])</f>
        <v>1</v>
      </c>
      <c r="K1625" s="15">
        <v>599</v>
      </c>
      <c r="N1625"/>
    </row>
    <row r="1626" spans="1:14">
      <c r="A1626">
        <v>3018</v>
      </c>
      <c r="B1626">
        <v>523</v>
      </c>
      <c r="C1626" s="3">
        <v>40845</v>
      </c>
      <c r="D1626" s="5" t="str">
        <f>duplicity[[#This Row],[r_fighter_id]]&amp;"/"&amp;duplicity[[#This Row],[b_fighter_id]]&amp;duplicity[[#This Row],[date]]</f>
        <v>3018/52340845</v>
      </c>
      <c r="E1626">
        <f>COUNTIF(duplicity[duplicitní texty],duplicity[[#This Row],[duplicitní texty]])</f>
        <v>1</v>
      </c>
      <c r="K1626" s="15">
        <v>1805</v>
      </c>
      <c r="N1626"/>
    </row>
    <row r="1627" spans="1:14">
      <c r="A1627">
        <v>1485</v>
      </c>
      <c r="B1627">
        <v>3108</v>
      </c>
      <c r="C1627" s="3">
        <v>40845</v>
      </c>
      <c r="D1627" s="5" t="str">
        <f>duplicity[[#This Row],[r_fighter_id]]&amp;"/"&amp;duplicity[[#This Row],[b_fighter_id]]&amp;duplicity[[#This Row],[date]]</f>
        <v>1485/310840845</v>
      </c>
      <c r="E1627">
        <f>COUNTIF(duplicity[duplicitní texty],duplicity[[#This Row],[duplicitní texty]])</f>
        <v>1</v>
      </c>
      <c r="K1627" s="13">
        <v>1151</v>
      </c>
      <c r="N1627"/>
    </row>
    <row r="1628" spans="1:14">
      <c r="A1628">
        <v>968</v>
      </c>
      <c r="B1628">
        <v>2294</v>
      </c>
      <c r="C1628" s="3">
        <v>40845</v>
      </c>
      <c r="D1628" s="5" t="str">
        <f>duplicity[[#This Row],[r_fighter_id]]&amp;"/"&amp;duplicity[[#This Row],[b_fighter_id]]&amp;duplicity[[#This Row],[date]]</f>
        <v>968/229440845</v>
      </c>
      <c r="E1628">
        <f>COUNTIF(duplicity[duplicitní texty],duplicity[[#This Row],[duplicitní texty]])</f>
        <v>1</v>
      </c>
      <c r="K1628" s="15">
        <v>353</v>
      </c>
      <c r="N1628"/>
    </row>
    <row r="1629" spans="1:14">
      <c r="A1629">
        <v>3364</v>
      </c>
      <c r="B1629">
        <v>1965</v>
      </c>
      <c r="C1629" s="3">
        <v>40845</v>
      </c>
      <c r="D1629" s="5" t="str">
        <f>duplicity[[#This Row],[r_fighter_id]]&amp;"/"&amp;duplicity[[#This Row],[b_fighter_id]]&amp;duplicity[[#This Row],[date]]</f>
        <v>3364/196540845</v>
      </c>
      <c r="E1629">
        <f>COUNTIF(duplicity[duplicitní texty],duplicity[[#This Row],[duplicitní texty]])</f>
        <v>1</v>
      </c>
      <c r="K1629" s="13">
        <v>1820</v>
      </c>
      <c r="N1629"/>
    </row>
    <row r="1630" spans="1:14">
      <c r="A1630">
        <v>1359</v>
      </c>
      <c r="B1630">
        <v>2756</v>
      </c>
      <c r="C1630" s="3">
        <v>40845</v>
      </c>
      <c r="D1630" s="5" t="str">
        <f>duplicity[[#This Row],[r_fighter_id]]&amp;"/"&amp;duplicity[[#This Row],[b_fighter_id]]&amp;duplicity[[#This Row],[date]]</f>
        <v>1359/275640845</v>
      </c>
      <c r="E1630">
        <f>COUNTIF(duplicity[duplicitní texty],duplicity[[#This Row],[duplicitní texty]])</f>
        <v>1</v>
      </c>
      <c r="K1630" s="13">
        <v>2609</v>
      </c>
      <c r="N1630"/>
    </row>
    <row r="1631" spans="1:14">
      <c r="A1631">
        <v>1682</v>
      </c>
      <c r="B1631">
        <v>2145</v>
      </c>
      <c r="C1631" s="3">
        <v>40845</v>
      </c>
      <c r="D1631" s="5" t="str">
        <f>duplicity[[#This Row],[r_fighter_id]]&amp;"/"&amp;duplicity[[#This Row],[b_fighter_id]]&amp;duplicity[[#This Row],[date]]</f>
        <v>1682/214540845</v>
      </c>
      <c r="E1631">
        <f>COUNTIF(duplicity[duplicitní texty],duplicity[[#This Row],[duplicitní texty]])</f>
        <v>1</v>
      </c>
      <c r="K1631" s="13">
        <v>1899</v>
      </c>
      <c r="N1631"/>
    </row>
    <row r="1632" spans="1:14">
      <c r="A1632">
        <v>2485</v>
      </c>
      <c r="B1632">
        <v>769</v>
      </c>
      <c r="C1632" s="3">
        <v>40845</v>
      </c>
      <c r="D1632" s="5" t="str">
        <f>duplicity[[#This Row],[r_fighter_id]]&amp;"/"&amp;duplicity[[#This Row],[b_fighter_id]]&amp;duplicity[[#This Row],[date]]</f>
        <v>2485/76940845</v>
      </c>
      <c r="E1632">
        <f>COUNTIF(duplicity[duplicitní texty],duplicity[[#This Row],[duplicitní texty]])</f>
        <v>1</v>
      </c>
      <c r="K1632" s="15">
        <v>2471</v>
      </c>
      <c r="N1632"/>
    </row>
    <row r="1633" spans="1:14">
      <c r="A1633">
        <v>447</v>
      </c>
      <c r="B1633">
        <v>482</v>
      </c>
      <c r="C1633" s="3">
        <v>40845</v>
      </c>
      <c r="D1633" s="5" t="str">
        <f>duplicity[[#This Row],[r_fighter_id]]&amp;"/"&amp;duplicity[[#This Row],[b_fighter_id]]&amp;duplicity[[#This Row],[date]]</f>
        <v>447/48240845</v>
      </c>
      <c r="E1633">
        <f>COUNTIF(duplicity[duplicitní texty],duplicity[[#This Row],[duplicitní texty]])</f>
        <v>1</v>
      </c>
      <c r="K1633" s="15">
        <v>3500</v>
      </c>
      <c r="N1633"/>
    </row>
    <row r="1634" spans="1:14">
      <c r="A1634">
        <v>1200</v>
      </c>
      <c r="B1634">
        <v>2433</v>
      </c>
      <c r="C1634" s="3">
        <v>40845</v>
      </c>
      <c r="D1634" s="5" t="str">
        <f>duplicity[[#This Row],[r_fighter_id]]&amp;"/"&amp;duplicity[[#This Row],[b_fighter_id]]&amp;duplicity[[#This Row],[date]]</f>
        <v>1200/243340845</v>
      </c>
      <c r="E1634">
        <f>COUNTIF(duplicity[duplicitní texty],duplicity[[#This Row],[duplicitní texty]])</f>
        <v>1</v>
      </c>
      <c r="K1634" s="15">
        <v>1625</v>
      </c>
      <c r="N1634"/>
    </row>
    <row r="1635" spans="1:14">
      <c r="A1635">
        <v>2313</v>
      </c>
      <c r="B1635">
        <v>817</v>
      </c>
      <c r="C1635" s="3">
        <v>40845</v>
      </c>
      <c r="D1635" s="5" t="str">
        <f>duplicity[[#This Row],[r_fighter_id]]&amp;"/"&amp;duplicity[[#This Row],[b_fighter_id]]&amp;duplicity[[#This Row],[date]]</f>
        <v>2313/81740845</v>
      </c>
      <c r="E1635">
        <f>COUNTIF(duplicity[duplicitní texty],duplicity[[#This Row],[duplicitní texty]])</f>
        <v>1</v>
      </c>
      <c r="K1635" s="15">
        <v>2924</v>
      </c>
      <c r="N1635"/>
    </row>
    <row r="1636" spans="1:14">
      <c r="A1636">
        <v>1562</v>
      </c>
      <c r="B1636">
        <v>672</v>
      </c>
      <c r="C1636" s="3">
        <v>40845</v>
      </c>
      <c r="D1636" s="5" t="str">
        <f>duplicity[[#This Row],[r_fighter_id]]&amp;"/"&amp;duplicity[[#This Row],[b_fighter_id]]&amp;duplicity[[#This Row],[date]]</f>
        <v>1562/67240845</v>
      </c>
      <c r="E1636">
        <f>COUNTIF(duplicity[duplicitní texty],duplicity[[#This Row],[duplicitní texty]])</f>
        <v>1</v>
      </c>
      <c r="K1636" s="13">
        <v>2610</v>
      </c>
      <c r="N1636"/>
    </row>
    <row r="1637" spans="1:14">
      <c r="A1637">
        <v>2540</v>
      </c>
      <c r="B1637">
        <v>200</v>
      </c>
      <c r="C1637" s="3">
        <v>40852</v>
      </c>
      <c r="D1637" s="5" t="str">
        <f>duplicity[[#This Row],[r_fighter_id]]&amp;"/"&amp;duplicity[[#This Row],[b_fighter_id]]&amp;duplicity[[#This Row],[date]]</f>
        <v>2540/20040852</v>
      </c>
      <c r="E1637">
        <f>COUNTIF(duplicity[duplicitní texty],duplicity[[#This Row],[duplicitní texty]])</f>
        <v>1</v>
      </c>
      <c r="K1637" s="15">
        <v>2570</v>
      </c>
      <c r="N1637"/>
    </row>
    <row r="1638" spans="1:14">
      <c r="A1638">
        <v>84</v>
      </c>
      <c r="B1638">
        <v>2</v>
      </c>
      <c r="C1638" s="3">
        <v>40852</v>
      </c>
      <c r="D1638" s="5" t="str">
        <f>duplicity[[#This Row],[r_fighter_id]]&amp;"/"&amp;duplicity[[#This Row],[b_fighter_id]]&amp;duplicity[[#This Row],[date]]</f>
        <v>84/240852</v>
      </c>
      <c r="E1638">
        <f>COUNTIF(duplicity[duplicitní texty],duplicity[[#This Row],[duplicitní texty]])</f>
        <v>1</v>
      </c>
      <c r="K1638" s="15">
        <v>3133</v>
      </c>
      <c r="N1638"/>
    </row>
    <row r="1639" spans="1:14">
      <c r="A1639">
        <v>1772</v>
      </c>
      <c r="B1639">
        <v>2226</v>
      </c>
      <c r="C1639" s="3">
        <v>40852</v>
      </c>
      <c r="D1639" s="5" t="str">
        <f>duplicity[[#This Row],[r_fighter_id]]&amp;"/"&amp;duplicity[[#This Row],[b_fighter_id]]&amp;duplicity[[#This Row],[date]]</f>
        <v>1772/222640852</v>
      </c>
      <c r="E1639">
        <f>COUNTIF(duplicity[duplicitní texty],duplicity[[#This Row],[duplicitní texty]])</f>
        <v>1</v>
      </c>
      <c r="K1639" s="15">
        <v>2470</v>
      </c>
      <c r="N1639"/>
    </row>
    <row r="1640" spans="1:14">
      <c r="A1640">
        <v>369</v>
      </c>
      <c r="B1640">
        <v>722</v>
      </c>
      <c r="C1640" s="3">
        <v>40852</v>
      </c>
      <c r="D1640" s="5" t="str">
        <f>duplicity[[#This Row],[r_fighter_id]]&amp;"/"&amp;duplicity[[#This Row],[b_fighter_id]]&amp;duplicity[[#This Row],[date]]</f>
        <v>369/72240852</v>
      </c>
      <c r="E1640">
        <f>COUNTIF(duplicity[duplicitní texty],duplicity[[#This Row],[duplicitní texty]])</f>
        <v>1</v>
      </c>
      <c r="K1640" s="15">
        <v>2457</v>
      </c>
      <c r="N1640"/>
    </row>
    <row r="1641" spans="1:14">
      <c r="A1641">
        <v>476</v>
      </c>
      <c r="B1641">
        <v>1782</v>
      </c>
      <c r="C1641" s="3">
        <v>40852</v>
      </c>
      <c r="D1641" s="5" t="str">
        <f>duplicity[[#This Row],[r_fighter_id]]&amp;"/"&amp;duplicity[[#This Row],[b_fighter_id]]&amp;duplicity[[#This Row],[date]]</f>
        <v>476/178240852</v>
      </c>
      <c r="E1641">
        <f>COUNTIF(duplicity[duplicitní texty],duplicity[[#This Row],[duplicitní texty]])</f>
        <v>1</v>
      </c>
      <c r="K1641" s="15">
        <v>3082</v>
      </c>
      <c r="N1641"/>
    </row>
    <row r="1642" spans="1:14">
      <c r="A1642">
        <v>912</v>
      </c>
      <c r="B1642">
        <v>924</v>
      </c>
      <c r="C1642" s="3">
        <v>40852</v>
      </c>
      <c r="D1642" s="5" t="str">
        <f>duplicity[[#This Row],[r_fighter_id]]&amp;"/"&amp;duplicity[[#This Row],[b_fighter_id]]&amp;duplicity[[#This Row],[date]]</f>
        <v>912/92440852</v>
      </c>
      <c r="E1642">
        <f>COUNTIF(duplicity[duplicitní texty],duplicity[[#This Row],[duplicitní texty]])</f>
        <v>1</v>
      </c>
      <c r="K1642" s="13">
        <v>89</v>
      </c>
      <c r="N1642"/>
    </row>
    <row r="1643" spans="1:14">
      <c r="A1643">
        <v>761</v>
      </c>
      <c r="B1643">
        <v>2507</v>
      </c>
      <c r="C1643" s="3">
        <v>40852</v>
      </c>
      <c r="D1643" s="5" t="str">
        <f>duplicity[[#This Row],[r_fighter_id]]&amp;"/"&amp;duplicity[[#This Row],[b_fighter_id]]&amp;duplicity[[#This Row],[date]]</f>
        <v>761/250740852</v>
      </c>
      <c r="E1643">
        <f>COUNTIF(duplicity[duplicitní texty],duplicity[[#This Row],[duplicitní texty]])</f>
        <v>1</v>
      </c>
      <c r="K1643" s="15">
        <v>3562</v>
      </c>
      <c r="N1643"/>
    </row>
    <row r="1644" spans="1:14">
      <c r="A1644">
        <v>1918</v>
      </c>
      <c r="B1644">
        <v>862</v>
      </c>
      <c r="C1644" s="3">
        <v>40852</v>
      </c>
      <c r="D1644" s="5" t="str">
        <f>duplicity[[#This Row],[r_fighter_id]]&amp;"/"&amp;duplicity[[#This Row],[b_fighter_id]]&amp;duplicity[[#This Row],[date]]</f>
        <v>1918/86240852</v>
      </c>
      <c r="E1644">
        <f>COUNTIF(duplicity[duplicitní texty],duplicity[[#This Row],[duplicitní texty]])</f>
        <v>1</v>
      </c>
      <c r="K1644" s="13">
        <v>726</v>
      </c>
      <c r="N1644"/>
    </row>
    <row r="1645" spans="1:14">
      <c r="A1645">
        <v>616</v>
      </c>
      <c r="B1645">
        <v>2117</v>
      </c>
      <c r="C1645" s="3">
        <v>40852</v>
      </c>
      <c r="D1645" s="5" t="str">
        <f>duplicity[[#This Row],[r_fighter_id]]&amp;"/"&amp;duplicity[[#This Row],[b_fighter_id]]&amp;duplicity[[#This Row],[date]]</f>
        <v>616/211740852</v>
      </c>
      <c r="E1645">
        <f>COUNTIF(duplicity[duplicitní texty],duplicity[[#This Row],[duplicitní texty]])</f>
        <v>1</v>
      </c>
      <c r="K1645" s="15">
        <v>1302</v>
      </c>
      <c r="N1645"/>
    </row>
    <row r="1646" spans="1:14">
      <c r="A1646">
        <v>2389</v>
      </c>
      <c r="B1646">
        <v>3561</v>
      </c>
      <c r="C1646" s="3">
        <v>40852</v>
      </c>
      <c r="D1646" s="5" t="str">
        <f>duplicity[[#This Row],[r_fighter_id]]&amp;"/"&amp;duplicity[[#This Row],[b_fighter_id]]&amp;duplicity[[#This Row],[date]]</f>
        <v>2389/356140852</v>
      </c>
      <c r="E1646">
        <f>COUNTIF(duplicity[duplicitní texty],duplicity[[#This Row],[duplicitní texty]])</f>
        <v>1</v>
      </c>
      <c r="K1646" s="15">
        <v>1097</v>
      </c>
      <c r="N1646"/>
    </row>
    <row r="1647" spans="1:14">
      <c r="A1647">
        <v>435</v>
      </c>
      <c r="B1647">
        <v>904</v>
      </c>
      <c r="C1647" s="3">
        <v>40859</v>
      </c>
      <c r="D1647" s="5" t="str">
        <f>duplicity[[#This Row],[r_fighter_id]]&amp;"/"&amp;duplicity[[#This Row],[b_fighter_id]]&amp;duplicity[[#This Row],[date]]</f>
        <v>435/90440859</v>
      </c>
      <c r="E1647">
        <f>COUNTIF(duplicity[duplicitní texty],duplicity[[#This Row],[duplicitní texty]])</f>
        <v>1</v>
      </c>
      <c r="K1647" s="13">
        <v>24</v>
      </c>
      <c r="N1647"/>
    </row>
    <row r="1648" spans="1:14">
      <c r="A1648">
        <v>3359</v>
      </c>
      <c r="B1648">
        <v>807</v>
      </c>
      <c r="C1648" s="3">
        <v>40859</v>
      </c>
      <c r="D1648" s="5" t="str">
        <f>duplicity[[#This Row],[r_fighter_id]]&amp;"/"&amp;duplicity[[#This Row],[b_fighter_id]]&amp;duplicity[[#This Row],[date]]</f>
        <v>3359/80740859</v>
      </c>
      <c r="E1648">
        <f>COUNTIF(duplicity[duplicitní texty],duplicity[[#This Row],[duplicitní texty]])</f>
        <v>1</v>
      </c>
      <c r="K1648" s="15">
        <v>2091</v>
      </c>
      <c r="N1648"/>
    </row>
    <row r="1649" spans="1:14">
      <c r="A1649">
        <v>2556</v>
      </c>
      <c r="B1649">
        <v>1079</v>
      </c>
      <c r="C1649" s="3">
        <v>40859</v>
      </c>
      <c r="D1649" s="5" t="str">
        <f>duplicity[[#This Row],[r_fighter_id]]&amp;"/"&amp;duplicity[[#This Row],[b_fighter_id]]&amp;duplicity[[#This Row],[date]]</f>
        <v>2556/107940859</v>
      </c>
      <c r="E1649">
        <f>COUNTIF(duplicity[duplicitní texty],duplicity[[#This Row],[duplicitní texty]])</f>
        <v>1</v>
      </c>
      <c r="K1649" s="15">
        <v>2890</v>
      </c>
      <c r="N1649"/>
    </row>
    <row r="1650" spans="1:14">
      <c r="A1650">
        <v>3170</v>
      </c>
      <c r="B1650">
        <v>1735</v>
      </c>
      <c r="C1650" s="3">
        <v>40859</v>
      </c>
      <c r="D1650" s="5" t="str">
        <f>duplicity[[#This Row],[r_fighter_id]]&amp;"/"&amp;duplicity[[#This Row],[b_fighter_id]]&amp;duplicity[[#This Row],[date]]</f>
        <v>3170/173540859</v>
      </c>
      <c r="E1650">
        <f>COUNTIF(duplicity[duplicitní texty],duplicity[[#This Row],[duplicitní texty]])</f>
        <v>1</v>
      </c>
      <c r="K1650" s="15">
        <v>2429</v>
      </c>
      <c r="N1650"/>
    </row>
    <row r="1651" spans="1:14">
      <c r="A1651">
        <v>2539</v>
      </c>
      <c r="B1651">
        <v>342</v>
      </c>
      <c r="C1651" s="3">
        <v>40859</v>
      </c>
      <c r="D1651" s="5" t="str">
        <f>duplicity[[#This Row],[r_fighter_id]]&amp;"/"&amp;duplicity[[#This Row],[b_fighter_id]]&amp;duplicity[[#This Row],[date]]</f>
        <v>2539/34240859</v>
      </c>
      <c r="E1651">
        <f>COUNTIF(duplicity[duplicitní texty],duplicity[[#This Row],[duplicitní texty]])</f>
        <v>1</v>
      </c>
      <c r="K1651" s="15">
        <v>2728</v>
      </c>
      <c r="N1651"/>
    </row>
    <row r="1652" spans="1:14">
      <c r="A1652">
        <v>1226</v>
      </c>
      <c r="B1652">
        <v>1318</v>
      </c>
      <c r="C1652" s="3">
        <v>40859</v>
      </c>
      <c r="D1652" s="5" t="str">
        <f>duplicity[[#This Row],[r_fighter_id]]&amp;"/"&amp;duplicity[[#This Row],[b_fighter_id]]&amp;duplicity[[#This Row],[date]]</f>
        <v>1226/131840859</v>
      </c>
      <c r="E1652">
        <f>COUNTIF(duplicity[duplicitní texty],duplicity[[#This Row],[duplicitní texty]])</f>
        <v>1</v>
      </c>
      <c r="K1652" s="13">
        <v>3163</v>
      </c>
      <c r="N1652"/>
    </row>
    <row r="1653" spans="1:14">
      <c r="A1653">
        <v>3531</v>
      </c>
      <c r="B1653">
        <v>3325</v>
      </c>
      <c r="C1653" s="3">
        <v>40859</v>
      </c>
      <c r="D1653" s="5" t="str">
        <f>duplicity[[#This Row],[r_fighter_id]]&amp;"/"&amp;duplicity[[#This Row],[b_fighter_id]]&amp;duplicity[[#This Row],[date]]</f>
        <v>3531/332540859</v>
      </c>
      <c r="E1653">
        <f>COUNTIF(duplicity[duplicitní texty],duplicity[[#This Row],[duplicitní texty]])</f>
        <v>1</v>
      </c>
      <c r="K1653" s="13">
        <v>3140</v>
      </c>
      <c r="N1653"/>
    </row>
    <row r="1654" spans="1:14">
      <c r="A1654">
        <v>1521</v>
      </c>
      <c r="B1654">
        <v>1287</v>
      </c>
      <c r="C1654" s="3">
        <v>40859</v>
      </c>
      <c r="D1654" s="5" t="str">
        <f>duplicity[[#This Row],[r_fighter_id]]&amp;"/"&amp;duplicity[[#This Row],[b_fighter_id]]&amp;duplicity[[#This Row],[date]]</f>
        <v>1521/128740859</v>
      </c>
      <c r="E1654">
        <f>COUNTIF(duplicity[duplicitní texty],duplicity[[#This Row],[duplicitní texty]])</f>
        <v>1</v>
      </c>
      <c r="K1654" s="13">
        <v>695</v>
      </c>
      <c r="N1654"/>
    </row>
    <row r="1655" spans="1:14">
      <c r="A1655">
        <v>2757</v>
      </c>
      <c r="B1655">
        <v>1872</v>
      </c>
      <c r="C1655" s="3">
        <v>40859</v>
      </c>
      <c r="D1655" s="5" t="str">
        <f>duplicity[[#This Row],[r_fighter_id]]&amp;"/"&amp;duplicity[[#This Row],[b_fighter_id]]&amp;duplicity[[#This Row],[date]]</f>
        <v>2757/187240859</v>
      </c>
      <c r="E1655">
        <f>COUNTIF(duplicity[duplicitní texty],duplicity[[#This Row],[duplicitní texty]])</f>
        <v>1</v>
      </c>
      <c r="K1655" s="15">
        <v>2082</v>
      </c>
      <c r="N1655"/>
    </row>
    <row r="1656" spans="1:14">
      <c r="A1656">
        <v>1757</v>
      </c>
      <c r="B1656">
        <v>3452</v>
      </c>
      <c r="C1656" s="3">
        <v>40866</v>
      </c>
      <c r="D1656" s="5" t="str">
        <f>duplicity[[#This Row],[r_fighter_id]]&amp;"/"&amp;duplicity[[#This Row],[b_fighter_id]]&amp;duplicity[[#This Row],[date]]</f>
        <v>1757/345240866</v>
      </c>
      <c r="E1656">
        <f>COUNTIF(duplicity[duplicitní texty],duplicity[[#This Row],[duplicitní texty]])</f>
        <v>1</v>
      </c>
      <c r="K1656" s="15">
        <v>804</v>
      </c>
      <c r="N1656"/>
    </row>
    <row r="1657" spans="1:14">
      <c r="A1657">
        <v>2028</v>
      </c>
      <c r="B1657">
        <v>3068</v>
      </c>
      <c r="C1657" s="3">
        <v>40866</v>
      </c>
      <c r="D1657" s="5" t="str">
        <f>duplicity[[#This Row],[r_fighter_id]]&amp;"/"&amp;duplicity[[#This Row],[b_fighter_id]]&amp;duplicity[[#This Row],[date]]</f>
        <v>2028/306840866</v>
      </c>
      <c r="E1657">
        <f>COUNTIF(duplicity[duplicitní texty],duplicity[[#This Row],[duplicitní texty]])</f>
        <v>1</v>
      </c>
      <c r="K1657" s="13">
        <v>3125</v>
      </c>
      <c r="N1657"/>
    </row>
    <row r="1658" spans="1:14">
      <c r="A1658">
        <v>928</v>
      </c>
      <c r="B1658">
        <v>337</v>
      </c>
      <c r="C1658" s="3">
        <v>40866</v>
      </c>
      <c r="D1658" s="5" t="str">
        <f>duplicity[[#This Row],[r_fighter_id]]&amp;"/"&amp;duplicity[[#This Row],[b_fighter_id]]&amp;duplicity[[#This Row],[date]]</f>
        <v>928/33740866</v>
      </c>
      <c r="E1658">
        <f>COUNTIF(duplicity[duplicitní texty],duplicity[[#This Row],[duplicitní texty]])</f>
        <v>1</v>
      </c>
      <c r="K1658" s="13">
        <v>3009</v>
      </c>
      <c r="N1658"/>
    </row>
    <row r="1659" spans="1:14">
      <c r="A1659">
        <v>512</v>
      </c>
      <c r="B1659">
        <v>190</v>
      </c>
      <c r="C1659" s="3">
        <v>40866</v>
      </c>
      <c r="D1659" s="5" t="str">
        <f>duplicity[[#This Row],[r_fighter_id]]&amp;"/"&amp;duplicity[[#This Row],[b_fighter_id]]&amp;duplicity[[#This Row],[date]]</f>
        <v>512/19040866</v>
      </c>
      <c r="E1659">
        <f>COUNTIF(duplicity[duplicitní texty],duplicity[[#This Row],[duplicitní texty]])</f>
        <v>1</v>
      </c>
      <c r="K1659" s="15">
        <v>2535</v>
      </c>
      <c r="N1659"/>
    </row>
    <row r="1660" spans="1:14">
      <c r="A1660">
        <v>3250</v>
      </c>
      <c r="B1660">
        <v>808</v>
      </c>
      <c r="C1660" s="3">
        <v>40866</v>
      </c>
      <c r="D1660" s="5" t="str">
        <f>duplicity[[#This Row],[r_fighter_id]]&amp;"/"&amp;duplicity[[#This Row],[b_fighter_id]]&amp;duplicity[[#This Row],[date]]</f>
        <v>3250/80840866</v>
      </c>
      <c r="E1660">
        <f>COUNTIF(duplicity[duplicitní texty],duplicity[[#This Row],[duplicitní texty]])</f>
        <v>1</v>
      </c>
      <c r="K1660" s="13">
        <v>3304</v>
      </c>
      <c r="N1660"/>
    </row>
    <row r="1661" spans="1:14">
      <c r="A1661">
        <v>3138</v>
      </c>
      <c r="B1661">
        <v>1588</v>
      </c>
      <c r="C1661" s="3">
        <v>40866</v>
      </c>
      <c r="D1661" s="5" t="str">
        <f>duplicity[[#This Row],[r_fighter_id]]&amp;"/"&amp;duplicity[[#This Row],[b_fighter_id]]&amp;duplicity[[#This Row],[date]]</f>
        <v>3138/158840866</v>
      </c>
      <c r="E1661">
        <f>COUNTIF(duplicity[duplicitní texty],duplicity[[#This Row],[duplicitní texty]])</f>
        <v>1</v>
      </c>
      <c r="K1661" s="13">
        <v>278</v>
      </c>
      <c r="N1661"/>
    </row>
    <row r="1662" spans="1:14">
      <c r="A1662">
        <v>318</v>
      </c>
      <c r="B1662">
        <v>1657</v>
      </c>
      <c r="C1662" s="3">
        <v>40866</v>
      </c>
      <c r="D1662" s="5" t="str">
        <f>duplicity[[#This Row],[r_fighter_id]]&amp;"/"&amp;duplicity[[#This Row],[b_fighter_id]]&amp;duplicity[[#This Row],[date]]</f>
        <v>318/165740866</v>
      </c>
      <c r="E1662">
        <f>COUNTIF(duplicity[duplicitní texty],duplicity[[#This Row],[duplicitní texty]])</f>
        <v>1</v>
      </c>
      <c r="K1662" s="13">
        <v>822</v>
      </c>
      <c r="N1662"/>
    </row>
    <row r="1663" spans="1:14">
      <c r="A1663">
        <v>2783</v>
      </c>
      <c r="B1663">
        <v>1320</v>
      </c>
      <c r="C1663" s="3">
        <v>40866</v>
      </c>
      <c r="D1663" s="5" t="str">
        <f>duplicity[[#This Row],[r_fighter_id]]&amp;"/"&amp;duplicity[[#This Row],[b_fighter_id]]&amp;duplicity[[#This Row],[date]]</f>
        <v>2783/132040866</v>
      </c>
      <c r="E1663">
        <f>COUNTIF(duplicity[duplicitní texty],duplicity[[#This Row],[duplicitní texty]])</f>
        <v>1</v>
      </c>
      <c r="K1663" s="13">
        <v>762</v>
      </c>
      <c r="N1663"/>
    </row>
    <row r="1664" spans="1:14">
      <c r="A1664">
        <v>2982</v>
      </c>
      <c r="B1664">
        <v>1766</v>
      </c>
      <c r="C1664" s="3">
        <v>40866</v>
      </c>
      <c r="D1664" s="5" t="str">
        <f>duplicity[[#This Row],[r_fighter_id]]&amp;"/"&amp;duplicity[[#This Row],[b_fighter_id]]&amp;duplicity[[#This Row],[date]]</f>
        <v>2982/176640866</v>
      </c>
      <c r="E1664">
        <f>COUNTIF(duplicity[duplicitní texty],duplicity[[#This Row],[duplicitní texty]])</f>
        <v>1</v>
      </c>
      <c r="K1664" s="13">
        <v>3233</v>
      </c>
      <c r="N1664"/>
    </row>
    <row r="1665" spans="1:14">
      <c r="A1665">
        <v>181</v>
      </c>
      <c r="B1665">
        <v>358</v>
      </c>
      <c r="C1665" s="3">
        <v>40866</v>
      </c>
      <c r="D1665" s="5" t="str">
        <f>duplicity[[#This Row],[r_fighter_id]]&amp;"/"&amp;duplicity[[#This Row],[b_fighter_id]]&amp;duplicity[[#This Row],[date]]</f>
        <v>181/35840866</v>
      </c>
      <c r="E1665">
        <f>COUNTIF(duplicity[duplicitní texty],duplicity[[#This Row],[duplicitní texty]])</f>
        <v>1</v>
      </c>
      <c r="K1665" s="13">
        <v>2856</v>
      </c>
      <c r="N1665"/>
    </row>
    <row r="1666" spans="1:14">
      <c r="A1666">
        <v>3268</v>
      </c>
      <c r="B1666">
        <v>2417</v>
      </c>
      <c r="C1666" s="3">
        <v>40866</v>
      </c>
      <c r="D1666" s="5" t="str">
        <f>duplicity[[#This Row],[r_fighter_id]]&amp;"/"&amp;duplicity[[#This Row],[b_fighter_id]]&amp;duplicity[[#This Row],[date]]</f>
        <v>3268/241740866</v>
      </c>
      <c r="E1666">
        <f>COUNTIF(duplicity[duplicitní texty],duplicity[[#This Row],[duplicitní texty]])</f>
        <v>1</v>
      </c>
      <c r="K1666" s="13">
        <v>3173</v>
      </c>
      <c r="N1666"/>
    </row>
    <row r="1667" spans="1:14">
      <c r="A1667">
        <v>375</v>
      </c>
      <c r="B1667">
        <v>180</v>
      </c>
      <c r="C1667" s="3">
        <v>40866</v>
      </c>
      <c r="D1667" s="5" t="str">
        <f>duplicity[[#This Row],[r_fighter_id]]&amp;"/"&amp;duplicity[[#This Row],[b_fighter_id]]&amp;duplicity[[#This Row],[date]]</f>
        <v>375/18040866</v>
      </c>
      <c r="E1667">
        <f>COUNTIF(duplicity[duplicitní texty],duplicity[[#This Row],[duplicitní texty]])</f>
        <v>1</v>
      </c>
      <c r="K1667" s="15">
        <v>2984</v>
      </c>
      <c r="N1667"/>
    </row>
    <row r="1668" spans="1:14">
      <c r="A1668">
        <v>948</v>
      </c>
      <c r="B1668">
        <v>864</v>
      </c>
      <c r="C1668" s="3">
        <v>40880</v>
      </c>
      <c r="D1668" s="5" t="str">
        <f>duplicity[[#This Row],[r_fighter_id]]&amp;"/"&amp;duplicity[[#This Row],[b_fighter_id]]&amp;duplicity[[#This Row],[date]]</f>
        <v>948/86440880</v>
      </c>
      <c r="E1668">
        <f>COUNTIF(duplicity[duplicitní texty],duplicity[[#This Row],[duplicitní texty]])</f>
        <v>1</v>
      </c>
      <c r="K1668" s="15">
        <v>2047</v>
      </c>
      <c r="N1668"/>
    </row>
    <row r="1669" spans="1:14">
      <c r="A1669">
        <v>1084</v>
      </c>
      <c r="B1669">
        <v>238</v>
      </c>
      <c r="C1669" s="3">
        <v>40880</v>
      </c>
      <c r="D1669" s="5" t="str">
        <f>duplicity[[#This Row],[r_fighter_id]]&amp;"/"&amp;duplicity[[#This Row],[b_fighter_id]]&amp;duplicity[[#This Row],[date]]</f>
        <v>1084/23840880</v>
      </c>
      <c r="E1669">
        <f>COUNTIF(duplicity[duplicitní texty],duplicity[[#This Row],[duplicitní texty]])</f>
        <v>1</v>
      </c>
      <c r="K1669" s="13">
        <v>2843</v>
      </c>
      <c r="N1669"/>
    </row>
    <row r="1670" spans="1:14">
      <c r="A1670">
        <v>2973</v>
      </c>
      <c r="B1670">
        <v>576</v>
      </c>
      <c r="C1670" s="3">
        <v>40880</v>
      </c>
      <c r="D1670" s="5" t="str">
        <f>duplicity[[#This Row],[r_fighter_id]]&amp;"/"&amp;duplicity[[#This Row],[b_fighter_id]]&amp;duplicity[[#This Row],[date]]</f>
        <v>2973/57640880</v>
      </c>
      <c r="E1670">
        <f>COUNTIF(duplicity[duplicitní texty],duplicity[[#This Row],[duplicitní texty]])</f>
        <v>1</v>
      </c>
      <c r="K1670" s="15">
        <v>788</v>
      </c>
      <c r="N1670"/>
    </row>
    <row r="1671" spans="1:14">
      <c r="A1671">
        <v>474</v>
      </c>
      <c r="B1671">
        <v>2285</v>
      </c>
      <c r="C1671" s="3">
        <v>40880</v>
      </c>
      <c r="D1671" s="5" t="str">
        <f>duplicity[[#This Row],[r_fighter_id]]&amp;"/"&amp;duplicity[[#This Row],[b_fighter_id]]&amp;duplicity[[#This Row],[date]]</f>
        <v>474/228540880</v>
      </c>
      <c r="E1671">
        <f>COUNTIF(duplicity[duplicitní texty],duplicity[[#This Row],[duplicitní texty]])</f>
        <v>1</v>
      </c>
      <c r="K1671" s="15">
        <v>114</v>
      </c>
      <c r="N1671"/>
    </row>
    <row r="1672" spans="1:14">
      <c r="A1672">
        <v>286</v>
      </c>
      <c r="B1672">
        <v>2107</v>
      </c>
      <c r="C1672" s="3">
        <v>40880</v>
      </c>
      <c r="D1672" s="5" t="str">
        <f>duplicity[[#This Row],[r_fighter_id]]&amp;"/"&amp;duplicity[[#This Row],[b_fighter_id]]&amp;duplicity[[#This Row],[date]]</f>
        <v>286/210740880</v>
      </c>
      <c r="E1672">
        <f>COUNTIF(duplicity[duplicitní texty],duplicity[[#This Row],[duplicitní texty]])</f>
        <v>1</v>
      </c>
      <c r="K1672" s="15">
        <v>2392</v>
      </c>
      <c r="N1672"/>
    </row>
    <row r="1673" spans="1:14">
      <c r="A1673">
        <v>744</v>
      </c>
      <c r="B1673">
        <v>946</v>
      </c>
      <c r="C1673" s="3">
        <v>40880</v>
      </c>
      <c r="D1673" s="5" t="str">
        <f>duplicity[[#This Row],[r_fighter_id]]&amp;"/"&amp;duplicity[[#This Row],[b_fighter_id]]&amp;duplicity[[#This Row],[date]]</f>
        <v>744/94640880</v>
      </c>
      <c r="E1673">
        <f>COUNTIF(duplicity[duplicitní texty],duplicity[[#This Row],[duplicitní texty]])</f>
        <v>1</v>
      </c>
      <c r="K1673" s="15">
        <v>1823</v>
      </c>
      <c r="N1673"/>
    </row>
    <row r="1674" spans="1:14">
      <c r="A1674">
        <v>359</v>
      </c>
      <c r="B1674">
        <v>221</v>
      </c>
      <c r="C1674" s="3">
        <v>40880</v>
      </c>
      <c r="D1674" s="5" t="str">
        <f>duplicity[[#This Row],[r_fighter_id]]&amp;"/"&amp;duplicity[[#This Row],[b_fighter_id]]&amp;duplicity[[#This Row],[date]]</f>
        <v>359/22140880</v>
      </c>
      <c r="E1674">
        <f>COUNTIF(duplicity[duplicitní texty],duplicity[[#This Row],[duplicitní texty]])</f>
        <v>1</v>
      </c>
      <c r="K1674" s="15">
        <v>60</v>
      </c>
      <c r="N1674"/>
    </row>
    <row r="1675" spans="1:14">
      <c r="A1675">
        <v>2425</v>
      </c>
      <c r="B1675">
        <v>38</v>
      </c>
      <c r="C1675" s="3">
        <v>40880</v>
      </c>
      <c r="D1675" s="5" t="str">
        <f>duplicity[[#This Row],[r_fighter_id]]&amp;"/"&amp;duplicity[[#This Row],[b_fighter_id]]&amp;duplicity[[#This Row],[date]]</f>
        <v>2425/3840880</v>
      </c>
      <c r="E1675">
        <f>COUNTIF(duplicity[duplicitní texty],duplicity[[#This Row],[duplicitní texty]])</f>
        <v>1</v>
      </c>
      <c r="K1675" s="15">
        <v>3528</v>
      </c>
      <c r="N1675"/>
    </row>
    <row r="1676" spans="1:14">
      <c r="A1676">
        <v>2129</v>
      </c>
      <c r="B1676">
        <v>2327</v>
      </c>
      <c r="C1676" s="3">
        <v>40887</v>
      </c>
      <c r="D1676" s="5" t="str">
        <f>duplicity[[#This Row],[r_fighter_id]]&amp;"/"&amp;duplicity[[#This Row],[b_fighter_id]]&amp;duplicity[[#This Row],[date]]</f>
        <v>2129/232740887</v>
      </c>
      <c r="E1676">
        <f>COUNTIF(duplicity[duplicitní texty],duplicity[[#This Row],[duplicitní texty]])</f>
        <v>1</v>
      </c>
      <c r="K1676" s="13">
        <v>107</v>
      </c>
      <c r="N1676"/>
    </row>
    <row r="1677" spans="1:14">
      <c r="A1677">
        <v>2395</v>
      </c>
      <c r="B1677">
        <v>2328</v>
      </c>
      <c r="C1677" s="3">
        <v>40887</v>
      </c>
      <c r="D1677" s="5" t="str">
        <f>duplicity[[#This Row],[r_fighter_id]]&amp;"/"&amp;duplicity[[#This Row],[b_fighter_id]]&amp;duplicity[[#This Row],[date]]</f>
        <v>2395/232840887</v>
      </c>
      <c r="E1677">
        <f>COUNTIF(duplicity[duplicitní texty],duplicity[[#This Row],[duplicitní texty]])</f>
        <v>1</v>
      </c>
      <c r="K1677" s="13">
        <v>101</v>
      </c>
      <c r="N1677"/>
    </row>
    <row r="1678" spans="1:14">
      <c r="A1678">
        <v>1264</v>
      </c>
      <c r="B1678">
        <v>2529</v>
      </c>
      <c r="C1678" s="3">
        <v>40887</v>
      </c>
      <c r="D1678" s="5" t="str">
        <f>duplicity[[#This Row],[r_fighter_id]]&amp;"/"&amp;duplicity[[#This Row],[b_fighter_id]]&amp;duplicity[[#This Row],[date]]</f>
        <v>1264/252940887</v>
      </c>
      <c r="E1678">
        <f>COUNTIF(duplicity[duplicitní texty],duplicity[[#This Row],[duplicitní texty]])</f>
        <v>1</v>
      </c>
      <c r="K1678" s="13">
        <v>3132</v>
      </c>
      <c r="N1678"/>
    </row>
    <row r="1679" spans="1:14">
      <c r="A1679">
        <v>301</v>
      </c>
      <c r="B1679">
        <v>1798</v>
      </c>
      <c r="C1679" s="3">
        <v>40887</v>
      </c>
      <c r="D1679" s="5" t="str">
        <f>duplicity[[#This Row],[r_fighter_id]]&amp;"/"&amp;duplicity[[#This Row],[b_fighter_id]]&amp;duplicity[[#This Row],[date]]</f>
        <v>301/179840887</v>
      </c>
      <c r="E1679">
        <f>COUNTIF(duplicity[duplicitní texty],duplicity[[#This Row],[duplicitní texty]])</f>
        <v>1</v>
      </c>
      <c r="K1679" s="13">
        <v>302</v>
      </c>
      <c r="N1679"/>
    </row>
    <row r="1680" spans="1:14">
      <c r="A1680">
        <v>2459</v>
      </c>
      <c r="B1680">
        <v>851</v>
      </c>
      <c r="C1680" s="3">
        <v>40887</v>
      </c>
      <c r="D1680" s="5" t="str">
        <f>duplicity[[#This Row],[r_fighter_id]]&amp;"/"&amp;duplicity[[#This Row],[b_fighter_id]]&amp;duplicity[[#This Row],[date]]</f>
        <v>2459/85140887</v>
      </c>
      <c r="E1680">
        <f>COUNTIF(duplicity[duplicitní texty],duplicity[[#This Row],[duplicitní texty]])</f>
        <v>1</v>
      </c>
      <c r="K1680" s="15">
        <v>3412</v>
      </c>
      <c r="N1680"/>
    </row>
    <row r="1681" spans="1:14">
      <c r="A1681">
        <v>1387</v>
      </c>
      <c r="B1681">
        <v>1576</v>
      </c>
      <c r="C1681" s="3">
        <v>40887</v>
      </c>
      <c r="D1681" s="5" t="str">
        <f>duplicity[[#This Row],[r_fighter_id]]&amp;"/"&amp;duplicity[[#This Row],[b_fighter_id]]&amp;duplicity[[#This Row],[date]]</f>
        <v>1387/157640887</v>
      </c>
      <c r="E1681">
        <f>COUNTIF(duplicity[duplicitní texty],duplicity[[#This Row],[duplicitní texty]])</f>
        <v>1</v>
      </c>
      <c r="K1681" s="13">
        <v>3519</v>
      </c>
      <c r="N1681"/>
    </row>
    <row r="1682" spans="1:14">
      <c r="A1682">
        <v>3443</v>
      </c>
      <c r="B1682">
        <v>1474</v>
      </c>
      <c r="C1682" s="3">
        <v>40887</v>
      </c>
      <c r="D1682" s="5" t="str">
        <f>duplicity[[#This Row],[r_fighter_id]]&amp;"/"&amp;duplicity[[#This Row],[b_fighter_id]]&amp;duplicity[[#This Row],[date]]</f>
        <v>3443/147440887</v>
      </c>
      <c r="E1682">
        <f>COUNTIF(duplicity[duplicitní texty],duplicity[[#This Row],[duplicitní texty]])</f>
        <v>1</v>
      </c>
      <c r="K1682" s="15">
        <v>2402</v>
      </c>
      <c r="N1682"/>
    </row>
    <row r="1683" spans="1:14">
      <c r="A1683">
        <v>3069</v>
      </c>
      <c r="B1683">
        <v>2555</v>
      </c>
      <c r="C1683" s="3">
        <v>40887</v>
      </c>
      <c r="D1683" s="5" t="str">
        <f>duplicity[[#This Row],[r_fighter_id]]&amp;"/"&amp;duplicity[[#This Row],[b_fighter_id]]&amp;duplicity[[#This Row],[date]]</f>
        <v>3069/255540887</v>
      </c>
      <c r="E1683">
        <f>COUNTIF(duplicity[duplicitní texty],duplicity[[#This Row],[duplicitní texty]])</f>
        <v>1</v>
      </c>
      <c r="K1683" s="15">
        <v>3213</v>
      </c>
      <c r="N1683"/>
    </row>
    <row r="1684" spans="1:14">
      <c r="A1684">
        <v>1927</v>
      </c>
      <c r="B1684">
        <v>1251</v>
      </c>
      <c r="C1684" s="3">
        <v>40887</v>
      </c>
      <c r="D1684" s="5" t="str">
        <f>duplicity[[#This Row],[r_fighter_id]]&amp;"/"&amp;duplicity[[#This Row],[b_fighter_id]]&amp;duplicity[[#This Row],[date]]</f>
        <v>1927/125140887</v>
      </c>
      <c r="E1684">
        <f>COUNTIF(duplicity[duplicitní texty],duplicity[[#This Row],[duplicitní texty]])</f>
        <v>1</v>
      </c>
      <c r="K1684" s="15">
        <v>3485</v>
      </c>
      <c r="N1684"/>
    </row>
    <row r="1685" spans="1:14">
      <c r="A1685">
        <v>573</v>
      </c>
      <c r="B1685">
        <v>547</v>
      </c>
      <c r="C1685" s="3">
        <v>40887</v>
      </c>
      <c r="D1685" s="5" t="str">
        <f>duplicity[[#This Row],[r_fighter_id]]&amp;"/"&amp;duplicity[[#This Row],[b_fighter_id]]&amp;duplicity[[#This Row],[date]]</f>
        <v>573/54740887</v>
      </c>
      <c r="E1685">
        <f>COUNTIF(duplicity[duplicitní texty],duplicity[[#This Row],[duplicitní texty]])</f>
        <v>1</v>
      </c>
      <c r="K1685" s="15">
        <v>1408</v>
      </c>
      <c r="N1685"/>
    </row>
    <row r="1686" spans="1:14">
      <c r="A1686">
        <v>157</v>
      </c>
      <c r="B1686">
        <v>1314</v>
      </c>
      <c r="C1686" s="3">
        <v>40887</v>
      </c>
      <c r="D1686" s="5" t="str">
        <f>duplicity[[#This Row],[r_fighter_id]]&amp;"/"&amp;duplicity[[#This Row],[b_fighter_id]]&amp;duplicity[[#This Row],[date]]</f>
        <v>157/131440887</v>
      </c>
      <c r="E1686">
        <f>COUNTIF(duplicity[duplicitní texty],duplicity[[#This Row],[duplicitní texty]])</f>
        <v>1</v>
      </c>
      <c r="K1686" s="15">
        <v>812</v>
      </c>
      <c r="N1686"/>
    </row>
    <row r="1687" spans="1:14">
      <c r="A1687">
        <v>3396</v>
      </c>
      <c r="B1687">
        <v>906</v>
      </c>
      <c r="C1687" s="3">
        <v>40907</v>
      </c>
      <c r="D1687" s="5" t="str">
        <f>duplicity[[#This Row],[r_fighter_id]]&amp;"/"&amp;duplicity[[#This Row],[b_fighter_id]]&amp;duplicity[[#This Row],[date]]</f>
        <v>3396/90640907</v>
      </c>
      <c r="E1687">
        <f>COUNTIF(duplicity[duplicitní texty],duplicity[[#This Row],[duplicitní texty]])</f>
        <v>1</v>
      </c>
      <c r="K1687" s="13">
        <v>2629</v>
      </c>
      <c r="N1687"/>
    </row>
    <row r="1688" spans="1:14">
      <c r="A1688">
        <v>770</v>
      </c>
      <c r="B1688">
        <v>523</v>
      </c>
      <c r="C1688" s="3">
        <v>40907</v>
      </c>
      <c r="D1688" s="5" t="str">
        <f>duplicity[[#This Row],[r_fighter_id]]&amp;"/"&amp;duplicity[[#This Row],[b_fighter_id]]&amp;duplicity[[#This Row],[date]]</f>
        <v>770/52340907</v>
      </c>
      <c r="E1688">
        <f>COUNTIF(duplicity[duplicitní texty],duplicity[[#This Row],[duplicitní texty]])</f>
        <v>1</v>
      </c>
      <c r="K1688" s="15">
        <v>1836</v>
      </c>
      <c r="N1688"/>
    </row>
    <row r="1689" spans="1:14">
      <c r="A1689">
        <v>1806</v>
      </c>
      <c r="B1689">
        <v>2411</v>
      </c>
      <c r="C1689" s="3">
        <v>40907</v>
      </c>
      <c r="D1689" s="5" t="str">
        <f>duplicity[[#This Row],[r_fighter_id]]&amp;"/"&amp;duplicity[[#This Row],[b_fighter_id]]&amp;duplicity[[#This Row],[date]]</f>
        <v>1806/241140907</v>
      </c>
      <c r="E1689">
        <f>COUNTIF(duplicity[duplicitní texty],duplicity[[#This Row],[duplicitní texty]])</f>
        <v>1</v>
      </c>
      <c r="K1689" s="13">
        <v>2906</v>
      </c>
      <c r="N1689"/>
    </row>
    <row r="1690" spans="1:14">
      <c r="A1690">
        <v>2323</v>
      </c>
      <c r="B1690">
        <v>512</v>
      </c>
      <c r="C1690" s="3">
        <v>40907</v>
      </c>
      <c r="D1690" s="5" t="str">
        <f>duplicity[[#This Row],[r_fighter_id]]&amp;"/"&amp;duplicity[[#This Row],[b_fighter_id]]&amp;duplicity[[#This Row],[date]]</f>
        <v>2323/51240907</v>
      </c>
      <c r="E1690">
        <f>COUNTIF(duplicity[duplicitní texty],duplicity[[#This Row],[duplicitní texty]])</f>
        <v>1</v>
      </c>
      <c r="K1690" s="13">
        <v>106</v>
      </c>
      <c r="N1690"/>
    </row>
    <row r="1691" spans="1:14">
      <c r="A1691">
        <v>982</v>
      </c>
      <c r="B1691">
        <v>1319</v>
      </c>
      <c r="C1691" s="3">
        <v>40907</v>
      </c>
      <c r="D1691" s="5" t="str">
        <f>duplicity[[#This Row],[r_fighter_id]]&amp;"/"&amp;duplicity[[#This Row],[b_fighter_id]]&amp;duplicity[[#This Row],[date]]</f>
        <v>982/131940907</v>
      </c>
      <c r="E1691">
        <f>COUNTIF(duplicity[duplicitní texty],duplicity[[#This Row],[duplicitní texty]])</f>
        <v>1</v>
      </c>
      <c r="K1691" s="15">
        <v>1127</v>
      </c>
      <c r="N1691"/>
    </row>
    <row r="1692" spans="1:14">
      <c r="A1692">
        <v>1648</v>
      </c>
      <c r="B1692">
        <v>2542</v>
      </c>
      <c r="C1692" s="3">
        <v>40907</v>
      </c>
      <c r="D1692" s="5" t="str">
        <f>duplicity[[#This Row],[r_fighter_id]]&amp;"/"&amp;duplicity[[#This Row],[b_fighter_id]]&amp;duplicity[[#This Row],[date]]</f>
        <v>1648/254240907</v>
      </c>
      <c r="E1692">
        <f>COUNTIF(duplicity[duplicitní texty],duplicity[[#This Row],[duplicitní texty]])</f>
        <v>1</v>
      </c>
      <c r="K1692" s="13">
        <v>1401</v>
      </c>
      <c r="N1692"/>
    </row>
    <row r="1693" spans="1:14">
      <c r="A1693">
        <v>2008</v>
      </c>
      <c r="B1693">
        <v>1235</v>
      </c>
      <c r="C1693" s="3">
        <v>40907</v>
      </c>
      <c r="D1693" s="5" t="str">
        <f>duplicity[[#This Row],[r_fighter_id]]&amp;"/"&amp;duplicity[[#This Row],[b_fighter_id]]&amp;duplicity[[#This Row],[date]]</f>
        <v>2008/123540907</v>
      </c>
      <c r="E1693">
        <f>COUNTIF(duplicity[duplicitní texty],duplicity[[#This Row],[duplicitní texty]])</f>
        <v>1</v>
      </c>
      <c r="K1693" s="15">
        <v>1278</v>
      </c>
      <c r="N1693"/>
    </row>
    <row r="1694" spans="1:14">
      <c r="A1694">
        <v>2473</v>
      </c>
      <c r="B1694">
        <v>154</v>
      </c>
      <c r="C1694" s="3">
        <v>40907</v>
      </c>
      <c r="D1694" s="5" t="str">
        <f>duplicity[[#This Row],[r_fighter_id]]&amp;"/"&amp;duplicity[[#This Row],[b_fighter_id]]&amp;duplicity[[#This Row],[date]]</f>
        <v>2473/15440907</v>
      </c>
      <c r="E1694">
        <f>COUNTIF(duplicity[duplicitní texty],duplicity[[#This Row],[duplicitní texty]])</f>
        <v>1</v>
      </c>
      <c r="K1694" s="15">
        <v>1547</v>
      </c>
      <c r="N1694"/>
    </row>
    <row r="1695" spans="1:14">
      <c r="A1695">
        <v>2527</v>
      </c>
      <c r="B1695">
        <v>1348</v>
      </c>
      <c r="C1695" s="3">
        <v>40907</v>
      </c>
      <c r="D1695" s="5" t="str">
        <f>duplicity[[#This Row],[r_fighter_id]]&amp;"/"&amp;duplicity[[#This Row],[b_fighter_id]]&amp;duplicity[[#This Row],[date]]</f>
        <v>2527/134840907</v>
      </c>
      <c r="E1695">
        <f>COUNTIF(duplicity[duplicitní texty],duplicity[[#This Row],[duplicitní texty]])</f>
        <v>1</v>
      </c>
      <c r="K1695" s="13">
        <v>3348</v>
      </c>
      <c r="N1695"/>
    </row>
    <row r="1696" spans="1:14">
      <c r="A1696">
        <v>1063</v>
      </c>
      <c r="B1696">
        <v>2339</v>
      </c>
      <c r="C1696" s="3">
        <v>40907</v>
      </c>
      <c r="D1696" s="5" t="str">
        <f>duplicity[[#This Row],[r_fighter_id]]&amp;"/"&amp;duplicity[[#This Row],[b_fighter_id]]&amp;duplicity[[#This Row],[date]]</f>
        <v>1063/233940907</v>
      </c>
      <c r="E1696">
        <f>COUNTIF(duplicity[duplicitní texty],duplicity[[#This Row],[duplicitní texty]])</f>
        <v>1</v>
      </c>
      <c r="K1696" s="15">
        <v>3037</v>
      </c>
      <c r="N1696"/>
    </row>
    <row r="1697" spans="1:14">
      <c r="A1697">
        <v>201</v>
      </c>
      <c r="B1697">
        <v>912</v>
      </c>
      <c r="C1697" s="3">
        <v>40922</v>
      </c>
      <c r="D1697" s="5" t="str">
        <f>duplicity[[#This Row],[r_fighter_id]]&amp;"/"&amp;duplicity[[#This Row],[b_fighter_id]]&amp;duplicity[[#This Row],[date]]</f>
        <v>201/91240922</v>
      </c>
      <c r="E1697">
        <f>COUNTIF(duplicity[duplicitní texty],duplicity[[#This Row],[duplicitní texty]])</f>
        <v>1</v>
      </c>
      <c r="K1697" s="15">
        <v>3379</v>
      </c>
      <c r="N1697"/>
    </row>
    <row r="1698" spans="1:14">
      <c r="A1698">
        <v>45</v>
      </c>
      <c r="B1698">
        <v>2389</v>
      </c>
      <c r="C1698" s="3">
        <v>40922</v>
      </c>
      <c r="D1698" s="5" t="str">
        <f>duplicity[[#This Row],[r_fighter_id]]&amp;"/"&amp;duplicity[[#This Row],[b_fighter_id]]&amp;duplicity[[#This Row],[date]]</f>
        <v>45/238940922</v>
      </c>
      <c r="E1698">
        <f>COUNTIF(duplicity[duplicitní texty],duplicity[[#This Row],[duplicitní texty]])</f>
        <v>1</v>
      </c>
      <c r="K1698" s="15">
        <v>734</v>
      </c>
      <c r="N1698"/>
    </row>
    <row r="1699" spans="1:14">
      <c r="A1699">
        <v>50</v>
      </c>
      <c r="B1699">
        <v>2081</v>
      </c>
      <c r="C1699" s="3">
        <v>40922</v>
      </c>
      <c r="D1699" s="5" t="str">
        <f>duplicity[[#This Row],[r_fighter_id]]&amp;"/"&amp;duplicity[[#This Row],[b_fighter_id]]&amp;duplicity[[#This Row],[date]]</f>
        <v>50/208140922</v>
      </c>
      <c r="E1699">
        <f>COUNTIF(duplicity[duplicitní texty],duplicity[[#This Row],[duplicitní texty]])</f>
        <v>1</v>
      </c>
      <c r="K1699" s="15">
        <v>3564</v>
      </c>
      <c r="N1699"/>
    </row>
    <row r="1700" spans="1:14">
      <c r="A1700">
        <v>128</v>
      </c>
      <c r="B1700">
        <v>496</v>
      </c>
      <c r="C1700" s="3">
        <v>40922</v>
      </c>
      <c r="D1700" s="5" t="str">
        <f>duplicity[[#This Row],[r_fighter_id]]&amp;"/"&amp;duplicity[[#This Row],[b_fighter_id]]&amp;duplicity[[#This Row],[date]]</f>
        <v>128/49640922</v>
      </c>
      <c r="E1700">
        <f>COUNTIF(duplicity[duplicitní texty],duplicity[[#This Row],[duplicitní texty]])</f>
        <v>1</v>
      </c>
      <c r="K1700" s="13">
        <v>3116</v>
      </c>
      <c r="N1700"/>
    </row>
    <row r="1701" spans="1:14">
      <c r="A1701">
        <v>1038</v>
      </c>
      <c r="B1701">
        <v>2594</v>
      </c>
      <c r="C1701" s="3">
        <v>40922</v>
      </c>
      <c r="D1701" s="5" t="str">
        <f>duplicity[[#This Row],[r_fighter_id]]&amp;"/"&amp;duplicity[[#This Row],[b_fighter_id]]&amp;duplicity[[#This Row],[date]]</f>
        <v>1038/259440922</v>
      </c>
      <c r="E1701">
        <f>COUNTIF(duplicity[duplicitní texty],duplicity[[#This Row],[duplicitní texty]])</f>
        <v>1</v>
      </c>
      <c r="K1701" s="15">
        <v>3543</v>
      </c>
      <c r="N1701"/>
    </row>
    <row r="1702" spans="1:14">
      <c r="A1702">
        <v>3209</v>
      </c>
      <c r="B1702">
        <v>3142</v>
      </c>
      <c r="C1702" s="3">
        <v>40922</v>
      </c>
      <c r="D1702" s="5" t="str">
        <f>duplicity[[#This Row],[r_fighter_id]]&amp;"/"&amp;duplicity[[#This Row],[b_fighter_id]]&amp;duplicity[[#This Row],[date]]</f>
        <v>3209/314240922</v>
      </c>
      <c r="E1702">
        <f>COUNTIF(duplicity[duplicitní texty],duplicity[[#This Row],[duplicitní texty]])</f>
        <v>1</v>
      </c>
      <c r="K1702" s="13">
        <v>2306</v>
      </c>
      <c r="N1702"/>
    </row>
    <row r="1703" spans="1:14">
      <c r="A1703">
        <v>1140</v>
      </c>
      <c r="B1703">
        <v>2377</v>
      </c>
      <c r="C1703" s="3">
        <v>40922</v>
      </c>
      <c r="D1703" s="5" t="str">
        <f>duplicity[[#This Row],[r_fighter_id]]&amp;"/"&amp;duplicity[[#This Row],[b_fighter_id]]&amp;duplicity[[#This Row],[date]]</f>
        <v>1140/237740922</v>
      </c>
      <c r="E1703">
        <f>COUNTIF(duplicity[duplicitní texty],duplicity[[#This Row],[duplicitní texty]])</f>
        <v>1</v>
      </c>
      <c r="K1703" s="15">
        <v>1488</v>
      </c>
      <c r="N1703"/>
    </row>
    <row r="1704" spans="1:14">
      <c r="A1704">
        <v>243</v>
      </c>
      <c r="B1704">
        <v>1533</v>
      </c>
      <c r="C1704" s="3">
        <v>40922</v>
      </c>
      <c r="D1704" s="5" t="str">
        <f>duplicity[[#This Row],[r_fighter_id]]&amp;"/"&amp;duplicity[[#This Row],[b_fighter_id]]&amp;duplicity[[#This Row],[date]]</f>
        <v>243/153340922</v>
      </c>
      <c r="E1704">
        <f>COUNTIF(duplicity[duplicitní texty],duplicity[[#This Row],[duplicitní texty]])</f>
        <v>1</v>
      </c>
      <c r="K1704" s="15">
        <v>2821</v>
      </c>
      <c r="N1704"/>
    </row>
    <row r="1705" spans="1:14">
      <c r="A1705">
        <v>2434</v>
      </c>
      <c r="B1705">
        <v>1991</v>
      </c>
      <c r="C1705" s="3">
        <v>40922</v>
      </c>
      <c r="D1705" s="5" t="str">
        <f>duplicity[[#This Row],[r_fighter_id]]&amp;"/"&amp;duplicity[[#This Row],[b_fighter_id]]&amp;duplicity[[#This Row],[date]]</f>
        <v>2434/199140922</v>
      </c>
      <c r="E1705">
        <f>COUNTIF(duplicity[duplicitní texty],duplicity[[#This Row],[duplicitní texty]])</f>
        <v>1</v>
      </c>
      <c r="K1705" s="15">
        <v>2691</v>
      </c>
      <c r="N1705"/>
    </row>
    <row r="1706" spans="1:14">
      <c r="A1706">
        <v>2990</v>
      </c>
      <c r="B1706">
        <v>2570</v>
      </c>
      <c r="C1706" s="3">
        <v>40922</v>
      </c>
      <c r="D1706" s="5" t="str">
        <f>duplicity[[#This Row],[r_fighter_id]]&amp;"/"&amp;duplicity[[#This Row],[b_fighter_id]]&amp;duplicity[[#This Row],[date]]</f>
        <v>2990/257040922</v>
      </c>
      <c r="E1706">
        <f>COUNTIF(duplicity[duplicitní texty],duplicity[[#This Row],[duplicitní texty]])</f>
        <v>1</v>
      </c>
      <c r="K1706" s="15">
        <v>2575</v>
      </c>
      <c r="N1706"/>
    </row>
    <row r="1707" spans="1:14">
      <c r="A1707">
        <v>2946</v>
      </c>
      <c r="B1707">
        <v>2342</v>
      </c>
      <c r="C1707" s="3">
        <v>40928</v>
      </c>
      <c r="D1707" s="5" t="str">
        <f>duplicity[[#This Row],[r_fighter_id]]&amp;"/"&amp;duplicity[[#This Row],[b_fighter_id]]&amp;duplicity[[#This Row],[date]]</f>
        <v>2946/234240928</v>
      </c>
      <c r="E1707">
        <f>COUNTIF(duplicity[duplicitní texty],duplicity[[#This Row],[duplicitní texty]])</f>
        <v>1</v>
      </c>
      <c r="K1707" s="15">
        <v>1223</v>
      </c>
      <c r="N1707"/>
    </row>
    <row r="1708" spans="1:14">
      <c r="A1708">
        <v>1876</v>
      </c>
      <c r="B1708">
        <v>2290</v>
      </c>
      <c r="C1708" s="3">
        <v>40928</v>
      </c>
      <c r="D1708" s="5" t="str">
        <f>duplicity[[#This Row],[r_fighter_id]]&amp;"/"&amp;duplicity[[#This Row],[b_fighter_id]]&amp;duplicity[[#This Row],[date]]</f>
        <v>1876/229040928</v>
      </c>
      <c r="E1708">
        <f>COUNTIF(duplicity[duplicitní texty],duplicity[[#This Row],[duplicitní texty]])</f>
        <v>1</v>
      </c>
      <c r="K1708" s="15">
        <v>1182</v>
      </c>
      <c r="N1708"/>
    </row>
    <row r="1709" spans="1:14">
      <c r="A1709">
        <v>1227</v>
      </c>
      <c r="B1709">
        <v>2113</v>
      </c>
      <c r="C1709" s="3">
        <v>40928</v>
      </c>
      <c r="D1709" s="5" t="str">
        <f>duplicity[[#This Row],[r_fighter_id]]&amp;"/"&amp;duplicity[[#This Row],[b_fighter_id]]&amp;duplicity[[#This Row],[date]]</f>
        <v>1227/211340928</v>
      </c>
      <c r="E1709">
        <f>COUNTIF(duplicity[duplicitní texty],duplicity[[#This Row],[duplicitní texty]])</f>
        <v>1</v>
      </c>
      <c r="K1709" s="13">
        <v>1112</v>
      </c>
      <c r="N1709"/>
    </row>
    <row r="1710" spans="1:14">
      <c r="A1710">
        <v>2544</v>
      </c>
      <c r="B1710">
        <v>2914</v>
      </c>
      <c r="C1710" s="3">
        <v>40928</v>
      </c>
      <c r="D1710" s="5" t="str">
        <f>duplicity[[#This Row],[r_fighter_id]]&amp;"/"&amp;duplicity[[#This Row],[b_fighter_id]]&amp;duplicity[[#This Row],[date]]</f>
        <v>2544/291440928</v>
      </c>
      <c r="E1710">
        <f>COUNTIF(duplicity[duplicitní texty],duplicity[[#This Row],[duplicitní texty]])</f>
        <v>1</v>
      </c>
      <c r="K1710" s="15">
        <v>2288</v>
      </c>
      <c r="N1710"/>
    </row>
    <row r="1711" spans="1:14">
      <c r="A1711">
        <v>2690</v>
      </c>
      <c r="B1711">
        <v>2891</v>
      </c>
      <c r="C1711" s="3">
        <v>40928</v>
      </c>
      <c r="D1711" s="5" t="str">
        <f>duplicity[[#This Row],[r_fighter_id]]&amp;"/"&amp;duplicity[[#This Row],[b_fighter_id]]&amp;duplicity[[#This Row],[date]]</f>
        <v>2690/289140928</v>
      </c>
      <c r="E1711">
        <f>COUNTIF(duplicity[duplicitní texty],duplicity[[#This Row],[duplicitní texty]])</f>
        <v>1</v>
      </c>
      <c r="K1711" s="15">
        <v>1263</v>
      </c>
      <c r="N1711"/>
    </row>
    <row r="1712" spans="1:14">
      <c r="A1712">
        <v>222</v>
      </c>
      <c r="B1712">
        <v>2189</v>
      </c>
      <c r="C1712" s="3">
        <v>40928</v>
      </c>
      <c r="D1712" s="5" t="str">
        <f>duplicity[[#This Row],[r_fighter_id]]&amp;"/"&amp;duplicity[[#This Row],[b_fighter_id]]&amp;duplicity[[#This Row],[date]]</f>
        <v>222/218940928</v>
      </c>
      <c r="E1712">
        <f>COUNTIF(duplicity[duplicitní texty],duplicity[[#This Row],[duplicitní texty]])</f>
        <v>1</v>
      </c>
      <c r="K1712" s="13">
        <v>894</v>
      </c>
      <c r="N1712"/>
    </row>
    <row r="1713" spans="1:14">
      <c r="A1713">
        <v>847</v>
      </c>
      <c r="B1713">
        <v>2439</v>
      </c>
      <c r="C1713" s="3">
        <v>40928</v>
      </c>
      <c r="D1713" s="5" t="str">
        <f>duplicity[[#This Row],[r_fighter_id]]&amp;"/"&amp;duplicity[[#This Row],[b_fighter_id]]&amp;duplicity[[#This Row],[date]]</f>
        <v>847/243940928</v>
      </c>
      <c r="E1713">
        <f>COUNTIF(duplicity[duplicitní texty],duplicity[[#This Row],[duplicitní texty]])</f>
        <v>1</v>
      </c>
      <c r="K1713" s="13">
        <v>2210</v>
      </c>
      <c r="N1713"/>
    </row>
    <row r="1714" spans="1:14">
      <c r="A1714">
        <v>354</v>
      </c>
      <c r="B1714">
        <v>2711</v>
      </c>
      <c r="C1714" s="3">
        <v>40928</v>
      </c>
      <c r="D1714" s="5" t="str">
        <f>duplicity[[#This Row],[r_fighter_id]]&amp;"/"&amp;duplicity[[#This Row],[b_fighter_id]]&amp;duplicity[[#This Row],[date]]</f>
        <v>354/271140928</v>
      </c>
      <c r="E1714">
        <f>COUNTIF(duplicity[duplicitní texty],duplicity[[#This Row],[duplicitní texty]])</f>
        <v>1</v>
      </c>
      <c r="K1714" s="15">
        <v>934</v>
      </c>
      <c r="N1714"/>
    </row>
    <row r="1715" spans="1:14">
      <c r="A1715">
        <v>446</v>
      </c>
      <c r="B1715">
        <v>1300</v>
      </c>
      <c r="C1715" s="3">
        <v>40928</v>
      </c>
      <c r="D1715" s="5" t="str">
        <f>duplicity[[#This Row],[r_fighter_id]]&amp;"/"&amp;duplicity[[#This Row],[b_fighter_id]]&amp;duplicity[[#This Row],[date]]</f>
        <v>446/130040928</v>
      </c>
      <c r="E1715">
        <f>COUNTIF(duplicity[duplicitní texty],duplicity[[#This Row],[duplicitní texty]])</f>
        <v>1</v>
      </c>
      <c r="K1715" s="15">
        <v>2510</v>
      </c>
      <c r="N1715"/>
    </row>
    <row r="1716" spans="1:14">
      <c r="A1716">
        <v>2840</v>
      </c>
      <c r="B1716">
        <v>747</v>
      </c>
      <c r="C1716" s="3">
        <v>40928</v>
      </c>
      <c r="D1716" s="5" t="str">
        <f>duplicity[[#This Row],[r_fighter_id]]&amp;"/"&amp;duplicity[[#This Row],[b_fighter_id]]&amp;duplicity[[#This Row],[date]]</f>
        <v>2840/74740928</v>
      </c>
      <c r="E1716">
        <f>COUNTIF(duplicity[duplicitní texty],duplicity[[#This Row],[duplicitní texty]])</f>
        <v>1</v>
      </c>
      <c r="K1716" s="13">
        <v>2600</v>
      </c>
      <c r="N1716"/>
    </row>
    <row r="1717" spans="1:14">
      <c r="A1717">
        <v>1928</v>
      </c>
      <c r="B1717">
        <v>3452</v>
      </c>
      <c r="C1717" s="3">
        <v>40936</v>
      </c>
      <c r="D1717" s="5" t="str">
        <f>duplicity[[#This Row],[r_fighter_id]]&amp;"/"&amp;duplicity[[#This Row],[b_fighter_id]]&amp;duplicity[[#This Row],[date]]</f>
        <v>1928/345240936</v>
      </c>
      <c r="E1717">
        <f>COUNTIF(duplicity[duplicitní texty],duplicity[[#This Row],[duplicitní texty]])</f>
        <v>1</v>
      </c>
      <c r="K1717" s="15">
        <v>1443</v>
      </c>
      <c r="N1717"/>
    </row>
    <row r="1718" spans="1:14">
      <c r="A1718">
        <v>3056</v>
      </c>
      <c r="B1718">
        <v>286</v>
      </c>
      <c r="C1718" s="3">
        <v>40936</v>
      </c>
      <c r="D1718" s="5" t="str">
        <f>duplicity[[#This Row],[r_fighter_id]]&amp;"/"&amp;duplicity[[#This Row],[b_fighter_id]]&amp;duplicity[[#This Row],[date]]</f>
        <v>3056/28640936</v>
      </c>
      <c r="E1718">
        <f>COUNTIF(duplicity[duplicitní texty],duplicity[[#This Row],[duplicitní texty]])</f>
        <v>1</v>
      </c>
      <c r="K1718" s="15">
        <v>2606</v>
      </c>
      <c r="N1718"/>
    </row>
    <row r="1719" spans="1:14">
      <c r="A1719">
        <v>1528</v>
      </c>
      <c r="B1719">
        <v>2745</v>
      </c>
      <c r="C1719" s="3">
        <v>40936</v>
      </c>
      <c r="D1719" s="5" t="str">
        <f>duplicity[[#This Row],[r_fighter_id]]&amp;"/"&amp;duplicity[[#This Row],[b_fighter_id]]&amp;duplicity[[#This Row],[date]]</f>
        <v>1528/274540936</v>
      </c>
      <c r="E1719">
        <f>COUNTIF(duplicity[duplicitní texty],duplicity[[#This Row],[duplicitní texty]])</f>
        <v>1</v>
      </c>
      <c r="K1719" s="15">
        <v>1005</v>
      </c>
      <c r="N1719"/>
    </row>
    <row r="1720" spans="1:14">
      <c r="A1720">
        <v>2376</v>
      </c>
      <c r="B1720">
        <v>3501</v>
      </c>
      <c r="C1720" s="3">
        <v>40936</v>
      </c>
      <c r="D1720" s="5" t="str">
        <f>duplicity[[#This Row],[r_fighter_id]]&amp;"/"&amp;duplicity[[#This Row],[b_fighter_id]]&amp;duplicity[[#This Row],[date]]</f>
        <v>2376/350140936</v>
      </c>
      <c r="E1720">
        <f>COUNTIF(duplicity[duplicitní texty],duplicity[[#This Row],[duplicitní texty]])</f>
        <v>1</v>
      </c>
      <c r="K1720" s="13">
        <v>4</v>
      </c>
      <c r="N1720"/>
    </row>
    <row r="1721" spans="1:14">
      <c r="A1721">
        <v>3170</v>
      </c>
      <c r="B1721">
        <v>2756</v>
      </c>
      <c r="C1721" s="3">
        <v>40936</v>
      </c>
      <c r="D1721" s="5" t="str">
        <f>duplicity[[#This Row],[r_fighter_id]]&amp;"/"&amp;duplicity[[#This Row],[b_fighter_id]]&amp;duplicity[[#This Row],[date]]</f>
        <v>3170/275640936</v>
      </c>
      <c r="E1721">
        <f>COUNTIF(duplicity[duplicitní texty],duplicity[[#This Row],[duplicitní texty]])</f>
        <v>1</v>
      </c>
      <c r="K1721" s="15">
        <v>2874</v>
      </c>
      <c r="N1721"/>
    </row>
    <row r="1722" spans="1:14">
      <c r="A1722">
        <v>916</v>
      </c>
      <c r="B1722">
        <v>708</v>
      </c>
      <c r="C1722" s="3">
        <v>40936</v>
      </c>
      <c r="D1722" s="5" t="str">
        <f>duplicity[[#This Row],[r_fighter_id]]&amp;"/"&amp;duplicity[[#This Row],[b_fighter_id]]&amp;duplicity[[#This Row],[date]]</f>
        <v>916/70840936</v>
      </c>
      <c r="E1722">
        <f>COUNTIF(duplicity[duplicitní texty],duplicity[[#This Row],[duplicitní texty]])</f>
        <v>1</v>
      </c>
      <c r="K1722" s="13">
        <v>1433</v>
      </c>
      <c r="N1722"/>
    </row>
    <row r="1723" spans="1:14">
      <c r="A1723">
        <v>839</v>
      </c>
      <c r="B1723">
        <v>1798</v>
      </c>
      <c r="C1723" s="3">
        <v>40936</v>
      </c>
      <c r="D1723" s="5" t="str">
        <f>duplicity[[#This Row],[r_fighter_id]]&amp;"/"&amp;duplicity[[#This Row],[b_fighter_id]]&amp;duplicity[[#This Row],[date]]</f>
        <v>839/179840936</v>
      </c>
      <c r="E1723">
        <f>COUNTIF(duplicity[duplicitní texty],duplicity[[#This Row],[duplicitní texty]])</f>
        <v>1</v>
      </c>
      <c r="K1723" s="13">
        <v>1093</v>
      </c>
      <c r="N1723"/>
    </row>
    <row r="1724" spans="1:14">
      <c r="A1724">
        <v>2788</v>
      </c>
      <c r="B1724">
        <v>866</v>
      </c>
      <c r="C1724" s="3">
        <v>40936</v>
      </c>
      <c r="D1724" s="5" t="str">
        <f>duplicity[[#This Row],[r_fighter_id]]&amp;"/"&amp;duplicity[[#This Row],[b_fighter_id]]&amp;duplicity[[#This Row],[date]]</f>
        <v>2788/86640936</v>
      </c>
      <c r="E1724">
        <f>COUNTIF(duplicity[duplicitní texty],duplicity[[#This Row],[duplicitní texty]])</f>
        <v>1</v>
      </c>
      <c r="K1724" s="15">
        <v>1807</v>
      </c>
      <c r="N1724"/>
    </row>
    <row r="1725" spans="1:14">
      <c r="A1725">
        <v>447</v>
      </c>
      <c r="B1725">
        <v>1485</v>
      </c>
      <c r="C1725" s="3">
        <v>40936</v>
      </c>
      <c r="D1725" s="5" t="str">
        <f>duplicity[[#This Row],[r_fighter_id]]&amp;"/"&amp;duplicity[[#This Row],[b_fighter_id]]&amp;duplicity[[#This Row],[date]]</f>
        <v>447/148540936</v>
      </c>
      <c r="E1725">
        <f>COUNTIF(duplicity[duplicitní texty],duplicity[[#This Row],[duplicitní texty]])</f>
        <v>1</v>
      </c>
      <c r="K1725" s="15">
        <v>3354</v>
      </c>
      <c r="N1725"/>
    </row>
    <row r="1726" spans="1:14">
      <c r="A1726">
        <v>244</v>
      </c>
      <c r="B1726">
        <v>1523</v>
      </c>
      <c r="C1726" s="3">
        <v>40936</v>
      </c>
      <c r="D1726" s="5" t="str">
        <f>duplicity[[#This Row],[r_fighter_id]]&amp;"/"&amp;duplicity[[#This Row],[b_fighter_id]]&amp;duplicity[[#This Row],[date]]</f>
        <v>244/152340936</v>
      </c>
      <c r="E1726">
        <f>COUNTIF(duplicity[duplicitní texty],duplicity[[#This Row],[duplicitní texty]])</f>
        <v>1</v>
      </c>
      <c r="K1726" s="15">
        <v>1444</v>
      </c>
      <c r="N1726"/>
    </row>
    <row r="1727" spans="1:14">
      <c r="A1727">
        <v>435</v>
      </c>
      <c r="B1727">
        <v>961</v>
      </c>
      <c r="C1727" s="3">
        <v>40943</v>
      </c>
      <c r="D1727" s="5" t="str">
        <f>duplicity[[#This Row],[r_fighter_id]]&amp;"/"&amp;duplicity[[#This Row],[b_fighter_id]]&amp;duplicity[[#This Row],[date]]</f>
        <v>435/96140943</v>
      </c>
      <c r="E1727">
        <f>COUNTIF(duplicity[duplicitní texty],duplicity[[#This Row],[duplicitní texty]])</f>
        <v>1</v>
      </c>
      <c r="K1727" s="15">
        <v>169</v>
      </c>
      <c r="N1727"/>
    </row>
    <row r="1728" spans="1:14">
      <c r="A1728">
        <v>1327</v>
      </c>
      <c r="B1728">
        <v>3108</v>
      </c>
      <c r="C1728" s="3">
        <v>40943</v>
      </c>
      <c r="D1728" s="5" t="str">
        <f>duplicity[[#This Row],[r_fighter_id]]&amp;"/"&amp;duplicity[[#This Row],[b_fighter_id]]&amp;duplicity[[#This Row],[date]]</f>
        <v>1327/310840943</v>
      </c>
      <c r="E1728">
        <f>COUNTIF(duplicity[duplicitní texty],duplicity[[#This Row],[duplicitní texty]])</f>
        <v>1</v>
      </c>
      <c r="K1728" s="13">
        <v>2267</v>
      </c>
      <c r="N1728"/>
    </row>
    <row r="1729" spans="1:14">
      <c r="A1729">
        <v>2294</v>
      </c>
      <c r="B1729">
        <v>3458</v>
      </c>
      <c r="C1729" s="3">
        <v>40943</v>
      </c>
      <c r="D1729" s="5" t="str">
        <f>duplicity[[#This Row],[r_fighter_id]]&amp;"/"&amp;duplicity[[#This Row],[b_fighter_id]]&amp;duplicity[[#This Row],[date]]</f>
        <v>2294/345840943</v>
      </c>
      <c r="E1729">
        <f>COUNTIF(duplicity[duplicitní texty],duplicity[[#This Row],[duplicitní texty]])</f>
        <v>1</v>
      </c>
      <c r="K1729" s="13">
        <v>431</v>
      </c>
      <c r="N1729"/>
    </row>
    <row r="1730" spans="1:14">
      <c r="A1730">
        <v>200</v>
      </c>
      <c r="B1730">
        <v>1562</v>
      </c>
      <c r="C1730" s="3">
        <v>40943</v>
      </c>
      <c r="D1730" s="5" t="str">
        <f>duplicity[[#This Row],[r_fighter_id]]&amp;"/"&amp;duplicity[[#This Row],[b_fighter_id]]&amp;duplicity[[#This Row],[date]]</f>
        <v>200/156240943</v>
      </c>
      <c r="E1730">
        <f>COUNTIF(duplicity[duplicitní texty],duplicity[[#This Row],[duplicitní texty]])</f>
        <v>1</v>
      </c>
      <c r="K1730" s="15">
        <v>517</v>
      </c>
      <c r="N1730"/>
    </row>
    <row r="1731" spans="1:14">
      <c r="A1731">
        <v>3128</v>
      </c>
      <c r="B1731">
        <v>3248</v>
      </c>
      <c r="C1731" s="3">
        <v>40943</v>
      </c>
      <c r="D1731" s="5" t="str">
        <f>duplicity[[#This Row],[r_fighter_id]]&amp;"/"&amp;duplicity[[#This Row],[b_fighter_id]]&amp;duplicity[[#This Row],[date]]</f>
        <v>3128/324840943</v>
      </c>
      <c r="E1731">
        <f>COUNTIF(duplicity[duplicitní texty],duplicity[[#This Row],[duplicitní texty]])</f>
        <v>1</v>
      </c>
      <c r="K1731" s="15">
        <v>1329</v>
      </c>
      <c r="N1731"/>
    </row>
    <row r="1732" spans="1:14">
      <c r="A1732">
        <v>2556</v>
      </c>
      <c r="B1732">
        <v>1377</v>
      </c>
      <c r="C1732" s="3">
        <v>40943</v>
      </c>
      <c r="D1732" s="5" t="str">
        <f>duplicity[[#This Row],[r_fighter_id]]&amp;"/"&amp;duplicity[[#This Row],[b_fighter_id]]&amp;duplicity[[#This Row],[date]]</f>
        <v>2556/137740943</v>
      </c>
      <c r="E1732">
        <f>COUNTIF(duplicity[duplicitní texty],duplicity[[#This Row],[duplicitní texty]])</f>
        <v>1</v>
      </c>
      <c r="K1732" s="15">
        <v>3257</v>
      </c>
      <c r="N1732"/>
    </row>
    <row r="1733" spans="1:14">
      <c r="A1733">
        <v>375</v>
      </c>
      <c r="B1733">
        <v>616</v>
      </c>
      <c r="C1733" s="3">
        <v>40943</v>
      </c>
      <c r="D1733" s="5" t="str">
        <f>duplicity[[#This Row],[r_fighter_id]]&amp;"/"&amp;duplicity[[#This Row],[b_fighter_id]]&amp;duplicity[[#This Row],[date]]</f>
        <v>375/61640943</v>
      </c>
      <c r="E1733">
        <f>COUNTIF(duplicity[duplicitní texty],duplicity[[#This Row],[duplicitní texty]])</f>
        <v>1</v>
      </c>
      <c r="K1733" s="13">
        <v>2795</v>
      </c>
      <c r="N1733"/>
    </row>
    <row r="1734" spans="1:14">
      <c r="A1734">
        <v>2277</v>
      </c>
      <c r="B1734">
        <v>1705</v>
      </c>
      <c r="C1734" s="3">
        <v>40943</v>
      </c>
      <c r="D1734" s="5" t="str">
        <f>duplicity[[#This Row],[r_fighter_id]]&amp;"/"&amp;duplicity[[#This Row],[b_fighter_id]]&amp;duplicity[[#This Row],[date]]</f>
        <v>2277/170540943</v>
      </c>
      <c r="E1734">
        <f>COUNTIF(duplicity[duplicitní texty],duplicity[[#This Row],[duplicitní texty]])</f>
        <v>1</v>
      </c>
      <c r="K1734" s="15">
        <v>1653</v>
      </c>
      <c r="N1734"/>
    </row>
    <row r="1735" spans="1:14">
      <c r="A1735">
        <v>1690</v>
      </c>
      <c r="B1735">
        <v>2539</v>
      </c>
      <c r="C1735" s="3">
        <v>40943</v>
      </c>
      <c r="D1735" s="5" t="str">
        <f>duplicity[[#This Row],[r_fighter_id]]&amp;"/"&amp;duplicity[[#This Row],[b_fighter_id]]&amp;duplicity[[#This Row],[date]]</f>
        <v>1690/253940943</v>
      </c>
      <c r="E1735">
        <f>COUNTIF(duplicity[duplicitní texty],duplicity[[#This Row],[duplicitní texty]])</f>
        <v>1</v>
      </c>
      <c r="K1735" s="15">
        <v>2780</v>
      </c>
      <c r="N1735"/>
    </row>
    <row r="1736" spans="1:14">
      <c r="A1736">
        <v>2677</v>
      </c>
      <c r="B1736">
        <v>1979</v>
      </c>
      <c r="C1736" s="3">
        <v>40943</v>
      </c>
      <c r="D1736" s="5" t="str">
        <f>duplicity[[#This Row],[r_fighter_id]]&amp;"/"&amp;duplicity[[#This Row],[b_fighter_id]]&amp;duplicity[[#This Row],[date]]</f>
        <v>2677/197940943</v>
      </c>
      <c r="E1736">
        <f>COUNTIF(duplicity[duplicitní texty],duplicity[[#This Row],[duplicitní texty]])</f>
        <v>1</v>
      </c>
      <c r="K1736" s="15">
        <v>1840</v>
      </c>
      <c r="N1736"/>
    </row>
    <row r="1737" spans="1:14">
      <c r="A1737">
        <v>2121</v>
      </c>
      <c r="B1737">
        <v>722</v>
      </c>
      <c r="C1737" s="3">
        <v>40954</v>
      </c>
      <c r="D1737" s="5" t="str">
        <f>duplicity[[#This Row],[r_fighter_id]]&amp;"/"&amp;duplicity[[#This Row],[b_fighter_id]]&amp;duplicity[[#This Row],[date]]</f>
        <v>2121/72240954</v>
      </c>
      <c r="E1737">
        <f>COUNTIF(duplicity[duplicitní texty],duplicity[[#This Row],[duplicitní texty]])</f>
        <v>1</v>
      </c>
      <c r="K1737" s="13">
        <v>1103</v>
      </c>
      <c r="N1737"/>
    </row>
    <row r="1738" spans="1:14">
      <c r="A1738">
        <v>366</v>
      </c>
      <c r="B1738">
        <v>2720</v>
      </c>
      <c r="C1738" s="3">
        <v>40954</v>
      </c>
      <c r="D1738" s="5" t="str">
        <f>duplicity[[#This Row],[r_fighter_id]]&amp;"/"&amp;duplicity[[#This Row],[b_fighter_id]]&amp;duplicity[[#This Row],[date]]</f>
        <v>366/272040954</v>
      </c>
      <c r="E1738">
        <f>COUNTIF(duplicity[duplicitní texty],duplicity[[#This Row],[duplicitní texty]])</f>
        <v>1</v>
      </c>
      <c r="K1738" s="15">
        <v>656</v>
      </c>
      <c r="N1738"/>
    </row>
    <row r="1739" spans="1:14">
      <c r="A1739">
        <v>2058</v>
      </c>
      <c r="B1739">
        <v>1908</v>
      </c>
      <c r="C1739" s="3">
        <v>40954</v>
      </c>
      <c r="D1739" s="5" t="str">
        <f>duplicity[[#This Row],[r_fighter_id]]&amp;"/"&amp;duplicity[[#This Row],[b_fighter_id]]&amp;duplicity[[#This Row],[date]]</f>
        <v>2058/190840954</v>
      </c>
      <c r="E1739">
        <f>COUNTIF(duplicity[duplicitní texty],duplicity[[#This Row],[duplicitní texty]])</f>
        <v>1</v>
      </c>
      <c r="K1739" s="13">
        <v>1407</v>
      </c>
      <c r="N1739"/>
    </row>
    <row r="1740" spans="1:14">
      <c r="A1740">
        <v>3152</v>
      </c>
      <c r="B1740">
        <v>1328</v>
      </c>
      <c r="C1740" s="3">
        <v>40954</v>
      </c>
      <c r="D1740" s="5" t="str">
        <f>duplicity[[#This Row],[r_fighter_id]]&amp;"/"&amp;duplicity[[#This Row],[b_fighter_id]]&amp;duplicity[[#This Row],[date]]</f>
        <v>3152/132840954</v>
      </c>
      <c r="E1740">
        <f>COUNTIF(duplicity[duplicitní texty],duplicity[[#This Row],[duplicitní texty]])</f>
        <v>1</v>
      </c>
      <c r="K1740" s="15">
        <v>980</v>
      </c>
      <c r="N1740"/>
    </row>
    <row r="1741" spans="1:14">
      <c r="A1741">
        <v>778</v>
      </c>
      <c r="B1741">
        <v>3443</v>
      </c>
      <c r="C1741" s="3">
        <v>40954</v>
      </c>
      <c r="D1741" s="5" t="str">
        <f>duplicity[[#This Row],[r_fighter_id]]&amp;"/"&amp;duplicity[[#This Row],[b_fighter_id]]&amp;duplicity[[#This Row],[date]]</f>
        <v>778/344340954</v>
      </c>
      <c r="E1741">
        <f>COUNTIF(duplicity[duplicitní texty],duplicity[[#This Row],[duplicitní texty]])</f>
        <v>1</v>
      </c>
      <c r="K1741" s="13">
        <v>2134</v>
      </c>
      <c r="N1741"/>
    </row>
    <row r="1742" spans="1:14">
      <c r="A1742">
        <v>2829</v>
      </c>
      <c r="B1742">
        <v>871</v>
      </c>
      <c r="C1742" s="3">
        <v>40954</v>
      </c>
      <c r="D1742" s="5" t="str">
        <f>duplicity[[#This Row],[r_fighter_id]]&amp;"/"&amp;duplicity[[#This Row],[b_fighter_id]]&amp;duplicity[[#This Row],[date]]</f>
        <v>2829/87140954</v>
      </c>
      <c r="E1742">
        <f>COUNTIF(duplicity[duplicitní texty],duplicity[[#This Row],[duplicitní texty]])</f>
        <v>1</v>
      </c>
      <c r="K1742" s="15">
        <v>2523</v>
      </c>
      <c r="N1742"/>
    </row>
    <row r="1743" spans="1:14">
      <c r="A1743">
        <v>2086</v>
      </c>
      <c r="B1743">
        <v>38</v>
      </c>
      <c r="C1743" s="3">
        <v>40954</v>
      </c>
      <c r="D1743" s="5" t="str">
        <f>duplicity[[#This Row],[r_fighter_id]]&amp;"/"&amp;duplicity[[#This Row],[b_fighter_id]]&amp;duplicity[[#This Row],[date]]</f>
        <v>2086/3840954</v>
      </c>
      <c r="E1743">
        <f>COUNTIF(duplicity[duplicitní texty],duplicity[[#This Row],[duplicitní texty]])</f>
        <v>1</v>
      </c>
      <c r="K1743" s="15">
        <v>1248</v>
      </c>
      <c r="N1743"/>
    </row>
    <row r="1744" spans="1:14">
      <c r="A1744">
        <v>1701</v>
      </c>
      <c r="B1744">
        <v>2809</v>
      </c>
      <c r="C1744" s="3">
        <v>40954</v>
      </c>
      <c r="D1744" s="5" t="str">
        <f>duplicity[[#This Row],[r_fighter_id]]&amp;"/"&amp;duplicity[[#This Row],[b_fighter_id]]&amp;duplicity[[#This Row],[date]]</f>
        <v>1701/280940954</v>
      </c>
      <c r="E1744">
        <f>COUNTIF(duplicity[duplicitní texty],duplicity[[#This Row],[duplicitní texty]])</f>
        <v>1</v>
      </c>
      <c r="K1744" s="13">
        <v>2019</v>
      </c>
      <c r="N1744"/>
    </row>
    <row r="1745" spans="1:14">
      <c r="A1745">
        <v>3004</v>
      </c>
      <c r="B1745">
        <v>1954</v>
      </c>
      <c r="C1745" s="3">
        <v>40954</v>
      </c>
      <c r="D1745" s="5" t="str">
        <f>duplicity[[#This Row],[r_fighter_id]]&amp;"/"&amp;duplicity[[#This Row],[b_fighter_id]]&amp;duplicity[[#This Row],[date]]</f>
        <v>3004/195440954</v>
      </c>
      <c r="E1745">
        <f>COUNTIF(duplicity[duplicitní texty],duplicity[[#This Row],[duplicitní texty]])</f>
        <v>1</v>
      </c>
      <c r="K1745" s="13">
        <v>3468</v>
      </c>
      <c r="N1745"/>
    </row>
    <row r="1746" spans="1:14">
      <c r="A1746">
        <v>2520</v>
      </c>
      <c r="B1746">
        <v>1753</v>
      </c>
      <c r="C1746" s="3">
        <v>40964</v>
      </c>
      <c r="D1746" s="5" t="str">
        <f>duplicity[[#This Row],[r_fighter_id]]&amp;"/"&amp;duplicity[[#This Row],[b_fighter_id]]&amp;duplicity[[#This Row],[date]]</f>
        <v>2520/175340964</v>
      </c>
      <c r="E1746">
        <f>COUNTIF(duplicity[duplicitní texty],duplicity[[#This Row],[duplicitní texty]])</f>
        <v>1</v>
      </c>
      <c r="K1746" s="15">
        <v>2669</v>
      </c>
      <c r="N1746"/>
    </row>
    <row r="1747" spans="1:14">
      <c r="A1747">
        <v>1359</v>
      </c>
      <c r="B1747">
        <v>2433</v>
      </c>
      <c r="C1747" s="3">
        <v>40964</v>
      </c>
      <c r="D1747" s="5" t="str">
        <f>duplicity[[#This Row],[r_fighter_id]]&amp;"/"&amp;duplicity[[#This Row],[b_fighter_id]]&amp;duplicity[[#This Row],[date]]</f>
        <v>1359/243340964</v>
      </c>
      <c r="E1747">
        <f>COUNTIF(duplicity[duplicitní texty],duplicity[[#This Row],[duplicitní texty]])</f>
        <v>1</v>
      </c>
      <c r="K1747" s="13">
        <v>2546</v>
      </c>
      <c r="N1747"/>
    </row>
    <row r="1748" spans="1:14">
      <c r="A1748">
        <v>2369</v>
      </c>
      <c r="B1748">
        <v>306</v>
      </c>
      <c r="C1748" s="3">
        <v>40964</v>
      </c>
      <c r="D1748" s="5" t="str">
        <f>duplicity[[#This Row],[r_fighter_id]]&amp;"/"&amp;duplicity[[#This Row],[b_fighter_id]]&amp;duplicity[[#This Row],[date]]</f>
        <v>2369/30640964</v>
      </c>
      <c r="E1748">
        <f>COUNTIF(duplicity[duplicitní texty],duplicity[[#This Row],[duplicitní texty]])</f>
        <v>1</v>
      </c>
      <c r="K1748" s="15">
        <v>668</v>
      </c>
      <c r="N1748"/>
    </row>
    <row r="1749" spans="1:14">
      <c r="A1749">
        <v>1479</v>
      </c>
      <c r="B1749">
        <v>181</v>
      </c>
      <c r="C1749" s="3">
        <v>40964</v>
      </c>
      <c r="D1749" s="5" t="str">
        <f>duplicity[[#This Row],[r_fighter_id]]&amp;"/"&amp;duplicity[[#This Row],[b_fighter_id]]&amp;duplicity[[#This Row],[date]]</f>
        <v>1479/18140964</v>
      </c>
      <c r="E1749">
        <f>COUNTIF(duplicity[duplicitní texty],duplicity[[#This Row],[duplicitní texty]])</f>
        <v>1</v>
      </c>
      <c r="K1749" s="15">
        <v>3476</v>
      </c>
      <c r="N1749"/>
    </row>
    <row r="1750" spans="1:14">
      <c r="A1750">
        <v>30</v>
      </c>
      <c r="B1750">
        <v>2957</v>
      </c>
      <c r="C1750" s="3">
        <v>40964</v>
      </c>
      <c r="D1750" s="5" t="str">
        <f>duplicity[[#This Row],[r_fighter_id]]&amp;"/"&amp;duplicity[[#This Row],[b_fighter_id]]&amp;duplicity[[#This Row],[date]]</f>
        <v>30/295740964</v>
      </c>
      <c r="E1750">
        <f>COUNTIF(duplicity[duplicitní texty],duplicity[[#This Row],[duplicitní texty]])</f>
        <v>1</v>
      </c>
      <c r="K1750" s="13">
        <v>1383</v>
      </c>
      <c r="N1750"/>
    </row>
    <row r="1751" spans="1:14">
      <c r="A1751">
        <v>856</v>
      </c>
      <c r="B1751">
        <v>1318</v>
      </c>
      <c r="C1751" s="3">
        <v>40964</v>
      </c>
      <c r="D1751" s="5" t="str">
        <f>duplicity[[#This Row],[r_fighter_id]]&amp;"/"&amp;duplicity[[#This Row],[b_fighter_id]]&amp;duplicity[[#This Row],[date]]</f>
        <v>856/131840964</v>
      </c>
      <c r="E1751">
        <f>COUNTIF(duplicity[duplicitní texty],duplicity[[#This Row],[duplicitní texty]])</f>
        <v>1</v>
      </c>
      <c r="K1751" s="15">
        <v>582</v>
      </c>
      <c r="N1751"/>
    </row>
    <row r="1752" spans="1:14">
      <c r="A1752">
        <v>2150</v>
      </c>
      <c r="B1752">
        <v>476</v>
      </c>
      <c r="C1752" s="3">
        <v>40964</v>
      </c>
      <c r="D1752" s="5" t="str">
        <f>duplicity[[#This Row],[r_fighter_id]]&amp;"/"&amp;duplicity[[#This Row],[b_fighter_id]]&amp;duplicity[[#This Row],[date]]</f>
        <v>2150/47640964</v>
      </c>
      <c r="E1752">
        <f>COUNTIF(duplicity[duplicitní texty],duplicity[[#This Row],[duplicitní texty]])</f>
        <v>1</v>
      </c>
      <c r="K1752" s="13">
        <v>2993</v>
      </c>
      <c r="N1752"/>
    </row>
    <row r="1753" spans="1:14">
      <c r="A1753">
        <v>1427</v>
      </c>
      <c r="B1753">
        <v>1682</v>
      </c>
      <c r="C1753" s="3">
        <v>40964</v>
      </c>
      <c r="D1753" s="5" t="str">
        <f>duplicity[[#This Row],[r_fighter_id]]&amp;"/"&amp;duplicity[[#This Row],[b_fighter_id]]&amp;duplicity[[#This Row],[date]]</f>
        <v>1427/168240964</v>
      </c>
      <c r="E1753">
        <f>COUNTIF(duplicity[duplicitní texty],duplicity[[#This Row],[duplicitní texty]])</f>
        <v>1</v>
      </c>
      <c r="K1753" s="15">
        <v>1596</v>
      </c>
      <c r="N1753"/>
    </row>
    <row r="1754" spans="1:14">
      <c r="A1754">
        <v>1139</v>
      </c>
      <c r="B1754">
        <v>2143</v>
      </c>
      <c r="C1754" s="3">
        <v>40964</v>
      </c>
      <c r="D1754" s="5" t="str">
        <f>duplicity[[#This Row],[r_fighter_id]]&amp;"/"&amp;duplicity[[#This Row],[b_fighter_id]]&amp;duplicity[[#This Row],[date]]</f>
        <v>1139/214340964</v>
      </c>
      <c r="E1754">
        <f>COUNTIF(duplicity[duplicitní texty],duplicity[[#This Row],[duplicitní texty]])</f>
        <v>1</v>
      </c>
      <c r="K1754" s="15">
        <v>1615</v>
      </c>
      <c r="N1754"/>
    </row>
    <row r="1755" spans="1:14">
      <c r="A1755">
        <v>3531</v>
      </c>
      <c r="B1755">
        <v>1782</v>
      </c>
      <c r="C1755" s="3">
        <v>40964</v>
      </c>
      <c r="D1755" s="5" t="str">
        <f>duplicity[[#This Row],[r_fighter_id]]&amp;"/"&amp;duplicity[[#This Row],[b_fighter_id]]&amp;duplicity[[#This Row],[date]]</f>
        <v>3531/178240964</v>
      </c>
      <c r="E1755">
        <f>COUNTIF(duplicity[duplicitní texty],duplicity[[#This Row],[duplicitní texty]])</f>
        <v>1</v>
      </c>
      <c r="K1755" s="13">
        <v>794</v>
      </c>
      <c r="N1755"/>
    </row>
    <row r="1756" spans="1:14">
      <c r="A1756">
        <v>1033</v>
      </c>
      <c r="B1756">
        <v>468</v>
      </c>
      <c r="C1756" s="3">
        <v>40964</v>
      </c>
      <c r="D1756" s="5" t="str">
        <f>duplicity[[#This Row],[r_fighter_id]]&amp;"/"&amp;duplicity[[#This Row],[b_fighter_id]]&amp;duplicity[[#This Row],[date]]</f>
        <v>1033/46840964</v>
      </c>
      <c r="E1756">
        <f>COUNTIF(duplicity[duplicitní texty],duplicity[[#This Row],[duplicitní texty]])</f>
        <v>1</v>
      </c>
      <c r="K1756" s="15">
        <v>2553</v>
      </c>
      <c r="N1756"/>
    </row>
    <row r="1757" spans="1:14">
      <c r="A1757">
        <v>3592</v>
      </c>
      <c r="B1757">
        <v>3202</v>
      </c>
      <c r="C1757" s="3">
        <v>40964</v>
      </c>
      <c r="D1757" s="5" t="str">
        <f>duplicity[[#This Row],[r_fighter_id]]&amp;"/"&amp;duplicity[[#This Row],[b_fighter_id]]&amp;duplicity[[#This Row],[date]]</f>
        <v>3592/320240964</v>
      </c>
      <c r="E1757">
        <f>COUNTIF(duplicity[duplicitní texty],duplicity[[#This Row],[duplicitní texty]])</f>
        <v>1</v>
      </c>
      <c r="K1757" s="15">
        <v>2336</v>
      </c>
      <c r="N1757"/>
    </row>
    <row r="1758" spans="1:14">
      <c r="A1758">
        <v>2111</v>
      </c>
      <c r="B1758">
        <v>2973</v>
      </c>
      <c r="C1758" s="3">
        <v>40970</v>
      </c>
      <c r="D1758" s="5" t="str">
        <f>duplicity[[#This Row],[r_fighter_id]]&amp;"/"&amp;duplicity[[#This Row],[b_fighter_id]]&amp;duplicity[[#This Row],[date]]</f>
        <v>2111/297340970</v>
      </c>
      <c r="E1758">
        <f>COUNTIF(duplicity[duplicitní texty],duplicity[[#This Row],[duplicitní texty]])</f>
        <v>1</v>
      </c>
      <c r="K1758" s="15">
        <v>525</v>
      </c>
      <c r="N1758"/>
    </row>
    <row r="1759" spans="1:14">
      <c r="A1759">
        <v>247</v>
      </c>
      <c r="B1759">
        <v>3323</v>
      </c>
      <c r="C1759" s="3">
        <v>40970</v>
      </c>
      <c r="D1759" s="5" t="str">
        <f>duplicity[[#This Row],[r_fighter_id]]&amp;"/"&amp;duplicity[[#This Row],[b_fighter_id]]&amp;duplicity[[#This Row],[date]]</f>
        <v>247/332340970</v>
      </c>
      <c r="E1759">
        <f>COUNTIF(duplicity[duplicitní texty],duplicity[[#This Row],[duplicitní texty]])</f>
        <v>1</v>
      </c>
      <c r="K1759" s="15">
        <v>345</v>
      </c>
      <c r="N1759"/>
    </row>
    <row r="1760" spans="1:14">
      <c r="A1760">
        <v>84</v>
      </c>
      <c r="B1760">
        <v>1588</v>
      </c>
      <c r="C1760" s="3">
        <v>40970</v>
      </c>
      <c r="D1760" s="5" t="str">
        <f>duplicity[[#This Row],[r_fighter_id]]&amp;"/"&amp;duplicity[[#This Row],[b_fighter_id]]&amp;duplicity[[#This Row],[date]]</f>
        <v>84/158840970</v>
      </c>
      <c r="E1760">
        <f>COUNTIF(duplicity[duplicitní texty],duplicity[[#This Row],[duplicitní texty]])</f>
        <v>1</v>
      </c>
      <c r="K1760" s="13">
        <v>1472</v>
      </c>
      <c r="N1760"/>
    </row>
    <row r="1761" spans="1:14">
      <c r="A1761">
        <v>2930</v>
      </c>
      <c r="B1761">
        <v>2544</v>
      </c>
      <c r="C1761" s="3">
        <v>40970</v>
      </c>
      <c r="D1761" s="5" t="str">
        <f>duplicity[[#This Row],[r_fighter_id]]&amp;"/"&amp;duplicity[[#This Row],[b_fighter_id]]&amp;duplicity[[#This Row],[date]]</f>
        <v>2930/254440970</v>
      </c>
      <c r="E1761">
        <f>COUNTIF(duplicity[duplicitní texty],duplicity[[#This Row],[duplicitní texty]])</f>
        <v>1</v>
      </c>
      <c r="K1761" s="15">
        <v>1371</v>
      </c>
      <c r="N1761"/>
    </row>
    <row r="1762" spans="1:14">
      <c r="A1762">
        <v>3246</v>
      </c>
      <c r="B1762">
        <v>1559</v>
      </c>
      <c r="C1762" s="3">
        <v>40970</v>
      </c>
      <c r="D1762" s="5" t="str">
        <f>duplicity[[#This Row],[r_fighter_id]]&amp;"/"&amp;duplicity[[#This Row],[b_fighter_id]]&amp;duplicity[[#This Row],[date]]</f>
        <v>3246/155940970</v>
      </c>
      <c r="E1762">
        <f>COUNTIF(duplicity[duplicitní texty],duplicity[[#This Row],[duplicitní texty]])</f>
        <v>1</v>
      </c>
      <c r="K1762" s="13">
        <v>917</v>
      </c>
      <c r="N1762"/>
    </row>
    <row r="1763" spans="1:14">
      <c r="A1763">
        <v>2038</v>
      </c>
      <c r="B1763">
        <v>2529</v>
      </c>
      <c r="C1763" s="3">
        <v>40970</v>
      </c>
      <c r="D1763" s="5" t="str">
        <f>duplicity[[#This Row],[r_fighter_id]]&amp;"/"&amp;duplicity[[#This Row],[b_fighter_id]]&amp;duplicity[[#This Row],[date]]</f>
        <v>2038/252940970</v>
      </c>
      <c r="E1763">
        <f>COUNTIF(duplicity[duplicitní texty],duplicity[[#This Row],[duplicitní texty]])</f>
        <v>1</v>
      </c>
      <c r="K1763" s="13">
        <v>3251</v>
      </c>
      <c r="N1763"/>
    </row>
    <row r="1764" spans="1:14">
      <c r="A1764">
        <v>2331</v>
      </c>
      <c r="B1764">
        <v>644</v>
      </c>
      <c r="C1764" s="3">
        <v>40970</v>
      </c>
      <c r="D1764" s="5" t="str">
        <f>duplicity[[#This Row],[r_fighter_id]]&amp;"/"&amp;duplicity[[#This Row],[b_fighter_id]]&amp;duplicity[[#This Row],[date]]</f>
        <v>2331/64440970</v>
      </c>
      <c r="E1764">
        <f>COUNTIF(duplicity[duplicitní texty],duplicity[[#This Row],[duplicitní texty]])</f>
        <v>1</v>
      </c>
      <c r="K1764" s="15">
        <v>727</v>
      </c>
      <c r="N1764"/>
    </row>
    <row r="1765" spans="1:14">
      <c r="A1765">
        <v>3405</v>
      </c>
      <c r="B1765">
        <v>1314</v>
      </c>
      <c r="C1765" s="3">
        <v>40970</v>
      </c>
      <c r="D1765" s="5" t="str">
        <f>duplicity[[#This Row],[r_fighter_id]]&amp;"/"&amp;duplicity[[#This Row],[b_fighter_id]]&amp;duplicity[[#This Row],[date]]</f>
        <v>3405/131440970</v>
      </c>
      <c r="E1765">
        <f>COUNTIF(duplicity[duplicitní texty],duplicity[[#This Row],[duplicitní texty]])</f>
        <v>1</v>
      </c>
      <c r="K1765" s="15">
        <v>1529</v>
      </c>
      <c r="N1765"/>
    </row>
    <row r="1766" spans="1:14">
      <c r="A1766">
        <v>2507</v>
      </c>
      <c r="B1766">
        <v>2486</v>
      </c>
      <c r="C1766" s="3">
        <v>40970</v>
      </c>
      <c r="D1766" s="5" t="str">
        <f>duplicity[[#This Row],[r_fighter_id]]&amp;"/"&amp;duplicity[[#This Row],[b_fighter_id]]&amp;duplicity[[#This Row],[date]]</f>
        <v>2507/248640970</v>
      </c>
      <c r="E1766">
        <f>COUNTIF(duplicity[duplicitní texty],duplicity[[#This Row],[duplicitní texty]])</f>
        <v>1</v>
      </c>
      <c r="K1766" s="13">
        <v>634</v>
      </c>
      <c r="N1766"/>
    </row>
    <row r="1767" spans="1:14">
      <c r="A1767">
        <v>3219</v>
      </c>
      <c r="B1767">
        <v>2757</v>
      </c>
      <c r="C1767" s="3">
        <v>40970</v>
      </c>
      <c r="D1767" s="5" t="str">
        <f>duplicity[[#This Row],[r_fighter_id]]&amp;"/"&amp;duplicity[[#This Row],[b_fighter_id]]&amp;duplicity[[#This Row],[date]]</f>
        <v>3219/275740970</v>
      </c>
      <c r="E1767">
        <f>COUNTIF(duplicity[duplicitní texty],duplicity[[#This Row],[duplicitní texty]])</f>
        <v>1</v>
      </c>
      <c r="K1767" s="13">
        <v>681</v>
      </c>
      <c r="N1767"/>
    </row>
    <row r="1768" spans="1:14">
      <c r="A1768">
        <v>3018</v>
      </c>
      <c r="B1768">
        <v>2339</v>
      </c>
      <c r="C1768" s="3">
        <v>41013</v>
      </c>
      <c r="D1768" s="5" t="str">
        <f>duplicity[[#This Row],[r_fighter_id]]&amp;"/"&amp;duplicity[[#This Row],[b_fighter_id]]&amp;duplicity[[#This Row],[date]]</f>
        <v>3018/233941013</v>
      </c>
      <c r="E1768">
        <f>COUNTIF(duplicity[duplicitní texty],duplicity[[#This Row],[duplicitní texty]])</f>
        <v>1</v>
      </c>
      <c r="K1768" s="15">
        <v>2707</v>
      </c>
      <c r="N1768"/>
    </row>
    <row r="1769" spans="1:14">
      <c r="A1769">
        <v>1235</v>
      </c>
      <c r="B1769">
        <v>2977</v>
      </c>
      <c r="C1769" s="3">
        <v>41013</v>
      </c>
      <c r="D1769" s="5" t="str">
        <f>duplicity[[#This Row],[r_fighter_id]]&amp;"/"&amp;duplicity[[#This Row],[b_fighter_id]]&amp;duplicity[[#This Row],[date]]</f>
        <v>1235/297741013</v>
      </c>
      <c r="E1769">
        <f>COUNTIF(duplicity[duplicitní texty],duplicity[[#This Row],[duplicitní texty]])</f>
        <v>1</v>
      </c>
      <c r="K1769" s="13">
        <v>514</v>
      </c>
      <c r="N1769"/>
    </row>
    <row r="1770" spans="1:14">
      <c r="A1770">
        <v>3103</v>
      </c>
      <c r="B1770">
        <v>2806</v>
      </c>
      <c r="C1770" s="3">
        <v>41013</v>
      </c>
      <c r="D1770" s="5" t="str">
        <f>duplicity[[#This Row],[r_fighter_id]]&amp;"/"&amp;duplicity[[#This Row],[b_fighter_id]]&amp;duplicity[[#This Row],[date]]</f>
        <v>3103/280641013</v>
      </c>
      <c r="E1770">
        <f>COUNTIF(duplicity[duplicitní texty],duplicity[[#This Row],[duplicitní texty]])</f>
        <v>1</v>
      </c>
      <c r="K1770" s="15">
        <v>1953</v>
      </c>
      <c r="N1770"/>
    </row>
    <row r="1771" spans="1:14">
      <c r="A1771">
        <v>761</v>
      </c>
      <c r="B1771">
        <v>734</v>
      </c>
      <c r="C1771" s="3">
        <v>41013</v>
      </c>
      <c r="D1771" s="5" t="str">
        <f>duplicity[[#This Row],[r_fighter_id]]&amp;"/"&amp;duplicity[[#This Row],[b_fighter_id]]&amp;duplicity[[#This Row],[date]]</f>
        <v>761/73441013</v>
      </c>
      <c r="E1771">
        <f>COUNTIF(duplicity[duplicitní texty],duplicity[[#This Row],[duplicitní texty]])</f>
        <v>1</v>
      </c>
      <c r="K1771" s="13">
        <v>1326</v>
      </c>
      <c r="N1771"/>
    </row>
    <row r="1772" spans="1:14">
      <c r="A1772">
        <v>482</v>
      </c>
      <c r="B1772">
        <v>520</v>
      </c>
      <c r="C1772" s="3">
        <v>41013</v>
      </c>
      <c r="D1772" s="5" t="str">
        <f>duplicity[[#This Row],[r_fighter_id]]&amp;"/"&amp;duplicity[[#This Row],[b_fighter_id]]&amp;duplicity[[#This Row],[date]]</f>
        <v>482/52041013</v>
      </c>
      <c r="E1772">
        <f>COUNTIF(duplicity[duplicitní texty],duplicity[[#This Row],[duplicitní texty]])</f>
        <v>1</v>
      </c>
      <c r="K1772" s="13">
        <v>3583</v>
      </c>
      <c r="N1772"/>
    </row>
    <row r="1773" spans="1:14">
      <c r="A1773">
        <v>3241</v>
      </c>
      <c r="B1773">
        <v>184</v>
      </c>
      <c r="C1773" s="3">
        <v>41013</v>
      </c>
      <c r="D1773" s="5" t="str">
        <f>duplicity[[#This Row],[r_fighter_id]]&amp;"/"&amp;duplicity[[#This Row],[b_fighter_id]]&amp;duplicity[[#This Row],[date]]</f>
        <v>3241/18441013</v>
      </c>
      <c r="E1773">
        <f>COUNTIF(duplicity[duplicitní texty],duplicity[[#This Row],[duplicitní texty]])</f>
        <v>1</v>
      </c>
      <c r="K1773" s="13">
        <v>1715</v>
      </c>
      <c r="N1773"/>
    </row>
    <row r="1774" spans="1:14">
      <c r="A1774">
        <v>1912</v>
      </c>
      <c r="B1774">
        <v>1472</v>
      </c>
      <c r="C1774" s="3">
        <v>41013</v>
      </c>
      <c r="D1774" s="5" t="str">
        <f>duplicity[[#This Row],[r_fighter_id]]&amp;"/"&amp;duplicity[[#This Row],[b_fighter_id]]&amp;duplicity[[#This Row],[date]]</f>
        <v>1912/147241013</v>
      </c>
      <c r="E1774">
        <f>COUNTIF(duplicity[duplicitní texty],duplicity[[#This Row],[duplicitní texty]])</f>
        <v>1</v>
      </c>
      <c r="K1774" s="13">
        <v>1555</v>
      </c>
      <c r="N1774"/>
    </row>
    <row r="1775" spans="1:14">
      <c r="A1775">
        <v>2</v>
      </c>
      <c r="B1775">
        <v>1304</v>
      </c>
      <c r="C1775" s="3">
        <v>41013</v>
      </c>
      <c r="D1775" s="5" t="str">
        <f>duplicity[[#This Row],[r_fighter_id]]&amp;"/"&amp;duplicity[[#This Row],[b_fighter_id]]&amp;duplicity[[#This Row],[date]]</f>
        <v>2/130441013</v>
      </c>
      <c r="E1775">
        <f>COUNTIF(duplicity[duplicitní texty],duplicity[[#This Row],[duplicitní texty]])</f>
        <v>1</v>
      </c>
      <c r="K1775" s="15">
        <v>528</v>
      </c>
      <c r="N1775"/>
    </row>
    <row r="1776" spans="1:14">
      <c r="A1776">
        <v>2540</v>
      </c>
      <c r="B1776">
        <v>2423</v>
      </c>
      <c r="C1776" s="3">
        <v>41013</v>
      </c>
      <c r="D1776" s="5" t="str">
        <f>duplicity[[#This Row],[r_fighter_id]]&amp;"/"&amp;duplicity[[#This Row],[b_fighter_id]]&amp;duplicity[[#This Row],[date]]</f>
        <v>2540/242341013</v>
      </c>
      <c r="E1776">
        <f>COUNTIF(duplicity[duplicitní texty],duplicity[[#This Row],[duplicitní texty]])</f>
        <v>1</v>
      </c>
      <c r="K1776" s="13">
        <v>242</v>
      </c>
      <c r="N1776"/>
    </row>
    <row r="1777" spans="1:14">
      <c r="A1777">
        <v>3561</v>
      </c>
      <c r="B1777">
        <v>3501</v>
      </c>
      <c r="C1777" s="3">
        <v>41013</v>
      </c>
      <c r="D1777" s="5" t="str">
        <f>duplicity[[#This Row],[r_fighter_id]]&amp;"/"&amp;duplicity[[#This Row],[b_fighter_id]]&amp;duplicity[[#This Row],[date]]</f>
        <v>3561/350141013</v>
      </c>
      <c r="E1777">
        <f>COUNTIF(duplicity[duplicitní texty],duplicity[[#This Row],[duplicitní texty]])</f>
        <v>1</v>
      </c>
      <c r="K1777" s="15">
        <v>1915</v>
      </c>
      <c r="N1777"/>
    </row>
    <row r="1778" spans="1:14">
      <c r="A1778">
        <v>1521</v>
      </c>
      <c r="B1778">
        <v>1918</v>
      </c>
      <c r="C1778" s="3">
        <v>41013</v>
      </c>
      <c r="D1778" s="5" t="str">
        <f>duplicity[[#This Row],[r_fighter_id]]&amp;"/"&amp;duplicity[[#This Row],[b_fighter_id]]&amp;duplicity[[#This Row],[date]]</f>
        <v>1521/191841013</v>
      </c>
      <c r="E1778">
        <f>COUNTIF(duplicity[duplicitní texty],duplicity[[#This Row],[duplicitní texty]])</f>
        <v>1</v>
      </c>
      <c r="K1778" s="15">
        <v>575</v>
      </c>
      <c r="N1778"/>
    </row>
    <row r="1779" spans="1:14">
      <c r="A1779">
        <v>3249</v>
      </c>
      <c r="B1779">
        <v>3562</v>
      </c>
      <c r="C1779" s="3">
        <v>41013</v>
      </c>
      <c r="D1779" s="5" t="str">
        <f>duplicity[[#This Row],[r_fighter_id]]&amp;"/"&amp;duplicity[[#This Row],[b_fighter_id]]&amp;duplicity[[#This Row],[date]]</f>
        <v>3249/356241013</v>
      </c>
      <c r="E1779">
        <f>COUNTIF(duplicity[duplicitní texty],duplicity[[#This Row],[duplicitní texty]])</f>
        <v>1</v>
      </c>
      <c r="K1779" s="15">
        <v>924</v>
      </c>
      <c r="N1779"/>
    </row>
    <row r="1780" spans="1:14">
      <c r="A1780">
        <v>3268</v>
      </c>
      <c r="B1780">
        <v>2028</v>
      </c>
      <c r="C1780" s="3">
        <v>41020</v>
      </c>
      <c r="D1780" s="5" t="str">
        <f>duplicity[[#This Row],[r_fighter_id]]&amp;"/"&amp;duplicity[[#This Row],[b_fighter_id]]&amp;duplicity[[#This Row],[date]]</f>
        <v>3268/202841020</v>
      </c>
      <c r="E1780">
        <f>COUNTIF(duplicity[duplicitní texty],duplicity[[#This Row],[duplicitní texty]])</f>
        <v>1</v>
      </c>
      <c r="K1780" s="15">
        <v>1775</v>
      </c>
      <c r="N1780"/>
    </row>
    <row r="1781" spans="1:14">
      <c r="A1781">
        <v>382</v>
      </c>
      <c r="B1781">
        <v>1210</v>
      </c>
      <c r="C1781" s="3">
        <v>41020</v>
      </c>
      <c r="D1781" s="5" t="str">
        <f>duplicity[[#This Row],[r_fighter_id]]&amp;"/"&amp;duplicity[[#This Row],[b_fighter_id]]&amp;duplicity[[#This Row],[date]]</f>
        <v>382/121041020</v>
      </c>
      <c r="E1781">
        <f>COUNTIF(duplicity[duplicitní texty],duplicity[[#This Row],[duplicitní texty]])</f>
        <v>1</v>
      </c>
      <c r="K1781" s="13">
        <v>2963</v>
      </c>
      <c r="N1781"/>
    </row>
    <row r="1782" spans="1:14">
      <c r="A1782">
        <v>697</v>
      </c>
      <c r="B1782">
        <v>906</v>
      </c>
      <c r="C1782" s="3">
        <v>41020</v>
      </c>
      <c r="D1782" s="5" t="str">
        <f>duplicity[[#This Row],[r_fighter_id]]&amp;"/"&amp;duplicity[[#This Row],[b_fighter_id]]&amp;duplicity[[#This Row],[date]]</f>
        <v>697/90641020</v>
      </c>
      <c r="E1782">
        <f>COUNTIF(duplicity[duplicitní texty],duplicity[[#This Row],[duplicitní texty]])</f>
        <v>1</v>
      </c>
      <c r="K1782" s="15">
        <v>1935</v>
      </c>
      <c r="N1782"/>
    </row>
    <row r="1783" spans="1:14">
      <c r="A1783">
        <v>375</v>
      </c>
      <c r="B1783">
        <v>3248</v>
      </c>
      <c r="C1783" s="3">
        <v>41020</v>
      </c>
      <c r="D1783" s="5" t="str">
        <f>duplicity[[#This Row],[r_fighter_id]]&amp;"/"&amp;duplicity[[#This Row],[b_fighter_id]]&amp;duplicity[[#This Row],[date]]</f>
        <v>375/324841020</v>
      </c>
      <c r="E1783">
        <f>COUNTIF(duplicity[duplicitní texty],duplicity[[#This Row],[duplicitní texty]])</f>
        <v>1</v>
      </c>
      <c r="K1783" s="13">
        <v>2541</v>
      </c>
      <c r="N1783"/>
    </row>
    <row r="1784" spans="1:14">
      <c r="A1784">
        <v>1892</v>
      </c>
      <c r="B1784">
        <v>2117</v>
      </c>
      <c r="C1784" s="3">
        <v>41020</v>
      </c>
      <c r="D1784" s="5" t="str">
        <f>duplicity[[#This Row],[r_fighter_id]]&amp;"/"&amp;duplicity[[#This Row],[b_fighter_id]]&amp;duplicity[[#This Row],[date]]</f>
        <v>1892/211741020</v>
      </c>
      <c r="E1784">
        <f>COUNTIF(duplicity[duplicitní texty],duplicity[[#This Row],[duplicitní texty]])</f>
        <v>1</v>
      </c>
      <c r="K1784" s="15">
        <v>2785</v>
      </c>
      <c r="N1784"/>
    </row>
    <row r="1785" spans="1:14">
      <c r="A1785">
        <v>1927</v>
      </c>
      <c r="B1785">
        <v>2323</v>
      </c>
      <c r="C1785" s="3">
        <v>41020</v>
      </c>
      <c r="D1785" s="5" t="str">
        <f>duplicity[[#This Row],[r_fighter_id]]&amp;"/"&amp;duplicity[[#This Row],[b_fighter_id]]&amp;duplicity[[#This Row],[date]]</f>
        <v>1927/232341020</v>
      </c>
      <c r="E1785">
        <f>COUNTIF(duplicity[duplicitní texty],duplicity[[#This Row],[duplicitní texty]])</f>
        <v>1</v>
      </c>
      <c r="K1785" s="15">
        <v>3145</v>
      </c>
      <c r="N1785"/>
    </row>
    <row r="1786" spans="1:14">
      <c r="A1786">
        <v>301</v>
      </c>
      <c r="B1786">
        <v>54</v>
      </c>
      <c r="C1786" s="3">
        <v>41020</v>
      </c>
      <c r="D1786" s="5" t="str">
        <f>duplicity[[#This Row],[r_fighter_id]]&amp;"/"&amp;duplicity[[#This Row],[b_fighter_id]]&amp;duplicity[[#This Row],[date]]</f>
        <v>301/5441020</v>
      </c>
      <c r="E1786">
        <f>COUNTIF(duplicity[duplicitní texty],duplicity[[#This Row],[duplicitní texty]])</f>
        <v>1</v>
      </c>
      <c r="K1786" s="13">
        <v>649</v>
      </c>
      <c r="N1786"/>
    </row>
    <row r="1787" spans="1:14">
      <c r="A1787">
        <v>359</v>
      </c>
      <c r="B1787">
        <v>292</v>
      </c>
      <c r="C1787" s="3">
        <v>41020</v>
      </c>
      <c r="D1787" s="5" t="str">
        <f>duplicity[[#This Row],[r_fighter_id]]&amp;"/"&amp;duplicity[[#This Row],[b_fighter_id]]&amp;duplicity[[#This Row],[date]]</f>
        <v>359/29241020</v>
      </c>
      <c r="E1787">
        <f>COUNTIF(duplicity[duplicitní texty],duplicity[[#This Row],[duplicitní texty]])</f>
        <v>1</v>
      </c>
      <c r="K1787" s="13">
        <v>1106</v>
      </c>
      <c r="N1787"/>
    </row>
    <row r="1788" spans="1:14">
      <c r="A1788">
        <v>2892</v>
      </c>
      <c r="B1788">
        <v>2769</v>
      </c>
      <c r="C1788" s="3">
        <v>41020</v>
      </c>
      <c r="D1788" s="5" t="str">
        <f>duplicity[[#This Row],[r_fighter_id]]&amp;"/"&amp;duplicity[[#This Row],[b_fighter_id]]&amp;duplicity[[#This Row],[date]]</f>
        <v>2892/276941020</v>
      </c>
      <c r="E1788">
        <f>COUNTIF(duplicity[duplicitní texty],duplicity[[#This Row],[duplicitní texty]])</f>
        <v>1</v>
      </c>
      <c r="K1788" s="15">
        <v>338</v>
      </c>
      <c r="N1788"/>
    </row>
    <row r="1789" spans="1:14">
      <c r="A1789">
        <v>3502</v>
      </c>
      <c r="B1789">
        <v>572</v>
      </c>
      <c r="C1789" s="3">
        <v>41020</v>
      </c>
      <c r="D1789" s="5" t="str">
        <f>duplicity[[#This Row],[r_fighter_id]]&amp;"/"&amp;duplicity[[#This Row],[b_fighter_id]]&amp;duplicity[[#This Row],[date]]</f>
        <v>3502/57241020</v>
      </c>
      <c r="E1789">
        <f>COUNTIF(duplicity[duplicitní texty],duplicity[[#This Row],[duplicitní texty]])</f>
        <v>1</v>
      </c>
      <c r="K1789" s="13">
        <v>2727</v>
      </c>
      <c r="N1789"/>
    </row>
    <row r="1790" spans="1:14">
      <c r="A1790">
        <v>1387</v>
      </c>
      <c r="B1790">
        <v>3524</v>
      </c>
      <c r="C1790" s="3">
        <v>41020</v>
      </c>
      <c r="D1790" s="5" t="str">
        <f>duplicity[[#This Row],[r_fighter_id]]&amp;"/"&amp;duplicity[[#This Row],[b_fighter_id]]&amp;duplicity[[#This Row],[date]]</f>
        <v>1387/352441020</v>
      </c>
      <c r="E1790">
        <f>COUNTIF(duplicity[duplicitní texty],duplicity[[#This Row],[duplicitní texty]])</f>
        <v>1</v>
      </c>
      <c r="K1790" s="15">
        <v>2197</v>
      </c>
      <c r="N1790"/>
    </row>
    <row r="1791" spans="1:14">
      <c r="A1791">
        <v>793</v>
      </c>
      <c r="B1791">
        <v>878</v>
      </c>
      <c r="C1791" s="3">
        <v>41034</v>
      </c>
      <c r="D1791" s="5" t="str">
        <f>duplicity[[#This Row],[r_fighter_id]]&amp;"/"&amp;duplicity[[#This Row],[b_fighter_id]]&amp;duplicity[[#This Row],[date]]</f>
        <v>793/87841034</v>
      </c>
      <c r="E1791">
        <f>COUNTIF(duplicity[duplicitní texty],duplicity[[#This Row],[duplicitní texty]])</f>
        <v>1</v>
      </c>
      <c r="K1791" s="15">
        <v>2740</v>
      </c>
      <c r="N1791"/>
    </row>
    <row r="1792" spans="1:14">
      <c r="A1792">
        <v>770</v>
      </c>
      <c r="B1792">
        <v>2113</v>
      </c>
      <c r="C1792" s="3">
        <v>41034</v>
      </c>
      <c r="D1792" s="5" t="str">
        <f>duplicity[[#This Row],[r_fighter_id]]&amp;"/"&amp;duplicity[[#This Row],[b_fighter_id]]&amp;duplicity[[#This Row],[date]]</f>
        <v>770/211341034</v>
      </c>
      <c r="E1792">
        <f>COUNTIF(duplicity[duplicitní texty],duplicity[[#This Row],[duplicitní texty]])</f>
        <v>1</v>
      </c>
      <c r="K1792" s="15">
        <v>2836</v>
      </c>
      <c r="N1792"/>
    </row>
    <row r="1793" spans="1:14">
      <c r="A1793">
        <v>512</v>
      </c>
      <c r="B1793">
        <v>547</v>
      </c>
      <c r="C1793" s="3">
        <v>41034</v>
      </c>
      <c r="D1793" s="5" t="str">
        <f>duplicity[[#This Row],[r_fighter_id]]&amp;"/"&amp;duplicity[[#This Row],[b_fighter_id]]&amp;duplicity[[#This Row],[date]]</f>
        <v>512/54741034</v>
      </c>
      <c r="E1793">
        <f>COUNTIF(duplicity[duplicitní texty],duplicity[[#This Row],[duplicitní texty]])</f>
        <v>1</v>
      </c>
      <c r="K1793" s="13">
        <v>2870</v>
      </c>
      <c r="N1793"/>
    </row>
    <row r="1794" spans="1:14">
      <c r="A1794">
        <v>948</v>
      </c>
      <c r="B1794">
        <v>1528</v>
      </c>
      <c r="C1794" s="3">
        <v>41034</v>
      </c>
      <c r="D1794" s="5" t="str">
        <f>duplicity[[#This Row],[r_fighter_id]]&amp;"/"&amp;duplicity[[#This Row],[b_fighter_id]]&amp;duplicity[[#This Row],[date]]</f>
        <v>948/152841034</v>
      </c>
      <c r="E1794">
        <f>COUNTIF(duplicity[duplicitní texty],duplicity[[#This Row],[duplicitní texty]])</f>
        <v>1</v>
      </c>
      <c r="K1794" s="15">
        <v>1222</v>
      </c>
      <c r="N1794"/>
    </row>
    <row r="1795" spans="1:14">
      <c r="A1795">
        <v>263</v>
      </c>
      <c r="B1795">
        <v>1079</v>
      </c>
      <c r="C1795" s="3">
        <v>41034</v>
      </c>
      <c r="D1795" s="5" t="str">
        <f>duplicity[[#This Row],[r_fighter_id]]&amp;"/"&amp;duplicity[[#This Row],[b_fighter_id]]&amp;duplicity[[#This Row],[date]]</f>
        <v>263/107941034</v>
      </c>
      <c r="E1795">
        <f>COUNTIF(duplicity[duplicitní texty],duplicity[[#This Row],[duplicitní texty]])</f>
        <v>1</v>
      </c>
      <c r="K1795" s="15">
        <v>1074</v>
      </c>
      <c r="N1795"/>
    </row>
    <row r="1796" spans="1:14">
      <c r="A1796">
        <v>1690</v>
      </c>
      <c r="B1796">
        <v>1319</v>
      </c>
      <c r="C1796" s="3">
        <v>41034</v>
      </c>
      <c r="D1796" s="5" t="str">
        <f>duplicity[[#This Row],[r_fighter_id]]&amp;"/"&amp;duplicity[[#This Row],[b_fighter_id]]&amp;duplicity[[#This Row],[date]]</f>
        <v>1690/131941034</v>
      </c>
      <c r="E1796">
        <f>COUNTIF(duplicity[duplicitní texty],duplicity[[#This Row],[duplicitní texty]])</f>
        <v>1</v>
      </c>
      <c r="K1796" s="13">
        <v>3046</v>
      </c>
      <c r="N1796"/>
    </row>
    <row r="1797" spans="1:14">
      <c r="A1797">
        <v>1294</v>
      </c>
      <c r="B1797">
        <v>1697</v>
      </c>
      <c r="C1797" s="3">
        <v>41034</v>
      </c>
      <c r="D1797" s="5" t="str">
        <f>duplicity[[#This Row],[r_fighter_id]]&amp;"/"&amp;duplicity[[#This Row],[b_fighter_id]]&amp;duplicity[[#This Row],[date]]</f>
        <v>1294/169741034</v>
      </c>
      <c r="E1797">
        <f>COUNTIF(duplicity[duplicitní texty],duplicity[[#This Row],[duplicitní texty]])</f>
        <v>1</v>
      </c>
      <c r="K1797" s="13">
        <v>18</v>
      </c>
      <c r="N1797"/>
    </row>
    <row r="1798" spans="1:14">
      <c r="A1798">
        <v>2434</v>
      </c>
      <c r="B1798">
        <v>241</v>
      </c>
      <c r="C1798" s="3">
        <v>41034</v>
      </c>
      <c r="D1798" s="5" t="str">
        <f>duplicity[[#This Row],[r_fighter_id]]&amp;"/"&amp;duplicity[[#This Row],[b_fighter_id]]&amp;duplicity[[#This Row],[date]]</f>
        <v>2434/24141034</v>
      </c>
      <c r="E1798">
        <f>COUNTIF(duplicity[duplicitní texty],duplicity[[#This Row],[duplicitní texty]])</f>
        <v>1</v>
      </c>
      <c r="K1798" s="13">
        <v>3441</v>
      </c>
      <c r="N1798"/>
    </row>
    <row r="1799" spans="1:14">
      <c r="A1799">
        <v>744</v>
      </c>
      <c r="B1799">
        <v>747</v>
      </c>
      <c r="C1799" s="3">
        <v>41034</v>
      </c>
      <c r="D1799" s="5" t="str">
        <f>duplicity[[#This Row],[r_fighter_id]]&amp;"/"&amp;duplicity[[#This Row],[b_fighter_id]]&amp;duplicity[[#This Row],[date]]</f>
        <v>744/74741034</v>
      </c>
      <c r="E1799">
        <f>COUNTIF(duplicity[duplicitní texty],duplicity[[#This Row],[duplicitní texty]])</f>
        <v>1</v>
      </c>
      <c r="K1799" s="13">
        <v>182</v>
      </c>
      <c r="N1799"/>
    </row>
    <row r="1800" spans="1:14">
      <c r="A1800">
        <v>222</v>
      </c>
      <c r="B1800">
        <v>1523</v>
      </c>
      <c r="C1800" s="3">
        <v>41034</v>
      </c>
      <c r="D1800" s="5" t="str">
        <f>duplicity[[#This Row],[r_fighter_id]]&amp;"/"&amp;duplicity[[#This Row],[b_fighter_id]]&amp;duplicity[[#This Row],[date]]</f>
        <v>222/152341034</v>
      </c>
      <c r="E1800">
        <f>COUNTIF(duplicity[duplicitní texty],duplicity[[#This Row],[duplicitní texty]])</f>
        <v>1</v>
      </c>
      <c r="K1800" s="15">
        <v>647</v>
      </c>
      <c r="N1800"/>
    </row>
    <row r="1801" spans="1:14">
      <c r="A1801">
        <v>1991</v>
      </c>
      <c r="B1801">
        <v>3360</v>
      </c>
      <c r="C1801" s="3">
        <v>41034</v>
      </c>
      <c r="D1801" s="5" t="str">
        <f>duplicity[[#This Row],[r_fighter_id]]&amp;"/"&amp;duplicity[[#This Row],[b_fighter_id]]&amp;duplicity[[#This Row],[date]]</f>
        <v>1991/336041034</v>
      </c>
      <c r="E1801">
        <f>COUNTIF(duplicity[duplicitní texty],duplicity[[#This Row],[duplicitní texty]])</f>
        <v>1</v>
      </c>
      <c r="K1801" s="15">
        <v>3595</v>
      </c>
      <c r="N1801"/>
    </row>
    <row r="1802" spans="1:14">
      <c r="A1802">
        <v>1084</v>
      </c>
      <c r="B1802">
        <v>1834</v>
      </c>
      <c r="C1802" s="3">
        <v>41034</v>
      </c>
      <c r="D1802" s="5" t="str">
        <f>duplicity[[#This Row],[r_fighter_id]]&amp;"/"&amp;duplicity[[#This Row],[b_fighter_id]]&amp;duplicity[[#This Row],[date]]</f>
        <v>1084/183441034</v>
      </c>
      <c r="E1802">
        <f>COUNTIF(duplicity[duplicitní texty],duplicity[[#This Row],[duplicitní texty]])</f>
        <v>1</v>
      </c>
      <c r="K1802" s="13">
        <v>2143</v>
      </c>
      <c r="N1802"/>
    </row>
    <row r="1803" spans="1:14">
      <c r="A1803">
        <v>3211</v>
      </c>
      <c r="B1803">
        <v>3538</v>
      </c>
      <c r="C1803" s="3">
        <v>41044</v>
      </c>
      <c r="D1803" s="5" t="str">
        <f>duplicity[[#This Row],[r_fighter_id]]&amp;"/"&amp;duplicity[[#This Row],[b_fighter_id]]&amp;duplicity[[#This Row],[date]]</f>
        <v>3211/353841044</v>
      </c>
      <c r="E1803">
        <f>COUNTIF(duplicity[duplicitní texty],duplicity[[#This Row],[duplicitní texty]])</f>
        <v>1</v>
      </c>
      <c r="K1803" s="13">
        <v>3365</v>
      </c>
      <c r="N1803"/>
    </row>
    <row r="1804" spans="1:14">
      <c r="A1804">
        <v>523</v>
      </c>
      <c r="B1804">
        <v>3120</v>
      </c>
      <c r="C1804" s="3">
        <v>41044</v>
      </c>
      <c r="D1804" s="5" t="str">
        <f>duplicity[[#This Row],[r_fighter_id]]&amp;"/"&amp;duplicity[[#This Row],[b_fighter_id]]&amp;duplicity[[#This Row],[date]]</f>
        <v>523/312041044</v>
      </c>
      <c r="E1804">
        <f>COUNTIF(duplicity[duplicitní texty],duplicity[[#This Row],[duplicitní texty]])</f>
        <v>1</v>
      </c>
      <c r="K1804" s="13">
        <v>270</v>
      </c>
      <c r="N1804"/>
    </row>
    <row r="1805" spans="1:14">
      <c r="A1805">
        <v>808</v>
      </c>
      <c r="B1805">
        <v>2946</v>
      </c>
      <c r="C1805" s="3">
        <v>41044</v>
      </c>
      <c r="D1805" s="5" t="str">
        <f>duplicity[[#This Row],[r_fighter_id]]&amp;"/"&amp;duplicity[[#This Row],[b_fighter_id]]&amp;duplicity[[#This Row],[date]]</f>
        <v>808/294641044</v>
      </c>
      <c r="E1805">
        <f>COUNTIF(duplicity[duplicitní texty],duplicity[[#This Row],[duplicitní texty]])</f>
        <v>1</v>
      </c>
      <c r="K1805" s="15">
        <v>2350</v>
      </c>
      <c r="N1805"/>
    </row>
    <row r="1806" spans="1:14">
      <c r="A1806">
        <v>2794</v>
      </c>
      <c r="B1806">
        <v>1860</v>
      </c>
      <c r="C1806" s="3">
        <v>41044</v>
      </c>
      <c r="D1806" s="5" t="str">
        <f>duplicity[[#This Row],[r_fighter_id]]&amp;"/"&amp;duplicity[[#This Row],[b_fighter_id]]&amp;duplicity[[#This Row],[date]]</f>
        <v>2794/186041044</v>
      </c>
      <c r="E1806">
        <f>COUNTIF(duplicity[duplicitní texty],duplicity[[#This Row],[duplicitní texty]])</f>
        <v>1</v>
      </c>
      <c r="K1806" s="13">
        <v>3423</v>
      </c>
      <c r="N1806"/>
    </row>
    <row r="1807" spans="1:14">
      <c r="A1807">
        <v>1890</v>
      </c>
      <c r="B1807">
        <v>1757</v>
      </c>
      <c r="C1807" s="3">
        <v>41044</v>
      </c>
      <c r="D1807" s="5" t="str">
        <f>duplicity[[#This Row],[r_fighter_id]]&amp;"/"&amp;duplicity[[#This Row],[b_fighter_id]]&amp;duplicity[[#This Row],[date]]</f>
        <v>1890/175741044</v>
      </c>
      <c r="E1807">
        <f>COUNTIF(duplicity[duplicitní texty],duplicity[[#This Row],[duplicitní texty]])</f>
        <v>1</v>
      </c>
      <c r="K1807" s="13">
        <v>1755</v>
      </c>
      <c r="N1807"/>
    </row>
    <row r="1808" spans="1:14">
      <c r="A1808">
        <v>3068</v>
      </c>
      <c r="B1808">
        <v>2694</v>
      </c>
      <c r="C1808" s="3">
        <v>41044</v>
      </c>
      <c r="D1808" s="5" t="str">
        <f>duplicity[[#This Row],[r_fighter_id]]&amp;"/"&amp;duplicity[[#This Row],[b_fighter_id]]&amp;duplicity[[#This Row],[date]]</f>
        <v>3068/269441044</v>
      </c>
      <c r="E1808">
        <f>COUNTIF(duplicity[duplicitní texty],duplicity[[#This Row],[duplicitní texty]])</f>
        <v>1</v>
      </c>
      <c r="K1808" s="13">
        <v>2755</v>
      </c>
      <c r="N1808"/>
    </row>
    <row r="1809" spans="1:14">
      <c r="A1809">
        <v>1190</v>
      </c>
      <c r="B1809">
        <v>2570</v>
      </c>
      <c r="C1809" s="3">
        <v>41044</v>
      </c>
      <c r="D1809" s="5" t="str">
        <f>duplicity[[#This Row],[r_fighter_id]]&amp;"/"&amp;duplicity[[#This Row],[b_fighter_id]]&amp;duplicity[[#This Row],[date]]</f>
        <v>1190/257041044</v>
      </c>
      <c r="E1809">
        <f>COUNTIF(duplicity[duplicitní texty],duplicity[[#This Row],[duplicitní texty]])</f>
        <v>1</v>
      </c>
      <c r="K1809" s="13">
        <v>2784</v>
      </c>
      <c r="N1809"/>
    </row>
    <row r="1810" spans="1:14">
      <c r="A1810">
        <v>2050</v>
      </c>
      <c r="B1810">
        <v>1810</v>
      </c>
      <c r="C1810" s="3">
        <v>41044</v>
      </c>
      <c r="D1810" s="5" t="str">
        <f>duplicity[[#This Row],[r_fighter_id]]&amp;"/"&amp;duplicity[[#This Row],[b_fighter_id]]&amp;duplicity[[#This Row],[date]]</f>
        <v>2050/181041044</v>
      </c>
      <c r="E1810">
        <f>COUNTIF(duplicity[duplicitní texty],duplicity[[#This Row],[duplicitní texty]])</f>
        <v>1</v>
      </c>
      <c r="K1810" s="13">
        <v>642</v>
      </c>
      <c r="N1810"/>
    </row>
    <row r="1811" spans="1:14">
      <c r="A1811">
        <v>1576</v>
      </c>
      <c r="B1811">
        <v>2556</v>
      </c>
      <c r="C1811" s="3">
        <v>41044</v>
      </c>
      <c r="D1811" s="5" t="str">
        <f>duplicity[[#This Row],[r_fighter_id]]&amp;"/"&amp;duplicity[[#This Row],[b_fighter_id]]&amp;duplicity[[#This Row],[date]]</f>
        <v>1576/255641044</v>
      </c>
      <c r="E1811">
        <f>COUNTIF(duplicity[duplicitní texty],duplicity[[#This Row],[duplicitní texty]])</f>
        <v>1</v>
      </c>
      <c r="K1811" s="13">
        <v>3356</v>
      </c>
      <c r="N1811"/>
    </row>
    <row r="1812" spans="1:14">
      <c r="A1812">
        <v>672</v>
      </c>
      <c r="B1812">
        <v>854</v>
      </c>
      <c r="C1812" s="3">
        <v>41044</v>
      </c>
      <c r="D1812" s="5" t="str">
        <f>duplicity[[#This Row],[r_fighter_id]]&amp;"/"&amp;duplicity[[#This Row],[b_fighter_id]]&amp;duplicity[[#This Row],[date]]</f>
        <v>672/85441044</v>
      </c>
      <c r="E1812">
        <f>COUNTIF(duplicity[duplicitní texty],duplicity[[#This Row],[duplicitní texty]])</f>
        <v>1</v>
      </c>
      <c r="K1812" s="13">
        <v>2601</v>
      </c>
      <c r="N1812"/>
    </row>
    <row r="1813" spans="1:14">
      <c r="A1813">
        <v>1474</v>
      </c>
      <c r="B1813">
        <v>1404</v>
      </c>
      <c r="C1813" s="3">
        <v>41044</v>
      </c>
      <c r="D1813" s="5" t="str">
        <f>duplicity[[#This Row],[r_fighter_id]]&amp;"/"&amp;duplicity[[#This Row],[b_fighter_id]]&amp;duplicity[[#This Row],[date]]</f>
        <v>1474/140441044</v>
      </c>
      <c r="E1813">
        <f>COUNTIF(duplicity[duplicitní texty],duplicity[[#This Row],[duplicitní texty]])</f>
        <v>1</v>
      </c>
      <c r="K1813" s="13">
        <v>1952</v>
      </c>
      <c r="N1813"/>
    </row>
    <row r="1814" spans="1:14">
      <c r="A1814">
        <v>2555</v>
      </c>
      <c r="B1814">
        <v>1934</v>
      </c>
      <c r="C1814" s="3">
        <v>41044</v>
      </c>
      <c r="D1814" s="5" t="str">
        <f>duplicity[[#This Row],[r_fighter_id]]&amp;"/"&amp;duplicity[[#This Row],[b_fighter_id]]&amp;duplicity[[#This Row],[date]]</f>
        <v>2555/193441044</v>
      </c>
      <c r="E1814">
        <f>COUNTIF(duplicity[duplicitní texty],duplicity[[#This Row],[duplicitní texty]])</f>
        <v>1</v>
      </c>
      <c r="K1814" s="15">
        <v>705</v>
      </c>
      <c r="N1814"/>
    </row>
    <row r="1815" spans="1:14">
      <c r="A1815">
        <v>1657</v>
      </c>
      <c r="B1815">
        <v>3224</v>
      </c>
      <c r="C1815" s="3">
        <v>41055</v>
      </c>
      <c r="D1815" s="5" t="str">
        <f>duplicity[[#This Row],[r_fighter_id]]&amp;"/"&amp;duplicity[[#This Row],[b_fighter_id]]&amp;duplicity[[#This Row],[date]]</f>
        <v>1657/322441055</v>
      </c>
      <c r="E1815">
        <f>COUNTIF(duplicity[duplicitní texty],duplicity[[#This Row],[duplicitní texty]])</f>
        <v>1</v>
      </c>
      <c r="K1815" s="15">
        <v>1666</v>
      </c>
      <c r="N1815"/>
    </row>
    <row r="1816" spans="1:14">
      <c r="A1816">
        <v>807</v>
      </c>
      <c r="B1816">
        <v>2129</v>
      </c>
      <c r="C1816" s="3">
        <v>41055</v>
      </c>
      <c r="D1816" s="5" t="str">
        <f>duplicity[[#This Row],[r_fighter_id]]&amp;"/"&amp;duplicity[[#This Row],[b_fighter_id]]&amp;duplicity[[#This Row],[date]]</f>
        <v>807/212941055</v>
      </c>
      <c r="E1816">
        <f>COUNTIF(duplicity[duplicitní texty],duplicity[[#This Row],[duplicitní texty]])</f>
        <v>1</v>
      </c>
      <c r="K1816" s="15">
        <v>3165</v>
      </c>
      <c r="N1816"/>
    </row>
    <row r="1817" spans="1:14">
      <c r="A1817">
        <v>2294</v>
      </c>
      <c r="B1817">
        <v>1328</v>
      </c>
      <c r="C1817" s="3">
        <v>41055</v>
      </c>
      <c r="D1817" s="5" t="str">
        <f>duplicity[[#This Row],[r_fighter_id]]&amp;"/"&amp;duplicity[[#This Row],[b_fighter_id]]&amp;duplicity[[#This Row],[date]]</f>
        <v>2294/132841055</v>
      </c>
      <c r="E1817">
        <f>COUNTIF(duplicity[duplicitní texty],duplicity[[#This Row],[duplicitní texty]])</f>
        <v>1</v>
      </c>
      <c r="K1817" s="13">
        <v>1300</v>
      </c>
      <c r="N1817"/>
    </row>
    <row r="1818" spans="1:14">
      <c r="A1818">
        <v>3359</v>
      </c>
      <c r="B1818">
        <v>2989</v>
      </c>
      <c r="C1818" s="3">
        <v>41055</v>
      </c>
      <c r="D1818" s="5" t="str">
        <f>duplicity[[#This Row],[r_fighter_id]]&amp;"/"&amp;duplicity[[#This Row],[b_fighter_id]]&amp;duplicity[[#This Row],[date]]</f>
        <v>3359/298941055</v>
      </c>
      <c r="E1818">
        <f>COUNTIF(duplicity[duplicitní texty],duplicity[[#This Row],[duplicitní texty]])</f>
        <v>1</v>
      </c>
      <c r="K1818" s="15">
        <v>1482</v>
      </c>
      <c r="N1818"/>
    </row>
    <row r="1819" spans="1:14">
      <c r="A1819">
        <v>3396</v>
      </c>
      <c r="B1819">
        <v>2877</v>
      </c>
      <c r="C1819" s="3">
        <v>41055</v>
      </c>
      <c r="D1819" s="5" t="str">
        <f>duplicity[[#This Row],[r_fighter_id]]&amp;"/"&amp;duplicity[[#This Row],[b_fighter_id]]&amp;duplicity[[#This Row],[date]]</f>
        <v>3396/287741055</v>
      </c>
      <c r="E1819">
        <f>COUNTIF(duplicity[duplicitní texty],duplicity[[#This Row],[duplicitní texty]])</f>
        <v>1</v>
      </c>
      <c r="K1819" s="13">
        <v>1908</v>
      </c>
      <c r="N1819"/>
    </row>
    <row r="1820" spans="1:14">
      <c r="A1820">
        <v>2121</v>
      </c>
      <c r="B1820">
        <v>752</v>
      </c>
      <c r="C1820" s="3">
        <v>41055</v>
      </c>
      <c r="D1820" s="5" t="str">
        <f>duplicity[[#This Row],[r_fighter_id]]&amp;"/"&amp;duplicity[[#This Row],[b_fighter_id]]&amp;duplicity[[#This Row],[date]]</f>
        <v>2121/75241055</v>
      </c>
      <c r="E1820">
        <f>COUNTIF(duplicity[duplicitní texty],duplicity[[#This Row],[duplicitní texty]])</f>
        <v>1</v>
      </c>
      <c r="K1820" s="13">
        <v>289</v>
      </c>
      <c r="N1820"/>
    </row>
    <row r="1821" spans="1:14">
      <c r="A1821">
        <v>372</v>
      </c>
      <c r="B1821">
        <v>2544</v>
      </c>
      <c r="C1821" s="3">
        <v>41055</v>
      </c>
      <c r="D1821" s="5" t="str">
        <f>duplicity[[#This Row],[r_fighter_id]]&amp;"/"&amp;duplicity[[#This Row],[b_fighter_id]]&amp;duplicity[[#This Row],[date]]</f>
        <v>372/254441055</v>
      </c>
      <c r="E1821">
        <f>COUNTIF(duplicity[duplicitní texty],duplicity[[#This Row],[duplicitní texty]])</f>
        <v>1</v>
      </c>
      <c r="K1821" s="15">
        <v>1708</v>
      </c>
      <c r="N1821"/>
    </row>
    <row r="1822" spans="1:14">
      <c r="A1822">
        <v>350</v>
      </c>
      <c r="B1822">
        <v>872</v>
      </c>
      <c r="C1822" s="3">
        <v>41055</v>
      </c>
      <c r="D1822" s="5" t="str">
        <f>duplicity[[#This Row],[r_fighter_id]]&amp;"/"&amp;duplicity[[#This Row],[b_fighter_id]]&amp;duplicity[[#This Row],[date]]</f>
        <v>350/87241055</v>
      </c>
      <c r="E1822">
        <f>COUNTIF(duplicity[duplicitní texty],duplicity[[#This Row],[duplicitní texty]])</f>
        <v>1</v>
      </c>
      <c r="K1822" s="15">
        <v>547</v>
      </c>
      <c r="N1822"/>
    </row>
    <row r="1823" spans="1:14">
      <c r="A1823">
        <v>3152</v>
      </c>
      <c r="B1823">
        <v>1523</v>
      </c>
      <c r="C1823" s="3">
        <v>41055</v>
      </c>
      <c r="D1823" s="5" t="str">
        <f>duplicity[[#This Row],[r_fighter_id]]&amp;"/"&amp;duplicity[[#This Row],[b_fighter_id]]&amp;duplicity[[#This Row],[date]]</f>
        <v>3152/152341055</v>
      </c>
      <c r="E1823">
        <f>COUNTIF(duplicity[duplicitní texty],duplicity[[#This Row],[duplicitní texty]])</f>
        <v>1</v>
      </c>
      <c r="K1823" s="13">
        <v>3426</v>
      </c>
      <c r="N1823"/>
    </row>
    <row r="1824" spans="1:14">
      <c r="A1824">
        <v>201</v>
      </c>
      <c r="B1824">
        <v>3346</v>
      </c>
      <c r="C1824" s="3">
        <v>41055</v>
      </c>
      <c r="D1824" s="5" t="str">
        <f>duplicity[[#This Row],[r_fighter_id]]&amp;"/"&amp;duplicity[[#This Row],[b_fighter_id]]&amp;duplicity[[#This Row],[date]]</f>
        <v>201/334641055</v>
      </c>
      <c r="E1824">
        <f>COUNTIF(duplicity[duplicitní texty],duplicity[[#This Row],[duplicitní texty]])</f>
        <v>1</v>
      </c>
      <c r="K1824" s="13">
        <v>2899</v>
      </c>
      <c r="N1824"/>
    </row>
    <row r="1825" spans="1:14">
      <c r="A1825">
        <v>2107</v>
      </c>
      <c r="B1825">
        <v>797</v>
      </c>
      <c r="C1825" s="3">
        <v>41055</v>
      </c>
      <c r="D1825" s="5" t="str">
        <f>duplicity[[#This Row],[r_fighter_id]]&amp;"/"&amp;duplicity[[#This Row],[b_fighter_id]]&amp;duplicity[[#This Row],[date]]</f>
        <v>2107/79741055</v>
      </c>
      <c r="E1825">
        <f>COUNTIF(duplicity[duplicitní texty],duplicity[[#This Row],[duplicitní texty]])</f>
        <v>1</v>
      </c>
      <c r="K1825" s="15">
        <v>1486</v>
      </c>
      <c r="N1825"/>
    </row>
    <row r="1826" spans="1:14">
      <c r="A1826">
        <v>1273</v>
      </c>
      <c r="B1826">
        <v>1876</v>
      </c>
      <c r="C1826" s="3">
        <v>41055</v>
      </c>
      <c r="D1826" s="5" t="str">
        <f>duplicity[[#This Row],[r_fighter_id]]&amp;"/"&amp;duplicity[[#This Row],[b_fighter_id]]&amp;duplicity[[#This Row],[date]]</f>
        <v>1273/187641055</v>
      </c>
      <c r="E1826">
        <f>COUNTIF(duplicity[duplicitní texty],duplicity[[#This Row],[duplicitní texty]])</f>
        <v>1</v>
      </c>
      <c r="K1826" s="13">
        <v>1258</v>
      </c>
      <c r="N1826"/>
    </row>
    <row r="1827" spans="1:14">
      <c r="A1827">
        <v>38</v>
      </c>
      <c r="B1827">
        <v>2500</v>
      </c>
      <c r="C1827" s="3">
        <v>41061</v>
      </c>
      <c r="D1827" s="5" t="str">
        <f>duplicity[[#This Row],[r_fighter_id]]&amp;"/"&amp;duplicity[[#This Row],[b_fighter_id]]&amp;duplicity[[#This Row],[date]]</f>
        <v>38/250041061</v>
      </c>
      <c r="E1827">
        <f>COUNTIF(duplicity[duplicitní texty],duplicity[[#This Row],[duplicitní texty]])</f>
        <v>1</v>
      </c>
      <c r="K1827" s="15">
        <v>3513</v>
      </c>
      <c r="N1827"/>
    </row>
    <row r="1828" spans="1:14">
      <c r="A1828">
        <v>1579</v>
      </c>
      <c r="B1828">
        <v>2885</v>
      </c>
      <c r="C1828" s="3">
        <v>41061</v>
      </c>
      <c r="D1828" s="5" t="str">
        <f>duplicity[[#This Row],[r_fighter_id]]&amp;"/"&amp;duplicity[[#This Row],[b_fighter_id]]&amp;duplicity[[#This Row],[date]]</f>
        <v>1579/288541061</v>
      </c>
      <c r="E1828">
        <f>COUNTIF(duplicity[duplicitní texty],duplicity[[#This Row],[duplicitní texty]])</f>
        <v>1</v>
      </c>
      <c r="K1828" s="13">
        <v>3520</v>
      </c>
      <c r="N1828"/>
    </row>
    <row r="1829" spans="1:14">
      <c r="A1829">
        <v>1377</v>
      </c>
      <c r="B1829">
        <v>2914</v>
      </c>
      <c r="C1829" s="3">
        <v>41061</v>
      </c>
      <c r="D1829" s="5" t="str">
        <f>duplicity[[#This Row],[r_fighter_id]]&amp;"/"&amp;duplicity[[#This Row],[b_fighter_id]]&amp;duplicity[[#This Row],[date]]</f>
        <v>1377/291441061</v>
      </c>
      <c r="E1829">
        <f>COUNTIF(duplicity[duplicitní texty],duplicity[[#This Row],[duplicitní texty]])</f>
        <v>1</v>
      </c>
      <c r="K1829" s="15">
        <v>2187</v>
      </c>
      <c r="N1829"/>
    </row>
    <row r="1830" spans="1:14">
      <c r="A1830">
        <v>366</v>
      </c>
      <c r="B1830">
        <v>2376</v>
      </c>
      <c r="C1830" s="3">
        <v>41061</v>
      </c>
      <c r="D1830" s="5" t="str">
        <f>duplicity[[#This Row],[r_fighter_id]]&amp;"/"&amp;duplicity[[#This Row],[b_fighter_id]]&amp;duplicity[[#This Row],[date]]</f>
        <v>366/237641061</v>
      </c>
      <c r="E1830">
        <f>COUNTIF(duplicity[duplicitní texty],duplicity[[#This Row],[duplicitní texty]])</f>
        <v>1</v>
      </c>
      <c r="K1830" s="13">
        <v>37</v>
      </c>
      <c r="N1830"/>
    </row>
    <row r="1831" spans="1:14">
      <c r="A1831">
        <v>871</v>
      </c>
      <c r="B1831">
        <v>1588</v>
      </c>
      <c r="C1831" s="3">
        <v>41061</v>
      </c>
      <c r="D1831" s="5" t="str">
        <f>duplicity[[#This Row],[r_fighter_id]]&amp;"/"&amp;duplicity[[#This Row],[b_fighter_id]]&amp;duplicity[[#This Row],[date]]</f>
        <v>871/158841061</v>
      </c>
      <c r="E1831">
        <f>COUNTIF(duplicity[duplicitní texty],duplicity[[#This Row],[duplicitní texty]])</f>
        <v>1</v>
      </c>
      <c r="K1831" s="13">
        <v>1497</v>
      </c>
      <c r="N1831"/>
    </row>
    <row r="1832" spans="1:14">
      <c r="A1832">
        <v>1949</v>
      </c>
      <c r="B1832">
        <v>2972</v>
      </c>
      <c r="C1832" s="3">
        <v>41061</v>
      </c>
      <c r="D1832" s="5" t="str">
        <f>duplicity[[#This Row],[r_fighter_id]]&amp;"/"&amp;duplicity[[#This Row],[b_fighter_id]]&amp;duplicity[[#This Row],[date]]</f>
        <v>1949/297241061</v>
      </c>
      <c r="E1832">
        <f>COUNTIF(duplicity[duplicitní texty],duplicity[[#This Row],[duplicitní texty]])</f>
        <v>1</v>
      </c>
      <c r="K1832" s="15">
        <v>490</v>
      </c>
      <c r="N1832"/>
    </row>
    <row r="1833" spans="1:14">
      <c r="A1833">
        <v>2581</v>
      </c>
      <c r="B1833">
        <v>1746</v>
      </c>
      <c r="C1833" s="3">
        <v>41061</v>
      </c>
      <c r="D1833" s="5" t="str">
        <f>duplicity[[#This Row],[r_fighter_id]]&amp;"/"&amp;duplicity[[#This Row],[b_fighter_id]]&amp;duplicity[[#This Row],[date]]</f>
        <v>2581/174641061</v>
      </c>
      <c r="E1833">
        <f>COUNTIF(duplicity[duplicitní texty],duplicity[[#This Row],[duplicitní texty]])</f>
        <v>1</v>
      </c>
      <c r="K1833" s="15">
        <v>2885</v>
      </c>
      <c r="N1833"/>
    </row>
    <row r="1834" spans="1:14">
      <c r="A1834">
        <v>675</v>
      </c>
      <c r="B1834">
        <v>3251</v>
      </c>
      <c r="C1834" s="3">
        <v>41061</v>
      </c>
      <c r="D1834" s="5" t="str">
        <f>duplicity[[#This Row],[r_fighter_id]]&amp;"/"&amp;duplicity[[#This Row],[b_fighter_id]]&amp;duplicity[[#This Row],[date]]</f>
        <v>675/325141061</v>
      </c>
      <c r="E1834">
        <f>COUNTIF(duplicity[duplicitní texty],duplicity[[#This Row],[duplicitní texty]])</f>
        <v>1</v>
      </c>
      <c r="K1834" s="15">
        <v>3267</v>
      </c>
      <c r="N1834"/>
    </row>
    <row r="1835" spans="1:14">
      <c r="A1835">
        <v>1758</v>
      </c>
      <c r="B1835">
        <v>582</v>
      </c>
      <c r="C1835" s="3">
        <v>41061</v>
      </c>
      <c r="D1835" s="5" t="str">
        <f>duplicity[[#This Row],[r_fighter_id]]&amp;"/"&amp;duplicity[[#This Row],[b_fighter_id]]&amp;duplicity[[#This Row],[date]]</f>
        <v>1758/58241061</v>
      </c>
      <c r="E1835">
        <f>COUNTIF(duplicity[duplicitní texty],duplicity[[#This Row],[duplicitní texty]])</f>
        <v>1</v>
      </c>
      <c r="K1835" s="13">
        <v>1768</v>
      </c>
      <c r="N1835"/>
    </row>
    <row r="1836" spans="1:14">
      <c r="A1836">
        <v>1527</v>
      </c>
      <c r="B1836">
        <v>2021</v>
      </c>
      <c r="C1836" s="3">
        <v>41068</v>
      </c>
      <c r="D1836" s="5" t="str">
        <f>duplicity[[#This Row],[r_fighter_id]]&amp;"/"&amp;duplicity[[#This Row],[b_fighter_id]]&amp;duplicity[[#This Row],[date]]</f>
        <v>1527/202141068</v>
      </c>
      <c r="E1836">
        <f>COUNTIF(duplicity[duplicitní texty],duplicity[[#This Row],[duplicitní texty]])</f>
        <v>1</v>
      </c>
      <c r="K1836" s="15">
        <v>1976</v>
      </c>
      <c r="N1836"/>
    </row>
    <row r="1837" spans="1:14">
      <c r="A1837">
        <v>3496</v>
      </c>
      <c r="B1837">
        <v>1562</v>
      </c>
      <c r="C1837" s="3">
        <v>41068</v>
      </c>
      <c r="D1837" s="5" t="str">
        <f>duplicity[[#This Row],[r_fighter_id]]&amp;"/"&amp;duplicity[[#This Row],[b_fighter_id]]&amp;duplicity[[#This Row],[date]]</f>
        <v>3496/156241068</v>
      </c>
      <c r="E1837">
        <f>COUNTIF(duplicity[duplicitní texty],duplicity[[#This Row],[duplicitní texty]])</f>
        <v>1</v>
      </c>
      <c r="K1837" s="13">
        <v>2868</v>
      </c>
      <c r="N1837"/>
    </row>
    <row r="1838" spans="1:14">
      <c r="A1838">
        <v>2594</v>
      </c>
      <c r="B1838">
        <v>2290</v>
      </c>
      <c r="C1838" s="3">
        <v>41068</v>
      </c>
      <c r="D1838" s="5" t="str">
        <f>duplicity[[#This Row],[r_fighter_id]]&amp;"/"&amp;duplicity[[#This Row],[b_fighter_id]]&amp;duplicity[[#This Row],[date]]</f>
        <v>2594/229041068</v>
      </c>
      <c r="E1838">
        <f>COUNTIF(duplicity[duplicitní texty],duplicity[[#This Row],[duplicitní texty]])</f>
        <v>1</v>
      </c>
      <c r="K1838" s="13">
        <v>1089</v>
      </c>
      <c r="N1838"/>
    </row>
    <row r="1839" spans="1:14">
      <c r="A1839">
        <v>2058</v>
      </c>
      <c r="B1839">
        <v>2809</v>
      </c>
      <c r="C1839" s="3">
        <v>41068</v>
      </c>
      <c r="D1839" s="5" t="str">
        <f>duplicity[[#This Row],[r_fighter_id]]&amp;"/"&amp;duplicity[[#This Row],[b_fighter_id]]&amp;duplicity[[#This Row],[date]]</f>
        <v>2058/280941068</v>
      </c>
      <c r="E1839">
        <f>COUNTIF(duplicity[duplicitní texty],duplicity[[#This Row],[duplicitní texty]])</f>
        <v>1</v>
      </c>
      <c r="K1839" s="15">
        <v>2225</v>
      </c>
      <c r="N1839"/>
    </row>
    <row r="1840" spans="1:14">
      <c r="A1840">
        <v>2539</v>
      </c>
      <c r="B1840">
        <v>2721</v>
      </c>
      <c r="C1840" s="3">
        <v>41068</v>
      </c>
      <c r="D1840" s="5" t="str">
        <f>duplicity[[#This Row],[r_fighter_id]]&amp;"/"&amp;duplicity[[#This Row],[b_fighter_id]]&amp;duplicity[[#This Row],[date]]</f>
        <v>2539/272141068</v>
      </c>
      <c r="E1840">
        <f>COUNTIF(duplicity[duplicitní texty],duplicity[[#This Row],[duplicitní texty]])</f>
        <v>1</v>
      </c>
      <c r="K1840" s="13">
        <v>1403</v>
      </c>
      <c r="N1840"/>
    </row>
    <row r="1841" spans="1:14">
      <c r="A1841">
        <v>180</v>
      </c>
      <c r="B1841">
        <v>254</v>
      </c>
      <c r="C1841" s="3">
        <v>41068</v>
      </c>
      <c r="D1841" s="5" t="str">
        <f>duplicity[[#This Row],[r_fighter_id]]&amp;"/"&amp;duplicity[[#This Row],[b_fighter_id]]&amp;duplicity[[#This Row],[date]]</f>
        <v>180/25441068</v>
      </c>
      <c r="E1841">
        <f>COUNTIF(duplicity[duplicitní texty],duplicity[[#This Row],[duplicitní texty]])</f>
        <v>1</v>
      </c>
      <c r="K1841" s="13">
        <v>1466</v>
      </c>
      <c r="N1841"/>
    </row>
    <row r="1842" spans="1:14">
      <c r="A1842">
        <v>1314</v>
      </c>
      <c r="B1842">
        <v>2542</v>
      </c>
      <c r="C1842" s="3">
        <v>41068</v>
      </c>
      <c r="D1842" s="5" t="str">
        <f>duplicity[[#This Row],[r_fighter_id]]&amp;"/"&amp;duplicity[[#This Row],[b_fighter_id]]&amp;duplicity[[#This Row],[date]]</f>
        <v>1314/254241068</v>
      </c>
      <c r="E1842">
        <f>COUNTIF(duplicity[duplicitní texty],duplicity[[#This Row],[duplicitní texty]])</f>
        <v>1</v>
      </c>
      <c r="K1842" s="15">
        <v>1076</v>
      </c>
      <c r="N1842"/>
    </row>
    <row r="1843" spans="1:14">
      <c r="A1843">
        <v>2990</v>
      </c>
      <c r="B1843">
        <v>354</v>
      </c>
      <c r="C1843" s="3">
        <v>41068</v>
      </c>
      <c r="D1843" s="5" t="str">
        <f>duplicity[[#This Row],[r_fighter_id]]&amp;"/"&amp;duplicity[[#This Row],[b_fighter_id]]&amp;duplicity[[#This Row],[date]]</f>
        <v>2990/35441068</v>
      </c>
      <c r="E1843">
        <f>COUNTIF(duplicity[duplicitní texty],duplicity[[#This Row],[duplicitní texty]])</f>
        <v>1</v>
      </c>
      <c r="K1843" s="15">
        <v>2045</v>
      </c>
      <c r="N1843"/>
    </row>
    <row r="1844" spans="1:14">
      <c r="A1844">
        <v>2709</v>
      </c>
      <c r="B1844">
        <v>1910</v>
      </c>
      <c r="C1844" s="3">
        <v>41068</v>
      </c>
      <c r="D1844" s="5" t="str">
        <f>duplicity[[#This Row],[r_fighter_id]]&amp;"/"&amp;duplicity[[#This Row],[b_fighter_id]]&amp;duplicity[[#This Row],[date]]</f>
        <v>2709/191041068</v>
      </c>
      <c r="E1844">
        <f>COUNTIF(duplicity[duplicitní texty],duplicity[[#This Row],[duplicitní texty]])</f>
        <v>1</v>
      </c>
      <c r="K1844" s="15">
        <v>2383</v>
      </c>
      <c r="N1844"/>
    </row>
    <row r="1845" spans="1:14">
      <c r="A1845">
        <v>1069</v>
      </c>
      <c r="B1845">
        <v>1203</v>
      </c>
      <c r="C1845" s="3">
        <v>41068</v>
      </c>
      <c r="D1845" s="5" t="str">
        <f>duplicity[[#This Row],[r_fighter_id]]&amp;"/"&amp;duplicity[[#This Row],[b_fighter_id]]&amp;duplicity[[#This Row],[date]]</f>
        <v>1069/120341068</v>
      </c>
      <c r="E1845">
        <f>COUNTIF(duplicity[duplicitní texty],duplicity[[#This Row],[duplicitní texty]])</f>
        <v>1</v>
      </c>
      <c r="K1845" s="13">
        <v>1792</v>
      </c>
      <c r="N1845"/>
    </row>
    <row r="1846" spans="1:14">
      <c r="A1846">
        <v>1979</v>
      </c>
      <c r="B1846">
        <v>1908</v>
      </c>
      <c r="C1846" s="3">
        <v>41068</v>
      </c>
      <c r="D1846" s="5" t="str">
        <f>duplicity[[#This Row],[r_fighter_id]]&amp;"/"&amp;duplicity[[#This Row],[b_fighter_id]]&amp;duplicity[[#This Row],[date]]</f>
        <v>1979/190841068</v>
      </c>
      <c r="E1846">
        <f>COUNTIF(duplicity[duplicitní texty],duplicity[[#This Row],[duplicitní texty]])</f>
        <v>1</v>
      </c>
      <c r="K1846" s="15">
        <v>3349</v>
      </c>
      <c r="N1846"/>
    </row>
    <row r="1847" spans="1:14">
      <c r="A1847">
        <v>2425</v>
      </c>
      <c r="B1847">
        <v>2439</v>
      </c>
      <c r="C1847" s="3">
        <v>41068</v>
      </c>
      <c r="D1847" s="5" t="str">
        <f>duplicity[[#This Row],[r_fighter_id]]&amp;"/"&amp;duplicity[[#This Row],[b_fighter_id]]&amp;duplicity[[#This Row],[date]]</f>
        <v>2425/243941068</v>
      </c>
      <c r="E1847">
        <f>COUNTIF(duplicity[duplicitní texty],duplicity[[#This Row],[duplicitní texty]])</f>
        <v>1</v>
      </c>
      <c r="K1847" s="13">
        <v>2703</v>
      </c>
      <c r="N1847"/>
    </row>
    <row r="1848" spans="1:14">
      <c r="A1848">
        <v>2973</v>
      </c>
      <c r="B1848">
        <v>1060</v>
      </c>
      <c r="C1848" s="3">
        <v>41082</v>
      </c>
      <c r="D1848" s="5" t="str">
        <f>duplicity[[#This Row],[r_fighter_id]]&amp;"/"&amp;duplicity[[#This Row],[b_fighter_id]]&amp;duplicity[[#This Row],[date]]</f>
        <v>2973/106041082</v>
      </c>
      <c r="E1848">
        <f>COUNTIF(duplicity[duplicitní texty],duplicity[[#This Row],[duplicitní texty]])</f>
        <v>1</v>
      </c>
      <c r="K1848" s="15">
        <v>423</v>
      </c>
      <c r="N1848"/>
    </row>
    <row r="1849" spans="1:14">
      <c r="A1849">
        <v>3138</v>
      </c>
      <c r="B1849">
        <v>1496</v>
      </c>
      <c r="C1849" s="3">
        <v>41082</v>
      </c>
      <c r="D1849" s="5" t="str">
        <f>duplicity[[#This Row],[r_fighter_id]]&amp;"/"&amp;duplicity[[#This Row],[b_fighter_id]]&amp;duplicity[[#This Row],[date]]</f>
        <v>3138/149641082</v>
      </c>
      <c r="E1849">
        <f>COUNTIF(duplicity[duplicitní texty],duplicity[[#This Row],[duplicitní texty]])</f>
        <v>1</v>
      </c>
      <c r="K1849" s="13">
        <v>307</v>
      </c>
      <c r="N1849"/>
    </row>
    <row r="1850" spans="1:14">
      <c r="A1850">
        <v>3142</v>
      </c>
      <c r="B1850">
        <v>972</v>
      </c>
      <c r="C1850" s="3">
        <v>41082</v>
      </c>
      <c r="D1850" s="5" t="str">
        <f>duplicity[[#This Row],[r_fighter_id]]&amp;"/"&amp;duplicity[[#This Row],[b_fighter_id]]&amp;duplicity[[#This Row],[date]]</f>
        <v>3142/97241082</v>
      </c>
      <c r="E1850">
        <f>COUNTIF(duplicity[duplicitní texty],duplicity[[#This Row],[duplicitní texty]])</f>
        <v>1</v>
      </c>
      <c r="K1850" s="13">
        <v>1014</v>
      </c>
      <c r="N1850"/>
    </row>
    <row r="1851" spans="1:14">
      <c r="A1851">
        <v>2473</v>
      </c>
      <c r="B1851">
        <v>3170</v>
      </c>
      <c r="C1851" s="3">
        <v>41082</v>
      </c>
      <c r="D1851" s="5" t="str">
        <f>duplicity[[#This Row],[r_fighter_id]]&amp;"/"&amp;duplicity[[#This Row],[b_fighter_id]]&amp;duplicity[[#This Row],[date]]</f>
        <v>2473/317041082</v>
      </c>
      <c r="E1851">
        <f>COUNTIF(duplicity[duplicitní texty],duplicity[[#This Row],[duplicitní texty]])</f>
        <v>1</v>
      </c>
      <c r="K1851" s="15">
        <v>832</v>
      </c>
      <c r="N1851"/>
    </row>
    <row r="1852" spans="1:14">
      <c r="A1852">
        <v>2016</v>
      </c>
      <c r="B1852">
        <v>1226</v>
      </c>
      <c r="C1852" s="3">
        <v>41082</v>
      </c>
      <c r="D1852" s="5" t="str">
        <f>duplicity[[#This Row],[r_fighter_id]]&amp;"/"&amp;duplicity[[#This Row],[b_fighter_id]]&amp;duplicity[[#This Row],[date]]</f>
        <v>2016/122641082</v>
      </c>
      <c r="E1852">
        <f>COUNTIF(duplicity[duplicitní texty],duplicity[[#This Row],[duplicitní texty]])</f>
        <v>1</v>
      </c>
      <c r="K1852" s="13">
        <v>2652</v>
      </c>
      <c r="N1852"/>
    </row>
    <row r="1853" spans="1:14">
      <c r="A1853">
        <v>1359</v>
      </c>
      <c r="B1853">
        <v>1735</v>
      </c>
      <c r="C1853" s="3">
        <v>41082</v>
      </c>
      <c r="D1853" s="5" t="str">
        <f>duplicity[[#This Row],[r_fighter_id]]&amp;"/"&amp;duplicity[[#This Row],[b_fighter_id]]&amp;duplicity[[#This Row],[date]]</f>
        <v>1359/173541082</v>
      </c>
      <c r="E1853">
        <f>COUNTIF(duplicity[duplicitní texty],duplicity[[#This Row],[duplicitní texty]])</f>
        <v>1</v>
      </c>
      <c r="K1853" s="15">
        <v>2883</v>
      </c>
      <c r="N1853"/>
    </row>
    <row r="1854" spans="1:14">
      <c r="A1854">
        <v>375</v>
      </c>
      <c r="B1854">
        <v>2620</v>
      </c>
      <c r="C1854" s="3">
        <v>41082</v>
      </c>
      <c r="D1854" s="5" t="str">
        <f>duplicity[[#This Row],[r_fighter_id]]&amp;"/"&amp;duplicity[[#This Row],[b_fighter_id]]&amp;duplicity[[#This Row],[date]]</f>
        <v>375/262041082</v>
      </c>
      <c r="E1854">
        <f>COUNTIF(duplicity[duplicitní texty],duplicity[[#This Row],[duplicitní texty]])</f>
        <v>1</v>
      </c>
      <c r="K1854" s="13">
        <v>987</v>
      </c>
      <c r="N1854"/>
    </row>
    <row r="1855" spans="1:14">
      <c r="A1855">
        <v>513</v>
      </c>
      <c r="B1855">
        <v>447</v>
      </c>
      <c r="C1855" s="3">
        <v>41082</v>
      </c>
      <c r="D1855" s="5" t="str">
        <f>duplicity[[#This Row],[r_fighter_id]]&amp;"/"&amp;duplicity[[#This Row],[b_fighter_id]]&amp;duplicity[[#This Row],[date]]</f>
        <v>513/44741082</v>
      </c>
      <c r="E1855">
        <f>COUNTIF(duplicity[duplicitní texty],duplicity[[#This Row],[duplicitní texty]])</f>
        <v>1</v>
      </c>
      <c r="K1855" s="13">
        <v>207</v>
      </c>
      <c r="N1855"/>
    </row>
    <row r="1856" spans="1:14">
      <c r="A1856">
        <v>2313</v>
      </c>
      <c r="B1856">
        <v>1615</v>
      </c>
      <c r="C1856" s="3">
        <v>41082</v>
      </c>
      <c r="D1856" s="5" t="str">
        <f>duplicity[[#This Row],[r_fighter_id]]&amp;"/"&amp;duplicity[[#This Row],[b_fighter_id]]&amp;duplicity[[#This Row],[date]]</f>
        <v>2313/161541082</v>
      </c>
      <c r="E1856">
        <f>COUNTIF(duplicity[duplicitní texty],duplicity[[#This Row],[duplicitní texty]])</f>
        <v>1</v>
      </c>
      <c r="K1856" s="15">
        <v>3181</v>
      </c>
      <c r="N1856"/>
    </row>
    <row r="1857" spans="1:14">
      <c r="A1857">
        <v>851</v>
      </c>
      <c r="B1857">
        <v>3405</v>
      </c>
      <c r="C1857" s="3">
        <v>41082</v>
      </c>
      <c r="D1857" s="5" t="str">
        <f>duplicity[[#This Row],[r_fighter_id]]&amp;"/"&amp;duplicity[[#This Row],[b_fighter_id]]&amp;duplicity[[#This Row],[date]]</f>
        <v>851/340541082</v>
      </c>
      <c r="E1857">
        <f>COUNTIF(duplicity[duplicitní texty],duplicity[[#This Row],[duplicitní texty]])</f>
        <v>1</v>
      </c>
      <c r="K1857" s="13">
        <v>469</v>
      </c>
      <c r="N1857"/>
    </row>
    <row r="1858" spans="1:14">
      <c r="A1858">
        <v>2108</v>
      </c>
      <c r="B1858">
        <v>1038</v>
      </c>
      <c r="C1858" s="3">
        <v>41082</v>
      </c>
      <c r="D1858" s="5" t="str">
        <f>duplicity[[#This Row],[r_fighter_id]]&amp;"/"&amp;duplicity[[#This Row],[b_fighter_id]]&amp;duplicity[[#This Row],[date]]</f>
        <v>2108/103841082</v>
      </c>
      <c r="E1858">
        <f>COUNTIF(duplicity[duplicitní texty],duplicity[[#This Row],[duplicitní texty]])</f>
        <v>1</v>
      </c>
      <c r="K1858" s="15">
        <v>2649</v>
      </c>
      <c r="N1858"/>
    </row>
    <row r="1859" spans="1:14">
      <c r="A1859">
        <v>3134</v>
      </c>
      <c r="B1859">
        <v>2425</v>
      </c>
      <c r="C1859" s="3">
        <v>41082</v>
      </c>
      <c r="D1859" s="5" t="str">
        <f>duplicity[[#This Row],[r_fighter_id]]&amp;"/"&amp;duplicity[[#This Row],[b_fighter_id]]&amp;duplicity[[#This Row],[date]]</f>
        <v>3134/242541082</v>
      </c>
      <c r="E1859">
        <f>COUNTIF(duplicity[duplicitní texty],duplicity[[#This Row],[duplicitní texty]])</f>
        <v>1</v>
      </c>
      <c r="K1859" s="15">
        <v>978</v>
      </c>
      <c r="N1859"/>
    </row>
    <row r="1860" spans="1:14">
      <c r="A1860">
        <v>3458</v>
      </c>
      <c r="B1860">
        <v>2788</v>
      </c>
      <c r="C1860" s="3">
        <v>41083</v>
      </c>
      <c r="D1860" s="5" t="str">
        <f>duplicity[[#This Row],[r_fighter_id]]&amp;"/"&amp;duplicity[[#This Row],[b_fighter_id]]&amp;duplicity[[#This Row],[date]]</f>
        <v>3458/278841083</v>
      </c>
      <c r="E1860">
        <f>COUNTIF(duplicity[duplicitní texty],duplicity[[#This Row],[duplicitní texty]])</f>
        <v>1</v>
      </c>
      <c r="K1860" s="13">
        <v>2074</v>
      </c>
      <c r="N1860"/>
    </row>
    <row r="1861" spans="1:14">
      <c r="A1861">
        <v>2982</v>
      </c>
      <c r="B1861">
        <v>1006</v>
      </c>
      <c r="C1861" s="3">
        <v>41083</v>
      </c>
      <c r="D1861" s="5" t="str">
        <f>duplicity[[#This Row],[r_fighter_id]]&amp;"/"&amp;duplicity[[#This Row],[b_fighter_id]]&amp;duplicity[[#This Row],[date]]</f>
        <v>2982/100641083</v>
      </c>
      <c r="E1861">
        <f>COUNTIF(duplicity[duplicitní texty],duplicity[[#This Row],[duplicitní texty]])</f>
        <v>1</v>
      </c>
      <c r="K1861" s="15">
        <v>1706</v>
      </c>
      <c r="N1861"/>
    </row>
    <row r="1862" spans="1:14">
      <c r="A1862">
        <v>3220</v>
      </c>
      <c r="B1862">
        <v>3371</v>
      </c>
      <c r="C1862" s="3">
        <v>41083</v>
      </c>
      <c r="D1862" s="5" t="str">
        <f>duplicity[[#This Row],[r_fighter_id]]&amp;"/"&amp;duplicity[[#This Row],[b_fighter_id]]&amp;duplicity[[#This Row],[date]]</f>
        <v>3220/337141083</v>
      </c>
      <c r="E1862">
        <f>COUNTIF(duplicity[duplicitní texty],duplicity[[#This Row],[duplicitní texty]])</f>
        <v>1</v>
      </c>
      <c r="K1862" s="15">
        <v>227</v>
      </c>
      <c r="N1862"/>
    </row>
    <row r="1863" spans="1:14">
      <c r="A1863">
        <v>1310</v>
      </c>
      <c r="B1863">
        <v>3289</v>
      </c>
      <c r="C1863" s="3">
        <v>41083</v>
      </c>
      <c r="D1863" s="5" t="str">
        <f>duplicity[[#This Row],[r_fighter_id]]&amp;"/"&amp;duplicity[[#This Row],[b_fighter_id]]&amp;duplicity[[#This Row],[date]]</f>
        <v>1310/328941083</v>
      </c>
      <c r="E1863">
        <f>COUNTIF(duplicity[duplicitní texty],duplicity[[#This Row],[duplicitní texty]])</f>
        <v>1</v>
      </c>
      <c r="K1863" s="13">
        <v>1417</v>
      </c>
      <c r="N1863"/>
    </row>
    <row r="1864" spans="1:14">
      <c r="A1864">
        <v>2060</v>
      </c>
      <c r="B1864">
        <v>691</v>
      </c>
      <c r="C1864" s="3">
        <v>41083</v>
      </c>
      <c r="D1864" s="5" t="str">
        <f>duplicity[[#This Row],[r_fighter_id]]&amp;"/"&amp;duplicity[[#This Row],[b_fighter_id]]&amp;duplicity[[#This Row],[date]]</f>
        <v>2060/69141083</v>
      </c>
      <c r="E1864">
        <f>COUNTIF(duplicity[duplicitní texty],duplicity[[#This Row],[duplicitní texty]])</f>
        <v>1</v>
      </c>
      <c r="K1864" s="15">
        <v>614</v>
      </c>
      <c r="N1864"/>
    </row>
    <row r="1865" spans="1:14">
      <c r="A1865">
        <v>45</v>
      </c>
      <c r="B1865">
        <v>768</v>
      </c>
      <c r="C1865" s="3">
        <v>41083</v>
      </c>
      <c r="D1865" s="5" t="str">
        <f>duplicity[[#This Row],[r_fighter_id]]&amp;"/"&amp;duplicity[[#This Row],[b_fighter_id]]&amp;duplicity[[#This Row],[date]]</f>
        <v>45/76841083</v>
      </c>
      <c r="E1865">
        <f>COUNTIF(duplicity[duplicitní texty],duplicity[[#This Row],[duplicitní texty]])</f>
        <v>1</v>
      </c>
      <c r="K1865" s="15">
        <v>1369</v>
      </c>
      <c r="N1865"/>
    </row>
    <row r="1866" spans="1:14">
      <c r="A1866">
        <v>2506</v>
      </c>
      <c r="B1866">
        <v>1921</v>
      </c>
      <c r="C1866" s="3">
        <v>41083</v>
      </c>
      <c r="D1866" s="5" t="str">
        <f>duplicity[[#This Row],[r_fighter_id]]&amp;"/"&amp;duplicity[[#This Row],[b_fighter_id]]&amp;duplicity[[#This Row],[date]]</f>
        <v>2506/192141083</v>
      </c>
      <c r="E1866">
        <f>COUNTIF(duplicity[duplicitní texty],duplicity[[#This Row],[duplicitní texty]])</f>
        <v>1</v>
      </c>
      <c r="K1866" s="15">
        <v>694</v>
      </c>
      <c r="N1866"/>
    </row>
    <row r="1867" spans="1:14">
      <c r="A1867">
        <v>3391</v>
      </c>
      <c r="B1867">
        <v>453</v>
      </c>
      <c r="C1867" s="3">
        <v>41083</v>
      </c>
      <c r="D1867" s="5" t="str">
        <f>duplicity[[#This Row],[r_fighter_id]]&amp;"/"&amp;duplicity[[#This Row],[b_fighter_id]]&amp;duplicity[[#This Row],[date]]</f>
        <v>3391/45341083</v>
      </c>
      <c r="E1867">
        <f>COUNTIF(duplicity[duplicitní texty],duplicity[[#This Row],[duplicitní texty]])</f>
        <v>1</v>
      </c>
      <c r="K1867" s="13">
        <v>228</v>
      </c>
      <c r="N1867"/>
    </row>
    <row r="1868" spans="1:14">
      <c r="A1868">
        <v>1648</v>
      </c>
      <c r="B1868">
        <v>1928</v>
      </c>
      <c r="C1868" s="3">
        <v>41097</v>
      </c>
      <c r="D1868" s="5" t="str">
        <f>duplicity[[#This Row],[r_fighter_id]]&amp;"/"&amp;duplicity[[#This Row],[b_fighter_id]]&amp;duplicity[[#This Row],[date]]</f>
        <v>1648/192841097</v>
      </c>
      <c r="E1868">
        <f>COUNTIF(duplicity[duplicitní texty],duplicity[[#This Row],[duplicitní texty]])</f>
        <v>1</v>
      </c>
      <c r="K1868" s="15">
        <v>3117</v>
      </c>
      <c r="N1868"/>
    </row>
    <row r="1869" spans="1:14">
      <c r="A1869">
        <v>3250</v>
      </c>
      <c r="B1869">
        <v>2342</v>
      </c>
      <c r="C1869" s="3">
        <v>41097</v>
      </c>
      <c r="D1869" s="5" t="str">
        <f>duplicity[[#This Row],[r_fighter_id]]&amp;"/"&amp;duplicity[[#This Row],[b_fighter_id]]&amp;duplicity[[#This Row],[date]]</f>
        <v>3250/234241097</v>
      </c>
      <c r="E1869">
        <f>COUNTIF(duplicity[duplicitní texty],duplicity[[#This Row],[duplicitní texty]])</f>
        <v>1</v>
      </c>
      <c r="K1869" s="13">
        <v>119</v>
      </c>
      <c r="N1869"/>
    </row>
    <row r="1870" spans="1:14">
      <c r="A1870">
        <v>1227</v>
      </c>
      <c r="B1870">
        <v>446</v>
      </c>
      <c r="C1870" s="3">
        <v>41097</v>
      </c>
      <c r="D1870" s="5" t="str">
        <f>duplicity[[#This Row],[r_fighter_id]]&amp;"/"&amp;duplicity[[#This Row],[b_fighter_id]]&amp;duplicity[[#This Row],[date]]</f>
        <v>1227/44641097</v>
      </c>
      <c r="E1870">
        <f>COUNTIF(duplicity[duplicitní texty],duplicity[[#This Row],[duplicitní texty]])</f>
        <v>1</v>
      </c>
      <c r="K1870" s="15">
        <v>2222</v>
      </c>
      <c r="N1870"/>
    </row>
    <row r="1871" spans="1:14">
      <c r="A1871">
        <v>54</v>
      </c>
      <c r="B1871">
        <v>2745</v>
      </c>
      <c r="C1871" s="3">
        <v>41097</v>
      </c>
      <c r="D1871" s="5" t="str">
        <f>duplicity[[#This Row],[r_fighter_id]]&amp;"/"&amp;duplicity[[#This Row],[b_fighter_id]]&amp;duplicity[[#This Row],[date]]</f>
        <v>54/274541097</v>
      </c>
      <c r="E1871">
        <f>COUNTIF(duplicity[duplicitní texty],duplicity[[#This Row],[duplicitní texty]])</f>
        <v>1</v>
      </c>
      <c r="K1871" s="13">
        <v>1984</v>
      </c>
      <c r="N1871"/>
    </row>
    <row r="1872" spans="1:14">
      <c r="A1872">
        <v>2081</v>
      </c>
      <c r="B1872">
        <v>2050</v>
      </c>
      <c r="C1872" s="3">
        <v>41097</v>
      </c>
      <c r="D1872" s="5" t="str">
        <f>duplicity[[#This Row],[r_fighter_id]]&amp;"/"&amp;duplicity[[#This Row],[b_fighter_id]]&amp;duplicity[[#This Row],[date]]</f>
        <v>2081/205041097</v>
      </c>
      <c r="E1872">
        <f>COUNTIF(duplicity[duplicitní texty],duplicity[[#This Row],[duplicitní texty]])</f>
        <v>1</v>
      </c>
      <c r="K1872" s="13">
        <v>360</v>
      </c>
      <c r="N1872"/>
    </row>
    <row r="1873" spans="1:14">
      <c r="A1873">
        <v>2981</v>
      </c>
      <c r="B1873">
        <v>3056</v>
      </c>
      <c r="C1873" s="3">
        <v>41097</v>
      </c>
      <c r="D1873" s="5" t="str">
        <f>duplicity[[#This Row],[r_fighter_id]]&amp;"/"&amp;duplicity[[#This Row],[b_fighter_id]]&amp;duplicity[[#This Row],[date]]</f>
        <v>2981/305641097</v>
      </c>
      <c r="E1873">
        <f>COUNTIF(duplicity[duplicitní texty],duplicity[[#This Row],[duplicitní texty]])</f>
        <v>1</v>
      </c>
      <c r="K1873" s="13">
        <v>1445</v>
      </c>
      <c r="N1873"/>
    </row>
    <row r="1874" spans="1:14">
      <c r="A1874">
        <v>1766</v>
      </c>
      <c r="B1874">
        <v>633</v>
      </c>
      <c r="C1874" s="3">
        <v>41097</v>
      </c>
      <c r="D1874" s="5" t="str">
        <f>duplicity[[#This Row],[r_fighter_id]]&amp;"/"&amp;duplicity[[#This Row],[b_fighter_id]]&amp;duplicity[[#This Row],[date]]</f>
        <v>1766/63341097</v>
      </c>
      <c r="E1874">
        <f>COUNTIF(duplicity[duplicitní texty],duplicity[[#This Row],[duplicitní texty]])</f>
        <v>1</v>
      </c>
      <c r="K1874" s="15">
        <v>2012</v>
      </c>
      <c r="N1874"/>
    </row>
    <row r="1875" spans="1:14">
      <c r="A1875">
        <v>2086</v>
      </c>
      <c r="B1875">
        <v>847</v>
      </c>
      <c r="C1875" s="3">
        <v>41097</v>
      </c>
      <c r="D1875" s="5" t="str">
        <f>duplicity[[#This Row],[r_fighter_id]]&amp;"/"&amp;duplicity[[#This Row],[b_fighter_id]]&amp;duplicity[[#This Row],[date]]</f>
        <v>2086/84741097</v>
      </c>
      <c r="E1875">
        <f>COUNTIF(duplicity[duplicitní texty],duplicity[[#This Row],[duplicitní texty]])</f>
        <v>1</v>
      </c>
      <c r="K1875" s="13">
        <v>1425</v>
      </c>
      <c r="N1875"/>
    </row>
    <row r="1876" spans="1:14">
      <c r="A1876">
        <v>1206</v>
      </c>
      <c r="B1876">
        <v>2395</v>
      </c>
      <c r="C1876" s="3">
        <v>41097</v>
      </c>
      <c r="D1876" s="5" t="str">
        <f>duplicity[[#This Row],[r_fighter_id]]&amp;"/"&amp;duplicity[[#This Row],[b_fighter_id]]&amp;duplicity[[#This Row],[date]]</f>
        <v>1206/239541097</v>
      </c>
      <c r="E1876">
        <f>COUNTIF(duplicity[duplicitní texty],duplicity[[#This Row],[duplicitní texty]])</f>
        <v>1</v>
      </c>
      <c r="K1876" s="13">
        <v>1448</v>
      </c>
      <c r="N1876"/>
    </row>
    <row r="1877" spans="1:14">
      <c r="A1877">
        <v>2529</v>
      </c>
      <c r="B1877">
        <v>1033</v>
      </c>
      <c r="C1877" s="3">
        <v>41097</v>
      </c>
      <c r="D1877" s="5" t="str">
        <f>duplicity[[#This Row],[r_fighter_id]]&amp;"/"&amp;duplicity[[#This Row],[b_fighter_id]]&amp;duplicity[[#This Row],[date]]</f>
        <v>2529/103341097</v>
      </c>
      <c r="E1877">
        <f>COUNTIF(duplicity[duplicitní texty],duplicity[[#This Row],[duplicitní texty]])</f>
        <v>1</v>
      </c>
      <c r="K1877" s="13">
        <v>527</v>
      </c>
      <c r="N1877"/>
    </row>
    <row r="1878" spans="1:14">
      <c r="A1878">
        <v>2375</v>
      </c>
      <c r="B1878">
        <v>1472</v>
      </c>
      <c r="C1878" s="3">
        <v>41097</v>
      </c>
      <c r="D1878" s="5" t="str">
        <f>duplicity[[#This Row],[r_fighter_id]]&amp;"/"&amp;duplicity[[#This Row],[b_fighter_id]]&amp;duplicity[[#This Row],[date]]</f>
        <v>2375/147241097</v>
      </c>
      <c r="E1878">
        <f>COUNTIF(duplicity[duplicitní texty],duplicity[[#This Row],[duplicitní texty]])</f>
        <v>1</v>
      </c>
      <c r="K1878" s="15">
        <v>3566</v>
      </c>
      <c r="N1878"/>
    </row>
    <row r="1879" spans="1:14">
      <c r="A1879">
        <v>2226</v>
      </c>
      <c r="B1879">
        <v>3452</v>
      </c>
      <c r="C1879" s="3">
        <v>41101</v>
      </c>
      <c r="D1879" s="5" t="str">
        <f>duplicity[[#This Row],[r_fighter_id]]&amp;"/"&amp;duplicity[[#This Row],[b_fighter_id]]&amp;duplicity[[#This Row],[date]]</f>
        <v>2226/345241101</v>
      </c>
      <c r="E1879">
        <f>COUNTIF(duplicity[duplicitní texty],duplicity[[#This Row],[duplicitní texty]])</f>
        <v>1</v>
      </c>
      <c r="K1879" s="15">
        <v>3402</v>
      </c>
      <c r="N1879"/>
    </row>
    <row r="1880" spans="1:14">
      <c r="A1880">
        <v>155</v>
      </c>
      <c r="B1880">
        <v>3202</v>
      </c>
      <c r="C1880" s="3">
        <v>41101</v>
      </c>
      <c r="D1880" s="5" t="str">
        <f>duplicity[[#This Row],[r_fighter_id]]&amp;"/"&amp;duplicity[[#This Row],[b_fighter_id]]&amp;duplicity[[#This Row],[date]]</f>
        <v>155/320241101</v>
      </c>
      <c r="E1880">
        <f>COUNTIF(duplicity[duplicitní texty],duplicity[[#This Row],[duplicitní texty]])</f>
        <v>1</v>
      </c>
      <c r="K1880" s="13">
        <v>2099</v>
      </c>
      <c r="N1880"/>
    </row>
    <row r="1881" spans="1:14">
      <c r="A1881">
        <v>2423</v>
      </c>
      <c r="B1881">
        <v>435</v>
      </c>
      <c r="C1881" s="3">
        <v>41101</v>
      </c>
      <c r="D1881" s="5" t="str">
        <f>duplicity[[#This Row],[r_fighter_id]]&amp;"/"&amp;duplicity[[#This Row],[b_fighter_id]]&amp;duplicity[[#This Row],[date]]</f>
        <v>2423/43541101</v>
      </c>
      <c r="E1881">
        <f>COUNTIF(duplicity[duplicitní texty],duplicity[[#This Row],[duplicitní texty]])</f>
        <v>1</v>
      </c>
      <c r="K1881" s="13">
        <v>1124</v>
      </c>
      <c r="N1881"/>
    </row>
    <row r="1882" spans="1:14">
      <c r="A1882">
        <v>3004</v>
      </c>
      <c r="B1882">
        <v>2713</v>
      </c>
      <c r="C1882" s="3">
        <v>41101</v>
      </c>
      <c r="D1882" s="5" t="str">
        <f>duplicity[[#This Row],[r_fighter_id]]&amp;"/"&amp;duplicity[[#This Row],[b_fighter_id]]&amp;duplicity[[#This Row],[date]]</f>
        <v>3004/271341101</v>
      </c>
      <c r="E1882">
        <f>COUNTIF(duplicity[duplicitní texty],duplicity[[#This Row],[duplicitní texty]])</f>
        <v>1</v>
      </c>
      <c r="K1882" s="15">
        <v>1181</v>
      </c>
      <c r="N1882"/>
    </row>
    <row r="1883" spans="1:14">
      <c r="A1883">
        <v>808</v>
      </c>
      <c r="B1883">
        <v>2323</v>
      </c>
      <c r="C1883" s="3">
        <v>41101</v>
      </c>
      <c r="D1883" s="5" t="str">
        <f>duplicity[[#This Row],[r_fighter_id]]&amp;"/"&amp;duplicity[[#This Row],[b_fighter_id]]&amp;duplicity[[#This Row],[date]]</f>
        <v>808/232341101</v>
      </c>
      <c r="E1883">
        <f>COUNTIF(duplicity[duplicitní texty],duplicity[[#This Row],[duplicitní texty]])</f>
        <v>1</v>
      </c>
      <c r="K1883" s="13">
        <v>3503</v>
      </c>
      <c r="N1883"/>
    </row>
    <row r="1884" spans="1:14">
      <c r="A1884">
        <v>778</v>
      </c>
      <c r="B1884">
        <v>1782</v>
      </c>
      <c r="C1884" s="3">
        <v>41101</v>
      </c>
      <c r="D1884" s="5" t="str">
        <f>duplicity[[#This Row],[r_fighter_id]]&amp;"/"&amp;duplicity[[#This Row],[b_fighter_id]]&amp;duplicity[[#This Row],[date]]</f>
        <v>778/178241101</v>
      </c>
      <c r="E1884">
        <f>COUNTIF(duplicity[duplicitní texty],duplicity[[#This Row],[duplicitní texty]])</f>
        <v>1</v>
      </c>
      <c r="K1884" s="13">
        <v>2964</v>
      </c>
      <c r="N1884"/>
    </row>
    <row r="1885" spans="1:14">
      <c r="A1885">
        <v>3360</v>
      </c>
      <c r="B1885">
        <v>482</v>
      </c>
      <c r="C1885" s="3">
        <v>41101</v>
      </c>
      <c r="D1885" s="5" t="str">
        <f>duplicity[[#This Row],[r_fighter_id]]&amp;"/"&amp;duplicity[[#This Row],[b_fighter_id]]&amp;duplicity[[#This Row],[date]]</f>
        <v>3360/48241101</v>
      </c>
      <c r="E1885">
        <f>COUNTIF(duplicity[duplicitní texty],duplicity[[#This Row],[duplicitní texty]])</f>
        <v>1</v>
      </c>
      <c r="K1885" s="15">
        <v>594</v>
      </c>
      <c r="N1885"/>
    </row>
    <row r="1886" spans="1:14">
      <c r="A1886">
        <v>2277</v>
      </c>
      <c r="B1886">
        <v>644</v>
      </c>
      <c r="C1886" s="3">
        <v>41101</v>
      </c>
      <c r="D1886" s="5" t="str">
        <f>duplicity[[#This Row],[r_fighter_id]]&amp;"/"&amp;duplicity[[#This Row],[b_fighter_id]]&amp;duplicity[[#This Row],[date]]</f>
        <v>2277/64441101</v>
      </c>
      <c r="E1886">
        <f>COUNTIF(duplicity[duplicitní texty],duplicity[[#This Row],[duplicitní texty]])</f>
        <v>1</v>
      </c>
      <c r="K1886" s="15">
        <v>3064</v>
      </c>
      <c r="N1886"/>
    </row>
    <row r="1887" spans="1:14">
      <c r="A1887">
        <v>476</v>
      </c>
      <c r="B1887">
        <v>946</v>
      </c>
      <c r="C1887" s="3">
        <v>41101</v>
      </c>
      <c r="D1887" s="5" t="str">
        <f>duplicity[[#This Row],[r_fighter_id]]&amp;"/"&amp;duplicity[[#This Row],[b_fighter_id]]&amp;duplicity[[#This Row],[date]]</f>
        <v>476/94641101</v>
      </c>
      <c r="E1887">
        <f>COUNTIF(duplicity[duplicitní texty],duplicity[[#This Row],[duplicitní texty]])</f>
        <v>1</v>
      </c>
      <c r="K1887" s="13">
        <v>2598</v>
      </c>
      <c r="N1887"/>
    </row>
    <row r="1888" spans="1:14">
      <c r="A1888">
        <v>3219</v>
      </c>
      <c r="B1888">
        <v>244</v>
      </c>
      <c r="C1888" s="3">
        <v>41101</v>
      </c>
      <c r="D1888" s="5" t="str">
        <f>duplicity[[#This Row],[r_fighter_id]]&amp;"/"&amp;duplicity[[#This Row],[b_fighter_id]]&amp;duplicity[[#This Row],[date]]</f>
        <v>3219/24441101</v>
      </c>
      <c r="E1888">
        <f>COUNTIF(duplicity[duplicitní texty],duplicity[[#This Row],[duplicitní texty]])</f>
        <v>1</v>
      </c>
      <c r="K1888" s="15">
        <v>1215</v>
      </c>
      <c r="N1888"/>
    </row>
    <row r="1889" spans="1:14">
      <c r="A1889">
        <v>1228</v>
      </c>
      <c r="B1889">
        <v>3128</v>
      </c>
      <c r="C1889" s="3">
        <v>41101</v>
      </c>
      <c r="D1889" s="5" t="str">
        <f>duplicity[[#This Row],[r_fighter_id]]&amp;"/"&amp;duplicity[[#This Row],[b_fighter_id]]&amp;duplicity[[#This Row],[date]]</f>
        <v>1228/312841101</v>
      </c>
      <c r="E1889">
        <f>COUNTIF(duplicity[duplicitní texty],duplicity[[#This Row],[duplicitní texty]])</f>
        <v>1</v>
      </c>
      <c r="K1889" s="15">
        <v>3516</v>
      </c>
      <c r="N1889"/>
    </row>
    <row r="1890" spans="1:14">
      <c r="A1890">
        <v>474</v>
      </c>
      <c r="B1890">
        <v>1047</v>
      </c>
      <c r="C1890" s="3">
        <v>41111</v>
      </c>
      <c r="D1890" s="5" t="str">
        <f>duplicity[[#This Row],[r_fighter_id]]&amp;"/"&amp;duplicity[[#This Row],[b_fighter_id]]&amp;duplicity[[#This Row],[date]]</f>
        <v>474/104741111</v>
      </c>
      <c r="E1890">
        <f>COUNTIF(duplicity[duplicitní texty],duplicity[[#This Row],[duplicitní texty]])</f>
        <v>1</v>
      </c>
      <c r="K1890" s="15">
        <v>32</v>
      </c>
      <c r="N1890"/>
    </row>
    <row r="1891" spans="1:14">
      <c r="A1891">
        <v>1682</v>
      </c>
      <c r="B1891">
        <v>1559</v>
      </c>
      <c r="C1891" s="3">
        <v>41111</v>
      </c>
      <c r="D1891" s="5" t="str">
        <f>duplicity[[#This Row],[r_fighter_id]]&amp;"/"&amp;duplicity[[#This Row],[b_fighter_id]]&amp;duplicity[[#This Row],[date]]</f>
        <v>1682/155941111</v>
      </c>
      <c r="E1891">
        <f>COUNTIF(duplicity[duplicitní texty],duplicity[[#This Row],[duplicitní texty]])</f>
        <v>1</v>
      </c>
      <c r="K1891" s="13">
        <v>1541</v>
      </c>
      <c r="N1891"/>
    </row>
    <row r="1892" spans="1:14">
      <c r="A1892">
        <v>1850</v>
      </c>
      <c r="B1892">
        <v>306</v>
      </c>
      <c r="C1892" s="3">
        <v>41111</v>
      </c>
      <c r="D1892" s="5" t="str">
        <f>duplicity[[#This Row],[r_fighter_id]]&amp;"/"&amp;duplicity[[#This Row],[b_fighter_id]]&amp;duplicity[[#This Row],[date]]</f>
        <v>1850/30641111</v>
      </c>
      <c r="E1892">
        <f>COUNTIF(duplicity[duplicitní texty],duplicity[[#This Row],[duplicitní texty]])</f>
        <v>1</v>
      </c>
      <c r="K1892" s="15">
        <v>78</v>
      </c>
      <c r="N1892"/>
    </row>
    <row r="1893" spans="1:14">
      <c r="A1893">
        <v>2507</v>
      </c>
      <c r="B1893">
        <v>1524</v>
      </c>
      <c r="C1893" s="3">
        <v>41111</v>
      </c>
      <c r="D1893" s="5" t="str">
        <f>duplicity[[#This Row],[r_fighter_id]]&amp;"/"&amp;duplicity[[#This Row],[b_fighter_id]]&amp;duplicity[[#This Row],[date]]</f>
        <v>2507/152441111</v>
      </c>
      <c r="E1893">
        <f>COUNTIF(duplicity[duplicitní texty],duplicity[[#This Row],[duplicitní texty]])</f>
        <v>1</v>
      </c>
      <c r="K1893" s="13">
        <v>1743</v>
      </c>
      <c r="N1893"/>
    </row>
    <row r="1894" spans="1:14">
      <c r="A1894">
        <v>573</v>
      </c>
      <c r="B1894">
        <v>1701</v>
      </c>
      <c r="C1894" s="3">
        <v>41111</v>
      </c>
      <c r="D1894" s="5" t="str">
        <f>duplicity[[#This Row],[r_fighter_id]]&amp;"/"&amp;duplicity[[#This Row],[b_fighter_id]]&amp;duplicity[[#This Row],[date]]</f>
        <v>573/170141111</v>
      </c>
      <c r="E1894">
        <f>COUNTIF(duplicity[duplicitní texty],duplicity[[#This Row],[duplicitní texty]])</f>
        <v>1</v>
      </c>
      <c r="K1894" s="15">
        <v>1964</v>
      </c>
      <c r="N1894"/>
    </row>
    <row r="1895" spans="1:14">
      <c r="A1895">
        <v>496</v>
      </c>
      <c r="B1895">
        <v>2544</v>
      </c>
      <c r="C1895" s="3">
        <v>41111</v>
      </c>
      <c r="D1895" s="5" t="str">
        <f>duplicity[[#This Row],[r_fighter_id]]&amp;"/"&amp;duplicity[[#This Row],[b_fighter_id]]&amp;duplicity[[#This Row],[date]]</f>
        <v>496/254441111</v>
      </c>
      <c r="E1895">
        <f>COUNTIF(duplicity[duplicitní texty],duplicity[[#This Row],[duplicitní texty]])</f>
        <v>1</v>
      </c>
      <c r="K1895" s="13">
        <v>2437</v>
      </c>
      <c r="N1895"/>
    </row>
    <row r="1896" spans="1:14">
      <c r="A1896">
        <v>2038</v>
      </c>
      <c r="B1896">
        <v>2683</v>
      </c>
      <c r="C1896" s="3">
        <v>41111</v>
      </c>
      <c r="D1896" s="5" t="str">
        <f>duplicity[[#This Row],[r_fighter_id]]&amp;"/"&amp;duplicity[[#This Row],[b_fighter_id]]&amp;duplicity[[#This Row],[date]]</f>
        <v>2038/268341111</v>
      </c>
      <c r="E1896">
        <f>COUNTIF(duplicity[duplicitní texty],duplicity[[#This Row],[duplicitní texty]])</f>
        <v>1</v>
      </c>
      <c r="K1896" s="15">
        <v>2958</v>
      </c>
      <c r="N1896"/>
    </row>
    <row r="1897" spans="1:14">
      <c r="A1897">
        <v>851</v>
      </c>
      <c r="B1897">
        <v>1304</v>
      </c>
      <c r="C1897" s="3">
        <v>41111</v>
      </c>
      <c r="D1897" s="5" t="str">
        <f>duplicity[[#This Row],[r_fighter_id]]&amp;"/"&amp;duplicity[[#This Row],[b_fighter_id]]&amp;duplicity[[#This Row],[date]]</f>
        <v>851/130441111</v>
      </c>
      <c r="E1897">
        <f>COUNTIF(duplicity[duplicitní texty],duplicity[[#This Row],[duplicitní texty]])</f>
        <v>1</v>
      </c>
      <c r="K1897" s="13">
        <v>995</v>
      </c>
      <c r="N1897"/>
    </row>
    <row r="1898" spans="1:14">
      <c r="A1898">
        <v>1212</v>
      </c>
      <c r="B1898">
        <v>3525</v>
      </c>
      <c r="C1898" s="3">
        <v>41125</v>
      </c>
      <c r="D1898" s="5" t="str">
        <f>duplicity[[#This Row],[r_fighter_id]]&amp;"/"&amp;duplicity[[#This Row],[b_fighter_id]]&amp;duplicity[[#This Row],[date]]</f>
        <v>1212/352541125</v>
      </c>
      <c r="E1898">
        <f>COUNTIF(duplicity[duplicitní texty],duplicity[[#This Row],[duplicitní texty]])</f>
        <v>1</v>
      </c>
      <c r="K1898" s="13">
        <v>866</v>
      </c>
      <c r="N1898"/>
    </row>
    <row r="1899" spans="1:14">
      <c r="A1899">
        <v>2182</v>
      </c>
      <c r="B1899">
        <v>1133</v>
      </c>
      <c r="C1899" s="3">
        <v>41125</v>
      </c>
      <c r="D1899" s="5" t="str">
        <f>duplicity[[#This Row],[r_fighter_id]]&amp;"/"&amp;duplicity[[#This Row],[b_fighter_id]]&amp;duplicity[[#This Row],[date]]</f>
        <v>2182/113341125</v>
      </c>
      <c r="E1899">
        <f>COUNTIF(duplicity[duplicitní texty],duplicity[[#This Row],[duplicitní texty]])</f>
        <v>1</v>
      </c>
      <c r="K1899" s="15">
        <v>897</v>
      </c>
      <c r="N1899"/>
    </row>
    <row r="1900" spans="1:14">
      <c r="A1900">
        <v>1753</v>
      </c>
      <c r="B1900">
        <v>3346</v>
      </c>
      <c r="C1900" s="3">
        <v>41125</v>
      </c>
      <c r="D1900" s="5" t="str">
        <f>duplicity[[#This Row],[r_fighter_id]]&amp;"/"&amp;duplicity[[#This Row],[b_fighter_id]]&amp;duplicity[[#This Row],[date]]</f>
        <v>1753/334641125</v>
      </c>
      <c r="E1900">
        <f>COUNTIF(duplicity[duplicitní texty],duplicity[[#This Row],[duplicitní texty]])</f>
        <v>1</v>
      </c>
      <c r="K1900" s="13">
        <v>2717</v>
      </c>
      <c r="N1900"/>
    </row>
    <row r="1901" spans="1:14">
      <c r="A1901">
        <v>1898</v>
      </c>
      <c r="B1901">
        <v>181</v>
      </c>
      <c r="C1901" s="3">
        <v>41125</v>
      </c>
      <c r="D1901" s="5" t="str">
        <f>duplicity[[#This Row],[r_fighter_id]]&amp;"/"&amp;duplicity[[#This Row],[b_fighter_id]]&amp;duplicity[[#This Row],[date]]</f>
        <v>1898/18141125</v>
      </c>
      <c r="E1901">
        <f>COUNTIF(duplicity[duplicitní texty],duplicity[[#This Row],[duplicitní texty]])</f>
        <v>1</v>
      </c>
      <c r="K1901" s="15">
        <v>2482</v>
      </c>
      <c r="N1901"/>
    </row>
    <row r="1902" spans="1:14">
      <c r="A1902">
        <v>1063</v>
      </c>
      <c r="B1902">
        <v>2389</v>
      </c>
      <c r="C1902" s="3">
        <v>41125</v>
      </c>
      <c r="D1902" s="5" t="str">
        <f>duplicity[[#This Row],[r_fighter_id]]&amp;"/"&amp;duplicity[[#This Row],[b_fighter_id]]&amp;duplicity[[#This Row],[date]]</f>
        <v>1063/238941125</v>
      </c>
      <c r="E1902">
        <f>COUNTIF(duplicity[duplicitní texty],duplicity[[#This Row],[duplicitní texty]])</f>
        <v>1</v>
      </c>
      <c r="K1902" s="15">
        <v>1523</v>
      </c>
      <c r="N1902"/>
    </row>
    <row r="1903" spans="1:14">
      <c r="A1903">
        <v>3176</v>
      </c>
      <c r="B1903">
        <v>1521</v>
      </c>
      <c r="C1903" s="3">
        <v>41125</v>
      </c>
      <c r="D1903" s="5" t="str">
        <f>duplicity[[#This Row],[r_fighter_id]]&amp;"/"&amp;duplicity[[#This Row],[b_fighter_id]]&amp;duplicity[[#This Row],[date]]</f>
        <v>3176/152141125</v>
      </c>
      <c r="E1903">
        <f>COUNTIF(duplicity[duplicitní texty],duplicity[[#This Row],[duplicitní texty]])</f>
        <v>1</v>
      </c>
      <c r="K1903" s="13">
        <v>1728</v>
      </c>
      <c r="N1903"/>
    </row>
    <row r="1904" spans="1:14">
      <c r="A1904">
        <v>2783</v>
      </c>
      <c r="B1904">
        <v>3364</v>
      </c>
      <c r="C1904" s="3">
        <v>41125</v>
      </c>
      <c r="D1904" s="5" t="str">
        <f>duplicity[[#This Row],[r_fighter_id]]&amp;"/"&amp;duplicity[[#This Row],[b_fighter_id]]&amp;duplicity[[#This Row],[date]]</f>
        <v>2783/336441125</v>
      </c>
      <c r="E1904">
        <f>COUNTIF(duplicity[duplicitní texty],duplicity[[#This Row],[duplicitní texty]])</f>
        <v>1</v>
      </c>
      <c r="K1904" s="15">
        <v>2905</v>
      </c>
      <c r="N1904"/>
    </row>
    <row r="1905" spans="1:14">
      <c r="A1905">
        <v>2111</v>
      </c>
      <c r="B1905">
        <v>2527</v>
      </c>
      <c r="C1905" s="3">
        <v>41125</v>
      </c>
      <c r="D1905" s="5" t="str">
        <f>duplicity[[#This Row],[r_fighter_id]]&amp;"/"&amp;duplicity[[#This Row],[b_fighter_id]]&amp;duplicity[[#This Row],[date]]</f>
        <v>2111/252741125</v>
      </c>
      <c r="E1905">
        <f>COUNTIF(duplicity[duplicitní texty],duplicity[[#This Row],[duplicitní texty]])</f>
        <v>1</v>
      </c>
      <c r="K1905" s="13">
        <v>210</v>
      </c>
      <c r="N1905"/>
    </row>
    <row r="1906" spans="1:14">
      <c r="A1906">
        <v>722</v>
      </c>
      <c r="B1906">
        <v>3246</v>
      </c>
      <c r="C1906" s="3">
        <v>41125</v>
      </c>
      <c r="D1906" s="5" t="str">
        <f>duplicity[[#This Row],[r_fighter_id]]&amp;"/"&amp;duplicity[[#This Row],[b_fighter_id]]&amp;duplicity[[#This Row],[date]]</f>
        <v>722/324641125</v>
      </c>
      <c r="E1906">
        <f>COUNTIF(duplicity[duplicitní texty],duplicity[[#This Row],[duplicitní texty]])</f>
        <v>1</v>
      </c>
      <c r="K1906" s="13">
        <v>819</v>
      </c>
      <c r="N1906"/>
    </row>
    <row r="1907" spans="1:14">
      <c r="A1907">
        <v>523</v>
      </c>
      <c r="B1907">
        <v>1227</v>
      </c>
      <c r="C1907" s="3">
        <v>41132</v>
      </c>
      <c r="D1907" s="5" t="str">
        <f>duplicity[[#This Row],[r_fighter_id]]&amp;"/"&amp;duplicity[[#This Row],[b_fighter_id]]&amp;duplicity[[#This Row],[date]]</f>
        <v>523/122741132</v>
      </c>
      <c r="E1907">
        <f>COUNTIF(duplicity[duplicitní texty],duplicity[[#This Row],[duplicitní texty]])</f>
        <v>1</v>
      </c>
      <c r="K1907" s="15">
        <v>3456</v>
      </c>
      <c r="N1907"/>
    </row>
    <row r="1908" spans="1:14">
      <c r="A1908">
        <v>3134</v>
      </c>
      <c r="B1908">
        <v>2500</v>
      </c>
      <c r="C1908" s="3">
        <v>41132</v>
      </c>
      <c r="D1908" s="5" t="str">
        <f>duplicity[[#This Row],[r_fighter_id]]&amp;"/"&amp;duplicity[[#This Row],[b_fighter_id]]&amp;duplicity[[#This Row],[date]]</f>
        <v>3134/250041132</v>
      </c>
      <c r="E1908">
        <f>COUNTIF(duplicity[duplicitní texty],duplicity[[#This Row],[duplicitní texty]])</f>
        <v>1</v>
      </c>
      <c r="K1908" s="13">
        <v>800</v>
      </c>
      <c r="N1908"/>
    </row>
    <row r="1909" spans="1:14">
      <c r="A1909">
        <v>263</v>
      </c>
      <c r="B1909">
        <v>1300</v>
      </c>
      <c r="C1909" s="3">
        <v>41132</v>
      </c>
      <c r="D1909" s="5" t="str">
        <f>duplicity[[#This Row],[r_fighter_id]]&amp;"/"&amp;duplicity[[#This Row],[b_fighter_id]]&amp;duplicity[[#This Row],[date]]</f>
        <v>263/130041132</v>
      </c>
      <c r="E1909">
        <f>COUNTIF(duplicity[duplicitní texty],duplicity[[#This Row],[duplicitní texty]])</f>
        <v>1</v>
      </c>
      <c r="K1909" s="15">
        <v>1394</v>
      </c>
      <c r="N1909"/>
    </row>
    <row r="1910" spans="1:14">
      <c r="A1910">
        <v>1758</v>
      </c>
      <c r="B1910">
        <v>1377</v>
      </c>
      <c r="C1910" s="3">
        <v>41132</v>
      </c>
      <c r="D1910" s="5" t="str">
        <f>duplicity[[#This Row],[r_fighter_id]]&amp;"/"&amp;duplicity[[#This Row],[b_fighter_id]]&amp;duplicity[[#This Row],[date]]</f>
        <v>1758/137741132</v>
      </c>
      <c r="E1910">
        <f>COUNTIF(duplicity[duplicitní texty],duplicity[[#This Row],[duplicitní texty]])</f>
        <v>1</v>
      </c>
      <c r="K1910" s="13">
        <v>3139</v>
      </c>
      <c r="N1910"/>
    </row>
    <row r="1911" spans="1:14">
      <c r="A1911">
        <v>1798</v>
      </c>
      <c r="B1911">
        <v>2143</v>
      </c>
      <c r="C1911" s="3">
        <v>41132</v>
      </c>
      <c r="D1911" s="5" t="str">
        <f>duplicity[[#This Row],[r_fighter_id]]&amp;"/"&amp;duplicity[[#This Row],[b_fighter_id]]&amp;duplicity[[#This Row],[date]]</f>
        <v>1798/214341132</v>
      </c>
      <c r="E1911">
        <f>COUNTIF(duplicity[duplicitní texty],duplicity[[#This Row],[duplicitní texty]])</f>
        <v>1</v>
      </c>
      <c r="K1911" s="15">
        <v>1035</v>
      </c>
      <c r="N1911"/>
    </row>
    <row r="1912" spans="1:14">
      <c r="A1912">
        <v>2369</v>
      </c>
      <c r="B1912">
        <v>2709</v>
      </c>
      <c r="C1912" s="3">
        <v>41132</v>
      </c>
      <c r="D1912" s="5" t="str">
        <f>duplicity[[#This Row],[r_fighter_id]]&amp;"/"&amp;duplicity[[#This Row],[b_fighter_id]]&amp;duplicity[[#This Row],[date]]</f>
        <v>2369/270941132</v>
      </c>
      <c r="E1912">
        <f>COUNTIF(duplicity[duplicitní texty],duplicity[[#This Row],[duplicitní texty]])</f>
        <v>1</v>
      </c>
      <c r="K1912" s="13">
        <v>2207</v>
      </c>
      <c r="N1912"/>
    </row>
    <row r="1913" spans="1:14">
      <c r="A1913">
        <v>1318</v>
      </c>
      <c r="B1913">
        <v>856</v>
      </c>
      <c r="C1913" s="3">
        <v>41132</v>
      </c>
      <c r="D1913" s="5" t="str">
        <f>duplicity[[#This Row],[r_fighter_id]]&amp;"/"&amp;duplicity[[#This Row],[b_fighter_id]]&amp;duplicity[[#This Row],[date]]</f>
        <v>1318/85641132</v>
      </c>
      <c r="E1913">
        <f>COUNTIF(duplicity[duplicitní texty],duplicity[[#This Row],[duplicitní texty]])</f>
        <v>1</v>
      </c>
      <c r="K1913" s="13">
        <v>2705</v>
      </c>
      <c r="N1913"/>
    </row>
    <row r="1914" spans="1:14">
      <c r="A1914">
        <v>2425</v>
      </c>
      <c r="B1914">
        <v>456</v>
      </c>
      <c r="C1914" s="3">
        <v>41132</v>
      </c>
      <c r="D1914" s="5" t="str">
        <f>duplicity[[#This Row],[r_fighter_id]]&amp;"/"&amp;duplicity[[#This Row],[b_fighter_id]]&amp;duplicity[[#This Row],[date]]</f>
        <v>2425/45641132</v>
      </c>
      <c r="E1914">
        <f>COUNTIF(duplicity[duplicitní texty],duplicity[[#This Row],[duplicitní texty]])</f>
        <v>1</v>
      </c>
      <c r="K1914" s="13">
        <v>598</v>
      </c>
      <c r="N1914"/>
    </row>
    <row r="1915" spans="1:14">
      <c r="A1915">
        <v>1264</v>
      </c>
      <c r="B1915">
        <v>1705</v>
      </c>
      <c r="C1915" s="3">
        <v>41132</v>
      </c>
      <c r="D1915" s="5" t="str">
        <f>duplicity[[#This Row],[r_fighter_id]]&amp;"/"&amp;duplicity[[#This Row],[b_fighter_id]]&amp;duplicity[[#This Row],[date]]</f>
        <v>1264/170541132</v>
      </c>
      <c r="E1915">
        <f>COUNTIF(duplicity[duplicitní texty],duplicity[[#This Row],[duplicitní texty]])</f>
        <v>1</v>
      </c>
      <c r="K1915" s="15">
        <v>2562</v>
      </c>
      <c r="N1915"/>
    </row>
    <row r="1916" spans="1:14">
      <c r="A1916">
        <v>247</v>
      </c>
      <c r="B1916">
        <v>1527</v>
      </c>
      <c r="C1916" s="3">
        <v>41174</v>
      </c>
      <c r="D1916" s="5" t="str">
        <f>duplicity[[#This Row],[r_fighter_id]]&amp;"/"&amp;duplicity[[#This Row],[b_fighter_id]]&amp;duplicity[[#This Row],[date]]</f>
        <v>247/152741174</v>
      </c>
      <c r="E1916">
        <f>COUNTIF(duplicity[duplicitní texty],duplicity[[#This Row],[duplicitní texty]])</f>
        <v>1</v>
      </c>
      <c r="K1916" s="15">
        <v>1389</v>
      </c>
      <c r="N1916"/>
    </row>
    <row r="1917" spans="1:14">
      <c r="A1917">
        <v>3170</v>
      </c>
      <c r="B1917">
        <v>2376</v>
      </c>
      <c r="C1917" s="3">
        <v>41174</v>
      </c>
      <c r="D1917" s="5" t="str">
        <f>duplicity[[#This Row],[r_fighter_id]]&amp;"/"&amp;duplicity[[#This Row],[b_fighter_id]]&amp;duplicity[[#This Row],[date]]</f>
        <v>3170/237641174</v>
      </c>
      <c r="E1917">
        <f>COUNTIF(duplicity[duplicitní texty],duplicity[[#This Row],[duplicitní texty]])</f>
        <v>1</v>
      </c>
      <c r="K1917" s="13">
        <v>3006</v>
      </c>
      <c r="N1917"/>
    </row>
    <row r="1918" spans="1:14">
      <c r="A1918">
        <v>1261</v>
      </c>
      <c r="B1918">
        <v>1374</v>
      </c>
      <c r="C1918" s="3">
        <v>41174</v>
      </c>
      <c r="D1918" s="5" t="str">
        <f>duplicity[[#This Row],[r_fighter_id]]&amp;"/"&amp;duplicity[[#This Row],[b_fighter_id]]&amp;duplicity[[#This Row],[date]]</f>
        <v>1261/137441174</v>
      </c>
      <c r="E1918">
        <f>COUNTIF(duplicity[duplicitní texty],duplicity[[#This Row],[duplicitní texty]])</f>
        <v>1</v>
      </c>
      <c r="K1918" s="13">
        <v>1578</v>
      </c>
      <c r="N1918"/>
    </row>
    <row r="1919" spans="1:14">
      <c r="A1919">
        <v>2331</v>
      </c>
      <c r="B1919">
        <v>354</v>
      </c>
      <c r="C1919" s="3">
        <v>41174</v>
      </c>
      <c r="D1919" s="5" t="str">
        <f>duplicity[[#This Row],[r_fighter_id]]&amp;"/"&amp;duplicity[[#This Row],[b_fighter_id]]&amp;duplicity[[#This Row],[date]]</f>
        <v>2331/35441174</v>
      </c>
      <c r="E1919">
        <f>COUNTIF(duplicity[duplicitní texty],duplicity[[#This Row],[duplicitní texty]])</f>
        <v>1</v>
      </c>
      <c r="K1919" s="15">
        <v>2297</v>
      </c>
      <c r="N1919"/>
    </row>
    <row r="1920" spans="1:14">
      <c r="A1920">
        <v>286</v>
      </c>
      <c r="B1920">
        <v>3103</v>
      </c>
      <c r="C1920" s="3">
        <v>41174</v>
      </c>
      <c r="D1920" s="5" t="str">
        <f>duplicity[[#This Row],[r_fighter_id]]&amp;"/"&amp;duplicity[[#This Row],[b_fighter_id]]&amp;duplicity[[#This Row],[date]]</f>
        <v>286/310341174</v>
      </c>
      <c r="E1920">
        <f>COUNTIF(duplicity[duplicitní texty],duplicity[[#This Row],[duplicitní texty]])</f>
        <v>1</v>
      </c>
      <c r="K1920" s="13">
        <v>1572</v>
      </c>
      <c r="N1920"/>
    </row>
    <row r="1921" spans="1:14">
      <c r="A1921">
        <v>1190</v>
      </c>
      <c r="B1921">
        <v>839</v>
      </c>
      <c r="C1921" s="3">
        <v>41174</v>
      </c>
      <c r="D1921" s="5" t="str">
        <f>duplicity[[#This Row],[r_fighter_id]]&amp;"/"&amp;duplicity[[#This Row],[b_fighter_id]]&amp;duplicity[[#This Row],[date]]</f>
        <v>1190/83941174</v>
      </c>
      <c r="E1921">
        <f>COUNTIF(duplicity[duplicitní texty],duplicity[[#This Row],[duplicitní texty]])</f>
        <v>1</v>
      </c>
      <c r="K1921" s="15">
        <v>1066</v>
      </c>
      <c r="N1921"/>
    </row>
    <row r="1922" spans="1:14">
      <c r="A1922">
        <v>1348</v>
      </c>
      <c r="B1922">
        <v>359</v>
      </c>
      <c r="C1922" s="3">
        <v>41174</v>
      </c>
      <c r="D1922" s="5" t="str">
        <f>duplicity[[#This Row],[r_fighter_id]]&amp;"/"&amp;duplicity[[#This Row],[b_fighter_id]]&amp;duplicity[[#This Row],[date]]</f>
        <v>1348/35941174</v>
      </c>
      <c r="E1922">
        <f>COUNTIF(duplicity[duplicitní texty],duplicity[[#This Row],[duplicitní texty]])</f>
        <v>1</v>
      </c>
      <c r="K1922" s="13">
        <v>2908</v>
      </c>
      <c r="N1922"/>
    </row>
    <row r="1923" spans="1:14">
      <c r="A1923">
        <v>180</v>
      </c>
      <c r="B1923">
        <v>3249</v>
      </c>
      <c r="C1923" s="3">
        <v>41174</v>
      </c>
      <c r="D1923" s="5" t="str">
        <f>duplicity[[#This Row],[r_fighter_id]]&amp;"/"&amp;duplicity[[#This Row],[b_fighter_id]]&amp;duplicity[[#This Row],[date]]</f>
        <v>180/324941174</v>
      </c>
      <c r="E1923">
        <f>COUNTIF(duplicity[duplicitní texty],duplicity[[#This Row],[duplicitní texty]])</f>
        <v>1</v>
      </c>
      <c r="K1923" s="15">
        <v>919</v>
      </c>
      <c r="N1923"/>
    </row>
    <row r="1924" spans="1:14">
      <c r="A1924">
        <v>2542</v>
      </c>
      <c r="B1924">
        <v>254</v>
      </c>
      <c r="C1924" s="3">
        <v>41174</v>
      </c>
      <c r="D1924" s="5" t="str">
        <f>duplicity[[#This Row],[r_fighter_id]]&amp;"/"&amp;duplicity[[#This Row],[b_fighter_id]]&amp;duplicity[[#This Row],[date]]</f>
        <v>2542/25441174</v>
      </c>
      <c r="E1924">
        <f>COUNTIF(duplicity[duplicitní texty],duplicity[[#This Row],[duplicitní texty]])</f>
        <v>1</v>
      </c>
      <c r="K1924" s="13">
        <v>1164</v>
      </c>
      <c r="N1924"/>
    </row>
    <row r="1925" spans="1:14">
      <c r="A1925">
        <v>1047</v>
      </c>
      <c r="B1925">
        <v>3443</v>
      </c>
      <c r="C1925" s="3">
        <v>41174</v>
      </c>
      <c r="D1925" s="5" t="str">
        <f>duplicity[[#This Row],[r_fighter_id]]&amp;"/"&amp;duplicity[[#This Row],[b_fighter_id]]&amp;duplicity[[#This Row],[date]]</f>
        <v>1047/344341174</v>
      </c>
      <c r="E1925">
        <f>COUNTIF(duplicity[duplicitní texty],duplicity[[#This Row],[duplicitní texty]])</f>
        <v>1</v>
      </c>
      <c r="K1925" s="15">
        <v>1211</v>
      </c>
      <c r="N1925"/>
    </row>
    <row r="1926" spans="1:14">
      <c r="A1926">
        <v>2555</v>
      </c>
      <c r="B1926">
        <v>1907</v>
      </c>
      <c r="C1926" s="3">
        <v>41174</v>
      </c>
      <c r="D1926" s="5" t="str">
        <f>duplicity[[#This Row],[r_fighter_id]]&amp;"/"&amp;duplicity[[#This Row],[b_fighter_id]]&amp;duplicity[[#This Row],[date]]</f>
        <v>2555/190741174</v>
      </c>
      <c r="E1926">
        <f>COUNTIF(duplicity[duplicitní texty],duplicity[[#This Row],[duplicitní texty]])</f>
        <v>1</v>
      </c>
      <c r="K1926" s="13">
        <v>752</v>
      </c>
      <c r="N1926"/>
    </row>
    <row r="1927" spans="1:14">
      <c r="A1927">
        <v>3444</v>
      </c>
      <c r="B1927">
        <v>3211</v>
      </c>
      <c r="C1927" s="3">
        <v>41181</v>
      </c>
      <c r="D1927" s="5" t="str">
        <f>duplicity[[#This Row],[r_fighter_id]]&amp;"/"&amp;duplicity[[#This Row],[b_fighter_id]]&amp;duplicity[[#This Row],[date]]</f>
        <v>3444/321141181</v>
      </c>
      <c r="E1927">
        <f>COUNTIF(duplicity[duplicitní texty],duplicity[[#This Row],[duplicitní texty]])</f>
        <v>1</v>
      </c>
      <c r="K1927" s="15">
        <v>2975</v>
      </c>
      <c r="N1927"/>
    </row>
    <row r="1928" spans="1:14">
      <c r="A1928">
        <v>2877</v>
      </c>
      <c r="B1928">
        <v>3495</v>
      </c>
      <c r="C1928" s="3">
        <v>41181</v>
      </c>
      <c r="D1928" s="5" t="str">
        <f>duplicity[[#This Row],[r_fighter_id]]&amp;"/"&amp;duplicity[[#This Row],[b_fighter_id]]&amp;duplicity[[#This Row],[date]]</f>
        <v>2877/349541181</v>
      </c>
      <c r="E1928">
        <f>COUNTIF(duplicity[duplicitní texty],duplicity[[#This Row],[duplicitní texty]])</f>
        <v>1</v>
      </c>
      <c r="K1928" s="13">
        <v>2897</v>
      </c>
      <c r="N1928"/>
    </row>
    <row r="1929" spans="1:14">
      <c r="A1929">
        <v>3152</v>
      </c>
      <c r="B1929">
        <v>2121</v>
      </c>
      <c r="C1929" s="3">
        <v>41181</v>
      </c>
      <c r="D1929" s="5" t="str">
        <f>duplicity[[#This Row],[r_fighter_id]]&amp;"/"&amp;duplicity[[#This Row],[b_fighter_id]]&amp;duplicity[[#This Row],[date]]</f>
        <v>3152/212141181</v>
      </c>
      <c r="E1929">
        <f>COUNTIF(duplicity[duplicitní texty],duplicity[[#This Row],[duplicitní texty]])</f>
        <v>1</v>
      </c>
      <c r="K1929" s="15">
        <v>1558</v>
      </c>
      <c r="N1929"/>
    </row>
    <row r="1930" spans="1:14">
      <c r="A1930">
        <v>1294</v>
      </c>
      <c r="B1930">
        <v>1918</v>
      </c>
      <c r="C1930" s="3">
        <v>41181</v>
      </c>
      <c r="D1930" s="5" t="str">
        <f>duplicity[[#This Row],[r_fighter_id]]&amp;"/"&amp;duplicity[[#This Row],[b_fighter_id]]&amp;duplicity[[#This Row],[date]]</f>
        <v>1294/191841181</v>
      </c>
      <c r="E1930">
        <f>COUNTIF(duplicity[duplicitní texty],duplicity[[#This Row],[duplicitní texty]])</f>
        <v>1</v>
      </c>
      <c r="K1930" s="15">
        <v>1316</v>
      </c>
      <c r="N1930"/>
    </row>
    <row r="1931" spans="1:14">
      <c r="A1931">
        <v>1273</v>
      </c>
      <c r="B1931">
        <v>2794</v>
      </c>
      <c r="C1931" s="3">
        <v>41181</v>
      </c>
      <c r="D1931" s="5" t="str">
        <f>duplicity[[#This Row],[r_fighter_id]]&amp;"/"&amp;duplicity[[#This Row],[b_fighter_id]]&amp;duplicity[[#This Row],[date]]</f>
        <v>1273/279441181</v>
      </c>
      <c r="E1931">
        <f>COUNTIF(duplicity[duplicitní texty],duplicity[[#This Row],[duplicitní texty]])</f>
        <v>1</v>
      </c>
      <c r="K1931" s="13">
        <v>3130</v>
      </c>
      <c r="N1931"/>
    </row>
    <row r="1932" spans="1:14">
      <c r="A1932">
        <v>3561</v>
      </c>
      <c r="B1932">
        <v>2494</v>
      </c>
      <c r="C1932" s="3">
        <v>41181</v>
      </c>
      <c r="D1932" s="5" t="str">
        <f>duplicity[[#This Row],[r_fighter_id]]&amp;"/"&amp;duplicity[[#This Row],[b_fighter_id]]&amp;duplicity[[#This Row],[date]]</f>
        <v>3561/249441181</v>
      </c>
      <c r="E1932">
        <f>COUNTIF(duplicity[duplicitní texty],duplicity[[#This Row],[duplicitní texty]])</f>
        <v>1</v>
      </c>
      <c r="K1932" s="13">
        <v>2893</v>
      </c>
      <c r="N1932"/>
    </row>
    <row r="1933" spans="1:14">
      <c r="A1933">
        <v>1521</v>
      </c>
      <c r="B1933">
        <v>2293</v>
      </c>
      <c r="C1933" s="3">
        <v>41181</v>
      </c>
      <c r="D1933" s="5" t="str">
        <f>duplicity[[#This Row],[r_fighter_id]]&amp;"/"&amp;duplicity[[#This Row],[b_fighter_id]]&amp;duplicity[[#This Row],[date]]</f>
        <v>1521/229341181</v>
      </c>
      <c r="E1933">
        <f>COUNTIF(duplicity[duplicitní texty],duplicity[[#This Row],[duplicitní texty]])</f>
        <v>1</v>
      </c>
      <c r="K1933" s="15">
        <v>3263</v>
      </c>
      <c r="N1933"/>
    </row>
    <row r="1934" spans="1:14">
      <c r="A1934">
        <v>2367</v>
      </c>
      <c r="B1934">
        <v>615</v>
      </c>
      <c r="C1934" s="3">
        <v>41181</v>
      </c>
      <c r="D1934" s="5" t="str">
        <f>duplicity[[#This Row],[r_fighter_id]]&amp;"/"&amp;duplicity[[#This Row],[b_fighter_id]]&amp;duplicity[[#This Row],[date]]</f>
        <v>2367/61541181</v>
      </c>
      <c r="E1934">
        <f>COUNTIF(duplicity[duplicitní texty],duplicity[[#This Row],[duplicitní texty]])</f>
        <v>1</v>
      </c>
      <c r="K1934" s="13">
        <v>1249</v>
      </c>
      <c r="N1934"/>
    </row>
    <row r="1935" spans="1:14">
      <c r="A1935">
        <v>1657</v>
      </c>
      <c r="B1935">
        <v>1950</v>
      </c>
      <c r="C1935" s="3">
        <v>41181</v>
      </c>
      <c r="D1935" s="5" t="str">
        <f>duplicity[[#This Row],[r_fighter_id]]&amp;"/"&amp;duplicity[[#This Row],[b_fighter_id]]&amp;duplicity[[#This Row],[date]]</f>
        <v>1657/195041181</v>
      </c>
      <c r="E1935">
        <f>COUNTIF(duplicity[duplicitní texty],duplicity[[#This Row],[duplicitní texty]])</f>
        <v>1</v>
      </c>
      <c r="K1935" s="15">
        <v>46</v>
      </c>
      <c r="N1935"/>
    </row>
    <row r="1936" spans="1:14">
      <c r="A1936">
        <v>2540</v>
      </c>
      <c r="B1936">
        <v>1474</v>
      </c>
      <c r="C1936" s="3">
        <v>41181</v>
      </c>
      <c r="D1936" s="5" t="str">
        <f>duplicity[[#This Row],[r_fighter_id]]&amp;"/"&amp;duplicity[[#This Row],[b_fighter_id]]&amp;duplicity[[#This Row],[date]]</f>
        <v>2540/147441181</v>
      </c>
      <c r="E1936">
        <f>COUNTIF(duplicity[duplicitní texty],duplicity[[#This Row],[duplicitní texty]])</f>
        <v>1</v>
      </c>
      <c r="K1936" s="15">
        <v>3340</v>
      </c>
      <c r="N1936"/>
    </row>
    <row r="1937" spans="1:14">
      <c r="A1937">
        <v>2117</v>
      </c>
      <c r="B1937">
        <v>1876</v>
      </c>
      <c r="C1937" s="3">
        <v>41181</v>
      </c>
      <c r="D1937" s="5" t="str">
        <f>duplicity[[#This Row],[r_fighter_id]]&amp;"/"&amp;duplicity[[#This Row],[b_fighter_id]]&amp;duplicity[[#This Row],[date]]</f>
        <v>2117/187641181</v>
      </c>
      <c r="E1937">
        <f>COUNTIF(duplicity[duplicitní texty],duplicity[[#This Row],[duplicitní texty]])</f>
        <v>1</v>
      </c>
      <c r="K1937" s="15">
        <v>1210</v>
      </c>
      <c r="N1937"/>
    </row>
    <row r="1938" spans="1:14">
      <c r="A1938">
        <v>3396</v>
      </c>
      <c r="B1938">
        <v>2745</v>
      </c>
      <c r="C1938" s="3">
        <v>41187</v>
      </c>
      <c r="D1938" s="5" t="str">
        <f>duplicity[[#This Row],[r_fighter_id]]&amp;"/"&amp;duplicity[[#This Row],[b_fighter_id]]&amp;duplicity[[#This Row],[date]]</f>
        <v>3396/274541187</v>
      </c>
      <c r="E1938">
        <f>COUNTIF(duplicity[duplicitní texty],duplicity[[#This Row],[duplicitní texty]])</f>
        <v>1</v>
      </c>
      <c r="K1938" s="13">
        <v>2203</v>
      </c>
      <c r="N1938"/>
    </row>
    <row r="1939" spans="1:14">
      <c r="A1939">
        <v>793</v>
      </c>
      <c r="B1939">
        <v>996</v>
      </c>
      <c r="C1939" s="3">
        <v>41187</v>
      </c>
      <c r="D1939" s="5" t="str">
        <f>duplicity[[#This Row],[r_fighter_id]]&amp;"/"&amp;duplicity[[#This Row],[b_fighter_id]]&amp;duplicity[[#This Row],[date]]</f>
        <v>793/99641187</v>
      </c>
      <c r="E1939">
        <f>COUNTIF(duplicity[duplicitní texty],duplicity[[#This Row],[duplicitní texty]])</f>
        <v>1</v>
      </c>
      <c r="K1939" s="15">
        <v>3276</v>
      </c>
      <c r="N1939"/>
    </row>
    <row r="1940" spans="1:14">
      <c r="A1940">
        <v>382</v>
      </c>
      <c r="B1940">
        <v>2989</v>
      </c>
      <c r="C1940" s="3">
        <v>41187</v>
      </c>
      <c r="D1940" s="5" t="str">
        <f>duplicity[[#This Row],[r_fighter_id]]&amp;"/"&amp;duplicity[[#This Row],[b_fighter_id]]&amp;duplicity[[#This Row],[date]]</f>
        <v>382/298941187</v>
      </c>
      <c r="E1940">
        <f>COUNTIF(duplicity[duplicitní texty],duplicity[[#This Row],[duplicitní texty]])</f>
        <v>1</v>
      </c>
      <c r="K1940" s="15">
        <v>147</v>
      </c>
      <c r="N1940"/>
    </row>
    <row r="1941" spans="1:14">
      <c r="A1941">
        <v>1528</v>
      </c>
      <c r="B1941">
        <v>512</v>
      </c>
      <c r="C1941" s="3">
        <v>41187</v>
      </c>
      <c r="D1941" s="5" t="str">
        <f>duplicity[[#This Row],[r_fighter_id]]&amp;"/"&amp;duplicity[[#This Row],[b_fighter_id]]&amp;duplicity[[#This Row],[date]]</f>
        <v>1528/51241187</v>
      </c>
      <c r="E1941">
        <f>COUNTIF(duplicity[duplicitní texty],duplicity[[#This Row],[duplicitní texty]])</f>
        <v>1</v>
      </c>
      <c r="K1941" s="15">
        <v>3582</v>
      </c>
      <c r="N1941"/>
    </row>
    <row r="1942" spans="1:14">
      <c r="A1942">
        <v>871</v>
      </c>
      <c r="B1942">
        <v>1350</v>
      </c>
      <c r="C1942" s="3">
        <v>41187</v>
      </c>
      <c r="D1942" s="5" t="str">
        <f>duplicity[[#This Row],[r_fighter_id]]&amp;"/"&amp;duplicity[[#This Row],[b_fighter_id]]&amp;duplicity[[#This Row],[date]]</f>
        <v>871/135041187</v>
      </c>
      <c r="E1942">
        <f>COUNTIF(duplicity[duplicitní texty],duplicity[[#This Row],[duplicitní texty]])</f>
        <v>1</v>
      </c>
      <c r="K1942" s="15">
        <v>3314</v>
      </c>
      <c r="N1942"/>
    </row>
    <row r="1943" spans="1:14">
      <c r="A1943">
        <v>3004</v>
      </c>
      <c r="B1943">
        <v>2539</v>
      </c>
      <c r="C1943" s="3">
        <v>41187</v>
      </c>
      <c r="D1943" s="5" t="str">
        <f>duplicity[[#This Row],[r_fighter_id]]&amp;"/"&amp;duplicity[[#This Row],[b_fighter_id]]&amp;duplicity[[#This Row],[date]]</f>
        <v>3004/253941187</v>
      </c>
      <c r="E1943">
        <f>COUNTIF(duplicity[duplicitní texty],duplicity[[#This Row],[duplicitní texty]])</f>
        <v>1</v>
      </c>
      <c r="K1943" s="13">
        <v>1082</v>
      </c>
      <c r="N1943"/>
    </row>
    <row r="1944" spans="1:14">
      <c r="A1944">
        <v>2433</v>
      </c>
      <c r="B1944">
        <v>2339</v>
      </c>
      <c r="C1944" s="3">
        <v>41187</v>
      </c>
      <c r="D1944" s="5" t="str">
        <f>duplicity[[#This Row],[r_fighter_id]]&amp;"/"&amp;duplicity[[#This Row],[b_fighter_id]]&amp;duplicity[[#This Row],[date]]</f>
        <v>2433/233941187</v>
      </c>
      <c r="E1944">
        <f>COUNTIF(duplicity[duplicitní texty],duplicity[[#This Row],[duplicitní texty]])</f>
        <v>1</v>
      </c>
      <c r="K1944" s="13">
        <v>2309</v>
      </c>
      <c r="N1944"/>
    </row>
    <row r="1945" spans="1:14">
      <c r="A1945">
        <v>1810</v>
      </c>
      <c r="B1945">
        <v>2570</v>
      </c>
      <c r="C1945" s="3">
        <v>41187</v>
      </c>
      <c r="D1945" s="5" t="str">
        <f>duplicity[[#This Row],[r_fighter_id]]&amp;"/"&amp;duplicity[[#This Row],[b_fighter_id]]&amp;duplicity[[#This Row],[date]]</f>
        <v>1810/257041187</v>
      </c>
      <c r="E1945">
        <f>COUNTIF(duplicity[duplicitní texty],duplicity[[#This Row],[duplicitní texty]])</f>
        <v>1</v>
      </c>
      <c r="K1945" s="13">
        <v>16</v>
      </c>
      <c r="N1945"/>
    </row>
    <row r="1946" spans="1:14">
      <c r="A1946">
        <v>2290</v>
      </c>
      <c r="B1946">
        <v>862</v>
      </c>
      <c r="C1946" s="3">
        <v>41187</v>
      </c>
      <c r="D1946" s="5" t="str">
        <f>duplicity[[#This Row],[r_fighter_id]]&amp;"/"&amp;duplicity[[#This Row],[b_fighter_id]]&amp;duplicity[[#This Row],[date]]</f>
        <v>2290/86241187</v>
      </c>
      <c r="E1946">
        <f>COUNTIF(duplicity[duplicitní texty],duplicity[[#This Row],[duplicitní texty]])</f>
        <v>1</v>
      </c>
      <c r="K1946" s="13">
        <v>2777</v>
      </c>
      <c r="N1946"/>
    </row>
    <row r="1947" spans="1:14">
      <c r="A1947">
        <v>3325</v>
      </c>
      <c r="B1947">
        <v>1276</v>
      </c>
      <c r="C1947" s="3">
        <v>41187</v>
      </c>
      <c r="D1947" s="5" t="str">
        <f>duplicity[[#This Row],[r_fighter_id]]&amp;"/"&amp;duplicity[[#This Row],[b_fighter_id]]&amp;duplicity[[#This Row],[date]]</f>
        <v>3325/127641187</v>
      </c>
      <c r="E1947">
        <f>COUNTIF(duplicity[duplicitní texty],duplicity[[#This Row],[duplicitní texty]])</f>
        <v>1</v>
      </c>
      <c r="K1947" s="13">
        <v>3271</v>
      </c>
      <c r="N1947"/>
    </row>
    <row r="1948" spans="1:14">
      <c r="A1948">
        <v>1928</v>
      </c>
      <c r="B1948">
        <v>3138</v>
      </c>
      <c r="C1948" s="3">
        <v>41195</v>
      </c>
      <c r="D1948" s="5" t="str">
        <f>duplicity[[#This Row],[r_fighter_id]]&amp;"/"&amp;duplicity[[#This Row],[b_fighter_id]]&amp;duplicity[[#This Row],[date]]</f>
        <v>1928/313841195</v>
      </c>
      <c r="E1948">
        <f>COUNTIF(duplicity[duplicitní texty],duplicity[[#This Row],[duplicitní texty]])</f>
        <v>1</v>
      </c>
      <c r="K1948" s="13">
        <v>1339</v>
      </c>
      <c r="N1948"/>
    </row>
    <row r="1949" spans="1:14">
      <c r="A1949">
        <v>3224</v>
      </c>
      <c r="B1949">
        <v>1934</v>
      </c>
      <c r="C1949" s="3">
        <v>41195</v>
      </c>
      <c r="D1949" s="5" t="str">
        <f>duplicity[[#This Row],[r_fighter_id]]&amp;"/"&amp;duplicity[[#This Row],[b_fighter_id]]&amp;duplicity[[#This Row],[date]]</f>
        <v>3224/193441195</v>
      </c>
      <c r="E1949">
        <f>COUNTIF(duplicity[duplicitní texty],duplicity[[#This Row],[duplicitní texty]])</f>
        <v>1</v>
      </c>
      <c r="K1949" s="15">
        <v>1412</v>
      </c>
      <c r="N1949"/>
    </row>
    <row r="1950" spans="1:14">
      <c r="A1950">
        <v>2327</v>
      </c>
      <c r="B1950">
        <v>1328</v>
      </c>
      <c r="C1950" s="3">
        <v>41195</v>
      </c>
      <c r="D1950" s="5" t="str">
        <f>duplicity[[#This Row],[r_fighter_id]]&amp;"/"&amp;duplicity[[#This Row],[b_fighter_id]]&amp;duplicity[[#This Row],[date]]</f>
        <v>2327/132841195</v>
      </c>
      <c r="E1950">
        <f>COUNTIF(duplicity[duplicitní texty],duplicity[[#This Row],[duplicitní texty]])</f>
        <v>1</v>
      </c>
      <c r="K1950" s="15">
        <v>2697</v>
      </c>
      <c r="N1950"/>
    </row>
    <row r="1951" spans="1:14">
      <c r="A1951">
        <v>2178</v>
      </c>
      <c r="B1951">
        <v>997</v>
      </c>
      <c r="C1951" s="3">
        <v>41195</v>
      </c>
      <c r="D1951" s="5" t="str">
        <f>duplicity[[#This Row],[r_fighter_id]]&amp;"/"&amp;duplicity[[#This Row],[b_fighter_id]]&amp;duplicity[[#This Row],[date]]</f>
        <v>2178/99741195</v>
      </c>
      <c r="E1951">
        <f>COUNTIF(duplicity[duplicitní texty],duplicity[[#This Row],[duplicitní texty]])</f>
        <v>1</v>
      </c>
      <c r="K1951" s="13">
        <v>1081</v>
      </c>
      <c r="N1951"/>
    </row>
    <row r="1952" spans="1:14">
      <c r="A1952">
        <v>3250</v>
      </c>
      <c r="B1952">
        <v>3289</v>
      </c>
      <c r="C1952" s="3">
        <v>41195</v>
      </c>
      <c r="D1952" s="5" t="str">
        <f>duplicity[[#This Row],[r_fighter_id]]&amp;"/"&amp;duplicity[[#This Row],[b_fighter_id]]&amp;duplicity[[#This Row],[date]]</f>
        <v>3250/328941195</v>
      </c>
      <c r="E1952">
        <f>COUNTIF(duplicity[duplicitní texty],duplicity[[#This Row],[duplicitní texty]])</f>
        <v>1</v>
      </c>
      <c r="K1952" s="13">
        <v>743</v>
      </c>
      <c r="N1952"/>
    </row>
    <row r="1953" spans="1:14">
      <c r="A1953">
        <v>982</v>
      </c>
      <c r="B1953">
        <v>2990</v>
      </c>
      <c r="C1953" s="3">
        <v>41195</v>
      </c>
      <c r="D1953" s="5" t="str">
        <f>duplicity[[#This Row],[r_fighter_id]]&amp;"/"&amp;duplicity[[#This Row],[b_fighter_id]]&amp;duplicity[[#This Row],[date]]</f>
        <v>982/299041195</v>
      </c>
      <c r="E1953">
        <f>COUNTIF(duplicity[duplicitní texty],duplicity[[#This Row],[duplicitní texty]])</f>
        <v>1</v>
      </c>
      <c r="K1953" s="15">
        <v>2158</v>
      </c>
      <c r="N1953"/>
    </row>
    <row r="1954" spans="1:14">
      <c r="A1954">
        <v>2981</v>
      </c>
      <c r="B1954">
        <v>318</v>
      </c>
      <c r="C1954" s="3">
        <v>41195</v>
      </c>
      <c r="D1954" s="5" t="str">
        <f>duplicity[[#This Row],[r_fighter_id]]&amp;"/"&amp;duplicity[[#This Row],[b_fighter_id]]&amp;duplicity[[#This Row],[date]]</f>
        <v>2981/31841195</v>
      </c>
      <c r="E1954">
        <f>COUNTIF(duplicity[duplicitní texty],duplicity[[#This Row],[duplicitní texty]])</f>
        <v>1</v>
      </c>
      <c r="K1954" s="13">
        <v>834</v>
      </c>
      <c r="N1954"/>
    </row>
    <row r="1955" spans="1:14">
      <c r="A1955">
        <v>350</v>
      </c>
      <c r="B1955">
        <v>1060</v>
      </c>
      <c r="C1955" s="3">
        <v>41195</v>
      </c>
      <c r="D1955" s="5" t="str">
        <f>duplicity[[#This Row],[r_fighter_id]]&amp;"/"&amp;duplicity[[#This Row],[b_fighter_id]]&amp;duplicity[[#This Row],[date]]</f>
        <v>350/106041195</v>
      </c>
      <c r="E1955">
        <f>COUNTIF(duplicity[duplicitní texty],duplicity[[#This Row],[duplicitní texty]])</f>
        <v>1</v>
      </c>
      <c r="K1955" s="13">
        <v>1133</v>
      </c>
      <c r="N1955"/>
    </row>
    <row r="1956" spans="1:14">
      <c r="A1956">
        <v>708</v>
      </c>
      <c r="B1956">
        <v>2568</v>
      </c>
      <c r="C1956" s="3">
        <v>41195</v>
      </c>
      <c r="D1956" s="5" t="str">
        <f>duplicity[[#This Row],[r_fighter_id]]&amp;"/"&amp;duplicity[[#This Row],[b_fighter_id]]&amp;duplicity[[#This Row],[date]]</f>
        <v>708/256841195</v>
      </c>
      <c r="E1956">
        <f>COUNTIF(duplicity[duplicitní texty],duplicity[[#This Row],[duplicitní texty]])</f>
        <v>1</v>
      </c>
      <c r="K1956" s="15">
        <v>428</v>
      </c>
      <c r="N1956"/>
    </row>
    <row r="1957" spans="1:14">
      <c r="A1957">
        <v>462</v>
      </c>
      <c r="B1957">
        <v>447</v>
      </c>
      <c r="C1957" s="3">
        <v>41195</v>
      </c>
      <c r="D1957" s="5" t="str">
        <f>duplicity[[#This Row],[r_fighter_id]]&amp;"/"&amp;duplicity[[#This Row],[b_fighter_id]]&amp;duplicity[[#This Row],[date]]</f>
        <v>462/44741195</v>
      </c>
      <c r="E1957">
        <f>COUNTIF(duplicity[duplicitní texty],duplicity[[#This Row],[duplicitní texty]])</f>
        <v>1</v>
      </c>
      <c r="K1957" s="13">
        <v>841</v>
      </c>
      <c r="N1957"/>
    </row>
    <row r="1958" spans="1:14">
      <c r="A1958">
        <v>1499</v>
      </c>
      <c r="B1958">
        <v>2972</v>
      </c>
      <c r="C1958" s="3">
        <v>41195</v>
      </c>
      <c r="D1958" s="5" t="str">
        <f>duplicity[[#This Row],[r_fighter_id]]&amp;"/"&amp;duplicity[[#This Row],[b_fighter_id]]&amp;duplicity[[#This Row],[date]]</f>
        <v>1499/297241195</v>
      </c>
      <c r="E1958">
        <f>COUNTIF(duplicity[duplicitní texty],duplicity[[#This Row],[duplicitní texty]])</f>
        <v>1</v>
      </c>
      <c r="K1958" s="15">
        <v>946</v>
      </c>
      <c r="N1958"/>
    </row>
    <row r="1959" spans="1:14">
      <c r="A1959">
        <v>1949</v>
      </c>
      <c r="B1959">
        <v>1912</v>
      </c>
      <c r="C1959" s="3">
        <v>41195</v>
      </c>
      <c r="D1959" s="5" t="str">
        <f>duplicity[[#This Row],[r_fighter_id]]&amp;"/"&amp;duplicity[[#This Row],[b_fighter_id]]&amp;duplicity[[#This Row],[date]]</f>
        <v>1949/191241195</v>
      </c>
      <c r="E1959">
        <f>COUNTIF(duplicity[duplicitní texty],duplicity[[#This Row],[duplicitní texty]])</f>
        <v>1</v>
      </c>
      <c r="K1959" s="13">
        <v>2937</v>
      </c>
      <c r="N1959"/>
    </row>
    <row r="1960" spans="1:14">
      <c r="A1960">
        <v>435</v>
      </c>
      <c r="B1960">
        <v>3232</v>
      </c>
      <c r="C1960" s="3">
        <v>41223</v>
      </c>
      <c r="D1960" s="5" t="str">
        <f>duplicity[[#This Row],[r_fighter_id]]&amp;"/"&amp;duplicity[[#This Row],[b_fighter_id]]&amp;duplicity[[#This Row],[date]]</f>
        <v>435/323241223</v>
      </c>
      <c r="E1960">
        <f>COUNTIF(duplicity[duplicitní texty],duplicity[[#This Row],[duplicitní texty]])</f>
        <v>1</v>
      </c>
      <c r="K1960" s="15">
        <v>2914</v>
      </c>
      <c r="N1960"/>
    </row>
    <row r="1961" spans="1:14">
      <c r="A1961">
        <v>1648</v>
      </c>
      <c r="B1961">
        <v>3241</v>
      </c>
      <c r="C1961" s="3">
        <v>41223</v>
      </c>
      <c r="D1961" s="5" t="str">
        <f>duplicity[[#This Row],[r_fighter_id]]&amp;"/"&amp;duplicity[[#This Row],[b_fighter_id]]&amp;duplicity[[#This Row],[date]]</f>
        <v>1648/324141223</v>
      </c>
      <c r="E1961">
        <f>COUNTIF(duplicity[duplicitní texty],duplicity[[#This Row],[duplicitní texty]])</f>
        <v>1</v>
      </c>
      <c r="K1961" s="13">
        <v>1395</v>
      </c>
      <c r="N1961"/>
    </row>
    <row r="1962" spans="1:14">
      <c r="A1962">
        <v>1006</v>
      </c>
      <c r="B1962">
        <v>1766</v>
      </c>
      <c r="C1962" s="3">
        <v>41223</v>
      </c>
      <c r="D1962" s="5" t="str">
        <f>duplicity[[#This Row],[r_fighter_id]]&amp;"/"&amp;duplicity[[#This Row],[b_fighter_id]]&amp;duplicity[[#This Row],[date]]</f>
        <v>1006/176641223</v>
      </c>
      <c r="E1962">
        <f>COUNTIF(duplicity[duplicitní texty],duplicity[[#This Row],[duplicitní texty]])</f>
        <v>1</v>
      </c>
      <c r="K1962" s="13">
        <v>3524</v>
      </c>
      <c r="N1962"/>
    </row>
    <row r="1963" spans="1:14">
      <c r="A1963">
        <v>2150</v>
      </c>
      <c r="B1963">
        <v>1404</v>
      </c>
      <c r="C1963" s="3">
        <v>41223</v>
      </c>
      <c r="D1963" s="5" t="str">
        <f>duplicity[[#This Row],[r_fighter_id]]&amp;"/"&amp;duplicity[[#This Row],[b_fighter_id]]&amp;duplicity[[#This Row],[date]]</f>
        <v>2150/140441223</v>
      </c>
      <c r="E1963">
        <f>COUNTIF(duplicity[duplicitní texty],duplicity[[#This Row],[duplicitní texty]])</f>
        <v>1</v>
      </c>
      <c r="K1963" s="15">
        <v>1939</v>
      </c>
      <c r="N1963"/>
    </row>
    <row r="1964" spans="1:14">
      <c r="A1964">
        <v>3323</v>
      </c>
      <c r="B1964">
        <v>1834</v>
      </c>
      <c r="C1964" s="3">
        <v>41223</v>
      </c>
      <c r="D1964" s="5" t="str">
        <f>duplicity[[#This Row],[r_fighter_id]]&amp;"/"&amp;duplicity[[#This Row],[b_fighter_id]]&amp;duplicity[[#This Row],[date]]</f>
        <v>3323/183441223</v>
      </c>
      <c r="E1964">
        <f>COUNTIF(duplicity[duplicitní texty],duplicity[[#This Row],[duplicitní texty]])</f>
        <v>1</v>
      </c>
      <c r="K1964" s="13">
        <v>213</v>
      </c>
      <c r="N1964"/>
    </row>
    <row r="1965" spans="1:14">
      <c r="A1965">
        <v>1139</v>
      </c>
      <c r="B1965">
        <v>697</v>
      </c>
      <c r="C1965" s="3">
        <v>41223</v>
      </c>
      <c r="D1965" s="5" t="str">
        <f>duplicity[[#This Row],[r_fighter_id]]&amp;"/"&amp;duplicity[[#This Row],[b_fighter_id]]&amp;duplicity[[#This Row],[date]]</f>
        <v>1139/69741223</v>
      </c>
      <c r="E1965">
        <f>COUNTIF(duplicity[duplicitní texty],duplicity[[#This Row],[duplicitní texty]])</f>
        <v>1</v>
      </c>
      <c r="K1965" s="15">
        <v>3377</v>
      </c>
      <c r="N1965"/>
    </row>
    <row r="1966" spans="1:14">
      <c r="A1966">
        <v>3592</v>
      </c>
      <c r="B1966">
        <v>3291</v>
      </c>
      <c r="C1966" s="3">
        <v>41223</v>
      </c>
      <c r="D1966" s="5" t="str">
        <f>duplicity[[#This Row],[r_fighter_id]]&amp;"/"&amp;duplicity[[#This Row],[b_fighter_id]]&amp;duplicity[[#This Row],[date]]</f>
        <v>3592/329141223</v>
      </c>
      <c r="E1966">
        <f>COUNTIF(duplicity[duplicitní texty],duplicity[[#This Row],[duplicitní texty]])</f>
        <v>1</v>
      </c>
      <c r="K1966" s="13">
        <v>59</v>
      </c>
      <c r="N1966"/>
    </row>
    <row r="1967" spans="1:14">
      <c r="A1967">
        <v>1033</v>
      </c>
      <c r="B1967">
        <v>734</v>
      </c>
      <c r="C1967" s="3">
        <v>41223</v>
      </c>
      <c r="D1967" s="5" t="str">
        <f>duplicity[[#This Row],[r_fighter_id]]&amp;"/"&amp;duplicity[[#This Row],[b_fighter_id]]&amp;duplicity[[#This Row],[date]]</f>
        <v>1033/73441223</v>
      </c>
      <c r="E1967">
        <f>COUNTIF(duplicity[duplicitní texty],duplicity[[#This Row],[duplicitní texty]])</f>
        <v>1</v>
      </c>
      <c r="K1967" s="15">
        <v>3202</v>
      </c>
      <c r="N1967"/>
    </row>
    <row r="1968" spans="1:14">
      <c r="A1968">
        <v>1387</v>
      </c>
      <c r="B1968">
        <v>1079</v>
      </c>
      <c r="C1968" s="3">
        <v>41230</v>
      </c>
      <c r="D1968" s="5" t="str">
        <f>duplicity[[#This Row],[r_fighter_id]]&amp;"/"&amp;duplicity[[#This Row],[b_fighter_id]]&amp;duplicity[[#This Row],[date]]</f>
        <v>1387/107941230</v>
      </c>
      <c r="E1968">
        <f>COUNTIF(duplicity[duplicitní texty],duplicity[[#This Row],[duplicitní texty]])</f>
        <v>1</v>
      </c>
      <c r="K1968" s="15">
        <v>388</v>
      </c>
      <c r="N1968"/>
    </row>
    <row r="1969" spans="1:14">
      <c r="A1969">
        <v>3097</v>
      </c>
      <c r="B1969">
        <v>596</v>
      </c>
      <c r="C1969" s="3">
        <v>41230</v>
      </c>
      <c r="D1969" s="5" t="str">
        <f>duplicity[[#This Row],[r_fighter_id]]&amp;"/"&amp;duplicity[[#This Row],[b_fighter_id]]&amp;duplicity[[#This Row],[date]]</f>
        <v>3097/59641230</v>
      </c>
      <c r="E1969">
        <f>COUNTIF(duplicity[duplicitní texty],duplicity[[#This Row],[duplicitní texty]])</f>
        <v>1</v>
      </c>
      <c r="K1969" s="15">
        <v>973</v>
      </c>
      <c r="N1969"/>
    </row>
    <row r="1970" spans="1:14">
      <c r="A1970">
        <v>1319</v>
      </c>
      <c r="B1970">
        <v>1588</v>
      </c>
      <c r="C1970" s="3">
        <v>41230</v>
      </c>
      <c r="D1970" s="5" t="str">
        <f>duplicity[[#This Row],[r_fighter_id]]&amp;"/"&amp;duplicity[[#This Row],[b_fighter_id]]&amp;duplicity[[#This Row],[date]]</f>
        <v>1319/158841230</v>
      </c>
      <c r="E1970">
        <f>COUNTIF(duplicity[duplicitní texty],duplicity[[#This Row],[duplicitní texty]])</f>
        <v>1</v>
      </c>
      <c r="K1970" s="15">
        <v>1783</v>
      </c>
      <c r="N1970"/>
    </row>
    <row r="1971" spans="1:14">
      <c r="A1971">
        <v>301</v>
      </c>
      <c r="B1971">
        <v>808</v>
      </c>
      <c r="C1971" s="3">
        <v>41230</v>
      </c>
      <c r="D1971" s="5" t="str">
        <f>duplicity[[#This Row],[r_fighter_id]]&amp;"/"&amp;duplicity[[#This Row],[b_fighter_id]]&amp;duplicity[[#This Row],[date]]</f>
        <v>301/80841230</v>
      </c>
      <c r="E1971">
        <f>COUNTIF(duplicity[duplicitní texty],duplicity[[#This Row],[duplicitní texty]])</f>
        <v>1</v>
      </c>
      <c r="K1971" s="13">
        <v>2184</v>
      </c>
      <c r="N1971"/>
    </row>
    <row r="1972" spans="1:14">
      <c r="A1972">
        <v>2973</v>
      </c>
      <c r="B1972">
        <v>872</v>
      </c>
      <c r="C1972" s="3">
        <v>41230</v>
      </c>
      <c r="D1972" s="5" t="str">
        <f>duplicity[[#This Row],[r_fighter_id]]&amp;"/"&amp;duplicity[[#This Row],[b_fighter_id]]&amp;duplicity[[#This Row],[date]]</f>
        <v>2973/87241230</v>
      </c>
      <c r="E1972">
        <f>COUNTIF(duplicity[duplicitní texty],duplicity[[#This Row],[duplicitní texty]])</f>
        <v>1</v>
      </c>
      <c r="K1972" s="15">
        <v>2181</v>
      </c>
      <c r="N1972"/>
    </row>
    <row r="1973" spans="1:14">
      <c r="A1973">
        <v>633</v>
      </c>
      <c r="B1973">
        <v>2806</v>
      </c>
      <c r="C1973" s="3">
        <v>41230</v>
      </c>
      <c r="D1973" s="5" t="str">
        <f>duplicity[[#This Row],[r_fighter_id]]&amp;"/"&amp;duplicity[[#This Row],[b_fighter_id]]&amp;duplicity[[#This Row],[date]]</f>
        <v>633/280641230</v>
      </c>
      <c r="E1973">
        <f>COUNTIF(duplicity[duplicitní texty],duplicity[[#This Row],[duplicitní texty]])</f>
        <v>1</v>
      </c>
      <c r="K1973" s="13">
        <v>2152</v>
      </c>
      <c r="N1973"/>
    </row>
    <row r="1974" spans="1:14">
      <c r="A1974">
        <v>761</v>
      </c>
      <c r="B1974">
        <v>1210</v>
      </c>
      <c r="C1974" s="3">
        <v>41230</v>
      </c>
      <c r="D1974" s="5" t="str">
        <f>duplicity[[#This Row],[r_fighter_id]]&amp;"/"&amp;duplicity[[#This Row],[b_fighter_id]]&amp;duplicity[[#This Row],[date]]</f>
        <v>761/121041230</v>
      </c>
      <c r="E1974">
        <f>COUNTIF(duplicity[duplicitní texty],duplicity[[#This Row],[duplicitní texty]])</f>
        <v>1</v>
      </c>
      <c r="K1974" s="15">
        <v>3002</v>
      </c>
      <c r="N1974"/>
    </row>
    <row r="1975" spans="1:14">
      <c r="A1975">
        <v>482</v>
      </c>
      <c r="B1975">
        <v>1757</v>
      </c>
      <c r="C1975" s="3">
        <v>41230</v>
      </c>
      <c r="D1975" s="5" t="str">
        <f>duplicity[[#This Row],[r_fighter_id]]&amp;"/"&amp;duplicity[[#This Row],[b_fighter_id]]&amp;duplicity[[#This Row],[date]]</f>
        <v>482/175741230</v>
      </c>
      <c r="E1975">
        <f>COUNTIF(duplicity[duplicitní texty],duplicity[[#This Row],[duplicitní texty]])</f>
        <v>1</v>
      </c>
      <c r="K1975" s="13">
        <v>1924</v>
      </c>
      <c r="N1975"/>
    </row>
    <row r="1976" spans="1:14">
      <c r="A1976">
        <v>3142</v>
      </c>
      <c r="B1976">
        <v>1927</v>
      </c>
      <c r="C1976" s="3">
        <v>41230</v>
      </c>
      <c r="D1976" s="5" t="str">
        <f>duplicity[[#This Row],[r_fighter_id]]&amp;"/"&amp;duplicity[[#This Row],[b_fighter_id]]&amp;duplicity[[#This Row],[date]]</f>
        <v>3142/192741230</v>
      </c>
      <c r="E1976">
        <f>COUNTIF(duplicity[duplicitní texty],duplicity[[#This Row],[duplicitní texty]])</f>
        <v>1</v>
      </c>
      <c r="K1976" s="13">
        <v>1184</v>
      </c>
      <c r="N1976"/>
    </row>
    <row r="1977" spans="1:14">
      <c r="A1977">
        <v>2677</v>
      </c>
      <c r="B1977">
        <v>1918</v>
      </c>
      <c r="C1977" s="3">
        <v>41230</v>
      </c>
      <c r="D1977" s="5" t="str">
        <f>duplicity[[#This Row],[r_fighter_id]]&amp;"/"&amp;duplicity[[#This Row],[b_fighter_id]]&amp;duplicity[[#This Row],[date]]</f>
        <v>2677/191841230</v>
      </c>
      <c r="E1977">
        <f>COUNTIF(duplicity[duplicitní texty],duplicity[[#This Row],[duplicitní texty]])</f>
        <v>1</v>
      </c>
      <c r="K1977" s="13">
        <v>576</v>
      </c>
      <c r="N1977"/>
    </row>
    <row r="1978" spans="1:14">
      <c r="A1978">
        <v>2086</v>
      </c>
      <c r="B1978">
        <v>1081</v>
      </c>
      <c r="C1978" s="3">
        <v>41230</v>
      </c>
      <c r="D1978" s="5" t="str">
        <f>duplicity[[#This Row],[r_fighter_id]]&amp;"/"&amp;duplicity[[#This Row],[b_fighter_id]]&amp;duplicity[[#This Row],[date]]</f>
        <v>2086/108141230</v>
      </c>
      <c r="E1978">
        <f>COUNTIF(duplicity[duplicitní texty],duplicity[[#This Row],[duplicitní texty]])</f>
        <v>1</v>
      </c>
      <c r="K1978" s="13">
        <v>1060</v>
      </c>
      <c r="N1978"/>
    </row>
    <row r="1979" spans="1:14">
      <c r="A1979">
        <v>496</v>
      </c>
      <c r="B1979">
        <v>691</v>
      </c>
      <c r="C1979" s="3">
        <v>41230</v>
      </c>
      <c r="D1979" s="5" t="str">
        <f>duplicity[[#This Row],[r_fighter_id]]&amp;"/"&amp;duplicity[[#This Row],[b_fighter_id]]&amp;duplicity[[#This Row],[date]]</f>
        <v>496/69141230</v>
      </c>
      <c r="E1979">
        <f>COUNTIF(duplicity[duplicitní texty],duplicity[[#This Row],[duplicitní texty]])</f>
        <v>1</v>
      </c>
      <c r="K1979" s="13">
        <v>2734</v>
      </c>
      <c r="N1979"/>
    </row>
    <row r="1980" spans="1:14">
      <c r="A1980">
        <v>155</v>
      </c>
      <c r="B1980">
        <v>847</v>
      </c>
      <c r="C1980" s="3">
        <v>41251</v>
      </c>
      <c r="D1980" s="5" t="str">
        <f>duplicity[[#This Row],[r_fighter_id]]&amp;"/"&amp;duplicity[[#This Row],[b_fighter_id]]&amp;duplicity[[#This Row],[date]]</f>
        <v>155/84741251</v>
      </c>
      <c r="E1980">
        <f>COUNTIF(duplicity[duplicitní texty],duplicity[[#This Row],[duplicitní texty]])</f>
        <v>1</v>
      </c>
      <c r="K1980" s="15">
        <v>1237</v>
      </c>
      <c r="N1980"/>
    </row>
    <row r="1981" spans="1:14">
      <c r="A1981">
        <v>3018</v>
      </c>
      <c r="B1981">
        <v>2527</v>
      </c>
      <c r="C1981" s="3">
        <v>41251</v>
      </c>
      <c r="D1981" s="5" t="str">
        <f>duplicity[[#This Row],[r_fighter_id]]&amp;"/"&amp;duplicity[[#This Row],[b_fighter_id]]&amp;duplicity[[#This Row],[date]]</f>
        <v>3018/252741251</v>
      </c>
      <c r="E1981">
        <f>COUNTIF(duplicity[duplicitní texty],duplicity[[#This Row],[duplicitní texty]])</f>
        <v>1</v>
      </c>
      <c r="K1981" s="15">
        <v>1660</v>
      </c>
      <c r="N1981"/>
    </row>
    <row r="1982" spans="1:14">
      <c r="A1982">
        <v>2783</v>
      </c>
      <c r="B1982">
        <v>1235</v>
      </c>
      <c r="C1982" s="3">
        <v>41251</v>
      </c>
      <c r="D1982" s="5" t="str">
        <f>duplicity[[#This Row],[r_fighter_id]]&amp;"/"&amp;duplicity[[#This Row],[b_fighter_id]]&amp;duplicity[[#This Row],[date]]</f>
        <v>2783/123541251</v>
      </c>
      <c r="E1982">
        <f>COUNTIF(duplicity[duplicitní texty],duplicity[[#This Row],[duplicitní texty]])</f>
        <v>1</v>
      </c>
      <c r="K1982" s="15">
        <v>453</v>
      </c>
      <c r="N1982"/>
    </row>
    <row r="1983" spans="1:14">
      <c r="A1983">
        <v>3176</v>
      </c>
      <c r="B1983">
        <v>375</v>
      </c>
      <c r="C1983" s="3">
        <v>41251</v>
      </c>
      <c r="D1983" s="5" t="str">
        <f>duplicity[[#This Row],[r_fighter_id]]&amp;"/"&amp;duplicity[[#This Row],[b_fighter_id]]&amp;duplicity[[#This Row],[date]]</f>
        <v>3176/37541251</v>
      </c>
      <c r="E1983">
        <f>COUNTIF(duplicity[duplicitní texty],duplicity[[#This Row],[duplicitní texty]])</f>
        <v>1</v>
      </c>
      <c r="K1983" s="15">
        <v>2744</v>
      </c>
      <c r="N1983"/>
    </row>
    <row r="1984" spans="1:14">
      <c r="A1984">
        <v>2485</v>
      </c>
      <c r="B1984">
        <v>1892</v>
      </c>
      <c r="C1984" s="3">
        <v>41251</v>
      </c>
      <c r="D1984" s="5" t="str">
        <f>duplicity[[#This Row],[r_fighter_id]]&amp;"/"&amp;duplicity[[#This Row],[b_fighter_id]]&amp;duplicity[[#This Row],[date]]</f>
        <v>2485/189241251</v>
      </c>
      <c r="E1984">
        <f>COUNTIF(duplicity[duplicitní texty],duplicity[[#This Row],[duplicitní texty]])</f>
        <v>1</v>
      </c>
      <c r="K1984" s="15">
        <v>167</v>
      </c>
      <c r="N1984"/>
    </row>
    <row r="1985" spans="1:14">
      <c r="A1985">
        <v>1810</v>
      </c>
      <c r="B1985">
        <v>3294</v>
      </c>
      <c r="C1985" s="3">
        <v>41251</v>
      </c>
      <c r="D1985" s="5" t="str">
        <f>duplicity[[#This Row],[r_fighter_id]]&amp;"/"&amp;duplicity[[#This Row],[b_fighter_id]]&amp;duplicity[[#This Row],[date]]</f>
        <v>1810/329441251</v>
      </c>
      <c r="E1985">
        <f>COUNTIF(duplicity[duplicitní texty],duplicity[[#This Row],[duplicitní texty]])</f>
        <v>1</v>
      </c>
      <c r="K1985" s="15">
        <v>1622</v>
      </c>
      <c r="N1985"/>
    </row>
    <row r="1986" spans="1:14">
      <c r="A1986">
        <v>864</v>
      </c>
      <c r="B1986">
        <v>3120</v>
      </c>
      <c r="C1986" s="3">
        <v>41251</v>
      </c>
      <c r="D1986" s="5" t="str">
        <f>duplicity[[#This Row],[r_fighter_id]]&amp;"/"&amp;duplicity[[#This Row],[b_fighter_id]]&amp;duplicity[[#This Row],[date]]</f>
        <v>864/312041251</v>
      </c>
      <c r="E1986">
        <f>COUNTIF(duplicity[duplicitní texty],duplicity[[#This Row],[duplicitní texty]])</f>
        <v>1</v>
      </c>
      <c r="K1986" s="13">
        <v>2639</v>
      </c>
      <c r="N1986"/>
    </row>
    <row r="1987" spans="1:14">
      <c r="A1987">
        <v>675</v>
      </c>
      <c r="B1987">
        <v>1979</v>
      </c>
      <c r="C1987" s="3">
        <v>41251</v>
      </c>
      <c r="D1987" s="5" t="str">
        <f>duplicity[[#This Row],[r_fighter_id]]&amp;"/"&amp;duplicity[[#This Row],[b_fighter_id]]&amp;duplicity[[#This Row],[date]]</f>
        <v>675/197941251</v>
      </c>
      <c r="E1987">
        <f>COUNTIF(duplicity[duplicitní texty],duplicity[[#This Row],[duplicitní texty]])</f>
        <v>1</v>
      </c>
      <c r="K1987" s="15">
        <v>532</v>
      </c>
      <c r="N1987"/>
    </row>
    <row r="1988" spans="1:14">
      <c r="A1988">
        <v>2313</v>
      </c>
      <c r="B1988">
        <v>2581</v>
      </c>
      <c r="C1988" s="3">
        <v>41251</v>
      </c>
      <c r="D1988" s="5" t="str">
        <f>duplicity[[#This Row],[r_fighter_id]]&amp;"/"&amp;duplicity[[#This Row],[b_fighter_id]]&amp;duplicity[[#This Row],[date]]</f>
        <v>2313/258141251</v>
      </c>
      <c r="E1988">
        <f>COUNTIF(duplicity[duplicitní texty],duplicity[[#This Row],[duplicitní texty]])</f>
        <v>1</v>
      </c>
      <c r="K1988" s="13">
        <v>3429</v>
      </c>
      <c r="N1988"/>
    </row>
    <row r="1989" spans="1:14">
      <c r="A1989">
        <v>1562</v>
      </c>
      <c r="B1989">
        <v>38</v>
      </c>
      <c r="C1989" s="3">
        <v>41251</v>
      </c>
      <c r="D1989" s="5" t="str">
        <f>duplicity[[#This Row],[r_fighter_id]]&amp;"/"&amp;duplicity[[#This Row],[b_fighter_id]]&amp;duplicity[[#This Row],[date]]</f>
        <v>1562/3841251</v>
      </c>
      <c r="E1989">
        <f>COUNTIF(duplicity[duplicitní texty],duplicity[[#This Row],[duplicitní texty]])</f>
        <v>1</v>
      </c>
      <c r="K1989" s="13">
        <v>2285</v>
      </c>
      <c r="N1989"/>
    </row>
    <row r="1990" spans="1:14">
      <c r="A1990">
        <v>1318</v>
      </c>
      <c r="B1990">
        <v>770</v>
      </c>
      <c r="C1990" s="3">
        <v>41251</v>
      </c>
      <c r="D1990" s="5" t="str">
        <f>duplicity[[#This Row],[r_fighter_id]]&amp;"/"&amp;duplicity[[#This Row],[b_fighter_id]]&amp;duplicity[[#This Row],[date]]</f>
        <v>1318/77041251</v>
      </c>
      <c r="E1990">
        <f>COUNTIF(duplicity[duplicitní texty],duplicity[[#This Row],[duplicitní texty]])</f>
        <v>1</v>
      </c>
      <c r="K1990" s="13">
        <v>803</v>
      </c>
      <c r="N1990"/>
    </row>
    <row r="1991" spans="1:14">
      <c r="A1991">
        <v>2081</v>
      </c>
      <c r="B1991">
        <v>2095</v>
      </c>
      <c r="C1991" s="3">
        <v>41257</v>
      </c>
      <c r="D1991" s="5" t="str">
        <f>duplicity[[#This Row],[r_fighter_id]]&amp;"/"&amp;duplicity[[#This Row],[b_fighter_id]]&amp;duplicity[[#This Row],[date]]</f>
        <v>2081/209541257</v>
      </c>
      <c r="E1991">
        <f>COUNTIF(duplicity[duplicitní texty],duplicity[[#This Row],[duplicitní texty]])</f>
        <v>1</v>
      </c>
      <c r="K1991" s="13">
        <v>1079</v>
      </c>
      <c r="N1991"/>
    </row>
    <row r="1992" spans="1:14">
      <c r="A1992">
        <v>3067</v>
      </c>
      <c r="B1992">
        <v>2473</v>
      </c>
      <c r="C1992" s="3">
        <v>41257</v>
      </c>
      <c r="D1992" s="5" t="str">
        <f>duplicity[[#This Row],[r_fighter_id]]&amp;"/"&amp;duplicity[[#This Row],[b_fighter_id]]&amp;duplicity[[#This Row],[date]]</f>
        <v>3067/247341257</v>
      </c>
      <c r="E1992">
        <f>COUNTIF(duplicity[duplicitní texty],duplicity[[#This Row],[duplicitní texty]])</f>
        <v>1</v>
      </c>
      <c r="K1992" s="13">
        <v>221</v>
      </c>
      <c r="N1992"/>
    </row>
    <row r="1993" spans="1:14">
      <c r="A1993">
        <v>2539</v>
      </c>
      <c r="B1993">
        <v>180</v>
      </c>
      <c r="C1993" s="3">
        <v>41257</v>
      </c>
      <c r="D1993" s="5" t="str">
        <f>duplicity[[#This Row],[r_fighter_id]]&amp;"/"&amp;duplicity[[#This Row],[b_fighter_id]]&amp;duplicity[[#This Row],[date]]</f>
        <v>2539/18041257</v>
      </c>
      <c r="E1993">
        <f>COUNTIF(duplicity[duplicitní texty],duplicity[[#This Row],[duplicitní texty]])</f>
        <v>1</v>
      </c>
      <c r="K1993" s="15">
        <v>381</v>
      </c>
      <c r="N1993"/>
    </row>
    <row r="1994" spans="1:14">
      <c r="A1994">
        <v>1850</v>
      </c>
      <c r="B1994">
        <v>2434</v>
      </c>
      <c r="C1994" s="3">
        <v>41257</v>
      </c>
      <c r="D1994" s="5" t="str">
        <f>duplicity[[#This Row],[r_fighter_id]]&amp;"/"&amp;duplicity[[#This Row],[b_fighter_id]]&amp;duplicity[[#This Row],[date]]</f>
        <v>1850/243441257</v>
      </c>
      <c r="E1994">
        <f>COUNTIF(duplicity[duplicitní texty],duplicity[[#This Row],[duplicitní texty]])</f>
        <v>1</v>
      </c>
      <c r="K1994" s="13">
        <v>1744</v>
      </c>
      <c r="N1994"/>
    </row>
    <row r="1995" spans="1:14">
      <c r="A1995">
        <v>1865</v>
      </c>
      <c r="B1995">
        <v>3478</v>
      </c>
      <c r="C1995" s="3">
        <v>41257</v>
      </c>
      <c r="D1995" s="5" t="str">
        <f>duplicity[[#This Row],[r_fighter_id]]&amp;"/"&amp;duplicity[[#This Row],[b_fighter_id]]&amp;duplicity[[#This Row],[date]]</f>
        <v>1865/347841257</v>
      </c>
      <c r="E1995">
        <f>COUNTIF(duplicity[duplicitní texty],duplicity[[#This Row],[duplicitní texty]])</f>
        <v>1</v>
      </c>
      <c r="K1995" s="13">
        <v>2782</v>
      </c>
      <c r="N1995"/>
    </row>
    <row r="1996" spans="1:14">
      <c r="A1996">
        <v>66</v>
      </c>
      <c r="B1996">
        <v>2728</v>
      </c>
      <c r="C1996" s="3">
        <v>41257</v>
      </c>
      <c r="D1996" s="5" t="str">
        <f>duplicity[[#This Row],[r_fighter_id]]&amp;"/"&amp;duplicity[[#This Row],[b_fighter_id]]&amp;duplicity[[#This Row],[date]]</f>
        <v>66/272841257</v>
      </c>
      <c r="E1996">
        <f>COUNTIF(duplicity[duplicitní texty],duplicity[[#This Row],[duplicitní texty]])</f>
        <v>1</v>
      </c>
      <c r="K1996" s="13">
        <v>3096</v>
      </c>
      <c r="N1996"/>
    </row>
    <row r="1997" spans="1:14">
      <c r="A1997">
        <v>2486</v>
      </c>
      <c r="B1997">
        <v>799</v>
      </c>
      <c r="C1997" s="3">
        <v>41257</v>
      </c>
      <c r="D1997" s="5" t="str">
        <f>duplicity[[#This Row],[r_fighter_id]]&amp;"/"&amp;duplicity[[#This Row],[b_fighter_id]]&amp;duplicity[[#This Row],[date]]</f>
        <v>2486/79941257</v>
      </c>
      <c r="E1997">
        <f>COUNTIF(duplicity[duplicitní texty],duplicity[[#This Row],[duplicitní texty]])</f>
        <v>1</v>
      </c>
      <c r="K1997" s="15">
        <v>653</v>
      </c>
      <c r="N1997"/>
    </row>
    <row r="1998" spans="1:14">
      <c r="A1998">
        <v>238</v>
      </c>
      <c r="B1998">
        <v>3391</v>
      </c>
      <c r="C1998" s="3">
        <v>41258</v>
      </c>
      <c r="D1998" s="5" t="str">
        <f>duplicity[[#This Row],[r_fighter_id]]&amp;"/"&amp;duplicity[[#This Row],[b_fighter_id]]&amp;duplicity[[#This Row],[date]]</f>
        <v>238/339141258</v>
      </c>
      <c r="E1998">
        <f>COUNTIF(duplicity[duplicitní texty],duplicity[[#This Row],[duplicitní texty]])</f>
        <v>1</v>
      </c>
      <c r="K1998" s="13">
        <v>3351</v>
      </c>
      <c r="N1998"/>
    </row>
    <row r="1999" spans="1:14">
      <c r="A1999">
        <v>2439</v>
      </c>
      <c r="B1999">
        <v>878</v>
      </c>
      <c r="C1999" s="3">
        <v>41258</v>
      </c>
      <c r="D1999" s="5" t="str">
        <f>duplicity[[#This Row],[r_fighter_id]]&amp;"/"&amp;duplicity[[#This Row],[b_fighter_id]]&amp;duplicity[[#This Row],[date]]</f>
        <v>2439/87841258</v>
      </c>
      <c r="E1999">
        <f>COUNTIF(duplicity[duplicitní texty],duplicity[[#This Row],[duplicitní texty]])</f>
        <v>1</v>
      </c>
      <c r="K1999" s="13">
        <v>583</v>
      </c>
      <c r="N1999"/>
    </row>
    <row r="2000" spans="1:14">
      <c r="A2000">
        <v>2294</v>
      </c>
      <c r="B2000">
        <v>2145</v>
      </c>
      <c r="C2000" s="3">
        <v>41258</v>
      </c>
      <c r="D2000" s="5" t="str">
        <f>duplicity[[#This Row],[r_fighter_id]]&amp;"/"&amp;duplicity[[#This Row],[b_fighter_id]]&amp;duplicity[[#This Row],[date]]</f>
        <v>2294/214541258</v>
      </c>
      <c r="E2000">
        <f>COUNTIF(duplicity[duplicitní texty],duplicity[[#This Row],[duplicitní texty]])</f>
        <v>1</v>
      </c>
      <c r="K2000" s="15">
        <v>3260</v>
      </c>
      <c r="N2000"/>
    </row>
    <row r="2001" spans="1:14">
      <c r="A2001">
        <v>2594</v>
      </c>
      <c r="B2001">
        <v>1304</v>
      </c>
      <c r="C2001" s="3">
        <v>41258</v>
      </c>
      <c r="D2001" s="5" t="str">
        <f>duplicity[[#This Row],[r_fighter_id]]&amp;"/"&amp;duplicity[[#This Row],[b_fighter_id]]&amp;duplicity[[#This Row],[date]]</f>
        <v>2594/130441258</v>
      </c>
      <c r="E2001">
        <f>COUNTIF(duplicity[duplicitní texty],duplicity[[#This Row],[duplicitní texty]])</f>
        <v>1</v>
      </c>
      <c r="K2001" s="15">
        <v>3272</v>
      </c>
      <c r="N2001"/>
    </row>
    <row r="2002" spans="1:14">
      <c r="A2002">
        <v>2556</v>
      </c>
      <c r="B2002">
        <v>366</v>
      </c>
      <c r="C2002" s="3">
        <v>41258</v>
      </c>
      <c r="D2002" s="5" t="str">
        <f>duplicity[[#This Row],[r_fighter_id]]&amp;"/"&amp;duplicity[[#This Row],[b_fighter_id]]&amp;duplicity[[#This Row],[date]]</f>
        <v>2556/36641258</v>
      </c>
      <c r="E2002">
        <f>COUNTIF(duplicity[duplicitní texty],duplicity[[#This Row],[duplicitní texty]])</f>
        <v>1</v>
      </c>
      <c r="K2002" s="15">
        <v>3501</v>
      </c>
      <c r="N2002"/>
    </row>
    <row r="2003" spans="1:14">
      <c r="A2003">
        <v>222</v>
      </c>
      <c r="B2003">
        <v>752</v>
      </c>
      <c r="C2003" s="3">
        <v>41258</v>
      </c>
      <c r="D2003" s="5" t="str">
        <f>duplicity[[#This Row],[r_fighter_id]]&amp;"/"&amp;duplicity[[#This Row],[b_fighter_id]]&amp;duplicity[[#This Row],[date]]</f>
        <v>222/75241258</v>
      </c>
      <c r="E2003">
        <f>COUNTIF(duplicity[duplicitní texty],duplicity[[#This Row],[duplicitní texty]])</f>
        <v>1</v>
      </c>
      <c r="K2003" s="13">
        <v>1514</v>
      </c>
      <c r="N2003"/>
    </row>
    <row r="2004" spans="1:14">
      <c r="A2004">
        <v>2533</v>
      </c>
      <c r="B2004">
        <v>1632</v>
      </c>
      <c r="C2004" s="3">
        <v>41258</v>
      </c>
      <c r="D2004" s="5" t="str">
        <f>duplicity[[#This Row],[r_fighter_id]]&amp;"/"&amp;duplicity[[#This Row],[b_fighter_id]]&amp;duplicity[[#This Row],[date]]</f>
        <v>2533/163241258</v>
      </c>
      <c r="E2004">
        <f>COUNTIF(duplicity[duplicitní texty],duplicity[[#This Row],[duplicitní texty]])</f>
        <v>1</v>
      </c>
      <c r="K2004" s="13">
        <v>549</v>
      </c>
      <c r="N2004"/>
    </row>
    <row r="2005" spans="1:14">
      <c r="A2005">
        <v>836</v>
      </c>
      <c r="B2005">
        <v>3371</v>
      </c>
      <c r="C2005" s="3">
        <v>41258</v>
      </c>
      <c r="D2005" s="5" t="str">
        <f>duplicity[[#This Row],[r_fighter_id]]&amp;"/"&amp;duplicity[[#This Row],[b_fighter_id]]&amp;duplicity[[#This Row],[date]]</f>
        <v>836/337141258</v>
      </c>
      <c r="E2005">
        <f>COUNTIF(duplicity[duplicitní texty],duplicity[[#This Row],[duplicitní texty]])</f>
        <v>1</v>
      </c>
      <c r="K2005" s="15">
        <v>1593</v>
      </c>
      <c r="N2005"/>
    </row>
    <row r="2006" spans="1:14">
      <c r="A2006">
        <v>3405</v>
      </c>
      <c r="B2006">
        <v>513</v>
      </c>
      <c r="C2006" s="3">
        <v>41258</v>
      </c>
      <c r="D2006" s="5" t="str">
        <f>duplicity[[#This Row],[r_fighter_id]]&amp;"/"&amp;duplicity[[#This Row],[b_fighter_id]]&amp;duplicity[[#This Row],[date]]</f>
        <v>3405/51341258</v>
      </c>
      <c r="E2006">
        <f>COUNTIF(duplicity[duplicitní texty],duplicity[[#This Row],[duplicitní texty]])</f>
        <v>1</v>
      </c>
      <c r="K2006" s="13">
        <v>747</v>
      </c>
      <c r="N2006"/>
    </row>
    <row r="2007" spans="1:14">
      <c r="A2007">
        <v>2685</v>
      </c>
      <c r="B2007">
        <v>582</v>
      </c>
      <c r="C2007" s="3">
        <v>41258</v>
      </c>
      <c r="D2007" s="5" t="str">
        <f>duplicity[[#This Row],[r_fighter_id]]&amp;"/"&amp;duplicity[[#This Row],[b_fighter_id]]&amp;duplicity[[#This Row],[date]]</f>
        <v>2685/58241258</v>
      </c>
      <c r="E2007">
        <f>COUNTIF(duplicity[duplicitní texty],duplicity[[#This Row],[duplicitní texty]])</f>
        <v>1</v>
      </c>
      <c r="K2007" s="13">
        <v>1161</v>
      </c>
      <c r="N2007"/>
    </row>
    <row r="2008" spans="1:14">
      <c r="A2008">
        <v>1772</v>
      </c>
      <c r="B2008">
        <v>389</v>
      </c>
      <c r="C2008" s="3">
        <v>41272</v>
      </c>
      <c r="D2008" s="5" t="str">
        <f>duplicity[[#This Row],[r_fighter_id]]&amp;"/"&amp;duplicity[[#This Row],[b_fighter_id]]&amp;duplicity[[#This Row],[date]]</f>
        <v>1772/38941272</v>
      </c>
      <c r="E2008">
        <f>COUNTIF(duplicity[duplicitní texty],duplicity[[#This Row],[duplicitní texty]])</f>
        <v>1</v>
      </c>
      <c r="K2008" s="15">
        <v>1365</v>
      </c>
      <c r="N2008"/>
    </row>
    <row r="2009" spans="1:14">
      <c r="A2009">
        <v>476</v>
      </c>
      <c r="B2009">
        <v>2182</v>
      </c>
      <c r="C2009" s="3">
        <v>41272</v>
      </c>
      <c r="D2009" s="5" t="str">
        <f>duplicity[[#This Row],[r_fighter_id]]&amp;"/"&amp;duplicity[[#This Row],[b_fighter_id]]&amp;duplicity[[#This Row],[date]]</f>
        <v>476/218241272</v>
      </c>
      <c r="E2009">
        <f>COUNTIF(duplicity[duplicitní texty],duplicity[[#This Row],[duplicitní texty]])</f>
        <v>1</v>
      </c>
      <c r="K2009" s="15">
        <v>2956</v>
      </c>
      <c r="N2009"/>
    </row>
    <row r="2010" spans="1:14">
      <c r="A2010">
        <v>2540</v>
      </c>
      <c r="B2010">
        <v>3496</v>
      </c>
      <c r="C2010" s="3">
        <v>41272</v>
      </c>
      <c r="D2010" s="5" t="str">
        <f>duplicity[[#This Row],[r_fighter_id]]&amp;"/"&amp;duplicity[[#This Row],[b_fighter_id]]&amp;duplicity[[#This Row],[date]]</f>
        <v>2540/349641272</v>
      </c>
      <c r="E2010">
        <f>COUNTIF(duplicity[duplicitní texty],duplicity[[#This Row],[duplicitní texty]])</f>
        <v>1</v>
      </c>
      <c r="K2010" s="15">
        <v>1584</v>
      </c>
      <c r="N2010"/>
    </row>
    <row r="2011" spans="1:14">
      <c r="A2011">
        <v>2500</v>
      </c>
      <c r="B2011">
        <v>297</v>
      </c>
      <c r="C2011" s="3">
        <v>41272</v>
      </c>
      <c r="D2011" s="5" t="str">
        <f>duplicity[[#This Row],[r_fighter_id]]&amp;"/"&amp;duplicity[[#This Row],[b_fighter_id]]&amp;duplicity[[#This Row],[date]]</f>
        <v>2500/29741272</v>
      </c>
      <c r="E2011">
        <f>COUNTIF(duplicity[duplicitní texty],duplicity[[#This Row],[duplicitní texty]])</f>
        <v>1</v>
      </c>
      <c r="K2011" s="15">
        <v>1051</v>
      </c>
      <c r="N2011"/>
    </row>
    <row r="2012" spans="1:14">
      <c r="A2012">
        <v>722</v>
      </c>
      <c r="B2012">
        <v>830</v>
      </c>
      <c r="C2012" s="3">
        <v>41272</v>
      </c>
      <c r="D2012" s="5" t="str">
        <f>duplicity[[#This Row],[r_fighter_id]]&amp;"/"&amp;duplicity[[#This Row],[b_fighter_id]]&amp;duplicity[[#This Row],[date]]</f>
        <v>722/83041272</v>
      </c>
      <c r="E2012">
        <f>COUNTIF(duplicity[duplicitní texty],duplicity[[#This Row],[duplicitní texty]])</f>
        <v>1</v>
      </c>
      <c r="K2012" s="13">
        <v>1410</v>
      </c>
      <c r="N2012"/>
    </row>
    <row r="2013" spans="1:14">
      <c r="A2013">
        <v>807</v>
      </c>
      <c r="B2013">
        <v>3359</v>
      </c>
      <c r="C2013" s="3">
        <v>41272</v>
      </c>
      <c r="D2013" s="5" t="str">
        <f>duplicity[[#This Row],[r_fighter_id]]&amp;"/"&amp;duplicity[[#This Row],[b_fighter_id]]&amp;duplicity[[#This Row],[date]]</f>
        <v>807/335941272</v>
      </c>
      <c r="E2013">
        <f>COUNTIF(duplicity[duplicitní texty],duplicity[[#This Row],[duplicitní texty]])</f>
        <v>1</v>
      </c>
      <c r="K2013" s="15">
        <v>1135</v>
      </c>
      <c r="N2013"/>
    </row>
    <row r="2014" spans="1:14">
      <c r="A2014">
        <v>1528</v>
      </c>
      <c r="B2014">
        <v>1579</v>
      </c>
      <c r="C2014" s="3">
        <v>41272</v>
      </c>
      <c r="D2014" s="5" t="str">
        <f>duplicity[[#This Row],[r_fighter_id]]&amp;"/"&amp;duplicity[[#This Row],[b_fighter_id]]&amp;duplicity[[#This Row],[date]]</f>
        <v>1528/157941272</v>
      </c>
      <c r="E2014">
        <f>COUNTIF(duplicity[duplicitní texty],duplicity[[#This Row],[duplicitní texty]])</f>
        <v>1</v>
      </c>
      <c r="K2014" s="13">
        <v>2814</v>
      </c>
      <c r="N2014"/>
    </row>
    <row r="2015" spans="1:14">
      <c r="A2015">
        <v>1069</v>
      </c>
      <c r="B2015">
        <v>1377</v>
      </c>
      <c r="C2015" s="3">
        <v>41272</v>
      </c>
      <c r="D2015" s="5" t="str">
        <f>duplicity[[#This Row],[r_fighter_id]]&amp;"/"&amp;duplicity[[#This Row],[b_fighter_id]]&amp;duplicity[[#This Row],[date]]</f>
        <v>1069/137741272</v>
      </c>
      <c r="E2015">
        <f>COUNTIF(duplicity[duplicitní texty],duplicity[[#This Row],[duplicitní texty]])</f>
        <v>1</v>
      </c>
      <c r="K2015" s="13">
        <v>3232</v>
      </c>
      <c r="N2015"/>
    </row>
    <row r="2016" spans="1:14">
      <c r="A2016">
        <v>2113</v>
      </c>
      <c r="B2016">
        <v>1753</v>
      </c>
      <c r="C2016" s="3">
        <v>41272</v>
      </c>
      <c r="D2016" s="5" t="str">
        <f>duplicity[[#This Row],[r_fighter_id]]&amp;"/"&amp;duplicity[[#This Row],[b_fighter_id]]&amp;duplicity[[#This Row],[date]]</f>
        <v>2113/175341272</v>
      </c>
      <c r="E2016">
        <f>COUNTIF(duplicity[duplicitní texty],duplicity[[#This Row],[duplicitní texty]])</f>
        <v>1</v>
      </c>
      <c r="K2016" s="15">
        <v>1589</v>
      </c>
      <c r="N2016"/>
    </row>
    <row r="2017" spans="1:14">
      <c r="A2017">
        <v>1227</v>
      </c>
      <c r="B2017">
        <v>3346</v>
      </c>
      <c r="C2017" s="3">
        <v>41272</v>
      </c>
      <c r="D2017" s="5" t="str">
        <f>duplicity[[#This Row],[r_fighter_id]]&amp;"/"&amp;duplicity[[#This Row],[b_fighter_id]]&amp;duplicity[[#This Row],[date]]</f>
        <v>1227/334641272</v>
      </c>
      <c r="E2017">
        <f>COUNTIF(duplicity[duplicitní texty],duplicity[[#This Row],[duplicitní texty]])</f>
        <v>1</v>
      </c>
      <c r="K2017" s="13">
        <v>2183</v>
      </c>
      <c r="N2017"/>
    </row>
    <row r="2018" spans="1:14">
      <c r="A2018">
        <v>306</v>
      </c>
      <c r="B2018">
        <v>2529</v>
      </c>
      <c r="C2018" s="3">
        <v>41272</v>
      </c>
      <c r="D2018" s="5" t="str">
        <f>duplicity[[#This Row],[r_fighter_id]]&amp;"/"&amp;duplicity[[#This Row],[b_fighter_id]]&amp;duplicity[[#This Row],[date]]</f>
        <v>306/252941272</v>
      </c>
      <c r="E2018">
        <f>COUNTIF(duplicity[duplicitní texty],duplicity[[#This Row],[duplicitní texty]])</f>
        <v>1</v>
      </c>
      <c r="K2018" s="15">
        <v>3409</v>
      </c>
      <c r="N2018"/>
    </row>
    <row r="2019" spans="1:14">
      <c r="A2019">
        <v>2369</v>
      </c>
      <c r="B2019">
        <v>241</v>
      </c>
      <c r="C2019" s="3">
        <v>41272</v>
      </c>
      <c r="D2019" s="5" t="str">
        <f>duplicity[[#This Row],[r_fighter_id]]&amp;"/"&amp;duplicity[[#This Row],[b_fighter_id]]&amp;duplicity[[#This Row],[date]]</f>
        <v>2369/24141272</v>
      </c>
      <c r="E2019">
        <f>COUNTIF(duplicity[duplicitní texty],duplicity[[#This Row],[duplicitní texty]])</f>
        <v>1</v>
      </c>
      <c r="K2019" s="13">
        <v>2080</v>
      </c>
      <c r="N2019"/>
    </row>
    <row r="2020" spans="1:14">
      <c r="A2020">
        <v>201</v>
      </c>
      <c r="B2020">
        <v>1989</v>
      </c>
      <c r="C2020" s="3">
        <v>41293</v>
      </c>
      <c r="D2020" s="5" t="str">
        <f>duplicity[[#This Row],[r_fighter_id]]&amp;"/"&amp;duplicity[[#This Row],[b_fighter_id]]&amp;duplicity[[#This Row],[date]]</f>
        <v>201/198941293</v>
      </c>
      <c r="E2020">
        <f>COUNTIF(duplicity[duplicitní texty],duplicity[[#This Row],[duplicitní texty]])</f>
        <v>1</v>
      </c>
      <c r="K2020" s="13">
        <v>1191</v>
      </c>
      <c r="N2020"/>
    </row>
    <row r="2021" spans="1:14">
      <c r="A2021">
        <v>3209</v>
      </c>
      <c r="B2021">
        <v>2342</v>
      </c>
      <c r="C2021" s="3">
        <v>41293</v>
      </c>
      <c r="D2021" s="5" t="str">
        <f>duplicity[[#This Row],[r_fighter_id]]&amp;"/"&amp;duplicity[[#This Row],[b_fighter_id]]&amp;duplicity[[#This Row],[date]]</f>
        <v>3209/234241293</v>
      </c>
      <c r="E2021">
        <f>COUNTIF(duplicity[duplicitní texty],duplicity[[#This Row],[duplicitní texty]])</f>
        <v>1</v>
      </c>
      <c r="K2021" s="13">
        <v>1762</v>
      </c>
      <c r="N2021"/>
    </row>
    <row r="2022" spans="1:14">
      <c r="A2022">
        <v>1140</v>
      </c>
      <c r="B2022">
        <v>2769</v>
      </c>
      <c r="C2022" s="3">
        <v>41293</v>
      </c>
      <c r="D2022" s="5" t="str">
        <f>duplicity[[#This Row],[r_fighter_id]]&amp;"/"&amp;duplicity[[#This Row],[b_fighter_id]]&amp;duplicity[[#This Row],[date]]</f>
        <v>1140/276941293</v>
      </c>
      <c r="E2022">
        <f>COUNTIF(duplicity[duplicitní texty],duplicity[[#This Row],[duplicitní texty]])</f>
        <v>1</v>
      </c>
      <c r="K2022" s="13">
        <v>1554</v>
      </c>
      <c r="N2022"/>
    </row>
    <row r="2023" spans="1:14">
      <c r="A2023">
        <v>2871</v>
      </c>
      <c r="B2023">
        <v>797</v>
      </c>
      <c r="C2023" s="3">
        <v>41293</v>
      </c>
      <c r="D2023" s="5" t="str">
        <f>duplicity[[#This Row],[r_fighter_id]]&amp;"/"&amp;duplicity[[#This Row],[b_fighter_id]]&amp;duplicity[[#This Row],[date]]</f>
        <v>2871/79741293</v>
      </c>
      <c r="E2023">
        <f>COUNTIF(duplicity[duplicitní texty],duplicity[[#This Row],[duplicitní texty]])</f>
        <v>1</v>
      </c>
      <c r="K2023" s="15">
        <v>3378</v>
      </c>
      <c r="N2023"/>
    </row>
    <row r="2024" spans="1:14">
      <c r="A2024">
        <v>2339</v>
      </c>
      <c r="B2024">
        <v>1798</v>
      </c>
      <c r="C2024" s="3">
        <v>41293</v>
      </c>
      <c r="D2024" s="5" t="str">
        <f>duplicity[[#This Row],[r_fighter_id]]&amp;"/"&amp;duplicity[[#This Row],[b_fighter_id]]&amp;duplicity[[#This Row],[date]]</f>
        <v>2339/179841293</v>
      </c>
      <c r="E2024">
        <f>COUNTIF(duplicity[duplicitní texty],duplicity[[#This Row],[duplicitní texty]])</f>
        <v>1</v>
      </c>
      <c r="K2024" s="15">
        <v>2736</v>
      </c>
      <c r="N2024"/>
    </row>
    <row r="2025" spans="1:14">
      <c r="A2025">
        <v>243</v>
      </c>
      <c r="B2025">
        <v>286</v>
      </c>
      <c r="C2025" s="3">
        <v>41293</v>
      </c>
      <c r="D2025" s="5" t="str">
        <f>duplicity[[#This Row],[r_fighter_id]]&amp;"/"&amp;duplicity[[#This Row],[b_fighter_id]]&amp;duplicity[[#This Row],[date]]</f>
        <v>243/28641293</v>
      </c>
      <c r="E2025">
        <f>COUNTIF(duplicity[duplicitní texty],duplicity[[#This Row],[duplicitní texty]])</f>
        <v>1</v>
      </c>
      <c r="K2025" s="13">
        <v>2278</v>
      </c>
      <c r="N2025"/>
    </row>
    <row r="2026" spans="1:14">
      <c r="A2026">
        <v>2568</v>
      </c>
      <c r="B2026">
        <v>43</v>
      </c>
      <c r="C2026" s="3">
        <v>41293</v>
      </c>
      <c r="D2026" s="5" t="str">
        <f>duplicity[[#This Row],[r_fighter_id]]&amp;"/"&amp;duplicity[[#This Row],[b_fighter_id]]&amp;duplicity[[#This Row],[date]]</f>
        <v>2568/4341293</v>
      </c>
      <c r="E2026">
        <f>COUNTIF(duplicity[duplicitní texty],duplicity[[#This Row],[duplicitní texty]])</f>
        <v>1</v>
      </c>
      <c r="K2026" s="15">
        <v>2547</v>
      </c>
      <c r="N2026"/>
    </row>
    <row r="2027" spans="1:14">
      <c r="A2027">
        <v>3289</v>
      </c>
      <c r="B2027">
        <v>1615</v>
      </c>
      <c r="C2027" s="3">
        <v>41293</v>
      </c>
      <c r="D2027" s="5" t="str">
        <f>duplicity[[#This Row],[r_fighter_id]]&amp;"/"&amp;duplicity[[#This Row],[b_fighter_id]]&amp;duplicity[[#This Row],[date]]</f>
        <v>3289/161541293</v>
      </c>
      <c r="E2027">
        <f>COUNTIF(duplicity[duplicitní texty],duplicity[[#This Row],[duplicitní texty]])</f>
        <v>1</v>
      </c>
      <c r="K2027" s="15">
        <v>297</v>
      </c>
      <c r="N2027"/>
    </row>
    <row r="2028" spans="1:14">
      <c r="A2028">
        <v>2491</v>
      </c>
      <c r="B2028">
        <v>3377</v>
      </c>
      <c r="C2028" s="3">
        <v>41293</v>
      </c>
      <c r="D2028" s="5" t="str">
        <f>duplicity[[#This Row],[r_fighter_id]]&amp;"/"&amp;duplicity[[#This Row],[b_fighter_id]]&amp;duplicity[[#This Row],[date]]</f>
        <v>2491/337741293</v>
      </c>
      <c r="E2028">
        <f>COUNTIF(duplicity[duplicitní texty],duplicity[[#This Row],[duplicitní texty]])</f>
        <v>1</v>
      </c>
      <c r="K2028" s="15">
        <v>506</v>
      </c>
      <c r="N2028"/>
    </row>
    <row r="2029" spans="1:14">
      <c r="A2029">
        <v>1954</v>
      </c>
      <c r="B2029">
        <v>644</v>
      </c>
      <c r="C2029" s="3">
        <v>41293</v>
      </c>
      <c r="D2029" s="5" t="str">
        <f>duplicity[[#This Row],[r_fighter_id]]&amp;"/"&amp;duplicity[[#This Row],[b_fighter_id]]&amp;duplicity[[#This Row],[date]]</f>
        <v>1954/64441293</v>
      </c>
      <c r="E2029">
        <f>COUNTIF(duplicity[duplicitní texty],duplicity[[#This Row],[duplicitní texty]])</f>
        <v>1</v>
      </c>
      <c r="K2029" s="13">
        <v>3060</v>
      </c>
      <c r="N2029"/>
    </row>
    <row r="2030" spans="1:14">
      <c r="A2030">
        <v>2520</v>
      </c>
      <c r="B2030">
        <v>523</v>
      </c>
      <c r="C2030" s="3">
        <v>41300</v>
      </c>
      <c r="D2030" s="5" t="str">
        <f>duplicity[[#This Row],[r_fighter_id]]&amp;"/"&amp;duplicity[[#This Row],[b_fighter_id]]&amp;duplicity[[#This Row],[date]]</f>
        <v>2520/52341300</v>
      </c>
      <c r="E2030">
        <f>COUNTIF(duplicity[duplicitní texty],duplicity[[#This Row],[duplicitní texty]])</f>
        <v>1</v>
      </c>
      <c r="K2030" s="15">
        <v>3143</v>
      </c>
      <c r="N2030"/>
    </row>
    <row r="2031" spans="1:14">
      <c r="A2031">
        <v>1527</v>
      </c>
      <c r="B2031">
        <v>793</v>
      </c>
      <c r="C2031" s="3">
        <v>41300</v>
      </c>
      <c r="D2031" s="5" t="str">
        <f>duplicity[[#This Row],[r_fighter_id]]&amp;"/"&amp;duplicity[[#This Row],[b_fighter_id]]&amp;duplicity[[#This Row],[date]]</f>
        <v>1527/79341300</v>
      </c>
      <c r="E2031">
        <f>COUNTIF(duplicity[duplicitní texty],duplicity[[#This Row],[duplicitní texty]])</f>
        <v>1</v>
      </c>
      <c r="K2031" s="13">
        <v>2417</v>
      </c>
      <c r="N2031"/>
    </row>
    <row r="2032" spans="1:14">
      <c r="A2032">
        <v>1479</v>
      </c>
      <c r="B2032">
        <v>3224</v>
      </c>
      <c r="C2032" s="3">
        <v>41300</v>
      </c>
      <c r="D2032" s="5" t="str">
        <f>duplicity[[#This Row],[r_fighter_id]]&amp;"/"&amp;duplicity[[#This Row],[b_fighter_id]]&amp;duplicity[[#This Row],[date]]</f>
        <v>1479/322441300</v>
      </c>
      <c r="E2032">
        <f>COUNTIF(duplicity[duplicitní texty],duplicity[[#This Row],[duplicitní texty]])</f>
        <v>1</v>
      </c>
      <c r="K2032" s="15">
        <v>3326</v>
      </c>
      <c r="N2032"/>
    </row>
    <row r="2033" spans="1:14">
      <c r="A2033">
        <v>1226</v>
      </c>
      <c r="B2033">
        <v>1359</v>
      </c>
      <c r="C2033" s="3">
        <v>41300</v>
      </c>
      <c r="D2033" s="5" t="str">
        <f>duplicity[[#This Row],[r_fighter_id]]&amp;"/"&amp;duplicity[[#This Row],[b_fighter_id]]&amp;duplicity[[#This Row],[date]]</f>
        <v>1226/135941300</v>
      </c>
      <c r="E2033">
        <f>COUNTIF(duplicity[duplicitní texty],duplicity[[#This Row],[duplicitní texty]])</f>
        <v>1</v>
      </c>
      <c r="K2033" s="13">
        <v>2737</v>
      </c>
      <c r="N2033"/>
    </row>
    <row r="2034" spans="1:14">
      <c r="A2034">
        <v>2788</v>
      </c>
      <c r="B2034">
        <v>1559</v>
      </c>
      <c r="C2034" s="3">
        <v>41300</v>
      </c>
      <c r="D2034" s="5" t="str">
        <f>duplicity[[#This Row],[r_fighter_id]]&amp;"/"&amp;duplicity[[#This Row],[b_fighter_id]]&amp;duplicity[[#This Row],[date]]</f>
        <v>2788/155941300</v>
      </c>
      <c r="E2034">
        <f>COUNTIF(duplicity[duplicitní texty],duplicity[[#This Row],[duplicitní texty]])</f>
        <v>1</v>
      </c>
      <c r="K2034" s="13">
        <v>2202</v>
      </c>
      <c r="N2034"/>
    </row>
    <row r="2035" spans="1:14">
      <c r="A2035">
        <v>1674</v>
      </c>
      <c r="B2035">
        <v>1735</v>
      </c>
      <c r="C2035" s="3">
        <v>41300</v>
      </c>
      <c r="D2035" s="5" t="str">
        <f>duplicity[[#This Row],[r_fighter_id]]&amp;"/"&amp;duplicity[[#This Row],[b_fighter_id]]&amp;duplicity[[#This Row],[date]]</f>
        <v>1674/173541300</v>
      </c>
      <c r="E2035">
        <f>COUNTIF(duplicity[duplicitní texty],duplicity[[#This Row],[duplicitní texty]])</f>
        <v>1</v>
      </c>
      <c r="K2035" s="13">
        <v>3150</v>
      </c>
      <c r="N2035"/>
    </row>
    <row r="2036" spans="1:14">
      <c r="A2036">
        <v>2277</v>
      </c>
      <c r="B2036">
        <v>3085</v>
      </c>
      <c r="C2036" s="3">
        <v>41300</v>
      </c>
      <c r="D2036" s="5" t="str">
        <f>duplicity[[#This Row],[r_fighter_id]]&amp;"/"&amp;duplicity[[#This Row],[b_fighter_id]]&amp;duplicity[[#This Row],[date]]</f>
        <v>2277/308541300</v>
      </c>
      <c r="E2036">
        <f>COUNTIF(duplicity[duplicitní texty],duplicity[[#This Row],[duplicitní texty]])</f>
        <v>1</v>
      </c>
      <c r="K2036" s="13">
        <v>1335</v>
      </c>
      <c r="N2036"/>
    </row>
    <row r="2037" spans="1:14">
      <c r="A2037">
        <v>1190</v>
      </c>
      <c r="B2037">
        <v>3495</v>
      </c>
      <c r="C2037" s="3">
        <v>41300</v>
      </c>
      <c r="D2037" s="5" t="str">
        <f>duplicity[[#This Row],[r_fighter_id]]&amp;"/"&amp;duplicity[[#This Row],[b_fighter_id]]&amp;duplicity[[#This Row],[date]]</f>
        <v>1190/349541300</v>
      </c>
      <c r="E2037">
        <f>COUNTIF(duplicity[duplicitní texty],duplicity[[#This Row],[duplicitní texty]])</f>
        <v>1</v>
      </c>
      <c r="K2037" s="13">
        <v>875</v>
      </c>
      <c r="N2037"/>
    </row>
    <row r="2038" spans="1:14">
      <c r="A2038">
        <v>181</v>
      </c>
      <c r="B2038">
        <v>2008</v>
      </c>
      <c r="C2038" s="3">
        <v>41300</v>
      </c>
      <c r="D2038" s="5" t="str">
        <f>duplicity[[#This Row],[r_fighter_id]]&amp;"/"&amp;duplicity[[#This Row],[b_fighter_id]]&amp;duplicity[[#This Row],[date]]</f>
        <v>181/200841300</v>
      </c>
      <c r="E2038">
        <f>COUNTIF(duplicity[duplicitní texty],duplicity[[#This Row],[duplicitní texty]])</f>
        <v>1</v>
      </c>
      <c r="K2038" s="13">
        <v>198</v>
      </c>
      <c r="N2038"/>
    </row>
    <row r="2039" spans="1:14">
      <c r="A2039">
        <v>3249</v>
      </c>
      <c r="B2039">
        <v>2138</v>
      </c>
      <c r="C2039" s="3">
        <v>41300</v>
      </c>
      <c r="D2039" s="5" t="str">
        <f>duplicity[[#This Row],[r_fighter_id]]&amp;"/"&amp;duplicity[[#This Row],[b_fighter_id]]&amp;duplicity[[#This Row],[date]]</f>
        <v>3249/213841300</v>
      </c>
      <c r="E2039">
        <f>COUNTIF(duplicity[duplicitní texty],duplicity[[#This Row],[duplicitní texty]])</f>
        <v>1</v>
      </c>
      <c r="K2039" s="13">
        <v>1857</v>
      </c>
      <c r="N2039"/>
    </row>
    <row r="2040" spans="1:14">
      <c r="A2040">
        <v>3153</v>
      </c>
      <c r="B2040">
        <v>1697</v>
      </c>
      <c r="C2040" s="3">
        <v>41300</v>
      </c>
      <c r="D2040" s="5" t="str">
        <f>duplicity[[#This Row],[r_fighter_id]]&amp;"/"&amp;duplicity[[#This Row],[b_fighter_id]]&amp;duplicity[[#This Row],[date]]</f>
        <v>3153/169741300</v>
      </c>
      <c r="E2040">
        <f>COUNTIF(duplicity[duplicitní texty],duplicity[[#This Row],[duplicitní texty]])</f>
        <v>1</v>
      </c>
      <c r="K2040" s="13">
        <v>452</v>
      </c>
      <c r="N2040"/>
    </row>
    <row r="2041" spans="1:14">
      <c r="A2041">
        <v>982</v>
      </c>
      <c r="B2041">
        <v>1928</v>
      </c>
      <c r="C2041" s="3">
        <v>41307</v>
      </c>
      <c r="D2041" s="5" t="str">
        <f>duplicity[[#This Row],[r_fighter_id]]&amp;"/"&amp;duplicity[[#This Row],[b_fighter_id]]&amp;duplicity[[#This Row],[date]]</f>
        <v>982/192841307</v>
      </c>
      <c r="E2041">
        <f>COUNTIF(duplicity[duplicitní texty],duplicity[[#This Row],[duplicitní texty]])</f>
        <v>1</v>
      </c>
      <c r="K2041" s="13">
        <v>457</v>
      </c>
      <c r="N2041"/>
    </row>
    <row r="2042" spans="1:14">
      <c r="A2042">
        <v>50</v>
      </c>
      <c r="B2042">
        <v>856</v>
      </c>
      <c r="C2042" s="3">
        <v>41307</v>
      </c>
      <c r="D2042" s="5" t="str">
        <f>duplicity[[#This Row],[r_fighter_id]]&amp;"/"&amp;duplicity[[#This Row],[b_fighter_id]]&amp;duplicity[[#This Row],[date]]</f>
        <v>50/85641307</v>
      </c>
      <c r="E2042">
        <f>COUNTIF(duplicity[duplicitní texty],duplicity[[#This Row],[duplicitní texty]])</f>
        <v>1</v>
      </c>
      <c r="K2042" s="15">
        <v>14</v>
      </c>
      <c r="N2042"/>
    </row>
    <row r="2043" spans="1:14">
      <c r="A2043">
        <v>247</v>
      </c>
      <c r="B2043">
        <v>2021</v>
      </c>
      <c r="C2043" s="3">
        <v>41307</v>
      </c>
      <c r="D2043" s="5" t="str">
        <f>duplicity[[#This Row],[r_fighter_id]]&amp;"/"&amp;duplicity[[#This Row],[b_fighter_id]]&amp;duplicity[[#This Row],[date]]</f>
        <v>247/202141307</v>
      </c>
      <c r="E2043">
        <f>COUNTIF(duplicity[duplicitní texty],duplicity[[#This Row],[duplicitní texty]])</f>
        <v>1</v>
      </c>
      <c r="K2043" s="13">
        <v>701</v>
      </c>
      <c r="N2043"/>
    </row>
    <row r="2044" spans="1:14">
      <c r="A2044">
        <v>2411</v>
      </c>
      <c r="B2044">
        <v>2989</v>
      </c>
      <c r="C2044" s="3">
        <v>41307</v>
      </c>
      <c r="D2044" s="5" t="str">
        <f>duplicity[[#This Row],[r_fighter_id]]&amp;"/"&amp;duplicity[[#This Row],[b_fighter_id]]&amp;duplicity[[#This Row],[date]]</f>
        <v>2411/298941307</v>
      </c>
      <c r="E2044">
        <f>COUNTIF(duplicity[duplicitní texty],duplicity[[#This Row],[duplicitní texty]])</f>
        <v>1</v>
      </c>
      <c r="K2044" s="15">
        <v>1661</v>
      </c>
      <c r="N2044"/>
    </row>
    <row r="2045" spans="1:14">
      <c r="A2045">
        <v>3396</v>
      </c>
      <c r="B2045">
        <v>1202</v>
      </c>
      <c r="C2045" s="3">
        <v>41307</v>
      </c>
      <c r="D2045" s="5" t="str">
        <f>duplicity[[#This Row],[r_fighter_id]]&amp;"/"&amp;duplicity[[#This Row],[b_fighter_id]]&amp;duplicity[[#This Row],[date]]</f>
        <v>3396/120241307</v>
      </c>
      <c r="E2045">
        <f>COUNTIF(duplicity[duplicitní texty],duplicity[[#This Row],[duplicitní texty]])</f>
        <v>1</v>
      </c>
      <c r="K2045" s="13">
        <v>2614</v>
      </c>
      <c r="N2045"/>
    </row>
    <row r="2046" spans="1:14">
      <c r="A2046">
        <v>3509</v>
      </c>
      <c r="B2046">
        <v>1350</v>
      </c>
      <c r="C2046" s="3">
        <v>41307</v>
      </c>
      <c r="D2046" s="5" t="str">
        <f>duplicity[[#This Row],[r_fighter_id]]&amp;"/"&amp;duplicity[[#This Row],[b_fighter_id]]&amp;duplicity[[#This Row],[date]]</f>
        <v>3509/135041307</v>
      </c>
      <c r="E2046">
        <f>COUNTIF(duplicity[duplicitní texty],duplicity[[#This Row],[duplicitní texty]])</f>
        <v>1</v>
      </c>
      <c r="K2046" s="15">
        <v>333</v>
      </c>
      <c r="N2046"/>
    </row>
    <row r="2047" spans="1:14">
      <c r="A2047">
        <v>864</v>
      </c>
      <c r="B2047">
        <v>3333</v>
      </c>
      <c r="C2047" s="3">
        <v>41307</v>
      </c>
      <c r="D2047" s="5" t="str">
        <f>duplicity[[#This Row],[r_fighter_id]]&amp;"/"&amp;duplicity[[#This Row],[b_fighter_id]]&amp;duplicity[[#This Row],[date]]</f>
        <v>864/333341307</v>
      </c>
      <c r="E2047">
        <f>COUNTIF(duplicity[duplicitní texty],duplicity[[#This Row],[duplicitní texty]])</f>
        <v>1</v>
      </c>
      <c r="K2047" s="13">
        <v>1873</v>
      </c>
      <c r="N2047"/>
    </row>
    <row r="2048" spans="1:14">
      <c r="A2048">
        <v>916</v>
      </c>
      <c r="B2048">
        <v>2328</v>
      </c>
      <c r="C2048" s="3">
        <v>41307</v>
      </c>
      <c r="D2048" s="5" t="str">
        <f>duplicity[[#This Row],[r_fighter_id]]&amp;"/"&amp;duplicity[[#This Row],[b_fighter_id]]&amp;duplicity[[#This Row],[date]]</f>
        <v>916/232841307</v>
      </c>
      <c r="E2048">
        <f>COUNTIF(duplicity[duplicitní texty],duplicity[[#This Row],[duplicitní texty]])</f>
        <v>1</v>
      </c>
      <c r="K2048" s="15">
        <v>957</v>
      </c>
      <c r="N2048"/>
    </row>
    <row r="2049" spans="1:14">
      <c r="A2049">
        <v>3250</v>
      </c>
      <c r="B2049">
        <v>839</v>
      </c>
      <c r="C2049" s="3">
        <v>41307</v>
      </c>
      <c r="D2049" s="5" t="str">
        <f>duplicity[[#This Row],[r_fighter_id]]&amp;"/"&amp;duplicity[[#This Row],[b_fighter_id]]&amp;duplicity[[#This Row],[date]]</f>
        <v>3250/83941307</v>
      </c>
      <c r="E2049">
        <f>COUNTIF(duplicity[duplicitní texty],duplicity[[#This Row],[duplicitní texty]])</f>
        <v>1</v>
      </c>
      <c r="K2049" s="13">
        <v>2275</v>
      </c>
      <c r="N2049"/>
    </row>
    <row r="2050" spans="1:14">
      <c r="A2050">
        <v>456</v>
      </c>
      <c r="B2050">
        <v>1652</v>
      </c>
      <c r="C2050" s="3">
        <v>41307</v>
      </c>
      <c r="D2050" s="5" t="str">
        <f>duplicity[[#This Row],[r_fighter_id]]&amp;"/"&amp;duplicity[[#This Row],[b_fighter_id]]&amp;duplicity[[#This Row],[date]]</f>
        <v>456/165241307</v>
      </c>
      <c r="E2050">
        <f>COUNTIF(duplicity[duplicitní texty],duplicity[[#This Row],[duplicitní texty]])</f>
        <v>1</v>
      </c>
      <c r="K2050" s="15">
        <v>268</v>
      </c>
      <c r="N2050"/>
    </row>
    <row r="2051" spans="1:14">
      <c r="A2051">
        <v>961</v>
      </c>
      <c r="B2051">
        <v>2694</v>
      </c>
      <c r="C2051" s="3">
        <v>41307</v>
      </c>
      <c r="D2051" s="5" t="str">
        <f>duplicity[[#This Row],[r_fighter_id]]&amp;"/"&amp;duplicity[[#This Row],[b_fighter_id]]&amp;duplicity[[#This Row],[date]]</f>
        <v>961/269441307</v>
      </c>
      <c r="E2051">
        <f>COUNTIF(duplicity[duplicitní texty],duplicity[[#This Row],[duplicitní texty]])</f>
        <v>1</v>
      </c>
      <c r="K2051" s="13">
        <v>1007</v>
      </c>
      <c r="N2051"/>
    </row>
    <row r="2052" spans="1:14">
      <c r="A2052">
        <v>2877</v>
      </c>
      <c r="B2052">
        <v>512</v>
      </c>
      <c r="C2052" s="3">
        <v>41321</v>
      </c>
      <c r="D2052" s="5" t="str">
        <f>duplicity[[#This Row],[r_fighter_id]]&amp;"/"&amp;duplicity[[#This Row],[b_fighter_id]]&amp;duplicity[[#This Row],[date]]</f>
        <v>2877/51241321</v>
      </c>
      <c r="E2052">
        <f>COUNTIF(duplicity[duplicitní texty],duplicity[[#This Row],[duplicitní texty]])</f>
        <v>1</v>
      </c>
      <c r="K2052" s="15">
        <v>100</v>
      </c>
      <c r="N2052"/>
    </row>
    <row r="2053" spans="1:14">
      <c r="A2053">
        <v>3170</v>
      </c>
      <c r="B2053">
        <v>2556</v>
      </c>
      <c r="C2053" s="3">
        <v>41321</v>
      </c>
      <c r="D2053" s="5" t="str">
        <f>duplicity[[#This Row],[r_fighter_id]]&amp;"/"&amp;duplicity[[#This Row],[b_fighter_id]]&amp;duplicity[[#This Row],[date]]</f>
        <v>3170/255641321</v>
      </c>
      <c r="E2053">
        <f>COUNTIF(duplicity[duplicitní texty],duplicity[[#This Row],[duplicitní texty]])</f>
        <v>1</v>
      </c>
      <c r="K2053" s="15">
        <v>1336</v>
      </c>
      <c r="N2053"/>
    </row>
    <row r="2054" spans="1:14">
      <c r="A2054">
        <v>2293</v>
      </c>
      <c r="B2054">
        <v>2852</v>
      </c>
      <c r="C2054" s="3">
        <v>41321</v>
      </c>
      <c r="D2054" s="5" t="str">
        <f>duplicity[[#This Row],[r_fighter_id]]&amp;"/"&amp;duplicity[[#This Row],[b_fighter_id]]&amp;duplicity[[#This Row],[date]]</f>
        <v>2293/285241321</v>
      </c>
      <c r="E2054">
        <f>COUNTIF(duplicity[duplicitní texty],duplicity[[#This Row],[duplicitní texty]])</f>
        <v>1</v>
      </c>
      <c r="K2054" s="13">
        <v>191</v>
      </c>
      <c r="N2054"/>
    </row>
    <row r="2055" spans="1:14">
      <c r="A2055">
        <v>1782</v>
      </c>
      <c r="B2055">
        <v>3232</v>
      </c>
      <c r="C2055" s="3">
        <v>41321</v>
      </c>
      <c r="D2055" s="5" t="str">
        <f>duplicity[[#This Row],[r_fighter_id]]&amp;"/"&amp;duplicity[[#This Row],[b_fighter_id]]&amp;duplicity[[#This Row],[date]]</f>
        <v>1782/323241321</v>
      </c>
      <c r="E2055">
        <f>COUNTIF(duplicity[duplicitní texty],duplicity[[#This Row],[duplicitní texty]])</f>
        <v>1</v>
      </c>
      <c r="K2055" s="15">
        <v>1811</v>
      </c>
      <c r="N2055"/>
    </row>
    <row r="2056" spans="1:14">
      <c r="A2056">
        <v>1950</v>
      </c>
      <c r="B2056">
        <v>761</v>
      </c>
      <c r="C2056" s="3">
        <v>41321</v>
      </c>
      <c r="D2056" s="5" t="str">
        <f>duplicity[[#This Row],[r_fighter_id]]&amp;"/"&amp;duplicity[[#This Row],[b_fighter_id]]&amp;duplicity[[#This Row],[date]]</f>
        <v>1950/76141321</v>
      </c>
      <c r="E2056">
        <f>COUNTIF(duplicity[duplicitní texty],duplicity[[#This Row],[duplicitní texty]])</f>
        <v>1</v>
      </c>
      <c r="K2056" s="15">
        <v>2468</v>
      </c>
      <c r="N2056"/>
    </row>
    <row r="2057" spans="1:14">
      <c r="A2057">
        <v>3219</v>
      </c>
      <c r="B2057">
        <v>1524</v>
      </c>
      <c r="C2057" s="3">
        <v>41321</v>
      </c>
      <c r="D2057" s="5" t="str">
        <f>duplicity[[#This Row],[r_fighter_id]]&amp;"/"&amp;duplicity[[#This Row],[b_fighter_id]]&amp;duplicity[[#This Row],[date]]</f>
        <v>3219/152441321</v>
      </c>
      <c r="E2057">
        <f>COUNTIF(duplicity[duplicitní texty],duplicity[[#This Row],[duplicitní texty]])</f>
        <v>1</v>
      </c>
      <c r="K2057" s="15">
        <v>1230</v>
      </c>
      <c r="N2057"/>
    </row>
    <row r="2058" spans="1:14">
      <c r="A2058">
        <v>3444</v>
      </c>
      <c r="B2058">
        <v>2288</v>
      </c>
      <c r="C2058" s="3">
        <v>41321</v>
      </c>
      <c r="D2058" s="5" t="str">
        <f>duplicity[[#This Row],[r_fighter_id]]&amp;"/"&amp;duplicity[[#This Row],[b_fighter_id]]&amp;duplicity[[#This Row],[date]]</f>
        <v>3444/228841321</v>
      </c>
      <c r="E2058">
        <f>COUNTIF(duplicity[duplicitní texty],duplicity[[#This Row],[duplicitní texty]])</f>
        <v>1</v>
      </c>
      <c r="K2058" s="15">
        <v>3366</v>
      </c>
      <c r="N2058"/>
    </row>
    <row r="2059" spans="1:14">
      <c r="A2059">
        <v>2367</v>
      </c>
      <c r="B2059">
        <v>1212</v>
      </c>
      <c r="C2059" s="3">
        <v>41321</v>
      </c>
      <c r="D2059" s="5" t="str">
        <f>duplicity[[#This Row],[r_fighter_id]]&amp;"/"&amp;duplicity[[#This Row],[b_fighter_id]]&amp;duplicity[[#This Row],[date]]</f>
        <v>2367/121241321</v>
      </c>
      <c r="E2059">
        <f>COUNTIF(duplicity[duplicitní texty],duplicity[[#This Row],[duplicitní texty]])</f>
        <v>1</v>
      </c>
      <c r="K2059" s="13">
        <v>1897</v>
      </c>
      <c r="N2059"/>
    </row>
    <row r="2060" spans="1:14">
      <c r="A2060">
        <v>912</v>
      </c>
      <c r="B2060">
        <v>997</v>
      </c>
      <c r="C2060" s="3">
        <v>41321</v>
      </c>
      <c r="D2060" s="5" t="str">
        <f>duplicity[[#This Row],[r_fighter_id]]&amp;"/"&amp;duplicity[[#This Row],[b_fighter_id]]&amp;duplicity[[#This Row],[date]]</f>
        <v>912/99741321</v>
      </c>
      <c r="E2060">
        <f>COUNTIF(duplicity[duplicitní texty],duplicity[[#This Row],[duplicitní texty]])</f>
        <v>1</v>
      </c>
      <c r="K2060" s="15">
        <v>670</v>
      </c>
      <c r="N2060"/>
    </row>
    <row r="2061" spans="1:14">
      <c r="A2061">
        <v>1276</v>
      </c>
      <c r="B2061">
        <v>1133</v>
      </c>
      <c r="C2061" s="3">
        <v>41321</v>
      </c>
      <c r="D2061" s="5" t="str">
        <f>duplicity[[#This Row],[r_fighter_id]]&amp;"/"&amp;duplicity[[#This Row],[b_fighter_id]]&amp;duplicity[[#This Row],[date]]</f>
        <v>1276/113341321</v>
      </c>
      <c r="E2061">
        <f>COUNTIF(duplicity[duplicitní texty],duplicity[[#This Row],[duplicitní texty]])</f>
        <v>1</v>
      </c>
      <c r="K2061" s="15">
        <v>2005</v>
      </c>
      <c r="N2061"/>
    </row>
    <row r="2062" spans="1:14">
      <c r="A2062">
        <v>1943</v>
      </c>
      <c r="B2062">
        <v>1914</v>
      </c>
      <c r="C2062" s="3">
        <v>41328</v>
      </c>
      <c r="D2062" s="5" t="str">
        <f>duplicity[[#This Row],[r_fighter_id]]&amp;"/"&amp;duplicity[[#This Row],[b_fighter_id]]&amp;duplicity[[#This Row],[date]]</f>
        <v>1943/191441328</v>
      </c>
      <c r="E2062">
        <f>COUNTIF(duplicity[duplicitní texty],duplicity[[#This Row],[duplicitní texty]])</f>
        <v>1</v>
      </c>
      <c r="K2062" s="13">
        <v>1390</v>
      </c>
      <c r="N2062"/>
    </row>
    <row r="2063" spans="1:14">
      <c r="A2063">
        <v>540</v>
      </c>
      <c r="B2063">
        <v>1701</v>
      </c>
      <c r="C2063" s="3">
        <v>41328</v>
      </c>
      <c r="D2063" s="5" t="str">
        <f>duplicity[[#This Row],[r_fighter_id]]&amp;"/"&amp;duplicity[[#This Row],[b_fighter_id]]&amp;duplicity[[#This Row],[date]]</f>
        <v>540/170141328</v>
      </c>
      <c r="E2063">
        <f>COUNTIF(duplicity[duplicitní texty],duplicity[[#This Row],[duplicitní texty]])</f>
        <v>1</v>
      </c>
      <c r="K2063" s="13">
        <v>911</v>
      </c>
      <c r="N2063"/>
    </row>
    <row r="2064" spans="1:14">
      <c r="A2064">
        <v>928</v>
      </c>
      <c r="B2064">
        <v>2086</v>
      </c>
      <c r="C2064" s="3">
        <v>41328</v>
      </c>
      <c r="D2064" s="5" t="str">
        <f>duplicity[[#This Row],[r_fighter_id]]&amp;"/"&amp;duplicity[[#This Row],[b_fighter_id]]&amp;duplicity[[#This Row],[date]]</f>
        <v>928/208641328</v>
      </c>
      <c r="E2064">
        <f>COUNTIF(duplicity[duplicitní texty],duplicity[[#This Row],[duplicitní texty]])</f>
        <v>1</v>
      </c>
      <c r="K2064" s="15">
        <v>2160</v>
      </c>
      <c r="N2064"/>
    </row>
    <row r="2065" spans="1:14">
      <c r="A2065">
        <v>263</v>
      </c>
      <c r="B2065">
        <v>1203</v>
      </c>
      <c r="C2065" s="3">
        <v>41328</v>
      </c>
      <c r="D2065" s="5" t="str">
        <f>duplicity[[#This Row],[r_fighter_id]]&amp;"/"&amp;duplicity[[#This Row],[b_fighter_id]]&amp;duplicity[[#This Row],[date]]</f>
        <v>263/120341328</v>
      </c>
      <c r="E2065">
        <f>COUNTIF(duplicity[duplicitní texty],duplicity[[#This Row],[duplicitní texty]])</f>
        <v>1</v>
      </c>
      <c r="K2065" s="13">
        <v>3504</v>
      </c>
      <c r="N2065"/>
    </row>
    <row r="2066" spans="1:14">
      <c r="A2066">
        <v>1690</v>
      </c>
      <c r="B2066">
        <v>1760</v>
      </c>
      <c r="C2066" s="3">
        <v>41328</v>
      </c>
      <c r="D2066" s="5" t="str">
        <f>duplicity[[#This Row],[r_fighter_id]]&amp;"/"&amp;duplicity[[#This Row],[b_fighter_id]]&amp;duplicity[[#This Row],[date]]</f>
        <v>1690/176041328</v>
      </c>
      <c r="E2066">
        <f>COUNTIF(duplicity[duplicitní texty],duplicity[[#This Row],[duplicitní texty]])</f>
        <v>1</v>
      </c>
      <c r="K2066" s="15">
        <v>1878</v>
      </c>
      <c r="N2066"/>
    </row>
    <row r="2067" spans="1:14">
      <c r="A2067">
        <v>3142</v>
      </c>
      <c r="B2067">
        <v>987</v>
      </c>
      <c r="C2067" s="3">
        <v>41328</v>
      </c>
      <c r="D2067" s="5" t="str">
        <f>duplicity[[#This Row],[r_fighter_id]]&amp;"/"&amp;duplicity[[#This Row],[b_fighter_id]]&amp;duplicity[[#This Row],[date]]</f>
        <v>3142/98741328</v>
      </c>
      <c r="E2067">
        <f>COUNTIF(duplicity[duplicitní texty],duplicity[[#This Row],[duplicitní texty]])</f>
        <v>1</v>
      </c>
      <c r="K2067" s="15">
        <v>1797</v>
      </c>
      <c r="N2067"/>
    </row>
    <row r="2068" spans="1:14">
      <c r="A2068">
        <v>1898</v>
      </c>
      <c r="B2068">
        <v>1320</v>
      </c>
      <c r="C2068" s="3">
        <v>41328</v>
      </c>
      <c r="D2068" s="5" t="str">
        <f>duplicity[[#This Row],[r_fighter_id]]&amp;"/"&amp;duplicity[[#This Row],[b_fighter_id]]&amp;duplicity[[#This Row],[date]]</f>
        <v>1898/132041328</v>
      </c>
      <c r="E2068">
        <f>COUNTIF(duplicity[duplicitní texty],duplicity[[#This Row],[duplicitní texty]])</f>
        <v>1</v>
      </c>
      <c r="K2068" s="13">
        <v>1275</v>
      </c>
      <c r="N2068"/>
    </row>
    <row r="2069" spans="1:14">
      <c r="A2069">
        <v>2038</v>
      </c>
      <c r="B2069">
        <v>2290</v>
      </c>
      <c r="C2069" s="3">
        <v>41328</v>
      </c>
      <c r="D2069" s="5" t="str">
        <f>duplicity[[#This Row],[r_fighter_id]]&amp;"/"&amp;duplicity[[#This Row],[b_fighter_id]]&amp;duplicity[[#This Row],[date]]</f>
        <v>2038/229041328</v>
      </c>
      <c r="E2069">
        <f>COUNTIF(duplicity[duplicitní texty],duplicity[[#This Row],[duplicitní texty]])</f>
        <v>1</v>
      </c>
      <c r="K2069" s="13">
        <v>2450</v>
      </c>
      <c r="N2069"/>
    </row>
    <row r="2070" spans="1:14">
      <c r="A2070">
        <v>2892</v>
      </c>
      <c r="B2070">
        <v>1523</v>
      </c>
      <c r="C2070" s="3">
        <v>41328</v>
      </c>
      <c r="D2070" s="5" t="str">
        <f>duplicity[[#This Row],[r_fighter_id]]&amp;"/"&amp;duplicity[[#This Row],[b_fighter_id]]&amp;duplicity[[#This Row],[date]]</f>
        <v>2892/152341328</v>
      </c>
      <c r="E2070">
        <f>COUNTIF(duplicity[duplicitní texty],duplicity[[#This Row],[duplicitní texty]])</f>
        <v>1</v>
      </c>
      <c r="K2070" s="15">
        <v>98</v>
      </c>
      <c r="N2070"/>
    </row>
    <row r="2071" spans="1:14">
      <c r="A2071">
        <v>2713</v>
      </c>
      <c r="B2071">
        <v>1496</v>
      </c>
      <c r="C2071" s="3">
        <v>41328</v>
      </c>
      <c r="D2071" s="5" t="str">
        <f>duplicity[[#This Row],[r_fighter_id]]&amp;"/"&amp;duplicity[[#This Row],[b_fighter_id]]&amp;duplicity[[#This Row],[date]]</f>
        <v>2713/149641328</v>
      </c>
      <c r="E2071">
        <f>COUNTIF(duplicity[duplicitní texty],duplicity[[#This Row],[duplicitní texty]])</f>
        <v>1</v>
      </c>
      <c r="K2071" s="13">
        <v>3542</v>
      </c>
      <c r="N2071"/>
    </row>
    <row r="2072" spans="1:14">
      <c r="A2072">
        <v>415</v>
      </c>
      <c r="B2072">
        <v>3389</v>
      </c>
      <c r="C2072" s="3">
        <v>41328</v>
      </c>
      <c r="D2072" s="5" t="str">
        <f>duplicity[[#This Row],[r_fighter_id]]&amp;"/"&amp;duplicity[[#This Row],[b_fighter_id]]&amp;duplicity[[#This Row],[date]]</f>
        <v>415/338941328</v>
      </c>
      <c r="E2072">
        <f>COUNTIF(duplicity[duplicitní texty],duplicity[[#This Row],[duplicitní texty]])</f>
        <v>1</v>
      </c>
      <c r="K2072" s="13">
        <v>2135</v>
      </c>
      <c r="N2072"/>
    </row>
    <row r="2073" spans="1:14">
      <c r="A2073">
        <v>1033</v>
      </c>
      <c r="B2073">
        <v>3211</v>
      </c>
      <c r="C2073" s="3">
        <v>41335</v>
      </c>
      <c r="D2073" s="5" t="str">
        <f>duplicity[[#This Row],[r_fighter_id]]&amp;"/"&amp;duplicity[[#This Row],[b_fighter_id]]&amp;duplicity[[#This Row],[date]]</f>
        <v>1033/321141335</v>
      </c>
      <c r="E2073">
        <f>COUNTIF(duplicity[duplicitní texty],duplicity[[#This Row],[duplicitní texty]])</f>
        <v>1</v>
      </c>
      <c r="K2073" s="15">
        <v>3337</v>
      </c>
      <c r="N2073"/>
    </row>
    <row r="2074" spans="1:14">
      <c r="A2074">
        <v>1362</v>
      </c>
      <c r="B2074">
        <v>3525</v>
      </c>
      <c r="C2074" s="3">
        <v>41335</v>
      </c>
      <c r="D2074" s="5" t="str">
        <f>duplicity[[#This Row],[r_fighter_id]]&amp;"/"&amp;duplicity[[#This Row],[b_fighter_id]]&amp;duplicity[[#This Row],[date]]</f>
        <v>1362/352541335</v>
      </c>
      <c r="E2074">
        <f>COUNTIF(duplicity[duplicitní texty],duplicity[[#This Row],[duplicitní texty]])</f>
        <v>1</v>
      </c>
      <c r="K2074" s="15">
        <v>1434</v>
      </c>
      <c r="N2074"/>
    </row>
    <row r="2075" spans="1:14">
      <c r="A2075">
        <v>1139</v>
      </c>
      <c r="B2075">
        <v>2829</v>
      </c>
      <c r="C2075" s="3">
        <v>41335</v>
      </c>
      <c r="D2075" s="5" t="str">
        <f>duplicity[[#This Row],[r_fighter_id]]&amp;"/"&amp;duplicity[[#This Row],[b_fighter_id]]&amp;duplicity[[#This Row],[date]]</f>
        <v>1139/282941335</v>
      </c>
      <c r="E2075">
        <f>COUNTIF(duplicity[duplicitní texty],duplicity[[#This Row],[duplicitní texty]])</f>
        <v>1</v>
      </c>
      <c r="K2075" s="13">
        <v>930</v>
      </c>
      <c r="N2075"/>
    </row>
    <row r="2076" spans="1:14">
      <c r="A2076">
        <v>1648</v>
      </c>
      <c r="B2076">
        <v>184</v>
      </c>
      <c r="C2076" s="3">
        <v>41335</v>
      </c>
      <c r="D2076" s="5" t="str">
        <f>duplicity[[#This Row],[r_fighter_id]]&amp;"/"&amp;duplicity[[#This Row],[b_fighter_id]]&amp;duplicity[[#This Row],[date]]</f>
        <v>1648/18441335</v>
      </c>
      <c r="E2076">
        <f>COUNTIF(duplicity[duplicitní texty],duplicity[[#This Row],[duplicitní texty]])</f>
        <v>1</v>
      </c>
      <c r="K2076" s="15">
        <v>813</v>
      </c>
      <c r="N2076"/>
    </row>
    <row r="2077" spans="1:14">
      <c r="A2077">
        <v>2150</v>
      </c>
      <c r="B2077">
        <v>474</v>
      </c>
      <c r="C2077" s="3">
        <v>41335</v>
      </c>
      <c r="D2077" s="5" t="str">
        <f>duplicity[[#This Row],[r_fighter_id]]&amp;"/"&amp;duplicity[[#This Row],[b_fighter_id]]&amp;duplicity[[#This Row],[date]]</f>
        <v>2150/47441335</v>
      </c>
      <c r="E2077">
        <f>COUNTIF(duplicity[duplicitní texty],duplicity[[#This Row],[duplicitní texty]])</f>
        <v>1</v>
      </c>
      <c r="K2077" s="15">
        <v>324</v>
      </c>
      <c r="N2077"/>
    </row>
    <row r="2078" spans="1:14">
      <c r="A2078">
        <v>2369</v>
      </c>
      <c r="B2078">
        <v>1850</v>
      </c>
      <c r="C2078" s="3">
        <v>41335</v>
      </c>
      <c r="D2078" s="5" t="str">
        <f>duplicity[[#This Row],[r_fighter_id]]&amp;"/"&amp;duplicity[[#This Row],[b_fighter_id]]&amp;duplicity[[#This Row],[date]]</f>
        <v>2369/185041335</v>
      </c>
      <c r="E2078">
        <f>COUNTIF(duplicity[duplicitní texty],duplicity[[#This Row],[duplicitní texty]])</f>
        <v>1</v>
      </c>
      <c r="K2078" s="13">
        <v>334</v>
      </c>
      <c r="N2078"/>
    </row>
    <row r="2079" spans="1:14">
      <c r="A2079">
        <v>2982</v>
      </c>
      <c r="B2079">
        <v>3103</v>
      </c>
      <c r="C2079" s="3">
        <v>41335</v>
      </c>
      <c r="D2079" s="5" t="str">
        <f>duplicity[[#This Row],[r_fighter_id]]&amp;"/"&amp;duplicity[[#This Row],[b_fighter_id]]&amp;duplicity[[#This Row],[date]]</f>
        <v>2982/310341335</v>
      </c>
      <c r="E2079">
        <f>COUNTIF(duplicity[duplicitní texty],duplicity[[#This Row],[duplicitní texty]])</f>
        <v>1</v>
      </c>
      <c r="K2079" s="15">
        <v>3541</v>
      </c>
      <c r="N2079"/>
    </row>
    <row r="2080" spans="1:14">
      <c r="A2080">
        <v>3152</v>
      </c>
      <c r="B2080">
        <v>1427</v>
      </c>
      <c r="C2080" s="3">
        <v>41335</v>
      </c>
      <c r="D2080" s="5" t="str">
        <f>duplicity[[#This Row],[r_fighter_id]]&amp;"/"&amp;duplicity[[#This Row],[b_fighter_id]]&amp;duplicity[[#This Row],[date]]</f>
        <v>3152/142741335</v>
      </c>
      <c r="E2080">
        <f>COUNTIF(duplicity[duplicitní texty],duplicity[[#This Row],[duplicitní texty]])</f>
        <v>1</v>
      </c>
      <c r="K2080" s="13">
        <v>3055</v>
      </c>
      <c r="N2080"/>
    </row>
    <row r="2081" spans="1:14">
      <c r="A2081">
        <v>1228</v>
      </c>
      <c r="B2081">
        <v>1825</v>
      </c>
      <c r="C2081" s="3">
        <v>41335</v>
      </c>
      <c r="D2081" s="5" t="str">
        <f>duplicity[[#This Row],[r_fighter_id]]&amp;"/"&amp;duplicity[[#This Row],[b_fighter_id]]&amp;duplicity[[#This Row],[date]]</f>
        <v>1228/182541335</v>
      </c>
      <c r="E2081">
        <f>COUNTIF(duplicity[duplicitní texty],duplicity[[#This Row],[duplicitní texty]])</f>
        <v>1</v>
      </c>
      <c r="K2081" s="15">
        <v>2826</v>
      </c>
      <c r="N2081"/>
    </row>
    <row r="2082" spans="1:14">
      <c r="A2082">
        <v>1949</v>
      </c>
      <c r="B2082">
        <v>3261</v>
      </c>
      <c r="C2082" s="3">
        <v>41335</v>
      </c>
      <c r="D2082" s="5" t="str">
        <f>duplicity[[#This Row],[r_fighter_id]]&amp;"/"&amp;duplicity[[#This Row],[b_fighter_id]]&amp;duplicity[[#This Row],[date]]</f>
        <v>1949/326141335</v>
      </c>
      <c r="E2082">
        <f>COUNTIF(duplicity[duplicitní texty],duplicity[[#This Row],[duplicitní texty]])</f>
        <v>1</v>
      </c>
      <c r="K2082" s="15">
        <v>1234</v>
      </c>
      <c r="N2082"/>
    </row>
    <row r="2083" spans="1:14">
      <c r="A2083">
        <v>3138</v>
      </c>
      <c r="B2083">
        <v>2220</v>
      </c>
      <c r="C2083" s="3">
        <v>41349</v>
      </c>
      <c r="D2083" s="5" t="str">
        <f>duplicity[[#This Row],[r_fighter_id]]&amp;"/"&amp;duplicity[[#This Row],[b_fighter_id]]&amp;duplicity[[#This Row],[date]]</f>
        <v>3138/222041349</v>
      </c>
      <c r="E2083">
        <f>COUNTIF(duplicity[duplicitní texty],duplicity[[#This Row],[duplicitní texty]])</f>
        <v>1</v>
      </c>
      <c r="K2083" s="15">
        <v>2261</v>
      </c>
      <c r="N2083"/>
    </row>
    <row r="2084" spans="1:14">
      <c r="A2084">
        <v>3097</v>
      </c>
      <c r="B2084">
        <v>769</v>
      </c>
      <c r="C2084" s="3">
        <v>41349</v>
      </c>
      <c r="D2084" s="5" t="str">
        <f>duplicity[[#This Row],[r_fighter_id]]&amp;"/"&amp;duplicity[[#This Row],[b_fighter_id]]&amp;duplicity[[#This Row],[date]]</f>
        <v>3097/76941349</v>
      </c>
      <c r="E2084">
        <f>COUNTIF(duplicity[duplicitní texty],duplicity[[#This Row],[duplicitní texty]])</f>
        <v>1</v>
      </c>
      <c r="K2084" s="15">
        <v>9</v>
      </c>
      <c r="N2084"/>
    </row>
    <row r="2085" spans="1:14">
      <c r="A2085">
        <v>596</v>
      </c>
      <c r="B2085">
        <v>1319</v>
      </c>
      <c r="C2085" s="3">
        <v>41349</v>
      </c>
      <c r="D2085" s="5" t="str">
        <f>duplicity[[#This Row],[r_fighter_id]]&amp;"/"&amp;duplicity[[#This Row],[b_fighter_id]]&amp;duplicity[[#This Row],[date]]</f>
        <v>596/131941349</v>
      </c>
      <c r="E2085">
        <f>COUNTIF(duplicity[duplicitní texty],duplicity[[#This Row],[duplicitní texty]])</f>
        <v>1</v>
      </c>
      <c r="K2085" s="15">
        <v>2079</v>
      </c>
      <c r="N2085"/>
    </row>
    <row r="2086" spans="1:14">
      <c r="A2086">
        <v>2756</v>
      </c>
      <c r="B2086">
        <v>836</v>
      </c>
      <c r="C2086" s="3">
        <v>41349</v>
      </c>
      <c r="D2086" s="5" t="str">
        <f>duplicity[[#This Row],[r_fighter_id]]&amp;"/"&amp;duplicity[[#This Row],[b_fighter_id]]&amp;duplicity[[#This Row],[date]]</f>
        <v>2756/83641349</v>
      </c>
      <c r="E2086">
        <f>COUNTIF(duplicity[duplicitní texty],duplicity[[#This Row],[duplicitní texty]])</f>
        <v>1</v>
      </c>
      <c r="K2086" s="13">
        <v>1289</v>
      </c>
      <c r="N2086"/>
    </row>
    <row r="2087" spans="1:14">
      <c r="A2087">
        <v>496</v>
      </c>
      <c r="B2087">
        <v>872</v>
      </c>
      <c r="C2087" s="3">
        <v>41349</v>
      </c>
      <c r="D2087" s="5" t="str">
        <f>duplicity[[#This Row],[r_fighter_id]]&amp;"/"&amp;duplicity[[#This Row],[b_fighter_id]]&amp;duplicity[[#This Row],[date]]</f>
        <v>496/87241349</v>
      </c>
      <c r="E2087">
        <f>COUNTIF(duplicity[duplicitní texty],duplicity[[#This Row],[duplicitní texty]])</f>
        <v>1</v>
      </c>
      <c r="K2087" s="15">
        <v>2172</v>
      </c>
      <c r="N2087"/>
    </row>
    <row r="2088" spans="1:14">
      <c r="A2088">
        <v>633</v>
      </c>
      <c r="B2088">
        <v>3394</v>
      </c>
      <c r="C2088" s="3">
        <v>41349</v>
      </c>
      <c r="D2088" s="5" t="str">
        <f>duplicity[[#This Row],[r_fighter_id]]&amp;"/"&amp;duplicity[[#This Row],[b_fighter_id]]&amp;duplicity[[#This Row],[date]]</f>
        <v>633/339441349</v>
      </c>
      <c r="E2088">
        <f>COUNTIF(duplicity[duplicitní texty],duplicity[[#This Row],[duplicitní texty]])</f>
        <v>1</v>
      </c>
      <c r="K2088" s="15">
        <v>1773</v>
      </c>
      <c r="N2088"/>
    </row>
    <row r="2089" spans="1:14">
      <c r="A2089">
        <v>778</v>
      </c>
      <c r="B2089">
        <v>3202</v>
      </c>
      <c r="C2089" s="3">
        <v>41349</v>
      </c>
      <c r="D2089" s="5" t="str">
        <f>duplicity[[#This Row],[r_fighter_id]]&amp;"/"&amp;duplicity[[#This Row],[b_fighter_id]]&amp;duplicity[[#This Row],[date]]</f>
        <v>778/320241349</v>
      </c>
      <c r="E2089">
        <f>COUNTIF(duplicity[duplicitní texty],duplicity[[#This Row],[duplicitní texty]])</f>
        <v>1</v>
      </c>
      <c r="K2089" s="15">
        <v>855</v>
      </c>
      <c r="N2089"/>
    </row>
    <row r="2090" spans="1:14">
      <c r="A2090">
        <v>871</v>
      </c>
      <c r="B2090">
        <v>1958</v>
      </c>
      <c r="C2090" s="3">
        <v>41349</v>
      </c>
      <c r="D2090" s="5" t="str">
        <f>duplicity[[#This Row],[r_fighter_id]]&amp;"/"&amp;duplicity[[#This Row],[b_fighter_id]]&amp;duplicity[[#This Row],[date]]</f>
        <v>871/195841349</v>
      </c>
      <c r="E2090">
        <f>COUNTIF(duplicity[duplicitní texty],duplicity[[#This Row],[duplicitní texty]])</f>
        <v>1</v>
      </c>
      <c r="K2090" s="13">
        <v>3331</v>
      </c>
      <c r="N2090"/>
    </row>
    <row r="2091" spans="1:14">
      <c r="A2091">
        <v>1927</v>
      </c>
      <c r="B2091">
        <v>675</v>
      </c>
      <c r="C2091" s="3">
        <v>41349</v>
      </c>
      <c r="D2091" s="5" t="str">
        <f>duplicity[[#This Row],[r_fighter_id]]&amp;"/"&amp;duplicity[[#This Row],[b_fighter_id]]&amp;duplicity[[#This Row],[date]]</f>
        <v>1927/67541349</v>
      </c>
      <c r="E2091">
        <f>COUNTIF(duplicity[duplicitní texty],duplicity[[#This Row],[duplicitní texty]])</f>
        <v>1</v>
      </c>
      <c r="K2091" s="13">
        <v>2817</v>
      </c>
      <c r="N2091"/>
    </row>
    <row r="2092" spans="1:14">
      <c r="A2092">
        <v>2683</v>
      </c>
      <c r="B2092">
        <v>447</v>
      </c>
      <c r="C2092" s="3">
        <v>41349</v>
      </c>
      <c r="D2092" s="5" t="str">
        <f>duplicity[[#This Row],[r_fighter_id]]&amp;"/"&amp;duplicity[[#This Row],[b_fighter_id]]&amp;duplicity[[#This Row],[date]]</f>
        <v>2683/44741349</v>
      </c>
      <c r="E2092">
        <f>COUNTIF(duplicity[duplicitní texty],duplicity[[#This Row],[duplicitní texty]])</f>
        <v>1</v>
      </c>
      <c r="K2092" s="15">
        <v>2613</v>
      </c>
      <c r="N2092"/>
    </row>
    <row r="2093" spans="1:14">
      <c r="A2093">
        <v>2108</v>
      </c>
      <c r="B2093">
        <v>2071</v>
      </c>
      <c r="C2093" s="3">
        <v>41349</v>
      </c>
      <c r="D2093" s="5" t="str">
        <f>duplicity[[#This Row],[r_fighter_id]]&amp;"/"&amp;duplicity[[#This Row],[b_fighter_id]]&amp;duplicity[[#This Row],[date]]</f>
        <v>2108/207141349</v>
      </c>
      <c r="E2093">
        <f>COUNTIF(duplicity[duplicitní texty],duplicity[[#This Row],[duplicitní texty]])</f>
        <v>1</v>
      </c>
      <c r="K2093" s="15">
        <v>2462</v>
      </c>
      <c r="N2093"/>
    </row>
    <row r="2094" spans="1:14">
      <c r="A2094">
        <v>2668</v>
      </c>
      <c r="B2094">
        <v>978</v>
      </c>
      <c r="C2094" s="3">
        <v>41349</v>
      </c>
      <c r="D2094" s="5" t="str">
        <f>duplicity[[#This Row],[r_fighter_id]]&amp;"/"&amp;duplicity[[#This Row],[b_fighter_id]]&amp;duplicity[[#This Row],[date]]</f>
        <v>2668/97841349</v>
      </c>
      <c r="E2094">
        <f>COUNTIF(duplicity[duplicitní texty],duplicity[[#This Row],[duplicitní texty]])</f>
        <v>1</v>
      </c>
      <c r="K2094" s="13">
        <v>2351</v>
      </c>
      <c r="N2094"/>
    </row>
    <row r="2095" spans="1:14">
      <c r="A2095">
        <v>2213</v>
      </c>
      <c r="B2095">
        <v>1751</v>
      </c>
      <c r="C2095" s="3">
        <v>41370</v>
      </c>
      <c r="D2095" s="5" t="str">
        <f>duplicity[[#This Row],[r_fighter_id]]&amp;"/"&amp;duplicity[[#This Row],[b_fighter_id]]&amp;duplicity[[#This Row],[date]]</f>
        <v>2213/175141370</v>
      </c>
      <c r="E2095">
        <f>COUNTIF(duplicity[duplicitní texty],duplicity[[#This Row],[duplicitní texty]])</f>
        <v>1</v>
      </c>
      <c r="K2095" s="15">
        <v>2611</v>
      </c>
      <c r="N2095"/>
    </row>
    <row r="2096" spans="1:14">
      <c r="A2096">
        <v>359</v>
      </c>
      <c r="B2096">
        <v>2041</v>
      </c>
      <c r="C2096" s="3">
        <v>41370</v>
      </c>
      <c r="D2096" s="5" t="str">
        <f>duplicity[[#This Row],[r_fighter_id]]&amp;"/"&amp;duplicity[[#This Row],[b_fighter_id]]&amp;duplicity[[#This Row],[date]]</f>
        <v>359/204141370</v>
      </c>
      <c r="E2096">
        <f>COUNTIF(duplicity[duplicitní texty],duplicity[[#This Row],[duplicitní texty]])</f>
        <v>1</v>
      </c>
      <c r="K2096" s="13">
        <v>2580</v>
      </c>
      <c r="N2096"/>
    </row>
    <row r="2097" spans="1:14">
      <c r="A2097">
        <v>639</v>
      </c>
      <c r="B2097">
        <v>2473</v>
      </c>
      <c r="C2097" s="3">
        <v>41370</v>
      </c>
      <c r="D2097" s="5" t="str">
        <f>duplicity[[#This Row],[r_fighter_id]]&amp;"/"&amp;duplicity[[#This Row],[b_fighter_id]]&amp;duplicity[[#This Row],[date]]</f>
        <v>639/247341370</v>
      </c>
      <c r="E2097">
        <f>COUNTIF(duplicity[duplicitní texty],duplicity[[#This Row],[duplicitní texty]])</f>
        <v>1</v>
      </c>
      <c r="K2097" s="15">
        <v>2098</v>
      </c>
      <c r="N2097"/>
    </row>
    <row r="2098" spans="1:14">
      <c r="A2098">
        <v>1705</v>
      </c>
      <c r="B2098">
        <v>1757</v>
      </c>
      <c r="C2098" s="3">
        <v>41370</v>
      </c>
      <c r="D2098" s="5" t="str">
        <f>duplicity[[#This Row],[r_fighter_id]]&amp;"/"&amp;duplicity[[#This Row],[b_fighter_id]]&amp;duplicity[[#This Row],[date]]</f>
        <v>1705/175741370</v>
      </c>
      <c r="E2098">
        <f>COUNTIF(duplicity[duplicitní texty],duplicity[[#This Row],[duplicitní texty]])</f>
        <v>1</v>
      </c>
      <c r="K2098" s="13">
        <v>29</v>
      </c>
      <c r="N2098"/>
    </row>
    <row r="2099" spans="1:14">
      <c r="A2099">
        <v>350</v>
      </c>
      <c r="B2099">
        <v>1079</v>
      </c>
      <c r="C2099" s="3">
        <v>41370</v>
      </c>
      <c r="D2099" s="5" t="str">
        <f>duplicity[[#This Row],[r_fighter_id]]&amp;"/"&amp;duplicity[[#This Row],[b_fighter_id]]&amp;duplicity[[#This Row],[date]]</f>
        <v>350/107941370</v>
      </c>
      <c r="E2099">
        <f>COUNTIF(duplicity[duplicitní texty],duplicity[[#This Row],[duplicitní texty]])</f>
        <v>1</v>
      </c>
      <c r="K2099" s="13">
        <v>383</v>
      </c>
      <c r="N2099"/>
    </row>
    <row r="2100" spans="1:14">
      <c r="A2100">
        <v>615</v>
      </c>
      <c r="B2100">
        <v>2494</v>
      </c>
      <c r="C2100" s="3">
        <v>41370</v>
      </c>
      <c r="D2100" s="5" t="str">
        <f>duplicity[[#This Row],[r_fighter_id]]&amp;"/"&amp;duplicity[[#This Row],[b_fighter_id]]&amp;duplicity[[#This Row],[date]]</f>
        <v>615/249441370</v>
      </c>
      <c r="E2100">
        <f>COUNTIF(duplicity[duplicitní texty],duplicity[[#This Row],[duplicitní texty]])</f>
        <v>1</v>
      </c>
      <c r="K2100" s="15">
        <v>3585</v>
      </c>
      <c r="N2100"/>
    </row>
    <row r="2101" spans="1:14">
      <c r="A2101">
        <v>66</v>
      </c>
      <c r="B2101">
        <v>1724</v>
      </c>
      <c r="C2101" s="3">
        <v>41370</v>
      </c>
      <c r="D2101" s="5" t="str">
        <f>duplicity[[#This Row],[r_fighter_id]]&amp;"/"&amp;duplicity[[#This Row],[b_fighter_id]]&amp;duplicity[[#This Row],[date]]</f>
        <v>66/172441370</v>
      </c>
      <c r="E2101">
        <f>COUNTIF(duplicity[duplicitní texty],duplicity[[#This Row],[duplicitní texty]])</f>
        <v>1</v>
      </c>
      <c r="K2101" s="13">
        <v>2933</v>
      </c>
      <c r="N2101"/>
    </row>
    <row r="2102" spans="1:14">
      <c r="A2102">
        <v>2145</v>
      </c>
      <c r="B2102">
        <v>722</v>
      </c>
      <c r="C2102" s="3">
        <v>41370</v>
      </c>
      <c r="D2102" s="5" t="str">
        <f>duplicity[[#This Row],[r_fighter_id]]&amp;"/"&amp;duplicity[[#This Row],[b_fighter_id]]&amp;duplicity[[#This Row],[date]]</f>
        <v>2145/72241370</v>
      </c>
      <c r="E2102">
        <f>COUNTIF(duplicity[duplicitní texty],duplicity[[#This Row],[duplicitní texty]])</f>
        <v>1</v>
      </c>
      <c r="K2102" s="13">
        <v>951</v>
      </c>
      <c r="N2102"/>
    </row>
    <row r="2103" spans="1:14">
      <c r="A2103">
        <v>3075</v>
      </c>
      <c r="B2103">
        <v>89</v>
      </c>
      <c r="C2103" s="3">
        <v>41370</v>
      </c>
      <c r="D2103" s="5" t="str">
        <f>duplicity[[#This Row],[r_fighter_id]]&amp;"/"&amp;duplicity[[#This Row],[b_fighter_id]]&amp;duplicity[[#This Row],[date]]</f>
        <v>3075/8941370</v>
      </c>
      <c r="E2103">
        <f>COUNTIF(duplicity[duplicitní texty],duplicity[[#This Row],[duplicitní texty]])</f>
        <v>1</v>
      </c>
      <c r="K2103" s="13">
        <v>3094</v>
      </c>
      <c r="N2103"/>
    </row>
    <row r="2104" spans="1:14">
      <c r="A2104">
        <v>1912</v>
      </c>
      <c r="B2104">
        <v>1528</v>
      </c>
      <c r="C2104" s="3">
        <v>41370</v>
      </c>
      <c r="D2104" s="5" t="str">
        <f>duplicity[[#This Row],[r_fighter_id]]&amp;"/"&amp;duplicity[[#This Row],[b_fighter_id]]&amp;duplicity[[#This Row],[date]]</f>
        <v>1912/152841370</v>
      </c>
      <c r="E2104">
        <f>COUNTIF(duplicity[duplicitní texty],duplicity[[#This Row],[duplicitní texty]])</f>
        <v>1</v>
      </c>
      <c r="K2104" s="15">
        <v>2749</v>
      </c>
      <c r="N2104"/>
    </row>
    <row r="2105" spans="1:14">
      <c r="A2105">
        <v>2540</v>
      </c>
      <c r="B2105">
        <v>847</v>
      </c>
      <c r="C2105" s="3">
        <v>41370</v>
      </c>
      <c r="D2105" s="5" t="str">
        <f>duplicity[[#This Row],[r_fighter_id]]&amp;"/"&amp;duplicity[[#This Row],[b_fighter_id]]&amp;duplicity[[#This Row],[date]]</f>
        <v>2540/84741370</v>
      </c>
      <c r="E2105">
        <f>COUNTIF(duplicity[duplicitní texty],duplicity[[#This Row],[duplicitní texty]])</f>
        <v>1</v>
      </c>
      <c r="K2105" s="13">
        <v>595</v>
      </c>
      <c r="N2105"/>
    </row>
    <row r="2106" spans="1:14">
      <c r="A2106">
        <v>3286</v>
      </c>
      <c r="B2106">
        <v>517</v>
      </c>
      <c r="C2106" s="3">
        <v>41370</v>
      </c>
      <c r="D2106" s="5" t="str">
        <f>duplicity[[#This Row],[r_fighter_id]]&amp;"/"&amp;duplicity[[#This Row],[b_fighter_id]]&amp;duplicity[[#This Row],[date]]</f>
        <v>3286/51741370</v>
      </c>
      <c r="E2106">
        <f>COUNTIF(duplicity[duplicitní texty],duplicity[[#This Row],[duplicitní texty]])</f>
        <v>1</v>
      </c>
      <c r="K2106" s="13">
        <v>3072</v>
      </c>
      <c r="N2106"/>
    </row>
    <row r="2107" spans="1:14">
      <c r="A2107">
        <v>2</v>
      </c>
      <c r="B2107">
        <v>3562</v>
      </c>
      <c r="C2107" s="3">
        <v>41370</v>
      </c>
      <c r="D2107" s="5" t="str">
        <f>duplicity[[#This Row],[r_fighter_id]]&amp;"/"&amp;duplicity[[#This Row],[b_fighter_id]]&amp;duplicity[[#This Row],[date]]</f>
        <v>2/356241370</v>
      </c>
      <c r="E2107">
        <f>COUNTIF(duplicity[duplicitní texty],duplicity[[#This Row],[duplicitní texty]])</f>
        <v>1</v>
      </c>
      <c r="K2107" s="15">
        <v>2301</v>
      </c>
      <c r="N2107"/>
    </row>
    <row r="2108" spans="1:14">
      <c r="A2108">
        <v>928</v>
      </c>
      <c r="B2108">
        <v>1562</v>
      </c>
      <c r="C2108" s="3">
        <v>41377</v>
      </c>
      <c r="D2108" s="5" t="str">
        <f>duplicity[[#This Row],[r_fighter_id]]&amp;"/"&amp;duplicity[[#This Row],[b_fighter_id]]&amp;duplicity[[#This Row],[date]]</f>
        <v>928/156241377</v>
      </c>
      <c r="E2108">
        <f>COUNTIF(duplicity[duplicitní texty],duplicity[[#This Row],[duplicitní texty]])</f>
        <v>1</v>
      </c>
      <c r="K2108" s="13">
        <v>2767</v>
      </c>
      <c r="N2108"/>
    </row>
    <row r="2109" spans="1:14">
      <c r="A2109">
        <v>382</v>
      </c>
      <c r="B2109">
        <v>1140</v>
      </c>
      <c r="C2109" s="3">
        <v>41377</v>
      </c>
      <c r="D2109" s="5" t="str">
        <f>duplicity[[#This Row],[r_fighter_id]]&amp;"/"&amp;duplicity[[#This Row],[b_fighter_id]]&amp;duplicity[[#This Row],[date]]</f>
        <v>382/114041377</v>
      </c>
      <c r="E2109">
        <f>COUNTIF(duplicity[duplicitní texty],duplicity[[#This Row],[duplicitní texty]])</f>
        <v>1</v>
      </c>
      <c r="K2109" s="13">
        <v>3418</v>
      </c>
      <c r="N2109"/>
    </row>
    <row r="2110" spans="1:14">
      <c r="A2110">
        <v>2822</v>
      </c>
      <c r="B2110">
        <v>500</v>
      </c>
      <c r="C2110" s="3">
        <v>41377</v>
      </c>
      <c r="D2110" s="5" t="str">
        <f>duplicity[[#This Row],[r_fighter_id]]&amp;"/"&amp;duplicity[[#This Row],[b_fighter_id]]&amp;duplicity[[#This Row],[date]]</f>
        <v>2822/50041377</v>
      </c>
      <c r="E2110">
        <f>COUNTIF(duplicity[duplicitní texty],duplicity[[#This Row],[duplicitní texty]])</f>
        <v>1</v>
      </c>
      <c r="K2110" s="13">
        <v>109</v>
      </c>
      <c r="N2110"/>
    </row>
    <row r="2111" spans="1:14">
      <c r="A2111">
        <v>1758</v>
      </c>
      <c r="B2111">
        <v>2544</v>
      </c>
      <c r="C2111" s="3">
        <v>41377</v>
      </c>
      <c r="D2111" s="5" t="str">
        <f>duplicity[[#This Row],[r_fighter_id]]&amp;"/"&amp;duplicity[[#This Row],[b_fighter_id]]&amp;duplicity[[#This Row],[date]]</f>
        <v>1758/254441377</v>
      </c>
      <c r="E2111">
        <f>COUNTIF(duplicity[duplicitní texty],duplicity[[#This Row],[duplicitní texty]])</f>
        <v>1</v>
      </c>
      <c r="K2111" s="13">
        <v>3149</v>
      </c>
      <c r="N2111"/>
    </row>
    <row r="2112" spans="1:14">
      <c r="A2112">
        <v>1994</v>
      </c>
      <c r="B2112">
        <v>1344</v>
      </c>
      <c r="C2112" s="3">
        <v>41377</v>
      </c>
      <c r="D2112" s="5" t="str">
        <f>duplicity[[#This Row],[r_fighter_id]]&amp;"/"&amp;duplicity[[#This Row],[b_fighter_id]]&amp;duplicity[[#This Row],[date]]</f>
        <v>1994/134441377</v>
      </c>
      <c r="E2112">
        <f>COUNTIF(duplicity[duplicitní texty],duplicity[[#This Row],[duplicitní texty]])</f>
        <v>1</v>
      </c>
      <c r="K2112" s="13">
        <v>63</v>
      </c>
      <c r="N2112"/>
    </row>
    <row r="2113" spans="1:14">
      <c r="A2113">
        <v>3208</v>
      </c>
      <c r="B2113">
        <v>3587</v>
      </c>
      <c r="C2113" s="3">
        <v>41377</v>
      </c>
      <c r="D2113" s="5" t="str">
        <f>duplicity[[#This Row],[r_fighter_id]]&amp;"/"&amp;duplicity[[#This Row],[b_fighter_id]]&amp;duplicity[[#This Row],[date]]</f>
        <v>3208/358741377</v>
      </c>
      <c r="E2113">
        <f>COUNTIF(duplicity[duplicitní texty],duplicity[[#This Row],[duplicitní texty]])</f>
        <v>1</v>
      </c>
      <c r="K2113" s="13">
        <v>1374</v>
      </c>
      <c r="N2113"/>
    </row>
    <row r="2114" spans="1:14">
      <c r="A2114">
        <v>2972</v>
      </c>
      <c r="B2114">
        <v>292</v>
      </c>
      <c r="C2114" s="3">
        <v>41377</v>
      </c>
      <c r="D2114" s="5" t="str">
        <f>duplicity[[#This Row],[r_fighter_id]]&amp;"/"&amp;duplicity[[#This Row],[b_fighter_id]]&amp;duplicity[[#This Row],[date]]</f>
        <v>2972/29241377</v>
      </c>
      <c r="E2114">
        <f>COUNTIF(duplicity[duplicitní texty],duplicity[[#This Row],[duplicitní texty]])</f>
        <v>1</v>
      </c>
      <c r="K2114" s="13">
        <v>1379</v>
      </c>
      <c r="N2114"/>
    </row>
    <row r="2115" spans="1:14">
      <c r="A2115">
        <v>2111</v>
      </c>
      <c r="B2115">
        <v>2433</v>
      </c>
      <c r="C2115" s="3">
        <v>41377</v>
      </c>
      <c r="D2115" s="5" t="str">
        <f>duplicity[[#This Row],[r_fighter_id]]&amp;"/"&amp;duplicity[[#This Row],[b_fighter_id]]&amp;duplicity[[#This Row],[date]]</f>
        <v>2111/243341377</v>
      </c>
      <c r="E2115">
        <f>COUNTIF(duplicity[duplicitní texty],duplicity[[#This Row],[duplicitní texty]])</f>
        <v>1</v>
      </c>
      <c r="K2115" s="13">
        <v>1959</v>
      </c>
      <c r="N2115"/>
    </row>
    <row r="2116" spans="1:14">
      <c r="A2116">
        <v>110</v>
      </c>
      <c r="B2116">
        <v>2600</v>
      </c>
      <c r="C2116" s="3">
        <v>41377</v>
      </c>
      <c r="D2116" s="5" t="str">
        <f>duplicity[[#This Row],[r_fighter_id]]&amp;"/"&amp;duplicity[[#This Row],[b_fighter_id]]&amp;duplicity[[#This Row],[date]]</f>
        <v>110/260041377</v>
      </c>
      <c r="E2116">
        <f>COUNTIF(duplicity[duplicitní texty],duplicity[[#This Row],[duplicitní texty]])</f>
        <v>1</v>
      </c>
      <c r="K2116" s="13">
        <v>3465</v>
      </c>
      <c r="N2116"/>
    </row>
    <row r="2117" spans="1:14">
      <c r="A2117">
        <v>205</v>
      </c>
      <c r="B2117">
        <v>1278</v>
      </c>
      <c r="C2117" s="3">
        <v>41377</v>
      </c>
      <c r="D2117" s="5" t="str">
        <f>duplicity[[#This Row],[r_fighter_id]]&amp;"/"&amp;duplicity[[#This Row],[b_fighter_id]]&amp;duplicity[[#This Row],[date]]</f>
        <v>205/127841377</v>
      </c>
      <c r="E2117">
        <f>COUNTIF(duplicity[duplicitní texty],duplicity[[#This Row],[duplicitní texty]])</f>
        <v>1</v>
      </c>
      <c r="K2117" s="15">
        <v>2738</v>
      </c>
      <c r="N2117"/>
    </row>
    <row r="2118" spans="1:14">
      <c r="A2118">
        <v>2030</v>
      </c>
      <c r="B2118">
        <v>3037</v>
      </c>
      <c r="C2118" s="3">
        <v>41377</v>
      </c>
      <c r="D2118" s="5" t="str">
        <f>duplicity[[#This Row],[r_fighter_id]]&amp;"/"&amp;duplicity[[#This Row],[b_fighter_id]]&amp;duplicity[[#This Row],[date]]</f>
        <v>2030/303741377</v>
      </c>
      <c r="E2118">
        <f>COUNTIF(duplicity[duplicitní texty],duplicity[[#This Row],[duplicitní texty]])</f>
        <v>1</v>
      </c>
      <c r="K2118" s="15">
        <v>1923</v>
      </c>
      <c r="N2118"/>
    </row>
    <row r="2119" spans="1:14">
      <c r="A2119">
        <v>2058</v>
      </c>
      <c r="B2119">
        <v>1995</v>
      </c>
      <c r="C2119" s="3">
        <v>41384</v>
      </c>
      <c r="D2119" s="5" t="str">
        <f>duplicity[[#This Row],[r_fighter_id]]&amp;"/"&amp;duplicity[[#This Row],[b_fighter_id]]&amp;duplicity[[#This Row],[date]]</f>
        <v>2058/199541384</v>
      </c>
      <c r="E2119">
        <f>COUNTIF(duplicity[duplicitní texty],duplicity[[#This Row],[duplicitní texty]])</f>
        <v>1</v>
      </c>
      <c r="K2119" s="15">
        <v>3462</v>
      </c>
      <c r="N2119"/>
    </row>
    <row r="2120" spans="1:14">
      <c r="A2120">
        <v>2129</v>
      </c>
      <c r="B2120">
        <v>618</v>
      </c>
      <c r="C2120" s="3">
        <v>41384</v>
      </c>
      <c r="D2120" s="5" t="str">
        <f>duplicity[[#This Row],[r_fighter_id]]&amp;"/"&amp;duplicity[[#This Row],[b_fighter_id]]&amp;duplicity[[#This Row],[date]]</f>
        <v>2129/61841384</v>
      </c>
      <c r="E2120">
        <f>COUNTIF(duplicity[duplicitní texty],duplicity[[#This Row],[duplicitní texty]])</f>
        <v>1</v>
      </c>
      <c r="K2120" s="13">
        <v>3313</v>
      </c>
      <c r="N2120"/>
    </row>
    <row r="2121" spans="1:14">
      <c r="A2121">
        <v>247</v>
      </c>
      <c r="B2121">
        <v>3325</v>
      </c>
      <c r="C2121" s="3">
        <v>41384</v>
      </c>
      <c r="D2121" s="5" t="str">
        <f>duplicity[[#This Row],[r_fighter_id]]&amp;"/"&amp;duplicity[[#This Row],[b_fighter_id]]&amp;duplicity[[#This Row],[date]]</f>
        <v>247/332541384</v>
      </c>
      <c r="E2121">
        <f>COUNTIF(duplicity[duplicitní texty],duplicity[[#This Row],[duplicitní texty]])</f>
        <v>1</v>
      </c>
      <c r="K2121" s="13">
        <v>2577</v>
      </c>
      <c r="N2121"/>
    </row>
    <row r="2122" spans="1:14">
      <c r="A2122">
        <v>2313</v>
      </c>
      <c r="B2122">
        <v>1579</v>
      </c>
      <c r="C2122" s="3">
        <v>41384</v>
      </c>
      <c r="D2122" s="5" t="str">
        <f>duplicity[[#This Row],[r_fighter_id]]&amp;"/"&amp;duplicity[[#This Row],[b_fighter_id]]&amp;duplicity[[#This Row],[date]]</f>
        <v>2313/157941384</v>
      </c>
      <c r="E2122">
        <f>COUNTIF(duplicity[duplicitní texty],duplicity[[#This Row],[duplicitní texty]])</f>
        <v>1</v>
      </c>
      <c r="K2122" s="13">
        <v>1872</v>
      </c>
      <c r="N2122"/>
    </row>
    <row r="2123" spans="1:14">
      <c r="A2123">
        <v>3108</v>
      </c>
      <c r="B2123">
        <v>2750</v>
      </c>
      <c r="C2123" s="3">
        <v>41384</v>
      </c>
      <c r="D2123" s="5" t="str">
        <f>duplicity[[#This Row],[r_fighter_id]]&amp;"/"&amp;duplicity[[#This Row],[b_fighter_id]]&amp;duplicity[[#This Row],[date]]</f>
        <v>3108/275041384</v>
      </c>
      <c r="E2123">
        <f>COUNTIF(duplicity[duplicitní texty],duplicity[[#This Row],[duplicitní texty]])</f>
        <v>1</v>
      </c>
      <c r="K2123" s="13">
        <v>1557</v>
      </c>
      <c r="N2123"/>
    </row>
    <row r="2124" spans="1:14">
      <c r="A2124">
        <v>2081</v>
      </c>
      <c r="B2124">
        <v>872</v>
      </c>
      <c r="C2124" s="3">
        <v>41384</v>
      </c>
      <c r="D2124" s="5" t="str">
        <f>duplicity[[#This Row],[r_fighter_id]]&amp;"/"&amp;duplicity[[#This Row],[b_fighter_id]]&amp;duplicity[[#This Row],[date]]</f>
        <v>2081/87241384</v>
      </c>
      <c r="E2124">
        <f>COUNTIF(duplicity[duplicitní texty],duplicity[[#This Row],[duplicitní texty]])</f>
        <v>1</v>
      </c>
      <c r="N2124"/>
    </row>
    <row r="2125" spans="1:14">
      <c r="A2125">
        <v>375</v>
      </c>
      <c r="B2125">
        <v>2071</v>
      </c>
      <c r="C2125" s="3">
        <v>41384</v>
      </c>
      <c r="D2125" s="5" t="str">
        <f>duplicity[[#This Row],[r_fighter_id]]&amp;"/"&amp;duplicity[[#This Row],[b_fighter_id]]&amp;duplicity[[#This Row],[date]]</f>
        <v>375/207141384</v>
      </c>
      <c r="E2125">
        <f>COUNTIF(duplicity[duplicitní texty],duplicity[[#This Row],[duplicitní texty]])</f>
        <v>1</v>
      </c>
      <c r="N2125"/>
    </row>
    <row r="2126" spans="1:14">
      <c r="A2126">
        <v>778</v>
      </c>
      <c r="B2126">
        <v>3371</v>
      </c>
      <c r="C2126" s="3">
        <v>41384</v>
      </c>
      <c r="D2126" s="5" t="str">
        <f>duplicity[[#This Row],[r_fighter_id]]&amp;"/"&amp;duplicity[[#This Row],[b_fighter_id]]&amp;duplicity[[#This Row],[date]]</f>
        <v>778/337141384</v>
      </c>
      <c r="E2126">
        <f>COUNTIF(duplicity[duplicitní texty],duplicity[[#This Row],[duplicitní texty]])</f>
        <v>1</v>
      </c>
      <c r="N2126"/>
    </row>
    <row r="2127" spans="1:14">
      <c r="A2127">
        <v>770</v>
      </c>
      <c r="B2127">
        <v>3244</v>
      </c>
      <c r="C2127" s="3">
        <v>41384</v>
      </c>
      <c r="D2127" s="5" t="str">
        <f>duplicity[[#This Row],[r_fighter_id]]&amp;"/"&amp;duplicity[[#This Row],[b_fighter_id]]&amp;duplicity[[#This Row],[date]]</f>
        <v>770/324441384</v>
      </c>
      <c r="E2127">
        <f>COUNTIF(duplicity[duplicitní texty],duplicity[[#This Row],[duplicitní texty]])</f>
        <v>1</v>
      </c>
      <c r="N2127"/>
    </row>
    <row r="2128" spans="1:14">
      <c r="A2128">
        <v>482</v>
      </c>
      <c r="B2128">
        <v>1761</v>
      </c>
      <c r="C2128" s="3">
        <v>41384</v>
      </c>
      <c r="D2128" s="5" t="str">
        <f>duplicity[[#This Row],[r_fighter_id]]&amp;"/"&amp;duplicity[[#This Row],[b_fighter_id]]&amp;duplicity[[#This Row],[date]]</f>
        <v>482/176141384</v>
      </c>
      <c r="E2128">
        <f>COUNTIF(duplicity[duplicitní texty],duplicity[[#This Row],[duplicitní texty]])</f>
        <v>1</v>
      </c>
      <c r="N2128"/>
    </row>
    <row r="2129" spans="1:14">
      <c r="A2129">
        <v>2323</v>
      </c>
      <c r="B2129">
        <v>338</v>
      </c>
      <c r="C2129" s="3">
        <v>41384</v>
      </c>
      <c r="D2129" s="5" t="str">
        <f>duplicity[[#This Row],[r_fighter_id]]&amp;"/"&amp;duplicity[[#This Row],[b_fighter_id]]&amp;duplicity[[#This Row],[date]]</f>
        <v>2323/33841384</v>
      </c>
      <c r="E2129">
        <f>COUNTIF(duplicity[duplicitní texty],duplicity[[#This Row],[duplicitní texty]])</f>
        <v>1</v>
      </c>
      <c r="N2129"/>
    </row>
    <row r="2130" spans="1:14">
      <c r="A2130">
        <v>1318</v>
      </c>
      <c r="B2130">
        <v>2076</v>
      </c>
      <c r="C2130" s="3">
        <v>41384</v>
      </c>
      <c r="D2130" s="5" t="str">
        <f>duplicity[[#This Row],[r_fighter_id]]&amp;"/"&amp;duplicity[[#This Row],[b_fighter_id]]&amp;duplicity[[#This Row],[date]]</f>
        <v>1318/207641384</v>
      </c>
      <c r="E2130">
        <f>COUNTIF(duplicity[duplicitní texty],duplicity[[#This Row],[duplicitní texty]])</f>
        <v>1</v>
      </c>
      <c r="N2130"/>
    </row>
    <row r="2131" spans="1:14">
      <c r="A2131">
        <v>2973</v>
      </c>
      <c r="B2131">
        <v>1380</v>
      </c>
      <c r="C2131" s="3">
        <v>41391</v>
      </c>
      <c r="D2131" s="5" t="str">
        <f>duplicity[[#This Row],[r_fighter_id]]&amp;"/"&amp;duplicity[[#This Row],[b_fighter_id]]&amp;duplicity[[#This Row],[date]]</f>
        <v>2973/138041391</v>
      </c>
      <c r="E2131">
        <f>COUNTIF(duplicity[duplicitní texty],duplicity[[#This Row],[duplicitní texty]])</f>
        <v>1</v>
      </c>
      <c r="N2131"/>
    </row>
    <row r="2132" spans="1:14">
      <c r="A2132">
        <v>474</v>
      </c>
      <c r="B2132">
        <v>238</v>
      </c>
      <c r="C2132" s="3">
        <v>41391</v>
      </c>
      <c r="D2132" s="5" t="str">
        <f>duplicity[[#This Row],[r_fighter_id]]&amp;"/"&amp;duplicity[[#This Row],[b_fighter_id]]&amp;duplicity[[#This Row],[date]]</f>
        <v>474/23841391</v>
      </c>
      <c r="E2132">
        <f>COUNTIF(duplicity[duplicitní texty],duplicity[[#This Row],[duplicitní texty]])</f>
        <v>1</v>
      </c>
      <c r="N2132"/>
    </row>
    <row r="2133" spans="1:14">
      <c r="A2133">
        <v>2054</v>
      </c>
      <c r="B2133">
        <v>1045</v>
      </c>
      <c r="C2133" s="3">
        <v>41391</v>
      </c>
      <c r="D2133" s="5" t="str">
        <f>duplicity[[#This Row],[r_fighter_id]]&amp;"/"&amp;duplicity[[#This Row],[b_fighter_id]]&amp;duplicity[[#This Row],[date]]</f>
        <v>2054/104541391</v>
      </c>
      <c r="E2133">
        <f>COUNTIF(duplicity[duplicitní texty],duplicity[[#This Row],[duplicitní texty]])</f>
        <v>1</v>
      </c>
      <c r="N2133"/>
    </row>
    <row r="2134" spans="1:14">
      <c r="A2134">
        <v>2294</v>
      </c>
      <c r="B2134">
        <v>1682</v>
      </c>
      <c r="C2134" s="3">
        <v>41391</v>
      </c>
      <c r="D2134" s="5" t="str">
        <f>duplicity[[#This Row],[r_fighter_id]]&amp;"/"&amp;duplicity[[#This Row],[b_fighter_id]]&amp;duplicity[[#This Row],[date]]</f>
        <v>2294/168241391</v>
      </c>
      <c r="E2134">
        <f>COUNTIF(duplicity[duplicitní texty],duplicity[[#This Row],[duplicitní texty]])</f>
        <v>1</v>
      </c>
      <c r="N2134"/>
    </row>
    <row r="2135" spans="1:14">
      <c r="A2135">
        <v>3384</v>
      </c>
      <c r="B2135">
        <v>2800</v>
      </c>
      <c r="C2135" s="3">
        <v>41391</v>
      </c>
      <c r="D2135" s="5" t="str">
        <f>duplicity[[#This Row],[r_fighter_id]]&amp;"/"&amp;duplicity[[#This Row],[b_fighter_id]]&amp;duplicity[[#This Row],[date]]</f>
        <v>3384/280041391</v>
      </c>
      <c r="E2135">
        <f>COUNTIF(duplicity[duplicitní texty],duplicity[[#This Row],[duplicitní texty]])</f>
        <v>1</v>
      </c>
      <c r="N2135"/>
    </row>
    <row r="2136" spans="1:14">
      <c r="A2136">
        <v>286</v>
      </c>
      <c r="B2136">
        <v>241</v>
      </c>
      <c r="C2136" s="3">
        <v>41391</v>
      </c>
      <c r="D2136" s="5" t="str">
        <f>duplicity[[#This Row],[r_fighter_id]]&amp;"/"&amp;duplicity[[#This Row],[b_fighter_id]]&amp;duplicity[[#This Row],[date]]</f>
        <v>286/24141391</v>
      </c>
      <c r="E2136">
        <f>COUNTIF(duplicity[duplicitní texty],duplicity[[#This Row],[duplicitní texty]])</f>
        <v>1</v>
      </c>
      <c r="N2136"/>
    </row>
    <row r="2137" spans="1:14">
      <c r="A2137">
        <v>1632</v>
      </c>
      <c r="B2137">
        <v>2061</v>
      </c>
      <c r="C2137" s="3">
        <v>41391</v>
      </c>
      <c r="D2137" s="5" t="str">
        <f>duplicity[[#This Row],[r_fighter_id]]&amp;"/"&amp;duplicity[[#This Row],[b_fighter_id]]&amp;duplicity[[#This Row],[date]]</f>
        <v>1632/206141391</v>
      </c>
      <c r="E2137">
        <f>COUNTIF(duplicity[duplicitní texty],duplicity[[#This Row],[duplicitní texty]])</f>
        <v>1</v>
      </c>
      <c r="N2137"/>
    </row>
    <row r="2138" spans="1:14">
      <c r="A2138">
        <v>708</v>
      </c>
      <c r="B2138">
        <v>1907</v>
      </c>
      <c r="C2138" s="3">
        <v>41391</v>
      </c>
      <c r="D2138" s="5" t="str">
        <f>duplicity[[#This Row],[r_fighter_id]]&amp;"/"&amp;duplicity[[#This Row],[b_fighter_id]]&amp;duplicity[[#This Row],[date]]</f>
        <v>708/190741391</v>
      </c>
      <c r="E2138">
        <f>COUNTIF(duplicity[duplicitní texty],duplicity[[#This Row],[duplicitní texty]])</f>
        <v>1</v>
      </c>
      <c r="N2138"/>
    </row>
    <row r="2139" spans="1:14">
      <c r="A2139">
        <v>1069</v>
      </c>
      <c r="B2139">
        <v>2050</v>
      </c>
      <c r="C2139" s="3">
        <v>41391</v>
      </c>
      <c r="D2139" s="5" t="str">
        <f>duplicity[[#This Row],[r_fighter_id]]&amp;"/"&amp;duplicity[[#This Row],[b_fighter_id]]&amp;duplicity[[#This Row],[date]]</f>
        <v>1069/205041391</v>
      </c>
      <c r="E2139">
        <f>COUNTIF(duplicity[duplicitní texty],duplicity[[#This Row],[duplicitní texty]])</f>
        <v>1</v>
      </c>
      <c r="N2139"/>
    </row>
    <row r="2140" spans="1:14">
      <c r="A2140">
        <v>45</v>
      </c>
      <c r="B2140">
        <v>2858</v>
      </c>
      <c r="C2140" s="3">
        <v>41412</v>
      </c>
      <c r="D2140" s="5" t="str">
        <f>duplicity[[#This Row],[r_fighter_id]]&amp;"/"&amp;duplicity[[#This Row],[b_fighter_id]]&amp;duplicity[[#This Row],[date]]</f>
        <v>45/285841412</v>
      </c>
      <c r="E2140">
        <f>COUNTIF(duplicity[duplicitní texty],duplicity[[#This Row],[duplicitní texty]])</f>
        <v>1</v>
      </c>
      <c r="N2140"/>
    </row>
    <row r="2141" spans="1:14">
      <c r="A2141">
        <v>996</v>
      </c>
      <c r="B2141">
        <v>476</v>
      </c>
      <c r="C2141" s="3">
        <v>41412</v>
      </c>
      <c r="D2141" s="5" t="str">
        <f>duplicity[[#This Row],[r_fighter_id]]&amp;"/"&amp;duplicity[[#This Row],[b_fighter_id]]&amp;duplicity[[#This Row],[date]]</f>
        <v>996/47641412</v>
      </c>
      <c r="E2141">
        <f>COUNTIF(duplicity[duplicitní texty],duplicity[[#This Row],[duplicitní texty]])</f>
        <v>1</v>
      </c>
      <c r="N2141"/>
    </row>
    <row r="2142" spans="1:14">
      <c r="A2142">
        <v>3250</v>
      </c>
      <c r="B2142">
        <v>547</v>
      </c>
      <c r="C2142" s="3">
        <v>41412</v>
      </c>
      <c r="D2142" s="5" t="str">
        <f>duplicity[[#This Row],[r_fighter_id]]&amp;"/"&amp;duplicity[[#This Row],[b_fighter_id]]&amp;duplicity[[#This Row],[date]]</f>
        <v>3250/54741412</v>
      </c>
      <c r="E2142">
        <f>COUNTIF(duplicity[duplicitní texty],duplicity[[#This Row],[duplicitní texty]])</f>
        <v>1</v>
      </c>
      <c r="N2142"/>
    </row>
    <row r="2143" spans="1:14">
      <c r="A2143">
        <v>808</v>
      </c>
      <c r="B2143">
        <v>839</v>
      </c>
      <c r="C2143" s="3">
        <v>41412</v>
      </c>
      <c r="D2143" s="5" t="str">
        <f>duplicity[[#This Row],[r_fighter_id]]&amp;"/"&amp;duplicity[[#This Row],[b_fighter_id]]&amp;duplicity[[#This Row],[date]]</f>
        <v>808/83941412</v>
      </c>
      <c r="E2143">
        <f>COUNTIF(duplicity[duplicitní texty],duplicity[[#This Row],[duplicitní texty]])</f>
        <v>1</v>
      </c>
      <c r="N2143"/>
    </row>
    <row r="2144" spans="1:14">
      <c r="A2144">
        <v>2277</v>
      </c>
      <c r="B2144">
        <v>3588</v>
      </c>
      <c r="C2144" s="3">
        <v>41412</v>
      </c>
      <c r="D2144" s="5" t="str">
        <f>duplicity[[#This Row],[r_fighter_id]]&amp;"/"&amp;duplicity[[#This Row],[b_fighter_id]]&amp;duplicity[[#This Row],[date]]</f>
        <v>2277/358841412</v>
      </c>
      <c r="E2144">
        <f>COUNTIF(duplicity[duplicitní texty],duplicity[[#This Row],[duplicitní texty]])</f>
        <v>1</v>
      </c>
      <c r="N2144"/>
    </row>
    <row r="2145" spans="1:14">
      <c r="A2145">
        <v>768</v>
      </c>
      <c r="B2145">
        <v>1798</v>
      </c>
      <c r="C2145" s="3">
        <v>41412</v>
      </c>
      <c r="D2145" s="5" t="str">
        <f>duplicity[[#This Row],[r_fighter_id]]&amp;"/"&amp;duplicity[[#This Row],[b_fighter_id]]&amp;duplicity[[#This Row],[date]]</f>
        <v>768/179841412</v>
      </c>
      <c r="E2145">
        <f>COUNTIF(duplicity[duplicitní texty],duplicity[[#This Row],[duplicitní texty]])</f>
        <v>1</v>
      </c>
      <c r="N2145"/>
    </row>
    <row r="2146" spans="1:14">
      <c r="A2146">
        <v>3241</v>
      </c>
      <c r="B2146">
        <v>2571</v>
      </c>
      <c r="C2146" s="3">
        <v>41412</v>
      </c>
      <c r="D2146" s="5" t="str">
        <f>duplicity[[#This Row],[r_fighter_id]]&amp;"/"&amp;duplicity[[#This Row],[b_fighter_id]]&amp;duplicity[[#This Row],[date]]</f>
        <v>3241/257141412</v>
      </c>
      <c r="E2146">
        <f>COUNTIF(duplicity[duplicitní texty],duplicity[[#This Row],[duplicitní texty]])</f>
        <v>1</v>
      </c>
      <c r="N2146"/>
    </row>
    <row r="2147" spans="1:14">
      <c r="A2147">
        <v>1834</v>
      </c>
      <c r="B2147">
        <v>1081</v>
      </c>
      <c r="C2147" s="3">
        <v>41412</v>
      </c>
      <c r="D2147" s="5" t="str">
        <f>duplicity[[#This Row],[r_fighter_id]]&amp;"/"&amp;duplicity[[#This Row],[b_fighter_id]]&amp;duplicity[[#This Row],[date]]</f>
        <v>1834/108141412</v>
      </c>
      <c r="E2147">
        <f>COUNTIF(duplicity[duplicitní texty],duplicity[[#This Row],[duplicitní texty]])</f>
        <v>1</v>
      </c>
      <c r="N2147"/>
    </row>
    <row r="2148" spans="1:14">
      <c r="A2148">
        <v>243</v>
      </c>
      <c r="B2148">
        <v>2723</v>
      </c>
      <c r="C2148" s="3">
        <v>41412</v>
      </c>
      <c r="D2148" s="5" t="str">
        <f>duplicity[[#This Row],[r_fighter_id]]&amp;"/"&amp;duplicity[[#This Row],[b_fighter_id]]&amp;duplicity[[#This Row],[date]]</f>
        <v>243/272341412</v>
      </c>
      <c r="E2148">
        <f>COUNTIF(duplicity[duplicitní texty],duplicity[[#This Row],[duplicitní texty]])</f>
        <v>1</v>
      </c>
      <c r="N2148"/>
    </row>
    <row r="2149" spans="1:14">
      <c r="A2149">
        <v>3289</v>
      </c>
      <c r="B2149">
        <v>2685</v>
      </c>
      <c r="C2149" s="3">
        <v>41412</v>
      </c>
      <c r="D2149" s="5" t="str">
        <f>duplicity[[#This Row],[r_fighter_id]]&amp;"/"&amp;duplicity[[#This Row],[b_fighter_id]]&amp;duplicity[[#This Row],[date]]</f>
        <v>3289/268541412</v>
      </c>
      <c r="E2149">
        <f>COUNTIF(duplicity[duplicitní texty],duplicity[[#This Row],[duplicitní texty]])</f>
        <v>1</v>
      </c>
      <c r="N2149"/>
    </row>
    <row r="2150" spans="1:14">
      <c r="A2150">
        <v>3078</v>
      </c>
      <c r="B2150">
        <v>447</v>
      </c>
      <c r="C2150" s="3">
        <v>41412</v>
      </c>
      <c r="D2150" s="5" t="str">
        <f>duplicity[[#This Row],[r_fighter_id]]&amp;"/"&amp;duplicity[[#This Row],[b_fighter_id]]&amp;duplicity[[#This Row],[date]]</f>
        <v>3078/44741412</v>
      </c>
      <c r="E2150">
        <f>COUNTIF(duplicity[duplicitní texty],duplicity[[#This Row],[duplicitní texty]])</f>
        <v>1</v>
      </c>
      <c r="N2150"/>
    </row>
    <row r="2151" spans="1:14">
      <c r="A2151">
        <v>1989</v>
      </c>
      <c r="B2151">
        <v>1746</v>
      </c>
      <c r="C2151" s="3">
        <v>41412</v>
      </c>
      <c r="D2151" s="5" t="str">
        <f>duplicity[[#This Row],[r_fighter_id]]&amp;"/"&amp;duplicity[[#This Row],[b_fighter_id]]&amp;duplicity[[#This Row],[date]]</f>
        <v>1989/174641412</v>
      </c>
      <c r="E2151">
        <f>COUNTIF(duplicity[duplicitní texty],duplicity[[#This Row],[duplicitní texty]])</f>
        <v>1</v>
      </c>
      <c r="N2151"/>
    </row>
    <row r="2152" spans="1:14">
      <c r="A2152">
        <v>1934</v>
      </c>
      <c r="B2152">
        <v>1374</v>
      </c>
      <c r="C2152" s="3">
        <v>41412</v>
      </c>
      <c r="D2152" s="5" t="str">
        <f>duplicity[[#This Row],[r_fighter_id]]&amp;"/"&amp;duplicity[[#This Row],[b_fighter_id]]&amp;duplicity[[#This Row],[date]]</f>
        <v>1934/137441412</v>
      </c>
      <c r="E2152">
        <f>COUNTIF(duplicity[duplicitní texty],duplicity[[#This Row],[duplicitní texty]])</f>
        <v>1</v>
      </c>
      <c r="N2152"/>
    </row>
    <row r="2153" spans="1:14">
      <c r="A2153">
        <v>2342</v>
      </c>
      <c r="B2153">
        <v>3294</v>
      </c>
      <c r="C2153" s="3">
        <v>41419</v>
      </c>
      <c r="D2153" s="5" t="str">
        <f>duplicity[[#This Row],[r_fighter_id]]&amp;"/"&amp;duplicity[[#This Row],[b_fighter_id]]&amp;duplicity[[#This Row],[date]]</f>
        <v>2342/329441419</v>
      </c>
      <c r="E2153">
        <f>COUNTIF(duplicity[duplicitní texty],duplicity[[#This Row],[duplicitní texty]])</f>
        <v>1</v>
      </c>
      <c r="N2153"/>
    </row>
    <row r="2154" spans="1:14">
      <c r="A2154">
        <v>3224</v>
      </c>
      <c r="B2154">
        <v>3219</v>
      </c>
      <c r="C2154" s="3">
        <v>41419</v>
      </c>
      <c r="D2154" s="5" t="str">
        <f>duplicity[[#This Row],[r_fighter_id]]&amp;"/"&amp;duplicity[[#This Row],[b_fighter_id]]&amp;duplicity[[#This Row],[date]]</f>
        <v>3224/321941419</v>
      </c>
      <c r="E2154">
        <f>COUNTIF(duplicity[duplicitní texty],duplicity[[#This Row],[duplicitní texty]])</f>
        <v>1</v>
      </c>
      <c r="N2154"/>
    </row>
    <row r="2155" spans="1:14">
      <c r="A2155">
        <v>523</v>
      </c>
      <c r="B2155">
        <v>2332</v>
      </c>
      <c r="C2155" s="3">
        <v>41419</v>
      </c>
      <c r="D2155" s="5" t="str">
        <f>duplicity[[#This Row],[r_fighter_id]]&amp;"/"&amp;duplicity[[#This Row],[b_fighter_id]]&amp;duplicity[[#This Row],[date]]</f>
        <v>523/233241419</v>
      </c>
      <c r="E2155">
        <f>COUNTIF(duplicity[duplicitní texty],duplicity[[#This Row],[duplicitní texty]])</f>
        <v>1</v>
      </c>
      <c r="N2155"/>
    </row>
    <row r="2156" spans="1:14">
      <c r="A2156">
        <v>807</v>
      </c>
      <c r="B2156">
        <v>1427</v>
      </c>
      <c r="C2156" s="3">
        <v>41419</v>
      </c>
      <c r="D2156" s="5" t="str">
        <f>duplicity[[#This Row],[r_fighter_id]]&amp;"/"&amp;duplicity[[#This Row],[b_fighter_id]]&amp;duplicity[[#This Row],[date]]</f>
        <v>807/142741419</v>
      </c>
      <c r="E2156">
        <f>COUNTIF(duplicity[duplicitní texty],duplicity[[#This Row],[duplicitní texty]])</f>
        <v>1</v>
      </c>
      <c r="N2156"/>
    </row>
    <row r="2157" spans="1:14">
      <c r="A2157">
        <v>3359</v>
      </c>
      <c r="B2157">
        <v>2989</v>
      </c>
      <c r="C2157" s="3">
        <v>41419</v>
      </c>
      <c r="D2157" s="5" t="str">
        <f>duplicity[[#This Row],[r_fighter_id]]&amp;"/"&amp;duplicity[[#This Row],[b_fighter_id]]&amp;duplicity[[#This Row],[date]]</f>
        <v>3359/298941419</v>
      </c>
      <c r="E2157">
        <f>COUNTIF(duplicity[duplicitní texty],duplicity[[#This Row],[duplicitní texty]])</f>
        <v>1</v>
      </c>
      <c r="N2157"/>
    </row>
    <row r="2158" spans="1:14">
      <c r="A2158">
        <v>3248</v>
      </c>
      <c r="B2158">
        <v>415</v>
      </c>
      <c r="C2158" s="3">
        <v>41419</v>
      </c>
      <c r="D2158" s="5" t="str">
        <f>duplicity[[#This Row],[r_fighter_id]]&amp;"/"&amp;duplicity[[#This Row],[b_fighter_id]]&amp;duplicity[[#This Row],[date]]</f>
        <v>3248/41541419</v>
      </c>
      <c r="E2158">
        <f>COUNTIF(duplicity[duplicitní texty],duplicity[[#This Row],[duplicitní texty]])</f>
        <v>1</v>
      </c>
      <c r="N2158"/>
    </row>
    <row r="2159" spans="1:14">
      <c r="A2159">
        <v>2594</v>
      </c>
      <c r="B2159">
        <v>3138</v>
      </c>
      <c r="C2159" s="3">
        <v>41419</v>
      </c>
      <c r="D2159" s="5" t="str">
        <f>duplicity[[#This Row],[r_fighter_id]]&amp;"/"&amp;duplicity[[#This Row],[b_fighter_id]]&amp;duplicity[[#This Row],[date]]</f>
        <v>2594/313841419</v>
      </c>
      <c r="E2159">
        <f>COUNTIF(duplicity[duplicitní texty],duplicity[[#This Row],[duplicitní texty]])</f>
        <v>1</v>
      </c>
      <c r="N2159"/>
    </row>
    <row r="2160" spans="1:14">
      <c r="A2160">
        <v>263</v>
      </c>
      <c r="B2160">
        <v>1377</v>
      </c>
      <c r="C2160" s="3">
        <v>41419</v>
      </c>
      <c r="D2160" s="5" t="str">
        <f>duplicity[[#This Row],[r_fighter_id]]&amp;"/"&amp;duplicity[[#This Row],[b_fighter_id]]&amp;duplicity[[#This Row],[date]]</f>
        <v>263/137741419</v>
      </c>
      <c r="E2160">
        <f>COUNTIF(duplicity[duplicitní texty],duplicity[[#This Row],[duplicitní texty]])</f>
        <v>1</v>
      </c>
      <c r="N2160"/>
    </row>
    <row r="2161" spans="1:14">
      <c r="A2161">
        <v>3035</v>
      </c>
      <c r="B2161">
        <v>3471</v>
      </c>
      <c r="C2161" s="3">
        <v>41419</v>
      </c>
      <c r="D2161" s="5" t="str">
        <f>duplicity[[#This Row],[r_fighter_id]]&amp;"/"&amp;duplicity[[#This Row],[b_fighter_id]]&amp;duplicity[[#This Row],[date]]</f>
        <v>3035/347141419</v>
      </c>
      <c r="E2161">
        <f>COUNTIF(duplicity[duplicitní texty],duplicity[[#This Row],[duplicitní texty]])</f>
        <v>1</v>
      </c>
      <c r="N2161"/>
    </row>
    <row r="2162" spans="1:14">
      <c r="A2162">
        <v>3120</v>
      </c>
      <c r="B2162">
        <v>2467</v>
      </c>
      <c r="C2162" s="3">
        <v>41419</v>
      </c>
      <c r="D2162" s="5" t="str">
        <f>duplicity[[#This Row],[r_fighter_id]]&amp;"/"&amp;duplicity[[#This Row],[b_fighter_id]]&amp;duplicity[[#This Row],[date]]</f>
        <v>3120/246741419</v>
      </c>
      <c r="E2162">
        <f>COUNTIF(duplicity[duplicitní texty],duplicity[[#This Row],[duplicitní texty]])</f>
        <v>1</v>
      </c>
      <c r="N2162"/>
    </row>
    <row r="2163" spans="1:14">
      <c r="A2163">
        <v>337</v>
      </c>
      <c r="B2163">
        <v>2756</v>
      </c>
      <c r="C2163" s="3">
        <v>41419</v>
      </c>
      <c r="D2163" s="5" t="str">
        <f>duplicity[[#This Row],[r_fighter_id]]&amp;"/"&amp;duplicity[[#This Row],[b_fighter_id]]&amp;duplicity[[#This Row],[date]]</f>
        <v>337/275641419</v>
      </c>
      <c r="E2163">
        <f>COUNTIF(duplicity[duplicitní texty],duplicity[[#This Row],[duplicitní texty]])</f>
        <v>1</v>
      </c>
      <c r="N2163"/>
    </row>
    <row r="2164" spans="1:14">
      <c r="A2164">
        <v>2016</v>
      </c>
      <c r="B2164">
        <v>1190</v>
      </c>
      <c r="C2164" s="3">
        <v>41419</v>
      </c>
      <c r="D2164" s="5" t="str">
        <f>duplicity[[#This Row],[r_fighter_id]]&amp;"/"&amp;duplicity[[#This Row],[b_fighter_id]]&amp;duplicity[[#This Row],[date]]</f>
        <v>2016/119041419</v>
      </c>
      <c r="E2164">
        <f>COUNTIF(duplicity[duplicitní texty],duplicity[[#This Row],[duplicitní texty]])</f>
        <v>1</v>
      </c>
      <c r="N2164"/>
    </row>
    <row r="2165" spans="1:14">
      <c r="A2165">
        <v>155</v>
      </c>
      <c r="B2165">
        <v>1782</v>
      </c>
      <c r="C2165" s="3">
        <v>41433</v>
      </c>
      <c r="D2165" s="5" t="str">
        <f>duplicity[[#This Row],[r_fighter_id]]&amp;"/"&amp;duplicity[[#This Row],[b_fighter_id]]&amp;duplicity[[#This Row],[date]]</f>
        <v>155/178241433</v>
      </c>
      <c r="E2165">
        <f>COUNTIF(duplicity[duplicitní texty],duplicity[[#This Row],[duplicitní texty]])</f>
        <v>1</v>
      </c>
      <c r="N2165"/>
    </row>
    <row r="2166" spans="1:14">
      <c r="A2166">
        <v>2491</v>
      </c>
      <c r="B2166">
        <v>128</v>
      </c>
      <c r="C2166" s="3">
        <v>41433</v>
      </c>
      <c r="D2166" s="5" t="str">
        <f>duplicity[[#This Row],[r_fighter_id]]&amp;"/"&amp;duplicity[[#This Row],[b_fighter_id]]&amp;duplicity[[#This Row],[date]]</f>
        <v>2491/12841433</v>
      </c>
      <c r="E2166">
        <f>COUNTIF(duplicity[duplicitní texty],duplicity[[#This Row],[duplicitní texty]])</f>
        <v>1</v>
      </c>
      <c r="N2166"/>
    </row>
    <row r="2167" spans="1:14">
      <c r="A2167">
        <v>2327</v>
      </c>
      <c r="B2167">
        <v>3458</v>
      </c>
      <c r="C2167" s="3">
        <v>41433</v>
      </c>
      <c r="D2167" s="5" t="str">
        <f>duplicity[[#This Row],[r_fighter_id]]&amp;"/"&amp;duplicity[[#This Row],[b_fighter_id]]&amp;duplicity[[#This Row],[date]]</f>
        <v>2327/345841433</v>
      </c>
      <c r="E2167">
        <f>COUNTIF(duplicity[duplicitní texty],duplicity[[#This Row],[duplicitní texty]])</f>
        <v>1</v>
      </c>
      <c r="N2167"/>
    </row>
    <row r="2168" spans="1:14">
      <c r="A2168">
        <v>2977</v>
      </c>
      <c r="B2168">
        <v>516</v>
      </c>
      <c r="C2168" s="3">
        <v>41433</v>
      </c>
      <c r="D2168" s="5" t="str">
        <f>duplicity[[#This Row],[r_fighter_id]]&amp;"/"&amp;duplicity[[#This Row],[b_fighter_id]]&amp;duplicity[[#This Row],[date]]</f>
        <v>2977/51641433</v>
      </c>
      <c r="E2168">
        <f>COUNTIF(duplicity[duplicitní texty],duplicity[[#This Row],[duplicitní texty]])</f>
        <v>1</v>
      </c>
      <c r="N2168"/>
    </row>
    <row r="2169" spans="1:14">
      <c r="A2169">
        <v>43</v>
      </c>
      <c r="B2169">
        <v>2986</v>
      </c>
      <c r="C2169" s="3">
        <v>41433</v>
      </c>
      <c r="D2169" s="5" t="str">
        <f>duplicity[[#This Row],[r_fighter_id]]&amp;"/"&amp;duplicity[[#This Row],[b_fighter_id]]&amp;duplicity[[#This Row],[date]]</f>
        <v>43/298641433</v>
      </c>
      <c r="E2169">
        <f>COUNTIF(duplicity[duplicitní texty],duplicity[[#This Row],[duplicitní texty]])</f>
        <v>1</v>
      </c>
      <c r="N2169"/>
    </row>
    <row r="2170" spans="1:14">
      <c r="A2170">
        <v>2298</v>
      </c>
      <c r="B2170">
        <v>3034</v>
      </c>
      <c r="C2170" s="3">
        <v>41433</v>
      </c>
      <c r="D2170" s="5" t="str">
        <f>duplicity[[#This Row],[r_fighter_id]]&amp;"/"&amp;duplicity[[#This Row],[b_fighter_id]]&amp;duplicity[[#This Row],[date]]</f>
        <v>2298/303441433</v>
      </c>
      <c r="E2170">
        <f>COUNTIF(duplicity[duplicitní texty],duplicity[[#This Row],[duplicitní texty]])</f>
        <v>1</v>
      </c>
      <c r="N2170"/>
    </row>
    <row r="2171" spans="1:14">
      <c r="A2171">
        <v>691</v>
      </c>
      <c r="B2171">
        <v>1362</v>
      </c>
      <c r="C2171" s="3">
        <v>41433</v>
      </c>
      <c r="D2171" s="5" t="str">
        <f>duplicity[[#This Row],[r_fighter_id]]&amp;"/"&amp;duplicity[[#This Row],[b_fighter_id]]&amp;duplicity[[#This Row],[date]]</f>
        <v>691/136241433</v>
      </c>
      <c r="E2171">
        <f>COUNTIF(duplicity[duplicitní texty],duplicity[[#This Row],[duplicitní texty]])</f>
        <v>1</v>
      </c>
      <c r="N2171"/>
    </row>
    <row r="2172" spans="1:14">
      <c r="A2172">
        <v>2990</v>
      </c>
      <c r="B2172">
        <v>1351</v>
      </c>
      <c r="C2172" s="3">
        <v>41433</v>
      </c>
      <c r="D2172" s="5" t="str">
        <f>duplicity[[#This Row],[r_fighter_id]]&amp;"/"&amp;duplicity[[#This Row],[b_fighter_id]]&amp;duplicity[[#This Row],[date]]</f>
        <v>2990/135141433</v>
      </c>
      <c r="E2172">
        <f>COUNTIF(duplicity[duplicitní texty],duplicity[[#This Row],[duplicitní texty]])</f>
        <v>1</v>
      </c>
      <c r="N2172"/>
    </row>
    <row r="2173" spans="1:14">
      <c r="A2173">
        <v>1499</v>
      </c>
      <c r="B2173">
        <v>3478</v>
      </c>
      <c r="C2173" s="3">
        <v>41433</v>
      </c>
      <c r="D2173" s="5" t="str">
        <f>duplicity[[#This Row],[r_fighter_id]]&amp;"/"&amp;duplicity[[#This Row],[b_fighter_id]]&amp;duplicity[[#This Row],[date]]</f>
        <v>1499/347841433</v>
      </c>
      <c r="E2173">
        <f>COUNTIF(duplicity[duplicitní texty],duplicity[[#This Row],[duplicitní texty]])</f>
        <v>1</v>
      </c>
      <c r="N2173"/>
    </row>
    <row r="2174" spans="1:14">
      <c r="A2174">
        <v>2871</v>
      </c>
      <c r="B2174">
        <v>2082</v>
      </c>
      <c r="C2174" s="3">
        <v>41433</v>
      </c>
      <c r="D2174" s="5" t="str">
        <f>duplicity[[#This Row],[r_fighter_id]]&amp;"/"&amp;duplicity[[#This Row],[b_fighter_id]]&amp;duplicity[[#This Row],[date]]</f>
        <v>2871/208241433</v>
      </c>
      <c r="E2174">
        <f>COUNTIF(duplicity[duplicitní texty],duplicity[[#This Row],[duplicitní texty]])</f>
        <v>1</v>
      </c>
      <c r="N2174"/>
    </row>
    <row r="2175" spans="1:14">
      <c r="A2175">
        <v>1910</v>
      </c>
      <c r="B2175">
        <v>3360</v>
      </c>
      <c r="C2175" s="3">
        <v>41433</v>
      </c>
      <c r="D2175" s="5" t="str">
        <f>duplicity[[#This Row],[r_fighter_id]]&amp;"/"&amp;duplicity[[#This Row],[b_fighter_id]]&amp;duplicity[[#This Row],[date]]</f>
        <v>1910/336041433</v>
      </c>
      <c r="E2175">
        <f>COUNTIF(duplicity[duplicitní texty],duplicity[[#This Row],[duplicitní texty]])</f>
        <v>1</v>
      </c>
      <c r="N2175"/>
    </row>
    <row r="2176" spans="1:14">
      <c r="A2176">
        <v>3142</v>
      </c>
      <c r="B2176">
        <v>1695</v>
      </c>
      <c r="C2176" s="3">
        <v>41440</v>
      </c>
      <c r="D2176" s="5" t="str">
        <f>duplicity[[#This Row],[r_fighter_id]]&amp;"/"&amp;duplicity[[#This Row],[b_fighter_id]]&amp;duplicity[[#This Row],[date]]</f>
        <v>3142/169541440</v>
      </c>
      <c r="E2176">
        <f>COUNTIF(duplicity[duplicitní texty],duplicity[[#This Row],[duplicitní texty]])</f>
        <v>1</v>
      </c>
      <c r="N2176"/>
    </row>
    <row r="2177" spans="1:14">
      <c r="A2177">
        <v>712</v>
      </c>
      <c r="B2177">
        <v>2942</v>
      </c>
      <c r="C2177" s="3">
        <v>41440</v>
      </c>
      <c r="D2177" s="5" t="str">
        <f>duplicity[[#This Row],[r_fighter_id]]&amp;"/"&amp;duplicity[[#This Row],[b_fighter_id]]&amp;duplicity[[#This Row],[date]]</f>
        <v>712/294241440</v>
      </c>
      <c r="E2177">
        <f>COUNTIF(duplicity[duplicitní texty],duplicity[[#This Row],[duplicitní texty]])</f>
        <v>1</v>
      </c>
      <c r="N2177"/>
    </row>
    <row r="2178" spans="1:14">
      <c r="A2178">
        <v>2294</v>
      </c>
      <c r="B2178">
        <v>2121</v>
      </c>
      <c r="C2178" s="3">
        <v>41440</v>
      </c>
      <c r="D2178" s="5" t="str">
        <f>duplicity[[#This Row],[r_fighter_id]]&amp;"/"&amp;duplicity[[#This Row],[b_fighter_id]]&amp;duplicity[[#This Row],[date]]</f>
        <v>2294/212141440</v>
      </c>
      <c r="E2178">
        <f>COUNTIF(duplicity[duplicitní texty],duplicity[[#This Row],[duplicitní texty]])</f>
        <v>1</v>
      </c>
      <c r="N2178"/>
    </row>
    <row r="2179" spans="1:14">
      <c r="A2179">
        <v>573</v>
      </c>
      <c r="B2179">
        <v>1918</v>
      </c>
      <c r="C2179" s="3">
        <v>41440</v>
      </c>
      <c r="D2179" s="5" t="str">
        <f>duplicity[[#This Row],[r_fighter_id]]&amp;"/"&amp;duplicity[[#This Row],[b_fighter_id]]&amp;duplicity[[#This Row],[date]]</f>
        <v>573/191841440</v>
      </c>
      <c r="E2179">
        <f>COUNTIF(duplicity[duplicitní texty],duplicity[[#This Row],[duplicitní texty]])</f>
        <v>1</v>
      </c>
      <c r="N2179"/>
    </row>
    <row r="2180" spans="1:14">
      <c r="A2180">
        <v>222</v>
      </c>
      <c r="B2180">
        <v>1559</v>
      </c>
      <c r="C2180" s="3">
        <v>41440</v>
      </c>
      <c r="D2180" s="5" t="str">
        <f>duplicity[[#This Row],[r_fighter_id]]&amp;"/"&amp;duplicity[[#This Row],[b_fighter_id]]&amp;duplicity[[#This Row],[date]]</f>
        <v>222/155941440</v>
      </c>
      <c r="E2180">
        <f>COUNTIF(duplicity[duplicitní texty],duplicity[[#This Row],[duplicitní texty]])</f>
        <v>1</v>
      </c>
      <c r="N2180"/>
    </row>
    <row r="2181" spans="1:14">
      <c r="A2181">
        <v>916</v>
      </c>
      <c r="B2181">
        <v>1320</v>
      </c>
      <c r="C2181" s="3">
        <v>41440</v>
      </c>
      <c r="D2181" s="5" t="str">
        <f>duplicity[[#This Row],[r_fighter_id]]&amp;"/"&amp;duplicity[[#This Row],[b_fighter_id]]&amp;duplicity[[#This Row],[date]]</f>
        <v>916/132041440</v>
      </c>
      <c r="E2181">
        <f>COUNTIF(duplicity[duplicitní texty],duplicity[[#This Row],[duplicitní texty]])</f>
        <v>1</v>
      </c>
      <c r="N2181"/>
    </row>
    <row r="2182" spans="1:14">
      <c r="A2182">
        <v>744</v>
      </c>
      <c r="B2182">
        <v>961</v>
      </c>
      <c r="C2182" s="3">
        <v>41440</v>
      </c>
      <c r="D2182" s="5" t="str">
        <f>duplicity[[#This Row],[r_fighter_id]]&amp;"/"&amp;duplicity[[#This Row],[b_fighter_id]]&amp;duplicity[[#This Row],[date]]</f>
        <v>744/96141440</v>
      </c>
      <c r="E2182">
        <f>COUNTIF(duplicity[duplicitní texty],duplicity[[#This Row],[duplicitní texty]])</f>
        <v>1</v>
      </c>
      <c r="N2182"/>
    </row>
    <row r="2183" spans="1:14">
      <c r="A2183">
        <v>2957</v>
      </c>
      <c r="B2183">
        <v>3509</v>
      </c>
      <c r="C2183" s="3">
        <v>41440</v>
      </c>
      <c r="D2183" s="5" t="str">
        <f>duplicity[[#This Row],[r_fighter_id]]&amp;"/"&amp;duplicity[[#This Row],[b_fighter_id]]&amp;duplicity[[#This Row],[date]]</f>
        <v>2957/350941440</v>
      </c>
      <c r="E2183">
        <f>COUNTIF(duplicity[duplicitní texty],duplicity[[#This Row],[duplicitní texty]])</f>
        <v>1</v>
      </c>
      <c r="N2183"/>
    </row>
    <row r="2184" spans="1:14">
      <c r="A2184">
        <v>1524</v>
      </c>
      <c r="B2184">
        <v>2555</v>
      </c>
      <c r="C2184" s="3">
        <v>41440</v>
      </c>
      <c r="D2184" s="5" t="str">
        <f>duplicity[[#This Row],[r_fighter_id]]&amp;"/"&amp;duplicity[[#This Row],[b_fighter_id]]&amp;duplicity[[#This Row],[date]]</f>
        <v>1524/255541440</v>
      </c>
      <c r="E2184">
        <f>COUNTIF(duplicity[duplicitní texty],duplicity[[#This Row],[duplicitní texty]])</f>
        <v>1</v>
      </c>
      <c r="N2184"/>
    </row>
    <row r="2185" spans="1:14">
      <c r="A2185">
        <v>2542</v>
      </c>
      <c r="B2185">
        <v>2713</v>
      </c>
      <c r="C2185" s="3">
        <v>41440</v>
      </c>
      <c r="D2185" s="5" t="str">
        <f>duplicity[[#This Row],[r_fighter_id]]&amp;"/"&amp;duplicity[[#This Row],[b_fighter_id]]&amp;duplicity[[#This Row],[date]]</f>
        <v>2542/271341440</v>
      </c>
      <c r="E2185">
        <f>COUNTIF(duplicity[duplicitní texty],duplicity[[#This Row],[duplicitní texty]])</f>
        <v>1</v>
      </c>
      <c r="N2185"/>
    </row>
    <row r="2186" spans="1:14">
      <c r="A2186">
        <v>1474</v>
      </c>
      <c r="B2186">
        <v>2425</v>
      </c>
      <c r="C2186" s="3">
        <v>41440</v>
      </c>
      <c r="D2186" s="5" t="str">
        <f>duplicity[[#This Row],[r_fighter_id]]&amp;"/"&amp;duplicity[[#This Row],[b_fighter_id]]&amp;duplicity[[#This Row],[date]]</f>
        <v>1474/242541440</v>
      </c>
      <c r="E2186">
        <f>COUNTIF(duplicity[duplicitní texty],duplicity[[#This Row],[duplicitní texty]])</f>
        <v>1</v>
      </c>
      <c r="N2186"/>
    </row>
    <row r="2187" spans="1:14">
      <c r="A2187">
        <v>2981</v>
      </c>
      <c r="B2187">
        <v>3452</v>
      </c>
      <c r="C2187" s="3">
        <v>41461</v>
      </c>
      <c r="D2187" s="5" t="str">
        <f>duplicity[[#This Row],[r_fighter_id]]&amp;"/"&amp;duplicity[[#This Row],[b_fighter_id]]&amp;duplicity[[#This Row],[date]]</f>
        <v>2981/345241461</v>
      </c>
      <c r="E2187">
        <f>COUNTIF(duplicity[duplicitní texty],duplicity[[#This Row],[duplicitní texty]])</f>
        <v>1</v>
      </c>
      <c r="N2187"/>
    </row>
    <row r="2188" spans="1:14">
      <c r="A2188">
        <v>201</v>
      </c>
      <c r="B2188">
        <v>2375</v>
      </c>
      <c r="C2188" s="3">
        <v>41461</v>
      </c>
      <c r="D2188" s="5" t="str">
        <f>duplicity[[#This Row],[r_fighter_id]]&amp;"/"&amp;duplicity[[#This Row],[b_fighter_id]]&amp;duplicity[[#This Row],[date]]</f>
        <v>201/237541461</v>
      </c>
      <c r="E2188">
        <f>COUNTIF(duplicity[duplicitní texty],duplicity[[#This Row],[duplicitní texty]])</f>
        <v>1</v>
      </c>
      <c r="N2188"/>
    </row>
    <row r="2189" spans="1:14">
      <c r="A2189">
        <v>856</v>
      </c>
      <c r="B2189">
        <v>2376</v>
      </c>
      <c r="C2189" s="3">
        <v>41461</v>
      </c>
      <c r="D2189" s="5" t="str">
        <f>duplicity[[#This Row],[r_fighter_id]]&amp;"/"&amp;duplicity[[#This Row],[b_fighter_id]]&amp;duplicity[[#This Row],[date]]</f>
        <v>856/237641461</v>
      </c>
      <c r="E2189">
        <f>COUNTIF(duplicity[duplicitní texty],duplicity[[#This Row],[duplicitní texty]])</f>
        <v>1</v>
      </c>
      <c r="N2189"/>
    </row>
    <row r="2190" spans="1:14">
      <c r="A2190">
        <v>180</v>
      </c>
      <c r="B2190">
        <v>2073</v>
      </c>
      <c r="C2190" s="3">
        <v>41461</v>
      </c>
      <c r="D2190" s="5" t="str">
        <f>duplicity[[#This Row],[r_fighter_id]]&amp;"/"&amp;duplicity[[#This Row],[b_fighter_id]]&amp;duplicity[[#This Row],[date]]</f>
        <v>180/207341461</v>
      </c>
      <c r="E2190">
        <f>COUNTIF(duplicity[duplicitní texty],duplicity[[#This Row],[duplicitní texty]])</f>
        <v>1</v>
      </c>
      <c r="N2190"/>
    </row>
    <row r="2191" spans="1:14">
      <c r="A2191">
        <v>3170</v>
      </c>
      <c r="B2191">
        <v>3018</v>
      </c>
      <c r="C2191" s="3">
        <v>41461</v>
      </c>
      <c r="D2191" s="5" t="str">
        <f>duplicity[[#This Row],[r_fighter_id]]&amp;"/"&amp;duplicity[[#This Row],[b_fighter_id]]&amp;duplicity[[#This Row],[date]]</f>
        <v>3170/301841461</v>
      </c>
      <c r="E2191">
        <f>COUNTIF(duplicity[duplicitní texty],duplicity[[#This Row],[duplicitní texty]])</f>
        <v>1</v>
      </c>
      <c r="N2191"/>
    </row>
    <row r="2192" spans="1:14">
      <c r="A2192">
        <v>1140</v>
      </c>
      <c r="B2192">
        <v>1328</v>
      </c>
      <c r="C2192" s="3">
        <v>41461</v>
      </c>
      <c r="D2192" s="5" t="str">
        <f>duplicity[[#This Row],[r_fighter_id]]&amp;"/"&amp;duplicity[[#This Row],[b_fighter_id]]&amp;duplicity[[#This Row],[date]]</f>
        <v>1140/132841461</v>
      </c>
      <c r="E2192">
        <f>COUNTIF(duplicity[duplicitní texty],duplicity[[#This Row],[duplicitní texty]])</f>
        <v>1</v>
      </c>
      <c r="N2192"/>
    </row>
    <row r="2193" spans="1:14">
      <c r="A2193">
        <v>2226</v>
      </c>
      <c r="B2193">
        <v>306</v>
      </c>
      <c r="C2193" s="3">
        <v>41461</v>
      </c>
      <c r="D2193" s="5" t="str">
        <f>duplicity[[#This Row],[r_fighter_id]]&amp;"/"&amp;duplicity[[#This Row],[b_fighter_id]]&amp;duplicity[[#This Row],[date]]</f>
        <v>2226/30641461</v>
      </c>
      <c r="E2193">
        <f>COUNTIF(duplicity[duplicitní texty],duplicity[[#This Row],[duplicitní texty]])</f>
        <v>1</v>
      </c>
      <c r="N2193"/>
    </row>
    <row r="2194" spans="1:14">
      <c r="A2194">
        <v>1772</v>
      </c>
      <c r="B2194">
        <v>644</v>
      </c>
      <c r="C2194" s="3">
        <v>41461</v>
      </c>
      <c r="D2194" s="5" t="str">
        <f>duplicity[[#This Row],[r_fighter_id]]&amp;"/"&amp;duplicity[[#This Row],[b_fighter_id]]&amp;duplicity[[#This Row],[date]]</f>
        <v>1772/64441461</v>
      </c>
      <c r="E2194">
        <f>COUNTIF(duplicity[duplicitní texty],duplicity[[#This Row],[duplicitní texty]])</f>
        <v>1</v>
      </c>
      <c r="N2194"/>
    </row>
    <row r="2195" spans="1:14">
      <c r="A2195">
        <v>1626</v>
      </c>
      <c r="B2195">
        <v>1182</v>
      </c>
      <c r="C2195" s="3">
        <v>41461</v>
      </c>
      <c r="D2195" s="5" t="str">
        <f>duplicity[[#This Row],[r_fighter_id]]&amp;"/"&amp;duplicity[[#This Row],[b_fighter_id]]&amp;duplicity[[#This Row],[date]]</f>
        <v>1626/118241461</v>
      </c>
      <c r="E2195">
        <f>COUNTIF(duplicity[duplicitní texty],duplicity[[#This Row],[duplicitní texty]])</f>
        <v>1</v>
      </c>
      <c r="N2195"/>
    </row>
    <row r="2196" spans="1:14">
      <c r="A2196">
        <v>2539</v>
      </c>
      <c r="B2196">
        <v>2138</v>
      </c>
      <c r="C2196" s="3">
        <v>41461</v>
      </c>
      <c r="D2196" s="5" t="str">
        <f>duplicity[[#This Row],[r_fighter_id]]&amp;"/"&amp;duplicity[[#This Row],[b_fighter_id]]&amp;duplicity[[#This Row],[date]]</f>
        <v>2539/213841461</v>
      </c>
      <c r="E2196">
        <f>COUNTIF(duplicity[duplicitní texty],duplicity[[#This Row],[duplicitní texty]])</f>
        <v>1</v>
      </c>
      <c r="N2196"/>
    </row>
    <row r="2197" spans="1:14">
      <c r="A2197">
        <v>2449</v>
      </c>
      <c r="B2197">
        <v>3261</v>
      </c>
      <c r="C2197" s="3">
        <v>41461</v>
      </c>
      <c r="D2197" s="5" t="str">
        <f>duplicity[[#This Row],[r_fighter_id]]&amp;"/"&amp;duplicity[[#This Row],[b_fighter_id]]&amp;duplicity[[#This Row],[date]]</f>
        <v>2449/326141461</v>
      </c>
      <c r="E2197">
        <f>COUNTIF(duplicity[duplicitní texty],duplicity[[#This Row],[duplicitní texty]])</f>
        <v>1</v>
      </c>
      <c r="N2197"/>
    </row>
    <row r="2198" spans="1:14">
      <c r="A2198">
        <v>540</v>
      </c>
      <c r="B2198">
        <v>1995</v>
      </c>
      <c r="C2198" s="3">
        <v>41482</v>
      </c>
      <c r="D2198" s="5" t="str">
        <f>duplicity[[#This Row],[r_fighter_id]]&amp;"/"&amp;duplicity[[#This Row],[b_fighter_id]]&amp;duplicity[[#This Row],[date]]</f>
        <v>540/199541482</v>
      </c>
      <c r="E2198">
        <f>COUNTIF(duplicity[duplicitní texty],duplicity[[#This Row],[duplicitní texty]])</f>
        <v>1</v>
      </c>
      <c r="N2198"/>
    </row>
    <row r="2199" spans="1:14">
      <c r="A2199">
        <v>1527</v>
      </c>
      <c r="B2199">
        <v>2182</v>
      </c>
      <c r="C2199" s="3">
        <v>41482</v>
      </c>
      <c r="D2199" s="5" t="str">
        <f>duplicity[[#This Row],[r_fighter_id]]&amp;"/"&amp;duplicity[[#This Row],[b_fighter_id]]&amp;duplicity[[#This Row],[date]]</f>
        <v>1527/218241482</v>
      </c>
      <c r="E2199">
        <f>COUNTIF(duplicity[duplicitní texty],duplicity[[#This Row],[duplicitní texty]])</f>
        <v>1</v>
      </c>
      <c r="N2199"/>
    </row>
    <row r="2200" spans="1:14">
      <c r="A2200">
        <v>697</v>
      </c>
      <c r="B2200">
        <v>1227</v>
      </c>
      <c r="C2200" s="3">
        <v>41482</v>
      </c>
      <c r="D2200" s="5" t="str">
        <f>duplicity[[#This Row],[r_fighter_id]]&amp;"/"&amp;duplicity[[#This Row],[b_fighter_id]]&amp;duplicity[[#This Row],[date]]</f>
        <v>697/122741482</v>
      </c>
      <c r="E2200">
        <f>COUNTIF(duplicity[duplicitní texty],duplicity[[#This Row],[duplicitní texty]])</f>
        <v>1</v>
      </c>
      <c r="N2200"/>
    </row>
    <row r="2201" spans="1:14">
      <c r="A2201">
        <v>1327</v>
      </c>
      <c r="B2201">
        <v>3033</v>
      </c>
      <c r="C2201" s="3">
        <v>41482</v>
      </c>
      <c r="D2201" s="5" t="str">
        <f>duplicity[[#This Row],[r_fighter_id]]&amp;"/"&amp;duplicity[[#This Row],[b_fighter_id]]&amp;duplicity[[#This Row],[date]]</f>
        <v>1327/303341482</v>
      </c>
      <c r="E2201">
        <f>COUNTIF(duplicity[duplicitní texty],duplicity[[#This Row],[duplicitní texty]])</f>
        <v>1</v>
      </c>
      <c r="N2201"/>
    </row>
    <row r="2202" spans="1:14">
      <c r="A2202">
        <v>512</v>
      </c>
      <c r="B2202">
        <v>2058</v>
      </c>
      <c r="C2202" s="3">
        <v>41482</v>
      </c>
      <c r="D2202" s="5" t="str">
        <f>duplicity[[#This Row],[r_fighter_id]]&amp;"/"&amp;duplicity[[#This Row],[b_fighter_id]]&amp;duplicity[[#This Row],[date]]</f>
        <v>512/205841482</v>
      </c>
      <c r="E2202">
        <f>COUNTIF(duplicity[duplicitní texty],duplicity[[#This Row],[duplicitní texty]])</f>
        <v>1</v>
      </c>
      <c r="N2202"/>
    </row>
    <row r="2203" spans="1:14">
      <c r="A2203">
        <v>1760</v>
      </c>
      <c r="B2203">
        <v>3394</v>
      </c>
      <c r="C2203" s="3">
        <v>41482</v>
      </c>
      <c r="D2203" s="5" t="str">
        <f>duplicity[[#This Row],[r_fighter_id]]&amp;"/"&amp;duplicity[[#This Row],[b_fighter_id]]&amp;duplicity[[#This Row],[date]]</f>
        <v>1760/339441482</v>
      </c>
      <c r="E2203">
        <f>COUNTIF(duplicity[duplicitní texty],duplicity[[#This Row],[duplicitní texty]])</f>
        <v>1</v>
      </c>
      <c r="N2203"/>
    </row>
    <row r="2204" spans="1:14">
      <c r="A2204">
        <v>1892</v>
      </c>
      <c r="B2204">
        <v>871</v>
      </c>
      <c r="C2204" s="3">
        <v>41482</v>
      </c>
      <c r="D2204" s="5" t="str">
        <f>duplicity[[#This Row],[r_fighter_id]]&amp;"/"&amp;duplicity[[#This Row],[b_fighter_id]]&amp;duplicity[[#This Row],[date]]</f>
        <v>1892/87141482</v>
      </c>
      <c r="E2204">
        <f>COUNTIF(duplicity[duplicitní texty],duplicity[[#This Row],[duplicitní texty]])</f>
        <v>1</v>
      </c>
      <c r="N2204"/>
    </row>
    <row r="2205" spans="1:14">
      <c r="A2205">
        <v>864</v>
      </c>
      <c r="B2205">
        <v>675</v>
      </c>
      <c r="C2205" s="3">
        <v>41482</v>
      </c>
      <c r="D2205" s="5" t="str">
        <f>duplicity[[#This Row],[r_fighter_id]]&amp;"/"&amp;duplicity[[#This Row],[b_fighter_id]]&amp;duplicity[[#This Row],[date]]</f>
        <v>864/67541482</v>
      </c>
      <c r="E2205">
        <f>COUNTIF(duplicity[duplicitní texty],duplicity[[#This Row],[duplicitní texty]])</f>
        <v>1</v>
      </c>
      <c r="N2205"/>
    </row>
    <row r="2206" spans="1:14">
      <c r="A2206">
        <v>1614</v>
      </c>
      <c r="B2206">
        <v>732</v>
      </c>
      <c r="C2206" s="3">
        <v>41482</v>
      </c>
      <c r="D2206" s="5" t="str">
        <f>duplicity[[#This Row],[r_fighter_id]]&amp;"/"&amp;duplicity[[#This Row],[b_fighter_id]]&amp;duplicity[[#This Row],[date]]</f>
        <v>1614/73241482</v>
      </c>
      <c r="E2206">
        <f>COUNTIF(duplicity[duplicitní texty],duplicity[[#This Row],[duplicitní texty]])</f>
        <v>1</v>
      </c>
      <c r="N2206"/>
    </row>
    <row r="2207" spans="1:14">
      <c r="A2207">
        <v>483</v>
      </c>
      <c r="B2207">
        <v>108</v>
      </c>
      <c r="C2207" s="3">
        <v>41482</v>
      </c>
      <c r="D2207" s="5" t="str">
        <f>duplicity[[#This Row],[r_fighter_id]]&amp;"/"&amp;duplicity[[#This Row],[b_fighter_id]]&amp;duplicity[[#This Row],[date]]</f>
        <v>483/10841482</v>
      </c>
      <c r="E2207">
        <f>COUNTIF(duplicity[duplicitní texty],duplicity[[#This Row],[duplicitní texty]])</f>
        <v>1</v>
      </c>
      <c r="N2207"/>
    </row>
    <row r="2208" spans="1:14">
      <c r="A2208">
        <v>2680</v>
      </c>
      <c r="B2208">
        <v>2809</v>
      </c>
      <c r="C2208" s="3">
        <v>41482</v>
      </c>
      <c r="D2208" s="5" t="str">
        <f>duplicity[[#This Row],[r_fighter_id]]&amp;"/"&amp;duplicity[[#This Row],[b_fighter_id]]&amp;duplicity[[#This Row],[date]]</f>
        <v>2680/280941482</v>
      </c>
      <c r="E2208">
        <f>COUNTIF(duplicity[duplicitní texty],duplicity[[#This Row],[duplicitní texty]])</f>
        <v>1</v>
      </c>
      <c r="N2208"/>
    </row>
    <row r="2209" spans="1:14">
      <c r="A2209">
        <v>38</v>
      </c>
      <c r="B2209">
        <v>2095</v>
      </c>
      <c r="C2209" s="3">
        <v>41482</v>
      </c>
      <c r="D2209" s="5" t="str">
        <f>duplicity[[#This Row],[r_fighter_id]]&amp;"/"&amp;duplicity[[#This Row],[b_fighter_id]]&amp;duplicity[[#This Row],[date]]</f>
        <v>38/209541482</v>
      </c>
      <c r="E2209">
        <f>COUNTIF(duplicity[duplicitní texty],duplicity[[#This Row],[duplicitní texty]])</f>
        <v>1</v>
      </c>
      <c r="N2209"/>
    </row>
    <row r="2210" spans="1:14">
      <c r="A2210">
        <v>3525</v>
      </c>
      <c r="B2210">
        <v>576</v>
      </c>
      <c r="C2210" s="3">
        <v>41489</v>
      </c>
      <c r="D2210" s="5" t="str">
        <f>duplicity[[#This Row],[r_fighter_id]]&amp;"/"&amp;duplicity[[#This Row],[b_fighter_id]]&amp;duplicity[[#This Row],[date]]</f>
        <v>3525/57641489</v>
      </c>
      <c r="E2210">
        <f>COUNTIF(duplicity[duplicitní texty],duplicity[[#This Row],[duplicitní texty]])</f>
        <v>1</v>
      </c>
      <c r="N2210"/>
    </row>
    <row r="2211" spans="1:14">
      <c r="A2211">
        <v>50</v>
      </c>
      <c r="B2211">
        <v>1576</v>
      </c>
      <c r="C2211" s="3">
        <v>41489</v>
      </c>
      <c r="D2211" s="5" t="str">
        <f>duplicity[[#This Row],[r_fighter_id]]&amp;"/"&amp;duplicity[[#This Row],[b_fighter_id]]&amp;duplicity[[#This Row],[date]]</f>
        <v>50/157641489</v>
      </c>
      <c r="E2211">
        <f>COUNTIF(duplicity[duplicitní texty],duplicity[[#This Row],[duplicitní texty]])</f>
        <v>1</v>
      </c>
      <c r="N2211"/>
    </row>
    <row r="2212" spans="1:14">
      <c r="A2212">
        <v>952</v>
      </c>
      <c r="B2212">
        <v>2860</v>
      </c>
      <c r="C2212" s="3">
        <v>41489</v>
      </c>
      <c r="D2212" s="5" t="str">
        <f>duplicity[[#This Row],[r_fighter_id]]&amp;"/"&amp;duplicity[[#This Row],[b_fighter_id]]&amp;duplicity[[#This Row],[date]]</f>
        <v>952/286041489</v>
      </c>
      <c r="E2212">
        <f>COUNTIF(duplicity[duplicitní texty],duplicity[[#This Row],[duplicitní texty]])</f>
        <v>1</v>
      </c>
      <c r="N2212"/>
    </row>
    <row r="2213" spans="1:14">
      <c r="A2213">
        <v>2337</v>
      </c>
      <c r="B2213">
        <v>1045</v>
      </c>
      <c r="C2213" s="3">
        <v>41489</v>
      </c>
      <c r="D2213" s="5" t="str">
        <f>duplicity[[#This Row],[r_fighter_id]]&amp;"/"&amp;duplicity[[#This Row],[b_fighter_id]]&amp;duplicity[[#This Row],[date]]</f>
        <v>2337/104541489</v>
      </c>
      <c r="E2213">
        <f>COUNTIF(duplicity[duplicitní texty],duplicity[[#This Row],[duplicitní texty]])</f>
        <v>1</v>
      </c>
      <c r="N2213"/>
    </row>
    <row r="2214" spans="1:14">
      <c r="A2214">
        <v>2178</v>
      </c>
      <c r="B2214">
        <v>1914</v>
      </c>
      <c r="C2214" s="3">
        <v>41489</v>
      </c>
      <c r="D2214" s="5" t="str">
        <f>duplicity[[#This Row],[r_fighter_id]]&amp;"/"&amp;duplicity[[#This Row],[b_fighter_id]]&amp;duplicity[[#This Row],[date]]</f>
        <v>2178/191441489</v>
      </c>
      <c r="E2214">
        <f>COUNTIF(duplicity[duplicitní texty],duplicity[[#This Row],[duplicitní texty]])</f>
        <v>1</v>
      </c>
      <c r="N2214"/>
    </row>
    <row r="2215" spans="1:14">
      <c r="A2215">
        <v>1790</v>
      </c>
      <c r="B2215">
        <v>3444</v>
      </c>
      <c r="C2215" s="3">
        <v>41489</v>
      </c>
      <c r="D2215" s="5" t="str">
        <f>duplicity[[#This Row],[r_fighter_id]]&amp;"/"&amp;duplicity[[#This Row],[b_fighter_id]]&amp;duplicity[[#This Row],[date]]</f>
        <v>1790/344441489</v>
      </c>
      <c r="E2215">
        <f>COUNTIF(duplicity[duplicitní texty],duplicity[[#This Row],[duplicitní texty]])</f>
        <v>1</v>
      </c>
      <c r="N2215"/>
    </row>
    <row r="2216" spans="1:14">
      <c r="A2216">
        <v>1834</v>
      </c>
      <c r="B2216">
        <v>1951</v>
      </c>
      <c r="C2216" s="3">
        <v>41489</v>
      </c>
      <c r="D2216" s="5" t="str">
        <f>duplicity[[#This Row],[r_fighter_id]]&amp;"/"&amp;duplicity[[#This Row],[b_fighter_id]]&amp;duplicity[[#This Row],[date]]</f>
        <v>1834/195141489</v>
      </c>
      <c r="E2216">
        <f>COUNTIF(duplicity[duplicitní texty],duplicity[[#This Row],[duplicitní texty]])</f>
        <v>1</v>
      </c>
      <c r="N2216"/>
    </row>
    <row r="2217" spans="1:14">
      <c r="A2217">
        <v>1898</v>
      </c>
      <c r="B2217">
        <v>708</v>
      </c>
      <c r="C2217" s="3">
        <v>41489</v>
      </c>
      <c r="D2217" s="5" t="str">
        <f>duplicity[[#This Row],[r_fighter_id]]&amp;"/"&amp;duplicity[[#This Row],[b_fighter_id]]&amp;duplicity[[#This Row],[date]]</f>
        <v>1898/70841489</v>
      </c>
      <c r="E2217">
        <f>COUNTIF(duplicity[duplicitní texty],duplicity[[#This Row],[duplicitní texty]])</f>
        <v>1</v>
      </c>
      <c r="N2217"/>
    </row>
    <row r="2218" spans="1:14">
      <c r="A2218">
        <v>105</v>
      </c>
      <c r="B2218">
        <v>1994</v>
      </c>
      <c r="C2218" s="3">
        <v>41489</v>
      </c>
      <c r="D2218" s="5" t="str">
        <f>duplicity[[#This Row],[r_fighter_id]]&amp;"/"&amp;duplicity[[#This Row],[b_fighter_id]]&amp;duplicity[[#This Row],[date]]</f>
        <v>105/199441489</v>
      </c>
      <c r="E2218">
        <f>COUNTIF(duplicity[duplicitní texty],duplicity[[#This Row],[duplicitní texty]])</f>
        <v>1</v>
      </c>
      <c r="N2218"/>
    </row>
    <row r="2219" spans="1:14">
      <c r="A2219">
        <v>2377</v>
      </c>
      <c r="B2219">
        <v>218</v>
      </c>
      <c r="C2219" s="3">
        <v>41489</v>
      </c>
      <c r="D2219" s="5" t="str">
        <f>duplicity[[#This Row],[r_fighter_id]]&amp;"/"&amp;duplicity[[#This Row],[b_fighter_id]]&amp;duplicity[[#This Row],[date]]</f>
        <v>2377/21841489</v>
      </c>
      <c r="E2219">
        <f>COUNTIF(duplicity[duplicitní texty],duplicity[[#This Row],[duplicitní texty]])</f>
        <v>1</v>
      </c>
      <c r="N2219"/>
    </row>
    <row r="2220" spans="1:14">
      <c r="A2220">
        <v>2021</v>
      </c>
      <c r="B2220">
        <v>2858</v>
      </c>
      <c r="C2220" s="3">
        <v>41489</v>
      </c>
      <c r="D2220" s="5" t="str">
        <f>duplicity[[#This Row],[r_fighter_id]]&amp;"/"&amp;duplicity[[#This Row],[b_fighter_id]]&amp;duplicity[[#This Row],[date]]</f>
        <v>2021/285841489</v>
      </c>
      <c r="E2220">
        <f>COUNTIF(duplicity[duplicitní texty],duplicity[[#This Row],[duplicitní texty]])</f>
        <v>1</v>
      </c>
      <c r="N2220"/>
    </row>
    <row r="2221" spans="1:14">
      <c r="A2221">
        <v>1907</v>
      </c>
      <c r="B2221">
        <v>2507</v>
      </c>
      <c r="C2221" s="3">
        <v>41489</v>
      </c>
      <c r="D2221" s="5" t="str">
        <f>duplicity[[#This Row],[r_fighter_id]]&amp;"/"&amp;duplicity[[#This Row],[b_fighter_id]]&amp;duplicity[[#This Row],[date]]</f>
        <v>1907/250741489</v>
      </c>
      <c r="E2221">
        <f>COUNTIF(duplicity[duplicitní texty],duplicity[[#This Row],[duplicitní texty]])</f>
        <v>1</v>
      </c>
      <c r="N2221"/>
    </row>
    <row r="2222" spans="1:14">
      <c r="A2222">
        <v>2540</v>
      </c>
      <c r="B2222">
        <v>2028</v>
      </c>
      <c r="C2222" s="3">
        <v>41503</v>
      </c>
      <c r="D2222" s="5" t="str">
        <f>duplicity[[#This Row],[r_fighter_id]]&amp;"/"&amp;duplicity[[#This Row],[b_fighter_id]]&amp;duplicity[[#This Row],[date]]</f>
        <v>2540/202841503</v>
      </c>
      <c r="E2222">
        <f>COUNTIF(duplicity[duplicitní texty],duplicity[[#This Row],[duplicitní texty]])</f>
        <v>1</v>
      </c>
      <c r="N2222"/>
    </row>
    <row r="2223" spans="1:14">
      <c r="A2223">
        <v>372</v>
      </c>
      <c r="B2223">
        <v>2973</v>
      </c>
      <c r="C2223" s="3">
        <v>41503</v>
      </c>
      <c r="D2223" s="5" t="str">
        <f>duplicity[[#This Row],[r_fighter_id]]&amp;"/"&amp;duplicity[[#This Row],[b_fighter_id]]&amp;duplicity[[#This Row],[date]]</f>
        <v>372/297341503</v>
      </c>
      <c r="E2223">
        <f>COUNTIF(duplicity[duplicitní texty],duplicity[[#This Row],[duplicitní texty]])</f>
        <v>1</v>
      </c>
      <c r="N2223"/>
    </row>
    <row r="2224" spans="1:14">
      <c r="A2224">
        <v>2783</v>
      </c>
      <c r="B2224">
        <v>3056</v>
      </c>
      <c r="C2224" s="3">
        <v>41503</v>
      </c>
      <c r="D2224" s="5" t="str">
        <f>duplicity[[#This Row],[r_fighter_id]]&amp;"/"&amp;duplicity[[#This Row],[b_fighter_id]]&amp;duplicity[[#This Row],[date]]</f>
        <v>2783/305641503</v>
      </c>
      <c r="E2224">
        <f>COUNTIF(duplicity[duplicitní texty],duplicity[[#This Row],[duplicitní texty]])</f>
        <v>1</v>
      </c>
      <c r="N2224"/>
    </row>
    <row r="2225" spans="1:14">
      <c r="A2225">
        <v>2041</v>
      </c>
      <c r="B2225">
        <v>1377</v>
      </c>
      <c r="C2225" s="3">
        <v>41503</v>
      </c>
      <c r="D2225" s="5" t="str">
        <f>duplicity[[#This Row],[r_fighter_id]]&amp;"/"&amp;duplicity[[#This Row],[b_fighter_id]]&amp;duplicity[[#This Row],[date]]</f>
        <v>2041/137741503</v>
      </c>
      <c r="E2225">
        <f>COUNTIF(duplicity[duplicitní texty],duplicity[[#This Row],[duplicitní texty]])</f>
        <v>1</v>
      </c>
      <c r="N2225"/>
    </row>
    <row r="2226" spans="1:14">
      <c r="A2226">
        <v>928</v>
      </c>
      <c r="B2226">
        <v>45</v>
      </c>
      <c r="C2226" s="3">
        <v>41503</v>
      </c>
      <c r="D2226" s="5" t="str">
        <f>duplicity[[#This Row],[r_fighter_id]]&amp;"/"&amp;duplicity[[#This Row],[b_fighter_id]]&amp;duplicity[[#This Row],[date]]</f>
        <v>928/4541503</v>
      </c>
      <c r="E2226">
        <f>COUNTIF(duplicity[duplicitní texty],duplicity[[#This Row],[duplicitní texty]])</f>
        <v>1</v>
      </c>
      <c r="N2226"/>
    </row>
    <row r="2227" spans="1:14">
      <c r="A2227">
        <v>2411</v>
      </c>
      <c r="B2227">
        <v>382</v>
      </c>
      <c r="C2227" s="3">
        <v>41503</v>
      </c>
      <c r="D2227" s="5" t="str">
        <f>duplicity[[#This Row],[r_fighter_id]]&amp;"/"&amp;duplicity[[#This Row],[b_fighter_id]]&amp;duplicity[[#This Row],[date]]</f>
        <v>2411/38241503</v>
      </c>
      <c r="E2227">
        <f>COUNTIF(duplicity[duplicitní texty],duplicity[[#This Row],[duplicitní texty]])</f>
        <v>1</v>
      </c>
      <c r="N2227"/>
    </row>
    <row r="2228" spans="1:14">
      <c r="A2228">
        <v>1753</v>
      </c>
      <c r="B2228">
        <v>1528</v>
      </c>
      <c r="C2228" s="3">
        <v>41503</v>
      </c>
      <c r="D2228" s="5" t="str">
        <f>duplicity[[#This Row],[r_fighter_id]]&amp;"/"&amp;duplicity[[#This Row],[b_fighter_id]]&amp;duplicity[[#This Row],[date]]</f>
        <v>1753/152841503</v>
      </c>
      <c r="E2228">
        <f>COUNTIF(duplicity[duplicitní texty],duplicity[[#This Row],[duplicitní texty]])</f>
        <v>1</v>
      </c>
      <c r="N2228"/>
    </row>
    <row r="2229" spans="1:14">
      <c r="A2229">
        <v>799</v>
      </c>
      <c r="B2229">
        <v>2800</v>
      </c>
      <c r="C2229" s="3">
        <v>41503</v>
      </c>
      <c r="D2229" s="5" t="str">
        <f>duplicity[[#This Row],[r_fighter_id]]&amp;"/"&amp;duplicity[[#This Row],[b_fighter_id]]&amp;duplicity[[#This Row],[date]]</f>
        <v>799/280041503</v>
      </c>
      <c r="E2229">
        <f>COUNTIF(duplicity[duplicitní texty],duplicity[[#This Row],[duplicitní texty]])</f>
        <v>1</v>
      </c>
      <c r="N2229"/>
    </row>
    <row r="2230" spans="1:14">
      <c r="A2230">
        <v>375</v>
      </c>
      <c r="B2230">
        <v>2594</v>
      </c>
      <c r="C2230" s="3">
        <v>41503</v>
      </c>
      <c r="D2230" s="5" t="str">
        <f>duplicity[[#This Row],[r_fighter_id]]&amp;"/"&amp;duplicity[[#This Row],[b_fighter_id]]&amp;duplicity[[#This Row],[date]]</f>
        <v>375/259441503</v>
      </c>
      <c r="E2230">
        <f>COUNTIF(duplicity[duplicitní texty],duplicity[[#This Row],[duplicitní texty]])</f>
        <v>1</v>
      </c>
      <c r="N2230"/>
    </row>
    <row r="2231" spans="1:14">
      <c r="A2231">
        <v>1252</v>
      </c>
      <c r="B2231">
        <v>1409</v>
      </c>
      <c r="C2231" s="3">
        <v>41503</v>
      </c>
      <c r="D2231" s="5" t="str">
        <f>duplicity[[#This Row],[r_fighter_id]]&amp;"/"&amp;duplicity[[#This Row],[b_fighter_id]]&amp;duplicity[[#This Row],[date]]</f>
        <v>1252/140941503</v>
      </c>
      <c r="E2231">
        <f>COUNTIF(duplicity[duplicitní texty],duplicity[[#This Row],[duplicitní texty]])</f>
        <v>1</v>
      </c>
      <c r="N2231"/>
    </row>
    <row r="2232" spans="1:14">
      <c r="A2232">
        <v>350</v>
      </c>
      <c r="B2232">
        <v>2544</v>
      </c>
      <c r="C2232" s="3">
        <v>41503</v>
      </c>
      <c r="D2232" s="5" t="str">
        <f>duplicity[[#This Row],[r_fighter_id]]&amp;"/"&amp;duplicity[[#This Row],[b_fighter_id]]&amp;duplicity[[#This Row],[date]]</f>
        <v>350/254441503</v>
      </c>
      <c r="E2232">
        <f>COUNTIF(duplicity[duplicitní texty],duplicity[[#This Row],[duplicitní texty]])</f>
        <v>1</v>
      </c>
      <c r="N2232"/>
    </row>
    <row r="2233" spans="1:14">
      <c r="A2233">
        <v>2313</v>
      </c>
      <c r="B2233">
        <v>3375</v>
      </c>
      <c r="C2233" s="3">
        <v>41503</v>
      </c>
      <c r="D2233" s="5" t="str">
        <f>duplicity[[#This Row],[r_fighter_id]]&amp;"/"&amp;duplicity[[#This Row],[b_fighter_id]]&amp;duplicity[[#This Row],[date]]</f>
        <v>2313/337541503</v>
      </c>
      <c r="E2233">
        <f>COUNTIF(duplicity[duplicitní texty],duplicity[[#This Row],[duplicitní texty]])</f>
        <v>1</v>
      </c>
      <c r="N2233"/>
    </row>
    <row r="2234" spans="1:14">
      <c r="A2234">
        <v>1063</v>
      </c>
      <c r="B2234">
        <v>2111</v>
      </c>
      <c r="C2234" s="3">
        <v>41503</v>
      </c>
      <c r="D2234" s="5" t="str">
        <f>duplicity[[#This Row],[r_fighter_id]]&amp;"/"&amp;duplicity[[#This Row],[b_fighter_id]]&amp;duplicity[[#This Row],[date]]</f>
        <v>1063/211141503</v>
      </c>
      <c r="E2234">
        <f>COUNTIF(duplicity[duplicitní texty],duplicity[[#This Row],[duplicitní texty]])</f>
        <v>1</v>
      </c>
      <c r="N2234"/>
    </row>
    <row r="2235" spans="1:14">
      <c r="A2235">
        <v>1083</v>
      </c>
      <c r="B2235">
        <v>2073</v>
      </c>
      <c r="C2235" s="3">
        <v>41514</v>
      </c>
      <c r="D2235" s="5" t="str">
        <f>duplicity[[#This Row],[r_fighter_id]]&amp;"/"&amp;duplicity[[#This Row],[b_fighter_id]]&amp;duplicity[[#This Row],[date]]</f>
        <v>1083/207341514</v>
      </c>
      <c r="E2235">
        <f>COUNTIF(duplicity[duplicitní texty],duplicity[[#This Row],[duplicitní texty]])</f>
        <v>1</v>
      </c>
      <c r="N2235"/>
    </row>
    <row r="2236" spans="1:14">
      <c r="A2236">
        <v>3211</v>
      </c>
      <c r="B2236">
        <v>2030</v>
      </c>
      <c r="C2236" s="3">
        <v>41514</v>
      </c>
      <c r="D2236" s="5" t="str">
        <f>duplicity[[#This Row],[r_fighter_id]]&amp;"/"&amp;duplicity[[#This Row],[b_fighter_id]]&amp;duplicity[[#This Row],[date]]</f>
        <v>3211/203041514</v>
      </c>
      <c r="E2236">
        <f>COUNTIF(duplicity[duplicitní texty],duplicity[[#This Row],[duplicitní texty]])</f>
        <v>1</v>
      </c>
      <c r="N2236"/>
    </row>
    <row r="2237" spans="1:14">
      <c r="A2237">
        <v>682</v>
      </c>
      <c r="B2237">
        <v>66</v>
      </c>
      <c r="C2237" s="3">
        <v>41514</v>
      </c>
      <c r="D2237" s="5" t="str">
        <f>duplicity[[#This Row],[r_fighter_id]]&amp;"/"&amp;duplicity[[#This Row],[b_fighter_id]]&amp;duplicity[[#This Row],[date]]</f>
        <v>682/6641514</v>
      </c>
      <c r="E2237">
        <f>COUNTIF(duplicity[duplicitní texty],duplicity[[#This Row],[duplicitní texty]])</f>
        <v>1</v>
      </c>
      <c r="N2237"/>
    </row>
    <row r="2238" spans="1:14">
      <c r="A2238">
        <v>596</v>
      </c>
      <c r="B2238">
        <v>1588</v>
      </c>
      <c r="C2238" s="3">
        <v>41514</v>
      </c>
      <c r="D2238" s="5" t="str">
        <f>duplicity[[#This Row],[r_fighter_id]]&amp;"/"&amp;duplicity[[#This Row],[b_fighter_id]]&amp;duplicity[[#This Row],[date]]</f>
        <v>596/158841514</v>
      </c>
      <c r="E2238">
        <f>COUNTIF(duplicity[duplicitní texty],duplicity[[#This Row],[duplicitní texty]])</f>
        <v>1</v>
      </c>
      <c r="N2238"/>
    </row>
    <row r="2239" spans="1:14">
      <c r="A2239">
        <v>523</v>
      </c>
      <c r="B2239">
        <v>808</v>
      </c>
      <c r="C2239" s="3">
        <v>41514</v>
      </c>
      <c r="D2239" s="5" t="str">
        <f>duplicity[[#This Row],[r_fighter_id]]&amp;"/"&amp;duplicity[[#This Row],[b_fighter_id]]&amp;duplicity[[#This Row],[date]]</f>
        <v>523/80841514</v>
      </c>
      <c r="E2239">
        <f>COUNTIF(duplicity[duplicitní texty],duplicity[[#This Row],[duplicitní texty]])</f>
        <v>1</v>
      </c>
      <c r="N2239"/>
    </row>
    <row r="2240" spans="1:14">
      <c r="A2240">
        <v>872</v>
      </c>
      <c r="B2240">
        <v>1359</v>
      </c>
      <c r="C2240" s="3">
        <v>41514</v>
      </c>
      <c r="D2240" s="5" t="str">
        <f>duplicity[[#This Row],[r_fighter_id]]&amp;"/"&amp;duplicity[[#This Row],[b_fighter_id]]&amp;duplicity[[#This Row],[date]]</f>
        <v>872/135941514</v>
      </c>
      <c r="E2240">
        <f>COUNTIF(duplicity[duplicitní texty],duplicity[[#This Row],[duplicitní texty]])</f>
        <v>1</v>
      </c>
      <c r="N2240"/>
    </row>
    <row r="2241" spans="1:14">
      <c r="A2241">
        <v>2038</v>
      </c>
      <c r="B2241">
        <v>3471</v>
      </c>
      <c r="C2241" s="3">
        <v>41514</v>
      </c>
      <c r="D2241" s="5" t="str">
        <f>duplicity[[#This Row],[r_fighter_id]]&amp;"/"&amp;duplicity[[#This Row],[b_fighter_id]]&amp;duplicity[[#This Row],[date]]</f>
        <v>2038/347141514</v>
      </c>
      <c r="E2241">
        <f>COUNTIF(duplicity[duplicitní texty],duplicity[[#This Row],[duplicitní texty]])</f>
        <v>1</v>
      </c>
      <c r="N2241"/>
    </row>
    <row r="2242" spans="1:14">
      <c r="A2242">
        <v>2150</v>
      </c>
      <c r="B2242">
        <v>2500</v>
      </c>
      <c r="C2242" s="3">
        <v>41514</v>
      </c>
      <c r="D2242" s="5" t="str">
        <f>duplicity[[#This Row],[r_fighter_id]]&amp;"/"&amp;duplicity[[#This Row],[b_fighter_id]]&amp;duplicity[[#This Row],[date]]</f>
        <v>2150/250041514</v>
      </c>
      <c r="E2242">
        <f>COUNTIF(duplicity[duplicitní texty],duplicity[[#This Row],[duplicitní texty]])</f>
        <v>1</v>
      </c>
      <c r="N2242"/>
    </row>
    <row r="2243" spans="1:14">
      <c r="A2243">
        <v>110</v>
      </c>
      <c r="B2243">
        <v>2</v>
      </c>
      <c r="C2243" s="3">
        <v>41514</v>
      </c>
      <c r="D2243" s="5" t="str">
        <f>duplicity[[#This Row],[r_fighter_id]]&amp;"/"&amp;duplicity[[#This Row],[b_fighter_id]]&amp;duplicity[[#This Row],[date]]</f>
        <v>110/241514</v>
      </c>
      <c r="E2243">
        <f>COUNTIF(duplicity[duplicitní texty],duplicity[[#This Row],[duplicitní texty]])</f>
        <v>1</v>
      </c>
      <c r="N2243"/>
    </row>
    <row r="2244" spans="1:14">
      <c r="A2244">
        <v>1304</v>
      </c>
      <c r="B2244">
        <v>1351</v>
      </c>
      <c r="C2244" s="3">
        <v>41514</v>
      </c>
      <c r="D2244" s="5" t="str">
        <f>duplicity[[#This Row],[r_fighter_id]]&amp;"/"&amp;duplicity[[#This Row],[b_fighter_id]]&amp;duplicity[[#This Row],[date]]</f>
        <v>1304/135141514</v>
      </c>
      <c r="E2244">
        <f>COUNTIF(duplicity[duplicitní texty],duplicity[[#This Row],[duplicitní texty]])</f>
        <v>1</v>
      </c>
      <c r="N2244"/>
    </row>
    <row r="2245" spans="1:14">
      <c r="A2245">
        <v>862</v>
      </c>
      <c r="B2245">
        <v>3234</v>
      </c>
      <c r="C2245" s="3">
        <v>41514</v>
      </c>
      <c r="D2245" s="5" t="str">
        <f>duplicity[[#This Row],[r_fighter_id]]&amp;"/"&amp;duplicity[[#This Row],[b_fighter_id]]&amp;duplicity[[#This Row],[date]]</f>
        <v>862/323441514</v>
      </c>
      <c r="E2245">
        <f>COUNTIF(duplicity[duplicitní texty],duplicity[[#This Row],[duplicitní texty]])</f>
        <v>1</v>
      </c>
      <c r="N2245"/>
    </row>
    <row r="2246" spans="1:14">
      <c r="A2246">
        <v>1318</v>
      </c>
      <c r="B2246">
        <v>2520</v>
      </c>
      <c r="C2246" s="3">
        <v>41517</v>
      </c>
      <c r="D2246" s="5" t="str">
        <f>duplicity[[#This Row],[r_fighter_id]]&amp;"/"&amp;duplicity[[#This Row],[b_fighter_id]]&amp;duplicity[[#This Row],[date]]</f>
        <v>1318/252041517</v>
      </c>
      <c r="E2246">
        <f>COUNTIF(duplicity[duplicitní texty],duplicity[[#This Row],[duplicitní texty]])</f>
        <v>1</v>
      </c>
      <c r="N2246"/>
    </row>
    <row r="2247" spans="1:14">
      <c r="A2247">
        <v>1084</v>
      </c>
      <c r="B2247">
        <v>878</v>
      </c>
      <c r="C2247" s="3">
        <v>41517</v>
      </c>
      <c r="D2247" s="5" t="str">
        <f>duplicity[[#This Row],[r_fighter_id]]&amp;"/"&amp;duplicity[[#This Row],[b_fighter_id]]&amp;duplicity[[#This Row],[date]]</f>
        <v>1084/87841517</v>
      </c>
      <c r="E2247">
        <f>COUNTIF(duplicity[duplicitní texty],duplicity[[#This Row],[duplicitní texty]])</f>
        <v>1</v>
      </c>
      <c r="N2247"/>
    </row>
    <row r="2248" spans="1:14">
      <c r="A2248">
        <v>1674</v>
      </c>
      <c r="B2248">
        <v>2556</v>
      </c>
      <c r="C2248" s="3">
        <v>41517</v>
      </c>
      <c r="D2248" s="5" t="str">
        <f>duplicity[[#This Row],[r_fighter_id]]&amp;"/"&amp;duplicity[[#This Row],[b_fighter_id]]&amp;duplicity[[#This Row],[date]]</f>
        <v>1674/255641517</v>
      </c>
      <c r="E2248">
        <f>COUNTIF(duplicity[duplicitní texty],duplicity[[#This Row],[duplicitní texty]])</f>
        <v>1</v>
      </c>
      <c r="N2248"/>
    </row>
    <row r="2249" spans="1:14">
      <c r="A2249">
        <v>3346</v>
      </c>
      <c r="B2249">
        <v>3250</v>
      </c>
      <c r="C2249" s="3">
        <v>41517</v>
      </c>
      <c r="D2249" s="5" t="str">
        <f>duplicity[[#This Row],[r_fighter_id]]&amp;"/"&amp;duplicity[[#This Row],[b_fighter_id]]&amp;duplicity[[#This Row],[date]]</f>
        <v>3346/325041517</v>
      </c>
      <c r="E2249">
        <f>COUNTIF(duplicity[duplicitní texty],duplicity[[#This Row],[duplicitní texty]])</f>
        <v>1</v>
      </c>
      <c r="N2249"/>
    </row>
    <row r="2250" spans="1:14">
      <c r="A2250">
        <v>639</v>
      </c>
      <c r="B2250">
        <v>1431</v>
      </c>
      <c r="C2250" s="3">
        <v>41517</v>
      </c>
      <c r="D2250" s="5" t="str">
        <f>duplicity[[#This Row],[r_fighter_id]]&amp;"/"&amp;duplicity[[#This Row],[b_fighter_id]]&amp;duplicity[[#This Row],[date]]</f>
        <v>639/143141517</v>
      </c>
      <c r="E2250">
        <f>COUNTIF(duplicity[duplicitní texty],duplicity[[#This Row],[duplicitní texty]])</f>
        <v>1</v>
      </c>
      <c r="N2250"/>
    </row>
    <row r="2251" spans="1:14">
      <c r="A2251">
        <v>2081</v>
      </c>
      <c r="B2251">
        <v>1226</v>
      </c>
      <c r="C2251" s="3">
        <v>41517</v>
      </c>
      <c r="D2251" s="5" t="str">
        <f>duplicity[[#This Row],[r_fighter_id]]&amp;"/"&amp;duplicity[[#This Row],[b_fighter_id]]&amp;duplicity[[#This Row],[date]]</f>
        <v>2081/122641517</v>
      </c>
      <c r="E2251">
        <f>COUNTIF(duplicity[duplicitní texty],duplicity[[#This Row],[duplicitní texty]])</f>
        <v>1</v>
      </c>
      <c r="N2251"/>
    </row>
    <row r="2252" spans="1:14">
      <c r="A2252">
        <v>2129</v>
      </c>
      <c r="B2252">
        <v>209</v>
      </c>
      <c r="C2252" s="3">
        <v>41517</v>
      </c>
      <c r="D2252" s="5" t="str">
        <f>duplicity[[#This Row],[r_fighter_id]]&amp;"/"&amp;duplicity[[#This Row],[b_fighter_id]]&amp;duplicity[[#This Row],[date]]</f>
        <v>2129/20941517</v>
      </c>
      <c r="E2252">
        <f>COUNTIF(duplicity[duplicitní texty],duplicity[[#This Row],[duplicitní texty]])</f>
        <v>1</v>
      </c>
      <c r="N2252"/>
    </row>
    <row r="2253" spans="1:14">
      <c r="A2253">
        <v>2769</v>
      </c>
      <c r="B2253">
        <v>3364</v>
      </c>
      <c r="C2253" s="3">
        <v>41517</v>
      </c>
      <c r="D2253" s="5" t="str">
        <f>duplicity[[#This Row],[r_fighter_id]]&amp;"/"&amp;duplicity[[#This Row],[b_fighter_id]]&amp;duplicity[[#This Row],[date]]</f>
        <v>2769/336441517</v>
      </c>
      <c r="E2253">
        <f>COUNTIF(duplicity[duplicitní texty],duplicity[[#This Row],[duplicitní texty]])</f>
        <v>1</v>
      </c>
      <c r="N2253"/>
    </row>
    <row r="2254" spans="1:14">
      <c r="A2254">
        <v>1264</v>
      </c>
      <c r="B2254">
        <v>520</v>
      </c>
      <c r="C2254" s="3">
        <v>41517</v>
      </c>
      <c r="D2254" s="5" t="str">
        <f>duplicity[[#This Row],[r_fighter_id]]&amp;"/"&amp;duplicity[[#This Row],[b_fighter_id]]&amp;duplicity[[#This Row],[date]]</f>
        <v>1264/52041517</v>
      </c>
      <c r="E2254">
        <f>COUNTIF(duplicity[duplicitní texty],duplicity[[#This Row],[duplicitní texty]])</f>
        <v>1</v>
      </c>
      <c r="N2254"/>
    </row>
    <row r="2255" spans="1:14">
      <c r="A2255">
        <v>456</v>
      </c>
      <c r="B2255">
        <v>1592</v>
      </c>
      <c r="C2255" s="3">
        <v>41517</v>
      </c>
      <c r="D2255" s="5" t="str">
        <f>duplicity[[#This Row],[r_fighter_id]]&amp;"/"&amp;duplicity[[#This Row],[b_fighter_id]]&amp;duplicity[[#This Row],[date]]</f>
        <v>456/159241517</v>
      </c>
      <c r="E2255">
        <f>COUNTIF(duplicity[duplicitní texty],duplicity[[#This Row],[duplicitní texty]])</f>
        <v>1</v>
      </c>
      <c r="N2255"/>
    </row>
    <row r="2256" spans="1:14">
      <c r="A2256">
        <v>2432</v>
      </c>
      <c r="B2256">
        <v>1698</v>
      </c>
      <c r="C2256" s="3">
        <v>41517</v>
      </c>
      <c r="D2256" s="5" t="str">
        <f>duplicity[[#This Row],[r_fighter_id]]&amp;"/"&amp;duplicity[[#This Row],[b_fighter_id]]&amp;duplicity[[#This Row],[date]]</f>
        <v>2432/169841517</v>
      </c>
      <c r="E2256">
        <f>COUNTIF(duplicity[duplicitní texty],duplicity[[#This Row],[duplicitní texty]])</f>
        <v>1</v>
      </c>
      <c r="N2256"/>
    </row>
    <row r="2257" spans="1:14">
      <c r="A2257">
        <v>1697</v>
      </c>
      <c r="B2257">
        <v>1825</v>
      </c>
      <c r="C2257" s="3">
        <v>41517</v>
      </c>
      <c r="D2257" s="5" t="str">
        <f>duplicity[[#This Row],[r_fighter_id]]&amp;"/"&amp;duplicity[[#This Row],[b_fighter_id]]&amp;duplicity[[#This Row],[date]]</f>
        <v>1697/182541517</v>
      </c>
      <c r="E2257">
        <f>COUNTIF(duplicity[duplicitní texty],duplicity[[#This Row],[duplicitní texty]])</f>
        <v>1</v>
      </c>
      <c r="N2257"/>
    </row>
    <row r="2258" spans="1:14">
      <c r="A2258">
        <v>3224</v>
      </c>
      <c r="B2258">
        <v>181</v>
      </c>
      <c r="C2258" s="3">
        <v>41521</v>
      </c>
      <c r="D2258" s="5" t="str">
        <f>duplicity[[#This Row],[r_fighter_id]]&amp;"/"&amp;duplicity[[#This Row],[b_fighter_id]]&amp;duplicity[[#This Row],[date]]</f>
        <v>3224/18141521</v>
      </c>
      <c r="E2258">
        <f>COUNTIF(duplicity[duplicitní texty],duplicity[[#This Row],[duplicitní texty]])</f>
        <v>1</v>
      </c>
      <c r="N2258"/>
    </row>
    <row r="2259" spans="1:14">
      <c r="A2259">
        <v>247</v>
      </c>
      <c r="B2259">
        <v>996</v>
      </c>
      <c r="C2259" s="3">
        <v>41521</v>
      </c>
      <c r="D2259" s="5" t="str">
        <f>duplicity[[#This Row],[r_fighter_id]]&amp;"/"&amp;duplicity[[#This Row],[b_fighter_id]]&amp;duplicity[[#This Row],[date]]</f>
        <v>247/99641521</v>
      </c>
      <c r="E2259">
        <f>COUNTIF(duplicity[duplicitní texty],duplicity[[#This Row],[duplicitní texty]])</f>
        <v>1</v>
      </c>
      <c r="N2259"/>
    </row>
    <row r="2260" spans="1:14">
      <c r="A2260">
        <v>3391</v>
      </c>
      <c r="B2260">
        <v>179</v>
      </c>
      <c r="C2260" s="3">
        <v>41521</v>
      </c>
      <c r="D2260" s="5" t="str">
        <f>duplicity[[#This Row],[r_fighter_id]]&amp;"/"&amp;duplicity[[#This Row],[b_fighter_id]]&amp;duplicity[[#This Row],[date]]</f>
        <v>3391/17941521</v>
      </c>
      <c r="E2260">
        <f>COUNTIF(duplicity[duplicitní texty],duplicity[[#This Row],[duplicitní texty]])</f>
        <v>1</v>
      </c>
      <c r="N2260"/>
    </row>
    <row r="2261" spans="1:14">
      <c r="A2261">
        <v>3389</v>
      </c>
      <c r="B2261">
        <v>3085</v>
      </c>
      <c r="C2261" s="3">
        <v>41521</v>
      </c>
      <c r="D2261" s="5" t="str">
        <f>duplicity[[#This Row],[r_fighter_id]]&amp;"/"&amp;duplicity[[#This Row],[b_fighter_id]]&amp;duplicity[[#This Row],[date]]</f>
        <v>3389/308541521</v>
      </c>
      <c r="E2261">
        <f>COUNTIF(duplicity[duplicitní texty],duplicity[[#This Row],[duplicitní texty]])</f>
        <v>1</v>
      </c>
      <c r="N2261"/>
    </row>
    <row r="2262" spans="1:14">
      <c r="A2262">
        <v>2277</v>
      </c>
      <c r="B2262">
        <v>3286</v>
      </c>
      <c r="C2262" s="3">
        <v>41521</v>
      </c>
      <c r="D2262" s="5" t="str">
        <f>duplicity[[#This Row],[r_fighter_id]]&amp;"/"&amp;duplicity[[#This Row],[b_fighter_id]]&amp;duplicity[[#This Row],[date]]</f>
        <v>2277/328641521</v>
      </c>
      <c r="E2262">
        <f>COUNTIF(duplicity[duplicitní texty],duplicity[[#This Row],[duplicitní texty]])</f>
        <v>1</v>
      </c>
      <c r="N2262"/>
    </row>
    <row r="2263" spans="1:14">
      <c r="A2263">
        <v>2369</v>
      </c>
      <c r="B2263">
        <v>3078</v>
      </c>
      <c r="C2263" s="3">
        <v>41521</v>
      </c>
      <c r="D2263" s="5" t="str">
        <f>duplicity[[#This Row],[r_fighter_id]]&amp;"/"&amp;duplicity[[#This Row],[b_fighter_id]]&amp;duplicity[[#This Row],[date]]</f>
        <v>2369/307841521</v>
      </c>
      <c r="E2263">
        <f>COUNTIF(duplicity[duplicitní texty],duplicity[[#This Row],[duplicitní texty]])</f>
        <v>1</v>
      </c>
      <c r="N2263"/>
    </row>
    <row r="2264" spans="1:14">
      <c r="A2264">
        <v>1989</v>
      </c>
      <c r="B2264">
        <v>1340</v>
      </c>
      <c r="C2264" s="3">
        <v>41521</v>
      </c>
      <c r="D2264" s="5" t="str">
        <f>duplicity[[#This Row],[r_fighter_id]]&amp;"/"&amp;duplicity[[#This Row],[b_fighter_id]]&amp;duplicity[[#This Row],[date]]</f>
        <v>1989/134041521</v>
      </c>
      <c r="E2264">
        <f>COUNTIF(duplicity[duplicitní texty],duplicity[[#This Row],[duplicitní texty]])</f>
        <v>1</v>
      </c>
      <c r="N2264"/>
    </row>
    <row r="2265" spans="1:14">
      <c r="A2265">
        <v>3502</v>
      </c>
      <c r="B2265">
        <v>1560</v>
      </c>
      <c r="C2265" s="3">
        <v>41521</v>
      </c>
      <c r="D2265" s="5" t="str">
        <f>duplicity[[#This Row],[r_fighter_id]]&amp;"/"&amp;duplicity[[#This Row],[b_fighter_id]]&amp;duplicity[[#This Row],[date]]</f>
        <v>3502/156041521</v>
      </c>
      <c r="E2265">
        <f>COUNTIF(duplicity[duplicitní texty],duplicity[[#This Row],[duplicitní texty]])</f>
        <v>1</v>
      </c>
      <c r="N2265"/>
    </row>
    <row r="2266" spans="1:14">
      <c r="A2266">
        <v>128</v>
      </c>
      <c r="B2266">
        <v>3074</v>
      </c>
      <c r="C2266" s="3">
        <v>41521</v>
      </c>
      <c r="D2266" s="5" t="str">
        <f>duplicity[[#This Row],[r_fighter_id]]&amp;"/"&amp;duplicity[[#This Row],[b_fighter_id]]&amp;duplicity[[#This Row],[date]]</f>
        <v>128/307441521</v>
      </c>
      <c r="E2266">
        <f>COUNTIF(duplicity[duplicitní texty],duplicity[[#This Row],[duplicitní texty]])</f>
        <v>1</v>
      </c>
      <c r="N2266"/>
    </row>
    <row r="2267" spans="1:14">
      <c r="A2267">
        <v>3588</v>
      </c>
      <c r="B2267">
        <v>3003</v>
      </c>
      <c r="C2267" s="3">
        <v>41521</v>
      </c>
      <c r="D2267" s="5" t="str">
        <f>duplicity[[#This Row],[r_fighter_id]]&amp;"/"&amp;duplicity[[#This Row],[b_fighter_id]]&amp;duplicity[[#This Row],[date]]</f>
        <v>3588/300341521</v>
      </c>
      <c r="E2267">
        <f>COUNTIF(duplicity[duplicitní texty],duplicity[[#This Row],[duplicitní texty]])</f>
        <v>1</v>
      </c>
      <c r="N2267"/>
    </row>
    <row r="2268" spans="1:14">
      <c r="A2268">
        <v>3289</v>
      </c>
      <c r="B2268">
        <v>1253</v>
      </c>
      <c r="C2268" s="3">
        <v>41521</v>
      </c>
      <c r="D2268" s="5" t="str">
        <f>duplicity[[#This Row],[r_fighter_id]]&amp;"/"&amp;duplicity[[#This Row],[b_fighter_id]]&amp;duplicity[[#This Row],[date]]</f>
        <v>3289/125341521</v>
      </c>
      <c r="E2268">
        <f>COUNTIF(duplicity[duplicitní texty],duplicity[[#This Row],[duplicitní texty]])</f>
        <v>1</v>
      </c>
      <c r="N2268"/>
    </row>
    <row r="2269" spans="1:14">
      <c r="A2269">
        <v>1305</v>
      </c>
      <c r="B2269">
        <v>2342</v>
      </c>
      <c r="C2269" s="3">
        <v>41538</v>
      </c>
      <c r="D2269" s="5" t="str">
        <f>duplicity[[#This Row],[r_fighter_id]]&amp;"/"&amp;duplicity[[#This Row],[b_fighter_id]]&amp;duplicity[[#This Row],[date]]</f>
        <v>1305/234241538</v>
      </c>
      <c r="E2269">
        <f>COUNTIF(duplicity[duplicitní texty],duplicity[[#This Row],[duplicitní texty]])</f>
        <v>1</v>
      </c>
      <c r="N2269"/>
    </row>
    <row r="2270" spans="1:14">
      <c r="A2270">
        <v>744</v>
      </c>
      <c r="B2270">
        <v>435</v>
      </c>
      <c r="C2270" s="3">
        <v>41538</v>
      </c>
      <c r="D2270" s="5" t="str">
        <f>duplicity[[#This Row],[r_fighter_id]]&amp;"/"&amp;duplicity[[#This Row],[b_fighter_id]]&amp;duplicity[[#This Row],[date]]</f>
        <v>744/43541538</v>
      </c>
      <c r="E2270">
        <f>COUNTIF(duplicity[duplicitní texty],duplicity[[#This Row],[duplicitní texty]])</f>
        <v>1</v>
      </c>
      <c r="N2270"/>
    </row>
    <row r="2271" spans="1:14">
      <c r="A2271">
        <v>572</v>
      </c>
      <c r="B2271">
        <v>3248</v>
      </c>
      <c r="C2271" s="3">
        <v>41538</v>
      </c>
      <c r="D2271" s="5" t="str">
        <f>duplicity[[#This Row],[r_fighter_id]]&amp;"/"&amp;duplicity[[#This Row],[b_fighter_id]]&amp;duplicity[[#This Row],[date]]</f>
        <v>572/324841538</v>
      </c>
      <c r="E2271">
        <f>COUNTIF(duplicity[duplicitní texty],duplicity[[#This Row],[duplicitní texty]])</f>
        <v>1</v>
      </c>
      <c r="N2271"/>
    </row>
    <row r="2272" spans="1:14">
      <c r="A2272">
        <v>2668</v>
      </c>
      <c r="B2272">
        <v>1579</v>
      </c>
      <c r="C2272" s="3">
        <v>41538</v>
      </c>
      <c r="D2272" s="5" t="str">
        <f>duplicity[[#This Row],[r_fighter_id]]&amp;"/"&amp;duplicity[[#This Row],[b_fighter_id]]&amp;duplicity[[#This Row],[date]]</f>
        <v>2668/157941538</v>
      </c>
      <c r="E2272">
        <f>COUNTIF(duplicity[duplicitní texty],duplicity[[#This Row],[duplicitní texty]])</f>
        <v>1</v>
      </c>
      <c r="N2272"/>
    </row>
    <row r="2273" spans="1:14">
      <c r="A2273">
        <v>2529</v>
      </c>
      <c r="B2273">
        <v>482</v>
      </c>
      <c r="C2273" s="3">
        <v>41538</v>
      </c>
      <c r="D2273" s="5" t="str">
        <f>duplicity[[#This Row],[r_fighter_id]]&amp;"/"&amp;duplicity[[#This Row],[b_fighter_id]]&amp;duplicity[[#This Row],[date]]</f>
        <v>2529/48241538</v>
      </c>
      <c r="E2273">
        <f>COUNTIF(duplicity[duplicitní texty],duplicity[[#This Row],[duplicitní texty]])</f>
        <v>1</v>
      </c>
      <c r="N2273"/>
    </row>
    <row r="2274" spans="1:14">
      <c r="A2274">
        <v>1927</v>
      </c>
      <c r="B2274">
        <v>997</v>
      </c>
      <c r="C2274" s="3">
        <v>41538</v>
      </c>
      <c r="D2274" s="5" t="str">
        <f>duplicity[[#This Row],[r_fighter_id]]&amp;"/"&amp;duplicity[[#This Row],[b_fighter_id]]&amp;duplicity[[#This Row],[date]]</f>
        <v>1927/99741538</v>
      </c>
      <c r="E2274">
        <f>COUNTIF(duplicity[duplicitní texty],duplicity[[#This Row],[duplicitní texty]])</f>
        <v>1</v>
      </c>
      <c r="N2274"/>
    </row>
    <row r="2275" spans="1:14">
      <c r="A2275">
        <v>2892</v>
      </c>
      <c r="B2275">
        <v>2145</v>
      </c>
      <c r="C2275" s="3">
        <v>41538</v>
      </c>
      <c r="D2275" s="5" t="str">
        <f>duplicity[[#This Row],[r_fighter_id]]&amp;"/"&amp;duplicity[[#This Row],[b_fighter_id]]&amp;duplicity[[#This Row],[date]]</f>
        <v>2892/214541538</v>
      </c>
      <c r="E2275">
        <f>COUNTIF(duplicity[duplicitní texty],duplicity[[#This Row],[duplicitní texty]])</f>
        <v>1</v>
      </c>
      <c r="N2275"/>
    </row>
    <row r="2276" spans="1:14">
      <c r="A2276">
        <v>2571</v>
      </c>
      <c r="B2276">
        <v>2754</v>
      </c>
      <c r="C2276" s="3">
        <v>41538</v>
      </c>
      <c r="D2276" s="5" t="str">
        <f>duplicity[[#This Row],[r_fighter_id]]&amp;"/"&amp;duplicity[[#This Row],[b_fighter_id]]&amp;duplicity[[#This Row],[date]]</f>
        <v>2571/275441538</v>
      </c>
      <c r="E2276">
        <f>COUNTIF(duplicity[duplicitní texty],duplicity[[#This Row],[duplicitní texty]])</f>
        <v>1</v>
      </c>
      <c r="N2276"/>
    </row>
    <row r="2277" spans="1:14">
      <c r="A2277">
        <v>2086</v>
      </c>
      <c r="B2277">
        <v>2650</v>
      </c>
      <c r="C2277" s="3">
        <v>41538</v>
      </c>
      <c r="D2277" s="5" t="str">
        <f>duplicity[[#This Row],[r_fighter_id]]&amp;"/"&amp;duplicity[[#This Row],[b_fighter_id]]&amp;duplicity[[#This Row],[date]]</f>
        <v>2086/265041538</v>
      </c>
      <c r="E2277">
        <f>COUNTIF(duplicity[duplicitní texty],duplicity[[#This Row],[duplicitní texty]])</f>
        <v>1</v>
      </c>
      <c r="N2277"/>
    </row>
    <row r="2278" spans="1:14">
      <c r="A2278">
        <v>1220</v>
      </c>
      <c r="B2278">
        <v>2388</v>
      </c>
      <c r="C2278" s="3">
        <v>41538</v>
      </c>
      <c r="D2278" s="5" t="str">
        <f>duplicity[[#This Row],[r_fighter_id]]&amp;"/"&amp;duplicity[[#This Row],[b_fighter_id]]&amp;duplicity[[#This Row],[date]]</f>
        <v>1220/238841538</v>
      </c>
      <c r="E2278">
        <f>COUNTIF(duplicity[duplicitní texty],duplicity[[#This Row],[duplicitní texty]])</f>
        <v>1</v>
      </c>
      <c r="N2278"/>
    </row>
    <row r="2279" spans="1:14">
      <c r="A2279">
        <v>1047</v>
      </c>
      <c r="B2279">
        <v>1652</v>
      </c>
      <c r="C2279" s="3">
        <v>41538</v>
      </c>
      <c r="D2279" s="5" t="str">
        <f>duplicity[[#This Row],[r_fighter_id]]&amp;"/"&amp;duplicity[[#This Row],[b_fighter_id]]&amp;duplicity[[#This Row],[date]]</f>
        <v>1047/165241538</v>
      </c>
      <c r="E2279">
        <f>COUNTIF(duplicity[duplicitní texty],duplicity[[#This Row],[duplicitní texty]])</f>
        <v>1</v>
      </c>
      <c r="N2279"/>
    </row>
    <row r="2280" spans="1:14">
      <c r="A2280">
        <v>155</v>
      </c>
      <c r="B2280">
        <v>778</v>
      </c>
      <c r="C2280" s="3">
        <v>41556</v>
      </c>
      <c r="D2280" s="5" t="str">
        <f>duplicity[[#This Row],[r_fighter_id]]&amp;"/"&amp;duplicity[[#This Row],[b_fighter_id]]&amp;duplicity[[#This Row],[date]]</f>
        <v>155/77841556</v>
      </c>
      <c r="E2280">
        <f>COUNTIF(duplicity[duplicitní texty],duplicity[[#This Row],[duplicitní texty]])</f>
        <v>1</v>
      </c>
      <c r="N2280"/>
    </row>
    <row r="2281" spans="1:14">
      <c r="A2281">
        <v>2990</v>
      </c>
      <c r="B2281">
        <v>1648</v>
      </c>
      <c r="C2281" s="3">
        <v>41556</v>
      </c>
      <c r="D2281" s="5" t="str">
        <f>duplicity[[#This Row],[r_fighter_id]]&amp;"/"&amp;duplicity[[#This Row],[b_fighter_id]]&amp;duplicity[[#This Row],[date]]</f>
        <v>2990/164841556</v>
      </c>
      <c r="E2281">
        <f>COUNTIF(duplicity[duplicitní texty],duplicity[[#This Row],[duplicitní texty]])</f>
        <v>1</v>
      </c>
      <c r="N2281"/>
    </row>
    <row r="2282" spans="1:14">
      <c r="A2282">
        <v>2434</v>
      </c>
      <c r="B2282">
        <v>2539</v>
      </c>
      <c r="C2282" s="3">
        <v>41556</v>
      </c>
      <c r="D2282" s="5" t="str">
        <f>duplicity[[#This Row],[r_fighter_id]]&amp;"/"&amp;duplicity[[#This Row],[b_fighter_id]]&amp;duplicity[[#This Row],[date]]</f>
        <v>2434/253941556</v>
      </c>
      <c r="E2282">
        <f>COUNTIF(duplicity[duplicitní texty],duplicity[[#This Row],[duplicitní texty]])</f>
        <v>1</v>
      </c>
      <c r="N2282"/>
    </row>
    <row r="2283" spans="1:14">
      <c r="A2283">
        <v>2977</v>
      </c>
      <c r="B2283">
        <v>1261</v>
      </c>
      <c r="C2283" s="3">
        <v>41556</v>
      </c>
      <c r="D2283" s="5" t="str">
        <f>duplicity[[#This Row],[r_fighter_id]]&amp;"/"&amp;duplicity[[#This Row],[b_fighter_id]]&amp;duplicity[[#This Row],[date]]</f>
        <v>2977/126141556</v>
      </c>
      <c r="E2283">
        <f>COUNTIF(duplicity[duplicitní texty],duplicity[[#This Row],[duplicitní texty]])</f>
        <v>1</v>
      </c>
      <c r="N2283"/>
    </row>
    <row r="2284" spans="1:14">
      <c r="A2284">
        <v>1928</v>
      </c>
      <c r="B2284">
        <v>2957</v>
      </c>
      <c r="C2284" s="3">
        <v>41556</v>
      </c>
      <c r="D2284" s="5" t="str">
        <f>duplicity[[#This Row],[r_fighter_id]]&amp;"/"&amp;duplicity[[#This Row],[b_fighter_id]]&amp;duplicity[[#This Row],[date]]</f>
        <v>1928/295741556</v>
      </c>
      <c r="E2284">
        <f>COUNTIF(duplicity[duplicitní texty],duplicity[[#This Row],[duplicitní texty]])</f>
        <v>1</v>
      </c>
      <c r="N2284"/>
    </row>
    <row r="2285" spans="1:14">
      <c r="A2285">
        <v>2460</v>
      </c>
      <c r="B2285">
        <v>3468</v>
      </c>
      <c r="C2285" s="3">
        <v>41556</v>
      </c>
      <c r="D2285" s="5" t="str">
        <f>duplicity[[#This Row],[r_fighter_id]]&amp;"/"&amp;duplicity[[#This Row],[b_fighter_id]]&amp;duplicity[[#This Row],[date]]</f>
        <v>2460/346841556</v>
      </c>
      <c r="E2285">
        <f>COUNTIF(duplicity[duplicitní texty],duplicity[[#This Row],[duplicitní texty]])</f>
        <v>1</v>
      </c>
      <c r="N2285"/>
    </row>
    <row r="2286" spans="1:14">
      <c r="A2286">
        <v>2858</v>
      </c>
      <c r="B2286">
        <v>476</v>
      </c>
      <c r="C2286" s="3">
        <v>41556</v>
      </c>
      <c r="D2286" s="5" t="str">
        <f>duplicity[[#This Row],[r_fighter_id]]&amp;"/"&amp;duplicity[[#This Row],[b_fighter_id]]&amp;duplicity[[#This Row],[date]]</f>
        <v>2858/47641556</v>
      </c>
      <c r="E2286">
        <f>COUNTIF(duplicity[duplicitní texty],duplicity[[#This Row],[duplicitní texty]])</f>
        <v>1</v>
      </c>
      <c r="N2286"/>
    </row>
    <row r="2287" spans="1:14">
      <c r="A2287">
        <v>1934</v>
      </c>
      <c r="B2287">
        <v>244</v>
      </c>
      <c r="C2287" s="3">
        <v>41556</v>
      </c>
      <c r="D2287" s="5" t="str">
        <f>duplicity[[#This Row],[r_fighter_id]]&amp;"/"&amp;duplicity[[#This Row],[b_fighter_id]]&amp;duplicity[[#This Row],[date]]</f>
        <v>1934/24441556</v>
      </c>
      <c r="E2287">
        <f>COUNTIF(duplicity[duplicitní texty],duplicity[[#This Row],[duplicitní texty]])</f>
        <v>1</v>
      </c>
      <c r="N2287"/>
    </row>
    <row r="2288" spans="1:14">
      <c r="A2288">
        <v>434</v>
      </c>
      <c r="B2288">
        <v>2138</v>
      </c>
      <c r="C2288" s="3">
        <v>41556</v>
      </c>
      <c r="D2288" s="5" t="str">
        <f>duplicity[[#This Row],[r_fighter_id]]&amp;"/"&amp;duplicity[[#This Row],[b_fighter_id]]&amp;duplicity[[#This Row],[date]]</f>
        <v>434/213841556</v>
      </c>
      <c r="E2288">
        <f>COUNTIF(duplicity[duplicitní texty],duplicity[[#This Row],[duplicitní texty]])</f>
        <v>1</v>
      </c>
      <c r="N2288"/>
    </row>
    <row r="2289" spans="1:14">
      <c r="A2289">
        <v>43</v>
      </c>
      <c r="B2289">
        <v>127</v>
      </c>
      <c r="C2289" s="3">
        <v>41556</v>
      </c>
      <c r="D2289" s="5" t="str">
        <f>duplicity[[#This Row],[r_fighter_id]]&amp;"/"&amp;duplicity[[#This Row],[b_fighter_id]]&amp;duplicity[[#This Row],[date]]</f>
        <v>43/12741556</v>
      </c>
      <c r="E2289">
        <f>COUNTIF(duplicity[duplicitní texty],duplicity[[#This Row],[duplicitní texty]])</f>
        <v>1</v>
      </c>
      <c r="N2289"/>
    </row>
    <row r="2290" spans="1:14">
      <c r="A2290">
        <v>948</v>
      </c>
      <c r="B2290">
        <v>2685</v>
      </c>
      <c r="C2290" s="3">
        <v>41566</v>
      </c>
      <c r="D2290" s="5" t="str">
        <f>duplicity[[#This Row],[r_fighter_id]]&amp;"/"&amp;duplicity[[#This Row],[b_fighter_id]]&amp;duplicity[[#This Row],[date]]</f>
        <v>948/268541566</v>
      </c>
      <c r="E2290">
        <f>COUNTIF(duplicity[duplicitní texty],duplicity[[#This Row],[duplicitní texty]])</f>
        <v>1</v>
      </c>
      <c r="N2290"/>
    </row>
    <row r="2291" spans="1:14">
      <c r="A2291">
        <v>618</v>
      </c>
      <c r="B2291">
        <v>2294</v>
      </c>
      <c r="C2291" s="3">
        <v>41566</v>
      </c>
      <c r="D2291" s="5" t="str">
        <f>duplicity[[#This Row],[r_fighter_id]]&amp;"/"&amp;duplicity[[#This Row],[b_fighter_id]]&amp;duplicity[[#This Row],[date]]</f>
        <v>618/229441566</v>
      </c>
      <c r="E2291">
        <f>COUNTIF(duplicity[duplicitní texty],duplicity[[#This Row],[duplicitní texty]])</f>
        <v>1</v>
      </c>
      <c r="N2291"/>
    </row>
    <row r="2292" spans="1:14">
      <c r="A2292">
        <v>793</v>
      </c>
      <c r="B2292">
        <v>2165</v>
      </c>
      <c r="C2292" s="3">
        <v>41566</v>
      </c>
      <c r="D2292" s="5" t="str">
        <f>duplicity[[#This Row],[r_fighter_id]]&amp;"/"&amp;duplicity[[#This Row],[b_fighter_id]]&amp;duplicity[[#This Row],[date]]</f>
        <v>793/216541566</v>
      </c>
      <c r="E2292">
        <f>COUNTIF(duplicity[duplicitní texty],duplicity[[#This Row],[duplicitní texty]])</f>
        <v>1</v>
      </c>
      <c r="N2292"/>
    </row>
    <row r="2293" spans="1:14">
      <c r="A2293">
        <v>3359</v>
      </c>
      <c r="B2293">
        <v>807</v>
      </c>
      <c r="C2293" s="3">
        <v>41566</v>
      </c>
      <c r="D2293" s="5" t="str">
        <f>duplicity[[#This Row],[r_fighter_id]]&amp;"/"&amp;duplicity[[#This Row],[b_fighter_id]]&amp;duplicity[[#This Row],[date]]</f>
        <v>3359/80741566</v>
      </c>
      <c r="E2293">
        <f>COUNTIF(duplicity[duplicitní texty],duplicity[[#This Row],[duplicitní texty]])</f>
        <v>1</v>
      </c>
      <c r="N2293"/>
    </row>
    <row r="2294" spans="1:14">
      <c r="A2294">
        <v>1140</v>
      </c>
      <c r="B2294">
        <v>1559</v>
      </c>
      <c r="C2294" s="3">
        <v>41566</v>
      </c>
      <c r="D2294" s="5" t="str">
        <f>duplicity[[#This Row],[r_fighter_id]]&amp;"/"&amp;duplicity[[#This Row],[b_fighter_id]]&amp;duplicity[[#This Row],[date]]</f>
        <v>1140/155941566</v>
      </c>
      <c r="E2294">
        <f>COUNTIF(duplicity[duplicitní texty],duplicity[[#This Row],[duplicitní texty]])</f>
        <v>1</v>
      </c>
      <c r="N2294"/>
    </row>
    <row r="2295" spans="1:14">
      <c r="A2295">
        <v>1746</v>
      </c>
      <c r="B2295">
        <v>964</v>
      </c>
      <c r="C2295" s="3">
        <v>41566</v>
      </c>
      <c r="D2295" s="5" t="str">
        <f>duplicity[[#This Row],[r_fighter_id]]&amp;"/"&amp;duplicity[[#This Row],[b_fighter_id]]&amp;duplicity[[#This Row],[date]]</f>
        <v>1746/96441566</v>
      </c>
      <c r="E2295">
        <f>COUNTIF(duplicity[duplicitní texty],duplicity[[#This Row],[duplicitní texty]])</f>
        <v>1</v>
      </c>
      <c r="N2295"/>
    </row>
    <row r="2296" spans="1:14">
      <c r="A2296">
        <v>306</v>
      </c>
      <c r="B2296">
        <v>797</v>
      </c>
      <c r="C2296" s="3">
        <v>41566</v>
      </c>
      <c r="D2296" s="5" t="str">
        <f>duplicity[[#This Row],[r_fighter_id]]&amp;"/"&amp;duplicity[[#This Row],[b_fighter_id]]&amp;duplicity[[#This Row],[date]]</f>
        <v>306/79741566</v>
      </c>
      <c r="E2296">
        <f>COUNTIF(duplicity[duplicitní texty],duplicity[[#This Row],[duplicitní texty]])</f>
        <v>1</v>
      </c>
      <c r="N2296"/>
    </row>
    <row r="2297" spans="1:14">
      <c r="A2297">
        <v>2425</v>
      </c>
      <c r="B2297">
        <v>1396</v>
      </c>
      <c r="C2297" s="3">
        <v>41566</v>
      </c>
      <c r="D2297" s="5" t="str">
        <f>duplicity[[#This Row],[r_fighter_id]]&amp;"/"&amp;duplicity[[#This Row],[b_fighter_id]]&amp;duplicity[[#This Row],[date]]</f>
        <v>2425/139641566</v>
      </c>
      <c r="E2297">
        <f>COUNTIF(duplicity[duplicitní texty],duplicity[[#This Row],[duplicitní texty]])</f>
        <v>1</v>
      </c>
      <c r="N2297"/>
    </row>
    <row r="2298" spans="1:14">
      <c r="A2298">
        <v>3067</v>
      </c>
      <c r="B2298">
        <v>2332</v>
      </c>
      <c r="C2298" s="3">
        <v>41566</v>
      </c>
      <c r="D2298" s="5" t="str">
        <f>duplicity[[#This Row],[r_fighter_id]]&amp;"/"&amp;duplicity[[#This Row],[b_fighter_id]]&amp;duplicity[[#This Row],[date]]</f>
        <v>3067/233241566</v>
      </c>
      <c r="E2298">
        <f>COUNTIF(duplicity[duplicitní texty],duplicity[[#This Row],[duplicitní texty]])</f>
        <v>1</v>
      </c>
      <c r="N2298"/>
    </row>
    <row r="2299" spans="1:14">
      <c r="A2299">
        <v>2076</v>
      </c>
      <c r="B2299">
        <v>2829</v>
      </c>
      <c r="C2299" s="3">
        <v>41566</v>
      </c>
      <c r="D2299" s="5" t="str">
        <f>duplicity[[#This Row],[r_fighter_id]]&amp;"/"&amp;duplicity[[#This Row],[b_fighter_id]]&amp;duplicity[[#This Row],[date]]</f>
        <v>2076/282941566</v>
      </c>
      <c r="E2299">
        <f>COUNTIF(duplicity[duplicitní texty],duplicity[[#This Row],[duplicitní texty]])</f>
        <v>1</v>
      </c>
      <c r="N2299"/>
    </row>
    <row r="2300" spans="1:14">
      <c r="A2300">
        <v>1958</v>
      </c>
      <c r="B2300">
        <v>1850</v>
      </c>
      <c r="C2300" s="3">
        <v>41566</v>
      </c>
      <c r="D2300" s="5" t="str">
        <f>duplicity[[#This Row],[r_fighter_id]]&amp;"/"&amp;duplicity[[#This Row],[b_fighter_id]]&amp;duplicity[[#This Row],[date]]</f>
        <v>1958/185041566</v>
      </c>
      <c r="E2300">
        <f>COUNTIF(duplicity[duplicitní texty],duplicity[[#This Row],[duplicitní texty]])</f>
        <v>1</v>
      </c>
      <c r="N2300"/>
    </row>
    <row r="2301" spans="1:14">
      <c r="A2301">
        <v>3405</v>
      </c>
      <c r="B2301">
        <v>89</v>
      </c>
      <c r="C2301" s="3">
        <v>41566</v>
      </c>
      <c r="D2301" s="5" t="str">
        <f>duplicity[[#This Row],[r_fighter_id]]&amp;"/"&amp;duplicity[[#This Row],[b_fighter_id]]&amp;duplicity[[#This Row],[date]]</f>
        <v>3405/8941566</v>
      </c>
      <c r="E2301">
        <f>COUNTIF(duplicity[duplicitní texty],duplicity[[#This Row],[duplicitní texty]])</f>
        <v>1</v>
      </c>
      <c r="N2301"/>
    </row>
    <row r="2302" spans="1:14">
      <c r="A2302">
        <v>1431</v>
      </c>
      <c r="B2302">
        <v>1253</v>
      </c>
      <c r="C2302" s="3">
        <v>41573</v>
      </c>
      <c r="D2302" s="5" t="str">
        <f>duplicity[[#This Row],[r_fighter_id]]&amp;"/"&amp;duplicity[[#This Row],[b_fighter_id]]&amp;duplicity[[#This Row],[date]]</f>
        <v>1431/125341573</v>
      </c>
      <c r="E2302">
        <f>COUNTIF(duplicity[duplicitní texty],duplicity[[#This Row],[duplicitní texty]])</f>
        <v>1</v>
      </c>
      <c r="N2302"/>
    </row>
    <row r="2303" spans="1:14">
      <c r="A2303">
        <v>1898</v>
      </c>
      <c r="B2303">
        <v>2226</v>
      </c>
      <c r="C2303" s="3">
        <v>41573</v>
      </c>
      <c r="D2303" s="5" t="str">
        <f>duplicity[[#This Row],[r_fighter_id]]&amp;"/"&amp;duplicity[[#This Row],[b_fighter_id]]&amp;duplicity[[#This Row],[date]]</f>
        <v>1898/222641573</v>
      </c>
      <c r="E2303">
        <f>COUNTIF(duplicity[duplicitní texty],duplicity[[#This Row],[duplicitní texty]])</f>
        <v>1</v>
      </c>
      <c r="N2303"/>
    </row>
    <row r="2304" spans="1:14">
      <c r="A2304">
        <v>1348</v>
      </c>
      <c r="B2304">
        <v>3466</v>
      </c>
      <c r="C2304" s="3">
        <v>41573</v>
      </c>
      <c r="D2304" s="5" t="str">
        <f>duplicity[[#This Row],[r_fighter_id]]&amp;"/"&amp;duplicity[[#This Row],[b_fighter_id]]&amp;duplicity[[#This Row],[date]]</f>
        <v>1348/346641573</v>
      </c>
      <c r="E2304">
        <f>COUNTIF(duplicity[duplicitní texty],duplicity[[#This Row],[duplicitní texty]])</f>
        <v>1</v>
      </c>
      <c r="N2304"/>
    </row>
    <row r="2305" spans="1:14">
      <c r="A2305">
        <v>2367</v>
      </c>
      <c r="B2305">
        <v>2111</v>
      </c>
      <c r="C2305" s="3">
        <v>41573</v>
      </c>
      <c r="D2305" s="5" t="str">
        <f>duplicity[[#This Row],[r_fighter_id]]&amp;"/"&amp;duplicity[[#This Row],[b_fighter_id]]&amp;duplicity[[#This Row],[date]]</f>
        <v>2367/211141573</v>
      </c>
      <c r="E2305">
        <f>COUNTIF(duplicity[duplicitní texty],duplicity[[#This Row],[duplicitní texty]])</f>
        <v>1</v>
      </c>
      <c r="N2305"/>
    </row>
    <row r="2306" spans="1:14">
      <c r="A2306">
        <v>1276</v>
      </c>
      <c r="B2306">
        <v>1834</v>
      </c>
      <c r="C2306" s="3">
        <v>41573</v>
      </c>
      <c r="D2306" s="5" t="str">
        <f>duplicity[[#This Row],[r_fighter_id]]&amp;"/"&amp;duplicity[[#This Row],[b_fighter_id]]&amp;duplicity[[#This Row],[date]]</f>
        <v>1276/183441573</v>
      </c>
      <c r="E2306">
        <f>COUNTIF(duplicity[duplicitní texty],duplicity[[#This Row],[duplicitní texty]])</f>
        <v>1</v>
      </c>
      <c r="N2306"/>
    </row>
    <row r="2307" spans="1:14">
      <c r="A2307">
        <v>2449</v>
      </c>
      <c r="B2307">
        <v>3291</v>
      </c>
      <c r="C2307" s="3">
        <v>41573</v>
      </c>
      <c r="D2307" s="5" t="str">
        <f>duplicity[[#This Row],[r_fighter_id]]&amp;"/"&amp;duplicity[[#This Row],[b_fighter_id]]&amp;duplicity[[#This Row],[date]]</f>
        <v>2449/329141573</v>
      </c>
      <c r="E2307">
        <f>COUNTIF(duplicity[duplicitní texty],duplicity[[#This Row],[duplicitní texty]])</f>
        <v>1</v>
      </c>
      <c r="N2307"/>
    </row>
    <row r="2308" spans="1:14">
      <c r="A2308">
        <v>205</v>
      </c>
      <c r="B2308">
        <v>644</v>
      </c>
      <c r="C2308" s="3">
        <v>41573</v>
      </c>
      <c r="D2308" s="5" t="str">
        <f>duplicity[[#This Row],[r_fighter_id]]&amp;"/"&amp;duplicity[[#This Row],[b_fighter_id]]&amp;duplicity[[#This Row],[date]]</f>
        <v>205/64441573</v>
      </c>
      <c r="E2308">
        <f>COUNTIF(duplicity[duplicitní texty],duplicity[[#This Row],[duplicitní texty]])</f>
        <v>1</v>
      </c>
      <c r="N2308"/>
    </row>
    <row r="2309" spans="1:14">
      <c r="A2309">
        <v>2942</v>
      </c>
      <c r="B2309">
        <v>108</v>
      </c>
      <c r="C2309" s="3">
        <v>41573</v>
      </c>
      <c r="D2309" s="5" t="str">
        <f>duplicity[[#This Row],[r_fighter_id]]&amp;"/"&amp;duplicity[[#This Row],[b_fighter_id]]&amp;duplicity[[#This Row],[date]]</f>
        <v>2942/10841573</v>
      </c>
      <c r="E2309">
        <f>COUNTIF(duplicity[duplicitní texty],duplicity[[#This Row],[duplicitní texty]])</f>
        <v>1</v>
      </c>
      <c r="N2309"/>
    </row>
    <row r="2310" spans="1:14">
      <c r="A2310">
        <v>2806</v>
      </c>
      <c r="B2310">
        <v>2243</v>
      </c>
      <c r="C2310" s="3">
        <v>41573</v>
      </c>
      <c r="D2310" s="5" t="str">
        <f>duplicity[[#This Row],[r_fighter_id]]&amp;"/"&amp;duplicity[[#This Row],[b_fighter_id]]&amp;duplicity[[#This Row],[date]]</f>
        <v>2806/224341573</v>
      </c>
      <c r="E2310">
        <f>COUNTIF(duplicity[duplicitní texty],duplicity[[#This Row],[duplicitní texty]])</f>
        <v>1</v>
      </c>
      <c r="N2310"/>
    </row>
    <row r="2311" spans="1:14">
      <c r="A2311">
        <v>1950</v>
      </c>
      <c r="B2311">
        <v>1524</v>
      </c>
      <c r="C2311" s="3">
        <v>41573</v>
      </c>
      <c r="D2311" s="5" t="str">
        <f>duplicity[[#This Row],[r_fighter_id]]&amp;"/"&amp;duplicity[[#This Row],[b_fighter_id]]&amp;duplicity[[#This Row],[date]]</f>
        <v>1950/152441573</v>
      </c>
      <c r="E2311">
        <f>COUNTIF(duplicity[duplicitní texty],duplicity[[#This Row],[duplicitní texty]])</f>
        <v>1</v>
      </c>
      <c r="N2311"/>
    </row>
    <row r="2312" spans="1:14">
      <c r="A2312">
        <v>2915</v>
      </c>
      <c r="B2312">
        <v>1705</v>
      </c>
      <c r="C2312" s="3">
        <v>41573</v>
      </c>
      <c r="D2312" s="5" t="str">
        <f>duplicity[[#This Row],[r_fighter_id]]&amp;"/"&amp;duplicity[[#This Row],[b_fighter_id]]&amp;duplicity[[#This Row],[date]]</f>
        <v>2915/170541573</v>
      </c>
      <c r="E2312">
        <f>COUNTIF(duplicity[duplicitní texty],duplicity[[#This Row],[duplicitní texty]])</f>
        <v>1</v>
      </c>
      <c r="N2312"/>
    </row>
    <row r="2313" spans="1:14">
      <c r="A2313">
        <v>389</v>
      </c>
      <c r="B2313">
        <v>1408</v>
      </c>
      <c r="C2313" s="3">
        <v>41584</v>
      </c>
      <c r="D2313" s="5" t="str">
        <f>duplicity[[#This Row],[r_fighter_id]]&amp;"/"&amp;duplicity[[#This Row],[b_fighter_id]]&amp;duplicity[[#This Row],[date]]</f>
        <v>389/140841584</v>
      </c>
      <c r="E2313">
        <f>COUNTIF(duplicity[duplicitní texty],duplicity[[#This Row],[duplicitní texty]])</f>
        <v>1</v>
      </c>
      <c r="N2313"/>
    </row>
    <row r="2314" spans="1:14">
      <c r="A2314">
        <v>2337</v>
      </c>
      <c r="B2314">
        <v>732</v>
      </c>
      <c r="C2314" s="3">
        <v>41584</v>
      </c>
      <c r="D2314" s="5" t="str">
        <f>duplicity[[#This Row],[r_fighter_id]]&amp;"/"&amp;duplicity[[#This Row],[b_fighter_id]]&amp;duplicity[[#This Row],[date]]</f>
        <v>2337/73241584</v>
      </c>
      <c r="E2314">
        <f>COUNTIF(duplicity[duplicitní texty],duplicity[[#This Row],[duplicitní texty]])</f>
        <v>1</v>
      </c>
      <c r="N2314"/>
    </row>
    <row r="2315" spans="1:14">
      <c r="A2315">
        <v>3035</v>
      </c>
      <c r="B2315">
        <v>540</v>
      </c>
      <c r="C2315" s="3">
        <v>41584</v>
      </c>
      <c r="D2315" s="5" t="str">
        <f>duplicity[[#This Row],[r_fighter_id]]&amp;"/"&amp;duplicity[[#This Row],[b_fighter_id]]&amp;duplicity[[#This Row],[date]]</f>
        <v>3035/54041584</v>
      </c>
      <c r="E2315">
        <f>COUNTIF(duplicity[duplicitní texty],duplicity[[#This Row],[duplicitní texty]])</f>
        <v>1</v>
      </c>
      <c r="N2315"/>
    </row>
    <row r="2316" spans="1:14">
      <c r="A2316">
        <v>483</v>
      </c>
      <c r="B2316">
        <v>712</v>
      </c>
      <c r="C2316" s="3">
        <v>41584</v>
      </c>
      <c r="D2316" s="5" t="str">
        <f>duplicity[[#This Row],[r_fighter_id]]&amp;"/"&amp;duplicity[[#This Row],[b_fighter_id]]&amp;duplicity[[#This Row],[date]]</f>
        <v>483/71241584</v>
      </c>
      <c r="E2316">
        <f>COUNTIF(duplicity[duplicitní texty],duplicity[[#This Row],[duplicitní texty]])</f>
        <v>1</v>
      </c>
      <c r="N2316"/>
    </row>
    <row r="2317" spans="1:14">
      <c r="A2317">
        <v>1202</v>
      </c>
      <c r="B2317">
        <v>1695</v>
      </c>
      <c r="C2317" s="3">
        <v>41584</v>
      </c>
      <c r="D2317" s="5" t="str">
        <f>duplicity[[#This Row],[r_fighter_id]]&amp;"/"&amp;duplicity[[#This Row],[b_fighter_id]]&amp;duplicity[[#This Row],[date]]</f>
        <v>1202/169541584</v>
      </c>
      <c r="E2317">
        <f>COUNTIF(duplicity[duplicitní texty],duplicity[[#This Row],[duplicitní texty]])</f>
        <v>1</v>
      </c>
      <c r="N2317"/>
    </row>
    <row r="2318" spans="1:14">
      <c r="A2318">
        <v>263</v>
      </c>
      <c r="B2318">
        <v>2973</v>
      </c>
      <c r="C2318" s="3">
        <v>41584</v>
      </c>
      <c r="D2318" s="5" t="str">
        <f>duplicity[[#This Row],[r_fighter_id]]&amp;"/"&amp;duplicity[[#This Row],[b_fighter_id]]&amp;duplicity[[#This Row],[date]]</f>
        <v>263/297341584</v>
      </c>
      <c r="E2318">
        <f>COUNTIF(duplicity[duplicitní texty],duplicity[[#This Row],[duplicitní texty]])</f>
        <v>1</v>
      </c>
      <c r="N2318"/>
    </row>
    <row r="2319" spans="1:14">
      <c r="A2319">
        <v>1954</v>
      </c>
      <c r="B2319">
        <v>2750</v>
      </c>
      <c r="C2319" s="3">
        <v>41584</v>
      </c>
      <c r="D2319" s="5" t="str">
        <f>duplicity[[#This Row],[r_fighter_id]]&amp;"/"&amp;duplicity[[#This Row],[b_fighter_id]]&amp;duplicity[[#This Row],[date]]</f>
        <v>1954/275041584</v>
      </c>
      <c r="E2319">
        <f>COUNTIF(duplicity[duplicitní texty],duplicity[[#This Row],[duplicitní texty]])</f>
        <v>1</v>
      </c>
      <c r="N2319"/>
    </row>
    <row r="2320" spans="1:14">
      <c r="A2320">
        <v>447</v>
      </c>
      <c r="B2320">
        <v>1761</v>
      </c>
      <c r="C2320" s="3">
        <v>41584</v>
      </c>
      <c r="D2320" s="5" t="str">
        <f>duplicity[[#This Row],[r_fighter_id]]&amp;"/"&amp;duplicity[[#This Row],[b_fighter_id]]&amp;duplicity[[#This Row],[date]]</f>
        <v>447/176141584</v>
      </c>
      <c r="E2320">
        <f>COUNTIF(duplicity[duplicitní texty],duplicity[[#This Row],[duplicitní texty]])</f>
        <v>1</v>
      </c>
      <c r="N2320"/>
    </row>
    <row r="2321" spans="1:14">
      <c r="A2321">
        <v>1995</v>
      </c>
      <c r="B2321">
        <v>1632</v>
      </c>
      <c r="C2321" s="3">
        <v>41584</v>
      </c>
      <c r="D2321" s="5" t="str">
        <f>duplicity[[#This Row],[r_fighter_id]]&amp;"/"&amp;duplicity[[#This Row],[b_fighter_id]]&amp;duplicity[[#This Row],[date]]</f>
        <v>1995/163241584</v>
      </c>
      <c r="E2321">
        <f>COUNTIF(duplicity[duplicitní texty],duplicity[[#This Row],[duplicitní texty]])</f>
        <v>1</v>
      </c>
      <c r="N2321"/>
    </row>
    <row r="2322" spans="1:14">
      <c r="A2322">
        <v>2756</v>
      </c>
      <c r="B2322">
        <v>2694</v>
      </c>
      <c r="C2322" s="3">
        <v>41584</v>
      </c>
      <c r="D2322" s="5" t="str">
        <f>duplicity[[#This Row],[r_fighter_id]]&amp;"/"&amp;duplicity[[#This Row],[b_fighter_id]]&amp;duplicity[[#This Row],[date]]</f>
        <v>2756/269441584</v>
      </c>
      <c r="E2322">
        <f>COUNTIF(duplicity[duplicitní texty],duplicity[[#This Row],[duplicitní texty]])</f>
        <v>1</v>
      </c>
      <c r="N2322"/>
    </row>
    <row r="2323" spans="1:14">
      <c r="A2323">
        <v>1626</v>
      </c>
      <c r="B2323">
        <v>2277</v>
      </c>
      <c r="C2323" s="3">
        <v>41584</v>
      </c>
      <c r="D2323" s="5" t="str">
        <f>duplicity[[#This Row],[r_fighter_id]]&amp;"/"&amp;duplicity[[#This Row],[b_fighter_id]]&amp;duplicity[[#This Row],[date]]</f>
        <v>1626/227741584</v>
      </c>
      <c r="E2323">
        <f>COUNTIF(duplicity[duplicitní texty],duplicity[[#This Row],[duplicitní texty]])</f>
        <v>1</v>
      </c>
      <c r="N2323"/>
    </row>
    <row r="2324" spans="1:14">
      <c r="A2324">
        <v>1914</v>
      </c>
      <c r="B2324">
        <v>180</v>
      </c>
      <c r="C2324" s="3">
        <v>41584</v>
      </c>
      <c r="D2324" s="5" t="str">
        <f>duplicity[[#This Row],[r_fighter_id]]&amp;"/"&amp;duplicity[[#This Row],[b_fighter_id]]&amp;duplicity[[#This Row],[date]]</f>
        <v>1914/18041584</v>
      </c>
      <c r="E2324">
        <f>COUNTIF(duplicity[duplicitní texty],duplicity[[#This Row],[duplicitní texty]])</f>
        <v>1</v>
      </c>
      <c r="N2324"/>
    </row>
    <row r="2325" spans="1:14">
      <c r="A2325">
        <v>952</v>
      </c>
      <c r="B2325">
        <v>2871</v>
      </c>
      <c r="C2325" s="3">
        <v>41587</v>
      </c>
      <c r="D2325" s="5" t="str">
        <f>duplicity[[#This Row],[r_fighter_id]]&amp;"/"&amp;duplicity[[#This Row],[b_fighter_id]]&amp;duplicity[[#This Row],[date]]</f>
        <v>952/287141587</v>
      </c>
      <c r="E2325">
        <f>COUNTIF(duplicity[duplicitní texty],duplicity[[#This Row],[duplicitní texty]])</f>
        <v>1</v>
      </c>
      <c r="N2325"/>
    </row>
    <row r="2326" spans="1:14">
      <c r="A2326">
        <v>1951</v>
      </c>
      <c r="B2326">
        <v>2401</v>
      </c>
      <c r="C2326" s="3">
        <v>41587</v>
      </c>
      <c r="D2326" s="5" t="str">
        <f>duplicity[[#This Row],[r_fighter_id]]&amp;"/"&amp;duplicity[[#This Row],[b_fighter_id]]&amp;duplicity[[#This Row],[date]]</f>
        <v>1951/240141587</v>
      </c>
      <c r="E2326">
        <f>COUNTIF(duplicity[duplicitní texty],duplicity[[#This Row],[duplicitní texty]])</f>
        <v>1</v>
      </c>
      <c r="N2326"/>
    </row>
    <row r="2327" spans="1:14">
      <c r="A2327">
        <v>2506</v>
      </c>
      <c r="B2327">
        <v>28</v>
      </c>
      <c r="C2327" s="3">
        <v>41587</v>
      </c>
      <c r="D2327" s="5" t="str">
        <f>duplicity[[#This Row],[r_fighter_id]]&amp;"/"&amp;duplicity[[#This Row],[b_fighter_id]]&amp;duplicity[[#This Row],[date]]</f>
        <v>2506/2841587</v>
      </c>
      <c r="E2327">
        <f>COUNTIF(duplicity[duplicitní texty],duplicity[[#This Row],[duplicitní texty]])</f>
        <v>1</v>
      </c>
      <c r="N2327"/>
    </row>
    <row r="2328" spans="1:14">
      <c r="A2328">
        <v>1499</v>
      </c>
      <c r="B2328">
        <v>3120</v>
      </c>
      <c r="C2328" s="3">
        <v>41587</v>
      </c>
      <c r="D2328" s="5" t="str">
        <f>duplicity[[#This Row],[r_fighter_id]]&amp;"/"&amp;duplicity[[#This Row],[b_fighter_id]]&amp;duplicity[[#This Row],[date]]</f>
        <v>1499/312041587</v>
      </c>
      <c r="E2328">
        <f>COUNTIF(duplicity[duplicitní texty],duplicity[[#This Row],[duplicitní texty]])</f>
        <v>1</v>
      </c>
      <c r="N2328"/>
    </row>
    <row r="2329" spans="1:14">
      <c r="A2329">
        <v>2491</v>
      </c>
      <c r="B2329">
        <v>2972</v>
      </c>
      <c r="C2329" s="3">
        <v>41587</v>
      </c>
      <c r="D2329" s="5" t="str">
        <f>duplicity[[#This Row],[r_fighter_id]]&amp;"/"&amp;duplicity[[#This Row],[b_fighter_id]]&amp;duplicity[[#This Row],[date]]</f>
        <v>2491/297241587</v>
      </c>
      <c r="E2329">
        <f>COUNTIF(duplicity[duplicitní texty],duplicity[[#This Row],[duplicitní texty]])</f>
        <v>1</v>
      </c>
      <c r="N2329"/>
    </row>
    <row r="2330" spans="1:14">
      <c r="A2330">
        <v>3209</v>
      </c>
      <c r="B2330">
        <v>2809</v>
      </c>
      <c r="C2330" s="3">
        <v>41587</v>
      </c>
      <c r="D2330" s="5" t="str">
        <f>duplicity[[#This Row],[r_fighter_id]]&amp;"/"&amp;duplicity[[#This Row],[b_fighter_id]]&amp;duplicity[[#This Row],[date]]</f>
        <v>3209/280941587</v>
      </c>
      <c r="E2330">
        <f>COUNTIF(duplicity[duplicitní texty],duplicity[[#This Row],[duplicitní texty]])</f>
        <v>1</v>
      </c>
      <c r="N2330"/>
    </row>
    <row r="2331" spans="1:14">
      <c r="A2331">
        <v>2558</v>
      </c>
      <c r="B2331">
        <v>1724</v>
      </c>
      <c r="C2331" s="3">
        <v>41587</v>
      </c>
      <c r="D2331" s="5" t="str">
        <f>duplicity[[#This Row],[r_fighter_id]]&amp;"/"&amp;duplicity[[#This Row],[b_fighter_id]]&amp;duplicity[[#This Row],[date]]</f>
        <v>2558/172441587</v>
      </c>
      <c r="E2331">
        <f>COUNTIF(duplicity[duplicitní texty],duplicity[[#This Row],[duplicitní texty]])</f>
        <v>1</v>
      </c>
      <c r="N2331"/>
    </row>
    <row r="2332" spans="1:14">
      <c r="A2332">
        <v>243</v>
      </c>
      <c r="B2332">
        <v>1320</v>
      </c>
      <c r="C2332" s="3">
        <v>41587</v>
      </c>
      <c r="D2332" s="5" t="str">
        <f>duplicity[[#This Row],[r_fighter_id]]&amp;"/"&amp;duplicity[[#This Row],[b_fighter_id]]&amp;duplicity[[#This Row],[date]]</f>
        <v>243/132041587</v>
      </c>
      <c r="E2332">
        <f>COUNTIF(duplicity[duplicitní texty],duplicity[[#This Row],[duplicitní texty]])</f>
        <v>1</v>
      </c>
      <c r="N2332"/>
    </row>
    <row r="2333" spans="1:14">
      <c r="A2333">
        <v>1988</v>
      </c>
      <c r="B2333">
        <v>675</v>
      </c>
      <c r="C2333" s="3">
        <v>41587</v>
      </c>
      <c r="D2333" s="5" t="str">
        <f>duplicity[[#This Row],[r_fighter_id]]&amp;"/"&amp;duplicity[[#This Row],[b_fighter_id]]&amp;duplicity[[#This Row],[date]]</f>
        <v>1988/67541587</v>
      </c>
      <c r="E2333">
        <f>COUNTIF(duplicity[duplicitní texty],duplicity[[#This Row],[duplicitní texty]])</f>
        <v>1</v>
      </c>
      <c r="N2333"/>
    </row>
    <row r="2334" spans="1:14">
      <c r="A2334">
        <v>3241</v>
      </c>
      <c r="B2334">
        <v>3234</v>
      </c>
      <c r="C2334" s="3">
        <v>41587</v>
      </c>
      <c r="D2334" s="5" t="str">
        <f>duplicity[[#This Row],[r_fighter_id]]&amp;"/"&amp;duplicity[[#This Row],[b_fighter_id]]&amp;duplicity[[#This Row],[date]]</f>
        <v>3241/323441587</v>
      </c>
      <c r="E2334">
        <f>COUNTIF(duplicity[duplicitní texty],duplicity[[#This Row],[duplicitní texty]])</f>
        <v>1</v>
      </c>
      <c r="N2334"/>
    </row>
    <row r="2335" spans="1:14">
      <c r="A2335">
        <v>516</v>
      </c>
      <c r="B2335">
        <v>2555</v>
      </c>
      <c r="C2335" s="3">
        <v>41587</v>
      </c>
      <c r="D2335" s="5" t="str">
        <f>duplicity[[#This Row],[r_fighter_id]]&amp;"/"&amp;duplicity[[#This Row],[b_fighter_id]]&amp;duplicity[[#This Row],[date]]</f>
        <v>516/255541587</v>
      </c>
      <c r="E2335">
        <f>COUNTIF(duplicity[duplicitní texty],duplicity[[#This Row],[duplicitní texty]])</f>
        <v>1</v>
      </c>
      <c r="N2335"/>
    </row>
    <row r="2336" spans="1:14">
      <c r="A2336">
        <v>455</v>
      </c>
      <c r="B2336">
        <v>2524</v>
      </c>
      <c r="C2336" s="3">
        <v>41594</v>
      </c>
      <c r="D2336" s="5" t="str">
        <f>duplicity[[#This Row],[r_fighter_id]]&amp;"/"&amp;duplicity[[#This Row],[b_fighter_id]]&amp;duplicity[[#This Row],[date]]</f>
        <v>455/252441594</v>
      </c>
      <c r="E2336">
        <f>COUNTIF(duplicity[duplicitní texty],duplicity[[#This Row],[duplicitní texty]])</f>
        <v>1</v>
      </c>
      <c r="N2336"/>
    </row>
    <row r="2337" spans="1:14">
      <c r="A2337">
        <v>878</v>
      </c>
      <c r="B2337">
        <v>179</v>
      </c>
      <c r="C2337" s="3">
        <v>41594</v>
      </c>
      <c r="D2337" s="5" t="str">
        <f>duplicity[[#This Row],[r_fighter_id]]&amp;"/"&amp;duplicity[[#This Row],[b_fighter_id]]&amp;duplicity[[#This Row],[date]]</f>
        <v>878/17941594</v>
      </c>
      <c r="E2337">
        <f>COUNTIF(duplicity[duplicitní texty],duplicity[[#This Row],[duplicitní texty]])</f>
        <v>1</v>
      </c>
      <c r="N2337"/>
    </row>
    <row r="2338" spans="1:14">
      <c r="A2338">
        <v>523</v>
      </c>
      <c r="B2338">
        <v>839</v>
      </c>
      <c r="C2338" s="3">
        <v>41594</v>
      </c>
      <c r="D2338" s="5" t="str">
        <f>duplicity[[#This Row],[r_fighter_id]]&amp;"/"&amp;duplicity[[#This Row],[b_fighter_id]]&amp;duplicity[[#This Row],[date]]</f>
        <v>523/83941594</v>
      </c>
      <c r="E2338">
        <f>COUNTIF(duplicity[duplicitní texty],duplicity[[#This Row],[duplicitní texty]])</f>
        <v>1</v>
      </c>
      <c r="N2338"/>
    </row>
    <row r="2339" spans="1:14">
      <c r="A2339">
        <v>2500</v>
      </c>
      <c r="B2339">
        <v>961</v>
      </c>
      <c r="C2339" s="3">
        <v>41594</v>
      </c>
      <c r="D2339" s="5" t="str">
        <f>duplicity[[#This Row],[r_fighter_id]]&amp;"/"&amp;duplicity[[#This Row],[b_fighter_id]]&amp;duplicity[[#This Row],[date]]</f>
        <v>2500/96141594</v>
      </c>
      <c r="E2339">
        <f>COUNTIF(duplicity[duplicitní texty],duplicity[[#This Row],[duplicitní texty]])</f>
        <v>1</v>
      </c>
      <c r="N2339"/>
    </row>
    <row r="2340" spans="1:14">
      <c r="A2340">
        <v>851</v>
      </c>
      <c r="B2340">
        <v>3138</v>
      </c>
      <c r="C2340" s="3">
        <v>41594</v>
      </c>
      <c r="D2340" s="5" t="str">
        <f>duplicity[[#This Row],[r_fighter_id]]&amp;"/"&amp;duplicity[[#This Row],[b_fighter_id]]&amp;duplicity[[#This Row],[date]]</f>
        <v>851/313841594</v>
      </c>
      <c r="E2340">
        <f>COUNTIF(duplicity[duplicitní texty],duplicity[[#This Row],[duplicitní texty]])</f>
        <v>1</v>
      </c>
      <c r="N2340"/>
    </row>
    <row r="2341" spans="1:14">
      <c r="A2341">
        <v>3097</v>
      </c>
      <c r="B2341">
        <v>1319</v>
      </c>
      <c r="C2341" s="3">
        <v>41594</v>
      </c>
      <c r="D2341" s="5" t="str">
        <f>duplicity[[#This Row],[r_fighter_id]]&amp;"/"&amp;duplicity[[#This Row],[b_fighter_id]]&amp;duplicity[[#This Row],[date]]</f>
        <v>3097/131941594</v>
      </c>
      <c r="E2341">
        <f>COUNTIF(duplicity[duplicitní texty],duplicity[[#This Row],[duplicitní texty]])</f>
        <v>1</v>
      </c>
      <c r="N2341"/>
    </row>
    <row r="2342" spans="1:14">
      <c r="A2342">
        <v>1690</v>
      </c>
      <c r="B2342">
        <v>3509</v>
      </c>
      <c r="C2342" s="3">
        <v>41594</v>
      </c>
      <c r="D2342" s="5" t="str">
        <f>duplicity[[#This Row],[r_fighter_id]]&amp;"/"&amp;duplicity[[#This Row],[b_fighter_id]]&amp;duplicity[[#This Row],[date]]</f>
        <v>1690/350941594</v>
      </c>
      <c r="E2342">
        <f>COUNTIF(duplicity[duplicitní texty],duplicity[[#This Row],[duplicitní texty]])</f>
        <v>1</v>
      </c>
      <c r="N2342"/>
    </row>
    <row r="2343" spans="1:14">
      <c r="A2343">
        <v>1892</v>
      </c>
      <c r="B2343">
        <v>1760</v>
      </c>
      <c r="C2343" s="3">
        <v>41594</v>
      </c>
      <c r="D2343" s="5" t="str">
        <f>duplicity[[#This Row],[r_fighter_id]]&amp;"/"&amp;duplicity[[#This Row],[b_fighter_id]]&amp;duplicity[[#This Row],[date]]</f>
        <v>1892/176041594</v>
      </c>
      <c r="E2343">
        <f>COUNTIF(duplicity[duplicitní texty],duplicity[[#This Row],[duplicitní texty]])</f>
        <v>1</v>
      </c>
      <c r="N2343"/>
    </row>
    <row r="2344" spans="1:14">
      <c r="A2344">
        <v>799</v>
      </c>
      <c r="B2344">
        <v>3384</v>
      </c>
      <c r="C2344" s="3">
        <v>41594</v>
      </c>
      <c r="D2344" s="5" t="str">
        <f>duplicity[[#This Row],[r_fighter_id]]&amp;"/"&amp;duplicity[[#This Row],[b_fighter_id]]&amp;duplicity[[#This Row],[date]]</f>
        <v>799/338441594</v>
      </c>
      <c r="E2344">
        <f>COUNTIF(duplicity[duplicitní texty],duplicity[[#This Row],[duplicitní texty]])</f>
        <v>1</v>
      </c>
      <c r="N2344"/>
    </row>
    <row r="2345" spans="1:14">
      <c r="A2345">
        <v>916</v>
      </c>
      <c r="B2345">
        <v>3056</v>
      </c>
      <c r="C2345" s="3">
        <v>41594</v>
      </c>
      <c r="D2345" s="5" t="str">
        <f>duplicity[[#This Row],[r_fighter_id]]&amp;"/"&amp;duplicity[[#This Row],[b_fighter_id]]&amp;duplicity[[#This Row],[date]]</f>
        <v>916/305641594</v>
      </c>
      <c r="E2345">
        <f>COUNTIF(duplicity[duplicitní texty],duplicity[[#This Row],[duplicitní texty]])</f>
        <v>1</v>
      </c>
      <c r="N2345"/>
    </row>
    <row r="2346" spans="1:14">
      <c r="A2346">
        <v>1327</v>
      </c>
      <c r="B2346">
        <v>1790</v>
      </c>
      <c r="C2346" s="3">
        <v>41594</v>
      </c>
      <c r="D2346" s="5" t="str">
        <f>duplicity[[#This Row],[r_fighter_id]]&amp;"/"&amp;duplicity[[#This Row],[b_fighter_id]]&amp;duplicity[[#This Row],[date]]</f>
        <v>1327/179041594</v>
      </c>
      <c r="E2346">
        <f>COUNTIF(duplicity[duplicitní texty],duplicity[[#This Row],[duplicitní texty]])</f>
        <v>1</v>
      </c>
      <c r="N2346"/>
    </row>
    <row r="2347" spans="1:14">
      <c r="A2347">
        <v>1351</v>
      </c>
      <c r="B2347">
        <v>1740</v>
      </c>
      <c r="C2347" s="3">
        <v>41594</v>
      </c>
      <c r="D2347" s="5" t="str">
        <f>duplicity[[#This Row],[r_fighter_id]]&amp;"/"&amp;duplicity[[#This Row],[b_fighter_id]]&amp;duplicity[[#This Row],[date]]</f>
        <v>1351/174041594</v>
      </c>
      <c r="E2347">
        <f>COUNTIF(duplicity[duplicitní texty],duplicity[[#This Row],[duplicitní texty]])</f>
        <v>1</v>
      </c>
      <c r="N2347"/>
    </row>
    <row r="2348" spans="1:14">
      <c r="A2348">
        <v>2153</v>
      </c>
      <c r="B2348">
        <v>2489</v>
      </c>
      <c r="C2348" s="3">
        <v>41608</v>
      </c>
      <c r="D2348" s="5" t="str">
        <f>duplicity[[#This Row],[r_fighter_id]]&amp;"/"&amp;duplicity[[#This Row],[b_fighter_id]]&amp;duplicity[[#This Row],[date]]</f>
        <v>2153/248941608</v>
      </c>
      <c r="E2348">
        <f>COUNTIF(duplicity[duplicitní texty],duplicity[[#This Row],[duplicitní texty]])</f>
        <v>1</v>
      </c>
      <c r="N2348"/>
    </row>
    <row r="2349" spans="1:14">
      <c r="A2349">
        <v>3525</v>
      </c>
      <c r="B2349">
        <v>2311</v>
      </c>
      <c r="C2349" s="3">
        <v>41608</v>
      </c>
      <c r="D2349" s="5" t="str">
        <f>duplicity[[#This Row],[r_fighter_id]]&amp;"/"&amp;duplicity[[#This Row],[b_fighter_id]]&amp;duplicity[[#This Row],[date]]</f>
        <v>3525/231141608</v>
      </c>
      <c r="E2349">
        <f>COUNTIF(duplicity[duplicitní texty],duplicity[[#This Row],[duplicitní texty]])</f>
        <v>1</v>
      </c>
      <c r="N2349"/>
    </row>
    <row r="2350" spans="1:14">
      <c r="A2350">
        <v>3085</v>
      </c>
      <c r="B2350">
        <v>789</v>
      </c>
      <c r="C2350" s="3">
        <v>41608</v>
      </c>
      <c r="D2350" s="5" t="str">
        <f>duplicity[[#This Row],[r_fighter_id]]&amp;"/"&amp;duplicity[[#This Row],[b_fighter_id]]&amp;duplicity[[#This Row],[date]]</f>
        <v>3085/78941608</v>
      </c>
      <c r="E2350">
        <f>COUNTIF(duplicity[duplicitní texty],duplicity[[#This Row],[duplicitní texty]])</f>
        <v>1</v>
      </c>
      <c r="N2350"/>
    </row>
    <row r="2351" spans="1:14">
      <c r="A2351">
        <v>2824</v>
      </c>
      <c r="B2351">
        <v>257</v>
      </c>
      <c r="C2351" s="3">
        <v>41608</v>
      </c>
      <c r="D2351" s="5" t="str">
        <f>duplicity[[#This Row],[r_fighter_id]]&amp;"/"&amp;duplicity[[#This Row],[b_fighter_id]]&amp;duplicity[[#This Row],[date]]</f>
        <v>2824/25741608</v>
      </c>
      <c r="E2351">
        <f>COUNTIF(duplicity[duplicitní texty],duplicity[[#This Row],[duplicitní texty]])</f>
        <v>1</v>
      </c>
      <c r="N2351"/>
    </row>
    <row r="2352" spans="1:14">
      <c r="A2352">
        <v>2016</v>
      </c>
      <c r="B2352">
        <v>770</v>
      </c>
      <c r="C2352" s="3">
        <v>41608</v>
      </c>
      <c r="D2352" s="5" t="str">
        <f>duplicity[[#This Row],[r_fighter_id]]&amp;"/"&amp;duplicity[[#This Row],[b_fighter_id]]&amp;duplicity[[#This Row],[date]]</f>
        <v>2016/77041608</v>
      </c>
      <c r="E2352">
        <f>COUNTIF(duplicity[duplicitní texty],duplicity[[#This Row],[duplicitní texty]])</f>
        <v>1</v>
      </c>
      <c r="N2352"/>
    </row>
    <row r="2353" spans="1:14">
      <c r="A2353">
        <v>2763</v>
      </c>
      <c r="B2353">
        <v>1282</v>
      </c>
      <c r="C2353" s="3">
        <v>41608</v>
      </c>
      <c r="D2353" s="5" t="str">
        <f>duplicity[[#This Row],[r_fighter_id]]&amp;"/"&amp;duplicity[[#This Row],[b_fighter_id]]&amp;duplicity[[#This Row],[date]]</f>
        <v>2763/128241608</v>
      </c>
      <c r="E2353">
        <f>COUNTIF(duplicity[duplicitní texty],duplicity[[#This Row],[duplicitní texty]])</f>
        <v>1</v>
      </c>
      <c r="N2353"/>
    </row>
    <row r="2354" spans="1:14">
      <c r="A2354">
        <v>615</v>
      </c>
      <c r="B2354">
        <v>292</v>
      </c>
      <c r="C2354" s="3">
        <v>41608</v>
      </c>
      <c r="D2354" s="5" t="str">
        <f>duplicity[[#This Row],[r_fighter_id]]&amp;"/"&amp;duplicity[[#This Row],[b_fighter_id]]&amp;duplicity[[#This Row],[date]]</f>
        <v>615/29241608</v>
      </c>
      <c r="E2354">
        <f>COUNTIF(duplicity[duplicitní texty],duplicity[[#This Row],[duplicitní texty]])</f>
        <v>1</v>
      </c>
      <c r="N2354"/>
    </row>
    <row r="2355" spans="1:14">
      <c r="A2355">
        <v>826</v>
      </c>
      <c r="B2355">
        <v>2199</v>
      </c>
      <c r="C2355" s="3">
        <v>41608</v>
      </c>
      <c r="D2355" s="5" t="str">
        <f>duplicity[[#This Row],[r_fighter_id]]&amp;"/"&amp;duplicity[[#This Row],[b_fighter_id]]&amp;duplicity[[#This Row],[date]]</f>
        <v>826/219941608</v>
      </c>
      <c r="E2355">
        <f>COUNTIF(duplicity[duplicitní texty],duplicity[[#This Row],[duplicitní texty]])</f>
        <v>1</v>
      </c>
      <c r="N2355"/>
    </row>
    <row r="2356" spans="1:14">
      <c r="A2356">
        <v>3327</v>
      </c>
      <c r="B2356">
        <v>2913</v>
      </c>
      <c r="C2356" s="3">
        <v>41614</v>
      </c>
      <c r="D2356" s="5" t="str">
        <f>duplicity[[#This Row],[r_fighter_id]]&amp;"/"&amp;duplicity[[#This Row],[b_fighter_id]]&amp;duplicity[[#This Row],[date]]</f>
        <v>3327/291341614</v>
      </c>
      <c r="E2356">
        <f>COUNTIF(duplicity[duplicitní texty],duplicity[[#This Row],[duplicitní texty]])</f>
        <v>1</v>
      </c>
      <c r="N2356"/>
    </row>
    <row r="2357" spans="1:14">
      <c r="A2357">
        <v>110</v>
      </c>
      <c r="B2357">
        <v>1344</v>
      </c>
      <c r="C2357" s="3">
        <v>41614</v>
      </c>
      <c r="D2357" s="5" t="str">
        <f>duplicity[[#This Row],[r_fighter_id]]&amp;"/"&amp;duplicity[[#This Row],[b_fighter_id]]&amp;duplicity[[#This Row],[date]]</f>
        <v>110/134441614</v>
      </c>
      <c r="E2357">
        <f>COUNTIF(duplicity[duplicitní texty],duplicity[[#This Row],[duplicitní texty]])</f>
        <v>1</v>
      </c>
      <c r="N2357"/>
    </row>
    <row r="2358" spans="1:14">
      <c r="A2358">
        <v>3411</v>
      </c>
      <c r="B2358">
        <v>1073</v>
      </c>
      <c r="C2358" s="3">
        <v>41614</v>
      </c>
      <c r="D2358" s="5" t="str">
        <f>duplicity[[#This Row],[r_fighter_id]]&amp;"/"&amp;duplicity[[#This Row],[b_fighter_id]]&amp;duplicity[[#This Row],[date]]</f>
        <v>3411/107341614</v>
      </c>
      <c r="E2358">
        <f>COUNTIF(duplicity[duplicitní texty],duplicity[[#This Row],[duplicitní texty]])</f>
        <v>1</v>
      </c>
      <c r="N2358"/>
    </row>
    <row r="2359" spans="1:14">
      <c r="A2359">
        <v>2150</v>
      </c>
      <c r="B2359">
        <v>2527</v>
      </c>
      <c r="C2359" s="3">
        <v>41614</v>
      </c>
      <c r="D2359" s="5" t="str">
        <f>duplicity[[#This Row],[r_fighter_id]]&amp;"/"&amp;duplicity[[#This Row],[b_fighter_id]]&amp;duplicity[[#This Row],[date]]</f>
        <v>2150/252741614</v>
      </c>
      <c r="E2359">
        <f>COUNTIF(duplicity[duplicitní texty],duplicity[[#This Row],[duplicitní texty]])</f>
        <v>1</v>
      </c>
      <c r="N2359"/>
    </row>
    <row r="2360" spans="1:14">
      <c r="A2360">
        <v>181</v>
      </c>
      <c r="B2360">
        <v>2507</v>
      </c>
      <c r="C2360" s="3">
        <v>41614</v>
      </c>
      <c r="D2360" s="5" t="str">
        <f>duplicity[[#This Row],[r_fighter_id]]&amp;"/"&amp;duplicity[[#This Row],[b_fighter_id]]&amp;duplicity[[#This Row],[date]]</f>
        <v>181/250741614</v>
      </c>
      <c r="E2360">
        <f>COUNTIF(duplicity[duplicitní texty],duplicity[[#This Row],[duplicitní texty]])</f>
        <v>1</v>
      </c>
      <c r="N2360"/>
    </row>
    <row r="2361" spans="1:14">
      <c r="A2361">
        <v>2783</v>
      </c>
      <c r="B2361">
        <v>3219</v>
      </c>
      <c r="C2361" s="3">
        <v>41614</v>
      </c>
      <c r="D2361" s="5" t="str">
        <f>duplicity[[#This Row],[r_fighter_id]]&amp;"/"&amp;duplicity[[#This Row],[b_fighter_id]]&amp;duplicity[[#This Row],[date]]</f>
        <v>2783/321941614</v>
      </c>
      <c r="E2361">
        <f>COUNTIF(duplicity[duplicitní texty],duplicity[[#This Row],[duplicitní texty]])</f>
        <v>1</v>
      </c>
      <c r="N2361"/>
    </row>
    <row r="2362" spans="1:14">
      <c r="A2362">
        <v>2863</v>
      </c>
      <c r="B2362">
        <v>1565</v>
      </c>
      <c r="C2362" s="3">
        <v>41614</v>
      </c>
      <c r="D2362" s="5" t="str">
        <f>duplicity[[#This Row],[r_fighter_id]]&amp;"/"&amp;duplicity[[#This Row],[b_fighter_id]]&amp;duplicity[[#This Row],[date]]</f>
        <v>2863/156541614</v>
      </c>
      <c r="E2362">
        <f>COUNTIF(duplicity[duplicitní texty],duplicity[[#This Row],[duplicitní texty]])</f>
        <v>1</v>
      </c>
      <c r="N2362"/>
    </row>
    <row r="2363" spans="1:14">
      <c r="A2363">
        <v>2683</v>
      </c>
      <c r="B2363">
        <v>1910</v>
      </c>
      <c r="C2363" s="3">
        <v>41614</v>
      </c>
      <c r="D2363" s="5" t="str">
        <f>duplicity[[#This Row],[r_fighter_id]]&amp;"/"&amp;duplicity[[#This Row],[b_fighter_id]]&amp;duplicity[[#This Row],[date]]</f>
        <v>2683/191041614</v>
      </c>
      <c r="E2363">
        <f>COUNTIF(duplicity[duplicitní texty],duplicity[[#This Row],[duplicitní texty]])</f>
        <v>1</v>
      </c>
      <c r="N2363"/>
    </row>
    <row r="2364" spans="1:14">
      <c r="A2364">
        <v>1614</v>
      </c>
      <c r="B2364">
        <v>622</v>
      </c>
      <c r="C2364" s="3">
        <v>41614</v>
      </c>
      <c r="D2364" s="5" t="str">
        <f>duplicity[[#This Row],[r_fighter_id]]&amp;"/"&amp;duplicity[[#This Row],[b_fighter_id]]&amp;duplicity[[#This Row],[date]]</f>
        <v>1614/62241614</v>
      </c>
      <c r="E2364">
        <f>COUNTIF(duplicity[duplicitní texty],duplicity[[#This Row],[duplicitní texty]])</f>
        <v>1</v>
      </c>
      <c r="N2364"/>
    </row>
    <row r="2365" spans="1:14">
      <c r="A2365">
        <v>222</v>
      </c>
      <c r="B2365">
        <v>2432</v>
      </c>
      <c r="C2365" s="3">
        <v>41614</v>
      </c>
      <c r="D2365" s="5" t="str">
        <f>duplicity[[#This Row],[r_fighter_id]]&amp;"/"&amp;duplicity[[#This Row],[b_fighter_id]]&amp;duplicity[[#This Row],[date]]</f>
        <v>222/243241614</v>
      </c>
      <c r="E2365">
        <f>COUNTIF(duplicity[duplicitní texty],duplicity[[#This Row],[duplicitní texty]])</f>
        <v>1</v>
      </c>
      <c r="N2365"/>
    </row>
    <row r="2366" spans="1:14">
      <c r="A2366">
        <v>512</v>
      </c>
      <c r="B2366">
        <v>201</v>
      </c>
      <c r="C2366" s="3">
        <v>41622</v>
      </c>
      <c r="D2366" s="5" t="str">
        <f>duplicity[[#This Row],[r_fighter_id]]&amp;"/"&amp;duplicity[[#This Row],[b_fighter_id]]&amp;duplicity[[#This Row],[date]]</f>
        <v>512/20141622</v>
      </c>
      <c r="E2366">
        <f>COUNTIF(duplicity[duplicitní texty],duplicity[[#This Row],[duplicitní texty]])</f>
        <v>1</v>
      </c>
      <c r="N2366"/>
    </row>
    <row r="2367" spans="1:14">
      <c r="A2367">
        <v>1527</v>
      </c>
      <c r="B2367">
        <v>247</v>
      </c>
      <c r="C2367" s="3">
        <v>41622</v>
      </c>
      <c r="D2367" s="5" t="str">
        <f>duplicity[[#This Row],[r_fighter_id]]&amp;"/"&amp;duplicity[[#This Row],[b_fighter_id]]&amp;duplicity[[#This Row],[date]]</f>
        <v>1527/24741622</v>
      </c>
      <c r="E2367">
        <f>COUNTIF(duplicity[duplicitní texty],duplicity[[#This Row],[duplicitní texty]])</f>
        <v>1</v>
      </c>
      <c r="N2367"/>
    </row>
    <row r="2368" spans="1:14">
      <c r="A2368">
        <v>928</v>
      </c>
      <c r="B2368">
        <v>2028</v>
      </c>
      <c r="C2368" s="3">
        <v>41622</v>
      </c>
      <c r="D2368" s="5" t="str">
        <f>duplicity[[#This Row],[r_fighter_id]]&amp;"/"&amp;duplicity[[#This Row],[b_fighter_id]]&amp;duplicity[[#This Row],[date]]</f>
        <v>928/202841622</v>
      </c>
      <c r="E2368">
        <f>COUNTIF(duplicity[duplicitní texty],duplicity[[#This Row],[duplicitní texty]])</f>
        <v>1</v>
      </c>
      <c r="N2368"/>
    </row>
    <row r="2369" spans="1:14">
      <c r="A2369">
        <v>1202</v>
      </c>
      <c r="B2369">
        <v>1305</v>
      </c>
      <c r="C2369" s="3">
        <v>41622</v>
      </c>
      <c r="D2369" s="5" t="str">
        <f>duplicity[[#This Row],[r_fighter_id]]&amp;"/"&amp;duplicity[[#This Row],[b_fighter_id]]&amp;duplicity[[#This Row],[date]]</f>
        <v>1202/130541622</v>
      </c>
      <c r="E2369">
        <f>COUNTIF(duplicity[duplicitní texty],duplicity[[#This Row],[duplicitní texty]])</f>
        <v>1</v>
      </c>
      <c r="N2369"/>
    </row>
    <row r="2370" spans="1:14">
      <c r="A2370">
        <v>1753</v>
      </c>
      <c r="B2370">
        <v>697</v>
      </c>
      <c r="C2370" s="3">
        <v>41622</v>
      </c>
      <c r="D2370" s="5" t="str">
        <f>duplicity[[#This Row],[r_fighter_id]]&amp;"/"&amp;duplicity[[#This Row],[b_fighter_id]]&amp;duplicity[[#This Row],[date]]</f>
        <v>1753/69741622</v>
      </c>
      <c r="E2370">
        <f>COUNTIF(duplicity[duplicitní texty],duplicity[[#This Row],[duplicitní texty]])</f>
        <v>1</v>
      </c>
      <c r="N2370"/>
    </row>
    <row r="2371" spans="1:14">
      <c r="A2371">
        <v>3142</v>
      </c>
      <c r="B2371">
        <v>2050</v>
      </c>
      <c r="C2371" s="3">
        <v>41622</v>
      </c>
      <c r="D2371" s="5" t="str">
        <f>duplicity[[#This Row],[r_fighter_id]]&amp;"/"&amp;duplicity[[#This Row],[b_fighter_id]]&amp;duplicity[[#This Row],[date]]</f>
        <v>3142/205041622</v>
      </c>
      <c r="E2371">
        <f>COUNTIF(duplicity[duplicitní texty],duplicity[[#This Row],[duplicitní texty]])</f>
        <v>1</v>
      </c>
      <c r="N2371"/>
    </row>
    <row r="2372" spans="1:14">
      <c r="A2372">
        <v>2081</v>
      </c>
      <c r="B2372">
        <v>1798</v>
      </c>
      <c r="C2372" s="3">
        <v>41622</v>
      </c>
      <c r="D2372" s="5" t="str">
        <f>duplicity[[#This Row],[r_fighter_id]]&amp;"/"&amp;duplicity[[#This Row],[b_fighter_id]]&amp;duplicity[[#This Row],[date]]</f>
        <v>2081/179841622</v>
      </c>
      <c r="E2372">
        <f>COUNTIF(duplicity[duplicitní texty],duplicity[[#This Row],[duplicitní texty]])</f>
        <v>1</v>
      </c>
      <c r="N2372"/>
    </row>
    <row r="2373" spans="1:14">
      <c r="A2373">
        <v>3294</v>
      </c>
      <c r="B2373">
        <v>338</v>
      </c>
      <c r="C2373" s="3">
        <v>41622</v>
      </c>
      <c r="D2373" s="5" t="str">
        <f>duplicity[[#This Row],[r_fighter_id]]&amp;"/"&amp;duplicity[[#This Row],[b_fighter_id]]&amp;duplicity[[#This Row],[date]]</f>
        <v>3294/33841622</v>
      </c>
      <c r="E2373">
        <f>COUNTIF(duplicity[duplicitní texty],duplicity[[#This Row],[duplicitní texty]])</f>
        <v>1</v>
      </c>
      <c r="N2373"/>
    </row>
    <row r="2374" spans="1:14">
      <c r="A2374">
        <v>2038</v>
      </c>
      <c r="B2374">
        <v>1724</v>
      </c>
      <c r="C2374" s="3">
        <v>41622</v>
      </c>
      <c r="D2374" s="5" t="str">
        <f>duplicity[[#This Row],[r_fighter_id]]&amp;"/"&amp;duplicity[[#This Row],[b_fighter_id]]&amp;duplicity[[#This Row],[date]]</f>
        <v>2038/172441622</v>
      </c>
      <c r="E2374">
        <f>COUNTIF(duplicity[duplicitní texty],duplicity[[#This Row],[duplicitní texty]])</f>
        <v>1</v>
      </c>
      <c r="N2374"/>
    </row>
    <row r="2375" spans="1:14">
      <c r="A2375">
        <v>1562</v>
      </c>
      <c r="B2375">
        <v>1932</v>
      </c>
      <c r="C2375" s="3">
        <v>41622</v>
      </c>
      <c r="D2375" s="5" t="str">
        <f>duplicity[[#This Row],[r_fighter_id]]&amp;"/"&amp;duplicity[[#This Row],[b_fighter_id]]&amp;duplicity[[#This Row],[date]]</f>
        <v>1562/193241622</v>
      </c>
      <c r="E2375">
        <f>COUNTIF(duplicity[duplicitní texty],duplicity[[#This Row],[duplicitní texty]])</f>
        <v>1</v>
      </c>
      <c r="N2375"/>
    </row>
    <row r="2376" spans="1:14">
      <c r="A2376">
        <v>3325</v>
      </c>
      <c r="B2376">
        <v>2415</v>
      </c>
      <c r="C2376" s="3">
        <v>41622</v>
      </c>
      <c r="D2376" s="5" t="str">
        <f>duplicity[[#This Row],[r_fighter_id]]&amp;"/"&amp;duplicity[[#This Row],[b_fighter_id]]&amp;duplicity[[#This Row],[date]]</f>
        <v>3325/241541622</v>
      </c>
      <c r="E2376">
        <f>COUNTIF(duplicity[duplicitní texty],duplicity[[#This Row],[duplicitní texty]])</f>
        <v>1</v>
      </c>
      <c r="N2376"/>
    </row>
    <row r="2377" spans="1:14">
      <c r="A2377">
        <v>3452</v>
      </c>
      <c r="B2377">
        <v>2981</v>
      </c>
      <c r="C2377" s="3">
        <v>41636</v>
      </c>
      <c r="D2377" s="5" t="str">
        <f>duplicity[[#This Row],[r_fighter_id]]&amp;"/"&amp;duplicity[[#This Row],[b_fighter_id]]&amp;duplicity[[#This Row],[date]]</f>
        <v>3452/298141636</v>
      </c>
      <c r="E2377">
        <f>COUNTIF(duplicity[duplicitní texty],duplicity[[#This Row],[duplicitní texty]])</f>
        <v>1</v>
      </c>
      <c r="N2377"/>
    </row>
    <row r="2378" spans="1:14">
      <c r="A2378">
        <v>1772</v>
      </c>
      <c r="B2378">
        <v>1252</v>
      </c>
      <c r="C2378" s="3">
        <v>41636</v>
      </c>
      <c r="D2378" s="5" t="str">
        <f>duplicity[[#This Row],[r_fighter_id]]&amp;"/"&amp;duplicity[[#This Row],[b_fighter_id]]&amp;duplicity[[#This Row],[date]]</f>
        <v>1772/125241636</v>
      </c>
      <c r="E2378">
        <f>COUNTIF(duplicity[duplicitní texty],duplicity[[#This Row],[duplicitní texty]])</f>
        <v>1</v>
      </c>
      <c r="N2378"/>
    </row>
    <row r="2379" spans="1:14">
      <c r="A2379">
        <v>209</v>
      </c>
      <c r="B2379">
        <v>382</v>
      </c>
      <c r="C2379" s="3">
        <v>41636</v>
      </c>
      <c r="D2379" s="5" t="str">
        <f>duplicity[[#This Row],[r_fighter_id]]&amp;"/"&amp;duplicity[[#This Row],[b_fighter_id]]&amp;duplicity[[#This Row],[date]]</f>
        <v>209/38241636</v>
      </c>
      <c r="E2379">
        <f>COUNTIF(duplicity[duplicitní texty],duplicity[[#This Row],[duplicitní texty]])</f>
        <v>1</v>
      </c>
      <c r="N2379"/>
    </row>
    <row r="2380" spans="1:14">
      <c r="A2380">
        <v>2556</v>
      </c>
      <c r="B2380">
        <v>350</v>
      </c>
      <c r="C2380" s="3">
        <v>41636</v>
      </c>
      <c r="D2380" s="5" t="str">
        <f>duplicity[[#This Row],[r_fighter_id]]&amp;"/"&amp;duplicity[[#This Row],[b_fighter_id]]&amp;duplicity[[#This Row],[date]]</f>
        <v>2556/35041636</v>
      </c>
      <c r="E2380">
        <f>COUNTIF(duplicity[duplicitní texty],duplicity[[#This Row],[duplicitní texty]])</f>
        <v>1</v>
      </c>
      <c r="N2380"/>
    </row>
    <row r="2381" spans="1:14">
      <c r="A2381">
        <v>3250</v>
      </c>
      <c r="B2381">
        <v>1528</v>
      </c>
      <c r="C2381" s="3">
        <v>41636</v>
      </c>
      <c r="D2381" s="5" t="str">
        <f>duplicity[[#This Row],[r_fighter_id]]&amp;"/"&amp;duplicity[[#This Row],[b_fighter_id]]&amp;duplicity[[#This Row],[date]]</f>
        <v>3250/152841636</v>
      </c>
      <c r="E2381">
        <f>COUNTIF(duplicity[duplicitní texty],duplicity[[#This Row],[duplicitní texty]])</f>
        <v>1</v>
      </c>
      <c r="N2381"/>
    </row>
    <row r="2382" spans="1:14">
      <c r="A2382">
        <v>2113</v>
      </c>
      <c r="B2382">
        <v>446</v>
      </c>
      <c r="C2382" s="3">
        <v>41636</v>
      </c>
      <c r="D2382" s="5" t="str">
        <f>duplicity[[#This Row],[r_fighter_id]]&amp;"/"&amp;duplicity[[#This Row],[b_fighter_id]]&amp;duplicity[[#This Row],[date]]</f>
        <v>2113/44641636</v>
      </c>
      <c r="E2382">
        <f>COUNTIF(duplicity[duplicitní texty],duplicity[[#This Row],[duplicitní texty]])</f>
        <v>1</v>
      </c>
      <c r="N2382"/>
    </row>
    <row r="2383" spans="1:14">
      <c r="A2383">
        <v>1409</v>
      </c>
      <c r="B2383">
        <v>184</v>
      </c>
      <c r="C2383" s="3">
        <v>41636</v>
      </c>
      <c r="D2383" s="5" t="str">
        <f>duplicity[[#This Row],[r_fighter_id]]&amp;"/"&amp;duplicity[[#This Row],[b_fighter_id]]&amp;duplicity[[#This Row],[date]]</f>
        <v>1409/18441636</v>
      </c>
      <c r="E2383">
        <f>COUNTIF(duplicity[duplicitní texty],duplicity[[#This Row],[duplicitní texty]])</f>
        <v>1</v>
      </c>
      <c r="N2383"/>
    </row>
    <row r="2384" spans="1:14">
      <c r="A2384">
        <v>1889</v>
      </c>
      <c r="B2384">
        <v>3394</v>
      </c>
      <c r="C2384" s="3">
        <v>41636</v>
      </c>
      <c r="D2384" s="5" t="str">
        <f>duplicity[[#This Row],[r_fighter_id]]&amp;"/"&amp;duplicity[[#This Row],[b_fighter_id]]&amp;duplicity[[#This Row],[date]]</f>
        <v>1889/339441636</v>
      </c>
      <c r="E2384">
        <f>COUNTIF(duplicity[duplicitní texty],duplicity[[#This Row],[duplicitní texty]])</f>
        <v>1</v>
      </c>
      <c r="N2384"/>
    </row>
    <row r="2385" spans="1:14">
      <c r="A2385">
        <v>2494</v>
      </c>
      <c r="B2385">
        <v>2467</v>
      </c>
      <c r="C2385" s="3">
        <v>41636</v>
      </c>
      <c r="D2385" s="5" t="str">
        <f>duplicity[[#This Row],[r_fighter_id]]&amp;"/"&amp;duplicity[[#This Row],[b_fighter_id]]&amp;duplicity[[#This Row],[date]]</f>
        <v>2494/246741636</v>
      </c>
      <c r="E2385">
        <f>COUNTIF(duplicity[duplicitní texty],duplicity[[#This Row],[duplicitní texty]])</f>
        <v>1</v>
      </c>
      <c r="N2385"/>
    </row>
    <row r="2386" spans="1:14">
      <c r="A2386">
        <v>1467</v>
      </c>
      <c r="B2386">
        <v>787</v>
      </c>
      <c r="C2386" s="3">
        <v>41643</v>
      </c>
      <c r="D2386" s="5" t="str">
        <f>duplicity[[#This Row],[r_fighter_id]]&amp;"/"&amp;duplicity[[#This Row],[b_fighter_id]]&amp;duplicity[[#This Row],[date]]</f>
        <v>1467/78741643</v>
      </c>
      <c r="E2386">
        <f>COUNTIF(duplicity[duplicitní texty],duplicity[[#This Row],[duplicitní texty]])</f>
        <v>1</v>
      </c>
      <c r="N2386"/>
    </row>
    <row r="2387" spans="1:14">
      <c r="A2387">
        <v>1611</v>
      </c>
      <c r="B2387">
        <v>3063</v>
      </c>
      <c r="C2387" s="3">
        <v>41643</v>
      </c>
      <c r="D2387" s="5" t="str">
        <f>duplicity[[#This Row],[r_fighter_id]]&amp;"/"&amp;duplicity[[#This Row],[b_fighter_id]]&amp;duplicity[[#This Row],[date]]</f>
        <v>1611/306341643</v>
      </c>
      <c r="E2387">
        <f>COUNTIF(duplicity[duplicitní texty],duplicity[[#This Row],[duplicitní texty]])</f>
        <v>1</v>
      </c>
      <c r="N2387"/>
    </row>
    <row r="2388" spans="1:14">
      <c r="A2388">
        <v>1377</v>
      </c>
      <c r="B2388">
        <v>549</v>
      </c>
      <c r="C2388" s="3">
        <v>41643</v>
      </c>
      <c r="D2388" s="5" t="str">
        <f>duplicity[[#This Row],[r_fighter_id]]&amp;"/"&amp;duplicity[[#This Row],[b_fighter_id]]&amp;duplicity[[#This Row],[date]]</f>
        <v>1377/54941643</v>
      </c>
      <c r="E2388">
        <f>COUNTIF(duplicity[duplicitní texty],duplicity[[#This Row],[duplicitní texty]])</f>
        <v>1</v>
      </c>
      <c r="N2388"/>
    </row>
    <row r="2389" spans="1:14">
      <c r="A2389">
        <v>1652</v>
      </c>
      <c r="B2389">
        <v>743</v>
      </c>
      <c r="C2389" s="3">
        <v>41643</v>
      </c>
      <c r="D2389" s="5" t="str">
        <f>duplicity[[#This Row],[r_fighter_id]]&amp;"/"&amp;duplicity[[#This Row],[b_fighter_id]]&amp;duplicity[[#This Row],[date]]</f>
        <v>1652/74341643</v>
      </c>
      <c r="E2389">
        <f>COUNTIF(duplicity[duplicitní texty],duplicity[[#This Row],[duplicitní texty]])</f>
        <v>1</v>
      </c>
      <c r="N2389"/>
    </row>
    <row r="2390" spans="1:14">
      <c r="A2390">
        <v>2798</v>
      </c>
      <c r="B2390">
        <v>1825</v>
      </c>
      <c r="C2390" s="3">
        <v>41643</v>
      </c>
      <c r="D2390" s="5" t="str">
        <f>duplicity[[#This Row],[r_fighter_id]]&amp;"/"&amp;duplicity[[#This Row],[b_fighter_id]]&amp;duplicity[[#This Row],[date]]</f>
        <v>2798/182541643</v>
      </c>
      <c r="E2390">
        <f>COUNTIF(duplicity[duplicitní texty],duplicity[[#This Row],[duplicitní texty]])</f>
        <v>1</v>
      </c>
      <c r="N2390"/>
    </row>
    <row r="2391" spans="1:14">
      <c r="A2391">
        <v>1592</v>
      </c>
      <c r="B2391">
        <v>2956</v>
      </c>
      <c r="C2391" s="3">
        <v>41643</v>
      </c>
      <c r="D2391" s="5" t="str">
        <f>duplicity[[#This Row],[r_fighter_id]]&amp;"/"&amp;duplicity[[#This Row],[b_fighter_id]]&amp;duplicity[[#This Row],[date]]</f>
        <v>1592/295641643</v>
      </c>
      <c r="E2391">
        <f>COUNTIF(duplicity[duplicitní texty],duplicity[[#This Row],[duplicitní texty]])</f>
        <v>1</v>
      </c>
      <c r="N2391"/>
    </row>
    <row r="2392" spans="1:14">
      <c r="A2392">
        <v>3185</v>
      </c>
      <c r="B2392">
        <v>194</v>
      </c>
      <c r="C2392" s="3">
        <v>41643</v>
      </c>
      <c r="D2392" s="5" t="str">
        <f>duplicity[[#This Row],[r_fighter_id]]&amp;"/"&amp;duplicity[[#This Row],[b_fighter_id]]&amp;duplicity[[#This Row],[date]]</f>
        <v>3185/19441643</v>
      </c>
      <c r="E2392">
        <f>COUNTIF(duplicity[duplicitní texty],duplicity[[#This Row],[duplicitní texty]])</f>
        <v>1</v>
      </c>
      <c r="N2392"/>
    </row>
    <row r="2393" spans="1:14">
      <c r="A2393">
        <v>3450</v>
      </c>
      <c r="B2393">
        <v>1051</v>
      </c>
      <c r="C2393" s="3">
        <v>41643</v>
      </c>
      <c r="D2393" s="5" t="str">
        <f>duplicity[[#This Row],[r_fighter_id]]&amp;"/"&amp;duplicity[[#This Row],[b_fighter_id]]&amp;duplicity[[#This Row],[date]]</f>
        <v>3450/105141643</v>
      </c>
      <c r="E2393">
        <f>COUNTIF(duplicity[duplicitní texty],duplicity[[#This Row],[duplicitní texty]])</f>
        <v>1</v>
      </c>
      <c r="N2393"/>
    </row>
    <row r="2394" spans="1:14">
      <c r="A2394">
        <v>1707</v>
      </c>
      <c r="B2394">
        <v>835</v>
      </c>
      <c r="C2394" s="3">
        <v>41643</v>
      </c>
      <c r="D2394" s="5" t="str">
        <f>duplicity[[#This Row],[r_fighter_id]]&amp;"/"&amp;duplicity[[#This Row],[b_fighter_id]]&amp;duplicity[[#This Row],[date]]</f>
        <v>1707/83541643</v>
      </c>
      <c r="E2394">
        <f>COUNTIF(duplicity[duplicitní texty],duplicity[[#This Row],[duplicitní texty]])</f>
        <v>1</v>
      </c>
      <c r="N2394"/>
    </row>
    <row r="2395" spans="1:14">
      <c r="A2395">
        <v>1640</v>
      </c>
      <c r="B2395">
        <v>2220</v>
      </c>
      <c r="C2395" s="3">
        <v>41643</v>
      </c>
      <c r="D2395" s="5" t="str">
        <f>duplicity[[#This Row],[r_fighter_id]]&amp;"/"&amp;duplicity[[#This Row],[b_fighter_id]]&amp;duplicity[[#This Row],[date]]</f>
        <v>1640/222041643</v>
      </c>
      <c r="E2395">
        <f>COUNTIF(duplicity[duplicitní texty],duplicity[[#This Row],[duplicitní texty]])</f>
        <v>1</v>
      </c>
      <c r="N2395"/>
    </row>
    <row r="2396" spans="1:14">
      <c r="A2396">
        <v>1761</v>
      </c>
      <c r="B2396">
        <v>3211</v>
      </c>
      <c r="C2396" s="3">
        <v>41654</v>
      </c>
      <c r="D2396" s="5" t="str">
        <f>duplicity[[#This Row],[r_fighter_id]]&amp;"/"&amp;duplicity[[#This Row],[b_fighter_id]]&amp;duplicity[[#This Row],[date]]</f>
        <v>1761/321141654</v>
      </c>
      <c r="E2396">
        <f>COUNTIF(duplicity[duplicitní texty],duplicity[[#This Row],[duplicitní texty]])</f>
        <v>1</v>
      </c>
      <c r="N2396"/>
    </row>
    <row r="2397" spans="1:14">
      <c r="A2397">
        <v>2723</v>
      </c>
      <c r="B2397">
        <v>2529</v>
      </c>
      <c r="C2397" s="3">
        <v>41654</v>
      </c>
      <c r="D2397" s="5" t="str">
        <f>duplicity[[#This Row],[r_fighter_id]]&amp;"/"&amp;duplicity[[#This Row],[b_fighter_id]]&amp;duplicity[[#This Row],[date]]</f>
        <v>2723/252941654</v>
      </c>
      <c r="E2397">
        <f>COUNTIF(duplicity[duplicitní texty],duplicity[[#This Row],[duplicitní texty]])</f>
        <v>1</v>
      </c>
      <c r="N2397"/>
    </row>
    <row r="2398" spans="1:14">
      <c r="A2398">
        <v>2182</v>
      </c>
      <c r="B2398">
        <v>2401</v>
      </c>
      <c r="C2398" s="3">
        <v>41654</v>
      </c>
      <c r="D2398" s="5" t="str">
        <f>duplicity[[#This Row],[r_fighter_id]]&amp;"/"&amp;duplicity[[#This Row],[b_fighter_id]]&amp;duplicity[[#This Row],[date]]</f>
        <v>2182/240141654</v>
      </c>
      <c r="E2398">
        <f>COUNTIF(duplicity[duplicitní texty],duplicity[[#This Row],[duplicitní texty]])</f>
        <v>1</v>
      </c>
      <c r="N2398"/>
    </row>
    <row r="2399" spans="1:14">
      <c r="A2399">
        <v>354</v>
      </c>
      <c r="B2399">
        <v>700</v>
      </c>
      <c r="C2399" s="3">
        <v>41654</v>
      </c>
      <c r="D2399" s="5" t="str">
        <f>duplicity[[#This Row],[r_fighter_id]]&amp;"/"&amp;duplicity[[#This Row],[b_fighter_id]]&amp;duplicity[[#This Row],[date]]</f>
        <v>354/70041654</v>
      </c>
      <c r="E2399">
        <f>COUNTIF(duplicity[duplicitní texty],duplicity[[#This Row],[duplicitní texty]])</f>
        <v>1</v>
      </c>
      <c r="N2399"/>
    </row>
    <row r="2400" spans="1:14">
      <c r="A2400">
        <v>3033</v>
      </c>
      <c r="B2400">
        <v>1408</v>
      </c>
      <c r="C2400" s="3">
        <v>41654</v>
      </c>
      <c r="D2400" s="5" t="str">
        <f>duplicity[[#This Row],[r_fighter_id]]&amp;"/"&amp;duplicity[[#This Row],[b_fighter_id]]&amp;duplicity[[#This Row],[date]]</f>
        <v>3033/140841654</v>
      </c>
      <c r="E2400">
        <f>COUNTIF(duplicity[duplicitní texty],duplicity[[#This Row],[duplicitní texty]])</f>
        <v>1</v>
      </c>
      <c r="N2400"/>
    </row>
    <row r="2401" spans="1:14">
      <c r="A2401">
        <v>2750</v>
      </c>
      <c r="B2401">
        <v>389</v>
      </c>
      <c r="C2401" s="3">
        <v>41654</v>
      </c>
      <c r="D2401" s="5" t="str">
        <f>duplicity[[#This Row],[r_fighter_id]]&amp;"/"&amp;duplicity[[#This Row],[b_fighter_id]]&amp;duplicity[[#This Row],[date]]</f>
        <v>2750/38941654</v>
      </c>
      <c r="E2401">
        <f>COUNTIF(duplicity[duplicitní texty],duplicity[[#This Row],[duplicitní texty]])</f>
        <v>1</v>
      </c>
      <c r="N2401"/>
    </row>
    <row r="2402" spans="1:14">
      <c r="A2402">
        <v>2415</v>
      </c>
      <c r="B2402">
        <v>3045</v>
      </c>
      <c r="C2402" s="3">
        <v>41654</v>
      </c>
      <c r="D2402" s="5" t="str">
        <f>duplicity[[#This Row],[r_fighter_id]]&amp;"/"&amp;duplicity[[#This Row],[b_fighter_id]]&amp;duplicity[[#This Row],[date]]</f>
        <v>2415/304541654</v>
      </c>
      <c r="E2402">
        <f>COUNTIF(duplicity[duplicitní texty],duplicity[[#This Row],[duplicitní texty]])</f>
        <v>1</v>
      </c>
      <c r="N2402"/>
    </row>
    <row r="2403" spans="1:14">
      <c r="A2403">
        <v>2533</v>
      </c>
      <c r="B2403">
        <v>3468</v>
      </c>
      <c r="C2403" s="3">
        <v>41654</v>
      </c>
      <c r="D2403" s="5" t="str">
        <f>duplicity[[#This Row],[r_fighter_id]]&amp;"/"&amp;duplicity[[#This Row],[b_fighter_id]]&amp;duplicity[[#This Row],[date]]</f>
        <v>2533/346841654</v>
      </c>
      <c r="E2403">
        <f>COUNTIF(duplicity[duplicitní texty],duplicity[[#This Row],[duplicitní texty]])</f>
        <v>1</v>
      </c>
      <c r="N2403"/>
    </row>
    <row r="2404" spans="1:14">
      <c r="A2404">
        <v>778</v>
      </c>
      <c r="B2404">
        <v>847</v>
      </c>
      <c r="C2404" s="3">
        <v>41654</v>
      </c>
      <c r="D2404" s="5" t="str">
        <f>duplicity[[#This Row],[r_fighter_id]]&amp;"/"&amp;duplicity[[#This Row],[b_fighter_id]]&amp;duplicity[[#This Row],[date]]</f>
        <v>778/84741654</v>
      </c>
      <c r="E2404">
        <f>COUNTIF(duplicity[duplicitní texty],duplicity[[#This Row],[duplicitní texty]])</f>
        <v>1</v>
      </c>
      <c r="N2404"/>
    </row>
    <row r="2405" spans="1:14">
      <c r="A2405">
        <v>2111</v>
      </c>
      <c r="B2405">
        <v>2972</v>
      </c>
      <c r="C2405" s="3">
        <v>41654</v>
      </c>
      <c r="D2405" s="5" t="str">
        <f>duplicity[[#This Row],[r_fighter_id]]&amp;"/"&amp;duplicity[[#This Row],[b_fighter_id]]&amp;duplicity[[#This Row],[date]]</f>
        <v>2111/297241654</v>
      </c>
      <c r="E2405">
        <f>COUNTIF(duplicity[duplicitní texty],duplicity[[#This Row],[duplicitní texty]])</f>
        <v>1</v>
      </c>
      <c r="N2405"/>
    </row>
    <row r="2406" spans="1:14">
      <c r="A2406">
        <v>2313</v>
      </c>
      <c r="B2406">
        <v>862</v>
      </c>
      <c r="C2406" s="3">
        <v>41654</v>
      </c>
      <c r="D2406" s="5" t="str">
        <f>duplicity[[#This Row],[r_fighter_id]]&amp;"/"&amp;duplicity[[#This Row],[b_fighter_id]]&amp;duplicity[[#This Row],[date]]</f>
        <v>2313/86241654</v>
      </c>
      <c r="E2406">
        <f>COUNTIF(duplicity[duplicitní texty],duplicity[[#This Row],[duplicitní texty]])</f>
        <v>1</v>
      </c>
      <c r="N2406"/>
    </row>
    <row r="2407" spans="1:14">
      <c r="A2407">
        <v>3333</v>
      </c>
      <c r="B2407">
        <v>3003</v>
      </c>
      <c r="C2407" s="3">
        <v>41654</v>
      </c>
      <c r="D2407" s="5" t="str">
        <f>duplicity[[#This Row],[r_fighter_id]]&amp;"/"&amp;duplicity[[#This Row],[b_fighter_id]]&amp;duplicity[[#This Row],[date]]</f>
        <v>3333/300341654</v>
      </c>
      <c r="E2407">
        <f>COUNTIF(duplicity[duplicitní texty],duplicity[[#This Row],[duplicitní texty]])</f>
        <v>1</v>
      </c>
      <c r="N2407"/>
    </row>
    <row r="2408" spans="1:14">
      <c r="A2408">
        <v>3162</v>
      </c>
      <c r="B2408">
        <v>2663</v>
      </c>
      <c r="C2408" s="3">
        <v>41664</v>
      </c>
      <c r="D2408" s="5" t="str">
        <f>duplicity[[#This Row],[r_fighter_id]]&amp;"/"&amp;duplicity[[#This Row],[b_fighter_id]]&amp;duplicity[[#This Row],[date]]</f>
        <v>3162/266341664</v>
      </c>
      <c r="E2408">
        <f>COUNTIF(duplicity[duplicitní texty],duplicity[[#This Row],[duplicitní texty]])</f>
        <v>1</v>
      </c>
      <c r="N2408"/>
    </row>
    <row r="2409" spans="1:14">
      <c r="A2409">
        <v>3496</v>
      </c>
      <c r="B2409">
        <v>1474</v>
      </c>
      <c r="C2409" s="3">
        <v>41664</v>
      </c>
      <c r="D2409" s="5" t="str">
        <f>duplicity[[#This Row],[r_fighter_id]]&amp;"/"&amp;duplicity[[#This Row],[b_fighter_id]]&amp;duplicity[[#This Row],[date]]</f>
        <v>3496/147441664</v>
      </c>
      <c r="E2409">
        <f>COUNTIF(duplicity[duplicitní texty],duplicity[[#This Row],[duplicitní texty]])</f>
        <v>1</v>
      </c>
      <c r="N2409"/>
    </row>
    <row r="2410" spans="1:14">
      <c r="A2410">
        <v>523</v>
      </c>
      <c r="B2410">
        <v>1988</v>
      </c>
      <c r="C2410" s="3">
        <v>41664</v>
      </c>
      <c r="D2410" s="5" t="str">
        <f>duplicity[[#This Row],[r_fighter_id]]&amp;"/"&amp;duplicity[[#This Row],[b_fighter_id]]&amp;duplicity[[#This Row],[date]]</f>
        <v>523/198841664</v>
      </c>
      <c r="E2410">
        <f>COUNTIF(duplicity[duplicitní texty],duplicity[[#This Row],[duplicitní texty]])</f>
        <v>1</v>
      </c>
      <c r="N2410"/>
    </row>
    <row r="2411" spans="1:14">
      <c r="A2411">
        <v>435</v>
      </c>
      <c r="B2411">
        <v>2524</v>
      </c>
      <c r="C2411" s="3">
        <v>41664</v>
      </c>
      <c r="D2411" s="5" t="str">
        <f>duplicity[[#This Row],[r_fighter_id]]&amp;"/"&amp;duplicity[[#This Row],[b_fighter_id]]&amp;duplicity[[#This Row],[date]]</f>
        <v>435/252441664</v>
      </c>
      <c r="E2411">
        <f>COUNTIF(duplicity[duplicitní texty],duplicity[[#This Row],[duplicitní texty]])</f>
        <v>1</v>
      </c>
      <c r="N2411"/>
    </row>
    <row r="2412" spans="1:14">
      <c r="A2412">
        <v>2121</v>
      </c>
      <c r="B2412">
        <v>1140</v>
      </c>
      <c r="C2412" s="3">
        <v>41664</v>
      </c>
      <c r="D2412" s="5" t="str">
        <f>duplicity[[#This Row],[r_fighter_id]]&amp;"/"&amp;duplicity[[#This Row],[b_fighter_id]]&amp;duplicity[[#This Row],[date]]</f>
        <v>2121/114041664</v>
      </c>
      <c r="E2412">
        <f>COUNTIF(duplicity[duplicitní texty],duplicity[[#This Row],[duplicitní texty]])</f>
        <v>1</v>
      </c>
      <c r="N2412"/>
    </row>
    <row r="2413" spans="1:14">
      <c r="A2413">
        <v>872</v>
      </c>
      <c r="B2413">
        <v>3120</v>
      </c>
      <c r="C2413" s="3">
        <v>41664</v>
      </c>
      <c r="D2413" s="5" t="str">
        <f>duplicity[[#This Row],[r_fighter_id]]&amp;"/"&amp;duplicity[[#This Row],[b_fighter_id]]&amp;duplicity[[#This Row],[date]]</f>
        <v>872/312041664</v>
      </c>
      <c r="E2413">
        <f>COUNTIF(duplicity[duplicitní texty],duplicity[[#This Row],[duplicitní texty]])</f>
        <v>1</v>
      </c>
      <c r="N2413"/>
    </row>
    <row r="2414" spans="1:14">
      <c r="A2414">
        <v>1340</v>
      </c>
      <c r="B2414">
        <v>3371</v>
      </c>
      <c r="C2414" s="3">
        <v>41664</v>
      </c>
      <c r="D2414" s="5" t="str">
        <f>duplicity[[#This Row],[r_fighter_id]]&amp;"/"&amp;duplicity[[#This Row],[b_fighter_id]]&amp;duplicity[[#This Row],[date]]</f>
        <v>1340/337141664</v>
      </c>
      <c r="E2414">
        <f>COUNTIF(duplicity[duplicitní texty],duplicity[[#This Row],[duplicitní texty]])</f>
        <v>1</v>
      </c>
      <c r="N2414"/>
    </row>
    <row r="2415" spans="1:14">
      <c r="A2415">
        <v>675</v>
      </c>
      <c r="B2415">
        <v>2685</v>
      </c>
      <c r="C2415" s="3">
        <v>41664</v>
      </c>
      <c r="D2415" s="5" t="str">
        <f>duplicity[[#This Row],[r_fighter_id]]&amp;"/"&amp;duplicity[[#This Row],[b_fighter_id]]&amp;duplicity[[#This Row],[date]]</f>
        <v>675/268541664</v>
      </c>
      <c r="E2415">
        <f>COUNTIF(duplicity[duplicitní texty],duplicity[[#This Row],[duplicitní texty]])</f>
        <v>1</v>
      </c>
      <c r="N2415"/>
    </row>
    <row r="2416" spans="1:14">
      <c r="A2416">
        <v>1282</v>
      </c>
      <c r="B2416">
        <v>1698</v>
      </c>
      <c r="C2416" s="3">
        <v>41664</v>
      </c>
      <c r="D2416" s="5" t="str">
        <f>duplicity[[#This Row],[r_fighter_id]]&amp;"/"&amp;duplicity[[#This Row],[b_fighter_id]]&amp;duplicity[[#This Row],[date]]</f>
        <v>1282/169841664</v>
      </c>
      <c r="E2416">
        <f>COUNTIF(duplicity[duplicitní texty],duplicity[[#This Row],[duplicitní texty]])</f>
        <v>1</v>
      </c>
      <c r="N2416"/>
    </row>
    <row r="2417" spans="1:14">
      <c r="A2417">
        <v>1318</v>
      </c>
      <c r="B2417">
        <v>3244</v>
      </c>
      <c r="C2417" s="3">
        <v>41664</v>
      </c>
      <c r="D2417" s="5" t="str">
        <f>duplicity[[#This Row],[r_fighter_id]]&amp;"/"&amp;duplicity[[#This Row],[b_fighter_id]]&amp;duplicity[[#This Row],[date]]</f>
        <v>1318/324441664</v>
      </c>
      <c r="E2417">
        <f>COUNTIF(duplicity[duplicitní texty],duplicity[[#This Row],[duplicitní texty]])</f>
        <v>1</v>
      </c>
      <c r="N2417"/>
    </row>
    <row r="2418" spans="1:14">
      <c r="A2418">
        <v>1914</v>
      </c>
      <c r="B2418">
        <v>3316</v>
      </c>
      <c r="C2418" s="3">
        <v>41671</v>
      </c>
      <c r="D2418" s="5" t="str">
        <f>duplicity[[#This Row],[r_fighter_id]]&amp;"/"&amp;duplicity[[#This Row],[b_fighter_id]]&amp;duplicity[[#This Row],[date]]</f>
        <v>1914/331641671</v>
      </c>
      <c r="E2418">
        <f>COUNTIF(duplicity[duplicitní texty],duplicity[[#This Row],[duplicitní texty]])</f>
        <v>1</v>
      </c>
      <c r="N2418"/>
    </row>
    <row r="2419" spans="1:14">
      <c r="A2419">
        <v>50</v>
      </c>
      <c r="B2419">
        <v>1735</v>
      </c>
      <c r="C2419" s="3">
        <v>41671</v>
      </c>
      <c r="D2419" s="5" t="str">
        <f>duplicity[[#This Row],[r_fighter_id]]&amp;"/"&amp;duplicity[[#This Row],[b_fighter_id]]&amp;duplicity[[#This Row],[date]]</f>
        <v>50/173541671</v>
      </c>
      <c r="E2419">
        <f>COUNTIF(duplicity[duplicitní texty],duplicity[[#This Row],[duplicitní texty]])</f>
        <v>1</v>
      </c>
      <c r="N2419"/>
    </row>
    <row r="2420" spans="1:14">
      <c r="A2420">
        <v>1834</v>
      </c>
      <c r="B2420">
        <v>179</v>
      </c>
      <c r="C2420" s="3">
        <v>41671</v>
      </c>
      <c r="D2420" s="5" t="str">
        <f>duplicity[[#This Row],[r_fighter_id]]&amp;"/"&amp;duplicity[[#This Row],[b_fighter_id]]&amp;duplicity[[#This Row],[date]]</f>
        <v>1834/17941671</v>
      </c>
      <c r="E2420">
        <f>COUNTIF(duplicity[duplicitní texty],duplicity[[#This Row],[duplicitní texty]])</f>
        <v>1</v>
      </c>
      <c r="N2420"/>
    </row>
    <row r="2421" spans="1:14">
      <c r="A2421">
        <v>200</v>
      </c>
      <c r="B2421">
        <v>928</v>
      </c>
      <c r="C2421" s="3">
        <v>41671</v>
      </c>
      <c r="D2421" s="5" t="str">
        <f>duplicity[[#This Row],[r_fighter_id]]&amp;"/"&amp;duplicity[[#This Row],[b_fighter_id]]&amp;duplicity[[#This Row],[date]]</f>
        <v>200/92841671</v>
      </c>
      <c r="E2421">
        <f>COUNTIF(duplicity[duplicitní texty],duplicity[[#This Row],[duplicitní texty]])</f>
        <v>1</v>
      </c>
      <c r="N2421"/>
    </row>
    <row r="2422" spans="1:14">
      <c r="A2422">
        <v>2129</v>
      </c>
      <c r="B2422">
        <v>2411</v>
      </c>
      <c r="C2422" s="3">
        <v>41671</v>
      </c>
      <c r="D2422" s="5" t="str">
        <f>duplicity[[#This Row],[r_fighter_id]]&amp;"/"&amp;duplicity[[#This Row],[b_fighter_id]]&amp;duplicity[[#This Row],[date]]</f>
        <v>2129/241141671</v>
      </c>
      <c r="E2422">
        <f>COUNTIF(duplicity[duplicitní texty],duplicity[[#This Row],[duplicitní texty]])</f>
        <v>1</v>
      </c>
      <c r="N2422"/>
    </row>
    <row r="2423" spans="1:14">
      <c r="A2423">
        <v>1431</v>
      </c>
      <c r="B2423">
        <v>1785</v>
      </c>
      <c r="C2423" s="3">
        <v>41671</v>
      </c>
      <c r="D2423" s="5" t="str">
        <f>duplicity[[#This Row],[r_fighter_id]]&amp;"/"&amp;duplicity[[#This Row],[b_fighter_id]]&amp;duplicity[[#This Row],[date]]</f>
        <v>1431/178541671</v>
      </c>
      <c r="E2423">
        <f>COUNTIF(duplicity[duplicitní texty],duplicity[[#This Row],[duplicitní texty]])</f>
        <v>1</v>
      </c>
      <c r="N2423"/>
    </row>
    <row r="2424" spans="1:14">
      <c r="A2424">
        <v>1344</v>
      </c>
      <c r="B2424">
        <v>894</v>
      </c>
      <c r="C2424" s="3">
        <v>41671</v>
      </c>
      <c r="D2424" s="5" t="str">
        <f>duplicity[[#This Row],[r_fighter_id]]&amp;"/"&amp;duplicity[[#This Row],[b_fighter_id]]&amp;duplicity[[#This Row],[date]]</f>
        <v>1344/89441671</v>
      </c>
      <c r="E2424">
        <f>COUNTIF(duplicity[duplicitní texty],duplicity[[#This Row],[duplicitní texty]])</f>
        <v>1</v>
      </c>
      <c r="N2424"/>
    </row>
    <row r="2425" spans="1:14">
      <c r="A2425">
        <v>3346</v>
      </c>
      <c r="B2425">
        <v>3294</v>
      </c>
      <c r="C2425" s="3">
        <v>41671</v>
      </c>
      <c r="D2425" s="5" t="str">
        <f>duplicity[[#This Row],[r_fighter_id]]&amp;"/"&amp;duplicity[[#This Row],[b_fighter_id]]&amp;duplicity[[#This Row],[date]]</f>
        <v>3346/329441671</v>
      </c>
      <c r="E2425">
        <f>COUNTIF(duplicity[duplicitní texty],duplicity[[#This Row],[duplicitní texty]])</f>
        <v>1</v>
      </c>
      <c r="N2425"/>
    </row>
    <row r="2426" spans="1:14">
      <c r="A2426">
        <v>1977</v>
      </c>
      <c r="B2426">
        <v>1915</v>
      </c>
      <c r="C2426" s="3">
        <v>41671</v>
      </c>
      <c r="D2426" s="5" t="str">
        <f>duplicity[[#This Row],[r_fighter_id]]&amp;"/"&amp;duplicity[[#This Row],[b_fighter_id]]&amp;duplicity[[#This Row],[date]]</f>
        <v>1977/191541671</v>
      </c>
      <c r="E2426">
        <f>COUNTIF(duplicity[duplicitní texty],duplicity[[#This Row],[duplicitní texty]])</f>
        <v>1</v>
      </c>
      <c r="N2426"/>
    </row>
    <row r="2427" spans="1:14">
      <c r="A2427">
        <v>1927</v>
      </c>
      <c r="B2427">
        <v>2460</v>
      </c>
      <c r="C2427" s="3">
        <v>41671</v>
      </c>
      <c r="D2427" s="5" t="str">
        <f>duplicity[[#This Row],[r_fighter_id]]&amp;"/"&amp;duplicity[[#This Row],[b_fighter_id]]&amp;duplicity[[#This Row],[date]]</f>
        <v>1927/246041671</v>
      </c>
      <c r="E2427">
        <f>COUNTIF(duplicity[duplicitní texty],duplicity[[#This Row],[duplicitní texty]])</f>
        <v>1</v>
      </c>
      <c r="N2427"/>
    </row>
    <row r="2428" spans="1:14">
      <c r="A2428">
        <v>513</v>
      </c>
      <c r="B2428">
        <v>3444</v>
      </c>
      <c r="C2428" s="3">
        <v>41671</v>
      </c>
      <c r="D2428" s="5" t="str">
        <f>duplicity[[#This Row],[r_fighter_id]]&amp;"/"&amp;duplicity[[#This Row],[b_fighter_id]]&amp;duplicity[[#This Row],[date]]</f>
        <v>513/344441671</v>
      </c>
      <c r="E2428">
        <f>COUNTIF(duplicity[duplicitní texty],duplicity[[#This Row],[duplicitní texty]])</f>
        <v>1</v>
      </c>
      <c r="N2428"/>
    </row>
    <row r="2429" spans="1:14">
      <c r="A2429">
        <v>476</v>
      </c>
      <c r="B2429">
        <v>1978</v>
      </c>
      <c r="C2429" s="3">
        <v>41671</v>
      </c>
      <c r="D2429" s="5" t="str">
        <f>duplicity[[#This Row],[r_fighter_id]]&amp;"/"&amp;duplicity[[#This Row],[b_fighter_id]]&amp;duplicity[[#This Row],[date]]</f>
        <v>476/197841671</v>
      </c>
      <c r="E2429">
        <f>COUNTIF(duplicity[duplicitní texty],duplicity[[#This Row],[duplicitní texty]])</f>
        <v>1</v>
      </c>
      <c r="N2429"/>
    </row>
    <row r="2430" spans="1:14">
      <c r="A2430">
        <v>45</v>
      </c>
      <c r="B2430">
        <v>2650</v>
      </c>
      <c r="C2430" s="3">
        <v>41685</v>
      </c>
      <c r="D2430" s="5" t="str">
        <f>duplicity[[#This Row],[r_fighter_id]]&amp;"/"&amp;duplicity[[#This Row],[b_fighter_id]]&amp;duplicity[[#This Row],[date]]</f>
        <v>45/265041685</v>
      </c>
      <c r="E2430">
        <f>COUNTIF(duplicity[duplicitní texty],duplicity[[#This Row],[duplicitní texty]])</f>
        <v>1</v>
      </c>
      <c r="N2430"/>
    </row>
    <row r="2431" spans="1:14">
      <c r="A2431">
        <v>128</v>
      </c>
      <c r="B2431">
        <v>292</v>
      </c>
      <c r="C2431" s="3">
        <v>41685</v>
      </c>
      <c r="D2431" s="5" t="str">
        <f>duplicity[[#This Row],[r_fighter_id]]&amp;"/"&amp;duplicity[[#This Row],[b_fighter_id]]&amp;duplicity[[#This Row],[date]]</f>
        <v>128/29241685</v>
      </c>
      <c r="E2431">
        <f>COUNTIF(duplicity[duplicitní texty],duplicity[[#This Row],[duplicitní texty]])</f>
        <v>1</v>
      </c>
      <c r="N2431"/>
    </row>
    <row r="2432" spans="1:14">
      <c r="A2432">
        <v>2376</v>
      </c>
      <c r="B2432">
        <v>2367</v>
      </c>
      <c r="C2432" s="3">
        <v>41685</v>
      </c>
      <c r="D2432" s="5" t="str">
        <f>duplicity[[#This Row],[r_fighter_id]]&amp;"/"&amp;duplicity[[#This Row],[b_fighter_id]]&amp;duplicity[[#This Row],[date]]</f>
        <v>2376/236741685</v>
      </c>
      <c r="E2432">
        <f>COUNTIF(duplicity[duplicitní texty],duplicity[[#This Row],[duplicitní texty]])</f>
        <v>1</v>
      </c>
      <c r="N2432"/>
    </row>
    <row r="2433" spans="1:14">
      <c r="A2433">
        <v>1898</v>
      </c>
      <c r="B2433">
        <v>2213</v>
      </c>
      <c r="C2433" s="3">
        <v>41685</v>
      </c>
      <c r="D2433" s="5" t="str">
        <f>duplicity[[#This Row],[r_fighter_id]]&amp;"/"&amp;duplicity[[#This Row],[b_fighter_id]]&amp;duplicity[[#This Row],[date]]</f>
        <v>1898/221341685</v>
      </c>
      <c r="E2433">
        <f>COUNTIF(duplicity[duplicitní texty],duplicity[[#This Row],[duplicitní texty]])</f>
        <v>1</v>
      </c>
      <c r="N2433"/>
    </row>
    <row r="2434" spans="1:14">
      <c r="A2434">
        <v>2999</v>
      </c>
      <c r="B2434">
        <v>3301</v>
      </c>
      <c r="C2434" s="3">
        <v>41685</v>
      </c>
      <c r="D2434" s="5" t="str">
        <f>duplicity[[#This Row],[r_fighter_id]]&amp;"/"&amp;duplicity[[#This Row],[b_fighter_id]]&amp;duplicity[[#This Row],[date]]</f>
        <v>2999/330141685</v>
      </c>
      <c r="E2434">
        <f>COUNTIF(duplicity[duplicitní texty],duplicity[[#This Row],[duplicitní texty]])</f>
        <v>1</v>
      </c>
      <c r="N2434"/>
    </row>
    <row r="2435" spans="1:14">
      <c r="A2435">
        <v>43</v>
      </c>
      <c r="B2435">
        <v>3302</v>
      </c>
      <c r="C2435" s="3">
        <v>41685</v>
      </c>
      <c r="D2435" s="5" t="str">
        <f>duplicity[[#This Row],[r_fighter_id]]&amp;"/"&amp;duplicity[[#This Row],[b_fighter_id]]&amp;duplicity[[#This Row],[date]]</f>
        <v>43/330241685</v>
      </c>
      <c r="E2435">
        <f>COUNTIF(duplicity[duplicitní texty],duplicity[[#This Row],[duplicitní texty]])</f>
        <v>1</v>
      </c>
      <c r="N2435"/>
    </row>
    <row r="2436" spans="1:14">
      <c r="A2436">
        <v>1949</v>
      </c>
      <c r="B2436">
        <v>2581</v>
      </c>
      <c r="C2436" s="3">
        <v>41685</v>
      </c>
      <c r="D2436" s="5" t="str">
        <f>duplicity[[#This Row],[r_fighter_id]]&amp;"/"&amp;duplicity[[#This Row],[b_fighter_id]]&amp;duplicity[[#This Row],[date]]</f>
        <v>1949/258141685</v>
      </c>
      <c r="E2436">
        <f>COUNTIF(duplicity[duplicitní texty],duplicity[[#This Row],[duplicitní texty]])</f>
        <v>1</v>
      </c>
      <c r="N2436"/>
    </row>
    <row r="2437" spans="1:14">
      <c r="A2437">
        <v>3289</v>
      </c>
      <c r="B2437">
        <v>2754</v>
      </c>
      <c r="C2437" s="3">
        <v>41685</v>
      </c>
      <c r="D2437" s="5" t="str">
        <f>duplicity[[#This Row],[r_fighter_id]]&amp;"/"&amp;duplicity[[#This Row],[b_fighter_id]]&amp;duplicity[[#This Row],[date]]</f>
        <v>3289/275441685</v>
      </c>
      <c r="E2437">
        <f>COUNTIF(duplicity[duplicitní texty],duplicity[[#This Row],[duplicitní texty]])</f>
        <v>1</v>
      </c>
      <c r="N2437"/>
    </row>
    <row r="2438" spans="1:14">
      <c r="A2438">
        <v>3078</v>
      </c>
      <c r="B2438">
        <v>482</v>
      </c>
      <c r="C2438" s="3">
        <v>41685</v>
      </c>
      <c r="D2438" s="5" t="str">
        <f>duplicity[[#This Row],[r_fighter_id]]&amp;"/"&amp;duplicity[[#This Row],[b_fighter_id]]&amp;duplicity[[#This Row],[date]]</f>
        <v>3078/48241685</v>
      </c>
      <c r="E2438">
        <f>COUNTIF(duplicity[duplicitní texty],duplicity[[#This Row],[duplicitní texty]])</f>
        <v>1</v>
      </c>
      <c r="N2438"/>
    </row>
    <row r="2439" spans="1:14">
      <c r="A2439">
        <v>105</v>
      </c>
      <c r="B2439">
        <v>2243</v>
      </c>
      <c r="C2439" s="3">
        <v>41685</v>
      </c>
      <c r="D2439" s="5" t="str">
        <f>duplicity[[#This Row],[r_fighter_id]]&amp;"/"&amp;duplicity[[#This Row],[b_fighter_id]]&amp;duplicity[[#This Row],[date]]</f>
        <v>105/224341685</v>
      </c>
      <c r="E2439">
        <f>COUNTIF(duplicity[duplicitní texty],duplicity[[#This Row],[duplicitní texty]])</f>
        <v>1</v>
      </c>
      <c r="N2439"/>
    </row>
    <row r="2440" spans="1:14">
      <c r="A2440">
        <v>691</v>
      </c>
      <c r="B2440">
        <v>1560</v>
      </c>
      <c r="C2440" s="3">
        <v>41685</v>
      </c>
      <c r="D2440" s="5" t="str">
        <f>duplicity[[#This Row],[r_fighter_id]]&amp;"/"&amp;duplicity[[#This Row],[b_fighter_id]]&amp;duplicity[[#This Row],[date]]</f>
        <v>691/156041685</v>
      </c>
      <c r="E2440">
        <f>COUNTIF(duplicity[duplicitní texty],duplicity[[#This Row],[duplicitní texty]])</f>
        <v>1</v>
      </c>
      <c r="N2440"/>
    </row>
    <row r="2441" spans="1:14">
      <c r="A2441">
        <v>2990</v>
      </c>
      <c r="B2441">
        <v>2879</v>
      </c>
      <c r="C2441" s="3">
        <v>41685</v>
      </c>
      <c r="D2441" s="5" t="str">
        <f>duplicity[[#This Row],[r_fighter_id]]&amp;"/"&amp;duplicity[[#This Row],[b_fighter_id]]&amp;duplicity[[#This Row],[date]]</f>
        <v>2990/287941685</v>
      </c>
      <c r="E2441">
        <f>COUNTIF(duplicity[duplicitní texty],duplicity[[#This Row],[duplicitní texty]])</f>
        <v>1</v>
      </c>
      <c r="N2441"/>
    </row>
    <row r="2442" spans="1:14">
      <c r="A2442">
        <v>618</v>
      </c>
      <c r="B2442">
        <v>669</v>
      </c>
      <c r="C2442" s="3">
        <v>41692</v>
      </c>
      <c r="D2442" s="5" t="str">
        <f>duplicity[[#This Row],[r_fighter_id]]&amp;"/"&amp;duplicity[[#This Row],[b_fighter_id]]&amp;duplicity[[#This Row],[date]]</f>
        <v>618/66941692</v>
      </c>
      <c r="E2442">
        <f>COUNTIF(duplicity[duplicitní texty],duplicity[[#This Row],[duplicitní texty]])</f>
        <v>1</v>
      </c>
      <c r="N2442"/>
    </row>
    <row r="2443" spans="1:14">
      <c r="A2443">
        <v>1101</v>
      </c>
      <c r="B2443">
        <v>3119</v>
      </c>
      <c r="C2443" s="3">
        <v>41692</v>
      </c>
      <c r="D2443" s="5" t="str">
        <f>duplicity[[#This Row],[r_fighter_id]]&amp;"/"&amp;duplicity[[#This Row],[b_fighter_id]]&amp;duplicity[[#This Row],[date]]</f>
        <v>1101/311941692</v>
      </c>
      <c r="E2443">
        <f>COUNTIF(duplicity[duplicitní texty],duplicity[[#This Row],[duplicitní texty]])</f>
        <v>1</v>
      </c>
      <c r="N2443"/>
    </row>
    <row r="2444" spans="1:14">
      <c r="A2444">
        <v>155</v>
      </c>
      <c r="B2444">
        <v>2223</v>
      </c>
      <c r="C2444" s="3">
        <v>41692</v>
      </c>
      <c r="D2444" s="5" t="str">
        <f>duplicity[[#This Row],[r_fighter_id]]&amp;"/"&amp;duplicity[[#This Row],[b_fighter_id]]&amp;duplicity[[#This Row],[date]]</f>
        <v>155/222341692</v>
      </c>
      <c r="E2444">
        <f>COUNTIF(duplicity[duplicitní texty],duplicity[[#This Row],[duplicitní texty]])</f>
        <v>1</v>
      </c>
      <c r="N2444"/>
    </row>
    <row r="2445" spans="1:14">
      <c r="A2445">
        <v>712</v>
      </c>
      <c r="B2445">
        <v>925</v>
      </c>
      <c r="C2445" s="3">
        <v>41692</v>
      </c>
      <c r="D2445" s="5" t="str">
        <f>duplicity[[#This Row],[r_fighter_id]]&amp;"/"&amp;duplicity[[#This Row],[b_fighter_id]]&amp;duplicity[[#This Row],[date]]</f>
        <v>712/92541692</v>
      </c>
      <c r="E2445">
        <f>COUNTIF(duplicity[duplicitní texty],duplicity[[#This Row],[duplicitní texty]])</f>
        <v>1</v>
      </c>
      <c r="N2445"/>
    </row>
    <row r="2446" spans="1:14">
      <c r="A2446">
        <v>3471</v>
      </c>
      <c r="B2446">
        <v>3248</v>
      </c>
      <c r="C2446" s="3">
        <v>41692</v>
      </c>
      <c r="D2446" s="5" t="str">
        <f>duplicity[[#This Row],[r_fighter_id]]&amp;"/"&amp;duplicity[[#This Row],[b_fighter_id]]&amp;duplicity[[#This Row],[date]]</f>
        <v>3471/324841692</v>
      </c>
      <c r="E2446">
        <f>COUNTIF(duplicity[duplicitní texty],duplicity[[#This Row],[duplicitní texty]])</f>
        <v>1</v>
      </c>
      <c r="N2446"/>
    </row>
    <row r="2447" spans="1:14">
      <c r="A2447">
        <v>2594</v>
      </c>
      <c r="B2447">
        <v>3405</v>
      </c>
      <c r="C2447" s="3">
        <v>41692</v>
      </c>
      <c r="D2447" s="5" t="str">
        <f>duplicity[[#This Row],[r_fighter_id]]&amp;"/"&amp;duplicity[[#This Row],[b_fighter_id]]&amp;duplicity[[#This Row],[date]]</f>
        <v>2594/340541692</v>
      </c>
      <c r="E2447">
        <f>COUNTIF(duplicity[duplicitní texty],duplicity[[#This Row],[duplicitní texty]])</f>
        <v>1</v>
      </c>
      <c r="N2447"/>
    </row>
    <row r="2448" spans="1:14">
      <c r="A2448">
        <v>2375</v>
      </c>
      <c r="B2448">
        <v>1674</v>
      </c>
      <c r="C2448" s="3">
        <v>41692</v>
      </c>
      <c r="D2448" s="5" t="str">
        <f>duplicity[[#This Row],[r_fighter_id]]&amp;"/"&amp;duplicity[[#This Row],[b_fighter_id]]&amp;duplicity[[#This Row],[date]]</f>
        <v>2375/167441692</v>
      </c>
      <c r="E2448">
        <f>COUNTIF(duplicity[duplicitní texty],duplicity[[#This Row],[duplicitní texty]])</f>
        <v>1</v>
      </c>
      <c r="N2448"/>
    </row>
    <row r="2449" spans="1:14">
      <c r="A2449">
        <v>1892</v>
      </c>
      <c r="B2449">
        <v>1928</v>
      </c>
      <c r="C2449" s="3">
        <v>41692</v>
      </c>
      <c r="D2449" s="5" t="str">
        <f>duplicity[[#This Row],[r_fighter_id]]&amp;"/"&amp;duplicity[[#This Row],[b_fighter_id]]&amp;duplicity[[#This Row],[date]]</f>
        <v>1892/192841692</v>
      </c>
      <c r="E2449">
        <f>COUNTIF(duplicity[duplicitní texty],duplicity[[#This Row],[duplicitní texty]])</f>
        <v>1</v>
      </c>
      <c r="N2449"/>
    </row>
    <row r="2450" spans="1:14">
      <c r="A2450">
        <v>531</v>
      </c>
      <c r="B2450">
        <v>519</v>
      </c>
      <c r="C2450" s="3">
        <v>41692</v>
      </c>
      <c r="D2450" s="5" t="str">
        <f>duplicity[[#This Row],[r_fighter_id]]&amp;"/"&amp;duplicity[[#This Row],[b_fighter_id]]&amp;duplicity[[#This Row],[date]]</f>
        <v>531/51941692</v>
      </c>
      <c r="E2450">
        <f>COUNTIF(duplicity[duplicitní texty],duplicity[[#This Row],[duplicitní texty]])</f>
        <v>1</v>
      </c>
      <c r="N2450"/>
    </row>
    <row r="2451" spans="1:14">
      <c r="A2451">
        <v>1932</v>
      </c>
      <c r="B2451">
        <v>2824</v>
      </c>
      <c r="C2451" s="3">
        <v>41692</v>
      </c>
      <c r="D2451" s="5" t="str">
        <f>duplicity[[#This Row],[r_fighter_id]]&amp;"/"&amp;duplicity[[#This Row],[b_fighter_id]]&amp;duplicity[[#This Row],[date]]</f>
        <v>1932/282441692</v>
      </c>
      <c r="E2451">
        <f>COUNTIF(duplicity[duplicitní texty],duplicity[[#This Row],[duplicitní texty]])</f>
        <v>1</v>
      </c>
      <c r="N2451"/>
    </row>
    <row r="2452" spans="1:14">
      <c r="A2452">
        <v>1648</v>
      </c>
      <c r="B2452">
        <v>1294</v>
      </c>
      <c r="C2452" s="3">
        <v>41699</v>
      </c>
      <c r="D2452" s="5" t="str">
        <f>duplicity[[#This Row],[r_fighter_id]]&amp;"/"&amp;duplicity[[#This Row],[b_fighter_id]]&amp;duplicity[[#This Row],[date]]</f>
        <v>1648/129441699</v>
      </c>
      <c r="E2452">
        <f>COUNTIF(duplicity[duplicitní texty],duplicity[[#This Row],[duplicitní texty]])</f>
        <v>1</v>
      </c>
      <c r="N2452"/>
    </row>
    <row r="2453" spans="1:14">
      <c r="A2453">
        <v>1359</v>
      </c>
      <c r="B2453">
        <v>2086</v>
      </c>
      <c r="C2453" s="3">
        <v>41699</v>
      </c>
      <c r="D2453" s="5" t="str">
        <f>duplicity[[#This Row],[r_fighter_id]]&amp;"/"&amp;duplicity[[#This Row],[b_fighter_id]]&amp;duplicity[[#This Row],[date]]</f>
        <v>1359/208641699</v>
      </c>
      <c r="E2453">
        <f>COUNTIF(duplicity[duplicitní texty],duplicity[[#This Row],[duplicitní texty]])</f>
        <v>1</v>
      </c>
      <c r="N2453"/>
    </row>
    <row r="2454" spans="1:14">
      <c r="A2454">
        <v>2145</v>
      </c>
      <c r="B2454">
        <v>1559</v>
      </c>
      <c r="C2454" s="3">
        <v>41699</v>
      </c>
      <c r="D2454" s="5" t="str">
        <f>duplicity[[#This Row],[r_fighter_id]]&amp;"/"&amp;duplicity[[#This Row],[b_fighter_id]]&amp;duplicity[[#This Row],[date]]</f>
        <v>2145/155941699</v>
      </c>
      <c r="E2454">
        <f>COUNTIF(duplicity[duplicitní texty],duplicity[[#This Row],[duplicitní texty]])</f>
        <v>1</v>
      </c>
      <c r="N2454"/>
    </row>
    <row r="2455" spans="1:14">
      <c r="A2455">
        <v>3297</v>
      </c>
      <c r="B2455">
        <v>853</v>
      </c>
      <c r="C2455" s="3">
        <v>41699</v>
      </c>
      <c r="D2455" s="5" t="str">
        <f>duplicity[[#This Row],[r_fighter_id]]&amp;"/"&amp;duplicity[[#This Row],[b_fighter_id]]&amp;duplicity[[#This Row],[date]]</f>
        <v>3297/85341699</v>
      </c>
      <c r="E2455">
        <f>COUNTIF(duplicity[duplicitní texty],duplicity[[#This Row],[duplicitní texty]])</f>
        <v>1</v>
      </c>
      <c r="N2455"/>
    </row>
    <row r="2456" spans="1:14">
      <c r="A2456">
        <v>2527</v>
      </c>
      <c r="B2456">
        <v>1782</v>
      </c>
      <c r="C2456" s="3">
        <v>41699</v>
      </c>
      <c r="D2456" s="5" t="str">
        <f>duplicity[[#This Row],[r_fighter_id]]&amp;"/"&amp;duplicity[[#This Row],[b_fighter_id]]&amp;duplicity[[#This Row],[date]]</f>
        <v>2527/178241699</v>
      </c>
      <c r="E2456">
        <f>COUNTIF(duplicity[duplicitní texty],duplicity[[#This Row],[duplicitní texty]])</f>
        <v>1</v>
      </c>
      <c r="N2456"/>
    </row>
    <row r="2457" spans="1:14">
      <c r="A2457">
        <v>3261</v>
      </c>
      <c r="B2457">
        <v>2266</v>
      </c>
      <c r="C2457" s="3">
        <v>41699</v>
      </c>
      <c r="D2457" s="5" t="str">
        <f>duplicity[[#This Row],[r_fighter_id]]&amp;"/"&amp;duplicity[[#This Row],[b_fighter_id]]&amp;duplicity[[#This Row],[date]]</f>
        <v>3261/226641699</v>
      </c>
      <c r="E2457">
        <f>COUNTIF(duplicity[duplicitní texty],duplicity[[#This Row],[duplicitní texty]])</f>
        <v>1</v>
      </c>
      <c r="N2457"/>
    </row>
    <row r="2458" spans="1:14">
      <c r="A2458">
        <v>536</v>
      </c>
      <c r="B2458">
        <v>3425</v>
      </c>
      <c r="C2458" s="3">
        <v>41699</v>
      </c>
      <c r="D2458" s="5" t="str">
        <f>duplicity[[#This Row],[r_fighter_id]]&amp;"/"&amp;duplicity[[#This Row],[b_fighter_id]]&amp;duplicity[[#This Row],[date]]</f>
        <v>536/342541699</v>
      </c>
      <c r="E2458">
        <f>COUNTIF(duplicity[duplicitní texty],duplicity[[#This Row],[duplicitní texty]])</f>
        <v>1</v>
      </c>
      <c r="N2458"/>
    </row>
    <row r="2459" spans="1:14">
      <c r="A2459">
        <v>1528</v>
      </c>
      <c r="B2459">
        <v>1227</v>
      </c>
      <c r="C2459" s="3">
        <v>41706</v>
      </c>
      <c r="D2459" s="5" t="str">
        <f>duplicity[[#This Row],[r_fighter_id]]&amp;"/"&amp;duplicity[[#This Row],[b_fighter_id]]&amp;duplicity[[#This Row],[date]]</f>
        <v>1528/122741706</v>
      </c>
      <c r="E2459">
        <f>COUNTIF(duplicity[duplicitní texty],duplicity[[#This Row],[duplicitní texty]])</f>
        <v>1</v>
      </c>
      <c r="N2459"/>
    </row>
    <row r="2460" spans="1:14">
      <c r="A2460">
        <v>761</v>
      </c>
      <c r="B2460">
        <v>1751</v>
      </c>
      <c r="C2460" s="3">
        <v>41706</v>
      </c>
      <c r="D2460" s="5" t="str">
        <f>duplicity[[#This Row],[r_fighter_id]]&amp;"/"&amp;duplicity[[#This Row],[b_fighter_id]]&amp;duplicity[[#This Row],[date]]</f>
        <v>761/175141706</v>
      </c>
      <c r="E2460">
        <f>COUNTIF(duplicity[duplicitní texty],duplicity[[#This Row],[duplicitní texty]])</f>
        <v>1</v>
      </c>
      <c r="N2460"/>
    </row>
    <row r="2461" spans="1:14">
      <c r="A2461">
        <v>1235</v>
      </c>
      <c r="B2461">
        <v>1950</v>
      </c>
      <c r="C2461" s="3">
        <v>41706</v>
      </c>
      <c r="D2461" s="5" t="str">
        <f>duplicity[[#This Row],[r_fighter_id]]&amp;"/"&amp;duplicity[[#This Row],[b_fighter_id]]&amp;duplicity[[#This Row],[date]]</f>
        <v>1235/195041706</v>
      </c>
      <c r="E2461">
        <f>COUNTIF(duplicity[duplicitní texty],duplicity[[#This Row],[duplicitní texty]])</f>
        <v>1</v>
      </c>
      <c r="N2461"/>
    </row>
    <row r="2462" spans="1:14">
      <c r="A2462">
        <v>2293</v>
      </c>
      <c r="B2462">
        <v>28</v>
      </c>
      <c r="C2462" s="3">
        <v>41706</v>
      </c>
      <c r="D2462" s="5" t="str">
        <f>duplicity[[#This Row],[r_fighter_id]]&amp;"/"&amp;duplicity[[#This Row],[b_fighter_id]]&amp;duplicity[[#This Row],[date]]</f>
        <v>2293/2841706</v>
      </c>
      <c r="E2462">
        <f>COUNTIF(duplicity[duplicitní texty],duplicity[[#This Row],[duplicitní texty]])</f>
        <v>1</v>
      </c>
      <c r="N2462"/>
    </row>
    <row r="2463" spans="1:14">
      <c r="A2463">
        <v>205</v>
      </c>
      <c r="B2463">
        <v>2316</v>
      </c>
      <c r="C2463" s="3">
        <v>41706</v>
      </c>
      <c r="D2463" s="5" t="str">
        <f>duplicity[[#This Row],[r_fighter_id]]&amp;"/"&amp;duplicity[[#This Row],[b_fighter_id]]&amp;duplicity[[#This Row],[date]]</f>
        <v>205/231641706</v>
      </c>
      <c r="E2463">
        <f>COUNTIF(duplicity[duplicitní texty],duplicity[[#This Row],[duplicitní texty]])</f>
        <v>1</v>
      </c>
      <c r="N2463"/>
    </row>
    <row r="2464" spans="1:14">
      <c r="A2464">
        <v>2915</v>
      </c>
      <c r="B2464">
        <v>2987</v>
      </c>
      <c r="C2464" s="3">
        <v>41706</v>
      </c>
      <c r="D2464" s="5" t="str">
        <f>duplicity[[#This Row],[r_fighter_id]]&amp;"/"&amp;duplicity[[#This Row],[b_fighter_id]]&amp;duplicity[[#This Row],[date]]</f>
        <v>2915/298741706</v>
      </c>
      <c r="E2464">
        <f>COUNTIF(duplicity[duplicitní texty],duplicity[[#This Row],[duplicitní texty]])</f>
        <v>1</v>
      </c>
      <c r="N2464"/>
    </row>
    <row r="2465" spans="1:14">
      <c r="A2465">
        <v>2540</v>
      </c>
      <c r="B2465">
        <v>2921</v>
      </c>
      <c r="C2465" s="3">
        <v>41706</v>
      </c>
      <c r="D2465" s="5" t="str">
        <f>duplicity[[#This Row],[r_fighter_id]]&amp;"/"&amp;duplicity[[#This Row],[b_fighter_id]]&amp;duplicity[[#This Row],[date]]</f>
        <v>2540/292141706</v>
      </c>
      <c r="E2465">
        <f>COUNTIF(duplicity[duplicitní texty],duplicity[[#This Row],[duplicitní texty]])</f>
        <v>1</v>
      </c>
      <c r="N2465"/>
    </row>
    <row r="2466" spans="1:14">
      <c r="A2466">
        <v>127</v>
      </c>
      <c r="B2466">
        <v>2136</v>
      </c>
      <c r="C2466" s="3">
        <v>41706</v>
      </c>
      <c r="D2466" s="5" t="str">
        <f>duplicity[[#This Row],[r_fighter_id]]&amp;"/"&amp;duplicity[[#This Row],[b_fighter_id]]&amp;duplicity[[#This Row],[date]]</f>
        <v>127/213641706</v>
      </c>
      <c r="E2466">
        <f>COUNTIF(duplicity[duplicitní texty],duplicity[[#This Row],[duplicitní texty]])</f>
        <v>1</v>
      </c>
      <c r="N2466"/>
    </row>
    <row r="2467" spans="1:14">
      <c r="A2467">
        <v>1083</v>
      </c>
      <c r="B2467">
        <v>3138</v>
      </c>
      <c r="C2467" s="3">
        <v>41713</v>
      </c>
      <c r="D2467" s="5" t="str">
        <f>duplicity[[#This Row],[r_fighter_id]]&amp;"/"&amp;duplicity[[#This Row],[b_fighter_id]]&amp;duplicity[[#This Row],[date]]</f>
        <v>1083/313841713</v>
      </c>
      <c r="E2467">
        <f>COUNTIF(duplicity[duplicitní texty],duplicity[[#This Row],[duplicitní texty]])</f>
        <v>1</v>
      </c>
      <c r="N2467"/>
    </row>
    <row r="2468" spans="1:14">
      <c r="A2468">
        <v>455</v>
      </c>
      <c r="B2468">
        <v>2913</v>
      </c>
      <c r="C2468" s="3">
        <v>41713</v>
      </c>
      <c r="D2468" s="5" t="str">
        <f>duplicity[[#This Row],[r_fighter_id]]&amp;"/"&amp;duplicity[[#This Row],[b_fighter_id]]&amp;duplicity[[#This Row],[date]]</f>
        <v>455/291341713</v>
      </c>
      <c r="E2468">
        <f>COUNTIF(duplicity[duplicitní texty],duplicity[[#This Row],[duplicitní texty]])</f>
        <v>1</v>
      </c>
      <c r="N2468"/>
    </row>
    <row r="2469" spans="1:14">
      <c r="A2469">
        <v>2030</v>
      </c>
      <c r="B2469">
        <v>3148</v>
      </c>
      <c r="C2469" s="3">
        <v>41713</v>
      </c>
      <c r="D2469" s="5" t="str">
        <f>duplicity[[#This Row],[r_fighter_id]]&amp;"/"&amp;duplicity[[#This Row],[b_fighter_id]]&amp;duplicity[[#This Row],[date]]</f>
        <v>2030/314841713</v>
      </c>
      <c r="E2469">
        <f>COUNTIF(duplicity[duplicitní texty],duplicity[[#This Row],[duplicitní texty]])</f>
        <v>1</v>
      </c>
      <c r="N2469"/>
    </row>
    <row r="2470" spans="1:14">
      <c r="A2470">
        <v>2829</v>
      </c>
      <c r="B2470">
        <v>1579</v>
      </c>
      <c r="C2470" s="3">
        <v>41713</v>
      </c>
      <c r="D2470" s="5" t="str">
        <f>duplicity[[#This Row],[r_fighter_id]]&amp;"/"&amp;duplicity[[#This Row],[b_fighter_id]]&amp;duplicity[[#This Row],[date]]</f>
        <v>2829/157941713</v>
      </c>
      <c r="E2470">
        <f>COUNTIF(duplicity[duplicitní texty],duplicity[[#This Row],[duplicitní texty]])</f>
        <v>1</v>
      </c>
      <c r="N2470"/>
    </row>
    <row r="2471" spans="1:14">
      <c r="A2471">
        <v>263</v>
      </c>
      <c r="B2471">
        <v>1348</v>
      </c>
      <c r="C2471" s="3">
        <v>41713</v>
      </c>
      <c r="D2471" s="5" t="str">
        <f>duplicity[[#This Row],[r_fighter_id]]&amp;"/"&amp;duplicity[[#This Row],[b_fighter_id]]&amp;duplicity[[#This Row],[date]]</f>
        <v>263/134841713</v>
      </c>
      <c r="E2471">
        <f>COUNTIF(duplicity[duplicitní texty],duplicity[[#This Row],[duplicitní texty]])</f>
        <v>1</v>
      </c>
      <c r="N2471"/>
    </row>
    <row r="2472" spans="1:14">
      <c r="A2472">
        <v>596</v>
      </c>
      <c r="B2472">
        <v>3509</v>
      </c>
      <c r="C2472" s="3">
        <v>41713</v>
      </c>
      <c r="D2472" s="5" t="str">
        <f>duplicity[[#This Row],[r_fighter_id]]&amp;"/"&amp;duplicity[[#This Row],[b_fighter_id]]&amp;duplicity[[#This Row],[date]]</f>
        <v>596/350941713</v>
      </c>
      <c r="E2472">
        <f>COUNTIF(duplicity[duplicitní texty],duplicity[[#This Row],[duplicitní texty]])</f>
        <v>1</v>
      </c>
      <c r="N2472"/>
    </row>
    <row r="2473" spans="1:14">
      <c r="A2473">
        <v>1319</v>
      </c>
      <c r="B2473">
        <v>1760</v>
      </c>
      <c r="C2473" s="3">
        <v>41713</v>
      </c>
      <c r="D2473" s="5" t="str">
        <f>duplicity[[#This Row],[r_fighter_id]]&amp;"/"&amp;duplicity[[#This Row],[b_fighter_id]]&amp;duplicity[[#This Row],[date]]</f>
        <v>1319/176041713</v>
      </c>
      <c r="E2473">
        <f>COUNTIF(duplicity[duplicitní texty],duplicity[[#This Row],[duplicitní texty]])</f>
        <v>1</v>
      </c>
      <c r="N2473"/>
    </row>
    <row r="2474" spans="1:14">
      <c r="A2474">
        <v>2800</v>
      </c>
      <c r="B2474">
        <v>1698</v>
      </c>
      <c r="C2474" s="3">
        <v>41713</v>
      </c>
      <c r="D2474" s="5" t="str">
        <f>duplicity[[#This Row],[r_fighter_id]]&amp;"/"&amp;duplicity[[#This Row],[b_fighter_id]]&amp;duplicity[[#This Row],[date]]</f>
        <v>2800/169841713</v>
      </c>
      <c r="E2474">
        <f>COUNTIF(duplicity[duplicitní texty],duplicity[[#This Row],[duplicitní texty]])</f>
        <v>1</v>
      </c>
      <c r="N2474"/>
    </row>
    <row r="2475" spans="1:14">
      <c r="A2475">
        <v>3085</v>
      </c>
      <c r="B2475">
        <v>1073</v>
      </c>
      <c r="C2475" s="3">
        <v>41713</v>
      </c>
      <c r="D2475" s="5" t="str">
        <f>duplicity[[#This Row],[r_fighter_id]]&amp;"/"&amp;duplicity[[#This Row],[b_fighter_id]]&amp;duplicity[[#This Row],[date]]</f>
        <v>3085/107341713</v>
      </c>
      <c r="E2475">
        <f>COUNTIF(duplicity[duplicitní texty],duplicity[[#This Row],[duplicitní texty]])</f>
        <v>1</v>
      </c>
      <c r="N2475"/>
    </row>
    <row r="2476" spans="1:14">
      <c r="A2476">
        <v>2489</v>
      </c>
      <c r="B2476">
        <v>108</v>
      </c>
      <c r="C2476" s="3">
        <v>41713</v>
      </c>
      <c r="D2476" s="5" t="str">
        <f>duplicity[[#This Row],[r_fighter_id]]&amp;"/"&amp;duplicity[[#This Row],[b_fighter_id]]&amp;duplicity[[#This Row],[date]]</f>
        <v>2489/10841713</v>
      </c>
      <c r="E2476">
        <f>COUNTIF(duplicity[duplicitní texty],duplicity[[#This Row],[duplicitní texty]])</f>
        <v>1</v>
      </c>
      <c r="N2476"/>
    </row>
    <row r="2477" spans="1:14">
      <c r="A2477">
        <v>2957</v>
      </c>
      <c r="B2477">
        <v>1850</v>
      </c>
      <c r="C2477" s="3">
        <v>41713</v>
      </c>
      <c r="D2477" s="5" t="str">
        <f>duplicity[[#This Row],[r_fighter_id]]&amp;"/"&amp;duplicity[[#This Row],[b_fighter_id]]&amp;duplicity[[#This Row],[date]]</f>
        <v>2957/185041713</v>
      </c>
      <c r="E2477">
        <f>COUNTIF(duplicity[duplicitní texty],duplicity[[#This Row],[duplicitní texty]])</f>
        <v>1</v>
      </c>
      <c r="N2477"/>
    </row>
    <row r="2478" spans="1:14">
      <c r="A2478">
        <v>2544</v>
      </c>
      <c r="B2478">
        <v>3466</v>
      </c>
      <c r="C2478" s="3">
        <v>41713</v>
      </c>
      <c r="D2478" s="5" t="str">
        <f>duplicity[[#This Row],[r_fighter_id]]&amp;"/"&amp;duplicity[[#This Row],[b_fighter_id]]&amp;duplicity[[#This Row],[date]]</f>
        <v>2544/346641713</v>
      </c>
      <c r="E2478">
        <f>COUNTIF(duplicity[duplicitní texty],duplicity[[#This Row],[duplicitní texty]])</f>
        <v>1</v>
      </c>
      <c r="N2478"/>
    </row>
    <row r="2479" spans="1:14">
      <c r="A2479">
        <v>997</v>
      </c>
      <c r="B2479">
        <v>3281</v>
      </c>
      <c r="C2479" s="3">
        <v>41713</v>
      </c>
      <c r="D2479" s="5" t="str">
        <f>duplicity[[#This Row],[r_fighter_id]]&amp;"/"&amp;duplicity[[#This Row],[b_fighter_id]]&amp;duplicity[[#This Row],[date]]</f>
        <v>997/328141713</v>
      </c>
      <c r="E2479">
        <f>COUNTIF(duplicity[duplicitní texty],duplicity[[#This Row],[duplicitní texty]])</f>
        <v>1</v>
      </c>
      <c r="N2479"/>
    </row>
    <row r="2480" spans="1:14">
      <c r="A2480">
        <v>1954</v>
      </c>
      <c r="B2480">
        <v>2860</v>
      </c>
      <c r="C2480" s="3">
        <v>41721</v>
      </c>
      <c r="D2480" s="5" t="str">
        <f>duplicity[[#This Row],[r_fighter_id]]&amp;"/"&amp;duplicity[[#This Row],[b_fighter_id]]&amp;duplicity[[#This Row],[date]]</f>
        <v>1954/286041721</v>
      </c>
      <c r="E2480">
        <f>COUNTIF(duplicity[duplicitní texty],duplicity[[#This Row],[duplicitní texty]])</f>
        <v>1</v>
      </c>
      <c r="N2480"/>
    </row>
    <row r="2481" spans="1:14">
      <c r="A2481">
        <v>996</v>
      </c>
      <c r="B2481">
        <v>1562</v>
      </c>
      <c r="C2481" s="3">
        <v>41721</v>
      </c>
      <c r="D2481" s="5" t="str">
        <f>duplicity[[#This Row],[r_fighter_id]]&amp;"/"&amp;duplicity[[#This Row],[b_fighter_id]]&amp;duplicity[[#This Row],[date]]</f>
        <v>996/156241721</v>
      </c>
      <c r="E2481">
        <f>COUNTIF(duplicity[duplicitní texty],duplicity[[#This Row],[duplicitní texty]])</f>
        <v>1</v>
      </c>
      <c r="N2481"/>
    </row>
    <row r="2482" spans="1:14">
      <c r="A2482">
        <v>952</v>
      </c>
      <c r="B2482">
        <v>797</v>
      </c>
      <c r="C2482" s="3">
        <v>41721</v>
      </c>
      <c r="D2482" s="5" t="str">
        <f>duplicity[[#This Row],[r_fighter_id]]&amp;"/"&amp;duplicity[[#This Row],[b_fighter_id]]&amp;duplicity[[#This Row],[date]]</f>
        <v>952/79741721</v>
      </c>
      <c r="E2482">
        <f>COUNTIF(duplicity[duplicitní texty],duplicity[[#This Row],[duplicitní texty]])</f>
        <v>1</v>
      </c>
      <c r="N2482"/>
    </row>
    <row r="2483" spans="1:14">
      <c r="A2483">
        <v>2783</v>
      </c>
      <c r="B2483">
        <v>1320</v>
      </c>
      <c r="C2483" s="3">
        <v>41721</v>
      </c>
      <c r="D2483" s="5" t="str">
        <f>duplicity[[#This Row],[r_fighter_id]]&amp;"/"&amp;duplicity[[#This Row],[b_fighter_id]]&amp;duplicity[[#This Row],[date]]</f>
        <v>2783/132041721</v>
      </c>
      <c r="E2483">
        <f>COUNTIF(duplicity[duplicitní texty],duplicity[[#This Row],[duplicitní texty]])</f>
        <v>1</v>
      </c>
      <c r="N2483"/>
    </row>
    <row r="2484" spans="1:14">
      <c r="A2484">
        <v>2506</v>
      </c>
      <c r="B2484">
        <v>2713</v>
      </c>
      <c r="C2484" s="3">
        <v>41721</v>
      </c>
      <c r="D2484" s="5" t="str">
        <f>duplicity[[#This Row],[r_fighter_id]]&amp;"/"&amp;duplicity[[#This Row],[b_fighter_id]]&amp;duplicity[[#This Row],[date]]</f>
        <v>2506/271341721</v>
      </c>
      <c r="E2484">
        <f>COUNTIF(duplicity[duplicitní texty],duplicity[[#This Row],[duplicitní texty]])</f>
        <v>1</v>
      </c>
      <c r="N2484"/>
    </row>
    <row r="2485" spans="1:14">
      <c r="A2485">
        <v>2571</v>
      </c>
      <c r="B2485">
        <v>3185</v>
      </c>
      <c r="C2485" s="3">
        <v>41721</v>
      </c>
      <c r="D2485" s="5" t="str">
        <f>duplicity[[#This Row],[r_fighter_id]]&amp;"/"&amp;duplicity[[#This Row],[b_fighter_id]]&amp;duplicity[[#This Row],[date]]</f>
        <v>2571/318541721</v>
      </c>
      <c r="E2485">
        <f>COUNTIF(duplicity[duplicitní texty],duplicity[[#This Row],[duplicitní texty]])</f>
        <v>1</v>
      </c>
      <c r="N2485"/>
    </row>
    <row r="2486" spans="1:14">
      <c r="A2486">
        <v>1499</v>
      </c>
      <c r="B2486">
        <v>2973</v>
      </c>
      <c r="C2486" s="3">
        <v>41721</v>
      </c>
      <c r="D2486" s="5" t="str">
        <f>duplicity[[#This Row],[r_fighter_id]]&amp;"/"&amp;duplicity[[#This Row],[b_fighter_id]]&amp;duplicity[[#This Row],[date]]</f>
        <v>1499/297341721</v>
      </c>
      <c r="E2486">
        <f>COUNTIF(duplicity[duplicitní texty],duplicity[[#This Row],[duplicitní texty]])</f>
        <v>1</v>
      </c>
      <c r="N2486"/>
    </row>
    <row r="2487" spans="1:14">
      <c r="A2487">
        <v>2491</v>
      </c>
      <c r="B2487">
        <v>1726</v>
      </c>
      <c r="C2487" s="3">
        <v>41721</v>
      </c>
      <c r="D2487" s="5" t="str">
        <f>duplicity[[#This Row],[r_fighter_id]]&amp;"/"&amp;duplicity[[#This Row],[b_fighter_id]]&amp;duplicity[[#This Row],[date]]</f>
        <v>2491/172641721</v>
      </c>
      <c r="E2487">
        <f>COUNTIF(duplicity[duplicitní texty],duplicity[[#This Row],[duplicitní texty]])</f>
        <v>1</v>
      </c>
      <c r="N2487"/>
    </row>
    <row r="2488" spans="1:14">
      <c r="A2488">
        <v>1934</v>
      </c>
      <c r="B2488">
        <v>3384</v>
      </c>
      <c r="C2488" s="3">
        <v>41721</v>
      </c>
      <c r="D2488" s="5" t="str">
        <f>duplicity[[#This Row],[r_fighter_id]]&amp;"/"&amp;duplicity[[#This Row],[b_fighter_id]]&amp;duplicity[[#This Row],[date]]</f>
        <v>1934/338441721</v>
      </c>
      <c r="E2488">
        <f>COUNTIF(duplicity[duplicitní texty],duplicity[[#This Row],[duplicitní texty]])</f>
        <v>1</v>
      </c>
      <c r="N2488"/>
    </row>
    <row r="2489" spans="1:14">
      <c r="A2489">
        <v>218</v>
      </c>
      <c r="B2489">
        <v>3149</v>
      </c>
      <c r="C2489" s="3">
        <v>41721</v>
      </c>
      <c r="D2489" s="5" t="str">
        <f>duplicity[[#This Row],[r_fighter_id]]&amp;"/"&amp;duplicity[[#This Row],[b_fighter_id]]&amp;duplicity[[#This Row],[date]]</f>
        <v>218/314941721</v>
      </c>
      <c r="E2489">
        <f>COUNTIF(duplicity[duplicitní texty],duplicity[[#This Row],[duplicitní texty]])</f>
        <v>1</v>
      </c>
      <c r="N2489"/>
    </row>
    <row r="2490" spans="1:14">
      <c r="A2490">
        <v>2763</v>
      </c>
      <c r="B2490">
        <v>2388</v>
      </c>
      <c r="C2490" s="3">
        <v>41740</v>
      </c>
      <c r="D2490" s="5" t="str">
        <f>duplicity[[#This Row],[r_fighter_id]]&amp;"/"&amp;duplicity[[#This Row],[b_fighter_id]]&amp;duplicity[[#This Row],[date]]</f>
        <v>2763/238841740</v>
      </c>
      <c r="E2490">
        <f>COUNTIF(duplicity[duplicitní texty],duplicity[[#This Row],[duplicitní texty]])</f>
        <v>1</v>
      </c>
      <c r="N2490"/>
    </row>
    <row r="2491" spans="1:14">
      <c r="A2491">
        <v>2327</v>
      </c>
      <c r="B2491">
        <v>2294</v>
      </c>
      <c r="C2491" s="3">
        <v>41740</v>
      </c>
      <c r="D2491" s="5" t="str">
        <f>duplicity[[#This Row],[r_fighter_id]]&amp;"/"&amp;duplicity[[#This Row],[b_fighter_id]]&amp;duplicity[[#This Row],[date]]</f>
        <v>2327/229441740</v>
      </c>
      <c r="E2491">
        <f>COUNTIF(duplicity[duplicitní texty],duplicity[[#This Row],[duplicitní texty]])</f>
        <v>1</v>
      </c>
      <c r="N2491"/>
    </row>
    <row r="2492" spans="1:14">
      <c r="A2492">
        <v>1226</v>
      </c>
      <c r="B2492">
        <v>1611</v>
      </c>
      <c r="C2492" s="3">
        <v>41740</v>
      </c>
      <c r="D2492" s="5" t="str">
        <f>duplicity[[#This Row],[r_fighter_id]]&amp;"/"&amp;duplicity[[#This Row],[b_fighter_id]]&amp;duplicity[[#This Row],[date]]</f>
        <v>1226/161141740</v>
      </c>
      <c r="E2492">
        <f>COUNTIF(duplicity[duplicitní texty],duplicity[[#This Row],[duplicitní texty]])</f>
        <v>1</v>
      </c>
      <c r="N2492"/>
    </row>
    <row r="2493" spans="1:14">
      <c r="A2493">
        <v>1790</v>
      </c>
      <c r="B2493">
        <v>3033</v>
      </c>
      <c r="C2493" s="3">
        <v>41740</v>
      </c>
      <c r="D2493" s="5" t="str">
        <f>duplicity[[#This Row],[r_fighter_id]]&amp;"/"&amp;duplicity[[#This Row],[b_fighter_id]]&amp;duplicity[[#This Row],[date]]</f>
        <v>1790/303341740</v>
      </c>
      <c r="E2493">
        <f>COUNTIF(duplicity[duplicitní texty],duplicity[[#This Row],[duplicitní texty]])</f>
        <v>1</v>
      </c>
      <c r="N2493"/>
    </row>
    <row r="2494" spans="1:14">
      <c r="A2494">
        <v>1409</v>
      </c>
      <c r="B2494">
        <v>1724</v>
      </c>
      <c r="C2494" s="3">
        <v>41740</v>
      </c>
      <c r="D2494" s="5" t="str">
        <f>duplicity[[#This Row],[r_fighter_id]]&amp;"/"&amp;duplicity[[#This Row],[b_fighter_id]]&amp;duplicity[[#This Row],[date]]</f>
        <v>1409/172441740</v>
      </c>
      <c r="E2494">
        <f>COUNTIF(duplicity[duplicitní texty],duplicity[[#This Row],[duplicitní texty]])</f>
        <v>1</v>
      </c>
      <c r="N2494"/>
    </row>
    <row r="2495" spans="1:14">
      <c r="A2495">
        <v>2313</v>
      </c>
      <c r="B2495">
        <v>700</v>
      </c>
      <c r="C2495" s="3">
        <v>41740</v>
      </c>
      <c r="D2495" s="5" t="str">
        <f>duplicity[[#This Row],[r_fighter_id]]&amp;"/"&amp;duplicity[[#This Row],[b_fighter_id]]&amp;duplicity[[#This Row],[date]]</f>
        <v>2313/70041740</v>
      </c>
      <c r="E2495">
        <f>COUNTIF(duplicity[duplicitní texty],duplicity[[#This Row],[duplicitní texty]])</f>
        <v>1</v>
      </c>
      <c r="N2495"/>
    </row>
    <row r="2496" spans="1:14">
      <c r="A2496">
        <v>2390</v>
      </c>
      <c r="B2496">
        <v>52</v>
      </c>
      <c r="C2496" s="3">
        <v>41740</v>
      </c>
      <c r="D2496" s="5" t="str">
        <f>duplicity[[#This Row],[r_fighter_id]]&amp;"/"&amp;duplicity[[#This Row],[b_fighter_id]]&amp;duplicity[[#This Row],[date]]</f>
        <v>2390/5241740</v>
      </c>
      <c r="E2496">
        <f>COUNTIF(duplicity[duplicitní texty],duplicity[[#This Row],[duplicitní texty]])</f>
        <v>1</v>
      </c>
      <c r="N2496"/>
    </row>
    <row r="2497" spans="1:14">
      <c r="A2497">
        <v>2556</v>
      </c>
      <c r="B2497">
        <v>615</v>
      </c>
      <c r="C2497" s="3">
        <v>41745</v>
      </c>
      <c r="D2497" s="5" t="str">
        <f>duplicity[[#This Row],[r_fighter_id]]&amp;"/"&amp;duplicity[[#This Row],[b_fighter_id]]&amp;duplicity[[#This Row],[date]]</f>
        <v>2556/61541745</v>
      </c>
      <c r="E2497">
        <f>COUNTIF(duplicity[duplicitní texty],duplicity[[#This Row],[duplicitní texty]])</f>
        <v>1</v>
      </c>
      <c r="N2497"/>
    </row>
    <row r="2498" spans="1:14">
      <c r="A2498">
        <v>3193</v>
      </c>
      <c r="B2498">
        <v>1218</v>
      </c>
      <c r="C2498" s="3">
        <v>41745</v>
      </c>
      <c r="D2498" s="5" t="str">
        <f>duplicity[[#This Row],[r_fighter_id]]&amp;"/"&amp;duplicity[[#This Row],[b_fighter_id]]&amp;duplicity[[#This Row],[date]]</f>
        <v>3193/121841745</v>
      </c>
      <c r="E2498">
        <f>COUNTIF(duplicity[duplicitní texty],duplicity[[#This Row],[duplicitní texty]])</f>
        <v>1</v>
      </c>
      <c r="N2498"/>
    </row>
    <row r="2499" spans="1:14">
      <c r="A2499">
        <v>2756</v>
      </c>
      <c r="B2499">
        <v>1652</v>
      </c>
      <c r="C2499" s="3">
        <v>41745</v>
      </c>
      <c r="D2499" s="5" t="str">
        <f>duplicity[[#This Row],[r_fighter_id]]&amp;"/"&amp;duplicity[[#This Row],[b_fighter_id]]&amp;duplicity[[#This Row],[date]]</f>
        <v>2756/165241745</v>
      </c>
      <c r="E2499">
        <f>COUNTIF(duplicity[duplicitní texty],duplicity[[#This Row],[duplicitní texty]])</f>
        <v>1</v>
      </c>
      <c r="N2499"/>
    </row>
    <row r="2500" spans="1:14">
      <c r="A2500">
        <v>633</v>
      </c>
      <c r="B2500">
        <v>2331</v>
      </c>
      <c r="C2500" s="3">
        <v>41745</v>
      </c>
      <c r="D2500" s="5" t="str">
        <f>duplicity[[#This Row],[r_fighter_id]]&amp;"/"&amp;duplicity[[#This Row],[b_fighter_id]]&amp;duplicity[[#This Row],[date]]</f>
        <v>633/233141745</v>
      </c>
      <c r="E2500">
        <f>COUNTIF(duplicity[duplicitní texty],duplicity[[#This Row],[duplicitní texty]])</f>
        <v>1</v>
      </c>
      <c r="N2500"/>
    </row>
    <row r="2501" spans="1:14">
      <c r="A2501">
        <v>286</v>
      </c>
      <c r="B2501">
        <v>1626</v>
      </c>
      <c r="C2501" s="3">
        <v>41745</v>
      </c>
      <c r="D2501" s="5" t="str">
        <f>duplicity[[#This Row],[r_fighter_id]]&amp;"/"&amp;duplicity[[#This Row],[b_fighter_id]]&amp;duplicity[[#This Row],[date]]</f>
        <v>286/162641745</v>
      </c>
      <c r="E2501">
        <f>COUNTIF(duplicity[duplicitní texty],duplicity[[#This Row],[duplicitní texty]])</f>
        <v>1</v>
      </c>
      <c r="N2501"/>
    </row>
    <row r="2502" spans="1:14">
      <c r="A2502">
        <v>301</v>
      </c>
      <c r="B2502">
        <v>727</v>
      </c>
      <c r="C2502" s="3">
        <v>41745</v>
      </c>
      <c r="D2502" s="5" t="str">
        <f>duplicity[[#This Row],[r_fighter_id]]&amp;"/"&amp;duplicity[[#This Row],[b_fighter_id]]&amp;duplicity[[#This Row],[date]]</f>
        <v>301/72741745</v>
      </c>
      <c r="E2502">
        <f>COUNTIF(duplicity[duplicitní texty],duplicity[[#This Row],[duplicitní texty]])</f>
        <v>1</v>
      </c>
      <c r="N2502"/>
    </row>
    <row r="2503" spans="1:14">
      <c r="A2503">
        <v>3142</v>
      </c>
      <c r="B2503">
        <v>2332</v>
      </c>
      <c r="C2503" s="3">
        <v>41745</v>
      </c>
      <c r="D2503" s="5" t="str">
        <f>duplicity[[#This Row],[r_fighter_id]]&amp;"/"&amp;duplicity[[#This Row],[b_fighter_id]]&amp;duplicity[[#This Row],[date]]</f>
        <v>3142/233241745</v>
      </c>
      <c r="E2503">
        <f>COUNTIF(duplicity[duplicitní texty],duplicity[[#This Row],[duplicitní texty]])</f>
        <v>1</v>
      </c>
      <c r="N2503"/>
    </row>
    <row r="2504" spans="1:14">
      <c r="A2504">
        <v>1524</v>
      </c>
      <c r="B2504">
        <v>2351</v>
      </c>
      <c r="C2504" s="3">
        <v>41745</v>
      </c>
      <c r="D2504" s="5" t="str">
        <f>duplicity[[#This Row],[r_fighter_id]]&amp;"/"&amp;duplicity[[#This Row],[b_fighter_id]]&amp;duplicity[[#This Row],[date]]</f>
        <v>1524/235141745</v>
      </c>
      <c r="E2504">
        <f>COUNTIF(duplicity[duplicitní texty],duplicity[[#This Row],[duplicitní texty]])</f>
        <v>1</v>
      </c>
      <c r="N2504"/>
    </row>
    <row r="2505" spans="1:14">
      <c r="A2505">
        <v>3419</v>
      </c>
      <c r="B2505">
        <v>1447</v>
      </c>
      <c r="C2505" s="3">
        <v>41745</v>
      </c>
      <c r="D2505" s="5" t="str">
        <f>duplicity[[#This Row],[r_fighter_id]]&amp;"/"&amp;duplicity[[#This Row],[b_fighter_id]]&amp;duplicity[[#This Row],[date]]</f>
        <v>3419/144741745</v>
      </c>
      <c r="E2505">
        <f>COUNTIF(duplicity[duplicitní texty],duplicity[[#This Row],[duplicitní texty]])</f>
        <v>1</v>
      </c>
      <c r="N2505"/>
    </row>
    <row r="2506" spans="1:14">
      <c r="A2506">
        <v>1608</v>
      </c>
      <c r="B2506">
        <v>3039</v>
      </c>
      <c r="C2506" s="3">
        <v>41745</v>
      </c>
      <c r="D2506" s="5" t="str">
        <f>duplicity[[#This Row],[r_fighter_id]]&amp;"/"&amp;duplicity[[#This Row],[b_fighter_id]]&amp;duplicity[[#This Row],[date]]</f>
        <v>1608/303941745</v>
      </c>
      <c r="E2506">
        <f>COUNTIF(duplicity[duplicitní texty],duplicity[[#This Row],[duplicitní texty]])</f>
        <v>1</v>
      </c>
      <c r="N2506"/>
    </row>
    <row r="2507" spans="1:14">
      <c r="A2507">
        <v>1047</v>
      </c>
      <c r="B2507">
        <v>1161</v>
      </c>
      <c r="C2507" s="3">
        <v>41745</v>
      </c>
      <c r="D2507" s="5" t="str">
        <f>duplicity[[#This Row],[r_fighter_id]]&amp;"/"&amp;duplicity[[#This Row],[b_fighter_id]]&amp;duplicity[[#This Row],[date]]</f>
        <v>1047/116141745</v>
      </c>
      <c r="E2507">
        <f>COUNTIF(duplicity[duplicitní texty],duplicity[[#This Row],[duplicitní texty]])</f>
        <v>1</v>
      </c>
      <c r="N2507"/>
    </row>
    <row r="2508" spans="1:14">
      <c r="A2508">
        <v>1995</v>
      </c>
      <c r="B2508">
        <v>1305</v>
      </c>
      <c r="C2508" s="3">
        <v>41748</v>
      </c>
      <c r="D2508" s="5" t="str">
        <f>duplicity[[#This Row],[r_fighter_id]]&amp;"/"&amp;duplicity[[#This Row],[b_fighter_id]]&amp;duplicity[[#This Row],[date]]</f>
        <v>1995/130541748</v>
      </c>
      <c r="E2508">
        <f>COUNTIF(duplicity[duplicitní texty],duplicity[[#This Row],[duplicitní texty]])</f>
        <v>1</v>
      </c>
      <c r="N2508"/>
    </row>
    <row r="2509" spans="1:14">
      <c r="A2509">
        <v>808</v>
      </c>
      <c r="B2509">
        <v>2342</v>
      </c>
      <c r="C2509" s="3">
        <v>41748</v>
      </c>
      <c r="D2509" s="5" t="str">
        <f>duplicity[[#This Row],[r_fighter_id]]&amp;"/"&amp;duplicity[[#This Row],[b_fighter_id]]&amp;duplicity[[#This Row],[date]]</f>
        <v>808/234241748</v>
      </c>
      <c r="E2509">
        <f>COUNTIF(duplicity[duplicitní texty],duplicity[[#This Row],[duplicitní texty]])</f>
        <v>1</v>
      </c>
      <c r="N2509"/>
    </row>
    <row r="2510" spans="1:14">
      <c r="A2510">
        <v>2401</v>
      </c>
      <c r="B2510">
        <v>319</v>
      </c>
      <c r="C2510" s="3">
        <v>41748</v>
      </c>
      <c r="D2510" s="5" t="str">
        <f>duplicity[[#This Row],[r_fighter_id]]&amp;"/"&amp;duplicity[[#This Row],[b_fighter_id]]&amp;duplicity[[#This Row],[date]]</f>
        <v>2401/31941748</v>
      </c>
      <c r="E2510">
        <f>COUNTIF(duplicity[duplicitní texty],duplicity[[#This Row],[duplicitní texty]])</f>
        <v>1</v>
      </c>
      <c r="N2510"/>
    </row>
    <row r="2511" spans="1:14">
      <c r="A2511">
        <v>523</v>
      </c>
      <c r="B2511">
        <v>201</v>
      </c>
      <c r="C2511" s="3">
        <v>41748</v>
      </c>
      <c r="D2511" s="5" t="str">
        <f>duplicity[[#This Row],[r_fighter_id]]&amp;"/"&amp;duplicity[[#This Row],[b_fighter_id]]&amp;duplicity[[#This Row],[date]]</f>
        <v>523/20141748</v>
      </c>
      <c r="E2511">
        <f>COUNTIF(duplicity[duplicitní texty],duplicity[[#This Row],[duplicitní texty]])</f>
        <v>1</v>
      </c>
      <c r="N2511"/>
    </row>
    <row r="2512" spans="1:14">
      <c r="A2512">
        <v>3458</v>
      </c>
      <c r="B2512">
        <v>382</v>
      </c>
      <c r="C2512" s="3">
        <v>41748</v>
      </c>
      <c r="D2512" s="5" t="str">
        <f>duplicity[[#This Row],[r_fighter_id]]&amp;"/"&amp;duplicity[[#This Row],[b_fighter_id]]&amp;duplicity[[#This Row],[date]]</f>
        <v>3458/38241748</v>
      </c>
      <c r="E2512">
        <f>COUNTIF(duplicity[duplicitní texty],duplicity[[#This Row],[duplicitní texty]])</f>
        <v>1</v>
      </c>
      <c r="N2512"/>
    </row>
    <row r="2513" spans="1:14">
      <c r="A2513">
        <v>1816</v>
      </c>
      <c r="B2513">
        <v>2012</v>
      </c>
      <c r="C2513" s="3">
        <v>41748</v>
      </c>
      <c r="D2513" s="5" t="str">
        <f>duplicity[[#This Row],[r_fighter_id]]&amp;"/"&amp;duplicity[[#This Row],[b_fighter_id]]&amp;duplicity[[#This Row],[date]]</f>
        <v>1816/201241748</v>
      </c>
      <c r="E2513">
        <f>COUNTIF(duplicity[duplicitní texty],duplicity[[#This Row],[duplicitní texty]])</f>
        <v>1</v>
      </c>
      <c r="N2513"/>
    </row>
    <row r="2514" spans="1:14">
      <c r="A2514">
        <v>3208</v>
      </c>
      <c r="B2514">
        <v>483</v>
      </c>
      <c r="C2514" s="3">
        <v>41748</v>
      </c>
      <c r="D2514" s="5" t="str">
        <f>duplicity[[#This Row],[r_fighter_id]]&amp;"/"&amp;duplicity[[#This Row],[b_fighter_id]]&amp;duplicity[[#This Row],[date]]</f>
        <v>3208/48341748</v>
      </c>
      <c r="E2514">
        <f>COUNTIF(duplicity[duplicitní texty],duplicity[[#This Row],[duplicitní texty]])</f>
        <v>1</v>
      </c>
      <c r="N2514"/>
    </row>
    <row r="2515" spans="1:14">
      <c r="A2515">
        <v>3211</v>
      </c>
      <c r="B2515">
        <v>2750</v>
      </c>
      <c r="C2515" s="3">
        <v>41748</v>
      </c>
      <c r="D2515" s="5" t="str">
        <f>duplicity[[#This Row],[r_fighter_id]]&amp;"/"&amp;duplicity[[#This Row],[b_fighter_id]]&amp;duplicity[[#This Row],[date]]</f>
        <v>3211/275041748</v>
      </c>
      <c r="E2515">
        <f>COUNTIF(duplicity[duplicitní texty],duplicity[[#This Row],[duplicitní texty]])</f>
        <v>1</v>
      </c>
      <c r="N2515"/>
    </row>
    <row r="2516" spans="1:14">
      <c r="A2516">
        <v>84</v>
      </c>
      <c r="B2516">
        <v>180</v>
      </c>
      <c r="C2516" s="3">
        <v>41748</v>
      </c>
      <c r="D2516" s="5" t="str">
        <f>duplicity[[#This Row],[r_fighter_id]]&amp;"/"&amp;duplicity[[#This Row],[b_fighter_id]]&amp;duplicity[[#This Row],[date]]</f>
        <v>84/18041748</v>
      </c>
      <c r="E2516">
        <f>COUNTIF(duplicity[duplicitní texty],duplicity[[#This Row],[duplicitní texty]])</f>
        <v>1</v>
      </c>
      <c r="N2516"/>
    </row>
    <row r="2517" spans="1:14">
      <c r="A2517">
        <v>2467</v>
      </c>
      <c r="B2517">
        <v>3464</v>
      </c>
      <c r="C2517" s="3">
        <v>41748</v>
      </c>
      <c r="D2517" s="5" t="str">
        <f>duplicity[[#This Row],[r_fighter_id]]&amp;"/"&amp;duplicity[[#This Row],[b_fighter_id]]&amp;duplicity[[#This Row],[date]]</f>
        <v>2467/346441748</v>
      </c>
      <c r="E2517">
        <f>COUNTIF(duplicity[duplicitní texty],duplicity[[#This Row],[duplicitní texty]])</f>
        <v>1</v>
      </c>
      <c r="N2517"/>
    </row>
    <row r="2518" spans="1:14">
      <c r="A2518">
        <v>2071</v>
      </c>
      <c r="B2518">
        <v>2508</v>
      </c>
      <c r="C2518" s="3">
        <v>41748</v>
      </c>
      <c r="D2518" s="5" t="str">
        <f>duplicity[[#This Row],[r_fighter_id]]&amp;"/"&amp;duplicity[[#This Row],[b_fighter_id]]&amp;duplicity[[#This Row],[date]]</f>
        <v>2071/250841748</v>
      </c>
      <c r="E2518">
        <f>COUNTIF(duplicity[duplicitní texty],duplicity[[#This Row],[duplicitní texty]])</f>
        <v>1</v>
      </c>
      <c r="N2518"/>
    </row>
    <row r="2519" spans="1:14">
      <c r="A2519">
        <v>239</v>
      </c>
      <c r="B2519">
        <v>3019</v>
      </c>
      <c r="C2519" s="3">
        <v>41748</v>
      </c>
      <c r="D2519" s="5" t="str">
        <f>duplicity[[#This Row],[r_fighter_id]]&amp;"/"&amp;duplicity[[#This Row],[b_fighter_id]]&amp;duplicity[[#This Row],[date]]</f>
        <v>239/301941748</v>
      </c>
      <c r="E2519">
        <f>COUNTIF(duplicity[duplicitní texty],duplicity[[#This Row],[duplicitní texty]])</f>
        <v>1</v>
      </c>
      <c r="N2519"/>
    </row>
    <row r="2520" spans="1:14">
      <c r="A2520">
        <v>1910</v>
      </c>
      <c r="B2520">
        <v>3568</v>
      </c>
      <c r="C2520" s="3">
        <v>41748</v>
      </c>
      <c r="D2520" s="5" t="str">
        <f>duplicity[[#This Row],[r_fighter_id]]&amp;"/"&amp;duplicity[[#This Row],[b_fighter_id]]&amp;duplicity[[#This Row],[date]]</f>
        <v>1910/356841748</v>
      </c>
      <c r="E2520">
        <f>COUNTIF(duplicity[duplicitní texty],duplicity[[#This Row],[duplicitní texty]])</f>
        <v>1</v>
      </c>
      <c r="N2520"/>
    </row>
    <row r="2521" spans="1:14">
      <c r="A2521">
        <v>2723</v>
      </c>
      <c r="B2521">
        <v>306</v>
      </c>
      <c r="C2521" s="3">
        <v>41755</v>
      </c>
      <c r="D2521" s="5" t="str">
        <f>duplicity[[#This Row],[r_fighter_id]]&amp;"/"&amp;duplicity[[#This Row],[b_fighter_id]]&amp;duplicity[[#This Row],[date]]</f>
        <v>2723/30641755</v>
      </c>
      <c r="E2521">
        <f>COUNTIF(duplicity[duplicitní texty],duplicity[[#This Row],[duplicitní texty]])</f>
        <v>1</v>
      </c>
      <c r="N2521"/>
    </row>
    <row r="2522" spans="1:14">
      <c r="A2522">
        <v>708</v>
      </c>
      <c r="B2522">
        <v>1533</v>
      </c>
      <c r="C2522" s="3">
        <v>41755</v>
      </c>
      <c r="D2522" s="5" t="str">
        <f>duplicity[[#This Row],[r_fighter_id]]&amp;"/"&amp;duplicity[[#This Row],[b_fighter_id]]&amp;duplicity[[#This Row],[date]]</f>
        <v>708/153341755</v>
      </c>
      <c r="E2522">
        <f>COUNTIF(duplicity[duplicitní texty],duplicity[[#This Row],[duplicitní texty]])</f>
        <v>1</v>
      </c>
      <c r="N2522"/>
    </row>
    <row r="2523" spans="1:14">
      <c r="A2523">
        <v>247</v>
      </c>
      <c r="B2523">
        <v>878</v>
      </c>
      <c r="C2523" s="3">
        <v>41755</v>
      </c>
      <c r="D2523" s="5" t="str">
        <f>duplicity[[#This Row],[r_fighter_id]]&amp;"/"&amp;duplicity[[#This Row],[b_fighter_id]]&amp;duplicity[[#This Row],[date]]</f>
        <v>247/87841755</v>
      </c>
      <c r="E2523">
        <f>COUNTIF(duplicity[duplicitní texty],duplicity[[#This Row],[duplicitní texty]])</f>
        <v>1</v>
      </c>
      <c r="N2523"/>
    </row>
    <row r="2524" spans="1:14">
      <c r="A2524">
        <v>512</v>
      </c>
      <c r="B2524">
        <v>354</v>
      </c>
      <c r="C2524" s="3">
        <v>41755</v>
      </c>
      <c r="D2524" s="5" t="str">
        <f>duplicity[[#This Row],[r_fighter_id]]&amp;"/"&amp;duplicity[[#This Row],[b_fighter_id]]&amp;duplicity[[#This Row],[date]]</f>
        <v>512/35441755</v>
      </c>
      <c r="E2524">
        <f>COUNTIF(duplicity[duplicitní texty],duplicity[[#This Row],[duplicitní texty]])</f>
        <v>1</v>
      </c>
      <c r="N2524"/>
    </row>
    <row r="2525" spans="1:14">
      <c r="A2525">
        <v>1377</v>
      </c>
      <c r="B2525">
        <v>964</v>
      </c>
      <c r="C2525" s="3">
        <v>41755</v>
      </c>
      <c r="D2525" s="5" t="str">
        <f>duplicity[[#This Row],[r_fighter_id]]&amp;"/"&amp;duplicity[[#This Row],[b_fighter_id]]&amp;duplicity[[#This Row],[date]]</f>
        <v>1377/96441755</v>
      </c>
      <c r="E2525">
        <f>COUNTIF(duplicity[duplicitní texty],duplicity[[#This Row],[duplicitní texty]])</f>
        <v>1</v>
      </c>
      <c r="N2525"/>
    </row>
    <row r="2526" spans="1:14">
      <c r="A2526">
        <v>2113</v>
      </c>
      <c r="B2526">
        <v>2061</v>
      </c>
      <c r="C2526" s="3">
        <v>41755</v>
      </c>
      <c r="D2526" s="5" t="str">
        <f>duplicity[[#This Row],[r_fighter_id]]&amp;"/"&amp;duplicity[[#This Row],[b_fighter_id]]&amp;duplicity[[#This Row],[date]]</f>
        <v>2113/206141755</v>
      </c>
      <c r="E2526">
        <f>COUNTIF(duplicity[duplicitní texty],duplicity[[#This Row],[duplicitní texty]])</f>
        <v>1</v>
      </c>
      <c r="N2526"/>
    </row>
    <row r="2527" spans="1:14">
      <c r="A2527">
        <v>1139</v>
      </c>
      <c r="B2527">
        <v>3333</v>
      </c>
      <c r="C2527" s="3">
        <v>41755</v>
      </c>
      <c r="D2527" s="5" t="str">
        <f>duplicity[[#This Row],[r_fighter_id]]&amp;"/"&amp;duplicity[[#This Row],[b_fighter_id]]&amp;duplicity[[#This Row],[date]]</f>
        <v>1139/333341755</v>
      </c>
      <c r="E2527">
        <f>COUNTIF(duplicity[duplicitní texty],duplicity[[#This Row],[duplicitní texty]])</f>
        <v>1</v>
      </c>
      <c r="N2527"/>
    </row>
    <row r="2528" spans="1:14">
      <c r="A2528">
        <v>826</v>
      </c>
      <c r="B2528">
        <v>622</v>
      </c>
      <c r="C2528" s="3">
        <v>41755</v>
      </c>
      <c r="D2528" s="5" t="str">
        <f>duplicity[[#This Row],[r_fighter_id]]&amp;"/"&amp;duplicity[[#This Row],[b_fighter_id]]&amp;duplicity[[#This Row],[date]]</f>
        <v>826/62241755</v>
      </c>
      <c r="E2528">
        <f>COUNTIF(duplicity[duplicitní texty],duplicity[[#This Row],[duplicitní texty]])</f>
        <v>1</v>
      </c>
      <c r="N2528"/>
    </row>
    <row r="2529" spans="1:14">
      <c r="A2529">
        <v>230</v>
      </c>
      <c r="B2529">
        <v>3484</v>
      </c>
      <c r="C2529" s="3">
        <v>41755</v>
      </c>
      <c r="D2529" s="5" t="str">
        <f>duplicity[[#This Row],[r_fighter_id]]&amp;"/"&amp;duplicity[[#This Row],[b_fighter_id]]&amp;duplicity[[#This Row],[date]]</f>
        <v>230/348441755</v>
      </c>
      <c r="E2529">
        <f>COUNTIF(duplicity[duplicitní texty],duplicity[[#This Row],[duplicitní texty]])</f>
        <v>1</v>
      </c>
      <c r="N2529"/>
    </row>
    <row r="2530" spans="1:14">
      <c r="A2530">
        <v>1914</v>
      </c>
      <c r="B2530">
        <v>2058</v>
      </c>
      <c r="C2530" s="3">
        <v>41769</v>
      </c>
      <c r="D2530" s="5" t="str">
        <f>duplicity[[#This Row],[r_fighter_id]]&amp;"/"&amp;duplicity[[#This Row],[b_fighter_id]]&amp;duplicity[[#This Row],[date]]</f>
        <v>1914/205841769</v>
      </c>
      <c r="E2530">
        <f>COUNTIF(duplicity[duplicitní texty],duplicity[[#This Row],[duplicitní texty]])</f>
        <v>1</v>
      </c>
      <c r="N2530"/>
    </row>
    <row r="2531" spans="1:14">
      <c r="A2531">
        <v>1740</v>
      </c>
      <c r="B2531">
        <v>3302</v>
      </c>
      <c r="C2531" s="3">
        <v>41769</v>
      </c>
      <c r="D2531" s="5" t="str">
        <f>duplicity[[#This Row],[r_fighter_id]]&amp;"/"&amp;duplicity[[#This Row],[b_fighter_id]]&amp;duplicity[[#This Row],[date]]</f>
        <v>1740/330241769</v>
      </c>
      <c r="E2531">
        <f>COUNTIF(duplicity[duplicitní texty],duplicity[[#This Row],[duplicitní texty]])</f>
        <v>1</v>
      </c>
      <c r="N2531"/>
    </row>
    <row r="2532" spans="1:14">
      <c r="A2532">
        <v>1327</v>
      </c>
      <c r="B2532">
        <v>2277</v>
      </c>
      <c r="C2532" s="3">
        <v>41769</v>
      </c>
      <c r="D2532" s="5" t="str">
        <f>duplicity[[#This Row],[r_fighter_id]]&amp;"/"&amp;duplicity[[#This Row],[b_fighter_id]]&amp;duplicity[[#This Row],[date]]</f>
        <v>1327/227741769</v>
      </c>
      <c r="E2532">
        <f>COUNTIF(duplicity[duplicitní texty],duplicity[[#This Row],[duplicitní texty]])</f>
        <v>1</v>
      </c>
      <c r="N2532"/>
    </row>
    <row r="2533" spans="1:14">
      <c r="A2533">
        <v>434</v>
      </c>
      <c r="B2533">
        <v>682</v>
      </c>
      <c r="C2533" s="3">
        <v>41769</v>
      </c>
      <c r="D2533" s="5" t="str">
        <f>duplicity[[#This Row],[r_fighter_id]]&amp;"/"&amp;duplicity[[#This Row],[b_fighter_id]]&amp;duplicity[[#This Row],[date]]</f>
        <v>434/68241769</v>
      </c>
      <c r="E2533">
        <f>COUNTIF(duplicity[duplicitní texty],duplicity[[#This Row],[duplicitní texty]])</f>
        <v>1</v>
      </c>
      <c r="N2533"/>
    </row>
    <row r="2534" spans="1:14">
      <c r="A2534">
        <v>375</v>
      </c>
      <c r="B2534">
        <v>2990</v>
      </c>
      <c r="C2534" s="3">
        <v>41769</v>
      </c>
      <c r="D2534" s="5" t="str">
        <f>duplicity[[#This Row],[r_fighter_id]]&amp;"/"&amp;duplicity[[#This Row],[b_fighter_id]]&amp;duplicity[[#This Row],[date]]</f>
        <v>375/299041769</v>
      </c>
      <c r="E2534">
        <f>COUNTIF(duplicity[duplicitní texty],duplicity[[#This Row],[duplicitní texty]])</f>
        <v>1</v>
      </c>
      <c r="N2534"/>
    </row>
    <row r="2535" spans="1:14">
      <c r="A2535">
        <v>1063</v>
      </c>
      <c r="B2535">
        <v>1798</v>
      </c>
      <c r="C2535" s="3">
        <v>41769</v>
      </c>
      <c r="D2535" s="5" t="str">
        <f>duplicity[[#This Row],[r_fighter_id]]&amp;"/"&amp;duplicity[[#This Row],[b_fighter_id]]&amp;duplicity[[#This Row],[date]]</f>
        <v>1063/179841769</v>
      </c>
      <c r="E2535">
        <f>COUNTIF(duplicity[duplicitní texty],duplicity[[#This Row],[duplicitní texty]])</f>
        <v>1</v>
      </c>
      <c r="N2535"/>
    </row>
    <row r="2536" spans="1:14">
      <c r="A2536">
        <v>2529</v>
      </c>
      <c r="B2536">
        <v>1761</v>
      </c>
      <c r="C2536" s="3">
        <v>41769</v>
      </c>
      <c r="D2536" s="5" t="str">
        <f>duplicity[[#This Row],[r_fighter_id]]&amp;"/"&amp;duplicity[[#This Row],[b_fighter_id]]&amp;duplicity[[#This Row],[date]]</f>
        <v>2529/176141769</v>
      </c>
      <c r="E2536">
        <f>COUNTIF(duplicity[duplicitní texty],duplicity[[#This Row],[duplicitní texty]])</f>
        <v>1</v>
      </c>
      <c r="N2536"/>
    </row>
    <row r="2537" spans="1:14">
      <c r="A2537">
        <v>1396</v>
      </c>
      <c r="B2537">
        <v>2165</v>
      </c>
      <c r="C2537" s="3">
        <v>41769</v>
      </c>
      <c r="D2537" s="5" t="str">
        <f>duplicity[[#This Row],[r_fighter_id]]&amp;"/"&amp;duplicity[[#This Row],[b_fighter_id]]&amp;duplicity[[#This Row],[date]]</f>
        <v>1396/216541769</v>
      </c>
      <c r="E2537">
        <f>COUNTIF(duplicity[duplicitní texty],duplicity[[#This Row],[duplicitní texty]])</f>
        <v>1</v>
      </c>
      <c r="N2537"/>
    </row>
    <row r="2538" spans="1:14">
      <c r="A2538">
        <v>1674</v>
      </c>
      <c r="B2538">
        <v>675</v>
      </c>
      <c r="C2538" s="3">
        <v>41769</v>
      </c>
      <c r="D2538" s="5" t="str">
        <f>duplicity[[#This Row],[r_fighter_id]]&amp;"/"&amp;duplicity[[#This Row],[b_fighter_id]]&amp;duplicity[[#This Row],[date]]</f>
        <v>1674/67541769</v>
      </c>
      <c r="E2538">
        <f>COUNTIF(duplicity[duplicitní texty],duplicity[[#This Row],[duplicitní texty]])</f>
        <v>1</v>
      </c>
      <c r="N2538"/>
    </row>
    <row r="2539" spans="1:14">
      <c r="A2539">
        <v>3496</v>
      </c>
      <c r="B2539">
        <v>854</v>
      </c>
      <c r="C2539" s="3">
        <v>41769</v>
      </c>
      <c r="D2539" s="5" t="str">
        <f>duplicity[[#This Row],[r_fighter_id]]&amp;"/"&amp;duplicity[[#This Row],[b_fighter_id]]&amp;duplicity[[#This Row],[date]]</f>
        <v>3496/85441769</v>
      </c>
      <c r="E2539">
        <f>COUNTIF(duplicity[duplicitní texty],duplicity[[#This Row],[duplicitní texty]])</f>
        <v>1</v>
      </c>
      <c r="N2539"/>
    </row>
    <row r="2540" spans="1:14">
      <c r="A2540">
        <v>476</v>
      </c>
      <c r="B2540">
        <v>3045</v>
      </c>
      <c r="C2540" s="3">
        <v>41769</v>
      </c>
      <c r="D2540" s="5" t="str">
        <f>duplicity[[#This Row],[r_fighter_id]]&amp;"/"&amp;duplicity[[#This Row],[b_fighter_id]]&amp;duplicity[[#This Row],[date]]</f>
        <v>476/304541769</v>
      </c>
      <c r="E2540">
        <f>COUNTIF(duplicity[duplicitní texty],duplicity[[#This Row],[duplicitní texty]])</f>
        <v>1</v>
      </c>
      <c r="N2540"/>
    </row>
    <row r="2541" spans="1:14">
      <c r="A2541">
        <v>2432</v>
      </c>
      <c r="B2541">
        <v>2565</v>
      </c>
      <c r="C2541" s="3">
        <v>41769</v>
      </c>
      <c r="D2541" s="5" t="str">
        <f>duplicity[[#This Row],[r_fighter_id]]&amp;"/"&amp;duplicity[[#This Row],[b_fighter_id]]&amp;duplicity[[#This Row],[date]]</f>
        <v>2432/256541769</v>
      </c>
      <c r="E2541">
        <f>COUNTIF(duplicity[duplicitní texty],duplicity[[#This Row],[duplicitní texty]])</f>
        <v>1</v>
      </c>
      <c r="N2541"/>
    </row>
    <row r="2542" spans="1:14">
      <c r="A2542">
        <v>2809</v>
      </c>
      <c r="B2542">
        <v>3411</v>
      </c>
      <c r="C2542" s="3">
        <v>41769</v>
      </c>
      <c r="D2542" s="5" t="str">
        <f>duplicity[[#This Row],[r_fighter_id]]&amp;"/"&amp;duplicity[[#This Row],[b_fighter_id]]&amp;duplicity[[#This Row],[date]]</f>
        <v>2809/341141769</v>
      </c>
      <c r="E2542">
        <f>COUNTIF(duplicity[duplicitní texty],duplicity[[#This Row],[duplicitní texty]])</f>
        <v>1</v>
      </c>
      <c r="N2542"/>
    </row>
    <row r="2543" spans="1:14">
      <c r="A2543">
        <v>3346</v>
      </c>
      <c r="B2543">
        <v>1695</v>
      </c>
      <c r="C2543" s="3">
        <v>41783</v>
      </c>
      <c r="D2543" s="5" t="str">
        <f>duplicity[[#This Row],[r_fighter_id]]&amp;"/"&amp;duplicity[[#This Row],[b_fighter_id]]&amp;duplicity[[#This Row],[date]]</f>
        <v>3346/169541783</v>
      </c>
      <c r="E2543">
        <f>COUNTIF(duplicity[duplicitní texty],duplicity[[#This Row],[duplicitní texty]])</f>
        <v>1</v>
      </c>
      <c r="N2543"/>
    </row>
    <row r="2544" spans="1:14">
      <c r="A2544">
        <v>948</v>
      </c>
      <c r="B2544">
        <v>1640</v>
      </c>
      <c r="C2544" s="3">
        <v>41783</v>
      </c>
      <c r="D2544" s="5" t="str">
        <f>duplicity[[#This Row],[r_fighter_id]]&amp;"/"&amp;duplicity[[#This Row],[b_fighter_id]]&amp;duplicity[[#This Row],[date]]</f>
        <v>948/164041783</v>
      </c>
      <c r="E2544">
        <f>COUNTIF(duplicity[duplicitní texty],duplicity[[#This Row],[duplicitní texty]])</f>
        <v>1</v>
      </c>
      <c r="N2544"/>
    </row>
    <row r="2545" spans="1:14">
      <c r="A2545">
        <v>618</v>
      </c>
      <c r="B2545">
        <v>1320</v>
      </c>
      <c r="C2545" s="3">
        <v>41783</v>
      </c>
      <c r="D2545" s="5" t="str">
        <f>duplicity[[#This Row],[r_fighter_id]]&amp;"/"&amp;duplicity[[#This Row],[b_fighter_id]]&amp;duplicity[[#This Row],[date]]</f>
        <v>618/132041783</v>
      </c>
      <c r="E2545">
        <f>COUNTIF(duplicity[duplicitní texty],duplicity[[#This Row],[duplicitní texty]])</f>
        <v>1</v>
      </c>
      <c r="N2545"/>
    </row>
    <row r="2546" spans="1:14">
      <c r="A2546">
        <v>1373</v>
      </c>
      <c r="B2546">
        <v>456</v>
      </c>
      <c r="C2546" s="3">
        <v>41783</v>
      </c>
      <c r="D2546" s="5" t="str">
        <f>duplicity[[#This Row],[r_fighter_id]]&amp;"/"&amp;duplicity[[#This Row],[b_fighter_id]]&amp;duplicity[[#This Row],[date]]</f>
        <v>1373/45641783</v>
      </c>
      <c r="E2546">
        <f>COUNTIF(duplicity[duplicitní texty],duplicity[[#This Row],[duplicitní texty]])</f>
        <v>1</v>
      </c>
      <c r="N2546"/>
    </row>
    <row r="2547" spans="1:14">
      <c r="A2547">
        <v>540</v>
      </c>
      <c r="B2547">
        <v>3289</v>
      </c>
      <c r="C2547" s="3">
        <v>41783</v>
      </c>
      <c r="D2547" s="5" t="str">
        <f>duplicity[[#This Row],[r_fighter_id]]&amp;"/"&amp;duplicity[[#This Row],[b_fighter_id]]&amp;duplicity[[#This Row],[date]]</f>
        <v>540/328941783</v>
      </c>
      <c r="E2547">
        <f>COUNTIF(duplicity[duplicitní texty],duplicity[[#This Row],[duplicitní texty]])</f>
        <v>1</v>
      </c>
      <c r="N2547"/>
    </row>
    <row r="2548" spans="1:14">
      <c r="A2548">
        <v>1431</v>
      </c>
      <c r="B2548">
        <v>573</v>
      </c>
      <c r="C2548" s="3">
        <v>41783</v>
      </c>
      <c r="D2548" s="5" t="str">
        <f>duplicity[[#This Row],[r_fighter_id]]&amp;"/"&amp;duplicity[[#This Row],[b_fighter_id]]&amp;duplicity[[#This Row],[date]]</f>
        <v>1431/57341783</v>
      </c>
      <c r="E2548">
        <f>COUNTIF(duplicity[duplicitní texty],duplicity[[#This Row],[duplicitní texty]])</f>
        <v>1</v>
      </c>
      <c r="N2548"/>
    </row>
    <row r="2549" spans="1:14">
      <c r="A2549">
        <v>1760</v>
      </c>
      <c r="B2549">
        <v>871</v>
      </c>
      <c r="C2549" s="3">
        <v>41783</v>
      </c>
      <c r="D2549" s="5" t="str">
        <f>duplicity[[#This Row],[r_fighter_id]]&amp;"/"&amp;duplicity[[#This Row],[b_fighter_id]]&amp;duplicity[[#This Row],[date]]</f>
        <v>1760/87141783</v>
      </c>
      <c r="E2549">
        <f>COUNTIF(duplicity[duplicitní texty],duplicity[[#This Row],[duplicitní texty]])</f>
        <v>1</v>
      </c>
      <c r="N2549"/>
    </row>
    <row r="2550" spans="1:14">
      <c r="A2550">
        <v>2097</v>
      </c>
      <c r="B2550">
        <v>1818</v>
      </c>
      <c r="C2550" s="3">
        <v>41783</v>
      </c>
      <c r="D2550" s="5" t="str">
        <f>duplicity[[#This Row],[r_fighter_id]]&amp;"/"&amp;duplicity[[#This Row],[b_fighter_id]]&amp;duplicity[[#This Row],[date]]</f>
        <v>2097/181841783</v>
      </c>
      <c r="E2550">
        <f>COUNTIF(duplicity[duplicitní texty],duplicity[[#This Row],[duplicitní texty]])</f>
        <v>1</v>
      </c>
      <c r="N2550"/>
    </row>
    <row r="2551" spans="1:14">
      <c r="A2551">
        <v>2972</v>
      </c>
      <c r="B2551">
        <v>2528</v>
      </c>
      <c r="C2551" s="3">
        <v>41783</v>
      </c>
      <c r="D2551" s="5" t="str">
        <f>duplicity[[#This Row],[r_fighter_id]]&amp;"/"&amp;duplicity[[#This Row],[b_fighter_id]]&amp;duplicity[[#This Row],[date]]</f>
        <v>2972/252841783</v>
      </c>
      <c r="E2551">
        <f>COUNTIF(duplicity[duplicitní texty],duplicity[[#This Row],[duplicitní texty]])</f>
        <v>1</v>
      </c>
      <c r="N2551"/>
    </row>
    <row r="2552" spans="1:14">
      <c r="A2552">
        <v>2323</v>
      </c>
      <c r="B2552">
        <v>2533</v>
      </c>
      <c r="C2552" s="3">
        <v>41783</v>
      </c>
      <c r="D2552" s="5" t="str">
        <f>duplicity[[#This Row],[r_fighter_id]]&amp;"/"&amp;duplicity[[#This Row],[b_fighter_id]]&amp;duplicity[[#This Row],[date]]</f>
        <v>2323/253341783</v>
      </c>
      <c r="E2552">
        <f>COUNTIF(duplicity[duplicitní texty],duplicity[[#This Row],[duplicitní texty]])</f>
        <v>1</v>
      </c>
      <c r="N2552"/>
    </row>
    <row r="2553" spans="1:14">
      <c r="A2553">
        <v>200</v>
      </c>
      <c r="B2553">
        <v>778</v>
      </c>
      <c r="C2553" s="3">
        <v>41783</v>
      </c>
      <c r="D2553" s="5" t="str">
        <f>duplicity[[#This Row],[r_fighter_id]]&amp;"/"&amp;duplicity[[#This Row],[b_fighter_id]]&amp;duplicity[[#This Row],[date]]</f>
        <v>200/77841783</v>
      </c>
      <c r="E2553">
        <f>COUNTIF(duplicity[duplicitní texty],duplicity[[#This Row],[duplicitní texty]])</f>
        <v>1</v>
      </c>
      <c r="N2553"/>
    </row>
    <row r="2554" spans="1:14">
      <c r="A2554">
        <v>2150</v>
      </c>
      <c r="B2554">
        <v>2694</v>
      </c>
      <c r="C2554" s="3">
        <v>41783</v>
      </c>
      <c r="D2554" s="5" t="str">
        <f>duplicity[[#This Row],[r_fighter_id]]&amp;"/"&amp;duplicity[[#This Row],[b_fighter_id]]&amp;duplicity[[#This Row],[date]]</f>
        <v>2150/269441783</v>
      </c>
      <c r="E2554">
        <f>COUNTIF(duplicity[duplicitní texty],duplicity[[#This Row],[duplicitní texty]])</f>
        <v>1</v>
      </c>
      <c r="N2554"/>
    </row>
    <row r="2555" spans="1:14">
      <c r="A2555">
        <v>1928</v>
      </c>
      <c r="B2555">
        <v>3526</v>
      </c>
      <c r="C2555" s="3">
        <v>41790</v>
      </c>
      <c r="D2555" s="5" t="str">
        <f>duplicity[[#This Row],[r_fighter_id]]&amp;"/"&amp;duplicity[[#This Row],[b_fighter_id]]&amp;duplicity[[#This Row],[date]]</f>
        <v>1928/352641790</v>
      </c>
      <c r="E2555">
        <f>COUNTIF(duplicity[duplicitní texty],duplicity[[#This Row],[duplicitní texty]])</f>
        <v>1</v>
      </c>
      <c r="N2555"/>
    </row>
    <row r="2556" spans="1:14">
      <c r="A2556">
        <v>1782</v>
      </c>
      <c r="B2556">
        <v>45</v>
      </c>
      <c r="C2556" s="3">
        <v>41790</v>
      </c>
      <c r="D2556" s="5" t="str">
        <f>duplicity[[#This Row],[r_fighter_id]]&amp;"/"&amp;duplicity[[#This Row],[b_fighter_id]]&amp;duplicity[[#This Row],[date]]</f>
        <v>1782/4541790</v>
      </c>
      <c r="E2556">
        <f>COUNTIF(duplicity[duplicitní texty],duplicity[[#This Row],[duplicitní texty]])</f>
        <v>1</v>
      </c>
      <c r="N2556"/>
    </row>
    <row r="2557" spans="1:14">
      <c r="A2557">
        <v>2226</v>
      </c>
      <c r="B2557">
        <v>2213</v>
      </c>
      <c r="C2557" s="3">
        <v>41790</v>
      </c>
      <c r="D2557" s="5" t="str">
        <f>duplicity[[#This Row],[r_fighter_id]]&amp;"/"&amp;duplicity[[#This Row],[b_fighter_id]]&amp;duplicity[[#This Row],[date]]</f>
        <v>2226/221341790</v>
      </c>
      <c r="E2557">
        <f>COUNTIF(duplicity[duplicitní texty],duplicity[[#This Row],[duplicitní texty]])</f>
        <v>1</v>
      </c>
      <c r="N2557"/>
    </row>
    <row r="2558" spans="1:14">
      <c r="A2558">
        <v>2223</v>
      </c>
      <c r="B2558">
        <v>1365</v>
      </c>
      <c r="C2558" s="3">
        <v>41790</v>
      </c>
      <c r="D2558" s="5" t="str">
        <f>duplicity[[#This Row],[r_fighter_id]]&amp;"/"&amp;duplicity[[#This Row],[b_fighter_id]]&amp;duplicity[[#This Row],[date]]</f>
        <v>2223/136541790</v>
      </c>
      <c r="E2558">
        <f>COUNTIF(duplicity[duplicitní texty],duplicity[[#This Row],[duplicitní texty]])</f>
        <v>1</v>
      </c>
      <c r="N2558"/>
    </row>
    <row r="2559" spans="1:14">
      <c r="A2559">
        <v>205</v>
      </c>
      <c r="B2559">
        <v>3148</v>
      </c>
      <c r="C2559" s="3">
        <v>41790</v>
      </c>
      <c r="D2559" s="5" t="str">
        <f>duplicity[[#This Row],[r_fighter_id]]&amp;"/"&amp;duplicity[[#This Row],[b_fighter_id]]&amp;duplicity[[#This Row],[date]]</f>
        <v>205/314841790</v>
      </c>
      <c r="E2559">
        <f>COUNTIF(duplicity[duplicitní texty],duplicity[[#This Row],[duplicitní texty]])</f>
        <v>1</v>
      </c>
      <c r="N2559"/>
    </row>
    <row r="2560" spans="1:14">
      <c r="A2560">
        <v>2121</v>
      </c>
      <c r="B2560">
        <v>1934</v>
      </c>
      <c r="C2560" s="3">
        <v>41790</v>
      </c>
      <c r="D2560" s="5" t="str">
        <f>duplicity[[#This Row],[r_fighter_id]]&amp;"/"&amp;duplicity[[#This Row],[b_fighter_id]]&amp;duplicity[[#This Row],[date]]</f>
        <v>2121/193441790</v>
      </c>
      <c r="E2560">
        <f>COUNTIF(duplicity[duplicitní texty],duplicity[[#This Row],[duplicitní texty]])</f>
        <v>1</v>
      </c>
      <c r="N2560"/>
    </row>
    <row r="2561" spans="1:14">
      <c r="A2561">
        <v>2742</v>
      </c>
      <c r="B2561">
        <v>2191</v>
      </c>
      <c r="C2561" s="3">
        <v>41790</v>
      </c>
      <c r="D2561" s="5" t="str">
        <f>duplicity[[#This Row],[r_fighter_id]]&amp;"/"&amp;duplicity[[#This Row],[b_fighter_id]]&amp;duplicity[[#This Row],[date]]</f>
        <v>2742/219141790</v>
      </c>
      <c r="E2561">
        <f>COUNTIF(duplicity[duplicitní texty],duplicity[[#This Row],[duplicitní texty]])</f>
        <v>1</v>
      </c>
      <c r="N2561"/>
    </row>
    <row r="2562" spans="1:14">
      <c r="A2562">
        <v>482</v>
      </c>
      <c r="B2562">
        <v>797</v>
      </c>
      <c r="C2562" s="3">
        <v>41790</v>
      </c>
      <c r="D2562" s="5" t="str">
        <f>duplicity[[#This Row],[r_fighter_id]]&amp;"/"&amp;duplicity[[#This Row],[b_fighter_id]]&amp;duplicity[[#This Row],[date]]</f>
        <v>482/79741790</v>
      </c>
      <c r="E2562">
        <f>COUNTIF(duplicity[duplicitní texty],duplicity[[#This Row],[duplicitní texty]])</f>
        <v>1</v>
      </c>
      <c r="N2562"/>
    </row>
    <row r="2563" spans="1:14">
      <c r="A2563">
        <v>1499</v>
      </c>
      <c r="B2563">
        <v>2494</v>
      </c>
      <c r="C2563" s="3">
        <v>41790</v>
      </c>
      <c r="D2563" s="5" t="str">
        <f>duplicity[[#This Row],[r_fighter_id]]&amp;"/"&amp;duplicity[[#This Row],[b_fighter_id]]&amp;duplicity[[#This Row],[date]]</f>
        <v>1499/249441790</v>
      </c>
      <c r="E2563">
        <f>COUNTIF(duplicity[duplicitní texty],duplicity[[#This Row],[duplicitní texty]])</f>
        <v>1</v>
      </c>
      <c r="N2563"/>
    </row>
    <row r="2564" spans="1:14">
      <c r="A2564">
        <v>2367</v>
      </c>
      <c r="B2564">
        <v>292</v>
      </c>
      <c r="C2564" s="3">
        <v>41790</v>
      </c>
      <c r="D2564" s="5" t="str">
        <f>duplicity[[#This Row],[r_fighter_id]]&amp;"/"&amp;duplicity[[#This Row],[b_fighter_id]]&amp;duplicity[[#This Row],[date]]</f>
        <v>2367/29241790</v>
      </c>
      <c r="E2564">
        <f>COUNTIF(duplicity[duplicitní texty],duplicity[[#This Row],[duplicitní texty]])</f>
        <v>1</v>
      </c>
      <c r="N2564"/>
    </row>
    <row r="2565" spans="1:14">
      <c r="A2565">
        <v>2513</v>
      </c>
      <c r="B2565">
        <v>1916</v>
      </c>
      <c r="C2565" s="3">
        <v>41790</v>
      </c>
      <c r="D2565" s="5" t="str">
        <f>duplicity[[#This Row],[r_fighter_id]]&amp;"/"&amp;duplicity[[#This Row],[b_fighter_id]]&amp;duplicity[[#This Row],[date]]</f>
        <v>2513/191641790</v>
      </c>
      <c r="E2565">
        <f>COUNTIF(duplicity[duplicitní texty],duplicity[[#This Row],[duplicitní texty]])</f>
        <v>1</v>
      </c>
      <c r="N2565"/>
    </row>
    <row r="2566" spans="1:14">
      <c r="A2566">
        <v>691</v>
      </c>
      <c r="B2566">
        <v>1915</v>
      </c>
      <c r="C2566" s="3">
        <v>41790</v>
      </c>
      <c r="D2566" s="5" t="str">
        <f>duplicity[[#This Row],[r_fighter_id]]&amp;"/"&amp;duplicity[[#This Row],[b_fighter_id]]&amp;duplicity[[#This Row],[date]]</f>
        <v>691/191541790</v>
      </c>
      <c r="E2566">
        <f>COUNTIF(duplicity[duplicitní texty],duplicity[[#This Row],[duplicitní texty]])</f>
        <v>1</v>
      </c>
      <c r="N2566"/>
    </row>
    <row r="2567" spans="1:14">
      <c r="A2567">
        <v>520</v>
      </c>
      <c r="B2567">
        <v>1565</v>
      </c>
      <c r="C2567" s="3">
        <v>41790</v>
      </c>
      <c r="D2567" s="5" t="str">
        <f>duplicity[[#This Row],[r_fighter_id]]&amp;"/"&amp;duplicity[[#This Row],[b_fighter_id]]&amp;duplicity[[#This Row],[date]]</f>
        <v>520/156541790</v>
      </c>
      <c r="E2567">
        <f>COUNTIF(duplicity[duplicitní texty],duplicity[[#This Row],[duplicitní texty]])</f>
        <v>1</v>
      </c>
      <c r="N2567"/>
    </row>
    <row r="2568" spans="1:14">
      <c r="A2568">
        <v>3074</v>
      </c>
      <c r="B2568">
        <v>853</v>
      </c>
      <c r="C2568" s="3">
        <v>41790</v>
      </c>
      <c r="D2568" s="5" t="str">
        <f>duplicity[[#This Row],[r_fighter_id]]&amp;"/"&amp;duplicity[[#This Row],[b_fighter_id]]&amp;duplicity[[#This Row],[date]]</f>
        <v>3074/85341790</v>
      </c>
      <c r="E2568">
        <f>COUNTIF(duplicity[duplicitní texty],duplicity[[#This Row],[duplicitní texty]])</f>
        <v>1</v>
      </c>
      <c r="N2568"/>
    </row>
    <row r="2569" spans="1:14">
      <c r="A2569">
        <v>3003</v>
      </c>
      <c r="B2569">
        <v>531</v>
      </c>
      <c r="C2569" s="3">
        <v>41790</v>
      </c>
      <c r="D2569" s="5" t="str">
        <f>duplicity[[#This Row],[r_fighter_id]]&amp;"/"&amp;duplicity[[#This Row],[b_fighter_id]]&amp;duplicity[[#This Row],[date]]</f>
        <v>3003/53141790</v>
      </c>
      <c r="E2569">
        <f>COUNTIF(duplicity[duplicitní texty],duplicity[[#This Row],[duplicitní texty]])</f>
        <v>1</v>
      </c>
      <c r="N2569"/>
    </row>
    <row r="2570" spans="1:14">
      <c r="A2570">
        <v>3050</v>
      </c>
      <c r="B2570">
        <v>2465</v>
      </c>
      <c r="C2570" s="3">
        <v>41790</v>
      </c>
      <c r="D2570" s="5" t="str">
        <f>duplicity[[#This Row],[r_fighter_id]]&amp;"/"&amp;duplicity[[#This Row],[b_fighter_id]]&amp;duplicity[[#This Row],[date]]</f>
        <v>3050/246541790</v>
      </c>
      <c r="E2570">
        <f>COUNTIF(duplicity[duplicitní texty],duplicity[[#This Row],[duplicitní texty]])</f>
        <v>1</v>
      </c>
      <c r="N2570"/>
    </row>
    <row r="2571" spans="1:14">
      <c r="A2571">
        <v>1312</v>
      </c>
      <c r="B2571">
        <v>789</v>
      </c>
      <c r="C2571" s="3">
        <v>41790</v>
      </c>
      <c r="D2571" s="5" t="str">
        <f>duplicity[[#This Row],[r_fighter_id]]&amp;"/"&amp;duplicity[[#This Row],[b_fighter_id]]&amp;duplicity[[#This Row],[date]]</f>
        <v>1312/78941790</v>
      </c>
      <c r="E2571">
        <f>COUNTIF(duplicity[duplicitní texty],duplicity[[#This Row],[duplicitní texty]])</f>
        <v>1</v>
      </c>
      <c r="N2571"/>
    </row>
    <row r="2572" spans="1:14">
      <c r="A2572">
        <v>2311</v>
      </c>
      <c r="B2572">
        <v>176</v>
      </c>
      <c r="C2572" s="3">
        <v>41790</v>
      </c>
      <c r="D2572" s="5" t="str">
        <f>duplicity[[#This Row],[r_fighter_id]]&amp;"/"&amp;duplicity[[#This Row],[b_fighter_id]]&amp;duplicity[[#This Row],[date]]</f>
        <v>2311/17641790</v>
      </c>
      <c r="E2572">
        <f>COUNTIF(duplicity[duplicitní texty],duplicity[[#This Row],[duplicitní texty]])</f>
        <v>1</v>
      </c>
      <c r="N2572"/>
    </row>
    <row r="2573" spans="1:14">
      <c r="A2573">
        <v>3241</v>
      </c>
      <c r="B2573">
        <v>3316</v>
      </c>
      <c r="C2573" s="3">
        <v>41790</v>
      </c>
      <c r="D2573" s="5" t="str">
        <f>duplicity[[#This Row],[r_fighter_id]]&amp;"/"&amp;duplicity[[#This Row],[b_fighter_id]]&amp;duplicity[[#This Row],[date]]</f>
        <v>3241/331641790</v>
      </c>
      <c r="E2573">
        <f>COUNTIF(duplicity[duplicitní texty],duplicity[[#This Row],[duplicitní texty]])</f>
        <v>1</v>
      </c>
      <c r="N2573"/>
    </row>
    <row r="2574" spans="1:14">
      <c r="A2574">
        <v>6</v>
      </c>
      <c r="B2574">
        <v>2988</v>
      </c>
      <c r="C2574" s="3">
        <v>41790</v>
      </c>
      <c r="D2574" s="5" t="str">
        <f>duplicity[[#This Row],[r_fighter_id]]&amp;"/"&amp;duplicity[[#This Row],[b_fighter_id]]&amp;duplicity[[#This Row],[date]]</f>
        <v>6/298841790</v>
      </c>
      <c r="E2574">
        <f>COUNTIF(duplicity[duplicitní texty],duplicity[[#This Row],[duplicitní texty]])</f>
        <v>1</v>
      </c>
      <c r="N2574"/>
    </row>
    <row r="2575" spans="1:14">
      <c r="A2575">
        <v>2095</v>
      </c>
      <c r="B2575">
        <v>2524</v>
      </c>
      <c r="C2575" s="3">
        <v>41797</v>
      </c>
      <c r="D2575" s="5" t="str">
        <f>duplicity[[#This Row],[r_fighter_id]]&amp;"/"&amp;duplicity[[#This Row],[b_fighter_id]]&amp;duplicity[[#This Row],[date]]</f>
        <v>2095/252441797</v>
      </c>
      <c r="E2575">
        <f>COUNTIF(duplicity[duplicitní texty],duplicity[[#This Row],[duplicitní texty]])</f>
        <v>1</v>
      </c>
      <c r="N2575"/>
    </row>
    <row r="2576" spans="1:14">
      <c r="A2576">
        <v>793</v>
      </c>
      <c r="B2576">
        <v>2182</v>
      </c>
      <c r="C2576" s="3">
        <v>41797</v>
      </c>
      <c r="D2576" s="5" t="str">
        <f>duplicity[[#This Row],[r_fighter_id]]&amp;"/"&amp;duplicity[[#This Row],[b_fighter_id]]&amp;duplicity[[#This Row],[date]]</f>
        <v>793/218241797</v>
      </c>
      <c r="E2576">
        <f>COUNTIF(duplicity[duplicitní texty],duplicity[[#This Row],[duplicitní texty]])</f>
        <v>1</v>
      </c>
      <c r="N2576"/>
    </row>
    <row r="2577" spans="1:14">
      <c r="A2577">
        <v>2500</v>
      </c>
      <c r="B2577">
        <v>474</v>
      </c>
      <c r="C2577" s="3">
        <v>41797</v>
      </c>
      <c r="D2577" s="5" t="str">
        <f>duplicity[[#This Row],[r_fighter_id]]&amp;"/"&amp;duplicity[[#This Row],[b_fighter_id]]&amp;duplicity[[#This Row],[date]]</f>
        <v>2500/47441797</v>
      </c>
      <c r="E2577">
        <f>COUNTIF(duplicity[duplicitní texty],duplicity[[#This Row],[duplicitní texty]])</f>
        <v>1</v>
      </c>
      <c r="N2577"/>
    </row>
    <row r="2578" spans="1:14">
      <c r="A2578">
        <v>2829</v>
      </c>
      <c r="B2578">
        <v>2473</v>
      </c>
      <c r="C2578" s="3">
        <v>41797</v>
      </c>
      <c r="D2578" s="5" t="str">
        <f>duplicity[[#This Row],[r_fighter_id]]&amp;"/"&amp;duplicity[[#This Row],[b_fighter_id]]&amp;duplicity[[#This Row],[date]]</f>
        <v>2829/247341797</v>
      </c>
      <c r="E2578">
        <f>COUNTIF(duplicity[duplicitní texty],duplicity[[#This Row],[duplicitní texty]])</f>
        <v>1</v>
      </c>
      <c r="N2578"/>
    </row>
    <row r="2579" spans="1:14">
      <c r="A2579">
        <v>808</v>
      </c>
      <c r="B2579">
        <v>1351</v>
      </c>
      <c r="C2579" s="3">
        <v>41797</v>
      </c>
      <c r="D2579" s="5" t="str">
        <f>duplicity[[#This Row],[r_fighter_id]]&amp;"/"&amp;duplicity[[#This Row],[b_fighter_id]]&amp;duplicity[[#This Row],[date]]</f>
        <v>808/135141797</v>
      </c>
      <c r="E2579">
        <f>COUNTIF(duplicity[duplicitní texty],duplicity[[#This Row],[duplicitní texty]])</f>
        <v>1</v>
      </c>
      <c r="N2579"/>
    </row>
    <row r="2580" spans="1:14">
      <c r="A2580">
        <v>1562</v>
      </c>
      <c r="B2580">
        <v>1978</v>
      </c>
      <c r="C2580" s="3">
        <v>41797</v>
      </c>
      <c r="D2580" s="5" t="str">
        <f>duplicity[[#This Row],[r_fighter_id]]&amp;"/"&amp;duplicity[[#This Row],[b_fighter_id]]&amp;duplicity[[#This Row],[date]]</f>
        <v>1562/197841797</v>
      </c>
      <c r="E2580">
        <f>COUNTIF(duplicity[duplicitní texty],duplicity[[#This Row],[duplicitní texty]])</f>
        <v>1</v>
      </c>
      <c r="N2580"/>
    </row>
    <row r="2581" spans="1:14">
      <c r="A2581">
        <v>1318</v>
      </c>
      <c r="B2581">
        <v>1632</v>
      </c>
      <c r="C2581" s="3">
        <v>41797</v>
      </c>
      <c r="D2581" s="5" t="str">
        <f>duplicity[[#This Row],[r_fighter_id]]&amp;"/"&amp;duplicity[[#This Row],[b_fighter_id]]&amp;duplicity[[#This Row],[date]]</f>
        <v>1318/163241797</v>
      </c>
      <c r="E2581">
        <f>COUNTIF(duplicity[duplicitní texty],duplicity[[#This Row],[duplicitní texty]])</f>
        <v>1</v>
      </c>
      <c r="N2581"/>
    </row>
    <row r="2582" spans="1:14">
      <c r="A2582">
        <v>669</v>
      </c>
      <c r="B2582">
        <v>2267</v>
      </c>
      <c r="C2582" s="3">
        <v>41797</v>
      </c>
      <c r="D2582" s="5" t="str">
        <f>duplicity[[#This Row],[r_fighter_id]]&amp;"/"&amp;duplicity[[#This Row],[b_fighter_id]]&amp;duplicity[[#This Row],[date]]</f>
        <v>669/226741797</v>
      </c>
      <c r="E2582">
        <f>COUNTIF(duplicity[duplicitní texty],duplicity[[#This Row],[duplicitní texty]])</f>
        <v>1</v>
      </c>
      <c r="N2582"/>
    </row>
    <row r="2583" spans="1:14">
      <c r="A2583">
        <v>3291</v>
      </c>
      <c r="B2583">
        <v>1832</v>
      </c>
      <c r="C2583" s="3">
        <v>41797</v>
      </c>
      <c r="D2583" s="5" t="str">
        <f>duplicity[[#This Row],[r_fighter_id]]&amp;"/"&amp;duplicity[[#This Row],[b_fighter_id]]&amp;duplicity[[#This Row],[date]]</f>
        <v>3291/183241797</v>
      </c>
      <c r="E2583">
        <f>COUNTIF(duplicity[duplicitní texty],duplicity[[#This Row],[duplicitní texty]])</f>
        <v>1</v>
      </c>
      <c r="N2583"/>
    </row>
    <row r="2584" spans="1:14">
      <c r="A2584">
        <v>864</v>
      </c>
      <c r="B2584">
        <v>1253</v>
      </c>
      <c r="C2584" s="3">
        <v>41797</v>
      </c>
      <c r="D2584" s="5" t="str">
        <f>duplicity[[#This Row],[r_fighter_id]]&amp;"/"&amp;duplicity[[#This Row],[b_fighter_id]]&amp;duplicity[[#This Row],[date]]</f>
        <v>864/125341797</v>
      </c>
      <c r="E2584">
        <f>COUNTIF(duplicity[duplicitní texty],duplicity[[#This Row],[duplicitní texty]])</f>
        <v>1</v>
      </c>
      <c r="N2584"/>
    </row>
    <row r="2585" spans="1:14">
      <c r="A2585">
        <v>3394</v>
      </c>
      <c r="B2585">
        <v>254</v>
      </c>
      <c r="C2585" s="3">
        <v>41797</v>
      </c>
      <c r="D2585" s="5" t="str">
        <f>duplicity[[#This Row],[r_fighter_id]]&amp;"/"&amp;duplicity[[#This Row],[b_fighter_id]]&amp;duplicity[[#This Row],[date]]</f>
        <v>3394/25441797</v>
      </c>
      <c r="E2585">
        <f>COUNTIF(duplicity[duplicitní texty],duplicity[[#This Row],[duplicitní texty]])</f>
        <v>1</v>
      </c>
      <c r="N2585"/>
    </row>
    <row r="2586" spans="1:14">
      <c r="A2586">
        <v>744</v>
      </c>
      <c r="B2586">
        <v>3199</v>
      </c>
      <c r="C2586" s="3">
        <v>41804</v>
      </c>
      <c r="D2586" s="5" t="str">
        <f>duplicity[[#This Row],[r_fighter_id]]&amp;"/"&amp;duplicity[[#This Row],[b_fighter_id]]&amp;duplicity[[#This Row],[date]]</f>
        <v>744/319941804</v>
      </c>
      <c r="E2586">
        <f>COUNTIF(duplicity[duplicitní texty],duplicity[[#This Row],[duplicitní texty]])</f>
        <v>1</v>
      </c>
      <c r="N2586"/>
    </row>
    <row r="2587" spans="1:14">
      <c r="A2587">
        <v>1527</v>
      </c>
      <c r="B2587">
        <v>179</v>
      </c>
      <c r="C2587" s="3">
        <v>41804</v>
      </c>
      <c r="D2587" s="5" t="str">
        <f>duplicity[[#This Row],[r_fighter_id]]&amp;"/"&amp;duplicity[[#This Row],[b_fighter_id]]&amp;duplicity[[#This Row],[date]]</f>
        <v>1527/17941804</v>
      </c>
      <c r="E2587">
        <f>COUNTIF(duplicity[duplicitní texty],duplicity[[#This Row],[duplicitní texty]])</f>
        <v>1</v>
      </c>
      <c r="N2587"/>
    </row>
    <row r="2588" spans="1:14">
      <c r="A2588">
        <v>134</v>
      </c>
      <c r="B2588">
        <v>2892</v>
      </c>
      <c r="C2588" s="3">
        <v>41804</v>
      </c>
      <c r="D2588" s="5" t="str">
        <f>duplicity[[#This Row],[r_fighter_id]]&amp;"/"&amp;duplicity[[#This Row],[b_fighter_id]]&amp;duplicity[[#This Row],[date]]</f>
        <v>134/289241804</v>
      </c>
      <c r="E2588">
        <f>COUNTIF(duplicity[duplicitní texty],duplicity[[#This Row],[duplicitní texty]])</f>
        <v>1</v>
      </c>
      <c r="N2588"/>
    </row>
    <row r="2589" spans="1:14">
      <c r="A2589">
        <v>2800</v>
      </c>
      <c r="B2589">
        <v>1524</v>
      </c>
      <c r="C2589" s="3">
        <v>41804</v>
      </c>
      <c r="D2589" s="5" t="str">
        <f>duplicity[[#This Row],[r_fighter_id]]&amp;"/"&amp;duplicity[[#This Row],[b_fighter_id]]&amp;duplicity[[#This Row],[date]]</f>
        <v>2800/152441804</v>
      </c>
      <c r="E2589">
        <f>COUNTIF(duplicity[duplicitní texty],duplicity[[#This Row],[duplicitní texty]])</f>
        <v>1</v>
      </c>
      <c r="N2589"/>
    </row>
    <row r="2590" spans="1:14">
      <c r="A2590">
        <v>2797</v>
      </c>
      <c r="B2590">
        <v>2963</v>
      </c>
      <c r="C2590" s="3">
        <v>41804</v>
      </c>
      <c r="D2590" s="5" t="str">
        <f>duplicity[[#This Row],[r_fighter_id]]&amp;"/"&amp;duplicity[[#This Row],[b_fighter_id]]&amp;duplicity[[#This Row],[date]]</f>
        <v>2797/296341804</v>
      </c>
      <c r="E2590">
        <f>COUNTIF(duplicity[duplicitní texty],duplicity[[#This Row],[duplicitní texty]])</f>
        <v>1</v>
      </c>
      <c r="N2590"/>
    </row>
    <row r="2591" spans="1:14">
      <c r="A2591">
        <v>1892</v>
      </c>
      <c r="B2591">
        <v>3509</v>
      </c>
      <c r="C2591" s="3">
        <v>41804</v>
      </c>
      <c r="D2591" s="5" t="str">
        <f>duplicity[[#This Row],[r_fighter_id]]&amp;"/"&amp;duplicity[[#This Row],[b_fighter_id]]&amp;duplicity[[#This Row],[date]]</f>
        <v>1892/350941804</v>
      </c>
      <c r="E2591">
        <f>COUNTIF(duplicity[duplicitní texty],duplicity[[#This Row],[duplicitní texty]])</f>
        <v>1</v>
      </c>
      <c r="N2591"/>
    </row>
    <row r="2592" spans="1:14">
      <c r="A2592">
        <v>181</v>
      </c>
      <c r="B2592">
        <v>516</v>
      </c>
      <c r="C2592" s="3">
        <v>41804</v>
      </c>
      <c r="D2592" s="5" t="str">
        <f>duplicity[[#This Row],[r_fighter_id]]&amp;"/"&amp;duplicity[[#This Row],[b_fighter_id]]&amp;duplicity[[#This Row],[date]]</f>
        <v>181/51641804</v>
      </c>
      <c r="E2592">
        <f>COUNTIF(duplicity[duplicitní texty],duplicity[[#This Row],[duplicitní texty]])</f>
        <v>1</v>
      </c>
      <c r="N2592"/>
    </row>
    <row r="2593" spans="1:14">
      <c r="A2593">
        <v>1474</v>
      </c>
      <c r="B2593">
        <v>847</v>
      </c>
      <c r="C2593" s="3">
        <v>41804</v>
      </c>
      <c r="D2593" s="5" t="str">
        <f>duplicity[[#This Row],[r_fighter_id]]&amp;"/"&amp;duplicity[[#This Row],[b_fighter_id]]&amp;duplicity[[#This Row],[date]]</f>
        <v>1474/84741804</v>
      </c>
      <c r="E2593">
        <f>COUNTIF(duplicity[duplicitní texty],duplicity[[#This Row],[duplicitní texty]])</f>
        <v>1</v>
      </c>
      <c r="N2593"/>
    </row>
    <row r="2594" spans="1:14">
      <c r="A2594">
        <v>1808</v>
      </c>
      <c r="B2594">
        <v>2531</v>
      </c>
      <c r="C2594" s="3">
        <v>41804</v>
      </c>
      <c r="D2594" s="5" t="str">
        <f>duplicity[[#This Row],[r_fighter_id]]&amp;"/"&amp;duplicity[[#This Row],[b_fighter_id]]&amp;duplicity[[#This Row],[date]]</f>
        <v>1808/253141804</v>
      </c>
      <c r="E2594">
        <f>COUNTIF(duplicity[duplicitní texty],duplicity[[#This Row],[duplicitní texty]])</f>
        <v>1</v>
      </c>
      <c r="N2594"/>
    </row>
    <row r="2595" spans="1:14">
      <c r="A2595">
        <v>2871</v>
      </c>
      <c r="B2595">
        <v>1707</v>
      </c>
      <c r="C2595" s="3">
        <v>41804</v>
      </c>
      <c r="D2595" s="5" t="str">
        <f>duplicity[[#This Row],[r_fighter_id]]&amp;"/"&amp;duplicity[[#This Row],[b_fighter_id]]&amp;duplicity[[#This Row],[date]]</f>
        <v>2871/170741804</v>
      </c>
      <c r="E2595">
        <f>COUNTIF(duplicity[duplicitní texty],duplicity[[#This Row],[duplicitní texty]])</f>
        <v>1</v>
      </c>
      <c r="N2595"/>
    </row>
    <row r="2596" spans="1:14">
      <c r="A2596">
        <v>1525</v>
      </c>
      <c r="B2596">
        <v>194</v>
      </c>
      <c r="C2596" s="3">
        <v>41804</v>
      </c>
      <c r="D2596" s="5" t="str">
        <f>duplicity[[#This Row],[r_fighter_id]]&amp;"/"&amp;duplicity[[#This Row],[b_fighter_id]]&amp;duplicity[[#This Row],[date]]</f>
        <v>1525/19441804</v>
      </c>
      <c r="E2596">
        <f>COUNTIF(duplicity[duplicitní texty],duplicity[[#This Row],[duplicitní texty]])</f>
        <v>1</v>
      </c>
      <c r="N2596"/>
    </row>
    <row r="2597" spans="1:14">
      <c r="A2597">
        <v>1914</v>
      </c>
      <c r="B2597">
        <v>726</v>
      </c>
      <c r="C2597" s="3">
        <v>41818</v>
      </c>
      <c r="D2597" s="5" t="str">
        <f>duplicity[[#This Row],[r_fighter_id]]&amp;"/"&amp;duplicity[[#This Row],[b_fighter_id]]&amp;duplicity[[#This Row],[date]]</f>
        <v>1914/72641818</v>
      </c>
      <c r="E2597">
        <f>COUNTIF(duplicity[duplicitní texty],duplicity[[#This Row],[duplicitní texty]])</f>
        <v>1</v>
      </c>
      <c r="N2597"/>
    </row>
    <row r="2598" spans="1:14">
      <c r="A2598">
        <v>1083</v>
      </c>
      <c r="B2598">
        <v>2243</v>
      </c>
      <c r="C2598" s="3">
        <v>41818</v>
      </c>
      <c r="D2598" s="5" t="str">
        <f>duplicity[[#This Row],[r_fighter_id]]&amp;"/"&amp;duplicity[[#This Row],[b_fighter_id]]&amp;duplicity[[#This Row],[date]]</f>
        <v>1083/224341818</v>
      </c>
      <c r="E2598">
        <f>COUNTIF(duplicity[duplicitní texty],duplicity[[#This Row],[duplicitní texty]])</f>
        <v>1</v>
      </c>
      <c r="N2598"/>
    </row>
    <row r="2599" spans="1:14">
      <c r="A2599">
        <v>1393</v>
      </c>
      <c r="B2599">
        <v>891</v>
      </c>
      <c r="C2599" s="3">
        <v>41818</v>
      </c>
      <c r="D2599" s="5" t="str">
        <f>duplicity[[#This Row],[r_fighter_id]]&amp;"/"&amp;duplicity[[#This Row],[b_fighter_id]]&amp;duplicity[[#This Row],[date]]</f>
        <v>1393/89141818</v>
      </c>
      <c r="E2599">
        <f>COUNTIF(duplicity[duplicitní texty],duplicity[[#This Row],[duplicitní texty]])</f>
        <v>1</v>
      </c>
      <c r="N2599"/>
    </row>
    <row r="2600" spans="1:14">
      <c r="A2600">
        <v>952</v>
      </c>
      <c r="B2600">
        <v>644</v>
      </c>
      <c r="C2600" s="3">
        <v>41818</v>
      </c>
      <c r="D2600" s="5" t="str">
        <f>duplicity[[#This Row],[r_fighter_id]]&amp;"/"&amp;duplicity[[#This Row],[b_fighter_id]]&amp;duplicity[[#This Row],[date]]</f>
        <v>952/64441818</v>
      </c>
      <c r="E2600">
        <f>COUNTIF(duplicity[duplicitní texty],duplicity[[#This Row],[duplicitní texty]])</f>
        <v>1</v>
      </c>
      <c r="N2600"/>
    </row>
    <row r="2601" spans="1:14">
      <c r="A2601">
        <v>319</v>
      </c>
      <c r="B2601">
        <v>1412</v>
      </c>
      <c r="C2601" s="3">
        <v>41818</v>
      </c>
      <c r="D2601" s="5" t="str">
        <f>duplicity[[#This Row],[r_fighter_id]]&amp;"/"&amp;duplicity[[#This Row],[b_fighter_id]]&amp;duplicity[[#This Row],[date]]</f>
        <v>319/141241818</v>
      </c>
      <c r="E2601">
        <f>COUNTIF(duplicity[duplicitní texty],duplicity[[#This Row],[duplicitní texty]])</f>
        <v>1</v>
      </c>
      <c r="N2601"/>
    </row>
    <row r="2602" spans="1:14">
      <c r="A2602">
        <v>2374</v>
      </c>
      <c r="B2602">
        <v>1260</v>
      </c>
      <c r="C2602" s="3">
        <v>41818</v>
      </c>
      <c r="D2602" s="5" t="str">
        <f>duplicity[[#This Row],[r_fighter_id]]&amp;"/"&amp;duplicity[[#This Row],[b_fighter_id]]&amp;duplicity[[#This Row],[date]]</f>
        <v>2374/126041818</v>
      </c>
      <c r="E2602">
        <f>COUNTIF(duplicity[duplicitní texty],duplicity[[#This Row],[duplicitní texty]])</f>
        <v>1</v>
      </c>
      <c r="N2602"/>
    </row>
    <row r="2603" spans="1:14">
      <c r="A2603">
        <v>2432</v>
      </c>
      <c r="B2603">
        <v>2763</v>
      </c>
      <c r="C2603" s="3">
        <v>41818</v>
      </c>
      <c r="D2603" s="5" t="str">
        <f>duplicity[[#This Row],[r_fighter_id]]&amp;"/"&amp;duplicity[[#This Row],[b_fighter_id]]&amp;duplicity[[#This Row],[date]]</f>
        <v>2432/276341818</v>
      </c>
      <c r="E2603">
        <f>COUNTIF(duplicity[duplicitní texty],duplicity[[#This Row],[duplicitní texty]])</f>
        <v>1</v>
      </c>
      <c r="N2603"/>
    </row>
    <row r="2604" spans="1:14">
      <c r="A2604">
        <v>3035</v>
      </c>
      <c r="B2604">
        <v>953</v>
      </c>
      <c r="C2604" s="3">
        <v>41818</v>
      </c>
      <c r="D2604" s="5" t="str">
        <f>duplicity[[#This Row],[r_fighter_id]]&amp;"/"&amp;duplicity[[#This Row],[b_fighter_id]]&amp;duplicity[[#This Row],[date]]</f>
        <v>3035/95341818</v>
      </c>
      <c r="E2604">
        <f>COUNTIF(duplicity[duplicitní texty],duplicity[[#This Row],[duplicitní texty]])</f>
        <v>1</v>
      </c>
      <c r="N2604"/>
    </row>
    <row r="2605" spans="1:14">
      <c r="A2605">
        <v>3471</v>
      </c>
      <c r="B2605">
        <v>2663</v>
      </c>
      <c r="C2605" s="3">
        <v>41818</v>
      </c>
      <c r="D2605" s="5" t="str">
        <f>duplicity[[#This Row],[r_fighter_id]]&amp;"/"&amp;duplicity[[#This Row],[b_fighter_id]]&amp;duplicity[[#This Row],[date]]</f>
        <v>3471/266341818</v>
      </c>
      <c r="E2605">
        <f>COUNTIF(duplicity[duplicitní texty],duplicity[[#This Row],[duplicitní texty]])</f>
        <v>1</v>
      </c>
      <c r="N2605"/>
    </row>
    <row r="2606" spans="1:14">
      <c r="A2606">
        <v>1359</v>
      </c>
      <c r="B2606">
        <v>2376</v>
      </c>
      <c r="C2606" s="3">
        <v>41818</v>
      </c>
      <c r="D2606" s="5" t="str">
        <f>duplicity[[#This Row],[r_fighter_id]]&amp;"/"&amp;duplicity[[#This Row],[b_fighter_id]]&amp;duplicity[[#This Row],[date]]</f>
        <v>1359/237641818</v>
      </c>
      <c r="E2606">
        <f>COUNTIF(duplicity[duplicitní texty],duplicity[[#This Row],[duplicitní texty]])</f>
        <v>1</v>
      </c>
      <c r="N2606"/>
    </row>
    <row r="2607" spans="1:14">
      <c r="A2607">
        <v>3170</v>
      </c>
      <c r="B2607">
        <v>3120</v>
      </c>
      <c r="C2607" s="3">
        <v>41818</v>
      </c>
      <c r="D2607" s="5" t="str">
        <f>duplicity[[#This Row],[r_fighter_id]]&amp;"/"&amp;duplicity[[#This Row],[b_fighter_id]]&amp;duplicity[[#This Row],[date]]</f>
        <v>3170/312041818</v>
      </c>
      <c r="E2607">
        <f>COUNTIF(duplicity[duplicitní texty],duplicity[[#This Row],[duplicitní texty]])</f>
        <v>1</v>
      </c>
      <c r="N2607"/>
    </row>
    <row r="2608" spans="1:14">
      <c r="A2608">
        <v>1735</v>
      </c>
      <c r="B2608">
        <v>768</v>
      </c>
      <c r="C2608" s="3">
        <v>41818</v>
      </c>
      <c r="D2608" s="5" t="str">
        <f>duplicity[[#This Row],[r_fighter_id]]&amp;"/"&amp;duplicity[[#This Row],[b_fighter_id]]&amp;duplicity[[#This Row],[date]]</f>
        <v>1735/76841818</v>
      </c>
      <c r="E2608">
        <f>COUNTIF(duplicity[duplicitní texty],duplicity[[#This Row],[duplicitní texty]])</f>
        <v>1</v>
      </c>
      <c r="N2608"/>
    </row>
    <row r="2609" spans="1:14">
      <c r="A2609">
        <v>3384</v>
      </c>
      <c r="B2609">
        <v>2351</v>
      </c>
      <c r="C2609" s="3">
        <v>41818</v>
      </c>
      <c r="D2609" s="5" t="str">
        <f>duplicity[[#This Row],[r_fighter_id]]&amp;"/"&amp;duplicity[[#This Row],[b_fighter_id]]&amp;duplicity[[#This Row],[date]]</f>
        <v>3384/235141818</v>
      </c>
      <c r="E2609">
        <f>COUNTIF(duplicity[duplicitní texty],duplicity[[#This Row],[duplicitní texty]])</f>
        <v>1</v>
      </c>
      <c r="N2609"/>
    </row>
    <row r="2610" spans="1:14">
      <c r="A2610">
        <v>1344</v>
      </c>
      <c r="B2610">
        <v>2298</v>
      </c>
      <c r="C2610" s="3">
        <v>41818</v>
      </c>
      <c r="D2610" s="5" t="str">
        <f>duplicity[[#This Row],[r_fighter_id]]&amp;"/"&amp;duplicity[[#This Row],[b_fighter_id]]&amp;duplicity[[#This Row],[date]]</f>
        <v>1344/229841818</v>
      </c>
      <c r="E2610">
        <f>COUNTIF(duplicity[duplicitní texty],duplicity[[#This Row],[duplicitní texty]])</f>
        <v>1</v>
      </c>
      <c r="N2610"/>
    </row>
    <row r="2611" spans="1:14">
      <c r="A2611">
        <v>3219</v>
      </c>
      <c r="B2611">
        <v>1958</v>
      </c>
      <c r="C2611" s="3">
        <v>41818</v>
      </c>
      <c r="D2611" s="5" t="str">
        <f>duplicity[[#This Row],[r_fighter_id]]&amp;"/"&amp;duplicity[[#This Row],[b_fighter_id]]&amp;duplicity[[#This Row],[date]]</f>
        <v>3219/195841818</v>
      </c>
      <c r="E2611">
        <f>COUNTIF(duplicity[duplicitní texty],duplicity[[#This Row],[duplicitní texty]])</f>
        <v>1</v>
      </c>
      <c r="N2611"/>
    </row>
    <row r="2612" spans="1:14">
      <c r="A2612">
        <v>2002</v>
      </c>
      <c r="B2612">
        <v>1529</v>
      </c>
      <c r="C2612" s="3">
        <v>41818</v>
      </c>
      <c r="D2612" s="5" t="str">
        <f>duplicity[[#This Row],[r_fighter_id]]&amp;"/"&amp;duplicity[[#This Row],[b_fighter_id]]&amp;duplicity[[#This Row],[date]]</f>
        <v>2002/152941818</v>
      </c>
      <c r="E2612">
        <f>COUNTIF(duplicity[duplicitní texty],duplicity[[#This Row],[duplicitní texty]])</f>
        <v>1</v>
      </c>
      <c r="N2612"/>
    </row>
    <row r="2613" spans="1:14">
      <c r="A2613">
        <v>1447</v>
      </c>
      <c r="B2613">
        <v>1218</v>
      </c>
      <c r="C2613" s="3">
        <v>41818</v>
      </c>
      <c r="D2613" s="5" t="str">
        <f>duplicity[[#This Row],[r_fighter_id]]&amp;"/"&amp;duplicity[[#This Row],[b_fighter_id]]&amp;duplicity[[#This Row],[date]]</f>
        <v>1447/121841818</v>
      </c>
      <c r="E2613">
        <f>COUNTIF(duplicity[duplicitní texty],duplicity[[#This Row],[duplicitní texty]])</f>
        <v>1</v>
      </c>
      <c r="N2613"/>
    </row>
    <row r="2614" spans="1:14">
      <c r="A2614">
        <v>3327</v>
      </c>
      <c r="B2614">
        <v>2845</v>
      </c>
      <c r="C2614" s="3">
        <v>41818</v>
      </c>
      <c r="D2614" s="5" t="str">
        <f>duplicity[[#This Row],[r_fighter_id]]&amp;"/"&amp;duplicity[[#This Row],[b_fighter_id]]&amp;duplicity[[#This Row],[date]]</f>
        <v>3327/284541818</v>
      </c>
      <c r="E2614">
        <f>COUNTIF(duplicity[duplicitní texty],duplicity[[#This Row],[duplicitní texty]])</f>
        <v>1</v>
      </c>
      <c r="N2614"/>
    </row>
    <row r="2615" spans="1:14">
      <c r="A2615">
        <v>1228</v>
      </c>
      <c r="B2615">
        <v>894</v>
      </c>
      <c r="C2615" s="3">
        <v>41818</v>
      </c>
      <c r="D2615" s="5" t="str">
        <f>duplicity[[#This Row],[r_fighter_id]]&amp;"/"&amp;duplicity[[#This Row],[b_fighter_id]]&amp;duplicity[[#This Row],[date]]</f>
        <v>1228/89441818</v>
      </c>
      <c r="E2615">
        <f>COUNTIF(duplicity[duplicitní texty],duplicity[[#This Row],[duplicitní texty]])</f>
        <v>1</v>
      </c>
      <c r="N2615"/>
    </row>
    <row r="2616" spans="1:14">
      <c r="A2616">
        <v>873</v>
      </c>
      <c r="B2616">
        <v>2171</v>
      </c>
      <c r="C2616" s="3">
        <v>41818</v>
      </c>
      <c r="D2616" s="5" t="str">
        <f>duplicity[[#This Row],[r_fighter_id]]&amp;"/"&amp;duplicity[[#This Row],[b_fighter_id]]&amp;duplicity[[#This Row],[date]]</f>
        <v>873/217141818</v>
      </c>
      <c r="E2616">
        <f>COUNTIF(duplicity[duplicitní texty],duplicity[[#This Row],[duplicitní texty]])</f>
        <v>1</v>
      </c>
      <c r="N2616"/>
    </row>
    <row r="2617" spans="1:14">
      <c r="A2617">
        <v>238</v>
      </c>
      <c r="B2617">
        <v>1101</v>
      </c>
      <c r="C2617" s="3">
        <v>41818</v>
      </c>
      <c r="D2617" s="5" t="str">
        <f>duplicity[[#This Row],[r_fighter_id]]&amp;"/"&amp;duplicity[[#This Row],[b_fighter_id]]&amp;duplicity[[#This Row],[date]]</f>
        <v>238/110141818</v>
      </c>
      <c r="E2617">
        <f>COUNTIF(duplicity[duplicitní texty],duplicity[[#This Row],[duplicitní texty]])</f>
        <v>1</v>
      </c>
      <c r="N2617"/>
    </row>
    <row r="2618" spans="1:14">
      <c r="A2618">
        <v>3452</v>
      </c>
      <c r="B2618">
        <v>1898</v>
      </c>
      <c r="C2618" s="3">
        <v>41825</v>
      </c>
      <c r="D2618" s="5" t="str">
        <f>duplicity[[#This Row],[r_fighter_id]]&amp;"/"&amp;duplicity[[#This Row],[b_fighter_id]]&amp;duplicity[[#This Row],[date]]</f>
        <v>3452/189841825</v>
      </c>
      <c r="E2618">
        <f>COUNTIF(duplicity[duplicitní texty],duplicity[[#This Row],[duplicitní texty]])</f>
        <v>1</v>
      </c>
      <c r="N2618"/>
    </row>
    <row r="2619" spans="1:14">
      <c r="A2619">
        <v>359</v>
      </c>
      <c r="B2619">
        <v>787</v>
      </c>
      <c r="C2619" s="3">
        <v>41825</v>
      </c>
      <c r="D2619" s="5" t="str">
        <f>duplicity[[#This Row],[r_fighter_id]]&amp;"/"&amp;duplicity[[#This Row],[b_fighter_id]]&amp;duplicity[[#This Row],[date]]</f>
        <v>359/78741825</v>
      </c>
      <c r="E2619">
        <f>COUNTIF(duplicity[duplicitní texty],duplicity[[#This Row],[duplicitní texty]])</f>
        <v>1</v>
      </c>
      <c r="N2619"/>
    </row>
    <row r="2620" spans="1:14">
      <c r="A2620">
        <v>1252</v>
      </c>
      <c r="B2620">
        <v>2860</v>
      </c>
      <c r="C2620" s="3">
        <v>41825</v>
      </c>
      <c r="D2620" s="5" t="str">
        <f>duplicity[[#This Row],[r_fighter_id]]&amp;"/"&amp;duplicity[[#This Row],[b_fighter_id]]&amp;duplicity[[#This Row],[date]]</f>
        <v>1252/286041825</v>
      </c>
      <c r="E2620">
        <f>COUNTIF(duplicity[duplicitní texty],duplicity[[#This Row],[duplicitní texty]])</f>
        <v>1</v>
      </c>
      <c r="N2620"/>
    </row>
    <row r="2621" spans="1:14">
      <c r="A2621">
        <v>2756</v>
      </c>
      <c r="B2621">
        <v>990</v>
      </c>
      <c r="C2621" s="3">
        <v>41825</v>
      </c>
      <c r="D2621" s="5" t="str">
        <f>duplicity[[#This Row],[r_fighter_id]]&amp;"/"&amp;duplicity[[#This Row],[b_fighter_id]]&amp;duplicity[[#This Row],[date]]</f>
        <v>2756/99041825</v>
      </c>
      <c r="E2621">
        <f>COUNTIF(duplicity[duplicitní texty],duplicity[[#This Row],[duplicitní texty]])</f>
        <v>1</v>
      </c>
      <c r="N2621"/>
    </row>
    <row r="2622" spans="1:14">
      <c r="A2622">
        <v>928</v>
      </c>
      <c r="B2622">
        <v>435</v>
      </c>
      <c r="C2622" s="3">
        <v>41825</v>
      </c>
      <c r="D2622" s="5" t="str">
        <f>duplicity[[#This Row],[r_fighter_id]]&amp;"/"&amp;duplicity[[#This Row],[b_fighter_id]]&amp;duplicity[[#This Row],[date]]</f>
        <v>928/43541825</v>
      </c>
      <c r="E2622">
        <f>COUNTIF(duplicity[duplicitní texty],duplicity[[#This Row],[duplicitní texty]])</f>
        <v>1</v>
      </c>
      <c r="N2622"/>
    </row>
    <row r="2623" spans="1:14">
      <c r="A2623">
        <v>447</v>
      </c>
      <c r="B2623">
        <v>2863</v>
      </c>
      <c r="C2623" s="3">
        <v>41825</v>
      </c>
      <c r="D2623" s="5" t="str">
        <f>duplicity[[#This Row],[r_fighter_id]]&amp;"/"&amp;duplicity[[#This Row],[b_fighter_id]]&amp;duplicity[[#This Row],[date]]</f>
        <v>447/286341825</v>
      </c>
      <c r="E2623">
        <f>COUNTIF(duplicity[duplicitní texty],duplicity[[#This Row],[duplicitní texty]])</f>
        <v>1</v>
      </c>
      <c r="N2623"/>
    </row>
    <row r="2624" spans="1:14">
      <c r="A2624">
        <v>2713</v>
      </c>
      <c r="B2624">
        <v>43</v>
      </c>
      <c r="C2624" s="3">
        <v>41825</v>
      </c>
      <c r="D2624" s="5" t="str">
        <f>duplicity[[#This Row],[r_fighter_id]]&amp;"/"&amp;duplicity[[#This Row],[b_fighter_id]]&amp;duplicity[[#This Row],[date]]</f>
        <v>2713/4341825</v>
      </c>
      <c r="E2624">
        <f>COUNTIF(duplicity[duplicitní texty],duplicity[[#This Row],[duplicitní texty]])</f>
        <v>1</v>
      </c>
      <c r="N2624"/>
    </row>
    <row r="2625" spans="1:14">
      <c r="A2625">
        <v>3568</v>
      </c>
      <c r="B2625">
        <v>3348</v>
      </c>
      <c r="C2625" s="3">
        <v>41825</v>
      </c>
      <c r="D2625" s="5" t="str">
        <f>duplicity[[#This Row],[r_fighter_id]]&amp;"/"&amp;duplicity[[#This Row],[b_fighter_id]]&amp;duplicity[[#This Row],[date]]</f>
        <v>3568/334841825</v>
      </c>
      <c r="E2625">
        <f>COUNTIF(duplicity[duplicitní texty],duplicity[[#This Row],[duplicitní texty]])</f>
        <v>1</v>
      </c>
      <c r="N2625"/>
    </row>
    <row r="2626" spans="1:14">
      <c r="A2626">
        <v>2754</v>
      </c>
      <c r="B2626">
        <v>1785</v>
      </c>
      <c r="C2626" s="3">
        <v>41826</v>
      </c>
      <c r="D2626" s="5" t="str">
        <f>duplicity[[#This Row],[r_fighter_id]]&amp;"/"&amp;duplicity[[#This Row],[b_fighter_id]]&amp;duplicity[[#This Row],[date]]</f>
        <v>2754/178541826</v>
      </c>
      <c r="E2626">
        <f>COUNTIF(duplicity[duplicitní texty],duplicity[[#This Row],[duplicitní texty]])</f>
        <v>1</v>
      </c>
      <c r="N2626"/>
    </row>
    <row r="2627" spans="1:14">
      <c r="A2627">
        <v>2913</v>
      </c>
      <c r="B2627">
        <v>2401</v>
      </c>
      <c r="C2627" s="3">
        <v>41826</v>
      </c>
      <c r="D2627" s="5" t="str">
        <f>duplicity[[#This Row],[r_fighter_id]]&amp;"/"&amp;duplicity[[#This Row],[b_fighter_id]]&amp;duplicity[[#This Row],[date]]</f>
        <v>2913/240141826</v>
      </c>
      <c r="E2627">
        <f>COUNTIF(duplicity[duplicitní texty],duplicity[[#This Row],[duplicitní texty]])</f>
        <v>1</v>
      </c>
      <c r="N2627"/>
    </row>
    <row r="2628" spans="1:14">
      <c r="A2628">
        <v>856</v>
      </c>
      <c r="B2628">
        <v>2485</v>
      </c>
      <c r="C2628" s="3">
        <v>41826</v>
      </c>
      <c r="D2628" s="5" t="str">
        <f>duplicity[[#This Row],[r_fighter_id]]&amp;"/"&amp;duplicity[[#This Row],[b_fighter_id]]&amp;duplicity[[#This Row],[date]]</f>
        <v>856/248541826</v>
      </c>
      <c r="E2628">
        <f>COUNTIF(duplicity[duplicitní texty],duplicity[[#This Row],[duplicitní texty]])</f>
        <v>1</v>
      </c>
      <c r="N2628"/>
    </row>
    <row r="2629" spans="1:14">
      <c r="A2629">
        <v>1816</v>
      </c>
      <c r="B2629">
        <v>1448</v>
      </c>
      <c r="C2629" s="3">
        <v>41826</v>
      </c>
      <c r="D2629" s="5" t="str">
        <f>duplicity[[#This Row],[r_fighter_id]]&amp;"/"&amp;duplicity[[#This Row],[b_fighter_id]]&amp;duplicity[[#This Row],[date]]</f>
        <v>1816/144841826</v>
      </c>
      <c r="E2629">
        <f>COUNTIF(duplicity[duplicitní texty],duplicity[[#This Row],[duplicitní texty]])</f>
        <v>1</v>
      </c>
      <c r="N2629"/>
    </row>
    <row r="2630" spans="1:14">
      <c r="A2630">
        <v>2190</v>
      </c>
      <c r="B2630">
        <v>831</v>
      </c>
      <c r="C2630" s="3">
        <v>41826</v>
      </c>
      <c r="D2630" s="5" t="str">
        <f>duplicity[[#This Row],[r_fighter_id]]&amp;"/"&amp;duplicity[[#This Row],[b_fighter_id]]&amp;duplicity[[#This Row],[date]]</f>
        <v>2190/83141826</v>
      </c>
      <c r="E2630">
        <f>COUNTIF(duplicity[duplicitní texty],duplicity[[#This Row],[duplicitní texty]])</f>
        <v>1</v>
      </c>
      <c r="N2630"/>
    </row>
    <row r="2631" spans="1:14">
      <c r="A2631">
        <v>3297</v>
      </c>
      <c r="B2631">
        <v>1467</v>
      </c>
      <c r="C2631" s="3">
        <v>41826</v>
      </c>
      <c r="D2631" s="5" t="str">
        <f>duplicity[[#This Row],[r_fighter_id]]&amp;"/"&amp;duplicity[[#This Row],[b_fighter_id]]&amp;duplicity[[#This Row],[date]]</f>
        <v>3297/146741826</v>
      </c>
      <c r="E2631">
        <f>COUNTIF(duplicity[duplicitní texty],duplicity[[#This Row],[duplicitní texty]])</f>
        <v>1</v>
      </c>
      <c r="N2631"/>
    </row>
    <row r="2632" spans="1:14">
      <c r="A2632">
        <v>1988</v>
      </c>
      <c r="B2632">
        <v>2587</v>
      </c>
      <c r="C2632" s="3">
        <v>41826</v>
      </c>
      <c r="D2632" s="5" t="str">
        <f>duplicity[[#This Row],[r_fighter_id]]&amp;"/"&amp;duplicity[[#This Row],[b_fighter_id]]&amp;duplicity[[#This Row],[date]]</f>
        <v>1988/258741826</v>
      </c>
      <c r="E2632">
        <f>COUNTIF(duplicity[duplicitní texty],duplicity[[#This Row],[duplicitní texty]])</f>
        <v>1</v>
      </c>
      <c r="N2632"/>
    </row>
    <row r="2633" spans="1:14">
      <c r="A2633">
        <v>3421</v>
      </c>
      <c r="B2633">
        <v>3094</v>
      </c>
      <c r="C2633" s="3">
        <v>41826</v>
      </c>
      <c r="D2633" s="5" t="str">
        <f>duplicity[[#This Row],[r_fighter_id]]&amp;"/"&amp;duplicity[[#This Row],[b_fighter_id]]&amp;duplicity[[#This Row],[date]]</f>
        <v>3421/309441826</v>
      </c>
      <c r="E2633">
        <f>COUNTIF(duplicity[duplicitní texty],duplicity[[#This Row],[duplicitní texty]])</f>
        <v>1</v>
      </c>
      <c r="N2633"/>
    </row>
    <row r="2634" spans="1:14">
      <c r="A2634">
        <v>201</v>
      </c>
      <c r="B2634">
        <v>839</v>
      </c>
      <c r="C2634" s="3">
        <v>41836</v>
      </c>
      <c r="D2634" s="5" t="str">
        <f>duplicity[[#This Row],[r_fighter_id]]&amp;"/"&amp;duplicity[[#This Row],[b_fighter_id]]&amp;duplicity[[#This Row],[date]]</f>
        <v>201/83941836</v>
      </c>
      <c r="E2634">
        <f>COUNTIF(duplicity[duplicitní texty],duplicity[[#This Row],[duplicitní texty]])</f>
        <v>1</v>
      </c>
      <c r="N2634"/>
    </row>
    <row r="2635" spans="1:14">
      <c r="A2635">
        <v>3371</v>
      </c>
      <c r="B2635">
        <v>3119</v>
      </c>
      <c r="C2635" s="3">
        <v>41836</v>
      </c>
      <c r="D2635" s="5" t="str">
        <f>duplicity[[#This Row],[r_fighter_id]]&amp;"/"&amp;duplicity[[#This Row],[b_fighter_id]]&amp;duplicity[[#This Row],[date]]</f>
        <v>3371/311941836</v>
      </c>
      <c r="E2635">
        <f>COUNTIF(duplicity[duplicitní texty],duplicity[[#This Row],[duplicitní texty]])</f>
        <v>1</v>
      </c>
      <c r="N2635"/>
    </row>
    <row r="2636" spans="1:14">
      <c r="A2636">
        <v>523</v>
      </c>
      <c r="B2636">
        <v>2113</v>
      </c>
      <c r="C2636" s="3">
        <v>41836</v>
      </c>
      <c r="D2636" s="5" t="str">
        <f>duplicity[[#This Row],[r_fighter_id]]&amp;"/"&amp;duplicity[[#This Row],[b_fighter_id]]&amp;duplicity[[#This Row],[date]]</f>
        <v>523/211341836</v>
      </c>
      <c r="E2636">
        <f>COUNTIF(duplicity[duplicitní texty],duplicity[[#This Row],[duplicitní texty]])</f>
        <v>1</v>
      </c>
      <c r="N2636"/>
    </row>
    <row r="2637" spans="1:14">
      <c r="A2637">
        <v>3138</v>
      </c>
      <c r="B2637">
        <v>1921</v>
      </c>
      <c r="C2637" s="3">
        <v>41836</v>
      </c>
      <c r="D2637" s="5" t="str">
        <f>duplicity[[#This Row],[r_fighter_id]]&amp;"/"&amp;duplicity[[#This Row],[b_fighter_id]]&amp;duplicity[[#This Row],[date]]</f>
        <v>3138/192141836</v>
      </c>
      <c r="E2637">
        <f>COUNTIF(duplicity[duplicitní texty],duplicity[[#This Row],[duplicitní texty]])</f>
        <v>1</v>
      </c>
      <c r="N2637"/>
    </row>
    <row r="2638" spans="1:14">
      <c r="A2638">
        <v>3250</v>
      </c>
      <c r="B2638">
        <v>1305</v>
      </c>
      <c r="C2638" s="3">
        <v>41836</v>
      </c>
      <c r="D2638" s="5" t="str">
        <f>duplicity[[#This Row],[r_fighter_id]]&amp;"/"&amp;duplicity[[#This Row],[b_fighter_id]]&amp;duplicity[[#This Row],[date]]</f>
        <v>3250/130541836</v>
      </c>
      <c r="E2638">
        <f>COUNTIF(duplicity[duplicitní texty],duplicity[[#This Row],[duplicitní texty]])</f>
        <v>1</v>
      </c>
      <c r="N2638"/>
    </row>
    <row r="2639" spans="1:14">
      <c r="A2639">
        <v>1044</v>
      </c>
      <c r="B2639">
        <v>1729</v>
      </c>
      <c r="C2639" s="3">
        <v>41836</v>
      </c>
      <c r="D2639" s="5" t="str">
        <f>duplicity[[#This Row],[r_fighter_id]]&amp;"/"&amp;duplicity[[#This Row],[b_fighter_id]]&amp;duplicity[[#This Row],[date]]</f>
        <v>1044/172941836</v>
      </c>
      <c r="E2639">
        <f>COUNTIF(duplicity[duplicitní texty],duplicity[[#This Row],[duplicitní texty]])</f>
        <v>1</v>
      </c>
      <c r="N2639"/>
    </row>
    <row r="2640" spans="1:14">
      <c r="A2640">
        <v>1834</v>
      </c>
      <c r="B2640">
        <v>2415</v>
      </c>
      <c r="C2640" s="3">
        <v>41836</v>
      </c>
      <c r="D2640" s="5" t="str">
        <f>duplicity[[#This Row],[r_fighter_id]]&amp;"/"&amp;duplicity[[#This Row],[b_fighter_id]]&amp;duplicity[[#This Row],[date]]</f>
        <v>1834/241541836</v>
      </c>
      <c r="E2640">
        <f>COUNTIF(duplicity[duplicitní texty],duplicity[[#This Row],[duplicitní texty]])</f>
        <v>1</v>
      </c>
      <c r="N2640"/>
    </row>
    <row r="2641" spans="1:14">
      <c r="A2641">
        <v>2809</v>
      </c>
      <c r="B2641">
        <v>2581</v>
      </c>
      <c r="C2641" s="3">
        <v>41836</v>
      </c>
      <c r="D2641" s="5" t="str">
        <f>duplicity[[#This Row],[r_fighter_id]]&amp;"/"&amp;duplicity[[#This Row],[b_fighter_id]]&amp;duplicity[[#This Row],[date]]</f>
        <v>2809/258141836</v>
      </c>
      <c r="E2641">
        <f>COUNTIF(duplicity[duplicitní texty],duplicity[[#This Row],[duplicitní texty]])</f>
        <v>1</v>
      </c>
      <c r="N2641"/>
    </row>
    <row r="2642" spans="1:14">
      <c r="A2642">
        <v>1989</v>
      </c>
      <c r="B2642">
        <v>3464</v>
      </c>
      <c r="C2642" s="3">
        <v>41836</v>
      </c>
      <c r="D2642" s="5" t="str">
        <f>duplicity[[#This Row],[r_fighter_id]]&amp;"/"&amp;duplicity[[#This Row],[b_fighter_id]]&amp;duplicity[[#This Row],[date]]</f>
        <v>1989/346441836</v>
      </c>
      <c r="E2642">
        <f>COUNTIF(duplicity[duplicitní texty],duplicity[[#This Row],[duplicitní texty]])</f>
        <v>1</v>
      </c>
      <c r="N2642"/>
    </row>
    <row r="2643" spans="1:14">
      <c r="A2643">
        <v>519</v>
      </c>
      <c r="B2643">
        <v>2836</v>
      </c>
      <c r="C2643" s="3">
        <v>41836</v>
      </c>
      <c r="D2643" s="5" t="str">
        <f>duplicity[[#This Row],[r_fighter_id]]&amp;"/"&amp;duplicity[[#This Row],[b_fighter_id]]&amp;duplicity[[#This Row],[date]]</f>
        <v>519/283641836</v>
      </c>
      <c r="E2643">
        <f>COUNTIF(duplicity[duplicitní texty],duplicity[[#This Row],[duplicitní texty]])</f>
        <v>1</v>
      </c>
      <c r="N2643"/>
    </row>
    <row r="2644" spans="1:14">
      <c r="A2644">
        <v>826</v>
      </c>
      <c r="B2644">
        <v>3039</v>
      </c>
      <c r="C2644" s="3">
        <v>41836</v>
      </c>
      <c r="D2644" s="5" t="str">
        <f>duplicity[[#This Row],[r_fighter_id]]&amp;"/"&amp;duplicity[[#This Row],[b_fighter_id]]&amp;duplicity[[#This Row],[date]]</f>
        <v>826/303941836</v>
      </c>
      <c r="E2644">
        <f>COUNTIF(duplicity[duplicitní texty],duplicity[[#This Row],[duplicitní texty]])</f>
        <v>1</v>
      </c>
      <c r="N2644"/>
    </row>
    <row r="2645" spans="1:14">
      <c r="A2645">
        <v>2041</v>
      </c>
      <c r="B2645">
        <v>350</v>
      </c>
      <c r="C2645" s="3">
        <v>41839</v>
      </c>
      <c r="D2645" s="5" t="str">
        <f>duplicity[[#This Row],[r_fighter_id]]&amp;"/"&amp;duplicity[[#This Row],[b_fighter_id]]&amp;duplicity[[#This Row],[date]]</f>
        <v>2041/35041839</v>
      </c>
      <c r="E2645">
        <f>COUNTIF(duplicity[duplicitní texty],duplicity[[#This Row],[duplicitní texty]])</f>
        <v>1</v>
      </c>
      <c r="N2645"/>
    </row>
    <row r="2646" spans="1:14">
      <c r="A2646">
        <v>3286</v>
      </c>
      <c r="B2646">
        <v>3033</v>
      </c>
      <c r="C2646" s="3">
        <v>41839</v>
      </c>
      <c r="D2646" s="5" t="str">
        <f>duplicity[[#This Row],[r_fighter_id]]&amp;"/"&amp;duplicity[[#This Row],[b_fighter_id]]&amp;duplicity[[#This Row],[date]]</f>
        <v>3286/303341839</v>
      </c>
      <c r="E2646">
        <f>COUNTIF(duplicity[duplicitní texty],duplicity[[#This Row],[duplicitní texty]])</f>
        <v>1</v>
      </c>
      <c r="N2646"/>
    </row>
    <row r="2647" spans="1:14">
      <c r="A2647">
        <v>1751</v>
      </c>
      <c r="B2647">
        <v>749</v>
      </c>
      <c r="C2647" s="3">
        <v>41839</v>
      </c>
      <c r="D2647" s="5" t="str">
        <f>duplicity[[#This Row],[r_fighter_id]]&amp;"/"&amp;duplicity[[#This Row],[b_fighter_id]]&amp;duplicity[[#This Row],[date]]</f>
        <v>1751/74941839</v>
      </c>
      <c r="E2647">
        <f>COUNTIF(duplicity[duplicitní texty],duplicity[[#This Row],[duplicitní texty]])</f>
        <v>1</v>
      </c>
      <c r="N2647"/>
    </row>
    <row r="2648" spans="1:14">
      <c r="A2648">
        <v>2293</v>
      </c>
      <c r="B2648">
        <v>682</v>
      </c>
      <c r="C2648" s="3">
        <v>41839</v>
      </c>
      <c r="D2648" s="5" t="str">
        <f>duplicity[[#This Row],[r_fighter_id]]&amp;"/"&amp;duplicity[[#This Row],[b_fighter_id]]&amp;duplicity[[#This Row],[date]]</f>
        <v>2293/68241839</v>
      </c>
      <c r="E2648">
        <f>COUNTIF(duplicity[duplicitní texty],duplicity[[#This Row],[duplicitní texty]])</f>
        <v>1</v>
      </c>
      <c r="N2648"/>
    </row>
    <row r="2649" spans="1:14">
      <c r="A2649">
        <v>2449</v>
      </c>
      <c r="B2649">
        <v>1688</v>
      </c>
      <c r="C2649" s="3">
        <v>41839</v>
      </c>
      <c r="D2649" s="5" t="str">
        <f>duplicity[[#This Row],[r_fighter_id]]&amp;"/"&amp;duplicity[[#This Row],[b_fighter_id]]&amp;duplicity[[#This Row],[date]]</f>
        <v>2449/168841839</v>
      </c>
      <c r="E2649">
        <f>COUNTIF(duplicity[duplicitní texty],duplicity[[#This Row],[duplicitní texty]])</f>
        <v>1</v>
      </c>
      <c r="N2649"/>
    </row>
    <row r="2650" spans="1:14">
      <c r="A2650">
        <v>799</v>
      </c>
      <c r="B2650">
        <v>1698</v>
      </c>
      <c r="C2650" s="3">
        <v>41839</v>
      </c>
      <c r="D2650" s="5" t="str">
        <f>duplicity[[#This Row],[r_fighter_id]]&amp;"/"&amp;duplicity[[#This Row],[b_fighter_id]]&amp;duplicity[[#This Row],[date]]</f>
        <v>799/169841839</v>
      </c>
      <c r="E2650">
        <f>COUNTIF(duplicity[duplicitní texty],duplicity[[#This Row],[duplicitní texty]])</f>
        <v>1</v>
      </c>
      <c r="N2650"/>
    </row>
    <row r="2651" spans="1:14">
      <c r="A2651">
        <v>2540</v>
      </c>
      <c r="B2651">
        <v>2021</v>
      </c>
      <c r="C2651" s="3">
        <v>41839</v>
      </c>
      <c r="D2651" s="5" t="str">
        <f>duplicity[[#This Row],[r_fighter_id]]&amp;"/"&amp;duplicity[[#This Row],[b_fighter_id]]&amp;duplicity[[#This Row],[date]]</f>
        <v>2540/202141839</v>
      </c>
      <c r="E2651">
        <f>COUNTIF(duplicity[duplicitní texty],duplicity[[#This Row],[duplicitní texty]])</f>
        <v>1</v>
      </c>
      <c r="N2651"/>
    </row>
    <row r="2652" spans="1:14">
      <c r="A2652">
        <v>2484</v>
      </c>
      <c r="B2652">
        <v>1653</v>
      </c>
      <c r="C2652" s="3">
        <v>41839</v>
      </c>
      <c r="D2652" s="5" t="str">
        <f>duplicity[[#This Row],[r_fighter_id]]&amp;"/"&amp;duplicity[[#This Row],[b_fighter_id]]&amp;duplicity[[#This Row],[date]]</f>
        <v>2484/165341839</v>
      </c>
      <c r="E2652">
        <f>COUNTIF(duplicity[duplicitní texty],duplicity[[#This Row],[duplicitní texty]])</f>
        <v>1</v>
      </c>
      <c r="N2652"/>
    </row>
    <row r="2653" spans="1:14">
      <c r="A2653">
        <v>1381</v>
      </c>
      <c r="B2653">
        <v>2824</v>
      </c>
      <c r="C2653" s="3">
        <v>41839</v>
      </c>
      <c r="D2653" s="5" t="str">
        <f>duplicity[[#This Row],[r_fighter_id]]&amp;"/"&amp;duplicity[[#This Row],[b_fighter_id]]&amp;duplicity[[#This Row],[date]]</f>
        <v>1381/282441839</v>
      </c>
      <c r="E2653">
        <f>COUNTIF(duplicity[duplicitní texty],duplicity[[#This Row],[duplicitní texty]])</f>
        <v>1</v>
      </c>
      <c r="N2653"/>
    </row>
    <row r="2654" spans="1:14">
      <c r="A2654">
        <v>2921</v>
      </c>
      <c r="B2654">
        <v>1276</v>
      </c>
      <c r="C2654" s="3">
        <v>41839</v>
      </c>
      <c r="D2654" s="5" t="str">
        <f>duplicity[[#This Row],[r_fighter_id]]&amp;"/"&amp;duplicity[[#This Row],[b_fighter_id]]&amp;duplicity[[#This Row],[date]]</f>
        <v>2921/127641839</v>
      </c>
      <c r="E2654">
        <f>COUNTIF(duplicity[duplicitní texty],duplicity[[#This Row],[duplicitní texty]])</f>
        <v>1</v>
      </c>
      <c r="N2654"/>
    </row>
    <row r="2655" spans="1:14">
      <c r="A2655">
        <v>675</v>
      </c>
      <c r="B2655">
        <v>1995</v>
      </c>
      <c r="C2655" s="3">
        <v>41846</v>
      </c>
      <c r="D2655" s="5" t="str">
        <f>duplicity[[#This Row],[r_fighter_id]]&amp;"/"&amp;duplicity[[#This Row],[b_fighter_id]]&amp;duplicity[[#This Row],[date]]</f>
        <v>675/199541846</v>
      </c>
      <c r="E2655">
        <f>COUNTIF(duplicity[duplicitní texty],duplicity[[#This Row],[duplicitní texty]])</f>
        <v>1</v>
      </c>
      <c r="N2655"/>
    </row>
    <row r="2656" spans="1:14">
      <c r="A2656">
        <v>1533</v>
      </c>
      <c r="B2656">
        <v>2328</v>
      </c>
      <c r="C2656" s="3">
        <v>41846</v>
      </c>
      <c r="D2656" s="5" t="str">
        <f>duplicity[[#This Row],[r_fighter_id]]&amp;"/"&amp;duplicity[[#This Row],[b_fighter_id]]&amp;duplicity[[#This Row],[date]]</f>
        <v>1533/232841846</v>
      </c>
      <c r="E2656">
        <f>COUNTIF(duplicity[duplicitní texty],duplicity[[#This Row],[duplicitní texty]])</f>
        <v>1</v>
      </c>
      <c r="N2656"/>
    </row>
    <row r="2657" spans="1:14">
      <c r="A2657">
        <v>3098</v>
      </c>
      <c r="B2657">
        <v>413</v>
      </c>
      <c r="C2657" s="3">
        <v>41846</v>
      </c>
      <c r="D2657" s="5" t="str">
        <f>duplicity[[#This Row],[r_fighter_id]]&amp;"/"&amp;duplicity[[#This Row],[b_fighter_id]]&amp;duplicity[[#This Row],[date]]</f>
        <v>3098/41341846</v>
      </c>
      <c r="E2657">
        <f>COUNTIF(duplicity[duplicitní texty],duplicity[[#This Row],[duplicitní texty]])</f>
        <v>1</v>
      </c>
      <c r="N2657"/>
    </row>
    <row r="2658" spans="1:14">
      <c r="A2658">
        <v>3244</v>
      </c>
      <c r="B2658">
        <v>1202</v>
      </c>
      <c r="C2658" s="3">
        <v>41846</v>
      </c>
      <c r="D2658" s="5" t="str">
        <f>duplicity[[#This Row],[r_fighter_id]]&amp;"/"&amp;duplicity[[#This Row],[b_fighter_id]]&amp;duplicity[[#This Row],[date]]</f>
        <v>3244/120241846</v>
      </c>
      <c r="E2658">
        <f>COUNTIF(duplicity[duplicitní texty],duplicity[[#This Row],[duplicitní texty]])</f>
        <v>1</v>
      </c>
      <c r="N2658"/>
    </row>
    <row r="2659" spans="1:14">
      <c r="A2659">
        <v>1226</v>
      </c>
      <c r="B2659">
        <v>263</v>
      </c>
      <c r="C2659" s="3">
        <v>41846</v>
      </c>
      <c r="D2659" s="5" t="str">
        <f>duplicity[[#This Row],[r_fighter_id]]&amp;"/"&amp;duplicity[[#This Row],[b_fighter_id]]&amp;duplicity[[#This Row],[date]]</f>
        <v>1226/26341846</v>
      </c>
      <c r="E2659">
        <f>COUNTIF(duplicity[duplicitní texty],duplicity[[#This Row],[duplicitní texty]])</f>
        <v>1</v>
      </c>
      <c r="N2659"/>
    </row>
    <row r="2660" spans="1:14">
      <c r="A2660">
        <v>1760</v>
      </c>
      <c r="B2660">
        <v>375</v>
      </c>
      <c r="C2660" s="3">
        <v>41846</v>
      </c>
      <c r="D2660" s="5" t="str">
        <f>duplicity[[#This Row],[r_fighter_id]]&amp;"/"&amp;duplicity[[#This Row],[b_fighter_id]]&amp;duplicity[[#This Row],[date]]</f>
        <v>1760/37541846</v>
      </c>
      <c r="E2660">
        <f>COUNTIF(duplicity[duplicitní texty],duplicity[[#This Row],[duplicitní texty]])</f>
        <v>1</v>
      </c>
      <c r="N2660"/>
    </row>
    <row r="2661" spans="1:14">
      <c r="A2661">
        <v>2508</v>
      </c>
      <c r="B2661">
        <v>2058</v>
      </c>
      <c r="C2661" s="3">
        <v>41846</v>
      </c>
      <c r="D2661" s="5" t="str">
        <f>duplicity[[#This Row],[r_fighter_id]]&amp;"/"&amp;duplicity[[#This Row],[b_fighter_id]]&amp;duplicity[[#This Row],[date]]</f>
        <v>2508/205841846</v>
      </c>
      <c r="E2661">
        <f>COUNTIF(duplicity[duplicitní texty],duplicity[[#This Row],[duplicitní texty]])</f>
        <v>1</v>
      </c>
      <c r="N2661"/>
    </row>
    <row r="2662" spans="1:14">
      <c r="A2662">
        <v>1826</v>
      </c>
      <c r="B2662">
        <v>1500</v>
      </c>
      <c r="C2662" s="3">
        <v>41846</v>
      </c>
      <c r="D2662" s="5" t="str">
        <f>duplicity[[#This Row],[r_fighter_id]]&amp;"/"&amp;duplicity[[#This Row],[b_fighter_id]]&amp;duplicity[[#This Row],[date]]</f>
        <v>1826/150041846</v>
      </c>
      <c r="E2662">
        <f>COUNTIF(duplicity[duplicitní texty],duplicity[[#This Row],[duplicitní texty]])</f>
        <v>1</v>
      </c>
      <c r="N2662"/>
    </row>
    <row r="2663" spans="1:14">
      <c r="A2663">
        <v>135</v>
      </c>
      <c r="B2663">
        <v>806</v>
      </c>
      <c r="C2663" s="3">
        <v>41846</v>
      </c>
      <c r="D2663" s="5" t="str">
        <f>duplicity[[#This Row],[r_fighter_id]]&amp;"/"&amp;duplicity[[#This Row],[b_fighter_id]]&amp;duplicity[[#This Row],[date]]</f>
        <v>135/80641846</v>
      </c>
      <c r="E2663">
        <f>COUNTIF(duplicity[duplicitní texty],duplicity[[#This Row],[duplicitní texty]])</f>
        <v>1</v>
      </c>
      <c r="N2663"/>
    </row>
    <row r="2664" spans="1:14">
      <c r="A2664">
        <v>1657</v>
      </c>
      <c r="B2664">
        <v>669</v>
      </c>
      <c r="C2664" s="3">
        <v>41846</v>
      </c>
      <c r="D2664" s="5" t="str">
        <f>duplicity[[#This Row],[r_fighter_id]]&amp;"/"&amp;duplicity[[#This Row],[b_fighter_id]]&amp;duplicity[[#This Row],[date]]</f>
        <v>1657/66941846</v>
      </c>
      <c r="E2664">
        <f>COUNTIF(duplicity[duplicitní texty],duplicity[[#This Row],[duplicitní texty]])</f>
        <v>1</v>
      </c>
      <c r="N2664"/>
    </row>
    <row r="2665" spans="1:14">
      <c r="A2665">
        <v>2973</v>
      </c>
      <c r="B2665">
        <v>1726</v>
      </c>
      <c r="C2665" s="3">
        <v>41846</v>
      </c>
      <c r="D2665" s="5" t="str">
        <f>duplicity[[#This Row],[r_fighter_id]]&amp;"/"&amp;duplicity[[#This Row],[b_fighter_id]]&amp;duplicity[[#This Row],[date]]</f>
        <v>2973/172641846</v>
      </c>
      <c r="E2665">
        <f>COUNTIF(duplicity[duplicitní texty],duplicity[[#This Row],[duplicitní texty]])</f>
        <v>1</v>
      </c>
      <c r="N2665"/>
    </row>
    <row r="2666" spans="1:14">
      <c r="A2666">
        <v>180</v>
      </c>
      <c r="B2666">
        <v>1566</v>
      </c>
      <c r="C2666" s="3">
        <v>41867</v>
      </c>
      <c r="D2666" s="5" t="str">
        <f>duplicity[[#This Row],[r_fighter_id]]&amp;"/"&amp;duplicity[[#This Row],[b_fighter_id]]&amp;duplicity[[#This Row],[date]]</f>
        <v>180/156641867</v>
      </c>
      <c r="E2666">
        <f>COUNTIF(duplicity[duplicitní texty],duplicity[[#This Row],[duplicitní texty]])</f>
        <v>1</v>
      </c>
      <c r="N2666"/>
    </row>
    <row r="2667" spans="1:14">
      <c r="A2667">
        <v>996</v>
      </c>
      <c r="B2667">
        <v>1932</v>
      </c>
      <c r="C2667" s="3">
        <v>41867</v>
      </c>
      <c r="D2667" s="5" t="str">
        <f>duplicity[[#This Row],[r_fighter_id]]&amp;"/"&amp;duplicity[[#This Row],[b_fighter_id]]&amp;duplicity[[#This Row],[date]]</f>
        <v>996/193241867</v>
      </c>
      <c r="E2667">
        <f>COUNTIF(duplicity[duplicitní texty],duplicity[[#This Row],[duplicitní texty]])</f>
        <v>1</v>
      </c>
      <c r="N2667"/>
    </row>
    <row r="2668" spans="1:14">
      <c r="A2668">
        <v>2054</v>
      </c>
      <c r="B2668">
        <v>2237</v>
      </c>
      <c r="C2668" s="3">
        <v>41867</v>
      </c>
      <c r="D2668" s="5" t="str">
        <f>duplicity[[#This Row],[r_fighter_id]]&amp;"/"&amp;duplicity[[#This Row],[b_fighter_id]]&amp;duplicity[[#This Row],[date]]</f>
        <v>2054/223741867</v>
      </c>
      <c r="E2668">
        <f>COUNTIF(duplicity[duplicitní texty],duplicity[[#This Row],[duplicitní texty]])</f>
        <v>1</v>
      </c>
      <c r="N2668"/>
    </row>
    <row r="2669" spans="1:14">
      <c r="A2669">
        <v>3209</v>
      </c>
      <c r="B2669">
        <v>2494</v>
      </c>
      <c r="C2669" s="3">
        <v>41867</v>
      </c>
      <c r="D2669" s="5" t="str">
        <f>duplicity[[#This Row],[r_fighter_id]]&amp;"/"&amp;duplicity[[#This Row],[b_fighter_id]]&amp;duplicity[[#This Row],[date]]</f>
        <v>3209/249441867</v>
      </c>
      <c r="E2669">
        <f>COUNTIF(duplicity[duplicitní texty],duplicity[[#This Row],[duplicitní texty]])</f>
        <v>1</v>
      </c>
      <c r="N2669"/>
    </row>
    <row r="2670" spans="1:14">
      <c r="A2670">
        <v>1559</v>
      </c>
      <c r="B2670">
        <v>2012</v>
      </c>
      <c r="C2670" s="3">
        <v>41867</v>
      </c>
      <c r="D2670" s="5" t="str">
        <f>duplicity[[#This Row],[r_fighter_id]]&amp;"/"&amp;duplicity[[#This Row],[b_fighter_id]]&amp;duplicity[[#This Row],[date]]</f>
        <v>1559/201241867</v>
      </c>
      <c r="E2670">
        <f>COUNTIF(duplicity[duplicitní texty],duplicity[[#This Row],[duplicitní texty]])</f>
        <v>1</v>
      </c>
      <c r="N2670"/>
    </row>
    <row r="2671" spans="1:14">
      <c r="A2671">
        <v>2016</v>
      </c>
      <c r="B2671">
        <v>2473</v>
      </c>
      <c r="C2671" s="3">
        <v>41867</v>
      </c>
      <c r="D2671" s="5" t="str">
        <f>duplicity[[#This Row],[r_fighter_id]]&amp;"/"&amp;duplicity[[#This Row],[b_fighter_id]]&amp;duplicity[[#This Row],[date]]</f>
        <v>2016/247341867</v>
      </c>
      <c r="E2671">
        <f>COUNTIF(duplicity[duplicitní texty],duplicity[[#This Row],[duplicitní texty]])</f>
        <v>1</v>
      </c>
      <c r="N2671"/>
    </row>
    <row r="2672" spans="1:14">
      <c r="A2672">
        <v>306</v>
      </c>
      <c r="B2672">
        <v>3211</v>
      </c>
      <c r="C2672" s="3">
        <v>41867</v>
      </c>
      <c r="D2672" s="5" t="str">
        <f>duplicity[[#This Row],[r_fighter_id]]&amp;"/"&amp;duplicity[[#This Row],[b_fighter_id]]&amp;duplicity[[#This Row],[date]]</f>
        <v>306/321141867</v>
      </c>
      <c r="E2672">
        <f>COUNTIF(duplicity[duplicitní texty],duplicity[[#This Row],[duplicitní texty]])</f>
        <v>1</v>
      </c>
      <c r="N2672"/>
    </row>
    <row r="2673" spans="1:14">
      <c r="A2673">
        <v>181</v>
      </c>
      <c r="B2673">
        <v>2800</v>
      </c>
      <c r="C2673" s="3">
        <v>41867</v>
      </c>
      <c r="D2673" s="5" t="str">
        <f>duplicity[[#This Row],[r_fighter_id]]&amp;"/"&amp;duplicity[[#This Row],[b_fighter_id]]&amp;duplicity[[#This Row],[date]]</f>
        <v>181/280041867</v>
      </c>
      <c r="E2673">
        <f>COUNTIF(duplicity[duplicitní texty],duplicity[[#This Row],[duplicitní texty]])</f>
        <v>1</v>
      </c>
      <c r="N2673"/>
    </row>
    <row r="2674" spans="1:14">
      <c r="A2674">
        <v>3252</v>
      </c>
      <c r="B2674">
        <v>2796</v>
      </c>
      <c r="C2674" s="3">
        <v>41867</v>
      </c>
      <c r="D2674" s="5" t="str">
        <f>duplicity[[#This Row],[r_fighter_id]]&amp;"/"&amp;duplicity[[#This Row],[b_fighter_id]]&amp;duplicity[[#This Row],[date]]</f>
        <v>3252/279641867</v>
      </c>
      <c r="E2674">
        <f>COUNTIF(duplicity[duplicitní texty],duplicity[[#This Row],[duplicitní texty]])</f>
        <v>1</v>
      </c>
      <c r="N2674"/>
    </row>
    <row r="2675" spans="1:14">
      <c r="A2675">
        <v>3444</v>
      </c>
      <c r="B2675">
        <v>90</v>
      </c>
      <c r="C2675" s="3">
        <v>41867</v>
      </c>
      <c r="D2675" s="5" t="str">
        <f>duplicity[[#This Row],[r_fighter_id]]&amp;"/"&amp;duplicity[[#This Row],[b_fighter_id]]&amp;duplicity[[#This Row],[date]]</f>
        <v>3444/9041867</v>
      </c>
      <c r="E2675">
        <f>COUNTIF(duplicity[duplicitní texty],duplicity[[#This Row],[duplicitní texty]])</f>
        <v>1</v>
      </c>
      <c r="N2675"/>
    </row>
    <row r="2676" spans="1:14">
      <c r="A2676">
        <v>1914</v>
      </c>
      <c r="B2676">
        <v>1073</v>
      </c>
      <c r="C2676" s="3">
        <v>41874</v>
      </c>
      <c r="D2676" s="5" t="str">
        <f>duplicity[[#This Row],[r_fighter_id]]&amp;"/"&amp;duplicity[[#This Row],[b_fighter_id]]&amp;duplicity[[#This Row],[date]]</f>
        <v>1914/107341874</v>
      </c>
      <c r="E2676">
        <f>COUNTIF(duplicity[duplicitní texty],duplicity[[#This Row],[duplicitní texty]])</f>
        <v>1</v>
      </c>
      <c r="N2676"/>
    </row>
    <row r="2677" spans="1:14">
      <c r="A2677">
        <v>3425</v>
      </c>
      <c r="B2677">
        <v>641</v>
      </c>
      <c r="C2677" s="3">
        <v>41874</v>
      </c>
      <c r="D2677" s="5" t="str">
        <f>duplicity[[#This Row],[r_fighter_id]]&amp;"/"&amp;duplicity[[#This Row],[b_fighter_id]]&amp;duplicity[[#This Row],[date]]</f>
        <v>3425/64141874</v>
      </c>
      <c r="E2677">
        <f>COUNTIF(duplicity[duplicitní texty],duplicity[[#This Row],[duplicitní texty]])</f>
        <v>1</v>
      </c>
      <c r="N2677"/>
    </row>
    <row r="2678" spans="1:14">
      <c r="A2678">
        <v>700</v>
      </c>
      <c r="B2678">
        <v>1977</v>
      </c>
      <c r="C2678" s="3">
        <v>41874</v>
      </c>
      <c r="D2678" s="5" t="str">
        <f>duplicity[[#This Row],[r_fighter_id]]&amp;"/"&amp;duplicity[[#This Row],[b_fighter_id]]&amp;duplicity[[#This Row],[date]]</f>
        <v>700/197741874</v>
      </c>
      <c r="E2678">
        <f>COUNTIF(duplicity[duplicitní texty],duplicity[[#This Row],[duplicitní texty]])</f>
        <v>1</v>
      </c>
      <c r="N2678"/>
    </row>
    <row r="2679" spans="1:14">
      <c r="A2679">
        <v>1377</v>
      </c>
      <c r="B2679">
        <v>591</v>
      </c>
      <c r="C2679" s="3">
        <v>41874</v>
      </c>
      <c r="D2679" s="5" t="str">
        <f>duplicity[[#This Row],[r_fighter_id]]&amp;"/"&amp;duplicity[[#This Row],[b_fighter_id]]&amp;duplicity[[#This Row],[date]]</f>
        <v>1377/59141874</v>
      </c>
      <c r="E2679">
        <f>COUNTIF(duplicity[duplicitní texty],duplicity[[#This Row],[duplicitní texty]])</f>
        <v>1</v>
      </c>
      <c r="N2679"/>
    </row>
    <row r="2680" spans="1:14">
      <c r="A2680">
        <v>3509</v>
      </c>
      <c r="B2680">
        <v>1648</v>
      </c>
      <c r="C2680" s="3">
        <v>41874</v>
      </c>
      <c r="D2680" s="5" t="str">
        <f>duplicity[[#This Row],[r_fighter_id]]&amp;"/"&amp;duplicity[[#This Row],[b_fighter_id]]&amp;duplicity[[#This Row],[date]]</f>
        <v>3509/164841874</v>
      </c>
      <c r="E2680">
        <f>COUNTIF(duplicity[duplicitní texty],duplicity[[#This Row],[duplicitní texty]])</f>
        <v>1</v>
      </c>
      <c r="N2680"/>
    </row>
    <row r="2681" spans="1:14">
      <c r="A2681">
        <v>1318</v>
      </c>
      <c r="B2681">
        <v>808</v>
      </c>
      <c r="C2681" s="3">
        <v>41874</v>
      </c>
      <c r="D2681" s="5" t="str">
        <f>duplicity[[#This Row],[r_fighter_id]]&amp;"/"&amp;duplicity[[#This Row],[b_fighter_id]]&amp;duplicity[[#This Row],[date]]</f>
        <v>1318/80841874</v>
      </c>
      <c r="E2681">
        <f>COUNTIF(duplicity[duplicitní texty],duplicity[[#This Row],[duplicitní texty]])</f>
        <v>1</v>
      </c>
      <c r="N2681"/>
    </row>
    <row r="2682" spans="1:14">
      <c r="A2682">
        <v>482</v>
      </c>
      <c r="B2682">
        <v>1790</v>
      </c>
      <c r="C2682" s="3">
        <v>41874</v>
      </c>
      <c r="D2682" s="5" t="str">
        <f>duplicity[[#This Row],[r_fighter_id]]&amp;"/"&amp;duplicity[[#This Row],[b_fighter_id]]&amp;duplicity[[#This Row],[date]]</f>
        <v>482/179041874</v>
      </c>
      <c r="E2682">
        <f>COUNTIF(duplicity[duplicitní texty],duplicity[[#This Row],[duplicitní texty]])</f>
        <v>1</v>
      </c>
      <c r="N2682"/>
    </row>
    <row r="2683" spans="1:14">
      <c r="A2683">
        <v>3375</v>
      </c>
      <c r="B2683">
        <v>1764</v>
      </c>
      <c r="C2683" s="3">
        <v>41874</v>
      </c>
      <c r="D2683" s="5" t="str">
        <f>duplicity[[#This Row],[r_fighter_id]]&amp;"/"&amp;duplicity[[#This Row],[b_fighter_id]]&amp;duplicity[[#This Row],[date]]</f>
        <v>3375/176441874</v>
      </c>
      <c r="E2683">
        <f>COUNTIF(duplicity[duplicitní texty],duplicity[[#This Row],[duplicitní texty]])</f>
        <v>1</v>
      </c>
      <c r="N2683"/>
    </row>
    <row r="2684" spans="1:14">
      <c r="A2684">
        <v>2884</v>
      </c>
      <c r="B2684">
        <v>1311</v>
      </c>
      <c r="C2684" s="3">
        <v>41874</v>
      </c>
      <c r="D2684" s="5" t="str">
        <f>duplicity[[#This Row],[r_fighter_id]]&amp;"/"&amp;duplicity[[#This Row],[b_fighter_id]]&amp;duplicity[[#This Row],[date]]</f>
        <v>2884/131141874</v>
      </c>
      <c r="E2684">
        <f>COUNTIF(duplicity[duplicitní texty],duplicity[[#This Row],[duplicitní texty]])</f>
        <v>1</v>
      </c>
      <c r="N2684"/>
    </row>
    <row r="2685" spans="1:14">
      <c r="A2685">
        <v>286</v>
      </c>
      <c r="B2685">
        <v>1766</v>
      </c>
      <c r="C2685" s="3">
        <v>41874</v>
      </c>
      <c r="D2685" s="5" t="str">
        <f>duplicity[[#This Row],[r_fighter_id]]&amp;"/"&amp;duplicity[[#This Row],[b_fighter_id]]&amp;duplicity[[#This Row],[date]]</f>
        <v>286/176641874</v>
      </c>
      <c r="E2685">
        <f>COUNTIF(duplicity[duplicitní texty],duplicity[[#This Row],[duplicitní texty]])</f>
        <v>1</v>
      </c>
      <c r="N2685"/>
    </row>
    <row r="2686" spans="1:14">
      <c r="A2686">
        <v>2120</v>
      </c>
      <c r="B2686">
        <v>120</v>
      </c>
      <c r="C2686" s="3">
        <v>41874</v>
      </c>
      <c r="D2686" s="5" t="str">
        <f>duplicity[[#This Row],[r_fighter_id]]&amp;"/"&amp;duplicity[[#This Row],[b_fighter_id]]&amp;duplicity[[#This Row],[date]]</f>
        <v>2120/12041874</v>
      </c>
      <c r="E2686">
        <f>COUNTIF(duplicity[duplicitní texty],duplicity[[#This Row],[duplicitní texty]])</f>
        <v>1</v>
      </c>
      <c r="N2686"/>
    </row>
    <row r="2687" spans="1:14">
      <c r="A2687">
        <v>3019</v>
      </c>
      <c r="B2687">
        <v>2311</v>
      </c>
      <c r="C2687" s="3">
        <v>41874</v>
      </c>
      <c r="D2687" s="5" t="str">
        <f>duplicity[[#This Row],[r_fighter_id]]&amp;"/"&amp;duplicity[[#This Row],[b_fighter_id]]&amp;duplicity[[#This Row],[date]]</f>
        <v>3019/231141874</v>
      </c>
      <c r="E2687">
        <f>COUNTIF(duplicity[duplicitní texty],duplicity[[#This Row],[duplicitní texty]])</f>
        <v>1</v>
      </c>
      <c r="N2687"/>
    </row>
    <row r="2688" spans="1:14">
      <c r="A2688">
        <v>2594</v>
      </c>
      <c r="B2688">
        <v>2071</v>
      </c>
      <c r="C2688" s="3">
        <v>41874</v>
      </c>
      <c r="D2688" s="5" t="str">
        <f>duplicity[[#This Row],[r_fighter_id]]&amp;"/"&amp;duplicity[[#This Row],[b_fighter_id]]&amp;duplicity[[#This Row],[date]]</f>
        <v>2594/207141874</v>
      </c>
      <c r="E2688">
        <f>COUNTIF(duplicity[duplicitní texty],duplicity[[#This Row],[duplicitní texty]])</f>
        <v>1</v>
      </c>
      <c r="N2688"/>
    </row>
    <row r="2689" spans="1:14">
      <c r="A2689">
        <v>2650</v>
      </c>
      <c r="B2689">
        <v>2830</v>
      </c>
      <c r="C2689" s="3">
        <v>41874</v>
      </c>
      <c r="D2689" s="5" t="str">
        <f>duplicity[[#This Row],[r_fighter_id]]&amp;"/"&amp;duplicity[[#This Row],[b_fighter_id]]&amp;duplicity[[#This Row],[date]]</f>
        <v>2650/283041874</v>
      </c>
      <c r="E2689">
        <f>COUNTIF(duplicity[duplicitní texty],duplicity[[#This Row],[duplicitní texty]])</f>
        <v>1</v>
      </c>
      <c r="N2689"/>
    </row>
    <row r="2690" spans="1:14">
      <c r="A2690">
        <v>744</v>
      </c>
      <c r="B2690">
        <v>2876</v>
      </c>
      <c r="C2690" s="3">
        <v>41874</v>
      </c>
      <c r="D2690" s="5" t="str">
        <f>duplicity[[#This Row],[r_fighter_id]]&amp;"/"&amp;duplicity[[#This Row],[b_fighter_id]]&amp;duplicity[[#This Row],[date]]</f>
        <v>744/287641874</v>
      </c>
      <c r="E2690">
        <f>COUNTIF(duplicity[duplicitní texty],duplicity[[#This Row],[duplicitní texty]])</f>
        <v>1</v>
      </c>
      <c r="N2690"/>
    </row>
    <row r="2691" spans="1:14">
      <c r="A2691">
        <v>2531</v>
      </c>
      <c r="B2691">
        <v>829</v>
      </c>
      <c r="C2691" s="3">
        <v>41874</v>
      </c>
      <c r="D2691" s="5" t="str">
        <f>duplicity[[#This Row],[r_fighter_id]]&amp;"/"&amp;duplicity[[#This Row],[b_fighter_id]]&amp;duplicity[[#This Row],[date]]</f>
        <v>2531/82941874</v>
      </c>
      <c r="E2691">
        <f>COUNTIF(duplicity[duplicitní texty],duplicity[[#This Row],[duplicitní texty]])</f>
        <v>1</v>
      </c>
      <c r="N2691"/>
    </row>
    <row r="2692" spans="1:14">
      <c r="A2692">
        <v>3579</v>
      </c>
      <c r="B2692">
        <v>2359</v>
      </c>
      <c r="C2692" s="3">
        <v>41874</v>
      </c>
      <c r="D2692" s="5" t="str">
        <f>duplicity[[#This Row],[r_fighter_id]]&amp;"/"&amp;duplicity[[#This Row],[b_fighter_id]]&amp;duplicity[[#This Row],[date]]</f>
        <v>3579/235941874</v>
      </c>
      <c r="E2692">
        <f>COUNTIF(duplicity[duplicitní texty],duplicity[[#This Row],[duplicitní texty]])</f>
        <v>1</v>
      </c>
      <c r="N2692"/>
    </row>
    <row r="2693" spans="1:14">
      <c r="A2693">
        <v>3580</v>
      </c>
      <c r="B2693">
        <v>3450</v>
      </c>
      <c r="C2693" s="3">
        <v>41874</v>
      </c>
      <c r="D2693" s="5" t="str">
        <f>duplicity[[#This Row],[r_fighter_id]]&amp;"/"&amp;duplicity[[#This Row],[b_fighter_id]]&amp;duplicity[[#This Row],[date]]</f>
        <v>3580/345041874</v>
      </c>
      <c r="E2693">
        <f>COUNTIF(duplicity[duplicitní texty],duplicity[[#This Row],[duplicitní texty]])</f>
        <v>1</v>
      </c>
      <c r="N2693"/>
    </row>
    <row r="2694" spans="1:14">
      <c r="A2694">
        <v>3424</v>
      </c>
      <c r="B2694">
        <v>2136</v>
      </c>
      <c r="C2694" s="3">
        <v>41874</v>
      </c>
      <c r="D2694" s="5" t="str">
        <f>duplicity[[#This Row],[r_fighter_id]]&amp;"/"&amp;duplicity[[#This Row],[b_fighter_id]]&amp;duplicity[[#This Row],[date]]</f>
        <v>3424/213641874</v>
      </c>
      <c r="E2694">
        <f>COUNTIF(duplicity[duplicitní texty],duplicity[[#This Row],[duplicitní texty]])</f>
        <v>1</v>
      </c>
      <c r="N2694"/>
    </row>
    <row r="2695" spans="1:14">
      <c r="A2695">
        <v>2528</v>
      </c>
      <c r="B2695">
        <v>1365</v>
      </c>
      <c r="C2695" s="3">
        <v>41874</v>
      </c>
      <c r="D2695" s="5" t="str">
        <f>duplicity[[#This Row],[r_fighter_id]]&amp;"/"&amp;duplicity[[#This Row],[b_fighter_id]]&amp;duplicity[[#This Row],[date]]</f>
        <v>2528/136541874</v>
      </c>
      <c r="E2695">
        <f>COUNTIF(duplicity[duplicitní texty],duplicity[[#This Row],[duplicitní texty]])</f>
        <v>1</v>
      </c>
      <c r="N2695"/>
    </row>
    <row r="2696" spans="1:14">
      <c r="A2696">
        <v>948</v>
      </c>
      <c r="B2696">
        <v>512</v>
      </c>
      <c r="C2696" s="3">
        <v>41881</v>
      </c>
      <c r="D2696" s="5" t="str">
        <f>duplicity[[#This Row],[r_fighter_id]]&amp;"/"&amp;duplicity[[#This Row],[b_fighter_id]]&amp;duplicity[[#This Row],[date]]</f>
        <v>948/51241881</v>
      </c>
      <c r="E2696">
        <f>COUNTIF(duplicity[duplicitní texty],duplicity[[#This Row],[duplicitní texty]])</f>
        <v>1</v>
      </c>
      <c r="N2696"/>
    </row>
    <row r="2697" spans="1:14">
      <c r="A2697">
        <v>1761</v>
      </c>
      <c r="B2697">
        <v>389</v>
      </c>
      <c r="C2697" s="3">
        <v>41881</v>
      </c>
      <c r="D2697" s="5" t="str">
        <f>duplicity[[#This Row],[r_fighter_id]]&amp;"/"&amp;duplicity[[#This Row],[b_fighter_id]]&amp;duplicity[[#This Row],[date]]</f>
        <v>1761/38941881</v>
      </c>
      <c r="E2697">
        <f>COUNTIF(duplicity[duplicitní texty],duplicity[[#This Row],[duplicitní texty]])</f>
        <v>1</v>
      </c>
      <c r="N2697"/>
    </row>
    <row r="2698" spans="1:14">
      <c r="A2698">
        <v>2313</v>
      </c>
      <c r="B2698">
        <v>953</v>
      </c>
      <c r="C2698" s="3">
        <v>41881</v>
      </c>
      <c r="D2698" s="5" t="str">
        <f>duplicity[[#This Row],[r_fighter_id]]&amp;"/"&amp;duplicity[[#This Row],[b_fighter_id]]&amp;duplicity[[#This Row],[date]]</f>
        <v>2313/95341881</v>
      </c>
      <c r="E2698">
        <f>COUNTIF(duplicity[duplicitní texty],duplicity[[#This Row],[duplicitní texty]])</f>
        <v>1</v>
      </c>
      <c r="N2698"/>
    </row>
    <row r="2699" spans="1:14">
      <c r="A2699">
        <v>2061</v>
      </c>
      <c r="B2699">
        <v>1482</v>
      </c>
      <c r="C2699" s="3">
        <v>41881</v>
      </c>
      <c r="D2699" s="5" t="str">
        <f>duplicity[[#This Row],[r_fighter_id]]&amp;"/"&amp;duplicity[[#This Row],[b_fighter_id]]&amp;duplicity[[#This Row],[date]]</f>
        <v>2061/148241881</v>
      </c>
      <c r="E2699">
        <f>COUNTIF(duplicity[duplicitní texty],duplicity[[#This Row],[duplicitní texty]])</f>
        <v>1</v>
      </c>
      <c r="N2699"/>
    </row>
    <row r="2700" spans="1:14">
      <c r="A2700">
        <v>778</v>
      </c>
      <c r="B2700">
        <v>3071</v>
      </c>
      <c r="C2700" s="3">
        <v>41881</v>
      </c>
      <c r="D2700" s="5" t="str">
        <f>duplicity[[#This Row],[r_fighter_id]]&amp;"/"&amp;duplicity[[#This Row],[b_fighter_id]]&amp;duplicity[[#This Row],[date]]</f>
        <v>778/307141881</v>
      </c>
      <c r="E2700">
        <f>COUNTIF(duplicity[duplicitní texty],duplicity[[#This Row],[duplicitní texty]])</f>
        <v>1</v>
      </c>
      <c r="N2700"/>
    </row>
    <row r="2701" spans="1:14">
      <c r="A2701">
        <v>2565</v>
      </c>
      <c r="B2701">
        <v>1260</v>
      </c>
      <c r="C2701" s="3">
        <v>41881</v>
      </c>
      <c r="D2701" s="5" t="str">
        <f>duplicity[[#This Row],[r_fighter_id]]&amp;"/"&amp;duplicity[[#This Row],[b_fighter_id]]&amp;duplicity[[#This Row],[date]]</f>
        <v>2565/126041881</v>
      </c>
      <c r="E2701">
        <f>COUNTIF(duplicity[duplicitní texty],duplicity[[#This Row],[duplicitní texty]])</f>
        <v>1</v>
      </c>
      <c r="N2701"/>
    </row>
    <row r="2702" spans="1:14">
      <c r="A2702">
        <v>622</v>
      </c>
      <c r="B2702">
        <v>225</v>
      </c>
      <c r="C2702" s="3">
        <v>41881</v>
      </c>
      <c r="D2702" s="5" t="str">
        <f>duplicity[[#This Row],[r_fighter_id]]&amp;"/"&amp;duplicity[[#This Row],[b_fighter_id]]&amp;duplicity[[#This Row],[date]]</f>
        <v>622/22541881</v>
      </c>
      <c r="E2702">
        <f>COUNTIF(duplicity[duplicitní texty],duplicity[[#This Row],[duplicitní texty]])</f>
        <v>1</v>
      </c>
      <c r="N2702"/>
    </row>
    <row r="2703" spans="1:14">
      <c r="A2703">
        <v>3404</v>
      </c>
      <c r="B2703">
        <v>490</v>
      </c>
      <c r="C2703" s="3">
        <v>41881</v>
      </c>
      <c r="D2703" s="5" t="str">
        <f>duplicity[[#This Row],[r_fighter_id]]&amp;"/"&amp;duplicity[[#This Row],[b_fighter_id]]&amp;duplicity[[#This Row],[date]]</f>
        <v>3404/49041881</v>
      </c>
      <c r="E2703">
        <f>COUNTIF(duplicity[duplicitní texty],duplicity[[#This Row],[duplicitní texty]])</f>
        <v>1</v>
      </c>
      <c r="N2703"/>
    </row>
    <row r="2704" spans="1:14">
      <c r="A2704">
        <v>2182</v>
      </c>
      <c r="B2704">
        <v>2913</v>
      </c>
      <c r="C2704" s="3">
        <v>41887</v>
      </c>
      <c r="D2704" s="5" t="str">
        <f>duplicity[[#This Row],[r_fighter_id]]&amp;"/"&amp;duplicity[[#This Row],[b_fighter_id]]&amp;duplicity[[#This Row],[date]]</f>
        <v>2182/291341887</v>
      </c>
      <c r="E2704">
        <f>COUNTIF(duplicity[duplicitní texty],duplicity[[#This Row],[duplicitní texty]])</f>
        <v>1</v>
      </c>
      <c r="N2704"/>
    </row>
    <row r="2705" spans="1:14">
      <c r="A2705">
        <v>1431</v>
      </c>
      <c r="B2705">
        <v>691</v>
      </c>
      <c r="C2705" s="3">
        <v>41887</v>
      </c>
      <c r="D2705" s="5" t="str">
        <f>duplicity[[#This Row],[r_fighter_id]]&amp;"/"&amp;duplicity[[#This Row],[b_fighter_id]]&amp;duplicity[[#This Row],[date]]</f>
        <v>1431/69141887</v>
      </c>
      <c r="E2705">
        <f>COUNTIF(duplicity[duplicitní texty],duplicity[[#This Row],[duplicitní texty]])</f>
        <v>1</v>
      </c>
      <c r="N2705"/>
    </row>
    <row r="2706" spans="1:14">
      <c r="A2706">
        <v>1753</v>
      </c>
      <c r="B2706">
        <v>540</v>
      </c>
      <c r="C2706" s="3">
        <v>41887</v>
      </c>
      <c r="D2706" s="5" t="str">
        <f>duplicity[[#This Row],[r_fighter_id]]&amp;"/"&amp;duplicity[[#This Row],[b_fighter_id]]&amp;duplicity[[#This Row],[date]]</f>
        <v>1753/54041887</v>
      </c>
      <c r="E2706">
        <f>COUNTIF(duplicity[duplicitní texty],duplicity[[#This Row],[duplicitní texty]])</f>
        <v>1</v>
      </c>
      <c r="N2706"/>
    </row>
    <row r="2707" spans="1:14">
      <c r="A2707">
        <v>2277</v>
      </c>
      <c r="B2707">
        <v>447</v>
      </c>
      <c r="C2707" s="3">
        <v>41887</v>
      </c>
      <c r="D2707" s="5" t="str">
        <f>duplicity[[#This Row],[r_fighter_id]]&amp;"/"&amp;duplicity[[#This Row],[b_fighter_id]]&amp;duplicity[[#This Row],[date]]</f>
        <v>2277/44741887</v>
      </c>
      <c r="E2707">
        <f>COUNTIF(duplicity[duplicitní texty],duplicity[[#This Row],[duplicitní texty]])</f>
        <v>1</v>
      </c>
      <c r="N2707"/>
    </row>
    <row r="2708" spans="1:14">
      <c r="A2708">
        <v>2145</v>
      </c>
      <c r="B2708">
        <v>1816</v>
      </c>
      <c r="C2708" s="3">
        <v>41887</v>
      </c>
      <c r="D2708" s="5" t="str">
        <f>duplicity[[#This Row],[r_fighter_id]]&amp;"/"&amp;duplicity[[#This Row],[b_fighter_id]]&amp;duplicity[[#This Row],[date]]</f>
        <v>2145/181641887</v>
      </c>
      <c r="E2708">
        <f>COUNTIF(duplicity[duplicitní texty],duplicity[[#This Row],[duplicitní texty]])</f>
        <v>1</v>
      </c>
      <c r="N2708"/>
    </row>
    <row r="2709" spans="1:14">
      <c r="A2709">
        <v>3063</v>
      </c>
      <c r="B2709">
        <v>3019</v>
      </c>
      <c r="C2709" s="3">
        <v>41887</v>
      </c>
      <c r="D2709" s="5" t="str">
        <f>duplicity[[#This Row],[r_fighter_id]]&amp;"/"&amp;duplicity[[#This Row],[b_fighter_id]]&amp;duplicity[[#This Row],[date]]</f>
        <v>3063/301941887</v>
      </c>
      <c r="E2709">
        <f>COUNTIF(duplicity[duplicitní texty],duplicity[[#This Row],[duplicitní texty]])</f>
        <v>1</v>
      </c>
      <c r="N2709"/>
    </row>
    <row r="2710" spans="1:14">
      <c r="A2710">
        <v>2411</v>
      </c>
      <c r="B2710">
        <v>2769</v>
      </c>
      <c r="C2710" s="3">
        <v>41887</v>
      </c>
      <c r="D2710" s="5" t="str">
        <f>duplicity[[#This Row],[r_fighter_id]]&amp;"/"&amp;duplicity[[#This Row],[b_fighter_id]]&amp;duplicity[[#This Row],[date]]</f>
        <v>2411/276941887</v>
      </c>
      <c r="E2710">
        <f>COUNTIF(duplicity[duplicitní texty],duplicity[[#This Row],[duplicitní texty]])</f>
        <v>1</v>
      </c>
      <c r="N2710"/>
    </row>
    <row r="2711" spans="1:14">
      <c r="A2711">
        <v>3078</v>
      </c>
      <c r="B2711">
        <v>2213</v>
      </c>
      <c r="C2711" s="3">
        <v>41887</v>
      </c>
      <c r="D2711" s="5" t="str">
        <f>duplicity[[#This Row],[r_fighter_id]]&amp;"/"&amp;duplicity[[#This Row],[b_fighter_id]]&amp;duplicity[[#This Row],[date]]</f>
        <v>3078/221341887</v>
      </c>
      <c r="E2711">
        <f>COUNTIF(duplicity[duplicitní texty],duplicity[[#This Row],[duplicitní texty]])</f>
        <v>1</v>
      </c>
      <c r="N2711"/>
    </row>
    <row r="2712" spans="1:14">
      <c r="A2712">
        <v>230</v>
      </c>
      <c r="B2712">
        <v>1997</v>
      </c>
      <c r="C2712" s="3">
        <v>41887</v>
      </c>
      <c r="D2712" s="5" t="str">
        <f>duplicity[[#This Row],[r_fighter_id]]&amp;"/"&amp;duplicity[[#This Row],[b_fighter_id]]&amp;duplicity[[#This Row],[date]]</f>
        <v>230/199741887</v>
      </c>
      <c r="E2712">
        <f>COUNTIF(duplicity[duplicitní texty],duplicity[[#This Row],[duplicitní texty]])</f>
        <v>1</v>
      </c>
      <c r="N2712"/>
    </row>
    <row r="2713" spans="1:14">
      <c r="A2713">
        <v>2862</v>
      </c>
      <c r="B2713">
        <v>906</v>
      </c>
      <c r="C2713" s="3">
        <v>41895</v>
      </c>
      <c r="D2713" s="5" t="str">
        <f>duplicity[[#This Row],[r_fighter_id]]&amp;"/"&amp;duplicity[[#This Row],[b_fighter_id]]&amp;duplicity[[#This Row],[date]]</f>
        <v>2862/90641895</v>
      </c>
      <c r="E2713">
        <f>COUNTIF(duplicity[duplicitní texty],duplicity[[#This Row],[duplicitní texty]])</f>
        <v>1</v>
      </c>
      <c r="N2713"/>
    </row>
    <row r="2714" spans="1:14">
      <c r="A2714">
        <v>127</v>
      </c>
      <c r="B2714">
        <v>3162</v>
      </c>
      <c r="C2714" s="3">
        <v>41895</v>
      </c>
      <c r="D2714" s="5" t="str">
        <f>duplicity[[#This Row],[r_fighter_id]]&amp;"/"&amp;duplicity[[#This Row],[b_fighter_id]]&amp;duplicity[[#This Row],[date]]</f>
        <v>127/316241895</v>
      </c>
      <c r="E2714">
        <f>COUNTIF(duplicity[duplicitní texty],duplicity[[#This Row],[duplicitní texty]])</f>
        <v>1</v>
      </c>
      <c r="N2714"/>
    </row>
    <row r="2715" spans="1:14">
      <c r="A2715">
        <v>3525</v>
      </c>
      <c r="B2715">
        <v>238</v>
      </c>
      <c r="C2715" s="3">
        <v>41895</v>
      </c>
      <c r="D2715" s="5" t="str">
        <f>duplicity[[#This Row],[r_fighter_id]]&amp;"/"&amp;duplicity[[#This Row],[b_fighter_id]]&amp;duplicity[[#This Row],[date]]</f>
        <v>3525/23841895</v>
      </c>
      <c r="E2715">
        <f>COUNTIF(duplicity[duplicitní texty],duplicity[[#This Row],[duplicitní texty]])</f>
        <v>1</v>
      </c>
      <c r="N2715"/>
    </row>
    <row r="2716" spans="1:14">
      <c r="A2716">
        <v>45</v>
      </c>
      <c r="B2716">
        <v>787</v>
      </c>
      <c r="C2716" s="3">
        <v>41895</v>
      </c>
      <c r="D2716" s="5" t="str">
        <f>duplicity[[#This Row],[r_fighter_id]]&amp;"/"&amp;duplicity[[#This Row],[b_fighter_id]]&amp;duplicity[[#This Row],[date]]</f>
        <v>45/78741895</v>
      </c>
      <c r="E2716">
        <f>COUNTIF(duplicity[duplicitní texty],duplicity[[#This Row],[duplicitní texty]])</f>
        <v>1</v>
      </c>
      <c r="N2716"/>
    </row>
    <row r="2717" spans="1:14">
      <c r="A2717">
        <v>3241</v>
      </c>
      <c r="B2717">
        <v>3085</v>
      </c>
      <c r="C2717" s="3">
        <v>41895</v>
      </c>
      <c r="D2717" s="5" t="str">
        <f>duplicity[[#This Row],[r_fighter_id]]&amp;"/"&amp;duplicity[[#This Row],[b_fighter_id]]&amp;duplicity[[#This Row],[date]]</f>
        <v>3241/308541895</v>
      </c>
      <c r="E2717">
        <f>COUNTIF(duplicity[duplicitní texty],duplicity[[#This Row],[duplicitní texty]])</f>
        <v>1</v>
      </c>
      <c r="N2717"/>
    </row>
    <row r="2718" spans="1:14">
      <c r="A2718">
        <v>2989</v>
      </c>
      <c r="B2718">
        <v>134</v>
      </c>
      <c r="C2718" s="3">
        <v>41895</v>
      </c>
      <c r="D2718" s="5" t="str">
        <f>duplicity[[#This Row],[r_fighter_id]]&amp;"/"&amp;duplicity[[#This Row],[b_fighter_id]]&amp;duplicity[[#This Row],[date]]</f>
        <v>2989/13441895</v>
      </c>
      <c r="E2718">
        <f>COUNTIF(duplicity[duplicitní texty],duplicity[[#This Row],[duplicitní texty]])</f>
        <v>1</v>
      </c>
      <c r="N2718"/>
    </row>
    <row r="2719" spans="1:14">
      <c r="A2719">
        <v>3250</v>
      </c>
      <c r="B2719">
        <v>1253</v>
      </c>
      <c r="C2719" s="3">
        <v>41895</v>
      </c>
      <c r="D2719" s="5" t="str">
        <f>duplicity[[#This Row],[r_fighter_id]]&amp;"/"&amp;duplicity[[#This Row],[b_fighter_id]]&amp;duplicity[[#This Row],[date]]</f>
        <v>3250/125341895</v>
      </c>
      <c r="E2719">
        <f>COUNTIF(duplicity[duplicitní texty],duplicity[[#This Row],[duplicitní texty]])</f>
        <v>1</v>
      </c>
      <c r="N2719"/>
    </row>
    <row r="2720" spans="1:14">
      <c r="A2720">
        <v>2558</v>
      </c>
      <c r="B2720">
        <v>2380</v>
      </c>
      <c r="C2720" s="3">
        <v>41895</v>
      </c>
      <c r="D2720" s="5" t="str">
        <f>duplicity[[#This Row],[r_fighter_id]]&amp;"/"&amp;duplicity[[#This Row],[b_fighter_id]]&amp;duplicity[[#This Row],[date]]</f>
        <v>2558/238041895</v>
      </c>
      <c r="E2720">
        <f>COUNTIF(duplicity[duplicitní texty],duplicity[[#This Row],[duplicitní texty]])</f>
        <v>1</v>
      </c>
      <c r="N2720"/>
    </row>
    <row r="2721" spans="1:14">
      <c r="A2721">
        <v>108</v>
      </c>
      <c r="B2721">
        <v>2416</v>
      </c>
      <c r="C2721" s="3">
        <v>41895</v>
      </c>
      <c r="D2721" s="5" t="str">
        <f>duplicity[[#This Row],[r_fighter_id]]&amp;"/"&amp;duplicity[[#This Row],[b_fighter_id]]&amp;duplicity[[#This Row],[date]]</f>
        <v>108/241641895</v>
      </c>
      <c r="E2721">
        <f>COUNTIF(duplicity[duplicitní texty],duplicity[[#This Row],[duplicitní texty]])</f>
        <v>1</v>
      </c>
      <c r="N2721"/>
    </row>
    <row r="2722" spans="1:14">
      <c r="A2722">
        <v>3289</v>
      </c>
      <c r="B2722">
        <v>2986</v>
      </c>
      <c r="C2722" s="3">
        <v>41895</v>
      </c>
      <c r="D2722" s="5" t="str">
        <f>duplicity[[#This Row],[r_fighter_id]]&amp;"/"&amp;duplicity[[#This Row],[b_fighter_id]]&amp;duplicity[[#This Row],[date]]</f>
        <v>3289/298641895</v>
      </c>
      <c r="E2722">
        <f>COUNTIF(duplicity[duplicitní texty],duplicity[[#This Row],[duplicitní texty]])</f>
        <v>1</v>
      </c>
      <c r="N2722"/>
    </row>
    <row r="2723" spans="1:14">
      <c r="A2723">
        <v>2491</v>
      </c>
      <c r="B2723">
        <v>1529</v>
      </c>
      <c r="C2723" s="3">
        <v>41895</v>
      </c>
      <c r="D2723" s="5" t="str">
        <f>duplicity[[#This Row],[r_fighter_id]]&amp;"/"&amp;duplicity[[#This Row],[b_fighter_id]]&amp;duplicity[[#This Row],[date]]</f>
        <v>2491/152941895</v>
      </c>
      <c r="E2723">
        <f>COUNTIF(duplicity[duplicitní texty],duplicity[[#This Row],[duplicitní texty]])</f>
        <v>1</v>
      </c>
      <c r="N2723"/>
    </row>
    <row r="2724" spans="1:14">
      <c r="A2724">
        <v>1579</v>
      </c>
      <c r="B2724">
        <v>1139</v>
      </c>
      <c r="C2724" s="3">
        <v>41902</v>
      </c>
      <c r="D2724" s="5" t="str">
        <f>duplicity[[#This Row],[r_fighter_id]]&amp;"/"&amp;duplicity[[#This Row],[b_fighter_id]]&amp;duplicity[[#This Row],[date]]</f>
        <v>1579/113941902</v>
      </c>
      <c r="E2724">
        <f>COUNTIF(duplicity[duplicitní texty],duplicity[[#This Row],[duplicitní texty]])</f>
        <v>1</v>
      </c>
      <c r="N2724"/>
    </row>
    <row r="2725" spans="1:14">
      <c r="A2725">
        <v>3208</v>
      </c>
      <c r="B2725">
        <v>2258</v>
      </c>
      <c r="C2725" s="3">
        <v>41902</v>
      </c>
      <c r="D2725" s="5" t="str">
        <f>duplicity[[#This Row],[r_fighter_id]]&amp;"/"&amp;duplicity[[#This Row],[b_fighter_id]]&amp;duplicity[[#This Row],[date]]</f>
        <v>3208/225841902</v>
      </c>
      <c r="E2725">
        <f>COUNTIF(duplicity[duplicitní texty],duplicity[[#This Row],[duplicitní texty]])</f>
        <v>1</v>
      </c>
      <c r="N2725"/>
    </row>
    <row r="2726" spans="1:14">
      <c r="A2726">
        <v>292</v>
      </c>
      <c r="B2726">
        <v>1393</v>
      </c>
      <c r="C2726" s="3">
        <v>41902</v>
      </c>
      <c r="D2726" s="5" t="str">
        <f>duplicity[[#This Row],[r_fighter_id]]&amp;"/"&amp;duplicity[[#This Row],[b_fighter_id]]&amp;duplicity[[#This Row],[date]]</f>
        <v>292/139341902</v>
      </c>
      <c r="E2726">
        <f>COUNTIF(duplicity[duplicitní texty],duplicity[[#This Row],[duplicitní texty]])</f>
        <v>1</v>
      </c>
      <c r="N2726"/>
    </row>
    <row r="2727" spans="1:14">
      <c r="A2727">
        <v>30</v>
      </c>
      <c r="B2727">
        <v>2794</v>
      </c>
      <c r="C2727" s="3">
        <v>41902</v>
      </c>
      <c r="D2727" s="5" t="str">
        <f>duplicity[[#This Row],[r_fighter_id]]&amp;"/"&amp;duplicity[[#This Row],[b_fighter_id]]&amp;duplicity[[#This Row],[date]]</f>
        <v>30/279441902</v>
      </c>
      <c r="E2727">
        <f>COUNTIF(duplicity[duplicitní texty],duplicity[[#This Row],[duplicitní texty]])</f>
        <v>1</v>
      </c>
      <c r="N2727"/>
    </row>
    <row r="2728" spans="1:14">
      <c r="A2728">
        <v>1396</v>
      </c>
      <c r="B2728">
        <v>743</v>
      </c>
      <c r="C2728" s="3">
        <v>41902</v>
      </c>
      <c r="D2728" s="5" t="str">
        <f>duplicity[[#This Row],[r_fighter_id]]&amp;"/"&amp;duplicity[[#This Row],[b_fighter_id]]&amp;duplicity[[#This Row],[date]]</f>
        <v>1396/74341902</v>
      </c>
      <c r="E2728">
        <f>COUNTIF(duplicity[duplicitní texty],duplicity[[#This Row],[duplicitní texty]])</f>
        <v>1</v>
      </c>
      <c r="N2728"/>
    </row>
    <row r="2729" spans="1:14">
      <c r="A2729">
        <v>3261</v>
      </c>
      <c r="B2729">
        <v>499</v>
      </c>
      <c r="C2729" s="3">
        <v>41902</v>
      </c>
      <c r="D2729" s="5" t="str">
        <f>duplicity[[#This Row],[r_fighter_id]]&amp;"/"&amp;duplicity[[#This Row],[b_fighter_id]]&amp;duplicity[[#This Row],[date]]</f>
        <v>3261/49941902</v>
      </c>
      <c r="E2729">
        <f>COUNTIF(duplicity[duplicitní texty],duplicity[[#This Row],[duplicitní texty]])</f>
        <v>1</v>
      </c>
      <c r="N2729"/>
    </row>
    <row r="2730" spans="1:14">
      <c r="A2730">
        <v>3199</v>
      </c>
      <c r="B2730">
        <v>1592</v>
      </c>
      <c r="C2730" s="3">
        <v>41902</v>
      </c>
      <c r="D2730" s="5" t="str">
        <f>duplicity[[#This Row],[r_fighter_id]]&amp;"/"&amp;duplicity[[#This Row],[b_fighter_id]]&amp;duplicity[[#This Row],[date]]</f>
        <v>3199/159241902</v>
      </c>
      <c r="E2730">
        <f>COUNTIF(duplicity[duplicitní texty],duplicity[[#This Row],[duplicitní texty]])</f>
        <v>1</v>
      </c>
      <c r="N2730"/>
    </row>
    <row r="2731" spans="1:14">
      <c r="A2731">
        <v>1427</v>
      </c>
      <c r="B2731">
        <v>2294</v>
      </c>
      <c r="C2731" s="3">
        <v>41902</v>
      </c>
      <c r="D2731" s="5" t="str">
        <f>duplicity[[#This Row],[r_fighter_id]]&amp;"/"&amp;duplicity[[#This Row],[b_fighter_id]]&amp;duplicity[[#This Row],[date]]</f>
        <v>1427/229441902</v>
      </c>
      <c r="E2731">
        <f>COUNTIF(duplicity[duplicitní texty],duplicity[[#This Row],[duplicitní texty]])</f>
        <v>1</v>
      </c>
      <c r="N2731"/>
    </row>
    <row r="2732" spans="1:14">
      <c r="A2732">
        <v>1707</v>
      </c>
      <c r="B2732">
        <v>3419</v>
      </c>
      <c r="C2732" s="3">
        <v>41902</v>
      </c>
      <c r="D2732" s="5" t="str">
        <f>duplicity[[#This Row],[r_fighter_id]]&amp;"/"&amp;duplicity[[#This Row],[b_fighter_id]]&amp;duplicity[[#This Row],[date]]</f>
        <v>1707/341941902</v>
      </c>
      <c r="E2732">
        <f>COUNTIF(duplicity[duplicitní texty],duplicity[[#This Row],[duplicitní texty]])</f>
        <v>1</v>
      </c>
      <c r="N2732"/>
    </row>
    <row r="2733" spans="1:14">
      <c r="A2733">
        <v>1825</v>
      </c>
      <c r="B2733">
        <v>2879</v>
      </c>
      <c r="C2733" s="3">
        <v>41902</v>
      </c>
      <c r="D2733" s="5" t="str">
        <f>duplicity[[#This Row],[r_fighter_id]]&amp;"/"&amp;duplicity[[#This Row],[b_fighter_id]]&amp;duplicity[[#This Row],[date]]</f>
        <v>1825/287941902</v>
      </c>
      <c r="E2733">
        <f>COUNTIF(duplicity[duplicitní texty],duplicity[[#This Row],[duplicitní texty]])</f>
        <v>1</v>
      </c>
      <c r="N2733"/>
    </row>
    <row r="2734" spans="1:14">
      <c r="A2734">
        <v>1640</v>
      </c>
      <c r="B2734">
        <v>2972</v>
      </c>
      <c r="C2734" s="3">
        <v>41902</v>
      </c>
      <c r="D2734" s="5" t="str">
        <f>duplicity[[#This Row],[r_fighter_id]]&amp;"/"&amp;duplicity[[#This Row],[b_fighter_id]]&amp;duplicity[[#This Row],[date]]</f>
        <v>1640/297241902</v>
      </c>
      <c r="E2734">
        <f>COUNTIF(duplicity[duplicitní texty],duplicity[[#This Row],[duplicitní texty]])</f>
        <v>1</v>
      </c>
      <c r="N2734"/>
    </row>
    <row r="2735" spans="1:14">
      <c r="A2735">
        <v>435</v>
      </c>
      <c r="B2735">
        <v>1589</v>
      </c>
      <c r="C2735" s="3">
        <v>41902</v>
      </c>
      <c r="D2735" s="5" t="str">
        <f>duplicity[[#This Row],[r_fighter_id]]&amp;"/"&amp;duplicity[[#This Row],[b_fighter_id]]&amp;duplicity[[#This Row],[date]]</f>
        <v>435/158941902</v>
      </c>
      <c r="E2735">
        <f>COUNTIF(duplicity[duplicitní texty],duplicity[[#This Row],[duplicitní texty]])</f>
        <v>1</v>
      </c>
      <c r="N2735"/>
    </row>
    <row r="2736" spans="1:14">
      <c r="A2736">
        <v>1995</v>
      </c>
      <c r="B2736">
        <v>1695</v>
      </c>
      <c r="C2736" s="3">
        <v>41909</v>
      </c>
      <c r="D2736" s="5" t="str">
        <f>duplicity[[#This Row],[r_fighter_id]]&amp;"/"&amp;duplicity[[#This Row],[b_fighter_id]]&amp;duplicity[[#This Row],[date]]</f>
        <v>1995/169541909</v>
      </c>
      <c r="E2736">
        <f>COUNTIF(duplicity[duplicitní texty],duplicity[[#This Row],[duplicitní texty]])</f>
        <v>1</v>
      </c>
      <c r="N2736"/>
    </row>
    <row r="2737" spans="1:14">
      <c r="A2737">
        <v>3291</v>
      </c>
      <c r="B2737">
        <v>1785</v>
      </c>
      <c r="C2737" s="3">
        <v>41909</v>
      </c>
      <c r="D2737" s="5" t="str">
        <f>duplicity[[#This Row],[r_fighter_id]]&amp;"/"&amp;duplicity[[#This Row],[b_fighter_id]]&amp;duplicity[[#This Row],[date]]</f>
        <v>3291/178541909</v>
      </c>
      <c r="E2737">
        <f>COUNTIF(duplicity[duplicitní texty],duplicity[[#This Row],[duplicitní texty]])</f>
        <v>1</v>
      </c>
      <c r="N2737"/>
    </row>
    <row r="2738" spans="1:14">
      <c r="A2738">
        <v>659</v>
      </c>
      <c r="B2738">
        <v>2150</v>
      </c>
      <c r="C2738" s="3">
        <v>41909</v>
      </c>
      <c r="D2738" s="5" t="str">
        <f>duplicity[[#This Row],[r_fighter_id]]&amp;"/"&amp;duplicity[[#This Row],[b_fighter_id]]&amp;duplicity[[#This Row],[date]]</f>
        <v>659/215041909</v>
      </c>
      <c r="E2738">
        <f>COUNTIF(duplicity[duplicitní texty],duplicity[[#This Row],[duplicitní texty]])</f>
        <v>1</v>
      </c>
      <c r="N2738"/>
    </row>
    <row r="2739" spans="1:14">
      <c r="A2739">
        <v>1527</v>
      </c>
      <c r="B2739">
        <v>476</v>
      </c>
      <c r="C2739" s="3">
        <v>41909</v>
      </c>
      <c r="D2739" s="5" t="str">
        <f>duplicity[[#This Row],[r_fighter_id]]&amp;"/"&amp;duplicity[[#This Row],[b_fighter_id]]&amp;duplicity[[#This Row],[date]]</f>
        <v>1527/47641909</v>
      </c>
      <c r="E2739">
        <f>COUNTIF(duplicity[duplicitní texty],duplicity[[#This Row],[duplicitní texty]])</f>
        <v>1</v>
      </c>
      <c r="N2739"/>
    </row>
    <row r="2740" spans="1:14">
      <c r="A2740">
        <v>2556</v>
      </c>
      <c r="B2740">
        <v>2041</v>
      </c>
      <c r="C2740" s="3">
        <v>41909</v>
      </c>
      <c r="D2740" s="5" t="str">
        <f>duplicity[[#This Row],[r_fighter_id]]&amp;"/"&amp;duplicity[[#This Row],[b_fighter_id]]&amp;duplicity[[#This Row],[date]]</f>
        <v>2556/204141909</v>
      </c>
      <c r="E2740">
        <f>COUNTIF(duplicity[duplicitní texty],duplicity[[#This Row],[duplicitní texty]])</f>
        <v>1</v>
      </c>
      <c r="N2740"/>
    </row>
    <row r="2741" spans="1:14">
      <c r="A2741">
        <v>523</v>
      </c>
      <c r="B2741">
        <v>81</v>
      </c>
      <c r="C2741" s="3">
        <v>41909</v>
      </c>
      <c r="D2741" s="5" t="str">
        <f>duplicity[[#This Row],[r_fighter_id]]&amp;"/"&amp;duplicity[[#This Row],[b_fighter_id]]&amp;duplicity[[#This Row],[date]]</f>
        <v>523/8141909</v>
      </c>
      <c r="E2741">
        <f>COUNTIF(duplicity[duplicitní texty],duplicity[[#This Row],[duplicitní texty]])</f>
        <v>1</v>
      </c>
      <c r="N2741"/>
    </row>
    <row r="2742" spans="1:14">
      <c r="A2742">
        <v>633</v>
      </c>
      <c r="B2742">
        <v>3248</v>
      </c>
      <c r="C2742" s="3">
        <v>41909</v>
      </c>
      <c r="D2742" s="5" t="str">
        <f>duplicity[[#This Row],[r_fighter_id]]&amp;"/"&amp;duplicity[[#This Row],[b_fighter_id]]&amp;duplicity[[#This Row],[date]]</f>
        <v>633/324841909</v>
      </c>
      <c r="E2742">
        <f>COUNTIF(duplicity[duplicitní texty],duplicity[[#This Row],[duplicitní texty]])</f>
        <v>1</v>
      </c>
      <c r="N2742"/>
    </row>
    <row r="2743" spans="1:14">
      <c r="A2743">
        <v>1626</v>
      </c>
      <c r="B2743">
        <v>2750</v>
      </c>
      <c r="C2743" s="3">
        <v>41909</v>
      </c>
      <c r="D2743" s="5" t="str">
        <f>duplicity[[#This Row],[r_fighter_id]]&amp;"/"&amp;duplicity[[#This Row],[b_fighter_id]]&amp;duplicity[[#This Row],[date]]</f>
        <v>1626/275041909</v>
      </c>
      <c r="E2743">
        <f>COUNTIF(duplicity[duplicitní texty],duplicity[[#This Row],[duplicitní texty]])</f>
        <v>1</v>
      </c>
      <c r="N2743"/>
    </row>
    <row r="2744" spans="1:14">
      <c r="A2744">
        <v>3587</v>
      </c>
      <c r="B2744">
        <v>2337</v>
      </c>
      <c r="C2744" s="3">
        <v>41909</v>
      </c>
      <c r="D2744" s="5" t="str">
        <f>duplicity[[#This Row],[r_fighter_id]]&amp;"/"&amp;duplicity[[#This Row],[b_fighter_id]]&amp;duplicity[[#This Row],[date]]</f>
        <v>3587/233741909</v>
      </c>
      <c r="E2744">
        <f>COUNTIF(duplicity[duplicitní texty],duplicity[[#This Row],[duplicitní texty]])</f>
        <v>1</v>
      </c>
      <c r="N2744"/>
    </row>
    <row r="2745" spans="1:14">
      <c r="A2745">
        <v>1063</v>
      </c>
      <c r="B2745">
        <v>1101</v>
      </c>
      <c r="C2745" s="3">
        <v>41909</v>
      </c>
      <c r="D2745" s="5" t="str">
        <f>duplicity[[#This Row],[r_fighter_id]]&amp;"/"&amp;duplicity[[#This Row],[b_fighter_id]]&amp;duplicity[[#This Row],[date]]</f>
        <v>1063/110141909</v>
      </c>
      <c r="E2745">
        <f>COUNTIF(duplicity[duplicitní texty],duplicity[[#This Row],[duplicitní texty]])</f>
        <v>1</v>
      </c>
      <c r="N2745"/>
    </row>
    <row r="2746" spans="1:14">
      <c r="A2746">
        <v>1409</v>
      </c>
      <c r="B2746">
        <v>851</v>
      </c>
      <c r="C2746" s="3">
        <v>41909</v>
      </c>
      <c r="D2746" s="5" t="str">
        <f>duplicity[[#This Row],[r_fighter_id]]&amp;"/"&amp;duplicity[[#This Row],[b_fighter_id]]&amp;duplicity[[#This Row],[date]]</f>
        <v>1409/85141909</v>
      </c>
      <c r="E2746">
        <f>COUNTIF(duplicity[duplicitní texty],duplicity[[#This Row],[duplicitní texty]])</f>
        <v>1</v>
      </c>
      <c r="N2746"/>
    </row>
    <row r="2747" spans="1:14">
      <c r="A2747">
        <v>1751</v>
      </c>
      <c r="B2747">
        <v>287</v>
      </c>
      <c r="C2747" s="3">
        <v>41916</v>
      </c>
      <c r="D2747" s="5" t="str">
        <f>duplicity[[#This Row],[r_fighter_id]]&amp;"/"&amp;duplicity[[#This Row],[b_fighter_id]]&amp;duplicity[[#This Row],[date]]</f>
        <v>1751/28741916</v>
      </c>
      <c r="E2747">
        <f>COUNTIF(duplicity[duplicitní texty],duplicity[[#This Row],[duplicitní texty]])</f>
        <v>1</v>
      </c>
      <c r="N2747"/>
    </row>
    <row r="2748" spans="1:14">
      <c r="A2748">
        <v>3302</v>
      </c>
      <c r="B2748">
        <v>842</v>
      </c>
      <c r="C2748" s="3">
        <v>41916</v>
      </c>
      <c r="D2748" s="5" t="str">
        <f>duplicity[[#This Row],[r_fighter_id]]&amp;"/"&amp;duplicity[[#This Row],[b_fighter_id]]&amp;duplicity[[#This Row],[date]]</f>
        <v>3302/84241916</v>
      </c>
      <c r="E2748">
        <f>COUNTIF(duplicity[duplicitní texty],duplicity[[#This Row],[duplicitní texty]])</f>
        <v>1</v>
      </c>
      <c r="N2748"/>
    </row>
    <row r="2749" spans="1:14">
      <c r="A2749">
        <v>155</v>
      </c>
      <c r="B2749">
        <v>474</v>
      </c>
      <c r="C2749" s="3">
        <v>41916</v>
      </c>
      <c r="D2749" s="5" t="str">
        <f>duplicity[[#This Row],[r_fighter_id]]&amp;"/"&amp;duplicity[[#This Row],[b_fighter_id]]&amp;duplicity[[#This Row],[date]]</f>
        <v>155/47441916</v>
      </c>
      <c r="E2749">
        <f>COUNTIF(duplicity[duplicitní texty],duplicity[[#This Row],[duplicitní texty]])</f>
        <v>1</v>
      </c>
      <c r="N2749"/>
    </row>
    <row r="2750" spans="1:14">
      <c r="A2750">
        <v>2293</v>
      </c>
      <c r="B2750">
        <v>3138</v>
      </c>
      <c r="C2750" s="3">
        <v>41916</v>
      </c>
      <c r="D2750" s="5" t="str">
        <f>duplicity[[#This Row],[r_fighter_id]]&amp;"/"&amp;duplicity[[#This Row],[b_fighter_id]]&amp;duplicity[[#This Row],[date]]</f>
        <v>2293/313841916</v>
      </c>
      <c r="E2750">
        <f>COUNTIF(duplicity[duplicitní texty],duplicity[[#This Row],[duplicitní texty]])</f>
        <v>1</v>
      </c>
      <c r="N2750"/>
    </row>
    <row r="2751" spans="1:14">
      <c r="A2751">
        <v>615</v>
      </c>
      <c r="B2751">
        <v>1377</v>
      </c>
      <c r="C2751" s="3">
        <v>41916</v>
      </c>
      <c r="D2751" s="5" t="str">
        <f>duplicity[[#This Row],[r_fighter_id]]&amp;"/"&amp;duplicity[[#This Row],[b_fighter_id]]&amp;duplicity[[#This Row],[date]]</f>
        <v>615/137741916</v>
      </c>
      <c r="E2751">
        <f>COUNTIF(duplicity[duplicitní texty],duplicity[[#This Row],[duplicitní texty]])</f>
        <v>1</v>
      </c>
      <c r="N2751"/>
    </row>
    <row r="2752" spans="1:14">
      <c r="A2752">
        <v>3193</v>
      </c>
      <c r="B2752">
        <v>1818</v>
      </c>
      <c r="C2752" s="3">
        <v>41916</v>
      </c>
      <c r="D2752" s="5" t="str">
        <f>duplicity[[#This Row],[r_fighter_id]]&amp;"/"&amp;duplicity[[#This Row],[b_fighter_id]]&amp;duplicity[[#This Row],[date]]</f>
        <v>3193/181841916</v>
      </c>
      <c r="E2752">
        <f>COUNTIF(duplicity[duplicitní texty],duplicity[[#This Row],[duplicitní texty]])</f>
        <v>1</v>
      </c>
      <c r="N2752"/>
    </row>
    <row r="2753" spans="1:14">
      <c r="A2753">
        <v>3018</v>
      </c>
      <c r="B2753">
        <v>2758</v>
      </c>
      <c r="C2753" s="3">
        <v>41916</v>
      </c>
      <c r="D2753" s="5" t="str">
        <f>duplicity[[#This Row],[r_fighter_id]]&amp;"/"&amp;duplicity[[#This Row],[b_fighter_id]]&amp;duplicity[[#This Row],[date]]</f>
        <v>3018/275841916</v>
      </c>
      <c r="E2753">
        <f>COUNTIF(duplicity[duplicitní texty],duplicity[[#This Row],[duplicitní texty]])</f>
        <v>1</v>
      </c>
      <c r="N2753"/>
    </row>
    <row r="2754" spans="1:14">
      <c r="A2754">
        <v>2797</v>
      </c>
      <c r="B2754">
        <v>943</v>
      </c>
      <c r="C2754" s="3">
        <v>41916</v>
      </c>
      <c r="D2754" s="5" t="str">
        <f>duplicity[[#This Row],[r_fighter_id]]&amp;"/"&amp;duplicity[[#This Row],[b_fighter_id]]&amp;duplicity[[#This Row],[date]]</f>
        <v>2797/94341916</v>
      </c>
      <c r="E2754">
        <f>COUNTIF(duplicity[duplicitní texty],duplicity[[#This Row],[duplicitní texty]])</f>
        <v>1</v>
      </c>
      <c r="N2754"/>
    </row>
    <row r="2755" spans="1:14">
      <c r="A2755">
        <v>1892</v>
      </c>
      <c r="B2755">
        <v>2798</v>
      </c>
      <c r="C2755" s="3">
        <v>41916</v>
      </c>
      <c r="D2755" s="5" t="str">
        <f>duplicity[[#This Row],[r_fighter_id]]&amp;"/"&amp;duplicity[[#This Row],[b_fighter_id]]&amp;duplicity[[#This Row],[date]]</f>
        <v>1892/279841916</v>
      </c>
      <c r="E2755">
        <f>COUNTIF(duplicity[duplicitní texty],duplicity[[#This Row],[duplicitní texty]])</f>
        <v>1</v>
      </c>
      <c r="N2755"/>
    </row>
    <row r="2756" spans="1:14">
      <c r="A2756">
        <v>1741</v>
      </c>
      <c r="B2756">
        <v>519</v>
      </c>
      <c r="C2756" s="3">
        <v>41916</v>
      </c>
      <c r="D2756" s="5" t="str">
        <f>duplicity[[#This Row],[r_fighter_id]]&amp;"/"&amp;duplicity[[#This Row],[b_fighter_id]]&amp;duplicity[[#This Row],[date]]</f>
        <v>1741/51941916</v>
      </c>
      <c r="E2756">
        <f>COUNTIF(duplicity[duplicitní texty],duplicity[[#This Row],[duplicitní texty]])</f>
        <v>1</v>
      </c>
      <c r="N2756"/>
    </row>
    <row r="2757" spans="1:14">
      <c r="A2757">
        <v>3301</v>
      </c>
      <c r="B2757">
        <v>531</v>
      </c>
      <c r="C2757" s="3">
        <v>41916</v>
      </c>
      <c r="D2757" s="5" t="str">
        <f>duplicity[[#This Row],[r_fighter_id]]&amp;"/"&amp;duplicity[[#This Row],[b_fighter_id]]&amp;duplicity[[#This Row],[date]]</f>
        <v>3301/53141916</v>
      </c>
      <c r="E2757">
        <f>COUNTIF(duplicity[duplicitní texty],duplicity[[#This Row],[duplicitní texty]])</f>
        <v>1</v>
      </c>
      <c r="N2757"/>
    </row>
    <row r="2758" spans="1:14">
      <c r="A2758">
        <v>675</v>
      </c>
      <c r="B2758">
        <v>2323</v>
      </c>
      <c r="C2758" s="3">
        <v>41916</v>
      </c>
      <c r="D2758" s="5" t="str">
        <f>duplicity[[#This Row],[r_fighter_id]]&amp;"/"&amp;duplicity[[#This Row],[b_fighter_id]]&amp;duplicity[[#This Row],[date]]</f>
        <v>675/232341916</v>
      </c>
      <c r="E2758">
        <f>COUNTIF(duplicity[duplicitní texty],duplicity[[#This Row],[duplicitní texty]])</f>
        <v>1</v>
      </c>
      <c r="N2758"/>
    </row>
    <row r="2759" spans="1:14">
      <c r="A2759">
        <v>3286</v>
      </c>
      <c r="B2759">
        <v>1565</v>
      </c>
      <c r="C2759" s="3">
        <v>41916</v>
      </c>
      <c r="D2759" s="5" t="str">
        <f>duplicity[[#This Row],[r_fighter_id]]&amp;"/"&amp;duplicity[[#This Row],[b_fighter_id]]&amp;duplicity[[#This Row],[date]]</f>
        <v>3286/156541916</v>
      </c>
      <c r="E2759">
        <f>COUNTIF(duplicity[duplicitní texty],duplicity[[#This Row],[duplicitní texty]])</f>
        <v>1</v>
      </c>
      <c r="N2759"/>
    </row>
    <row r="2760" spans="1:14">
      <c r="A2760">
        <v>3235</v>
      </c>
      <c r="B2760">
        <v>2863</v>
      </c>
      <c r="C2760" s="3">
        <v>41916</v>
      </c>
      <c r="D2760" s="5" t="str">
        <f>duplicity[[#This Row],[r_fighter_id]]&amp;"/"&amp;duplicity[[#This Row],[b_fighter_id]]&amp;duplicity[[#This Row],[date]]</f>
        <v>3235/286341916</v>
      </c>
      <c r="E2760">
        <f>COUNTIF(duplicity[duplicitní texty],duplicity[[#This Row],[duplicitní texty]])</f>
        <v>1</v>
      </c>
      <c r="N2760"/>
    </row>
    <row r="2761" spans="1:14">
      <c r="A2761">
        <v>159</v>
      </c>
      <c r="B2761">
        <v>1832</v>
      </c>
      <c r="C2761" s="3">
        <v>41916</v>
      </c>
      <c r="D2761" s="5" t="str">
        <f>duplicity[[#This Row],[r_fighter_id]]&amp;"/"&amp;duplicity[[#This Row],[b_fighter_id]]&amp;duplicity[[#This Row],[date]]</f>
        <v>159/183241916</v>
      </c>
      <c r="E2761">
        <f>COUNTIF(duplicity[duplicitní texty],duplicity[[#This Row],[duplicitní texty]])</f>
        <v>1</v>
      </c>
      <c r="N2761"/>
    </row>
    <row r="2762" spans="1:14">
      <c r="A2762">
        <v>3185</v>
      </c>
      <c r="B2762">
        <v>192</v>
      </c>
      <c r="C2762" s="3">
        <v>41916</v>
      </c>
      <c r="D2762" s="5" t="str">
        <f>duplicity[[#This Row],[r_fighter_id]]&amp;"/"&amp;duplicity[[#This Row],[b_fighter_id]]&amp;duplicity[[#This Row],[date]]</f>
        <v>3185/19241916</v>
      </c>
      <c r="E2762">
        <f>COUNTIF(duplicity[duplicitní texty],duplicity[[#This Row],[duplicitní texty]])</f>
        <v>1</v>
      </c>
      <c r="N2762"/>
    </row>
    <row r="2763" spans="1:14">
      <c r="A2763">
        <v>520</v>
      </c>
      <c r="B2763">
        <v>149</v>
      </c>
      <c r="C2763" s="3">
        <v>41916</v>
      </c>
      <c r="D2763" s="5" t="str">
        <f>duplicity[[#This Row],[r_fighter_id]]&amp;"/"&amp;duplicity[[#This Row],[b_fighter_id]]&amp;duplicity[[#This Row],[date]]</f>
        <v>520/14941916</v>
      </c>
      <c r="E2763">
        <f>COUNTIF(duplicity[duplicitní texty],duplicity[[#This Row],[duplicitní texty]])</f>
        <v>1</v>
      </c>
      <c r="N2763"/>
    </row>
    <row r="2764" spans="1:14">
      <c r="A2764">
        <v>2243</v>
      </c>
      <c r="B2764">
        <v>3526</v>
      </c>
      <c r="C2764" s="3">
        <v>41916</v>
      </c>
      <c r="D2764" s="5" t="str">
        <f>duplicity[[#This Row],[r_fighter_id]]&amp;"/"&amp;duplicity[[#This Row],[b_fighter_id]]&amp;duplicity[[#This Row],[date]]</f>
        <v>2243/352641916</v>
      </c>
      <c r="E2764">
        <f>COUNTIF(duplicity[duplicitní texty],duplicity[[#This Row],[duplicitní texty]])</f>
        <v>1</v>
      </c>
      <c r="N2764"/>
    </row>
    <row r="2765" spans="1:14">
      <c r="A2765">
        <v>176</v>
      </c>
      <c r="B2765">
        <v>3478</v>
      </c>
      <c r="C2765" s="3">
        <v>41916</v>
      </c>
      <c r="D2765" s="5" t="str">
        <f>duplicity[[#This Row],[r_fighter_id]]&amp;"/"&amp;duplicity[[#This Row],[b_fighter_id]]&amp;duplicity[[#This Row],[date]]</f>
        <v>176/347841916</v>
      </c>
      <c r="E2765">
        <f>COUNTIF(duplicity[duplicitní texty],duplicity[[#This Row],[duplicitní texty]])</f>
        <v>1</v>
      </c>
      <c r="N2765"/>
    </row>
    <row r="2766" spans="1:14">
      <c r="A2766">
        <v>2484</v>
      </c>
      <c r="B2766">
        <v>3316</v>
      </c>
      <c r="C2766" s="3">
        <v>41916</v>
      </c>
      <c r="D2766" s="5" t="str">
        <f>duplicity[[#This Row],[r_fighter_id]]&amp;"/"&amp;duplicity[[#This Row],[b_fighter_id]]&amp;duplicity[[#This Row],[date]]</f>
        <v>2484/331641916</v>
      </c>
      <c r="E2766">
        <f>COUNTIF(duplicity[duplicitní texty],duplicity[[#This Row],[duplicitní texty]])</f>
        <v>1</v>
      </c>
      <c r="N2766"/>
    </row>
    <row r="2767" spans="1:14">
      <c r="A2767">
        <v>1047</v>
      </c>
      <c r="B2767">
        <v>2814</v>
      </c>
      <c r="C2767" s="3">
        <v>41916</v>
      </c>
      <c r="D2767" s="5" t="str">
        <f>duplicity[[#This Row],[r_fighter_id]]&amp;"/"&amp;duplicity[[#This Row],[b_fighter_id]]&amp;duplicity[[#This Row],[date]]</f>
        <v>1047/281441916</v>
      </c>
      <c r="E2767">
        <f>COUNTIF(duplicity[duplicitní texty],duplicity[[#This Row],[duplicitní texty]])</f>
        <v>1</v>
      </c>
      <c r="N2767"/>
    </row>
    <row r="2768" spans="1:14">
      <c r="A2768">
        <v>1381</v>
      </c>
      <c r="B2768">
        <v>1618</v>
      </c>
      <c r="C2768" s="3">
        <v>41916</v>
      </c>
      <c r="D2768" s="5" t="str">
        <f>duplicity[[#This Row],[r_fighter_id]]&amp;"/"&amp;duplicity[[#This Row],[b_fighter_id]]&amp;duplicity[[#This Row],[date]]</f>
        <v>1381/161841916</v>
      </c>
      <c r="E2768">
        <f>COUNTIF(duplicity[duplicitní texty],duplicity[[#This Row],[duplicitní texty]])</f>
        <v>1</v>
      </c>
      <c r="N2768"/>
    </row>
    <row r="2769" spans="1:14">
      <c r="A2769">
        <v>1889</v>
      </c>
      <c r="B2769">
        <v>1914</v>
      </c>
      <c r="C2769" s="3">
        <v>41937</v>
      </c>
      <c r="D2769" s="5" t="str">
        <f>duplicity[[#This Row],[r_fighter_id]]&amp;"/"&amp;duplicity[[#This Row],[b_fighter_id]]&amp;duplicity[[#This Row],[date]]</f>
        <v>1889/191441937</v>
      </c>
      <c r="E2769">
        <f>COUNTIF(duplicity[duplicitní texty],duplicity[[#This Row],[duplicitní texty]])</f>
        <v>1</v>
      </c>
      <c r="N2769"/>
    </row>
    <row r="2770" spans="1:14">
      <c r="A2770">
        <v>446</v>
      </c>
      <c r="B2770">
        <v>1977</v>
      </c>
      <c r="C2770" s="3">
        <v>41937</v>
      </c>
      <c r="D2770" s="5" t="str">
        <f>duplicity[[#This Row],[r_fighter_id]]&amp;"/"&amp;duplicity[[#This Row],[b_fighter_id]]&amp;duplicity[[#This Row],[date]]</f>
        <v>446/197741937</v>
      </c>
      <c r="E2770">
        <f>COUNTIF(duplicity[duplicitní texty],duplicity[[#This Row],[duplicitní texty]])</f>
        <v>1</v>
      </c>
      <c r="N2770"/>
    </row>
    <row r="2771" spans="1:14">
      <c r="A2771">
        <v>50</v>
      </c>
      <c r="B2771">
        <v>2081</v>
      </c>
      <c r="C2771" s="3">
        <v>41937</v>
      </c>
      <c r="D2771" s="5" t="str">
        <f>duplicity[[#This Row],[r_fighter_id]]&amp;"/"&amp;duplicity[[#This Row],[b_fighter_id]]&amp;duplicity[[#This Row],[date]]</f>
        <v>50/208141937</v>
      </c>
      <c r="E2771">
        <f>COUNTIF(duplicity[duplicitní texty],duplicity[[#This Row],[duplicitní texty]])</f>
        <v>1</v>
      </c>
      <c r="N2771"/>
    </row>
    <row r="2772" spans="1:14">
      <c r="A2772">
        <v>413</v>
      </c>
      <c r="B2772">
        <v>1092</v>
      </c>
      <c r="C2772" s="3">
        <v>41937</v>
      </c>
      <c r="D2772" s="5" t="str">
        <f>duplicity[[#This Row],[r_fighter_id]]&amp;"/"&amp;duplicity[[#This Row],[b_fighter_id]]&amp;duplicity[[#This Row],[date]]</f>
        <v>413/109241937</v>
      </c>
      <c r="E2772">
        <f>COUNTIF(duplicity[duplicitní texty],duplicity[[#This Row],[duplicitní texty]])</f>
        <v>1</v>
      </c>
      <c r="N2772"/>
    </row>
    <row r="2773" spans="1:14">
      <c r="A2773">
        <v>953</v>
      </c>
      <c r="B2773">
        <v>700</v>
      </c>
      <c r="C2773" s="3">
        <v>41937</v>
      </c>
      <c r="D2773" s="5" t="str">
        <f>duplicity[[#This Row],[r_fighter_id]]&amp;"/"&amp;duplicity[[#This Row],[b_fighter_id]]&amp;duplicity[[#This Row],[date]]</f>
        <v>953/70041937</v>
      </c>
      <c r="E2773">
        <f>COUNTIF(duplicity[duplicitní texty],duplicity[[#This Row],[duplicitní texty]])</f>
        <v>1</v>
      </c>
      <c r="N2773"/>
    </row>
    <row r="2774" spans="1:14">
      <c r="A2774">
        <v>872</v>
      </c>
      <c r="B2774">
        <v>1989</v>
      </c>
      <c r="C2774" s="3">
        <v>41937</v>
      </c>
      <c r="D2774" s="5" t="str">
        <f>duplicity[[#This Row],[r_fighter_id]]&amp;"/"&amp;duplicity[[#This Row],[b_fighter_id]]&amp;duplicity[[#This Row],[date]]</f>
        <v>872/198941937</v>
      </c>
      <c r="E2774">
        <f>COUNTIF(duplicity[duplicitní texty],duplicity[[#This Row],[duplicitní texty]])</f>
        <v>1</v>
      </c>
      <c r="N2774"/>
    </row>
    <row r="2775" spans="1:14">
      <c r="A2775">
        <v>128</v>
      </c>
      <c r="B2775">
        <v>964</v>
      </c>
      <c r="C2775" s="3">
        <v>41937</v>
      </c>
      <c r="D2775" s="5" t="str">
        <f>duplicity[[#This Row],[r_fighter_id]]&amp;"/"&amp;duplicity[[#This Row],[b_fighter_id]]&amp;duplicity[[#This Row],[date]]</f>
        <v>128/96441937</v>
      </c>
      <c r="E2775">
        <f>COUNTIF(duplicity[duplicitní texty],duplicity[[#This Row],[duplicitní texty]])</f>
        <v>1</v>
      </c>
      <c r="N2775"/>
    </row>
    <row r="2776" spans="1:14">
      <c r="A2776">
        <v>3224</v>
      </c>
      <c r="B2776">
        <v>708</v>
      </c>
      <c r="C2776" s="3">
        <v>41937</v>
      </c>
      <c r="D2776" s="5" t="str">
        <f>duplicity[[#This Row],[r_fighter_id]]&amp;"/"&amp;duplicity[[#This Row],[b_fighter_id]]&amp;duplicity[[#This Row],[date]]</f>
        <v>3224/70841937</v>
      </c>
      <c r="E2776">
        <f>COUNTIF(duplicity[duplicitní texty],duplicity[[#This Row],[duplicitní texty]])</f>
        <v>1</v>
      </c>
      <c r="N2776"/>
    </row>
    <row r="2777" spans="1:14">
      <c r="A2777">
        <v>1562</v>
      </c>
      <c r="B2777">
        <v>2650</v>
      </c>
      <c r="C2777" s="3">
        <v>41937</v>
      </c>
      <c r="D2777" s="5" t="str">
        <f>duplicity[[#This Row],[r_fighter_id]]&amp;"/"&amp;duplicity[[#This Row],[b_fighter_id]]&amp;duplicity[[#This Row],[date]]</f>
        <v>1562/265041937</v>
      </c>
      <c r="E2777">
        <f>COUNTIF(duplicity[duplicitní texty],duplicity[[#This Row],[duplicitní texty]])</f>
        <v>1</v>
      </c>
      <c r="N2777"/>
    </row>
    <row r="2778" spans="1:14">
      <c r="A2778">
        <v>1934</v>
      </c>
      <c r="B2778">
        <v>3149</v>
      </c>
      <c r="C2778" s="3">
        <v>41937</v>
      </c>
      <c r="D2778" s="5" t="str">
        <f>duplicity[[#This Row],[r_fighter_id]]&amp;"/"&amp;duplicity[[#This Row],[b_fighter_id]]&amp;duplicity[[#This Row],[date]]</f>
        <v>1934/314941937</v>
      </c>
      <c r="E2778">
        <f>COUNTIF(duplicity[duplicitní texty],duplicity[[#This Row],[duplicitní texty]])</f>
        <v>1</v>
      </c>
      <c r="N2778"/>
    </row>
    <row r="2779" spans="1:14">
      <c r="A2779">
        <v>434</v>
      </c>
      <c r="B2779">
        <v>1688</v>
      </c>
      <c r="C2779" s="3">
        <v>41937</v>
      </c>
      <c r="D2779" s="5" t="str">
        <f>duplicity[[#This Row],[r_fighter_id]]&amp;"/"&amp;duplicity[[#This Row],[b_fighter_id]]&amp;duplicity[[#This Row],[date]]</f>
        <v>434/168841937</v>
      </c>
      <c r="E2779">
        <f>COUNTIF(duplicity[duplicitní texty],duplicity[[#This Row],[duplicitní texty]])</f>
        <v>1</v>
      </c>
      <c r="N2779"/>
    </row>
    <row r="2780" spans="1:14">
      <c r="A2780">
        <v>3568</v>
      </c>
      <c r="B2780">
        <v>1623</v>
      </c>
      <c r="C2780" s="3">
        <v>41950</v>
      </c>
      <c r="D2780" s="5" t="str">
        <f>duplicity[[#This Row],[r_fighter_id]]&amp;"/"&amp;duplicity[[#This Row],[b_fighter_id]]&amp;duplicity[[#This Row],[date]]</f>
        <v>3568/162341950</v>
      </c>
      <c r="E2780">
        <f>COUNTIF(duplicity[duplicitní texty],duplicity[[#This Row],[duplicitní texty]])</f>
        <v>1</v>
      </c>
      <c r="N2780"/>
    </row>
    <row r="2781" spans="1:14">
      <c r="A2781">
        <v>2723</v>
      </c>
      <c r="B2781">
        <v>286</v>
      </c>
      <c r="C2781" s="3">
        <v>41950</v>
      </c>
      <c r="D2781" s="5" t="str">
        <f>duplicity[[#This Row],[r_fighter_id]]&amp;"/"&amp;duplicity[[#This Row],[b_fighter_id]]&amp;duplicity[[#This Row],[date]]</f>
        <v>2723/28641950</v>
      </c>
      <c r="E2781">
        <f>COUNTIF(duplicity[duplicitní texty],duplicity[[#This Row],[duplicitní texty]])</f>
        <v>1</v>
      </c>
      <c r="N2781"/>
    </row>
    <row r="2782" spans="1:14">
      <c r="A2782">
        <v>3471</v>
      </c>
      <c r="B2782">
        <v>1344</v>
      </c>
      <c r="C2782" s="3">
        <v>41950</v>
      </c>
      <c r="D2782" s="5" t="str">
        <f>duplicity[[#This Row],[r_fighter_id]]&amp;"/"&amp;duplicity[[#This Row],[b_fighter_id]]&amp;duplicity[[#This Row],[date]]</f>
        <v>3471/134441950</v>
      </c>
      <c r="E2782">
        <f>COUNTIF(duplicity[duplicitní texty],duplicity[[#This Row],[duplicitní texty]])</f>
        <v>1</v>
      </c>
      <c r="N2782"/>
    </row>
    <row r="2783" spans="1:14">
      <c r="A2783">
        <v>2473</v>
      </c>
      <c r="B2783">
        <v>1431</v>
      </c>
      <c r="C2783" s="3">
        <v>41950</v>
      </c>
      <c r="D2783" s="5" t="str">
        <f>duplicity[[#This Row],[r_fighter_id]]&amp;"/"&amp;duplicity[[#This Row],[b_fighter_id]]&amp;duplicity[[#This Row],[date]]</f>
        <v>2473/143141950</v>
      </c>
      <c r="E2783">
        <f>COUNTIF(duplicity[duplicitní texty],duplicity[[#This Row],[duplicitní texty]])</f>
        <v>1</v>
      </c>
      <c r="N2783"/>
    </row>
    <row r="2784" spans="1:14">
      <c r="A2784">
        <v>3327</v>
      </c>
      <c r="B2784">
        <v>3045</v>
      </c>
      <c r="C2784" s="3">
        <v>41950</v>
      </c>
      <c r="D2784" s="5" t="str">
        <f>duplicity[[#This Row],[r_fighter_id]]&amp;"/"&amp;duplicity[[#This Row],[b_fighter_id]]&amp;duplicity[[#This Row],[date]]</f>
        <v>3327/304541950</v>
      </c>
      <c r="E2784">
        <f>COUNTIF(duplicity[duplicitní texty],duplicity[[#This Row],[duplicitní texty]])</f>
        <v>1</v>
      </c>
      <c r="N2784"/>
    </row>
    <row r="2785" spans="1:14">
      <c r="A2785">
        <v>3297</v>
      </c>
      <c r="B2785">
        <v>359</v>
      </c>
      <c r="C2785" s="3">
        <v>41950</v>
      </c>
      <c r="D2785" s="5" t="str">
        <f>duplicity[[#This Row],[r_fighter_id]]&amp;"/"&amp;duplicity[[#This Row],[b_fighter_id]]&amp;duplicity[[#This Row],[date]]</f>
        <v>3297/35941950</v>
      </c>
      <c r="E2785">
        <f>COUNTIF(duplicity[duplicitní texty],duplicity[[#This Row],[duplicitní texty]])</f>
        <v>1</v>
      </c>
      <c r="N2785"/>
    </row>
    <row r="2786" spans="1:14">
      <c r="A2786">
        <v>2002</v>
      </c>
      <c r="B2786">
        <v>2720</v>
      </c>
      <c r="C2786" s="3">
        <v>41950</v>
      </c>
      <c r="D2786" s="5" t="str">
        <f>duplicity[[#This Row],[r_fighter_id]]&amp;"/"&amp;duplicity[[#This Row],[b_fighter_id]]&amp;duplicity[[#This Row],[date]]</f>
        <v>2002/272041950</v>
      </c>
      <c r="E2786">
        <f>COUNTIF(duplicity[duplicitní texty],duplicity[[#This Row],[duplicitní texty]])</f>
        <v>1</v>
      </c>
      <c r="N2786"/>
    </row>
    <row r="2787" spans="1:14">
      <c r="A2787">
        <v>110</v>
      </c>
      <c r="B2787">
        <v>90</v>
      </c>
      <c r="C2787" s="3">
        <v>41950</v>
      </c>
      <c r="D2787" s="5" t="str">
        <f>duplicity[[#This Row],[r_fighter_id]]&amp;"/"&amp;duplicity[[#This Row],[b_fighter_id]]&amp;duplicity[[#This Row],[date]]</f>
        <v>110/9041950</v>
      </c>
      <c r="E2787">
        <f>COUNTIF(duplicity[duplicitní texty],duplicity[[#This Row],[duplicitní texty]])</f>
        <v>1</v>
      </c>
      <c r="N2787"/>
    </row>
    <row r="2788" spans="1:14">
      <c r="A2788">
        <v>2507</v>
      </c>
      <c r="B2788">
        <v>1448</v>
      </c>
      <c r="C2788" s="3">
        <v>41950</v>
      </c>
      <c r="D2788" s="5" t="str">
        <f>duplicity[[#This Row],[r_fighter_id]]&amp;"/"&amp;duplicity[[#This Row],[b_fighter_id]]&amp;duplicity[[#This Row],[date]]</f>
        <v>2507/144841950</v>
      </c>
      <c r="E2788">
        <f>COUNTIF(duplicity[duplicitní texty],duplicity[[#This Row],[duplicitní texty]])</f>
        <v>1</v>
      </c>
      <c r="N2788"/>
    </row>
    <row r="2789" spans="1:14">
      <c r="A2789">
        <v>1218</v>
      </c>
      <c r="B2789">
        <v>572</v>
      </c>
      <c r="C2789" s="3">
        <v>41950</v>
      </c>
      <c r="D2789" s="5" t="str">
        <f>duplicity[[#This Row],[r_fighter_id]]&amp;"/"&amp;duplicity[[#This Row],[b_fighter_id]]&amp;duplicity[[#This Row],[date]]</f>
        <v>1218/57241950</v>
      </c>
      <c r="E2789">
        <f>COUNTIF(duplicity[duplicitní texty],duplicity[[#This Row],[duplicitní texty]])</f>
        <v>1</v>
      </c>
      <c r="N2789"/>
    </row>
    <row r="2790" spans="1:14">
      <c r="A2790">
        <v>2432</v>
      </c>
      <c r="B2790">
        <v>1282</v>
      </c>
      <c r="C2790" s="3">
        <v>41950</v>
      </c>
      <c r="D2790" s="5" t="str">
        <f>duplicity[[#This Row],[r_fighter_id]]&amp;"/"&amp;duplicity[[#This Row],[b_fighter_id]]&amp;duplicity[[#This Row],[date]]</f>
        <v>2432/128241950</v>
      </c>
      <c r="E2790">
        <f>COUNTIF(duplicity[duplicitní texty],duplicity[[#This Row],[duplicitní texty]])</f>
        <v>1</v>
      </c>
      <c r="N2790"/>
    </row>
    <row r="2791" spans="1:14">
      <c r="A2791">
        <v>2988</v>
      </c>
      <c r="B2791">
        <v>641</v>
      </c>
      <c r="C2791" s="3">
        <v>41951</v>
      </c>
      <c r="D2791" s="5" t="str">
        <f>duplicity[[#This Row],[r_fighter_id]]&amp;"/"&amp;duplicity[[#This Row],[b_fighter_id]]&amp;duplicity[[#This Row],[date]]</f>
        <v>2988/64141951</v>
      </c>
      <c r="E2791">
        <f>COUNTIF(duplicity[duplicitní texty],duplicity[[#This Row],[duplicitní texty]])</f>
        <v>1</v>
      </c>
      <c r="N2791"/>
    </row>
    <row r="2792" spans="1:14">
      <c r="A2792">
        <v>86</v>
      </c>
      <c r="B2792">
        <v>1566</v>
      </c>
      <c r="C2792" s="3">
        <v>41951</v>
      </c>
      <c r="D2792" s="5" t="str">
        <f>duplicity[[#This Row],[r_fighter_id]]&amp;"/"&amp;duplicity[[#This Row],[b_fighter_id]]&amp;duplicity[[#This Row],[date]]</f>
        <v>86/156641951</v>
      </c>
      <c r="E2792">
        <f>COUNTIF(duplicity[duplicitní texty],duplicity[[#This Row],[duplicitní texty]])</f>
        <v>1</v>
      </c>
      <c r="N2792"/>
    </row>
    <row r="2793" spans="1:14">
      <c r="A2793">
        <v>2783</v>
      </c>
      <c r="B2793">
        <v>2800</v>
      </c>
      <c r="C2793" s="3">
        <v>41951</v>
      </c>
      <c r="D2793" s="5" t="str">
        <f>duplicity[[#This Row],[r_fighter_id]]&amp;"/"&amp;duplicity[[#This Row],[b_fighter_id]]&amp;duplicity[[#This Row],[date]]</f>
        <v>2783/280041951</v>
      </c>
      <c r="E2793">
        <f>COUNTIF(duplicity[duplicitní texty],duplicity[[#This Row],[duplicitní texty]])</f>
        <v>1</v>
      </c>
      <c r="N2793"/>
    </row>
    <row r="2794" spans="1:14">
      <c r="A2794">
        <v>70</v>
      </c>
      <c r="B2794">
        <v>1161</v>
      </c>
      <c r="C2794" s="3">
        <v>41951</v>
      </c>
      <c r="D2794" s="5" t="str">
        <f>duplicity[[#This Row],[r_fighter_id]]&amp;"/"&amp;duplicity[[#This Row],[b_fighter_id]]&amp;duplicity[[#This Row],[date]]</f>
        <v>70/116141951</v>
      </c>
      <c r="E2794">
        <f>COUNTIF(duplicity[duplicitní texty],duplicity[[#This Row],[duplicitní texty]])</f>
        <v>1</v>
      </c>
      <c r="N2794"/>
    </row>
    <row r="2795" spans="1:14">
      <c r="A2795">
        <v>2689</v>
      </c>
      <c r="B2795">
        <v>2782</v>
      </c>
      <c r="C2795" s="3">
        <v>41951</v>
      </c>
      <c r="D2795" s="5" t="str">
        <f>duplicity[[#This Row],[r_fighter_id]]&amp;"/"&amp;duplicity[[#This Row],[b_fighter_id]]&amp;duplicity[[#This Row],[date]]</f>
        <v>2689/278241951</v>
      </c>
      <c r="E2795">
        <f>COUNTIF(duplicity[duplicitní texty],duplicity[[#This Row],[duplicitní texty]])</f>
        <v>1</v>
      </c>
      <c r="N2795"/>
    </row>
    <row r="2796" spans="1:14">
      <c r="A2796">
        <v>2987</v>
      </c>
      <c r="B2796">
        <v>863</v>
      </c>
      <c r="C2796" s="3">
        <v>41951</v>
      </c>
      <c r="D2796" s="5" t="str">
        <f>duplicity[[#This Row],[r_fighter_id]]&amp;"/"&amp;duplicity[[#This Row],[b_fighter_id]]&amp;duplicity[[#This Row],[date]]</f>
        <v>2987/86341951</v>
      </c>
      <c r="E2796">
        <f>COUNTIF(duplicity[duplicitní texty],duplicity[[#This Row],[duplicitní texty]])</f>
        <v>1</v>
      </c>
      <c r="N2796"/>
    </row>
    <row r="2797" spans="1:14">
      <c r="A2797">
        <v>1826</v>
      </c>
      <c r="B2797">
        <v>115</v>
      </c>
      <c r="C2797" s="3">
        <v>41951</v>
      </c>
      <c r="D2797" s="5" t="str">
        <f>duplicity[[#This Row],[r_fighter_id]]&amp;"/"&amp;duplicity[[#This Row],[b_fighter_id]]&amp;duplicity[[#This Row],[date]]</f>
        <v>1826/11541951</v>
      </c>
      <c r="E2797">
        <f>COUNTIF(duplicity[duplicitní texty],duplicity[[#This Row],[duplicitní texty]])</f>
        <v>1</v>
      </c>
      <c r="N2797"/>
    </row>
    <row r="2798" spans="1:14">
      <c r="A2798">
        <v>1828</v>
      </c>
      <c r="B2798">
        <v>730</v>
      </c>
      <c r="C2798" s="3">
        <v>41951</v>
      </c>
      <c r="D2798" s="5" t="str">
        <f>duplicity[[#This Row],[r_fighter_id]]&amp;"/"&amp;duplicity[[#This Row],[b_fighter_id]]&amp;duplicity[[#This Row],[date]]</f>
        <v>1828/73041951</v>
      </c>
      <c r="E2798">
        <f>COUNTIF(duplicity[duplicitní texty],duplicity[[#This Row],[duplicitní texty]])</f>
        <v>1</v>
      </c>
      <c r="N2798"/>
    </row>
    <row r="2799" spans="1:14">
      <c r="A2799">
        <v>1910</v>
      </c>
      <c r="B2799">
        <v>3033</v>
      </c>
      <c r="C2799" s="3">
        <v>41951</v>
      </c>
      <c r="D2799" s="5" t="str">
        <f>duplicity[[#This Row],[r_fighter_id]]&amp;"/"&amp;duplicity[[#This Row],[b_fighter_id]]&amp;duplicity[[#This Row],[date]]</f>
        <v>1910/303341951</v>
      </c>
      <c r="E2799">
        <f>COUNTIF(duplicity[duplicitní texty],duplicity[[#This Row],[duplicitní texty]])</f>
        <v>1</v>
      </c>
      <c r="N2799"/>
    </row>
    <row r="2800" spans="1:14">
      <c r="A2800">
        <v>2986</v>
      </c>
      <c r="B2800">
        <v>354</v>
      </c>
      <c r="C2800" s="3">
        <v>41951</v>
      </c>
      <c r="D2800" s="5" t="str">
        <f>duplicity[[#This Row],[r_fighter_id]]&amp;"/"&amp;duplicity[[#This Row],[b_fighter_id]]&amp;duplicity[[#This Row],[date]]</f>
        <v>2986/35441951</v>
      </c>
      <c r="E2800">
        <f>COUNTIF(duplicity[duplicitní texty],duplicity[[#This Row],[duplicitní texty]])</f>
        <v>1</v>
      </c>
      <c r="N2800"/>
    </row>
    <row r="2801" spans="1:14">
      <c r="A2801">
        <v>871</v>
      </c>
      <c r="B2801">
        <v>1083</v>
      </c>
      <c r="C2801" s="3">
        <v>41958</v>
      </c>
      <c r="D2801" s="5" t="str">
        <f>duplicity[[#This Row],[r_fighter_id]]&amp;"/"&amp;duplicity[[#This Row],[b_fighter_id]]&amp;duplicity[[#This Row],[date]]</f>
        <v>871/108341958</v>
      </c>
      <c r="E2801">
        <f>COUNTIF(duplicity[duplicitní texty],duplicity[[#This Row],[duplicitní texty]])</f>
        <v>1</v>
      </c>
      <c r="N2801"/>
    </row>
    <row r="2802" spans="1:14">
      <c r="A2802">
        <v>925</v>
      </c>
      <c r="B2802">
        <v>3039</v>
      </c>
      <c r="C2802" s="3">
        <v>41958</v>
      </c>
      <c r="D2802" s="5" t="str">
        <f>duplicity[[#This Row],[r_fighter_id]]&amp;"/"&amp;duplicity[[#This Row],[b_fighter_id]]&amp;duplicity[[#This Row],[date]]</f>
        <v>925/303941958</v>
      </c>
      <c r="E2802">
        <f>COUNTIF(duplicity[duplicitní texty],duplicity[[#This Row],[duplicitní texty]])</f>
        <v>1</v>
      </c>
      <c r="N2802"/>
    </row>
    <row r="2803" spans="1:14">
      <c r="A2803">
        <v>245</v>
      </c>
      <c r="B2803">
        <v>3367</v>
      </c>
      <c r="C2803" s="3">
        <v>41958</v>
      </c>
      <c r="D2803" s="5" t="str">
        <f>duplicity[[#This Row],[r_fighter_id]]&amp;"/"&amp;duplicity[[#This Row],[b_fighter_id]]&amp;duplicity[[#This Row],[date]]</f>
        <v>245/336741958</v>
      </c>
      <c r="E2803">
        <f>COUNTIF(duplicity[duplicitní texty],duplicity[[#This Row],[duplicitní texty]])</f>
        <v>1</v>
      </c>
      <c r="N2803"/>
    </row>
    <row r="2804" spans="1:14">
      <c r="A2804">
        <v>250</v>
      </c>
      <c r="B2804">
        <v>381</v>
      </c>
      <c r="C2804" s="3">
        <v>41958</v>
      </c>
      <c r="D2804" s="5" t="str">
        <f>duplicity[[#This Row],[r_fighter_id]]&amp;"/"&amp;duplicity[[#This Row],[b_fighter_id]]&amp;duplicity[[#This Row],[date]]</f>
        <v>250/38141958</v>
      </c>
      <c r="E2804">
        <f>COUNTIF(duplicity[duplicitní texty],duplicity[[#This Row],[duplicitní texty]])</f>
        <v>1</v>
      </c>
      <c r="N2804"/>
    </row>
    <row r="2805" spans="1:14">
      <c r="A2805">
        <v>1735</v>
      </c>
      <c r="B2805">
        <v>263</v>
      </c>
      <c r="C2805" s="3">
        <v>41958</v>
      </c>
      <c r="D2805" s="5" t="str">
        <f>duplicity[[#This Row],[r_fighter_id]]&amp;"/"&amp;duplicity[[#This Row],[b_fighter_id]]&amp;duplicity[[#This Row],[date]]</f>
        <v>1735/26341958</v>
      </c>
      <c r="E2805">
        <f>COUNTIF(duplicity[duplicitní texty],duplicity[[#This Row],[duplicitní texty]])</f>
        <v>1</v>
      </c>
      <c r="N2805"/>
    </row>
    <row r="2806" spans="1:14">
      <c r="A2806">
        <v>1071</v>
      </c>
      <c r="B2806">
        <v>3320</v>
      </c>
      <c r="C2806" s="3">
        <v>41958</v>
      </c>
      <c r="D2806" s="5" t="str">
        <f>duplicity[[#This Row],[r_fighter_id]]&amp;"/"&amp;duplicity[[#This Row],[b_fighter_id]]&amp;duplicity[[#This Row],[date]]</f>
        <v>1071/332041958</v>
      </c>
      <c r="E2806">
        <f>COUNTIF(duplicity[duplicitní texty],duplicity[[#This Row],[duplicitní texty]])</f>
        <v>1</v>
      </c>
      <c r="N2806"/>
    </row>
    <row r="2807" spans="1:14">
      <c r="A2807">
        <v>362</v>
      </c>
      <c r="B2807">
        <v>461</v>
      </c>
      <c r="C2807" s="3">
        <v>41958</v>
      </c>
      <c r="D2807" s="5" t="str">
        <f>duplicity[[#This Row],[r_fighter_id]]&amp;"/"&amp;duplicity[[#This Row],[b_fighter_id]]&amp;duplicity[[#This Row],[date]]</f>
        <v>362/46141958</v>
      </c>
      <c r="E2807">
        <f>COUNTIF(duplicity[duplicitní texty],duplicity[[#This Row],[duplicitní texty]])</f>
        <v>1</v>
      </c>
      <c r="N2807"/>
    </row>
    <row r="2808" spans="1:14">
      <c r="A2808">
        <v>2170</v>
      </c>
      <c r="B2808">
        <v>1311</v>
      </c>
      <c r="C2808" s="3">
        <v>41958</v>
      </c>
      <c r="D2808" s="5" t="str">
        <f>duplicity[[#This Row],[r_fighter_id]]&amp;"/"&amp;duplicity[[#This Row],[b_fighter_id]]&amp;duplicity[[#This Row],[date]]</f>
        <v>2170/131141958</v>
      </c>
      <c r="E2808">
        <f>COUNTIF(duplicity[duplicitní texty],duplicity[[#This Row],[duplicitní texty]])</f>
        <v>1</v>
      </c>
      <c r="N2808"/>
    </row>
    <row r="2809" spans="1:14">
      <c r="A2809">
        <v>1202</v>
      </c>
      <c r="B2809">
        <v>201</v>
      </c>
      <c r="C2809" s="3">
        <v>41965</v>
      </c>
      <c r="D2809" s="5" t="str">
        <f>duplicity[[#This Row],[r_fighter_id]]&amp;"/"&amp;duplicity[[#This Row],[b_fighter_id]]&amp;duplicity[[#This Row],[date]]</f>
        <v>1202/20141965</v>
      </c>
      <c r="E2809">
        <f>COUNTIF(duplicity[duplicitní texty],duplicity[[#This Row],[duplicitní texty]])</f>
        <v>1</v>
      </c>
      <c r="N2809"/>
    </row>
    <row r="2810" spans="1:14">
      <c r="A2810">
        <v>247</v>
      </c>
      <c r="B2810">
        <v>2401</v>
      </c>
      <c r="C2810" s="3">
        <v>41965</v>
      </c>
      <c r="D2810" s="5" t="str">
        <f>duplicity[[#This Row],[r_fighter_id]]&amp;"/"&amp;duplicity[[#This Row],[b_fighter_id]]&amp;duplicity[[#This Row],[date]]</f>
        <v>247/240141965</v>
      </c>
      <c r="E2810">
        <f>COUNTIF(duplicity[duplicitní texty],duplicity[[#This Row],[duplicitní texty]])</f>
        <v>1</v>
      </c>
      <c r="N2810"/>
    </row>
    <row r="2811" spans="1:14">
      <c r="A2811">
        <v>3344</v>
      </c>
      <c r="B2811">
        <v>671</v>
      </c>
      <c r="C2811" s="3">
        <v>41965</v>
      </c>
      <c r="D2811" s="5" t="str">
        <f>duplicity[[#This Row],[r_fighter_id]]&amp;"/"&amp;duplicity[[#This Row],[b_fighter_id]]&amp;duplicity[[#This Row],[date]]</f>
        <v>3344/67141965</v>
      </c>
      <c r="E2811">
        <f>COUNTIF(duplicity[duplicitní texty],duplicity[[#This Row],[duplicitní texty]])</f>
        <v>1</v>
      </c>
      <c r="N2811"/>
    </row>
    <row r="2812" spans="1:14">
      <c r="A2812">
        <v>856</v>
      </c>
      <c r="B2812">
        <v>3170</v>
      </c>
      <c r="C2812" s="3">
        <v>41965</v>
      </c>
      <c r="D2812" s="5" t="str">
        <f>duplicity[[#This Row],[r_fighter_id]]&amp;"/"&amp;duplicity[[#This Row],[b_fighter_id]]&amp;duplicity[[#This Row],[date]]</f>
        <v>856/317041965</v>
      </c>
      <c r="E2812">
        <f>COUNTIF(duplicity[duplicitní texty],duplicity[[#This Row],[duplicitní texty]])</f>
        <v>1</v>
      </c>
      <c r="N2812"/>
    </row>
    <row r="2813" spans="1:14">
      <c r="A2813">
        <v>2763</v>
      </c>
      <c r="B2813">
        <v>2374</v>
      </c>
      <c r="C2813" s="3">
        <v>41965</v>
      </c>
      <c r="D2813" s="5" t="str">
        <f>duplicity[[#This Row],[r_fighter_id]]&amp;"/"&amp;duplicity[[#This Row],[b_fighter_id]]&amp;duplicity[[#This Row],[date]]</f>
        <v>2763/237441965</v>
      </c>
      <c r="E2813">
        <f>COUNTIF(duplicity[duplicitní texty],duplicity[[#This Row],[duplicitní texty]])</f>
        <v>1</v>
      </c>
      <c r="N2813"/>
    </row>
    <row r="2814" spans="1:14">
      <c r="A2814">
        <v>2587</v>
      </c>
      <c r="B2814">
        <v>543</v>
      </c>
      <c r="C2814" s="3">
        <v>41965</v>
      </c>
      <c r="D2814" s="5" t="str">
        <f>duplicity[[#This Row],[r_fighter_id]]&amp;"/"&amp;duplicity[[#This Row],[b_fighter_id]]&amp;duplicity[[#This Row],[date]]</f>
        <v>2587/54341965</v>
      </c>
      <c r="E2814">
        <f>COUNTIF(duplicity[duplicitní texty],duplicity[[#This Row],[duplicitní texty]])</f>
        <v>1</v>
      </c>
      <c r="N2814"/>
    </row>
    <row r="2815" spans="1:14">
      <c r="A2815">
        <v>3495</v>
      </c>
      <c r="B2815">
        <v>3333</v>
      </c>
      <c r="C2815" s="3">
        <v>41965</v>
      </c>
      <c r="D2815" s="5" t="str">
        <f>duplicity[[#This Row],[r_fighter_id]]&amp;"/"&amp;duplicity[[#This Row],[b_fighter_id]]&amp;duplicity[[#This Row],[date]]</f>
        <v>3495/333341965</v>
      </c>
      <c r="E2815">
        <f>COUNTIF(duplicity[duplicitní texty],duplicity[[#This Row],[duplicitní texty]])</f>
        <v>1</v>
      </c>
      <c r="N2815"/>
    </row>
    <row r="2816" spans="1:14">
      <c r="A2816">
        <v>3375</v>
      </c>
      <c r="B2816">
        <v>1312</v>
      </c>
      <c r="C2816" s="3">
        <v>41965</v>
      </c>
      <c r="D2816" s="5" t="str">
        <f>duplicity[[#This Row],[r_fighter_id]]&amp;"/"&amp;duplicity[[#This Row],[b_fighter_id]]&amp;duplicity[[#This Row],[date]]</f>
        <v>3375/131241965</v>
      </c>
      <c r="E2816">
        <f>COUNTIF(duplicity[duplicitní texty],duplicity[[#This Row],[duplicitní texty]])</f>
        <v>1</v>
      </c>
      <c r="N2816"/>
    </row>
    <row r="2817" spans="1:14">
      <c r="A2817">
        <v>1916</v>
      </c>
      <c r="B2817">
        <v>614</v>
      </c>
      <c r="C2817" s="3">
        <v>41965</v>
      </c>
      <c r="D2817" s="5" t="str">
        <f>duplicity[[#This Row],[r_fighter_id]]&amp;"/"&amp;duplicity[[#This Row],[b_fighter_id]]&amp;duplicity[[#This Row],[date]]</f>
        <v>1916/61441965</v>
      </c>
      <c r="E2817">
        <f>COUNTIF(duplicity[duplicitní texty],duplicity[[#This Row],[duplicitní texty]])</f>
        <v>1</v>
      </c>
      <c r="N2817"/>
    </row>
    <row r="2818" spans="1:14">
      <c r="A2818">
        <v>864</v>
      </c>
      <c r="B2818">
        <v>135</v>
      </c>
      <c r="C2818" s="3">
        <v>41965</v>
      </c>
      <c r="D2818" s="5" t="str">
        <f>duplicity[[#This Row],[r_fighter_id]]&amp;"/"&amp;duplicity[[#This Row],[b_fighter_id]]&amp;duplicity[[#This Row],[date]]</f>
        <v>864/13541965</v>
      </c>
      <c r="E2818">
        <f>COUNTIF(duplicity[duplicitní texty],duplicity[[#This Row],[duplicitní texty]])</f>
        <v>1</v>
      </c>
      <c r="N2818"/>
    </row>
    <row r="2819" spans="1:14">
      <c r="A2819">
        <v>2540</v>
      </c>
      <c r="B2819">
        <v>456</v>
      </c>
      <c r="C2819" s="3">
        <v>41965</v>
      </c>
      <c r="D2819" s="5" t="str">
        <f>duplicity[[#This Row],[r_fighter_id]]&amp;"/"&amp;duplicity[[#This Row],[b_fighter_id]]&amp;duplicity[[#This Row],[date]]</f>
        <v>2540/45641965</v>
      </c>
      <c r="E2819">
        <f>COUNTIF(duplicity[duplicitní texty],duplicity[[#This Row],[duplicitní texty]])</f>
        <v>1</v>
      </c>
      <c r="N2819"/>
    </row>
    <row r="2820" spans="1:14">
      <c r="A2820">
        <v>205</v>
      </c>
      <c r="B2820">
        <v>2267</v>
      </c>
      <c r="C2820" s="3">
        <v>41965</v>
      </c>
      <c r="D2820" s="5" t="str">
        <f>duplicity[[#This Row],[r_fighter_id]]&amp;"/"&amp;duplicity[[#This Row],[b_fighter_id]]&amp;duplicity[[#This Row],[date]]</f>
        <v>205/226741965</v>
      </c>
      <c r="E2820">
        <f>COUNTIF(duplicity[duplicitní texty],duplicity[[#This Row],[duplicitní texty]])</f>
        <v>1</v>
      </c>
      <c r="N2820"/>
    </row>
    <row r="2821" spans="1:14">
      <c r="A2821">
        <v>2489</v>
      </c>
      <c r="B2821">
        <v>918</v>
      </c>
      <c r="C2821" s="3">
        <v>41979</v>
      </c>
      <c r="D2821" s="5" t="str">
        <f>duplicity[[#This Row],[r_fighter_id]]&amp;"/"&amp;duplicity[[#This Row],[b_fighter_id]]&amp;duplicity[[#This Row],[date]]</f>
        <v>2489/91841979</v>
      </c>
      <c r="E2821">
        <f>COUNTIF(duplicity[duplicitní texty],duplicity[[#This Row],[duplicitní texty]])</f>
        <v>1</v>
      </c>
      <c r="N2821"/>
    </row>
    <row r="2822" spans="1:14">
      <c r="A2822">
        <v>948</v>
      </c>
      <c r="B2822">
        <v>3294</v>
      </c>
      <c r="C2822" s="3">
        <v>41979</v>
      </c>
      <c r="D2822" s="5" t="str">
        <f>duplicity[[#This Row],[r_fighter_id]]&amp;"/"&amp;duplicity[[#This Row],[b_fighter_id]]&amp;duplicity[[#This Row],[date]]</f>
        <v>948/329441979</v>
      </c>
      <c r="E2822">
        <f>COUNTIF(duplicity[duplicitní texty],duplicity[[#This Row],[duplicitní texty]])</f>
        <v>1</v>
      </c>
      <c r="N2822"/>
    </row>
    <row r="2823" spans="1:14">
      <c r="A2823">
        <v>2520</v>
      </c>
      <c r="B2823">
        <v>2076</v>
      </c>
      <c r="C2823" s="3">
        <v>41979</v>
      </c>
      <c r="D2823" s="5" t="str">
        <f>duplicity[[#This Row],[r_fighter_id]]&amp;"/"&amp;duplicity[[#This Row],[b_fighter_id]]&amp;duplicity[[#This Row],[date]]</f>
        <v>2520/207641979</v>
      </c>
      <c r="E2823">
        <f>COUNTIF(duplicity[duplicitní texty],duplicity[[#This Row],[duplicitní texty]])</f>
        <v>1</v>
      </c>
      <c r="N2823"/>
    </row>
    <row r="2824" spans="1:14">
      <c r="A2824">
        <v>103</v>
      </c>
      <c r="B2824">
        <v>1547</v>
      </c>
      <c r="C2824" s="3">
        <v>41979</v>
      </c>
      <c r="D2824" s="5" t="str">
        <f>duplicity[[#This Row],[r_fighter_id]]&amp;"/"&amp;duplicity[[#This Row],[b_fighter_id]]&amp;duplicity[[#This Row],[date]]</f>
        <v>103/154741979</v>
      </c>
      <c r="E2824">
        <f>COUNTIF(duplicity[duplicitní texty],duplicity[[#This Row],[duplicitní texty]])</f>
        <v>1</v>
      </c>
      <c r="N2824"/>
    </row>
    <row r="2825" spans="1:14">
      <c r="A2825">
        <v>2524</v>
      </c>
      <c r="B2825">
        <v>1365</v>
      </c>
      <c r="C2825" s="3">
        <v>41979</v>
      </c>
      <c r="D2825" s="5" t="str">
        <f>duplicity[[#This Row],[r_fighter_id]]&amp;"/"&amp;duplicity[[#This Row],[b_fighter_id]]&amp;duplicity[[#This Row],[date]]</f>
        <v>2524/136541979</v>
      </c>
      <c r="E2825">
        <f>COUNTIF(duplicity[duplicitní texty],duplicity[[#This Row],[duplicitní texty]])</f>
        <v>1</v>
      </c>
      <c r="N2825"/>
    </row>
    <row r="2826" spans="1:14">
      <c r="A2826">
        <v>830</v>
      </c>
      <c r="B2826">
        <v>1260</v>
      </c>
      <c r="C2826" s="3">
        <v>41979</v>
      </c>
      <c r="D2826" s="5" t="str">
        <f>duplicity[[#This Row],[r_fighter_id]]&amp;"/"&amp;duplicity[[#This Row],[b_fighter_id]]&amp;duplicity[[#This Row],[date]]</f>
        <v>830/126041979</v>
      </c>
      <c r="E2826">
        <f>COUNTIF(duplicity[duplicitní texty],duplicity[[#This Row],[duplicitní texty]])</f>
        <v>1</v>
      </c>
      <c r="N2826"/>
    </row>
    <row r="2827" spans="1:14">
      <c r="A2827">
        <v>928</v>
      </c>
      <c r="B2827">
        <v>2694</v>
      </c>
      <c r="C2827" s="3">
        <v>41979</v>
      </c>
      <c r="D2827" s="5" t="str">
        <f>duplicity[[#This Row],[r_fighter_id]]&amp;"/"&amp;duplicity[[#This Row],[b_fighter_id]]&amp;duplicity[[#This Row],[date]]</f>
        <v>928/269441979</v>
      </c>
      <c r="E2827">
        <f>COUNTIF(duplicity[duplicitní texty],duplicity[[#This Row],[duplicitní texty]])</f>
        <v>1</v>
      </c>
      <c r="N2827"/>
    </row>
    <row r="2828" spans="1:14">
      <c r="A2828">
        <v>382</v>
      </c>
      <c r="B2828">
        <v>2892</v>
      </c>
      <c r="C2828" s="3">
        <v>41979</v>
      </c>
      <c r="D2828" s="5" t="str">
        <f>duplicity[[#This Row],[r_fighter_id]]&amp;"/"&amp;duplicity[[#This Row],[b_fighter_id]]&amp;duplicity[[#This Row],[date]]</f>
        <v>382/289241979</v>
      </c>
      <c r="E2828">
        <f>COUNTIF(duplicity[duplicitní texty],duplicity[[#This Row],[duplicitní texty]])</f>
        <v>1</v>
      </c>
      <c r="N2828"/>
    </row>
    <row r="2829" spans="1:14">
      <c r="A2829">
        <v>1157</v>
      </c>
      <c r="B2829">
        <v>2822</v>
      </c>
      <c r="C2829" s="3">
        <v>41979</v>
      </c>
      <c r="D2829" s="5" t="str">
        <f>duplicity[[#This Row],[r_fighter_id]]&amp;"/"&amp;duplicity[[#This Row],[b_fighter_id]]&amp;duplicity[[#This Row],[date]]</f>
        <v>1157/282241979</v>
      </c>
      <c r="E2829">
        <f>COUNTIF(duplicity[duplicitní texty],duplicity[[#This Row],[duplicitní texty]])</f>
        <v>1</v>
      </c>
      <c r="N2829"/>
    </row>
    <row r="2830" spans="1:14">
      <c r="A2830">
        <v>1319</v>
      </c>
      <c r="B2830">
        <v>1760</v>
      </c>
      <c r="C2830" s="3">
        <v>41979</v>
      </c>
      <c r="D2830" s="5" t="str">
        <f>duplicity[[#This Row],[r_fighter_id]]&amp;"/"&amp;duplicity[[#This Row],[b_fighter_id]]&amp;duplicity[[#This Row],[date]]</f>
        <v>1319/176041979</v>
      </c>
      <c r="E2830">
        <f>COUNTIF(duplicity[duplicitní texty],duplicity[[#This Row],[duplicitní texty]])</f>
        <v>1</v>
      </c>
      <c r="N2830"/>
    </row>
    <row r="2831" spans="1:14">
      <c r="A2831">
        <v>3464</v>
      </c>
      <c r="B2831">
        <v>591</v>
      </c>
      <c r="C2831" s="3">
        <v>41979</v>
      </c>
      <c r="D2831" s="5" t="str">
        <f>duplicity[[#This Row],[r_fighter_id]]&amp;"/"&amp;duplicity[[#This Row],[b_fighter_id]]&amp;duplicity[[#This Row],[date]]</f>
        <v>3464/59141979</v>
      </c>
      <c r="E2831">
        <f>COUNTIF(duplicity[duplicitní texty],duplicity[[#This Row],[duplicitní texty]])</f>
        <v>1</v>
      </c>
      <c r="N2831"/>
    </row>
    <row r="2832" spans="1:14">
      <c r="A2832">
        <v>1583</v>
      </c>
      <c r="B2832">
        <v>1357</v>
      </c>
      <c r="C2832" s="3">
        <v>41985</v>
      </c>
      <c r="D2832" s="5" t="str">
        <f>duplicity[[#This Row],[r_fighter_id]]&amp;"/"&amp;duplicity[[#This Row],[b_fighter_id]]&amp;duplicity[[#This Row],[date]]</f>
        <v>1583/135741985</v>
      </c>
      <c r="E2832">
        <f>COUNTIF(duplicity[duplicitní texty],duplicity[[#This Row],[duplicitní texty]])</f>
        <v>1</v>
      </c>
      <c r="N2832"/>
    </row>
    <row r="2833" spans="1:14">
      <c r="A2833">
        <v>3273</v>
      </c>
      <c r="B2833">
        <v>1913</v>
      </c>
      <c r="C2833" s="3">
        <v>41985</v>
      </c>
      <c r="D2833" s="5" t="str">
        <f>duplicity[[#This Row],[r_fighter_id]]&amp;"/"&amp;duplicity[[#This Row],[b_fighter_id]]&amp;duplicity[[#This Row],[date]]</f>
        <v>3273/191341985</v>
      </c>
      <c r="E2833">
        <f>COUNTIF(duplicity[duplicitní texty],duplicity[[#This Row],[duplicitní texty]])</f>
        <v>1</v>
      </c>
      <c r="N2833"/>
    </row>
    <row r="2834" spans="1:14">
      <c r="A2834">
        <v>689</v>
      </c>
      <c r="B2834">
        <v>526</v>
      </c>
      <c r="C2834" s="3">
        <v>41985</v>
      </c>
      <c r="D2834" s="5" t="str">
        <f>duplicity[[#This Row],[r_fighter_id]]&amp;"/"&amp;duplicity[[#This Row],[b_fighter_id]]&amp;duplicity[[#This Row],[date]]</f>
        <v>689/52641985</v>
      </c>
      <c r="E2834">
        <f>COUNTIF(duplicity[duplicitní texty],duplicity[[#This Row],[duplicitní texty]])</f>
        <v>1</v>
      </c>
      <c r="N2834"/>
    </row>
    <row r="2835" spans="1:14">
      <c r="A2835">
        <v>2581</v>
      </c>
      <c r="B2835">
        <v>2061</v>
      </c>
      <c r="C2835" s="3">
        <v>41985</v>
      </c>
      <c r="D2835" s="5" t="str">
        <f>duplicity[[#This Row],[r_fighter_id]]&amp;"/"&amp;duplicity[[#This Row],[b_fighter_id]]&amp;duplicity[[#This Row],[date]]</f>
        <v>2581/206141985</v>
      </c>
      <c r="E2835">
        <f>COUNTIF(duplicity[duplicitní texty],duplicity[[#This Row],[duplicitní texty]])</f>
        <v>1</v>
      </c>
      <c r="N2835"/>
    </row>
    <row r="2836" spans="1:14">
      <c r="A2836">
        <v>3120</v>
      </c>
      <c r="B2836">
        <v>2376</v>
      </c>
      <c r="C2836" s="3">
        <v>41985</v>
      </c>
      <c r="D2836" s="5" t="str">
        <f>duplicity[[#This Row],[r_fighter_id]]&amp;"/"&amp;duplicity[[#This Row],[b_fighter_id]]&amp;duplicity[[#This Row],[date]]</f>
        <v>3120/237641985</v>
      </c>
      <c r="E2836">
        <f>COUNTIF(duplicity[duplicitní texty],duplicity[[#This Row],[duplicitní texty]])</f>
        <v>1</v>
      </c>
      <c r="N2836"/>
    </row>
    <row r="2837" spans="1:14">
      <c r="A2837">
        <v>2487</v>
      </c>
      <c r="B2837">
        <v>1957</v>
      </c>
      <c r="C2837" s="3">
        <v>41985</v>
      </c>
      <c r="D2837" s="5" t="str">
        <f>duplicity[[#This Row],[r_fighter_id]]&amp;"/"&amp;duplicity[[#This Row],[b_fighter_id]]&amp;duplicity[[#This Row],[date]]</f>
        <v>2487/195741985</v>
      </c>
      <c r="E2837">
        <f>COUNTIF(duplicity[duplicitní texty],duplicity[[#This Row],[duplicitní texty]])</f>
        <v>1</v>
      </c>
      <c r="N2837"/>
    </row>
    <row r="2838" spans="1:14">
      <c r="A2838">
        <v>1341</v>
      </c>
      <c r="B2838">
        <v>876</v>
      </c>
      <c r="C2838" s="3">
        <v>41985</v>
      </c>
      <c r="D2838" s="5" t="str">
        <f>duplicity[[#This Row],[r_fighter_id]]&amp;"/"&amp;duplicity[[#This Row],[b_fighter_id]]&amp;duplicity[[#This Row],[date]]</f>
        <v>1341/87641985</v>
      </c>
      <c r="E2838">
        <f>COUNTIF(duplicity[duplicitní texty],duplicity[[#This Row],[duplicitní texty]])</f>
        <v>1</v>
      </c>
      <c r="N2838"/>
    </row>
    <row r="2839" spans="1:14">
      <c r="A2839">
        <v>441</v>
      </c>
      <c r="B2839">
        <v>1257</v>
      </c>
      <c r="C2839" s="3">
        <v>41985</v>
      </c>
      <c r="D2839" s="5" t="str">
        <f>duplicity[[#This Row],[r_fighter_id]]&amp;"/"&amp;duplicity[[#This Row],[b_fighter_id]]&amp;duplicity[[#This Row],[date]]</f>
        <v>441/125741985</v>
      </c>
      <c r="E2839">
        <f>COUNTIF(duplicity[duplicitní texty],duplicity[[#This Row],[duplicitní texty]])</f>
        <v>1</v>
      </c>
      <c r="N2839"/>
    </row>
    <row r="2840" spans="1:14">
      <c r="A2840">
        <v>2630</v>
      </c>
      <c r="B2840">
        <v>569</v>
      </c>
      <c r="C2840" s="3">
        <v>41985</v>
      </c>
      <c r="D2840" s="5" t="str">
        <f>duplicity[[#This Row],[r_fighter_id]]&amp;"/"&amp;duplicity[[#This Row],[b_fighter_id]]&amp;duplicity[[#This Row],[date]]</f>
        <v>2630/56941985</v>
      </c>
      <c r="E2840">
        <f>COUNTIF(duplicity[duplicitní texty],duplicity[[#This Row],[duplicitní texty]])</f>
        <v>1</v>
      </c>
      <c r="N2840"/>
    </row>
    <row r="2841" spans="1:14">
      <c r="A2841">
        <v>2182</v>
      </c>
      <c r="B2841">
        <v>1082</v>
      </c>
      <c r="C2841" s="3">
        <v>41986</v>
      </c>
      <c r="D2841" s="5" t="str">
        <f>duplicity[[#This Row],[r_fighter_id]]&amp;"/"&amp;duplicity[[#This Row],[b_fighter_id]]&amp;duplicity[[#This Row],[date]]</f>
        <v>2182/108241986</v>
      </c>
      <c r="E2841">
        <f>COUNTIF(duplicity[duplicitní texty],duplicity[[#This Row],[duplicitní texty]])</f>
        <v>1</v>
      </c>
      <c r="N2841"/>
    </row>
    <row r="2842" spans="1:14">
      <c r="A2842">
        <v>3346</v>
      </c>
      <c r="B2842">
        <v>789</v>
      </c>
      <c r="C2842" s="3">
        <v>41986</v>
      </c>
      <c r="D2842" s="5" t="str">
        <f>duplicity[[#This Row],[r_fighter_id]]&amp;"/"&amp;duplicity[[#This Row],[b_fighter_id]]&amp;duplicity[[#This Row],[date]]</f>
        <v>3346/78941986</v>
      </c>
      <c r="E2842">
        <f>COUNTIF(duplicity[duplicitní texty],duplicity[[#This Row],[duplicitní texty]])</f>
        <v>1</v>
      </c>
      <c r="N2842"/>
    </row>
    <row r="2843" spans="1:14">
      <c r="A2843">
        <v>2411</v>
      </c>
      <c r="B2843">
        <v>3152</v>
      </c>
      <c r="C2843" s="3">
        <v>41986</v>
      </c>
      <c r="D2843" s="5" t="str">
        <f>duplicity[[#This Row],[r_fighter_id]]&amp;"/"&amp;duplicity[[#This Row],[b_fighter_id]]&amp;duplicity[[#This Row],[date]]</f>
        <v>2411/315241986</v>
      </c>
      <c r="E2843">
        <f>COUNTIF(duplicity[duplicitní texty],duplicity[[#This Row],[duplicitní texty]])</f>
        <v>1</v>
      </c>
      <c r="N2843"/>
    </row>
    <row r="2844" spans="1:14">
      <c r="A2844">
        <v>807</v>
      </c>
      <c r="B2844">
        <v>2121</v>
      </c>
      <c r="C2844" s="3">
        <v>41986</v>
      </c>
      <c r="D2844" s="5" t="str">
        <f>duplicity[[#This Row],[r_fighter_id]]&amp;"/"&amp;duplicity[[#This Row],[b_fighter_id]]&amp;duplicity[[#This Row],[date]]</f>
        <v>807/212141986</v>
      </c>
      <c r="E2844">
        <f>COUNTIF(duplicity[duplicitní texty],duplicity[[#This Row],[duplicitní texty]])</f>
        <v>1</v>
      </c>
      <c r="N2844"/>
    </row>
    <row r="2845" spans="1:14">
      <c r="A2845">
        <v>808</v>
      </c>
      <c r="B2845">
        <v>770</v>
      </c>
      <c r="C2845" s="3">
        <v>41986</v>
      </c>
      <c r="D2845" s="5" t="str">
        <f>duplicity[[#This Row],[r_fighter_id]]&amp;"/"&amp;duplicity[[#This Row],[b_fighter_id]]&amp;duplicity[[#This Row],[date]]</f>
        <v>808/77041986</v>
      </c>
      <c r="E2845">
        <f>COUNTIF(duplicity[duplicitní texty],duplicity[[#This Row],[duplicitní texty]])</f>
        <v>1</v>
      </c>
      <c r="N2845"/>
    </row>
    <row r="2846" spans="1:14">
      <c r="A2846">
        <v>873</v>
      </c>
      <c r="B2846">
        <v>199</v>
      </c>
      <c r="C2846" s="3">
        <v>41986</v>
      </c>
      <c r="D2846" s="5" t="str">
        <f>duplicity[[#This Row],[r_fighter_id]]&amp;"/"&amp;duplicity[[#This Row],[b_fighter_id]]&amp;duplicity[[#This Row],[date]]</f>
        <v>873/19941986</v>
      </c>
      <c r="E2846">
        <f>COUNTIF(duplicity[duplicitní texty],duplicity[[#This Row],[duplicitní texty]])</f>
        <v>1</v>
      </c>
      <c r="N2846"/>
    </row>
    <row r="2847" spans="1:14">
      <c r="A2847">
        <v>2679</v>
      </c>
      <c r="B2847">
        <v>2884</v>
      </c>
      <c r="C2847" s="3">
        <v>41986</v>
      </c>
      <c r="D2847" s="5" t="str">
        <f>duplicity[[#This Row],[r_fighter_id]]&amp;"/"&amp;duplicity[[#This Row],[b_fighter_id]]&amp;duplicity[[#This Row],[date]]</f>
        <v>2679/288441986</v>
      </c>
      <c r="E2847">
        <f>COUNTIF(duplicity[duplicitní texty],duplicity[[#This Row],[duplicitní texty]])</f>
        <v>1</v>
      </c>
      <c r="N2847"/>
    </row>
    <row r="2848" spans="1:14">
      <c r="A2848">
        <v>1044</v>
      </c>
      <c r="B2848">
        <v>1500</v>
      </c>
      <c r="C2848" s="3">
        <v>41986</v>
      </c>
      <c r="D2848" s="5" t="str">
        <f>duplicity[[#This Row],[r_fighter_id]]&amp;"/"&amp;duplicity[[#This Row],[b_fighter_id]]&amp;duplicity[[#This Row],[date]]</f>
        <v>1044/150041986</v>
      </c>
      <c r="E2848">
        <f>COUNTIF(duplicity[duplicitní texty],duplicity[[#This Row],[duplicitní texty]])</f>
        <v>1</v>
      </c>
      <c r="N2848"/>
    </row>
    <row r="2849" spans="1:14">
      <c r="A2849">
        <v>1140</v>
      </c>
      <c r="B2849">
        <v>2145</v>
      </c>
      <c r="C2849" s="3">
        <v>41986</v>
      </c>
      <c r="D2849" s="5" t="str">
        <f>duplicity[[#This Row],[r_fighter_id]]&amp;"/"&amp;duplicity[[#This Row],[b_fighter_id]]&amp;duplicity[[#This Row],[date]]</f>
        <v>1140/214541986</v>
      </c>
      <c r="E2849">
        <f>COUNTIF(duplicity[duplicitní texty],duplicity[[#This Row],[duplicitní texty]])</f>
        <v>1</v>
      </c>
      <c r="N2849"/>
    </row>
    <row r="2850" spans="1:14">
      <c r="A2850">
        <v>518</v>
      </c>
      <c r="B2850">
        <v>1652</v>
      </c>
      <c r="C2850" s="3">
        <v>41986</v>
      </c>
      <c r="D2850" s="5" t="str">
        <f>duplicity[[#This Row],[r_fighter_id]]&amp;"/"&amp;duplicity[[#This Row],[b_fighter_id]]&amp;duplicity[[#This Row],[date]]</f>
        <v>518/165241986</v>
      </c>
      <c r="E2850">
        <f>COUNTIF(duplicity[duplicitní texty],duplicity[[#This Row],[duplicitní texty]])</f>
        <v>1</v>
      </c>
      <c r="N2850"/>
    </row>
    <row r="2851" spans="1:14">
      <c r="A2851">
        <v>282</v>
      </c>
      <c r="B2851">
        <v>891</v>
      </c>
      <c r="C2851" s="3">
        <v>41986</v>
      </c>
      <c r="D2851" s="5" t="str">
        <f>duplicity[[#This Row],[r_fighter_id]]&amp;"/"&amp;duplicity[[#This Row],[b_fighter_id]]&amp;duplicity[[#This Row],[date]]</f>
        <v>282/89141986</v>
      </c>
      <c r="E2851">
        <f>COUNTIF(duplicity[duplicitní texty],duplicity[[#This Row],[duplicitní texty]])</f>
        <v>1</v>
      </c>
      <c r="N2851"/>
    </row>
    <row r="2852" spans="1:14">
      <c r="A2852">
        <v>2097</v>
      </c>
      <c r="B2852">
        <v>3468</v>
      </c>
      <c r="C2852" s="3">
        <v>41986</v>
      </c>
      <c r="D2852" s="5" t="str">
        <f>duplicity[[#This Row],[r_fighter_id]]&amp;"/"&amp;duplicity[[#This Row],[b_fighter_id]]&amp;duplicity[[#This Row],[date]]</f>
        <v>2097/346841986</v>
      </c>
      <c r="E2852">
        <f>COUNTIF(duplicity[duplicitní texty],duplicity[[#This Row],[duplicitní texty]])</f>
        <v>1</v>
      </c>
      <c r="N2852"/>
    </row>
    <row r="2853" spans="1:14">
      <c r="A2853">
        <v>200</v>
      </c>
      <c r="B2853">
        <v>1047</v>
      </c>
      <c r="C2853" s="3">
        <v>41993</v>
      </c>
      <c r="D2853" s="5" t="str">
        <f>duplicity[[#This Row],[r_fighter_id]]&amp;"/"&amp;duplicity[[#This Row],[b_fighter_id]]&amp;duplicity[[#This Row],[date]]</f>
        <v>200/104741993</v>
      </c>
      <c r="E2853">
        <f>COUNTIF(duplicity[duplicitní texty],duplicity[[#This Row],[duplicitní texty]])</f>
        <v>1</v>
      </c>
      <c r="N2853"/>
    </row>
    <row r="2854" spans="1:14">
      <c r="A2854">
        <v>55</v>
      </c>
      <c r="B2854">
        <v>2058</v>
      </c>
      <c r="C2854" s="3">
        <v>41993</v>
      </c>
      <c r="D2854" s="5" t="str">
        <f>duplicity[[#This Row],[r_fighter_id]]&amp;"/"&amp;duplicity[[#This Row],[b_fighter_id]]&amp;duplicity[[#This Row],[date]]</f>
        <v>55/205841993</v>
      </c>
      <c r="E2854">
        <f>COUNTIF(duplicity[duplicitní texty],duplicity[[#This Row],[duplicitní texty]])</f>
        <v>1</v>
      </c>
      <c r="N2854"/>
    </row>
    <row r="2855" spans="1:14">
      <c r="A2855">
        <v>2742</v>
      </c>
      <c r="B2855">
        <v>2555</v>
      </c>
      <c r="C2855" s="3">
        <v>41993</v>
      </c>
      <c r="D2855" s="5" t="str">
        <f>duplicity[[#This Row],[r_fighter_id]]&amp;"/"&amp;duplicity[[#This Row],[b_fighter_id]]&amp;duplicity[[#This Row],[date]]</f>
        <v>2742/255541993</v>
      </c>
      <c r="E2855">
        <f>COUNTIF(duplicity[duplicitní texty],duplicity[[#This Row],[duplicitní texty]])</f>
        <v>1</v>
      </c>
      <c r="N2855"/>
    </row>
    <row r="2856" spans="1:14">
      <c r="A2856">
        <v>1898</v>
      </c>
      <c r="B2856">
        <v>797</v>
      </c>
      <c r="C2856" s="3">
        <v>41993</v>
      </c>
      <c r="D2856" s="5" t="str">
        <f>duplicity[[#This Row],[r_fighter_id]]&amp;"/"&amp;duplicity[[#This Row],[b_fighter_id]]&amp;duplicity[[#This Row],[date]]</f>
        <v>1898/79741993</v>
      </c>
      <c r="E2856">
        <f>COUNTIF(duplicity[duplicitní texty],duplicity[[#This Row],[duplicitní texty]])</f>
        <v>1</v>
      </c>
      <c r="N2856"/>
    </row>
    <row r="2857" spans="1:14">
      <c r="A2857">
        <v>2131</v>
      </c>
      <c r="B2857">
        <v>593</v>
      </c>
      <c r="C2857" s="3">
        <v>41993</v>
      </c>
      <c r="D2857" s="5" t="str">
        <f>duplicity[[#This Row],[r_fighter_id]]&amp;"/"&amp;duplicity[[#This Row],[b_fighter_id]]&amp;duplicity[[#This Row],[date]]</f>
        <v>2131/59341993</v>
      </c>
      <c r="E2857">
        <f>COUNTIF(duplicity[duplicitní texty],duplicity[[#This Row],[duplicitní texty]])</f>
        <v>1</v>
      </c>
      <c r="N2857"/>
    </row>
    <row r="2858" spans="1:14">
      <c r="A2858">
        <v>1467</v>
      </c>
      <c r="B2858">
        <v>2876</v>
      </c>
      <c r="C2858" s="3">
        <v>41993</v>
      </c>
      <c r="D2858" s="5" t="str">
        <f>duplicity[[#This Row],[r_fighter_id]]&amp;"/"&amp;duplicity[[#This Row],[b_fighter_id]]&amp;duplicity[[#This Row],[date]]</f>
        <v>1467/287641993</v>
      </c>
      <c r="E2858">
        <f>COUNTIF(duplicity[duplicitní texty],duplicity[[#This Row],[duplicitní texty]])</f>
        <v>1</v>
      </c>
      <c r="N2858"/>
    </row>
    <row r="2859" spans="1:14">
      <c r="A2859">
        <v>2311</v>
      </c>
      <c r="B2859">
        <v>2157</v>
      </c>
      <c r="C2859" s="3">
        <v>41993</v>
      </c>
      <c r="D2859" s="5" t="str">
        <f>duplicity[[#This Row],[r_fighter_id]]&amp;"/"&amp;duplicity[[#This Row],[b_fighter_id]]&amp;duplicity[[#This Row],[date]]</f>
        <v>2311/215741993</v>
      </c>
      <c r="E2859">
        <f>COUNTIF(duplicity[duplicitní texty],duplicity[[#This Row],[duplicitní texty]])</f>
        <v>1</v>
      </c>
      <c r="N2859"/>
    </row>
    <row r="2860" spans="1:14">
      <c r="A2860">
        <v>3003</v>
      </c>
      <c r="B2860">
        <v>1915</v>
      </c>
      <c r="C2860" s="3">
        <v>41993</v>
      </c>
      <c r="D2860" s="5" t="str">
        <f>duplicity[[#This Row],[r_fighter_id]]&amp;"/"&amp;duplicity[[#This Row],[b_fighter_id]]&amp;duplicity[[#This Row],[date]]</f>
        <v>3003/191541993</v>
      </c>
      <c r="E2860">
        <f>COUNTIF(duplicity[duplicitní texty],duplicity[[#This Row],[duplicitní texty]])</f>
        <v>1</v>
      </c>
      <c r="N2860"/>
    </row>
    <row r="2861" spans="1:14">
      <c r="A2861">
        <v>480</v>
      </c>
      <c r="B2861">
        <v>669</v>
      </c>
      <c r="C2861" s="3">
        <v>41993</v>
      </c>
      <c r="D2861" s="5" t="str">
        <f>duplicity[[#This Row],[r_fighter_id]]&amp;"/"&amp;duplicity[[#This Row],[b_fighter_id]]&amp;duplicity[[#This Row],[date]]</f>
        <v>480/66941993</v>
      </c>
      <c r="E2861">
        <f>COUNTIF(duplicity[duplicitní texty],duplicity[[#This Row],[duplicitní texty]])</f>
        <v>1</v>
      </c>
      <c r="N2861"/>
    </row>
    <row r="2862" spans="1:14">
      <c r="A2862">
        <v>2990</v>
      </c>
      <c r="B2862">
        <v>2663</v>
      </c>
      <c r="C2862" s="3">
        <v>41993</v>
      </c>
      <c r="D2862" s="5" t="str">
        <f>duplicity[[#This Row],[r_fighter_id]]&amp;"/"&amp;duplicity[[#This Row],[b_fighter_id]]&amp;duplicity[[#This Row],[date]]</f>
        <v>2990/266341993</v>
      </c>
      <c r="E2862">
        <f>COUNTIF(duplicity[duplicitní texty],duplicity[[#This Row],[duplicitní texty]])</f>
        <v>1</v>
      </c>
      <c r="N2862"/>
    </row>
    <row r="2863" spans="1:14">
      <c r="A2863">
        <v>2871</v>
      </c>
      <c r="B2863">
        <v>804</v>
      </c>
      <c r="C2863" s="3">
        <v>41993</v>
      </c>
      <c r="D2863" s="5" t="str">
        <f>duplicity[[#This Row],[r_fighter_id]]&amp;"/"&amp;duplicity[[#This Row],[b_fighter_id]]&amp;duplicity[[#This Row],[date]]</f>
        <v>2871/80441993</v>
      </c>
      <c r="E2863">
        <f>COUNTIF(duplicity[duplicitní texty],duplicity[[#This Row],[duplicitní texty]])</f>
        <v>1</v>
      </c>
      <c r="N2863"/>
    </row>
    <row r="2864" spans="1:14">
      <c r="A2864">
        <v>872</v>
      </c>
      <c r="B2864">
        <v>768</v>
      </c>
      <c r="C2864" s="3">
        <v>41993</v>
      </c>
      <c r="D2864" s="5" t="str">
        <f>duplicity[[#This Row],[r_fighter_id]]&amp;"/"&amp;duplicity[[#This Row],[b_fighter_id]]&amp;duplicity[[#This Row],[date]]</f>
        <v>872/76841993</v>
      </c>
      <c r="E2864">
        <f>COUNTIF(duplicity[duplicitní texty],duplicity[[#This Row],[duplicitní texty]])</f>
        <v>1</v>
      </c>
      <c r="N2864"/>
    </row>
    <row r="2865" spans="1:14">
      <c r="A2865">
        <v>3211</v>
      </c>
      <c r="B2865">
        <v>1958</v>
      </c>
      <c r="C2865" s="3">
        <v>42007</v>
      </c>
      <c r="D2865" s="5" t="str">
        <f>duplicity[[#This Row],[r_fighter_id]]&amp;"/"&amp;duplicity[[#This Row],[b_fighter_id]]&amp;duplicity[[#This Row],[date]]</f>
        <v>3211/195842007</v>
      </c>
      <c r="E2865">
        <f>COUNTIF(duplicity[duplicitní texty],duplicity[[#This Row],[duplicitní texty]])</f>
        <v>1</v>
      </c>
      <c r="N2865"/>
    </row>
    <row r="2866" spans="1:14">
      <c r="A2866">
        <v>359</v>
      </c>
      <c r="B2866">
        <v>1068</v>
      </c>
      <c r="C2866" s="3">
        <v>42007</v>
      </c>
      <c r="D2866" s="5" t="str">
        <f>duplicity[[#This Row],[r_fighter_id]]&amp;"/"&amp;duplicity[[#This Row],[b_fighter_id]]&amp;duplicity[[#This Row],[date]]</f>
        <v>359/106842007</v>
      </c>
      <c r="E2866">
        <f>COUNTIF(duplicity[duplicitní texty],duplicity[[#This Row],[duplicitní texty]])</f>
        <v>1</v>
      </c>
      <c r="N2866"/>
    </row>
    <row r="2867" spans="1:14">
      <c r="A2867">
        <v>523</v>
      </c>
      <c r="B2867">
        <v>1579</v>
      </c>
      <c r="C2867" s="3">
        <v>42007</v>
      </c>
      <c r="D2867" s="5" t="str">
        <f>duplicity[[#This Row],[r_fighter_id]]&amp;"/"&amp;duplicity[[#This Row],[b_fighter_id]]&amp;duplicity[[#This Row],[date]]</f>
        <v>523/157942007</v>
      </c>
      <c r="E2867">
        <f>COUNTIF(duplicity[duplicitní texty],duplicity[[#This Row],[duplicitní texty]])</f>
        <v>1</v>
      </c>
      <c r="N2867"/>
    </row>
    <row r="2868" spans="1:14">
      <c r="A2868">
        <v>28</v>
      </c>
      <c r="B2868">
        <v>2316</v>
      </c>
      <c r="C2868" s="3">
        <v>42007</v>
      </c>
      <c r="D2868" s="5" t="str">
        <f>duplicity[[#This Row],[r_fighter_id]]&amp;"/"&amp;duplicity[[#This Row],[b_fighter_id]]&amp;duplicity[[#This Row],[date]]</f>
        <v>28/231642007</v>
      </c>
      <c r="E2868">
        <f>COUNTIF(duplicity[duplicitní texty],duplicity[[#This Row],[duplicitní texty]])</f>
        <v>1</v>
      </c>
      <c r="N2868"/>
    </row>
    <row r="2869" spans="1:14">
      <c r="A2869">
        <v>1559</v>
      </c>
      <c r="B2869">
        <v>465</v>
      </c>
      <c r="C2869" s="3">
        <v>42007</v>
      </c>
      <c r="D2869" s="5" t="str">
        <f>duplicity[[#This Row],[r_fighter_id]]&amp;"/"&amp;duplicity[[#This Row],[b_fighter_id]]&amp;duplicity[[#This Row],[date]]</f>
        <v>1559/46542007</v>
      </c>
      <c r="E2869">
        <f>COUNTIF(duplicity[duplicitní texty],duplicity[[#This Row],[duplicitní texty]])</f>
        <v>1</v>
      </c>
      <c r="N2869"/>
    </row>
    <row r="2870" spans="1:14">
      <c r="A2870">
        <v>512</v>
      </c>
      <c r="B2870">
        <v>943</v>
      </c>
      <c r="C2870" s="3">
        <v>42007</v>
      </c>
      <c r="D2870" s="5" t="str">
        <f>duplicity[[#This Row],[r_fighter_id]]&amp;"/"&amp;duplicity[[#This Row],[b_fighter_id]]&amp;duplicity[[#This Row],[date]]</f>
        <v>512/94342007</v>
      </c>
      <c r="E2870">
        <f>COUNTIF(duplicity[duplicitní texty],duplicity[[#This Row],[duplicitní texty]])</f>
        <v>1</v>
      </c>
      <c r="N2870"/>
    </row>
    <row r="2871" spans="1:14">
      <c r="A2871">
        <v>839</v>
      </c>
      <c r="B2871">
        <v>691</v>
      </c>
      <c r="C2871" s="3">
        <v>42007</v>
      </c>
      <c r="D2871" s="5" t="str">
        <f>duplicity[[#This Row],[r_fighter_id]]&amp;"/"&amp;duplicity[[#This Row],[b_fighter_id]]&amp;duplicity[[#This Row],[date]]</f>
        <v>839/69142007</v>
      </c>
      <c r="E2871">
        <f>COUNTIF(duplicity[duplicitní texty],duplicity[[#This Row],[duplicitní texty]])</f>
        <v>1</v>
      </c>
      <c r="N2871"/>
    </row>
    <row r="2872" spans="1:14">
      <c r="A2872">
        <v>831</v>
      </c>
      <c r="B2872">
        <v>2654</v>
      </c>
      <c r="C2872" s="3">
        <v>42007</v>
      </c>
      <c r="D2872" s="5" t="str">
        <f>duplicity[[#This Row],[r_fighter_id]]&amp;"/"&amp;duplicity[[#This Row],[b_fighter_id]]&amp;duplicity[[#This Row],[date]]</f>
        <v>831/265442007</v>
      </c>
      <c r="E2872">
        <f>COUNTIF(duplicity[duplicitní texty],duplicity[[#This Row],[duplicitní texty]])</f>
        <v>1</v>
      </c>
      <c r="N2872"/>
    </row>
    <row r="2873" spans="1:14">
      <c r="A2873">
        <v>1396</v>
      </c>
      <c r="B2873">
        <v>1084</v>
      </c>
      <c r="C2873" s="3">
        <v>42007</v>
      </c>
      <c r="D2873" s="5" t="str">
        <f>duplicity[[#This Row],[r_fighter_id]]&amp;"/"&amp;duplicity[[#This Row],[b_fighter_id]]&amp;duplicity[[#This Row],[date]]</f>
        <v>1396/108442007</v>
      </c>
      <c r="E2873">
        <f>COUNTIF(duplicity[duplicitní texty],duplicity[[#This Row],[duplicitní texty]])</f>
        <v>1</v>
      </c>
      <c r="N2873"/>
    </row>
    <row r="2874" spans="1:14">
      <c r="A2874">
        <v>2758</v>
      </c>
      <c r="B2874">
        <v>3063</v>
      </c>
      <c r="C2874" s="3">
        <v>42022</v>
      </c>
      <c r="D2874" s="5" t="str">
        <f>duplicity[[#This Row],[r_fighter_id]]&amp;"/"&amp;duplicity[[#This Row],[b_fighter_id]]&amp;duplicity[[#This Row],[date]]</f>
        <v>2758/306342022</v>
      </c>
      <c r="E2874">
        <f>COUNTIF(duplicity[duplicitní texty],duplicity[[#This Row],[duplicitní texty]])</f>
        <v>1</v>
      </c>
      <c r="N2874"/>
    </row>
    <row r="2875" spans="1:14">
      <c r="A2875">
        <v>1252</v>
      </c>
      <c r="B2875">
        <v>3099</v>
      </c>
      <c r="C2875" s="3">
        <v>42022</v>
      </c>
      <c r="D2875" s="5" t="str">
        <f>duplicity[[#This Row],[r_fighter_id]]&amp;"/"&amp;duplicity[[#This Row],[b_fighter_id]]&amp;duplicity[[#This Row],[date]]</f>
        <v>1252/309942022</v>
      </c>
      <c r="E2875">
        <f>COUNTIF(duplicity[duplicitní texty],duplicity[[#This Row],[duplicitní texty]])</f>
        <v>1</v>
      </c>
      <c r="N2875"/>
    </row>
    <row r="2876" spans="1:14">
      <c r="A2876">
        <v>2041</v>
      </c>
      <c r="B2876">
        <v>3018</v>
      </c>
      <c r="C2876" s="3">
        <v>42022</v>
      </c>
      <c r="D2876" s="5" t="str">
        <f>duplicity[[#This Row],[r_fighter_id]]&amp;"/"&amp;duplicity[[#This Row],[b_fighter_id]]&amp;duplicity[[#This Row],[date]]</f>
        <v>2041/301842022</v>
      </c>
      <c r="E2876">
        <f>COUNTIF(duplicity[duplicitní texty],duplicity[[#This Row],[duplicitní texty]])</f>
        <v>1</v>
      </c>
      <c r="N2876"/>
    </row>
    <row r="2877" spans="1:14">
      <c r="A2877">
        <v>523</v>
      </c>
      <c r="B2877">
        <v>1318</v>
      </c>
      <c r="C2877" s="3">
        <v>42022</v>
      </c>
      <c r="D2877" s="5" t="str">
        <f>duplicity[[#This Row],[r_fighter_id]]&amp;"/"&amp;duplicity[[#This Row],[b_fighter_id]]&amp;duplicity[[#This Row],[date]]</f>
        <v>523/131842022</v>
      </c>
      <c r="E2877">
        <f>COUNTIF(duplicity[duplicitní texty],duplicity[[#This Row],[duplicitní texty]])</f>
        <v>1</v>
      </c>
      <c r="N2877"/>
    </row>
    <row r="2878" spans="1:14">
      <c r="A2878">
        <v>2449</v>
      </c>
      <c r="B2878">
        <v>3250</v>
      </c>
      <c r="C2878" s="3">
        <v>42022</v>
      </c>
      <c r="D2878" s="5" t="str">
        <f>duplicity[[#This Row],[r_fighter_id]]&amp;"/"&amp;duplicity[[#This Row],[b_fighter_id]]&amp;duplicity[[#This Row],[date]]</f>
        <v>2449/325042022</v>
      </c>
      <c r="E2878">
        <f>COUNTIF(duplicity[duplicitní texty],duplicity[[#This Row],[duplicitní texty]])</f>
        <v>1</v>
      </c>
      <c r="N2878"/>
    </row>
    <row r="2879" spans="1:14">
      <c r="A2879">
        <v>1409</v>
      </c>
      <c r="B2879">
        <v>1761</v>
      </c>
      <c r="C2879" s="3">
        <v>42022</v>
      </c>
      <c r="D2879" s="5" t="str">
        <f>duplicity[[#This Row],[r_fighter_id]]&amp;"/"&amp;duplicity[[#This Row],[b_fighter_id]]&amp;duplicity[[#This Row],[date]]</f>
        <v>1409/176142022</v>
      </c>
      <c r="E2879">
        <f>COUNTIF(duplicity[duplicitní texty],duplicity[[#This Row],[duplicitní texty]])</f>
        <v>1</v>
      </c>
      <c r="N2879"/>
    </row>
    <row r="2880" spans="1:14">
      <c r="A2880">
        <v>499</v>
      </c>
      <c r="B2880">
        <v>2501</v>
      </c>
      <c r="C2880" s="3">
        <v>42022</v>
      </c>
      <c r="D2880" s="5" t="str">
        <f>duplicity[[#This Row],[r_fighter_id]]&amp;"/"&amp;duplicity[[#This Row],[b_fighter_id]]&amp;duplicity[[#This Row],[date]]</f>
        <v>499/250142022</v>
      </c>
      <c r="E2880">
        <f>COUNTIF(duplicity[duplicitní texty],duplicity[[#This Row],[duplicitní texty]])</f>
        <v>1</v>
      </c>
      <c r="N2880"/>
    </row>
    <row r="2881" spans="1:14">
      <c r="A2881">
        <v>3334</v>
      </c>
      <c r="B2881">
        <v>2351</v>
      </c>
      <c r="C2881" s="3">
        <v>42022</v>
      </c>
      <c r="D2881" s="5" t="str">
        <f>duplicity[[#This Row],[r_fighter_id]]&amp;"/"&amp;duplicity[[#This Row],[b_fighter_id]]&amp;duplicity[[#This Row],[date]]</f>
        <v>3334/235142022</v>
      </c>
      <c r="E2881">
        <f>COUNTIF(duplicity[duplicitní texty],duplicity[[#This Row],[duplicitní texty]])</f>
        <v>1</v>
      </c>
      <c r="N2881"/>
    </row>
    <row r="2882" spans="1:14">
      <c r="A2882">
        <v>2484</v>
      </c>
      <c r="B2882">
        <v>3085</v>
      </c>
      <c r="C2882" s="3">
        <v>42022</v>
      </c>
      <c r="D2882" s="5" t="str">
        <f>duplicity[[#This Row],[r_fighter_id]]&amp;"/"&amp;duplicity[[#This Row],[b_fighter_id]]&amp;duplicity[[#This Row],[date]]</f>
        <v>2484/308542022</v>
      </c>
      <c r="E2882">
        <f>COUNTIF(duplicity[duplicitní texty],duplicity[[#This Row],[duplicitní texty]])</f>
        <v>1</v>
      </c>
      <c r="N2882"/>
    </row>
    <row r="2883" spans="1:14">
      <c r="A2883">
        <v>3579</v>
      </c>
      <c r="B2883">
        <v>3404</v>
      </c>
      <c r="C2883" s="3">
        <v>42022</v>
      </c>
      <c r="D2883" s="5" t="str">
        <f>duplicity[[#This Row],[r_fighter_id]]&amp;"/"&amp;duplicity[[#This Row],[b_fighter_id]]&amp;duplicity[[#This Row],[date]]</f>
        <v>3579/340442022</v>
      </c>
      <c r="E2883">
        <f>COUNTIF(duplicity[duplicitní texty],duplicity[[#This Row],[duplicitní texty]])</f>
        <v>1</v>
      </c>
      <c r="N2883"/>
    </row>
    <row r="2884" spans="1:14">
      <c r="A2884">
        <v>1381</v>
      </c>
      <c r="B2884">
        <v>1412</v>
      </c>
      <c r="C2884" s="3">
        <v>42022</v>
      </c>
      <c r="D2884" s="5" t="str">
        <f>duplicity[[#This Row],[r_fighter_id]]&amp;"/"&amp;duplicity[[#This Row],[b_fighter_id]]&amp;duplicity[[#This Row],[date]]</f>
        <v>1381/141242022</v>
      </c>
      <c r="E2884">
        <f>COUNTIF(duplicity[duplicitní texty],duplicity[[#This Row],[duplicitní texty]])</f>
        <v>1</v>
      </c>
      <c r="N2884"/>
    </row>
    <row r="2885" spans="1:14">
      <c r="A2885">
        <v>1997</v>
      </c>
      <c r="B2885">
        <v>2830</v>
      </c>
      <c r="C2885" s="3">
        <v>42022</v>
      </c>
      <c r="D2885" s="5" t="str">
        <f>duplicity[[#This Row],[r_fighter_id]]&amp;"/"&amp;duplicity[[#This Row],[b_fighter_id]]&amp;duplicity[[#This Row],[date]]</f>
        <v>1997/283042022</v>
      </c>
      <c r="E2885">
        <f>COUNTIF(duplicity[duplicitní texty],duplicity[[#This Row],[duplicitní texty]])</f>
        <v>1</v>
      </c>
      <c r="N2885"/>
    </row>
    <row r="2886" spans="1:14">
      <c r="A2886">
        <v>2243</v>
      </c>
      <c r="B2886">
        <v>3302</v>
      </c>
      <c r="C2886" s="3">
        <v>42028</v>
      </c>
      <c r="D2886" s="5" t="str">
        <f>duplicity[[#This Row],[r_fighter_id]]&amp;"/"&amp;duplicity[[#This Row],[b_fighter_id]]&amp;duplicity[[#This Row],[date]]</f>
        <v>2243/330242028</v>
      </c>
      <c r="E2886">
        <f>COUNTIF(duplicity[duplicitní texty],duplicity[[#This Row],[duplicitní texty]])</f>
        <v>1</v>
      </c>
      <c r="N2886"/>
    </row>
    <row r="2887" spans="1:14">
      <c r="A2887">
        <v>1320</v>
      </c>
      <c r="B2887">
        <v>2213</v>
      </c>
      <c r="C2887" s="3">
        <v>42028</v>
      </c>
      <c r="D2887" s="5" t="str">
        <f>duplicity[[#This Row],[r_fighter_id]]&amp;"/"&amp;duplicity[[#This Row],[b_fighter_id]]&amp;duplicity[[#This Row],[date]]</f>
        <v>1320/221342028</v>
      </c>
      <c r="E2887">
        <f>COUNTIF(duplicity[duplicitní texty],duplicity[[#This Row],[duplicitní texty]])</f>
        <v>1</v>
      </c>
      <c r="N2887"/>
    </row>
    <row r="2888" spans="1:14">
      <c r="A2888">
        <v>1235</v>
      </c>
      <c r="B2888">
        <v>1533</v>
      </c>
      <c r="C2888" s="3">
        <v>42028</v>
      </c>
      <c r="D2888" s="5" t="str">
        <f>duplicity[[#This Row],[r_fighter_id]]&amp;"/"&amp;duplicity[[#This Row],[b_fighter_id]]&amp;duplicity[[#This Row],[date]]</f>
        <v>1235/153342028</v>
      </c>
      <c r="E2888">
        <f>COUNTIF(duplicity[duplicitní texty],duplicity[[#This Row],[duplicitní texty]])</f>
        <v>1</v>
      </c>
      <c r="N2888"/>
    </row>
    <row r="2889" spans="1:14">
      <c r="A2889">
        <v>615</v>
      </c>
      <c r="B2889">
        <v>2972</v>
      </c>
      <c r="C2889" s="3">
        <v>42028</v>
      </c>
      <c r="D2889" s="5" t="str">
        <f>duplicity[[#This Row],[r_fighter_id]]&amp;"/"&amp;duplicity[[#This Row],[b_fighter_id]]&amp;duplicity[[#This Row],[date]]</f>
        <v>615/297242028</v>
      </c>
      <c r="E2889">
        <f>COUNTIF(duplicity[duplicitní texty],duplicity[[#This Row],[duplicitní texty]])</f>
        <v>1</v>
      </c>
      <c r="N2889"/>
    </row>
    <row r="2890" spans="1:14">
      <c r="A2890">
        <v>708</v>
      </c>
      <c r="B2890">
        <v>181</v>
      </c>
      <c r="C2890" s="3">
        <v>42028</v>
      </c>
      <c r="D2890" s="5" t="str">
        <f>duplicity[[#This Row],[r_fighter_id]]&amp;"/"&amp;duplicity[[#This Row],[b_fighter_id]]&amp;duplicity[[#This Row],[date]]</f>
        <v>708/18142028</v>
      </c>
      <c r="E2890">
        <f>COUNTIF(duplicity[duplicitní texty],duplicity[[#This Row],[duplicitní texty]])</f>
        <v>1</v>
      </c>
      <c r="N2890"/>
    </row>
    <row r="2891" spans="1:14">
      <c r="A2891">
        <v>2713</v>
      </c>
      <c r="B2891">
        <v>62</v>
      </c>
      <c r="C2891" s="3">
        <v>42028</v>
      </c>
      <c r="D2891" s="5" t="str">
        <f>duplicity[[#This Row],[r_fighter_id]]&amp;"/"&amp;duplicity[[#This Row],[b_fighter_id]]&amp;duplicity[[#This Row],[date]]</f>
        <v>2713/6242028</v>
      </c>
      <c r="E2891">
        <f>COUNTIF(duplicity[duplicitní texty],duplicity[[#This Row],[duplicitní texty]])</f>
        <v>1</v>
      </c>
      <c r="N2891"/>
    </row>
    <row r="2892" spans="1:14">
      <c r="A2892">
        <v>2367</v>
      </c>
      <c r="B2892">
        <v>95</v>
      </c>
      <c r="C2892" s="3">
        <v>42028</v>
      </c>
      <c r="D2892" s="5" t="str">
        <f>duplicity[[#This Row],[r_fighter_id]]&amp;"/"&amp;duplicity[[#This Row],[b_fighter_id]]&amp;duplicity[[#This Row],[date]]</f>
        <v>2367/9542028</v>
      </c>
      <c r="E2892">
        <f>COUNTIF(duplicity[duplicitní texty],duplicity[[#This Row],[duplicitní texty]])</f>
        <v>1</v>
      </c>
      <c r="N2892"/>
    </row>
    <row r="2893" spans="1:14">
      <c r="A2893">
        <v>1698</v>
      </c>
      <c r="B2893">
        <v>2288</v>
      </c>
      <c r="C2893" s="3">
        <v>42028</v>
      </c>
      <c r="D2893" s="5" t="str">
        <f>duplicity[[#This Row],[r_fighter_id]]&amp;"/"&amp;duplicity[[#This Row],[b_fighter_id]]&amp;duplicity[[#This Row],[date]]</f>
        <v>1698/228842028</v>
      </c>
      <c r="E2893">
        <f>COUNTIF(duplicity[duplicitní texty],duplicity[[#This Row],[duplicitní texty]])</f>
        <v>1</v>
      </c>
      <c r="N2893"/>
    </row>
    <row r="2894" spans="1:14">
      <c r="A2894">
        <v>239</v>
      </c>
      <c r="B2894">
        <v>2639</v>
      </c>
      <c r="C2894" s="3">
        <v>42028</v>
      </c>
      <c r="D2894" s="5" t="str">
        <f>duplicity[[#This Row],[r_fighter_id]]&amp;"/"&amp;duplicity[[#This Row],[b_fighter_id]]&amp;duplicity[[#This Row],[date]]</f>
        <v>239/263942028</v>
      </c>
      <c r="E2894">
        <f>COUNTIF(duplicity[duplicitní texty],duplicity[[#This Row],[duplicitní texty]])</f>
        <v>1</v>
      </c>
      <c r="N2894"/>
    </row>
    <row r="2895" spans="1:14">
      <c r="A2895">
        <v>3185</v>
      </c>
      <c r="B2895">
        <v>550</v>
      </c>
      <c r="C2895" s="3">
        <v>42028</v>
      </c>
      <c r="D2895" s="5" t="str">
        <f>duplicity[[#This Row],[r_fighter_id]]&amp;"/"&amp;duplicity[[#This Row],[b_fighter_id]]&amp;duplicity[[#This Row],[date]]</f>
        <v>3185/55042028</v>
      </c>
      <c r="E2895">
        <f>COUNTIF(duplicity[duplicitní texty],duplicity[[#This Row],[duplicitní texty]])</f>
        <v>1</v>
      </c>
      <c r="N2895"/>
    </row>
    <row r="2896" spans="1:14">
      <c r="A2896">
        <v>2513</v>
      </c>
      <c r="B2896">
        <v>897</v>
      </c>
      <c r="C2896" s="3">
        <v>42028</v>
      </c>
      <c r="D2896" s="5" t="str">
        <f>duplicity[[#This Row],[r_fighter_id]]&amp;"/"&amp;duplicity[[#This Row],[b_fighter_id]]&amp;duplicity[[#This Row],[date]]</f>
        <v>2513/89742028</v>
      </c>
      <c r="E2896">
        <f>COUNTIF(duplicity[duplicitní texty],duplicity[[#This Row],[duplicitní texty]])</f>
        <v>1</v>
      </c>
      <c r="N2896"/>
    </row>
    <row r="2897" spans="1:14">
      <c r="A2897">
        <v>2921</v>
      </c>
      <c r="B2897">
        <v>230</v>
      </c>
      <c r="C2897" s="3">
        <v>42028</v>
      </c>
      <c r="D2897" s="5" t="str">
        <f>duplicity[[#This Row],[r_fighter_id]]&amp;"/"&amp;duplicity[[#This Row],[b_fighter_id]]&amp;duplicity[[#This Row],[date]]</f>
        <v>2921/23042028</v>
      </c>
      <c r="E2897">
        <f>COUNTIF(duplicity[duplicitní texty],duplicity[[#This Row],[duplicitní texty]])</f>
        <v>1</v>
      </c>
      <c r="N2897"/>
    </row>
    <row r="2898" spans="1:14">
      <c r="A2898">
        <v>2860</v>
      </c>
      <c r="B2898">
        <v>894</v>
      </c>
      <c r="C2898" s="3">
        <v>42035</v>
      </c>
      <c r="D2898" s="5" t="str">
        <f>duplicity[[#This Row],[r_fighter_id]]&amp;"/"&amp;duplicity[[#This Row],[b_fighter_id]]&amp;duplicity[[#This Row],[date]]</f>
        <v>2860/89442035</v>
      </c>
      <c r="E2898">
        <f>COUNTIF(duplicity[duplicitní texty],duplicity[[#This Row],[duplicitní texty]])</f>
        <v>1</v>
      </c>
      <c r="N2898"/>
    </row>
    <row r="2899" spans="1:14">
      <c r="A2899">
        <v>1327</v>
      </c>
      <c r="B2899">
        <v>389</v>
      </c>
      <c r="C2899" s="3">
        <v>42035</v>
      </c>
      <c r="D2899" s="5" t="str">
        <f>duplicity[[#This Row],[r_fighter_id]]&amp;"/"&amp;duplicity[[#This Row],[b_fighter_id]]&amp;duplicity[[#This Row],[date]]</f>
        <v>1327/38942035</v>
      </c>
      <c r="E2899">
        <f>COUNTIF(duplicity[duplicitní texty],duplicity[[#This Row],[duplicitní texty]])</f>
        <v>1</v>
      </c>
      <c r="N2899"/>
    </row>
    <row r="2900" spans="1:14">
      <c r="A2900">
        <v>3208</v>
      </c>
      <c r="B2900">
        <v>2054</v>
      </c>
      <c r="C2900" s="3">
        <v>42035</v>
      </c>
      <c r="D2900" s="5" t="str">
        <f>duplicity[[#This Row],[r_fighter_id]]&amp;"/"&amp;duplicity[[#This Row],[b_fighter_id]]&amp;duplicity[[#This Row],[date]]</f>
        <v>3208/205442035</v>
      </c>
      <c r="E2900">
        <f>COUNTIF(duplicity[duplicitní texty],duplicity[[#This Row],[duplicitní texty]])</f>
        <v>1</v>
      </c>
      <c r="N2900"/>
    </row>
    <row r="2901" spans="1:14">
      <c r="A2901">
        <v>1753</v>
      </c>
      <c r="B2901">
        <v>1431</v>
      </c>
      <c r="C2901" s="3">
        <v>42035</v>
      </c>
      <c r="D2901" s="5" t="str">
        <f>duplicity[[#This Row],[r_fighter_id]]&amp;"/"&amp;duplicity[[#This Row],[b_fighter_id]]&amp;duplicity[[#This Row],[date]]</f>
        <v>1753/143142035</v>
      </c>
      <c r="E2901">
        <f>COUNTIF(duplicity[duplicitní texty],duplicity[[#This Row],[duplicitní texty]])</f>
        <v>1</v>
      </c>
      <c r="N2901"/>
    </row>
    <row r="2902" spans="1:14">
      <c r="A2902">
        <v>2071</v>
      </c>
      <c r="B2902">
        <v>84</v>
      </c>
      <c r="C2902" s="3">
        <v>42035</v>
      </c>
      <c r="D2902" s="5" t="str">
        <f>duplicity[[#This Row],[r_fighter_id]]&amp;"/"&amp;duplicity[[#This Row],[b_fighter_id]]&amp;duplicity[[#This Row],[date]]</f>
        <v>2071/8442035</v>
      </c>
      <c r="E2902">
        <f>COUNTIF(duplicity[duplicitní texty],duplicity[[#This Row],[duplicitní texty]])</f>
        <v>1</v>
      </c>
      <c r="N2902"/>
    </row>
    <row r="2903" spans="1:14">
      <c r="A2903">
        <v>3509</v>
      </c>
      <c r="B2903">
        <v>1083</v>
      </c>
      <c r="C2903" s="3">
        <v>42035</v>
      </c>
      <c r="D2903" s="5" t="str">
        <f>duplicity[[#This Row],[r_fighter_id]]&amp;"/"&amp;duplicity[[#This Row],[b_fighter_id]]&amp;duplicity[[#This Row],[date]]</f>
        <v>3509/108342035</v>
      </c>
      <c r="E2903">
        <f>COUNTIF(duplicity[duplicitní texty],duplicity[[#This Row],[duplicitní texty]])</f>
        <v>1</v>
      </c>
      <c r="N2903"/>
    </row>
    <row r="2904" spans="1:14">
      <c r="A2904">
        <v>2277</v>
      </c>
      <c r="B2904">
        <v>3444</v>
      </c>
      <c r="C2904" s="3">
        <v>42035</v>
      </c>
      <c r="D2904" s="5" t="str">
        <f>duplicity[[#This Row],[r_fighter_id]]&amp;"/"&amp;duplicity[[#This Row],[b_fighter_id]]&amp;duplicity[[#This Row],[date]]</f>
        <v>2277/344442035</v>
      </c>
      <c r="E2904">
        <f>COUNTIF(duplicity[duplicitní texty],duplicity[[#This Row],[duplicitní texty]])</f>
        <v>1</v>
      </c>
      <c r="N2904"/>
    </row>
    <row r="2905" spans="1:14">
      <c r="A2905">
        <v>1790</v>
      </c>
      <c r="B2905">
        <v>306</v>
      </c>
      <c r="C2905" s="3">
        <v>42035</v>
      </c>
      <c r="D2905" s="5" t="str">
        <f>duplicity[[#This Row],[r_fighter_id]]&amp;"/"&amp;duplicity[[#This Row],[b_fighter_id]]&amp;duplicity[[#This Row],[date]]</f>
        <v>1790/30642035</v>
      </c>
      <c r="E2905">
        <f>COUNTIF(duplicity[duplicitní texty],duplicity[[#This Row],[duplicitní texty]])</f>
        <v>1</v>
      </c>
      <c r="N2905"/>
    </row>
    <row r="2906" spans="1:14">
      <c r="A2906">
        <v>2021</v>
      </c>
      <c r="B2906">
        <v>1834</v>
      </c>
      <c r="C2906" s="3">
        <v>42035</v>
      </c>
      <c r="D2906" s="5" t="str">
        <f>duplicity[[#This Row],[r_fighter_id]]&amp;"/"&amp;duplicity[[#This Row],[b_fighter_id]]&amp;duplicity[[#This Row],[date]]</f>
        <v>2021/183442035</v>
      </c>
      <c r="E2906">
        <f>COUNTIF(duplicity[duplicitní texty],duplicity[[#This Row],[duplicitní texty]])</f>
        <v>1</v>
      </c>
      <c r="N2906"/>
    </row>
    <row r="2907" spans="1:14">
      <c r="A2907">
        <v>2191</v>
      </c>
      <c r="B2907">
        <v>43</v>
      </c>
      <c r="C2907" s="3">
        <v>42035</v>
      </c>
      <c r="D2907" s="5" t="str">
        <f>duplicity[[#This Row],[r_fighter_id]]&amp;"/"&amp;duplicity[[#This Row],[b_fighter_id]]&amp;duplicity[[#This Row],[date]]</f>
        <v>2191/4342035</v>
      </c>
      <c r="E2907">
        <f>COUNTIF(duplicity[duplicitní texty],duplicity[[#This Row],[duplicitní texty]])</f>
        <v>1</v>
      </c>
      <c r="N2907"/>
    </row>
    <row r="2908" spans="1:14">
      <c r="A2908">
        <v>2571</v>
      </c>
      <c r="B2908">
        <v>1785</v>
      </c>
      <c r="C2908" s="3">
        <v>42049</v>
      </c>
      <c r="D2908" s="5" t="str">
        <f>duplicity[[#This Row],[r_fighter_id]]&amp;"/"&amp;duplicity[[#This Row],[b_fighter_id]]&amp;duplicity[[#This Row],[date]]</f>
        <v>2571/178542049</v>
      </c>
      <c r="E2908">
        <f>COUNTIF(duplicity[duplicitní texty],duplicity[[#This Row],[duplicitní texty]])</f>
        <v>1</v>
      </c>
      <c r="N2908"/>
    </row>
    <row r="2909" spans="1:14">
      <c r="A2909">
        <v>1914</v>
      </c>
      <c r="B2909">
        <v>1707</v>
      </c>
      <c r="C2909" s="3">
        <v>42049</v>
      </c>
      <c r="D2909" s="5" t="str">
        <f>duplicity[[#This Row],[r_fighter_id]]&amp;"/"&amp;duplicity[[#This Row],[b_fighter_id]]&amp;duplicity[[#This Row],[date]]</f>
        <v>1914/170742049</v>
      </c>
      <c r="E2909">
        <f>COUNTIF(duplicity[duplicitní texty],duplicity[[#This Row],[duplicitní texty]])</f>
        <v>1</v>
      </c>
      <c r="N2909"/>
    </row>
    <row r="2910" spans="1:14">
      <c r="A2910">
        <v>1623</v>
      </c>
      <c r="B2910">
        <v>3421</v>
      </c>
      <c r="C2910" s="3">
        <v>42049</v>
      </c>
      <c r="D2910" s="5" t="str">
        <f>duplicity[[#This Row],[r_fighter_id]]&amp;"/"&amp;duplicity[[#This Row],[b_fighter_id]]&amp;duplicity[[#This Row],[date]]</f>
        <v>1623/342142049</v>
      </c>
      <c r="E2910">
        <f>COUNTIF(duplicity[duplicitní texty],duplicity[[#This Row],[duplicitní texty]])</f>
        <v>1</v>
      </c>
      <c r="N2910"/>
    </row>
    <row r="2911" spans="1:14">
      <c r="A2911">
        <v>319</v>
      </c>
      <c r="B2911">
        <v>1618</v>
      </c>
      <c r="C2911" s="3">
        <v>42049</v>
      </c>
      <c r="D2911" s="5" t="str">
        <f>duplicity[[#This Row],[r_fighter_id]]&amp;"/"&amp;duplicity[[#This Row],[b_fighter_id]]&amp;duplicity[[#This Row],[date]]</f>
        <v>319/161842049</v>
      </c>
      <c r="E2911">
        <f>COUNTIF(duplicity[duplicitní texty],duplicity[[#This Row],[duplicitní texty]])</f>
        <v>1</v>
      </c>
      <c r="N2911"/>
    </row>
    <row r="2912" spans="1:14">
      <c r="A2912">
        <v>1377</v>
      </c>
      <c r="B2912">
        <v>2111</v>
      </c>
      <c r="C2912" s="3">
        <v>42049</v>
      </c>
      <c r="D2912" s="5" t="str">
        <f>duplicity[[#This Row],[r_fighter_id]]&amp;"/"&amp;duplicity[[#This Row],[b_fighter_id]]&amp;duplicity[[#This Row],[date]]</f>
        <v>1377/211142049</v>
      </c>
      <c r="E2912">
        <f>COUNTIF(duplicity[duplicitní texty],duplicity[[#This Row],[duplicitní texty]])</f>
        <v>1</v>
      </c>
      <c r="N2912"/>
    </row>
    <row r="2913" spans="1:14">
      <c r="A2913">
        <v>906</v>
      </c>
      <c r="B2913">
        <v>726</v>
      </c>
      <c r="C2913" s="3">
        <v>42049</v>
      </c>
      <c r="D2913" s="5" t="str">
        <f>duplicity[[#This Row],[r_fighter_id]]&amp;"/"&amp;duplicity[[#This Row],[b_fighter_id]]&amp;duplicity[[#This Row],[date]]</f>
        <v>906/72642049</v>
      </c>
      <c r="E2913">
        <f>COUNTIF(duplicity[duplicitní texty],duplicity[[#This Row],[duplicitní texty]])</f>
        <v>1</v>
      </c>
      <c r="N2913"/>
    </row>
    <row r="2914" spans="1:14">
      <c r="A2914">
        <v>1932</v>
      </c>
      <c r="B2914">
        <v>878</v>
      </c>
      <c r="C2914" s="3">
        <v>42049</v>
      </c>
      <c r="D2914" s="5" t="str">
        <f>duplicity[[#This Row],[r_fighter_id]]&amp;"/"&amp;duplicity[[#This Row],[b_fighter_id]]&amp;duplicity[[#This Row],[date]]</f>
        <v>1932/87842049</v>
      </c>
      <c r="E2914">
        <f>COUNTIF(duplicity[duplicitní texty],duplicity[[#This Row],[duplicitní texty]])</f>
        <v>1</v>
      </c>
      <c r="N2914"/>
    </row>
    <row r="2915" spans="1:14">
      <c r="A2915">
        <v>3019</v>
      </c>
      <c r="B2915">
        <v>52</v>
      </c>
      <c r="C2915" s="3">
        <v>42049</v>
      </c>
      <c r="D2915" s="5" t="str">
        <f>duplicity[[#This Row],[r_fighter_id]]&amp;"/"&amp;duplicity[[#This Row],[b_fighter_id]]&amp;duplicity[[#This Row],[date]]</f>
        <v>3019/5242049</v>
      </c>
      <c r="E2915">
        <f>COUNTIF(duplicity[duplicitní texty],duplicity[[#This Row],[duplicitní texty]])</f>
        <v>1</v>
      </c>
      <c r="N2915"/>
    </row>
    <row r="2916" spans="1:14">
      <c r="A2916">
        <v>1318</v>
      </c>
      <c r="B2916">
        <v>3234</v>
      </c>
      <c r="C2916" s="3">
        <v>42049</v>
      </c>
      <c r="D2916" s="5" t="str">
        <f>duplicity[[#This Row],[r_fighter_id]]&amp;"/"&amp;duplicity[[#This Row],[b_fighter_id]]&amp;duplicity[[#This Row],[date]]</f>
        <v>1318/323442049</v>
      </c>
      <c r="E2916">
        <f>COUNTIF(duplicity[duplicitní texty],duplicity[[#This Row],[duplicitní texty]])</f>
        <v>1</v>
      </c>
      <c r="N2916"/>
    </row>
    <row r="2917" spans="1:14">
      <c r="A2917">
        <v>2171</v>
      </c>
      <c r="B2917">
        <v>2523</v>
      </c>
      <c r="C2917" s="3">
        <v>42049</v>
      </c>
      <c r="D2917" s="5" t="str">
        <f>duplicity[[#This Row],[r_fighter_id]]&amp;"/"&amp;duplicity[[#This Row],[b_fighter_id]]&amp;duplicity[[#This Row],[date]]</f>
        <v>2171/252342049</v>
      </c>
      <c r="E2917">
        <f>COUNTIF(duplicity[duplicitní texty],duplicity[[#This Row],[duplicitní texty]])</f>
        <v>1</v>
      </c>
      <c r="N2917"/>
    </row>
    <row r="2918" spans="1:14">
      <c r="A2918">
        <v>2989</v>
      </c>
      <c r="B2918">
        <v>2129</v>
      </c>
      <c r="C2918" s="3">
        <v>42057</v>
      </c>
      <c r="D2918" s="5" t="str">
        <f>duplicity[[#This Row],[r_fighter_id]]&amp;"/"&amp;duplicity[[#This Row],[b_fighter_id]]&amp;duplicity[[#This Row],[date]]</f>
        <v>2989/212942057</v>
      </c>
      <c r="E2918">
        <f>COUNTIF(duplicity[duplicitní texty],duplicity[[#This Row],[duplicitní texty]])</f>
        <v>1</v>
      </c>
      <c r="N2918"/>
    </row>
    <row r="2919" spans="1:14">
      <c r="A2919">
        <v>201</v>
      </c>
      <c r="B2919">
        <v>1528</v>
      </c>
      <c r="C2919" s="3">
        <v>42057</v>
      </c>
      <c r="D2919" s="5" t="str">
        <f>duplicity[[#This Row],[r_fighter_id]]&amp;"/"&amp;duplicity[[#This Row],[b_fighter_id]]&amp;duplicity[[#This Row],[date]]</f>
        <v>201/152842057</v>
      </c>
      <c r="E2919">
        <f>COUNTIF(duplicity[duplicitní texty],duplicity[[#This Row],[duplicitní texty]])</f>
        <v>1</v>
      </c>
      <c r="N2919"/>
    </row>
    <row r="2920" spans="1:14">
      <c r="A2920">
        <v>2558</v>
      </c>
      <c r="B2920">
        <v>3148</v>
      </c>
      <c r="C2920" s="3">
        <v>42057</v>
      </c>
      <c r="D2920" s="5" t="str">
        <f>duplicity[[#This Row],[r_fighter_id]]&amp;"/"&amp;duplicity[[#This Row],[b_fighter_id]]&amp;duplicity[[#This Row],[date]]</f>
        <v>2558/314842057</v>
      </c>
      <c r="E2920">
        <f>COUNTIF(duplicity[duplicitní texty],duplicity[[#This Row],[duplicitní texty]])</f>
        <v>1</v>
      </c>
      <c r="N2920"/>
    </row>
    <row r="2921" spans="1:14">
      <c r="A2921">
        <v>108</v>
      </c>
      <c r="B2921">
        <v>2654</v>
      </c>
      <c r="C2921" s="3">
        <v>42057</v>
      </c>
      <c r="D2921" s="5" t="str">
        <f>duplicity[[#This Row],[r_fighter_id]]&amp;"/"&amp;duplicity[[#This Row],[b_fighter_id]]&amp;duplicity[[#This Row],[date]]</f>
        <v>108/265442057</v>
      </c>
      <c r="E2921">
        <f>COUNTIF(duplicity[duplicitní texty],duplicity[[#This Row],[duplicitní texty]])</f>
        <v>1</v>
      </c>
      <c r="N2921"/>
    </row>
    <row r="2922" spans="1:14">
      <c r="A2922">
        <v>1632</v>
      </c>
      <c r="B2922">
        <v>1988</v>
      </c>
      <c r="C2922" s="3">
        <v>42057</v>
      </c>
      <c r="D2922" s="5" t="str">
        <f>duplicity[[#This Row],[r_fighter_id]]&amp;"/"&amp;duplicity[[#This Row],[b_fighter_id]]&amp;duplicity[[#This Row],[date]]</f>
        <v>1632/198842057</v>
      </c>
      <c r="E2922">
        <f>COUNTIF(duplicity[duplicitní texty],duplicity[[#This Row],[duplicitní texty]])</f>
        <v>1</v>
      </c>
      <c r="N2922"/>
    </row>
    <row r="2923" spans="1:14">
      <c r="A2923">
        <v>2999</v>
      </c>
      <c r="B2923">
        <v>1101</v>
      </c>
      <c r="C2923" s="3">
        <v>42057</v>
      </c>
      <c r="D2923" s="5" t="str">
        <f>duplicity[[#This Row],[r_fighter_id]]&amp;"/"&amp;duplicity[[#This Row],[b_fighter_id]]&amp;duplicity[[#This Row],[date]]</f>
        <v>2999/110142057</v>
      </c>
      <c r="E2923">
        <f>COUNTIF(duplicity[duplicitní texty],duplicity[[#This Row],[duplicitní texty]])</f>
        <v>1</v>
      </c>
      <c r="N2923"/>
    </row>
    <row r="2924" spans="1:14">
      <c r="A2924">
        <v>952</v>
      </c>
      <c r="B2924">
        <v>90</v>
      </c>
      <c r="C2924" s="3">
        <v>42057</v>
      </c>
      <c r="D2924" s="5" t="str">
        <f>duplicity[[#This Row],[r_fighter_id]]&amp;"/"&amp;duplicity[[#This Row],[b_fighter_id]]&amp;duplicity[[#This Row],[date]]</f>
        <v>952/9042057</v>
      </c>
      <c r="E2924">
        <f>COUNTIF(duplicity[duplicitní texty],duplicity[[#This Row],[duplicitní texty]])</f>
        <v>1</v>
      </c>
      <c r="N2924"/>
    </row>
    <row r="2925" spans="1:14">
      <c r="A2925">
        <v>1889</v>
      </c>
      <c r="B2925">
        <v>842</v>
      </c>
      <c r="C2925" s="3">
        <v>42057</v>
      </c>
      <c r="D2925" s="5" t="str">
        <f>duplicity[[#This Row],[r_fighter_id]]&amp;"/"&amp;duplicity[[#This Row],[b_fighter_id]]&amp;duplicity[[#This Row],[date]]</f>
        <v>1889/84242057</v>
      </c>
      <c r="E2925">
        <f>COUNTIF(duplicity[duplicitní texty],duplicity[[#This Row],[duplicitní texty]])</f>
        <v>1</v>
      </c>
      <c r="N2925"/>
    </row>
    <row r="2926" spans="1:14">
      <c r="A2926">
        <v>45</v>
      </c>
      <c r="B2926">
        <v>2796</v>
      </c>
      <c r="C2926" s="3">
        <v>42057</v>
      </c>
      <c r="D2926" s="5" t="str">
        <f>duplicity[[#This Row],[r_fighter_id]]&amp;"/"&amp;duplicity[[#This Row],[b_fighter_id]]&amp;duplicity[[#This Row],[date]]</f>
        <v>45/279642057</v>
      </c>
      <c r="E2926">
        <f>COUNTIF(duplicity[duplicitní texty],duplicity[[#This Row],[duplicitní texty]])</f>
        <v>1</v>
      </c>
      <c r="N2926"/>
    </row>
    <row r="2927" spans="1:14">
      <c r="A2927">
        <v>806</v>
      </c>
      <c r="B2927">
        <v>727</v>
      </c>
      <c r="C2927" s="3">
        <v>42057</v>
      </c>
      <c r="D2927" s="5" t="str">
        <f>duplicity[[#This Row],[r_fighter_id]]&amp;"/"&amp;duplicity[[#This Row],[b_fighter_id]]&amp;duplicity[[#This Row],[date]]</f>
        <v>806/72742057</v>
      </c>
      <c r="E2927">
        <f>COUNTIF(duplicity[duplicitní texty],duplicity[[#This Row],[duplicitní texty]])</f>
        <v>1</v>
      </c>
      <c r="N2927"/>
    </row>
    <row r="2928" spans="1:14">
      <c r="A2928">
        <v>1560</v>
      </c>
      <c r="B2928">
        <v>2963</v>
      </c>
      <c r="C2928" s="3">
        <v>42057</v>
      </c>
      <c r="D2928" s="5" t="str">
        <f>duplicity[[#This Row],[r_fighter_id]]&amp;"/"&amp;duplicity[[#This Row],[b_fighter_id]]&amp;duplicity[[#This Row],[date]]</f>
        <v>1560/296342057</v>
      </c>
      <c r="E2928">
        <f>COUNTIF(duplicity[duplicitní texty],duplicity[[#This Row],[duplicitní texty]])</f>
        <v>1</v>
      </c>
      <c r="N2928"/>
    </row>
    <row r="2929" spans="1:14">
      <c r="A2929">
        <v>948</v>
      </c>
      <c r="B2929">
        <v>3250</v>
      </c>
      <c r="C2929" s="3">
        <v>42063</v>
      </c>
      <c r="D2929" s="5" t="str">
        <f>duplicity[[#This Row],[r_fighter_id]]&amp;"/"&amp;duplicity[[#This Row],[b_fighter_id]]&amp;duplicity[[#This Row],[date]]</f>
        <v>948/325042063</v>
      </c>
      <c r="E2929">
        <f>COUNTIF(duplicity[duplicitní texty],duplicity[[#This Row],[duplicitní texty]])</f>
        <v>1</v>
      </c>
      <c r="N2929"/>
    </row>
    <row r="2930" spans="1:14">
      <c r="A2930">
        <v>1566</v>
      </c>
      <c r="B2930">
        <v>3419</v>
      </c>
      <c r="C2930" s="3">
        <v>42063</v>
      </c>
      <c r="D2930" s="5" t="str">
        <f>duplicity[[#This Row],[r_fighter_id]]&amp;"/"&amp;duplicity[[#This Row],[b_fighter_id]]&amp;duplicity[[#This Row],[date]]</f>
        <v>1566/341942063</v>
      </c>
      <c r="E2930">
        <f>COUNTIF(duplicity[duplicitní texty],duplicity[[#This Row],[duplicitní texty]])</f>
        <v>1</v>
      </c>
      <c r="N2930"/>
    </row>
    <row r="2931" spans="1:14">
      <c r="A2931">
        <v>2489</v>
      </c>
      <c r="B2931">
        <v>1378</v>
      </c>
      <c r="C2931" s="3">
        <v>42063</v>
      </c>
      <c r="D2931" s="5" t="str">
        <f>duplicity[[#This Row],[r_fighter_id]]&amp;"/"&amp;duplicity[[#This Row],[b_fighter_id]]&amp;duplicity[[#This Row],[date]]</f>
        <v>2489/137842063</v>
      </c>
      <c r="E2931">
        <f>COUNTIF(duplicity[duplicitní texty],duplicity[[#This Row],[duplicitní texty]])</f>
        <v>1</v>
      </c>
      <c r="N2931"/>
    </row>
    <row r="2932" spans="1:14">
      <c r="A2932">
        <v>1816</v>
      </c>
      <c r="B2932">
        <v>2565</v>
      </c>
      <c r="C2932" s="3">
        <v>42063</v>
      </c>
      <c r="D2932" s="5" t="str">
        <f>duplicity[[#This Row],[r_fighter_id]]&amp;"/"&amp;duplicity[[#This Row],[b_fighter_id]]&amp;duplicity[[#This Row],[date]]</f>
        <v>1816/256542063</v>
      </c>
      <c r="E2932">
        <f>COUNTIF(duplicity[duplicitní texty],duplicity[[#This Row],[duplicitní texty]])</f>
        <v>1</v>
      </c>
      <c r="N2932"/>
    </row>
    <row r="2933" spans="1:14">
      <c r="A2933">
        <v>1828</v>
      </c>
      <c r="B2933">
        <v>2058</v>
      </c>
      <c r="C2933" s="3">
        <v>42063</v>
      </c>
      <c r="D2933" s="5" t="str">
        <f>duplicity[[#This Row],[r_fighter_id]]&amp;"/"&amp;duplicity[[#This Row],[b_fighter_id]]&amp;duplicity[[#This Row],[date]]</f>
        <v>1828/205842063</v>
      </c>
      <c r="E2933">
        <f>COUNTIF(duplicity[duplicitní texty],duplicity[[#This Row],[duplicitní texty]])</f>
        <v>1</v>
      </c>
      <c r="N2933"/>
    </row>
    <row r="2934" spans="1:14">
      <c r="A2934">
        <v>871</v>
      </c>
      <c r="B2934">
        <v>1690</v>
      </c>
      <c r="C2934" s="3">
        <v>42063</v>
      </c>
      <c r="D2934" s="5" t="str">
        <f>duplicity[[#This Row],[r_fighter_id]]&amp;"/"&amp;duplicity[[#This Row],[b_fighter_id]]&amp;duplicity[[#This Row],[date]]</f>
        <v>871/169042063</v>
      </c>
      <c r="E2934">
        <f>COUNTIF(duplicity[duplicitní texty],duplicity[[#This Row],[duplicitní texty]])</f>
        <v>1</v>
      </c>
      <c r="N2934"/>
    </row>
    <row r="2935" spans="1:14">
      <c r="A2935">
        <v>2226</v>
      </c>
      <c r="B2935">
        <v>485</v>
      </c>
      <c r="C2935" s="3">
        <v>42063</v>
      </c>
      <c r="D2935" s="5" t="str">
        <f>duplicity[[#This Row],[r_fighter_id]]&amp;"/"&amp;duplicity[[#This Row],[b_fighter_id]]&amp;duplicity[[#This Row],[date]]</f>
        <v>2226/48542063</v>
      </c>
      <c r="E2935">
        <f>COUNTIF(duplicity[duplicitní texty],duplicity[[#This Row],[duplicitní texty]])</f>
        <v>1</v>
      </c>
      <c r="N2935"/>
    </row>
    <row r="2936" spans="1:14">
      <c r="A2936">
        <v>1695</v>
      </c>
      <c r="B2936">
        <v>1764</v>
      </c>
      <c r="C2936" s="3">
        <v>42063</v>
      </c>
      <c r="D2936" s="5" t="str">
        <f>duplicity[[#This Row],[r_fighter_id]]&amp;"/"&amp;duplicity[[#This Row],[b_fighter_id]]&amp;duplicity[[#This Row],[date]]</f>
        <v>1695/176442063</v>
      </c>
      <c r="E2936">
        <f>COUNTIF(duplicity[duplicitní texty],duplicity[[#This Row],[duplicitní texty]])</f>
        <v>1</v>
      </c>
      <c r="N2936"/>
    </row>
    <row r="2937" spans="1:14">
      <c r="A2937">
        <v>1034</v>
      </c>
      <c r="B2937">
        <v>3272</v>
      </c>
      <c r="C2937" s="3">
        <v>42063</v>
      </c>
      <c r="D2937" s="5" t="str">
        <f>duplicity[[#This Row],[r_fighter_id]]&amp;"/"&amp;duplicity[[#This Row],[b_fighter_id]]&amp;duplicity[[#This Row],[date]]</f>
        <v>1034/327242063</v>
      </c>
      <c r="E2937">
        <f>COUNTIF(duplicity[duplicitní texty],duplicity[[#This Row],[duplicitní texty]])</f>
        <v>1</v>
      </c>
      <c r="N2937"/>
    </row>
    <row r="2938" spans="1:14">
      <c r="A2938">
        <v>2763</v>
      </c>
      <c r="B2938">
        <v>614</v>
      </c>
      <c r="C2938" s="3">
        <v>42077</v>
      </c>
      <c r="D2938" s="5" t="str">
        <f>duplicity[[#This Row],[r_fighter_id]]&amp;"/"&amp;duplicity[[#This Row],[b_fighter_id]]&amp;duplicity[[#This Row],[date]]</f>
        <v>2763/61442077</v>
      </c>
      <c r="E2938">
        <f>COUNTIF(duplicity[duplicitní texty],duplicity[[#This Row],[duplicitní texty]])</f>
        <v>1</v>
      </c>
      <c r="N2938"/>
    </row>
    <row r="2939" spans="1:14">
      <c r="A2939">
        <v>2294</v>
      </c>
      <c r="B2939">
        <v>2411</v>
      </c>
      <c r="C2939" s="3">
        <v>42077</v>
      </c>
      <c r="D2939" s="5" t="str">
        <f>duplicity[[#This Row],[r_fighter_id]]&amp;"/"&amp;duplicity[[#This Row],[b_fighter_id]]&amp;duplicity[[#This Row],[date]]</f>
        <v>2294/241142077</v>
      </c>
      <c r="E2939">
        <f>COUNTIF(duplicity[duplicitní texty],duplicity[[#This Row],[duplicitní texty]])</f>
        <v>1</v>
      </c>
      <c r="N2939"/>
    </row>
    <row r="2940" spans="1:14">
      <c r="A2940">
        <v>675</v>
      </c>
      <c r="B2940">
        <v>700</v>
      </c>
      <c r="C2940" s="3">
        <v>42077</v>
      </c>
      <c r="D2940" s="5" t="str">
        <f>duplicity[[#This Row],[r_fighter_id]]&amp;"/"&amp;duplicity[[#This Row],[b_fighter_id]]&amp;duplicity[[#This Row],[date]]</f>
        <v>675/70042077</v>
      </c>
      <c r="E2940">
        <f>COUNTIF(duplicity[duplicitní texty],duplicity[[#This Row],[duplicitní texty]])</f>
        <v>1</v>
      </c>
      <c r="N2940"/>
    </row>
    <row r="2941" spans="1:14">
      <c r="A2941">
        <v>1832</v>
      </c>
      <c r="B2941">
        <v>828</v>
      </c>
      <c r="C2941" s="3">
        <v>42077</v>
      </c>
      <c r="D2941" s="5" t="str">
        <f>duplicity[[#This Row],[r_fighter_id]]&amp;"/"&amp;duplicity[[#This Row],[b_fighter_id]]&amp;duplicity[[#This Row],[date]]</f>
        <v>1832/82842077</v>
      </c>
      <c r="E2941">
        <f>COUNTIF(duplicity[duplicitní texty],duplicity[[#This Row],[duplicitní texty]])</f>
        <v>1</v>
      </c>
      <c r="N2941"/>
    </row>
    <row r="2942" spans="1:14">
      <c r="A2942">
        <v>1319</v>
      </c>
      <c r="B2942">
        <v>375</v>
      </c>
      <c r="C2942" s="3">
        <v>42077</v>
      </c>
      <c r="D2942" s="5" t="str">
        <f>duplicity[[#This Row],[r_fighter_id]]&amp;"/"&amp;duplicity[[#This Row],[b_fighter_id]]&amp;duplicity[[#This Row],[date]]</f>
        <v>1319/37542077</v>
      </c>
      <c r="E2942">
        <f>COUNTIF(duplicity[duplicitní texty],duplicity[[#This Row],[duplicitní texty]])</f>
        <v>1</v>
      </c>
      <c r="N2942"/>
    </row>
    <row r="2943" spans="1:14">
      <c r="A2943">
        <v>2520</v>
      </c>
      <c r="B2943">
        <v>808</v>
      </c>
      <c r="C2943" s="3">
        <v>42077</v>
      </c>
      <c r="D2943" s="5" t="str">
        <f>duplicity[[#This Row],[r_fighter_id]]&amp;"/"&amp;duplicity[[#This Row],[b_fighter_id]]&amp;duplicity[[#This Row],[date]]</f>
        <v>2520/80842077</v>
      </c>
      <c r="E2943">
        <f>COUNTIF(duplicity[duplicitní texty],duplicity[[#This Row],[duplicitní texty]])</f>
        <v>1</v>
      </c>
      <c r="N2943"/>
    </row>
    <row r="2944" spans="1:14">
      <c r="A2944">
        <v>2473</v>
      </c>
      <c r="B2944">
        <v>3142</v>
      </c>
      <c r="C2944" s="3">
        <v>42077</v>
      </c>
      <c r="D2944" s="5" t="str">
        <f>duplicity[[#This Row],[r_fighter_id]]&amp;"/"&amp;duplicity[[#This Row],[b_fighter_id]]&amp;duplicity[[#This Row],[date]]</f>
        <v>2473/314242077</v>
      </c>
      <c r="E2944">
        <f>COUNTIF(duplicity[duplicitní texty],duplicity[[#This Row],[duplicitní texty]])</f>
        <v>1</v>
      </c>
      <c r="N2944"/>
    </row>
    <row r="2945" spans="1:14">
      <c r="A2945">
        <v>476</v>
      </c>
      <c r="B2945">
        <v>518</v>
      </c>
      <c r="C2945" s="3">
        <v>42077</v>
      </c>
      <c r="D2945" s="5" t="str">
        <f>duplicity[[#This Row],[r_fighter_id]]&amp;"/"&amp;duplicity[[#This Row],[b_fighter_id]]&amp;duplicity[[#This Row],[date]]</f>
        <v>476/51842077</v>
      </c>
      <c r="E2945">
        <f>COUNTIF(duplicity[duplicitní texty],duplicity[[#This Row],[duplicitní texty]])</f>
        <v>1</v>
      </c>
      <c r="N2945"/>
    </row>
    <row r="2946" spans="1:14">
      <c r="A2946">
        <v>2416</v>
      </c>
      <c r="B2946">
        <v>732</v>
      </c>
      <c r="C2946" s="3">
        <v>42077</v>
      </c>
      <c r="D2946" s="5" t="str">
        <f>duplicity[[#This Row],[r_fighter_id]]&amp;"/"&amp;duplicity[[#This Row],[b_fighter_id]]&amp;duplicity[[#This Row],[date]]</f>
        <v>2416/73242077</v>
      </c>
      <c r="E2946">
        <f>COUNTIF(duplicity[duplicitní texty],duplicity[[#This Row],[duplicitní texty]])</f>
        <v>1</v>
      </c>
      <c r="N2946"/>
    </row>
    <row r="2947" spans="1:14">
      <c r="A2947">
        <v>3235</v>
      </c>
      <c r="B2947">
        <v>2267</v>
      </c>
      <c r="C2947" s="3">
        <v>42077</v>
      </c>
      <c r="D2947" s="5" t="str">
        <f>duplicity[[#This Row],[r_fighter_id]]&amp;"/"&amp;duplicity[[#This Row],[b_fighter_id]]&amp;duplicity[[#This Row],[date]]</f>
        <v>3235/226742077</v>
      </c>
      <c r="E2947">
        <f>COUNTIF(duplicity[duplicitní texty],duplicity[[#This Row],[duplicitní texty]])</f>
        <v>1</v>
      </c>
      <c r="N2947"/>
    </row>
    <row r="2948" spans="1:14">
      <c r="A2948">
        <v>2524</v>
      </c>
      <c r="B2948">
        <v>257</v>
      </c>
      <c r="C2948" s="3">
        <v>42077</v>
      </c>
      <c r="D2948" s="5" t="str">
        <f>duplicity[[#This Row],[r_fighter_id]]&amp;"/"&amp;duplicity[[#This Row],[b_fighter_id]]&amp;duplicity[[#This Row],[date]]</f>
        <v>2524/25742077</v>
      </c>
      <c r="E2948">
        <f>COUNTIF(duplicity[duplicitní texty],duplicity[[#This Row],[duplicitní texty]])</f>
        <v>1</v>
      </c>
      <c r="N2948"/>
    </row>
    <row r="2949" spans="1:14">
      <c r="A2949">
        <v>2862</v>
      </c>
      <c r="B2949">
        <v>1977</v>
      </c>
      <c r="C2949" s="3">
        <v>42084</v>
      </c>
      <c r="D2949" s="5" t="str">
        <f>duplicity[[#This Row],[r_fighter_id]]&amp;"/"&amp;duplicity[[#This Row],[b_fighter_id]]&amp;duplicity[[#This Row],[date]]</f>
        <v>2862/197742084</v>
      </c>
      <c r="E2949">
        <f>COUNTIF(duplicity[duplicitní texty],duplicity[[#This Row],[duplicitní texty]])</f>
        <v>1</v>
      </c>
      <c r="N2949"/>
    </row>
    <row r="2950" spans="1:14">
      <c r="A2950">
        <v>1928</v>
      </c>
      <c r="B2950">
        <v>1724</v>
      </c>
      <c r="C2950" s="3">
        <v>42084</v>
      </c>
      <c r="D2950" s="5" t="str">
        <f>duplicity[[#This Row],[r_fighter_id]]&amp;"/"&amp;duplicity[[#This Row],[b_fighter_id]]&amp;duplicity[[#This Row],[date]]</f>
        <v>1928/172442084</v>
      </c>
      <c r="E2950">
        <f>COUNTIF(duplicity[duplicitní texty],duplicity[[#This Row],[duplicitní texty]])</f>
        <v>1</v>
      </c>
      <c r="N2950"/>
    </row>
    <row r="2951" spans="1:14">
      <c r="A2951">
        <v>2337</v>
      </c>
      <c r="B2951">
        <v>225</v>
      </c>
      <c r="C2951" s="3">
        <v>42084</v>
      </c>
      <c r="D2951" s="5" t="str">
        <f>duplicity[[#This Row],[r_fighter_id]]&amp;"/"&amp;duplicity[[#This Row],[b_fighter_id]]&amp;duplicity[[#This Row],[date]]</f>
        <v>2337/22542084</v>
      </c>
      <c r="E2951">
        <f>COUNTIF(duplicity[duplicitní texty],duplicity[[#This Row],[duplicitní texty]])</f>
        <v>1</v>
      </c>
      <c r="N2951"/>
    </row>
    <row r="2952" spans="1:14">
      <c r="A2952">
        <v>413</v>
      </c>
      <c r="B2952">
        <v>2381</v>
      </c>
      <c r="C2952" s="3">
        <v>42084</v>
      </c>
      <c r="D2952" s="5" t="str">
        <f>duplicity[[#This Row],[r_fighter_id]]&amp;"/"&amp;duplicity[[#This Row],[b_fighter_id]]&amp;duplicity[[#This Row],[date]]</f>
        <v>413/238142084</v>
      </c>
      <c r="E2952">
        <f>COUNTIF(duplicity[duplicitní texty],duplicity[[#This Row],[duplicitní texty]])</f>
        <v>1</v>
      </c>
      <c r="N2952"/>
    </row>
    <row r="2953" spans="1:14">
      <c r="A2953">
        <v>730</v>
      </c>
      <c r="B2953">
        <v>1092</v>
      </c>
      <c r="C2953" s="3">
        <v>42084</v>
      </c>
      <c r="D2953" s="5" t="str">
        <f>duplicity[[#This Row],[r_fighter_id]]&amp;"/"&amp;duplicity[[#This Row],[b_fighter_id]]&amp;duplicity[[#This Row],[date]]</f>
        <v>730/109242084</v>
      </c>
      <c r="E2953">
        <f>COUNTIF(duplicity[duplicitní texty],duplicity[[#This Row],[duplicitní texty]])</f>
        <v>1</v>
      </c>
      <c r="N2953"/>
    </row>
    <row r="2954" spans="1:14">
      <c r="A2954">
        <v>3289</v>
      </c>
      <c r="B2954">
        <v>135</v>
      </c>
      <c r="C2954" s="3">
        <v>42084</v>
      </c>
      <c r="D2954" s="5" t="str">
        <f>duplicity[[#This Row],[r_fighter_id]]&amp;"/"&amp;duplicity[[#This Row],[b_fighter_id]]&amp;duplicity[[#This Row],[date]]</f>
        <v>3289/13542084</v>
      </c>
      <c r="E2954">
        <f>COUNTIF(duplicity[duplicitní texty],duplicity[[#This Row],[duplicitní texty]])</f>
        <v>1</v>
      </c>
      <c r="N2954"/>
    </row>
    <row r="2955" spans="1:14">
      <c r="A2955">
        <v>2990</v>
      </c>
      <c r="B2955">
        <v>1690</v>
      </c>
      <c r="C2955" s="3">
        <v>42084</v>
      </c>
      <c r="D2955" s="5" t="str">
        <f>duplicity[[#This Row],[r_fighter_id]]&amp;"/"&amp;duplicity[[#This Row],[b_fighter_id]]&amp;duplicity[[#This Row],[date]]</f>
        <v>2990/169042084</v>
      </c>
      <c r="E2955">
        <f>COUNTIF(duplicity[duplicitní texty],duplicity[[#This Row],[duplicitní texty]])</f>
        <v>1</v>
      </c>
      <c r="N2955"/>
    </row>
    <row r="2956" spans="1:14">
      <c r="A2956">
        <v>2491</v>
      </c>
      <c r="B2956">
        <v>964</v>
      </c>
      <c r="C2956" s="3">
        <v>42084</v>
      </c>
      <c r="D2956" s="5" t="str">
        <f>duplicity[[#This Row],[r_fighter_id]]&amp;"/"&amp;duplicity[[#This Row],[b_fighter_id]]&amp;duplicity[[#This Row],[date]]</f>
        <v>2491/96442084</v>
      </c>
      <c r="E2956">
        <f>COUNTIF(duplicity[duplicitní texty],duplicity[[#This Row],[duplicitní texty]])</f>
        <v>1</v>
      </c>
      <c r="N2956"/>
    </row>
    <row r="2957" spans="1:14">
      <c r="A2957">
        <v>3074</v>
      </c>
      <c r="B2957">
        <v>1640</v>
      </c>
      <c r="C2957" s="3">
        <v>42084</v>
      </c>
      <c r="D2957" s="5" t="str">
        <f>duplicity[[#This Row],[r_fighter_id]]&amp;"/"&amp;duplicity[[#This Row],[b_fighter_id]]&amp;duplicity[[#This Row],[date]]</f>
        <v>3074/164042084</v>
      </c>
      <c r="E2957">
        <f>COUNTIF(duplicity[duplicitní texty],duplicity[[#This Row],[duplicitní texty]])</f>
        <v>1</v>
      </c>
      <c r="N2957"/>
    </row>
    <row r="2958" spans="1:14">
      <c r="A2958">
        <v>3174</v>
      </c>
      <c r="B2958">
        <v>2937</v>
      </c>
      <c r="C2958" s="3">
        <v>42084</v>
      </c>
      <c r="D2958" s="5" t="str">
        <f>duplicity[[#This Row],[r_fighter_id]]&amp;"/"&amp;duplicity[[#This Row],[b_fighter_id]]&amp;duplicity[[#This Row],[date]]</f>
        <v>3174/293742084</v>
      </c>
      <c r="E2958">
        <f>COUNTIF(duplicity[duplicitní texty],duplicity[[#This Row],[duplicitní texty]])</f>
        <v>1</v>
      </c>
      <c r="N2958"/>
    </row>
    <row r="2959" spans="1:14">
      <c r="A2959">
        <v>1921</v>
      </c>
      <c r="B2959">
        <v>490</v>
      </c>
      <c r="C2959" s="3">
        <v>42084</v>
      </c>
      <c r="D2959" s="5" t="str">
        <f>duplicity[[#This Row],[r_fighter_id]]&amp;"/"&amp;duplicity[[#This Row],[b_fighter_id]]&amp;duplicity[[#This Row],[date]]</f>
        <v>1921/49042084</v>
      </c>
      <c r="E2959">
        <f>COUNTIF(duplicity[duplicitní texty],duplicity[[#This Row],[duplicitní texty]])</f>
        <v>1</v>
      </c>
      <c r="N2959"/>
    </row>
    <row r="2960" spans="1:14">
      <c r="A2960">
        <v>540</v>
      </c>
      <c r="B2960">
        <v>573</v>
      </c>
      <c r="C2960" s="3">
        <v>42098</v>
      </c>
      <c r="D2960" s="5" t="str">
        <f>duplicity[[#This Row],[r_fighter_id]]&amp;"/"&amp;duplicity[[#This Row],[b_fighter_id]]&amp;duplicity[[#This Row],[date]]</f>
        <v>540/57342098</v>
      </c>
      <c r="E2960">
        <f>COUNTIF(duplicity[duplicitní texty],duplicity[[#This Row],[duplicitní texty]])</f>
        <v>1</v>
      </c>
      <c r="N2960"/>
    </row>
    <row r="2961" spans="1:14">
      <c r="A2961">
        <v>1226</v>
      </c>
      <c r="B2961">
        <v>2494</v>
      </c>
      <c r="C2961" s="3">
        <v>42098</v>
      </c>
      <c r="D2961" s="5" t="str">
        <f>duplicity[[#This Row],[r_fighter_id]]&amp;"/"&amp;duplicity[[#This Row],[b_fighter_id]]&amp;duplicity[[#This Row],[date]]</f>
        <v>1226/249442098</v>
      </c>
      <c r="E2961">
        <f>COUNTIF(duplicity[duplicitní texty],duplicity[[#This Row],[duplicitní texty]])</f>
        <v>1</v>
      </c>
      <c r="N2961"/>
    </row>
    <row r="2962" spans="1:14">
      <c r="A2962">
        <v>2479</v>
      </c>
      <c r="B2962">
        <v>829</v>
      </c>
      <c r="C2962" s="3">
        <v>42098</v>
      </c>
      <c r="D2962" s="5" t="str">
        <f>duplicity[[#This Row],[r_fighter_id]]&amp;"/"&amp;duplicity[[#This Row],[b_fighter_id]]&amp;duplicity[[#This Row],[date]]</f>
        <v>2479/82942098</v>
      </c>
      <c r="E2962">
        <f>COUNTIF(duplicity[duplicitní texty],duplicity[[#This Row],[duplicitní texty]])</f>
        <v>1</v>
      </c>
      <c r="N2962"/>
    </row>
    <row r="2963" spans="1:14">
      <c r="A2963">
        <v>2556</v>
      </c>
      <c r="B2963">
        <v>953</v>
      </c>
      <c r="C2963" s="3">
        <v>42098</v>
      </c>
      <c r="D2963" s="5" t="str">
        <f>duplicity[[#This Row],[r_fighter_id]]&amp;"/"&amp;duplicity[[#This Row],[b_fighter_id]]&amp;duplicity[[#This Row],[date]]</f>
        <v>2556/95342098</v>
      </c>
      <c r="E2963">
        <f>COUNTIF(duplicity[duplicitní texty],duplicity[[#This Row],[duplicitní texty]])</f>
        <v>1</v>
      </c>
      <c r="N2963"/>
    </row>
    <row r="2964" spans="1:14">
      <c r="A2964">
        <v>1995</v>
      </c>
      <c r="B2964">
        <v>1431</v>
      </c>
      <c r="C2964" s="3">
        <v>42098</v>
      </c>
      <c r="D2964" s="5" t="str">
        <f>duplicity[[#This Row],[r_fighter_id]]&amp;"/"&amp;duplicity[[#This Row],[b_fighter_id]]&amp;duplicity[[#This Row],[date]]</f>
        <v>1995/143142098</v>
      </c>
      <c r="E2964">
        <f>COUNTIF(duplicity[duplicitní texty],duplicity[[#This Row],[duplicitní texty]])</f>
        <v>1</v>
      </c>
      <c r="N2964"/>
    </row>
    <row r="2965" spans="1:14">
      <c r="A2965">
        <v>2081</v>
      </c>
      <c r="B2965">
        <v>1735</v>
      </c>
      <c r="C2965" s="3">
        <v>42098</v>
      </c>
      <c r="D2965" s="5" t="str">
        <f>duplicity[[#This Row],[r_fighter_id]]&amp;"/"&amp;duplicity[[#This Row],[b_fighter_id]]&amp;duplicity[[#This Row],[date]]</f>
        <v>2081/173542098</v>
      </c>
      <c r="E2965">
        <f>COUNTIF(duplicity[duplicitní texty],duplicity[[#This Row],[duplicitní texty]])</f>
        <v>1</v>
      </c>
      <c r="N2965"/>
    </row>
    <row r="2966" spans="1:14">
      <c r="A2966">
        <v>2016</v>
      </c>
      <c r="B2966">
        <v>3526</v>
      </c>
      <c r="C2966" s="3">
        <v>42098</v>
      </c>
      <c r="D2966" s="5" t="str">
        <f>duplicity[[#This Row],[r_fighter_id]]&amp;"/"&amp;duplicity[[#This Row],[b_fighter_id]]&amp;duplicity[[#This Row],[date]]</f>
        <v>2016/352642098</v>
      </c>
      <c r="E2966">
        <f>COUNTIF(duplicity[duplicitní texty],duplicity[[#This Row],[duplicitní texty]])</f>
        <v>1</v>
      </c>
      <c r="N2966"/>
    </row>
    <row r="2967" spans="1:14">
      <c r="A2967">
        <v>483</v>
      </c>
      <c r="B2967">
        <v>2237</v>
      </c>
      <c r="C2967" s="3">
        <v>42098</v>
      </c>
      <c r="D2967" s="5" t="str">
        <f>duplicity[[#This Row],[r_fighter_id]]&amp;"/"&amp;duplicity[[#This Row],[b_fighter_id]]&amp;duplicity[[#This Row],[date]]</f>
        <v>483/223742098</v>
      </c>
      <c r="E2967">
        <f>COUNTIF(duplicity[duplicitní texty],duplicity[[#This Row],[duplicitní texty]])</f>
        <v>1</v>
      </c>
      <c r="N2967"/>
    </row>
    <row r="2968" spans="1:14">
      <c r="A2968">
        <v>3</v>
      </c>
      <c r="B2968">
        <v>1530</v>
      </c>
      <c r="C2968" s="3">
        <v>42098</v>
      </c>
      <c r="D2968" s="5" t="str">
        <f>duplicity[[#This Row],[r_fighter_id]]&amp;"/"&amp;duplicity[[#This Row],[b_fighter_id]]&amp;duplicity[[#This Row],[date]]</f>
        <v>3/153042098</v>
      </c>
      <c r="E2968">
        <f>COUNTIF(duplicity[duplicitní texty],duplicity[[#This Row],[duplicitní texty]])</f>
        <v>1</v>
      </c>
      <c r="N2968"/>
    </row>
    <row r="2969" spans="1:14">
      <c r="A2969">
        <v>3099</v>
      </c>
      <c r="B2969">
        <v>1547</v>
      </c>
      <c r="C2969" s="3">
        <v>42098</v>
      </c>
      <c r="D2969" s="5" t="str">
        <f>duplicity[[#This Row],[r_fighter_id]]&amp;"/"&amp;duplicity[[#This Row],[b_fighter_id]]&amp;duplicity[[#This Row],[date]]</f>
        <v>3099/154742098</v>
      </c>
      <c r="E2969">
        <f>COUNTIF(duplicity[duplicitní texty],duplicity[[#This Row],[duplicitní texty]])</f>
        <v>1</v>
      </c>
      <c r="N2969"/>
    </row>
    <row r="2970" spans="1:14">
      <c r="A2970">
        <v>2178</v>
      </c>
      <c r="B2970">
        <v>1770</v>
      </c>
      <c r="C2970" s="3">
        <v>42105</v>
      </c>
      <c r="D2970" s="5" t="str">
        <f>duplicity[[#This Row],[r_fighter_id]]&amp;"/"&amp;duplicity[[#This Row],[b_fighter_id]]&amp;duplicity[[#This Row],[date]]</f>
        <v>2178/177042105</v>
      </c>
      <c r="E2970">
        <f>COUNTIF(duplicity[duplicitní texty],duplicity[[#This Row],[duplicitní texty]])</f>
        <v>1</v>
      </c>
      <c r="N2970"/>
    </row>
    <row r="2971" spans="1:14">
      <c r="A2971">
        <v>1140</v>
      </c>
      <c r="B2971">
        <v>968</v>
      </c>
      <c r="C2971" s="3">
        <v>42105</v>
      </c>
      <c r="D2971" s="5" t="str">
        <f>duplicity[[#This Row],[r_fighter_id]]&amp;"/"&amp;duplicity[[#This Row],[b_fighter_id]]&amp;duplicity[[#This Row],[date]]</f>
        <v>1140/96842105</v>
      </c>
      <c r="E2971">
        <f>COUNTIF(duplicity[duplicitní texty],duplicity[[#This Row],[duplicitní texty]])</f>
        <v>1</v>
      </c>
      <c r="N2971"/>
    </row>
    <row r="2972" spans="1:14">
      <c r="A2972">
        <v>441</v>
      </c>
      <c r="B2972">
        <v>2201</v>
      </c>
      <c r="C2972" s="3">
        <v>42105</v>
      </c>
      <c r="D2972" s="5" t="str">
        <f>duplicity[[#This Row],[r_fighter_id]]&amp;"/"&amp;duplicity[[#This Row],[b_fighter_id]]&amp;duplicity[[#This Row],[date]]</f>
        <v>441/220142105</v>
      </c>
      <c r="E2972">
        <f>COUNTIF(duplicity[duplicitní texty],duplicity[[#This Row],[duplicitní texty]])</f>
        <v>1</v>
      </c>
      <c r="N2972"/>
    </row>
    <row r="2973" spans="1:14">
      <c r="A2973">
        <v>180</v>
      </c>
      <c r="B2973">
        <v>863</v>
      </c>
      <c r="C2973" s="3">
        <v>42105</v>
      </c>
      <c r="D2973" s="5" t="str">
        <f>duplicity[[#This Row],[r_fighter_id]]&amp;"/"&amp;duplicity[[#This Row],[b_fighter_id]]&amp;duplicity[[#This Row],[date]]</f>
        <v>180/86342105</v>
      </c>
      <c r="E2973">
        <f>COUNTIF(duplicity[duplicitní texty],duplicity[[#This Row],[duplicitní texty]])</f>
        <v>1</v>
      </c>
      <c r="N2973"/>
    </row>
    <row r="2974" spans="1:14">
      <c r="A2974">
        <v>192</v>
      </c>
      <c r="B2974">
        <v>2631</v>
      </c>
      <c r="C2974" s="3">
        <v>42105</v>
      </c>
      <c r="D2974" s="5" t="str">
        <f>duplicity[[#This Row],[r_fighter_id]]&amp;"/"&amp;duplicity[[#This Row],[b_fighter_id]]&amp;duplicity[[#This Row],[date]]</f>
        <v>192/263142105</v>
      </c>
      <c r="E2974">
        <f>COUNTIF(duplicity[duplicitní texty],duplicity[[#This Row],[duplicitní texty]])</f>
        <v>1</v>
      </c>
      <c r="N2974"/>
    </row>
    <row r="2975" spans="1:14">
      <c r="A2975">
        <v>1950</v>
      </c>
      <c r="B2975">
        <v>287</v>
      </c>
      <c r="C2975" s="3">
        <v>42105</v>
      </c>
      <c r="D2975" s="5" t="str">
        <f>duplicity[[#This Row],[r_fighter_id]]&amp;"/"&amp;duplicity[[#This Row],[b_fighter_id]]&amp;duplicity[[#This Row],[date]]</f>
        <v>1950/28742105</v>
      </c>
      <c r="E2975">
        <f>COUNTIF(duplicity[duplicitní texty],duplicity[[#This Row],[duplicitní texty]])</f>
        <v>1</v>
      </c>
      <c r="N2975"/>
    </row>
    <row r="2976" spans="1:14">
      <c r="A2976">
        <v>2388</v>
      </c>
      <c r="B2976">
        <v>1260</v>
      </c>
      <c r="C2976" s="3">
        <v>42105</v>
      </c>
      <c r="D2976" s="5" t="str">
        <f>duplicity[[#This Row],[r_fighter_id]]&amp;"/"&amp;duplicity[[#This Row],[b_fighter_id]]&amp;duplicity[[#This Row],[date]]</f>
        <v>2388/126042105</v>
      </c>
      <c r="E2976">
        <f>COUNTIF(duplicity[duplicitní texty],duplicity[[#This Row],[duplicitní texty]])</f>
        <v>1</v>
      </c>
      <c r="N2976"/>
    </row>
    <row r="2977" spans="1:14">
      <c r="A2977">
        <v>177</v>
      </c>
      <c r="B2977">
        <v>39</v>
      </c>
      <c r="C2977" s="3">
        <v>42105</v>
      </c>
      <c r="D2977" s="5" t="str">
        <f>duplicity[[#This Row],[r_fighter_id]]&amp;"/"&amp;duplicity[[#This Row],[b_fighter_id]]&amp;duplicity[[#This Row],[date]]</f>
        <v>177/3942105</v>
      </c>
      <c r="E2977">
        <f>COUNTIF(duplicity[duplicitní texty],duplicity[[#This Row],[duplicitní texty]])</f>
        <v>1</v>
      </c>
      <c r="N2977"/>
    </row>
    <row r="2978" spans="1:14">
      <c r="A2978">
        <v>931</v>
      </c>
      <c r="B2978">
        <v>2053</v>
      </c>
      <c r="C2978" s="3">
        <v>42105</v>
      </c>
      <c r="D2978" s="5" t="str">
        <f>duplicity[[#This Row],[r_fighter_id]]&amp;"/"&amp;duplicity[[#This Row],[b_fighter_id]]&amp;duplicity[[#This Row],[date]]</f>
        <v>931/205342105</v>
      </c>
      <c r="E2978">
        <f>COUNTIF(duplicity[duplicitní texty],duplicity[[#This Row],[duplicitní texty]])</f>
        <v>1</v>
      </c>
      <c r="N2978"/>
    </row>
    <row r="2979" spans="1:14">
      <c r="A2979">
        <v>1742</v>
      </c>
      <c r="B2979">
        <v>1783</v>
      </c>
      <c r="C2979" s="3">
        <v>42105</v>
      </c>
      <c r="D2979" s="5" t="str">
        <f>duplicity[[#This Row],[r_fighter_id]]&amp;"/"&amp;duplicity[[#This Row],[b_fighter_id]]&amp;duplicity[[#This Row],[date]]</f>
        <v>1742/178342105</v>
      </c>
      <c r="E2979">
        <f>COUNTIF(duplicity[duplicitní texty],duplicity[[#This Row],[duplicitní texty]])</f>
        <v>1</v>
      </c>
      <c r="N2979"/>
    </row>
    <row r="2980" spans="1:14">
      <c r="A2980">
        <v>3109</v>
      </c>
      <c r="B2980">
        <v>2095</v>
      </c>
      <c r="C2980" s="3">
        <v>42105</v>
      </c>
      <c r="D2980" s="5" t="str">
        <f>duplicity[[#This Row],[r_fighter_id]]&amp;"/"&amp;duplicity[[#This Row],[b_fighter_id]]&amp;duplicity[[#This Row],[date]]</f>
        <v>3109/209542105</v>
      </c>
      <c r="E2980">
        <f>COUNTIF(duplicity[duplicitní texty],duplicity[[#This Row],[duplicitní texty]])</f>
        <v>1</v>
      </c>
      <c r="N2980"/>
    </row>
    <row r="2981" spans="1:14">
      <c r="A2981">
        <v>2465</v>
      </c>
      <c r="B2981">
        <v>3459</v>
      </c>
      <c r="C2981" s="3">
        <v>42105</v>
      </c>
      <c r="D2981" s="5" t="str">
        <f>duplicity[[#This Row],[r_fighter_id]]&amp;"/"&amp;duplicity[[#This Row],[b_fighter_id]]&amp;duplicity[[#This Row],[date]]</f>
        <v>2465/345942105</v>
      </c>
      <c r="E2981">
        <f>COUNTIF(duplicity[duplicitní texty],duplicity[[#This Row],[duplicitní texty]])</f>
        <v>1</v>
      </c>
      <c r="N2981"/>
    </row>
    <row r="2982" spans="1:14">
      <c r="A2982">
        <v>2150</v>
      </c>
      <c r="B2982">
        <v>3119</v>
      </c>
      <c r="C2982" s="3">
        <v>42112</v>
      </c>
      <c r="D2982" s="5" t="str">
        <f>duplicity[[#This Row],[r_fighter_id]]&amp;"/"&amp;duplicity[[#This Row],[b_fighter_id]]&amp;duplicity[[#This Row],[date]]</f>
        <v>2150/311942112</v>
      </c>
      <c r="E2982">
        <f>COUNTIF(duplicity[duplicitní texty],duplicity[[#This Row],[duplicitní texty]])</f>
        <v>1</v>
      </c>
      <c r="N2982"/>
    </row>
    <row r="2983" spans="1:14">
      <c r="A2983">
        <v>1898</v>
      </c>
      <c r="B2983">
        <v>2723</v>
      </c>
      <c r="C2983" s="3">
        <v>42112</v>
      </c>
      <c r="D2983" s="5" t="str">
        <f>duplicity[[#This Row],[r_fighter_id]]&amp;"/"&amp;duplicity[[#This Row],[b_fighter_id]]&amp;duplicity[[#This Row],[date]]</f>
        <v>1898/272342112</v>
      </c>
      <c r="E2983">
        <f>COUNTIF(duplicity[duplicitní texty],duplicity[[#This Row],[duplicitní texty]])</f>
        <v>1</v>
      </c>
      <c r="N2983"/>
    </row>
    <row r="2984" spans="1:14">
      <c r="A2984">
        <v>1341</v>
      </c>
      <c r="B2984">
        <v>3344</v>
      </c>
      <c r="C2984" s="3">
        <v>42112</v>
      </c>
      <c r="D2984" s="5" t="str">
        <f>duplicity[[#This Row],[r_fighter_id]]&amp;"/"&amp;duplicity[[#This Row],[b_fighter_id]]&amp;duplicity[[#This Row],[date]]</f>
        <v>1341/334442112</v>
      </c>
      <c r="E2984">
        <f>COUNTIF(duplicity[duplicitní texty],duplicity[[#This Row],[duplicitní texty]])</f>
        <v>1</v>
      </c>
      <c r="N2984"/>
    </row>
    <row r="2985" spans="1:14">
      <c r="A2985">
        <v>2113</v>
      </c>
      <c r="B2985">
        <v>700</v>
      </c>
      <c r="C2985" s="3">
        <v>42112</v>
      </c>
      <c r="D2985" s="5" t="str">
        <f>duplicity[[#This Row],[r_fighter_id]]&amp;"/"&amp;duplicity[[#This Row],[b_fighter_id]]&amp;duplicity[[#This Row],[date]]</f>
        <v>2113/70042112</v>
      </c>
      <c r="E2985">
        <f>COUNTIF(duplicity[duplicitní texty],duplicity[[#This Row],[duplicitní texty]])</f>
        <v>1</v>
      </c>
      <c r="N2985"/>
    </row>
    <row r="2986" spans="1:14">
      <c r="A2986">
        <v>3170</v>
      </c>
      <c r="B2986">
        <v>1377</v>
      </c>
      <c r="C2986" s="3">
        <v>42112</v>
      </c>
      <c r="D2986" s="5" t="str">
        <f>duplicity[[#This Row],[r_fighter_id]]&amp;"/"&amp;duplicity[[#This Row],[b_fighter_id]]&amp;duplicity[[#This Row],[date]]</f>
        <v>3170/137742112</v>
      </c>
      <c r="E2986">
        <f>COUNTIF(duplicity[duplicitní texty],duplicity[[#This Row],[duplicitní texty]])</f>
        <v>1</v>
      </c>
      <c r="N2986"/>
    </row>
    <row r="2987" spans="1:14">
      <c r="A2987">
        <v>2800</v>
      </c>
      <c r="B2987">
        <v>669</v>
      </c>
      <c r="C2987" s="3">
        <v>42112</v>
      </c>
      <c r="D2987" s="5" t="str">
        <f>duplicity[[#This Row],[r_fighter_id]]&amp;"/"&amp;duplicity[[#This Row],[b_fighter_id]]&amp;duplicity[[#This Row],[date]]</f>
        <v>2800/66942112</v>
      </c>
      <c r="E2987">
        <f>COUNTIF(duplicity[duplicitní texty],duplicity[[#This Row],[duplicitní texty]])</f>
        <v>1</v>
      </c>
      <c r="N2987"/>
    </row>
    <row r="2988" spans="1:14">
      <c r="A2988">
        <v>103</v>
      </c>
      <c r="B2988">
        <v>3384</v>
      </c>
      <c r="C2988" s="3">
        <v>42112</v>
      </c>
      <c r="D2988" s="5" t="str">
        <f>duplicity[[#This Row],[r_fighter_id]]&amp;"/"&amp;duplicity[[#This Row],[b_fighter_id]]&amp;duplicity[[#This Row],[date]]</f>
        <v>103/338442112</v>
      </c>
      <c r="E2988">
        <f>COUNTIF(duplicity[duplicitní texty],duplicity[[#This Row],[duplicitní texty]])</f>
        <v>1</v>
      </c>
      <c r="N2988"/>
    </row>
    <row r="2989" spans="1:14">
      <c r="A2989">
        <v>3162</v>
      </c>
      <c r="B2989">
        <v>2058</v>
      </c>
      <c r="C2989" s="3">
        <v>42112</v>
      </c>
      <c r="D2989" s="5" t="str">
        <f>duplicity[[#This Row],[r_fighter_id]]&amp;"/"&amp;duplicity[[#This Row],[b_fighter_id]]&amp;duplicity[[#This Row],[date]]</f>
        <v>3162/205842112</v>
      </c>
      <c r="E2989">
        <f>COUNTIF(duplicity[duplicitní texty],duplicity[[#This Row],[duplicitní texty]])</f>
        <v>1</v>
      </c>
      <c r="N2989"/>
    </row>
    <row r="2990" spans="1:14">
      <c r="A2990">
        <v>350</v>
      </c>
      <c r="B2990">
        <v>1348</v>
      </c>
      <c r="C2990" s="3">
        <v>42112</v>
      </c>
      <c r="D2990" s="5" t="str">
        <f>duplicity[[#This Row],[r_fighter_id]]&amp;"/"&amp;duplicity[[#This Row],[b_fighter_id]]&amp;duplicity[[#This Row],[date]]</f>
        <v>350/134842112</v>
      </c>
      <c r="E2990">
        <f>COUNTIF(duplicity[duplicitní texty],duplicity[[#This Row],[duplicitní texty]])</f>
        <v>1</v>
      </c>
      <c r="N2990"/>
    </row>
    <row r="2991" spans="1:14">
      <c r="A2991">
        <v>3078</v>
      </c>
      <c r="B2991">
        <v>447</v>
      </c>
      <c r="C2991" s="3">
        <v>42112</v>
      </c>
      <c r="D2991" s="5" t="str">
        <f>duplicity[[#This Row],[r_fighter_id]]&amp;"/"&amp;duplicity[[#This Row],[b_fighter_id]]&amp;duplicity[[#This Row],[date]]</f>
        <v>3078/44742112</v>
      </c>
      <c r="E2991">
        <f>COUNTIF(duplicity[duplicitní texty],duplicity[[#This Row],[duplicitní texty]])</f>
        <v>1</v>
      </c>
      <c r="N2991"/>
    </row>
    <row r="2992" spans="1:14">
      <c r="A2992">
        <v>1157</v>
      </c>
      <c r="B2992">
        <v>749</v>
      </c>
      <c r="C2992" s="3">
        <v>42112</v>
      </c>
      <c r="D2992" s="5" t="str">
        <f>duplicity[[#This Row],[r_fighter_id]]&amp;"/"&amp;duplicity[[#This Row],[b_fighter_id]]&amp;duplicity[[#This Row],[date]]</f>
        <v>1157/74942112</v>
      </c>
      <c r="E2992">
        <f>COUNTIF(duplicity[duplicitní texty],duplicity[[#This Row],[duplicitní texty]])</f>
        <v>1</v>
      </c>
      <c r="N2992"/>
    </row>
    <row r="2993" spans="1:14">
      <c r="A2993">
        <v>1527</v>
      </c>
      <c r="B2993">
        <v>1396</v>
      </c>
      <c r="C2993" s="3">
        <v>42119</v>
      </c>
      <c r="D2993" s="5" t="str">
        <f>duplicity[[#This Row],[r_fighter_id]]&amp;"/"&amp;duplicity[[#This Row],[b_fighter_id]]&amp;duplicity[[#This Row],[date]]</f>
        <v>1527/139642119</v>
      </c>
      <c r="E2993">
        <f>COUNTIF(duplicity[duplicitní texty],duplicity[[#This Row],[duplicitní texty]])</f>
        <v>1</v>
      </c>
      <c r="N2993"/>
    </row>
    <row r="2994" spans="1:14">
      <c r="A2994">
        <v>712</v>
      </c>
      <c r="B2994">
        <v>1608</v>
      </c>
      <c r="C2994" s="3">
        <v>42119</v>
      </c>
      <c r="D2994" s="5" t="str">
        <f>duplicity[[#This Row],[r_fighter_id]]&amp;"/"&amp;duplicity[[#This Row],[b_fighter_id]]&amp;duplicity[[#This Row],[date]]</f>
        <v>712/160842119</v>
      </c>
      <c r="E2994">
        <f>COUNTIF(duplicity[duplicitní texty],duplicity[[#This Row],[duplicitní texty]])</f>
        <v>1</v>
      </c>
      <c r="N2994"/>
    </row>
    <row r="2995" spans="1:14">
      <c r="A2995">
        <v>3193</v>
      </c>
      <c r="B2995">
        <v>572</v>
      </c>
      <c r="C2995" s="3">
        <v>42119</v>
      </c>
      <c r="D2995" s="5" t="str">
        <f>duplicity[[#This Row],[r_fighter_id]]&amp;"/"&amp;duplicity[[#This Row],[b_fighter_id]]&amp;duplicity[[#This Row],[date]]</f>
        <v>3193/57242119</v>
      </c>
      <c r="E2995">
        <f>COUNTIF(duplicity[duplicitní texty],duplicity[[#This Row],[duplicitní texty]])</f>
        <v>1</v>
      </c>
      <c r="N2995"/>
    </row>
    <row r="2996" spans="1:14">
      <c r="A2996">
        <v>1479</v>
      </c>
      <c r="B2996">
        <v>1934</v>
      </c>
      <c r="C2996" s="3">
        <v>42119</v>
      </c>
      <c r="D2996" s="5" t="str">
        <f>duplicity[[#This Row],[r_fighter_id]]&amp;"/"&amp;duplicity[[#This Row],[b_fighter_id]]&amp;duplicity[[#This Row],[date]]</f>
        <v>1479/193442119</v>
      </c>
      <c r="E2996">
        <f>COUNTIF(duplicity[duplicitní texty],duplicity[[#This Row],[duplicitní texty]])</f>
        <v>1</v>
      </c>
      <c r="N2996"/>
    </row>
    <row r="2997" spans="1:14">
      <c r="A2997">
        <v>633</v>
      </c>
      <c r="B2997">
        <v>2679</v>
      </c>
      <c r="C2997" s="3">
        <v>42119</v>
      </c>
      <c r="D2997" s="5" t="str">
        <f>duplicity[[#This Row],[r_fighter_id]]&amp;"/"&amp;duplicity[[#This Row],[b_fighter_id]]&amp;duplicity[[#This Row],[date]]</f>
        <v>633/267942119</v>
      </c>
      <c r="E2997">
        <f>COUNTIF(duplicity[duplicitní texty],duplicity[[#This Row],[duplicitní texty]])</f>
        <v>1</v>
      </c>
      <c r="N2997"/>
    </row>
    <row r="2998" spans="1:14">
      <c r="A2998">
        <v>1474</v>
      </c>
      <c r="B2998">
        <v>70</v>
      </c>
      <c r="C2998" s="3">
        <v>42119</v>
      </c>
      <c r="D2998" s="5" t="str">
        <f>duplicity[[#This Row],[r_fighter_id]]&amp;"/"&amp;duplicity[[#This Row],[b_fighter_id]]&amp;duplicity[[#This Row],[date]]</f>
        <v>1474/7042119</v>
      </c>
      <c r="E2998">
        <f>COUNTIF(duplicity[duplicitní texty],duplicity[[#This Row],[duplicitní texty]])</f>
        <v>1</v>
      </c>
      <c r="N2998"/>
    </row>
    <row r="2999" spans="1:14">
      <c r="A2999">
        <v>286</v>
      </c>
      <c r="B2999">
        <v>797</v>
      </c>
      <c r="C2999" s="3">
        <v>42119</v>
      </c>
      <c r="D2999" s="5" t="str">
        <f>duplicity[[#This Row],[r_fighter_id]]&amp;"/"&amp;duplicity[[#This Row],[b_fighter_id]]&amp;duplicity[[#This Row],[date]]</f>
        <v>286/79742119</v>
      </c>
      <c r="E2999">
        <f>COUNTIF(duplicity[duplicitní texty],duplicity[[#This Row],[duplicitní texty]])</f>
        <v>1</v>
      </c>
      <c r="N2999"/>
    </row>
    <row r="3000" spans="1:14">
      <c r="A3000">
        <v>1741</v>
      </c>
      <c r="B3000">
        <v>199</v>
      </c>
      <c r="C3000" s="3">
        <v>42119</v>
      </c>
      <c r="D3000" s="5" t="str">
        <f>duplicity[[#This Row],[r_fighter_id]]&amp;"/"&amp;duplicity[[#This Row],[b_fighter_id]]&amp;duplicity[[#This Row],[date]]</f>
        <v>1741/19942119</v>
      </c>
      <c r="E3000">
        <f>COUNTIF(duplicity[duplicitní texty],duplicity[[#This Row],[duplicitní texty]])</f>
        <v>1</v>
      </c>
      <c r="N3000"/>
    </row>
    <row r="3001" spans="1:14">
      <c r="A3001">
        <v>1927</v>
      </c>
      <c r="B3001">
        <v>451</v>
      </c>
      <c r="C3001" s="3">
        <v>42119</v>
      </c>
      <c r="D3001" s="5" t="str">
        <f>duplicity[[#This Row],[r_fighter_id]]&amp;"/"&amp;duplicity[[#This Row],[b_fighter_id]]&amp;duplicity[[#This Row],[date]]</f>
        <v>1927/45142119</v>
      </c>
      <c r="E3001">
        <f>COUNTIF(duplicity[duplicitní texty],duplicity[[#This Row],[duplicitní texty]])</f>
        <v>1</v>
      </c>
      <c r="N3001"/>
    </row>
    <row r="3002" spans="1:14">
      <c r="A3002">
        <v>1957</v>
      </c>
      <c r="B3002">
        <v>689</v>
      </c>
      <c r="C3002" s="3">
        <v>42119</v>
      </c>
      <c r="D3002" s="5" t="str">
        <f>duplicity[[#This Row],[r_fighter_id]]&amp;"/"&amp;duplicity[[#This Row],[b_fighter_id]]&amp;duplicity[[#This Row],[date]]</f>
        <v>1957/68942119</v>
      </c>
      <c r="E3002">
        <f>COUNTIF(duplicity[duplicitní texty],duplicity[[#This Row],[duplicitní texty]])</f>
        <v>1</v>
      </c>
      <c r="N3002"/>
    </row>
    <row r="3003" spans="1:14">
      <c r="A3003">
        <v>159</v>
      </c>
      <c r="B3003">
        <v>2097</v>
      </c>
      <c r="C3003" s="3">
        <v>42119</v>
      </c>
      <c r="D3003" s="5" t="str">
        <f>duplicity[[#This Row],[r_fighter_id]]&amp;"/"&amp;duplicity[[#This Row],[b_fighter_id]]&amp;duplicity[[#This Row],[date]]</f>
        <v>159/209742119</v>
      </c>
      <c r="E3003">
        <f>COUNTIF(duplicity[duplicitní texty],duplicity[[#This Row],[duplicitní texty]])</f>
        <v>1</v>
      </c>
      <c r="N3003"/>
    </row>
    <row r="3004" spans="1:14">
      <c r="A3004">
        <v>2612</v>
      </c>
      <c r="B3004">
        <v>1808</v>
      </c>
      <c r="C3004" s="3">
        <v>42119</v>
      </c>
      <c r="D3004" s="5" t="str">
        <f>duplicity[[#This Row],[r_fighter_id]]&amp;"/"&amp;duplicity[[#This Row],[b_fighter_id]]&amp;duplicity[[#This Row],[date]]</f>
        <v>2612/180842119</v>
      </c>
      <c r="E3004">
        <f>COUNTIF(duplicity[duplicitní texty],duplicity[[#This Row],[duplicitní texty]])</f>
        <v>1</v>
      </c>
      <c r="N3004"/>
    </row>
    <row r="3005" spans="1:14">
      <c r="A3005">
        <v>1359</v>
      </c>
      <c r="B3005">
        <v>1393</v>
      </c>
      <c r="C3005" s="3">
        <v>42133</v>
      </c>
      <c r="D3005" s="5" t="str">
        <f>duplicity[[#This Row],[r_fighter_id]]&amp;"/"&amp;duplicity[[#This Row],[b_fighter_id]]&amp;duplicity[[#This Row],[date]]</f>
        <v>1359/139342133</v>
      </c>
      <c r="E3005">
        <f>COUNTIF(duplicity[duplicitní texty],duplicity[[#This Row],[duplicitní texty]])</f>
        <v>1</v>
      </c>
      <c r="N3005"/>
    </row>
    <row r="3006" spans="1:14">
      <c r="A3006">
        <v>2121</v>
      </c>
      <c r="B3006">
        <v>1427</v>
      </c>
      <c r="C3006" s="3">
        <v>42133</v>
      </c>
      <c r="D3006" s="5" t="str">
        <f>duplicity[[#This Row],[r_fighter_id]]&amp;"/"&amp;duplicity[[#This Row],[b_fighter_id]]&amp;duplicity[[#This Row],[date]]</f>
        <v>2121/142742133</v>
      </c>
      <c r="E3006">
        <f>COUNTIF(duplicity[duplicitní texty],duplicity[[#This Row],[duplicitní texty]])</f>
        <v>1</v>
      </c>
      <c r="N3006"/>
    </row>
    <row r="3007" spans="1:14">
      <c r="A3007">
        <v>3211</v>
      </c>
      <c r="B3007">
        <v>3471</v>
      </c>
      <c r="C3007" s="3">
        <v>42133</v>
      </c>
      <c r="D3007" s="5" t="str">
        <f>duplicity[[#This Row],[r_fighter_id]]&amp;"/"&amp;duplicity[[#This Row],[b_fighter_id]]&amp;duplicity[[#This Row],[date]]</f>
        <v>3211/347142133</v>
      </c>
      <c r="E3007">
        <f>COUNTIF(duplicity[duplicitní texty],duplicity[[#This Row],[duplicitní texty]])</f>
        <v>1</v>
      </c>
      <c r="N3007"/>
    </row>
    <row r="3008" spans="1:14">
      <c r="A3008">
        <v>2331</v>
      </c>
      <c r="B3008">
        <v>3448</v>
      </c>
      <c r="C3008" s="3">
        <v>42133</v>
      </c>
      <c r="D3008" s="5" t="str">
        <f>duplicity[[#This Row],[r_fighter_id]]&amp;"/"&amp;duplicity[[#This Row],[b_fighter_id]]&amp;duplicity[[#This Row],[date]]</f>
        <v>2331/344842133</v>
      </c>
      <c r="E3008">
        <f>COUNTIF(duplicity[duplicitní texty],duplicity[[#This Row],[duplicitní texty]])</f>
        <v>1</v>
      </c>
      <c r="N3008"/>
    </row>
    <row r="3009" spans="1:14">
      <c r="A3009">
        <v>2002</v>
      </c>
      <c r="B3009">
        <v>3375</v>
      </c>
      <c r="C3009" s="3">
        <v>42133</v>
      </c>
      <c r="D3009" s="5" t="str">
        <f>duplicity[[#This Row],[r_fighter_id]]&amp;"/"&amp;duplicity[[#This Row],[b_fighter_id]]&amp;duplicity[[#This Row],[date]]</f>
        <v>2002/337542133</v>
      </c>
      <c r="E3009">
        <f>COUNTIF(duplicity[duplicitní texty],duplicity[[#This Row],[duplicitní texty]])</f>
        <v>1</v>
      </c>
      <c r="N3009"/>
    </row>
    <row r="3010" spans="1:14">
      <c r="A3010">
        <v>2415</v>
      </c>
      <c r="B3010">
        <v>2305</v>
      </c>
      <c r="C3010" s="3">
        <v>42133</v>
      </c>
      <c r="D3010" s="5" t="str">
        <f>duplicity[[#This Row],[r_fighter_id]]&amp;"/"&amp;duplicity[[#This Row],[b_fighter_id]]&amp;duplicity[[#This Row],[date]]</f>
        <v>2415/230542133</v>
      </c>
      <c r="E3010">
        <f>COUNTIF(duplicity[duplicitní texty],duplicity[[#This Row],[duplicitní texty]])</f>
        <v>1</v>
      </c>
      <c r="N3010"/>
    </row>
    <row r="3011" spans="1:14">
      <c r="A3011">
        <v>110</v>
      </c>
      <c r="B3011">
        <v>2915</v>
      </c>
      <c r="C3011" s="3">
        <v>42133</v>
      </c>
      <c r="D3011" s="5" t="str">
        <f>duplicity[[#This Row],[r_fighter_id]]&amp;"/"&amp;duplicity[[#This Row],[b_fighter_id]]&amp;duplicity[[#This Row],[date]]</f>
        <v>110/291542133</v>
      </c>
      <c r="E3011">
        <f>COUNTIF(duplicity[duplicitní texty],duplicity[[#This Row],[duplicitní texty]])</f>
        <v>1</v>
      </c>
      <c r="N3011"/>
    </row>
    <row r="3012" spans="1:14">
      <c r="A3012">
        <v>1623</v>
      </c>
      <c r="B3012">
        <v>90</v>
      </c>
      <c r="C3012" s="3">
        <v>42133</v>
      </c>
      <c r="D3012" s="5" t="str">
        <f>duplicity[[#This Row],[r_fighter_id]]&amp;"/"&amp;duplicity[[#This Row],[b_fighter_id]]&amp;duplicity[[#This Row],[date]]</f>
        <v>1623/9042133</v>
      </c>
      <c r="E3012">
        <f>COUNTIF(duplicity[duplicitní texty],duplicity[[#This Row],[duplicitní texty]])</f>
        <v>1</v>
      </c>
      <c r="N3012"/>
    </row>
    <row r="3013" spans="1:14">
      <c r="A3013">
        <v>2507</v>
      </c>
      <c r="B3013">
        <v>2351</v>
      </c>
      <c r="C3013" s="3">
        <v>42133</v>
      </c>
      <c r="D3013" s="5" t="str">
        <f>duplicity[[#This Row],[r_fighter_id]]&amp;"/"&amp;duplicity[[#This Row],[b_fighter_id]]&amp;duplicity[[#This Row],[date]]</f>
        <v>2507/235142133</v>
      </c>
      <c r="E3013">
        <f>COUNTIF(duplicity[duplicitní texty],duplicity[[#This Row],[duplicitní texty]])</f>
        <v>1</v>
      </c>
      <c r="N3013"/>
    </row>
    <row r="3014" spans="1:14">
      <c r="A3014">
        <v>526</v>
      </c>
      <c r="B3014">
        <v>671</v>
      </c>
      <c r="C3014" s="3">
        <v>42133</v>
      </c>
      <c r="D3014" s="5" t="str">
        <f>duplicity[[#This Row],[r_fighter_id]]&amp;"/"&amp;duplicity[[#This Row],[b_fighter_id]]&amp;duplicity[[#This Row],[date]]</f>
        <v>526/67142133</v>
      </c>
      <c r="E3014">
        <f>COUNTIF(duplicity[duplicitní texty],duplicity[[#This Row],[duplicitní texty]])</f>
        <v>1</v>
      </c>
      <c r="N3014"/>
    </row>
    <row r="3015" spans="1:14">
      <c r="A3015">
        <v>2630</v>
      </c>
      <c r="B3015">
        <v>876</v>
      </c>
      <c r="C3015" s="3">
        <v>42133</v>
      </c>
      <c r="D3015" s="5" t="str">
        <f>duplicity[[#This Row],[r_fighter_id]]&amp;"/"&amp;duplicity[[#This Row],[b_fighter_id]]&amp;duplicity[[#This Row],[date]]</f>
        <v>2630/87642133</v>
      </c>
      <c r="E3015">
        <f>COUNTIF(duplicity[duplicitní texty],duplicity[[#This Row],[duplicitní texty]])</f>
        <v>1</v>
      </c>
      <c r="N3015"/>
    </row>
    <row r="3016" spans="1:14">
      <c r="A3016">
        <v>1218</v>
      </c>
      <c r="B3016">
        <v>2359</v>
      </c>
      <c r="C3016" s="3">
        <v>42133</v>
      </c>
      <c r="D3016" s="5" t="str">
        <f>duplicity[[#This Row],[r_fighter_id]]&amp;"/"&amp;duplicity[[#This Row],[b_fighter_id]]&amp;duplicity[[#This Row],[date]]</f>
        <v>1218/235942133</v>
      </c>
      <c r="E3016">
        <f>COUNTIF(duplicity[duplicitní texty],duplicity[[#This Row],[duplicitní texty]])</f>
        <v>1</v>
      </c>
      <c r="N3016"/>
    </row>
    <row r="3017" spans="1:14">
      <c r="A3017">
        <v>1825</v>
      </c>
      <c r="B3017">
        <v>1914</v>
      </c>
      <c r="C3017" s="3">
        <v>42140</v>
      </c>
      <c r="D3017" s="5" t="str">
        <f>duplicity[[#This Row],[r_fighter_id]]&amp;"/"&amp;duplicity[[#This Row],[b_fighter_id]]&amp;duplicity[[#This Row],[date]]</f>
        <v>1825/191442140</v>
      </c>
      <c r="E3017">
        <f>COUNTIF(duplicity[duplicitní texty],duplicity[[#This Row],[duplicitní texty]])</f>
        <v>1</v>
      </c>
      <c r="N3017"/>
    </row>
    <row r="3018" spans="1:14">
      <c r="A3018">
        <v>2213</v>
      </c>
      <c r="B3018">
        <v>2529</v>
      </c>
      <c r="C3018" s="3">
        <v>42140</v>
      </c>
      <c r="D3018" s="5" t="str">
        <f>duplicity[[#This Row],[r_fighter_id]]&amp;"/"&amp;duplicity[[#This Row],[b_fighter_id]]&amp;duplicity[[#This Row],[date]]</f>
        <v>2213/252942140</v>
      </c>
      <c r="E3018">
        <f>COUNTIF(duplicity[duplicitní texty],duplicity[[#This Row],[duplicitní texty]])</f>
        <v>1</v>
      </c>
      <c r="N3018"/>
    </row>
    <row r="3019" spans="1:14">
      <c r="A3019">
        <v>856</v>
      </c>
      <c r="B3019">
        <v>928</v>
      </c>
      <c r="C3019" s="3">
        <v>42140</v>
      </c>
      <c r="D3019" s="5" t="str">
        <f>duplicity[[#This Row],[r_fighter_id]]&amp;"/"&amp;duplicity[[#This Row],[b_fighter_id]]&amp;duplicity[[#This Row],[date]]</f>
        <v>856/92842140</v>
      </c>
      <c r="E3019">
        <f>COUNTIF(duplicity[duplicitní texty],duplicity[[#This Row],[duplicitní texty]])</f>
        <v>1</v>
      </c>
      <c r="N3019"/>
    </row>
    <row r="3020" spans="1:14">
      <c r="A3020">
        <v>1818</v>
      </c>
      <c r="B3020">
        <v>1828</v>
      </c>
      <c r="C3020" s="3">
        <v>42140</v>
      </c>
      <c r="D3020" s="5" t="str">
        <f>duplicity[[#This Row],[r_fighter_id]]&amp;"/"&amp;duplicity[[#This Row],[b_fighter_id]]&amp;duplicity[[#This Row],[date]]</f>
        <v>1818/182842140</v>
      </c>
      <c r="E3020">
        <f>COUNTIF(duplicity[duplicitní texty],duplicity[[#This Row],[duplicitní texty]])</f>
        <v>1</v>
      </c>
      <c r="N3020"/>
    </row>
    <row r="3021" spans="1:14">
      <c r="A3021">
        <v>2226</v>
      </c>
      <c r="B3021">
        <v>205</v>
      </c>
      <c r="C3021" s="3">
        <v>42140</v>
      </c>
      <c r="D3021" s="5" t="str">
        <f>duplicity[[#This Row],[r_fighter_id]]&amp;"/"&amp;duplicity[[#This Row],[b_fighter_id]]&amp;duplicity[[#This Row],[date]]</f>
        <v>2226/20542140</v>
      </c>
      <c r="E3021">
        <f>COUNTIF(duplicity[duplicitní texty],duplicity[[#This Row],[duplicitní texty]])</f>
        <v>1</v>
      </c>
      <c r="N3021"/>
    </row>
    <row r="3022" spans="1:14">
      <c r="A3022">
        <v>194</v>
      </c>
      <c r="B3022">
        <v>3291</v>
      </c>
      <c r="C3022" s="3">
        <v>42140</v>
      </c>
      <c r="D3022" s="5" t="str">
        <f>duplicity[[#This Row],[r_fighter_id]]&amp;"/"&amp;duplicity[[#This Row],[b_fighter_id]]&amp;duplicity[[#This Row],[date]]</f>
        <v>194/329142140</v>
      </c>
      <c r="E3022">
        <f>COUNTIF(duplicity[duplicitní texty],duplicity[[#This Row],[duplicitní texty]])</f>
        <v>1</v>
      </c>
      <c r="N3022"/>
    </row>
    <row r="3023" spans="1:14">
      <c r="A3023">
        <v>2317</v>
      </c>
      <c r="B3023">
        <v>3450</v>
      </c>
      <c r="C3023" s="3">
        <v>42140</v>
      </c>
      <c r="D3023" s="5" t="str">
        <f>duplicity[[#This Row],[r_fighter_id]]&amp;"/"&amp;duplicity[[#This Row],[b_fighter_id]]&amp;duplicity[[#This Row],[date]]</f>
        <v>2317/345042140</v>
      </c>
      <c r="E3023">
        <f>COUNTIF(duplicity[duplicitní texty],duplicity[[#This Row],[duplicitní texty]])</f>
        <v>1</v>
      </c>
      <c r="N3023"/>
    </row>
    <row r="3024" spans="1:14">
      <c r="A3024">
        <v>3579</v>
      </c>
      <c r="B3024">
        <v>1525</v>
      </c>
      <c r="C3024" s="3">
        <v>42140</v>
      </c>
      <c r="D3024" s="5" t="str">
        <f>duplicity[[#This Row],[r_fighter_id]]&amp;"/"&amp;duplicity[[#This Row],[b_fighter_id]]&amp;duplicity[[#This Row],[date]]</f>
        <v>3579/152542140</v>
      </c>
      <c r="E3024">
        <f>COUNTIF(duplicity[duplicitní texty],duplicity[[#This Row],[duplicitní texty]])</f>
        <v>1</v>
      </c>
      <c r="N3024"/>
    </row>
    <row r="3025" spans="1:14">
      <c r="A3025">
        <v>853</v>
      </c>
      <c r="B3025">
        <v>1924</v>
      </c>
      <c r="C3025" s="3">
        <v>42140</v>
      </c>
      <c r="D3025" s="5" t="str">
        <f>duplicity[[#This Row],[r_fighter_id]]&amp;"/"&amp;duplicity[[#This Row],[b_fighter_id]]&amp;duplicity[[#This Row],[date]]</f>
        <v>853/192442140</v>
      </c>
      <c r="E3025">
        <f>COUNTIF(duplicity[duplicitní texty],duplicity[[#This Row],[duplicitní texty]])</f>
        <v>1</v>
      </c>
      <c r="N3025"/>
    </row>
    <row r="3026" spans="1:14">
      <c r="A3026">
        <v>2845</v>
      </c>
      <c r="B3026">
        <v>743</v>
      </c>
      <c r="C3026" s="3">
        <v>42140</v>
      </c>
      <c r="D3026" s="5" t="str">
        <f>duplicity[[#This Row],[r_fighter_id]]&amp;"/"&amp;duplicity[[#This Row],[b_fighter_id]]&amp;duplicity[[#This Row],[date]]</f>
        <v>2845/74342140</v>
      </c>
      <c r="E3026">
        <f>COUNTIF(duplicity[duplicitní texty],duplicity[[#This Row],[duplicitní texty]])</f>
        <v>1</v>
      </c>
      <c r="N3026"/>
    </row>
    <row r="3027" spans="1:14">
      <c r="A3027">
        <v>2338</v>
      </c>
      <c r="B3027">
        <v>2266</v>
      </c>
      <c r="C3027" s="3">
        <v>42140</v>
      </c>
      <c r="D3027" s="5" t="str">
        <f>duplicity[[#This Row],[r_fighter_id]]&amp;"/"&amp;duplicity[[#This Row],[b_fighter_id]]&amp;duplicity[[#This Row],[date]]</f>
        <v>2338/226642140</v>
      </c>
      <c r="E3027">
        <f>COUNTIF(duplicity[duplicitní texty],duplicity[[#This Row],[duplicitní texty]])</f>
        <v>1</v>
      </c>
      <c r="N3027"/>
    </row>
    <row r="3028" spans="1:14">
      <c r="A3028">
        <v>3252</v>
      </c>
      <c r="B3028">
        <v>3580</v>
      </c>
      <c r="C3028" s="3">
        <v>42140</v>
      </c>
      <c r="D3028" s="5" t="str">
        <f>duplicity[[#This Row],[r_fighter_id]]&amp;"/"&amp;duplicity[[#This Row],[b_fighter_id]]&amp;duplicity[[#This Row],[date]]</f>
        <v>3252/358042140</v>
      </c>
      <c r="E3028">
        <f>COUNTIF(duplicity[duplicitní texty],duplicity[[#This Row],[duplicitní texty]])</f>
        <v>1</v>
      </c>
      <c r="N3028"/>
    </row>
    <row r="3029" spans="1:14">
      <c r="A3029">
        <v>2594</v>
      </c>
      <c r="B3029">
        <v>641</v>
      </c>
      <c r="C3029" s="3">
        <v>42147</v>
      </c>
      <c r="D3029" s="5" t="str">
        <f>duplicity[[#This Row],[r_fighter_id]]&amp;"/"&amp;duplicity[[#This Row],[b_fighter_id]]&amp;duplicity[[#This Row],[date]]</f>
        <v>2594/64142147</v>
      </c>
      <c r="E3029">
        <f>COUNTIF(duplicity[duplicitní texty],duplicity[[#This Row],[duplicitní texty]])</f>
        <v>1</v>
      </c>
      <c r="N3029"/>
    </row>
    <row r="3030" spans="1:14">
      <c r="A3030">
        <v>3452</v>
      </c>
      <c r="B3030">
        <v>243</v>
      </c>
      <c r="C3030" s="3">
        <v>42147</v>
      </c>
      <c r="D3030" s="5" t="str">
        <f>duplicity[[#This Row],[r_fighter_id]]&amp;"/"&amp;duplicity[[#This Row],[b_fighter_id]]&amp;duplicity[[#This Row],[date]]</f>
        <v>3452/24342147</v>
      </c>
      <c r="E3030">
        <f>COUNTIF(duplicity[duplicitní texty],duplicity[[#This Row],[duplicitní texty]])</f>
        <v>1</v>
      </c>
      <c r="N3030"/>
    </row>
    <row r="3031" spans="1:14">
      <c r="A3031">
        <v>247</v>
      </c>
      <c r="B3031">
        <v>2182</v>
      </c>
      <c r="C3031" s="3">
        <v>42147</v>
      </c>
      <c r="D3031" s="5" t="str">
        <f>duplicity[[#This Row],[r_fighter_id]]&amp;"/"&amp;duplicity[[#This Row],[b_fighter_id]]&amp;duplicity[[#This Row],[date]]</f>
        <v>247/218242147</v>
      </c>
      <c r="E3031">
        <f>COUNTIF(duplicity[duplicitní texty],duplicity[[#This Row],[duplicitní texty]])</f>
        <v>1</v>
      </c>
      <c r="N3031"/>
    </row>
    <row r="3032" spans="1:14">
      <c r="A3032">
        <v>793</v>
      </c>
      <c r="B3032">
        <v>1932</v>
      </c>
      <c r="C3032" s="3">
        <v>42147</v>
      </c>
      <c r="D3032" s="5" t="str">
        <f>duplicity[[#This Row],[r_fighter_id]]&amp;"/"&amp;duplicity[[#This Row],[b_fighter_id]]&amp;duplicity[[#This Row],[date]]</f>
        <v>793/193242147</v>
      </c>
      <c r="E3032">
        <f>COUNTIF(duplicity[duplicitní texty],duplicity[[#This Row],[duplicitní texty]])</f>
        <v>1</v>
      </c>
      <c r="N3032"/>
    </row>
    <row r="3033" spans="1:14">
      <c r="A3033">
        <v>1930</v>
      </c>
      <c r="B3033">
        <v>1708</v>
      </c>
      <c r="C3033" s="3">
        <v>42147</v>
      </c>
      <c r="D3033" s="5" t="str">
        <f>duplicity[[#This Row],[r_fighter_id]]&amp;"/"&amp;duplicity[[#This Row],[b_fighter_id]]&amp;duplicity[[#This Row],[date]]</f>
        <v>1930/170842147</v>
      </c>
      <c r="E3033">
        <f>COUNTIF(duplicity[duplicitní texty],duplicity[[#This Row],[duplicitní texty]])</f>
        <v>1</v>
      </c>
      <c r="N3033"/>
    </row>
    <row r="3034" spans="1:14">
      <c r="A3034">
        <v>523</v>
      </c>
      <c r="B3034">
        <v>1927</v>
      </c>
      <c r="C3034" s="3">
        <v>42147</v>
      </c>
      <c r="D3034" s="5" t="str">
        <f>duplicity[[#This Row],[r_fighter_id]]&amp;"/"&amp;duplicity[[#This Row],[b_fighter_id]]&amp;duplicity[[#This Row],[date]]</f>
        <v>523/192742147</v>
      </c>
      <c r="E3034">
        <f>COUNTIF(duplicity[duplicitní texty],duplicity[[#This Row],[duplicitní texty]])</f>
        <v>1</v>
      </c>
      <c r="N3034"/>
    </row>
    <row r="3035" spans="1:14">
      <c r="A3035">
        <v>2913</v>
      </c>
      <c r="B3035">
        <v>2824</v>
      </c>
      <c r="C3035" s="3">
        <v>42147</v>
      </c>
      <c r="D3035" s="5" t="str">
        <f>duplicity[[#This Row],[r_fighter_id]]&amp;"/"&amp;duplicity[[#This Row],[b_fighter_id]]&amp;duplicity[[#This Row],[date]]</f>
        <v>2913/282442147</v>
      </c>
      <c r="E3035">
        <f>COUNTIF(duplicity[duplicitní texty],duplicity[[#This Row],[duplicitní texty]])</f>
        <v>1</v>
      </c>
      <c r="N3035"/>
    </row>
    <row r="3036" spans="1:14">
      <c r="A3036">
        <v>382</v>
      </c>
      <c r="B3036">
        <v>134</v>
      </c>
      <c r="C3036" s="3">
        <v>42147</v>
      </c>
      <c r="D3036" s="5" t="str">
        <f>duplicity[[#This Row],[r_fighter_id]]&amp;"/"&amp;duplicity[[#This Row],[b_fighter_id]]&amp;duplicity[[#This Row],[date]]</f>
        <v>382/13442147</v>
      </c>
      <c r="E3036">
        <f>COUNTIF(duplicity[duplicitní texty],duplicity[[#This Row],[duplicitní texty]])</f>
        <v>1</v>
      </c>
      <c r="N3036"/>
    </row>
    <row r="3037" spans="1:14">
      <c r="A3037">
        <v>1648</v>
      </c>
      <c r="B3037">
        <v>407</v>
      </c>
      <c r="C3037" s="3">
        <v>42147</v>
      </c>
      <c r="D3037" s="5" t="str">
        <f>duplicity[[#This Row],[r_fighter_id]]&amp;"/"&amp;duplicity[[#This Row],[b_fighter_id]]&amp;duplicity[[#This Row],[date]]</f>
        <v>1648/40742147</v>
      </c>
      <c r="E3037">
        <f>COUNTIF(duplicity[duplicitní texty],duplicity[[#This Row],[duplicitní texty]])</f>
        <v>1</v>
      </c>
      <c r="N3037"/>
    </row>
    <row r="3038" spans="1:14">
      <c r="A3038">
        <v>1252</v>
      </c>
      <c r="B3038">
        <v>2277</v>
      </c>
      <c r="C3038" s="3">
        <v>42147</v>
      </c>
      <c r="D3038" s="5" t="str">
        <f>duplicity[[#This Row],[r_fighter_id]]&amp;"/"&amp;duplicity[[#This Row],[b_fighter_id]]&amp;duplicity[[#This Row],[date]]</f>
        <v>1252/227742147</v>
      </c>
      <c r="E3038">
        <f>COUNTIF(duplicity[duplicitní texty],duplicity[[#This Row],[duplicitní texty]])</f>
        <v>1</v>
      </c>
      <c r="N3038"/>
    </row>
    <row r="3039" spans="1:14">
      <c r="A3039">
        <v>2332</v>
      </c>
      <c r="B3039">
        <v>2381</v>
      </c>
      <c r="C3039" s="3">
        <v>42154</v>
      </c>
      <c r="D3039" s="5" t="str">
        <f>duplicity[[#This Row],[r_fighter_id]]&amp;"/"&amp;duplicity[[#This Row],[b_fighter_id]]&amp;duplicity[[#This Row],[date]]</f>
        <v>2332/238142154</v>
      </c>
      <c r="E3039">
        <f>COUNTIF(duplicity[duplicitní texty],duplicity[[#This Row],[duplicitní texty]])</f>
        <v>1</v>
      </c>
      <c r="N3039"/>
    </row>
    <row r="3040" spans="1:14">
      <c r="A3040">
        <v>996</v>
      </c>
      <c r="B3040">
        <v>2650</v>
      </c>
      <c r="C3040" s="3">
        <v>42154</v>
      </c>
      <c r="D3040" s="5" t="str">
        <f>duplicity[[#This Row],[r_fighter_id]]&amp;"/"&amp;duplicity[[#This Row],[b_fighter_id]]&amp;duplicity[[#This Row],[date]]</f>
        <v>996/265042154</v>
      </c>
      <c r="E3040">
        <f>COUNTIF(duplicity[duplicitní texty],duplicity[[#This Row],[duplicitní texty]])</f>
        <v>1</v>
      </c>
      <c r="N3040"/>
    </row>
    <row r="3041" spans="1:14">
      <c r="A3041">
        <v>1798</v>
      </c>
      <c r="B3041">
        <v>2376</v>
      </c>
      <c r="C3041" s="3">
        <v>42154</v>
      </c>
      <c r="D3041" s="5" t="str">
        <f>duplicity[[#This Row],[r_fighter_id]]&amp;"/"&amp;duplicity[[#This Row],[b_fighter_id]]&amp;duplicity[[#This Row],[date]]</f>
        <v>1798/237642154</v>
      </c>
      <c r="E3041">
        <f>COUNTIF(duplicity[duplicitní texty],duplicity[[#This Row],[duplicitní texty]])</f>
        <v>1</v>
      </c>
      <c r="N3041"/>
    </row>
    <row r="3042" spans="1:14">
      <c r="A3042">
        <v>596</v>
      </c>
      <c r="B3042">
        <v>84</v>
      </c>
      <c r="C3042" s="3">
        <v>42154</v>
      </c>
      <c r="D3042" s="5" t="str">
        <f>duplicity[[#This Row],[r_fighter_id]]&amp;"/"&amp;duplicity[[#This Row],[b_fighter_id]]&amp;duplicity[[#This Row],[date]]</f>
        <v>596/8442154</v>
      </c>
      <c r="E3042">
        <f>COUNTIF(duplicity[duplicitní texty],duplicity[[#This Row],[duplicitní texty]])</f>
        <v>1</v>
      </c>
      <c r="N3042"/>
    </row>
    <row r="3043" spans="1:14">
      <c r="A3043">
        <v>3571</v>
      </c>
      <c r="B3043">
        <v>684</v>
      </c>
      <c r="C3043" s="3">
        <v>42154</v>
      </c>
      <c r="D3043" s="5" t="str">
        <f>duplicity[[#This Row],[r_fighter_id]]&amp;"/"&amp;duplicity[[#This Row],[b_fighter_id]]&amp;duplicity[[#This Row],[date]]</f>
        <v>3571/68442154</v>
      </c>
      <c r="E3043">
        <f>COUNTIF(duplicity[duplicitní texty],duplicity[[#This Row],[duplicitní texty]])</f>
        <v>1</v>
      </c>
      <c r="N3043"/>
    </row>
    <row r="3044" spans="1:14">
      <c r="A3044">
        <v>835</v>
      </c>
      <c r="B3044">
        <v>351</v>
      </c>
      <c r="C3044" s="3">
        <v>42154</v>
      </c>
      <c r="D3044" s="5" t="str">
        <f>duplicity[[#This Row],[r_fighter_id]]&amp;"/"&amp;duplicity[[#This Row],[b_fighter_id]]&amp;duplicity[[#This Row],[date]]</f>
        <v>835/35142154</v>
      </c>
      <c r="E3044">
        <f>COUNTIF(duplicity[duplicitní texty],duplicity[[#This Row],[duplicitní texty]])</f>
        <v>1</v>
      </c>
      <c r="N3044"/>
    </row>
    <row r="3045" spans="1:14">
      <c r="A3045">
        <v>3289</v>
      </c>
      <c r="B3045">
        <v>2449</v>
      </c>
      <c r="C3045" s="3">
        <v>42154</v>
      </c>
      <c r="D3045" s="5" t="str">
        <f>duplicity[[#This Row],[r_fighter_id]]&amp;"/"&amp;duplicity[[#This Row],[b_fighter_id]]&amp;duplicity[[#This Row],[date]]</f>
        <v>3289/244942154</v>
      </c>
      <c r="E3045">
        <f>COUNTIF(duplicity[duplicitní texty],duplicity[[#This Row],[duplicitní texty]])</f>
        <v>1</v>
      </c>
      <c r="N3045"/>
    </row>
    <row r="3046" spans="1:14">
      <c r="A3046">
        <v>1989</v>
      </c>
      <c r="B3046">
        <v>239</v>
      </c>
      <c r="C3046" s="3">
        <v>42154</v>
      </c>
      <c r="D3046" s="5" t="str">
        <f>duplicity[[#This Row],[r_fighter_id]]&amp;"/"&amp;duplicity[[#This Row],[b_fighter_id]]&amp;duplicity[[#This Row],[date]]</f>
        <v>1989/23942154</v>
      </c>
      <c r="E3046">
        <f>COUNTIF(duplicity[duplicitní texty],duplicity[[#This Row],[duplicitní texty]])</f>
        <v>1</v>
      </c>
      <c r="N3046"/>
    </row>
    <row r="3047" spans="1:14">
      <c r="A3047">
        <v>1826</v>
      </c>
      <c r="B3047">
        <v>71</v>
      </c>
      <c r="C3047" s="3">
        <v>42154</v>
      </c>
      <c r="D3047" s="5" t="str">
        <f>duplicity[[#This Row],[r_fighter_id]]&amp;"/"&amp;duplicity[[#This Row],[b_fighter_id]]&amp;duplicity[[#This Row],[date]]</f>
        <v>1826/7142154</v>
      </c>
      <c r="E3047">
        <f>COUNTIF(duplicity[duplicitní texty],duplicity[[#This Row],[duplicitní texty]])</f>
        <v>1</v>
      </c>
      <c r="N3047"/>
    </row>
    <row r="3048" spans="1:14">
      <c r="A3048">
        <v>2380</v>
      </c>
      <c r="B3048">
        <v>3256</v>
      </c>
      <c r="C3048" s="3">
        <v>42154</v>
      </c>
      <c r="D3048" s="5" t="str">
        <f>duplicity[[#This Row],[r_fighter_id]]&amp;"/"&amp;duplicity[[#This Row],[b_fighter_id]]&amp;duplicity[[#This Row],[date]]</f>
        <v>2380/325642154</v>
      </c>
      <c r="E3048">
        <f>COUNTIF(duplicity[duplicitní texty],duplicity[[#This Row],[duplicitní texty]])</f>
        <v>1</v>
      </c>
      <c r="N3048"/>
    </row>
    <row r="3049" spans="1:14">
      <c r="A3049">
        <v>218</v>
      </c>
      <c r="B3049">
        <v>1524</v>
      </c>
      <c r="C3049" s="3">
        <v>42154</v>
      </c>
      <c r="D3049" s="5" t="str">
        <f>duplicity[[#This Row],[r_fighter_id]]&amp;"/"&amp;duplicity[[#This Row],[b_fighter_id]]&amp;duplicity[[#This Row],[date]]</f>
        <v>218/152442154</v>
      </c>
      <c r="E3049">
        <f>COUNTIF(duplicity[duplicitní texty],duplicity[[#This Row],[duplicitní texty]])</f>
        <v>1</v>
      </c>
      <c r="N3049"/>
    </row>
    <row r="3050" spans="1:14">
      <c r="A3050">
        <v>2556</v>
      </c>
      <c r="B3050">
        <v>2061</v>
      </c>
      <c r="C3050" s="3">
        <v>42161</v>
      </c>
      <c r="D3050" s="5" t="str">
        <f>duplicity[[#This Row],[r_fighter_id]]&amp;"/"&amp;duplicity[[#This Row],[b_fighter_id]]&amp;duplicity[[#This Row],[date]]</f>
        <v>2556/206142161</v>
      </c>
      <c r="E3050">
        <f>COUNTIF(duplicity[duplicitní texty],duplicity[[#This Row],[duplicitní texty]])</f>
        <v>1</v>
      </c>
      <c r="N3050"/>
    </row>
    <row r="3051" spans="1:14">
      <c r="A3051">
        <v>851</v>
      </c>
      <c r="B3051">
        <v>28</v>
      </c>
      <c r="C3051" s="3">
        <v>42161</v>
      </c>
      <c r="D3051" s="5" t="str">
        <f>duplicity[[#This Row],[r_fighter_id]]&amp;"/"&amp;duplicity[[#This Row],[b_fighter_id]]&amp;duplicity[[#This Row],[date]]</f>
        <v>851/2842161</v>
      </c>
      <c r="E3051">
        <f>COUNTIF(duplicity[duplicitní texty],duplicity[[#This Row],[duplicitní texty]])</f>
        <v>1</v>
      </c>
      <c r="N3051"/>
    </row>
    <row r="3052" spans="1:14">
      <c r="A3052">
        <v>3209</v>
      </c>
      <c r="B3052">
        <v>2394</v>
      </c>
      <c r="C3052" s="3">
        <v>42161</v>
      </c>
      <c r="D3052" s="5" t="str">
        <f>duplicity[[#This Row],[r_fighter_id]]&amp;"/"&amp;duplicity[[#This Row],[b_fighter_id]]&amp;duplicity[[#This Row],[date]]</f>
        <v>3209/239442161</v>
      </c>
      <c r="E3052">
        <f>COUNTIF(duplicity[duplicitní texty],duplicity[[#This Row],[duplicitní texty]])</f>
        <v>1</v>
      </c>
      <c r="N3052"/>
    </row>
    <row r="3053" spans="1:14">
      <c r="A3053">
        <v>6</v>
      </c>
      <c r="B3053">
        <v>593</v>
      </c>
      <c r="C3053" s="3">
        <v>42161</v>
      </c>
      <c r="D3053" s="5" t="str">
        <f>duplicity[[#This Row],[r_fighter_id]]&amp;"/"&amp;duplicity[[#This Row],[b_fighter_id]]&amp;duplicity[[#This Row],[date]]</f>
        <v>6/59342161</v>
      </c>
      <c r="E3053">
        <f>COUNTIF(duplicity[duplicitní texty],duplicity[[#This Row],[duplicitní texty]])</f>
        <v>1</v>
      </c>
      <c r="N3053"/>
    </row>
    <row r="3054" spans="1:14">
      <c r="A3054">
        <v>1559</v>
      </c>
      <c r="B3054">
        <v>1816</v>
      </c>
      <c r="C3054" s="3">
        <v>42161</v>
      </c>
      <c r="D3054" s="5" t="str">
        <f>duplicity[[#This Row],[r_fighter_id]]&amp;"/"&amp;duplicity[[#This Row],[b_fighter_id]]&amp;duplicity[[#This Row],[date]]</f>
        <v>1559/181642161</v>
      </c>
      <c r="E3054">
        <f>COUNTIF(duplicity[duplicitní texty],duplicity[[#This Row],[duplicitní texty]])</f>
        <v>1</v>
      </c>
      <c r="N3054"/>
    </row>
    <row r="3055" spans="1:14">
      <c r="A3055">
        <v>2694</v>
      </c>
      <c r="B3055">
        <v>435</v>
      </c>
      <c r="C3055" s="3">
        <v>42161</v>
      </c>
      <c r="D3055" s="5" t="str">
        <f>duplicity[[#This Row],[r_fighter_id]]&amp;"/"&amp;duplicity[[#This Row],[b_fighter_id]]&amp;duplicity[[#This Row],[date]]</f>
        <v>2694/43542161</v>
      </c>
      <c r="E3055">
        <f>COUNTIF(duplicity[duplicitní texty],duplicity[[#This Row],[duplicitní texty]])</f>
        <v>1</v>
      </c>
      <c r="N3055"/>
    </row>
    <row r="3056" spans="1:14">
      <c r="A3056">
        <v>306</v>
      </c>
      <c r="B3056">
        <v>1320</v>
      </c>
      <c r="C3056" s="3">
        <v>42161</v>
      </c>
      <c r="D3056" s="5" t="str">
        <f>duplicity[[#This Row],[r_fighter_id]]&amp;"/"&amp;duplicity[[#This Row],[b_fighter_id]]&amp;duplicity[[#This Row],[date]]</f>
        <v>306/132042161</v>
      </c>
      <c r="E3056">
        <f>COUNTIF(duplicity[duplicitní texty],duplicity[[#This Row],[duplicitní texty]])</f>
        <v>1</v>
      </c>
      <c r="N3056"/>
    </row>
    <row r="3057" spans="1:14">
      <c r="A3057">
        <v>3071</v>
      </c>
      <c r="B3057">
        <v>282</v>
      </c>
      <c r="C3057" s="3">
        <v>42161</v>
      </c>
      <c r="D3057" s="5" t="str">
        <f>duplicity[[#This Row],[r_fighter_id]]&amp;"/"&amp;duplicity[[#This Row],[b_fighter_id]]&amp;duplicity[[#This Row],[date]]</f>
        <v>3071/28242161</v>
      </c>
      <c r="E3057">
        <f>COUNTIF(duplicity[duplicitní texty],duplicity[[#This Row],[duplicitní texty]])</f>
        <v>1</v>
      </c>
      <c r="N3057"/>
    </row>
    <row r="3058" spans="1:14">
      <c r="A3058">
        <v>2581</v>
      </c>
      <c r="B3058">
        <v>862</v>
      </c>
      <c r="C3058" s="3">
        <v>42161</v>
      </c>
      <c r="D3058" s="5" t="str">
        <f>duplicity[[#This Row],[r_fighter_id]]&amp;"/"&amp;duplicity[[#This Row],[b_fighter_id]]&amp;duplicity[[#This Row],[date]]</f>
        <v>2581/86242161</v>
      </c>
      <c r="E3058">
        <f>COUNTIF(duplicity[duplicitní texty],duplicity[[#This Row],[duplicitní texty]])</f>
        <v>1</v>
      </c>
      <c r="N3058"/>
    </row>
    <row r="3059" spans="1:14">
      <c r="A3059">
        <v>2769</v>
      </c>
      <c r="B3059">
        <v>2145</v>
      </c>
      <c r="C3059" s="3">
        <v>42161</v>
      </c>
      <c r="D3059" s="5" t="str">
        <f>duplicity[[#This Row],[r_fighter_id]]&amp;"/"&amp;duplicity[[#This Row],[b_fighter_id]]&amp;duplicity[[#This Row],[date]]</f>
        <v>2769/214542161</v>
      </c>
      <c r="E3059">
        <f>COUNTIF(duplicity[duplicitní texty],duplicity[[#This Row],[duplicitní texty]])</f>
        <v>1</v>
      </c>
      <c r="N3059"/>
    </row>
    <row r="3060" spans="1:14">
      <c r="A3060">
        <v>2603</v>
      </c>
      <c r="B3060">
        <v>2183</v>
      </c>
      <c r="C3060" s="3">
        <v>42161</v>
      </c>
      <c r="D3060" s="5" t="str">
        <f>duplicity[[#This Row],[r_fighter_id]]&amp;"/"&amp;duplicity[[#This Row],[b_fighter_id]]&amp;duplicity[[#This Row],[date]]</f>
        <v>2603/218342161</v>
      </c>
      <c r="E3060">
        <f>COUNTIF(duplicity[duplicitní texty],duplicity[[#This Row],[duplicitní texty]])</f>
        <v>1</v>
      </c>
      <c r="N3060"/>
    </row>
    <row r="3061" spans="1:14">
      <c r="A3061">
        <v>3404</v>
      </c>
      <c r="B3061">
        <v>1092</v>
      </c>
      <c r="C3061" s="3">
        <v>42161</v>
      </c>
      <c r="D3061" s="5" t="str">
        <f>duplicity[[#This Row],[r_fighter_id]]&amp;"/"&amp;duplicity[[#This Row],[b_fighter_id]]&amp;duplicity[[#This Row],[date]]</f>
        <v>3404/109242161</v>
      </c>
      <c r="E3061">
        <f>COUNTIF(duplicity[duplicitní texty],duplicity[[#This Row],[duplicitní texty]])</f>
        <v>1</v>
      </c>
      <c r="N3061"/>
    </row>
    <row r="3062" spans="1:14">
      <c r="A3062">
        <v>1083</v>
      </c>
      <c r="B3062">
        <v>1958</v>
      </c>
      <c r="C3062" s="3">
        <v>42168</v>
      </c>
      <c r="D3062" s="5" t="str">
        <f>duplicity[[#This Row],[r_fighter_id]]&amp;"/"&amp;duplicity[[#This Row],[b_fighter_id]]&amp;duplicity[[#This Row],[date]]</f>
        <v>1083/195842168</v>
      </c>
      <c r="E3062">
        <f>COUNTIF(duplicity[duplicitní texty],duplicity[[#This Row],[duplicitní texty]])</f>
        <v>1</v>
      </c>
      <c r="N3062"/>
    </row>
    <row r="3063" spans="1:14">
      <c r="A3063">
        <v>3273</v>
      </c>
      <c r="B3063">
        <v>1357</v>
      </c>
      <c r="C3063" s="3">
        <v>42168</v>
      </c>
      <c r="D3063" s="5" t="str">
        <f>duplicity[[#This Row],[r_fighter_id]]&amp;"/"&amp;duplicity[[#This Row],[b_fighter_id]]&amp;duplicity[[#This Row],[date]]</f>
        <v>3273/135742168</v>
      </c>
      <c r="E3063">
        <f>COUNTIF(duplicity[duplicitní texty],duplicity[[#This Row],[duplicitní texty]])</f>
        <v>1</v>
      </c>
      <c r="N3063"/>
    </row>
    <row r="3064" spans="1:14">
      <c r="A3064">
        <v>3359</v>
      </c>
      <c r="B3064">
        <v>3458</v>
      </c>
      <c r="C3064" s="3">
        <v>42168</v>
      </c>
      <c r="D3064" s="5" t="str">
        <f>duplicity[[#This Row],[r_fighter_id]]&amp;"/"&amp;duplicity[[#This Row],[b_fighter_id]]&amp;duplicity[[#This Row],[date]]</f>
        <v>3359/345842168</v>
      </c>
      <c r="E3064">
        <f>COUNTIF(duplicity[duplicitní texty],duplicity[[#This Row],[duplicitní texty]])</f>
        <v>1</v>
      </c>
      <c r="N3064"/>
    </row>
    <row r="3065" spans="1:14">
      <c r="A3065">
        <v>250</v>
      </c>
      <c r="B3065">
        <v>591</v>
      </c>
      <c r="C3065" s="3">
        <v>42168</v>
      </c>
      <c r="D3065" s="5" t="str">
        <f>duplicity[[#This Row],[r_fighter_id]]&amp;"/"&amp;duplicity[[#This Row],[b_fighter_id]]&amp;duplicity[[#This Row],[date]]</f>
        <v>250/59142168</v>
      </c>
      <c r="E3065">
        <f>COUNTIF(duplicity[duplicitní texty],duplicity[[#This Row],[duplicitní texty]])</f>
        <v>1</v>
      </c>
      <c r="N3065"/>
    </row>
    <row r="3066" spans="1:14">
      <c r="A3066">
        <v>2730</v>
      </c>
      <c r="B3066">
        <v>2758</v>
      </c>
      <c r="C3066" s="3">
        <v>42168</v>
      </c>
      <c r="D3066" s="5" t="str">
        <f>duplicity[[#This Row],[r_fighter_id]]&amp;"/"&amp;duplicity[[#This Row],[b_fighter_id]]&amp;duplicity[[#This Row],[date]]</f>
        <v>2730/275842168</v>
      </c>
      <c r="E3066">
        <f>COUNTIF(duplicity[duplicitní texty],duplicity[[#This Row],[duplicitní texty]])</f>
        <v>1</v>
      </c>
      <c r="N3066"/>
    </row>
    <row r="3067" spans="1:14">
      <c r="A3067">
        <v>2076</v>
      </c>
      <c r="B3067">
        <v>81</v>
      </c>
      <c r="C3067" s="3">
        <v>42168</v>
      </c>
      <c r="D3067" s="5" t="str">
        <f>duplicity[[#This Row],[r_fighter_id]]&amp;"/"&amp;duplicity[[#This Row],[b_fighter_id]]&amp;duplicity[[#This Row],[date]]</f>
        <v>2076/8142168</v>
      </c>
      <c r="E3067">
        <f>COUNTIF(duplicity[duplicitní texty],duplicity[[#This Row],[duplicitní texty]])</f>
        <v>1</v>
      </c>
      <c r="N3067"/>
    </row>
    <row r="3068" spans="1:14">
      <c r="A3068">
        <v>906</v>
      </c>
      <c r="B3068">
        <v>789</v>
      </c>
      <c r="C3068" s="3">
        <v>42168</v>
      </c>
      <c r="D3068" s="5" t="str">
        <f>duplicity[[#This Row],[r_fighter_id]]&amp;"/"&amp;duplicity[[#This Row],[b_fighter_id]]&amp;duplicity[[#This Row],[date]]</f>
        <v>906/78942168</v>
      </c>
      <c r="E3068">
        <f>COUNTIF(duplicity[duplicitní texty],duplicity[[#This Row],[duplicitní texty]])</f>
        <v>1</v>
      </c>
      <c r="N3068"/>
    </row>
    <row r="3069" spans="1:14">
      <c r="A3069">
        <v>518</v>
      </c>
      <c r="B3069">
        <v>456</v>
      </c>
      <c r="C3069" s="3">
        <v>42168</v>
      </c>
      <c r="D3069" s="5" t="str">
        <f>duplicity[[#This Row],[r_fighter_id]]&amp;"/"&amp;duplicity[[#This Row],[b_fighter_id]]&amp;duplicity[[#This Row],[date]]</f>
        <v>518/45642168</v>
      </c>
      <c r="E3069">
        <f>COUNTIF(duplicity[duplicitní texty],duplicity[[#This Row],[duplicitní texty]])</f>
        <v>1</v>
      </c>
      <c r="N3069"/>
    </row>
    <row r="3070" spans="1:14">
      <c r="A3070">
        <v>3281</v>
      </c>
      <c r="B3070">
        <v>499</v>
      </c>
      <c r="C3070" s="3">
        <v>42168</v>
      </c>
      <c r="D3070" s="5" t="str">
        <f>duplicity[[#This Row],[r_fighter_id]]&amp;"/"&amp;duplicity[[#This Row],[b_fighter_id]]&amp;duplicity[[#This Row],[date]]</f>
        <v>3281/49942168</v>
      </c>
      <c r="E3070">
        <f>COUNTIF(duplicity[duplicitní texty],duplicity[[#This Row],[duplicitní texty]])</f>
        <v>1</v>
      </c>
      <c r="N3070"/>
    </row>
    <row r="3071" spans="1:14">
      <c r="A3071">
        <v>2502</v>
      </c>
      <c r="B3071">
        <v>3484</v>
      </c>
      <c r="C3071" s="3">
        <v>42168</v>
      </c>
      <c r="D3071" s="5" t="str">
        <f>duplicity[[#This Row],[r_fighter_id]]&amp;"/"&amp;duplicity[[#This Row],[b_fighter_id]]&amp;duplicity[[#This Row],[date]]</f>
        <v>2502/348442168</v>
      </c>
      <c r="E3071">
        <f>COUNTIF(duplicity[duplicitní texty],duplicity[[#This Row],[duplicitní texty]])</f>
        <v>1</v>
      </c>
      <c r="N3071"/>
    </row>
    <row r="3072" spans="1:14">
      <c r="A3072">
        <v>2170</v>
      </c>
      <c r="B3072">
        <v>2484</v>
      </c>
      <c r="C3072" s="3">
        <v>42168</v>
      </c>
      <c r="D3072" s="5" t="str">
        <f>duplicity[[#This Row],[r_fighter_id]]&amp;"/"&amp;duplicity[[#This Row],[b_fighter_id]]&amp;duplicity[[#This Row],[date]]</f>
        <v>2170/248442168</v>
      </c>
      <c r="E3072">
        <f>COUNTIF(duplicity[duplicitní texty],duplicity[[#This Row],[duplicitní texty]])</f>
        <v>1</v>
      </c>
      <c r="N3072"/>
    </row>
    <row r="3073" spans="1:14">
      <c r="A3073">
        <v>3018</v>
      </c>
      <c r="B3073">
        <v>1611</v>
      </c>
      <c r="C3073" s="3">
        <v>42175</v>
      </c>
      <c r="D3073" s="5" t="str">
        <f>duplicity[[#This Row],[r_fighter_id]]&amp;"/"&amp;duplicity[[#This Row],[b_fighter_id]]&amp;duplicity[[#This Row],[date]]</f>
        <v>3018/161142175</v>
      </c>
      <c r="E3073">
        <f>COUNTIF(duplicity[duplicitní texty],duplicity[[#This Row],[duplicitní texty]])</f>
        <v>1</v>
      </c>
      <c r="N3073"/>
    </row>
    <row r="3074" spans="1:14">
      <c r="A3074">
        <v>1253</v>
      </c>
      <c r="B3074">
        <v>2246</v>
      </c>
      <c r="C3074" s="3">
        <v>42175</v>
      </c>
      <c r="D3074" s="5" t="str">
        <f>duplicity[[#This Row],[r_fighter_id]]&amp;"/"&amp;duplicity[[#This Row],[b_fighter_id]]&amp;duplicity[[#This Row],[date]]</f>
        <v>1253/224642175</v>
      </c>
      <c r="E3074">
        <f>COUNTIF(duplicity[duplicitní texty],duplicity[[#This Row],[duplicitní texty]])</f>
        <v>1</v>
      </c>
      <c r="N3074"/>
    </row>
    <row r="3075" spans="1:14">
      <c r="A3075">
        <v>2390</v>
      </c>
      <c r="B3075">
        <v>64</v>
      </c>
      <c r="C3075" s="3">
        <v>42175</v>
      </c>
      <c r="D3075" s="5" t="str">
        <f>duplicity[[#This Row],[r_fighter_id]]&amp;"/"&amp;duplicity[[#This Row],[b_fighter_id]]&amp;duplicity[[#This Row],[date]]</f>
        <v>2390/6442175</v>
      </c>
      <c r="E3075">
        <f>COUNTIF(duplicity[duplicitní texty],duplicity[[#This Row],[duplicitní texty]])</f>
        <v>1</v>
      </c>
      <c r="N3075"/>
    </row>
    <row r="3076" spans="1:14">
      <c r="A3076">
        <v>95</v>
      </c>
      <c r="B3076">
        <v>1034</v>
      </c>
      <c r="C3076" s="3">
        <v>42175</v>
      </c>
      <c r="D3076" s="5" t="str">
        <f>duplicity[[#This Row],[r_fighter_id]]&amp;"/"&amp;duplicity[[#This Row],[b_fighter_id]]&amp;duplicity[[#This Row],[date]]</f>
        <v>95/103442175</v>
      </c>
      <c r="E3076">
        <f>COUNTIF(duplicity[duplicitní texty],duplicity[[#This Row],[duplicitní texty]])</f>
        <v>1</v>
      </c>
      <c r="N3076"/>
    </row>
    <row r="3077" spans="1:14">
      <c r="A3077">
        <v>3185</v>
      </c>
      <c r="B3077">
        <v>2460</v>
      </c>
      <c r="C3077" s="3">
        <v>42175</v>
      </c>
      <c r="D3077" s="5" t="str">
        <f>duplicity[[#This Row],[r_fighter_id]]&amp;"/"&amp;duplicity[[#This Row],[b_fighter_id]]&amp;duplicity[[#This Row],[date]]</f>
        <v>3185/246042175</v>
      </c>
      <c r="E3077">
        <f>COUNTIF(duplicity[duplicitní texty],duplicity[[#This Row],[duplicitní texty]])</f>
        <v>1</v>
      </c>
      <c r="N3077"/>
    </row>
    <row r="3078" spans="1:14">
      <c r="A3078">
        <v>149</v>
      </c>
      <c r="B3078">
        <v>804</v>
      </c>
      <c r="C3078" s="3">
        <v>42175</v>
      </c>
      <c r="D3078" s="5" t="str">
        <f>duplicity[[#This Row],[r_fighter_id]]&amp;"/"&amp;duplicity[[#This Row],[b_fighter_id]]&amp;duplicity[[#This Row],[date]]</f>
        <v>149/80442175</v>
      </c>
      <c r="E3078">
        <f>COUNTIF(duplicity[duplicitní texty],duplicity[[#This Row],[duplicitní texty]])</f>
        <v>1</v>
      </c>
      <c r="N3078"/>
    </row>
    <row r="3079" spans="1:14">
      <c r="A3079">
        <v>176</v>
      </c>
      <c r="B3079">
        <v>1726</v>
      </c>
      <c r="C3079" s="3">
        <v>42175</v>
      </c>
      <c r="D3079" s="5" t="str">
        <f>duplicity[[#This Row],[r_fighter_id]]&amp;"/"&amp;duplicity[[#This Row],[b_fighter_id]]&amp;duplicity[[#This Row],[date]]</f>
        <v>176/172642175</v>
      </c>
      <c r="E3079">
        <f>COUNTIF(duplicity[duplicitní texty],duplicity[[#This Row],[duplicitní texty]])</f>
        <v>1</v>
      </c>
      <c r="N3079"/>
    </row>
    <row r="3080" spans="1:14">
      <c r="A3080">
        <v>3050</v>
      </c>
      <c r="B3080">
        <v>1625</v>
      </c>
      <c r="C3080" s="3">
        <v>42175</v>
      </c>
      <c r="D3080" s="5" t="str">
        <f>duplicity[[#This Row],[r_fighter_id]]&amp;"/"&amp;duplicity[[#This Row],[b_fighter_id]]&amp;duplicity[[#This Row],[date]]</f>
        <v>3050/162542175</v>
      </c>
      <c r="E3080">
        <f>COUNTIF(duplicity[duplicitní texty],duplicity[[#This Row],[duplicitní texty]])</f>
        <v>1</v>
      </c>
      <c r="N3080"/>
    </row>
    <row r="3081" spans="1:14">
      <c r="A3081">
        <v>1312</v>
      </c>
      <c r="B3081">
        <v>2799</v>
      </c>
      <c r="C3081" s="3">
        <v>42175</v>
      </c>
      <c r="D3081" s="5" t="str">
        <f>duplicity[[#This Row],[r_fighter_id]]&amp;"/"&amp;duplicity[[#This Row],[b_fighter_id]]&amp;duplicity[[#This Row],[date]]</f>
        <v>1312/279942175</v>
      </c>
      <c r="E3081">
        <f>COUNTIF(duplicity[duplicitní texty],duplicity[[#This Row],[duplicitní texty]])</f>
        <v>1</v>
      </c>
      <c r="N3081"/>
    </row>
    <row r="3082" spans="1:14">
      <c r="A3082">
        <v>1742</v>
      </c>
      <c r="B3082">
        <v>2876</v>
      </c>
      <c r="C3082" s="3">
        <v>42175</v>
      </c>
      <c r="D3082" s="5" t="str">
        <f>duplicity[[#This Row],[r_fighter_id]]&amp;"/"&amp;duplicity[[#This Row],[b_fighter_id]]&amp;duplicity[[#This Row],[date]]</f>
        <v>1742/287642175</v>
      </c>
      <c r="E3082">
        <f>COUNTIF(duplicity[duplicitní texty],duplicity[[#This Row],[duplicitní texty]])</f>
        <v>1</v>
      </c>
      <c r="N3082"/>
    </row>
    <row r="3083" spans="1:14">
      <c r="A3083">
        <v>2860</v>
      </c>
      <c r="B3083">
        <v>323</v>
      </c>
      <c r="C3083" s="3">
        <v>42182</v>
      </c>
      <c r="D3083" s="5" t="str">
        <f>duplicity[[#This Row],[r_fighter_id]]&amp;"/"&amp;duplicity[[#This Row],[b_fighter_id]]&amp;duplicity[[#This Row],[date]]</f>
        <v>2860/32342182</v>
      </c>
      <c r="E3083">
        <f>COUNTIF(duplicity[duplicitní texty],duplicity[[#This Row],[duplicitní texty]])</f>
        <v>1</v>
      </c>
      <c r="N3083"/>
    </row>
    <row r="3084" spans="1:14">
      <c r="A3084">
        <v>2381</v>
      </c>
      <c r="B3084">
        <v>2091</v>
      </c>
      <c r="C3084" s="3">
        <v>42182</v>
      </c>
      <c r="D3084" s="5" t="str">
        <f>duplicity[[#This Row],[r_fighter_id]]&amp;"/"&amp;duplicity[[#This Row],[b_fighter_id]]&amp;duplicity[[#This Row],[date]]</f>
        <v>2381/209142182</v>
      </c>
      <c r="E3084">
        <f>COUNTIF(duplicity[duplicitní texty],duplicity[[#This Row],[duplicitní texty]])</f>
        <v>1</v>
      </c>
      <c r="N3084"/>
    </row>
    <row r="3085" spans="1:14">
      <c r="A3085">
        <v>1898</v>
      </c>
      <c r="B3085">
        <v>2750</v>
      </c>
      <c r="C3085" s="3">
        <v>42182</v>
      </c>
      <c r="D3085" s="5" t="str">
        <f>duplicity[[#This Row],[r_fighter_id]]&amp;"/"&amp;duplicity[[#This Row],[b_fighter_id]]&amp;duplicity[[#This Row],[date]]</f>
        <v>1898/275042182</v>
      </c>
      <c r="E3085">
        <f>COUNTIF(duplicity[duplicitní texty],duplicity[[#This Row],[duplicitní texty]])</f>
        <v>1</v>
      </c>
      <c r="N3085"/>
    </row>
    <row r="3086" spans="1:14">
      <c r="A3086">
        <v>2558</v>
      </c>
      <c r="B3086">
        <v>1761</v>
      </c>
      <c r="C3086" s="3">
        <v>42182</v>
      </c>
      <c r="D3086" s="5" t="str">
        <f>duplicity[[#This Row],[r_fighter_id]]&amp;"/"&amp;duplicity[[#This Row],[b_fighter_id]]&amp;duplicity[[#This Row],[date]]</f>
        <v>2558/176142182</v>
      </c>
      <c r="E3086">
        <f>COUNTIF(duplicity[duplicitní texty],duplicity[[#This Row],[duplicitní texty]])</f>
        <v>1</v>
      </c>
      <c r="N3086"/>
    </row>
    <row r="3087" spans="1:14">
      <c r="A3087">
        <v>480</v>
      </c>
      <c r="B3087">
        <v>1157</v>
      </c>
      <c r="C3087" s="3">
        <v>42182</v>
      </c>
      <c r="D3087" s="5" t="str">
        <f>duplicity[[#This Row],[r_fighter_id]]&amp;"/"&amp;duplicity[[#This Row],[b_fighter_id]]&amp;duplicity[[#This Row],[date]]</f>
        <v>480/115742182</v>
      </c>
      <c r="E3087">
        <f>COUNTIF(duplicity[duplicitní texty],duplicity[[#This Row],[duplicitní texty]])</f>
        <v>1</v>
      </c>
      <c r="N3087"/>
    </row>
    <row r="3088" spans="1:14">
      <c r="A3088">
        <v>1978</v>
      </c>
      <c r="B3088">
        <v>1584</v>
      </c>
      <c r="C3088" s="3">
        <v>42182</v>
      </c>
      <c r="D3088" s="5" t="str">
        <f>duplicity[[#This Row],[r_fighter_id]]&amp;"/"&amp;duplicity[[#This Row],[b_fighter_id]]&amp;duplicity[[#This Row],[date]]</f>
        <v>1978/158442182</v>
      </c>
      <c r="E3088">
        <f>COUNTIF(duplicity[duplicitní texty],duplicity[[#This Row],[duplicitní texty]])</f>
        <v>1</v>
      </c>
      <c r="N3088"/>
    </row>
    <row r="3089" spans="1:14">
      <c r="A3089">
        <v>2173</v>
      </c>
      <c r="B3089">
        <v>3008</v>
      </c>
      <c r="C3089" s="3">
        <v>42182</v>
      </c>
      <c r="D3089" s="5" t="str">
        <f>duplicity[[#This Row],[r_fighter_id]]&amp;"/"&amp;duplicity[[#This Row],[b_fighter_id]]&amp;duplicity[[#This Row],[date]]</f>
        <v>2173/300842182</v>
      </c>
      <c r="E3089">
        <f>COUNTIF(duplicity[duplicitní texty],duplicity[[#This Row],[duplicitní texty]])</f>
        <v>1</v>
      </c>
      <c r="N3089"/>
    </row>
    <row r="3090" spans="1:14">
      <c r="A3090">
        <v>768</v>
      </c>
      <c r="B3090">
        <v>1924</v>
      </c>
      <c r="C3090" s="3">
        <v>42182</v>
      </c>
      <c r="D3090" s="5" t="str">
        <f>duplicity[[#This Row],[r_fighter_id]]&amp;"/"&amp;duplicity[[#This Row],[b_fighter_id]]&amp;duplicity[[#This Row],[date]]</f>
        <v>768/192442182</v>
      </c>
      <c r="E3090">
        <f>COUNTIF(duplicity[duplicitní texty],duplicity[[#This Row],[duplicitní texty]])</f>
        <v>1</v>
      </c>
      <c r="N3090"/>
    </row>
    <row r="3091" spans="1:14">
      <c r="A3091">
        <v>2986</v>
      </c>
      <c r="B3091">
        <v>1145</v>
      </c>
      <c r="C3091" s="3">
        <v>42182</v>
      </c>
      <c r="D3091" s="5" t="str">
        <f>duplicity[[#This Row],[r_fighter_id]]&amp;"/"&amp;duplicity[[#This Row],[b_fighter_id]]&amp;duplicity[[#This Row],[date]]</f>
        <v>2986/114542182</v>
      </c>
      <c r="E3091">
        <f>COUNTIF(duplicity[duplicitní texty],duplicity[[#This Row],[duplicitní texty]])</f>
        <v>1</v>
      </c>
      <c r="N3091"/>
    </row>
    <row r="3092" spans="1:14">
      <c r="A3092">
        <v>1068</v>
      </c>
      <c r="B3092">
        <v>362</v>
      </c>
      <c r="C3092" s="3">
        <v>42196</v>
      </c>
      <c r="D3092" s="5" t="str">
        <f>duplicity[[#This Row],[r_fighter_id]]&amp;"/"&amp;duplicity[[#This Row],[b_fighter_id]]&amp;duplicity[[#This Row],[date]]</f>
        <v>1068/36242196</v>
      </c>
      <c r="E3092">
        <f>COUNTIF(duplicity[duplicitní texty],duplicity[[#This Row],[duplicitní texty]])</f>
        <v>1</v>
      </c>
      <c r="N3092"/>
    </row>
    <row r="3093" spans="1:14">
      <c r="A3093">
        <v>2921</v>
      </c>
      <c r="B3093">
        <v>3045</v>
      </c>
      <c r="C3093" s="3">
        <v>42196</v>
      </c>
      <c r="D3093" s="5" t="str">
        <f>duplicity[[#This Row],[r_fighter_id]]&amp;"/"&amp;duplicity[[#This Row],[b_fighter_id]]&amp;duplicity[[#This Row],[date]]</f>
        <v>2921/304542196</v>
      </c>
      <c r="E3093">
        <f>COUNTIF(duplicity[duplicitní texty],duplicity[[#This Row],[duplicitní texty]])</f>
        <v>1</v>
      </c>
      <c r="N3093"/>
    </row>
    <row r="3094" spans="1:14">
      <c r="A3094">
        <v>1760</v>
      </c>
      <c r="B3094">
        <v>1892</v>
      </c>
      <c r="C3094" s="3">
        <v>42196</v>
      </c>
      <c r="D3094" s="5" t="str">
        <f>duplicity[[#This Row],[r_fighter_id]]&amp;"/"&amp;duplicity[[#This Row],[b_fighter_id]]&amp;duplicity[[#This Row],[date]]</f>
        <v>1760/189242196</v>
      </c>
      <c r="E3094">
        <f>COUNTIF(duplicity[duplicitní texty],duplicity[[#This Row],[duplicitní texty]])</f>
        <v>1</v>
      </c>
      <c r="N3094"/>
    </row>
    <row r="3095" spans="1:14">
      <c r="A3095">
        <v>263</v>
      </c>
      <c r="B3095">
        <v>3120</v>
      </c>
      <c r="C3095" s="3">
        <v>42196</v>
      </c>
      <c r="D3095" s="5" t="str">
        <f>duplicity[[#This Row],[r_fighter_id]]&amp;"/"&amp;duplicity[[#This Row],[b_fighter_id]]&amp;duplicity[[#This Row],[date]]</f>
        <v>263/312042196</v>
      </c>
      <c r="E3095">
        <f>COUNTIF(duplicity[duplicitní texty],duplicity[[#This Row],[duplicitní texty]])</f>
        <v>1</v>
      </c>
      <c r="N3095"/>
    </row>
    <row r="3096" spans="1:14">
      <c r="A3096">
        <v>375</v>
      </c>
      <c r="B3096">
        <v>2058</v>
      </c>
      <c r="C3096" s="3">
        <v>42196</v>
      </c>
      <c r="D3096" s="5" t="str">
        <f>duplicity[[#This Row],[r_fighter_id]]&amp;"/"&amp;duplicity[[#This Row],[b_fighter_id]]&amp;duplicity[[#This Row],[date]]</f>
        <v>375/205842196</v>
      </c>
      <c r="E3096">
        <f>COUNTIF(duplicity[duplicitní texty],duplicity[[#This Row],[duplicitní texty]])</f>
        <v>1</v>
      </c>
      <c r="N3096"/>
    </row>
    <row r="3097" spans="1:14">
      <c r="A3097">
        <v>2484</v>
      </c>
      <c r="B3097">
        <v>1409</v>
      </c>
      <c r="C3097" s="3">
        <v>42196</v>
      </c>
      <c r="D3097" s="5" t="str">
        <f>duplicity[[#This Row],[r_fighter_id]]&amp;"/"&amp;duplicity[[#This Row],[b_fighter_id]]&amp;duplicity[[#This Row],[date]]</f>
        <v>2484/140942196</v>
      </c>
      <c r="E3097">
        <f>COUNTIF(duplicity[duplicitní texty],duplicity[[#This Row],[duplicitní texty]])</f>
        <v>1</v>
      </c>
      <c r="N3097"/>
    </row>
    <row r="3098" spans="1:14">
      <c r="A3098">
        <v>3176</v>
      </c>
      <c r="B3098">
        <v>1073</v>
      </c>
      <c r="C3098" s="3">
        <v>42196</v>
      </c>
      <c r="D3098" s="5" t="str">
        <f>duplicity[[#This Row],[r_fighter_id]]&amp;"/"&amp;duplicity[[#This Row],[b_fighter_id]]&amp;duplicity[[#This Row],[date]]</f>
        <v>3176/107342196</v>
      </c>
      <c r="E3098">
        <f>COUNTIF(duplicity[duplicitní texty],duplicity[[#This Row],[duplicitní texty]])</f>
        <v>1</v>
      </c>
      <c r="N3098"/>
    </row>
    <row r="3099" spans="1:14">
      <c r="A3099">
        <v>2540</v>
      </c>
      <c r="B3099">
        <v>70</v>
      </c>
      <c r="C3099" s="3">
        <v>42196</v>
      </c>
      <c r="D3099" s="5" t="str">
        <f>duplicity[[#This Row],[r_fighter_id]]&amp;"/"&amp;duplicity[[#This Row],[b_fighter_id]]&amp;duplicity[[#This Row],[date]]</f>
        <v>2540/7042196</v>
      </c>
      <c r="E3099">
        <f>COUNTIF(duplicity[duplicitní texty],duplicity[[#This Row],[duplicitní texty]])</f>
        <v>1</v>
      </c>
      <c r="N3099"/>
    </row>
    <row r="3100" spans="1:14">
      <c r="A3100">
        <v>2293</v>
      </c>
      <c r="B3100">
        <v>3234</v>
      </c>
      <c r="C3100" s="3">
        <v>42196</v>
      </c>
      <c r="D3100" s="5" t="str">
        <f>duplicity[[#This Row],[r_fighter_id]]&amp;"/"&amp;duplicity[[#This Row],[b_fighter_id]]&amp;duplicity[[#This Row],[date]]</f>
        <v>2293/323442196</v>
      </c>
      <c r="E3100">
        <f>COUNTIF(duplicity[duplicitní texty],duplicity[[#This Row],[duplicitní texty]])</f>
        <v>1</v>
      </c>
      <c r="N3100"/>
    </row>
    <row r="3101" spans="1:14">
      <c r="A3101">
        <v>519</v>
      </c>
      <c r="B3101">
        <v>2523</v>
      </c>
      <c r="C3101" s="3">
        <v>42196</v>
      </c>
      <c r="D3101" s="5" t="str">
        <f>duplicity[[#This Row],[r_fighter_id]]&amp;"/"&amp;duplicity[[#This Row],[b_fighter_id]]&amp;duplicity[[#This Row],[date]]</f>
        <v>519/252342196</v>
      </c>
      <c r="E3101">
        <f>COUNTIF(duplicity[duplicitní texty],duplicity[[#This Row],[duplicitní texty]])</f>
        <v>1</v>
      </c>
      <c r="N3101"/>
    </row>
    <row r="3102" spans="1:14">
      <c r="A3102">
        <v>1995</v>
      </c>
      <c r="B3102">
        <v>952</v>
      </c>
      <c r="C3102" s="3">
        <v>42197</v>
      </c>
      <c r="D3102" s="5" t="str">
        <f>duplicity[[#This Row],[r_fighter_id]]&amp;"/"&amp;duplicity[[#This Row],[b_fighter_id]]&amp;duplicity[[#This Row],[date]]</f>
        <v>1995/95242197</v>
      </c>
      <c r="E3102">
        <f>COUNTIF(duplicity[duplicitní texty],duplicity[[#This Row],[duplicitní texty]])</f>
        <v>1</v>
      </c>
      <c r="N3102"/>
    </row>
    <row r="3103" spans="1:14">
      <c r="A3103">
        <v>1194</v>
      </c>
      <c r="B3103">
        <v>1883</v>
      </c>
      <c r="C3103" s="3">
        <v>42197</v>
      </c>
      <c r="D3103" s="5" t="str">
        <f>duplicity[[#This Row],[r_fighter_id]]&amp;"/"&amp;duplicity[[#This Row],[b_fighter_id]]&amp;duplicity[[#This Row],[date]]</f>
        <v>1194/188342197</v>
      </c>
      <c r="E3103">
        <f>COUNTIF(duplicity[duplicitní texty],duplicity[[#This Row],[duplicitní texty]])</f>
        <v>1</v>
      </c>
      <c r="N3103"/>
    </row>
    <row r="3104" spans="1:14">
      <c r="A3104">
        <v>3162</v>
      </c>
      <c r="B3104">
        <v>3437</v>
      </c>
      <c r="C3104" s="3">
        <v>42197</v>
      </c>
      <c r="D3104" s="5" t="str">
        <f>duplicity[[#This Row],[r_fighter_id]]&amp;"/"&amp;duplicity[[#This Row],[b_fighter_id]]&amp;duplicity[[#This Row],[date]]</f>
        <v>3162/343742197</v>
      </c>
      <c r="E3104">
        <f>COUNTIF(duplicity[duplicitní texty],duplicity[[#This Row],[duplicitní texty]])</f>
        <v>1</v>
      </c>
      <c r="N3104"/>
    </row>
    <row r="3105" spans="1:14">
      <c r="A3105">
        <v>1913</v>
      </c>
      <c r="B3105">
        <v>3439</v>
      </c>
      <c r="C3105" s="3">
        <v>42197</v>
      </c>
      <c r="D3105" s="5" t="str">
        <f>duplicity[[#This Row],[r_fighter_id]]&amp;"/"&amp;duplicity[[#This Row],[b_fighter_id]]&amp;duplicity[[#This Row],[date]]</f>
        <v>1913/343942197</v>
      </c>
      <c r="E3105">
        <f>COUNTIF(duplicity[duplicitní texty],duplicity[[#This Row],[duplicitní texty]])</f>
        <v>1</v>
      </c>
      <c r="N3105"/>
    </row>
    <row r="3106" spans="1:14">
      <c r="A3106">
        <v>787</v>
      </c>
      <c r="B3106">
        <v>2836</v>
      </c>
      <c r="C3106" s="3">
        <v>42197</v>
      </c>
      <c r="D3106" s="5" t="str">
        <f>duplicity[[#This Row],[r_fighter_id]]&amp;"/"&amp;duplicity[[#This Row],[b_fighter_id]]&amp;duplicity[[#This Row],[date]]</f>
        <v>787/283642197</v>
      </c>
      <c r="E3106">
        <f>COUNTIF(duplicity[duplicitní texty],duplicity[[#This Row],[duplicitní texty]])</f>
        <v>1</v>
      </c>
      <c r="N3106"/>
    </row>
    <row r="3107" spans="1:14">
      <c r="A3107">
        <v>871</v>
      </c>
      <c r="B3107">
        <v>3248</v>
      </c>
      <c r="C3107" s="3">
        <v>42197</v>
      </c>
      <c r="D3107" s="5" t="str">
        <f>duplicity[[#This Row],[r_fighter_id]]&amp;"/"&amp;duplicity[[#This Row],[b_fighter_id]]&amp;duplicity[[#This Row],[date]]</f>
        <v>871/324842197</v>
      </c>
      <c r="E3107">
        <f>COUNTIF(duplicity[duplicitní texty],duplicity[[#This Row],[duplicitní texty]])</f>
        <v>1</v>
      </c>
      <c r="N3107"/>
    </row>
    <row r="3108" spans="1:14">
      <c r="A3108">
        <v>2108</v>
      </c>
      <c r="B3108">
        <v>3033</v>
      </c>
      <c r="C3108" s="3">
        <v>42197</v>
      </c>
      <c r="D3108" s="5" t="str">
        <f>duplicity[[#This Row],[r_fighter_id]]&amp;"/"&amp;duplicity[[#This Row],[b_fighter_id]]&amp;duplicity[[#This Row],[date]]</f>
        <v>2108/303342197</v>
      </c>
      <c r="E3108">
        <f>COUNTIF(duplicity[duplicitní texty],duplicity[[#This Row],[duplicitní texty]])</f>
        <v>1</v>
      </c>
      <c r="N3108"/>
    </row>
    <row r="3109" spans="1:14">
      <c r="A3109">
        <v>2822</v>
      </c>
      <c r="B3109">
        <v>1910</v>
      </c>
      <c r="C3109" s="3">
        <v>42197</v>
      </c>
      <c r="D3109" s="5" t="str">
        <f>duplicity[[#This Row],[r_fighter_id]]&amp;"/"&amp;duplicity[[#This Row],[b_fighter_id]]&amp;duplicity[[#This Row],[date]]</f>
        <v>2822/191042197</v>
      </c>
      <c r="E3109">
        <f>COUNTIF(duplicity[duplicitní texty],duplicity[[#This Row],[duplicitní texty]])</f>
        <v>1</v>
      </c>
      <c r="N3109"/>
    </row>
    <row r="3110" spans="1:14">
      <c r="A3110">
        <v>292</v>
      </c>
      <c r="B3110">
        <v>727</v>
      </c>
      <c r="C3110" s="3">
        <v>42197</v>
      </c>
      <c r="D3110" s="5" t="str">
        <f>duplicity[[#This Row],[r_fighter_id]]&amp;"/"&amp;duplicity[[#This Row],[b_fighter_id]]&amp;duplicity[[#This Row],[date]]</f>
        <v>292/72742197</v>
      </c>
      <c r="E3110">
        <f>COUNTIF(duplicity[duplicitní texty],duplicity[[#This Row],[duplicitní texty]])</f>
        <v>1</v>
      </c>
      <c r="N3110"/>
    </row>
    <row r="3111" spans="1:14">
      <c r="A3111">
        <v>2165</v>
      </c>
      <c r="B3111">
        <v>1082</v>
      </c>
      <c r="C3111" s="3">
        <v>42197</v>
      </c>
      <c r="D3111" s="5" t="str">
        <f>duplicity[[#This Row],[r_fighter_id]]&amp;"/"&amp;duplicity[[#This Row],[b_fighter_id]]&amp;duplicity[[#This Row],[date]]</f>
        <v>2165/108242197</v>
      </c>
      <c r="E3111">
        <f>COUNTIF(duplicity[duplicitní texty],duplicity[[#This Row],[duplicitní texty]])</f>
        <v>1</v>
      </c>
      <c r="N3111"/>
    </row>
    <row r="3112" spans="1:14">
      <c r="A3112">
        <v>3244</v>
      </c>
      <c r="B3112">
        <v>948</v>
      </c>
      <c r="C3112" s="3">
        <v>42200</v>
      </c>
      <c r="D3112" s="5" t="str">
        <f>duplicity[[#This Row],[r_fighter_id]]&amp;"/"&amp;duplicity[[#This Row],[b_fighter_id]]&amp;duplicity[[#This Row],[date]]</f>
        <v>3244/94842200</v>
      </c>
      <c r="E3112">
        <f>COUNTIF(duplicity[duplicitní texty],duplicity[[#This Row],[duplicitní texty]])</f>
        <v>1</v>
      </c>
      <c r="N3112"/>
    </row>
    <row r="3113" spans="1:14">
      <c r="A3113">
        <v>1785</v>
      </c>
      <c r="B3113">
        <v>2171</v>
      </c>
      <c r="C3113" s="3">
        <v>42200</v>
      </c>
      <c r="D3113" s="5" t="str">
        <f>duplicity[[#This Row],[r_fighter_id]]&amp;"/"&amp;duplicity[[#This Row],[b_fighter_id]]&amp;duplicity[[#This Row],[date]]</f>
        <v>1785/217142200</v>
      </c>
      <c r="E3113">
        <f>COUNTIF(duplicity[duplicitní texty],duplicity[[#This Row],[duplicitní texty]])</f>
        <v>1</v>
      </c>
      <c r="N3113"/>
    </row>
    <row r="3114" spans="1:14">
      <c r="A3114">
        <v>1566</v>
      </c>
      <c r="B3114">
        <v>842</v>
      </c>
      <c r="C3114" s="3">
        <v>42200</v>
      </c>
      <c r="D3114" s="5" t="str">
        <f>duplicity[[#This Row],[r_fighter_id]]&amp;"/"&amp;duplicity[[#This Row],[b_fighter_id]]&amp;duplicity[[#This Row],[date]]</f>
        <v>1566/84242200</v>
      </c>
      <c r="E3114">
        <f>COUNTIF(duplicity[duplicitní texty],duplicity[[#This Row],[duplicitní texty]])</f>
        <v>1</v>
      </c>
      <c r="N3114"/>
    </row>
    <row r="3115" spans="1:14">
      <c r="A3115">
        <v>3525</v>
      </c>
      <c r="B3115">
        <v>1589</v>
      </c>
      <c r="C3115" s="3">
        <v>42200</v>
      </c>
      <c r="D3115" s="5" t="str">
        <f>duplicity[[#This Row],[r_fighter_id]]&amp;"/"&amp;duplicity[[#This Row],[b_fighter_id]]&amp;duplicity[[#This Row],[date]]</f>
        <v>3525/158942200</v>
      </c>
      <c r="E3115">
        <f>COUNTIF(duplicity[duplicitní texty],duplicity[[#This Row],[duplicitní texty]])</f>
        <v>1</v>
      </c>
      <c r="N3115"/>
    </row>
    <row r="3116" spans="1:14">
      <c r="A3116">
        <v>1378</v>
      </c>
      <c r="B3116">
        <v>2654</v>
      </c>
      <c r="C3116" s="3">
        <v>42200</v>
      </c>
      <c r="D3116" s="5" t="str">
        <f>duplicity[[#This Row],[r_fighter_id]]&amp;"/"&amp;duplicity[[#This Row],[b_fighter_id]]&amp;duplicity[[#This Row],[date]]</f>
        <v>1378/265442200</v>
      </c>
      <c r="E3116">
        <f>COUNTIF(duplicity[duplicitní texty],duplicity[[#This Row],[duplicitní texty]])</f>
        <v>1</v>
      </c>
      <c r="N3116"/>
    </row>
    <row r="3117" spans="1:14">
      <c r="A3117">
        <v>2129</v>
      </c>
      <c r="B3117">
        <v>830</v>
      </c>
      <c r="C3117" s="3">
        <v>42200</v>
      </c>
      <c r="D3117" s="5" t="str">
        <f>duplicity[[#This Row],[r_fighter_id]]&amp;"/"&amp;duplicity[[#This Row],[b_fighter_id]]&amp;duplicity[[#This Row],[date]]</f>
        <v>2129/83042200</v>
      </c>
      <c r="E3117">
        <f>COUNTIF(duplicity[duplicitní texty],duplicity[[#This Row],[duplicitní texty]])</f>
        <v>1</v>
      </c>
      <c r="N3117"/>
    </row>
    <row r="3118" spans="1:14">
      <c r="A3118">
        <v>127</v>
      </c>
      <c r="B3118">
        <v>3148</v>
      </c>
      <c r="C3118" s="3">
        <v>42200</v>
      </c>
      <c r="D3118" s="5" t="str">
        <f>duplicity[[#This Row],[r_fighter_id]]&amp;"/"&amp;duplicity[[#This Row],[b_fighter_id]]&amp;duplicity[[#This Row],[date]]</f>
        <v>127/314842200</v>
      </c>
      <c r="E3118">
        <f>COUNTIF(duplicity[duplicitní texty],duplicity[[#This Row],[duplicitní texty]])</f>
        <v>1</v>
      </c>
      <c r="N3118"/>
    </row>
    <row r="3119" spans="1:14">
      <c r="A3119">
        <v>2972</v>
      </c>
      <c r="B3119">
        <v>2095</v>
      </c>
      <c r="C3119" s="3">
        <v>42200</v>
      </c>
      <c r="D3119" s="5" t="str">
        <f>duplicity[[#This Row],[r_fighter_id]]&amp;"/"&amp;duplicity[[#This Row],[b_fighter_id]]&amp;duplicity[[#This Row],[date]]</f>
        <v>2972/209542200</v>
      </c>
      <c r="E3119">
        <f>COUNTIF(duplicity[duplicitní texty],duplicity[[#This Row],[duplicitní texty]])</f>
        <v>1</v>
      </c>
      <c r="N3119"/>
    </row>
    <row r="3120" spans="1:14">
      <c r="A3120">
        <v>1562</v>
      </c>
      <c r="B3120">
        <v>1063</v>
      </c>
      <c r="C3120" s="3">
        <v>42200</v>
      </c>
      <c r="D3120" s="5" t="str">
        <f>duplicity[[#This Row],[r_fighter_id]]&amp;"/"&amp;duplicity[[#This Row],[b_fighter_id]]&amp;duplicity[[#This Row],[date]]</f>
        <v>1562/106342200</v>
      </c>
      <c r="E3120">
        <f>COUNTIF(duplicity[duplicitní texty],duplicity[[#This Row],[duplicitní texty]])</f>
        <v>1</v>
      </c>
      <c r="N3120"/>
    </row>
    <row r="3121" spans="1:14">
      <c r="A3121">
        <v>108</v>
      </c>
      <c r="B3121">
        <v>2190</v>
      </c>
      <c r="C3121" s="3">
        <v>42200</v>
      </c>
      <c r="D3121" s="5" t="str">
        <f>duplicity[[#This Row],[r_fighter_id]]&amp;"/"&amp;duplicity[[#This Row],[b_fighter_id]]&amp;duplicity[[#This Row],[date]]</f>
        <v>108/219042200</v>
      </c>
      <c r="E3121">
        <f>COUNTIF(duplicity[duplicitní texty],duplicity[[#This Row],[duplicitní texty]])</f>
        <v>1</v>
      </c>
      <c r="N3121"/>
    </row>
    <row r="3122" spans="1:14">
      <c r="A3122">
        <v>644</v>
      </c>
      <c r="B3122">
        <v>1152</v>
      </c>
      <c r="C3122" s="3">
        <v>42200</v>
      </c>
      <c r="D3122" s="5" t="str">
        <f>duplicity[[#This Row],[r_fighter_id]]&amp;"/"&amp;duplicity[[#This Row],[b_fighter_id]]&amp;duplicity[[#This Row],[date]]</f>
        <v>644/115242200</v>
      </c>
      <c r="E3122">
        <f>COUNTIF(duplicity[duplicitní texty],duplicity[[#This Row],[duplicitní texty]])</f>
        <v>1</v>
      </c>
      <c r="N3122"/>
    </row>
    <row r="3123" spans="1:14">
      <c r="A3123">
        <v>500</v>
      </c>
      <c r="B3123">
        <v>43</v>
      </c>
      <c r="C3123" s="3">
        <v>42200</v>
      </c>
      <c r="D3123" s="5" t="str">
        <f>duplicity[[#This Row],[r_fighter_id]]&amp;"/"&amp;duplicity[[#This Row],[b_fighter_id]]&amp;duplicity[[#This Row],[date]]</f>
        <v>500/4342200</v>
      </c>
      <c r="E3123">
        <f>COUNTIF(duplicity[duplicitní texty],duplicity[[#This Row],[duplicitní texty]])</f>
        <v>1</v>
      </c>
      <c r="N3123"/>
    </row>
    <row r="3124" spans="1:14">
      <c r="A3124">
        <v>828</v>
      </c>
      <c r="B3124">
        <v>1560</v>
      </c>
      <c r="C3124" s="3">
        <v>42203</v>
      </c>
      <c r="D3124" s="5" t="str">
        <f>duplicity[[#This Row],[r_fighter_id]]&amp;"/"&amp;duplicity[[#This Row],[b_fighter_id]]&amp;duplicity[[#This Row],[date]]</f>
        <v>828/156042203</v>
      </c>
      <c r="E3124">
        <f>COUNTIF(duplicity[duplicitní texty],duplicity[[#This Row],[duplicitní texty]])</f>
        <v>1</v>
      </c>
      <c r="N3124"/>
    </row>
    <row r="3125" spans="1:14">
      <c r="A3125">
        <v>1751</v>
      </c>
      <c r="B3125">
        <v>3149</v>
      </c>
      <c r="C3125" s="3">
        <v>42203</v>
      </c>
      <c r="D3125" s="5" t="str">
        <f>duplicity[[#This Row],[r_fighter_id]]&amp;"/"&amp;duplicity[[#This Row],[b_fighter_id]]&amp;duplicity[[#This Row],[date]]</f>
        <v>1751/314942203</v>
      </c>
      <c r="E3125">
        <f>COUNTIF(duplicity[duplicitní texty],duplicity[[#This Row],[duplicitní texty]])</f>
        <v>1</v>
      </c>
      <c r="N3125"/>
    </row>
    <row r="3126" spans="1:14">
      <c r="A3126">
        <v>2473</v>
      </c>
      <c r="B3126">
        <v>839</v>
      </c>
      <c r="C3126" s="3">
        <v>42203</v>
      </c>
      <c r="D3126" s="5" t="str">
        <f>duplicity[[#This Row],[r_fighter_id]]&amp;"/"&amp;duplicity[[#This Row],[b_fighter_id]]&amp;duplicity[[#This Row],[date]]</f>
        <v>2473/83942203</v>
      </c>
      <c r="E3126">
        <f>COUNTIF(duplicity[duplicitní texty],duplicity[[#This Row],[duplicitní texty]])</f>
        <v>1</v>
      </c>
      <c r="N3126"/>
    </row>
    <row r="3127" spans="1:14">
      <c r="A3127">
        <v>441</v>
      </c>
      <c r="B3127">
        <v>501</v>
      </c>
      <c r="C3127" s="3">
        <v>42203</v>
      </c>
      <c r="D3127" s="5" t="str">
        <f>duplicity[[#This Row],[r_fighter_id]]&amp;"/"&amp;duplicity[[#This Row],[b_fighter_id]]&amp;duplicity[[#This Row],[date]]</f>
        <v>441/50142203</v>
      </c>
      <c r="E3127">
        <f>COUNTIF(duplicity[duplicitní texty],duplicity[[#This Row],[duplicitní texty]])</f>
        <v>1</v>
      </c>
      <c r="N3127"/>
    </row>
    <row r="3128" spans="1:14">
      <c r="A3128">
        <v>286</v>
      </c>
      <c r="B3128">
        <v>1790</v>
      </c>
      <c r="C3128" s="3">
        <v>42203</v>
      </c>
      <c r="D3128" s="5" t="str">
        <f>duplicity[[#This Row],[r_fighter_id]]&amp;"/"&amp;duplicity[[#This Row],[b_fighter_id]]&amp;duplicity[[#This Row],[date]]</f>
        <v>286/179042203</v>
      </c>
      <c r="E3128">
        <f>COUNTIF(duplicity[duplicitní texty],duplicity[[#This Row],[duplicitní texty]])</f>
        <v>1</v>
      </c>
      <c r="N3128"/>
    </row>
    <row r="3129" spans="1:14">
      <c r="A3129">
        <v>359</v>
      </c>
      <c r="B3129">
        <v>2696</v>
      </c>
      <c r="C3129" s="3">
        <v>42203</v>
      </c>
      <c r="D3129" s="5" t="str">
        <f>duplicity[[#This Row],[r_fighter_id]]&amp;"/"&amp;duplicity[[#This Row],[b_fighter_id]]&amp;duplicity[[#This Row],[date]]</f>
        <v>359/269642203</v>
      </c>
      <c r="E3129">
        <f>COUNTIF(duplicity[duplicitní texty],duplicity[[#This Row],[duplicitní texty]])</f>
        <v>1</v>
      </c>
      <c r="N3129"/>
    </row>
    <row r="3130" spans="1:14">
      <c r="A3130">
        <v>863</v>
      </c>
      <c r="B3130">
        <v>2465</v>
      </c>
      <c r="C3130" s="3">
        <v>42203</v>
      </c>
      <c r="D3130" s="5" t="str">
        <f>duplicity[[#This Row],[r_fighter_id]]&amp;"/"&amp;duplicity[[#This Row],[b_fighter_id]]&amp;duplicity[[#This Row],[date]]</f>
        <v>863/246542203</v>
      </c>
      <c r="E3130">
        <f>COUNTIF(duplicity[duplicitní texty],duplicity[[#This Row],[duplicitní texty]])</f>
        <v>1</v>
      </c>
      <c r="N3130"/>
    </row>
    <row r="3131" spans="1:14">
      <c r="A3131">
        <v>2631</v>
      </c>
      <c r="B3131">
        <v>1921</v>
      </c>
      <c r="C3131" s="3">
        <v>42203</v>
      </c>
      <c r="D3131" s="5" t="str">
        <f>duplicity[[#This Row],[r_fighter_id]]&amp;"/"&amp;duplicity[[#This Row],[b_fighter_id]]&amp;duplicity[[#This Row],[date]]</f>
        <v>2631/192142203</v>
      </c>
      <c r="E3131">
        <f>COUNTIF(duplicity[duplicitní texty],duplicity[[#This Row],[duplicitní texty]])</f>
        <v>1</v>
      </c>
      <c r="N3131"/>
    </row>
    <row r="3132" spans="1:14">
      <c r="A3132">
        <v>3466</v>
      </c>
      <c r="B3132">
        <v>2639</v>
      </c>
      <c r="C3132" s="3">
        <v>42203</v>
      </c>
      <c r="D3132" s="5" t="str">
        <f>duplicity[[#This Row],[r_fighter_id]]&amp;"/"&amp;duplicity[[#This Row],[b_fighter_id]]&amp;duplicity[[#This Row],[date]]</f>
        <v>3466/263942203</v>
      </c>
      <c r="E3132">
        <f>COUNTIF(duplicity[duplicitní texty],duplicity[[#This Row],[duplicitní texty]])</f>
        <v>1</v>
      </c>
      <c r="N3132"/>
    </row>
    <row r="3133" spans="1:14">
      <c r="A3133">
        <v>1770</v>
      </c>
      <c r="B3133">
        <v>2419</v>
      </c>
      <c r="C3133" s="3">
        <v>42203</v>
      </c>
      <c r="D3133" s="5" t="str">
        <f>duplicity[[#This Row],[r_fighter_id]]&amp;"/"&amp;duplicity[[#This Row],[b_fighter_id]]&amp;duplicity[[#This Row],[date]]</f>
        <v>1770/241942203</v>
      </c>
      <c r="E3133">
        <f>COUNTIF(duplicity[duplicitní texty],duplicity[[#This Row],[duplicitní texty]])</f>
        <v>1</v>
      </c>
      <c r="N3133"/>
    </row>
    <row r="3134" spans="1:14">
      <c r="A3134">
        <v>1381</v>
      </c>
      <c r="B3134">
        <v>1782</v>
      </c>
      <c r="C3134" s="3">
        <v>42203</v>
      </c>
      <c r="D3134" s="5" t="str">
        <f>duplicity[[#This Row],[r_fighter_id]]&amp;"/"&amp;duplicity[[#This Row],[b_fighter_id]]&amp;duplicity[[#This Row],[date]]</f>
        <v>1381/178242203</v>
      </c>
      <c r="E3134">
        <f>COUNTIF(duplicity[duplicitní texty],duplicity[[#This Row],[duplicitní texty]])</f>
        <v>1</v>
      </c>
      <c r="N3134"/>
    </row>
    <row r="3135" spans="1:14">
      <c r="A3135">
        <v>2388</v>
      </c>
      <c r="B3135">
        <v>723</v>
      </c>
      <c r="C3135" s="3">
        <v>42203</v>
      </c>
      <c r="D3135" s="5" t="str">
        <f>duplicity[[#This Row],[r_fighter_id]]&amp;"/"&amp;duplicity[[#This Row],[b_fighter_id]]&amp;duplicity[[#This Row],[date]]</f>
        <v>2388/72342203</v>
      </c>
      <c r="E3135">
        <f>COUNTIF(duplicity[duplicitní texty],duplicity[[#This Row],[duplicitní texty]])</f>
        <v>1</v>
      </c>
      <c r="N3135"/>
    </row>
    <row r="3136" spans="1:14">
      <c r="A3136">
        <v>675</v>
      </c>
      <c r="B3136">
        <v>1695</v>
      </c>
      <c r="C3136" s="3">
        <v>42210</v>
      </c>
      <c r="D3136" s="5" t="str">
        <f>duplicity[[#This Row],[r_fighter_id]]&amp;"/"&amp;duplicity[[#This Row],[b_fighter_id]]&amp;duplicity[[#This Row],[date]]</f>
        <v>675/169542210</v>
      </c>
      <c r="E3136">
        <f>COUNTIF(duplicity[duplicitní texty],duplicity[[#This Row],[duplicitní texty]])</f>
        <v>1</v>
      </c>
      <c r="N3136"/>
    </row>
    <row r="3137" spans="1:14">
      <c r="A3137">
        <v>201</v>
      </c>
      <c r="B3137">
        <v>943</v>
      </c>
      <c r="C3137" s="3">
        <v>42210</v>
      </c>
      <c r="D3137" s="5" t="str">
        <f>duplicity[[#This Row],[r_fighter_id]]&amp;"/"&amp;duplicity[[#This Row],[b_fighter_id]]&amp;duplicity[[#This Row],[date]]</f>
        <v>201/94342210</v>
      </c>
      <c r="E3137">
        <f>COUNTIF(duplicity[duplicitní texty],duplicity[[#This Row],[duplicitní texty]])</f>
        <v>1</v>
      </c>
      <c r="N3137"/>
    </row>
    <row r="3138" spans="1:14">
      <c r="A3138">
        <v>3496</v>
      </c>
      <c r="B3138">
        <v>474</v>
      </c>
      <c r="C3138" s="3">
        <v>42210</v>
      </c>
      <c r="D3138" s="5" t="str">
        <f>duplicity[[#This Row],[r_fighter_id]]&amp;"/"&amp;duplicity[[#This Row],[b_fighter_id]]&amp;duplicity[[#This Row],[date]]</f>
        <v>3496/47442210</v>
      </c>
      <c r="E3138">
        <f>COUNTIF(duplicity[duplicitní texty],duplicity[[#This Row],[duplicitní texty]])</f>
        <v>1</v>
      </c>
      <c r="N3138"/>
    </row>
    <row r="3139" spans="1:14">
      <c r="A3139">
        <v>3208</v>
      </c>
      <c r="B3139">
        <v>925</v>
      </c>
      <c r="C3139" s="3">
        <v>42210</v>
      </c>
      <c r="D3139" s="5" t="str">
        <f>duplicity[[#This Row],[r_fighter_id]]&amp;"/"&amp;duplicity[[#This Row],[b_fighter_id]]&amp;duplicity[[#This Row],[date]]</f>
        <v>3208/92542210</v>
      </c>
      <c r="E3139">
        <f>COUNTIF(duplicity[duplicitní texty],duplicity[[#This Row],[duplicitní texty]])</f>
        <v>1</v>
      </c>
      <c r="N3139"/>
    </row>
    <row r="3140" spans="1:14">
      <c r="A3140">
        <v>682</v>
      </c>
      <c r="B3140">
        <v>3113</v>
      </c>
      <c r="C3140" s="3">
        <v>42210</v>
      </c>
      <c r="D3140" s="5" t="str">
        <f>duplicity[[#This Row],[r_fighter_id]]&amp;"/"&amp;duplicity[[#This Row],[b_fighter_id]]&amp;duplicity[[#This Row],[date]]</f>
        <v>682/311342210</v>
      </c>
      <c r="E3140">
        <f>COUNTIF(duplicity[duplicitní texty],duplicity[[#This Row],[duplicitní texty]])</f>
        <v>1</v>
      </c>
      <c r="N3140"/>
    </row>
    <row r="3141" spans="1:14">
      <c r="A3141">
        <v>1753</v>
      </c>
      <c r="B3141">
        <v>1139</v>
      </c>
      <c r="C3141" s="3">
        <v>42210</v>
      </c>
      <c r="D3141" s="5" t="str">
        <f>duplicity[[#This Row],[r_fighter_id]]&amp;"/"&amp;duplicity[[#This Row],[b_fighter_id]]&amp;duplicity[[#This Row],[date]]</f>
        <v>1753/113942210</v>
      </c>
      <c r="E3141">
        <f>COUNTIF(duplicity[duplicitní texty],duplicity[[#This Row],[duplicitní texty]])</f>
        <v>1</v>
      </c>
      <c r="N3141"/>
    </row>
    <row r="3142" spans="1:14">
      <c r="A3142">
        <v>2113</v>
      </c>
      <c r="B3142">
        <v>512</v>
      </c>
      <c r="C3142" s="3">
        <v>42210</v>
      </c>
      <c r="D3142" s="5" t="str">
        <f>duplicity[[#This Row],[r_fighter_id]]&amp;"/"&amp;duplicity[[#This Row],[b_fighter_id]]&amp;duplicity[[#This Row],[date]]</f>
        <v>2113/51242210</v>
      </c>
      <c r="E3142">
        <f>COUNTIF(duplicity[duplicitní texty],duplicity[[#This Row],[duplicitní texty]])</f>
        <v>1</v>
      </c>
      <c r="N3142"/>
    </row>
    <row r="3143" spans="1:14">
      <c r="A3143">
        <v>3384</v>
      </c>
      <c r="B3143">
        <v>1757</v>
      </c>
      <c r="C3143" s="3">
        <v>42210</v>
      </c>
      <c r="D3143" s="5" t="str">
        <f>duplicity[[#This Row],[r_fighter_id]]&amp;"/"&amp;duplicity[[#This Row],[b_fighter_id]]&amp;duplicity[[#This Row],[date]]</f>
        <v>3384/175742210</v>
      </c>
      <c r="E3143">
        <f>COUNTIF(duplicity[duplicitní texty],duplicity[[#This Row],[duplicitní texty]])</f>
        <v>1</v>
      </c>
      <c r="N3143"/>
    </row>
    <row r="3144" spans="1:14">
      <c r="A3144">
        <v>778</v>
      </c>
      <c r="B3144">
        <v>200</v>
      </c>
      <c r="C3144" s="3">
        <v>42210</v>
      </c>
      <c r="D3144" s="5" t="str">
        <f>duplicity[[#This Row],[r_fighter_id]]&amp;"/"&amp;duplicity[[#This Row],[b_fighter_id]]&amp;duplicity[[#This Row],[date]]</f>
        <v>778/20042210</v>
      </c>
      <c r="E3144">
        <f>COUNTIF(duplicity[duplicitní texty],duplicity[[#This Row],[duplicitní texty]])</f>
        <v>1</v>
      </c>
      <c r="N3144"/>
    </row>
    <row r="3145" spans="1:14">
      <c r="A3145">
        <v>2713</v>
      </c>
      <c r="B3145">
        <v>2884</v>
      </c>
      <c r="C3145" s="3">
        <v>42210</v>
      </c>
      <c r="D3145" s="5" t="str">
        <f>duplicity[[#This Row],[r_fighter_id]]&amp;"/"&amp;duplicity[[#This Row],[b_fighter_id]]&amp;duplicity[[#This Row],[date]]</f>
        <v>2713/288442210</v>
      </c>
      <c r="E3145">
        <f>COUNTIF(duplicity[duplicitní texty],duplicity[[#This Row],[duplicitní texty]])</f>
        <v>1</v>
      </c>
      <c r="N3145"/>
    </row>
    <row r="3146" spans="1:14">
      <c r="A3146">
        <v>826</v>
      </c>
      <c r="B3146">
        <v>2531</v>
      </c>
      <c r="C3146" s="3">
        <v>42210</v>
      </c>
      <c r="D3146" s="5" t="str">
        <f>duplicity[[#This Row],[r_fighter_id]]&amp;"/"&amp;duplicity[[#This Row],[b_fighter_id]]&amp;duplicity[[#This Row],[date]]</f>
        <v>826/253142210</v>
      </c>
      <c r="E3146">
        <f>COUNTIF(duplicity[duplicitní texty],duplicity[[#This Row],[duplicitní texty]])</f>
        <v>1</v>
      </c>
      <c r="N3146"/>
    </row>
    <row r="3147" spans="1:14">
      <c r="A3147">
        <v>2313</v>
      </c>
      <c r="B3147">
        <v>1371</v>
      </c>
      <c r="C3147" s="3">
        <v>42210</v>
      </c>
      <c r="D3147" s="5" t="str">
        <f>duplicity[[#This Row],[r_fighter_id]]&amp;"/"&amp;duplicity[[#This Row],[b_fighter_id]]&amp;duplicity[[#This Row],[date]]</f>
        <v>2313/137142210</v>
      </c>
      <c r="E3147">
        <f>COUNTIF(duplicity[duplicitní texty],duplicity[[#This Row],[duplicitní texty]])</f>
        <v>1</v>
      </c>
      <c r="N3147"/>
    </row>
    <row r="3148" spans="1:14">
      <c r="A3148">
        <v>1928</v>
      </c>
      <c r="B3148">
        <v>1914</v>
      </c>
      <c r="C3148" s="3">
        <v>42217</v>
      </c>
      <c r="D3148" s="5" t="str">
        <f>duplicity[[#This Row],[r_fighter_id]]&amp;"/"&amp;duplicity[[#This Row],[b_fighter_id]]&amp;duplicity[[#This Row],[date]]</f>
        <v>1928/191442217</v>
      </c>
      <c r="E3148">
        <f>COUNTIF(duplicity[duplicitní texty],duplicity[[#This Row],[duplicitní texty]])</f>
        <v>1</v>
      </c>
      <c r="N3148"/>
    </row>
    <row r="3149" spans="1:14">
      <c r="A3149">
        <v>45</v>
      </c>
      <c r="B3149">
        <v>1467</v>
      </c>
      <c r="C3149" s="3">
        <v>42217</v>
      </c>
      <c r="D3149" s="5" t="str">
        <f>duplicity[[#This Row],[r_fighter_id]]&amp;"/"&amp;duplicity[[#This Row],[b_fighter_id]]&amp;duplicity[[#This Row],[date]]</f>
        <v>45/146742217</v>
      </c>
      <c r="E3149">
        <f>COUNTIF(duplicity[duplicitní texty],duplicity[[#This Row],[duplicitní texty]])</f>
        <v>1</v>
      </c>
      <c r="N3149"/>
    </row>
    <row r="3150" spans="1:14">
      <c r="A3150">
        <v>86</v>
      </c>
      <c r="B3150">
        <v>3193</v>
      </c>
      <c r="C3150" s="3">
        <v>42217</v>
      </c>
      <c r="D3150" s="5" t="str">
        <f>duplicity[[#This Row],[r_fighter_id]]&amp;"/"&amp;duplicity[[#This Row],[b_fighter_id]]&amp;duplicity[[#This Row],[date]]</f>
        <v>86/319342217</v>
      </c>
      <c r="E3150">
        <f>COUNTIF(duplicity[duplicitní texty],duplicity[[#This Row],[duplicitní texty]])</f>
        <v>1</v>
      </c>
      <c r="N3150"/>
    </row>
    <row r="3151" spans="1:14">
      <c r="A3151">
        <v>2989</v>
      </c>
      <c r="B3151">
        <v>2432</v>
      </c>
      <c r="C3151" s="3">
        <v>42217</v>
      </c>
      <c r="D3151" s="5" t="str">
        <f>duplicity[[#This Row],[r_fighter_id]]&amp;"/"&amp;duplicity[[#This Row],[b_fighter_id]]&amp;duplicity[[#This Row],[date]]</f>
        <v>2989/243242217</v>
      </c>
      <c r="E3151">
        <f>COUNTIF(duplicity[duplicitní texty],duplicity[[#This Row],[duplicitní texty]])</f>
        <v>1</v>
      </c>
      <c r="N3151"/>
    </row>
    <row r="3152" spans="1:14">
      <c r="A3152">
        <v>1044</v>
      </c>
      <c r="B3152">
        <v>22</v>
      </c>
      <c r="C3152" s="3">
        <v>42217</v>
      </c>
      <c r="D3152" s="5" t="str">
        <f>duplicity[[#This Row],[r_fighter_id]]&amp;"/"&amp;duplicity[[#This Row],[b_fighter_id]]&amp;duplicity[[#This Row],[date]]</f>
        <v>1044/2242217</v>
      </c>
      <c r="E3152">
        <f>COUNTIF(duplicity[duplicitní texty],duplicity[[#This Row],[duplicitní texty]])</f>
        <v>1</v>
      </c>
      <c r="N3152"/>
    </row>
    <row r="3153" spans="1:14">
      <c r="A3153">
        <v>3152</v>
      </c>
      <c r="B3153">
        <v>2327</v>
      </c>
      <c r="C3153" s="3">
        <v>42217</v>
      </c>
      <c r="D3153" s="5" t="str">
        <f>duplicity[[#This Row],[r_fighter_id]]&amp;"/"&amp;duplicity[[#This Row],[b_fighter_id]]&amp;duplicity[[#This Row],[date]]</f>
        <v>3152/232742217</v>
      </c>
      <c r="E3153">
        <f>COUNTIF(duplicity[duplicitní texty],duplicity[[#This Row],[duplicitní texty]])</f>
        <v>1</v>
      </c>
      <c r="N3153"/>
    </row>
    <row r="3154" spans="1:14">
      <c r="A3154">
        <v>2131</v>
      </c>
      <c r="B3154">
        <v>1344</v>
      </c>
      <c r="C3154" s="3">
        <v>42217</v>
      </c>
      <c r="D3154" s="5" t="str">
        <f>duplicity[[#This Row],[r_fighter_id]]&amp;"/"&amp;duplicity[[#This Row],[b_fighter_id]]&amp;duplicity[[#This Row],[date]]</f>
        <v>2131/134442217</v>
      </c>
      <c r="E3154">
        <f>COUNTIF(duplicity[duplicitní texty],duplicity[[#This Row],[duplicitní texty]])</f>
        <v>1</v>
      </c>
      <c r="N3154"/>
    </row>
    <row r="3155" spans="1:14">
      <c r="A3155">
        <v>2783</v>
      </c>
      <c r="B3155">
        <v>2328</v>
      </c>
      <c r="C3155" s="3">
        <v>42217</v>
      </c>
      <c r="D3155" s="5" t="str">
        <f>duplicity[[#This Row],[r_fighter_id]]&amp;"/"&amp;duplicity[[#This Row],[b_fighter_id]]&amp;duplicity[[#This Row],[date]]</f>
        <v>2783/232842217</v>
      </c>
      <c r="E3155">
        <f>COUNTIF(duplicity[duplicitní texty],duplicity[[#This Row],[duplicitní texty]])</f>
        <v>1</v>
      </c>
      <c r="N3155"/>
    </row>
    <row r="3156" spans="1:14">
      <c r="A3156">
        <v>516</v>
      </c>
      <c r="B3156">
        <v>669</v>
      </c>
      <c r="C3156" s="3">
        <v>42217</v>
      </c>
      <c r="D3156" s="5" t="str">
        <f>duplicity[[#This Row],[r_fighter_id]]&amp;"/"&amp;duplicity[[#This Row],[b_fighter_id]]&amp;duplicity[[#This Row],[date]]</f>
        <v>516/66942217</v>
      </c>
      <c r="E3156">
        <f>COUNTIF(duplicity[duplicitní texty],duplicity[[#This Row],[duplicitní texty]])</f>
        <v>1</v>
      </c>
      <c r="N3156"/>
    </row>
    <row r="3157" spans="1:14">
      <c r="A3157">
        <v>3371</v>
      </c>
      <c r="B3157">
        <v>461</v>
      </c>
      <c r="C3157" s="3">
        <v>42217</v>
      </c>
      <c r="D3157" s="5" t="str">
        <f>duplicity[[#This Row],[r_fighter_id]]&amp;"/"&amp;duplicity[[#This Row],[b_fighter_id]]&amp;duplicity[[#This Row],[date]]</f>
        <v>3371/46142217</v>
      </c>
      <c r="E3157">
        <f>COUNTIF(duplicity[duplicitní texty],duplicity[[#This Row],[duplicitní texty]])</f>
        <v>1</v>
      </c>
      <c r="N3157"/>
    </row>
    <row r="3158" spans="1:14">
      <c r="A3158">
        <v>389</v>
      </c>
      <c r="B3158">
        <v>90</v>
      </c>
      <c r="C3158" s="3">
        <v>42224</v>
      </c>
      <c r="D3158" s="5" t="str">
        <f>duplicity[[#This Row],[r_fighter_id]]&amp;"/"&amp;duplicity[[#This Row],[b_fighter_id]]&amp;duplicity[[#This Row],[date]]</f>
        <v>389/9042224</v>
      </c>
      <c r="E3158">
        <f>COUNTIF(duplicity[duplicitní texty],duplicity[[#This Row],[duplicitní texty]])</f>
        <v>1</v>
      </c>
      <c r="N3158"/>
    </row>
    <row r="3159" spans="1:14">
      <c r="A3159">
        <v>3367</v>
      </c>
      <c r="B3159">
        <v>2814</v>
      </c>
      <c r="C3159" s="3">
        <v>42224</v>
      </c>
      <c r="D3159" s="5" t="str">
        <f>duplicity[[#This Row],[r_fighter_id]]&amp;"/"&amp;duplicity[[#This Row],[b_fighter_id]]&amp;duplicity[[#This Row],[date]]</f>
        <v>3367/281442224</v>
      </c>
      <c r="E3159">
        <f>COUNTIF(duplicity[duplicitní texty],duplicity[[#This Row],[duplicitní texty]])</f>
        <v>1</v>
      </c>
      <c r="N3159"/>
    </row>
    <row r="3160" spans="1:14">
      <c r="A3160">
        <v>1252</v>
      </c>
      <c r="B3160">
        <v>189</v>
      </c>
      <c r="C3160" s="3">
        <v>42224</v>
      </c>
      <c r="D3160" s="5" t="str">
        <f>duplicity[[#This Row],[r_fighter_id]]&amp;"/"&amp;duplicity[[#This Row],[b_fighter_id]]&amp;duplicity[[#This Row],[date]]</f>
        <v>1252/18942224</v>
      </c>
      <c r="E3160">
        <f>COUNTIF(duplicity[duplicitní texty],duplicity[[#This Row],[duplicitní texty]])</f>
        <v>1</v>
      </c>
      <c r="N3160"/>
    </row>
    <row r="3161" spans="1:14">
      <c r="A3161">
        <v>3224</v>
      </c>
      <c r="B3161">
        <v>2800</v>
      </c>
      <c r="C3161" s="3">
        <v>42224</v>
      </c>
      <c r="D3161" s="5" t="str">
        <f>duplicity[[#This Row],[r_fighter_id]]&amp;"/"&amp;duplicity[[#This Row],[b_fighter_id]]&amp;duplicity[[#This Row],[date]]</f>
        <v>3224/280042224</v>
      </c>
      <c r="E3161">
        <f>COUNTIF(duplicity[duplicitní texty],duplicity[[#This Row],[duplicitní texty]])</f>
        <v>1</v>
      </c>
      <c r="N3161"/>
    </row>
    <row r="3162" spans="1:14">
      <c r="A3162">
        <v>2401</v>
      </c>
      <c r="B3162">
        <v>1082</v>
      </c>
      <c r="C3162" s="3">
        <v>42224</v>
      </c>
      <c r="D3162" s="5" t="str">
        <f>duplicity[[#This Row],[r_fighter_id]]&amp;"/"&amp;duplicity[[#This Row],[b_fighter_id]]&amp;duplicity[[#This Row],[date]]</f>
        <v>2401/108242224</v>
      </c>
      <c r="E3162">
        <f>COUNTIF(duplicity[duplicitní texty],duplicity[[#This Row],[duplicitní texty]])</f>
        <v>1</v>
      </c>
      <c r="N3162"/>
    </row>
    <row r="3163" spans="1:14">
      <c r="A3163">
        <v>2054</v>
      </c>
      <c r="B3163">
        <v>2337</v>
      </c>
      <c r="C3163" s="3">
        <v>42224</v>
      </c>
      <c r="D3163" s="5" t="str">
        <f>duplicity[[#This Row],[r_fighter_id]]&amp;"/"&amp;duplicity[[#This Row],[b_fighter_id]]&amp;duplicity[[#This Row],[date]]</f>
        <v>2054/233742224</v>
      </c>
      <c r="E3163">
        <f>COUNTIF(duplicity[duplicitní texty],duplicity[[#This Row],[duplicitní texty]])</f>
        <v>1</v>
      </c>
      <c r="N3163"/>
    </row>
    <row r="3164" spans="1:14">
      <c r="A3164">
        <v>319</v>
      </c>
      <c r="B3164">
        <v>1339</v>
      </c>
      <c r="C3164" s="3">
        <v>42224</v>
      </c>
      <c r="D3164" s="5" t="str">
        <f>duplicity[[#This Row],[r_fighter_id]]&amp;"/"&amp;duplicity[[#This Row],[b_fighter_id]]&amp;duplicity[[#This Row],[date]]</f>
        <v>319/133942224</v>
      </c>
      <c r="E3164">
        <f>COUNTIF(duplicity[duplicitní texty],duplicity[[#This Row],[duplicitní texty]])</f>
        <v>1</v>
      </c>
      <c r="N3164"/>
    </row>
    <row r="3165" spans="1:14">
      <c r="A3165">
        <v>2763</v>
      </c>
      <c r="B3165">
        <v>1530</v>
      </c>
      <c r="C3165" s="3">
        <v>42224</v>
      </c>
      <c r="D3165" s="5" t="str">
        <f>duplicity[[#This Row],[r_fighter_id]]&amp;"/"&amp;duplicity[[#This Row],[b_fighter_id]]&amp;duplicity[[#This Row],[date]]</f>
        <v>2763/153042224</v>
      </c>
      <c r="E3165">
        <f>COUNTIF(duplicity[duplicitní texty],duplicity[[#This Row],[duplicitní texty]])</f>
        <v>1</v>
      </c>
      <c r="N3165"/>
    </row>
    <row r="3166" spans="1:14">
      <c r="A3166">
        <v>1528</v>
      </c>
      <c r="B3166">
        <v>700</v>
      </c>
      <c r="C3166" s="3">
        <v>42224</v>
      </c>
      <c r="D3166" s="5" t="str">
        <f>duplicity[[#This Row],[r_fighter_id]]&amp;"/"&amp;duplicity[[#This Row],[b_fighter_id]]&amp;duplicity[[#This Row],[date]]</f>
        <v>1528/70042224</v>
      </c>
      <c r="E3166">
        <f>COUNTIF(duplicity[duplicitní texty],duplicity[[#This Row],[duplicitní texty]])</f>
        <v>1</v>
      </c>
      <c r="N3166"/>
    </row>
    <row r="3167" spans="1:14">
      <c r="A3167">
        <v>550</v>
      </c>
      <c r="B3167">
        <v>1384</v>
      </c>
      <c r="C3167" s="3">
        <v>42224</v>
      </c>
      <c r="D3167" s="5" t="str">
        <f>duplicity[[#This Row],[r_fighter_id]]&amp;"/"&amp;duplicity[[#This Row],[b_fighter_id]]&amp;duplicity[[#This Row],[date]]</f>
        <v>550/138442224</v>
      </c>
      <c r="E3167">
        <f>COUNTIF(duplicity[duplicitní texty],duplicity[[#This Row],[duplicitní texty]])</f>
        <v>1</v>
      </c>
      <c r="N3167"/>
    </row>
    <row r="3168" spans="1:14">
      <c r="A3168">
        <v>447</v>
      </c>
      <c r="B3168">
        <v>3444</v>
      </c>
      <c r="C3168" s="3">
        <v>42224</v>
      </c>
      <c r="D3168" s="5" t="str">
        <f>duplicity[[#This Row],[r_fighter_id]]&amp;"/"&amp;duplicity[[#This Row],[b_fighter_id]]&amp;duplicity[[#This Row],[date]]</f>
        <v>447/344442224</v>
      </c>
      <c r="E3168">
        <f>COUNTIF(duplicity[duplicitní texty],duplicity[[#This Row],[duplicitní texty]])</f>
        <v>1</v>
      </c>
      <c r="N3168"/>
    </row>
    <row r="3169" spans="1:14">
      <c r="A3169">
        <v>2796</v>
      </c>
      <c r="B3169">
        <v>1584</v>
      </c>
      <c r="C3169" s="3">
        <v>42224</v>
      </c>
      <c r="D3169" s="5" t="str">
        <f>duplicity[[#This Row],[r_fighter_id]]&amp;"/"&amp;duplicity[[#This Row],[b_fighter_id]]&amp;duplicity[[#This Row],[date]]</f>
        <v>2796/158442224</v>
      </c>
      <c r="E3169">
        <f>COUNTIF(duplicity[duplicitní texty],duplicity[[#This Row],[duplicitní texty]])</f>
        <v>1</v>
      </c>
      <c r="N3169"/>
    </row>
    <row r="3170" spans="1:14">
      <c r="A3170">
        <v>749</v>
      </c>
      <c r="B3170">
        <v>3493</v>
      </c>
      <c r="C3170" s="3">
        <v>42224</v>
      </c>
      <c r="D3170" s="5" t="str">
        <f>duplicity[[#This Row],[r_fighter_id]]&amp;"/"&amp;duplicity[[#This Row],[b_fighter_id]]&amp;duplicity[[#This Row],[date]]</f>
        <v>749/349342224</v>
      </c>
      <c r="E3170">
        <f>COUNTIF(duplicity[duplicitní texty],duplicity[[#This Row],[duplicitní texty]])</f>
        <v>1</v>
      </c>
      <c r="N3170"/>
    </row>
    <row r="3171" spans="1:14">
      <c r="A3171">
        <v>1914</v>
      </c>
      <c r="B3171">
        <v>2990</v>
      </c>
      <c r="C3171" s="3">
        <v>42239</v>
      </c>
      <c r="D3171" s="5" t="str">
        <f>duplicity[[#This Row],[r_fighter_id]]&amp;"/"&amp;duplicity[[#This Row],[b_fighter_id]]&amp;duplicity[[#This Row],[date]]</f>
        <v>1914/299042239</v>
      </c>
      <c r="E3171">
        <f>COUNTIF(duplicity[duplicitní texty],duplicity[[#This Row],[duplicitní texty]])</f>
        <v>1</v>
      </c>
      <c r="N3171"/>
    </row>
    <row r="3172" spans="1:14">
      <c r="A3172">
        <v>561</v>
      </c>
      <c r="B3172">
        <v>1537</v>
      </c>
      <c r="C3172" s="3">
        <v>42239</v>
      </c>
      <c r="D3172" s="5" t="str">
        <f>duplicity[[#This Row],[r_fighter_id]]&amp;"/"&amp;duplicity[[#This Row],[b_fighter_id]]&amp;duplicity[[#This Row],[date]]</f>
        <v>561/153742239</v>
      </c>
      <c r="E3172">
        <f>COUNTIF(duplicity[duplicitní texty],duplicity[[#This Row],[duplicitní texty]])</f>
        <v>1</v>
      </c>
      <c r="N3172"/>
    </row>
    <row r="3173" spans="1:14">
      <c r="A3173">
        <v>1474</v>
      </c>
      <c r="B3173">
        <v>128</v>
      </c>
      <c r="C3173" s="3">
        <v>42239</v>
      </c>
      <c r="D3173" s="5" t="str">
        <f>duplicity[[#This Row],[r_fighter_id]]&amp;"/"&amp;duplicity[[#This Row],[b_fighter_id]]&amp;duplicity[[#This Row],[date]]</f>
        <v>1474/12842239</v>
      </c>
      <c r="E3173">
        <f>COUNTIF(duplicity[duplicitní texty],duplicity[[#This Row],[duplicitní texty]])</f>
        <v>1</v>
      </c>
      <c r="N3173"/>
    </row>
    <row r="3174" spans="1:14">
      <c r="A3174">
        <v>1377</v>
      </c>
      <c r="B3174">
        <v>2376</v>
      </c>
      <c r="C3174" s="3">
        <v>42239</v>
      </c>
      <c r="D3174" s="5" t="str">
        <f>duplicity[[#This Row],[r_fighter_id]]&amp;"/"&amp;duplicity[[#This Row],[b_fighter_id]]&amp;duplicity[[#This Row],[date]]</f>
        <v>1377/237642239</v>
      </c>
      <c r="E3174">
        <f>COUNTIF(duplicity[duplicitní texty],duplicity[[#This Row],[duplicitní texty]])</f>
        <v>1</v>
      </c>
      <c r="N3174"/>
    </row>
    <row r="3175" spans="1:14">
      <c r="A3175">
        <v>633</v>
      </c>
      <c r="B3175">
        <v>407</v>
      </c>
      <c r="C3175" s="3">
        <v>42239</v>
      </c>
      <c r="D3175" s="5" t="str">
        <f>duplicity[[#This Row],[r_fighter_id]]&amp;"/"&amp;duplicity[[#This Row],[b_fighter_id]]&amp;duplicity[[#This Row],[date]]</f>
        <v>633/40742239</v>
      </c>
      <c r="E3175">
        <f>COUNTIF(duplicity[duplicitní texty],duplicity[[#This Row],[duplicitní texty]])</f>
        <v>1</v>
      </c>
      <c r="N3175"/>
    </row>
    <row r="3176" spans="1:14">
      <c r="A3176">
        <v>1741</v>
      </c>
      <c r="B3176">
        <v>3289</v>
      </c>
      <c r="C3176" s="3">
        <v>42239</v>
      </c>
      <c r="D3176" s="5" t="str">
        <f>duplicity[[#This Row],[r_fighter_id]]&amp;"/"&amp;duplicity[[#This Row],[b_fighter_id]]&amp;duplicity[[#This Row],[date]]</f>
        <v>1741/328942239</v>
      </c>
      <c r="E3176">
        <f>COUNTIF(duplicity[duplicitní texty],duplicity[[#This Row],[duplicitní texty]])</f>
        <v>1</v>
      </c>
      <c r="N3176"/>
    </row>
    <row r="3177" spans="1:14">
      <c r="A3177">
        <v>2742</v>
      </c>
      <c r="B3177">
        <v>1698</v>
      </c>
      <c r="C3177" s="3">
        <v>42239</v>
      </c>
      <c r="D3177" s="5" t="str">
        <f>duplicity[[#This Row],[r_fighter_id]]&amp;"/"&amp;duplicity[[#This Row],[b_fighter_id]]&amp;duplicity[[#This Row],[date]]</f>
        <v>2742/169842239</v>
      </c>
      <c r="E3177">
        <f>COUNTIF(duplicity[duplicitní texty],duplicity[[#This Row],[duplicitní texty]])</f>
        <v>1</v>
      </c>
      <c r="N3177"/>
    </row>
    <row r="3178" spans="1:14">
      <c r="A3178">
        <v>159</v>
      </c>
      <c r="B3178">
        <v>3008</v>
      </c>
      <c r="C3178" s="3">
        <v>42239</v>
      </c>
      <c r="D3178" s="5" t="str">
        <f>duplicity[[#This Row],[r_fighter_id]]&amp;"/"&amp;duplicity[[#This Row],[b_fighter_id]]&amp;duplicity[[#This Row],[date]]</f>
        <v>159/300842239</v>
      </c>
      <c r="E3178">
        <f>COUNTIF(duplicity[duplicitní texty],duplicity[[#This Row],[duplicitní texty]])</f>
        <v>1</v>
      </c>
      <c r="N3178"/>
    </row>
    <row r="3179" spans="1:14">
      <c r="A3179">
        <v>2201</v>
      </c>
      <c r="B3179">
        <v>1808</v>
      </c>
      <c r="C3179" s="3">
        <v>42239</v>
      </c>
      <c r="D3179" s="5" t="str">
        <f>duplicity[[#This Row],[r_fighter_id]]&amp;"/"&amp;duplicity[[#This Row],[b_fighter_id]]&amp;duplicity[[#This Row],[date]]</f>
        <v>2201/180842239</v>
      </c>
      <c r="E3179">
        <f>COUNTIF(duplicity[duplicitní texty],duplicity[[#This Row],[duplicitní texty]])</f>
        <v>1</v>
      </c>
      <c r="N3179"/>
    </row>
    <row r="3180" spans="1:14">
      <c r="A3180">
        <v>451</v>
      </c>
      <c r="B3180">
        <v>3003</v>
      </c>
      <c r="C3180" s="3">
        <v>42239</v>
      </c>
      <c r="D3180" s="5" t="str">
        <f>duplicity[[#This Row],[r_fighter_id]]&amp;"/"&amp;duplicity[[#This Row],[b_fighter_id]]&amp;duplicity[[#This Row],[date]]</f>
        <v>451/300342239</v>
      </c>
      <c r="E3180">
        <f>COUNTIF(duplicity[duplicitní texty],duplicity[[#This Row],[duplicitní texty]])</f>
        <v>1</v>
      </c>
      <c r="N3180"/>
    </row>
    <row r="3181" spans="1:14">
      <c r="A3181">
        <v>1618</v>
      </c>
      <c r="B3181">
        <v>230</v>
      </c>
      <c r="C3181" s="3">
        <v>42239</v>
      </c>
      <c r="D3181" s="5" t="str">
        <f>duplicity[[#This Row],[r_fighter_id]]&amp;"/"&amp;duplicity[[#This Row],[b_fighter_id]]&amp;duplicity[[#This Row],[date]]</f>
        <v>1618/23042239</v>
      </c>
      <c r="E3181">
        <f>COUNTIF(duplicity[duplicitní texty],duplicity[[#This Row],[duplicitní texty]])</f>
        <v>1</v>
      </c>
      <c r="N3181"/>
    </row>
    <row r="3182" spans="1:14">
      <c r="A3182">
        <v>3142</v>
      </c>
      <c r="B3182">
        <v>2501</v>
      </c>
      <c r="C3182" s="3">
        <v>42239</v>
      </c>
      <c r="D3182" s="5" t="str">
        <f>duplicity[[#This Row],[r_fighter_id]]&amp;"/"&amp;duplicity[[#This Row],[b_fighter_id]]&amp;duplicity[[#This Row],[date]]</f>
        <v>3142/250142239</v>
      </c>
      <c r="E3182">
        <f>COUNTIF(duplicity[duplicitní texty],duplicity[[#This Row],[duplicitní texty]])</f>
        <v>1</v>
      </c>
      <c r="N3182"/>
    </row>
    <row r="3183" spans="1:14">
      <c r="A3183">
        <v>108</v>
      </c>
      <c r="B3183">
        <v>2489</v>
      </c>
      <c r="C3183" s="3">
        <v>42252</v>
      </c>
      <c r="D3183" s="5" t="str">
        <f>duplicity[[#This Row],[r_fighter_id]]&amp;"/"&amp;duplicity[[#This Row],[b_fighter_id]]&amp;duplicity[[#This Row],[date]]</f>
        <v>108/248942252</v>
      </c>
      <c r="E3183">
        <f>COUNTIF(duplicity[duplicitní texty],duplicity[[#This Row],[duplicitní texty]])</f>
        <v>1</v>
      </c>
      <c r="N3183"/>
    </row>
    <row r="3184" spans="1:14">
      <c r="A3184">
        <v>1527</v>
      </c>
      <c r="B3184">
        <v>793</v>
      </c>
      <c r="C3184" s="3">
        <v>42252</v>
      </c>
      <c r="D3184" s="5" t="str">
        <f>duplicity[[#This Row],[r_fighter_id]]&amp;"/"&amp;duplicity[[#This Row],[b_fighter_id]]&amp;duplicity[[#This Row],[date]]</f>
        <v>1527/79342252</v>
      </c>
      <c r="E3184">
        <f>COUNTIF(duplicity[duplicitní texty],duplicity[[#This Row],[duplicitní texty]])</f>
        <v>1</v>
      </c>
      <c r="N3184"/>
    </row>
    <row r="3185" spans="1:14">
      <c r="A3185">
        <v>287</v>
      </c>
      <c r="B3185">
        <v>103</v>
      </c>
      <c r="C3185" s="3">
        <v>42252</v>
      </c>
      <c r="D3185" s="5" t="str">
        <f>duplicity[[#This Row],[r_fighter_id]]&amp;"/"&amp;duplicity[[#This Row],[b_fighter_id]]&amp;duplicity[[#This Row],[date]]</f>
        <v>287/10342252</v>
      </c>
      <c r="E3185">
        <f>COUNTIF(duplicity[duplicitní texty],duplicity[[#This Row],[duplicitní texty]])</f>
        <v>1</v>
      </c>
      <c r="N3185"/>
    </row>
    <row r="3186" spans="1:14">
      <c r="A3186">
        <v>1533</v>
      </c>
      <c r="B3186">
        <v>1950</v>
      </c>
      <c r="C3186" s="3">
        <v>42252</v>
      </c>
      <c r="D3186" s="5" t="str">
        <f>duplicity[[#This Row],[r_fighter_id]]&amp;"/"&amp;duplicity[[#This Row],[b_fighter_id]]&amp;duplicity[[#This Row],[date]]</f>
        <v>1533/195042252</v>
      </c>
      <c r="E3186">
        <f>COUNTIF(duplicity[duplicitní texty],duplicity[[#This Row],[duplicitní texty]])</f>
        <v>1</v>
      </c>
      <c r="N3186"/>
    </row>
    <row r="3187" spans="1:14">
      <c r="A3187">
        <v>3344</v>
      </c>
      <c r="B3187">
        <v>526</v>
      </c>
      <c r="C3187" s="3">
        <v>42252</v>
      </c>
      <c r="D3187" s="5" t="str">
        <f>duplicity[[#This Row],[r_fighter_id]]&amp;"/"&amp;duplicity[[#This Row],[b_fighter_id]]&amp;duplicity[[#This Row],[date]]</f>
        <v>3344/52642252</v>
      </c>
      <c r="E3187">
        <f>COUNTIF(duplicity[duplicitní texty],duplicity[[#This Row],[duplicitní texty]])</f>
        <v>1</v>
      </c>
      <c r="N3187"/>
    </row>
    <row r="3188" spans="1:14">
      <c r="A3188">
        <v>134</v>
      </c>
      <c r="B3188">
        <v>2129</v>
      </c>
      <c r="C3188" s="3">
        <v>42252</v>
      </c>
      <c r="D3188" s="5" t="str">
        <f>duplicity[[#This Row],[r_fighter_id]]&amp;"/"&amp;duplicity[[#This Row],[b_fighter_id]]&amp;duplicity[[#This Row],[date]]</f>
        <v>134/212942252</v>
      </c>
      <c r="E3188">
        <f>COUNTIF(duplicity[duplicitní texty],duplicity[[#This Row],[duplicitní texty]])</f>
        <v>1</v>
      </c>
      <c r="N3188"/>
    </row>
    <row r="3189" spans="1:14">
      <c r="A3189">
        <v>2679</v>
      </c>
      <c r="B3189">
        <v>3099</v>
      </c>
      <c r="C3189" s="3">
        <v>42252</v>
      </c>
      <c r="D3189" s="5" t="str">
        <f>duplicity[[#This Row],[r_fighter_id]]&amp;"/"&amp;duplicity[[#This Row],[b_fighter_id]]&amp;duplicity[[#This Row],[date]]</f>
        <v>2679/309942252</v>
      </c>
      <c r="E3189">
        <f>COUNTIF(duplicity[duplicitní texty],duplicity[[#This Row],[duplicitní texty]])</f>
        <v>1</v>
      </c>
      <c r="N3189"/>
    </row>
    <row r="3190" spans="1:14">
      <c r="A3190">
        <v>2473</v>
      </c>
      <c r="B3190">
        <v>943</v>
      </c>
      <c r="C3190" s="3">
        <v>42252</v>
      </c>
      <c r="D3190" s="5" t="str">
        <f>duplicity[[#This Row],[r_fighter_id]]&amp;"/"&amp;duplicity[[#This Row],[b_fighter_id]]&amp;duplicity[[#This Row],[date]]</f>
        <v>2473/94342252</v>
      </c>
      <c r="E3190">
        <f>COUNTIF(duplicity[duplicitní texty],duplicity[[#This Row],[duplicitní texty]])</f>
        <v>1</v>
      </c>
      <c r="N3190"/>
    </row>
    <row r="3191" spans="1:14">
      <c r="A3191">
        <v>2992</v>
      </c>
      <c r="B3191">
        <v>1935</v>
      </c>
      <c r="C3191" s="3">
        <v>42252</v>
      </c>
      <c r="D3191" s="5" t="str">
        <f>duplicity[[#This Row],[r_fighter_id]]&amp;"/"&amp;duplicity[[#This Row],[b_fighter_id]]&amp;duplicity[[#This Row],[date]]</f>
        <v>2992/193542252</v>
      </c>
      <c r="E3191">
        <f>COUNTIF(duplicity[duplicitní texty],duplicity[[#This Row],[duplicitní texty]])</f>
        <v>1</v>
      </c>
      <c r="N3191"/>
    </row>
    <row r="3192" spans="1:14">
      <c r="A3192">
        <v>2694</v>
      </c>
      <c r="B3192">
        <v>1834</v>
      </c>
      <c r="C3192" s="3">
        <v>42252</v>
      </c>
      <c r="D3192" s="5" t="str">
        <f>duplicity[[#This Row],[r_fighter_id]]&amp;"/"&amp;duplicity[[#This Row],[b_fighter_id]]&amp;duplicity[[#This Row],[date]]</f>
        <v>2694/183442252</v>
      </c>
      <c r="E3192">
        <f>COUNTIF(duplicity[duplicitní texty],duplicity[[#This Row],[duplicitní texty]])</f>
        <v>1</v>
      </c>
      <c r="N3192"/>
    </row>
    <row r="3193" spans="1:14">
      <c r="A3193">
        <v>591</v>
      </c>
      <c r="B3193">
        <v>806</v>
      </c>
      <c r="C3193" s="3">
        <v>42252</v>
      </c>
      <c r="D3193" s="5" t="str">
        <f>duplicity[[#This Row],[r_fighter_id]]&amp;"/"&amp;duplicity[[#This Row],[b_fighter_id]]&amp;duplicity[[#This Row],[date]]</f>
        <v>591/80642252</v>
      </c>
      <c r="E3193">
        <f>COUNTIF(duplicity[duplicitní texty],duplicity[[#This Row],[duplicitní texty]])</f>
        <v>1</v>
      </c>
      <c r="N3193"/>
    </row>
    <row r="3194" spans="1:14">
      <c r="A3194">
        <v>2213</v>
      </c>
      <c r="B3194">
        <v>1252</v>
      </c>
      <c r="C3194" s="3">
        <v>42273</v>
      </c>
      <c r="D3194" s="5" t="str">
        <f>duplicity[[#This Row],[r_fighter_id]]&amp;"/"&amp;duplicity[[#This Row],[b_fighter_id]]&amp;duplicity[[#This Row],[date]]</f>
        <v>2213/125242273</v>
      </c>
      <c r="E3194">
        <f>COUNTIF(duplicity[duplicitní texty],duplicity[[#This Row],[duplicitní texty]])</f>
        <v>1</v>
      </c>
      <c r="N3194"/>
    </row>
    <row r="3195" spans="1:14">
      <c r="A3195">
        <v>1640</v>
      </c>
      <c r="B3195">
        <v>350</v>
      </c>
      <c r="C3195" s="3">
        <v>42273</v>
      </c>
      <c r="D3195" s="5" t="str">
        <f>duplicity[[#This Row],[r_fighter_id]]&amp;"/"&amp;duplicity[[#This Row],[b_fighter_id]]&amp;duplicity[[#This Row],[date]]</f>
        <v>1640/35042273</v>
      </c>
      <c r="E3195">
        <f>COUNTIF(duplicity[duplicitní texty],duplicity[[#This Row],[duplicitní texty]])</f>
        <v>1</v>
      </c>
      <c r="N3195"/>
    </row>
    <row r="3196" spans="1:14">
      <c r="A3196">
        <v>2150</v>
      </c>
      <c r="B3196">
        <v>2756</v>
      </c>
      <c r="C3196" s="3">
        <v>42273</v>
      </c>
      <c r="D3196" s="5" t="str">
        <f>duplicity[[#This Row],[r_fighter_id]]&amp;"/"&amp;duplicity[[#This Row],[b_fighter_id]]&amp;duplicity[[#This Row],[date]]</f>
        <v>2150/275642273</v>
      </c>
      <c r="E3196">
        <f>COUNTIF(duplicity[duplicitní texty],duplicity[[#This Row],[duplicitní texty]])</f>
        <v>1</v>
      </c>
      <c r="N3196"/>
    </row>
    <row r="3197" spans="1:14">
      <c r="A3197">
        <v>209</v>
      </c>
      <c r="B3197">
        <v>2294</v>
      </c>
      <c r="C3197" s="3">
        <v>42273</v>
      </c>
      <c r="D3197" s="5" t="str">
        <f>duplicity[[#This Row],[r_fighter_id]]&amp;"/"&amp;duplicity[[#This Row],[b_fighter_id]]&amp;duplicity[[#This Row],[date]]</f>
        <v>209/229442273</v>
      </c>
      <c r="E3197">
        <f>COUNTIF(duplicity[duplicitní texty],duplicity[[#This Row],[duplicitní texty]])</f>
        <v>1</v>
      </c>
      <c r="N3197"/>
    </row>
    <row r="3198" spans="1:14">
      <c r="A3198">
        <v>1396</v>
      </c>
      <c r="B3198">
        <v>456</v>
      </c>
      <c r="C3198" s="3">
        <v>42273</v>
      </c>
      <c r="D3198" s="5" t="str">
        <f>duplicity[[#This Row],[r_fighter_id]]&amp;"/"&amp;duplicity[[#This Row],[b_fighter_id]]&amp;duplicity[[#This Row],[date]]</f>
        <v>1396/45642273</v>
      </c>
      <c r="E3198">
        <f>COUNTIF(duplicity[duplicitní texty],duplicity[[#This Row],[duplicitní texty]])</f>
        <v>1</v>
      </c>
      <c r="N3198"/>
    </row>
    <row r="3199" spans="1:14">
      <c r="A3199">
        <v>1688</v>
      </c>
      <c r="B3199">
        <v>1525</v>
      </c>
      <c r="C3199" s="3">
        <v>42273</v>
      </c>
      <c r="D3199" s="5" t="str">
        <f>duplicity[[#This Row],[r_fighter_id]]&amp;"/"&amp;duplicity[[#This Row],[b_fighter_id]]&amp;duplicity[[#This Row],[date]]</f>
        <v>1688/152542273</v>
      </c>
      <c r="E3199">
        <f>COUNTIF(duplicity[duplicitní texty],duplicity[[#This Row],[duplicitní texty]])</f>
        <v>1</v>
      </c>
      <c r="N3199"/>
    </row>
    <row r="3200" spans="1:14">
      <c r="A3200">
        <v>2259</v>
      </c>
      <c r="B3200">
        <v>1818</v>
      </c>
      <c r="C3200" s="3">
        <v>42273</v>
      </c>
      <c r="D3200" s="5" t="str">
        <f>duplicity[[#This Row],[r_fighter_id]]&amp;"/"&amp;duplicity[[#This Row],[b_fighter_id]]&amp;duplicity[[#This Row],[date]]</f>
        <v>2259/181842273</v>
      </c>
      <c r="E3200">
        <f>COUNTIF(duplicity[duplicitní texty],duplicity[[#This Row],[duplicitní texty]])</f>
        <v>1</v>
      </c>
      <c r="N3200"/>
    </row>
    <row r="3201" spans="1:14">
      <c r="A3201">
        <v>120</v>
      </c>
      <c r="B3201">
        <v>3573</v>
      </c>
      <c r="C3201" s="3">
        <v>42273</v>
      </c>
      <c r="D3201" s="5" t="str">
        <f>duplicity[[#This Row],[r_fighter_id]]&amp;"/"&amp;duplicity[[#This Row],[b_fighter_id]]&amp;duplicity[[#This Row],[date]]</f>
        <v>120/357342273</v>
      </c>
      <c r="E3201">
        <f>COUNTIF(duplicity[duplicitní texty],duplicity[[#This Row],[duplicitní texty]])</f>
        <v>1</v>
      </c>
      <c r="N3201"/>
    </row>
    <row r="3202" spans="1:14">
      <c r="A3202">
        <v>1312</v>
      </c>
      <c r="B3202">
        <v>1597</v>
      </c>
      <c r="C3202" s="3">
        <v>42273</v>
      </c>
      <c r="D3202" s="5" t="str">
        <f>duplicity[[#This Row],[r_fighter_id]]&amp;"/"&amp;duplicity[[#This Row],[b_fighter_id]]&amp;duplicity[[#This Row],[date]]</f>
        <v>1312/159742273</v>
      </c>
      <c r="E3202">
        <f>COUNTIF(duplicity[duplicitní texty],duplicity[[#This Row],[duplicitní texty]])</f>
        <v>1</v>
      </c>
      <c r="N3202"/>
    </row>
    <row r="3203" spans="1:14">
      <c r="A3203">
        <v>1566</v>
      </c>
      <c r="B3203">
        <v>3302</v>
      </c>
      <c r="C3203" s="3">
        <v>42280</v>
      </c>
      <c r="D3203" s="5" t="str">
        <f>duplicity[[#This Row],[r_fighter_id]]&amp;"/"&amp;duplicity[[#This Row],[b_fighter_id]]&amp;duplicity[[#This Row],[date]]</f>
        <v>1566/330242280</v>
      </c>
      <c r="E3203">
        <f>COUNTIF(duplicity[duplicitní texty],duplicity[[#This Row],[duplicitní texty]])</f>
        <v>1</v>
      </c>
      <c r="N3203"/>
    </row>
    <row r="3204" spans="1:14">
      <c r="A3204">
        <v>247</v>
      </c>
      <c r="B3204">
        <v>179</v>
      </c>
      <c r="C3204" s="3">
        <v>42280</v>
      </c>
      <c r="D3204" s="5" t="str">
        <f>duplicity[[#This Row],[r_fighter_id]]&amp;"/"&amp;duplicity[[#This Row],[b_fighter_id]]&amp;duplicity[[#This Row],[date]]</f>
        <v>247/17942280</v>
      </c>
      <c r="E3204">
        <f>COUNTIF(duplicity[duplicitní texty],duplicity[[#This Row],[duplicitní texty]])</f>
        <v>1</v>
      </c>
      <c r="N3204"/>
    </row>
    <row r="3205" spans="1:14">
      <c r="A3205">
        <v>476</v>
      </c>
      <c r="B3205">
        <v>2524</v>
      </c>
      <c r="C3205" s="3">
        <v>42280</v>
      </c>
      <c r="D3205" s="5" t="str">
        <f>duplicity[[#This Row],[r_fighter_id]]&amp;"/"&amp;duplicity[[#This Row],[b_fighter_id]]&amp;duplicity[[#This Row],[date]]</f>
        <v>476/252442280</v>
      </c>
      <c r="E3205">
        <f>COUNTIF(duplicity[duplicitní texty],duplicity[[#This Row],[duplicitní texty]])</f>
        <v>1</v>
      </c>
      <c r="N3205"/>
    </row>
    <row r="3206" spans="1:14">
      <c r="A3206">
        <v>1816</v>
      </c>
      <c r="B3206">
        <v>2513</v>
      </c>
      <c r="C3206" s="3">
        <v>42280</v>
      </c>
      <c r="D3206" s="5" t="str">
        <f>duplicity[[#This Row],[r_fighter_id]]&amp;"/"&amp;duplicity[[#This Row],[b_fighter_id]]&amp;duplicity[[#This Row],[date]]</f>
        <v>1816/251342280</v>
      </c>
      <c r="E3206">
        <f>COUNTIF(duplicity[duplicitní texty],duplicity[[#This Row],[duplicitní texty]])</f>
        <v>1</v>
      </c>
      <c r="N3206"/>
    </row>
    <row r="3207" spans="1:14">
      <c r="A3207">
        <v>2730</v>
      </c>
      <c r="B3207">
        <v>1393</v>
      </c>
      <c r="C3207" s="3">
        <v>42280</v>
      </c>
      <c r="D3207" s="5" t="str">
        <f>duplicity[[#This Row],[r_fighter_id]]&amp;"/"&amp;duplicity[[#This Row],[b_fighter_id]]&amp;duplicity[[#This Row],[date]]</f>
        <v>2730/139342280</v>
      </c>
      <c r="E3207">
        <f>COUNTIF(duplicity[duplicitní texty],duplicity[[#This Row],[duplicitní texty]])</f>
        <v>1</v>
      </c>
      <c r="N3207"/>
    </row>
    <row r="3208" spans="1:14">
      <c r="A3208">
        <v>925</v>
      </c>
      <c r="B3208">
        <v>2479</v>
      </c>
      <c r="C3208" s="3">
        <v>42280</v>
      </c>
      <c r="D3208" s="5" t="str">
        <f>duplicity[[#This Row],[r_fighter_id]]&amp;"/"&amp;duplicity[[#This Row],[b_fighter_id]]&amp;duplicity[[#This Row],[date]]</f>
        <v>925/247942280</v>
      </c>
      <c r="E3208">
        <f>COUNTIF(duplicity[duplicitní texty],duplicity[[#This Row],[duplicitní texty]])</f>
        <v>1</v>
      </c>
      <c r="N3208"/>
    </row>
    <row r="3209" spans="1:14">
      <c r="A3209">
        <v>2269</v>
      </c>
      <c r="B3209">
        <v>1357</v>
      </c>
      <c r="C3209" s="3">
        <v>42280</v>
      </c>
      <c r="D3209" s="5" t="str">
        <f>duplicity[[#This Row],[r_fighter_id]]&amp;"/"&amp;duplicity[[#This Row],[b_fighter_id]]&amp;duplicity[[#This Row],[date]]</f>
        <v>2269/135742280</v>
      </c>
      <c r="E3209">
        <f>COUNTIF(duplicity[duplicitní texty],duplicity[[#This Row],[duplicitní texty]])</f>
        <v>1</v>
      </c>
      <c r="N3209"/>
    </row>
    <row r="3210" spans="1:14">
      <c r="A3210">
        <v>3281</v>
      </c>
      <c r="B3210">
        <v>2333</v>
      </c>
      <c r="C3210" s="3">
        <v>42280</v>
      </c>
      <c r="D3210" s="5" t="str">
        <f>duplicity[[#This Row],[r_fighter_id]]&amp;"/"&amp;duplicity[[#This Row],[b_fighter_id]]&amp;duplicity[[#This Row],[date]]</f>
        <v>3281/233342280</v>
      </c>
      <c r="E3210">
        <f>COUNTIF(duplicity[duplicitní texty],duplicity[[#This Row],[duplicitní texty]])</f>
        <v>1</v>
      </c>
      <c r="N3210"/>
    </row>
    <row r="3211" spans="1:14">
      <c r="A3211">
        <v>181</v>
      </c>
      <c r="B3211">
        <v>916</v>
      </c>
      <c r="C3211" s="3">
        <v>42280</v>
      </c>
      <c r="D3211" s="5" t="str">
        <f>duplicity[[#This Row],[r_fighter_id]]&amp;"/"&amp;duplicity[[#This Row],[b_fighter_id]]&amp;duplicity[[#This Row],[date]]</f>
        <v>181/91642280</v>
      </c>
      <c r="E3211">
        <f>COUNTIF(duplicity[duplicitní texty],duplicity[[#This Row],[duplicitní texty]])</f>
        <v>1</v>
      </c>
      <c r="N3211"/>
    </row>
    <row r="3212" spans="1:14">
      <c r="A3212">
        <v>1988</v>
      </c>
      <c r="B3212">
        <v>1930</v>
      </c>
      <c r="C3212" s="3">
        <v>42280</v>
      </c>
      <c r="D3212" s="5" t="str">
        <f>duplicity[[#This Row],[r_fighter_id]]&amp;"/"&amp;duplicity[[#This Row],[b_fighter_id]]&amp;duplicity[[#This Row],[date]]</f>
        <v>1988/193042280</v>
      </c>
      <c r="E3212">
        <f>COUNTIF(duplicity[duplicitní texty],duplicity[[#This Row],[duplicitní texty]])</f>
        <v>1</v>
      </c>
      <c r="N3212"/>
    </row>
    <row r="3213" spans="1:14">
      <c r="A3213">
        <v>1559</v>
      </c>
      <c r="B3213">
        <v>1916</v>
      </c>
      <c r="C3213" s="3">
        <v>42280</v>
      </c>
      <c r="D3213" s="5" t="str">
        <f>duplicity[[#This Row],[r_fighter_id]]&amp;"/"&amp;duplicity[[#This Row],[b_fighter_id]]&amp;duplicity[[#This Row],[date]]</f>
        <v>1559/191642280</v>
      </c>
      <c r="E3213">
        <f>COUNTIF(duplicity[duplicitní texty],duplicity[[#This Row],[duplicitní texty]])</f>
        <v>1</v>
      </c>
      <c r="N3213"/>
    </row>
    <row r="3214" spans="1:14">
      <c r="A3214">
        <v>689</v>
      </c>
      <c r="B3214">
        <v>71</v>
      </c>
      <c r="C3214" s="3">
        <v>42301</v>
      </c>
      <c r="D3214" s="5" t="str">
        <f>duplicity[[#This Row],[r_fighter_id]]&amp;"/"&amp;duplicity[[#This Row],[b_fighter_id]]&amp;duplicity[[#This Row],[date]]</f>
        <v>689/7142301</v>
      </c>
      <c r="E3214">
        <f>COUNTIF(duplicity[duplicitní texty],duplicity[[#This Row],[duplicitní texty]])</f>
        <v>1</v>
      </c>
      <c r="N3214"/>
    </row>
    <row r="3215" spans="1:14">
      <c r="A3215">
        <v>1381</v>
      </c>
      <c r="B3215">
        <v>3045</v>
      </c>
      <c r="C3215" s="3">
        <v>42301</v>
      </c>
      <c r="D3215" s="5" t="str">
        <f>duplicity[[#This Row],[r_fighter_id]]&amp;"/"&amp;duplicity[[#This Row],[b_fighter_id]]&amp;duplicity[[#This Row],[date]]</f>
        <v>1381/304542301</v>
      </c>
      <c r="E3215">
        <f>COUNTIF(duplicity[duplicitní texty],duplicity[[#This Row],[duplicitní texty]])</f>
        <v>1</v>
      </c>
      <c r="N3215"/>
    </row>
    <row r="3216" spans="1:14">
      <c r="A3216">
        <v>872</v>
      </c>
      <c r="B3216">
        <v>3466</v>
      </c>
      <c r="C3216" s="3">
        <v>42301</v>
      </c>
      <c r="D3216" s="5" t="str">
        <f>duplicity[[#This Row],[r_fighter_id]]&amp;"/"&amp;duplicity[[#This Row],[b_fighter_id]]&amp;duplicity[[#This Row],[date]]</f>
        <v>872/346642301</v>
      </c>
      <c r="E3216">
        <f>COUNTIF(duplicity[duplicitní texty],duplicity[[#This Row],[duplicitní texty]])</f>
        <v>1</v>
      </c>
      <c r="N3216"/>
    </row>
    <row r="3217" spans="1:14">
      <c r="A3217">
        <v>2449</v>
      </c>
      <c r="B3217">
        <v>1912</v>
      </c>
      <c r="C3217" s="3">
        <v>42301</v>
      </c>
      <c r="D3217" s="5" t="str">
        <f>duplicity[[#This Row],[r_fighter_id]]&amp;"/"&amp;duplicity[[#This Row],[b_fighter_id]]&amp;duplicity[[#This Row],[date]]</f>
        <v>2449/191242301</v>
      </c>
      <c r="E3217">
        <f>COUNTIF(duplicity[duplicitní texty],duplicity[[#This Row],[duplicitní texty]])</f>
        <v>1</v>
      </c>
      <c r="N3217"/>
    </row>
    <row r="3218" spans="1:14">
      <c r="A3218">
        <v>2484</v>
      </c>
      <c r="B3218">
        <v>351</v>
      </c>
      <c r="C3218" s="3">
        <v>42301</v>
      </c>
      <c r="D3218" s="5" t="str">
        <f>duplicity[[#This Row],[r_fighter_id]]&amp;"/"&amp;duplicity[[#This Row],[b_fighter_id]]&amp;duplicity[[#This Row],[date]]</f>
        <v>2484/35142301</v>
      </c>
      <c r="E3218">
        <f>COUNTIF(duplicity[duplicitní texty],duplicity[[#This Row],[duplicitní texty]])</f>
        <v>1</v>
      </c>
      <c r="N3218"/>
    </row>
    <row r="3219" spans="1:14">
      <c r="A3219">
        <v>149</v>
      </c>
      <c r="B3219">
        <v>1565</v>
      </c>
      <c r="C3219" s="3">
        <v>42301</v>
      </c>
      <c r="D3219" s="5" t="str">
        <f>duplicity[[#This Row],[r_fighter_id]]&amp;"/"&amp;duplicity[[#This Row],[b_fighter_id]]&amp;duplicity[[#This Row],[date]]</f>
        <v>149/156542301</v>
      </c>
      <c r="E3219">
        <f>COUNTIF(duplicity[duplicitní texty],duplicity[[#This Row],[duplicitní texty]])</f>
        <v>1</v>
      </c>
      <c r="N3219"/>
    </row>
    <row r="3220" spans="1:14">
      <c r="A3220">
        <v>2631</v>
      </c>
      <c r="B3220">
        <v>1770</v>
      </c>
      <c r="C3220" s="3">
        <v>42301</v>
      </c>
      <c r="D3220" s="5" t="str">
        <f>duplicity[[#This Row],[r_fighter_id]]&amp;"/"&amp;duplicity[[#This Row],[b_fighter_id]]&amp;duplicity[[#This Row],[date]]</f>
        <v>2631/177042301</v>
      </c>
      <c r="E3220">
        <f>COUNTIF(duplicity[duplicitní texty],duplicity[[#This Row],[duplicitní texty]])</f>
        <v>1</v>
      </c>
      <c r="N3220"/>
    </row>
    <row r="3221" spans="1:14">
      <c r="A3221">
        <v>2921</v>
      </c>
      <c r="B3221">
        <v>743</v>
      </c>
      <c r="C3221" s="3">
        <v>42301</v>
      </c>
      <c r="D3221" s="5" t="str">
        <f>duplicity[[#This Row],[r_fighter_id]]&amp;"/"&amp;duplicity[[#This Row],[b_fighter_id]]&amp;duplicity[[#This Row],[date]]</f>
        <v>2921/74342301</v>
      </c>
      <c r="E3221">
        <f>COUNTIF(duplicity[duplicitní texty],duplicity[[#This Row],[duplicitní texty]])</f>
        <v>1</v>
      </c>
      <c r="N3221"/>
    </row>
    <row r="3222" spans="1:14">
      <c r="A3222">
        <v>417</v>
      </c>
      <c r="B3222">
        <v>2053</v>
      </c>
      <c r="C3222" s="3">
        <v>42301</v>
      </c>
      <c r="D3222" s="5" t="str">
        <f>duplicity[[#This Row],[r_fighter_id]]&amp;"/"&amp;duplicity[[#This Row],[b_fighter_id]]&amp;duplicity[[#This Row],[date]]</f>
        <v>417/205342301</v>
      </c>
      <c r="E3222">
        <f>COUNTIF(duplicity[duplicitní texty],duplicity[[#This Row],[duplicitní texty]])</f>
        <v>1</v>
      </c>
      <c r="N3222"/>
    </row>
    <row r="3223" spans="1:14">
      <c r="A3223">
        <v>2381</v>
      </c>
      <c r="B3223">
        <v>1253</v>
      </c>
      <c r="C3223" s="3">
        <v>42315</v>
      </c>
      <c r="D3223" s="5" t="str">
        <f>duplicity[[#This Row],[r_fighter_id]]&amp;"/"&amp;duplicity[[#This Row],[b_fighter_id]]&amp;duplicity[[#This Row],[date]]</f>
        <v>2381/125342315</v>
      </c>
      <c r="E3223">
        <f>COUNTIF(duplicity[duplicitní texty],duplicity[[#This Row],[duplicitní texty]])</f>
        <v>1</v>
      </c>
      <c r="N3223"/>
    </row>
    <row r="3224" spans="1:14">
      <c r="A3224">
        <v>2724</v>
      </c>
      <c r="B3224">
        <v>2309</v>
      </c>
      <c r="C3224" s="3">
        <v>42315</v>
      </c>
      <c r="D3224" s="5" t="str">
        <f>duplicity[[#This Row],[r_fighter_id]]&amp;"/"&amp;duplicity[[#This Row],[b_fighter_id]]&amp;duplicity[[#This Row],[date]]</f>
        <v>2724/230942315</v>
      </c>
      <c r="E3224">
        <f>COUNTIF(duplicity[duplicitní texty],duplicity[[#This Row],[duplicitní texty]])</f>
        <v>1</v>
      </c>
      <c r="N3224"/>
    </row>
    <row r="3225" spans="1:14">
      <c r="A3225">
        <v>1934</v>
      </c>
      <c r="B3225">
        <v>103</v>
      </c>
      <c r="C3225" s="3">
        <v>42315</v>
      </c>
      <c r="D3225" s="5" t="str">
        <f>duplicity[[#This Row],[r_fighter_id]]&amp;"/"&amp;duplicity[[#This Row],[b_fighter_id]]&amp;duplicity[[#This Row],[date]]</f>
        <v>1934/10342315</v>
      </c>
      <c r="E3225">
        <f>COUNTIF(duplicity[duplicitní texty],duplicity[[#This Row],[duplicitní texty]])</f>
        <v>1</v>
      </c>
      <c r="N3225"/>
    </row>
    <row r="3226" spans="1:14">
      <c r="A3226">
        <v>3224</v>
      </c>
      <c r="B3226">
        <v>669</v>
      </c>
      <c r="C3226" s="3">
        <v>42315</v>
      </c>
      <c r="D3226" s="5" t="str">
        <f>duplicity[[#This Row],[r_fighter_id]]&amp;"/"&amp;duplicity[[#This Row],[b_fighter_id]]&amp;duplicity[[#This Row],[date]]</f>
        <v>3224/66942315</v>
      </c>
      <c r="E3226">
        <f>COUNTIF(duplicity[duplicitní texty],duplicity[[#This Row],[duplicitní texty]])</f>
        <v>1</v>
      </c>
      <c r="N3226"/>
    </row>
    <row r="3227" spans="1:14">
      <c r="A3227">
        <v>1226</v>
      </c>
      <c r="B3227">
        <v>3209</v>
      </c>
      <c r="C3227" s="3">
        <v>42315</v>
      </c>
      <c r="D3227" s="5" t="str">
        <f>duplicity[[#This Row],[r_fighter_id]]&amp;"/"&amp;duplicity[[#This Row],[b_fighter_id]]&amp;duplicity[[#This Row],[date]]</f>
        <v>1226/320942315</v>
      </c>
      <c r="E3227">
        <f>COUNTIF(duplicity[duplicitní texty],duplicity[[#This Row],[duplicitní texty]])</f>
        <v>1</v>
      </c>
      <c r="N3227"/>
    </row>
    <row r="3228" spans="1:14">
      <c r="A3228">
        <v>70</v>
      </c>
      <c r="B3228">
        <v>282</v>
      </c>
      <c r="C3228" s="3">
        <v>42315</v>
      </c>
      <c r="D3228" s="5" t="str">
        <f>duplicity[[#This Row],[r_fighter_id]]&amp;"/"&amp;duplicity[[#This Row],[b_fighter_id]]&amp;duplicity[[#This Row],[date]]</f>
        <v>70/28242315</v>
      </c>
      <c r="E3228">
        <f>COUNTIF(duplicity[duplicitní texty],duplicity[[#This Row],[duplicitní texty]])</f>
        <v>1</v>
      </c>
      <c r="N3228"/>
    </row>
    <row r="3229" spans="1:14">
      <c r="A3229">
        <v>3250</v>
      </c>
      <c r="B3229">
        <v>3294</v>
      </c>
      <c r="C3229" s="3">
        <v>42315</v>
      </c>
      <c r="D3229" s="5" t="str">
        <f>duplicity[[#This Row],[r_fighter_id]]&amp;"/"&amp;duplicity[[#This Row],[b_fighter_id]]&amp;duplicity[[#This Row],[date]]</f>
        <v>3250/329442315</v>
      </c>
      <c r="E3229">
        <f>COUNTIF(duplicity[duplicitní texty],duplicity[[#This Row],[duplicitní texty]])</f>
        <v>1</v>
      </c>
      <c r="N3229"/>
    </row>
    <row r="3230" spans="1:14">
      <c r="A3230">
        <v>243</v>
      </c>
      <c r="B3230">
        <v>1320</v>
      </c>
      <c r="C3230" s="3">
        <v>42315</v>
      </c>
      <c r="D3230" s="5" t="str">
        <f>duplicity[[#This Row],[r_fighter_id]]&amp;"/"&amp;duplicity[[#This Row],[b_fighter_id]]&amp;duplicity[[#This Row],[date]]</f>
        <v>243/132042315</v>
      </c>
      <c r="E3230">
        <f>COUNTIF(duplicity[duplicitní texty],duplicity[[#This Row],[duplicitní texty]])</f>
        <v>1</v>
      </c>
      <c r="N3230"/>
    </row>
    <row r="3231" spans="1:14">
      <c r="A3231">
        <v>3074</v>
      </c>
      <c r="B3231">
        <v>3019</v>
      </c>
      <c r="C3231" s="3">
        <v>42315</v>
      </c>
      <c r="D3231" s="5" t="str">
        <f>duplicity[[#This Row],[r_fighter_id]]&amp;"/"&amp;duplicity[[#This Row],[b_fighter_id]]&amp;duplicity[[#This Row],[date]]</f>
        <v>3074/301942315</v>
      </c>
      <c r="E3231">
        <f>COUNTIF(duplicity[duplicitní texty],duplicity[[#This Row],[duplicitní texty]])</f>
        <v>1</v>
      </c>
      <c r="N3231"/>
    </row>
    <row r="3232" spans="1:14">
      <c r="A3232">
        <v>2223</v>
      </c>
      <c r="B3232">
        <v>2696</v>
      </c>
      <c r="C3232" s="3">
        <v>42315</v>
      </c>
      <c r="D3232" s="5" t="str">
        <f>duplicity[[#This Row],[r_fighter_id]]&amp;"/"&amp;duplicity[[#This Row],[b_fighter_id]]&amp;duplicity[[#This Row],[date]]</f>
        <v>2223/269642315</v>
      </c>
      <c r="E3232">
        <f>COUNTIF(duplicity[duplicitní texty],duplicity[[#This Row],[duplicitní texty]])</f>
        <v>1</v>
      </c>
      <c r="N3232"/>
    </row>
    <row r="3233" spans="1:14">
      <c r="A3233">
        <v>413</v>
      </c>
      <c r="B3233">
        <v>1915</v>
      </c>
      <c r="C3233" s="3">
        <v>42315</v>
      </c>
      <c r="D3233" s="5" t="str">
        <f>duplicity[[#This Row],[r_fighter_id]]&amp;"/"&amp;duplicity[[#This Row],[b_fighter_id]]&amp;duplicity[[#This Row],[date]]</f>
        <v>413/191542315</v>
      </c>
      <c r="E3233">
        <f>COUNTIF(duplicity[duplicitní texty],duplicity[[#This Row],[duplicitní texty]])</f>
        <v>1</v>
      </c>
      <c r="N3233"/>
    </row>
    <row r="3234" spans="1:14">
      <c r="A3234">
        <v>105</v>
      </c>
      <c r="B3234">
        <v>3316</v>
      </c>
      <c r="C3234" s="3">
        <v>42315</v>
      </c>
      <c r="D3234" s="5" t="str">
        <f>duplicity[[#This Row],[r_fighter_id]]&amp;"/"&amp;duplicity[[#This Row],[b_fighter_id]]&amp;duplicity[[#This Row],[date]]</f>
        <v>105/331642315</v>
      </c>
      <c r="E3234">
        <f>COUNTIF(duplicity[duplicitní texty],duplicity[[#This Row],[duplicitní texty]])</f>
        <v>1</v>
      </c>
      <c r="N3234"/>
    </row>
    <row r="3235" spans="1:14">
      <c r="A3235">
        <v>434</v>
      </c>
      <c r="B3235">
        <v>499</v>
      </c>
      <c r="C3235" s="3">
        <v>42315</v>
      </c>
      <c r="D3235" s="5" t="str">
        <f>duplicity[[#This Row],[r_fighter_id]]&amp;"/"&amp;duplicity[[#This Row],[b_fighter_id]]&amp;duplicity[[#This Row],[date]]</f>
        <v>434/49942315</v>
      </c>
      <c r="E3235">
        <f>COUNTIF(duplicity[duplicitní texty],duplicity[[#This Row],[duplicitní texty]])</f>
        <v>1</v>
      </c>
      <c r="N3235"/>
    </row>
    <row r="3236" spans="1:14">
      <c r="A3236">
        <v>1623</v>
      </c>
      <c r="B3236">
        <v>2173</v>
      </c>
      <c r="C3236" s="3">
        <v>42322</v>
      </c>
      <c r="D3236" s="5" t="str">
        <f>duplicity[[#This Row],[r_fighter_id]]&amp;"/"&amp;duplicity[[#This Row],[b_fighter_id]]&amp;duplicity[[#This Row],[date]]</f>
        <v>1623/217342322</v>
      </c>
      <c r="E3236">
        <f>COUNTIF(duplicity[duplicitní texty],duplicity[[#This Row],[duplicitní texty]])</f>
        <v>1</v>
      </c>
      <c r="N3236"/>
    </row>
    <row r="3237" spans="1:14">
      <c r="A3237">
        <v>3152</v>
      </c>
      <c r="B3237">
        <v>2763</v>
      </c>
      <c r="C3237" s="3">
        <v>42322</v>
      </c>
      <c r="D3237" s="5" t="str">
        <f>duplicity[[#This Row],[r_fighter_id]]&amp;"/"&amp;duplicity[[#This Row],[b_fighter_id]]&amp;duplicity[[#This Row],[date]]</f>
        <v>3152/276342322</v>
      </c>
      <c r="E3237">
        <f>COUNTIF(duplicity[duplicitní texty],duplicity[[#This Row],[duplicitní texty]])</f>
        <v>1</v>
      </c>
      <c r="N3237"/>
    </row>
    <row r="3238" spans="1:14">
      <c r="A3238">
        <v>1252</v>
      </c>
      <c r="B3238">
        <v>3471</v>
      </c>
      <c r="C3238" s="3">
        <v>42322</v>
      </c>
      <c r="D3238" s="5" t="str">
        <f>duplicity[[#This Row],[r_fighter_id]]&amp;"/"&amp;duplicity[[#This Row],[b_fighter_id]]&amp;duplicity[[#This Row],[date]]</f>
        <v>1252/347142322</v>
      </c>
      <c r="E3238">
        <f>COUNTIF(duplicity[duplicitní texty],duplicity[[#This Row],[duplicitní texty]])</f>
        <v>1</v>
      </c>
      <c r="N3238"/>
    </row>
    <row r="3239" spans="1:14">
      <c r="A3239">
        <v>2507</v>
      </c>
      <c r="B3239">
        <v>3384</v>
      </c>
      <c r="C3239" s="3">
        <v>42322</v>
      </c>
      <c r="D3239" s="5" t="str">
        <f>duplicity[[#This Row],[r_fighter_id]]&amp;"/"&amp;duplicity[[#This Row],[b_fighter_id]]&amp;duplicity[[#This Row],[date]]</f>
        <v>2507/338442322</v>
      </c>
      <c r="E3239">
        <f>COUNTIF(duplicity[duplicitní texty],duplicity[[#This Row],[duplicitní texty]])</f>
        <v>1</v>
      </c>
      <c r="N3239"/>
    </row>
    <row r="3240" spans="1:14">
      <c r="A3240">
        <v>2331</v>
      </c>
      <c r="B3240">
        <v>3050</v>
      </c>
      <c r="C3240" s="3">
        <v>42322</v>
      </c>
      <c r="D3240" s="5" t="str">
        <f>duplicity[[#This Row],[r_fighter_id]]&amp;"/"&amp;duplicity[[#This Row],[b_fighter_id]]&amp;duplicity[[#This Row],[date]]</f>
        <v>2331/305042322</v>
      </c>
      <c r="E3240">
        <f>COUNTIF(duplicity[duplicitní texty],duplicity[[#This Row],[duplicitní texty]])</f>
        <v>1</v>
      </c>
      <c r="N3240"/>
    </row>
    <row r="3241" spans="1:14">
      <c r="A3241">
        <v>2002</v>
      </c>
      <c r="B3241">
        <v>135</v>
      </c>
      <c r="C3241" s="3">
        <v>42322</v>
      </c>
      <c r="D3241" s="5" t="str">
        <f>duplicity[[#This Row],[r_fighter_id]]&amp;"/"&amp;duplicity[[#This Row],[b_fighter_id]]&amp;duplicity[[#This Row],[date]]</f>
        <v>2002/13542322</v>
      </c>
      <c r="E3241">
        <f>COUNTIF(duplicity[duplicitní texty],duplicity[[#This Row],[duplicitní texty]])</f>
        <v>1</v>
      </c>
      <c r="N3241"/>
    </row>
    <row r="3242" spans="1:14">
      <c r="A3242">
        <v>2305</v>
      </c>
      <c r="B3242">
        <v>257</v>
      </c>
      <c r="C3242" s="3">
        <v>42322</v>
      </c>
      <c r="D3242" s="5" t="str">
        <f>duplicity[[#This Row],[r_fighter_id]]&amp;"/"&amp;duplicity[[#This Row],[b_fighter_id]]&amp;duplicity[[#This Row],[date]]</f>
        <v>2305/25742322</v>
      </c>
      <c r="E3242">
        <f>COUNTIF(duplicity[duplicitní texty],duplicity[[#This Row],[duplicitní texty]])</f>
        <v>1</v>
      </c>
      <c r="N3242"/>
    </row>
    <row r="3243" spans="1:14">
      <c r="A3243">
        <v>1427</v>
      </c>
      <c r="B3243">
        <v>2989</v>
      </c>
      <c r="C3243" s="3">
        <v>42322</v>
      </c>
      <c r="D3243" s="5" t="str">
        <f>duplicity[[#This Row],[r_fighter_id]]&amp;"/"&amp;duplicity[[#This Row],[b_fighter_id]]&amp;duplicity[[#This Row],[date]]</f>
        <v>1427/298942322</v>
      </c>
      <c r="E3243">
        <f>COUNTIF(duplicity[duplicitní texty],duplicity[[#This Row],[duplicitní texty]])</f>
        <v>1</v>
      </c>
      <c r="N3243"/>
    </row>
    <row r="3244" spans="1:14">
      <c r="A3244">
        <v>2171</v>
      </c>
      <c r="B3244">
        <v>3570</v>
      </c>
      <c r="C3244" s="3">
        <v>42322</v>
      </c>
      <c r="D3244" s="5" t="str">
        <f>duplicity[[#This Row],[r_fighter_id]]&amp;"/"&amp;duplicity[[#This Row],[b_fighter_id]]&amp;duplicity[[#This Row],[date]]</f>
        <v>2171/357042322</v>
      </c>
      <c r="E3244">
        <f>COUNTIF(duplicity[duplicitní texty],duplicity[[#This Row],[duplicitní texty]])</f>
        <v>1</v>
      </c>
      <c r="N3244"/>
    </row>
    <row r="3245" spans="1:14">
      <c r="A3245">
        <v>3419</v>
      </c>
      <c r="B3245">
        <v>1625</v>
      </c>
      <c r="C3245" s="3">
        <v>42322</v>
      </c>
      <c r="D3245" s="5" t="str">
        <f>duplicity[[#This Row],[r_fighter_id]]&amp;"/"&amp;duplicity[[#This Row],[b_fighter_id]]&amp;duplicity[[#This Row],[date]]</f>
        <v>3419/162542322</v>
      </c>
      <c r="E3245">
        <f>COUNTIF(duplicity[duplicitní texty],duplicity[[#This Row],[duplicitní texty]])</f>
        <v>1</v>
      </c>
      <c r="N3245"/>
    </row>
    <row r="3246" spans="1:14">
      <c r="A3246">
        <v>3327</v>
      </c>
      <c r="B3246">
        <v>1978</v>
      </c>
      <c r="C3246" s="3">
        <v>42322</v>
      </c>
      <c r="D3246" s="5" t="str">
        <f>duplicity[[#This Row],[r_fighter_id]]&amp;"/"&amp;duplicity[[#This Row],[b_fighter_id]]&amp;duplicity[[#This Row],[date]]</f>
        <v>3327/197842322</v>
      </c>
      <c r="E3246">
        <f>COUNTIF(duplicity[duplicitní texty],duplicity[[#This Row],[duplicitní texty]])</f>
        <v>1</v>
      </c>
      <c r="N3246"/>
    </row>
    <row r="3247" spans="1:14">
      <c r="A3247">
        <v>1914</v>
      </c>
      <c r="B3247">
        <v>1083</v>
      </c>
      <c r="C3247" s="3">
        <v>42329</v>
      </c>
      <c r="D3247" s="5" t="str">
        <f>duplicity[[#This Row],[r_fighter_id]]&amp;"/"&amp;duplicity[[#This Row],[b_fighter_id]]&amp;duplicity[[#This Row],[date]]</f>
        <v>1914/108342329</v>
      </c>
      <c r="E3247">
        <f>COUNTIF(duplicity[duplicitní texty],duplicity[[#This Row],[duplicitní texty]])</f>
        <v>1</v>
      </c>
      <c r="N3247"/>
    </row>
    <row r="3248" spans="1:14">
      <c r="A3248">
        <v>2500</v>
      </c>
      <c r="B3248">
        <v>1742</v>
      </c>
      <c r="C3248" s="3">
        <v>42329</v>
      </c>
      <c r="D3248" s="5" t="str">
        <f>duplicity[[#This Row],[r_fighter_id]]&amp;"/"&amp;duplicity[[#This Row],[b_fighter_id]]&amp;duplicity[[#This Row],[date]]</f>
        <v>2500/174242329</v>
      </c>
      <c r="E3248">
        <f>COUNTIF(duplicity[duplicitní texty],duplicity[[#This Row],[duplicitní texty]])</f>
        <v>1</v>
      </c>
      <c r="N3248"/>
    </row>
    <row r="3249" spans="1:14">
      <c r="A3249">
        <v>1735</v>
      </c>
      <c r="B3249">
        <v>2829</v>
      </c>
      <c r="C3249" s="3">
        <v>42329</v>
      </c>
      <c r="D3249" s="5" t="str">
        <f>duplicity[[#This Row],[r_fighter_id]]&amp;"/"&amp;duplicity[[#This Row],[b_fighter_id]]&amp;duplicity[[#This Row],[date]]</f>
        <v>1735/282942329</v>
      </c>
      <c r="E3249">
        <f>COUNTIF(duplicity[duplicitní texty],duplicity[[#This Row],[duplicitní texty]])</f>
        <v>1</v>
      </c>
      <c r="N3249"/>
    </row>
    <row r="3250" spans="1:14">
      <c r="A3250">
        <v>250</v>
      </c>
      <c r="B3250">
        <v>964</v>
      </c>
      <c r="C3250" s="3">
        <v>42329</v>
      </c>
      <c r="D3250" s="5" t="str">
        <f>duplicity[[#This Row],[r_fighter_id]]&amp;"/"&amp;duplicity[[#This Row],[b_fighter_id]]&amp;duplicity[[#This Row],[date]]</f>
        <v>250/96442329</v>
      </c>
      <c r="E3250">
        <f>COUNTIF(duplicity[duplicitní texty],duplicity[[#This Row],[duplicitní texty]])</f>
        <v>1</v>
      </c>
      <c r="N3250"/>
    </row>
    <row r="3251" spans="1:14">
      <c r="A3251">
        <v>996</v>
      </c>
      <c r="B3251">
        <v>518</v>
      </c>
      <c r="C3251" s="3">
        <v>42329</v>
      </c>
      <c r="D3251" s="5" t="str">
        <f>duplicity[[#This Row],[r_fighter_id]]&amp;"/"&amp;duplicity[[#This Row],[b_fighter_id]]&amp;duplicity[[#This Row],[date]]</f>
        <v>996/51842329</v>
      </c>
      <c r="E3251">
        <f>COUNTIF(duplicity[duplicitní texty],duplicity[[#This Row],[duplicitní texty]])</f>
        <v>1</v>
      </c>
      <c r="N3251"/>
    </row>
    <row r="3252" spans="1:14">
      <c r="A3252">
        <v>144</v>
      </c>
      <c r="B3252">
        <v>2658</v>
      </c>
      <c r="C3252" s="3">
        <v>42329</v>
      </c>
      <c r="D3252" s="5" t="str">
        <f>duplicity[[#This Row],[r_fighter_id]]&amp;"/"&amp;duplicity[[#This Row],[b_fighter_id]]&amp;duplicity[[#This Row],[date]]</f>
        <v>144/265842329</v>
      </c>
      <c r="E3252">
        <f>COUNTIF(duplicity[duplicitní texty],duplicity[[#This Row],[duplicitní texty]])</f>
        <v>1</v>
      </c>
      <c r="N3252"/>
    </row>
    <row r="3253" spans="1:14">
      <c r="A3253">
        <v>1764</v>
      </c>
      <c r="B3253">
        <v>2571</v>
      </c>
      <c r="C3253" s="3">
        <v>42329</v>
      </c>
      <c r="D3253" s="5" t="str">
        <f>duplicity[[#This Row],[r_fighter_id]]&amp;"/"&amp;duplicity[[#This Row],[b_fighter_id]]&amp;duplicity[[#This Row],[date]]</f>
        <v>1764/257142329</v>
      </c>
      <c r="E3253">
        <f>COUNTIF(duplicity[duplicitní texty],duplicity[[#This Row],[duplicitní texty]])</f>
        <v>1</v>
      </c>
      <c r="N3253"/>
    </row>
    <row r="3254" spans="1:14">
      <c r="A3254">
        <v>2502</v>
      </c>
      <c r="B3254">
        <v>1562</v>
      </c>
      <c r="C3254" s="3">
        <v>42329</v>
      </c>
      <c r="D3254" s="5" t="str">
        <f>duplicity[[#This Row],[r_fighter_id]]&amp;"/"&amp;duplicity[[#This Row],[b_fighter_id]]&amp;duplicity[[#This Row],[date]]</f>
        <v>2502/156242329</v>
      </c>
      <c r="E3254">
        <f>COUNTIF(duplicity[duplicitní texty],duplicity[[#This Row],[duplicitní texty]])</f>
        <v>1</v>
      </c>
      <c r="N3254"/>
    </row>
    <row r="3255" spans="1:14">
      <c r="A3255">
        <v>906</v>
      </c>
      <c r="B3255">
        <v>2986</v>
      </c>
      <c r="C3255" s="3">
        <v>42329</v>
      </c>
      <c r="D3255" s="5" t="str">
        <f>duplicity[[#This Row],[r_fighter_id]]&amp;"/"&amp;duplicity[[#This Row],[b_fighter_id]]&amp;duplicity[[#This Row],[date]]</f>
        <v>906/298642329</v>
      </c>
      <c r="E3255">
        <f>COUNTIF(duplicity[duplicitní texty],duplicity[[#This Row],[duplicitní texty]])</f>
        <v>1</v>
      </c>
      <c r="N3255"/>
    </row>
    <row r="3256" spans="1:14">
      <c r="A3256">
        <v>3320</v>
      </c>
      <c r="B3256">
        <v>931</v>
      </c>
      <c r="C3256" s="3">
        <v>42329</v>
      </c>
      <c r="D3256" s="5" t="str">
        <f>duplicity[[#This Row],[r_fighter_id]]&amp;"/"&amp;duplicity[[#This Row],[b_fighter_id]]&amp;duplicity[[#This Row],[date]]</f>
        <v>3320/93142329</v>
      </c>
      <c r="E3256">
        <f>COUNTIF(duplicity[duplicitní texty],duplicity[[#This Row],[duplicitní texty]])</f>
        <v>1</v>
      </c>
      <c r="N3256"/>
    </row>
    <row r="3257" spans="1:14">
      <c r="A3257">
        <v>2624</v>
      </c>
      <c r="B3257">
        <v>1338</v>
      </c>
      <c r="C3257" s="3">
        <v>42329</v>
      </c>
      <c r="D3257" s="5" t="str">
        <f>duplicity[[#This Row],[r_fighter_id]]&amp;"/"&amp;duplicity[[#This Row],[b_fighter_id]]&amp;duplicity[[#This Row],[date]]</f>
        <v>2624/133842329</v>
      </c>
      <c r="E3257">
        <f>COUNTIF(duplicity[duplicitní texty],duplicity[[#This Row],[duplicitní texty]])</f>
        <v>1</v>
      </c>
      <c r="N3257"/>
    </row>
    <row r="3258" spans="1:14">
      <c r="A3258">
        <v>2317</v>
      </c>
      <c r="B3258">
        <v>245</v>
      </c>
      <c r="C3258" s="3">
        <v>42336</v>
      </c>
      <c r="D3258" s="5" t="str">
        <f>duplicity[[#This Row],[r_fighter_id]]&amp;"/"&amp;duplicity[[#This Row],[b_fighter_id]]&amp;duplicity[[#This Row],[date]]</f>
        <v>2317/24542336</v>
      </c>
      <c r="E3258">
        <f>COUNTIF(duplicity[duplicitní texty],duplicity[[#This Row],[duplicitní texty]])</f>
        <v>1</v>
      </c>
      <c r="N3258"/>
    </row>
    <row r="3259" spans="1:14">
      <c r="A3259">
        <v>1648</v>
      </c>
      <c r="B3259">
        <v>3437</v>
      </c>
      <c r="C3259" s="3">
        <v>42336</v>
      </c>
      <c r="D3259" s="5" t="str">
        <f>duplicity[[#This Row],[r_fighter_id]]&amp;"/"&amp;duplicity[[#This Row],[b_fighter_id]]&amp;duplicity[[#This Row],[date]]</f>
        <v>1648/343742336</v>
      </c>
      <c r="E3259">
        <f>COUNTIF(duplicity[duplicitní texty],duplicity[[#This Row],[duplicitní texty]])</f>
        <v>1</v>
      </c>
      <c r="N3259"/>
    </row>
    <row r="3260" spans="1:14">
      <c r="A3260">
        <v>543</v>
      </c>
      <c r="B3260">
        <v>2972</v>
      </c>
      <c r="C3260" s="3">
        <v>42336</v>
      </c>
      <c r="D3260" s="5" t="str">
        <f>duplicity[[#This Row],[r_fighter_id]]&amp;"/"&amp;duplicity[[#This Row],[b_fighter_id]]&amp;duplicity[[#This Row],[date]]</f>
        <v>543/297242336</v>
      </c>
      <c r="E3260">
        <f>COUNTIF(duplicity[duplicitní texty],duplicity[[#This Row],[duplicitní texty]])</f>
        <v>1</v>
      </c>
      <c r="N3260"/>
    </row>
    <row r="3261" spans="1:14">
      <c r="A3261">
        <v>30</v>
      </c>
      <c r="B3261">
        <v>2120</v>
      </c>
      <c r="C3261" s="3">
        <v>42336</v>
      </c>
      <c r="D3261" s="5" t="str">
        <f>duplicity[[#This Row],[r_fighter_id]]&amp;"/"&amp;duplicity[[#This Row],[b_fighter_id]]&amp;duplicity[[#This Row],[date]]</f>
        <v>30/212042336</v>
      </c>
      <c r="E3261">
        <f>COUNTIF(duplicity[duplicitní texty],duplicity[[#This Row],[duplicitní texty]])</f>
        <v>1</v>
      </c>
      <c r="N3261"/>
    </row>
    <row r="3262" spans="1:14">
      <c r="A3262">
        <v>1318</v>
      </c>
      <c r="B3262">
        <v>1995</v>
      </c>
      <c r="C3262" s="3">
        <v>42336</v>
      </c>
      <c r="D3262" s="5" t="str">
        <f>duplicity[[#This Row],[r_fighter_id]]&amp;"/"&amp;duplicity[[#This Row],[b_fighter_id]]&amp;duplicity[[#This Row],[date]]</f>
        <v>1318/199542336</v>
      </c>
      <c r="E3262">
        <f>COUNTIF(duplicity[duplicitní texty],duplicity[[#This Row],[duplicitní texty]])</f>
        <v>1</v>
      </c>
      <c r="N3262"/>
    </row>
    <row r="3263" spans="1:14">
      <c r="A3263">
        <v>2266</v>
      </c>
      <c r="B3263">
        <v>727</v>
      </c>
      <c r="C3263" s="3">
        <v>42336</v>
      </c>
      <c r="D3263" s="5" t="str">
        <f>duplicity[[#This Row],[r_fighter_id]]&amp;"/"&amp;duplicity[[#This Row],[b_fighter_id]]&amp;duplicity[[#This Row],[date]]</f>
        <v>2266/72742336</v>
      </c>
      <c r="E3263">
        <f>COUNTIF(duplicity[duplicitní texty],duplicity[[#This Row],[duplicitní texty]])</f>
        <v>1</v>
      </c>
      <c r="N3263"/>
    </row>
    <row r="3264" spans="1:14">
      <c r="A3264">
        <v>3580</v>
      </c>
      <c r="B3264">
        <v>2937</v>
      </c>
      <c r="C3264" s="3">
        <v>42336</v>
      </c>
      <c r="D3264" s="5" t="str">
        <f>duplicity[[#This Row],[r_fighter_id]]&amp;"/"&amp;duplicity[[#This Row],[b_fighter_id]]&amp;duplicity[[#This Row],[date]]</f>
        <v>3580/293742336</v>
      </c>
      <c r="E3264">
        <f>COUNTIF(duplicity[duplicitní texty],duplicity[[#This Row],[duplicitní texty]])</f>
        <v>1</v>
      </c>
      <c r="N3264"/>
    </row>
    <row r="3265" spans="1:14">
      <c r="A3265">
        <v>194</v>
      </c>
      <c r="B3265">
        <v>1708</v>
      </c>
      <c r="C3265" s="3">
        <v>42336</v>
      </c>
      <c r="D3265" s="5" t="str">
        <f>duplicity[[#This Row],[r_fighter_id]]&amp;"/"&amp;duplicity[[#This Row],[b_fighter_id]]&amp;duplicity[[#This Row],[date]]</f>
        <v>194/170842336</v>
      </c>
      <c r="E3265">
        <f>COUNTIF(duplicity[duplicitní texty],duplicity[[#This Row],[duplicitní texty]])</f>
        <v>1</v>
      </c>
      <c r="N3265"/>
    </row>
    <row r="3266" spans="1:14">
      <c r="A3266">
        <v>3113</v>
      </c>
      <c r="B3266">
        <v>1888</v>
      </c>
      <c r="C3266" s="3">
        <v>42336</v>
      </c>
      <c r="D3266" s="5" t="str">
        <f>duplicity[[#This Row],[r_fighter_id]]&amp;"/"&amp;duplicity[[#This Row],[b_fighter_id]]&amp;duplicity[[#This Row],[date]]</f>
        <v>3113/188842336</v>
      </c>
      <c r="E3266">
        <f>COUNTIF(duplicity[duplicitní texty],duplicity[[#This Row],[duplicitní texty]])</f>
        <v>1</v>
      </c>
      <c r="N3266"/>
    </row>
    <row r="3267" spans="1:14">
      <c r="A3267">
        <v>3538</v>
      </c>
      <c r="B3267">
        <v>593</v>
      </c>
      <c r="C3267" s="3">
        <v>42336</v>
      </c>
      <c r="D3267" s="5" t="str">
        <f>duplicity[[#This Row],[r_fighter_id]]&amp;"/"&amp;duplicity[[#This Row],[b_fighter_id]]&amp;duplicity[[#This Row],[date]]</f>
        <v>3538/59342336</v>
      </c>
      <c r="E3267">
        <f>COUNTIF(duplicity[duplicitní texty],duplicity[[#This Row],[duplicitní texty]])</f>
        <v>1</v>
      </c>
      <c r="N3267"/>
    </row>
    <row r="3268" spans="1:14">
      <c r="A3268">
        <v>1257</v>
      </c>
      <c r="B3268">
        <v>501</v>
      </c>
      <c r="C3268" s="3">
        <v>42336</v>
      </c>
      <c r="D3268" s="5" t="str">
        <f>duplicity[[#This Row],[r_fighter_id]]&amp;"/"&amp;duplicity[[#This Row],[b_fighter_id]]&amp;duplicity[[#This Row],[date]]</f>
        <v>1257/50142336</v>
      </c>
      <c r="E3268">
        <f>COUNTIF(duplicity[duplicitní texty],duplicity[[#This Row],[duplicitní texty]])</f>
        <v>1</v>
      </c>
      <c r="N3268"/>
    </row>
    <row r="3269" spans="1:14">
      <c r="A3269">
        <v>3235</v>
      </c>
      <c r="B3269">
        <v>2860</v>
      </c>
      <c r="C3269" s="3">
        <v>42348</v>
      </c>
      <c r="D3269" s="5" t="str">
        <f>duplicity[[#This Row],[r_fighter_id]]&amp;"/"&amp;duplicity[[#This Row],[b_fighter_id]]&amp;duplicity[[#This Row],[date]]</f>
        <v>3235/286042348</v>
      </c>
      <c r="E3269">
        <f>COUNTIF(duplicity[duplicitní texty],duplicity[[#This Row],[duplicitní texty]])</f>
        <v>1</v>
      </c>
      <c r="N3269"/>
    </row>
    <row r="3270" spans="1:14">
      <c r="A3270">
        <v>3119</v>
      </c>
      <c r="B3270">
        <v>854</v>
      </c>
      <c r="C3270" s="3">
        <v>42348</v>
      </c>
      <c r="D3270" s="5" t="str">
        <f>duplicity[[#This Row],[r_fighter_id]]&amp;"/"&amp;duplicity[[#This Row],[b_fighter_id]]&amp;duplicity[[#This Row],[date]]</f>
        <v>3119/85442348</v>
      </c>
      <c r="E3270">
        <f>COUNTIF(duplicity[duplicitní texty],duplicity[[#This Row],[duplicitní texty]])</f>
        <v>1</v>
      </c>
      <c r="N3270"/>
    </row>
    <row r="3271" spans="1:14">
      <c r="A3271">
        <v>2113</v>
      </c>
      <c r="B3271">
        <v>540</v>
      </c>
      <c r="C3271" s="3">
        <v>42348</v>
      </c>
      <c r="D3271" s="5" t="str">
        <f>duplicity[[#This Row],[r_fighter_id]]&amp;"/"&amp;duplicity[[#This Row],[b_fighter_id]]&amp;duplicity[[#This Row],[date]]</f>
        <v>2113/54042348</v>
      </c>
      <c r="E3271">
        <f>COUNTIF(duplicity[duplicitní texty],duplicity[[#This Row],[duplicitní texty]])</f>
        <v>1</v>
      </c>
      <c r="N3271"/>
    </row>
    <row r="3272" spans="1:14">
      <c r="A3272">
        <v>28</v>
      </c>
      <c r="B3272">
        <v>2178</v>
      </c>
      <c r="C3272" s="3">
        <v>42348</v>
      </c>
      <c r="D3272" s="5" t="str">
        <f>duplicity[[#This Row],[r_fighter_id]]&amp;"/"&amp;duplicity[[#This Row],[b_fighter_id]]&amp;duplicity[[#This Row],[date]]</f>
        <v>28/217842348</v>
      </c>
      <c r="E3272">
        <f>COUNTIF(duplicity[duplicitní texty],duplicity[[#This Row],[duplicitní texty]])</f>
        <v>1</v>
      </c>
      <c r="N3272"/>
    </row>
    <row r="3273" spans="1:14">
      <c r="A3273">
        <v>2558</v>
      </c>
      <c r="B3273">
        <v>3098</v>
      </c>
      <c r="C3273" s="3">
        <v>42348</v>
      </c>
      <c r="D3273" s="5" t="str">
        <f>duplicity[[#This Row],[r_fighter_id]]&amp;"/"&amp;duplicity[[#This Row],[b_fighter_id]]&amp;duplicity[[#This Row],[date]]</f>
        <v>2558/309842348</v>
      </c>
      <c r="E3273">
        <f>COUNTIF(duplicity[duplicitní texty],duplicity[[#This Row],[duplicitní texty]])</f>
        <v>1</v>
      </c>
      <c r="N3273"/>
    </row>
    <row r="3274" spans="1:14">
      <c r="A3274">
        <v>2058</v>
      </c>
      <c r="B3274">
        <v>1409</v>
      </c>
      <c r="C3274" s="3">
        <v>42348</v>
      </c>
      <c r="D3274" s="5" t="str">
        <f>duplicity[[#This Row],[r_fighter_id]]&amp;"/"&amp;duplicity[[#This Row],[b_fighter_id]]&amp;duplicity[[#This Row],[date]]</f>
        <v>2058/140942348</v>
      </c>
      <c r="E3274">
        <f>COUNTIF(duplicity[duplicitní texty],duplicity[[#This Row],[duplicitní texty]])</f>
        <v>1</v>
      </c>
      <c r="N3274"/>
    </row>
    <row r="3275" spans="1:14">
      <c r="A3275">
        <v>2269</v>
      </c>
      <c r="B3275">
        <v>3344</v>
      </c>
      <c r="C3275" s="3">
        <v>42348</v>
      </c>
      <c r="D3275" s="5" t="str">
        <f>duplicity[[#This Row],[r_fighter_id]]&amp;"/"&amp;duplicity[[#This Row],[b_fighter_id]]&amp;duplicity[[#This Row],[date]]</f>
        <v>2269/334442348</v>
      </c>
      <c r="E3275">
        <f>COUNTIF(duplicity[duplicitní texty],duplicity[[#This Row],[duplicitní texty]])</f>
        <v>1</v>
      </c>
      <c r="N3275"/>
    </row>
    <row r="3276" spans="1:14">
      <c r="A3276">
        <v>2710</v>
      </c>
      <c r="B3276">
        <v>643</v>
      </c>
      <c r="C3276" s="3">
        <v>42348</v>
      </c>
      <c r="D3276" s="5" t="str">
        <f>duplicity[[#This Row],[r_fighter_id]]&amp;"/"&amp;duplicity[[#This Row],[b_fighter_id]]&amp;duplicity[[#This Row],[date]]</f>
        <v>2710/64342348</v>
      </c>
      <c r="E3276">
        <f>COUNTIF(duplicity[duplicitní texty],duplicity[[#This Row],[duplicitní texty]])</f>
        <v>1</v>
      </c>
      <c r="N3276"/>
    </row>
    <row r="3277" spans="1:14">
      <c r="A3277">
        <v>3301</v>
      </c>
      <c r="B3277">
        <v>2338</v>
      </c>
      <c r="C3277" s="3">
        <v>42348</v>
      </c>
      <c r="D3277" s="5" t="str">
        <f>duplicity[[#This Row],[r_fighter_id]]&amp;"/"&amp;duplicity[[#This Row],[b_fighter_id]]&amp;duplicity[[#This Row],[date]]</f>
        <v>3301/233842348</v>
      </c>
      <c r="E3277">
        <f>COUNTIF(duplicity[duplicitní texty],duplicity[[#This Row],[duplicitní texty]])</f>
        <v>1</v>
      </c>
      <c r="N3277"/>
    </row>
    <row r="3278" spans="1:14">
      <c r="A3278">
        <v>2333</v>
      </c>
      <c r="B3278">
        <v>2523</v>
      </c>
      <c r="C3278" s="3">
        <v>42348</v>
      </c>
      <c r="D3278" s="5" t="str">
        <f>duplicity[[#This Row],[r_fighter_id]]&amp;"/"&amp;duplicity[[#This Row],[b_fighter_id]]&amp;duplicity[[#This Row],[date]]</f>
        <v>2333/252342348</v>
      </c>
      <c r="E3278">
        <f>COUNTIF(duplicity[duplicitní texty],duplicity[[#This Row],[duplicitní texty]])</f>
        <v>1</v>
      </c>
      <c r="N3278"/>
    </row>
    <row r="3279" spans="1:14">
      <c r="A3279">
        <v>671</v>
      </c>
      <c r="B3279">
        <v>1583</v>
      </c>
      <c r="C3279" s="3">
        <v>42348</v>
      </c>
      <c r="D3279" s="5" t="str">
        <f>duplicity[[#This Row],[r_fighter_id]]&amp;"/"&amp;duplicity[[#This Row],[b_fighter_id]]&amp;duplicity[[#This Row],[date]]</f>
        <v>671/158342348</v>
      </c>
      <c r="E3279">
        <f>COUNTIF(duplicity[duplicitní texty],duplicity[[#This Row],[duplicitní texty]])</f>
        <v>1</v>
      </c>
      <c r="N3279"/>
    </row>
    <row r="3280" spans="1:14">
      <c r="A3280">
        <v>201</v>
      </c>
      <c r="B3280">
        <v>948</v>
      </c>
      <c r="C3280" s="3">
        <v>42349</v>
      </c>
      <c r="D3280" s="5" t="str">
        <f>duplicity[[#This Row],[r_fighter_id]]&amp;"/"&amp;duplicity[[#This Row],[b_fighter_id]]&amp;duplicity[[#This Row],[date]]</f>
        <v>201/94842349</v>
      </c>
      <c r="E3280">
        <f>COUNTIF(duplicity[duplicitní texty],duplicity[[#This Row],[duplicitní texty]])</f>
        <v>1</v>
      </c>
      <c r="N3280"/>
    </row>
    <row r="3281" spans="1:14">
      <c r="A3281">
        <v>856</v>
      </c>
      <c r="B3281">
        <v>2081</v>
      </c>
      <c r="C3281" s="3">
        <v>42349</v>
      </c>
      <c r="D3281" s="5" t="str">
        <f>duplicity[[#This Row],[r_fighter_id]]&amp;"/"&amp;duplicity[[#This Row],[b_fighter_id]]&amp;duplicity[[#This Row],[date]]</f>
        <v>856/208142349</v>
      </c>
      <c r="E3281">
        <f>COUNTIF(duplicity[duplicitní texty],duplicity[[#This Row],[duplicitní texty]])</f>
        <v>1</v>
      </c>
      <c r="N3281"/>
    </row>
    <row r="3282" spans="1:14">
      <c r="A3282">
        <v>1611</v>
      </c>
      <c r="B3282">
        <v>1671</v>
      </c>
      <c r="C3282" s="3">
        <v>42349</v>
      </c>
      <c r="D3282" s="5" t="str">
        <f>duplicity[[#This Row],[r_fighter_id]]&amp;"/"&amp;duplicity[[#This Row],[b_fighter_id]]&amp;duplicity[[#This Row],[date]]</f>
        <v>1611/167142349</v>
      </c>
      <c r="E3282">
        <f>COUNTIF(duplicity[duplicitní texty],duplicity[[#This Row],[duplicitní texty]])</f>
        <v>1</v>
      </c>
      <c r="N3282"/>
    </row>
    <row r="3283" spans="1:14">
      <c r="A3283">
        <v>898</v>
      </c>
      <c r="B3283">
        <v>3520</v>
      </c>
      <c r="C3283" s="3">
        <v>42349</v>
      </c>
      <c r="D3283" s="5" t="str">
        <f>duplicity[[#This Row],[r_fighter_id]]&amp;"/"&amp;duplicity[[#This Row],[b_fighter_id]]&amp;duplicity[[#This Row],[date]]</f>
        <v>898/352042349</v>
      </c>
      <c r="E3283">
        <f>COUNTIF(duplicity[duplicitní texty],duplicity[[#This Row],[duplicitní texty]])</f>
        <v>1</v>
      </c>
      <c r="N3283"/>
    </row>
    <row r="3284" spans="1:14">
      <c r="A3284">
        <v>1217</v>
      </c>
      <c r="B3284">
        <v>1840</v>
      </c>
      <c r="C3284" s="3">
        <v>42349</v>
      </c>
      <c r="D3284" s="5" t="str">
        <f>duplicity[[#This Row],[r_fighter_id]]&amp;"/"&amp;duplicity[[#This Row],[b_fighter_id]]&amp;duplicity[[#This Row],[date]]</f>
        <v>1217/184042349</v>
      </c>
      <c r="E3284">
        <f>COUNTIF(duplicity[duplicitní texty],duplicity[[#This Row],[duplicitní texty]])</f>
        <v>1</v>
      </c>
      <c r="N3284"/>
    </row>
    <row r="3285" spans="1:14">
      <c r="A3285">
        <v>1140</v>
      </c>
      <c r="B3285">
        <v>897</v>
      </c>
      <c r="C3285" s="3">
        <v>42349</v>
      </c>
      <c r="D3285" s="5" t="str">
        <f>duplicity[[#This Row],[r_fighter_id]]&amp;"/"&amp;duplicity[[#This Row],[b_fighter_id]]&amp;duplicity[[#This Row],[date]]</f>
        <v>1140/89742349</v>
      </c>
      <c r="E3285">
        <f>COUNTIF(duplicity[duplicitní texty],duplicity[[#This Row],[duplicitní texty]])</f>
        <v>1</v>
      </c>
      <c r="N3285"/>
    </row>
    <row r="3286" spans="1:14">
      <c r="A3286">
        <v>1753</v>
      </c>
      <c r="B3286">
        <v>839</v>
      </c>
      <c r="C3286" s="3">
        <v>42349</v>
      </c>
      <c r="D3286" s="5" t="str">
        <f>duplicity[[#This Row],[r_fighter_id]]&amp;"/"&amp;duplicity[[#This Row],[b_fighter_id]]&amp;duplicity[[#This Row],[date]]</f>
        <v>1753/83942349</v>
      </c>
      <c r="E3286">
        <f>COUNTIF(duplicity[duplicitní texty],duplicity[[#This Row],[duplicitní texty]])</f>
        <v>1</v>
      </c>
      <c r="N3286"/>
    </row>
    <row r="3287" spans="1:14">
      <c r="A3287">
        <v>2830</v>
      </c>
      <c r="B3287">
        <v>1339</v>
      </c>
      <c r="C3287" s="3">
        <v>42349</v>
      </c>
      <c r="D3287" s="5" t="str">
        <f>duplicity[[#This Row],[r_fighter_id]]&amp;"/"&amp;duplicity[[#This Row],[b_fighter_id]]&amp;duplicity[[#This Row],[date]]</f>
        <v>2830/133942349</v>
      </c>
      <c r="E3287">
        <f>COUNTIF(duplicity[duplicitní texty],duplicity[[#This Row],[duplicitní texty]])</f>
        <v>1</v>
      </c>
      <c r="N3287"/>
    </row>
    <row r="3288" spans="1:14">
      <c r="A3288">
        <v>1724</v>
      </c>
      <c r="B3288">
        <v>2539</v>
      </c>
      <c r="C3288" s="3">
        <v>42349</v>
      </c>
      <c r="D3288" s="5" t="str">
        <f>duplicity[[#This Row],[r_fighter_id]]&amp;"/"&amp;duplicity[[#This Row],[b_fighter_id]]&amp;duplicity[[#This Row],[date]]</f>
        <v>1724/253942349</v>
      </c>
      <c r="E3288">
        <f>COUNTIF(duplicity[duplicitní texty],duplicity[[#This Row],[duplicitní texty]])</f>
        <v>1</v>
      </c>
      <c r="N3288"/>
    </row>
    <row r="3289" spans="1:14">
      <c r="A3289">
        <v>2862</v>
      </c>
      <c r="B3289">
        <v>1785</v>
      </c>
      <c r="C3289" s="3">
        <v>42350</v>
      </c>
      <c r="D3289" s="5" t="str">
        <f>duplicity[[#This Row],[r_fighter_id]]&amp;"/"&amp;duplicity[[#This Row],[b_fighter_id]]&amp;duplicity[[#This Row],[date]]</f>
        <v>2862/178542350</v>
      </c>
      <c r="E3289">
        <f>COUNTIF(duplicity[duplicitní texty],duplicity[[#This Row],[duplicitní texty]])</f>
        <v>1</v>
      </c>
      <c r="N3289"/>
    </row>
    <row r="3290" spans="1:14">
      <c r="A3290">
        <v>1928</v>
      </c>
      <c r="B3290">
        <v>2293</v>
      </c>
      <c r="C3290" s="3">
        <v>42350</v>
      </c>
      <c r="D3290" s="5" t="str">
        <f>duplicity[[#This Row],[r_fighter_id]]&amp;"/"&amp;duplicity[[#This Row],[b_fighter_id]]&amp;duplicity[[#This Row],[date]]</f>
        <v>1928/229342350</v>
      </c>
      <c r="E3290">
        <f>COUNTIF(duplicity[duplicitní texty],duplicity[[#This Row],[duplicitní texty]])</f>
        <v>1</v>
      </c>
      <c r="N3290"/>
    </row>
    <row r="3291" spans="1:14">
      <c r="A3291">
        <v>3452</v>
      </c>
      <c r="B3291">
        <v>2723</v>
      </c>
      <c r="C3291" s="3">
        <v>42350</v>
      </c>
      <c r="D3291" s="5" t="str">
        <f>duplicity[[#This Row],[r_fighter_id]]&amp;"/"&amp;duplicity[[#This Row],[b_fighter_id]]&amp;duplicity[[#This Row],[date]]</f>
        <v>3452/272342350</v>
      </c>
      <c r="E3291">
        <f>COUNTIF(duplicity[duplicitní texty],duplicity[[#This Row],[duplicitní texty]])</f>
        <v>1</v>
      </c>
      <c r="N3291"/>
    </row>
    <row r="3292" spans="1:14">
      <c r="A3292">
        <v>3273</v>
      </c>
      <c r="B3292">
        <v>1556</v>
      </c>
      <c r="C3292" s="3">
        <v>42350</v>
      </c>
      <c r="D3292" s="5" t="str">
        <f>duplicity[[#This Row],[r_fighter_id]]&amp;"/"&amp;duplicity[[#This Row],[b_fighter_id]]&amp;duplicity[[#This Row],[date]]</f>
        <v>3273/155642350</v>
      </c>
      <c r="E3292">
        <f>COUNTIF(duplicity[duplicitní texty],duplicity[[#This Row],[duplicitní texty]])</f>
        <v>1</v>
      </c>
      <c r="N3292"/>
    </row>
    <row r="3293" spans="1:14">
      <c r="A3293">
        <v>50</v>
      </c>
      <c r="B3293">
        <v>2041</v>
      </c>
      <c r="C3293" s="3">
        <v>42350</v>
      </c>
      <c r="D3293" s="5" t="str">
        <f>duplicity[[#This Row],[r_fighter_id]]&amp;"/"&amp;duplicity[[#This Row],[b_fighter_id]]&amp;duplicity[[#This Row],[date]]</f>
        <v>50/204142350</v>
      </c>
      <c r="E3293">
        <f>COUNTIF(duplicity[duplicitní texty],duplicity[[#This Row],[duplicitní texty]])</f>
        <v>1</v>
      </c>
      <c r="N3293"/>
    </row>
    <row r="3294" spans="1:14">
      <c r="A3294">
        <v>928</v>
      </c>
      <c r="B3294">
        <v>2796</v>
      </c>
      <c r="C3294" s="3">
        <v>42350</v>
      </c>
      <c r="D3294" s="5" t="str">
        <f>duplicity[[#This Row],[r_fighter_id]]&amp;"/"&amp;duplicity[[#This Row],[b_fighter_id]]&amp;duplicity[[#This Row],[date]]</f>
        <v>928/279642350</v>
      </c>
      <c r="E3294">
        <f>COUNTIF(duplicity[duplicitní texty],duplicity[[#This Row],[duplicitní texty]])</f>
        <v>1</v>
      </c>
      <c r="N3294"/>
    </row>
    <row r="3295" spans="1:14">
      <c r="A3295">
        <v>86</v>
      </c>
      <c r="B3295">
        <v>641</v>
      </c>
      <c r="C3295" s="3">
        <v>42350</v>
      </c>
      <c r="D3295" s="5" t="str">
        <f>duplicity[[#This Row],[r_fighter_id]]&amp;"/"&amp;duplicity[[#This Row],[b_fighter_id]]&amp;duplicity[[#This Row],[date]]</f>
        <v>86/64142350</v>
      </c>
      <c r="E3295">
        <f>COUNTIF(duplicity[duplicitní texty],duplicity[[#This Row],[duplicitní texty]])</f>
        <v>1</v>
      </c>
      <c r="N3295"/>
    </row>
    <row r="3296" spans="1:14">
      <c r="A3296">
        <v>1927</v>
      </c>
      <c r="B3296">
        <v>2061</v>
      </c>
      <c r="C3296" s="3">
        <v>42350</v>
      </c>
      <c r="D3296" s="5" t="str">
        <f>duplicity[[#This Row],[r_fighter_id]]&amp;"/"&amp;duplicity[[#This Row],[b_fighter_id]]&amp;duplicity[[#This Row],[date]]</f>
        <v>1927/206142350</v>
      </c>
      <c r="E3296">
        <f>COUNTIF(duplicity[duplicitní texty],duplicity[[#This Row],[duplicitní texty]])</f>
        <v>1</v>
      </c>
      <c r="N3296"/>
    </row>
    <row r="3297" spans="1:14">
      <c r="A3297">
        <v>1377</v>
      </c>
      <c r="B3297">
        <v>3120</v>
      </c>
      <c r="C3297" s="3">
        <v>42350</v>
      </c>
      <c r="D3297" s="5" t="str">
        <f>duplicity[[#This Row],[r_fighter_id]]&amp;"/"&amp;duplicity[[#This Row],[b_fighter_id]]&amp;duplicity[[#This Row],[date]]</f>
        <v>1377/312042350</v>
      </c>
      <c r="E3297">
        <f>COUNTIF(duplicity[duplicitní texty],duplicity[[#This Row],[duplicitní texty]])</f>
        <v>1</v>
      </c>
      <c r="N3297"/>
    </row>
    <row r="3298" spans="1:14">
      <c r="A3298">
        <v>3078</v>
      </c>
      <c r="B3298">
        <v>2750</v>
      </c>
      <c r="C3298" s="3">
        <v>42350</v>
      </c>
      <c r="D3298" s="5" t="str">
        <f>duplicity[[#This Row],[r_fighter_id]]&amp;"/"&amp;duplicity[[#This Row],[b_fighter_id]]&amp;duplicity[[#This Row],[date]]</f>
        <v>3078/275042350</v>
      </c>
      <c r="E3298">
        <f>COUNTIF(duplicity[duplicitní texty],duplicity[[#This Row],[duplicitní texty]])</f>
        <v>1</v>
      </c>
      <c r="N3298"/>
    </row>
    <row r="3299" spans="1:14">
      <c r="A3299">
        <v>2581</v>
      </c>
      <c r="B3299">
        <v>2246</v>
      </c>
      <c r="C3299" s="3">
        <v>42350</v>
      </c>
      <c r="D3299" s="5" t="str">
        <f>duplicity[[#This Row],[r_fighter_id]]&amp;"/"&amp;duplicity[[#This Row],[b_fighter_id]]&amp;duplicity[[#This Row],[date]]</f>
        <v>2581/224642350</v>
      </c>
      <c r="E3299">
        <f>COUNTIF(duplicity[duplicitní texty],duplicity[[#This Row],[duplicitní texty]])</f>
        <v>1</v>
      </c>
      <c r="N3299"/>
    </row>
    <row r="3300" spans="1:14">
      <c r="A3300">
        <v>2038</v>
      </c>
      <c r="B3300">
        <v>55</v>
      </c>
      <c r="C3300" s="3">
        <v>42350</v>
      </c>
      <c r="D3300" s="5" t="str">
        <f>duplicity[[#This Row],[r_fighter_id]]&amp;"/"&amp;duplicity[[#This Row],[b_fighter_id]]&amp;duplicity[[#This Row],[date]]</f>
        <v>2038/5542350</v>
      </c>
      <c r="E3300">
        <f>COUNTIF(duplicity[duplicitní texty],duplicity[[#This Row],[duplicitní texty]])</f>
        <v>1</v>
      </c>
      <c r="N3300"/>
    </row>
    <row r="3301" spans="1:14">
      <c r="A3301">
        <v>1528</v>
      </c>
      <c r="B3301">
        <v>770</v>
      </c>
      <c r="C3301" s="3">
        <v>42357</v>
      </c>
      <c r="D3301" s="5" t="str">
        <f>duplicity[[#This Row],[r_fighter_id]]&amp;"/"&amp;duplicity[[#This Row],[b_fighter_id]]&amp;duplicity[[#This Row],[date]]</f>
        <v>1528/77042357</v>
      </c>
      <c r="E3301">
        <f>COUNTIF(duplicity[duplicitní texty],duplicity[[#This Row],[duplicitní texty]])</f>
        <v>1</v>
      </c>
      <c r="N3301"/>
    </row>
    <row r="3302" spans="1:14">
      <c r="A3302">
        <v>1608</v>
      </c>
      <c r="B3302">
        <v>2955</v>
      </c>
      <c r="C3302" s="3">
        <v>42357</v>
      </c>
      <c r="D3302" s="5" t="str">
        <f>duplicity[[#This Row],[r_fighter_id]]&amp;"/"&amp;duplicity[[#This Row],[b_fighter_id]]&amp;duplicity[[#This Row],[date]]</f>
        <v>1608/295542357</v>
      </c>
      <c r="E3302">
        <f>COUNTIF(duplicity[duplicitní texty],duplicity[[#This Row],[duplicitní texty]])</f>
        <v>1</v>
      </c>
      <c r="N3302"/>
    </row>
    <row r="3303" spans="1:14">
      <c r="A3303">
        <v>807</v>
      </c>
      <c r="B3303">
        <v>2411</v>
      </c>
      <c r="C3303" s="3">
        <v>42357</v>
      </c>
      <c r="D3303" s="5" t="str">
        <f>duplicity[[#This Row],[r_fighter_id]]&amp;"/"&amp;duplicity[[#This Row],[b_fighter_id]]&amp;duplicity[[#This Row],[date]]</f>
        <v>807/241142357</v>
      </c>
      <c r="E3303">
        <f>COUNTIF(duplicity[duplicitní texty],duplicity[[#This Row],[duplicitní texty]])</f>
        <v>1</v>
      </c>
      <c r="N3303"/>
    </row>
    <row r="3304" spans="1:14">
      <c r="A3304">
        <v>3324</v>
      </c>
      <c r="B3304">
        <v>863</v>
      </c>
      <c r="C3304" s="3">
        <v>42357</v>
      </c>
      <c r="D3304" s="5" t="str">
        <f>duplicity[[#This Row],[r_fighter_id]]&amp;"/"&amp;duplicity[[#This Row],[b_fighter_id]]&amp;duplicity[[#This Row],[date]]</f>
        <v>3324/86342357</v>
      </c>
      <c r="E3304">
        <f>COUNTIF(duplicity[duplicitní texty],duplicity[[#This Row],[duplicitní texty]])</f>
        <v>1</v>
      </c>
      <c r="N3304"/>
    </row>
    <row r="3305" spans="1:14">
      <c r="A3305">
        <v>2376</v>
      </c>
      <c r="B3305">
        <v>1579</v>
      </c>
      <c r="C3305" s="3">
        <v>42357</v>
      </c>
      <c r="D3305" s="5" t="str">
        <f>duplicity[[#This Row],[r_fighter_id]]&amp;"/"&amp;duplicity[[#This Row],[b_fighter_id]]&amp;duplicity[[#This Row],[date]]</f>
        <v>2376/157942357</v>
      </c>
      <c r="E3305">
        <f>COUNTIF(duplicity[duplicitní texty],duplicity[[#This Row],[duplicitní texty]])</f>
        <v>1</v>
      </c>
      <c r="N3305"/>
    </row>
    <row r="3306" spans="1:14">
      <c r="A3306">
        <v>1292</v>
      </c>
      <c r="B3306">
        <v>1883</v>
      </c>
      <c r="C3306" s="3">
        <v>42357</v>
      </c>
      <c r="D3306" s="5" t="str">
        <f>duplicity[[#This Row],[r_fighter_id]]&amp;"/"&amp;duplicity[[#This Row],[b_fighter_id]]&amp;duplicity[[#This Row],[date]]</f>
        <v>1292/188342357</v>
      </c>
      <c r="E3306">
        <f>COUNTIF(duplicity[duplicitní texty],duplicity[[#This Row],[duplicitní texty]])</f>
        <v>1</v>
      </c>
      <c r="N3306"/>
    </row>
    <row r="3307" spans="1:14">
      <c r="A3307">
        <v>808</v>
      </c>
      <c r="B3307">
        <v>523</v>
      </c>
      <c r="C3307" s="3">
        <v>42357</v>
      </c>
      <c r="D3307" s="5" t="str">
        <f>duplicity[[#This Row],[r_fighter_id]]&amp;"/"&amp;duplicity[[#This Row],[b_fighter_id]]&amp;duplicity[[#This Row],[date]]</f>
        <v>808/52342357</v>
      </c>
      <c r="E3307">
        <f>COUNTIF(duplicity[duplicitní texty],duplicity[[#This Row],[duplicitní texty]])</f>
        <v>1</v>
      </c>
      <c r="N3307"/>
    </row>
    <row r="3308" spans="1:14">
      <c r="A3308">
        <v>797</v>
      </c>
      <c r="B3308">
        <v>1958</v>
      </c>
      <c r="C3308" s="3">
        <v>42357</v>
      </c>
      <c r="D3308" s="5" t="str">
        <f>duplicity[[#This Row],[r_fighter_id]]&amp;"/"&amp;duplicity[[#This Row],[b_fighter_id]]&amp;duplicity[[#This Row],[date]]</f>
        <v>797/195842357</v>
      </c>
      <c r="E3308">
        <f>COUNTIF(duplicity[duplicitní texty],duplicity[[#This Row],[duplicitní texty]])</f>
        <v>1</v>
      </c>
      <c r="N3308"/>
    </row>
    <row r="3309" spans="1:14">
      <c r="A3309">
        <v>1798</v>
      </c>
      <c r="B3309">
        <v>512</v>
      </c>
      <c r="C3309" s="3">
        <v>42357</v>
      </c>
      <c r="D3309" s="5" t="str">
        <f>duplicity[[#This Row],[r_fighter_id]]&amp;"/"&amp;duplicity[[#This Row],[b_fighter_id]]&amp;duplicity[[#This Row],[date]]</f>
        <v>1798/51242357</v>
      </c>
      <c r="E3309">
        <f>COUNTIF(duplicity[duplicitní texty],duplicity[[#This Row],[duplicitní texty]])</f>
        <v>1</v>
      </c>
      <c r="N3309"/>
    </row>
    <row r="3310" spans="1:14">
      <c r="A3310">
        <v>2303</v>
      </c>
      <c r="B3310">
        <v>1323</v>
      </c>
      <c r="C3310" s="3">
        <v>42357</v>
      </c>
      <c r="D3310" s="5" t="str">
        <f>duplicity[[#This Row],[r_fighter_id]]&amp;"/"&amp;duplicity[[#This Row],[b_fighter_id]]&amp;duplicity[[#This Row],[date]]</f>
        <v>2303/132342357</v>
      </c>
      <c r="E3310">
        <f>COUNTIF(duplicity[duplicitní texty],duplicity[[#This Row],[duplicitní texty]])</f>
        <v>1</v>
      </c>
      <c r="N3310"/>
    </row>
    <row r="3311" spans="1:14">
      <c r="A3311">
        <v>1957</v>
      </c>
      <c r="B3311">
        <v>1691</v>
      </c>
      <c r="C3311" s="3">
        <v>42357</v>
      </c>
      <c r="D3311" s="5" t="str">
        <f>duplicity[[#This Row],[r_fighter_id]]&amp;"/"&amp;duplicity[[#This Row],[b_fighter_id]]&amp;duplicity[[#This Row],[date]]</f>
        <v>1957/169142357</v>
      </c>
      <c r="E3311">
        <f>COUNTIF(duplicity[duplicitní texty],duplicity[[#This Row],[duplicitní texty]])</f>
        <v>1</v>
      </c>
      <c r="N3311"/>
    </row>
    <row r="3312" spans="1:14">
      <c r="A3312">
        <v>2822</v>
      </c>
      <c r="B3312">
        <v>2026</v>
      </c>
      <c r="C3312" s="3">
        <v>42357</v>
      </c>
      <c r="D3312" s="5" t="str">
        <f>duplicity[[#This Row],[r_fighter_id]]&amp;"/"&amp;duplicity[[#This Row],[b_fighter_id]]&amp;duplicity[[#This Row],[date]]</f>
        <v>2822/202642357</v>
      </c>
      <c r="E3312">
        <f>COUNTIF(duplicity[duplicitní texty],duplicity[[#This Row],[duplicitní texty]])</f>
        <v>1</v>
      </c>
      <c r="N3312"/>
    </row>
    <row r="3313" spans="1:14">
      <c r="A3313">
        <v>2331</v>
      </c>
      <c r="B3313">
        <v>2200</v>
      </c>
      <c r="C3313" s="3">
        <v>42371</v>
      </c>
      <c r="D3313" s="5" t="str">
        <f>duplicity[[#This Row],[r_fighter_id]]&amp;"/"&amp;duplicity[[#This Row],[b_fighter_id]]&amp;duplicity[[#This Row],[date]]</f>
        <v>2331/220042371</v>
      </c>
      <c r="E3313">
        <f>COUNTIF(duplicity[duplicitní texty],duplicity[[#This Row],[duplicitní texty]])</f>
        <v>1</v>
      </c>
      <c r="N3313"/>
    </row>
    <row r="3314" spans="1:14">
      <c r="A3314">
        <v>1761</v>
      </c>
      <c r="B3314">
        <v>3302</v>
      </c>
      <c r="C3314" s="3">
        <v>42371</v>
      </c>
      <c r="D3314" s="5" t="str">
        <f>duplicity[[#This Row],[r_fighter_id]]&amp;"/"&amp;duplicity[[#This Row],[b_fighter_id]]&amp;duplicity[[#This Row],[date]]</f>
        <v>1761/330242371</v>
      </c>
      <c r="E3314">
        <f>COUNTIF(duplicity[duplicitní texty],duplicity[[#This Row],[duplicitní texty]])</f>
        <v>1</v>
      </c>
      <c r="N3314"/>
    </row>
    <row r="3315" spans="1:14">
      <c r="A3315">
        <v>1659</v>
      </c>
      <c r="B3315">
        <v>115</v>
      </c>
      <c r="C3315" s="3">
        <v>42371</v>
      </c>
      <c r="D3315" s="5" t="str">
        <f>duplicity[[#This Row],[r_fighter_id]]&amp;"/"&amp;duplicity[[#This Row],[b_fighter_id]]&amp;duplicity[[#This Row],[date]]</f>
        <v>1659/11542371</v>
      </c>
      <c r="E3315">
        <f>COUNTIF(duplicity[duplicitní texty],duplicity[[#This Row],[duplicitní texty]])</f>
        <v>1</v>
      </c>
      <c r="N3315"/>
    </row>
    <row r="3316" spans="1:14">
      <c r="A3316">
        <v>3071</v>
      </c>
      <c r="B3316">
        <v>3199</v>
      </c>
      <c r="C3316" s="3">
        <v>42371</v>
      </c>
      <c r="D3316" s="5" t="str">
        <f>duplicity[[#This Row],[r_fighter_id]]&amp;"/"&amp;duplicity[[#This Row],[b_fighter_id]]&amp;duplicity[[#This Row],[date]]</f>
        <v>3071/319942371</v>
      </c>
      <c r="E3316">
        <f>COUNTIF(duplicity[duplicitní texty],duplicity[[#This Row],[duplicitní texty]])</f>
        <v>1</v>
      </c>
      <c r="N3316"/>
    </row>
    <row r="3317" spans="1:14">
      <c r="A3317">
        <v>2028</v>
      </c>
      <c r="B3317">
        <v>1589</v>
      </c>
      <c r="C3317" s="3">
        <v>42371</v>
      </c>
      <c r="D3317" s="5" t="str">
        <f>duplicity[[#This Row],[r_fighter_id]]&amp;"/"&amp;duplicity[[#This Row],[b_fighter_id]]&amp;duplicity[[#This Row],[date]]</f>
        <v>2028/158942371</v>
      </c>
      <c r="E3317">
        <f>COUNTIF(duplicity[duplicitní texty],duplicity[[#This Row],[duplicitní texty]])</f>
        <v>1</v>
      </c>
      <c r="N3317"/>
    </row>
    <row r="3318" spans="1:14">
      <c r="A3318">
        <v>1384</v>
      </c>
      <c r="B3318">
        <v>789</v>
      </c>
      <c r="C3318" s="3">
        <v>42371</v>
      </c>
      <c r="D3318" s="5" t="str">
        <f>duplicity[[#This Row],[r_fighter_id]]&amp;"/"&amp;duplicity[[#This Row],[b_fighter_id]]&amp;duplicity[[#This Row],[date]]</f>
        <v>1384/78942371</v>
      </c>
      <c r="E3318">
        <f>COUNTIF(duplicity[duplicitní texty],duplicity[[#This Row],[duplicitní texty]])</f>
        <v>1</v>
      </c>
      <c r="N3318"/>
    </row>
    <row r="3319" spans="1:14">
      <c r="A3319">
        <v>2121</v>
      </c>
      <c r="B3319">
        <v>134</v>
      </c>
      <c r="C3319" s="3">
        <v>42371</v>
      </c>
      <c r="D3319" s="5" t="str">
        <f>duplicity[[#This Row],[r_fighter_id]]&amp;"/"&amp;duplicity[[#This Row],[b_fighter_id]]&amp;duplicity[[#This Row],[date]]</f>
        <v>2121/13442371</v>
      </c>
      <c r="E3319">
        <f>COUNTIF(duplicity[duplicitní texty],duplicity[[#This Row],[duplicitní texty]])</f>
        <v>1</v>
      </c>
      <c r="N3319"/>
    </row>
    <row r="3320" spans="1:14">
      <c r="A3320">
        <v>2556</v>
      </c>
      <c r="B3320">
        <v>828</v>
      </c>
      <c r="C3320" s="3">
        <v>42371</v>
      </c>
      <c r="D3320" s="5" t="str">
        <f>duplicity[[#This Row],[r_fighter_id]]&amp;"/"&amp;duplicity[[#This Row],[b_fighter_id]]&amp;duplicity[[#This Row],[date]]</f>
        <v>2556/82842371</v>
      </c>
      <c r="E3320">
        <f>COUNTIF(duplicity[duplicitní texty],duplicity[[#This Row],[duplicitní texty]])</f>
        <v>1</v>
      </c>
      <c r="N3320"/>
    </row>
    <row r="3321" spans="1:14">
      <c r="A3321">
        <v>1760</v>
      </c>
      <c r="B3321">
        <v>596</v>
      </c>
      <c r="C3321" s="3">
        <v>42371</v>
      </c>
      <c r="D3321" s="5" t="str">
        <f>duplicity[[#This Row],[r_fighter_id]]&amp;"/"&amp;duplicity[[#This Row],[b_fighter_id]]&amp;duplicity[[#This Row],[date]]</f>
        <v>1760/59642371</v>
      </c>
      <c r="E3321">
        <f>COUNTIF(duplicity[duplicitní texty],duplicity[[#This Row],[duplicitní texty]])</f>
        <v>1</v>
      </c>
      <c r="N3321"/>
    </row>
    <row r="3322" spans="1:14">
      <c r="A3322">
        <v>350</v>
      </c>
      <c r="B3322">
        <v>2394</v>
      </c>
      <c r="C3322" s="3">
        <v>42371</v>
      </c>
      <c r="D3322" s="5" t="str">
        <f>duplicity[[#This Row],[r_fighter_id]]&amp;"/"&amp;duplicity[[#This Row],[b_fighter_id]]&amp;duplicity[[#This Row],[date]]</f>
        <v>350/239442371</v>
      </c>
      <c r="E3322">
        <f>COUNTIF(duplicity[duplicitní texty],duplicity[[#This Row],[duplicitní texty]])</f>
        <v>1</v>
      </c>
      <c r="N3322"/>
    </row>
    <row r="3323" spans="1:14">
      <c r="A3323">
        <v>3294</v>
      </c>
      <c r="B3323">
        <v>3008</v>
      </c>
      <c r="C3323" s="3">
        <v>42371</v>
      </c>
      <c r="D3323" s="5" t="str">
        <f>duplicity[[#This Row],[r_fighter_id]]&amp;"/"&amp;duplicity[[#This Row],[b_fighter_id]]&amp;duplicity[[#This Row],[date]]</f>
        <v>3294/300842371</v>
      </c>
      <c r="E3323">
        <f>COUNTIF(duplicity[duplicitní texty],duplicity[[#This Row],[duplicitní texty]])</f>
        <v>1</v>
      </c>
      <c r="N3323"/>
    </row>
    <row r="3324" spans="1:14">
      <c r="A3324">
        <v>3459</v>
      </c>
      <c r="B3324">
        <v>1071</v>
      </c>
      <c r="C3324" s="3">
        <v>42371</v>
      </c>
      <c r="D3324" s="5" t="str">
        <f>duplicity[[#This Row],[r_fighter_id]]&amp;"/"&amp;duplicity[[#This Row],[b_fighter_id]]&amp;duplicity[[#This Row],[date]]</f>
        <v>3459/107142371</v>
      </c>
      <c r="E3324">
        <f>COUNTIF(duplicity[duplicitní texty],duplicity[[#This Row],[duplicitní texty]])</f>
        <v>1</v>
      </c>
      <c r="N3324"/>
    </row>
    <row r="3325" spans="1:14">
      <c r="A3325">
        <v>2758</v>
      </c>
      <c r="B3325">
        <v>300</v>
      </c>
      <c r="C3325" s="3">
        <v>42386</v>
      </c>
      <c r="D3325" s="5" t="str">
        <f>duplicity[[#This Row],[r_fighter_id]]&amp;"/"&amp;duplicity[[#This Row],[b_fighter_id]]&amp;duplicity[[#This Row],[date]]</f>
        <v>2758/30042386</v>
      </c>
      <c r="E3325">
        <f>COUNTIF(duplicity[duplicitní texty],duplicity[[#This Row],[duplicitní texty]])</f>
        <v>1</v>
      </c>
      <c r="N3325"/>
    </row>
    <row r="3326" spans="1:14">
      <c r="A3326">
        <v>778</v>
      </c>
      <c r="B3326">
        <v>659</v>
      </c>
      <c r="C3326" s="3">
        <v>42386</v>
      </c>
      <c r="D3326" s="5" t="str">
        <f>duplicity[[#This Row],[r_fighter_id]]&amp;"/"&amp;duplicity[[#This Row],[b_fighter_id]]&amp;duplicity[[#This Row],[date]]</f>
        <v>778/65942386</v>
      </c>
      <c r="E3326">
        <f>COUNTIF(duplicity[duplicitní texty],duplicity[[#This Row],[duplicitní texty]])</f>
        <v>1</v>
      </c>
      <c r="N3326"/>
    </row>
    <row r="3327" spans="1:14">
      <c r="A3327">
        <v>990</v>
      </c>
      <c r="B3327">
        <v>1135</v>
      </c>
      <c r="C3327" s="3">
        <v>42386</v>
      </c>
      <c r="D3327" s="5" t="str">
        <f>duplicity[[#This Row],[r_fighter_id]]&amp;"/"&amp;duplicity[[#This Row],[b_fighter_id]]&amp;duplicity[[#This Row],[date]]</f>
        <v>990/113542386</v>
      </c>
      <c r="E3327">
        <f>COUNTIF(duplicity[duplicitní texty],duplicity[[#This Row],[duplicitní texty]])</f>
        <v>1</v>
      </c>
      <c r="N3327"/>
    </row>
    <row r="3328" spans="1:14">
      <c r="A3328">
        <v>306</v>
      </c>
      <c r="B3328">
        <v>1327</v>
      </c>
      <c r="C3328" s="3">
        <v>42386</v>
      </c>
      <c r="D3328" s="5" t="str">
        <f>duplicity[[#This Row],[r_fighter_id]]&amp;"/"&amp;duplicity[[#This Row],[b_fighter_id]]&amp;duplicity[[#This Row],[date]]</f>
        <v>306/132742386</v>
      </c>
      <c r="E3328">
        <f>COUNTIF(duplicity[duplicitní texty],duplicity[[#This Row],[duplicitní texty]])</f>
        <v>1</v>
      </c>
      <c r="N3328"/>
    </row>
    <row r="3329" spans="1:14">
      <c r="A3329">
        <v>382</v>
      </c>
      <c r="B3329">
        <v>2145</v>
      </c>
      <c r="C3329" s="3">
        <v>42386</v>
      </c>
      <c r="D3329" s="5" t="str">
        <f>duplicity[[#This Row],[r_fighter_id]]&amp;"/"&amp;duplicity[[#This Row],[b_fighter_id]]&amp;duplicity[[#This Row],[date]]</f>
        <v>382/214542386</v>
      </c>
      <c r="E3329">
        <f>COUNTIF(duplicity[duplicitní texty],duplicity[[#This Row],[duplicitní texty]])</f>
        <v>1</v>
      </c>
      <c r="N3329"/>
    </row>
    <row r="3330" spans="1:14">
      <c r="A3330">
        <v>2520</v>
      </c>
      <c r="B3330">
        <v>81</v>
      </c>
      <c r="C3330" s="3">
        <v>42386</v>
      </c>
      <c r="D3330" s="5" t="str">
        <f>duplicity[[#This Row],[r_fighter_id]]&amp;"/"&amp;duplicity[[#This Row],[b_fighter_id]]&amp;duplicity[[#This Row],[date]]</f>
        <v>2520/8142386</v>
      </c>
      <c r="E3330">
        <f>COUNTIF(duplicity[duplicitní texty],duplicity[[#This Row],[duplicitní texty]])</f>
        <v>1</v>
      </c>
      <c r="N3330"/>
    </row>
    <row r="3331" spans="1:14">
      <c r="A3331">
        <v>1751</v>
      </c>
      <c r="B3331">
        <v>2351</v>
      </c>
      <c r="C3331" s="3">
        <v>42386</v>
      </c>
      <c r="D3331" s="5" t="str">
        <f>duplicity[[#This Row],[r_fighter_id]]&amp;"/"&amp;duplicity[[#This Row],[b_fighter_id]]&amp;duplicity[[#This Row],[date]]</f>
        <v>1751/235142386</v>
      </c>
      <c r="E3331">
        <f>COUNTIF(duplicity[duplicitní texty],duplicity[[#This Row],[duplicitní texty]])</f>
        <v>1</v>
      </c>
      <c r="N3331"/>
    </row>
    <row r="3332" spans="1:14">
      <c r="A3332">
        <v>943</v>
      </c>
      <c r="B3332">
        <v>675</v>
      </c>
      <c r="C3332" s="3">
        <v>42386</v>
      </c>
      <c r="D3332" s="5" t="str">
        <f>duplicity[[#This Row],[r_fighter_id]]&amp;"/"&amp;duplicity[[#This Row],[b_fighter_id]]&amp;duplicity[[#This Row],[date]]</f>
        <v>943/67542386</v>
      </c>
      <c r="E3332">
        <f>COUNTIF(duplicity[duplicitní texty],duplicity[[#This Row],[duplicitní texty]])</f>
        <v>1</v>
      </c>
      <c r="N3332"/>
    </row>
    <row r="3333" spans="1:14">
      <c r="A3333">
        <v>633</v>
      </c>
      <c r="B3333">
        <v>2884</v>
      </c>
      <c r="C3333" s="3">
        <v>42386</v>
      </c>
      <c r="D3333" s="5" t="str">
        <f>duplicity[[#This Row],[r_fighter_id]]&amp;"/"&amp;duplicity[[#This Row],[b_fighter_id]]&amp;duplicity[[#This Row],[date]]</f>
        <v>633/288442386</v>
      </c>
      <c r="E3333">
        <f>COUNTIF(duplicity[duplicitní texty],duplicity[[#This Row],[duplicitní texty]])</f>
        <v>1</v>
      </c>
      <c r="N3333"/>
    </row>
    <row r="3334" spans="1:14">
      <c r="A3334">
        <v>2473</v>
      </c>
      <c r="B3334">
        <v>3289</v>
      </c>
      <c r="C3334" s="3">
        <v>42386</v>
      </c>
      <c r="D3334" s="5" t="str">
        <f>duplicity[[#This Row],[r_fighter_id]]&amp;"/"&amp;duplicity[[#This Row],[b_fighter_id]]&amp;duplicity[[#This Row],[date]]</f>
        <v>2473/328942386</v>
      </c>
      <c r="E3334">
        <f>COUNTIF(duplicity[duplicitní texty],duplicity[[#This Row],[duplicitní texty]])</f>
        <v>1</v>
      </c>
      <c r="N3334"/>
    </row>
    <row r="3335" spans="1:14">
      <c r="A3335">
        <v>292</v>
      </c>
      <c r="B3335">
        <v>2838</v>
      </c>
      <c r="C3335" s="3">
        <v>42386</v>
      </c>
      <c r="D3335" s="5" t="str">
        <f>duplicity[[#This Row],[r_fighter_id]]&amp;"/"&amp;duplicity[[#This Row],[b_fighter_id]]&amp;duplicity[[#This Row],[date]]</f>
        <v>292/283842386</v>
      </c>
      <c r="E3335">
        <f>COUNTIF(duplicity[duplicitní texty],duplicity[[#This Row],[duplicitní texty]])</f>
        <v>1</v>
      </c>
      <c r="N3335"/>
    </row>
    <row r="3336" spans="1:14">
      <c r="A3336">
        <v>218</v>
      </c>
      <c r="B3336">
        <v>2248</v>
      </c>
      <c r="C3336" s="3">
        <v>42386</v>
      </c>
      <c r="D3336" s="5" t="str">
        <f>duplicity[[#This Row],[r_fighter_id]]&amp;"/"&amp;duplicity[[#This Row],[b_fighter_id]]&amp;duplicity[[#This Row],[date]]</f>
        <v>218/224842386</v>
      </c>
      <c r="E3336">
        <f>COUNTIF(duplicity[duplicitní texty],duplicity[[#This Row],[duplicitní texty]])</f>
        <v>1</v>
      </c>
      <c r="N3336"/>
    </row>
    <row r="3337" spans="1:14">
      <c r="A3337">
        <v>3404</v>
      </c>
      <c r="B3337">
        <v>182</v>
      </c>
      <c r="C3337" s="3">
        <v>42386</v>
      </c>
      <c r="D3337" s="5" t="str">
        <f>duplicity[[#This Row],[r_fighter_id]]&amp;"/"&amp;duplicity[[#This Row],[b_fighter_id]]&amp;duplicity[[#This Row],[date]]</f>
        <v>3404/18242386</v>
      </c>
      <c r="E3337">
        <f>COUNTIF(duplicity[duplicitní texty],duplicity[[#This Row],[duplicitní texty]])</f>
        <v>1</v>
      </c>
      <c r="N3337"/>
    </row>
    <row r="3338" spans="1:14">
      <c r="A3338">
        <v>1977</v>
      </c>
      <c r="B3338">
        <v>2383</v>
      </c>
      <c r="C3338" s="3">
        <v>42399</v>
      </c>
      <c r="D3338" s="5" t="str">
        <f>duplicity[[#This Row],[r_fighter_id]]&amp;"/"&amp;duplicity[[#This Row],[b_fighter_id]]&amp;duplicity[[#This Row],[date]]</f>
        <v>1977/238342399</v>
      </c>
      <c r="E3338">
        <f>COUNTIF(duplicity[duplicitní texty],duplicity[[#This Row],[duplicitní texty]])</f>
        <v>1</v>
      </c>
      <c r="N3338"/>
    </row>
    <row r="3339" spans="1:14">
      <c r="A3339">
        <v>1533</v>
      </c>
      <c r="B3339">
        <v>181</v>
      </c>
      <c r="C3339" s="3">
        <v>42399</v>
      </c>
      <c r="D3339" s="5" t="str">
        <f>duplicity[[#This Row],[r_fighter_id]]&amp;"/"&amp;duplicity[[#This Row],[b_fighter_id]]&amp;duplicity[[#This Row],[date]]</f>
        <v>1533/18142399</v>
      </c>
      <c r="E3339">
        <f>COUNTIF(duplicity[duplicitní texty],duplicity[[#This Row],[duplicitní texty]])</f>
        <v>1</v>
      </c>
      <c r="N3339"/>
    </row>
    <row r="3340" spans="1:14">
      <c r="A3340">
        <v>435</v>
      </c>
      <c r="B3340">
        <v>1034</v>
      </c>
      <c r="C3340" s="3">
        <v>42399</v>
      </c>
      <c r="D3340" s="5" t="str">
        <f>duplicity[[#This Row],[r_fighter_id]]&amp;"/"&amp;duplicity[[#This Row],[b_fighter_id]]&amp;duplicity[[#This Row],[date]]</f>
        <v>435/103442399</v>
      </c>
      <c r="E3340">
        <f>COUNTIF(duplicity[duplicitní texty],duplicity[[#This Row],[duplicitní texty]])</f>
        <v>1</v>
      </c>
      <c r="N3340"/>
    </row>
    <row r="3341" spans="1:14">
      <c r="A3341">
        <v>159</v>
      </c>
      <c r="B3341">
        <v>953</v>
      </c>
      <c r="C3341" s="3">
        <v>42399</v>
      </c>
      <c r="D3341" s="5" t="str">
        <f>duplicity[[#This Row],[r_fighter_id]]&amp;"/"&amp;duplicity[[#This Row],[b_fighter_id]]&amp;duplicity[[#This Row],[date]]</f>
        <v>159/95342399</v>
      </c>
      <c r="E3341">
        <f>COUNTIF(duplicity[duplicitní texty],duplicity[[#This Row],[duplicitní texty]])</f>
        <v>1</v>
      </c>
      <c r="N3341"/>
    </row>
    <row r="3342" spans="1:14">
      <c r="A3342">
        <v>2277</v>
      </c>
      <c r="B3342">
        <v>500</v>
      </c>
      <c r="C3342" s="3">
        <v>42399</v>
      </c>
      <c r="D3342" s="5" t="str">
        <f>duplicity[[#This Row],[r_fighter_id]]&amp;"/"&amp;duplicity[[#This Row],[b_fighter_id]]&amp;duplicity[[#This Row],[date]]</f>
        <v>2277/50042399</v>
      </c>
      <c r="E3342">
        <f>COUNTIF(duplicity[duplicitní texty],duplicity[[#This Row],[duplicitní texty]])</f>
        <v>1</v>
      </c>
      <c r="N3342"/>
    </row>
    <row r="3343" spans="1:14">
      <c r="A3343">
        <v>2333</v>
      </c>
      <c r="B3343">
        <v>199</v>
      </c>
      <c r="C3343" s="3">
        <v>42399</v>
      </c>
      <c r="D3343" s="5" t="str">
        <f>duplicity[[#This Row],[r_fighter_id]]&amp;"/"&amp;duplicity[[#This Row],[b_fighter_id]]&amp;duplicity[[#This Row],[date]]</f>
        <v>2333/19942399</v>
      </c>
      <c r="E3343">
        <f>COUNTIF(duplicity[duplicitní texty],duplicity[[#This Row],[duplicitní texty]])</f>
        <v>1</v>
      </c>
      <c r="N3343"/>
    </row>
    <row r="3344" spans="1:14">
      <c r="A3344">
        <v>45</v>
      </c>
      <c r="B3344">
        <v>2696</v>
      </c>
      <c r="C3344" s="3">
        <v>42399</v>
      </c>
      <c r="D3344" s="5" t="str">
        <f>duplicity[[#This Row],[r_fighter_id]]&amp;"/"&amp;duplicity[[#This Row],[b_fighter_id]]&amp;duplicity[[#This Row],[date]]</f>
        <v>45/269642399</v>
      </c>
      <c r="E3344">
        <f>COUNTIF(duplicity[duplicitní texty],duplicity[[#This Row],[duplicitní texty]])</f>
        <v>1</v>
      </c>
      <c r="N3344"/>
    </row>
    <row r="3345" spans="1:14">
      <c r="A3345">
        <v>842</v>
      </c>
      <c r="B3345">
        <v>379</v>
      </c>
      <c r="C3345" s="3">
        <v>42399</v>
      </c>
      <c r="D3345" s="5" t="str">
        <f>duplicity[[#This Row],[r_fighter_id]]&amp;"/"&amp;duplicity[[#This Row],[b_fighter_id]]&amp;duplicity[[#This Row],[date]]</f>
        <v>842/37942399</v>
      </c>
      <c r="E3345">
        <f>COUNTIF(duplicity[duplicitní texty],duplicity[[#This Row],[duplicitní texty]])</f>
        <v>1</v>
      </c>
      <c r="N3345"/>
    </row>
    <row r="3346" spans="1:14">
      <c r="A3346">
        <v>209</v>
      </c>
      <c r="B3346">
        <v>2769</v>
      </c>
      <c r="C3346" s="3">
        <v>42399</v>
      </c>
      <c r="D3346" s="5" t="str">
        <f>duplicity[[#This Row],[r_fighter_id]]&amp;"/"&amp;duplicity[[#This Row],[b_fighter_id]]&amp;duplicity[[#This Row],[date]]</f>
        <v>209/276942399</v>
      </c>
      <c r="E3346">
        <f>COUNTIF(duplicity[duplicitní texty],duplicity[[#This Row],[duplicitní texty]])</f>
        <v>1</v>
      </c>
      <c r="N3346"/>
    </row>
    <row r="3347" spans="1:14">
      <c r="A3347">
        <v>3162</v>
      </c>
      <c r="B3347">
        <v>3526</v>
      </c>
      <c r="C3347" s="3">
        <v>42399</v>
      </c>
      <c r="D3347" s="5" t="str">
        <f>duplicity[[#This Row],[r_fighter_id]]&amp;"/"&amp;duplicity[[#This Row],[b_fighter_id]]&amp;duplicity[[#This Row],[date]]</f>
        <v>3162/352642399</v>
      </c>
      <c r="E3347">
        <f>COUNTIF(duplicity[duplicitní texty],duplicity[[#This Row],[duplicitní texty]])</f>
        <v>1</v>
      </c>
      <c r="N3347"/>
    </row>
    <row r="3348" spans="1:14">
      <c r="A3348">
        <v>2798</v>
      </c>
      <c r="B3348">
        <v>871</v>
      </c>
      <c r="C3348" s="3">
        <v>42399</v>
      </c>
      <c r="D3348" s="5" t="str">
        <f>duplicity[[#This Row],[r_fighter_id]]&amp;"/"&amp;duplicity[[#This Row],[b_fighter_id]]&amp;duplicity[[#This Row],[date]]</f>
        <v>2798/87142399</v>
      </c>
      <c r="E3348">
        <f>COUNTIF(duplicity[duplicitní texty],duplicity[[#This Row],[duplicitní texty]])</f>
        <v>1</v>
      </c>
      <c r="N3348"/>
    </row>
    <row r="3349" spans="1:14">
      <c r="A3349">
        <v>2401</v>
      </c>
      <c r="B3349">
        <v>2650</v>
      </c>
      <c r="C3349" s="3">
        <v>42399</v>
      </c>
      <c r="D3349" s="5" t="str">
        <f>duplicity[[#This Row],[r_fighter_id]]&amp;"/"&amp;duplicity[[#This Row],[b_fighter_id]]&amp;duplicity[[#This Row],[date]]</f>
        <v>2401/265042399</v>
      </c>
      <c r="E3349">
        <f>COUNTIF(duplicity[duplicitní texty],duplicity[[#This Row],[duplicitní texty]])</f>
        <v>1</v>
      </c>
      <c r="N3349"/>
    </row>
    <row r="3350" spans="1:14">
      <c r="A3350">
        <v>561</v>
      </c>
      <c r="B3350">
        <v>2306</v>
      </c>
      <c r="C3350" s="3">
        <v>42406</v>
      </c>
      <c r="D3350" s="5" t="str">
        <f>duplicity[[#This Row],[r_fighter_id]]&amp;"/"&amp;duplicity[[#This Row],[b_fighter_id]]&amp;duplicity[[#This Row],[date]]</f>
        <v>561/230642406</v>
      </c>
      <c r="E3350">
        <f>COUNTIF(duplicity[duplicitní texty],duplicity[[#This Row],[duplicitní texty]])</f>
        <v>1</v>
      </c>
      <c r="N3350"/>
    </row>
    <row r="3351" spans="1:14">
      <c r="A3351">
        <v>247</v>
      </c>
      <c r="B3351">
        <v>1932</v>
      </c>
      <c r="C3351" s="3">
        <v>42406</v>
      </c>
      <c r="D3351" s="5" t="str">
        <f>duplicity[[#This Row],[r_fighter_id]]&amp;"/"&amp;duplicity[[#This Row],[b_fighter_id]]&amp;duplicity[[#This Row],[date]]</f>
        <v>247/193242406</v>
      </c>
      <c r="E3351">
        <f>COUNTIF(duplicity[duplicitní texty],duplicity[[#This Row],[duplicitní texty]])</f>
        <v>1</v>
      </c>
      <c r="N3351"/>
    </row>
    <row r="3352" spans="1:14">
      <c r="A3352">
        <v>319</v>
      </c>
      <c r="B3352">
        <v>2913</v>
      </c>
      <c r="C3352" s="3">
        <v>42406</v>
      </c>
      <c r="D3352" s="5" t="str">
        <f>duplicity[[#This Row],[r_fighter_id]]&amp;"/"&amp;duplicity[[#This Row],[b_fighter_id]]&amp;duplicity[[#This Row],[date]]</f>
        <v>319/291342406</v>
      </c>
      <c r="E3352">
        <f>COUNTIF(duplicity[duplicitní texty],duplicity[[#This Row],[duplicitní texty]])</f>
        <v>1</v>
      </c>
      <c r="N3352"/>
    </row>
    <row r="3353" spans="1:14">
      <c r="A3353">
        <v>1816</v>
      </c>
      <c r="B3353">
        <v>1172</v>
      </c>
      <c r="C3353" s="3">
        <v>42406</v>
      </c>
      <c r="D3353" s="5" t="str">
        <f>duplicity[[#This Row],[r_fighter_id]]&amp;"/"&amp;duplicity[[#This Row],[b_fighter_id]]&amp;duplicity[[#This Row],[date]]</f>
        <v>1816/117242406</v>
      </c>
      <c r="E3353">
        <f>COUNTIF(duplicity[duplicitní texty],duplicity[[#This Row],[duplicitní texty]])</f>
        <v>1</v>
      </c>
      <c r="N3353"/>
    </row>
    <row r="3354" spans="1:14">
      <c r="A3354">
        <v>2294</v>
      </c>
      <c r="B3354">
        <v>2763</v>
      </c>
      <c r="C3354" s="3">
        <v>42406</v>
      </c>
      <c r="D3354" s="5" t="str">
        <f>duplicity[[#This Row],[r_fighter_id]]&amp;"/"&amp;duplicity[[#This Row],[b_fighter_id]]&amp;duplicity[[#This Row],[date]]</f>
        <v>2294/276342406</v>
      </c>
      <c r="E3354">
        <f>COUNTIF(duplicity[duplicitní texty],duplicity[[#This Row],[duplicitní texty]])</f>
        <v>1</v>
      </c>
      <c r="N3354"/>
    </row>
    <row r="3355" spans="1:14">
      <c r="A3355">
        <v>1319</v>
      </c>
      <c r="B3355">
        <v>3248</v>
      </c>
      <c r="C3355" s="3">
        <v>42406</v>
      </c>
      <c r="D3355" s="5" t="str">
        <f>duplicity[[#This Row],[r_fighter_id]]&amp;"/"&amp;duplicity[[#This Row],[b_fighter_id]]&amp;duplicity[[#This Row],[date]]</f>
        <v>1319/324842406</v>
      </c>
      <c r="E3355">
        <f>COUNTIF(duplicity[duplicitní texty],duplicity[[#This Row],[duplicitní texty]])</f>
        <v>1</v>
      </c>
      <c r="N3355"/>
    </row>
    <row r="3356" spans="1:14">
      <c r="A3356">
        <v>2594</v>
      </c>
      <c r="B3356">
        <v>3085</v>
      </c>
      <c r="C3356" s="3">
        <v>42406</v>
      </c>
      <c r="D3356" s="5" t="str">
        <f>duplicity[[#This Row],[r_fighter_id]]&amp;"/"&amp;duplicity[[#This Row],[b_fighter_id]]&amp;duplicity[[#This Row],[date]]</f>
        <v>2594/308542406</v>
      </c>
      <c r="E3356">
        <f>COUNTIF(duplicity[duplicitní texty],duplicity[[#This Row],[duplicitní texty]])</f>
        <v>1</v>
      </c>
      <c r="N3356"/>
    </row>
    <row r="3357" spans="1:14">
      <c r="A3357">
        <v>2800</v>
      </c>
      <c r="B3357">
        <v>516</v>
      </c>
      <c r="C3357" s="3">
        <v>42406</v>
      </c>
      <c r="D3357" s="5" t="str">
        <f>duplicity[[#This Row],[r_fighter_id]]&amp;"/"&amp;duplicity[[#This Row],[b_fighter_id]]&amp;duplicity[[#This Row],[date]]</f>
        <v>2800/51642406</v>
      </c>
      <c r="E3357">
        <f>COUNTIF(duplicity[duplicitní texty],duplicity[[#This Row],[duplicitní texty]])</f>
        <v>1</v>
      </c>
      <c r="N3357"/>
    </row>
    <row r="3358" spans="1:14">
      <c r="A3358">
        <v>407</v>
      </c>
      <c r="B3358">
        <v>2332</v>
      </c>
      <c r="C3358" s="3">
        <v>42406</v>
      </c>
      <c r="D3358" s="5" t="str">
        <f>duplicity[[#This Row],[r_fighter_id]]&amp;"/"&amp;duplicity[[#This Row],[b_fighter_id]]&amp;duplicity[[#This Row],[date]]</f>
        <v>407/233242406</v>
      </c>
      <c r="E3358">
        <f>COUNTIF(duplicity[duplicitní texty],duplicity[[#This Row],[duplicitní texty]])</f>
        <v>1</v>
      </c>
      <c r="N3358"/>
    </row>
    <row r="3359" spans="1:14">
      <c r="A3359">
        <v>1844</v>
      </c>
      <c r="B3359">
        <v>3464</v>
      </c>
      <c r="C3359" s="3">
        <v>42406</v>
      </c>
      <c r="D3359" s="5" t="str">
        <f>duplicity[[#This Row],[r_fighter_id]]&amp;"/"&amp;duplicity[[#This Row],[b_fighter_id]]&amp;duplicity[[#This Row],[date]]</f>
        <v>1844/346442406</v>
      </c>
      <c r="E3359">
        <f>COUNTIF(duplicity[duplicitní texty],duplicity[[#This Row],[duplicitní texty]])</f>
        <v>1</v>
      </c>
      <c r="N3359"/>
    </row>
    <row r="3360" spans="1:14">
      <c r="A3360">
        <v>1726</v>
      </c>
      <c r="B3360">
        <v>2689</v>
      </c>
      <c r="C3360" s="3">
        <v>42406</v>
      </c>
      <c r="D3360" s="5" t="str">
        <f>duplicity[[#This Row],[r_fighter_id]]&amp;"/"&amp;duplicity[[#This Row],[b_fighter_id]]&amp;duplicity[[#This Row],[date]]</f>
        <v>1726/268942406</v>
      </c>
      <c r="E3360">
        <f>COUNTIF(duplicity[duplicitní texty],duplicity[[#This Row],[duplicitní texty]])</f>
        <v>1</v>
      </c>
      <c r="N3360"/>
    </row>
    <row r="3361" spans="1:14">
      <c r="A3361">
        <v>1050</v>
      </c>
      <c r="B3361">
        <v>1480</v>
      </c>
      <c r="C3361" s="3">
        <v>42406</v>
      </c>
      <c r="D3361" s="5" t="str">
        <f>duplicity[[#This Row],[r_fighter_id]]&amp;"/"&amp;duplicity[[#This Row],[b_fighter_id]]&amp;duplicity[[#This Row],[date]]</f>
        <v>1050/148042406</v>
      </c>
      <c r="E3361">
        <f>COUNTIF(duplicity[duplicitní texty],duplicity[[#This Row],[duplicitní texty]])</f>
        <v>1</v>
      </c>
      <c r="N3361"/>
    </row>
    <row r="3362" spans="1:14">
      <c r="A3362">
        <v>1695</v>
      </c>
      <c r="B3362">
        <v>451</v>
      </c>
      <c r="C3362" s="3">
        <v>42421</v>
      </c>
      <c r="D3362" s="5" t="str">
        <f>duplicity[[#This Row],[r_fighter_id]]&amp;"/"&amp;duplicity[[#This Row],[b_fighter_id]]&amp;duplicity[[#This Row],[date]]</f>
        <v>1695/45142421</v>
      </c>
      <c r="E3362">
        <f>COUNTIF(duplicity[duplicitní texty],duplicity[[#This Row],[duplicitní texty]])</f>
        <v>1</v>
      </c>
      <c r="N3362"/>
    </row>
    <row r="3363" spans="1:14">
      <c r="A3363">
        <v>389</v>
      </c>
      <c r="B3363">
        <v>485</v>
      </c>
      <c r="C3363" s="3">
        <v>42421</v>
      </c>
      <c r="D3363" s="5" t="str">
        <f>duplicity[[#This Row],[r_fighter_id]]&amp;"/"&amp;duplicity[[#This Row],[b_fighter_id]]&amp;duplicity[[#This Row],[date]]</f>
        <v>389/48542421</v>
      </c>
      <c r="E3363">
        <f>COUNTIF(duplicity[duplicitní texty],duplicity[[#This Row],[duplicitní texty]])</f>
        <v>1</v>
      </c>
      <c r="N3363"/>
    </row>
    <row r="3364" spans="1:14">
      <c r="A3364">
        <v>1068</v>
      </c>
      <c r="B3364">
        <v>2080</v>
      </c>
      <c r="C3364" s="3">
        <v>42421</v>
      </c>
      <c r="D3364" s="5" t="str">
        <f>duplicity[[#This Row],[r_fighter_id]]&amp;"/"&amp;duplicity[[#This Row],[b_fighter_id]]&amp;duplicity[[#This Row],[date]]</f>
        <v>1068/208042421</v>
      </c>
      <c r="E3364">
        <f>COUNTIF(duplicity[duplicitní texty],duplicity[[#This Row],[duplicitní texty]])</f>
        <v>1</v>
      </c>
      <c r="N3364"/>
    </row>
    <row r="3365" spans="1:14">
      <c r="A3365">
        <v>3034</v>
      </c>
      <c r="B3365">
        <v>1223</v>
      </c>
      <c r="C3365" s="3">
        <v>42421</v>
      </c>
      <c r="D3365" s="5" t="str">
        <f>duplicity[[#This Row],[r_fighter_id]]&amp;"/"&amp;duplicity[[#This Row],[b_fighter_id]]&amp;duplicity[[#This Row],[date]]</f>
        <v>3034/122342421</v>
      </c>
      <c r="E3365">
        <f>COUNTIF(duplicity[duplicitní texty],duplicity[[#This Row],[duplicitní texty]])</f>
        <v>1</v>
      </c>
      <c r="N3365"/>
    </row>
    <row r="3366" spans="1:14">
      <c r="A3366">
        <v>523</v>
      </c>
      <c r="B3366">
        <v>2381</v>
      </c>
      <c r="C3366" s="3">
        <v>42421</v>
      </c>
      <c r="D3366" s="5" t="str">
        <f>duplicity[[#This Row],[r_fighter_id]]&amp;"/"&amp;duplicity[[#This Row],[b_fighter_id]]&amp;duplicity[[#This Row],[date]]</f>
        <v>523/238142421</v>
      </c>
      <c r="E3366">
        <f>COUNTIF(duplicity[duplicitní texty],duplicity[[#This Row],[duplicitní texty]])</f>
        <v>1</v>
      </c>
      <c r="N3366"/>
    </row>
    <row r="3367" spans="1:14">
      <c r="A3367">
        <v>1073</v>
      </c>
      <c r="B3367">
        <v>3148</v>
      </c>
      <c r="C3367" s="3">
        <v>42421</v>
      </c>
      <c r="D3367" s="5" t="str">
        <f>duplicity[[#This Row],[r_fighter_id]]&amp;"/"&amp;duplicity[[#This Row],[b_fighter_id]]&amp;duplicity[[#This Row],[date]]</f>
        <v>1073/314842421</v>
      </c>
      <c r="E3367">
        <f>COUNTIF(duplicity[duplicitní texty],duplicity[[#This Row],[duplicitní texty]])</f>
        <v>1</v>
      </c>
      <c r="N3367"/>
    </row>
    <row r="3368" spans="1:14">
      <c r="A3368">
        <v>263</v>
      </c>
      <c r="B3368">
        <v>1611</v>
      </c>
      <c r="C3368" s="3">
        <v>42421</v>
      </c>
      <c r="D3368" s="5" t="str">
        <f>duplicity[[#This Row],[r_fighter_id]]&amp;"/"&amp;duplicity[[#This Row],[b_fighter_id]]&amp;duplicity[[#This Row],[date]]</f>
        <v>263/161142421</v>
      </c>
      <c r="E3368">
        <f>COUNTIF(duplicity[duplicitní texty],duplicity[[#This Row],[duplicitní texty]])</f>
        <v>1</v>
      </c>
      <c r="N3368"/>
    </row>
    <row r="3369" spans="1:14">
      <c r="A3369">
        <v>2237</v>
      </c>
      <c r="B3369">
        <v>940</v>
      </c>
      <c r="C3369" s="3">
        <v>42421</v>
      </c>
      <c r="D3369" s="5" t="str">
        <f>duplicity[[#This Row],[r_fighter_id]]&amp;"/"&amp;duplicity[[#This Row],[b_fighter_id]]&amp;duplicity[[#This Row],[date]]</f>
        <v>2237/94042421</v>
      </c>
      <c r="E3369">
        <f>COUNTIF(duplicity[duplicitní texty],duplicity[[#This Row],[duplicitní texty]])</f>
        <v>1</v>
      </c>
      <c r="N3369"/>
    </row>
    <row r="3370" spans="1:14">
      <c r="A3370">
        <v>447</v>
      </c>
      <c r="B3370">
        <v>2679</v>
      </c>
      <c r="C3370" s="3">
        <v>42421</v>
      </c>
      <c r="D3370" s="5" t="str">
        <f>duplicity[[#This Row],[r_fighter_id]]&amp;"/"&amp;duplicity[[#This Row],[b_fighter_id]]&amp;duplicity[[#This Row],[date]]</f>
        <v>447/267942421</v>
      </c>
      <c r="E3370">
        <f>COUNTIF(duplicity[duplicitní texty],duplicity[[#This Row],[duplicitní texty]])</f>
        <v>1</v>
      </c>
      <c r="N3370"/>
    </row>
    <row r="3371" spans="1:14">
      <c r="A3371">
        <v>2654</v>
      </c>
      <c r="B3371">
        <v>918</v>
      </c>
      <c r="C3371" s="3">
        <v>42421</v>
      </c>
      <c r="D3371" s="5" t="str">
        <f>duplicity[[#This Row],[r_fighter_id]]&amp;"/"&amp;duplicity[[#This Row],[b_fighter_id]]&amp;duplicity[[#This Row],[date]]</f>
        <v>2654/91842421</v>
      </c>
      <c r="E3371">
        <f>COUNTIF(duplicity[duplicitní texty],duplicity[[#This Row],[duplicitní texty]])</f>
        <v>1</v>
      </c>
      <c r="N3371"/>
    </row>
    <row r="3372" spans="1:14">
      <c r="A3372">
        <v>1260</v>
      </c>
      <c r="B3372">
        <v>3</v>
      </c>
      <c r="C3372" s="3">
        <v>42421</v>
      </c>
      <c r="D3372" s="5" t="str">
        <f>duplicity[[#This Row],[r_fighter_id]]&amp;"/"&amp;duplicity[[#This Row],[b_fighter_id]]&amp;duplicity[[#This Row],[date]]</f>
        <v>1260/342421</v>
      </c>
      <c r="E3372">
        <f>COUNTIF(duplicity[duplicitní texty],duplicity[[#This Row],[duplicitní texty]])</f>
        <v>1</v>
      </c>
      <c r="N3372"/>
    </row>
    <row r="3373" spans="1:14">
      <c r="A3373">
        <v>2871</v>
      </c>
      <c r="B3373">
        <v>189</v>
      </c>
      <c r="C3373" s="3">
        <v>42421</v>
      </c>
      <c r="D3373" s="5" t="str">
        <f>duplicity[[#This Row],[r_fighter_id]]&amp;"/"&amp;duplicity[[#This Row],[b_fighter_id]]&amp;duplicity[[#This Row],[date]]</f>
        <v>2871/18942421</v>
      </c>
      <c r="E3373">
        <f>COUNTIF(duplicity[duplicitní texty],duplicity[[#This Row],[duplicitní texty]])</f>
        <v>1</v>
      </c>
      <c r="N3373"/>
    </row>
    <row r="3374" spans="1:14">
      <c r="A3374">
        <v>3448</v>
      </c>
      <c r="B3374">
        <v>643</v>
      </c>
      <c r="C3374" s="3">
        <v>42421</v>
      </c>
      <c r="D3374" s="5" t="str">
        <f>duplicity[[#This Row],[r_fighter_id]]&amp;"/"&amp;duplicity[[#This Row],[b_fighter_id]]&amp;duplicity[[#This Row],[date]]</f>
        <v>3448/64342421</v>
      </c>
      <c r="E3374">
        <f>COUNTIF(duplicity[duplicitní texty],duplicity[[#This Row],[duplicitní texty]])</f>
        <v>1</v>
      </c>
      <c r="N3374"/>
    </row>
    <row r="3375" spans="1:14">
      <c r="A3375">
        <v>1189</v>
      </c>
      <c r="B3375">
        <v>3367</v>
      </c>
      <c r="C3375" s="3">
        <v>42427</v>
      </c>
      <c r="D3375" s="5" t="str">
        <f>duplicity[[#This Row],[r_fighter_id]]&amp;"/"&amp;duplicity[[#This Row],[b_fighter_id]]&amp;duplicity[[#This Row],[date]]</f>
        <v>1189/336742427</v>
      </c>
      <c r="E3375">
        <f>COUNTIF(duplicity[duplicitní texty],duplicity[[#This Row],[duplicitní texty]])</f>
        <v>1</v>
      </c>
      <c r="N3375"/>
    </row>
    <row r="3376" spans="1:14">
      <c r="A3376">
        <v>2213</v>
      </c>
      <c r="B3376">
        <v>1790</v>
      </c>
      <c r="C3376" s="3">
        <v>42427</v>
      </c>
      <c r="D3376" s="5" t="str">
        <f>duplicity[[#This Row],[r_fighter_id]]&amp;"/"&amp;duplicity[[#This Row],[b_fighter_id]]&amp;duplicity[[#This Row],[date]]</f>
        <v>2213/179042427</v>
      </c>
      <c r="E3376">
        <f>COUNTIF(duplicity[duplicitní texty],duplicity[[#This Row],[duplicitní texty]])</f>
        <v>1</v>
      </c>
      <c r="N3376"/>
    </row>
    <row r="3377" spans="1:14">
      <c r="A3377">
        <v>3230</v>
      </c>
      <c r="B3377">
        <v>3165</v>
      </c>
      <c r="C3377" s="3">
        <v>42427</v>
      </c>
      <c r="D3377" s="5" t="str">
        <f>duplicity[[#This Row],[r_fighter_id]]&amp;"/"&amp;duplicity[[#This Row],[b_fighter_id]]&amp;duplicity[[#This Row],[date]]</f>
        <v>3230/316542427</v>
      </c>
      <c r="E3377">
        <f>COUNTIF(duplicity[duplicitní texty],duplicity[[#This Row],[duplicitní texty]])</f>
        <v>1</v>
      </c>
      <c r="N3377"/>
    </row>
    <row r="3378" spans="1:14">
      <c r="A3378">
        <v>2981</v>
      </c>
      <c r="B3378">
        <v>286</v>
      </c>
      <c r="C3378" s="3">
        <v>42427</v>
      </c>
      <c r="D3378" s="5" t="str">
        <f>duplicity[[#This Row],[r_fighter_id]]&amp;"/"&amp;duplicity[[#This Row],[b_fighter_id]]&amp;duplicity[[#This Row],[date]]</f>
        <v>2981/28642427</v>
      </c>
      <c r="E3378">
        <f>COUNTIF(duplicity[duplicitní texty],duplicity[[#This Row],[duplicitní texty]])</f>
        <v>1</v>
      </c>
      <c r="N3378"/>
    </row>
    <row r="3379" spans="1:14">
      <c r="A3379">
        <v>2449</v>
      </c>
      <c r="B3379">
        <v>1632</v>
      </c>
      <c r="C3379" s="3">
        <v>42427</v>
      </c>
      <c r="D3379" s="5" t="str">
        <f>duplicity[[#This Row],[r_fighter_id]]&amp;"/"&amp;duplicity[[#This Row],[b_fighter_id]]&amp;duplicity[[#This Row],[date]]</f>
        <v>2449/163242427</v>
      </c>
      <c r="E3379">
        <f>COUNTIF(duplicity[duplicitní texty],duplicity[[#This Row],[duplicitní texty]])</f>
        <v>1</v>
      </c>
      <c r="N3379"/>
    </row>
    <row r="3380" spans="1:14">
      <c r="A3380">
        <v>64</v>
      </c>
      <c r="B3380">
        <v>2095</v>
      </c>
      <c r="C3380" s="3">
        <v>42427</v>
      </c>
      <c r="D3380" s="5" t="str">
        <f>duplicity[[#This Row],[r_fighter_id]]&amp;"/"&amp;duplicity[[#This Row],[b_fighter_id]]&amp;duplicity[[#This Row],[date]]</f>
        <v>64/209542427</v>
      </c>
      <c r="E3380">
        <f>COUNTIF(duplicity[duplicitní texty],duplicity[[#This Row],[duplicitní texty]])</f>
        <v>1</v>
      </c>
      <c r="N3380"/>
    </row>
    <row r="3381" spans="1:14">
      <c r="A3381">
        <v>351</v>
      </c>
      <c r="B3381">
        <v>2259</v>
      </c>
      <c r="C3381" s="3">
        <v>42427</v>
      </c>
      <c r="D3381" s="5" t="str">
        <f>duplicity[[#This Row],[r_fighter_id]]&amp;"/"&amp;duplicity[[#This Row],[b_fighter_id]]&amp;duplicity[[#This Row],[date]]</f>
        <v>351/225942427</v>
      </c>
      <c r="E3381">
        <f>COUNTIF(duplicity[duplicitní texty],duplicity[[#This Row],[duplicitní texty]])</f>
        <v>1</v>
      </c>
      <c r="N3381"/>
    </row>
    <row r="3382" spans="1:14">
      <c r="A3382">
        <v>3478</v>
      </c>
      <c r="B3382">
        <v>95</v>
      </c>
      <c r="C3382" s="3">
        <v>42427</v>
      </c>
      <c r="D3382" s="5" t="str">
        <f>duplicity[[#This Row],[r_fighter_id]]&amp;"/"&amp;duplicity[[#This Row],[b_fighter_id]]&amp;duplicity[[#This Row],[date]]</f>
        <v>3478/9542427</v>
      </c>
      <c r="E3382">
        <f>COUNTIF(duplicity[duplicitní texty],duplicity[[#This Row],[duplicitní texty]])</f>
        <v>1</v>
      </c>
      <c r="N3382"/>
    </row>
    <row r="3383" spans="1:14">
      <c r="A3383">
        <v>2915</v>
      </c>
      <c r="B3383">
        <v>1565</v>
      </c>
      <c r="C3383" s="3">
        <v>42427</v>
      </c>
      <c r="D3383" s="5" t="str">
        <f>duplicity[[#This Row],[r_fighter_id]]&amp;"/"&amp;duplicity[[#This Row],[b_fighter_id]]&amp;duplicity[[#This Row],[date]]</f>
        <v>2915/156542427</v>
      </c>
      <c r="E3383">
        <f>COUNTIF(duplicity[duplicitní texty],duplicity[[#This Row],[duplicitní texty]])</f>
        <v>1</v>
      </c>
      <c r="N3383"/>
    </row>
    <row r="3384" spans="1:14">
      <c r="A3384">
        <v>2388</v>
      </c>
      <c r="B3384">
        <v>694</v>
      </c>
      <c r="C3384" s="3">
        <v>42427</v>
      </c>
      <c r="D3384" s="5" t="str">
        <f>duplicity[[#This Row],[r_fighter_id]]&amp;"/"&amp;duplicity[[#This Row],[b_fighter_id]]&amp;duplicity[[#This Row],[date]]</f>
        <v>2388/69442427</v>
      </c>
      <c r="E3384">
        <f>COUNTIF(duplicity[duplicitní texty],duplicity[[#This Row],[duplicitní texty]])</f>
        <v>1</v>
      </c>
      <c r="N3384"/>
    </row>
    <row r="3385" spans="1:14">
      <c r="A3385">
        <v>2694</v>
      </c>
      <c r="B3385">
        <v>2540</v>
      </c>
      <c r="C3385" s="3">
        <v>42427</v>
      </c>
      <c r="D3385" s="5" t="str">
        <f>duplicity[[#This Row],[r_fighter_id]]&amp;"/"&amp;duplicity[[#This Row],[b_fighter_id]]&amp;duplicity[[#This Row],[date]]</f>
        <v>2694/254042427</v>
      </c>
      <c r="E3385">
        <f>COUNTIF(duplicity[duplicitní texty],duplicity[[#This Row],[duplicitní texty]])</f>
        <v>1</v>
      </c>
      <c r="N3385"/>
    </row>
    <row r="3386" spans="1:14">
      <c r="A3386">
        <v>2419</v>
      </c>
      <c r="B3386">
        <v>1162</v>
      </c>
      <c r="C3386" s="3">
        <v>42427</v>
      </c>
      <c r="D3386" s="5" t="str">
        <f>duplicity[[#This Row],[r_fighter_id]]&amp;"/"&amp;duplicity[[#This Row],[b_fighter_id]]&amp;duplicity[[#This Row],[date]]</f>
        <v>2419/116242427</v>
      </c>
      <c r="E3386">
        <f>COUNTIF(duplicity[duplicitní texty],duplicity[[#This Row],[duplicitní texty]])</f>
        <v>1</v>
      </c>
      <c r="N3386"/>
    </row>
    <row r="3387" spans="1:14">
      <c r="A3387">
        <v>149</v>
      </c>
      <c r="B3387">
        <v>749</v>
      </c>
      <c r="C3387" s="3">
        <v>42427</v>
      </c>
      <c r="D3387" s="5" t="str">
        <f>duplicity[[#This Row],[r_fighter_id]]&amp;"/"&amp;duplicity[[#This Row],[b_fighter_id]]&amp;duplicity[[#This Row],[date]]</f>
        <v>149/74942427</v>
      </c>
      <c r="E3387">
        <f>COUNTIF(duplicity[duplicitní texty],duplicity[[#This Row],[duplicitní texty]])</f>
        <v>1</v>
      </c>
      <c r="N3387"/>
    </row>
    <row r="3388" spans="1:14">
      <c r="A3388">
        <v>103</v>
      </c>
      <c r="B3388">
        <v>1757</v>
      </c>
      <c r="C3388" s="3">
        <v>42434</v>
      </c>
      <c r="D3388" s="5" t="str">
        <f>duplicity[[#This Row],[r_fighter_id]]&amp;"/"&amp;duplicity[[#This Row],[b_fighter_id]]&amp;duplicity[[#This Row],[date]]</f>
        <v>103/175742434</v>
      </c>
      <c r="E3388">
        <f>COUNTIF(duplicity[duplicitní texty],duplicity[[#This Row],[duplicitní texty]])</f>
        <v>1</v>
      </c>
      <c r="N3388"/>
    </row>
    <row r="3389" spans="1:14">
      <c r="A3389">
        <v>2337</v>
      </c>
      <c r="B3389">
        <v>2955</v>
      </c>
      <c r="C3389" s="3">
        <v>42434</v>
      </c>
      <c r="D3389" s="5" t="str">
        <f>duplicity[[#This Row],[r_fighter_id]]&amp;"/"&amp;duplicity[[#This Row],[b_fighter_id]]&amp;duplicity[[#This Row],[date]]</f>
        <v>2337/295542434</v>
      </c>
      <c r="E3389">
        <f>COUNTIF(duplicity[duplicitní texty],duplicity[[#This Row],[duplicitní texty]])</f>
        <v>1</v>
      </c>
      <c r="N3389"/>
    </row>
    <row r="3390" spans="1:14">
      <c r="A3390">
        <v>2041</v>
      </c>
      <c r="B3390">
        <v>770</v>
      </c>
      <c r="C3390" s="3">
        <v>42434</v>
      </c>
      <c r="D3390" s="5" t="str">
        <f>duplicity[[#This Row],[r_fighter_id]]&amp;"/"&amp;duplicity[[#This Row],[b_fighter_id]]&amp;duplicity[[#This Row],[date]]</f>
        <v>2041/77042434</v>
      </c>
      <c r="E3390">
        <f>COUNTIF(duplicity[duplicitní texty],duplicity[[#This Row],[duplicitní texty]])</f>
        <v>1</v>
      </c>
      <c r="N3390"/>
    </row>
    <row r="3391" spans="1:14">
      <c r="A3391">
        <v>2829</v>
      </c>
      <c r="B3391">
        <v>2113</v>
      </c>
      <c r="C3391" s="3">
        <v>42434</v>
      </c>
      <c r="D3391" s="5" t="str">
        <f>duplicity[[#This Row],[r_fighter_id]]&amp;"/"&amp;duplicity[[#This Row],[b_fighter_id]]&amp;duplicity[[#This Row],[date]]</f>
        <v>2829/211342434</v>
      </c>
      <c r="E3391">
        <f>COUNTIF(duplicity[duplicitní texty],duplicity[[#This Row],[duplicitní texty]])</f>
        <v>1</v>
      </c>
      <c r="N3391"/>
    </row>
    <row r="3392" spans="1:14">
      <c r="A3392">
        <v>2990</v>
      </c>
      <c r="B3392">
        <v>3193</v>
      </c>
      <c r="C3392" s="3">
        <v>42434</v>
      </c>
      <c r="D3392" s="5" t="str">
        <f>duplicity[[#This Row],[r_fighter_id]]&amp;"/"&amp;duplicity[[#This Row],[b_fighter_id]]&amp;duplicity[[#This Row],[date]]</f>
        <v>2990/319342434</v>
      </c>
      <c r="E3392">
        <f>COUNTIF(duplicity[duplicitní texty],duplicity[[#This Row],[duplicitní texty]])</f>
        <v>1</v>
      </c>
      <c r="N3392"/>
    </row>
    <row r="3393" spans="1:14">
      <c r="A3393">
        <v>3384</v>
      </c>
      <c r="B3393">
        <v>1751</v>
      </c>
      <c r="C3393" s="3">
        <v>42434</v>
      </c>
      <c r="D3393" s="5" t="str">
        <f>duplicity[[#This Row],[r_fighter_id]]&amp;"/"&amp;duplicity[[#This Row],[b_fighter_id]]&amp;duplicity[[#This Row],[date]]</f>
        <v>3384/175142434</v>
      </c>
      <c r="E3393">
        <f>COUNTIF(duplicity[duplicitní texty],duplicity[[#This Row],[duplicitní texty]])</f>
        <v>1</v>
      </c>
      <c r="N3393"/>
    </row>
    <row r="3394" spans="1:14">
      <c r="A3394">
        <v>872</v>
      </c>
      <c r="B3394">
        <v>3019</v>
      </c>
      <c r="C3394" s="3">
        <v>42434</v>
      </c>
      <c r="D3394" s="5" t="str">
        <f>duplicity[[#This Row],[r_fighter_id]]&amp;"/"&amp;duplicity[[#This Row],[b_fighter_id]]&amp;duplicity[[#This Row],[date]]</f>
        <v>872/301942434</v>
      </c>
      <c r="E3394">
        <f>COUNTIF(duplicity[duplicitní texty],duplicity[[#This Row],[duplicitní texty]])</f>
        <v>1</v>
      </c>
      <c r="N3394"/>
    </row>
    <row r="3395" spans="1:14">
      <c r="A3395">
        <v>2797</v>
      </c>
      <c r="B3395">
        <v>2809</v>
      </c>
      <c r="C3395" s="3">
        <v>42434</v>
      </c>
      <c r="D3395" s="5" t="str">
        <f>duplicity[[#This Row],[r_fighter_id]]&amp;"/"&amp;duplicity[[#This Row],[b_fighter_id]]&amp;duplicity[[#This Row],[date]]</f>
        <v>2797/280942434</v>
      </c>
      <c r="E3395">
        <f>COUNTIF(duplicity[duplicitní texty],duplicity[[#This Row],[duplicitní texty]])</f>
        <v>1</v>
      </c>
      <c r="N3395"/>
    </row>
    <row r="3396" spans="1:14">
      <c r="A3396">
        <v>3234</v>
      </c>
      <c r="B3396">
        <v>184</v>
      </c>
      <c r="C3396" s="3">
        <v>42434</v>
      </c>
      <c r="D3396" s="5" t="str">
        <f>duplicity[[#This Row],[r_fighter_id]]&amp;"/"&amp;duplicity[[#This Row],[b_fighter_id]]&amp;duplicity[[#This Row],[date]]</f>
        <v>3234/18442434</v>
      </c>
      <c r="E3396">
        <f>COUNTIF(duplicity[duplicitní texty],duplicity[[#This Row],[duplicitní texty]])</f>
        <v>1</v>
      </c>
      <c r="N3396"/>
    </row>
    <row r="3397" spans="1:14">
      <c r="A3397">
        <v>898</v>
      </c>
      <c r="B3397">
        <v>1460</v>
      </c>
      <c r="C3397" s="3">
        <v>42434</v>
      </c>
      <c r="D3397" s="5" t="str">
        <f>duplicity[[#This Row],[r_fighter_id]]&amp;"/"&amp;duplicity[[#This Row],[b_fighter_id]]&amp;duplicity[[#This Row],[date]]</f>
        <v>898/146042434</v>
      </c>
      <c r="E3397">
        <f>COUNTIF(duplicity[duplicitní texty],duplicity[[#This Row],[duplicitní texty]])</f>
        <v>1</v>
      </c>
      <c r="N3397"/>
    </row>
    <row r="3398" spans="1:14">
      <c r="A3398">
        <v>2131</v>
      </c>
      <c r="B3398">
        <v>1228</v>
      </c>
      <c r="C3398" s="3">
        <v>42434</v>
      </c>
      <c r="D3398" s="5" t="str">
        <f>duplicity[[#This Row],[r_fighter_id]]&amp;"/"&amp;duplicity[[#This Row],[b_fighter_id]]&amp;duplicity[[#This Row],[date]]</f>
        <v>2131/122842434</v>
      </c>
      <c r="E3398">
        <f>COUNTIF(duplicity[duplicitní texty],duplicity[[#This Row],[duplicitní texty]])</f>
        <v>1</v>
      </c>
      <c r="N3398"/>
    </row>
    <row r="3399" spans="1:14">
      <c r="A3399">
        <v>1850</v>
      </c>
      <c r="B3399">
        <v>1914</v>
      </c>
      <c r="C3399" s="3">
        <v>42448</v>
      </c>
      <c r="D3399" s="5" t="str">
        <f>duplicity[[#This Row],[r_fighter_id]]&amp;"/"&amp;duplicity[[#This Row],[b_fighter_id]]&amp;duplicity[[#This Row],[date]]</f>
        <v>1850/191442448</v>
      </c>
      <c r="E3399">
        <f>COUNTIF(duplicity[duplicitní texty],duplicity[[#This Row],[duplicitní texty]])</f>
        <v>1</v>
      </c>
      <c r="N3399"/>
    </row>
    <row r="3400" spans="1:14">
      <c r="A3400">
        <v>1623</v>
      </c>
      <c r="B3400">
        <v>480</v>
      </c>
      <c r="C3400" s="3">
        <v>42448</v>
      </c>
      <c r="D3400" s="5" t="str">
        <f>duplicity[[#This Row],[r_fighter_id]]&amp;"/"&amp;duplicity[[#This Row],[b_fighter_id]]&amp;duplicity[[#This Row],[date]]</f>
        <v>1623/48042448</v>
      </c>
      <c r="E3400">
        <f>COUNTIF(duplicity[duplicitní texty],duplicity[[#This Row],[duplicitní texty]])</f>
        <v>1</v>
      </c>
      <c r="N3400"/>
    </row>
    <row r="3401" spans="1:14">
      <c r="A3401">
        <v>2359</v>
      </c>
      <c r="B3401">
        <v>1566</v>
      </c>
      <c r="C3401" s="3">
        <v>42448</v>
      </c>
      <c r="D3401" s="5" t="str">
        <f>duplicity[[#This Row],[r_fighter_id]]&amp;"/"&amp;duplicity[[#This Row],[b_fighter_id]]&amp;duplicity[[#This Row],[date]]</f>
        <v>2359/156642448</v>
      </c>
      <c r="E3401">
        <f>COUNTIF(duplicity[duplicitní texty],duplicity[[#This Row],[duplicitní texty]])</f>
        <v>1</v>
      </c>
      <c r="N3401"/>
    </row>
    <row r="3402" spans="1:14">
      <c r="A3402">
        <v>1393</v>
      </c>
      <c r="B3402">
        <v>853</v>
      </c>
      <c r="C3402" s="3">
        <v>42448</v>
      </c>
      <c r="D3402" s="5" t="str">
        <f>duplicity[[#This Row],[r_fighter_id]]&amp;"/"&amp;duplicity[[#This Row],[b_fighter_id]]&amp;duplicity[[#This Row],[date]]</f>
        <v>1393/85342448</v>
      </c>
      <c r="E3402">
        <f>COUNTIF(duplicity[duplicitní texty],duplicity[[#This Row],[duplicitní texty]])</f>
        <v>1</v>
      </c>
      <c r="N3402"/>
    </row>
    <row r="3403" spans="1:14">
      <c r="A3403">
        <v>2473</v>
      </c>
      <c r="B3403">
        <v>1741</v>
      </c>
      <c r="C3403" s="3">
        <v>42448</v>
      </c>
      <c r="D3403" s="5" t="str">
        <f>duplicity[[#This Row],[r_fighter_id]]&amp;"/"&amp;duplicity[[#This Row],[b_fighter_id]]&amp;duplicity[[#This Row],[date]]</f>
        <v>2473/174142448</v>
      </c>
      <c r="E3403">
        <f>COUNTIF(duplicity[duplicitní texty],duplicity[[#This Row],[duplicitní texty]])</f>
        <v>1</v>
      </c>
      <c r="N3403"/>
    </row>
    <row r="3404" spans="1:14">
      <c r="A3404">
        <v>2002</v>
      </c>
      <c r="B3404">
        <v>499</v>
      </c>
      <c r="C3404" s="3">
        <v>42448</v>
      </c>
      <c r="D3404" s="5" t="str">
        <f>duplicity[[#This Row],[r_fighter_id]]&amp;"/"&amp;duplicity[[#This Row],[b_fighter_id]]&amp;duplicity[[#This Row],[date]]</f>
        <v>2002/49942448</v>
      </c>
      <c r="E3404">
        <f>COUNTIF(duplicity[duplicitní texty],duplicity[[#This Row],[duplicitní texty]])</f>
        <v>1</v>
      </c>
      <c r="N3404"/>
    </row>
    <row r="3405" spans="1:14">
      <c r="A3405">
        <v>3419</v>
      </c>
      <c r="B3405">
        <v>105</v>
      </c>
      <c r="C3405" s="3">
        <v>42448</v>
      </c>
      <c r="D3405" s="5" t="str">
        <f>duplicity[[#This Row],[r_fighter_id]]&amp;"/"&amp;duplicity[[#This Row],[b_fighter_id]]&amp;duplicity[[#This Row],[date]]</f>
        <v>3419/10542448</v>
      </c>
      <c r="E3405">
        <f>COUNTIF(duplicity[duplicitní texty],duplicity[[#This Row],[duplicitní texty]])</f>
        <v>1</v>
      </c>
      <c r="N3405"/>
    </row>
    <row r="3406" spans="1:14">
      <c r="A3406">
        <v>2460</v>
      </c>
      <c r="B3406">
        <v>378</v>
      </c>
      <c r="C3406" s="3">
        <v>42448</v>
      </c>
      <c r="D3406" s="5" t="str">
        <f>duplicity[[#This Row],[r_fighter_id]]&amp;"/"&amp;duplicity[[#This Row],[b_fighter_id]]&amp;duplicity[[#This Row],[date]]</f>
        <v>2460/37842448</v>
      </c>
      <c r="E3406">
        <f>COUNTIF(duplicity[duplicitní texty],duplicity[[#This Row],[duplicitní texty]])</f>
        <v>1</v>
      </c>
      <c r="N3406"/>
    </row>
    <row r="3407" spans="1:14">
      <c r="A3407">
        <v>1427</v>
      </c>
      <c r="B3407">
        <v>2129</v>
      </c>
      <c r="C3407" s="3">
        <v>42448</v>
      </c>
      <c r="D3407" s="5" t="str">
        <f>duplicity[[#This Row],[r_fighter_id]]&amp;"/"&amp;duplicity[[#This Row],[b_fighter_id]]&amp;duplicity[[#This Row],[date]]</f>
        <v>1427/212942448</v>
      </c>
      <c r="E3407">
        <f>COUNTIF(duplicity[duplicitní texty],duplicity[[#This Row],[duplicitní texty]])</f>
        <v>1</v>
      </c>
      <c r="N3407"/>
    </row>
    <row r="3408" spans="1:14">
      <c r="A3408">
        <v>3219</v>
      </c>
      <c r="B3408">
        <v>323</v>
      </c>
      <c r="C3408" s="3">
        <v>42448</v>
      </c>
      <c r="D3408" s="5" t="str">
        <f>duplicity[[#This Row],[r_fighter_id]]&amp;"/"&amp;duplicity[[#This Row],[b_fighter_id]]&amp;duplicity[[#This Row],[date]]</f>
        <v>3219/32342448</v>
      </c>
      <c r="E3408">
        <f>COUNTIF(duplicity[duplicitní texty],duplicity[[#This Row],[duplicitní texty]])</f>
        <v>1</v>
      </c>
      <c r="N3408"/>
    </row>
    <row r="3409" spans="1:14">
      <c r="A3409">
        <v>3039</v>
      </c>
      <c r="B3409">
        <v>2258</v>
      </c>
      <c r="C3409" s="3">
        <v>42448</v>
      </c>
      <c r="D3409" s="5" t="str">
        <f>duplicity[[#This Row],[r_fighter_id]]&amp;"/"&amp;duplicity[[#This Row],[b_fighter_id]]&amp;duplicity[[#This Row],[date]]</f>
        <v>3039/225842448</v>
      </c>
      <c r="E3409">
        <f>COUNTIF(duplicity[duplicitní texty],duplicity[[#This Row],[duplicitní texty]])</f>
        <v>1</v>
      </c>
      <c r="N3409"/>
    </row>
    <row r="3410" spans="1:14">
      <c r="A3410">
        <v>2630</v>
      </c>
      <c r="B3410">
        <v>1257</v>
      </c>
      <c r="C3410" s="3">
        <v>42448</v>
      </c>
      <c r="D3410" s="5" t="str">
        <f>duplicity[[#This Row],[r_fighter_id]]&amp;"/"&amp;duplicity[[#This Row],[b_fighter_id]]&amp;duplicity[[#This Row],[date]]</f>
        <v>2630/125742448</v>
      </c>
      <c r="E3410">
        <f>COUNTIF(duplicity[duplicitní texty],duplicity[[#This Row],[duplicitní texty]])</f>
        <v>1</v>
      </c>
      <c r="N3410"/>
    </row>
    <row r="3411" spans="1:14">
      <c r="A3411">
        <v>2555</v>
      </c>
      <c r="B3411">
        <v>287</v>
      </c>
      <c r="C3411" s="3">
        <v>42470</v>
      </c>
      <c r="D3411" s="5" t="str">
        <f>duplicity[[#This Row],[r_fighter_id]]&amp;"/"&amp;duplicity[[#This Row],[b_fighter_id]]&amp;duplicity[[#This Row],[date]]</f>
        <v>2555/28742470</v>
      </c>
      <c r="E3411">
        <f>COUNTIF(duplicity[duplicitní texty],duplicity[[#This Row],[duplicitní texty]])</f>
        <v>1</v>
      </c>
      <c r="N3411"/>
    </row>
    <row r="3412" spans="1:14">
      <c r="A3412">
        <v>1816</v>
      </c>
      <c r="B3412">
        <v>1140</v>
      </c>
      <c r="C3412" s="3">
        <v>42470</v>
      </c>
      <c r="D3412" s="5" t="str">
        <f>duplicity[[#This Row],[r_fighter_id]]&amp;"/"&amp;duplicity[[#This Row],[b_fighter_id]]&amp;duplicity[[#This Row],[date]]</f>
        <v>1816/114042470</v>
      </c>
      <c r="E3412">
        <f>COUNTIF(duplicity[duplicitní texty],duplicity[[#This Row],[duplicitní texty]])</f>
        <v>1</v>
      </c>
      <c r="N3412"/>
    </row>
    <row r="3413" spans="1:14">
      <c r="A3413">
        <v>2769</v>
      </c>
      <c r="B3413">
        <v>807</v>
      </c>
      <c r="C3413" s="3">
        <v>42470</v>
      </c>
      <c r="D3413" s="5" t="str">
        <f>duplicity[[#This Row],[r_fighter_id]]&amp;"/"&amp;duplicity[[#This Row],[b_fighter_id]]&amp;duplicity[[#This Row],[date]]</f>
        <v>2769/80742470</v>
      </c>
      <c r="E3413">
        <f>COUNTIF(duplicity[duplicitní texty],duplicity[[#This Row],[duplicitní texty]])</f>
        <v>1</v>
      </c>
      <c r="N3413"/>
    </row>
    <row r="3414" spans="1:14">
      <c r="A3414">
        <v>684</v>
      </c>
      <c r="B3414">
        <v>682</v>
      </c>
      <c r="C3414" s="3">
        <v>42470</v>
      </c>
      <c r="D3414" s="5" t="str">
        <f>duplicity[[#This Row],[r_fighter_id]]&amp;"/"&amp;duplicity[[#This Row],[b_fighter_id]]&amp;duplicity[[#This Row],[date]]</f>
        <v>684/68242470</v>
      </c>
      <c r="E3414">
        <f>COUNTIF(duplicity[duplicitní texty],duplicity[[#This Row],[duplicitní texty]])</f>
        <v>1</v>
      </c>
      <c r="N3414"/>
    </row>
    <row r="3415" spans="1:14">
      <c r="A3415">
        <v>465</v>
      </c>
      <c r="B3415">
        <v>148</v>
      </c>
      <c r="C3415" s="3">
        <v>42470</v>
      </c>
      <c r="D3415" s="5" t="str">
        <f>duplicity[[#This Row],[r_fighter_id]]&amp;"/"&amp;duplicity[[#This Row],[b_fighter_id]]&amp;duplicity[[#This Row],[date]]</f>
        <v>465/14842470</v>
      </c>
      <c r="E3415">
        <f>COUNTIF(duplicity[duplicitní texty],duplicity[[#This Row],[duplicitní texty]])</f>
        <v>1</v>
      </c>
      <c r="N3415"/>
    </row>
    <row r="3416" spans="1:14">
      <c r="A3416">
        <v>2303</v>
      </c>
      <c r="B3416">
        <v>295</v>
      </c>
      <c r="C3416" s="3">
        <v>42470</v>
      </c>
      <c r="D3416" s="5" t="str">
        <f>duplicity[[#This Row],[r_fighter_id]]&amp;"/"&amp;duplicity[[#This Row],[b_fighter_id]]&amp;duplicity[[#This Row],[date]]</f>
        <v>2303/29542470</v>
      </c>
      <c r="E3416">
        <f>COUNTIF(duplicity[duplicitní texty],duplicity[[#This Row],[duplicitní texty]])</f>
        <v>1</v>
      </c>
      <c r="N3416"/>
    </row>
    <row r="3417" spans="1:14">
      <c r="A3417">
        <v>2201</v>
      </c>
      <c r="B3417">
        <v>3101</v>
      </c>
      <c r="C3417" s="3">
        <v>42470</v>
      </c>
      <c r="D3417" s="5" t="str">
        <f>duplicity[[#This Row],[r_fighter_id]]&amp;"/"&amp;duplicity[[#This Row],[b_fighter_id]]&amp;duplicity[[#This Row],[date]]</f>
        <v>2201/310142470</v>
      </c>
      <c r="E3417">
        <f>COUNTIF(duplicity[duplicitní texty],duplicity[[#This Row],[duplicitní texty]])</f>
        <v>1</v>
      </c>
      <c r="N3417"/>
    </row>
    <row r="3418" spans="1:14">
      <c r="A3418">
        <v>891</v>
      </c>
      <c r="B3418">
        <v>2502</v>
      </c>
      <c r="C3418" s="3">
        <v>42470</v>
      </c>
      <c r="D3418" s="5" t="str">
        <f>duplicity[[#This Row],[r_fighter_id]]&amp;"/"&amp;duplicity[[#This Row],[b_fighter_id]]&amp;duplicity[[#This Row],[date]]</f>
        <v>891/250242470</v>
      </c>
      <c r="E3418">
        <f>COUNTIF(duplicity[duplicitní texty],duplicity[[#This Row],[duplicitní texty]])</f>
        <v>1</v>
      </c>
      <c r="N3418"/>
    </row>
    <row r="3419" spans="1:14">
      <c r="A3419">
        <v>2476</v>
      </c>
      <c r="B3419">
        <v>3109</v>
      </c>
      <c r="C3419" s="3">
        <v>42470</v>
      </c>
      <c r="D3419" s="5" t="str">
        <f>duplicity[[#This Row],[r_fighter_id]]&amp;"/"&amp;duplicity[[#This Row],[b_fighter_id]]&amp;duplicity[[#This Row],[date]]</f>
        <v>2476/310942470</v>
      </c>
      <c r="E3419">
        <f>COUNTIF(duplicity[duplicitní texty],duplicity[[#This Row],[duplicitní texty]])</f>
        <v>1</v>
      </c>
      <c r="N3419"/>
    </row>
    <row r="3420" spans="1:14">
      <c r="A3420">
        <v>1530</v>
      </c>
      <c r="B3420">
        <v>3308</v>
      </c>
      <c r="C3420" s="3">
        <v>42470</v>
      </c>
      <c r="D3420" s="5" t="str">
        <f>duplicity[[#This Row],[r_fighter_id]]&amp;"/"&amp;duplicity[[#This Row],[b_fighter_id]]&amp;duplicity[[#This Row],[date]]</f>
        <v>1530/330842470</v>
      </c>
      <c r="E3420">
        <f>COUNTIF(duplicity[duplicitní texty],duplicity[[#This Row],[duplicitní texty]])</f>
        <v>1</v>
      </c>
      <c r="N3420"/>
    </row>
    <row r="3421" spans="1:14">
      <c r="A3421">
        <v>3185</v>
      </c>
      <c r="B3421">
        <v>1244</v>
      </c>
      <c r="C3421" s="3">
        <v>42470</v>
      </c>
      <c r="D3421" s="5" t="str">
        <f>duplicity[[#This Row],[r_fighter_id]]&amp;"/"&amp;duplicity[[#This Row],[b_fighter_id]]&amp;duplicity[[#This Row],[date]]</f>
        <v>3185/124442470</v>
      </c>
      <c r="E3421">
        <f>COUNTIF(duplicity[duplicitní texty],duplicity[[#This Row],[duplicitní texty]])</f>
        <v>1</v>
      </c>
      <c r="N3421"/>
    </row>
    <row r="3422" spans="1:14">
      <c r="A3422">
        <v>3466</v>
      </c>
      <c r="B3422">
        <v>1989</v>
      </c>
      <c r="C3422" s="3">
        <v>42470</v>
      </c>
      <c r="D3422" s="5" t="str">
        <f>duplicity[[#This Row],[r_fighter_id]]&amp;"/"&amp;duplicity[[#This Row],[b_fighter_id]]&amp;duplicity[[#This Row],[date]]</f>
        <v>3466/198942470</v>
      </c>
      <c r="E3422">
        <f>COUNTIF(duplicity[duplicitní texty],duplicity[[#This Row],[duplicitní texty]])</f>
        <v>1</v>
      </c>
      <c r="N3422"/>
    </row>
    <row r="3423" spans="1:14">
      <c r="A3423">
        <v>758</v>
      </c>
      <c r="B3423">
        <v>3358</v>
      </c>
      <c r="C3423" s="3">
        <v>42470</v>
      </c>
      <c r="D3423" s="5" t="str">
        <f>duplicity[[#This Row],[r_fighter_id]]&amp;"/"&amp;duplicity[[#This Row],[b_fighter_id]]&amp;duplicity[[#This Row],[date]]</f>
        <v>758/335842470</v>
      </c>
      <c r="E3423">
        <f>COUNTIF(duplicity[duplicitní texty],duplicity[[#This Row],[duplicitní texty]])</f>
        <v>1</v>
      </c>
      <c r="N3423"/>
    </row>
    <row r="3424" spans="1:14">
      <c r="A3424">
        <v>622</v>
      </c>
      <c r="B3424">
        <v>2489</v>
      </c>
      <c r="C3424" s="3">
        <v>42476</v>
      </c>
      <c r="D3424" s="5" t="str">
        <f>duplicity[[#This Row],[r_fighter_id]]&amp;"/"&amp;duplicity[[#This Row],[b_fighter_id]]&amp;duplicity[[#This Row],[date]]</f>
        <v>622/248942476</v>
      </c>
      <c r="E3424">
        <f>COUNTIF(duplicity[duplicitní texty],duplicity[[#This Row],[duplicitní texty]])</f>
        <v>1</v>
      </c>
      <c r="N3424"/>
    </row>
    <row r="3425" spans="1:14">
      <c r="A3425">
        <v>379</v>
      </c>
      <c r="B3425">
        <v>1194</v>
      </c>
      <c r="C3425" s="3">
        <v>42476</v>
      </c>
      <c r="D3425" s="5" t="str">
        <f>duplicity[[#This Row],[r_fighter_id]]&amp;"/"&amp;duplicity[[#This Row],[b_fighter_id]]&amp;duplicity[[#This Row],[date]]</f>
        <v>379/119442476</v>
      </c>
      <c r="E3425">
        <f>COUNTIF(duplicity[duplicitní texty],duplicity[[#This Row],[duplicitní texty]])</f>
        <v>1</v>
      </c>
      <c r="N3425"/>
    </row>
    <row r="3426" spans="1:14">
      <c r="A3426">
        <v>2342</v>
      </c>
      <c r="B3426">
        <v>1407</v>
      </c>
      <c r="C3426" s="3">
        <v>42476</v>
      </c>
      <c r="D3426" s="5" t="str">
        <f>duplicity[[#This Row],[r_fighter_id]]&amp;"/"&amp;duplicity[[#This Row],[b_fighter_id]]&amp;duplicity[[#This Row],[date]]</f>
        <v>2342/140742476</v>
      </c>
      <c r="E3426">
        <f>COUNTIF(duplicity[duplicitní texty],duplicity[[#This Row],[duplicitní texty]])</f>
        <v>1</v>
      </c>
      <c r="N3426"/>
    </row>
    <row r="3427" spans="1:14">
      <c r="A3427">
        <v>3224</v>
      </c>
      <c r="B3427">
        <v>916</v>
      </c>
      <c r="C3427" s="3">
        <v>42476</v>
      </c>
      <c r="D3427" s="5" t="str">
        <f>duplicity[[#This Row],[r_fighter_id]]&amp;"/"&amp;duplicity[[#This Row],[b_fighter_id]]&amp;duplicity[[#This Row],[date]]</f>
        <v>3224/91642476</v>
      </c>
      <c r="E3427">
        <f>COUNTIF(duplicity[duplicitní texty],duplicity[[#This Row],[duplicitní texty]])</f>
        <v>1</v>
      </c>
      <c r="N3427"/>
    </row>
    <row r="3428" spans="1:14">
      <c r="A3428">
        <v>189</v>
      </c>
      <c r="B3428">
        <v>952</v>
      </c>
      <c r="C3428" s="3">
        <v>42476</v>
      </c>
      <c r="D3428" s="5" t="str">
        <f>duplicity[[#This Row],[r_fighter_id]]&amp;"/"&amp;duplicity[[#This Row],[b_fighter_id]]&amp;duplicity[[#This Row],[date]]</f>
        <v>189/95242476</v>
      </c>
      <c r="E3428">
        <f>COUNTIF(duplicity[duplicitní texty],duplicity[[#This Row],[duplicitní texty]])</f>
        <v>1</v>
      </c>
      <c r="N3428"/>
    </row>
    <row r="3429" spans="1:14">
      <c r="A3429">
        <v>793</v>
      </c>
      <c r="B3429">
        <v>1063</v>
      </c>
      <c r="C3429" s="3">
        <v>42476</v>
      </c>
      <c r="D3429" s="5" t="str">
        <f>duplicity[[#This Row],[r_fighter_id]]&amp;"/"&amp;duplicity[[#This Row],[b_fighter_id]]&amp;duplicity[[#This Row],[date]]</f>
        <v>793/106342476</v>
      </c>
      <c r="E3429">
        <f>COUNTIF(duplicity[duplicitní texty],duplicity[[#This Row],[duplicitní texty]])</f>
        <v>1</v>
      </c>
      <c r="N3429"/>
    </row>
    <row r="3430" spans="1:14">
      <c r="A3430">
        <v>700</v>
      </c>
      <c r="B3430">
        <v>540</v>
      </c>
      <c r="C3430" s="3">
        <v>42476</v>
      </c>
      <c r="D3430" s="5" t="str">
        <f>duplicity[[#This Row],[r_fighter_id]]&amp;"/"&amp;duplicity[[#This Row],[b_fighter_id]]&amp;duplicity[[#This Row],[date]]</f>
        <v>700/54042476</v>
      </c>
      <c r="E3430">
        <f>COUNTIF(duplicity[duplicitní texty],duplicity[[#This Row],[duplicitní texty]])</f>
        <v>1</v>
      </c>
      <c r="N3430"/>
    </row>
    <row r="3431" spans="1:14">
      <c r="A3431">
        <v>2038</v>
      </c>
      <c r="B3431">
        <v>2558</v>
      </c>
      <c r="C3431" s="3">
        <v>42476</v>
      </c>
      <c r="D3431" s="5" t="str">
        <f>duplicity[[#This Row],[r_fighter_id]]&amp;"/"&amp;duplicity[[#This Row],[b_fighter_id]]&amp;duplicity[[#This Row],[date]]</f>
        <v>2038/255842476</v>
      </c>
      <c r="E3431">
        <f>COUNTIF(duplicity[duplicitní texty],duplicity[[#This Row],[duplicitní texty]])</f>
        <v>1</v>
      </c>
      <c r="N3431"/>
    </row>
    <row r="3432" spans="1:14">
      <c r="A3432">
        <v>3170</v>
      </c>
      <c r="B3432">
        <v>768</v>
      </c>
      <c r="C3432" s="3">
        <v>42476</v>
      </c>
      <c r="D3432" s="5" t="str">
        <f>duplicity[[#This Row],[r_fighter_id]]&amp;"/"&amp;duplicity[[#This Row],[b_fighter_id]]&amp;duplicity[[#This Row],[date]]</f>
        <v>3170/76842476</v>
      </c>
      <c r="E3432">
        <f>COUNTIF(duplicity[duplicitní texty],duplicity[[#This Row],[duplicitní texty]])</f>
        <v>1</v>
      </c>
      <c r="N3432"/>
    </row>
    <row r="3433" spans="1:14">
      <c r="A3433">
        <v>2269</v>
      </c>
      <c r="B3433">
        <v>3273</v>
      </c>
      <c r="C3433" s="3">
        <v>42476</v>
      </c>
      <c r="D3433" s="5" t="str">
        <f>duplicity[[#This Row],[r_fighter_id]]&amp;"/"&amp;duplicity[[#This Row],[b_fighter_id]]&amp;duplicity[[#This Row],[date]]</f>
        <v>2269/327342476</v>
      </c>
      <c r="E3433">
        <f>COUNTIF(duplicity[duplicitní texty],duplicity[[#This Row],[duplicitní texty]])</f>
        <v>1</v>
      </c>
      <c r="N3433"/>
    </row>
    <row r="3434" spans="1:14">
      <c r="A3434">
        <v>3571</v>
      </c>
      <c r="B3434">
        <v>28</v>
      </c>
      <c r="C3434" s="3">
        <v>42476</v>
      </c>
      <c r="D3434" s="5" t="str">
        <f>duplicity[[#This Row],[r_fighter_id]]&amp;"/"&amp;duplicity[[#This Row],[b_fighter_id]]&amp;duplicity[[#This Row],[date]]</f>
        <v>3571/2842476</v>
      </c>
      <c r="E3434">
        <f>COUNTIF(duplicity[duplicitní texty],duplicity[[#This Row],[duplicitní texty]])</f>
        <v>1</v>
      </c>
      <c r="N3434"/>
    </row>
    <row r="3435" spans="1:14">
      <c r="A3435">
        <v>906</v>
      </c>
      <c r="B3435">
        <v>1785</v>
      </c>
      <c r="C3435" s="3">
        <v>42483</v>
      </c>
      <c r="D3435" s="5" t="str">
        <f>duplicity[[#This Row],[r_fighter_id]]&amp;"/"&amp;duplicity[[#This Row],[b_fighter_id]]&amp;duplicity[[#This Row],[date]]</f>
        <v>906/178542483</v>
      </c>
      <c r="E3435">
        <f>COUNTIF(duplicity[duplicitní texty],duplicity[[#This Row],[duplicitní texty]])</f>
        <v>1</v>
      </c>
      <c r="N3435"/>
    </row>
    <row r="3436" spans="1:14">
      <c r="A3436">
        <v>2520</v>
      </c>
      <c r="B3436">
        <v>201</v>
      </c>
      <c r="C3436" s="3">
        <v>42483</v>
      </c>
      <c r="D3436" s="5" t="str">
        <f>duplicity[[#This Row],[r_fighter_id]]&amp;"/"&amp;duplicity[[#This Row],[b_fighter_id]]&amp;duplicity[[#This Row],[date]]</f>
        <v>2520/20142483</v>
      </c>
      <c r="E3436">
        <f>COUNTIF(duplicity[duplicitní texty],duplicity[[#This Row],[duplicitní texty]])</f>
        <v>1</v>
      </c>
      <c r="N3436"/>
    </row>
    <row r="3437" spans="1:14">
      <c r="A3437">
        <v>1527</v>
      </c>
      <c r="B3437">
        <v>518</v>
      </c>
      <c r="C3437" s="3">
        <v>42483</v>
      </c>
      <c r="D3437" s="5" t="str">
        <f>duplicity[[#This Row],[r_fighter_id]]&amp;"/"&amp;duplicity[[#This Row],[b_fighter_id]]&amp;duplicity[[#This Row],[date]]</f>
        <v>1527/51842483</v>
      </c>
      <c r="E3437">
        <f>COUNTIF(duplicity[duplicitní texty],duplicity[[#This Row],[duplicitní texty]])</f>
        <v>1</v>
      </c>
      <c r="N3437"/>
    </row>
    <row r="3438" spans="1:14">
      <c r="A3438">
        <v>2524</v>
      </c>
      <c r="B3438">
        <v>1618</v>
      </c>
      <c r="C3438" s="3">
        <v>42483</v>
      </c>
      <c r="D3438" s="5" t="str">
        <f>duplicity[[#This Row],[r_fighter_id]]&amp;"/"&amp;duplicity[[#This Row],[b_fighter_id]]&amp;duplicity[[#This Row],[date]]</f>
        <v>2524/161842483</v>
      </c>
      <c r="E3438">
        <f>COUNTIF(duplicity[duplicitní texty],duplicity[[#This Row],[duplicitní texty]])</f>
        <v>1</v>
      </c>
      <c r="N3438"/>
    </row>
    <row r="3439" spans="1:14">
      <c r="A3439">
        <v>2730</v>
      </c>
      <c r="B3439">
        <v>964</v>
      </c>
      <c r="C3439" s="3">
        <v>42483</v>
      </c>
      <c r="D3439" s="5" t="str">
        <f>duplicity[[#This Row],[r_fighter_id]]&amp;"/"&amp;duplicity[[#This Row],[b_fighter_id]]&amp;duplicity[[#This Row],[date]]</f>
        <v>2730/96442483</v>
      </c>
      <c r="E3439">
        <f>COUNTIF(duplicity[duplicitní texty],duplicity[[#This Row],[duplicitní texty]])</f>
        <v>1</v>
      </c>
      <c r="N3439"/>
    </row>
    <row r="3440" spans="1:14">
      <c r="A3440">
        <v>3471</v>
      </c>
      <c r="B3440">
        <v>2277</v>
      </c>
      <c r="C3440" s="3">
        <v>42483</v>
      </c>
      <c r="D3440" s="5" t="str">
        <f>duplicity[[#This Row],[r_fighter_id]]&amp;"/"&amp;duplicity[[#This Row],[b_fighter_id]]&amp;duplicity[[#This Row],[date]]</f>
        <v>3471/227742483</v>
      </c>
      <c r="E3440">
        <f>COUNTIF(duplicity[duplicitní texty],duplicity[[#This Row],[duplicitní texty]])</f>
        <v>1</v>
      </c>
      <c r="N3440"/>
    </row>
    <row r="3441" spans="1:14">
      <c r="A3441">
        <v>907</v>
      </c>
      <c r="B3441">
        <v>1826</v>
      </c>
      <c r="C3441" s="3">
        <v>42483</v>
      </c>
      <c r="D3441" s="5" t="str">
        <f>duplicity[[#This Row],[r_fighter_id]]&amp;"/"&amp;duplicity[[#This Row],[b_fighter_id]]&amp;duplicity[[#This Row],[date]]</f>
        <v>907/182642483</v>
      </c>
      <c r="E3441">
        <f>COUNTIF(duplicity[duplicitní texty],duplicity[[#This Row],[duplicitní texty]])</f>
        <v>1</v>
      </c>
      <c r="N3441"/>
    </row>
    <row r="3442" spans="1:14">
      <c r="A3442">
        <v>2742</v>
      </c>
      <c r="B3442">
        <v>1344</v>
      </c>
      <c r="C3442" s="3">
        <v>42483</v>
      </c>
      <c r="D3442" s="5" t="str">
        <f>duplicity[[#This Row],[r_fighter_id]]&amp;"/"&amp;duplicity[[#This Row],[b_fighter_id]]&amp;duplicity[[#This Row],[date]]</f>
        <v>2742/134442483</v>
      </c>
      <c r="E3442">
        <f>COUNTIF(duplicity[duplicitní texty],duplicity[[#This Row],[duplicitní texty]])</f>
        <v>1</v>
      </c>
      <c r="N3442"/>
    </row>
    <row r="3443" spans="1:14">
      <c r="A3443">
        <v>1004</v>
      </c>
      <c r="B3443">
        <v>3375</v>
      </c>
      <c r="C3443" s="3">
        <v>42483</v>
      </c>
      <c r="D3443" s="5" t="str">
        <f>duplicity[[#This Row],[r_fighter_id]]&amp;"/"&amp;duplicity[[#This Row],[b_fighter_id]]&amp;duplicity[[#This Row],[date]]</f>
        <v>1004/337542483</v>
      </c>
      <c r="E3443">
        <f>COUNTIF(duplicity[duplicitní texty],duplicity[[#This Row],[duplicitní texty]])</f>
        <v>1</v>
      </c>
      <c r="N3443"/>
    </row>
    <row r="3444" spans="1:14">
      <c r="A3444">
        <v>2710</v>
      </c>
      <c r="B3444">
        <v>3113</v>
      </c>
      <c r="C3444" s="3">
        <v>42483</v>
      </c>
      <c r="D3444" s="5" t="str">
        <f>duplicity[[#This Row],[r_fighter_id]]&amp;"/"&amp;duplicity[[#This Row],[b_fighter_id]]&amp;duplicity[[#This Row],[date]]</f>
        <v>2710/311342483</v>
      </c>
      <c r="E3444">
        <f>COUNTIF(duplicity[duplicitní texty],duplicity[[#This Row],[duplicitní texty]])</f>
        <v>1</v>
      </c>
      <c r="N3444"/>
    </row>
    <row r="3445" spans="1:14">
      <c r="A3445">
        <v>1282</v>
      </c>
      <c r="B3445">
        <v>846</v>
      </c>
      <c r="C3445" s="3">
        <v>42483</v>
      </c>
      <c r="D3445" s="5" t="str">
        <f>duplicity[[#This Row],[r_fighter_id]]&amp;"/"&amp;duplicity[[#This Row],[b_fighter_id]]&amp;duplicity[[#This Row],[date]]</f>
        <v>1282/84642483</v>
      </c>
      <c r="E3445">
        <f>COUNTIF(duplicity[duplicitní texty],duplicity[[#This Row],[duplicitní texty]])</f>
        <v>1</v>
      </c>
      <c r="N3445"/>
    </row>
    <row r="3446" spans="1:14">
      <c r="A3446">
        <v>2411</v>
      </c>
      <c r="B3446">
        <v>134</v>
      </c>
      <c r="C3446" s="3">
        <v>42498</v>
      </c>
      <c r="D3446" s="5" t="str">
        <f>duplicity[[#This Row],[r_fighter_id]]&amp;"/"&amp;duplicity[[#This Row],[b_fighter_id]]&amp;duplicity[[#This Row],[date]]</f>
        <v>2411/13442498</v>
      </c>
      <c r="E3446">
        <f>COUNTIF(duplicity[duplicitní texty],duplicity[[#This Row],[duplicitní texty]])</f>
        <v>1</v>
      </c>
      <c r="N3446"/>
    </row>
    <row r="3447" spans="1:14">
      <c r="A3447">
        <v>3291</v>
      </c>
      <c r="B3447">
        <v>884</v>
      </c>
      <c r="C3447" s="3">
        <v>42498</v>
      </c>
      <c r="D3447" s="5" t="str">
        <f>duplicity[[#This Row],[r_fighter_id]]&amp;"/"&amp;duplicity[[#This Row],[b_fighter_id]]&amp;duplicity[[#This Row],[date]]</f>
        <v>3291/88442498</v>
      </c>
      <c r="E3447">
        <f>COUNTIF(duplicity[duplicitní texty],duplicity[[#This Row],[duplicitní texty]])</f>
        <v>1</v>
      </c>
      <c r="N3447"/>
    </row>
    <row r="3448" spans="1:14">
      <c r="A3448">
        <v>2989</v>
      </c>
      <c r="B3448">
        <v>3152</v>
      </c>
      <c r="C3448" s="3">
        <v>42498</v>
      </c>
      <c r="D3448" s="5" t="str">
        <f>duplicity[[#This Row],[r_fighter_id]]&amp;"/"&amp;duplicity[[#This Row],[b_fighter_id]]&amp;duplicity[[#This Row],[date]]</f>
        <v>2989/315242498</v>
      </c>
      <c r="E3448">
        <f>COUNTIF(duplicity[duplicitní texty],duplicity[[#This Row],[duplicitní texty]])</f>
        <v>1</v>
      </c>
      <c r="N3448"/>
    </row>
    <row r="3449" spans="1:14">
      <c r="A3449">
        <v>1632</v>
      </c>
      <c r="B3449">
        <v>3404</v>
      </c>
      <c r="C3449" s="3">
        <v>42498</v>
      </c>
      <c r="D3449" s="5" t="str">
        <f>duplicity[[#This Row],[r_fighter_id]]&amp;"/"&amp;duplicity[[#This Row],[b_fighter_id]]&amp;duplicity[[#This Row],[date]]</f>
        <v>1632/340442498</v>
      </c>
      <c r="E3449">
        <f>COUNTIF(duplicity[duplicitní texty],duplicity[[#This Row],[duplicitní texty]])</f>
        <v>1</v>
      </c>
      <c r="N3449"/>
    </row>
    <row r="3450" spans="1:14">
      <c r="A3450">
        <v>3302</v>
      </c>
      <c r="B3450">
        <v>2293</v>
      </c>
      <c r="C3450" s="3">
        <v>42498</v>
      </c>
      <c r="D3450" s="5" t="str">
        <f>duplicity[[#This Row],[r_fighter_id]]&amp;"/"&amp;duplicity[[#This Row],[b_fighter_id]]&amp;duplicity[[#This Row],[date]]</f>
        <v>3302/229342498</v>
      </c>
      <c r="E3450">
        <f>COUNTIF(duplicity[duplicitní texty],duplicity[[#This Row],[duplicitní texty]])</f>
        <v>1</v>
      </c>
      <c r="N3450"/>
    </row>
    <row r="3451" spans="1:14">
      <c r="A3451">
        <v>1396</v>
      </c>
      <c r="B3451">
        <v>2921</v>
      </c>
      <c r="C3451" s="3">
        <v>42498</v>
      </c>
      <c r="D3451" s="5" t="str">
        <f>duplicity[[#This Row],[r_fighter_id]]&amp;"/"&amp;duplicity[[#This Row],[b_fighter_id]]&amp;duplicity[[#This Row],[date]]</f>
        <v>1396/292142498</v>
      </c>
      <c r="E3451">
        <f>COUNTIF(duplicity[duplicitní texty],duplicity[[#This Row],[duplicitní texty]])</f>
        <v>1</v>
      </c>
      <c r="N3451"/>
    </row>
    <row r="3452" spans="1:14">
      <c r="A3452">
        <v>732</v>
      </c>
      <c r="B3452">
        <v>877</v>
      </c>
      <c r="C3452" s="3">
        <v>42498</v>
      </c>
      <c r="D3452" s="5" t="str">
        <f>duplicity[[#This Row],[r_fighter_id]]&amp;"/"&amp;duplicity[[#This Row],[b_fighter_id]]&amp;duplicity[[#This Row],[date]]</f>
        <v>732/87742498</v>
      </c>
      <c r="E3452">
        <f>COUNTIF(duplicity[duplicitní texty],duplicity[[#This Row],[duplicitní texty]])</f>
        <v>1</v>
      </c>
      <c r="N3452"/>
    </row>
    <row r="3453" spans="1:14">
      <c r="A3453">
        <v>1698</v>
      </c>
      <c r="B3453">
        <v>218</v>
      </c>
      <c r="C3453" s="3">
        <v>42498</v>
      </c>
      <c r="D3453" s="5" t="str">
        <f>duplicity[[#This Row],[r_fighter_id]]&amp;"/"&amp;duplicity[[#This Row],[b_fighter_id]]&amp;duplicity[[#This Row],[date]]</f>
        <v>1698/21842498</v>
      </c>
      <c r="E3453">
        <f>COUNTIF(duplicity[duplicitní texty],duplicity[[#This Row],[duplicitní texty]])</f>
        <v>1</v>
      </c>
      <c r="N3453"/>
    </row>
    <row r="3454" spans="1:14">
      <c r="A3454">
        <v>863</v>
      </c>
      <c r="B3454">
        <v>3437</v>
      </c>
      <c r="C3454" s="3">
        <v>42498</v>
      </c>
      <c r="D3454" s="5" t="str">
        <f>duplicity[[#This Row],[r_fighter_id]]&amp;"/"&amp;duplicity[[#This Row],[b_fighter_id]]&amp;duplicity[[#This Row],[date]]</f>
        <v>863/343742498</v>
      </c>
      <c r="E3454">
        <f>COUNTIF(duplicity[duplicitní texty],duplicity[[#This Row],[duplicitní texty]])</f>
        <v>1</v>
      </c>
      <c r="N3454"/>
    </row>
    <row r="3455" spans="1:14">
      <c r="A3455">
        <v>434</v>
      </c>
      <c r="B3455">
        <v>1912</v>
      </c>
      <c r="C3455" s="3">
        <v>42498</v>
      </c>
      <c r="D3455" s="5" t="str">
        <f>duplicity[[#This Row],[r_fighter_id]]&amp;"/"&amp;duplicity[[#This Row],[b_fighter_id]]&amp;duplicity[[#This Row],[date]]</f>
        <v>434/191242498</v>
      </c>
      <c r="E3455">
        <f>COUNTIF(duplicity[duplicitní texty],duplicity[[#This Row],[duplicitní texty]])</f>
        <v>1</v>
      </c>
      <c r="N3455"/>
    </row>
    <row r="3456" spans="1:14">
      <c r="A3456">
        <v>1691</v>
      </c>
      <c r="B3456">
        <v>569</v>
      </c>
      <c r="C3456" s="3">
        <v>42498</v>
      </c>
      <c r="D3456" s="5" t="str">
        <f>duplicity[[#This Row],[r_fighter_id]]&amp;"/"&amp;duplicity[[#This Row],[b_fighter_id]]&amp;duplicity[[#This Row],[date]]</f>
        <v>1691/56942498</v>
      </c>
      <c r="E3456">
        <f>COUNTIF(duplicity[duplicitní texty],duplicity[[#This Row],[duplicitní texty]])</f>
        <v>1</v>
      </c>
      <c r="N3456"/>
    </row>
    <row r="3457" spans="1:14">
      <c r="A3457">
        <v>2876</v>
      </c>
      <c r="B3457">
        <v>1082</v>
      </c>
      <c r="C3457" s="3">
        <v>42498</v>
      </c>
      <c r="D3457" s="5" t="str">
        <f>duplicity[[#This Row],[r_fighter_id]]&amp;"/"&amp;duplicity[[#This Row],[b_fighter_id]]&amp;duplicity[[#This Row],[date]]</f>
        <v>2876/108242498</v>
      </c>
      <c r="E3457">
        <f>COUNTIF(duplicity[duplicitní texty],duplicity[[#This Row],[duplicitní texty]])</f>
        <v>1</v>
      </c>
      <c r="N3457"/>
    </row>
    <row r="3458" spans="1:14">
      <c r="A3458">
        <v>520</v>
      </c>
      <c r="B3458">
        <v>2053</v>
      </c>
      <c r="C3458" s="3">
        <v>42498</v>
      </c>
      <c r="D3458" s="5" t="str">
        <f>duplicity[[#This Row],[r_fighter_id]]&amp;"/"&amp;duplicity[[#This Row],[b_fighter_id]]&amp;duplicity[[#This Row],[date]]</f>
        <v>520/205342498</v>
      </c>
      <c r="E3458">
        <f>COUNTIF(duplicity[duplicitní texty],duplicity[[#This Row],[duplicitní texty]])</f>
        <v>1</v>
      </c>
      <c r="N3458"/>
    </row>
    <row r="3459" spans="1:14">
      <c r="A3459">
        <v>2860</v>
      </c>
      <c r="B3459">
        <v>1958</v>
      </c>
      <c r="C3459" s="3">
        <v>42504</v>
      </c>
      <c r="D3459" s="5" t="str">
        <f>duplicity[[#This Row],[r_fighter_id]]&amp;"/"&amp;duplicity[[#This Row],[b_fighter_id]]&amp;duplicity[[#This Row],[date]]</f>
        <v>2860/195842504</v>
      </c>
      <c r="E3459">
        <f>COUNTIF(duplicity[duplicitní texty],duplicity[[#This Row],[duplicitní texty]])</f>
        <v>1</v>
      </c>
      <c r="N3459"/>
    </row>
    <row r="3460" spans="1:14">
      <c r="A3460">
        <v>1580</v>
      </c>
      <c r="B3460">
        <v>3039</v>
      </c>
      <c r="C3460" s="3">
        <v>42504</v>
      </c>
      <c r="D3460" s="5" t="str">
        <f>duplicity[[#This Row],[r_fighter_id]]&amp;"/"&amp;duplicity[[#This Row],[b_fighter_id]]&amp;duplicity[[#This Row],[date]]</f>
        <v>1580/303942504</v>
      </c>
      <c r="E3460">
        <f>COUNTIF(duplicity[duplicitní texty],duplicity[[#This Row],[duplicitní texty]])</f>
        <v>1</v>
      </c>
      <c r="N3460"/>
    </row>
    <row r="3461" spans="1:14">
      <c r="A3461">
        <v>1928</v>
      </c>
      <c r="B3461">
        <v>375</v>
      </c>
      <c r="C3461" s="3">
        <v>42504</v>
      </c>
      <c r="D3461" s="5" t="str">
        <f>duplicity[[#This Row],[r_fighter_id]]&amp;"/"&amp;duplicity[[#This Row],[b_fighter_id]]&amp;duplicity[[#This Row],[date]]</f>
        <v>1928/37542504</v>
      </c>
      <c r="E3461">
        <f>COUNTIF(duplicity[duplicitní texty],duplicity[[#This Row],[duplicitní texty]])</f>
        <v>1</v>
      </c>
      <c r="N3461"/>
    </row>
    <row r="3462" spans="1:14">
      <c r="A3462">
        <v>3458</v>
      </c>
      <c r="B3462">
        <v>2121</v>
      </c>
      <c r="C3462" s="3">
        <v>42504</v>
      </c>
      <c r="D3462" s="5" t="str">
        <f>duplicity[[#This Row],[r_fighter_id]]&amp;"/"&amp;duplicity[[#This Row],[b_fighter_id]]&amp;duplicity[[#This Row],[date]]</f>
        <v>3458/212142504</v>
      </c>
      <c r="E3462">
        <f>COUNTIF(duplicity[duplicitní texty],duplicity[[#This Row],[duplicitní texty]])</f>
        <v>1</v>
      </c>
      <c r="N3462"/>
    </row>
    <row r="3463" spans="1:14">
      <c r="A3463">
        <v>2328</v>
      </c>
      <c r="B3463">
        <v>669</v>
      </c>
      <c r="C3463" s="3">
        <v>42504</v>
      </c>
      <c r="D3463" s="5" t="str">
        <f>duplicity[[#This Row],[r_fighter_id]]&amp;"/"&amp;duplicity[[#This Row],[b_fighter_id]]&amp;duplicity[[#This Row],[date]]</f>
        <v>2328/66942504</v>
      </c>
      <c r="E3463">
        <f>COUNTIF(duplicity[duplicitní texty],duplicity[[#This Row],[duplicitní texty]])</f>
        <v>1</v>
      </c>
      <c r="N3463"/>
    </row>
    <row r="3464" spans="1:14">
      <c r="A3464">
        <v>86</v>
      </c>
      <c r="B3464">
        <v>199</v>
      </c>
      <c r="C3464" s="3">
        <v>42504</v>
      </c>
      <c r="D3464" s="5" t="str">
        <f>duplicity[[#This Row],[r_fighter_id]]&amp;"/"&amp;duplicity[[#This Row],[b_fighter_id]]&amp;duplicity[[#This Row],[date]]</f>
        <v>86/19942504</v>
      </c>
      <c r="E3464">
        <f>COUNTIF(duplicity[duplicitní texty],duplicity[[#This Row],[duplicitní texty]])</f>
        <v>1</v>
      </c>
      <c r="N3464"/>
    </row>
    <row r="3465" spans="1:14">
      <c r="A3465">
        <v>1834</v>
      </c>
      <c r="B3465">
        <v>990</v>
      </c>
      <c r="C3465" s="3">
        <v>42504</v>
      </c>
      <c r="D3465" s="5" t="str">
        <f>duplicity[[#This Row],[r_fighter_id]]&amp;"/"&amp;duplicity[[#This Row],[b_fighter_id]]&amp;duplicity[[#This Row],[date]]</f>
        <v>1834/99042504</v>
      </c>
      <c r="E3465">
        <f>COUNTIF(duplicity[duplicitní texty],duplicity[[#This Row],[duplicitní texty]])</f>
        <v>1</v>
      </c>
      <c r="N3465"/>
    </row>
    <row r="3466" spans="1:14">
      <c r="A3466">
        <v>2157</v>
      </c>
      <c r="B3466">
        <v>3301</v>
      </c>
      <c r="C3466" s="3">
        <v>42504</v>
      </c>
      <c r="D3466" s="5" t="str">
        <f>duplicity[[#This Row],[r_fighter_id]]&amp;"/"&amp;duplicity[[#This Row],[b_fighter_id]]&amp;duplicity[[#This Row],[date]]</f>
        <v>2157/330142504</v>
      </c>
      <c r="E3466">
        <f>COUNTIF(duplicity[duplicitní texty],duplicity[[#This Row],[duplicitní texty]])</f>
        <v>1</v>
      </c>
      <c r="N3466"/>
    </row>
    <row r="3467" spans="1:14">
      <c r="A3467">
        <v>2783</v>
      </c>
      <c r="B3467">
        <v>103</v>
      </c>
      <c r="C3467" s="3">
        <v>42504</v>
      </c>
      <c r="D3467" s="5" t="str">
        <f>duplicity[[#This Row],[r_fighter_id]]&amp;"/"&amp;duplicity[[#This Row],[b_fighter_id]]&amp;duplicity[[#This Row],[date]]</f>
        <v>2783/10342504</v>
      </c>
      <c r="E3467">
        <f>COUNTIF(duplicity[duplicitní texty],duplicity[[#This Row],[duplicitní texty]])</f>
        <v>1</v>
      </c>
      <c r="N3467"/>
    </row>
    <row r="3468" spans="1:14">
      <c r="A3468">
        <v>3289</v>
      </c>
      <c r="B3468">
        <v>2061</v>
      </c>
      <c r="C3468" s="3">
        <v>42504</v>
      </c>
      <c r="D3468" s="5" t="str">
        <f>duplicity[[#This Row],[r_fighter_id]]&amp;"/"&amp;duplicity[[#This Row],[b_fighter_id]]&amp;duplicity[[#This Row],[date]]</f>
        <v>3289/206142504</v>
      </c>
      <c r="E3468">
        <f>COUNTIF(duplicity[duplicitní texty],duplicity[[#This Row],[duplicitní texty]])</f>
        <v>1</v>
      </c>
      <c r="N3468"/>
    </row>
    <row r="3469" spans="1:14">
      <c r="A3469">
        <v>3078</v>
      </c>
      <c r="B3469">
        <v>243</v>
      </c>
      <c r="C3469" s="3">
        <v>42504</v>
      </c>
      <c r="D3469" s="5" t="str">
        <f>duplicity[[#This Row],[r_fighter_id]]&amp;"/"&amp;duplicity[[#This Row],[b_fighter_id]]&amp;duplicity[[#This Row],[date]]</f>
        <v>3078/24342504</v>
      </c>
      <c r="E3469">
        <f>COUNTIF(duplicity[duplicitní texty],duplicity[[#This Row],[duplicitní texty]])</f>
        <v>1</v>
      </c>
      <c r="N3469"/>
    </row>
    <row r="3470" spans="1:14">
      <c r="A3470">
        <v>70</v>
      </c>
      <c r="B3470">
        <v>1068</v>
      </c>
      <c r="C3470" s="3">
        <v>42519</v>
      </c>
      <c r="D3470" s="5" t="str">
        <f>duplicity[[#This Row],[r_fighter_id]]&amp;"/"&amp;duplicity[[#This Row],[b_fighter_id]]&amp;duplicity[[#This Row],[date]]</f>
        <v>70/106842519</v>
      </c>
      <c r="E3470">
        <f>COUNTIF(duplicity[duplicitní texty],duplicity[[#This Row],[duplicitní texty]])</f>
        <v>1</v>
      </c>
      <c r="N3470"/>
    </row>
    <row r="3471" spans="1:14">
      <c r="A3471">
        <v>3119</v>
      </c>
      <c r="B3471">
        <v>474</v>
      </c>
      <c r="C3471" s="3">
        <v>42519</v>
      </c>
      <c r="D3471" s="5" t="str">
        <f>duplicity[[#This Row],[r_fighter_id]]&amp;"/"&amp;duplicity[[#This Row],[b_fighter_id]]&amp;duplicity[[#This Row],[date]]</f>
        <v>3119/47442519</v>
      </c>
      <c r="E3471">
        <f>COUNTIF(duplicity[duplicitní texty],duplicity[[#This Row],[duplicitní texty]])</f>
        <v>1</v>
      </c>
      <c r="N3471"/>
    </row>
    <row r="3472" spans="1:14">
      <c r="A3472">
        <v>2054</v>
      </c>
      <c r="B3472">
        <v>925</v>
      </c>
      <c r="C3472" s="3">
        <v>42519</v>
      </c>
      <c r="D3472" s="5" t="str">
        <f>duplicity[[#This Row],[r_fighter_id]]&amp;"/"&amp;duplicity[[#This Row],[b_fighter_id]]&amp;duplicity[[#This Row],[date]]</f>
        <v>2054/92542519</v>
      </c>
      <c r="E3472">
        <f>COUNTIF(duplicity[duplicitní texty],duplicity[[#This Row],[duplicitní texty]])</f>
        <v>1</v>
      </c>
      <c r="N3472"/>
    </row>
    <row r="3473" spans="1:14">
      <c r="A3473">
        <v>2798</v>
      </c>
      <c r="B3473">
        <v>3138</v>
      </c>
      <c r="C3473" s="3">
        <v>42519</v>
      </c>
      <c r="D3473" s="5" t="str">
        <f>duplicity[[#This Row],[r_fighter_id]]&amp;"/"&amp;duplicity[[#This Row],[b_fighter_id]]&amp;duplicity[[#This Row],[date]]</f>
        <v>2798/313842519</v>
      </c>
      <c r="E3473">
        <f>COUNTIF(duplicity[duplicitní texty],duplicity[[#This Row],[duplicitní texty]])</f>
        <v>1</v>
      </c>
      <c r="N3473"/>
    </row>
    <row r="3474" spans="1:14">
      <c r="A3474">
        <v>1995</v>
      </c>
      <c r="B3474">
        <v>1761</v>
      </c>
      <c r="C3474" s="3">
        <v>42519</v>
      </c>
      <c r="D3474" s="5" t="str">
        <f>duplicity[[#This Row],[r_fighter_id]]&amp;"/"&amp;duplicity[[#This Row],[b_fighter_id]]&amp;duplicity[[#This Row],[date]]</f>
        <v>1995/176142519</v>
      </c>
      <c r="E3474">
        <f>COUNTIF(duplicity[duplicitní texty],duplicity[[#This Row],[duplicitní texty]])</f>
        <v>1</v>
      </c>
      <c r="N3474"/>
    </row>
    <row r="3475" spans="1:14">
      <c r="A3475">
        <v>200</v>
      </c>
      <c r="B3475">
        <v>3120</v>
      </c>
      <c r="C3475" s="3">
        <v>42519</v>
      </c>
      <c r="D3475" s="5" t="str">
        <f>duplicity[[#This Row],[r_fighter_id]]&amp;"/"&amp;duplicity[[#This Row],[b_fighter_id]]&amp;duplicity[[#This Row],[date]]</f>
        <v>200/312042519</v>
      </c>
      <c r="E3475">
        <f>COUNTIF(duplicity[duplicitní texty],duplicity[[#This Row],[duplicitní texty]])</f>
        <v>1</v>
      </c>
      <c r="N3475"/>
    </row>
    <row r="3476" spans="1:14">
      <c r="A3476">
        <v>593</v>
      </c>
      <c r="B3476">
        <v>3307</v>
      </c>
      <c r="C3476" s="3">
        <v>42519</v>
      </c>
      <c r="D3476" s="5" t="str">
        <f>duplicity[[#This Row],[r_fighter_id]]&amp;"/"&amp;duplicity[[#This Row],[b_fighter_id]]&amp;duplicity[[#This Row],[date]]</f>
        <v>593/330742519</v>
      </c>
      <c r="E3476">
        <f>COUNTIF(duplicity[duplicitní texty],duplicity[[#This Row],[duplicitní texty]])</f>
        <v>1</v>
      </c>
      <c r="N3476"/>
    </row>
    <row r="3477" spans="1:14">
      <c r="A3477">
        <v>407</v>
      </c>
      <c r="B3477">
        <v>943</v>
      </c>
      <c r="C3477" s="3">
        <v>42519</v>
      </c>
      <c r="D3477" s="5" t="str">
        <f>duplicity[[#This Row],[r_fighter_id]]&amp;"/"&amp;duplicity[[#This Row],[b_fighter_id]]&amp;duplicity[[#This Row],[date]]</f>
        <v>407/94342519</v>
      </c>
      <c r="E3477">
        <f>COUNTIF(duplicity[duplicitní texty],duplicity[[#This Row],[duplicitní texty]])</f>
        <v>1</v>
      </c>
      <c r="N3477"/>
    </row>
    <row r="3478" spans="1:14">
      <c r="A3478">
        <v>1674</v>
      </c>
      <c r="B3478">
        <v>451</v>
      </c>
      <c r="C3478" s="3">
        <v>42519</v>
      </c>
      <c r="D3478" s="5" t="str">
        <f>duplicity[[#This Row],[r_fighter_id]]&amp;"/"&amp;duplicity[[#This Row],[b_fighter_id]]&amp;duplicity[[#This Row],[date]]</f>
        <v>1674/45142519</v>
      </c>
      <c r="E3478">
        <f>COUNTIF(duplicity[duplicitní texty],duplicity[[#This Row],[duplicitní texty]])</f>
        <v>1</v>
      </c>
      <c r="N3478"/>
    </row>
    <row r="3479" spans="1:14">
      <c r="A3479">
        <v>3294</v>
      </c>
      <c r="B3479">
        <v>2682</v>
      </c>
      <c r="C3479" s="3">
        <v>42519</v>
      </c>
      <c r="D3479" s="5" t="str">
        <f>duplicity[[#This Row],[r_fighter_id]]&amp;"/"&amp;duplicity[[#This Row],[b_fighter_id]]&amp;duplicity[[#This Row],[date]]</f>
        <v>3294/268242519</v>
      </c>
      <c r="E3479">
        <f>COUNTIF(duplicity[duplicitní texty],duplicity[[#This Row],[duplicitní texty]])</f>
        <v>1</v>
      </c>
      <c r="N3479"/>
    </row>
    <row r="3480" spans="1:14">
      <c r="A3480">
        <v>723</v>
      </c>
      <c r="B3480">
        <v>2119</v>
      </c>
      <c r="C3480" s="3">
        <v>42519</v>
      </c>
      <c r="D3480" s="5" t="str">
        <f>duplicity[[#This Row],[r_fighter_id]]&amp;"/"&amp;duplicity[[#This Row],[b_fighter_id]]&amp;duplicity[[#This Row],[date]]</f>
        <v>723/211942519</v>
      </c>
      <c r="E3480">
        <f>COUNTIF(duplicity[duplicitní texty],duplicity[[#This Row],[duplicitní texty]])</f>
        <v>1</v>
      </c>
      <c r="N3480"/>
    </row>
    <row r="3481" spans="1:14">
      <c r="A3481">
        <v>447</v>
      </c>
      <c r="B3481">
        <v>2131</v>
      </c>
      <c r="C3481" s="3">
        <v>42519</v>
      </c>
      <c r="D3481" s="5" t="str">
        <f>duplicity[[#This Row],[r_fighter_id]]&amp;"/"&amp;duplicity[[#This Row],[b_fighter_id]]&amp;duplicity[[#This Row],[date]]</f>
        <v>447/213142519</v>
      </c>
      <c r="E3481">
        <f>COUNTIF(duplicity[duplicitní texty],duplicity[[#This Row],[duplicitní texty]])</f>
        <v>1</v>
      </c>
      <c r="N3481"/>
    </row>
    <row r="3482" spans="1:14">
      <c r="A3482">
        <v>659</v>
      </c>
      <c r="B3482">
        <v>928</v>
      </c>
      <c r="C3482" s="3">
        <v>42525</v>
      </c>
      <c r="D3482" s="5" t="str">
        <f>duplicity[[#This Row],[r_fighter_id]]&amp;"/"&amp;duplicity[[#This Row],[b_fighter_id]]&amp;duplicity[[#This Row],[date]]</f>
        <v>659/92842525</v>
      </c>
      <c r="E3482">
        <f>COUNTIF(duplicity[duplicitní texty],duplicity[[#This Row],[duplicitní texty]])</f>
        <v>1</v>
      </c>
      <c r="N3482"/>
    </row>
    <row r="3483" spans="1:14">
      <c r="A3483">
        <v>2111</v>
      </c>
      <c r="B3483">
        <v>435</v>
      </c>
      <c r="C3483" s="3">
        <v>42525</v>
      </c>
      <c r="D3483" s="5" t="str">
        <f>duplicity[[#This Row],[r_fighter_id]]&amp;"/"&amp;duplicity[[#This Row],[b_fighter_id]]&amp;duplicity[[#This Row],[date]]</f>
        <v>2111/43542525</v>
      </c>
      <c r="E3483">
        <f>COUNTIF(duplicity[duplicitní texty],duplicity[[#This Row],[duplicitní texty]])</f>
        <v>1</v>
      </c>
      <c r="N3483"/>
    </row>
    <row r="3484" spans="1:14">
      <c r="A3484">
        <v>3148</v>
      </c>
      <c r="B3484">
        <v>351</v>
      </c>
      <c r="C3484" s="3">
        <v>42525</v>
      </c>
      <c r="D3484" s="5" t="str">
        <f>duplicity[[#This Row],[r_fighter_id]]&amp;"/"&amp;duplicity[[#This Row],[b_fighter_id]]&amp;duplicity[[#This Row],[date]]</f>
        <v>3148/35142525</v>
      </c>
      <c r="E3484">
        <f>COUNTIF(duplicity[duplicitní texty],duplicity[[#This Row],[duplicitní texty]])</f>
        <v>1</v>
      </c>
      <c r="N3484"/>
    </row>
    <row r="3485" spans="1:14">
      <c r="A3485">
        <v>700</v>
      </c>
      <c r="B3485">
        <v>3375</v>
      </c>
      <c r="C3485" s="3">
        <v>42525</v>
      </c>
      <c r="D3485" s="5" t="str">
        <f>duplicity[[#This Row],[r_fighter_id]]&amp;"/"&amp;duplicity[[#This Row],[b_fighter_id]]&amp;duplicity[[#This Row],[date]]</f>
        <v>700/337542525</v>
      </c>
      <c r="E3485">
        <f>COUNTIF(duplicity[duplicitní texty],duplicity[[#This Row],[duplicitní texty]])</f>
        <v>1</v>
      </c>
      <c r="N3485"/>
    </row>
    <row r="3486" spans="1:14">
      <c r="A3486">
        <v>2556</v>
      </c>
      <c r="B3486">
        <v>1202</v>
      </c>
      <c r="C3486" s="3">
        <v>42525</v>
      </c>
      <c r="D3486" s="5" t="str">
        <f>duplicity[[#This Row],[r_fighter_id]]&amp;"/"&amp;duplicity[[#This Row],[b_fighter_id]]&amp;duplicity[[#This Row],[date]]</f>
        <v>2556/120242525</v>
      </c>
      <c r="E3486">
        <f>COUNTIF(duplicity[duplicitní texty],duplicity[[#This Row],[duplicitní texty]])</f>
        <v>1</v>
      </c>
      <c r="N3486"/>
    </row>
    <row r="3487" spans="1:14">
      <c r="A3487">
        <v>1377</v>
      </c>
      <c r="B3487">
        <v>1735</v>
      </c>
      <c r="C3487" s="3">
        <v>42525</v>
      </c>
      <c r="D3487" s="5" t="str">
        <f>duplicity[[#This Row],[r_fighter_id]]&amp;"/"&amp;duplicity[[#This Row],[b_fighter_id]]&amp;duplicity[[#This Row],[date]]</f>
        <v>1377/173542525</v>
      </c>
      <c r="E3487">
        <f>COUNTIF(duplicity[duplicitní texty],duplicity[[#This Row],[duplicitní texty]])</f>
        <v>1</v>
      </c>
      <c r="N3487"/>
    </row>
    <row r="3488" spans="1:14">
      <c r="A3488">
        <v>2394</v>
      </c>
      <c r="B3488">
        <v>1226</v>
      </c>
      <c r="C3488" s="3">
        <v>42525</v>
      </c>
      <c r="D3488" s="5" t="str">
        <f>duplicity[[#This Row],[r_fighter_id]]&amp;"/"&amp;duplicity[[#This Row],[b_fighter_id]]&amp;duplicity[[#This Row],[date]]</f>
        <v>2394/122642525</v>
      </c>
      <c r="E3488">
        <f>COUNTIF(duplicity[duplicitní texty],duplicity[[#This Row],[duplicitní texty]])</f>
        <v>1</v>
      </c>
      <c r="N3488"/>
    </row>
    <row r="3489" spans="1:14">
      <c r="A3489">
        <v>2723</v>
      </c>
      <c r="B3489">
        <v>286</v>
      </c>
      <c r="C3489" s="3">
        <v>42525</v>
      </c>
      <c r="D3489" s="5" t="str">
        <f>duplicity[[#This Row],[r_fighter_id]]&amp;"/"&amp;duplicity[[#This Row],[b_fighter_id]]&amp;duplicity[[#This Row],[date]]</f>
        <v>2723/28642525</v>
      </c>
      <c r="E3489">
        <f>COUNTIF(duplicity[duplicitní texty],duplicity[[#This Row],[duplicitní texty]])</f>
        <v>1</v>
      </c>
      <c r="N3489"/>
    </row>
    <row r="3490" spans="1:14">
      <c r="A3490">
        <v>1320</v>
      </c>
      <c r="B3490">
        <v>1850</v>
      </c>
      <c r="C3490" s="3">
        <v>42525</v>
      </c>
      <c r="D3490" s="5" t="str">
        <f>duplicity[[#This Row],[r_fighter_id]]&amp;"/"&amp;duplicity[[#This Row],[b_fighter_id]]&amp;duplicity[[#This Row],[date]]</f>
        <v>1320/185042525</v>
      </c>
      <c r="E3490">
        <f>COUNTIF(duplicity[duplicitní texty],duplicity[[#This Row],[duplicitní texty]])</f>
        <v>1</v>
      </c>
      <c r="N3490"/>
    </row>
    <row r="3491" spans="1:14">
      <c r="A3491">
        <v>2658</v>
      </c>
      <c r="B3491">
        <v>1888</v>
      </c>
      <c r="C3491" s="3">
        <v>42525</v>
      </c>
      <c r="D3491" s="5" t="str">
        <f>duplicity[[#This Row],[r_fighter_id]]&amp;"/"&amp;duplicity[[#This Row],[b_fighter_id]]&amp;duplicity[[#This Row],[date]]</f>
        <v>2658/188842525</v>
      </c>
      <c r="E3491">
        <f>COUNTIF(duplicity[duplicitní texty],duplicity[[#This Row],[duplicitní texty]])</f>
        <v>1</v>
      </c>
      <c r="N3491"/>
    </row>
    <row r="3492" spans="1:14">
      <c r="A3492">
        <v>2487</v>
      </c>
      <c r="B3492">
        <v>108</v>
      </c>
      <c r="C3492" s="3">
        <v>42525</v>
      </c>
      <c r="D3492" s="5" t="str">
        <f>duplicity[[#This Row],[r_fighter_id]]&amp;"/"&amp;duplicity[[#This Row],[b_fighter_id]]&amp;duplicity[[#This Row],[date]]</f>
        <v>2487/10842525</v>
      </c>
      <c r="E3492">
        <f>COUNTIF(duplicity[duplicitní texty],duplicity[[#This Row],[duplicitní texty]])</f>
        <v>1</v>
      </c>
      <c r="N3492"/>
    </row>
    <row r="3493" spans="1:14">
      <c r="A3493">
        <v>3493</v>
      </c>
      <c r="B3493">
        <v>679</v>
      </c>
      <c r="C3493" s="3">
        <v>42525</v>
      </c>
      <c r="D3493" s="5" t="str">
        <f>duplicity[[#This Row],[r_fighter_id]]&amp;"/"&amp;duplicity[[#This Row],[b_fighter_id]]&amp;duplicity[[#This Row],[date]]</f>
        <v>3493/67942525</v>
      </c>
      <c r="E3493">
        <f>COUNTIF(duplicity[duplicitní texty],duplicity[[#This Row],[duplicitní texty]])</f>
        <v>1</v>
      </c>
      <c r="N3493"/>
    </row>
    <row r="3494" spans="1:14">
      <c r="A3494">
        <v>641</v>
      </c>
      <c r="B3494">
        <v>2092</v>
      </c>
      <c r="C3494" s="3">
        <v>42539</v>
      </c>
      <c r="D3494" s="5" t="str">
        <f>duplicity[[#This Row],[r_fighter_id]]&amp;"/"&amp;duplicity[[#This Row],[b_fighter_id]]&amp;duplicity[[#This Row],[date]]</f>
        <v>641/209242539</v>
      </c>
      <c r="E3494">
        <f>COUNTIF(duplicity[duplicitní texty],duplicity[[#This Row],[duplicitní texty]])</f>
        <v>1</v>
      </c>
      <c r="N3494"/>
    </row>
    <row r="3495" spans="1:14">
      <c r="A3495">
        <v>561</v>
      </c>
      <c r="B3495">
        <v>676</v>
      </c>
      <c r="C3495" s="3">
        <v>42539</v>
      </c>
      <c r="D3495" s="5" t="str">
        <f>duplicity[[#This Row],[r_fighter_id]]&amp;"/"&amp;duplicity[[#This Row],[b_fighter_id]]&amp;duplicity[[#This Row],[date]]</f>
        <v>561/67642539</v>
      </c>
      <c r="E3495">
        <f>COUNTIF(duplicity[duplicitní texty],duplicity[[#This Row],[duplicitní texty]])</f>
        <v>1</v>
      </c>
      <c r="N3495"/>
    </row>
    <row r="3496" spans="1:14">
      <c r="A3496">
        <v>179</v>
      </c>
      <c r="B3496">
        <v>1339</v>
      </c>
      <c r="C3496" s="3">
        <v>42539</v>
      </c>
      <c r="D3496" s="5" t="str">
        <f>duplicity[[#This Row],[r_fighter_id]]&amp;"/"&amp;duplicity[[#This Row],[b_fighter_id]]&amp;duplicity[[#This Row],[date]]</f>
        <v>179/133942539</v>
      </c>
      <c r="E3496">
        <f>COUNTIF(duplicity[duplicitní texty],duplicity[[#This Row],[duplicitní texty]])</f>
        <v>1</v>
      </c>
      <c r="N3496"/>
    </row>
    <row r="3497" spans="1:14">
      <c r="A3497">
        <v>523</v>
      </c>
      <c r="B3497">
        <v>633</v>
      </c>
      <c r="C3497" s="3">
        <v>42539</v>
      </c>
      <c r="D3497" s="5" t="str">
        <f>duplicity[[#This Row],[r_fighter_id]]&amp;"/"&amp;duplicity[[#This Row],[b_fighter_id]]&amp;duplicity[[#This Row],[date]]</f>
        <v>523/63342539</v>
      </c>
      <c r="E3497">
        <f>COUNTIF(duplicity[duplicitní texty],duplicity[[#This Row],[duplicitní texty]])</f>
        <v>1</v>
      </c>
      <c r="N3497"/>
    </row>
    <row r="3498" spans="1:14">
      <c r="A3498">
        <v>1892</v>
      </c>
      <c r="B3498">
        <v>3248</v>
      </c>
      <c r="C3498" s="3">
        <v>42539</v>
      </c>
      <c r="D3498" s="5" t="str">
        <f>duplicity[[#This Row],[r_fighter_id]]&amp;"/"&amp;duplicity[[#This Row],[b_fighter_id]]&amp;duplicity[[#This Row],[date]]</f>
        <v>1892/324842539</v>
      </c>
      <c r="E3498">
        <f>COUNTIF(duplicity[duplicitní texty],duplicity[[#This Row],[duplicitní texty]])</f>
        <v>1</v>
      </c>
      <c r="N3498"/>
    </row>
    <row r="3499" spans="1:14">
      <c r="A3499">
        <v>2797</v>
      </c>
      <c r="B3499">
        <v>2986</v>
      </c>
      <c r="C3499" s="3">
        <v>42539</v>
      </c>
      <c r="D3499" s="5" t="str">
        <f>duplicity[[#This Row],[r_fighter_id]]&amp;"/"&amp;duplicity[[#This Row],[b_fighter_id]]&amp;duplicity[[#This Row],[date]]</f>
        <v>2797/298642539</v>
      </c>
      <c r="E3499">
        <f>COUNTIF(duplicity[duplicitní texty],duplicity[[#This Row],[duplicitní texty]])</f>
        <v>1</v>
      </c>
      <c r="N3499"/>
    </row>
    <row r="3500" spans="1:14">
      <c r="A3500">
        <v>1808</v>
      </c>
      <c r="B3500">
        <v>441</v>
      </c>
      <c r="C3500" s="3">
        <v>42539</v>
      </c>
      <c r="D3500" s="5" t="str">
        <f>duplicity[[#This Row],[r_fighter_id]]&amp;"/"&amp;duplicity[[#This Row],[b_fighter_id]]&amp;duplicity[[#This Row],[date]]</f>
        <v>1808/44142539</v>
      </c>
      <c r="E3500">
        <f>COUNTIF(duplicity[duplicitní texty],duplicity[[#This Row],[duplicitní texty]])</f>
        <v>1</v>
      </c>
      <c r="N3500"/>
    </row>
    <row r="3501" spans="1:14">
      <c r="A3501">
        <v>2026</v>
      </c>
      <c r="B3501">
        <v>1565</v>
      </c>
      <c r="C3501" s="3">
        <v>42539</v>
      </c>
      <c r="D3501" s="5" t="str">
        <f>duplicity[[#This Row],[r_fighter_id]]&amp;"/"&amp;duplicity[[#This Row],[b_fighter_id]]&amp;duplicity[[#This Row],[date]]</f>
        <v>2026/156542539</v>
      </c>
      <c r="E3501">
        <f>COUNTIF(duplicity[duplicitní texty],duplicity[[#This Row],[duplicitní texty]])</f>
        <v>1</v>
      </c>
      <c r="N3501"/>
    </row>
    <row r="3502" spans="1:14">
      <c r="A3502">
        <v>3235</v>
      </c>
      <c r="B3502">
        <v>90</v>
      </c>
      <c r="C3502" s="3">
        <v>42539</v>
      </c>
      <c r="D3502" s="5" t="str">
        <f>duplicity[[#This Row],[r_fighter_id]]&amp;"/"&amp;duplicity[[#This Row],[b_fighter_id]]&amp;duplicity[[#This Row],[date]]</f>
        <v>3235/9042539</v>
      </c>
      <c r="E3502">
        <f>COUNTIF(duplicity[duplicitní texty],duplicity[[#This Row],[duplicitní texty]])</f>
        <v>1</v>
      </c>
      <c r="N3502"/>
    </row>
    <row r="3503" spans="1:14">
      <c r="A3503">
        <v>230</v>
      </c>
      <c r="B3503">
        <v>3071</v>
      </c>
      <c r="C3503" s="3">
        <v>42539</v>
      </c>
      <c r="D3503" s="5" t="str">
        <f>duplicity[[#This Row],[r_fighter_id]]&amp;"/"&amp;duplicity[[#This Row],[b_fighter_id]]&amp;duplicity[[#This Row],[date]]</f>
        <v>230/307142539</v>
      </c>
      <c r="E3503">
        <f>COUNTIF(duplicity[duplicitní texty],duplicity[[#This Row],[duplicitní texty]])</f>
        <v>1</v>
      </c>
      <c r="N3503"/>
    </row>
    <row r="3504" spans="1:14">
      <c r="A3504">
        <v>1957</v>
      </c>
      <c r="B3504">
        <v>1556</v>
      </c>
      <c r="C3504" s="3">
        <v>42539</v>
      </c>
      <c r="D3504" s="5" t="str">
        <f>duplicity[[#This Row],[r_fighter_id]]&amp;"/"&amp;duplicity[[#This Row],[b_fighter_id]]&amp;duplicity[[#This Row],[date]]</f>
        <v>1957/155642539</v>
      </c>
      <c r="E3504">
        <f>COUNTIF(duplicity[duplicitní texty],duplicity[[#This Row],[duplicitní texty]])</f>
        <v>1</v>
      </c>
      <c r="N3504"/>
    </row>
    <row r="3505" spans="1:14">
      <c r="A3505">
        <v>323</v>
      </c>
      <c r="B3505">
        <v>2351</v>
      </c>
      <c r="C3505" s="3">
        <v>42539</v>
      </c>
      <c r="D3505" s="5" t="str">
        <f>duplicity[[#This Row],[r_fighter_id]]&amp;"/"&amp;duplicity[[#This Row],[b_fighter_id]]&amp;duplicity[[#This Row],[date]]</f>
        <v>323/235142539</v>
      </c>
      <c r="E3505">
        <f>COUNTIF(duplicity[duplicitní texty],duplicity[[#This Row],[duplicitní texty]])</f>
        <v>1</v>
      </c>
      <c r="N3505"/>
    </row>
    <row r="3506" spans="1:14">
      <c r="A3506">
        <v>159</v>
      </c>
      <c r="B3506">
        <v>1162</v>
      </c>
      <c r="C3506" s="3">
        <v>42539</v>
      </c>
      <c r="D3506" s="5" t="str">
        <f>duplicity[[#This Row],[r_fighter_id]]&amp;"/"&amp;duplicity[[#This Row],[b_fighter_id]]&amp;duplicity[[#This Row],[date]]</f>
        <v>159/116242539</v>
      </c>
      <c r="E3506">
        <f>COUNTIF(duplicity[duplicitní texty],duplicity[[#This Row],[duplicitní texty]])</f>
        <v>1</v>
      </c>
      <c r="N3506"/>
    </row>
    <row r="3507" spans="1:14">
      <c r="A3507">
        <v>1566</v>
      </c>
      <c r="B3507">
        <v>2217</v>
      </c>
      <c r="C3507" s="3">
        <v>42558</v>
      </c>
      <c r="D3507" s="5" t="str">
        <f>duplicity[[#This Row],[r_fighter_id]]&amp;"/"&amp;duplicity[[#This Row],[b_fighter_id]]&amp;duplicity[[#This Row],[date]]</f>
        <v>1566/221742558</v>
      </c>
      <c r="E3507">
        <f>COUNTIF(duplicity[duplicitní texty],duplicity[[#This Row],[duplicitní texty]])</f>
        <v>1</v>
      </c>
      <c r="N3507"/>
    </row>
    <row r="3508" spans="1:14">
      <c r="A3508">
        <v>787</v>
      </c>
      <c r="B3508">
        <v>2223</v>
      </c>
      <c r="C3508" s="3">
        <v>42558</v>
      </c>
      <c r="D3508" s="5" t="str">
        <f>duplicity[[#This Row],[r_fighter_id]]&amp;"/"&amp;duplicity[[#This Row],[b_fighter_id]]&amp;duplicity[[#This Row],[date]]</f>
        <v>787/222342558</v>
      </c>
      <c r="E3508">
        <f>COUNTIF(duplicity[duplicitní texty],duplicity[[#This Row],[duplicitní texty]])</f>
        <v>1</v>
      </c>
      <c r="N3508"/>
    </row>
    <row r="3509" spans="1:14">
      <c r="A3509">
        <v>128</v>
      </c>
      <c r="B3509">
        <v>2836</v>
      </c>
      <c r="C3509" s="3">
        <v>42558</v>
      </c>
      <c r="D3509" s="5" t="str">
        <f>duplicity[[#This Row],[r_fighter_id]]&amp;"/"&amp;duplicity[[#This Row],[b_fighter_id]]&amp;duplicity[[#This Row],[date]]</f>
        <v>128/283642558</v>
      </c>
      <c r="E3509">
        <f>COUNTIF(duplicity[duplicitní texty],duplicity[[#This Row],[duplicitní texty]])</f>
        <v>1</v>
      </c>
      <c r="N3509"/>
    </row>
    <row r="3510" spans="1:14">
      <c r="A3510">
        <v>2294</v>
      </c>
      <c r="B3510">
        <v>1816</v>
      </c>
      <c r="C3510" s="3">
        <v>42558</v>
      </c>
      <c r="D3510" s="5" t="str">
        <f>duplicity[[#This Row],[r_fighter_id]]&amp;"/"&amp;duplicity[[#This Row],[b_fighter_id]]&amp;duplicity[[#This Row],[date]]</f>
        <v>2294/181642558</v>
      </c>
      <c r="E3510">
        <f>COUNTIF(duplicity[duplicitní texty],duplicity[[#This Row],[duplicitní texty]])</f>
        <v>1</v>
      </c>
      <c r="N3510"/>
    </row>
    <row r="3511" spans="1:14">
      <c r="A3511">
        <v>245</v>
      </c>
      <c r="B3511">
        <v>3378</v>
      </c>
      <c r="C3511" s="3">
        <v>42558</v>
      </c>
      <c r="D3511" s="5" t="str">
        <f>duplicity[[#This Row],[r_fighter_id]]&amp;"/"&amp;duplicity[[#This Row],[b_fighter_id]]&amp;duplicity[[#This Row],[date]]</f>
        <v>245/337842558</v>
      </c>
      <c r="E3511">
        <f>COUNTIF(duplicity[duplicitní texty],duplicity[[#This Row],[duplicitní texty]])</f>
        <v>1</v>
      </c>
      <c r="N3511"/>
    </row>
    <row r="3512" spans="1:14">
      <c r="A3512">
        <v>413</v>
      </c>
      <c r="B3512">
        <v>2799</v>
      </c>
      <c r="C3512" s="3">
        <v>42558</v>
      </c>
      <c r="D3512" s="5" t="str">
        <f>duplicity[[#This Row],[r_fighter_id]]&amp;"/"&amp;duplicity[[#This Row],[b_fighter_id]]&amp;duplicity[[#This Row],[date]]</f>
        <v>413/279942558</v>
      </c>
      <c r="E3512">
        <f>COUNTIF(duplicity[duplicitní texty],duplicity[[#This Row],[duplicitní texty]])</f>
        <v>1</v>
      </c>
      <c r="N3512"/>
    </row>
    <row r="3513" spans="1:14">
      <c r="A3513">
        <v>1883</v>
      </c>
      <c r="B3513">
        <v>1338</v>
      </c>
      <c r="C3513" s="3">
        <v>42558</v>
      </c>
      <c r="D3513" s="5" t="str">
        <f>duplicity[[#This Row],[r_fighter_id]]&amp;"/"&amp;duplicity[[#This Row],[b_fighter_id]]&amp;duplicity[[#This Row],[date]]</f>
        <v>1883/133842558</v>
      </c>
      <c r="E3513">
        <f>COUNTIF(duplicity[duplicitní texty],duplicity[[#This Row],[duplicitní texty]])</f>
        <v>1</v>
      </c>
      <c r="N3513"/>
    </row>
    <row r="3514" spans="1:14">
      <c r="A3514">
        <v>828</v>
      </c>
      <c r="B3514">
        <v>573</v>
      </c>
      <c r="C3514" s="3">
        <v>42558</v>
      </c>
      <c r="D3514" s="5" t="str">
        <f>duplicity[[#This Row],[r_fighter_id]]&amp;"/"&amp;duplicity[[#This Row],[b_fighter_id]]&amp;duplicity[[#This Row],[date]]</f>
        <v>828/57342558</v>
      </c>
      <c r="E3514">
        <f>COUNTIF(duplicity[duplicitní texty],duplicity[[#This Row],[duplicitní texty]])</f>
        <v>1</v>
      </c>
      <c r="N3514"/>
    </row>
    <row r="3515" spans="1:14">
      <c r="A3515">
        <v>808</v>
      </c>
      <c r="B3515">
        <v>81</v>
      </c>
      <c r="C3515" s="3">
        <v>42558</v>
      </c>
      <c r="D3515" s="5" t="str">
        <f>duplicity[[#This Row],[r_fighter_id]]&amp;"/"&amp;duplicity[[#This Row],[b_fighter_id]]&amp;duplicity[[#This Row],[date]]</f>
        <v>808/8142558</v>
      </c>
      <c r="E3515">
        <f>COUNTIF(duplicity[duplicitní texty],duplicity[[#This Row],[duplicitní texty]])</f>
        <v>1</v>
      </c>
      <c r="N3515"/>
    </row>
    <row r="3516" spans="1:14">
      <c r="A3516">
        <v>1927</v>
      </c>
      <c r="B3516">
        <v>182</v>
      </c>
      <c r="C3516" s="3">
        <v>42558</v>
      </c>
      <c r="D3516" s="5" t="str">
        <f>duplicity[[#This Row],[r_fighter_id]]&amp;"/"&amp;duplicity[[#This Row],[b_fighter_id]]&amp;duplicity[[#This Row],[date]]</f>
        <v>1927/18242558</v>
      </c>
      <c r="E3516">
        <f>COUNTIF(duplicity[duplicitní texty],duplicity[[#This Row],[duplicitní texty]])</f>
        <v>1</v>
      </c>
      <c r="N3516"/>
    </row>
    <row r="3517" spans="1:14">
      <c r="A3517">
        <v>2594</v>
      </c>
      <c r="B3517">
        <v>2120</v>
      </c>
      <c r="C3517" s="3">
        <v>42558</v>
      </c>
      <c r="D3517" s="5" t="str">
        <f>duplicity[[#This Row],[r_fighter_id]]&amp;"/"&amp;duplicity[[#This Row],[b_fighter_id]]&amp;duplicity[[#This Row],[date]]</f>
        <v>2594/212042558</v>
      </c>
      <c r="E3517">
        <f>COUNTIF(duplicity[duplicitní texty],duplicity[[#This Row],[duplicitní texty]])</f>
        <v>1</v>
      </c>
      <c r="N3517"/>
    </row>
    <row r="3518" spans="1:14">
      <c r="A3518">
        <v>282</v>
      </c>
      <c r="B3518">
        <v>1857</v>
      </c>
      <c r="C3518" s="3">
        <v>42558</v>
      </c>
      <c r="D3518" s="5" t="str">
        <f>duplicity[[#This Row],[r_fighter_id]]&amp;"/"&amp;duplicity[[#This Row],[b_fighter_id]]&amp;duplicity[[#This Row],[date]]</f>
        <v>282/185742558</v>
      </c>
      <c r="E3518">
        <f>COUNTIF(duplicity[duplicitní texty],duplicity[[#This Row],[duplicitní texty]])</f>
        <v>1</v>
      </c>
      <c r="N3518"/>
    </row>
    <row r="3519" spans="1:14">
      <c r="A3519">
        <v>2002</v>
      </c>
      <c r="B3519">
        <v>1785</v>
      </c>
      <c r="C3519" s="3">
        <v>42559</v>
      </c>
      <c r="D3519" s="5" t="str">
        <f>duplicity[[#This Row],[r_fighter_id]]&amp;"/"&amp;duplicity[[#This Row],[b_fighter_id]]&amp;duplicity[[#This Row],[date]]</f>
        <v>2002/178542559</v>
      </c>
      <c r="E3519">
        <f>COUNTIF(duplicity[duplicitní texty],duplicity[[#This Row],[duplicitní texty]])</f>
        <v>1</v>
      </c>
      <c r="N3519"/>
    </row>
    <row r="3520" spans="1:14">
      <c r="A3520">
        <v>2182</v>
      </c>
      <c r="B3520">
        <v>2309</v>
      </c>
      <c r="C3520" s="3">
        <v>42559</v>
      </c>
      <c r="D3520" s="5" t="str">
        <f>duplicity[[#This Row],[r_fighter_id]]&amp;"/"&amp;duplicity[[#This Row],[b_fighter_id]]&amp;duplicity[[#This Row],[date]]</f>
        <v>2182/230942559</v>
      </c>
      <c r="E3520">
        <f>COUNTIF(duplicity[duplicitní texty],duplicity[[#This Row],[duplicitní texty]])</f>
        <v>1</v>
      </c>
      <c r="N3520"/>
    </row>
    <row r="3521" spans="1:14">
      <c r="A3521">
        <v>952</v>
      </c>
      <c r="B3521">
        <v>3034</v>
      </c>
      <c r="C3521" s="3">
        <v>42559</v>
      </c>
      <c r="D3521" s="5" t="str">
        <f>duplicity[[#This Row],[r_fighter_id]]&amp;"/"&amp;duplicity[[#This Row],[b_fighter_id]]&amp;duplicity[[#This Row],[date]]</f>
        <v>952/303442559</v>
      </c>
      <c r="E3521">
        <f>COUNTIF(duplicity[duplicitní texty],duplicity[[#This Row],[duplicitní texty]])</f>
        <v>1</v>
      </c>
      <c r="N3521"/>
    </row>
    <row r="3522" spans="1:14">
      <c r="A3522">
        <v>2473</v>
      </c>
      <c r="B3522">
        <v>367</v>
      </c>
      <c r="C3522" s="3">
        <v>42559</v>
      </c>
      <c r="D3522" s="5" t="str">
        <f>duplicity[[#This Row],[r_fighter_id]]&amp;"/"&amp;duplicity[[#This Row],[b_fighter_id]]&amp;duplicity[[#This Row],[date]]</f>
        <v>2473/36742559</v>
      </c>
      <c r="E3522">
        <f>COUNTIF(duplicity[duplicitní texty],duplicity[[#This Row],[duplicitní texty]])</f>
        <v>1</v>
      </c>
      <c r="N3522"/>
    </row>
    <row r="3523" spans="1:14">
      <c r="A3523">
        <v>1818</v>
      </c>
      <c r="B3523">
        <v>3570</v>
      </c>
      <c r="C3523" s="3">
        <v>42559</v>
      </c>
      <c r="D3523" s="5" t="str">
        <f>duplicity[[#This Row],[r_fighter_id]]&amp;"/"&amp;duplicity[[#This Row],[b_fighter_id]]&amp;duplicity[[#This Row],[date]]</f>
        <v>1818/357042559</v>
      </c>
      <c r="E3523">
        <f>COUNTIF(duplicity[duplicitní texty],duplicity[[#This Row],[duplicitní texty]])</f>
        <v>1</v>
      </c>
      <c r="N3523"/>
    </row>
    <row r="3524" spans="1:14">
      <c r="A3524">
        <v>2016</v>
      </c>
      <c r="B3524">
        <v>388</v>
      </c>
      <c r="C3524" s="3">
        <v>42559</v>
      </c>
      <c r="D3524" s="5" t="str">
        <f>duplicity[[#This Row],[r_fighter_id]]&amp;"/"&amp;duplicity[[#This Row],[b_fighter_id]]&amp;duplicity[[#This Row],[date]]</f>
        <v>2016/38842559</v>
      </c>
      <c r="E3524">
        <f>COUNTIF(duplicity[duplicitní texty],duplicity[[#This Row],[duplicitní texty]])</f>
        <v>1</v>
      </c>
      <c r="N3524"/>
    </row>
    <row r="3525" spans="1:14">
      <c r="A3525">
        <v>543</v>
      </c>
      <c r="B3525">
        <v>3209</v>
      </c>
      <c r="C3525" s="3">
        <v>42559</v>
      </c>
      <c r="D3525" s="5" t="str">
        <f>duplicity[[#This Row],[r_fighter_id]]&amp;"/"&amp;duplicity[[#This Row],[b_fighter_id]]&amp;duplicity[[#This Row],[date]]</f>
        <v>543/320942559</v>
      </c>
      <c r="E3525">
        <f>COUNTIF(duplicity[duplicitní texty],duplicity[[#This Row],[duplicitní texty]])</f>
        <v>1</v>
      </c>
      <c r="N3525"/>
    </row>
    <row r="3526" spans="1:14">
      <c r="A3526">
        <v>2992</v>
      </c>
      <c r="B3526">
        <v>1371</v>
      </c>
      <c r="C3526" s="3">
        <v>42559</v>
      </c>
      <c r="D3526" s="5" t="str">
        <f>duplicity[[#This Row],[r_fighter_id]]&amp;"/"&amp;duplicity[[#This Row],[b_fighter_id]]&amp;duplicity[[#This Row],[date]]</f>
        <v>2992/137142559</v>
      </c>
      <c r="E3526">
        <f>COUNTIF(duplicity[duplicitní texty],duplicity[[#This Row],[duplicitní texty]])</f>
        <v>1</v>
      </c>
      <c r="N3526"/>
    </row>
    <row r="3527" spans="1:14">
      <c r="A3527">
        <v>1331</v>
      </c>
      <c r="B3527">
        <v>3104</v>
      </c>
      <c r="C3527" s="3">
        <v>42559</v>
      </c>
      <c r="D3527" s="5" t="str">
        <f>duplicity[[#This Row],[r_fighter_id]]&amp;"/"&amp;duplicity[[#This Row],[b_fighter_id]]&amp;duplicity[[#This Row],[date]]</f>
        <v>1331/310442559</v>
      </c>
      <c r="E3527">
        <f>COUNTIF(duplicity[duplicitní texty],duplicity[[#This Row],[duplicitní texty]])</f>
        <v>1</v>
      </c>
      <c r="N3527"/>
    </row>
    <row r="3528" spans="1:14">
      <c r="A3528">
        <v>1319</v>
      </c>
      <c r="B3528">
        <v>1083</v>
      </c>
      <c r="C3528" s="3">
        <v>42560</v>
      </c>
      <c r="D3528" s="5" t="str">
        <f>duplicity[[#This Row],[r_fighter_id]]&amp;"/"&amp;duplicity[[#This Row],[b_fighter_id]]&amp;duplicity[[#This Row],[date]]</f>
        <v>1319/108342560</v>
      </c>
      <c r="E3528">
        <f>COUNTIF(duplicity[duplicitní texty],duplicity[[#This Row],[duplicitní texty]])</f>
        <v>1</v>
      </c>
      <c r="N3528"/>
    </row>
    <row r="3529" spans="1:14">
      <c r="A3529">
        <v>618</v>
      </c>
      <c r="B3529">
        <v>2981</v>
      </c>
      <c r="C3529" s="3">
        <v>42560</v>
      </c>
      <c r="D3529" s="5" t="str">
        <f>duplicity[[#This Row],[r_fighter_id]]&amp;"/"&amp;duplicity[[#This Row],[b_fighter_id]]&amp;duplicity[[#This Row],[date]]</f>
        <v>618/298142560</v>
      </c>
      <c r="E3529">
        <f>COUNTIF(duplicity[duplicitní texty],duplicity[[#This Row],[duplicitní texty]])</f>
        <v>1</v>
      </c>
      <c r="N3529"/>
    </row>
    <row r="3530" spans="1:14">
      <c r="A3530">
        <v>2213</v>
      </c>
      <c r="B3530">
        <v>2860</v>
      </c>
      <c r="C3530" s="3">
        <v>42560</v>
      </c>
      <c r="D3530" s="5" t="str">
        <f>duplicity[[#This Row],[r_fighter_id]]&amp;"/"&amp;duplicity[[#This Row],[b_fighter_id]]&amp;duplicity[[#This Row],[date]]</f>
        <v>2213/286042560</v>
      </c>
      <c r="E3530">
        <f>COUNTIF(duplicity[duplicitní texty],duplicity[[#This Row],[duplicitní texty]])</f>
        <v>1</v>
      </c>
      <c r="N3530"/>
    </row>
    <row r="3531" spans="1:14">
      <c r="A3531">
        <v>3359</v>
      </c>
      <c r="B3531">
        <v>382</v>
      </c>
      <c r="C3531" s="3">
        <v>42560</v>
      </c>
      <c r="D3531" s="5" t="str">
        <f>duplicity[[#This Row],[r_fighter_id]]&amp;"/"&amp;duplicity[[#This Row],[b_fighter_id]]&amp;duplicity[[#This Row],[date]]</f>
        <v>3359/38242560</v>
      </c>
      <c r="E3531">
        <f>COUNTIF(duplicity[duplicitní texty],duplicity[[#This Row],[duplicitní texty]])</f>
        <v>1</v>
      </c>
      <c r="N3531"/>
    </row>
    <row r="3532" spans="1:14">
      <c r="A3532">
        <v>3587</v>
      </c>
      <c r="B3532">
        <v>2479</v>
      </c>
      <c r="C3532" s="3">
        <v>42560</v>
      </c>
      <c r="D3532" s="5" t="str">
        <f>duplicity[[#This Row],[r_fighter_id]]&amp;"/"&amp;duplicity[[#This Row],[b_fighter_id]]&amp;duplicity[[#This Row],[date]]</f>
        <v>3587/247942560</v>
      </c>
      <c r="E3532">
        <f>COUNTIF(duplicity[duplicitní texty],duplicity[[#This Row],[duplicitní texty]])</f>
        <v>1</v>
      </c>
      <c r="N3532"/>
    </row>
    <row r="3533" spans="1:14">
      <c r="A3533">
        <v>2829</v>
      </c>
      <c r="B3533">
        <v>1753</v>
      </c>
      <c r="C3533" s="3">
        <v>42560</v>
      </c>
      <c r="D3533" s="5" t="str">
        <f>duplicity[[#This Row],[r_fighter_id]]&amp;"/"&amp;duplicity[[#This Row],[b_fighter_id]]&amp;duplicity[[#This Row],[date]]</f>
        <v>2829/175342560</v>
      </c>
      <c r="E3533">
        <f>COUNTIF(duplicity[duplicitní texty],duplicity[[#This Row],[duplicitní texty]])</f>
        <v>1</v>
      </c>
      <c r="N3533"/>
    </row>
    <row r="3534" spans="1:14">
      <c r="A3534">
        <v>2113</v>
      </c>
      <c r="B3534">
        <v>1139</v>
      </c>
      <c r="C3534" s="3">
        <v>42560</v>
      </c>
      <c r="D3534" s="5" t="str">
        <f>duplicity[[#This Row],[r_fighter_id]]&amp;"/"&amp;duplicity[[#This Row],[b_fighter_id]]&amp;duplicity[[#This Row],[date]]</f>
        <v>2113/113942560</v>
      </c>
      <c r="E3534">
        <f>COUNTIF(duplicity[duplicitní texty],duplicity[[#This Row],[duplicitní texty]])</f>
        <v>1</v>
      </c>
      <c r="N3534"/>
    </row>
    <row r="3535" spans="1:14">
      <c r="A3535">
        <v>778</v>
      </c>
      <c r="B3535">
        <v>155</v>
      </c>
      <c r="C3535" s="3">
        <v>42560</v>
      </c>
      <c r="D3535" s="5" t="str">
        <f>duplicity[[#This Row],[r_fighter_id]]&amp;"/"&amp;duplicity[[#This Row],[b_fighter_id]]&amp;duplicity[[#This Row],[date]]</f>
        <v>778/15542560</v>
      </c>
      <c r="E3535">
        <f>COUNTIF(duplicity[duplicitní texty],duplicity[[#This Row],[duplicitní texty]])</f>
        <v>1</v>
      </c>
      <c r="N3535"/>
    </row>
    <row r="3536" spans="1:14">
      <c r="A3536">
        <v>2333</v>
      </c>
      <c r="B3536">
        <v>1952</v>
      </c>
      <c r="C3536" s="3">
        <v>42560</v>
      </c>
      <c r="D3536" s="5" t="str">
        <f>duplicity[[#This Row],[r_fighter_id]]&amp;"/"&amp;duplicity[[#This Row],[b_fighter_id]]&amp;duplicity[[#This Row],[date]]</f>
        <v>2333/195242560</v>
      </c>
      <c r="E3536">
        <f>COUNTIF(duplicity[duplicitní texty],duplicity[[#This Row],[duplicitní texty]])</f>
        <v>1</v>
      </c>
      <c r="N3536"/>
    </row>
    <row r="3537" spans="1:14">
      <c r="A3537">
        <v>948</v>
      </c>
      <c r="B3537">
        <v>3342</v>
      </c>
      <c r="C3537" s="3">
        <v>42564</v>
      </c>
      <c r="D3537" s="5" t="str">
        <f>duplicity[[#This Row],[r_fighter_id]]&amp;"/"&amp;duplicity[[#This Row],[b_fighter_id]]&amp;duplicity[[#This Row],[date]]</f>
        <v>948/334242564</v>
      </c>
      <c r="E3537">
        <f>COUNTIF(duplicity[duplicitní texty],duplicity[[#This Row],[duplicitní texty]])</f>
        <v>1</v>
      </c>
      <c r="N3537"/>
    </row>
    <row r="3538" spans="1:14">
      <c r="A3538">
        <v>2237</v>
      </c>
      <c r="B3538">
        <v>553</v>
      </c>
      <c r="C3538" s="3">
        <v>42564</v>
      </c>
      <c r="D3538" s="5" t="str">
        <f>duplicity[[#This Row],[r_fighter_id]]&amp;"/"&amp;duplicity[[#This Row],[b_fighter_id]]&amp;duplicity[[#This Row],[date]]</f>
        <v>2237/55342564</v>
      </c>
      <c r="E3538">
        <f>COUNTIF(duplicity[duplicitní texty],duplicity[[#This Row],[duplicitní texty]])</f>
        <v>1</v>
      </c>
      <c r="N3538"/>
    </row>
    <row r="3539" spans="1:14">
      <c r="A3539">
        <v>3525</v>
      </c>
      <c r="B3539">
        <v>1863</v>
      </c>
      <c r="C3539" s="3">
        <v>42564</v>
      </c>
      <c r="D3539" s="5" t="str">
        <f>duplicity[[#This Row],[r_fighter_id]]&amp;"/"&amp;duplicity[[#This Row],[b_fighter_id]]&amp;duplicity[[#This Row],[date]]</f>
        <v>3525/186342564</v>
      </c>
      <c r="E3539">
        <f>COUNTIF(duplicity[duplicitní texty],duplicity[[#This Row],[duplicitní texty]])</f>
        <v>1</v>
      </c>
      <c r="N3539"/>
    </row>
    <row r="3540" spans="1:14">
      <c r="A3540">
        <v>3045</v>
      </c>
      <c r="B3540">
        <v>2305</v>
      </c>
      <c r="C3540" s="3">
        <v>42564</v>
      </c>
      <c r="D3540" s="5" t="str">
        <f>duplicity[[#This Row],[r_fighter_id]]&amp;"/"&amp;duplicity[[#This Row],[b_fighter_id]]&amp;duplicity[[#This Row],[date]]</f>
        <v>3045/230542564</v>
      </c>
      <c r="E3540">
        <f>COUNTIF(duplicity[duplicitní texty],duplicity[[#This Row],[duplicitní texty]])</f>
        <v>1</v>
      </c>
      <c r="N3540"/>
    </row>
    <row r="3541" spans="1:14">
      <c r="A3541">
        <v>501</v>
      </c>
      <c r="B3541">
        <v>3101</v>
      </c>
      <c r="C3541" s="3">
        <v>42564</v>
      </c>
      <c r="D3541" s="5" t="str">
        <f>duplicity[[#This Row],[r_fighter_id]]&amp;"/"&amp;duplicity[[#This Row],[b_fighter_id]]&amp;duplicity[[#This Row],[date]]</f>
        <v>501/310142564</v>
      </c>
      <c r="E3541">
        <f>COUNTIF(duplicity[duplicitní texty],duplicity[[#This Row],[duplicitní texty]])</f>
        <v>1</v>
      </c>
      <c r="N3541"/>
    </row>
    <row r="3542" spans="1:14">
      <c r="A3542">
        <v>1384</v>
      </c>
      <c r="B3542">
        <v>2523</v>
      </c>
      <c r="C3542" s="3">
        <v>42564</v>
      </c>
      <c r="D3542" s="5" t="str">
        <f>duplicity[[#This Row],[r_fighter_id]]&amp;"/"&amp;duplicity[[#This Row],[b_fighter_id]]&amp;duplicity[[#This Row],[date]]</f>
        <v>1384/252342564</v>
      </c>
      <c r="E3542">
        <f>COUNTIF(duplicity[duplicitní texty],duplicity[[#This Row],[duplicitní texty]])</f>
        <v>1</v>
      </c>
      <c r="N3542"/>
    </row>
    <row r="3543" spans="1:14">
      <c r="A3543">
        <v>306</v>
      </c>
      <c r="B3543">
        <v>2822</v>
      </c>
      <c r="C3543" s="3">
        <v>42564</v>
      </c>
      <c r="D3543" s="5" t="str">
        <f>duplicity[[#This Row],[r_fighter_id]]&amp;"/"&amp;duplicity[[#This Row],[b_fighter_id]]&amp;duplicity[[#This Row],[date]]</f>
        <v>306/282242564</v>
      </c>
      <c r="E3543">
        <f>COUNTIF(duplicity[duplicitní texty],duplicity[[#This Row],[duplicitní texty]])</f>
        <v>1</v>
      </c>
      <c r="N3543"/>
    </row>
    <row r="3544" spans="1:14">
      <c r="A3544">
        <v>2028</v>
      </c>
      <c r="B3544">
        <v>1834</v>
      </c>
      <c r="C3544" s="3">
        <v>42564</v>
      </c>
      <c r="D3544" s="5" t="str">
        <f>duplicity[[#This Row],[r_fighter_id]]&amp;"/"&amp;duplicity[[#This Row],[b_fighter_id]]&amp;duplicity[[#This Row],[date]]</f>
        <v>2028/183442564</v>
      </c>
      <c r="E3544">
        <f>COUNTIF(duplicity[duplicitní texty],duplicity[[#This Row],[duplicitní texty]])</f>
        <v>1</v>
      </c>
      <c r="N3544"/>
    </row>
    <row r="3545" spans="1:14">
      <c r="A3545">
        <v>3092</v>
      </c>
      <c r="B3545">
        <v>90</v>
      </c>
      <c r="C3545" s="3">
        <v>42564</v>
      </c>
      <c r="D3545" s="5" t="str">
        <f>duplicity[[#This Row],[r_fighter_id]]&amp;"/"&amp;duplicity[[#This Row],[b_fighter_id]]&amp;duplicity[[#This Row],[date]]</f>
        <v>3092/9042564</v>
      </c>
      <c r="E3545">
        <f>COUNTIF(duplicity[duplicitní texty],duplicity[[#This Row],[duplicitní texty]])</f>
        <v>1</v>
      </c>
      <c r="N3545"/>
    </row>
    <row r="3546" spans="1:14">
      <c r="A3546">
        <v>2331</v>
      </c>
      <c r="B3546">
        <v>2259</v>
      </c>
      <c r="C3546" s="3">
        <v>42564</v>
      </c>
      <c r="D3546" s="5" t="str">
        <f>duplicity[[#This Row],[r_fighter_id]]&amp;"/"&amp;duplicity[[#This Row],[b_fighter_id]]&amp;duplicity[[#This Row],[date]]</f>
        <v>2331/225942564</v>
      </c>
      <c r="E3546">
        <f>COUNTIF(duplicity[duplicitní texty],duplicity[[#This Row],[duplicitní texty]])</f>
        <v>1</v>
      </c>
      <c r="N3546"/>
    </row>
    <row r="3547" spans="1:14">
      <c r="A3547">
        <v>2374</v>
      </c>
      <c r="B3547">
        <v>2388</v>
      </c>
      <c r="C3547" s="3">
        <v>42564</v>
      </c>
      <c r="D3547" s="5" t="str">
        <f>duplicity[[#This Row],[r_fighter_id]]&amp;"/"&amp;duplicity[[#This Row],[b_fighter_id]]&amp;duplicity[[#This Row],[date]]</f>
        <v>2374/238842564</v>
      </c>
      <c r="E3547">
        <f>COUNTIF(duplicity[duplicitní texty],duplicity[[#This Row],[duplicitní texty]])</f>
        <v>1</v>
      </c>
      <c r="N3547"/>
    </row>
    <row r="3548" spans="1:14">
      <c r="A3548">
        <v>567</v>
      </c>
      <c r="B3548">
        <v>2306</v>
      </c>
      <c r="C3548" s="3">
        <v>42564</v>
      </c>
      <c r="D3548" s="5" t="str">
        <f>duplicity[[#This Row],[r_fighter_id]]&amp;"/"&amp;duplicity[[#This Row],[b_fighter_id]]&amp;duplicity[[#This Row],[date]]</f>
        <v>567/230642564</v>
      </c>
      <c r="E3548">
        <f>COUNTIF(duplicity[duplicitní texty],duplicity[[#This Row],[duplicitní texty]])</f>
        <v>1</v>
      </c>
      <c r="N3548"/>
    </row>
    <row r="3549" spans="1:14">
      <c r="A3549">
        <v>2381</v>
      </c>
      <c r="B3549">
        <v>2171</v>
      </c>
      <c r="C3549" s="3">
        <v>42574</v>
      </c>
      <c r="D3549" s="5" t="str">
        <f>duplicity[[#This Row],[r_fighter_id]]&amp;"/"&amp;duplicity[[#This Row],[b_fighter_id]]&amp;duplicity[[#This Row],[date]]</f>
        <v>2381/217142574</v>
      </c>
      <c r="E3549">
        <f>COUNTIF(duplicity[duplicitní texty],duplicity[[#This Row],[duplicitní texty]])</f>
        <v>1</v>
      </c>
      <c r="N3549"/>
    </row>
    <row r="3550" spans="1:14">
      <c r="A3550">
        <v>201</v>
      </c>
      <c r="B3550">
        <v>2076</v>
      </c>
      <c r="C3550" s="3">
        <v>42574</v>
      </c>
      <c r="D3550" s="5" t="str">
        <f>duplicity[[#This Row],[r_fighter_id]]&amp;"/"&amp;duplicity[[#This Row],[b_fighter_id]]&amp;duplicity[[#This Row],[date]]</f>
        <v>201/207642574</v>
      </c>
      <c r="E3550">
        <f>COUNTIF(duplicity[duplicitní texty],duplicity[[#This Row],[duplicitní texty]])</f>
        <v>1</v>
      </c>
      <c r="N3550"/>
    </row>
    <row r="3551" spans="1:14">
      <c r="A3551">
        <v>2796</v>
      </c>
      <c r="B3551">
        <v>3496</v>
      </c>
      <c r="C3551" s="3">
        <v>42574</v>
      </c>
      <c r="D3551" s="5" t="str">
        <f>duplicity[[#This Row],[r_fighter_id]]&amp;"/"&amp;duplicity[[#This Row],[b_fighter_id]]&amp;duplicity[[#This Row],[date]]</f>
        <v>2796/349642574</v>
      </c>
      <c r="E3551">
        <f>COUNTIF(duplicity[duplicitní texty],duplicity[[#This Row],[duplicitní texty]])</f>
        <v>1</v>
      </c>
      <c r="N3551"/>
    </row>
    <row r="3552" spans="1:14">
      <c r="A3552">
        <v>1378</v>
      </c>
      <c r="B3552">
        <v>2955</v>
      </c>
      <c r="C3552" s="3">
        <v>42574</v>
      </c>
      <c r="D3552" s="5" t="str">
        <f>duplicity[[#This Row],[r_fighter_id]]&amp;"/"&amp;duplicity[[#This Row],[b_fighter_id]]&amp;duplicity[[#This Row],[date]]</f>
        <v>1378/295542574</v>
      </c>
      <c r="E3552">
        <f>COUNTIF(duplicity[duplicitní texty],duplicity[[#This Row],[duplicitní texty]])</f>
        <v>1</v>
      </c>
      <c r="N3552"/>
    </row>
    <row r="3553" spans="1:14">
      <c r="A3553">
        <v>3324</v>
      </c>
      <c r="B3553">
        <v>3526</v>
      </c>
      <c r="C3553" s="3">
        <v>42574</v>
      </c>
      <c r="D3553" s="5" t="str">
        <f>duplicity[[#This Row],[r_fighter_id]]&amp;"/"&amp;duplicity[[#This Row],[b_fighter_id]]&amp;duplicity[[#This Row],[date]]</f>
        <v>3324/352642574</v>
      </c>
      <c r="E3553">
        <f>COUNTIF(duplicity[duplicitní texty],duplicity[[#This Row],[duplicitní texty]])</f>
        <v>1</v>
      </c>
      <c r="N3553"/>
    </row>
    <row r="3554" spans="1:14">
      <c r="A3554">
        <v>872</v>
      </c>
      <c r="B3554">
        <v>2491</v>
      </c>
      <c r="C3554" s="3">
        <v>42574</v>
      </c>
      <c r="D3554" s="5" t="str">
        <f>duplicity[[#This Row],[r_fighter_id]]&amp;"/"&amp;duplicity[[#This Row],[b_fighter_id]]&amp;duplicity[[#This Row],[date]]</f>
        <v>872/249142574</v>
      </c>
      <c r="E3554">
        <f>COUNTIF(duplicity[duplicitní texty],duplicity[[#This Row],[duplicitní texty]])</f>
        <v>1</v>
      </c>
      <c r="N3554"/>
    </row>
    <row r="3555" spans="1:14">
      <c r="A3555">
        <v>1341</v>
      </c>
      <c r="B3555">
        <v>671</v>
      </c>
      <c r="C3555" s="3">
        <v>42574</v>
      </c>
      <c r="D3555" s="5" t="str">
        <f>duplicity[[#This Row],[r_fighter_id]]&amp;"/"&amp;duplicity[[#This Row],[b_fighter_id]]&amp;duplicity[[#This Row],[date]]</f>
        <v>1341/67142574</v>
      </c>
      <c r="E3555">
        <f>COUNTIF(duplicity[duplicitní texty],duplicity[[#This Row],[duplicitní texty]])</f>
        <v>1</v>
      </c>
      <c r="N3555"/>
    </row>
    <row r="3556" spans="1:14">
      <c r="A3556">
        <v>1323</v>
      </c>
      <c r="B3556">
        <v>3044</v>
      </c>
      <c r="C3556" s="3">
        <v>42574</v>
      </c>
      <c r="D3556" s="5" t="str">
        <f>duplicity[[#This Row],[r_fighter_id]]&amp;"/"&amp;duplicity[[#This Row],[b_fighter_id]]&amp;duplicity[[#This Row],[date]]</f>
        <v>1323/304442574</v>
      </c>
      <c r="E3556">
        <f>COUNTIF(duplicity[duplicitní texty],duplicity[[#This Row],[duplicitní texty]])</f>
        <v>1</v>
      </c>
      <c r="N3556"/>
    </row>
    <row r="3557" spans="1:14">
      <c r="A3557">
        <v>52</v>
      </c>
      <c r="B3557">
        <v>1671</v>
      </c>
      <c r="C3557" s="3">
        <v>42574</v>
      </c>
      <c r="D3557" s="5" t="str">
        <f>duplicity[[#This Row],[r_fighter_id]]&amp;"/"&amp;duplicity[[#This Row],[b_fighter_id]]&amp;duplicity[[#This Row],[date]]</f>
        <v>52/167142574</v>
      </c>
      <c r="E3557">
        <f>COUNTIF(duplicity[duplicitní texty],duplicity[[#This Row],[duplicitní texty]])</f>
        <v>1</v>
      </c>
      <c r="N3557"/>
    </row>
    <row r="3558" spans="1:14">
      <c r="A3558">
        <v>2303</v>
      </c>
      <c r="B3558">
        <v>2103</v>
      </c>
      <c r="C3558" s="3">
        <v>42574</v>
      </c>
      <c r="D3558" s="5" t="str">
        <f>duplicity[[#This Row],[r_fighter_id]]&amp;"/"&amp;duplicity[[#This Row],[b_fighter_id]]&amp;duplicity[[#This Row],[date]]</f>
        <v>2303/210342574</v>
      </c>
      <c r="E3558">
        <f>COUNTIF(duplicity[duplicitní texty],duplicity[[#This Row],[duplicitní texty]])</f>
        <v>1</v>
      </c>
      <c r="N3558"/>
    </row>
    <row r="3559" spans="1:14">
      <c r="A3559">
        <v>2571</v>
      </c>
      <c r="B3559">
        <v>634</v>
      </c>
      <c r="C3559" s="3">
        <v>42574</v>
      </c>
      <c r="D3559" s="5" t="str">
        <f>duplicity[[#This Row],[r_fighter_id]]&amp;"/"&amp;duplicity[[#This Row],[b_fighter_id]]&amp;duplicity[[#This Row],[date]]</f>
        <v>2571/63442574</v>
      </c>
      <c r="E3559">
        <f>COUNTIF(duplicity[duplicitní texty],duplicity[[#This Row],[duplicitní texty]])</f>
        <v>1</v>
      </c>
      <c r="N3559"/>
    </row>
    <row r="3560" spans="1:14">
      <c r="A3560">
        <v>2473</v>
      </c>
      <c r="B3560">
        <v>1995</v>
      </c>
      <c r="C3560" s="3">
        <v>42581</v>
      </c>
      <c r="D3560" s="5" t="str">
        <f>duplicity[[#This Row],[r_fighter_id]]&amp;"/"&amp;duplicity[[#This Row],[b_fighter_id]]&amp;duplicity[[#This Row],[date]]</f>
        <v>2473/199542581</v>
      </c>
      <c r="E3560">
        <f>COUNTIF(duplicity[duplicitní texty],duplicity[[#This Row],[duplicitní texty]])</f>
        <v>1</v>
      </c>
      <c r="N3560"/>
    </row>
    <row r="3561" spans="1:14">
      <c r="A3561">
        <v>2694</v>
      </c>
      <c r="B3561">
        <v>2500</v>
      </c>
      <c r="C3561" s="3">
        <v>42581</v>
      </c>
      <c r="D3561" s="5" t="str">
        <f>duplicity[[#This Row],[r_fighter_id]]&amp;"/"&amp;duplicity[[#This Row],[b_fighter_id]]&amp;duplicity[[#This Row],[date]]</f>
        <v>2694/250042581</v>
      </c>
      <c r="E3561">
        <f>COUNTIF(duplicity[duplicitní texty],duplicity[[#This Row],[duplicitní texty]])</f>
        <v>1</v>
      </c>
      <c r="N3561"/>
    </row>
    <row r="3562" spans="1:14">
      <c r="A3562">
        <v>1760</v>
      </c>
      <c r="B3562">
        <v>3509</v>
      </c>
      <c r="C3562" s="3">
        <v>42581</v>
      </c>
      <c r="D3562" s="5" t="str">
        <f>duplicity[[#This Row],[r_fighter_id]]&amp;"/"&amp;duplicity[[#This Row],[b_fighter_id]]&amp;duplicity[[#This Row],[date]]</f>
        <v>1760/350942581</v>
      </c>
      <c r="E3562">
        <f>COUNTIF(duplicity[duplicitní texty],duplicity[[#This Row],[duplicitní texty]])</f>
        <v>1</v>
      </c>
      <c r="N3562"/>
    </row>
    <row r="3563" spans="1:14">
      <c r="A3563">
        <v>375</v>
      </c>
      <c r="B3563">
        <v>871</v>
      </c>
      <c r="C3563" s="3">
        <v>42581</v>
      </c>
      <c r="D3563" s="5" t="str">
        <f>duplicity[[#This Row],[r_fighter_id]]&amp;"/"&amp;duplicity[[#This Row],[b_fighter_id]]&amp;duplicity[[#This Row],[date]]</f>
        <v>375/87142581</v>
      </c>
      <c r="E3563">
        <f>COUNTIF(duplicity[duplicitní texty],duplicity[[#This Row],[duplicitní texty]])</f>
        <v>1</v>
      </c>
      <c r="N3563"/>
    </row>
    <row r="3564" spans="1:14">
      <c r="A3564">
        <v>1698</v>
      </c>
      <c r="B3564">
        <v>1327</v>
      </c>
      <c r="C3564" s="3">
        <v>42581</v>
      </c>
      <c r="D3564" s="5" t="str">
        <f>duplicity[[#This Row],[r_fighter_id]]&amp;"/"&amp;duplicity[[#This Row],[b_fighter_id]]&amp;duplicity[[#This Row],[date]]</f>
        <v>1698/132742581</v>
      </c>
      <c r="E3564">
        <f>COUNTIF(duplicity[duplicitní texty],duplicity[[#This Row],[duplicitní texty]])</f>
        <v>1</v>
      </c>
      <c r="N3564"/>
    </row>
    <row r="3565" spans="1:14">
      <c r="A3565">
        <v>2650</v>
      </c>
      <c r="B3565">
        <v>2841</v>
      </c>
      <c r="C3565" s="3">
        <v>42581</v>
      </c>
      <c r="D3565" s="5" t="str">
        <f>duplicity[[#This Row],[r_fighter_id]]&amp;"/"&amp;duplicity[[#This Row],[b_fighter_id]]&amp;duplicity[[#This Row],[date]]</f>
        <v>2650/284142581</v>
      </c>
      <c r="E3565">
        <f>COUNTIF(duplicity[duplicitní texty],duplicity[[#This Row],[duplicitní texty]])</f>
        <v>1</v>
      </c>
      <c r="N3565"/>
    </row>
    <row r="3566" spans="1:14">
      <c r="A3566">
        <v>144</v>
      </c>
      <c r="B3566">
        <v>378</v>
      </c>
      <c r="C3566" s="3">
        <v>42581</v>
      </c>
      <c r="D3566" s="5" t="str">
        <f>duplicity[[#This Row],[r_fighter_id]]&amp;"/"&amp;duplicity[[#This Row],[b_fighter_id]]&amp;duplicity[[#This Row],[date]]</f>
        <v>144/37842581</v>
      </c>
      <c r="E3566">
        <f>COUNTIF(duplicity[duplicitní texty],duplicity[[#This Row],[duplicitní texty]])</f>
        <v>1</v>
      </c>
      <c r="N3566"/>
    </row>
    <row r="3567" spans="1:14">
      <c r="A3567">
        <v>2269</v>
      </c>
      <c r="B3567">
        <v>1691</v>
      </c>
      <c r="C3567" s="3">
        <v>42581</v>
      </c>
      <c r="D3567" s="5" t="str">
        <f>duplicity[[#This Row],[r_fighter_id]]&amp;"/"&amp;duplicity[[#This Row],[b_fighter_id]]&amp;duplicity[[#This Row],[date]]</f>
        <v>2269/169142581</v>
      </c>
      <c r="E3567">
        <f>COUNTIF(duplicity[duplicitní texty],duplicity[[#This Row],[duplicitní texty]])</f>
        <v>1</v>
      </c>
      <c r="N3567"/>
    </row>
    <row r="3568" spans="1:14">
      <c r="A3568">
        <v>1260</v>
      </c>
      <c r="B3568">
        <v>1172</v>
      </c>
      <c r="C3568" s="3">
        <v>42581</v>
      </c>
      <c r="D3568" s="5" t="str">
        <f>duplicity[[#This Row],[r_fighter_id]]&amp;"/"&amp;duplicity[[#This Row],[b_fighter_id]]&amp;duplicity[[#This Row],[date]]</f>
        <v>1260/117242581</v>
      </c>
      <c r="E3568">
        <f>COUNTIF(duplicity[duplicitní texty],duplicity[[#This Row],[duplicitní texty]])</f>
        <v>1</v>
      </c>
      <c r="N3568"/>
    </row>
    <row r="3569" spans="1:14">
      <c r="A3569">
        <v>257</v>
      </c>
      <c r="B3569">
        <v>2937</v>
      </c>
      <c r="C3569" s="3">
        <v>42581</v>
      </c>
      <c r="D3569" s="5" t="str">
        <f>duplicity[[#This Row],[r_fighter_id]]&amp;"/"&amp;duplicity[[#This Row],[b_fighter_id]]&amp;duplicity[[#This Row],[date]]</f>
        <v>257/293742581</v>
      </c>
      <c r="E3569">
        <f>COUNTIF(duplicity[duplicitní texty],duplicity[[#This Row],[duplicitní texty]])</f>
        <v>1</v>
      </c>
      <c r="N3569"/>
    </row>
    <row r="3570" spans="1:14">
      <c r="A3570">
        <v>2730</v>
      </c>
      <c r="B3570">
        <v>435</v>
      </c>
      <c r="C3570" s="3">
        <v>42588</v>
      </c>
      <c r="D3570" s="5" t="str">
        <f>duplicity[[#This Row],[r_fighter_id]]&amp;"/"&amp;duplicity[[#This Row],[b_fighter_id]]&amp;duplicity[[#This Row],[date]]</f>
        <v>2730/43542588</v>
      </c>
      <c r="E3570">
        <f>COUNTIF(duplicity[duplicitní texty],duplicity[[#This Row],[duplicitní texty]])</f>
        <v>1</v>
      </c>
      <c r="N3570"/>
    </row>
    <row r="3571" spans="1:14">
      <c r="A3571">
        <v>3033</v>
      </c>
      <c r="B3571">
        <v>1118</v>
      </c>
      <c r="C3571" s="3">
        <v>42588</v>
      </c>
      <c r="D3571" s="5" t="str">
        <f>duplicity[[#This Row],[r_fighter_id]]&amp;"/"&amp;duplicity[[#This Row],[b_fighter_id]]&amp;duplicity[[#This Row],[date]]</f>
        <v>3033/111842588</v>
      </c>
      <c r="E3571">
        <f>COUNTIF(duplicity[duplicitní texty],duplicity[[#This Row],[duplicitní texty]])</f>
        <v>1</v>
      </c>
      <c r="N3571"/>
    </row>
    <row r="3572" spans="1:14">
      <c r="A3572">
        <v>263</v>
      </c>
      <c r="B3572">
        <v>1499</v>
      </c>
      <c r="C3572" s="3">
        <v>42588</v>
      </c>
      <c r="D3572" s="5" t="str">
        <f>duplicity[[#This Row],[r_fighter_id]]&amp;"/"&amp;duplicity[[#This Row],[b_fighter_id]]&amp;duplicity[[#This Row],[date]]</f>
        <v>263/149942588</v>
      </c>
      <c r="E3572">
        <f>COUNTIF(duplicity[duplicitní texty],duplicity[[#This Row],[duplicitní texty]])</f>
        <v>1</v>
      </c>
      <c r="N3572"/>
    </row>
    <row r="3573" spans="1:14">
      <c r="A3573">
        <v>3230</v>
      </c>
      <c r="B3573">
        <v>2336</v>
      </c>
      <c r="C3573" s="3">
        <v>42588</v>
      </c>
      <c r="D3573" s="5" t="str">
        <f>duplicity[[#This Row],[r_fighter_id]]&amp;"/"&amp;duplicity[[#This Row],[b_fighter_id]]&amp;duplicity[[#This Row],[date]]</f>
        <v>3230/233642588</v>
      </c>
      <c r="E3573">
        <f>COUNTIF(duplicity[duplicitní texty],duplicity[[#This Row],[duplicitní texty]])</f>
        <v>1</v>
      </c>
      <c r="N3573"/>
    </row>
    <row r="3574" spans="1:14">
      <c r="A3574">
        <v>2558</v>
      </c>
      <c r="B3574">
        <v>682</v>
      </c>
      <c r="C3574" s="3">
        <v>42588</v>
      </c>
      <c r="D3574" s="5" t="str">
        <f>duplicity[[#This Row],[r_fighter_id]]&amp;"/"&amp;duplicity[[#This Row],[b_fighter_id]]&amp;duplicity[[#This Row],[date]]</f>
        <v>2558/68242588</v>
      </c>
      <c r="E3574">
        <f>COUNTIF(duplicity[duplicitní texty],duplicity[[#This Row],[duplicitní texty]])</f>
        <v>1</v>
      </c>
      <c r="N3574"/>
    </row>
    <row r="3575" spans="1:14">
      <c r="A3575">
        <v>2513</v>
      </c>
      <c r="B3575">
        <v>3308</v>
      </c>
      <c r="C3575" s="3">
        <v>42588</v>
      </c>
      <c r="D3575" s="5" t="str">
        <f>duplicity[[#This Row],[r_fighter_id]]&amp;"/"&amp;duplicity[[#This Row],[b_fighter_id]]&amp;duplicity[[#This Row],[date]]</f>
        <v>2513/330842588</v>
      </c>
      <c r="E3575">
        <f>COUNTIF(duplicity[duplicitní texty],duplicity[[#This Row],[duplicitní texty]])</f>
        <v>1</v>
      </c>
      <c r="N3575"/>
    </row>
    <row r="3576" spans="1:14">
      <c r="A3576">
        <v>3170</v>
      </c>
      <c r="B3576">
        <v>1611</v>
      </c>
      <c r="C3576" s="3">
        <v>42588</v>
      </c>
      <c r="D3576" s="5" t="str">
        <f>duplicity[[#This Row],[r_fighter_id]]&amp;"/"&amp;duplicity[[#This Row],[b_fighter_id]]&amp;duplicity[[#This Row],[date]]</f>
        <v>3170/161142588</v>
      </c>
      <c r="E3576">
        <f>COUNTIF(duplicity[duplicitní texty],duplicity[[#This Row],[duplicitní texty]])</f>
        <v>1</v>
      </c>
      <c r="N3576"/>
    </row>
    <row r="3577" spans="1:14">
      <c r="A3577">
        <v>1790</v>
      </c>
      <c r="B3577">
        <v>447</v>
      </c>
      <c r="C3577" s="3">
        <v>42588</v>
      </c>
      <c r="D3577" s="5" t="str">
        <f>duplicity[[#This Row],[r_fighter_id]]&amp;"/"&amp;duplicity[[#This Row],[b_fighter_id]]&amp;duplicity[[#This Row],[date]]</f>
        <v>1790/44742588</v>
      </c>
      <c r="E3577">
        <f>COUNTIF(duplicity[duplicitní texty],duplicity[[#This Row],[duplicitní texty]])</f>
        <v>1</v>
      </c>
      <c r="N3577"/>
    </row>
    <row r="3578" spans="1:14">
      <c r="A3578">
        <v>2038</v>
      </c>
      <c r="B3578">
        <v>3113</v>
      </c>
      <c r="C3578" s="3">
        <v>42588</v>
      </c>
      <c r="D3578" s="5" t="str">
        <f>duplicity[[#This Row],[r_fighter_id]]&amp;"/"&amp;duplicity[[#This Row],[b_fighter_id]]&amp;duplicity[[#This Row],[date]]</f>
        <v>2038/311342588</v>
      </c>
      <c r="E3578">
        <f>COUNTIF(duplicity[duplicitní texty],duplicity[[#This Row],[duplicitní texty]])</f>
        <v>1</v>
      </c>
      <c r="N3578"/>
    </row>
    <row r="3579" spans="1:14">
      <c r="A3579">
        <v>1460</v>
      </c>
      <c r="B3579">
        <v>1237</v>
      </c>
      <c r="C3579" s="3">
        <v>42588</v>
      </c>
      <c r="D3579" s="5" t="str">
        <f>duplicity[[#This Row],[r_fighter_id]]&amp;"/"&amp;duplicity[[#This Row],[b_fighter_id]]&amp;duplicity[[#This Row],[date]]</f>
        <v>1460/123742588</v>
      </c>
      <c r="E3579">
        <f>COUNTIF(duplicity[duplicitní texty],duplicity[[#This Row],[duplicitní texty]])</f>
        <v>1</v>
      </c>
      <c r="N3579"/>
    </row>
    <row r="3580" spans="1:14">
      <c r="A3580">
        <v>2201</v>
      </c>
      <c r="B3580">
        <v>3216</v>
      </c>
      <c r="C3580" s="3">
        <v>42588</v>
      </c>
      <c r="D3580" s="5" t="str">
        <f>duplicity[[#This Row],[r_fighter_id]]&amp;"/"&amp;duplicity[[#This Row],[b_fighter_id]]&amp;duplicity[[#This Row],[date]]</f>
        <v>2201/321642588</v>
      </c>
      <c r="E3580">
        <f>COUNTIF(duplicity[duplicitní texty],duplicity[[#This Row],[duplicitní texty]])</f>
        <v>1</v>
      </c>
      <c r="N3580"/>
    </row>
    <row r="3581" spans="1:14">
      <c r="A3581">
        <v>2951</v>
      </c>
      <c r="B3581">
        <v>1774</v>
      </c>
      <c r="C3581" s="3">
        <v>42588</v>
      </c>
      <c r="D3581" s="5" t="str">
        <f>duplicity[[#This Row],[r_fighter_id]]&amp;"/"&amp;duplicity[[#This Row],[b_fighter_id]]&amp;duplicity[[#This Row],[date]]</f>
        <v>2951/177442588</v>
      </c>
      <c r="E3581">
        <f>COUNTIF(duplicity[duplicitní texty],duplicity[[#This Row],[duplicitní texty]])</f>
        <v>1</v>
      </c>
      <c r="N3581"/>
    </row>
    <row r="3582" spans="1:14">
      <c r="A3582">
        <v>2489</v>
      </c>
      <c r="B3582">
        <v>2531</v>
      </c>
      <c r="C3582" s="3">
        <v>42602</v>
      </c>
      <c r="D3582" s="5" t="str">
        <f>duplicity[[#This Row],[r_fighter_id]]&amp;"/"&amp;duplicity[[#This Row],[b_fighter_id]]&amp;duplicity[[#This Row],[date]]</f>
        <v>2489/253142602</v>
      </c>
      <c r="E3582">
        <f>COUNTIF(duplicity[duplicitní texty],duplicity[[#This Row],[duplicitní texty]])</f>
        <v>1</v>
      </c>
      <c r="N3582"/>
    </row>
    <row r="3583" spans="1:14">
      <c r="A3583">
        <v>641</v>
      </c>
      <c r="B3583">
        <v>1199</v>
      </c>
      <c r="C3583" s="3">
        <v>42602</v>
      </c>
      <c r="D3583" s="5" t="str">
        <f>duplicity[[#This Row],[r_fighter_id]]&amp;"/"&amp;duplicity[[#This Row],[b_fighter_id]]&amp;duplicity[[#This Row],[date]]</f>
        <v>641/119942602</v>
      </c>
      <c r="E3583">
        <f>COUNTIF(duplicity[duplicitní texty],duplicity[[#This Row],[duplicitní texty]])</f>
        <v>1</v>
      </c>
      <c r="N3583"/>
    </row>
    <row r="3584" spans="1:14">
      <c r="A3584">
        <v>1068</v>
      </c>
      <c r="B3584">
        <v>2150</v>
      </c>
      <c r="C3584" s="3">
        <v>42602</v>
      </c>
      <c r="D3584" s="5" t="str">
        <f>duplicity[[#This Row],[r_fighter_id]]&amp;"/"&amp;duplicity[[#This Row],[b_fighter_id]]&amp;duplicity[[#This Row],[date]]</f>
        <v>1068/215042602</v>
      </c>
      <c r="E3584">
        <f>COUNTIF(duplicity[duplicitní texty],duplicity[[#This Row],[duplicitní texty]])</f>
        <v>1</v>
      </c>
      <c r="N3584"/>
    </row>
    <row r="3585" spans="1:14">
      <c r="A3585">
        <v>1533</v>
      </c>
      <c r="B3585">
        <v>3224</v>
      </c>
      <c r="C3585" s="3">
        <v>42602</v>
      </c>
      <c r="D3585" s="5" t="str">
        <f>duplicity[[#This Row],[r_fighter_id]]&amp;"/"&amp;duplicity[[#This Row],[b_fighter_id]]&amp;duplicity[[#This Row],[date]]</f>
        <v>1533/322442602</v>
      </c>
      <c r="E3585">
        <f>COUNTIF(duplicity[duplicitní texty],duplicity[[#This Row],[duplicitní texty]])</f>
        <v>1</v>
      </c>
      <c r="N3585"/>
    </row>
    <row r="3586" spans="1:14">
      <c r="A3586">
        <v>770</v>
      </c>
      <c r="B3586">
        <v>2041</v>
      </c>
      <c r="C3586" s="3">
        <v>42602</v>
      </c>
      <c r="D3586" s="5" t="str">
        <f>duplicity[[#This Row],[r_fighter_id]]&amp;"/"&amp;duplicity[[#This Row],[b_fighter_id]]&amp;duplicity[[#This Row],[date]]</f>
        <v>770/204142602</v>
      </c>
      <c r="E3586">
        <f>COUNTIF(duplicity[duplicitní texty],duplicity[[#This Row],[duplicitní texty]])</f>
        <v>1</v>
      </c>
      <c r="N3586"/>
    </row>
    <row r="3587" spans="1:14">
      <c r="A3587">
        <v>3138</v>
      </c>
      <c r="B3587">
        <v>523</v>
      </c>
      <c r="C3587" s="3">
        <v>42602</v>
      </c>
      <c r="D3587" s="5" t="str">
        <f>duplicity[[#This Row],[r_fighter_id]]&amp;"/"&amp;duplicity[[#This Row],[b_fighter_id]]&amp;duplicity[[#This Row],[date]]</f>
        <v>3138/52342602</v>
      </c>
      <c r="E3587">
        <f>COUNTIF(duplicity[duplicitní texty],duplicity[[#This Row],[duplicitní texty]])</f>
        <v>1</v>
      </c>
      <c r="N3587"/>
    </row>
    <row r="3588" spans="1:14">
      <c r="A3588">
        <v>1825</v>
      </c>
      <c r="B3588">
        <v>2515</v>
      </c>
      <c r="C3588" s="3">
        <v>42602</v>
      </c>
      <c r="D3588" s="5" t="str">
        <f>duplicity[[#This Row],[r_fighter_id]]&amp;"/"&amp;duplicity[[#This Row],[b_fighter_id]]&amp;duplicity[[#This Row],[date]]</f>
        <v>1825/251542602</v>
      </c>
      <c r="E3588">
        <f>COUNTIF(duplicity[duplicitní texty],duplicity[[#This Row],[duplicitní texty]])</f>
        <v>1</v>
      </c>
      <c r="N3588"/>
    </row>
    <row r="3589" spans="1:14">
      <c r="A3589">
        <v>1914</v>
      </c>
      <c r="B3589">
        <v>1761</v>
      </c>
      <c r="C3589" s="3">
        <v>42602</v>
      </c>
      <c r="D3589" s="5" t="str">
        <f>duplicity[[#This Row],[r_fighter_id]]&amp;"/"&amp;duplicity[[#This Row],[b_fighter_id]]&amp;duplicity[[#This Row],[date]]</f>
        <v>1914/176142602</v>
      </c>
      <c r="E3589">
        <f>COUNTIF(duplicity[duplicitní texty],duplicity[[#This Row],[duplicitní texty]])</f>
        <v>1</v>
      </c>
      <c r="N3589"/>
    </row>
    <row r="3590" spans="1:14">
      <c r="A3590">
        <v>3307</v>
      </c>
      <c r="B3590">
        <v>3370</v>
      </c>
      <c r="C3590" s="3">
        <v>42602</v>
      </c>
      <c r="D3590" s="5" t="str">
        <f>duplicity[[#This Row],[r_fighter_id]]&amp;"/"&amp;duplicity[[#This Row],[b_fighter_id]]&amp;duplicity[[#This Row],[date]]</f>
        <v>3307/337042602</v>
      </c>
      <c r="E3590">
        <f>COUNTIF(duplicity[duplicitní texty],duplicity[[#This Row],[duplicitní texty]])</f>
        <v>1</v>
      </c>
      <c r="N3590"/>
    </row>
    <row r="3591" spans="1:14">
      <c r="A3591">
        <v>2058</v>
      </c>
      <c r="B3591">
        <v>1385</v>
      </c>
      <c r="C3591" s="3">
        <v>42602</v>
      </c>
      <c r="D3591" s="5" t="str">
        <f>duplicity[[#This Row],[r_fighter_id]]&amp;"/"&amp;duplicity[[#This Row],[b_fighter_id]]&amp;duplicity[[#This Row],[date]]</f>
        <v>2058/138542602</v>
      </c>
      <c r="E3591">
        <f>COUNTIF(duplicity[duplicitní texty],duplicity[[#This Row],[duplicitní texty]])</f>
        <v>1</v>
      </c>
      <c r="N3591"/>
    </row>
    <row r="3592" spans="1:14">
      <c r="A3592">
        <v>1957</v>
      </c>
      <c r="B3592">
        <v>501</v>
      </c>
      <c r="C3592" s="3">
        <v>42602</v>
      </c>
      <c r="D3592" s="5" t="str">
        <f>duplicity[[#This Row],[r_fighter_id]]&amp;"/"&amp;duplicity[[#This Row],[b_fighter_id]]&amp;duplicity[[#This Row],[date]]</f>
        <v>1957/50142602</v>
      </c>
      <c r="E3592">
        <f>COUNTIF(duplicity[duplicitní texty],duplicity[[#This Row],[duplicitní texty]])</f>
        <v>1</v>
      </c>
      <c r="N3592"/>
    </row>
    <row r="3593" spans="1:14">
      <c r="A3593">
        <v>1844</v>
      </c>
      <c r="B3593">
        <v>167</v>
      </c>
      <c r="C3593" s="3">
        <v>42602</v>
      </c>
      <c r="D3593" s="5" t="str">
        <f>duplicity[[#This Row],[r_fighter_id]]&amp;"/"&amp;duplicity[[#This Row],[b_fighter_id]]&amp;duplicity[[#This Row],[date]]</f>
        <v>1844/16742602</v>
      </c>
      <c r="E3593">
        <f>COUNTIF(duplicity[duplicitní texty],duplicity[[#This Row],[duplicitní texty]])</f>
        <v>1</v>
      </c>
      <c r="N3593"/>
    </row>
    <row r="3594" spans="1:14">
      <c r="A3594">
        <v>2520</v>
      </c>
      <c r="B3594">
        <v>2376</v>
      </c>
      <c r="C3594" s="3">
        <v>42609</v>
      </c>
      <c r="D3594" s="5" t="str">
        <f>duplicity[[#This Row],[r_fighter_id]]&amp;"/"&amp;duplicity[[#This Row],[b_fighter_id]]&amp;duplicity[[#This Row],[date]]</f>
        <v>2520/237642609</v>
      </c>
      <c r="E3594">
        <f>COUNTIF(duplicity[duplicitní texty],duplicity[[#This Row],[duplicitní texty]])</f>
        <v>1</v>
      </c>
      <c r="N3594"/>
    </row>
    <row r="3595" spans="1:14">
      <c r="A3595">
        <v>1928</v>
      </c>
      <c r="B3595">
        <v>596</v>
      </c>
      <c r="C3595" s="3">
        <v>42609</v>
      </c>
      <c r="D3595" s="5" t="str">
        <f>duplicity[[#This Row],[r_fighter_id]]&amp;"/"&amp;duplicity[[#This Row],[b_fighter_id]]&amp;duplicity[[#This Row],[date]]</f>
        <v>1928/59642609</v>
      </c>
      <c r="E3595">
        <f>COUNTIF(duplicity[duplicitní texty],duplicity[[#This Row],[duplicitní texty]])</f>
        <v>1</v>
      </c>
      <c r="N3595"/>
    </row>
    <row r="3596" spans="1:14">
      <c r="A3596">
        <v>3344</v>
      </c>
      <c r="B3596">
        <v>2630</v>
      </c>
      <c r="C3596" s="3">
        <v>42609</v>
      </c>
      <c r="D3596" s="5" t="str">
        <f>duplicity[[#This Row],[r_fighter_id]]&amp;"/"&amp;duplicity[[#This Row],[b_fighter_id]]&amp;duplicity[[#This Row],[date]]</f>
        <v>3344/263042609</v>
      </c>
      <c r="E3596">
        <f>COUNTIF(duplicity[duplicitní texty],duplicity[[#This Row],[duplicitní texty]])</f>
        <v>1</v>
      </c>
      <c r="N3596"/>
    </row>
    <row r="3597" spans="1:14">
      <c r="A3597">
        <v>2053</v>
      </c>
      <c r="B3597">
        <v>758</v>
      </c>
      <c r="C3597" s="3">
        <v>42609</v>
      </c>
      <c r="D3597" s="5" t="str">
        <f>duplicity[[#This Row],[r_fighter_id]]&amp;"/"&amp;duplicity[[#This Row],[b_fighter_id]]&amp;duplicity[[#This Row],[date]]</f>
        <v>2053/75842609</v>
      </c>
      <c r="E3597">
        <f>COUNTIF(duplicity[duplicitní texty],duplicity[[#This Row],[duplicitní texty]])</f>
        <v>1</v>
      </c>
      <c r="N3597"/>
    </row>
    <row r="3598" spans="1:14">
      <c r="A3598">
        <v>1753</v>
      </c>
      <c r="B3598">
        <v>2113</v>
      </c>
      <c r="C3598" s="3">
        <v>42609</v>
      </c>
      <c r="D3598" s="5" t="str">
        <f>duplicity[[#This Row],[r_fighter_id]]&amp;"/"&amp;duplicity[[#This Row],[b_fighter_id]]&amp;duplicity[[#This Row],[date]]</f>
        <v>1753/211342609</v>
      </c>
      <c r="E3598">
        <f>COUNTIF(duplicity[duplicitní texty],duplicity[[#This Row],[duplicitní texty]])</f>
        <v>1</v>
      </c>
      <c r="N3598"/>
    </row>
    <row r="3599" spans="1:14">
      <c r="A3599">
        <v>1741</v>
      </c>
      <c r="B3599">
        <v>1162</v>
      </c>
      <c r="C3599" s="3">
        <v>42609</v>
      </c>
      <c r="D3599" s="5" t="str">
        <f>duplicity[[#This Row],[r_fighter_id]]&amp;"/"&amp;duplicity[[#This Row],[b_fighter_id]]&amp;duplicity[[#This Row],[date]]</f>
        <v>1741/116242609</v>
      </c>
      <c r="E3599">
        <f>COUNTIF(duplicity[duplicitní texty],duplicity[[#This Row],[duplicitní texty]])</f>
        <v>1</v>
      </c>
      <c r="N3599"/>
    </row>
    <row r="3600" spans="1:14">
      <c r="A3600">
        <v>90</v>
      </c>
      <c r="B3600">
        <v>500</v>
      </c>
      <c r="C3600" s="3">
        <v>42609</v>
      </c>
      <c r="D3600" s="5" t="str">
        <f>duplicity[[#This Row],[r_fighter_id]]&amp;"/"&amp;duplicity[[#This Row],[b_fighter_id]]&amp;duplicity[[#This Row],[date]]</f>
        <v>90/50042609</v>
      </c>
      <c r="E3600">
        <f>COUNTIF(duplicity[duplicitní texty],duplicity[[#This Row],[duplicitní texty]])</f>
        <v>1</v>
      </c>
      <c r="N3600"/>
    </row>
    <row r="3601" spans="1:14">
      <c r="A3601">
        <v>1621</v>
      </c>
      <c r="B3601">
        <v>2669</v>
      </c>
      <c r="C3601" s="3">
        <v>42609</v>
      </c>
      <c r="D3601" s="5" t="str">
        <f>duplicity[[#This Row],[r_fighter_id]]&amp;"/"&amp;duplicity[[#This Row],[b_fighter_id]]&amp;duplicity[[#This Row],[date]]</f>
        <v>1621/266942609</v>
      </c>
      <c r="E3601">
        <f>COUNTIF(duplicity[duplicitní texty],duplicity[[#This Row],[duplicitní texty]])</f>
        <v>1</v>
      </c>
      <c r="N3601"/>
    </row>
    <row r="3602" spans="1:14">
      <c r="A3602">
        <v>220</v>
      </c>
      <c r="B3602">
        <v>300</v>
      </c>
      <c r="C3602" s="3">
        <v>42609</v>
      </c>
      <c r="D3602" s="5" t="str">
        <f>duplicity[[#This Row],[r_fighter_id]]&amp;"/"&amp;duplicity[[#This Row],[b_fighter_id]]&amp;duplicity[[#This Row],[date]]</f>
        <v>220/30042609</v>
      </c>
      <c r="E3602">
        <f>COUNTIF(duplicity[duplicitní texty],duplicity[[#This Row],[duplicitní texty]])</f>
        <v>1</v>
      </c>
      <c r="N3602"/>
    </row>
    <row r="3603" spans="1:14">
      <c r="A3603">
        <v>451</v>
      </c>
      <c r="B3603">
        <v>2993</v>
      </c>
      <c r="C3603" s="3">
        <v>42609</v>
      </c>
      <c r="D3603" s="5" t="str">
        <f>duplicity[[#This Row],[r_fighter_id]]&amp;"/"&amp;duplicity[[#This Row],[b_fighter_id]]&amp;duplicity[[#This Row],[date]]</f>
        <v>451/299342609</v>
      </c>
      <c r="E3603">
        <f>COUNTIF(duplicity[duplicitní texty],duplicity[[#This Row],[duplicitní texty]])</f>
        <v>1</v>
      </c>
      <c r="N3603"/>
    </row>
    <row r="3604" spans="1:14">
      <c r="A3604">
        <v>1235</v>
      </c>
      <c r="B3604">
        <v>287</v>
      </c>
      <c r="C3604" s="3">
        <v>42616</v>
      </c>
      <c r="D3604" s="5" t="str">
        <f>duplicity[[#This Row],[r_fighter_id]]&amp;"/"&amp;duplicity[[#This Row],[b_fighter_id]]&amp;duplicity[[#This Row],[date]]</f>
        <v>1235/28742616</v>
      </c>
      <c r="E3604">
        <f>COUNTIF(duplicity[duplicitní texty],duplicity[[#This Row],[duplicitní texty]])</f>
        <v>1</v>
      </c>
      <c r="N3604"/>
    </row>
    <row r="3605" spans="1:14">
      <c r="A3605">
        <v>1632</v>
      </c>
      <c r="B3605">
        <v>2986</v>
      </c>
      <c r="C3605" s="3">
        <v>42616</v>
      </c>
      <c r="D3605" s="5" t="str">
        <f>duplicity[[#This Row],[r_fighter_id]]&amp;"/"&amp;duplicity[[#This Row],[b_fighter_id]]&amp;duplicity[[#This Row],[date]]</f>
        <v>1632/298642616</v>
      </c>
      <c r="E3605">
        <f>COUNTIF(duplicity[duplicitní texty],duplicity[[#This Row],[duplicitní texty]])</f>
        <v>1</v>
      </c>
      <c r="N3605"/>
    </row>
    <row r="3606" spans="1:14">
      <c r="A3606">
        <v>134</v>
      </c>
      <c r="B3606">
        <v>209</v>
      </c>
      <c r="C3606" s="3">
        <v>42616</v>
      </c>
      <c r="D3606" s="5" t="str">
        <f>duplicity[[#This Row],[r_fighter_id]]&amp;"/"&amp;duplicity[[#This Row],[b_fighter_id]]&amp;duplicity[[#This Row],[date]]</f>
        <v>134/20942616</v>
      </c>
      <c r="E3606">
        <f>COUNTIF(duplicity[duplicitní texty],duplicity[[#This Row],[duplicitní texty]])</f>
        <v>1</v>
      </c>
      <c r="N3606"/>
    </row>
    <row r="3607" spans="1:14">
      <c r="A3607">
        <v>181</v>
      </c>
      <c r="B3607">
        <v>1751</v>
      </c>
      <c r="C3607" s="3">
        <v>42616</v>
      </c>
      <c r="D3607" s="5" t="str">
        <f>duplicity[[#This Row],[r_fighter_id]]&amp;"/"&amp;duplicity[[#This Row],[b_fighter_id]]&amp;duplicity[[#This Row],[date]]</f>
        <v>181/175142616</v>
      </c>
      <c r="E3607">
        <f>COUNTIF(duplicity[duplicitní texty],duplicity[[#This Row],[duplicitní texty]])</f>
        <v>1</v>
      </c>
      <c r="N3607"/>
    </row>
    <row r="3608" spans="1:14">
      <c r="A3608">
        <v>149</v>
      </c>
      <c r="B3608">
        <v>1330</v>
      </c>
      <c r="C3608" s="3">
        <v>42616</v>
      </c>
      <c r="D3608" s="5" t="str">
        <f>duplicity[[#This Row],[r_fighter_id]]&amp;"/"&amp;duplicity[[#This Row],[b_fighter_id]]&amp;duplicity[[#This Row],[date]]</f>
        <v>149/133042616</v>
      </c>
      <c r="E3608">
        <f>COUNTIF(duplicity[duplicitní texty],duplicity[[#This Row],[duplicitní texty]])</f>
        <v>1</v>
      </c>
      <c r="N3608"/>
    </row>
    <row r="3609" spans="1:14">
      <c r="A3609">
        <v>918</v>
      </c>
      <c r="B3609">
        <v>1894</v>
      </c>
      <c r="C3609" s="3">
        <v>42616</v>
      </c>
      <c r="D3609" s="5" t="str">
        <f>duplicity[[#This Row],[r_fighter_id]]&amp;"/"&amp;duplicity[[#This Row],[b_fighter_id]]&amp;duplicity[[#This Row],[date]]</f>
        <v>918/189442616</v>
      </c>
      <c r="E3609">
        <f>COUNTIF(duplicity[duplicitní texty],duplicity[[#This Row],[duplicitní texty]])</f>
        <v>1</v>
      </c>
      <c r="N3609"/>
    </row>
    <row r="3610" spans="1:14">
      <c r="A3610">
        <v>3050</v>
      </c>
      <c r="B3610">
        <v>684</v>
      </c>
      <c r="C3610" s="3">
        <v>42616</v>
      </c>
      <c r="D3610" s="5" t="str">
        <f>duplicity[[#This Row],[r_fighter_id]]&amp;"/"&amp;duplicity[[#This Row],[b_fighter_id]]&amp;duplicity[[#This Row],[date]]</f>
        <v>3050/68442616</v>
      </c>
      <c r="E3610">
        <f>COUNTIF(duplicity[duplicitní texty],duplicity[[#This Row],[duplicitní texty]])</f>
        <v>1</v>
      </c>
      <c r="N3610"/>
    </row>
    <row r="3611" spans="1:14">
      <c r="A3611">
        <v>1312</v>
      </c>
      <c r="B3611">
        <v>194</v>
      </c>
      <c r="C3611" s="3">
        <v>42616</v>
      </c>
      <c r="D3611" s="5" t="str">
        <f>duplicity[[#This Row],[r_fighter_id]]&amp;"/"&amp;duplicity[[#This Row],[b_fighter_id]]&amp;duplicity[[#This Row],[date]]</f>
        <v>1312/19442616</v>
      </c>
      <c r="E3611">
        <f>COUNTIF(duplicity[duplicitní texty],duplicity[[#This Row],[duplicitní texty]])</f>
        <v>1</v>
      </c>
      <c r="N3611"/>
    </row>
    <row r="3612" spans="1:14">
      <c r="A3612">
        <v>1742</v>
      </c>
      <c r="B3612">
        <v>1467</v>
      </c>
      <c r="C3612" s="3">
        <v>42616</v>
      </c>
      <c r="D3612" s="5" t="str">
        <f>duplicity[[#This Row],[r_fighter_id]]&amp;"/"&amp;duplicity[[#This Row],[b_fighter_id]]&amp;duplicity[[#This Row],[date]]</f>
        <v>1742/146742616</v>
      </c>
      <c r="E3612">
        <f>COUNTIF(duplicity[duplicitní texty],duplicity[[#This Row],[duplicitní texty]])</f>
        <v>1</v>
      </c>
      <c r="N3612"/>
    </row>
    <row r="3613" spans="1:14">
      <c r="A3613">
        <v>171</v>
      </c>
      <c r="B3613">
        <v>3417</v>
      </c>
      <c r="C3613" s="3">
        <v>42616</v>
      </c>
      <c r="D3613" s="5" t="str">
        <f>duplicity[[#This Row],[r_fighter_id]]&amp;"/"&amp;duplicity[[#This Row],[b_fighter_id]]&amp;duplicity[[#This Row],[date]]</f>
        <v>171/341742616</v>
      </c>
      <c r="E3613">
        <f>COUNTIF(duplicity[duplicitní texty],duplicity[[#This Row],[duplicitní texty]])</f>
        <v>1</v>
      </c>
      <c r="N3613"/>
    </row>
    <row r="3614" spans="1:14">
      <c r="A3614">
        <v>3211</v>
      </c>
      <c r="B3614">
        <v>1910</v>
      </c>
      <c r="C3614" s="3">
        <v>42623</v>
      </c>
      <c r="D3614" s="5" t="str">
        <f>duplicity[[#This Row],[r_fighter_id]]&amp;"/"&amp;duplicity[[#This Row],[b_fighter_id]]&amp;duplicity[[#This Row],[date]]</f>
        <v>3211/191042623</v>
      </c>
      <c r="E3614">
        <f>COUNTIF(duplicity[duplicitní texty],duplicity[[#This Row],[duplicitní texty]])</f>
        <v>1</v>
      </c>
      <c r="N3614"/>
    </row>
    <row r="3615" spans="1:14">
      <c r="A3615">
        <v>789</v>
      </c>
      <c r="B3615">
        <v>1147</v>
      </c>
      <c r="C3615" s="3">
        <v>42623</v>
      </c>
      <c r="D3615" s="5" t="str">
        <f>duplicity[[#This Row],[r_fighter_id]]&amp;"/"&amp;duplicity[[#This Row],[b_fighter_id]]&amp;duplicity[[#This Row],[date]]</f>
        <v>789/114742623</v>
      </c>
      <c r="E3615">
        <f>COUNTIF(duplicity[duplicitní texty],duplicity[[#This Row],[duplicitní texty]])</f>
        <v>1</v>
      </c>
      <c r="N3615"/>
    </row>
    <row r="3616" spans="1:14">
      <c r="A3616">
        <v>3458</v>
      </c>
      <c r="B3616">
        <v>382</v>
      </c>
      <c r="C3616" s="3">
        <v>42623</v>
      </c>
      <c r="D3616" s="5" t="str">
        <f>duplicity[[#This Row],[r_fighter_id]]&amp;"/"&amp;duplicity[[#This Row],[b_fighter_id]]&amp;duplicity[[#This Row],[date]]</f>
        <v>3458/38242623</v>
      </c>
      <c r="E3616">
        <f>COUNTIF(duplicity[duplicitní texty],duplicity[[#This Row],[duplicitní texty]])</f>
        <v>1</v>
      </c>
      <c r="N3616"/>
    </row>
    <row r="3617" spans="1:14">
      <c r="A3617">
        <v>2121</v>
      </c>
      <c r="B3617">
        <v>2411</v>
      </c>
      <c r="C3617" s="3">
        <v>42623</v>
      </c>
      <c r="D3617" s="5" t="str">
        <f>duplicity[[#This Row],[r_fighter_id]]&amp;"/"&amp;duplicity[[#This Row],[b_fighter_id]]&amp;duplicity[[#This Row],[date]]</f>
        <v>2121/241142623</v>
      </c>
      <c r="E3617">
        <f>COUNTIF(duplicity[duplicitní texty],duplicity[[#This Row],[duplicitní texty]])</f>
        <v>1</v>
      </c>
      <c r="N3617"/>
    </row>
    <row r="3618" spans="1:14">
      <c r="A3618">
        <v>2061</v>
      </c>
      <c r="B3618">
        <v>3085</v>
      </c>
      <c r="C3618" s="3">
        <v>42623</v>
      </c>
      <c r="D3618" s="5" t="str">
        <f>duplicity[[#This Row],[r_fighter_id]]&amp;"/"&amp;duplicity[[#This Row],[b_fighter_id]]&amp;duplicity[[#This Row],[date]]</f>
        <v>2061/308542623</v>
      </c>
      <c r="E3618">
        <f>COUNTIF(duplicity[duplicitní texty],duplicity[[#This Row],[duplicitní texty]])</f>
        <v>1</v>
      </c>
      <c r="N3618"/>
    </row>
    <row r="3619" spans="1:14">
      <c r="A3619">
        <v>1798</v>
      </c>
      <c r="B3619">
        <v>2019</v>
      </c>
      <c r="C3619" s="3">
        <v>42623</v>
      </c>
      <c r="D3619" s="5" t="str">
        <f>duplicity[[#This Row],[r_fighter_id]]&amp;"/"&amp;duplicity[[#This Row],[b_fighter_id]]&amp;duplicity[[#This Row],[date]]</f>
        <v>1798/201942623</v>
      </c>
      <c r="E3619">
        <f>COUNTIF(duplicity[duplicitní texty],duplicity[[#This Row],[duplicitní texty]])</f>
        <v>1</v>
      </c>
      <c r="N3619"/>
    </row>
    <row r="3620" spans="1:14">
      <c r="A3620">
        <v>2591</v>
      </c>
      <c r="B3620">
        <v>1050</v>
      </c>
      <c r="C3620" s="3">
        <v>42623</v>
      </c>
      <c r="D3620" s="5" t="str">
        <f>duplicity[[#This Row],[r_fighter_id]]&amp;"/"&amp;duplicity[[#This Row],[b_fighter_id]]&amp;duplicity[[#This Row],[date]]</f>
        <v>2591/105042623</v>
      </c>
      <c r="E3620">
        <f>COUNTIF(duplicity[duplicitní texty],duplicity[[#This Row],[duplicitní texty]])</f>
        <v>1</v>
      </c>
      <c r="N3620"/>
    </row>
    <row r="3621" spans="1:14">
      <c r="A3621">
        <v>108</v>
      </c>
      <c r="B3621">
        <v>441</v>
      </c>
      <c r="C3621" s="3">
        <v>42623</v>
      </c>
      <c r="D3621" s="5" t="str">
        <f>duplicity[[#This Row],[r_fighter_id]]&amp;"/"&amp;duplicity[[#This Row],[b_fighter_id]]&amp;duplicity[[#This Row],[date]]</f>
        <v>108/44142623</v>
      </c>
      <c r="E3621">
        <f>COUNTIF(duplicity[duplicitní texty],duplicity[[#This Row],[duplicitní texty]])</f>
        <v>1</v>
      </c>
      <c r="N3621"/>
    </row>
    <row r="3622" spans="1:14">
      <c r="A3622">
        <v>928</v>
      </c>
      <c r="B3622">
        <v>2696</v>
      </c>
      <c r="C3622" s="3">
        <v>42623</v>
      </c>
      <c r="D3622" s="5" t="str">
        <f>duplicity[[#This Row],[r_fighter_id]]&amp;"/"&amp;duplicity[[#This Row],[b_fighter_id]]&amp;duplicity[[#This Row],[date]]</f>
        <v>928/269642623</v>
      </c>
      <c r="E3622">
        <f>COUNTIF(duplicity[duplicitní texty],duplicity[[#This Row],[duplicitní texty]])</f>
        <v>1</v>
      </c>
      <c r="N3622"/>
    </row>
    <row r="3623" spans="1:14">
      <c r="A3623">
        <v>925</v>
      </c>
      <c r="B3623">
        <v>622</v>
      </c>
      <c r="C3623" s="3">
        <v>42623</v>
      </c>
      <c r="D3623" s="5" t="str">
        <f>duplicity[[#This Row],[r_fighter_id]]&amp;"/"&amp;duplicity[[#This Row],[b_fighter_id]]&amp;duplicity[[#This Row],[date]]</f>
        <v>925/62242623</v>
      </c>
      <c r="E3623">
        <f>COUNTIF(duplicity[duplicitní texty],duplicity[[#This Row],[duplicitní texty]])</f>
        <v>1</v>
      </c>
      <c r="N3623"/>
    </row>
    <row r="3624" spans="1:14">
      <c r="A3624">
        <v>1252</v>
      </c>
      <c r="B3624">
        <v>389</v>
      </c>
      <c r="C3624" s="3">
        <v>42630</v>
      </c>
      <c r="D3624" s="5" t="str">
        <f>duplicity[[#This Row],[r_fighter_id]]&amp;"/"&amp;duplicity[[#This Row],[b_fighter_id]]&amp;duplicity[[#This Row],[date]]</f>
        <v>1252/38942630</v>
      </c>
      <c r="E3624">
        <f>COUNTIF(duplicity[duplicitní texty],duplicity[[#This Row],[duplicitní texty]])</f>
        <v>1</v>
      </c>
      <c r="N3624"/>
    </row>
    <row r="3625" spans="1:14">
      <c r="A3625">
        <v>2170</v>
      </c>
      <c r="B3625">
        <v>2217</v>
      </c>
      <c r="C3625" s="3">
        <v>42630</v>
      </c>
      <c r="D3625" s="5" t="str">
        <f>duplicity[[#This Row],[r_fighter_id]]&amp;"/"&amp;duplicity[[#This Row],[b_fighter_id]]&amp;duplicity[[#This Row],[date]]</f>
        <v>2170/221742630</v>
      </c>
      <c r="E3625">
        <f>COUNTIF(duplicity[duplicitní texty],duplicity[[#This Row],[duplicitní texty]])</f>
        <v>1</v>
      </c>
      <c r="N3625"/>
    </row>
    <row r="3626" spans="1:14">
      <c r="A3626">
        <v>3404</v>
      </c>
      <c r="B3626">
        <v>1930</v>
      </c>
      <c r="C3626" s="3">
        <v>42630</v>
      </c>
      <c r="D3626" s="5" t="str">
        <f>duplicity[[#This Row],[r_fighter_id]]&amp;"/"&amp;duplicity[[#This Row],[b_fighter_id]]&amp;duplicity[[#This Row],[date]]</f>
        <v>3404/193042630</v>
      </c>
      <c r="E3626">
        <f>COUNTIF(duplicity[duplicitní texty],duplicity[[#This Row],[duplicitní texty]])</f>
        <v>1</v>
      </c>
      <c r="N3626"/>
    </row>
    <row r="3627" spans="1:14">
      <c r="A3627">
        <v>250</v>
      </c>
      <c r="B3627">
        <v>2972</v>
      </c>
      <c r="C3627" s="3">
        <v>42630</v>
      </c>
      <c r="D3627" s="5" t="str">
        <f>duplicity[[#This Row],[r_fighter_id]]&amp;"/"&amp;duplicity[[#This Row],[b_fighter_id]]&amp;duplicity[[#This Row],[date]]</f>
        <v>250/297242630</v>
      </c>
      <c r="E3627">
        <f>COUNTIF(duplicity[duplicitní texty],duplicity[[#This Row],[duplicitní texty]])</f>
        <v>1</v>
      </c>
      <c r="N3627"/>
    </row>
    <row r="3628" spans="1:14">
      <c r="A3628">
        <v>2556</v>
      </c>
      <c r="B3628">
        <v>1528</v>
      </c>
      <c r="C3628" s="3">
        <v>42630</v>
      </c>
      <c r="D3628" s="5" t="str">
        <f>duplicity[[#This Row],[r_fighter_id]]&amp;"/"&amp;duplicity[[#This Row],[b_fighter_id]]&amp;duplicity[[#This Row],[date]]</f>
        <v>2556/152842630</v>
      </c>
      <c r="E3628">
        <f>COUNTIF(duplicity[duplicitní texty],duplicity[[#This Row],[duplicitní texty]])</f>
        <v>1</v>
      </c>
      <c r="N3628"/>
    </row>
    <row r="3629" spans="1:14">
      <c r="A3629">
        <v>480</v>
      </c>
      <c r="B3629">
        <v>1223</v>
      </c>
      <c r="C3629" s="3">
        <v>42630</v>
      </c>
      <c r="D3629" s="5" t="str">
        <f>duplicity[[#This Row],[r_fighter_id]]&amp;"/"&amp;duplicity[[#This Row],[b_fighter_id]]&amp;duplicity[[#This Row],[date]]</f>
        <v>480/122342630</v>
      </c>
      <c r="E3629">
        <f>COUNTIF(duplicity[duplicitní texty],duplicity[[#This Row],[duplicitní texty]])</f>
        <v>1</v>
      </c>
      <c r="N3629"/>
    </row>
    <row r="3630" spans="1:14">
      <c r="A3630">
        <v>839</v>
      </c>
      <c r="B3630">
        <v>1121</v>
      </c>
      <c r="C3630" s="3">
        <v>42630</v>
      </c>
      <c r="D3630" s="5" t="str">
        <f>duplicity[[#This Row],[r_fighter_id]]&amp;"/"&amp;duplicity[[#This Row],[b_fighter_id]]&amp;duplicity[[#This Row],[date]]</f>
        <v>839/112142630</v>
      </c>
      <c r="E3630">
        <f>COUNTIF(duplicity[duplicitní texty],duplicity[[#This Row],[duplicitní texty]])</f>
        <v>1</v>
      </c>
      <c r="N3630"/>
    </row>
    <row r="3631" spans="1:14">
      <c r="A3631">
        <v>485</v>
      </c>
      <c r="B3631">
        <v>2713</v>
      </c>
      <c r="C3631" s="3">
        <v>42630</v>
      </c>
      <c r="D3631" s="5" t="str">
        <f>duplicity[[#This Row],[r_fighter_id]]&amp;"/"&amp;duplicity[[#This Row],[b_fighter_id]]&amp;duplicity[[#This Row],[date]]</f>
        <v>485/271342630</v>
      </c>
      <c r="E3631">
        <f>COUNTIF(duplicity[duplicitní texty],duplicity[[#This Row],[duplicitní texty]])</f>
        <v>1</v>
      </c>
      <c r="N3631"/>
    </row>
    <row r="3632" spans="1:14">
      <c r="A3632">
        <v>3019</v>
      </c>
      <c r="B3632">
        <v>292</v>
      </c>
      <c r="C3632" s="3">
        <v>42630</v>
      </c>
      <c r="D3632" s="5" t="str">
        <f>duplicity[[#This Row],[r_fighter_id]]&amp;"/"&amp;duplicity[[#This Row],[b_fighter_id]]&amp;duplicity[[#This Row],[date]]</f>
        <v>3019/29242630</v>
      </c>
      <c r="E3632">
        <f>COUNTIF(duplicity[duplicitní texty],duplicity[[#This Row],[duplicitní texty]])</f>
        <v>1</v>
      </c>
      <c r="N3632"/>
    </row>
    <row r="3633" spans="1:14">
      <c r="A3633">
        <v>2168</v>
      </c>
      <c r="B3633">
        <v>379</v>
      </c>
      <c r="C3633" s="3">
        <v>42630</v>
      </c>
      <c r="D3633" s="5" t="str">
        <f>duplicity[[#This Row],[r_fighter_id]]&amp;"/"&amp;duplicity[[#This Row],[b_fighter_id]]&amp;duplicity[[#This Row],[date]]</f>
        <v>2168/37942630</v>
      </c>
      <c r="E3633">
        <f>COUNTIF(duplicity[duplicitní texty],duplicity[[#This Row],[duplicitní texty]])</f>
        <v>1</v>
      </c>
      <c r="N3633"/>
    </row>
    <row r="3634" spans="1:14">
      <c r="A3634">
        <v>2603</v>
      </c>
      <c r="B3634">
        <v>1135</v>
      </c>
      <c r="C3634" s="3">
        <v>42630</v>
      </c>
      <c r="D3634" s="5" t="str">
        <f>duplicity[[#This Row],[r_fighter_id]]&amp;"/"&amp;duplicity[[#This Row],[b_fighter_id]]&amp;duplicity[[#This Row],[date]]</f>
        <v>2603/113542630</v>
      </c>
      <c r="E3634">
        <f>COUNTIF(duplicity[duplicitní texty],duplicity[[#This Row],[duplicitní texty]])</f>
        <v>1</v>
      </c>
      <c r="N3634"/>
    </row>
    <row r="3635" spans="1:14">
      <c r="A3635">
        <v>1580</v>
      </c>
      <c r="B3635">
        <v>1745</v>
      </c>
      <c r="C3635" s="3">
        <v>42637</v>
      </c>
      <c r="D3635" s="5" t="str">
        <f>duplicity[[#This Row],[r_fighter_id]]&amp;"/"&amp;duplicity[[#This Row],[b_fighter_id]]&amp;duplicity[[#This Row],[date]]</f>
        <v>1580/174542637</v>
      </c>
      <c r="E3635">
        <f>COUNTIF(duplicity[duplicitní texty],duplicity[[#This Row],[duplicitní texty]])</f>
        <v>1</v>
      </c>
      <c r="N3635"/>
    </row>
    <row r="3636" spans="1:14">
      <c r="A3636">
        <v>3525</v>
      </c>
      <c r="B3636">
        <v>3199</v>
      </c>
      <c r="C3636" s="3">
        <v>42637</v>
      </c>
      <c r="D3636" s="5" t="str">
        <f>duplicity[[#This Row],[r_fighter_id]]&amp;"/"&amp;duplicity[[#This Row],[b_fighter_id]]&amp;duplicity[[#This Row],[date]]</f>
        <v>3525/319942637</v>
      </c>
      <c r="E3636">
        <f>COUNTIF(duplicity[duplicitní texty],duplicity[[#This Row],[duplicitní texty]])</f>
        <v>1</v>
      </c>
      <c r="N3636"/>
    </row>
    <row r="3637" spans="1:14">
      <c r="A3637">
        <v>996</v>
      </c>
      <c r="B3637">
        <v>2401</v>
      </c>
      <c r="C3637" s="3">
        <v>42637</v>
      </c>
      <c r="D3637" s="5" t="str">
        <f>duplicity[[#This Row],[r_fighter_id]]&amp;"/"&amp;duplicity[[#This Row],[b_fighter_id]]&amp;duplicity[[#This Row],[date]]</f>
        <v>996/240142637</v>
      </c>
      <c r="E3637">
        <f>COUNTIF(duplicity[duplicitní texty],duplicity[[#This Row],[duplicitní texty]])</f>
        <v>1</v>
      </c>
      <c r="N3637"/>
    </row>
    <row r="3638" spans="1:14">
      <c r="A3638">
        <v>200</v>
      </c>
      <c r="B3638">
        <v>2338</v>
      </c>
      <c r="C3638" s="3">
        <v>42637</v>
      </c>
      <c r="D3638" s="5" t="str">
        <f>duplicity[[#This Row],[r_fighter_id]]&amp;"/"&amp;duplicity[[#This Row],[b_fighter_id]]&amp;duplicity[[#This Row],[date]]</f>
        <v>200/233842637</v>
      </c>
      <c r="E3638">
        <f>COUNTIF(duplicity[duplicitní texty],duplicity[[#This Row],[duplicitní texty]])</f>
        <v>1</v>
      </c>
      <c r="N3638"/>
    </row>
    <row r="3639" spans="1:14">
      <c r="A3639">
        <v>2294</v>
      </c>
      <c r="B3639">
        <v>2989</v>
      </c>
      <c r="C3639" s="3">
        <v>42637</v>
      </c>
      <c r="D3639" s="5" t="str">
        <f>duplicity[[#This Row],[r_fighter_id]]&amp;"/"&amp;duplicity[[#This Row],[b_fighter_id]]&amp;duplicity[[#This Row],[date]]</f>
        <v>2294/298942637</v>
      </c>
      <c r="E3639">
        <f>COUNTIF(duplicity[duplicitní texty],duplicity[[#This Row],[duplicitní texty]])</f>
        <v>1</v>
      </c>
      <c r="N3639"/>
    </row>
    <row r="3640" spans="1:14">
      <c r="A3640">
        <v>1883</v>
      </c>
      <c r="B3640">
        <v>3320</v>
      </c>
      <c r="C3640" s="3">
        <v>42637</v>
      </c>
      <c r="D3640" s="5" t="str">
        <f>duplicity[[#This Row],[r_fighter_id]]&amp;"/"&amp;duplicity[[#This Row],[b_fighter_id]]&amp;duplicity[[#This Row],[date]]</f>
        <v>1883/332042637</v>
      </c>
      <c r="E3640">
        <f>COUNTIF(duplicity[duplicitní texty],duplicity[[#This Row],[duplicitní texty]])</f>
        <v>1</v>
      </c>
      <c r="N3640"/>
    </row>
    <row r="3641" spans="1:14">
      <c r="A3641">
        <v>3289</v>
      </c>
      <c r="B3641">
        <v>943</v>
      </c>
      <c r="C3641" s="3">
        <v>42637</v>
      </c>
      <c r="D3641" s="5" t="str">
        <f>duplicity[[#This Row],[r_fighter_id]]&amp;"/"&amp;duplicity[[#This Row],[b_fighter_id]]&amp;duplicity[[#This Row],[date]]</f>
        <v>3289/94342637</v>
      </c>
      <c r="E3641">
        <f>COUNTIF(duplicity[duplicitní texty],duplicity[[#This Row],[duplicitní texty]])</f>
        <v>1</v>
      </c>
      <c r="N3641"/>
    </row>
    <row r="3642" spans="1:14">
      <c r="A3642">
        <v>413</v>
      </c>
      <c r="B3642">
        <v>2571</v>
      </c>
      <c r="C3642" s="3">
        <v>42637</v>
      </c>
      <c r="D3642" s="5" t="str">
        <f>duplicity[[#This Row],[r_fighter_id]]&amp;"/"&amp;duplicity[[#This Row],[b_fighter_id]]&amp;duplicity[[#This Row],[date]]</f>
        <v>413/257142637</v>
      </c>
      <c r="E3642">
        <f>COUNTIF(duplicity[duplicitní texty],duplicity[[#This Row],[duplicitní texty]])</f>
        <v>1</v>
      </c>
      <c r="N3642"/>
    </row>
    <row r="3643" spans="1:14">
      <c r="A3643">
        <v>2460</v>
      </c>
      <c r="B3643">
        <v>2631</v>
      </c>
      <c r="C3643" s="3">
        <v>42637</v>
      </c>
      <c r="D3643" s="5" t="str">
        <f>duplicity[[#This Row],[r_fighter_id]]&amp;"/"&amp;duplicity[[#This Row],[b_fighter_id]]&amp;duplicity[[#This Row],[date]]</f>
        <v>2460/263142637</v>
      </c>
      <c r="E3643">
        <f>COUNTIF(duplicity[duplicitní texty],duplicity[[#This Row],[duplicitní texty]])</f>
        <v>1</v>
      </c>
      <c r="N3643"/>
    </row>
    <row r="3644" spans="1:14">
      <c r="A3644">
        <v>1004</v>
      </c>
      <c r="B3644">
        <v>1107</v>
      </c>
      <c r="C3644" s="3">
        <v>42637</v>
      </c>
      <c r="D3644" s="5" t="str">
        <f>duplicity[[#This Row],[r_fighter_id]]&amp;"/"&amp;duplicity[[#This Row],[b_fighter_id]]&amp;duplicity[[#This Row],[date]]</f>
        <v>1004/110742637</v>
      </c>
      <c r="E3644">
        <f>COUNTIF(duplicity[duplicitní texty],duplicity[[#This Row],[duplicitní texty]])</f>
        <v>1</v>
      </c>
      <c r="N3644"/>
    </row>
    <row r="3645" spans="1:14">
      <c r="A3645">
        <v>2990</v>
      </c>
      <c r="B3645">
        <v>522</v>
      </c>
      <c r="C3645" s="3">
        <v>42637</v>
      </c>
      <c r="D3645" s="5" t="str">
        <f>duplicity[[#This Row],[r_fighter_id]]&amp;"/"&amp;duplicity[[#This Row],[b_fighter_id]]&amp;duplicity[[#This Row],[date]]</f>
        <v>2990/52242637</v>
      </c>
      <c r="E3645">
        <f>COUNTIF(duplicity[duplicitní texty],duplicity[[#This Row],[duplicitní texty]])</f>
        <v>1</v>
      </c>
      <c r="N3645"/>
    </row>
    <row r="3646" spans="1:14">
      <c r="A3646">
        <v>2491</v>
      </c>
      <c r="B3646">
        <v>727</v>
      </c>
      <c r="C3646" s="3">
        <v>42637</v>
      </c>
      <c r="D3646" s="5" t="str">
        <f>duplicity[[#This Row],[r_fighter_id]]&amp;"/"&amp;duplicity[[#This Row],[b_fighter_id]]&amp;duplicity[[#This Row],[date]]</f>
        <v>2491/72742637</v>
      </c>
      <c r="E3646">
        <f>COUNTIF(duplicity[duplicitní texty],duplicity[[#This Row],[duplicitní texty]])</f>
        <v>1</v>
      </c>
      <c r="N3646"/>
    </row>
    <row r="3647" spans="1:14">
      <c r="A3647">
        <v>2860</v>
      </c>
      <c r="B3647">
        <v>3092</v>
      </c>
      <c r="C3647" s="3">
        <v>42637</v>
      </c>
      <c r="D3647" s="5" t="str">
        <f>duplicity[[#This Row],[r_fighter_id]]&amp;"/"&amp;duplicity[[#This Row],[b_fighter_id]]&amp;duplicity[[#This Row],[date]]</f>
        <v>2860/309242637</v>
      </c>
      <c r="E3647">
        <f>COUNTIF(duplicity[duplicitní texty],duplicity[[#This Row],[duplicitní texty]])</f>
        <v>1</v>
      </c>
      <c r="N3647"/>
    </row>
    <row r="3648" spans="1:14">
      <c r="A3648">
        <v>367</v>
      </c>
      <c r="B3648">
        <v>2381</v>
      </c>
      <c r="C3648" s="3">
        <v>42644</v>
      </c>
      <c r="D3648" s="5" t="str">
        <f>duplicity[[#This Row],[r_fighter_id]]&amp;"/"&amp;duplicity[[#This Row],[b_fighter_id]]&amp;duplicity[[#This Row],[date]]</f>
        <v>367/238142644</v>
      </c>
      <c r="E3648">
        <f>COUNTIF(duplicity[duplicitní texty],duplicity[[#This Row],[duplicitní texty]])</f>
        <v>1</v>
      </c>
      <c r="N3648"/>
    </row>
    <row r="3649" spans="1:14">
      <c r="A3649">
        <v>3045</v>
      </c>
      <c r="B3649">
        <v>2195</v>
      </c>
      <c r="C3649" s="3">
        <v>42644</v>
      </c>
      <c r="D3649" s="5" t="str">
        <f>duplicity[[#This Row],[r_fighter_id]]&amp;"/"&amp;duplicity[[#This Row],[b_fighter_id]]&amp;duplicity[[#This Row],[date]]</f>
        <v>3045/219542644</v>
      </c>
      <c r="E3649">
        <f>COUNTIF(duplicity[duplicitní texty],duplicity[[#This Row],[duplicitní texty]])</f>
        <v>1</v>
      </c>
      <c r="N3649"/>
    </row>
    <row r="3650" spans="1:14">
      <c r="A3650">
        <v>846</v>
      </c>
      <c r="B3650">
        <v>295</v>
      </c>
      <c r="C3650" s="3">
        <v>42644</v>
      </c>
      <c r="D3650" s="5" t="str">
        <f>duplicity[[#This Row],[r_fighter_id]]&amp;"/"&amp;duplicity[[#This Row],[b_fighter_id]]&amp;duplicity[[#This Row],[date]]</f>
        <v>846/29542644</v>
      </c>
      <c r="E3650">
        <f>COUNTIF(duplicity[duplicitní texty],duplicity[[#This Row],[duplicitní texty]])</f>
        <v>1</v>
      </c>
      <c r="N3650"/>
    </row>
    <row r="3651" spans="1:14">
      <c r="A3651">
        <v>940</v>
      </c>
      <c r="B3651">
        <v>3376</v>
      </c>
      <c r="C3651" s="3">
        <v>42644</v>
      </c>
      <c r="D3651" s="5" t="str">
        <f>duplicity[[#This Row],[r_fighter_id]]&amp;"/"&amp;duplicity[[#This Row],[b_fighter_id]]&amp;duplicity[[#This Row],[date]]</f>
        <v>940/337642644</v>
      </c>
      <c r="E3651">
        <f>COUNTIF(duplicity[duplicitní texty],duplicity[[#This Row],[duplicitní texty]])</f>
        <v>1</v>
      </c>
      <c r="N3651"/>
    </row>
    <row r="3652" spans="1:14">
      <c r="A3652">
        <v>407</v>
      </c>
      <c r="B3652">
        <v>2405</v>
      </c>
      <c r="C3652" s="3">
        <v>42644</v>
      </c>
      <c r="D3652" s="5" t="str">
        <f>duplicity[[#This Row],[r_fighter_id]]&amp;"/"&amp;duplicity[[#This Row],[b_fighter_id]]&amp;duplicity[[#This Row],[date]]</f>
        <v>407/240542644</v>
      </c>
      <c r="E3652">
        <f>COUNTIF(duplicity[duplicitní texty],duplicity[[#This Row],[duplicitní texty]])</f>
        <v>1</v>
      </c>
      <c r="N3652"/>
    </row>
    <row r="3653" spans="1:14">
      <c r="A3653">
        <v>1958</v>
      </c>
      <c r="B3653">
        <v>2026</v>
      </c>
      <c r="C3653" s="3">
        <v>42644</v>
      </c>
      <c r="D3653" s="5" t="str">
        <f>duplicity[[#This Row],[r_fighter_id]]&amp;"/"&amp;duplicity[[#This Row],[b_fighter_id]]&amp;duplicity[[#This Row],[date]]</f>
        <v>1958/202642644</v>
      </c>
      <c r="E3653">
        <f>COUNTIF(duplicity[duplicitní texty],duplicity[[#This Row],[duplicitní texty]])</f>
        <v>1</v>
      </c>
      <c r="N3653"/>
    </row>
    <row r="3654" spans="1:14">
      <c r="A3654">
        <v>768</v>
      </c>
      <c r="B3654">
        <v>964</v>
      </c>
      <c r="C3654" s="3">
        <v>42644</v>
      </c>
      <c r="D3654" s="5" t="str">
        <f>duplicity[[#This Row],[r_fighter_id]]&amp;"/"&amp;duplicity[[#This Row],[b_fighter_id]]&amp;duplicity[[#This Row],[date]]</f>
        <v>768/96442644</v>
      </c>
      <c r="E3654">
        <f>COUNTIF(duplicity[duplicitní texty],duplicity[[#This Row],[duplicitní texty]])</f>
        <v>1</v>
      </c>
      <c r="N3654"/>
    </row>
    <row r="3655" spans="1:14">
      <c r="A3655">
        <v>1834</v>
      </c>
      <c r="B3655">
        <v>793</v>
      </c>
      <c r="C3655" s="3">
        <v>42644</v>
      </c>
      <c r="D3655" s="5" t="str">
        <f>duplicity[[#This Row],[r_fighter_id]]&amp;"/"&amp;duplicity[[#This Row],[b_fighter_id]]&amp;duplicity[[#This Row],[date]]</f>
        <v>1834/79342644</v>
      </c>
      <c r="E3655">
        <f>COUNTIF(duplicity[duplicitní texty],duplicity[[#This Row],[duplicitní texty]])</f>
        <v>1</v>
      </c>
      <c r="N3655"/>
    </row>
    <row r="3656" spans="1:14">
      <c r="A3656">
        <v>679</v>
      </c>
      <c r="B3656">
        <v>548</v>
      </c>
      <c r="C3656" s="3">
        <v>42644</v>
      </c>
      <c r="D3656" s="5" t="str">
        <f>duplicity[[#This Row],[r_fighter_id]]&amp;"/"&amp;duplicity[[#This Row],[b_fighter_id]]&amp;duplicity[[#This Row],[date]]</f>
        <v>679/54842644</v>
      </c>
      <c r="E3656">
        <f>COUNTIF(duplicity[duplicitní texty],duplicity[[#This Row],[duplicitní texty]])</f>
        <v>1</v>
      </c>
      <c r="N3656"/>
    </row>
    <row r="3657" spans="1:14">
      <c r="A3657">
        <v>2259</v>
      </c>
      <c r="B3657">
        <v>3571</v>
      </c>
      <c r="C3657" s="3">
        <v>42644</v>
      </c>
      <c r="D3657" s="5" t="str">
        <f>duplicity[[#This Row],[r_fighter_id]]&amp;"/"&amp;duplicity[[#This Row],[b_fighter_id]]&amp;duplicity[[#This Row],[date]]</f>
        <v>2259/357142644</v>
      </c>
      <c r="E3657">
        <f>COUNTIF(duplicity[duplicitní texty],duplicity[[#This Row],[duplicitní texty]])</f>
        <v>1</v>
      </c>
      <c r="N3657"/>
    </row>
    <row r="3658" spans="1:14">
      <c r="A3658">
        <v>3</v>
      </c>
      <c r="B3658">
        <v>1282</v>
      </c>
      <c r="C3658" s="3">
        <v>42644</v>
      </c>
      <c r="D3658" s="5" t="str">
        <f>duplicity[[#This Row],[r_fighter_id]]&amp;"/"&amp;duplicity[[#This Row],[b_fighter_id]]&amp;duplicity[[#This Row],[date]]</f>
        <v>3/128242644</v>
      </c>
      <c r="E3658">
        <f>COUNTIF(duplicity[duplicitní texty],duplicity[[#This Row],[duplicitní texty]])</f>
        <v>1</v>
      </c>
      <c r="N3658"/>
    </row>
    <row r="3659" spans="1:14">
      <c r="A3659">
        <v>3493</v>
      </c>
      <c r="B3659">
        <v>676</v>
      </c>
      <c r="C3659" s="3">
        <v>42644</v>
      </c>
      <c r="D3659" s="5" t="str">
        <f>duplicity[[#This Row],[r_fighter_id]]&amp;"/"&amp;duplicity[[#This Row],[b_fighter_id]]&amp;duplicity[[#This Row],[date]]</f>
        <v>3493/67642644</v>
      </c>
      <c r="E3659">
        <f>COUNTIF(duplicity[duplicitní texty],duplicity[[#This Row],[duplicitní texty]])</f>
        <v>1</v>
      </c>
      <c r="N3659"/>
    </row>
    <row r="3660" spans="1:14">
      <c r="A3660">
        <v>2862</v>
      </c>
      <c r="B3660">
        <v>1988</v>
      </c>
      <c r="C3660" s="3">
        <v>42651</v>
      </c>
      <c r="D3660" s="5" t="str">
        <f>duplicity[[#This Row],[r_fighter_id]]&amp;"/"&amp;duplicity[[#This Row],[b_fighter_id]]&amp;duplicity[[#This Row],[date]]</f>
        <v>2862/198842651</v>
      </c>
      <c r="E3660">
        <f>COUNTIF(duplicity[duplicitní texty],duplicity[[#This Row],[duplicitní texty]])</f>
        <v>1</v>
      </c>
      <c r="N3660"/>
    </row>
    <row r="3661" spans="1:14">
      <c r="A3661">
        <v>2540</v>
      </c>
      <c r="B3661">
        <v>45</v>
      </c>
      <c r="C3661" s="3">
        <v>42651</v>
      </c>
      <c r="D3661" s="5" t="str">
        <f>duplicity[[#This Row],[r_fighter_id]]&amp;"/"&amp;duplicity[[#This Row],[b_fighter_id]]&amp;duplicity[[#This Row],[date]]</f>
        <v>2540/4542651</v>
      </c>
      <c r="E3661">
        <f>COUNTIF(duplicity[duplicitní texty],duplicity[[#This Row],[duplicitní texty]])</f>
        <v>1</v>
      </c>
      <c r="N3661"/>
    </row>
    <row r="3662" spans="1:14">
      <c r="A3662">
        <v>243</v>
      </c>
      <c r="B3662">
        <v>2213</v>
      </c>
      <c r="C3662" s="3">
        <v>42651</v>
      </c>
      <c r="D3662" s="5" t="str">
        <f>duplicity[[#This Row],[r_fighter_id]]&amp;"/"&amp;duplicity[[#This Row],[b_fighter_id]]&amp;duplicity[[#This Row],[date]]</f>
        <v>243/221342651</v>
      </c>
      <c r="E3662">
        <f>COUNTIF(duplicity[duplicitní texty],duplicity[[#This Row],[duplicitní texty]])</f>
        <v>1</v>
      </c>
      <c r="N3662"/>
    </row>
    <row r="3663" spans="1:14">
      <c r="A3663">
        <v>2710</v>
      </c>
      <c r="B3663">
        <v>2515</v>
      </c>
      <c r="C3663" s="3">
        <v>42651</v>
      </c>
      <c r="D3663" s="5" t="str">
        <f>duplicity[[#This Row],[r_fighter_id]]&amp;"/"&amp;duplicity[[#This Row],[b_fighter_id]]&amp;duplicity[[#This Row],[date]]</f>
        <v>2710/251542651</v>
      </c>
      <c r="E3663">
        <f>COUNTIF(duplicity[duplicitní texty],duplicity[[#This Row],[duplicitní texty]])</f>
        <v>1</v>
      </c>
      <c r="N3663"/>
    </row>
    <row r="3664" spans="1:14">
      <c r="A3664">
        <v>3152</v>
      </c>
      <c r="B3664">
        <v>2388</v>
      </c>
      <c r="C3664" s="3">
        <v>42651</v>
      </c>
      <c r="D3664" s="5" t="str">
        <f>duplicity[[#This Row],[r_fighter_id]]&amp;"/"&amp;duplicity[[#This Row],[b_fighter_id]]&amp;duplicity[[#This Row],[date]]</f>
        <v>3152/238842651</v>
      </c>
      <c r="E3664">
        <f>COUNTIF(duplicity[duplicitní texty],duplicity[[#This Row],[duplicitní texty]])</f>
        <v>1</v>
      </c>
      <c r="N3664"/>
    </row>
    <row r="3665" spans="1:14">
      <c r="A3665">
        <v>286</v>
      </c>
      <c r="B3665">
        <v>1320</v>
      </c>
      <c r="C3665" s="3">
        <v>42651</v>
      </c>
      <c r="D3665" s="5" t="str">
        <f>duplicity[[#This Row],[r_fighter_id]]&amp;"/"&amp;duplicity[[#This Row],[b_fighter_id]]&amp;duplicity[[#This Row],[date]]</f>
        <v>286/132042651</v>
      </c>
      <c r="E3665">
        <f>COUNTIF(duplicity[duplicitní texty],duplicity[[#This Row],[duplicitní texty]])</f>
        <v>1</v>
      </c>
      <c r="N3665"/>
    </row>
    <row r="3666" spans="1:14">
      <c r="A3666">
        <v>239</v>
      </c>
      <c r="B3666">
        <v>787</v>
      </c>
      <c r="C3666" s="3">
        <v>42651</v>
      </c>
      <c r="D3666" s="5" t="str">
        <f>duplicity[[#This Row],[r_fighter_id]]&amp;"/"&amp;duplicity[[#This Row],[b_fighter_id]]&amp;duplicity[[#This Row],[date]]</f>
        <v>239/78742651</v>
      </c>
      <c r="E3666">
        <f>COUNTIF(duplicity[duplicitní texty],duplicity[[#This Row],[duplicitní texty]])</f>
        <v>1</v>
      </c>
      <c r="N3666"/>
    </row>
    <row r="3667" spans="1:14">
      <c r="A3667">
        <v>2799</v>
      </c>
      <c r="B3667">
        <v>767</v>
      </c>
      <c r="C3667" s="3">
        <v>42651</v>
      </c>
      <c r="D3667" s="5" t="str">
        <f>duplicity[[#This Row],[r_fighter_id]]&amp;"/"&amp;duplicity[[#This Row],[b_fighter_id]]&amp;duplicity[[#This Row],[date]]</f>
        <v>2799/76742651</v>
      </c>
      <c r="E3667">
        <f>COUNTIF(duplicity[duplicitní texty],duplicity[[#This Row],[duplicitní texty]])</f>
        <v>1</v>
      </c>
      <c r="N3667"/>
    </row>
    <row r="3668" spans="1:14">
      <c r="A3668">
        <v>1189</v>
      </c>
      <c r="B3668">
        <v>3109</v>
      </c>
      <c r="C3668" s="3">
        <v>42651</v>
      </c>
      <c r="D3668" s="5" t="str">
        <f>duplicity[[#This Row],[r_fighter_id]]&amp;"/"&amp;duplicity[[#This Row],[b_fighter_id]]&amp;duplicity[[#This Row],[date]]</f>
        <v>1189/310942651</v>
      </c>
      <c r="E3668">
        <f>COUNTIF(duplicity[duplicitní texty],duplicity[[#This Row],[duplicitní texty]])</f>
        <v>1</v>
      </c>
      <c r="N3668"/>
    </row>
    <row r="3669" spans="1:14">
      <c r="A3669">
        <v>863</v>
      </c>
      <c r="B3669">
        <v>3302</v>
      </c>
      <c r="C3669" s="3">
        <v>42651</v>
      </c>
      <c r="D3669" s="5" t="str">
        <f>duplicity[[#This Row],[r_fighter_id]]&amp;"/"&amp;duplicity[[#This Row],[b_fighter_id]]&amp;duplicity[[#This Row],[date]]</f>
        <v>863/330242651</v>
      </c>
      <c r="E3669">
        <f>COUNTIF(duplicity[duplicitní texty],duplicity[[#This Row],[duplicitní texty]])</f>
        <v>1</v>
      </c>
      <c r="N3669"/>
    </row>
    <row r="3670" spans="1:14">
      <c r="A3670">
        <v>2800</v>
      </c>
      <c r="B3670">
        <v>1950</v>
      </c>
      <c r="C3670" s="3">
        <v>42651</v>
      </c>
      <c r="D3670" s="5" t="str">
        <f>duplicity[[#This Row],[r_fighter_id]]&amp;"/"&amp;duplicity[[#This Row],[b_fighter_id]]&amp;duplicity[[#This Row],[date]]</f>
        <v>2800/195042651</v>
      </c>
      <c r="E3670">
        <f>COUNTIF(duplicity[duplicitní texty],duplicity[[#This Row],[duplicitní texty]])</f>
        <v>1</v>
      </c>
      <c r="N3670"/>
    </row>
    <row r="3671" spans="1:14">
      <c r="A3671">
        <v>808</v>
      </c>
      <c r="B3671">
        <v>948</v>
      </c>
      <c r="C3671" s="3">
        <v>42679</v>
      </c>
      <c r="D3671" s="5" t="str">
        <f>duplicity[[#This Row],[r_fighter_id]]&amp;"/"&amp;duplicity[[#This Row],[b_fighter_id]]&amp;duplicity[[#This Row],[date]]</f>
        <v>808/94842679</v>
      </c>
      <c r="E3671">
        <f>COUNTIF(duplicity[duplicitní texty],duplicity[[#This Row],[duplicitní texty]])</f>
        <v>1</v>
      </c>
      <c r="N3671"/>
    </row>
    <row r="3672" spans="1:14">
      <c r="A3672">
        <v>2168</v>
      </c>
      <c r="B3672">
        <v>1199</v>
      </c>
      <c r="C3672" s="3">
        <v>42679</v>
      </c>
      <c r="D3672" s="5" t="str">
        <f>duplicity[[#This Row],[r_fighter_id]]&amp;"/"&amp;duplicity[[#This Row],[b_fighter_id]]&amp;duplicity[[#This Row],[date]]</f>
        <v>2168/119942679</v>
      </c>
      <c r="E3672">
        <f>COUNTIF(duplicity[duplicitní texty],duplicity[[#This Row],[duplicitní texty]])</f>
        <v>1</v>
      </c>
      <c r="N3672"/>
    </row>
    <row r="3673" spans="1:14">
      <c r="A3673">
        <v>2500</v>
      </c>
      <c r="B3673">
        <v>128</v>
      </c>
      <c r="C3673" s="3">
        <v>42679</v>
      </c>
      <c r="D3673" s="5" t="str">
        <f>duplicity[[#This Row],[r_fighter_id]]&amp;"/"&amp;duplicity[[#This Row],[b_fighter_id]]&amp;duplicity[[#This Row],[date]]</f>
        <v>2500/12842679</v>
      </c>
      <c r="E3673">
        <f>COUNTIF(duplicity[duplicitní texty],duplicity[[#This Row],[duplicitní texty]])</f>
        <v>1</v>
      </c>
      <c r="N3673"/>
    </row>
    <row r="3674" spans="1:14">
      <c r="A3674">
        <v>1192</v>
      </c>
      <c r="B3674">
        <v>569</v>
      </c>
      <c r="C3674" s="3">
        <v>42679</v>
      </c>
      <c r="D3674" s="5" t="str">
        <f>duplicity[[#This Row],[r_fighter_id]]&amp;"/"&amp;duplicity[[#This Row],[b_fighter_id]]&amp;duplicity[[#This Row],[date]]</f>
        <v>1192/56942679</v>
      </c>
      <c r="E3674">
        <f>COUNTIF(duplicity[duplicitní texty],duplicity[[#This Row],[duplicitní texty]])</f>
        <v>1</v>
      </c>
      <c r="N3674"/>
    </row>
    <row r="3675" spans="1:14">
      <c r="A3675">
        <v>2829</v>
      </c>
      <c r="B3675">
        <v>1309</v>
      </c>
      <c r="C3675" s="3">
        <v>42679</v>
      </c>
      <c r="D3675" s="5" t="str">
        <f>duplicity[[#This Row],[r_fighter_id]]&amp;"/"&amp;duplicity[[#This Row],[b_fighter_id]]&amp;duplicity[[#This Row],[date]]</f>
        <v>2829/130942679</v>
      </c>
      <c r="E3675">
        <f>COUNTIF(duplicity[duplicitní texty],duplicity[[#This Row],[duplicitní texty]])</f>
        <v>1</v>
      </c>
      <c r="N3675"/>
    </row>
    <row r="3676" spans="1:14">
      <c r="A3676">
        <v>700</v>
      </c>
      <c r="B3676">
        <v>1915</v>
      </c>
      <c r="C3676" s="3">
        <v>42679</v>
      </c>
      <c r="D3676" s="5" t="str">
        <f>duplicity[[#This Row],[r_fighter_id]]&amp;"/"&amp;duplicity[[#This Row],[b_fighter_id]]&amp;duplicity[[#This Row],[date]]</f>
        <v>700/191542679</v>
      </c>
      <c r="E3676">
        <f>COUNTIF(duplicity[duplicitní texty],duplicity[[#This Row],[duplicitní texty]])</f>
        <v>1</v>
      </c>
      <c r="N3676"/>
    </row>
    <row r="3677" spans="1:14">
      <c r="A3677">
        <v>1735</v>
      </c>
      <c r="B3677">
        <v>2376</v>
      </c>
      <c r="C3677" s="3">
        <v>42679</v>
      </c>
      <c r="D3677" s="5" t="str">
        <f>duplicity[[#This Row],[r_fighter_id]]&amp;"/"&amp;duplicity[[#This Row],[b_fighter_id]]&amp;duplicity[[#This Row],[date]]</f>
        <v>1735/237642679</v>
      </c>
      <c r="E3677">
        <f>COUNTIF(duplicity[duplicitní texty],duplicity[[#This Row],[duplicitní texty]])</f>
        <v>1</v>
      </c>
      <c r="N3677"/>
    </row>
    <row r="3678" spans="1:14">
      <c r="A3678">
        <v>2658</v>
      </c>
      <c r="B3678">
        <v>2336</v>
      </c>
      <c r="C3678" s="3">
        <v>42679</v>
      </c>
      <c r="D3678" s="5" t="str">
        <f>duplicity[[#This Row],[r_fighter_id]]&amp;"/"&amp;duplicity[[#This Row],[b_fighter_id]]&amp;duplicity[[#This Row],[date]]</f>
        <v>2658/233642679</v>
      </c>
      <c r="E3678">
        <f>COUNTIF(duplicity[duplicitní texty],duplicity[[#This Row],[duplicitní texty]])</f>
        <v>1</v>
      </c>
      <c r="N3678"/>
    </row>
    <row r="3679" spans="1:14">
      <c r="A3679">
        <v>362</v>
      </c>
      <c r="B3679">
        <v>2999</v>
      </c>
      <c r="C3679" s="3">
        <v>42679</v>
      </c>
      <c r="D3679" s="5" t="str">
        <f>duplicity[[#This Row],[r_fighter_id]]&amp;"/"&amp;duplicity[[#This Row],[b_fighter_id]]&amp;duplicity[[#This Row],[date]]</f>
        <v>362/299942679</v>
      </c>
      <c r="E3679">
        <f>COUNTIF(duplicity[duplicitní texty],duplicity[[#This Row],[duplicitní texty]])</f>
        <v>1</v>
      </c>
      <c r="N3679"/>
    </row>
    <row r="3680" spans="1:14">
      <c r="A3680">
        <v>245</v>
      </c>
      <c r="B3680">
        <v>3071</v>
      </c>
      <c r="C3680" s="3">
        <v>42679</v>
      </c>
      <c r="D3680" s="5" t="str">
        <f>duplicity[[#This Row],[r_fighter_id]]&amp;"/"&amp;duplicity[[#This Row],[b_fighter_id]]&amp;duplicity[[#This Row],[date]]</f>
        <v>245/307142679</v>
      </c>
      <c r="E3680">
        <f>COUNTIF(duplicity[duplicitní texty],duplicity[[#This Row],[duplicitní texty]])</f>
        <v>1</v>
      </c>
      <c r="N3680"/>
    </row>
    <row r="3681" spans="1:14">
      <c r="A3681">
        <v>90</v>
      </c>
      <c r="B3681">
        <v>2306</v>
      </c>
      <c r="C3681" s="3">
        <v>42679</v>
      </c>
      <c r="D3681" s="5" t="str">
        <f>duplicity[[#This Row],[r_fighter_id]]&amp;"/"&amp;duplicity[[#This Row],[b_fighter_id]]&amp;duplicity[[#This Row],[date]]</f>
        <v>90/230642679</v>
      </c>
      <c r="E3681">
        <f>COUNTIF(duplicity[duplicitní texty],duplicity[[#This Row],[duplicitní texty]])</f>
        <v>1</v>
      </c>
      <c r="N3681"/>
    </row>
    <row r="3682" spans="1:14">
      <c r="A3682">
        <v>220</v>
      </c>
      <c r="B3682">
        <v>167</v>
      </c>
      <c r="C3682" s="3">
        <v>42679</v>
      </c>
      <c r="D3682" s="5" t="str">
        <f>duplicity[[#This Row],[r_fighter_id]]&amp;"/"&amp;duplicity[[#This Row],[b_fighter_id]]&amp;duplicity[[#This Row],[date]]</f>
        <v>220/16742679</v>
      </c>
      <c r="E3682">
        <f>COUNTIF(duplicity[duplicitní texty],duplicity[[#This Row],[duplicitní texty]])</f>
        <v>1</v>
      </c>
      <c r="N3682"/>
    </row>
    <row r="3683" spans="1:14">
      <c r="A3683">
        <v>3208</v>
      </c>
      <c r="B3683">
        <v>2489</v>
      </c>
      <c r="C3683" s="3">
        <v>42686</v>
      </c>
      <c r="D3683" s="5" t="str">
        <f>duplicity[[#This Row],[r_fighter_id]]&amp;"/"&amp;duplicity[[#This Row],[b_fighter_id]]&amp;duplicity[[#This Row],[date]]</f>
        <v>3208/248942686</v>
      </c>
      <c r="E3683">
        <f>COUNTIF(duplicity[duplicitní texty],duplicity[[#This Row],[duplicitní texty]])</f>
        <v>1</v>
      </c>
      <c r="N3683"/>
    </row>
    <row r="3684" spans="1:14">
      <c r="A3684">
        <v>2342</v>
      </c>
      <c r="B3684">
        <v>1528</v>
      </c>
      <c r="C3684" s="3">
        <v>42686</v>
      </c>
      <c r="D3684" s="5" t="str">
        <f>duplicity[[#This Row],[r_fighter_id]]&amp;"/"&amp;duplicity[[#This Row],[b_fighter_id]]&amp;duplicity[[#This Row],[date]]</f>
        <v>2342/152842686</v>
      </c>
      <c r="E3684">
        <f>COUNTIF(duplicity[duplicitní texty],duplicity[[#This Row],[duplicitní texty]])</f>
        <v>1</v>
      </c>
      <c r="N3684"/>
    </row>
    <row r="3685" spans="1:14">
      <c r="A3685">
        <v>81</v>
      </c>
      <c r="B3685">
        <v>2041</v>
      </c>
      <c r="C3685" s="3">
        <v>42686</v>
      </c>
      <c r="D3685" s="5" t="str">
        <f>duplicity[[#This Row],[r_fighter_id]]&amp;"/"&amp;duplicity[[#This Row],[b_fighter_id]]&amp;duplicity[[#This Row],[date]]</f>
        <v>81/204142686</v>
      </c>
      <c r="E3685">
        <f>COUNTIF(duplicity[duplicitní texty],duplicity[[#This Row],[duplicitní texty]])</f>
        <v>1</v>
      </c>
      <c r="N3685"/>
    </row>
    <row r="3686" spans="1:14">
      <c r="A3686">
        <v>856</v>
      </c>
      <c r="B3686">
        <v>3120</v>
      </c>
      <c r="C3686" s="3">
        <v>42686</v>
      </c>
      <c r="D3686" s="5" t="str">
        <f>duplicity[[#This Row],[r_fighter_id]]&amp;"/"&amp;duplicity[[#This Row],[b_fighter_id]]&amp;duplicity[[#This Row],[date]]</f>
        <v>856/312042686</v>
      </c>
      <c r="E3686">
        <f>COUNTIF(duplicity[duplicitní texty],duplicity[[#This Row],[duplicitní texty]])</f>
        <v>1</v>
      </c>
      <c r="N3686"/>
    </row>
    <row r="3687" spans="1:14">
      <c r="A3687">
        <v>3452</v>
      </c>
      <c r="B3687">
        <v>2750</v>
      </c>
      <c r="C3687" s="3">
        <v>42686</v>
      </c>
      <c r="D3687" s="5" t="str">
        <f>duplicity[[#This Row],[r_fighter_id]]&amp;"/"&amp;duplicity[[#This Row],[b_fighter_id]]&amp;duplicity[[#This Row],[date]]</f>
        <v>3452/275042686</v>
      </c>
      <c r="E3687">
        <f>COUNTIF(duplicity[duplicitní texty],duplicity[[#This Row],[duplicitní texty]])</f>
        <v>1</v>
      </c>
      <c r="N3687"/>
    </row>
    <row r="3688" spans="1:14">
      <c r="A3688">
        <v>1883</v>
      </c>
      <c r="B3688">
        <v>2217</v>
      </c>
      <c r="C3688" s="3">
        <v>42686</v>
      </c>
      <c r="D3688" s="5" t="str">
        <f>duplicity[[#This Row],[r_fighter_id]]&amp;"/"&amp;duplicity[[#This Row],[b_fighter_id]]&amp;duplicity[[#This Row],[date]]</f>
        <v>1883/221742686</v>
      </c>
      <c r="E3688">
        <f>COUNTIF(duplicity[duplicitní texty],duplicity[[#This Row],[duplicitní texty]])</f>
        <v>1</v>
      </c>
      <c r="N3688"/>
    </row>
    <row r="3689" spans="1:14">
      <c r="A3689">
        <v>2113</v>
      </c>
      <c r="B3689">
        <v>84</v>
      </c>
      <c r="C3689" s="3">
        <v>42686</v>
      </c>
      <c r="D3689" s="5" t="str">
        <f>duplicity[[#This Row],[r_fighter_id]]&amp;"/"&amp;duplicity[[#This Row],[b_fighter_id]]&amp;duplicity[[#This Row],[date]]</f>
        <v>2113/8442686</v>
      </c>
      <c r="E3689">
        <f>COUNTIF(duplicity[duplicitní texty],duplicity[[#This Row],[duplicitní texty]])</f>
        <v>1</v>
      </c>
      <c r="N3689"/>
    </row>
    <row r="3690" spans="1:14">
      <c r="A3690">
        <v>2277</v>
      </c>
      <c r="B3690">
        <v>306</v>
      </c>
      <c r="C3690" s="3">
        <v>42686</v>
      </c>
      <c r="D3690" s="5" t="str">
        <f>duplicity[[#This Row],[r_fighter_id]]&amp;"/"&amp;duplicity[[#This Row],[b_fighter_id]]&amp;duplicity[[#This Row],[date]]</f>
        <v>2277/30642686</v>
      </c>
      <c r="E3690">
        <f>COUNTIF(duplicity[duplicitní texty],duplicity[[#This Row],[duplicitní texty]])</f>
        <v>1</v>
      </c>
      <c r="N3690"/>
    </row>
    <row r="3691" spans="1:14">
      <c r="A3691">
        <v>483</v>
      </c>
      <c r="B3691">
        <v>553</v>
      </c>
      <c r="C3691" s="3">
        <v>42686</v>
      </c>
      <c r="D3691" s="5" t="str">
        <f>duplicity[[#This Row],[r_fighter_id]]&amp;"/"&amp;duplicity[[#This Row],[b_fighter_id]]&amp;duplicity[[#This Row],[date]]</f>
        <v>483/55342686</v>
      </c>
      <c r="E3691">
        <f>COUNTIF(duplicity[duplicitní texty],duplicity[[#This Row],[duplicitní texty]])</f>
        <v>1</v>
      </c>
      <c r="N3691"/>
    </row>
    <row r="3692" spans="1:14">
      <c r="A3692">
        <v>1785</v>
      </c>
      <c r="B3692">
        <v>2246</v>
      </c>
      <c r="C3692" s="3">
        <v>42693</v>
      </c>
      <c r="D3692" s="5" t="str">
        <f>duplicity[[#This Row],[r_fighter_id]]&amp;"/"&amp;duplicity[[#This Row],[b_fighter_id]]&amp;duplicity[[#This Row],[date]]</f>
        <v>1785/224642693</v>
      </c>
      <c r="E3692">
        <f>COUNTIF(duplicity[duplicitní texty],duplicity[[#This Row],[duplicitní texty]])</f>
        <v>1</v>
      </c>
      <c r="N3692"/>
    </row>
    <row r="3693" spans="1:14">
      <c r="A3693">
        <v>2213</v>
      </c>
      <c r="B3693">
        <v>1252</v>
      </c>
      <c r="C3693" s="3">
        <v>42693</v>
      </c>
      <c r="D3693" s="5" t="str">
        <f>duplicity[[#This Row],[r_fighter_id]]&amp;"/"&amp;duplicity[[#This Row],[b_fighter_id]]&amp;duplicity[[#This Row],[date]]</f>
        <v>2213/125242693</v>
      </c>
      <c r="E3693">
        <f>COUNTIF(duplicity[duplicitní texty],duplicity[[#This Row],[duplicitní texty]])</f>
        <v>1</v>
      </c>
      <c r="N3693"/>
    </row>
    <row r="3694" spans="1:14">
      <c r="A3694">
        <v>952</v>
      </c>
      <c r="B3694">
        <v>1330</v>
      </c>
      <c r="C3694" s="3">
        <v>42693</v>
      </c>
      <c r="D3694" s="5" t="str">
        <f>duplicity[[#This Row],[r_fighter_id]]&amp;"/"&amp;duplicity[[#This Row],[b_fighter_id]]&amp;duplicity[[#This Row],[date]]</f>
        <v>952/133042693</v>
      </c>
      <c r="E3694">
        <f>COUNTIF(duplicity[duplicitní texty],duplicity[[#This Row],[duplicitní texty]])</f>
        <v>1</v>
      </c>
      <c r="N3694"/>
    </row>
    <row r="3695" spans="1:14">
      <c r="A3695">
        <v>2223</v>
      </c>
      <c r="B3695">
        <v>2913</v>
      </c>
      <c r="C3695" s="3">
        <v>42693</v>
      </c>
      <c r="D3695" s="5" t="str">
        <f>duplicity[[#This Row],[r_fighter_id]]&amp;"/"&amp;duplicity[[#This Row],[b_fighter_id]]&amp;duplicity[[#This Row],[date]]</f>
        <v>2223/291342693</v>
      </c>
      <c r="E3695">
        <f>COUNTIF(duplicity[duplicitní texty],duplicity[[#This Row],[duplicitní texty]])</f>
        <v>1</v>
      </c>
      <c r="N3695"/>
    </row>
    <row r="3696" spans="1:14">
      <c r="A3696">
        <v>1516</v>
      </c>
      <c r="B3696">
        <v>1366</v>
      </c>
      <c r="C3696" s="3">
        <v>42693</v>
      </c>
      <c r="D3696" s="5" t="str">
        <f>duplicity[[#This Row],[r_fighter_id]]&amp;"/"&amp;duplicity[[#This Row],[b_fighter_id]]&amp;duplicity[[#This Row],[date]]</f>
        <v>1516/136642693</v>
      </c>
      <c r="E3696">
        <f>COUNTIF(duplicity[duplicitní texty],duplicity[[#This Row],[duplicitní texty]])</f>
        <v>1</v>
      </c>
      <c r="N3696"/>
    </row>
    <row r="3697" spans="1:14">
      <c r="A3697">
        <v>1530</v>
      </c>
      <c r="B3697">
        <v>3397</v>
      </c>
      <c r="C3697" s="3">
        <v>42693</v>
      </c>
      <c r="D3697" s="5" t="str">
        <f>duplicity[[#This Row],[r_fighter_id]]&amp;"/"&amp;duplicity[[#This Row],[b_fighter_id]]&amp;duplicity[[#This Row],[date]]</f>
        <v>1530/339742693</v>
      </c>
      <c r="E3697">
        <f>COUNTIF(duplicity[duplicitní texty],duplicity[[#This Row],[duplicitní texty]])</f>
        <v>1</v>
      </c>
      <c r="N3697"/>
    </row>
    <row r="3698" spans="1:14">
      <c r="A3698">
        <v>86</v>
      </c>
      <c r="B3698">
        <v>3324</v>
      </c>
      <c r="C3698" s="3">
        <v>42693</v>
      </c>
      <c r="D3698" s="5" t="str">
        <f>duplicity[[#This Row],[r_fighter_id]]&amp;"/"&amp;duplicity[[#This Row],[b_fighter_id]]&amp;duplicity[[#This Row],[date]]</f>
        <v>86/332442693</v>
      </c>
      <c r="E3698">
        <f>COUNTIF(duplicity[duplicitní texty],duplicity[[#This Row],[duplicitní texty]])</f>
        <v>1</v>
      </c>
      <c r="N3698"/>
    </row>
    <row r="3699" spans="1:14">
      <c r="A3699">
        <v>2178</v>
      </c>
      <c r="B3699">
        <v>2405</v>
      </c>
      <c r="C3699" s="3">
        <v>42693</v>
      </c>
      <c r="D3699" s="5" t="str">
        <f>duplicity[[#This Row],[r_fighter_id]]&amp;"/"&amp;duplicity[[#This Row],[b_fighter_id]]&amp;duplicity[[#This Row],[date]]</f>
        <v>2178/240542693</v>
      </c>
      <c r="E3699">
        <f>COUNTIF(duplicity[duplicitní texty],duplicity[[#This Row],[duplicitní texty]])</f>
        <v>1</v>
      </c>
      <c r="N3699"/>
    </row>
    <row r="3700" spans="1:14">
      <c r="A3700">
        <v>682</v>
      </c>
      <c r="B3700">
        <v>3526</v>
      </c>
      <c r="C3700" s="3">
        <v>42693</v>
      </c>
      <c r="D3700" s="5" t="str">
        <f>duplicity[[#This Row],[r_fighter_id]]&amp;"/"&amp;duplicity[[#This Row],[b_fighter_id]]&amp;duplicity[[#This Row],[date]]</f>
        <v>682/352642693</v>
      </c>
      <c r="E3700">
        <f>COUNTIF(duplicity[duplicitní texty],duplicity[[#This Row],[duplicitní texty]])</f>
        <v>1</v>
      </c>
      <c r="N3700"/>
    </row>
    <row r="3701" spans="1:14">
      <c r="A3701">
        <v>1044</v>
      </c>
      <c r="B3701">
        <v>501</v>
      </c>
      <c r="C3701" s="3">
        <v>42693</v>
      </c>
      <c r="D3701" s="5" t="str">
        <f>duplicity[[#This Row],[r_fighter_id]]&amp;"/"&amp;duplicity[[#This Row],[b_fighter_id]]&amp;duplicity[[#This Row],[date]]</f>
        <v>1044/50142693</v>
      </c>
      <c r="E3701">
        <f>COUNTIF(duplicity[duplicitní texty],duplicity[[#This Row],[duplicitní texty]])</f>
        <v>1</v>
      </c>
      <c r="N3701"/>
    </row>
    <row r="3702" spans="1:14">
      <c r="A3702">
        <v>2654</v>
      </c>
      <c r="B3702">
        <v>829</v>
      </c>
      <c r="C3702" s="3">
        <v>42693</v>
      </c>
      <c r="D3702" s="5" t="str">
        <f>duplicity[[#This Row],[r_fighter_id]]&amp;"/"&amp;duplicity[[#This Row],[b_fighter_id]]&amp;duplicity[[#This Row],[date]]</f>
        <v>2654/82942693</v>
      </c>
      <c r="E3702">
        <f>COUNTIF(duplicity[duplicitní texty],duplicity[[#This Row],[duplicitní texty]])</f>
        <v>1</v>
      </c>
      <c r="N3702"/>
    </row>
    <row r="3703" spans="1:14">
      <c r="A3703">
        <v>70</v>
      </c>
      <c r="B3703">
        <v>2186</v>
      </c>
      <c r="C3703" s="3">
        <v>42693</v>
      </c>
      <c r="D3703" s="5" t="str">
        <f>duplicity[[#This Row],[r_fighter_id]]&amp;"/"&amp;duplicity[[#This Row],[b_fighter_id]]&amp;duplicity[[#This Row],[date]]</f>
        <v>70/218642693</v>
      </c>
      <c r="E3703">
        <f>COUNTIF(duplicity[duplicitní texty],duplicity[[#This Row],[duplicitní texty]])</f>
        <v>1</v>
      </c>
      <c r="N3703"/>
    </row>
    <row r="3704" spans="1:14">
      <c r="A3704">
        <v>1844</v>
      </c>
      <c r="B3704">
        <v>1460</v>
      </c>
      <c r="C3704" s="3">
        <v>42693</v>
      </c>
      <c r="D3704" s="5" t="str">
        <f>duplicity[[#This Row],[r_fighter_id]]&amp;"/"&amp;duplicity[[#This Row],[b_fighter_id]]&amp;duplicity[[#This Row],[date]]</f>
        <v>1844/146042693</v>
      </c>
      <c r="E3704">
        <f>COUNTIF(duplicity[duplicitní texty],duplicity[[#This Row],[duplicitní texty]])</f>
        <v>1</v>
      </c>
      <c r="N3704"/>
    </row>
    <row r="3705" spans="1:14">
      <c r="A3705">
        <v>181</v>
      </c>
      <c r="B3705">
        <v>2328</v>
      </c>
      <c r="C3705" s="3">
        <v>42693</v>
      </c>
      <c r="D3705" s="5" t="str">
        <f>duplicity[[#This Row],[r_fighter_id]]&amp;"/"&amp;duplicity[[#This Row],[b_fighter_id]]&amp;duplicity[[#This Row],[date]]</f>
        <v>181/232842693</v>
      </c>
      <c r="E3705">
        <f>COUNTIF(duplicity[duplicitní texty],duplicity[[#This Row],[duplicitní texty]])</f>
        <v>1</v>
      </c>
      <c r="N3705"/>
    </row>
    <row r="3706" spans="1:14">
      <c r="A3706">
        <v>1396</v>
      </c>
      <c r="B3706">
        <v>179</v>
      </c>
      <c r="C3706" s="3">
        <v>42693</v>
      </c>
      <c r="D3706" s="5" t="str">
        <f>duplicity[[#This Row],[r_fighter_id]]&amp;"/"&amp;duplicity[[#This Row],[b_fighter_id]]&amp;duplicity[[#This Row],[date]]</f>
        <v>1396/17942693</v>
      </c>
      <c r="E3706">
        <f>COUNTIF(duplicity[duplicitní texty],duplicity[[#This Row],[duplicitní texty]])</f>
        <v>1</v>
      </c>
      <c r="N3706"/>
    </row>
    <row r="3707" spans="1:14">
      <c r="A3707">
        <v>1790</v>
      </c>
      <c r="B3707">
        <v>1565</v>
      </c>
      <c r="C3707" s="3">
        <v>42693</v>
      </c>
      <c r="D3707" s="5" t="str">
        <f>duplicity[[#This Row],[r_fighter_id]]&amp;"/"&amp;duplicity[[#This Row],[b_fighter_id]]&amp;duplicity[[#This Row],[date]]</f>
        <v>1790/156542693</v>
      </c>
      <c r="E3707">
        <f>COUNTIF(duplicity[duplicitní texty],duplicity[[#This Row],[duplicitní texty]])</f>
        <v>1</v>
      </c>
      <c r="N3707"/>
    </row>
    <row r="3708" spans="1:14">
      <c r="A3708">
        <v>854</v>
      </c>
      <c r="B3708">
        <v>1063</v>
      </c>
      <c r="C3708" s="3">
        <v>42693</v>
      </c>
      <c r="D3708" s="5" t="str">
        <f>duplicity[[#This Row],[r_fighter_id]]&amp;"/"&amp;duplicity[[#This Row],[b_fighter_id]]&amp;duplicity[[#This Row],[date]]</f>
        <v>854/106342693</v>
      </c>
      <c r="E3708">
        <f>COUNTIF(duplicity[duplicitní texty],duplicity[[#This Row],[duplicitní texty]])</f>
        <v>1</v>
      </c>
      <c r="N3708"/>
    </row>
    <row r="3709" spans="1:14">
      <c r="A3709">
        <v>2742</v>
      </c>
      <c r="B3709">
        <v>118</v>
      </c>
      <c r="C3709" s="3">
        <v>42693</v>
      </c>
      <c r="D3709" s="5" t="str">
        <f>duplicity[[#This Row],[r_fighter_id]]&amp;"/"&amp;duplicity[[#This Row],[b_fighter_id]]&amp;duplicity[[#This Row],[date]]</f>
        <v>2742/11842693</v>
      </c>
      <c r="E3709">
        <f>COUNTIF(duplicity[duplicitní texty],duplicity[[#This Row],[duplicitní texty]])</f>
        <v>1</v>
      </c>
      <c r="N3709"/>
    </row>
    <row r="3710" spans="1:14">
      <c r="A3710">
        <v>1323</v>
      </c>
      <c r="B3710">
        <v>594</v>
      </c>
      <c r="C3710" s="3">
        <v>42693</v>
      </c>
      <c r="D3710" s="5" t="str">
        <f>duplicity[[#This Row],[r_fighter_id]]&amp;"/"&amp;duplicity[[#This Row],[b_fighter_id]]&amp;duplicity[[#This Row],[date]]</f>
        <v>1323/59442693</v>
      </c>
      <c r="E3710">
        <f>COUNTIF(duplicity[duplicitní texty],duplicity[[#This Row],[duplicitní texty]])</f>
        <v>1</v>
      </c>
      <c r="N3710"/>
    </row>
    <row r="3711" spans="1:14">
      <c r="A3711">
        <v>2473</v>
      </c>
      <c r="B3711">
        <v>2631</v>
      </c>
      <c r="C3711" s="3">
        <v>42693</v>
      </c>
      <c r="D3711" s="5" t="str">
        <f>duplicity[[#This Row],[r_fighter_id]]&amp;"/"&amp;duplicity[[#This Row],[b_fighter_id]]&amp;duplicity[[#This Row],[date]]</f>
        <v>2473/263142693</v>
      </c>
      <c r="E3711">
        <f>COUNTIF(duplicity[duplicitní texty],duplicity[[#This Row],[duplicitní texty]])</f>
        <v>1</v>
      </c>
      <c r="N3711"/>
    </row>
    <row r="3712" spans="1:14">
      <c r="A3712">
        <v>877</v>
      </c>
      <c r="B3712">
        <v>612</v>
      </c>
      <c r="C3712" s="3">
        <v>42693</v>
      </c>
      <c r="D3712" s="5" t="str">
        <f>duplicity[[#This Row],[r_fighter_id]]&amp;"/"&amp;duplicity[[#This Row],[b_fighter_id]]&amp;duplicity[[#This Row],[date]]</f>
        <v>877/61242693</v>
      </c>
      <c r="E3712">
        <f>COUNTIF(duplicity[duplicitní texty],duplicity[[#This Row],[duplicitní texty]])</f>
        <v>1</v>
      </c>
      <c r="N3712"/>
    </row>
    <row r="3713" spans="1:14">
      <c r="A3713">
        <v>520</v>
      </c>
      <c r="B3713">
        <v>1967</v>
      </c>
      <c r="C3713" s="3">
        <v>42693</v>
      </c>
      <c r="D3713" s="5" t="str">
        <f>duplicity[[#This Row],[r_fighter_id]]&amp;"/"&amp;duplicity[[#This Row],[b_fighter_id]]&amp;duplicity[[#This Row],[date]]</f>
        <v>520/196742693</v>
      </c>
      <c r="E3713">
        <f>COUNTIF(duplicity[duplicitní texty],duplicity[[#This Row],[duplicitní texty]])</f>
        <v>1</v>
      </c>
      <c r="N3713"/>
    </row>
    <row r="3714" spans="1:14">
      <c r="A3714">
        <v>1774</v>
      </c>
      <c r="B3714">
        <v>1123</v>
      </c>
      <c r="C3714" s="3">
        <v>42693</v>
      </c>
      <c r="D3714" s="5" t="str">
        <f>duplicity[[#This Row],[r_fighter_id]]&amp;"/"&amp;duplicity[[#This Row],[b_fighter_id]]&amp;duplicity[[#This Row],[date]]</f>
        <v>1774/112342693</v>
      </c>
      <c r="E3714">
        <f>COUNTIF(duplicity[duplicitní texty],duplicity[[#This Row],[duplicitní texty]])</f>
        <v>1</v>
      </c>
      <c r="N3714"/>
    </row>
    <row r="3715" spans="1:14">
      <c r="A3715">
        <v>3428</v>
      </c>
      <c r="B3715">
        <v>2636</v>
      </c>
      <c r="C3715" s="3">
        <v>42693</v>
      </c>
      <c r="D3715" s="5" t="str">
        <f>duplicity[[#This Row],[r_fighter_id]]&amp;"/"&amp;duplicity[[#This Row],[b_fighter_id]]&amp;duplicity[[#This Row],[date]]</f>
        <v>3428/263642693</v>
      </c>
      <c r="E3715">
        <f>COUNTIF(duplicity[duplicitní texty],duplicity[[#This Row],[duplicitní texty]])</f>
        <v>1</v>
      </c>
      <c r="N3715"/>
    </row>
    <row r="3716" spans="1:14">
      <c r="A3716">
        <v>1623</v>
      </c>
      <c r="B3716">
        <v>447</v>
      </c>
      <c r="C3716" s="3">
        <v>42700</v>
      </c>
      <c r="D3716" s="5" t="str">
        <f>duplicity[[#This Row],[r_fighter_id]]&amp;"/"&amp;duplicity[[#This Row],[b_fighter_id]]&amp;duplicity[[#This Row],[date]]</f>
        <v>1623/44742700</v>
      </c>
      <c r="E3716">
        <f>COUNTIF(duplicity[duplicitní texty],duplicity[[#This Row],[duplicitní texty]])</f>
        <v>1</v>
      </c>
      <c r="N3716"/>
    </row>
    <row r="3717" spans="1:14">
      <c r="A3717">
        <v>3367</v>
      </c>
      <c r="B3717">
        <v>2317</v>
      </c>
      <c r="C3717" s="3">
        <v>42700</v>
      </c>
      <c r="D3717" s="5" t="str">
        <f>duplicity[[#This Row],[r_fighter_id]]&amp;"/"&amp;duplicity[[#This Row],[b_fighter_id]]&amp;duplicity[[#This Row],[date]]</f>
        <v>3367/231742700</v>
      </c>
      <c r="E3717">
        <f>COUNTIF(duplicity[duplicitní texty],duplicity[[#This Row],[duplicitní texty]])</f>
        <v>1</v>
      </c>
      <c r="N3717"/>
    </row>
    <row r="3718" spans="1:14">
      <c r="A3718">
        <v>2770</v>
      </c>
      <c r="B3718">
        <v>2475</v>
      </c>
      <c r="C3718" s="3">
        <v>42700</v>
      </c>
      <c r="D3718" s="5" t="str">
        <f>duplicity[[#This Row],[r_fighter_id]]&amp;"/"&amp;duplicity[[#This Row],[b_fighter_id]]&amp;duplicity[[#This Row],[date]]</f>
        <v>2770/247542700</v>
      </c>
      <c r="E3718">
        <f>COUNTIF(duplicity[duplicitní texty],duplicity[[#This Row],[duplicitní texty]])</f>
        <v>1</v>
      </c>
      <c r="N3718"/>
    </row>
    <row r="3719" spans="1:14">
      <c r="A3719">
        <v>3471</v>
      </c>
      <c r="B3719">
        <v>389</v>
      </c>
      <c r="C3719" s="3">
        <v>42700</v>
      </c>
      <c r="D3719" s="5" t="str">
        <f>duplicity[[#This Row],[r_fighter_id]]&amp;"/"&amp;duplicity[[#This Row],[b_fighter_id]]&amp;duplicity[[#This Row],[date]]</f>
        <v>3471/38942700</v>
      </c>
      <c r="E3719">
        <f>COUNTIF(duplicity[duplicitní texty],duplicity[[#This Row],[duplicitní texty]])</f>
        <v>1</v>
      </c>
      <c r="N3719"/>
    </row>
    <row r="3720" spans="1:14">
      <c r="A3720">
        <v>2331</v>
      </c>
      <c r="B3720">
        <v>28</v>
      </c>
      <c r="C3720" s="3">
        <v>42700</v>
      </c>
      <c r="D3720" s="5" t="str">
        <f>duplicity[[#This Row],[r_fighter_id]]&amp;"/"&amp;duplicity[[#This Row],[b_fighter_id]]&amp;duplicity[[#This Row],[date]]</f>
        <v>2331/2842700</v>
      </c>
      <c r="E3720">
        <f>COUNTIF(duplicity[duplicitní texty],duplicity[[#This Row],[duplicitní texty]])</f>
        <v>1</v>
      </c>
      <c r="N3720"/>
    </row>
    <row r="3721" spans="1:14">
      <c r="A3721">
        <v>1597</v>
      </c>
      <c r="B3721">
        <v>3395</v>
      </c>
      <c r="C3721" s="3">
        <v>42700</v>
      </c>
      <c r="D3721" s="5" t="str">
        <f>duplicity[[#This Row],[r_fighter_id]]&amp;"/"&amp;duplicity[[#This Row],[b_fighter_id]]&amp;duplicity[[#This Row],[date]]</f>
        <v>1597/339542700</v>
      </c>
      <c r="E3721">
        <f>COUNTIF(duplicity[duplicitní texty],duplicity[[#This Row],[duplicitní texty]])</f>
        <v>1</v>
      </c>
      <c r="N3721"/>
    </row>
    <row r="3722" spans="1:14">
      <c r="A3722">
        <v>1393</v>
      </c>
      <c r="B3722">
        <v>1671</v>
      </c>
      <c r="C3722" s="3">
        <v>42700</v>
      </c>
      <c r="D3722" s="5" t="str">
        <f>duplicity[[#This Row],[r_fighter_id]]&amp;"/"&amp;duplicity[[#This Row],[b_fighter_id]]&amp;duplicity[[#This Row],[date]]</f>
        <v>1393/167142700</v>
      </c>
      <c r="E3722">
        <f>COUNTIF(duplicity[duplicitní texty],duplicity[[#This Row],[duplicitní texty]])</f>
        <v>1</v>
      </c>
      <c r="N3722"/>
    </row>
    <row r="3723" spans="1:14">
      <c r="A3723">
        <v>2002</v>
      </c>
      <c r="B3723">
        <v>1371</v>
      </c>
      <c r="C3723" s="3">
        <v>42700</v>
      </c>
      <c r="D3723" s="5" t="str">
        <f>duplicity[[#This Row],[r_fighter_id]]&amp;"/"&amp;duplicity[[#This Row],[b_fighter_id]]&amp;duplicity[[#This Row],[date]]</f>
        <v>2002/137142700</v>
      </c>
      <c r="E3723">
        <f>COUNTIF(duplicity[duplicitní texty],duplicity[[#This Row],[duplicitní texty]])</f>
        <v>1</v>
      </c>
      <c r="N3723"/>
    </row>
    <row r="3724" spans="1:14">
      <c r="A3724">
        <v>2305</v>
      </c>
      <c r="B3724">
        <v>1339</v>
      </c>
      <c r="C3724" s="3">
        <v>42700</v>
      </c>
      <c r="D3724" s="5" t="str">
        <f>duplicity[[#This Row],[r_fighter_id]]&amp;"/"&amp;duplicity[[#This Row],[b_fighter_id]]&amp;duplicity[[#This Row],[date]]</f>
        <v>2305/133942700</v>
      </c>
      <c r="E3724">
        <f>COUNTIF(duplicity[duplicitní texty],duplicity[[#This Row],[duplicitní texty]])</f>
        <v>1</v>
      </c>
      <c r="N3724"/>
    </row>
    <row r="3725" spans="1:14">
      <c r="A3725">
        <v>3419</v>
      </c>
      <c r="B3725">
        <v>2092</v>
      </c>
      <c r="C3725" s="3">
        <v>42700</v>
      </c>
      <c r="D3725" s="5" t="str">
        <f>duplicity[[#This Row],[r_fighter_id]]&amp;"/"&amp;duplicity[[#This Row],[b_fighter_id]]&amp;duplicity[[#This Row],[date]]</f>
        <v>3419/209242700</v>
      </c>
      <c r="E3725">
        <f>COUNTIF(duplicity[duplicitní texty],duplicity[[#This Row],[duplicitní texty]])</f>
        <v>1</v>
      </c>
      <c r="N3725"/>
    </row>
    <row r="3726" spans="1:14">
      <c r="A3726">
        <v>378</v>
      </c>
      <c r="B3726">
        <v>3291</v>
      </c>
      <c r="C3726" s="3">
        <v>42700</v>
      </c>
      <c r="D3726" s="5" t="str">
        <f>duplicity[[#This Row],[r_fighter_id]]&amp;"/"&amp;duplicity[[#This Row],[b_fighter_id]]&amp;duplicity[[#This Row],[date]]</f>
        <v>378/329142700</v>
      </c>
      <c r="E3726">
        <f>COUNTIF(duplicity[duplicitní texty],duplicity[[#This Row],[duplicitní texty]])</f>
        <v>1</v>
      </c>
      <c r="N3726"/>
    </row>
    <row r="3727" spans="1:14">
      <c r="A3727">
        <v>1257</v>
      </c>
      <c r="B3727">
        <v>3216</v>
      </c>
      <c r="C3727" s="3">
        <v>42700</v>
      </c>
      <c r="D3727" s="5" t="str">
        <f>duplicity[[#This Row],[r_fighter_id]]&amp;"/"&amp;duplicity[[#This Row],[b_fighter_id]]&amp;duplicity[[#This Row],[date]]</f>
        <v>1257/321642700</v>
      </c>
      <c r="E3727">
        <f>COUNTIF(duplicity[duplicitní texty],duplicity[[#This Row],[duplicitní texty]])</f>
        <v>1</v>
      </c>
      <c r="N3727"/>
    </row>
    <row r="3728" spans="1:14">
      <c r="A3728">
        <v>3580</v>
      </c>
      <c r="B3728">
        <v>1752</v>
      </c>
      <c r="C3728" s="3">
        <v>42700</v>
      </c>
      <c r="D3728" s="5" t="str">
        <f>duplicity[[#This Row],[r_fighter_id]]&amp;"/"&amp;duplicity[[#This Row],[b_fighter_id]]&amp;duplicity[[#This Row],[date]]</f>
        <v>3580/175242700</v>
      </c>
      <c r="E3728">
        <f>COUNTIF(duplicity[duplicitní texty],duplicity[[#This Row],[duplicitní texty]])</f>
        <v>1</v>
      </c>
      <c r="N3728"/>
    </row>
    <row r="3729" spans="1:14">
      <c r="A3729">
        <v>871</v>
      </c>
      <c r="B3729">
        <v>1995</v>
      </c>
      <c r="C3729" s="3">
        <v>42707</v>
      </c>
      <c r="D3729" s="5" t="str">
        <f>duplicity[[#This Row],[r_fighter_id]]&amp;"/"&amp;duplicity[[#This Row],[b_fighter_id]]&amp;duplicity[[#This Row],[date]]</f>
        <v>871/199542707</v>
      </c>
      <c r="E3729">
        <f>COUNTIF(duplicity[duplicitní texty],duplicity[[#This Row],[duplicitní texty]])</f>
        <v>1</v>
      </c>
      <c r="N3729"/>
    </row>
    <row r="3730" spans="1:14">
      <c r="A3730">
        <v>1527</v>
      </c>
      <c r="B3730">
        <v>878</v>
      </c>
      <c r="C3730" s="3">
        <v>42707</v>
      </c>
      <c r="D3730" s="5" t="str">
        <f>duplicity[[#This Row],[r_fighter_id]]&amp;"/"&amp;duplicity[[#This Row],[b_fighter_id]]&amp;duplicity[[#This Row],[date]]</f>
        <v>1527/87842707</v>
      </c>
      <c r="E3730">
        <f>COUNTIF(duplicity[duplicitní texty],duplicity[[#This Row],[duplicitní texty]])</f>
        <v>1</v>
      </c>
      <c r="N3730"/>
    </row>
    <row r="3731" spans="1:14">
      <c r="A3731">
        <v>2248</v>
      </c>
      <c r="B3731">
        <v>3034</v>
      </c>
      <c r="C3731" s="3">
        <v>42707</v>
      </c>
      <c r="D3731" s="5" t="str">
        <f>duplicity[[#This Row],[r_fighter_id]]&amp;"/"&amp;duplicity[[#This Row],[b_fighter_id]]&amp;duplicity[[#This Row],[date]]</f>
        <v>2248/303442707</v>
      </c>
      <c r="E3731">
        <f>COUNTIF(duplicity[duplicitní texty],duplicity[[#This Row],[duplicitní texty]])</f>
        <v>1</v>
      </c>
      <c r="N3731"/>
    </row>
    <row r="3732" spans="1:14">
      <c r="A3732">
        <v>3104</v>
      </c>
      <c r="B3732">
        <v>567</v>
      </c>
      <c r="C3732" s="3">
        <v>42707</v>
      </c>
      <c r="D3732" s="5" t="str">
        <f>duplicity[[#This Row],[r_fighter_id]]&amp;"/"&amp;duplicity[[#This Row],[b_fighter_id]]&amp;duplicity[[#This Row],[date]]</f>
        <v>3104/56742707</v>
      </c>
      <c r="E3732">
        <f>COUNTIF(duplicity[duplicitní texty],duplicity[[#This Row],[duplicitní texty]])</f>
        <v>1</v>
      </c>
      <c r="N3732"/>
    </row>
    <row r="3733" spans="1:14">
      <c r="A3733">
        <v>247</v>
      </c>
      <c r="B3733">
        <v>518</v>
      </c>
      <c r="C3733" s="3">
        <v>42707</v>
      </c>
      <c r="D3733" s="5" t="str">
        <f>duplicity[[#This Row],[r_fighter_id]]&amp;"/"&amp;duplicity[[#This Row],[b_fighter_id]]&amp;duplicity[[#This Row],[date]]</f>
        <v>247/51842707</v>
      </c>
      <c r="E3733">
        <f>COUNTIF(duplicity[duplicitní texty],duplicity[[#This Row],[duplicitní texty]])</f>
        <v>1</v>
      </c>
      <c r="N3733"/>
    </row>
    <row r="3734" spans="1:14">
      <c r="A3734">
        <v>2195</v>
      </c>
      <c r="B3734">
        <v>257</v>
      </c>
      <c r="C3734" s="3">
        <v>42707</v>
      </c>
      <c r="D3734" s="5" t="str">
        <f>duplicity[[#This Row],[r_fighter_id]]&amp;"/"&amp;duplicity[[#This Row],[b_fighter_id]]&amp;duplicity[[#This Row],[date]]</f>
        <v>2195/25742707</v>
      </c>
      <c r="E3734">
        <f>COUNTIF(duplicity[duplicitní texty],duplicity[[#This Row],[duplicitní texty]])</f>
        <v>1</v>
      </c>
      <c r="N3734"/>
    </row>
    <row r="3735" spans="1:14">
      <c r="A3735">
        <v>990</v>
      </c>
      <c r="B3735">
        <v>2904</v>
      </c>
      <c r="C3735" s="3">
        <v>42707</v>
      </c>
      <c r="D3735" s="5" t="str">
        <f>duplicity[[#This Row],[r_fighter_id]]&amp;"/"&amp;duplicity[[#This Row],[b_fighter_id]]&amp;duplicity[[#This Row],[date]]</f>
        <v>990/290442707</v>
      </c>
      <c r="E3735">
        <f>COUNTIF(duplicity[duplicitní texty],duplicity[[#This Row],[duplicitní texty]])</f>
        <v>1</v>
      </c>
      <c r="N3735"/>
    </row>
    <row r="3736" spans="1:14">
      <c r="A3736">
        <v>2054</v>
      </c>
      <c r="B3736">
        <v>712</v>
      </c>
      <c r="C3736" s="3">
        <v>42707</v>
      </c>
      <c r="D3736" s="5" t="str">
        <f>duplicity[[#This Row],[r_fighter_id]]&amp;"/"&amp;duplicity[[#This Row],[b_fighter_id]]&amp;duplicity[[#This Row],[date]]</f>
        <v>2054/71242707</v>
      </c>
      <c r="E3736">
        <f>COUNTIF(duplicity[duplicitní texty],duplicity[[#This Row],[duplicitní texty]])</f>
        <v>1</v>
      </c>
      <c r="N3736"/>
    </row>
    <row r="3737" spans="1:14">
      <c r="A3737">
        <v>676</v>
      </c>
      <c r="B3737">
        <v>465</v>
      </c>
      <c r="C3737" s="3">
        <v>42707</v>
      </c>
      <c r="D3737" s="5" t="str">
        <f>duplicity[[#This Row],[r_fighter_id]]&amp;"/"&amp;duplicity[[#This Row],[b_fighter_id]]&amp;duplicity[[#This Row],[date]]</f>
        <v>676/46542707</v>
      </c>
      <c r="E3737">
        <f>COUNTIF(duplicity[duplicitní texty],duplicity[[#This Row],[duplicitní texty]])</f>
        <v>1</v>
      </c>
      <c r="N3737"/>
    </row>
    <row r="3738" spans="1:14">
      <c r="A3738">
        <v>2016</v>
      </c>
      <c r="B3738">
        <v>1248</v>
      </c>
      <c r="C3738" s="3">
        <v>42707</v>
      </c>
      <c r="D3738" s="5" t="str">
        <f>duplicity[[#This Row],[r_fighter_id]]&amp;"/"&amp;duplicity[[#This Row],[b_fighter_id]]&amp;duplicity[[#This Row],[date]]</f>
        <v>2016/124842707</v>
      </c>
      <c r="E3738">
        <f>COUNTIF(duplicity[duplicitní texty],duplicity[[#This Row],[duplicitní texty]])</f>
        <v>1</v>
      </c>
      <c r="N3738"/>
    </row>
    <row r="3739" spans="1:14">
      <c r="A3739">
        <v>1888</v>
      </c>
      <c r="B3739">
        <v>2359</v>
      </c>
      <c r="C3739" s="3">
        <v>42707</v>
      </c>
      <c r="D3739" s="5" t="str">
        <f>duplicity[[#This Row],[r_fighter_id]]&amp;"/"&amp;duplicity[[#This Row],[b_fighter_id]]&amp;duplicity[[#This Row],[date]]</f>
        <v>1888/235942707</v>
      </c>
      <c r="E3739">
        <f>COUNTIF(duplicity[duplicitní texty],duplicity[[#This Row],[duplicitní texty]])</f>
        <v>1</v>
      </c>
      <c r="N3739"/>
    </row>
    <row r="3740" spans="1:14">
      <c r="A3740">
        <v>671</v>
      </c>
      <c r="B3740">
        <v>2212</v>
      </c>
      <c r="C3740" s="3">
        <v>42707</v>
      </c>
      <c r="D3740" s="5" t="str">
        <f>duplicity[[#This Row],[r_fighter_id]]&amp;"/"&amp;duplicity[[#This Row],[b_fighter_id]]&amp;duplicity[[#This Row],[date]]</f>
        <v>671/221242707</v>
      </c>
      <c r="E3740">
        <f>COUNTIF(duplicity[duplicitní texty],duplicity[[#This Row],[duplicitní texty]])</f>
        <v>1</v>
      </c>
      <c r="N3740"/>
    </row>
    <row r="3741" spans="1:14">
      <c r="A3741">
        <v>1118</v>
      </c>
      <c r="B3741">
        <v>2069</v>
      </c>
      <c r="C3741" s="3">
        <v>42713</v>
      </c>
      <c r="D3741" s="5" t="str">
        <f>duplicity[[#This Row],[r_fighter_id]]&amp;"/"&amp;duplicity[[#This Row],[b_fighter_id]]&amp;duplicity[[#This Row],[date]]</f>
        <v>1118/206942713</v>
      </c>
      <c r="E3741">
        <f>COUNTIF(duplicity[duplicitní texty],duplicity[[#This Row],[duplicitní texty]])</f>
        <v>1</v>
      </c>
      <c r="N3741"/>
    </row>
    <row r="3742" spans="1:14">
      <c r="A3742">
        <v>2834</v>
      </c>
      <c r="B3742">
        <v>3033</v>
      </c>
      <c r="C3742" s="3">
        <v>42713</v>
      </c>
      <c r="D3742" s="5" t="str">
        <f>duplicity[[#This Row],[r_fighter_id]]&amp;"/"&amp;duplicity[[#This Row],[b_fighter_id]]&amp;duplicity[[#This Row],[date]]</f>
        <v>2834/303342713</v>
      </c>
      <c r="E3742">
        <f>COUNTIF(duplicity[duplicitní texty],duplicity[[#This Row],[duplicitní texty]])</f>
        <v>1</v>
      </c>
      <c r="N3742"/>
    </row>
    <row r="3743" spans="1:14">
      <c r="A3743">
        <v>1659</v>
      </c>
      <c r="B3743">
        <v>3549</v>
      </c>
      <c r="C3743" s="3">
        <v>42713</v>
      </c>
      <c r="D3743" s="5" t="str">
        <f>duplicity[[#This Row],[r_fighter_id]]&amp;"/"&amp;duplicity[[#This Row],[b_fighter_id]]&amp;duplicity[[#This Row],[date]]</f>
        <v>1659/354942713</v>
      </c>
      <c r="E3743">
        <f>COUNTIF(duplicity[duplicitní texty],duplicity[[#This Row],[duplicitní texty]])</f>
        <v>1</v>
      </c>
      <c r="N3743"/>
    </row>
    <row r="3744" spans="1:14">
      <c r="A3744">
        <v>103</v>
      </c>
      <c r="B3744">
        <v>2351</v>
      </c>
      <c r="C3744" s="3">
        <v>42713</v>
      </c>
      <c r="D3744" s="5" t="str">
        <f>duplicity[[#This Row],[r_fighter_id]]&amp;"/"&amp;duplicity[[#This Row],[b_fighter_id]]&amp;duplicity[[#This Row],[date]]</f>
        <v>103/235142713</v>
      </c>
      <c r="E3744">
        <f>COUNTIF(duplicity[duplicitní texty],duplicity[[#This Row],[duplicitní texty]])</f>
        <v>1</v>
      </c>
      <c r="N3744"/>
    </row>
    <row r="3745" spans="1:14">
      <c r="A3745">
        <v>1816</v>
      </c>
      <c r="B3745">
        <v>3</v>
      </c>
      <c r="C3745" s="3">
        <v>42713</v>
      </c>
      <c r="D3745" s="5" t="str">
        <f>duplicity[[#This Row],[r_fighter_id]]&amp;"/"&amp;duplicity[[#This Row],[b_fighter_id]]&amp;duplicity[[#This Row],[date]]</f>
        <v>1816/342713</v>
      </c>
      <c r="E3745">
        <f>COUNTIF(duplicity[duplicitní texty],duplicity[[#This Row],[duplicitní texty]])</f>
        <v>1</v>
      </c>
      <c r="N3745"/>
    </row>
    <row r="3746" spans="1:14">
      <c r="A3746">
        <v>262</v>
      </c>
      <c r="B3746">
        <v>1488</v>
      </c>
      <c r="C3746" s="3">
        <v>42713</v>
      </c>
      <c r="D3746" s="5" t="str">
        <f>duplicity[[#This Row],[r_fighter_id]]&amp;"/"&amp;duplicity[[#This Row],[b_fighter_id]]&amp;duplicity[[#This Row],[date]]</f>
        <v>262/148842713</v>
      </c>
      <c r="E3746">
        <f>COUNTIF(duplicity[duplicitní texty],duplicity[[#This Row],[duplicitní texty]])</f>
        <v>1</v>
      </c>
      <c r="N3746"/>
    </row>
    <row r="3747" spans="1:14">
      <c r="A3747">
        <v>3384</v>
      </c>
      <c r="B3747">
        <v>2795</v>
      </c>
      <c r="C3747" s="3">
        <v>42713</v>
      </c>
      <c r="D3747" s="5" t="str">
        <f>duplicity[[#This Row],[r_fighter_id]]&amp;"/"&amp;duplicity[[#This Row],[b_fighter_id]]&amp;duplicity[[#This Row],[date]]</f>
        <v>3384/279542713</v>
      </c>
      <c r="E3747">
        <f>COUNTIF(duplicity[duplicitní texty],duplicity[[#This Row],[duplicitní texty]])</f>
        <v>1</v>
      </c>
      <c r="N3747"/>
    </row>
    <row r="3748" spans="1:14">
      <c r="A3748">
        <v>379</v>
      </c>
      <c r="B3748">
        <v>448</v>
      </c>
      <c r="C3748" s="3">
        <v>42713</v>
      </c>
      <c r="D3748" s="5" t="str">
        <f>duplicity[[#This Row],[r_fighter_id]]&amp;"/"&amp;duplicity[[#This Row],[b_fighter_id]]&amp;duplicity[[#This Row],[date]]</f>
        <v>379/44842713</v>
      </c>
      <c r="E3748">
        <f>COUNTIF(duplicity[duplicitní texty],duplicity[[#This Row],[duplicitní texty]])</f>
        <v>1</v>
      </c>
      <c r="N3748"/>
    </row>
    <row r="3749" spans="1:14">
      <c r="A3749">
        <v>2303</v>
      </c>
      <c r="B3749">
        <v>1260</v>
      </c>
      <c r="C3749" s="3">
        <v>42713</v>
      </c>
      <c r="D3749" s="5" t="str">
        <f>duplicity[[#This Row],[r_fighter_id]]&amp;"/"&amp;duplicity[[#This Row],[b_fighter_id]]&amp;duplicity[[#This Row],[date]]</f>
        <v>2303/126042713</v>
      </c>
      <c r="E3749">
        <f>COUNTIF(duplicity[duplicitní texty],duplicity[[#This Row],[duplicitní texty]])</f>
        <v>1</v>
      </c>
      <c r="N3749"/>
    </row>
    <row r="3750" spans="1:14">
      <c r="A3750">
        <v>2501</v>
      </c>
      <c r="B3750">
        <v>767</v>
      </c>
      <c r="C3750" s="3">
        <v>42713</v>
      </c>
      <c r="D3750" s="5" t="str">
        <f>duplicity[[#This Row],[r_fighter_id]]&amp;"/"&amp;duplicity[[#This Row],[b_fighter_id]]&amp;duplicity[[#This Row],[date]]</f>
        <v>2501/76742713</v>
      </c>
      <c r="E3750">
        <f>COUNTIF(duplicity[duplicitní texty],duplicity[[#This Row],[duplicitní texty]])</f>
        <v>1</v>
      </c>
      <c r="N3750"/>
    </row>
    <row r="3751" spans="1:14">
      <c r="A3751">
        <v>1826</v>
      </c>
      <c r="B3751">
        <v>49</v>
      </c>
      <c r="C3751" s="3">
        <v>42713</v>
      </c>
      <c r="D3751" s="5" t="str">
        <f>duplicity[[#This Row],[r_fighter_id]]&amp;"/"&amp;duplicity[[#This Row],[b_fighter_id]]&amp;duplicity[[#This Row],[date]]</f>
        <v>1826/4942713</v>
      </c>
      <c r="E3751">
        <f>COUNTIF(duplicity[duplicitní texty],duplicity[[#This Row],[duplicitní texty]])</f>
        <v>1</v>
      </c>
      <c r="N3751"/>
    </row>
    <row r="3752" spans="1:14">
      <c r="A3752">
        <v>806</v>
      </c>
      <c r="B3752">
        <v>406</v>
      </c>
      <c r="C3752" s="3">
        <v>42713</v>
      </c>
      <c r="D3752" s="5" t="str">
        <f>duplicity[[#This Row],[r_fighter_id]]&amp;"/"&amp;duplicity[[#This Row],[b_fighter_id]]&amp;duplicity[[#This Row],[date]]</f>
        <v>806/40642713</v>
      </c>
      <c r="E3752">
        <f>COUNTIF(duplicity[duplicitní texty],duplicity[[#This Row],[duplicitní texty]])</f>
        <v>1</v>
      </c>
      <c r="N3752"/>
    </row>
    <row r="3753" spans="1:14">
      <c r="A3753">
        <v>1626</v>
      </c>
      <c r="B3753">
        <v>1083</v>
      </c>
      <c r="C3753" s="3">
        <v>42714</v>
      </c>
      <c r="D3753" s="5" t="str">
        <f>duplicity[[#This Row],[r_fighter_id]]&amp;"/"&amp;duplicity[[#This Row],[b_fighter_id]]&amp;duplicity[[#This Row],[date]]</f>
        <v>1626/108342714</v>
      </c>
      <c r="E3753">
        <f>COUNTIF(duplicity[duplicitní texty],duplicity[[#This Row],[duplicitní texty]])</f>
        <v>1</v>
      </c>
      <c r="N3753"/>
    </row>
    <row r="3754" spans="1:14">
      <c r="A3754">
        <v>1698</v>
      </c>
      <c r="B3754">
        <v>561</v>
      </c>
      <c r="C3754" s="3">
        <v>42714</v>
      </c>
      <c r="D3754" s="5" t="str">
        <f>duplicity[[#This Row],[r_fighter_id]]&amp;"/"&amp;duplicity[[#This Row],[b_fighter_id]]&amp;duplicity[[#This Row],[date]]</f>
        <v>1698/56142714</v>
      </c>
      <c r="E3754">
        <f>COUNTIF(duplicity[duplicitní texty],duplicity[[#This Row],[duplicitní texty]])</f>
        <v>1</v>
      </c>
      <c r="N3754"/>
    </row>
    <row r="3755" spans="1:14">
      <c r="A3755">
        <v>1932</v>
      </c>
      <c r="B3755">
        <v>2401</v>
      </c>
      <c r="C3755" s="3">
        <v>42714</v>
      </c>
      <c r="D3755" s="5" t="str">
        <f>duplicity[[#This Row],[r_fighter_id]]&amp;"/"&amp;duplicity[[#This Row],[b_fighter_id]]&amp;duplicity[[#This Row],[date]]</f>
        <v>1932/240142714</v>
      </c>
      <c r="E3755">
        <f>COUNTIF(duplicity[duplicitní texty],duplicity[[#This Row],[duplicitní texty]])</f>
        <v>1</v>
      </c>
      <c r="N3755"/>
    </row>
    <row r="3756" spans="1:14">
      <c r="A3756">
        <v>523</v>
      </c>
      <c r="B3756">
        <v>375</v>
      </c>
      <c r="C3756" s="3">
        <v>42714</v>
      </c>
      <c r="D3756" s="5" t="str">
        <f>duplicity[[#This Row],[r_fighter_id]]&amp;"/"&amp;duplicity[[#This Row],[b_fighter_id]]&amp;duplicity[[#This Row],[date]]</f>
        <v>523/37542714</v>
      </c>
      <c r="E3756">
        <f>COUNTIF(duplicity[duplicitní texty],duplicity[[#This Row],[duplicitní texty]])</f>
        <v>1</v>
      </c>
      <c r="N3756"/>
    </row>
    <row r="3757" spans="1:14">
      <c r="A3757">
        <v>3170</v>
      </c>
      <c r="B3757">
        <v>543</v>
      </c>
      <c r="C3757" s="3">
        <v>42714</v>
      </c>
      <c r="D3757" s="5" t="str">
        <f>duplicity[[#This Row],[r_fighter_id]]&amp;"/"&amp;duplicity[[#This Row],[b_fighter_id]]&amp;duplicity[[#This Row],[date]]</f>
        <v>3170/54342714</v>
      </c>
      <c r="E3757">
        <f>COUNTIF(duplicity[duplicitní texty],duplicity[[#This Row],[duplicitní texty]])</f>
        <v>1</v>
      </c>
      <c r="N3757"/>
    </row>
    <row r="3758" spans="1:14">
      <c r="A3758">
        <v>2797</v>
      </c>
      <c r="B3758">
        <v>1632</v>
      </c>
      <c r="C3758" s="3">
        <v>42714</v>
      </c>
      <c r="D3758" s="5" t="str">
        <f>duplicity[[#This Row],[r_fighter_id]]&amp;"/"&amp;duplicity[[#This Row],[b_fighter_id]]&amp;duplicity[[#This Row],[date]]</f>
        <v>2797/163242714</v>
      </c>
      <c r="E3758">
        <f>COUNTIF(duplicity[duplicitní texty],duplicity[[#This Row],[duplicitní texty]])</f>
        <v>1</v>
      </c>
      <c r="N3758"/>
    </row>
    <row r="3759" spans="1:14">
      <c r="A3759">
        <v>1047</v>
      </c>
      <c r="B3759">
        <v>1863</v>
      </c>
      <c r="C3759" s="3">
        <v>42714</v>
      </c>
      <c r="D3759" s="5" t="str">
        <f>duplicity[[#This Row],[r_fighter_id]]&amp;"/"&amp;duplicity[[#This Row],[b_fighter_id]]&amp;duplicity[[#This Row],[date]]</f>
        <v>1047/186342714</v>
      </c>
      <c r="E3759">
        <f>COUNTIF(duplicity[duplicitní texty],duplicity[[#This Row],[duplicitní texty]])</f>
        <v>1</v>
      </c>
      <c r="N3759"/>
    </row>
    <row r="3760" spans="1:14">
      <c r="A3760">
        <v>1808</v>
      </c>
      <c r="B3760">
        <v>2495</v>
      </c>
      <c r="C3760" s="3">
        <v>42714</v>
      </c>
      <c r="D3760" s="5" t="str">
        <f>duplicity[[#This Row],[r_fighter_id]]&amp;"/"&amp;duplicity[[#This Row],[b_fighter_id]]&amp;duplicity[[#This Row],[date]]</f>
        <v>1808/249542714</v>
      </c>
      <c r="E3760">
        <f>COUNTIF(duplicity[duplicitní texty],duplicity[[#This Row],[duplicitní texty]])</f>
        <v>1</v>
      </c>
      <c r="N3760"/>
    </row>
    <row r="3761" spans="1:14">
      <c r="A3761">
        <v>1927</v>
      </c>
      <c r="B3761">
        <v>3342</v>
      </c>
      <c r="C3761" s="3">
        <v>42714</v>
      </c>
      <c r="D3761" s="5" t="str">
        <f>duplicity[[#This Row],[r_fighter_id]]&amp;"/"&amp;duplicity[[#This Row],[b_fighter_id]]&amp;duplicity[[#This Row],[date]]</f>
        <v>1927/334242714</v>
      </c>
      <c r="E3761">
        <f>COUNTIF(duplicity[duplicitní texty],duplicity[[#This Row],[duplicitní texty]])</f>
        <v>1</v>
      </c>
      <c r="N3761"/>
    </row>
    <row r="3762" spans="1:14">
      <c r="A3762">
        <v>159</v>
      </c>
      <c r="B3762">
        <v>789</v>
      </c>
      <c r="C3762" s="3">
        <v>42714</v>
      </c>
      <c r="D3762" s="5" t="str">
        <f>duplicity[[#This Row],[r_fighter_id]]&amp;"/"&amp;duplicity[[#This Row],[b_fighter_id]]&amp;duplicity[[#This Row],[date]]</f>
        <v>159/78942714</v>
      </c>
      <c r="E3762">
        <f>COUNTIF(duplicity[duplicitní texty],duplicity[[#This Row],[duplicitní texty]])</f>
        <v>1</v>
      </c>
      <c r="N3762"/>
    </row>
    <row r="3763" spans="1:14">
      <c r="A3763">
        <v>2071</v>
      </c>
      <c r="B3763">
        <v>2065</v>
      </c>
      <c r="C3763" s="3">
        <v>42714</v>
      </c>
      <c r="D3763" s="5" t="str">
        <f>duplicity[[#This Row],[r_fighter_id]]&amp;"/"&amp;duplicity[[#This Row],[b_fighter_id]]&amp;duplicity[[#This Row],[date]]</f>
        <v>2071/206542714</v>
      </c>
      <c r="E3763">
        <f>COUNTIF(duplicity[duplicitní texty],duplicity[[#This Row],[duplicitní texty]])</f>
        <v>1</v>
      </c>
      <c r="N3763"/>
    </row>
    <row r="3764" spans="1:14">
      <c r="A3764">
        <v>199</v>
      </c>
      <c r="B3764">
        <v>641</v>
      </c>
      <c r="C3764" s="3">
        <v>42721</v>
      </c>
      <c r="D3764" s="5" t="str">
        <f>duplicity[[#This Row],[r_fighter_id]]&amp;"/"&amp;duplicity[[#This Row],[b_fighter_id]]&amp;duplicity[[#This Row],[date]]</f>
        <v>199/64142721</v>
      </c>
      <c r="E3764">
        <f>COUNTIF(duplicity[duplicitní texty],duplicity[[#This Row],[duplicitní texty]])</f>
        <v>1</v>
      </c>
      <c r="N3764"/>
    </row>
    <row r="3765" spans="1:14">
      <c r="A3765">
        <v>2171</v>
      </c>
      <c r="B3765">
        <v>2200</v>
      </c>
      <c r="C3765" s="3">
        <v>42721</v>
      </c>
      <c r="D3765" s="5" t="str">
        <f>duplicity[[#This Row],[r_fighter_id]]&amp;"/"&amp;duplicity[[#This Row],[b_fighter_id]]&amp;duplicity[[#This Row],[date]]</f>
        <v>2171/220042721</v>
      </c>
      <c r="E3765">
        <f>COUNTIF(duplicity[duplicitní texty],duplicity[[#This Row],[duplicitní texty]])</f>
        <v>1</v>
      </c>
      <c r="N3765"/>
    </row>
    <row r="3766" spans="1:14">
      <c r="A3766">
        <v>1566</v>
      </c>
      <c r="B3766">
        <v>2515</v>
      </c>
      <c r="C3766" s="3">
        <v>42721</v>
      </c>
      <c r="D3766" s="5" t="str">
        <f>duplicity[[#This Row],[r_fighter_id]]&amp;"/"&amp;duplicity[[#This Row],[b_fighter_id]]&amp;duplicity[[#This Row],[date]]</f>
        <v>1566/251542721</v>
      </c>
      <c r="E3766">
        <f>COUNTIF(duplicity[duplicitní texty],duplicity[[#This Row],[duplicitní texty]])</f>
        <v>1</v>
      </c>
      <c r="N3766"/>
    </row>
    <row r="3767" spans="1:14">
      <c r="A3767">
        <v>3344</v>
      </c>
      <c r="B3767">
        <v>3439</v>
      </c>
      <c r="C3767" s="3">
        <v>42721</v>
      </c>
      <c r="D3767" s="5" t="str">
        <f>duplicity[[#This Row],[r_fighter_id]]&amp;"/"&amp;duplicity[[#This Row],[b_fighter_id]]&amp;duplicity[[#This Row],[date]]</f>
        <v>3344/343942721</v>
      </c>
      <c r="E3767">
        <f>COUNTIF(duplicity[duplicitní texty],duplicity[[#This Row],[duplicitní texty]])</f>
        <v>1</v>
      </c>
      <c r="N3767"/>
    </row>
    <row r="3768" spans="1:14">
      <c r="A3768">
        <v>3496</v>
      </c>
      <c r="B3768">
        <v>2150</v>
      </c>
      <c r="C3768" s="3">
        <v>42721</v>
      </c>
      <c r="D3768" s="5" t="str">
        <f>duplicity[[#This Row],[r_fighter_id]]&amp;"/"&amp;duplicity[[#This Row],[b_fighter_id]]&amp;duplicity[[#This Row],[date]]</f>
        <v>3496/215042721</v>
      </c>
      <c r="E3768">
        <f>COUNTIF(duplicity[duplicitní texty],duplicity[[#This Row],[duplicitní texty]])</f>
        <v>1</v>
      </c>
      <c r="N3768"/>
    </row>
    <row r="3769" spans="1:14">
      <c r="A3769">
        <v>679</v>
      </c>
      <c r="B3769">
        <v>645</v>
      </c>
      <c r="C3769" s="3">
        <v>42721</v>
      </c>
      <c r="D3769" s="5" t="str">
        <f>duplicity[[#This Row],[r_fighter_id]]&amp;"/"&amp;duplicity[[#This Row],[b_fighter_id]]&amp;duplicity[[#This Row],[date]]</f>
        <v>679/64542721</v>
      </c>
      <c r="E3769">
        <f>COUNTIF(duplicity[duplicitní texty],duplicity[[#This Row],[duplicitní texty]])</f>
        <v>1</v>
      </c>
      <c r="N3769"/>
    </row>
    <row r="3770" spans="1:14">
      <c r="A3770">
        <v>928</v>
      </c>
      <c r="B3770">
        <v>2540</v>
      </c>
      <c r="C3770" s="3">
        <v>42721</v>
      </c>
      <c r="D3770" s="5" t="str">
        <f>duplicity[[#This Row],[r_fighter_id]]&amp;"/"&amp;duplicity[[#This Row],[b_fighter_id]]&amp;duplicity[[#This Row],[date]]</f>
        <v>928/254042721</v>
      </c>
      <c r="E3770">
        <f>COUNTIF(duplicity[duplicitní texty],duplicity[[#This Row],[duplicitní texty]])</f>
        <v>1</v>
      </c>
      <c r="N3770"/>
    </row>
    <row r="3771" spans="1:14">
      <c r="A3771">
        <v>884</v>
      </c>
      <c r="B3771">
        <v>1384</v>
      </c>
      <c r="C3771" s="3">
        <v>42721</v>
      </c>
      <c r="D3771" s="5" t="str">
        <f>duplicity[[#This Row],[r_fighter_id]]&amp;"/"&amp;duplicity[[#This Row],[b_fighter_id]]&amp;duplicity[[#This Row],[date]]</f>
        <v>884/138442721</v>
      </c>
      <c r="E3771">
        <f>COUNTIF(duplicity[duplicitní texty],duplicity[[#This Row],[duplicitní texty]])</f>
        <v>1</v>
      </c>
      <c r="N3771"/>
    </row>
    <row r="3772" spans="1:14">
      <c r="A3772">
        <v>2333</v>
      </c>
      <c r="B3772">
        <v>1050</v>
      </c>
      <c r="C3772" s="3">
        <v>42721</v>
      </c>
      <c r="D3772" s="5" t="str">
        <f>duplicity[[#This Row],[r_fighter_id]]&amp;"/"&amp;duplicity[[#This Row],[b_fighter_id]]&amp;duplicity[[#This Row],[date]]</f>
        <v>2333/105042721</v>
      </c>
      <c r="E3772">
        <f>COUNTIF(duplicity[duplicitní texty],duplicity[[#This Row],[duplicitní texty]])</f>
        <v>1</v>
      </c>
      <c r="N3772"/>
    </row>
    <row r="3773" spans="1:14">
      <c r="A3773">
        <v>3039</v>
      </c>
      <c r="B3773">
        <v>48</v>
      </c>
      <c r="C3773" s="3">
        <v>42721</v>
      </c>
      <c r="D3773" s="5" t="str">
        <f>duplicity[[#This Row],[r_fighter_id]]&amp;"/"&amp;duplicity[[#This Row],[b_fighter_id]]&amp;duplicity[[#This Row],[date]]</f>
        <v>3039/4842721</v>
      </c>
      <c r="E3773">
        <f>COUNTIF(duplicity[duplicitní texty],duplicity[[#This Row],[duplicitní texty]])</f>
        <v>1</v>
      </c>
      <c r="N3773"/>
    </row>
    <row r="3774" spans="1:14">
      <c r="A3774">
        <v>3358</v>
      </c>
      <c r="B3774">
        <v>62</v>
      </c>
      <c r="C3774" s="3">
        <v>42721</v>
      </c>
      <c r="D3774" s="5" t="str">
        <f>duplicity[[#This Row],[r_fighter_id]]&amp;"/"&amp;duplicity[[#This Row],[b_fighter_id]]&amp;duplicity[[#This Row],[date]]</f>
        <v>3358/6242721</v>
      </c>
      <c r="E3774">
        <f>COUNTIF(duplicity[duplicitní texty],duplicity[[#This Row],[duplicitní texty]])</f>
        <v>1</v>
      </c>
      <c r="N3774"/>
    </row>
    <row r="3775" spans="1:14">
      <c r="A3775">
        <v>2111</v>
      </c>
      <c r="B3775">
        <v>1362</v>
      </c>
      <c r="C3775" s="3">
        <v>42721</v>
      </c>
      <c r="D3775" s="5" t="str">
        <f>duplicity[[#This Row],[r_fighter_id]]&amp;"/"&amp;duplicity[[#This Row],[b_fighter_id]]&amp;duplicity[[#This Row],[date]]</f>
        <v>2111/136242721</v>
      </c>
      <c r="E3775">
        <f>COUNTIF(duplicity[duplicitní texty],duplicity[[#This Row],[duplicitní texty]])</f>
        <v>1</v>
      </c>
      <c r="N3775"/>
    </row>
    <row r="3776" spans="1:14">
      <c r="A3776">
        <v>2841</v>
      </c>
      <c r="B3776">
        <v>2937</v>
      </c>
      <c r="C3776" s="3">
        <v>42721</v>
      </c>
      <c r="D3776" s="5" t="str">
        <f>duplicity[[#This Row],[r_fighter_id]]&amp;"/"&amp;duplicity[[#This Row],[b_fighter_id]]&amp;duplicity[[#This Row],[date]]</f>
        <v>2841/293742721</v>
      </c>
      <c r="E3776">
        <f>COUNTIF(duplicity[duplicitní texty],duplicity[[#This Row],[duplicitní texty]])</f>
        <v>1</v>
      </c>
      <c r="N3776"/>
    </row>
    <row r="3777" spans="1:14">
      <c r="A3777">
        <v>1319</v>
      </c>
      <c r="B3777">
        <v>1914</v>
      </c>
      <c r="C3777" s="3">
        <v>42734</v>
      </c>
      <c r="D3777" s="5" t="str">
        <f>duplicity[[#This Row],[r_fighter_id]]&amp;"/"&amp;duplicity[[#This Row],[b_fighter_id]]&amp;duplicity[[#This Row],[date]]</f>
        <v>1319/191442734</v>
      </c>
      <c r="E3777">
        <f>COUNTIF(duplicity[duplicitní texty],duplicity[[#This Row],[duplicitní texty]])</f>
        <v>1</v>
      </c>
      <c r="N3777"/>
    </row>
    <row r="3778" spans="1:14">
      <c r="A3778">
        <v>659</v>
      </c>
      <c r="B3778">
        <v>1068</v>
      </c>
      <c r="C3778" s="3">
        <v>42734</v>
      </c>
      <c r="D3778" s="5" t="str">
        <f>duplicity[[#This Row],[r_fighter_id]]&amp;"/"&amp;duplicity[[#This Row],[b_fighter_id]]&amp;duplicity[[#This Row],[date]]</f>
        <v>659/106842734</v>
      </c>
      <c r="E3778">
        <f>COUNTIF(duplicity[duplicitní texty],duplicity[[#This Row],[duplicitní texty]])</f>
        <v>1</v>
      </c>
      <c r="N3778"/>
    </row>
    <row r="3779" spans="1:14">
      <c r="A3779">
        <v>3045</v>
      </c>
      <c r="B3779">
        <v>319</v>
      </c>
      <c r="C3779" s="3">
        <v>42734</v>
      </c>
      <c r="D3779" s="5" t="str">
        <f>duplicity[[#This Row],[r_fighter_id]]&amp;"/"&amp;duplicity[[#This Row],[b_fighter_id]]&amp;duplicity[[#This Row],[date]]</f>
        <v>3045/31942734</v>
      </c>
      <c r="E3779">
        <f>COUNTIF(duplicity[duplicitní texty],duplicity[[#This Row],[duplicitní texty]])</f>
        <v>1</v>
      </c>
      <c r="N3779"/>
    </row>
    <row r="3780" spans="1:14">
      <c r="A3780">
        <v>1648</v>
      </c>
      <c r="B3780">
        <v>2798</v>
      </c>
      <c r="C3780" s="3">
        <v>42734</v>
      </c>
      <c r="D3780" s="5" t="str">
        <f>duplicity[[#This Row],[r_fighter_id]]&amp;"/"&amp;duplicity[[#This Row],[b_fighter_id]]&amp;duplicity[[#This Row],[date]]</f>
        <v>1648/279842734</v>
      </c>
      <c r="E3780">
        <f>COUNTIF(duplicity[duplicitní texty],duplicity[[#This Row],[duplicitní texty]])</f>
        <v>1</v>
      </c>
      <c r="N3780"/>
    </row>
    <row r="3781" spans="1:14">
      <c r="A3781">
        <v>480</v>
      </c>
      <c r="B3781">
        <v>3370</v>
      </c>
      <c r="C3781" s="3">
        <v>42734</v>
      </c>
      <c r="D3781" s="5" t="str">
        <f>duplicity[[#This Row],[r_fighter_id]]&amp;"/"&amp;duplicity[[#This Row],[b_fighter_id]]&amp;duplicity[[#This Row],[date]]</f>
        <v>480/337042734</v>
      </c>
      <c r="E3781">
        <f>COUNTIF(duplicity[duplicitní texty],duplicity[[#This Row],[duplicitní texty]])</f>
        <v>1</v>
      </c>
      <c r="N3781"/>
    </row>
    <row r="3782" spans="1:14">
      <c r="A3782">
        <v>3234</v>
      </c>
      <c r="B3782">
        <v>2576</v>
      </c>
      <c r="C3782" s="3">
        <v>42734</v>
      </c>
      <c r="D3782" s="5" t="str">
        <f>duplicity[[#This Row],[r_fighter_id]]&amp;"/"&amp;duplicity[[#This Row],[b_fighter_id]]&amp;duplicity[[#This Row],[date]]</f>
        <v>3234/257642734</v>
      </c>
      <c r="E3782">
        <f>COUNTIF(duplicity[duplicitní texty],duplicity[[#This Row],[duplicitní texty]])</f>
        <v>1</v>
      </c>
      <c r="N3782"/>
    </row>
    <row r="3783" spans="1:14">
      <c r="A3783">
        <v>2594</v>
      </c>
      <c r="B3783">
        <v>1073</v>
      </c>
      <c r="C3783" s="3">
        <v>42734</v>
      </c>
      <c r="D3783" s="5" t="str">
        <f>duplicity[[#This Row],[r_fighter_id]]&amp;"/"&amp;duplicity[[#This Row],[b_fighter_id]]&amp;duplicity[[#This Row],[date]]</f>
        <v>2594/107342734</v>
      </c>
      <c r="E3783">
        <f>COUNTIF(duplicity[duplicitní texty],duplicity[[#This Row],[duplicitní texty]])</f>
        <v>1</v>
      </c>
      <c r="N3783"/>
    </row>
    <row r="3784" spans="1:14">
      <c r="A3784">
        <v>778</v>
      </c>
      <c r="B3784">
        <v>1834</v>
      </c>
      <c r="C3784" s="3">
        <v>42734</v>
      </c>
      <c r="D3784" s="5" t="str">
        <f>duplicity[[#This Row],[r_fighter_id]]&amp;"/"&amp;duplicity[[#This Row],[b_fighter_id]]&amp;duplicity[[#This Row],[date]]</f>
        <v>778/183442734</v>
      </c>
      <c r="E3784">
        <f>COUNTIF(duplicity[duplicitní texty],duplicity[[#This Row],[duplicitní texty]])</f>
        <v>1</v>
      </c>
      <c r="N3784"/>
    </row>
    <row r="3785" spans="1:14">
      <c r="A3785">
        <v>1977</v>
      </c>
      <c r="B3785">
        <v>3464</v>
      </c>
      <c r="C3785" s="3">
        <v>42750</v>
      </c>
      <c r="D3785" s="5" t="str">
        <f>duplicity[[#This Row],[r_fighter_id]]&amp;"/"&amp;duplicity[[#This Row],[b_fighter_id]]&amp;duplicity[[#This Row],[date]]</f>
        <v>1977/346442750</v>
      </c>
      <c r="E3785">
        <f>COUNTIF(duplicity[duplicitní texty],duplicity[[#This Row],[duplicitní texty]])</f>
        <v>1</v>
      </c>
      <c r="N3785"/>
    </row>
    <row r="3786" spans="1:14">
      <c r="A3786">
        <v>2182</v>
      </c>
      <c r="B3786">
        <v>2524</v>
      </c>
      <c r="C3786" s="3">
        <v>42750</v>
      </c>
      <c r="D3786" s="5" t="str">
        <f>duplicity[[#This Row],[r_fighter_id]]&amp;"/"&amp;duplicity[[#This Row],[b_fighter_id]]&amp;duplicity[[#This Row],[date]]</f>
        <v>2182/252442750</v>
      </c>
      <c r="E3786">
        <f>COUNTIF(duplicity[duplicitní texty],duplicity[[#This Row],[duplicitní texty]])</f>
        <v>1</v>
      </c>
      <c r="N3786"/>
    </row>
    <row r="3787" spans="1:14">
      <c r="A3787">
        <v>2374</v>
      </c>
      <c r="B3787">
        <v>2513</v>
      </c>
      <c r="C3787" s="3">
        <v>42750</v>
      </c>
      <c r="D3787" s="5" t="str">
        <f>duplicity[[#This Row],[r_fighter_id]]&amp;"/"&amp;duplicity[[#This Row],[b_fighter_id]]&amp;duplicity[[#This Row],[date]]</f>
        <v>2374/251342750</v>
      </c>
      <c r="E3787">
        <f>COUNTIF(duplicity[duplicitní texty],duplicity[[#This Row],[duplicitní texty]])</f>
        <v>1</v>
      </c>
      <c r="N3787"/>
    </row>
    <row r="3788" spans="1:14">
      <c r="A3788">
        <v>2730</v>
      </c>
      <c r="B3788">
        <v>2485</v>
      </c>
      <c r="C3788" s="3">
        <v>42750</v>
      </c>
      <c r="D3788" s="5" t="str">
        <f>duplicity[[#This Row],[r_fighter_id]]&amp;"/"&amp;duplicity[[#This Row],[b_fighter_id]]&amp;duplicity[[#This Row],[date]]</f>
        <v>2730/248542750</v>
      </c>
      <c r="E3788">
        <f>COUNTIF(duplicity[duplicitní texty],duplicity[[#This Row],[duplicitní texty]])</f>
        <v>1</v>
      </c>
      <c r="N3788"/>
    </row>
    <row r="3789" spans="1:14">
      <c r="A3789">
        <v>1753</v>
      </c>
      <c r="B3789">
        <v>1309</v>
      </c>
      <c r="C3789" s="3">
        <v>42750</v>
      </c>
      <c r="D3789" s="5" t="str">
        <f>duplicity[[#This Row],[r_fighter_id]]&amp;"/"&amp;duplicity[[#This Row],[b_fighter_id]]&amp;duplicity[[#This Row],[date]]</f>
        <v>1753/130942750</v>
      </c>
      <c r="E3789">
        <f>COUNTIF(duplicity[duplicitní texty],duplicity[[#This Row],[duplicitní texty]])</f>
        <v>1</v>
      </c>
      <c r="N3789"/>
    </row>
    <row r="3790" spans="1:14">
      <c r="A3790">
        <v>2564</v>
      </c>
      <c r="B3790">
        <v>1666</v>
      </c>
      <c r="C3790" s="3">
        <v>42750</v>
      </c>
      <c r="D3790" s="5" t="str">
        <f>duplicity[[#This Row],[r_fighter_id]]&amp;"/"&amp;duplicity[[#This Row],[b_fighter_id]]&amp;duplicity[[#This Row],[date]]</f>
        <v>2564/166642750</v>
      </c>
      <c r="E3790">
        <f>COUNTIF(duplicity[duplicitní texty],duplicity[[#This Row],[duplicitní texty]])</f>
        <v>1</v>
      </c>
      <c r="N3790"/>
    </row>
    <row r="3791" spans="1:14">
      <c r="A3791">
        <v>2038</v>
      </c>
      <c r="B3791">
        <v>2884</v>
      </c>
      <c r="C3791" s="3">
        <v>42750</v>
      </c>
      <c r="D3791" s="5" t="str">
        <f>duplicity[[#This Row],[r_fighter_id]]&amp;"/"&amp;duplicity[[#This Row],[b_fighter_id]]&amp;duplicity[[#This Row],[date]]</f>
        <v>2038/288442750</v>
      </c>
      <c r="E3791">
        <f>COUNTIF(duplicity[duplicitní texty],duplicity[[#This Row],[duplicitní texty]])</f>
        <v>1</v>
      </c>
      <c r="N3791"/>
    </row>
    <row r="3792" spans="1:14">
      <c r="A3792">
        <v>1282</v>
      </c>
      <c r="B3792">
        <v>2951</v>
      </c>
      <c r="C3792" s="3">
        <v>42750</v>
      </c>
      <c r="D3792" s="5" t="str">
        <f>duplicity[[#This Row],[r_fighter_id]]&amp;"/"&amp;duplicity[[#This Row],[b_fighter_id]]&amp;duplicity[[#This Row],[date]]</f>
        <v>1282/295142750</v>
      </c>
      <c r="E3792">
        <f>COUNTIF(duplicity[duplicitní texty],duplicity[[#This Row],[duplicitní texty]])</f>
        <v>1</v>
      </c>
      <c r="N3792"/>
    </row>
    <row r="3793" spans="1:14">
      <c r="A3793">
        <v>1556</v>
      </c>
      <c r="B3793">
        <v>115</v>
      </c>
      <c r="C3793" s="3">
        <v>42750</v>
      </c>
      <c r="D3793" s="5" t="str">
        <f>duplicity[[#This Row],[r_fighter_id]]&amp;"/"&amp;duplicity[[#This Row],[b_fighter_id]]&amp;duplicity[[#This Row],[date]]</f>
        <v>1556/11542750</v>
      </c>
      <c r="E3793">
        <f>COUNTIF(duplicity[duplicitní texty],duplicity[[#This Row],[duplicitní texty]])</f>
        <v>1</v>
      </c>
      <c r="N3793"/>
    </row>
    <row r="3794" spans="1:14">
      <c r="A3794">
        <v>3044</v>
      </c>
      <c r="B3794">
        <v>148</v>
      </c>
      <c r="C3794" s="3">
        <v>42750</v>
      </c>
      <c r="D3794" s="5" t="str">
        <f>duplicity[[#This Row],[r_fighter_id]]&amp;"/"&amp;duplicity[[#This Row],[b_fighter_id]]&amp;duplicity[[#This Row],[date]]</f>
        <v>3044/14842750</v>
      </c>
      <c r="E3794">
        <f>COUNTIF(duplicity[duplicitní texty],duplicity[[#This Row],[duplicitní texty]])</f>
        <v>1</v>
      </c>
      <c r="N3794"/>
    </row>
    <row r="3795" spans="1:14">
      <c r="A3795">
        <v>2796</v>
      </c>
      <c r="B3795">
        <v>2080</v>
      </c>
      <c r="C3795" s="3">
        <v>42750</v>
      </c>
      <c r="D3795" s="5" t="str">
        <f>duplicity[[#This Row],[r_fighter_id]]&amp;"/"&amp;duplicity[[#This Row],[b_fighter_id]]&amp;duplicity[[#This Row],[date]]</f>
        <v>2796/208042750</v>
      </c>
      <c r="E3795">
        <f>COUNTIF(duplicity[duplicitní texty],duplicity[[#This Row],[duplicitní texty]])</f>
        <v>1</v>
      </c>
      <c r="N3795"/>
    </row>
    <row r="3796" spans="1:14">
      <c r="A3796">
        <v>2103</v>
      </c>
      <c r="B3796">
        <v>548</v>
      </c>
      <c r="C3796" s="3">
        <v>42750</v>
      </c>
      <c r="D3796" s="5" t="str">
        <f>duplicity[[#This Row],[r_fighter_id]]&amp;"/"&amp;duplicity[[#This Row],[b_fighter_id]]&amp;duplicity[[#This Row],[date]]</f>
        <v>2103/54842750</v>
      </c>
      <c r="E3796">
        <f>COUNTIF(duplicity[duplicitní texty],duplicity[[#This Row],[duplicitní texty]])</f>
        <v>1</v>
      </c>
      <c r="N3796"/>
    </row>
    <row r="3797" spans="1:14">
      <c r="A3797">
        <v>523</v>
      </c>
      <c r="B3797">
        <v>1995</v>
      </c>
      <c r="C3797" s="3">
        <v>42763</v>
      </c>
      <c r="D3797" s="5" t="str">
        <f>duplicity[[#This Row],[r_fighter_id]]&amp;"/"&amp;duplicity[[#This Row],[b_fighter_id]]&amp;duplicity[[#This Row],[date]]</f>
        <v>523/199542763</v>
      </c>
      <c r="E3797">
        <f>COUNTIF(duplicity[duplicitní texty],duplicity[[#This Row],[duplicitní texty]])</f>
        <v>1</v>
      </c>
      <c r="N3797"/>
    </row>
    <row r="3798" spans="1:14">
      <c r="A3798">
        <v>155</v>
      </c>
      <c r="B3798">
        <v>3119</v>
      </c>
      <c r="C3798" s="3">
        <v>42763</v>
      </c>
      <c r="D3798" s="5" t="str">
        <f>duplicity[[#This Row],[r_fighter_id]]&amp;"/"&amp;duplicity[[#This Row],[b_fighter_id]]&amp;duplicity[[#This Row],[date]]</f>
        <v>155/311942763</v>
      </c>
      <c r="E3798">
        <f>COUNTIF(duplicity[duplicitní texty],duplicity[[#This Row],[duplicitní texty]])</f>
        <v>1</v>
      </c>
      <c r="N3798"/>
    </row>
    <row r="3799" spans="1:14">
      <c r="A3799">
        <v>2955</v>
      </c>
      <c r="B3799">
        <v>2479</v>
      </c>
      <c r="C3799" s="3">
        <v>42763</v>
      </c>
      <c r="D3799" s="5" t="str">
        <f>duplicity[[#This Row],[r_fighter_id]]&amp;"/"&amp;duplicity[[#This Row],[b_fighter_id]]&amp;duplicity[[#This Row],[date]]</f>
        <v>2955/247942763</v>
      </c>
      <c r="E3799">
        <f>COUNTIF(duplicity[duplicitní texty],duplicity[[#This Row],[duplicitní texty]])</f>
        <v>1</v>
      </c>
      <c r="N3799"/>
    </row>
    <row r="3800" spans="1:14">
      <c r="A3800">
        <v>2440</v>
      </c>
      <c r="B3800">
        <v>2949</v>
      </c>
      <c r="C3800" s="3">
        <v>42763</v>
      </c>
      <c r="D3800" s="5" t="str">
        <f>duplicity[[#This Row],[r_fighter_id]]&amp;"/"&amp;duplicity[[#This Row],[b_fighter_id]]&amp;duplicity[[#This Row],[date]]</f>
        <v>2440/294942763</v>
      </c>
      <c r="E3800">
        <f>COUNTIF(duplicity[duplicitní texty],duplicity[[#This Row],[duplicitní texty]])</f>
        <v>1</v>
      </c>
      <c r="N3800"/>
    </row>
    <row r="3801" spans="1:14">
      <c r="A3801">
        <v>2273</v>
      </c>
      <c r="B3801">
        <v>1818</v>
      </c>
      <c r="C3801" s="3">
        <v>42763</v>
      </c>
      <c r="D3801" s="5" t="str">
        <f>duplicity[[#This Row],[r_fighter_id]]&amp;"/"&amp;duplicity[[#This Row],[b_fighter_id]]&amp;duplicity[[#This Row],[date]]</f>
        <v>2273/181842763</v>
      </c>
      <c r="E3801">
        <f>COUNTIF(duplicity[duplicitní texty],duplicity[[#This Row],[duplicitní texty]])</f>
        <v>1</v>
      </c>
      <c r="N3801"/>
    </row>
    <row r="3802" spans="1:14">
      <c r="A3802">
        <v>2742</v>
      </c>
      <c r="B3802">
        <v>1651</v>
      </c>
      <c r="C3802" s="3">
        <v>42763</v>
      </c>
      <c r="D3802" s="5" t="str">
        <f>duplicity[[#This Row],[r_fighter_id]]&amp;"/"&amp;duplicity[[#This Row],[b_fighter_id]]&amp;duplicity[[#This Row],[date]]</f>
        <v>2742/165142763</v>
      </c>
      <c r="E3802">
        <f>COUNTIF(duplicity[duplicitní texty],duplicity[[#This Row],[duplicitní texty]])</f>
        <v>1</v>
      </c>
      <c r="N3802"/>
    </row>
    <row r="3803" spans="1:14">
      <c r="A3803">
        <v>679</v>
      </c>
      <c r="B3803">
        <v>1531</v>
      </c>
      <c r="C3803" s="3">
        <v>42763</v>
      </c>
      <c r="D3803" s="5" t="str">
        <f>duplicity[[#This Row],[r_fighter_id]]&amp;"/"&amp;duplicity[[#This Row],[b_fighter_id]]&amp;duplicity[[#This Row],[date]]</f>
        <v>679/153142763</v>
      </c>
      <c r="E3803">
        <f>COUNTIF(duplicity[duplicitní texty],duplicity[[#This Row],[duplicitní texty]])</f>
        <v>1</v>
      </c>
      <c r="N3803"/>
    </row>
    <row r="3804" spans="1:14">
      <c r="A3804">
        <v>435</v>
      </c>
      <c r="B3804">
        <v>1671</v>
      </c>
      <c r="C3804" s="3">
        <v>42763</v>
      </c>
      <c r="D3804" s="5" t="str">
        <f>duplicity[[#This Row],[r_fighter_id]]&amp;"/"&amp;duplicity[[#This Row],[b_fighter_id]]&amp;duplicity[[#This Row],[date]]</f>
        <v>435/167142763</v>
      </c>
      <c r="E3804">
        <f>COUNTIF(duplicity[duplicitní texty],duplicity[[#This Row],[duplicitní texty]])</f>
        <v>1</v>
      </c>
      <c r="N3804"/>
    </row>
    <row r="3805" spans="1:14">
      <c r="A3805">
        <v>134</v>
      </c>
      <c r="B3805">
        <v>2303</v>
      </c>
      <c r="C3805" s="3">
        <v>42763</v>
      </c>
      <c r="D3805" s="5" t="str">
        <f>duplicity[[#This Row],[r_fighter_id]]&amp;"/"&amp;duplicity[[#This Row],[b_fighter_id]]&amp;duplicity[[#This Row],[date]]</f>
        <v>134/230342763</v>
      </c>
      <c r="E3805">
        <f>COUNTIF(duplicity[duplicitní texty],duplicity[[#This Row],[duplicitní texty]])</f>
        <v>1</v>
      </c>
      <c r="N3805"/>
    </row>
    <row r="3806" spans="1:14">
      <c r="A3806">
        <v>1958</v>
      </c>
      <c r="B3806">
        <v>90</v>
      </c>
      <c r="C3806" s="3">
        <v>42763</v>
      </c>
      <c r="D3806" s="5" t="str">
        <f>duplicity[[#This Row],[r_fighter_id]]&amp;"/"&amp;duplicity[[#This Row],[b_fighter_id]]&amp;duplicity[[#This Row],[date]]</f>
        <v>1958/9042763</v>
      </c>
      <c r="E3806">
        <f>COUNTIF(duplicity[duplicitní texty],duplicity[[#This Row],[duplicitní texty]])</f>
        <v>1</v>
      </c>
      <c r="N3806"/>
    </row>
    <row r="3807" spans="1:14">
      <c r="A3807">
        <v>3092</v>
      </c>
      <c r="B3807">
        <v>758</v>
      </c>
      <c r="C3807" s="3">
        <v>42763</v>
      </c>
      <c r="D3807" s="5" t="str">
        <f>duplicity[[#This Row],[r_fighter_id]]&amp;"/"&amp;duplicity[[#This Row],[b_fighter_id]]&amp;duplicity[[#This Row],[date]]</f>
        <v>3092/75842763</v>
      </c>
      <c r="E3807">
        <f>COUNTIF(duplicity[duplicitní texty],duplicity[[#This Row],[duplicitní texty]])</f>
        <v>1</v>
      </c>
      <c r="N3807"/>
    </row>
    <row r="3808" spans="1:14">
      <c r="A3808">
        <v>1147</v>
      </c>
      <c r="B3808">
        <v>634</v>
      </c>
      <c r="C3808" s="3">
        <v>42763</v>
      </c>
      <c r="D3808" s="5" t="str">
        <f>duplicity[[#This Row],[r_fighter_id]]&amp;"/"&amp;duplicity[[#This Row],[b_fighter_id]]&amp;duplicity[[#This Row],[date]]</f>
        <v>1147/63442763</v>
      </c>
      <c r="E3808">
        <f>COUNTIF(duplicity[duplicitní texty],duplicity[[#This Row],[duplicitní texty]])</f>
        <v>1</v>
      </c>
      <c r="N3808"/>
    </row>
    <row r="3809" spans="1:14">
      <c r="A3809">
        <v>1537</v>
      </c>
      <c r="B3809">
        <v>2770</v>
      </c>
      <c r="C3809" s="3">
        <v>42770</v>
      </c>
      <c r="D3809" s="5" t="str">
        <f>duplicity[[#This Row],[r_fighter_id]]&amp;"/"&amp;duplicity[[#This Row],[b_fighter_id]]&amp;duplicity[[#This Row],[date]]</f>
        <v>1537/277042770</v>
      </c>
      <c r="E3809">
        <f>COUNTIF(duplicity[duplicitní texty],duplicity[[#This Row],[duplicitní texty]])</f>
        <v>1</v>
      </c>
      <c r="N3809"/>
    </row>
    <row r="3810" spans="1:14">
      <c r="A3810">
        <v>3273</v>
      </c>
      <c r="B3810">
        <v>2630</v>
      </c>
      <c r="C3810" s="3">
        <v>42770</v>
      </c>
      <c r="D3810" s="5" t="str">
        <f>duplicity[[#This Row],[r_fighter_id]]&amp;"/"&amp;duplicity[[#This Row],[b_fighter_id]]&amp;duplicity[[#This Row],[date]]</f>
        <v>3273/263042770</v>
      </c>
      <c r="E3810">
        <f>COUNTIF(duplicity[duplicitní texty],duplicity[[#This Row],[duplicitní texty]])</f>
        <v>1</v>
      </c>
      <c r="N3810"/>
    </row>
    <row r="3811" spans="1:14">
      <c r="A3811">
        <v>1192</v>
      </c>
      <c r="B3811">
        <v>1341</v>
      </c>
      <c r="C3811" s="3">
        <v>42770</v>
      </c>
      <c r="D3811" s="5" t="str">
        <f>duplicity[[#This Row],[r_fighter_id]]&amp;"/"&amp;duplicity[[#This Row],[b_fighter_id]]&amp;duplicity[[#This Row],[date]]</f>
        <v>1192/134142770</v>
      </c>
      <c r="E3811">
        <f>COUNTIF(duplicity[duplicitní texty],duplicity[[#This Row],[duplicitní texty]])</f>
        <v>1</v>
      </c>
      <c r="N3811"/>
    </row>
    <row r="3812" spans="1:14">
      <c r="A3812">
        <v>3294</v>
      </c>
      <c r="B3812">
        <v>3375</v>
      </c>
      <c r="C3812" s="3">
        <v>42770</v>
      </c>
      <c r="D3812" s="5" t="str">
        <f>duplicity[[#This Row],[r_fighter_id]]&amp;"/"&amp;duplicity[[#This Row],[b_fighter_id]]&amp;duplicity[[#This Row],[date]]</f>
        <v>3294/337542770</v>
      </c>
      <c r="E3812">
        <f>COUNTIF(duplicity[duplicitní texty],duplicity[[#This Row],[duplicitní texty]])</f>
        <v>1</v>
      </c>
      <c r="N3812"/>
    </row>
    <row r="3813" spans="1:14">
      <c r="A3813">
        <v>2622</v>
      </c>
      <c r="B3813">
        <v>3199</v>
      </c>
      <c r="C3813" s="3">
        <v>42770</v>
      </c>
      <c r="D3813" s="5" t="str">
        <f>duplicity[[#This Row],[r_fighter_id]]&amp;"/"&amp;duplicity[[#This Row],[b_fighter_id]]&amp;duplicity[[#This Row],[date]]</f>
        <v>2622/319942770</v>
      </c>
      <c r="E3813">
        <f>COUNTIF(duplicity[duplicitní texty],duplicity[[#This Row],[duplicitní texty]])</f>
        <v>1</v>
      </c>
      <c r="N3813"/>
    </row>
    <row r="3814" spans="1:14">
      <c r="A3814">
        <v>108</v>
      </c>
      <c r="B3814">
        <v>1357</v>
      </c>
      <c r="C3814" s="3">
        <v>42770</v>
      </c>
      <c r="D3814" s="5" t="str">
        <f>duplicity[[#This Row],[r_fighter_id]]&amp;"/"&amp;duplicity[[#This Row],[b_fighter_id]]&amp;duplicity[[#This Row],[date]]</f>
        <v>108/135742770</v>
      </c>
      <c r="E3814">
        <f>COUNTIF(duplicity[duplicitní texty],duplicity[[#This Row],[duplicitní texty]])</f>
        <v>1</v>
      </c>
      <c r="N3814"/>
    </row>
    <row r="3815" spans="1:14">
      <c r="A3815">
        <v>263</v>
      </c>
      <c r="B3815">
        <v>1576</v>
      </c>
      <c r="C3815" s="3">
        <v>42770</v>
      </c>
      <c r="D3815" s="5" t="str">
        <f>duplicity[[#This Row],[r_fighter_id]]&amp;"/"&amp;duplicity[[#This Row],[b_fighter_id]]&amp;duplicity[[#This Row],[date]]</f>
        <v>263/157642770</v>
      </c>
      <c r="E3815">
        <f>COUNTIF(duplicity[duplicitní texty],duplicity[[#This Row],[duplicitní texty]])</f>
        <v>1</v>
      </c>
      <c r="N3815"/>
    </row>
    <row r="3816" spans="1:14">
      <c r="A3816">
        <v>2800</v>
      </c>
      <c r="B3816">
        <v>2364</v>
      </c>
      <c r="C3816" s="3">
        <v>42770</v>
      </c>
      <c r="D3816" s="5" t="str">
        <f>duplicity[[#This Row],[r_fighter_id]]&amp;"/"&amp;duplicity[[#This Row],[b_fighter_id]]&amp;duplicity[[#This Row],[date]]</f>
        <v>2800/236442770</v>
      </c>
      <c r="E3816">
        <f>COUNTIF(duplicity[duplicitní texty],duplicity[[#This Row],[duplicitní texty]])</f>
        <v>1</v>
      </c>
      <c r="N3816"/>
    </row>
    <row r="3817" spans="1:14">
      <c r="A3817">
        <v>3019</v>
      </c>
      <c r="B3817">
        <v>1217</v>
      </c>
      <c r="C3817" s="3">
        <v>42770</v>
      </c>
      <c r="D3817" s="5" t="str">
        <f>duplicity[[#This Row],[r_fighter_id]]&amp;"/"&amp;duplicity[[#This Row],[b_fighter_id]]&amp;duplicity[[#This Row],[date]]</f>
        <v>3019/121742770</v>
      </c>
      <c r="E3817">
        <f>COUNTIF(duplicity[duplicitní texty],duplicity[[#This Row],[duplicitní texty]])</f>
        <v>1</v>
      </c>
      <c r="N3817"/>
    </row>
    <row r="3818" spans="1:14">
      <c r="A3818">
        <v>1260</v>
      </c>
      <c r="B3818">
        <v>995</v>
      </c>
      <c r="C3818" s="3">
        <v>42770</v>
      </c>
      <c r="D3818" s="5" t="str">
        <f>duplicity[[#This Row],[r_fighter_id]]&amp;"/"&amp;duplicity[[#This Row],[b_fighter_id]]&amp;duplicity[[#This Row],[date]]</f>
        <v>1260/99542770</v>
      </c>
      <c r="E3818">
        <f>COUNTIF(duplicity[duplicitní texty],duplicity[[#This Row],[duplicitní texty]])</f>
        <v>1</v>
      </c>
      <c r="N3818"/>
    </row>
    <row r="3819" spans="1:14">
      <c r="A3819">
        <v>379</v>
      </c>
      <c r="B3819">
        <v>2217</v>
      </c>
      <c r="C3819" s="3">
        <v>42777</v>
      </c>
      <c r="D3819" s="5" t="str">
        <f>duplicity[[#This Row],[r_fighter_id]]&amp;"/"&amp;duplicity[[#This Row],[b_fighter_id]]&amp;duplicity[[#This Row],[date]]</f>
        <v>379/221742777</v>
      </c>
      <c r="E3819">
        <f>COUNTIF(duplicity[duplicitní texty],duplicity[[#This Row],[duplicitní texty]])</f>
        <v>1</v>
      </c>
      <c r="N3819"/>
    </row>
    <row r="3820" spans="1:14">
      <c r="A3820">
        <v>3224</v>
      </c>
      <c r="B3820">
        <v>465</v>
      </c>
      <c r="C3820" s="3">
        <v>42777</v>
      </c>
      <c r="D3820" s="5" t="str">
        <f>duplicity[[#This Row],[r_fighter_id]]&amp;"/"&amp;duplicity[[#This Row],[b_fighter_id]]&amp;duplicity[[#This Row],[date]]</f>
        <v>3224/46542777</v>
      </c>
      <c r="E3820">
        <f>COUNTIF(duplicity[duplicitní texty],duplicity[[#This Row],[duplicitní texty]])</f>
        <v>1</v>
      </c>
      <c r="N3820"/>
    </row>
    <row r="3821" spans="1:14">
      <c r="A3821">
        <v>1798</v>
      </c>
      <c r="B3821">
        <v>1930</v>
      </c>
      <c r="C3821" s="3">
        <v>42777</v>
      </c>
      <c r="D3821" s="5" t="str">
        <f>duplicity[[#This Row],[r_fighter_id]]&amp;"/"&amp;duplicity[[#This Row],[b_fighter_id]]&amp;duplicity[[#This Row],[date]]</f>
        <v>1798/193042777</v>
      </c>
      <c r="E3821">
        <f>COUNTIF(duplicity[duplicitní texty],duplicity[[#This Row],[duplicitní texty]])</f>
        <v>1</v>
      </c>
      <c r="N3821"/>
    </row>
    <row r="3822" spans="1:14">
      <c r="A3822">
        <v>2556</v>
      </c>
      <c r="B3822">
        <v>2113</v>
      </c>
      <c r="C3822" s="3">
        <v>42777</v>
      </c>
      <c r="D3822" s="5" t="str">
        <f>duplicity[[#This Row],[r_fighter_id]]&amp;"/"&amp;duplicity[[#This Row],[b_fighter_id]]&amp;duplicity[[#This Row],[date]]</f>
        <v>2556/211342777</v>
      </c>
      <c r="E3822">
        <f>COUNTIF(duplicity[duplicitní texty],duplicity[[#This Row],[duplicitní texty]])</f>
        <v>1</v>
      </c>
      <c r="N3822"/>
    </row>
    <row r="3823" spans="1:14">
      <c r="A3823">
        <v>2981</v>
      </c>
      <c r="B3823">
        <v>389</v>
      </c>
      <c r="C3823" s="3">
        <v>42777</v>
      </c>
      <c r="D3823" s="5" t="str">
        <f>duplicity[[#This Row],[r_fighter_id]]&amp;"/"&amp;duplicity[[#This Row],[b_fighter_id]]&amp;duplicity[[#This Row],[date]]</f>
        <v>2981/38942777</v>
      </c>
      <c r="E3823">
        <f>COUNTIF(duplicity[duplicitní texty],duplicity[[#This Row],[duplicitní texty]])</f>
        <v>1</v>
      </c>
      <c r="N3823"/>
    </row>
    <row r="3824" spans="1:14">
      <c r="A3824">
        <v>1724</v>
      </c>
      <c r="B3824">
        <v>485</v>
      </c>
      <c r="C3824" s="3">
        <v>42777</v>
      </c>
      <c r="D3824" s="5" t="str">
        <f>duplicity[[#This Row],[r_fighter_id]]&amp;"/"&amp;duplicity[[#This Row],[b_fighter_id]]&amp;duplicity[[#This Row],[date]]</f>
        <v>1724/48542777</v>
      </c>
      <c r="E3824">
        <f>COUNTIF(duplicity[duplicitní texty],duplicity[[#This Row],[duplicitní texty]])</f>
        <v>1</v>
      </c>
      <c r="N3824"/>
    </row>
    <row r="3825" spans="1:14">
      <c r="A3825">
        <v>2650</v>
      </c>
      <c r="B3825">
        <v>2876</v>
      </c>
      <c r="C3825" s="3">
        <v>42777</v>
      </c>
      <c r="D3825" s="5" t="str">
        <f>duplicity[[#This Row],[r_fighter_id]]&amp;"/"&amp;duplicity[[#This Row],[b_fighter_id]]&amp;duplicity[[#This Row],[date]]</f>
        <v>2650/287642777</v>
      </c>
      <c r="E3825">
        <f>COUNTIF(duplicity[duplicitní texty],duplicity[[#This Row],[duplicitní texty]])</f>
        <v>1</v>
      </c>
      <c r="N3825"/>
    </row>
    <row r="3826" spans="1:14">
      <c r="A3826">
        <v>3078</v>
      </c>
      <c r="B3826">
        <v>306</v>
      </c>
      <c r="C3826" s="3">
        <v>42777</v>
      </c>
      <c r="D3826" s="5" t="str">
        <f>duplicity[[#This Row],[r_fighter_id]]&amp;"/"&amp;duplicity[[#This Row],[b_fighter_id]]&amp;duplicity[[#This Row],[date]]</f>
        <v>3078/30642777</v>
      </c>
      <c r="E3826">
        <f>COUNTIF(duplicity[duplicitní texty],duplicity[[#This Row],[duplicitní texty]])</f>
        <v>1</v>
      </c>
      <c r="N3826"/>
    </row>
    <row r="3827" spans="1:14">
      <c r="A3827">
        <v>1121</v>
      </c>
      <c r="B3827">
        <v>2338</v>
      </c>
      <c r="C3827" s="3">
        <v>42777</v>
      </c>
      <c r="D3827" s="5" t="str">
        <f>duplicity[[#This Row],[r_fighter_id]]&amp;"/"&amp;duplicity[[#This Row],[b_fighter_id]]&amp;duplicity[[#This Row],[date]]</f>
        <v>1121/233842777</v>
      </c>
      <c r="E3827">
        <f>COUNTIF(duplicity[duplicitní texty],duplicity[[#This Row],[duplicitní texty]])</f>
        <v>1</v>
      </c>
      <c r="N3827"/>
    </row>
    <row r="3828" spans="1:14">
      <c r="A3828">
        <v>1967</v>
      </c>
      <c r="B3828">
        <v>2860</v>
      </c>
      <c r="C3828" s="3">
        <v>42785</v>
      </c>
      <c r="D3828" s="5" t="str">
        <f>duplicity[[#This Row],[r_fighter_id]]&amp;"/"&amp;duplicity[[#This Row],[b_fighter_id]]&amp;duplicity[[#This Row],[date]]</f>
        <v>1967/286042785</v>
      </c>
      <c r="E3828">
        <f>COUNTIF(duplicity[duplicitní texty],duplicity[[#This Row],[duplicitní texty]])</f>
        <v>1</v>
      </c>
      <c r="N3828"/>
    </row>
    <row r="3829" spans="1:14">
      <c r="A3829">
        <v>2069</v>
      </c>
      <c r="B3829">
        <v>1488</v>
      </c>
      <c r="C3829" s="3">
        <v>42785</v>
      </c>
      <c r="D3829" s="5" t="str">
        <f>duplicity[[#This Row],[r_fighter_id]]&amp;"/"&amp;duplicity[[#This Row],[b_fighter_id]]&amp;duplicity[[#This Row],[date]]</f>
        <v>2069/148842785</v>
      </c>
      <c r="E3829">
        <f>COUNTIF(duplicity[duplicitní texty],duplicity[[#This Row],[duplicitní texty]])</f>
        <v>1</v>
      </c>
      <c r="N3829"/>
    </row>
    <row r="3830" spans="1:14">
      <c r="A3830">
        <v>2054</v>
      </c>
      <c r="B3830">
        <v>2015</v>
      </c>
      <c r="C3830" s="3">
        <v>42785</v>
      </c>
      <c r="D3830" s="5" t="str">
        <f>duplicity[[#This Row],[r_fighter_id]]&amp;"/"&amp;duplicity[[#This Row],[b_fighter_id]]&amp;duplicity[[#This Row],[date]]</f>
        <v>2054/201542785</v>
      </c>
      <c r="E3830">
        <f>COUNTIF(duplicity[duplicitní texty],duplicity[[#This Row],[duplicitní texty]])</f>
        <v>1</v>
      </c>
      <c r="N3830"/>
    </row>
    <row r="3831" spans="1:14">
      <c r="A3831">
        <v>1816</v>
      </c>
      <c r="B3831">
        <v>382</v>
      </c>
      <c r="C3831" s="3">
        <v>42785</v>
      </c>
      <c r="D3831" s="5" t="str">
        <f>duplicity[[#This Row],[r_fighter_id]]&amp;"/"&amp;duplicity[[#This Row],[b_fighter_id]]&amp;duplicity[[#This Row],[date]]</f>
        <v>1816/38242785</v>
      </c>
      <c r="E3831">
        <f>COUNTIF(duplicity[duplicitní texty],duplicity[[#This Row],[duplicitní texty]])</f>
        <v>1</v>
      </c>
      <c r="N3831"/>
    </row>
    <row r="3832" spans="1:14">
      <c r="A3832">
        <v>3569</v>
      </c>
      <c r="B3832">
        <v>3378</v>
      </c>
      <c r="C3832" s="3">
        <v>42785</v>
      </c>
      <c r="D3832" s="5" t="str">
        <f>duplicity[[#This Row],[r_fighter_id]]&amp;"/"&amp;duplicity[[#This Row],[b_fighter_id]]&amp;duplicity[[#This Row],[date]]</f>
        <v>3569/337842785</v>
      </c>
      <c r="E3832">
        <f>COUNTIF(duplicity[duplicitní texty],duplicity[[#This Row],[duplicitní texty]])</f>
        <v>1</v>
      </c>
      <c r="N3832"/>
    </row>
    <row r="3833" spans="1:14">
      <c r="A3833">
        <v>2972</v>
      </c>
      <c r="B3833">
        <v>3295</v>
      </c>
      <c r="C3833" s="3">
        <v>42785</v>
      </c>
      <c r="D3833" s="5" t="str">
        <f>duplicity[[#This Row],[r_fighter_id]]&amp;"/"&amp;duplicity[[#This Row],[b_fighter_id]]&amp;duplicity[[#This Row],[date]]</f>
        <v>2972/329542785</v>
      </c>
      <c r="E3833">
        <f>COUNTIF(duplicity[duplicitní texty],duplicity[[#This Row],[duplicitní texty]])</f>
        <v>1</v>
      </c>
      <c r="N3833"/>
    </row>
    <row r="3834" spans="1:14">
      <c r="A3834">
        <v>1319</v>
      </c>
      <c r="B3834">
        <v>1850</v>
      </c>
      <c r="C3834" s="3">
        <v>42785</v>
      </c>
      <c r="D3834" s="5" t="str">
        <f>duplicity[[#This Row],[r_fighter_id]]&amp;"/"&amp;duplicity[[#This Row],[b_fighter_id]]&amp;duplicity[[#This Row],[date]]</f>
        <v>1319/185042785</v>
      </c>
      <c r="E3834">
        <f>COUNTIF(duplicity[duplicitní texty],duplicity[[#This Row],[duplicitní texty]])</f>
        <v>1</v>
      </c>
      <c r="N3834"/>
    </row>
    <row r="3835" spans="1:14">
      <c r="A3835">
        <v>3193</v>
      </c>
      <c r="B3835">
        <v>2558</v>
      </c>
      <c r="C3835" s="3">
        <v>42785</v>
      </c>
      <c r="D3835" s="5" t="str">
        <f>duplicity[[#This Row],[r_fighter_id]]&amp;"/"&amp;duplicity[[#This Row],[b_fighter_id]]&amp;duplicity[[#This Row],[date]]</f>
        <v>3193/255842785</v>
      </c>
      <c r="E3835">
        <f>COUNTIF(duplicity[duplicitní texty],duplicity[[#This Row],[duplicitní texty]])</f>
        <v>1</v>
      </c>
      <c r="N3835"/>
    </row>
    <row r="3836" spans="1:14">
      <c r="A3836">
        <v>943</v>
      </c>
      <c r="B3836">
        <v>2669</v>
      </c>
      <c r="C3836" s="3">
        <v>42785</v>
      </c>
      <c r="D3836" s="5" t="str">
        <f>duplicity[[#This Row],[r_fighter_id]]&amp;"/"&amp;duplicity[[#This Row],[b_fighter_id]]&amp;duplicity[[#This Row],[date]]</f>
        <v>943/266942785</v>
      </c>
      <c r="E3836">
        <f>COUNTIF(duplicity[duplicitní texty],duplicity[[#This Row],[duplicitní texty]])</f>
        <v>1</v>
      </c>
      <c r="N3836"/>
    </row>
    <row r="3837" spans="1:14">
      <c r="A3837">
        <v>3235</v>
      </c>
      <c r="B3837">
        <v>952</v>
      </c>
      <c r="C3837" s="3">
        <v>42785</v>
      </c>
      <c r="D3837" s="5" t="str">
        <f>duplicity[[#This Row],[r_fighter_id]]&amp;"/"&amp;duplicity[[#This Row],[b_fighter_id]]&amp;duplicity[[#This Row],[date]]</f>
        <v>3235/95242785</v>
      </c>
      <c r="E3837">
        <f>COUNTIF(duplicity[duplicitní texty],duplicity[[#This Row],[duplicitní texty]])</f>
        <v>1</v>
      </c>
      <c r="N3837"/>
    </row>
    <row r="3838" spans="1:14">
      <c r="A3838">
        <v>907</v>
      </c>
      <c r="B3838">
        <v>1957</v>
      </c>
      <c r="C3838" s="3">
        <v>42785</v>
      </c>
      <c r="D3838" s="5" t="str">
        <f>duplicity[[#This Row],[r_fighter_id]]&amp;"/"&amp;duplicity[[#This Row],[b_fighter_id]]&amp;duplicity[[#This Row],[date]]</f>
        <v>907/195742785</v>
      </c>
      <c r="E3838">
        <f>COUNTIF(duplicity[duplicitní texty],duplicity[[#This Row],[duplicitní texty]])</f>
        <v>1</v>
      </c>
      <c r="N3838"/>
    </row>
    <row r="3839" spans="1:14">
      <c r="A3839">
        <v>916</v>
      </c>
      <c r="B3839">
        <v>1623</v>
      </c>
      <c r="C3839" s="3">
        <v>42798</v>
      </c>
      <c r="D3839" s="5" t="str">
        <f>duplicity[[#This Row],[r_fighter_id]]&amp;"/"&amp;duplicity[[#This Row],[b_fighter_id]]&amp;duplicity[[#This Row],[date]]</f>
        <v>916/162342798</v>
      </c>
      <c r="E3839">
        <f>COUNTIF(duplicity[duplicitní texty],duplicity[[#This Row],[duplicitní texty]])</f>
        <v>1</v>
      </c>
      <c r="N3839"/>
    </row>
    <row r="3840" spans="1:14">
      <c r="A3840">
        <v>2186</v>
      </c>
      <c r="B3840">
        <v>3073</v>
      </c>
      <c r="C3840" s="3">
        <v>42798</v>
      </c>
      <c r="D3840" s="5" t="str">
        <f>duplicity[[#This Row],[r_fighter_id]]&amp;"/"&amp;duplicity[[#This Row],[b_fighter_id]]&amp;duplicity[[#This Row],[date]]</f>
        <v>2186/307342798</v>
      </c>
      <c r="E3840">
        <f>COUNTIF(duplicity[duplicitní texty],duplicity[[#This Row],[duplicitní texty]])</f>
        <v>1</v>
      </c>
      <c r="N3840"/>
    </row>
    <row r="3841" spans="1:14">
      <c r="A3841">
        <v>612</v>
      </c>
      <c r="B3841">
        <v>444</v>
      </c>
      <c r="C3841" s="3">
        <v>42798</v>
      </c>
      <c r="D3841" s="5" t="str">
        <f>duplicity[[#This Row],[r_fighter_id]]&amp;"/"&amp;duplicity[[#This Row],[b_fighter_id]]&amp;duplicity[[#This Row],[date]]</f>
        <v>612/44442798</v>
      </c>
      <c r="E3841">
        <f>COUNTIF(duplicity[duplicitní texty],duplicity[[#This Row],[duplicitní texty]])</f>
        <v>1</v>
      </c>
      <c r="N3841"/>
    </row>
    <row r="3842" spans="1:14">
      <c r="A3842">
        <v>45</v>
      </c>
      <c r="B3842">
        <v>2838</v>
      </c>
      <c r="C3842" s="3">
        <v>42798</v>
      </c>
      <c r="D3842" s="5" t="str">
        <f>duplicity[[#This Row],[r_fighter_id]]&amp;"/"&amp;duplicity[[#This Row],[b_fighter_id]]&amp;duplicity[[#This Row],[date]]</f>
        <v>45/283842798</v>
      </c>
      <c r="E3842">
        <f>COUNTIF(duplicity[duplicitní texty],duplicity[[#This Row],[duplicitní texty]])</f>
        <v>1</v>
      </c>
      <c r="N3842"/>
    </row>
    <row r="3843" spans="1:14">
      <c r="A3843">
        <v>2475</v>
      </c>
      <c r="B3843">
        <v>645</v>
      </c>
      <c r="C3843" s="3">
        <v>42798</v>
      </c>
      <c r="D3843" s="5" t="str">
        <f>duplicity[[#This Row],[r_fighter_id]]&amp;"/"&amp;duplicity[[#This Row],[b_fighter_id]]&amp;duplicity[[#This Row],[date]]</f>
        <v>2475/64542798</v>
      </c>
      <c r="E3843">
        <f>COUNTIF(duplicity[duplicitní texty],duplicity[[#This Row],[duplicitní texty]])</f>
        <v>1</v>
      </c>
      <c r="N3843"/>
    </row>
    <row r="3844" spans="1:14">
      <c r="A3844">
        <v>2411</v>
      </c>
      <c r="B3844">
        <v>1427</v>
      </c>
      <c r="C3844" s="3">
        <v>42798</v>
      </c>
      <c r="D3844" s="5" t="str">
        <f>duplicity[[#This Row],[r_fighter_id]]&amp;"/"&amp;duplicity[[#This Row],[b_fighter_id]]&amp;duplicity[[#This Row],[date]]</f>
        <v>2411/142742798</v>
      </c>
      <c r="E3844">
        <f>COUNTIF(duplicity[duplicitní texty],duplicity[[#This Row],[duplicitní texty]])</f>
        <v>1</v>
      </c>
      <c r="N3844"/>
    </row>
    <row r="3845" spans="1:14">
      <c r="A3845">
        <v>3342</v>
      </c>
      <c r="B3845">
        <v>3230</v>
      </c>
      <c r="C3845" s="3">
        <v>42798</v>
      </c>
      <c r="D3845" s="5" t="str">
        <f>duplicity[[#This Row],[r_fighter_id]]&amp;"/"&amp;duplicity[[#This Row],[b_fighter_id]]&amp;duplicity[[#This Row],[date]]</f>
        <v>3342/323042798</v>
      </c>
      <c r="E3845">
        <f>COUNTIF(duplicity[duplicitní texty],duplicity[[#This Row],[duplicitní texty]])</f>
        <v>1</v>
      </c>
      <c r="N3845"/>
    </row>
    <row r="3846" spans="1:14">
      <c r="A3846">
        <v>3509</v>
      </c>
      <c r="B3846">
        <v>3248</v>
      </c>
      <c r="C3846" s="3">
        <v>42798</v>
      </c>
      <c r="D3846" s="5" t="str">
        <f>duplicity[[#This Row],[r_fighter_id]]&amp;"/"&amp;duplicity[[#This Row],[b_fighter_id]]&amp;duplicity[[#This Row],[date]]</f>
        <v>3509/324842798</v>
      </c>
      <c r="E3846">
        <f>COUNTIF(duplicity[duplicitní texty],duplicity[[#This Row],[duplicitní texty]])</f>
        <v>1</v>
      </c>
      <c r="N3846"/>
    </row>
    <row r="3847" spans="1:14">
      <c r="A3847">
        <v>3308</v>
      </c>
      <c r="B3847">
        <v>1323</v>
      </c>
      <c r="C3847" s="3">
        <v>42798</v>
      </c>
      <c r="D3847" s="5" t="str">
        <f>duplicity[[#This Row],[r_fighter_id]]&amp;"/"&amp;duplicity[[#This Row],[b_fighter_id]]&amp;duplicity[[#This Row],[date]]</f>
        <v>3308/132342798</v>
      </c>
      <c r="E3847">
        <f>COUNTIF(duplicity[duplicitní texty],duplicity[[#This Row],[duplicitní texty]])</f>
        <v>1</v>
      </c>
      <c r="N3847"/>
    </row>
    <row r="3848" spans="1:14">
      <c r="A3848">
        <v>239</v>
      </c>
      <c r="B3848">
        <v>872</v>
      </c>
      <c r="C3848" s="3">
        <v>42798</v>
      </c>
      <c r="D3848" s="5" t="str">
        <f>duplicity[[#This Row],[r_fighter_id]]&amp;"/"&amp;duplicity[[#This Row],[b_fighter_id]]&amp;duplicity[[#This Row],[date]]</f>
        <v>239/87242798</v>
      </c>
      <c r="E3848">
        <f>COUNTIF(duplicity[duplicitní texty],duplicity[[#This Row],[duplicitní texty]])</f>
        <v>1</v>
      </c>
      <c r="N3848"/>
    </row>
    <row r="3849" spans="1:14">
      <c r="A3849">
        <v>1123</v>
      </c>
      <c r="B3849">
        <v>3091</v>
      </c>
      <c r="C3849" s="3">
        <v>42798</v>
      </c>
      <c r="D3849" s="5" t="str">
        <f>duplicity[[#This Row],[r_fighter_id]]&amp;"/"&amp;duplicity[[#This Row],[b_fighter_id]]&amp;duplicity[[#This Row],[date]]</f>
        <v>1123/309142798</v>
      </c>
      <c r="E3849">
        <f>COUNTIF(duplicity[duplicitní texty],duplicity[[#This Row],[duplicitní texty]])</f>
        <v>1</v>
      </c>
      <c r="N3849"/>
    </row>
    <row r="3850" spans="1:14">
      <c r="A3850">
        <v>3289</v>
      </c>
      <c r="B3850">
        <v>1785</v>
      </c>
      <c r="C3850" s="3">
        <v>42805</v>
      </c>
      <c r="D3850" s="5" t="str">
        <f>duplicity[[#This Row],[r_fighter_id]]&amp;"/"&amp;duplicity[[#This Row],[b_fighter_id]]&amp;duplicity[[#This Row],[date]]</f>
        <v>3289/178542805</v>
      </c>
      <c r="E3850">
        <f>COUNTIF(duplicity[duplicitní texty],duplicity[[#This Row],[duplicitní texty]])</f>
        <v>1</v>
      </c>
      <c r="N3850"/>
    </row>
    <row r="3851" spans="1:14">
      <c r="A3851">
        <v>2381</v>
      </c>
      <c r="B3851">
        <v>2058</v>
      </c>
      <c r="C3851" s="3">
        <v>42805</v>
      </c>
      <c r="D3851" s="5" t="str">
        <f>duplicity[[#This Row],[r_fighter_id]]&amp;"/"&amp;duplicity[[#This Row],[b_fighter_id]]&amp;duplicity[[#This Row],[date]]</f>
        <v>2381/205842805</v>
      </c>
      <c r="E3851">
        <f>COUNTIF(duplicity[duplicitní texty],duplicity[[#This Row],[duplicitní texty]])</f>
        <v>1</v>
      </c>
      <c r="N3851"/>
    </row>
    <row r="3852" spans="1:14">
      <c r="A3852">
        <v>201</v>
      </c>
      <c r="B3852">
        <v>700</v>
      </c>
      <c r="C3852" s="3">
        <v>42805</v>
      </c>
      <c r="D3852" s="5" t="str">
        <f>duplicity[[#This Row],[r_fighter_id]]&amp;"/"&amp;duplicity[[#This Row],[b_fighter_id]]&amp;duplicity[[#This Row],[date]]</f>
        <v>201/70042805</v>
      </c>
      <c r="E3852">
        <f>COUNTIF(duplicity[duplicitní texty],duplicity[[#This Row],[duplicitní texty]])</f>
        <v>1</v>
      </c>
      <c r="N3852"/>
    </row>
    <row r="3853" spans="1:14">
      <c r="A3853">
        <v>996</v>
      </c>
      <c r="B3853">
        <v>319</v>
      </c>
      <c r="C3853" s="3">
        <v>42805</v>
      </c>
      <c r="D3853" s="5" t="str">
        <f>duplicity[[#This Row],[r_fighter_id]]&amp;"/"&amp;duplicity[[#This Row],[b_fighter_id]]&amp;duplicity[[#This Row],[date]]</f>
        <v>996/31942805</v>
      </c>
      <c r="E3853">
        <f>COUNTIF(duplicity[duplicitní texty],duplicity[[#This Row],[duplicitní texty]])</f>
        <v>1</v>
      </c>
      <c r="N3853"/>
    </row>
    <row r="3854" spans="1:14">
      <c r="A3854">
        <v>2178</v>
      </c>
      <c r="B3854">
        <v>2621</v>
      </c>
      <c r="C3854" s="3">
        <v>42805</v>
      </c>
      <c r="D3854" s="5" t="str">
        <f>duplicity[[#This Row],[r_fighter_id]]&amp;"/"&amp;duplicity[[#This Row],[b_fighter_id]]&amp;duplicity[[#This Row],[date]]</f>
        <v>2178/262142805</v>
      </c>
      <c r="E3854">
        <f>COUNTIF(duplicity[duplicitní texty],duplicity[[#This Row],[duplicitní texty]])</f>
        <v>1</v>
      </c>
      <c r="N3854"/>
    </row>
    <row r="3855" spans="1:14">
      <c r="A3855">
        <v>2053</v>
      </c>
      <c r="B3855">
        <v>631</v>
      </c>
      <c r="C3855" s="3">
        <v>42805</v>
      </c>
      <c r="D3855" s="5" t="str">
        <f>duplicity[[#This Row],[r_fighter_id]]&amp;"/"&amp;duplicity[[#This Row],[b_fighter_id]]&amp;duplicity[[#This Row],[date]]</f>
        <v>2053/63142805</v>
      </c>
      <c r="E3855">
        <f>COUNTIF(duplicity[duplicitní texty],duplicity[[#This Row],[duplicitní texty]])</f>
        <v>1</v>
      </c>
      <c r="N3855"/>
    </row>
    <row r="3856" spans="1:14">
      <c r="A3856">
        <v>2783</v>
      </c>
      <c r="B3856">
        <v>3384</v>
      </c>
      <c r="C3856" s="3">
        <v>42805</v>
      </c>
      <c r="D3856" s="5" t="str">
        <f>duplicity[[#This Row],[r_fighter_id]]&amp;"/"&amp;duplicity[[#This Row],[b_fighter_id]]&amp;duplicity[[#This Row],[date]]</f>
        <v>2783/338442805</v>
      </c>
      <c r="E3856">
        <f>COUNTIF(duplicity[duplicitní texty],duplicity[[#This Row],[duplicitní texty]])</f>
        <v>1</v>
      </c>
      <c r="N3856"/>
    </row>
    <row r="3857" spans="1:14">
      <c r="A3857">
        <v>2571</v>
      </c>
      <c r="B3857">
        <v>407</v>
      </c>
      <c r="C3857" s="3">
        <v>42805</v>
      </c>
      <c r="D3857" s="5" t="str">
        <f>duplicity[[#This Row],[r_fighter_id]]&amp;"/"&amp;duplicity[[#This Row],[b_fighter_id]]&amp;duplicity[[#This Row],[date]]</f>
        <v>2571/40742805</v>
      </c>
      <c r="E3857">
        <f>COUNTIF(duplicity[duplicitní texty],duplicity[[#This Row],[duplicitní texty]])</f>
        <v>1</v>
      </c>
      <c r="N3857"/>
    </row>
    <row r="3858" spans="1:14">
      <c r="A3858">
        <v>3525</v>
      </c>
      <c r="B3858">
        <v>3071</v>
      </c>
      <c r="C3858" s="3">
        <v>42805</v>
      </c>
      <c r="D3858" s="5" t="str">
        <f>duplicity[[#This Row],[r_fighter_id]]&amp;"/"&amp;duplicity[[#This Row],[b_fighter_id]]&amp;duplicity[[#This Row],[date]]</f>
        <v>3525/307142805</v>
      </c>
      <c r="E3858">
        <f>COUNTIF(duplicity[duplicitní texty],duplicity[[#This Row],[duplicitní texty]])</f>
        <v>1</v>
      </c>
      <c r="N3858"/>
    </row>
    <row r="3859" spans="1:14">
      <c r="A3859">
        <v>1499</v>
      </c>
      <c r="B3859">
        <v>1621</v>
      </c>
      <c r="C3859" s="3">
        <v>42805</v>
      </c>
      <c r="D3859" s="5" t="str">
        <f>duplicity[[#This Row],[r_fighter_id]]&amp;"/"&amp;duplicity[[#This Row],[b_fighter_id]]&amp;duplicity[[#This Row],[date]]</f>
        <v>1499/162142805</v>
      </c>
      <c r="E3859">
        <f>COUNTIF(duplicity[duplicitní texty],duplicity[[#This Row],[duplicitní texty]])</f>
        <v>1</v>
      </c>
      <c r="N3859"/>
    </row>
    <row r="3860" spans="1:14">
      <c r="A3860">
        <v>2540</v>
      </c>
      <c r="B3860">
        <v>3367</v>
      </c>
      <c r="C3860" s="3">
        <v>42812</v>
      </c>
      <c r="D3860" s="5" t="str">
        <f>duplicity[[#This Row],[r_fighter_id]]&amp;"/"&amp;duplicity[[#This Row],[b_fighter_id]]&amp;duplicity[[#This Row],[date]]</f>
        <v>2540/336742812</v>
      </c>
      <c r="E3860">
        <f>COUNTIF(duplicity[duplicitní texty],duplicity[[#This Row],[duplicitní texty]])</f>
        <v>1</v>
      </c>
      <c r="N3860"/>
    </row>
    <row r="3861" spans="1:14">
      <c r="A3861">
        <v>828</v>
      </c>
      <c r="B3861">
        <v>1912</v>
      </c>
      <c r="C3861" s="3">
        <v>42812</v>
      </c>
      <c r="D3861" s="5" t="str">
        <f>duplicity[[#This Row],[r_fighter_id]]&amp;"/"&amp;duplicity[[#This Row],[b_fighter_id]]&amp;duplicity[[#This Row],[date]]</f>
        <v>828/191242812</v>
      </c>
      <c r="E3861">
        <f>COUNTIF(duplicity[duplicitní texty],duplicity[[#This Row],[duplicitní texty]])</f>
        <v>1</v>
      </c>
      <c r="N3861"/>
    </row>
    <row r="3862" spans="1:14">
      <c r="A3862">
        <v>2293</v>
      </c>
      <c r="B3862">
        <v>1566</v>
      </c>
      <c r="C3862" s="3">
        <v>42812</v>
      </c>
      <c r="D3862" s="5" t="str">
        <f>duplicity[[#This Row],[r_fighter_id]]&amp;"/"&amp;duplicity[[#This Row],[b_fighter_id]]&amp;duplicity[[#This Row],[date]]</f>
        <v>2293/156642812</v>
      </c>
      <c r="E3862">
        <f>COUNTIF(duplicity[duplicitní texty],duplicity[[#This Row],[duplicitní texty]])</f>
        <v>1</v>
      </c>
      <c r="N3862"/>
    </row>
    <row r="3863" spans="1:14">
      <c r="A3863">
        <v>64</v>
      </c>
      <c r="B3863">
        <v>95</v>
      </c>
      <c r="C3863" s="3">
        <v>42812</v>
      </c>
      <c r="D3863" s="5" t="str">
        <f>duplicity[[#This Row],[r_fighter_id]]&amp;"/"&amp;duplicity[[#This Row],[b_fighter_id]]&amp;duplicity[[#This Row],[date]]</f>
        <v>64/9542812</v>
      </c>
      <c r="E3863">
        <f>COUNTIF(duplicity[duplicitní texty],duplicity[[#This Row],[duplicitní texty]])</f>
        <v>1</v>
      </c>
      <c r="N3863"/>
    </row>
    <row r="3864" spans="1:14">
      <c r="A3864">
        <v>767</v>
      </c>
      <c r="B3864">
        <v>2419</v>
      </c>
      <c r="C3864" s="3">
        <v>42812</v>
      </c>
      <c r="D3864" s="5" t="str">
        <f>duplicity[[#This Row],[r_fighter_id]]&amp;"/"&amp;duplicity[[#This Row],[b_fighter_id]]&amp;duplicity[[#This Row],[date]]</f>
        <v>767/241942812</v>
      </c>
      <c r="E3864">
        <f>COUNTIF(duplicity[duplicitní texty],duplicity[[#This Row],[duplicitní texty]])</f>
        <v>1</v>
      </c>
      <c r="N3864"/>
    </row>
    <row r="3865" spans="1:14">
      <c r="A3865">
        <v>2388</v>
      </c>
      <c r="B3865">
        <v>1530</v>
      </c>
      <c r="C3865" s="3">
        <v>42812</v>
      </c>
      <c r="D3865" s="5" t="str">
        <f>duplicity[[#This Row],[r_fighter_id]]&amp;"/"&amp;duplicity[[#This Row],[b_fighter_id]]&amp;duplicity[[#This Row],[date]]</f>
        <v>2388/153042812</v>
      </c>
      <c r="E3865">
        <f>COUNTIF(duplicity[duplicitní texty],duplicity[[#This Row],[duplicitní texty]])</f>
        <v>1</v>
      </c>
      <c r="N3865"/>
    </row>
    <row r="3866" spans="1:14">
      <c r="A3866">
        <v>863</v>
      </c>
      <c r="B3866">
        <v>1883</v>
      </c>
      <c r="C3866" s="3">
        <v>42812</v>
      </c>
      <c r="D3866" s="5" t="str">
        <f>duplicity[[#This Row],[r_fighter_id]]&amp;"/"&amp;duplicity[[#This Row],[b_fighter_id]]&amp;duplicity[[#This Row],[date]]</f>
        <v>863/188342812</v>
      </c>
      <c r="E3866">
        <f>COUNTIF(duplicity[duplicitní texty],duplicity[[#This Row],[duplicitní texty]])</f>
        <v>1</v>
      </c>
      <c r="N3866"/>
    </row>
    <row r="3867" spans="1:14">
      <c r="A3867">
        <v>1950</v>
      </c>
      <c r="B3867">
        <v>103</v>
      </c>
      <c r="C3867" s="3">
        <v>42812</v>
      </c>
      <c r="D3867" s="5" t="str">
        <f>duplicity[[#This Row],[r_fighter_id]]&amp;"/"&amp;duplicity[[#This Row],[b_fighter_id]]&amp;duplicity[[#This Row],[date]]</f>
        <v>1950/10342812</v>
      </c>
      <c r="E3867">
        <f>COUNTIF(duplicity[duplicitní texty],duplicity[[#This Row],[duplicitní texty]])</f>
        <v>1</v>
      </c>
      <c r="N3867"/>
    </row>
    <row r="3868" spans="1:14">
      <c r="A3868">
        <v>2915</v>
      </c>
      <c r="B3868">
        <v>149</v>
      </c>
      <c r="C3868" s="3">
        <v>42812</v>
      </c>
      <c r="D3868" s="5" t="str">
        <f>duplicity[[#This Row],[r_fighter_id]]&amp;"/"&amp;duplicity[[#This Row],[b_fighter_id]]&amp;duplicity[[#This Row],[date]]</f>
        <v>2915/14942812</v>
      </c>
      <c r="E3868">
        <f>COUNTIF(duplicity[duplicitní texty],duplicity[[#This Row],[duplicitní texty]])</f>
        <v>1</v>
      </c>
      <c r="N3868"/>
    </row>
    <row r="3869" spans="1:14">
      <c r="A3869">
        <v>3124</v>
      </c>
      <c r="B3869">
        <v>218</v>
      </c>
      <c r="C3869" s="3">
        <v>42812</v>
      </c>
      <c r="D3869" s="5" t="str">
        <f>duplicity[[#This Row],[r_fighter_id]]&amp;"/"&amp;duplicity[[#This Row],[b_fighter_id]]&amp;duplicity[[#This Row],[date]]</f>
        <v>3124/21842812</v>
      </c>
      <c r="E3869">
        <f>COUNTIF(duplicity[duplicitní texty],duplicity[[#This Row],[duplicitní texty]])</f>
        <v>1</v>
      </c>
      <c r="N3869"/>
    </row>
    <row r="3870" spans="1:14">
      <c r="A3870">
        <v>1745</v>
      </c>
      <c r="B3870">
        <v>2584</v>
      </c>
      <c r="C3870" s="3">
        <v>42812</v>
      </c>
      <c r="D3870" s="5" t="str">
        <f>duplicity[[#This Row],[r_fighter_id]]&amp;"/"&amp;duplicity[[#This Row],[b_fighter_id]]&amp;duplicity[[#This Row],[date]]</f>
        <v>1745/258442812</v>
      </c>
      <c r="E3870">
        <f>COUNTIF(duplicity[duplicitní texty],duplicity[[#This Row],[duplicitní texty]])</f>
        <v>1</v>
      </c>
      <c r="N3870"/>
    </row>
    <row r="3871" spans="1:14">
      <c r="A3871">
        <v>444</v>
      </c>
      <c r="B3871">
        <v>1149</v>
      </c>
      <c r="C3871" s="3">
        <v>42833</v>
      </c>
      <c r="D3871" s="5" t="str">
        <f>duplicity[[#This Row],[r_fighter_id]]&amp;"/"&amp;duplicity[[#This Row],[b_fighter_id]]&amp;duplicity[[#This Row],[date]]</f>
        <v>444/114942833</v>
      </c>
      <c r="E3871">
        <f>COUNTIF(duplicity[duplicitní texty],duplicity[[#This Row],[duplicitní texty]])</f>
        <v>1</v>
      </c>
      <c r="N3871"/>
    </row>
    <row r="3872" spans="1:14">
      <c r="A3872">
        <v>553</v>
      </c>
      <c r="B3872">
        <v>48</v>
      </c>
      <c r="C3872" s="3">
        <v>42833</v>
      </c>
      <c r="D3872" s="5" t="str">
        <f>duplicity[[#This Row],[r_fighter_id]]&amp;"/"&amp;duplicity[[#This Row],[b_fighter_id]]&amp;duplicity[[#This Row],[date]]</f>
        <v>553/4842833</v>
      </c>
      <c r="E3872">
        <f>COUNTIF(duplicity[duplicitní texty],duplicity[[#This Row],[duplicitní texty]])</f>
        <v>1</v>
      </c>
      <c r="N3872"/>
    </row>
    <row r="3873" spans="1:14">
      <c r="A3873">
        <v>3452</v>
      </c>
      <c r="B3873">
        <v>2213</v>
      </c>
      <c r="C3873" s="3">
        <v>42833</v>
      </c>
      <c r="D3873" s="5" t="str">
        <f>duplicity[[#This Row],[r_fighter_id]]&amp;"/"&amp;duplicity[[#This Row],[b_fighter_id]]&amp;duplicity[[#This Row],[date]]</f>
        <v>3452/221342833</v>
      </c>
      <c r="E3873">
        <f>COUNTIF(duplicity[duplicitní texty],duplicity[[#This Row],[duplicitní texty]])</f>
        <v>1</v>
      </c>
      <c r="N3873"/>
    </row>
    <row r="3874" spans="1:14">
      <c r="A3874">
        <v>3324</v>
      </c>
      <c r="B3874">
        <v>3148</v>
      </c>
      <c r="C3874" s="3">
        <v>42833</v>
      </c>
      <c r="D3874" s="5" t="str">
        <f>duplicity[[#This Row],[r_fighter_id]]&amp;"/"&amp;duplicity[[#This Row],[b_fighter_id]]&amp;duplicity[[#This Row],[date]]</f>
        <v>3324/314842833</v>
      </c>
      <c r="E3874">
        <f>COUNTIF(duplicity[duplicitní texty],duplicity[[#This Row],[duplicitní texty]])</f>
        <v>1</v>
      </c>
      <c r="N3874"/>
    </row>
    <row r="3875" spans="1:14">
      <c r="A3875">
        <v>1579</v>
      </c>
      <c r="B3875">
        <v>727</v>
      </c>
      <c r="C3875" s="3">
        <v>42833</v>
      </c>
      <c r="D3875" s="5" t="str">
        <f>duplicity[[#This Row],[r_fighter_id]]&amp;"/"&amp;duplicity[[#This Row],[b_fighter_id]]&amp;duplicity[[#This Row],[date]]</f>
        <v>1579/72742833</v>
      </c>
      <c r="E3875">
        <f>COUNTIF(duplicity[duplicitní texty],duplicity[[#This Row],[duplicitní texty]])</f>
        <v>1</v>
      </c>
      <c r="N3875"/>
    </row>
    <row r="3876" spans="1:14">
      <c r="A3876">
        <v>367</v>
      </c>
      <c r="B3876">
        <v>2376</v>
      </c>
      <c r="C3876" s="3">
        <v>42833</v>
      </c>
      <c r="D3876" s="5" t="str">
        <f>duplicity[[#This Row],[r_fighter_id]]&amp;"/"&amp;duplicity[[#This Row],[b_fighter_id]]&amp;duplicity[[#This Row],[date]]</f>
        <v>367/237642833</v>
      </c>
      <c r="E3876">
        <f>COUNTIF(duplicity[duplicitní texty],duplicity[[#This Row],[duplicitní texty]])</f>
        <v>1</v>
      </c>
      <c r="N3876"/>
    </row>
    <row r="3877" spans="1:14">
      <c r="A3877">
        <v>84</v>
      </c>
      <c r="B3877">
        <v>633</v>
      </c>
      <c r="C3877" s="3">
        <v>42833</v>
      </c>
      <c r="D3877" s="5" t="str">
        <f>duplicity[[#This Row],[r_fighter_id]]&amp;"/"&amp;duplicity[[#This Row],[b_fighter_id]]&amp;duplicity[[#This Row],[date]]</f>
        <v>84/63342833</v>
      </c>
      <c r="E3877">
        <f>COUNTIF(duplicity[duplicitní texty],duplicity[[#This Row],[duplicitní texty]])</f>
        <v>1</v>
      </c>
      <c r="N3877"/>
    </row>
    <row r="3878" spans="1:14">
      <c r="A3878">
        <v>884</v>
      </c>
      <c r="B3878">
        <v>1205</v>
      </c>
      <c r="C3878" s="3">
        <v>42833</v>
      </c>
      <c r="D3878" s="5" t="str">
        <f>duplicity[[#This Row],[r_fighter_id]]&amp;"/"&amp;duplicity[[#This Row],[b_fighter_id]]&amp;duplicity[[#This Row],[date]]</f>
        <v>884/120542833</v>
      </c>
      <c r="E3878">
        <f>COUNTIF(duplicity[duplicitní texty],duplicity[[#This Row],[duplicitní texty]])</f>
        <v>1</v>
      </c>
      <c r="N3878"/>
    </row>
    <row r="3879" spans="1:14">
      <c r="A3879">
        <v>406</v>
      </c>
      <c r="B3879">
        <v>2758</v>
      </c>
      <c r="C3879" s="3">
        <v>42833</v>
      </c>
      <c r="D3879" s="5" t="str">
        <f>duplicity[[#This Row],[r_fighter_id]]&amp;"/"&amp;duplicity[[#This Row],[b_fighter_id]]&amp;duplicity[[#This Row],[date]]</f>
        <v>406/275842833</v>
      </c>
      <c r="E3879">
        <f>COUNTIF(duplicity[duplicitní texty],duplicity[[#This Row],[duplicitní texty]])</f>
        <v>1</v>
      </c>
      <c r="N3879"/>
    </row>
    <row r="3880" spans="1:14">
      <c r="A3880">
        <v>669</v>
      </c>
      <c r="B3880">
        <v>287</v>
      </c>
      <c r="C3880" s="3">
        <v>42833</v>
      </c>
      <c r="D3880" s="5" t="str">
        <f>duplicity[[#This Row],[r_fighter_id]]&amp;"/"&amp;duplicity[[#This Row],[b_fighter_id]]&amp;duplicity[[#This Row],[date]]</f>
        <v>669/28742833</v>
      </c>
      <c r="E3880">
        <f>COUNTIF(duplicity[duplicitní texty],duplicity[[#This Row],[duplicitní texty]])</f>
        <v>1</v>
      </c>
      <c r="N3880"/>
    </row>
    <row r="3881" spans="1:14">
      <c r="A3881">
        <v>1107</v>
      </c>
      <c r="B3881">
        <v>1371</v>
      </c>
      <c r="C3881" s="3">
        <v>42833</v>
      </c>
      <c r="D3881" s="5" t="str">
        <f>duplicity[[#This Row],[r_fighter_id]]&amp;"/"&amp;duplicity[[#This Row],[b_fighter_id]]&amp;duplicity[[#This Row],[date]]</f>
        <v>1107/137142833</v>
      </c>
      <c r="E3881">
        <f>COUNTIF(duplicity[duplicitní texty],duplicity[[#This Row],[duplicitní texty]])</f>
        <v>1</v>
      </c>
      <c r="N3881"/>
    </row>
    <row r="3882" spans="1:14">
      <c r="A3882">
        <v>1752</v>
      </c>
      <c r="B3882">
        <v>277</v>
      </c>
      <c r="C3882" s="3">
        <v>42833</v>
      </c>
      <c r="D3882" s="5" t="str">
        <f>duplicity[[#This Row],[r_fighter_id]]&amp;"/"&amp;duplicity[[#This Row],[b_fighter_id]]&amp;duplicity[[#This Row],[date]]</f>
        <v>1752/27742833</v>
      </c>
      <c r="E3882">
        <f>COUNTIF(duplicity[duplicitní texty],duplicity[[#This Row],[duplicitní texty]])</f>
        <v>1</v>
      </c>
      <c r="N3882"/>
    </row>
    <row r="3883" spans="1:14">
      <c r="A3883">
        <v>1527</v>
      </c>
      <c r="B3883">
        <v>2650</v>
      </c>
      <c r="C3883" s="3">
        <v>42840</v>
      </c>
      <c r="D3883" s="5" t="str">
        <f>duplicity[[#This Row],[r_fighter_id]]&amp;"/"&amp;duplicity[[#This Row],[b_fighter_id]]&amp;duplicity[[#This Row],[date]]</f>
        <v>1527/265042840</v>
      </c>
      <c r="E3883">
        <f>COUNTIF(duplicity[duplicitní texty],duplicity[[#This Row],[duplicitní texty]])</f>
        <v>1</v>
      </c>
      <c r="N3883"/>
    </row>
    <row r="3884" spans="1:14">
      <c r="A3884">
        <v>3119</v>
      </c>
      <c r="B3884">
        <v>2080</v>
      </c>
      <c r="C3884" s="3">
        <v>42840</v>
      </c>
      <c r="D3884" s="5" t="str">
        <f>duplicity[[#This Row],[r_fighter_id]]&amp;"/"&amp;duplicity[[#This Row],[b_fighter_id]]&amp;duplicity[[#This Row],[date]]</f>
        <v>3119/208042840</v>
      </c>
      <c r="E3884">
        <f>COUNTIF(duplicity[duplicitní texty],duplicity[[#This Row],[duplicitní texty]])</f>
        <v>1</v>
      </c>
      <c r="N3884"/>
    </row>
    <row r="3885" spans="1:14">
      <c r="A3885">
        <v>3034</v>
      </c>
      <c r="B3885">
        <v>2834</v>
      </c>
      <c r="C3885" s="3">
        <v>42840</v>
      </c>
      <c r="D3885" s="5" t="str">
        <f>duplicity[[#This Row],[r_fighter_id]]&amp;"/"&amp;duplicity[[#This Row],[b_fighter_id]]&amp;duplicity[[#This Row],[date]]</f>
        <v>3034/283442840</v>
      </c>
      <c r="E3885">
        <f>COUNTIF(duplicity[duplicitní texty],duplicity[[#This Row],[duplicitní texty]])</f>
        <v>1</v>
      </c>
      <c r="N3885"/>
    </row>
    <row r="3886" spans="1:14">
      <c r="A3886">
        <v>567</v>
      </c>
      <c r="B3886">
        <v>593</v>
      </c>
      <c r="C3886" s="3">
        <v>42840</v>
      </c>
      <c r="D3886" s="5" t="str">
        <f>duplicity[[#This Row],[r_fighter_id]]&amp;"/"&amp;duplicity[[#This Row],[b_fighter_id]]&amp;duplicity[[#This Row],[date]]</f>
        <v>567/59342840</v>
      </c>
      <c r="E3886">
        <f>COUNTIF(duplicity[duplicitní texty],duplicity[[#This Row],[duplicitní texty]])</f>
        <v>1</v>
      </c>
      <c r="N3886"/>
    </row>
    <row r="3887" spans="1:14">
      <c r="A3887">
        <v>3045</v>
      </c>
      <c r="B3887">
        <v>878</v>
      </c>
      <c r="C3887" s="3">
        <v>42840</v>
      </c>
      <c r="D3887" s="5" t="str">
        <f>duplicity[[#This Row],[r_fighter_id]]&amp;"/"&amp;duplicity[[#This Row],[b_fighter_id]]&amp;duplicity[[#This Row],[date]]</f>
        <v>3045/87842840</v>
      </c>
      <c r="E3887">
        <f>COUNTIF(duplicity[duplicitní texty],duplicity[[#This Row],[duplicitní texty]])</f>
        <v>1</v>
      </c>
      <c r="N3887"/>
    </row>
    <row r="3888" spans="1:14">
      <c r="A3888">
        <v>3397</v>
      </c>
      <c r="B3888">
        <v>2294</v>
      </c>
      <c r="C3888" s="3">
        <v>42840</v>
      </c>
      <c r="D3888" s="5" t="str">
        <f>duplicity[[#This Row],[r_fighter_id]]&amp;"/"&amp;duplicity[[#This Row],[b_fighter_id]]&amp;duplicity[[#This Row],[date]]</f>
        <v>3397/229442840</v>
      </c>
      <c r="E3888">
        <f>COUNTIF(duplicity[duplicitní texty],duplicity[[#This Row],[duplicitní texty]])</f>
        <v>1</v>
      </c>
      <c r="N3888"/>
    </row>
    <row r="3889" spans="1:14">
      <c r="A3889">
        <v>3078</v>
      </c>
      <c r="B3889">
        <v>3471</v>
      </c>
      <c r="C3889" s="3">
        <v>42840</v>
      </c>
      <c r="D3889" s="5" t="str">
        <f>duplicity[[#This Row],[r_fighter_id]]&amp;"/"&amp;duplicity[[#This Row],[b_fighter_id]]&amp;duplicity[[#This Row],[date]]</f>
        <v>3078/347142840</v>
      </c>
      <c r="E3889">
        <f>COUNTIF(duplicity[duplicitní texty],duplicity[[#This Row],[duplicitní texty]])</f>
        <v>1</v>
      </c>
      <c r="N3889"/>
    </row>
    <row r="3890" spans="1:14">
      <c r="A3890">
        <v>682</v>
      </c>
      <c r="B3890">
        <v>643</v>
      </c>
      <c r="C3890" s="3">
        <v>42840</v>
      </c>
      <c r="D3890" s="5" t="str">
        <f>duplicity[[#This Row],[r_fighter_id]]&amp;"/"&amp;duplicity[[#This Row],[b_fighter_id]]&amp;duplicity[[#This Row],[date]]</f>
        <v>682/64342840</v>
      </c>
      <c r="E3890">
        <f>COUNTIF(duplicity[duplicitní texty],duplicity[[#This Row],[duplicitní texty]])</f>
        <v>1</v>
      </c>
      <c r="N3890"/>
    </row>
    <row r="3891" spans="1:14">
      <c r="A3891">
        <v>918</v>
      </c>
      <c r="B3891">
        <v>3376</v>
      </c>
      <c r="C3891" s="3">
        <v>42840</v>
      </c>
      <c r="D3891" s="5" t="str">
        <f>duplicity[[#This Row],[r_fighter_id]]&amp;"/"&amp;duplicity[[#This Row],[b_fighter_id]]&amp;duplicity[[#This Row],[date]]</f>
        <v>918/337642840</v>
      </c>
      <c r="E3891">
        <f>COUNTIF(duplicity[duplicitní texty],duplicity[[#This Row],[duplicitní texty]])</f>
        <v>1</v>
      </c>
      <c r="N3891"/>
    </row>
    <row r="3892" spans="1:14">
      <c r="A3892">
        <v>2269</v>
      </c>
      <c r="B3892">
        <v>3439</v>
      </c>
      <c r="C3892" s="3">
        <v>42840</v>
      </c>
      <c r="D3892" s="5" t="str">
        <f>duplicity[[#This Row],[r_fighter_id]]&amp;"/"&amp;duplicity[[#This Row],[b_fighter_id]]&amp;duplicity[[#This Row],[date]]</f>
        <v>2269/343942840</v>
      </c>
      <c r="E3892">
        <f>COUNTIF(duplicity[duplicitní texty],duplicity[[#This Row],[duplicitní texty]])</f>
        <v>1</v>
      </c>
      <c r="N3892"/>
    </row>
    <row r="3893" spans="1:14">
      <c r="A3893">
        <v>3120</v>
      </c>
      <c r="B3893">
        <v>2157</v>
      </c>
      <c r="C3893" s="3">
        <v>42840</v>
      </c>
      <c r="D3893" s="5" t="str">
        <f>duplicity[[#This Row],[r_fighter_id]]&amp;"/"&amp;duplicity[[#This Row],[b_fighter_id]]&amp;duplicity[[#This Row],[date]]</f>
        <v>3120/215742840</v>
      </c>
      <c r="E3893">
        <f>COUNTIF(duplicity[duplicitní texty],duplicity[[#This Row],[duplicitní texty]])</f>
        <v>1</v>
      </c>
      <c r="N3893"/>
    </row>
    <row r="3894" spans="1:14">
      <c r="A3894">
        <v>1202</v>
      </c>
      <c r="B3894">
        <v>1915</v>
      </c>
      <c r="C3894" s="3">
        <v>42840</v>
      </c>
      <c r="D3894" s="5" t="str">
        <f>duplicity[[#This Row],[r_fighter_id]]&amp;"/"&amp;duplicity[[#This Row],[b_fighter_id]]&amp;duplicity[[#This Row],[date]]</f>
        <v>1202/191542840</v>
      </c>
      <c r="E3894">
        <f>COUNTIF(duplicity[duplicitní texty],duplicity[[#This Row],[duplicitní texty]])</f>
        <v>1</v>
      </c>
      <c r="N3894"/>
    </row>
    <row r="3895" spans="1:14">
      <c r="A3895">
        <v>3484</v>
      </c>
      <c r="B3895">
        <v>838</v>
      </c>
      <c r="C3895" s="3">
        <v>42840</v>
      </c>
      <c r="D3895" s="5" t="str">
        <f>duplicity[[#This Row],[r_fighter_id]]&amp;"/"&amp;duplicity[[#This Row],[b_fighter_id]]&amp;duplicity[[#This Row],[date]]</f>
        <v>3484/83842840</v>
      </c>
      <c r="E3895">
        <f>COUNTIF(duplicity[duplicitní texty],duplicity[[#This Row],[duplicitní texty]])</f>
        <v>1</v>
      </c>
      <c r="N3895"/>
    </row>
    <row r="3896" spans="1:14">
      <c r="A3896">
        <v>793</v>
      </c>
      <c r="B3896">
        <v>3496</v>
      </c>
      <c r="C3896" s="3">
        <v>42847</v>
      </c>
      <c r="D3896" s="5" t="str">
        <f>duplicity[[#This Row],[r_fighter_id]]&amp;"/"&amp;duplicity[[#This Row],[b_fighter_id]]&amp;duplicity[[#This Row],[date]]</f>
        <v>793/349642847</v>
      </c>
      <c r="E3896">
        <f>COUNTIF(duplicity[duplicitní texty],duplicity[[#This Row],[duplicitní texty]])</f>
        <v>1</v>
      </c>
      <c r="N3896"/>
    </row>
    <row r="3897" spans="1:14">
      <c r="A3897">
        <v>2401</v>
      </c>
      <c r="B3897">
        <v>2195</v>
      </c>
      <c r="C3897" s="3">
        <v>42847</v>
      </c>
      <c r="D3897" s="5" t="str">
        <f>duplicity[[#This Row],[r_fighter_id]]&amp;"/"&amp;duplicity[[#This Row],[b_fighter_id]]&amp;duplicity[[#This Row],[date]]</f>
        <v>2401/219542847</v>
      </c>
      <c r="E3897">
        <f>COUNTIF(duplicity[duplicitní texty],duplicity[[#This Row],[duplicitní texty]])</f>
        <v>1</v>
      </c>
      <c r="N3897"/>
    </row>
    <row r="3898" spans="1:14">
      <c r="A3898">
        <v>712</v>
      </c>
      <c r="B3898">
        <v>692</v>
      </c>
      <c r="C3898" s="3">
        <v>42847</v>
      </c>
      <c r="D3898" s="5" t="str">
        <f>duplicity[[#This Row],[r_fighter_id]]&amp;"/"&amp;duplicity[[#This Row],[b_fighter_id]]&amp;duplicity[[#This Row],[date]]</f>
        <v>712/69242847</v>
      </c>
      <c r="E3898">
        <f>COUNTIF(duplicity[duplicitní texty],duplicity[[#This Row],[duplicitní texty]])</f>
        <v>1</v>
      </c>
      <c r="N3898"/>
    </row>
    <row r="3899" spans="1:14">
      <c r="A3899">
        <v>1431</v>
      </c>
      <c r="B3899">
        <v>2829</v>
      </c>
      <c r="C3899" s="3">
        <v>42847</v>
      </c>
      <c r="D3899" s="5" t="str">
        <f>duplicity[[#This Row],[r_fighter_id]]&amp;"/"&amp;duplicity[[#This Row],[b_fighter_id]]&amp;duplicity[[#This Row],[date]]</f>
        <v>1431/282942847</v>
      </c>
      <c r="E3899">
        <f>COUNTIF(duplicity[duplicitní texty],duplicity[[#This Row],[duplicitní texty]])</f>
        <v>1</v>
      </c>
      <c r="N3899"/>
    </row>
    <row r="3900" spans="1:14">
      <c r="A3900">
        <v>871</v>
      </c>
      <c r="B3900">
        <v>2515</v>
      </c>
      <c r="C3900" s="3">
        <v>42847</v>
      </c>
      <c r="D3900" s="5" t="str">
        <f>duplicity[[#This Row],[r_fighter_id]]&amp;"/"&amp;duplicity[[#This Row],[b_fighter_id]]&amp;duplicity[[#This Row],[date]]</f>
        <v>871/251542847</v>
      </c>
      <c r="E3900">
        <f>COUNTIF(duplicity[duplicitní texty],duplicity[[#This Row],[duplicitní texty]])</f>
        <v>1</v>
      </c>
      <c r="N3900"/>
    </row>
    <row r="3901" spans="1:14">
      <c r="A3901">
        <v>3170</v>
      </c>
      <c r="B3901">
        <v>1844</v>
      </c>
      <c r="C3901" s="3">
        <v>42847</v>
      </c>
      <c r="D3901" s="5" t="str">
        <f>duplicity[[#This Row],[r_fighter_id]]&amp;"/"&amp;duplicity[[#This Row],[b_fighter_id]]&amp;duplicity[[#This Row],[date]]</f>
        <v>3170/184442847</v>
      </c>
      <c r="E3901">
        <f>COUNTIF(duplicity[duplicitní texty],duplicity[[#This Row],[duplicitní texty]])</f>
        <v>1</v>
      </c>
      <c r="N3901"/>
    </row>
    <row r="3902" spans="1:14">
      <c r="A3902">
        <v>2800</v>
      </c>
      <c r="B3902">
        <v>2742</v>
      </c>
      <c r="C3902" s="3">
        <v>42847</v>
      </c>
      <c r="D3902" s="5" t="str">
        <f>duplicity[[#This Row],[r_fighter_id]]&amp;"/"&amp;duplicity[[#This Row],[b_fighter_id]]&amp;duplicity[[#This Row],[date]]</f>
        <v>2800/274242847</v>
      </c>
      <c r="E3902">
        <f>COUNTIF(duplicity[duplicitní texty],duplicity[[#This Row],[duplicitní texty]])</f>
        <v>1</v>
      </c>
      <c r="N3902"/>
    </row>
    <row r="3903" spans="1:14">
      <c r="A3903">
        <v>1384</v>
      </c>
      <c r="B3903">
        <v>2019</v>
      </c>
      <c r="C3903" s="3">
        <v>42847</v>
      </c>
      <c r="D3903" s="5" t="str">
        <f>duplicity[[#This Row],[r_fighter_id]]&amp;"/"&amp;duplicity[[#This Row],[b_fighter_id]]&amp;duplicity[[#This Row],[date]]</f>
        <v>1384/201942847</v>
      </c>
      <c r="E3903">
        <f>COUNTIF(duplicity[duplicitní texty],duplicity[[#This Row],[duplicitní texty]])</f>
        <v>1</v>
      </c>
      <c r="N3903"/>
    </row>
    <row r="3904" spans="1:14">
      <c r="A3904">
        <v>1790</v>
      </c>
      <c r="B3904">
        <v>90</v>
      </c>
      <c r="C3904" s="3">
        <v>42847</v>
      </c>
      <c r="D3904" s="5" t="str">
        <f>duplicity[[#This Row],[r_fighter_id]]&amp;"/"&amp;duplicity[[#This Row],[b_fighter_id]]&amp;duplicity[[#This Row],[date]]</f>
        <v>1790/9042847</v>
      </c>
      <c r="E3904">
        <f>COUNTIF(duplicity[duplicitní texty],duplicity[[#This Row],[duplicitní texty]])</f>
        <v>1</v>
      </c>
      <c r="N3904"/>
    </row>
    <row r="3905" spans="1:14">
      <c r="A3905">
        <v>199</v>
      </c>
      <c r="B3905">
        <v>2581</v>
      </c>
      <c r="C3905" s="3">
        <v>42847</v>
      </c>
      <c r="D3905" s="5" t="str">
        <f>duplicity[[#This Row],[r_fighter_id]]&amp;"/"&amp;duplicity[[#This Row],[b_fighter_id]]&amp;duplicity[[#This Row],[date]]</f>
        <v>199/258142847</v>
      </c>
      <c r="E3905">
        <f>COUNTIF(duplicity[duplicitní texty],duplicity[[#This Row],[duplicitní texty]])</f>
        <v>1</v>
      </c>
      <c r="N3905"/>
    </row>
    <row r="3906" spans="1:14">
      <c r="A3906">
        <v>2487</v>
      </c>
      <c r="B3906">
        <v>3216</v>
      </c>
      <c r="C3906" s="3">
        <v>42847</v>
      </c>
      <c r="D3906" s="5" t="str">
        <f>duplicity[[#This Row],[r_fighter_id]]&amp;"/"&amp;duplicity[[#This Row],[b_fighter_id]]&amp;duplicity[[#This Row],[date]]</f>
        <v>2487/321642847</v>
      </c>
      <c r="E3906">
        <f>COUNTIF(duplicity[duplicitní texty],duplicity[[#This Row],[duplicitní texty]])</f>
        <v>1</v>
      </c>
      <c r="N3906"/>
    </row>
    <row r="3907" spans="1:14">
      <c r="A3907">
        <v>1753</v>
      </c>
      <c r="B3907">
        <v>2631</v>
      </c>
      <c r="C3907" s="3">
        <v>42847</v>
      </c>
      <c r="D3907" s="5" t="str">
        <f>duplicity[[#This Row],[r_fighter_id]]&amp;"/"&amp;duplicity[[#This Row],[b_fighter_id]]&amp;duplicity[[#This Row],[date]]</f>
        <v>1753/263142847</v>
      </c>
      <c r="E3907">
        <f>COUNTIF(duplicity[duplicitní texty],duplicity[[#This Row],[duplicitní texty]])</f>
        <v>1</v>
      </c>
      <c r="N3907"/>
    </row>
    <row r="3908" spans="1:14">
      <c r="A3908">
        <v>2841</v>
      </c>
      <c r="B3908">
        <v>2904</v>
      </c>
      <c r="C3908" s="3">
        <v>42847</v>
      </c>
      <c r="D3908" s="5" t="str">
        <f>duplicity[[#This Row],[r_fighter_id]]&amp;"/"&amp;duplicity[[#This Row],[b_fighter_id]]&amp;duplicity[[#This Row],[date]]</f>
        <v>2841/290442847</v>
      </c>
      <c r="E3908">
        <f>COUNTIF(duplicity[duplicitní texty],duplicity[[#This Row],[duplicitní texty]])</f>
        <v>1</v>
      </c>
      <c r="N3908"/>
    </row>
    <row r="3909" spans="1:14">
      <c r="A3909">
        <v>1928</v>
      </c>
      <c r="B3909">
        <v>1995</v>
      </c>
      <c r="C3909" s="3">
        <v>42868</v>
      </c>
      <c r="D3909" s="5" t="str">
        <f>duplicity[[#This Row],[r_fighter_id]]&amp;"/"&amp;duplicity[[#This Row],[b_fighter_id]]&amp;duplicity[[#This Row],[date]]</f>
        <v>1928/199542868</v>
      </c>
      <c r="E3909">
        <f>COUNTIF(duplicity[duplicitní texty],duplicity[[#This Row],[duplicitní texty]])</f>
        <v>1</v>
      </c>
      <c r="N3909"/>
    </row>
    <row r="3910" spans="1:14">
      <c r="A3910">
        <v>856</v>
      </c>
      <c r="B3910">
        <v>2730</v>
      </c>
      <c r="C3910" s="3">
        <v>42868</v>
      </c>
      <c r="D3910" s="5" t="str">
        <f>duplicity[[#This Row],[r_fighter_id]]&amp;"/"&amp;duplicity[[#This Row],[b_fighter_id]]&amp;duplicity[[#This Row],[date]]</f>
        <v>856/273042868</v>
      </c>
      <c r="E3910">
        <f>COUNTIF(duplicity[duplicitní texty],duplicity[[#This Row],[duplicitní texty]])</f>
        <v>1</v>
      </c>
      <c r="N3910"/>
    </row>
    <row r="3911" spans="1:14">
      <c r="A3911">
        <v>2121</v>
      </c>
      <c r="B3911">
        <v>807</v>
      </c>
      <c r="C3911" s="3">
        <v>42868</v>
      </c>
      <c r="D3911" s="5" t="str">
        <f>duplicity[[#This Row],[r_fighter_id]]&amp;"/"&amp;duplicity[[#This Row],[b_fighter_id]]&amp;duplicity[[#This Row],[date]]</f>
        <v>2121/80742868</v>
      </c>
      <c r="E3911">
        <f>COUNTIF(duplicity[duplicitní texty],duplicity[[#This Row],[duplicitní texty]])</f>
        <v>1</v>
      </c>
      <c r="N3911"/>
    </row>
    <row r="3912" spans="1:14">
      <c r="A3912">
        <v>22</v>
      </c>
      <c r="B3912">
        <v>501</v>
      </c>
      <c r="C3912" s="3">
        <v>42868</v>
      </c>
      <c r="D3912" s="5" t="str">
        <f>duplicity[[#This Row],[r_fighter_id]]&amp;"/"&amp;duplicity[[#This Row],[b_fighter_id]]&amp;duplicity[[#This Row],[date]]</f>
        <v>22/50142868</v>
      </c>
      <c r="E3912">
        <f>COUNTIF(duplicity[duplicitní texty],duplicity[[#This Row],[duplicitní texty]])</f>
        <v>1</v>
      </c>
      <c r="N3912"/>
    </row>
    <row r="3913" spans="1:14">
      <c r="A3913">
        <v>3375</v>
      </c>
      <c r="B3913">
        <v>2658</v>
      </c>
      <c r="C3913" s="3">
        <v>42868</v>
      </c>
      <c r="D3913" s="5" t="str">
        <f>duplicity[[#This Row],[r_fighter_id]]&amp;"/"&amp;duplicity[[#This Row],[b_fighter_id]]&amp;duplicity[[#This Row],[date]]</f>
        <v>3375/265842868</v>
      </c>
      <c r="E3913">
        <f>COUNTIF(duplicity[duplicitní texty],duplicity[[#This Row],[duplicitní texty]])</f>
        <v>1</v>
      </c>
      <c r="N3913"/>
    </row>
    <row r="3914" spans="1:14">
      <c r="A3914">
        <v>1565</v>
      </c>
      <c r="B3914">
        <v>347</v>
      </c>
      <c r="C3914" s="3">
        <v>42868</v>
      </c>
      <c r="D3914" s="5" t="str">
        <f>duplicity[[#This Row],[r_fighter_id]]&amp;"/"&amp;duplicity[[#This Row],[b_fighter_id]]&amp;duplicity[[#This Row],[date]]</f>
        <v>1565/34742868</v>
      </c>
      <c r="E3914">
        <f>COUNTIF(duplicity[duplicitní texty],duplicity[[#This Row],[duplicitní texty]])</f>
        <v>1</v>
      </c>
      <c r="N3914"/>
    </row>
    <row r="3915" spans="1:14">
      <c r="A3915">
        <v>548</v>
      </c>
      <c r="B3915">
        <v>118</v>
      </c>
      <c r="C3915" s="3">
        <v>42868</v>
      </c>
      <c r="D3915" s="5" t="str">
        <f>duplicity[[#This Row],[r_fighter_id]]&amp;"/"&amp;duplicity[[#This Row],[b_fighter_id]]&amp;duplicity[[#This Row],[date]]</f>
        <v>548/11842868</v>
      </c>
      <c r="E3915">
        <f>COUNTIF(duplicity[duplicitní texty],duplicity[[#This Row],[duplicitní texty]])</f>
        <v>1</v>
      </c>
      <c r="N3915"/>
    </row>
    <row r="3916" spans="1:14">
      <c r="A3916">
        <v>3019</v>
      </c>
      <c r="B3916">
        <v>1671</v>
      </c>
      <c r="C3916" s="3">
        <v>42868</v>
      </c>
      <c r="D3916" s="5" t="str">
        <f>duplicity[[#This Row],[r_fighter_id]]&amp;"/"&amp;duplicity[[#This Row],[b_fighter_id]]&amp;duplicity[[#This Row],[date]]</f>
        <v>3019/167142868</v>
      </c>
      <c r="E3916">
        <f>COUNTIF(duplicity[duplicitní texty],duplicity[[#This Row],[duplicitní texty]])</f>
        <v>1</v>
      </c>
      <c r="N3916"/>
    </row>
    <row r="3917" spans="1:14">
      <c r="A3917">
        <v>250</v>
      </c>
      <c r="B3917">
        <v>220</v>
      </c>
      <c r="C3917" s="3">
        <v>42868</v>
      </c>
      <c r="D3917" s="5" t="str">
        <f>duplicity[[#This Row],[r_fighter_id]]&amp;"/"&amp;duplicity[[#This Row],[b_fighter_id]]&amp;duplicity[[#This Row],[date]]</f>
        <v>250/22042868</v>
      </c>
      <c r="E3917">
        <f>COUNTIF(duplicity[duplicitní texty],duplicity[[#This Row],[duplicitní texty]])</f>
        <v>1</v>
      </c>
      <c r="N3917"/>
    </row>
    <row r="3918" spans="1:14">
      <c r="A3918">
        <v>2951</v>
      </c>
      <c r="B3918">
        <v>635</v>
      </c>
      <c r="C3918" s="3">
        <v>42868</v>
      </c>
      <c r="D3918" s="5" t="str">
        <f>duplicity[[#This Row],[r_fighter_id]]&amp;"/"&amp;duplicity[[#This Row],[b_fighter_id]]&amp;duplicity[[#This Row],[date]]</f>
        <v>2951/63542868</v>
      </c>
      <c r="E3918">
        <f>COUNTIF(duplicity[duplicitní texty],duplicity[[#This Row],[duplicitní texty]])</f>
        <v>1</v>
      </c>
      <c r="N3918"/>
    </row>
    <row r="3919" spans="1:14">
      <c r="A3919">
        <v>2223</v>
      </c>
      <c r="B3919">
        <v>3109</v>
      </c>
      <c r="C3919" s="3">
        <v>42883</v>
      </c>
      <c r="D3919" s="5" t="str">
        <f>duplicity[[#This Row],[r_fighter_id]]&amp;"/"&amp;duplicity[[#This Row],[b_fighter_id]]&amp;duplicity[[#This Row],[date]]</f>
        <v>2223/310942883</v>
      </c>
      <c r="E3919">
        <f>COUNTIF(duplicity[duplicitní texty],duplicity[[#This Row],[duplicitní texty]])</f>
        <v>1</v>
      </c>
      <c r="N3919"/>
    </row>
    <row r="3920" spans="1:14">
      <c r="A3920">
        <v>3033</v>
      </c>
      <c r="B3920">
        <v>447</v>
      </c>
      <c r="C3920" s="3">
        <v>42883</v>
      </c>
      <c r="D3920" s="5" t="str">
        <f>duplicity[[#This Row],[r_fighter_id]]&amp;"/"&amp;duplicity[[#This Row],[b_fighter_id]]&amp;duplicity[[#This Row],[date]]</f>
        <v>3033/44742883</v>
      </c>
      <c r="E3920">
        <f>COUNTIF(duplicity[duplicitní texty],duplicity[[#This Row],[duplicitní texty]])</f>
        <v>1</v>
      </c>
      <c r="N3920"/>
    </row>
    <row r="3921" spans="1:14">
      <c r="A3921">
        <v>2636</v>
      </c>
      <c r="B3921">
        <v>28</v>
      </c>
      <c r="C3921" s="3">
        <v>42883</v>
      </c>
      <c r="D3921" s="5" t="str">
        <f>duplicity[[#This Row],[r_fighter_id]]&amp;"/"&amp;duplicity[[#This Row],[b_fighter_id]]&amp;duplicity[[#This Row],[date]]</f>
        <v>2636/2842883</v>
      </c>
      <c r="E3921">
        <f>COUNTIF(duplicity[duplicitní texty],duplicity[[#This Row],[duplicitní texty]])</f>
        <v>1</v>
      </c>
      <c r="N3921"/>
    </row>
    <row r="3922" spans="1:14">
      <c r="A3922">
        <v>889</v>
      </c>
      <c r="B3922">
        <v>3193</v>
      </c>
      <c r="C3922" s="3">
        <v>42883</v>
      </c>
      <c r="D3922" s="5" t="str">
        <f>duplicity[[#This Row],[r_fighter_id]]&amp;"/"&amp;duplicity[[#This Row],[b_fighter_id]]&amp;duplicity[[#This Row],[date]]</f>
        <v>889/319342883</v>
      </c>
      <c r="E3922">
        <f>COUNTIF(duplicity[duplicitní texty],duplicity[[#This Row],[duplicitní texty]])</f>
        <v>1</v>
      </c>
      <c r="N3922"/>
    </row>
    <row r="3923" spans="1:14">
      <c r="A3923">
        <v>1235</v>
      </c>
      <c r="B3923">
        <v>3224</v>
      </c>
      <c r="C3923" s="3">
        <v>42883</v>
      </c>
      <c r="D3923" s="5" t="str">
        <f>duplicity[[#This Row],[r_fighter_id]]&amp;"/"&amp;duplicity[[#This Row],[b_fighter_id]]&amp;duplicity[[#This Row],[date]]</f>
        <v>1235/322442883</v>
      </c>
      <c r="E3923">
        <f>COUNTIF(duplicity[duplicitní texty],duplicity[[#This Row],[duplicitní texty]])</f>
        <v>1</v>
      </c>
      <c r="N3923"/>
    </row>
    <row r="3924" spans="1:14">
      <c r="A3924">
        <v>1912</v>
      </c>
      <c r="B3924">
        <v>2992</v>
      </c>
      <c r="C3924" s="3">
        <v>42883</v>
      </c>
      <c r="D3924" s="5" t="str">
        <f>duplicity[[#This Row],[r_fighter_id]]&amp;"/"&amp;duplicity[[#This Row],[b_fighter_id]]&amp;duplicity[[#This Row],[date]]</f>
        <v>1912/299242883</v>
      </c>
      <c r="E3924">
        <f>COUNTIF(duplicity[duplicitní texty],duplicity[[#This Row],[duplicitní texty]])</f>
        <v>1</v>
      </c>
      <c r="N3924"/>
    </row>
    <row r="3925" spans="1:14">
      <c r="A3925">
        <v>2364</v>
      </c>
      <c r="B3925">
        <v>561</v>
      </c>
      <c r="C3925" s="3">
        <v>42883</v>
      </c>
      <c r="D3925" s="5" t="str">
        <f>duplicity[[#This Row],[r_fighter_id]]&amp;"/"&amp;duplicity[[#This Row],[b_fighter_id]]&amp;duplicity[[#This Row],[date]]</f>
        <v>2364/56142883</v>
      </c>
      <c r="E3925">
        <f>COUNTIF(duplicity[duplicitní texty],duplicity[[#This Row],[duplicitní texty]])</f>
        <v>1</v>
      </c>
      <c r="N3925"/>
    </row>
    <row r="3926" spans="1:14">
      <c r="A3926">
        <v>1330</v>
      </c>
      <c r="B3926">
        <v>2306</v>
      </c>
      <c r="C3926" s="3">
        <v>42883</v>
      </c>
      <c r="D3926" s="5" t="str">
        <f>duplicity[[#This Row],[r_fighter_id]]&amp;"/"&amp;duplicity[[#This Row],[b_fighter_id]]&amp;duplicity[[#This Row],[date]]</f>
        <v>1330/230642883</v>
      </c>
      <c r="E3926">
        <f>COUNTIF(duplicity[duplicitní texty],duplicity[[#This Row],[duplicitní texty]])</f>
        <v>1</v>
      </c>
      <c r="N3926"/>
    </row>
    <row r="3927" spans="1:14">
      <c r="A3927">
        <v>3256</v>
      </c>
      <c r="B3927">
        <v>171</v>
      </c>
      <c r="C3927" s="3">
        <v>42883</v>
      </c>
      <c r="D3927" s="5" t="str">
        <f>duplicity[[#This Row],[r_fighter_id]]&amp;"/"&amp;duplicity[[#This Row],[b_fighter_id]]&amp;duplicity[[#This Row],[date]]</f>
        <v>3256/17142883</v>
      </c>
      <c r="E3927">
        <f>COUNTIF(duplicity[duplicitní texty],duplicity[[#This Row],[duplicitní texty]])</f>
        <v>1</v>
      </c>
      <c r="N3927"/>
    </row>
    <row r="3928" spans="1:14">
      <c r="A3928">
        <v>2243</v>
      </c>
      <c r="B3928">
        <v>3358</v>
      </c>
      <c r="C3928" s="3">
        <v>42883</v>
      </c>
      <c r="D3928" s="5" t="str">
        <f>duplicity[[#This Row],[r_fighter_id]]&amp;"/"&amp;duplicity[[#This Row],[b_fighter_id]]&amp;duplicity[[#This Row],[date]]</f>
        <v>2243/335842883</v>
      </c>
      <c r="E3928">
        <f>COUNTIF(duplicity[duplicitní texty],duplicity[[#This Row],[duplicitní texty]])</f>
        <v>1</v>
      </c>
      <c r="N3928"/>
    </row>
    <row r="3929" spans="1:14">
      <c r="A3929">
        <v>1309</v>
      </c>
      <c r="B3929">
        <v>1244</v>
      </c>
      <c r="C3929" s="3">
        <v>42883</v>
      </c>
      <c r="D3929" s="5" t="str">
        <f>duplicity[[#This Row],[r_fighter_id]]&amp;"/"&amp;duplicity[[#This Row],[b_fighter_id]]&amp;duplicity[[#This Row],[date]]</f>
        <v>1309/124442883</v>
      </c>
      <c r="E3929">
        <f>COUNTIF(duplicity[duplicitní texty],duplicity[[#This Row],[duplicitní texty]])</f>
        <v>1</v>
      </c>
      <c r="N3929"/>
    </row>
    <row r="3930" spans="1:14">
      <c r="A3930">
        <v>3050</v>
      </c>
      <c r="B3930">
        <v>2884</v>
      </c>
      <c r="C3930" s="3">
        <v>42883</v>
      </c>
      <c r="D3930" s="5" t="str">
        <f>duplicity[[#This Row],[r_fighter_id]]&amp;"/"&amp;duplicity[[#This Row],[b_fighter_id]]&amp;duplicity[[#This Row],[date]]</f>
        <v>3050/288442883</v>
      </c>
      <c r="E3930">
        <f>COUNTIF(duplicity[duplicitní texty],duplicity[[#This Row],[duplicitní texty]])</f>
        <v>1</v>
      </c>
      <c r="N3930"/>
    </row>
    <row r="3931" spans="1:14">
      <c r="A3931">
        <v>45</v>
      </c>
      <c r="B3931">
        <v>1616</v>
      </c>
      <c r="C3931" s="3">
        <v>42889</v>
      </c>
      <c r="D3931" s="5" t="str">
        <f>duplicity[[#This Row],[r_fighter_id]]&amp;"/"&amp;duplicity[[#This Row],[b_fighter_id]]&amp;duplicity[[#This Row],[date]]</f>
        <v>45/161642889</v>
      </c>
      <c r="E3931">
        <f>COUNTIF(duplicity[duplicitní texty],duplicity[[#This Row],[duplicitní texty]])</f>
        <v>1</v>
      </c>
      <c r="N3931"/>
    </row>
    <row r="3932" spans="1:14">
      <c r="A3932">
        <v>245</v>
      </c>
      <c r="B3932">
        <v>959</v>
      </c>
      <c r="C3932" s="3">
        <v>42889</v>
      </c>
      <c r="D3932" s="5" t="str">
        <f>duplicity[[#This Row],[r_fighter_id]]&amp;"/"&amp;duplicity[[#This Row],[b_fighter_id]]&amp;duplicity[[#This Row],[date]]</f>
        <v>245/95942889</v>
      </c>
      <c r="E3932">
        <f>COUNTIF(duplicity[duplicitní texty],duplicity[[#This Row],[duplicitní texty]])</f>
        <v>1</v>
      </c>
      <c r="N3932"/>
    </row>
    <row r="3933" spans="1:14">
      <c r="A3933">
        <v>155</v>
      </c>
      <c r="B3933">
        <v>2180</v>
      </c>
      <c r="C3933" s="3">
        <v>42889</v>
      </c>
      <c r="D3933" s="5" t="str">
        <f>duplicity[[#This Row],[r_fighter_id]]&amp;"/"&amp;duplicity[[#This Row],[b_fighter_id]]&amp;duplicity[[#This Row],[date]]</f>
        <v>155/218042889</v>
      </c>
      <c r="E3933">
        <f>COUNTIF(duplicity[duplicitní texty],duplicity[[#This Row],[duplicitní texty]])</f>
        <v>1</v>
      </c>
      <c r="N3933"/>
    </row>
    <row r="3934" spans="1:14">
      <c r="A3934">
        <v>2990</v>
      </c>
      <c r="B3934">
        <v>2061</v>
      </c>
      <c r="C3934" s="3">
        <v>42889</v>
      </c>
      <c r="D3934" s="5" t="str">
        <f>duplicity[[#This Row],[r_fighter_id]]&amp;"/"&amp;duplicity[[#This Row],[b_fighter_id]]&amp;duplicity[[#This Row],[date]]</f>
        <v>2990/206142889</v>
      </c>
      <c r="E3934">
        <f>COUNTIF(duplicity[duplicitní texty],duplicity[[#This Row],[duplicitní texty]])</f>
        <v>1</v>
      </c>
      <c r="N3934"/>
    </row>
    <row r="3935" spans="1:14">
      <c r="A3935">
        <v>50</v>
      </c>
      <c r="B3935">
        <v>1377</v>
      </c>
      <c r="C3935" s="3">
        <v>42889</v>
      </c>
      <c r="D3935" s="5" t="str">
        <f>duplicity[[#This Row],[r_fighter_id]]&amp;"/"&amp;duplicity[[#This Row],[b_fighter_id]]&amp;duplicity[[#This Row],[date]]</f>
        <v>50/137742889</v>
      </c>
      <c r="E3935">
        <f>COUNTIF(duplicity[duplicitní texty],duplicity[[#This Row],[duplicitní texty]])</f>
        <v>1</v>
      </c>
      <c r="N3935"/>
    </row>
    <row r="3936" spans="1:14">
      <c r="A3936">
        <v>1044</v>
      </c>
      <c r="B3936">
        <v>1691</v>
      </c>
      <c r="C3936" s="3">
        <v>42889</v>
      </c>
      <c r="D3936" s="5" t="str">
        <f>duplicity[[#This Row],[r_fighter_id]]&amp;"/"&amp;duplicity[[#This Row],[b_fighter_id]]&amp;duplicity[[#This Row],[date]]</f>
        <v>1044/169142889</v>
      </c>
      <c r="E3936">
        <f>COUNTIF(duplicity[duplicitní texty],duplicity[[#This Row],[duplicitní texty]])</f>
        <v>1</v>
      </c>
      <c r="N3936"/>
    </row>
    <row r="3937" spans="1:14">
      <c r="A3937">
        <v>480</v>
      </c>
      <c r="B3937">
        <v>3092</v>
      </c>
      <c r="C3937" s="3">
        <v>42889</v>
      </c>
      <c r="D3937" s="5" t="str">
        <f>duplicity[[#This Row],[r_fighter_id]]&amp;"/"&amp;duplicity[[#This Row],[b_fighter_id]]&amp;duplicity[[#This Row],[date]]</f>
        <v>480/309242889</v>
      </c>
      <c r="E3937">
        <f>COUNTIF(duplicity[duplicitní texty],duplicity[[#This Row],[duplicitní texty]])</f>
        <v>1</v>
      </c>
      <c r="N3937"/>
    </row>
    <row r="3938" spans="1:14">
      <c r="A3938">
        <v>631</v>
      </c>
      <c r="B3938">
        <v>189</v>
      </c>
      <c r="C3938" s="3">
        <v>42889</v>
      </c>
      <c r="D3938" s="5" t="str">
        <f>duplicity[[#This Row],[r_fighter_id]]&amp;"/"&amp;duplicity[[#This Row],[b_fighter_id]]&amp;duplicity[[#This Row],[date]]</f>
        <v>631/18942889</v>
      </c>
      <c r="E3938">
        <f>COUNTIF(duplicity[duplicitní texty],duplicity[[#This Row],[duplicitní texty]])</f>
        <v>1</v>
      </c>
      <c r="N3938"/>
    </row>
    <row r="3939" spans="1:14">
      <c r="A3939">
        <v>243</v>
      </c>
      <c r="B3939">
        <v>1958</v>
      </c>
      <c r="C3939" s="3">
        <v>42889</v>
      </c>
      <c r="D3939" s="5" t="str">
        <f>duplicity[[#This Row],[r_fighter_id]]&amp;"/"&amp;duplicity[[#This Row],[b_fighter_id]]&amp;duplicity[[#This Row],[date]]</f>
        <v>243/195842889</v>
      </c>
      <c r="E3939">
        <f>COUNTIF(duplicity[duplicitní texty],duplicity[[#This Row],[duplicitní texty]])</f>
        <v>1</v>
      </c>
      <c r="N3939"/>
    </row>
    <row r="3940" spans="1:14">
      <c r="A3940">
        <v>854</v>
      </c>
      <c r="B3940">
        <v>1863</v>
      </c>
      <c r="C3940" s="3">
        <v>42889</v>
      </c>
      <c r="D3940" s="5" t="str">
        <f>duplicity[[#This Row],[r_fighter_id]]&amp;"/"&amp;duplicity[[#This Row],[b_fighter_id]]&amp;duplicity[[#This Row],[date]]</f>
        <v>854/186342889</v>
      </c>
      <c r="E3940">
        <f>COUNTIF(duplicity[duplicitní texty],duplicity[[#This Row],[duplicitní texty]])</f>
        <v>1</v>
      </c>
      <c r="N3940"/>
    </row>
    <row r="3941" spans="1:14">
      <c r="A3941">
        <v>2495</v>
      </c>
      <c r="B3941">
        <v>2212</v>
      </c>
      <c r="C3941" s="3">
        <v>42889</v>
      </c>
      <c r="D3941" s="5" t="str">
        <f>duplicity[[#This Row],[r_fighter_id]]&amp;"/"&amp;duplicity[[#This Row],[b_fighter_id]]&amp;duplicity[[#This Row],[date]]</f>
        <v>2495/221242889</v>
      </c>
      <c r="E3941">
        <f>COUNTIF(duplicity[duplicitní texty],duplicity[[#This Row],[duplicitní texty]])</f>
        <v>1</v>
      </c>
      <c r="N3941"/>
    </row>
    <row r="3942" spans="1:14">
      <c r="A3942">
        <v>522</v>
      </c>
      <c r="B3942">
        <v>3417</v>
      </c>
      <c r="C3942" s="3">
        <v>42889</v>
      </c>
      <c r="D3942" s="5" t="str">
        <f>duplicity[[#This Row],[r_fighter_id]]&amp;"/"&amp;duplicity[[#This Row],[b_fighter_id]]&amp;duplicity[[#This Row],[date]]</f>
        <v>522/341742889</v>
      </c>
      <c r="E3942">
        <f>COUNTIF(duplicity[duplicitní texty],duplicity[[#This Row],[duplicitní texty]])</f>
        <v>1</v>
      </c>
      <c r="N3942"/>
    </row>
    <row r="3943" spans="1:14">
      <c r="A3943">
        <v>389</v>
      </c>
      <c r="B3943">
        <v>1623</v>
      </c>
      <c r="C3943" s="3">
        <v>42896</v>
      </c>
      <c r="D3943" s="5" t="str">
        <f>duplicity[[#This Row],[r_fighter_id]]&amp;"/"&amp;duplicity[[#This Row],[b_fighter_id]]&amp;duplicity[[#This Row],[date]]</f>
        <v>389/162342896</v>
      </c>
      <c r="E3943">
        <f>COUNTIF(duplicity[duplicitní texty],duplicity[[#This Row],[duplicitní texty]])</f>
        <v>1</v>
      </c>
      <c r="N3943"/>
    </row>
    <row r="3944" spans="1:14">
      <c r="A3944">
        <v>1393</v>
      </c>
      <c r="B3944">
        <v>2473</v>
      </c>
      <c r="C3944" s="3">
        <v>42896</v>
      </c>
      <c r="D3944" s="5" t="str">
        <f>duplicity[[#This Row],[r_fighter_id]]&amp;"/"&amp;duplicity[[#This Row],[b_fighter_id]]&amp;duplicity[[#This Row],[date]]</f>
        <v>1393/247342896</v>
      </c>
      <c r="E3944">
        <f>COUNTIF(duplicity[duplicitní texty],duplicity[[#This Row],[duplicitní texty]])</f>
        <v>1</v>
      </c>
      <c r="N3944"/>
    </row>
    <row r="3945" spans="1:14">
      <c r="A3945">
        <v>49</v>
      </c>
      <c r="B3945">
        <v>1509</v>
      </c>
      <c r="C3945" s="3">
        <v>42896</v>
      </c>
      <c r="D3945" s="5" t="str">
        <f>duplicity[[#This Row],[r_fighter_id]]&amp;"/"&amp;duplicity[[#This Row],[b_fighter_id]]&amp;duplicity[[#This Row],[date]]</f>
        <v>49/150942896</v>
      </c>
      <c r="E3945">
        <f>COUNTIF(duplicity[duplicitní texty],duplicity[[#This Row],[duplicitní texty]])</f>
        <v>1</v>
      </c>
      <c r="N3945"/>
    </row>
    <row r="3946" spans="1:14">
      <c r="A3946">
        <v>2182</v>
      </c>
      <c r="B3946">
        <v>2158</v>
      </c>
      <c r="C3946" s="3">
        <v>42896</v>
      </c>
      <c r="D3946" s="5" t="str">
        <f>duplicity[[#This Row],[r_fighter_id]]&amp;"/"&amp;duplicity[[#This Row],[b_fighter_id]]&amp;duplicity[[#This Row],[date]]</f>
        <v>2182/215842896</v>
      </c>
      <c r="E3946">
        <f>COUNTIF(duplicity[duplicitní texty],duplicity[[#This Row],[duplicitní texty]])</f>
        <v>1</v>
      </c>
      <c r="N3946"/>
    </row>
    <row r="3947" spans="1:14">
      <c r="A3947">
        <v>3395</v>
      </c>
      <c r="B3947">
        <v>1362</v>
      </c>
      <c r="C3947" s="3">
        <v>42896</v>
      </c>
      <c r="D3947" s="5" t="str">
        <f>duplicity[[#This Row],[r_fighter_id]]&amp;"/"&amp;duplicity[[#This Row],[b_fighter_id]]&amp;duplicity[[#This Row],[date]]</f>
        <v>3395/136242896</v>
      </c>
      <c r="E3947">
        <f>COUNTIF(duplicity[duplicitní texty],duplicity[[#This Row],[duplicitní texty]])</f>
        <v>1</v>
      </c>
      <c r="N3947"/>
    </row>
    <row r="3948" spans="1:14">
      <c r="A3948">
        <v>1707</v>
      </c>
      <c r="B3948">
        <v>2405</v>
      </c>
      <c r="C3948" s="3">
        <v>42896</v>
      </c>
      <c r="D3948" s="5" t="str">
        <f>duplicity[[#This Row],[r_fighter_id]]&amp;"/"&amp;duplicity[[#This Row],[b_fighter_id]]&amp;duplicity[[#This Row],[date]]</f>
        <v>1707/240542896</v>
      </c>
      <c r="E3948">
        <f>COUNTIF(duplicity[duplicitní texty],duplicity[[#This Row],[duplicitní texty]])</f>
        <v>1</v>
      </c>
      <c r="N3948"/>
    </row>
    <row r="3949" spans="1:14">
      <c r="A3949">
        <v>378</v>
      </c>
      <c r="B3949">
        <v>2533</v>
      </c>
      <c r="C3949" s="3">
        <v>42896</v>
      </c>
      <c r="D3949" s="5" t="str">
        <f>duplicity[[#This Row],[r_fighter_id]]&amp;"/"&amp;duplicity[[#This Row],[b_fighter_id]]&amp;duplicity[[#This Row],[date]]</f>
        <v>378/253342896</v>
      </c>
      <c r="E3949">
        <f>COUNTIF(duplicity[duplicitní texty],duplicity[[#This Row],[duplicitní texty]])</f>
        <v>1</v>
      </c>
      <c r="N3949"/>
    </row>
    <row r="3950" spans="1:14">
      <c r="A3950">
        <v>878</v>
      </c>
      <c r="B3950">
        <v>2305</v>
      </c>
      <c r="C3950" s="3">
        <v>42896</v>
      </c>
      <c r="D3950" s="5" t="str">
        <f>duplicity[[#This Row],[r_fighter_id]]&amp;"/"&amp;duplicity[[#This Row],[b_fighter_id]]&amp;duplicity[[#This Row],[date]]</f>
        <v>878/230542896</v>
      </c>
      <c r="E3950">
        <f>COUNTIF(duplicity[duplicitní texty],duplicity[[#This Row],[duplicitní texty]])</f>
        <v>1</v>
      </c>
      <c r="N3950"/>
    </row>
    <row r="3951" spans="1:14">
      <c r="A3951">
        <v>1816</v>
      </c>
      <c r="B3951">
        <v>1427</v>
      </c>
      <c r="C3951" s="3">
        <v>42896</v>
      </c>
      <c r="D3951" s="5" t="str">
        <f>duplicity[[#This Row],[r_fighter_id]]&amp;"/"&amp;duplicity[[#This Row],[b_fighter_id]]&amp;duplicity[[#This Row],[date]]</f>
        <v>1816/142742896</v>
      </c>
      <c r="E3951">
        <f>COUNTIF(duplicity[duplicitní texty],duplicity[[#This Row],[duplicitní texty]])</f>
        <v>1</v>
      </c>
      <c r="N3951"/>
    </row>
    <row r="3952" spans="1:14">
      <c r="A3952">
        <v>1574</v>
      </c>
      <c r="B3952">
        <v>3113</v>
      </c>
      <c r="C3952" s="3">
        <v>42896</v>
      </c>
      <c r="D3952" s="5" t="str">
        <f>duplicity[[#This Row],[r_fighter_id]]&amp;"/"&amp;duplicity[[#This Row],[b_fighter_id]]&amp;duplicity[[#This Row],[date]]</f>
        <v>1574/311342896</v>
      </c>
      <c r="E3952">
        <f>COUNTIF(duplicity[duplicitní texty],duplicity[[#This Row],[duplicitní texty]])</f>
        <v>1</v>
      </c>
      <c r="N3952"/>
    </row>
    <row r="3953" spans="1:14">
      <c r="A3953">
        <v>676</v>
      </c>
      <c r="B3953">
        <v>679</v>
      </c>
      <c r="C3953" s="3">
        <v>42896</v>
      </c>
      <c r="D3953" s="5" t="str">
        <f>duplicity[[#This Row],[r_fighter_id]]&amp;"/"&amp;duplicity[[#This Row],[b_fighter_id]]&amp;duplicity[[#This Row],[date]]</f>
        <v>676/67942896</v>
      </c>
      <c r="E3953">
        <f>COUNTIF(duplicity[duplicitní texty],duplicity[[#This Row],[duplicitní texty]])</f>
        <v>1</v>
      </c>
      <c r="N3953"/>
    </row>
    <row r="3954" spans="1:14">
      <c r="A3954">
        <v>1648</v>
      </c>
      <c r="B3954">
        <v>641</v>
      </c>
      <c r="C3954" s="3">
        <v>42903</v>
      </c>
      <c r="D3954" s="5" t="str">
        <f>duplicity[[#This Row],[r_fighter_id]]&amp;"/"&amp;duplicity[[#This Row],[b_fighter_id]]&amp;duplicity[[#This Row],[date]]</f>
        <v>1648/64142903</v>
      </c>
      <c r="E3954">
        <f>COUNTIF(duplicity[duplicitní texty],duplicity[[#This Row],[duplicitní texty]])</f>
        <v>1</v>
      </c>
      <c r="N3954"/>
    </row>
    <row r="3955" spans="1:14">
      <c r="A3955">
        <v>1366</v>
      </c>
      <c r="B3955">
        <v>787</v>
      </c>
      <c r="C3955" s="3">
        <v>42903</v>
      </c>
      <c r="D3955" s="5" t="str">
        <f>duplicity[[#This Row],[r_fighter_id]]&amp;"/"&amp;duplicity[[#This Row],[b_fighter_id]]&amp;duplicity[[#This Row],[date]]</f>
        <v>1366/78742903</v>
      </c>
      <c r="E3955">
        <f>COUNTIF(duplicity[duplicitní texty],duplicity[[#This Row],[duplicitní texty]])</f>
        <v>1</v>
      </c>
      <c r="N3955"/>
    </row>
    <row r="3956" spans="1:14">
      <c r="A3956">
        <v>1378</v>
      </c>
      <c r="B3956">
        <v>622</v>
      </c>
      <c r="C3956" s="3">
        <v>42903</v>
      </c>
      <c r="D3956" s="5" t="str">
        <f>duplicity[[#This Row],[r_fighter_id]]&amp;"/"&amp;duplicity[[#This Row],[b_fighter_id]]&amp;duplicity[[#This Row],[date]]</f>
        <v>1378/62242903</v>
      </c>
      <c r="E3956">
        <f>COUNTIF(duplicity[duplicitní texty],duplicity[[#This Row],[duplicitní texty]])</f>
        <v>1</v>
      </c>
      <c r="N3956"/>
    </row>
    <row r="3957" spans="1:14">
      <c r="A3957">
        <v>435</v>
      </c>
      <c r="B3957">
        <v>845</v>
      </c>
      <c r="C3957" s="3">
        <v>42903</v>
      </c>
      <c r="D3957" s="5" t="str">
        <f>duplicity[[#This Row],[r_fighter_id]]&amp;"/"&amp;duplicity[[#This Row],[b_fighter_id]]&amp;duplicity[[#This Row],[date]]</f>
        <v>435/84542903</v>
      </c>
      <c r="E3957">
        <f>COUNTIF(duplicity[duplicitní texty],duplicity[[#This Row],[duplicitní texty]])</f>
        <v>1</v>
      </c>
      <c r="N3957"/>
    </row>
    <row r="3958" spans="1:14">
      <c r="A3958">
        <v>1818</v>
      </c>
      <c r="B3958">
        <v>445</v>
      </c>
      <c r="C3958" s="3">
        <v>42903</v>
      </c>
      <c r="D3958" s="5" t="str">
        <f>duplicity[[#This Row],[r_fighter_id]]&amp;"/"&amp;duplicity[[#This Row],[b_fighter_id]]&amp;duplicity[[#This Row],[date]]</f>
        <v>1818/44542903</v>
      </c>
      <c r="E3958">
        <f>COUNTIF(duplicity[duplicitní texty],duplicity[[#This Row],[duplicitní texty]])</f>
        <v>1</v>
      </c>
      <c r="N3958"/>
    </row>
    <row r="3959" spans="1:14">
      <c r="A3959">
        <v>2798</v>
      </c>
      <c r="B3959">
        <v>808</v>
      </c>
      <c r="C3959" s="3">
        <v>42903</v>
      </c>
      <c r="D3959" s="5" t="str">
        <f>duplicity[[#This Row],[r_fighter_id]]&amp;"/"&amp;duplicity[[#This Row],[b_fighter_id]]&amp;duplicity[[#This Row],[date]]</f>
        <v>2798/80842903</v>
      </c>
      <c r="E3959">
        <f>COUNTIF(duplicity[duplicitní texty],duplicity[[#This Row],[duplicitní texty]])</f>
        <v>1</v>
      </c>
      <c r="N3959"/>
    </row>
    <row r="3960" spans="1:14">
      <c r="A3960">
        <v>134</v>
      </c>
      <c r="B3960">
        <v>3308</v>
      </c>
      <c r="C3960" s="3">
        <v>42903</v>
      </c>
      <c r="D3960" s="5" t="str">
        <f>duplicity[[#This Row],[r_fighter_id]]&amp;"/"&amp;duplicity[[#This Row],[b_fighter_id]]&amp;duplicity[[#This Row],[date]]</f>
        <v>134/330842903</v>
      </c>
      <c r="E3960">
        <f>COUNTIF(duplicity[duplicitní texty],duplicity[[#This Row],[duplicitní texty]])</f>
        <v>1</v>
      </c>
      <c r="N3960"/>
    </row>
    <row r="3961" spans="1:14">
      <c r="A3961">
        <v>148</v>
      </c>
      <c r="B3961">
        <v>1282</v>
      </c>
      <c r="C3961" s="3">
        <v>42903</v>
      </c>
      <c r="D3961" s="5" t="str">
        <f>duplicity[[#This Row],[r_fighter_id]]&amp;"/"&amp;duplicity[[#This Row],[b_fighter_id]]&amp;duplicity[[#This Row],[date]]</f>
        <v>148/128242903</v>
      </c>
      <c r="E3961">
        <f>COUNTIF(duplicity[duplicitní texty],duplicity[[#This Row],[duplicitní texty]])</f>
        <v>1</v>
      </c>
      <c r="N3961"/>
    </row>
    <row r="3962" spans="1:14">
      <c r="A3962">
        <v>2913</v>
      </c>
      <c r="B3962">
        <v>2876</v>
      </c>
      <c r="C3962" s="3">
        <v>42903</v>
      </c>
      <c r="D3962" s="5" t="str">
        <f>duplicity[[#This Row],[r_fighter_id]]&amp;"/"&amp;duplicity[[#This Row],[b_fighter_id]]&amp;duplicity[[#This Row],[date]]</f>
        <v>2913/287642903</v>
      </c>
      <c r="E3962">
        <f>COUNTIF(duplicity[duplicitní texty],duplicity[[#This Row],[duplicitní texty]])</f>
        <v>1</v>
      </c>
      <c r="N3962"/>
    </row>
    <row r="3963" spans="1:14">
      <c r="A3963">
        <v>1139</v>
      </c>
      <c r="B3963">
        <v>3291</v>
      </c>
      <c r="C3963" s="3">
        <v>42903</v>
      </c>
      <c r="D3963" s="5" t="str">
        <f>duplicity[[#This Row],[r_fighter_id]]&amp;"/"&amp;duplicity[[#This Row],[b_fighter_id]]&amp;duplicity[[#This Row],[date]]</f>
        <v>1139/329142903</v>
      </c>
      <c r="E3963">
        <f>COUNTIF(duplicity[duplicitní texty],duplicity[[#This Row],[duplicitní texty]])</f>
        <v>1</v>
      </c>
      <c r="N3963"/>
    </row>
    <row r="3964" spans="1:14">
      <c r="A3964">
        <v>1650</v>
      </c>
      <c r="B3964">
        <v>2584</v>
      </c>
      <c r="C3964" s="3">
        <v>42903</v>
      </c>
      <c r="D3964" s="5" t="str">
        <f>duplicity[[#This Row],[r_fighter_id]]&amp;"/"&amp;duplicity[[#This Row],[b_fighter_id]]&amp;duplicity[[#This Row],[date]]</f>
        <v>1650/258442903</v>
      </c>
      <c r="E3964">
        <f>COUNTIF(duplicity[duplicitní texty],duplicity[[#This Row],[duplicitní texty]])</f>
        <v>1</v>
      </c>
      <c r="N3964"/>
    </row>
    <row r="3965" spans="1:14">
      <c r="A3965">
        <v>1453</v>
      </c>
      <c r="B3965">
        <v>1513</v>
      </c>
      <c r="C3965" s="3">
        <v>42903</v>
      </c>
      <c r="D3965" s="5" t="str">
        <f>duplicity[[#This Row],[r_fighter_id]]&amp;"/"&amp;duplicity[[#This Row],[b_fighter_id]]&amp;duplicity[[#This Row],[date]]</f>
        <v>1453/151342903</v>
      </c>
      <c r="E3965">
        <f>COUNTIF(duplicity[duplicitní texty],duplicity[[#This Row],[duplicitní texty]])</f>
        <v>1</v>
      </c>
      <c r="N3965"/>
    </row>
    <row r="3966" spans="1:14">
      <c r="A3966">
        <v>540</v>
      </c>
      <c r="B3966">
        <v>1785</v>
      </c>
      <c r="C3966" s="3">
        <v>42911</v>
      </c>
      <c r="D3966" s="5" t="str">
        <f>duplicity[[#This Row],[r_fighter_id]]&amp;"/"&amp;duplicity[[#This Row],[b_fighter_id]]&amp;duplicity[[#This Row],[date]]</f>
        <v>540/178542911</v>
      </c>
      <c r="E3966">
        <f>COUNTIF(duplicity[duplicitní texty],duplicity[[#This Row],[duplicitní texty]])</f>
        <v>1</v>
      </c>
      <c r="N3966"/>
    </row>
    <row r="3967" spans="1:14">
      <c r="A3967">
        <v>1977</v>
      </c>
      <c r="B3967">
        <v>499</v>
      </c>
      <c r="C3967" s="3">
        <v>42911</v>
      </c>
      <c r="D3967" s="5" t="str">
        <f>duplicity[[#This Row],[r_fighter_id]]&amp;"/"&amp;duplicity[[#This Row],[b_fighter_id]]&amp;duplicity[[#This Row],[date]]</f>
        <v>1977/49942911</v>
      </c>
      <c r="E3967">
        <f>COUNTIF(duplicity[duplicitní texty],duplicity[[#This Row],[duplicitní texty]])</f>
        <v>1</v>
      </c>
      <c r="N3967"/>
    </row>
    <row r="3968" spans="1:14">
      <c r="A3968">
        <v>1160</v>
      </c>
      <c r="B3968">
        <v>2601</v>
      </c>
      <c r="C3968" s="3">
        <v>42911</v>
      </c>
      <c r="D3968" s="5" t="str">
        <f>duplicity[[#This Row],[r_fighter_id]]&amp;"/"&amp;duplicity[[#This Row],[b_fighter_id]]&amp;duplicity[[#This Row],[date]]</f>
        <v>1160/260142911</v>
      </c>
      <c r="E3968">
        <f>COUNTIF(duplicity[duplicitní texty],duplicity[[#This Row],[duplicitní texty]])</f>
        <v>1</v>
      </c>
      <c r="N3968"/>
    </row>
    <row r="3969" spans="1:14">
      <c r="A3969">
        <v>1226</v>
      </c>
      <c r="B3969">
        <v>1674</v>
      </c>
      <c r="C3969" s="3">
        <v>42911</v>
      </c>
      <c r="D3969" s="5" t="str">
        <f>duplicity[[#This Row],[r_fighter_id]]&amp;"/"&amp;duplicity[[#This Row],[b_fighter_id]]&amp;duplicity[[#This Row],[date]]</f>
        <v>1226/167442911</v>
      </c>
      <c r="E3969">
        <f>COUNTIF(duplicity[duplicitní texty],duplicity[[#This Row],[duplicitní texty]])</f>
        <v>1</v>
      </c>
      <c r="N3969"/>
    </row>
    <row r="3970" spans="1:14">
      <c r="A3970">
        <v>2485</v>
      </c>
      <c r="B3970">
        <v>3018</v>
      </c>
      <c r="C3970" s="3">
        <v>42911</v>
      </c>
      <c r="D3970" s="5" t="str">
        <f>duplicity[[#This Row],[r_fighter_id]]&amp;"/"&amp;duplicity[[#This Row],[b_fighter_id]]&amp;duplicity[[#This Row],[date]]</f>
        <v>2485/301842911</v>
      </c>
      <c r="E3970">
        <f>COUNTIF(duplicity[duplicitní texty],duplicity[[#This Row],[duplicitní texty]])</f>
        <v>1</v>
      </c>
      <c r="N3970"/>
    </row>
    <row r="3971" spans="1:14">
      <c r="A3971">
        <v>907</v>
      </c>
      <c r="B3971">
        <v>2201</v>
      </c>
      <c r="C3971" s="3">
        <v>42911</v>
      </c>
      <c r="D3971" s="5" t="str">
        <f>duplicity[[#This Row],[r_fighter_id]]&amp;"/"&amp;duplicity[[#This Row],[b_fighter_id]]&amp;duplicity[[#This Row],[date]]</f>
        <v>907/220142911</v>
      </c>
      <c r="E3971">
        <f>COUNTIF(duplicity[duplicitní texty],duplicity[[#This Row],[duplicitní texty]])</f>
        <v>1</v>
      </c>
      <c r="N3971"/>
    </row>
    <row r="3972" spans="1:14">
      <c r="A3972">
        <v>548</v>
      </c>
      <c r="B3972">
        <v>2657</v>
      </c>
      <c r="C3972" s="3">
        <v>42911</v>
      </c>
      <c r="D3972" s="5" t="str">
        <f>duplicity[[#This Row],[r_fighter_id]]&amp;"/"&amp;duplicity[[#This Row],[b_fighter_id]]&amp;duplicity[[#This Row],[date]]</f>
        <v>548/265742911</v>
      </c>
      <c r="E3972">
        <f>COUNTIF(duplicity[duplicitní texty],duplicity[[#This Row],[duplicitní texty]])</f>
        <v>1</v>
      </c>
      <c r="N3972"/>
    </row>
    <row r="3973" spans="1:14">
      <c r="A3973">
        <v>2131</v>
      </c>
      <c r="B3973">
        <v>3370</v>
      </c>
      <c r="C3973" s="3">
        <v>42911</v>
      </c>
      <c r="D3973" s="5" t="str">
        <f>duplicity[[#This Row],[r_fighter_id]]&amp;"/"&amp;duplicity[[#This Row],[b_fighter_id]]&amp;duplicity[[#This Row],[date]]</f>
        <v>2131/337042911</v>
      </c>
      <c r="E3973">
        <f>COUNTIF(duplicity[duplicitní texty],duplicity[[#This Row],[duplicitní texty]])</f>
        <v>1</v>
      </c>
      <c r="N3973"/>
    </row>
    <row r="3974" spans="1:14">
      <c r="A3974">
        <v>2058</v>
      </c>
      <c r="B3974">
        <v>1073</v>
      </c>
      <c r="C3974" s="3">
        <v>42911</v>
      </c>
      <c r="D3974" s="5" t="str">
        <f>duplicity[[#This Row],[r_fighter_id]]&amp;"/"&amp;duplicity[[#This Row],[b_fighter_id]]&amp;duplicity[[#This Row],[date]]</f>
        <v>2058/107342911</v>
      </c>
      <c r="E3974">
        <f>COUNTIF(duplicity[duplicitní texty],duplicity[[#This Row],[duplicitní texty]])</f>
        <v>1</v>
      </c>
      <c r="N3974"/>
    </row>
    <row r="3975" spans="1:14">
      <c r="A3975">
        <v>1341</v>
      </c>
      <c r="B3975">
        <v>1659</v>
      </c>
      <c r="C3975" s="3">
        <v>42911</v>
      </c>
      <c r="D3975" s="5" t="str">
        <f>duplicity[[#This Row],[r_fighter_id]]&amp;"/"&amp;duplicity[[#This Row],[b_fighter_id]]&amp;duplicity[[#This Row],[date]]</f>
        <v>1341/165942911</v>
      </c>
      <c r="E3975">
        <f>COUNTIF(duplicity[duplicitní texty],duplicity[[#This Row],[duplicitní texty]])</f>
        <v>1</v>
      </c>
      <c r="N3975"/>
    </row>
    <row r="3976" spans="1:14">
      <c r="A3976">
        <v>306</v>
      </c>
      <c r="B3976">
        <v>1319</v>
      </c>
      <c r="C3976" s="3">
        <v>42911</v>
      </c>
      <c r="D3976" s="5" t="str">
        <f>duplicity[[#This Row],[r_fighter_id]]&amp;"/"&amp;duplicity[[#This Row],[b_fighter_id]]&amp;duplicity[[#This Row],[date]]</f>
        <v>306/131942911</v>
      </c>
      <c r="E3976">
        <f>COUNTIF(duplicity[duplicitní texty],duplicity[[#This Row],[duplicitní texty]])</f>
        <v>1</v>
      </c>
      <c r="N3976"/>
    </row>
    <row r="3977" spans="1:14">
      <c r="A3977">
        <v>2564</v>
      </c>
      <c r="B3977">
        <v>1407</v>
      </c>
      <c r="C3977" s="3">
        <v>42911</v>
      </c>
      <c r="D3977" s="5" t="str">
        <f>duplicity[[#This Row],[r_fighter_id]]&amp;"/"&amp;duplicity[[#This Row],[b_fighter_id]]&amp;duplicity[[#This Row],[date]]</f>
        <v>2564/140742911</v>
      </c>
      <c r="E3977">
        <f>COUNTIF(duplicity[duplicitní texty],duplicity[[#This Row],[duplicitní texty]])</f>
        <v>1</v>
      </c>
      <c r="N3977"/>
    </row>
    <row r="3978" spans="1:14">
      <c r="A3978">
        <v>3104</v>
      </c>
      <c r="B3978">
        <v>1651</v>
      </c>
      <c r="C3978" s="3">
        <v>42911</v>
      </c>
      <c r="D3978" s="5" t="str">
        <f>duplicity[[#This Row],[r_fighter_id]]&amp;"/"&amp;duplicity[[#This Row],[b_fighter_id]]&amp;duplicity[[#This Row],[date]]</f>
        <v>3104/165142911</v>
      </c>
      <c r="E3978">
        <f>COUNTIF(duplicity[duplicitní texty],duplicity[[#This Row],[duplicitní texty]])</f>
        <v>1</v>
      </c>
      <c r="N3978"/>
    </row>
    <row r="3979" spans="1:14">
      <c r="A3979">
        <v>1695</v>
      </c>
      <c r="B3979">
        <v>1053</v>
      </c>
      <c r="C3979" s="3">
        <v>42923</v>
      </c>
      <c r="D3979" s="5" t="str">
        <f>duplicity[[#This Row],[r_fighter_id]]&amp;"/"&amp;duplicity[[#This Row],[b_fighter_id]]&amp;duplicity[[#This Row],[date]]</f>
        <v>1695/105342923</v>
      </c>
      <c r="E3979">
        <f>COUNTIF(duplicity[duplicitní texty],duplicity[[#This Row],[duplicitní texty]])</f>
        <v>1</v>
      </c>
      <c r="N3979"/>
    </row>
    <row r="3980" spans="1:14">
      <c r="A3980">
        <v>3211</v>
      </c>
      <c r="B3980">
        <v>3235</v>
      </c>
      <c r="C3980" s="3">
        <v>42923</v>
      </c>
      <c r="D3980" s="5" t="str">
        <f>duplicity[[#This Row],[r_fighter_id]]&amp;"/"&amp;duplicity[[#This Row],[b_fighter_id]]&amp;duplicity[[#This Row],[date]]</f>
        <v>3211/323542923</v>
      </c>
      <c r="E3980">
        <f>COUNTIF(duplicity[duplicitní texty],duplicity[[#This Row],[duplicitní texty]])</f>
        <v>1</v>
      </c>
      <c r="N3980"/>
    </row>
    <row r="3981" spans="1:14">
      <c r="A3981">
        <v>1357</v>
      </c>
      <c r="B3981">
        <v>3549</v>
      </c>
      <c r="C3981" s="3">
        <v>42923</v>
      </c>
      <c r="D3981" s="5" t="str">
        <f>duplicity[[#This Row],[r_fighter_id]]&amp;"/"&amp;duplicity[[#This Row],[b_fighter_id]]&amp;duplicity[[#This Row],[date]]</f>
        <v>1357/354942923</v>
      </c>
      <c r="E3981">
        <f>COUNTIF(duplicity[duplicitní texty],duplicity[[#This Row],[duplicitní texty]])</f>
        <v>1</v>
      </c>
      <c r="N3981"/>
    </row>
    <row r="3982" spans="1:14">
      <c r="A3982">
        <v>3273</v>
      </c>
      <c r="B3982">
        <v>1826</v>
      </c>
      <c r="C3982" s="3">
        <v>42923</v>
      </c>
      <c r="D3982" s="5" t="str">
        <f>duplicity[[#This Row],[r_fighter_id]]&amp;"/"&amp;duplicity[[#This Row],[b_fighter_id]]&amp;duplicity[[#This Row],[date]]</f>
        <v>3273/182642923</v>
      </c>
      <c r="E3982">
        <f>COUNTIF(duplicity[duplicitní texty],duplicity[[#This Row],[duplicitní texty]])</f>
        <v>1</v>
      </c>
      <c r="N3982"/>
    </row>
    <row r="3983" spans="1:14">
      <c r="A3983">
        <v>1528</v>
      </c>
      <c r="B3983">
        <v>1042</v>
      </c>
      <c r="C3983" s="3">
        <v>42923</v>
      </c>
      <c r="D3983" s="5" t="str">
        <f>duplicity[[#This Row],[r_fighter_id]]&amp;"/"&amp;duplicity[[#This Row],[b_fighter_id]]&amp;duplicity[[#This Row],[date]]</f>
        <v>1528/104242923</v>
      </c>
      <c r="E3983">
        <f>COUNTIF(duplicity[duplicitní texty],duplicity[[#This Row],[duplicitní texty]])</f>
        <v>1</v>
      </c>
      <c r="N3983"/>
    </row>
    <row r="3984" spans="1:14">
      <c r="A3984">
        <v>767</v>
      </c>
      <c r="B3984">
        <v>1666</v>
      </c>
      <c r="C3984" s="3">
        <v>42923</v>
      </c>
      <c r="D3984" s="5" t="str">
        <f>duplicity[[#This Row],[r_fighter_id]]&amp;"/"&amp;duplicity[[#This Row],[b_fighter_id]]&amp;duplicity[[#This Row],[date]]</f>
        <v>767/166642923</v>
      </c>
      <c r="E3984">
        <f>COUNTIF(duplicity[duplicitní texty],duplicity[[#This Row],[duplicitní texty]])</f>
        <v>1</v>
      </c>
      <c r="N3984"/>
    </row>
    <row r="3985" spans="1:14">
      <c r="A3985">
        <v>2016</v>
      </c>
      <c r="B3985">
        <v>1460</v>
      </c>
      <c r="C3985" s="3">
        <v>42923</v>
      </c>
      <c r="D3985" s="5" t="str">
        <f>duplicity[[#This Row],[r_fighter_id]]&amp;"/"&amp;duplicity[[#This Row],[b_fighter_id]]&amp;duplicity[[#This Row],[date]]</f>
        <v>2016/146042923</v>
      </c>
      <c r="E3985">
        <f>COUNTIF(duplicity[duplicitní texty],duplicity[[#This Row],[duplicitní texty]])</f>
        <v>1</v>
      </c>
      <c r="N3985"/>
    </row>
    <row r="3986" spans="1:14">
      <c r="A3986">
        <v>465</v>
      </c>
      <c r="B3986">
        <v>2738</v>
      </c>
      <c r="C3986" s="3">
        <v>42923</v>
      </c>
      <c r="D3986" s="5" t="str">
        <f>duplicity[[#This Row],[r_fighter_id]]&amp;"/"&amp;duplicity[[#This Row],[b_fighter_id]]&amp;duplicity[[#This Row],[date]]</f>
        <v>465/273842923</v>
      </c>
      <c r="E3986">
        <f>COUNTIF(duplicity[duplicitní texty],duplicity[[#This Row],[duplicitní texty]])</f>
        <v>1</v>
      </c>
      <c r="N3986"/>
    </row>
    <row r="3987" spans="1:14">
      <c r="A3987">
        <v>1327</v>
      </c>
      <c r="B3987">
        <v>797</v>
      </c>
      <c r="C3987" s="3">
        <v>42923</v>
      </c>
      <c r="D3987" s="5" t="str">
        <f>duplicity[[#This Row],[r_fighter_id]]&amp;"/"&amp;duplicity[[#This Row],[b_fighter_id]]&amp;duplicity[[#This Row],[date]]</f>
        <v>1327/79742923</v>
      </c>
      <c r="E3987">
        <f>COUNTIF(duplicity[duplicitní texty],duplicity[[#This Row],[duplicitní texty]])</f>
        <v>1</v>
      </c>
      <c r="N3987"/>
    </row>
    <row r="3988" spans="1:14">
      <c r="A3988">
        <v>1531</v>
      </c>
      <c r="B3988">
        <v>995</v>
      </c>
      <c r="C3988" s="3">
        <v>42923</v>
      </c>
      <c r="D3988" s="5" t="str">
        <f>duplicity[[#This Row],[r_fighter_id]]&amp;"/"&amp;duplicity[[#This Row],[b_fighter_id]]&amp;duplicity[[#This Row],[date]]</f>
        <v>1531/99542923</v>
      </c>
      <c r="E3988">
        <f>COUNTIF(duplicity[duplicitní texty],duplicity[[#This Row],[duplicitní texty]])</f>
        <v>1</v>
      </c>
      <c r="N3988"/>
    </row>
    <row r="3989" spans="1:14">
      <c r="A3989">
        <v>1105</v>
      </c>
      <c r="B3989">
        <v>302</v>
      </c>
      <c r="C3989" s="3">
        <v>42924</v>
      </c>
      <c r="D3989" s="5" t="str">
        <f>duplicity[[#This Row],[r_fighter_id]]&amp;"/"&amp;duplicity[[#This Row],[b_fighter_id]]&amp;duplicity[[#This Row],[date]]</f>
        <v>1105/30242924</v>
      </c>
      <c r="E3989">
        <f>COUNTIF(duplicity[duplicitní texty],duplicity[[#This Row],[duplicitní texty]])</f>
        <v>1</v>
      </c>
      <c r="N3989"/>
    </row>
    <row r="3990" spans="1:14">
      <c r="A3990">
        <v>2860</v>
      </c>
      <c r="B3990">
        <v>2069</v>
      </c>
      <c r="C3990" s="3">
        <v>42924</v>
      </c>
      <c r="D3990" s="5" t="str">
        <f>duplicity[[#This Row],[r_fighter_id]]&amp;"/"&amp;duplicity[[#This Row],[b_fighter_id]]&amp;duplicity[[#This Row],[date]]</f>
        <v>2860/206942924</v>
      </c>
      <c r="E3990">
        <f>COUNTIF(duplicity[duplicitní texty],duplicity[[#This Row],[duplicitní texty]])</f>
        <v>1</v>
      </c>
      <c r="N3990"/>
    </row>
    <row r="3991" spans="1:14">
      <c r="A3991">
        <v>2520</v>
      </c>
      <c r="B3991">
        <v>2113</v>
      </c>
      <c r="C3991" s="3">
        <v>42924</v>
      </c>
      <c r="D3991" s="5" t="str">
        <f>duplicity[[#This Row],[r_fighter_id]]&amp;"/"&amp;duplicity[[#This Row],[b_fighter_id]]&amp;duplicity[[#This Row],[date]]</f>
        <v>2520/211342924</v>
      </c>
      <c r="E3991">
        <f>COUNTIF(duplicity[duplicitní texty],duplicity[[#This Row],[duplicitní texty]])</f>
        <v>1</v>
      </c>
      <c r="N3991"/>
    </row>
    <row r="3992" spans="1:14">
      <c r="A3992">
        <v>2071</v>
      </c>
      <c r="B3992">
        <v>2217</v>
      </c>
      <c r="C3992" s="3">
        <v>42924</v>
      </c>
      <c r="D3992" s="5" t="str">
        <f>duplicity[[#This Row],[r_fighter_id]]&amp;"/"&amp;duplicity[[#This Row],[b_fighter_id]]&amp;duplicity[[#This Row],[date]]</f>
        <v>2071/221742924</v>
      </c>
      <c r="E3992">
        <f>COUNTIF(duplicity[duplicitní texty],duplicity[[#This Row],[duplicitní texty]])</f>
        <v>1</v>
      </c>
      <c r="N3992"/>
    </row>
    <row r="3993" spans="1:14">
      <c r="A3993">
        <v>990</v>
      </c>
      <c r="B3993">
        <v>2999</v>
      </c>
      <c r="C3993" s="3">
        <v>42924</v>
      </c>
      <c r="D3993" s="5" t="str">
        <f>duplicity[[#This Row],[r_fighter_id]]&amp;"/"&amp;duplicity[[#This Row],[b_fighter_id]]&amp;duplicity[[#This Row],[date]]</f>
        <v>990/299942924</v>
      </c>
      <c r="E3993">
        <f>COUNTIF(duplicity[duplicitní texty],duplicity[[#This Row],[duplicitní texty]])</f>
        <v>1</v>
      </c>
      <c r="N3993"/>
    </row>
    <row r="3994" spans="1:14">
      <c r="A3994">
        <v>382</v>
      </c>
      <c r="B3994">
        <v>2374</v>
      </c>
      <c r="C3994" s="3">
        <v>42924</v>
      </c>
      <c r="D3994" s="5" t="str">
        <f>duplicity[[#This Row],[r_fighter_id]]&amp;"/"&amp;duplicity[[#This Row],[b_fighter_id]]&amp;duplicity[[#This Row],[date]]</f>
        <v>382/237442924</v>
      </c>
      <c r="E3994">
        <f>COUNTIF(duplicity[duplicitní texty],duplicity[[#This Row],[duplicitní texty]])</f>
        <v>1</v>
      </c>
      <c r="N3994"/>
    </row>
    <row r="3995" spans="1:14">
      <c r="A3995">
        <v>2388</v>
      </c>
      <c r="B3995">
        <v>295</v>
      </c>
      <c r="C3995" s="3">
        <v>42924</v>
      </c>
      <c r="D3995" s="5" t="str">
        <f>duplicity[[#This Row],[r_fighter_id]]&amp;"/"&amp;duplicity[[#This Row],[b_fighter_id]]&amp;duplicity[[#This Row],[date]]</f>
        <v>2388/29542924</v>
      </c>
      <c r="E3995">
        <f>COUNTIF(duplicity[duplicitní texty],duplicity[[#This Row],[duplicitní texty]])</f>
        <v>1</v>
      </c>
      <c r="N3995"/>
    </row>
    <row r="3996" spans="1:14">
      <c r="A3996">
        <v>3102</v>
      </c>
      <c r="B3996">
        <v>3429</v>
      </c>
      <c r="C3996" s="3">
        <v>42924</v>
      </c>
      <c r="D3996" s="5" t="str">
        <f>duplicity[[#This Row],[r_fighter_id]]&amp;"/"&amp;duplicity[[#This Row],[b_fighter_id]]&amp;duplicity[[#This Row],[date]]</f>
        <v>3102/342942924</v>
      </c>
      <c r="E3996">
        <f>COUNTIF(duplicity[duplicitní texty],duplicity[[#This Row],[duplicitní texty]])</f>
        <v>1</v>
      </c>
      <c r="N3996"/>
    </row>
    <row r="3997" spans="1:14">
      <c r="A3997">
        <v>3458</v>
      </c>
      <c r="B3997">
        <v>2411</v>
      </c>
      <c r="C3997" s="3">
        <v>42924</v>
      </c>
      <c r="D3997" s="5" t="str">
        <f>duplicity[[#This Row],[r_fighter_id]]&amp;"/"&amp;duplicity[[#This Row],[b_fighter_id]]&amp;duplicity[[#This Row],[date]]</f>
        <v>3458/241142924</v>
      </c>
      <c r="E3997">
        <f>COUNTIF(duplicity[duplicitní texty],duplicity[[#This Row],[duplicitní texty]])</f>
        <v>1</v>
      </c>
      <c r="N3997"/>
    </row>
    <row r="3998" spans="1:14">
      <c r="A3998">
        <v>1741</v>
      </c>
      <c r="B3998">
        <v>448</v>
      </c>
      <c r="C3998" s="3">
        <v>42924</v>
      </c>
      <c r="D3998" s="5" t="str">
        <f>duplicity[[#This Row],[r_fighter_id]]&amp;"/"&amp;duplicity[[#This Row],[b_fighter_id]]&amp;duplicity[[#This Row],[date]]</f>
        <v>1741/44842924</v>
      </c>
      <c r="E3998">
        <f>COUNTIF(duplicity[duplicitní texty],duplicity[[#This Row],[duplicitní texty]])</f>
        <v>1</v>
      </c>
      <c r="N3998"/>
    </row>
    <row r="3999" spans="1:14">
      <c r="A3999">
        <v>2770</v>
      </c>
      <c r="B3999">
        <v>645</v>
      </c>
      <c r="C3999" s="3">
        <v>42932</v>
      </c>
      <c r="D3999" s="5" t="str">
        <f>duplicity[[#This Row],[r_fighter_id]]&amp;"/"&amp;duplicity[[#This Row],[b_fighter_id]]&amp;duplicity[[#This Row],[date]]</f>
        <v>2770/64542932</v>
      </c>
      <c r="E3999">
        <f>COUNTIF(duplicity[duplicitní texty],duplicity[[#This Row],[duplicitní texty]])</f>
        <v>1</v>
      </c>
      <c r="N3999"/>
    </row>
    <row r="4000" spans="1:14">
      <c r="A4000">
        <v>441</v>
      </c>
      <c r="B4000">
        <v>444</v>
      </c>
      <c r="C4000" s="3">
        <v>42932</v>
      </c>
      <c r="D4000" s="5" t="str">
        <f>duplicity[[#This Row],[r_fighter_id]]&amp;"/"&amp;duplicity[[#This Row],[b_fighter_id]]&amp;duplicity[[#This Row],[date]]</f>
        <v>441/44442932</v>
      </c>
      <c r="E4000">
        <f>COUNTIF(duplicity[duplicitní texty],duplicity[[#This Row],[duplicitní texty]])</f>
        <v>1</v>
      </c>
      <c r="N4000"/>
    </row>
    <row r="4001" spans="1:14">
      <c r="A4001">
        <v>1516</v>
      </c>
      <c r="B4001">
        <v>2186</v>
      </c>
      <c r="C4001" s="3">
        <v>42932</v>
      </c>
      <c r="D4001" s="5" t="str">
        <f>duplicity[[#This Row],[r_fighter_id]]&amp;"/"&amp;duplicity[[#This Row],[b_fighter_id]]&amp;duplicity[[#This Row],[date]]</f>
        <v>1516/218642932</v>
      </c>
      <c r="E4001">
        <f>COUNTIF(duplicity[duplicitní texty],duplicity[[#This Row],[duplicitní texty]])</f>
        <v>1</v>
      </c>
      <c r="N4001"/>
    </row>
    <row r="4002" spans="1:14">
      <c r="A4002">
        <v>2440</v>
      </c>
      <c r="B4002">
        <v>2921</v>
      </c>
      <c r="C4002" s="3">
        <v>42932</v>
      </c>
      <c r="D4002" s="5" t="str">
        <f>duplicity[[#This Row],[r_fighter_id]]&amp;"/"&amp;duplicity[[#This Row],[b_fighter_id]]&amp;duplicity[[#This Row],[date]]</f>
        <v>2440/292142932</v>
      </c>
      <c r="E4002">
        <f>COUNTIF(duplicity[duplicitní texty],duplicity[[#This Row],[duplicitní texty]])</f>
        <v>1</v>
      </c>
      <c r="N4002"/>
    </row>
    <row r="4003" spans="1:14">
      <c r="A4003">
        <v>2293</v>
      </c>
      <c r="B4003">
        <v>2558</v>
      </c>
      <c r="C4003" s="3">
        <v>42932</v>
      </c>
      <c r="D4003" s="5" t="str">
        <f>duplicity[[#This Row],[r_fighter_id]]&amp;"/"&amp;duplicity[[#This Row],[b_fighter_id]]&amp;duplicity[[#This Row],[date]]</f>
        <v>2293/255842932</v>
      </c>
      <c r="E4003">
        <f>COUNTIF(duplicity[duplicitní texty],duplicity[[#This Row],[duplicitní texty]])</f>
        <v>1</v>
      </c>
      <c r="N4003"/>
    </row>
    <row r="4004" spans="1:14">
      <c r="A4004">
        <v>2631</v>
      </c>
      <c r="B4004">
        <v>943</v>
      </c>
      <c r="C4004" s="3">
        <v>42932</v>
      </c>
      <c r="D4004" s="5" t="str">
        <f>duplicity[[#This Row],[r_fighter_id]]&amp;"/"&amp;duplicity[[#This Row],[b_fighter_id]]&amp;duplicity[[#This Row],[date]]</f>
        <v>2631/94342932</v>
      </c>
      <c r="E4004">
        <f>COUNTIF(duplicity[duplicitní texty],duplicity[[#This Row],[duplicitní texty]])</f>
        <v>1</v>
      </c>
      <c r="N4004"/>
    </row>
    <row r="4005" spans="1:14">
      <c r="A4005">
        <v>2710</v>
      </c>
      <c r="B4005">
        <v>2273</v>
      </c>
      <c r="C4005" s="3">
        <v>42932</v>
      </c>
      <c r="D4005" s="5" t="str">
        <f>duplicity[[#This Row],[r_fighter_id]]&amp;"/"&amp;duplicity[[#This Row],[b_fighter_id]]&amp;duplicity[[#This Row],[date]]</f>
        <v>2710/227342932</v>
      </c>
      <c r="E4005">
        <f>COUNTIF(duplicity[duplicitní texty],duplicity[[#This Row],[duplicitní texty]])</f>
        <v>1</v>
      </c>
      <c r="N4005"/>
    </row>
    <row r="4006" spans="1:14">
      <c r="A4006">
        <v>1967</v>
      </c>
      <c r="B4006">
        <v>1488</v>
      </c>
      <c r="C4006" s="3">
        <v>42932</v>
      </c>
      <c r="D4006" s="5" t="str">
        <f>duplicity[[#This Row],[r_fighter_id]]&amp;"/"&amp;duplicity[[#This Row],[b_fighter_id]]&amp;duplicity[[#This Row],[date]]</f>
        <v>1967/148842932</v>
      </c>
      <c r="E4006">
        <f>COUNTIF(duplicity[duplicitní texty],duplicity[[#This Row],[duplicitní texty]])</f>
        <v>1</v>
      </c>
      <c r="N4006"/>
    </row>
    <row r="4007" spans="1:14">
      <c r="A4007">
        <v>3039</v>
      </c>
      <c r="B4007">
        <v>1795</v>
      </c>
      <c r="C4007" s="3">
        <v>42932</v>
      </c>
      <c r="D4007" s="5" t="str">
        <f>duplicity[[#This Row],[r_fighter_id]]&amp;"/"&amp;duplicity[[#This Row],[b_fighter_id]]&amp;duplicity[[#This Row],[date]]</f>
        <v>3039/179542932</v>
      </c>
      <c r="E4007">
        <f>COUNTIF(duplicity[duplicitní texty],duplicity[[#This Row],[duplicitní texty]])</f>
        <v>1</v>
      </c>
      <c r="N4007"/>
    </row>
    <row r="4008" spans="1:14">
      <c r="A4008">
        <v>2219</v>
      </c>
      <c r="B4008">
        <v>3490</v>
      </c>
      <c r="C4008" s="3">
        <v>42932</v>
      </c>
      <c r="D4008" s="5" t="str">
        <f>duplicity[[#This Row],[r_fighter_id]]&amp;"/"&amp;duplicity[[#This Row],[b_fighter_id]]&amp;duplicity[[#This Row],[date]]</f>
        <v>2219/349042932</v>
      </c>
      <c r="E4008">
        <f>COUNTIF(duplicity[duplicitní texty],duplicity[[#This Row],[duplicitní texty]])</f>
        <v>1</v>
      </c>
      <c r="N4008"/>
    </row>
    <row r="4009" spans="1:14">
      <c r="A4009">
        <v>1324</v>
      </c>
      <c r="B4009">
        <v>3229</v>
      </c>
      <c r="C4009" s="3">
        <v>42932</v>
      </c>
      <c r="D4009" s="5" t="str">
        <f>duplicity[[#This Row],[r_fighter_id]]&amp;"/"&amp;duplicity[[#This Row],[b_fighter_id]]&amp;duplicity[[#This Row],[date]]</f>
        <v>1324/322942932</v>
      </c>
      <c r="E4009">
        <f>COUNTIF(duplicity[duplicitní texty],duplicity[[#This Row],[duplicitní texty]])</f>
        <v>1</v>
      </c>
      <c r="N4009"/>
    </row>
    <row r="4010" spans="1:14">
      <c r="A4010">
        <v>3428</v>
      </c>
      <c r="B4010">
        <v>304</v>
      </c>
      <c r="C4010" s="3">
        <v>42932</v>
      </c>
      <c r="D4010" s="5" t="str">
        <f>duplicity[[#This Row],[r_fighter_id]]&amp;"/"&amp;duplicity[[#This Row],[b_fighter_id]]&amp;duplicity[[#This Row],[date]]</f>
        <v>3428/30442932</v>
      </c>
      <c r="E4010">
        <f>COUNTIF(duplicity[duplicitní texty],duplicity[[#This Row],[duplicitní texty]])</f>
        <v>1</v>
      </c>
      <c r="N4010"/>
    </row>
    <row r="4011" spans="1:14">
      <c r="A4011">
        <v>1724</v>
      </c>
      <c r="B4011">
        <v>2381</v>
      </c>
      <c r="C4011" s="3">
        <v>42938</v>
      </c>
      <c r="D4011" s="5" t="str">
        <f>duplicity[[#This Row],[r_fighter_id]]&amp;"/"&amp;duplicity[[#This Row],[b_fighter_id]]&amp;duplicity[[#This Row],[date]]</f>
        <v>1724/238142938</v>
      </c>
      <c r="E4011">
        <f>COUNTIF(duplicity[duplicitní texty],duplicity[[#This Row],[duplicitní texty]])</f>
        <v>1</v>
      </c>
      <c r="N4011"/>
    </row>
    <row r="4012" spans="1:14">
      <c r="A4012">
        <v>3452</v>
      </c>
      <c r="B4012">
        <v>1083</v>
      </c>
      <c r="C4012" s="3">
        <v>42938</v>
      </c>
      <c r="D4012" s="5" t="str">
        <f>duplicity[[#This Row],[r_fighter_id]]&amp;"/"&amp;duplicity[[#This Row],[b_fighter_id]]&amp;duplicity[[#This Row],[date]]</f>
        <v>3452/108342938</v>
      </c>
      <c r="E4012">
        <f>COUNTIF(duplicity[duplicitní texty],duplicity[[#This Row],[duplicitní texty]])</f>
        <v>1</v>
      </c>
      <c r="N4012"/>
    </row>
    <row r="4013" spans="1:14">
      <c r="A4013">
        <v>1616</v>
      </c>
      <c r="B4013">
        <v>3367</v>
      </c>
      <c r="C4013" s="3">
        <v>42938</v>
      </c>
      <c r="D4013" s="5" t="str">
        <f>duplicity[[#This Row],[r_fighter_id]]&amp;"/"&amp;duplicity[[#This Row],[b_fighter_id]]&amp;duplicity[[#This Row],[date]]</f>
        <v>1616/336742938</v>
      </c>
      <c r="E4013">
        <f>COUNTIF(duplicity[duplicitní texty],duplicity[[#This Row],[duplicitní texty]])</f>
        <v>1</v>
      </c>
      <c r="N4013"/>
    </row>
    <row r="4014" spans="1:14">
      <c r="A4014">
        <v>263</v>
      </c>
      <c r="B4014">
        <v>872</v>
      </c>
      <c r="C4014" s="3">
        <v>42938</v>
      </c>
      <c r="D4014" s="5" t="str">
        <f>duplicity[[#This Row],[r_fighter_id]]&amp;"/"&amp;duplicity[[#This Row],[b_fighter_id]]&amp;duplicity[[#This Row],[date]]</f>
        <v>263/87242938</v>
      </c>
      <c r="E4014">
        <f>COUNTIF(duplicity[duplicitní texty],duplicity[[#This Row],[duplicitní texty]])</f>
        <v>1</v>
      </c>
      <c r="N4014"/>
    </row>
    <row r="4015" spans="1:14">
      <c r="A4015">
        <v>2696</v>
      </c>
      <c r="B4015">
        <v>70</v>
      </c>
      <c r="C4015" s="3">
        <v>42938</v>
      </c>
      <c r="D4015" s="5" t="str">
        <f>duplicity[[#This Row],[r_fighter_id]]&amp;"/"&amp;duplicity[[#This Row],[b_fighter_id]]&amp;duplicity[[#This Row],[date]]</f>
        <v>2696/7042938</v>
      </c>
      <c r="E4015">
        <f>COUNTIF(duplicity[duplicitní texty],duplicity[[#This Row],[duplicitní texty]])</f>
        <v>1</v>
      </c>
      <c r="N4015"/>
    </row>
    <row r="4016" spans="1:14">
      <c r="A4016">
        <v>1152</v>
      </c>
      <c r="B4016">
        <v>3571</v>
      </c>
      <c r="C4016" s="3">
        <v>42938</v>
      </c>
      <c r="D4016" s="5" t="str">
        <f>duplicity[[#This Row],[r_fighter_id]]&amp;"/"&amp;duplicity[[#This Row],[b_fighter_id]]&amp;duplicity[[#This Row],[date]]</f>
        <v>1152/357142938</v>
      </c>
      <c r="E4016">
        <f>COUNTIF(duplicity[duplicitní texty],duplicity[[#This Row],[duplicitní texty]])</f>
        <v>1</v>
      </c>
      <c r="N4016"/>
    </row>
    <row r="4017" spans="1:14">
      <c r="A4017">
        <v>2277</v>
      </c>
      <c r="B4017">
        <v>97</v>
      </c>
      <c r="C4017" s="3">
        <v>42938</v>
      </c>
      <c r="D4017" s="5" t="str">
        <f>duplicity[[#This Row],[r_fighter_id]]&amp;"/"&amp;duplicity[[#This Row],[b_fighter_id]]&amp;duplicity[[#This Row],[date]]</f>
        <v>2277/9742938</v>
      </c>
      <c r="E4017">
        <f>COUNTIF(duplicity[duplicitní texty],duplicity[[#This Row],[duplicitní texty]])</f>
        <v>1</v>
      </c>
      <c r="N4017"/>
    </row>
    <row r="4018" spans="1:14">
      <c r="A4018">
        <v>406</v>
      </c>
      <c r="B4018">
        <v>2491</v>
      </c>
      <c r="C4018" s="3">
        <v>42938</v>
      </c>
      <c r="D4018" s="5" t="str">
        <f>duplicity[[#This Row],[r_fighter_id]]&amp;"/"&amp;duplicity[[#This Row],[b_fighter_id]]&amp;duplicity[[#This Row],[date]]</f>
        <v>406/249142938</v>
      </c>
      <c r="E4018">
        <f>COUNTIF(duplicity[duplicitní texty],duplicity[[#This Row],[duplicitní texty]])</f>
        <v>1</v>
      </c>
      <c r="N4018"/>
    </row>
    <row r="4019" spans="1:14">
      <c r="A4019">
        <v>669</v>
      </c>
      <c r="B4019">
        <v>3384</v>
      </c>
      <c r="C4019" s="3">
        <v>42938</v>
      </c>
      <c r="D4019" s="5" t="str">
        <f>duplicity[[#This Row],[r_fighter_id]]&amp;"/"&amp;duplicity[[#This Row],[b_fighter_id]]&amp;duplicity[[#This Row],[date]]</f>
        <v>669/338442938</v>
      </c>
      <c r="E4019">
        <f>COUNTIF(duplicity[duplicitní texty],duplicity[[#This Row],[duplicitní texty]])</f>
        <v>1</v>
      </c>
      <c r="N4019"/>
    </row>
    <row r="4020" spans="1:14">
      <c r="A4020">
        <v>300</v>
      </c>
      <c r="B4020">
        <v>1621</v>
      </c>
      <c r="C4020" s="3">
        <v>42938</v>
      </c>
      <c r="D4020" s="5" t="str">
        <f>duplicity[[#This Row],[r_fighter_id]]&amp;"/"&amp;duplicity[[#This Row],[b_fighter_id]]&amp;duplicity[[#This Row],[date]]</f>
        <v>300/162142938</v>
      </c>
      <c r="E4020">
        <f>COUNTIF(duplicity[duplicitní texty],duplicity[[#This Row],[duplicitní texty]])</f>
        <v>1</v>
      </c>
      <c r="N4020"/>
    </row>
    <row r="4021" spans="1:14">
      <c r="A4021">
        <v>2501</v>
      </c>
      <c r="B4021">
        <v>3404</v>
      </c>
      <c r="C4021" s="3">
        <v>42938</v>
      </c>
      <c r="D4021" s="5" t="str">
        <f>duplicity[[#This Row],[r_fighter_id]]&amp;"/"&amp;duplicity[[#This Row],[b_fighter_id]]&amp;duplicity[[#This Row],[date]]</f>
        <v>2501/340442938</v>
      </c>
      <c r="E4021">
        <f>COUNTIF(duplicity[duplicitní texty],duplicity[[#This Row],[duplicitní texty]])</f>
        <v>1</v>
      </c>
      <c r="N4021"/>
    </row>
    <row r="4022" spans="1:14">
      <c r="A4022">
        <v>1172</v>
      </c>
      <c r="B4022">
        <v>2951</v>
      </c>
      <c r="C4022" s="3">
        <v>42938</v>
      </c>
      <c r="D4022" s="5" t="str">
        <f>duplicity[[#This Row],[r_fighter_id]]&amp;"/"&amp;duplicity[[#This Row],[b_fighter_id]]&amp;duplicity[[#This Row],[date]]</f>
        <v>1172/295142938</v>
      </c>
      <c r="E4022">
        <f>COUNTIF(duplicity[duplicitní texty],duplicity[[#This Row],[duplicitní texty]])</f>
        <v>1</v>
      </c>
      <c r="N4022"/>
    </row>
    <row r="4023" spans="1:14">
      <c r="A4023">
        <v>1530</v>
      </c>
      <c r="B4023">
        <v>40</v>
      </c>
      <c r="C4023" s="3">
        <v>42938</v>
      </c>
      <c r="D4023" s="5" t="str">
        <f>duplicity[[#This Row],[r_fighter_id]]&amp;"/"&amp;duplicity[[#This Row],[b_fighter_id]]&amp;duplicity[[#This Row],[date]]</f>
        <v>1530/4042938</v>
      </c>
      <c r="E4023">
        <f>COUNTIF(duplicity[duplicitní texty],duplicity[[#This Row],[duplicitní texty]])</f>
        <v>1</v>
      </c>
      <c r="N4023"/>
    </row>
    <row r="4024" spans="1:14">
      <c r="A4024">
        <v>3119</v>
      </c>
      <c r="B4024">
        <v>200</v>
      </c>
      <c r="C4024" s="3">
        <v>42945</v>
      </c>
      <c r="D4024" s="5" t="str">
        <f>duplicity[[#This Row],[r_fighter_id]]&amp;"/"&amp;duplicity[[#This Row],[b_fighter_id]]&amp;duplicity[[#This Row],[date]]</f>
        <v>3119/20042945</v>
      </c>
      <c r="E4024">
        <f>COUNTIF(duplicity[duplicitní texty],duplicity[[#This Row],[duplicitní texty]])</f>
        <v>1</v>
      </c>
      <c r="N4024"/>
    </row>
    <row r="4025" spans="1:14">
      <c r="A4025">
        <v>407</v>
      </c>
      <c r="B4025">
        <v>789</v>
      </c>
      <c r="C4025" s="3">
        <v>42945</v>
      </c>
      <c r="D4025" s="5" t="str">
        <f>duplicity[[#This Row],[r_fighter_id]]&amp;"/"&amp;duplicity[[#This Row],[b_fighter_id]]&amp;duplicity[[#This Row],[date]]</f>
        <v>407/78942945</v>
      </c>
      <c r="E4025">
        <f>COUNTIF(duplicity[duplicitní texty],duplicity[[#This Row],[duplicitní texty]])</f>
        <v>1</v>
      </c>
      <c r="N4025"/>
    </row>
    <row r="4026" spans="1:14">
      <c r="A4026">
        <v>3509</v>
      </c>
      <c r="B4026">
        <v>1928</v>
      </c>
      <c r="C4026" s="3">
        <v>42945</v>
      </c>
      <c r="D4026" s="5" t="str">
        <f>duplicity[[#This Row],[r_fighter_id]]&amp;"/"&amp;duplicity[[#This Row],[b_fighter_id]]&amp;duplicity[[#This Row],[date]]</f>
        <v>3509/192842945</v>
      </c>
      <c r="E4026">
        <f>COUNTIF(duplicity[duplicitní texty],duplicity[[#This Row],[duplicitní texty]])</f>
        <v>1</v>
      </c>
      <c r="N4026"/>
    </row>
    <row r="4027" spans="1:14">
      <c r="A4027">
        <v>1760</v>
      </c>
      <c r="B4027">
        <v>523</v>
      </c>
      <c r="C4027" s="3">
        <v>42945</v>
      </c>
      <c r="D4027" s="5" t="str">
        <f>duplicity[[#This Row],[r_fighter_id]]&amp;"/"&amp;duplicity[[#This Row],[b_fighter_id]]&amp;duplicity[[#This Row],[date]]</f>
        <v>1760/52342945</v>
      </c>
      <c r="E4027">
        <f>COUNTIF(duplicity[duplicitní texty],duplicity[[#This Row],[duplicitní texty]])</f>
        <v>1</v>
      </c>
      <c r="N4027"/>
    </row>
    <row r="4028" spans="1:14">
      <c r="A4028">
        <v>2394</v>
      </c>
      <c r="B4028">
        <v>2157</v>
      </c>
      <c r="C4028" s="3">
        <v>42945</v>
      </c>
      <c r="D4028" s="5" t="str">
        <f>duplicity[[#This Row],[r_fighter_id]]&amp;"/"&amp;duplicity[[#This Row],[b_fighter_id]]&amp;duplicity[[#This Row],[date]]</f>
        <v>2394/215742945</v>
      </c>
      <c r="E4028">
        <f>COUNTIF(duplicity[duplicitní texty],duplicity[[#This Row],[duplicitní texty]])</f>
        <v>1</v>
      </c>
      <c r="N4028"/>
    </row>
    <row r="4029" spans="1:14">
      <c r="A4029">
        <v>1735</v>
      </c>
      <c r="B4029">
        <v>1671</v>
      </c>
      <c r="C4029" s="3">
        <v>42945</v>
      </c>
      <c r="D4029" s="5" t="str">
        <f>duplicity[[#This Row],[r_fighter_id]]&amp;"/"&amp;duplicity[[#This Row],[b_fighter_id]]&amp;duplicity[[#This Row],[date]]</f>
        <v>1735/167142945</v>
      </c>
      <c r="E4029">
        <f>COUNTIF(duplicity[duplicitní texty],duplicity[[#This Row],[duplicitní texty]])</f>
        <v>1</v>
      </c>
      <c r="N4029"/>
    </row>
    <row r="4030" spans="1:14">
      <c r="A4030">
        <v>1950</v>
      </c>
      <c r="B4030">
        <v>2364</v>
      </c>
      <c r="C4030" s="3">
        <v>42945</v>
      </c>
      <c r="D4030" s="5" t="str">
        <f>duplicity[[#This Row],[r_fighter_id]]&amp;"/"&amp;duplicity[[#This Row],[b_fighter_id]]&amp;duplicity[[#This Row],[date]]</f>
        <v>1950/236442945</v>
      </c>
      <c r="E4030">
        <f>COUNTIF(duplicity[duplicitní texty],duplicity[[#This Row],[duplicitní texty]])</f>
        <v>1</v>
      </c>
      <c r="N4030"/>
    </row>
    <row r="4031" spans="1:14">
      <c r="A4031">
        <v>964</v>
      </c>
      <c r="B4031">
        <v>1606</v>
      </c>
      <c r="C4031" s="3">
        <v>42945</v>
      </c>
      <c r="D4031" s="5" t="str">
        <f>duplicity[[#This Row],[r_fighter_id]]&amp;"/"&amp;duplicity[[#This Row],[b_fighter_id]]&amp;duplicity[[#This Row],[date]]</f>
        <v>964/160642945</v>
      </c>
      <c r="E4031">
        <f>COUNTIF(duplicity[duplicitní texty],duplicity[[#This Row],[duplicitní texty]])</f>
        <v>1</v>
      </c>
      <c r="N4031"/>
    </row>
    <row r="4032" spans="1:14">
      <c r="A4032">
        <v>2949</v>
      </c>
      <c r="B4032">
        <v>368</v>
      </c>
      <c r="C4032" s="3">
        <v>42945</v>
      </c>
      <c r="D4032" s="5" t="str">
        <f>duplicity[[#This Row],[r_fighter_id]]&amp;"/"&amp;duplicity[[#This Row],[b_fighter_id]]&amp;duplicity[[#This Row],[date]]</f>
        <v>2949/36842945</v>
      </c>
      <c r="E4032">
        <f>COUNTIF(duplicity[duplicitní texty],duplicity[[#This Row],[duplicitní texty]])</f>
        <v>1</v>
      </c>
      <c r="N4032"/>
    </row>
    <row r="4033" spans="1:14">
      <c r="A4033">
        <v>671</v>
      </c>
      <c r="B4033">
        <v>39</v>
      </c>
      <c r="C4033" s="3">
        <v>42945</v>
      </c>
      <c r="D4033" s="5" t="str">
        <f>duplicity[[#This Row],[r_fighter_id]]&amp;"/"&amp;duplicity[[#This Row],[b_fighter_id]]&amp;duplicity[[#This Row],[date]]</f>
        <v>671/3942945</v>
      </c>
      <c r="E4033">
        <f>COUNTIF(duplicity[duplicitní texty],duplicity[[#This Row],[duplicitní texty]])</f>
        <v>1</v>
      </c>
      <c r="N4033"/>
    </row>
    <row r="4034" spans="1:14">
      <c r="A4034">
        <v>362</v>
      </c>
      <c r="B4034">
        <v>3525</v>
      </c>
      <c r="C4034" s="3">
        <v>42952</v>
      </c>
      <c r="D4034" s="5" t="str">
        <f>duplicity[[#This Row],[r_fighter_id]]&amp;"/"&amp;duplicity[[#This Row],[b_fighter_id]]&amp;duplicity[[#This Row],[date]]</f>
        <v>362/352542952</v>
      </c>
      <c r="E4034">
        <f>COUNTIF(duplicity[duplicitní texty],duplicity[[#This Row],[duplicitní texty]])</f>
        <v>1</v>
      </c>
      <c r="N4034"/>
    </row>
    <row r="4035" spans="1:14">
      <c r="A4035">
        <v>2401</v>
      </c>
      <c r="B4035">
        <v>2841</v>
      </c>
      <c r="C4035" s="3">
        <v>42952</v>
      </c>
      <c r="D4035" s="5" t="str">
        <f>duplicity[[#This Row],[r_fighter_id]]&amp;"/"&amp;duplicity[[#This Row],[b_fighter_id]]&amp;duplicity[[#This Row],[date]]</f>
        <v>2401/284142952</v>
      </c>
      <c r="E4035">
        <f>COUNTIF(duplicity[duplicitní texty],duplicity[[#This Row],[duplicitní texty]])</f>
        <v>1</v>
      </c>
      <c r="N4035"/>
    </row>
    <row r="4036" spans="1:14">
      <c r="A4036">
        <v>2524</v>
      </c>
      <c r="B4036">
        <v>2195</v>
      </c>
      <c r="C4036" s="3">
        <v>42952</v>
      </c>
      <c r="D4036" s="5" t="str">
        <f>duplicity[[#This Row],[r_fighter_id]]&amp;"/"&amp;duplicity[[#This Row],[b_fighter_id]]&amp;duplicity[[#This Row],[date]]</f>
        <v>2524/219542952</v>
      </c>
      <c r="E4036">
        <f>COUNTIF(duplicity[duplicitní texty],duplicity[[#This Row],[duplicitní texty]])</f>
        <v>1</v>
      </c>
      <c r="N4036"/>
    </row>
    <row r="4037" spans="1:14">
      <c r="A4037">
        <v>1957</v>
      </c>
      <c r="B4037">
        <v>1192</v>
      </c>
      <c r="C4037" s="3">
        <v>42952</v>
      </c>
      <c r="D4037" s="5" t="str">
        <f>duplicity[[#This Row],[r_fighter_id]]&amp;"/"&amp;duplicity[[#This Row],[b_fighter_id]]&amp;duplicity[[#This Row],[date]]</f>
        <v>1957/119242952</v>
      </c>
      <c r="E4037">
        <f>COUNTIF(duplicity[duplicitní texty],duplicity[[#This Row],[duplicitní texty]])</f>
        <v>1</v>
      </c>
      <c r="N4037"/>
    </row>
    <row r="4038" spans="1:14">
      <c r="A4038">
        <v>1566</v>
      </c>
      <c r="B4038">
        <v>2576</v>
      </c>
      <c r="C4038" s="3">
        <v>42952</v>
      </c>
      <c r="D4038" s="5" t="str">
        <f>duplicity[[#This Row],[r_fighter_id]]&amp;"/"&amp;duplicity[[#This Row],[b_fighter_id]]&amp;duplicity[[#This Row],[date]]</f>
        <v>1566/257642952</v>
      </c>
      <c r="E4038">
        <f>COUNTIF(duplicity[duplicitní texty],duplicity[[#This Row],[duplicitní texty]])</f>
        <v>1</v>
      </c>
      <c r="N4038"/>
    </row>
    <row r="4039" spans="1:14">
      <c r="A4039">
        <v>2915</v>
      </c>
      <c r="B4039">
        <v>1330</v>
      </c>
      <c r="C4039" s="3">
        <v>42952</v>
      </c>
      <c r="D4039" s="5" t="str">
        <f>duplicity[[#This Row],[r_fighter_id]]&amp;"/"&amp;duplicity[[#This Row],[b_fighter_id]]&amp;duplicity[[#This Row],[date]]</f>
        <v>2915/133042952</v>
      </c>
      <c r="E4039">
        <f>COUNTIF(duplicity[duplicitní texty],duplicity[[#This Row],[duplicitní texty]])</f>
        <v>1</v>
      </c>
      <c r="N4039"/>
    </row>
    <row r="4040" spans="1:14">
      <c r="A4040">
        <v>2502</v>
      </c>
      <c r="B4040">
        <v>3073</v>
      </c>
      <c r="C4040" s="3">
        <v>42952</v>
      </c>
      <c r="D4040" s="5" t="str">
        <f>duplicity[[#This Row],[r_fighter_id]]&amp;"/"&amp;duplicity[[#This Row],[b_fighter_id]]&amp;duplicity[[#This Row],[date]]</f>
        <v>2502/307342952</v>
      </c>
      <c r="E4040">
        <f>COUNTIF(duplicity[duplicitní texty],duplicity[[#This Row],[duplicitní texty]])</f>
        <v>1</v>
      </c>
      <c r="N4040"/>
    </row>
    <row r="4041" spans="1:14">
      <c r="A4041">
        <v>1338</v>
      </c>
      <c r="B4041">
        <v>2682</v>
      </c>
      <c r="C4041" s="3">
        <v>42952</v>
      </c>
      <c r="D4041" s="5" t="str">
        <f>duplicity[[#This Row],[r_fighter_id]]&amp;"/"&amp;duplicity[[#This Row],[b_fighter_id]]&amp;duplicity[[#This Row],[date]]</f>
        <v>1338/268242952</v>
      </c>
      <c r="E4041">
        <f>COUNTIF(duplicity[duplicitní texty],duplicity[[#This Row],[duplicitní texty]])</f>
        <v>1</v>
      </c>
      <c r="N4041"/>
    </row>
    <row r="4042" spans="1:14">
      <c r="A4042">
        <v>2603</v>
      </c>
      <c r="B4042">
        <v>2689</v>
      </c>
      <c r="C4042" s="3">
        <v>42952</v>
      </c>
      <c r="D4042" s="5" t="str">
        <f>duplicity[[#This Row],[r_fighter_id]]&amp;"/"&amp;duplicity[[#This Row],[b_fighter_id]]&amp;duplicity[[#This Row],[date]]</f>
        <v>2603/268942952</v>
      </c>
      <c r="E4042">
        <f>COUNTIF(duplicity[duplicitní texty],duplicity[[#This Row],[duplicitní texty]])</f>
        <v>1</v>
      </c>
      <c r="N4042"/>
    </row>
    <row r="4043" spans="1:14">
      <c r="A4043">
        <v>90</v>
      </c>
      <c r="B4043">
        <v>916</v>
      </c>
      <c r="C4043" s="3">
        <v>42952</v>
      </c>
      <c r="D4043" s="5" t="str">
        <f>duplicity[[#This Row],[r_fighter_id]]&amp;"/"&amp;duplicity[[#This Row],[b_fighter_id]]&amp;duplicity[[#This Row],[date]]</f>
        <v>90/91642952</v>
      </c>
      <c r="E4043">
        <f>COUNTIF(duplicity[duplicitní texty],duplicity[[#This Row],[duplicitní texty]])</f>
        <v>1</v>
      </c>
      <c r="N4043"/>
    </row>
    <row r="4044" spans="1:14">
      <c r="A4044">
        <v>349</v>
      </c>
      <c r="B4044">
        <v>193</v>
      </c>
      <c r="C4044" s="3">
        <v>42952</v>
      </c>
      <c r="D4044" s="5" t="str">
        <f>duplicity[[#This Row],[r_fighter_id]]&amp;"/"&amp;duplicity[[#This Row],[b_fighter_id]]&amp;duplicity[[#This Row],[date]]</f>
        <v>349/19342952</v>
      </c>
      <c r="E4044">
        <f>COUNTIF(duplicity[duplicitní texty],duplicity[[#This Row],[duplicitní texty]])</f>
        <v>1</v>
      </c>
      <c r="N4044"/>
    </row>
    <row r="4045" spans="1:14">
      <c r="A4045">
        <v>2185</v>
      </c>
      <c r="B4045">
        <v>2835</v>
      </c>
      <c r="C4045" s="3">
        <v>42952</v>
      </c>
      <c r="D4045" s="5" t="str">
        <f>duplicity[[#This Row],[r_fighter_id]]&amp;"/"&amp;duplicity[[#This Row],[b_fighter_id]]&amp;duplicity[[#This Row],[date]]</f>
        <v>2185/283542952</v>
      </c>
      <c r="E4045">
        <f>COUNTIF(duplicity[duplicitní texty],duplicity[[#This Row],[duplicitní texty]])</f>
        <v>1</v>
      </c>
      <c r="N4045"/>
    </row>
    <row r="4046" spans="1:14">
      <c r="A4046">
        <v>218</v>
      </c>
      <c r="B4046">
        <v>2611</v>
      </c>
      <c r="C4046" s="3">
        <v>42980</v>
      </c>
      <c r="D4046" s="5" t="str">
        <f>duplicity[[#This Row],[r_fighter_id]]&amp;"/"&amp;duplicity[[#This Row],[b_fighter_id]]&amp;duplicity[[#This Row],[date]]</f>
        <v>218/261142980</v>
      </c>
      <c r="E4046">
        <f>COUNTIF(duplicity[duplicitní texty],duplicity[[#This Row],[duplicitní texty]])</f>
        <v>1</v>
      </c>
      <c r="N4046"/>
    </row>
    <row r="4047" spans="1:14">
      <c r="A4047">
        <v>3397</v>
      </c>
      <c r="B4047">
        <v>3152</v>
      </c>
      <c r="C4047" s="3">
        <v>42980</v>
      </c>
      <c r="D4047" s="5" t="str">
        <f>duplicity[[#This Row],[r_fighter_id]]&amp;"/"&amp;duplicity[[#This Row],[b_fighter_id]]&amp;duplicity[[#This Row],[date]]</f>
        <v>3397/315242980</v>
      </c>
      <c r="E4047">
        <f>COUNTIF(duplicity[duplicitní texty],duplicity[[#This Row],[duplicitní texty]])</f>
        <v>1</v>
      </c>
      <c r="N4047"/>
    </row>
    <row r="4048" spans="1:14">
      <c r="A4048">
        <v>2654</v>
      </c>
      <c r="B4048">
        <v>265</v>
      </c>
      <c r="C4048" s="3">
        <v>42980</v>
      </c>
      <c r="D4048" s="5" t="str">
        <f>duplicity[[#This Row],[r_fighter_id]]&amp;"/"&amp;duplicity[[#This Row],[b_fighter_id]]&amp;duplicity[[#This Row],[date]]</f>
        <v>2654/26542980</v>
      </c>
      <c r="E4048">
        <f>COUNTIF(duplicity[duplicitní texty],duplicity[[#This Row],[duplicitní texty]])</f>
        <v>1</v>
      </c>
      <c r="N4048"/>
    </row>
    <row r="4049" spans="1:14">
      <c r="A4049">
        <v>2850</v>
      </c>
      <c r="B4049">
        <v>1919</v>
      </c>
      <c r="C4049" s="3">
        <v>42980</v>
      </c>
      <c r="D4049" s="5" t="str">
        <f>duplicity[[#This Row],[r_fighter_id]]&amp;"/"&amp;duplicity[[#This Row],[b_fighter_id]]&amp;duplicity[[#This Row],[date]]</f>
        <v>2850/191942980</v>
      </c>
      <c r="E4049">
        <f>COUNTIF(duplicity[duplicitní texty],duplicity[[#This Row],[duplicitní texty]])</f>
        <v>1</v>
      </c>
      <c r="N4049"/>
    </row>
    <row r="4050" spans="1:14">
      <c r="A4050">
        <v>1632</v>
      </c>
      <c r="B4050">
        <v>1205</v>
      </c>
      <c r="C4050" s="3">
        <v>42980</v>
      </c>
      <c r="D4050" s="5" t="str">
        <f>duplicity[[#This Row],[r_fighter_id]]&amp;"/"&amp;duplicity[[#This Row],[b_fighter_id]]&amp;duplicity[[#This Row],[date]]</f>
        <v>1632/120542980</v>
      </c>
      <c r="E4050">
        <f>COUNTIF(duplicity[duplicitní texty],duplicity[[#This Row],[duplicitní texty]])</f>
        <v>1</v>
      </c>
      <c r="N4050"/>
    </row>
    <row r="4051" spans="1:14">
      <c r="A4051">
        <v>184</v>
      </c>
      <c r="B4051">
        <v>3479</v>
      </c>
      <c r="C4051" s="3">
        <v>42980</v>
      </c>
      <c r="D4051" s="5" t="str">
        <f>duplicity[[#This Row],[r_fighter_id]]&amp;"/"&amp;duplicity[[#This Row],[b_fighter_id]]&amp;duplicity[[#This Row],[date]]</f>
        <v>184/347942980</v>
      </c>
      <c r="E4051">
        <f>COUNTIF(duplicity[duplicitní texty],duplicity[[#This Row],[duplicitní texty]])</f>
        <v>1</v>
      </c>
      <c r="N4051"/>
    </row>
    <row r="4052" spans="1:14">
      <c r="A4052">
        <v>2571</v>
      </c>
      <c r="B4052">
        <v>408</v>
      </c>
      <c r="C4052" s="3">
        <v>42980</v>
      </c>
      <c r="D4052" s="5" t="str">
        <f>duplicity[[#This Row],[r_fighter_id]]&amp;"/"&amp;duplicity[[#This Row],[b_fighter_id]]&amp;duplicity[[#This Row],[date]]</f>
        <v>2571/40842980</v>
      </c>
      <c r="E4052">
        <f>COUNTIF(duplicity[duplicitní texty],duplicity[[#This Row],[duplicitní texty]])</f>
        <v>1</v>
      </c>
      <c r="N4052"/>
    </row>
    <row r="4053" spans="1:14">
      <c r="A4053">
        <v>3256</v>
      </c>
      <c r="B4053">
        <v>3358</v>
      </c>
      <c r="C4053" s="3">
        <v>42980</v>
      </c>
      <c r="D4053" s="5" t="str">
        <f>duplicity[[#This Row],[r_fighter_id]]&amp;"/"&amp;duplicity[[#This Row],[b_fighter_id]]&amp;duplicity[[#This Row],[date]]</f>
        <v>3256/335842980</v>
      </c>
      <c r="E4053">
        <f>COUNTIF(duplicity[duplicitní texty],duplicity[[#This Row],[duplicitní texty]])</f>
        <v>1</v>
      </c>
      <c r="N4053"/>
    </row>
    <row r="4054" spans="1:14">
      <c r="A4054">
        <v>3185</v>
      </c>
      <c r="B4054">
        <v>2993</v>
      </c>
      <c r="C4054" s="3">
        <v>42980</v>
      </c>
      <c r="D4054" s="5" t="str">
        <f>duplicity[[#This Row],[r_fighter_id]]&amp;"/"&amp;duplicity[[#This Row],[b_fighter_id]]&amp;duplicity[[#This Row],[date]]</f>
        <v>3185/299342980</v>
      </c>
      <c r="E4054">
        <f>COUNTIF(duplicity[duplicitní texty],duplicity[[#This Row],[duplicitní texty]])</f>
        <v>1</v>
      </c>
      <c r="N4054"/>
    </row>
    <row r="4055" spans="1:14">
      <c r="A4055">
        <v>863</v>
      </c>
      <c r="B4055">
        <v>199</v>
      </c>
      <c r="C4055" s="3">
        <v>42980</v>
      </c>
      <c r="D4055" s="5" t="str">
        <f>duplicity[[#This Row],[r_fighter_id]]&amp;"/"&amp;duplicity[[#This Row],[b_fighter_id]]&amp;duplicity[[#This Row],[date]]</f>
        <v>863/19942980</v>
      </c>
      <c r="E4055">
        <f>COUNTIF(duplicity[duplicitní texty],duplicity[[#This Row],[duplicitní texty]])</f>
        <v>1</v>
      </c>
      <c r="N4055"/>
    </row>
    <row r="4056" spans="1:14">
      <c r="A4056">
        <v>1162</v>
      </c>
      <c r="B4056">
        <v>1371</v>
      </c>
      <c r="C4056" s="3">
        <v>42980</v>
      </c>
      <c r="D4056" s="5" t="str">
        <f>duplicity[[#This Row],[r_fighter_id]]&amp;"/"&amp;duplicity[[#This Row],[b_fighter_id]]&amp;duplicity[[#This Row],[date]]</f>
        <v>1162/137142980</v>
      </c>
      <c r="E4056">
        <f>COUNTIF(duplicity[duplicitní texty],duplicity[[#This Row],[duplicitní texty]])</f>
        <v>1</v>
      </c>
      <c r="N4056"/>
    </row>
    <row r="4057" spans="1:14">
      <c r="A4057">
        <v>2103</v>
      </c>
      <c r="B4057">
        <v>855</v>
      </c>
      <c r="C4057" s="3">
        <v>42980</v>
      </c>
      <c r="D4057" s="5" t="str">
        <f>duplicity[[#This Row],[r_fighter_id]]&amp;"/"&amp;duplicity[[#This Row],[b_fighter_id]]&amp;duplicity[[#This Row],[date]]</f>
        <v>2103/85542980</v>
      </c>
      <c r="E4057">
        <f>COUNTIF(duplicity[duplicitní texty],duplicity[[#This Row],[duplicitní texty]])</f>
        <v>1</v>
      </c>
      <c r="N4057"/>
    </row>
    <row r="4058" spans="1:14">
      <c r="A4058">
        <v>3120</v>
      </c>
      <c r="B4058">
        <v>2076</v>
      </c>
      <c r="C4058" s="3">
        <v>42987</v>
      </c>
      <c r="D4058" s="5" t="str">
        <f>duplicity[[#This Row],[r_fighter_id]]&amp;"/"&amp;duplicity[[#This Row],[b_fighter_id]]&amp;duplicity[[#This Row],[date]]</f>
        <v>3120/207642987</v>
      </c>
      <c r="E4058">
        <f>COUNTIF(duplicity[duplicitní texty],duplicity[[#This Row],[duplicitní texty]])</f>
        <v>1</v>
      </c>
      <c r="N4058"/>
    </row>
    <row r="4059" spans="1:14">
      <c r="A4059">
        <v>2190</v>
      </c>
      <c r="B4059">
        <v>918</v>
      </c>
      <c r="C4059" s="3">
        <v>42987</v>
      </c>
      <c r="D4059" s="5" t="str">
        <f>duplicity[[#This Row],[r_fighter_id]]&amp;"/"&amp;duplicity[[#This Row],[b_fighter_id]]&amp;duplicity[[#This Row],[date]]</f>
        <v>2190/91842987</v>
      </c>
      <c r="E4059">
        <f>COUNTIF(duplicity[duplicitní texty],duplicity[[#This Row],[duplicitní texty]])</f>
        <v>1</v>
      </c>
      <c r="N4059"/>
    </row>
    <row r="4060" spans="1:14">
      <c r="A4060">
        <v>1914</v>
      </c>
      <c r="B4060">
        <v>808</v>
      </c>
      <c r="C4060" s="3">
        <v>42987</v>
      </c>
      <c r="D4060" s="5" t="str">
        <f>duplicity[[#This Row],[r_fighter_id]]&amp;"/"&amp;duplicity[[#This Row],[b_fighter_id]]&amp;duplicity[[#This Row],[date]]</f>
        <v>1914/80842987</v>
      </c>
      <c r="E4060">
        <f>COUNTIF(duplicity[duplicitní texty],duplicity[[#This Row],[duplicitní texty]])</f>
        <v>1</v>
      </c>
      <c r="N4060"/>
    </row>
    <row r="4061" spans="1:14">
      <c r="A4061">
        <v>1751</v>
      </c>
      <c r="B4061">
        <v>2475</v>
      </c>
      <c r="C4061" s="3">
        <v>42987</v>
      </c>
      <c r="D4061" s="5" t="str">
        <f>duplicity[[#This Row],[r_fighter_id]]&amp;"/"&amp;duplicity[[#This Row],[b_fighter_id]]&amp;duplicity[[#This Row],[date]]</f>
        <v>1751/247542987</v>
      </c>
      <c r="E4061">
        <f>COUNTIF(duplicity[duplicitní texty],duplicity[[#This Row],[duplicitní texty]])</f>
        <v>1</v>
      </c>
      <c r="N4061"/>
    </row>
    <row r="4062" spans="1:14">
      <c r="A4062">
        <v>2054</v>
      </c>
      <c r="B4062">
        <v>3376</v>
      </c>
      <c r="C4062" s="3">
        <v>42987</v>
      </c>
      <c r="D4062" s="5" t="str">
        <f>duplicity[[#This Row],[r_fighter_id]]&amp;"/"&amp;duplicity[[#This Row],[b_fighter_id]]&amp;duplicity[[#This Row],[date]]</f>
        <v>2054/337642987</v>
      </c>
      <c r="E4062">
        <f>COUNTIF(duplicity[duplicitní texty],duplicity[[#This Row],[duplicitní texty]])</f>
        <v>1</v>
      </c>
      <c r="N4062"/>
    </row>
    <row r="4063" spans="1:14">
      <c r="A4063">
        <v>573</v>
      </c>
      <c r="B4063">
        <v>3464</v>
      </c>
      <c r="C4063" s="3">
        <v>42987</v>
      </c>
      <c r="D4063" s="5" t="str">
        <f>duplicity[[#This Row],[r_fighter_id]]&amp;"/"&amp;duplicity[[#This Row],[b_fighter_id]]&amp;duplicity[[#This Row],[date]]</f>
        <v>573/346442987</v>
      </c>
      <c r="E4063">
        <f>COUNTIF(duplicity[duplicitní texty],duplicity[[#This Row],[duplicitní texty]])</f>
        <v>1</v>
      </c>
      <c r="N4063"/>
    </row>
    <row r="4064" spans="1:14">
      <c r="A4064">
        <v>518</v>
      </c>
      <c r="B4064">
        <v>2650</v>
      </c>
      <c r="C4064" s="3">
        <v>42987</v>
      </c>
      <c r="D4064" s="5" t="str">
        <f>duplicity[[#This Row],[r_fighter_id]]&amp;"/"&amp;duplicity[[#This Row],[b_fighter_id]]&amp;duplicity[[#This Row],[date]]</f>
        <v>518/265042987</v>
      </c>
      <c r="E4064">
        <f>COUNTIF(duplicity[duplicitní texty],duplicity[[#This Row],[duplicitní texty]])</f>
        <v>1</v>
      </c>
      <c r="N4064"/>
    </row>
    <row r="4065" spans="1:14">
      <c r="A4065">
        <v>1323</v>
      </c>
      <c r="B4065">
        <v>276</v>
      </c>
      <c r="C4065" s="3">
        <v>42987</v>
      </c>
      <c r="D4065" s="5" t="str">
        <f>duplicity[[#This Row],[r_fighter_id]]&amp;"/"&amp;duplicity[[#This Row],[b_fighter_id]]&amp;duplicity[[#This Row],[date]]</f>
        <v>1323/27642987</v>
      </c>
      <c r="E4065">
        <f>COUNTIF(duplicity[duplicitní texty],duplicity[[#This Row],[duplicitní texty]])</f>
        <v>1</v>
      </c>
      <c r="N4065"/>
    </row>
    <row r="4066" spans="1:14">
      <c r="A4066">
        <v>3295</v>
      </c>
      <c r="B4066">
        <v>1121</v>
      </c>
      <c r="C4066" s="3">
        <v>42987</v>
      </c>
      <c r="D4066" s="5" t="str">
        <f>duplicity[[#This Row],[r_fighter_id]]&amp;"/"&amp;duplicity[[#This Row],[b_fighter_id]]&amp;duplicity[[#This Row],[date]]</f>
        <v>3295/112142987</v>
      </c>
      <c r="E4066">
        <f>COUNTIF(duplicity[duplicitní texty],duplicity[[#This Row],[duplicitní texty]])</f>
        <v>1</v>
      </c>
      <c r="N4066"/>
    </row>
    <row r="4067" spans="1:14">
      <c r="A4067">
        <v>1525</v>
      </c>
      <c r="B4067">
        <v>1988</v>
      </c>
      <c r="C4067" s="3">
        <v>42987</v>
      </c>
      <c r="D4067" s="5" t="str">
        <f>duplicity[[#This Row],[r_fighter_id]]&amp;"/"&amp;duplicity[[#This Row],[b_fighter_id]]&amp;duplicity[[#This Row],[date]]</f>
        <v>1525/198842987</v>
      </c>
      <c r="E4067">
        <f>COUNTIF(duplicity[duplicitní texty],duplicity[[#This Row],[duplicitní texty]])</f>
        <v>1</v>
      </c>
      <c r="N4067"/>
    </row>
    <row r="4068" spans="1:14">
      <c r="A4068">
        <v>2723</v>
      </c>
      <c r="B4068">
        <v>347</v>
      </c>
      <c r="C4068" s="3">
        <v>42994</v>
      </c>
      <c r="D4068" s="5" t="str">
        <f>duplicity[[#This Row],[r_fighter_id]]&amp;"/"&amp;duplicity[[#This Row],[b_fighter_id]]&amp;duplicity[[#This Row],[date]]</f>
        <v>2723/34742994</v>
      </c>
      <c r="E4068">
        <f>COUNTIF(duplicity[duplicitní texty],duplicity[[#This Row],[duplicitní texty]])</f>
        <v>1</v>
      </c>
      <c r="N4068"/>
    </row>
    <row r="4069" spans="1:14">
      <c r="A4069">
        <v>1565</v>
      </c>
      <c r="B4069">
        <v>1252</v>
      </c>
      <c r="C4069" s="3">
        <v>42994</v>
      </c>
      <c r="D4069" s="5" t="str">
        <f>duplicity[[#This Row],[r_fighter_id]]&amp;"/"&amp;duplicity[[#This Row],[b_fighter_id]]&amp;duplicity[[#This Row],[date]]</f>
        <v>1565/125242994</v>
      </c>
      <c r="E4069">
        <f>COUNTIF(duplicity[duplicitní texty],duplicity[[#This Row],[duplicitní texty]])</f>
        <v>1</v>
      </c>
      <c r="N4069"/>
    </row>
    <row r="4070" spans="1:14">
      <c r="A4070">
        <v>1850</v>
      </c>
      <c r="B4070">
        <v>3034</v>
      </c>
      <c r="C4070" s="3">
        <v>42994</v>
      </c>
      <c r="D4070" s="5" t="str">
        <f>duplicity[[#This Row],[r_fighter_id]]&amp;"/"&amp;duplicity[[#This Row],[b_fighter_id]]&amp;duplicity[[#This Row],[date]]</f>
        <v>1850/303442994</v>
      </c>
      <c r="E4070">
        <f>COUNTIF(duplicity[duplicitní texty],duplicity[[#This Row],[duplicitní texty]])</f>
        <v>1</v>
      </c>
      <c r="N4070"/>
    </row>
    <row r="4071" spans="1:14">
      <c r="A4071">
        <v>3324</v>
      </c>
      <c r="B4071">
        <v>2178</v>
      </c>
      <c r="C4071" s="3">
        <v>42994</v>
      </c>
      <c r="D4071" s="5" t="str">
        <f>duplicity[[#This Row],[r_fighter_id]]&amp;"/"&amp;duplicity[[#This Row],[b_fighter_id]]&amp;duplicity[[#This Row],[date]]</f>
        <v>3324/217842994</v>
      </c>
      <c r="E4071">
        <f>COUNTIF(duplicity[duplicitní texty],duplicity[[#This Row],[duplicitní texty]])</f>
        <v>1</v>
      </c>
      <c r="N4071"/>
    </row>
    <row r="4072" spans="1:14">
      <c r="A4072">
        <v>2797</v>
      </c>
      <c r="B4072">
        <v>413</v>
      </c>
      <c r="C4072" s="3">
        <v>42994</v>
      </c>
      <c r="D4072" s="5" t="str">
        <f>duplicity[[#This Row],[r_fighter_id]]&amp;"/"&amp;duplicity[[#This Row],[b_fighter_id]]&amp;duplicity[[#This Row],[date]]</f>
        <v>2797/41342994</v>
      </c>
      <c r="E4072">
        <f>COUNTIF(duplicity[duplicitní texty],duplicity[[#This Row],[duplicitní texty]])</f>
        <v>1</v>
      </c>
      <c r="N4072"/>
    </row>
    <row r="4073" spans="1:14">
      <c r="A4073">
        <v>2515</v>
      </c>
      <c r="B4073">
        <v>2656</v>
      </c>
      <c r="C4073" s="3">
        <v>42994</v>
      </c>
      <c r="D4073" s="5" t="str">
        <f>duplicity[[#This Row],[r_fighter_id]]&amp;"/"&amp;duplicity[[#This Row],[b_fighter_id]]&amp;duplicity[[#This Row],[date]]</f>
        <v>2515/265642994</v>
      </c>
      <c r="E4073">
        <f>COUNTIF(duplicity[duplicitní texty],duplicity[[#This Row],[duplicitní texty]])</f>
        <v>1</v>
      </c>
      <c r="N4073"/>
    </row>
    <row r="4074" spans="1:14">
      <c r="A4074">
        <v>1977</v>
      </c>
      <c r="B4074">
        <v>159</v>
      </c>
      <c r="C4074" s="3">
        <v>42994</v>
      </c>
      <c r="D4074" s="5" t="str">
        <f>duplicity[[#This Row],[r_fighter_id]]&amp;"/"&amp;duplicity[[#This Row],[b_fighter_id]]&amp;duplicity[[#This Row],[date]]</f>
        <v>1977/15942994</v>
      </c>
      <c r="E4074">
        <f>COUNTIF(duplicity[duplicitní texty],duplicity[[#This Row],[duplicitní texty]])</f>
        <v>1</v>
      </c>
      <c r="N4074"/>
    </row>
    <row r="4075" spans="1:14">
      <c r="A4075">
        <v>1774</v>
      </c>
      <c r="B4075">
        <v>119</v>
      </c>
      <c r="C4075" s="3">
        <v>42994</v>
      </c>
      <c r="D4075" s="5" t="str">
        <f>duplicity[[#This Row],[r_fighter_id]]&amp;"/"&amp;duplicity[[#This Row],[b_fighter_id]]&amp;duplicity[[#This Row],[date]]</f>
        <v>1774/11942994</v>
      </c>
      <c r="E4075">
        <f>COUNTIF(duplicity[duplicitní texty],duplicity[[#This Row],[duplicitní texty]])</f>
        <v>1</v>
      </c>
      <c r="N4075"/>
    </row>
    <row r="4076" spans="1:14">
      <c r="A4076">
        <v>1107</v>
      </c>
      <c r="B4076">
        <v>1147</v>
      </c>
      <c r="C4076" s="3">
        <v>42994</v>
      </c>
      <c r="D4076" s="5" t="str">
        <f>duplicity[[#This Row],[r_fighter_id]]&amp;"/"&amp;duplicity[[#This Row],[b_fighter_id]]&amp;duplicity[[#This Row],[date]]</f>
        <v>1107/114742994</v>
      </c>
      <c r="E4076">
        <f>COUNTIF(duplicity[duplicitní texty],duplicity[[#This Row],[duplicitní texty]])</f>
        <v>1</v>
      </c>
      <c r="N4076"/>
    </row>
    <row r="4077" spans="1:14">
      <c r="A4077">
        <v>1260</v>
      </c>
      <c r="B4077">
        <v>3091</v>
      </c>
      <c r="C4077" s="3">
        <v>42994</v>
      </c>
      <c r="D4077" s="5" t="str">
        <f>duplicity[[#This Row],[r_fighter_id]]&amp;"/"&amp;duplicity[[#This Row],[b_fighter_id]]&amp;duplicity[[#This Row],[date]]</f>
        <v>1260/309142994</v>
      </c>
      <c r="E4077">
        <f>COUNTIF(duplicity[duplicitní texty],duplicity[[#This Row],[duplicitní texty]])</f>
        <v>1</v>
      </c>
      <c r="N4077"/>
    </row>
    <row r="4078" spans="1:14">
      <c r="A4078">
        <v>996</v>
      </c>
      <c r="B4078">
        <v>2876</v>
      </c>
      <c r="C4078" s="3">
        <v>43000</v>
      </c>
      <c r="D4078" s="5" t="str">
        <f>duplicity[[#This Row],[r_fighter_id]]&amp;"/"&amp;duplicity[[#This Row],[b_fighter_id]]&amp;duplicity[[#This Row],[date]]</f>
        <v>996/287643000</v>
      </c>
      <c r="E4078">
        <f>COUNTIF(duplicity[duplicitní texty],duplicity[[#This Row],[duplicitní texty]])</f>
        <v>1</v>
      </c>
      <c r="N4078"/>
    </row>
    <row r="4079" spans="1:14">
      <c r="A4079">
        <v>2800</v>
      </c>
      <c r="B4079">
        <v>2369</v>
      </c>
      <c r="C4079" s="3">
        <v>43000</v>
      </c>
      <c r="D4079" s="5" t="str">
        <f>duplicity[[#This Row],[r_fighter_id]]&amp;"/"&amp;duplicity[[#This Row],[b_fighter_id]]&amp;duplicity[[#This Row],[date]]</f>
        <v>2800/236943000</v>
      </c>
      <c r="E4079">
        <f>COUNTIF(duplicity[duplicitní texty],duplicity[[#This Row],[duplicitní texty]])</f>
        <v>1</v>
      </c>
      <c r="N4079"/>
    </row>
    <row r="4080" spans="1:14">
      <c r="A4080">
        <v>1139</v>
      </c>
      <c r="B4080">
        <v>1888</v>
      </c>
      <c r="C4080" s="3">
        <v>43000</v>
      </c>
      <c r="D4080" s="5" t="str">
        <f>duplicity[[#This Row],[r_fighter_id]]&amp;"/"&amp;duplicity[[#This Row],[b_fighter_id]]&amp;duplicity[[#This Row],[date]]</f>
        <v>1139/188843000</v>
      </c>
      <c r="E4080">
        <f>COUNTIF(duplicity[duplicitní texty],duplicity[[#This Row],[duplicitní texty]])</f>
        <v>1</v>
      </c>
      <c r="N4080"/>
    </row>
    <row r="4081" spans="1:14">
      <c r="A4081">
        <v>1460</v>
      </c>
      <c r="B4081">
        <v>845</v>
      </c>
      <c r="C4081" s="3">
        <v>43000</v>
      </c>
      <c r="D4081" s="5" t="str">
        <f>duplicity[[#This Row],[r_fighter_id]]&amp;"/"&amp;duplicity[[#This Row],[b_fighter_id]]&amp;duplicity[[#This Row],[date]]</f>
        <v>1460/84543000</v>
      </c>
      <c r="E4081">
        <f>COUNTIF(duplicity[duplicitní texty],duplicity[[#This Row],[duplicitní texty]])</f>
        <v>1</v>
      </c>
      <c r="N4081"/>
    </row>
    <row r="4082" spans="1:14">
      <c r="A4082">
        <v>1044</v>
      </c>
      <c r="B4082">
        <v>108</v>
      </c>
      <c r="C4082" s="3">
        <v>43000</v>
      </c>
      <c r="D4082" s="5" t="str">
        <f>duplicity[[#This Row],[r_fighter_id]]&amp;"/"&amp;duplicity[[#This Row],[b_fighter_id]]&amp;duplicity[[#This Row],[date]]</f>
        <v>1044/10843000</v>
      </c>
      <c r="E4082">
        <f>COUNTIF(duplicity[duplicitní texty],duplicity[[#This Row],[duplicitní texty]])</f>
        <v>1</v>
      </c>
      <c r="N4082"/>
    </row>
    <row r="4083" spans="1:14">
      <c r="A4083">
        <v>2259</v>
      </c>
      <c r="B4083">
        <v>2200</v>
      </c>
      <c r="C4083" s="3">
        <v>43000</v>
      </c>
      <c r="D4083" s="5" t="str">
        <f>duplicity[[#This Row],[r_fighter_id]]&amp;"/"&amp;duplicity[[#This Row],[b_fighter_id]]&amp;duplicity[[#This Row],[date]]</f>
        <v>2259/220043000</v>
      </c>
      <c r="E4083">
        <f>COUNTIF(duplicity[duplicitní texty],duplicity[[#This Row],[duplicitní texty]])</f>
        <v>1</v>
      </c>
      <c r="N4083"/>
    </row>
    <row r="4084" spans="1:14">
      <c r="A4084">
        <v>2805</v>
      </c>
      <c r="B4084">
        <v>679</v>
      </c>
      <c r="C4084" s="3">
        <v>43000</v>
      </c>
      <c r="D4084" s="5" t="str">
        <f>duplicity[[#This Row],[r_fighter_id]]&amp;"/"&amp;duplicity[[#This Row],[b_fighter_id]]&amp;duplicity[[#This Row],[date]]</f>
        <v>2805/67943000</v>
      </c>
      <c r="E4084">
        <f>COUNTIF(duplicity[duplicitní texty],duplicity[[#This Row],[duplicitní texty]])</f>
        <v>1</v>
      </c>
      <c r="N4084"/>
    </row>
    <row r="4085" spans="1:14">
      <c r="A4085">
        <v>1679</v>
      </c>
      <c r="B4085">
        <v>1509</v>
      </c>
      <c r="C4085" s="3">
        <v>43000</v>
      </c>
      <c r="D4085" s="5" t="str">
        <f>duplicity[[#This Row],[r_fighter_id]]&amp;"/"&amp;duplicity[[#This Row],[b_fighter_id]]&amp;duplicity[[#This Row],[date]]</f>
        <v>1679/150943000</v>
      </c>
      <c r="E4085">
        <f>COUNTIF(duplicity[duplicitní texty],duplicity[[#This Row],[duplicitní texty]])</f>
        <v>1</v>
      </c>
      <c r="N4085"/>
    </row>
    <row r="4086" spans="1:14">
      <c r="A4086">
        <v>120</v>
      </c>
      <c r="B4086">
        <v>1574</v>
      </c>
      <c r="C4086" s="3">
        <v>43000</v>
      </c>
      <c r="D4086" s="5" t="str">
        <f>duplicity[[#This Row],[r_fighter_id]]&amp;"/"&amp;duplicity[[#This Row],[b_fighter_id]]&amp;duplicity[[#This Row],[date]]</f>
        <v>120/157443000</v>
      </c>
      <c r="E4086">
        <f>COUNTIF(duplicity[duplicitní texty],duplicity[[#This Row],[duplicitní texty]])</f>
        <v>1</v>
      </c>
      <c r="N4086"/>
    </row>
    <row r="4087" spans="1:14">
      <c r="A4087">
        <v>7</v>
      </c>
      <c r="B4087">
        <v>1825</v>
      </c>
      <c r="C4087" s="3">
        <v>43000</v>
      </c>
      <c r="D4087" s="5" t="str">
        <f>duplicity[[#This Row],[r_fighter_id]]&amp;"/"&amp;duplicity[[#This Row],[b_fighter_id]]&amp;duplicity[[#This Row],[date]]</f>
        <v>7/182543000</v>
      </c>
      <c r="E4087">
        <f>COUNTIF(duplicity[duplicitní texty],duplicity[[#This Row],[duplicitní texty]])</f>
        <v>1</v>
      </c>
      <c r="N4087"/>
    </row>
    <row r="4088" spans="1:14">
      <c r="A4088">
        <v>1790</v>
      </c>
      <c r="B4088">
        <v>3211</v>
      </c>
      <c r="C4088" s="3">
        <v>43015</v>
      </c>
      <c r="D4088" s="5" t="str">
        <f>duplicity[[#This Row],[r_fighter_id]]&amp;"/"&amp;duplicity[[#This Row],[b_fighter_id]]&amp;duplicity[[#This Row],[date]]</f>
        <v>1790/321143015</v>
      </c>
      <c r="E4088">
        <f>COUNTIF(duplicity[duplicitní texty],duplicity[[#This Row],[duplicitní texty]])</f>
        <v>1</v>
      </c>
      <c r="N4088"/>
    </row>
    <row r="4089" spans="1:14">
      <c r="A4089">
        <v>1527</v>
      </c>
      <c r="B4089">
        <v>319</v>
      </c>
      <c r="C4089" s="3">
        <v>43015</v>
      </c>
      <c r="D4089" s="5" t="str">
        <f>duplicity[[#This Row],[r_fighter_id]]&amp;"/"&amp;duplicity[[#This Row],[b_fighter_id]]&amp;duplicity[[#This Row],[date]]</f>
        <v>1527/31943015</v>
      </c>
      <c r="E4089">
        <f>COUNTIF(duplicity[duplicitní texty],duplicity[[#This Row],[duplicitní texty]])</f>
        <v>1</v>
      </c>
      <c r="N4089"/>
    </row>
    <row r="4090" spans="1:14">
      <c r="A4090">
        <v>2182</v>
      </c>
      <c r="B4090">
        <v>277</v>
      </c>
      <c r="C4090" s="3">
        <v>43015</v>
      </c>
      <c r="D4090" s="5" t="str">
        <f>duplicity[[#This Row],[r_fighter_id]]&amp;"/"&amp;duplicity[[#This Row],[b_fighter_id]]&amp;duplicity[[#This Row],[date]]</f>
        <v>2182/27743015</v>
      </c>
      <c r="E4090">
        <f>COUNTIF(duplicity[duplicitní texty],duplicity[[#This Row],[duplicitní texty]])</f>
        <v>1</v>
      </c>
      <c r="N4090"/>
    </row>
    <row r="4091" spans="1:14">
      <c r="A4091">
        <v>3458</v>
      </c>
      <c r="B4091">
        <v>1282</v>
      </c>
      <c r="C4091" s="3">
        <v>43015</v>
      </c>
      <c r="D4091" s="5" t="str">
        <f>duplicity[[#This Row],[r_fighter_id]]&amp;"/"&amp;duplicity[[#This Row],[b_fighter_id]]&amp;duplicity[[#This Row],[date]]</f>
        <v>3458/128243015</v>
      </c>
      <c r="E4091">
        <f>COUNTIF(duplicity[duplicitní texty],duplicity[[#This Row],[duplicitní texty]])</f>
        <v>1</v>
      </c>
      <c r="N4091"/>
    </row>
    <row r="4092" spans="1:14">
      <c r="A4092">
        <v>838</v>
      </c>
      <c r="B4092">
        <v>3102</v>
      </c>
      <c r="C4092" s="3">
        <v>43015</v>
      </c>
      <c r="D4092" s="5" t="str">
        <f>duplicity[[#This Row],[r_fighter_id]]&amp;"/"&amp;duplicity[[#This Row],[b_fighter_id]]&amp;duplicity[[#This Row],[date]]</f>
        <v>838/310243015</v>
      </c>
      <c r="E4092">
        <f>COUNTIF(duplicity[duplicitní texty],duplicity[[#This Row],[duplicitní texty]])</f>
        <v>1</v>
      </c>
      <c r="N4092"/>
    </row>
    <row r="4093" spans="1:14">
      <c r="A4093">
        <v>2904</v>
      </c>
      <c r="B4093">
        <v>245</v>
      </c>
      <c r="C4093" s="3">
        <v>43015</v>
      </c>
      <c r="D4093" s="5" t="str">
        <f>duplicity[[#This Row],[r_fighter_id]]&amp;"/"&amp;duplicity[[#This Row],[b_fighter_id]]&amp;duplicity[[#This Row],[date]]</f>
        <v>2904/24543015</v>
      </c>
      <c r="E4093">
        <f>COUNTIF(duplicity[duplicitní texty],duplicity[[#This Row],[duplicitní texty]])</f>
        <v>1</v>
      </c>
      <c r="N4093"/>
    </row>
    <row r="4094" spans="1:14">
      <c r="A4094">
        <v>1149</v>
      </c>
      <c r="B4094">
        <v>326</v>
      </c>
      <c r="C4094" s="3">
        <v>43015</v>
      </c>
      <c r="D4094" s="5" t="str">
        <f>duplicity[[#This Row],[r_fighter_id]]&amp;"/"&amp;duplicity[[#This Row],[b_fighter_id]]&amp;duplicity[[#This Row],[date]]</f>
        <v>1149/32643015</v>
      </c>
      <c r="E4094">
        <f>COUNTIF(duplicity[duplicitní texty],duplicity[[#This Row],[duplicitní texty]])</f>
        <v>1</v>
      </c>
      <c r="N4094"/>
    </row>
    <row r="4095" spans="1:14">
      <c r="A4095">
        <v>2752</v>
      </c>
      <c r="B4095">
        <v>939</v>
      </c>
      <c r="C4095" s="3">
        <v>43015</v>
      </c>
      <c r="D4095" s="5" t="str">
        <f>duplicity[[#This Row],[r_fighter_id]]&amp;"/"&amp;duplicity[[#This Row],[b_fighter_id]]&amp;duplicity[[#This Row],[date]]</f>
        <v>2752/93943015</v>
      </c>
      <c r="E4095">
        <f>COUNTIF(duplicity[duplicitní texty],duplicity[[#This Row],[duplicitní texty]])</f>
        <v>1</v>
      </c>
      <c r="N4095"/>
    </row>
    <row r="4096" spans="1:14">
      <c r="A4096">
        <v>287</v>
      </c>
      <c r="B4096">
        <v>567</v>
      </c>
      <c r="C4096" s="3">
        <v>43029</v>
      </c>
      <c r="D4096" s="5" t="str">
        <f>duplicity[[#This Row],[r_fighter_id]]&amp;"/"&amp;duplicity[[#This Row],[b_fighter_id]]&amp;duplicity[[#This Row],[date]]</f>
        <v>287/56743029</v>
      </c>
      <c r="E4096">
        <f>COUNTIF(duplicity[duplicitní texty],duplicity[[#This Row],[duplicitní texty]])</f>
        <v>1</v>
      </c>
      <c r="N4096"/>
    </row>
    <row r="4097" spans="1:14">
      <c r="A4097">
        <v>3109</v>
      </c>
      <c r="B4097">
        <v>1616</v>
      </c>
      <c r="C4097" s="3">
        <v>43029</v>
      </c>
      <c r="D4097" s="5" t="str">
        <f>duplicity[[#This Row],[r_fighter_id]]&amp;"/"&amp;duplicity[[#This Row],[b_fighter_id]]&amp;duplicity[[#This Row],[date]]</f>
        <v>3109/161643029</v>
      </c>
      <c r="E4097">
        <f>COUNTIF(duplicity[duplicitní texty],duplicity[[#This Row],[duplicitní texty]])</f>
        <v>1</v>
      </c>
      <c r="N4097"/>
    </row>
    <row r="4098" spans="1:14">
      <c r="A4098">
        <v>3275</v>
      </c>
      <c r="B4098">
        <v>86</v>
      </c>
      <c r="C4098" s="3">
        <v>43029</v>
      </c>
      <c r="D4098" s="5" t="str">
        <f>duplicity[[#This Row],[r_fighter_id]]&amp;"/"&amp;duplicity[[#This Row],[b_fighter_id]]&amp;duplicity[[#This Row],[date]]</f>
        <v>3275/8643029</v>
      </c>
      <c r="E4098">
        <f>COUNTIF(duplicity[duplicitní texty],duplicity[[#This Row],[duplicitní texty]])</f>
        <v>1</v>
      </c>
      <c r="N4098"/>
    </row>
    <row r="4099" spans="1:14">
      <c r="A4099">
        <v>128</v>
      </c>
      <c r="B4099">
        <v>884</v>
      </c>
      <c r="C4099" s="3">
        <v>43029</v>
      </c>
      <c r="D4099" s="5" t="str">
        <f>duplicity[[#This Row],[r_fighter_id]]&amp;"/"&amp;duplicity[[#This Row],[b_fighter_id]]&amp;duplicity[[#This Row],[date]]</f>
        <v>128/88443029</v>
      </c>
      <c r="E4099">
        <f>COUNTIF(duplicity[duplicitní texty],duplicity[[#This Row],[duplicitní texty]])</f>
        <v>1</v>
      </c>
      <c r="N4099"/>
    </row>
    <row r="4100" spans="1:14">
      <c r="A4100">
        <v>1844</v>
      </c>
      <c r="B4100">
        <v>964</v>
      </c>
      <c r="C4100" s="3">
        <v>43029</v>
      </c>
      <c r="D4100" s="5" t="str">
        <f>duplicity[[#This Row],[r_fighter_id]]&amp;"/"&amp;duplicity[[#This Row],[b_fighter_id]]&amp;duplicity[[#This Row],[date]]</f>
        <v>1844/96443029</v>
      </c>
      <c r="E4100">
        <f>COUNTIF(duplicity[duplicitní texty],duplicity[[#This Row],[duplicitní texty]])</f>
        <v>1</v>
      </c>
      <c r="N4100"/>
    </row>
    <row r="4101" spans="1:14">
      <c r="A4101">
        <v>1745</v>
      </c>
      <c r="B4101">
        <v>1725</v>
      </c>
      <c r="C4101" s="3">
        <v>43029</v>
      </c>
      <c r="D4101" s="5" t="str">
        <f>duplicity[[#This Row],[r_fighter_id]]&amp;"/"&amp;duplicity[[#This Row],[b_fighter_id]]&amp;duplicity[[#This Row],[date]]</f>
        <v>1745/172543029</v>
      </c>
      <c r="E4101">
        <f>COUNTIF(duplicity[duplicitní texty],duplicity[[#This Row],[duplicitní texty]])</f>
        <v>1</v>
      </c>
      <c r="N4101"/>
    </row>
    <row r="4102" spans="1:14">
      <c r="A4102">
        <v>90</v>
      </c>
      <c r="B4102">
        <v>883</v>
      </c>
      <c r="C4102" s="3">
        <v>43029</v>
      </c>
      <c r="D4102" s="5" t="str">
        <f>duplicity[[#This Row],[r_fighter_id]]&amp;"/"&amp;duplicity[[#This Row],[b_fighter_id]]&amp;duplicity[[#This Row],[date]]</f>
        <v>90/88343029</v>
      </c>
      <c r="E4102">
        <f>COUNTIF(duplicity[duplicitní texty],duplicity[[#This Row],[duplicitní texty]])</f>
        <v>1</v>
      </c>
      <c r="N4102"/>
    </row>
    <row r="4103" spans="1:14">
      <c r="A4103">
        <v>523</v>
      </c>
      <c r="B4103">
        <v>3256</v>
      </c>
      <c r="C4103" s="3">
        <v>43029</v>
      </c>
      <c r="D4103" s="5" t="str">
        <f>duplicity[[#This Row],[r_fighter_id]]&amp;"/"&amp;duplicity[[#This Row],[b_fighter_id]]&amp;duplicity[[#This Row],[date]]</f>
        <v>523/325643029</v>
      </c>
      <c r="E4103">
        <f>COUNTIF(duplicity[duplicitní texty],duplicity[[#This Row],[duplicitní texty]])</f>
        <v>1</v>
      </c>
      <c r="N4103"/>
    </row>
    <row r="4104" spans="1:14">
      <c r="A4104">
        <v>1691</v>
      </c>
      <c r="B4104">
        <v>909</v>
      </c>
      <c r="C4104" s="3">
        <v>43029</v>
      </c>
      <c r="D4104" s="5" t="str">
        <f>duplicity[[#This Row],[r_fighter_id]]&amp;"/"&amp;duplicity[[#This Row],[b_fighter_id]]&amp;duplicity[[#This Row],[date]]</f>
        <v>1691/90943029</v>
      </c>
      <c r="E4104">
        <f>COUNTIF(duplicity[duplicitní texty],duplicity[[#This Row],[duplicitní texty]])</f>
        <v>1</v>
      </c>
      <c r="N4104"/>
    </row>
    <row r="4105" spans="1:14">
      <c r="A4105">
        <v>2538</v>
      </c>
      <c r="B4105">
        <v>3493</v>
      </c>
      <c r="C4105" s="3">
        <v>43029</v>
      </c>
      <c r="D4105" s="5" t="str">
        <f>duplicity[[#This Row],[r_fighter_id]]&amp;"/"&amp;duplicity[[#This Row],[b_fighter_id]]&amp;duplicity[[#This Row],[date]]</f>
        <v>2538/349343029</v>
      </c>
      <c r="E4105">
        <f>COUNTIF(duplicity[duplicitní texty],duplicity[[#This Row],[duplicitní texty]])</f>
        <v>1</v>
      </c>
      <c r="N4105"/>
    </row>
    <row r="4106" spans="1:14">
      <c r="A4106">
        <v>1309</v>
      </c>
      <c r="B4106">
        <v>1266</v>
      </c>
      <c r="C4106" s="3">
        <v>43029</v>
      </c>
      <c r="D4106" s="5" t="str">
        <f>duplicity[[#This Row],[r_fighter_id]]&amp;"/"&amp;duplicity[[#This Row],[b_fighter_id]]&amp;duplicity[[#This Row],[date]]</f>
        <v>1309/126643029</v>
      </c>
      <c r="E4106">
        <f>COUNTIF(duplicity[duplicitní texty],duplicity[[#This Row],[duplicitní texty]])</f>
        <v>1</v>
      </c>
      <c r="N4106"/>
    </row>
    <row r="4107" spans="1:14">
      <c r="A4107">
        <v>2860</v>
      </c>
      <c r="B4107">
        <v>1330</v>
      </c>
      <c r="C4107" s="3">
        <v>43036</v>
      </c>
      <c r="D4107" s="5" t="str">
        <f>duplicity[[#This Row],[r_fighter_id]]&amp;"/"&amp;duplicity[[#This Row],[b_fighter_id]]&amp;duplicity[[#This Row],[date]]</f>
        <v>2860/133043036</v>
      </c>
      <c r="E4107">
        <f>COUNTIF(duplicity[duplicitní texty],duplicity[[#This Row],[duplicitní texty]])</f>
        <v>1</v>
      </c>
      <c r="N4107"/>
    </row>
    <row r="4108" spans="1:14">
      <c r="A4108">
        <v>1928</v>
      </c>
      <c r="B4108">
        <v>641</v>
      </c>
      <c r="C4108" s="3">
        <v>43036</v>
      </c>
      <c r="D4108" s="5" t="str">
        <f>duplicity[[#This Row],[r_fighter_id]]&amp;"/"&amp;duplicity[[#This Row],[b_fighter_id]]&amp;duplicity[[#This Row],[date]]</f>
        <v>1928/64143036</v>
      </c>
      <c r="E4108">
        <f>COUNTIF(duplicity[duplicitní texty],duplicity[[#This Row],[duplicitní texty]])</f>
        <v>1</v>
      </c>
      <c r="N4108"/>
    </row>
    <row r="4109" spans="1:14">
      <c r="A4109">
        <v>389</v>
      </c>
      <c r="B4109">
        <v>1898</v>
      </c>
      <c r="C4109" s="3">
        <v>43036</v>
      </c>
      <c r="D4109" s="5" t="str">
        <f>duplicity[[#This Row],[r_fighter_id]]&amp;"/"&amp;duplicity[[#This Row],[b_fighter_id]]&amp;duplicity[[#This Row],[date]]</f>
        <v>389/189843036</v>
      </c>
      <c r="E4109">
        <f>COUNTIF(duplicity[duplicitní texty],duplicity[[#This Row],[duplicitní texty]])</f>
        <v>1</v>
      </c>
      <c r="N4109"/>
    </row>
    <row r="4110" spans="1:14">
      <c r="A4110">
        <v>959</v>
      </c>
      <c r="B4110">
        <v>368</v>
      </c>
      <c r="C4110" s="3">
        <v>43036</v>
      </c>
      <c r="D4110" s="5" t="str">
        <f>duplicity[[#This Row],[r_fighter_id]]&amp;"/"&amp;duplicity[[#This Row],[b_fighter_id]]&amp;duplicity[[#This Row],[date]]</f>
        <v>959/36843036</v>
      </c>
      <c r="E4110">
        <f>COUNTIF(duplicity[duplicitní texty],duplicity[[#This Row],[duplicitní texty]])</f>
        <v>1</v>
      </c>
      <c r="N4110"/>
    </row>
    <row r="4111" spans="1:14">
      <c r="A4111">
        <v>2223</v>
      </c>
      <c r="B4111">
        <v>990</v>
      </c>
      <c r="C4111" s="3">
        <v>43036</v>
      </c>
      <c r="D4111" s="5" t="str">
        <f>duplicity[[#This Row],[r_fighter_id]]&amp;"/"&amp;duplicity[[#This Row],[b_fighter_id]]&amp;duplicity[[#This Row],[date]]</f>
        <v>2223/99043036</v>
      </c>
      <c r="E4111">
        <f>COUNTIF(duplicity[duplicitní texty],duplicity[[#This Row],[duplicitní texty]])</f>
        <v>1</v>
      </c>
      <c r="N4111"/>
    </row>
    <row r="4112" spans="1:14">
      <c r="A4112">
        <v>768</v>
      </c>
      <c r="B4112">
        <v>1160</v>
      </c>
      <c r="C4112" s="3">
        <v>43036</v>
      </c>
      <c r="D4112" s="5" t="str">
        <f>duplicity[[#This Row],[r_fighter_id]]&amp;"/"&amp;duplicity[[#This Row],[b_fighter_id]]&amp;duplicity[[#This Row],[date]]</f>
        <v>768/116043036</v>
      </c>
      <c r="E4112">
        <f>COUNTIF(duplicity[duplicitní texty],duplicity[[#This Row],[duplicitní texty]])</f>
        <v>1</v>
      </c>
      <c r="N4112"/>
    </row>
    <row r="4113" spans="1:14">
      <c r="A4113">
        <v>1883</v>
      </c>
      <c r="B4113">
        <v>2576</v>
      </c>
      <c r="C4113" s="3">
        <v>43036</v>
      </c>
      <c r="D4113" s="5" t="str">
        <f>duplicity[[#This Row],[r_fighter_id]]&amp;"/"&amp;duplicity[[#This Row],[b_fighter_id]]&amp;duplicity[[#This Row],[date]]</f>
        <v>1883/257643036</v>
      </c>
      <c r="E4113">
        <f>COUNTIF(duplicity[duplicitní texty],duplicity[[#This Row],[duplicitní texty]])</f>
        <v>1</v>
      </c>
      <c r="N4113"/>
    </row>
    <row r="4114" spans="1:14">
      <c r="A4114">
        <v>480</v>
      </c>
      <c r="B4114">
        <v>1967</v>
      </c>
      <c r="C4114" s="3">
        <v>43036</v>
      </c>
      <c r="D4114" s="5" t="str">
        <f>duplicity[[#This Row],[r_fighter_id]]&amp;"/"&amp;duplicity[[#This Row],[b_fighter_id]]&amp;duplicity[[#This Row],[date]]</f>
        <v>480/196743036</v>
      </c>
      <c r="E4114">
        <f>COUNTIF(duplicity[duplicitní texty],duplicity[[#This Row],[duplicitní texty]])</f>
        <v>1</v>
      </c>
      <c r="N4114"/>
    </row>
    <row r="4115" spans="1:14">
      <c r="A4115">
        <v>1834</v>
      </c>
      <c r="B4115">
        <v>3367</v>
      </c>
      <c r="C4115" s="3">
        <v>43036</v>
      </c>
      <c r="D4115" s="5" t="str">
        <f>duplicity[[#This Row],[r_fighter_id]]&amp;"/"&amp;duplicity[[#This Row],[b_fighter_id]]&amp;duplicity[[#This Row],[date]]</f>
        <v>1834/336743036</v>
      </c>
      <c r="E4115">
        <f>COUNTIF(duplicity[duplicitní texty],duplicity[[#This Row],[duplicitní texty]])</f>
        <v>1</v>
      </c>
      <c r="N4115"/>
    </row>
    <row r="4116" spans="1:14">
      <c r="A4116">
        <v>3289</v>
      </c>
      <c r="B4116">
        <v>2113</v>
      </c>
      <c r="C4116" s="3">
        <v>43036</v>
      </c>
      <c r="D4116" s="5" t="str">
        <f>duplicity[[#This Row],[r_fighter_id]]&amp;"/"&amp;duplicity[[#This Row],[b_fighter_id]]&amp;duplicity[[#This Row],[date]]</f>
        <v>3289/211343036</v>
      </c>
      <c r="E4116">
        <f>COUNTIF(duplicity[duplicitní texty],duplicity[[#This Row],[duplicitní texty]])</f>
        <v>1</v>
      </c>
      <c r="N4116"/>
    </row>
    <row r="4117" spans="1:14">
      <c r="A4117">
        <v>3571</v>
      </c>
      <c r="B4117">
        <v>1199</v>
      </c>
      <c r="C4117" s="3">
        <v>43036</v>
      </c>
      <c r="D4117" s="5" t="str">
        <f>duplicity[[#This Row],[r_fighter_id]]&amp;"/"&amp;duplicity[[#This Row],[b_fighter_id]]&amp;duplicity[[#This Row],[date]]</f>
        <v>3571/119943036</v>
      </c>
      <c r="E4117">
        <f>COUNTIF(duplicity[duplicitní texty],duplicity[[#This Row],[duplicitní texty]])</f>
        <v>1</v>
      </c>
      <c r="N4117"/>
    </row>
    <row r="4118" spans="1:14">
      <c r="A4118">
        <v>1128</v>
      </c>
      <c r="B4118">
        <v>594</v>
      </c>
      <c r="C4118" s="3">
        <v>43036</v>
      </c>
      <c r="D4118" s="5" t="str">
        <f>duplicity[[#This Row],[r_fighter_id]]&amp;"/"&amp;duplicity[[#This Row],[b_fighter_id]]&amp;duplicity[[#This Row],[date]]</f>
        <v>1128/59443036</v>
      </c>
      <c r="E4118">
        <f>COUNTIF(duplicity[duplicitní texty],duplicity[[#This Row],[duplicitní texty]])</f>
        <v>1</v>
      </c>
      <c r="N4118"/>
    </row>
    <row r="4119" spans="1:14">
      <c r="A4119">
        <v>2374</v>
      </c>
      <c r="B4119">
        <v>295</v>
      </c>
      <c r="C4119" s="3">
        <v>43043</v>
      </c>
      <c r="D4119" s="5" t="str">
        <f>duplicity[[#This Row],[r_fighter_id]]&amp;"/"&amp;duplicity[[#This Row],[b_fighter_id]]&amp;duplicity[[#This Row],[date]]</f>
        <v>2374/29543043</v>
      </c>
      <c r="E4119">
        <f>COUNTIF(duplicity[duplicitní texty],duplicity[[#This Row],[duplicitní texty]])</f>
        <v>1</v>
      </c>
      <c r="N4119"/>
    </row>
    <row r="4120" spans="1:14">
      <c r="A4120">
        <v>3248</v>
      </c>
      <c r="B4120">
        <v>1995</v>
      </c>
      <c r="C4120" s="3">
        <v>43043</v>
      </c>
      <c r="D4120" s="5" t="str">
        <f>duplicity[[#This Row],[r_fighter_id]]&amp;"/"&amp;duplicity[[#This Row],[b_fighter_id]]&amp;duplicity[[#This Row],[date]]</f>
        <v>3248/199543043</v>
      </c>
      <c r="E4120">
        <f>COUNTIF(duplicity[duplicitní texty],duplicity[[#This Row],[duplicitní texty]])</f>
        <v>1</v>
      </c>
      <c r="N4120"/>
    </row>
    <row r="4121" spans="1:14">
      <c r="A4121">
        <v>286</v>
      </c>
      <c r="B4121">
        <v>3097</v>
      </c>
      <c r="C4121" s="3">
        <v>43043</v>
      </c>
      <c r="D4121" s="5" t="str">
        <f>duplicity[[#This Row],[r_fighter_id]]&amp;"/"&amp;duplicity[[#This Row],[b_fighter_id]]&amp;duplicity[[#This Row],[date]]</f>
        <v>286/309743043</v>
      </c>
      <c r="E4121">
        <f>COUNTIF(duplicity[duplicitní texty],duplicity[[#This Row],[duplicitní texty]])</f>
        <v>1</v>
      </c>
      <c r="N4121"/>
    </row>
    <row r="4122" spans="1:14">
      <c r="A4122">
        <v>2800</v>
      </c>
      <c r="B4122">
        <v>103</v>
      </c>
      <c r="C4122" s="3">
        <v>43043</v>
      </c>
      <c r="D4122" s="5" t="str">
        <f>duplicity[[#This Row],[r_fighter_id]]&amp;"/"&amp;duplicity[[#This Row],[b_fighter_id]]&amp;duplicity[[#This Row],[date]]</f>
        <v>2800/10343043</v>
      </c>
      <c r="E4122">
        <f>COUNTIF(duplicity[duplicitní texty],duplicity[[#This Row],[duplicitní texty]])</f>
        <v>1</v>
      </c>
      <c r="N4122"/>
    </row>
    <row r="4123" spans="1:14">
      <c r="A4123">
        <v>1319</v>
      </c>
      <c r="B4123">
        <v>631</v>
      </c>
      <c r="C4123" s="3">
        <v>43043</v>
      </c>
      <c r="D4123" s="5" t="str">
        <f>duplicity[[#This Row],[r_fighter_id]]&amp;"/"&amp;duplicity[[#This Row],[b_fighter_id]]&amp;duplicity[[#This Row],[date]]</f>
        <v>1319/63143043</v>
      </c>
      <c r="E4123">
        <f>COUNTIF(duplicity[duplicitní texty],duplicity[[#This Row],[duplicitní texty]])</f>
        <v>1</v>
      </c>
      <c r="N4123"/>
    </row>
    <row r="4124" spans="1:14">
      <c r="A4124">
        <v>3375</v>
      </c>
      <c r="B4124">
        <v>828</v>
      </c>
      <c r="C4124" s="3">
        <v>43043</v>
      </c>
      <c r="D4124" s="5" t="str">
        <f>duplicity[[#This Row],[r_fighter_id]]&amp;"/"&amp;duplicity[[#This Row],[b_fighter_id]]&amp;duplicity[[#This Row],[date]]</f>
        <v>3375/82843043</v>
      </c>
      <c r="E4124">
        <f>COUNTIF(duplicity[duplicitní texty],duplicity[[#This Row],[duplicitní texty]])</f>
        <v>1</v>
      </c>
      <c r="N4124"/>
    </row>
    <row r="4125" spans="1:14">
      <c r="A4125">
        <v>1068</v>
      </c>
      <c r="B4125">
        <v>778</v>
      </c>
      <c r="C4125" s="3">
        <v>43043</v>
      </c>
      <c r="D4125" s="5" t="str">
        <f>duplicity[[#This Row],[r_fighter_id]]&amp;"/"&amp;duplicity[[#This Row],[b_fighter_id]]&amp;duplicity[[#This Row],[date]]</f>
        <v>1068/77843043</v>
      </c>
      <c r="E4125">
        <f>COUNTIF(duplicity[duplicitní texty],duplicity[[#This Row],[duplicitní texty]])</f>
        <v>1</v>
      </c>
      <c r="N4125"/>
    </row>
    <row r="4126" spans="1:14">
      <c r="A4126">
        <v>1282</v>
      </c>
      <c r="B4126">
        <v>1123</v>
      </c>
      <c r="C4126" s="3">
        <v>43043</v>
      </c>
      <c r="D4126" s="5" t="str">
        <f>duplicity[[#This Row],[r_fighter_id]]&amp;"/"&amp;duplicity[[#This Row],[b_fighter_id]]&amp;duplicity[[#This Row],[date]]</f>
        <v>1282/112343043</v>
      </c>
      <c r="E4126">
        <f>COUNTIF(duplicity[duplicitní texty],duplicity[[#This Row],[duplicitní texty]])</f>
        <v>1</v>
      </c>
      <c r="N4126"/>
    </row>
    <row r="4127" spans="1:14">
      <c r="A4127">
        <v>3569</v>
      </c>
      <c r="B4127">
        <v>2622</v>
      </c>
      <c r="C4127" s="3">
        <v>43043</v>
      </c>
      <c r="D4127" s="5" t="str">
        <f>duplicity[[#This Row],[r_fighter_id]]&amp;"/"&amp;duplicity[[#This Row],[b_fighter_id]]&amp;duplicity[[#This Row],[date]]</f>
        <v>3569/262243043</v>
      </c>
      <c r="E4127">
        <f>COUNTIF(duplicity[duplicitní texty],duplicity[[#This Row],[duplicitní texty]])</f>
        <v>1</v>
      </c>
      <c r="N4127"/>
    </row>
    <row r="4128" spans="1:14">
      <c r="A4128">
        <v>379</v>
      </c>
      <c r="B4128">
        <v>1050</v>
      </c>
      <c r="C4128" s="3">
        <v>43043</v>
      </c>
      <c r="D4128" s="5" t="str">
        <f>duplicity[[#This Row],[r_fighter_id]]&amp;"/"&amp;duplicity[[#This Row],[b_fighter_id]]&amp;duplicity[[#This Row],[date]]</f>
        <v>379/105043043</v>
      </c>
      <c r="E4128">
        <f>COUNTIF(duplicity[duplicitní texty],duplicity[[#This Row],[duplicitní texty]])</f>
        <v>1</v>
      </c>
      <c r="N4128"/>
    </row>
    <row r="4129" spans="1:14">
      <c r="A4129">
        <v>793</v>
      </c>
      <c r="B4129">
        <v>2180</v>
      </c>
      <c r="C4129" s="3">
        <v>43050</v>
      </c>
      <c r="D4129" s="5" t="str">
        <f>duplicity[[#This Row],[r_fighter_id]]&amp;"/"&amp;duplicity[[#This Row],[b_fighter_id]]&amp;duplicity[[#This Row],[date]]</f>
        <v>793/218043050</v>
      </c>
      <c r="E4129">
        <f>COUNTIF(duplicity[duplicitní texty],duplicity[[#This Row],[duplicitní texty]])</f>
        <v>1</v>
      </c>
      <c r="N4129"/>
    </row>
    <row r="4130" spans="1:14">
      <c r="A4130">
        <v>1958</v>
      </c>
      <c r="B4130">
        <v>952</v>
      </c>
      <c r="C4130" s="3">
        <v>43050</v>
      </c>
      <c r="D4130" s="5" t="str">
        <f>duplicity[[#This Row],[r_fighter_id]]&amp;"/"&amp;duplicity[[#This Row],[b_fighter_id]]&amp;duplicity[[#This Row],[date]]</f>
        <v>1958/95243050</v>
      </c>
      <c r="E4130">
        <f>COUNTIF(duplicity[duplicitní texty],duplicity[[#This Row],[duplicitní texty]])</f>
        <v>1</v>
      </c>
      <c r="N4130"/>
    </row>
    <row r="4131" spans="1:14">
      <c r="A4131">
        <v>155</v>
      </c>
      <c r="B4131">
        <v>1863</v>
      </c>
      <c r="C4131" s="3">
        <v>43050</v>
      </c>
      <c r="D4131" s="5" t="str">
        <f>duplicity[[#This Row],[r_fighter_id]]&amp;"/"&amp;duplicity[[#This Row],[b_fighter_id]]&amp;duplicity[[#This Row],[date]]</f>
        <v>155/186343050</v>
      </c>
      <c r="E4131">
        <f>COUNTIF(duplicity[duplicitní texty],duplicity[[#This Row],[duplicitní texty]])</f>
        <v>1</v>
      </c>
      <c r="N4131"/>
    </row>
    <row r="4132" spans="1:14">
      <c r="A4132">
        <v>40</v>
      </c>
      <c r="B4132">
        <v>134</v>
      </c>
      <c r="C4132" s="3">
        <v>43050</v>
      </c>
      <c r="D4132" s="5" t="str">
        <f>duplicity[[#This Row],[r_fighter_id]]&amp;"/"&amp;duplicity[[#This Row],[b_fighter_id]]&amp;duplicity[[#This Row],[date]]</f>
        <v>40/13443050</v>
      </c>
      <c r="E4132">
        <f>COUNTIF(duplicity[duplicitní texty],duplicity[[#This Row],[duplicitní texty]])</f>
        <v>1</v>
      </c>
      <c r="N4132"/>
    </row>
    <row r="4133" spans="1:14">
      <c r="A4133">
        <v>2038</v>
      </c>
      <c r="B4133">
        <v>3148</v>
      </c>
      <c r="C4133" s="3">
        <v>43050</v>
      </c>
      <c r="D4133" s="5" t="str">
        <f>duplicity[[#This Row],[r_fighter_id]]&amp;"/"&amp;duplicity[[#This Row],[b_fighter_id]]&amp;duplicity[[#This Row],[date]]</f>
        <v>2038/314843050</v>
      </c>
      <c r="E4133">
        <f>COUNTIF(duplicity[duplicitní texty],duplicity[[#This Row],[duplicitní texty]])</f>
        <v>1</v>
      </c>
      <c r="N4133"/>
    </row>
    <row r="4134" spans="1:14">
      <c r="A4134">
        <v>1753</v>
      </c>
      <c r="B4134">
        <v>1226</v>
      </c>
      <c r="C4134" s="3">
        <v>43050</v>
      </c>
      <c r="D4134" s="5" t="str">
        <f>duplicity[[#This Row],[r_fighter_id]]&amp;"/"&amp;duplicity[[#This Row],[b_fighter_id]]&amp;duplicity[[#This Row],[date]]</f>
        <v>1753/122643050</v>
      </c>
      <c r="E4134">
        <f>COUNTIF(duplicity[duplicitní texty],duplicity[[#This Row],[duplicitní texty]])</f>
        <v>1</v>
      </c>
      <c r="N4134"/>
    </row>
    <row r="4135" spans="1:14">
      <c r="A4135">
        <v>2556</v>
      </c>
      <c r="B4135">
        <v>2520</v>
      </c>
      <c r="C4135" s="3">
        <v>43050</v>
      </c>
      <c r="D4135" s="5" t="str">
        <f>duplicity[[#This Row],[r_fighter_id]]&amp;"/"&amp;duplicity[[#This Row],[b_fighter_id]]&amp;duplicity[[#This Row],[date]]</f>
        <v>2556/252043050</v>
      </c>
      <c r="E4135">
        <f>COUNTIF(duplicity[duplicitní texty],duplicity[[#This Row],[duplicitní texty]])</f>
        <v>1</v>
      </c>
      <c r="N4135"/>
    </row>
    <row r="4136" spans="1:14">
      <c r="A4136">
        <v>3156</v>
      </c>
      <c r="B4136">
        <v>2495</v>
      </c>
      <c r="C4136" s="3">
        <v>43050</v>
      </c>
      <c r="D4136" s="5" t="str">
        <f>duplicity[[#This Row],[r_fighter_id]]&amp;"/"&amp;duplicity[[#This Row],[b_fighter_id]]&amp;duplicity[[#This Row],[date]]</f>
        <v>3156/249543050</v>
      </c>
      <c r="E4136">
        <f>COUNTIF(duplicity[duplicitní texty],duplicity[[#This Row],[duplicitní texty]])</f>
        <v>1</v>
      </c>
      <c r="N4136"/>
    </row>
    <row r="4137" spans="1:14">
      <c r="A4137">
        <v>593</v>
      </c>
      <c r="B4137">
        <v>995</v>
      </c>
      <c r="C4137" s="3">
        <v>43050</v>
      </c>
      <c r="D4137" s="5" t="str">
        <f>duplicity[[#This Row],[r_fighter_id]]&amp;"/"&amp;duplicity[[#This Row],[b_fighter_id]]&amp;duplicity[[#This Row],[date]]</f>
        <v>593/99543050</v>
      </c>
      <c r="E4137">
        <f>COUNTIF(duplicity[duplicitní texty],duplicity[[#This Row],[duplicitní texty]])</f>
        <v>1</v>
      </c>
      <c r="N4137"/>
    </row>
    <row r="4138" spans="1:14">
      <c r="A4138">
        <v>375</v>
      </c>
      <c r="B4138">
        <v>2829</v>
      </c>
      <c r="C4138" s="3">
        <v>43050</v>
      </c>
      <c r="D4138" s="5" t="str">
        <f>duplicity[[#This Row],[r_fighter_id]]&amp;"/"&amp;duplicity[[#This Row],[b_fighter_id]]&amp;duplicity[[#This Row],[date]]</f>
        <v>375/282943050</v>
      </c>
      <c r="E4138">
        <f>COUNTIF(duplicity[duplicitní texty],duplicity[[#This Row],[duplicitní texty]])</f>
        <v>1</v>
      </c>
      <c r="N4138"/>
    </row>
    <row r="4139" spans="1:14">
      <c r="A4139">
        <v>2333</v>
      </c>
      <c r="B4139">
        <v>2601</v>
      </c>
      <c r="C4139" s="3">
        <v>43050</v>
      </c>
      <c r="D4139" s="5" t="str">
        <f>duplicity[[#This Row],[r_fighter_id]]&amp;"/"&amp;duplicity[[#This Row],[b_fighter_id]]&amp;duplicity[[#This Row],[date]]</f>
        <v>2333/260143050</v>
      </c>
      <c r="E4139">
        <f>COUNTIF(duplicity[duplicitní texty],duplicity[[#This Row],[duplicitní texty]])</f>
        <v>1</v>
      </c>
      <c r="N4139"/>
    </row>
    <row r="4140" spans="1:14">
      <c r="A4140">
        <v>1357</v>
      </c>
      <c r="B4140">
        <v>115</v>
      </c>
      <c r="C4140" s="3">
        <v>43050</v>
      </c>
      <c r="D4140" s="5" t="str">
        <f>duplicity[[#This Row],[r_fighter_id]]&amp;"/"&amp;duplicity[[#This Row],[b_fighter_id]]&amp;duplicity[[#This Row],[date]]</f>
        <v>1357/11543050</v>
      </c>
      <c r="E4140">
        <f>COUNTIF(duplicity[duplicitní texty],duplicity[[#This Row],[duplicitní texty]])</f>
        <v>1</v>
      </c>
      <c r="N4140"/>
    </row>
    <row r="4141" spans="1:14">
      <c r="A4141">
        <v>3124</v>
      </c>
      <c r="B4141">
        <v>2702</v>
      </c>
      <c r="C4141" s="3">
        <v>43050</v>
      </c>
      <c r="D4141" s="5" t="str">
        <f>duplicity[[#This Row],[r_fighter_id]]&amp;"/"&amp;duplicity[[#This Row],[b_fighter_id]]&amp;duplicity[[#This Row],[date]]</f>
        <v>3124/270243050</v>
      </c>
      <c r="E4141">
        <f>COUNTIF(duplicity[duplicitní texty],duplicity[[#This Row],[duplicitní texty]])</f>
        <v>1</v>
      </c>
      <c r="N4141"/>
    </row>
    <row r="4142" spans="1:14">
      <c r="A4142">
        <v>635</v>
      </c>
      <c r="B4142">
        <v>3299</v>
      </c>
      <c r="C4142" s="3">
        <v>43057</v>
      </c>
      <c r="D4142" s="5" t="str">
        <f>duplicity[[#This Row],[r_fighter_id]]&amp;"/"&amp;duplicity[[#This Row],[b_fighter_id]]&amp;duplicity[[#This Row],[date]]</f>
        <v>635/329943057</v>
      </c>
      <c r="E4142">
        <f>COUNTIF(duplicity[duplicitní texty],duplicity[[#This Row],[duplicitní texty]])</f>
        <v>1</v>
      </c>
      <c r="N4142"/>
    </row>
    <row r="4143" spans="1:14">
      <c r="A4143">
        <v>2058</v>
      </c>
      <c r="B4143">
        <v>2217</v>
      </c>
      <c r="C4143" s="3">
        <v>43057</v>
      </c>
      <c r="D4143" s="5" t="str">
        <f>duplicity[[#This Row],[r_fighter_id]]&amp;"/"&amp;duplicity[[#This Row],[b_fighter_id]]&amp;duplicity[[#This Row],[date]]</f>
        <v>2058/221743057</v>
      </c>
      <c r="E4143">
        <f>COUNTIF(duplicity[duplicitní texty],duplicity[[#This Row],[duplicitní texty]])</f>
        <v>1</v>
      </c>
      <c r="N4143"/>
    </row>
    <row r="4144" spans="1:14">
      <c r="A4144">
        <v>3458</v>
      </c>
      <c r="B4144">
        <v>3308</v>
      </c>
      <c r="C4144" s="3">
        <v>43057</v>
      </c>
      <c r="D4144" s="5" t="str">
        <f>duplicity[[#This Row],[r_fighter_id]]&amp;"/"&amp;duplicity[[#This Row],[b_fighter_id]]&amp;duplicity[[#This Row],[date]]</f>
        <v>3458/330843057</v>
      </c>
      <c r="E4144">
        <f>COUNTIF(duplicity[duplicitní texty],duplicity[[#This Row],[duplicitní texty]])</f>
        <v>1</v>
      </c>
      <c r="N4144"/>
    </row>
    <row r="4145" spans="1:14">
      <c r="A4145">
        <v>3395</v>
      </c>
      <c r="B4145">
        <v>3559</v>
      </c>
      <c r="C4145" s="3">
        <v>43057</v>
      </c>
      <c r="D4145" s="5" t="str">
        <f>duplicity[[#This Row],[r_fighter_id]]&amp;"/"&amp;duplicity[[#This Row],[b_fighter_id]]&amp;duplicity[[#This Row],[date]]</f>
        <v>3395/355943057</v>
      </c>
      <c r="E4145">
        <f>COUNTIF(duplicity[duplicitní texty],duplicity[[#This Row],[duplicitní texty]])</f>
        <v>1</v>
      </c>
      <c r="N4145"/>
    </row>
    <row r="4146" spans="1:14">
      <c r="A4146">
        <v>2630</v>
      </c>
      <c r="B4146">
        <v>568</v>
      </c>
      <c r="C4146" s="3">
        <v>43057</v>
      </c>
      <c r="D4146" s="5" t="str">
        <f>duplicity[[#This Row],[r_fighter_id]]&amp;"/"&amp;duplicity[[#This Row],[b_fighter_id]]&amp;duplicity[[#This Row],[date]]</f>
        <v>2630/56843057</v>
      </c>
      <c r="E4146">
        <f>COUNTIF(duplicity[duplicitní texty],duplicity[[#This Row],[duplicitní texty]])</f>
        <v>1</v>
      </c>
      <c r="N4146"/>
    </row>
    <row r="4147" spans="1:14">
      <c r="A4147">
        <v>1798</v>
      </c>
      <c r="B4147">
        <v>367</v>
      </c>
      <c r="C4147" s="3">
        <v>43057</v>
      </c>
      <c r="D4147" s="5" t="str">
        <f>duplicity[[#This Row],[r_fighter_id]]&amp;"/"&amp;duplicity[[#This Row],[b_fighter_id]]&amp;duplicity[[#This Row],[date]]</f>
        <v>1798/36743057</v>
      </c>
      <c r="E4147">
        <f>COUNTIF(duplicity[duplicitní texty],duplicity[[#This Row],[duplicitní texty]])</f>
        <v>1</v>
      </c>
      <c r="N4147"/>
    </row>
    <row r="4148" spans="1:14">
      <c r="A4148">
        <v>2002</v>
      </c>
      <c r="B4148">
        <v>3358</v>
      </c>
      <c r="C4148" s="3">
        <v>43057</v>
      </c>
      <c r="D4148" s="5" t="str">
        <f>duplicity[[#This Row],[r_fighter_id]]&amp;"/"&amp;duplicity[[#This Row],[b_fighter_id]]&amp;duplicity[[#This Row],[date]]</f>
        <v>2002/335843057</v>
      </c>
      <c r="E4148">
        <f>COUNTIF(duplicity[duplicitní texty],duplicity[[#This Row],[duplicitní texty]])</f>
        <v>1</v>
      </c>
      <c r="N4148"/>
    </row>
    <row r="4149" spans="1:14">
      <c r="A4149">
        <v>3235</v>
      </c>
      <c r="B4149">
        <v>1623</v>
      </c>
      <c r="C4149" s="3">
        <v>43057</v>
      </c>
      <c r="D4149" s="5" t="str">
        <f>duplicity[[#This Row],[r_fighter_id]]&amp;"/"&amp;duplicity[[#This Row],[b_fighter_id]]&amp;duplicity[[#This Row],[date]]</f>
        <v>3235/162343057</v>
      </c>
      <c r="E4149">
        <f>COUNTIF(duplicity[duplicitní texty],duplicity[[#This Row],[duplicitní texty]])</f>
        <v>1</v>
      </c>
      <c r="N4149"/>
    </row>
    <row r="4150" spans="1:14">
      <c r="A4150">
        <v>257</v>
      </c>
      <c r="B4150">
        <v>2158</v>
      </c>
      <c r="C4150" s="3">
        <v>43057</v>
      </c>
      <c r="D4150" s="5" t="str">
        <f>duplicity[[#This Row],[r_fighter_id]]&amp;"/"&amp;duplicity[[#This Row],[b_fighter_id]]&amp;duplicity[[#This Row],[date]]</f>
        <v>257/215843057</v>
      </c>
      <c r="E4150">
        <f>COUNTIF(duplicity[duplicitní texty],duplicity[[#This Row],[duplicitní texty]])</f>
        <v>1</v>
      </c>
      <c r="N4150"/>
    </row>
    <row r="4151" spans="1:14">
      <c r="A4151">
        <v>526</v>
      </c>
      <c r="B4151">
        <v>1603</v>
      </c>
      <c r="C4151" s="3">
        <v>43057</v>
      </c>
      <c r="D4151" s="5" t="str">
        <f>duplicity[[#This Row],[r_fighter_id]]&amp;"/"&amp;duplicity[[#This Row],[b_fighter_id]]&amp;duplicity[[#This Row],[date]]</f>
        <v>526/160343057</v>
      </c>
      <c r="E4151">
        <f>COUNTIF(duplicity[duplicitní texty],duplicity[[#This Row],[duplicitní texty]])</f>
        <v>1</v>
      </c>
      <c r="N4151"/>
    </row>
    <row r="4152" spans="1:14">
      <c r="A4152">
        <v>1752</v>
      </c>
      <c r="B4152">
        <v>2949</v>
      </c>
      <c r="C4152" s="3">
        <v>43057</v>
      </c>
      <c r="D4152" s="5" t="str">
        <f>duplicity[[#This Row],[r_fighter_id]]&amp;"/"&amp;duplicity[[#This Row],[b_fighter_id]]&amp;duplicity[[#This Row],[date]]</f>
        <v>1752/294943057</v>
      </c>
      <c r="E4152">
        <f>COUNTIF(duplicity[duplicitní texty],duplicity[[#This Row],[duplicitní texty]])</f>
        <v>1</v>
      </c>
      <c r="N4152"/>
    </row>
    <row r="4153" spans="1:14">
      <c r="A4153">
        <v>378</v>
      </c>
      <c r="B4153">
        <v>445</v>
      </c>
      <c r="C4153" s="3">
        <v>43057</v>
      </c>
      <c r="D4153" s="5" t="str">
        <f>duplicity[[#This Row],[r_fighter_id]]&amp;"/"&amp;duplicity[[#This Row],[b_fighter_id]]&amp;duplicity[[#This Row],[date]]</f>
        <v>378/44543057</v>
      </c>
      <c r="E4153">
        <f>COUNTIF(duplicity[duplicitní texty],duplicity[[#This Row],[duplicitní texty]])</f>
        <v>1</v>
      </c>
      <c r="N4153"/>
    </row>
    <row r="4154" spans="1:14">
      <c r="A4154">
        <v>1260</v>
      </c>
      <c r="B4154">
        <v>3472</v>
      </c>
      <c r="C4154" s="3">
        <v>43057</v>
      </c>
      <c r="D4154" s="5" t="str">
        <f>duplicity[[#This Row],[r_fighter_id]]&amp;"/"&amp;duplicity[[#This Row],[b_fighter_id]]&amp;duplicity[[#This Row],[date]]</f>
        <v>1260/347243057</v>
      </c>
      <c r="E4154">
        <f>COUNTIF(duplicity[duplicitní texty],duplicity[[#This Row],[duplicitní texty]])</f>
        <v>1</v>
      </c>
      <c r="N4154"/>
    </row>
    <row r="4155" spans="1:14">
      <c r="A4155">
        <v>286</v>
      </c>
      <c r="B4155">
        <v>1083</v>
      </c>
      <c r="C4155" s="3">
        <v>43064</v>
      </c>
      <c r="D4155" s="5" t="str">
        <f>duplicity[[#This Row],[r_fighter_id]]&amp;"/"&amp;duplicity[[#This Row],[b_fighter_id]]&amp;duplicity[[#This Row],[date]]</f>
        <v>286/108343064</v>
      </c>
      <c r="E4155">
        <f>COUNTIF(duplicity[duplicitní texty],duplicity[[#This Row],[duplicitní texty]])</f>
        <v>1</v>
      </c>
      <c r="N4155"/>
    </row>
    <row r="4156" spans="1:14">
      <c r="A4156">
        <v>3522</v>
      </c>
      <c r="B4156">
        <v>2015</v>
      </c>
      <c r="C4156" s="3">
        <v>43064</v>
      </c>
      <c r="D4156" s="5" t="str">
        <f>duplicity[[#This Row],[r_fighter_id]]&amp;"/"&amp;duplicity[[#This Row],[b_fighter_id]]&amp;duplicity[[#This Row],[date]]</f>
        <v>3522/201543064</v>
      </c>
      <c r="E4156">
        <f>COUNTIF(duplicity[duplicitní texty],duplicity[[#This Row],[duplicitní texty]])</f>
        <v>1</v>
      </c>
      <c r="N4156"/>
    </row>
    <row r="4157" spans="1:14">
      <c r="A4157">
        <v>1818</v>
      </c>
      <c r="B4157">
        <v>2405</v>
      </c>
      <c r="C4157" s="3">
        <v>43064</v>
      </c>
      <c r="D4157" s="5" t="str">
        <f>duplicity[[#This Row],[r_fighter_id]]&amp;"/"&amp;duplicity[[#This Row],[b_fighter_id]]&amp;duplicity[[#This Row],[date]]</f>
        <v>1818/240543064</v>
      </c>
      <c r="E4157">
        <f>COUNTIF(duplicity[duplicitní texty],duplicity[[#This Row],[duplicitní texty]])</f>
        <v>1</v>
      </c>
      <c r="N4157"/>
    </row>
    <row r="4158" spans="1:14">
      <c r="A4158">
        <v>671</v>
      </c>
      <c r="B4158">
        <v>3534</v>
      </c>
      <c r="C4158" s="3">
        <v>43064</v>
      </c>
      <c r="D4158" s="5" t="str">
        <f>duplicity[[#This Row],[r_fighter_id]]&amp;"/"&amp;duplicity[[#This Row],[b_fighter_id]]&amp;duplicity[[#This Row],[date]]</f>
        <v>671/353443064</v>
      </c>
      <c r="E4158">
        <f>COUNTIF(duplicity[duplicitní texty],duplicity[[#This Row],[duplicitní texty]])</f>
        <v>1</v>
      </c>
      <c r="N4158"/>
    </row>
    <row r="4159" spans="1:14">
      <c r="A4159">
        <v>2816</v>
      </c>
      <c r="B4159">
        <v>1073</v>
      </c>
      <c r="C4159" s="3">
        <v>43064</v>
      </c>
      <c r="D4159" s="5" t="str">
        <f>duplicity[[#This Row],[r_fighter_id]]&amp;"/"&amp;duplicity[[#This Row],[b_fighter_id]]&amp;duplicity[[#This Row],[date]]</f>
        <v>2816/107343064</v>
      </c>
      <c r="E4159">
        <f>COUNTIF(duplicity[duplicitní texty],duplicity[[#This Row],[duplicitní texty]])</f>
        <v>1</v>
      </c>
      <c r="N4159"/>
    </row>
    <row r="4160" spans="1:14">
      <c r="A4160">
        <v>3058</v>
      </c>
      <c r="B4160">
        <v>1593</v>
      </c>
      <c r="C4160" s="3">
        <v>43064</v>
      </c>
      <c r="D4160" s="5" t="str">
        <f>duplicity[[#This Row],[r_fighter_id]]&amp;"/"&amp;duplicity[[#This Row],[b_fighter_id]]&amp;duplicity[[#This Row],[date]]</f>
        <v>3058/159343064</v>
      </c>
      <c r="E4160">
        <f>COUNTIF(duplicity[duplicitní texty],duplicity[[#This Row],[duplicitní texty]])</f>
        <v>1</v>
      </c>
      <c r="N4160"/>
    </row>
    <row r="4161" spans="1:14">
      <c r="A4161">
        <v>1919</v>
      </c>
      <c r="B4161">
        <v>2181</v>
      </c>
      <c r="C4161" s="3">
        <v>43064</v>
      </c>
      <c r="D4161" s="5" t="str">
        <f>duplicity[[#This Row],[r_fighter_id]]&amp;"/"&amp;duplicity[[#This Row],[b_fighter_id]]&amp;duplicity[[#This Row],[date]]</f>
        <v>1919/218143064</v>
      </c>
      <c r="E4161">
        <f>COUNTIF(duplicity[duplicitní texty],duplicity[[#This Row],[duplicitní texty]])</f>
        <v>1</v>
      </c>
      <c r="N4161"/>
    </row>
    <row r="4162" spans="1:14">
      <c r="A4162">
        <v>148</v>
      </c>
      <c r="B4162">
        <v>3540</v>
      </c>
      <c r="C4162" s="3">
        <v>43064</v>
      </c>
      <c r="D4162" s="5" t="str">
        <f>duplicity[[#This Row],[r_fighter_id]]&amp;"/"&amp;duplicity[[#This Row],[b_fighter_id]]&amp;duplicity[[#This Row],[date]]</f>
        <v>148/354043064</v>
      </c>
      <c r="E4162">
        <f>COUNTIF(duplicity[duplicitní texty],duplicity[[#This Row],[duplicitní texty]])</f>
        <v>1</v>
      </c>
      <c r="N4162"/>
    </row>
    <row r="4163" spans="1:14">
      <c r="A4163">
        <v>2951</v>
      </c>
      <c r="B4163">
        <v>3</v>
      </c>
      <c r="C4163" s="3">
        <v>43064</v>
      </c>
      <c r="D4163" s="5" t="str">
        <f>duplicity[[#This Row],[r_fighter_id]]&amp;"/"&amp;duplicity[[#This Row],[b_fighter_id]]&amp;duplicity[[#This Row],[date]]</f>
        <v>2951/343064</v>
      </c>
      <c r="E4163">
        <f>COUNTIF(duplicity[duplicitní texty],duplicity[[#This Row],[duplicitní texty]])</f>
        <v>1</v>
      </c>
      <c r="N4163"/>
    </row>
    <row r="4164" spans="1:14">
      <c r="A4164">
        <v>3057</v>
      </c>
      <c r="B4164">
        <v>2273</v>
      </c>
      <c r="C4164" s="3">
        <v>43064</v>
      </c>
      <c r="D4164" s="5" t="str">
        <f>duplicity[[#This Row],[r_fighter_id]]&amp;"/"&amp;duplicity[[#This Row],[b_fighter_id]]&amp;duplicity[[#This Row],[date]]</f>
        <v>3057/227343064</v>
      </c>
      <c r="E4164">
        <f>COUNTIF(duplicity[duplicitní texty],duplicity[[#This Row],[duplicitní texty]])</f>
        <v>1</v>
      </c>
      <c r="N4164"/>
    </row>
    <row r="4165" spans="1:14">
      <c r="A4165">
        <v>405</v>
      </c>
      <c r="B4165">
        <v>845</v>
      </c>
      <c r="C4165" s="3">
        <v>43064</v>
      </c>
      <c r="D4165" s="5" t="str">
        <f>duplicity[[#This Row],[r_fighter_id]]&amp;"/"&amp;duplicity[[#This Row],[b_fighter_id]]&amp;duplicity[[#This Row],[date]]</f>
        <v>405/84543064</v>
      </c>
      <c r="E4165">
        <f>COUNTIF(duplicity[duplicitní texty],duplicity[[#This Row],[duplicitní texty]])</f>
        <v>1</v>
      </c>
      <c r="N4165"/>
    </row>
    <row r="4166" spans="1:14">
      <c r="A4166">
        <v>1216</v>
      </c>
      <c r="B4166">
        <v>435</v>
      </c>
      <c r="C4166" s="3">
        <v>43064</v>
      </c>
      <c r="D4166" s="5" t="str">
        <f>duplicity[[#This Row],[r_fighter_id]]&amp;"/"&amp;duplicity[[#This Row],[b_fighter_id]]&amp;duplicity[[#This Row],[date]]</f>
        <v>1216/43543064</v>
      </c>
      <c r="E4166">
        <f>COUNTIF(duplicity[duplicitní texty],duplicity[[#This Row],[duplicitní texty]])</f>
        <v>1</v>
      </c>
      <c r="N4166"/>
    </row>
    <row r="4167" spans="1:14">
      <c r="A4167">
        <v>3092</v>
      </c>
      <c r="B4167">
        <v>2069</v>
      </c>
      <c r="C4167" s="3">
        <v>43070</v>
      </c>
      <c r="D4167" s="5" t="str">
        <f>duplicity[[#This Row],[r_fighter_id]]&amp;"/"&amp;duplicity[[#This Row],[b_fighter_id]]&amp;duplicity[[#This Row],[date]]</f>
        <v>3092/206943070</v>
      </c>
      <c r="E4167">
        <f>COUNTIF(duplicity[duplicitní texty],duplicity[[#This Row],[duplicitní texty]])</f>
        <v>1</v>
      </c>
      <c r="N4167"/>
    </row>
    <row r="4168" spans="1:14">
      <c r="A4168">
        <v>2355</v>
      </c>
      <c r="B4168">
        <v>3429</v>
      </c>
      <c r="C4168" s="3">
        <v>43070</v>
      </c>
      <c r="D4168" s="5" t="str">
        <f>duplicity[[#This Row],[r_fighter_id]]&amp;"/"&amp;duplicity[[#This Row],[b_fighter_id]]&amp;duplicity[[#This Row],[date]]</f>
        <v>2355/342943070</v>
      </c>
      <c r="E4168">
        <f>COUNTIF(duplicity[duplicitní texty],duplicity[[#This Row],[duplicitní texty]])</f>
        <v>1</v>
      </c>
      <c r="N4168"/>
    </row>
    <row r="4169" spans="1:14">
      <c r="A4169">
        <v>2715</v>
      </c>
      <c r="B4169">
        <v>3470</v>
      </c>
      <c r="C4169" s="3">
        <v>43070</v>
      </c>
      <c r="D4169" s="5" t="str">
        <f>duplicity[[#This Row],[r_fighter_id]]&amp;"/"&amp;duplicity[[#This Row],[b_fighter_id]]&amp;duplicity[[#This Row],[date]]</f>
        <v>2715/347043070</v>
      </c>
      <c r="E4169">
        <f>COUNTIF(duplicity[duplicitní texty],duplicity[[#This Row],[duplicitní texty]])</f>
        <v>1</v>
      </c>
      <c r="N4169"/>
    </row>
    <row r="4170" spans="1:14">
      <c r="A4170">
        <v>1956</v>
      </c>
      <c r="B4170">
        <v>724</v>
      </c>
      <c r="C4170" s="3">
        <v>43070</v>
      </c>
      <c r="D4170" s="5" t="str">
        <f>duplicity[[#This Row],[r_fighter_id]]&amp;"/"&amp;duplicity[[#This Row],[b_fighter_id]]&amp;duplicity[[#This Row],[date]]</f>
        <v>1956/72443070</v>
      </c>
      <c r="E4170">
        <f>COUNTIF(duplicity[duplicitní texty],duplicity[[#This Row],[duplicitní texty]])</f>
        <v>1</v>
      </c>
      <c r="N4170"/>
    </row>
    <row r="4171" spans="1:14">
      <c r="A4171">
        <v>1091</v>
      </c>
      <c r="B4171">
        <v>2403</v>
      </c>
      <c r="C4171" s="3">
        <v>43070</v>
      </c>
      <c r="D4171" s="5" t="str">
        <f>duplicity[[#This Row],[r_fighter_id]]&amp;"/"&amp;duplicity[[#This Row],[b_fighter_id]]&amp;duplicity[[#This Row],[date]]</f>
        <v>1091/240343070</v>
      </c>
      <c r="E4171">
        <f>COUNTIF(duplicity[duplicitní texty],duplicity[[#This Row],[duplicitní texty]])</f>
        <v>1</v>
      </c>
      <c r="N4171"/>
    </row>
    <row r="4172" spans="1:14">
      <c r="A4172">
        <v>3071</v>
      </c>
      <c r="B4172">
        <v>1516</v>
      </c>
      <c r="C4172" s="3">
        <v>43070</v>
      </c>
      <c r="D4172" s="5" t="str">
        <f>duplicity[[#This Row],[r_fighter_id]]&amp;"/"&amp;duplicity[[#This Row],[b_fighter_id]]&amp;duplicity[[#This Row],[date]]</f>
        <v>3071/151643070</v>
      </c>
      <c r="E4172">
        <f>COUNTIF(duplicity[duplicitní texty],duplicity[[#This Row],[duplicitní texty]])</f>
        <v>1</v>
      </c>
      <c r="N4172"/>
    </row>
    <row r="4173" spans="1:14">
      <c r="A4173">
        <v>2834</v>
      </c>
      <c r="B4173">
        <v>1488</v>
      </c>
      <c r="C4173" s="3">
        <v>43070</v>
      </c>
      <c r="D4173" s="5" t="str">
        <f>duplicity[[#This Row],[r_fighter_id]]&amp;"/"&amp;duplicity[[#This Row],[b_fighter_id]]&amp;duplicity[[#This Row],[date]]</f>
        <v>2834/148843070</v>
      </c>
      <c r="E4173">
        <f>COUNTIF(duplicity[duplicitní texty],duplicity[[#This Row],[duplicitní texty]])</f>
        <v>1</v>
      </c>
      <c r="N4173"/>
    </row>
    <row r="4174" spans="1:14">
      <c r="A4174">
        <v>1386</v>
      </c>
      <c r="B4174">
        <v>2237</v>
      </c>
      <c r="C4174" s="3">
        <v>43070</v>
      </c>
      <c r="D4174" s="5" t="str">
        <f>duplicity[[#This Row],[r_fighter_id]]&amp;"/"&amp;duplicity[[#This Row],[b_fighter_id]]&amp;duplicity[[#This Row],[date]]</f>
        <v>1386/223743070</v>
      </c>
      <c r="E4174">
        <f>COUNTIF(duplicity[duplicitní texty],duplicity[[#This Row],[duplicitní texty]])</f>
        <v>1</v>
      </c>
      <c r="N4174"/>
    </row>
    <row r="4175" spans="1:14">
      <c r="A4175">
        <v>233</v>
      </c>
      <c r="B4175">
        <v>790</v>
      </c>
      <c r="C4175" s="3">
        <v>43070</v>
      </c>
      <c r="D4175" s="5" t="str">
        <f>duplicity[[#This Row],[r_fighter_id]]&amp;"/"&amp;duplicity[[#This Row],[b_fighter_id]]&amp;duplicity[[#This Row],[date]]</f>
        <v>233/79043070</v>
      </c>
      <c r="E4175">
        <f>COUNTIF(duplicity[duplicitní texty],duplicity[[#This Row],[duplicitní texty]])</f>
        <v>1</v>
      </c>
      <c r="N4175"/>
    </row>
    <row r="4176" spans="1:14">
      <c r="A4176">
        <v>3273</v>
      </c>
      <c r="B4176">
        <v>3439</v>
      </c>
      <c r="C4176" s="3">
        <v>43071</v>
      </c>
      <c r="D4176" s="5" t="str">
        <f>duplicity[[#This Row],[r_fighter_id]]&amp;"/"&amp;duplicity[[#This Row],[b_fighter_id]]&amp;duplicity[[#This Row],[date]]</f>
        <v>3273/343943071</v>
      </c>
      <c r="E4176">
        <f>COUNTIF(duplicity[duplicitní texty],duplicity[[#This Row],[duplicitní texty]])</f>
        <v>1</v>
      </c>
      <c r="N4176"/>
    </row>
    <row r="4177" spans="1:14">
      <c r="A4177">
        <v>2381</v>
      </c>
      <c r="B4177">
        <v>2061</v>
      </c>
      <c r="C4177" s="3">
        <v>43071</v>
      </c>
      <c r="D4177" s="5" t="str">
        <f>duplicity[[#This Row],[r_fighter_id]]&amp;"/"&amp;duplicity[[#This Row],[b_fighter_id]]&amp;duplicity[[#This Row],[date]]</f>
        <v>2381/206143071</v>
      </c>
      <c r="E4177">
        <f>COUNTIF(duplicity[duplicitní texty],duplicity[[#This Row],[duplicitní texty]])</f>
        <v>1</v>
      </c>
      <c r="N4177"/>
    </row>
    <row r="4178" spans="1:14">
      <c r="A4178">
        <v>1377</v>
      </c>
      <c r="B4178">
        <v>50</v>
      </c>
      <c r="C4178" s="3">
        <v>43071</v>
      </c>
      <c r="D4178" s="5" t="str">
        <f>duplicity[[#This Row],[r_fighter_id]]&amp;"/"&amp;duplicity[[#This Row],[b_fighter_id]]&amp;duplicity[[#This Row],[date]]</f>
        <v>1377/5043071</v>
      </c>
      <c r="E4178">
        <f>COUNTIF(duplicity[duplicitní texty],duplicity[[#This Row],[duplicitní texty]])</f>
        <v>1</v>
      </c>
      <c r="N4178"/>
    </row>
    <row r="4179" spans="1:14">
      <c r="A4179">
        <v>3230</v>
      </c>
      <c r="B4179">
        <v>1666</v>
      </c>
      <c r="C4179" s="3">
        <v>43071</v>
      </c>
      <c r="D4179" s="5" t="str">
        <f>duplicity[[#This Row],[r_fighter_id]]&amp;"/"&amp;duplicity[[#This Row],[b_fighter_id]]&amp;duplicity[[#This Row],[date]]</f>
        <v>3230/166643071</v>
      </c>
      <c r="E4179">
        <f>COUNTIF(duplicity[duplicitní texty],duplicity[[#This Row],[duplicitní texty]])</f>
        <v>1</v>
      </c>
      <c r="N4179"/>
    </row>
    <row r="4180" spans="1:14">
      <c r="A4180">
        <v>81</v>
      </c>
      <c r="B4180">
        <v>1042</v>
      </c>
      <c r="C4180" s="3">
        <v>43071</v>
      </c>
      <c r="D4180" s="5" t="str">
        <f>duplicity[[#This Row],[r_fighter_id]]&amp;"/"&amp;duplicity[[#This Row],[b_fighter_id]]&amp;duplicity[[#This Row],[date]]</f>
        <v>81/104243071</v>
      </c>
      <c r="E4180">
        <f>COUNTIF(duplicity[duplicitní texty],duplicity[[#This Row],[duplicitní texty]])</f>
        <v>1</v>
      </c>
      <c r="N4180"/>
    </row>
    <row r="4181" spans="1:14">
      <c r="A4181">
        <v>1651</v>
      </c>
      <c r="B4181">
        <v>2657</v>
      </c>
      <c r="C4181" s="3">
        <v>43071</v>
      </c>
      <c r="D4181" s="5" t="str">
        <f>duplicity[[#This Row],[r_fighter_id]]&amp;"/"&amp;duplicity[[#This Row],[b_fighter_id]]&amp;duplicity[[#This Row],[date]]</f>
        <v>1651/265743071</v>
      </c>
      <c r="E4181">
        <f>COUNTIF(duplicity[duplicitní texty],duplicity[[#This Row],[duplicitní texty]])</f>
        <v>1</v>
      </c>
      <c r="N4181"/>
    </row>
    <row r="4182" spans="1:14">
      <c r="A4182">
        <v>2376</v>
      </c>
      <c r="B4182">
        <v>943</v>
      </c>
      <c r="C4182" s="3">
        <v>43071</v>
      </c>
      <c r="D4182" s="5" t="str">
        <f>duplicity[[#This Row],[r_fighter_id]]&amp;"/"&amp;duplicity[[#This Row],[b_fighter_id]]&amp;duplicity[[#This Row],[date]]</f>
        <v>2376/94343071</v>
      </c>
      <c r="E4182">
        <f>COUNTIF(duplicity[duplicitní texty],duplicity[[#This Row],[duplicitní texty]])</f>
        <v>1</v>
      </c>
      <c r="N4182"/>
    </row>
    <row r="4183" spans="1:14">
      <c r="A4183">
        <v>1341</v>
      </c>
      <c r="B4183">
        <v>501</v>
      </c>
      <c r="C4183" s="3">
        <v>43071</v>
      </c>
      <c r="D4183" s="5" t="str">
        <f>duplicity[[#This Row],[r_fighter_id]]&amp;"/"&amp;duplicity[[#This Row],[b_fighter_id]]&amp;duplicity[[#This Row],[date]]</f>
        <v>1341/50143071</v>
      </c>
      <c r="E4183">
        <f>COUNTIF(duplicity[duplicitní texty],duplicity[[#This Row],[duplicitní texty]])</f>
        <v>1</v>
      </c>
      <c r="N4183"/>
    </row>
    <row r="4184" spans="1:14">
      <c r="A4184">
        <v>518</v>
      </c>
      <c r="B4184">
        <v>2524</v>
      </c>
      <c r="C4184" s="3">
        <v>43071</v>
      </c>
      <c r="D4184" s="5" t="str">
        <f>duplicity[[#This Row],[r_fighter_id]]&amp;"/"&amp;duplicity[[#This Row],[b_fighter_id]]&amp;duplicity[[#This Row],[date]]</f>
        <v>518/252443071</v>
      </c>
      <c r="E4184">
        <f>COUNTIF(duplicity[duplicitní texty],duplicity[[#This Row],[duplicitní texty]])</f>
        <v>1</v>
      </c>
      <c r="N4184"/>
    </row>
    <row r="4185" spans="1:14">
      <c r="A4185">
        <v>2411</v>
      </c>
      <c r="B4185">
        <v>2303</v>
      </c>
      <c r="C4185" s="3">
        <v>43071</v>
      </c>
      <c r="D4185" s="5" t="str">
        <f>duplicity[[#This Row],[r_fighter_id]]&amp;"/"&amp;duplicity[[#This Row],[b_fighter_id]]&amp;duplicity[[#This Row],[date]]</f>
        <v>2411/230343071</v>
      </c>
      <c r="E4185">
        <f>COUNTIF(duplicity[duplicitní texty],duplicity[[#This Row],[duplicitní texty]])</f>
        <v>1</v>
      </c>
      <c r="N4185"/>
    </row>
    <row r="4186" spans="1:14">
      <c r="A4186">
        <v>612</v>
      </c>
      <c r="B4186">
        <v>1913</v>
      </c>
      <c r="C4186" s="3">
        <v>43071</v>
      </c>
      <c r="D4186" s="5" t="str">
        <f>duplicity[[#This Row],[r_fighter_id]]&amp;"/"&amp;duplicity[[#This Row],[b_fighter_id]]&amp;duplicity[[#This Row],[date]]</f>
        <v>612/191343071</v>
      </c>
      <c r="E4186">
        <f>COUNTIF(duplicity[duplicitní texty],duplicity[[#This Row],[duplicitní texty]])</f>
        <v>1</v>
      </c>
      <c r="N4186"/>
    </row>
    <row r="4187" spans="1:14">
      <c r="A4187">
        <v>1385</v>
      </c>
      <c r="B4187">
        <v>2636</v>
      </c>
      <c r="C4187" s="3">
        <v>43071</v>
      </c>
      <c r="D4187" s="5" t="str">
        <f>duplicity[[#This Row],[r_fighter_id]]&amp;"/"&amp;duplicity[[#This Row],[b_fighter_id]]&amp;duplicity[[#This Row],[date]]</f>
        <v>1385/263643071</v>
      </c>
      <c r="E4187">
        <f>COUNTIF(duplicity[duplicitní texty],duplicity[[#This Row],[duplicitní texty]])</f>
        <v>1</v>
      </c>
      <c r="N4187"/>
    </row>
    <row r="4188" spans="1:14">
      <c r="A4188">
        <v>3490</v>
      </c>
      <c r="B4188">
        <v>667</v>
      </c>
      <c r="C4188" s="3">
        <v>43071</v>
      </c>
      <c r="D4188" s="5" t="str">
        <f>duplicity[[#This Row],[r_fighter_id]]&amp;"/"&amp;duplicity[[#This Row],[b_fighter_id]]&amp;duplicity[[#This Row],[date]]</f>
        <v>3490/66743071</v>
      </c>
      <c r="E4188">
        <f>COUNTIF(duplicity[duplicitní texty],duplicity[[#This Row],[duplicitní texty]])</f>
        <v>1</v>
      </c>
      <c r="N4188"/>
    </row>
    <row r="4189" spans="1:14">
      <c r="A4189">
        <v>2298</v>
      </c>
      <c r="B4189">
        <v>1105</v>
      </c>
      <c r="C4189" s="3">
        <v>43078</v>
      </c>
      <c r="D4189" s="5" t="str">
        <f>duplicity[[#This Row],[r_fighter_id]]&amp;"/"&amp;duplicity[[#This Row],[b_fighter_id]]&amp;duplicity[[#This Row],[date]]</f>
        <v>2298/110543078</v>
      </c>
      <c r="E4189">
        <f>COUNTIF(duplicity[duplicitní texty],duplicity[[#This Row],[duplicitní texty]])</f>
        <v>1</v>
      </c>
      <c r="N4189"/>
    </row>
    <row r="4190" spans="1:14">
      <c r="A4190">
        <v>2180</v>
      </c>
      <c r="B4190">
        <v>3119</v>
      </c>
      <c r="C4190" s="3">
        <v>43078</v>
      </c>
      <c r="D4190" s="5" t="str">
        <f>duplicity[[#This Row],[r_fighter_id]]&amp;"/"&amp;duplicity[[#This Row],[b_fighter_id]]&amp;duplicity[[#This Row],[date]]</f>
        <v>2180/311943078</v>
      </c>
      <c r="E4190">
        <f>COUNTIF(duplicity[duplicitní texty],duplicity[[#This Row],[duplicitní texty]])</f>
        <v>1</v>
      </c>
      <c r="N4190"/>
    </row>
    <row r="4191" spans="1:14">
      <c r="A4191">
        <v>1513</v>
      </c>
      <c r="B4191">
        <v>2505</v>
      </c>
      <c r="C4191" s="3">
        <v>43078</v>
      </c>
      <c r="D4191" s="5" t="str">
        <f>duplicity[[#This Row],[r_fighter_id]]&amp;"/"&amp;duplicity[[#This Row],[b_fighter_id]]&amp;duplicity[[#This Row],[date]]</f>
        <v>1513/250543078</v>
      </c>
      <c r="E4191">
        <f>COUNTIF(duplicity[duplicitní texty],duplicity[[#This Row],[duplicitní texty]])</f>
        <v>1</v>
      </c>
      <c r="N4191"/>
    </row>
    <row r="4192" spans="1:14">
      <c r="A4192">
        <v>712</v>
      </c>
      <c r="B4192">
        <v>483</v>
      </c>
      <c r="C4192" s="3">
        <v>43078</v>
      </c>
      <c r="D4192" s="5" t="str">
        <f>duplicity[[#This Row],[r_fighter_id]]&amp;"/"&amp;duplicity[[#This Row],[b_fighter_id]]&amp;duplicity[[#This Row],[date]]</f>
        <v>712/48343078</v>
      </c>
      <c r="E4192">
        <f>COUNTIF(duplicity[duplicitní texty],duplicity[[#This Row],[duplicitní texty]])</f>
        <v>1</v>
      </c>
      <c r="N4192"/>
    </row>
    <row r="4193" spans="1:14">
      <c r="A4193">
        <v>1671</v>
      </c>
      <c r="B4193">
        <v>250</v>
      </c>
      <c r="C4193" s="3">
        <v>43078</v>
      </c>
      <c r="D4193" s="5" t="str">
        <f>duplicity[[#This Row],[r_fighter_id]]&amp;"/"&amp;duplicity[[#This Row],[b_fighter_id]]&amp;duplicity[[#This Row],[date]]</f>
        <v>1671/25043078</v>
      </c>
      <c r="E4193">
        <f>COUNTIF(duplicity[duplicitní texty],duplicity[[#This Row],[duplicitní texty]])</f>
        <v>1</v>
      </c>
      <c r="N4193"/>
    </row>
    <row r="4194" spans="1:14">
      <c r="A4194">
        <v>3170</v>
      </c>
      <c r="B4194">
        <v>2394</v>
      </c>
      <c r="C4194" s="3">
        <v>43078</v>
      </c>
      <c r="D4194" s="5" t="str">
        <f>duplicity[[#This Row],[r_fighter_id]]&amp;"/"&amp;duplicity[[#This Row],[b_fighter_id]]&amp;duplicity[[#This Row],[date]]</f>
        <v>3170/239443078</v>
      </c>
      <c r="E4194">
        <f>COUNTIF(duplicity[duplicitní texty],duplicity[[#This Row],[duplicitní texty]])</f>
        <v>1</v>
      </c>
      <c r="N4194"/>
    </row>
    <row r="4195" spans="1:14">
      <c r="A4195">
        <v>1384</v>
      </c>
      <c r="B4195">
        <v>1407</v>
      </c>
      <c r="C4195" s="3">
        <v>43078</v>
      </c>
      <c r="D4195" s="5" t="str">
        <f>duplicity[[#This Row],[r_fighter_id]]&amp;"/"&amp;duplicity[[#This Row],[b_fighter_id]]&amp;duplicity[[#This Row],[date]]</f>
        <v>1384/140743078</v>
      </c>
      <c r="E4195">
        <f>COUNTIF(duplicity[duplicitní texty],duplicity[[#This Row],[duplicitní texty]])</f>
        <v>1</v>
      </c>
      <c r="N4195"/>
    </row>
    <row r="4196" spans="1:14">
      <c r="A4196">
        <v>97</v>
      </c>
      <c r="B4196">
        <v>2503</v>
      </c>
      <c r="C4196" s="3">
        <v>43078</v>
      </c>
      <c r="D4196" s="5" t="str">
        <f>duplicity[[#This Row],[r_fighter_id]]&amp;"/"&amp;duplicity[[#This Row],[b_fighter_id]]&amp;duplicity[[#This Row],[date]]</f>
        <v>97/250343078</v>
      </c>
      <c r="E4196">
        <f>COUNTIF(duplicity[duplicitní texty],duplicity[[#This Row],[duplicitní texty]])</f>
        <v>1</v>
      </c>
      <c r="N4196"/>
    </row>
    <row r="4197" spans="1:14">
      <c r="A4197">
        <v>1217</v>
      </c>
      <c r="B4197">
        <v>2621</v>
      </c>
      <c r="C4197" s="3">
        <v>43078</v>
      </c>
      <c r="D4197" s="5" t="str">
        <f>duplicity[[#This Row],[r_fighter_id]]&amp;"/"&amp;duplicity[[#This Row],[b_fighter_id]]&amp;duplicity[[#This Row],[date]]</f>
        <v>1217/262143078</v>
      </c>
      <c r="E4197">
        <f>COUNTIF(duplicity[duplicitní texty],duplicity[[#This Row],[duplicitní texty]])</f>
        <v>1</v>
      </c>
      <c r="N4197"/>
    </row>
    <row r="4198" spans="1:14">
      <c r="A4198">
        <v>2502</v>
      </c>
      <c r="B4198">
        <v>45</v>
      </c>
      <c r="C4198" s="3">
        <v>43078</v>
      </c>
      <c r="D4198" s="5" t="str">
        <f>duplicity[[#This Row],[r_fighter_id]]&amp;"/"&amp;duplicity[[#This Row],[b_fighter_id]]&amp;duplicity[[#This Row],[date]]</f>
        <v>2502/4543078</v>
      </c>
      <c r="E4198">
        <f>COUNTIF(duplicity[duplicitní texty],duplicity[[#This Row],[duplicitní texty]])</f>
        <v>1</v>
      </c>
      <c r="N4198"/>
    </row>
    <row r="4199" spans="1:14">
      <c r="A4199">
        <v>2838</v>
      </c>
      <c r="B4199">
        <v>3073</v>
      </c>
      <c r="C4199" s="3">
        <v>43078</v>
      </c>
      <c r="D4199" s="5" t="str">
        <f>duplicity[[#This Row],[r_fighter_id]]&amp;"/"&amp;duplicity[[#This Row],[b_fighter_id]]&amp;duplicity[[#This Row],[date]]</f>
        <v>2838/307343078</v>
      </c>
      <c r="E4199">
        <f>COUNTIF(duplicity[duplicitní texty],duplicity[[#This Row],[duplicitní texty]])</f>
        <v>1</v>
      </c>
      <c r="N4199"/>
    </row>
    <row r="4200" spans="1:14">
      <c r="A4200">
        <v>2796</v>
      </c>
      <c r="B4200">
        <v>843</v>
      </c>
      <c r="C4200" s="3">
        <v>43078</v>
      </c>
      <c r="D4200" s="5" t="str">
        <f>duplicity[[#This Row],[r_fighter_id]]&amp;"/"&amp;duplicity[[#This Row],[b_fighter_id]]&amp;duplicity[[#This Row],[date]]</f>
        <v>2796/84343078</v>
      </c>
      <c r="E4200">
        <f>COUNTIF(duplicity[duplicitní texty],duplicity[[#This Row],[duplicitní texty]])</f>
        <v>1</v>
      </c>
      <c r="N4200"/>
    </row>
    <row r="4201" spans="1:14">
      <c r="A4201">
        <v>2186</v>
      </c>
      <c r="B4201">
        <v>1866</v>
      </c>
      <c r="C4201" s="3">
        <v>43078</v>
      </c>
      <c r="D4201" s="5" t="str">
        <f>duplicity[[#This Row],[r_fighter_id]]&amp;"/"&amp;duplicity[[#This Row],[b_fighter_id]]&amp;duplicity[[#This Row],[date]]</f>
        <v>2186/186643078</v>
      </c>
      <c r="E4201">
        <f>COUNTIF(duplicity[duplicitní texty],duplicity[[#This Row],[duplicitní texty]])</f>
        <v>1</v>
      </c>
      <c r="N4201"/>
    </row>
    <row r="4202" spans="1:14">
      <c r="A4202">
        <v>465</v>
      </c>
      <c r="B4202">
        <v>287</v>
      </c>
      <c r="C4202" s="3">
        <v>43085</v>
      </c>
      <c r="D4202" s="5" t="str">
        <f>duplicity[[#This Row],[r_fighter_id]]&amp;"/"&amp;duplicity[[#This Row],[b_fighter_id]]&amp;duplicity[[#This Row],[date]]</f>
        <v>465/28743085</v>
      </c>
      <c r="E4202">
        <f>COUNTIF(duplicity[duplicitní texty],duplicity[[#This Row],[duplicitní texty]])</f>
        <v>1</v>
      </c>
      <c r="N4202"/>
    </row>
    <row r="4203" spans="1:14">
      <c r="A4203">
        <v>3224</v>
      </c>
      <c r="B4203">
        <v>561</v>
      </c>
      <c r="C4203" s="3">
        <v>43085</v>
      </c>
      <c r="D4203" s="5" t="str">
        <f>duplicity[[#This Row],[r_fighter_id]]&amp;"/"&amp;duplicity[[#This Row],[b_fighter_id]]&amp;duplicity[[#This Row],[date]]</f>
        <v>3224/56143085</v>
      </c>
      <c r="E4203">
        <f>COUNTIF(duplicity[duplicitní texty],duplicity[[#This Row],[duplicitní texty]])</f>
        <v>1</v>
      </c>
      <c r="N4203"/>
    </row>
    <row r="4204" spans="1:14">
      <c r="A4204">
        <v>1961</v>
      </c>
      <c r="B4204">
        <v>3124</v>
      </c>
      <c r="C4204" s="3">
        <v>43085</v>
      </c>
      <c r="D4204" s="5" t="str">
        <f>duplicity[[#This Row],[r_fighter_id]]&amp;"/"&amp;duplicity[[#This Row],[b_fighter_id]]&amp;duplicity[[#This Row],[date]]</f>
        <v>1961/312443085</v>
      </c>
      <c r="E4204">
        <f>COUNTIF(duplicity[duplicitní texty],duplicity[[#This Row],[duplicitní texty]])</f>
        <v>1</v>
      </c>
      <c r="N4204"/>
    </row>
    <row r="4205" spans="1:14">
      <c r="A4205">
        <v>758</v>
      </c>
      <c r="B4205">
        <v>189</v>
      </c>
      <c r="C4205" s="3">
        <v>43085</v>
      </c>
      <c r="D4205" s="5" t="str">
        <f>duplicity[[#This Row],[r_fighter_id]]&amp;"/"&amp;duplicity[[#This Row],[b_fighter_id]]&amp;duplicity[[#This Row],[date]]</f>
        <v>758/18943085</v>
      </c>
      <c r="E4205">
        <f>COUNTIF(duplicity[duplicitní texty],duplicity[[#This Row],[duplicitní texty]])</f>
        <v>1</v>
      </c>
      <c r="N4205"/>
    </row>
    <row r="4206" spans="1:14">
      <c r="A4206">
        <v>3193</v>
      </c>
      <c r="B4206">
        <v>2710</v>
      </c>
      <c r="C4206" s="3">
        <v>43085</v>
      </c>
      <c r="D4206" s="5" t="str">
        <f>duplicity[[#This Row],[r_fighter_id]]&amp;"/"&amp;duplicity[[#This Row],[b_fighter_id]]&amp;duplicity[[#This Row],[date]]</f>
        <v>3193/271043085</v>
      </c>
      <c r="E4206">
        <f>COUNTIF(duplicity[duplicitní texty],duplicity[[#This Row],[duplicitní texty]])</f>
        <v>1</v>
      </c>
      <c r="N4206"/>
    </row>
    <row r="4207" spans="1:14">
      <c r="A4207">
        <v>2558</v>
      </c>
      <c r="B4207">
        <v>2515</v>
      </c>
      <c r="C4207" s="3">
        <v>43085</v>
      </c>
      <c r="D4207" s="5" t="str">
        <f>duplicity[[#This Row],[r_fighter_id]]&amp;"/"&amp;duplicity[[#This Row],[b_fighter_id]]&amp;duplicity[[#This Row],[date]]</f>
        <v>2558/251543085</v>
      </c>
      <c r="E4207">
        <f>COUNTIF(duplicity[duplicitní texty],duplicity[[#This Row],[duplicitní texty]])</f>
        <v>1</v>
      </c>
      <c r="N4207"/>
    </row>
    <row r="4208" spans="1:14">
      <c r="A4208">
        <v>1760</v>
      </c>
      <c r="B4208">
        <v>808</v>
      </c>
      <c r="C4208" s="3">
        <v>43085</v>
      </c>
      <c r="D4208" s="5" t="str">
        <f>duplicity[[#This Row],[r_fighter_id]]&amp;"/"&amp;duplicity[[#This Row],[b_fighter_id]]&amp;duplicity[[#This Row],[date]]</f>
        <v>1760/80843085</v>
      </c>
      <c r="E4208">
        <f>COUNTIF(duplicity[duplicitní texty],duplicity[[#This Row],[duplicitní texty]])</f>
        <v>1</v>
      </c>
      <c r="N4208"/>
    </row>
    <row r="4209" spans="1:14">
      <c r="A4209">
        <v>1735</v>
      </c>
      <c r="B4209">
        <v>884</v>
      </c>
      <c r="C4209" s="3">
        <v>43085</v>
      </c>
      <c r="D4209" s="5" t="str">
        <f>duplicity[[#This Row],[r_fighter_id]]&amp;"/"&amp;duplicity[[#This Row],[b_fighter_id]]&amp;duplicity[[#This Row],[date]]</f>
        <v>1735/88443085</v>
      </c>
      <c r="E4209">
        <f>COUNTIF(duplicity[duplicitní texty],duplicity[[#This Row],[duplicitní texty]])</f>
        <v>1</v>
      </c>
      <c r="N4209"/>
    </row>
    <row r="4210" spans="1:14">
      <c r="A4210">
        <v>1741</v>
      </c>
      <c r="B4210">
        <v>304</v>
      </c>
      <c r="C4210" s="3">
        <v>43085</v>
      </c>
      <c r="D4210" s="5" t="str">
        <f>duplicity[[#This Row],[r_fighter_id]]&amp;"/"&amp;duplicity[[#This Row],[b_fighter_id]]&amp;duplicity[[#This Row],[date]]</f>
        <v>1741/30443085</v>
      </c>
      <c r="E4210">
        <f>COUNTIF(duplicity[duplicitní texty],duplicity[[#This Row],[duplicitní texty]])</f>
        <v>1</v>
      </c>
      <c r="N4210"/>
    </row>
    <row r="4211" spans="1:14">
      <c r="A4211">
        <v>1927</v>
      </c>
      <c r="B4211">
        <v>3294</v>
      </c>
      <c r="C4211" s="3">
        <v>43085</v>
      </c>
      <c r="D4211" s="5" t="str">
        <f>duplicity[[#This Row],[r_fighter_id]]&amp;"/"&amp;duplicity[[#This Row],[b_fighter_id]]&amp;duplicity[[#This Row],[date]]</f>
        <v>1927/329443085</v>
      </c>
      <c r="E4211">
        <f>COUNTIF(duplicity[duplicitní texty],duplicity[[#This Row],[duplicitní texty]])</f>
        <v>1</v>
      </c>
      <c r="N4211"/>
    </row>
    <row r="4212" spans="1:14">
      <c r="A4212">
        <v>2071</v>
      </c>
      <c r="B4212">
        <v>2990</v>
      </c>
      <c r="C4212" s="3">
        <v>43085</v>
      </c>
      <c r="D4212" s="5" t="str">
        <f>duplicity[[#This Row],[r_fighter_id]]&amp;"/"&amp;duplicity[[#This Row],[b_fighter_id]]&amp;duplicity[[#This Row],[date]]</f>
        <v>2071/299043085</v>
      </c>
      <c r="E4212">
        <f>COUNTIF(duplicity[duplicitní texty],duplicity[[#This Row],[duplicitní texty]])</f>
        <v>1</v>
      </c>
      <c r="N4212"/>
    </row>
    <row r="4213" spans="1:14">
      <c r="A4213">
        <v>596</v>
      </c>
      <c r="B4213">
        <v>1914</v>
      </c>
      <c r="C4213" s="3">
        <v>43099</v>
      </c>
      <c r="D4213" s="5" t="str">
        <f>duplicity[[#This Row],[r_fighter_id]]&amp;"/"&amp;duplicity[[#This Row],[b_fighter_id]]&amp;duplicity[[#This Row],[date]]</f>
        <v>596/191443099</v>
      </c>
      <c r="E4213">
        <f>COUNTIF(duplicity[duplicitní texty],duplicity[[#This Row],[duplicitní texty]])</f>
        <v>1</v>
      </c>
      <c r="N4213"/>
    </row>
    <row r="4214" spans="1:14">
      <c r="A4214">
        <v>3045</v>
      </c>
      <c r="B4214">
        <v>2309</v>
      </c>
      <c r="C4214" s="3">
        <v>43099</v>
      </c>
      <c r="D4214" s="5" t="str">
        <f>duplicity[[#This Row],[r_fighter_id]]&amp;"/"&amp;duplicity[[#This Row],[b_fighter_id]]&amp;duplicity[[#This Row],[date]]</f>
        <v>3045/230943099</v>
      </c>
      <c r="E4214">
        <f>COUNTIF(duplicity[duplicitní texty],duplicity[[#This Row],[duplicitní texty]])</f>
        <v>1</v>
      </c>
      <c r="N4214"/>
    </row>
    <row r="4215" spans="1:14">
      <c r="A4215">
        <v>2342</v>
      </c>
      <c r="B4215">
        <v>201</v>
      </c>
      <c r="C4215" s="3">
        <v>43099</v>
      </c>
      <c r="D4215" s="5" t="str">
        <f>duplicity[[#This Row],[r_fighter_id]]&amp;"/"&amp;duplicity[[#This Row],[b_fighter_id]]&amp;duplicity[[#This Row],[date]]</f>
        <v>2342/20143099</v>
      </c>
      <c r="E4215">
        <f>COUNTIF(duplicity[duplicitní texty],duplicity[[#This Row],[duplicitní texty]])</f>
        <v>1</v>
      </c>
      <c r="N4215"/>
    </row>
    <row r="4216" spans="1:14">
      <c r="A4216">
        <v>1393</v>
      </c>
      <c r="B4216">
        <v>767</v>
      </c>
      <c r="C4216" s="3">
        <v>43099</v>
      </c>
      <c r="D4216" s="5" t="str">
        <f>duplicity[[#This Row],[r_fighter_id]]&amp;"/"&amp;duplicity[[#This Row],[b_fighter_id]]&amp;duplicity[[#This Row],[date]]</f>
        <v>1393/76743099</v>
      </c>
      <c r="E4216">
        <f>COUNTIF(duplicity[duplicitní texty],duplicity[[#This Row],[duplicitní texty]])</f>
        <v>1</v>
      </c>
      <c r="N4216"/>
    </row>
    <row r="4217" spans="1:14">
      <c r="A4217">
        <v>878</v>
      </c>
      <c r="B4217">
        <v>725</v>
      </c>
      <c r="C4217" s="3">
        <v>43099</v>
      </c>
      <c r="D4217" s="5" t="str">
        <f>duplicity[[#This Row],[r_fighter_id]]&amp;"/"&amp;duplicity[[#This Row],[b_fighter_id]]&amp;duplicity[[#This Row],[date]]</f>
        <v>878/72543099</v>
      </c>
      <c r="E4217">
        <f>COUNTIF(duplicity[duplicitní texty],duplicity[[#This Row],[duplicitní texty]])</f>
        <v>1</v>
      </c>
      <c r="N4217"/>
    </row>
    <row r="4218" spans="1:14">
      <c r="A4218">
        <v>1579</v>
      </c>
      <c r="B4218">
        <v>1121</v>
      </c>
      <c r="C4218" s="3">
        <v>43099</v>
      </c>
      <c r="D4218" s="5" t="str">
        <f>duplicity[[#This Row],[r_fighter_id]]&amp;"/"&amp;duplicity[[#This Row],[b_fighter_id]]&amp;duplicity[[#This Row],[date]]</f>
        <v>1579/112143099</v>
      </c>
      <c r="E4218">
        <f>COUNTIF(duplicity[duplicitní texty],duplicity[[#This Row],[duplicitní texty]])</f>
        <v>1</v>
      </c>
      <c r="N4218"/>
    </row>
    <row r="4219" spans="1:14">
      <c r="A4219">
        <v>444</v>
      </c>
      <c r="B4219">
        <v>907</v>
      </c>
      <c r="C4219" s="3">
        <v>43099</v>
      </c>
      <c r="D4219" s="5" t="str">
        <f>duplicity[[#This Row],[r_fighter_id]]&amp;"/"&amp;duplicity[[#This Row],[b_fighter_id]]&amp;duplicity[[#This Row],[date]]</f>
        <v>444/90743099</v>
      </c>
      <c r="E4219">
        <f>COUNTIF(duplicity[duplicitní texty],duplicity[[#This Row],[duplicitní texty]])</f>
        <v>1</v>
      </c>
      <c r="N4219"/>
    </row>
    <row r="4220" spans="1:14">
      <c r="A4220">
        <v>1695</v>
      </c>
      <c r="B4220">
        <v>3464</v>
      </c>
      <c r="C4220" s="3">
        <v>43114</v>
      </c>
      <c r="D4220" s="5" t="str">
        <f>duplicity[[#This Row],[r_fighter_id]]&amp;"/"&amp;duplicity[[#This Row],[b_fighter_id]]&amp;duplicity[[#This Row],[date]]</f>
        <v>1695/346443114</v>
      </c>
      <c r="E4220">
        <f>COUNTIF(duplicity[duplicitní texty],duplicity[[#This Row],[duplicitní texty]])</f>
        <v>1</v>
      </c>
      <c r="N4220"/>
    </row>
    <row r="4221" spans="1:14">
      <c r="A4221">
        <v>3216</v>
      </c>
      <c r="B4221">
        <v>49</v>
      </c>
      <c r="C4221" s="3">
        <v>43114</v>
      </c>
      <c r="D4221" s="5" t="str">
        <f>duplicity[[#This Row],[r_fighter_id]]&amp;"/"&amp;duplicity[[#This Row],[b_fighter_id]]&amp;duplicity[[#This Row],[date]]</f>
        <v>3216/4943114</v>
      </c>
      <c r="E4221">
        <f>COUNTIF(duplicity[duplicitní texty],duplicity[[#This Row],[duplicitní texty]])</f>
        <v>1</v>
      </c>
      <c r="N4221"/>
    </row>
    <row r="4222" spans="1:14">
      <c r="A4222">
        <v>939</v>
      </c>
      <c r="B4222">
        <v>925</v>
      </c>
      <c r="C4222" s="3">
        <v>43114</v>
      </c>
      <c r="D4222" s="5" t="str">
        <f>duplicity[[#This Row],[r_fighter_id]]&amp;"/"&amp;duplicity[[#This Row],[b_fighter_id]]&amp;duplicity[[#This Row],[date]]</f>
        <v>939/92543114</v>
      </c>
      <c r="E4222">
        <f>COUNTIF(duplicity[duplicitní texty],duplicity[[#This Row],[duplicitní texty]])</f>
        <v>1</v>
      </c>
      <c r="N4222"/>
    </row>
    <row r="4223" spans="1:14">
      <c r="A4223">
        <v>265</v>
      </c>
      <c r="B4223">
        <v>48</v>
      </c>
      <c r="C4223" s="3">
        <v>43114</v>
      </c>
      <c r="D4223" s="5" t="str">
        <f>duplicity[[#This Row],[r_fighter_id]]&amp;"/"&amp;duplicity[[#This Row],[b_fighter_id]]&amp;duplicity[[#This Row],[date]]</f>
        <v>265/4843114</v>
      </c>
      <c r="E4223">
        <f>COUNTIF(duplicity[duplicitní texty],duplicity[[#This Row],[duplicitní texty]])</f>
        <v>1</v>
      </c>
      <c r="N4223"/>
    </row>
    <row r="4224" spans="1:14">
      <c r="A4224">
        <v>3324</v>
      </c>
      <c r="B4224">
        <v>2065</v>
      </c>
      <c r="C4224" s="3">
        <v>43114</v>
      </c>
      <c r="D4224" s="5" t="str">
        <f>duplicity[[#This Row],[r_fighter_id]]&amp;"/"&amp;duplicity[[#This Row],[b_fighter_id]]&amp;duplicity[[#This Row],[date]]</f>
        <v>3324/206543114</v>
      </c>
      <c r="E4224">
        <f>COUNTIF(duplicity[duplicitní texty],duplicity[[#This Row],[duplicitní texty]])</f>
        <v>1</v>
      </c>
      <c r="N4224"/>
    </row>
    <row r="4225" spans="1:14">
      <c r="A4225">
        <v>3120</v>
      </c>
      <c r="B4225">
        <v>543</v>
      </c>
      <c r="C4225" s="3">
        <v>43114</v>
      </c>
      <c r="D4225" s="5" t="str">
        <f>duplicity[[#This Row],[r_fighter_id]]&amp;"/"&amp;duplicity[[#This Row],[b_fighter_id]]&amp;duplicity[[#This Row],[date]]</f>
        <v>3120/54343114</v>
      </c>
      <c r="E4225">
        <f>COUNTIF(duplicity[duplicitní texty],duplicity[[#This Row],[duplicitní texty]])</f>
        <v>1</v>
      </c>
      <c r="N4225"/>
    </row>
    <row r="4226" spans="1:14">
      <c r="A4226">
        <v>872</v>
      </c>
      <c r="B4226">
        <v>1528</v>
      </c>
      <c r="C4226" s="3">
        <v>43114</v>
      </c>
      <c r="D4226" s="5" t="str">
        <f>duplicity[[#This Row],[r_fighter_id]]&amp;"/"&amp;duplicity[[#This Row],[b_fighter_id]]&amp;duplicity[[#This Row],[date]]</f>
        <v>872/152843114</v>
      </c>
      <c r="E4226">
        <f>COUNTIF(duplicity[duplicitní texty],duplicity[[#This Row],[duplicitní texty]])</f>
        <v>1</v>
      </c>
      <c r="N4226"/>
    </row>
    <row r="4227" spans="1:14">
      <c r="A4227">
        <v>3344</v>
      </c>
      <c r="B4227">
        <v>568</v>
      </c>
      <c r="C4227" s="3">
        <v>43114</v>
      </c>
      <c r="D4227" s="5" t="str">
        <f>duplicity[[#This Row],[r_fighter_id]]&amp;"/"&amp;duplicity[[#This Row],[b_fighter_id]]&amp;duplicity[[#This Row],[date]]</f>
        <v>3344/56843114</v>
      </c>
      <c r="E4227">
        <f>COUNTIF(duplicity[duplicitní texty],duplicity[[#This Row],[duplicitní texty]])</f>
        <v>1</v>
      </c>
      <c r="N4227"/>
    </row>
    <row r="4228" spans="1:14">
      <c r="A4228">
        <v>1022</v>
      </c>
      <c r="B4228">
        <v>2658</v>
      </c>
      <c r="C4228" s="3">
        <v>43114</v>
      </c>
      <c r="D4228" s="5" t="str">
        <f>duplicity[[#This Row],[r_fighter_id]]&amp;"/"&amp;duplicity[[#This Row],[b_fighter_id]]&amp;duplicity[[#This Row],[date]]</f>
        <v>1022/265843114</v>
      </c>
      <c r="E4228">
        <f>COUNTIF(duplicity[duplicitní texty],duplicity[[#This Row],[duplicitní texty]])</f>
        <v>1</v>
      </c>
      <c r="N4228"/>
    </row>
    <row r="4229" spans="1:14">
      <c r="A4229">
        <v>1592</v>
      </c>
      <c r="B4229">
        <v>461</v>
      </c>
      <c r="C4229" s="3">
        <v>43114</v>
      </c>
      <c r="D4229" s="5" t="str">
        <f>duplicity[[#This Row],[r_fighter_id]]&amp;"/"&amp;duplicity[[#This Row],[b_fighter_id]]&amp;duplicity[[#This Row],[date]]</f>
        <v>1592/46143114</v>
      </c>
      <c r="E4229">
        <f>COUNTIF(duplicity[duplicitní texty],duplicity[[#This Row],[duplicitní texty]])</f>
        <v>1</v>
      </c>
      <c r="N4229"/>
    </row>
    <row r="4230" spans="1:14">
      <c r="A4230">
        <v>408</v>
      </c>
      <c r="B4230">
        <v>2850</v>
      </c>
      <c r="C4230" s="3">
        <v>43114</v>
      </c>
      <c r="D4230" s="5" t="str">
        <f>duplicity[[#This Row],[r_fighter_id]]&amp;"/"&amp;duplicity[[#This Row],[b_fighter_id]]&amp;duplicity[[#This Row],[date]]</f>
        <v>408/285043114</v>
      </c>
      <c r="E4230">
        <f>COUNTIF(duplicity[duplicitní texty],duplicity[[#This Row],[duplicitní texty]])</f>
        <v>1</v>
      </c>
      <c r="N4230"/>
    </row>
    <row r="4231" spans="1:14">
      <c r="A4231">
        <v>2401</v>
      </c>
      <c r="B4231">
        <v>2440</v>
      </c>
      <c r="C4231" s="3">
        <v>43120</v>
      </c>
      <c r="D4231" s="5" t="str">
        <f>duplicity[[#This Row],[r_fighter_id]]&amp;"/"&amp;duplicity[[#This Row],[b_fighter_id]]&amp;duplicity[[#This Row],[date]]</f>
        <v>2401/244043120</v>
      </c>
      <c r="E4231">
        <f>COUNTIF(duplicity[duplicitní texty],duplicity[[#This Row],[duplicitní texty]])</f>
        <v>1</v>
      </c>
      <c r="N4231"/>
    </row>
    <row r="4232" spans="1:14">
      <c r="A4232">
        <v>1930</v>
      </c>
      <c r="B4232">
        <v>3250</v>
      </c>
      <c r="C4232" s="3">
        <v>43120</v>
      </c>
      <c r="D4232" s="5" t="str">
        <f>duplicity[[#This Row],[r_fighter_id]]&amp;"/"&amp;duplicity[[#This Row],[b_fighter_id]]&amp;duplicity[[#This Row],[date]]</f>
        <v>1930/325043120</v>
      </c>
      <c r="E4232">
        <f>COUNTIF(duplicity[duplicitní texty],duplicity[[#This Row],[duplicitní texty]])</f>
        <v>1</v>
      </c>
      <c r="N4232"/>
    </row>
    <row r="4233" spans="1:14">
      <c r="A4233">
        <v>70</v>
      </c>
      <c r="B4233">
        <v>990</v>
      </c>
      <c r="C4233" s="3">
        <v>43120</v>
      </c>
      <c r="D4233" s="5" t="str">
        <f>duplicity[[#This Row],[r_fighter_id]]&amp;"/"&amp;duplicity[[#This Row],[b_fighter_id]]&amp;duplicity[[#This Row],[date]]</f>
        <v>70/99043120</v>
      </c>
      <c r="E4233">
        <f>COUNTIF(duplicity[duplicitní texty],duplicity[[#This Row],[duplicitní texty]])</f>
        <v>1</v>
      </c>
      <c r="N4233"/>
    </row>
    <row r="4234" spans="1:14">
      <c r="A4234">
        <v>2121</v>
      </c>
      <c r="B4234">
        <v>2303</v>
      </c>
      <c r="C4234" s="3">
        <v>43120</v>
      </c>
      <c r="D4234" s="5" t="str">
        <f>duplicity[[#This Row],[r_fighter_id]]&amp;"/"&amp;duplicity[[#This Row],[b_fighter_id]]&amp;duplicity[[#This Row],[date]]</f>
        <v>2121/230343120</v>
      </c>
      <c r="E4234">
        <f>COUNTIF(duplicity[duplicitní texty],duplicity[[#This Row],[duplicitní texty]])</f>
        <v>1</v>
      </c>
      <c r="N4234"/>
    </row>
    <row r="4235" spans="1:14">
      <c r="A4235">
        <v>3384</v>
      </c>
      <c r="B4235">
        <v>218</v>
      </c>
      <c r="C4235" s="3">
        <v>43120</v>
      </c>
      <c r="D4235" s="5" t="str">
        <f>duplicity[[#This Row],[r_fighter_id]]&amp;"/"&amp;duplicity[[#This Row],[b_fighter_id]]&amp;duplicity[[#This Row],[date]]</f>
        <v>3384/21843120</v>
      </c>
      <c r="E4235">
        <f>COUNTIF(duplicity[duplicitní texty],duplicity[[#This Row],[duplicitní texty]])</f>
        <v>1</v>
      </c>
      <c r="N4235"/>
    </row>
    <row r="4236" spans="1:14">
      <c r="A4236">
        <v>1606</v>
      </c>
      <c r="B4236">
        <v>406</v>
      </c>
      <c r="C4236" s="3">
        <v>43120</v>
      </c>
      <c r="D4236" s="5" t="str">
        <f>duplicity[[#This Row],[r_fighter_id]]&amp;"/"&amp;duplicity[[#This Row],[b_fighter_id]]&amp;duplicity[[#This Row],[date]]</f>
        <v>1606/40643120</v>
      </c>
      <c r="E4236">
        <f>COUNTIF(duplicity[duplicitní texty],duplicity[[#This Row],[duplicitní texty]])</f>
        <v>1</v>
      </c>
      <c r="N4236"/>
    </row>
    <row r="4237" spans="1:14">
      <c r="A4237">
        <v>1385</v>
      </c>
      <c r="B4237">
        <v>2636</v>
      </c>
      <c r="C4237" s="3">
        <v>43120</v>
      </c>
      <c r="D4237" s="5" t="str">
        <f>duplicity[[#This Row],[r_fighter_id]]&amp;"/"&amp;duplicity[[#This Row],[b_fighter_id]]&amp;duplicity[[#This Row],[date]]</f>
        <v>1385/263643120</v>
      </c>
      <c r="E4237">
        <f>COUNTIF(duplicity[duplicitní texty],duplicity[[#This Row],[duplicitní texty]])</f>
        <v>1</v>
      </c>
      <c r="N4237"/>
    </row>
    <row r="4238" spans="1:14">
      <c r="A4238">
        <v>1436</v>
      </c>
      <c r="B4238">
        <v>129</v>
      </c>
      <c r="C4238" s="3">
        <v>43120</v>
      </c>
      <c r="D4238" s="5" t="str">
        <f>duplicity[[#This Row],[r_fighter_id]]&amp;"/"&amp;duplicity[[#This Row],[b_fighter_id]]&amp;duplicity[[#This Row],[date]]</f>
        <v>1436/12943120</v>
      </c>
      <c r="E4238">
        <f>COUNTIF(duplicity[duplicitní texty],duplicity[[#This Row],[duplicitní texty]])</f>
        <v>1</v>
      </c>
      <c r="N4238"/>
    </row>
    <row r="4239" spans="1:14">
      <c r="A4239">
        <v>273</v>
      </c>
      <c r="B4239">
        <v>220</v>
      </c>
      <c r="C4239" s="3">
        <v>43120</v>
      </c>
      <c r="D4239" s="5" t="str">
        <f>duplicity[[#This Row],[r_fighter_id]]&amp;"/"&amp;duplicity[[#This Row],[b_fighter_id]]&amp;duplicity[[#This Row],[date]]</f>
        <v>273/22043120</v>
      </c>
      <c r="E4239">
        <f>COUNTIF(duplicity[duplicitní texty],duplicity[[#This Row],[duplicitní texty]])</f>
        <v>1</v>
      </c>
      <c r="N4239"/>
    </row>
    <row r="4240" spans="1:14">
      <c r="A4240">
        <v>300</v>
      </c>
      <c r="B4240">
        <v>715</v>
      </c>
      <c r="C4240" s="3">
        <v>43120</v>
      </c>
      <c r="D4240" s="5" t="str">
        <f>duplicity[[#This Row],[r_fighter_id]]&amp;"/"&amp;duplicity[[#This Row],[b_fighter_id]]&amp;duplicity[[#This Row],[date]]</f>
        <v>300/71543120</v>
      </c>
      <c r="E4240">
        <f>COUNTIF(duplicity[duplicitní texty],duplicity[[#This Row],[duplicitní texty]])</f>
        <v>1</v>
      </c>
      <c r="N4240"/>
    </row>
    <row r="4241" spans="1:14">
      <c r="A4241">
        <v>553</v>
      </c>
      <c r="B4241">
        <v>2752</v>
      </c>
      <c r="C4241" s="3">
        <v>43127</v>
      </c>
      <c r="D4241" s="5" t="str">
        <f>duplicity[[#This Row],[r_fighter_id]]&amp;"/"&amp;duplicity[[#This Row],[b_fighter_id]]&amp;duplicity[[#This Row],[date]]</f>
        <v>553/275243127</v>
      </c>
      <c r="E4241">
        <f>COUNTIF(duplicity[duplicitní texty],duplicity[[#This Row],[duplicitní texty]])</f>
        <v>1</v>
      </c>
      <c r="N4241"/>
    </row>
    <row r="4242" spans="1:14">
      <c r="A4242">
        <v>789</v>
      </c>
      <c r="B4242">
        <v>445</v>
      </c>
      <c r="C4242" s="3">
        <v>43127</v>
      </c>
      <c r="D4242" s="5" t="str">
        <f>duplicity[[#This Row],[r_fighter_id]]&amp;"/"&amp;duplicity[[#This Row],[b_fighter_id]]&amp;duplicity[[#This Row],[date]]</f>
        <v>789/44543127</v>
      </c>
      <c r="E4242">
        <f>COUNTIF(duplicity[duplicitní texty],duplicity[[#This Row],[duplicitní texty]])</f>
        <v>1</v>
      </c>
      <c r="N4242"/>
    </row>
    <row r="4243" spans="1:14">
      <c r="A4243">
        <v>138</v>
      </c>
      <c r="B4243">
        <v>2837</v>
      </c>
      <c r="C4243" s="3">
        <v>43127</v>
      </c>
      <c r="D4243" s="5" t="str">
        <f>duplicity[[#This Row],[r_fighter_id]]&amp;"/"&amp;duplicity[[#This Row],[b_fighter_id]]&amp;duplicity[[#This Row],[date]]</f>
        <v>138/283743127</v>
      </c>
      <c r="E4243">
        <f>COUNTIF(duplicity[duplicitní texty],duplicity[[#This Row],[duplicitní texty]])</f>
        <v>1</v>
      </c>
      <c r="N4243"/>
    </row>
    <row r="4244" spans="1:14">
      <c r="A4244">
        <v>1674</v>
      </c>
      <c r="B4244">
        <v>1202</v>
      </c>
      <c r="C4244" s="3">
        <v>43127</v>
      </c>
      <c r="D4244" s="5" t="str">
        <f>duplicity[[#This Row],[r_fighter_id]]&amp;"/"&amp;duplicity[[#This Row],[b_fighter_id]]&amp;duplicity[[#This Row],[date]]</f>
        <v>1674/120243127</v>
      </c>
      <c r="E4244">
        <f>COUNTIF(duplicity[duplicitní texty],duplicity[[#This Row],[duplicitní texty]])</f>
        <v>1</v>
      </c>
      <c r="N4244"/>
    </row>
    <row r="4245" spans="1:14">
      <c r="A4245">
        <v>2576</v>
      </c>
      <c r="B4245">
        <v>3162</v>
      </c>
      <c r="C4245" s="3">
        <v>43127</v>
      </c>
      <c r="D4245" s="5" t="str">
        <f>duplicity[[#This Row],[r_fighter_id]]&amp;"/"&amp;duplicity[[#This Row],[b_fighter_id]]&amp;duplicity[[#This Row],[date]]</f>
        <v>2576/316243127</v>
      </c>
      <c r="E4245">
        <f>COUNTIF(duplicity[duplicitní texty],duplicity[[#This Row],[duplicitní texty]])</f>
        <v>1</v>
      </c>
      <c r="N4245"/>
    </row>
    <row r="4246" spans="1:14">
      <c r="A4246">
        <v>2533</v>
      </c>
      <c r="B4246">
        <v>2992</v>
      </c>
      <c r="C4246" s="3">
        <v>43127</v>
      </c>
      <c r="D4246" s="5" t="str">
        <f>duplicity[[#This Row],[r_fighter_id]]&amp;"/"&amp;duplicity[[#This Row],[b_fighter_id]]&amp;duplicity[[#This Row],[date]]</f>
        <v>2533/299243127</v>
      </c>
      <c r="E4246">
        <f>COUNTIF(duplicity[duplicitní texty],duplicity[[#This Row],[duplicitní texty]])</f>
        <v>1</v>
      </c>
      <c r="N4246"/>
    </row>
    <row r="4247" spans="1:14">
      <c r="A4247">
        <v>263</v>
      </c>
      <c r="B4247">
        <v>964</v>
      </c>
      <c r="C4247" s="3">
        <v>43127</v>
      </c>
      <c r="D4247" s="5" t="str">
        <f>duplicity[[#This Row],[r_fighter_id]]&amp;"/"&amp;duplicity[[#This Row],[b_fighter_id]]&amp;duplicity[[#This Row],[date]]</f>
        <v>263/96443127</v>
      </c>
      <c r="E4247">
        <f>COUNTIF(duplicity[duplicitní texty],duplicity[[#This Row],[duplicitní texty]])</f>
        <v>1</v>
      </c>
      <c r="N4247"/>
    </row>
    <row r="4248" spans="1:14">
      <c r="A4248">
        <v>239</v>
      </c>
      <c r="B4248">
        <v>2491</v>
      </c>
      <c r="C4248" s="3">
        <v>43127</v>
      </c>
      <c r="D4248" s="5" t="str">
        <f>duplicity[[#This Row],[r_fighter_id]]&amp;"/"&amp;duplicity[[#This Row],[b_fighter_id]]&amp;duplicity[[#This Row],[date]]</f>
        <v>239/249143127</v>
      </c>
      <c r="E4248">
        <f>COUNTIF(duplicity[duplicitní texty],duplicity[[#This Row],[duplicitní texty]])</f>
        <v>1</v>
      </c>
      <c r="N4248"/>
    </row>
    <row r="4249" spans="1:14">
      <c r="A4249">
        <v>3078</v>
      </c>
      <c r="B4249">
        <v>389</v>
      </c>
      <c r="C4249" s="3">
        <v>43127</v>
      </c>
      <c r="D4249" s="5" t="str">
        <f>duplicity[[#This Row],[r_fighter_id]]&amp;"/"&amp;duplicity[[#This Row],[b_fighter_id]]&amp;duplicity[[#This Row],[date]]</f>
        <v>3078/38943127</v>
      </c>
      <c r="E4249">
        <f>COUNTIF(duplicity[duplicitní texty],duplicity[[#This Row],[duplicitní texty]])</f>
        <v>1</v>
      </c>
      <c r="N4249"/>
    </row>
    <row r="4250" spans="1:14">
      <c r="A4250">
        <v>1659</v>
      </c>
      <c r="B4250">
        <v>1650</v>
      </c>
      <c r="C4250" s="3">
        <v>43127</v>
      </c>
      <c r="D4250" s="5" t="str">
        <f>duplicity[[#This Row],[r_fighter_id]]&amp;"/"&amp;duplicity[[#This Row],[b_fighter_id]]&amp;duplicity[[#This Row],[date]]</f>
        <v>1659/165043127</v>
      </c>
      <c r="E4250">
        <f>COUNTIF(duplicity[duplicitní texty],duplicity[[#This Row],[duplicitní texty]])</f>
        <v>1</v>
      </c>
      <c r="N4250"/>
    </row>
    <row r="4251" spans="1:14">
      <c r="A4251">
        <v>1957</v>
      </c>
      <c r="B4251">
        <v>1826</v>
      </c>
      <c r="C4251" s="3">
        <v>43127</v>
      </c>
      <c r="D4251" s="5" t="str">
        <f>duplicity[[#This Row],[r_fighter_id]]&amp;"/"&amp;duplicity[[#This Row],[b_fighter_id]]&amp;duplicity[[#This Row],[date]]</f>
        <v>1957/182643127</v>
      </c>
      <c r="E4251">
        <f>COUNTIF(duplicity[duplicitní texty],duplicity[[#This Row],[duplicitní texty]])</f>
        <v>1</v>
      </c>
      <c r="N4251"/>
    </row>
    <row r="4252" spans="1:14">
      <c r="A4252">
        <v>2682</v>
      </c>
      <c r="B4252">
        <v>1107</v>
      </c>
      <c r="C4252" s="3">
        <v>43127</v>
      </c>
      <c r="D4252" s="5" t="str">
        <f>duplicity[[#This Row],[r_fighter_id]]&amp;"/"&amp;duplicity[[#This Row],[b_fighter_id]]&amp;duplicity[[#This Row],[date]]</f>
        <v>2682/110743127</v>
      </c>
      <c r="E4252">
        <f>COUNTIF(duplicity[duplicitní texty],duplicity[[#This Row],[duplicitní texty]])</f>
        <v>1</v>
      </c>
      <c r="N4252"/>
    </row>
    <row r="4253" spans="1:14">
      <c r="A4253">
        <v>2860</v>
      </c>
      <c r="B4253">
        <v>3034</v>
      </c>
      <c r="C4253" s="3">
        <v>43134</v>
      </c>
      <c r="D4253" s="5" t="str">
        <f>duplicity[[#This Row],[r_fighter_id]]&amp;"/"&amp;duplicity[[#This Row],[b_fighter_id]]&amp;duplicity[[#This Row],[date]]</f>
        <v>2860/303443134</v>
      </c>
      <c r="E4253">
        <f>COUNTIF(duplicity[duplicitní texty],duplicity[[#This Row],[duplicitní texty]])</f>
        <v>1</v>
      </c>
      <c r="N4253"/>
    </row>
    <row r="4254" spans="1:14">
      <c r="A4254">
        <v>45</v>
      </c>
      <c r="B4254">
        <v>3071</v>
      </c>
      <c r="C4254" s="3">
        <v>43134</v>
      </c>
      <c r="D4254" s="5" t="str">
        <f>duplicity[[#This Row],[r_fighter_id]]&amp;"/"&amp;duplicity[[#This Row],[b_fighter_id]]&amp;duplicity[[#This Row],[date]]</f>
        <v>45/307143134</v>
      </c>
      <c r="E4254">
        <f>COUNTIF(duplicity[duplicitní texty],duplicity[[#This Row],[duplicitní texty]])</f>
        <v>1</v>
      </c>
      <c r="N4254"/>
    </row>
    <row r="4255" spans="1:14">
      <c r="A4255">
        <v>959</v>
      </c>
      <c r="B4255">
        <v>2185</v>
      </c>
      <c r="C4255" s="3">
        <v>43134</v>
      </c>
      <c r="D4255" s="5" t="str">
        <f>duplicity[[#This Row],[r_fighter_id]]&amp;"/"&amp;duplicity[[#This Row],[b_fighter_id]]&amp;duplicity[[#This Row],[date]]</f>
        <v>959/218543134</v>
      </c>
      <c r="E4255">
        <f>COUNTIF(duplicity[duplicitní texty],duplicity[[#This Row],[duplicitní texty]])</f>
        <v>1</v>
      </c>
      <c r="N4255"/>
    </row>
    <row r="4256" spans="1:14">
      <c r="A4256">
        <v>2955</v>
      </c>
      <c r="B4256">
        <v>437</v>
      </c>
      <c r="C4256" s="3">
        <v>43134</v>
      </c>
      <c r="D4256" s="5" t="str">
        <f>duplicity[[#This Row],[r_fighter_id]]&amp;"/"&amp;duplicity[[#This Row],[b_fighter_id]]&amp;duplicity[[#This Row],[date]]</f>
        <v>2955/43743134</v>
      </c>
      <c r="E4256">
        <f>COUNTIF(duplicity[duplicitní texty],duplicity[[#This Row],[duplicitní texty]])</f>
        <v>1</v>
      </c>
      <c r="N4256"/>
    </row>
    <row r="4257" spans="1:14">
      <c r="A4257">
        <v>2178</v>
      </c>
      <c r="B4257">
        <v>2058</v>
      </c>
      <c r="C4257" s="3">
        <v>43134</v>
      </c>
      <c r="D4257" s="5" t="str">
        <f>duplicity[[#This Row],[r_fighter_id]]&amp;"/"&amp;duplicity[[#This Row],[b_fighter_id]]&amp;duplicity[[#This Row],[date]]</f>
        <v>2178/205843134</v>
      </c>
      <c r="E4257">
        <f>COUNTIF(duplicity[duplicitní texty],duplicity[[#This Row],[duplicitní texty]])</f>
        <v>1</v>
      </c>
      <c r="N4257"/>
    </row>
    <row r="4258" spans="1:14">
      <c r="A4258">
        <v>3122</v>
      </c>
      <c r="B4258">
        <v>3374</v>
      </c>
      <c r="C4258" s="3">
        <v>43134</v>
      </c>
      <c r="D4258" s="5" t="str">
        <f>duplicity[[#This Row],[r_fighter_id]]&amp;"/"&amp;duplicity[[#This Row],[b_fighter_id]]&amp;duplicity[[#This Row],[date]]</f>
        <v>3122/337443134</v>
      </c>
      <c r="E4258">
        <f>COUNTIF(duplicity[duplicitní texty],duplicity[[#This Row],[duplicitní texty]])</f>
        <v>1</v>
      </c>
      <c r="N4258"/>
    </row>
    <row r="4259" spans="1:14">
      <c r="A4259">
        <v>1898</v>
      </c>
      <c r="B4259">
        <v>97</v>
      </c>
      <c r="C4259" s="3">
        <v>43134</v>
      </c>
      <c r="D4259" s="5" t="str">
        <f>duplicity[[#This Row],[r_fighter_id]]&amp;"/"&amp;duplicity[[#This Row],[b_fighter_id]]&amp;duplicity[[#This Row],[date]]</f>
        <v>1898/9743134</v>
      </c>
      <c r="E4259">
        <f>COUNTIF(duplicity[duplicitní texty],duplicity[[#This Row],[duplicitní texty]])</f>
        <v>1</v>
      </c>
      <c r="N4259"/>
    </row>
    <row r="4260" spans="1:14">
      <c r="A4260">
        <v>2999</v>
      </c>
      <c r="B4260">
        <v>3367</v>
      </c>
      <c r="C4260" s="3">
        <v>43134</v>
      </c>
      <c r="D4260" s="5" t="str">
        <f>duplicity[[#This Row],[r_fighter_id]]&amp;"/"&amp;duplicity[[#This Row],[b_fighter_id]]&amp;duplicity[[#This Row],[date]]</f>
        <v>2999/336743134</v>
      </c>
      <c r="E4260">
        <f>COUNTIF(duplicity[duplicitní texty],duplicity[[#This Row],[duplicitní texty]])</f>
        <v>1</v>
      </c>
      <c r="N4260"/>
    </row>
    <row r="4261" spans="1:14">
      <c r="A4261">
        <v>2571</v>
      </c>
      <c r="B4261">
        <v>1205</v>
      </c>
      <c r="C4261" s="3">
        <v>43134</v>
      </c>
      <c r="D4261" s="5" t="str">
        <f>duplicity[[#This Row],[r_fighter_id]]&amp;"/"&amp;duplicity[[#This Row],[b_fighter_id]]&amp;duplicity[[#This Row],[date]]</f>
        <v>2571/120543134</v>
      </c>
      <c r="E4261">
        <f>COUNTIF(duplicity[duplicitní texty],duplicity[[#This Row],[duplicitní texty]])</f>
        <v>1</v>
      </c>
      <c r="N4261"/>
    </row>
    <row r="4262" spans="1:14">
      <c r="A4262">
        <v>2460</v>
      </c>
      <c r="B4262">
        <v>1244</v>
      </c>
      <c r="C4262" s="3">
        <v>43134</v>
      </c>
      <c r="D4262" s="5" t="str">
        <f>duplicity[[#This Row],[r_fighter_id]]&amp;"/"&amp;duplicity[[#This Row],[b_fighter_id]]&amp;duplicity[[#This Row],[date]]</f>
        <v>2460/124443134</v>
      </c>
      <c r="E4262">
        <f>COUNTIF(duplicity[duplicitní texty],duplicity[[#This Row],[duplicitní texty]])</f>
        <v>1</v>
      </c>
      <c r="N4262"/>
    </row>
    <row r="4263" spans="1:14">
      <c r="A4263">
        <v>1530</v>
      </c>
      <c r="B4263">
        <v>1128</v>
      </c>
      <c r="C4263" s="3">
        <v>43134</v>
      </c>
      <c r="D4263" s="5" t="str">
        <f>duplicity[[#This Row],[r_fighter_id]]&amp;"/"&amp;duplicity[[#This Row],[b_fighter_id]]&amp;duplicity[[#This Row],[date]]</f>
        <v>1530/112843134</v>
      </c>
      <c r="E4263">
        <f>COUNTIF(duplicity[duplicitní texty],duplicity[[#This Row],[duplicitní texty]])</f>
        <v>1</v>
      </c>
      <c r="N4263"/>
    </row>
    <row r="4264" spans="1:14">
      <c r="A4264">
        <v>3299</v>
      </c>
      <c r="B4264">
        <v>148</v>
      </c>
      <c r="C4264" s="3">
        <v>43141</v>
      </c>
      <c r="D4264" s="5" t="str">
        <f>duplicity[[#This Row],[r_fighter_id]]&amp;"/"&amp;duplicity[[#This Row],[b_fighter_id]]&amp;duplicity[[#This Row],[date]]</f>
        <v>3299/14843141</v>
      </c>
      <c r="E4264">
        <f>COUNTIF(duplicity[duplicitní texty],duplicity[[#This Row],[duplicitní texty]])</f>
        <v>1</v>
      </c>
      <c r="N4264"/>
    </row>
    <row r="4265" spans="1:14">
      <c r="A4265">
        <v>3479</v>
      </c>
      <c r="B4265">
        <v>15</v>
      </c>
      <c r="C4265" s="3">
        <v>43141</v>
      </c>
      <c r="D4265" s="5" t="str">
        <f>duplicity[[#This Row],[r_fighter_id]]&amp;"/"&amp;duplicity[[#This Row],[b_fighter_id]]&amp;duplicity[[#This Row],[date]]</f>
        <v>3479/1543141</v>
      </c>
      <c r="E4265">
        <f>COUNTIF(duplicity[duplicitní texty],duplicity[[#This Row],[duplicitní texty]])</f>
        <v>1</v>
      </c>
      <c r="N4265"/>
    </row>
    <row r="4266" spans="1:14">
      <c r="A4266">
        <v>996</v>
      </c>
      <c r="B4266">
        <v>2305</v>
      </c>
      <c r="C4266" s="3">
        <v>43141</v>
      </c>
      <c r="D4266" s="5" t="str">
        <f>duplicity[[#This Row],[r_fighter_id]]&amp;"/"&amp;duplicity[[#This Row],[b_fighter_id]]&amp;duplicity[[#This Row],[date]]</f>
        <v>996/230543141</v>
      </c>
      <c r="E4266">
        <f>COUNTIF(duplicity[duplicitní texty],duplicity[[#This Row],[duplicitní texty]])</f>
        <v>1</v>
      </c>
      <c r="N4266"/>
    </row>
    <row r="4267" spans="1:14">
      <c r="A4267">
        <v>2475</v>
      </c>
      <c r="B4267">
        <v>2795</v>
      </c>
      <c r="C4267" s="3">
        <v>43141</v>
      </c>
      <c r="D4267" s="5" t="str">
        <f>duplicity[[#This Row],[r_fighter_id]]&amp;"/"&amp;duplicity[[#This Row],[b_fighter_id]]&amp;duplicity[[#This Row],[date]]</f>
        <v>2475/279543141</v>
      </c>
      <c r="E4267">
        <f>COUNTIF(duplicity[duplicitní texty],duplicity[[#This Row],[duplicitní texty]])</f>
        <v>1</v>
      </c>
      <c r="N4267"/>
    </row>
    <row r="4268" spans="1:14">
      <c r="A4268">
        <v>1427</v>
      </c>
      <c r="B4268">
        <v>295</v>
      </c>
      <c r="C4268" s="3">
        <v>43141</v>
      </c>
      <c r="D4268" s="5" t="str">
        <f>duplicity[[#This Row],[r_fighter_id]]&amp;"/"&amp;duplicity[[#This Row],[b_fighter_id]]&amp;duplicity[[#This Row],[date]]</f>
        <v>1427/29543141</v>
      </c>
      <c r="E4268">
        <f>COUNTIF(duplicity[duplicitní texty],duplicity[[#This Row],[duplicitní texty]])</f>
        <v>1</v>
      </c>
      <c r="N4268"/>
    </row>
    <row r="4269" spans="1:14">
      <c r="A4269">
        <v>3395</v>
      </c>
      <c r="B4269">
        <v>1621</v>
      </c>
      <c r="C4269" s="3">
        <v>43141</v>
      </c>
      <c r="D4269" s="5" t="str">
        <f>duplicity[[#This Row],[r_fighter_id]]&amp;"/"&amp;duplicity[[#This Row],[b_fighter_id]]&amp;duplicity[[#This Row],[date]]</f>
        <v>3395/162143141</v>
      </c>
      <c r="E4269">
        <f>COUNTIF(duplicity[duplicitní texty],duplicity[[#This Row],[duplicitní texty]])</f>
        <v>1</v>
      </c>
      <c r="N4269"/>
    </row>
    <row r="4270" spans="1:14">
      <c r="A4270">
        <v>2473</v>
      </c>
      <c r="B4270">
        <v>1362</v>
      </c>
      <c r="C4270" s="3">
        <v>43141</v>
      </c>
      <c r="D4270" s="5" t="str">
        <f>duplicity[[#This Row],[r_fighter_id]]&amp;"/"&amp;duplicity[[#This Row],[b_fighter_id]]&amp;duplicity[[#This Row],[date]]</f>
        <v>2473/136243141</v>
      </c>
      <c r="E4270">
        <f>COUNTIF(duplicity[duplicitní texty],duplicity[[#This Row],[duplicitní texty]])</f>
        <v>1</v>
      </c>
      <c r="N4270"/>
    </row>
    <row r="4271" spans="1:14">
      <c r="A4271">
        <v>378</v>
      </c>
      <c r="B4271">
        <v>1888</v>
      </c>
      <c r="C4271" s="3">
        <v>43141</v>
      </c>
      <c r="D4271" s="5" t="str">
        <f>duplicity[[#This Row],[r_fighter_id]]&amp;"/"&amp;duplicity[[#This Row],[b_fighter_id]]&amp;duplicity[[#This Row],[date]]</f>
        <v>378/188843141</v>
      </c>
      <c r="E4271">
        <f>COUNTIF(duplicity[duplicitní texty],duplicity[[#This Row],[duplicitní texty]])</f>
        <v>1</v>
      </c>
      <c r="N4271"/>
    </row>
    <row r="4272" spans="1:14">
      <c r="A4272">
        <v>2002</v>
      </c>
      <c r="B4272">
        <v>1818</v>
      </c>
      <c r="C4272" s="3">
        <v>43141</v>
      </c>
      <c r="D4272" s="5" t="str">
        <f>duplicity[[#This Row],[r_fighter_id]]&amp;"/"&amp;duplicity[[#This Row],[b_fighter_id]]&amp;duplicity[[#This Row],[date]]</f>
        <v>2002/181843141</v>
      </c>
      <c r="E4272">
        <f>COUNTIF(duplicity[duplicitní texty],duplicity[[#This Row],[duplicitní texty]])</f>
        <v>1</v>
      </c>
      <c r="N4272"/>
    </row>
    <row r="4273" spans="1:14">
      <c r="A4273">
        <v>1460</v>
      </c>
      <c r="B4273">
        <v>2603</v>
      </c>
      <c r="C4273" s="3">
        <v>43141</v>
      </c>
      <c r="D4273" s="5" t="str">
        <f>duplicity[[#This Row],[r_fighter_id]]&amp;"/"&amp;duplicity[[#This Row],[b_fighter_id]]&amp;duplicity[[#This Row],[date]]</f>
        <v>1460/260343141</v>
      </c>
      <c r="E4273">
        <f>COUNTIF(duplicity[duplicitní texty],duplicity[[#This Row],[duplicitní texty]])</f>
        <v>1</v>
      </c>
      <c r="N4273"/>
    </row>
    <row r="4274" spans="1:14">
      <c r="A4274">
        <v>1574</v>
      </c>
      <c r="B4274">
        <v>7</v>
      </c>
      <c r="C4274" s="3">
        <v>43141</v>
      </c>
      <c r="D4274" s="5" t="str">
        <f>duplicity[[#This Row],[r_fighter_id]]&amp;"/"&amp;duplicity[[#This Row],[b_fighter_id]]&amp;duplicity[[#This Row],[date]]</f>
        <v>1574/743141</v>
      </c>
      <c r="E4274">
        <f>COUNTIF(duplicity[duplicitní texty],duplicity[[#This Row],[duplicitní texty]])</f>
        <v>1</v>
      </c>
      <c r="N4274"/>
    </row>
    <row r="4275" spans="1:14">
      <c r="A4275">
        <v>84</v>
      </c>
      <c r="B4275">
        <v>2109</v>
      </c>
      <c r="C4275" s="3">
        <v>43149</v>
      </c>
      <c r="D4275" s="5" t="str">
        <f>duplicity[[#This Row],[r_fighter_id]]&amp;"/"&amp;duplicity[[#This Row],[b_fighter_id]]&amp;duplicity[[#This Row],[date]]</f>
        <v>84/210943149</v>
      </c>
      <c r="E4275">
        <f>COUNTIF(duplicity[duplicitní texty],duplicity[[#This Row],[duplicitní texty]])</f>
        <v>1</v>
      </c>
      <c r="N4275"/>
    </row>
    <row r="4276" spans="1:14">
      <c r="A4276">
        <v>407</v>
      </c>
      <c r="B4276">
        <v>2200</v>
      </c>
      <c r="C4276" s="3">
        <v>43149</v>
      </c>
      <c r="D4276" s="5" t="str">
        <f>duplicity[[#This Row],[r_fighter_id]]&amp;"/"&amp;duplicity[[#This Row],[b_fighter_id]]&amp;duplicity[[#This Row],[date]]</f>
        <v>407/220043149</v>
      </c>
      <c r="E4276">
        <f>COUNTIF(duplicity[duplicitní texty],duplicity[[#This Row],[duplicitní texty]])</f>
        <v>1</v>
      </c>
      <c r="N4276"/>
    </row>
    <row r="4277" spans="1:14">
      <c r="A4277">
        <v>523</v>
      </c>
      <c r="B4277">
        <v>2061</v>
      </c>
      <c r="C4277" s="3">
        <v>43149</v>
      </c>
      <c r="D4277" s="5" t="str">
        <f>duplicity[[#This Row],[r_fighter_id]]&amp;"/"&amp;duplicity[[#This Row],[b_fighter_id]]&amp;duplicity[[#This Row],[date]]</f>
        <v>523/206143149</v>
      </c>
      <c r="E4277">
        <f>COUNTIF(duplicity[duplicitní texty],duplicity[[#This Row],[duplicitní texty]])</f>
        <v>1</v>
      </c>
      <c r="N4277"/>
    </row>
    <row r="4278" spans="1:14">
      <c r="A4278">
        <v>1816</v>
      </c>
      <c r="B4278">
        <v>3308</v>
      </c>
      <c r="C4278" s="3">
        <v>43149</v>
      </c>
      <c r="D4278" s="5" t="str">
        <f>duplicity[[#This Row],[r_fighter_id]]&amp;"/"&amp;duplicity[[#This Row],[b_fighter_id]]&amp;duplicity[[#This Row],[date]]</f>
        <v>1816/330843149</v>
      </c>
      <c r="E4278">
        <f>COUNTIF(duplicity[duplicitní texty],duplicity[[#This Row],[duplicitní texty]])</f>
        <v>1</v>
      </c>
      <c r="N4278"/>
    </row>
    <row r="4279" spans="1:14">
      <c r="A4279">
        <v>1160</v>
      </c>
      <c r="B4279">
        <v>953</v>
      </c>
      <c r="C4279" s="3">
        <v>43149</v>
      </c>
      <c r="D4279" s="5" t="str">
        <f>duplicity[[#This Row],[r_fighter_id]]&amp;"/"&amp;duplicity[[#This Row],[b_fighter_id]]&amp;duplicity[[#This Row],[date]]</f>
        <v>1160/95343149</v>
      </c>
      <c r="E4279">
        <f>COUNTIF(duplicity[duplicitní texty],duplicity[[#This Row],[duplicitní texty]])</f>
        <v>1</v>
      </c>
      <c r="N4279"/>
    </row>
    <row r="4280" spans="1:14">
      <c r="A4280">
        <v>2286</v>
      </c>
      <c r="B4280">
        <v>448</v>
      </c>
      <c r="C4280" s="3">
        <v>43149</v>
      </c>
      <c r="D4280" s="5" t="str">
        <f>duplicity[[#This Row],[r_fighter_id]]&amp;"/"&amp;duplicity[[#This Row],[b_fighter_id]]&amp;duplicity[[#This Row],[date]]</f>
        <v>2286/44843149</v>
      </c>
      <c r="E4280">
        <f>COUNTIF(duplicity[duplicitní texty],duplicity[[#This Row],[duplicitní texty]])</f>
        <v>1</v>
      </c>
      <c r="N4280"/>
    </row>
    <row r="4281" spans="1:14">
      <c r="A4281">
        <v>3375</v>
      </c>
      <c r="B4281">
        <v>3289</v>
      </c>
      <c r="C4281" s="3">
        <v>43149</v>
      </c>
      <c r="D4281" s="5" t="str">
        <f>duplicity[[#This Row],[r_fighter_id]]&amp;"/"&amp;duplicity[[#This Row],[b_fighter_id]]&amp;duplicity[[#This Row],[date]]</f>
        <v>3375/328943149</v>
      </c>
      <c r="E4281">
        <f>COUNTIF(duplicity[duplicitní texty],duplicity[[#This Row],[duplicitní texty]])</f>
        <v>1</v>
      </c>
      <c r="N4281"/>
    </row>
    <row r="4282" spans="1:14">
      <c r="A4282">
        <v>2333</v>
      </c>
      <c r="B4282">
        <v>1162</v>
      </c>
      <c r="C4282" s="3">
        <v>43149</v>
      </c>
      <c r="D4282" s="5" t="str">
        <f>duplicity[[#This Row],[r_fighter_id]]&amp;"/"&amp;duplicity[[#This Row],[b_fighter_id]]&amp;duplicity[[#This Row],[date]]</f>
        <v>2333/116243149</v>
      </c>
      <c r="E4282">
        <f>COUNTIF(duplicity[duplicitní texty],duplicity[[#This Row],[duplicitní texty]])</f>
        <v>1</v>
      </c>
      <c r="N4282"/>
    </row>
    <row r="4283" spans="1:14">
      <c r="A4283">
        <v>2518</v>
      </c>
      <c r="B4283">
        <v>715</v>
      </c>
      <c r="C4283" s="3">
        <v>43149</v>
      </c>
      <c r="D4283" s="5" t="str">
        <f>duplicity[[#This Row],[r_fighter_id]]&amp;"/"&amp;duplicity[[#This Row],[b_fighter_id]]&amp;duplicity[[#This Row],[date]]</f>
        <v>2518/71543149</v>
      </c>
      <c r="E4283">
        <f>COUNTIF(duplicity[duplicitní texty],duplicity[[#This Row],[duplicitní texty]])</f>
        <v>1</v>
      </c>
      <c r="N4283"/>
    </row>
    <row r="4284" spans="1:14">
      <c r="A4284">
        <v>2538</v>
      </c>
      <c r="B4284">
        <v>3485</v>
      </c>
      <c r="C4284" s="3">
        <v>43149</v>
      </c>
      <c r="D4284" s="5" t="str">
        <f>duplicity[[#This Row],[r_fighter_id]]&amp;"/"&amp;duplicity[[#This Row],[b_fighter_id]]&amp;duplicity[[#This Row],[date]]</f>
        <v>2538/348543149</v>
      </c>
      <c r="E4284">
        <f>COUNTIF(duplicity[duplicitní texty],duplicity[[#This Row],[duplicitní texty]])</f>
        <v>1</v>
      </c>
      <c r="N4284"/>
    </row>
    <row r="4285" spans="1:14">
      <c r="A4285">
        <v>2190</v>
      </c>
      <c r="B4285">
        <v>2584</v>
      </c>
      <c r="C4285" s="3">
        <v>43149</v>
      </c>
      <c r="D4285" s="5" t="str">
        <f>duplicity[[#This Row],[r_fighter_id]]&amp;"/"&amp;duplicity[[#This Row],[b_fighter_id]]&amp;duplicity[[#This Row],[date]]</f>
        <v>2190/258443149</v>
      </c>
      <c r="E4285">
        <f>COUNTIF(duplicity[duplicitní texty],duplicity[[#This Row],[duplicitní texty]])</f>
        <v>1</v>
      </c>
      <c r="N4285"/>
    </row>
    <row r="4286" spans="1:14">
      <c r="A4286">
        <v>2835</v>
      </c>
      <c r="B4286">
        <v>2830</v>
      </c>
      <c r="C4286" s="3">
        <v>43149</v>
      </c>
      <c r="D4286" s="5" t="str">
        <f>duplicity[[#This Row],[r_fighter_id]]&amp;"/"&amp;duplicity[[#This Row],[b_fighter_id]]&amp;duplicity[[#This Row],[date]]</f>
        <v>2835/283043149</v>
      </c>
      <c r="E4286">
        <f>COUNTIF(duplicity[duplicitní texty],duplicity[[#This Row],[duplicitní texty]])</f>
        <v>1</v>
      </c>
      <c r="N4286"/>
    </row>
    <row r="4287" spans="1:14">
      <c r="A4287">
        <v>2515</v>
      </c>
      <c r="B4287">
        <v>1199</v>
      </c>
      <c r="C4287" s="3">
        <v>43155</v>
      </c>
      <c r="D4287" s="5" t="str">
        <f>duplicity[[#This Row],[r_fighter_id]]&amp;"/"&amp;duplicity[[#This Row],[b_fighter_id]]&amp;duplicity[[#This Row],[date]]</f>
        <v>2515/119943155</v>
      </c>
      <c r="E4287">
        <f>COUNTIF(duplicity[duplicitní texty],duplicity[[#This Row],[duplicitní texty]])</f>
        <v>1</v>
      </c>
      <c r="N4287"/>
    </row>
    <row r="4288" spans="1:14">
      <c r="A4288">
        <v>2884</v>
      </c>
      <c r="B4288">
        <v>1566</v>
      </c>
      <c r="C4288" s="3">
        <v>43155</v>
      </c>
      <c r="D4288" s="5" t="str">
        <f>duplicity[[#This Row],[r_fighter_id]]&amp;"/"&amp;duplicity[[#This Row],[b_fighter_id]]&amp;duplicity[[#This Row],[date]]</f>
        <v>2884/156643155</v>
      </c>
      <c r="E4288">
        <f>COUNTIF(duplicity[duplicitní texty],duplicity[[#This Row],[duplicitní texty]])</f>
        <v>1</v>
      </c>
      <c r="N4288"/>
    </row>
    <row r="4289" spans="1:14">
      <c r="A4289">
        <v>2201</v>
      </c>
      <c r="B4289">
        <v>1357</v>
      </c>
      <c r="C4289" s="3">
        <v>43155</v>
      </c>
      <c r="D4289" s="5" t="str">
        <f>duplicity[[#This Row],[r_fighter_id]]&amp;"/"&amp;duplicity[[#This Row],[b_fighter_id]]&amp;duplicity[[#This Row],[date]]</f>
        <v>2201/135743155</v>
      </c>
      <c r="E4289">
        <f>COUNTIF(duplicity[duplicitní texty],duplicity[[#This Row],[duplicitní texty]])</f>
        <v>1</v>
      </c>
      <c r="N4289"/>
    </row>
    <row r="4290" spans="1:14">
      <c r="A4290">
        <v>3525</v>
      </c>
      <c r="B4290">
        <v>787</v>
      </c>
      <c r="C4290" s="3">
        <v>43155</v>
      </c>
      <c r="D4290" s="5" t="str">
        <f>duplicity[[#This Row],[r_fighter_id]]&amp;"/"&amp;duplicity[[#This Row],[b_fighter_id]]&amp;duplicity[[#This Row],[date]]</f>
        <v>3525/78743155</v>
      </c>
      <c r="E4290">
        <f>COUNTIF(duplicity[duplicitní texty],duplicity[[#This Row],[duplicitní texty]])</f>
        <v>1</v>
      </c>
      <c r="N4290"/>
    </row>
    <row r="4291" spans="1:14">
      <c r="A4291">
        <v>200</v>
      </c>
      <c r="B4291">
        <v>1616</v>
      </c>
      <c r="C4291" s="3">
        <v>43155</v>
      </c>
      <c r="D4291" s="5" t="str">
        <f>duplicity[[#This Row],[r_fighter_id]]&amp;"/"&amp;duplicity[[#This Row],[b_fighter_id]]&amp;duplicity[[#This Row],[date]]</f>
        <v>200/161643155</v>
      </c>
      <c r="E4291">
        <f>COUNTIF(duplicity[duplicitní texty],duplicity[[#This Row],[duplicitní texty]])</f>
        <v>1</v>
      </c>
      <c r="N4291"/>
    </row>
    <row r="4292" spans="1:14">
      <c r="A4292">
        <v>2949</v>
      </c>
      <c r="B4292">
        <v>2505</v>
      </c>
      <c r="C4292" s="3">
        <v>43155</v>
      </c>
      <c r="D4292" s="5" t="str">
        <f>duplicity[[#This Row],[r_fighter_id]]&amp;"/"&amp;duplicity[[#This Row],[b_fighter_id]]&amp;duplicity[[#This Row],[date]]</f>
        <v>2949/250543155</v>
      </c>
      <c r="E4292">
        <f>COUNTIF(duplicity[duplicitní texty],duplicity[[#This Row],[duplicitní texty]])</f>
        <v>1</v>
      </c>
      <c r="N4292"/>
    </row>
    <row r="4293" spans="1:14">
      <c r="A4293">
        <v>884</v>
      </c>
      <c r="B4293">
        <v>3120</v>
      </c>
      <c r="C4293" s="3">
        <v>43155</v>
      </c>
      <c r="D4293" s="5" t="str">
        <f>duplicity[[#This Row],[r_fighter_id]]&amp;"/"&amp;duplicity[[#This Row],[b_fighter_id]]&amp;duplicity[[#This Row],[date]]</f>
        <v>884/312043155</v>
      </c>
      <c r="E4293">
        <f>COUNTIF(duplicity[duplicitní texty],duplicity[[#This Row],[duplicitní texty]])</f>
        <v>1</v>
      </c>
      <c r="N4293"/>
    </row>
    <row r="4294" spans="1:14">
      <c r="A4294">
        <v>2800</v>
      </c>
      <c r="B4294">
        <v>1751</v>
      </c>
      <c r="C4294" s="3">
        <v>43155</v>
      </c>
      <c r="D4294" s="5" t="str">
        <f>duplicity[[#This Row],[r_fighter_id]]&amp;"/"&amp;duplicity[[#This Row],[b_fighter_id]]&amp;duplicity[[#This Row],[date]]</f>
        <v>2800/175143155</v>
      </c>
      <c r="E4294">
        <f>COUNTIF(duplicity[duplicitní texty],duplicity[[#This Row],[duplicitní texty]])</f>
        <v>1</v>
      </c>
      <c r="N4294"/>
    </row>
    <row r="4295" spans="1:14">
      <c r="A4295">
        <v>2054</v>
      </c>
      <c r="B4295">
        <v>2654</v>
      </c>
      <c r="C4295" s="3">
        <v>43155</v>
      </c>
      <c r="D4295" s="5" t="str">
        <f>duplicity[[#This Row],[r_fighter_id]]&amp;"/"&amp;duplicity[[#This Row],[b_fighter_id]]&amp;duplicity[[#This Row],[date]]</f>
        <v>2054/265443155</v>
      </c>
      <c r="E4295">
        <f>COUNTIF(duplicity[duplicitní texty],duplicity[[#This Row],[duplicitní texty]])</f>
        <v>1</v>
      </c>
      <c r="N4295"/>
    </row>
    <row r="4296" spans="1:14">
      <c r="A4296">
        <v>108</v>
      </c>
      <c r="B4296">
        <v>3273</v>
      </c>
      <c r="C4296" s="3">
        <v>43155</v>
      </c>
      <c r="D4296" s="5" t="str">
        <f>duplicity[[#This Row],[r_fighter_id]]&amp;"/"&amp;duplicity[[#This Row],[b_fighter_id]]&amp;duplicity[[#This Row],[date]]</f>
        <v>108/327343155</v>
      </c>
      <c r="E4296">
        <f>COUNTIF(duplicity[duplicitní texty],duplicity[[#This Row],[duplicitní texty]])</f>
        <v>1</v>
      </c>
      <c r="N4296"/>
    </row>
    <row r="4297" spans="1:14">
      <c r="A4297">
        <v>2186</v>
      </c>
      <c r="B4297">
        <v>266</v>
      </c>
      <c r="C4297" s="3">
        <v>43155</v>
      </c>
      <c r="D4297" s="5" t="str">
        <f>duplicity[[#This Row],[r_fighter_id]]&amp;"/"&amp;duplicity[[#This Row],[b_fighter_id]]&amp;duplicity[[#This Row],[date]]</f>
        <v>2186/26643155</v>
      </c>
      <c r="E4297">
        <f>COUNTIF(duplicity[duplicitní texty],duplicity[[#This Row],[duplicitní texty]])</f>
        <v>1</v>
      </c>
      <c r="N4297"/>
    </row>
    <row r="4298" spans="1:14">
      <c r="A4298">
        <v>90</v>
      </c>
      <c r="B4298">
        <v>2566</v>
      </c>
      <c r="C4298" s="3">
        <v>43155</v>
      </c>
      <c r="D4298" s="5" t="str">
        <f>duplicity[[#This Row],[r_fighter_id]]&amp;"/"&amp;duplicity[[#This Row],[b_fighter_id]]&amp;duplicity[[#This Row],[date]]</f>
        <v>90/256643155</v>
      </c>
      <c r="E4298">
        <f>COUNTIF(duplicity[duplicitní texty],duplicity[[#This Row],[duplicitní texty]])</f>
        <v>1</v>
      </c>
      <c r="N4298"/>
    </row>
    <row r="4299" spans="1:14">
      <c r="A4299">
        <v>2355</v>
      </c>
      <c r="B4299">
        <v>3073</v>
      </c>
      <c r="C4299" s="3">
        <v>43162</v>
      </c>
      <c r="D4299" s="5" t="str">
        <f>duplicity[[#This Row],[r_fighter_id]]&amp;"/"&amp;duplicity[[#This Row],[b_fighter_id]]&amp;duplicity[[#This Row],[date]]</f>
        <v>2355/307343162</v>
      </c>
      <c r="E4299">
        <f>COUNTIF(duplicity[duplicitní texty],duplicity[[#This Row],[duplicitní texty]])</f>
        <v>1</v>
      </c>
      <c r="N4299"/>
    </row>
    <row r="4300" spans="1:14">
      <c r="A4300">
        <v>793</v>
      </c>
      <c r="B4300">
        <v>2223</v>
      </c>
      <c r="C4300" s="3">
        <v>43162</v>
      </c>
      <c r="D4300" s="5" t="str">
        <f>duplicity[[#This Row],[r_fighter_id]]&amp;"/"&amp;duplicity[[#This Row],[b_fighter_id]]&amp;duplicity[[#This Row],[date]]</f>
        <v>793/222343162</v>
      </c>
      <c r="E4300">
        <f>COUNTIF(duplicity[duplicitní texty],duplicity[[#This Row],[duplicitní texty]])</f>
        <v>1</v>
      </c>
      <c r="N4300"/>
    </row>
    <row r="4301" spans="1:14">
      <c r="A4301">
        <v>474</v>
      </c>
      <c r="B4301">
        <v>3102</v>
      </c>
      <c r="C4301" s="3">
        <v>43162</v>
      </c>
      <c r="D4301" s="5" t="str">
        <f>duplicity[[#This Row],[r_fighter_id]]&amp;"/"&amp;duplicity[[#This Row],[b_fighter_id]]&amp;duplicity[[#This Row],[date]]</f>
        <v>474/310243162</v>
      </c>
      <c r="E4301">
        <f>COUNTIF(duplicity[duplicitní texty],duplicity[[#This Row],[duplicitní texty]])</f>
        <v>1</v>
      </c>
      <c r="N4301"/>
    </row>
    <row r="4302" spans="1:14">
      <c r="A4302">
        <v>3152</v>
      </c>
      <c r="B4302">
        <v>134</v>
      </c>
      <c r="C4302" s="3">
        <v>43162</v>
      </c>
      <c r="D4302" s="5" t="str">
        <f>duplicity[[#This Row],[r_fighter_id]]&amp;"/"&amp;duplicity[[#This Row],[b_fighter_id]]&amp;duplicity[[#This Row],[date]]</f>
        <v>3152/13443162</v>
      </c>
      <c r="E4302">
        <f>COUNTIF(duplicity[duplicitní texty],duplicity[[#This Row],[duplicitní texty]])</f>
        <v>1</v>
      </c>
      <c r="N4302"/>
    </row>
    <row r="4303" spans="1:14">
      <c r="A4303">
        <v>3549</v>
      </c>
      <c r="B4303">
        <v>756</v>
      </c>
      <c r="C4303" s="3">
        <v>43162</v>
      </c>
      <c r="D4303" s="5" t="str">
        <f>duplicity[[#This Row],[r_fighter_id]]&amp;"/"&amp;duplicity[[#This Row],[b_fighter_id]]&amp;duplicity[[#This Row],[date]]</f>
        <v>3549/75643162</v>
      </c>
      <c r="E4303">
        <f>COUNTIF(duplicity[duplicitní texty],duplicity[[#This Row],[duplicitní texty]])</f>
        <v>1</v>
      </c>
      <c r="N4303"/>
    </row>
    <row r="4304" spans="1:14">
      <c r="A4304">
        <v>856</v>
      </c>
      <c r="B4304">
        <v>2394</v>
      </c>
      <c r="C4304" s="3">
        <v>43162</v>
      </c>
      <c r="D4304" s="5" t="str">
        <f>duplicity[[#This Row],[r_fighter_id]]&amp;"/"&amp;duplicity[[#This Row],[b_fighter_id]]&amp;duplicity[[#This Row],[date]]</f>
        <v>856/239443162</v>
      </c>
      <c r="E4304">
        <f>COUNTIF(duplicity[duplicitní texty],duplicity[[#This Row],[duplicitní texty]])</f>
        <v>1</v>
      </c>
      <c r="N4304"/>
    </row>
    <row r="4305" spans="1:14">
      <c r="A4305">
        <v>3587</v>
      </c>
      <c r="B4305">
        <v>3376</v>
      </c>
      <c r="C4305" s="3">
        <v>43162</v>
      </c>
      <c r="D4305" s="5" t="str">
        <f>duplicity[[#This Row],[r_fighter_id]]&amp;"/"&amp;duplicity[[#This Row],[b_fighter_id]]&amp;duplicity[[#This Row],[date]]</f>
        <v>3587/337643162</v>
      </c>
      <c r="E4305">
        <f>COUNTIF(duplicity[duplicitní texty],duplicity[[#This Row],[duplicitní texty]])</f>
        <v>1</v>
      </c>
      <c r="N4305"/>
    </row>
    <row r="4306" spans="1:14">
      <c r="A4306">
        <v>2594</v>
      </c>
      <c r="B4306">
        <v>2405</v>
      </c>
      <c r="C4306" s="3">
        <v>43162</v>
      </c>
      <c r="D4306" s="5" t="str">
        <f>duplicity[[#This Row],[r_fighter_id]]&amp;"/"&amp;duplicity[[#This Row],[b_fighter_id]]&amp;duplicity[[#This Row],[date]]</f>
        <v>2594/240543162</v>
      </c>
      <c r="E4306">
        <f>COUNTIF(duplicity[duplicitní texty],duplicity[[#This Row],[duplicitní texty]])</f>
        <v>1</v>
      </c>
      <c r="N4306"/>
    </row>
    <row r="4307" spans="1:14">
      <c r="A4307">
        <v>700</v>
      </c>
      <c r="B4307">
        <v>1333</v>
      </c>
      <c r="C4307" s="3">
        <v>43162</v>
      </c>
      <c r="D4307" s="5" t="str">
        <f>duplicity[[#This Row],[r_fighter_id]]&amp;"/"&amp;duplicity[[#This Row],[b_fighter_id]]&amp;duplicity[[#This Row],[date]]</f>
        <v>700/133343162</v>
      </c>
      <c r="E4307">
        <f>COUNTIF(duplicity[duplicitní texty],duplicity[[#This Row],[duplicitní texty]])</f>
        <v>1</v>
      </c>
      <c r="N4307"/>
    </row>
    <row r="4308" spans="1:14">
      <c r="A4308">
        <v>797</v>
      </c>
      <c r="B4308">
        <v>1850</v>
      </c>
      <c r="C4308" s="3">
        <v>43162</v>
      </c>
      <c r="D4308" s="5" t="str">
        <f>duplicity[[#This Row],[r_fighter_id]]&amp;"/"&amp;duplicity[[#This Row],[b_fighter_id]]&amp;duplicity[[#This Row],[date]]</f>
        <v>797/185043162</v>
      </c>
      <c r="E4308">
        <f>COUNTIF(duplicity[duplicitní texty],duplicity[[#This Row],[duplicitní texty]])</f>
        <v>1</v>
      </c>
      <c r="N4308"/>
    </row>
    <row r="4309" spans="1:14">
      <c r="A4309">
        <v>1531</v>
      </c>
      <c r="B4309">
        <v>2119</v>
      </c>
      <c r="C4309" s="3">
        <v>43162</v>
      </c>
      <c r="D4309" s="5" t="str">
        <f>duplicity[[#This Row],[r_fighter_id]]&amp;"/"&amp;duplicity[[#This Row],[b_fighter_id]]&amp;duplicity[[#This Row],[date]]</f>
        <v>1531/211943162</v>
      </c>
      <c r="E4309">
        <f>COUNTIF(duplicity[duplicitní texty],duplicity[[#This Row],[duplicitní texty]])</f>
        <v>1</v>
      </c>
      <c r="N4309"/>
    </row>
    <row r="4310" spans="1:14">
      <c r="A4310">
        <v>1950</v>
      </c>
      <c r="B4310">
        <v>287</v>
      </c>
      <c r="C4310" s="3">
        <v>43176</v>
      </c>
      <c r="D4310" s="5" t="str">
        <f>duplicity[[#This Row],[r_fighter_id]]&amp;"/"&amp;duplicity[[#This Row],[b_fighter_id]]&amp;duplicity[[#This Row],[date]]</f>
        <v>1950/28743176</v>
      </c>
      <c r="E4310">
        <f>COUNTIF(duplicity[duplicitní texty],duplicity[[#This Row],[duplicitní texty]])</f>
        <v>1</v>
      </c>
      <c r="N4310"/>
    </row>
    <row r="4311" spans="1:14">
      <c r="A4311">
        <v>645</v>
      </c>
      <c r="B4311">
        <v>113</v>
      </c>
      <c r="C4311" s="3">
        <v>43176</v>
      </c>
      <c r="D4311" s="5" t="str">
        <f>duplicity[[#This Row],[r_fighter_id]]&amp;"/"&amp;duplicity[[#This Row],[b_fighter_id]]&amp;duplicity[[#This Row],[date]]</f>
        <v>645/11343176</v>
      </c>
      <c r="E4311">
        <f>COUNTIF(duplicity[duplicitní texty],duplicity[[#This Row],[duplicitní texty]])</f>
        <v>1</v>
      </c>
      <c r="N4311"/>
    </row>
    <row r="4312" spans="1:14">
      <c r="A4312">
        <v>3458</v>
      </c>
      <c r="B4312">
        <v>3397</v>
      </c>
      <c r="C4312" s="3">
        <v>43176</v>
      </c>
      <c r="D4312" s="5" t="str">
        <f>duplicity[[#This Row],[r_fighter_id]]&amp;"/"&amp;duplicity[[#This Row],[b_fighter_id]]&amp;duplicity[[#This Row],[date]]</f>
        <v>3458/339743176</v>
      </c>
      <c r="E4312">
        <f>COUNTIF(duplicity[duplicitní texty],duplicity[[#This Row],[duplicitní texty]])</f>
        <v>1</v>
      </c>
      <c r="N4312"/>
    </row>
    <row r="4313" spans="1:14">
      <c r="A4313">
        <v>2710</v>
      </c>
      <c r="B4313">
        <v>889</v>
      </c>
      <c r="C4313" s="3">
        <v>43176</v>
      </c>
      <c r="D4313" s="5" t="str">
        <f>duplicity[[#This Row],[r_fighter_id]]&amp;"/"&amp;duplicity[[#This Row],[b_fighter_id]]&amp;duplicity[[#This Row],[date]]</f>
        <v>2710/88943176</v>
      </c>
      <c r="E4313">
        <f>COUNTIF(duplicity[duplicitní texty],duplicity[[#This Row],[duplicitní texty]])</f>
        <v>1</v>
      </c>
      <c r="N4313"/>
    </row>
    <row r="4314" spans="1:14">
      <c r="A4314">
        <v>863</v>
      </c>
      <c r="B4314">
        <v>3050</v>
      </c>
      <c r="C4314" s="3">
        <v>43176</v>
      </c>
      <c r="D4314" s="5" t="str">
        <f>duplicity[[#This Row],[r_fighter_id]]&amp;"/"&amp;duplicity[[#This Row],[b_fighter_id]]&amp;duplicity[[#This Row],[date]]</f>
        <v>863/305043176</v>
      </c>
      <c r="E4314">
        <f>COUNTIF(duplicity[duplicitní texty],duplicity[[#This Row],[duplicitní texty]])</f>
        <v>1</v>
      </c>
      <c r="N4314"/>
    </row>
    <row r="4315" spans="1:14">
      <c r="A4315">
        <v>2631</v>
      </c>
      <c r="B4315">
        <v>1525</v>
      </c>
      <c r="C4315" s="3">
        <v>43176</v>
      </c>
      <c r="D4315" s="5" t="str">
        <f>duplicity[[#This Row],[r_fighter_id]]&amp;"/"&amp;duplicity[[#This Row],[b_fighter_id]]&amp;duplicity[[#This Row],[date]]</f>
        <v>2631/152543176</v>
      </c>
      <c r="E4315">
        <f>COUNTIF(duplicity[duplicitní texty],duplicity[[#This Row],[duplicitní texty]])</f>
        <v>1</v>
      </c>
      <c r="N4315"/>
    </row>
    <row r="4316" spans="1:14">
      <c r="A4316">
        <v>1324</v>
      </c>
      <c r="B4316">
        <v>714</v>
      </c>
      <c r="C4316" s="3">
        <v>43176</v>
      </c>
      <c r="D4316" s="5" t="str">
        <f>duplicity[[#This Row],[r_fighter_id]]&amp;"/"&amp;duplicity[[#This Row],[b_fighter_id]]&amp;duplicity[[#This Row],[date]]</f>
        <v>1324/71443176</v>
      </c>
      <c r="E4316">
        <f>COUNTIF(duplicity[duplicitní texty],duplicity[[#This Row],[duplicitní texty]])</f>
        <v>1</v>
      </c>
      <c r="N4316"/>
    </row>
    <row r="4317" spans="1:14">
      <c r="A4317">
        <v>838</v>
      </c>
      <c r="B4317">
        <v>3429</v>
      </c>
      <c r="C4317" s="3">
        <v>43176</v>
      </c>
      <c r="D4317" s="5" t="str">
        <f>duplicity[[#This Row],[r_fighter_id]]&amp;"/"&amp;duplicity[[#This Row],[b_fighter_id]]&amp;duplicity[[#This Row],[date]]</f>
        <v>838/342943176</v>
      </c>
      <c r="E4317">
        <f>COUNTIF(duplicity[duplicitní texty],duplicity[[#This Row],[duplicitní texty]])</f>
        <v>1</v>
      </c>
      <c r="N4317"/>
    </row>
    <row r="4318" spans="1:14">
      <c r="A4318">
        <v>2530</v>
      </c>
      <c r="B4318">
        <v>430</v>
      </c>
      <c r="C4318" s="3">
        <v>43176</v>
      </c>
      <c r="D4318" s="5" t="str">
        <f>duplicity[[#This Row],[r_fighter_id]]&amp;"/"&amp;duplicity[[#This Row],[b_fighter_id]]&amp;duplicity[[#This Row],[date]]</f>
        <v>2530/43043176</v>
      </c>
      <c r="E4318">
        <f>COUNTIF(duplicity[duplicitní texty],duplicity[[#This Row],[duplicitní texty]])</f>
        <v>1</v>
      </c>
      <c r="N4318"/>
    </row>
    <row r="4319" spans="1:14">
      <c r="A4319">
        <v>1123</v>
      </c>
      <c r="B4319">
        <v>3064</v>
      </c>
      <c r="C4319" s="3">
        <v>43176</v>
      </c>
      <c r="D4319" s="5" t="str">
        <f>duplicity[[#This Row],[r_fighter_id]]&amp;"/"&amp;duplicity[[#This Row],[b_fighter_id]]&amp;duplicity[[#This Row],[date]]</f>
        <v>1123/306443176</v>
      </c>
      <c r="E4319">
        <f>COUNTIF(duplicity[duplicitní texty],duplicity[[#This Row],[duplicitní texty]])</f>
        <v>1</v>
      </c>
      <c r="N4319"/>
    </row>
    <row r="4320" spans="1:14">
      <c r="A4320">
        <v>2342</v>
      </c>
      <c r="B4320">
        <v>1431</v>
      </c>
      <c r="C4320" s="3">
        <v>43197</v>
      </c>
      <c r="D4320" s="5" t="str">
        <f>duplicity[[#This Row],[r_fighter_id]]&amp;"/"&amp;duplicity[[#This Row],[b_fighter_id]]&amp;duplicity[[#This Row],[date]]</f>
        <v>2342/143143197</v>
      </c>
      <c r="E4320">
        <f>COUNTIF(duplicity[duplicitní texty],duplicity[[#This Row],[duplicitní texty]])</f>
        <v>1</v>
      </c>
      <c r="N4320"/>
    </row>
    <row r="4321" spans="1:14">
      <c r="A4321">
        <v>567</v>
      </c>
      <c r="B4321">
        <v>2733</v>
      </c>
      <c r="C4321" s="3">
        <v>43197</v>
      </c>
      <c r="D4321" s="5" t="str">
        <f>duplicity[[#This Row],[r_fighter_id]]&amp;"/"&amp;duplicity[[#This Row],[b_fighter_id]]&amp;duplicity[[#This Row],[date]]</f>
        <v>567/273343197</v>
      </c>
      <c r="E4321">
        <f>COUNTIF(duplicity[duplicitní texty],duplicity[[#This Row],[duplicitní texty]])</f>
        <v>1</v>
      </c>
      <c r="N4321"/>
    </row>
    <row r="4322" spans="1:14">
      <c r="A4322">
        <v>1753</v>
      </c>
      <c r="B4322">
        <v>1217</v>
      </c>
      <c r="C4322" s="3">
        <v>43197</v>
      </c>
      <c r="D4322" s="5" t="str">
        <f>duplicity[[#This Row],[r_fighter_id]]&amp;"/"&amp;duplicity[[#This Row],[b_fighter_id]]&amp;duplicity[[#This Row],[date]]</f>
        <v>1753/121743197</v>
      </c>
      <c r="E4322">
        <f>COUNTIF(duplicity[duplicitní texty],duplicity[[#This Row],[duplicitní texty]])</f>
        <v>1</v>
      </c>
      <c r="N4322"/>
    </row>
    <row r="4323" spans="1:14">
      <c r="A4323">
        <v>1919</v>
      </c>
      <c r="B4323">
        <v>300</v>
      </c>
      <c r="C4323" s="3">
        <v>43197</v>
      </c>
      <c r="D4323" s="5" t="str">
        <f>duplicity[[#This Row],[r_fighter_id]]&amp;"/"&amp;duplicity[[#This Row],[b_fighter_id]]&amp;duplicity[[#This Row],[date]]</f>
        <v>1919/30043197</v>
      </c>
      <c r="E4323">
        <f>COUNTIF(duplicity[duplicitní texty],duplicity[[#This Row],[duplicitní texty]])</f>
        <v>1</v>
      </c>
      <c r="N4323"/>
    </row>
    <row r="4324" spans="1:14">
      <c r="A4324">
        <v>2157</v>
      </c>
      <c r="B4324">
        <v>1606</v>
      </c>
      <c r="C4324" s="3">
        <v>43197</v>
      </c>
      <c r="D4324" s="5" t="str">
        <f>duplicity[[#This Row],[r_fighter_id]]&amp;"/"&amp;duplicity[[#This Row],[b_fighter_id]]&amp;duplicity[[#This Row],[date]]</f>
        <v>2157/160643197</v>
      </c>
      <c r="E4324">
        <f>COUNTIF(duplicity[duplicitní texty],duplicity[[#This Row],[duplicitní texty]])</f>
        <v>1</v>
      </c>
      <c r="N4324"/>
    </row>
    <row r="4325" spans="1:14">
      <c r="A4325">
        <v>839</v>
      </c>
      <c r="B4325">
        <v>159</v>
      </c>
      <c r="C4325" s="3">
        <v>43197</v>
      </c>
      <c r="D4325" s="5" t="str">
        <f>duplicity[[#This Row],[r_fighter_id]]&amp;"/"&amp;duplicity[[#This Row],[b_fighter_id]]&amp;duplicity[[#This Row],[date]]</f>
        <v>839/15943197</v>
      </c>
      <c r="E4325">
        <f>COUNTIF(duplicity[duplicitní texty],duplicity[[#This Row],[duplicitní texty]])</f>
        <v>1</v>
      </c>
      <c r="N4325"/>
    </row>
    <row r="4326" spans="1:14">
      <c r="A4326">
        <v>1691</v>
      </c>
      <c r="B4326">
        <v>1341</v>
      </c>
      <c r="C4326" s="3">
        <v>43197</v>
      </c>
      <c r="D4326" s="5" t="str">
        <f>duplicity[[#This Row],[r_fighter_id]]&amp;"/"&amp;duplicity[[#This Row],[b_fighter_id]]&amp;duplicity[[#This Row],[date]]</f>
        <v>1691/134143197</v>
      </c>
      <c r="E4326">
        <f>COUNTIF(duplicity[duplicitní texty],duplicity[[#This Row],[duplicitní texty]])</f>
        <v>1</v>
      </c>
      <c r="N4326"/>
    </row>
    <row r="4327" spans="1:14">
      <c r="A4327">
        <v>2630</v>
      </c>
      <c r="B4327">
        <v>918</v>
      </c>
      <c r="C4327" s="3">
        <v>43197</v>
      </c>
      <c r="D4327" s="5" t="str">
        <f>duplicity[[#This Row],[r_fighter_id]]&amp;"/"&amp;duplicity[[#This Row],[b_fighter_id]]&amp;duplicity[[#This Row],[date]]</f>
        <v>2630/91843197</v>
      </c>
      <c r="E4327">
        <f>COUNTIF(duplicity[duplicitní texty],duplicity[[#This Row],[duplicitní texty]])</f>
        <v>1</v>
      </c>
      <c r="N4327"/>
    </row>
    <row r="4328" spans="1:14">
      <c r="A4328">
        <v>596</v>
      </c>
      <c r="B4328">
        <v>2381</v>
      </c>
      <c r="C4328" s="3">
        <v>43204</v>
      </c>
      <c r="D4328" s="5" t="str">
        <f>duplicity[[#This Row],[r_fighter_id]]&amp;"/"&amp;duplicity[[#This Row],[b_fighter_id]]&amp;duplicity[[#This Row],[date]]</f>
        <v>596/238143204</v>
      </c>
      <c r="E4328">
        <f>COUNTIF(duplicity[duplicitní texty],duplicity[[#This Row],[duplicitní texty]])</f>
        <v>1</v>
      </c>
      <c r="N4328"/>
    </row>
    <row r="4329" spans="1:14">
      <c r="A4329">
        <v>1565</v>
      </c>
      <c r="B4329">
        <v>3211</v>
      </c>
      <c r="C4329" s="3">
        <v>43204</v>
      </c>
      <c r="D4329" s="5" t="str">
        <f>duplicity[[#This Row],[r_fighter_id]]&amp;"/"&amp;duplicity[[#This Row],[b_fighter_id]]&amp;duplicity[[#This Row],[date]]</f>
        <v>1565/321143204</v>
      </c>
      <c r="E4329">
        <f>COUNTIF(duplicity[duplicitní texty],duplicity[[#This Row],[duplicitní texty]])</f>
        <v>1</v>
      </c>
      <c r="N4329"/>
    </row>
    <row r="4330" spans="1:14">
      <c r="A4330">
        <v>15</v>
      </c>
      <c r="B4330">
        <v>3370</v>
      </c>
      <c r="C4330" s="3">
        <v>43204</v>
      </c>
      <c r="D4330" s="5" t="str">
        <f>duplicity[[#This Row],[r_fighter_id]]&amp;"/"&amp;duplicity[[#This Row],[b_fighter_id]]&amp;duplicity[[#This Row],[date]]</f>
        <v>15/337043204</v>
      </c>
      <c r="E4330">
        <f>COUNTIF(duplicity[duplicitní texty],duplicity[[#This Row],[duplicitní texty]])</f>
        <v>1</v>
      </c>
      <c r="N4330"/>
    </row>
    <row r="4331" spans="1:14">
      <c r="A4331">
        <v>3439</v>
      </c>
      <c r="B4331">
        <v>501</v>
      </c>
      <c r="C4331" s="3">
        <v>43204</v>
      </c>
      <c r="D4331" s="5" t="str">
        <f>duplicity[[#This Row],[r_fighter_id]]&amp;"/"&amp;duplicity[[#This Row],[b_fighter_id]]&amp;duplicity[[#This Row],[date]]</f>
        <v>3439/50143204</v>
      </c>
      <c r="E4331">
        <f>COUNTIF(duplicity[duplicitní texty],duplicity[[#This Row],[duplicitní texty]])</f>
        <v>1</v>
      </c>
      <c r="N4331"/>
    </row>
    <row r="4332" spans="1:14">
      <c r="A4332">
        <v>2650</v>
      </c>
      <c r="B4332">
        <v>2182</v>
      </c>
      <c r="C4332" s="3">
        <v>43204</v>
      </c>
      <c r="D4332" s="5" t="str">
        <f>duplicity[[#This Row],[r_fighter_id]]&amp;"/"&amp;duplicity[[#This Row],[b_fighter_id]]&amp;duplicity[[#This Row],[date]]</f>
        <v>2650/218243204</v>
      </c>
      <c r="E4332">
        <f>COUNTIF(duplicity[duplicitní texty],duplicity[[#This Row],[duplicitní texty]])</f>
        <v>1</v>
      </c>
      <c r="N4332"/>
    </row>
    <row r="4333" spans="1:14">
      <c r="A4333">
        <v>413</v>
      </c>
      <c r="B4333">
        <v>2197</v>
      </c>
      <c r="C4333" s="3">
        <v>43204</v>
      </c>
      <c r="D4333" s="5" t="str">
        <f>duplicity[[#This Row],[r_fighter_id]]&amp;"/"&amp;duplicity[[#This Row],[b_fighter_id]]&amp;duplicity[[#This Row],[date]]</f>
        <v>413/219743204</v>
      </c>
      <c r="E4333">
        <f>COUNTIF(duplicity[duplicitní texty],duplicity[[#This Row],[duplicitní texty]])</f>
        <v>1</v>
      </c>
      <c r="N4333"/>
    </row>
    <row r="4334" spans="1:14">
      <c r="A4334">
        <v>2556</v>
      </c>
      <c r="B4334">
        <v>1042</v>
      </c>
      <c r="C4334" s="3">
        <v>43204</v>
      </c>
      <c r="D4334" s="5" t="str">
        <f>duplicity[[#This Row],[r_fighter_id]]&amp;"/"&amp;duplicity[[#This Row],[b_fighter_id]]&amp;duplicity[[#This Row],[date]]</f>
        <v>2556/104243204</v>
      </c>
      <c r="E4334">
        <f>COUNTIF(duplicity[duplicitní texty],duplicity[[#This Row],[duplicitní texty]])</f>
        <v>1</v>
      </c>
      <c r="N4334"/>
    </row>
    <row r="4335" spans="1:14">
      <c r="A4335">
        <v>306</v>
      </c>
      <c r="B4335">
        <v>480</v>
      </c>
      <c r="C4335" s="3">
        <v>43204</v>
      </c>
      <c r="D4335" s="5" t="str">
        <f>duplicity[[#This Row],[r_fighter_id]]&amp;"/"&amp;duplicity[[#This Row],[b_fighter_id]]&amp;duplicity[[#This Row],[date]]</f>
        <v>306/48043204</v>
      </c>
      <c r="E4335">
        <f>COUNTIF(duplicity[duplicitní texty],duplicity[[#This Row],[duplicitní texty]])</f>
        <v>1</v>
      </c>
      <c r="N4335"/>
    </row>
    <row r="4336" spans="1:14">
      <c r="A4336">
        <v>1828</v>
      </c>
      <c r="B4336">
        <v>2369</v>
      </c>
      <c r="C4336" s="3">
        <v>43204</v>
      </c>
      <c r="D4336" s="5" t="str">
        <f>duplicity[[#This Row],[r_fighter_id]]&amp;"/"&amp;duplicity[[#This Row],[b_fighter_id]]&amp;duplicity[[#This Row],[date]]</f>
        <v>1828/236943204</v>
      </c>
      <c r="E4336">
        <f>COUNTIF(duplicity[duplicitní texty],duplicity[[#This Row],[duplicitní texty]])</f>
        <v>1</v>
      </c>
      <c r="N4336"/>
    </row>
    <row r="4337" spans="1:14">
      <c r="A4337">
        <v>2816</v>
      </c>
      <c r="B4337">
        <v>2609</v>
      </c>
      <c r="C4337" s="3">
        <v>43204</v>
      </c>
      <c r="D4337" s="5" t="str">
        <f>duplicity[[#This Row],[r_fighter_id]]&amp;"/"&amp;duplicity[[#This Row],[b_fighter_id]]&amp;duplicity[[#This Row],[date]]</f>
        <v>2816/260943204</v>
      </c>
      <c r="E4337">
        <f>COUNTIF(duplicity[duplicitní texty],duplicity[[#This Row],[duplicitní texty]])</f>
        <v>1</v>
      </c>
      <c r="N4337"/>
    </row>
    <row r="4338" spans="1:14">
      <c r="A4338">
        <v>1863</v>
      </c>
      <c r="B4338">
        <v>2502</v>
      </c>
      <c r="C4338" s="3">
        <v>43204</v>
      </c>
      <c r="D4338" s="5" t="str">
        <f>duplicity[[#This Row],[r_fighter_id]]&amp;"/"&amp;duplicity[[#This Row],[b_fighter_id]]&amp;duplicity[[#This Row],[date]]</f>
        <v>1863/250243204</v>
      </c>
      <c r="E4338">
        <f>COUNTIF(duplicity[duplicitní texty],duplicity[[#This Row],[duplicitní texty]])</f>
        <v>1</v>
      </c>
      <c r="N4338"/>
    </row>
    <row r="4339" spans="1:14">
      <c r="A4339">
        <v>2838</v>
      </c>
      <c r="B4339">
        <v>3484</v>
      </c>
      <c r="C4339" s="3">
        <v>43204</v>
      </c>
      <c r="D4339" s="5" t="str">
        <f>duplicity[[#This Row],[r_fighter_id]]&amp;"/"&amp;duplicity[[#This Row],[b_fighter_id]]&amp;duplicity[[#This Row],[date]]</f>
        <v>2838/348443204</v>
      </c>
      <c r="E4339">
        <f>COUNTIF(duplicity[duplicitní texty],duplicity[[#This Row],[duplicitní texty]])</f>
        <v>1</v>
      </c>
      <c r="N4339"/>
    </row>
    <row r="4340" spans="1:14">
      <c r="A4340">
        <v>276</v>
      </c>
      <c r="B4340">
        <v>3472</v>
      </c>
      <c r="C4340" s="3">
        <v>43204</v>
      </c>
      <c r="D4340" s="5" t="str">
        <f>duplicity[[#This Row],[r_fighter_id]]&amp;"/"&amp;duplicity[[#This Row],[b_fighter_id]]&amp;duplicity[[#This Row],[date]]</f>
        <v>276/347243204</v>
      </c>
      <c r="E4340">
        <f>COUNTIF(duplicity[duplicitní texty],duplicity[[#This Row],[duplicitní texty]])</f>
        <v>1</v>
      </c>
      <c r="N4340"/>
    </row>
    <row r="4341" spans="1:14">
      <c r="A4341">
        <v>790</v>
      </c>
      <c r="B4341">
        <v>2216</v>
      </c>
      <c r="C4341" s="3">
        <v>43204</v>
      </c>
      <c r="D4341" s="5" t="str">
        <f>duplicity[[#This Row],[r_fighter_id]]&amp;"/"&amp;duplicity[[#This Row],[b_fighter_id]]&amp;duplicity[[#This Row],[date]]</f>
        <v>790/221643204</v>
      </c>
      <c r="E4341">
        <f>COUNTIF(duplicity[duplicitní texty],duplicity[[#This Row],[duplicitní texty]])</f>
        <v>1</v>
      </c>
      <c r="N4341"/>
    </row>
    <row r="4342" spans="1:14">
      <c r="A4342">
        <v>201</v>
      </c>
      <c r="B4342">
        <v>1785</v>
      </c>
      <c r="C4342" s="3">
        <v>43211</v>
      </c>
      <c r="D4342" s="5" t="str">
        <f>duplicity[[#This Row],[r_fighter_id]]&amp;"/"&amp;duplicity[[#This Row],[b_fighter_id]]&amp;duplicity[[#This Row],[date]]</f>
        <v>201/178543211</v>
      </c>
      <c r="E4342">
        <f>COUNTIF(duplicity[duplicitní texty],duplicity[[#This Row],[duplicitní texty]])</f>
        <v>1</v>
      </c>
      <c r="N4342"/>
    </row>
    <row r="4343" spans="1:14">
      <c r="A4343">
        <v>1977</v>
      </c>
      <c r="B4343">
        <v>2259</v>
      </c>
      <c r="C4343" s="3">
        <v>43211</v>
      </c>
      <c r="D4343" s="5" t="str">
        <f>duplicity[[#This Row],[r_fighter_id]]&amp;"/"&amp;duplicity[[#This Row],[b_fighter_id]]&amp;duplicity[[#This Row],[date]]</f>
        <v>1977/225943211</v>
      </c>
      <c r="E4343">
        <f>COUNTIF(duplicity[duplicitní texty],duplicity[[#This Row],[duplicitní texty]])</f>
        <v>1</v>
      </c>
      <c r="N4343"/>
    </row>
    <row r="4344" spans="1:14">
      <c r="A4344">
        <v>2113</v>
      </c>
      <c r="B4344">
        <v>1393</v>
      </c>
      <c r="C4344" s="3">
        <v>43211</v>
      </c>
      <c r="D4344" s="5" t="str">
        <f>duplicity[[#This Row],[r_fighter_id]]&amp;"/"&amp;duplicity[[#This Row],[b_fighter_id]]&amp;duplicity[[#This Row],[date]]</f>
        <v>2113/139343211</v>
      </c>
      <c r="E4344">
        <f>COUNTIF(duplicity[duplicitní texty],duplicity[[#This Row],[duplicitní texty]])</f>
        <v>1</v>
      </c>
      <c r="N4344"/>
    </row>
    <row r="4345" spans="1:14">
      <c r="A4345">
        <v>3119</v>
      </c>
      <c r="B4345">
        <v>1516</v>
      </c>
      <c r="C4345" s="3">
        <v>43211</v>
      </c>
      <c r="D4345" s="5" t="str">
        <f>duplicity[[#This Row],[r_fighter_id]]&amp;"/"&amp;duplicity[[#This Row],[b_fighter_id]]&amp;duplicity[[#This Row],[date]]</f>
        <v>3119/151643211</v>
      </c>
      <c r="E4345">
        <f>COUNTIF(duplicity[duplicitní texty],duplicity[[#This Row],[duplicitní texty]])</f>
        <v>1</v>
      </c>
      <c r="N4345"/>
    </row>
    <row r="4346" spans="1:14">
      <c r="A4346">
        <v>103</v>
      </c>
      <c r="B4346">
        <v>669</v>
      </c>
      <c r="C4346" s="3">
        <v>43211</v>
      </c>
      <c r="D4346" s="5" t="str">
        <f>duplicity[[#This Row],[r_fighter_id]]&amp;"/"&amp;duplicity[[#This Row],[b_fighter_id]]&amp;duplicity[[#This Row],[date]]</f>
        <v>103/66943211</v>
      </c>
      <c r="E4346">
        <f>COUNTIF(duplicity[duplicitní texty],duplicity[[#This Row],[duplicitní texty]])</f>
        <v>1</v>
      </c>
      <c r="N4346"/>
    </row>
    <row r="4347" spans="1:14">
      <c r="A4347">
        <v>856</v>
      </c>
      <c r="B4347">
        <v>3170</v>
      </c>
      <c r="C4347" s="3">
        <v>43211</v>
      </c>
      <c r="D4347" s="5" t="str">
        <f>duplicity[[#This Row],[r_fighter_id]]&amp;"/"&amp;duplicity[[#This Row],[b_fighter_id]]&amp;duplicity[[#This Row],[date]]</f>
        <v>856/317043211</v>
      </c>
      <c r="E4347">
        <f>COUNTIF(duplicity[duplicitní texty],duplicity[[#This Row],[duplicitní texty]])</f>
        <v>1</v>
      </c>
      <c r="N4347"/>
    </row>
    <row r="4348" spans="1:14">
      <c r="A4348">
        <v>843</v>
      </c>
      <c r="B4348">
        <v>3005</v>
      </c>
      <c r="C4348" s="3">
        <v>43211</v>
      </c>
      <c r="D4348" s="5" t="str">
        <f>duplicity[[#This Row],[r_fighter_id]]&amp;"/"&amp;duplicity[[#This Row],[b_fighter_id]]&amp;duplicity[[#This Row],[date]]</f>
        <v>843/300543211</v>
      </c>
      <c r="E4348">
        <f>COUNTIF(duplicity[duplicitní texty],duplicity[[#This Row],[duplicitní texty]])</f>
        <v>1</v>
      </c>
      <c r="N4348"/>
    </row>
    <row r="4349" spans="1:14">
      <c r="A4349">
        <v>347</v>
      </c>
      <c r="B4349">
        <v>2860</v>
      </c>
      <c r="C4349" s="3">
        <v>43211</v>
      </c>
      <c r="D4349" s="5" t="str">
        <f>duplicity[[#This Row],[r_fighter_id]]&amp;"/"&amp;duplicity[[#This Row],[b_fighter_id]]&amp;duplicity[[#This Row],[date]]</f>
        <v>347/286043211</v>
      </c>
      <c r="E4349">
        <f>COUNTIF(duplicity[duplicitní texty],duplicity[[#This Row],[duplicitní texty]])</f>
        <v>1</v>
      </c>
      <c r="N4349"/>
    </row>
    <row r="4350" spans="1:14">
      <c r="A4350">
        <v>184</v>
      </c>
      <c r="B4350">
        <v>522</v>
      </c>
      <c r="C4350" s="3">
        <v>43211</v>
      </c>
      <c r="D4350" s="5" t="str">
        <f>duplicity[[#This Row],[r_fighter_id]]&amp;"/"&amp;duplicity[[#This Row],[b_fighter_id]]&amp;duplicity[[#This Row],[date]]</f>
        <v>184/52243211</v>
      </c>
      <c r="E4350">
        <f>COUNTIF(duplicity[duplicitní texty],duplicity[[#This Row],[duplicitní texty]])</f>
        <v>1</v>
      </c>
      <c r="N4350"/>
    </row>
    <row r="4351" spans="1:14">
      <c r="A4351">
        <v>1724</v>
      </c>
      <c r="B4351">
        <v>1073</v>
      </c>
      <c r="C4351" s="3">
        <v>43211</v>
      </c>
      <c r="D4351" s="5" t="str">
        <f>duplicity[[#This Row],[r_fighter_id]]&amp;"/"&amp;duplicity[[#This Row],[b_fighter_id]]&amp;duplicity[[#This Row],[date]]</f>
        <v>1724/107343211</v>
      </c>
      <c r="E4351">
        <f>COUNTIF(duplicity[duplicitní texty],duplicity[[#This Row],[duplicitní texty]])</f>
        <v>1</v>
      </c>
      <c r="N4351"/>
    </row>
    <row r="4352" spans="1:14">
      <c r="A4352">
        <v>3490</v>
      </c>
      <c r="B4352">
        <v>2951</v>
      </c>
      <c r="C4352" s="3">
        <v>43211</v>
      </c>
      <c r="D4352" s="5" t="str">
        <f>duplicity[[#This Row],[r_fighter_id]]&amp;"/"&amp;duplicity[[#This Row],[b_fighter_id]]&amp;duplicity[[#This Row],[date]]</f>
        <v>3490/295143211</v>
      </c>
      <c r="E4352">
        <f>COUNTIF(duplicity[duplicitní texty],duplicity[[#This Row],[duplicitní texty]])</f>
        <v>1</v>
      </c>
      <c r="N4352"/>
    </row>
    <row r="4353" spans="1:14">
      <c r="A4353">
        <v>3078</v>
      </c>
      <c r="B4353">
        <v>1083</v>
      </c>
      <c r="C4353" s="3">
        <v>43232</v>
      </c>
      <c r="D4353" s="5" t="str">
        <f>duplicity[[#This Row],[r_fighter_id]]&amp;"/"&amp;duplicity[[#This Row],[b_fighter_id]]&amp;duplicity[[#This Row],[date]]</f>
        <v>3078/108343232</v>
      </c>
      <c r="E4353">
        <f>COUNTIF(duplicity[duplicitní texty],duplicity[[#This Row],[duplicitní texty]])</f>
        <v>1</v>
      </c>
      <c r="N4353"/>
    </row>
    <row r="4354" spans="1:14">
      <c r="A4354">
        <v>952</v>
      </c>
      <c r="B4354">
        <v>2702</v>
      </c>
      <c r="C4354" s="3">
        <v>43232</v>
      </c>
      <c r="D4354" s="5" t="str">
        <f>duplicity[[#This Row],[r_fighter_id]]&amp;"/"&amp;duplicity[[#This Row],[b_fighter_id]]&amp;duplicity[[#This Row],[date]]</f>
        <v>952/270243232</v>
      </c>
      <c r="E4354">
        <f>COUNTIF(duplicity[duplicitní texty],duplicity[[#This Row],[duplicitní texty]])</f>
        <v>1</v>
      </c>
      <c r="N4354"/>
    </row>
    <row r="4355" spans="1:14">
      <c r="A4355">
        <v>2374</v>
      </c>
      <c r="B4355">
        <v>40</v>
      </c>
      <c r="C4355" s="3">
        <v>43232</v>
      </c>
      <c r="D4355" s="5" t="str">
        <f>duplicity[[#This Row],[r_fighter_id]]&amp;"/"&amp;duplicity[[#This Row],[b_fighter_id]]&amp;duplicity[[#This Row],[date]]</f>
        <v>2374/4043232</v>
      </c>
      <c r="E4355">
        <f>COUNTIF(duplicity[duplicitní texty],duplicity[[#This Row],[duplicitní texty]])</f>
        <v>1</v>
      </c>
      <c r="N4355"/>
    </row>
    <row r="4356" spans="1:14">
      <c r="A4356">
        <v>756</v>
      </c>
      <c r="B4356">
        <v>612</v>
      </c>
      <c r="C4356" s="3">
        <v>43232</v>
      </c>
      <c r="D4356" s="5" t="str">
        <f>duplicity[[#This Row],[r_fighter_id]]&amp;"/"&amp;duplicity[[#This Row],[b_fighter_id]]&amp;duplicity[[#This Row],[date]]</f>
        <v>756/61243232</v>
      </c>
      <c r="E4356">
        <f>COUNTIF(duplicity[duplicitní texty],duplicity[[#This Row],[duplicitní texty]])</f>
        <v>1</v>
      </c>
      <c r="N4356"/>
    </row>
    <row r="4357" spans="1:14">
      <c r="A4357">
        <v>86</v>
      </c>
      <c r="B4357">
        <v>62</v>
      </c>
      <c r="C4357" s="3">
        <v>43232</v>
      </c>
      <c r="D4357" s="5" t="str">
        <f>duplicity[[#This Row],[r_fighter_id]]&amp;"/"&amp;duplicity[[#This Row],[b_fighter_id]]&amp;duplicity[[#This Row],[date]]</f>
        <v>86/6243232</v>
      </c>
      <c r="E4357">
        <f>COUNTIF(duplicity[duplicitní texty],duplicity[[#This Row],[duplicitní texty]])</f>
        <v>1</v>
      </c>
      <c r="N4357"/>
    </row>
    <row r="4358" spans="1:14">
      <c r="A4358">
        <v>243</v>
      </c>
      <c r="B4358">
        <v>1898</v>
      </c>
      <c r="C4358" s="3">
        <v>43232</v>
      </c>
      <c r="D4358" s="5" t="str">
        <f>duplicity[[#This Row],[r_fighter_id]]&amp;"/"&amp;duplicity[[#This Row],[b_fighter_id]]&amp;duplicity[[#This Row],[date]]</f>
        <v>243/189843232</v>
      </c>
      <c r="E4358">
        <f>COUNTIF(duplicity[duplicitní texty],duplicity[[#This Row],[duplicitní texty]])</f>
        <v>1</v>
      </c>
      <c r="N4358"/>
    </row>
    <row r="4359" spans="1:14">
      <c r="A4359">
        <v>1834</v>
      </c>
      <c r="B4359">
        <v>1616</v>
      </c>
      <c r="C4359" s="3">
        <v>43232</v>
      </c>
      <c r="D4359" s="5" t="str">
        <f>duplicity[[#This Row],[r_fighter_id]]&amp;"/"&amp;duplicity[[#This Row],[b_fighter_id]]&amp;duplicity[[#This Row],[date]]</f>
        <v>1834/161643232</v>
      </c>
      <c r="E4359">
        <f>COUNTIF(duplicity[duplicitní texty],duplicity[[#This Row],[duplicitní texty]])</f>
        <v>1</v>
      </c>
      <c r="N4359"/>
    </row>
    <row r="4360" spans="1:14">
      <c r="A4360">
        <v>2120</v>
      </c>
      <c r="B4360">
        <v>883</v>
      </c>
      <c r="C4360" s="3">
        <v>43232</v>
      </c>
      <c r="D4360" s="5" t="str">
        <f>duplicity[[#This Row],[r_fighter_id]]&amp;"/"&amp;duplicity[[#This Row],[b_fighter_id]]&amp;duplicity[[#This Row],[date]]</f>
        <v>2120/88343232</v>
      </c>
      <c r="E4360">
        <f>COUNTIF(duplicity[duplicitní texty],duplicity[[#This Row],[duplicitní texty]])</f>
        <v>1</v>
      </c>
      <c r="N4360"/>
    </row>
    <row r="4361" spans="1:14">
      <c r="A4361">
        <v>1790</v>
      </c>
      <c r="B4361">
        <v>1330</v>
      </c>
      <c r="C4361" s="3">
        <v>43232</v>
      </c>
      <c r="D4361" s="5" t="str">
        <f>duplicity[[#This Row],[r_fighter_id]]&amp;"/"&amp;duplicity[[#This Row],[b_fighter_id]]&amp;duplicity[[#This Row],[date]]</f>
        <v>1790/133043232</v>
      </c>
      <c r="E4361">
        <f>COUNTIF(duplicity[duplicitní texty],duplicity[[#This Row],[duplicitní texty]])</f>
        <v>1</v>
      </c>
      <c r="N4361"/>
    </row>
    <row r="4362" spans="1:14">
      <c r="A4362">
        <v>3571</v>
      </c>
      <c r="B4362">
        <v>3148</v>
      </c>
      <c r="C4362" s="3">
        <v>43232</v>
      </c>
      <c r="D4362" s="5" t="str">
        <f>duplicity[[#This Row],[r_fighter_id]]&amp;"/"&amp;duplicity[[#This Row],[b_fighter_id]]&amp;duplicity[[#This Row],[date]]</f>
        <v>3571/314843232</v>
      </c>
      <c r="E4362">
        <f>COUNTIF(duplicity[duplicitní texty],duplicity[[#This Row],[duplicitní texty]])</f>
        <v>1</v>
      </c>
      <c r="N4362"/>
    </row>
    <row r="4363" spans="1:14">
      <c r="A4363">
        <v>2503</v>
      </c>
      <c r="B4363">
        <v>302</v>
      </c>
      <c r="C4363" s="3">
        <v>43232</v>
      </c>
      <c r="D4363" s="5" t="str">
        <f>duplicity[[#This Row],[r_fighter_id]]&amp;"/"&amp;duplicity[[#This Row],[b_fighter_id]]&amp;duplicity[[#This Row],[date]]</f>
        <v>2503/30243232</v>
      </c>
      <c r="E4363">
        <f>COUNTIF(duplicity[duplicitní texty],duplicity[[#This Row],[duplicitní texty]])</f>
        <v>1</v>
      </c>
      <c r="N4363"/>
    </row>
    <row r="4364" spans="1:14">
      <c r="A4364">
        <v>2621</v>
      </c>
      <c r="B4364">
        <v>1312</v>
      </c>
      <c r="C4364" s="3">
        <v>43232</v>
      </c>
      <c r="D4364" s="5" t="str">
        <f>duplicity[[#This Row],[r_fighter_id]]&amp;"/"&amp;duplicity[[#This Row],[b_fighter_id]]&amp;duplicity[[#This Row],[date]]</f>
        <v>2621/131243232</v>
      </c>
      <c r="E4364">
        <f>COUNTIF(duplicity[duplicitní texty],duplicity[[#This Row],[duplicitní texty]])</f>
        <v>1</v>
      </c>
      <c r="N4364"/>
    </row>
    <row r="4365" spans="1:14">
      <c r="A4365">
        <v>1928</v>
      </c>
      <c r="B4365">
        <v>3324</v>
      </c>
      <c r="C4365" s="3">
        <v>43239</v>
      </c>
      <c r="D4365" s="5" t="str">
        <f>duplicity[[#This Row],[r_fighter_id]]&amp;"/"&amp;duplicity[[#This Row],[b_fighter_id]]&amp;duplicity[[#This Row],[date]]</f>
        <v>1928/332443239</v>
      </c>
      <c r="E4365">
        <f>COUNTIF(duplicity[duplicitní texty],duplicity[[#This Row],[duplicitní texty]])</f>
        <v>1</v>
      </c>
      <c r="N4365"/>
    </row>
    <row r="4366" spans="1:14">
      <c r="A4366">
        <v>2195</v>
      </c>
      <c r="B4366">
        <v>2440</v>
      </c>
      <c r="C4366" s="3">
        <v>43239</v>
      </c>
      <c r="D4366" s="5" t="str">
        <f>duplicity[[#This Row],[r_fighter_id]]&amp;"/"&amp;duplicity[[#This Row],[b_fighter_id]]&amp;duplicity[[#This Row],[date]]</f>
        <v>2195/244043239</v>
      </c>
      <c r="E4366">
        <f>COUNTIF(duplicity[duplicitní texty],duplicity[[#This Row],[duplicitní texty]])</f>
        <v>1</v>
      </c>
      <c r="N4366"/>
    </row>
    <row r="4367" spans="1:14">
      <c r="A4367">
        <v>250</v>
      </c>
      <c r="B4367">
        <v>193</v>
      </c>
      <c r="C4367" s="3">
        <v>43239</v>
      </c>
      <c r="D4367" s="5" t="str">
        <f>duplicity[[#This Row],[r_fighter_id]]&amp;"/"&amp;duplicity[[#This Row],[b_fighter_id]]&amp;duplicity[[#This Row],[date]]</f>
        <v>250/19343239</v>
      </c>
      <c r="E4367">
        <f>COUNTIF(duplicity[duplicitní texty],duplicity[[#This Row],[duplicitní texty]])</f>
        <v>1</v>
      </c>
      <c r="N4367"/>
    </row>
    <row r="4368" spans="1:14">
      <c r="A4368">
        <v>1883</v>
      </c>
      <c r="B4368">
        <v>1741</v>
      </c>
      <c r="C4368" s="3">
        <v>43239</v>
      </c>
      <c r="D4368" s="5" t="str">
        <f>duplicity[[#This Row],[r_fighter_id]]&amp;"/"&amp;duplicity[[#This Row],[b_fighter_id]]&amp;duplicity[[#This Row],[date]]</f>
        <v>1883/174143239</v>
      </c>
      <c r="E4368">
        <f>COUNTIF(duplicity[duplicitní texty],duplicity[[#This Row],[duplicitní texty]])</f>
        <v>1</v>
      </c>
      <c r="N4368"/>
    </row>
    <row r="4369" spans="1:14">
      <c r="A4369">
        <v>326</v>
      </c>
      <c r="B4369">
        <v>1679</v>
      </c>
      <c r="C4369" s="3">
        <v>43239</v>
      </c>
      <c r="D4369" s="5" t="str">
        <f>duplicity[[#This Row],[r_fighter_id]]&amp;"/"&amp;duplicity[[#This Row],[b_fighter_id]]&amp;duplicity[[#This Row],[date]]</f>
        <v>326/167943239</v>
      </c>
      <c r="E4369">
        <f>COUNTIF(duplicity[duplicitní texty],duplicity[[#This Row],[duplicitní texty]])</f>
        <v>1</v>
      </c>
      <c r="N4369"/>
    </row>
    <row r="4370" spans="1:14">
      <c r="A4370">
        <v>1192</v>
      </c>
      <c r="B4370">
        <v>3156</v>
      </c>
      <c r="C4370" s="3">
        <v>43239</v>
      </c>
      <c r="D4370" s="5" t="str">
        <f>duplicity[[#This Row],[r_fighter_id]]&amp;"/"&amp;duplicity[[#This Row],[b_fighter_id]]&amp;duplicity[[#This Row],[date]]</f>
        <v>1192/315643239</v>
      </c>
      <c r="E4370">
        <f>COUNTIF(duplicity[duplicitní texty],duplicity[[#This Row],[duplicitní texty]])</f>
        <v>1</v>
      </c>
      <c r="N4370"/>
    </row>
    <row r="4371" spans="1:14">
      <c r="A4371">
        <v>465</v>
      </c>
      <c r="B4371">
        <v>2657</v>
      </c>
      <c r="C4371" s="3">
        <v>43239</v>
      </c>
      <c r="D4371" s="5" t="str">
        <f>duplicity[[#This Row],[r_fighter_id]]&amp;"/"&amp;duplicity[[#This Row],[b_fighter_id]]&amp;duplicity[[#This Row],[date]]</f>
        <v>465/265743239</v>
      </c>
      <c r="E4371">
        <f>COUNTIF(duplicity[duplicitní texty],duplicity[[#This Row],[duplicitní texty]])</f>
        <v>1</v>
      </c>
      <c r="N4371"/>
    </row>
    <row r="4372" spans="1:14">
      <c r="A4372">
        <v>682</v>
      </c>
      <c r="B4372">
        <v>2571</v>
      </c>
      <c r="C4372" s="3">
        <v>43239</v>
      </c>
      <c r="D4372" s="5" t="str">
        <f>duplicity[[#This Row],[r_fighter_id]]&amp;"/"&amp;duplicity[[#This Row],[b_fighter_id]]&amp;duplicity[[#This Row],[date]]</f>
        <v>682/257143239</v>
      </c>
      <c r="E4372">
        <f>COUNTIF(duplicity[duplicitní texty],duplicity[[#This Row],[duplicitní texty]])</f>
        <v>1</v>
      </c>
      <c r="N4372"/>
    </row>
    <row r="4373" spans="1:14">
      <c r="A4373">
        <v>2689</v>
      </c>
      <c r="B4373">
        <v>461</v>
      </c>
      <c r="C4373" s="3">
        <v>43239</v>
      </c>
      <c r="D4373" s="5" t="str">
        <f>duplicity[[#This Row],[r_fighter_id]]&amp;"/"&amp;duplicity[[#This Row],[b_fighter_id]]&amp;duplicity[[#This Row],[date]]</f>
        <v>2689/46143239</v>
      </c>
      <c r="E4373">
        <f>COUNTIF(duplicity[duplicitní texty],duplicity[[#This Row],[duplicitní texty]])</f>
        <v>1</v>
      </c>
      <c r="N4373"/>
    </row>
    <row r="4374" spans="1:14">
      <c r="A4374">
        <v>1894</v>
      </c>
      <c r="B4374">
        <v>1784</v>
      </c>
      <c r="C4374" s="3">
        <v>43239</v>
      </c>
      <c r="D4374" s="5" t="str">
        <f>duplicity[[#This Row],[r_fighter_id]]&amp;"/"&amp;duplicity[[#This Row],[b_fighter_id]]&amp;duplicity[[#This Row],[date]]</f>
        <v>1894/178443239</v>
      </c>
      <c r="E4374">
        <f>COUNTIF(duplicity[duplicitní texty],duplicity[[#This Row],[duplicitní texty]])</f>
        <v>1</v>
      </c>
      <c r="N4374"/>
    </row>
    <row r="4375" spans="1:14">
      <c r="A4375">
        <v>362</v>
      </c>
      <c r="B4375">
        <v>2796</v>
      </c>
      <c r="C4375" s="3">
        <v>43239</v>
      </c>
      <c r="D4375" s="5" t="str">
        <f>duplicity[[#This Row],[r_fighter_id]]&amp;"/"&amp;duplicity[[#This Row],[b_fighter_id]]&amp;duplicity[[#This Row],[date]]</f>
        <v>362/279643239</v>
      </c>
      <c r="E4375">
        <f>COUNTIF(duplicity[duplicitní texty],duplicity[[#This Row],[duplicitní texty]])</f>
        <v>1</v>
      </c>
      <c r="N4375"/>
    </row>
    <row r="4376" spans="1:14">
      <c r="A4376">
        <v>2586</v>
      </c>
      <c r="B4376">
        <v>2993</v>
      </c>
      <c r="C4376" s="3">
        <v>43239</v>
      </c>
      <c r="D4376" s="5" t="str">
        <f>duplicity[[#This Row],[r_fighter_id]]&amp;"/"&amp;duplicity[[#This Row],[b_fighter_id]]&amp;duplicity[[#This Row],[date]]</f>
        <v>2586/299343239</v>
      </c>
      <c r="E4376">
        <f>COUNTIF(duplicity[duplicitní texty],duplicity[[#This Row],[duplicitní texty]])</f>
        <v>1</v>
      </c>
      <c r="N4376"/>
    </row>
    <row r="4377" spans="1:14">
      <c r="A4377">
        <v>220</v>
      </c>
      <c r="B4377">
        <v>715</v>
      </c>
      <c r="C4377" s="3">
        <v>43239</v>
      </c>
      <c r="D4377" s="5" t="str">
        <f>duplicity[[#This Row],[r_fighter_id]]&amp;"/"&amp;duplicity[[#This Row],[b_fighter_id]]&amp;duplicity[[#This Row],[date]]</f>
        <v>220/71543239</v>
      </c>
      <c r="E4377">
        <f>COUNTIF(duplicity[duplicitní texty],duplicity[[#This Row],[duplicitní texty]])</f>
        <v>1</v>
      </c>
      <c r="N4377"/>
    </row>
    <row r="4378" spans="1:14">
      <c r="A4378">
        <v>1914</v>
      </c>
      <c r="B4378">
        <v>3467</v>
      </c>
      <c r="C4378" s="3">
        <v>43247</v>
      </c>
      <c r="D4378" s="5" t="str">
        <f>duplicity[[#This Row],[r_fighter_id]]&amp;"/"&amp;duplicity[[#This Row],[b_fighter_id]]&amp;duplicity[[#This Row],[date]]</f>
        <v>1914/346743247</v>
      </c>
      <c r="E4378">
        <f>COUNTIF(duplicity[duplicitní texty],duplicity[[#This Row],[duplicitní texty]])</f>
        <v>1</v>
      </c>
      <c r="N4378"/>
    </row>
    <row r="4379" spans="1:14">
      <c r="A4379">
        <v>3092</v>
      </c>
      <c r="B4379">
        <v>3124</v>
      </c>
      <c r="C4379" s="3">
        <v>43247</v>
      </c>
      <c r="D4379" s="5" t="str">
        <f>duplicity[[#This Row],[r_fighter_id]]&amp;"/"&amp;duplicity[[#This Row],[b_fighter_id]]&amp;duplicity[[#This Row],[date]]</f>
        <v>3092/312443247</v>
      </c>
      <c r="E4379">
        <f>COUNTIF(duplicity[duplicitní texty],duplicity[[#This Row],[duplicitní texty]])</f>
        <v>1</v>
      </c>
      <c r="N4379"/>
    </row>
    <row r="4380" spans="1:14">
      <c r="A4380">
        <v>2715</v>
      </c>
      <c r="B4380">
        <v>2022</v>
      </c>
      <c r="C4380" s="3">
        <v>43247</v>
      </c>
      <c r="D4380" s="5" t="str">
        <f>duplicity[[#This Row],[r_fighter_id]]&amp;"/"&amp;duplicity[[#This Row],[b_fighter_id]]&amp;duplicity[[#This Row],[date]]</f>
        <v>2715/202243247</v>
      </c>
      <c r="E4380">
        <f>COUNTIF(duplicity[duplicitní texty],duplicity[[#This Row],[duplicitní texty]])</f>
        <v>1</v>
      </c>
      <c r="N4380"/>
    </row>
    <row r="4381" spans="1:14">
      <c r="A4381">
        <v>64</v>
      </c>
      <c r="B4381">
        <v>408</v>
      </c>
      <c r="C4381" s="3">
        <v>43247</v>
      </c>
      <c r="D4381" s="5" t="str">
        <f>duplicity[[#This Row],[r_fighter_id]]&amp;"/"&amp;duplicity[[#This Row],[b_fighter_id]]&amp;duplicity[[#This Row],[date]]</f>
        <v>64/40843247</v>
      </c>
      <c r="E4381">
        <f>COUNTIF(duplicity[duplicitní texty],duplicity[[#This Row],[duplicitní texty]])</f>
        <v>1</v>
      </c>
      <c r="N4381"/>
    </row>
    <row r="4382" spans="1:14">
      <c r="A4382">
        <v>1623</v>
      </c>
      <c r="B4382">
        <v>351</v>
      </c>
      <c r="C4382" s="3">
        <v>43247</v>
      </c>
      <c r="D4382" s="5" t="str">
        <f>duplicity[[#This Row],[r_fighter_id]]&amp;"/"&amp;duplicity[[#This Row],[b_fighter_id]]&amp;duplicity[[#This Row],[date]]</f>
        <v>1623/35143247</v>
      </c>
      <c r="E4382">
        <f>COUNTIF(duplicity[duplicitní texty],duplicity[[#This Row],[duplicitní texty]])</f>
        <v>1</v>
      </c>
      <c r="N4382"/>
    </row>
    <row r="4383" spans="1:14">
      <c r="A4383">
        <v>1671</v>
      </c>
      <c r="B4383">
        <v>95</v>
      </c>
      <c r="C4383" s="3">
        <v>43247</v>
      </c>
      <c r="D4383" s="5" t="str">
        <f>duplicity[[#This Row],[r_fighter_id]]&amp;"/"&amp;duplicity[[#This Row],[b_fighter_id]]&amp;duplicity[[#This Row],[date]]</f>
        <v>1671/9543247</v>
      </c>
      <c r="E4383">
        <f>COUNTIF(duplicity[duplicitní texty],duplicity[[#This Row],[duplicitní texty]])</f>
        <v>1</v>
      </c>
      <c r="N4383"/>
    </row>
    <row r="4384" spans="1:14">
      <c r="A4384">
        <v>2987</v>
      </c>
      <c r="B4384">
        <v>3193</v>
      </c>
      <c r="C4384" s="3">
        <v>43247</v>
      </c>
      <c r="D4384" s="5" t="str">
        <f>duplicity[[#This Row],[r_fighter_id]]&amp;"/"&amp;duplicity[[#This Row],[b_fighter_id]]&amp;duplicity[[#This Row],[date]]</f>
        <v>2987/319343247</v>
      </c>
      <c r="E4384">
        <f>COUNTIF(duplicity[duplicitní texty],duplicity[[#This Row],[duplicitní texty]])</f>
        <v>1</v>
      </c>
      <c r="N4384"/>
    </row>
    <row r="4385" spans="1:14">
      <c r="A4385">
        <v>3235</v>
      </c>
      <c r="B4385">
        <v>3033</v>
      </c>
      <c r="C4385" s="3">
        <v>43247</v>
      </c>
      <c r="D4385" s="5" t="str">
        <f>duplicity[[#This Row],[r_fighter_id]]&amp;"/"&amp;duplicity[[#This Row],[b_fighter_id]]&amp;duplicity[[#This Row],[date]]</f>
        <v>3235/303343247</v>
      </c>
      <c r="E4385">
        <f>COUNTIF(duplicity[duplicitní texty],duplicity[[#This Row],[duplicitní texty]])</f>
        <v>1</v>
      </c>
      <c r="N4385"/>
    </row>
    <row r="4386" spans="1:14">
      <c r="A4386">
        <v>3248</v>
      </c>
      <c r="B4386">
        <v>3256</v>
      </c>
      <c r="C4386" s="3">
        <v>43247</v>
      </c>
      <c r="D4386" s="5" t="str">
        <f>duplicity[[#This Row],[r_fighter_id]]&amp;"/"&amp;duplicity[[#This Row],[b_fighter_id]]&amp;duplicity[[#This Row],[date]]</f>
        <v>3248/325643247</v>
      </c>
      <c r="E4386">
        <f>COUNTIF(duplicity[duplicitní texty],duplicity[[#This Row],[duplicitní texty]])</f>
        <v>1</v>
      </c>
      <c r="N4386"/>
    </row>
    <row r="4387" spans="1:14">
      <c r="A4387">
        <v>1745</v>
      </c>
      <c r="B4387">
        <v>2015</v>
      </c>
      <c r="C4387" s="3">
        <v>43247</v>
      </c>
      <c r="D4387" s="5" t="str">
        <f>duplicity[[#This Row],[r_fighter_id]]&amp;"/"&amp;duplicity[[#This Row],[b_fighter_id]]&amp;duplicity[[#This Row],[date]]</f>
        <v>1745/201543247</v>
      </c>
      <c r="E4387">
        <f>COUNTIF(duplicity[duplicitní texty],duplicity[[#This Row],[duplicitní texty]])</f>
        <v>1</v>
      </c>
      <c r="N4387"/>
    </row>
    <row r="4388" spans="1:14">
      <c r="A4388">
        <v>2915</v>
      </c>
      <c r="B4388">
        <v>2471</v>
      </c>
      <c r="C4388" s="3">
        <v>43247</v>
      </c>
      <c r="D4388" s="5" t="str">
        <f>duplicity[[#This Row],[r_fighter_id]]&amp;"/"&amp;duplicity[[#This Row],[b_fighter_id]]&amp;duplicity[[#This Row],[date]]</f>
        <v>2915/247143247</v>
      </c>
      <c r="E4388">
        <f>COUNTIF(duplicity[duplicitní texty],duplicity[[#This Row],[duplicitní texty]])</f>
        <v>1</v>
      </c>
      <c r="N4388"/>
    </row>
    <row r="4389" spans="1:14">
      <c r="A4389">
        <v>2217</v>
      </c>
      <c r="B4389">
        <v>2651</v>
      </c>
      <c r="C4389" s="3">
        <v>43252</v>
      </c>
      <c r="D4389" s="5" t="str">
        <f>duplicity[[#This Row],[r_fighter_id]]&amp;"/"&amp;duplicity[[#This Row],[b_fighter_id]]&amp;duplicity[[#This Row],[date]]</f>
        <v>2217/265143252</v>
      </c>
      <c r="E4389">
        <f>COUNTIF(duplicity[duplicitní texty],duplicity[[#This Row],[duplicitní texty]])</f>
        <v>1</v>
      </c>
      <c r="N4389"/>
    </row>
    <row r="4390" spans="1:14">
      <c r="A4390">
        <v>2696</v>
      </c>
      <c r="B4390">
        <v>2180</v>
      </c>
      <c r="C4390" s="3">
        <v>43252</v>
      </c>
      <c r="D4390" s="5" t="str">
        <f>duplicity[[#This Row],[r_fighter_id]]&amp;"/"&amp;duplicity[[#This Row],[b_fighter_id]]&amp;duplicity[[#This Row],[date]]</f>
        <v>2696/218043252</v>
      </c>
      <c r="E4390">
        <f>COUNTIF(duplicity[duplicitní texty],duplicity[[#This Row],[duplicitní texty]])</f>
        <v>1</v>
      </c>
      <c r="N4390"/>
    </row>
    <row r="4391" spans="1:14">
      <c r="A4391">
        <v>914</v>
      </c>
      <c r="B4391">
        <v>2237</v>
      </c>
      <c r="C4391" s="3">
        <v>43252</v>
      </c>
      <c r="D4391" s="5" t="str">
        <f>duplicity[[#This Row],[r_fighter_id]]&amp;"/"&amp;duplicity[[#This Row],[b_fighter_id]]&amp;duplicity[[#This Row],[date]]</f>
        <v>914/223743252</v>
      </c>
      <c r="E4391">
        <f>COUNTIF(duplicity[duplicitní texty],duplicity[[#This Row],[duplicitní texty]])</f>
        <v>1</v>
      </c>
      <c r="N4391"/>
    </row>
    <row r="4392" spans="1:14">
      <c r="A4392">
        <v>1798</v>
      </c>
      <c r="B4392">
        <v>3230</v>
      </c>
      <c r="C4392" s="3">
        <v>43252</v>
      </c>
      <c r="D4392" s="5" t="str">
        <f>duplicity[[#This Row],[r_fighter_id]]&amp;"/"&amp;duplicity[[#This Row],[b_fighter_id]]&amp;duplicity[[#This Row],[date]]</f>
        <v>1798/323043252</v>
      </c>
      <c r="E4392">
        <f>COUNTIF(duplicity[duplicitní texty],duplicity[[#This Row],[duplicitní texty]])</f>
        <v>1</v>
      </c>
      <c r="N4392"/>
    </row>
    <row r="4393" spans="1:14">
      <c r="A4393">
        <v>871</v>
      </c>
      <c r="B4393">
        <v>2884</v>
      </c>
      <c r="C4393" s="3">
        <v>43252</v>
      </c>
      <c r="D4393" s="5" t="str">
        <f>duplicity[[#This Row],[r_fighter_id]]&amp;"/"&amp;duplicity[[#This Row],[b_fighter_id]]&amp;duplicity[[#This Row],[date]]</f>
        <v>871/288443252</v>
      </c>
      <c r="E4393">
        <f>COUNTIF(duplicity[duplicitní texty],duplicity[[#This Row],[duplicitní texty]])</f>
        <v>1</v>
      </c>
      <c r="N4393"/>
    </row>
    <row r="4394" spans="1:14">
      <c r="A4394">
        <v>1282</v>
      </c>
      <c r="B4394">
        <v>3091</v>
      </c>
      <c r="C4394" s="3">
        <v>43252</v>
      </c>
      <c r="D4394" s="5" t="str">
        <f>duplicity[[#This Row],[r_fighter_id]]&amp;"/"&amp;duplicity[[#This Row],[b_fighter_id]]&amp;duplicity[[#This Row],[date]]</f>
        <v>1282/309143252</v>
      </c>
      <c r="E4394">
        <f>COUNTIF(duplicity[duplicitní texty],duplicity[[#This Row],[duplicitní texty]])</f>
        <v>1</v>
      </c>
      <c r="N4394"/>
    </row>
    <row r="4395" spans="1:14">
      <c r="A4395">
        <v>854</v>
      </c>
      <c r="B4395">
        <v>3507</v>
      </c>
      <c r="C4395" s="3">
        <v>43252</v>
      </c>
      <c r="D4395" s="5" t="str">
        <f>duplicity[[#This Row],[r_fighter_id]]&amp;"/"&amp;duplicity[[#This Row],[b_fighter_id]]&amp;duplicity[[#This Row],[date]]</f>
        <v>854/350743252</v>
      </c>
      <c r="E4395">
        <f>COUNTIF(duplicity[duplicitní texty],duplicity[[#This Row],[duplicitní texty]])</f>
        <v>1</v>
      </c>
      <c r="N4395"/>
    </row>
    <row r="4396" spans="1:14">
      <c r="A4396">
        <v>1205</v>
      </c>
      <c r="B4396">
        <v>3250</v>
      </c>
      <c r="C4396" s="3">
        <v>43252</v>
      </c>
      <c r="D4396" s="5" t="str">
        <f>duplicity[[#This Row],[r_fighter_id]]&amp;"/"&amp;duplicity[[#This Row],[b_fighter_id]]&amp;duplicity[[#This Row],[date]]</f>
        <v>1205/325043252</v>
      </c>
      <c r="E4396">
        <f>COUNTIF(duplicity[duplicitní texty],duplicity[[#This Row],[duplicitní texty]])</f>
        <v>1</v>
      </c>
      <c r="N4396"/>
    </row>
    <row r="4397" spans="1:14">
      <c r="A4397">
        <v>1107</v>
      </c>
      <c r="B4397">
        <v>2533</v>
      </c>
      <c r="C4397" s="3">
        <v>43252</v>
      </c>
      <c r="D4397" s="5" t="str">
        <f>duplicity[[#This Row],[r_fighter_id]]&amp;"/"&amp;duplicity[[#This Row],[b_fighter_id]]&amp;duplicity[[#This Row],[date]]</f>
        <v>1107/253343252</v>
      </c>
      <c r="E4397">
        <f>COUNTIF(duplicity[duplicitní texty],duplicity[[#This Row],[duplicitní texty]])</f>
        <v>1</v>
      </c>
      <c r="N4397"/>
    </row>
    <row r="4398" spans="1:14">
      <c r="A4398">
        <v>129</v>
      </c>
      <c r="B4398">
        <v>3229</v>
      </c>
      <c r="C4398" s="3">
        <v>43252</v>
      </c>
      <c r="D4398" s="5" t="str">
        <f>duplicity[[#This Row],[r_fighter_id]]&amp;"/"&amp;duplicity[[#This Row],[b_fighter_id]]&amp;duplicity[[#This Row],[date]]</f>
        <v>129/322943252</v>
      </c>
      <c r="E4398">
        <f>COUNTIF(duplicity[duplicitní texty],duplicity[[#This Row],[duplicitní texty]])</f>
        <v>1</v>
      </c>
      <c r="N4398"/>
    </row>
    <row r="4399" spans="1:14">
      <c r="A4399">
        <v>3384</v>
      </c>
      <c r="B4399">
        <v>90</v>
      </c>
      <c r="C4399" s="3">
        <v>43252</v>
      </c>
      <c r="D4399" s="5" t="str">
        <f>duplicity[[#This Row],[r_fighter_id]]&amp;"/"&amp;duplicity[[#This Row],[b_fighter_id]]&amp;duplicity[[#This Row],[date]]</f>
        <v>3384/9043252</v>
      </c>
      <c r="E4399">
        <f>COUNTIF(duplicity[duplicitní texty],duplicity[[#This Row],[duplicitní texty]])</f>
        <v>1</v>
      </c>
      <c r="N4399"/>
    </row>
    <row r="4400" spans="1:14">
      <c r="A4400">
        <v>368</v>
      </c>
      <c r="B4400">
        <v>3271</v>
      </c>
      <c r="C4400" s="3">
        <v>43252</v>
      </c>
      <c r="D4400" s="5" t="str">
        <f>duplicity[[#This Row],[r_fighter_id]]&amp;"/"&amp;duplicity[[#This Row],[b_fighter_id]]&amp;duplicity[[#This Row],[date]]</f>
        <v>368/327143252</v>
      </c>
      <c r="E4400">
        <f>COUNTIF(duplicity[duplicitní texty],duplicity[[#This Row],[duplicitní texty]])</f>
        <v>1</v>
      </c>
      <c r="N4400"/>
    </row>
    <row r="4401" spans="1:14">
      <c r="A4401">
        <v>134</v>
      </c>
      <c r="B4401">
        <v>3299</v>
      </c>
      <c r="C4401" s="3">
        <v>43260</v>
      </c>
      <c r="D4401" s="5" t="str">
        <f>duplicity[[#This Row],[r_fighter_id]]&amp;"/"&amp;duplicity[[#This Row],[b_fighter_id]]&amp;duplicity[[#This Row],[date]]</f>
        <v>134/329943260</v>
      </c>
      <c r="E4401">
        <f>COUNTIF(duplicity[duplicitní texty],duplicity[[#This Row],[duplicitní texty]])</f>
        <v>1</v>
      </c>
      <c r="N4401"/>
    </row>
    <row r="4402" spans="1:14">
      <c r="A4402">
        <v>2850</v>
      </c>
      <c r="B4402">
        <v>1436</v>
      </c>
      <c r="C4402" s="3">
        <v>43260</v>
      </c>
      <c r="D4402" s="5" t="str">
        <f>duplicity[[#This Row],[r_fighter_id]]&amp;"/"&amp;duplicity[[#This Row],[b_fighter_id]]&amp;duplicity[[#This Row],[date]]</f>
        <v>2850/143643260</v>
      </c>
      <c r="E4402">
        <f>COUNTIF(duplicity[duplicitní texty],duplicity[[#This Row],[duplicitní texty]])</f>
        <v>1</v>
      </c>
      <c r="N4402"/>
    </row>
    <row r="4403" spans="1:14">
      <c r="A4403">
        <v>916</v>
      </c>
      <c r="B4403">
        <v>3034</v>
      </c>
      <c r="C4403" s="3">
        <v>43260</v>
      </c>
      <c r="D4403" s="5" t="str">
        <f>duplicity[[#This Row],[r_fighter_id]]&amp;"/"&amp;duplicity[[#This Row],[b_fighter_id]]&amp;duplicity[[#This Row],[date]]</f>
        <v>916/303443260</v>
      </c>
      <c r="E4403">
        <f>COUNTIF(duplicity[duplicitní texty],duplicity[[#This Row],[duplicitní texty]])</f>
        <v>1</v>
      </c>
      <c r="N4403"/>
    </row>
    <row r="4404" spans="1:14">
      <c r="A4404">
        <v>247</v>
      </c>
      <c r="B4404">
        <v>2524</v>
      </c>
      <c r="C4404" s="3">
        <v>43260</v>
      </c>
      <c r="D4404" s="5" t="str">
        <f>duplicity[[#This Row],[r_fighter_id]]&amp;"/"&amp;duplicity[[#This Row],[b_fighter_id]]&amp;duplicity[[#This Row],[date]]</f>
        <v>247/252443260</v>
      </c>
      <c r="E4404">
        <f>COUNTIF(duplicity[duplicitní texty],duplicity[[#This Row],[duplicitní texty]])</f>
        <v>1</v>
      </c>
      <c r="N4404"/>
    </row>
    <row r="4405" spans="1:14">
      <c r="A4405">
        <v>1378</v>
      </c>
      <c r="B4405">
        <v>104</v>
      </c>
      <c r="C4405" s="3">
        <v>43260</v>
      </c>
      <c r="D4405" s="5" t="str">
        <f>duplicity[[#This Row],[r_fighter_id]]&amp;"/"&amp;duplicity[[#This Row],[b_fighter_id]]&amp;duplicity[[#This Row],[date]]</f>
        <v>1378/10443260</v>
      </c>
      <c r="E4405">
        <f>COUNTIF(duplicity[duplicitní texty],duplicity[[#This Row],[duplicitní texty]])</f>
        <v>1</v>
      </c>
      <c r="N4405"/>
    </row>
    <row r="4406" spans="1:14">
      <c r="A4406">
        <v>2411</v>
      </c>
      <c r="B4406">
        <v>295</v>
      </c>
      <c r="C4406" s="3">
        <v>43260</v>
      </c>
      <c r="D4406" s="5" t="str">
        <f>duplicity[[#This Row],[r_fighter_id]]&amp;"/"&amp;duplicity[[#This Row],[b_fighter_id]]&amp;duplicity[[#This Row],[date]]</f>
        <v>2411/29543260</v>
      </c>
      <c r="E4406">
        <f>COUNTIF(duplicity[duplicitní texty],duplicity[[#This Row],[duplicitní texty]])</f>
        <v>1</v>
      </c>
      <c r="N4406"/>
    </row>
    <row r="4407" spans="1:14">
      <c r="A4407">
        <v>3471</v>
      </c>
      <c r="B4407">
        <v>2750</v>
      </c>
      <c r="C4407" s="3">
        <v>43260</v>
      </c>
      <c r="D4407" s="5" t="str">
        <f>duplicity[[#This Row],[r_fighter_id]]&amp;"/"&amp;duplicity[[#This Row],[b_fighter_id]]&amp;duplicity[[#This Row],[date]]</f>
        <v>3471/275043260</v>
      </c>
      <c r="E4407">
        <f>COUNTIF(duplicity[duplicitní texty],duplicity[[#This Row],[duplicitní texty]])</f>
        <v>1</v>
      </c>
      <c r="N4407"/>
    </row>
    <row r="4408" spans="1:14">
      <c r="A4408">
        <v>1226</v>
      </c>
      <c r="B4408">
        <v>2376</v>
      </c>
      <c r="C4408" s="3">
        <v>43260</v>
      </c>
      <c r="D4408" s="5" t="str">
        <f>duplicity[[#This Row],[r_fighter_id]]&amp;"/"&amp;duplicity[[#This Row],[b_fighter_id]]&amp;duplicity[[#This Row],[date]]</f>
        <v>1226/237643260</v>
      </c>
      <c r="E4408">
        <f>COUNTIF(duplicity[duplicitní texty],duplicity[[#This Row],[duplicitní texty]])</f>
        <v>1</v>
      </c>
      <c r="N4408"/>
    </row>
    <row r="4409" spans="1:14">
      <c r="A4409">
        <v>1044</v>
      </c>
      <c r="B4409">
        <v>907</v>
      </c>
      <c r="C4409" s="3">
        <v>43260</v>
      </c>
      <c r="D4409" s="5" t="str">
        <f>duplicity[[#This Row],[r_fighter_id]]&amp;"/"&amp;duplicity[[#This Row],[b_fighter_id]]&amp;duplicity[[#This Row],[date]]</f>
        <v>1044/90743260</v>
      </c>
      <c r="E4409">
        <f>COUNTIF(duplicity[duplicitní texty],duplicity[[#This Row],[duplicitní texty]])</f>
        <v>1</v>
      </c>
      <c r="N4409"/>
    </row>
    <row r="4410" spans="1:14">
      <c r="A4410">
        <v>1735</v>
      </c>
      <c r="B4410">
        <v>239</v>
      </c>
      <c r="C4410" s="3">
        <v>43260</v>
      </c>
      <c r="D4410" s="5" t="str">
        <f>duplicity[[#This Row],[r_fighter_id]]&amp;"/"&amp;duplicity[[#This Row],[b_fighter_id]]&amp;duplicity[[#This Row],[date]]</f>
        <v>1735/23943260</v>
      </c>
      <c r="E4410">
        <f>COUNTIF(duplicity[duplicitní texty],duplicity[[#This Row],[duplicitní texty]])</f>
        <v>1</v>
      </c>
      <c r="N4410"/>
    </row>
    <row r="4411" spans="1:14">
      <c r="A4411">
        <v>635</v>
      </c>
      <c r="B4411">
        <v>723</v>
      </c>
      <c r="C4411" s="3">
        <v>43260</v>
      </c>
      <c r="D4411" s="5" t="str">
        <f>duplicity[[#This Row],[r_fighter_id]]&amp;"/"&amp;duplicity[[#This Row],[b_fighter_id]]&amp;duplicity[[#This Row],[date]]</f>
        <v>635/72343260</v>
      </c>
      <c r="E4411">
        <f>COUNTIF(duplicity[duplicitní texty],duplicity[[#This Row],[duplicitní texty]])</f>
        <v>1</v>
      </c>
      <c r="N4411"/>
    </row>
    <row r="4412" spans="1:14">
      <c r="A4412">
        <v>1460</v>
      </c>
      <c r="B4412">
        <v>3536</v>
      </c>
      <c r="C4412" s="3">
        <v>43274</v>
      </c>
      <c r="D4412" s="5" t="str">
        <f>duplicity[[#This Row],[r_fighter_id]]&amp;"/"&amp;duplicity[[#This Row],[b_fighter_id]]&amp;duplicity[[#This Row],[date]]</f>
        <v>1460/353643274</v>
      </c>
      <c r="E4412">
        <f>COUNTIF(duplicity[duplicitní texty],duplicity[[#This Row],[duplicitní texty]])</f>
        <v>1</v>
      </c>
      <c r="N4412"/>
    </row>
    <row r="4413" spans="1:14">
      <c r="A4413">
        <v>568</v>
      </c>
      <c r="B4413">
        <v>925</v>
      </c>
      <c r="C4413" s="3">
        <v>43274</v>
      </c>
      <c r="D4413" s="5" t="str">
        <f>duplicity[[#This Row],[r_fighter_id]]&amp;"/"&amp;duplicity[[#This Row],[b_fighter_id]]&amp;duplicity[[#This Row],[date]]</f>
        <v>568/92543274</v>
      </c>
      <c r="E4413">
        <f>COUNTIF(duplicity[duplicitní texty],duplicity[[#This Row],[duplicitní texty]])</f>
        <v>1</v>
      </c>
      <c r="N4413"/>
    </row>
    <row r="4414" spans="1:14">
      <c r="A4414">
        <v>2904</v>
      </c>
      <c r="B4414">
        <v>1453</v>
      </c>
      <c r="C4414" s="3">
        <v>43274</v>
      </c>
      <c r="D4414" s="5" t="str">
        <f>duplicity[[#This Row],[r_fighter_id]]&amp;"/"&amp;duplicity[[#This Row],[b_fighter_id]]&amp;duplicity[[#This Row],[date]]</f>
        <v>2904/145343274</v>
      </c>
      <c r="E4414">
        <f>COUNTIF(duplicity[duplicitní texty],duplicity[[#This Row],[duplicitní texty]])</f>
        <v>1</v>
      </c>
      <c r="N4414"/>
    </row>
    <row r="4415" spans="1:14">
      <c r="A4415">
        <v>1818</v>
      </c>
      <c r="B4415">
        <v>7</v>
      </c>
      <c r="C4415" s="3">
        <v>43274</v>
      </c>
      <c r="D4415" s="5" t="str">
        <f>duplicity[[#This Row],[r_fighter_id]]&amp;"/"&amp;duplicity[[#This Row],[b_fighter_id]]&amp;duplicity[[#This Row],[date]]</f>
        <v>1818/743274</v>
      </c>
      <c r="E4415">
        <f>COUNTIF(duplicity[duplicitní texty],duplicity[[#This Row],[duplicitní texty]])</f>
        <v>1</v>
      </c>
      <c r="N4415"/>
    </row>
    <row r="4416" spans="1:14">
      <c r="A4416">
        <v>2800</v>
      </c>
      <c r="B4416">
        <v>2475</v>
      </c>
      <c r="C4416" s="3">
        <v>43274</v>
      </c>
      <c r="D4416" s="5" t="str">
        <f>duplicity[[#This Row],[r_fighter_id]]&amp;"/"&amp;duplicity[[#This Row],[b_fighter_id]]&amp;duplicity[[#This Row],[date]]</f>
        <v>2800/247543274</v>
      </c>
      <c r="E4416">
        <f>COUNTIF(duplicity[duplicitní texty],duplicity[[#This Row],[duplicitní texty]])</f>
        <v>1</v>
      </c>
      <c r="N4416"/>
    </row>
    <row r="4417" spans="1:14">
      <c r="A4417">
        <v>2495</v>
      </c>
      <c r="B4417">
        <v>3534</v>
      </c>
      <c r="C4417" s="3">
        <v>43274</v>
      </c>
      <c r="D4417" s="5" t="str">
        <f>duplicity[[#This Row],[r_fighter_id]]&amp;"/"&amp;duplicity[[#This Row],[b_fighter_id]]&amp;duplicity[[#This Row],[date]]</f>
        <v>2495/353443274</v>
      </c>
      <c r="E4417">
        <f>COUNTIF(duplicity[duplicitní texty],duplicity[[#This Row],[duplicitní texty]])</f>
        <v>1</v>
      </c>
      <c r="N4417"/>
    </row>
    <row r="4418" spans="1:14">
      <c r="A4418">
        <v>128</v>
      </c>
      <c r="B4418">
        <v>3058</v>
      </c>
      <c r="C4418" s="3">
        <v>43274</v>
      </c>
      <c r="D4418" s="5" t="str">
        <f>duplicity[[#This Row],[r_fighter_id]]&amp;"/"&amp;duplicity[[#This Row],[b_fighter_id]]&amp;duplicity[[#This Row],[date]]</f>
        <v>128/305843274</v>
      </c>
      <c r="E4418">
        <f>COUNTIF(duplicity[duplicitní texty],duplicity[[#This Row],[duplicitní texty]])</f>
        <v>1</v>
      </c>
      <c r="N4418"/>
    </row>
    <row r="4419" spans="1:14">
      <c r="A4419">
        <v>120</v>
      </c>
      <c r="B4419">
        <v>2002</v>
      </c>
      <c r="C4419" s="3">
        <v>43274</v>
      </c>
      <c r="D4419" s="5" t="str">
        <f>duplicity[[#This Row],[r_fighter_id]]&amp;"/"&amp;duplicity[[#This Row],[b_fighter_id]]&amp;duplicity[[#This Row],[date]]</f>
        <v>120/200243274</v>
      </c>
      <c r="E4419">
        <f>COUNTIF(duplicity[duplicitní texty],duplicity[[#This Row],[duplicitní texty]])</f>
        <v>1</v>
      </c>
      <c r="N4419"/>
    </row>
    <row r="4420" spans="1:14">
      <c r="A4420">
        <v>845</v>
      </c>
      <c r="B4420">
        <v>3559</v>
      </c>
      <c r="C4420" s="3">
        <v>43274</v>
      </c>
      <c r="D4420" s="5" t="str">
        <f>duplicity[[#This Row],[r_fighter_id]]&amp;"/"&amp;duplicity[[#This Row],[b_fighter_id]]&amp;duplicity[[#This Row],[date]]</f>
        <v>845/355943274</v>
      </c>
      <c r="E4420">
        <f>COUNTIF(duplicity[duplicitní texty],duplicity[[#This Row],[duplicitní texty]])</f>
        <v>1</v>
      </c>
      <c r="N4420"/>
    </row>
    <row r="4421" spans="1:14">
      <c r="A4421">
        <v>1650</v>
      </c>
      <c r="B4421">
        <v>927</v>
      </c>
      <c r="C4421" s="3">
        <v>43274</v>
      </c>
      <c r="D4421" s="5" t="str">
        <f>duplicity[[#This Row],[r_fighter_id]]&amp;"/"&amp;duplicity[[#This Row],[b_fighter_id]]&amp;duplicity[[#This Row],[date]]</f>
        <v>1650/92743274</v>
      </c>
      <c r="E4421">
        <f>COUNTIF(duplicity[duplicitní texty],duplicity[[#This Row],[duplicitní texty]])</f>
        <v>1</v>
      </c>
      <c r="N4421"/>
    </row>
    <row r="4422" spans="1:14">
      <c r="A4422">
        <v>523</v>
      </c>
      <c r="B4422">
        <v>863</v>
      </c>
      <c r="C4422" s="3">
        <v>43274</v>
      </c>
      <c r="D4422" s="5" t="str">
        <f>duplicity[[#This Row],[r_fighter_id]]&amp;"/"&amp;duplicity[[#This Row],[b_fighter_id]]&amp;duplicity[[#This Row],[date]]</f>
        <v>523/86343274</v>
      </c>
      <c r="E4422">
        <f>COUNTIF(duplicity[duplicitní texty],duplicity[[#This Row],[duplicitní texty]])</f>
        <v>1</v>
      </c>
      <c r="N4422"/>
    </row>
    <row r="4423" spans="1:14">
      <c r="A4423">
        <v>1752</v>
      </c>
      <c r="B4423">
        <v>2876</v>
      </c>
      <c r="C4423" s="3">
        <v>43274</v>
      </c>
      <c r="D4423" s="5" t="str">
        <f>duplicity[[#This Row],[r_fighter_id]]&amp;"/"&amp;duplicity[[#This Row],[b_fighter_id]]&amp;duplicity[[#This Row],[date]]</f>
        <v>1752/287643274</v>
      </c>
      <c r="E4423">
        <f>COUNTIF(duplicity[duplicitní texty],duplicity[[#This Row],[duplicitní texty]])</f>
        <v>1</v>
      </c>
      <c r="N4423"/>
    </row>
    <row r="4424" spans="1:14">
      <c r="A4424">
        <v>3057</v>
      </c>
      <c r="B4424">
        <v>47</v>
      </c>
      <c r="C4424" s="3">
        <v>43274</v>
      </c>
      <c r="D4424" s="5" t="str">
        <f>duplicity[[#This Row],[r_fighter_id]]&amp;"/"&amp;duplicity[[#This Row],[b_fighter_id]]&amp;duplicity[[#This Row],[date]]</f>
        <v>3057/4743274</v>
      </c>
      <c r="E4424">
        <f>COUNTIF(duplicity[duplicitní texty],duplicity[[#This Row],[duplicitní texty]])</f>
        <v>1</v>
      </c>
      <c r="N4424"/>
    </row>
    <row r="4425" spans="1:14">
      <c r="A4425">
        <v>2069</v>
      </c>
      <c r="B4425">
        <v>2538</v>
      </c>
      <c r="C4425" s="3">
        <v>43287</v>
      </c>
      <c r="D4425" s="5" t="str">
        <f>duplicity[[#This Row],[r_fighter_id]]&amp;"/"&amp;duplicity[[#This Row],[b_fighter_id]]&amp;duplicity[[#This Row],[date]]</f>
        <v>2069/253843287</v>
      </c>
      <c r="E4425">
        <f>COUNTIF(duplicity[duplicitní texty],duplicity[[#This Row],[duplicitní texty]])</f>
        <v>1</v>
      </c>
      <c r="N4425"/>
    </row>
    <row r="4426" spans="1:14">
      <c r="A4426">
        <v>3211</v>
      </c>
      <c r="B4426">
        <v>15</v>
      </c>
      <c r="C4426" s="3">
        <v>43287</v>
      </c>
      <c r="D4426" s="5" t="str">
        <f>duplicity[[#This Row],[r_fighter_id]]&amp;"/"&amp;duplicity[[#This Row],[b_fighter_id]]&amp;duplicity[[#This Row],[date]]</f>
        <v>3211/1543287</v>
      </c>
      <c r="E4426">
        <f>COUNTIF(duplicity[duplicitní texty],duplicity[[#This Row],[duplicitní texty]])</f>
        <v>1</v>
      </c>
      <c r="N4426"/>
    </row>
    <row r="4427" spans="1:14">
      <c r="A4427">
        <v>724</v>
      </c>
      <c r="B4427">
        <v>2403</v>
      </c>
      <c r="C4427" s="3">
        <v>43287</v>
      </c>
      <c r="D4427" s="5" t="str">
        <f>duplicity[[#This Row],[r_fighter_id]]&amp;"/"&amp;duplicity[[#This Row],[b_fighter_id]]&amp;duplicity[[#This Row],[date]]</f>
        <v>724/240343287</v>
      </c>
      <c r="E4427">
        <f>COUNTIF(duplicity[duplicitní texty],duplicity[[#This Row],[duplicitní texty]])</f>
        <v>1</v>
      </c>
      <c r="N4427"/>
    </row>
    <row r="4428" spans="1:14">
      <c r="A4428">
        <v>435</v>
      </c>
      <c r="B4428">
        <v>349</v>
      </c>
      <c r="C4428" s="3">
        <v>43287</v>
      </c>
      <c r="D4428" s="5" t="str">
        <f>duplicity[[#This Row],[r_fighter_id]]&amp;"/"&amp;duplicity[[#This Row],[b_fighter_id]]&amp;duplicity[[#This Row],[date]]</f>
        <v>435/34943287</v>
      </c>
      <c r="E4428">
        <f>COUNTIF(duplicity[duplicitní texty],duplicity[[#This Row],[duplicitní texty]])</f>
        <v>1</v>
      </c>
      <c r="N4428"/>
    </row>
    <row r="4429" spans="1:14">
      <c r="A4429">
        <v>273</v>
      </c>
      <c r="B4429">
        <v>2518</v>
      </c>
      <c r="C4429" s="3">
        <v>43287</v>
      </c>
      <c r="D4429" s="5" t="str">
        <f>duplicity[[#This Row],[r_fighter_id]]&amp;"/"&amp;duplicity[[#This Row],[b_fighter_id]]&amp;duplicity[[#This Row],[date]]</f>
        <v>273/251843287</v>
      </c>
      <c r="E4429">
        <f>COUNTIF(duplicity[duplicitní texty],duplicity[[#This Row],[duplicitní texty]])</f>
        <v>1</v>
      </c>
      <c r="N4429"/>
    </row>
    <row r="4430" spans="1:14">
      <c r="A4430">
        <v>758</v>
      </c>
      <c r="B4430">
        <v>1961</v>
      </c>
      <c r="C4430" s="3">
        <v>43287</v>
      </c>
      <c r="D4430" s="5" t="str">
        <f>duplicity[[#This Row],[r_fighter_id]]&amp;"/"&amp;duplicity[[#This Row],[b_fighter_id]]&amp;duplicity[[#This Row],[date]]</f>
        <v>758/196143287</v>
      </c>
      <c r="E4430">
        <f>COUNTIF(duplicity[duplicitní texty],duplicity[[#This Row],[duplicitní texty]])</f>
        <v>1</v>
      </c>
      <c r="N4430"/>
    </row>
    <row r="4431" spans="1:14">
      <c r="A4431">
        <v>763</v>
      </c>
      <c r="B4431">
        <v>2141</v>
      </c>
      <c r="C4431" s="3">
        <v>43287</v>
      </c>
      <c r="D4431" s="5" t="str">
        <f>duplicity[[#This Row],[r_fighter_id]]&amp;"/"&amp;duplicity[[#This Row],[b_fighter_id]]&amp;duplicity[[#This Row],[date]]</f>
        <v>763/214143287</v>
      </c>
      <c r="E4431">
        <f>COUNTIF(duplicity[duplicitní texty],duplicity[[#This Row],[duplicitní texty]])</f>
        <v>1</v>
      </c>
      <c r="N4431"/>
    </row>
    <row r="4432" spans="1:14">
      <c r="A4432">
        <v>2153</v>
      </c>
      <c r="B4432">
        <v>1386</v>
      </c>
      <c r="C4432" s="3">
        <v>43287</v>
      </c>
      <c r="D4432" s="5" t="str">
        <f>duplicity[[#This Row],[r_fighter_id]]&amp;"/"&amp;duplicity[[#This Row],[b_fighter_id]]&amp;duplicity[[#This Row],[date]]</f>
        <v>2153/138643287</v>
      </c>
      <c r="E4432">
        <f>COUNTIF(duplicity[duplicitní texty],duplicity[[#This Row],[duplicitní texty]])</f>
        <v>1</v>
      </c>
      <c r="N4432"/>
    </row>
    <row r="4433" spans="1:14">
      <c r="A4433">
        <v>2481</v>
      </c>
      <c r="B4433">
        <v>3046</v>
      </c>
      <c r="C4433" s="3">
        <v>43287</v>
      </c>
      <c r="D4433" s="5" t="str">
        <f>duplicity[[#This Row],[r_fighter_id]]&amp;"/"&amp;duplicity[[#This Row],[b_fighter_id]]&amp;duplicity[[#This Row],[date]]</f>
        <v>2481/304643287</v>
      </c>
      <c r="E4433">
        <f>COUNTIF(duplicity[duplicitní texty],duplicity[[#This Row],[duplicitní texty]])</f>
        <v>1</v>
      </c>
      <c r="N4433"/>
    </row>
    <row r="4434" spans="1:14">
      <c r="A4434">
        <v>1231</v>
      </c>
      <c r="B4434">
        <v>3595</v>
      </c>
      <c r="C4434" s="3">
        <v>43287</v>
      </c>
      <c r="D4434" s="5" t="str">
        <f>duplicity[[#This Row],[r_fighter_id]]&amp;"/"&amp;duplicity[[#This Row],[b_fighter_id]]&amp;duplicity[[#This Row],[date]]</f>
        <v>1231/359543287</v>
      </c>
      <c r="E4434">
        <f>COUNTIF(duplicity[duplicitní texty],duplicity[[#This Row],[duplicitní texty]])</f>
        <v>1</v>
      </c>
      <c r="N4434"/>
    </row>
    <row r="4435" spans="1:14">
      <c r="A4435">
        <v>2109</v>
      </c>
      <c r="B4435">
        <v>1199</v>
      </c>
      <c r="C4435" s="3">
        <v>43288</v>
      </c>
      <c r="D4435" s="5" t="str">
        <f>duplicity[[#This Row],[r_fighter_id]]&amp;"/"&amp;duplicity[[#This Row],[b_fighter_id]]&amp;duplicity[[#This Row],[date]]</f>
        <v>2109/119943288</v>
      </c>
      <c r="E4435">
        <f>COUNTIF(duplicity[duplicitní texty],duplicity[[#This Row],[duplicitní texty]])</f>
        <v>1</v>
      </c>
      <c r="N4435"/>
    </row>
    <row r="4436" spans="1:14">
      <c r="A4436">
        <v>540</v>
      </c>
      <c r="B4436">
        <v>2520</v>
      </c>
      <c r="C4436" s="3">
        <v>43288</v>
      </c>
      <c r="D4436" s="5" t="str">
        <f>duplicity[[#This Row],[r_fighter_id]]&amp;"/"&amp;duplicity[[#This Row],[b_fighter_id]]&amp;duplicity[[#This Row],[date]]</f>
        <v>540/252043288</v>
      </c>
      <c r="E4436">
        <f>COUNTIF(duplicity[duplicitní texty],duplicity[[#This Row],[duplicitní texty]])</f>
        <v>1</v>
      </c>
      <c r="N4436"/>
    </row>
    <row r="4437" spans="1:14">
      <c r="A4437">
        <v>2121</v>
      </c>
      <c r="B4437">
        <v>618</v>
      </c>
      <c r="C4437" s="3">
        <v>43288</v>
      </c>
      <c r="D4437" s="5" t="str">
        <f>duplicity[[#This Row],[r_fighter_id]]&amp;"/"&amp;duplicity[[#This Row],[b_fighter_id]]&amp;duplicity[[#This Row],[date]]</f>
        <v>2121/61843288</v>
      </c>
      <c r="E4437">
        <f>COUNTIF(duplicity[duplicitní texty],duplicity[[#This Row],[duplicitní texty]])</f>
        <v>1</v>
      </c>
      <c r="N4437"/>
    </row>
    <row r="4438" spans="1:14">
      <c r="A4438">
        <v>2805</v>
      </c>
      <c r="B4438">
        <v>2770</v>
      </c>
      <c r="C4438" s="3">
        <v>43288</v>
      </c>
      <c r="D4438" s="5" t="str">
        <f>duplicity[[#This Row],[r_fighter_id]]&amp;"/"&amp;duplicity[[#This Row],[b_fighter_id]]&amp;duplicity[[#This Row],[date]]</f>
        <v>2805/277043288</v>
      </c>
      <c r="E4438">
        <f>COUNTIF(duplicity[duplicitní texty],duplicity[[#This Row],[duplicitní texty]])</f>
        <v>1</v>
      </c>
      <c r="N4438"/>
    </row>
    <row r="4439" spans="1:14">
      <c r="A4439">
        <v>1393</v>
      </c>
      <c r="B4439">
        <v>413</v>
      </c>
      <c r="C4439" s="3">
        <v>43288</v>
      </c>
      <c r="D4439" s="5" t="str">
        <f>duplicity[[#This Row],[r_fighter_id]]&amp;"/"&amp;duplicity[[#This Row],[b_fighter_id]]&amp;duplicity[[#This Row],[date]]</f>
        <v>1393/41343288</v>
      </c>
      <c r="E4439">
        <f>COUNTIF(duplicity[duplicitní texty],duplicity[[#This Row],[duplicitní texty]])</f>
        <v>1</v>
      </c>
      <c r="N4439"/>
    </row>
    <row r="4440" spans="1:14">
      <c r="A4440">
        <v>155</v>
      </c>
      <c r="B4440">
        <v>990</v>
      </c>
      <c r="C4440" s="3">
        <v>43288</v>
      </c>
      <c r="D4440" s="5" t="str">
        <f>duplicity[[#This Row],[r_fighter_id]]&amp;"/"&amp;duplicity[[#This Row],[b_fighter_id]]&amp;duplicity[[#This Row],[date]]</f>
        <v>155/99043288</v>
      </c>
      <c r="E4440">
        <f>COUNTIF(duplicity[duplicitní texty],duplicity[[#This Row],[duplicitní texty]])</f>
        <v>1</v>
      </c>
      <c r="N4440"/>
    </row>
    <row r="4441" spans="1:14">
      <c r="A4441">
        <v>2303</v>
      </c>
      <c r="B4441">
        <v>1816</v>
      </c>
      <c r="C4441" s="3">
        <v>43288</v>
      </c>
      <c r="D4441" s="5" t="str">
        <f>duplicity[[#This Row],[r_fighter_id]]&amp;"/"&amp;duplicity[[#This Row],[b_fighter_id]]&amp;duplicity[[#This Row],[date]]</f>
        <v>2303/181643288</v>
      </c>
      <c r="E4441">
        <f>COUNTIF(duplicity[duplicitní texty],duplicity[[#This Row],[duplicitní texty]])</f>
        <v>1</v>
      </c>
      <c r="N4441"/>
    </row>
    <row r="4442" spans="1:14">
      <c r="A4442">
        <v>2212</v>
      </c>
      <c r="B4442">
        <v>3470</v>
      </c>
      <c r="C4442" s="3">
        <v>43288</v>
      </c>
      <c r="D4442" s="5" t="str">
        <f>duplicity[[#This Row],[r_fighter_id]]&amp;"/"&amp;duplicity[[#This Row],[b_fighter_id]]&amp;duplicity[[#This Row],[date]]</f>
        <v>2212/347043288</v>
      </c>
      <c r="E4442">
        <f>COUNTIF(duplicity[duplicitní texty],duplicity[[#This Row],[duplicitní texty]])</f>
        <v>1</v>
      </c>
      <c r="N4442"/>
    </row>
    <row r="4443" spans="1:14">
      <c r="A4443">
        <v>943</v>
      </c>
      <c r="B4443">
        <v>2515</v>
      </c>
      <c r="C4443" s="3">
        <v>43288</v>
      </c>
      <c r="D4443" s="5" t="str">
        <f>duplicity[[#This Row],[r_fighter_id]]&amp;"/"&amp;duplicity[[#This Row],[b_fighter_id]]&amp;duplicity[[#This Row],[date]]</f>
        <v>943/251543288</v>
      </c>
      <c r="E4443">
        <f>COUNTIF(duplicity[duplicitní texty],duplicity[[#This Row],[duplicitní texty]])</f>
        <v>1</v>
      </c>
      <c r="N4443"/>
    </row>
    <row r="4444" spans="1:14">
      <c r="A4444">
        <v>3342</v>
      </c>
      <c r="B4444">
        <v>1666</v>
      </c>
      <c r="C4444" s="3">
        <v>43288</v>
      </c>
      <c r="D4444" s="5" t="str">
        <f>duplicity[[#This Row],[r_fighter_id]]&amp;"/"&amp;duplicity[[#This Row],[b_fighter_id]]&amp;duplicity[[#This Row],[date]]</f>
        <v>3342/166643288</v>
      </c>
      <c r="E4444">
        <f>COUNTIF(duplicity[duplicitní texty],duplicity[[#This Row],[duplicitní texty]])</f>
        <v>1</v>
      </c>
      <c r="N4444"/>
    </row>
    <row r="4445" spans="1:14">
      <c r="A4445">
        <v>1252</v>
      </c>
      <c r="B4445">
        <v>631</v>
      </c>
      <c r="C4445" s="3">
        <v>43288</v>
      </c>
      <c r="D4445" s="5" t="str">
        <f>duplicity[[#This Row],[r_fighter_id]]&amp;"/"&amp;duplicity[[#This Row],[b_fighter_id]]&amp;duplicity[[#This Row],[date]]</f>
        <v>1252/63143288</v>
      </c>
      <c r="E4445">
        <f>COUNTIF(duplicity[duplicitní texty],duplicity[[#This Row],[duplicitní texty]])</f>
        <v>1</v>
      </c>
      <c r="N4445"/>
    </row>
    <row r="4446" spans="1:14">
      <c r="A4446">
        <v>807</v>
      </c>
      <c r="B4446">
        <v>1471</v>
      </c>
      <c r="C4446" s="3">
        <v>43295</v>
      </c>
      <c r="D4446" s="5" t="str">
        <f>duplicity[[#This Row],[r_fighter_id]]&amp;"/"&amp;duplicity[[#This Row],[b_fighter_id]]&amp;duplicity[[#This Row],[date]]</f>
        <v>807/147143295</v>
      </c>
      <c r="E4446">
        <f>COUNTIF(duplicity[duplicitní texty],duplicity[[#This Row],[duplicitní texty]])</f>
        <v>1</v>
      </c>
      <c r="N4446"/>
    </row>
    <row r="4447" spans="1:14">
      <c r="A4447">
        <v>1380</v>
      </c>
      <c r="B4447">
        <v>204</v>
      </c>
      <c r="C4447" s="3">
        <v>43295</v>
      </c>
      <c r="D4447" s="5" t="str">
        <f>duplicity[[#This Row],[r_fighter_id]]&amp;"/"&amp;duplicity[[#This Row],[b_fighter_id]]&amp;duplicity[[#This Row],[date]]</f>
        <v>1380/20443295</v>
      </c>
      <c r="E4447">
        <f>COUNTIF(duplicity[duplicitní texty],duplicity[[#This Row],[duplicitní texty]])</f>
        <v>1</v>
      </c>
      <c r="N4447"/>
    </row>
    <row r="4448" spans="1:14">
      <c r="A4448">
        <v>872</v>
      </c>
      <c r="B4448">
        <v>3395</v>
      </c>
      <c r="C4448" s="3">
        <v>43295</v>
      </c>
      <c r="D4448" s="5" t="str">
        <f>duplicity[[#This Row],[r_fighter_id]]&amp;"/"&amp;duplicity[[#This Row],[b_fighter_id]]&amp;duplicity[[#This Row],[date]]</f>
        <v>872/339543295</v>
      </c>
      <c r="E4448">
        <f>COUNTIF(duplicity[duplicitní texty],duplicity[[#This Row],[duplicitní texty]])</f>
        <v>1</v>
      </c>
      <c r="N4448"/>
    </row>
    <row r="4449" spans="1:14">
      <c r="A4449">
        <v>1579</v>
      </c>
      <c r="B4449">
        <v>2081</v>
      </c>
      <c r="C4449" s="3">
        <v>43295</v>
      </c>
      <c r="D4449" s="5" t="str">
        <f>duplicity[[#This Row],[r_fighter_id]]&amp;"/"&amp;duplicity[[#This Row],[b_fighter_id]]&amp;duplicity[[#This Row],[date]]</f>
        <v>1579/208143295</v>
      </c>
      <c r="E4449">
        <f>COUNTIF(duplicity[duplicitní texty],duplicity[[#This Row],[duplicitní texty]])</f>
        <v>1</v>
      </c>
      <c r="N4449"/>
    </row>
    <row r="4450" spans="1:14">
      <c r="A4450">
        <v>379</v>
      </c>
      <c r="B4450">
        <v>2576</v>
      </c>
      <c r="C4450" s="3">
        <v>43295</v>
      </c>
      <c r="D4450" s="5" t="str">
        <f>duplicity[[#This Row],[r_fighter_id]]&amp;"/"&amp;duplicity[[#This Row],[b_fighter_id]]&amp;duplicity[[#This Row],[date]]</f>
        <v>379/257643295</v>
      </c>
      <c r="E4450">
        <f>COUNTIF(duplicity[duplicitní texty],duplicity[[#This Row],[duplicitní texty]])</f>
        <v>1</v>
      </c>
      <c r="N4450"/>
    </row>
    <row r="4451" spans="1:14">
      <c r="A4451">
        <v>3587</v>
      </c>
      <c r="B4451">
        <v>2654</v>
      </c>
      <c r="C4451" s="3">
        <v>43295</v>
      </c>
      <c r="D4451" s="5" t="str">
        <f>duplicity[[#This Row],[r_fighter_id]]&amp;"/"&amp;duplicity[[#This Row],[b_fighter_id]]&amp;duplicity[[#This Row],[date]]</f>
        <v>3587/265443295</v>
      </c>
      <c r="E4451">
        <f>COUNTIF(duplicity[duplicitní texty],duplicity[[#This Row],[duplicitní texty]])</f>
        <v>1</v>
      </c>
      <c r="N4451"/>
    </row>
    <row r="4452" spans="1:14">
      <c r="A4452">
        <v>2333</v>
      </c>
      <c r="B4452">
        <v>2405</v>
      </c>
      <c r="C4452" s="3">
        <v>43295</v>
      </c>
      <c r="D4452" s="5" t="str">
        <f>duplicity[[#This Row],[r_fighter_id]]&amp;"/"&amp;duplicity[[#This Row],[b_fighter_id]]&amp;duplicity[[#This Row],[date]]</f>
        <v>2333/240543295</v>
      </c>
      <c r="E4452">
        <f>COUNTIF(duplicity[duplicitní texty],duplicity[[#This Row],[duplicitní texty]])</f>
        <v>1</v>
      </c>
      <c r="N4452"/>
    </row>
    <row r="4453" spans="1:14">
      <c r="A4453">
        <v>2913</v>
      </c>
      <c r="B4453">
        <v>2344</v>
      </c>
      <c r="C4453" s="3">
        <v>43295</v>
      </c>
      <c r="D4453" s="5" t="str">
        <f>duplicity[[#This Row],[r_fighter_id]]&amp;"/"&amp;duplicity[[#This Row],[b_fighter_id]]&amp;duplicity[[#This Row],[date]]</f>
        <v>2913/234443295</v>
      </c>
      <c r="E4453">
        <f>COUNTIF(duplicity[duplicitní texty],duplicity[[#This Row],[duplicitní texty]])</f>
        <v>1</v>
      </c>
      <c r="N4453"/>
    </row>
    <row r="4454" spans="1:14">
      <c r="A4454">
        <v>22</v>
      </c>
      <c r="B4454">
        <v>909</v>
      </c>
      <c r="C4454" s="3">
        <v>43295</v>
      </c>
      <c r="D4454" s="5" t="str">
        <f>duplicity[[#This Row],[r_fighter_id]]&amp;"/"&amp;duplicity[[#This Row],[b_fighter_id]]&amp;duplicity[[#This Row],[date]]</f>
        <v>22/90943295</v>
      </c>
      <c r="E4454">
        <f>COUNTIF(duplicity[duplicitní texty],duplicity[[#This Row],[duplicitní texty]])</f>
        <v>1</v>
      </c>
      <c r="N4454"/>
    </row>
    <row r="4455" spans="1:14">
      <c r="A4455">
        <v>483</v>
      </c>
      <c r="B4455">
        <v>1925</v>
      </c>
      <c r="C4455" s="3">
        <v>43295</v>
      </c>
      <c r="D4455" s="5" t="str">
        <f>duplicity[[#This Row],[r_fighter_id]]&amp;"/"&amp;duplicity[[#This Row],[b_fighter_id]]&amp;duplicity[[#This Row],[date]]</f>
        <v>483/192543295</v>
      </c>
      <c r="E4455">
        <f>COUNTIF(duplicity[duplicitní texty],duplicity[[#This Row],[duplicitní texty]])</f>
        <v>1</v>
      </c>
      <c r="N4455"/>
    </row>
    <row r="4456" spans="1:14">
      <c r="A4456">
        <v>3496</v>
      </c>
      <c r="B4456">
        <v>2502</v>
      </c>
      <c r="C4456" s="3">
        <v>43295</v>
      </c>
      <c r="D4456" s="5" t="str">
        <f>duplicity[[#This Row],[r_fighter_id]]&amp;"/"&amp;duplicity[[#This Row],[b_fighter_id]]&amp;duplicity[[#This Row],[date]]</f>
        <v>3496/250243295</v>
      </c>
      <c r="E4456">
        <f>COUNTIF(duplicity[duplicitní texty],duplicity[[#This Row],[duplicitní texty]])</f>
        <v>1</v>
      </c>
      <c r="N4456"/>
    </row>
    <row r="4457" spans="1:14">
      <c r="A4457">
        <v>263</v>
      </c>
      <c r="B4457">
        <v>1121</v>
      </c>
      <c r="C4457" s="3">
        <v>43295</v>
      </c>
      <c r="D4457" s="5" t="str">
        <f>duplicity[[#This Row],[r_fighter_id]]&amp;"/"&amp;duplicity[[#This Row],[b_fighter_id]]&amp;duplicity[[#This Row],[date]]</f>
        <v>263/112143295</v>
      </c>
      <c r="E4457">
        <f>COUNTIF(duplicity[duplicitní texty],duplicity[[#This Row],[duplicitní texty]])</f>
        <v>1</v>
      </c>
      <c r="N4457"/>
    </row>
    <row r="4458" spans="1:14">
      <c r="A4458">
        <v>725</v>
      </c>
      <c r="B4458">
        <v>1075</v>
      </c>
      <c r="C4458" s="3">
        <v>43295</v>
      </c>
      <c r="D4458" s="5" t="str">
        <f>duplicity[[#This Row],[r_fighter_id]]&amp;"/"&amp;duplicity[[#This Row],[b_fighter_id]]&amp;duplicity[[#This Row],[date]]</f>
        <v>725/107543295</v>
      </c>
      <c r="E4458">
        <f>COUNTIF(duplicity[duplicitní texty],duplicity[[#This Row],[duplicitní texty]])</f>
        <v>1</v>
      </c>
      <c r="N4458"/>
    </row>
    <row r="4459" spans="1:14">
      <c r="A4459">
        <v>1266</v>
      </c>
      <c r="B4459">
        <v>767</v>
      </c>
      <c r="C4459" s="3">
        <v>43303</v>
      </c>
      <c r="D4459" s="5" t="str">
        <f>duplicity[[#This Row],[r_fighter_id]]&amp;"/"&amp;duplicity[[#This Row],[b_fighter_id]]&amp;duplicity[[#This Row],[date]]</f>
        <v>1266/76743303</v>
      </c>
      <c r="E4459">
        <f>COUNTIF(duplicity[duplicitní texty],duplicity[[#This Row],[duplicitní texty]])</f>
        <v>1</v>
      </c>
      <c r="N4459"/>
    </row>
    <row r="4460" spans="1:14">
      <c r="A4460">
        <v>2783</v>
      </c>
      <c r="B4460">
        <v>3034</v>
      </c>
      <c r="C4460" s="3">
        <v>43303</v>
      </c>
      <c r="D4460" s="5" t="str">
        <f>duplicity[[#This Row],[r_fighter_id]]&amp;"/"&amp;duplicity[[#This Row],[b_fighter_id]]&amp;duplicity[[#This Row],[date]]</f>
        <v>2783/303443303</v>
      </c>
      <c r="E4460">
        <f>COUNTIF(duplicity[duplicitní texty],duplicity[[#This Row],[duplicitní texty]])</f>
        <v>1</v>
      </c>
      <c r="N4460"/>
    </row>
    <row r="4461" spans="1:14">
      <c r="A4461">
        <v>3224</v>
      </c>
      <c r="B4461">
        <v>103</v>
      </c>
      <c r="C4461" s="3">
        <v>43303</v>
      </c>
      <c r="D4461" s="5" t="str">
        <f>duplicity[[#This Row],[r_fighter_id]]&amp;"/"&amp;duplicity[[#This Row],[b_fighter_id]]&amp;duplicity[[#This Row],[date]]</f>
        <v>3224/10343303</v>
      </c>
      <c r="E4461">
        <f>COUNTIF(duplicity[duplicitní texty],duplicity[[#This Row],[duplicitní texty]])</f>
        <v>1</v>
      </c>
      <c r="N4461"/>
    </row>
    <row r="4462" spans="1:14">
      <c r="A4462">
        <v>1774</v>
      </c>
      <c r="B4462">
        <v>2611</v>
      </c>
      <c r="C4462" s="3">
        <v>43303</v>
      </c>
      <c r="D4462" s="5" t="str">
        <f>duplicity[[#This Row],[r_fighter_id]]&amp;"/"&amp;duplicity[[#This Row],[b_fighter_id]]&amp;duplicity[[#This Row],[date]]</f>
        <v>1774/261143303</v>
      </c>
      <c r="E4462">
        <f>COUNTIF(duplicity[duplicitní texty],duplicity[[#This Row],[duplicitní texty]])</f>
        <v>1</v>
      </c>
      <c r="N4462"/>
    </row>
    <row r="4463" spans="1:14">
      <c r="A4463">
        <v>3308</v>
      </c>
      <c r="B4463">
        <v>3152</v>
      </c>
      <c r="C4463" s="3">
        <v>43303</v>
      </c>
      <c r="D4463" s="5" t="str">
        <f>duplicity[[#This Row],[r_fighter_id]]&amp;"/"&amp;duplicity[[#This Row],[b_fighter_id]]&amp;duplicity[[#This Row],[date]]</f>
        <v>3308/315243303</v>
      </c>
      <c r="E4463">
        <f>COUNTIF(duplicity[duplicitní texty],duplicity[[#This Row],[duplicitní texty]])</f>
        <v>1</v>
      </c>
      <c r="N4463"/>
    </row>
    <row r="4464" spans="1:14">
      <c r="A4464">
        <v>2710</v>
      </c>
      <c r="B4464">
        <v>3575</v>
      </c>
      <c r="C4464" s="3">
        <v>43303</v>
      </c>
      <c r="D4464" s="5" t="str">
        <f>duplicity[[#This Row],[r_fighter_id]]&amp;"/"&amp;duplicity[[#This Row],[b_fighter_id]]&amp;duplicity[[#This Row],[date]]</f>
        <v>2710/357543303</v>
      </c>
      <c r="E4464">
        <f>COUNTIF(duplicity[duplicitní texty],duplicity[[#This Row],[duplicitní texty]])</f>
        <v>1</v>
      </c>
      <c r="N4464"/>
    </row>
    <row r="4465" spans="1:14">
      <c r="A4465">
        <v>1189</v>
      </c>
      <c r="B4465">
        <v>266</v>
      </c>
      <c r="C4465" s="3">
        <v>43303</v>
      </c>
      <c r="D4465" s="5" t="str">
        <f>duplicity[[#This Row],[r_fighter_id]]&amp;"/"&amp;duplicity[[#This Row],[b_fighter_id]]&amp;duplicity[[#This Row],[date]]</f>
        <v>1189/26643303</v>
      </c>
      <c r="E4465">
        <f>COUNTIF(duplicity[duplicitní texty],duplicity[[#This Row],[duplicitní texty]])</f>
        <v>1</v>
      </c>
      <c r="N4465"/>
    </row>
    <row r="4466" spans="1:14">
      <c r="A4466">
        <v>3109</v>
      </c>
      <c r="B4466">
        <v>2548</v>
      </c>
      <c r="C4466" s="3">
        <v>43303</v>
      </c>
      <c r="D4466" s="5" t="str">
        <f>duplicity[[#This Row],[r_fighter_id]]&amp;"/"&amp;duplicity[[#This Row],[b_fighter_id]]&amp;duplicity[[#This Row],[date]]</f>
        <v>3109/254843303</v>
      </c>
      <c r="E4466">
        <f>COUNTIF(duplicity[duplicitní texty],duplicity[[#This Row],[duplicitní texty]])</f>
        <v>1</v>
      </c>
      <c r="N4466"/>
    </row>
    <row r="4467" spans="1:14">
      <c r="A4467">
        <v>3184</v>
      </c>
      <c r="B4467">
        <v>2270</v>
      </c>
      <c r="C4467" s="3">
        <v>43303</v>
      </c>
      <c r="D4467" s="5" t="str">
        <f>duplicity[[#This Row],[r_fighter_id]]&amp;"/"&amp;duplicity[[#This Row],[b_fighter_id]]&amp;duplicity[[#This Row],[date]]</f>
        <v>3184/227043303</v>
      </c>
      <c r="E4467">
        <f>COUNTIF(duplicity[duplicitní texty],duplicity[[#This Row],[duplicitní texty]])</f>
        <v>1</v>
      </c>
      <c r="N4467"/>
    </row>
    <row r="4468" spans="1:14">
      <c r="A4468">
        <v>1312</v>
      </c>
      <c r="B4468">
        <v>1244</v>
      </c>
      <c r="C4468" s="3">
        <v>43303</v>
      </c>
      <c r="D4468" s="5" t="str">
        <f>duplicity[[#This Row],[r_fighter_id]]&amp;"/"&amp;duplicity[[#This Row],[b_fighter_id]]&amp;duplicity[[#This Row],[date]]</f>
        <v>1312/124443303</v>
      </c>
      <c r="E4468">
        <f>COUNTIF(duplicity[duplicitní texty],duplicity[[#This Row],[duplicitní texty]])</f>
        <v>1</v>
      </c>
      <c r="N4468"/>
    </row>
    <row r="4469" spans="1:14">
      <c r="A4469">
        <v>2065</v>
      </c>
      <c r="B4469">
        <v>931</v>
      </c>
      <c r="C4469" s="3">
        <v>43303</v>
      </c>
      <c r="D4469" s="5" t="str">
        <f>duplicity[[#This Row],[r_fighter_id]]&amp;"/"&amp;duplicity[[#This Row],[b_fighter_id]]&amp;duplicity[[#This Row],[date]]</f>
        <v>2065/93143303</v>
      </c>
      <c r="E4469">
        <f>COUNTIF(duplicity[duplicitní texty],duplicity[[#This Row],[duplicitní texty]])</f>
        <v>1</v>
      </c>
      <c r="N4469"/>
    </row>
    <row r="4470" spans="1:14">
      <c r="A4470">
        <v>1651</v>
      </c>
      <c r="B4470">
        <v>3137</v>
      </c>
      <c r="C4470" s="3">
        <v>43303</v>
      </c>
      <c r="D4470" s="5" t="str">
        <f>duplicity[[#This Row],[r_fighter_id]]&amp;"/"&amp;duplicity[[#This Row],[b_fighter_id]]&amp;duplicity[[#This Row],[date]]</f>
        <v>1651/313743303</v>
      </c>
      <c r="E4470">
        <f>COUNTIF(duplicity[duplicitní texty],duplicity[[#This Row],[duplicitní texty]])</f>
        <v>1</v>
      </c>
      <c r="N4470"/>
    </row>
    <row r="4471" spans="1:14">
      <c r="A4471">
        <v>2131</v>
      </c>
      <c r="B4471">
        <v>169</v>
      </c>
      <c r="C4471" s="3">
        <v>43303</v>
      </c>
      <c r="D4471" s="5" t="str">
        <f>duplicity[[#This Row],[r_fighter_id]]&amp;"/"&amp;duplicity[[#This Row],[b_fighter_id]]&amp;duplicity[[#This Row],[date]]</f>
        <v>2131/16943303</v>
      </c>
      <c r="E4471">
        <f>COUNTIF(duplicity[duplicitní texty],duplicity[[#This Row],[duplicitní texty]])</f>
        <v>1</v>
      </c>
      <c r="N4471"/>
    </row>
    <row r="4472" spans="1:14">
      <c r="A4472">
        <v>712</v>
      </c>
      <c r="B4472">
        <v>553</v>
      </c>
      <c r="C4472" s="3">
        <v>43309</v>
      </c>
      <c r="D4472" s="5" t="str">
        <f>duplicity[[#This Row],[r_fighter_id]]&amp;"/"&amp;duplicity[[#This Row],[b_fighter_id]]&amp;duplicity[[#This Row],[date]]</f>
        <v>712/55343309</v>
      </c>
      <c r="E4472">
        <f>COUNTIF(duplicity[duplicitní texty],duplicity[[#This Row],[duplicitní texty]])</f>
        <v>1</v>
      </c>
      <c r="N4472"/>
    </row>
    <row r="4473" spans="1:14">
      <c r="A4473">
        <v>50</v>
      </c>
      <c r="B4473">
        <v>3120</v>
      </c>
      <c r="C4473" s="3">
        <v>43309</v>
      </c>
      <c r="D4473" s="5" t="str">
        <f>duplicity[[#This Row],[r_fighter_id]]&amp;"/"&amp;duplicity[[#This Row],[b_fighter_id]]&amp;duplicity[[#This Row],[date]]</f>
        <v>50/312043309</v>
      </c>
      <c r="E4473">
        <f>COUNTIF(duplicity[duplicitní texty],duplicity[[#This Row],[duplicitní texty]])</f>
        <v>1</v>
      </c>
      <c r="N4473"/>
    </row>
    <row r="4474" spans="1:14">
      <c r="A4474">
        <v>2401</v>
      </c>
      <c r="B4474">
        <v>2309</v>
      </c>
      <c r="C4474" s="3">
        <v>43309</v>
      </c>
      <c r="D4474" s="5" t="str">
        <f>duplicity[[#This Row],[r_fighter_id]]&amp;"/"&amp;duplicity[[#This Row],[b_fighter_id]]&amp;duplicity[[#This Row],[date]]</f>
        <v>2401/230943309</v>
      </c>
      <c r="E4474">
        <f>COUNTIF(duplicity[duplicitní texty],duplicity[[#This Row],[duplicitní texty]])</f>
        <v>1</v>
      </c>
      <c r="N4474"/>
    </row>
    <row r="4475" spans="1:14">
      <c r="A4475">
        <v>1525</v>
      </c>
      <c r="B4475">
        <v>1930</v>
      </c>
      <c r="C4475" s="3">
        <v>43309</v>
      </c>
      <c r="D4475" s="5" t="str">
        <f>duplicity[[#This Row],[r_fighter_id]]&amp;"/"&amp;duplicity[[#This Row],[b_fighter_id]]&amp;duplicity[[#This Row],[date]]</f>
        <v>1525/193043309</v>
      </c>
      <c r="E4475">
        <f>COUNTIF(duplicity[duplicitní texty],duplicity[[#This Row],[duplicitní texty]])</f>
        <v>1</v>
      </c>
      <c r="N4475"/>
    </row>
    <row r="4476" spans="1:14">
      <c r="A4476">
        <v>81</v>
      </c>
      <c r="B4476">
        <v>2556</v>
      </c>
      <c r="C4476" s="3">
        <v>43309</v>
      </c>
      <c r="D4476" s="5" t="str">
        <f>duplicity[[#This Row],[r_fighter_id]]&amp;"/"&amp;duplicity[[#This Row],[b_fighter_id]]&amp;duplicity[[#This Row],[date]]</f>
        <v>81/255643309</v>
      </c>
      <c r="E4476">
        <f>COUNTIF(duplicity[duplicitní texty],duplicity[[#This Row],[duplicitní texty]])</f>
        <v>1</v>
      </c>
      <c r="N4476"/>
    </row>
    <row r="4477" spans="1:14">
      <c r="A4477">
        <v>1333</v>
      </c>
      <c r="B4477">
        <v>159</v>
      </c>
      <c r="C4477" s="3">
        <v>43309</v>
      </c>
      <c r="D4477" s="5" t="str">
        <f>duplicity[[#This Row],[r_fighter_id]]&amp;"/"&amp;duplicity[[#This Row],[b_fighter_id]]&amp;duplicity[[#This Row],[date]]</f>
        <v>1333/15943309</v>
      </c>
      <c r="E4477">
        <f>COUNTIF(duplicity[duplicitní texty],duplicity[[#This Row],[duplicitní texty]])</f>
        <v>1</v>
      </c>
      <c r="N4477"/>
    </row>
    <row r="4478" spans="1:14">
      <c r="A4478">
        <v>1500</v>
      </c>
      <c r="B4478">
        <v>3273</v>
      </c>
      <c r="C4478" s="3">
        <v>43309</v>
      </c>
      <c r="D4478" s="5" t="str">
        <f>duplicity[[#This Row],[r_fighter_id]]&amp;"/"&amp;duplicity[[#This Row],[b_fighter_id]]&amp;duplicity[[#This Row],[date]]</f>
        <v>1500/327343309</v>
      </c>
      <c r="E4478">
        <f>COUNTIF(duplicity[duplicitní texty],duplicity[[#This Row],[duplicitní texty]])</f>
        <v>1</v>
      </c>
      <c r="N4478"/>
    </row>
    <row r="4479" spans="1:14">
      <c r="A4479">
        <v>1927</v>
      </c>
      <c r="B4479">
        <v>2473</v>
      </c>
      <c r="C4479" s="3">
        <v>43309</v>
      </c>
      <c r="D4479" s="5" t="str">
        <f>duplicity[[#This Row],[r_fighter_id]]&amp;"/"&amp;duplicity[[#This Row],[b_fighter_id]]&amp;duplicity[[#This Row],[date]]</f>
        <v>1927/247343309</v>
      </c>
      <c r="E4479">
        <f>COUNTIF(duplicity[duplicitní texty],duplicity[[#This Row],[duplicitní texty]])</f>
        <v>1</v>
      </c>
      <c r="N4479"/>
    </row>
    <row r="4480" spans="1:14">
      <c r="A4480">
        <v>714</v>
      </c>
      <c r="B4480">
        <v>138</v>
      </c>
      <c r="C4480" s="3">
        <v>43309</v>
      </c>
      <c r="D4480" s="5" t="str">
        <f>duplicity[[#This Row],[r_fighter_id]]&amp;"/"&amp;duplicity[[#This Row],[b_fighter_id]]&amp;duplicity[[#This Row],[date]]</f>
        <v>714/13843309</v>
      </c>
      <c r="E4480">
        <f>COUNTIF(duplicity[duplicitní texty],duplicity[[#This Row],[duplicitní texty]])</f>
        <v>1</v>
      </c>
      <c r="N4480"/>
    </row>
    <row r="4481" spans="1:14">
      <c r="A4481">
        <v>2071</v>
      </c>
      <c r="B4481">
        <v>2200</v>
      </c>
      <c r="C4481" s="3">
        <v>43309</v>
      </c>
      <c r="D4481" s="5" t="str">
        <f>duplicity[[#This Row],[r_fighter_id]]&amp;"/"&amp;duplicity[[#This Row],[b_fighter_id]]&amp;duplicity[[#This Row],[date]]</f>
        <v>2071/220043309</v>
      </c>
      <c r="E4481">
        <f>COUNTIF(duplicity[duplicitní texty],duplicity[[#This Row],[duplicitní texty]])</f>
        <v>1</v>
      </c>
      <c r="N4481"/>
    </row>
    <row r="4482" spans="1:14">
      <c r="A4482">
        <v>1957</v>
      </c>
      <c r="B4482">
        <v>115</v>
      </c>
      <c r="C4482" s="3">
        <v>43309</v>
      </c>
      <c r="D4482" s="5" t="str">
        <f>duplicity[[#This Row],[r_fighter_id]]&amp;"/"&amp;duplicity[[#This Row],[b_fighter_id]]&amp;duplicity[[#This Row],[date]]</f>
        <v>1957/11543309</v>
      </c>
      <c r="E4482">
        <f>COUNTIF(duplicity[duplicitní texty],duplicity[[#This Row],[duplicitní texty]])</f>
        <v>1</v>
      </c>
      <c r="N4482"/>
    </row>
    <row r="4483" spans="1:14">
      <c r="A4483">
        <v>118</v>
      </c>
      <c r="B4483">
        <v>676</v>
      </c>
      <c r="C4483" s="3">
        <v>43309</v>
      </c>
      <c r="D4483" s="5" t="str">
        <f>duplicity[[#This Row],[r_fighter_id]]&amp;"/"&amp;duplicity[[#This Row],[b_fighter_id]]&amp;duplicity[[#This Row],[date]]</f>
        <v>118/67643309</v>
      </c>
      <c r="E4483">
        <f>COUNTIF(duplicity[duplicitní texty],duplicity[[#This Row],[duplicitní texty]])</f>
        <v>1</v>
      </c>
      <c r="N4483"/>
    </row>
    <row r="4484" spans="1:14">
      <c r="A4484">
        <v>2564</v>
      </c>
      <c r="B4484">
        <v>1338</v>
      </c>
      <c r="C4484" s="3">
        <v>43309</v>
      </c>
      <c r="D4484" s="5" t="str">
        <f>duplicity[[#This Row],[r_fighter_id]]&amp;"/"&amp;duplicity[[#This Row],[b_fighter_id]]&amp;duplicity[[#This Row],[date]]</f>
        <v>2564/133843309</v>
      </c>
      <c r="E4484">
        <f>COUNTIF(duplicity[duplicitní texty],duplicity[[#This Row],[duplicitní texty]])</f>
        <v>1</v>
      </c>
      <c r="N4484"/>
    </row>
    <row r="4485" spans="1:14">
      <c r="A4485">
        <v>2860</v>
      </c>
      <c r="B4485">
        <v>1370</v>
      </c>
      <c r="C4485" s="3">
        <v>43316</v>
      </c>
      <c r="D4485" s="5" t="str">
        <f>duplicity[[#This Row],[r_fighter_id]]&amp;"/"&amp;duplicity[[#This Row],[b_fighter_id]]&amp;duplicity[[#This Row],[date]]</f>
        <v>2860/137043316</v>
      </c>
      <c r="E4485">
        <f>COUNTIF(duplicity[duplicitní texty],duplicity[[#This Row],[duplicitní texty]])</f>
        <v>1</v>
      </c>
      <c r="N4485"/>
    </row>
    <row r="4486" spans="1:14">
      <c r="A4486">
        <v>3374</v>
      </c>
      <c r="B4486">
        <v>49</v>
      </c>
      <c r="C4486" s="3">
        <v>43316</v>
      </c>
      <c r="D4486" s="5" t="str">
        <f>duplicity[[#This Row],[r_fighter_id]]&amp;"/"&amp;duplicity[[#This Row],[b_fighter_id]]&amp;duplicity[[#This Row],[date]]</f>
        <v>3374/4943316</v>
      </c>
      <c r="E4486">
        <f>COUNTIF(duplicity[duplicitní texty],duplicity[[#This Row],[duplicitní texty]])</f>
        <v>1</v>
      </c>
      <c r="N4486"/>
    </row>
    <row r="4487" spans="1:14">
      <c r="A4487">
        <v>3367</v>
      </c>
      <c r="B4487">
        <v>405</v>
      </c>
      <c r="C4487" s="3">
        <v>43316</v>
      </c>
      <c r="D4487" s="5" t="str">
        <f>duplicity[[#This Row],[r_fighter_id]]&amp;"/"&amp;duplicity[[#This Row],[b_fighter_id]]&amp;duplicity[[#This Row],[date]]</f>
        <v>3367/40543316</v>
      </c>
      <c r="E4487">
        <f>COUNTIF(duplicity[duplicitní texty],duplicity[[#This Row],[duplicitní texty]])</f>
        <v>1</v>
      </c>
      <c r="N4487"/>
    </row>
    <row r="4488" spans="1:14">
      <c r="A4488">
        <v>2505</v>
      </c>
      <c r="B4488">
        <v>3271</v>
      </c>
      <c r="C4488" s="3">
        <v>43316</v>
      </c>
      <c r="D4488" s="5" t="str">
        <f>duplicity[[#This Row],[r_fighter_id]]&amp;"/"&amp;duplicity[[#This Row],[b_fighter_id]]&amp;duplicity[[#This Row],[date]]</f>
        <v>2505/327143316</v>
      </c>
      <c r="E4488">
        <f>COUNTIF(duplicity[duplicitní texty],duplicity[[#This Row],[duplicitní texty]])</f>
        <v>1</v>
      </c>
      <c r="N4488"/>
    </row>
    <row r="4489" spans="1:14">
      <c r="A4489">
        <v>2223</v>
      </c>
      <c r="B4489">
        <v>1516</v>
      </c>
      <c r="C4489" s="3">
        <v>43316</v>
      </c>
      <c r="D4489" s="5" t="str">
        <f>duplicity[[#This Row],[r_fighter_id]]&amp;"/"&amp;duplicity[[#This Row],[b_fighter_id]]&amp;duplicity[[#This Row],[date]]</f>
        <v>2223/151643316</v>
      </c>
      <c r="E4489">
        <f>COUNTIF(duplicity[duplicitní texty],duplicity[[#This Row],[duplicitní texty]])</f>
        <v>1</v>
      </c>
      <c r="N4489"/>
    </row>
    <row r="4490" spans="1:14">
      <c r="A4490">
        <v>3005</v>
      </c>
      <c r="B4490">
        <v>1484</v>
      </c>
      <c r="C4490" s="3">
        <v>43316</v>
      </c>
      <c r="D4490" s="5" t="str">
        <f>duplicity[[#This Row],[r_fighter_id]]&amp;"/"&amp;duplicity[[#This Row],[b_fighter_id]]&amp;duplicity[[#This Row],[date]]</f>
        <v>3005/148443316</v>
      </c>
      <c r="E4490">
        <f>COUNTIF(duplicity[duplicitní texty],duplicity[[#This Row],[duplicitní texty]])</f>
        <v>1</v>
      </c>
      <c r="N4490"/>
    </row>
    <row r="4491" spans="1:14">
      <c r="A4491">
        <v>3216</v>
      </c>
      <c r="B4491">
        <v>3581</v>
      </c>
      <c r="C4491" s="3">
        <v>43316</v>
      </c>
      <c r="D4491" s="5" t="str">
        <f>duplicity[[#This Row],[r_fighter_id]]&amp;"/"&amp;duplicity[[#This Row],[b_fighter_id]]&amp;duplicity[[#This Row],[date]]</f>
        <v>3216/358143316</v>
      </c>
      <c r="E4491">
        <f>COUNTIF(duplicity[duplicitní texty],duplicity[[#This Row],[duplicitní texty]])</f>
        <v>1</v>
      </c>
      <c r="N4491"/>
    </row>
    <row r="4492" spans="1:14">
      <c r="A4492">
        <v>778</v>
      </c>
      <c r="B4492">
        <v>1068</v>
      </c>
      <c r="C4492" s="3">
        <v>43316</v>
      </c>
      <c r="D4492" s="5" t="str">
        <f>duplicity[[#This Row],[r_fighter_id]]&amp;"/"&amp;duplicity[[#This Row],[b_fighter_id]]&amp;duplicity[[#This Row],[date]]</f>
        <v>778/106843316</v>
      </c>
      <c r="E4492">
        <f>COUNTIF(duplicity[duplicitní texty],duplicity[[#This Row],[duplicitní texty]])</f>
        <v>1</v>
      </c>
      <c r="N4492"/>
    </row>
    <row r="4493" spans="1:14">
      <c r="A4493">
        <v>1527</v>
      </c>
      <c r="B4493">
        <v>518</v>
      </c>
      <c r="C4493" s="3">
        <v>43316</v>
      </c>
      <c r="D4493" s="5" t="str">
        <f>duplicity[[#This Row],[r_fighter_id]]&amp;"/"&amp;duplicity[[#This Row],[b_fighter_id]]&amp;duplicity[[#This Row],[date]]</f>
        <v>1527/51843316</v>
      </c>
      <c r="E4493">
        <f>COUNTIF(duplicity[duplicitní texty],duplicity[[#This Row],[duplicitní texty]])</f>
        <v>1</v>
      </c>
      <c r="N4493"/>
    </row>
    <row r="4494" spans="1:14">
      <c r="A4494">
        <v>2622</v>
      </c>
      <c r="B4494">
        <v>1592</v>
      </c>
      <c r="C4494" s="3">
        <v>43316</v>
      </c>
      <c r="D4494" s="5" t="str">
        <f>duplicity[[#This Row],[r_fighter_id]]&amp;"/"&amp;duplicity[[#This Row],[b_fighter_id]]&amp;duplicity[[#This Row],[date]]</f>
        <v>2622/159243316</v>
      </c>
      <c r="E4494">
        <f>COUNTIF(duplicity[duplicitní texty],duplicity[[#This Row],[duplicitní texty]])</f>
        <v>1</v>
      </c>
      <c r="N4494"/>
    </row>
    <row r="4495" spans="1:14">
      <c r="A4495">
        <v>3170</v>
      </c>
      <c r="B4495">
        <v>2157</v>
      </c>
      <c r="C4495" s="3">
        <v>43316</v>
      </c>
      <c r="D4495" s="5" t="str">
        <f>duplicity[[#This Row],[r_fighter_id]]&amp;"/"&amp;duplicity[[#This Row],[b_fighter_id]]&amp;duplicity[[#This Row],[date]]</f>
        <v>3170/215743316</v>
      </c>
      <c r="E4495">
        <f>COUNTIF(duplicity[duplicitní texty],duplicity[[#This Row],[duplicitní texty]])</f>
        <v>1</v>
      </c>
      <c r="N4495"/>
    </row>
    <row r="4496" spans="1:14">
      <c r="A4496">
        <v>2888</v>
      </c>
      <c r="B4496">
        <v>2181</v>
      </c>
      <c r="C4496" s="3">
        <v>43316</v>
      </c>
      <c r="D4496" s="5" t="str">
        <f>duplicity[[#This Row],[r_fighter_id]]&amp;"/"&amp;duplicity[[#This Row],[b_fighter_id]]&amp;duplicity[[#This Row],[date]]</f>
        <v>2888/218143316</v>
      </c>
      <c r="E4496">
        <f>COUNTIF(duplicity[duplicitní texty],duplicity[[#This Row],[duplicitní texty]])</f>
        <v>1</v>
      </c>
      <c r="N4496"/>
    </row>
    <row r="4497" spans="1:14">
      <c r="A4497">
        <v>1695</v>
      </c>
      <c r="B4497">
        <v>86</v>
      </c>
      <c r="C4497" s="3">
        <v>43337</v>
      </c>
      <c r="D4497" s="5" t="str">
        <f>duplicity[[#This Row],[r_fighter_id]]&amp;"/"&amp;duplicity[[#This Row],[b_fighter_id]]&amp;duplicity[[#This Row],[date]]</f>
        <v>1695/8643337</v>
      </c>
      <c r="E4497">
        <f>COUNTIF(duplicity[duplicitní texty],duplicity[[#This Row],[duplicitní texty]])</f>
        <v>1</v>
      </c>
      <c r="N4497"/>
    </row>
    <row r="4498" spans="1:14">
      <c r="A4498">
        <v>2834</v>
      </c>
      <c r="B4498">
        <v>2503</v>
      </c>
      <c r="C4498" s="3">
        <v>43337</v>
      </c>
      <c r="D4498" s="5" t="str">
        <f>duplicity[[#This Row],[r_fighter_id]]&amp;"/"&amp;duplicity[[#This Row],[b_fighter_id]]&amp;duplicity[[#This Row],[date]]</f>
        <v>2834/250343337</v>
      </c>
      <c r="E4498">
        <f>COUNTIF(duplicity[duplicitní texty],duplicity[[#This Row],[duplicitní texty]])</f>
        <v>1</v>
      </c>
      <c r="N4498"/>
    </row>
    <row r="4499" spans="1:14">
      <c r="A4499">
        <v>3525</v>
      </c>
      <c r="B4499">
        <v>2838</v>
      </c>
      <c r="C4499" s="3">
        <v>43337</v>
      </c>
      <c r="D4499" s="5" t="str">
        <f>duplicity[[#This Row],[r_fighter_id]]&amp;"/"&amp;duplicity[[#This Row],[b_fighter_id]]&amp;duplicity[[#This Row],[date]]</f>
        <v>3525/283843337</v>
      </c>
      <c r="E4499">
        <f>COUNTIF(duplicity[duplicitní texty],duplicity[[#This Row],[duplicitní texty]])</f>
        <v>1</v>
      </c>
      <c r="N4499"/>
    </row>
    <row r="4500" spans="1:14">
      <c r="A4500">
        <v>2182</v>
      </c>
      <c r="B4500">
        <v>959</v>
      </c>
      <c r="C4500" s="3">
        <v>43337</v>
      </c>
      <c r="D4500" s="5" t="str">
        <f>duplicity[[#This Row],[r_fighter_id]]&amp;"/"&amp;duplicity[[#This Row],[b_fighter_id]]&amp;duplicity[[#This Row],[date]]</f>
        <v>2182/95943337</v>
      </c>
      <c r="E4500">
        <f>COUNTIF(duplicity[duplicitní texty],duplicity[[#This Row],[duplicitní texty]])</f>
        <v>1</v>
      </c>
      <c r="N4500"/>
    </row>
    <row r="4501" spans="1:14">
      <c r="A4501">
        <v>789</v>
      </c>
      <c r="B4501">
        <v>3291</v>
      </c>
      <c r="C4501" s="3">
        <v>43337</v>
      </c>
      <c r="D4501" s="5" t="str">
        <f>duplicity[[#This Row],[r_fighter_id]]&amp;"/"&amp;duplicity[[#This Row],[b_fighter_id]]&amp;duplicity[[#This Row],[date]]</f>
        <v>789/329143337</v>
      </c>
      <c r="E4501">
        <f>COUNTIF(duplicity[duplicitní texty],duplicity[[#This Row],[duplicitní texty]])</f>
        <v>1</v>
      </c>
      <c r="N4501"/>
    </row>
    <row r="4502" spans="1:14">
      <c r="A4502">
        <v>2837</v>
      </c>
      <c r="B4502">
        <v>45</v>
      </c>
      <c r="C4502" s="3">
        <v>43337</v>
      </c>
      <c r="D4502" s="5" t="str">
        <f>duplicity[[#This Row],[r_fighter_id]]&amp;"/"&amp;duplicity[[#This Row],[b_fighter_id]]&amp;duplicity[[#This Row],[date]]</f>
        <v>2837/4543337</v>
      </c>
      <c r="E4502">
        <f>COUNTIF(duplicity[duplicitní texty],duplicity[[#This Row],[duplicitní texty]])</f>
        <v>1</v>
      </c>
      <c r="N4502"/>
    </row>
    <row r="4503" spans="1:14">
      <c r="A4503">
        <v>1042</v>
      </c>
      <c r="B4503">
        <v>3375</v>
      </c>
      <c r="C4503" s="3">
        <v>43337</v>
      </c>
      <c r="D4503" s="5" t="str">
        <f>duplicity[[#This Row],[r_fighter_id]]&amp;"/"&amp;duplicity[[#This Row],[b_fighter_id]]&amp;duplicity[[#This Row],[date]]</f>
        <v>1042/337543337</v>
      </c>
      <c r="E4503">
        <f>COUNTIF(duplicity[duplicitní texty],duplicity[[#This Row],[duplicitní texty]])</f>
        <v>1</v>
      </c>
      <c r="N4503"/>
    </row>
    <row r="4504" spans="1:14">
      <c r="A4504">
        <v>1528</v>
      </c>
      <c r="B4504">
        <v>964</v>
      </c>
      <c r="C4504" s="3">
        <v>43337</v>
      </c>
      <c r="D4504" s="5" t="str">
        <f>duplicity[[#This Row],[r_fighter_id]]&amp;"/"&amp;duplicity[[#This Row],[b_fighter_id]]&amp;duplicity[[#This Row],[date]]</f>
        <v>1528/96443337</v>
      </c>
      <c r="E4504">
        <f>COUNTIF(duplicity[duplicitní texty],duplicity[[#This Row],[duplicitní texty]])</f>
        <v>1</v>
      </c>
      <c r="N4504"/>
    </row>
    <row r="4505" spans="1:14">
      <c r="A4505">
        <v>501</v>
      </c>
      <c r="B4505">
        <v>1357</v>
      </c>
      <c r="C4505" s="3">
        <v>43337</v>
      </c>
      <c r="D4505" s="5" t="str">
        <f>duplicity[[#This Row],[r_fighter_id]]&amp;"/"&amp;duplicity[[#This Row],[b_fighter_id]]&amp;duplicity[[#This Row],[date]]</f>
        <v>501/135743337</v>
      </c>
      <c r="E4505">
        <f>COUNTIF(duplicity[duplicitní texty],duplicity[[#This Row],[duplicitní texty]])</f>
        <v>1</v>
      </c>
      <c r="N4505"/>
    </row>
    <row r="4506" spans="1:14">
      <c r="A4506">
        <v>871</v>
      </c>
      <c r="B4506">
        <v>199</v>
      </c>
      <c r="C4506" s="3">
        <v>43337</v>
      </c>
      <c r="D4506" s="5" t="str">
        <f>duplicity[[#This Row],[r_fighter_id]]&amp;"/"&amp;duplicity[[#This Row],[b_fighter_id]]&amp;duplicity[[#This Row],[date]]</f>
        <v>871/19943337</v>
      </c>
      <c r="E4506">
        <f>COUNTIF(duplicity[duplicitní texty],duplicity[[#This Row],[duplicitní texty]])</f>
        <v>1</v>
      </c>
      <c r="N4506"/>
    </row>
    <row r="4507" spans="1:14">
      <c r="A4507">
        <v>441</v>
      </c>
      <c r="B4507">
        <v>939</v>
      </c>
      <c r="C4507" s="3">
        <v>43337</v>
      </c>
      <c r="D4507" s="5" t="str">
        <f>duplicity[[#This Row],[r_fighter_id]]&amp;"/"&amp;duplicity[[#This Row],[b_fighter_id]]&amp;duplicity[[#This Row],[date]]</f>
        <v>441/93943337</v>
      </c>
      <c r="E4507">
        <f>COUNTIF(duplicity[duplicitní texty],duplicity[[#This Row],[duplicitní texty]])</f>
        <v>1</v>
      </c>
      <c r="N4507"/>
    </row>
    <row r="4508" spans="1:14">
      <c r="A4508">
        <v>1050</v>
      </c>
      <c r="B4508">
        <v>3162</v>
      </c>
      <c r="C4508" s="3">
        <v>43337</v>
      </c>
      <c r="D4508" s="5" t="str">
        <f>duplicity[[#This Row],[r_fighter_id]]&amp;"/"&amp;duplicity[[#This Row],[b_fighter_id]]&amp;duplicity[[#This Row],[date]]</f>
        <v>1050/316243337</v>
      </c>
      <c r="E4508">
        <f>COUNTIF(duplicity[duplicitní texty],duplicity[[#This Row],[duplicitní texty]])</f>
        <v>1</v>
      </c>
      <c r="N4508"/>
    </row>
    <row r="4509" spans="1:14">
      <c r="A4509">
        <v>97</v>
      </c>
      <c r="B4509">
        <v>3485</v>
      </c>
      <c r="C4509" s="3">
        <v>43337</v>
      </c>
      <c r="D4509" s="5" t="str">
        <f>duplicity[[#This Row],[r_fighter_id]]&amp;"/"&amp;duplicity[[#This Row],[b_fighter_id]]&amp;duplicity[[#This Row],[date]]</f>
        <v>97/348543337</v>
      </c>
      <c r="E4509">
        <f>COUNTIF(duplicity[duplicitní texty],duplicity[[#This Row],[duplicitní texty]])</f>
        <v>1</v>
      </c>
      <c r="N4509"/>
    </row>
    <row r="4510" spans="1:14">
      <c r="A4510">
        <v>430</v>
      </c>
      <c r="B4510">
        <v>3124</v>
      </c>
      <c r="C4510" s="3">
        <v>43351</v>
      </c>
      <c r="D4510" s="5" t="str">
        <f>duplicity[[#This Row],[r_fighter_id]]&amp;"/"&amp;duplicity[[#This Row],[b_fighter_id]]&amp;duplicity[[#This Row],[date]]</f>
        <v>430/312443351</v>
      </c>
      <c r="E4510">
        <f>COUNTIF(duplicity[duplicitní texty],duplicity[[#This Row],[duplicitní texty]])</f>
        <v>1</v>
      </c>
      <c r="N4510"/>
    </row>
    <row r="4511" spans="1:14">
      <c r="A4511">
        <v>3119</v>
      </c>
      <c r="B4511">
        <v>3102</v>
      </c>
      <c r="C4511" s="3">
        <v>43351</v>
      </c>
      <c r="D4511" s="5" t="str">
        <f>duplicity[[#This Row],[r_fighter_id]]&amp;"/"&amp;duplicity[[#This Row],[b_fighter_id]]&amp;duplicity[[#This Row],[date]]</f>
        <v>3119/310243351</v>
      </c>
      <c r="E4511">
        <f>COUNTIF(duplicity[duplicitní texty],duplicity[[#This Row],[duplicitní texty]])</f>
        <v>1</v>
      </c>
      <c r="N4511"/>
    </row>
    <row r="4512" spans="1:14">
      <c r="A4512">
        <v>48</v>
      </c>
      <c r="B4512">
        <v>2584</v>
      </c>
      <c r="C4512" s="3">
        <v>43351</v>
      </c>
      <c r="D4512" s="5" t="str">
        <f>duplicity[[#This Row],[r_fighter_id]]&amp;"/"&amp;duplicity[[#This Row],[b_fighter_id]]&amp;duplicity[[#This Row],[date]]</f>
        <v>48/258443351</v>
      </c>
      <c r="E4512">
        <f>COUNTIF(duplicity[duplicitní texty],duplicity[[#This Row],[duplicitní texty]])</f>
        <v>1</v>
      </c>
      <c r="N4512"/>
    </row>
    <row r="4513" spans="1:14">
      <c r="A4513">
        <v>2829</v>
      </c>
      <c r="B4513">
        <v>3467</v>
      </c>
      <c r="C4513" s="3">
        <v>43351</v>
      </c>
      <c r="D4513" s="5" t="str">
        <f>duplicity[[#This Row],[r_fighter_id]]&amp;"/"&amp;duplicity[[#This Row],[b_fighter_id]]&amp;duplicity[[#This Row],[date]]</f>
        <v>2829/346743351</v>
      </c>
      <c r="E4513">
        <f>COUNTIF(duplicity[duplicitní texty],duplicity[[#This Row],[duplicitní texty]])</f>
        <v>1</v>
      </c>
      <c r="N4513"/>
    </row>
    <row r="4514" spans="1:14">
      <c r="A4514">
        <v>3509</v>
      </c>
      <c r="B4514">
        <v>3256</v>
      </c>
      <c r="C4514" s="3">
        <v>43351</v>
      </c>
      <c r="D4514" s="5" t="str">
        <f>duplicity[[#This Row],[r_fighter_id]]&amp;"/"&amp;duplicity[[#This Row],[b_fighter_id]]&amp;duplicity[[#This Row],[date]]</f>
        <v>3509/325643351</v>
      </c>
      <c r="E4514">
        <f>COUNTIF(duplicity[duplicitní texty],duplicity[[#This Row],[duplicitní texty]])</f>
        <v>1</v>
      </c>
      <c r="N4514"/>
    </row>
    <row r="4515" spans="1:14">
      <c r="A4515">
        <v>2286</v>
      </c>
      <c r="B4515">
        <v>445</v>
      </c>
      <c r="C4515" s="3">
        <v>43351</v>
      </c>
      <c r="D4515" s="5" t="str">
        <f>duplicity[[#This Row],[r_fighter_id]]&amp;"/"&amp;duplicity[[#This Row],[b_fighter_id]]&amp;duplicity[[#This Row],[date]]</f>
        <v>2286/44543351</v>
      </c>
      <c r="E4515">
        <f>COUNTIF(duplicity[duplicitní texty],duplicity[[#This Row],[duplicitní texty]])</f>
        <v>1</v>
      </c>
      <c r="N4515"/>
    </row>
    <row r="4516" spans="1:14">
      <c r="A4516">
        <v>2113</v>
      </c>
      <c r="B4516">
        <v>3464</v>
      </c>
      <c r="C4516" s="3">
        <v>43351</v>
      </c>
      <c r="D4516" s="5" t="str">
        <f>duplicity[[#This Row],[r_fighter_id]]&amp;"/"&amp;duplicity[[#This Row],[b_fighter_id]]&amp;duplicity[[#This Row],[date]]</f>
        <v>2113/346443351</v>
      </c>
      <c r="E4516">
        <f>COUNTIF(duplicity[duplicitní texty],duplicity[[#This Row],[duplicitní texty]])</f>
        <v>1</v>
      </c>
      <c r="N4516"/>
    </row>
    <row r="4517" spans="1:14">
      <c r="A4517">
        <v>907</v>
      </c>
      <c r="B4517">
        <v>3156</v>
      </c>
      <c r="C4517" s="3">
        <v>43351</v>
      </c>
      <c r="D4517" s="5" t="str">
        <f>duplicity[[#This Row],[r_fighter_id]]&amp;"/"&amp;duplicity[[#This Row],[b_fighter_id]]&amp;duplicity[[#This Row],[date]]</f>
        <v>907/315643351</v>
      </c>
      <c r="E4517">
        <f>COUNTIF(duplicity[duplicitní texty],duplicity[[#This Row],[duplicitní texty]])</f>
        <v>1</v>
      </c>
      <c r="N4517"/>
    </row>
    <row r="4518" spans="1:14">
      <c r="A4518">
        <v>1919</v>
      </c>
      <c r="B4518">
        <v>715</v>
      </c>
      <c r="C4518" s="3">
        <v>43351</v>
      </c>
      <c r="D4518" s="5" t="str">
        <f>duplicity[[#This Row],[r_fighter_id]]&amp;"/"&amp;duplicity[[#This Row],[b_fighter_id]]&amp;duplicity[[#This Row],[date]]</f>
        <v>1919/71543351</v>
      </c>
      <c r="E4518">
        <f>COUNTIF(duplicity[duplicitní texty],duplicity[[#This Row],[duplicitní texty]])</f>
        <v>1</v>
      </c>
      <c r="N4518"/>
    </row>
    <row r="4519" spans="1:14">
      <c r="A4519">
        <v>108</v>
      </c>
      <c r="B4519">
        <v>1691</v>
      </c>
      <c r="C4519" s="3">
        <v>43351</v>
      </c>
      <c r="D4519" s="5" t="str">
        <f>duplicity[[#This Row],[r_fighter_id]]&amp;"/"&amp;duplicity[[#This Row],[b_fighter_id]]&amp;duplicity[[#This Row],[date]]</f>
        <v>108/169143351</v>
      </c>
      <c r="E4519">
        <f>COUNTIF(duplicity[duplicitní texty],duplicity[[#This Row],[duplicitní texty]])</f>
        <v>1</v>
      </c>
      <c r="N4519"/>
    </row>
    <row r="4520" spans="1:14">
      <c r="A4520">
        <v>2696</v>
      </c>
      <c r="B4520">
        <v>793</v>
      </c>
      <c r="C4520" s="3">
        <v>43351</v>
      </c>
      <c r="D4520" s="5" t="str">
        <f>duplicity[[#This Row],[r_fighter_id]]&amp;"/"&amp;duplicity[[#This Row],[b_fighter_id]]&amp;duplicity[[#This Row],[date]]</f>
        <v>2696/79343351</v>
      </c>
      <c r="E4520">
        <f>COUNTIF(duplicity[duplicitní texty],duplicity[[#This Row],[duplicitní texty]])</f>
        <v>1</v>
      </c>
      <c r="N4520"/>
    </row>
    <row r="4521" spans="1:14">
      <c r="A4521">
        <v>2636</v>
      </c>
      <c r="B4521">
        <v>2576</v>
      </c>
      <c r="C4521" s="3">
        <v>43351</v>
      </c>
      <c r="D4521" s="5" t="str">
        <f>duplicity[[#This Row],[r_fighter_id]]&amp;"/"&amp;duplicity[[#This Row],[b_fighter_id]]&amp;duplicity[[#This Row],[date]]</f>
        <v>2636/257643351</v>
      </c>
      <c r="E4521">
        <f>COUNTIF(duplicity[duplicitní texty],duplicity[[#This Row],[duplicitní texty]])</f>
        <v>1</v>
      </c>
      <c r="N4521"/>
    </row>
    <row r="4522" spans="1:14">
      <c r="A4522">
        <v>2835</v>
      </c>
      <c r="B4522">
        <v>368</v>
      </c>
      <c r="C4522" s="3">
        <v>43351</v>
      </c>
      <c r="D4522" s="5" t="str">
        <f>duplicity[[#This Row],[r_fighter_id]]&amp;"/"&amp;duplicity[[#This Row],[b_fighter_id]]&amp;duplicity[[#This Row],[date]]</f>
        <v>2835/36843351</v>
      </c>
      <c r="E4522">
        <f>COUNTIF(duplicity[duplicitní texty],duplicity[[#This Row],[duplicitní texty]])</f>
        <v>1</v>
      </c>
      <c r="N4522"/>
    </row>
    <row r="4523" spans="1:14">
      <c r="A4523">
        <v>843</v>
      </c>
      <c r="B4523">
        <v>3429</v>
      </c>
      <c r="C4523" s="3">
        <v>43358</v>
      </c>
      <c r="D4523" s="5" t="str">
        <f>duplicity[[#This Row],[r_fighter_id]]&amp;"/"&amp;duplicity[[#This Row],[b_fighter_id]]&amp;duplicity[[#This Row],[date]]</f>
        <v>843/342943358</v>
      </c>
      <c r="E4523">
        <f>COUNTIF(duplicity[duplicitní texty],duplicity[[#This Row],[duplicitní texty]])</f>
        <v>1</v>
      </c>
      <c r="N4523"/>
    </row>
    <row r="4524" spans="1:14">
      <c r="A4524">
        <v>287</v>
      </c>
      <c r="B4524">
        <v>1698</v>
      </c>
      <c r="C4524" s="3">
        <v>43358</v>
      </c>
      <c r="D4524" s="5" t="str">
        <f>duplicity[[#This Row],[r_fighter_id]]&amp;"/"&amp;duplicity[[#This Row],[b_fighter_id]]&amp;duplicity[[#This Row],[date]]</f>
        <v>287/169843358</v>
      </c>
      <c r="E4524">
        <f>COUNTIF(duplicity[duplicitní texty],duplicity[[#This Row],[duplicitní texty]])</f>
        <v>1</v>
      </c>
      <c r="N4524"/>
    </row>
    <row r="4525" spans="1:14">
      <c r="A4525">
        <v>3536</v>
      </c>
      <c r="B4525">
        <v>3060</v>
      </c>
      <c r="C4525" s="3">
        <v>43358</v>
      </c>
      <c r="D4525" s="5" t="str">
        <f>duplicity[[#This Row],[r_fighter_id]]&amp;"/"&amp;duplicity[[#This Row],[b_fighter_id]]&amp;duplicity[[#This Row],[date]]</f>
        <v>3536/306043358</v>
      </c>
      <c r="E4525">
        <f>COUNTIF(duplicity[duplicitní texty],duplicity[[#This Row],[duplicitní texty]])</f>
        <v>1</v>
      </c>
      <c r="N4525"/>
    </row>
    <row r="4526" spans="1:14">
      <c r="A4526">
        <v>113</v>
      </c>
      <c r="B4526">
        <v>2566</v>
      </c>
      <c r="C4526" s="3">
        <v>43358</v>
      </c>
      <c r="D4526" s="5" t="str">
        <f>duplicity[[#This Row],[r_fighter_id]]&amp;"/"&amp;duplicity[[#This Row],[b_fighter_id]]&amp;duplicity[[#This Row],[date]]</f>
        <v>113/256643358</v>
      </c>
      <c r="E4526">
        <f>COUNTIF(duplicity[duplicitní texty],duplicity[[#This Row],[duplicitní texty]])</f>
        <v>1</v>
      </c>
      <c r="N4526"/>
    </row>
    <row r="4527" spans="1:14">
      <c r="A4527">
        <v>1427</v>
      </c>
      <c r="B4527">
        <v>2374</v>
      </c>
      <c r="C4527" s="3">
        <v>43358</v>
      </c>
      <c r="D4527" s="5" t="str">
        <f>duplicity[[#This Row],[r_fighter_id]]&amp;"/"&amp;duplicity[[#This Row],[b_fighter_id]]&amp;duplicity[[#This Row],[date]]</f>
        <v>1427/237443358</v>
      </c>
      <c r="E4527">
        <f>COUNTIF(duplicity[duplicitní texty],duplicity[[#This Row],[duplicitní texty]])</f>
        <v>1</v>
      </c>
      <c r="N4527"/>
    </row>
    <row r="4528" spans="1:14">
      <c r="A4528">
        <v>1632</v>
      </c>
      <c r="B4528">
        <v>1525</v>
      </c>
      <c r="C4528" s="3">
        <v>43358</v>
      </c>
      <c r="D4528" s="5" t="str">
        <f>duplicity[[#This Row],[r_fighter_id]]&amp;"/"&amp;duplicity[[#This Row],[b_fighter_id]]&amp;duplicity[[#This Row],[date]]</f>
        <v>1632/152543358</v>
      </c>
      <c r="E4528">
        <f>COUNTIF(duplicity[duplicitní texty],duplicity[[#This Row],[duplicitní texty]])</f>
        <v>1</v>
      </c>
      <c r="N4528"/>
    </row>
    <row r="4529" spans="1:14">
      <c r="A4529">
        <v>3539</v>
      </c>
      <c r="B4529">
        <v>1531</v>
      </c>
      <c r="C4529" s="3">
        <v>43358</v>
      </c>
      <c r="D4529" s="5" t="str">
        <f>duplicity[[#This Row],[r_fighter_id]]&amp;"/"&amp;duplicity[[#This Row],[b_fighter_id]]&amp;duplicity[[#This Row],[date]]</f>
        <v>3539/153143358</v>
      </c>
      <c r="E4529">
        <f>COUNTIF(duplicity[duplicitní texty],duplicity[[#This Row],[duplicitní texty]])</f>
        <v>1</v>
      </c>
      <c r="N4529"/>
    </row>
    <row r="4530" spans="1:14">
      <c r="A4530">
        <v>883</v>
      </c>
      <c r="B4530">
        <v>2924</v>
      </c>
      <c r="C4530" s="3">
        <v>43358</v>
      </c>
      <c r="D4530" s="5" t="str">
        <f>duplicity[[#This Row],[r_fighter_id]]&amp;"/"&amp;duplicity[[#This Row],[b_fighter_id]]&amp;duplicity[[#This Row],[date]]</f>
        <v>883/292443358</v>
      </c>
      <c r="E4530">
        <f>COUNTIF(duplicity[duplicitní texty],duplicity[[#This Row],[duplicitní texty]])</f>
        <v>1</v>
      </c>
      <c r="N4530"/>
    </row>
    <row r="4531" spans="1:14">
      <c r="A4531">
        <v>3185</v>
      </c>
      <c r="B4531">
        <v>1205</v>
      </c>
      <c r="C4531" s="3">
        <v>43358</v>
      </c>
      <c r="D4531" s="5" t="str">
        <f>duplicity[[#This Row],[r_fighter_id]]&amp;"/"&amp;duplicity[[#This Row],[b_fighter_id]]&amp;duplicity[[#This Row],[date]]</f>
        <v>3185/120543358</v>
      </c>
      <c r="E4531">
        <f>COUNTIF(duplicity[duplicitní texty],duplicity[[#This Row],[duplicitní texty]])</f>
        <v>1</v>
      </c>
      <c r="N4531"/>
    </row>
    <row r="4532" spans="1:14">
      <c r="A4532">
        <v>134</v>
      </c>
      <c r="B4532">
        <v>3</v>
      </c>
      <c r="C4532" s="3">
        <v>43358</v>
      </c>
      <c r="D4532" s="5" t="str">
        <f>duplicity[[#This Row],[r_fighter_id]]&amp;"/"&amp;duplicity[[#This Row],[b_fighter_id]]&amp;duplicity[[#This Row],[date]]</f>
        <v>134/343358</v>
      </c>
      <c r="E4532">
        <f>COUNTIF(duplicity[duplicitní texty],duplicity[[#This Row],[duplicitní texty]])</f>
        <v>1</v>
      </c>
      <c r="N4532"/>
    </row>
    <row r="4533" spans="1:14">
      <c r="A4533">
        <v>1702</v>
      </c>
      <c r="B4533">
        <v>84</v>
      </c>
      <c r="C4533" s="3">
        <v>43358</v>
      </c>
      <c r="D4533" s="5" t="str">
        <f>duplicity[[#This Row],[r_fighter_id]]&amp;"/"&amp;duplicity[[#This Row],[b_fighter_id]]&amp;duplicity[[#This Row],[date]]</f>
        <v>1702/8443358</v>
      </c>
      <c r="E4533">
        <f>COUNTIF(duplicity[duplicitní texty],duplicity[[#This Row],[duplicitní texty]])</f>
        <v>1</v>
      </c>
      <c r="N4533"/>
    </row>
    <row r="4534" spans="1:14">
      <c r="A4534">
        <v>2242</v>
      </c>
      <c r="B4534">
        <v>797</v>
      </c>
      <c r="C4534" s="3">
        <v>43358</v>
      </c>
      <c r="D4534" s="5" t="str">
        <f>duplicity[[#This Row],[r_fighter_id]]&amp;"/"&amp;duplicity[[#This Row],[b_fighter_id]]&amp;duplicity[[#This Row],[date]]</f>
        <v>2242/79743358</v>
      </c>
      <c r="E4534">
        <f>COUNTIF(duplicity[duplicitní texty],duplicity[[#This Row],[duplicitní texty]])</f>
        <v>1</v>
      </c>
      <c r="N4534"/>
    </row>
    <row r="4535" spans="1:14">
      <c r="A4535">
        <v>2860</v>
      </c>
      <c r="B4535">
        <v>97</v>
      </c>
      <c r="C4535" s="3">
        <v>43365</v>
      </c>
      <c r="D4535" s="5" t="str">
        <f>duplicity[[#This Row],[r_fighter_id]]&amp;"/"&amp;duplicity[[#This Row],[b_fighter_id]]&amp;duplicity[[#This Row],[date]]</f>
        <v>2860/9743365</v>
      </c>
      <c r="E4535">
        <f>COUNTIF(duplicity[duplicitní texty],duplicity[[#This Row],[duplicitní texty]])</f>
        <v>1</v>
      </c>
      <c r="N4535"/>
    </row>
    <row r="4536" spans="1:14">
      <c r="A4536">
        <v>2381</v>
      </c>
      <c r="B4536">
        <v>2471</v>
      </c>
      <c r="C4536" s="3">
        <v>43365</v>
      </c>
      <c r="D4536" s="5" t="str">
        <f>duplicity[[#This Row],[r_fighter_id]]&amp;"/"&amp;duplicity[[#This Row],[b_fighter_id]]&amp;duplicity[[#This Row],[date]]</f>
        <v>2381/247143365</v>
      </c>
      <c r="E4536">
        <f>COUNTIF(duplicity[duplicitní texty],duplicity[[#This Row],[duplicitní texty]])</f>
        <v>1</v>
      </c>
      <c r="N4536"/>
    </row>
    <row r="4537" spans="1:14">
      <c r="A4537">
        <v>1323</v>
      </c>
      <c r="B4537">
        <v>3081</v>
      </c>
      <c r="C4537" s="3">
        <v>43365</v>
      </c>
      <c r="D4537" s="5" t="str">
        <f>duplicity[[#This Row],[r_fighter_id]]&amp;"/"&amp;duplicity[[#This Row],[b_fighter_id]]&amp;duplicity[[#This Row],[date]]</f>
        <v>1323/308143365</v>
      </c>
      <c r="E4537">
        <f>COUNTIF(duplicity[duplicitní texty],duplicity[[#This Row],[duplicitní texty]])</f>
        <v>1</v>
      </c>
      <c r="N4537"/>
    </row>
    <row r="4538" spans="1:14">
      <c r="A4538">
        <v>399</v>
      </c>
      <c r="B4538">
        <v>2715</v>
      </c>
      <c r="C4538" s="3">
        <v>43365</v>
      </c>
      <c r="D4538" s="5" t="str">
        <f>duplicity[[#This Row],[r_fighter_id]]&amp;"/"&amp;duplicity[[#This Row],[b_fighter_id]]&amp;duplicity[[#This Row],[date]]</f>
        <v>399/271543365</v>
      </c>
      <c r="E4538">
        <f>COUNTIF(duplicity[duplicitní texty],duplicity[[#This Row],[duplicitní texty]])</f>
        <v>1</v>
      </c>
      <c r="N4538"/>
    </row>
    <row r="4539" spans="1:14">
      <c r="A4539">
        <v>2804</v>
      </c>
      <c r="B4539">
        <v>2951</v>
      </c>
      <c r="C4539" s="3">
        <v>43365</v>
      </c>
      <c r="D4539" s="5" t="str">
        <f>duplicity[[#This Row],[r_fighter_id]]&amp;"/"&amp;duplicity[[#This Row],[b_fighter_id]]&amp;duplicity[[#This Row],[date]]</f>
        <v>2804/295143365</v>
      </c>
      <c r="E4539">
        <f>COUNTIF(duplicity[duplicitní texty],duplicity[[#This Row],[duplicitní texty]])</f>
        <v>1</v>
      </c>
      <c r="N4539"/>
    </row>
    <row r="4540" spans="1:14">
      <c r="A4540">
        <v>2178</v>
      </c>
      <c r="B4540">
        <v>2884</v>
      </c>
      <c r="C4540" s="3">
        <v>43365</v>
      </c>
      <c r="D4540" s="5" t="str">
        <f>duplicity[[#This Row],[r_fighter_id]]&amp;"/"&amp;duplicity[[#This Row],[b_fighter_id]]&amp;duplicity[[#This Row],[date]]</f>
        <v>2178/288443365</v>
      </c>
      <c r="E4540">
        <f>COUNTIF(duplicity[duplicitní texty],duplicity[[#This Row],[duplicitní texty]])</f>
        <v>1</v>
      </c>
      <c r="N4540"/>
    </row>
    <row r="4541" spans="1:14">
      <c r="A4541">
        <v>200</v>
      </c>
      <c r="B4541">
        <v>921</v>
      </c>
      <c r="C4541" s="3">
        <v>43365</v>
      </c>
      <c r="D4541" s="5" t="str">
        <f>duplicity[[#This Row],[r_fighter_id]]&amp;"/"&amp;duplicity[[#This Row],[b_fighter_id]]&amp;duplicity[[#This Row],[date]]</f>
        <v>200/92143365</v>
      </c>
      <c r="E4541">
        <f>COUNTIF(duplicity[duplicitní texty],duplicity[[#This Row],[duplicitní texty]])</f>
        <v>1</v>
      </c>
      <c r="N4541"/>
    </row>
    <row r="4542" spans="1:14">
      <c r="A4542">
        <v>2376</v>
      </c>
      <c r="B4542">
        <v>1092</v>
      </c>
      <c r="C4542" s="3">
        <v>43365</v>
      </c>
      <c r="D4542" s="5" t="str">
        <f>duplicity[[#This Row],[r_fighter_id]]&amp;"/"&amp;duplicity[[#This Row],[b_fighter_id]]&amp;duplicity[[#This Row],[date]]</f>
        <v>2376/109243365</v>
      </c>
      <c r="E4542">
        <f>COUNTIF(duplicity[duplicitní texty],duplicity[[#This Row],[duplicitní texty]])</f>
        <v>1</v>
      </c>
      <c r="N4542"/>
    </row>
    <row r="4543" spans="1:14">
      <c r="A4543">
        <v>90</v>
      </c>
      <c r="B4543">
        <v>2328</v>
      </c>
      <c r="C4543" s="3">
        <v>43365</v>
      </c>
      <c r="D4543" s="5" t="str">
        <f>duplicity[[#This Row],[r_fighter_id]]&amp;"/"&amp;duplicity[[#This Row],[b_fighter_id]]&amp;duplicity[[#This Row],[date]]</f>
        <v>90/232843365</v>
      </c>
      <c r="E4543">
        <f>COUNTIF(duplicity[duplicitní texty],duplicity[[#This Row],[duplicitní texty]])</f>
        <v>1</v>
      </c>
      <c r="N4543"/>
    </row>
    <row r="4544" spans="1:14">
      <c r="A4544">
        <v>3077</v>
      </c>
      <c r="B4544">
        <v>526</v>
      </c>
      <c r="C4544" s="3">
        <v>43365</v>
      </c>
      <c r="D4544" s="5" t="str">
        <f>duplicity[[#This Row],[r_fighter_id]]&amp;"/"&amp;duplicity[[#This Row],[b_fighter_id]]&amp;duplicity[[#This Row],[date]]</f>
        <v>3077/52643365</v>
      </c>
      <c r="E4544">
        <f>COUNTIF(duplicity[duplicitní texty],duplicity[[#This Row],[duplicitní texty]])</f>
        <v>1</v>
      </c>
      <c r="N4544"/>
    </row>
    <row r="4545" spans="1:14">
      <c r="A4545">
        <v>1790</v>
      </c>
      <c r="B4545">
        <v>1850</v>
      </c>
      <c r="C4545" s="3">
        <v>43365</v>
      </c>
      <c r="D4545" s="5" t="str">
        <f>duplicity[[#This Row],[r_fighter_id]]&amp;"/"&amp;duplicity[[#This Row],[b_fighter_id]]&amp;duplicity[[#This Row],[date]]</f>
        <v>1790/185043365</v>
      </c>
      <c r="E4545">
        <f>COUNTIF(duplicity[duplicitní texty],duplicity[[#This Row],[duplicitní texty]])</f>
        <v>1</v>
      </c>
      <c r="N4545"/>
    </row>
    <row r="4546" spans="1:14">
      <c r="A4546">
        <v>3289</v>
      </c>
      <c r="B4546">
        <v>839</v>
      </c>
      <c r="C4546" s="3">
        <v>43365</v>
      </c>
      <c r="D4546" s="5" t="str">
        <f>duplicity[[#This Row],[r_fighter_id]]&amp;"/"&amp;duplicity[[#This Row],[b_fighter_id]]&amp;duplicity[[#This Row],[date]]</f>
        <v>3289/83943365</v>
      </c>
      <c r="E4546">
        <f>COUNTIF(duplicity[duplicitní texty],duplicity[[#This Row],[duplicitní texty]])</f>
        <v>1</v>
      </c>
      <c r="N4546"/>
    </row>
    <row r="4547" spans="1:14">
      <c r="A4547">
        <v>3571</v>
      </c>
      <c r="B4547">
        <v>3357</v>
      </c>
      <c r="C4547" s="3">
        <v>43365</v>
      </c>
      <c r="D4547" s="5" t="str">
        <f>duplicity[[#This Row],[r_fighter_id]]&amp;"/"&amp;duplicity[[#This Row],[b_fighter_id]]&amp;duplicity[[#This Row],[date]]</f>
        <v>3571/335743365</v>
      </c>
      <c r="E4547">
        <f>COUNTIF(duplicity[duplicitní texty],duplicity[[#This Row],[duplicitní texty]])</f>
        <v>1</v>
      </c>
      <c r="N4547"/>
    </row>
    <row r="4548" spans="1:14">
      <c r="A4548">
        <v>1745</v>
      </c>
      <c r="B4548">
        <v>1709</v>
      </c>
      <c r="C4548" s="3">
        <v>43379</v>
      </c>
      <c r="D4548" s="5" t="str">
        <f>duplicity[[#This Row],[r_fighter_id]]&amp;"/"&amp;duplicity[[#This Row],[b_fighter_id]]&amp;duplicity[[#This Row],[date]]</f>
        <v>1745/170943379</v>
      </c>
      <c r="E4548">
        <f>COUNTIF(duplicity[duplicitní texty],duplicity[[#This Row],[duplicitní texty]])</f>
        <v>1</v>
      </c>
      <c r="N4548"/>
    </row>
    <row r="4549" spans="1:14">
      <c r="A4549">
        <v>948</v>
      </c>
      <c r="B4549">
        <v>2520</v>
      </c>
      <c r="C4549" s="3">
        <v>43379</v>
      </c>
      <c r="D4549" s="5" t="str">
        <f>duplicity[[#This Row],[r_fighter_id]]&amp;"/"&amp;duplicity[[#This Row],[b_fighter_id]]&amp;duplicity[[#This Row],[date]]</f>
        <v>948/252043379</v>
      </c>
      <c r="E4549">
        <f>COUNTIF(duplicity[duplicitní texty],duplicity[[#This Row],[duplicitní texty]])</f>
        <v>1</v>
      </c>
      <c r="N4549"/>
    </row>
    <row r="4550" spans="1:14">
      <c r="A4550">
        <v>1724</v>
      </c>
      <c r="B4550">
        <v>1977</v>
      </c>
      <c r="C4550" s="3">
        <v>43379</v>
      </c>
      <c r="D4550" s="5" t="str">
        <f>duplicity[[#This Row],[r_fighter_id]]&amp;"/"&amp;duplicity[[#This Row],[b_fighter_id]]&amp;duplicity[[#This Row],[date]]</f>
        <v>1724/197743379</v>
      </c>
      <c r="E4550">
        <f>COUNTIF(duplicity[duplicitní texty],duplicity[[#This Row],[duplicitní texty]])</f>
        <v>1</v>
      </c>
      <c r="N4550"/>
    </row>
    <row r="4551" spans="1:14">
      <c r="A4551">
        <v>2342</v>
      </c>
      <c r="B4551">
        <v>2041</v>
      </c>
      <c r="C4551" s="3">
        <v>43379</v>
      </c>
      <c r="D4551" s="5" t="str">
        <f>duplicity[[#This Row],[r_fighter_id]]&amp;"/"&amp;duplicity[[#This Row],[b_fighter_id]]&amp;duplicity[[#This Row],[date]]</f>
        <v>2342/204143379</v>
      </c>
      <c r="E4551">
        <f>COUNTIF(duplicity[duplicitní texty],duplicity[[#This Row],[duplicitní texty]])</f>
        <v>1</v>
      </c>
      <c r="N4551"/>
    </row>
    <row r="4552" spans="1:14">
      <c r="A4552">
        <v>3439</v>
      </c>
      <c r="B4552">
        <v>1341</v>
      </c>
      <c r="C4552" s="3">
        <v>43379</v>
      </c>
      <c r="D4552" s="5" t="str">
        <f>duplicity[[#This Row],[r_fighter_id]]&amp;"/"&amp;duplicity[[#This Row],[b_fighter_id]]&amp;duplicity[[#This Row],[date]]</f>
        <v>3439/134143379</v>
      </c>
      <c r="E4552">
        <f>COUNTIF(duplicity[duplicitní texty],duplicity[[#This Row],[duplicitní texty]])</f>
        <v>1</v>
      </c>
      <c r="N4552"/>
    </row>
    <row r="4553" spans="1:14">
      <c r="A4553">
        <v>2524</v>
      </c>
      <c r="B4553">
        <v>996</v>
      </c>
      <c r="C4553" s="3">
        <v>43379</v>
      </c>
      <c r="D4553" s="5" t="str">
        <f>duplicity[[#This Row],[r_fighter_id]]&amp;"/"&amp;duplicity[[#This Row],[b_fighter_id]]&amp;duplicity[[#This Row],[date]]</f>
        <v>2524/99643379</v>
      </c>
      <c r="E4553">
        <f>COUNTIF(duplicity[duplicitní texty],duplicity[[#This Row],[duplicitní texty]])</f>
        <v>1</v>
      </c>
      <c r="N4553"/>
    </row>
    <row r="4554" spans="1:14">
      <c r="A4554">
        <v>1816</v>
      </c>
      <c r="B4554">
        <v>3397</v>
      </c>
      <c r="C4554" s="3">
        <v>43379</v>
      </c>
      <c r="D4554" s="5" t="str">
        <f>duplicity[[#This Row],[r_fighter_id]]&amp;"/"&amp;duplicity[[#This Row],[b_fighter_id]]&amp;duplicity[[#This Row],[date]]</f>
        <v>1816/339743379</v>
      </c>
      <c r="E4554">
        <f>COUNTIF(duplicity[duplicitní texty],duplicity[[#This Row],[duplicitní texty]])</f>
        <v>1</v>
      </c>
      <c r="N4554"/>
    </row>
    <row r="4555" spans="1:14">
      <c r="A4555">
        <v>1883</v>
      </c>
      <c r="B4555">
        <v>3305</v>
      </c>
      <c r="C4555" s="3">
        <v>43379</v>
      </c>
      <c r="D4555" s="5" t="str">
        <f>duplicity[[#This Row],[r_fighter_id]]&amp;"/"&amp;duplicity[[#This Row],[b_fighter_id]]&amp;duplicity[[#This Row],[date]]</f>
        <v>1883/330543379</v>
      </c>
      <c r="E4555">
        <f>COUNTIF(duplicity[duplicitní texty],duplicity[[#This Row],[duplicitní texty]])</f>
        <v>1</v>
      </c>
      <c r="N4555"/>
    </row>
    <row r="4556" spans="1:14">
      <c r="A4556">
        <v>2800</v>
      </c>
      <c r="B4556">
        <v>2657</v>
      </c>
      <c r="C4556" s="3">
        <v>43379</v>
      </c>
      <c r="D4556" s="5" t="str">
        <f>duplicity[[#This Row],[r_fighter_id]]&amp;"/"&amp;duplicity[[#This Row],[b_fighter_id]]&amp;duplicity[[#This Row],[date]]</f>
        <v>2800/265743379</v>
      </c>
      <c r="E4556">
        <f>COUNTIF(duplicity[duplicitní texty],duplicity[[#This Row],[duplicitní texty]])</f>
        <v>1</v>
      </c>
      <c r="N4556"/>
    </row>
    <row r="4557" spans="1:14">
      <c r="A4557">
        <v>1384</v>
      </c>
      <c r="B4557">
        <v>2460</v>
      </c>
      <c r="C4557" s="3">
        <v>43379</v>
      </c>
      <c r="D4557" s="5" t="str">
        <f>duplicity[[#This Row],[r_fighter_id]]&amp;"/"&amp;duplicity[[#This Row],[b_fighter_id]]&amp;duplicity[[#This Row],[date]]</f>
        <v>1384/246043379</v>
      </c>
      <c r="E4557">
        <f>COUNTIF(duplicity[duplicitní texty],duplicity[[#This Row],[duplicitní texty]])</f>
        <v>1</v>
      </c>
      <c r="N4557"/>
    </row>
    <row r="4558" spans="1:14">
      <c r="A4558">
        <v>2016</v>
      </c>
      <c r="B4558">
        <v>1798</v>
      </c>
      <c r="C4558" s="3">
        <v>43379</v>
      </c>
      <c r="D4558" s="5" t="str">
        <f>duplicity[[#This Row],[r_fighter_id]]&amp;"/"&amp;duplicity[[#This Row],[b_fighter_id]]&amp;duplicity[[#This Row],[date]]</f>
        <v>2016/179843379</v>
      </c>
      <c r="E4558">
        <f>COUNTIF(duplicity[duplicitní texty],duplicity[[#This Row],[duplicitní texty]])</f>
        <v>1</v>
      </c>
      <c r="N4558"/>
    </row>
    <row r="4559" spans="1:14">
      <c r="A4559">
        <v>1725</v>
      </c>
      <c r="B4559">
        <v>920</v>
      </c>
      <c r="C4559" s="3">
        <v>43379</v>
      </c>
      <c r="D4559" s="5" t="str">
        <f>duplicity[[#This Row],[r_fighter_id]]&amp;"/"&amp;duplicity[[#This Row],[b_fighter_id]]&amp;duplicity[[#This Row],[date]]</f>
        <v>1725/92043379</v>
      </c>
      <c r="E4559">
        <f>COUNTIF(duplicity[duplicitní texty],duplicity[[#This Row],[duplicitní texty]])</f>
        <v>1</v>
      </c>
      <c r="N4559"/>
    </row>
    <row r="4560" spans="1:14">
      <c r="A4560">
        <v>561</v>
      </c>
      <c r="B4560">
        <v>669</v>
      </c>
      <c r="C4560" s="3">
        <v>43400</v>
      </c>
      <c r="D4560" s="5" t="str">
        <f>duplicity[[#This Row],[r_fighter_id]]&amp;"/"&amp;duplicity[[#This Row],[b_fighter_id]]&amp;duplicity[[#This Row],[date]]</f>
        <v>561/66943400</v>
      </c>
      <c r="E4560">
        <f>COUNTIF(duplicity[duplicitní texty],duplicity[[#This Row],[duplicitní texty]])</f>
        <v>1</v>
      </c>
      <c r="N4560"/>
    </row>
    <row r="4561" spans="1:14">
      <c r="A4561">
        <v>1162</v>
      </c>
      <c r="B4561">
        <v>1266</v>
      </c>
      <c r="C4561" s="3">
        <v>43400</v>
      </c>
      <c r="D4561" s="5" t="str">
        <f>duplicity[[#This Row],[r_fighter_id]]&amp;"/"&amp;duplicity[[#This Row],[b_fighter_id]]&amp;duplicity[[#This Row],[date]]</f>
        <v>1162/126643400</v>
      </c>
      <c r="E4561">
        <f>COUNTIF(duplicity[duplicitní texty],duplicity[[#This Row],[duplicitní texty]])</f>
        <v>1</v>
      </c>
      <c r="N4561"/>
    </row>
    <row r="4562" spans="1:14">
      <c r="A4562">
        <v>2364</v>
      </c>
      <c r="B4562">
        <v>3034</v>
      </c>
      <c r="C4562" s="3">
        <v>43400</v>
      </c>
      <c r="D4562" s="5" t="str">
        <f>duplicity[[#This Row],[r_fighter_id]]&amp;"/"&amp;duplicity[[#This Row],[b_fighter_id]]&amp;duplicity[[#This Row],[date]]</f>
        <v>2364/303443400</v>
      </c>
      <c r="E4562">
        <f>COUNTIF(duplicity[duplicitní texty],duplicity[[#This Row],[duplicitní texty]])</f>
        <v>1</v>
      </c>
      <c r="N4562"/>
    </row>
    <row r="4563" spans="1:14">
      <c r="A4563">
        <v>3193</v>
      </c>
      <c r="B4563">
        <v>3148</v>
      </c>
      <c r="C4563" s="3">
        <v>43400</v>
      </c>
      <c r="D4563" s="5" t="str">
        <f>duplicity[[#This Row],[r_fighter_id]]&amp;"/"&amp;duplicity[[#This Row],[b_fighter_id]]&amp;duplicity[[#This Row],[date]]</f>
        <v>3193/314843400</v>
      </c>
      <c r="E4563">
        <f>COUNTIF(duplicity[duplicitní texty],duplicity[[#This Row],[duplicitní texty]])</f>
        <v>1</v>
      </c>
      <c r="N4563"/>
    </row>
    <row r="4564" spans="1:14">
      <c r="A4564">
        <v>1528</v>
      </c>
      <c r="B4564">
        <v>1844</v>
      </c>
      <c r="C4564" s="3">
        <v>43400</v>
      </c>
      <c r="D4564" s="5" t="str">
        <f>duplicity[[#This Row],[r_fighter_id]]&amp;"/"&amp;duplicity[[#This Row],[b_fighter_id]]&amp;duplicity[[#This Row],[date]]</f>
        <v>1528/184443400</v>
      </c>
      <c r="E4564">
        <f>COUNTIF(duplicity[duplicitní texty],duplicity[[#This Row],[duplicitní texty]])</f>
        <v>1</v>
      </c>
      <c r="N4564"/>
    </row>
    <row r="4565" spans="1:14">
      <c r="A4565">
        <v>3384</v>
      </c>
      <c r="B4565">
        <v>1327</v>
      </c>
      <c r="C4565" s="3">
        <v>43400</v>
      </c>
      <c r="D4565" s="5" t="str">
        <f>duplicity[[#This Row],[r_fighter_id]]&amp;"/"&amp;duplicity[[#This Row],[b_fighter_id]]&amp;duplicity[[#This Row],[date]]</f>
        <v>3384/132743400</v>
      </c>
      <c r="E4565">
        <f>COUNTIF(duplicity[duplicitní texty],duplicity[[#This Row],[duplicitní texty]])</f>
        <v>1</v>
      </c>
      <c r="N4565"/>
    </row>
    <row r="4566" spans="1:14">
      <c r="A4566">
        <v>1073</v>
      </c>
      <c r="B4566">
        <v>2038</v>
      </c>
      <c r="C4566" s="3">
        <v>43400</v>
      </c>
      <c r="D4566" s="5" t="str">
        <f>duplicity[[#This Row],[r_fighter_id]]&amp;"/"&amp;duplicity[[#This Row],[b_fighter_id]]&amp;duplicity[[#This Row],[date]]</f>
        <v>1073/203843400</v>
      </c>
      <c r="E4566">
        <f>COUNTIF(duplicity[duplicitní texty],duplicity[[#This Row],[duplicitní texty]])</f>
        <v>1</v>
      </c>
      <c r="N4566"/>
    </row>
    <row r="4567" spans="1:14">
      <c r="A4567">
        <v>861</v>
      </c>
      <c r="B4567">
        <v>1901</v>
      </c>
      <c r="C4567" s="3">
        <v>43400</v>
      </c>
      <c r="D4567" s="5" t="str">
        <f>duplicity[[#This Row],[r_fighter_id]]&amp;"/"&amp;duplicity[[#This Row],[b_fighter_id]]&amp;duplicity[[#This Row],[date]]</f>
        <v>861/190143400</v>
      </c>
      <c r="E4567">
        <f>COUNTIF(duplicity[duplicitní texty],duplicity[[#This Row],[duplicitní texty]])</f>
        <v>1</v>
      </c>
      <c r="N4567"/>
    </row>
    <row r="4568" spans="1:14">
      <c r="A4568">
        <v>1606</v>
      </c>
      <c r="B4568">
        <v>973</v>
      </c>
      <c r="C4568" s="3">
        <v>43400</v>
      </c>
      <c r="D4568" s="5" t="str">
        <f>duplicity[[#This Row],[r_fighter_id]]&amp;"/"&amp;duplicity[[#This Row],[b_fighter_id]]&amp;duplicity[[#This Row],[date]]</f>
        <v>1606/97343400</v>
      </c>
      <c r="E4568">
        <f>COUNTIF(duplicity[duplicitní texty],duplicity[[#This Row],[duplicitní texty]])</f>
        <v>1</v>
      </c>
      <c r="N4568"/>
    </row>
    <row r="4569" spans="1:14">
      <c r="A4569">
        <v>276</v>
      </c>
      <c r="B4569">
        <v>1128</v>
      </c>
      <c r="C4569" s="3">
        <v>43400</v>
      </c>
      <c r="D4569" s="5" t="str">
        <f>duplicity[[#This Row],[r_fighter_id]]&amp;"/"&amp;duplicity[[#This Row],[b_fighter_id]]&amp;duplicity[[#This Row],[date]]</f>
        <v>276/112843400</v>
      </c>
      <c r="E4569">
        <f>COUNTIF(duplicity[duplicitní texty],duplicity[[#This Row],[duplicitní texty]])</f>
        <v>1</v>
      </c>
      <c r="N4569"/>
    </row>
    <row r="4570" spans="1:14">
      <c r="A4570">
        <v>2190</v>
      </c>
      <c r="B4570">
        <v>265</v>
      </c>
      <c r="C4570" s="3">
        <v>43400</v>
      </c>
      <c r="D4570" s="5" t="str">
        <f>duplicity[[#This Row],[r_fighter_id]]&amp;"/"&amp;duplicity[[#This Row],[b_fighter_id]]&amp;duplicity[[#This Row],[date]]</f>
        <v>2190/26543400</v>
      </c>
      <c r="E4570">
        <f>COUNTIF(duplicity[duplicitní texty],duplicity[[#This Row],[duplicitní texty]])</f>
        <v>1</v>
      </c>
      <c r="N4570"/>
    </row>
    <row r="4571" spans="1:14">
      <c r="A4571">
        <v>3073</v>
      </c>
      <c r="B4571">
        <v>1981</v>
      </c>
      <c r="C4571" s="3">
        <v>43400</v>
      </c>
      <c r="D4571" s="5" t="str">
        <f>duplicity[[#This Row],[r_fighter_id]]&amp;"/"&amp;duplicity[[#This Row],[b_fighter_id]]&amp;duplicity[[#This Row],[date]]</f>
        <v>3073/198143400</v>
      </c>
      <c r="E4571">
        <f>COUNTIF(duplicity[duplicitní texty],duplicity[[#This Row],[duplicitní texty]])</f>
        <v>1</v>
      </c>
      <c r="N4571"/>
    </row>
    <row r="4572" spans="1:14">
      <c r="A4572">
        <v>2631</v>
      </c>
      <c r="B4572">
        <v>171</v>
      </c>
      <c r="C4572" s="3">
        <v>43400</v>
      </c>
      <c r="D4572" s="5" t="str">
        <f>duplicity[[#This Row],[r_fighter_id]]&amp;"/"&amp;duplicity[[#This Row],[b_fighter_id]]&amp;duplicity[[#This Row],[date]]</f>
        <v>2631/17143400</v>
      </c>
      <c r="E4572">
        <f>COUNTIF(duplicity[duplicitní texty],duplicity[[#This Row],[duplicitní texty]])</f>
        <v>1</v>
      </c>
      <c r="N4572"/>
    </row>
    <row r="4573" spans="1:14">
      <c r="A4573">
        <v>389</v>
      </c>
      <c r="B4573">
        <v>15</v>
      </c>
      <c r="C4573" s="3">
        <v>43407</v>
      </c>
      <c r="D4573" s="5" t="str">
        <f>duplicity[[#This Row],[r_fighter_id]]&amp;"/"&amp;duplicity[[#This Row],[b_fighter_id]]&amp;duplicity[[#This Row],[date]]</f>
        <v>389/1543407</v>
      </c>
      <c r="E4573">
        <f>COUNTIF(duplicity[duplicitní texty],duplicity[[#This Row],[duplicitní texty]])</f>
        <v>1</v>
      </c>
      <c r="N4573"/>
    </row>
    <row r="4574" spans="1:14">
      <c r="A4574">
        <v>618</v>
      </c>
      <c r="B4574">
        <v>1816</v>
      </c>
      <c r="C4574" s="3">
        <v>43407</v>
      </c>
      <c r="D4574" s="5" t="str">
        <f>duplicity[[#This Row],[r_fighter_id]]&amp;"/"&amp;duplicity[[#This Row],[b_fighter_id]]&amp;duplicity[[#This Row],[date]]</f>
        <v>618/181643407</v>
      </c>
      <c r="E4574">
        <f>COUNTIF(duplicity[duplicitní texty],duplicity[[#This Row],[duplicitní texty]])</f>
        <v>1</v>
      </c>
      <c r="N4574"/>
    </row>
    <row r="4575" spans="1:14">
      <c r="A4575">
        <v>914</v>
      </c>
      <c r="B4575">
        <v>2153</v>
      </c>
      <c r="C4575" s="3">
        <v>43407</v>
      </c>
      <c r="D4575" s="5" t="str">
        <f>duplicity[[#This Row],[r_fighter_id]]&amp;"/"&amp;duplicity[[#This Row],[b_fighter_id]]&amp;duplicity[[#This Row],[date]]</f>
        <v>914/215343407</v>
      </c>
      <c r="E4575">
        <f>COUNTIF(duplicity[duplicitní texty],duplicity[[#This Row],[duplicitní texty]])</f>
        <v>1</v>
      </c>
      <c r="N4575"/>
    </row>
    <row r="4576" spans="1:14">
      <c r="A4576">
        <v>347</v>
      </c>
      <c r="B4576">
        <v>465</v>
      </c>
      <c r="C4576" s="3">
        <v>43407</v>
      </c>
      <c r="D4576" s="5" t="str">
        <f>duplicity[[#This Row],[r_fighter_id]]&amp;"/"&amp;duplicity[[#This Row],[b_fighter_id]]&amp;duplicity[[#This Row],[date]]</f>
        <v>347/46543407</v>
      </c>
      <c r="E4576">
        <f>COUNTIF(duplicity[duplicitní texty],duplicity[[#This Row],[duplicitní texty]])</f>
        <v>1</v>
      </c>
      <c r="N4576"/>
    </row>
    <row r="4577" spans="1:14">
      <c r="A4577">
        <v>3472</v>
      </c>
      <c r="B4577">
        <v>2742</v>
      </c>
      <c r="C4577" s="3">
        <v>43407</v>
      </c>
      <c r="D4577" s="5" t="str">
        <f>duplicity[[#This Row],[r_fighter_id]]&amp;"/"&amp;duplicity[[#This Row],[b_fighter_id]]&amp;duplicity[[#This Row],[date]]</f>
        <v>3472/274243407</v>
      </c>
      <c r="E4577">
        <f>COUNTIF(duplicity[duplicitní texty],duplicity[[#This Row],[duplicitní texty]])</f>
        <v>1</v>
      </c>
      <c r="N4577"/>
    </row>
    <row r="4578" spans="1:14">
      <c r="A4578">
        <v>129</v>
      </c>
      <c r="B4578">
        <v>2181</v>
      </c>
      <c r="C4578" s="3">
        <v>43407</v>
      </c>
      <c r="D4578" s="5" t="str">
        <f>duplicity[[#This Row],[r_fighter_id]]&amp;"/"&amp;duplicity[[#This Row],[b_fighter_id]]&amp;duplicity[[#This Row],[date]]</f>
        <v>129/218143407</v>
      </c>
      <c r="E4578">
        <f>COUNTIF(duplicity[duplicitní texty],duplicity[[#This Row],[duplicitní texty]])</f>
        <v>1</v>
      </c>
      <c r="N4578"/>
    </row>
    <row r="4579" spans="1:14">
      <c r="A4579">
        <v>3452</v>
      </c>
      <c r="B4579">
        <v>3078</v>
      </c>
      <c r="C4579" s="3">
        <v>43407</v>
      </c>
      <c r="D4579" s="5" t="str">
        <f>duplicity[[#This Row],[r_fighter_id]]&amp;"/"&amp;duplicity[[#This Row],[b_fighter_id]]&amp;duplicity[[#This Row],[date]]</f>
        <v>3452/307843407</v>
      </c>
      <c r="E4579">
        <f>COUNTIF(duplicity[duplicitní texty],duplicity[[#This Row],[duplicitní texty]])</f>
        <v>1</v>
      </c>
      <c r="N4579"/>
    </row>
    <row r="4580" spans="1:14">
      <c r="A4580">
        <v>406</v>
      </c>
      <c r="B4580">
        <v>1380</v>
      </c>
      <c r="C4580" s="3">
        <v>43407</v>
      </c>
      <c r="D4580" s="5" t="str">
        <f>duplicity[[#This Row],[r_fighter_id]]&amp;"/"&amp;duplicity[[#This Row],[b_fighter_id]]&amp;duplicity[[#This Row],[date]]</f>
        <v>406/138043407</v>
      </c>
      <c r="E4580">
        <f>COUNTIF(duplicity[duplicitní texty],duplicity[[#This Row],[duplicitní texty]])</f>
        <v>1</v>
      </c>
      <c r="N4580"/>
    </row>
    <row r="4581" spans="1:14">
      <c r="A4581">
        <v>2702</v>
      </c>
      <c r="B4581">
        <v>1967</v>
      </c>
      <c r="C4581" s="3">
        <v>43407</v>
      </c>
      <c r="D4581" s="5" t="str">
        <f>duplicity[[#This Row],[r_fighter_id]]&amp;"/"&amp;duplicity[[#This Row],[b_fighter_id]]&amp;duplicity[[#This Row],[date]]</f>
        <v>2702/196743407</v>
      </c>
      <c r="E4581">
        <f>COUNTIF(duplicity[duplicitní texty],duplicity[[#This Row],[duplicitní texty]])</f>
        <v>1</v>
      </c>
      <c r="N4581"/>
    </row>
    <row r="4582" spans="1:14">
      <c r="A4582">
        <v>1152</v>
      </c>
      <c r="B4582">
        <v>2884</v>
      </c>
      <c r="C4582" s="3">
        <v>43407</v>
      </c>
      <c r="D4582" s="5" t="str">
        <f>duplicity[[#This Row],[r_fighter_id]]&amp;"/"&amp;duplicity[[#This Row],[b_fighter_id]]&amp;duplicity[[#This Row],[date]]</f>
        <v>1152/288443407</v>
      </c>
      <c r="E4582">
        <f>COUNTIF(duplicity[duplicitní texty],duplicity[[#This Row],[duplicitní texty]])</f>
        <v>1</v>
      </c>
      <c r="N4582"/>
    </row>
    <row r="4583" spans="1:14">
      <c r="A4583">
        <v>1671</v>
      </c>
      <c r="B4583">
        <v>2682</v>
      </c>
      <c r="C4583" s="3">
        <v>43407</v>
      </c>
      <c r="D4583" s="5" t="str">
        <f>duplicity[[#This Row],[r_fighter_id]]&amp;"/"&amp;duplicity[[#This Row],[b_fighter_id]]&amp;duplicity[[#This Row],[date]]</f>
        <v>1671/268243407</v>
      </c>
      <c r="E4583">
        <f>COUNTIF(duplicity[duplicitní texty],duplicity[[#This Row],[duplicitní texty]])</f>
        <v>1</v>
      </c>
      <c r="N4583"/>
    </row>
    <row r="4584" spans="1:14">
      <c r="A4584">
        <v>523</v>
      </c>
      <c r="B4584">
        <v>2515</v>
      </c>
      <c r="C4584" s="3">
        <v>43414</v>
      </c>
      <c r="D4584" s="5" t="str">
        <f>duplicity[[#This Row],[r_fighter_id]]&amp;"/"&amp;duplicity[[#This Row],[b_fighter_id]]&amp;duplicity[[#This Row],[date]]</f>
        <v>523/251543414</v>
      </c>
      <c r="E4584">
        <f>COUNTIF(duplicity[duplicitní texty],duplicity[[#This Row],[duplicitní texty]])</f>
        <v>1</v>
      </c>
      <c r="N4584"/>
    </row>
    <row r="4585" spans="1:14">
      <c r="A4585">
        <v>3038</v>
      </c>
      <c r="B4585">
        <v>898</v>
      </c>
      <c r="C4585" s="3">
        <v>43414</v>
      </c>
      <c r="D4585" s="5" t="str">
        <f>duplicity[[#This Row],[r_fighter_id]]&amp;"/"&amp;duplicity[[#This Row],[b_fighter_id]]&amp;duplicity[[#This Row],[date]]</f>
        <v>3038/89843414</v>
      </c>
      <c r="E4585">
        <f>COUNTIF(duplicity[duplicitní texty],duplicity[[#This Row],[duplicitní texty]])</f>
        <v>1</v>
      </c>
      <c r="N4585"/>
    </row>
    <row r="4586" spans="1:14">
      <c r="A4586">
        <v>1576</v>
      </c>
      <c r="B4586">
        <v>2730</v>
      </c>
      <c r="C4586" s="3">
        <v>43414</v>
      </c>
      <c r="D4586" s="5" t="str">
        <f>duplicity[[#This Row],[r_fighter_id]]&amp;"/"&amp;duplicity[[#This Row],[b_fighter_id]]&amp;duplicity[[#This Row],[date]]</f>
        <v>1576/273043414</v>
      </c>
      <c r="E4586">
        <f>COUNTIF(duplicity[duplicitní texty],duplicity[[#This Row],[duplicitní texty]])</f>
        <v>1</v>
      </c>
      <c r="N4586"/>
    </row>
    <row r="4587" spans="1:14">
      <c r="A4587">
        <v>700</v>
      </c>
      <c r="B4587">
        <v>2155</v>
      </c>
      <c r="C4587" s="3">
        <v>43414</v>
      </c>
      <c r="D4587" s="5" t="str">
        <f>duplicity[[#This Row],[r_fighter_id]]&amp;"/"&amp;duplicity[[#This Row],[b_fighter_id]]&amp;duplicity[[#This Row],[date]]</f>
        <v>700/215543414</v>
      </c>
      <c r="E4587">
        <f>COUNTIF(duplicity[duplicitní texty],duplicity[[#This Row],[duplicitní texty]])</f>
        <v>1</v>
      </c>
      <c r="N4587"/>
    </row>
    <row r="4588" spans="1:14">
      <c r="A4588">
        <v>3549</v>
      </c>
      <c r="B4588">
        <v>612</v>
      </c>
      <c r="C4588" s="3">
        <v>43414</v>
      </c>
      <c r="D4588" s="5" t="str">
        <f>duplicity[[#This Row],[r_fighter_id]]&amp;"/"&amp;duplicity[[#This Row],[b_fighter_id]]&amp;duplicity[[#This Row],[date]]</f>
        <v>3549/61243414</v>
      </c>
      <c r="E4588">
        <f>COUNTIF(duplicity[duplicitní texty],duplicity[[#This Row],[duplicitní texty]])</f>
        <v>1</v>
      </c>
      <c r="N4588"/>
    </row>
    <row r="4589" spans="1:14">
      <c r="A4589">
        <v>3285</v>
      </c>
      <c r="B4589">
        <v>2481</v>
      </c>
      <c r="C4589" s="3">
        <v>43414</v>
      </c>
      <c r="D4589" s="5" t="str">
        <f>duplicity[[#This Row],[r_fighter_id]]&amp;"/"&amp;duplicity[[#This Row],[b_fighter_id]]&amp;duplicity[[#This Row],[date]]</f>
        <v>3285/248143414</v>
      </c>
      <c r="E4589">
        <f>COUNTIF(duplicity[duplicitní texty],duplicity[[#This Row],[duplicitní texty]])</f>
        <v>1</v>
      </c>
      <c r="N4589"/>
    </row>
    <row r="4590" spans="1:14">
      <c r="A4590">
        <v>2489</v>
      </c>
      <c r="B4590">
        <v>732</v>
      </c>
      <c r="C4590" s="3">
        <v>43414</v>
      </c>
      <c r="D4590" s="5" t="str">
        <f>duplicity[[#This Row],[r_fighter_id]]&amp;"/"&amp;duplicity[[#This Row],[b_fighter_id]]&amp;duplicity[[#This Row],[date]]</f>
        <v>2489/73243414</v>
      </c>
      <c r="E4590">
        <f>COUNTIF(duplicity[duplicitní texty],duplicity[[#This Row],[duplicitní texty]])</f>
        <v>1</v>
      </c>
      <c r="N4590"/>
    </row>
    <row r="4591" spans="1:14">
      <c r="A4591">
        <v>2621</v>
      </c>
      <c r="B4591">
        <v>1231</v>
      </c>
      <c r="C4591" s="3">
        <v>43414</v>
      </c>
      <c r="D4591" s="5" t="str">
        <f>duplicity[[#This Row],[r_fighter_id]]&amp;"/"&amp;duplicity[[#This Row],[b_fighter_id]]&amp;duplicity[[#This Row],[date]]</f>
        <v>2621/123143414</v>
      </c>
      <c r="E4591">
        <f>COUNTIF(duplicity[duplicitní texty],duplicity[[#This Row],[duplicitní texty]])</f>
        <v>1</v>
      </c>
      <c r="N4591"/>
    </row>
    <row r="4592" spans="1:14">
      <c r="A4592">
        <v>725</v>
      </c>
      <c r="B4592">
        <v>2830</v>
      </c>
      <c r="C4592" s="3">
        <v>43414</v>
      </c>
      <c r="D4592" s="5" t="str">
        <f>duplicity[[#This Row],[r_fighter_id]]&amp;"/"&amp;duplicity[[#This Row],[b_fighter_id]]&amp;duplicity[[#This Row],[date]]</f>
        <v>725/283043414</v>
      </c>
      <c r="E4592">
        <f>COUNTIF(duplicity[duplicitní texty],duplicity[[#This Row],[duplicitní texty]])</f>
        <v>1</v>
      </c>
      <c r="N4592"/>
    </row>
    <row r="4593" spans="1:14">
      <c r="A4593">
        <v>195</v>
      </c>
      <c r="B4593">
        <v>560</v>
      </c>
      <c r="C4593" s="3">
        <v>43414</v>
      </c>
      <c r="D4593" s="5" t="str">
        <f>duplicity[[#This Row],[r_fighter_id]]&amp;"/"&amp;duplicity[[#This Row],[b_fighter_id]]&amp;duplicity[[#This Row],[date]]</f>
        <v>195/56043414</v>
      </c>
      <c r="E4593">
        <f>COUNTIF(duplicity[duplicitní texty],duplicity[[#This Row],[duplicitní texty]])</f>
        <v>1</v>
      </c>
      <c r="N4593"/>
    </row>
    <row r="4594" spans="1:14">
      <c r="A4594">
        <v>2185</v>
      </c>
      <c r="B4594">
        <v>2949</v>
      </c>
      <c r="C4594" s="3">
        <v>43414</v>
      </c>
      <c r="D4594" s="5" t="str">
        <f>duplicity[[#This Row],[r_fighter_id]]&amp;"/"&amp;duplicity[[#This Row],[b_fighter_id]]&amp;duplicity[[#This Row],[date]]</f>
        <v>2185/294943414</v>
      </c>
      <c r="E4594">
        <f>COUNTIF(duplicity[duplicitní texty],duplicity[[#This Row],[duplicitní texty]])</f>
        <v>1</v>
      </c>
      <c r="N4594"/>
    </row>
    <row r="4595" spans="1:14">
      <c r="A4595">
        <v>952</v>
      </c>
      <c r="B4595">
        <v>1313</v>
      </c>
      <c r="C4595" s="3">
        <v>43421</v>
      </c>
      <c r="D4595" s="5" t="str">
        <f>duplicity[[#This Row],[r_fighter_id]]&amp;"/"&amp;duplicity[[#This Row],[b_fighter_id]]&amp;duplicity[[#This Row],[date]]</f>
        <v>952/131343421</v>
      </c>
      <c r="E4595">
        <f>COUNTIF(duplicity[duplicitní texty],duplicity[[#This Row],[duplicitní texty]])</f>
        <v>1</v>
      </c>
      <c r="N4595"/>
    </row>
    <row r="4596" spans="1:14">
      <c r="A4596">
        <v>2770</v>
      </c>
      <c r="B4596">
        <v>3413</v>
      </c>
      <c r="C4596" s="3">
        <v>43421</v>
      </c>
      <c r="D4596" s="5" t="str">
        <f>duplicity[[#This Row],[r_fighter_id]]&amp;"/"&amp;duplicity[[#This Row],[b_fighter_id]]&amp;duplicity[[#This Row],[date]]</f>
        <v>2770/341343421</v>
      </c>
      <c r="E4596">
        <f>COUNTIF(duplicity[duplicitní texty],duplicity[[#This Row],[duplicitní texty]])</f>
        <v>1</v>
      </c>
      <c r="N4596"/>
    </row>
    <row r="4597" spans="1:14">
      <c r="A4597">
        <v>444</v>
      </c>
      <c r="B4597">
        <v>326</v>
      </c>
      <c r="C4597" s="3">
        <v>43421</v>
      </c>
      <c r="D4597" s="5" t="str">
        <f>duplicity[[#This Row],[r_fighter_id]]&amp;"/"&amp;duplicity[[#This Row],[b_fighter_id]]&amp;duplicity[[#This Row],[date]]</f>
        <v>444/32643421</v>
      </c>
      <c r="E4597">
        <f>COUNTIF(duplicity[duplicitní texty],duplicity[[#This Row],[duplicitní texty]])</f>
        <v>1</v>
      </c>
      <c r="N4597"/>
    </row>
    <row r="4598" spans="1:14">
      <c r="A4598">
        <v>461</v>
      </c>
      <c r="B4598">
        <v>3367</v>
      </c>
      <c r="C4598" s="3">
        <v>43421</v>
      </c>
      <c r="D4598" s="5" t="str">
        <f>duplicity[[#This Row],[r_fighter_id]]&amp;"/"&amp;duplicity[[#This Row],[b_fighter_id]]&amp;duplicity[[#This Row],[date]]</f>
        <v>461/336743421</v>
      </c>
      <c r="E4598">
        <f>COUNTIF(duplicity[duplicitní texty],duplicity[[#This Row],[duplicitní texty]])</f>
        <v>1</v>
      </c>
      <c r="N4598"/>
    </row>
    <row r="4599" spans="1:14">
      <c r="A4599">
        <v>2440</v>
      </c>
      <c r="B4599">
        <v>2876</v>
      </c>
      <c r="C4599" s="3">
        <v>43421</v>
      </c>
      <c r="D4599" s="5" t="str">
        <f>duplicity[[#This Row],[r_fighter_id]]&amp;"/"&amp;duplicity[[#This Row],[b_fighter_id]]&amp;duplicity[[#This Row],[date]]</f>
        <v>2440/287643421</v>
      </c>
      <c r="E4599">
        <f>COUNTIF(duplicity[duplicitní texty],duplicity[[#This Row],[duplicitní texty]])</f>
        <v>1</v>
      </c>
      <c r="N4599"/>
    </row>
    <row r="4600" spans="1:14">
      <c r="A4600">
        <v>1914</v>
      </c>
      <c r="B4600">
        <v>2558</v>
      </c>
      <c r="C4600" s="3">
        <v>43421</v>
      </c>
      <c r="D4600" s="5" t="str">
        <f>duplicity[[#This Row],[r_fighter_id]]&amp;"/"&amp;duplicity[[#This Row],[b_fighter_id]]&amp;duplicity[[#This Row],[date]]</f>
        <v>1914/255843421</v>
      </c>
      <c r="E4600">
        <f>COUNTIF(duplicity[duplicitní texty],duplicity[[#This Row],[duplicitní texty]])</f>
        <v>1</v>
      </c>
      <c r="N4600"/>
    </row>
    <row r="4601" spans="1:14">
      <c r="A4601">
        <v>1735</v>
      </c>
      <c r="B4601">
        <v>872</v>
      </c>
      <c r="C4601" s="3">
        <v>43421</v>
      </c>
      <c r="D4601" s="5" t="str">
        <f>duplicity[[#This Row],[r_fighter_id]]&amp;"/"&amp;duplicity[[#This Row],[b_fighter_id]]&amp;duplicity[[#This Row],[date]]</f>
        <v>1735/87243421</v>
      </c>
      <c r="E4601">
        <f>COUNTIF(duplicity[duplicitní texty],duplicity[[#This Row],[duplicitní texty]])</f>
        <v>1</v>
      </c>
      <c r="N4601"/>
    </row>
    <row r="4602" spans="1:14">
      <c r="A4602">
        <v>2571</v>
      </c>
      <c r="B4602">
        <v>931</v>
      </c>
      <c r="C4602" s="3">
        <v>43421</v>
      </c>
      <c r="D4602" s="5" t="str">
        <f>duplicity[[#This Row],[r_fighter_id]]&amp;"/"&amp;duplicity[[#This Row],[b_fighter_id]]&amp;duplicity[[#This Row],[date]]</f>
        <v>2571/93143421</v>
      </c>
      <c r="E4602">
        <f>COUNTIF(duplicity[duplicitní texty],duplicity[[#This Row],[duplicitní texty]])</f>
        <v>1</v>
      </c>
      <c r="N4602"/>
    </row>
    <row r="4603" spans="1:14">
      <c r="A4603">
        <v>3111</v>
      </c>
      <c r="B4603">
        <v>47</v>
      </c>
      <c r="C4603" s="3">
        <v>43421</v>
      </c>
      <c r="D4603" s="5" t="str">
        <f>duplicity[[#This Row],[r_fighter_id]]&amp;"/"&amp;duplicity[[#This Row],[b_fighter_id]]&amp;duplicity[[#This Row],[date]]</f>
        <v>3111/4743421</v>
      </c>
      <c r="E4603">
        <f>COUNTIF(duplicity[duplicitní texty],duplicity[[#This Row],[duplicitní texty]])</f>
        <v>1</v>
      </c>
      <c r="N4603"/>
    </row>
    <row r="4604" spans="1:14">
      <c r="A4604">
        <v>2270</v>
      </c>
      <c r="B4604">
        <v>803</v>
      </c>
      <c r="C4604" s="3">
        <v>43421</v>
      </c>
      <c r="D4604" s="5" t="str">
        <f>duplicity[[#This Row],[r_fighter_id]]&amp;"/"&amp;duplicity[[#This Row],[b_fighter_id]]&amp;duplicity[[#This Row],[date]]</f>
        <v>2270/80343421</v>
      </c>
      <c r="E4604">
        <f>COUNTIF(duplicity[duplicitní texty],duplicity[[#This Row],[duplicitní texty]])</f>
        <v>1</v>
      </c>
      <c r="N4604"/>
    </row>
    <row r="4605" spans="1:14">
      <c r="A4605">
        <v>193</v>
      </c>
      <c r="B4605">
        <v>138</v>
      </c>
      <c r="C4605" s="3">
        <v>43421</v>
      </c>
      <c r="D4605" s="5" t="str">
        <f>duplicity[[#This Row],[r_fighter_id]]&amp;"/"&amp;duplicity[[#This Row],[b_fighter_id]]&amp;duplicity[[#This Row],[date]]</f>
        <v>193/13843421</v>
      </c>
      <c r="E4605">
        <f>COUNTIF(duplicity[duplicitní texty],duplicity[[#This Row],[duplicitní texty]])</f>
        <v>1</v>
      </c>
      <c r="N4605"/>
    </row>
    <row r="4606" spans="1:14">
      <c r="A4606">
        <v>2564</v>
      </c>
      <c r="B4606">
        <v>2546</v>
      </c>
      <c r="C4606" s="3">
        <v>43421</v>
      </c>
      <c r="D4606" s="5" t="str">
        <f>duplicity[[#This Row],[r_fighter_id]]&amp;"/"&amp;duplicity[[#This Row],[b_fighter_id]]&amp;duplicity[[#This Row],[date]]</f>
        <v>2564/254643421</v>
      </c>
      <c r="E4606">
        <f>COUNTIF(duplicity[duplicitní texty],duplicity[[#This Row],[duplicitní texty]])</f>
        <v>1</v>
      </c>
      <c r="N4606"/>
    </row>
    <row r="4607" spans="1:14">
      <c r="A4607">
        <v>3057</v>
      </c>
      <c r="B4607">
        <v>2200</v>
      </c>
      <c r="C4607" s="3">
        <v>43428</v>
      </c>
      <c r="D4607" s="5" t="str">
        <f>duplicity[[#This Row],[r_fighter_id]]&amp;"/"&amp;duplicity[[#This Row],[b_fighter_id]]&amp;duplicity[[#This Row],[date]]</f>
        <v>3057/220043428</v>
      </c>
      <c r="E4607">
        <f>COUNTIF(duplicity[duplicitní texty],duplicity[[#This Row],[duplicitní texty]])</f>
        <v>1</v>
      </c>
      <c r="N4607"/>
    </row>
    <row r="4608" spans="1:14">
      <c r="A4608">
        <v>1370</v>
      </c>
      <c r="B4608">
        <v>2530</v>
      </c>
      <c r="C4608" s="3">
        <v>43428</v>
      </c>
      <c r="D4608" s="5" t="str">
        <f>duplicity[[#This Row],[r_fighter_id]]&amp;"/"&amp;duplicity[[#This Row],[b_fighter_id]]&amp;duplicity[[#This Row],[date]]</f>
        <v>1370/253043428</v>
      </c>
      <c r="E4608">
        <f>COUNTIF(duplicity[duplicitní texty],duplicity[[#This Row],[duplicitní texty]])</f>
        <v>1</v>
      </c>
      <c r="N4608"/>
    </row>
    <row r="4609" spans="1:14">
      <c r="A4609">
        <v>2411</v>
      </c>
      <c r="B4609">
        <v>2464</v>
      </c>
      <c r="C4609" s="3">
        <v>43428</v>
      </c>
      <c r="D4609" s="5" t="str">
        <f>duplicity[[#This Row],[r_fighter_id]]&amp;"/"&amp;duplicity[[#This Row],[b_fighter_id]]&amp;duplicity[[#This Row],[date]]</f>
        <v>2411/246443428</v>
      </c>
      <c r="E4609">
        <f>COUNTIF(duplicity[duplicitní texty],duplicity[[#This Row],[duplicitní texty]])</f>
        <v>1</v>
      </c>
      <c r="N4609"/>
    </row>
    <row r="4610" spans="1:14">
      <c r="A4610">
        <v>2214</v>
      </c>
      <c r="B4610">
        <v>3045</v>
      </c>
      <c r="C4610" s="3">
        <v>43428</v>
      </c>
      <c r="D4610" s="5" t="str">
        <f>duplicity[[#This Row],[r_fighter_id]]&amp;"/"&amp;duplicity[[#This Row],[b_fighter_id]]&amp;duplicity[[#This Row],[date]]</f>
        <v>2214/304543428</v>
      </c>
      <c r="E4610">
        <f>COUNTIF(duplicity[duplicitní texty],duplicity[[#This Row],[duplicitní texty]])</f>
        <v>1</v>
      </c>
      <c r="N4610"/>
    </row>
    <row r="4611" spans="1:14">
      <c r="A4611">
        <v>1818</v>
      </c>
      <c r="B4611">
        <v>3575</v>
      </c>
      <c r="C4611" s="3">
        <v>43428</v>
      </c>
      <c r="D4611" s="5" t="str">
        <f>duplicity[[#This Row],[r_fighter_id]]&amp;"/"&amp;duplicity[[#This Row],[b_fighter_id]]&amp;duplicity[[#This Row],[date]]</f>
        <v>1818/357543428</v>
      </c>
      <c r="E4611">
        <f>COUNTIF(duplicity[duplicitní texty],duplicity[[#This Row],[duplicitní texty]])</f>
        <v>1</v>
      </c>
      <c r="N4611"/>
    </row>
    <row r="4612" spans="1:14">
      <c r="A4612">
        <v>3581</v>
      </c>
      <c r="B4612">
        <v>22</v>
      </c>
      <c r="C4612" s="3">
        <v>43428</v>
      </c>
      <c r="D4612" s="5" t="str">
        <f>duplicity[[#This Row],[r_fighter_id]]&amp;"/"&amp;duplicity[[#This Row],[b_fighter_id]]&amp;duplicity[[#This Row],[date]]</f>
        <v>3581/2243428</v>
      </c>
      <c r="E4612">
        <f>COUNTIF(duplicity[duplicitní texty],duplicity[[#This Row],[duplicitní texty]])</f>
        <v>1</v>
      </c>
      <c r="N4612"/>
    </row>
    <row r="4613" spans="1:14">
      <c r="A4613">
        <v>3534</v>
      </c>
      <c r="B4613">
        <v>1679</v>
      </c>
      <c r="C4613" s="3">
        <v>43428</v>
      </c>
      <c r="D4613" s="5" t="str">
        <f>duplicity[[#This Row],[r_fighter_id]]&amp;"/"&amp;duplicity[[#This Row],[b_fighter_id]]&amp;duplicity[[#This Row],[date]]</f>
        <v>3534/167943428</v>
      </c>
      <c r="E4613">
        <f>COUNTIF(duplicity[duplicitní texty],duplicity[[#This Row],[duplicitní texty]])</f>
        <v>1</v>
      </c>
      <c r="N4613"/>
    </row>
    <row r="4614" spans="1:14">
      <c r="A4614">
        <v>3058</v>
      </c>
      <c r="B4614">
        <v>2184</v>
      </c>
      <c r="C4614" s="3">
        <v>43428</v>
      </c>
      <c r="D4614" s="5" t="str">
        <f>duplicity[[#This Row],[r_fighter_id]]&amp;"/"&amp;duplicity[[#This Row],[b_fighter_id]]&amp;duplicity[[#This Row],[date]]</f>
        <v>3058/218443428</v>
      </c>
      <c r="E4614">
        <f>COUNTIF(duplicity[duplicitní texty],duplicity[[#This Row],[duplicitní texty]])</f>
        <v>1</v>
      </c>
      <c r="N4614"/>
    </row>
    <row r="4615" spans="1:14">
      <c r="A4615">
        <v>295</v>
      </c>
      <c r="B4615">
        <v>2303</v>
      </c>
      <c r="C4615" s="3">
        <v>43428</v>
      </c>
      <c r="D4615" s="5" t="str">
        <f>duplicity[[#This Row],[r_fighter_id]]&amp;"/"&amp;duplicity[[#This Row],[b_fighter_id]]&amp;duplicity[[#This Row],[date]]</f>
        <v>295/230343428</v>
      </c>
      <c r="E4615">
        <f>COUNTIF(duplicity[duplicitní texty],duplicity[[#This Row],[duplicitní texty]])</f>
        <v>1</v>
      </c>
      <c r="N4615"/>
    </row>
    <row r="4616" spans="1:14">
      <c r="A4616">
        <v>3522</v>
      </c>
      <c r="B4616">
        <v>2216</v>
      </c>
      <c r="C4616" s="3">
        <v>43428</v>
      </c>
      <c r="D4616" s="5" t="str">
        <f>duplicity[[#This Row],[r_fighter_id]]&amp;"/"&amp;duplicity[[#This Row],[b_fighter_id]]&amp;duplicity[[#This Row],[date]]</f>
        <v>3522/221643428</v>
      </c>
      <c r="E4616">
        <f>COUNTIF(duplicity[duplicitní texty],duplicity[[#This Row],[duplicitní texty]])</f>
        <v>1</v>
      </c>
      <c r="N4616"/>
    </row>
    <row r="4617" spans="1:14">
      <c r="A4617">
        <v>2548</v>
      </c>
      <c r="B4617">
        <v>718</v>
      </c>
      <c r="C4617" s="3">
        <v>43428</v>
      </c>
      <c r="D4617" s="5" t="str">
        <f>duplicity[[#This Row],[r_fighter_id]]&amp;"/"&amp;duplicity[[#This Row],[b_fighter_id]]&amp;duplicity[[#This Row],[date]]</f>
        <v>2548/71843428</v>
      </c>
      <c r="E4617">
        <f>COUNTIF(duplicity[duplicitní texty],duplicity[[#This Row],[duplicitní texty]])</f>
        <v>1</v>
      </c>
      <c r="N4617"/>
    </row>
    <row r="4618" spans="1:14">
      <c r="A4618">
        <v>3540</v>
      </c>
      <c r="B4618">
        <v>635</v>
      </c>
      <c r="C4618" s="3">
        <v>43428</v>
      </c>
      <c r="D4618" s="5" t="str">
        <f>duplicity[[#This Row],[r_fighter_id]]&amp;"/"&amp;duplicity[[#This Row],[b_fighter_id]]&amp;duplicity[[#This Row],[date]]</f>
        <v>3540/63543428</v>
      </c>
      <c r="E4618">
        <f>COUNTIF(duplicity[duplicitní texty],duplicity[[#This Row],[duplicitní texty]])</f>
        <v>1</v>
      </c>
      <c r="N4618"/>
    </row>
    <row r="4619" spans="1:14">
      <c r="A4619">
        <v>3124</v>
      </c>
      <c r="B4619">
        <v>2944</v>
      </c>
      <c r="C4619" s="3">
        <v>43434</v>
      </c>
      <c r="D4619" s="5" t="str">
        <f>duplicity[[#This Row],[r_fighter_id]]&amp;"/"&amp;duplicity[[#This Row],[b_fighter_id]]&amp;duplicity[[#This Row],[date]]</f>
        <v>3124/294443434</v>
      </c>
      <c r="E4619">
        <f>COUNTIF(duplicity[duplicitní texty],duplicity[[#This Row],[duplicitní texty]])</f>
        <v>1</v>
      </c>
      <c r="N4619"/>
    </row>
    <row r="4620" spans="1:14">
      <c r="A4620">
        <v>1121</v>
      </c>
      <c r="B4620">
        <v>23</v>
      </c>
      <c r="C4620" s="3">
        <v>43434</v>
      </c>
      <c r="D4620" s="5" t="str">
        <f>duplicity[[#This Row],[r_fighter_id]]&amp;"/"&amp;duplicity[[#This Row],[b_fighter_id]]&amp;duplicity[[#This Row],[date]]</f>
        <v>1121/2343434</v>
      </c>
      <c r="E4620">
        <f>COUNTIF(duplicity[duplicitní texty],duplicity[[#This Row],[duplicitní texty]])</f>
        <v>1</v>
      </c>
      <c r="N4620"/>
    </row>
    <row r="4621" spans="1:14">
      <c r="A4621">
        <v>247</v>
      </c>
      <c r="B4621">
        <v>2505</v>
      </c>
      <c r="C4621" s="3">
        <v>43434</v>
      </c>
      <c r="D4621" s="5" t="str">
        <f>duplicity[[#This Row],[r_fighter_id]]&amp;"/"&amp;duplicity[[#This Row],[b_fighter_id]]&amp;duplicity[[#This Row],[date]]</f>
        <v>247/250543434</v>
      </c>
      <c r="E4621">
        <f>COUNTIF(duplicity[duplicitní texty],duplicity[[#This Row],[duplicitní texty]])</f>
        <v>1</v>
      </c>
      <c r="N4621"/>
    </row>
    <row r="4622" spans="1:14">
      <c r="A4622">
        <v>2223</v>
      </c>
      <c r="B4622">
        <v>474</v>
      </c>
      <c r="C4622" s="3">
        <v>43434</v>
      </c>
      <c r="D4622" s="5" t="str">
        <f>duplicity[[#This Row],[r_fighter_id]]&amp;"/"&amp;duplicity[[#This Row],[b_fighter_id]]&amp;duplicity[[#This Row],[date]]</f>
        <v>2223/47443434</v>
      </c>
      <c r="E4622">
        <f>COUNTIF(duplicity[duplicitní texty],duplicity[[#This Row],[duplicitní texty]])</f>
        <v>1</v>
      </c>
      <c r="N4622"/>
    </row>
    <row r="4623" spans="1:14">
      <c r="A4623">
        <v>1204</v>
      </c>
      <c r="B4623">
        <v>227</v>
      </c>
      <c r="C4623" s="3">
        <v>43434</v>
      </c>
      <c r="D4623" s="5" t="str">
        <f>duplicity[[#This Row],[r_fighter_id]]&amp;"/"&amp;duplicity[[#This Row],[b_fighter_id]]&amp;duplicity[[#This Row],[date]]</f>
        <v>1204/22743434</v>
      </c>
      <c r="E4623">
        <f>COUNTIF(duplicity[duplicitní texty],duplicity[[#This Row],[duplicitní texty]])</f>
        <v>1</v>
      </c>
      <c r="N4623"/>
    </row>
    <row r="4624" spans="1:14">
      <c r="A4624">
        <v>808</v>
      </c>
      <c r="B4624">
        <v>3324</v>
      </c>
      <c r="C4624" s="3">
        <v>43434</v>
      </c>
      <c r="D4624" s="5" t="str">
        <f>duplicity[[#This Row],[r_fighter_id]]&amp;"/"&amp;duplicity[[#This Row],[b_fighter_id]]&amp;duplicity[[#This Row],[date]]</f>
        <v>808/332443434</v>
      </c>
      <c r="E4624">
        <f>COUNTIF(duplicity[duplicitní texty],duplicity[[#This Row],[duplicitní texty]])</f>
        <v>1</v>
      </c>
      <c r="N4624"/>
    </row>
    <row r="4625" spans="1:14">
      <c r="A4625">
        <v>204</v>
      </c>
      <c r="B4625">
        <v>1238</v>
      </c>
      <c r="C4625" s="3">
        <v>43434</v>
      </c>
      <c r="D4625" s="5" t="str">
        <f>duplicity[[#This Row],[r_fighter_id]]&amp;"/"&amp;duplicity[[#This Row],[b_fighter_id]]&amp;duplicity[[#This Row],[date]]</f>
        <v>204/123843434</v>
      </c>
      <c r="E4625">
        <f>COUNTIF(duplicity[duplicitní texty],duplicity[[#This Row],[duplicitní texty]])</f>
        <v>1</v>
      </c>
      <c r="N4625"/>
    </row>
    <row r="4626" spans="1:14">
      <c r="A4626">
        <v>1650</v>
      </c>
      <c r="B4626">
        <v>2953</v>
      </c>
      <c r="C4626" s="3">
        <v>43434</v>
      </c>
      <c r="D4626" s="5" t="str">
        <f>duplicity[[#This Row],[r_fighter_id]]&amp;"/"&amp;duplicity[[#This Row],[b_fighter_id]]&amp;duplicity[[#This Row],[date]]</f>
        <v>1650/295343434</v>
      </c>
      <c r="E4626">
        <f>COUNTIF(duplicity[duplicitní texty],duplicity[[#This Row],[duplicitní texty]])</f>
        <v>1</v>
      </c>
      <c r="N4626"/>
    </row>
    <row r="4627" spans="1:14">
      <c r="A4627">
        <v>2058</v>
      </c>
      <c r="B4627">
        <v>2609</v>
      </c>
      <c r="C4627" s="3">
        <v>43434</v>
      </c>
      <c r="D4627" s="5" t="str">
        <f>duplicity[[#This Row],[r_fighter_id]]&amp;"/"&amp;duplicity[[#This Row],[b_fighter_id]]&amp;duplicity[[#This Row],[date]]</f>
        <v>2058/260943434</v>
      </c>
      <c r="E4627">
        <f>COUNTIF(duplicity[duplicitní texty],duplicity[[#This Row],[duplicitní texty]])</f>
        <v>1</v>
      </c>
      <c r="N4627"/>
    </row>
    <row r="4628" spans="1:14">
      <c r="A4628">
        <v>2712</v>
      </c>
      <c r="B4628">
        <v>1407</v>
      </c>
      <c r="C4628" s="3">
        <v>43434</v>
      </c>
      <c r="D4628" s="5" t="str">
        <f>duplicity[[#This Row],[r_fighter_id]]&amp;"/"&amp;duplicity[[#This Row],[b_fighter_id]]&amp;duplicity[[#This Row],[date]]</f>
        <v>2712/140743434</v>
      </c>
      <c r="E4628">
        <f>COUNTIF(duplicity[duplicitní texty],duplicity[[#This Row],[duplicitní texty]])</f>
        <v>1</v>
      </c>
      <c r="N4628"/>
    </row>
    <row r="4629" spans="1:14">
      <c r="A4629">
        <v>3131</v>
      </c>
      <c r="B4629">
        <v>1809</v>
      </c>
      <c r="C4629" s="3">
        <v>43434</v>
      </c>
      <c r="D4629" s="5" t="str">
        <f>duplicity[[#This Row],[r_fighter_id]]&amp;"/"&amp;duplicity[[#This Row],[b_fighter_id]]&amp;duplicity[[#This Row],[date]]</f>
        <v>3131/180943434</v>
      </c>
      <c r="E4629">
        <f>COUNTIF(duplicity[duplicitní texty],duplicity[[#This Row],[duplicitní texty]])</f>
        <v>1</v>
      </c>
      <c r="N4629"/>
    </row>
    <row r="4630" spans="1:14">
      <c r="A4630">
        <v>2002</v>
      </c>
      <c r="B4630">
        <v>1977</v>
      </c>
      <c r="C4630" s="3">
        <v>43435</v>
      </c>
      <c r="D4630" s="5" t="str">
        <f>duplicity[[#This Row],[r_fighter_id]]&amp;"/"&amp;duplicity[[#This Row],[b_fighter_id]]&amp;duplicity[[#This Row],[date]]</f>
        <v>2002/197743435</v>
      </c>
      <c r="E4630">
        <f>COUNTIF(duplicity[duplicitní texty],duplicity[[#This Row],[duplicitní texty]])</f>
        <v>1</v>
      </c>
      <c r="N4630"/>
    </row>
    <row r="4631" spans="1:14">
      <c r="A4631">
        <v>1075</v>
      </c>
      <c r="B4631">
        <v>1601</v>
      </c>
      <c r="C4631" s="3">
        <v>43435</v>
      </c>
      <c r="D4631" s="5" t="str">
        <f>duplicity[[#This Row],[r_fighter_id]]&amp;"/"&amp;duplicity[[#This Row],[b_fighter_id]]&amp;duplicity[[#This Row],[date]]</f>
        <v>1075/160143435</v>
      </c>
      <c r="E4631">
        <f>COUNTIF(duplicity[duplicitní texty],duplicity[[#This Row],[duplicitní texty]])</f>
        <v>1</v>
      </c>
      <c r="N4631"/>
    </row>
    <row r="4632" spans="1:14">
      <c r="A4632">
        <v>807</v>
      </c>
      <c r="B4632">
        <v>3299</v>
      </c>
      <c r="C4632" s="3">
        <v>43435</v>
      </c>
      <c r="D4632" s="5" t="str">
        <f>duplicity[[#This Row],[r_fighter_id]]&amp;"/"&amp;duplicity[[#This Row],[b_fighter_id]]&amp;duplicity[[#This Row],[date]]</f>
        <v>807/329943435</v>
      </c>
      <c r="E4632">
        <f>COUNTIF(duplicity[duplicitní texty],duplicity[[#This Row],[duplicitní texty]])</f>
        <v>1</v>
      </c>
      <c r="N4632"/>
    </row>
    <row r="4633" spans="1:14">
      <c r="A4633">
        <v>1362</v>
      </c>
      <c r="B4633">
        <v>1092</v>
      </c>
      <c r="C4633" s="3">
        <v>43435</v>
      </c>
      <c r="D4633" s="5" t="str">
        <f>duplicity[[#This Row],[r_fighter_id]]&amp;"/"&amp;duplicity[[#This Row],[b_fighter_id]]&amp;duplicity[[#This Row],[date]]</f>
        <v>1362/109243435</v>
      </c>
      <c r="E4633">
        <f>COUNTIF(duplicity[duplicitní texty],duplicity[[#This Row],[duplicitní texty]])</f>
        <v>1</v>
      </c>
      <c r="N4633"/>
    </row>
    <row r="4634" spans="1:14">
      <c r="A4634">
        <v>2159</v>
      </c>
      <c r="B4634">
        <v>3565</v>
      </c>
      <c r="C4634" s="3">
        <v>43435</v>
      </c>
      <c r="D4634" s="5" t="str">
        <f>duplicity[[#This Row],[r_fighter_id]]&amp;"/"&amp;duplicity[[#This Row],[b_fighter_id]]&amp;duplicity[[#This Row],[date]]</f>
        <v>2159/356543435</v>
      </c>
      <c r="E4634">
        <f>COUNTIF(duplicity[duplicitní texty],duplicity[[#This Row],[duplicitní texty]])</f>
        <v>1</v>
      </c>
      <c r="N4634"/>
    </row>
    <row r="4635" spans="1:14">
      <c r="A4635">
        <v>2783</v>
      </c>
      <c r="B4635">
        <v>2475</v>
      </c>
      <c r="C4635" s="3">
        <v>43435</v>
      </c>
      <c r="D4635" s="5" t="str">
        <f>duplicity[[#This Row],[r_fighter_id]]&amp;"/"&amp;duplicity[[#This Row],[b_fighter_id]]&amp;duplicity[[#This Row],[date]]</f>
        <v>2783/247543435</v>
      </c>
      <c r="E4635">
        <f>COUNTIF(duplicity[duplicitní texty],duplicity[[#This Row],[duplicitní texty]])</f>
        <v>1</v>
      </c>
      <c r="N4635"/>
    </row>
    <row r="4636" spans="1:14">
      <c r="A4636">
        <v>658</v>
      </c>
      <c r="B4636">
        <v>645</v>
      </c>
      <c r="C4636" s="3">
        <v>43435</v>
      </c>
      <c r="D4636" s="5" t="str">
        <f>duplicity[[#This Row],[r_fighter_id]]&amp;"/"&amp;duplicity[[#This Row],[b_fighter_id]]&amp;duplicity[[#This Row],[date]]</f>
        <v>658/64543435</v>
      </c>
      <c r="E4636">
        <f>COUNTIF(duplicity[duplicitní texty],duplicity[[#This Row],[duplicitní texty]])</f>
        <v>1</v>
      </c>
      <c r="N4636"/>
    </row>
    <row r="4637" spans="1:14">
      <c r="A4637">
        <v>2650</v>
      </c>
      <c r="B4637">
        <v>2305</v>
      </c>
      <c r="C4637" s="3">
        <v>43435</v>
      </c>
      <c r="D4637" s="5" t="str">
        <f>duplicity[[#This Row],[r_fighter_id]]&amp;"/"&amp;duplicity[[#This Row],[b_fighter_id]]&amp;duplicity[[#This Row],[date]]</f>
        <v>2650/230543435</v>
      </c>
      <c r="E4637">
        <f>COUNTIF(duplicity[duplicitní texty],duplicity[[#This Row],[duplicitní texty]])</f>
        <v>1</v>
      </c>
      <c r="N4637"/>
    </row>
    <row r="4638" spans="1:14">
      <c r="A4638">
        <v>1427</v>
      </c>
      <c r="B4638">
        <v>3490</v>
      </c>
      <c r="C4638" s="3">
        <v>43435</v>
      </c>
      <c r="D4638" s="5" t="str">
        <f>duplicity[[#This Row],[r_fighter_id]]&amp;"/"&amp;duplicity[[#This Row],[b_fighter_id]]&amp;duplicity[[#This Row],[date]]</f>
        <v>1427/349043435</v>
      </c>
      <c r="E4638">
        <f>COUNTIF(duplicity[duplicitní texty],duplicity[[#This Row],[duplicitní texty]])</f>
        <v>1</v>
      </c>
      <c r="N4638"/>
    </row>
    <row r="4639" spans="1:14">
      <c r="A4639">
        <v>2369</v>
      </c>
      <c r="B4639">
        <v>1702</v>
      </c>
      <c r="C4639" s="3">
        <v>43435</v>
      </c>
      <c r="D4639" s="5" t="str">
        <f>duplicity[[#This Row],[r_fighter_id]]&amp;"/"&amp;duplicity[[#This Row],[b_fighter_id]]&amp;duplicity[[#This Row],[date]]</f>
        <v>2369/170243435</v>
      </c>
      <c r="E4639">
        <f>COUNTIF(duplicity[duplicitní texty],duplicity[[#This Row],[duplicitní texty]])</f>
        <v>1</v>
      </c>
      <c r="N4639"/>
    </row>
    <row r="4640" spans="1:14">
      <c r="A4640">
        <v>2259</v>
      </c>
      <c r="B4640">
        <v>3275</v>
      </c>
      <c r="C4640" s="3">
        <v>43435</v>
      </c>
      <c r="D4640" s="5" t="str">
        <f>duplicity[[#This Row],[r_fighter_id]]&amp;"/"&amp;duplicity[[#This Row],[b_fighter_id]]&amp;duplicity[[#This Row],[date]]</f>
        <v>2259/327543435</v>
      </c>
      <c r="E4640">
        <f>COUNTIF(duplicity[duplicitní texty],duplicity[[#This Row],[duplicitní texty]])</f>
        <v>1</v>
      </c>
      <c r="N4640"/>
    </row>
    <row r="4641" spans="1:14">
      <c r="A4641">
        <v>1158</v>
      </c>
      <c r="B4641">
        <v>1464</v>
      </c>
      <c r="C4641" s="3">
        <v>43435</v>
      </c>
      <c r="D4641" s="5" t="str">
        <f>duplicity[[#This Row],[r_fighter_id]]&amp;"/"&amp;duplicity[[#This Row],[b_fighter_id]]&amp;duplicity[[#This Row],[date]]</f>
        <v>1158/146443435</v>
      </c>
      <c r="E4641">
        <f>COUNTIF(duplicity[duplicitní texty],duplicity[[#This Row],[duplicitní texty]])</f>
        <v>1</v>
      </c>
      <c r="N4641"/>
    </row>
    <row r="4642" spans="1:14">
      <c r="A4642">
        <v>1950</v>
      </c>
      <c r="B4642">
        <v>2860</v>
      </c>
      <c r="C4642" s="3">
        <v>43442</v>
      </c>
      <c r="D4642" s="5" t="str">
        <f>duplicity[[#This Row],[r_fighter_id]]&amp;"/"&amp;duplicity[[#This Row],[b_fighter_id]]&amp;duplicity[[#This Row],[date]]</f>
        <v>1950/286043442</v>
      </c>
      <c r="E4642">
        <f>COUNTIF(duplicity[duplicitní texty],duplicity[[#This Row],[duplicitní texty]])</f>
        <v>1</v>
      </c>
      <c r="N4642"/>
    </row>
    <row r="4643" spans="1:14">
      <c r="A4643">
        <v>567</v>
      </c>
      <c r="B4643">
        <v>2611</v>
      </c>
      <c r="C4643" s="3">
        <v>43442</v>
      </c>
      <c r="D4643" s="5" t="str">
        <f>duplicity[[#This Row],[r_fighter_id]]&amp;"/"&amp;duplicity[[#This Row],[b_fighter_id]]&amp;duplicity[[#This Row],[date]]</f>
        <v>567/261143442</v>
      </c>
      <c r="E4643">
        <f>COUNTIF(duplicity[duplicitní texty],duplicity[[#This Row],[duplicitní texty]])</f>
        <v>1</v>
      </c>
      <c r="N4643"/>
    </row>
    <row r="4644" spans="1:14">
      <c r="A4644">
        <v>553</v>
      </c>
      <c r="B4644">
        <v>925</v>
      </c>
      <c r="C4644" s="3">
        <v>43442</v>
      </c>
      <c r="D4644" s="5" t="str">
        <f>duplicity[[#This Row],[r_fighter_id]]&amp;"/"&amp;duplicity[[#This Row],[b_fighter_id]]&amp;duplicity[[#This Row],[date]]</f>
        <v>553/92543442</v>
      </c>
      <c r="E4644">
        <f>COUNTIF(duplicity[duplicitní texty],duplicity[[#This Row],[duplicitní texty]])</f>
        <v>1</v>
      </c>
      <c r="N4644"/>
    </row>
    <row r="4645" spans="1:14">
      <c r="A4645">
        <v>953</v>
      </c>
      <c r="B4645">
        <v>2292</v>
      </c>
      <c r="C4645" s="3">
        <v>43442</v>
      </c>
      <c r="D4645" s="5" t="str">
        <f>duplicity[[#This Row],[r_fighter_id]]&amp;"/"&amp;duplicity[[#This Row],[b_fighter_id]]&amp;duplicity[[#This Row],[date]]</f>
        <v>953/229243442</v>
      </c>
      <c r="E4645">
        <f>COUNTIF(duplicity[duplicitní texty],duplicity[[#This Row],[duplicitní texty]])</f>
        <v>1</v>
      </c>
      <c r="N4645"/>
    </row>
    <row r="4646" spans="1:14">
      <c r="A4646">
        <v>159</v>
      </c>
      <c r="B4646">
        <v>413</v>
      </c>
      <c r="C4646" s="3">
        <v>43442</v>
      </c>
      <c r="D4646" s="5" t="str">
        <f>duplicity[[#This Row],[r_fighter_id]]&amp;"/"&amp;duplicity[[#This Row],[b_fighter_id]]&amp;duplicity[[#This Row],[date]]</f>
        <v>159/41343442</v>
      </c>
      <c r="E4646">
        <f>COUNTIF(duplicity[duplicitní texty],duplicity[[#This Row],[duplicitní texty]])</f>
        <v>1</v>
      </c>
      <c r="N4646"/>
    </row>
    <row r="4647" spans="1:14">
      <c r="A4647">
        <v>1377</v>
      </c>
      <c r="B4647">
        <v>2394</v>
      </c>
      <c r="C4647" s="3">
        <v>43442</v>
      </c>
      <c r="D4647" s="5" t="str">
        <f>duplicity[[#This Row],[r_fighter_id]]&amp;"/"&amp;duplicity[[#This Row],[b_fighter_id]]&amp;duplicity[[#This Row],[date]]</f>
        <v>1377/239443442</v>
      </c>
      <c r="E4647">
        <f>COUNTIF(duplicity[duplicitní texty],duplicity[[#This Row],[duplicitní texty]])</f>
        <v>1</v>
      </c>
      <c r="N4647"/>
    </row>
    <row r="4648" spans="1:14">
      <c r="A4648">
        <v>2381</v>
      </c>
      <c r="B4648">
        <v>2293</v>
      </c>
      <c r="C4648" s="3">
        <v>43442</v>
      </c>
      <c r="D4648" s="5" t="str">
        <f>duplicity[[#This Row],[r_fighter_id]]&amp;"/"&amp;duplicity[[#This Row],[b_fighter_id]]&amp;duplicity[[#This Row],[date]]</f>
        <v>2381/229343442</v>
      </c>
      <c r="E4648">
        <f>COUNTIF(duplicity[duplicitní texty],duplicity[[#This Row],[duplicitní texty]])</f>
        <v>1</v>
      </c>
      <c r="N4648"/>
    </row>
    <row r="4649" spans="1:14">
      <c r="A4649">
        <v>1604</v>
      </c>
      <c r="B4649">
        <v>1863</v>
      </c>
      <c r="C4649" s="3">
        <v>43442</v>
      </c>
      <c r="D4649" s="5" t="str">
        <f>duplicity[[#This Row],[r_fighter_id]]&amp;"/"&amp;duplicity[[#This Row],[b_fighter_id]]&amp;duplicity[[#This Row],[date]]</f>
        <v>1604/186343442</v>
      </c>
      <c r="E4649">
        <f>COUNTIF(duplicity[duplicitní texty],duplicity[[#This Row],[duplicitní texty]])</f>
        <v>1</v>
      </c>
      <c r="N4649"/>
    </row>
    <row r="4650" spans="1:14">
      <c r="A4650">
        <v>714</v>
      </c>
      <c r="B4650">
        <v>300</v>
      </c>
      <c r="C4650" s="3">
        <v>43442</v>
      </c>
      <c r="D4650" s="5" t="str">
        <f>duplicity[[#This Row],[r_fighter_id]]&amp;"/"&amp;duplicity[[#This Row],[b_fighter_id]]&amp;duplicity[[#This Row],[date]]</f>
        <v>714/30043442</v>
      </c>
      <c r="E4650">
        <f>COUNTIF(duplicity[duplicitní texty],duplicity[[#This Row],[duplicitní texty]])</f>
        <v>1</v>
      </c>
      <c r="N4650"/>
    </row>
    <row r="4651" spans="1:14">
      <c r="A4651">
        <v>1741</v>
      </c>
      <c r="B4651">
        <v>1828</v>
      </c>
      <c r="C4651" s="3">
        <v>43442</v>
      </c>
      <c r="D4651" s="5" t="str">
        <f>duplicity[[#This Row],[r_fighter_id]]&amp;"/"&amp;duplicity[[#This Row],[b_fighter_id]]&amp;duplicity[[#This Row],[date]]</f>
        <v>1741/182843442</v>
      </c>
      <c r="E4651">
        <f>COUNTIF(duplicity[duplicitní texty],duplicity[[#This Row],[duplicitní texty]])</f>
        <v>1</v>
      </c>
      <c r="N4651"/>
    </row>
    <row r="4652" spans="1:14">
      <c r="A4652">
        <v>1044</v>
      </c>
      <c r="B4652">
        <v>115</v>
      </c>
      <c r="C4652" s="3">
        <v>43442</v>
      </c>
      <c r="D4652" s="5" t="str">
        <f>duplicity[[#This Row],[r_fighter_id]]&amp;"/"&amp;duplicity[[#This Row],[b_fighter_id]]&amp;duplicity[[#This Row],[date]]</f>
        <v>1044/11543442</v>
      </c>
      <c r="E4652">
        <f>COUNTIF(duplicity[duplicitní texty],duplicity[[#This Row],[duplicitní texty]])</f>
        <v>1</v>
      </c>
      <c r="N4652"/>
    </row>
    <row r="4653" spans="1:14">
      <c r="A4653">
        <v>3235</v>
      </c>
      <c r="B4653">
        <v>97</v>
      </c>
      <c r="C4653" s="3">
        <v>43442</v>
      </c>
      <c r="D4653" s="5" t="str">
        <f>duplicity[[#This Row],[r_fighter_id]]&amp;"/"&amp;duplicity[[#This Row],[b_fighter_id]]&amp;duplicity[[#This Row],[date]]</f>
        <v>3235/9743442</v>
      </c>
      <c r="E4653">
        <f>COUNTIF(duplicity[duplicitní texty],duplicity[[#This Row],[duplicitní texty]])</f>
        <v>1</v>
      </c>
      <c r="N4653"/>
    </row>
    <row r="4654" spans="1:14">
      <c r="A4654">
        <v>1436</v>
      </c>
      <c r="B4654">
        <v>1209</v>
      </c>
      <c r="C4654" s="3">
        <v>43449</v>
      </c>
      <c r="D4654" s="5" t="str">
        <f>duplicity[[#This Row],[r_fighter_id]]&amp;"/"&amp;duplicity[[#This Row],[b_fighter_id]]&amp;duplicity[[#This Row],[date]]</f>
        <v>1436/120943449</v>
      </c>
      <c r="E4654">
        <f>COUNTIF(duplicity[duplicitní texty],duplicity[[#This Row],[duplicitní texty]])</f>
        <v>1</v>
      </c>
      <c r="N4654"/>
    </row>
    <row r="4655" spans="1:14">
      <c r="A4655">
        <v>201</v>
      </c>
      <c r="B4655">
        <v>1393</v>
      </c>
      <c r="C4655" s="3">
        <v>43449</v>
      </c>
      <c r="D4655" s="5" t="str">
        <f>duplicity[[#This Row],[r_fighter_id]]&amp;"/"&amp;duplicity[[#This Row],[b_fighter_id]]&amp;duplicity[[#This Row],[date]]</f>
        <v>201/139343449</v>
      </c>
      <c r="E4655">
        <f>COUNTIF(duplicity[duplicitní texty],duplicity[[#This Row],[duplicitní texty]])</f>
        <v>1</v>
      </c>
      <c r="N4655"/>
    </row>
    <row r="4656" spans="1:14">
      <c r="A4656">
        <v>990</v>
      </c>
      <c r="B4656">
        <v>2524</v>
      </c>
      <c r="C4656" s="3">
        <v>43449</v>
      </c>
      <c r="D4656" s="5" t="str">
        <f>duplicity[[#This Row],[r_fighter_id]]&amp;"/"&amp;duplicity[[#This Row],[b_fighter_id]]&amp;duplicity[[#This Row],[date]]</f>
        <v>990/252443449</v>
      </c>
      <c r="E4656">
        <f>COUNTIF(duplicity[duplicitní texty],duplicity[[#This Row],[duplicitní texty]])</f>
        <v>1</v>
      </c>
      <c r="N4656"/>
    </row>
    <row r="4657" spans="1:14">
      <c r="A4657">
        <v>2113</v>
      </c>
      <c r="B4657">
        <v>2376</v>
      </c>
      <c r="C4657" s="3">
        <v>43449</v>
      </c>
      <c r="D4657" s="5" t="str">
        <f>duplicity[[#This Row],[r_fighter_id]]&amp;"/"&amp;duplicity[[#This Row],[b_fighter_id]]&amp;duplicity[[#This Row],[date]]</f>
        <v>2113/237643449</v>
      </c>
      <c r="E4657">
        <f>COUNTIF(duplicity[duplicitní texty],duplicity[[#This Row],[duplicitní texty]])</f>
        <v>1</v>
      </c>
      <c r="N4657"/>
    </row>
    <row r="4658" spans="1:14">
      <c r="A4658">
        <v>3033</v>
      </c>
      <c r="B4658">
        <v>682</v>
      </c>
      <c r="C4658" s="3">
        <v>43449</v>
      </c>
      <c r="D4658" s="5" t="str">
        <f>duplicity[[#This Row],[r_fighter_id]]&amp;"/"&amp;duplicity[[#This Row],[b_fighter_id]]&amp;duplicity[[#This Row],[date]]</f>
        <v>3033/68243449</v>
      </c>
      <c r="E4658">
        <f>COUNTIF(duplicity[duplicitní texty],duplicity[[#This Row],[duplicitní texty]])</f>
        <v>1</v>
      </c>
      <c r="N4658"/>
    </row>
    <row r="4659" spans="1:14">
      <c r="A4659">
        <v>1785</v>
      </c>
      <c r="B4659">
        <v>1431</v>
      </c>
      <c r="C4659" s="3">
        <v>43449</v>
      </c>
      <c r="D4659" s="5" t="str">
        <f>duplicity[[#This Row],[r_fighter_id]]&amp;"/"&amp;duplicity[[#This Row],[b_fighter_id]]&amp;duplicity[[#This Row],[date]]</f>
        <v>1785/143143449</v>
      </c>
      <c r="E4659">
        <f>COUNTIF(duplicity[duplicitní texty],duplicity[[#This Row],[duplicitní texty]])</f>
        <v>1</v>
      </c>
      <c r="N4659"/>
    </row>
    <row r="4660" spans="1:14">
      <c r="A4660">
        <v>1202</v>
      </c>
      <c r="B4660">
        <v>1666</v>
      </c>
      <c r="C4660" s="3">
        <v>43449</v>
      </c>
      <c r="D4660" s="5" t="str">
        <f>duplicity[[#This Row],[r_fighter_id]]&amp;"/"&amp;duplicity[[#This Row],[b_fighter_id]]&amp;duplicity[[#This Row],[date]]</f>
        <v>1202/166643449</v>
      </c>
      <c r="E4660">
        <f>COUNTIF(duplicity[duplicitní texty],duplicity[[#This Row],[duplicitní texty]])</f>
        <v>1</v>
      </c>
      <c r="N4660"/>
    </row>
    <row r="4661" spans="1:14">
      <c r="A4661">
        <v>2405</v>
      </c>
      <c r="B4661">
        <v>1196</v>
      </c>
      <c r="C4661" s="3">
        <v>43449</v>
      </c>
      <c r="D4661" s="5" t="str">
        <f>duplicity[[#This Row],[r_fighter_id]]&amp;"/"&amp;duplicity[[#This Row],[b_fighter_id]]&amp;duplicity[[#This Row],[date]]</f>
        <v>2405/119643449</v>
      </c>
      <c r="E4661">
        <f>COUNTIF(duplicity[duplicitní texty],duplicity[[#This Row],[duplicitní texty]])</f>
        <v>1</v>
      </c>
      <c r="N4661"/>
    </row>
    <row r="4662" spans="1:14">
      <c r="A4662">
        <v>2119</v>
      </c>
      <c r="B4662">
        <v>2733</v>
      </c>
      <c r="C4662" s="3">
        <v>43449</v>
      </c>
      <c r="D4662" s="5" t="str">
        <f>duplicity[[#This Row],[r_fighter_id]]&amp;"/"&amp;duplicity[[#This Row],[b_fighter_id]]&amp;duplicity[[#This Row],[date]]</f>
        <v>2119/273343449</v>
      </c>
      <c r="E4662">
        <f>COUNTIF(duplicity[duplicitní texty],duplicity[[#This Row],[duplicitní texty]])</f>
        <v>1</v>
      </c>
      <c r="N4662"/>
    </row>
    <row r="4663" spans="1:14">
      <c r="A4663">
        <v>1160</v>
      </c>
      <c r="B4663">
        <v>2992</v>
      </c>
      <c r="C4663" s="3">
        <v>43449</v>
      </c>
      <c r="D4663" s="5" t="str">
        <f>duplicity[[#This Row],[r_fighter_id]]&amp;"/"&amp;duplicity[[#This Row],[b_fighter_id]]&amp;duplicity[[#This Row],[date]]</f>
        <v>1160/299243449</v>
      </c>
      <c r="E4663">
        <f>COUNTIF(duplicity[duplicitní texty],duplicity[[#This Row],[duplicitní texty]])</f>
        <v>1</v>
      </c>
      <c r="N4663"/>
    </row>
    <row r="4664" spans="1:14">
      <c r="A4664">
        <v>2069</v>
      </c>
      <c r="B4664">
        <v>1330</v>
      </c>
      <c r="C4664" s="3">
        <v>43449</v>
      </c>
      <c r="D4664" s="5" t="str">
        <f>duplicity[[#This Row],[r_fighter_id]]&amp;"/"&amp;duplicity[[#This Row],[b_fighter_id]]&amp;duplicity[[#This Row],[date]]</f>
        <v>2069/133043449</v>
      </c>
      <c r="E4664">
        <f>COUNTIF(duplicity[duplicitní texty],duplicity[[#This Row],[duplicitní texty]])</f>
        <v>1</v>
      </c>
      <c r="N4664"/>
    </row>
    <row r="4665" spans="1:14">
      <c r="A4665">
        <v>723</v>
      </c>
      <c r="B4665">
        <v>12</v>
      </c>
      <c r="C4665" s="3">
        <v>43449</v>
      </c>
      <c r="D4665" s="5" t="str">
        <f>duplicity[[#This Row],[r_fighter_id]]&amp;"/"&amp;duplicity[[#This Row],[b_fighter_id]]&amp;duplicity[[#This Row],[date]]</f>
        <v>723/1243449</v>
      </c>
      <c r="E4665">
        <f>COUNTIF(duplicity[duplicitní texty],duplicity[[#This Row],[duplicitní texty]])</f>
        <v>1</v>
      </c>
      <c r="N4665"/>
    </row>
    <row r="4666" spans="1:14">
      <c r="A4666">
        <v>2109</v>
      </c>
      <c r="B4666">
        <v>184</v>
      </c>
      <c r="C4666" s="3">
        <v>43463</v>
      </c>
      <c r="D4666" s="5" t="str">
        <f>duplicity[[#This Row],[r_fighter_id]]&amp;"/"&amp;duplicity[[#This Row],[b_fighter_id]]&amp;duplicity[[#This Row],[date]]</f>
        <v>2109/18443463</v>
      </c>
      <c r="E4666">
        <f>COUNTIF(duplicity[duplicitní texty],duplicity[[#This Row],[duplicitní texty]])</f>
        <v>1</v>
      </c>
      <c r="N4666"/>
    </row>
    <row r="4667" spans="1:14">
      <c r="A4667">
        <v>1616</v>
      </c>
      <c r="B4667">
        <v>1484</v>
      </c>
      <c r="C4667" s="3">
        <v>43463</v>
      </c>
      <c r="D4667" s="5" t="str">
        <f>duplicity[[#This Row],[r_fighter_id]]&amp;"/"&amp;duplicity[[#This Row],[b_fighter_id]]&amp;duplicity[[#This Row],[date]]</f>
        <v>1616/148443463</v>
      </c>
      <c r="E4667">
        <f>COUNTIF(duplicity[duplicitní texty],duplicity[[#This Row],[duplicitní texty]])</f>
        <v>1</v>
      </c>
      <c r="N4667"/>
    </row>
    <row r="4668" spans="1:14">
      <c r="A4668">
        <v>2999</v>
      </c>
      <c r="B4668">
        <v>3536</v>
      </c>
      <c r="C4668" s="3">
        <v>43463</v>
      </c>
      <c r="D4668" s="5" t="str">
        <f>duplicity[[#This Row],[r_fighter_id]]&amp;"/"&amp;duplicity[[#This Row],[b_fighter_id]]&amp;duplicity[[#This Row],[date]]</f>
        <v>2999/353643463</v>
      </c>
      <c r="E4668">
        <f>COUNTIF(duplicity[duplicitní texty],duplicity[[#This Row],[duplicitní texty]])</f>
        <v>1</v>
      </c>
      <c r="N4668"/>
    </row>
    <row r="4669" spans="1:14">
      <c r="A4669">
        <v>1252</v>
      </c>
      <c r="B4669">
        <v>1817</v>
      </c>
      <c r="C4669" s="3">
        <v>43463</v>
      </c>
      <c r="D4669" s="5" t="str">
        <f>duplicity[[#This Row],[r_fighter_id]]&amp;"/"&amp;duplicity[[#This Row],[b_fighter_id]]&amp;duplicity[[#This Row],[date]]</f>
        <v>1252/181743463</v>
      </c>
      <c r="E4669">
        <f>COUNTIF(duplicity[duplicitní texty],duplicity[[#This Row],[duplicitní texty]])</f>
        <v>1</v>
      </c>
      <c r="N4669"/>
    </row>
    <row r="4670" spans="1:14">
      <c r="A4670">
        <v>1751</v>
      </c>
      <c r="B4670">
        <v>103</v>
      </c>
      <c r="C4670" s="3">
        <v>43463</v>
      </c>
      <c r="D4670" s="5" t="str">
        <f>duplicity[[#This Row],[r_fighter_id]]&amp;"/"&amp;duplicity[[#This Row],[b_fighter_id]]&amp;duplicity[[#This Row],[date]]</f>
        <v>1751/10343463</v>
      </c>
      <c r="E4670">
        <f>COUNTIF(duplicity[duplicitní texty],duplicity[[#This Row],[duplicitní texty]])</f>
        <v>1</v>
      </c>
      <c r="N4670"/>
    </row>
    <row r="4671" spans="1:14">
      <c r="A4671">
        <v>596</v>
      </c>
      <c r="B4671">
        <v>540</v>
      </c>
      <c r="C4671" s="3">
        <v>43463</v>
      </c>
      <c r="D4671" s="5" t="str">
        <f>duplicity[[#This Row],[r_fighter_id]]&amp;"/"&amp;duplicity[[#This Row],[b_fighter_id]]&amp;duplicity[[#This Row],[date]]</f>
        <v>596/54043463</v>
      </c>
      <c r="E4671">
        <f>COUNTIF(duplicity[duplicitní texty],duplicity[[#This Row],[duplicitní texty]])</f>
        <v>1</v>
      </c>
      <c r="N4671"/>
    </row>
    <row r="4672" spans="1:14">
      <c r="A4672">
        <v>2081</v>
      </c>
      <c r="B4672">
        <v>3395</v>
      </c>
      <c r="C4672" s="3">
        <v>43463</v>
      </c>
      <c r="D4672" s="5" t="str">
        <f>duplicity[[#This Row],[r_fighter_id]]&amp;"/"&amp;duplicity[[#This Row],[b_fighter_id]]&amp;duplicity[[#This Row],[date]]</f>
        <v>2081/339543463</v>
      </c>
      <c r="E4672">
        <f>COUNTIF(duplicity[duplicitní texty],duplicity[[#This Row],[duplicitní texty]])</f>
        <v>1</v>
      </c>
      <c r="N4672"/>
    </row>
    <row r="4673" spans="1:14">
      <c r="A4673">
        <v>2485</v>
      </c>
      <c r="B4673">
        <v>1248</v>
      </c>
      <c r="C4673" s="3">
        <v>43463</v>
      </c>
      <c r="D4673" s="5" t="str">
        <f>duplicity[[#This Row],[r_fighter_id]]&amp;"/"&amp;duplicity[[#This Row],[b_fighter_id]]&amp;duplicity[[#This Row],[date]]</f>
        <v>2485/124843463</v>
      </c>
      <c r="E4673">
        <f>COUNTIF(duplicity[duplicitní texty],duplicity[[#This Row],[duplicitní texty]])</f>
        <v>1</v>
      </c>
      <c r="N4673"/>
    </row>
    <row r="4674" spans="1:14">
      <c r="A4674">
        <v>3587</v>
      </c>
      <c r="B4674">
        <v>104</v>
      </c>
      <c r="C4674" s="3">
        <v>43463</v>
      </c>
      <c r="D4674" s="5" t="str">
        <f>duplicity[[#This Row],[r_fighter_id]]&amp;"/"&amp;duplicity[[#This Row],[b_fighter_id]]&amp;duplicity[[#This Row],[date]]</f>
        <v>3587/10443463</v>
      </c>
      <c r="E4674">
        <f>COUNTIF(duplicity[duplicitní texty],duplicity[[#This Row],[duplicitní texty]])</f>
        <v>1</v>
      </c>
      <c r="N4674"/>
    </row>
    <row r="4675" spans="1:14">
      <c r="A4675">
        <v>3507</v>
      </c>
      <c r="B4675">
        <v>921</v>
      </c>
      <c r="C4675" s="3">
        <v>43463</v>
      </c>
      <c r="D4675" s="5" t="str">
        <f>duplicity[[#This Row],[r_fighter_id]]&amp;"/"&amp;duplicity[[#This Row],[b_fighter_id]]&amp;duplicity[[#This Row],[date]]</f>
        <v>3507/92143463</v>
      </c>
      <c r="E4675">
        <f>COUNTIF(duplicity[duplicitní texty],duplicity[[#This Row],[duplicitní texty]])</f>
        <v>1</v>
      </c>
      <c r="N4675"/>
    </row>
    <row r="4676" spans="1:14">
      <c r="A4676">
        <v>3224</v>
      </c>
      <c r="B4676">
        <v>2702</v>
      </c>
      <c r="C4676" s="3">
        <v>43484</v>
      </c>
      <c r="D4676" s="5" t="str">
        <f>duplicity[[#This Row],[r_fighter_id]]&amp;"/"&amp;duplicity[[#This Row],[b_fighter_id]]&amp;duplicity[[#This Row],[date]]</f>
        <v>3224/270243484</v>
      </c>
      <c r="E4676">
        <f>COUNTIF(duplicity[duplicitní texty],duplicity[[#This Row],[duplicitní texty]])</f>
        <v>1</v>
      </c>
      <c r="N4676"/>
    </row>
    <row r="4677" spans="1:14">
      <c r="A4677">
        <v>247</v>
      </c>
      <c r="B4677">
        <v>2401</v>
      </c>
      <c r="C4677" s="3">
        <v>43484</v>
      </c>
      <c r="D4677" s="5" t="str">
        <f>duplicity[[#This Row],[r_fighter_id]]&amp;"/"&amp;duplicity[[#This Row],[b_fighter_id]]&amp;duplicity[[#This Row],[date]]</f>
        <v>247/240143484</v>
      </c>
      <c r="E4677">
        <f>COUNTIF(duplicity[duplicitní texty],duplicity[[#This Row],[duplicitní texty]])</f>
        <v>1</v>
      </c>
      <c r="N4677"/>
    </row>
    <row r="4678" spans="1:14">
      <c r="A4678">
        <v>3344</v>
      </c>
      <c r="B4678">
        <v>2403</v>
      </c>
      <c r="C4678" s="3">
        <v>43484</v>
      </c>
      <c r="D4678" s="5" t="str">
        <f>duplicity[[#This Row],[r_fighter_id]]&amp;"/"&amp;duplicity[[#This Row],[b_fighter_id]]&amp;duplicity[[#This Row],[date]]</f>
        <v>3344/240343484</v>
      </c>
      <c r="E4678">
        <f>COUNTIF(duplicity[duplicitní texty],duplicity[[#This Row],[duplicitní texty]])</f>
        <v>1</v>
      </c>
      <c r="N4678"/>
    </row>
    <row r="4679" spans="1:14">
      <c r="A4679">
        <v>1333</v>
      </c>
      <c r="B4679">
        <v>523</v>
      </c>
      <c r="C4679" s="3">
        <v>43484</v>
      </c>
      <c r="D4679" s="5" t="str">
        <f>duplicity[[#This Row],[r_fighter_id]]&amp;"/"&amp;duplicity[[#This Row],[b_fighter_id]]&amp;duplicity[[#This Row],[date]]</f>
        <v>1333/52343484</v>
      </c>
      <c r="E4679">
        <f>COUNTIF(duplicity[duplicitní texty],duplicity[[#This Row],[duplicitní texty]])</f>
        <v>1</v>
      </c>
      <c r="N4679"/>
    </row>
    <row r="4680" spans="1:14">
      <c r="A4680">
        <v>2837</v>
      </c>
      <c r="B4680">
        <v>229</v>
      </c>
      <c r="C4680" s="3">
        <v>43484</v>
      </c>
      <c r="D4680" s="5" t="str">
        <f>duplicity[[#This Row],[r_fighter_id]]&amp;"/"&amp;duplicity[[#This Row],[b_fighter_id]]&amp;duplicity[[#This Row],[date]]</f>
        <v>2837/22943484</v>
      </c>
      <c r="E4680">
        <f>COUNTIF(duplicity[duplicitní texty],duplicity[[#This Row],[duplicitní texty]])</f>
        <v>1</v>
      </c>
      <c r="N4680"/>
    </row>
    <row r="4681" spans="1:14">
      <c r="A4681">
        <v>3126</v>
      </c>
      <c r="B4681">
        <v>2651</v>
      </c>
      <c r="C4681" s="3">
        <v>43484</v>
      </c>
      <c r="D4681" s="5" t="str">
        <f>duplicity[[#This Row],[r_fighter_id]]&amp;"/"&amp;duplicity[[#This Row],[b_fighter_id]]&amp;duplicity[[#This Row],[date]]</f>
        <v>3126/265143484</v>
      </c>
      <c r="E4681">
        <f>COUNTIF(duplicity[duplicitní texty],duplicity[[#This Row],[duplicitní texty]])</f>
        <v>1</v>
      </c>
      <c r="N4681"/>
    </row>
    <row r="4682" spans="1:14">
      <c r="A4682">
        <v>263</v>
      </c>
      <c r="B4682">
        <v>861</v>
      </c>
      <c r="C4682" s="3">
        <v>43484</v>
      </c>
      <c r="D4682" s="5" t="str">
        <f>duplicity[[#This Row],[r_fighter_id]]&amp;"/"&amp;duplicity[[#This Row],[b_fighter_id]]&amp;duplicity[[#This Row],[date]]</f>
        <v>263/86143484</v>
      </c>
      <c r="E4682">
        <f>COUNTIF(duplicity[duplicitní texty],duplicity[[#This Row],[duplicitní texty]])</f>
        <v>1</v>
      </c>
      <c r="N4682"/>
    </row>
    <row r="4683" spans="1:14">
      <c r="A4683">
        <v>2217</v>
      </c>
      <c r="B4683">
        <v>2286</v>
      </c>
      <c r="C4683" s="3">
        <v>43484</v>
      </c>
      <c r="D4683" s="5" t="str">
        <f>duplicity[[#This Row],[r_fighter_id]]&amp;"/"&amp;duplicity[[#This Row],[b_fighter_id]]&amp;duplicity[[#This Row],[date]]</f>
        <v>2217/228643484</v>
      </c>
      <c r="E4683">
        <f>COUNTIF(duplicity[duplicitní texty],duplicity[[#This Row],[duplicitní texty]])</f>
        <v>1</v>
      </c>
      <c r="N4683"/>
    </row>
    <row r="4684" spans="1:14">
      <c r="A4684">
        <v>441</v>
      </c>
      <c r="B4684">
        <v>1838</v>
      </c>
      <c r="C4684" s="3">
        <v>43484</v>
      </c>
      <c r="D4684" s="5" t="str">
        <f>duplicity[[#This Row],[r_fighter_id]]&amp;"/"&amp;duplicity[[#This Row],[b_fighter_id]]&amp;duplicity[[#This Row],[date]]</f>
        <v>441/183843484</v>
      </c>
      <c r="E4684">
        <f>COUNTIF(duplicity[duplicitní texty],duplicity[[#This Row],[duplicitní texty]])</f>
        <v>1</v>
      </c>
      <c r="N4684"/>
    </row>
    <row r="4685" spans="1:14">
      <c r="A4685">
        <v>518</v>
      </c>
      <c r="B4685">
        <v>778</v>
      </c>
      <c r="C4685" s="3">
        <v>43484</v>
      </c>
      <c r="D4685" s="5" t="str">
        <f>duplicity[[#This Row],[r_fighter_id]]&amp;"/"&amp;duplicity[[#This Row],[b_fighter_id]]&amp;duplicity[[#This Row],[date]]</f>
        <v>518/77843484</v>
      </c>
      <c r="E4685">
        <f>COUNTIF(duplicity[duplicitní texty],duplicity[[#This Row],[duplicitní texty]])</f>
        <v>1</v>
      </c>
      <c r="N4685"/>
    </row>
    <row r="4686" spans="1:14">
      <c r="A4686">
        <v>1107</v>
      </c>
      <c r="B4686">
        <v>2061</v>
      </c>
      <c r="C4686" s="3">
        <v>43484</v>
      </c>
      <c r="D4686" s="5" t="str">
        <f>duplicity[[#This Row],[r_fighter_id]]&amp;"/"&amp;duplicity[[#This Row],[b_fighter_id]]&amp;duplicity[[#This Row],[date]]</f>
        <v>1107/206143484</v>
      </c>
      <c r="E4686">
        <f>COUNTIF(duplicity[duplicitní texty],duplicity[[#This Row],[duplicitní texty]])</f>
        <v>1</v>
      </c>
      <c r="N4686"/>
    </row>
    <row r="4687" spans="1:14">
      <c r="A4687">
        <v>2085</v>
      </c>
      <c r="B4687">
        <v>2194</v>
      </c>
      <c r="C4687" s="3">
        <v>43484</v>
      </c>
      <c r="D4687" s="5" t="str">
        <f>duplicity[[#This Row],[r_fighter_id]]&amp;"/"&amp;duplicity[[#This Row],[b_fighter_id]]&amp;duplicity[[#This Row],[date]]</f>
        <v>2085/219443484</v>
      </c>
      <c r="E4687">
        <f>COUNTIF(duplicity[duplicitní texty],duplicity[[#This Row],[duplicitní texty]])</f>
        <v>1</v>
      </c>
      <c r="N4687"/>
    </row>
    <row r="4688" spans="1:14">
      <c r="A4688">
        <v>1274</v>
      </c>
      <c r="B4688">
        <v>667</v>
      </c>
      <c r="C4688" s="3">
        <v>43484</v>
      </c>
      <c r="D4688" s="5" t="str">
        <f>duplicity[[#This Row],[r_fighter_id]]&amp;"/"&amp;duplicity[[#This Row],[b_fighter_id]]&amp;duplicity[[#This Row],[date]]</f>
        <v>1274/66743484</v>
      </c>
      <c r="E4688">
        <f>COUNTIF(duplicity[duplicitní texty],duplicity[[#This Row],[duplicitní texty]])</f>
        <v>1</v>
      </c>
      <c r="N4688"/>
    </row>
    <row r="4689" spans="1:14">
      <c r="A4689">
        <v>3413</v>
      </c>
      <c r="B4689">
        <v>1774</v>
      </c>
      <c r="C4689" s="3">
        <v>43498</v>
      </c>
      <c r="D4689" s="5" t="str">
        <f>duplicity[[#This Row],[r_fighter_id]]&amp;"/"&amp;duplicity[[#This Row],[b_fighter_id]]&amp;duplicity[[#This Row],[date]]</f>
        <v>3413/177443498</v>
      </c>
      <c r="E4689">
        <f>COUNTIF(duplicity[duplicitní texty],duplicity[[#This Row],[duplicitní texty]])</f>
        <v>1</v>
      </c>
      <c r="N4689"/>
    </row>
    <row r="4690" spans="1:14">
      <c r="A4690">
        <v>1928</v>
      </c>
      <c r="B4690">
        <v>1152</v>
      </c>
      <c r="C4690" s="3">
        <v>43498</v>
      </c>
      <c r="D4690" s="5" t="str">
        <f>duplicity[[#This Row],[r_fighter_id]]&amp;"/"&amp;duplicity[[#This Row],[b_fighter_id]]&amp;duplicity[[#This Row],[date]]</f>
        <v>1928/115243498</v>
      </c>
      <c r="E4690">
        <f>COUNTIF(duplicity[duplicitní texty],duplicity[[#This Row],[duplicitní texty]])</f>
        <v>1</v>
      </c>
      <c r="N4690"/>
    </row>
    <row r="4691" spans="1:14">
      <c r="A4691">
        <v>50</v>
      </c>
      <c r="B4691">
        <v>2157</v>
      </c>
      <c r="C4691" s="3">
        <v>43498</v>
      </c>
      <c r="D4691" s="5" t="str">
        <f>duplicity[[#This Row],[r_fighter_id]]&amp;"/"&amp;duplicity[[#This Row],[b_fighter_id]]&amp;duplicity[[#This Row],[date]]</f>
        <v>50/215743498</v>
      </c>
      <c r="E4691">
        <f>COUNTIF(duplicity[duplicitní texty],duplicity[[#This Row],[duplicitní texty]])</f>
        <v>1</v>
      </c>
      <c r="N4691"/>
    </row>
    <row r="4692" spans="1:14">
      <c r="A4692">
        <v>155</v>
      </c>
      <c r="B4692">
        <v>2180</v>
      </c>
      <c r="C4692" s="3">
        <v>43498</v>
      </c>
      <c r="D4692" s="5" t="str">
        <f>duplicity[[#This Row],[r_fighter_id]]&amp;"/"&amp;duplicity[[#This Row],[b_fighter_id]]&amp;duplicity[[#This Row],[date]]</f>
        <v>155/218043498</v>
      </c>
      <c r="E4692">
        <f>COUNTIF(duplicity[duplicitní texty],duplicity[[#This Row],[duplicitní texty]])</f>
        <v>1</v>
      </c>
      <c r="N4692"/>
    </row>
    <row r="4693" spans="1:14">
      <c r="A4693">
        <v>40</v>
      </c>
      <c r="B4693">
        <v>2778</v>
      </c>
      <c r="C4693" s="3">
        <v>43498</v>
      </c>
      <c r="D4693" s="5" t="str">
        <f>duplicity[[#This Row],[r_fighter_id]]&amp;"/"&amp;duplicity[[#This Row],[b_fighter_id]]&amp;duplicity[[#This Row],[date]]</f>
        <v>40/277843498</v>
      </c>
      <c r="E4693">
        <f>COUNTIF(duplicity[duplicitní texty],duplicity[[#This Row],[duplicitní texty]])</f>
        <v>1</v>
      </c>
      <c r="N4693"/>
    </row>
    <row r="4694" spans="1:14">
      <c r="A4694">
        <v>2376</v>
      </c>
      <c r="B4694">
        <v>3230</v>
      </c>
      <c r="C4694" s="3">
        <v>43498</v>
      </c>
      <c r="D4694" s="5" t="str">
        <f>duplicity[[#This Row],[r_fighter_id]]&amp;"/"&amp;duplicity[[#This Row],[b_fighter_id]]&amp;duplicity[[#This Row],[date]]</f>
        <v>2376/323043498</v>
      </c>
      <c r="E4694">
        <f>COUNTIF(duplicity[duplicitní texty],duplicity[[#This Row],[duplicitní texty]])</f>
        <v>1</v>
      </c>
      <c r="N4694"/>
    </row>
    <row r="4695" spans="1:14">
      <c r="A4695">
        <v>84</v>
      </c>
      <c r="B4695">
        <v>1199</v>
      </c>
      <c r="C4695" s="3">
        <v>43498</v>
      </c>
      <c r="D4695" s="5" t="str">
        <f>duplicity[[#This Row],[r_fighter_id]]&amp;"/"&amp;duplicity[[#This Row],[b_fighter_id]]&amp;duplicity[[#This Row],[date]]</f>
        <v>84/119943498</v>
      </c>
      <c r="E4695">
        <f>COUNTIF(duplicity[duplicitní texty],duplicity[[#This Row],[duplicitní texty]])</f>
        <v>1</v>
      </c>
      <c r="N4695"/>
    </row>
    <row r="4696" spans="1:14">
      <c r="A4696">
        <v>3077</v>
      </c>
      <c r="B4696">
        <v>1025</v>
      </c>
      <c r="C4696" s="3">
        <v>43498</v>
      </c>
      <c r="D4696" s="5" t="str">
        <f>duplicity[[#This Row],[r_fighter_id]]&amp;"/"&amp;duplicity[[#This Row],[b_fighter_id]]&amp;duplicity[[#This Row],[date]]</f>
        <v>3077/102543498</v>
      </c>
      <c r="E4696">
        <f>COUNTIF(duplicity[duplicitní texty],duplicity[[#This Row],[duplicitní texty]])</f>
        <v>1</v>
      </c>
      <c r="N4696"/>
    </row>
    <row r="4697" spans="1:14">
      <c r="A4697">
        <v>2752</v>
      </c>
      <c r="B4697">
        <v>2866</v>
      </c>
      <c r="C4697" s="3">
        <v>43498</v>
      </c>
      <c r="D4697" s="5" t="str">
        <f>duplicity[[#This Row],[r_fighter_id]]&amp;"/"&amp;duplicity[[#This Row],[b_fighter_id]]&amp;duplicity[[#This Row],[date]]</f>
        <v>2752/286643498</v>
      </c>
      <c r="E4697">
        <f>COUNTIF(duplicity[duplicitní texty],duplicity[[#This Row],[duplicitní texty]])</f>
        <v>1</v>
      </c>
      <c r="N4697"/>
    </row>
    <row r="4698" spans="1:14">
      <c r="A4698">
        <v>2622</v>
      </c>
      <c r="B4698">
        <v>2344</v>
      </c>
      <c r="C4698" s="3">
        <v>43498</v>
      </c>
      <c r="D4698" s="5" t="str">
        <f>duplicity[[#This Row],[r_fighter_id]]&amp;"/"&amp;duplicity[[#This Row],[b_fighter_id]]&amp;duplicity[[#This Row],[date]]</f>
        <v>2622/234443498</v>
      </c>
      <c r="E4698">
        <f>COUNTIF(duplicity[duplicitní texty],duplicity[[#This Row],[duplicitní texty]])</f>
        <v>1</v>
      </c>
      <c r="N4698"/>
    </row>
    <row r="4699" spans="1:14">
      <c r="A4699">
        <v>2503</v>
      </c>
      <c r="B4699">
        <v>1334</v>
      </c>
      <c r="C4699" s="3">
        <v>43498</v>
      </c>
      <c r="D4699" s="5" t="str">
        <f>duplicity[[#This Row],[r_fighter_id]]&amp;"/"&amp;duplicity[[#This Row],[b_fighter_id]]&amp;duplicity[[#This Row],[date]]</f>
        <v>2503/133443498</v>
      </c>
      <c r="E4699">
        <f>COUNTIF(duplicity[duplicitní texty],duplicity[[#This Row],[duplicitní texty]])</f>
        <v>1</v>
      </c>
      <c r="N4699"/>
    </row>
    <row r="4700" spans="1:14">
      <c r="A4700">
        <v>721</v>
      </c>
      <c r="B4700">
        <v>583</v>
      </c>
      <c r="C4700" s="3">
        <v>43498</v>
      </c>
      <c r="D4700" s="5" t="str">
        <f>duplicity[[#This Row],[r_fighter_id]]&amp;"/"&amp;duplicity[[#This Row],[b_fighter_id]]&amp;duplicity[[#This Row],[date]]</f>
        <v>721/58343498</v>
      </c>
      <c r="E4700">
        <f>COUNTIF(duplicity[duplicitní texty],duplicity[[#This Row],[duplicitní texty]])</f>
        <v>1</v>
      </c>
      <c r="N4700"/>
    </row>
    <row r="4701" spans="1:14">
      <c r="A4701">
        <v>277</v>
      </c>
      <c r="B4701">
        <v>317</v>
      </c>
      <c r="C4701" s="3">
        <v>43498</v>
      </c>
      <c r="D4701" s="5" t="str">
        <f>duplicity[[#This Row],[r_fighter_id]]&amp;"/"&amp;duplicity[[#This Row],[b_fighter_id]]&amp;duplicity[[#This Row],[date]]</f>
        <v>277/31743498</v>
      </c>
      <c r="E4701">
        <f>COUNTIF(duplicity[duplicitní texty],duplicity[[#This Row],[duplicitní texty]])</f>
        <v>1</v>
      </c>
      <c r="N4701"/>
    </row>
    <row r="4702" spans="1:14">
      <c r="A4702">
        <v>15</v>
      </c>
      <c r="B4702">
        <v>2981</v>
      </c>
      <c r="C4702" s="3">
        <v>43505</v>
      </c>
      <c r="D4702" s="5" t="str">
        <f>duplicity[[#This Row],[r_fighter_id]]&amp;"/"&amp;duplicity[[#This Row],[b_fighter_id]]&amp;duplicity[[#This Row],[date]]</f>
        <v>15/298143505</v>
      </c>
      <c r="E4702">
        <f>COUNTIF(duplicity[duplicitní texty],duplicity[[#This Row],[duplicitní texty]])</f>
        <v>1</v>
      </c>
      <c r="N4702"/>
    </row>
    <row r="4703" spans="1:14">
      <c r="A4703">
        <v>1601</v>
      </c>
      <c r="B4703">
        <v>2427</v>
      </c>
      <c r="C4703" s="3">
        <v>43505</v>
      </c>
      <c r="D4703" s="5" t="str">
        <f>duplicity[[#This Row],[r_fighter_id]]&amp;"/"&amp;duplicity[[#This Row],[b_fighter_id]]&amp;duplicity[[#This Row],[date]]</f>
        <v>1601/242743505</v>
      </c>
      <c r="E4703">
        <f>COUNTIF(duplicity[duplicitní texty],duplicity[[#This Row],[duplicitní texty]])</f>
        <v>1</v>
      </c>
      <c r="N4703"/>
    </row>
    <row r="4704" spans="1:14">
      <c r="A4704">
        <v>724</v>
      </c>
      <c r="B4704">
        <v>1603</v>
      </c>
      <c r="C4704" s="3">
        <v>43505</v>
      </c>
      <c r="D4704" s="5" t="str">
        <f>duplicity[[#This Row],[r_fighter_id]]&amp;"/"&amp;duplicity[[#This Row],[b_fighter_id]]&amp;duplicity[[#This Row],[date]]</f>
        <v>724/160343505</v>
      </c>
      <c r="E4704">
        <f>COUNTIF(duplicity[duplicitní texty],duplicity[[#This Row],[duplicitní texty]])</f>
        <v>1</v>
      </c>
      <c r="N4704"/>
    </row>
    <row r="4705" spans="1:14">
      <c r="A4705">
        <v>3525</v>
      </c>
      <c r="B4705">
        <v>3005</v>
      </c>
      <c r="C4705" s="3">
        <v>43505</v>
      </c>
      <c r="D4705" s="5" t="str">
        <f>duplicity[[#This Row],[r_fighter_id]]&amp;"/"&amp;duplicity[[#This Row],[b_fighter_id]]&amp;duplicity[[#This Row],[date]]</f>
        <v>3525/300543505</v>
      </c>
      <c r="E4705">
        <f>COUNTIF(duplicity[duplicitní texty],duplicity[[#This Row],[duplicitní texty]])</f>
        <v>1</v>
      </c>
      <c r="N4705"/>
    </row>
    <row r="4706" spans="1:14">
      <c r="A4706">
        <v>405</v>
      </c>
      <c r="B4706">
        <v>1981</v>
      </c>
      <c r="C4706" s="3">
        <v>43505</v>
      </c>
      <c r="D4706" s="5" t="str">
        <f>duplicity[[#This Row],[r_fighter_id]]&amp;"/"&amp;duplicity[[#This Row],[b_fighter_id]]&amp;duplicity[[#This Row],[date]]</f>
        <v>405/198143505</v>
      </c>
      <c r="E4706">
        <f>COUNTIF(duplicity[duplicitní texty],duplicity[[#This Row],[duplicitní texty]])</f>
        <v>1</v>
      </c>
      <c r="N4706"/>
    </row>
    <row r="4707" spans="1:14">
      <c r="A4707">
        <v>3038</v>
      </c>
      <c r="B4707">
        <v>1888</v>
      </c>
      <c r="C4707" s="3">
        <v>43505</v>
      </c>
      <c r="D4707" s="5" t="str">
        <f>duplicity[[#This Row],[r_fighter_id]]&amp;"/"&amp;duplicity[[#This Row],[b_fighter_id]]&amp;duplicity[[#This Row],[date]]</f>
        <v>3038/188843505</v>
      </c>
      <c r="E4707">
        <f>COUNTIF(duplicity[duplicitní texty],duplicity[[#This Row],[duplicitní texty]])</f>
        <v>1</v>
      </c>
      <c r="N4707"/>
    </row>
    <row r="4708" spans="1:14">
      <c r="A4708">
        <v>2563</v>
      </c>
      <c r="B4708">
        <v>3305</v>
      </c>
      <c r="C4708" s="3">
        <v>43505</v>
      </c>
      <c r="D4708" s="5" t="str">
        <f>duplicity[[#This Row],[r_fighter_id]]&amp;"/"&amp;duplicity[[#This Row],[b_fighter_id]]&amp;duplicity[[#This Row],[date]]</f>
        <v>2563/330543505</v>
      </c>
      <c r="E4708">
        <f>COUNTIF(duplicity[duplicitní texty],duplicity[[#This Row],[duplicitní texty]])</f>
        <v>1</v>
      </c>
      <c r="N4708"/>
    </row>
    <row r="4709" spans="1:14">
      <c r="A4709">
        <v>658</v>
      </c>
      <c r="B4709">
        <v>90</v>
      </c>
      <c r="C4709" s="3">
        <v>43505</v>
      </c>
      <c r="D4709" s="5" t="str">
        <f>duplicity[[#This Row],[r_fighter_id]]&amp;"/"&amp;duplicity[[#This Row],[b_fighter_id]]&amp;duplicity[[#This Row],[date]]</f>
        <v>658/9043505</v>
      </c>
      <c r="E4709">
        <f>COUNTIF(duplicity[duplicitní texty],duplicity[[#This Row],[duplicitní texty]])</f>
        <v>1</v>
      </c>
      <c r="N4709"/>
    </row>
    <row r="4710" spans="1:14">
      <c r="A4710">
        <v>1460</v>
      </c>
      <c r="B4710">
        <v>1592</v>
      </c>
      <c r="C4710" s="3">
        <v>43505</v>
      </c>
      <c r="D4710" s="5" t="str">
        <f>duplicity[[#This Row],[r_fighter_id]]&amp;"/"&amp;duplicity[[#This Row],[b_fighter_id]]&amp;duplicity[[#This Row],[date]]</f>
        <v>1460/159243505</v>
      </c>
      <c r="E4710">
        <f>COUNTIF(duplicity[duplicitní texty],duplicity[[#This Row],[duplicitní texty]])</f>
        <v>1</v>
      </c>
      <c r="N4710"/>
    </row>
    <row r="4711" spans="1:14">
      <c r="A4711">
        <v>3559</v>
      </c>
      <c r="B4711">
        <v>138</v>
      </c>
      <c r="C4711" s="3">
        <v>43505</v>
      </c>
      <c r="D4711" s="5" t="str">
        <f>duplicity[[#This Row],[r_fighter_id]]&amp;"/"&amp;duplicity[[#This Row],[b_fighter_id]]&amp;duplicity[[#This Row],[date]]</f>
        <v>3559/13843505</v>
      </c>
      <c r="E4711">
        <f>COUNTIF(duplicity[duplicitní texty],duplicity[[#This Row],[duplicitní texty]])</f>
        <v>1</v>
      </c>
      <c r="N4711"/>
    </row>
    <row r="4712" spans="1:14">
      <c r="A4712">
        <v>3342</v>
      </c>
      <c r="B4712">
        <v>1953</v>
      </c>
      <c r="C4712" s="3">
        <v>43505</v>
      </c>
      <c r="D4712" s="5" t="str">
        <f>duplicity[[#This Row],[r_fighter_id]]&amp;"/"&amp;duplicity[[#This Row],[b_fighter_id]]&amp;duplicity[[#This Row],[date]]</f>
        <v>3342/195343505</v>
      </c>
      <c r="E4712">
        <f>COUNTIF(duplicity[duplicitní texty],duplicity[[#This Row],[duplicitní texty]])</f>
        <v>1</v>
      </c>
      <c r="N4712"/>
    </row>
    <row r="4713" spans="1:14">
      <c r="A4713">
        <v>501</v>
      </c>
      <c r="B4713">
        <v>444</v>
      </c>
      <c r="C4713" s="3">
        <v>43513</v>
      </c>
      <c r="D4713" s="5" t="str">
        <f>duplicity[[#This Row],[r_fighter_id]]&amp;"/"&amp;duplicity[[#This Row],[b_fighter_id]]&amp;duplicity[[#This Row],[date]]</f>
        <v>501/44443513</v>
      </c>
      <c r="E4713">
        <f>COUNTIF(duplicity[duplicitní texty],duplicity[[#This Row],[duplicitní texty]])</f>
        <v>1</v>
      </c>
      <c r="N4713"/>
    </row>
    <row r="4714" spans="1:14">
      <c r="A4714">
        <v>2696</v>
      </c>
      <c r="B4714">
        <v>3119</v>
      </c>
      <c r="C4714" s="3">
        <v>43513</v>
      </c>
      <c r="D4714" s="5" t="str">
        <f>duplicity[[#This Row],[r_fighter_id]]&amp;"/"&amp;duplicity[[#This Row],[b_fighter_id]]&amp;duplicity[[#This Row],[date]]</f>
        <v>2696/311943513</v>
      </c>
      <c r="E4714">
        <f>COUNTIF(duplicity[duplicitní texty],duplicity[[#This Row],[duplicitní texty]])</f>
        <v>1</v>
      </c>
      <c r="N4714"/>
    </row>
    <row r="4715" spans="1:14">
      <c r="A4715">
        <v>39</v>
      </c>
      <c r="B4715">
        <v>3470</v>
      </c>
      <c r="C4715" s="3">
        <v>43513</v>
      </c>
      <c r="D4715" s="5" t="str">
        <f>duplicity[[#This Row],[r_fighter_id]]&amp;"/"&amp;duplicity[[#This Row],[b_fighter_id]]&amp;duplicity[[#This Row],[date]]</f>
        <v>39/347043513</v>
      </c>
      <c r="E4715">
        <f>COUNTIF(duplicity[duplicitní texty],duplicity[[#This Row],[duplicitní texty]])</f>
        <v>1</v>
      </c>
      <c r="N4715"/>
    </row>
    <row r="4716" spans="1:14">
      <c r="A4716">
        <v>1883</v>
      </c>
      <c r="B4716">
        <v>199</v>
      </c>
      <c r="C4716" s="3">
        <v>43513</v>
      </c>
      <c r="D4716" s="5" t="str">
        <f>duplicity[[#This Row],[r_fighter_id]]&amp;"/"&amp;duplicity[[#This Row],[b_fighter_id]]&amp;duplicity[[#This Row],[date]]</f>
        <v>1883/19943513</v>
      </c>
      <c r="E4716">
        <f>COUNTIF(duplicity[duplicitní texty],duplicity[[#This Row],[duplicitní texty]])</f>
        <v>1</v>
      </c>
      <c r="N4716"/>
    </row>
    <row r="4717" spans="1:14">
      <c r="A4717">
        <v>3375</v>
      </c>
      <c r="B4717">
        <v>943</v>
      </c>
      <c r="C4717" s="3">
        <v>43513</v>
      </c>
      <c r="D4717" s="5" t="str">
        <f>duplicity[[#This Row],[r_fighter_id]]&amp;"/"&amp;duplicity[[#This Row],[b_fighter_id]]&amp;duplicity[[#This Row],[date]]</f>
        <v>3375/94343513</v>
      </c>
      <c r="E4717">
        <f>COUNTIF(duplicity[duplicitní texty],duplicity[[#This Row],[duplicitní texty]])</f>
        <v>1</v>
      </c>
      <c r="N4717"/>
    </row>
    <row r="4718" spans="1:14">
      <c r="A4718">
        <v>964</v>
      </c>
      <c r="B4718">
        <v>1579</v>
      </c>
      <c r="C4718" s="3">
        <v>43513</v>
      </c>
      <c r="D4718" s="5" t="str">
        <f>duplicity[[#This Row],[r_fighter_id]]&amp;"/"&amp;duplicity[[#This Row],[b_fighter_id]]&amp;duplicity[[#This Row],[date]]</f>
        <v>964/157943513</v>
      </c>
      <c r="E4718">
        <f>COUNTIF(duplicity[duplicitní texty],duplicity[[#This Row],[duplicitní texty]])</f>
        <v>1</v>
      </c>
      <c r="N4718"/>
    </row>
    <row r="4719" spans="1:14">
      <c r="A4719">
        <v>1384</v>
      </c>
      <c r="B4719">
        <v>1798</v>
      </c>
      <c r="C4719" s="3">
        <v>43513</v>
      </c>
      <c r="D4719" s="5" t="str">
        <f>duplicity[[#This Row],[r_fighter_id]]&amp;"/"&amp;duplicity[[#This Row],[b_fighter_id]]&amp;duplicity[[#This Row],[date]]</f>
        <v>1384/179843513</v>
      </c>
      <c r="E4719">
        <f>COUNTIF(duplicity[duplicitní texty],duplicity[[#This Row],[duplicitní texty]])</f>
        <v>1</v>
      </c>
      <c r="N4719"/>
    </row>
    <row r="4720" spans="1:14">
      <c r="A4720">
        <v>2303</v>
      </c>
      <c r="B4720">
        <v>3359</v>
      </c>
      <c r="C4720" s="3">
        <v>43513</v>
      </c>
      <c r="D4720" s="5" t="str">
        <f>duplicity[[#This Row],[r_fighter_id]]&amp;"/"&amp;duplicity[[#This Row],[b_fighter_id]]&amp;duplicity[[#This Row],[date]]</f>
        <v>2303/335943513</v>
      </c>
      <c r="E4720">
        <f>COUNTIF(duplicity[duplicitní texty],duplicity[[#This Row],[duplicitní texty]])</f>
        <v>1</v>
      </c>
      <c r="N4720"/>
    </row>
    <row r="4721" spans="1:14">
      <c r="A4721">
        <v>200</v>
      </c>
      <c r="B4721">
        <v>2838</v>
      </c>
      <c r="C4721" s="3">
        <v>43513</v>
      </c>
      <c r="D4721" s="5" t="str">
        <f>duplicity[[#This Row],[r_fighter_id]]&amp;"/"&amp;duplicity[[#This Row],[b_fighter_id]]&amp;duplicity[[#This Row],[date]]</f>
        <v>200/283843513</v>
      </c>
      <c r="E4721">
        <f>COUNTIF(duplicity[duplicitní texty],duplicity[[#This Row],[duplicitní texty]])</f>
        <v>1</v>
      </c>
      <c r="N4721"/>
    </row>
    <row r="4722" spans="1:14">
      <c r="A4722">
        <v>435</v>
      </c>
      <c r="B4722">
        <v>1184</v>
      </c>
      <c r="C4722" s="3">
        <v>43513</v>
      </c>
      <c r="D4722" s="5" t="str">
        <f>duplicity[[#This Row],[r_fighter_id]]&amp;"/"&amp;duplicity[[#This Row],[b_fighter_id]]&amp;duplicity[[#This Row],[date]]</f>
        <v>435/118443513</v>
      </c>
      <c r="E4722">
        <f>COUNTIF(duplicity[duplicitní texty],duplicity[[#This Row],[duplicitní texty]])</f>
        <v>1</v>
      </c>
      <c r="N4722"/>
    </row>
    <row r="4723" spans="1:14">
      <c r="A4723">
        <v>1866</v>
      </c>
      <c r="B4723">
        <v>266</v>
      </c>
      <c r="C4723" s="3">
        <v>43513</v>
      </c>
      <c r="D4723" s="5" t="str">
        <f>duplicity[[#This Row],[r_fighter_id]]&amp;"/"&amp;duplicity[[#This Row],[b_fighter_id]]&amp;duplicity[[#This Row],[date]]</f>
        <v>1866/26643513</v>
      </c>
      <c r="E4723">
        <f>COUNTIF(duplicity[duplicitní texty],duplicity[[#This Row],[duplicitní texty]])</f>
        <v>1</v>
      </c>
      <c r="N4723"/>
    </row>
    <row r="4724" spans="1:14">
      <c r="A4724">
        <v>918</v>
      </c>
      <c r="B4724">
        <v>1784</v>
      </c>
      <c r="C4724" s="3">
        <v>43513</v>
      </c>
      <c r="D4724" s="5" t="str">
        <f>duplicity[[#This Row],[r_fighter_id]]&amp;"/"&amp;duplicity[[#This Row],[b_fighter_id]]&amp;duplicity[[#This Row],[date]]</f>
        <v>918/178443513</v>
      </c>
      <c r="E4724">
        <f>COUNTIF(duplicity[duplicitní texty],duplicity[[#This Row],[duplicitní texty]])</f>
        <v>1</v>
      </c>
      <c r="N4724"/>
    </row>
    <row r="4725" spans="1:14">
      <c r="A4725">
        <v>287</v>
      </c>
      <c r="B4725">
        <v>2860</v>
      </c>
      <c r="C4725" s="3">
        <v>43519</v>
      </c>
      <c r="D4725" s="5" t="str">
        <f>duplicity[[#This Row],[r_fighter_id]]&amp;"/"&amp;duplicity[[#This Row],[b_fighter_id]]&amp;duplicity[[#This Row],[date]]</f>
        <v>287/286043519</v>
      </c>
      <c r="E4725">
        <f>COUNTIF(duplicity[duplicitní texty],duplicity[[#This Row],[duplicitní texty]])</f>
        <v>1</v>
      </c>
      <c r="N4725"/>
    </row>
    <row r="4726" spans="1:14">
      <c r="A4726">
        <v>1894</v>
      </c>
      <c r="B4726">
        <v>2715</v>
      </c>
      <c r="C4726" s="3">
        <v>43519</v>
      </c>
      <c r="D4726" s="5" t="str">
        <f>duplicity[[#This Row],[r_fighter_id]]&amp;"/"&amp;duplicity[[#This Row],[b_fighter_id]]&amp;duplicity[[#This Row],[date]]</f>
        <v>1894/271543519</v>
      </c>
      <c r="E4726">
        <f>COUNTIF(duplicity[duplicitní texty],duplicity[[#This Row],[duplicitní texty]])</f>
        <v>1</v>
      </c>
      <c r="N4726"/>
    </row>
    <row r="4727" spans="1:14">
      <c r="A4727">
        <v>793</v>
      </c>
      <c r="B4727">
        <v>3536</v>
      </c>
      <c r="C4727" s="3">
        <v>43519</v>
      </c>
      <c r="D4727" s="5" t="str">
        <f>duplicity[[#This Row],[r_fighter_id]]&amp;"/"&amp;duplicity[[#This Row],[b_fighter_id]]&amp;duplicity[[#This Row],[date]]</f>
        <v>793/353643519</v>
      </c>
      <c r="E4727">
        <f>COUNTIF(duplicity[duplicitní texty],duplicity[[#This Row],[duplicitní texty]])</f>
        <v>1</v>
      </c>
      <c r="N4727"/>
    </row>
    <row r="4728" spans="1:14">
      <c r="A4728">
        <v>113</v>
      </c>
      <c r="B4728">
        <v>9</v>
      </c>
      <c r="C4728" s="3">
        <v>43519</v>
      </c>
      <c r="D4728" s="5" t="str">
        <f>duplicity[[#This Row],[r_fighter_id]]&amp;"/"&amp;duplicity[[#This Row],[b_fighter_id]]&amp;duplicity[[#This Row],[date]]</f>
        <v>113/943519</v>
      </c>
      <c r="E4728">
        <f>COUNTIF(duplicity[duplicitní texty],duplicity[[#This Row],[duplicitní texty]])</f>
        <v>1</v>
      </c>
      <c r="N4728"/>
    </row>
    <row r="4729" spans="1:14">
      <c r="A4729">
        <v>1632</v>
      </c>
      <c r="B4729">
        <v>953</v>
      </c>
      <c r="C4729" s="3">
        <v>43519</v>
      </c>
      <c r="D4729" s="5" t="str">
        <f>duplicity[[#This Row],[r_fighter_id]]&amp;"/"&amp;duplicity[[#This Row],[b_fighter_id]]&amp;duplicity[[#This Row],[date]]</f>
        <v>1632/95343519</v>
      </c>
      <c r="E4729">
        <f>COUNTIF(duplicity[duplicitní texty],duplicity[[#This Row],[duplicitní texty]])</f>
        <v>1</v>
      </c>
      <c r="N4729"/>
    </row>
    <row r="4730" spans="1:14">
      <c r="A4730">
        <v>3152</v>
      </c>
      <c r="B4730">
        <v>2742</v>
      </c>
      <c r="C4730" s="3">
        <v>43519</v>
      </c>
      <c r="D4730" s="5" t="str">
        <f>duplicity[[#This Row],[r_fighter_id]]&amp;"/"&amp;duplicity[[#This Row],[b_fighter_id]]&amp;duplicity[[#This Row],[date]]</f>
        <v>3152/274243519</v>
      </c>
      <c r="E4730">
        <f>COUNTIF(duplicity[duplicitní texty],duplicity[[#This Row],[duplicitní texty]])</f>
        <v>1</v>
      </c>
      <c r="N4730"/>
    </row>
    <row r="4731" spans="1:14">
      <c r="A4731">
        <v>483</v>
      </c>
      <c r="B4731">
        <v>2584</v>
      </c>
      <c r="C4731" s="3">
        <v>43519</v>
      </c>
      <c r="D4731" s="5" t="str">
        <f>duplicity[[#This Row],[r_fighter_id]]&amp;"/"&amp;duplicity[[#This Row],[b_fighter_id]]&amp;duplicity[[#This Row],[date]]</f>
        <v>483/258443519</v>
      </c>
      <c r="E4731">
        <f>COUNTIF(duplicity[duplicitní texty],duplicity[[#This Row],[duplicitní texty]])</f>
        <v>1</v>
      </c>
      <c r="N4731"/>
    </row>
    <row r="4732" spans="1:14">
      <c r="A4732">
        <v>1464</v>
      </c>
      <c r="B4732">
        <v>80</v>
      </c>
      <c r="C4732" s="3">
        <v>43519</v>
      </c>
      <c r="D4732" s="5" t="str">
        <f>duplicity[[#This Row],[r_fighter_id]]&amp;"/"&amp;duplicity[[#This Row],[b_fighter_id]]&amp;duplicity[[#This Row],[date]]</f>
        <v>1464/8043519</v>
      </c>
      <c r="E4732">
        <f>COUNTIF(duplicity[duplicitní texty],duplicity[[#This Row],[duplicitní texty]])</f>
        <v>1</v>
      </c>
      <c r="N4732"/>
    </row>
    <row r="4733" spans="1:14">
      <c r="A4733">
        <v>1196</v>
      </c>
      <c r="B4733">
        <v>2471</v>
      </c>
      <c r="C4733" s="3">
        <v>43519</v>
      </c>
      <c r="D4733" s="5" t="str">
        <f>duplicity[[#This Row],[r_fighter_id]]&amp;"/"&amp;duplicity[[#This Row],[b_fighter_id]]&amp;duplicity[[#This Row],[date]]</f>
        <v>1196/247143519</v>
      </c>
      <c r="E4733">
        <f>COUNTIF(duplicity[duplicitní texty],duplicity[[#This Row],[duplicitní texty]])</f>
        <v>1</v>
      </c>
      <c r="N4733"/>
    </row>
    <row r="4734" spans="1:14">
      <c r="A4734">
        <v>1244</v>
      </c>
      <c r="B4734">
        <v>2658</v>
      </c>
      <c r="C4734" s="3">
        <v>43519</v>
      </c>
      <c r="D4734" s="5" t="str">
        <f>duplicity[[#This Row],[r_fighter_id]]&amp;"/"&amp;duplicity[[#This Row],[b_fighter_id]]&amp;duplicity[[#This Row],[date]]</f>
        <v>1244/265843519</v>
      </c>
      <c r="E4734">
        <f>COUNTIF(duplicity[duplicitní texty],duplicity[[#This Row],[duplicitní texty]])</f>
        <v>1</v>
      </c>
      <c r="N4734"/>
    </row>
    <row r="4735" spans="1:14">
      <c r="A4735">
        <v>2571</v>
      </c>
      <c r="B4735">
        <v>2280</v>
      </c>
      <c r="C4735" s="3">
        <v>43519</v>
      </c>
      <c r="D4735" s="5" t="str">
        <f>duplicity[[#This Row],[r_fighter_id]]&amp;"/"&amp;duplicity[[#This Row],[b_fighter_id]]&amp;duplicity[[#This Row],[date]]</f>
        <v>2571/228043519</v>
      </c>
      <c r="E4735">
        <f>COUNTIF(duplicity[duplicitní texty],duplicity[[#This Row],[duplicitní texty]])</f>
        <v>1</v>
      </c>
      <c r="N4735"/>
    </row>
    <row r="4736" spans="1:14">
      <c r="A4736">
        <v>3229</v>
      </c>
      <c r="B4736">
        <v>973</v>
      </c>
      <c r="C4736" s="3">
        <v>43519</v>
      </c>
      <c r="D4736" s="5" t="str">
        <f>duplicity[[#This Row],[r_fighter_id]]&amp;"/"&amp;duplicity[[#This Row],[b_fighter_id]]&amp;duplicity[[#This Row],[date]]</f>
        <v>3229/97343519</v>
      </c>
      <c r="E4736">
        <f>COUNTIF(duplicity[duplicitní texty],duplicity[[#This Row],[duplicitní texty]])</f>
        <v>1</v>
      </c>
      <c r="N4736"/>
    </row>
    <row r="4737" spans="1:14">
      <c r="A4737">
        <v>3384</v>
      </c>
      <c r="B4737">
        <v>2373</v>
      </c>
      <c r="C4737" s="3">
        <v>43519</v>
      </c>
      <c r="D4737" s="5" t="str">
        <f>duplicity[[#This Row],[r_fighter_id]]&amp;"/"&amp;duplicity[[#This Row],[b_fighter_id]]&amp;duplicity[[#This Row],[date]]</f>
        <v>3384/237343519</v>
      </c>
      <c r="E4737">
        <f>COUNTIF(duplicity[duplicitní texty],duplicity[[#This Row],[duplicitní texty]])</f>
        <v>1</v>
      </c>
      <c r="N4737"/>
    </row>
    <row r="4738" spans="1:14">
      <c r="A4738">
        <v>2015</v>
      </c>
      <c r="B4738">
        <v>538</v>
      </c>
      <c r="C4738" s="3">
        <v>43526</v>
      </c>
      <c r="D4738" s="5" t="str">
        <f>duplicity[[#This Row],[r_fighter_id]]&amp;"/"&amp;duplicity[[#This Row],[b_fighter_id]]&amp;duplicity[[#This Row],[date]]</f>
        <v>2015/53843526</v>
      </c>
      <c r="E4738">
        <f>COUNTIF(duplicity[duplicitní texty],duplicity[[#This Row],[duplicitní texty]])</f>
        <v>1</v>
      </c>
      <c r="N4738"/>
    </row>
    <row r="4739" spans="1:14">
      <c r="A4739">
        <v>2944</v>
      </c>
      <c r="B4739">
        <v>430</v>
      </c>
      <c r="C4739" s="3">
        <v>43526</v>
      </c>
      <c r="D4739" s="5" t="str">
        <f>duplicity[[#This Row],[r_fighter_id]]&amp;"/"&amp;duplicity[[#This Row],[b_fighter_id]]&amp;duplicity[[#This Row],[date]]</f>
        <v>2944/43043526</v>
      </c>
      <c r="E4739">
        <f>COUNTIF(duplicity[duplicitní texty],duplicity[[#This Row],[duplicitní texty]])</f>
        <v>1</v>
      </c>
      <c r="N4739"/>
    </row>
    <row r="4740" spans="1:14">
      <c r="A4740">
        <v>561</v>
      </c>
      <c r="B4740">
        <v>3413</v>
      </c>
      <c r="C4740" s="3">
        <v>43526</v>
      </c>
      <c r="D4740" s="5" t="str">
        <f>duplicity[[#This Row],[r_fighter_id]]&amp;"/"&amp;duplicity[[#This Row],[b_fighter_id]]&amp;duplicity[[#This Row],[date]]</f>
        <v>561/341343526</v>
      </c>
      <c r="E4740">
        <f>COUNTIF(duplicity[duplicitní texty],duplicity[[#This Row],[duplicitní texty]])</f>
        <v>1</v>
      </c>
      <c r="N4740"/>
    </row>
    <row r="4741" spans="1:14">
      <c r="A4741">
        <v>1068</v>
      </c>
      <c r="B4741">
        <v>2223</v>
      </c>
      <c r="C4741" s="3">
        <v>43526</v>
      </c>
      <c r="D4741" s="5" t="str">
        <f>duplicity[[#This Row],[r_fighter_id]]&amp;"/"&amp;duplicity[[#This Row],[b_fighter_id]]&amp;duplicity[[#This Row],[date]]</f>
        <v>1068/222343526</v>
      </c>
      <c r="E4741">
        <f>COUNTIF(duplicity[duplicitní texty],duplicity[[#This Row],[duplicitní texty]])</f>
        <v>1</v>
      </c>
      <c r="N4741"/>
    </row>
    <row r="4742" spans="1:14">
      <c r="A4742">
        <v>3102</v>
      </c>
      <c r="B4742">
        <v>2502</v>
      </c>
      <c r="C4742" s="3">
        <v>43526</v>
      </c>
      <c r="D4742" s="5" t="str">
        <f>duplicity[[#This Row],[r_fighter_id]]&amp;"/"&amp;duplicity[[#This Row],[b_fighter_id]]&amp;duplicity[[#This Row],[date]]</f>
        <v>3102/250243526</v>
      </c>
      <c r="E4742">
        <f>COUNTIF(duplicity[duplicitní texty],duplicity[[#This Row],[duplicitní texty]])</f>
        <v>1</v>
      </c>
      <c r="N4742"/>
    </row>
    <row r="4743" spans="1:14">
      <c r="A4743">
        <v>3374</v>
      </c>
      <c r="B4743">
        <v>560</v>
      </c>
      <c r="C4743" s="3">
        <v>43526</v>
      </c>
      <c r="D4743" s="5" t="str">
        <f>duplicity[[#This Row],[r_fighter_id]]&amp;"/"&amp;duplicity[[#This Row],[b_fighter_id]]&amp;duplicity[[#This Row],[date]]</f>
        <v>3374/56043526</v>
      </c>
      <c r="E4743">
        <f>COUNTIF(duplicity[duplicitní texty],duplicity[[#This Row],[duplicitní texty]])</f>
        <v>1</v>
      </c>
      <c r="N4743"/>
    </row>
    <row r="4744" spans="1:14">
      <c r="A4744">
        <v>3509</v>
      </c>
      <c r="B4744">
        <v>3324</v>
      </c>
      <c r="C4744" s="3">
        <v>43526</v>
      </c>
      <c r="D4744" s="5" t="str">
        <f>duplicity[[#This Row],[r_fighter_id]]&amp;"/"&amp;duplicity[[#This Row],[b_fighter_id]]&amp;duplicity[[#This Row],[date]]</f>
        <v>3509/332443526</v>
      </c>
      <c r="E4744">
        <f>COUNTIF(duplicity[duplicitní texty],duplicity[[#This Row],[duplicitní texty]])</f>
        <v>1</v>
      </c>
      <c r="N4744"/>
    </row>
    <row r="4745" spans="1:14">
      <c r="A4745">
        <v>2829</v>
      </c>
      <c r="B4745">
        <v>1050</v>
      </c>
      <c r="C4745" s="3">
        <v>43526</v>
      </c>
      <c r="D4745" s="5" t="str">
        <f>duplicity[[#This Row],[r_fighter_id]]&amp;"/"&amp;duplicity[[#This Row],[b_fighter_id]]&amp;duplicity[[#This Row],[date]]</f>
        <v>2829/105043526</v>
      </c>
      <c r="E4745">
        <f>COUNTIF(duplicity[duplicitní texty],duplicity[[#This Row],[duplicitní texty]])</f>
        <v>1</v>
      </c>
      <c r="N4745"/>
    </row>
    <row r="4746" spans="1:14">
      <c r="A4746">
        <v>3273</v>
      </c>
      <c r="B4746">
        <v>3581</v>
      </c>
      <c r="C4746" s="3">
        <v>43526</v>
      </c>
      <c r="D4746" s="5" t="str">
        <f>duplicity[[#This Row],[r_fighter_id]]&amp;"/"&amp;duplicity[[#This Row],[b_fighter_id]]&amp;duplicity[[#This Row],[date]]</f>
        <v>3273/358143526</v>
      </c>
      <c r="E4746">
        <f>COUNTIF(duplicity[duplicitní texty],duplicity[[#This Row],[duplicitní texty]])</f>
        <v>1</v>
      </c>
      <c r="N4746"/>
    </row>
    <row r="4747" spans="1:14">
      <c r="A4747">
        <v>1760</v>
      </c>
      <c r="B4747">
        <v>150</v>
      </c>
      <c r="C4747" s="3">
        <v>43526</v>
      </c>
      <c r="D4747" s="5" t="str">
        <f>duplicity[[#This Row],[r_fighter_id]]&amp;"/"&amp;duplicity[[#This Row],[b_fighter_id]]&amp;duplicity[[#This Row],[date]]</f>
        <v>1760/15043526</v>
      </c>
      <c r="E4747">
        <f>COUNTIF(duplicity[duplicitní texty],duplicity[[#This Row],[duplicitní texty]])</f>
        <v>1</v>
      </c>
      <c r="N4747"/>
    </row>
    <row r="4748" spans="1:14">
      <c r="A4748">
        <v>3120</v>
      </c>
      <c r="B4748">
        <v>1919</v>
      </c>
      <c r="C4748" s="3">
        <v>43526</v>
      </c>
      <c r="D4748" s="5" t="str">
        <f>duplicity[[#This Row],[r_fighter_id]]&amp;"/"&amp;duplicity[[#This Row],[b_fighter_id]]&amp;duplicity[[#This Row],[date]]</f>
        <v>3120/191943526</v>
      </c>
      <c r="E4748">
        <f>COUNTIF(duplicity[duplicitní texty],duplicity[[#This Row],[duplicitní texty]])</f>
        <v>1</v>
      </c>
      <c r="N4748"/>
    </row>
    <row r="4749" spans="1:14">
      <c r="A4749">
        <v>2654</v>
      </c>
      <c r="B4749">
        <v>1709</v>
      </c>
      <c r="C4749" s="3">
        <v>43533</v>
      </c>
      <c r="D4749" s="5" t="str">
        <f>duplicity[[#This Row],[r_fighter_id]]&amp;"/"&amp;duplicity[[#This Row],[b_fighter_id]]&amp;duplicity[[#This Row],[date]]</f>
        <v>2654/170943533</v>
      </c>
      <c r="E4749">
        <f>COUNTIF(duplicity[duplicitní texty],duplicity[[#This Row],[duplicitní texty]])</f>
        <v>1</v>
      </c>
      <c r="N4749"/>
    </row>
    <row r="4750" spans="1:14">
      <c r="A4750">
        <v>716</v>
      </c>
      <c r="B4750">
        <v>898</v>
      </c>
      <c r="C4750" s="3">
        <v>43533</v>
      </c>
      <c r="D4750" s="5" t="str">
        <f>duplicity[[#This Row],[r_fighter_id]]&amp;"/"&amp;duplicity[[#This Row],[b_fighter_id]]&amp;duplicity[[#This Row],[date]]</f>
        <v>716/89843533</v>
      </c>
      <c r="E4750">
        <f>COUNTIF(duplicity[duplicitní texty],duplicity[[#This Row],[duplicitní texty]])</f>
        <v>1</v>
      </c>
      <c r="N4750"/>
    </row>
    <row r="4751" spans="1:14">
      <c r="A4751">
        <v>1977</v>
      </c>
      <c r="B4751">
        <v>2178</v>
      </c>
      <c r="C4751" s="3">
        <v>43533</v>
      </c>
      <c r="D4751" s="5" t="str">
        <f>duplicity[[#This Row],[r_fighter_id]]&amp;"/"&amp;duplicity[[#This Row],[b_fighter_id]]&amp;duplicity[[#This Row],[date]]</f>
        <v>1977/217843533</v>
      </c>
      <c r="E4751">
        <f>COUNTIF(duplicity[duplicitní texty],duplicity[[#This Row],[duplicitní texty]])</f>
        <v>1</v>
      </c>
      <c r="N4751"/>
    </row>
    <row r="4752" spans="1:14">
      <c r="A4752">
        <v>2200</v>
      </c>
      <c r="B4752">
        <v>2405</v>
      </c>
      <c r="C4752" s="3">
        <v>43533</v>
      </c>
      <c r="D4752" s="5" t="str">
        <f>duplicity[[#This Row],[r_fighter_id]]&amp;"/"&amp;duplicity[[#This Row],[b_fighter_id]]&amp;duplicity[[#This Row],[date]]</f>
        <v>2200/240543533</v>
      </c>
      <c r="E4752">
        <f>COUNTIF(duplicity[duplicitní texty],duplicity[[#This Row],[duplicitní texty]])</f>
        <v>1</v>
      </c>
      <c r="N4752"/>
    </row>
    <row r="4753" spans="1:14">
      <c r="A4753">
        <v>1204</v>
      </c>
      <c r="B4753">
        <v>1417</v>
      </c>
      <c r="C4753" s="3">
        <v>43533</v>
      </c>
      <c r="D4753" s="5" t="str">
        <f>duplicity[[#This Row],[r_fighter_id]]&amp;"/"&amp;duplicity[[#This Row],[b_fighter_id]]&amp;duplicity[[#This Row],[date]]</f>
        <v>1204/141743533</v>
      </c>
      <c r="E4753">
        <f>COUNTIF(duplicity[duplicitní texty],duplicity[[#This Row],[duplicitní texty]])</f>
        <v>1</v>
      </c>
      <c r="N4753"/>
    </row>
    <row r="4754" spans="1:14">
      <c r="A4754">
        <v>1816</v>
      </c>
      <c r="B4754">
        <v>807</v>
      </c>
      <c r="C4754" s="3">
        <v>43533</v>
      </c>
      <c r="D4754" s="5" t="str">
        <f>duplicity[[#This Row],[r_fighter_id]]&amp;"/"&amp;duplicity[[#This Row],[b_fighter_id]]&amp;duplicity[[#This Row],[date]]</f>
        <v>1816/80743533</v>
      </c>
      <c r="E4754">
        <f>COUNTIF(duplicity[duplicitní texty],duplicity[[#This Row],[duplicitní texty]])</f>
        <v>1</v>
      </c>
      <c r="N4754"/>
    </row>
    <row r="4755" spans="1:14">
      <c r="A4755">
        <v>700</v>
      </c>
      <c r="B4755">
        <v>789</v>
      </c>
      <c r="C4755" s="3">
        <v>43533</v>
      </c>
      <c r="D4755" s="5" t="str">
        <f>duplicity[[#This Row],[r_fighter_id]]&amp;"/"&amp;duplicity[[#This Row],[b_fighter_id]]&amp;duplicity[[#This Row],[date]]</f>
        <v>700/78943533</v>
      </c>
      <c r="E4755">
        <f>COUNTIF(duplicity[duplicitní texty],duplicity[[#This Row],[duplicitní texty]])</f>
        <v>1</v>
      </c>
      <c r="N4755"/>
    </row>
    <row r="4756" spans="1:14">
      <c r="A4756">
        <v>306</v>
      </c>
      <c r="B4756">
        <v>28</v>
      </c>
      <c r="C4756" s="3">
        <v>43533</v>
      </c>
      <c r="D4756" s="5" t="str">
        <f>duplicity[[#This Row],[r_fighter_id]]&amp;"/"&amp;duplicity[[#This Row],[b_fighter_id]]&amp;duplicity[[#This Row],[date]]</f>
        <v>306/2843533</v>
      </c>
      <c r="E4756">
        <f>COUNTIF(duplicity[duplicitní texty],duplicity[[#This Row],[duplicitní texty]])</f>
        <v>1</v>
      </c>
      <c r="N4756"/>
    </row>
    <row r="4757" spans="1:14">
      <c r="A4757">
        <v>3045</v>
      </c>
      <c r="B4757">
        <v>2904</v>
      </c>
      <c r="C4757" s="3">
        <v>43533</v>
      </c>
      <c r="D4757" s="5" t="str">
        <f>duplicity[[#This Row],[r_fighter_id]]&amp;"/"&amp;duplicity[[#This Row],[b_fighter_id]]&amp;duplicity[[#This Row],[date]]</f>
        <v>3045/290443533</v>
      </c>
      <c r="E4757">
        <f>COUNTIF(duplicity[duplicitní texty],duplicity[[#This Row],[duplicitní texty]])</f>
        <v>1</v>
      </c>
      <c r="N4757"/>
    </row>
    <row r="4758" spans="1:14">
      <c r="A4758">
        <v>2058</v>
      </c>
      <c r="B4758">
        <v>2576</v>
      </c>
      <c r="C4758" s="3">
        <v>43533</v>
      </c>
      <c r="D4758" s="5" t="str">
        <f>duplicity[[#This Row],[r_fighter_id]]&amp;"/"&amp;duplicity[[#This Row],[b_fighter_id]]&amp;duplicity[[#This Row],[date]]</f>
        <v>2058/257643533</v>
      </c>
      <c r="E4758">
        <f>COUNTIF(duplicity[duplicitní texty],duplicity[[#This Row],[duplicitní texty]])</f>
        <v>1</v>
      </c>
      <c r="N4758"/>
    </row>
    <row r="4759" spans="1:14">
      <c r="A4759">
        <v>3464</v>
      </c>
      <c r="B4759">
        <v>2197</v>
      </c>
      <c r="C4759" s="3">
        <v>43533</v>
      </c>
      <c r="D4759" s="5" t="str">
        <f>duplicity[[#This Row],[r_fighter_id]]&amp;"/"&amp;duplicity[[#This Row],[b_fighter_id]]&amp;duplicity[[#This Row],[date]]</f>
        <v>3464/219743533</v>
      </c>
      <c r="E4759">
        <f>COUNTIF(duplicity[duplicitní texty],duplicity[[#This Row],[duplicitní texty]])</f>
        <v>1</v>
      </c>
      <c r="N4759"/>
    </row>
    <row r="4760" spans="1:14">
      <c r="A4760">
        <v>3571</v>
      </c>
      <c r="B4760">
        <v>2109</v>
      </c>
      <c r="C4760" s="3">
        <v>43533</v>
      </c>
      <c r="D4760" s="5" t="str">
        <f>duplicity[[#This Row],[r_fighter_id]]&amp;"/"&amp;duplicity[[#This Row],[b_fighter_id]]&amp;duplicity[[#This Row],[date]]</f>
        <v>3571/210943533</v>
      </c>
      <c r="E4760">
        <f>COUNTIF(duplicity[duplicitní texty],duplicity[[#This Row],[duplicitní texty]])</f>
        <v>1</v>
      </c>
      <c r="N4760"/>
    </row>
    <row r="4761" spans="1:14">
      <c r="A4761">
        <v>1471</v>
      </c>
      <c r="B4761">
        <v>2769</v>
      </c>
      <c r="C4761" s="3">
        <v>43533</v>
      </c>
      <c r="D4761" s="5" t="str">
        <f>duplicity[[#This Row],[r_fighter_id]]&amp;"/"&amp;duplicity[[#This Row],[b_fighter_id]]&amp;duplicity[[#This Row],[date]]</f>
        <v>1471/276943533</v>
      </c>
      <c r="E4761">
        <f>COUNTIF(duplicity[duplicitní texty],duplicity[[#This Row],[duplicitní texty]])</f>
        <v>1</v>
      </c>
      <c r="N4761"/>
    </row>
    <row r="4762" spans="1:14">
      <c r="A4762">
        <v>3256</v>
      </c>
      <c r="B4762">
        <v>1995</v>
      </c>
      <c r="C4762" s="3">
        <v>43540</v>
      </c>
      <c r="D4762" s="5" t="str">
        <f>duplicity[[#This Row],[r_fighter_id]]&amp;"/"&amp;duplicity[[#This Row],[b_fighter_id]]&amp;duplicity[[#This Row],[date]]</f>
        <v>3256/199543540</v>
      </c>
      <c r="E4762">
        <f>COUNTIF(duplicity[duplicitní texty],duplicity[[#This Row],[duplicitní texty]])</f>
        <v>1</v>
      </c>
      <c r="N4762"/>
    </row>
    <row r="4763" spans="1:14">
      <c r="A4763">
        <v>1324</v>
      </c>
      <c r="B4763">
        <v>1436</v>
      </c>
      <c r="C4763" s="3">
        <v>43540</v>
      </c>
      <c r="D4763" s="5" t="str">
        <f>duplicity[[#This Row],[r_fighter_id]]&amp;"/"&amp;duplicity[[#This Row],[b_fighter_id]]&amp;duplicity[[#This Row],[date]]</f>
        <v>1324/143643540</v>
      </c>
      <c r="E4763">
        <f>COUNTIF(duplicity[duplicitní texty],duplicity[[#This Row],[duplicitní texty]])</f>
        <v>1</v>
      </c>
      <c r="N4763"/>
    </row>
    <row r="4764" spans="1:14">
      <c r="A4764">
        <v>2364</v>
      </c>
      <c r="B4764">
        <v>2657</v>
      </c>
      <c r="C4764" s="3">
        <v>43540</v>
      </c>
      <c r="D4764" s="5" t="str">
        <f>duplicity[[#This Row],[r_fighter_id]]&amp;"/"&amp;duplicity[[#This Row],[b_fighter_id]]&amp;duplicity[[#This Row],[date]]</f>
        <v>2364/265743540</v>
      </c>
      <c r="E4764">
        <f>COUNTIF(duplicity[duplicitní texty],duplicity[[#This Row],[duplicitní texty]])</f>
        <v>1</v>
      </c>
      <c r="N4764"/>
    </row>
    <row r="4765" spans="1:14">
      <c r="A4765">
        <v>64</v>
      </c>
      <c r="B4765">
        <v>2682</v>
      </c>
      <c r="C4765" s="3">
        <v>43540</v>
      </c>
      <c r="D4765" s="5" t="str">
        <f>duplicity[[#This Row],[r_fighter_id]]&amp;"/"&amp;duplicity[[#This Row],[b_fighter_id]]&amp;duplicity[[#This Row],[date]]</f>
        <v>64/268243540</v>
      </c>
      <c r="E4765">
        <f>COUNTIF(duplicity[duplicitní texty],duplicity[[#This Row],[duplicitní texty]])</f>
        <v>1</v>
      </c>
      <c r="N4765"/>
    </row>
    <row r="4766" spans="1:14">
      <c r="A4766">
        <v>3507</v>
      </c>
      <c r="B4766">
        <v>2603</v>
      </c>
      <c r="C4766" s="3">
        <v>43540</v>
      </c>
      <c r="D4766" s="5" t="str">
        <f>duplicity[[#This Row],[r_fighter_id]]&amp;"/"&amp;duplicity[[#This Row],[b_fighter_id]]&amp;duplicity[[#This Row],[date]]</f>
        <v>3507/260343540</v>
      </c>
      <c r="E4766">
        <f>COUNTIF(duplicity[duplicitní texty],duplicity[[#This Row],[duplicitní texty]])</f>
        <v>1</v>
      </c>
      <c r="N4766"/>
    </row>
    <row r="4767" spans="1:14">
      <c r="A4767">
        <v>2710</v>
      </c>
      <c r="B4767">
        <v>2987</v>
      </c>
      <c r="C4767" s="3">
        <v>43540</v>
      </c>
      <c r="D4767" s="5" t="str">
        <f>duplicity[[#This Row],[r_fighter_id]]&amp;"/"&amp;duplicity[[#This Row],[b_fighter_id]]&amp;duplicity[[#This Row],[date]]</f>
        <v>2710/298743540</v>
      </c>
      <c r="E4767">
        <f>COUNTIF(duplicity[duplicitní texty],duplicity[[#This Row],[duplicitní texty]])</f>
        <v>1</v>
      </c>
      <c r="N4767"/>
    </row>
    <row r="4768" spans="1:14">
      <c r="A4768">
        <v>767</v>
      </c>
      <c r="B4768">
        <v>828</v>
      </c>
      <c r="C4768" s="3">
        <v>43540</v>
      </c>
      <c r="D4768" s="5" t="str">
        <f>duplicity[[#This Row],[r_fighter_id]]&amp;"/"&amp;duplicity[[#This Row],[b_fighter_id]]&amp;duplicity[[#This Row],[date]]</f>
        <v>767/82843540</v>
      </c>
      <c r="E4768">
        <f>COUNTIF(duplicity[duplicitní texty],duplicity[[#This Row],[duplicitní texty]])</f>
        <v>1</v>
      </c>
      <c r="N4768"/>
    </row>
    <row r="4769" spans="1:14">
      <c r="A4769">
        <v>863</v>
      </c>
      <c r="B4769">
        <v>2293</v>
      </c>
      <c r="C4769" s="3">
        <v>43540</v>
      </c>
      <c r="D4769" s="5" t="str">
        <f>duplicity[[#This Row],[r_fighter_id]]&amp;"/"&amp;duplicity[[#This Row],[b_fighter_id]]&amp;duplicity[[#This Row],[date]]</f>
        <v>863/229343540</v>
      </c>
      <c r="E4769">
        <f>COUNTIF(duplicity[duplicitní texty],duplicity[[#This Row],[duplicitní texty]])</f>
        <v>1</v>
      </c>
      <c r="N4769"/>
    </row>
    <row r="4770" spans="1:14">
      <c r="A4770">
        <v>1967</v>
      </c>
      <c r="B4770">
        <v>2530</v>
      </c>
      <c r="C4770" s="3">
        <v>43540</v>
      </c>
      <c r="D4770" s="5" t="str">
        <f>duplicity[[#This Row],[r_fighter_id]]&amp;"/"&amp;duplicity[[#This Row],[b_fighter_id]]&amp;duplicity[[#This Row],[date]]</f>
        <v>1967/253043540</v>
      </c>
      <c r="E4770">
        <f>COUNTIF(duplicity[duplicitní texty],duplicity[[#This Row],[duplicitní texty]])</f>
        <v>1</v>
      </c>
      <c r="N4770"/>
    </row>
    <row r="4771" spans="1:14">
      <c r="A4771">
        <v>2022</v>
      </c>
      <c r="B4771">
        <v>437</v>
      </c>
      <c r="C4771" s="3">
        <v>43540</v>
      </c>
      <c r="D4771" s="5" t="str">
        <f>duplicity[[#This Row],[r_fighter_id]]&amp;"/"&amp;duplicity[[#This Row],[b_fighter_id]]&amp;duplicity[[#This Row],[date]]</f>
        <v>2022/43743540</v>
      </c>
      <c r="E4771">
        <f>COUNTIF(duplicity[duplicitní texty],duplicity[[#This Row],[duplicitní texty]])</f>
        <v>1</v>
      </c>
      <c r="N4771"/>
    </row>
    <row r="4772" spans="1:14">
      <c r="A4772">
        <v>2287</v>
      </c>
      <c r="B4772">
        <v>2795</v>
      </c>
      <c r="C4772" s="3">
        <v>43540</v>
      </c>
      <c r="D4772" s="5" t="str">
        <f>duplicity[[#This Row],[r_fighter_id]]&amp;"/"&amp;duplicity[[#This Row],[b_fighter_id]]&amp;duplicity[[#This Row],[date]]</f>
        <v>2287/279543540</v>
      </c>
      <c r="E4772">
        <f>COUNTIF(duplicity[duplicitní texty],duplicity[[#This Row],[duplicitní texty]])</f>
        <v>1</v>
      </c>
      <c r="N4772"/>
    </row>
    <row r="4773" spans="1:14">
      <c r="A4773">
        <v>1219</v>
      </c>
      <c r="B4773">
        <v>2270</v>
      </c>
      <c r="C4773" s="3">
        <v>43540</v>
      </c>
      <c r="D4773" s="5" t="str">
        <f>duplicity[[#This Row],[r_fighter_id]]&amp;"/"&amp;duplicity[[#This Row],[b_fighter_id]]&amp;duplicity[[#This Row],[date]]</f>
        <v>1219/227043540</v>
      </c>
      <c r="E4773">
        <f>COUNTIF(duplicity[duplicitní texty],duplicity[[#This Row],[duplicitní texty]])</f>
        <v>1</v>
      </c>
      <c r="N4773"/>
    </row>
    <row r="4774" spans="1:14">
      <c r="A4774">
        <v>3248</v>
      </c>
      <c r="B4774">
        <v>2520</v>
      </c>
      <c r="C4774" s="3">
        <v>43547</v>
      </c>
      <c r="D4774" s="5" t="str">
        <f>duplicity[[#This Row],[r_fighter_id]]&amp;"/"&amp;duplicity[[#This Row],[b_fighter_id]]&amp;duplicity[[#This Row],[date]]</f>
        <v>3248/252043547</v>
      </c>
      <c r="E4774">
        <f>COUNTIF(duplicity[duplicitní texty],duplicity[[#This Row],[duplicitní texty]])</f>
        <v>1</v>
      </c>
      <c r="N4774"/>
    </row>
    <row r="4775" spans="1:14">
      <c r="A4775">
        <v>3367</v>
      </c>
      <c r="B4775">
        <v>2796</v>
      </c>
      <c r="C4775" s="3">
        <v>43547</v>
      </c>
      <c r="D4775" s="5" t="str">
        <f>duplicity[[#This Row],[r_fighter_id]]&amp;"/"&amp;duplicity[[#This Row],[b_fighter_id]]&amp;duplicity[[#This Row],[date]]</f>
        <v>3367/279643547</v>
      </c>
      <c r="E4775">
        <f>COUNTIF(duplicity[duplicitní texty],duplicity[[#This Row],[duplicitní texty]])</f>
        <v>1</v>
      </c>
      <c r="N4775"/>
    </row>
    <row r="4776" spans="1:14">
      <c r="A4776">
        <v>1893</v>
      </c>
      <c r="B4776">
        <v>1238</v>
      </c>
      <c r="C4776" s="3">
        <v>43547</v>
      </c>
      <c r="D4776" s="5" t="str">
        <f>duplicity[[#This Row],[r_fighter_id]]&amp;"/"&amp;duplicity[[#This Row],[b_fighter_id]]&amp;duplicity[[#This Row],[date]]</f>
        <v>1893/123843547</v>
      </c>
      <c r="E4776">
        <f>COUNTIF(duplicity[duplicitní texty],duplicity[[#This Row],[duplicitní texty]])</f>
        <v>1</v>
      </c>
      <c r="N4776"/>
    </row>
    <row r="4777" spans="1:14">
      <c r="A4777">
        <v>996</v>
      </c>
      <c r="B4777">
        <v>959</v>
      </c>
      <c r="C4777" s="3">
        <v>43547</v>
      </c>
      <c r="D4777" s="5" t="str">
        <f>duplicity[[#This Row],[r_fighter_id]]&amp;"/"&amp;duplicity[[#This Row],[b_fighter_id]]&amp;duplicity[[#This Row],[date]]</f>
        <v>996/95943547</v>
      </c>
      <c r="E4777">
        <f>COUNTIF(duplicity[duplicitní texty],duplicity[[#This Row],[duplicitní texty]])</f>
        <v>1</v>
      </c>
      <c r="N4777"/>
    </row>
    <row r="4778" spans="1:14">
      <c r="A4778">
        <v>2949</v>
      </c>
      <c r="B4778">
        <v>910</v>
      </c>
      <c r="C4778" s="3">
        <v>43547</v>
      </c>
      <c r="D4778" s="5" t="str">
        <f>duplicity[[#This Row],[r_fighter_id]]&amp;"/"&amp;duplicity[[#This Row],[b_fighter_id]]&amp;duplicity[[#This Row],[date]]</f>
        <v>2949/91043547</v>
      </c>
      <c r="E4778">
        <f>COUNTIF(duplicity[duplicitní texty],duplicity[[#This Row],[duplicitní texty]])</f>
        <v>1</v>
      </c>
      <c r="N4778"/>
    </row>
    <row r="4779" spans="1:14">
      <c r="A4779">
        <v>712</v>
      </c>
      <c r="B4779">
        <v>1925</v>
      </c>
      <c r="C4779" s="3">
        <v>43547</v>
      </c>
      <c r="D4779" s="5" t="str">
        <f>duplicity[[#This Row],[r_fighter_id]]&amp;"/"&amp;duplicity[[#This Row],[b_fighter_id]]&amp;duplicity[[#This Row],[date]]</f>
        <v>712/192543547</v>
      </c>
      <c r="E4779">
        <f>COUNTIF(duplicity[duplicitní texty],duplicity[[#This Row],[duplicitní texty]])</f>
        <v>1</v>
      </c>
      <c r="N4779"/>
    </row>
    <row r="4780" spans="1:14">
      <c r="A4780">
        <v>295</v>
      </c>
      <c r="B4780">
        <v>3490</v>
      </c>
      <c r="C4780" s="3">
        <v>43547</v>
      </c>
      <c r="D4780" s="5" t="str">
        <f>duplicity[[#This Row],[r_fighter_id]]&amp;"/"&amp;duplicity[[#This Row],[b_fighter_id]]&amp;duplicity[[#This Row],[date]]</f>
        <v>295/349043547</v>
      </c>
      <c r="E4780">
        <f>COUNTIF(duplicity[duplicitní texty],duplicity[[#This Row],[duplicitní texty]])</f>
        <v>1</v>
      </c>
      <c r="N4780"/>
    </row>
    <row r="4781" spans="1:14">
      <c r="A4781">
        <v>2141</v>
      </c>
      <c r="B4781">
        <v>2152</v>
      </c>
      <c r="C4781" s="3">
        <v>43547</v>
      </c>
      <c r="D4781" s="5" t="str">
        <f>duplicity[[#This Row],[r_fighter_id]]&amp;"/"&amp;duplicity[[#This Row],[b_fighter_id]]&amp;duplicity[[#This Row],[date]]</f>
        <v>2141/215243547</v>
      </c>
      <c r="E4781">
        <f>COUNTIF(duplicity[duplicitní texty],duplicity[[#This Row],[duplicitní texty]])</f>
        <v>1</v>
      </c>
      <c r="N4781"/>
    </row>
    <row r="4782" spans="1:14">
      <c r="A4782">
        <v>2481</v>
      </c>
      <c r="B4782">
        <v>2518</v>
      </c>
      <c r="C4782" s="3">
        <v>43547</v>
      </c>
      <c r="D4782" s="5" t="str">
        <f>duplicity[[#This Row],[r_fighter_id]]&amp;"/"&amp;duplicity[[#This Row],[b_fighter_id]]&amp;duplicity[[#This Row],[date]]</f>
        <v>2481/251843547</v>
      </c>
      <c r="E4782">
        <f>COUNTIF(duplicity[duplicitní texty],duplicity[[#This Row],[duplicitní texty]])</f>
        <v>1</v>
      </c>
      <c r="N4782"/>
    </row>
    <row r="4783" spans="1:14">
      <c r="A4783">
        <v>1927</v>
      </c>
      <c r="B4783">
        <v>2546</v>
      </c>
      <c r="C4783" s="3">
        <v>43547</v>
      </c>
      <c r="D4783" s="5" t="str">
        <f>duplicity[[#This Row],[r_fighter_id]]&amp;"/"&amp;duplicity[[#This Row],[b_fighter_id]]&amp;duplicity[[#This Row],[date]]</f>
        <v>1927/254643547</v>
      </c>
      <c r="E4783">
        <f>COUNTIF(duplicity[duplicitní texty],duplicity[[#This Row],[duplicitní texty]])</f>
        <v>1</v>
      </c>
      <c r="N4783"/>
    </row>
    <row r="4784" spans="1:14">
      <c r="A4784">
        <v>1957</v>
      </c>
      <c r="B4784">
        <v>1357</v>
      </c>
      <c r="C4784" s="3">
        <v>43547</v>
      </c>
      <c r="D4784" s="5" t="str">
        <f>duplicity[[#This Row],[r_fighter_id]]&amp;"/"&amp;duplicity[[#This Row],[b_fighter_id]]&amp;duplicity[[#This Row],[date]]</f>
        <v>1957/135743547</v>
      </c>
      <c r="E4784">
        <f>COUNTIF(duplicity[duplicitní texty],duplicity[[#This Row],[duplicitní texty]])</f>
        <v>1</v>
      </c>
      <c r="N4784"/>
    </row>
    <row r="4785" spans="1:14">
      <c r="A4785">
        <v>195</v>
      </c>
      <c r="B4785">
        <v>49</v>
      </c>
      <c r="C4785" s="3">
        <v>43547</v>
      </c>
      <c r="D4785" s="5" t="str">
        <f>duplicity[[#This Row],[r_fighter_id]]&amp;"/"&amp;duplicity[[#This Row],[b_fighter_id]]&amp;duplicity[[#This Row],[date]]</f>
        <v>195/4943547</v>
      </c>
      <c r="E4785">
        <f>COUNTIF(duplicity[duplicitní texty],duplicity[[#This Row],[duplicitní texty]])</f>
        <v>1</v>
      </c>
      <c r="N4785"/>
    </row>
    <row r="4786" spans="1:14">
      <c r="A4786">
        <v>1370</v>
      </c>
      <c r="B4786">
        <v>2069</v>
      </c>
      <c r="C4786" s="3">
        <v>43554</v>
      </c>
      <c r="D4786" s="5" t="str">
        <f>duplicity[[#This Row],[r_fighter_id]]&amp;"/"&amp;duplicity[[#This Row],[b_fighter_id]]&amp;duplicity[[#This Row],[date]]</f>
        <v>1370/206943554</v>
      </c>
      <c r="E4786">
        <f>COUNTIF(duplicity[duplicitní texty],duplicity[[#This Row],[duplicitní texty]])</f>
        <v>1</v>
      </c>
      <c r="N4786"/>
    </row>
    <row r="4787" spans="1:14">
      <c r="A4787">
        <v>220</v>
      </c>
      <c r="B4787">
        <v>23</v>
      </c>
      <c r="C4787" s="3">
        <v>43554</v>
      </c>
      <c r="D4787" s="5" t="str">
        <f>duplicity[[#This Row],[r_fighter_id]]&amp;"/"&amp;duplicity[[#This Row],[b_fighter_id]]&amp;duplicity[[#This Row],[date]]</f>
        <v>220/2343554</v>
      </c>
      <c r="E4787">
        <f>COUNTIF(duplicity[duplicitní texty],duplicity[[#This Row],[duplicitní texty]])</f>
        <v>1</v>
      </c>
      <c r="N4787"/>
    </row>
    <row r="4788" spans="1:14">
      <c r="A4788">
        <v>1691</v>
      </c>
      <c r="B4788">
        <v>3439</v>
      </c>
      <c r="C4788" s="3">
        <v>43554</v>
      </c>
      <c r="D4788" s="5" t="str">
        <f>duplicity[[#This Row],[r_fighter_id]]&amp;"/"&amp;duplicity[[#This Row],[b_fighter_id]]&amp;duplicity[[#This Row],[date]]</f>
        <v>1691/343943554</v>
      </c>
      <c r="E4788">
        <f>COUNTIF(duplicity[duplicitní texty],duplicity[[#This Row],[duplicitní texty]])</f>
        <v>1</v>
      </c>
      <c r="N4788"/>
    </row>
    <row r="4789" spans="1:14">
      <c r="A4789">
        <v>319</v>
      </c>
      <c r="B4789">
        <v>1629</v>
      </c>
      <c r="C4789" s="3">
        <v>43554</v>
      </c>
      <c r="D4789" s="5" t="str">
        <f>duplicity[[#This Row],[r_fighter_id]]&amp;"/"&amp;duplicity[[#This Row],[b_fighter_id]]&amp;duplicity[[#This Row],[date]]</f>
        <v>319/162943554</v>
      </c>
      <c r="E4789">
        <f>COUNTIF(duplicity[duplicitní texty],duplicity[[#This Row],[duplicitní texty]])</f>
        <v>1</v>
      </c>
      <c r="N4789"/>
    </row>
    <row r="4790" spans="1:14">
      <c r="A4790">
        <v>2505</v>
      </c>
      <c r="B4790">
        <v>725</v>
      </c>
      <c r="C4790" s="3">
        <v>43554</v>
      </c>
      <c r="D4790" s="5" t="str">
        <f>duplicity[[#This Row],[r_fighter_id]]&amp;"/"&amp;duplicity[[#This Row],[b_fighter_id]]&amp;duplicity[[#This Row],[date]]</f>
        <v>2505/72543554</v>
      </c>
      <c r="E4790">
        <f>COUNTIF(duplicity[duplicitní texty],duplicity[[#This Row],[duplicitní texty]])</f>
        <v>1</v>
      </c>
      <c r="N4790"/>
    </row>
    <row r="4791" spans="1:14">
      <c r="A4791">
        <v>2348</v>
      </c>
      <c r="B4791">
        <v>645</v>
      </c>
      <c r="C4791" s="3">
        <v>43554</v>
      </c>
      <c r="D4791" s="5" t="str">
        <f>duplicity[[#This Row],[r_fighter_id]]&amp;"/"&amp;duplicity[[#This Row],[b_fighter_id]]&amp;duplicity[[#This Row],[date]]</f>
        <v>2348/64543554</v>
      </c>
      <c r="E4791">
        <f>COUNTIF(duplicity[duplicitní texty],duplicity[[#This Row],[duplicitní texty]])</f>
        <v>1</v>
      </c>
      <c r="N4791"/>
    </row>
    <row r="4792" spans="1:14">
      <c r="A4792">
        <v>201</v>
      </c>
      <c r="B4792">
        <v>1042</v>
      </c>
      <c r="C4792" s="3">
        <v>43554</v>
      </c>
      <c r="D4792" s="5" t="str">
        <f>duplicity[[#This Row],[r_fighter_id]]&amp;"/"&amp;duplicity[[#This Row],[b_fighter_id]]&amp;duplicity[[#This Row],[date]]</f>
        <v>201/104243554</v>
      </c>
      <c r="E4792">
        <f>COUNTIF(duplicity[duplicitní texty],duplicity[[#This Row],[duplicitní texty]])</f>
        <v>1</v>
      </c>
      <c r="N4792"/>
    </row>
    <row r="4793" spans="1:14">
      <c r="A4793">
        <v>884</v>
      </c>
      <c r="B4793">
        <v>1528</v>
      </c>
      <c r="C4793" s="3">
        <v>43554</v>
      </c>
      <c r="D4793" s="5" t="str">
        <f>duplicity[[#This Row],[r_fighter_id]]&amp;"/"&amp;duplicity[[#This Row],[b_fighter_id]]&amp;duplicity[[#This Row],[date]]</f>
        <v>884/152843554</v>
      </c>
      <c r="E4793">
        <f>COUNTIF(duplicity[duplicitní texty],duplicity[[#This Row],[duplicitní texty]])</f>
        <v>1</v>
      </c>
      <c r="N4793"/>
    </row>
    <row r="4794" spans="1:14">
      <c r="A4794">
        <v>3565</v>
      </c>
      <c r="B4794">
        <v>2181</v>
      </c>
      <c r="C4794" s="3">
        <v>43554</v>
      </c>
      <c r="D4794" s="5" t="str">
        <f>duplicity[[#This Row],[r_fighter_id]]&amp;"/"&amp;duplicity[[#This Row],[b_fighter_id]]&amp;duplicity[[#This Row],[date]]</f>
        <v>3565/218143554</v>
      </c>
      <c r="E4794">
        <f>COUNTIF(duplicity[duplicitní texty],duplicity[[#This Row],[duplicitní texty]])</f>
        <v>1</v>
      </c>
      <c r="N4794"/>
    </row>
    <row r="4795" spans="1:14">
      <c r="A4795">
        <v>2731</v>
      </c>
      <c r="B4795">
        <v>22</v>
      </c>
      <c r="C4795" s="3">
        <v>43554</v>
      </c>
      <c r="D4795" s="5" t="str">
        <f>duplicity[[#This Row],[r_fighter_id]]&amp;"/"&amp;duplicity[[#This Row],[b_fighter_id]]&amp;duplicity[[#This Row],[date]]</f>
        <v>2731/2243554</v>
      </c>
      <c r="E4795">
        <f>COUNTIF(duplicity[duplicitní texty],duplicity[[#This Row],[duplicitní texty]])</f>
        <v>1</v>
      </c>
      <c r="N4795"/>
    </row>
    <row r="4796" spans="1:14">
      <c r="A4796">
        <v>347</v>
      </c>
      <c r="B4796">
        <v>1330</v>
      </c>
      <c r="C4796" s="3">
        <v>43554</v>
      </c>
      <c r="D4796" s="5" t="str">
        <f>duplicity[[#This Row],[r_fighter_id]]&amp;"/"&amp;duplicity[[#This Row],[b_fighter_id]]&amp;duplicity[[#This Row],[date]]</f>
        <v>347/133043554</v>
      </c>
      <c r="E4796">
        <f>COUNTIF(duplicity[duplicitní texty],duplicity[[#This Row],[duplicitní texty]])</f>
        <v>1</v>
      </c>
      <c r="N4796"/>
    </row>
    <row r="4797" spans="1:14">
      <c r="A4797">
        <v>2018</v>
      </c>
      <c r="B4797">
        <v>2201</v>
      </c>
      <c r="C4797" s="3">
        <v>43554</v>
      </c>
      <c r="D4797" s="5" t="str">
        <f>duplicity[[#This Row],[r_fighter_id]]&amp;"/"&amp;duplicity[[#This Row],[b_fighter_id]]&amp;duplicity[[#This Row],[date]]</f>
        <v>2018/220143554</v>
      </c>
      <c r="E4797">
        <f>COUNTIF(duplicity[duplicitní texty],duplicity[[#This Row],[duplicitní texty]])</f>
        <v>1</v>
      </c>
      <c r="N4797"/>
    </row>
    <row r="4798" spans="1:14">
      <c r="A4798">
        <v>2473</v>
      </c>
      <c r="B4798">
        <v>1205</v>
      </c>
      <c r="C4798" s="3">
        <v>43554</v>
      </c>
      <c r="D4798" s="5" t="str">
        <f>duplicity[[#This Row],[r_fighter_id]]&amp;"/"&amp;duplicity[[#This Row],[b_fighter_id]]&amp;duplicity[[#This Row],[date]]</f>
        <v>2473/120543554</v>
      </c>
      <c r="E4798">
        <f>COUNTIF(duplicity[duplicitní texty],duplicity[[#This Row],[duplicitní texty]])</f>
        <v>1</v>
      </c>
      <c r="N4798"/>
    </row>
    <row r="4799" spans="1:14">
      <c r="A4799">
        <v>1199</v>
      </c>
      <c r="B4799">
        <v>1440</v>
      </c>
      <c r="C4799" s="3">
        <v>43568</v>
      </c>
      <c r="D4799" s="5" t="str">
        <f>duplicity[[#This Row],[r_fighter_id]]&amp;"/"&amp;duplicity[[#This Row],[b_fighter_id]]&amp;duplicity[[#This Row],[date]]</f>
        <v>1199/144043568</v>
      </c>
      <c r="E4799">
        <f>COUNTIF(duplicity[duplicitní texty],duplicity[[#This Row],[duplicitní texty]])</f>
        <v>1</v>
      </c>
      <c r="N4799"/>
    </row>
    <row r="4800" spans="1:14">
      <c r="A4800">
        <v>1484</v>
      </c>
      <c r="B4800">
        <v>3073</v>
      </c>
      <c r="C4800" s="3">
        <v>43568</v>
      </c>
      <c r="D4800" s="5" t="str">
        <f>duplicity[[#This Row],[r_fighter_id]]&amp;"/"&amp;duplicity[[#This Row],[b_fighter_id]]&amp;duplicity[[#This Row],[date]]</f>
        <v>1484/307343568</v>
      </c>
      <c r="E4800">
        <f>COUNTIF(duplicity[duplicitní texty],duplicity[[#This Row],[duplicitní texty]])</f>
        <v>1</v>
      </c>
      <c r="N4800"/>
    </row>
    <row r="4801" spans="1:14">
      <c r="A4801">
        <v>2109</v>
      </c>
      <c r="B4801">
        <v>2217</v>
      </c>
      <c r="C4801" s="3">
        <v>43568</v>
      </c>
      <c r="D4801" s="5" t="str">
        <f>duplicity[[#This Row],[r_fighter_id]]&amp;"/"&amp;duplicity[[#This Row],[b_fighter_id]]&amp;duplicity[[#This Row],[date]]</f>
        <v>2109/221743568</v>
      </c>
      <c r="E4801">
        <f>COUNTIF(duplicity[duplicitní texty],duplicity[[#This Row],[duplicitní texty]])</f>
        <v>1</v>
      </c>
      <c r="N4801"/>
    </row>
    <row r="4802" spans="1:14">
      <c r="A4802">
        <v>97</v>
      </c>
      <c r="B4802">
        <v>2770</v>
      </c>
      <c r="C4802" s="3">
        <v>43568</v>
      </c>
      <c r="D4802" s="5" t="str">
        <f>duplicity[[#This Row],[r_fighter_id]]&amp;"/"&amp;duplicity[[#This Row],[b_fighter_id]]&amp;duplicity[[#This Row],[date]]</f>
        <v>97/277043568</v>
      </c>
      <c r="E4802">
        <f>COUNTIF(duplicity[duplicitní texty],duplicity[[#This Row],[duplicitní texty]])</f>
        <v>1</v>
      </c>
      <c r="N4802"/>
    </row>
    <row r="4803" spans="1:14">
      <c r="A4803">
        <v>2650</v>
      </c>
      <c r="B4803">
        <v>2440</v>
      </c>
      <c r="C4803" s="3">
        <v>43568</v>
      </c>
      <c r="D4803" s="5" t="str">
        <f>duplicity[[#This Row],[r_fighter_id]]&amp;"/"&amp;duplicity[[#This Row],[b_fighter_id]]&amp;duplicity[[#This Row],[date]]</f>
        <v>2650/244043568</v>
      </c>
      <c r="E4803">
        <f>COUNTIF(duplicity[duplicitní texty],duplicity[[#This Row],[duplicitní texty]])</f>
        <v>1</v>
      </c>
      <c r="N4803"/>
    </row>
    <row r="4804" spans="1:14">
      <c r="A4804">
        <v>2216</v>
      </c>
      <c r="B4804">
        <v>326</v>
      </c>
      <c r="C4804" s="3">
        <v>43568</v>
      </c>
      <c r="D4804" s="5" t="str">
        <f>duplicity[[#This Row],[r_fighter_id]]&amp;"/"&amp;duplicity[[#This Row],[b_fighter_id]]&amp;duplicity[[#This Row],[date]]</f>
        <v>2216/32643568</v>
      </c>
      <c r="E4804">
        <f>COUNTIF(duplicity[duplicitní texty],duplicity[[#This Row],[duplicitní texty]])</f>
        <v>1</v>
      </c>
      <c r="N4804"/>
    </row>
    <row r="4805" spans="1:14">
      <c r="A4805">
        <v>2800</v>
      </c>
      <c r="B4805">
        <v>1698</v>
      </c>
      <c r="C4805" s="3">
        <v>43568</v>
      </c>
      <c r="D4805" s="5" t="str">
        <f>duplicity[[#This Row],[r_fighter_id]]&amp;"/"&amp;duplicity[[#This Row],[b_fighter_id]]&amp;duplicity[[#This Row],[date]]</f>
        <v>2800/169843568</v>
      </c>
      <c r="E4805">
        <f>COUNTIF(duplicity[duplicitní texty],duplicity[[#This Row],[duplicitní texty]])</f>
        <v>1</v>
      </c>
      <c r="N4805"/>
    </row>
    <row r="4806" spans="1:14">
      <c r="A4806">
        <v>3305</v>
      </c>
      <c r="B4806">
        <v>1022</v>
      </c>
      <c r="C4806" s="3">
        <v>43568</v>
      </c>
      <c r="D4806" s="5" t="str">
        <f>duplicity[[#This Row],[r_fighter_id]]&amp;"/"&amp;duplicity[[#This Row],[b_fighter_id]]&amp;duplicity[[#This Row],[date]]</f>
        <v>3305/102243568</v>
      </c>
      <c r="E4806">
        <f>COUNTIF(duplicity[duplicitní texty],duplicity[[#This Row],[duplicitní texty]])</f>
        <v>1</v>
      </c>
      <c r="N4806"/>
    </row>
    <row r="4807" spans="1:14">
      <c r="A4807">
        <v>1566</v>
      </c>
      <c r="B4807">
        <v>1196</v>
      </c>
      <c r="C4807" s="3">
        <v>43568</v>
      </c>
      <c r="D4807" s="5" t="str">
        <f>duplicity[[#This Row],[r_fighter_id]]&amp;"/"&amp;duplicity[[#This Row],[b_fighter_id]]&amp;duplicity[[#This Row],[date]]</f>
        <v>1566/119643568</v>
      </c>
      <c r="E4807">
        <f>COUNTIF(duplicity[duplicitní texty],duplicity[[#This Row],[duplicitní texty]])</f>
        <v>1</v>
      </c>
      <c r="N4807"/>
    </row>
    <row r="4808" spans="1:14">
      <c r="A4808">
        <v>2819</v>
      </c>
      <c r="B4808">
        <v>3184</v>
      </c>
      <c r="C4808" s="3">
        <v>43568</v>
      </c>
      <c r="D4808" s="5" t="str">
        <f>duplicity[[#This Row],[r_fighter_id]]&amp;"/"&amp;duplicity[[#This Row],[b_fighter_id]]&amp;duplicity[[#This Row],[date]]</f>
        <v>2819/318443568</v>
      </c>
      <c r="E4808">
        <f>COUNTIF(duplicity[duplicitní texty],duplicity[[#This Row],[duplicitní texty]])</f>
        <v>1</v>
      </c>
      <c r="N4808"/>
    </row>
    <row r="4809" spans="1:14">
      <c r="A4809">
        <v>715</v>
      </c>
      <c r="B4809">
        <v>630</v>
      </c>
      <c r="C4809" s="3">
        <v>43568</v>
      </c>
      <c r="D4809" s="5" t="str">
        <f>duplicity[[#This Row],[r_fighter_id]]&amp;"/"&amp;duplicity[[#This Row],[b_fighter_id]]&amp;duplicity[[#This Row],[date]]</f>
        <v>715/63043568</v>
      </c>
      <c r="E4809">
        <f>COUNTIF(duplicity[duplicitní texty],duplicity[[#This Row],[duplicitní texty]])</f>
        <v>1</v>
      </c>
      <c r="N4809"/>
    </row>
    <row r="4810" spans="1:14">
      <c r="A4810">
        <v>1930</v>
      </c>
      <c r="B4810">
        <v>3292</v>
      </c>
      <c r="C4810" s="3">
        <v>43575</v>
      </c>
      <c r="D4810" s="5" t="str">
        <f>duplicity[[#This Row],[r_fighter_id]]&amp;"/"&amp;duplicity[[#This Row],[b_fighter_id]]&amp;duplicity[[#This Row],[date]]</f>
        <v>1930/329243575</v>
      </c>
      <c r="E4810">
        <f>COUNTIF(duplicity[duplicitní texty],duplicity[[#This Row],[duplicitní texty]])</f>
        <v>1</v>
      </c>
      <c r="N4810"/>
    </row>
    <row r="4811" spans="1:14">
      <c r="A4811">
        <v>2411</v>
      </c>
      <c r="B4811">
        <v>2374</v>
      </c>
      <c r="C4811" s="3">
        <v>43575</v>
      </c>
      <c r="D4811" s="5" t="str">
        <f>duplicity[[#This Row],[r_fighter_id]]&amp;"/"&amp;duplicity[[#This Row],[b_fighter_id]]&amp;duplicity[[#This Row],[date]]</f>
        <v>2411/237443575</v>
      </c>
      <c r="E4811">
        <f>COUNTIF(duplicity[duplicitní texty],duplicity[[#This Row],[duplicitní texty]])</f>
        <v>1</v>
      </c>
      <c r="N4811"/>
    </row>
    <row r="4812" spans="1:14">
      <c r="A4812">
        <v>2153</v>
      </c>
      <c r="B4812">
        <v>2953</v>
      </c>
      <c r="C4812" s="3">
        <v>43575</v>
      </c>
      <c r="D4812" s="5" t="str">
        <f>duplicity[[#This Row],[r_fighter_id]]&amp;"/"&amp;duplicity[[#This Row],[b_fighter_id]]&amp;duplicity[[#This Row],[date]]</f>
        <v>2153/295343575</v>
      </c>
      <c r="E4812">
        <f>COUNTIF(duplicity[duplicitní texty],duplicity[[#This Row],[duplicitní texty]])</f>
        <v>1</v>
      </c>
      <c r="N4812"/>
    </row>
    <row r="4813" spans="1:14">
      <c r="A4813">
        <v>2246</v>
      </c>
      <c r="B4813">
        <v>980</v>
      </c>
      <c r="C4813" s="3">
        <v>43575</v>
      </c>
      <c r="D4813" s="5" t="str">
        <f>duplicity[[#This Row],[r_fighter_id]]&amp;"/"&amp;duplicity[[#This Row],[b_fighter_id]]&amp;duplicity[[#This Row],[date]]</f>
        <v>2246/98043575</v>
      </c>
      <c r="E4813">
        <f>COUNTIF(duplicity[duplicitní texty],duplicity[[#This Row],[duplicitní texty]])</f>
        <v>1</v>
      </c>
      <c r="N4813"/>
    </row>
    <row r="4814" spans="1:14">
      <c r="A4814">
        <v>922</v>
      </c>
      <c r="B4814">
        <v>546</v>
      </c>
      <c r="C4814" s="3">
        <v>43575</v>
      </c>
      <c r="D4814" s="5" t="str">
        <f>duplicity[[#This Row],[r_fighter_id]]&amp;"/"&amp;duplicity[[#This Row],[b_fighter_id]]&amp;duplicity[[#This Row],[date]]</f>
        <v>922/54643575</v>
      </c>
      <c r="E4814">
        <f>COUNTIF(duplicity[duplicitní texty],duplicity[[#This Row],[duplicitní texty]])</f>
        <v>1</v>
      </c>
      <c r="N4814"/>
    </row>
    <row r="4815" spans="1:14">
      <c r="A4815">
        <v>1565</v>
      </c>
      <c r="B4815">
        <v>94</v>
      </c>
      <c r="C4815" s="3">
        <v>43575</v>
      </c>
      <c r="D4815" s="5" t="str">
        <f>duplicity[[#This Row],[r_fighter_id]]&amp;"/"&amp;duplicity[[#This Row],[b_fighter_id]]&amp;duplicity[[#This Row],[date]]</f>
        <v>1565/9443575</v>
      </c>
      <c r="E4815">
        <f>COUNTIF(duplicity[duplicitní texty],duplicity[[#This Row],[duplicitní texty]])</f>
        <v>1</v>
      </c>
      <c r="N4815"/>
    </row>
    <row r="4816" spans="1:14">
      <c r="A4816">
        <v>3526</v>
      </c>
      <c r="B4816">
        <v>681</v>
      </c>
      <c r="C4816" s="3">
        <v>43575</v>
      </c>
      <c r="D4816" s="5" t="str">
        <f>duplicity[[#This Row],[r_fighter_id]]&amp;"/"&amp;duplicity[[#This Row],[b_fighter_id]]&amp;duplicity[[#This Row],[date]]</f>
        <v>3526/68143575</v>
      </c>
      <c r="E4816">
        <f>COUNTIF(duplicity[duplicitní texty],duplicity[[#This Row],[duplicitní texty]])</f>
        <v>1</v>
      </c>
      <c r="N4816"/>
    </row>
    <row r="4817" spans="1:14">
      <c r="A4817">
        <v>3308</v>
      </c>
      <c r="B4817">
        <v>3</v>
      </c>
      <c r="C4817" s="3">
        <v>43575</v>
      </c>
      <c r="D4817" s="5" t="str">
        <f>duplicity[[#This Row],[r_fighter_id]]&amp;"/"&amp;duplicity[[#This Row],[b_fighter_id]]&amp;duplicity[[#This Row],[date]]</f>
        <v>3308/343575</v>
      </c>
      <c r="E4817">
        <f>COUNTIF(duplicity[duplicitní texty],duplicity[[#This Row],[duplicitní texty]])</f>
        <v>1</v>
      </c>
      <c r="N4817"/>
    </row>
    <row r="4818" spans="1:14">
      <c r="A4818">
        <v>62</v>
      </c>
      <c r="B4818">
        <v>2259</v>
      </c>
      <c r="C4818" s="3">
        <v>43575</v>
      </c>
      <c r="D4818" s="5" t="str">
        <f>duplicity[[#This Row],[r_fighter_id]]&amp;"/"&amp;duplicity[[#This Row],[b_fighter_id]]&amp;duplicity[[#This Row],[date]]</f>
        <v>62/225943575</v>
      </c>
      <c r="E4818">
        <f>COUNTIF(duplicity[duplicitní texty],duplicity[[#This Row],[duplicitní texty]])</f>
        <v>1</v>
      </c>
      <c r="N4818"/>
    </row>
    <row r="4819" spans="1:14">
      <c r="A4819">
        <v>2464</v>
      </c>
      <c r="B4819">
        <v>1128</v>
      </c>
      <c r="C4819" s="3">
        <v>43575</v>
      </c>
      <c r="D4819" s="5" t="str">
        <f>duplicity[[#This Row],[r_fighter_id]]&amp;"/"&amp;duplicity[[#This Row],[b_fighter_id]]&amp;duplicity[[#This Row],[date]]</f>
        <v>2464/112843575</v>
      </c>
      <c r="E4819">
        <f>COUNTIF(duplicity[duplicitní texty],duplicity[[#This Row],[duplicitní texty]])</f>
        <v>1</v>
      </c>
      <c r="N4819"/>
    </row>
    <row r="4820" spans="1:14">
      <c r="A4820">
        <v>118</v>
      </c>
      <c r="B4820">
        <v>2373</v>
      </c>
      <c r="C4820" s="3">
        <v>43575</v>
      </c>
      <c r="D4820" s="5" t="str">
        <f>duplicity[[#This Row],[r_fighter_id]]&amp;"/"&amp;duplicity[[#This Row],[b_fighter_id]]&amp;duplicity[[#This Row],[date]]</f>
        <v>118/237343575</v>
      </c>
      <c r="E4820">
        <f>COUNTIF(duplicity[duplicitní texty],duplicity[[#This Row],[duplicitní texty]])</f>
        <v>1</v>
      </c>
      <c r="N4820"/>
    </row>
    <row r="4821" spans="1:14">
      <c r="A4821">
        <v>1357</v>
      </c>
      <c r="B4821">
        <v>909</v>
      </c>
      <c r="C4821" s="3">
        <v>43582</v>
      </c>
      <c r="D4821" s="5" t="str">
        <f>duplicity[[#This Row],[r_fighter_id]]&amp;"/"&amp;duplicity[[#This Row],[b_fighter_id]]&amp;duplicity[[#This Row],[date]]</f>
        <v>1357/90943582</v>
      </c>
      <c r="E4821">
        <f>COUNTIF(duplicity[duplicitní texty],duplicity[[#This Row],[duplicitní texty]])</f>
        <v>1</v>
      </c>
      <c r="N4821"/>
    </row>
    <row r="4822" spans="1:14">
      <c r="A4822">
        <v>2884</v>
      </c>
      <c r="B4822">
        <v>2880</v>
      </c>
      <c r="C4822" s="3">
        <v>43582</v>
      </c>
      <c r="D4822" s="5" t="str">
        <f>duplicity[[#This Row],[r_fighter_id]]&amp;"/"&amp;duplicity[[#This Row],[b_fighter_id]]&amp;duplicity[[#This Row],[date]]</f>
        <v>2884/288043582</v>
      </c>
      <c r="E4822">
        <f>COUNTIF(duplicity[duplicitní texty],duplicity[[#This Row],[duplicitní texty]])</f>
        <v>1</v>
      </c>
      <c r="N4822"/>
    </row>
    <row r="4823" spans="1:14">
      <c r="A4823">
        <v>3224</v>
      </c>
      <c r="B4823">
        <v>676</v>
      </c>
      <c r="C4823" s="3">
        <v>43582</v>
      </c>
      <c r="D4823" s="5" t="str">
        <f>duplicity[[#This Row],[r_fighter_id]]&amp;"/"&amp;duplicity[[#This Row],[b_fighter_id]]&amp;duplicity[[#This Row],[date]]</f>
        <v>3224/67643582</v>
      </c>
      <c r="E4823">
        <f>COUNTIF(duplicity[duplicitní texty],duplicity[[#This Row],[duplicitní texty]])</f>
        <v>1</v>
      </c>
      <c r="N4823"/>
    </row>
    <row r="4824" spans="1:14">
      <c r="A4824">
        <v>1834</v>
      </c>
      <c r="B4824">
        <v>2837</v>
      </c>
      <c r="C4824" s="3">
        <v>43582</v>
      </c>
      <c r="D4824" s="5" t="str">
        <f>duplicity[[#This Row],[r_fighter_id]]&amp;"/"&amp;duplicity[[#This Row],[b_fighter_id]]&amp;duplicity[[#This Row],[date]]</f>
        <v>1834/283743582</v>
      </c>
      <c r="E4824">
        <f>COUNTIF(duplicity[duplicitní texty],duplicity[[#This Row],[duplicitní texty]])</f>
        <v>1</v>
      </c>
      <c r="N4824"/>
    </row>
    <row r="4825" spans="1:14">
      <c r="A4825">
        <v>134</v>
      </c>
      <c r="B4825">
        <v>2804</v>
      </c>
      <c r="C4825" s="3">
        <v>43582</v>
      </c>
      <c r="D4825" s="5" t="str">
        <f>duplicity[[#This Row],[r_fighter_id]]&amp;"/"&amp;duplicity[[#This Row],[b_fighter_id]]&amp;duplicity[[#This Row],[date]]</f>
        <v>134/280443582</v>
      </c>
      <c r="E4825">
        <f>COUNTIF(duplicity[duplicitní texty],duplicity[[#This Row],[duplicitní texty]])</f>
        <v>1</v>
      </c>
      <c r="N4825"/>
    </row>
    <row r="4826" spans="1:14">
      <c r="A4826">
        <v>413</v>
      </c>
      <c r="B4826">
        <v>709</v>
      </c>
      <c r="C4826" s="3">
        <v>43582</v>
      </c>
      <c r="D4826" s="5" t="str">
        <f>duplicity[[#This Row],[r_fighter_id]]&amp;"/"&amp;duplicity[[#This Row],[b_fighter_id]]&amp;duplicity[[#This Row],[date]]</f>
        <v>413/70943582</v>
      </c>
      <c r="E4826">
        <f>COUNTIF(duplicity[duplicitní texty],duplicity[[#This Row],[duplicitní texty]])</f>
        <v>1</v>
      </c>
      <c r="N4826"/>
    </row>
    <row r="4827" spans="1:14">
      <c r="A4827">
        <v>2381</v>
      </c>
      <c r="B4827">
        <v>2515</v>
      </c>
      <c r="C4827" s="3">
        <v>43582</v>
      </c>
      <c r="D4827" s="5" t="str">
        <f>duplicity[[#This Row],[r_fighter_id]]&amp;"/"&amp;duplicity[[#This Row],[b_fighter_id]]&amp;duplicity[[#This Row],[date]]</f>
        <v>2381/251543582</v>
      </c>
      <c r="E4827">
        <f>COUNTIF(duplicity[duplicitní texty],duplicity[[#This Row],[duplicitní texty]])</f>
        <v>1</v>
      </c>
      <c r="N4827"/>
    </row>
    <row r="4828" spans="1:14">
      <c r="A4828">
        <v>2113</v>
      </c>
      <c r="B4828">
        <v>1147</v>
      </c>
      <c r="C4828" s="3">
        <v>43582</v>
      </c>
      <c r="D4828" s="5" t="str">
        <f>duplicity[[#This Row],[r_fighter_id]]&amp;"/"&amp;duplicity[[#This Row],[b_fighter_id]]&amp;duplicity[[#This Row],[date]]</f>
        <v>2113/114743582</v>
      </c>
      <c r="E4828">
        <f>COUNTIF(duplicity[duplicitní texty],duplicity[[#This Row],[duplicitní texty]])</f>
        <v>1</v>
      </c>
      <c r="N4828"/>
    </row>
    <row r="4829" spans="1:14">
      <c r="A4829">
        <v>1274</v>
      </c>
      <c r="B4829">
        <v>3044</v>
      </c>
      <c r="C4829" s="3">
        <v>43582</v>
      </c>
      <c r="D4829" s="5" t="str">
        <f>duplicity[[#This Row],[r_fighter_id]]&amp;"/"&amp;duplicity[[#This Row],[b_fighter_id]]&amp;duplicity[[#This Row],[date]]</f>
        <v>1274/304443582</v>
      </c>
      <c r="E4829">
        <f>COUNTIF(duplicity[duplicitní texty],duplicity[[#This Row],[duplicitní texty]])</f>
        <v>1</v>
      </c>
      <c r="N4829"/>
    </row>
    <row r="4830" spans="1:14">
      <c r="A4830">
        <v>907</v>
      </c>
      <c r="B4830">
        <v>1489</v>
      </c>
      <c r="C4830" s="3">
        <v>43582</v>
      </c>
      <c r="D4830" s="5" t="str">
        <f>duplicity[[#This Row],[r_fighter_id]]&amp;"/"&amp;duplicity[[#This Row],[b_fighter_id]]&amp;duplicity[[#This Row],[date]]</f>
        <v>907/148943582</v>
      </c>
      <c r="E4830">
        <f>COUNTIF(duplicity[duplicitní texty],duplicity[[#This Row],[duplicitní texty]])</f>
        <v>1</v>
      </c>
      <c r="N4830"/>
    </row>
    <row r="4831" spans="1:14">
      <c r="A4831">
        <v>2712</v>
      </c>
      <c r="B4831">
        <v>1103</v>
      </c>
      <c r="C4831" s="3">
        <v>43582</v>
      </c>
      <c r="D4831" s="5" t="str">
        <f>duplicity[[#This Row],[r_fighter_id]]&amp;"/"&amp;duplicity[[#This Row],[b_fighter_id]]&amp;duplicity[[#This Row],[date]]</f>
        <v>2712/110343582</v>
      </c>
      <c r="E4831">
        <f>COUNTIF(duplicity[duplicitní texty],duplicity[[#This Row],[duplicitní texty]])</f>
        <v>1</v>
      </c>
      <c r="N4831"/>
    </row>
    <row r="4832" spans="1:14">
      <c r="A4832">
        <v>3078</v>
      </c>
      <c r="B4832">
        <v>1330</v>
      </c>
      <c r="C4832" s="3">
        <v>43582</v>
      </c>
      <c r="D4832" s="5" t="str">
        <f>duplicity[[#This Row],[r_fighter_id]]&amp;"/"&amp;duplicity[[#This Row],[b_fighter_id]]&amp;duplicity[[#This Row],[date]]</f>
        <v>3078/133043582</v>
      </c>
      <c r="E4832">
        <f>COUNTIF(duplicity[duplicitní texty],duplicity[[#This Row],[duplicitní texty]])</f>
        <v>1</v>
      </c>
      <c r="N4832"/>
    </row>
    <row r="4833" spans="1:14">
      <c r="A4833">
        <v>2038</v>
      </c>
      <c r="B4833">
        <v>1828</v>
      </c>
      <c r="C4833" s="3">
        <v>43582</v>
      </c>
      <c r="D4833" s="5" t="str">
        <f>duplicity[[#This Row],[r_fighter_id]]&amp;"/"&amp;duplicity[[#This Row],[b_fighter_id]]&amp;duplicity[[#This Row],[date]]</f>
        <v>2038/182843582</v>
      </c>
      <c r="E4833">
        <f>COUNTIF(duplicity[duplicitní texty],duplicity[[#This Row],[duplicitní texty]])</f>
        <v>1</v>
      </c>
      <c r="N4833"/>
    </row>
    <row r="4834" spans="1:14">
      <c r="A4834">
        <v>1604</v>
      </c>
      <c r="B4834">
        <v>843</v>
      </c>
      <c r="C4834" s="3">
        <v>43589</v>
      </c>
      <c r="D4834" s="5" t="str">
        <f>duplicity[[#This Row],[r_fighter_id]]&amp;"/"&amp;duplicity[[#This Row],[b_fighter_id]]&amp;duplicity[[#This Row],[date]]</f>
        <v>1604/84343589</v>
      </c>
      <c r="E4834">
        <f>COUNTIF(duplicity[duplicitní texty],duplicity[[#This Row],[duplicitní texty]])</f>
        <v>1</v>
      </c>
      <c r="N4834"/>
    </row>
    <row r="4835" spans="1:14">
      <c r="A4835">
        <v>538</v>
      </c>
      <c r="B4835">
        <v>2190</v>
      </c>
      <c r="C4835" s="3">
        <v>43589</v>
      </c>
      <c r="D4835" s="5" t="str">
        <f>duplicity[[#This Row],[r_fighter_id]]&amp;"/"&amp;duplicity[[#This Row],[b_fighter_id]]&amp;duplicity[[#This Row],[date]]</f>
        <v>538/219043589</v>
      </c>
      <c r="E4835">
        <f>COUNTIF(duplicity[duplicitní texty],duplicity[[#This Row],[duplicitní texty]])</f>
        <v>1</v>
      </c>
      <c r="N4835"/>
    </row>
    <row r="4836" spans="1:14">
      <c r="A4836">
        <v>389</v>
      </c>
      <c r="B4836">
        <v>3235</v>
      </c>
      <c r="C4836" s="3">
        <v>43589</v>
      </c>
      <c r="D4836" s="5" t="str">
        <f>duplicity[[#This Row],[r_fighter_id]]&amp;"/"&amp;duplicity[[#This Row],[b_fighter_id]]&amp;duplicity[[#This Row],[date]]</f>
        <v>389/323543589</v>
      </c>
      <c r="E4836">
        <f>COUNTIF(duplicity[duplicitní texty],duplicity[[#This Row],[duplicitní texty]])</f>
        <v>1</v>
      </c>
      <c r="N4836"/>
    </row>
    <row r="4837" spans="1:14">
      <c r="A4837">
        <v>215</v>
      </c>
      <c r="B4837">
        <v>2834</v>
      </c>
      <c r="C4837" s="3">
        <v>43589</v>
      </c>
      <c r="D4837" s="5" t="str">
        <f>duplicity[[#This Row],[r_fighter_id]]&amp;"/"&amp;duplicity[[#This Row],[b_fighter_id]]&amp;duplicity[[#This Row],[date]]</f>
        <v>215/283443589</v>
      </c>
      <c r="E4837">
        <f>COUNTIF(duplicity[duplicitní texty],duplicity[[#This Row],[duplicitní texty]])</f>
        <v>1</v>
      </c>
      <c r="N4837"/>
    </row>
    <row r="4838" spans="1:14">
      <c r="A4838">
        <v>1431</v>
      </c>
      <c r="B4838">
        <v>523</v>
      </c>
      <c r="C4838" s="3">
        <v>43589</v>
      </c>
      <c r="D4838" s="5" t="str">
        <f>duplicity[[#This Row],[r_fighter_id]]&amp;"/"&amp;duplicity[[#This Row],[b_fighter_id]]&amp;duplicity[[#This Row],[date]]</f>
        <v>1431/52343589</v>
      </c>
      <c r="E4838">
        <f>COUNTIF(duplicity[duplicitní texty],duplicity[[#This Row],[duplicitní texty]])</f>
        <v>1</v>
      </c>
      <c r="N4838"/>
    </row>
    <row r="4839" spans="1:14">
      <c r="A4839">
        <v>3193</v>
      </c>
      <c r="B4839">
        <v>2572</v>
      </c>
      <c r="C4839" s="3">
        <v>43589</v>
      </c>
      <c r="D4839" s="5" t="str">
        <f>duplicity[[#This Row],[r_fighter_id]]&amp;"/"&amp;duplicity[[#This Row],[b_fighter_id]]&amp;duplicity[[#This Row],[date]]</f>
        <v>3193/257243589</v>
      </c>
      <c r="E4839">
        <f>COUNTIF(duplicity[duplicitní texty],duplicity[[#This Row],[duplicitní texty]])</f>
        <v>1</v>
      </c>
      <c r="N4839"/>
    </row>
    <row r="4840" spans="1:14">
      <c r="A4840">
        <v>1282</v>
      </c>
      <c r="B4840">
        <v>3093</v>
      </c>
      <c r="C4840" s="3">
        <v>43589</v>
      </c>
      <c r="D4840" s="5" t="str">
        <f>duplicity[[#This Row],[r_fighter_id]]&amp;"/"&amp;duplicity[[#This Row],[b_fighter_id]]&amp;duplicity[[#This Row],[date]]</f>
        <v>1282/309343589</v>
      </c>
      <c r="E4840">
        <f>COUNTIF(duplicity[duplicitní texty],duplicity[[#This Row],[duplicitní texty]])</f>
        <v>1</v>
      </c>
      <c r="N4840"/>
    </row>
    <row r="4841" spans="1:14">
      <c r="A4841">
        <v>3170</v>
      </c>
      <c r="B4841">
        <v>406</v>
      </c>
      <c r="C4841" s="3">
        <v>43589</v>
      </c>
      <c r="D4841" s="5" t="str">
        <f>duplicity[[#This Row],[r_fighter_id]]&amp;"/"&amp;duplicity[[#This Row],[b_fighter_id]]&amp;duplicity[[#This Row],[date]]</f>
        <v>3170/40643589</v>
      </c>
      <c r="E4841">
        <f>COUNTIF(duplicity[duplicitní texty],duplicity[[#This Row],[duplicitní texty]])</f>
        <v>1</v>
      </c>
      <c r="N4841"/>
    </row>
    <row r="4842" spans="1:14">
      <c r="A4842">
        <v>3569</v>
      </c>
      <c r="B4842">
        <v>2184</v>
      </c>
      <c r="C4842" s="3">
        <v>43589</v>
      </c>
      <c r="D4842" s="5" t="str">
        <f>duplicity[[#This Row],[r_fighter_id]]&amp;"/"&amp;duplicity[[#This Row],[b_fighter_id]]&amp;duplicity[[#This Row],[date]]</f>
        <v>3569/218443589</v>
      </c>
      <c r="E4842">
        <f>COUNTIF(duplicity[duplicitní texty],duplicity[[#This Row],[duplicitní texty]])</f>
        <v>1</v>
      </c>
      <c r="N4842"/>
    </row>
    <row r="4843" spans="1:14">
      <c r="A4843">
        <v>2292</v>
      </c>
      <c r="B4843">
        <v>2888</v>
      </c>
      <c r="C4843" s="3">
        <v>43589</v>
      </c>
      <c r="D4843" s="5" t="str">
        <f>duplicity[[#This Row],[r_fighter_id]]&amp;"/"&amp;duplicity[[#This Row],[b_fighter_id]]&amp;duplicity[[#This Row],[date]]</f>
        <v>2292/288843589</v>
      </c>
      <c r="E4843">
        <f>COUNTIF(duplicity[duplicitní texty],duplicity[[#This Row],[duplicitní texty]])</f>
        <v>1</v>
      </c>
      <c r="N4843"/>
    </row>
    <row r="4844" spans="1:14">
      <c r="A4844">
        <v>276</v>
      </c>
      <c r="B4844">
        <v>12</v>
      </c>
      <c r="C4844" s="3">
        <v>43589</v>
      </c>
      <c r="D4844" s="5" t="str">
        <f>duplicity[[#This Row],[r_fighter_id]]&amp;"/"&amp;duplicity[[#This Row],[b_fighter_id]]&amp;duplicity[[#This Row],[date]]</f>
        <v>276/1243589</v>
      </c>
      <c r="E4844">
        <f>COUNTIF(duplicity[duplicitní texty],duplicity[[#This Row],[duplicitní texty]])</f>
        <v>1</v>
      </c>
      <c r="N4844"/>
    </row>
    <row r="4845" spans="1:14">
      <c r="A4845">
        <v>1047</v>
      </c>
      <c r="B4845">
        <v>3040</v>
      </c>
      <c r="C4845" s="3">
        <v>43589</v>
      </c>
      <c r="D4845" s="5" t="str">
        <f>duplicity[[#This Row],[r_fighter_id]]&amp;"/"&amp;duplicity[[#This Row],[b_fighter_id]]&amp;duplicity[[#This Row],[date]]</f>
        <v>1047/304043589</v>
      </c>
      <c r="E4845">
        <f>COUNTIF(duplicity[duplicitní texty],duplicity[[#This Row],[duplicitní texty]])</f>
        <v>1</v>
      </c>
      <c r="N4845"/>
    </row>
    <row r="4846" spans="1:14">
      <c r="A4846">
        <v>2328</v>
      </c>
      <c r="B4846">
        <v>3081</v>
      </c>
      <c r="C4846" s="3">
        <v>43596</v>
      </c>
      <c r="D4846" s="5" t="str">
        <f>duplicity[[#This Row],[r_fighter_id]]&amp;"/"&amp;duplicity[[#This Row],[b_fighter_id]]&amp;duplicity[[#This Row],[date]]</f>
        <v>2328/308143596</v>
      </c>
      <c r="E4846">
        <f>COUNTIF(duplicity[duplicitní texty],duplicity[[#This Row],[duplicitní texty]])</f>
        <v>1</v>
      </c>
      <c r="N4846"/>
    </row>
    <row r="4847" spans="1:14">
      <c r="A4847">
        <v>2155</v>
      </c>
      <c r="B4847">
        <v>1380</v>
      </c>
      <c r="C4847" s="3">
        <v>43596</v>
      </c>
      <c r="D4847" s="5" t="str">
        <f>duplicity[[#This Row],[r_fighter_id]]&amp;"/"&amp;duplicity[[#This Row],[b_fighter_id]]&amp;duplicity[[#This Row],[date]]</f>
        <v>2155/138043596</v>
      </c>
      <c r="E4847">
        <f>COUNTIF(duplicity[duplicitní texty],duplicity[[#This Row],[duplicitní texty]])</f>
        <v>1</v>
      </c>
      <c r="N4847"/>
    </row>
    <row r="4848" spans="1:14">
      <c r="A4848">
        <v>48</v>
      </c>
      <c r="B4848">
        <v>622</v>
      </c>
      <c r="C4848" s="3">
        <v>43596</v>
      </c>
      <c r="D4848" s="5" t="str">
        <f>duplicity[[#This Row],[r_fighter_id]]&amp;"/"&amp;duplicity[[#This Row],[b_fighter_id]]&amp;duplicity[[#This Row],[date]]</f>
        <v>48/62243596</v>
      </c>
      <c r="E4848">
        <f>COUNTIF(duplicity[duplicitní texty],duplicity[[#This Row],[duplicitní texty]])</f>
        <v>1</v>
      </c>
      <c r="N4848"/>
    </row>
    <row r="4849" spans="1:14">
      <c r="A4849">
        <v>86</v>
      </c>
      <c r="B4849">
        <v>2178</v>
      </c>
      <c r="C4849" s="3">
        <v>43596</v>
      </c>
      <c r="D4849" s="5" t="str">
        <f>duplicity[[#This Row],[r_fighter_id]]&amp;"/"&amp;duplicity[[#This Row],[b_fighter_id]]&amp;duplicity[[#This Row],[date]]</f>
        <v>86/217843596</v>
      </c>
      <c r="E4849">
        <f>COUNTIF(duplicity[duplicitní texty],duplicity[[#This Row],[duplicitní texty]])</f>
        <v>1</v>
      </c>
      <c r="N4849"/>
    </row>
    <row r="4850" spans="1:14">
      <c r="A4850">
        <v>204</v>
      </c>
      <c r="B4850">
        <v>1410</v>
      </c>
      <c r="C4850" s="3">
        <v>43596</v>
      </c>
      <c r="D4850" s="5" t="str">
        <f>duplicity[[#This Row],[r_fighter_id]]&amp;"/"&amp;duplicity[[#This Row],[b_fighter_id]]&amp;duplicity[[#This Row],[date]]</f>
        <v>204/141043596</v>
      </c>
      <c r="E4850">
        <f>COUNTIF(duplicity[duplicitní texty],duplicity[[#This Row],[duplicitní texty]])</f>
        <v>1</v>
      </c>
      <c r="N4850"/>
    </row>
    <row r="4851" spans="1:14">
      <c r="A4851">
        <v>2485</v>
      </c>
      <c r="B4851">
        <v>1226</v>
      </c>
      <c r="C4851" s="3">
        <v>43596</v>
      </c>
      <c r="D4851" s="5" t="str">
        <f>duplicity[[#This Row],[r_fighter_id]]&amp;"/"&amp;duplicity[[#This Row],[b_fighter_id]]&amp;duplicity[[#This Row],[date]]</f>
        <v>2485/122643596</v>
      </c>
      <c r="E4851">
        <f>COUNTIF(duplicity[duplicitní texty],duplicity[[#This Row],[duplicitní texty]])</f>
        <v>1</v>
      </c>
      <c r="N4851"/>
    </row>
    <row r="4852" spans="1:14">
      <c r="A4852">
        <v>50</v>
      </c>
      <c r="B4852">
        <v>3395</v>
      </c>
      <c r="C4852" s="3">
        <v>43596</v>
      </c>
      <c r="D4852" s="5" t="str">
        <f>duplicity[[#This Row],[r_fighter_id]]&amp;"/"&amp;duplicity[[#This Row],[b_fighter_id]]&amp;duplicity[[#This Row],[date]]</f>
        <v>50/339543596</v>
      </c>
      <c r="E4852">
        <f>COUNTIF(duplicity[duplicitní texty],duplicity[[#This Row],[duplicitní texty]])</f>
        <v>1</v>
      </c>
      <c r="N4852"/>
    </row>
    <row r="4853" spans="1:14">
      <c r="A4853">
        <v>465</v>
      </c>
      <c r="B4853">
        <v>2981</v>
      </c>
      <c r="C4853" s="3">
        <v>43596</v>
      </c>
      <c r="D4853" s="5" t="str">
        <f>duplicity[[#This Row],[r_fighter_id]]&amp;"/"&amp;duplicity[[#This Row],[b_fighter_id]]&amp;duplicity[[#This Row],[date]]</f>
        <v>465/298143596</v>
      </c>
      <c r="E4853">
        <f>COUNTIF(duplicity[duplicitní texty],duplicity[[#This Row],[duplicitní texty]])</f>
        <v>1</v>
      </c>
      <c r="N4853"/>
    </row>
    <row r="4854" spans="1:14">
      <c r="A4854">
        <v>265</v>
      </c>
      <c r="B4854">
        <v>130</v>
      </c>
      <c r="C4854" s="3">
        <v>43596</v>
      </c>
      <c r="D4854" s="5" t="str">
        <f>duplicity[[#This Row],[r_fighter_id]]&amp;"/"&amp;duplicity[[#This Row],[b_fighter_id]]&amp;duplicity[[#This Row],[date]]</f>
        <v>265/13043596</v>
      </c>
      <c r="E4854">
        <f>COUNTIF(duplicity[duplicitní texty],duplicity[[#This Row],[duplicitní texty]])</f>
        <v>1</v>
      </c>
      <c r="N4854"/>
    </row>
    <row r="4855" spans="1:14">
      <c r="A4855">
        <v>486</v>
      </c>
      <c r="B4855">
        <v>437</v>
      </c>
      <c r="C4855" s="3">
        <v>43596</v>
      </c>
      <c r="D4855" s="5" t="str">
        <f>duplicity[[#This Row],[r_fighter_id]]&amp;"/"&amp;duplicity[[#This Row],[b_fighter_id]]&amp;duplicity[[#This Row],[date]]</f>
        <v>486/43743596</v>
      </c>
      <c r="E4855">
        <f>COUNTIF(duplicity[duplicitní texty],duplicity[[#This Row],[duplicitní texty]])</f>
        <v>1</v>
      </c>
      <c r="N4855"/>
    </row>
    <row r="4856" spans="1:14">
      <c r="A4856">
        <v>84</v>
      </c>
      <c r="B4856">
        <v>3111</v>
      </c>
      <c r="C4856" s="3">
        <v>43596</v>
      </c>
      <c r="D4856" s="5" t="str">
        <f>duplicity[[#This Row],[r_fighter_id]]&amp;"/"&amp;duplicity[[#This Row],[b_fighter_id]]&amp;duplicity[[#This Row],[date]]</f>
        <v>84/311143596</v>
      </c>
      <c r="E4856">
        <f>COUNTIF(duplicity[duplicitní texty],duplicity[[#This Row],[duplicitní texty]])</f>
        <v>1</v>
      </c>
      <c r="N4856"/>
    </row>
    <row r="4857" spans="1:14">
      <c r="A4857">
        <v>480</v>
      </c>
      <c r="B4857">
        <v>1313</v>
      </c>
      <c r="C4857" s="3">
        <v>43603</v>
      </c>
      <c r="D4857" s="5" t="str">
        <f>duplicity[[#This Row],[r_fighter_id]]&amp;"/"&amp;duplicity[[#This Row],[b_fighter_id]]&amp;duplicity[[#This Row],[date]]</f>
        <v>480/131343603</v>
      </c>
      <c r="E4857">
        <f>COUNTIF(duplicity[duplicitní texty],duplicity[[#This Row],[duplicitní texty]])</f>
        <v>1</v>
      </c>
      <c r="N4857"/>
    </row>
    <row r="4858" spans="1:14">
      <c r="A4858">
        <v>3285</v>
      </c>
      <c r="B4858">
        <v>716</v>
      </c>
      <c r="C4858" s="3">
        <v>43603</v>
      </c>
      <c r="D4858" s="5" t="str">
        <f>duplicity[[#This Row],[r_fighter_id]]&amp;"/"&amp;duplicity[[#This Row],[b_fighter_id]]&amp;duplicity[[#This Row],[date]]</f>
        <v>3285/71643603</v>
      </c>
      <c r="E4858">
        <f>COUNTIF(duplicity[duplicitní texty],duplicity[[#This Row],[duplicitní texty]])</f>
        <v>1</v>
      </c>
      <c r="N4858"/>
    </row>
    <row r="4859" spans="1:14">
      <c r="A4859">
        <v>669</v>
      </c>
      <c r="B4859">
        <v>1327</v>
      </c>
      <c r="C4859" s="3">
        <v>43603</v>
      </c>
      <c r="D4859" s="5" t="str">
        <f>duplicity[[#This Row],[r_fighter_id]]&amp;"/"&amp;duplicity[[#This Row],[b_fighter_id]]&amp;duplicity[[#This Row],[date]]</f>
        <v>669/132743603</v>
      </c>
      <c r="E4859">
        <f>COUNTIF(duplicity[duplicitní texty],duplicity[[#This Row],[duplicitní texty]])</f>
        <v>1</v>
      </c>
      <c r="N4859"/>
    </row>
    <row r="4860" spans="1:14">
      <c r="A4860">
        <v>2376</v>
      </c>
      <c r="B4860">
        <v>1798</v>
      </c>
      <c r="C4860" s="3">
        <v>43603</v>
      </c>
      <c r="D4860" s="5" t="str">
        <f>duplicity[[#This Row],[r_fighter_id]]&amp;"/"&amp;duplicity[[#This Row],[b_fighter_id]]&amp;duplicity[[#This Row],[date]]</f>
        <v>2376/179843603</v>
      </c>
      <c r="E4860">
        <f>COUNTIF(duplicity[duplicitní texty],duplicity[[#This Row],[duplicitní texty]])</f>
        <v>1</v>
      </c>
      <c r="N4860"/>
    </row>
    <row r="4861" spans="1:14">
      <c r="A4861">
        <v>682</v>
      </c>
      <c r="B4861">
        <v>1105</v>
      </c>
      <c r="C4861" s="3">
        <v>43603</v>
      </c>
      <c r="D4861" s="5" t="str">
        <f>duplicity[[#This Row],[r_fighter_id]]&amp;"/"&amp;duplicity[[#This Row],[b_fighter_id]]&amp;duplicity[[#This Row],[date]]</f>
        <v>682/110543603</v>
      </c>
      <c r="E4861">
        <f>COUNTIF(duplicity[duplicitní texty],duplicity[[#This Row],[duplicitní texty]])</f>
        <v>1</v>
      </c>
      <c r="N4861"/>
    </row>
    <row r="4862" spans="1:14">
      <c r="A4862">
        <v>1883</v>
      </c>
      <c r="B4862">
        <v>1693</v>
      </c>
      <c r="C4862" s="3">
        <v>43603</v>
      </c>
      <c r="D4862" s="5" t="str">
        <f>duplicity[[#This Row],[r_fighter_id]]&amp;"/"&amp;duplicity[[#This Row],[b_fighter_id]]&amp;duplicity[[#This Row],[date]]</f>
        <v>1883/169343603</v>
      </c>
      <c r="E4862">
        <f>COUNTIF(duplicity[duplicitní texty],duplicity[[#This Row],[duplicitní texty]])</f>
        <v>1</v>
      </c>
      <c r="N4862"/>
    </row>
    <row r="4863" spans="1:14">
      <c r="A4863">
        <v>808</v>
      </c>
      <c r="B4863">
        <v>1785</v>
      </c>
      <c r="C4863" s="3">
        <v>43603</v>
      </c>
      <c r="D4863" s="5" t="str">
        <f>duplicity[[#This Row],[r_fighter_id]]&amp;"/"&amp;duplicity[[#This Row],[b_fighter_id]]&amp;duplicity[[#This Row],[date]]</f>
        <v>808/178543603</v>
      </c>
      <c r="E4863">
        <f>COUNTIF(duplicity[duplicitní texty],duplicity[[#This Row],[duplicitní texty]])</f>
        <v>1</v>
      </c>
      <c r="N4863"/>
    </row>
    <row r="4864" spans="1:14">
      <c r="A4864">
        <v>2710</v>
      </c>
      <c r="B4864">
        <v>2493</v>
      </c>
      <c r="C4864" s="3">
        <v>43603</v>
      </c>
      <c r="D4864" s="5" t="str">
        <f>duplicity[[#This Row],[r_fighter_id]]&amp;"/"&amp;duplicity[[#This Row],[b_fighter_id]]&amp;duplicity[[#This Row],[date]]</f>
        <v>2710/249343603</v>
      </c>
      <c r="E4864">
        <f>COUNTIF(duplicity[duplicitní texty],duplicity[[#This Row],[duplicitní texty]])</f>
        <v>1</v>
      </c>
      <c r="N4864"/>
    </row>
    <row r="4865" spans="1:14">
      <c r="A4865">
        <v>1725</v>
      </c>
      <c r="B4865">
        <v>914</v>
      </c>
      <c r="C4865" s="3">
        <v>43603</v>
      </c>
      <c r="D4865" s="5" t="str">
        <f>duplicity[[#This Row],[r_fighter_id]]&amp;"/"&amp;duplicity[[#This Row],[b_fighter_id]]&amp;duplicity[[#This Row],[date]]</f>
        <v>1725/91443603</v>
      </c>
      <c r="E4865">
        <f>COUNTIF(duplicity[duplicitní texty],duplicity[[#This Row],[duplicitní texty]])</f>
        <v>1</v>
      </c>
      <c r="N4865"/>
    </row>
    <row r="4866" spans="1:14">
      <c r="A4866">
        <v>1205</v>
      </c>
      <c r="B4866">
        <v>1567</v>
      </c>
      <c r="C4866" s="3">
        <v>43603</v>
      </c>
      <c r="D4866" s="5" t="str">
        <f>duplicity[[#This Row],[r_fighter_id]]&amp;"/"&amp;duplicity[[#This Row],[b_fighter_id]]&amp;duplicity[[#This Row],[date]]</f>
        <v>1205/156743603</v>
      </c>
      <c r="E4866">
        <f>COUNTIF(duplicity[duplicitní texty],duplicity[[#This Row],[duplicitní texty]])</f>
        <v>1</v>
      </c>
      <c r="N4866"/>
    </row>
    <row r="4867" spans="1:14">
      <c r="A4867">
        <v>2621</v>
      </c>
      <c r="B4867">
        <v>1416</v>
      </c>
      <c r="C4867" s="3">
        <v>43603</v>
      </c>
      <c r="D4867" s="5" t="str">
        <f>duplicity[[#This Row],[r_fighter_id]]&amp;"/"&amp;duplicity[[#This Row],[b_fighter_id]]&amp;duplicity[[#This Row],[date]]</f>
        <v>2621/141643603</v>
      </c>
      <c r="E4867">
        <f>COUNTIF(duplicity[duplicitní texty],duplicity[[#This Row],[duplicitní texty]])</f>
        <v>1</v>
      </c>
      <c r="N4867"/>
    </row>
    <row r="4868" spans="1:14">
      <c r="A4868">
        <v>104</v>
      </c>
      <c r="B4868">
        <v>3086</v>
      </c>
      <c r="C4868" s="3">
        <v>43603</v>
      </c>
      <c r="D4868" s="5" t="str">
        <f>duplicity[[#This Row],[r_fighter_id]]&amp;"/"&amp;duplicity[[#This Row],[b_fighter_id]]&amp;duplicity[[#This Row],[date]]</f>
        <v>104/308643603</v>
      </c>
      <c r="E4868">
        <f>COUNTIF(duplicity[duplicitní texty],duplicity[[#This Row],[duplicitní texty]])</f>
        <v>1</v>
      </c>
      <c r="N4868"/>
    </row>
    <row r="4869" spans="1:14">
      <c r="A4869">
        <v>129</v>
      </c>
      <c r="B4869">
        <v>898</v>
      </c>
      <c r="C4869" s="3">
        <v>43603</v>
      </c>
      <c r="D4869" s="5" t="str">
        <f>duplicity[[#This Row],[r_fighter_id]]&amp;"/"&amp;duplicity[[#This Row],[b_fighter_id]]&amp;duplicity[[#This Row],[date]]</f>
        <v>129/89843603</v>
      </c>
      <c r="E4869">
        <f>COUNTIF(duplicity[duplicitní texty],duplicity[[#This Row],[duplicitní texty]])</f>
        <v>1</v>
      </c>
      <c r="N4869"/>
    </row>
    <row r="4870" spans="1:14">
      <c r="A4870">
        <v>2631</v>
      </c>
      <c r="B4870">
        <v>2862</v>
      </c>
      <c r="C4870" s="3">
        <v>43617</v>
      </c>
      <c r="D4870" s="5" t="str">
        <f>duplicity[[#This Row],[r_fighter_id]]&amp;"/"&amp;duplicity[[#This Row],[b_fighter_id]]&amp;duplicity[[#This Row],[date]]</f>
        <v>2631/286243617</v>
      </c>
      <c r="E4870">
        <f>COUNTIF(duplicity[duplicitní texty],duplicity[[#This Row],[duplicitní texty]])</f>
        <v>1</v>
      </c>
      <c r="N4870"/>
    </row>
    <row r="4871" spans="1:14">
      <c r="A4871">
        <v>1235</v>
      </c>
      <c r="B4871">
        <v>3034</v>
      </c>
      <c r="C4871" s="3">
        <v>43617</v>
      </c>
      <c r="D4871" s="5" t="str">
        <f>duplicity[[#This Row],[r_fighter_id]]&amp;"/"&amp;duplicity[[#This Row],[b_fighter_id]]&amp;duplicity[[#This Row],[date]]</f>
        <v>1235/303443617</v>
      </c>
      <c r="E4871">
        <f>COUNTIF(duplicity[duplicitní texty],duplicity[[#This Row],[duplicitní texty]])</f>
        <v>1</v>
      </c>
      <c r="N4871"/>
    </row>
    <row r="4872" spans="1:14">
      <c r="A4872">
        <v>3137</v>
      </c>
      <c r="B4872">
        <v>567</v>
      </c>
      <c r="C4872" s="3">
        <v>43617</v>
      </c>
      <c r="D4872" s="5" t="str">
        <f>duplicity[[#This Row],[r_fighter_id]]&amp;"/"&amp;duplicity[[#This Row],[b_fighter_id]]&amp;duplicity[[#This Row],[date]]</f>
        <v>3137/56743617</v>
      </c>
      <c r="E4872">
        <f>COUNTIF(duplicity[duplicitní texty],duplicity[[#This Row],[duplicitní texty]])</f>
        <v>1</v>
      </c>
      <c r="N4872"/>
    </row>
    <row r="4873" spans="1:14">
      <c r="A4873">
        <v>1950</v>
      </c>
      <c r="B4873">
        <v>2611</v>
      </c>
      <c r="C4873" s="3">
        <v>43617</v>
      </c>
      <c r="D4873" s="5" t="str">
        <f>duplicity[[#This Row],[r_fighter_id]]&amp;"/"&amp;duplicity[[#This Row],[b_fighter_id]]&amp;duplicity[[#This Row],[date]]</f>
        <v>1950/261143617</v>
      </c>
      <c r="E4873">
        <f>COUNTIF(duplicity[duplicitní texty],duplicity[[#This Row],[duplicitní texty]])</f>
        <v>1</v>
      </c>
      <c r="N4873"/>
    </row>
    <row r="4874" spans="1:14">
      <c r="A4874">
        <v>1244</v>
      </c>
      <c r="B4874">
        <v>1092</v>
      </c>
      <c r="C4874" s="3">
        <v>43617</v>
      </c>
      <c r="D4874" s="5" t="str">
        <f>duplicity[[#This Row],[r_fighter_id]]&amp;"/"&amp;duplicity[[#This Row],[b_fighter_id]]&amp;duplicity[[#This Row],[date]]</f>
        <v>1244/109243617</v>
      </c>
      <c r="E4874">
        <f>COUNTIF(duplicity[duplicitní texty],duplicity[[#This Row],[duplicitní texty]])</f>
        <v>1</v>
      </c>
      <c r="N4874"/>
    </row>
    <row r="4875" spans="1:14">
      <c r="A4875">
        <v>80</v>
      </c>
      <c r="B4875">
        <v>242</v>
      </c>
      <c r="C4875" s="3">
        <v>43617</v>
      </c>
      <c r="D4875" s="5" t="str">
        <f>duplicity[[#This Row],[r_fighter_id]]&amp;"/"&amp;duplicity[[#This Row],[b_fighter_id]]&amp;duplicity[[#This Row],[date]]</f>
        <v>80/24243617</v>
      </c>
      <c r="E4875">
        <f>COUNTIF(duplicity[duplicitní texty],duplicity[[#This Row],[duplicitní texty]])</f>
        <v>1</v>
      </c>
      <c r="N4875"/>
    </row>
    <row r="4876" spans="1:14">
      <c r="A4876">
        <v>95</v>
      </c>
      <c r="B4876">
        <v>973</v>
      </c>
      <c r="C4876" s="3">
        <v>43617</v>
      </c>
      <c r="D4876" s="5" t="str">
        <f>duplicity[[#This Row],[r_fighter_id]]&amp;"/"&amp;duplicity[[#This Row],[b_fighter_id]]&amp;duplicity[[#This Row],[date]]</f>
        <v>95/97343617</v>
      </c>
      <c r="E4876">
        <f>COUNTIF(duplicity[duplicitní texty],duplicity[[#This Row],[duplicitní texty]])</f>
        <v>1</v>
      </c>
      <c r="N4876"/>
    </row>
    <row r="4877" spans="1:14">
      <c r="A4877">
        <v>1937</v>
      </c>
      <c r="B4877">
        <v>2847</v>
      </c>
      <c r="C4877" s="3">
        <v>43617</v>
      </c>
      <c r="D4877" s="5" t="str">
        <f>duplicity[[#This Row],[r_fighter_id]]&amp;"/"&amp;duplicity[[#This Row],[b_fighter_id]]&amp;duplicity[[#This Row],[date]]</f>
        <v>1937/284743617</v>
      </c>
      <c r="E4877">
        <f>COUNTIF(duplicity[duplicitní texty],duplicity[[#This Row],[duplicitní texty]])</f>
        <v>1</v>
      </c>
      <c r="N4877"/>
    </row>
    <row r="4878" spans="1:14">
      <c r="A4878">
        <v>1312</v>
      </c>
      <c r="B4878">
        <v>445</v>
      </c>
      <c r="C4878" s="3">
        <v>43617</v>
      </c>
      <c r="D4878" s="5" t="str">
        <f>duplicity[[#This Row],[r_fighter_id]]&amp;"/"&amp;duplicity[[#This Row],[b_fighter_id]]&amp;duplicity[[#This Row],[date]]</f>
        <v>1312/44543617</v>
      </c>
      <c r="E4878">
        <f>COUNTIF(duplicity[duplicitní texty],duplicity[[#This Row],[duplicitní texty]])</f>
        <v>1</v>
      </c>
      <c r="N4878"/>
    </row>
    <row r="4879" spans="1:14">
      <c r="A4879">
        <v>920</v>
      </c>
      <c r="B4879">
        <v>1745</v>
      </c>
      <c r="C4879" s="3">
        <v>43617</v>
      </c>
      <c r="D4879" s="5" t="str">
        <f>duplicity[[#This Row],[r_fighter_id]]&amp;"/"&amp;duplicity[[#This Row],[b_fighter_id]]&amp;duplicity[[#This Row],[date]]</f>
        <v>920/174543617</v>
      </c>
      <c r="E4879">
        <f>COUNTIF(duplicity[duplicitní texty],duplicity[[#This Row],[duplicitní texty]])</f>
        <v>1</v>
      </c>
      <c r="N4879"/>
    </row>
    <row r="4880" spans="1:14">
      <c r="A4880">
        <v>27</v>
      </c>
      <c r="B4880">
        <v>1631</v>
      </c>
      <c r="C4880" s="3">
        <v>43617</v>
      </c>
      <c r="D4880" s="5" t="str">
        <f>duplicity[[#This Row],[r_fighter_id]]&amp;"/"&amp;duplicity[[#This Row],[b_fighter_id]]&amp;duplicity[[#This Row],[date]]</f>
        <v>27/163143617</v>
      </c>
      <c r="E4880">
        <f>COUNTIF(duplicity[duplicitní texty],duplicity[[#This Row],[duplicitní texty]])</f>
        <v>1</v>
      </c>
      <c r="N4880"/>
    </row>
    <row r="4881" spans="1:14">
      <c r="A4881">
        <v>3229</v>
      </c>
      <c r="B4881">
        <v>1514</v>
      </c>
      <c r="C4881" s="3">
        <v>43617</v>
      </c>
      <c r="D4881" s="5" t="str">
        <f>duplicity[[#This Row],[r_fighter_id]]&amp;"/"&amp;duplicity[[#This Row],[b_fighter_id]]&amp;duplicity[[#This Row],[date]]</f>
        <v>3229/151443617</v>
      </c>
      <c r="E4881">
        <f>COUNTIF(duplicity[duplicitní texty],duplicity[[#This Row],[duplicitní texty]])</f>
        <v>1</v>
      </c>
      <c r="N4881"/>
    </row>
    <row r="4882" spans="1:14">
      <c r="A4882">
        <v>948</v>
      </c>
      <c r="B4882">
        <v>523</v>
      </c>
      <c r="C4882" s="3">
        <v>43624</v>
      </c>
      <c r="D4882" s="5" t="str">
        <f>duplicity[[#This Row],[r_fighter_id]]&amp;"/"&amp;duplicity[[#This Row],[b_fighter_id]]&amp;duplicity[[#This Row],[date]]</f>
        <v>948/52343624</v>
      </c>
      <c r="E4882">
        <f>COUNTIF(duplicity[duplicitní texty],duplicity[[#This Row],[duplicitní texty]])</f>
        <v>1</v>
      </c>
      <c r="N4882"/>
    </row>
    <row r="4883" spans="1:14">
      <c r="A4883">
        <v>1817</v>
      </c>
      <c r="B4883">
        <v>3124</v>
      </c>
      <c r="C4883" s="3">
        <v>43624</v>
      </c>
      <c r="D4883" s="5" t="str">
        <f>duplicity[[#This Row],[r_fighter_id]]&amp;"/"&amp;duplicity[[#This Row],[b_fighter_id]]&amp;duplicity[[#This Row],[date]]</f>
        <v>1817/312443624</v>
      </c>
      <c r="E4883">
        <f>COUNTIF(duplicity[duplicitní texty],duplicity[[#This Row],[duplicitní texty]])</f>
        <v>1</v>
      </c>
      <c r="N4883"/>
    </row>
    <row r="4884" spans="1:14">
      <c r="A4884">
        <v>553</v>
      </c>
      <c r="B4884">
        <v>441</v>
      </c>
      <c r="C4884" s="3">
        <v>43624</v>
      </c>
      <c r="D4884" s="5" t="str">
        <f>duplicity[[#This Row],[r_fighter_id]]&amp;"/"&amp;duplicity[[#This Row],[b_fighter_id]]&amp;duplicity[[#This Row],[date]]</f>
        <v>553/44143624</v>
      </c>
      <c r="E4884">
        <f>COUNTIF(duplicity[duplicitní texty],duplicity[[#This Row],[duplicitní texty]])</f>
        <v>1</v>
      </c>
      <c r="N4884"/>
    </row>
    <row r="4885" spans="1:14">
      <c r="A4885">
        <v>2696</v>
      </c>
      <c r="B4885">
        <v>3536</v>
      </c>
      <c r="C4885" s="3">
        <v>43624</v>
      </c>
      <c r="D4885" s="5" t="str">
        <f>duplicity[[#This Row],[r_fighter_id]]&amp;"/"&amp;duplicity[[#This Row],[b_fighter_id]]&amp;duplicity[[#This Row],[date]]</f>
        <v>2696/353643624</v>
      </c>
      <c r="E4885">
        <f>COUNTIF(duplicity[duplicitní texty],duplicity[[#This Row],[duplicitní texty]])</f>
        <v>1</v>
      </c>
      <c r="N4885"/>
    </row>
    <row r="4886" spans="1:14">
      <c r="A4886">
        <v>3119</v>
      </c>
      <c r="B4886">
        <v>2223</v>
      </c>
      <c r="C4886" s="3">
        <v>43624</v>
      </c>
      <c r="D4886" s="5" t="str">
        <f>duplicity[[#This Row],[r_fighter_id]]&amp;"/"&amp;duplicity[[#This Row],[b_fighter_id]]&amp;duplicity[[#This Row],[date]]</f>
        <v>3119/222343624</v>
      </c>
      <c r="E4886">
        <f>COUNTIF(duplicity[duplicitní texty],duplicity[[#This Row],[duplicitní texty]])</f>
        <v>1</v>
      </c>
      <c r="N4886"/>
    </row>
    <row r="4887" spans="1:14">
      <c r="A4887">
        <v>3496</v>
      </c>
      <c r="B4887">
        <v>2559</v>
      </c>
      <c r="C4887" s="3">
        <v>43624</v>
      </c>
      <c r="D4887" s="5" t="str">
        <f>duplicity[[#This Row],[r_fighter_id]]&amp;"/"&amp;duplicity[[#This Row],[b_fighter_id]]&amp;duplicity[[#This Row],[date]]</f>
        <v>3496/255943624</v>
      </c>
      <c r="E4887">
        <f>COUNTIF(duplicity[duplicitní texty],duplicity[[#This Row],[duplicitní texty]])</f>
        <v>1</v>
      </c>
      <c r="N4887"/>
    </row>
    <row r="4888" spans="1:14">
      <c r="A4888">
        <v>1691</v>
      </c>
      <c r="B4888">
        <v>1192</v>
      </c>
      <c r="C4888" s="3">
        <v>43624</v>
      </c>
      <c r="D4888" s="5" t="str">
        <f>duplicity[[#This Row],[r_fighter_id]]&amp;"/"&amp;duplicity[[#This Row],[b_fighter_id]]&amp;duplicity[[#This Row],[date]]</f>
        <v>1691/119243624</v>
      </c>
      <c r="E4888">
        <f>COUNTIF(duplicity[duplicitní texty],duplicity[[#This Row],[duplicitní texty]])</f>
        <v>1</v>
      </c>
      <c r="N4888"/>
    </row>
    <row r="4889" spans="1:14">
      <c r="A4889">
        <v>3156</v>
      </c>
      <c r="B4889">
        <v>115</v>
      </c>
      <c r="C4889" s="3">
        <v>43624</v>
      </c>
      <c r="D4889" s="5" t="str">
        <f>duplicity[[#This Row],[r_fighter_id]]&amp;"/"&amp;duplicity[[#This Row],[b_fighter_id]]&amp;duplicity[[#This Row],[date]]</f>
        <v>3156/11543624</v>
      </c>
      <c r="E4889">
        <f>COUNTIF(duplicity[duplicitní texty],duplicity[[#This Row],[duplicitní texty]])</f>
        <v>1</v>
      </c>
      <c r="N4889"/>
    </row>
    <row r="4890" spans="1:14">
      <c r="A4890">
        <v>3534</v>
      </c>
      <c r="B4890">
        <v>1357</v>
      </c>
      <c r="C4890" s="3">
        <v>43624</v>
      </c>
      <c r="D4890" s="5" t="str">
        <f>duplicity[[#This Row],[r_fighter_id]]&amp;"/"&amp;duplicity[[#This Row],[b_fighter_id]]&amp;duplicity[[#This Row],[date]]</f>
        <v>3534/135743624</v>
      </c>
      <c r="E4890">
        <f>COUNTIF(duplicity[duplicitní texty],duplicity[[#This Row],[duplicitní texty]])</f>
        <v>1</v>
      </c>
      <c r="N4890"/>
    </row>
    <row r="4891" spans="1:14">
      <c r="A4891">
        <v>518</v>
      </c>
      <c r="B4891">
        <v>2180</v>
      </c>
      <c r="C4891" s="3">
        <v>43624</v>
      </c>
      <c r="D4891" s="5" t="str">
        <f>duplicity[[#This Row],[r_fighter_id]]&amp;"/"&amp;duplicity[[#This Row],[b_fighter_id]]&amp;duplicity[[#This Row],[date]]</f>
        <v>518/218043624</v>
      </c>
      <c r="E4891">
        <f>COUNTIF(duplicity[duplicitní texty],duplicity[[#This Row],[duplicitní texty]])</f>
        <v>1</v>
      </c>
      <c r="N4891"/>
    </row>
    <row r="4892" spans="1:14">
      <c r="A4892">
        <v>1735</v>
      </c>
      <c r="B4892">
        <v>1606</v>
      </c>
      <c r="C4892" s="3">
        <v>43624</v>
      </c>
      <c r="D4892" s="5" t="str">
        <f>duplicity[[#This Row],[r_fighter_id]]&amp;"/"&amp;duplicity[[#This Row],[b_fighter_id]]&amp;duplicity[[#This Row],[date]]</f>
        <v>1735/160643624</v>
      </c>
      <c r="E4892">
        <f>COUNTIF(duplicity[duplicitní texty],duplicity[[#This Row],[duplicitní texty]])</f>
        <v>1</v>
      </c>
      <c r="N4892"/>
    </row>
    <row r="4893" spans="1:14">
      <c r="A4893">
        <v>3299</v>
      </c>
      <c r="B4893">
        <v>1471</v>
      </c>
      <c r="C4893" s="3">
        <v>43624</v>
      </c>
      <c r="D4893" s="5" t="str">
        <f>duplicity[[#This Row],[r_fighter_id]]&amp;"/"&amp;duplicity[[#This Row],[b_fighter_id]]&amp;duplicity[[#This Row],[date]]</f>
        <v>3299/147143624</v>
      </c>
      <c r="E4893">
        <f>COUNTIF(duplicity[duplicitní texty],duplicity[[#This Row],[duplicitní texty]])</f>
        <v>1</v>
      </c>
      <c r="N4893"/>
    </row>
    <row r="4894" spans="1:14">
      <c r="A4894">
        <v>1370</v>
      </c>
      <c r="B4894">
        <v>758</v>
      </c>
      <c r="C4894" s="3">
        <v>43638</v>
      </c>
      <c r="D4894" s="5" t="str">
        <f>duplicity[[#This Row],[r_fighter_id]]&amp;"/"&amp;duplicity[[#This Row],[b_fighter_id]]&amp;duplicity[[#This Row],[date]]</f>
        <v>1370/75843638</v>
      </c>
      <c r="E4894">
        <f>COUNTIF(duplicity[duplicitní texty],duplicity[[#This Row],[duplicitní texty]])</f>
        <v>1</v>
      </c>
      <c r="N4894"/>
    </row>
    <row r="4895" spans="1:14">
      <c r="A4895">
        <v>1436</v>
      </c>
      <c r="B4895">
        <v>23</v>
      </c>
      <c r="C4895" s="3">
        <v>43638</v>
      </c>
      <c r="D4895" s="5" t="str">
        <f>duplicity[[#This Row],[r_fighter_id]]&amp;"/"&amp;duplicity[[#This Row],[b_fighter_id]]&amp;duplicity[[#This Row],[date]]</f>
        <v>1436/2343638</v>
      </c>
      <c r="E4895">
        <f>COUNTIF(duplicity[duplicitní texty],duplicity[[#This Row],[duplicitní texty]])</f>
        <v>1</v>
      </c>
      <c r="N4895"/>
    </row>
    <row r="4896" spans="1:14">
      <c r="A4896">
        <v>667</v>
      </c>
      <c r="B4896">
        <v>2778</v>
      </c>
      <c r="C4896" s="3">
        <v>43638</v>
      </c>
      <c r="D4896" s="5" t="str">
        <f>duplicity[[#This Row],[r_fighter_id]]&amp;"/"&amp;duplicity[[#This Row],[b_fighter_id]]&amp;duplicity[[#This Row],[date]]</f>
        <v>667/277843638</v>
      </c>
      <c r="E4896">
        <f>COUNTIF(duplicity[duplicitní texty],duplicity[[#This Row],[duplicitní texty]])</f>
        <v>1</v>
      </c>
      <c r="N4896"/>
    </row>
    <row r="4897" spans="1:14">
      <c r="A4897">
        <v>921</v>
      </c>
      <c r="B4897">
        <v>803</v>
      </c>
      <c r="C4897" s="3">
        <v>43638</v>
      </c>
      <c r="D4897" s="5" t="str">
        <f>duplicity[[#This Row],[r_fighter_id]]&amp;"/"&amp;duplicity[[#This Row],[b_fighter_id]]&amp;duplicity[[#This Row],[date]]</f>
        <v>921/80343638</v>
      </c>
      <c r="E4897">
        <f>COUNTIF(duplicity[duplicitní texty],duplicity[[#This Row],[duplicitní texty]])</f>
        <v>1</v>
      </c>
      <c r="N4897"/>
    </row>
    <row r="4898" spans="1:14">
      <c r="A4898">
        <v>3498</v>
      </c>
      <c r="B4898">
        <v>3092</v>
      </c>
      <c r="C4898" s="3">
        <v>43638</v>
      </c>
      <c r="D4898" s="5" t="str">
        <f>duplicity[[#This Row],[r_fighter_id]]&amp;"/"&amp;duplicity[[#This Row],[b_fighter_id]]&amp;duplicity[[#This Row],[date]]</f>
        <v>3498/309243638</v>
      </c>
      <c r="E4898">
        <f>COUNTIF(duplicity[duplicitní texty],duplicity[[#This Row],[duplicitní texty]])</f>
        <v>1</v>
      </c>
      <c r="N4898"/>
    </row>
    <row r="4899" spans="1:14">
      <c r="A4899">
        <v>3549</v>
      </c>
      <c r="B4899">
        <v>1679</v>
      </c>
      <c r="C4899" s="3">
        <v>43638</v>
      </c>
      <c r="D4899" s="5" t="str">
        <f>duplicity[[#This Row],[r_fighter_id]]&amp;"/"&amp;duplicity[[#This Row],[b_fighter_id]]&amp;duplicity[[#This Row],[date]]</f>
        <v>3549/167943638</v>
      </c>
      <c r="E4899">
        <f>COUNTIF(duplicity[duplicitní texty],duplicity[[#This Row],[duplicitní texty]])</f>
        <v>1</v>
      </c>
      <c r="N4899"/>
    </row>
    <row r="4900" spans="1:14">
      <c r="A4900">
        <v>3495</v>
      </c>
      <c r="B4900">
        <v>2481</v>
      </c>
      <c r="C4900" s="3">
        <v>43638</v>
      </c>
      <c r="D4900" s="5" t="str">
        <f>duplicity[[#This Row],[r_fighter_id]]&amp;"/"&amp;duplicity[[#This Row],[b_fighter_id]]&amp;duplicity[[#This Row],[date]]</f>
        <v>3495/248143638</v>
      </c>
      <c r="E4900">
        <f>COUNTIF(duplicity[duplicitní texty],duplicity[[#This Row],[duplicitní texty]])</f>
        <v>1</v>
      </c>
      <c r="N4900"/>
    </row>
    <row r="4901" spans="1:14">
      <c r="A4901">
        <v>2157</v>
      </c>
      <c r="B4901">
        <v>1576</v>
      </c>
      <c r="C4901" s="3">
        <v>43638</v>
      </c>
      <c r="D4901" s="5" t="str">
        <f>duplicity[[#This Row],[r_fighter_id]]&amp;"/"&amp;duplicity[[#This Row],[b_fighter_id]]&amp;duplicity[[#This Row],[date]]</f>
        <v>2157/157643638</v>
      </c>
      <c r="E4901">
        <f>COUNTIF(duplicity[duplicitní texty],duplicity[[#This Row],[duplicitní texty]])</f>
        <v>1</v>
      </c>
      <c r="N4901"/>
    </row>
    <row r="4902" spans="1:14">
      <c r="A4902">
        <v>199</v>
      </c>
      <c r="B4902">
        <v>379</v>
      </c>
      <c r="C4902" s="3">
        <v>43638</v>
      </c>
      <c r="D4902" s="5" t="str">
        <f>duplicity[[#This Row],[r_fighter_id]]&amp;"/"&amp;duplicity[[#This Row],[b_fighter_id]]&amp;duplicity[[#This Row],[date]]</f>
        <v>199/37943638</v>
      </c>
      <c r="E4902">
        <f>COUNTIF(duplicity[duplicitní texty],duplicity[[#This Row],[duplicitní texty]])</f>
        <v>1</v>
      </c>
      <c r="N4902"/>
    </row>
    <row r="4903" spans="1:14">
      <c r="A4903">
        <v>1784</v>
      </c>
      <c r="B4903">
        <v>724</v>
      </c>
      <c r="C4903" s="3">
        <v>43638</v>
      </c>
      <c r="D4903" s="5" t="str">
        <f>duplicity[[#This Row],[r_fighter_id]]&amp;"/"&amp;duplicity[[#This Row],[b_fighter_id]]&amp;duplicity[[#This Row],[date]]</f>
        <v>1784/72443638</v>
      </c>
      <c r="E4903">
        <f>COUNTIF(duplicity[duplicitní texty],duplicity[[#This Row],[duplicitní texty]])</f>
        <v>1</v>
      </c>
      <c r="N4903"/>
    </row>
    <row r="4904" spans="1:14">
      <c r="A4904">
        <v>1838</v>
      </c>
      <c r="B4904">
        <v>2022</v>
      </c>
      <c r="C4904" s="3">
        <v>43638</v>
      </c>
      <c r="D4904" s="5" t="str">
        <f>duplicity[[#This Row],[r_fighter_id]]&amp;"/"&amp;duplicity[[#This Row],[b_fighter_id]]&amp;duplicity[[#This Row],[date]]</f>
        <v>1838/202243638</v>
      </c>
      <c r="E4904">
        <f>COUNTIF(duplicity[duplicitní texty],duplicity[[#This Row],[duplicitní texty]])</f>
        <v>1</v>
      </c>
      <c r="N4904"/>
    </row>
    <row r="4905" spans="1:14">
      <c r="A4905">
        <v>1928</v>
      </c>
      <c r="B4905">
        <v>1977</v>
      </c>
      <c r="C4905" s="3">
        <v>43645</v>
      </c>
      <c r="D4905" s="5" t="str">
        <f>duplicity[[#This Row],[r_fighter_id]]&amp;"/"&amp;duplicity[[#This Row],[b_fighter_id]]&amp;duplicity[[#This Row],[date]]</f>
        <v>1928/197743645</v>
      </c>
      <c r="E4905">
        <f>COUNTIF(duplicity[duplicitní texty],duplicity[[#This Row],[duplicitní texty]])</f>
        <v>1</v>
      </c>
      <c r="N4905"/>
    </row>
    <row r="4906" spans="1:14">
      <c r="A4906">
        <v>996</v>
      </c>
      <c r="B4906">
        <v>247</v>
      </c>
      <c r="C4906" s="3">
        <v>43645</v>
      </c>
      <c r="D4906" s="5" t="str">
        <f>duplicity[[#This Row],[r_fighter_id]]&amp;"/"&amp;duplicity[[#This Row],[b_fighter_id]]&amp;duplicity[[#This Row],[date]]</f>
        <v>996/24743645</v>
      </c>
      <c r="E4906">
        <f>COUNTIF(duplicity[duplicitní texty],duplicity[[#This Row],[duplicitní texty]])</f>
        <v>1</v>
      </c>
      <c r="N4906"/>
    </row>
    <row r="4907" spans="1:14">
      <c r="A4907">
        <v>789</v>
      </c>
      <c r="B4907">
        <v>2658</v>
      </c>
      <c r="C4907" s="3">
        <v>43645</v>
      </c>
      <c r="D4907" s="5" t="str">
        <f>duplicity[[#This Row],[r_fighter_id]]&amp;"/"&amp;duplicity[[#This Row],[b_fighter_id]]&amp;duplicity[[#This Row],[date]]</f>
        <v>789/265843645</v>
      </c>
      <c r="E4907">
        <f>COUNTIF(duplicity[duplicitní texty],duplicity[[#This Row],[duplicitní texty]])</f>
        <v>1</v>
      </c>
      <c r="N4907"/>
    </row>
    <row r="4908" spans="1:14">
      <c r="A4908">
        <v>1204</v>
      </c>
      <c r="B4908">
        <v>40</v>
      </c>
      <c r="C4908" s="3">
        <v>43645</v>
      </c>
      <c r="D4908" s="5" t="str">
        <f>duplicity[[#This Row],[r_fighter_id]]&amp;"/"&amp;duplicity[[#This Row],[b_fighter_id]]&amp;duplicity[[#This Row],[date]]</f>
        <v>1204/4043645</v>
      </c>
      <c r="E4908">
        <f>COUNTIF(duplicity[duplicitní texty],duplicity[[#This Row],[duplicitní texty]])</f>
        <v>1</v>
      </c>
      <c r="N4908"/>
    </row>
    <row r="4909" spans="1:14">
      <c r="A4909">
        <v>1160</v>
      </c>
      <c r="B4909">
        <v>2197</v>
      </c>
      <c r="C4909" s="3">
        <v>43645</v>
      </c>
      <c r="D4909" s="5" t="str">
        <f>duplicity[[#This Row],[r_fighter_id]]&amp;"/"&amp;duplicity[[#This Row],[b_fighter_id]]&amp;duplicity[[#This Row],[date]]</f>
        <v>1160/219743645</v>
      </c>
      <c r="E4909">
        <f>COUNTIF(duplicity[duplicitní texty],duplicity[[#This Row],[duplicitní texty]])</f>
        <v>1</v>
      </c>
      <c r="N4909"/>
    </row>
    <row r="4910" spans="1:14">
      <c r="A4910">
        <v>2712</v>
      </c>
      <c r="B4910">
        <v>2533</v>
      </c>
      <c r="C4910" s="3">
        <v>43645</v>
      </c>
      <c r="D4910" s="5" t="str">
        <f>duplicity[[#This Row],[r_fighter_id]]&amp;"/"&amp;duplicity[[#This Row],[b_fighter_id]]&amp;duplicity[[#This Row],[date]]</f>
        <v>2712/253343645</v>
      </c>
      <c r="E4910">
        <f>COUNTIF(duplicity[duplicitní texty],duplicity[[#This Row],[duplicitní texty]])</f>
        <v>1</v>
      </c>
      <c r="N4910"/>
    </row>
    <row r="4911" spans="1:14">
      <c r="A4911">
        <v>2622</v>
      </c>
      <c r="B4911">
        <v>2300</v>
      </c>
      <c r="C4911" s="3">
        <v>43645</v>
      </c>
      <c r="D4911" s="5" t="str">
        <f>duplicity[[#This Row],[r_fighter_id]]&amp;"/"&amp;duplicity[[#This Row],[b_fighter_id]]&amp;duplicity[[#This Row],[date]]</f>
        <v>2622/230043645</v>
      </c>
      <c r="E4911">
        <f>COUNTIF(duplicity[duplicitní texty],duplicity[[#This Row],[duplicitní texty]])</f>
        <v>1</v>
      </c>
      <c r="N4911"/>
    </row>
    <row r="4912" spans="1:14">
      <c r="A4912">
        <v>1879</v>
      </c>
      <c r="B4912">
        <v>3279</v>
      </c>
      <c r="C4912" s="3">
        <v>43645</v>
      </c>
      <c r="D4912" s="5" t="str">
        <f>duplicity[[#This Row],[r_fighter_id]]&amp;"/"&amp;duplicity[[#This Row],[b_fighter_id]]&amp;duplicity[[#This Row],[date]]</f>
        <v>1879/327943645</v>
      </c>
      <c r="E4912">
        <f>COUNTIF(duplicity[duplicitní texty],duplicity[[#This Row],[duplicitní texty]])</f>
        <v>1</v>
      </c>
      <c r="N4912"/>
    </row>
    <row r="4913" spans="1:14">
      <c r="A4913">
        <v>3470</v>
      </c>
      <c r="B4913">
        <v>2666</v>
      </c>
      <c r="C4913" s="3">
        <v>43645</v>
      </c>
      <c r="D4913" s="5" t="str">
        <f>duplicity[[#This Row],[r_fighter_id]]&amp;"/"&amp;duplicity[[#This Row],[b_fighter_id]]&amp;duplicity[[#This Row],[date]]</f>
        <v>3470/266643645</v>
      </c>
      <c r="E4913">
        <f>COUNTIF(duplicity[duplicitní texty],duplicity[[#This Row],[duplicitní texty]])</f>
        <v>1</v>
      </c>
      <c r="N4913"/>
    </row>
    <row r="4914" spans="1:14">
      <c r="A4914">
        <v>2303</v>
      </c>
      <c r="B4914">
        <v>807</v>
      </c>
      <c r="C4914" s="3">
        <v>43645</v>
      </c>
      <c r="D4914" s="5" t="str">
        <f>duplicity[[#This Row],[r_fighter_id]]&amp;"/"&amp;duplicity[[#This Row],[b_fighter_id]]&amp;duplicity[[#This Row],[date]]</f>
        <v>2303/80743645</v>
      </c>
      <c r="E4914">
        <f>COUNTIF(duplicity[duplicitní texty],duplicity[[#This Row],[duplicitní texty]])</f>
        <v>1</v>
      </c>
      <c r="N4914"/>
    </row>
    <row r="4915" spans="1:14">
      <c r="A4915">
        <v>97</v>
      </c>
      <c r="B4915">
        <v>2194</v>
      </c>
      <c r="C4915" s="3">
        <v>43645</v>
      </c>
      <c r="D4915" s="5" t="str">
        <f>duplicity[[#This Row],[r_fighter_id]]&amp;"/"&amp;duplicity[[#This Row],[b_fighter_id]]&amp;duplicity[[#This Row],[date]]</f>
        <v>97/219443645</v>
      </c>
      <c r="E4915">
        <f>COUNTIF(duplicity[duplicitní texty],duplicity[[#This Row],[duplicitní texty]])</f>
        <v>1</v>
      </c>
      <c r="N4915"/>
    </row>
    <row r="4916" spans="1:14">
      <c r="A4916">
        <v>2085</v>
      </c>
      <c r="B4916">
        <v>645</v>
      </c>
      <c r="C4916" s="3">
        <v>43645</v>
      </c>
      <c r="D4916" s="5" t="str">
        <f>duplicity[[#This Row],[r_fighter_id]]&amp;"/"&amp;duplicity[[#This Row],[b_fighter_id]]&amp;duplicity[[#This Row],[date]]</f>
        <v>2085/64543645</v>
      </c>
      <c r="E4916">
        <f>COUNTIF(duplicity[duplicitní texty],duplicity[[#This Row],[duplicitní texty]])</f>
        <v>1</v>
      </c>
      <c r="N4916"/>
    </row>
    <row r="4917" spans="1:14">
      <c r="A4917">
        <v>1995</v>
      </c>
      <c r="B4917">
        <v>150</v>
      </c>
      <c r="C4917" s="3">
        <v>43652</v>
      </c>
      <c r="D4917" s="5" t="str">
        <f>duplicity[[#This Row],[r_fighter_id]]&amp;"/"&amp;duplicity[[#This Row],[b_fighter_id]]&amp;duplicity[[#This Row],[date]]</f>
        <v>1995/15043652</v>
      </c>
      <c r="E4917">
        <f>COUNTIF(duplicity[duplicitní texty],duplicity[[#This Row],[duplicitní texty]])</f>
        <v>1</v>
      </c>
      <c r="N4917"/>
    </row>
    <row r="4918" spans="1:14">
      <c r="A4918">
        <v>2944</v>
      </c>
      <c r="B4918">
        <v>1967</v>
      </c>
      <c r="C4918" s="3">
        <v>43652</v>
      </c>
      <c r="D4918" s="5" t="str">
        <f>duplicity[[#This Row],[r_fighter_id]]&amp;"/"&amp;duplicity[[#This Row],[b_fighter_id]]&amp;duplicity[[#This Row],[date]]</f>
        <v>2944/196743652</v>
      </c>
      <c r="E4918">
        <f>COUNTIF(duplicity[duplicitní texty],duplicity[[#This Row],[duplicitní texty]])</f>
        <v>1</v>
      </c>
      <c r="N4918"/>
    </row>
    <row r="4919" spans="1:14">
      <c r="A4919">
        <v>287</v>
      </c>
      <c r="B4919">
        <v>2723</v>
      </c>
      <c r="C4919" s="3">
        <v>43652</v>
      </c>
      <c r="D4919" s="5" t="str">
        <f>duplicity[[#This Row],[r_fighter_id]]&amp;"/"&amp;duplicity[[#This Row],[b_fighter_id]]&amp;duplicity[[#This Row],[date]]</f>
        <v>287/272343652</v>
      </c>
      <c r="E4919">
        <f>COUNTIF(duplicity[duplicitní texty],duplicity[[#This Row],[duplicitní texty]])</f>
        <v>1</v>
      </c>
      <c r="N4919"/>
    </row>
    <row r="4920" spans="1:14">
      <c r="A4920">
        <v>3367</v>
      </c>
      <c r="B4920">
        <v>1335</v>
      </c>
      <c r="C4920" s="3">
        <v>43652</v>
      </c>
      <c r="D4920" s="5" t="str">
        <f>duplicity[[#This Row],[r_fighter_id]]&amp;"/"&amp;duplicity[[#This Row],[b_fighter_id]]&amp;duplicity[[#This Row],[date]]</f>
        <v>3367/133543652</v>
      </c>
      <c r="E4920">
        <f>COUNTIF(duplicity[duplicitní texty],duplicity[[#This Row],[duplicitní texty]])</f>
        <v>1</v>
      </c>
      <c r="N4920"/>
    </row>
    <row r="4921" spans="1:14">
      <c r="A4921">
        <v>2829</v>
      </c>
      <c r="B4921">
        <v>540</v>
      </c>
      <c r="C4921" s="3">
        <v>43652</v>
      </c>
      <c r="D4921" s="5" t="str">
        <f>duplicity[[#This Row],[r_fighter_id]]&amp;"/"&amp;duplicity[[#This Row],[b_fighter_id]]&amp;duplicity[[#This Row],[date]]</f>
        <v>2829/54043652</v>
      </c>
      <c r="E4921">
        <f>COUNTIF(duplicity[duplicitní texty],duplicity[[#This Row],[duplicitní texty]])</f>
        <v>1</v>
      </c>
      <c r="N4921"/>
    </row>
    <row r="4922" spans="1:14">
      <c r="A4922">
        <v>2280</v>
      </c>
      <c r="B4922">
        <v>2651</v>
      </c>
      <c r="C4922" s="3">
        <v>43652</v>
      </c>
      <c r="D4922" s="5" t="str">
        <f>duplicity[[#This Row],[r_fighter_id]]&amp;"/"&amp;duplicity[[#This Row],[b_fighter_id]]&amp;duplicity[[#This Row],[date]]</f>
        <v>2280/265143652</v>
      </c>
      <c r="E4922">
        <f>COUNTIF(duplicity[duplicitní texty],duplicity[[#This Row],[duplicitní texty]])</f>
        <v>1</v>
      </c>
      <c r="N4922"/>
    </row>
    <row r="4923" spans="1:14">
      <c r="A4923">
        <v>166</v>
      </c>
      <c r="B4923">
        <v>1642</v>
      </c>
      <c r="C4923" s="3">
        <v>43652</v>
      </c>
      <c r="D4923" s="5" t="str">
        <f>duplicity[[#This Row],[r_fighter_id]]&amp;"/"&amp;duplicity[[#This Row],[b_fighter_id]]&amp;duplicity[[#This Row],[date]]</f>
        <v>166/164243652</v>
      </c>
      <c r="E4923">
        <f>COUNTIF(duplicity[duplicitní texty],duplicity[[#This Row],[duplicitní texty]])</f>
        <v>1</v>
      </c>
      <c r="N4923"/>
    </row>
    <row r="4924" spans="1:14">
      <c r="A4924">
        <v>1044</v>
      </c>
      <c r="B4924">
        <v>1957</v>
      </c>
      <c r="C4924" s="3">
        <v>43652</v>
      </c>
      <c r="D4924" s="5" t="str">
        <f>duplicity[[#This Row],[r_fighter_id]]&amp;"/"&amp;duplicity[[#This Row],[b_fighter_id]]&amp;duplicity[[#This Row],[date]]</f>
        <v>1044/195743652</v>
      </c>
      <c r="E4924">
        <f>COUNTIF(duplicity[duplicitní texty],duplicity[[#This Row],[duplicitní texty]])</f>
        <v>1</v>
      </c>
      <c r="N4924"/>
    </row>
    <row r="4925" spans="1:14">
      <c r="A4925">
        <v>2502</v>
      </c>
      <c r="B4925">
        <v>3058</v>
      </c>
      <c r="C4925" s="3">
        <v>43652</v>
      </c>
      <c r="D4925" s="5" t="str">
        <f>duplicity[[#This Row],[r_fighter_id]]&amp;"/"&amp;duplicity[[#This Row],[b_fighter_id]]&amp;duplicity[[#This Row],[date]]</f>
        <v>2502/305843652</v>
      </c>
      <c r="E4925">
        <f>COUNTIF(duplicity[duplicitní texty],duplicity[[#This Row],[duplicitní texty]])</f>
        <v>1</v>
      </c>
      <c r="N4925"/>
    </row>
    <row r="4926" spans="1:14">
      <c r="A4926">
        <v>2076</v>
      </c>
      <c r="B4926">
        <v>64</v>
      </c>
      <c r="C4926" s="3">
        <v>43652</v>
      </c>
      <c r="D4926" s="5" t="str">
        <f>duplicity[[#This Row],[r_fighter_id]]&amp;"/"&amp;duplicity[[#This Row],[b_fighter_id]]&amp;duplicity[[#This Row],[date]]</f>
        <v>2076/6443652</v>
      </c>
      <c r="E4926">
        <f>COUNTIF(duplicity[duplicitní texty],duplicity[[#This Row],[duplicitní texty]])</f>
        <v>1</v>
      </c>
      <c r="N4926"/>
    </row>
    <row r="4927" spans="1:14">
      <c r="A4927">
        <v>928</v>
      </c>
      <c r="B4927">
        <v>3005</v>
      </c>
      <c r="C4927" s="3">
        <v>43659</v>
      </c>
      <c r="D4927" s="5" t="str">
        <f>duplicity[[#This Row],[r_fighter_id]]&amp;"/"&amp;duplicity[[#This Row],[b_fighter_id]]&amp;duplicity[[#This Row],[date]]</f>
        <v>928/300543659</v>
      </c>
      <c r="E4927">
        <f>COUNTIF(duplicity[duplicitní texty],duplicity[[#This Row],[duplicitní texty]])</f>
        <v>1</v>
      </c>
      <c r="N4927"/>
    </row>
    <row r="4928" spans="1:14">
      <c r="A4928">
        <v>2548</v>
      </c>
      <c r="B4928">
        <v>1981</v>
      </c>
      <c r="C4928" s="3">
        <v>43659</v>
      </c>
      <c r="D4928" s="5" t="str">
        <f>duplicity[[#This Row],[r_fighter_id]]&amp;"/"&amp;duplicity[[#This Row],[b_fighter_id]]&amp;duplicity[[#This Row],[date]]</f>
        <v>2548/198143659</v>
      </c>
      <c r="E4928">
        <f>COUNTIF(duplicity[duplicitní texty],duplicity[[#This Row],[duplicitní texty]])</f>
        <v>1</v>
      </c>
      <c r="N4928"/>
    </row>
    <row r="4929" spans="1:14">
      <c r="A4929">
        <v>2479</v>
      </c>
      <c r="B4929">
        <v>2167</v>
      </c>
      <c r="C4929" s="3">
        <v>43659</v>
      </c>
      <c r="D4929" s="5" t="str">
        <f>duplicity[[#This Row],[r_fighter_id]]&amp;"/"&amp;duplicity[[#This Row],[b_fighter_id]]&amp;duplicity[[#This Row],[date]]</f>
        <v>2479/216743659</v>
      </c>
      <c r="E4929">
        <f>COUNTIF(duplicity[duplicitní texty],duplicity[[#This Row],[duplicitní texty]])</f>
        <v>1</v>
      </c>
      <c r="N4929"/>
    </row>
    <row r="4930" spans="1:14">
      <c r="A4930">
        <v>884</v>
      </c>
      <c r="B4930">
        <v>239</v>
      </c>
      <c r="C4930" s="3">
        <v>43659</v>
      </c>
      <c r="D4930" s="5" t="str">
        <f>duplicity[[#This Row],[r_fighter_id]]&amp;"/"&amp;duplicity[[#This Row],[b_fighter_id]]&amp;duplicity[[#This Row],[date]]</f>
        <v>884/23943659</v>
      </c>
      <c r="E4930">
        <f>COUNTIF(duplicity[duplicitní texty],duplicity[[#This Row],[duplicitní texty]])</f>
        <v>1</v>
      </c>
      <c r="N4930"/>
    </row>
    <row r="4931" spans="1:14">
      <c r="A4931">
        <v>3370</v>
      </c>
      <c r="B4931">
        <v>952</v>
      </c>
      <c r="C4931" s="3">
        <v>43659</v>
      </c>
      <c r="D4931" s="5" t="str">
        <f>duplicity[[#This Row],[r_fighter_id]]&amp;"/"&amp;duplicity[[#This Row],[b_fighter_id]]&amp;duplicity[[#This Row],[date]]</f>
        <v>3370/95243659</v>
      </c>
      <c r="E4931">
        <f>COUNTIF(duplicity[duplicitní texty],duplicity[[#This Row],[duplicitní texty]])</f>
        <v>1</v>
      </c>
      <c r="N4931"/>
    </row>
    <row r="4932" spans="1:14">
      <c r="A4932">
        <v>872</v>
      </c>
      <c r="B4932">
        <v>1248</v>
      </c>
      <c r="C4932" s="3">
        <v>43659</v>
      </c>
      <c r="D4932" s="5" t="str">
        <f>duplicity[[#This Row],[r_fighter_id]]&amp;"/"&amp;duplicity[[#This Row],[b_fighter_id]]&amp;duplicity[[#This Row],[date]]</f>
        <v>872/124843659</v>
      </c>
      <c r="E4932">
        <f>COUNTIF(duplicity[duplicitní texty],duplicity[[#This Row],[duplicitní texty]])</f>
        <v>1</v>
      </c>
      <c r="N4932"/>
    </row>
    <row r="4933" spans="1:14">
      <c r="A4933">
        <v>964</v>
      </c>
      <c r="B4933">
        <v>2181</v>
      </c>
      <c r="C4933" s="3">
        <v>43659</v>
      </c>
      <c r="D4933" s="5" t="str">
        <f>duplicity[[#This Row],[r_fighter_id]]&amp;"/"&amp;duplicity[[#This Row],[b_fighter_id]]&amp;duplicity[[#This Row],[date]]</f>
        <v>964/218143659</v>
      </c>
      <c r="E4933">
        <f>COUNTIF(duplicity[duplicitní texty],duplicity[[#This Row],[duplicitní texty]])</f>
        <v>1</v>
      </c>
      <c r="N4933"/>
    </row>
    <row r="4934" spans="1:14">
      <c r="A4934">
        <v>732</v>
      </c>
      <c r="B4934">
        <v>1725</v>
      </c>
      <c r="C4934" s="3">
        <v>43659</v>
      </c>
      <c r="D4934" s="5" t="str">
        <f>duplicity[[#This Row],[r_fighter_id]]&amp;"/"&amp;duplicity[[#This Row],[b_fighter_id]]&amp;duplicity[[#This Row],[date]]</f>
        <v>732/172543659</v>
      </c>
      <c r="E4934">
        <f>COUNTIF(duplicity[duplicitní texty],duplicity[[#This Row],[duplicitní texty]])</f>
        <v>1</v>
      </c>
      <c r="N4934"/>
    </row>
    <row r="4935" spans="1:14">
      <c r="A4935">
        <v>2702</v>
      </c>
      <c r="B4935">
        <v>3304</v>
      </c>
      <c r="C4935" s="3">
        <v>43659</v>
      </c>
      <c r="D4935" s="5" t="str">
        <f>duplicity[[#This Row],[r_fighter_id]]&amp;"/"&amp;duplicity[[#This Row],[b_fighter_id]]&amp;duplicity[[#This Row],[date]]</f>
        <v>2702/330443659</v>
      </c>
      <c r="E4935">
        <f>COUNTIF(duplicity[duplicitní texty],duplicity[[#This Row],[duplicitní texty]])</f>
        <v>1</v>
      </c>
      <c r="N4935"/>
    </row>
    <row r="4936" spans="1:14">
      <c r="A4936">
        <v>1866</v>
      </c>
      <c r="B4936">
        <v>2184</v>
      </c>
      <c r="C4936" s="3">
        <v>43659</v>
      </c>
      <c r="D4936" s="5" t="str">
        <f>duplicity[[#This Row],[r_fighter_id]]&amp;"/"&amp;duplicity[[#This Row],[b_fighter_id]]&amp;duplicity[[#This Row],[date]]</f>
        <v>1866/218443659</v>
      </c>
      <c r="E4936">
        <f>COUNTIF(duplicity[duplicitní texty],duplicity[[#This Row],[duplicitní texty]])</f>
        <v>1</v>
      </c>
      <c r="N4936"/>
    </row>
    <row r="4937" spans="1:14">
      <c r="A4937">
        <v>3077</v>
      </c>
      <c r="B4937">
        <v>3336</v>
      </c>
      <c r="C4937" s="3">
        <v>43659</v>
      </c>
      <c r="D4937" s="5" t="str">
        <f>duplicity[[#This Row],[r_fighter_id]]&amp;"/"&amp;duplicity[[#This Row],[b_fighter_id]]&amp;duplicity[[#This Row],[date]]</f>
        <v>3077/333643659</v>
      </c>
      <c r="E4937">
        <f>COUNTIF(duplicity[duplicitní texty],duplicity[[#This Row],[duplicitní texty]])</f>
        <v>1</v>
      </c>
      <c r="N4937"/>
    </row>
    <row r="4938" spans="1:14">
      <c r="A4938">
        <v>2489</v>
      </c>
      <c r="B4938">
        <v>48</v>
      </c>
      <c r="C4938" s="3">
        <v>43666</v>
      </c>
      <c r="D4938" s="5" t="str">
        <f>duplicity[[#This Row],[r_fighter_id]]&amp;"/"&amp;duplicity[[#This Row],[b_fighter_id]]&amp;duplicity[[#This Row],[date]]</f>
        <v>2489/4843666</v>
      </c>
      <c r="E4938">
        <f>COUNTIF(duplicity[duplicitní texty],duplicity[[#This Row],[duplicitní texty]])</f>
        <v>1</v>
      </c>
      <c r="N4938"/>
    </row>
    <row r="4939" spans="1:14">
      <c r="A4939">
        <v>3375</v>
      </c>
      <c r="B4939">
        <v>1393</v>
      </c>
      <c r="C4939" s="3">
        <v>43666</v>
      </c>
      <c r="D4939" s="5" t="str">
        <f>duplicity[[#This Row],[r_fighter_id]]&amp;"/"&amp;duplicity[[#This Row],[b_fighter_id]]&amp;duplicity[[#This Row],[date]]</f>
        <v>3375/139343666</v>
      </c>
      <c r="E4939">
        <f>COUNTIF(duplicity[duplicitní texty],duplicity[[#This Row],[duplicitní texty]])</f>
        <v>1</v>
      </c>
      <c r="N4939"/>
    </row>
    <row r="4940" spans="1:14">
      <c r="A4940">
        <v>319</v>
      </c>
      <c r="B4940">
        <v>2996</v>
      </c>
      <c r="C4940" s="3">
        <v>43666</v>
      </c>
      <c r="D4940" s="5" t="str">
        <f>duplicity[[#This Row],[r_fighter_id]]&amp;"/"&amp;duplicity[[#This Row],[b_fighter_id]]&amp;duplicity[[#This Row],[date]]</f>
        <v>319/299643666</v>
      </c>
      <c r="E4940">
        <f>COUNTIF(duplicity[duplicitní texty],duplicity[[#This Row],[duplicitní texty]])</f>
        <v>1</v>
      </c>
      <c r="N4940"/>
    </row>
    <row r="4941" spans="1:14">
      <c r="A4941">
        <v>435</v>
      </c>
      <c r="B4941">
        <v>2518</v>
      </c>
      <c r="C4941" s="3">
        <v>43666</v>
      </c>
      <c r="D4941" s="5" t="str">
        <f>duplicity[[#This Row],[r_fighter_id]]&amp;"/"&amp;duplicity[[#This Row],[b_fighter_id]]&amp;duplicity[[#This Row],[date]]</f>
        <v>435/251843666</v>
      </c>
      <c r="E4941">
        <f>COUNTIF(duplicity[duplicitní texty],duplicity[[#This Row],[duplicitní texty]])</f>
        <v>1</v>
      </c>
      <c r="N4941"/>
    </row>
    <row r="4942" spans="1:14">
      <c r="A4942">
        <v>2153</v>
      </c>
      <c r="B4942">
        <v>1925</v>
      </c>
      <c r="C4942" s="3">
        <v>43666</v>
      </c>
      <c r="D4942" s="5" t="str">
        <f>duplicity[[#This Row],[r_fighter_id]]&amp;"/"&amp;duplicity[[#This Row],[b_fighter_id]]&amp;duplicity[[#This Row],[date]]</f>
        <v>2153/192543666</v>
      </c>
      <c r="E4942">
        <f>COUNTIF(duplicity[duplicitní texty],duplicity[[#This Row],[duplicitní texty]])</f>
        <v>1</v>
      </c>
      <c r="N4942"/>
    </row>
    <row r="4943" spans="1:14">
      <c r="A4943">
        <v>134</v>
      </c>
      <c r="B4943">
        <v>2769</v>
      </c>
      <c r="C4943" s="3">
        <v>43666</v>
      </c>
      <c r="D4943" s="5" t="str">
        <f>duplicity[[#This Row],[r_fighter_id]]&amp;"/"&amp;duplicity[[#This Row],[b_fighter_id]]&amp;duplicity[[#This Row],[date]]</f>
        <v>134/276943666</v>
      </c>
      <c r="E4943">
        <f>COUNTIF(duplicity[duplicitní texty],duplicity[[#This Row],[duplicitní texty]])</f>
        <v>1</v>
      </c>
      <c r="N4943"/>
    </row>
    <row r="4944" spans="1:14">
      <c r="A4944">
        <v>1274</v>
      </c>
      <c r="B4944">
        <v>12</v>
      </c>
      <c r="C4944" s="3">
        <v>43666</v>
      </c>
      <c r="D4944" s="5" t="str">
        <f>duplicity[[#This Row],[r_fighter_id]]&amp;"/"&amp;duplicity[[#This Row],[b_fighter_id]]&amp;duplicity[[#This Row],[date]]</f>
        <v>1274/1243666</v>
      </c>
      <c r="E4944">
        <f>COUNTIF(duplicity[duplicitní texty],duplicity[[#This Row],[duplicitní texty]])</f>
        <v>1</v>
      </c>
      <c r="N4944"/>
    </row>
    <row r="4945" spans="1:14">
      <c r="A4945">
        <v>1333</v>
      </c>
      <c r="B4945">
        <v>3289</v>
      </c>
      <c r="C4945" s="3">
        <v>43666</v>
      </c>
      <c r="D4945" s="5" t="str">
        <f>duplicity[[#This Row],[r_fighter_id]]&amp;"/"&amp;duplicity[[#This Row],[b_fighter_id]]&amp;duplicity[[#This Row],[date]]</f>
        <v>1333/328943666</v>
      </c>
      <c r="E4945">
        <f>COUNTIF(duplicity[duplicitní texty],duplicity[[#This Row],[duplicitní texty]])</f>
        <v>1</v>
      </c>
      <c r="N4945"/>
    </row>
    <row r="4946" spans="1:14">
      <c r="A4946">
        <v>2374</v>
      </c>
      <c r="B4946">
        <v>1282</v>
      </c>
      <c r="C4946" s="3">
        <v>43666</v>
      </c>
      <c r="D4946" s="5" t="str">
        <f>duplicity[[#This Row],[r_fighter_id]]&amp;"/"&amp;duplicity[[#This Row],[b_fighter_id]]&amp;duplicity[[#This Row],[date]]</f>
        <v>2374/128243666</v>
      </c>
      <c r="E4946">
        <f>COUNTIF(duplicity[duplicitní texty],duplicity[[#This Row],[duplicitní texty]])</f>
        <v>1</v>
      </c>
      <c r="N4946"/>
    </row>
    <row r="4947" spans="1:14">
      <c r="A4947">
        <v>229</v>
      </c>
      <c r="B4947">
        <v>3060</v>
      </c>
      <c r="C4947" s="3">
        <v>43666</v>
      </c>
      <c r="D4947" s="5" t="str">
        <f>duplicity[[#This Row],[r_fighter_id]]&amp;"/"&amp;duplicity[[#This Row],[b_fighter_id]]&amp;duplicity[[#This Row],[date]]</f>
        <v>229/306043666</v>
      </c>
      <c r="E4947">
        <f>COUNTIF(duplicity[duplicitní texty],duplicity[[#This Row],[duplicitní texty]])</f>
        <v>1</v>
      </c>
      <c r="N4947"/>
    </row>
    <row r="4948" spans="1:14">
      <c r="A4948">
        <v>808</v>
      </c>
      <c r="B4948">
        <v>863</v>
      </c>
      <c r="C4948" s="3">
        <v>43666</v>
      </c>
      <c r="D4948" s="5" t="str">
        <f>duplicity[[#This Row],[r_fighter_id]]&amp;"/"&amp;duplicity[[#This Row],[b_fighter_id]]&amp;duplicity[[#This Row],[date]]</f>
        <v>808/86343666</v>
      </c>
      <c r="E4948">
        <f>COUNTIF(duplicity[duplicitní texty],duplicity[[#This Row],[duplicitní texty]])</f>
        <v>1</v>
      </c>
      <c r="N4948"/>
    </row>
    <row r="4949" spans="1:14">
      <c r="A4949">
        <v>2543</v>
      </c>
      <c r="B4949">
        <v>583</v>
      </c>
      <c r="C4949" s="3">
        <v>43666</v>
      </c>
      <c r="D4949" s="5" t="str">
        <f>duplicity[[#This Row],[r_fighter_id]]&amp;"/"&amp;duplicity[[#This Row],[b_fighter_id]]&amp;duplicity[[#This Row],[date]]</f>
        <v>2543/58343666</v>
      </c>
      <c r="E4949">
        <f>COUNTIF(duplicity[duplicitní texty],duplicity[[#This Row],[duplicitní texty]])</f>
        <v>1</v>
      </c>
      <c r="N4949"/>
    </row>
    <row r="4950" spans="1:14">
      <c r="A4950">
        <v>90</v>
      </c>
      <c r="B4950">
        <v>9</v>
      </c>
      <c r="C4950" s="3">
        <v>43666</v>
      </c>
      <c r="D4950" s="5" t="str">
        <f>duplicity[[#This Row],[r_fighter_id]]&amp;"/"&amp;duplicity[[#This Row],[b_fighter_id]]&amp;duplicity[[#This Row],[date]]</f>
        <v>90/943666</v>
      </c>
      <c r="E4950">
        <f>COUNTIF(duplicity[duplicitní texty],duplicity[[#This Row],[duplicitní texty]])</f>
        <v>1</v>
      </c>
      <c r="N4950"/>
    </row>
    <row r="4951" spans="1:14">
      <c r="A4951">
        <v>1580</v>
      </c>
      <c r="B4951">
        <v>3086</v>
      </c>
      <c r="C4951" s="3">
        <v>43673</v>
      </c>
      <c r="D4951" s="5" t="str">
        <f>duplicity[[#This Row],[r_fighter_id]]&amp;"/"&amp;duplicity[[#This Row],[b_fighter_id]]&amp;duplicity[[#This Row],[date]]</f>
        <v>1580/308643673</v>
      </c>
      <c r="E4951">
        <f>COUNTIF(duplicity[duplicitní texty],duplicity[[#This Row],[duplicitní texty]])</f>
        <v>1</v>
      </c>
      <c r="N4951"/>
    </row>
    <row r="4952" spans="1:14">
      <c r="A4952">
        <v>2715</v>
      </c>
      <c r="B4952">
        <v>1025</v>
      </c>
      <c r="C4952" s="3">
        <v>43673</v>
      </c>
      <c r="D4952" s="5" t="str">
        <f>duplicity[[#This Row],[r_fighter_id]]&amp;"/"&amp;duplicity[[#This Row],[b_fighter_id]]&amp;duplicity[[#This Row],[date]]</f>
        <v>2715/102543673</v>
      </c>
      <c r="E4952">
        <f>COUNTIF(duplicity[duplicitní texty],duplicity[[#This Row],[duplicitní texty]])</f>
        <v>1</v>
      </c>
      <c r="N4952"/>
    </row>
    <row r="4953" spans="1:14">
      <c r="A4953">
        <v>2440</v>
      </c>
      <c r="B4953">
        <v>959</v>
      </c>
      <c r="C4953" s="3">
        <v>43673</v>
      </c>
      <c r="D4953" s="5" t="str">
        <f>duplicity[[#This Row],[r_fighter_id]]&amp;"/"&amp;duplicity[[#This Row],[b_fighter_id]]&amp;duplicity[[#This Row],[date]]</f>
        <v>2440/95943673</v>
      </c>
      <c r="E4953">
        <f>COUNTIF(duplicity[duplicitní texty],duplicity[[#This Row],[duplicitní texty]])</f>
        <v>1</v>
      </c>
      <c r="N4953"/>
    </row>
    <row r="4954" spans="1:14">
      <c r="A4954">
        <v>3295</v>
      </c>
      <c r="B4954">
        <v>546</v>
      </c>
      <c r="C4954" s="3">
        <v>43673</v>
      </c>
      <c r="D4954" s="5" t="str">
        <f>duplicity[[#This Row],[r_fighter_id]]&amp;"/"&amp;duplicity[[#This Row],[b_fighter_id]]&amp;duplicity[[#This Row],[date]]</f>
        <v>3295/54643673</v>
      </c>
      <c r="E4954">
        <f>COUNTIF(duplicity[duplicitní texty],duplicity[[#This Row],[duplicitní texty]])</f>
        <v>1</v>
      </c>
      <c r="N4954"/>
    </row>
    <row r="4955" spans="1:14">
      <c r="A4955">
        <v>1377</v>
      </c>
      <c r="B4955">
        <v>856</v>
      </c>
      <c r="C4955" s="3">
        <v>43673</v>
      </c>
      <c r="D4955" s="5" t="str">
        <f>duplicity[[#This Row],[r_fighter_id]]&amp;"/"&amp;duplicity[[#This Row],[b_fighter_id]]&amp;duplicity[[#This Row],[date]]</f>
        <v>1377/85643673</v>
      </c>
      <c r="E4955">
        <f>COUNTIF(duplicity[duplicitní texty],duplicity[[#This Row],[duplicitní texty]])</f>
        <v>1</v>
      </c>
      <c r="N4955"/>
    </row>
    <row r="4956" spans="1:14">
      <c r="A4956">
        <v>2286</v>
      </c>
      <c r="B4956">
        <v>2576</v>
      </c>
      <c r="C4956" s="3">
        <v>43673</v>
      </c>
      <c r="D4956" s="5" t="str">
        <f>duplicity[[#This Row],[r_fighter_id]]&amp;"/"&amp;duplicity[[#This Row],[b_fighter_id]]&amp;duplicity[[#This Row],[date]]</f>
        <v>2286/257643673</v>
      </c>
      <c r="E4956">
        <f>COUNTIF(duplicity[duplicitní texty],duplicity[[#This Row],[duplicitní texty]])</f>
        <v>1</v>
      </c>
      <c r="N4956"/>
    </row>
    <row r="4957" spans="1:14">
      <c r="A4957">
        <v>712</v>
      </c>
      <c r="B4957">
        <v>130</v>
      </c>
      <c r="C4957" s="3">
        <v>43673</v>
      </c>
      <c r="D4957" s="5" t="str">
        <f>duplicity[[#This Row],[r_fighter_id]]&amp;"/"&amp;duplicity[[#This Row],[b_fighter_id]]&amp;duplicity[[#This Row],[date]]</f>
        <v>712/13043673</v>
      </c>
      <c r="E4957">
        <f>COUNTIF(duplicity[duplicitní texty],duplicity[[#This Row],[duplicitní texty]])</f>
        <v>1</v>
      </c>
      <c r="N4957"/>
    </row>
    <row r="4958" spans="1:14">
      <c r="A4958">
        <v>1674</v>
      </c>
      <c r="B4958">
        <v>3126</v>
      </c>
      <c r="C4958" s="3">
        <v>43673</v>
      </c>
      <c r="D4958" s="5" t="str">
        <f>duplicity[[#This Row],[r_fighter_id]]&amp;"/"&amp;duplicity[[#This Row],[b_fighter_id]]&amp;duplicity[[#This Row],[date]]</f>
        <v>1674/312643673</v>
      </c>
      <c r="E4958">
        <f>COUNTIF(duplicity[duplicitní texty],duplicity[[#This Row],[duplicitní texty]])</f>
        <v>1</v>
      </c>
      <c r="N4958"/>
    </row>
    <row r="4959" spans="1:14">
      <c r="A4959">
        <v>159</v>
      </c>
      <c r="B4959">
        <v>3292</v>
      </c>
      <c r="C4959" s="3">
        <v>43673</v>
      </c>
      <c r="D4959" s="5" t="str">
        <f>duplicity[[#This Row],[r_fighter_id]]&amp;"/"&amp;duplicity[[#This Row],[b_fighter_id]]&amp;duplicity[[#This Row],[date]]</f>
        <v>159/329243673</v>
      </c>
      <c r="E4959">
        <f>COUNTIF(duplicity[duplicitní texty],duplicity[[#This Row],[duplicitní texty]])</f>
        <v>1</v>
      </c>
      <c r="N4959"/>
    </row>
    <row r="4960" spans="1:14">
      <c r="A4960">
        <v>714</v>
      </c>
      <c r="B4960">
        <v>1395</v>
      </c>
      <c r="C4960" s="3">
        <v>43673</v>
      </c>
      <c r="D4960" s="5" t="str">
        <f>duplicity[[#This Row],[r_fighter_id]]&amp;"/"&amp;duplicity[[#This Row],[b_fighter_id]]&amp;duplicity[[#This Row],[date]]</f>
        <v>714/139543673</v>
      </c>
      <c r="E4960">
        <f>COUNTIF(duplicity[duplicitní texty],duplicity[[#This Row],[duplicitní texty]])</f>
        <v>1</v>
      </c>
      <c r="N4960"/>
    </row>
    <row r="4961" spans="1:14">
      <c r="A4961">
        <v>215</v>
      </c>
      <c r="B4961">
        <v>1565</v>
      </c>
      <c r="C4961" s="3">
        <v>43673</v>
      </c>
      <c r="D4961" s="5" t="str">
        <f>duplicity[[#This Row],[r_fighter_id]]&amp;"/"&amp;duplicity[[#This Row],[b_fighter_id]]&amp;duplicity[[#This Row],[date]]</f>
        <v>215/156543673</v>
      </c>
      <c r="E4961">
        <f>COUNTIF(duplicity[duplicitní texty],duplicity[[#This Row],[duplicitní texty]])</f>
        <v>1</v>
      </c>
      <c r="N4961"/>
    </row>
    <row r="4962" spans="1:14">
      <c r="A4962">
        <v>1105</v>
      </c>
      <c r="B4962">
        <v>2069</v>
      </c>
      <c r="C4962" s="3">
        <v>43680</v>
      </c>
      <c r="D4962" s="5" t="str">
        <f>duplicity[[#This Row],[r_fighter_id]]&amp;"/"&amp;duplicity[[#This Row],[b_fighter_id]]&amp;duplicity[[#This Row],[date]]</f>
        <v>1105/206943680</v>
      </c>
      <c r="E4962">
        <f>COUNTIF(duplicity[duplicitní texty],duplicity[[#This Row],[duplicitní texty]])</f>
        <v>1</v>
      </c>
      <c r="N4962"/>
    </row>
    <row r="4963" spans="1:14">
      <c r="A4963">
        <v>641</v>
      </c>
      <c r="B4963">
        <v>1760</v>
      </c>
      <c r="C4963" s="3">
        <v>43680</v>
      </c>
      <c r="D4963" s="5" t="str">
        <f>duplicity[[#This Row],[r_fighter_id]]&amp;"/"&amp;duplicity[[#This Row],[b_fighter_id]]&amp;duplicity[[#This Row],[date]]</f>
        <v>641/176043680</v>
      </c>
      <c r="E4963">
        <f>COUNTIF(duplicity[duplicitní texty],duplicity[[#This Row],[duplicitní texty]])</f>
        <v>1</v>
      </c>
      <c r="N4963"/>
    </row>
    <row r="4964" spans="1:14">
      <c r="A4964">
        <v>2992</v>
      </c>
      <c r="B4964">
        <v>1266</v>
      </c>
      <c r="C4964" s="3">
        <v>43680</v>
      </c>
      <c r="D4964" s="5" t="str">
        <f>duplicity[[#This Row],[r_fighter_id]]&amp;"/"&amp;duplicity[[#This Row],[b_fighter_id]]&amp;duplicity[[#This Row],[date]]</f>
        <v>2992/126643680</v>
      </c>
      <c r="E4964">
        <f>COUNTIF(duplicity[duplicitní texty],duplicity[[#This Row],[duplicitní texty]])</f>
        <v>1</v>
      </c>
      <c r="N4964"/>
    </row>
    <row r="4965" spans="1:14">
      <c r="A4965">
        <v>3137</v>
      </c>
      <c r="B4965">
        <v>2348</v>
      </c>
      <c r="C4965" s="3">
        <v>43680</v>
      </c>
      <c r="D4965" s="5" t="str">
        <f>duplicity[[#This Row],[r_fighter_id]]&amp;"/"&amp;duplicity[[#This Row],[b_fighter_id]]&amp;duplicity[[#This Row],[date]]</f>
        <v>3137/234843680</v>
      </c>
      <c r="E4965">
        <f>COUNTIF(duplicity[duplicitní texty],duplicity[[#This Row],[duplicitní texty]])</f>
        <v>1</v>
      </c>
      <c r="N4965"/>
    </row>
    <row r="4966" spans="1:14">
      <c r="A4966">
        <v>910</v>
      </c>
      <c r="B4966">
        <v>2904</v>
      </c>
      <c r="C4966" s="3">
        <v>43680</v>
      </c>
      <c r="D4966" s="5" t="str">
        <f>duplicity[[#This Row],[r_fighter_id]]&amp;"/"&amp;duplicity[[#This Row],[b_fighter_id]]&amp;duplicity[[#This Row],[date]]</f>
        <v>910/290443680</v>
      </c>
      <c r="E4966">
        <f>COUNTIF(duplicity[duplicitní texty],duplicity[[#This Row],[duplicitní texty]])</f>
        <v>1</v>
      </c>
      <c r="N4966"/>
    </row>
    <row r="4967" spans="1:14">
      <c r="A4967">
        <v>2237</v>
      </c>
      <c r="B4967">
        <v>2752</v>
      </c>
      <c r="C4967" s="3">
        <v>43680</v>
      </c>
      <c r="D4967" s="5" t="str">
        <f>duplicity[[#This Row],[r_fighter_id]]&amp;"/"&amp;duplicity[[#This Row],[b_fighter_id]]&amp;duplicity[[#This Row],[date]]</f>
        <v>2237/275243680</v>
      </c>
      <c r="E4967">
        <f>COUNTIF(duplicity[duplicitní texty],duplicity[[#This Row],[duplicitní texty]])</f>
        <v>1</v>
      </c>
      <c r="N4967"/>
    </row>
    <row r="4968" spans="1:14">
      <c r="A4968">
        <v>2953</v>
      </c>
      <c r="B4968">
        <v>2584</v>
      </c>
      <c r="C4968" s="3">
        <v>43680</v>
      </c>
      <c r="D4968" s="5" t="str">
        <f>duplicity[[#This Row],[r_fighter_id]]&amp;"/"&amp;duplicity[[#This Row],[b_fighter_id]]&amp;duplicity[[#This Row],[date]]</f>
        <v>2953/258443680</v>
      </c>
      <c r="E4968">
        <f>COUNTIF(duplicity[duplicitní texty],duplicity[[#This Row],[duplicitní texty]])</f>
        <v>1</v>
      </c>
      <c r="N4968"/>
    </row>
    <row r="4969" spans="1:14">
      <c r="A4969">
        <v>2113</v>
      </c>
      <c r="B4969">
        <v>1226</v>
      </c>
      <c r="C4969" s="3">
        <v>43680</v>
      </c>
      <c r="D4969" s="5" t="str">
        <f>duplicity[[#This Row],[r_fighter_id]]&amp;"/"&amp;duplicity[[#This Row],[b_fighter_id]]&amp;duplicity[[#This Row],[date]]</f>
        <v>2113/122643680</v>
      </c>
      <c r="E4969">
        <f>COUNTIF(duplicity[duplicitní texty],duplicity[[#This Row],[duplicitní texty]])</f>
        <v>1</v>
      </c>
      <c r="N4969"/>
    </row>
    <row r="4970" spans="1:14">
      <c r="A4970">
        <v>1384</v>
      </c>
      <c r="B4970">
        <v>1888</v>
      </c>
      <c r="C4970" s="3">
        <v>43680</v>
      </c>
      <c r="D4970" s="5" t="str">
        <f>duplicity[[#This Row],[r_fighter_id]]&amp;"/"&amp;duplicity[[#This Row],[b_fighter_id]]&amp;duplicity[[#This Row],[date]]</f>
        <v>1384/188843680</v>
      </c>
      <c r="E4970">
        <f>COUNTIF(duplicity[duplicitní texty],duplicity[[#This Row],[duplicitní texty]])</f>
        <v>1</v>
      </c>
      <c r="N4970"/>
    </row>
    <row r="4971" spans="1:14">
      <c r="A4971">
        <v>1050</v>
      </c>
      <c r="B4971">
        <v>3275</v>
      </c>
      <c r="C4971" s="3">
        <v>43680</v>
      </c>
      <c r="D4971" s="5" t="str">
        <f>duplicity[[#This Row],[r_fighter_id]]&amp;"/"&amp;duplicity[[#This Row],[b_fighter_id]]&amp;duplicity[[#This Row],[date]]</f>
        <v>1050/327543680</v>
      </c>
      <c r="E4971">
        <f>COUNTIF(duplicity[duplicitní texty],duplicity[[#This Row],[duplicitní texty]])</f>
        <v>1</v>
      </c>
      <c r="N4971"/>
    </row>
    <row r="4972" spans="1:14">
      <c r="A4972">
        <v>2987</v>
      </c>
      <c r="B4972">
        <v>3487</v>
      </c>
      <c r="C4972" s="3">
        <v>43680</v>
      </c>
      <c r="D4972" s="5" t="str">
        <f>duplicity[[#This Row],[r_fighter_id]]&amp;"/"&amp;duplicity[[#This Row],[b_fighter_id]]&amp;duplicity[[#This Row],[date]]</f>
        <v>2987/348743680</v>
      </c>
      <c r="E4972">
        <f>COUNTIF(duplicity[duplicitní texty],duplicity[[#This Row],[duplicitní texty]])</f>
        <v>1</v>
      </c>
      <c r="N4972"/>
    </row>
    <row r="4973" spans="1:14">
      <c r="A4973">
        <v>1186</v>
      </c>
      <c r="B4973">
        <v>1126</v>
      </c>
      <c r="C4973" s="3">
        <v>43680</v>
      </c>
      <c r="D4973" s="5" t="str">
        <f>duplicity[[#This Row],[r_fighter_id]]&amp;"/"&amp;duplicity[[#This Row],[b_fighter_id]]&amp;duplicity[[#This Row],[date]]</f>
        <v>1186/112643680</v>
      </c>
      <c r="E4973">
        <f>COUNTIF(duplicity[duplicitní texty],duplicity[[#This Row],[duplicitní texty]])</f>
        <v>1</v>
      </c>
      <c r="N4973"/>
    </row>
    <row r="4974" spans="1:14">
      <c r="A4974">
        <v>721</v>
      </c>
      <c r="B4974">
        <v>1238</v>
      </c>
      <c r="C4974" s="3">
        <v>43687</v>
      </c>
      <c r="D4974" s="5" t="str">
        <f>duplicity[[#This Row],[r_fighter_id]]&amp;"/"&amp;duplicity[[#This Row],[b_fighter_id]]&amp;duplicity[[#This Row],[date]]</f>
        <v>721/123843687</v>
      </c>
      <c r="E4974">
        <f>COUNTIF(duplicity[duplicitní texty],duplicity[[#This Row],[duplicitní texty]])</f>
        <v>1</v>
      </c>
      <c r="N4974"/>
    </row>
    <row r="4975" spans="1:14">
      <c r="A4975">
        <v>1067</v>
      </c>
      <c r="B4975">
        <v>2512</v>
      </c>
      <c r="C4975" s="3">
        <v>43687</v>
      </c>
      <c r="D4975" s="5" t="str">
        <f>duplicity[[#This Row],[r_fighter_id]]&amp;"/"&amp;duplicity[[#This Row],[b_fighter_id]]&amp;duplicity[[#This Row],[date]]</f>
        <v>1067/251243687</v>
      </c>
      <c r="E4975">
        <f>COUNTIF(duplicity[duplicitní texty],duplicity[[#This Row],[duplicitní texty]])</f>
        <v>1</v>
      </c>
      <c r="N4975"/>
    </row>
    <row r="4976" spans="1:14">
      <c r="A4976">
        <v>413</v>
      </c>
      <c r="B4976">
        <v>1702</v>
      </c>
      <c r="C4976" s="3">
        <v>43687</v>
      </c>
      <c r="D4976" s="5" t="str">
        <f>duplicity[[#This Row],[r_fighter_id]]&amp;"/"&amp;duplicity[[#This Row],[b_fighter_id]]&amp;duplicity[[#This Row],[date]]</f>
        <v>413/170243687</v>
      </c>
      <c r="E4976">
        <f>COUNTIF(duplicity[duplicitní texty],duplicity[[#This Row],[duplicitní texty]])</f>
        <v>1</v>
      </c>
      <c r="N4976"/>
    </row>
    <row r="4977" spans="1:14">
      <c r="A4977">
        <v>3380</v>
      </c>
      <c r="B4977">
        <v>2538</v>
      </c>
      <c r="C4977" s="3">
        <v>43687</v>
      </c>
      <c r="D4977" s="5" t="str">
        <f>duplicity[[#This Row],[r_fighter_id]]&amp;"/"&amp;duplicity[[#This Row],[b_fighter_id]]&amp;duplicity[[#This Row],[date]]</f>
        <v>3380/253843687</v>
      </c>
      <c r="E4977">
        <f>COUNTIF(duplicity[duplicitní texty],duplicity[[#This Row],[duplicitní texty]])</f>
        <v>1</v>
      </c>
      <c r="N4977"/>
    </row>
    <row r="4978" spans="1:14">
      <c r="A4978">
        <v>1883</v>
      </c>
      <c r="B4978">
        <v>2515</v>
      </c>
      <c r="C4978" s="3">
        <v>43687</v>
      </c>
      <c r="D4978" s="5" t="str">
        <f>duplicity[[#This Row],[r_fighter_id]]&amp;"/"&amp;duplicity[[#This Row],[b_fighter_id]]&amp;duplicity[[#This Row],[date]]</f>
        <v>1883/251543687</v>
      </c>
      <c r="E4978">
        <f>COUNTIF(duplicity[duplicitní texty],duplicity[[#This Row],[duplicitní texty]])</f>
        <v>1</v>
      </c>
      <c r="N4978"/>
    </row>
    <row r="4979" spans="1:14">
      <c r="A4979">
        <v>2364</v>
      </c>
      <c r="B4979">
        <v>1751</v>
      </c>
      <c r="C4979" s="3">
        <v>43687</v>
      </c>
      <c r="D4979" s="5" t="str">
        <f>duplicity[[#This Row],[r_fighter_id]]&amp;"/"&amp;duplicity[[#This Row],[b_fighter_id]]&amp;duplicity[[#This Row],[date]]</f>
        <v>2364/175143687</v>
      </c>
      <c r="E4979">
        <f>COUNTIF(duplicity[duplicitní texty],duplicity[[#This Row],[duplicitní texty]])</f>
        <v>1</v>
      </c>
      <c r="N4979"/>
    </row>
    <row r="4980" spans="1:14">
      <c r="A4980">
        <v>3273</v>
      </c>
      <c r="B4980">
        <v>2731</v>
      </c>
      <c r="C4980" s="3">
        <v>43687</v>
      </c>
      <c r="D4980" s="5" t="str">
        <f>duplicity[[#This Row],[r_fighter_id]]&amp;"/"&amp;duplicity[[#This Row],[b_fighter_id]]&amp;duplicity[[#This Row],[date]]</f>
        <v>3273/273143687</v>
      </c>
      <c r="E4980">
        <f>COUNTIF(duplicity[duplicitní texty],duplicity[[#This Row],[duplicitní texty]])</f>
        <v>1</v>
      </c>
      <c r="N4980"/>
    </row>
    <row r="4981" spans="1:14">
      <c r="A4981">
        <v>317</v>
      </c>
      <c r="B4981">
        <v>2427</v>
      </c>
      <c r="C4981" s="3">
        <v>43687</v>
      </c>
      <c r="D4981" s="5" t="str">
        <f>duplicity[[#This Row],[r_fighter_id]]&amp;"/"&amp;duplicity[[#This Row],[b_fighter_id]]&amp;duplicity[[#This Row],[date]]</f>
        <v>317/242743687</v>
      </c>
      <c r="E4981">
        <f>COUNTIF(duplicity[duplicitní texty],duplicity[[#This Row],[duplicitní texty]])</f>
        <v>1</v>
      </c>
      <c r="N4981"/>
    </row>
    <row r="4982" spans="1:14">
      <c r="A4982">
        <v>220</v>
      </c>
      <c r="B4982">
        <v>2152</v>
      </c>
      <c r="C4982" s="3">
        <v>43687</v>
      </c>
      <c r="D4982" s="5" t="str">
        <f>duplicity[[#This Row],[r_fighter_id]]&amp;"/"&amp;duplicity[[#This Row],[b_fighter_id]]&amp;duplicity[[#This Row],[date]]</f>
        <v>220/215243687</v>
      </c>
      <c r="E4982">
        <f>COUNTIF(duplicity[duplicitní texty],duplicity[[#This Row],[duplicitní texty]])</f>
        <v>1</v>
      </c>
      <c r="N4982"/>
    </row>
    <row r="4983" spans="1:14">
      <c r="A4983">
        <v>1065</v>
      </c>
      <c r="B4983">
        <v>193</v>
      </c>
      <c r="C4983" s="3">
        <v>43687</v>
      </c>
      <c r="D4983" s="5" t="str">
        <f>duplicity[[#This Row],[r_fighter_id]]&amp;"/"&amp;duplicity[[#This Row],[b_fighter_id]]&amp;duplicity[[#This Row],[date]]</f>
        <v>1065/19343687</v>
      </c>
      <c r="E4983">
        <f>COUNTIF(duplicity[duplicitní texty],duplicity[[#This Row],[duplicitní texty]])</f>
        <v>1</v>
      </c>
      <c r="N4983"/>
    </row>
    <row r="4984" spans="1:14">
      <c r="A4984">
        <v>3345</v>
      </c>
      <c r="B4984">
        <v>681</v>
      </c>
      <c r="C4984" s="3">
        <v>43687</v>
      </c>
      <c r="D4984" s="5" t="str">
        <f>duplicity[[#This Row],[r_fighter_id]]&amp;"/"&amp;duplicity[[#This Row],[b_fighter_id]]&amp;duplicity[[#This Row],[date]]</f>
        <v>3345/68143687</v>
      </c>
      <c r="E4984">
        <f>COUNTIF(duplicity[duplicitní texty],duplicity[[#This Row],[duplicitní texty]])</f>
        <v>1</v>
      </c>
      <c r="N4984"/>
    </row>
    <row r="4985" spans="1:14">
      <c r="A4985">
        <v>1894</v>
      </c>
      <c r="B4985">
        <v>3374</v>
      </c>
      <c r="C4985" s="3">
        <v>43687</v>
      </c>
      <c r="D4985" s="5" t="str">
        <f>duplicity[[#This Row],[r_fighter_id]]&amp;"/"&amp;duplicity[[#This Row],[b_fighter_id]]&amp;duplicity[[#This Row],[date]]</f>
        <v>1894/337443687</v>
      </c>
      <c r="E4985">
        <f>COUNTIF(duplicity[duplicitní texty],duplicity[[#This Row],[duplicitní texty]])</f>
        <v>1</v>
      </c>
      <c r="N4985"/>
    </row>
    <row r="4986" spans="1:14">
      <c r="A4986">
        <v>389</v>
      </c>
      <c r="B4986">
        <v>1313</v>
      </c>
      <c r="C4986" s="3">
        <v>43694</v>
      </c>
      <c r="D4986" s="5" t="str">
        <f>duplicity[[#This Row],[r_fighter_id]]&amp;"/"&amp;duplicity[[#This Row],[b_fighter_id]]&amp;duplicity[[#This Row],[date]]</f>
        <v>389/131343694</v>
      </c>
      <c r="E4986">
        <f>COUNTIF(duplicity[duplicitní texty],duplicity[[#This Row],[duplicitní texty]])</f>
        <v>1</v>
      </c>
      <c r="N4986"/>
    </row>
    <row r="4987" spans="1:14">
      <c r="A4987">
        <v>2018</v>
      </c>
      <c r="B4987">
        <v>790</v>
      </c>
      <c r="C4987" s="3">
        <v>43694</v>
      </c>
      <c r="D4987" s="5" t="str">
        <f>duplicity[[#This Row],[r_fighter_id]]&amp;"/"&amp;duplicity[[#This Row],[b_fighter_id]]&amp;duplicity[[#This Row],[date]]</f>
        <v>2018/79043694</v>
      </c>
      <c r="E4987">
        <f>COUNTIF(duplicity[duplicitní texty],duplicity[[#This Row],[duplicitní texty]])</f>
        <v>1</v>
      </c>
      <c r="N4987"/>
    </row>
    <row r="4988" spans="1:14">
      <c r="A4988">
        <v>266</v>
      </c>
      <c r="B4988">
        <v>1629</v>
      </c>
      <c r="C4988" s="3">
        <v>43694</v>
      </c>
      <c r="D4988" s="5" t="str">
        <f>duplicity[[#This Row],[r_fighter_id]]&amp;"/"&amp;duplicity[[#This Row],[b_fighter_id]]&amp;duplicity[[#This Row],[date]]</f>
        <v>266/162943694</v>
      </c>
      <c r="E4988">
        <f>COUNTIF(duplicity[duplicitní texty],duplicity[[#This Row],[duplicitní texty]])</f>
        <v>1</v>
      </c>
      <c r="N4988"/>
    </row>
    <row r="4989" spans="1:14">
      <c r="A4989">
        <v>2520</v>
      </c>
      <c r="B4989">
        <v>770</v>
      </c>
      <c r="C4989" s="3">
        <v>43694</v>
      </c>
      <c r="D4989" s="5" t="str">
        <f>duplicity[[#This Row],[r_fighter_id]]&amp;"/"&amp;duplicity[[#This Row],[b_fighter_id]]&amp;duplicity[[#This Row],[date]]</f>
        <v>2520/77043694</v>
      </c>
      <c r="E4989">
        <f>COUNTIF(duplicity[duplicitní texty],duplicity[[#This Row],[duplicitní texty]])</f>
        <v>1</v>
      </c>
      <c r="N4989"/>
    </row>
    <row r="4990" spans="1:14">
      <c r="A4990">
        <v>155</v>
      </c>
      <c r="B4990">
        <v>2837</v>
      </c>
      <c r="C4990" s="3">
        <v>43694</v>
      </c>
      <c r="D4990" s="5" t="str">
        <f>duplicity[[#This Row],[r_fighter_id]]&amp;"/"&amp;duplicity[[#This Row],[b_fighter_id]]&amp;duplicity[[#This Row],[date]]</f>
        <v>155/283743694</v>
      </c>
      <c r="E4990">
        <f>COUNTIF(duplicity[duplicitní texty],duplicity[[#This Row],[duplicitní texty]])</f>
        <v>1</v>
      </c>
      <c r="N4990"/>
    </row>
    <row r="4991" spans="1:14">
      <c r="A4991">
        <v>560</v>
      </c>
      <c r="B4991">
        <v>909</v>
      </c>
      <c r="C4991" s="3">
        <v>43694</v>
      </c>
      <c r="D4991" s="5" t="str">
        <f>duplicity[[#This Row],[r_fighter_id]]&amp;"/"&amp;duplicity[[#This Row],[b_fighter_id]]&amp;duplicity[[#This Row],[date]]</f>
        <v>560/90943694</v>
      </c>
      <c r="E4991">
        <f>COUNTIF(duplicity[duplicitní texty],duplicity[[#This Row],[duplicitní texty]])</f>
        <v>1</v>
      </c>
      <c r="N4991"/>
    </row>
    <row r="4992" spans="1:14">
      <c r="A4992">
        <v>3038</v>
      </c>
      <c r="B4992">
        <v>3513</v>
      </c>
      <c r="C4992" s="3">
        <v>43694</v>
      </c>
      <c r="D4992" s="5" t="str">
        <f>duplicity[[#This Row],[r_fighter_id]]&amp;"/"&amp;duplicity[[#This Row],[b_fighter_id]]&amp;duplicity[[#This Row],[date]]</f>
        <v>3038/351343694</v>
      </c>
      <c r="E4992">
        <f>COUNTIF(duplicity[duplicitní texty],duplicity[[#This Row],[duplicitní texty]])</f>
        <v>1</v>
      </c>
      <c r="N4992"/>
    </row>
    <row r="4993" spans="1:14">
      <c r="A4993">
        <v>618</v>
      </c>
      <c r="B4993">
        <v>2121</v>
      </c>
      <c r="C4993" s="3">
        <v>43694</v>
      </c>
      <c r="D4993" s="5" t="str">
        <f>duplicity[[#This Row],[r_fighter_id]]&amp;"/"&amp;duplicity[[#This Row],[b_fighter_id]]&amp;duplicity[[#This Row],[date]]</f>
        <v>618/212143694</v>
      </c>
      <c r="E4993">
        <f>COUNTIF(duplicity[duplicitní texty],duplicity[[#This Row],[duplicitní texty]])</f>
        <v>1</v>
      </c>
      <c r="N4993"/>
    </row>
    <row r="4994" spans="1:14">
      <c r="A4994">
        <v>1092</v>
      </c>
      <c r="B4994">
        <v>1666</v>
      </c>
      <c r="C4994" s="3">
        <v>43694</v>
      </c>
      <c r="D4994" s="5" t="str">
        <f>duplicity[[#This Row],[r_fighter_id]]&amp;"/"&amp;duplicity[[#This Row],[b_fighter_id]]&amp;duplicity[[#This Row],[date]]</f>
        <v>1092/166643694</v>
      </c>
      <c r="E4994">
        <f>COUNTIF(duplicity[duplicitní texty],duplicity[[#This Row],[duplicitní texty]])</f>
        <v>1</v>
      </c>
      <c r="N4994"/>
    </row>
    <row r="4995" spans="1:14">
      <c r="A4995">
        <v>250</v>
      </c>
      <c r="B4995">
        <v>3565</v>
      </c>
      <c r="C4995" s="3">
        <v>43694</v>
      </c>
      <c r="D4995" s="5" t="str">
        <f>duplicity[[#This Row],[r_fighter_id]]&amp;"/"&amp;duplicity[[#This Row],[b_fighter_id]]&amp;duplicity[[#This Row],[date]]</f>
        <v>250/356543694</v>
      </c>
      <c r="E4995">
        <f>COUNTIF(duplicity[duplicitní texty],duplicity[[#This Row],[duplicitní texty]])</f>
        <v>1</v>
      </c>
      <c r="N4995"/>
    </row>
    <row r="4996" spans="1:14">
      <c r="A4996">
        <v>2750</v>
      </c>
      <c r="B4996">
        <v>631</v>
      </c>
      <c r="C4996" s="3">
        <v>43694</v>
      </c>
      <c r="D4996" s="5" t="str">
        <f>duplicity[[#This Row],[r_fighter_id]]&amp;"/"&amp;duplicity[[#This Row],[b_fighter_id]]&amp;duplicity[[#This Row],[date]]</f>
        <v>2750/63143694</v>
      </c>
      <c r="E4996">
        <f>COUNTIF(duplicity[duplicitní texty],duplicity[[#This Row],[duplicitní texty]])</f>
        <v>1</v>
      </c>
      <c r="N4996"/>
    </row>
    <row r="4997" spans="1:14">
      <c r="A4997">
        <v>1592</v>
      </c>
      <c r="B4997">
        <v>715</v>
      </c>
      <c r="C4997" s="3">
        <v>43694</v>
      </c>
      <c r="D4997" s="5" t="str">
        <f>duplicity[[#This Row],[r_fighter_id]]&amp;"/"&amp;duplicity[[#This Row],[b_fighter_id]]&amp;duplicity[[#This Row],[date]]</f>
        <v>1592/71543694</v>
      </c>
      <c r="E4997">
        <f>COUNTIF(duplicity[duplicitní texty],duplicity[[#This Row],[duplicitní texty]])</f>
        <v>1</v>
      </c>
      <c r="N4997"/>
    </row>
    <row r="4998" spans="1:14">
      <c r="A4998">
        <v>1601</v>
      </c>
      <c r="B4998">
        <v>725</v>
      </c>
      <c r="C4998" s="3">
        <v>43708</v>
      </c>
      <c r="D4998" s="5" t="str">
        <f>duplicity[[#This Row],[r_fighter_id]]&amp;"/"&amp;duplicity[[#This Row],[b_fighter_id]]&amp;duplicity[[#This Row],[date]]</f>
        <v>1601/72543708</v>
      </c>
      <c r="E4998">
        <f>COUNTIF(duplicity[duplicitní texty],duplicity[[#This Row],[duplicitní texty]])</f>
        <v>1</v>
      </c>
      <c r="N4998"/>
    </row>
    <row r="4999" spans="1:14">
      <c r="A4999">
        <v>2447</v>
      </c>
      <c r="B4999">
        <v>1334</v>
      </c>
      <c r="C4999" s="3">
        <v>43708</v>
      </c>
      <c r="D4999" s="5" t="str">
        <f>duplicity[[#This Row],[r_fighter_id]]&amp;"/"&amp;duplicity[[#This Row],[b_fighter_id]]&amp;duplicity[[#This Row],[date]]</f>
        <v>2447/133443708</v>
      </c>
      <c r="E4999">
        <f>COUNTIF(duplicity[duplicitní texty],duplicity[[#This Row],[duplicitní texty]])</f>
        <v>1</v>
      </c>
      <c r="N4999"/>
    </row>
    <row r="5000" spans="1:14">
      <c r="A5000">
        <v>2759</v>
      </c>
      <c r="B5000">
        <v>2579</v>
      </c>
      <c r="C5000" s="3">
        <v>43708</v>
      </c>
      <c r="D5000" s="5" t="str">
        <f>duplicity[[#This Row],[r_fighter_id]]&amp;"/"&amp;duplicity[[#This Row],[b_fighter_id]]&amp;duplicity[[#This Row],[date]]</f>
        <v>2759/257943708</v>
      </c>
      <c r="E5000">
        <f>COUNTIF(duplicity[duplicitní texty],duplicity[[#This Row],[duplicitní texty]])</f>
        <v>1</v>
      </c>
      <c r="N5000"/>
    </row>
    <row r="5001" spans="1:14">
      <c r="A5001">
        <v>2214</v>
      </c>
      <c r="B5001">
        <v>3073</v>
      </c>
      <c r="C5001" s="3">
        <v>43708</v>
      </c>
      <c r="D5001" s="5" t="str">
        <f>duplicity[[#This Row],[r_fighter_id]]&amp;"/"&amp;duplicity[[#This Row],[b_fighter_id]]&amp;duplicity[[#This Row],[date]]</f>
        <v>2214/307343708</v>
      </c>
      <c r="E5001">
        <f>COUNTIF(duplicity[duplicitní texty],duplicity[[#This Row],[duplicitní texty]])</f>
        <v>1</v>
      </c>
      <c r="N5001"/>
    </row>
    <row r="5002" spans="1:14">
      <c r="A5002">
        <v>1818</v>
      </c>
      <c r="B5002">
        <v>3571</v>
      </c>
      <c r="C5002" s="3">
        <v>43708</v>
      </c>
      <c r="D5002" s="5" t="str">
        <f>duplicity[[#This Row],[r_fighter_id]]&amp;"/"&amp;duplicity[[#This Row],[b_fighter_id]]&amp;duplicity[[#This Row],[date]]</f>
        <v>1818/357143708</v>
      </c>
      <c r="E5002">
        <f>COUNTIF(duplicity[duplicitní texty],duplicity[[#This Row],[duplicitní texty]])</f>
        <v>1</v>
      </c>
      <c r="N5002"/>
    </row>
    <row r="5003" spans="1:14">
      <c r="A5003">
        <v>1464</v>
      </c>
      <c r="B5003">
        <v>2155</v>
      </c>
      <c r="C5003" s="3">
        <v>43708</v>
      </c>
      <c r="D5003" s="5" t="str">
        <f>duplicity[[#This Row],[r_fighter_id]]&amp;"/"&amp;duplicity[[#This Row],[b_fighter_id]]&amp;duplicity[[#This Row],[date]]</f>
        <v>1464/215543708</v>
      </c>
      <c r="E5003">
        <f>COUNTIF(duplicity[duplicitní texty],duplicity[[#This Row],[duplicitní texty]])</f>
        <v>1</v>
      </c>
      <c r="N5003"/>
    </row>
    <row r="5004" spans="1:14">
      <c r="A5004">
        <v>3057</v>
      </c>
      <c r="B5004">
        <v>1693</v>
      </c>
      <c r="C5004" s="3">
        <v>43708</v>
      </c>
      <c r="D5004" s="5" t="str">
        <f>duplicity[[#This Row],[r_fighter_id]]&amp;"/"&amp;duplicity[[#This Row],[b_fighter_id]]&amp;duplicity[[#This Row],[date]]</f>
        <v>3057/169343708</v>
      </c>
      <c r="E5004">
        <f>COUNTIF(duplicity[duplicitní texty],duplicity[[#This Row],[duplicitní texty]])</f>
        <v>1</v>
      </c>
      <c r="N5004"/>
    </row>
    <row r="5005" spans="1:14">
      <c r="A5005">
        <v>3522</v>
      </c>
      <c r="B5005">
        <v>1454</v>
      </c>
      <c r="C5005" s="3">
        <v>43708</v>
      </c>
      <c r="D5005" s="5" t="str">
        <f>duplicity[[#This Row],[r_fighter_id]]&amp;"/"&amp;duplicity[[#This Row],[b_fighter_id]]&amp;duplicity[[#This Row],[date]]</f>
        <v>3522/145443708</v>
      </c>
      <c r="E5005">
        <f>COUNTIF(duplicity[duplicitní texty],duplicity[[#This Row],[duplicitní texty]])</f>
        <v>1</v>
      </c>
      <c r="N5005"/>
    </row>
    <row r="5006" spans="1:14">
      <c r="A5006">
        <v>1577</v>
      </c>
      <c r="B5006">
        <v>1430</v>
      </c>
      <c r="C5006" s="3">
        <v>43708</v>
      </c>
      <c r="D5006" s="5" t="str">
        <f>duplicity[[#This Row],[r_fighter_id]]&amp;"/"&amp;duplicity[[#This Row],[b_fighter_id]]&amp;duplicity[[#This Row],[date]]</f>
        <v>1577/143043708</v>
      </c>
      <c r="E5006">
        <f>COUNTIF(duplicity[duplicitní texty],duplicity[[#This Row],[duplicitní texty]])</f>
        <v>1</v>
      </c>
      <c r="N5006"/>
    </row>
    <row r="5007" spans="1:14">
      <c r="A5007">
        <v>34</v>
      </c>
      <c r="B5007">
        <v>226</v>
      </c>
      <c r="C5007" s="3">
        <v>43708</v>
      </c>
      <c r="D5007" s="5" t="str">
        <f>duplicity[[#This Row],[r_fighter_id]]&amp;"/"&amp;duplicity[[#This Row],[b_fighter_id]]&amp;duplicity[[#This Row],[date]]</f>
        <v>34/22643708</v>
      </c>
      <c r="E5007">
        <f>COUNTIF(duplicity[duplicitní texty],duplicity[[#This Row],[duplicitní texty]])</f>
        <v>1</v>
      </c>
      <c r="N5007"/>
    </row>
    <row r="5008" spans="1:14">
      <c r="A5008">
        <v>2217</v>
      </c>
      <c r="B5008">
        <v>2880</v>
      </c>
      <c r="C5008" s="3">
        <v>43715</v>
      </c>
      <c r="D5008" s="5" t="str">
        <f>duplicity[[#This Row],[r_fighter_id]]&amp;"/"&amp;duplicity[[#This Row],[b_fighter_id]]&amp;duplicity[[#This Row],[date]]</f>
        <v>2217/288043715</v>
      </c>
      <c r="E5008">
        <f>COUNTIF(duplicity[duplicitní texty],duplicity[[#This Row],[duplicitní texty]])</f>
        <v>1</v>
      </c>
      <c r="N5008"/>
    </row>
    <row r="5009" spans="1:14">
      <c r="A5009">
        <v>2342</v>
      </c>
      <c r="B5009">
        <v>2556</v>
      </c>
      <c r="C5009" s="3">
        <v>43715</v>
      </c>
      <c r="D5009" s="5" t="str">
        <f>duplicity[[#This Row],[r_fighter_id]]&amp;"/"&amp;duplicity[[#This Row],[b_fighter_id]]&amp;duplicity[[#This Row],[date]]</f>
        <v>2342/255643715</v>
      </c>
      <c r="E5009">
        <f>COUNTIF(duplicity[duplicitní texty],duplicity[[#This Row],[duplicitní texty]])</f>
        <v>1</v>
      </c>
      <c r="N5009"/>
    </row>
    <row r="5010" spans="1:14">
      <c r="A5010">
        <v>1930</v>
      </c>
      <c r="B5010">
        <v>2621</v>
      </c>
      <c r="C5010" s="3">
        <v>43715</v>
      </c>
      <c r="D5010" s="5" t="str">
        <f>duplicity[[#This Row],[r_fighter_id]]&amp;"/"&amp;duplicity[[#This Row],[b_fighter_id]]&amp;duplicity[[#This Row],[date]]</f>
        <v>1930/262143715</v>
      </c>
      <c r="E5010">
        <f>COUNTIF(duplicity[duplicitní texty],duplicity[[#This Row],[duplicitní texty]])</f>
        <v>1</v>
      </c>
      <c r="N5010"/>
    </row>
    <row r="5011" spans="1:14">
      <c r="A5011">
        <v>295</v>
      </c>
      <c r="B5011">
        <v>3</v>
      </c>
      <c r="C5011" s="3">
        <v>43715</v>
      </c>
      <c r="D5011" s="5" t="str">
        <f>duplicity[[#This Row],[r_fighter_id]]&amp;"/"&amp;duplicity[[#This Row],[b_fighter_id]]&amp;duplicity[[#This Row],[date]]</f>
        <v>295/343715</v>
      </c>
      <c r="E5011">
        <f>COUNTIF(duplicity[duplicitní texty],duplicity[[#This Row],[duplicitní texty]])</f>
        <v>1</v>
      </c>
      <c r="N5011"/>
    </row>
    <row r="5012" spans="1:14">
      <c r="A5012">
        <v>3185</v>
      </c>
      <c r="B5012">
        <v>953</v>
      </c>
      <c r="C5012" s="3">
        <v>43715</v>
      </c>
      <c r="D5012" s="5" t="str">
        <f>duplicity[[#This Row],[r_fighter_id]]&amp;"/"&amp;duplicity[[#This Row],[b_fighter_id]]&amp;duplicity[[#This Row],[date]]</f>
        <v>3185/95343715</v>
      </c>
      <c r="E5012">
        <f>COUNTIF(duplicity[duplicitní texty],duplicity[[#This Row],[duplicitní texty]])</f>
        <v>1</v>
      </c>
      <c r="N5012"/>
    </row>
    <row r="5013" spans="1:14">
      <c r="A5013">
        <v>173</v>
      </c>
      <c r="B5013">
        <v>2419</v>
      </c>
      <c r="C5013" s="3">
        <v>43715</v>
      </c>
      <c r="D5013" s="5" t="str">
        <f>duplicity[[#This Row],[r_fighter_id]]&amp;"/"&amp;duplicity[[#This Row],[b_fighter_id]]&amp;duplicity[[#This Row],[date]]</f>
        <v>173/241943715</v>
      </c>
      <c r="E5013">
        <f>COUNTIF(duplicity[duplicitní texty],duplicity[[#This Row],[duplicitní texty]])</f>
        <v>1</v>
      </c>
      <c r="N5013"/>
    </row>
    <row r="5014" spans="1:14">
      <c r="A5014">
        <v>28</v>
      </c>
      <c r="B5014">
        <v>682</v>
      </c>
      <c r="C5014" s="3">
        <v>43715</v>
      </c>
      <c r="D5014" s="5" t="str">
        <f>duplicity[[#This Row],[r_fighter_id]]&amp;"/"&amp;duplicity[[#This Row],[b_fighter_id]]&amp;duplicity[[#This Row],[date]]</f>
        <v>28/68243715</v>
      </c>
      <c r="E5014">
        <f>COUNTIF(duplicity[duplicitní texty],duplicity[[#This Row],[duplicitní texty]])</f>
        <v>1</v>
      </c>
      <c r="N5014"/>
    </row>
    <row r="5015" spans="1:14">
      <c r="A5015">
        <v>1538</v>
      </c>
      <c r="B5015">
        <v>2190</v>
      </c>
      <c r="C5015" s="3">
        <v>43715</v>
      </c>
      <c r="D5015" s="5" t="str">
        <f>duplicity[[#This Row],[r_fighter_id]]&amp;"/"&amp;duplicity[[#This Row],[b_fighter_id]]&amp;duplicity[[#This Row],[date]]</f>
        <v>1538/219043715</v>
      </c>
      <c r="E5015">
        <f>COUNTIF(duplicity[duplicitní texty],duplicity[[#This Row],[duplicitní texty]])</f>
        <v>1</v>
      </c>
      <c r="N5015"/>
    </row>
    <row r="5016" spans="1:14">
      <c r="A5016">
        <v>201</v>
      </c>
      <c r="B5016">
        <v>943</v>
      </c>
      <c r="C5016" s="3">
        <v>43715</v>
      </c>
      <c r="D5016" s="5" t="str">
        <f>duplicity[[#This Row],[r_fighter_id]]&amp;"/"&amp;duplicity[[#This Row],[b_fighter_id]]&amp;duplicity[[#This Row],[date]]</f>
        <v>201/94343715</v>
      </c>
      <c r="E5016">
        <f>COUNTIF(duplicity[duplicitní texty],duplicity[[#This Row],[duplicitní texty]])</f>
        <v>1</v>
      </c>
      <c r="N5016"/>
    </row>
    <row r="5017" spans="1:14">
      <c r="A5017">
        <v>441</v>
      </c>
      <c r="B5017">
        <v>1784</v>
      </c>
      <c r="C5017" s="3">
        <v>43715</v>
      </c>
      <c r="D5017" s="5" t="str">
        <f>duplicity[[#This Row],[r_fighter_id]]&amp;"/"&amp;duplicity[[#This Row],[b_fighter_id]]&amp;duplicity[[#This Row],[date]]</f>
        <v>441/178443715</v>
      </c>
      <c r="E5017">
        <f>COUNTIF(duplicity[duplicitní texty],duplicity[[#This Row],[duplicitní texty]])</f>
        <v>1</v>
      </c>
      <c r="N5017"/>
    </row>
    <row r="5018" spans="1:14">
      <c r="A5018">
        <v>1901</v>
      </c>
      <c r="B5018">
        <v>3583</v>
      </c>
      <c r="C5018" s="3">
        <v>43715</v>
      </c>
      <c r="D5018" s="5" t="str">
        <f>duplicity[[#This Row],[r_fighter_id]]&amp;"/"&amp;duplicity[[#This Row],[b_fighter_id]]&amp;duplicity[[#This Row],[date]]</f>
        <v>1901/358343715</v>
      </c>
      <c r="E5018">
        <f>COUNTIF(duplicity[duplicitní texty],duplicity[[#This Row],[duplicitní texty]])</f>
        <v>1</v>
      </c>
      <c r="N5018"/>
    </row>
    <row r="5019" spans="1:14">
      <c r="A5019">
        <v>3193</v>
      </c>
      <c r="B5019">
        <v>2816</v>
      </c>
      <c r="C5019" s="3">
        <v>43715</v>
      </c>
      <c r="D5019" s="5" t="str">
        <f>duplicity[[#This Row],[r_fighter_id]]&amp;"/"&amp;duplicity[[#This Row],[b_fighter_id]]&amp;duplicity[[#This Row],[date]]</f>
        <v>3193/281643715</v>
      </c>
      <c r="E5019">
        <f>COUNTIF(duplicity[duplicitní texty],duplicity[[#This Row],[duplicitní texty]])</f>
        <v>1</v>
      </c>
      <c r="N5019"/>
    </row>
    <row r="5020" spans="1:14">
      <c r="A5020">
        <v>561</v>
      </c>
      <c r="B5020">
        <v>658</v>
      </c>
      <c r="C5020" s="3">
        <v>43722</v>
      </c>
      <c r="D5020" s="5" t="str">
        <f>duplicity[[#This Row],[r_fighter_id]]&amp;"/"&amp;duplicity[[#This Row],[b_fighter_id]]&amp;duplicity[[#This Row],[date]]</f>
        <v>561/65843722</v>
      </c>
      <c r="E5020">
        <f>COUNTIF(duplicity[duplicitní texty],duplicity[[#This Row],[duplicitní texty]])</f>
        <v>1</v>
      </c>
      <c r="N5020"/>
    </row>
    <row r="5021" spans="1:14">
      <c r="A5021">
        <v>1252</v>
      </c>
      <c r="B5021">
        <v>480</v>
      </c>
      <c r="C5021" s="3">
        <v>43722</v>
      </c>
      <c r="D5021" s="5" t="str">
        <f>duplicity[[#This Row],[r_fighter_id]]&amp;"/"&amp;duplicity[[#This Row],[b_fighter_id]]&amp;duplicity[[#This Row],[date]]</f>
        <v>1252/48043722</v>
      </c>
      <c r="E5021">
        <f>COUNTIF(duplicity[duplicitní texty],duplicity[[#This Row],[duplicitní texty]])</f>
        <v>1</v>
      </c>
      <c r="N5021"/>
    </row>
    <row r="5022" spans="1:14">
      <c r="A5022">
        <v>3224</v>
      </c>
      <c r="B5022">
        <v>1698</v>
      </c>
      <c r="C5022" s="3">
        <v>43722</v>
      </c>
      <c r="D5022" s="5" t="str">
        <f>duplicity[[#This Row],[r_fighter_id]]&amp;"/"&amp;duplicity[[#This Row],[b_fighter_id]]&amp;duplicity[[#This Row],[date]]</f>
        <v>3224/169843722</v>
      </c>
      <c r="E5022">
        <f>COUNTIF(duplicity[duplicitní texty],duplicity[[#This Row],[duplicitní texty]])</f>
        <v>1</v>
      </c>
      <c r="N5022"/>
    </row>
    <row r="5023" spans="1:14">
      <c r="A5023">
        <v>3308</v>
      </c>
      <c r="B5023">
        <v>2804</v>
      </c>
      <c r="C5023" s="3">
        <v>43722</v>
      </c>
      <c r="D5023" s="5" t="str">
        <f>duplicity[[#This Row],[r_fighter_id]]&amp;"/"&amp;duplicity[[#This Row],[b_fighter_id]]&amp;duplicity[[#This Row],[date]]</f>
        <v>3308/280443722</v>
      </c>
      <c r="E5023">
        <f>COUNTIF(duplicity[duplicitní texty],duplicity[[#This Row],[duplicitní texty]])</f>
        <v>1</v>
      </c>
      <c r="N5023"/>
    </row>
    <row r="5024" spans="1:14">
      <c r="A5024">
        <v>523</v>
      </c>
      <c r="B5024">
        <v>1042</v>
      </c>
      <c r="C5024" s="3">
        <v>43722</v>
      </c>
      <c r="D5024" s="5" t="str">
        <f>duplicity[[#This Row],[r_fighter_id]]&amp;"/"&amp;duplicity[[#This Row],[b_fighter_id]]&amp;duplicity[[#This Row],[date]]</f>
        <v>523/104243722</v>
      </c>
      <c r="E5024">
        <f>COUNTIF(duplicity[duplicitní texty],duplicity[[#This Row],[duplicitní texty]])</f>
        <v>1</v>
      </c>
      <c r="N5024"/>
    </row>
    <row r="5025" spans="1:14">
      <c r="A5025">
        <v>3045</v>
      </c>
      <c r="B5025">
        <v>1893</v>
      </c>
      <c r="C5025" s="3">
        <v>43722</v>
      </c>
      <c r="D5025" s="5" t="str">
        <f>duplicity[[#This Row],[r_fighter_id]]&amp;"/"&amp;duplicity[[#This Row],[b_fighter_id]]&amp;duplicity[[#This Row],[date]]</f>
        <v>3045/189343722</v>
      </c>
      <c r="E5025">
        <f>COUNTIF(duplicity[duplicitní texty],duplicity[[#This Row],[duplicitní texty]])</f>
        <v>1</v>
      </c>
      <c r="N5025"/>
    </row>
    <row r="5026" spans="1:14">
      <c r="A5026">
        <v>3040</v>
      </c>
      <c r="B5026">
        <v>1517</v>
      </c>
      <c r="C5026" s="3">
        <v>43722</v>
      </c>
      <c r="D5026" s="5" t="str">
        <f>duplicity[[#This Row],[r_fighter_id]]&amp;"/"&amp;duplicity[[#This Row],[b_fighter_id]]&amp;duplicity[[#This Row],[date]]</f>
        <v>3040/151743722</v>
      </c>
      <c r="E5026">
        <f>COUNTIF(duplicity[duplicitní texty],duplicity[[#This Row],[duplicitní texty]])</f>
        <v>1</v>
      </c>
      <c r="N5026"/>
    </row>
    <row r="5027" spans="1:14">
      <c r="A5027">
        <v>1604</v>
      </c>
      <c r="B5027">
        <v>175</v>
      </c>
      <c r="C5027" s="3">
        <v>43722</v>
      </c>
      <c r="D5027" s="5" t="str">
        <f>duplicity[[#This Row],[r_fighter_id]]&amp;"/"&amp;duplicity[[#This Row],[b_fighter_id]]&amp;duplicity[[#This Row],[date]]</f>
        <v>1604/17543722</v>
      </c>
      <c r="E5027">
        <f>COUNTIF(duplicity[duplicitní texty],duplicity[[#This Row],[duplicitní texty]])</f>
        <v>1</v>
      </c>
      <c r="N5027"/>
    </row>
    <row r="5028" spans="1:14">
      <c r="A5028">
        <v>2572</v>
      </c>
      <c r="B5028">
        <v>1416</v>
      </c>
      <c r="C5028" s="3">
        <v>43722</v>
      </c>
      <c r="D5028" s="5" t="str">
        <f>duplicity[[#This Row],[r_fighter_id]]&amp;"/"&amp;duplicity[[#This Row],[b_fighter_id]]&amp;duplicity[[#This Row],[date]]</f>
        <v>2572/141643722</v>
      </c>
      <c r="E5028">
        <f>COUNTIF(duplicity[duplicitní texty],duplicity[[#This Row],[duplicitní texty]])</f>
        <v>1</v>
      </c>
      <c r="N5028"/>
    </row>
    <row r="5029" spans="1:14">
      <c r="A5029">
        <v>3019</v>
      </c>
      <c r="B5029">
        <v>1209</v>
      </c>
      <c r="C5029" s="3">
        <v>43722</v>
      </c>
      <c r="D5029" s="5" t="str">
        <f>duplicity[[#This Row],[r_fighter_id]]&amp;"/"&amp;duplicity[[#This Row],[b_fighter_id]]&amp;duplicity[[#This Row],[date]]</f>
        <v>3019/120943722</v>
      </c>
      <c r="E5029">
        <f>COUNTIF(duplicity[duplicitní texty],duplicity[[#This Row],[duplicitní texty]])</f>
        <v>1</v>
      </c>
      <c r="N5029"/>
    </row>
    <row r="5030" spans="1:14">
      <c r="A5030">
        <v>2493</v>
      </c>
      <c r="B5030">
        <v>599</v>
      </c>
      <c r="C5030" s="3">
        <v>43722</v>
      </c>
      <c r="D5030" s="5" t="str">
        <f>duplicity[[#This Row],[r_fighter_id]]&amp;"/"&amp;duplicity[[#This Row],[b_fighter_id]]&amp;duplicity[[#This Row],[date]]</f>
        <v>2493/59943722</v>
      </c>
      <c r="E5030">
        <f>COUNTIF(duplicity[duplicitní texty],duplicity[[#This Row],[duplicitní texty]])</f>
        <v>1</v>
      </c>
      <c r="N5030"/>
    </row>
    <row r="5031" spans="1:14">
      <c r="A5031">
        <v>484</v>
      </c>
      <c r="B5031">
        <v>1357</v>
      </c>
      <c r="C5031" s="3">
        <v>43729</v>
      </c>
      <c r="D5031" s="5" t="str">
        <f>duplicity[[#This Row],[r_fighter_id]]&amp;"/"&amp;duplicity[[#This Row],[b_fighter_id]]&amp;duplicity[[#This Row],[date]]</f>
        <v>484/135743729</v>
      </c>
      <c r="E5031">
        <f>COUNTIF(duplicity[duplicitní texty],duplicity[[#This Row],[duplicitní texty]])</f>
        <v>1</v>
      </c>
      <c r="N5031"/>
    </row>
    <row r="5032" spans="1:14">
      <c r="A5032">
        <v>2524</v>
      </c>
      <c r="B5032">
        <v>2264</v>
      </c>
      <c r="C5032" s="3">
        <v>43729</v>
      </c>
      <c r="D5032" s="5" t="str">
        <f>duplicity[[#This Row],[r_fighter_id]]&amp;"/"&amp;duplicity[[#This Row],[b_fighter_id]]&amp;duplicity[[#This Row],[date]]</f>
        <v>2524/226443729</v>
      </c>
      <c r="E5032">
        <f>COUNTIF(duplicity[duplicitní texty],duplicity[[#This Row],[duplicitní texty]])</f>
        <v>1</v>
      </c>
      <c r="N5032"/>
    </row>
    <row r="5033" spans="1:14">
      <c r="A5033">
        <v>2194</v>
      </c>
      <c r="B5033">
        <v>645</v>
      </c>
      <c r="C5033" s="3">
        <v>43729</v>
      </c>
      <c r="D5033" s="5" t="str">
        <f>duplicity[[#This Row],[r_fighter_id]]&amp;"/"&amp;duplicity[[#This Row],[b_fighter_id]]&amp;duplicity[[#This Row],[date]]</f>
        <v>2194/64543729</v>
      </c>
      <c r="E5033">
        <f>COUNTIF(duplicity[duplicitní texty],duplicity[[#This Row],[duplicitní texty]])</f>
        <v>1</v>
      </c>
      <c r="N5033"/>
    </row>
    <row r="5034" spans="1:14">
      <c r="A5034">
        <v>349</v>
      </c>
      <c r="B5034">
        <v>2518</v>
      </c>
      <c r="C5034" s="3">
        <v>43729</v>
      </c>
      <c r="D5034" s="5" t="str">
        <f>duplicity[[#This Row],[r_fighter_id]]&amp;"/"&amp;duplicity[[#This Row],[b_fighter_id]]&amp;duplicity[[#This Row],[date]]</f>
        <v>349/251843729</v>
      </c>
      <c r="E5034">
        <f>COUNTIF(duplicity[duplicitní texty],duplicity[[#This Row],[duplicitní texty]])</f>
        <v>1</v>
      </c>
      <c r="N5034"/>
    </row>
    <row r="5035" spans="1:14">
      <c r="A5035">
        <v>48</v>
      </c>
      <c r="B5035">
        <v>2077</v>
      </c>
      <c r="C5035" s="3">
        <v>43729</v>
      </c>
      <c r="D5035" s="5" t="str">
        <f>duplicity[[#This Row],[r_fighter_id]]&amp;"/"&amp;duplicity[[#This Row],[b_fighter_id]]&amp;duplicity[[#This Row],[date]]</f>
        <v>48/207743729</v>
      </c>
      <c r="E5035">
        <f>COUNTIF(duplicity[duplicitní texty],duplicity[[#This Row],[duplicitní texty]])</f>
        <v>1</v>
      </c>
      <c r="N5035"/>
    </row>
    <row r="5036" spans="1:14">
      <c r="A5036">
        <v>907</v>
      </c>
      <c r="B5036">
        <v>1192</v>
      </c>
      <c r="C5036" s="3">
        <v>43729</v>
      </c>
      <c r="D5036" s="5" t="str">
        <f>duplicity[[#This Row],[r_fighter_id]]&amp;"/"&amp;duplicity[[#This Row],[b_fighter_id]]&amp;duplicity[[#This Row],[date]]</f>
        <v>907/119243729</v>
      </c>
      <c r="E5036">
        <f>COUNTIF(duplicity[duplicitní texty],duplicity[[#This Row],[duplicitní texty]])</f>
        <v>1</v>
      </c>
      <c r="N5036"/>
    </row>
    <row r="5037" spans="1:14">
      <c r="A5037">
        <v>2603</v>
      </c>
      <c r="B5037">
        <v>1410</v>
      </c>
      <c r="C5037" s="3">
        <v>43729</v>
      </c>
      <c r="D5037" s="5" t="str">
        <f>duplicity[[#This Row],[r_fighter_id]]&amp;"/"&amp;duplicity[[#This Row],[b_fighter_id]]&amp;duplicity[[#This Row],[date]]</f>
        <v>2603/141043729</v>
      </c>
      <c r="E5037">
        <f>COUNTIF(duplicity[duplicitní texty],duplicity[[#This Row],[duplicitní texty]])</f>
        <v>1</v>
      </c>
      <c r="N5037"/>
    </row>
    <row r="5038" spans="1:14">
      <c r="A5038">
        <v>2658</v>
      </c>
      <c r="B5038">
        <v>2292</v>
      </c>
      <c r="C5038" s="3">
        <v>43729</v>
      </c>
      <c r="D5038" s="5" t="str">
        <f>duplicity[[#This Row],[r_fighter_id]]&amp;"/"&amp;duplicity[[#This Row],[b_fighter_id]]&amp;duplicity[[#This Row],[date]]</f>
        <v>2658/229243729</v>
      </c>
      <c r="E5038">
        <f>COUNTIF(duplicity[duplicitní texty],duplicity[[#This Row],[duplicitní texty]])</f>
        <v>1</v>
      </c>
      <c r="N5038"/>
    </row>
    <row r="5039" spans="1:14">
      <c r="A5039">
        <v>914</v>
      </c>
      <c r="B5039">
        <v>622</v>
      </c>
      <c r="C5039" s="3">
        <v>43729</v>
      </c>
      <c r="D5039" s="5" t="str">
        <f>duplicity[[#This Row],[r_fighter_id]]&amp;"/"&amp;duplicity[[#This Row],[b_fighter_id]]&amp;duplicity[[#This Row],[date]]</f>
        <v>914/62243729</v>
      </c>
      <c r="E5039">
        <f>COUNTIF(duplicity[duplicitní texty],duplicity[[#This Row],[duplicitní texty]])</f>
        <v>1</v>
      </c>
      <c r="N5039"/>
    </row>
    <row r="5040" spans="1:14">
      <c r="A5040">
        <v>2586</v>
      </c>
      <c r="B5040">
        <v>1953</v>
      </c>
      <c r="C5040" s="3">
        <v>43729</v>
      </c>
      <c r="D5040" s="5" t="str">
        <f>duplicity[[#This Row],[r_fighter_id]]&amp;"/"&amp;duplicity[[#This Row],[b_fighter_id]]&amp;duplicity[[#This Row],[date]]</f>
        <v>2586/195343729</v>
      </c>
      <c r="E5040">
        <f>COUNTIF(duplicity[duplicitní texty],duplicity[[#This Row],[duplicitní texty]])</f>
        <v>1</v>
      </c>
      <c r="N5040"/>
    </row>
    <row r="5041" spans="1:14">
      <c r="A5041">
        <v>2293</v>
      </c>
      <c r="B5041">
        <v>413</v>
      </c>
      <c r="C5041" s="3">
        <v>43736</v>
      </c>
      <c r="D5041" s="5" t="str">
        <f>duplicity[[#This Row],[r_fighter_id]]&amp;"/"&amp;duplicity[[#This Row],[b_fighter_id]]&amp;duplicity[[#This Row],[date]]</f>
        <v>2293/41343736</v>
      </c>
      <c r="E5041">
        <f>COUNTIF(duplicity[duplicitní texty],duplicity[[#This Row],[duplicitní texty]])</f>
        <v>1</v>
      </c>
      <c r="N5041"/>
    </row>
    <row r="5042" spans="1:14">
      <c r="A5042">
        <v>2373</v>
      </c>
      <c r="B5042">
        <v>2800</v>
      </c>
      <c r="C5042" s="3">
        <v>43736</v>
      </c>
      <c r="D5042" s="5" t="str">
        <f>duplicity[[#This Row],[r_fighter_id]]&amp;"/"&amp;duplicity[[#This Row],[b_fighter_id]]&amp;duplicity[[#This Row],[date]]</f>
        <v>2373/280043736</v>
      </c>
      <c r="E5042">
        <f>COUNTIF(duplicity[duplicitní texty],duplicity[[#This Row],[duplicitní texty]])</f>
        <v>1</v>
      </c>
      <c r="N5042"/>
    </row>
    <row r="5043" spans="1:14">
      <c r="A5043">
        <v>1330</v>
      </c>
      <c r="B5043">
        <v>465</v>
      </c>
      <c r="C5043" s="3">
        <v>43736</v>
      </c>
      <c r="D5043" s="5" t="str">
        <f>duplicity[[#This Row],[r_fighter_id]]&amp;"/"&amp;duplicity[[#This Row],[b_fighter_id]]&amp;duplicity[[#This Row],[date]]</f>
        <v>1330/46543736</v>
      </c>
      <c r="E5043">
        <f>COUNTIF(duplicity[duplicitní texty],duplicity[[#This Row],[duplicitní texty]])</f>
        <v>1</v>
      </c>
      <c r="N5043"/>
    </row>
    <row r="5044" spans="1:14">
      <c r="A5044">
        <v>684</v>
      </c>
      <c r="B5044">
        <v>2381</v>
      </c>
      <c r="C5044" s="3">
        <v>43736</v>
      </c>
      <c r="D5044" s="5" t="str">
        <f>duplicity[[#This Row],[r_fighter_id]]&amp;"/"&amp;duplicity[[#This Row],[b_fighter_id]]&amp;duplicity[[#This Row],[date]]</f>
        <v>684/238143736</v>
      </c>
      <c r="E5044">
        <f>COUNTIF(duplicity[duplicitní texty],duplicity[[#This Row],[duplicitní texty]])</f>
        <v>1</v>
      </c>
      <c r="N5044"/>
    </row>
    <row r="5045" spans="1:14">
      <c r="A5045">
        <v>715</v>
      </c>
      <c r="B5045">
        <v>539</v>
      </c>
      <c r="C5045" s="3">
        <v>43736</v>
      </c>
      <c r="D5045" s="5" t="str">
        <f>duplicity[[#This Row],[r_fighter_id]]&amp;"/"&amp;duplicity[[#This Row],[b_fighter_id]]&amp;duplicity[[#This Row],[date]]</f>
        <v>715/53943736</v>
      </c>
      <c r="E5045">
        <f>COUNTIF(duplicity[duplicitní texty],duplicity[[#This Row],[duplicitní texty]])</f>
        <v>1</v>
      </c>
      <c r="N5045"/>
    </row>
    <row r="5046" spans="1:14">
      <c r="A5046">
        <v>1903</v>
      </c>
      <c r="B5046">
        <v>242</v>
      </c>
      <c r="C5046" s="3">
        <v>43736</v>
      </c>
      <c r="D5046" s="5" t="str">
        <f>duplicity[[#This Row],[r_fighter_id]]&amp;"/"&amp;duplicity[[#This Row],[b_fighter_id]]&amp;duplicity[[#This Row],[date]]</f>
        <v>1903/24243736</v>
      </c>
      <c r="E5046">
        <f>COUNTIF(duplicity[duplicitní texty],duplicity[[#This Row],[duplicitní texty]])</f>
        <v>1</v>
      </c>
      <c r="N5046"/>
    </row>
    <row r="5047" spans="1:14">
      <c r="A5047">
        <v>758</v>
      </c>
      <c r="B5047">
        <v>2230</v>
      </c>
      <c r="C5047" s="3">
        <v>43736</v>
      </c>
      <c r="D5047" s="5" t="str">
        <f>duplicity[[#This Row],[r_fighter_id]]&amp;"/"&amp;duplicity[[#This Row],[b_fighter_id]]&amp;duplicity[[#This Row],[date]]</f>
        <v>758/223043736</v>
      </c>
      <c r="E5047">
        <f>COUNTIF(duplicity[duplicitní texty],duplicity[[#This Row],[duplicitní texty]])</f>
        <v>1</v>
      </c>
      <c r="N5047"/>
    </row>
    <row r="5048" spans="1:14">
      <c r="A5048">
        <v>2965</v>
      </c>
      <c r="B5048">
        <v>1335</v>
      </c>
      <c r="C5048" s="3">
        <v>43736</v>
      </c>
      <c r="D5048" s="5" t="str">
        <f>duplicity[[#This Row],[r_fighter_id]]&amp;"/"&amp;duplicity[[#This Row],[b_fighter_id]]&amp;duplicity[[#This Row],[date]]</f>
        <v>2965/133543736</v>
      </c>
      <c r="E5048">
        <f>COUNTIF(duplicity[duplicitní texty],duplicity[[#This Row],[duplicitní texty]])</f>
        <v>1</v>
      </c>
      <c r="N5048"/>
    </row>
    <row r="5049" spans="1:14">
      <c r="A5049">
        <v>767</v>
      </c>
      <c r="B5049">
        <v>3342</v>
      </c>
      <c r="C5049" s="3">
        <v>43736</v>
      </c>
      <c r="D5049" s="5" t="str">
        <f>duplicity[[#This Row],[r_fighter_id]]&amp;"/"&amp;duplicity[[#This Row],[b_fighter_id]]&amp;duplicity[[#This Row],[date]]</f>
        <v>767/334243736</v>
      </c>
      <c r="E5049">
        <f>COUNTIF(duplicity[duplicitní texty],duplicity[[#This Row],[duplicitní texty]])</f>
        <v>1</v>
      </c>
      <c r="N5049"/>
    </row>
    <row r="5050" spans="1:14">
      <c r="A5050">
        <v>676</v>
      </c>
      <c r="B5050">
        <v>2770</v>
      </c>
      <c r="C5050" s="3">
        <v>43736</v>
      </c>
      <c r="D5050" s="5" t="str">
        <f>duplicity[[#This Row],[r_fighter_id]]&amp;"/"&amp;duplicity[[#This Row],[b_fighter_id]]&amp;duplicity[[#This Row],[date]]</f>
        <v>676/277043736</v>
      </c>
      <c r="E5050">
        <f>COUNTIF(duplicity[duplicitní texty],duplicity[[#This Row],[duplicitní texty]])</f>
        <v>1</v>
      </c>
      <c r="N5050"/>
    </row>
    <row r="5051" spans="1:14">
      <c r="A5051">
        <v>538</v>
      </c>
      <c r="B5051">
        <v>1745</v>
      </c>
      <c r="C5051" s="3">
        <v>43736</v>
      </c>
      <c r="D5051" s="5" t="str">
        <f>duplicity[[#This Row],[r_fighter_id]]&amp;"/"&amp;duplicity[[#This Row],[b_fighter_id]]&amp;duplicity[[#This Row],[date]]</f>
        <v>538/174543736</v>
      </c>
      <c r="E5051">
        <f>COUNTIF(duplicity[duplicitní texty],duplicity[[#This Row],[duplicitní texty]])</f>
        <v>1</v>
      </c>
      <c r="N5051"/>
    </row>
    <row r="5052" spans="1:14">
      <c r="A5052">
        <v>184</v>
      </c>
      <c r="B5052">
        <v>2280</v>
      </c>
      <c r="C5052" s="3">
        <v>43736</v>
      </c>
      <c r="D5052" s="5" t="str">
        <f>duplicity[[#This Row],[r_fighter_id]]&amp;"/"&amp;duplicity[[#This Row],[b_fighter_id]]&amp;duplicity[[#This Row],[date]]</f>
        <v>184/228043736</v>
      </c>
      <c r="E5052">
        <f>COUNTIF(duplicity[duplicitní texty],duplicity[[#This Row],[duplicitní texty]])</f>
        <v>1</v>
      </c>
      <c r="N5052"/>
    </row>
    <row r="5053" spans="1:14">
      <c r="A5053">
        <v>94</v>
      </c>
      <c r="B5053">
        <v>2530</v>
      </c>
      <c r="C5053" s="3">
        <v>43736</v>
      </c>
      <c r="D5053" s="5" t="str">
        <f>duplicity[[#This Row],[r_fighter_id]]&amp;"/"&amp;duplicity[[#This Row],[b_fighter_id]]&amp;duplicity[[#This Row],[date]]</f>
        <v>94/253043736</v>
      </c>
      <c r="E5053">
        <f>COUNTIF(duplicity[duplicitní texty],duplicity[[#This Row],[duplicitní texty]])</f>
        <v>1</v>
      </c>
      <c r="N5053"/>
    </row>
    <row r="5054" spans="1:14">
      <c r="A5054">
        <v>3471</v>
      </c>
      <c r="B5054">
        <v>15</v>
      </c>
      <c r="C5054" s="3">
        <v>43743</v>
      </c>
      <c r="D5054" s="5" t="str">
        <f>duplicity[[#This Row],[r_fighter_id]]&amp;"/"&amp;duplicity[[#This Row],[b_fighter_id]]&amp;duplicity[[#This Row],[date]]</f>
        <v>3471/1543743</v>
      </c>
      <c r="E5054">
        <f>COUNTIF(duplicity[duplicitní texty],duplicity[[#This Row],[duplicitní texty]])</f>
        <v>1</v>
      </c>
      <c r="N5054"/>
    </row>
    <row r="5055" spans="1:14">
      <c r="A5055">
        <v>1431</v>
      </c>
      <c r="B5055">
        <v>1393</v>
      </c>
      <c r="C5055" s="3">
        <v>43743</v>
      </c>
      <c r="D5055" s="5" t="str">
        <f>duplicity[[#This Row],[r_fighter_id]]&amp;"/"&amp;duplicity[[#This Row],[b_fighter_id]]&amp;duplicity[[#This Row],[date]]</f>
        <v>1431/139343743</v>
      </c>
      <c r="E5055">
        <f>COUNTIF(duplicity[duplicitní texty],duplicity[[#This Row],[duplicitní texty]])</f>
        <v>1</v>
      </c>
      <c r="N5055"/>
    </row>
    <row r="5056" spans="1:14">
      <c r="A5056">
        <v>3299</v>
      </c>
      <c r="B5056">
        <v>3093</v>
      </c>
      <c r="C5056" s="3">
        <v>43743</v>
      </c>
      <c r="D5056" s="5" t="str">
        <f>duplicity[[#This Row],[r_fighter_id]]&amp;"/"&amp;duplicity[[#This Row],[b_fighter_id]]&amp;duplicity[[#This Row],[date]]</f>
        <v>3299/309343743</v>
      </c>
      <c r="E5056">
        <f>COUNTIF(duplicity[duplicitní texty],duplicity[[#This Row],[duplicitní texty]])</f>
        <v>1</v>
      </c>
      <c r="N5056"/>
    </row>
    <row r="5057" spans="1:14">
      <c r="A5057">
        <v>104</v>
      </c>
      <c r="B5057">
        <v>933</v>
      </c>
      <c r="C5057" s="3">
        <v>43743</v>
      </c>
      <c r="D5057" s="5" t="str">
        <f>duplicity[[#This Row],[r_fighter_id]]&amp;"/"&amp;duplicity[[#This Row],[b_fighter_id]]&amp;duplicity[[#This Row],[date]]</f>
        <v>104/93343743</v>
      </c>
      <c r="E5057">
        <f>COUNTIF(duplicity[duplicitní texty],duplicity[[#This Row],[duplicitní texty]])</f>
        <v>1</v>
      </c>
      <c r="N5057"/>
    </row>
    <row r="5058" spans="1:14">
      <c r="A5058">
        <v>2002</v>
      </c>
      <c r="B5058">
        <v>27</v>
      </c>
      <c r="C5058" s="3">
        <v>43743</v>
      </c>
      <c r="D5058" s="5" t="str">
        <f>duplicity[[#This Row],[r_fighter_id]]&amp;"/"&amp;duplicity[[#This Row],[b_fighter_id]]&amp;duplicity[[#This Row],[date]]</f>
        <v>2002/2743743</v>
      </c>
      <c r="E5058">
        <f>COUNTIF(duplicity[duplicitní texty],duplicity[[#This Row],[duplicitní texty]])</f>
        <v>1</v>
      </c>
      <c r="N5058"/>
    </row>
    <row r="5059" spans="1:14">
      <c r="A5059">
        <v>2675</v>
      </c>
      <c r="B5059">
        <v>2221</v>
      </c>
      <c r="C5059" s="3">
        <v>43743</v>
      </c>
      <c r="D5059" s="5" t="str">
        <f>duplicity[[#This Row],[r_fighter_id]]&amp;"/"&amp;duplicity[[#This Row],[b_fighter_id]]&amp;duplicity[[#This Row],[date]]</f>
        <v>2675/222143743</v>
      </c>
      <c r="E5059">
        <f>COUNTIF(duplicity[duplicitní texty],duplicity[[#This Row],[duplicitní texty]])</f>
        <v>1</v>
      </c>
      <c r="N5059"/>
    </row>
    <row r="5060" spans="1:14">
      <c r="A5060">
        <v>1574</v>
      </c>
      <c r="B5060">
        <v>1828</v>
      </c>
      <c r="C5060" s="3">
        <v>43743</v>
      </c>
      <c r="D5060" s="5" t="str">
        <f>duplicity[[#This Row],[r_fighter_id]]&amp;"/"&amp;duplicity[[#This Row],[b_fighter_id]]&amp;duplicity[[#This Row],[date]]</f>
        <v>1574/182843743</v>
      </c>
      <c r="E5060">
        <f>COUNTIF(duplicity[duplicitní texty],duplicity[[#This Row],[duplicitní texty]])</f>
        <v>1</v>
      </c>
      <c r="N5060"/>
    </row>
    <row r="5061" spans="1:14">
      <c r="A5061">
        <v>2563</v>
      </c>
      <c r="B5061">
        <v>2549</v>
      </c>
      <c r="C5061" s="3">
        <v>43743</v>
      </c>
      <c r="D5061" s="5" t="str">
        <f>duplicity[[#This Row],[r_fighter_id]]&amp;"/"&amp;duplicity[[#This Row],[b_fighter_id]]&amp;duplicity[[#This Row],[date]]</f>
        <v>2563/254943743</v>
      </c>
      <c r="E5061">
        <f>COUNTIF(duplicity[duplicitní texty],duplicity[[#This Row],[duplicitní texty]])</f>
        <v>1</v>
      </c>
      <c r="N5061"/>
    </row>
    <row r="5062" spans="1:14">
      <c r="A5062">
        <v>3180</v>
      </c>
      <c r="B5062">
        <v>720</v>
      </c>
      <c r="C5062" s="3">
        <v>43743</v>
      </c>
      <c r="D5062" s="5" t="str">
        <f>duplicity[[#This Row],[r_fighter_id]]&amp;"/"&amp;duplicity[[#This Row],[b_fighter_id]]&amp;duplicity[[#This Row],[date]]</f>
        <v>3180/72043743</v>
      </c>
      <c r="E5062">
        <f>COUNTIF(duplicity[duplicitní texty],duplicity[[#This Row],[duplicitní texty]])</f>
        <v>1</v>
      </c>
      <c r="N5062"/>
    </row>
    <row r="5063" spans="1:14">
      <c r="A5063">
        <v>1603</v>
      </c>
      <c r="B5063">
        <v>1650</v>
      </c>
      <c r="C5063" s="3">
        <v>43743</v>
      </c>
      <c r="D5063" s="5" t="str">
        <f>duplicity[[#This Row],[r_fighter_id]]&amp;"/"&amp;duplicity[[#This Row],[b_fighter_id]]&amp;duplicity[[#This Row],[date]]</f>
        <v>1603/165043743</v>
      </c>
      <c r="E5063">
        <f>COUNTIF(duplicity[duplicitní texty],duplicity[[#This Row],[duplicitní texty]])</f>
        <v>1</v>
      </c>
      <c r="N5063"/>
    </row>
    <row r="5064" spans="1:14">
      <c r="A5064">
        <v>1199</v>
      </c>
      <c r="B5064">
        <v>2200</v>
      </c>
      <c r="C5064" s="3">
        <v>43750</v>
      </c>
      <c r="D5064" s="5" t="str">
        <f>duplicity[[#This Row],[r_fighter_id]]&amp;"/"&amp;duplicity[[#This Row],[b_fighter_id]]&amp;duplicity[[#This Row],[date]]</f>
        <v>1199/220043750</v>
      </c>
      <c r="E5064">
        <f>COUNTIF(duplicity[duplicitní texty],duplicity[[#This Row],[duplicitní texty]])</f>
        <v>1</v>
      </c>
      <c r="N5064"/>
    </row>
    <row r="5065" spans="1:14">
      <c r="A5065">
        <v>3081</v>
      </c>
      <c r="B5065">
        <v>567</v>
      </c>
      <c r="C5065" s="3">
        <v>43750</v>
      </c>
      <c r="D5065" s="5" t="str">
        <f>duplicity[[#This Row],[r_fighter_id]]&amp;"/"&amp;duplicity[[#This Row],[b_fighter_id]]&amp;duplicity[[#This Row],[date]]</f>
        <v>3081/56743750</v>
      </c>
      <c r="E5065">
        <f>COUNTIF(duplicity[duplicitní texty],duplicity[[#This Row],[duplicitní texty]])</f>
        <v>1</v>
      </c>
      <c r="N5065"/>
    </row>
    <row r="5066" spans="1:14">
      <c r="A5066">
        <v>49</v>
      </c>
      <c r="B5066">
        <v>2216</v>
      </c>
      <c r="C5066" s="3">
        <v>43750</v>
      </c>
      <c r="D5066" s="5" t="str">
        <f>duplicity[[#This Row],[r_fighter_id]]&amp;"/"&amp;duplicity[[#This Row],[b_fighter_id]]&amp;duplicity[[#This Row],[date]]</f>
        <v>49/221643750</v>
      </c>
      <c r="E5066">
        <f>COUNTIF(duplicity[duplicitní texty],duplicity[[#This Row],[duplicitní texty]])</f>
        <v>1</v>
      </c>
      <c r="N5066"/>
    </row>
    <row r="5067" spans="1:14">
      <c r="A5067">
        <v>3367</v>
      </c>
      <c r="B5067">
        <v>921</v>
      </c>
      <c r="C5067" s="3">
        <v>43750</v>
      </c>
      <c r="D5067" s="5" t="str">
        <f>duplicity[[#This Row],[r_fighter_id]]&amp;"/"&amp;duplicity[[#This Row],[b_fighter_id]]&amp;duplicity[[#This Row],[date]]</f>
        <v>3367/92143750</v>
      </c>
      <c r="E5067">
        <f>COUNTIF(duplicity[duplicitní texty],duplicity[[#This Row],[duplicitní texty]])</f>
        <v>1</v>
      </c>
      <c r="N5067"/>
    </row>
    <row r="5068" spans="1:14">
      <c r="A5068">
        <v>959</v>
      </c>
      <c r="B5068">
        <v>878</v>
      </c>
      <c r="C5068" s="3">
        <v>43750</v>
      </c>
      <c r="D5068" s="5" t="str">
        <f>duplicity[[#This Row],[r_fighter_id]]&amp;"/"&amp;duplicity[[#This Row],[b_fighter_id]]&amp;duplicity[[#This Row],[date]]</f>
        <v>959/87843750</v>
      </c>
      <c r="E5068">
        <f>COUNTIF(duplicity[duplicitní texty],duplicity[[#This Row],[duplicitní texty]])</f>
        <v>1</v>
      </c>
      <c r="N5068"/>
    </row>
    <row r="5069" spans="1:14">
      <c r="A5069">
        <v>178</v>
      </c>
      <c r="B5069">
        <v>47</v>
      </c>
      <c r="C5069" s="3">
        <v>43750</v>
      </c>
      <c r="D5069" s="5" t="str">
        <f>duplicity[[#This Row],[r_fighter_id]]&amp;"/"&amp;duplicity[[#This Row],[b_fighter_id]]&amp;duplicity[[#This Row],[date]]</f>
        <v>178/4743750</v>
      </c>
      <c r="E5069">
        <f>COUNTIF(duplicity[duplicitní texty],duplicity[[#This Row],[duplicitní texty]])</f>
        <v>1</v>
      </c>
      <c r="N5069"/>
    </row>
    <row r="5070" spans="1:14">
      <c r="A5070">
        <v>3170</v>
      </c>
      <c r="B5070">
        <v>1184</v>
      </c>
      <c r="C5070" s="3">
        <v>43750</v>
      </c>
      <c r="D5070" s="5" t="str">
        <f>duplicity[[#This Row],[r_fighter_id]]&amp;"/"&amp;duplicity[[#This Row],[b_fighter_id]]&amp;duplicity[[#This Row],[date]]</f>
        <v>3170/118443750</v>
      </c>
      <c r="E5070">
        <f>COUNTIF(duplicity[duplicitní texty],duplicity[[#This Row],[duplicitní texty]])</f>
        <v>1</v>
      </c>
      <c r="N5070"/>
    </row>
    <row r="5071" spans="1:14">
      <c r="A5071">
        <v>3370</v>
      </c>
      <c r="B5071">
        <v>2834</v>
      </c>
      <c r="C5071" s="3">
        <v>43750</v>
      </c>
      <c r="D5071" s="5" t="str">
        <f>duplicity[[#This Row],[r_fighter_id]]&amp;"/"&amp;duplicity[[#This Row],[b_fighter_id]]&amp;duplicity[[#This Row],[date]]</f>
        <v>3370/283443750</v>
      </c>
      <c r="E5071">
        <f>COUNTIF(duplicity[duplicitní texty],duplicity[[#This Row],[duplicitní texty]])</f>
        <v>1</v>
      </c>
      <c r="N5071"/>
    </row>
    <row r="5072" spans="1:14">
      <c r="A5072">
        <v>2576</v>
      </c>
      <c r="B5072">
        <v>3375</v>
      </c>
      <c r="C5072" s="3">
        <v>43750</v>
      </c>
      <c r="D5072" s="5" t="str">
        <f>duplicity[[#This Row],[r_fighter_id]]&amp;"/"&amp;duplicity[[#This Row],[b_fighter_id]]&amp;duplicity[[#This Row],[date]]</f>
        <v>2576/337543750</v>
      </c>
      <c r="E5072">
        <f>COUNTIF(duplicity[duplicitní texty],duplicity[[#This Row],[duplicitní texty]])</f>
        <v>1</v>
      </c>
      <c r="N5072"/>
    </row>
    <row r="5073" spans="1:14">
      <c r="A5073">
        <v>1500</v>
      </c>
      <c r="B5073">
        <v>3439</v>
      </c>
      <c r="C5073" s="3">
        <v>43750</v>
      </c>
      <c r="D5073" s="5" t="str">
        <f>duplicity[[#This Row],[r_fighter_id]]&amp;"/"&amp;duplicity[[#This Row],[b_fighter_id]]&amp;duplicity[[#This Row],[date]]</f>
        <v>1500/343943750</v>
      </c>
      <c r="E5073">
        <f>COUNTIF(duplicity[duplicitní texty],duplicity[[#This Row],[duplicitní texty]])</f>
        <v>1</v>
      </c>
      <c r="N5073"/>
    </row>
    <row r="5074" spans="1:14">
      <c r="A5074">
        <v>709</v>
      </c>
      <c r="B5074">
        <v>1103</v>
      </c>
      <c r="C5074" s="3">
        <v>43750</v>
      </c>
      <c r="D5074" s="5" t="str">
        <f>duplicity[[#This Row],[r_fighter_id]]&amp;"/"&amp;duplicity[[#This Row],[b_fighter_id]]&amp;duplicity[[#This Row],[date]]</f>
        <v>709/110343750</v>
      </c>
      <c r="E5074">
        <f>COUNTIF(duplicity[duplicitní texty],duplicity[[#This Row],[duplicitní texty]])</f>
        <v>1</v>
      </c>
      <c r="N5074"/>
    </row>
    <row r="5075" spans="1:14">
      <c r="A5075">
        <v>756</v>
      </c>
      <c r="B5075">
        <v>2666</v>
      </c>
      <c r="C5075" s="3">
        <v>43750</v>
      </c>
      <c r="D5075" s="5" t="str">
        <f>duplicity[[#This Row],[r_fighter_id]]&amp;"/"&amp;duplicity[[#This Row],[b_fighter_id]]&amp;duplicity[[#This Row],[date]]</f>
        <v>756/266643750</v>
      </c>
      <c r="E5075">
        <f>COUNTIF(duplicity[duplicitní texty],duplicity[[#This Row],[duplicitní texty]])</f>
        <v>1</v>
      </c>
      <c r="N5075"/>
    </row>
    <row r="5076" spans="1:14">
      <c r="A5076">
        <v>97</v>
      </c>
      <c r="B5076">
        <v>2069</v>
      </c>
      <c r="C5076" s="3">
        <v>43750</v>
      </c>
      <c r="D5076" s="5" t="str">
        <f>duplicity[[#This Row],[r_fighter_id]]&amp;"/"&amp;duplicity[[#This Row],[b_fighter_id]]&amp;duplicity[[#This Row],[date]]</f>
        <v>97/206943750</v>
      </c>
      <c r="E5076">
        <f>COUNTIF(duplicity[duplicitní texty],duplicity[[#This Row],[duplicitní texty]])</f>
        <v>1</v>
      </c>
      <c r="N5076"/>
    </row>
    <row r="5077" spans="1:14">
      <c r="A5077">
        <v>1022</v>
      </c>
      <c r="B5077">
        <v>2481</v>
      </c>
      <c r="C5077" s="3">
        <v>43750</v>
      </c>
      <c r="D5077" s="5" t="str">
        <f>duplicity[[#This Row],[r_fighter_id]]&amp;"/"&amp;duplicity[[#This Row],[b_fighter_id]]&amp;duplicity[[#This Row],[date]]</f>
        <v>1022/248143750</v>
      </c>
      <c r="E5077">
        <f>COUNTIF(duplicity[duplicitní texty],duplicity[[#This Row],[duplicitní texty]])</f>
        <v>1</v>
      </c>
      <c r="N5077"/>
    </row>
    <row r="5078" spans="1:14">
      <c r="A5078">
        <v>3498</v>
      </c>
      <c r="B5078">
        <v>3124</v>
      </c>
      <c r="C5078" s="3">
        <v>43756</v>
      </c>
      <c r="D5078" s="5" t="str">
        <f>duplicity[[#This Row],[r_fighter_id]]&amp;"/"&amp;duplicity[[#This Row],[b_fighter_id]]&amp;duplicity[[#This Row],[date]]</f>
        <v>3498/312443756</v>
      </c>
      <c r="E5078">
        <f>COUNTIF(duplicity[duplicitní texty],duplicity[[#This Row],[duplicitní texty]])</f>
        <v>1</v>
      </c>
      <c r="N5078"/>
    </row>
    <row r="5079" spans="1:14">
      <c r="A5079">
        <v>2758</v>
      </c>
      <c r="B5079">
        <v>266</v>
      </c>
      <c r="C5079" s="3">
        <v>43756</v>
      </c>
      <c r="D5079" s="5" t="str">
        <f>duplicity[[#This Row],[r_fighter_id]]&amp;"/"&amp;duplicity[[#This Row],[b_fighter_id]]&amp;duplicity[[#This Row],[date]]</f>
        <v>2758/26643756</v>
      </c>
      <c r="E5079">
        <f>COUNTIF(duplicity[duplicitní texty],duplicity[[#This Row],[duplicitní texty]])</f>
        <v>1</v>
      </c>
      <c r="N5079"/>
    </row>
    <row r="5080" spans="1:14">
      <c r="A5080">
        <v>2038</v>
      </c>
      <c r="B5080">
        <v>343</v>
      </c>
      <c r="C5080" s="3">
        <v>43756</v>
      </c>
      <c r="D5080" s="5" t="str">
        <f>duplicity[[#This Row],[r_fighter_id]]&amp;"/"&amp;duplicity[[#This Row],[b_fighter_id]]&amp;duplicity[[#This Row],[date]]</f>
        <v>2038/34343756</v>
      </c>
      <c r="E5080">
        <f>COUNTIF(duplicity[duplicitní texty],duplicity[[#This Row],[duplicitní texty]])</f>
        <v>1</v>
      </c>
      <c r="N5080"/>
    </row>
    <row r="5081" spans="1:14">
      <c r="A5081">
        <v>3091</v>
      </c>
      <c r="B5081">
        <v>321</v>
      </c>
      <c r="C5081" s="3">
        <v>43756</v>
      </c>
      <c r="D5081" s="5" t="str">
        <f>duplicity[[#This Row],[r_fighter_id]]&amp;"/"&amp;duplicity[[#This Row],[b_fighter_id]]&amp;duplicity[[#This Row],[date]]</f>
        <v>3091/32143756</v>
      </c>
      <c r="E5081">
        <f>COUNTIF(duplicity[duplicitní texty],duplicity[[#This Row],[duplicitní texty]])</f>
        <v>1</v>
      </c>
      <c r="N5081"/>
    </row>
    <row r="5082" spans="1:14">
      <c r="A5082">
        <v>2730</v>
      </c>
      <c r="B5082">
        <v>3120</v>
      </c>
      <c r="C5082" s="3">
        <v>43756</v>
      </c>
      <c r="D5082" s="5" t="str">
        <f>duplicity[[#This Row],[r_fighter_id]]&amp;"/"&amp;duplicity[[#This Row],[b_fighter_id]]&amp;duplicity[[#This Row],[date]]</f>
        <v>2730/312043756</v>
      </c>
      <c r="E5082">
        <f>COUNTIF(duplicity[duplicitní texty],duplicity[[#This Row],[duplicitní texty]])</f>
        <v>1</v>
      </c>
      <c r="N5082"/>
    </row>
    <row r="5083" spans="1:14">
      <c r="A5083">
        <v>1753</v>
      </c>
      <c r="B5083">
        <v>2469</v>
      </c>
      <c r="C5083" s="3">
        <v>43756</v>
      </c>
      <c r="D5083" s="5" t="str">
        <f>duplicity[[#This Row],[r_fighter_id]]&amp;"/"&amp;duplicity[[#This Row],[b_fighter_id]]&amp;duplicity[[#This Row],[date]]</f>
        <v>1753/246943756</v>
      </c>
      <c r="E5083">
        <f>COUNTIF(duplicity[duplicitní texty],duplicity[[#This Row],[duplicitní texty]])</f>
        <v>1</v>
      </c>
      <c r="N5083"/>
    </row>
    <row r="5084" spans="1:14">
      <c r="A5084">
        <v>2657</v>
      </c>
      <c r="B5084">
        <v>3452</v>
      </c>
      <c r="C5084" s="3">
        <v>43756</v>
      </c>
      <c r="D5084" s="5" t="str">
        <f>duplicity[[#This Row],[r_fighter_id]]&amp;"/"&amp;duplicity[[#This Row],[b_fighter_id]]&amp;duplicity[[#This Row],[date]]</f>
        <v>2657/345243756</v>
      </c>
      <c r="E5084">
        <f>COUNTIF(duplicity[duplicitní texty],duplicity[[#This Row],[duplicitní texty]])</f>
        <v>1</v>
      </c>
      <c r="N5084"/>
    </row>
    <row r="5085" spans="1:14">
      <c r="A5085">
        <v>67</v>
      </c>
      <c r="B5085">
        <v>1370</v>
      </c>
      <c r="C5085" s="3">
        <v>43756</v>
      </c>
      <c r="D5085" s="5" t="str">
        <f>duplicity[[#This Row],[r_fighter_id]]&amp;"/"&amp;duplicity[[#This Row],[b_fighter_id]]&amp;duplicity[[#This Row],[date]]</f>
        <v>67/137043756</v>
      </c>
      <c r="E5085">
        <f>COUNTIF(duplicity[duplicitní texty],duplicity[[#This Row],[duplicitní texty]])</f>
        <v>1</v>
      </c>
      <c r="N5085"/>
    </row>
    <row r="5086" spans="1:14">
      <c r="A5086">
        <v>630</v>
      </c>
      <c r="B5086">
        <v>2819</v>
      </c>
      <c r="C5086" s="3">
        <v>43756</v>
      </c>
      <c r="D5086" s="5" t="str">
        <f>duplicity[[#This Row],[r_fighter_id]]&amp;"/"&amp;duplicity[[#This Row],[b_fighter_id]]&amp;duplicity[[#This Row],[date]]</f>
        <v>630/281943756</v>
      </c>
      <c r="E5086">
        <f>COUNTIF(duplicity[duplicitní texty],duplicity[[#This Row],[duplicitní texty]])</f>
        <v>1</v>
      </c>
      <c r="N5086"/>
    </row>
    <row r="5087" spans="1:14">
      <c r="A5087">
        <v>195</v>
      </c>
      <c r="B5087">
        <v>2715</v>
      </c>
      <c r="C5087" s="3">
        <v>43756</v>
      </c>
      <c r="D5087" s="5" t="str">
        <f>duplicity[[#This Row],[r_fighter_id]]&amp;"/"&amp;duplicity[[#This Row],[b_fighter_id]]&amp;duplicity[[#This Row],[date]]</f>
        <v>195/271543756</v>
      </c>
      <c r="E5087">
        <f>COUNTIF(duplicity[duplicitní texty],duplicity[[#This Row],[duplicitní texty]])</f>
        <v>1</v>
      </c>
      <c r="N5087"/>
    </row>
    <row r="5088" spans="1:14">
      <c r="A5088">
        <v>2022</v>
      </c>
      <c r="B5088">
        <v>240</v>
      </c>
      <c r="C5088" s="3">
        <v>43756</v>
      </c>
      <c r="D5088" s="5" t="str">
        <f>duplicity[[#This Row],[r_fighter_id]]&amp;"/"&amp;duplicity[[#This Row],[b_fighter_id]]&amp;duplicity[[#This Row],[date]]</f>
        <v>2022/24043756</v>
      </c>
      <c r="E5088">
        <f>COUNTIF(duplicity[duplicitní texty],duplicity[[#This Row],[duplicitní texty]])</f>
        <v>1</v>
      </c>
      <c r="N5088"/>
    </row>
    <row r="5089" spans="1:14">
      <c r="A5089">
        <v>300</v>
      </c>
      <c r="B5089">
        <v>3510</v>
      </c>
      <c r="C5089" s="3">
        <v>43756</v>
      </c>
      <c r="D5089" s="5" t="str">
        <f>duplicity[[#This Row],[r_fighter_id]]&amp;"/"&amp;duplicity[[#This Row],[b_fighter_id]]&amp;duplicity[[#This Row],[date]]</f>
        <v>300/351043756</v>
      </c>
      <c r="E5089">
        <f>COUNTIF(duplicity[duplicitní texty],duplicity[[#This Row],[duplicitní texty]])</f>
        <v>1</v>
      </c>
      <c r="N5089"/>
    </row>
    <row r="5090" spans="1:14">
      <c r="A5090">
        <v>1928</v>
      </c>
      <c r="B5090">
        <v>150</v>
      </c>
      <c r="C5090" s="3">
        <v>43764</v>
      </c>
      <c r="D5090" s="5" t="str">
        <f>duplicity[[#This Row],[r_fighter_id]]&amp;"/"&amp;duplicity[[#This Row],[b_fighter_id]]&amp;duplicity[[#This Row],[date]]</f>
        <v>1928/15043764</v>
      </c>
      <c r="E5090">
        <f>COUNTIF(duplicity[duplicitní texty],duplicity[[#This Row],[duplicitní texty]])</f>
        <v>1</v>
      </c>
      <c r="N5090"/>
    </row>
    <row r="5091" spans="1:14">
      <c r="A5091">
        <v>1067</v>
      </c>
      <c r="B5091">
        <v>2013</v>
      </c>
      <c r="C5091" s="3">
        <v>43764</v>
      </c>
      <c r="D5091" s="5" t="str">
        <f>duplicity[[#This Row],[r_fighter_id]]&amp;"/"&amp;duplicity[[#This Row],[b_fighter_id]]&amp;duplicity[[#This Row],[date]]</f>
        <v>1067/201343764</v>
      </c>
      <c r="E5091">
        <f>COUNTIF(duplicity[duplicitní texty],duplicity[[#This Row],[duplicitní texty]])</f>
        <v>1</v>
      </c>
      <c r="N5091"/>
    </row>
    <row r="5092" spans="1:14">
      <c r="A5092">
        <v>445</v>
      </c>
      <c r="B5092">
        <v>700</v>
      </c>
      <c r="C5092" s="3">
        <v>43764</v>
      </c>
      <c r="D5092" s="5" t="str">
        <f>duplicity[[#This Row],[r_fighter_id]]&amp;"/"&amp;duplicity[[#This Row],[b_fighter_id]]&amp;duplicity[[#This Row],[date]]</f>
        <v>445/70043764</v>
      </c>
      <c r="E5092">
        <f>COUNTIF(duplicity[duplicitní texty],duplicity[[#This Row],[duplicitní texty]])</f>
        <v>1</v>
      </c>
      <c r="N5092"/>
    </row>
    <row r="5093" spans="1:14">
      <c r="A5093">
        <v>3464</v>
      </c>
      <c r="B5093">
        <v>980</v>
      </c>
      <c r="C5093" s="3">
        <v>43764</v>
      </c>
      <c r="D5093" s="5" t="str">
        <f>duplicity[[#This Row],[r_fighter_id]]&amp;"/"&amp;duplicity[[#This Row],[b_fighter_id]]&amp;duplicity[[#This Row],[date]]</f>
        <v>3464/98043764</v>
      </c>
      <c r="E5093">
        <f>COUNTIF(duplicity[duplicitní texty],duplicity[[#This Row],[duplicitní texty]])</f>
        <v>1</v>
      </c>
      <c r="N5093"/>
    </row>
    <row r="5094" spans="1:14">
      <c r="A5094">
        <v>1854</v>
      </c>
      <c r="B5094">
        <v>39</v>
      </c>
      <c r="C5094" s="3">
        <v>43764</v>
      </c>
      <c r="D5094" s="5" t="str">
        <f>duplicity[[#This Row],[r_fighter_id]]&amp;"/"&amp;duplicity[[#This Row],[b_fighter_id]]&amp;duplicity[[#This Row],[date]]</f>
        <v>1854/3943764</v>
      </c>
      <c r="E5094">
        <f>COUNTIF(duplicity[duplicitní texty],duplicity[[#This Row],[duplicitní texty]])</f>
        <v>1</v>
      </c>
      <c r="N5094"/>
    </row>
    <row r="5095" spans="1:14">
      <c r="A5095">
        <v>220</v>
      </c>
      <c r="B5095">
        <v>922</v>
      </c>
      <c r="C5095" s="3">
        <v>43764</v>
      </c>
      <c r="D5095" s="5" t="str">
        <f>duplicity[[#This Row],[r_fighter_id]]&amp;"/"&amp;duplicity[[#This Row],[b_fighter_id]]&amp;duplicity[[#This Row],[date]]</f>
        <v>220/92243764</v>
      </c>
      <c r="E5095">
        <f>COUNTIF(duplicity[duplicitní texty],duplicity[[#This Row],[duplicitní texty]])</f>
        <v>1</v>
      </c>
      <c r="N5095"/>
    </row>
    <row r="5096" spans="1:14">
      <c r="A5096">
        <v>2816</v>
      </c>
      <c r="B5096">
        <v>3111</v>
      </c>
      <c r="C5096" s="3">
        <v>43764</v>
      </c>
      <c r="D5096" s="5" t="str">
        <f>duplicity[[#This Row],[r_fighter_id]]&amp;"/"&amp;duplicity[[#This Row],[b_fighter_id]]&amp;duplicity[[#This Row],[date]]</f>
        <v>2816/311143764</v>
      </c>
      <c r="E5096">
        <f>COUNTIF(duplicity[duplicitní texty],duplicity[[#This Row],[duplicitní texty]])</f>
        <v>1</v>
      </c>
      <c r="N5096"/>
    </row>
    <row r="5097" spans="1:14">
      <c r="A5097">
        <v>1957</v>
      </c>
      <c r="B5097">
        <v>3549</v>
      </c>
      <c r="C5097" s="3">
        <v>43764</v>
      </c>
      <c r="D5097" s="5" t="str">
        <f>duplicity[[#This Row],[r_fighter_id]]&amp;"/"&amp;duplicity[[#This Row],[b_fighter_id]]&amp;duplicity[[#This Row],[date]]</f>
        <v>1957/354943764</v>
      </c>
      <c r="E5097">
        <f>COUNTIF(duplicity[duplicitní texty],duplicity[[#This Row],[duplicitní texty]])</f>
        <v>1</v>
      </c>
      <c r="N5097"/>
    </row>
    <row r="5098" spans="1:14">
      <c r="A5098">
        <v>1528</v>
      </c>
      <c r="B5098">
        <v>2631</v>
      </c>
      <c r="C5098" s="3">
        <v>43764</v>
      </c>
      <c r="D5098" s="5" t="str">
        <f>duplicity[[#This Row],[r_fighter_id]]&amp;"/"&amp;duplicity[[#This Row],[b_fighter_id]]&amp;duplicity[[#This Row],[date]]</f>
        <v>1528/263143764</v>
      </c>
      <c r="E5098">
        <f>COUNTIF(duplicity[duplicitní texty],duplicity[[#This Row],[duplicitní texty]])</f>
        <v>1</v>
      </c>
      <c r="N5098"/>
    </row>
    <row r="5099" spans="1:14">
      <c r="A5099">
        <v>1204</v>
      </c>
      <c r="B5099">
        <v>2464</v>
      </c>
      <c r="C5099" s="3">
        <v>43764</v>
      </c>
      <c r="D5099" s="5" t="str">
        <f>duplicity[[#This Row],[r_fighter_id]]&amp;"/"&amp;duplicity[[#This Row],[b_fighter_id]]&amp;duplicity[[#This Row],[date]]</f>
        <v>1204/246443764</v>
      </c>
      <c r="E5099">
        <f>COUNTIF(duplicity[duplicitní texty],duplicity[[#This Row],[duplicitní texty]])</f>
        <v>1</v>
      </c>
      <c r="N5099"/>
    </row>
    <row r="5100" spans="1:14">
      <c r="A5100">
        <v>2512</v>
      </c>
      <c r="B5100">
        <v>1417</v>
      </c>
      <c r="C5100" s="3">
        <v>43764</v>
      </c>
      <c r="D5100" s="5" t="str">
        <f>duplicity[[#This Row],[r_fighter_id]]&amp;"/"&amp;duplicity[[#This Row],[b_fighter_id]]&amp;duplicity[[#This Row],[date]]</f>
        <v>2512/141743764</v>
      </c>
      <c r="E5100">
        <f>COUNTIF(duplicity[duplicitní texty],duplicity[[#This Row],[duplicitní texty]])</f>
        <v>1</v>
      </c>
      <c r="N5100"/>
    </row>
    <row r="5101" spans="1:14">
      <c r="A5101">
        <v>1995</v>
      </c>
      <c r="B5101">
        <v>770</v>
      </c>
      <c r="C5101" s="3">
        <v>43771</v>
      </c>
      <c r="D5101" s="5" t="str">
        <f>duplicity[[#This Row],[r_fighter_id]]&amp;"/"&amp;duplicity[[#This Row],[b_fighter_id]]&amp;duplicity[[#This Row],[date]]</f>
        <v>1995/77043771</v>
      </c>
      <c r="E5101">
        <f>COUNTIF(duplicity[duplicitní texty],duplicity[[#This Row],[duplicitní texty]])</f>
        <v>1</v>
      </c>
      <c r="N5101"/>
    </row>
    <row r="5102" spans="1:14">
      <c r="A5102">
        <v>1785</v>
      </c>
      <c r="B5102">
        <v>1107</v>
      </c>
      <c r="C5102" s="3">
        <v>43771</v>
      </c>
      <c r="D5102" s="5" t="str">
        <f>duplicity[[#This Row],[r_fighter_id]]&amp;"/"&amp;duplicity[[#This Row],[b_fighter_id]]&amp;duplicity[[#This Row],[date]]</f>
        <v>1785/110743771</v>
      </c>
      <c r="E5102">
        <f>COUNTIF(duplicity[duplicitní texty],duplicity[[#This Row],[duplicitní texty]])</f>
        <v>1</v>
      </c>
      <c r="N5102"/>
    </row>
    <row r="5103" spans="1:14">
      <c r="A5103">
        <v>3211</v>
      </c>
      <c r="B5103">
        <v>2944</v>
      </c>
      <c r="C5103" s="3">
        <v>43771</v>
      </c>
      <c r="D5103" s="5" t="str">
        <f>duplicity[[#This Row],[r_fighter_id]]&amp;"/"&amp;duplicity[[#This Row],[b_fighter_id]]&amp;duplicity[[#This Row],[date]]</f>
        <v>3211/294443771</v>
      </c>
      <c r="E5103">
        <f>COUNTIF(duplicity[duplicitní texty],duplicity[[#This Row],[duplicitní texty]])</f>
        <v>1</v>
      </c>
      <c r="N5103"/>
    </row>
    <row r="5104" spans="1:14">
      <c r="A5104">
        <v>553</v>
      </c>
      <c r="B5104">
        <v>1925</v>
      </c>
      <c r="C5104" s="3">
        <v>43771</v>
      </c>
      <c r="D5104" s="5" t="str">
        <f>duplicity[[#This Row],[r_fighter_id]]&amp;"/"&amp;duplicity[[#This Row],[b_fighter_id]]&amp;duplicity[[#This Row],[date]]</f>
        <v>553/192543771</v>
      </c>
      <c r="E5104">
        <f>COUNTIF(duplicity[duplicitní texty],duplicity[[#This Row],[duplicitní texty]])</f>
        <v>1</v>
      </c>
      <c r="N5104"/>
    </row>
    <row r="5105" spans="1:14">
      <c r="A5105">
        <v>103</v>
      </c>
      <c r="B5105">
        <v>3413</v>
      </c>
      <c r="C5105" s="3">
        <v>43771</v>
      </c>
      <c r="D5105" s="5" t="str">
        <f>duplicity[[#This Row],[r_fighter_id]]&amp;"/"&amp;duplicity[[#This Row],[b_fighter_id]]&amp;duplicity[[#This Row],[date]]</f>
        <v>103/341343771</v>
      </c>
      <c r="E5105">
        <f>COUNTIF(duplicity[duplicitní texty],duplicity[[#This Row],[duplicitní texty]])</f>
        <v>1</v>
      </c>
      <c r="N5105"/>
    </row>
    <row r="5106" spans="1:14">
      <c r="A5106">
        <v>1816</v>
      </c>
      <c r="B5106">
        <v>1471</v>
      </c>
      <c r="C5106" s="3">
        <v>43771</v>
      </c>
      <c r="D5106" s="5" t="str">
        <f>duplicity[[#This Row],[r_fighter_id]]&amp;"/"&amp;duplicity[[#This Row],[b_fighter_id]]&amp;duplicity[[#This Row],[date]]</f>
        <v>1816/147143771</v>
      </c>
      <c r="E5106">
        <f>COUNTIF(duplicity[duplicitní texty],duplicity[[#This Row],[duplicitní texty]])</f>
        <v>1</v>
      </c>
      <c r="N5106"/>
    </row>
    <row r="5107" spans="1:14">
      <c r="A5107">
        <v>134</v>
      </c>
      <c r="B5107">
        <v>2778</v>
      </c>
      <c r="C5107" s="3">
        <v>43771</v>
      </c>
      <c r="D5107" s="5" t="str">
        <f>duplicity[[#This Row],[r_fighter_id]]&amp;"/"&amp;duplicity[[#This Row],[b_fighter_id]]&amp;duplicity[[#This Row],[date]]</f>
        <v>134/277843771</v>
      </c>
      <c r="E5107">
        <f>COUNTIF(duplicity[duplicitní texty],duplicity[[#This Row],[duplicitní texty]])</f>
        <v>1</v>
      </c>
      <c r="N5107"/>
    </row>
    <row r="5108" spans="1:14">
      <c r="A5108">
        <v>3248</v>
      </c>
      <c r="B5108">
        <v>1883</v>
      </c>
      <c r="C5108" s="3">
        <v>43771</v>
      </c>
      <c r="D5108" s="5" t="str">
        <f>duplicity[[#This Row],[r_fighter_id]]&amp;"/"&amp;duplicity[[#This Row],[b_fighter_id]]&amp;duplicity[[#This Row],[date]]</f>
        <v>3248/188343771</v>
      </c>
      <c r="E5108">
        <f>COUNTIF(duplicity[duplicitní texty],duplicity[[#This Row],[duplicitní texty]])</f>
        <v>1</v>
      </c>
      <c r="N5108"/>
    </row>
    <row r="5109" spans="1:14">
      <c r="A5109">
        <v>129</v>
      </c>
      <c r="B5109">
        <v>714</v>
      </c>
      <c r="C5109" s="3">
        <v>43771</v>
      </c>
      <c r="D5109" s="5" t="str">
        <f>duplicity[[#This Row],[r_fighter_id]]&amp;"/"&amp;duplicity[[#This Row],[b_fighter_id]]&amp;duplicity[[#This Row],[date]]</f>
        <v>129/71443771</v>
      </c>
      <c r="E5109">
        <f>COUNTIF(duplicity[duplicitní texty],duplicity[[#This Row],[duplicitní texty]])</f>
        <v>1</v>
      </c>
      <c r="N5109"/>
    </row>
    <row r="5110" spans="1:14">
      <c r="A5110">
        <v>406</v>
      </c>
      <c r="B5110">
        <v>95</v>
      </c>
      <c r="C5110" s="3">
        <v>43771</v>
      </c>
      <c r="D5110" s="5" t="str">
        <f>duplicity[[#This Row],[r_fighter_id]]&amp;"/"&amp;duplicity[[#This Row],[b_fighter_id]]&amp;duplicity[[#This Row],[date]]</f>
        <v>406/9543771</v>
      </c>
      <c r="E5110">
        <f>COUNTIF(duplicity[duplicitní texty],duplicity[[#This Row],[duplicitní texty]])</f>
        <v>1</v>
      </c>
      <c r="N5110"/>
    </row>
    <row r="5111" spans="1:14">
      <c r="A5111">
        <v>1152</v>
      </c>
      <c r="B5111">
        <v>2651</v>
      </c>
      <c r="C5111" s="3">
        <v>43771</v>
      </c>
      <c r="D5111" s="5" t="str">
        <f>duplicity[[#This Row],[r_fighter_id]]&amp;"/"&amp;duplicity[[#This Row],[b_fighter_id]]&amp;duplicity[[#This Row],[date]]</f>
        <v>1152/265143771</v>
      </c>
      <c r="E5111">
        <f>COUNTIF(duplicity[duplicitní texty],duplicity[[#This Row],[duplicitní texty]])</f>
        <v>1</v>
      </c>
      <c r="N5111"/>
    </row>
    <row r="5112" spans="1:14">
      <c r="A5112">
        <v>1083</v>
      </c>
      <c r="B5112">
        <v>3256</v>
      </c>
      <c r="C5112" s="3">
        <v>43771</v>
      </c>
      <c r="D5112" s="5" t="str">
        <f>duplicity[[#This Row],[r_fighter_id]]&amp;"/"&amp;duplicity[[#This Row],[b_fighter_id]]&amp;duplicity[[#This Row],[date]]</f>
        <v>1083/325643771</v>
      </c>
      <c r="E5112">
        <f>COUNTIF(duplicity[duplicitní texty],duplicity[[#This Row],[duplicitní texty]])</f>
        <v>1</v>
      </c>
      <c r="N5112"/>
    </row>
    <row r="5113" spans="1:14">
      <c r="A5113">
        <v>883</v>
      </c>
      <c r="B5113">
        <v>1977</v>
      </c>
      <c r="C5113" s="3">
        <v>43778</v>
      </c>
      <c r="D5113" s="5" t="str">
        <f>duplicity[[#This Row],[r_fighter_id]]&amp;"/"&amp;duplicity[[#This Row],[b_fighter_id]]&amp;duplicity[[#This Row],[date]]</f>
        <v>883/197743778</v>
      </c>
      <c r="E5113">
        <f>COUNTIF(duplicity[duplicitní texty],duplicity[[#This Row],[duplicitní texty]])</f>
        <v>1</v>
      </c>
      <c r="N5113"/>
    </row>
    <row r="5114" spans="1:14">
      <c r="A5114">
        <v>2559</v>
      </c>
      <c r="B5114">
        <v>1189</v>
      </c>
      <c r="C5114" s="3">
        <v>43778</v>
      </c>
      <c r="D5114" s="5" t="str">
        <f>duplicity[[#This Row],[r_fighter_id]]&amp;"/"&amp;duplicity[[#This Row],[b_fighter_id]]&amp;duplicity[[#This Row],[date]]</f>
        <v>2559/118943778</v>
      </c>
      <c r="E5114">
        <f>COUNTIF(duplicity[duplicitní texty],duplicity[[#This Row],[duplicitní texty]])</f>
        <v>1</v>
      </c>
      <c r="N5114"/>
    </row>
    <row r="5115" spans="1:14">
      <c r="A5115">
        <v>113</v>
      </c>
      <c r="B5115">
        <v>1879</v>
      </c>
      <c r="C5115" s="3">
        <v>43778</v>
      </c>
      <c r="D5115" s="5" t="str">
        <f>duplicity[[#This Row],[r_fighter_id]]&amp;"/"&amp;duplicity[[#This Row],[b_fighter_id]]&amp;duplicity[[#This Row],[date]]</f>
        <v>113/187943778</v>
      </c>
      <c r="E5115">
        <f>COUNTIF(duplicity[duplicitní texty],duplicity[[#This Row],[duplicitní texty]])</f>
        <v>1</v>
      </c>
      <c r="N5115"/>
    </row>
    <row r="5116" spans="1:14">
      <c r="A5116">
        <v>1430</v>
      </c>
      <c r="B5116">
        <v>1327</v>
      </c>
      <c r="C5116" s="3">
        <v>43778</v>
      </c>
      <c r="D5116" s="5" t="str">
        <f>duplicity[[#This Row],[r_fighter_id]]&amp;"/"&amp;duplicity[[#This Row],[b_fighter_id]]&amp;duplicity[[#This Row],[date]]</f>
        <v>1430/132743778</v>
      </c>
      <c r="E5116">
        <f>COUNTIF(duplicity[duplicitní texty],duplicity[[#This Row],[duplicitní texty]])</f>
        <v>1</v>
      </c>
      <c r="N5116"/>
    </row>
    <row r="5117" spans="1:14">
      <c r="A5117">
        <v>3397</v>
      </c>
      <c r="B5117">
        <v>1274</v>
      </c>
      <c r="C5117" s="3">
        <v>43778</v>
      </c>
      <c r="D5117" s="5" t="str">
        <f>duplicity[[#This Row],[r_fighter_id]]&amp;"/"&amp;duplicity[[#This Row],[b_fighter_id]]&amp;duplicity[[#This Row],[date]]</f>
        <v>3397/127443778</v>
      </c>
      <c r="E5117">
        <f>COUNTIF(duplicity[duplicitní texty],duplicity[[#This Row],[duplicitní texty]])</f>
        <v>1</v>
      </c>
      <c r="N5117"/>
    </row>
    <row r="5118" spans="1:14">
      <c r="A5118">
        <v>568</v>
      </c>
      <c r="B5118">
        <v>1642</v>
      </c>
      <c r="C5118" s="3">
        <v>43778</v>
      </c>
      <c r="D5118" s="5" t="str">
        <f>duplicity[[#This Row],[r_fighter_id]]&amp;"/"&amp;duplicity[[#This Row],[b_fighter_id]]&amp;duplicity[[#This Row],[date]]</f>
        <v>568/164243778</v>
      </c>
      <c r="E5118">
        <f>COUNTIF(duplicity[duplicitní texty],duplicity[[#This Row],[duplicitní texty]])</f>
        <v>1</v>
      </c>
      <c r="N5118"/>
    </row>
    <row r="5119" spans="1:14">
      <c r="A5119">
        <v>3526</v>
      </c>
      <c r="B5119">
        <v>2712</v>
      </c>
      <c r="C5119" s="3">
        <v>43778</v>
      </c>
      <c r="D5119" s="5" t="str">
        <f>duplicity[[#This Row],[r_fighter_id]]&amp;"/"&amp;duplicity[[#This Row],[b_fighter_id]]&amp;duplicity[[#This Row],[date]]</f>
        <v>3526/271243778</v>
      </c>
      <c r="E5119">
        <f>COUNTIF(duplicity[duplicitní texty],duplicity[[#This Row],[duplicitní texty]])</f>
        <v>1</v>
      </c>
      <c r="N5119"/>
    </row>
    <row r="5120" spans="1:14">
      <c r="A5120">
        <v>1919</v>
      </c>
      <c r="B5120">
        <v>1606</v>
      </c>
      <c r="C5120" s="3">
        <v>43778</v>
      </c>
      <c r="D5120" s="5" t="str">
        <f>duplicity[[#This Row],[r_fighter_id]]&amp;"/"&amp;duplicity[[#This Row],[b_fighter_id]]&amp;duplicity[[#This Row],[date]]</f>
        <v>1919/160643778</v>
      </c>
      <c r="E5120">
        <f>COUNTIF(duplicity[duplicitní texty],duplicity[[#This Row],[duplicitní texty]])</f>
        <v>1</v>
      </c>
      <c r="N5120"/>
    </row>
    <row r="5121" spans="1:14">
      <c r="A5121">
        <v>1632</v>
      </c>
      <c r="B5121">
        <v>1631</v>
      </c>
      <c r="C5121" s="3">
        <v>43778</v>
      </c>
      <c r="D5121" s="5" t="str">
        <f>duplicity[[#This Row],[r_fighter_id]]&amp;"/"&amp;duplicity[[#This Row],[b_fighter_id]]&amp;duplicity[[#This Row],[date]]</f>
        <v>1632/163143778</v>
      </c>
      <c r="E5121">
        <f>COUNTIF(duplicity[duplicitní texty],duplicity[[#This Row],[duplicitní texty]])</f>
        <v>1</v>
      </c>
      <c r="N5121"/>
    </row>
    <row r="5122" spans="1:14">
      <c r="A5122">
        <v>1440</v>
      </c>
      <c r="B5122">
        <v>2710</v>
      </c>
      <c r="C5122" s="3">
        <v>43778</v>
      </c>
      <c r="D5122" s="5" t="str">
        <f>duplicity[[#This Row],[r_fighter_id]]&amp;"/"&amp;duplicity[[#This Row],[b_fighter_id]]&amp;duplicity[[#This Row],[date]]</f>
        <v>1440/271043778</v>
      </c>
      <c r="E5122">
        <f>COUNTIF(duplicity[duplicitní texty],duplicity[[#This Row],[duplicitní texty]])</f>
        <v>1</v>
      </c>
      <c r="N5122"/>
    </row>
    <row r="5123" spans="1:14">
      <c r="A5123">
        <v>1683</v>
      </c>
      <c r="B5123">
        <v>2702</v>
      </c>
      <c r="C5123" s="3">
        <v>43778</v>
      </c>
      <c r="D5123" s="5" t="str">
        <f>duplicity[[#This Row],[r_fighter_id]]&amp;"/"&amp;duplicity[[#This Row],[b_fighter_id]]&amp;duplicity[[#This Row],[date]]</f>
        <v>1683/270243778</v>
      </c>
      <c r="E5123">
        <f>COUNTIF(duplicity[duplicitní texty],duplicity[[#This Row],[duplicitní texty]])</f>
        <v>1</v>
      </c>
      <c r="N5123"/>
    </row>
    <row r="5124" spans="1:14">
      <c r="A5124">
        <v>1062</v>
      </c>
      <c r="B5124">
        <v>9</v>
      </c>
      <c r="C5124" s="3">
        <v>43778</v>
      </c>
      <c r="D5124" s="5" t="str">
        <f>duplicity[[#This Row],[r_fighter_id]]&amp;"/"&amp;duplicity[[#This Row],[b_fighter_id]]&amp;duplicity[[#This Row],[date]]</f>
        <v>1062/943778</v>
      </c>
      <c r="E5124">
        <f>COUNTIF(duplicity[duplicitní texty],duplicity[[#This Row],[duplicitní texty]])</f>
        <v>1</v>
      </c>
      <c r="N5124"/>
    </row>
    <row r="5125" spans="1:14">
      <c r="A5125">
        <v>2345</v>
      </c>
      <c r="B5125">
        <v>3575</v>
      </c>
      <c r="C5125" s="3">
        <v>43778</v>
      </c>
      <c r="D5125" s="5" t="str">
        <f>duplicity[[#This Row],[r_fighter_id]]&amp;"/"&amp;duplicity[[#This Row],[b_fighter_id]]&amp;duplicity[[#This Row],[date]]</f>
        <v>2345/357543778</v>
      </c>
      <c r="E5125">
        <f>COUNTIF(duplicity[duplicitní texty],duplicity[[#This Row],[duplicitní texty]])</f>
        <v>1</v>
      </c>
      <c r="N5125"/>
    </row>
    <row r="5126" spans="1:14">
      <c r="A5126">
        <v>2178</v>
      </c>
      <c r="B5126">
        <v>1695</v>
      </c>
      <c r="C5126" s="3">
        <v>43785</v>
      </c>
      <c r="D5126" s="5" t="str">
        <f>duplicity[[#This Row],[r_fighter_id]]&amp;"/"&amp;duplicity[[#This Row],[b_fighter_id]]&amp;duplicity[[#This Row],[date]]</f>
        <v>2178/169543785</v>
      </c>
      <c r="E5126">
        <f>COUNTIF(duplicity[duplicitní texty],duplicity[[#This Row],[duplicitní texty]])</f>
        <v>1</v>
      </c>
      <c r="N5126"/>
    </row>
    <row r="5127" spans="1:14">
      <c r="A5127">
        <v>287</v>
      </c>
      <c r="B5127">
        <v>3078</v>
      </c>
      <c r="C5127" s="3">
        <v>43785</v>
      </c>
      <c r="D5127" s="5" t="str">
        <f>duplicity[[#This Row],[r_fighter_id]]&amp;"/"&amp;duplicity[[#This Row],[b_fighter_id]]&amp;duplicity[[#This Row],[date]]</f>
        <v>287/307843785</v>
      </c>
      <c r="E5127">
        <f>COUNTIF(duplicity[duplicitní texty],duplicity[[#This Row],[duplicitní texty]])</f>
        <v>1</v>
      </c>
      <c r="N5127"/>
    </row>
    <row r="5128" spans="1:14">
      <c r="A5128">
        <v>2376</v>
      </c>
      <c r="B5128">
        <v>1160</v>
      </c>
      <c r="C5128" s="3">
        <v>43785</v>
      </c>
      <c r="D5128" s="5" t="str">
        <f>duplicity[[#This Row],[r_fighter_id]]&amp;"/"&amp;duplicity[[#This Row],[b_fighter_id]]&amp;duplicity[[#This Row],[date]]</f>
        <v>2376/116043785</v>
      </c>
      <c r="E5128">
        <f>COUNTIF(duplicity[duplicitní texty],duplicity[[#This Row],[duplicitní texty]])</f>
        <v>1</v>
      </c>
      <c r="N5128"/>
    </row>
    <row r="5129" spans="1:14">
      <c r="A5129">
        <v>140</v>
      </c>
      <c r="B5129">
        <v>2224</v>
      </c>
      <c r="C5129" s="3">
        <v>43785</v>
      </c>
      <c r="D5129" s="5" t="str">
        <f>duplicity[[#This Row],[r_fighter_id]]&amp;"/"&amp;duplicity[[#This Row],[b_fighter_id]]&amp;duplicity[[#This Row],[date]]</f>
        <v>140/222443785</v>
      </c>
      <c r="E5129">
        <f>COUNTIF(duplicity[duplicitní texty],duplicity[[#This Row],[duplicitní texty]])</f>
        <v>1</v>
      </c>
      <c r="N5129"/>
    </row>
    <row r="5130" spans="1:14">
      <c r="A5130">
        <v>2622</v>
      </c>
      <c r="B5130">
        <v>1065</v>
      </c>
      <c r="C5130" s="3">
        <v>43785</v>
      </c>
      <c r="D5130" s="5" t="str">
        <f>duplicity[[#This Row],[r_fighter_id]]&amp;"/"&amp;duplicity[[#This Row],[b_fighter_id]]&amp;duplicity[[#This Row],[date]]</f>
        <v>2622/106543785</v>
      </c>
      <c r="E5130">
        <f>COUNTIF(duplicity[duplicitní texty],duplicity[[#This Row],[duplicitní texty]])</f>
        <v>1</v>
      </c>
      <c r="N5130"/>
    </row>
    <row r="5131" spans="1:14">
      <c r="A5131">
        <v>2077</v>
      </c>
      <c r="B5131">
        <v>625</v>
      </c>
      <c r="C5131" s="3">
        <v>43785</v>
      </c>
      <c r="D5131" s="5" t="str">
        <f>duplicity[[#This Row],[r_fighter_id]]&amp;"/"&amp;duplicity[[#This Row],[b_fighter_id]]&amp;duplicity[[#This Row],[date]]</f>
        <v>2077/62543785</v>
      </c>
      <c r="E5131">
        <f>COUNTIF(duplicity[duplicitní texty],duplicity[[#This Row],[duplicitní texty]])</f>
        <v>1</v>
      </c>
      <c r="N5131"/>
    </row>
    <row r="5132" spans="1:14">
      <c r="A5132">
        <v>3289</v>
      </c>
      <c r="B5132">
        <v>1202</v>
      </c>
      <c r="C5132" s="3">
        <v>43785</v>
      </c>
      <c r="D5132" s="5" t="str">
        <f>duplicity[[#This Row],[r_fighter_id]]&amp;"/"&amp;duplicity[[#This Row],[b_fighter_id]]&amp;duplicity[[#This Row],[date]]</f>
        <v>3289/120243785</v>
      </c>
      <c r="E5132">
        <f>COUNTIF(duplicity[duplicitní texty],duplicity[[#This Row],[duplicitní texty]])</f>
        <v>1</v>
      </c>
      <c r="N5132"/>
    </row>
    <row r="5133" spans="1:14">
      <c r="A5133">
        <v>1838</v>
      </c>
      <c r="B5133">
        <v>731</v>
      </c>
      <c r="C5133" s="3">
        <v>43785</v>
      </c>
      <c r="D5133" s="5" t="str">
        <f>duplicity[[#This Row],[r_fighter_id]]&amp;"/"&amp;duplicity[[#This Row],[b_fighter_id]]&amp;duplicity[[#This Row],[date]]</f>
        <v>1838/73143785</v>
      </c>
      <c r="E5133">
        <f>COUNTIF(duplicity[duplicitní texty],duplicity[[#This Row],[duplicitní texty]])</f>
        <v>1</v>
      </c>
      <c r="N5133"/>
    </row>
    <row r="5134" spans="1:14">
      <c r="A5134">
        <v>2503</v>
      </c>
      <c r="B5134">
        <v>3304</v>
      </c>
      <c r="C5134" s="3">
        <v>43785</v>
      </c>
      <c r="D5134" s="5" t="str">
        <f>duplicity[[#This Row],[r_fighter_id]]&amp;"/"&amp;duplicity[[#This Row],[b_fighter_id]]&amp;duplicity[[#This Row],[date]]</f>
        <v>2503/330443785</v>
      </c>
      <c r="E5134">
        <f>COUNTIF(duplicity[duplicitní texty],duplicity[[#This Row],[duplicitní texty]])</f>
        <v>1</v>
      </c>
      <c r="N5134"/>
    </row>
    <row r="5135" spans="1:14">
      <c r="A5135">
        <v>86</v>
      </c>
      <c r="B5135">
        <v>379</v>
      </c>
      <c r="C5135" s="3">
        <v>43785</v>
      </c>
      <c r="D5135" s="5" t="str">
        <f>duplicity[[#This Row],[r_fighter_id]]&amp;"/"&amp;duplicity[[#This Row],[b_fighter_id]]&amp;duplicity[[#This Row],[date]]</f>
        <v>86/37943785</v>
      </c>
      <c r="E5135">
        <f>COUNTIF(duplicity[duplicitní texty],duplicity[[#This Row],[duplicitní texty]])</f>
        <v>1</v>
      </c>
      <c r="N5135"/>
    </row>
    <row r="5136" spans="1:14">
      <c r="A5136">
        <v>2999</v>
      </c>
      <c r="B5136">
        <v>200</v>
      </c>
      <c r="C5136" s="3">
        <v>43785</v>
      </c>
      <c r="D5136" s="5" t="str">
        <f>duplicity[[#This Row],[r_fighter_id]]&amp;"/"&amp;duplicity[[#This Row],[b_fighter_id]]&amp;duplicity[[#This Row],[date]]</f>
        <v>2999/20043785</v>
      </c>
      <c r="E5136">
        <f>COUNTIF(duplicity[duplicitní texty],duplicity[[#This Row],[duplicitní texty]])</f>
        <v>1</v>
      </c>
      <c r="N5136"/>
    </row>
    <row r="5137" spans="1:14">
      <c r="A5137">
        <v>990</v>
      </c>
      <c r="B5137">
        <v>3005</v>
      </c>
      <c r="C5137" s="3">
        <v>43806</v>
      </c>
      <c r="D5137" s="5" t="str">
        <f>duplicity[[#This Row],[r_fighter_id]]&amp;"/"&amp;duplicity[[#This Row],[b_fighter_id]]&amp;duplicity[[#This Row],[date]]</f>
        <v>990/300543806</v>
      </c>
      <c r="E5137">
        <f>COUNTIF(duplicity[duplicitní texty],duplicity[[#This Row],[duplicitní texty]])</f>
        <v>1</v>
      </c>
      <c r="N5137"/>
    </row>
    <row r="5138" spans="1:14">
      <c r="A5138">
        <v>2411</v>
      </c>
      <c r="B5138">
        <v>2778</v>
      </c>
      <c r="C5138" s="3">
        <v>43806</v>
      </c>
      <c r="D5138" s="5" t="str">
        <f>duplicity[[#This Row],[r_fighter_id]]&amp;"/"&amp;duplicity[[#This Row],[b_fighter_id]]&amp;duplicity[[#This Row],[date]]</f>
        <v>2411/277843806</v>
      </c>
      <c r="E5138">
        <f>COUNTIF(duplicity[duplicitní texty],duplicity[[#This Row],[duplicitní texty]])</f>
        <v>1</v>
      </c>
      <c r="N5138"/>
    </row>
    <row r="5139" spans="1:14">
      <c r="A5139">
        <v>2141</v>
      </c>
      <c r="B5139">
        <v>2888</v>
      </c>
      <c r="C5139" s="3">
        <v>43806</v>
      </c>
      <c r="D5139" s="5" t="str">
        <f>duplicity[[#This Row],[r_fighter_id]]&amp;"/"&amp;duplicity[[#This Row],[b_fighter_id]]&amp;duplicity[[#This Row],[date]]</f>
        <v>2141/288843806</v>
      </c>
      <c r="E5139">
        <f>COUNTIF(duplicity[duplicitní texty],duplicity[[#This Row],[duplicitní texty]])</f>
        <v>1</v>
      </c>
      <c r="N5139"/>
    </row>
    <row r="5140" spans="1:14">
      <c r="A5140">
        <v>2596</v>
      </c>
      <c r="B5140">
        <v>1641</v>
      </c>
      <c r="C5140" s="3">
        <v>43806</v>
      </c>
      <c r="D5140" s="5" t="str">
        <f>duplicity[[#This Row],[r_fighter_id]]&amp;"/"&amp;duplicity[[#This Row],[b_fighter_id]]&amp;duplicity[[#This Row],[date]]</f>
        <v>2596/164143806</v>
      </c>
      <c r="E5140">
        <f>COUNTIF(duplicity[duplicitní texty],duplicity[[#This Row],[duplicitní texty]])</f>
        <v>1</v>
      </c>
      <c r="N5140"/>
    </row>
    <row r="5141" spans="1:14">
      <c r="A5141">
        <v>1489</v>
      </c>
      <c r="B5141">
        <v>1975</v>
      </c>
      <c r="C5141" s="3">
        <v>43806</v>
      </c>
      <c r="D5141" s="5" t="str">
        <f>duplicity[[#This Row],[r_fighter_id]]&amp;"/"&amp;duplicity[[#This Row],[b_fighter_id]]&amp;duplicity[[#This Row],[date]]</f>
        <v>1489/197543806</v>
      </c>
      <c r="E5141">
        <f>COUNTIF(duplicity[duplicitní texty],duplicity[[#This Row],[duplicitní texty]])</f>
        <v>1</v>
      </c>
      <c r="N5141"/>
    </row>
    <row r="5142" spans="1:14">
      <c r="A5142">
        <v>84</v>
      </c>
      <c r="B5142">
        <v>2058</v>
      </c>
      <c r="C5142" s="3">
        <v>43806</v>
      </c>
      <c r="D5142" s="5" t="str">
        <f>duplicity[[#This Row],[r_fighter_id]]&amp;"/"&amp;duplicity[[#This Row],[b_fighter_id]]&amp;duplicity[[#This Row],[date]]</f>
        <v>84/205843806</v>
      </c>
      <c r="E5142">
        <f>COUNTIF(duplicity[duplicitní texty],duplicity[[#This Row],[duplicitní texty]])</f>
        <v>1</v>
      </c>
      <c r="N5142"/>
    </row>
    <row r="5143" spans="1:14">
      <c r="A5143">
        <v>3052</v>
      </c>
      <c r="B5143">
        <v>3495</v>
      </c>
      <c r="C5143" s="3">
        <v>43806</v>
      </c>
      <c r="D5143" s="5" t="str">
        <f>duplicity[[#This Row],[r_fighter_id]]&amp;"/"&amp;duplicity[[#This Row],[b_fighter_id]]&amp;duplicity[[#This Row],[date]]</f>
        <v>3052/349543806</v>
      </c>
      <c r="E5143">
        <f>COUNTIF(duplicity[duplicitní texty],duplicity[[#This Row],[duplicitní texty]])</f>
        <v>1</v>
      </c>
      <c r="N5143"/>
    </row>
    <row r="5144" spans="1:14">
      <c r="A5144">
        <v>1725</v>
      </c>
      <c r="B5144">
        <v>1709</v>
      </c>
      <c r="C5144" s="3">
        <v>43806</v>
      </c>
      <c r="D5144" s="5" t="str">
        <f>duplicity[[#This Row],[r_fighter_id]]&amp;"/"&amp;duplicity[[#This Row],[b_fighter_id]]&amp;duplicity[[#This Row],[date]]</f>
        <v>1725/170943806</v>
      </c>
      <c r="E5144">
        <f>COUNTIF(duplicity[duplicitní texty],duplicity[[#This Row],[duplicitní texty]])</f>
        <v>1</v>
      </c>
      <c r="N5144"/>
    </row>
    <row r="5145" spans="1:14">
      <c r="A5145">
        <v>2230</v>
      </c>
      <c r="B5145">
        <v>3033</v>
      </c>
      <c r="C5145" s="3">
        <v>43806</v>
      </c>
      <c r="D5145" s="5" t="str">
        <f>duplicity[[#This Row],[r_fighter_id]]&amp;"/"&amp;duplicity[[#This Row],[b_fighter_id]]&amp;duplicity[[#This Row],[date]]</f>
        <v>2230/303343806</v>
      </c>
      <c r="E5145">
        <f>COUNTIF(duplicity[duplicitní texty],duplicity[[#This Row],[duplicitní texty]])</f>
        <v>1</v>
      </c>
      <c r="N5145"/>
    </row>
    <row r="5146" spans="1:14">
      <c r="A5146">
        <v>3152</v>
      </c>
      <c r="B5146">
        <v>2769</v>
      </c>
      <c r="C5146" s="3">
        <v>43806</v>
      </c>
      <c r="D5146" s="5" t="str">
        <f>duplicity[[#This Row],[r_fighter_id]]&amp;"/"&amp;duplicity[[#This Row],[b_fighter_id]]&amp;duplicity[[#This Row],[date]]</f>
        <v>3152/276943806</v>
      </c>
      <c r="E5146">
        <f>COUNTIF(duplicity[duplicitní texty],duplicity[[#This Row],[duplicitní texty]])</f>
        <v>1</v>
      </c>
      <c r="N5146"/>
    </row>
    <row r="5147" spans="1:14">
      <c r="A5147">
        <v>3536</v>
      </c>
      <c r="B5147">
        <v>928</v>
      </c>
      <c r="C5147" s="3">
        <v>43813</v>
      </c>
      <c r="D5147" s="5" t="str">
        <f>duplicity[[#This Row],[r_fighter_id]]&amp;"/"&amp;duplicity[[#This Row],[b_fighter_id]]&amp;duplicity[[#This Row],[date]]</f>
        <v>3536/92843813</v>
      </c>
      <c r="E5147">
        <f>COUNTIF(duplicity[duplicitní texty],duplicity[[#This Row],[duplicitní texty]])</f>
        <v>1</v>
      </c>
      <c r="N5147"/>
    </row>
    <row r="5148" spans="1:14">
      <c r="A5148">
        <v>2180</v>
      </c>
      <c r="B5148">
        <v>50</v>
      </c>
      <c r="C5148" s="3">
        <v>43813</v>
      </c>
      <c r="D5148" s="5" t="str">
        <f>duplicity[[#This Row],[r_fighter_id]]&amp;"/"&amp;duplicity[[#This Row],[b_fighter_id]]&amp;duplicity[[#This Row],[date]]</f>
        <v>2180/5043813</v>
      </c>
      <c r="E5148">
        <f>COUNTIF(duplicity[duplicitní texty],duplicity[[#This Row],[duplicitní texty]])</f>
        <v>1</v>
      </c>
      <c r="N5148"/>
    </row>
    <row r="5149" spans="1:14">
      <c r="A5149">
        <v>2195</v>
      </c>
      <c r="B5149">
        <v>1601</v>
      </c>
      <c r="C5149" s="3">
        <v>43813</v>
      </c>
      <c r="D5149" s="5" t="str">
        <f>duplicity[[#This Row],[r_fighter_id]]&amp;"/"&amp;duplicity[[#This Row],[b_fighter_id]]&amp;duplicity[[#This Row],[date]]</f>
        <v>2195/160143813</v>
      </c>
      <c r="E5149">
        <f>COUNTIF(duplicity[duplicitní texty],duplicity[[#This Row],[duplicitní texty]])</f>
        <v>1</v>
      </c>
      <c r="N5149"/>
    </row>
    <row r="5150" spans="1:14">
      <c r="A5150">
        <v>925</v>
      </c>
      <c r="B5150">
        <v>130</v>
      </c>
      <c r="C5150" s="3">
        <v>43813</v>
      </c>
      <c r="D5150" s="5" t="str">
        <f>duplicity[[#This Row],[r_fighter_id]]&amp;"/"&amp;duplicity[[#This Row],[b_fighter_id]]&amp;duplicity[[#This Row],[date]]</f>
        <v>925/13043813</v>
      </c>
      <c r="E5150">
        <f>COUNTIF(duplicity[duplicitní texty],duplicity[[#This Row],[duplicitní texty]])</f>
        <v>1</v>
      </c>
      <c r="N5150"/>
    </row>
    <row r="5151" spans="1:14">
      <c r="A5151">
        <v>3376</v>
      </c>
      <c r="B5151">
        <v>48</v>
      </c>
      <c r="C5151" s="3">
        <v>43813</v>
      </c>
      <c r="D5151" s="5" t="str">
        <f>duplicity[[#This Row],[r_fighter_id]]&amp;"/"&amp;duplicity[[#This Row],[b_fighter_id]]&amp;duplicity[[#This Row],[date]]</f>
        <v>3376/4843813</v>
      </c>
      <c r="E5151">
        <f>COUNTIF(duplicity[duplicitní texty],duplicity[[#This Row],[duplicitní texty]])</f>
        <v>1</v>
      </c>
      <c r="N5151"/>
    </row>
    <row r="5152" spans="1:14">
      <c r="A5152">
        <v>3324</v>
      </c>
      <c r="B5152">
        <v>641</v>
      </c>
      <c r="C5152" s="3">
        <v>43813</v>
      </c>
      <c r="D5152" s="5" t="str">
        <f>duplicity[[#This Row],[r_fighter_id]]&amp;"/"&amp;duplicity[[#This Row],[b_fighter_id]]&amp;duplicity[[#This Row],[date]]</f>
        <v>3324/64143813</v>
      </c>
      <c r="E5152">
        <f>COUNTIF(duplicity[duplicitní texty],duplicity[[#This Row],[duplicitní texty]])</f>
        <v>1</v>
      </c>
      <c r="N5152"/>
    </row>
    <row r="5153" spans="1:14">
      <c r="A5153">
        <v>3062</v>
      </c>
      <c r="B5153">
        <v>2538</v>
      </c>
      <c r="C5153" s="3">
        <v>43813</v>
      </c>
      <c r="D5153" s="5" t="str">
        <f>duplicity[[#This Row],[r_fighter_id]]&amp;"/"&amp;duplicity[[#This Row],[b_fighter_id]]&amp;duplicity[[#This Row],[date]]</f>
        <v>3062/253843813</v>
      </c>
      <c r="E5153">
        <f>COUNTIF(duplicity[duplicitní texty],duplicity[[#This Row],[duplicitní texty]])</f>
        <v>1</v>
      </c>
      <c r="N5153"/>
    </row>
    <row r="5154" spans="1:14">
      <c r="A5154">
        <v>1313</v>
      </c>
      <c r="B5154">
        <v>28</v>
      </c>
      <c r="C5154" s="3">
        <v>43813</v>
      </c>
      <c r="D5154" s="5" t="str">
        <f>duplicity[[#This Row],[r_fighter_id]]&amp;"/"&amp;duplicity[[#This Row],[b_fighter_id]]&amp;duplicity[[#This Row],[date]]</f>
        <v>1313/2843813</v>
      </c>
      <c r="E5154">
        <f>COUNTIF(duplicity[duplicitní texty],duplicity[[#This Row],[duplicitní texty]])</f>
        <v>1</v>
      </c>
      <c r="N5154"/>
    </row>
    <row r="5155" spans="1:14">
      <c r="A5155">
        <v>2286</v>
      </c>
      <c r="B5155">
        <v>2515</v>
      </c>
      <c r="C5155" s="3">
        <v>43813</v>
      </c>
      <c r="D5155" s="5" t="str">
        <f>duplicity[[#This Row],[r_fighter_id]]&amp;"/"&amp;duplicity[[#This Row],[b_fighter_id]]&amp;duplicity[[#This Row],[date]]</f>
        <v>2286/251543813</v>
      </c>
      <c r="E5155">
        <f>COUNTIF(duplicity[duplicitní texty],duplicity[[#This Row],[duplicitní texty]])</f>
        <v>1</v>
      </c>
      <c r="N5155"/>
    </row>
    <row r="5156" spans="1:14">
      <c r="A5156">
        <v>1377</v>
      </c>
      <c r="B5156">
        <v>3395</v>
      </c>
      <c r="C5156" s="3">
        <v>43813</v>
      </c>
      <c r="D5156" s="5" t="str">
        <f>duplicity[[#This Row],[r_fighter_id]]&amp;"/"&amp;duplicity[[#This Row],[b_fighter_id]]&amp;duplicity[[#This Row],[date]]</f>
        <v>1377/339543813</v>
      </c>
      <c r="E5156">
        <f>COUNTIF(duplicity[duplicitní texty],duplicity[[#This Row],[duplicitní texty]])</f>
        <v>1</v>
      </c>
      <c r="N5156"/>
    </row>
    <row r="5157" spans="1:14">
      <c r="A5157">
        <v>1392</v>
      </c>
      <c r="B5157">
        <v>3229</v>
      </c>
      <c r="C5157" s="3">
        <v>43813</v>
      </c>
      <c r="D5157" s="5" t="str">
        <f>duplicity[[#This Row],[r_fighter_id]]&amp;"/"&amp;duplicity[[#This Row],[b_fighter_id]]&amp;duplicity[[#This Row],[date]]</f>
        <v>1392/322943813</v>
      </c>
      <c r="E5157">
        <f>COUNTIF(duplicity[duplicitní texty],duplicity[[#This Row],[duplicitní texty]])</f>
        <v>1</v>
      </c>
      <c r="N5157"/>
    </row>
    <row r="5158" spans="1:14">
      <c r="A5158">
        <v>375</v>
      </c>
      <c r="B5158">
        <v>2884</v>
      </c>
      <c r="C5158" s="3">
        <v>43813</v>
      </c>
      <c r="D5158" s="5" t="str">
        <f>duplicity[[#This Row],[r_fighter_id]]&amp;"/"&amp;duplicity[[#This Row],[b_fighter_id]]&amp;duplicity[[#This Row],[date]]</f>
        <v>375/288443813</v>
      </c>
      <c r="E5158">
        <f>COUNTIF(duplicity[duplicitní texty],duplicity[[#This Row],[duplicitní texty]])</f>
        <v>1</v>
      </c>
      <c r="N5158"/>
    </row>
    <row r="5159" spans="1:14">
      <c r="A5159">
        <v>543</v>
      </c>
      <c r="B5159">
        <v>1567</v>
      </c>
      <c r="C5159" s="3">
        <v>43820</v>
      </c>
      <c r="D5159" s="5" t="str">
        <f>duplicity[[#This Row],[r_fighter_id]]&amp;"/"&amp;duplicity[[#This Row],[b_fighter_id]]&amp;duplicity[[#This Row],[date]]</f>
        <v>543/156743820</v>
      </c>
      <c r="E5159">
        <f>COUNTIF(duplicity[duplicitní texty],duplicity[[#This Row],[duplicitní texty]])</f>
        <v>1</v>
      </c>
      <c r="N5159"/>
    </row>
    <row r="5160" spans="1:14">
      <c r="A5160">
        <v>1186</v>
      </c>
      <c r="B5160">
        <v>1795</v>
      </c>
      <c r="C5160" s="3">
        <v>43820</v>
      </c>
      <c r="D5160" s="5" t="str">
        <f>duplicity[[#This Row],[r_fighter_id]]&amp;"/"&amp;duplicity[[#This Row],[b_fighter_id]]&amp;duplicity[[#This Row],[date]]</f>
        <v>1186/179543820</v>
      </c>
      <c r="E5160">
        <f>COUNTIF(duplicity[duplicitní texty],duplicity[[#This Row],[duplicitní texty]])</f>
        <v>1</v>
      </c>
      <c r="N5160"/>
    </row>
    <row r="5161" spans="1:14">
      <c r="A5161">
        <v>1067</v>
      </c>
      <c r="B5161">
        <v>321</v>
      </c>
      <c r="C5161" s="3">
        <v>43820</v>
      </c>
      <c r="D5161" s="5" t="str">
        <f>duplicity[[#This Row],[r_fighter_id]]&amp;"/"&amp;duplicity[[#This Row],[b_fighter_id]]&amp;duplicity[[#This Row],[date]]</f>
        <v>1067/32143820</v>
      </c>
      <c r="E5161">
        <f>COUNTIF(duplicity[duplicitní texty],duplicity[[#This Row],[duplicitní texty]])</f>
        <v>1</v>
      </c>
      <c r="N5161"/>
    </row>
    <row r="5162" spans="1:14">
      <c r="A5162">
        <v>204</v>
      </c>
      <c r="B5162">
        <v>2344</v>
      </c>
      <c r="C5162" s="3">
        <v>43820</v>
      </c>
      <c r="D5162" s="5" t="str">
        <f>duplicity[[#This Row],[r_fighter_id]]&amp;"/"&amp;duplicity[[#This Row],[b_fighter_id]]&amp;duplicity[[#This Row],[date]]</f>
        <v>204/234443820</v>
      </c>
      <c r="E5162">
        <f>COUNTIF(duplicity[duplicitní texty],duplicity[[#This Row],[duplicitní texty]])</f>
        <v>1</v>
      </c>
      <c r="N5162"/>
    </row>
    <row r="5163" spans="1:14">
      <c r="A5163">
        <v>2440</v>
      </c>
      <c r="B5163">
        <v>2904</v>
      </c>
      <c r="C5163" s="3">
        <v>43820</v>
      </c>
      <c r="D5163" s="5" t="str">
        <f>duplicity[[#This Row],[r_fighter_id]]&amp;"/"&amp;duplicity[[#This Row],[b_fighter_id]]&amp;duplicity[[#This Row],[date]]</f>
        <v>2440/290443820</v>
      </c>
      <c r="E5163">
        <f>COUNTIF(duplicity[duplicitní texty],duplicity[[#This Row],[duplicitní texty]])</f>
        <v>1</v>
      </c>
      <c r="N5163"/>
    </row>
    <row r="5164" spans="1:14">
      <c r="A5164">
        <v>546</v>
      </c>
      <c r="B5164">
        <v>2159</v>
      </c>
      <c r="C5164" s="3">
        <v>43820</v>
      </c>
      <c r="D5164" s="5" t="str">
        <f>duplicity[[#This Row],[r_fighter_id]]&amp;"/"&amp;duplicity[[#This Row],[b_fighter_id]]&amp;duplicity[[#This Row],[date]]</f>
        <v>546/215943820</v>
      </c>
      <c r="E5164">
        <f>COUNTIF(duplicity[duplicitní texty],duplicity[[#This Row],[duplicitní texty]])</f>
        <v>1</v>
      </c>
      <c r="N5164"/>
    </row>
    <row r="5165" spans="1:14">
      <c r="A5165">
        <v>856</v>
      </c>
      <c r="B5165">
        <v>1576</v>
      </c>
      <c r="C5165" s="3">
        <v>43820</v>
      </c>
      <c r="D5165" s="5" t="str">
        <f>duplicity[[#This Row],[r_fighter_id]]&amp;"/"&amp;duplicity[[#This Row],[b_fighter_id]]&amp;duplicity[[#This Row],[date]]</f>
        <v>856/157643820</v>
      </c>
      <c r="E5165">
        <f>COUNTIF(duplicity[duplicitní texty],duplicity[[#This Row],[duplicitní texty]])</f>
        <v>1</v>
      </c>
      <c r="N5165"/>
    </row>
    <row r="5166" spans="1:14">
      <c r="A5166">
        <v>2364</v>
      </c>
      <c r="B5166">
        <v>2611</v>
      </c>
      <c r="C5166" s="3">
        <v>43820</v>
      </c>
      <c r="D5166" s="5" t="str">
        <f>duplicity[[#This Row],[r_fighter_id]]&amp;"/"&amp;duplicity[[#This Row],[b_fighter_id]]&amp;duplicity[[#This Row],[date]]</f>
        <v>2364/261143820</v>
      </c>
      <c r="E5166">
        <f>COUNTIF(duplicity[duplicitní texty],duplicity[[#This Row],[duplicitní texty]])</f>
        <v>1</v>
      </c>
      <c r="N5166"/>
    </row>
    <row r="5167" spans="1:14">
      <c r="A5167">
        <v>2447</v>
      </c>
      <c r="B5167">
        <v>215</v>
      </c>
      <c r="C5167" s="3">
        <v>43820</v>
      </c>
      <c r="D5167" s="5" t="str">
        <f>duplicity[[#This Row],[r_fighter_id]]&amp;"/"&amp;duplicity[[#This Row],[b_fighter_id]]&amp;duplicity[[#This Row],[date]]</f>
        <v>2447/21543820</v>
      </c>
      <c r="E5167">
        <f>COUNTIF(duplicity[duplicitní texty],duplicity[[#This Row],[duplicitní texty]])</f>
        <v>1</v>
      </c>
      <c r="N5167"/>
    </row>
    <row r="5168" spans="1:14">
      <c r="A5168">
        <v>1592</v>
      </c>
      <c r="B5168">
        <v>2548</v>
      </c>
      <c r="C5168" s="3">
        <v>43820</v>
      </c>
      <c r="D5168" s="5" t="str">
        <f>duplicity[[#This Row],[r_fighter_id]]&amp;"/"&amp;duplicity[[#This Row],[b_fighter_id]]&amp;duplicity[[#This Row],[date]]</f>
        <v>1592/254843820</v>
      </c>
      <c r="E5168">
        <f>COUNTIF(duplicity[duplicitní texty],duplicity[[#This Row],[duplicitní texty]])</f>
        <v>1</v>
      </c>
      <c r="N5168"/>
    </row>
    <row r="5169" spans="1:14">
      <c r="A5169">
        <v>1577</v>
      </c>
      <c r="B5169">
        <v>2733</v>
      </c>
      <c r="C5169" s="3">
        <v>43820</v>
      </c>
      <c r="D5169" s="5" t="str">
        <f>duplicity[[#This Row],[r_fighter_id]]&amp;"/"&amp;duplicity[[#This Row],[b_fighter_id]]&amp;duplicity[[#This Row],[date]]</f>
        <v>1577/273343820</v>
      </c>
      <c r="E5169">
        <f>COUNTIF(duplicity[duplicitní texty],duplicity[[#This Row],[duplicitní texty]])</f>
        <v>1</v>
      </c>
      <c r="N5169"/>
    </row>
    <row r="5170" spans="1:14">
      <c r="A5170">
        <v>34</v>
      </c>
      <c r="B5170">
        <v>257</v>
      </c>
      <c r="C5170" s="3">
        <v>43820</v>
      </c>
      <c r="D5170" s="5" t="str">
        <f>duplicity[[#This Row],[r_fighter_id]]&amp;"/"&amp;duplicity[[#This Row],[b_fighter_id]]&amp;duplicity[[#This Row],[date]]</f>
        <v>34/25743820</v>
      </c>
      <c r="E5170">
        <f>COUNTIF(duplicity[duplicitní texty],duplicity[[#This Row],[duplicitní texty]])</f>
        <v>1</v>
      </c>
      <c r="N5170"/>
    </row>
    <row r="5171" spans="1:14">
      <c r="A5171">
        <v>1888</v>
      </c>
      <c r="B5171">
        <v>2187</v>
      </c>
      <c r="C5171" s="3">
        <v>43820</v>
      </c>
      <c r="D5171" s="5" t="str">
        <f>duplicity[[#This Row],[r_fighter_id]]&amp;"/"&amp;duplicity[[#This Row],[b_fighter_id]]&amp;duplicity[[#This Row],[date]]</f>
        <v>1888/218743820</v>
      </c>
      <c r="E5171">
        <f>COUNTIF(duplicity[duplicitní texty],duplicity[[#This Row],[duplicitní texty]])</f>
        <v>1</v>
      </c>
      <c r="N5171"/>
    </row>
    <row r="5172" spans="1:14">
      <c r="A5172">
        <v>2018</v>
      </c>
      <c r="B5172">
        <v>49</v>
      </c>
      <c r="C5172" s="3">
        <v>43848</v>
      </c>
      <c r="D5172" s="5" t="str">
        <f>duplicity[[#This Row],[r_fighter_id]]&amp;"/"&amp;duplicity[[#This Row],[b_fighter_id]]&amp;duplicity[[#This Row],[date]]</f>
        <v>2018/4943848</v>
      </c>
      <c r="E5172">
        <f>COUNTIF(duplicity[duplicitní texty],duplicity[[#This Row],[duplicitní texty]])</f>
        <v>1</v>
      </c>
      <c r="N5172"/>
    </row>
    <row r="5173" spans="1:14">
      <c r="A5173">
        <v>1616</v>
      </c>
      <c r="B5173">
        <v>2397</v>
      </c>
      <c r="C5173" s="3">
        <v>43848</v>
      </c>
      <c r="D5173" s="5" t="str">
        <f>duplicity[[#This Row],[r_fighter_id]]&amp;"/"&amp;duplicity[[#This Row],[b_fighter_id]]&amp;duplicity[[#This Row],[date]]</f>
        <v>1616/239743848</v>
      </c>
      <c r="E5173">
        <f>COUNTIF(duplicity[duplicitní texty],duplicity[[#This Row],[duplicitní texty]])</f>
        <v>1</v>
      </c>
      <c r="N5173"/>
    </row>
    <row r="5174" spans="1:14">
      <c r="A5174">
        <v>878</v>
      </c>
      <c r="B5174">
        <v>147</v>
      </c>
      <c r="C5174" s="3">
        <v>43848</v>
      </c>
      <c r="D5174" s="5" t="str">
        <f>duplicity[[#This Row],[r_fighter_id]]&amp;"/"&amp;duplicity[[#This Row],[b_fighter_id]]&amp;duplicity[[#This Row],[date]]</f>
        <v>878/14743848</v>
      </c>
      <c r="E5174">
        <f>COUNTIF(duplicity[duplicitní texty],duplicity[[#This Row],[duplicitní texty]])</f>
        <v>1</v>
      </c>
      <c r="N5174"/>
    </row>
    <row r="5175" spans="1:14">
      <c r="A5175">
        <v>1378</v>
      </c>
      <c r="B5175">
        <v>2489</v>
      </c>
      <c r="C5175" s="3">
        <v>43848</v>
      </c>
      <c r="D5175" s="5" t="str">
        <f>duplicity[[#This Row],[r_fighter_id]]&amp;"/"&amp;duplicity[[#This Row],[b_fighter_id]]&amp;duplicity[[#This Row],[date]]</f>
        <v>1378/248943848</v>
      </c>
      <c r="E5175">
        <f>COUNTIF(duplicity[duplicitní texty],duplicity[[#This Row],[duplicitní texty]])</f>
        <v>1</v>
      </c>
      <c r="N5175"/>
    </row>
    <row r="5176" spans="1:14">
      <c r="A5176">
        <v>789</v>
      </c>
      <c r="B5176">
        <v>1266</v>
      </c>
      <c r="C5176" s="3">
        <v>43848</v>
      </c>
      <c r="D5176" s="5" t="str">
        <f>duplicity[[#This Row],[r_fighter_id]]&amp;"/"&amp;duplicity[[#This Row],[b_fighter_id]]&amp;duplicity[[#This Row],[date]]</f>
        <v>789/126643848</v>
      </c>
      <c r="E5176">
        <f>COUNTIF(duplicity[duplicitní texty],duplicity[[#This Row],[duplicitní texty]])</f>
        <v>1</v>
      </c>
      <c r="N5176"/>
    </row>
    <row r="5177" spans="1:14">
      <c r="A5177">
        <v>2041</v>
      </c>
      <c r="B5177">
        <v>523</v>
      </c>
      <c r="C5177" s="3">
        <v>43848</v>
      </c>
      <c r="D5177" s="5" t="str">
        <f>duplicity[[#This Row],[r_fighter_id]]&amp;"/"&amp;duplicity[[#This Row],[b_fighter_id]]&amp;duplicity[[#This Row],[date]]</f>
        <v>2041/52343848</v>
      </c>
      <c r="E5177">
        <f>COUNTIF(duplicity[duplicitní texty],duplicity[[#This Row],[duplicitní texty]])</f>
        <v>1</v>
      </c>
      <c r="N5177"/>
    </row>
    <row r="5178" spans="1:14">
      <c r="A5178">
        <v>458</v>
      </c>
      <c r="B5178">
        <v>1774</v>
      </c>
      <c r="C5178" s="3">
        <v>43848</v>
      </c>
      <c r="D5178" s="5" t="str">
        <f>duplicity[[#This Row],[r_fighter_id]]&amp;"/"&amp;duplicity[[#This Row],[b_fighter_id]]&amp;duplicity[[#This Row],[date]]</f>
        <v>458/177443848</v>
      </c>
      <c r="E5178">
        <f>COUNTIF(duplicity[duplicitní texty],duplicity[[#This Row],[duplicitní texty]])</f>
        <v>1</v>
      </c>
      <c r="N5178"/>
    </row>
    <row r="5179" spans="1:14">
      <c r="A5179">
        <v>2374</v>
      </c>
      <c r="B5179">
        <v>1204</v>
      </c>
      <c r="C5179" s="3">
        <v>43848</v>
      </c>
      <c r="D5179" s="5" t="str">
        <f>duplicity[[#This Row],[r_fighter_id]]&amp;"/"&amp;duplicity[[#This Row],[b_fighter_id]]&amp;duplicity[[#This Row],[date]]</f>
        <v>2374/120443848</v>
      </c>
      <c r="E5179">
        <f>COUNTIF(duplicity[duplicitní texty],duplicity[[#This Row],[duplicitní texty]])</f>
        <v>1</v>
      </c>
      <c r="N5179"/>
    </row>
    <row r="5180" spans="1:14">
      <c r="A5180">
        <v>2520</v>
      </c>
      <c r="B5180">
        <v>953</v>
      </c>
      <c r="C5180" s="3">
        <v>43848</v>
      </c>
      <c r="D5180" s="5" t="str">
        <f>duplicity[[#This Row],[r_fighter_id]]&amp;"/"&amp;duplicity[[#This Row],[b_fighter_id]]&amp;duplicity[[#This Row],[date]]</f>
        <v>2520/95343848</v>
      </c>
      <c r="E5180">
        <f>COUNTIF(duplicity[duplicitní texty],duplicity[[#This Row],[duplicitní texty]])</f>
        <v>1</v>
      </c>
      <c r="N5180"/>
    </row>
    <row r="5181" spans="1:14">
      <c r="A5181">
        <v>2153</v>
      </c>
      <c r="B5181">
        <v>195</v>
      </c>
      <c r="C5181" s="3">
        <v>43848</v>
      </c>
      <c r="D5181" s="5" t="str">
        <f>duplicity[[#This Row],[r_fighter_id]]&amp;"/"&amp;duplicity[[#This Row],[b_fighter_id]]&amp;duplicity[[#This Row],[date]]</f>
        <v>2153/19543848</v>
      </c>
      <c r="E5181">
        <f>COUNTIF(duplicity[duplicitní texty],duplicity[[#This Row],[duplicitní texty]])</f>
        <v>1</v>
      </c>
      <c r="N5181"/>
    </row>
    <row r="5182" spans="1:14">
      <c r="A5182">
        <v>964</v>
      </c>
      <c r="B5182">
        <v>3565</v>
      </c>
      <c r="C5182" s="3">
        <v>43848</v>
      </c>
      <c r="D5182" s="5" t="str">
        <f>duplicity[[#This Row],[r_fighter_id]]&amp;"/"&amp;duplicity[[#This Row],[b_fighter_id]]&amp;duplicity[[#This Row],[date]]</f>
        <v>964/356543848</v>
      </c>
      <c r="E5182">
        <f>COUNTIF(duplicity[duplicitní texty],duplicity[[#This Row],[duplicitní texty]])</f>
        <v>1</v>
      </c>
      <c r="N5182"/>
    </row>
    <row r="5183" spans="1:14">
      <c r="A5183">
        <v>1484</v>
      </c>
      <c r="B5183">
        <v>583</v>
      </c>
      <c r="C5183" s="3">
        <v>43855</v>
      </c>
      <c r="D5183" s="5" t="str">
        <f>duplicity[[#This Row],[r_fighter_id]]&amp;"/"&amp;duplicity[[#This Row],[b_fighter_id]]&amp;duplicity[[#This Row],[date]]</f>
        <v>1484/58343855</v>
      </c>
      <c r="E5183">
        <f>COUNTIF(duplicity[duplicitní texty],duplicity[[#This Row],[duplicitní texty]])</f>
        <v>1</v>
      </c>
      <c r="N5183"/>
    </row>
    <row r="5184" spans="1:14">
      <c r="A5184">
        <v>560</v>
      </c>
      <c r="B5184">
        <v>1357</v>
      </c>
      <c r="C5184" s="3">
        <v>43855</v>
      </c>
      <c r="D5184" s="5" t="str">
        <f>duplicity[[#This Row],[r_fighter_id]]&amp;"/"&amp;duplicity[[#This Row],[b_fighter_id]]&amp;duplicity[[#This Row],[date]]</f>
        <v>560/135743855</v>
      </c>
      <c r="E5184">
        <f>COUNTIF(duplicity[duplicitní texty],duplicity[[#This Row],[duplicitní texty]])</f>
        <v>1</v>
      </c>
      <c r="N5184"/>
    </row>
    <row r="5185" spans="1:14">
      <c r="A5185">
        <v>1659</v>
      </c>
      <c r="B5185">
        <v>2584</v>
      </c>
      <c r="C5185" s="3">
        <v>43855</v>
      </c>
      <c r="D5185" s="5" t="str">
        <f>duplicity[[#This Row],[r_fighter_id]]&amp;"/"&amp;duplicity[[#This Row],[b_fighter_id]]&amp;duplicity[[#This Row],[date]]</f>
        <v>1659/258443855</v>
      </c>
      <c r="E5185">
        <f>COUNTIF(duplicity[duplicitní texty],duplicity[[#This Row],[duplicitní texty]])</f>
        <v>1</v>
      </c>
      <c r="N5185"/>
    </row>
    <row r="5186" spans="1:14">
      <c r="A5186">
        <v>910</v>
      </c>
      <c r="B5186">
        <v>2505</v>
      </c>
      <c r="C5186" s="3">
        <v>43855</v>
      </c>
      <c r="D5186" s="5" t="str">
        <f>duplicity[[#This Row],[r_fighter_id]]&amp;"/"&amp;duplicity[[#This Row],[b_fighter_id]]&amp;duplicity[[#This Row],[date]]</f>
        <v>910/250543855</v>
      </c>
      <c r="E5186">
        <f>COUNTIF(duplicity[duplicitní texty],duplicity[[#This Row],[duplicitní texty]])</f>
        <v>1</v>
      </c>
      <c r="N5186"/>
    </row>
    <row r="5187" spans="1:14">
      <c r="A5187">
        <v>808</v>
      </c>
      <c r="B5187">
        <v>540</v>
      </c>
      <c r="C5187" s="3">
        <v>43855</v>
      </c>
      <c r="D5187" s="5" t="str">
        <f>duplicity[[#This Row],[r_fighter_id]]&amp;"/"&amp;duplicity[[#This Row],[b_fighter_id]]&amp;duplicity[[#This Row],[date]]</f>
        <v>808/54043855</v>
      </c>
      <c r="E5187">
        <f>COUNTIF(duplicity[duplicitní texty],duplicity[[#This Row],[duplicitní texty]])</f>
        <v>1</v>
      </c>
      <c r="N5187"/>
    </row>
    <row r="5188" spans="1:14">
      <c r="A5188">
        <v>1516</v>
      </c>
      <c r="B5188">
        <v>1191</v>
      </c>
      <c r="C5188" s="3">
        <v>43855</v>
      </c>
      <c r="D5188" s="5" t="str">
        <f>duplicity[[#This Row],[r_fighter_id]]&amp;"/"&amp;duplicity[[#This Row],[b_fighter_id]]&amp;duplicity[[#This Row],[date]]</f>
        <v>1516/119143855</v>
      </c>
      <c r="E5188">
        <f>COUNTIF(duplicity[duplicitní texty],duplicity[[#This Row],[duplicitní texty]])</f>
        <v>1</v>
      </c>
      <c r="N5188"/>
    </row>
    <row r="5189" spans="1:14">
      <c r="A5189">
        <v>2054</v>
      </c>
      <c r="B5189">
        <v>1745</v>
      </c>
      <c r="C5189" s="3">
        <v>43855</v>
      </c>
      <c r="D5189" s="5" t="str">
        <f>duplicity[[#This Row],[r_fighter_id]]&amp;"/"&amp;duplicity[[#This Row],[b_fighter_id]]&amp;duplicity[[#This Row],[date]]</f>
        <v>2054/174543855</v>
      </c>
      <c r="E5189">
        <f>COUNTIF(duplicity[duplicitní texty],duplicity[[#This Row],[duplicitní texty]])</f>
        <v>1</v>
      </c>
      <c r="N5189"/>
    </row>
    <row r="5190" spans="1:14">
      <c r="A5190">
        <v>295</v>
      </c>
      <c r="B5190">
        <v>807</v>
      </c>
      <c r="C5190" s="3">
        <v>43855</v>
      </c>
      <c r="D5190" s="5" t="str">
        <f>duplicity[[#This Row],[r_fighter_id]]&amp;"/"&amp;duplicity[[#This Row],[b_fighter_id]]&amp;duplicity[[#This Row],[date]]</f>
        <v>295/80743855</v>
      </c>
      <c r="E5190">
        <f>COUNTIF(duplicity[duplicitní texty],duplicity[[#This Row],[duplicitní texty]])</f>
        <v>1</v>
      </c>
      <c r="N5190"/>
    </row>
    <row r="5191" spans="1:14">
      <c r="A5191">
        <v>1355</v>
      </c>
      <c r="B5191">
        <v>3137</v>
      </c>
      <c r="C5191" s="3">
        <v>43855</v>
      </c>
      <c r="D5191" s="5" t="str">
        <f>duplicity[[#This Row],[r_fighter_id]]&amp;"/"&amp;duplicity[[#This Row],[b_fighter_id]]&amp;duplicity[[#This Row],[date]]</f>
        <v>1355/313743855</v>
      </c>
      <c r="E5191">
        <f>COUNTIF(duplicity[duplicitní texty],duplicity[[#This Row],[duplicitní texty]])</f>
        <v>1</v>
      </c>
      <c r="N5191"/>
    </row>
    <row r="5192" spans="1:14">
      <c r="A5192">
        <v>412</v>
      </c>
      <c r="B5192">
        <v>1737</v>
      </c>
      <c r="C5192" s="3">
        <v>43855</v>
      </c>
      <c r="D5192" s="5" t="str">
        <f>duplicity[[#This Row],[r_fighter_id]]&amp;"/"&amp;duplicity[[#This Row],[b_fighter_id]]&amp;duplicity[[#This Row],[date]]</f>
        <v>412/173743855</v>
      </c>
      <c r="E5192">
        <f>COUNTIF(duplicity[duplicitní texty],duplicity[[#This Row],[duplicitní texty]])</f>
        <v>1</v>
      </c>
      <c r="N5192"/>
    </row>
    <row r="5193" spans="1:14">
      <c r="A5193">
        <v>64</v>
      </c>
      <c r="B5193">
        <v>1798</v>
      </c>
      <c r="C5193" s="3">
        <v>43855</v>
      </c>
      <c r="D5193" s="5" t="str">
        <f>duplicity[[#This Row],[r_fighter_id]]&amp;"/"&amp;duplicity[[#This Row],[b_fighter_id]]&amp;duplicity[[#This Row],[date]]</f>
        <v>64/179843855</v>
      </c>
      <c r="E5193">
        <f>COUNTIF(duplicity[duplicitní texty],duplicity[[#This Row],[duplicitní texty]])</f>
        <v>1</v>
      </c>
      <c r="N5193"/>
    </row>
    <row r="5194" spans="1:14">
      <c r="A5194">
        <v>1817</v>
      </c>
      <c r="B5194">
        <v>3279</v>
      </c>
      <c r="C5194" s="3">
        <v>43855</v>
      </c>
      <c r="D5194" s="5" t="str">
        <f>duplicity[[#This Row],[r_fighter_id]]&amp;"/"&amp;duplicity[[#This Row],[b_fighter_id]]&amp;duplicity[[#This Row],[date]]</f>
        <v>1817/327943855</v>
      </c>
      <c r="E5194">
        <f>COUNTIF(duplicity[duplicitní texty],duplicity[[#This Row],[duplicitní texty]])</f>
        <v>1</v>
      </c>
      <c r="N5194"/>
    </row>
    <row r="5195" spans="1:14">
      <c r="A5195">
        <v>1105</v>
      </c>
      <c r="B5195">
        <v>1695</v>
      </c>
      <c r="C5195" s="3">
        <v>43869</v>
      </c>
      <c r="D5195" s="5" t="str">
        <f>duplicity[[#This Row],[r_fighter_id]]&amp;"/"&amp;duplicity[[#This Row],[b_fighter_id]]&amp;duplicity[[#This Row],[date]]</f>
        <v>1105/169543869</v>
      </c>
      <c r="E5195">
        <f>COUNTIF(duplicity[duplicitní texty],duplicity[[#This Row],[duplicitní texty]])</f>
        <v>1</v>
      </c>
      <c r="N5195"/>
    </row>
    <row r="5196" spans="1:14">
      <c r="A5196">
        <v>239</v>
      </c>
      <c r="B5196">
        <v>1436</v>
      </c>
      <c r="C5196" s="3">
        <v>43869</v>
      </c>
      <c r="D5196" s="5" t="str">
        <f>duplicity[[#This Row],[r_fighter_id]]&amp;"/"&amp;duplicity[[#This Row],[b_fighter_id]]&amp;duplicity[[#This Row],[date]]</f>
        <v>239/143643869</v>
      </c>
      <c r="E5196">
        <f>COUNTIF(duplicity[duplicitní texty],duplicity[[#This Row],[duplicitní texty]])</f>
        <v>1</v>
      </c>
      <c r="N5196"/>
    </row>
    <row r="5197" spans="1:14">
      <c r="A5197">
        <v>1816</v>
      </c>
      <c r="B5197">
        <v>1751</v>
      </c>
      <c r="C5197" s="3">
        <v>43869</v>
      </c>
      <c r="D5197" s="5" t="str">
        <f>duplicity[[#This Row],[r_fighter_id]]&amp;"/"&amp;duplicity[[#This Row],[b_fighter_id]]&amp;duplicity[[#This Row],[date]]</f>
        <v>1816/175143869</v>
      </c>
      <c r="E5197">
        <f>COUNTIF(duplicity[duplicitní texty],duplicity[[#This Row],[duplicitní texty]])</f>
        <v>1</v>
      </c>
      <c r="N5197"/>
    </row>
    <row r="5198" spans="1:14">
      <c r="A5198">
        <v>921</v>
      </c>
      <c r="B5198">
        <v>1981</v>
      </c>
      <c r="C5198" s="3">
        <v>43869</v>
      </c>
      <c r="D5198" s="5" t="str">
        <f>duplicity[[#This Row],[r_fighter_id]]&amp;"/"&amp;duplicity[[#This Row],[b_fighter_id]]&amp;duplicity[[#This Row],[date]]</f>
        <v>921/198143869</v>
      </c>
      <c r="E5198">
        <f>COUNTIF(duplicity[duplicitní texty],duplicity[[#This Row],[duplicitní texty]])</f>
        <v>1</v>
      </c>
      <c r="N5198"/>
    </row>
    <row r="5199" spans="1:14">
      <c r="A5199">
        <v>1851</v>
      </c>
      <c r="B5199">
        <v>3572</v>
      </c>
      <c r="C5199" s="3">
        <v>43869</v>
      </c>
      <c r="D5199" s="5" t="str">
        <f>duplicity[[#This Row],[r_fighter_id]]&amp;"/"&amp;duplicity[[#This Row],[b_fighter_id]]&amp;duplicity[[#This Row],[date]]</f>
        <v>1851/357243869</v>
      </c>
      <c r="E5199">
        <f>COUNTIF(duplicity[duplicitní texty],duplicity[[#This Row],[duplicitní texty]])</f>
        <v>1</v>
      </c>
      <c r="N5199"/>
    </row>
    <row r="5200" spans="1:14">
      <c r="A5200">
        <v>2237</v>
      </c>
      <c r="B5200">
        <v>1784</v>
      </c>
      <c r="C5200" s="3">
        <v>43869</v>
      </c>
      <c r="D5200" s="5" t="str">
        <f>duplicity[[#This Row],[r_fighter_id]]&amp;"/"&amp;duplicity[[#This Row],[b_fighter_id]]&amp;duplicity[[#This Row],[date]]</f>
        <v>2237/178443869</v>
      </c>
      <c r="E5200">
        <f>COUNTIF(duplicity[duplicitní texty],duplicity[[#This Row],[duplicitní texty]])</f>
        <v>1</v>
      </c>
      <c r="N5200"/>
    </row>
    <row r="5201" spans="1:14">
      <c r="A5201">
        <v>2200</v>
      </c>
      <c r="B5201">
        <v>3488</v>
      </c>
      <c r="C5201" s="3">
        <v>43869</v>
      </c>
      <c r="D5201" s="5" t="str">
        <f>duplicity[[#This Row],[r_fighter_id]]&amp;"/"&amp;duplicity[[#This Row],[b_fighter_id]]&amp;duplicity[[#This Row],[date]]</f>
        <v>2200/348843869</v>
      </c>
      <c r="E5201">
        <f>COUNTIF(duplicity[duplicitní texty],duplicity[[#This Row],[duplicitní texty]])</f>
        <v>1</v>
      </c>
      <c r="N5201"/>
    </row>
    <row r="5202" spans="1:14">
      <c r="A5202">
        <v>1517</v>
      </c>
      <c r="B5202">
        <v>229</v>
      </c>
      <c r="C5202" s="3">
        <v>43869</v>
      </c>
      <c r="D5202" s="5" t="str">
        <f>duplicity[[#This Row],[r_fighter_id]]&amp;"/"&amp;duplicity[[#This Row],[b_fighter_id]]&amp;duplicity[[#This Row],[date]]</f>
        <v>1517/22943869</v>
      </c>
      <c r="E5202">
        <f>COUNTIF(duplicity[duplicitní texty],duplicity[[#This Row],[duplicitní texty]])</f>
        <v>1</v>
      </c>
      <c r="N5202"/>
    </row>
    <row r="5203" spans="1:14">
      <c r="A5203">
        <v>12</v>
      </c>
      <c r="B5203">
        <v>3180</v>
      </c>
      <c r="C5203" s="3">
        <v>43869</v>
      </c>
      <c r="D5203" s="5" t="str">
        <f>duplicity[[#This Row],[r_fighter_id]]&amp;"/"&amp;duplicity[[#This Row],[b_fighter_id]]&amp;duplicity[[#This Row],[date]]</f>
        <v>12/318043869</v>
      </c>
      <c r="E5203">
        <f>COUNTIF(duplicity[duplicitní texty],duplicity[[#This Row],[duplicitní texty]])</f>
        <v>1</v>
      </c>
      <c r="N5203"/>
    </row>
    <row r="5204" spans="1:14">
      <c r="A5204">
        <v>1629</v>
      </c>
      <c r="B5204">
        <v>843</v>
      </c>
      <c r="C5204" s="3">
        <v>43876</v>
      </c>
      <c r="D5204" s="5" t="str">
        <f>duplicity[[#This Row],[r_fighter_id]]&amp;"/"&amp;duplicity[[#This Row],[b_fighter_id]]&amp;duplicity[[#This Row],[date]]</f>
        <v>1629/84343876</v>
      </c>
      <c r="E5204">
        <f>COUNTIF(duplicity[duplicitní texty],duplicity[[#This Row],[duplicitní texty]])</f>
        <v>1</v>
      </c>
      <c r="N5204"/>
    </row>
    <row r="5205" spans="1:14">
      <c r="A5205">
        <v>538</v>
      </c>
      <c r="B5205">
        <v>3560</v>
      </c>
      <c r="C5205" s="3">
        <v>43876</v>
      </c>
      <c r="D5205" s="5" t="str">
        <f>duplicity[[#This Row],[r_fighter_id]]&amp;"/"&amp;duplicity[[#This Row],[b_fighter_id]]&amp;duplicity[[#This Row],[date]]</f>
        <v>538/356043876</v>
      </c>
      <c r="E5205">
        <f>COUNTIF(duplicity[duplicitní texty],duplicity[[#This Row],[duplicitní texty]])</f>
        <v>1</v>
      </c>
      <c r="N5205"/>
    </row>
    <row r="5206" spans="1:14">
      <c r="A5206">
        <v>103</v>
      </c>
      <c r="B5206">
        <v>287</v>
      </c>
      <c r="C5206" s="3">
        <v>43876</v>
      </c>
      <c r="D5206" s="5" t="str">
        <f>duplicity[[#This Row],[r_fighter_id]]&amp;"/"&amp;duplicity[[#This Row],[b_fighter_id]]&amp;duplicity[[#This Row],[date]]</f>
        <v>103/28743876</v>
      </c>
      <c r="E5206">
        <f>COUNTIF(duplicity[duplicitní texty],duplicity[[#This Row],[duplicitní texty]])</f>
        <v>1</v>
      </c>
      <c r="N5206"/>
    </row>
    <row r="5207" spans="1:14">
      <c r="A5207">
        <v>567</v>
      </c>
      <c r="B5207">
        <v>3279</v>
      </c>
      <c r="C5207" s="3">
        <v>43876</v>
      </c>
      <c r="D5207" s="5" t="str">
        <f>duplicity[[#This Row],[r_fighter_id]]&amp;"/"&amp;duplicity[[#This Row],[b_fighter_id]]&amp;duplicity[[#This Row],[date]]</f>
        <v>567/327943876</v>
      </c>
      <c r="E5207">
        <f>COUNTIF(duplicity[duplicitní texty],duplicity[[#This Row],[duplicitní texty]])</f>
        <v>1</v>
      </c>
      <c r="N5207"/>
    </row>
    <row r="5208" spans="1:14">
      <c r="A5208">
        <v>793</v>
      </c>
      <c r="B5208">
        <v>3507</v>
      </c>
      <c r="C5208" s="3">
        <v>43876</v>
      </c>
      <c r="D5208" s="5" t="str">
        <f>duplicity[[#This Row],[r_fighter_id]]&amp;"/"&amp;duplicity[[#This Row],[b_fighter_id]]&amp;duplicity[[#This Row],[date]]</f>
        <v>793/350743876</v>
      </c>
      <c r="E5208">
        <f>COUNTIF(duplicity[duplicitní texty],duplicity[[#This Row],[duplicitní texty]])</f>
        <v>1</v>
      </c>
      <c r="N5208"/>
    </row>
    <row r="5209" spans="1:14">
      <c r="A5209">
        <v>317</v>
      </c>
      <c r="B5209">
        <v>319</v>
      </c>
      <c r="C5209" s="3">
        <v>43876</v>
      </c>
      <c r="D5209" s="5" t="str">
        <f>duplicity[[#This Row],[r_fighter_id]]&amp;"/"&amp;duplicity[[#This Row],[b_fighter_id]]&amp;duplicity[[#This Row],[date]]</f>
        <v>317/31943876</v>
      </c>
      <c r="E5209">
        <f>COUNTIF(duplicity[duplicitní texty],duplicity[[#This Row],[duplicitní texty]])</f>
        <v>1</v>
      </c>
      <c r="N5209"/>
    </row>
    <row r="5210" spans="1:14">
      <c r="A5210">
        <v>724</v>
      </c>
      <c r="B5210">
        <v>2752</v>
      </c>
      <c r="C5210" s="3">
        <v>43876</v>
      </c>
      <c r="D5210" s="5" t="str">
        <f>duplicity[[#This Row],[r_fighter_id]]&amp;"/"&amp;duplicity[[#This Row],[b_fighter_id]]&amp;duplicity[[#This Row],[date]]</f>
        <v>724/275243876</v>
      </c>
      <c r="E5210">
        <f>COUNTIF(duplicity[duplicitní texty],duplicity[[#This Row],[duplicitní texty]])</f>
        <v>1</v>
      </c>
      <c r="N5210"/>
    </row>
    <row r="5211" spans="1:14">
      <c r="A5211">
        <v>2829</v>
      </c>
      <c r="B5211">
        <v>2493</v>
      </c>
      <c r="C5211" s="3">
        <v>43876</v>
      </c>
      <c r="D5211" s="5" t="str">
        <f>duplicity[[#This Row],[r_fighter_id]]&amp;"/"&amp;duplicity[[#This Row],[b_fighter_id]]&amp;duplicity[[#This Row],[date]]</f>
        <v>2829/249343876</v>
      </c>
      <c r="E5211">
        <f>COUNTIF(duplicity[duplicitní texty],duplicity[[#This Row],[duplicitní texty]])</f>
        <v>1</v>
      </c>
      <c r="N5211"/>
    </row>
    <row r="5212" spans="1:14">
      <c r="A5212">
        <v>2058</v>
      </c>
      <c r="B5212">
        <v>2732</v>
      </c>
      <c r="C5212" s="3">
        <v>43876</v>
      </c>
      <c r="D5212" s="5" t="str">
        <f>duplicity[[#This Row],[r_fighter_id]]&amp;"/"&amp;duplicity[[#This Row],[b_fighter_id]]&amp;duplicity[[#This Row],[date]]</f>
        <v>2058/273243876</v>
      </c>
      <c r="E5212">
        <f>COUNTIF(duplicity[duplicitní texty],duplicity[[#This Row],[duplicitní texty]])</f>
        <v>1</v>
      </c>
      <c r="N5212"/>
    </row>
    <row r="5213" spans="1:14">
      <c r="A5213">
        <v>2113</v>
      </c>
      <c r="B5213">
        <v>1384</v>
      </c>
      <c r="C5213" s="3">
        <v>43876</v>
      </c>
      <c r="D5213" s="5" t="str">
        <f>duplicity[[#This Row],[r_fighter_id]]&amp;"/"&amp;duplicity[[#This Row],[b_fighter_id]]&amp;duplicity[[#This Row],[date]]</f>
        <v>2113/138443876</v>
      </c>
      <c r="E5213">
        <f>COUNTIF(duplicity[duplicitní texty],duplicity[[#This Row],[duplicitní texty]])</f>
        <v>1</v>
      </c>
      <c r="N5213"/>
    </row>
    <row r="5214" spans="1:14">
      <c r="A5214">
        <v>725</v>
      </c>
      <c r="B5214">
        <v>2427</v>
      </c>
      <c r="C5214" s="3">
        <v>43876</v>
      </c>
      <c r="D5214" s="5" t="str">
        <f>duplicity[[#This Row],[r_fighter_id]]&amp;"/"&amp;duplicity[[#This Row],[b_fighter_id]]&amp;duplicity[[#This Row],[date]]</f>
        <v>725/242743876</v>
      </c>
      <c r="E5214">
        <f>COUNTIF(duplicity[duplicitní texty],duplicity[[#This Row],[duplicitní texty]])</f>
        <v>1</v>
      </c>
      <c r="N5214"/>
    </row>
    <row r="5215" spans="1:14">
      <c r="A5215">
        <v>3342</v>
      </c>
      <c r="B5215">
        <v>2061</v>
      </c>
      <c r="C5215" s="3">
        <v>43876</v>
      </c>
      <c r="D5215" s="5" t="str">
        <f>duplicity[[#This Row],[r_fighter_id]]&amp;"/"&amp;duplicity[[#This Row],[b_fighter_id]]&amp;duplicity[[#This Row],[date]]</f>
        <v>3342/206143876</v>
      </c>
      <c r="E5215">
        <f>COUNTIF(duplicity[duplicitní texty],duplicity[[#This Row],[duplicitní texty]])</f>
        <v>1</v>
      </c>
      <c r="N5215"/>
    </row>
    <row r="5216" spans="1:14">
      <c r="A5216">
        <v>3446</v>
      </c>
      <c r="B5216">
        <v>3345</v>
      </c>
      <c r="C5216" s="3">
        <v>43876</v>
      </c>
      <c r="D5216" s="5" t="str">
        <f>duplicity[[#This Row],[r_fighter_id]]&amp;"/"&amp;duplicity[[#This Row],[b_fighter_id]]&amp;duplicity[[#This Row],[date]]</f>
        <v>3446/334543876</v>
      </c>
      <c r="E5216">
        <f>COUNTIF(duplicity[duplicitní texty],duplicity[[#This Row],[duplicitní texty]])</f>
        <v>1</v>
      </c>
      <c r="N5216"/>
    </row>
    <row r="5217" spans="1:14">
      <c r="A5217">
        <v>1854</v>
      </c>
      <c r="B5217">
        <v>1357</v>
      </c>
      <c r="C5217" s="3">
        <v>43883</v>
      </c>
      <c r="D5217" s="5" t="str">
        <f>duplicity[[#This Row],[r_fighter_id]]&amp;"/"&amp;duplicity[[#This Row],[b_fighter_id]]&amp;duplicity[[#This Row],[date]]</f>
        <v>1854/135743883</v>
      </c>
      <c r="E5217">
        <f>COUNTIF(duplicity[duplicitní texty],duplicity[[#This Row],[duplicitní texty]])</f>
        <v>1</v>
      </c>
      <c r="N5217"/>
    </row>
    <row r="5218" spans="1:14">
      <c r="A5218">
        <v>943</v>
      </c>
      <c r="B5218">
        <v>1393</v>
      </c>
      <c r="C5218" s="3">
        <v>43883</v>
      </c>
      <c r="D5218" s="5" t="str">
        <f>duplicity[[#This Row],[r_fighter_id]]&amp;"/"&amp;duplicity[[#This Row],[b_fighter_id]]&amp;duplicity[[#This Row],[date]]</f>
        <v>943/139343883</v>
      </c>
      <c r="E5218">
        <f>COUNTIF(duplicity[duplicitní texty],duplicity[[#This Row],[duplicitní texty]])</f>
        <v>1</v>
      </c>
      <c r="N5218"/>
    </row>
    <row r="5219" spans="1:14">
      <c r="A5219">
        <v>1601</v>
      </c>
      <c r="B5219">
        <v>2264</v>
      </c>
      <c r="C5219" s="3">
        <v>43883</v>
      </c>
      <c r="D5219" s="5" t="str">
        <f>duplicity[[#This Row],[r_fighter_id]]&amp;"/"&amp;duplicity[[#This Row],[b_fighter_id]]&amp;duplicity[[#This Row],[date]]</f>
        <v>1601/226443883</v>
      </c>
      <c r="E5219">
        <f>COUNTIF(duplicity[duplicitní texty],duplicity[[#This Row],[duplicitní texty]])</f>
        <v>1</v>
      </c>
      <c r="N5219"/>
    </row>
    <row r="5220" spans="1:14">
      <c r="A5220">
        <v>1691</v>
      </c>
      <c r="B5220">
        <v>3534</v>
      </c>
      <c r="C5220" s="3">
        <v>43883</v>
      </c>
      <c r="D5220" s="5" t="str">
        <f>duplicity[[#This Row],[r_fighter_id]]&amp;"/"&amp;duplicity[[#This Row],[b_fighter_id]]&amp;duplicity[[#This Row],[date]]</f>
        <v>1691/353443883</v>
      </c>
      <c r="E5220">
        <f>COUNTIF(duplicity[duplicitní texty],duplicity[[#This Row],[duplicitní texty]])</f>
        <v>1</v>
      </c>
      <c r="N5220"/>
    </row>
    <row r="5221" spans="1:14">
      <c r="A5221">
        <v>3065</v>
      </c>
      <c r="B5221">
        <v>2742</v>
      </c>
      <c r="C5221" s="3">
        <v>43883</v>
      </c>
      <c r="D5221" s="5" t="str">
        <f>duplicity[[#This Row],[r_fighter_id]]&amp;"/"&amp;duplicity[[#This Row],[b_fighter_id]]&amp;duplicity[[#This Row],[date]]</f>
        <v>3065/274243883</v>
      </c>
      <c r="E5221">
        <f>COUNTIF(duplicity[duplicitní texty],duplicity[[#This Row],[duplicitní texty]])</f>
        <v>1</v>
      </c>
      <c r="N5221"/>
    </row>
    <row r="5222" spans="1:14">
      <c r="A5222">
        <v>3305</v>
      </c>
      <c r="B5222">
        <v>668</v>
      </c>
      <c r="C5222" s="3">
        <v>43883</v>
      </c>
      <c r="D5222" s="5" t="str">
        <f>duplicity[[#This Row],[r_fighter_id]]&amp;"/"&amp;duplicity[[#This Row],[b_fighter_id]]&amp;duplicity[[#This Row],[date]]</f>
        <v>3305/66843883</v>
      </c>
      <c r="E5222">
        <f>COUNTIF(duplicity[duplicitní texty],duplicity[[#This Row],[duplicitní texty]])</f>
        <v>1</v>
      </c>
      <c r="N5222"/>
    </row>
    <row r="5223" spans="1:14">
      <c r="A5223">
        <v>23</v>
      </c>
      <c r="B5223">
        <v>3301</v>
      </c>
      <c r="C5223" s="3">
        <v>43883</v>
      </c>
      <c r="D5223" s="5" t="str">
        <f>duplicity[[#This Row],[r_fighter_id]]&amp;"/"&amp;duplicity[[#This Row],[b_fighter_id]]&amp;duplicity[[#This Row],[date]]</f>
        <v>23/330143883</v>
      </c>
      <c r="E5223">
        <f>COUNTIF(duplicity[duplicitní texty],duplicity[[#This Row],[duplicitní texty]])</f>
        <v>1</v>
      </c>
      <c r="N5223"/>
    </row>
    <row r="5224" spans="1:14">
      <c r="A5224">
        <v>2002</v>
      </c>
      <c r="B5224">
        <v>2065</v>
      </c>
      <c r="C5224" s="3">
        <v>43883</v>
      </c>
      <c r="D5224" s="5" t="str">
        <f>duplicity[[#This Row],[r_fighter_id]]&amp;"/"&amp;duplicity[[#This Row],[b_fighter_id]]&amp;duplicity[[#This Row],[date]]</f>
        <v>2002/206543883</v>
      </c>
      <c r="E5224">
        <f>COUNTIF(duplicity[duplicitní texty],duplicity[[#This Row],[duplicitní texty]])</f>
        <v>1</v>
      </c>
      <c r="N5224"/>
    </row>
    <row r="5225" spans="1:14">
      <c r="A5225">
        <v>658</v>
      </c>
      <c r="B5225">
        <v>2373</v>
      </c>
      <c r="C5225" s="3">
        <v>43883</v>
      </c>
      <c r="D5225" s="5" t="str">
        <f>duplicity[[#This Row],[r_fighter_id]]&amp;"/"&amp;duplicity[[#This Row],[b_fighter_id]]&amp;duplicity[[#This Row],[date]]</f>
        <v>658/237343883</v>
      </c>
      <c r="E5225">
        <f>COUNTIF(duplicity[duplicitní texty],duplicity[[#This Row],[duplicitní texty]])</f>
        <v>1</v>
      </c>
      <c r="N5225"/>
    </row>
    <row r="5226" spans="1:14">
      <c r="A5226">
        <v>2675</v>
      </c>
      <c r="B5226">
        <v>2246</v>
      </c>
      <c r="C5226" s="3">
        <v>43883</v>
      </c>
      <c r="D5226" s="5" t="str">
        <f>duplicity[[#This Row],[r_fighter_id]]&amp;"/"&amp;duplicity[[#This Row],[b_fighter_id]]&amp;duplicity[[#This Row],[date]]</f>
        <v>2675/224643883</v>
      </c>
      <c r="E5226">
        <f>COUNTIF(duplicity[duplicitní texty],duplicity[[#This Row],[duplicitní texty]])</f>
        <v>1</v>
      </c>
      <c r="N5226"/>
    </row>
    <row r="5227" spans="1:14">
      <c r="A5227">
        <v>2563</v>
      </c>
      <c r="B5227">
        <v>3057</v>
      </c>
      <c r="C5227" s="3">
        <v>43883</v>
      </c>
      <c r="D5227" s="5" t="str">
        <f>duplicity[[#This Row],[r_fighter_id]]&amp;"/"&amp;duplicity[[#This Row],[b_fighter_id]]&amp;duplicity[[#This Row],[date]]</f>
        <v>2563/305743883</v>
      </c>
      <c r="E5227">
        <f>COUNTIF(duplicity[duplicitní texty],duplicity[[#This Row],[duplicitní texty]])</f>
        <v>1</v>
      </c>
      <c r="N5227"/>
    </row>
    <row r="5228" spans="1:14">
      <c r="A5228">
        <v>437</v>
      </c>
      <c r="B5228">
        <v>790</v>
      </c>
      <c r="C5228" s="3">
        <v>43883</v>
      </c>
      <c r="D5228" s="5" t="str">
        <f>duplicity[[#This Row],[r_fighter_id]]&amp;"/"&amp;duplicity[[#This Row],[b_fighter_id]]&amp;duplicity[[#This Row],[date]]</f>
        <v>437/79043883</v>
      </c>
      <c r="E5228">
        <f>COUNTIF(duplicity[duplicitní texty],duplicity[[#This Row],[duplicitní texty]])</f>
        <v>1</v>
      </c>
      <c r="N5228"/>
    </row>
    <row r="5229" spans="1:14">
      <c r="A5229">
        <v>716</v>
      </c>
      <c r="B5229">
        <v>2123</v>
      </c>
      <c r="C5229" s="3">
        <v>43890</v>
      </c>
      <c r="D5229" s="5" t="str">
        <f>duplicity[[#This Row],[r_fighter_id]]&amp;"/"&amp;duplicity[[#This Row],[b_fighter_id]]&amp;duplicity[[#This Row],[date]]</f>
        <v>716/212343890</v>
      </c>
      <c r="E5229">
        <f>COUNTIF(duplicity[duplicitní texty],duplicity[[#This Row],[duplicitní texty]])</f>
        <v>1</v>
      </c>
      <c r="N5229"/>
    </row>
    <row r="5230" spans="1:14">
      <c r="A5230">
        <v>2996</v>
      </c>
      <c r="B5230">
        <v>2532</v>
      </c>
      <c r="C5230" s="3">
        <v>43890</v>
      </c>
      <c r="D5230" s="5" t="str">
        <f>duplicity[[#This Row],[r_fighter_id]]&amp;"/"&amp;duplicity[[#This Row],[b_fighter_id]]&amp;duplicity[[#This Row],[date]]</f>
        <v>2996/253243890</v>
      </c>
      <c r="E5230">
        <f>COUNTIF(duplicity[duplicitní texty],duplicity[[#This Row],[duplicitní texty]])</f>
        <v>1</v>
      </c>
      <c r="N5230"/>
    </row>
    <row r="5231" spans="1:14">
      <c r="A5231">
        <v>247</v>
      </c>
      <c r="B5231">
        <v>959</v>
      </c>
      <c r="C5231" s="3">
        <v>43890</v>
      </c>
      <c r="D5231" s="5" t="str">
        <f>duplicity[[#This Row],[r_fighter_id]]&amp;"/"&amp;duplicity[[#This Row],[b_fighter_id]]&amp;duplicity[[#This Row],[date]]</f>
        <v>247/95943890</v>
      </c>
      <c r="E5231">
        <f>COUNTIF(duplicity[duplicitní texty],duplicity[[#This Row],[duplicitní texty]])</f>
        <v>1</v>
      </c>
      <c r="N5231"/>
    </row>
    <row r="5232" spans="1:14">
      <c r="A5232">
        <v>343</v>
      </c>
      <c r="B5232">
        <v>2280</v>
      </c>
      <c r="C5232" s="3">
        <v>43890</v>
      </c>
      <c r="D5232" s="5" t="str">
        <f>duplicity[[#This Row],[r_fighter_id]]&amp;"/"&amp;duplicity[[#This Row],[b_fighter_id]]&amp;duplicity[[#This Row],[date]]</f>
        <v>343/228043890</v>
      </c>
      <c r="E5232">
        <f>COUNTIF(duplicity[duplicitní texty],duplicity[[#This Row],[duplicitní texty]])</f>
        <v>1</v>
      </c>
      <c r="N5232"/>
    </row>
    <row r="5233" spans="1:14">
      <c r="A5233">
        <v>676</v>
      </c>
      <c r="B5233">
        <v>113</v>
      </c>
      <c r="C5233" s="3">
        <v>43890</v>
      </c>
      <c r="D5233" s="5" t="str">
        <f>duplicity[[#This Row],[r_fighter_id]]&amp;"/"&amp;duplicity[[#This Row],[b_fighter_id]]&amp;duplicity[[#This Row],[date]]</f>
        <v>676/11343890</v>
      </c>
      <c r="E5233">
        <f>COUNTIF(duplicity[duplicitní texty],duplicity[[#This Row],[duplicitní texty]])</f>
        <v>1</v>
      </c>
      <c r="N5233"/>
    </row>
    <row r="5234" spans="1:14">
      <c r="A5234">
        <v>3308</v>
      </c>
      <c r="B5234">
        <v>3093</v>
      </c>
      <c r="C5234" s="3">
        <v>43890</v>
      </c>
      <c r="D5234" s="5" t="str">
        <f>duplicity[[#This Row],[r_fighter_id]]&amp;"/"&amp;duplicity[[#This Row],[b_fighter_id]]&amp;duplicity[[#This Row],[date]]</f>
        <v>3308/309343890</v>
      </c>
      <c r="E5234">
        <f>COUNTIF(duplicity[duplicitní texty],duplicity[[#This Row],[duplicitní texty]])</f>
        <v>1</v>
      </c>
      <c r="N5234"/>
    </row>
    <row r="5235" spans="1:14">
      <c r="A5235">
        <v>67</v>
      </c>
      <c r="B5235">
        <v>351</v>
      </c>
      <c r="C5235" s="3">
        <v>43890</v>
      </c>
      <c r="D5235" s="5" t="str">
        <f>duplicity[[#This Row],[r_fighter_id]]&amp;"/"&amp;duplicity[[#This Row],[b_fighter_id]]&amp;duplicity[[#This Row],[date]]</f>
        <v>67/35143890</v>
      </c>
      <c r="E5235">
        <f>COUNTIF(duplicity[duplicitní texty],duplicity[[#This Row],[duplicitní texty]])</f>
        <v>1</v>
      </c>
      <c r="N5235"/>
    </row>
    <row r="5236" spans="1:14">
      <c r="A5236">
        <v>2481</v>
      </c>
      <c r="B5236">
        <v>1074</v>
      </c>
      <c r="C5236" s="3">
        <v>43890</v>
      </c>
      <c r="D5236" s="5" t="str">
        <f>duplicity[[#This Row],[r_fighter_id]]&amp;"/"&amp;duplicity[[#This Row],[b_fighter_id]]&amp;duplicity[[#This Row],[date]]</f>
        <v>2481/107443890</v>
      </c>
      <c r="E5236">
        <f>COUNTIF(duplicity[duplicitní texty],duplicity[[#This Row],[duplicitní texty]])</f>
        <v>1</v>
      </c>
      <c r="N5236"/>
    </row>
    <row r="5237" spans="1:14">
      <c r="A5237">
        <v>104</v>
      </c>
      <c r="B5237">
        <v>825</v>
      </c>
      <c r="C5237" s="3">
        <v>43890</v>
      </c>
      <c r="D5237" s="5" t="str">
        <f>duplicity[[#This Row],[r_fighter_id]]&amp;"/"&amp;duplicity[[#This Row],[b_fighter_id]]&amp;duplicity[[#This Row],[date]]</f>
        <v>104/82543890</v>
      </c>
      <c r="E5237">
        <f>COUNTIF(duplicity[duplicitní texty],duplicity[[#This Row],[duplicitní texty]])</f>
        <v>1</v>
      </c>
      <c r="N5237"/>
    </row>
    <row r="5238" spans="1:14">
      <c r="A5238">
        <v>660</v>
      </c>
      <c r="B5238">
        <v>481</v>
      </c>
      <c r="C5238" s="3">
        <v>43890</v>
      </c>
      <c r="D5238" s="5" t="str">
        <f>duplicity[[#This Row],[r_fighter_id]]&amp;"/"&amp;duplicity[[#This Row],[b_fighter_id]]&amp;duplicity[[#This Row],[date]]</f>
        <v>660/48143890</v>
      </c>
      <c r="E5238">
        <f>COUNTIF(duplicity[duplicitní texty],duplicity[[#This Row],[duplicitní texty]])</f>
        <v>1</v>
      </c>
      <c r="N5238"/>
    </row>
    <row r="5239" spans="1:14">
      <c r="A5239">
        <v>1209</v>
      </c>
      <c r="B5239">
        <v>377</v>
      </c>
      <c r="C5239" s="3">
        <v>43890</v>
      </c>
      <c r="D5239" s="5" t="str">
        <f>duplicity[[#This Row],[r_fighter_id]]&amp;"/"&amp;duplicity[[#This Row],[b_fighter_id]]&amp;duplicity[[#This Row],[date]]</f>
        <v>1209/37743890</v>
      </c>
      <c r="E5239">
        <f>COUNTIF(duplicity[duplicitní texty],duplicity[[#This Row],[duplicitní texty]])</f>
        <v>1</v>
      </c>
      <c r="N5239"/>
    </row>
    <row r="5240" spans="1:14">
      <c r="A5240">
        <v>3086</v>
      </c>
      <c r="B5240">
        <v>933</v>
      </c>
      <c r="C5240" s="3">
        <v>43890</v>
      </c>
      <c r="D5240" s="5" t="str">
        <f>duplicity[[#This Row],[r_fighter_id]]&amp;"/"&amp;duplicity[[#This Row],[b_fighter_id]]&amp;duplicity[[#This Row],[date]]</f>
        <v>3086/93343890</v>
      </c>
      <c r="E5240">
        <f>COUNTIF(duplicity[duplicitní texty],duplicity[[#This Row],[duplicitní texty]])</f>
        <v>1</v>
      </c>
      <c r="N5240"/>
    </row>
    <row r="5241" spans="1:14">
      <c r="A5241">
        <v>2069</v>
      </c>
      <c r="B5241">
        <v>3498</v>
      </c>
      <c r="C5241" s="3">
        <v>43897</v>
      </c>
      <c r="D5241" s="5" t="str">
        <f>duplicity[[#This Row],[r_fighter_id]]&amp;"/"&amp;duplicity[[#This Row],[b_fighter_id]]&amp;duplicity[[#This Row],[date]]</f>
        <v>2069/349843897</v>
      </c>
      <c r="E5241">
        <f>COUNTIF(duplicity[duplicitní texty],duplicity[[#This Row],[duplicitní texty]])</f>
        <v>1</v>
      </c>
      <c r="N5241"/>
    </row>
    <row r="5242" spans="1:14">
      <c r="A5242">
        <v>1914</v>
      </c>
      <c r="B5242">
        <v>1818</v>
      </c>
      <c r="C5242" s="3">
        <v>43897</v>
      </c>
      <c r="D5242" s="5" t="str">
        <f>duplicity[[#This Row],[r_fighter_id]]&amp;"/"&amp;duplicity[[#This Row],[b_fighter_id]]&amp;duplicity[[#This Row],[date]]</f>
        <v>1914/181843897</v>
      </c>
      <c r="E5242">
        <f>COUNTIF(duplicity[duplicitní texty],duplicity[[#This Row],[duplicitní texty]])</f>
        <v>1</v>
      </c>
      <c r="N5242"/>
    </row>
    <row r="5243" spans="1:14">
      <c r="A5243">
        <v>2381</v>
      </c>
      <c r="B5243">
        <v>1199</v>
      </c>
      <c r="C5243" s="3">
        <v>43897</v>
      </c>
      <c r="D5243" s="5" t="str">
        <f>duplicity[[#This Row],[r_fighter_id]]&amp;"/"&amp;duplicity[[#This Row],[b_fighter_id]]&amp;duplicity[[#This Row],[date]]</f>
        <v>2381/119943897</v>
      </c>
      <c r="E5243">
        <f>COUNTIF(duplicity[duplicitní texty],duplicity[[#This Row],[duplicitní texty]])</f>
        <v>1</v>
      </c>
      <c r="N5243"/>
    </row>
    <row r="5244" spans="1:14">
      <c r="A5244">
        <v>15</v>
      </c>
      <c r="B5244">
        <v>2750</v>
      </c>
      <c r="C5244" s="3">
        <v>43897</v>
      </c>
      <c r="D5244" s="5" t="str">
        <f>duplicity[[#This Row],[r_fighter_id]]&amp;"/"&amp;duplicity[[#This Row],[b_fighter_id]]&amp;duplicity[[#This Row],[date]]</f>
        <v>15/275043897</v>
      </c>
      <c r="E5244">
        <f>COUNTIF(duplicity[duplicitní texty],duplicity[[#This Row],[duplicitní texty]])</f>
        <v>1</v>
      </c>
      <c r="N5244"/>
    </row>
    <row r="5245" spans="1:14">
      <c r="A5245">
        <v>2355</v>
      </c>
      <c r="B5245">
        <v>2603</v>
      </c>
      <c r="C5245" s="3">
        <v>43897</v>
      </c>
      <c r="D5245" s="5" t="str">
        <f>duplicity[[#This Row],[r_fighter_id]]&amp;"/"&amp;duplicity[[#This Row],[b_fighter_id]]&amp;duplicity[[#This Row],[date]]</f>
        <v>2355/260343897</v>
      </c>
      <c r="E5245">
        <f>COUNTIF(duplicity[duplicitní texty],duplicity[[#This Row],[duplicitní texty]])</f>
        <v>1</v>
      </c>
      <c r="N5245"/>
    </row>
    <row r="5246" spans="1:14">
      <c r="A5246">
        <v>3380</v>
      </c>
      <c r="B5246">
        <v>2795</v>
      </c>
      <c r="C5246" s="3">
        <v>43897</v>
      </c>
      <c r="D5246" s="5" t="str">
        <f>duplicity[[#This Row],[r_fighter_id]]&amp;"/"&amp;duplicity[[#This Row],[b_fighter_id]]&amp;duplicity[[#This Row],[date]]</f>
        <v>3380/279543897</v>
      </c>
      <c r="E5246">
        <f>COUNTIF(duplicity[duplicitní texty],duplicity[[#This Row],[duplicitní texty]])</f>
        <v>1</v>
      </c>
      <c r="N5246"/>
    </row>
    <row r="5247" spans="1:14">
      <c r="A5247">
        <v>700</v>
      </c>
      <c r="B5247">
        <v>1666</v>
      </c>
      <c r="C5247" s="3">
        <v>43897</v>
      </c>
      <c r="D5247" s="5" t="str">
        <f>duplicity[[#This Row],[r_fighter_id]]&amp;"/"&amp;duplicity[[#This Row],[b_fighter_id]]&amp;duplicity[[#This Row],[date]]</f>
        <v>700/166643897</v>
      </c>
      <c r="E5247">
        <f>COUNTIF(duplicity[duplicitní texty],duplicity[[#This Row],[duplicitní texty]])</f>
        <v>1</v>
      </c>
      <c r="N5247"/>
    </row>
    <row r="5248" spans="1:14">
      <c r="A5248">
        <v>539</v>
      </c>
      <c r="B5248">
        <v>885</v>
      </c>
      <c r="C5248" s="3">
        <v>43897</v>
      </c>
      <c r="D5248" s="5" t="str">
        <f>duplicity[[#This Row],[r_fighter_id]]&amp;"/"&amp;duplicity[[#This Row],[b_fighter_id]]&amp;duplicity[[#This Row],[date]]</f>
        <v>539/88543897</v>
      </c>
      <c r="E5248">
        <f>COUNTIF(duplicity[duplicitní texty],duplicity[[#This Row],[duplicitní texty]])</f>
        <v>1</v>
      </c>
      <c r="N5248"/>
    </row>
    <row r="5249" spans="1:14">
      <c r="A5249">
        <v>1903</v>
      </c>
      <c r="B5249">
        <v>1416</v>
      </c>
      <c r="C5249" s="3">
        <v>43897</v>
      </c>
      <c r="D5249" s="5" t="str">
        <f>duplicity[[#This Row],[r_fighter_id]]&amp;"/"&amp;duplicity[[#This Row],[b_fighter_id]]&amp;duplicity[[#This Row],[date]]</f>
        <v>1903/141643897</v>
      </c>
      <c r="E5249">
        <f>COUNTIF(duplicity[duplicitní texty],duplicity[[#This Row],[duplicitní texty]])</f>
        <v>1</v>
      </c>
      <c r="N5249"/>
    </row>
    <row r="5250" spans="1:14">
      <c r="A5250">
        <v>226</v>
      </c>
      <c r="B5250">
        <v>461</v>
      </c>
      <c r="C5250" s="3">
        <v>43897</v>
      </c>
      <c r="D5250" s="5" t="str">
        <f>duplicity[[#This Row],[r_fighter_id]]&amp;"/"&amp;duplicity[[#This Row],[b_fighter_id]]&amp;duplicity[[#This Row],[date]]</f>
        <v>226/46143897</v>
      </c>
      <c r="E5250">
        <f>COUNTIF(duplicity[duplicitní texty],duplicity[[#This Row],[duplicitní texty]])</f>
        <v>1</v>
      </c>
      <c r="N5250"/>
    </row>
    <row r="5251" spans="1:14">
      <c r="A5251">
        <v>2997</v>
      </c>
      <c r="B5251">
        <v>841</v>
      </c>
      <c r="C5251" s="3">
        <v>43904</v>
      </c>
      <c r="D5251" s="5" t="str">
        <f>duplicity[[#This Row],[r_fighter_id]]&amp;"/"&amp;duplicity[[#This Row],[b_fighter_id]]&amp;duplicity[[#This Row],[date]]</f>
        <v>2997/84143904</v>
      </c>
      <c r="E5251">
        <f>COUNTIF(duplicity[duplicitní texty],duplicity[[#This Row],[duplicitní texty]])</f>
        <v>1</v>
      </c>
      <c r="N5251"/>
    </row>
    <row r="5252" spans="1:14">
      <c r="A5252">
        <v>996</v>
      </c>
      <c r="B5252">
        <v>2195</v>
      </c>
      <c r="C5252" s="3">
        <v>43904</v>
      </c>
      <c r="D5252" s="5" t="str">
        <f>duplicity[[#This Row],[r_fighter_id]]&amp;"/"&amp;duplicity[[#This Row],[b_fighter_id]]&amp;duplicity[[#This Row],[date]]</f>
        <v>996/219543904</v>
      </c>
      <c r="E5252">
        <f>COUNTIF(duplicity[duplicitní texty],duplicity[[#This Row],[duplicitní texty]])</f>
        <v>1</v>
      </c>
      <c r="N5252"/>
    </row>
    <row r="5253" spans="1:14">
      <c r="A5253">
        <v>1928</v>
      </c>
      <c r="B5253">
        <v>413</v>
      </c>
      <c r="C5253" s="3">
        <v>43904</v>
      </c>
      <c r="D5253" s="5" t="str">
        <f>duplicity[[#This Row],[r_fighter_id]]&amp;"/"&amp;duplicity[[#This Row],[b_fighter_id]]&amp;duplicity[[#This Row],[date]]</f>
        <v>1928/41343904</v>
      </c>
      <c r="E5253">
        <f>COUNTIF(duplicity[duplicitní texty],duplicity[[#This Row],[duplicitní texty]])</f>
        <v>1</v>
      </c>
      <c r="N5253"/>
    </row>
    <row r="5254" spans="1:14">
      <c r="A5254">
        <v>1785</v>
      </c>
      <c r="B5254">
        <v>2376</v>
      </c>
      <c r="C5254" s="3">
        <v>43904</v>
      </c>
      <c r="D5254" s="5" t="str">
        <f>duplicity[[#This Row],[r_fighter_id]]&amp;"/"&amp;duplicity[[#This Row],[b_fighter_id]]&amp;duplicity[[#This Row],[date]]</f>
        <v>1785/237643904</v>
      </c>
      <c r="E5254">
        <f>COUNTIF(duplicity[duplicitní texty],duplicity[[#This Row],[duplicitní texty]])</f>
        <v>1</v>
      </c>
      <c r="N5254"/>
    </row>
    <row r="5255" spans="1:14">
      <c r="A5255">
        <v>2157</v>
      </c>
      <c r="B5255">
        <v>1244</v>
      </c>
      <c r="C5255" s="3">
        <v>43904</v>
      </c>
      <c r="D5255" s="5" t="str">
        <f>duplicity[[#This Row],[r_fighter_id]]&amp;"/"&amp;duplicity[[#This Row],[b_fighter_id]]&amp;duplicity[[#This Row],[date]]</f>
        <v>2157/124443904</v>
      </c>
      <c r="E5255">
        <f>COUNTIF(duplicity[duplicitní texty],duplicity[[#This Row],[duplicitní texty]])</f>
        <v>1</v>
      </c>
      <c r="N5255"/>
    </row>
    <row r="5256" spans="1:14">
      <c r="A5256">
        <v>2666</v>
      </c>
      <c r="B5256">
        <v>1957</v>
      </c>
      <c r="C5256" s="3">
        <v>43904</v>
      </c>
      <c r="D5256" s="5" t="str">
        <f>duplicity[[#This Row],[r_fighter_id]]&amp;"/"&amp;duplicity[[#This Row],[b_fighter_id]]&amp;duplicity[[#This Row],[date]]</f>
        <v>2666/195743904</v>
      </c>
      <c r="E5256">
        <f>COUNTIF(duplicity[duplicitní texty],duplicity[[#This Row],[duplicitní texty]])</f>
        <v>1</v>
      </c>
      <c r="N5256"/>
    </row>
    <row r="5257" spans="1:14">
      <c r="A5257">
        <v>3289</v>
      </c>
      <c r="B5257">
        <v>1927</v>
      </c>
      <c r="C5257" s="3">
        <v>43904</v>
      </c>
      <c r="D5257" s="5" t="str">
        <f>duplicity[[#This Row],[r_fighter_id]]&amp;"/"&amp;duplicity[[#This Row],[b_fighter_id]]&amp;duplicity[[#This Row],[date]]</f>
        <v>3289/192743904</v>
      </c>
      <c r="E5257">
        <f>COUNTIF(duplicity[duplicitní texty],duplicity[[#This Row],[duplicitní texty]])</f>
        <v>1</v>
      </c>
      <c r="N5257"/>
    </row>
    <row r="5258" spans="1:14">
      <c r="A5258">
        <v>3571</v>
      </c>
      <c r="B5258">
        <v>1702</v>
      </c>
      <c r="C5258" s="3">
        <v>43904</v>
      </c>
      <c r="D5258" s="5" t="str">
        <f>duplicity[[#This Row],[r_fighter_id]]&amp;"/"&amp;duplicity[[#This Row],[b_fighter_id]]&amp;duplicity[[#This Row],[date]]</f>
        <v>3571/170243904</v>
      </c>
      <c r="E5258">
        <f>COUNTIF(duplicity[duplicitní texty],duplicity[[#This Row],[duplicitní texty]])</f>
        <v>1</v>
      </c>
      <c r="N5258"/>
    </row>
    <row r="5259" spans="1:14">
      <c r="A5259">
        <v>3413</v>
      </c>
      <c r="B5259">
        <v>1698</v>
      </c>
      <c r="C5259" s="3">
        <v>43904</v>
      </c>
      <c r="D5259" s="5" t="str">
        <f>duplicity[[#This Row],[r_fighter_id]]&amp;"/"&amp;duplicity[[#This Row],[b_fighter_id]]&amp;duplicity[[#This Row],[date]]</f>
        <v>3413/169843904</v>
      </c>
      <c r="E5259">
        <f>COUNTIF(duplicity[duplicitní texty],duplicity[[#This Row],[duplicitní texty]])</f>
        <v>1</v>
      </c>
      <c r="N5259"/>
    </row>
    <row r="5260" spans="1:14">
      <c r="A5260">
        <v>399</v>
      </c>
      <c r="B5260">
        <v>2201</v>
      </c>
      <c r="C5260" s="3">
        <v>43904</v>
      </c>
      <c r="D5260" s="5" t="str">
        <f>duplicity[[#This Row],[r_fighter_id]]&amp;"/"&amp;duplicity[[#This Row],[b_fighter_id]]&amp;duplicity[[#This Row],[date]]</f>
        <v>399/220143904</v>
      </c>
      <c r="E5260">
        <f>COUNTIF(duplicity[duplicitní texty],duplicity[[#This Row],[duplicitní texty]])</f>
        <v>1</v>
      </c>
      <c r="N5260"/>
    </row>
    <row r="5261" spans="1:14">
      <c r="A5261">
        <v>1894</v>
      </c>
      <c r="B5261">
        <v>1937</v>
      </c>
      <c r="C5261" s="3">
        <v>43904</v>
      </c>
      <c r="D5261" s="5" t="str">
        <f>duplicity[[#This Row],[r_fighter_id]]&amp;"/"&amp;duplicity[[#This Row],[b_fighter_id]]&amp;duplicity[[#This Row],[date]]</f>
        <v>1894/193743904</v>
      </c>
      <c r="E5261">
        <f>COUNTIF(duplicity[duplicitní texty],duplicity[[#This Row],[duplicitní texty]])</f>
        <v>1</v>
      </c>
      <c r="N5261"/>
    </row>
    <row r="5262" spans="1:14">
      <c r="A5262">
        <v>2520</v>
      </c>
      <c r="B5262">
        <v>523</v>
      </c>
      <c r="C5262" s="3">
        <v>43960</v>
      </c>
      <c r="D5262" s="5" t="str">
        <f>duplicity[[#This Row],[r_fighter_id]]&amp;"/"&amp;duplicity[[#This Row],[b_fighter_id]]&amp;duplicity[[#This Row],[date]]</f>
        <v>2520/52343960</v>
      </c>
      <c r="E5262">
        <f>COUNTIF(duplicity[duplicitní texty],duplicity[[#This Row],[duplicitní texty]])</f>
        <v>1</v>
      </c>
      <c r="N5262"/>
    </row>
    <row r="5263" spans="1:14">
      <c r="A5263">
        <v>3081</v>
      </c>
      <c r="B5263">
        <v>90</v>
      </c>
      <c r="C5263" s="3">
        <v>43960</v>
      </c>
      <c r="D5263" s="5" t="str">
        <f>duplicity[[#This Row],[r_fighter_id]]&amp;"/"&amp;duplicity[[#This Row],[b_fighter_id]]&amp;duplicity[[#This Row],[date]]</f>
        <v>3081/9043960</v>
      </c>
      <c r="E5263">
        <f>COUNTIF(duplicity[duplicitní texty],duplicity[[#This Row],[duplicitní texty]])</f>
        <v>1</v>
      </c>
      <c r="N5263"/>
    </row>
    <row r="5264" spans="1:14">
      <c r="A5264">
        <v>2374</v>
      </c>
      <c r="B5264">
        <v>3458</v>
      </c>
      <c r="C5264" s="3">
        <v>43960</v>
      </c>
      <c r="D5264" s="5" t="str">
        <f>duplicity[[#This Row],[r_fighter_id]]&amp;"/"&amp;duplicity[[#This Row],[b_fighter_id]]&amp;duplicity[[#This Row],[date]]</f>
        <v>2374/345843960</v>
      </c>
      <c r="E5264">
        <f>COUNTIF(duplicity[duplicitní texty],duplicity[[#This Row],[duplicitní texty]])</f>
        <v>1</v>
      </c>
      <c r="N5264"/>
    </row>
    <row r="5265" spans="1:14">
      <c r="A5265">
        <v>2141</v>
      </c>
      <c r="B5265">
        <v>2758</v>
      </c>
      <c r="C5265" s="3">
        <v>43960</v>
      </c>
      <c r="D5265" s="5" t="str">
        <f>duplicity[[#This Row],[r_fighter_id]]&amp;"/"&amp;duplicity[[#This Row],[b_fighter_id]]&amp;duplicity[[#This Row],[date]]</f>
        <v>2141/275843960</v>
      </c>
      <c r="E5265">
        <f>COUNTIF(duplicity[duplicitní texty],duplicity[[#This Row],[duplicitní texty]])</f>
        <v>1</v>
      </c>
      <c r="N5265"/>
    </row>
    <row r="5266" spans="1:14">
      <c r="A5266">
        <v>1883</v>
      </c>
      <c r="B5266">
        <v>2576</v>
      </c>
      <c r="C5266" s="3">
        <v>43960</v>
      </c>
      <c r="D5266" s="5" t="str">
        <f>duplicity[[#This Row],[r_fighter_id]]&amp;"/"&amp;duplicity[[#This Row],[b_fighter_id]]&amp;duplicity[[#This Row],[date]]</f>
        <v>1883/257643960</v>
      </c>
      <c r="E5266">
        <f>COUNTIF(duplicity[duplicitní texty],duplicity[[#This Row],[duplicitní texty]])</f>
        <v>1</v>
      </c>
      <c r="N5266"/>
    </row>
    <row r="5267" spans="1:14">
      <c r="A5267">
        <v>1274</v>
      </c>
      <c r="B5267">
        <v>720</v>
      </c>
      <c r="C5267" s="3">
        <v>43960</v>
      </c>
      <c r="D5267" s="5" t="str">
        <f>duplicity[[#This Row],[r_fighter_id]]&amp;"/"&amp;duplicity[[#This Row],[b_fighter_id]]&amp;duplicity[[#This Row],[date]]</f>
        <v>1274/72043960</v>
      </c>
      <c r="E5267">
        <f>COUNTIF(duplicity[duplicitní texty],duplicity[[#This Row],[duplicitní texty]])</f>
        <v>1</v>
      </c>
      <c r="N5267"/>
    </row>
    <row r="5268" spans="1:14">
      <c r="A5268">
        <v>907</v>
      </c>
      <c r="B5268">
        <v>3439</v>
      </c>
      <c r="C5268" s="3">
        <v>43960</v>
      </c>
      <c r="D5268" s="5" t="str">
        <f>duplicity[[#This Row],[r_fighter_id]]&amp;"/"&amp;duplicity[[#This Row],[b_fighter_id]]&amp;duplicity[[#This Row],[date]]</f>
        <v>907/343943960</v>
      </c>
      <c r="E5268">
        <f>COUNTIF(duplicity[duplicitní texty],duplicity[[#This Row],[duplicitní texty]])</f>
        <v>1</v>
      </c>
      <c r="N5268"/>
    </row>
    <row r="5269" spans="1:14">
      <c r="A5269">
        <v>518</v>
      </c>
      <c r="B5269">
        <v>659</v>
      </c>
      <c r="C5269" s="3">
        <v>43960</v>
      </c>
      <c r="D5269" s="5" t="str">
        <f>duplicity[[#This Row],[r_fighter_id]]&amp;"/"&amp;duplicity[[#This Row],[b_fighter_id]]&amp;duplicity[[#This Row],[date]]</f>
        <v>518/65943960</v>
      </c>
      <c r="E5269">
        <f>COUNTIF(duplicity[duplicitní texty],duplicity[[#This Row],[duplicitní texty]])</f>
        <v>1</v>
      </c>
      <c r="N5269"/>
    </row>
    <row r="5270" spans="1:14">
      <c r="A5270">
        <v>3120</v>
      </c>
      <c r="B5270">
        <v>1606</v>
      </c>
      <c r="C5270" s="3">
        <v>43960</v>
      </c>
      <c r="D5270" s="5" t="str">
        <f>duplicity[[#This Row],[r_fighter_id]]&amp;"/"&amp;duplicity[[#This Row],[b_fighter_id]]&amp;duplicity[[#This Row],[date]]</f>
        <v>3120/160643960</v>
      </c>
      <c r="E5270">
        <f>COUNTIF(duplicity[duplicitní texty],duplicity[[#This Row],[duplicitní texty]])</f>
        <v>1</v>
      </c>
      <c r="N5270"/>
    </row>
    <row r="5271" spans="1:14">
      <c r="A5271">
        <v>2303</v>
      </c>
      <c r="B5271">
        <v>2778</v>
      </c>
      <c r="C5271" s="3">
        <v>43960</v>
      </c>
      <c r="D5271" s="5" t="str">
        <f>duplicity[[#This Row],[r_fighter_id]]&amp;"/"&amp;duplicity[[#This Row],[b_fighter_id]]&amp;duplicity[[#This Row],[date]]</f>
        <v>2303/277843960</v>
      </c>
      <c r="E5271">
        <f>COUNTIF(duplicity[duplicitní texty],duplicity[[#This Row],[duplicitní texty]])</f>
        <v>1</v>
      </c>
      <c r="N5271"/>
    </row>
    <row r="5272" spans="1:14">
      <c r="A5272">
        <v>175</v>
      </c>
      <c r="B5272">
        <v>1616</v>
      </c>
      <c r="C5272" s="3">
        <v>43964</v>
      </c>
      <c r="D5272" s="5" t="str">
        <f>duplicity[[#This Row],[r_fighter_id]]&amp;"/"&amp;duplicity[[#This Row],[b_fighter_id]]&amp;duplicity[[#This Row],[date]]</f>
        <v>175/161643964</v>
      </c>
      <c r="E5272">
        <f>COUNTIF(duplicity[duplicitní texty],duplicity[[#This Row],[duplicitní texty]])</f>
        <v>1</v>
      </c>
      <c r="N5272"/>
    </row>
    <row r="5273" spans="1:14">
      <c r="A5273">
        <v>3034</v>
      </c>
      <c r="B5273">
        <v>3224</v>
      </c>
      <c r="C5273" s="3">
        <v>43964</v>
      </c>
      <c r="D5273" s="5" t="str">
        <f>duplicity[[#This Row],[r_fighter_id]]&amp;"/"&amp;duplicity[[#This Row],[b_fighter_id]]&amp;duplicity[[#This Row],[date]]</f>
        <v>3034/322443964</v>
      </c>
      <c r="E5273">
        <f>COUNTIF(duplicity[duplicitní texty],duplicity[[#This Row],[duplicitní texty]])</f>
        <v>1</v>
      </c>
      <c r="N5273"/>
    </row>
    <row r="5274" spans="1:14">
      <c r="A5274">
        <v>1333</v>
      </c>
      <c r="B5274">
        <v>789</v>
      </c>
      <c r="C5274" s="3">
        <v>43964</v>
      </c>
      <c r="D5274" s="5" t="str">
        <f>duplicity[[#This Row],[r_fighter_id]]&amp;"/"&amp;duplicity[[#This Row],[b_fighter_id]]&amp;duplicity[[#This Row],[date]]</f>
        <v>1333/78943964</v>
      </c>
      <c r="E5274">
        <f>COUNTIF(duplicity[duplicitní texty],duplicity[[#This Row],[duplicitní texty]])</f>
        <v>1</v>
      </c>
      <c r="N5274"/>
    </row>
    <row r="5275" spans="1:14">
      <c r="A5275">
        <v>1528</v>
      </c>
      <c r="B5275">
        <v>2155</v>
      </c>
      <c r="C5275" s="3">
        <v>43964</v>
      </c>
      <c r="D5275" s="5" t="str">
        <f>duplicity[[#This Row],[r_fighter_id]]&amp;"/"&amp;duplicity[[#This Row],[b_fighter_id]]&amp;duplicity[[#This Row],[date]]</f>
        <v>1528/215543964</v>
      </c>
      <c r="E5275">
        <f>COUNTIF(duplicity[duplicitní texty],duplicity[[#This Row],[duplicitní texty]])</f>
        <v>1</v>
      </c>
      <c r="N5275"/>
    </row>
    <row r="5276" spans="1:14">
      <c r="A5276">
        <v>134</v>
      </c>
      <c r="B5276">
        <v>1835</v>
      </c>
      <c r="C5276" s="3">
        <v>43964</v>
      </c>
      <c r="D5276" s="5" t="str">
        <f>duplicity[[#This Row],[r_fighter_id]]&amp;"/"&amp;duplicity[[#This Row],[b_fighter_id]]&amp;duplicity[[#This Row],[date]]</f>
        <v>134/183543964</v>
      </c>
      <c r="E5276">
        <f>COUNTIF(duplicity[duplicitní texty],duplicity[[#This Row],[duplicitní texty]])</f>
        <v>1</v>
      </c>
      <c r="N5276"/>
    </row>
    <row r="5277" spans="1:14">
      <c r="A5277">
        <v>914</v>
      </c>
      <c r="B5277">
        <v>2190</v>
      </c>
      <c r="C5277" s="3">
        <v>43964</v>
      </c>
      <c r="D5277" s="5" t="str">
        <f>duplicity[[#This Row],[r_fighter_id]]&amp;"/"&amp;duplicity[[#This Row],[b_fighter_id]]&amp;duplicity[[#This Row],[date]]</f>
        <v>914/219043964</v>
      </c>
      <c r="E5277">
        <f>COUNTIF(duplicity[duplicitní texty],duplicity[[#This Row],[duplicitní texty]])</f>
        <v>1</v>
      </c>
      <c r="N5277"/>
    </row>
    <row r="5278" spans="1:14">
      <c r="A5278">
        <v>3005</v>
      </c>
      <c r="B5278">
        <v>319</v>
      </c>
      <c r="C5278" s="3">
        <v>43964</v>
      </c>
      <c r="D5278" s="5" t="str">
        <f>duplicity[[#This Row],[r_fighter_id]]&amp;"/"&amp;duplicity[[#This Row],[b_fighter_id]]&amp;duplicity[[#This Row],[date]]</f>
        <v>3005/31943964</v>
      </c>
      <c r="E5278">
        <f>COUNTIF(duplicity[duplicitní texty],duplicity[[#This Row],[duplicitní texty]])</f>
        <v>1</v>
      </c>
      <c r="N5278"/>
    </row>
    <row r="5279" spans="1:14">
      <c r="A5279">
        <v>2769</v>
      </c>
      <c r="B5279">
        <v>2800</v>
      </c>
      <c r="C5279" s="3">
        <v>43964</v>
      </c>
      <c r="D5279" s="5" t="str">
        <f>duplicity[[#This Row],[r_fighter_id]]&amp;"/"&amp;duplicity[[#This Row],[b_fighter_id]]&amp;duplicity[[#This Row],[date]]</f>
        <v>2769/280043964</v>
      </c>
      <c r="E5279">
        <f>COUNTIF(duplicity[duplicitní texty],duplicity[[#This Row],[duplicitní texty]])</f>
        <v>1</v>
      </c>
      <c r="N5279"/>
    </row>
    <row r="5280" spans="1:14">
      <c r="A5280">
        <v>250</v>
      </c>
      <c r="B5280">
        <v>2187</v>
      </c>
      <c r="C5280" s="3">
        <v>43964</v>
      </c>
      <c r="D5280" s="5" t="str">
        <f>duplicity[[#This Row],[r_fighter_id]]&amp;"/"&amp;duplicity[[#This Row],[b_fighter_id]]&amp;duplicity[[#This Row],[date]]</f>
        <v>250/218743964</v>
      </c>
      <c r="E5280">
        <f>COUNTIF(duplicity[duplicitní texty],duplicity[[#This Row],[duplicitní texty]])</f>
        <v>1</v>
      </c>
      <c r="N5280"/>
    </row>
    <row r="5281" spans="1:14">
      <c r="A5281">
        <v>2951</v>
      </c>
      <c r="B5281">
        <v>3385</v>
      </c>
      <c r="C5281" s="3">
        <v>43964</v>
      </c>
      <c r="D5281" s="5" t="str">
        <f>duplicity[[#This Row],[r_fighter_id]]&amp;"/"&amp;duplicity[[#This Row],[b_fighter_id]]&amp;duplicity[[#This Row],[date]]</f>
        <v>2951/338543964</v>
      </c>
      <c r="E5281">
        <f>COUNTIF(duplicity[duplicitní texty],duplicity[[#This Row],[duplicitní texty]])</f>
        <v>1</v>
      </c>
      <c r="N5281"/>
    </row>
    <row r="5282" spans="1:14">
      <c r="A5282">
        <v>1334</v>
      </c>
      <c r="B5282">
        <v>1370</v>
      </c>
      <c r="C5282" s="3">
        <v>43967</v>
      </c>
      <c r="D5282" s="5" t="str">
        <f>duplicity[[#This Row],[r_fighter_id]]&amp;"/"&amp;duplicity[[#This Row],[b_fighter_id]]&amp;duplicity[[#This Row],[date]]</f>
        <v>1334/137043967</v>
      </c>
      <c r="E5282">
        <f>COUNTIF(duplicity[duplicitní texty],duplicity[[#This Row],[duplicitní texty]])</f>
        <v>1</v>
      </c>
      <c r="N5282"/>
    </row>
    <row r="5283" spans="1:14">
      <c r="A5283">
        <v>1436</v>
      </c>
      <c r="B5283">
        <v>201</v>
      </c>
      <c r="C5283" s="3">
        <v>43967</v>
      </c>
      <c r="D5283" s="5" t="str">
        <f>duplicity[[#This Row],[r_fighter_id]]&amp;"/"&amp;duplicity[[#This Row],[b_fighter_id]]&amp;duplicity[[#This Row],[date]]</f>
        <v>1436/20143967</v>
      </c>
      <c r="E5283">
        <f>COUNTIF(duplicity[duplicitní texty],duplicity[[#This Row],[duplicitní texty]])</f>
        <v>1</v>
      </c>
      <c r="N5283"/>
    </row>
    <row r="5284" spans="1:14">
      <c r="A5284">
        <v>2411</v>
      </c>
      <c r="B5284">
        <v>1282</v>
      </c>
      <c r="C5284" s="3">
        <v>43967</v>
      </c>
      <c r="D5284" s="5" t="str">
        <f>duplicity[[#This Row],[r_fighter_id]]&amp;"/"&amp;duplicity[[#This Row],[b_fighter_id]]&amp;duplicity[[#This Row],[date]]</f>
        <v>2411/128243967</v>
      </c>
      <c r="E5284">
        <f>COUNTIF(duplicity[duplicitní texty],duplicity[[#This Row],[duplicitní texty]])</f>
        <v>1</v>
      </c>
      <c r="N5284"/>
    </row>
    <row r="5285" spans="1:14">
      <c r="A5285">
        <v>375</v>
      </c>
      <c r="B5285">
        <v>178</v>
      </c>
      <c r="C5285" s="3">
        <v>43967</v>
      </c>
      <c r="D5285" s="5" t="str">
        <f>duplicity[[#This Row],[r_fighter_id]]&amp;"/"&amp;duplicity[[#This Row],[b_fighter_id]]&amp;duplicity[[#This Row],[date]]</f>
        <v>375/17843967</v>
      </c>
      <c r="E5285">
        <f>COUNTIF(duplicity[duplicitní texty],duplicity[[#This Row],[duplicitní texty]])</f>
        <v>1</v>
      </c>
      <c r="N5285"/>
    </row>
    <row r="5286" spans="1:14">
      <c r="A5286">
        <v>1044</v>
      </c>
      <c r="B5286">
        <v>1357</v>
      </c>
      <c r="C5286" s="3">
        <v>43967</v>
      </c>
      <c r="D5286" s="5" t="str">
        <f>duplicity[[#This Row],[r_fighter_id]]&amp;"/"&amp;duplicity[[#This Row],[b_fighter_id]]&amp;duplicity[[#This Row],[date]]</f>
        <v>1044/135743967</v>
      </c>
      <c r="E5286">
        <f>COUNTIF(duplicity[duplicitní texty],duplicity[[#This Row],[duplicitní texty]])</f>
        <v>1</v>
      </c>
      <c r="N5286"/>
    </row>
    <row r="5287" spans="1:14">
      <c r="A5287">
        <v>501</v>
      </c>
      <c r="B5287">
        <v>2752</v>
      </c>
      <c r="C5287" s="3">
        <v>43967</v>
      </c>
      <c r="D5287" s="5" t="str">
        <f>duplicity[[#This Row],[r_fighter_id]]&amp;"/"&amp;duplicity[[#This Row],[b_fighter_id]]&amp;duplicity[[#This Row],[date]]</f>
        <v>501/275243967</v>
      </c>
      <c r="E5287">
        <f>COUNTIF(duplicity[duplicitní texty],duplicity[[#This Row],[duplicitní texty]])</f>
        <v>1</v>
      </c>
      <c r="N5287"/>
    </row>
    <row r="5288" spans="1:14">
      <c r="A5288">
        <v>539</v>
      </c>
      <c r="B5288">
        <v>2695</v>
      </c>
      <c r="C5288" s="3">
        <v>43967</v>
      </c>
      <c r="D5288" s="5" t="str">
        <f>duplicity[[#This Row],[r_fighter_id]]&amp;"/"&amp;duplicity[[#This Row],[b_fighter_id]]&amp;duplicity[[#This Row],[date]]</f>
        <v>539/269543967</v>
      </c>
      <c r="E5288">
        <f>COUNTIF(duplicity[duplicitní texty],duplicity[[#This Row],[duplicitní texty]])</f>
        <v>1</v>
      </c>
      <c r="N5288"/>
    </row>
    <row r="5289" spans="1:14">
      <c r="A5289">
        <v>3058</v>
      </c>
      <c r="B5289">
        <v>3367</v>
      </c>
      <c r="C5289" s="3">
        <v>43967</v>
      </c>
      <c r="D5289" s="5" t="str">
        <f>duplicity[[#This Row],[r_fighter_id]]&amp;"/"&amp;duplicity[[#This Row],[b_fighter_id]]&amp;duplicity[[#This Row],[date]]</f>
        <v>3058/336743967</v>
      </c>
      <c r="E5289">
        <f>COUNTIF(duplicity[duplicitní texty],duplicity[[#This Row],[duplicitní texty]])</f>
        <v>1</v>
      </c>
      <c r="N5289"/>
    </row>
    <row r="5290" spans="1:14">
      <c r="A5290">
        <v>97</v>
      </c>
      <c r="B5290">
        <v>1565</v>
      </c>
      <c r="C5290" s="3">
        <v>43967</v>
      </c>
      <c r="D5290" s="5" t="str">
        <f>duplicity[[#This Row],[r_fighter_id]]&amp;"/"&amp;duplicity[[#This Row],[b_fighter_id]]&amp;duplicity[[#This Row],[date]]</f>
        <v>97/156543967</v>
      </c>
      <c r="E5290">
        <f>COUNTIF(duplicity[duplicitní texty],duplicity[[#This Row],[duplicitní texty]])</f>
        <v>1</v>
      </c>
      <c r="N5290"/>
    </row>
    <row r="5291" spans="1:14">
      <c r="A5291">
        <v>872</v>
      </c>
      <c r="B5291">
        <v>1737</v>
      </c>
      <c r="C5291" s="3">
        <v>43967</v>
      </c>
      <c r="D5291" s="5" t="str">
        <f>duplicity[[#This Row],[r_fighter_id]]&amp;"/"&amp;duplicity[[#This Row],[b_fighter_id]]&amp;duplicity[[#This Row],[date]]</f>
        <v>872/173743967</v>
      </c>
      <c r="E5291">
        <f>COUNTIF(duplicity[duplicitní texty],duplicity[[#This Row],[duplicitní texty]])</f>
        <v>1</v>
      </c>
      <c r="N5291"/>
    </row>
    <row r="5292" spans="1:14">
      <c r="A5292">
        <v>2274</v>
      </c>
      <c r="B5292">
        <v>2013</v>
      </c>
      <c r="C5292" s="3">
        <v>43967</v>
      </c>
      <c r="D5292" s="5" t="str">
        <f>duplicity[[#This Row],[r_fighter_id]]&amp;"/"&amp;duplicity[[#This Row],[b_fighter_id]]&amp;duplicity[[#This Row],[date]]</f>
        <v>2274/201343967</v>
      </c>
      <c r="E5292">
        <f>COUNTIF(duplicity[duplicitní texty],duplicity[[#This Row],[duplicitní texty]])</f>
        <v>1</v>
      </c>
      <c r="N5292"/>
    </row>
    <row r="5293" spans="1:14">
      <c r="A5293">
        <v>553</v>
      </c>
      <c r="B5293">
        <v>2953</v>
      </c>
      <c r="C5293" s="3">
        <v>43981</v>
      </c>
      <c r="D5293" s="5" t="str">
        <f>duplicity[[#This Row],[r_fighter_id]]&amp;"/"&amp;duplicity[[#This Row],[b_fighter_id]]&amp;duplicity[[#This Row],[date]]</f>
        <v>553/295343981</v>
      </c>
      <c r="E5293">
        <f>COUNTIF(duplicity[duplicitní texty],duplicity[[#This Row],[duplicitní texty]])</f>
        <v>1</v>
      </c>
      <c r="N5293"/>
    </row>
    <row r="5294" spans="1:14">
      <c r="A5294">
        <v>3045</v>
      </c>
      <c r="B5294">
        <v>1629</v>
      </c>
      <c r="C5294" s="3">
        <v>43981</v>
      </c>
      <c r="D5294" s="5" t="str">
        <f>duplicity[[#This Row],[r_fighter_id]]&amp;"/"&amp;duplicity[[#This Row],[b_fighter_id]]&amp;duplicity[[#This Row],[date]]</f>
        <v>3045/162943981</v>
      </c>
      <c r="E5294">
        <f>COUNTIF(duplicity[duplicitní texty],duplicity[[#This Row],[duplicitní texty]])</f>
        <v>1</v>
      </c>
      <c r="N5294"/>
    </row>
    <row r="5295" spans="1:14">
      <c r="A5295">
        <v>1238</v>
      </c>
      <c r="B5295">
        <v>2184</v>
      </c>
      <c r="C5295" s="3">
        <v>43981</v>
      </c>
      <c r="D5295" s="5" t="str">
        <f>duplicity[[#This Row],[r_fighter_id]]&amp;"/"&amp;duplicity[[#This Row],[b_fighter_id]]&amp;duplicity[[#This Row],[date]]</f>
        <v>1238/218443981</v>
      </c>
      <c r="E5295">
        <f>COUNTIF(duplicity[duplicitní texty],duplicity[[#This Row],[duplicitní texty]])</f>
        <v>1</v>
      </c>
      <c r="N5295"/>
    </row>
    <row r="5296" spans="1:14">
      <c r="A5296">
        <v>878</v>
      </c>
      <c r="B5296">
        <v>2777</v>
      </c>
      <c r="C5296" s="3">
        <v>43981</v>
      </c>
      <c r="D5296" s="5" t="str">
        <f>duplicity[[#This Row],[r_fighter_id]]&amp;"/"&amp;duplicity[[#This Row],[b_fighter_id]]&amp;duplicity[[#This Row],[date]]</f>
        <v>878/277743981</v>
      </c>
      <c r="E5296">
        <f>COUNTIF(duplicity[duplicitní texty],duplicity[[#This Row],[duplicitní texty]])</f>
        <v>1</v>
      </c>
      <c r="N5296"/>
    </row>
    <row r="5297" spans="1:14">
      <c r="A5297">
        <v>1471</v>
      </c>
      <c r="B5297">
        <v>2804</v>
      </c>
      <c r="C5297" s="3">
        <v>43981</v>
      </c>
      <c r="D5297" s="5" t="str">
        <f>duplicity[[#This Row],[r_fighter_id]]&amp;"/"&amp;duplicity[[#This Row],[b_fighter_id]]&amp;duplicity[[#This Row],[date]]</f>
        <v>1471/280443981</v>
      </c>
      <c r="E5297">
        <f>COUNTIF(duplicity[duplicitní texty],duplicity[[#This Row],[duplicitní texty]])</f>
        <v>1</v>
      </c>
      <c r="N5297"/>
    </row>
    <row r="5298" spans="1:14">
      <c r="A5298">
        <v>756</v>
      </c>
      <c r="B5298">
        <v>560</v>
      </c>
      <c r="C5298" s="3">
        <v>43981</v>
      </c>
      <c r="D5298" s="5" t="str">
        <f>duplicity[[#This Row],[r_fighter_id]]&amp;"/"&amp;duplicity[[#This Row],[b_fighter_id]]&amp;duplicity[[#This Row],[date]]</f>
        <v>756/56043981</v>
      </c>
      <c r="E5298">
        <f>COUNTIF(duplicity[duplicitní texty],duplicity[[#This Row],[duplicitní texty]])</f>
        <v>1</v>
      </c>
      <c r="N5298"/>
    </row>
    <row r="5299" spans="1:14">
      <c r="A5299">
        <v>3509</v>
      </c>
      <c r="B5299">
        <v>413</v>
      </c>
      <c r="C5299" s="3">
        <v>43981</v>
      </c>
      <c r="D5299" s="5" t="str">
        <f>duplicity[[#This Row],[r_fighter_id]]&amp;"/"&amp;duplicity[[#This Row],[b_fighter_id]]&amp;duplicity[[#This Row],[date]]</f>
        <v>3509/41343981</v>
      </c>
      <c r="E5299">
        <f>COUNTIF(duplicity[duplicitní texty],duplicity[[#This Row],[duplicitní texty]])</f>
        <v>1</v>
      </c>
      <c r="N5299"/>
    </row>
    <row r="5300" spans="1:14">
      <c r="A5300">
        <v>2596</v>
      </c>
      <c r="B5300">
        <v>481</v>
      </c>
      <c r="C5300" s="3">
        <v>43981</v>
      </c>
      <c r="D5300" s="5" t="str">
        <f>duplicity[[#This Row],[r_fighter_id]]&amp;"/"&amp;duplicity[[#This Row],[b_fighter_id]]&amp;duplicity[[#This Row],[date]]</f>
        <v>2596/48143981</v>
      </c>
      <c r="E5300">
        <f>COUNTIF(duplicity[duplicitní texty],duplicity[[#This Row],[duplicitní texty]])</f>
        <v>1</v>
      </c>
      <c r="N5300"/>
    </row>
    <row r="5301" spans="1:14">
      <c r="A5301">
        <v>2732</v>
      </c>
      <c r="B5301">
        <v>1201</v>
      </c>
      <c r="C5301" s="3">
        <v>43981</v>
      </c>
      <c r="D5301" s="5" t="str">
        <f>duplicity[[#This Row],[r_fighter_id]]&amp;"/"&amp;duplicity[[#This Row],[b_fighter_id]]&amp;duplicity[[#This Row],[date]]</f>
        <v>2732/120143981</v>
      </c>
      <c r="E5301">
        <f>COUNTIF(duplicity[duplicitní texty],duplicity[[#This Row],[duplicitní texty]])</f>
        <v>1</v>
      </c>
      <c r="N5301"/>
    </row>
    <row r="5302" spans="1:14">
      <c r="A5302">
        <v>2712</v>
      </c>
      <c r="B5302">
        <v>3446</v>
      </c>
      <c r="C5302" s="3">
        <v>43981</v>
      </c>
      <c r="D5302" s="5" t="str">
        <f>duplicity[[#This Row],[r_fighter_id]]&amp;"/"&amp;duplicity[[#This Row],[b_fighter_id]]&amp;duplicity[[#This Row],[date]]</f>
        <v>2712/344643981</v>
      </c>
      <c r="E5302">
        <f>COUNTIF(duplicity[duplicitní texty],duplicity[[#This Row],[duplicitní texty]])</f>
        <v>1</v>
      </c>
      <c r="N5302"/>
    </row>
    <row r="5303" spans="1:14">
      <c r="A5303">
        <v>1313</v>
      </c>
      <c r="B5303">
        <v>2069</v>
      </c>
      <c r="C5303" s="3">
        <v>43988</v>
      </c>
      <c r="D5303" s="5" t="str">
        <f>duplicity[[#This Row],[r_fighter_id]]&amp;"/"&amp;duplicity[[#This Row],[b_fighter_id]]&amp;duplicity[[#This Row],[date]]</f>
        <v>1313/206943988</v>
      </c>
      <c r="E5303">
        <f>COUNTIF(duplicity[duplicitní texty],duplicity[[#This Row],[duplicitní texty]])</f>
        <v>1</v>
      </c>
      <c r="N5303"/>
    </row>
    <row r="5304" spans="1:14">
      <c r="A5304">
        <v>1914</v>
      </c>
      <c r="B5304">
        <v>1977</v>
      </c>
      <c r="C5304" s="3">
        <v>43988</v>
      </c>
      <c r="D5304" s="5" t="str">
        <f>duplicity[[#This Row],[r_fighter_id]]&amp;"/"&amp;duplicity[[#This Row],[b_fighter_id]]&amp;duplicity[[#This Row],[date]]</f>
        <v>1914/197743988</v>
      </c>
      <c r="E5304">
        <f>COUNTIF(duplicity[duplicitní texty],duplicity[[#This Row],[duplicitní texty]])</f>
        <v>1</v>
      </c>
      <c r="N5304"/>
    </row>
    <row r="5305" spans="1:14">
      <c r="A5305">
        <v>3496</v>
      </c>
      <c r="B5305">
        <v>2355</v>
      </c>
      <c r="C5305" s="3">
        <v>43988</v>
      </c>
      <c r="D5305" s="5" t="str">
        <f>duplicity[[#This Row],[r_fighter_id]]&amp;"/"&amp;duplicity[[#This Row],[b_fighter_id]]&amp;duplicity[[#This Row],[date]]</f>
        <v>3496/235543988</v>
      </c>
      <c r="E5305">
        <f>COUNTIF(duplicity[duplicitní texty],duplicity[[#This Row],[duplicitní texty]])</f>
        <v>1</v>
      </c>
      <c r="N5305"/>
    </row>
    <row r="5306" spans="1:14">
      <c r="A5306">
        <v>155</v>
      </c>
      <c r="B5306">
        <v>1068</v>
      </c>
      <c r="C5306" s="3">
        <v>43988</v>
      </c>
      <c r="D5306" s="5" t="str">
        <f>duplicity[[#This Row],[r_fighter_id]]&amp;"/"&amp;duplicity[[#This Row],[b_fighter_id]]&amp;duplicity[[#This Row],[date]]</f>
        <v>155/106843988</v>
      </c>
      <c r="E5306">
        <f>COUNTIF(duplicity[duplicitní texty],duplicity[[#This Row],[duplicitní texty]])</f>
        <v>1</v>
      </c>
      <c r="N5306"/>
    </row>
    <row r="5307" spans="1:14">
      <c r="A5307">
        <v>3119</v>
      </c>
      <c r="B5307">
        <v>2837</v>
      </c>
      <c r="C5307" s="3">
        <v>43988</v>
      </c>
      <c r="D5307" s="5" t="str">
        <f>duplicity[[#This Row],[r_fighter_id]]&amp;"/"&amp;duplicity[[#This Row],[b_fighter_id]]&amp;duplicity[[#This Row],[date]]</f>
        <v>3119/283743988</v>
      </c>
      <c r="E5307">
        <f>COUNTIF(duplicity[duplicitní texty],duplicity[[#This Row],[duplicitní texty]])</f>
        <v>1</v>
      </c>
      <c r="N5307"/>
    </row>
    <row r="5308" spans="1:14">
      <c r="A5308">
        <v>2085</v>
      </c>
      <c r="B5308">
        <v>567</v>
      </c>
      <c r="C5308" s="3">
        <v>43988</v>
      </c>
      <c r="D5308" s="5" t="str">
        <f>duplicity[[#This Row],[r_fighter_id]]&amp;"/"&amp;duplicity[[#This Row],[b_fighter_id]]&amp;duplicity[[#This Row],[date]]</f>
        <v>2085/56743988</v>
      </c>
      <c r="E5308">
        <f>COUNTIF(duplicity[duplicitní texty],duplicity[[#This Row],[duplicitní texty]])</f>
        <v>1</v>
      </c>
      <c r="N5308"/>
    </row>
    <row r="5309" spans="1:14">
      <c r="A5309">
        <v>996</v>
      </c>
      <c r="B5309">
        <v>2505</v>
      </c>
      <c r="C5309" s="3">
        <v>43988</v>
      </c>
      <c r="D5309" s="5" t="str">
        <f>duplicity[[#This Row],[r_fighter_id]]&amp;"/"&amp;duplicity[[#This Row],[b_fighter_id]]&amp;duplicity[[#This Row],[date]]</f>
        <v>996/250543988</v>
      </c>
      <c r="E5309">
        <f>COUNTIF(duplicity[duplicitní texty],duplicity[[#This Row],[duplicitní texty]])</f>
        <v>1</v>
      </c>
      <c r="N5309"/>
    </row>
    <row r="5310" spans="1:14">
      <c r="A5310">
        <v>435</v>
      </c>
      <c r="B5310">
        <v>1392</v>
      </c>
      <c r="C5310" s="3">
        <v>43988</v>
      </c>
      <c r="D5310" s="5" t="str">
        <f>duplicity[[#This Row],[r_fighter_id]]&amp;"/"&amp;duplicity[[#This Row],[b_fighter_id]]&amp;duplicity[[#This Row],[date]]</f>
        <v>435/139243988</v>
      </c>
      <c r="E5310">
        <f>COUNTIF(duplicity[duplicitní texty],duplicity[[#This Row],[duplicitní texty]])</f>
        <v>1</v>
      </c>
      <c r="N5310"/>
    </row>
    <row r="5311" spans="1:14">
      <c r="A5311">
        <v>3102</v>
      </c>
      <c r="B5311">
        <v>1616</v>
      </c>
      <c r="C5311" s="3">
        <v>43988</v>
      </c>
      <c r="D5311" s="5" t="str">
        <f>duplicity[[#This Row],[r_fighter_id]]&amp;"/"&amp;duplicity[[#This Row],[b_fighter_id]]&amp;duplicity[[#This Row],[date]]</f>
        <v>3102/161643988</v>
      </c>
      <c r="E5311">
        <f>COUNTIF(duplicity[duplicitní texty],duplicity[[#This Row],[duplicitní texty]])</f>
        <v>1</v>
      </c>
      <c r="N5311"/>
    </row>
    <row r="5312" spans="1:14">
      <c r="A5312">
        <v>430</v>
      </c>
      <c r="B5312">
        <v>2549</v>
      </c>
      <c r="C5312" s="3">
        <v>43988</v>
      </c>
      <c r="D5312" s="5" t="str">
        <f>duplicity[[#This Row],[r_fighter_id]]&amp;"/"&amp;duplicity[[#This Row],[b_fighter_id]]&amp;duplicity[[#This Row],[date]]</f>
        <v>430/254943988</v>
      </c>
      <c r="E5312">
        <f>COUNTIF(duplicity[duplicitní texty],duplicity[[#This Row],[duplicitní texty]])</f>
        <v>1</v>
      </c>
      <c r="N5312"/>
    </row>
    <row r="5313" spans="1:14">
      <c r="A5313">
        <v>839</v>
      </c>
      <c r="B5313">
        <v>412</v>
      </c>
      <c r="C5313" s="3">
        <v>43988</v>
      </c>
      <c r="D5313" s="5" t="str">
        <f>duplicity[[#This Row],[r_fighter_id]]&amp;"/"&amp;duplicity[[#This Row],[b_fighter_id]]&amp;duplicity[[#This Row],[date]]</f>
        <v>839/41243988</v>
      </c>
      <c r="E5313">
        <f>COUNTIF(duplicity[duplicitní texty],duplicity[[#This Row],[duplicitní texty]])</f>
        <v>1</v>
      </c>
      <c r="N5313"/>
    </row>
    <row r="5314" spans="1:14">
      <c r="A5314">
        <v>843</v>
      </c>
      <c r="B5314">
        <v>1862</v>
      </c>
      <c r="C5314" s="3">
        <v>43995</v>
      </c>
      <c r="D5314" s="5" t="str">
        <f>duplicity[[#This Row],[r_fighter_id]]&amp;"/"&amp;duplicity[[#This Row],[b_fighter_id]]&amp;duplicity[[#This Row],[date]]</f>
        <v>843/186243995</v>
      </c>
      <c r="E5314">
        <f>COUNTIF(duplicity[duplicitní texty],duplicity[[#This Row],[duplicitní texty]])</f>
        <v>1</v>
      </c>
      <c r="N5314"/>
    </row>
    <row r="5315" spans="1:14">
      <c r="A5315">
        <v>2758</v>
      </c>
      <c r="B5315">
        <v>23</v>
      </c>
      <c r="C5315" s="3">
        <v>43995</v>
      </c>
      <c r="D5315" s="5" t="str">
        <f>duplicity[[#This Row],[r_fighter_id]]&amp;"/"&amp;duplicity[[#This Row],[b_fighter_id]]&amp;duplicity[[#This Row],[date]]</f>
        <v>2758/2343995</v>
      </c>
      <c r="E5315">
        <f>COUNTIF(duplicity[duplicitní texty],duplicity[[#This Row],[duplicitní texty]])</f>
        <v>1</v>
      </c>
      <c r="N5315"/>
    </row>
    <row r="5316" spans="1:14">
      <c r="A5316">
        <v>925</v>
      </c>
      <c r="B5316">
        <v>444</v>
      </c>
      <c r="C5316" s="3">
        <v>43995</v>
      </c>
      <c r="D5316" s="5" t="str">
        <f>duplicity[[#This Row],[r_fighter_id]]&amp;"/"&amp;duplicity[[#This Row],[b_fighter_id]]&amp;duplicity[[#This Row],[date]]</f>
        <v>925/44443995</v>
      </c>
      <c r="E5316">
        <f>COUNTIF(duplicity[duplicitní texty],duplicity[[#This Row],[duplicitní texty]])</f>
        <v>1</v>
      </c>
      <c r="N5316"/>
    </row>
    <row r="5317" spans="1:14">
      <c r="A5317">
        <v>910</v>
      </c>
      <c r="B5317">
        <v>725</v>
      </c>
      <c r="C5317" s="3">
        <v>43995</v>
      </c>
      <c r="D5317" s="5" t="str">
        <f>duplicity[[#This Row],[r_fighter_id]]&amp;"/"&amp;duplicity[[#This Row],[b_fighter_id]]&amp;duplicity[[#This Row],[date]]</f>
        <v>910/72543995</v>
      </c>
      <c r="E5317">
        <f>COUNTIF(duplicity[duplicitní texty],duplicity[[#This Row],[duplicitní texty]])</f>
        <v>1</v>
      </c>
      <c r="N5317"/>
    </row>
    <row r="5318" spans="1:14">
      <c r="A5318">
        <v>1470</v>
      </c>
      <c r="B5318">
        <v>24</v>
      </c>
      <c r="C5318" s="3">
        <v>43995</v>
      </c>
      <c r="D5318" s="5" t="str">
        <f>duplicity[[#This Row],[r_fighter_id]]&amp;"/"&amp;duplicity[[#This Row],[b_fighter_id]]&amp;duplicity[[#This Row],[date]]</f>
        <v>1470/2443995</v>
      </c>
      <c r="E5318">
        <f>COUNTIF(duplicity[duplicitní texty],duplicity[[#This Row],[duplicitní texty]])</f>
        <v>1</v>
      </c>
      <c r="N5318"/>
    </row>
    <row r="5319" spans="1:14">
      <c r="A5319">
        <v>19</v>
      </c>
      <c r="B5319">
        <v>560</v>
      </c>
      <c r="C5319" s="3">
        <v>43995</v>
      </c>
      <c r="D5319" s="5" t="str">
        <f>duplicity[[#This Row],[r_fighter_id]]&amp;"/"&amp;duplicity[[#This Row],[b_fighter_id]]&amp;duplicity[[#This Row],[date]]</f>
        <v>19/56043995</v>
      </c>
      <c r="E5319">
        <f>COUNTIF(duplicity[duplicitní texty],duplicity[[#This Row],[duplicitní texty]])</f>
        <v>1</v>
      </c>
      <c r="N5319"/>
    </row>
    <row r="5320" spans="1:14">
      <c r="A5320">
        <v>2264</v>
      </c>
      <c r="B5320">
        <v>16</v>
      </c>
      <c r="C5320" s="3">
        <v>43995</v>
      </c>
      <c r="D5320" s="5" t="str">
        <f>duplicity[[#This Row],[r_fighter_id]]&amp;"/"&amp;duplicity[[#This Row],[b_fighter_id]]&amp;duplicity[[#This Row],[date]]</f>
        <v>2264/1643995</v>
      </c>
      <c r="E5320">
        <f>COUNTIF(duplicity[duplicitní texty],duplicity[[#This Row],[duplicitní texty]])</f>
        <v>1</v>
      </c>
      <c r="N5320"/>
    </row>
    <row r="5321" spans="1:14">
      <c r="A5321">
        <v>166</v>
      </c>
      <c r="B5321">
        <v>2015</v>
      </c>
      <c r="C5321" s="3">
        <v>43995</v>
      </c>
      <c r="D5321" s="5" t="str">
        <f>duplicity[[#This Row],[r_fighter_id]]&amp;"/"&amp;duplicity[[#This Row],[b_fighter_id]]&amp;duplicity[[#This Row],[date]]</f>
        <v>166/201543995</v>
      </c>
      <c r="E5321">
        <f>COUNTIF(duplicity[duplicitní texty],duplicity[[#This Row],[duplicitní texty]])</f>
        <v>1</v>
      </c>
      <c r="N5321"/>
    </row>
    <row r="5322" spans="1:14">
      <c r="A5322">
        <v>2702</v>
      </c>
      <c r="B5322">
        <v>3370</v>
      </c>
      <c r="C5322" s="3">
        <v>43995</v>
      </c>
      <c r="D5322" s="5" t="str">
        <f>duplicity[[#This Row],[r_fighter_id]]&amp;"/"&amp;duplicity[[#This Row],[b_fighter_id]]&amp;duplicity[[#This Row],[date]]</f>
        <v>2702/337043995</v>
      </c>
      <c r="E5322">
        <f>COUNTIF(duplicity[duplicitní texty],duplicity[[#This Row],[duplicitní texty]])</f>
        <v>1</v>
      </c>
      <c r="N5322"/>
    </row>
    <row r="5323" spans="1:14">
      <c r="A5323">
        <v>964</v>
      </c>
      <c r="B5323">
        <v>1567</v>
      </c>
      <c r="C5323" s="3">
        <v>43995</v>
      </c>
      <c r="D5323" s="5" t="str">
        <f>duplicity[[#This Row],[r_fighter_id]]&amp;"/"&amp;duplicity[[#This Row],[b_fighter_id]]&amp;duplicity[[#This Row],[date]]</f>
        <v>964/156743995</v>
      </c>
      <c r="E5323">
        <f>COUNTIF(duplicity[duplicitní texty],duplicity[[#This Row],[duplicitní texty]])</f>
        <v>1</v>
      </c>
      <c r="N5323"/>
    </row>
    <row r="5324" spans="1:14">
      <c r="A5324">
        <v>2489</v>
      </c>
      <c r="B5324">
        <v>2654</v>
      </c>
      <c r="C5324" s="3">
        <v>44002</v>
      </c>
      <c r="D5324" s="5" t="str">
        <f>duplicity[[#This Row],[r_fighter_id]]&amp;"/"&amp;duplicity[[#This Row],[b_fighter_id]]&amp;duplicity[[#This Row],[date]]</f>
        <v>2489/265444002</v>
      </c>
      <c r="E5324">
        <f>COUNTIF(duplicity[duplicitní texty],duplicity[[#This Row],[duplicitní texty]])</f>
        <v>1</v>
      </c>
      <c r="N5324"/>
    </row>
    <row r="5325" spans="1:14">
      <c r="A5325">
        <v>2217</v>
      </c>
      <c r="B5325">
        <v>1152</v>
      </c>
      <c r="C5325" s="3">
        <v>44002</v>
      </c>
      <c r="D5325" s="5" t="str">
        <f>duplicity[[#This Row],[r_fighter_id]]&amp;"/"&amp;duplicity[[#This Row],[b_fighter_id]]&amp;duplicity[[#This Row],[date]]</f>
        <v>2217/115244002</v>
      </c>
      <c r="E5325">
        <f>COUNTIF(duplicity[duplicitní texty],duplicity[[#This Row],[duplicitní texty]])</f>
        <v>1</v>
      </c>
      <c r="N5325"/>
    </row>
    <row r="5326" spans="1:14">
      <c r="A5326">
        <v>501</v>
      </c>
      <c r="B5326">
        <v>2715</v>
      </c>
      <c r="C5326" s="3">
        <v>44002</v>
      </c>
      <c r="D5326" s="5" t="str">
        <f>duplicity[[#This Row],[r_fighter_id]]&amp;"/"&amp;duplicity[[#This Row],[b_fighter_id]]&amp;duplicity[[#This Row],[date]]</f>
        <v>501/271544002</v>
      </c>
      <c r="E5326">
        <f>COUNTIF(duplicity[duplicitní texty],duplicity[[#This Row],[duplicitní texty]])</f>
        <v>1</v>
      </c>
      <c r="N5326"/>
    </row>
    <row r="5327" spans="1:14">
      <c r="A5327">
        <v>3273</v>
      </c>
      <c r="B5327">
        <v>3336</v>
      </c>
      <c r="C5327" s="3">
        <v>44002</v>
      </c>
      <c r="D5327" s="5" t="str">
        <f>duplicity[[#This Row],[r_fighter_id]]&amp;"/"&amp;duplicity[[#This Row],[b_fighter_id]]&amp;duplicity[[#This Row],[date]]</f>
        <v>3273/333644002</v>
      </c>
      <c r="E5327">
        <f>COUNTIF(duplicity[duplicitní texty],duplicity[[#This Row],[duplicitní texty]])</f>
        <v>1</v>
      </c>
      <c r="N5327"/>
    </row>
    <row r="5328" spans="1:14">
      <c r="A5328">
        <v>295</v>
      </c>
      <c r="B5328">
        <v>3397</v>
      </c>
      <c r="C5328" s="3">
        <v>44002</v>
      </c>
      <c r="D5328" s="5" t="str">
        <f>duplicity[[#This Row],[r_fighter_id]]&amp;"/"&amp;duplicity[[#This Row],[b_fighter_id]]&amp;duplicity[[#This Row],[date]]</f>
        <v>295/339744002</v>
      </c>
      <c r="E5328">
        <f>COUNTIF(duplicity[duplicitní texty],duplicity[[#This Row],[duplicitní texty]])</f>
        <v>1</v>
      </c>
      <c r="N5328"/>
    </row>
    <row r="5329" spans="1:14">
      <c r="A5329">
        <v>445</v>
      </c>
      <c r="B5329">
        <v>1497</v>
      </c>
      <c r="C5329" s="3">
        <v>44002</v>
      </c>
      <c r="D5329" s="5" t="str">
        <f>duplicity[[#This Row],[r_fighter_id]]&amp;"/"&amp;duplicity[[#This Row],[b_fighter_id]]&amp;duplicity[[#This Row],[date]]</f>
        <v>445/149744002</v>
      </c>
      <c r="E5329">
        <f>COUNTIF(duplicity[duplicitní texty],duplicity[[#This Row],[duplicitní texty]])</f>
        <v>1</v>
      </c>
      <c r="N5329"/>
    </row>
    <row r="5330" spans="1:14">
      <c r="A5330">
        <v>1226</v>
      </c>
      <c r="B5330">
        <v>1202</v>
      </c>
      <c r="C5330" s="3">
        <v>44002</v>
      </c>
      <c r="D5330" s="5" t="str">
        <f>duplicity[[#This Row],[r_fighter_id]]&amp;"/"&amp;duplicity[[#This Row],[b_fighter_id]]&amp;duplicity[[#This Row],[date]]</f>
        <v>1226/120244002</v>
      </c>
      <c r="E5330">
        <f>COUNTIF(duplicity[duplicitní texty],duplicity[[#This Row],[duplicitní texty]])</f>
        <v>1</v>
      </c>
      <c r="N5330"/>
    </row>
    <row r="5331" spans="1:14">
      <c r="A5331">
        <v>2153</v>
      </c>
      <c r="B5331">
        <v>2237</v>
      </c>
      <c r="C5331" s="3">
        <v>44002</v>
      </c>
      <c r="D5331" s="5" t="str">
        <f>duplicity[[#This Row],[r_fighter_id]]&amp;"/"&amp;duplicity[[#This Row],[b_fighter_id]]&amp;duplicity[[#This Row],[date]]</f>
        <v>2153/223744002</v>
      </c>
      <c r="E5331">
        <f>COUNTIF(duplicity[duplicitní texty],duplicity[[#This Row],[duplicitní texty]])</f>
        <v>1</v>
      </c>
      <c r="N5331"/>
    </row>
    <row r="5332" spans="1:14">
      <c r="A5332">
        <v>2113</v>
      </c>
      <c r="B5332">
        <v>2712</v>
      </c>
      <c r="C5332" s="3">
        <v>44002</v>
      </c>
      <c r="D5332" s="5" t="str">
        <f>duplicity[[#This Row],[r_fighter_id]]&amp;"/"&amp;duplicity[[#This Row],[b_fighter_id]]&amp;duplicity[[#This Row],[date]]</f>
        <v>2113/271244002</v>
      </c>
      <c r="E5332">
        <f>COUNTIF(duplicity[duplicitní texty],duplicity[[#This Row],[duplicitní texty]])</f>
        <v>1</v>
      </c>
      <c r="N5332"/>
    </row>
    <row r="5333" spans="1:14">
      <c r="A5333">
        <v>884</v>
      </c>
      <c r="B5333">
        <v>406</v>
      </c>
      <c r="C5333" s="3">
        <v>44002</v>
      </c>
      <c r="D5333" s="5" t="str">
        <f>duplicity[[#This Row],[r_fighter_id]]&amp;"/"&amp;duplicity[[#This Row],[b_fighter_id]]&amp;duplicity[[#This Row],[date]]</f>
        <v>884/40644002</v>
      </c>
      <c r="E5333">
        <f>COUNTIF(duplicity[duplicitní texty],duplicity[[#This Row],[duplicitní texty]])</f>
        <v>1</v>
      </c>
      <c r="N5333"/>
    </row>
    <row r="5334" spans="1:14">
      <c r="A5334">
        <v>1416</v>
      </c>
      <c r="B5334">
        <v>2740</v>
      </c>
      <c r="C5334" s="3">
        <v>44002</v>
      </c>
      <c r="D5334" s="5" t="str">
        <f>duplicity[[#This Row],[r_fighter_id]]&amp;"/"&amp;duplicity[[#This Row],[b_fighter_id]]&amp;duplicity[[#This Row],[date]]</f>
        <v>1416/274044002</v>
      </c>
      <c r="E5334">
        <f>COUNTIF(duplicity[duplicitní texty],duplicity[[#This Row],[duplicitní texty]])</f>
        <v>1</v>
      </c>
      <c r="N5334"/>
    </row>
    <row r="5335" spans="1:14">
      <c r="A5335">
        <v>2880</v>
      </c>
      <c r="B5335">
        <v>3500</v>
      </c>
      <c r="C5335" s="3">
        <v>44009</v>
      </c>
      <c r="D5335" s="5" t="str">
        <f>duplicity[[#This Row],[r_fighter_id]]&amp;"/"&amp;duplicity[[#This Row],[b_fighter_id]]&amp;duplicity[[#This Row],[date]]</f>
        <v>2880/350044009</v>
      </c>
      <c r="E5335">
        <f>COUNTIF(duplicity[duplicitní texty],duplicity[[#This Row],[duplicitní texty]])</f>
        <v>1</v>
      </c>
      <c r="N5335"/>
    </row>
    <row r="5336" spans="1:14">
      <c r="A5336">
        <v>1268</v>
      </c>
      <c r="B5336">
        <v>1023</v>
      </c>
      <c r="C5336" s="3">
        <v>44009</v>
      </c>
      <c r="D5336" s="5" t="str">
        <f>duplicity[[#This Row],[r_fighter_id]]&amp;"/"&amp;duplicity[[#This Row],[b_fighter_id]]&amp;duplicity[[#This Row],[date]]</f>
        <v>1268/102344009</v>
      </c>
      <c r="E5336">
        <f>COUNTIF(duplicity[duplicitní texty],duplicity[[#This Row],[duplicitní texty]])</f>
        <v>1</v>
      </c>
      <c r="N5336"/>
    </row>
    <row r="5337" spans="1:14">
      <c r="A5337">
        <v>3384</v>
      </c>
      <c r="B5337">
        <v>1204</v>
      </c>
      <c r="C5337" s="3">
        <v>44009</v>
      </c>
      <c r="D5337" s="5" t="str">
        <f>duplicity[[#This Row],[r_fighter_id]]&amp;"/"&amp;duplicity[[#This Row],[b_fighter_id]]&amp;duplicity[[#This Row],[date]]</f>
        <v>3384/120444009</v>
      </c>
      <c r="E5337">
        <f>COUNTIF(duplicity[duplicitní texty],duplicity[[#This Row],[duplicitní texty]])</f>
        <v>1</v>
      </c>
      <c r="N5337"/>
    </row>
    <row r="5338" spans="1:14">
      <c r="A5338">
        <v>1835</v>
      </c>
      <c r="B5338">
        <v>321</v>
      </c>
      <c r="C5338" s="3">
        <v>44009</v>
      </c>
      <c r="D5338" s="5" t="str">
        <f>duplicity[[#This Row],[r_fighter_id]]&amp;"/"&amp;duplicity[[#This Row],[b_fighter_id]]&amp;duplicity[[#This Row],[date]]</f>
        <v>1835/32144009</v>
      </c>
      <c r="E5338">
        <f>COUNTIF(duplicity[duplicitní texty],duplicity[[#This Row],[duplicitní texty]])</f>
        <v>1</v>
      </c>
      <c r="N5338"/>
    </row>
    <row r="5339" spans="1:14">
      <c r="A5339">
        <v>3510</v>
      </c>
      <c r="B5339">
        <v>898</v>
      </c>
      <c r="C5339" s="3">
        <v>44009</v>
      </c>
      <c r="D5339" s="5" t="str">
        <f>duplicity[[#This Row],[r_fighter_id]]&amp;"/"&amp;duplicity[[#This Row],[b_fighter_id]]&amp;duplicity[[#This Row],[date]]</f>
        <v>3510/89844009</v>
      </c>
      <c r="E5339">
        <f>COUNTIF(duplicity[duplicitní texty],duplicity[[#This Row],[duplicitní texty]])</f>
        <v>1</v>
      </c>
      <c r="N5339"/>
    </row>
    <row r="5340" spans="1:14">
      <c r="A5340">
        <v>2481</v>
      </c>
      <c r="B5340">
        <v>3513</v>
      </c>
      <c r="C5340" s="3">
        <v>44009</v>
      </c>
      <c r="D5340" s="5" t="str">
        <f>duplicity[[#This Row],[r_fighter_id]]&amp;"/"&amp;duplicity[[#This Row],[b_fighter_id]]&amp;duplicity[[#This Row],[date]]</f>
        <v>2481/351344009</v>
      </c>
      <c r="E5340">
        <f>COUNTIF(duplicity[duplicitní texty],duplicity[[#This Row],[duplicitní texty]])</f>
        <v>1</v>
      </c>
      <c r="N5340"/>
    </row>
    <row r="5341" spans="1:14">
      <c r="A5341">
        <v>1209</v>
      </c>
      <c r="B5341">
        <v>3572</v>
      </c>
      <c r="C5341" s="3">
        <v>44009</v>
      </c>
      <c r="D5341" s="5" t="str">
        <f>duplicity[[#This Row],[r_fighter_id]]&amp;"/"&amp;duplicity[[#This Row],[b_fighter_id]]&amp;duplicity[[#This Row],[date]]</f>
        <v>1209/357244009</v>
      </c>
      <c r="E5341">
        <f>COUNTIF(duplicity[duplicitní texty],duplicity[[#This Row],[duplicitní texty]])</f>
        <v>1</v>
      </c>
      <c r="N5341"/>
    </row>
    <row r="5342" spans="1:14">
      <c r="A5342">
        <v>2556</v>
      </c>
      <c r="B5342">
        <v>1393</v>
      </c>
      <c r="C5342" s="3">
        <v>44009</v>
      </c>
      <c r="D5342" s="5" t="str">
        <f>duplicity[[#This Row],[r_fighter_id]]&amp;"/"&amp;duplicity[[#This Row],[b_fighter_id]]&amp;duplicity[[#This Row],[date]]</f>
        <v>2556/139344009</v>
      </c>
      <c r="E5342">
        <f>COUNTIF(duplicity[duplicitní texty],duplicity[[#This Row],[duplicitní texty]])</f>
        <v>1</v>
      </c>
      <c r="N5342"/>
    </row>
    <row r="5343" spans="1:14">
      <c r="A5343">
        <v>2515</v>
      </c>
      <c r="B5343">
        <v>1050</v>
      </c>
      <c r="C5343" s="3">
        <v>44009</v>
      </c>
      <c r="D5343" s="5" t="str">
        <f>duplicity[[#This Row],[r_fighter_id]]&amp;"/"&amp;duplicity[[#This Row],[b_fighter_id]]&amp;duplicity[[#This Row],[date]]</f>
        <v>2515/105044009</v>
      </c>
      <c r="E5343">
        <f>COUNTIF(duplicity[duplicitní texty],duplicity[[#This Row],[duplicitní texty]])</f>
        <v>1</v>
      </c>
      <c r="N5343"/>
    </row>
    <row r="5344" spans="1:14">
      <c r="A5344">
        <v>67</v>
      </c>
      <c r="B5344">
        <v>702</v>
      </c>
      <c r="C5344" s="3">
        <v>44009</v>
      </c>
      <c r="D5344" s="5" t="str">
        <f>duplicity[[#This Row],[r_fighter_id]]&amp;"/"&amp;duplicity[[#This Row],[b_fighter_id]]&amp;duplicity[[#This Row],[date]]</f>
        <v>67/70244009</v>
      </c>
      <c r="E5344">
        <f>COUNTIF(duplicity[duplicitní texty],duplicity[[#This Row],[duplicitní texty]])</f>
        <v>1</v>
      </c>
      <c r="N5344"/>
    </row>
    <row r="5345" spans="1:14">
      <c r="A5345">
        <v>2862</v>
      </c>
      <c r="B5345">
        <v>307</v>
      </c>
      <c r="C5345" s="3">
        <v>44023</v>
      </c>
      <c r="D5345" s="5" t="str">
        <f>duplicity[[#This Row],[r_fighter_id]]&amp;"/"&amp;duplicity[[#This Row],[b_fighter_id]]&amp;duplicity[[#This Row],[date]]</f>
        <v>2862/30744023</v>
      </c>
      <c r="E5345">
        <f>COUNTIF(duplicity[duplicitní texty],duplicity[[#This Row],[duplicitní texty]])</f>
        <v>1</v>
      </c>
      <c r="N5345"/>
    </row>
    <row r="5346" spans="1:14">
      <c r="A5346">
        <v>718</v>
      </c>
      <c r="B5346">
        <v>1189</v>
      </c>
      <c r="C5346" s="3">
        <v>44023</v>
      </c>
      <c r="D5346" s="5" t="str">
        <f>duplicity[[#This Row],[r_fighter_id]]&amp;"/"&amp;duplicity[[#This Row],[b_fighter_id]]&amp;duplicity[[#This Row],[date]]</f>
        <v>718/118944023</v>
      </c>
      <c r="E5346">
        <f>COUNTIF(duplicity[duplicitní texty],duplicity[[#This Row],[duplicitní texty]])</f>
        <v>1</v>
      </c>
      <c r="N5346"/>
    </row>
    <row r="5347" spans="1:14">
      <c r="A5347">
        <v>3536</v>
      </c>
      <c r="B5347">
        <v>50</v>
      </c>
      <c r="C5347" s="3">
        <v>44023</v>
      </c>
      <c r="D5347" s="5" t="str">
        <f>duplicity[[#This Row],[r_fighter_id]]&amp;"/"&amp;duplicity[[#This Row],[b_fighter_id]]&amp;duplicity[[#This Row],[date]]</f>
        <v>3536/5044023</v>
      </c>
      <c r="E5347">
        <f>COUNTIF(duplicity[duplicitní texty],duplicity[[#This Row],[duplicitní texty]])</f>
        <v>1</v>
      </c>
      <c r="N5347"/>
    </row>
    <row r="5348" spans="1:14">
      <c r="A5348">
        <v>3324</v>
      </c>
      <c r="B5348">
        <v>1995</v>
      </c>
      <c r="C5348" s="3">
        <v>44023</v>
      </c>
      <c r="D5348" s="5" t="str">
        <f>duplicity[[#This Row],[r_fighter_id]]&amp;"/"&amp;duplicity[[#This Row],[b_fighter_id]]&amp;duplicity[[#This Row],[date]]</f>
        <v>3324/199544023</v>
      </c>
      <c r="E5348">
        <f>COUNTIF(duplicity[duplicitní texty],duplicity[[#This Row],[duplicitní texty]])</f>
        <v>1</v>
      </c>
      <c r="N5348"/>
    </row>
    <row r="5349" spans="1:14">
      <c r="A5349">
        <v>2759</v>
      </c>
      <c r="B5349">
        <v>2077</v>
      </c>
      <c r="C5349" s="3">
        <v>44023</v>
      </c>
      <c r="D5349" s="5" t="str">
        <f>duplicity[[#This Row],[r_fighter_id]]&amp;"/"&amp;duplicity[[#This Row],[b_fighter_id]]&amp;duplicity[[#This Row],[date]]</f>
        <v>2759/207744023</v>
      </c>
      <c r="E5349">
        <f>COUNTIF(duplicity[duplicitní texty],duplicity[[#This Row],[duplicitní texty]])</f>
        <v>1</v>
      </c>
      <c r="N5349"/>
    </row>
    <row r="5350" spans="1:14">
      <c r="A5350">
        <v>3395</v>
      </c>
      <c r="B5350">
        <v>1377</v>
      </c>
      <c r="C5350" s="3">
        <v>44023</v>
      </c>
      <c r="D5350" s="5" t="str">
        <f>duplicity[[#This Row],[r_fighter_id]]&amp;"/"&amp;duplicity[[#This Row],[b_fighter_id]]&amp;duplicity[[#This Row],[date]]</f>
        <v>3395/137744023</v>
      </c>
      <c r="E5350">
        <f>COUNTIF(duplicity[duplicitní texty],duplicity[[#This Row],[duplicitní texty]])</f>
        <v>1</v>
      </c>
      <c r="N5350"/>
    </row>
    <row r="5351" spans="1:14">
      <c r="A5351">
        <v>3308</v>
      </c>
      <c r="B5351">
        <v>1211</v>
      </c>
      <c r="C5351" s="3">
        <v>44023</v>
      </c>
      <c r="D5351" s="5" t="str">
        <f>duplicity[[#This Row],[r_fighter_id]]&amp;"/"&amp;duplicity[[#This Row],[b_fighter_id]]&amp;duplicity[[#This Row],[date]]</f>
        <v>3308/121144023</v>
      </c>
      <c r="E5351">
        <f>COUNTIF(duplicity[duplicitní texty],duplicity[[#This Row],[duplicitní texty]])</f>
        <v>1</v>
      </c>
      <c r="N5351"/>
    </row>
    <row r="5352" spans="1:14">
      <c r="A5352">
        <v>108</v>
      </c>
      <c r="B5352">
        <v>2269</v>
      </c>
      <c r="C5352" s="3">
        <v>44023</v>
      </c>
      <c r="D5352" s="5" t="str">
        <f>duplicity[[#This Row],[r_fighter_id]]&amp;"/"&amp;duplicity[[#This Row],[b_fighter_id]]&amp;duplicity[[#This Row],[date]]</f>
        <v>108/226944023</v>
      </c>
      <c r="E5352">
        <f>COUNTIF(duplicity[duplicitní texty],duplicity[[#This Row],[duplicitní texty]])</f>
        <v>1</v>
      </c>
      <c r="N5352"/>
    </row>
    <row r="5353" spans="1:14">
      <c r="A5353">
        <v>2427</v>
      </c>
      <c r="B5353">
        <v>3582</v>
      </c>
      <c r="C5353" s="3">
        <v>44023</v>
      </c>
      <c r="D5353" s="5" t="str">
        <f>duplicity[[#This Row],[r_fighter_id]]&amp;"/"&amp;duplicity[[#This Row],[b_fighter_id]]&amp;duplicity[[#This Row],[date]]</f>
        <v>2427/358244023</v>
      </c>
      <c r="E5353">
        <f>COUNTIF(duplicity[duplicitní texty],duplicity[[#This Row],[duplicitní texty]])</f>
        <v>1</v>
      </c>
      <c r="N5353"/>
    </row>
    <row r="5354" spans="1:14">
      <c r="A5354">
        <v>2666</v>
      </c>
      <c r="B5354">
        <v>3344</v>
      </c>
      <c r="C5354" s="3">
        <v>44023</v>
      </c>
      <c r="D5354" s="5" t="str">
        <f>duplicity[[#This Row],[r_fighter_id]]&amp;"/"&amp;duplicity[[#This Row],[b_fighter_id]]&amp;duplicity[[#This Row],[date]]</f>
        <v>2666/334444023</v>
      </c>
      <c r="E5354">
        <f>COUNTIF(duplicity[duplicitní texty],duplicity[[#This Row],[duplicitní texty]])</f>
        <v>1</v>
      </c>
      <c r="N5354"/>
    </row>
    <row r="5355" spans="1:14">
      <c r="A5355">
        <v>95</v>
      </c>
      <c r="B5355">
        <v>1324</v>
      </c>
      <c r="C5355" s="3">
        <v>44023</v>
      </c>
      <c r="D5355" s="5" t="str">
        <f>duplicity[[#This Row],[r_fighter_id]]&amp;"/"&amp;duplicity[[#This Row],[b_fighter_id]]&amp;duplicity[[#This Row],[date]]</f>
        <v>95/132444023</v>
      </c>
      <c r="E5355">
        <f>COUNTIF(duplicity[duplicitní texty],duplicity[[#This Row],[duplicitní texty]])</f>
        <v>1</v>
      </c>
      <c r="N5355"/>
    </row>
    <row r="5356" spans="1:14">
      <c r="A5356">
        <v>2364</v>
      </c>
      <c r="B5356">
        <v>2580</v>
      </c>
      <c r="C5356" s="3">
        <v>44023</v>
      </c>
      <c r="D5356" s="5" t="str">
        <f>duplicity[[#This Row],[r_fighter_id]]&amp;"/"&amp;duplicity[[#This Row],[b_fighter_id]]&amp;duplicity[[#This Row],[date]]</f>
        <v>2364/258044023</v>
      </c>
      <c r="E5356">
        <f>COUNTIF(duplicity[duplicitní texty],duplicity[[#This Row],[duplicitní texty]])</f>
        <v>1</v>
      </c>
      <c r="N5356"/>
    </row>
    <row r="5357" spans="1:14">
      <c r="A5357">
        <v>3571</v>
      </c>
      <c r="B5357">
        <v>2816</v>
      </c>
      <c r="C5357" s="3">
        <v>44023</v>
      </c>
      <c r="D5357" s="5" t="str">
        <f>duplicity[[#This Row],[r_fighter_id]]&amp;"/"&amp;duplicity[[#This Row],[b_fighter_id]]&amp;duplicity[[#This Row],[date]]</f>
        <v>3571/281644023</v>
      </c>
      <c r="E5357">
        <f>COUNTIF(duplicity[duplicitní texty],duplicity[[#This Row],[duplicitní texty]])</f>
        <v>1</v>
      </c>
      <c r="N5357"/>
    </row>
    <row r="5358" spans="1:14">
      <c r="A5358">
        <v>2530</v>
      </c>
      <c r="B5358">
        <v>541</v>
      </c>
      <c r="C5358" s="3">
        <v>44027</v>
      </c>
      <c r="D5358" s="5" t="str">
        <f>duplicity[[#This Row],[r_fighter_id]]&amp;"/"&amp;duplicity[[#This Row],[b_fighter_id]]&amp;duplicity[[#This Row],[date]]</f>
        <v>2530/54144027</v>
      </c>
      <c r="E5358">
        <f>COUNTIF(duplicity[duplicitní texty],duplicity[[#This Row],[duplicitní texty]])</f>
        <v>1</v>
      </c>
      <c r="N5358"/>
    </row>
    <row r="5359" spans="1:14">
      <c r="A5359">
        <v>878</v>
      </c>
      <c r="B5359">
        <v>257</v>
      </c>
      <c r="C5359" s="3">
        <v>44027</v>
      </c>
      <c r="D5359" s="5" t="str">
        <f>duplicity[[#This Row],[r_fighter_id]]&amp;"/"&amp;duplicity[[#This Row],[b_fighter_id]]&amp;duplicity[[#This Row],[date]]</f>
        <v>878/25744027</v>
      </c>
      <c r="E5359">
        <f>COUNTIF(duplicity[duplicitní texty],duplicity[[#This Row],[duplicitní texty]])</f>
        <v>1</v>
      </c>
      <c r="N5359"/>
    </row>
    <row r="5360" spans="1:14">
      <c r="A5360">
        <v>1160</v>
      </c>
      <c r="B5360">
        <v>973</v>
      </c>
      <c r="C5360" s="3">
        <v>44027</v>
      </c>
      <c r="D5360" s="5" t="str">
        <f>duplicity[[#This Row],[r_fighter_id]]&amp;"/"&amp;duplicity[[#This Row],[b_fighter_id]]&amp;duplicity[[#This Row],[date]]</f>
        <v>1160/97344027</v>
      </c>
      <c r="E5360">
        <f>COUNTIF(duplicity[duplicitní texty],duplicity[[#This Row],[duplicitní texty]])</f>
        <v>1</v>
      </c>
      <c r="N5360"/>
    </row>
    <row r="5361" spans="1:14">
      <c r="A5361">
        <v>2022</v>
      </c>
      <c r="B5361">
        <v>2866</v>
      </c>
      <c r="C5361" s="3">
        <v>44027</v>
      </c>
      <c r="D5361" s="5" t="str">
        <f>duplicity[[#This Row],[r_fighter_id]]&amp;"/"&amp;duplicity[[#This Row],[b_fighter_id]]&amp;duplicity[[#This Row],[date]]</f>
        <v>2022/286644027</v>
      </c>
      <c r="E5361">
        <f>COUNTIF(duplicity[duplicitní texty],duplicity[[#This Row],[duplicitní texty]])</f>
        <v>1</v>
      </c>
      <c r="N5361"/>
    </row>
    <row r="5362" spans="1:14">
      <c r="A5362">
        <v>2636</v>
      </c>
      <c r="B5362">
        <v>1765</v>
      </c>
      <c r="C5362" s="3">
        <v>44027</v>
      </c>
      <c r="D5362" s="5" t="str">
        <f>duplicity[[#This Row],[r_fighter_id]]&amp;"/"&amp;duplicity[[#This Row],[b_fighter_id]]&amp;duplicity[[#This Row],[date]]</f>
        <v>2636/176544027</v>
      </c>
      <c r="E5362">
        <f>COUNTIF(duplicity[duplicitní texty],duplicity[[#This Row],[duplicitní texty]])</f>
        <v>1</v>
      </c>
      <c r="N5362"/>
    </row>
    <row r="5363" spans="1:14">
      <c r="A5363">
        <v>2622</v>
      </c>
      <c r="B5363">
        <v>2239</v>
      </c>
      <c r="C5363" s="3">
        <v>44027</v>
      </c>
      <c r="D5363" s="5" t="str">
        <f>duplicity[[#This Row],[r_fighter_id]]&amp;"/"&amp;duplicity[[#This Row],[b_fighter_id]]&amp;duplicity[[#This Row],[date]]</f>
        <v>2622/223944027</v>
      </c>
      <c r="E5363">
        <f>COUNTIF(duplicity[duplicitní texty],duplicity[[#This Row],[duplicitní texty]])</f>
        <v>1</v>
      </c>
      <c r="N5363"/>
    </row>
    <row r="5364" spans="1:14">
      <c r="A5364">
        <v>1606</v>
      </c>
      <c r="B5364">
        <v>1436</v>
      </c>
      <c r="C5364" s="3">
        <v>44027</v>
      </c>
      <c r="D5364" s="5" t="str">
        <f>duplicity[[#This Row],[r_fighter_id]]&amp;"/"&amp;duplicity[[#This Row],[b_fighter_id]]&amp;duplicity[[#This Row],[date]]</f>
        <v>1606/143644027</v>
      </c>
      <c r="E5364">
        <f>COUNTIF(duplicity[duplicitní texty],duplicity[[#This Row],[duplicitní texty]])</f>
        <v>1</v>
      </c>
      <c r="N5364"/>
    </row>
    <row r="5365" spans="1:14">
      <c r="A5365">
        <v>401</v>
      </c>
      <c r="B5365">
        <v>2098</v>
      </c>
      <c r="C5365" s="3">
        <v>44027</v>
      </c>
      <c r="D5365" s="5" t="str">
        <f>duplicity[[#This Row],[r_fighter_id]]&amp;"/"&amp;duplicity[[#This Row],[b_fighter_id]]&amp;duplicity[[#This Row],[date]]</f>
        <v>401/209844027</v>
      </c>
      <c r="E5365">
        <f>COUNTIF(duplicity[duplicitní texty],duplicity[[#This Row],[duplicitní texty]])</f>
        <v>1</v>
      </c>
      <c r="N5365"/>
    </row>
    <row r="5366" spans="1:14">
      <c r="A5366">
        <v>2696</v>
      </c>
      <c r="B5366">
        <v>3102</v>
      </c>
      <c r="C5366" s="3">
        <v>44027</v>
      </c>
      <c r="D5366" s="5" t="str">
        <f>duplicity[[#This Row],[r_fighter_id]]&amp;"/"&amp;duplicity[[#This Row],[b_fighter_id]]&amp;duplicity[[#This Row],[date]]</f>
        <v>2696/310244027</v>
      </c>
      <c r="E5366">
        <f>COUNTIF(duplicity[duplicitní texty],duplicity[[#This Row],[duplicitní texty]])</f>
        <v>1</v>
      </c>
      <c r="N5366"/>
    </row>
    <row r="5367" spans="1:14">
      <c r="A5367">
        <v>240</v>
      </c>
      <c r="B5367">
        <v>1538</v>
      </c>
      <c r="C5367" s="3">
        <v>44027</v>
      </c>
      <c r="D5367" s="5" t="str">
        <f>duplicity[[#This Row],[r_fighter_id]]&amp;"/"&amp;duplicity[[#This Row],[b_fighter_id]]&amp;duplicity[[#This Row],[date]]</f>
        <v>240/153844027</v>
      </c>
      <c r="E5367">
        <f>COUNTIF(duplicity[duplicitní texty],duplicity[[#This Row],[duplicitní texty]])</f>
        <v>1</v>
      </c>
      <c r="N5367"/>
    </row>
    <row r="5368" spans="1:14">
      <c r="A5368">
        <v>2965</v>
      </c>
      <c r="B5368">
        <v>2528</v>
      </c>
      <c r="C5368" s="3">
        <v>44027</v>
      </c>
      <c r="D5368" s="5" t="str">
        <f>duplicity[[#This Row],[r_fighter_id]]&amp;"/"&amp;duplicity[[#This Row],[b_fighter_id]]&amp;duplicity[[#This Row],[date]]</f>
        <v>2965/252844027</v>
      </c>
      <c r="E5368">
        <f>COUNTIF(duplicity[duplicitní texty],duplicity[[#This Row],[duplicitní texty]])</f>
        <v>1</v>
      </c>
      <c r="N5368"/>
    </row>
    <row r="5369" spans="1:14">
      <c r="A5369">
        <v>716</v>
      </c>
      <c r="B5369">
        <v>2270</v>
      </c>
      <c r="C5369" s="3">
        <v>44030</v>
      </c>
      <c r="D5369" s="5" t="str">
        <f>duplicity[[#This Row],[r_fighter_id]]&amp;"/"&amp;duplicity[[#This Row],[b_fighter_id]]&amp;duplicity[[#This Row],[date]]</f>
        <v>716/227044030</v>
      </c>
      <c r="E5369">
        <f>COUNTIF(duplicity[duplicitní texty],duplicity[[#This Row],[duplicitní texty]])</f>
        <v>1</v>
      </c>
      <c r="N5369"/>
    </row>
    <row r="5370" spans="1:14">
      <c r="A5370">
        <v>2440</v>
      </c>
      <c r="B5370">
        <v>147</v>
      </c>
      <c r="C5370" s="3">
        <v>44030</v>
      </c>
      <c r="D5370" s="5" t="str">
        <f>duplicity[[#This Row],[r_fighter_id]]&amp;"/"&amp;duplicity[[#This Row],[b_fighter_id]]&amp;duplicity[[#This Row],[date]]</f>
        <v>2440/14744030</v>
      </c>
      <c r="E5370">
        <f>COUNTIF(duplicity[duplicitní texty],duplicity[[#This Row],[duplicitní texty]])</f>
        <v>1</v>
      </c>
      <c r="N5370"/>
    </row>
    <row r="5371" spans="1:14">
      <c r="A5371">
        <v>959</v>
      </c>
      <c r="B5371">
        <v>247</v>
      </c>
      <c r="C5371" s="3">
        <v>44030</v>
      </c>
      <c r="D5371" s="5" t="str">
        <f>duplicity[[#This Row],[r_fighter_id]]&amp;"/"&amp;duplicity[[#This Row],[b_fighter_id]]&amp;duplicity[[#This Row],[date]]</f>
        <v>959/24744030</v>
      </c>
      <c r="E5371">
        <f>COUNTIF(duplicity[duplicitní texty],duplicity[[#This Row],[duplicitní texty]])</f>
        <v>1</v>
      </c>
      <c r="N5371"/>
    </row>
    <row r="5372" spans="1:14">
      <c r="A5372">
        <v>1516</v>
      </c>
      <c r="B5372">
        <v>1484</v>
      </c>
      <c r="C5372" s="3">
        <v>44030</v>
      </c>
      <c r="D5372" s="5" t="str">
        <f>duplicity[[#This Row],[r_fighter_id]]&amp;"/"&amp;duplicity[[#This Row],[b_fighter_id]]&amp;duplicity[[#This Row],[date]]</f>
        <v>1516/148444030</v>
      </c>
      <c r="E5372">
        <f>COUNTIF(duplicity[duplicitní texty],duplicity[[#This Row],[duplicitní texty]])</f>
        <v>1</v>
      </c>
      <c r="N5372"/>
    </row>
    <row r="5373" spans="1:14">
      <c r="A5373">
        <v>942</v>
      </c>
      <c r="B5373">
        <v>3093</v>
      </c>
      <c r="C5373" s="3">
        <v>44030</v>
      </c>
      <c r="D5373" s="5" t="str">
        <f>duplicity[[#This Row],[r_fighter_id]]&amp;"/"&amp;duplicity[[#This Row],[b_fighter_id]]&amp;duplicity[[#This Row],[date]]</f>
        <v>942/309344030</v>
      </c>
      <c r="E5373">
        <f>COUNTIF(duplicity[duplicitní texty],duplicity[[#This Row],[duplicitní texty]])</f>
        <v>1</v>
      </c>
      <c r="N5373"/>
    </row>
    <row r="5374" spans="1:14">
      <c r="A5374">
        <v>801</v>
      </c>
      <c r="B5374">
        <v>1430</v>
      </c>
      <c r="C5374" s="3">
        <v>44030</v>
      </c>
      <c r="D5374" s="5" t="str">
        <f>duplicity[[#This Row],[r_fighter_id]]&amp;"/"&amp;duplicity[[#This Row],[b_fighter_id]]&amp;duplicity[[#This Row],[date]]</f>
        <v>801/143044030</v>
      </c>
      <c r="E5374">
        <f>COUNTIF(duplicity[duplicitní texty],duplicity[[#This Row],[duplicitní texty]])</f>
        <v>1</v>
      </c>
      <c r="N5374"/>
    </row>
    <row r="5375" spans="1:14">
      <c r="A5375">
        <v>767</v>
      </c>
      <c r="B5375">
        <v>980</v>
      </c>
      <c r="C5375" s="3">
        <v>44030</v>
      </c>
      <c r="D5375" s="5" t="str">
        <f>duplicity[[#This Row],[r_fighter_id]]&amp;"/"&amp;duplicity[[#This Row],[b_fighter_id]]&amp;duplicity[[#This Row],[date]]</f>
        <v>767/98044030</v>
      </c>
      <c r="E5375">
        <f>COUNTIF(duplicity[duplicitní texty],duplicity[[#This Row],[duplicitní texty]])</f>
        <v>1</v>
      </c>
      <c r="N5375"/>
    </row>
    <row r="5376" spans="1:14">
      <c r="A5376">
        <v>2621</v>
      </c>
      <c r="B5376">
        <v>3292</v>
      </c>
      <c r="C5376" s="3">
        <v>44030</v>
      </c>
      <c r="D5376" s="5" t="str">
        <f>duplicity[[#This Row],[r_fighter_id]]&amp;"/"&amp;duplicity[[#This Row],[b_fighter_id]]&amp;duplicity[[#This Row],[date]]</f>
        <v>2621/329244030</v>
      </c>
      <c r="E5376">
        <f>COUNTIF(duplicity[duplicitní texty],duplicity[[#This Row],[duplicitní texty]])</f>
        <v>1</v>
      </c>
      <c r="N5376"/>
    </row>
    <row r="5377" spans="1:14">
      <c r="A5377">
        <v>828</v>
      </c>
      <c r="B5377">
        <v>80</v>
      </c>
      <c r="C5377" s="3">
        <v>44030</v>
      </c>
      <c r="D5377" s="5" t="str">
        <f>duplicity[[#This Row],[r_fighter_id]]&amp;"/"&amp;duplicity[[#This Row],[b_fighter_id]]&amp;duplicity[[#This Row],[date]]</f>
        <v>828/8044030</v>
      </c>
      <c r="E5377">
        <f>COUNTIF(duplicity[duplicitní texty],duplicity[[#This Row],[duplicitní texty]])</f>
        <v>1</v>
      </c>
      <c r="N5377"/>
    </row>
    <row r="5378" spans="1:14">
      <c r="A5378">
        <v>1159</v>
      </c>
      <c r="B5378">
        <v>36</v>
      </c>
      <c r="C5378" s="3">
        <v>44030</v>
      </c>
      <c r="D5378" s="5" t="str">
        <f>duplicity[[#This Row],[r_fighter_id]]&amp;"/"&amp;duplicity[[#This Row],[b_fighter_id]]&amp;duplicity[[#This Row],[date]]</f>
        <v>1159/3644030</v>
      </c>
      <c r="E5378">
        <f>COUNTIF(duplicity[duplicitní texty],duplicity[[#This Row],[duplicitní texty]])</f>
        <v>1</v>
      </c>
      <c r="N5378"/>
    </row>
    <row r="5379" spans="1:14">
      <c r="A5379">
        <v>1330</v>
      </c>
      <c r="B5379">
        <v>1083</v>
      </c>
      <c r="C5379" s="3">
        <v>44030</v>
      </c>
      <c r="D5379" s="5" t="str">
        <f>duplicity[[#This Row],[r_fighter_id]]&amp;"/"&amp;duplicity[[#This Row],[b_fighter_id]]&amp;duplicity[[#This Row],[date]]</f>
        <v>1330/108344030</v>
      </c>
      <c r="E5379">
        <f>COUNTIF(duplicity[duplicitní texty],duplicity[[#This Row],[duplicitní texty]])</f>
        <v>1</v>
      </c>
      <c r="N5379"/>
    </row>
    <row r="5380" spans="1:14">
      <c r="A5380">
        <v>1838</v>
      </c>
      <c r="B5380">
        <v>486</v>
      </c>
      <c r="C5380" s="3">
        <v>44030</v>
      </c>
      <c r="D5380" s="5" t="str">
        <f>duplicity[[#This Row],[r_fighter_id]]&amp;"/"&amp;duplicity[[#This Row],[b_fighter_id]]&amp;duplicity[[#This Row],[date]]</f>
        <v>1838/48644030</v>
      </c>
      <c r="E5380">
        <f>COUNTIF(duplicity[duplicitní texty],duplicity[[#This Row],[duplicitní texty]])</f>
        <v>1</v>
      </c>
      <c r="N5380"/>
    </row>
    <row r="5381" spans="1:14">
      <c r="A5381">
        <v>541</v>
      </c>
      <c r="B5381">
        <v>2046</v>
      </c>
      <c r="C5381" s="3">
        <v>44037</v>
      </c>
      <c r="D5381" s="5" t="str">
        <f>duplicity[[#This Row],[r_fighter_id]]&amp;"/"&amp;duplicity[[#This Row],[b_fighter_id]]&amp;duplicity[[#This Row],[date]]</f>
        <v>541/204644037</v>
      </c>
      <c r="E5381">
        <f>COUNTIF(duplicity[duplicitní texty],duplicity[[#This Row],[duplicitní texty]])</f>
        <v>1</v>
      </c>
      <c r="N5381"/>
    </row>
    <row r="5382" spans="1:14">
      <c r="A5382">
        <v>2381</v>
      </c>
      <c r="B5382">
        <v>3050</v>
      </c>
      <c r="C5382" s="3">
        <v>44037</v>
      </c>
      <c r="D5382" s="5" t="str">
        <f>duplicity[[#This Row],[r_fighter_id]]&amp;"/"&amp;duplicity[[#This Row],[b_fighter_id]]&amp;duplicity[[#This Row],[date]]</f>
        <v>2381/305044037</v>
      </c>
      <c r="E5382">
        <f>COUNTIF(duplicity[duplicitní texty],duplicity[[#This Row],[duplicitní texty]])</f>
        <v>1</v>
      </c>
      <c r="N5382"/>
    </row>
    <row r="5383" spans="1:14">
      <c r="A5383">
        <v>645</v>
      </c>
      <c r="B5383">
        <v>118</v>
      </c>
      <c r="C5383" s="3">
        <v>44037</v>
      </c>
      <c r="D5383" s="5" t="str">
        <f>duplicity[[#This Row],[r_fighter_id]]&amp;"/"&amp;duplicity[[#This Row],[b_fighter_id]]&amp;duplicity[[#This Row],[date]]</f>
        <v>645/11844037</v>
      </c>
      <c r="E5383">
        <f>COUNTIF(duplicity[duplicitní texty],duplicity[[#This Row],[duplicitní texty]])</f>
        <v>1</v>
      </c>
      <c r="N5383"/>
    </row>
    <row r="5384" spans="1:14">
      <c r="A5384">
        <v>3458</v>
      </c>
      <c r="B5384">
        <v>1235</v>
      </c>
      <c r="C5384" s="3">
        <v>44037</v>
      </c>
      <c r="D5384" s="5" t="str">
        <f>duplicity[[#This Row],[r_fighter_id]]&amp;"/"&amp;duplicity[[#This Row],[b_fighter_id]]&amp;duplicity[[#This Row],[date]]</f>
        <v>3458/123544037</v>
      </c>
      <c r="E5384">
        <f>COUNTIF(duplicity[duplicitní texty],duplicity[[#This Row],[duplicitní texty]])</f>
        <v>1</v>
      </c>
      <c r="N5384"/>
    </row>
    <row r="5385" spans="1:14">
      <c r="A5385">
        <v>152</v>
      </c>
      <c r="B5385">
        <v>593</v>
      </c>
      <c r="C5385" s="3">
        <v>44037</v>
      </c>
      <c r="D5385" s="5" t="str">
        <f>duplicity[[#This Row],[r_fighter_id]]&amp;"/"&amp;duplicity[[#This Row],[b_fighter_id]]&amp;duplicity[[#This Row],[date]]</f>
        <v>152/59344037</v>
      </c>
      <c r="E5385">
        <f>COUNTIF(duplicity[duplicitní texty],duplicity[[#This Row],[duplicitní texty]])</f>
        <v>1</v>
      </c>
      <c r="N5385"/>
    </row>
    <row r="5386" spans="1:14">
      <c r="A5386">
        <v>321</v>
      </c>
      <c r="B5386">
        <v>2512</v>
      </c>
      <c r="C5386" s="3">
        <v>44037</v>
      </c>
      <c r="D5386" s="5" t="str">
        <f>duplicity[[#This Row],[r_fighter_id]]&amp;"/"&amp;duplicity[[#This Row],[b_fighter_id]]&amp;duplicity[[#This Row],[date]]</f>
        <v>321/251244037</v>
      </c>
      <c r="E5386">
        <f>COUNTIF(duplicity[duplicitní texty],duplicity[[#This Row],[duplicitní texty]])</f>
        <v>1</v>
      </c>
      <c r="N5386"/>
    </row>
    <row r="5387" spans="1:14">
      <c r="A5387">
        <v>3471</v>
      </c>
      <c r="B5387">
        <v>3256</v>
      </c>
      <c r="C5387" s="3">
        <v>44037</v>
      </c>
      <c r="D5387" s="5" t="str">
        <f>duplicity[[#This Row],[r_fighter_id]]&amp;"/"&amp;duplicity[[#This Row],[b_fighter_id]]&amp;duplicity[[#This Row],[date]]</f>
        <v>3471/325644037</v>
      </c>
      <c r="E5387">
        <f>COUNTIF(duplicity[duplicitní texty],duplicity[[#This Row],[duplicitní texty]])</f>
        <v>1</v>
      </c>
      <c r="N5387"/>
    </row>
    <row r="5388" spans="1:14">
      <c r="A5388">
        <v>622</v>
      </c>
      <c r="B5388">
        <v>1642</v>
      </c>
      <c r="C5388" s="3">
        <v>44037</v>
      </c>
      <c r="D5388" s="5" t="str">
        <f>duplicity[[#This Row],[r_fighter_id]]&amp;"/"&amp;duplicity[[#This Row],[b_fighter_id]]&amp;duplicity[[#This Row],[date]]</f>
        <v>622/164244037</v>
      </c>
      <c r="E5388">
        <f>COUNTIF(duplicity[duplicitní texty],duplicity[[#This Row],[duplicitní texty]])</f>
        <v>1</v>
      </c>
      <c r="N5388"/>
    </row>
    <row r="5389" spans="1:14">
      <c r="A5389">
        <v>907</v>
      </c>
      <c r="B5389">
        <v>2731</v>
      </c>
      <c r="C5389" s="3">
        <v>44037</v>
      </c>
      <c r="D5389" s="5" t="str">
        <f>duplicity[[#This Row],[r_fighter_id]]&amp;"/"&amp;duplicity[[#This Row],[b_fighter_id]]&amp;duplicity[[#This Row],[date]]</f>
        <v>907/273144037</v>
      </c>
      <c r="E5389">
        <f>COUNTIF(duplicity[duplicitní texty],duplicity[[#This Row],[duplicitní texty]])</f>
        <v>1</v>
      </c>
      <c r="N5389"/>
    </row>
    <row r="5390" spans="1:14">
      <c r="A5390">
        <v>2783</v>
      </c>
      <c r="B5390">
        <v>2328</v>
      </c>
      <c r="C5390" s="3">
        <v>44037</v>
      </c>
      <c r="D5390" s="5" t="str">
        <f>duplicity[[#This Row],[r_fighter_id]]&amp;"/"&amp;duplicity[[#This Row],[b_fighter_id]]&amp;duplicity[[#This Row],[date]]</f>
        <v>2783/232844037</v>
      </c>
      <c r="E5390">
        <f>COUNTIF(duplicity[duplicitní texty],duplicity[[#This Row],[duplicitní texty]])</f>
        <v>1</v>
      </c>
      <c r="N5390"/>
    </row>
    <row r="5391" spans="1:14">
      <c r="A5391">
        <v>3507</v>
      </c>
      <c r="B5391">
        <v>506</v>
      </c>
      <c r="C5391" s="3">
        <v>44037</v>
      </c>
      <c r="D5391" s="5" t="str">
        <f>duplicity[[#This Row],[r_fighter_id]]&amp;"/"&amp;duplicity[[#This Row],[b_fighter_id]]&amp;duplicity[[#This Row],[date]]</f>
        <v>3507/50644037</v>
      </c>
      <c r="E5391">
        <f>COUNTIF(duplicity[duplicitní texty],duplicity[[#This Row],[duplicitní texty]])</f>
        <v>1</v>
      </c>
      <c r="N5391"/>
    </row>
    <row r="5392" spans="1:14">
      <c r="A5392">
        <v>922</v>
      </c>
      <c r="B5392">
        <v>1219</v>
      </c>
      <c r="C5392" s="3">
        <v>44037</v>
      </c>
      <c r="D5392" s="5" t="str">
        <f>duplicity[[#This Row],[r_fighter_id]]&amp;"/"&amp;duplicity[[#This Row],[b_fighter_id]]&amp;duplicity[[#This Row],[date]]</f>
        <v>922/121944037</v>
      </c>
      <c r="E5392">
        <f>COUNTIF(duplicity[duplicitní texty],duplicity[[#This Row],[duplicitní texty]])</f>
        <v>1</v>
      </c>
      <c r="N5392"/>
    </row>
    <row r="5393" spans="1:14">
      <c r="A5393">
        <v>883</v>
      </c>
      <c r="B5393">
        <v>3133</v>
      </c>
      <c r="C5393" s="3">
        <v>44037</v>
      </c>
      <c r="D5393" s="5" t="str">
        <f>duplicity[[#This Row],[r_fighter_id]]&amp;"/"&amp;duplicity[[#This Row],[b_fighter_id]]&amp;duplicity[[#This Row],[date]]</f>
        <v>883/313344037</v>
      </c>
      <c r="E5393">
        <f>COUNTIF(duplicity[duplicitní texty],duplicity[[#This Row],[duplicitní texty]])</f>
        <v>1</v>
      </c>
      <c r="N5393"/>
    </row>
    <row r="5394" spans="1:14">
      <c r="A5394">
        <v>3289</v>
      </c>
      <c r="B5394">
        <v>1326</v>
      </c>
      <c r="C5394" s="3">
        <v>44037</v>
      </c>
      <c r="D5394" s="5" t="str">
        <f>duplicity[[#This Row],[r_fighter_id]]&amp;"/"&amp;duplicity[[#This Row],[b_fighter_id]]&amp;duplicity[[#This Row],[date]]</f>
        <v>3289/132644037</v>
      </c>
      <c r="E5394">
        <f>COUNTIF(duplicity[duplicitní texty],duplicity[[#This Row],[duplicitní texty]])</f>
        <v>1</v>
      </c>
      <c r="N5394"/>
    </row>
    <row r="5395" spans="1:14">
      <c r="A5395">
        <v>389</v>
      </c>
      <c r="B5395">
        <v>2944</v>
      </c>
      <c r="C5395" s="3">
        <v>44044</v>
      </c>
      <c r="D5395" s="5" t="str">
        <f>duplicity[[#This Row],[r_fighter_id]]&amp;"/"&amp;duplicity[[#This Row],[b_fighter_id]]&amp;duplicity[[#This Row],[date]]</f>
        <v>389/294444044</v>
      </c>
      <c r="E5395">
        <f>COUNTIF(duplicity[duplicitní texty],duplicity[[#This Row],[duplicitní texty]])</f>
        <v>1</v>
      </c>
      <c r="N5395"/>
    </row>
    <row r="5396" spans="1:14">
      <c r="A5396">
        <v>441</v>
      </c>
      <c r="B5396">
        <v>1925</v>
      </c>
      <c r="C5396" s="3">
        <v>44044</v>
      </c>
      <c r="D5396" s="5" t="str">
        <f>duplicity[[#This Row],[r_fighter_id]]&amp;"/"&amp;duplicity[[#This Row],[b_fighter_id]]&amp;duplicity[[#This Row],[date]]</f>
        <v>441/192544044</v>
      </c>
      <c r="E5396">
        <f>COUNTIF(duplicity[duplicitní texty],duplicity[[#This Row],[duplicitní texty]])</f>
        <v>1</v>
      </c>
      <c r="N5396"/>
    </row>
    <row r="5397" spans="1:14">
      <c r="A5397">
        <v>2796</v>
      </c>
      <c r="B5397">
        <v>1981</v>
      </c>
      <c r="C5397" s="3">
        <v>44044</v>
      </c>
      <c r="D5397" s="5" t="str">
        <f>duplicity[[#This Row],[r_fighter_id]]&amp;"/"&amp;duplicity[[#This Row],[b_fighter_id]]&amp;duplicity[[#This Row],[date]]</f>
        <v>2796/198144044</v>
      </c>
      <c r="E5397">
        <f>COUNTIF(duplicity[duplicitní texty],duplicity[[#This Row],[duplicitní texty]])</f>
        <v>1</v>
      </c>
      <c r="N5397"/>
    </row>
    <row r="5398" spans="1:14">
      <c r="A5398">
        <v>3342</v>
      </c>
      <c r="B5398">
        <v>1202</v>
      </c>
      <c r="C5398" s="3">
        <v>44044</v>
      </c>
      <c r="D5398" s="5" t="str">
        <f>duplicity[[#This Row],[r_fighter_id]]&amp;"/"&amp;duplicity[[#This Row],[b_fighter_id]]&amp;duplicity[[#This Row],[date]]</f>
        <v>3342/120244044</v>
      </c>
      <c r="E5398">
        <f>COUNTIF(duplicity[duplicitní texty],duplicity[[#This Row],[duplicitní texty]])</f>
        <v>1</v>
      </c>
      <c r="N5398"/>
    </row>
    <row r="5399" spans="1:14">
      <c r="A5399">
        <v>1883</v>
      </c>
      <c r="B5399">
        <v>379</v>
      </c>
      <c r="C5399" s="3">
        <v>44044</v>
      </c>
      <c r="D5399" s="5" t="str">
        <f>duplicity[[#This Row],[r_fighter_id]]&amp;"/"&amp;duplicity[[#This Row],[b_fighter_id]]&amp;duplicity[[#This Row],[date]]</f>
        <v>1883/37944044</v>
      </c>
      <c r="E5399">
        <f>COUNTIF(duplicity[duplicitní texty],duplicity[[#This Row],[duplicitní texty]])</f>
        <v>1</v>
      </c>
      <c r="N5399"/>
    </row>
    <row r="5400" spans="1:14">
      <c r="A5400">
        <v>2228</v>
      </c>
      <c r="B5400">
        <v>1939</v>
      </c>
      <c r="C5400" s="3">
        <v>44044</v>
      </c>
      <c r="D5400" s="5" t="str">
        <f>duplicity[[#This Row],[r_fighter_id]]&amp;"/"&amp;duplicity[[#This Row],[b_fighter_id]]&amp;duplicity[[#This Row],[date]]</f>
        <v>2228/193944044</v>
      </c>
      <c r="E5400">
        <f>COUNTIF(duplicity[duplicitní texty],duplicity[[#This Row],[duplicitní texty]])</f>
        <v>1</v>
      </c>
      <c r="N5400"/>
    </row>
    <row r="5401" spans="1:14">
      <c r="A5401">
        <v>885</v>
      </c>
      <c r="B5401">
        <v>436</v>
      </c>
      <c r="C5401" s="3">
        <v>44044</v>
      </c>
      <c r="D5401" s="5" t="str">
        <f>duplicity[[#This Row],[r_fighter_id]]&amp;"/"&amp;duplicity[[#This Row],[b_fighter_id]]&amp;duplicity[[#This Row],[date]]</f>
        <v>885/43644044</v>
      </c>
      <c r="E5401">
        <f>COUNTIF(duplicity[duplicitní texty],duplicity[[#This Row],[duplicitní texty]])</f>
        <v>1</v>
      </c>
      <c r="N5401"/>
    </row>
    <row r="5402" spans="1:14">
      <c r="A5402">
        <v>1709</v>
      </c>
      <c r="B5402">
        <v>3131</v>
      </c>
      <c r="C5402" s="3">
        <v>44051</v>
      </c>
      <c r="D5402" s="5" t="str">
        <f>duplicity[[#This Row],[r_fighter_id]]&amp;"/"&amp;duplicity[[#This Row],[b_fighter_id]]&amp;duplicity[[#This Row],[date]]</f>
        <v>1709/313144051</v>
      </c>
      <c r="E5402">
        <f>COUNTIF(duplicity[duplicitní texty],duplicity[[#This Row],[duplicitní texty]])</f>
        <v>1</v>
      </c>
      <c r="N5402"/>
    </row>
    <row r="5403" spans="1:14">
      <c r="A5403">
        <v>28</v>
      </c>
      <c r="B5403">
        <v>3452</v>
      </c>
      <c r="C5403" s="3">
        <v>44051</v>
      </c>
      <c r="D5403" s="5" t="str">
        <f>duplicity[[#This Row],[r_fighter_id]]&amp;"/"&amp;duplicity[[#This Row],[b_fighter_id]]&amp;duplicity[[#This Row],[date]]</f>
        <v>28/345244051</v>
      </c>
      <c r="E5403">
        <f>COUNTIF(duplicity[duplicitní texty],duplicity[[#This Row],[duplicitní texty]])</f>
        <v>1</v>
      </c>
      <c r="N5403"/>
    </row>
    <row r="5404" spans="1:14">
      <c r="A5404">
        <v>2549</v>
      </c>
      <c r="B5404">
        <v>3124</v>
      </c>
      <c r="C5404" s="3">
        <v>44051</v>
      </c>
      <c r="D5404" s="5" t="str">
        <f>duplicity[[#This Row],[r_fighter_id]]&amp;"/"&amp;duplicity[[#This Row],[b_fighter_id]]&amp;duplicity[[#This Row],[date]]</f>
        <v>2549/312444051</v>
      </c>
      <c r="E5404">
        <f>COUNTIF(duplicity[duplicitní texty],duplicity[[#This Row],[duplicitní texty]])</f>
        <v>1</v>
      </c>
      <c r="N5404"/>
    </row>
    <row r="5405" spans="1:14">
      <c r="A5405">
        <v>1370</v>
      </c>
      <c r="B5405">
        <v>396</v>
      </c>
      <c r="C5405" s="3">
        <v>44051</v>
      </c>
      <c r="D5405" s="5" t="str">
        <f>duplicity[[#This Row],[r_fighter_id]]&amp;"/"&amp;duplicity[[#This Row],[b_fighter_id]]&amp;duplicity[[#This Row],[date]]</f>
        <v>1370/39644051</v>
      </c>
      <c r="E5405">
        <f>COUNTIF(duplicity[duplicitní texty],duplicity[[#This Row],[duplicitní texty]])</f>
        <v>1</v>
      </c>
      <c r="N5405"/>
    </row>
    <row r="5406" spans="1:14">
      <c r="A5406">
        <v>2834</v>
      </c>
      <c r="B5406">
        <v>3304</v>
      </c>
      <c r="C5406" s="3">
        <v>44051</v>
      </c>
      <c r="D5406" s="5" t="str">
        <f>duplicity[[#This Row],[r_fighter_id]]&amp;"/"&amp;duplicity[[#This Row],[b_fighter_id]]&amp;duplicity[[#This Row],[date]]</f>
        <v>2834/330444051</v>
      </c>
      <c r="E5406">
        <f>COUNTIF(duplicity[duplicitní texty],duplicity[[#This Row],[duplicitní texty]])</f>
        <v>1</v>
      </c>
      <c r="N5406"/>
    </row>
    <row r="5407" spans="1:14">
      <c r="A5407">
        <v>1266</v>
      </c>
      <c r="B5407">
        <v>2225</v>
      </c>
      <c r="C5407" s="3">
        <v>44051</v>
      </c>
      <c r="D5407" s="5" t="str">
        <f>duplicity[[#This Row],[r_fighter_id]]&amp;"/"&amp;duplicity[[#This Row],[b_fighter_id]]&amp;duplicity[[#This Row],[date]]</f>
        <v>1266/222544051</v>
      </c>
      <c r="E5407">
        <f>COUNTIF(duplicity[duplicitní texty],duplicity[[#This Row],[duplicitní texty]])</f>
        <v>1</v>
      </c>
      <c r="N5407"/>
    </row>
    <row r="5408" spans="1:14">
      <c r="A5408">
        <v>1816</v>
      </c>
      <c r="B5408">
        <v>2374</v>
      </c>
      <c r="C5408" s="3">
        <v>44051</v>
      </c>
      <c r="D5408" s="5" t="str">
        <f>duplicity[[#This Row],[r_fighter_id]]&amp;"/"&amp;duplicity[[#This Row],[b_fighter_id]]&amp;duplicity[[#This Row],[date]]</f>
        <v>1816/237444051</v>
      </c>
      <c r="E5408">
        <f>COUNTIF(duplicity[duplicitní texty],duplicity[[#This Row],[duplicitní texty]])</f>
        <v>1</v>
      </c>
      <c r="N5408"/>
    </row>
    <row r="5409" spans="1:14">
      <c r="A5409">
        <v>3295</v>
      </c>
      <c r="B5409">
        <v>1497</v>
      </c>
      <c r="C5409" s="3">
        <v>44051</v>
      </c>
      <c r="D5409" s="5" t="str">
        <f>duplicity[[#This Row],[r_fighter_id]]&amp;"/"&amp;duplicity[[#This Row],[b_fighter_id]]&amp;duplicity[[#This Row],[date]]</f>
        <v>3295/149744051</v>
      </c>
      <c r="E5409">
        <f>COUNTIF(duplicity[duplicitní texty],duplicity[[#This Row],[duplicitní texty]])</f>
        <v>1</v>
      </c>
      <c r="N5409"/>
    </row>
    <row r="5410" spans="1:14">
      <c r="A5410">
        <v>700</v>
      </c>
      <c r="B5410">
        <v>1384</v>
      </c>
      <c r="C5410" s="3">
        <v>44051</v>
      </c>
      <c r="D5410" s="5" t="str">
        <f>duplicity[[#This Row],[r_fighter_id]]&amp;"/"&amp;duplicity[[#This Row],[b_fighter_id]]&amp;duplicity[[#This Row],[date]]</f>
        <v>700/138444051</v>
      </c>
      <c r="E5410">
        <f>COUNTIF(duplicity[duplicitní texty],duplicity[[#This Row],[duplicitní texty]])</f>
        <v>1</v>
      </c>
      <c r="N5410"/>
    </row>
    <row r="5411" spans="1:14">
      <c r="A5411">
        <v>3572</v>
      </c>
      <c r="B5411">
        <v>213</v>
      </c>
      <c r="C5411" s="3">
        <v>44051</v>
      </c>
      <c r="D5411" s="5" t="str">
        <f>duplicity[[#This Row],[r_fighter_id]]&amp;"/"&amp;duplicity[[#This Row],[b_fighter_id]]&amp;duplicity[[#This Row],[date]]</f>
        <v>3572/21344051</v>
      </c>
      <c r="E5411">
        <f>COUNTIF(duplicity[duplicitní texty],duplicity[[#This Row],[duplicitní texty]])</f>
        <v>1</v>
      </c>
      <c r="N5411"/>
    </row>
    <row r="5412" spans="1:14">
      <c r="A5412">
        <v>2058</v>
      </c>
      <c r="B5412">
        <v>3111</v>
      </c>
      <c r="C5412" s="3">
        <v>44051</v>
      </c>
      <c r="D5412" s="5" t="str">
        <f>duplicity[[#This Row],[r_fighter_id]]&amp;"/"&amp;duplicity[[#This Row],[b_fighter_id]]&amp;duplicity[[#This Row],[date]]</f>
        <v>2058/311144051</v>
      </c>
      <c r="E5412">
        <f>COUNTIF(duplicity[duplicitní texty],duplicity[[#This Row],[duplicitní texty]])</f>
        <v>1</v>
      </c>
      <c r="N5412"/>
    </row>
    <row r="5413" spans="1:14">
      <c r="A5413">
        <v>2695</v>
      </c>
      <c r="B5413">
        <v>76</v>
      </c>
      <c r="C5413" s="3">
        <v>44051</v>
      </c>
      <c r="D5413" s="5" t="str">
        <f>duplicity[[#This Row],[r_fighter_id]]&amp;"/"&amp;duplicity[[#This Row],[b_fighter_id]]&amp;duplicity[[#This Row],[date]]</f>
        <v>2695/7644051</v>
      </c>
      <c r="E5413">
        <f>COUNTIF(duplicity[duplicitní texty],duplicity[[#This Row],[duplicitní texty]])</f>
        <v>1</v>
      </c>
      <c r="N5413"/>
    </row>
    <row r="5414" spans="1:14">
      <c r="A5414">
        <v>793</v>
      </c>
      <c r="B5414">
        <v>843</v>
      </c>
      <c r="C5414" s="3">
        <v>44058</v>
      </c>
      <c r="D5414" s="5" t="str">
        <f>duplicity[[#This Row],[r_fighter_id]]&amp;"/"&amp;duplicity[[#This Row],[b_fighter_id]]&amp;duplicity[[#This Row],[date]]</f>
        <v>793/84344058</v>
      </c>
      <c r="E5414">
        <f>COUNTIF(duplicity[duplicitní texty],duplicity[[#This Row],[duplicitní texty]])</f>
        <v>1</v>
      </c>
      <c r="N5414"/>
    </row>
    <row r="5415" spans="1:14">
      <c r="A5415">
        <v>2355</v>
      </c>
      <c r="B5415">
        <v>3367</v>
      </c>
      <c r="C5415" s="3">
        <v>44058</v>
      </c>
      <c r="D5415" s="5" t="str">
        <f>duplicity[[#This Row],[r_fighter_id]]&amp;"/"&amp;duplicity[[#This Row],[b_fighter_id]]&amp;duplicity[[#This Row],[date]]</f>
        <v>2355/336744058</v>
      </c>
      <c r="E5415">
        <f>COUNTIF(duplicity[duplicitní texty],duplicity[[#This Row],[duplicitní texty]])</f>
        <v>1</v>
      </c>
      <c r="N5415"/>
    </row>
    <row r="5416" spans="1:14">
      <c r="A5416">
        <v>703</v>
      </c>
      <c r="B5416">
        <v>2562</v>
      </c>
      <c r="C5416" s="3">
        <v>44058</v>
      </c>
      <c r="D5416" s="5" t="str">
        <f>duplicity[[#This Row],[r_fighter_id]]&amp;"/"&amp;duplicity[[#This Row],[b_fighter_id]]&amp;duplicity[[#This Row],[date]]</f>
        <v>703/256244058</v>
      </c>
      <c r="E5416">
        <f>COUNTIF(duplicity[duplicitní texty],duplicity[[#This Row],[duplicitní texty]])</f>
        <v>1</v>
      </c>
      <c r="N5416"/>
    </row>
    <row r="5417" spans="1:14">
      <c r="A5417">
        <v>807</v>
      </c>
      <c r="B5417">
        <v>2778</v>
      </c>
      <c r="C5417" s="3">
        <v>44058</v>
      </c>
      <c r="D5417" s="5" t="str">
        <f>duplicity[[#This Row],[r_fighter_id]]&amp;"/"&amp;duplicity[[#This Row],[b_fighter_id]]&amp;duplicity[[#This Row],[date]]</f>
        <v>807/277844058</v>
      </c>
      <c r="E5417">
        <f>COUNTIF(duplicity[duplicitní texty],duplicity[[#This Row],[duplicitní texty]])</f>
        <v>1</v>
      </c>
      <c r="N5417"/>
    </row>
    <row r="5418" spans="1:14">
      <c r="A5418">
        <v>377</v>
      </c>
      <c r="B5418">
        <v>532</v>
      </c>
      <c r="C5418" s="3">
        <v>44058</v>
      </c>
      <c r="D5418" s="5" t="str">
        <f>duplicity[[#This Row],[r_fighter_id]]&amp;"/"&amp;duplicity[[#This Row],[b_fighter_id]]&amp;duplicity[[#This Row],[date]]</f>
        <v>377/53244058</v>
      </c>
      <c r="E5418">
        <f>COUNTIF(duplicity[duplicitní texty],duplicity[[#This Row],[duplicitní texty]])</f>
        <v>1</v>
      </c>
      <c r="N5418"/>
    </row>
    <row r="5419" spans="1:14">
      <c r="A5419">
        <v>2121</v>
      </c>
      <c r="B5419">
        <v>618</v>
      </c>
      <c r="C5419" s="3">
        <v>44058</v>
      </c>
      <c r="D5419" s="5" t="str">
        <f>duplicity[[#This Row],[r_fighter_id]]&amp;"/"&amp;duplicity[[#This Row],[b_fighter_id]]&amp;duplicity[[#This Row],[date]]</f>
        <v>2121/61844058</v>
      </c>
      <c r="E5419">
        <f>COUNTIF(duplicity[duplicitní texty],duplicity[[#This Row],[duplicitní texty]])</f>
        <v>1</v>
      </c>
      <c r="N5419"/>
    </row>
    <row r="5420" spans="1:14">
      <c r="A5420">
        <v>1341</v>
      </c>
      <c r="B5420">
        <v>1489</v>
      </c>
      <c r="C5420" s="3">
        <v>44058</v>
      </c>
      <c r="D5420" s="5" t="str">
        <f>duplicity[[#This Row],[r_fighter_id]]&amp;"/"&amp;duplicity[[#This Row],[b_fighter_id]]&amp;duplicity[[#This Row],[date]]</f>
        <v>1341/148944058</v>
      </c>
      <c r="E5420">
        <f>COUNTIF(duplicity[duplicitní texty],duplicity[[#This Row],[duplicitní texty]])</f>
        <v>1</v>
      </c>
      <c r="N5420"/>
    </row>
    <row r="5421" spans="1:14">
      <c r="A5421">
        <v>412</v>
      </c>
      <c r="B5421">
        <v>2544</v>
      </c>
      <c r="C5421" s="3">
        <v>44058</v>
      </c>
      <c r="D5421" s="5" t="str">
        <f>duplicity[[#This Row],[r_fighter_id]]&amp;"/"&amp;duplicity[[#This Row],[b_fighter_id]]&amp;duplicity[[#This Row],[date]]</f>
        <v>412/254444058</v>
      </c>
      <c r="E5421">
        <f>COUNTIF(duplicity[duplicitní texty],duplicity[[#This Row],[duplicitní texty]])</f>
        <v>1</v>
      </c>
      <c r="N5421"/>
    </row>
    <row r="5422" spans="1:14">
      <c r="A5422">
        <v>3549</v>
      </c>
      <c r="B5422">
        <v>3077</v>
      </c>
      <c r="C5422" s="3">
        <v>44058</v>
      </c>
      <c r="D5422" s="5" t="str">
        <f>duplicity[[#This Row],[r_fighter_id]]&amp;"/"&amp;duplicity[[#This Row],[b_fighter_id]]&amp;duplicity[[#This Row],[date]]</f>
        <v>3549/307744058</v>
      </c>
      <c r="E5422">
        <f>COUNTIF(duplicity[duplicitní texty],duplicity[[#This Row],[duplicitní texty]])</f>
        <v>1</v>
      </c>
      <c r="N5422"/>
    </row>
    <row r="5423" spans="1:14">
      <c r="A5423">
        <v>1587</v>
      </c>
      <c r="B5423">
        <v>1622</v>
      </c>
      <c r="C5423" s="3">
        <v>44058</v>
      </c>
      <c r="D5423" s="5" t="str">
        <f>duplicity[[#This Row],[r_fighter_id]]&amp;"/"&amp;duplicity[[#This Row],[b_fighter_id]]&amp;duplicity[[#This Row],[date]]</f>
        <v>1587/162244058</v>
      </c>
      <c r="E5423">
        <f>COUNTIF(duplicity[duplicitní texty],duplicity[[#This Row],[duplicitní texty]])</f>
        <v>1</v>
      </c>
      <c r="N5423"/>
    </row>
    <row r="5424" spans="1:14">
      <c r="A5424">
        <v>2113</v>
      </c>
      <c r="B5424">
        <v>2533</v>
      </c>
      <c r="C5424" s="3">
        <v>44058</v>
      </c>
      <c r="D5424" s="5" t="str">
        <f>duplicity[[#This Row],[r_fighter_id]]&amp;"/"&amp;duplicity[[#This Row],[b_fighter_id]]&amp;duplicity[[#This Row],[date]]</f>
        <v>2113/253344058</v>
      </c>
      <c r="E5424">
        <f>COUNTIF(duplicity[duplicitní texty],duplicity[[#This Row],[duplicitní texty]])</f>
        <v>1</v>
      </c>
      <c r="N5424"/>
    </row>
    <row r="5425" spans="1:14">
      <c r="A5425">
        <v>2125</v>
      </c>
      <c r="B5425">
        <v>2928</v>
      </c>
      <c r="C5425" s="3">
        <v>44065</v>
      </c>
      <c r="D5425" s="5" t="str">
        <f>duplicity[[#This Row],[r_fighter_id]]&amp;"/"&amp;duplicity[[#This Row],[b_fighter_id]]&amp;duplicity[[#This Row],[date]]</f>
        <v>2125/292844065</v>
      </c>
      <c r="E5425">
        <f>COUNTIF(duplicity[duplicitní texty],duplicity[[#This Row],[duplicitní texty]])</f>
        <v>1</v>
      </c>
      <c r="N5425"/>
    </row>
    <row r="5426" spans="1:14">
      <c r="A5426">
        <v>1795</v>
      </c>
      <c r="B5426">
        <v>1454</v>
      </c>
      <c r="C5426" s="3">
        <v>44065</v>
      </c>
      <c r="D5426" s="5" t="str">
        <f>duplicity[[#This Row],[r_fighter_id]]&amp;"/"&amp;duplicity[[#This Row],[b_fighter_id]]&amp;duplicity[[#This Row],[date]]</f>
        <v>1795/145444065</v>
      </c>
      <c r="E5426">
        <f>COUNTIF(duplicity[duplicitní texty],duplicity[[#This Row],[duplicitní texty]])</f>
        <v>1</v>
      </c>
      <c r="N5426"/>
    </row>
    <row r="5427" spans="1:14">
      <c r="A5427">
        <v>2223</v>
      </c>
      <c r="B5427">
        <v>856</v>
      </c>
      <c r="C5427" s="3">
        <v>44065</v>
      </c>
      <c r="D5427" s="5" t="str">
        <f>duplicity[[#This Row],[r_fighter_id]]&amp;"/"&amp;duplicity[[#This Row],[b_fighter_id]]&amp;duplicity[[#This Row],[date]]</f>
        <v>2223/85644065</v>
      </c>
      <c r="E5427">
        <f>COUNTIF(duplicity[duplicitní texty],duplicity[[#This Row],[duplicitní texty]])</f>
        <v>1</v>
      </c>
      <c r="N5427"/>
    </row>
    <row r="5428" spans="1:14">
      <c r="A5428">
        <v>3385</v>
      </c>
      <c r="B5428">
        <v>3519</v>
      </c>
      <c r="C5428" s="3">
        <v>44065</v>
      </c>
      <c r="D5428" s="5" t="str">
        <f>duplicity[[#This Row],[r_fighter_id]]&amp;"/"&amp;duplicity[[#This Row],[b_fighter_id]]&amp;duplicity[[#This Row],[date]]</f>
        <v>3385/351944065</v>
      </c>
      <c r="E5428">
        <f>COUNTIF(duplicity[duplicitní texty],duplicity[[#This Row],[duplicitní texty]])</f>
        <v>1</v>
      </c>
      <c r="N5428"/>
    </row>
    <row r="5429" spans="1:14">
      <c r="A5429">
        <v>2732</v>
      </c>
      <c r="B5429">
        <v>1196</v>
      </c>
      <c r="C5429" s="3">
        <v>44065</v>
      </c>
      <c r="D5429" s="5" t="str">
        <f>duplicity[[#This Row],[r_fighter_id]]&amp;"/"&amp;duplicity[[#This Row],[b_fighter_id]]&amp;duplicity[[#This Row],[date]]</f>
        <v>2732/119644065</v>
      </c>
      <c r="E5429">
        <f>COUNTIF(duplicity[duplicitní texty],duplicity[[#This Row],[duplicitní texty]])</f>
        <v>1</v>
      </c>
      <c r="N5429"/>
    </row>
    <row r="5430" spans="1:14">
      <c r="A5430">
        <v>2566</v>
      </c>
      <c r="B5430">
        <v>2733</v>
      </c>
      <c r="C5430" s="3">
        <v>44065</v>
      </c>
      <c r="D5430" s="5" t="str">
        <f>duplicity[[#This Row],[r_fighter_id]]&amp;"/"&amp;duplicity[[#This Row],[b_fighter_id]]&amp;duplicity[[#This Row],[date]]</f>
        <v>2566/273344065</v>
      </c>
      <c r="E5430">
        <f>COUNTIF(duplicity[duplicitní texty],duplicity[[#This Row],[duplicitní texty]])</f>
        <v>1</v>
      </c>
      <c r="N5430"/>
    </row>
    <row r="5431" spans="1:14">
      <c r="A5431">
        <v>19</v>
      </c>
      <c r="B5431">
        <v>790</v>
      </c>
      <c r="C5431" s="3">
        <v>44065</v>
      </c>
      <c r="D5431" s="5" t="str">
        <f>duplicity[[#This Row],[r_fighter_id]]&amp;"/"&amp;duplicity[[#This Row],[b_fighter_id]]&amp;duplicity[[#This Row],[date]]</f>
        <v>19/79044065</v>
      </c>
      <c r="E5431">
        <f>COUNTIF(duplicity[duplicitní texty],duplicity[[#This Row],[duplicitní texty]])</f>
        <v>1</v>
      </c>
      <c r="N5431"/>
    </row>
    <row r="5432" spans="1:14">
      <c r="A5432">
        <v>1416</v>
      </c>
      <c r="B5432">
        <v>3052</v>
      </c>
      <c r="C5432" s="3">
        <v>44065</v>
      </c>
      <c r="D5432" s="5" t="str">
        <f>duplicity[[#This Row],[r_fighter_id]]&amp;"/"&amp;duplicity[[#This Row],[b_fighter_id]]&amp;duplicity[[#This Row],[date]]</f>
        <v>1416/305244065</v>
      </c>
      <c r="E5432">
        <f>COUNTIF(duplicity[duplicitní texty],duplicity[[#This Row],[duplicitní texty]])</f>
        <v>1</v>
      </c>
      <c r="N5432"/>
    </row>
    <row r="5433" spans="1:14">
      <c r="A5433">
        <v>1760</v>
      </c>
      <c r="B5433">
        <v>1914</v>
      </c>
      <c r="C5433" s="3">
        <v>44072</v>
      </c>
      <c r="D5433" s="5" t="str">
        <f>duplicity[[#This Row],[r_fighter_id]]&amp;"/"&amp;duplicity[[#This Row],[b_fighter_id]]&amp;duplicity[[#This Row],[date]]</f>
        <v>1760/191444072</v>
      </c>
      <c r="E5433">
        <f>COUNTIF(duplicity[duplicitní texty],duplicity[[#This Row],[duplicitní texty]])</f>
        <v>1</v>
      </c>
      <c r="N5433"/>
    </row>
    <row r="5434" spans="1:14">
      <c r="A5434">
        <v>3034</v>
      </c>
      <c r="B5434">
        <v>2611</v>
      </c>
      <c r="C5434" s="3">
        <v>44072</v>
      </c>
      <c r="D5434" s="5" t="str">
        <f>duplicity[[#This Row],[r_fighter_id]]&amp;"/"&amp;duplicity[[#This Row],[b_fighter_id]]&amp;duplicity[[#This Row],[date]]</f>
        <v>3034/261144072</v>
      </c>
      <c r="E5434">
        <f>COUNTIF(duplicity[duplicitní texty],duplicity[[#This Row],[duplicitní texty]])</f>
        <v>1</v>
      </c>
      <c r="N5434"/>
    </row>
    <row r="5435" spans="1:14">
      <c r="A5435">
        <v>343</v>
      </c>
      <c r="B5435">
        <v>24</v>
      </c>
      <c r="C5435" s="3">
        <v>44072</v>
      </c>
      <c r="D5435" s="5" t="str">
        <f>duplicity[[#This Row],[r_fighter_id]]&amp;"/"&amp;duplicity[[#This Row],[b_fighter_id]]&amp;duplicity[[#This Row],[date]]</f>
        <v>343/2444072</v>
      </c>
      <c r="E5435">
        <f>COUNTIF(duplicity[duplicitní texty],duplicity[[#This Row],[duplicitní texty]])</f>
        <v>1</v>
      </c>
      <c r="N5435"/>
    </row>
    <row r="5436" spans="1:14">
      <c r="A5436">
        <v>435</v>
      </c>
      <c r="B5436">
        <v>3096</v>
      </c>
      <c r="C5436" s="3">
        <v>44072</v>
      </c>
      <c r="D5436" s="5" t="str">
        <f>duplicity[[#This Row],[r_fighter_id]]&amp;"/"&amp;duplicity[[#This Row],[b_fighter_id]]&amp;duplicity[[#This Row],[date]]</f>
        <v>435/309644072</v>
      </c>
      <c r="E5436">
        <f>COUNTIF(duplicity[duplicitní texty],duplicity[[#This Row],[duplicitní texty]])</f>
        <v>1</v>
      </c>
      <c r="N5436"/>
    </row>
    <row r="5437" spans="1:14">
      <c r="A5437">
        <v>1650</v>
      </c>
      <c r="B5437">
        <v>1192</v>
      </c>
      <c r="C5437" s="3">
        <v>44072</v>
      </c>
      <c r="D5437" s="5" t="str">
        <f>duplicity[[#This Row],[r_fighter_id]]&amp;"/"&amp;duplicity[[#This Row],[b_fighter_id]]&amp;duplicity[[#This Row],[date]]</f>
        <v>1650/119244072</v>
      </c>
      <c r="E5437">
        <f>COUNTIF(duplicity[duplicitní texty],duplicity[[#This Row],[duplicitní texty]])</f>
        <v>1</v>
      </c>
      <c r="N5437"/>
    </row>
    <row r="5438" spans="1:14">
      <c r="A5438">
        <v>1975</v>
      </c>
      <c r="B5438">
        <v>560</v>
      </c>
      <c r="C5438" s="3">
        <v>44072</v>
      </c>
      <c r="D5438" s="5" t="str">
        <f>duplicity[[#This Row],[r_fighter_id]]&amp;"/"&amp;duplicity[[#This Row],[b_fighter_id]]&amp;duplicity[[#This Row],[date]]</f>
        <v>1975/56044072</v>
      </c>
      <c r="E5438">
        <f>COUNTIF(duplicity[duplicitní texty],duplicity[[#This Row],[duplicitní texty]])</f>
        <v>1</v>
      </c>
      <c r="N5438"/>
    </row>
    <row r="5439" spans="1:14">
      <c r="A5439">
        <v>2549</v>
      </c>
      <c r="B5439">
        <v>1600</v>
      </c>
      <c r="C5439" s="3">
        <v>44072</v>
      </c>
      <c r="D5439" s="5" t="str">
        <f>duplicity[[#This Row],[r_fighter_id]]&amp;"/"&amp;duplicity[[#This Row],[b_fighter_id]]&amp;duplicity[[#This Row],[date]]</f>
        <v>2549/160044072</v>
      </c>
      <c r="E5439">
        <f>COUNTIF(duplicity[duplicitní texty],duplicity[[#This Row],[duplicitní texty]])</f>
        <v>1</v>
      </c>
      <c r="N5439"/>
    </row>
    <row r="5440" spans="1:14">
      <c r="A5440">
        <v>3374</v>
      </c>
      <c r="B5440">
        <v>3470</v>
      </c>
      <c r="C5440" s="3">
        <v>44072</v>
      </c>
      <c r="D5440" s="5" t="str">
        <f>duplicity[[#This Row],[r_fighter_id]]&amp;"/"&amp;duplicity[[#This Row],[b_fighter_id]]&amp;duplicity[[#This Row],[date]]</f>
        <v>3374/347044072</v>
      </c>
      <c r="E5440">
        <f>COUNTIF(duplicity[duplicitní texty],duplicity[[#This Row],[duplicitní texty]])</f>
        <v>1</v>
      </c>
      <c r="N5440"/>
    </row>
    <row r="5441" spans="1:14">
      <c r="A5441">
        <v>758</v>
      </c>
      <c r="B5441">
        <v>682</v>
      </c>
      <c r="C5441" s="3">
        <v>44072</v>
      </c>
      <c r="D5441" s="5" t="str">
        <f>duplicity[[#This Row],[r_fighter_id]]&amp;"/"&amp;duplicity[[#This Row],[b_fighter_id]]&amp;duplicity[[#This Row],[date]]</f>
        <v>758/68244072</v>
      </c>
      <c r="E5441">
        <f>COUNTIF(duplicity[duplicitní texty],duplicity[[#This Row],[duplicitní texty]])</f>
        <v>1</v>
      </c>
      <c r="N5441"/>
    </row>
    <row r="5442" spans="1:14">
      <c r="A5442">
        <v>1735</v>
      </c>
      <c r="B5442">
        <v>59</v>
      </c>
      <c r="C5442" s="3">
        <v>44072</v>
      </c>
      <c r="D5442" s="5" t="str">
        <f>duplicity[[#This Row],[r_fighter_id]]&amp;"/"&amp;duplicity[[#This Row],[b_fighter_id]]&amp;duplicity[[#This Row],[date]]</f>
        <v>1735/5944072</v>
      </c>
      <c r="E5442">
        <f>COUNTIF(duplicity[duplicitní texty],duplicity[[#This Row],[duplicitní texty]])</f>
        <v>1</v>
      </c>
      <c r="N5442"/>
    </row>
    <row r="5443" spans="1:14">
      <c r="A5443">
        <v>1616</v>
      </c>
      <c r="B5443">
        <v>2734</v>
      </c>
      <c r="C5443" s="3">
        <v>44079</v>
      </c>
      <c r="D5443" s="5" t="str">
        <f>duplicity[[#This Row],[r_fighter_id]]&amp;"/"&amp;duplicity[[#This Row],[b_fighter_id]]&amp;duplicity[[#This Row],[date]]</f>
        <v>1616/273444079</v>
      </c>
      <c r="E5443">
        <f>COUNTIF(duplicity[duplicitní texty],duplicity[[#This Row],[duplicitní texty]])</f>
        <v>1</v>
      </c>
      <c r="N5443"/>
    </row>
    <row r="5444" spans="1:14">
      <c r="A5444">
        <v>2411</v>
      </c>
      <c r="B5444">
        <v>2804</v>
      </c>
      <c r="C5444" s="3">
        <v>44079</v>
      </c>
      <c r="D5444" s="5" t="str">
        <f>duplicity[[#This Row],[r_fighter_id]]&amp;"/"&amp;duplicity[[#This Row],[b_fighter_id]]&amp;duplicity[[#This Row],[date]]</f>
        <v>2411/280444079</v>
      </c>
      <c r="E5444">
        <f>COUNTIF(duplicity[duplicitní texty],duplicity[[#This Row],[duplicitní texty]])</f>
        <v>1</v>
      </c>
      <c r="N5444"/>
    </row>
    <row r="5445" spans="1:14">
      <c r="A5445">
        <v>2493</v>
      </c>
      <c r="B5445">
        <v>1440</v>
      </c>
      <c r="C5445" s="3">
        <v>44079</v>
      </c>
      <c r="D5445" s="5" t="str">
        <f>duplicity[[#This Row],[r_fighter_id]]&amp;"/"&amp;duplicity[[#This Row],[b_fighter_id]]&amp;duplicity[[#This Row],[date]]</f>
        <v>2493/144044079</v>
      </c>
      <c r="E5445">
        <f>COUNTIF(duplicity[duplicitní texty],duplicity[[#This Row],[duplicitní texty]])</f>
        <v>1</v>
      </c>
      <c r="N5445"/>
    </row>
    <row r="5446" spans="1:14">
      <c r="A5446">
        <v>2800</v>
      </c>
      <c r="B5446">
        <v>2085</v>
      </c>
      <c r="C5446" s="3">
        <v>44079</v>
      </c>
      <c r="D5446" s="5" t="str">
        <f>duplicity[[#This Row],[r_fighter_id]]&amp;"/"&amp;duplicity[[#This Row],[b_fighter_id]]&amp;duplicity[[#This Row],[date]]</f>
        <v>2800/208544079</v>
      </c>
      <c r="E5446">
        <f>COUNTIF(duplicity[duplicitní texty],duplicity[[#This Row],[duplicitní texty]])</f>
        <v>1</v>
      </c>
      <c r="N5446"/>
    </row>
    <row r="5447" spans="1:14">
      <c r="A5447">
        <v>130</v>
      </c>
      <c r="B5447">
        <v>724</v>
      </c>
      <c r="C5447" s="3">
        <v>44079</v>
      </c>
      <c r="D5447" s="5" t="str">
        <f>duplicity[[#This Row],[r_fighter_id]]&amp;"/"&amp;duplicity[[#This Row],[b_fighter_id]]&amp;duplicity[[#This Row],[date]]</f>
        <v>130/72444079</v>
      </c>
      <c r="E5447">
        <f>COUNTIF(duplicity[duplicitní texty],duplicity[[#This Row],[duplicitní texty]])</f>
        <v>1</v>
      </c>
      <c r="N5447"/>
    </row>
    <row r="5448" spans="1:14">
      <c r="A5448">
        <v>2224</v>
      </c>
      <c r="B5448">
        <v>931</v>
      </c>
      <c r="C5448" s="3">
        <v>44079</v>
      </c>
      <c r="D5448" s="5" t="str">
        <f>duplicity[[#This Row],[r_fighter_id]]&amp;"/"&amp;duplicity[[#This Row],[b_fighter_id]]&amp;duplicity[[#This Row],[date]]</f>
        <v>2224/93144079</v>
      </c>
      <c r="E5448">
        <f>COUNTIF(duplicity[duplicitní texty],duplicity[[#This Row],[duplicitní texty]])</f>
        <v>1</v>
      </c>
      <c r="N5448"/>
    </row>
    <row r="5449" spans="1:14">
      <c r="A5449">
        <v>3040</v>
      </c>
      <c r="B5449">
        <v>175</v>
      </c>
      <c r="C5449" s="3">
        <v>44079</v>
      </c>
      <c r="D5449" s="5" t="str">
        <f>duplicity[[#This Row],[r_fighter_id]]&amp;"/"&amp;duplicity[[#This Row],[b_fighter_id]]&amp;duplicity[[#This Row],[date]]</f>
        <v>3040/17544079</v>
      </c>
      <c r="E5449">
        <f>COUNTIF(duplicity[duplicitní texty],duplicity[[#This Row],[duplicitní texty]])</f>
        <v>1</v>
      </c>
      <c r="N5449"/>
    </row>
    <row r="5450" spans="1:14">
      <c r="A5450">
        <v>2018</v>
      </c>
      <c r="B5450">
        <v>1659</v>
      </c>
      <c r="C5450" s="3">
        <v>44086</v>
      </c>
      <c r="D5450" s="5" t="str">
        <f>duplicity[[#This Row],[r_fighter_id]]&amp;"/"&amp;duplicity[[#This Row],[b_fighter_id]]&amp;duplicity[[#This Row],[date]]</f>
        <v>2018/165944086</v>
      </c>
      <c r="E5450">
        <f>COUNTIF(duplicity[duplicitní texty],duplicity[[#This Row],[duplicitní texty]])</f>
        <v>1</v>
      </c>
      <c r="N5450"/>
    </row>
    <row r="5451" spans="1:14">
      <c r="A5451">
        <v>3439</v>
      </c>
      <c r="B5451">
        <v>1357</v>
      </c>
      <c r="C5451" s="3">
        <v>44086</v>
      </c>
      <c r="D5451" s="5" t="str">
        <f>duplicity[[#This Row],[r_fighter_id]]&amp;"/"&amp;duplicity[[#This Row],[b_fighter_id]]&amp;duplicity[[#This Row],[date]]</f>
        <v>3439/135744086</v>
      </c>
      <c r="E5451">
        <f>COUNTIF(duplicity[duplicitní texty],duplicity[[#This Row],[duplicitní texty]])</f>
        <v>1</v>
      </c>
      <c r="N5451"/>
    </row>
    <row r="5452" spans="1:14">
      <c r="A5452">
        <v>1327</v>
      </c>
      <c r="B5452">
        <v>2733</v>
      </c>
      <c r="C5452" s="3">
        <v>44086</v>
      </c>
      <c r="D5452" s="5" t="str">
        <f>duplicity[[#This Row],[r_fighter_id]]&amp;"/"&amp;duplicity[[#This Row],[b_fighter_id]]&amp;duplicity[[#This Row],[date]]</f>
        <v>1327/273344086</v>
      </c>
      <c r="E5452">
        <f>COUNTIF(duplicity[duplicitní texty],duplicity[[#This Row],[duplicitní texty]])</f>
        <v>1</v>
      </c>
      <c r="N5452"/>
    </row>
    <row r="5453" spans="1:14">
      <c r="A5453">
        <v>166</v>
      </c>
      <c r="B5453">
        <v>914</v>
      </c>
      <c r="C5453" s="3">
        <v>44086</v>
      </c>
      <c r="D5453" s="5" t="str">
        <f>duplicity[[#This Row],[r_fighter_id]]&amp;"/"&amp;duplicity[[#This Row],[b_fighter_id]]&amp;duplicity[[#This Row],[date]]</f>
        <v>166/91444086</v>
      </c>
      <c r="E5453">
        <f>COUNTIF(duplicity[duplicitní texty],duplicity[[#This Row],[duplicitní texty]])</f>
        <v>1</v>
      </c>
      <c r="N5453"/>
    </row>
    <row r="5454" spans="1:14">
      <c r="A5454">
        <v>173</v>
      </c>
      <c r="B5454">
        <v>3513</v>
      </c>
      <c r="C5454" s="3">
        <v>44086</v>
      </c>
      <c r="D5454" s="5" t="str">
        <f>duplicity[[#This Row],[r_fighter_id]]&amp;"/"&amp;duplicity[[#This Row],[b_fighter_id]]&amp;duplicity[[#This Row],[date]]</f>
        <v>173/351344086</v>
      </c>
      <c r="E5454">
        <f>COUNTIF(duplicity[duplicitní texty],duplicity[[#This Row],[duplicitní texty]])</f>
        <v>1</v>
      </c>
      <c r="N5454"/>
    </row>
    <row r="5455" spans="1:14">
      <c r="A5455">
        <v>2596</v>
      </c>
      <c r="B5455">
        <v>2292</v>
      </c>
      <c r="C5455" s="3">
        <v>44086</v>
      </c>
      <c r="D5455" s="5" t="str">
        <f>duplicity[[#This Row],[r_fighter_id]]&amp;"/"&amp;duplicity[[#This Row],[b_fighter_id]]&amp;duplicity[[#This Row],[date]]</f>
        <v>2596/229244086</v>
      </c>
      <c r="E5455">
        <f>COUNTIF(duplicity[duplicitní texty],duplicity[[#This Row],[duplicitní texty]])</f>
        <v>1</v>
      </c>
      <c r="N5455"/>
    </row>
    <row r="5456" spans="1:14">
      <c r="A5456">
        <v>1202</v>
      </c>
      <c r="B5456">
        <v>2460</v>
      </c>
      <c r="C5456" s="3">
        <v>44086</v>
      </c>
      <c r="D5456" s="5" t="str">
        <f>duplicity[[#This Row],[r_fighter_id]]&amp;"/"&amp;duplicity[[#This Row],[b_fighter_id]]&amp;duplicity[[#This Row],[date]]</f>
        <v>1202/246044086</v>
      </c>
      <c r="E5456">
        <f>COUNTIF(duplicity[duplicitní texty],duplicity[[#This Row],[duplicitní texty]])</f>
        <v>1</v>
      </c>
      <c r="N5456"/>
    </row>
    <row r="5457" spans="1:14">
      <c r="A5457">
        <v>2153</v>
      </c>
      <c r="B5457">
        <v>1784</v>
      </c>
      <c r="C5457" s="3">
        <v>44086</v>
      </c>
      <c r="D5457" s="5" t="str">
        <f>duplicity[[#This Row],[r_fighter_id]]&amp;"/"&amp;duplicity[[#This Row],[b_fighter_id]]&amp;duplicity[[#This Row],[date]]</f>
        <v>2153/178444086</v>
      </c>
      <c r="E5457">
        <f>COUNTIF(duplicity[duplicitní texty],duplicity[[#This Row],[duplicitní texty]])</f>
        <v>1</v>
      </c>
      <c r="N5457"/>
    </row>
    <row r="5458" spans="1:14">
      <c r="A5458">
        <v>2748</v>
      </c>
      <c r="B5458">
        <v>1984</v>
      </c>
      <c r="C5458" s="3">
        <v>44086</v>
      </c>
      <c r="D5458" s="5" t="str">
        <f>duplicity[[#This Row],[r_fighter_id]]&amp;"/"&amp;duplicity[[#This Row],[b_fighter_id]]&amp;duplicity[[#This Row],[date]]</f>
        <v>2748/198444086</v>
      </c>
      <c r="E5458">
        <f>COUNTIF(duplicity[duplicitní texty],duplicity[[#This Row],[duplicitní texty]])</f>
        <v>1</v>
      </c>
      <c r="N5458"/>
    </row>
    <row r="5459" spans="1:14">
      <c r="A5459">
        <v>3446</v>
      </c>
      <c r="B5459">
        <v>3305</v>
      </c>
      <c r="C5459" s="3">
        <v>44086</v>
      </c>
      <c r="D5459" s="5" t="str">
        <f>duplicity[[#This Row],[r_fighter_id]]&amp;"/"&amp;duplicity[[#This Row],[b_fighter_id]]&amp;duplicity[[#This Row],[date]]</f>
        <v>3446/330544086</v>
      </c>
      <c r="E5459">
        <f>COUNTIF(duplicity[duplicitní texty],duplicity[[#This Row],[duplicitní texty]])</f>
        <v>1</v>
      </c>
      <c r="N5459"/>
    </row>
    <row r="5460" spans="1:14">
      <c r="A5460">
        <v>199</v>
      </c>
      <c r="B5460">
        <v>1470</v>
      </c>
      <c r="C5460" s="3">
        <v>44086</v>
      </c>
      <c r="D5460" s="5" t="str">
        <f>duplicity[[#This Row],[r_fighter_id]]&amp;"/"&amp;duplicity[[#This Row],[b_fighter_id]]&amp;duplicity[[#This Row],[date]]</f>
        <v>199/147044086</v>
      </c>
      <c r="E5460">
        <f>COUNTIF(duplicity[duplicitní texty],duplicity[[#This Row],[duplicitní texty]])</f>
        <v>1</v>
      </c>
      <c r="N5460"/>
    </row>
    <row r="5461" spans="1:14">
      <c r="A5461">
        <v>541</v>
      </c>
      <c r="B5461">
        <v>2069</v>
      </c>
      <c r="C5461" s="3">
        <v>44093</v>
      </c>
      <c r="D5461" s="5" t="str">
        <f>duplicity[[#This Row],[r_fighter_id]]&amp;"/"&amp;duplicity[[#This Row],[b_fighter_id]]&amp;duplicity[[#This Row],[date]]</f>
        <v>541/206944093</v>
      </c>
      <c r="E5461">
        <f>COUNTIF(duplicity[duplicitní texty],duplicity[[#This Row],[duplicitní texty]])</f>
        <v>1</v>
      </c>
      <c r="N5461"/>
    </row>
    <row r="5462" spans="1:14">
      <c r="A5462">
        <v>641</v>
      </c>
      <c r="B5462">
        <v>3509</v>
      </c>
      <c r="C5462" s="3">
        <v>44093</v>
      </c>
      <c r="D5462" s="5" t="str">
        <f>duplicity[[#This Row],[r_fighter_id]]&amp;"/"&amp;duplicity[[#This Row],[b_fighter_id]]&amp;duplicity[[#This Row],[date]]</f>
        <v>641/350944093</v>
      </c>
      <c r="E5462">
        <f>COUNTIF(duplicity[duplicitní texty],duplicity[[#This Row],[duplicitní texty]])</f>
        <v>1</v>
      </c>
      <c r="N5462"/>
    </row>
    <row r="5463" spans="1:14">
      <c r="A5463">
        <v>910</v>
      </c>
      <c r="B5463">
        <v>841</v>
      </c>
      <c r="C5463" s="3">
        <v>44093</v>
      </c>
      <c r="D5463" s="5" t="str">
        <f>duplicity[[#This Row],[r_fighter_id]]&amp;"/"&amp;duplicity[[#This Row],[b_fighter_id]]&amp;duplicity[[#This Row],[date]]</f>
        <v>910/84144093</v>
      </c>
      <c r="E5463">
        <f>COUNTIF(duplicity[duplicitní texty],duplicity[[#This Row],[duplicitní texty]])</f>
        <v>1</v>
      </c>
      <c r="N5463"/>
    </row>
    <row r="5464" spans="1:14">
      <c r="A5464">
        <v>3413</v>
      </c>
      <c r="B5464">
        <v>3081</v>
      </c>
      <c r="C5464" s="3">
        <v>44093</v>
      </c>
      <c r="D5464" s="5" t="str">
        <f>duplicity[[#This Row],[r_fighter_id]]&amp;"/"&amp;duplicity[[#This Row],[b_fighter_id]]&amp;duplicity[[#This Row],[date]]</f>
        <v>3413/308144093</v>
      </c>
      <c r="E5464">
        <f>COUNTIF(duplicity[duplicitní texty],duplicity[[#This Row],[duplicitní texty]])</f>
        <v>1</v>
      </c>
      <c r="N5464"/>
    </row>
    <row r="5465" spans="1:14">
      <c r="A5465">
        <v>1370</v>
      </c>
      <c r="B5465">
        <v>3124</v>
      </c>
      <c r="C5465" s="3">
        <v>44093</v>
      </c>
      <c r="D5465" s="5" t="str">
        <f>duplicity[[#This Row],[r_fighter_id]]&amp;"/"&amp;duplicity[[#This Row],[b_fighter_id]]&amp;duplicity[[#This Row],[date]]</f>
        <v>1370/312444093</v>
      </c>
      <c r="E5465">
        <f>COUNTIF(duplicity[duplicitní texty],duplicity[[#This Row],[duplicitní texty]])</f>
        <v>1</v>
      </c>
      <c r="N5465"/>
    </row>
    <row r="5466" spans="1:14">
      <c r="A5466">
        <v>399</v>
      </c>
      <c r="B5466">
        <v>2752</v>
      </c>
      <c r="C5466" s="3">
        <v>44093</v>
      </c>
      <c r="D5466" s="5" t="str">
        <f>duplicity[[#This Row],[r_fighter_id]]&amp;"/"&amp;duplicity[[#This Row],[b_fighter_id]]&amp;duplicity[[#This Row],[date]]</f>
        <v>399/275244093</v>
      </c>
      <c r="E5466">
        <f>COUNTIF(duplicity[duplicitní texty],duplicity[[#This Row],[duplicitní texty]])</f>
        <v>1</v>
      </c>
      <c r="N5466"/>
    </row>
    <row r="5467" spans="1:14">
      <c r="A5467">
        <v>2123</v>
      </c>
      <c r="B5467">
        <v>1744</v>
      </c>
      <c r="C5467" s="3">
        <v>44093</v>
      </c>
      <c r="D5467" s="5" t="str">
        <f>duplicity[[#This Row],[r_fighter_id]]&amp;"/"&amp;duplicity[[#This Row],[b_fighter_id]]&amp;duplicity[[#This Row],[date]]</f>
        <v>2123/174444093</v>
      </c>
      <c r="E5467">
        <f>COUNTIF(duplicity[duplicitní texty],duplicity[[#This Row],[duplicitní texty]])</f>
        <v>1</v>
      </c>
      <c r="N5467"/>
    </row>
    <row r="5468" spans="1:14">
      <c r="A5468">
        <v>756</v>
      </c>
      <c r="B5468">
        <v>1957</v>
      </c>
      <c r="C5468" s="3">
        <v>44093</v>
      </c>
      <c r="D5468" s="5" t="str">
        <f>duplicity[[#This Row],[r_fighter_id]]&amp;"/"&amp;duplicity[[#This Row],[b_fighter_id]]&amp;duplicity[[#This Row],[date]]</f>
        <v>756/195744093</v>
      </c>
      <c r="E5468">
        <f>COUNTIF(duplicity[duplicitní texty],duplicity[[#This Row],[duplicitní texty]])</f>
        <v>1</v>
      </c>
      <c r="N5468"/>
    </row>
    <row r="5469" spans="1:14">
      <c r="A5469">
        <v>921</v>
      </c>
      <c r="B5469">
        <v>2695</v>
      </c>
      <c r="C5469" s="3">
        <v>44093</v>
      </c>
      <c r="D5469" s="5" t="str">
        <f>duplicity[[#This Row],[r_fighter_id]]&amp;"/"&amp;duplicity[[#This Row],[b_fighter_id]]&amp;duplicity[[#This Row],[date]]</f>
        <v>921/269544093</v>
      </c>
      <c r="E5469">
        <f>COUNTIF(duplicity[duplicitní texty],duplicity[[#This Row],[duplicitní texty]])</f>
        <v>1</v>
      </c>
      <c r="N5469"/>
    </row>
    <row r="5470" spans="1:14">
      <c r="A5470">
        <v>2264</v>
      </c>
      <c r="B5470">
        <v>2697</v>
      </c>
      <c r="C5470" s="3">
        <v>44093</v>
      </c>
      <c r="D5470" s="5" t="str">
        <f>duplicity[[#This Row],[r_fighter_id]]&amp;"/"&amp;duplicity[[#This Row],[b_fighter_id]]&amp;duplicity[[#This Row],[date]]</f>
        <v>2264/269744093</v>
      </c>
      <c r="E5470">
        <f>COUNTIF(duplicity[duplicitní texty],duplicity[[#This Row],[duplicitní texty]])</f>
        <v>1</v>
      </c>
      <c r="N5470"/>
    </row>
    <row r="5471" spans="1:14">
      <c r="A5471">
        <v>239</v>
      </c>
      <c r="B5471">
        <v>1482</v>
      </c>
      <c r="C5471" s="3">
        <v>44093</v>
      </c>
      <c r="D5471" s="5" t="str">
        <f>duplicity[[#This Row],[r_fighter_id]]&amp;"/"&amp;duplicity[[#This Row],[b_fighter_id]]&amp;duplicity[[#This Row],[date]]</f>
        <v>239/148244093</v>
      </c>
      <c r="E5471">
        <f>COUNTIF(duplicity[duplicitní texty],duplicity[[#This Row],[duplicitní texty]])</f>
        <v>1</v>
      </c>
      <c r="N5471"/>
    </row>
    <row r="5472" spans="1:14">
      <c r="A5472">
        <v>568</v>
      </c>
      <c r="B5472">
        <v>74</v>
      </c>
      <c r="C5472" s="3">
        <v>44093</v>
      </c>
      <c r="D5472" s="5" t="str">
        <f>duplicity[[#This Row],[r_fighter_id]]&amp;"/"&amp;duplicity[[#This Row],[b_fighter_id]]&amp;duplicity[[#This Row],[date]]</f>
        <v>568/7444093</v>
      </c>
      <c r="E5472">
        <f>COUNTIF(duplicity[duplicitní texty],duplicity[[#This Row],[duplicitní texty]])</f>
        <v>1</v>
      </c>
      <c r="N5472"/>
    </row>
    <row r="5473" spans="1:14">
      <c r="A5473">
        <v>2300</v>
      </c>
      <c r="B5473">
        <v>630</v>
      </c>
      <c r="C5473" s="3">
        <v>44093</v>
      </c>
      <c r="D5473" s="5" t="str">
        <f>duplicity[[#This Row],[r_fighter_id]]&amp;"/"&amp;duplicity[[#This Row],[b_fighter_id]]&amp;duplicity[[#This Row],[date]]</f>
        <v>2300/63044093</v>
      </c>
      <c r="E5473">
        <f>COUNTIF(duplicity[duplicitní texty],duplicity[[#This Row],[duplicitní texty]])</f>
        <v>1</v>
      </c>
      <c r="N5473"/>
    </row>
    <row r="5474" spans="1:14">
      <c r="A5474">
        <v>15</v>
      </c>
      <c r="B5474">
        <v>631</v>
      </c>
      <c r="C5474" s="3">
        <v>44100</v>
      </c>
      <c r="D5474" s="5" t="str">
        <f>duplicity[[#This Row],[r_fighter_id]]&amp;"/"&amp;duplicity[[#This Row],[b_fighter_id]]&amp;duplicity[[#This Row],[date]]</f>
        <v>15/63144100</v>
      </c>
      <c r="E5474">
        <f>COUNTIF(duplicity[duplicitní texty],duplicity[[#This Row],[duplicitní texty]])</f>
        <v>1</v>
      </c>
      <c r="N5474"/>
    </row>
    <row r="5475" spans="1:14">
      <c r="A5475">
        <v>1601</v>
      </c>
      <c r="B5475">
        <v>2777</v>
      </c>
      <c r="C5475" s="3">
        <v>44100</v>
      </c>
      <c r="D5475" s="5" t="str">
        <f>duplicity[[#This Row],[r_fighter_id]]&amp;"/"&amp;duplicity[[#This Row],[b_fighter_id]]&amp;duplicity[[#This Row],[date]]</f>
        <v>1601/277744100</v>
      </c>
      <c r="E5475">
        <f>COUNTIF(duplicity[duplicitní texty],duplicity[[#This Row],[duplicitní texty]])</f>
        <v>1</v>
      </c>
      <c r="N5475"/>
    </row>
    <row r="5476" spans="1:14">
      <c r="A5476">
        <v>1430</v>
      </c>
      <c r="B5476">
        <v>1959</v>
      </c>
      <c r="C5476" s="3">
        <v>44100</v>
      </c>
      <c r="D5476" s="5" t="str">
        <f>duplicity[[#This Row],[r_fighter_id]]&amp;"/"&amp;duplicity[[#This Row],[b_fighter_id]]&amp;duplicity[[#This Row],[date]]</f>
        <v>1430/195944100</v>
      </c>
      <c r="E5476">
        <f>COUNTIF(duplicity[duplicitní texty],duplicity[[#This Row],[duplicitní texty]])</f>
        <v>1</v>
      </c>
      <c r="N5476"/>
    </row>
    <row r="5477" spans="1:14">
      <c r="A5477">
        <v>3376</v>
      </c>
      <c r="B5477">
        <v>914</v>
      </c>
      <c r="C5477" s="3">
        <v>44100</v>
      </c>
      <c r="D5477" s="5" t="str">
        <f>duplicity[[#This Row],[r_fighter_id]]&amp;"/"&amp;duplicity[[#This Row],[b_fighter_id]]&amp;duplicity[[#This Row],[date]]</f>
        <v>3376/91444100</v>
      </c>
      <c r="E5477">
        <f>COUNTIF(duplicity[duplicitní texty],duplicity[[#This Row],[duplicitní texty]])</f>
        <v>1</v>
      </c>
      <c r="N5477"/>
    </row>
    <row r="5478" spans="1:14">
      <c r="A5478">
        <v>908</v>
      </c>
      <c r="B5478">
        <v>1417</v>
      </c>
      <c r="C5478" s="3">
        <v>44100</v>
      </c>
      <c r="D5478" s="5" t="str">
        <f>duplicity[[#This Row],[r_fighter_id]]&amp;"/"&amp;duplicity[[#This Row],[b_fighter_id]]&amp;duplicity[[#This Row],[date]]</f>
        <v>908/141744100</v>
      </c>
      <c r="E5478">
        <f>COUNTIF(duplicity[duplicitní texty],duplicity[[#This Row],[duplicitní texty]])</f>
        <v>1</v>
      </c>
      <c r="N5478"/>
    </row>
    <row r="5479" spans="1:14">
      <c r="A5479">
        <v>2829</v>
      </c>
      <c r="B5479">
        <v>2002</v>
      </c>
      <c r="C5479" s="3">
        <v>44100</v>
      </c>
      <c r="D5479" s="5" t="str">
        <f>duplicity[[#This Row],[r_fighter_id]]&amp;"/"&amp;duplicity[[#This Row],[b_fighter_id]]&amp;duplicity[[#This Row],[date]]</f>
        <v>2829/200244100</v>
      </c>
      <c r="E5479">
        <f>COUNTIF(duplicity[duplicitní texty],duplicity[[#This Row],[duplicitní texty]])</f>
        <v>1</v>
      </c>
      <c r="N5479"/>
    </row>
    <row r="5480" spans="1:14">
      <c r="A5480">
        <v>714</v>
      </c>
      <c r="B5480">
        <v>3301</v>
      </c>
      <c r="C5480" s="3">
        <v>44100</v>
      </c>
      <c r="D5480" s="5" t="str">
        <f>duplicity[[#This Row],[r_fighter_id]]&amp;"/"&amp;duplicity[[#This Row],[b_fighter_id]]&amp;duplicity[[#This Row],[date]]</f>
        <v>714/330144100</v>
      </c>
      <c r="E5480">
        <f>COUNTIF(duplicity[duplicitní texty],duplicity[[#This Row],[duplicitní texty]])</f>
        <v>1</v>
      </c>
      <c r="N5480"/>
    </row>
    <row r="5481" spans="1:14">
      <c r="A5481">
        <v>3559</v>
      </c>
      <c r="B5481">
        <v>1660</v>
      </c>
      <c r="C5481" s="3">
        <v>44100</v>
      </c>
      <c r="D5481" s="5" t="str">
        <f>duplicity[[#This Row],[r_fighter_id]]&amp;"/"&amp;duplicity[[#This Row],[b_fighter_id]]&amp;duplicity[[#This Row],[date]]</f>
        <v>3559/166044100</v>
      </c>
      <c r="E5481">
        <f>COUNTIF(duplicity[duplicitní texty],duplicity[[#This Row],[duplicitní texty]])</f>
        <v>1</v>
      </c>
      <c r="N5481"/>
    </row>
    <row r="5482" spans="1:14">
      <c r="A5482">
        <v>2675</v>
      </c>
      <c r="B5482">
        <v>681</v>
      </c>
      <c r="C5482" s="3">
        <v>44100</v>
      </c>
      <c r="D5482" s="5" t="str">
        <f>duplicity[[#This Row],[r_fighter_id]]&amp;"/"&amp;duplicity[[#This Row],[b_fighter_id]]&amp;duplicity[[#This Row],[date]]</f>
        <v>2675/68144100</v>
      </c>
      <c r="E5482">
        <f>COUNTIF(duplicity[duplicitní texty],duplicity[[#This Row],[duplicitní texty]])</f>
        <v>1</v>
      </c>
      <c r="N5482"/>
    </row>
    <row r="5483" spans="1:14">
      <c r="A5483">
        <v>1670</v>
      </c>
      <c r="B5483">
        <v>458</v>
      </c>
      <c r="C5483" s="3">
        <v>44100</v>
      </c>
      <c r="D5483" s="5" t="str">
        <f>duplicity[[#This Row],[r_fighter_id]]&amp;"/"&amp;duplicity[[#This Row],[b_fighter_id]]&amp;duplicity[[#This Row],[date]]</f>
        <v>1670/45844100</v>
      </c>
      <c r="E5483">
        <f>COUNTIF(duplicity[duplicitní texty],duplicity[[#This Row],[duplicitní texty]])</f>
        <v>1</v>
      </c>
      <c r="N5483"/>
    </row>
    <row r="5484" spans="1:14">
      <c r="A5484">
        <v>1629</v>
      </c>
      <c r="B5484">
        <v>34</v>
      </c>
      <c r="C5484" s="3">
        <v>44107</v>
      </c>
      <c r="D5484" s="5" t="str">
        <f>duplicity[[#This Row],[r_fighter_id]]&amp;"/"&amp;duplicity[[#This Row],[b_fighter_id]]&amp;duplicity[[#This Row],[date]]</f>
        <v>1629/3444107</v>
      </c>
      <c r="E5484">
        <f>COUNTIF(duplicity[duplicitní texty],duplicity[[#This Row],[duplicitní texty]])</f>
        <v>1</v>
      </c>
      <c r="N5484"/>
    </row>
    <row r="5485" spans="1:14">
      <c r="A5485">
        <v>2532</v>
      </c>
      <c r="B5485">
        <v>875</v>
      </c>
      <c r="C5485" s="3">
        <v>44107</v>
      </c>
      <c r="D5485" s="5" t="str">
        <f>duplicity[[#This Row],[r_fighter_id]]&amp;"/"&amp;duplicity[[#This Row],[b_fighter_id]]&amp;duplicity[[#This Row],[date]]</f>
        <v>2532/87544107</v>
      </c>
      <c r="E5485">
        <f>COUNTIF(duplicity[duplicitní texty],duplicity[[#This Row],[duplicitní texty]])</f>
        <v>1</v>
      </c>
      <c r="N5485"/>
    </row>
    <row r="5486" spans="1:14">
      <c r="A5486">
        <v>1378</v>
      </c>
      <c r="B5486">
        <v>48</v>
      </c>
      <c r="C5486" s="3">
        <v>44107</v>
      </c>
      <c r="D5486" s="5" t="str">
        <f>duplicity[[#This Row],[r_fighter_id]]&amp;"/"&amp;duplicity[[#This Row],[b_fighter_id]]&amp;duplicity[[#This Row],[date]]</f>
        <v>1378/4844107</v>
      </c>
      <c r="E5486">
        <f>COUNTIF(duplicity[duplicitní texty],duplicity[[#This Row],[duplicitní texty]])</f>
        <v>1</v>
      </c>
      <c r="N5486"/>
    </row>
    <row r="5487" spans="1:14">
      <c r="A5487">
        <v>596</v>
      </c>
      <c r="B5487">
        <v>2038</v>
      </c>
      <c r="C5487" s="3">
        <v>44107</v>
      </c>
      <c r="D5487" s="5" t="str">
        <f>duplicity[[#This Row],[r_fighter_id]]&amp;"/"&amp;duplicity[[#This Row],[b_fighter_id]]&amp;duplicity[[#This Row],[date]]</f>
        <v>596/203844107</v>
      </c>
      <c r="E5487">
        <f>COUNTIF(duplicity[duplicitní texty],duplicity[[#This Row],[duplicitní texty]])</f>
        <v>1</v>
      </c>
      <c r="N5487"/>
    </row>
    <row r="5488" spans="1:14">
      <c r="A5488">
        <v>1854</v>
      </c>
      <c r="B5488">
        <v>1023</v>
      </c>
      <c r="C5488" s="3">
        <v>44107</v>
      </c>
      <c r="D5488" s="5" t="str">
        <f>duplicity[[#This Row],[r_fighter_id]]&amp;"/"&amp;duplicity[[#This Row],[b_fighter_id]]&amp;duplicity[[#This Row],[date]]</f>
        <v>1854/102344107</v>
      </c>
      <c r="E5488">
        <f>COUNTIF(duplicity[duplicitní texty],duplicity[[#This Row],[duplicitní texty]])</f>
        <v>1</v>
      </c>
      <c r="N5488"/>
    </row>
    <row r="5489" spans="1:14">
      <c r="A5489">
        <v>3486</v>
      </c>
      <c r="B5489">
        <v>1443</v>
      </c>
      <c r="C5489" s="3">
        <v>44107</v>
      </c>
      <c r="D5489" s="5" t="str">
        <f>duplicity[[#This Row],[r_fighter_id]]&amp;"/"&amp;duplicity[[#This Row],[b_fighter_id]]&amp;duplicity[[#This Row],[date]]</f>
        <v>3486/144344107</v>
      </c>
      <c r="E5489">
        <f>COUNTIF(duplicity[duplicitní texty],duplicity[[#This Row],[duplicitní texty]])</f>
        <v>1</v>
      </c>
      <c r="N5489"/>
    </row>
    <row r="5490" spans="1:14">
      <c r="A5490">
        <v>732</v>
      </c>
      <c r="B5490">
        <v>2479</v>
      </c>
      <c r="C5490" s="3">
        <v>44107</v>
      </c>
      <c r="D5490" s="5" t="str">
        <f>duplicity[[#This Row],[r_fighter_id]]&amp;"/"&amp;duplicity[[#This Row],[b_fighter_id]]&amp;duplicity[[#This Row],[date]]</f>
        <v>732/247944107</v>
      </c>
      <c r="E5490">
        <f>COUNTIF(duplicity[duplicitní texty],duplicity[[#This Row],[duplicitní texty]])</f>
        <v>1</v>
      </c>
      <c r="N5490"/>
    </row>
    <row r="5491" spans="1:14">
      <c r="A5491">
        <v>3279</v>
      </c>
      <c r="B5491">
        <v>3257</v>
      </c>
      <c r="C5491" s="3">
        <v>44107</v>
      </c>
      <c r="D5491" s="5" t="str">
        <f>duplicity[[#This Row],[r_fighter_id]]&amp;"/"&amp;duplicity[[#This Row],[b_fighter_id]]&amp;duplicity[[#This Row],[date]]</f>
        <v>3279/325744107</v>
      </c>
      <c r="E5491">
        <f>COUNTIF(duplicity[duplicitní texty],duplicity[[#This Row],[duplicitní texty]])</f>
        <v>1</v>
      </c>
      <c r="N5491"/>
    </row>
    <row r="5492" spans="1:14">
      <c r="A5492">
        <v>720</v>
      </c>
      <c r="B5492">
        <v>942</v>
      </c>
      <c r="C5492" s="3">
        <v>44107</v>
      </c>
      <c r="D5492" s="5" t="str">
        <f>duplicity[[#This Row],[r_fighter_id]]&amp;"/"&amp;duplicity[[#This Row],[b_fighter_id]]&amp;duplicity[[#This Row],[date]]</f>
        <v>720/94244107</v>
      </c>
      <c r="E5492">
        <f>COUNTIF(duplicity[duplicitní texty],duplicity[[#This Row],[duplicitní texty]])</f>
        <v>1</v>
      </c>
      <c r="N5492"/>
    </row>
    <row r="5493" spans="1:14">
      <c r="A5493">
        <v>3357</v>
      </c>
      <c r="B5493">
        <v>171</v>
      </c>
      <c r="C5493" s="3">
        <v>44107</v>
      </c>
      <c r="D5493" s="5" t="str">
        <f>duplicity[[#This Row],[r_fighter_id]]&amp;"/"&amp;duplicity[[#This Row],[b_fighter_id]]&amp;duplicity[[#This Row],[date]]</f>
        <v>3357/17144107</v>
      </c>
      <c r="E5493">
        <f>COUNTIF(duplicity[duplicitní texty],duplicity[[#This Row],[duplicitní texty]])</f>
        <v>1</v>
      </c>
      <c r="N5493"/>
    </row>
    <row r="5494" spans="1:14">
      <c r="A5494">
        <v>201</v>
      </c>
      <c r="B5494">
        <v>95</v>
      </c>
      <c r="C5494" s="3">
        <v>44114</v>
      </c>
      <c r="D5494" s="5" t="str">
        <f>duplicity[[#This Row],[r_fighter_id]]&amp;"/"&amp;duplicity[[#This Row],[b_fighter_id]]&amp;duplicity[[#This Row],[date]]</f>
        <v>201/9544114</v>
      </c>
      <c r="E5494">
        <f>COUNTIF(duplicity[duplicitní texty],duplicity[[#This Row],[duplicitní texty]])</f>
        <v>1</v>
      </c>
      <c r="N5494"/>
    </row>
    <row r="5495" spans="1:14">
      <c r="A5495">
        <v>2180</v>
      </c>
      <c r="B5495">
        <v>2837</v>
      </c>
      <c r="C5495" s="3">
        <v>44114</v>
      </c>
      <c r="D5495" s="5" t="str">
        <f>duplicity[[#This Row],[r_fighter_id]]&amp;"/"&amp;duplicity[[#This Row],[b_fighter_id]]&amp;duplicity[[#This Row],[date]]</f>
        <v>2180/283744114</v>
      </c>
      <c r="E5495">
        <f>COUNTIF(duplicity[duplicitní texty],duplicity[[#This Row],[duplicitní texty]])</f>
        <v>1</v>
      </c>
      <c r="N5495"/>
    </row>
    <row r="5496" spans="1:14">
      <c r="A5496">
        <v>703</v>
      </c>
      <c r="B5496">
        <v>2274</v>
      </c>
      <c r="C5496" s="3">
        <v>44114</v>
      </c>
      <c r="D5496" s="5" t="str">
        <f>duplicity[[#This Row],[r_fighter_id]]&amp;"/"&amp;duplicity[[#This Row],[b_fighter_id]]&amp;duplicity[[#This Row],[date]]</f>
        <v>703/227444114</v>
      </c>
      <c r="E5496">
        <f>COUNTIF(duplicity[duplicitní texty],duplicity[[#This Row],[duplicitní texty]])</f>
        <v>1</v>
      </c>
      <c r="N5496"/>
    </row>
    <row r="5497" spans="1:14">
      <c r="A5497">
        <v>152</v>
      </c>
      <c r="B5497">
        <v>228</v>
      </c>
      <c r="C5497" s="3">
        <v>44114</v>
      </c>
      <c r="D5497" s="5" t="str">
        <f>duplicity[[#This Row],[r_fighter_id]]&amp;"/"&amp;duplicity[[#This Row],[b_fighter_id]]&amp;duplicity[[#This Row],[date]]</f>
        <v>152/22844114</v>
      </c>
      <c r="E5497">
        <f>COUNTIF(duplicity[duplicitní texty],duplicity[[#This Row],[duplicitní texty]])</f>
        <v>1</v>
      </c>
      <c r="N5497"/>
    </row>
    <row r="5498" spans="1:14">
      <c r="A5498">
        <v>1600</v>
      </c>
      <c r="B5498">
        <v>396</v>
      </c>
      <c r="C5498" s="3">
        <v>44114</v>
      </c>
      <c r="D5498" s="5" t="str">
        <f>duplicity[[#This Row],[r_fighter_id]]&amp;"/"&amp;duplicity[[#This Row],[b_fighter_id]]&amp;duplicity[[#This Row],[date]]</f>
        <v>1600/39644114</v>
      </c>
      <c r="E5498">
        <f>COUNTIF(duplicity[duplicitní texty],duplicity[[#This Row],[duplicitní texty]])</f>
        <v>1</v>
      </c>
      <c r="N5498"/>
    </row>
    <row r="5499" spans="1:14">
      <c r="A5499">
        <v>2769</v>
      </c>
      <c r="B5499">
        <v>3308</v>
      </c>
      <c r="C5499" s="3">
        <v>44114</v>
      </c>
      <c r="D5499" s="5" t="str">
        <f>duplicity[[#This Row],[r_fighter_id]]&amp;"/"&amp;duplicity[[#This Row],[b_fighter_id]]&amp;duplicity[[#This Row],[date]]</f>
        <v>2769/330844114</v>
      </c>
      <c r="E5499">
        <f>COUNTIF(duplicity[duplicitní texty],duplicity[[#This Row],[duplicitní texty]])</f>
        <v>1</v>
      </c>
      <c r="N5499"/>
    </row>
    <row r="5500" spans="1:14">
      <c r="A5500">
        <v>3572</v>
      </c>
      <c r="B5500">
        <v>3264</v>
      </c>
      <c r="C5500" s="3">
        <v>44114</v>
      </c>
      <c r="D5500" s="5" t="str">
        <f>duplicity[[#This Row],[r_fighter_id]]&amp;"/"&amp;duplicity[[#This Row],[b_fighter_id]]&amp;duplicity[[#This Row],[date]]</f>
        <v>3572/326444114</v>
      </c>
      <c r="E5500">
        <f>COUNTIF(duplicity[duplicitní texty],duplicity[[#This Row],[duplicitní texty]])</f>
        <v>1</v>
      </c>
      <c r="N5500"/>
    </row>
    <row r="5501" spans="1:14">
      <c r="A5501">
        <v>539</v>
      </c>
      <c r="B5501">
        <v>2187</v>
      </c>
      <c r="C5501" s="3">
        <v>44114</v>
      </c>
      <c r="D5501" s="5" t="str">
        <f>duplicity[[#This Row],[r_fighter_id]]&amp;"/"&amp;duplicity[[#This Row],[b_fighter_id]]&amp;duplicity[[#This Row],[date]]</f>
        <v>539/218744114</v>
      </c>
      <c r="E5501">
        <f>COUNTIF(duplicity[duplicitní texty],duplicity[[#This Row],[duplicitní texty]])</f>
        <v>1</v>
      </c>
      <c r="N5501"/>
    </row>
    <row r="5502" spans="1:14">
      <c r="A5502">
        <v>2997</v>
      </c>
      <c r="B5502">
        <v>3314</v>
      </c>
      <c r="C5502" s="3">
        <v>44114</v>
      </c>
      <c r="D5502" s="5" t="str">
        <f>duplicity[[#This Row],[r_fighter_id]]&amp;"/"&amp;duplicity[[#This Row],[b_fighter_id]]&amp;duplicity[[#This Row],[date]]</f>
        <v>2997/331444114</v>
      </c>
      <c r="E5502">
        <f>COUNTIF(duplicity[duplicitní texty],duplicity[[#This Row],[duplicitní texty]])</f>
        <v>1</v>
      </c>
      <c r="N5502"/>
    </row>
    <row r="5503" spans="1:14">
      <c r="A5503">
        <v>351</v>
      </c>
      <c r="B5503">
        <v>278</v>
      </c>
      <c r="C5503" s="3">
        <v>44114</v>
      </c>
      <c r="D5503" s="5" t="str">
        <f>duplicity[[#This Row],[r_fighter_id]]&amp;"/"&amp;duplicity[[#This Row],[b_fighter_id]]&amp;duplicity[[#This Row],[date]]</f>
        <v>351/27844114</v>
      </c>
      <c r="E5503">
        <f>COUNTIF(duplicity[duplicitní texty],duplicity[[#This Row],[duplicitní texty]])</f>
        <v>1</v>
      </c>
      <c r="N5503"/>
    </row>
    <row r="5504" spans="1:14">
      <c r="A5504">
        <v>2503</v>
      </c>
      <c r="B5504">
        <v>822</v>
      </c>
      <c r="C5504" s="3">
        <v>44114</v>
      </c>
      <c r="D5504" s="5" t="str">
        <f>duplicity[[#This Row],[r_fighter_id]]&amp;"/"&amp;duplicity[[#This Row],[b_fighter_id]]&amp;duplicity[[#This Row],[date]]</f>
        <v>2503/82244114</v>
      </c>
      <c r="E5504">
        <f>COUNTIF(duplicity[duplicitní texty],duplicity[[#This Row],[duplicitní texty]])</f>
        <v>1</v>
      </c>
      <c r="N5504"/>
    </row>
    <row r="5505" spans="1:14">
      <c r="A5505">
        <v>76</v>
      </c>
      <c r="B5505">
        <v>1622</v>
      </c>
      <c r="C5505" s="3">
        <v>44114</v>
      </c>
      <c r="D5505" s="5" t="str">
        <f>duplicity[[#This Row],[r_fighter_id]]&amp;"/"&amp;duplicity[[#This Row],[b_fighter_id]]&amp;duplicity[[#This Row],[date]]</f>
        <v>76/162244114</v>
      </c>
      <c r="E5505">
        <f>COUNTIF(duplicity[duplicitní texty],duplicity[[#This Row],[duplicitní texty]])</f>
        <v>1</v>
      </c>
      <c r="N5505"/>
    </row>
    <row r="5506" spans="1:14">
      <c r="A5506">
        <v>625</v>
      </c>
      <c r="B5506">
        <v>858</v>
      </c>
      <c r="C5506" s="3">
        <v>44114</v>
      </c>
      <c r="D5506" s="5" t="str">
        <f>duplicity[[#This Row],[r_fighter_id]]&amp;"/"&amp;duplicity[[#This Row],[b_fighter_id]]&amp;duplicity[[#This Row],[date]]</f>
        <v>625/85844114</v>
      </c>
      <c r="E5506">
        <f>COUNTIF(duplicity[duplicitní texty],duplicity[[#This Row],[duplicitní texty]])</f>
        <v>1</v>
      </c>
      <c r="N5506"/>
    </row>
    <row r="5507" spans="1:14">
      <c r="A5507">
        <v>2987</v>
      </c>
      <c r="B5507">
        <v>1695</v>
      </c>
      <c r="C5507" s="3">
        <v>44121</v>
      </c>
      <c r="D5507" s="5" t="str">
        <f>duplicity[[#This Row],[r_fighter_id]]&amp;"/"&amp;duplicity[[#This Row],[b_fighter_id]]&amp;duplicity[[#This Row],[date]]</f>
        <v>2987/169544121</v>
      </c>
      <c r="E5507">
        <f>COUNTIF(duplicity[duplicitní texty],duplicity[[#This Row],[duplicitní texty]])</f>
        <v>1</v>
      </c>
      <c r="N5507"/>
    </row>
    <row r="5508" spans="1:14">
      <c r="A5508">
        <v>2715</v>
      </c>
      <c r="B5508">
        <v>326</v>
      </c>
      <c r="C5508" s="3">
        <v>44121</v>
      </c>
      <c r="D5508" s="5" t="str">
        <f>duplicity[[#This Row],[r_fighter_id]]&amp;"/"&amp;duplicity[[#This Row],[b_fighter_id]]&amp;duplicity[[#This Row],[date]]</f>
        <v>2715/32644121</v>
      </c>
      <c r="E5508">
        <f>COUNTIF(duplicity[duplicitní texty],duplicity[[#This Row],[duplicitní texty]])</f>
        <v>1</v>
      </c>
      <c r="N5508"/>
    </row>
    <row r="5509" spans="1:14">
      <c r="A5509">
        <v>70</v>
      </c>
      <c r="B5509">
        <v>1981</v>
      </c>
      <c r="C5509" s="3">
        <v>44121</v>
      </c>
      <c r="D5509" s="5" t="str">
        <f>duplicity[[#This Row],[r_fighter_id]]&amp;"/"&amp;duplicity[[#This Row],[b_fighter_id]]&amp;duplicity[[#This Row],[date]]</f>
        <v>70/198144121</v>
      </c>
      <c r="E5509">
        <f>COUNTIF(duplicity[duplicitní texty],duplicity[[#This Row],[duplicitní texty]])</f>
        <v>1</v>
      </c>
      <c r="N5509"/>
    </row>
    <row r="5510" spans="1:14">
      <c r="A5510">
        <v>2394</v>
      </c>
      <c r="B5510">
        <v>1576</v>
      </c>
      <c r="C5510" s="3">
        <v>44121</v>
      </c>
      <c r="D5510" s="5" t="str">
        <f>duplicity[[#This Row],[r_fighter_id]]&amp;"/"&amp;duplicity[[#This Row],[b_fighter_id]]&amp;duplicity[[#This Row],[date]]</f>
        <v>2394/157644121</v>
      </c>
      <c r="E5510">
        <f>COUNTIF(duplicity[duplicitní texty],duplicity[[#This Row],[duplicitní texty]])</f>
        <v>1</v>
      </c>
      <c r="N5510"/>
    </row>
    <row r="5511" spans="1:14">
      <c r="A5511">
        <v>553</v>
      </c>
      <c r="B5511">
        <v>108</v>
      </c>
      <c r="C5511" s="3">
        <v>44121</v>
      </c>
      <c r="D5511" s="5" t="str">
        <f>duplicity[[#This Row],[r_fighter_id]]&amp;"/"&amp;duplicity[[#This Row],[b_fighter_id]]&amp;duplicity[[#This Row],[date]]</f>
        <v>553/10844121</v>
      </c>
      <c r="E5511">
        <f>COUNTIF(duplicity[duplicitní texty],duplicity[[#This Row],[duplicitní texty]])</f>
        <v>1</v>
      </c>
      <c r="N5511"/>
    </row>
    <row r="5512" spans="1:14">
      <c r="A5512">
        <v>118</v>
      </c>
      <c r="B5512">
        <v>1211</v>
      </c>
      <c r="C5512" s="3">
        <v>44121</v>
      </c>
      <c r="D5512" s="5" t="str">
        <f>duplicity[[#This Row],[r_fighter_id]]&amp;"/"&amp;duplicity[[#This Row],[b_fighter_id]]&amp;duplicity[[#This Row],[date]]</f>
        <v>118/121144121</v>
      </c>
      <c r="E5512">
        <f>COUNTIF(duplicity[duplicitní texty],duplicity[[#This Row],[duplicitní texty]])</f>
        <v>1</v>
      </c>
      <c r="N5512"/>
    </row>
    <row r="5513" spans="1:14">
      <c r="A5513">
        <v>2447</v>
      </c>
      <c r="B5513">
        <v>2530</v>
      </c>
      <c r="C5513" s="3">
        <v>44121</v>
      </c>
      <c r="D5513" s="5" t="str">
        <f>duplicity[[#This Row],[r_fighter_id]]&amp;"/"&amp;duplicity[[#This Row],[b_fighter_id]]&amp;duplicity[[#This Row],[date]]</f>
        <v>2447/253044121</v>
      </c>
      <c r="E5513">
        <f>COUNTIF(duplicity[duplicitní texty],duplicity[[#This Row],[duplicitní texty]])</f>
        <v>1</v>
      </c>
      <c r="N5513"/>
    </row>
    <row r="5514" spans="1:14">
      <c r="A5514">
        <v>658</v>
      </c>
      <c r="B5514">
        <v>401</v>
      </c>
      <c r="C5514" s="3">
        <v>44121</v>
      </c>
      <c r="D5514" s="5" t="str">
        <f>duplicity[[#This Row],[r_fighter_id]]&amp;"/"&amp;duplicity[[#This Row],[b_fighter_id]]&amp;duplicity[[#This Row],[date]]</f>
        <v>658/40144121</v>
      </c>
      <c r="E5514">
        <f>COUNTIF(duplicity[duplicitní texty],duplicity[[#This Row],[duplicitní texty]])</f>
        <v>1</v>
      </c>
      <c r="N5514"/>
    </row>
    <row r="5515" spans="1:14">
      <c r="A5515">
        <v>1061</v>
      </c>
      <c r="B5515">
        <v>1715</v>
      </c>
      <c r="C5515" s="3">
        <v>44121</v>
      </c>
      <c r="D5515" s="5" t="str">
        <f>duplicity[[#This Row],[r_fighter_id]]&amp;"/"&amp;duplicity[[#This Row],[b_fighter_id]]&amp;duplicity[[#This Row],[date]]</f>
        <v>1061/171544121</v>
      </c>
      <c r="E5515">
        <f>COUNTIF(duplicity[duplicitní texty],duplicity[[#This Row],[duplicitní texty]])</f>
        <v>1</v>
      </c>
      <c r="N5515"/>
    </row>
    <row r="5516" spans="1:14">
      <c r="A5516">
        <v>2344</v>
      </c>
      <c r="B5516">
        <v>3150</v>
      </c>
      <c r="C5516" s="3">
        <v>44121</v>
      </c>
      <c r="D5516" s="5" t="str">
        <f>duplicity[[#This Row],[r_fighter_id]]&amp;"/"&amp;duplicity[[#This Row],[b_fighter_id]]&amp;duplicity[[#This Row],[date]]</f>
        <v>2344/315044121</v>
      </c>
      <c r="E5516">
        <f>COUNTIF(duplicity[duplicitní texty],duplicity[[#This Row],[duplicitní texty]])</f>
        <v>1</v>
      </c>
      <c r="N5516"/>
    </row>
    <row r="5517" spans="1:14">
      <c r="A5517">
        <v>2221</v>
      </c>
      <c r="B5517">
        <v>3583</v>
      </c>
      <c r="C5517" s="3">
        <v>44121</v>
      </c>
      <c r="D5517" s="5" t="str">
        <f>duplicity[[#This Row],[r_fighter_id]]&amp;"/"&amp;duplicity[[#This Row],[b_fighter_id]]&amp;duplicity[[#This Row],[date]]</f>
        <v>2221/358344121</v>
      </c>
      <c r="E5517">
        <f>COUNTIF(duplicity[duplicitní texty],duplicity[[#This Row],[duplicitní texty]])</f>
        <v>1</v>
      </c>
      <c r="N5517"/>
    </row>
    <row r="5518" spans="1:14">
      <c r="A5518">
        <v>3152</v>
      </c>
      <c r="B5518">
        <v>3299</v>
      </c>
      <c r="C5518" s="3">
        <v>44128</v>
      </c>
      <c r="D5518" s="5" t="str">
        <f>duplicity[[#This Row],[r_fighter_id]]&amp;"/"&amp;duplicity[[#This Row],[b_fighter_id]]&amp;duplicity[[#This Row],[date]]</f>
        <v>3152/329944128</v>
      </c>
      <c r="E5518">
        <f>COUNTIF(duplicity[duplicitní texty],duplicity[[#This Row],[duplicitní texty]])</f>
        <v>1</v>
      </c>
      <c r="N5518"/>
    </row>
    <row r="5519" spans="1:14">
      <c r="A5519">
        <v>2342</v>
      </c>
      <c r="B5519">
        <v>1042</v>
      </c>
      <c r="C5519" s="3">
        <v>44128</v>
      </c>
      <c r="D5519" s="5" t="str">
        <f>duplicity[[#This Row],[r_fighter_id]]&amp;"/"&amp;duplicity[[#This Row],[b_fighter_id]]&amp;duplicity[[#This Row],[date]]</f>
        <v>2342/104244128</v>
      </c>
      <c r="E5519">
        <f>COUNTIF(duplicity[duplicitní texty],duplicity[[#This Row],[duplicitní texty]])</f>
        <v>1</v>
      </c>
      <c r="N5519"/>
    </row>
    <row r="5520" spans="1:14">
      <c r="A5520">
        <v>3507</v>
      </c>
      <c r="B5520">
        <v>1629</v>
      </c>
      <c r="C5520" s="3">
        <v>44128</v>
      </c>
      <c r="D5520" s="5" t="str">
        <f>duplicity[[#This Row],[r_fighter_id]]&amp;"/"&amp;duplicity[[#This Row],[b_fighter_id]]&amp;duplicity[[#This Row],[date]]</f>
        <v>3507/162944128</v>
      </c>
      <c r="E5520">
        <f>COUNTIF(duplicity[duplicitní texty],duplicity[[#This Row],[duplicitní texty]])</f>
        <v>1</v>
      </c>
      <c r="N5520"/>
    </row>
    <row r="5521" spans="1:14">
      <c r="A5521">
        <v>113</v>
      </c>
      <c r="B5521">
        <v>676</v>
      </c>
      <c r="C5521" s="3">
        <v>44128</v>
      </c>
      <c r="D5521" s="5" t="str">
        <f>duplicity[[#This Row],[r_fighter_id]]&amp;"/"&amp;duplicity[[#This Row],[b_fighter_id]]&amp;duplicity[[#This Row],[date]]</f>
        <v>113/67644128</v>
      </c>
      <c r="E5521">
        <f>COUNTIF(duplicity[duplicitní texty],duplicity[[#This Row],[duplicitní texty]])</f>
        <v>1</v>
      </c>
      <c r="N5521"/>
    </row>
    <row r="5522" spans="1:14">
      <c r="A5522">
        <v>1938</v>
      </c>
      <c r="B5522">
        <v>1298</v>
      </c>
      <c r="C5522" s="3">
        <v>44128</v>
      </c>
      <c r="D5522" s="5" t="str">
        <f>duplicity[[#This Row],[r_fighter_id]]&amp;"/"&amp;duplicity[[#This Row],[b_fighter_id]]&amp;duplicity[[#This Row],[date]]</f>
        <v>1938/129844128</v>
      </c>
      <c r="E5522">
        <f>COUNTIF(duplicity[duplicitní texty],duplicity[[#This Row],[duplicitní texty]])</f>
        <v>1</v>
      </c>
      <c r="N5522"/>
    </row>
    <row r="5523" spans="1:14">
      <c r="A5523">
        <v>3397</v>
      </c>
      <c r="B5523">
        <v>1282</v>
      </c>
      <c r="C5523" s="3">
        <v>44128</v>
      </c>
      <c r="D5523" s="5" t="str">
        <f>duplicity[[#This Row],[r_fighter_id]]&amp;"/"&amp;duplicity[[#This Row],[b_fighter_id]]&amp;duplicity[[#This Row],[date]]</f>
        <v>3397/128244128</v>
      </c>
      <c r="E5523">
        <f>COUNTIF(duplicity[duplicitní texty],duplicity[[#This Row],[duplicitní texty]])</f>
        <v>1</v>
      </c>
      <c r="N5523"/>
    </row>
    <row r="5524" spans="1:14">
      <c r="A5524">
        <v>3471</v>
      </c>
      <c r="B5524">
        <v>465</v>
      </c>
      <c r="C5524" s="3">
        <v>44128</v>
      </c>
      <c r="D5524" s="5" t="str">
        <f>duplicity[[#This Row],[r_fighter_id]]&amp;"/"&amp;duplicity[[#This Row],[b_fighter_id]]&amp;duplicity[[#This Row],[date]]</f>
        <v>3471/46544128</v>
      </c>
      <c r="E5524">
        <f>COUNTIF(duplicity[duplicitní texty],duplicity[[#This Row],[duplicitní texty]])</f>
        <v>1</v>
      </c>
      <c r="N5524"/>
    </row>
    <row r="5525" spans="1:14">
      <c r="A5525">
        <v>2237</v>
      </c>
      <c r="B5525">
        <v>2945</v>
      </c>
      <c r="C5525" s="3">
        <v>44128</v>
      </c>
      <c r="D5525" s="5" t="str">
        <f>duplicity[[#This Row],[r_fighter_id]]&amp;"/"&amp;duplicity[[#This Row],[b_fighter_id]]&amp;duplicity[[#This Row],[date]]</f>
        <v>2237/294544128</v>
      </c>
      <c r="E5525">
        <f>COUNTIF(duplicity[duplicitní texty],duplicity[[#This Row],[duplicitní texty]])</f>
        <v>1</v>
      </c>
      <c r="N5525"/>
    </row>
    <row r="5526" spans="1:14">
      <c r="A5526">
        <v>80</v>
      </c>
      <c r="B5526">
        <v>3526</v>
      </c>
      <c r="C5526" s="3">
        <v>44128</v>
      </c>
      <c r="D5526" s="5" t="str">
        <f>duplicity[[#This Row],[r_fighter_id]]&amp;"/"&amp;duplicity[[#This Row],[b_fighter_id]]&amp;duplicity[[#This Row],[date]]</f>
        <v>80/352644128</v>
      </c>
      <c r="E5526">
        <f>COUNTIF(duplicity[duplicitní texty],duplicity[[#This Row],[duplicitní texty]])</f>
        <v>1</v>
      </c>
      <c r="N5526"/>
    </row>
    <row r="5527" spans="1:14">
      <c r="A5527">
        <v>1538</v>
      </c>
      <c r="B5527">
        <v>2006</v>
      </c>
      <c r="C5527" s="3">
        <v>44128</v>
      </c>
      <c r="D5527" s="5" t="str">
        <f>duplicity[[#This Row],[r_fighter_id]]&amp;"/"&amp;duplicity[[#This Row],[b_fighter_id]]&amp;duplicity[[#This Row],[date]]</f>
        <v>1538/200644128</v>
      </c>
      <c r="E5527">
        <f>COUNTIF(duplicity[duplicitní texty],duplicity[[#This Row],[duplicitní texty]])</f>
        <v>1</v>
      </c>
      <c r="N5527"/>
    </row>
    <row r="5528" spans="1:14">
      <c r="A5528">
        <v>2381</v>
      </c>
      <c r="B5528">
        <v>2610</v>
      </c>
      <c r="C5528" s="3">
        <v>44128</v>
      </c>
      <c r="D5528" s="5" t="str">
        <f>duplicity[[#This Row],[r_fighter_id]]&amp;"/"&amp;duplicity[[#This Row],[b_fighter_id]]&amp;duplicity[[#This Row],[date]]</f>
        <v>2381/261044128</v>
      </c>
      <c r="E5528">
        <f>COUNTIF(duplicity[duplicitní texty],duplicity[[#This Row],[duplicitní texty]])</f>
        <v>1</v>
      </c>
      <c r="N5528"/>
    </row>
    <row r="5529" spans="1:14">
      <c r="A5529">
        <v>3554</v>
      </c>
      <c r="B5529">
        <v>2737</v>
      </c>
      <c r="C5529" s="3">
        <v>44135</v>
      </c>
      <c r="D5529" s="5" t="str">
        <f>duplicity[[#This Row],[r_fighter_id]]&amp;"/"&amp;duplicity[[#This Row],[b_fighter_id]]&amp;duplicity[[#This Row],[date]]</f>
        <v>3554/273744135</v>
      </c>
      <c r="E5529">
        <f>COUNTIF(duplicity[duplicitní texty],duplicity[[#This Row],[duplicitní texty]])</f>
        <v>1</v>
      </c>
      <c r="N5529"/>
    </row>
    <row r="5530" spans="1:14">
      <c r="A5530">
        <v>1370</v>
      </c>
      <c r="B5530">
        <v>2392</v>
      </c>
      <c r="C5530" s="3">
        <v>44135</v>
      </c>
      <c r="D5530" s="5" t="str">
        <f>duplicity[[#This Row],[r_fighter_id]]&amp;"/"&amp;duplicity[[#This Row],[b_fighter_id]]&amp;duplicity[[#This Row],[date]]</f>
        <v>1370/239244135</v>
      </c>
      <c r="E5530">
        <f>COUNTIF(duplicity[duplicitní texty],duplicity[[#This Row],[duplicitní texty]])</f>
        <v>1</v>
      </c>
      <c r="N5530"/>
    </row>
    <row r="5531" spans="1:14">
      <c r="A5531">
        <v>3487</v>
      </c>
      <c r="B5531">
        <v>3500</v>
      </c>
      <c r="C5531" s="3">
        <v>44135</v>
      </c>
      <c r="D5531" s="5" t="str">
        <f>duplicity[[#This Row],[r_fighter_id]]&amp;"/"&amp;duplicity[[#This Row],[b_fighter_id]]&amp;duplicity[[#This Row],[date]]</f>
        <v>3487/350044135</v>
      </c>
      <c r="E5531">
        <f>COUNTIF(duplicity[duplicitní texty],duplicity[[#This Row],[duplicitní texty]])</f>
        <v>1</v>
      </c>
      <c r="N5531"/>
    </row>
    <row r="5532" spans="1:14">
      <c r="A5532">
        <v>1252</v>
      </c>
      <c r="B5532">
        <v>2981</v>
      </c>
      <c r="C5532" s="3">
        <v>44135</v>
      </c>
      <c r="D5532" s="5" t="str">
        <f>duplicity[[#This Row],[r_fighter_id]]&amp;"/"&amp;duplicity[[#This Row],[b_fighter_id]]&amp;duplicity[[#This Row],[date]]</f>
        <v>1252/298144135</v>
      </c>
      <c r="E5532">
        <f>COUNTIF(duplicity[duplicitní texty],duplicity[[#This Row],[duplicitní texty]])</f>
        <v>1</v>
      </c>
      <c r="N5532"/>
    </row>
    <row r="5533" spans="1:14">
      <c r="A5533">
        <v>1202</v>
      </c>
      <c r="B5533">
        <v>2155</v>
      </c>
      <c r="C5533" s="3">
        <v>44135</v>
      </c>
      <c r="D5533" s="5" t="str">
        <f>duplicity[[#This Row],[r_fighter_id]]&amp;"/"&amp;duplicity[[#This Row],[b_fighter_id]]&amp;duplicity[[#This Row],[date]]</f>
        <v>1202/215544135</v>
      </c>
      <c r="E5533">
        <f>COUNTIF(duplicity[duplicitní texty],duplicity[[#This Row],[duplicitní texty]])</f>
        <v>1</v>
      </c>
      <c r="N5533"/>
    </row>
    <row r="5534" spans="1:14">
      <c r="A5534">
        <v>1485</v>
      </c>
      <c r="B5534">
        <v>1774</v>
      </c>
      <c r="C5534" s="3">
        <v>44135</v>
      </c>
      <c r="D5534" s="5" t="str">
        <f>duplicity[[#This Row],[r_fighter_id]]&amp;"/"&amp;duplicity[[#This Row],[b_fighter_id]]&amp;duplicity[[#This Row],[date]]</f>
        <v>1485/177444135</v>
      </c>
      <c r="E5534">
        <f>COUNTIF(duplicity[duplicitní texty],duplicity[[#This Row],[duplicitní texty]])</f>
        <v>1</v>
      </c>
      <c r="N5534"/>
    </row>
    <row r="5535" spans="1:14">
      <c r="A5535">
        <v>3148</v>
      </c>
      <c r="B5535">
        <v>1967</v>
      </c>
      <c r="C5535" s="3">
        <v>44135</v>
      </c>
      <c r="D5535" s="5" t="str">
        <f>duplicity[[#This Row],[r_fighter_id]]&amp;"/"&amp;duplicity[[#This Row],[b_fighter_id]]&amp;duplicity[[#This Row],[date]]</f>
        <v>3148/196744135</v>
      </c>
      <c r="E5535">
        <f>COUNTIF(duplicity[duplicitní texty],duplicity[[#This Row],[duplicitní texty]])</f>
        <v>1</v>
      </c>
      <c r="N5535"/>
    </row>
    <row r="5536" spans="1:14">
      <c r="A5536">
        <v>2141</v>
      </c>
      <c r="B5536">
        <v>964</v>
      </c>
      <c r="C5536" s="3">
        <v>44135</v>
      </c>
      <c r="D5536" s="5" t="str">
        <f>duplicity[[#This Row],[r_fighter_id]]&amp;"/"&amp;duplicity[[#This Row],[b_fighter_id]]&amp;duplicity[[#This Row],[date]]</f>
        <v>2141/96444135</v>
      </c>
      <c r="E5536">
        <f>COUNTIF(duplicity[duplicitní texty],duplicity[[#This Row],[duplicitní texty]])</f>
        <v>1</v>
      </c>
      <c r="N5536"/>
    </row>
    <row r="5537" spans="1:14">
      <c r="A5537">
        <v>1204</v>
      </c>
      <c r="B5537">
        <v>1274</v>
      </c>
      <c r="C5537" s="3">
        <v>44135</v>
      </c>
      <c r="D5537" s="5" t="str">
        <f>duplicity[[#This Row],[r_fighter_id]]&amp;"/"&amp;duplicity[[#This Row],[b_fighter_id]]&amp;duplicity[[#This Row],[date]]</f>
        <v>1204/127444135</v>
      </c>
      <c r="E5537">
        <f>COUNTIF(duplicity[duplicitní texty],duplicity[[#This Row],[duplicitní texty]])</f>
        <v>1</v>
      </c>
      <c r="N5537"/>
    </row>
    <row r="5538" spans="1:14">
      <c r="A5538">
        <v>1217</v>
      </c>
      <c r="B5538">
        <v>1333</v>
      </c>
      <c r="C5538" s="3">
        <v>44135</v>
      </c>
      <c r="D5538" s="5" t="str">
        <f>duplicity[[#This Row],[r_fighter_id]]&amp;"/"&amp;duplicity[[#This Row],[b_fighter_id]]&amp;duplicity[[#This Row],[date]]</f>
        <v>1217/133344135</v>
      </c>
      <c r="E5538">
        <f>COUNTIF(duplicity[duplicitní texty],duplicity[[#This Row],[duplicitní texty]])</f>
        <v>1</v>
      </c>
      <c r="N5538"/>
    </row>
    <row r="5539" spans="1:14">
      <c r="A5539">
        <v>1517</v>
      </c>
      <c r="B5539">
        <v>2278</v>
      </c>
      <c r="C5539" s="3">
        <v>44135</v>
      </c>
      <c r="D5539" s="5" t="str">
        <f>duplicity[[#This Row],[r_fighter_id]]&amp;"/"&amp;duplicity[[#This Row],[b_fighter_id]]&amp;duplicity[[#This Row],[date]]</f>
        <v>1517/227844135</v>
      </c>
      <c r="E5539">
        <f>COUNTIF(duplicity[duplicitní texty],duplicity[[#This Row],[duplicitní texty]])</f>
        <v>1</v>
      </c>
      <c r="N5539"/>
    </row>
    <row r="5540" spans="1:14">
      <c r="A5540">
        <v>1105</v>
      </c>
      <c r="B5540">
        <v>1817</v>
      </c>
      <c r="C5540" s="3">
        <v>44142</v>
      </c>
      <c r="D5540" s="5" t="str">
        <f>duplicity[[#This Row],[r_fighter_id]]&amp;"/"&amp;duplicity[[#This Row],[b_fighter_id]]&amp;duplicity[[#This Row],[date]]</f>
        <v>1105/181744142</v>
      </c>
      <c r="E5540">
        <f>COUNTIF(duplicity[duplicitní texty],duplicity[[#This Row],[duplicitní texty]])</f>
        <v>1</v>
      </c>
      <c r="N5540"/>
    </row>
    <row r="5541" spans="1:14">
      <c r="A5541">
        <v>1199</v>
      </c>
      <c r="B5541">
        <v>346</v>
      </c>
      <c r="C5541" s="3">
        <v>44142</v>
      </c>
      <c r="D5541" s="5" t="str">
        <f>duplicity[[#This Row],[r_fighter_id]]&amp;"/"&amp;duplicity[[#This Row],[b_fighter_id]]&amp;duplicity[[#This Row],[date]]</f>
        <v>1199/34644142</v>
      </c>
      <c r="E5541">
        <f>COUNTIF(duplicity[duplicitní texty],duplicity[[#This Row],[duplicitní texty]])</f>
        <v>1</v>
      </c>
      <c r="N5541"/>
    </row>
    <row r="5542" spans="1:14">
      <c r="A5542">
        <v>2860</v>
      </c>
      <c r="B5542">
        <v>3224</v>
      </c>
      <c r="C5542" s="3">
        <v>44142</v>
      </c>
      <c r="D5542" s="5" t="str">
        <f>duplicity[[#This Row],[r_fighter_id]]&amp;"/"&amp;duplicity[[#This Row],[b_fighter_id]]&amp;duplicity[[#This Row],[date]]</f>
        <v>2860/322444142</v>
      </c>
      <c r="E5542">
        <f>COUNTIF(duplicity[duplicitní texty],duplicity[[#This Row],[duplicitní texty]])</f>
        <v>1</v>
      </c>
      <c r="N5542"/>
    </row>
    <row r="5543" spans="1:14">
      <c r="A5543">
        <v>134</v>
      </c>
      <c r="B5543">
        <v>321</v>
      </c>
      <c r="C5543" s="3">
        <v>44142</v>
      </c>
      <c r="D5543" s="5" t="str">
        <f>duplicity[[#This Row],[r_fighter_id]]&amp;"/"&amp;duplicity[[#This Row],[b_fighter_id]]&amp;duplicity[[#This Row],[date]]</f>
        <v>134/32144142</v>
      </c>
      <c r="E5543">
        <f>COUNTIF(duplicity[duplicitní texty],duplicity[[#This Row],[duplicitní texty]])</f>
        <v>1</v>
      </c>
      <c r="N5543"/>
    </row>
    <row r="5544" spans="1:14">
      <c r="A5544">
        <v>204</v>
      </c>
      <c r="B5544">
        <v>3184</v>
      </c>
      <c r="C5544" s="3">
        <v>44142</v>
      </c>
      <c r="D5544" s="5" t="str">
        <f>duplicity[[#This Row],[r_fighter_id]]&amp;"/"&amp;duplicity[[#This Row],[b_fighter_id]]&amp;duplicity[[#This Row],[date]]</f>
        <v>204/318444142</v>
      </c>
      <c r="E5544">
        <f>COUNTIF(duplicity[duplicitní texty],duplicity[[#This Row],[duplicitní texty]])</f>
        <v>1</v>
      </c>
      <c r="N5544"/>
    </row>
    <row r="5545" spans="1:14">
      <c r="A5545">
        <v>2748</v>
      </c>
      <c r="B5545">
        <v>2742</v>
      </c>
      <c r="C5545" s="3">
        <v>44142</v>
      </c>
      <c r="D5545" s="5" t="str">
        <f>duplicity[[#This Row],[r_fighter_id]]&amp;"/"&amp;duplicity[[#This Row],[b_fighter_id]]&amp;duplicity[[#This Row],[date]]</f>
        <v>2748/274244142</v>
      </c>
      <c r="E5545">
        <f>COUNTIF(duplicity[duplicitní texty],duplicity[[#This Row],[duplicitní texty]])</f>
        <v>1</v>
      </c>
      <c r="N5545"/>
    </row>
    <row r="5546" spans="1:14">
      <c r="A5546">
        <v>1044</v>
      </c>
      <c r="B5546">
        <v>3534</v>
      </c>
      <c r="C5546" s="3">
        <v>44142</v>
      </c>
      <c r="D5546" s="5" t="str">
        <f>duplicity[[#This Row],[r_fighter_id]]&amp;"/"&amp;duplicity[[#This Row],[b_fighter_id]]&amp;duplicity[[#This Row],[date]]</f>
        <v>1044/353444142</v>
      </c>
      <c r="E5546">
        <f>COUNTIF(duplicity[duplicitní texty],duplicity[[#This Row],[duplicitní texty]])</f>
        <v>1</v>
      </c>
      <c r="N5546"/>
    </row>
    <row r="5547" spans="1:14">
      <c r="A5547">
        <v>872</v>
      </c>
      <c r="B5547">
        <v>1065</v>
      </c>
      <c r="C5547" s="3">
        <v>44142</v>
      </c>
      <c r="D5547" s="5" t="str">
        <f>duplicity[[#This Row],[r_fighter_id]]&amp;"/"&amp;duplicity[[#This Row],[b_fighter_id]]&amp;duplicity[[#This Row],[date]]</f>
        <v>872/106544142</v>
      </c>
      <c r="E5547">
        <f>COUNTIF(duplicity[duplicitní texty],duplicity[[#This Row],[duplicitní texty]])</f>
        <v>1</v>
      </c>
      <c r="N5547"/>
    </row>
    <row r="5548" spans="1:14">
      <c r="A5548">
        <v>539</v>
      </c>
      <c r="B5548">
        <v>3002</v>
      </c>
      <c r="C5548" s="3">
        <v>44142</v>
      </c>
      <c r="D5548" s="5" t="str">
        <f>duplicity[[#This Row],[r_fighter_id]]&amp;"/"&amp;duplicity[[#This Row],[b_fighter_id]]&amp;duplicity[[#This Row],[date]]</f>
        <v>539/300244142</v>
      </c>
      <c r="E5548">
        <f>COUNTIF(duplicity[duplicitní texty],duplicity[[#This Row],[duplicitní texty]])</f>
        <v>1</v>
      </c>
      <c r="N5548"/>
    </row>
    <row r="5549" spans="1:14">
      <c r="A5549">
        <v>1862</v>
      </c>
      <c r="B5549">
        <v>282</v>
      </c>
      <c r="C5549" s="3">
        <v>44142</v>
      </c>
      <c r="D5549" s="5" t="str">
        <f>duplicity[[#This Row],[r_fighter_id]]&amp;"/"&amp;duplicity[[#This Row],[b_fighter_id]]&amp;duplicity[[#This Row],[date]]</f>
        <v>1862/28244142</v>
      </c>
      <c r="E5549">
        <f>COUNTIF(duplicity[duplicitní texty],duplicity[[#This Row],[duplicitní texty]])</f>
        <v>1</v>
      </c>
      <c r="N5549"/>
    </row>
    <row r="5550" spans="1:14">
      <c r="A5550">
        <v>2200</v>
      </c>
      <c r="B5550">
        <v>2046</v>
      </c>
      <c r="C5550" s="3">
        <v>44149</v>
      </c>
      <c r="D5550" s="5" t="str">
        <f>duplicity[[#This Row],[r_fighter_id]]&amp;"/"&amp;duplicity[[#This Row],[b_fighter_id]]&amp;duplicity[[#This Row],[date]]</f>
        <v>2200/204644149</v>
      </c>
      <c r="E5550">
        <f>COUNTIF(duplicity[duplicitní texty],duplicity[[#This Row],[duplicitní texty]])</f>
        <v>1</v>
      </c>
      <c r="N5550"/>
    </row>
    <row r="5551" spans="1:14">
      <c r="A5551">
        <v>67</v>
      </c>
      <c r="B5551">
        <v>3148</v>
      </c>
      <c r="C5551" s="3">
        <v>44149</v>
      </c>
      <c r="D5551" s="5" t="str">
        <f>duplicity[[#This Row],[r_fighter_id]]&amp;"/"&amp;duplicity[[#This Row],[b_fighter_id]]&amp;duplicity[[#This Row],[date]]</f>
        <v>67/314844149</v>
      </c>
      <c r="E5551">
        <f>COUNTIF(duplicity[duplicitní texty],duplicity[[#This Row],[duplicitní texty]])</f>
        <v>1</v>
      </c>
      <c r="N5551"/>
    </row>
    <row r="5552" spans="1:14">
      <c r="A5552">
        <v>943</v>
      </c>
      <c r="B5552">
        <v>808</v>
      </c>
      <c r="C5552" s="3">
        <v>44149</v>
      </c>
      <c r="D5552" s="5" t="str">
        <f>duplicity[[#This Row],[r_fighter_id]]&amp;"/"&amp;duplicity[[#This Row],[b_fighter_id]]&amp;duplicity[[#This Row],[date]]</f>
        <v>943/80844149</v>
      </c>
      <c r="E5552">
        <f>COUNTIF(duplicity[duplicitní texty],duplicity[[#This Row],[duplicitní texty]])</f>
        <v>1</v>
      </c>
      <c r="N5552"/>
    </row>
    <row r="5553" spans="1:14">
      <c r="A5553">
        <v>2636</v>
      </c>
      <c r="B5553">
        <v>3488</v>
      </c>
      <c r="C5553" s="3">
        <v>44149</v>
      </c>
      <c r="D5553" s="5" t="str">
        <f>duplicity[[#This Row],[r_fighter_id]]&amp;"/"&amp;duplicity[[#This Row],[b_fighter_id]]&amp;duplicity[[#This Row],[date]]</f>
        <v>2636/348844149</v>
      </c>
      <c r="E5553">
        <f>COUNTIF(duplicity[duplicitní texty],duplicity[[#This Row],[duplicitní texty]])</f>
        <v>1</v>
      </c>
      <c r="N5553"/>
    </row>
    <row r="5554" spans="1:14">
      <c r="A5554">
        <v>3549</v>
      </c>
      <c r="B5554">
        <v>1186</v>
      </c>
      <c r="C5554" s="3">
        <v>44149</v>
      </c>
      <c r="D5554" s="5" t="str">
        <f>duplicity[[#This Row],[r_fighter_id]]&amp;"/"&amp;duplicity[[#This Row],[b_fighter_id]]&amp;duplicity[[#This Row],[date]]</f>
        <v>3549/118644149</v>
      </c>
      <c r="E5554">
        <f>COUNTIF(duplicity[duplicitní texty],duplicity[[#This Row],[duplicitní texty]])</f>
        <v>1</v>
      </c>
      <c r="N5554"/>
    </row>
    <row r="5555" spans="1:14">
      <c r="A5555">
        <v>1268</v>
      </c>
      <c r="B5555">
        <v>2049</v>
      </c>
      <c r="C5555" s="3">
        <v>44149</v>
      </c>
      <c r="D5555" s="5" t="str">
        <f>duplicity[[#This Row],[r_fighter_id]]&amp;"/"&amp;duplicity[[#This Row],[b_fighter_id]]&amp;duplicity[[#This Row],[date]]</f>
        <v>1268/204944149</v>
      </c>
      <c r="E5555">
        <f>COUNTIF(duplicity[duplicitní texty],duplicity[[#This Row],[duplicitní texty]])</f>
        <v>1</v>
      </c>
      <c r="N5555"/>
    </row>
    <row r="5556" spans="1:14">
      <c r="A5556">
        <v>1957</v>
      </c>
      <c r="B5556">
        <v>2231</v>
      </c>
      <c r="C5556" s="3">
        <v>44149</v>
      </c>
      <c r="D5556" s="5" t="str">
        <f>duplicity[[#This Row],[r_fighter_id]]&amp;"/"&amp;duplicity[[#This Row],[b_fighter_id]]&amp;duplicity[[#This Row],[date]]</f>
        <v>1957/223144149</v>
      </c>
      <c r="E5556">
        <f>COUNTIF(duplicity[duplicitní texty],duplicity[[#This Row],[duplicitní texty]])</f>
        <v>1</v>
      </c>
      <c r="N5556"/>
    </row>
    <row r="5557" spans="1:14">
      <c r="A5557">
        <v>721</v>
      </c>
      <c r="B5557">
        <v>1191</v>
      </c>
      <c r="C5557" s="3">
        <v>44149</v>
      </c>
      <c r="D5557" s="5" t="str">
        <f>duplicity[[#This Row],[r_fighter_id]]&amp;"/"&amp;duplicity[[#This Row],[b_fighter_id]]&amp;duplicity[[#This Row],[date]]</f>
        <v>721/119144149</v>
      </c>
      <c r="E5557">
        <f>COUNTIF(duplicity[duplicitní texty],duplicity[[#This Row],[duplicitní texty]])</f>
        <v>1</v>
      </c>
      <c r="N5557"/>
    </row>
    <row r="5558" spans="1:14">
      <c r="A5558">
        <v>2013</v>
      </c>
      <c r="B5558">
        <v>1984</v>
      </c>
      <c r="C5558" s="3">
        <v>44149</v>
      </c>
      <c r="D5558" s="5" t="str">
        <f>duplicity[[#This Row],[r_fighter_id]]&amp;"/"&amp;duplicity[[#This Row],[b_fighter_id]]&amp;duplicity[[#This Row],[date]]</f>
        <v>2013/198444149</v>
      </c>
      <c r="E5558">
        <f>COUNTIF(duplicity[duplicitní texty],duplicity[[#This Row],[duplicitní texty]])</f>
        <v>1</v>
      </c>
      <c r="N5558"/>
    </row>
    <row r="5559" spans="1:14">
      <c r="A5559">
        <v>1566</v>
      </c>
      <c r="B5559">
        <v>1151</v>
      </c>
      <c r="C5559" s="3">
        <v>44156</v>
      </c>
      <c r="D5559" s="5" t="str">
        <f>duplicity[[#This Row],[r_fighter_id]]&amp;"/"&amp;duplicity[[#This Row],[b_fighter_id]]&amp;duplicity[[#This Row],[date]]</f>
        <v>1566/115144156</v>
      </c>
      <c r="E5559">
        <f>COUNTIF(duplicity[duplicitní texty],duplicity[[#This Row],[duplicitní texty]])</f>
        <v>1</v>
      </c>
      <c r="N5559"/>
    </row>
    <row r="5560" spans="1:14">
      <c r="A5560">
        <v>553</v>
      </c>
      <c r="B5560">
        <v>444</v>
      </c>
      <c r="C5560" s="3">
        <v>44156</v>
      </c>
      <c r="D5560" s="5" t="str">
        <f>duplicity[[#This Row],[r_fighter_id]]&amp;"/"&amp;duplicity[[#This Row],[b_fighter_id]]&amp;duplicity[[#This Row],[date]]</f>
        <v>553/44444156</v>
      </c>
      <c r="E5560">
        <f>COUNTIF(duplicity[duplicitní texty],duplicity[[#This Row],[duplicitní texty]])</f>
        <v>1</v>
      </c>
      <c r="N5560"/>
    </row>
    <row r="5561" spans="1:14">
      <c r="A5561">
        <v>959</v>
      </c>
      <c r="B5561">
        <v>2505</v>
      </c>
      <c r="C5561" s="3">
        <v>44156</v>
      </c>
      <c r="D5561" s="5" t="str">
        <f>duplicity[[#This Row],[r_fighter_id]]&amp;"/"&amp;duplicity[[#This Row],[b_fighter_id]]&amp;duplicity[[#This Row],[date]]</f>
        <v>959/250544156</v>
      </c>
      <c r="E5561">
        <f>COUNTIF(duplicity[duplicitní texty],duplicity[[#This Row],[duplicitní texty]])</f>
        <v>1</v>
      </c>
      <c r="N5561"/>
    </row>
    <row r="5562" spans="1:14">
      <c r="A5562">
        <v>2195</v>
      </c>
      <c r="B5562">
        <v>2777</v>
      </c>
      <c r="C5562" s="3">
        <v>44156</v>
      </c>
      <c r="D5562" s="5" t="str">
        <f>duplicity[[#This Row],[r_fighter_id]]&amp;"/"&amp;duplicity[[#This Row],[b_fighter_id]]&amp;duplicity[[#This Row],[date]]</f>
        <v>2195/277744156</v>
      </c>
      <c r="E5562">
        <f>COUNTIF(duplicity[duplicitní texty],duplicity[[#This Row],[duplicitní texty]])</f>
        <v>1</v>
      </c>
      <c r="N5562"/>
    </row>
    <row r="5563" spans="1:14">
      <c r="A5563">
        <v>2783</v>
      </c>
      <c r="B5563">
        <v>645</v>
      </c>
      <c r="C5563" s="3">
        <v>44156</v>
      </c>
      <c r="D5563" s="5" t="str">
        <f>duplicity[[#This Row],[r_fighter_id]]&amp;"/"&amp;duplicity[[#This Row],[b_fighter_id]]&amp;duplicity[[#This Row],[date]]</f>
        <v>2783/64544156</v>
      </c>
      <c r="E5563">
        <f>COUNTIF(duplicity[duplicitní texty],duplicity[[#This Row],[duplicitní texty]])</f>
        <v>1</v>
      </c>
      <c r="N5563"/>
    </row>
    <row r="5564" spans="1:14">
      <c r="A5564">
        <v>2953</v>
      </c>
      <c r="B5564">
        <v>1838</v>
      </c>
      <c r="C5564" s="3">
        <v>44156</v>
      </c>
      <c r="D5564" s="5" t="str">
        <f>duplicity[[#This Row],[r_fighter_id]]&amp;"/"&amp;duplicity[[#This Row],[b_fighter_id]]&amp;duplicity[[#This Row],[date]]</f>
        <v>2953/183844156</v>
      </c>
      <c r="E5564">
        <f>COUNTIF(duplicity[duplicitní texty],duplicity[[#This Row],[duplicitní texty]])</f>
        <v>1</v>
      </c>
      <c r="N5564"/>
    </row>
    <row r="5565" spans="1:14">
      <c r="A5565">
        <v>396</v>
      </c>
      <c r="B5565">
        <v>3519</v>
      </c>
      <c r="C5565" s="3">
        <v>44156</v>
      </c>
      <c r="D5565" s="5" t="str">
        <f>duplicity[[#This Row],[r_fighter_id]]&amp;"/"&amp;duplicity[[#This Row],[b_fighter_id]]&amp;duplicity[[#This Row],[date]]</f>
        <v>396/351944156</v>
      </c>
      <c r="E5565">
        <f>COUNTIF(duplicity[duplicitní texty],duplicity[[#This Row],[duplicitní texty]])</f>
        <v>1</v>
      </c>
      <c r="N5565"/>
    </row>
    <row r="5566" spans="1:14">
      <c r="A5566">
        <v>2515</v>
      </c>
      <c r="B5566">
        <v>2058</v>
      </c>
      <c r="C5566" s="3">
        <v>44156</v>
      </c>
      <c r="D5566" s="5" t="str">
        <f>duplicity[[#This Row],[r_fighter_id]]&amp;"/"&amp;duplicity[[#This Row],[b_fighter_id]]&amp;duplicity[[#This Row],[date]]</f>
        <v>2515/205844156</v>
      </c>
      <c r="E5566">
        <f>COUNTIF(duplicity[duplicitní texty],duplicity[[#This Row],[duplicitní texty]])</f>
        <v>1</v>
      </c>
      <c r="N5566"/>
    </row>
    <row r="5567" spans="1:14">
      <c r="A5567">
        <v>2732</v>
      </c>
      <c r="B5567">
        <v>684</v>
      </c>
      <c r="C5567" s="3">
        <v>44156</v>
      </c>
      <c r="D5567" s="5" t="str">
        <f>duplicity[[#This Row],[r_fighter_id]]&amp;"/"&amp;duplicity[[#This Row],[b_fighter_id]]&amp;duplicity[[#This Row],[date]]</f>
        <v>2732/68444156</v>
      </c>
      <c r="E5567">
        <f>COUNTIF(duplicity[duplicitní texty],duplicity[[#This Row],[duplicitní texty]])</f>
        <v>1</v>
      </c>
      <c r="N5567"/>
    </row>
    <row r="5568" spans="1:14">
      <c r="A5568">
        <v>624</v>
      </c>
      <c r="B5568">
        <v>2429</v>
      </c>
      <c r="C5568" s="3">
        <v>44156</v>
      </c>
      <c r="D5568" s="5" t="str">
        <f>duplicity[[#This Row],[r_fighter_id]]&amp;"/"&amp;duplicity[[#This Row],[b_fighter_id]]&amp;duplicity[[#This Row],[date]]</f>
        <v>624/242944156</v>
      </c>
      <c r="E5568">
        <f>COUNTIF(duplicity[duplicitní texty],duplicity[[#This Row],[duplicitní texty]])</f>
        <v>1</v>
      </c>
      <c r="N5568"/>
    </row>
    <row r="5569" spans="1:14">
      <c r="A5569">
        <v>702</v>
      </c>
      <c r="B5569">
        <v>3132</v>
      </c>
      <c r="C5569" s="3">
        <v>44156</v>
      </c>
      <c r="D5569" s="5" t="str">
        <f>duplicity[[#This Row],[r_fighter_id]]&amp;"/"&amp;duplicity[[#This Row],[b_fighter_id]]&amp;duplicity[[#This Row],[date]]</f>
        <v>702/313244156</v>
      </c>
      <c r="E5569">
        <f>COUNTIF(duplicity[duplicitní texty],duplicity[[#This Row],[duplicitní texty]])</f>
        <v>1</v>
      </c>
      <c r="N5569"/>
    </row>
    <row r="5570" spans="1:14">
      <c r="A5570">
        <v>3034</v>
      </c>
      <c r="B5570">
        <v>567</v>
      </c>
      <c r="C5570" s="3">
        <v>44163</v>
      </c>
      <c r="D5570" s="5" t="str">
        <f>duplicity[[#This Row],[r_fighter_id]]&amp;"/"&amp;duplicity[[#This Row],[b_fighter_id]]&amp;duplicity[[#This Row],[date]]</f>
        <v>3034/56744163</v>
      </c>
      <c r="E5570">
        <f>COUNTIF(duplicity[duplicitní texty],duplicity[[#This Row],[duplicitní texty]])</f>
        <v>1</v>
      </c>
      <c r="N5570"/>
    </row>
    <row r="5571" spans="1:14">
      <c r="A5571">
        <v>2015</v>
      </c>
      <c r="B5571">
        <v>2403</v>
      </c>
      <c r="C5571" s="3">
        <v>44163</v>
      </c>
      <c r="D5571" s="5" t="str">
        <f>duplicity[[#This Row],[r_fighter_id]]&amp;"/"&amp;duplicity[[#This Row],[b_fighter_id]]&amp;duplicity[[#This Row],[date]]</f>
        <v>2015/240344163</v>
      </c>
      <c r="E5571">
        <f>COUNTIF(duplicity[duplicitní texty],duplicity[[#This Row],[duplicitní texty]])</f>
        <v>1</v>
      </c>
      <c r="N5571"/>
    </row>
    <row r="5572" spans="1:14">
      <c r="A5572">
        <v>178</v>
      </c>
      <c r="B5572">
        <v>2880</v>
      </c>
      <c r="C5572" s="3">
        <v>44163</v>
      </c>
      <c r="D5572" s="5" t="str">
        <f>duplicity[[#This Row],[r_fighter_id]]&amp;"/"&amp;duplicity[[#This Row],[b_fighter_id]]&amp;duplicity[[#This Row],[date]]</f>
        <v>178/288044163</v>
      </c>
      <c r="E5572">
        <f>COUNTIF(duplicity[duplicitní texty],duplicity[[#This Row],[duplicitní texty]])</f>
        <v>1</v>
      </c>
      <c r="N5572"/>
    </row>
    <row r="5573" spans="1:14">
      <c r="A5573">
        <v>718</v>
      </c>
      <c r="B5573">
        <v>803</v>
      </c>
      <c r="C5573" s="3">
        <v>44163</v>
      </c>
      <c r="D5573" s="5" t="str">
        <f>duplicity[[#This Row],[r_fighter_id]]&amp;"/"&amp;duplicity[[#This Row],[b_fighter_id]]&amp;duplicity[[#This Row],[date]]</f>
        <v>718/80344163</v>
      </c>
      <c r="E5573">
        <f>COUNTIF(duplicity[duplicitní texty],duplicity[[#This Row],[duplicitní texty]])</f>
        <v>1</v>
      </c>
      <c r="N5573"/>
    </row>
    <row r="5574" spans="1:14">
      <c r="A5574">
        <v>2214</v>
      </c>
      <c r="B5574">
        <v>1159</v>
      </c>
      <c r="C5574" s="3">
        <v>44163</v>
      </c>
      <c r="D5574" s="5" t="str">
        <f>duplicity[[#This Row],[r_fighter_id]]&amp;"/"&amp;duplicity[[#This Row],[b_fighter_id]]&amp;duplicity[[#This Row],[date]]</f>
        <v>2214/115944163</v>
      </c>
      <c r="E5574">
        <f>COUNTIF(duplicity[duplicitní texty],duplicity[[#This Row],[duplicitní texty]])</f>
        <v>1</v>
      </c>
      <c r="N5574"/>
    </row>
    <row r="5575" spans="1:14">
      <c r="A5575">
        <v>918</v>
      </c>
      <c r="B5575">
        <v>825</v>
      </c>
      <c r="C5575" s="3">
        <v>44163</v>
      </c>
      <c r="D5575" s="5" t="str">
        <f>duplicity[[#This Row],[r_fighter_id]]&amp;"/"&amp;duplicity[[#This Row],[b_fighter_id]]&amp;duplicity[[#This Row],[date]]</f>
        <v>918/82544163</v>
      </c>
      <c r="E5575">
        <f>COUNTIF(duplicity[duplicitní texty],duplicity[[#This Row],[duplicitní texty]])</f>
        <v>1</v>
      </c>
      <c r="N5575"/>
    </row>
    <row r="5576" spans="1:14">
      <c r="A5576">
        <v>2469</v>
      </c>
      <c r="B5576">
        <v>1587</v>
      </c>
      <c r="C5576" s="3">
        <v>44163</v>
      </c>
      <c r="D5576" s="5" t="str">
        <f>duplicity[[#This Row],[r_fighter_id]]&amp;"/"&amp;duplicity[[#This Row],[b_fighter_id]]&amp;duplicity[[#This Row],[date]]</f>
        <v>2469/158744163</v>
      </c>
      <c r="E5576">
        <f>COUNTIF(duplicity[duplicitní texty],duplicity[[#This Row],[duplicitní texty]])</f>
        <v>1</v>
      </c>
      <c r="N5576"/>
    </row>
    <row r="5577" spans="1:14">
      <c r="A5577">
        <v>2445</v>
      </c>
      <c r="B5577">
        <v>2562</v>
      </c>
      <c r="C5577" s="3">
        <v>44163</v>
      </c>
      <c r="D5577" s="5" t="str">
        <f>duplicity[[#This Row],[r_fighter_id]]&amp;"/"&amp;duplicity[[#This Row],[b_fighter_id]]&amp;duplicity[[#This Row],[date]]</f>
        <v>2445/256244163</v>
      </c>
      <c r="E5577">
        <f>COUNTIF(duplicity[duplicitní texty],duplicity[[#This Row],[duplicitní texty]])</f>
        <v>1</v>
      </c>
      <c r="N5577"/>
    </row>
    <row r="5578" spans="1:14">
      <c r="A5578">
        <v>481</v>
      </c>
      <c r="B5578">
        <v>59</v>
      </c>
      <c r="C5578" s="3">
        <v>44163</v>
      </c>
      <c r="D5578" s="5" t="str">
        <f>duplicity[[#This Row],[r_fighter_id]]&amp;"/"&amp;duplicity[[#This Row],[b_fighter_id]]&amp;duplicity[[#This Row],[date]]</f>
        <v>481/5944163</v>
      </c>
      <c r="E5578">
        <f>COUNTIF(duplicity[duplicitní texty],duplicity[[#This Row],[duplicitní texty]])</f>
        <v>1</v>
      </c>
      <c r="N5578"/>
    </row>
    <row r="5579" spans="1:14">
      <c r="A5579">
        <v>2838</v>
      </c>
      <c r="B5579">
        <v>1939</v>
      </c>
      <c r="C5579" s="3">
        <v>44163</v>
      </c>
      <c r="D5579" s="5" t="str">
        <f>duplicity[[#This Row],[r_fighter_id]]&amp;"/"&amp;duplicity[[#This Row],[b_fighter_id]]&amp;duplicity[[#This Row],[date]]</f>
        <v>2838/193944163</v>
      </c>
      <c r="E5579">
        <f>COUNTIF(duplicity[duplicitní texty],duplicity[[#This Row],[duplicitní texty]])</f>
        <v>1</v>
      </c>
      <c r="N5579"/>
    </row>
    <row r="5580" spans="1:14">
      <c r="A5580">
        <v>250</v>
      </c>
      <c r="B5580">
        <v>1497</v>
      </c>
      <c r="C5580" s="3">
        <v>44170</v>
      </c>
      <c r="D5580" s="5" t="str">
        <f>duplicity[[#This Row],[r_fighter_id]]&amp;"/"&amp;duplicity[[#This Row],[b_fighter_id]]&amp;duplicity[[#This Row],[date]]</f>
        <v>250/149744170</v>
      </c>
      <c r="E5580">
        <f>COUNTIF(duplicity[duplicitní texty],duplicity[[#This Row],[duplicitní texty]])</f>
        <v>1</v>
      </c>
      <c r="N5580"/>
    </row>
    <row r="5581" spans="1:14">
      <c r="A5581">
        <v>801</v>
      </c>
      <c r="B5581">
        <v>63</v>
      </c>
      <c r="C5581" s="3">
        <v>44170</v>
      </c>
      <c r="D5581" s="5" t="str">
        <f>duplicity[[#This Row],[r_fighter_id]]&amp;"/"&amp;duplicity[[#This Row],[b_fighter_id]]&amp;duplicity[[#This Row],[date]]</f>
        <v>801/6344170</v>
      </c>
      <c r="E5581">
        <f>COUNTIF(duplicity[duplicitní texty],duplicity[[#This Row],[duplicitní texty]])</f>
        <v>1</v>
      </c>
      <c r="N5581"/>
    </row>
    <row r="5582" spans="1:14">
      <c r="A5582">
        <v>3045</v>
      </c>
      <c r="B5582">
        <v>2603</v>
      </c>
      <c r="C5582" s="3">
        <v>44170</v>
      </c>
      <c r="D5582" s="5" t="str">
        <f>duplicity[[#This Row],[r_fighter_id]]&amp;"/"&amp;duplicity[[#This Row],[b_fighter_id]]&amp;duplicity[[#This Row],[date]]</f>
        <v>3045/260344170</v>
      </c>
      <c r="E5582">
        <f>COUNTIF(duplicity[duplicitní texty],duplicity[[#This Row],[duplicitní texty]])</f>
        <v>1</v>
      </c>
      <c r="N5582"/>
    </row>
    <row r="5583" spans="1:14">
      <c r="A5583">
        <v>3264</v>
      </c>
      <c r="B5583">
        <v>1482</v>
      </c>
      <c r="C5583" s="3">
        <v>44170</v>
      </c>
      <c r="D5583" s="5" t="str">
        <f>duplicity[[#This Row],[r_fighter_id]]&amp;"/"&amp;duplicity[[#This Row],[b_fighter_id]]&amp;duplicity[[#This Row],[date]]</f>
        <v>3264/148244170</v>
      </c>
      <c r="E5583">
        <f>COUNTIF(duplicity[duplicitní texty],duplicity[[#This Row],[duplicitní texty]])</f>
        <v>1</v>
      </c>
      <c r="N5583"/>
    </row>
    <row r="5584" spans="1:14">
      <c r="A5584">
        <v>3384</v>
      </c>
      <c r="B5584">
        <v>593</v>
      </c>
      <c r="C5584" s="3">
        <v>44170</v>
      </c>
      <c r="D5584" s="5" t="str">
        <f>duplicity[[#This Row],[r_fighter_id]]&amp;"/"&amp;duplicity[[#This Row],[b_fighter_id]]&amp;duplicity[[#This Row],[date]]</f>
        <v>3384/59344170</v>
      </c>
      <c r="E5584">
        <f>COUNTIF(duplicity[duplicitní texty],duplicity[[#This Row],[duplicitní texty]])</f>
        <v>1</v>
      </c>
      <c r="N5584"/>
    </row>
    <row r="5585" spans="1:14">
      <c r="A5585">
        <v>2800</v>
      </c>
      <c r="B5585">
        <v>1355</v>
      </c>
      <c r="C5585" s="3">
        <v>44170</v>
      </c>
      <c r="D5585" s="5" t="str">
        <f>duplicity[[#This Row],[r_fighter_id]]&amp;"/"&amp;duplicity[[#This Row],[b_fighter_id]]&amp;duplicity[[#This Row],[date]]</f>
        <v>2800/135544170</v>
      </c>
      <c r="E5585">
        <f>COUNTIF(duplicity[duplicitní texty],duplicity[[#This Row],[duplicitní texty]])</f>
        <v>1</v>
      </c>
      <c r="N5585"/>
    </row>
    <row r="5586" spans="1:14">
      <c r="A5586">
        <v>3495</v>
      </c>
      <c r="B5586">
        <v>1768</v>
      </c>
      <c r="C5586" s="3">
        <v>44170</v>
      </c>
      <c r="D5586" s="5" t="str">
        <f>duplicity[[#This Row],[r_fighter_id]]&amp;"/"&amp;duplicity[[#This Row],[b_fighter_id]]&amp;duplicity[[#This Row],[date]]</f>
        <v>3495/176844170</v>
      </c>
      <c r="E5586">
        <f>COUNTIF(duplicity[duplicitní texty],duplicity[[#This Row],[duplicitní texty]])</f>
        <v>1</v>
      </c>
      <c r="N5586"/>
    </row>
    <row r="5587" spans="1:14">
      <c r="A5587">
        <v>1330</v>
      </c>
      <c r="B5587">
        <v>3370</v>
      </c>
      <c r="C5587" s="3">
        <v>44170</v>
      </c>
      <c r="D5587" s="5" t="str">
        <f>duplicity[[#This Row],[r_fighter_id]]&amp;"/"&amp;duplicity[[#This Row],[b_fighter_id]]&amp;duplicity[[#This Row],[date]]</f>
        <v>1330/337044170</v>
      </c>
      <c r="E5587">
        <f>COUNTIF(duplicity[duplicitní texty],duplicity[[#This Row],[duplicitní texty]])</f>
        <v>1</v>
      </c>
      <c r="N5587"/>
    </row>
    <row r="5588" spans="1:14">
      <c r="A5588">
        <v>1370</v>
      </c>
      <c r="B5588">
        <v>3078</v>
      </c>
      <c r="C5588" s="3">
        <v>44177</v>
      </c>
      <c r="D5588" s="5" t="str">
        <f>duplicity[[#This Row],[r_fighter_id]]&amp;"/"&amp;duplicity[[#This Row],[b_fighter_id]]&amp;duplicity[[#This Row],[date]]</f>
        <v>1370/307844177</v>
      </c>
      <c r="E5588">
        <f>COUNTIF(duplicity[duplicitní texty],duplicity[[#This Row],[duplicitní texty]])</f>
        <v>1</v>
      </c>
      <c r="N5588"/>
    </row>
    <row r="5589" spans="1:14">
      <c r="A5589">
        <v>3273</v>
      </c>
      <c r="B5589">
        <v>1422</v>
      </c>
      <c r="C5589" s="3">
        <v>44177</v>
      </c>
      <c r="D5589" s="5" t="str">
        <f>duplicity[[#This Row],[r_fighter_id]]&amp;"/"&amp;duplicity[[#This Row],[b_fighter_id]]&amp;duplicity[[#This Row],[date]]</f>
        <v>3273/142244177</v>
      </c>
      <c r="E5589">
        <f>COUNTIF(duplicity[duplicitní texty],duplicity[[#This Row],[duplicitní texty]])</f>
        <v>1</v>
      </c>
      <c r="N5589"/>
    </row>
    <row r="5590" spans="1:14">
      <c r="A5590">
        <v>807</v>
      </c>
      <c r="B5590">
        <v>1067</v>
      </c>
      <c r="C5590" s="3">
        <v>44177</v>
      </c>
      <c r="D5590" s="5" t="str">
        <f>duplicity[[#This Row],[r_fighter_id]]&amp;"/"&amp;duplicity[[#This Row],[b_fighter_id]]&amp;duplicity[[#This Row],[date]]</f>
        <v>807/106744177</v>
      </c>
      <c r="E5590">
        <f>COUNTIF(duplicity[duplicitní texty],duplicity[[#This Row],[duplicitní texty]])</f>
        <v>1</v>
      </c>
      <c r="N5590"/>
    </row>
    <row r="5591" spans="1:14">
      <c r="A5591">
        <v>756</v>
      </c>
      <c r="B5591">
        <v>1489</v>
      </c>
      <c r="C5591" s="3">
        <v>44177</v>
      </c>
      <c r="D5591" s="5" t="str">
        <f>duplicity[[#This Row],[r_fighter_id]]&amp;"/"&amp;duplicity[[#This Row],[b_fighter_id]]&amp;duplicity[[#This Row],[date]]</f>
        <v>756/148944177</v>
      </c>
      <c r="E5591">
        <f>COUNTIF(duplicity[duplicitní texty],duplicity[[#This Row],[duplicitní texty]])</f>
        <v>1</v>
      </c>
      <c r="N5591"/>
    </row>
    <row r="5592" spans="1:14">
      <c r="A5592">
        <v>3295</v>
      </c>
      <c r="B5592">
        <v>2596</v>
      </c>
      <c r="C5592" s="3">
        <v>44177</v>
      </c>
      <c r="D5592" s="5" t="str">
        <f>duplicity[[#This Row],[r_fighter_id]]&amp;"/"&amp;duplicity[[#This Row],[b_fighter_id]]&amp;duplicity[[#This Row],[date]]</f>
        <v>3295/259644177</v>
      </c>
      <c r="E5592">
        <f>COUNTIF(duplicity[duplicitní texty],duplicity[[#This Row],[duplicitní texty]])</f>
        <v>1</v>
      </c>
      <c r="N5592"/>
    </row>
    <row r="5593" spans="1:14">
      <c r="A5593">
        <v>948</v>
      </c>
      <c r="B5593">
        <v>2376</v>
      </c>
      <c r="C5593" s="3">
        <v>44177</v>
      </c>
      <c r="D5593" s="5" t="str">
        <f>duplicity[[#This Row],[r_fighter_id]]&amp;"/"&amp;duplicity[[#This Row],[b_fighter_id]]&amp;duplicity[[#This Row],[date]]</f>
        <v>948/237644177</v>
      </c>
      <c r="E5593">
        <f>COUNTIF(duplicity[duplicitní texty],duplicity[[#This Row],[duplicitní texty]])</f>
        <v>1</v>
      </c>
      <c r="N5593"/>
    </row>
    <row r="5594" spans="1:14">
      <c r="A5594">
        <v>2157</v>
      </c>
      <c r="B5594">
        <v>980</v>
      </c>
      <c r="C5594" s="3">
        <v>44177</v>
      </c>
      <c r="D5594" s="5" t="str">
        <f>duplicity[[#This Row],[r_fighter_id]]&amp;"/"&amp;duplicity[[#This Row],[b_fighter_id]]&amp;duplicity[[#This Row],[date]]</f>
        <v>2157/98044177</v>
      </c>
      <c r="E5594">
        <f>COUNTIF(duplicity[duplicitní texty],duplicity[[#This Row],[duplicitní texty]])</f>
        <v>1</v>
      </c>
      <c r="N5594"/>
    </row>
    <row r="5595" spans="1:14">
      <c r="A5595">
        <v>3170</v>
      </c>
      <c r="B5595">
        <v>2544</v>
      </c>
      <c r="C5595" s="3">
        <v>44177</v>
      </c>
      <c r="D5595" s="5" t="str">
        <f>duplicity[[#This Row],[r_fighter_id]]&amp;"/"&amp;duplicity[[#This Row],[b_fighter_id]]&amp;duplicity[[#This Row],[date]]</f>
        <v>3170/254444177</v>
      </c>
      <c r="E5595">
        <f>COUNTIF(duplicity[duplicitní texty],duplicity[[#This Row],[duplicitní texty]])</f>
        <v>1</v>
      </c>
      <c r="N5595"/>
    </row>
    <row r="5596" spans="1:14">
      <c r="A5596">
        <v>1392</v>
      </c>
      <c r="B5596">
        <v>213</v>
      </c>
      <c r="C5596" s="3">
        <v>44177</v>
      </c>
      <c r="D5596" s="5" t="str">
        <f>duplicity[[#This Row],[r_fighter_id]]&amp;"/"&amp;duplicity[[#This Row],[b_fighter_id]]&amp;duplicity[[#This Row],[date]]</f>
        <v>1392/21344177</v>
      </c>
      <c r="E5596">
        <f>COUNTIF(duplicity[duplicitní texty],duplicity[[#This Row],[duplicitní texty]])</f>
        <v>1</v>
      </c>
      <c r="N5596"/>
    </row>
    <row r="5597" spans="1:14">
      <c r="A5597">
        <v>2520</v>
      </c>
      <c r="B5597">
        <v>2200</v>
      </c>
      <c r="C5597" s="3">
        <v>44184</v>
      </c>
      <c r="D5597" s="5" t="str">
        <f>duplicity[[#This Row],[r_fighter_id]]&amp;"/"&amp;duplicity[[#This Row],[b_fighter_id]]&amp;duplicity[[#This Row],[date]]</f>
        <v>2520/220044184</v>
      </c>
      <c r="E5597">
        <f>COUNTIF(duplicity[duplicitní texty],duplicity[[#This Row],[duplicitní texty]])</f>
        <v>1</v>
      </c>
      <c r="N5597"/>
    </row>
    <row r="5598" spans="1:14">
      <c r="A5598">
        <v>50</v>
      </c>
      <c r="B5598">
        <v>3367</v>
      </c>
      <c r="C5598" s="3">
        <v>44184</v>
      </c>
      <c r="D5598" s="5" t="str">
        <f>duplicity[[#This Row],[r_fighter_id]]&amp;"/"&amp;duplicity[[#This Row],[b_fighter_id]]&amp;duplicity[[#This Row],[date]]</f>
        <v>50/336744184</v>
      </c>
      <c r="E5598">
        <f>COUNTIF(duplicity[duplicitní texty],duplicity[[#This Row],[duplicitní texty]])</f>
        <v>1</v>
      </c>
      <c r="N5598"/>
    </row>
    <row r="5599" spans="1:14">
      <c r="A5599">
        <v>2180</v>
      </c>
      <c r="B5599">
        <v>990</v>
      </c>
      <c r="C5599" s="3">
        <v>44184</v>
      </c>
      <c r="D5599" s="5" t="str">
        <f>duplicity[[#This Row],[r_fighter_id]]&amp;"/"&amp;duplicity[[#This Row],[b_fighter_id]]&amp;duplicity[[#This Row],[date]]</f>
        <v>2180/99044184</v>
      </c>
      <c r="E5599">
        <f>COUNTIF(duplicity[duplicitní texty],duplicity[[#This Row],[duplicitní texty]])</f>
        <v>1</v>
      </c>
      <c r="N5599"/>
    </row>
    <row r="5600" spans="1:14">
      <c r="A5600">
        <v>3248</v>
      </c>
      <c r="B5600">
        <v>2286</v>
      </c>
      <c r="C5600" s="3">
        <v>44184</v>
      </c>
      <c r="D5600" s="5" t="str">
        <f>duplicity[[#This Row],[r_fighter_id]]&amp;"/"&amp;duplicity[[#This Row],[b_fighter_id]]&amp;duplicity[[#This Row],[date]]</f>
        <v>3248/228644184</v>
      </c>
      <c r="E5600">
        <f>COUNTIF(duplicity[duplicitní texty],duplicity[[#This Row],[duplicitní texty]])</f>
        <v>1</v>
      </c>
      <c r="N5600"/>
    </row>
    <row r="5601" spans="1:14">
      <c r="A5601">
        <v>2715</v>
      </c>
      <c r="B5601">
        <v>2866</v>
      </c>
      <c r="C5601" s="3">
        <v>44184</v>
      </c>
      <c r="D5601" s="5" t="str">
        <f>duplicity[[#This Row],[r_fighter_id]]&amp;"/"&amp;duplicity[[#This Row],[b_fighter_id]]&amp;duplicity[[#This Row],[date]]</f>
        <v>2715/286644184</v>
      </c>
      <c r="E5601">
        <f>COUNTIF(duplicity[duplicitní texty],duplicity[[#This Row],[duplicitní texty]])</f>
        <v>1</v>
      </c>
      <c r="N5601"/>
    </row>
    <row r="5602" spans="1:14">
      <c r="A5602">
        <v>914</v>
      </c>
      <c r="B5602">
        <v>1642</v>
      </c>
      <c r="C5602" s="3">
        <v>44184</v>
      </c>
      <c r="D5602" s="5" t="str">
        <f>duplicity[[#This Row],[r_fighter_id]]&amp;"/"&amp;duplicity[[#This Row],[b_fighter_id]]&amp;duplicity[[#This Row],[date]]</f>
        <v>914/164244184</v>
      </c>
      <c r="E5602">
        <f>COUNTIF(duplicity[duplicitní texty],duplicity[[#This Row],[duplicitní texty]])</f>
        <v>1</v>
      </c>
      <c r="N5602"/>
    </row>
    <row r="5603" spans="1:14">
      <c r="A5603">
        <v>3498</v>
      </c>
      <c r="B5603">
        <v>140</v>
      </c>
      <c r="C5603" s="3">
        <v>44184</v>
      </c>
      <c r="D5603" s="5" t="str">
        <f>duplicity[[#This Row],[r_fighter_id]]&amp;"/"&amp;duplicity[[#This Row],[b_fighter_id]]&amp;duplicity[[#This Row],[date]]</f>
        <v>3498/14044184</v>
      </c>
      <c r="E5603">
        <f>COUNTIF(duplicity[duplicitní texty],duplicity[[#This Row],[duplicitní texty]])</f>
        <v>1</v>
      </c>
      <c r="N5603"/>
    </row>
    <row r="5604" spans="1:14">
      <c r="A5604">
        <v>3308</v>
      </c>
      <c r="B5604">
        <v>1274</v>
      </c>
      <c r="C5604" s="3">
        <v>44184</v>
      </c>
      <c r="D5604" s="5" t="str">
        <f>duplicity[[#This Row],[r_fighter_id]]&amp;"/"&amp;duplicity[[#This Row],[b_fighter_id]]&amp;duplicity[[#This Row],[date]]</f>
        <v>3308/127444184</v>
      </c>
      <c r="E5604">
        <f>COUNTIF(duplicity[duplicitní texty],duplicity[[#This Row],[duplicitní texty]])</f>
        <v>1</v>
      </c>
      <c r="N5604"/>
    </row>
    <row r="5605" spans="1:14">
      <c r="A5605">
        <v>2493</v>
      </c>
      <c r="B5605">
        <v>3488</v>
      </c>
      <c r="C5605" s="3">
        <v>44184</v>
      </c>
      <c r="D5605" s="5" t="str">
        <f>duplicity[[#This Row],[r_fighter_id]]&amp;"/"&amp;duplicity[[#This Row],[b_fighter_id]]&amp;duplicity[[#This Row],[date]]</f>
        <v>2493/348844184</v>
      </c>
      <c r="E5605">
        <f>COUNTIF(duplicity[duplicitní texty],duplicity[[#This Row],[duplicitní texty]])</f>
        <v>1</v>
      </c>
      <c r="N5605"/>
    </row>
    <row r="5606" spans="1:14">
      <c r="A5606">
        <v>976</v>
      </c>
      <c r="B5606">
        <v>834</v>
      </c>
      <c r="C5606" s="3">
        <v>44184</v>
      </c>
      <c r="D5606" s="5" t="str">
        <f>duplicity[[#This Row],[r_fighter_id]]&amp;"/"&amp;duplicity[[#This Row],[b_fighter_id]]&amp;duplicity[[#This Row],[date]]</f>
        <v>976/83444184</v>
      </c>
      <c r="E5606">
        <f>COUNTIF(duplicity[duplicitní texty],duplicity[[#This Row],[duplicitní texty]])</f>
        <v>1</v>
      </c>
      <c r="N5606"/>
    </row>
    <row r="5607" spans="1:14">
      <c r="A5607">
        <v>2282</v>
      </c>
      <c r="B5607">
        <v>2535</v>
      </c>
      <c r="C5607" s="3">
        <v>44184</v>
      </c>
      <c r="D5607" s="5" t="str">
        <f>duplicity[[#This Row],[r_fighter_id]]&amp;"/"&amp;duplicity[[#This Row],[b_fighter_id]]&amp;duplicity[[#This Row],[date]]</f>
        <v>2282/253544184</v>
      </c>
      <c r="E5607">
        <f>COUNTIF(duplicity[duplicitní texty],duplicity[[#This Row],[duplicitní texty]])</f>
        <v>1</v>
      </c>
      <c r="N5607"/>
    </row>
    <row r="5608" spans="1:14">
      <c r="A5608">
        <v>1092</v>
      </c>
      <c r="B5608">
        <v>2125</v>
      </c>
      <c r="C5608" s="3">
        <v>44184</v>
      </c>
      <c r="D5608" s="5" t="str">
        <f>duplicity[[#This Row],[r_fighter_id]]&amp;"/"&amp;duplicity[[#This Row],[b_fighter_id]]&amp;duplicity[[#This Row],[date]]</f>
        <v>1092/212544184</v>
      </c>
      <c r="E5608">
        <f>COUNTIF(duplicity[duplicitní texty],duplicity[[#This Row],[duplicitní texty]])</f>
        <v>1</v>
      </c>
      <c r="N5608"/>
    </row>
    <row r="5609" spans="1:14">
      <c r="A5609">
        <v>396</v>
      </c>
      <c r="B5609">
        <v>758</v>
      </c>
      <c r="C5609" s="3">
        <v>44212</v>
      </c>
      <c r="D5609" s="5" t="str">
        <f>duplicity[[#This Row],[r_fighter_id]]&amp;"/"&amp;duplicity[[#This Row],[b_fighter_id]]&amp;duplicity[[#This Row],[date]]</f>
        <v>396/75844212</v>
      </c>
      <c r="E5609">
        <f>COUNTIF(duplicity[duplicitní texty],duplicity[[#This Row],[duplicitní texty]])</f>
        <v>1</v>
      </c>
      <c r="N5609"/>
    </row>
    <row r="5610" spans="1:14">
      <c r="A5610">
        <v>3062</v>
      </c>
      <c r="B5610">
        <v>3257</v>
      </c>
      <c r="C5610" s="3">
        <v>44212</v>
      </c>
      <c r="D5610" s="5" t="str">
        <f>duplicity[[#This Row],[r_fighter_id]]&amp;"/"&amp;duplicity[[#This Row],[b_fighter_id]]&amp;duplicity[[#This Row],[date]]</f>
        <v>3062/325744212</v>
      </c>
      <c r="E5610">
        <f>COUNTIF(duplicity[duplicitní texty],duplicity[[#This Row],[duplicitní texty]])</f>
        <v>1</v>
      </c>
      <c r="N5610"/>
    </row>
    <row r="5611" spans="1:14">
      <c r="A5611">
        <v>1377</v>
      </c>
      <c r="B5611">
        <v>1606</v>
      </c>
      <c r="C5611" s="3">
        <v>44212</v>
      </c>
      <c r="D5611" s="5" t="str">
        <f>duplicity[[#This Row],[r_fighter_id]]&amp;"/"&amp;duplicity[[#This Row],[b_fighter_id]]&amp;duplicity[[#This Row],[date]]</f>
        <v>1377/160644212</v>
      </c>
      <c r="E5611">
        <f>COUNTIF(duplicity[duplicitní texty],duplicity[[#This Row],[duplicitní texty]])</f>
        <v>1</v>
      </c>
      <c r="N5611"/>
    </row>
    <row r="5612" spans="1:14">
      <c r="A5612">
        <v>596</v>
      </c>
      <c r="B5612">
        <v>375</v>
      </c>
      <c r="C5612" s="3">
        <v>44212</v>
      </c>
      <c r="D5612" s="5" t="str">
        <f>duplicity[[#This Row],[r_fighter_id]]&amp;"/"&amp;duplicity[[#This Row],[b_fighter_id]]&amp;duplicity[[#This Row],[date]]</f>
        <v>596/37544212</v>
      </c>
      <c r="E5612">
        <f>COUNTIF(duplicity[duplicitní texty],duplicity[[#This Row],[duplicitní texty]])</f>
        <v>1</v>
      </c>
      <c r="N5612"/>
    </row>
    <row r="5613" spans="1:14">
      <c r="A5613">
        <v>2558</v>
      </c>
      <c r="B5613">
        <v>1818</v>
      </c>
      <c r="C5613" s="3">
        <v>44212</v>
      </c>
      <c r="D5613" s="5" t="str">
        <f>duplicity[[#This Row],[r_fighter_id]]&amp;"/"&amp;duplicity[[#This Row],[b_fighter_id]]&amp;duplicity[[#This Row],[date]]</f>
        <v>2558/181844212</v>
      </c>
      <c r="E5613">
        <f>COUNTIF(duplicity[duplicitní texty],duplicity[[#This Row],[duplicitní texty]])</f>
        <v>1</v>
      </c>
      <c r="N5613"/>
    </row>
    <row r="5614" spans="1:14">
      <c r="A5614">
        <v>3522</v>
      </c>
      <c r="B5614">
        <v>860</v>
      </c>
      <c r="C5614" s="3">
        <v>44212</v>
      </c>
      <c r="D5614" s="5" t="str">
        <f>duplicity[[#This Row],[r_fighter_id]]&amp;"/"&amp;duplicity[[#This Row],[b_fighter_id]]&amp;duplicity[[#This Row],[date]]</f>
        <v>3522/86044212</v>
      </c>
      <c r="E5614">
        <f>COUNTIF(duplicity[duplicitní texty],duplicity[[#This Row],[duplicitní texty]])</f>
        <v>1</v>
      </c>
      <c r="N5614"/>
    </row>
    <row r="5615" spans="1:14">
      <c r="A5615">
        <v>2190</v>
      </c>
      <c r="B5615">
        <v>2077</v>
      </c>
      <c r="C5615" s="3">
        <v>44212</v>
      </c>
      <c r="D5615" s="5" t="str">
        <f>duplicity[[#This Row],[r_fighter_id]]&amp;"/"&amp;duplicity[[#This Row],[b_fighter_id]]&amp;duplicity[[#This Row],[date]]</f>
        <v>2190/207744212</v>
      </c>
      <c r="E5615">
        <f>COUNTIF(duplicity[duplicitní texty],duplicity[[#This Row],[duplicitní texty]])</f>
        <v>1</v>
      </c>
      <c r="N5615"/>
    </row>
    <row r="5616" spans="1:14">
      <c r="A5616">
        <v>942</v>
      </c>
      <c r="B5616">
        <v>3180</v>
      </c>
      <c r="C5616" s="3">
        <v>44212</v>
      </c>
      <c r="D5616" s="5" t="str">
        <f>duplicity[[#This Row],[r_fighter_id]]&amp;"/"&amp;duplicity[[#This Row],[b_fighter_id]]&amp;duplicity[[#This Row],[date]]</f>
        <v>942/318044212</v>
      </c>
      <c r="E5616">
        <f>COUNTIF(duplicity[duplicitní texty],duplicity[[#This Row],[duplicitní texty]])</f>
        <v>1</v>
      </c>
      <c r="N5616"/>
    </row>
    <row r="5617" spans="1:14">
      <c r="A5617">
        <v>3575</v>
      </c>
      <c r="B5617">
        <v>883</v>
      </c>
      <c r="C5617" s="3">
        <v>44212</v>
      </c>
      <c r="D5617" s="5" t="str">
        <f>duplicity[[#This Row],[r_fighter_id]]&amp;"/"&amp;duplicity[[#This Row],[b_fighter_id]]&amp;duplicity[[#This Row],[date]]</f>
        <v>3575/88344212</v>
      </c>
      <c r="E5617">
        <f>COUNTIF(duplicity[duplicitní texty],duplicity[[#This Row],[duplicitní texty]])</f>
        <v>1</v>
      </c>
      <c r="N5617"/>
    </row>
    <row r="5618" spans="1:14">
      <c r="A5618">
        <v>1641</v>
      </c>
      <c r="B5618">
        <v>1851</v>
      </c>
      <c r="C5618" s="3">
        <v>44212</v>
      </c>
      <c r="D5618" s="5" t="str">
        <f>duplicity[[#This Row],[r_fighter_id]]&amp;"/"&amp;duplicity[[#This Row],[b_fighter_id]]&amp;duplicity[[#This Row],[date]]</f>
        <v>1641/185144212</v>
      </c>
      <c r="E5618">
        <f>COUNTIF(duplicity[duplicitní texty],duplicity[[#This Row],[duplicitní texty]])</f>
        <v>1</v>
      </c>
      <c r="N5618"/>
    </row>
    <row r="5619" spans="1:14">
      <c r="A5619">
        <v>540</v>
      </c>
      <c r="B5619">
        <v>1914</v>
      </c>
      <c r="C5619" s="3">
        <v>44216</v>
      </c>
      <c r="D5619" s="5" t="str">
        <f>duplicity[[#This Row],[r_fighter_id]]&amp;"/"&amp;duplicity[[#This Row],[b_fighter_id]]&amp;duplicity[[#This Row],[date]]</f>
        <v>540/191444216</v>
      </c>
      <c r="E5619">
        <f>COUNTIF(duplicity[duplicitní texty],duplicity[[#This Row],[duplicitní texty]])</f>
        <v>1</v>
      </c>
      <c r="N5619"/>
    </row>
    <row r="5620" spans="1:14">
      <c r="A5620">
        <v>86</v>
      </c>
      <c r="B5620">
        <v>1765</v>
      </c>
      <c r="C5620" s="3">
        <v>44216</v>
      </c>
      <c r="D5620" s="5" t="str">
        <f>duplicity[[#This Row],[r_fighter_id]]&amp;"/"&amp;duplicity[[#This Row],[b_fighter_id]]&amp;duplicity[[#This Row],[date]]</f>
        <v>86/176544216</v>
      </c>
      <c r="E5620">
        <f>COUNTIF(duplicity[duplicitní texty],duplicity[[#This Row],[duplicitní texty]])</f>
        <v>1</v>
      </c>
      <c r="N5620"/>
    </row>
    <row r="5621" spans="1:14">
      <c r="A5621">
        <v>3005</v>
      </c>
      <c r="B5621">
        <v>2547</v>
      </c>
      <c r="C5621" s="3">
        <v>44216</v>
      </c>
      <c r="D5621" s="5" t="str">
        <f>duplicity[[#This Row],[r_fighter_id]]&amp;"/"&amp;duplicity[[#This Row],[b_fighter_id]]&amp;duplicity[[#This Row],[date]]</f>
        <v>3005/254744216</v>
      </c>
      <c r="E5621">
        <f>COUNTIF(duplicity[duplicitní texty],duplicity[[#This Row],[duplicitní texty]])</f>
        <v>1</v>
      </c>
      <c r="N5621"/>
    </row>
    <row r="5622" spans="1:14">
      <c r="A5622">
        <v>28</v>
      </c>
      <c r="B5622">
        <v>351</v>
      </c>
      <c r="C5622" s="3">
        <v>44216</v>
      </c>
      <c r="D5622" s="5" t="str">
        <f>duplicity[[#This Row],[r_fighter_id]]&amp;"/"&amp;duplicity[[#This Row],[b_fighter_id]]&amp;duplicity[[#This Row],[date]]</f>
        <v>28/35144216</v>
      </c>
      <c r="E5622">
        <f>COUNTIF(duplicity[duplicitní texty],duplicity[[#This Row],[duplicitní texty]])</f>
        <v>1</v>
      </c>
      <c r="N5622"/>
    </row>
    <row r="5623" spans="1:14">
      <c r="A5623">
        <v>2904</v>
      </c>
      <c r="B5623">
        <v>2264</v>
      </c>
      <c r="C5623" s="3">
        <v>44216</v>
      </c>
      <c r="D5623" s="5" t="str">
        <f>duplicity[[#This Row],[r_fighter_id]]&amp;"/"&amp;duplicity[[#This Row],[b_fighter_id]]&amp;duplicity[[#This Row],[date]]</f>
        <v>2904/226444216</v>
      </c>
      <c r="E5623">
        <f>COUNTIF(duplicity[duplicitní texty],duplicity[[#This Row],[duplicitní texty]])</f>
        <v>1</v>
      </c>
      <c r="N5623"/>
    </row>
    <row r="5624" spans="1:14">
      <c r="A5624">
        <v>2214</v>
      </c>
      <c r="B5624">
        <v>16</v>
      </c>
      <c r="C5624" s="3">
        <v>44216</v>
      </c>
      <c r="D5624" s="5" t="str">
        <f>duplicity[[#This Row],[r_fighter_id]]&amp;"/"&amp;duplicity[[#This Row],[b_fighter_id]]&amp;duplicity[[#This Row],[date]]</f>
        <v>2214/1644216</v>
      </c>
      <c r="E5624">
        <f>COUNTIF(duplicity[duplicitní texty],duplicity[[#This Row],[duplicitní texty]])</f>
        <v>1</v>
      </c>
      <c r="N5624"/>
    </row>
    <row r="5625" spans="1:14">
      <c r="A5625">
        <v>2153</v>
      </c>
      <c r="B5625">
        <v>130</v>
      </c>
      <c r="C5625" s="3">
        <v>44216</v>
      </c>
      <c r="D5625" s="5" t="str">
        <f>duplicity[[#This Row],[r_fighter_id]]&amp;"/"&amp;duplicity[[#This Row],[b_fighter_id]]&amp;duplicity[[#This Row],[date]]</f>
        <v>2153/13044216</v>
      </c>
      <c r="E5625">
        <f>COUNTIF(duplicity[duplicitní texty],duplicity[[#This Row],[duplicitní texty]])</f>
        <v>1</v>
      </c>
      <c r="N5625"/>
    </row>
    <row r="5626" spans="1:14">
      <c r="A5626">
        <v>3385</v>
      </c>
      <c r="B5626">
        <v>2194</v>
      </c>
      <c r="C5626" s="3">
        <v>44216</v>
      </c>
      <c r="D5626" s="5" t="str">
        <f>duplicity[[#This Row],[r_fighter_id]]&amp;"/"&amp;duplicity[[#This Row],[b_fighter_id]]&amp;duplicity[[#This Row],[date]]</f>
        <v>3385/219444216</v>
      </c>
      <c r="E5626">
        <f>COUNTIF(duplicity[duplicitní texty],duplicity[[#This Row],[duplicitní texty]])</f>
        <v>1</v>
      </c>
      <c r="N5626"/>
    </row>
    <row r="5627" spans="1:14">
      <c r="A5627">
        <v>1879</v>
      </c>
      <c r="B5627">
        <v>2503</v>
      </c>
      <c r="C5627" s="3">
        <v>44216</v>
      </c>
      <c r="D5627" s="5" t="str">
        <f>duplicity[[#This Row],[r_fighter_id]]&amp;"/"&amp;duplicity[[#This Row],[b_fighter_id]]&amp;duplicity[[#This Row],[date]]</f>
        <v>1879/250344216</v>
      </c>
      <c r="E5627">
        <f>COUNTIF(duplicity[duplicitní texty],duplicity[[#This Row],[duplicitní texty]])</f>
        <v>1</v>
      </c>
      <c r="N5627"/>
    </row>
    <row r="5628" spans="1:14">
      <c r="A5628">
        <v>960</v>
      </c>
      <c r="B5628">
        <v>2697</v>
      </c>
      <c r="C5628" s="3">
        <v>44216</v>
      </c>
      <c r="D5628" s="5" t="str">
        <f>duplicity[[#This Row],[r_fighter_id]]&amp;"/"&amp;duplicity[[#This Row],[b_fighter_id]]&amp;duplicity[[#This Row],[date]]</f>
        <v>960/269744216</v>
      </c>
      <c r="E5628">
        <f>COUNTIF(duplicity[duplicitní texty],duplicity[[#This Row],[duplicitní texty]])</f>
        <v>1</v>
      </c>
      <c r="N5628"/>
    </row>
    <row r="5629" spans="1:14">
      <c r="A5629">
        <v>2239</v>
      </c>
      <c r="B5629">
        <v>2999</v>
      </c>
      <c r="C5629" s="3">
        <v>44216</v>
      </c>
      <c r="D5629" s="5" t="str">
        <f>duplicity[[#This Row],[r_fighter_id]]&amp;"/"&amp;duplicity[[#This Row],[b_fighter_id]]&amp;duplicity[[#This Row],[date]]</f>
        <v>2239/299944216</v>
      </c>
      <c r="E5629">
        <f>COUNTIF(duplicity[duplicitní texty],duplicity[[#This Row],[duplicitní texty]])</f>
        <v>1</v>
      </c>
      <c r="N5629"/>
    </row>
    <row r="5630" spans="1:14">
      <c r="A5630">
        <v>709</v>
      </c>
      <c r="B5630">
        <v>1555</v>
      </c>
      <c r="C5630" s="3">
        <v>44216</v>
      </c>
      <c r="D5630" s="5" t="str">
        <f>duplicity[[#This Row],[r_fighter_id]]&amp;"/"&amp;duplicity[[#This Row],[b_fighter_id]]&amp;duplicity[[#This Row],[date]]</f>
        <v>709/155544216</v>
      </c>
      <c r="E5630">
        <f>COUNTIF(duplicity[duplicitní texty],duplicity[[#This Row],[duplicitní texty]])</f>
        <v>1</v>
      </c>
      <c r="N5630"/>
    </row>
    <row r="5631" spans="1:14">
      <c r="A5631">
        <v>2347</v>
      </c>
      <c r="B5631">
        <v>2202</v>
      </c>
      <c r="C5631" s="3">
        <v>44216</v>
      </c>
      <c r="D5631" s="5" t="str">
        <f>duplicity[[#This Row],[r_fighter_id]]&amp;"/"&amp;duplicity[[#This Row],[b_fighter_id]]&amp;duplicity[[#This Row],[date]]</f>
        <v>2347/220244216</v>
      </c>
      <c r="E5631">
        <f>COUNTIF(duplicity[duplicitní texty],duplicity[[#This Row],[duplicitní texty]])</f>
        <v>1</v>
      </c>
      <c r="N5631"/>
    </row>
    <row r="5632" spans="1:14">
      <c r="A5632">
        <v>1801</v>
      </c>
      <c r="B5632">
        <v>970</v>
      </c>
      <c r="C5632" s="3">
        <v>44216</v>
      </c>
      <c r="D5632" s="5" t="str">
        <f>duplicity[[#This Row],[r_fighter_id]]&amp;"/"&amp;duplicity[[#This Row],[b_fighter_id]]&amp;duplicity[[#This Row],[date]]</f>
        <v>1801/97044216</v>
      </c>
      <c r="E5632">
        <f>COUNTIF(duplicity[duplicitní texty],duplicity[[#This Row],[duplicitní texty]])</f>
        <v>1</v>
      </c>
      <c r="N5632"/>
    </row>
    <row r="5633" spans="1:14">
      <c r="A5633">
        <v>3211</v>
      </c>
      <c r="B5633">
        <v>480</v>
      </c>
      <c r="C5633" s="3">
        <v>44219</v>
      </c>
      <c r="D5633" s="5" t="str">
        <f>duplicity[[#This Row],[r_fighter_id]]&amp;"/"&amp;duplicity[[#This Row],[b_fighter_id]]&amp;duplicity[[#This Row],[date]]</f>
        <v>3211/48044219</v>
      </c>
      <c r="E5633">
        <f>COUNTIF(duplicity[duplicitní texty],duplicity[[#This Row],[duplicitní texty]])</f>
        <v>1</v>
      </c>
      <c r="N5633"/>
    </row>
    <row r="5634" spans="1:14">
      <c r="A5634">
        <v>2479</v>
      </c>
      <c r="B5634">
        <v>2054</v>
      </c>
      <c r="C5634" s="3">
        <v>44219</v>
      </c>
      <c r="D5634" s="5" t="str">
        <f>duplicity[[#This Row],[r_fighter_id]]&amp;"/"&amp;duplicity[[#This Row],[b_fighter_id]]&amp;duplicity[[#This Row],[date]]</f>
        <v>2479/205444219</v>
      </c>
      <c r="E5634">
        <f>COUNTIF(duplicity[duplicitní texty],duplicity[[#This Row],[duplicitní texty]])</f>
        <v>1</v>
      </c>
      <c r="N5634"/>
    </row>
    <row r="5635" spans="1:14">
      <c r="A5635">
        <v>2556</v>
      </c>
      <c r="B5635">
        <v>2041</v>
      </c>
      <c r="C5635" s="3">
        <v>44219</v>
      </c>
      <c r="D5635" s="5" t="str">
        <f>duplicity[[#This Row],[r_fighter_id]]&amp;"/"&amp;duplicity[[#This Row],[b_fighter_id]]&amp;duplicity[[#This Row],[date]]</f>
        <v>2556/204144219</v>
      </c>
      <c r="E5635">
        <f>COUNTIF(duplicity[duplicitní texty],duplicity[[#This Row],[duplicitní texty]])</f>
        <v>1</v>
      </c>
      <c r="N5635"/>
    </row>
    <row r="5636" spans="1:14">
      <c r="A5636">
        <v>925</v>
      </c>
      <c r="B5636">
        <v>441</v>
      </c>
      <c r="C5636" s="3">
        <v>44219</v>
      </c>
      <c r="D5636" s="5" t="str">
        <f>duplicity[[#This Row],[r_fighter_id]]&amp;"/"&amp;duplicity[[#This Row],[b_fighter_id]]&amp;duplicity[[#This Row],[date]]</f>
        <v>925/44144219</v>
      </c>
      <c r="E5636">
        <f>COUNTIF(duplicity[duplicitní texty],duplicity[[#This Row],[duplicitní texty]])</f>
        <v>1</v>
      </c>
      <c r="N5636"/>
    </row>
    <row r="5637" spans="1:14">
      <c r="A5637">
        <v>3292</v>
      </c>
      <c r="B5637">
        <v>1022</v>
      </c>
      <c r="C5637" s="3">
        <v>44219</v>
      </c>
      <c r="D5637" s="5" t="str">
        <f>duplicity[[#This Row],[r_fighter_id]]&amp;"/"&amp;duplicity[[#This Row],[b_fighter_id]]&amp;duplicity[[#This Row],[date]]</f>
        <v>3292/102244219</v>
      </c>
      <c r="E5637">
        <f>COUNTIF(duplicity[duplicitní texty],duplicity[[#This Row],[duplicitní texty]])</f>
        <v>1</v>
      </c>
      <c r="N5637"/>
    </row>
    <row r="5638" spans="1:14">
      <c r="A5638">
        <v>1393</v>
      </c>
      <c r="B5638">
        <v>528</v>
      </c>
      <c r="C5638" s="3">
        <v>44219</v>
      </c>
      <c r="D5638" s="5" t="str">
        <f>duplicity[[#This Row],[r_fighter_id]]&amp;"/"&amp;duplicity[[#This Row],[b_fighter_id]]&amp;duplicity[[#This Row],[date]]</f>
        <v>1393/52844219</v>
      </c>
      <c r="E5638">
        <f>COUNTIF(duplicity[duplicitní texty],duplicity[[#This Row],[duplicitní texty]])</f>
        <v>1</v>
      </c>
      <c r="N5638"/>
    </row>
    <row r="5639" spans="1:14">
      <c r="A5639">
        <v>2834</v>
      </c>
      <c r="B5639">
        <v>2230</v>
      </c>
      <c r="C5639" s="3">
        <v>44219</v>
      </c>
      <c r="D5639" s="5" t="str">
        <f>duplicity[[#This Row],[r_fighter_id]]&amp;"/"&amp;duplicity[[#This Row],[b_fighter_id]]&amp;duplicity[[#This Row],[date]]</f>
        <v>2834/223044219</v>
      </c>
      <c r="E5639">
        <f>COUNTIF(duplicity[duplicitní texty],duplicity[[#This Row],[duplicitní texty]])</f>
        <v>1</v>
      </c>
      <c r="N5639"/>
    </row>
    <row r="5640" spans="1:14">
      <c r="A5640">
        <v>2731</v>
      </c>
      <c r="B5640">
        <v>2666</v>
      </c>
      <c r="C5640" s="3">
        <v>44219</v>
      </c>
      <c r="D5640" s="5" t="str">
        <f>duplicity[[#This Row],[r_fighter_id]]&amp;"/"&amp;duplicity[[#This Row],[b_fighter_id]]&amp;duplicity[[#This Row],[date]]</f>
        <v>2731/266644219</v>
      </c>
      <c r="E5640">
        <f>COUNTIF(duplicity[duplicitní texty],duplicity[[#This Row],[duplicitní texty]])</f>
        <v>1</v>
      </c>
      <c r="N5640"/>
    </row>
    <row r="5641" spans="1:14">
      <c r="A5641">
        <v>36</v>
      </c>
      <c r="B5641">
        <v>3582</v>
      </c>
      <c r="C5641" s="3">
        <v>44219</v>
      </c>
      <c r="D5641" s="5" t="str">
        <f>duplicity[[#This Row],[r_fighter_id]]&amp;"/"&amp;duplicity[[#This Row],[b_fighter_id]]&amp;duplicity[[#This Row],[date]]</f>
        <v>36/358244219</v>
      </c>
      <c r="E5641">
        <f>COUNTIF(duplicity[duplicitní texty],duplicity[[#This Row],[duplicitní texty]])</f>
        <v>1</v>
      </c>
      <c r="N5641"/>
    </row>
    <row r="5642" spans="1:14">
      <c r="A5642">
        <v>2770</v>
      </c>
      <c r="B5642">
        <v>2566</v>
      </c>
      <c r="C5642" s="3">
        <v>44219</v>
      </c>
      <c r="D5642" s="5" t="str">
        <f>duplicity[[#This Row],[r_fighter_id]]&amp;"/"&amp;duplicity[[#This Row],[b_fighter_id]]&amp;duplicity[[#This Row],[date]]</f>
        <v>2770/256644219</v>
      </c>
      <c r="E5642">
        <f>COUNTIF(duplicity[duplicitní texty],duplicity[[#This Row],[duplicitní texty]])</f>
        <v>1</v>
      </c>
      <c r="N5642"/>
    </row>
    <row r="5643" spans="1:14">
      <c r="A5643">
        <v>1798</v>
      </c>
      <c r="B5643">
        <v>922</v>
      </c>
      <c r="C5643" s="3">
        <v>44219</v>
      </c>
      <c r="D5643" s="5" t="str">
        <f>duplicity[[#This Row],[r_fighter_id]]&amp;"/"&amp;duplicity[[#This Row],[b_fighter_id]]&amp;duplicity[[#This Row],[date]]</f>
        <v>1798/92244219</v>
      </c>
      <c r="E5643">
        <f>COUNTIF(duplicity[duplicitní texty],duplicity[[#This Row],[duplicitní texty]])</f>
        <v>1</v>
      </c>
      <c r="N5643"/>
    </row>
    <row r="5644" spans="1:14">
      <c r="A5644">
        <v>2837</v>
      </c>
      <c r="B5644">
        <v>856</v>
      </c>
      <c r="C5644" s="3">
        <v>44233</v>
      </c>
      <c r="D5644" s="5" t="str">
        <f>duplicity[[#This Row],[r_fighter_id]]&amp;"/"&amp;duplicity[[#This Row],[b_fighter_id]]&amp;duplicity[[#This Row],[date]]</f>
        <v>2837/85644233</v>
      </c>
      <c r="E5644">
        <f>COUNTIF(duplicity[duplicitní texty],duplicity[[#This Row],[duplicitní texty]])</f>
        <v>1</v>
      </c>
      <c r="N5644"/>
    </row>
    <row r="5645" spans="1:14">
      <c r="A5645">
        <v>2411</v>
      </c>
      <c r="B5645">
        <v>3397</v>
      </c>
      <c r="C5645" s="3">
        <v>44233</v>
      </c>
      <c r="D5645" s="5" t="str">
        <f>duplicity[[#This Row],[r_fighter_id]]&amp;"/"&amp;duplicity[[#This Row],[b_fighter_id]]&amp;duplicity[[#This Row],[date]]</f>
        <v>2411/339744233</v>
      </c>
      <c r="E5645">
        <f>COUNTIF(duplicity[duplicitní texty],duplicity[[#This Row],[duplicitní texty]])</f>
        <v>1</v>
      </c>
      <c r="N5645"/>
    </row>
    <row r="5646" spans="1:14">
      <c r="A5646">
        <v>2440</v>
      </c>
      <c r="B5646">
        <v>1595</v>
      </c>
      <c r="C5646" s="3">
        <v>44233</v>
      </c>
      <c r="D5646" s="5" t="str">
        <f>duplicity[[#This Row],[r_fighter_id]]&amp;"/"&amp;duplicity[[#This Row],[b_fighter_id]]&amp;duplicity[[#This Row],[date]]</f>
        <v>2440/159544233</v>
      </c>
      <c r="E5646">
        <f>COUNTIF(duplicity[duplicitní texty],duplicity[[#This Row],[duplicitní texty]])</f>
        <v>1</v>
      </c>
      <c r="N5646"/>
    </row>
    <row r="5647" spans="1:14">
      <c r="A5647">
        <v>2759</v>
      </c>
      <c r="B5647">
        <v>860</v>
      </c>
      <c r="C5647" s="3">
        <v>44233</v>
      </c>
      <c r="D5647" s="5" t="str">
        <f>duplicity[[#This Row],[r_fighter_id]]&amp;"/"&amp;duplicity[[#This Row],[b_fighter_id]]&amp;duplicity[[#This Row],[date]]</f>
        <v>2759/86044233</v>
      </c>
      <c r="E5647">
        <f>COUNTIF(duplicity[duplicitní texty],duplicity[[#This Row],[duplicitní texty]])</f>
        <v>1</v>
      </c>
      <c r="N5647"/>
    </row>
    <row r="5648" spans="1:14">
      <c r="A5648">
        <v>2022</v>
      </c>
      <c r="B5648">
        <v>2579</v>
      </c>
      <c r="C5648" s="3">
        <v>44233</v>
      </c>
      <c r="D5648" s="5" t="str">
        <f>duplicity[[#This Row],[r_fighter_id]]&amp;"/"&amp;duplicity[[#This Row],[b_fighter_id]]&amp;duplicity[[#This Row],[date]]</f>
        <v>2022/257944233</v>
      </c>
      <c r="E5648">
        <f>COUNTIF(duplicity[duplicitní texty],duplicity[[#This Row],[duplicitní texty]])</f>
        <v>1</v>
      </c>
      <c r="N5648"/>
    </row>
    <row r="5649" spans="1:14">
      <c r="A5649">
        <v>3038</v>
      </c>
      <c r="B5649">
        <v>1497</v>
      </c>
      <c r="C5649" s="3">
        <v>44233</v>
      </c>
      <c r="D5649" s="5" t="str">
        <f>duplicity[[#This Row],[r_fighter_id]]&amp;"/"&amp;duplicity[[#This Row],[b_fighter_id]]&amp;duplicity[[#This Row],[date]]</f>
        <v>3038/149744233</v>
      </c>
      <c r="E5649">
        <f>COUNTIF(duplicity[duplicitní texty],duplicity[[#This Row],[duplicitní texty]])</f>
        <v>1</v>
      </c>
      <c r="N5649"/>
    </row>
    <row r="5650" spans="1:14">
      <c r="A5650">
        <v>1528</v>
      </c>
      <c r="B5650">
        <v>1226</v>
      </c>
      <c r="C5650" s="3">
        <v>44233</v>
      </c>
      <c r="D5650" s="5" t="str">
        <f>duplicity[[#This Row],[r_fighter_id]]&amp;"/"&amp;duplicity[[#This Row],[b_fighter_id]]&amp;duplicity[[#This Row],[date]]</f>
        <v>1528/122644233</v>
      </c>
      <c r="E5650">
        <f>COUNTIF(duplicity[duplicitní texty],duplicity[[#This Row],[duplicitní texty]])</f>
        <v>1</v>
      </c>
      <c r="N5650"/>
    </row>
    <row r="5651" spans="1:14">
      <c r="A5651">
        <v>953</v>
      </c>
      <c r="B5651">
        <v>700</v>
      </c>
      <c r="C5651" s="3">
        <v>44233</v>
      </c>
      <c r="D5651" s="5" t="str">
        <f>duplicity[[#This Row],[r_fighter_id]]&amp;"/"&amp;duplicity[[#This Row],[b_fighter_id]]&amp;duplicity[[#This Row],[date]]</f>
        <v>953/70044233</v>
      </c>
      <c r="E5651">
        <f>COUNTIF(duplicity[duplicitní texty],duplicity[[#This Row],[duplicitní texty]])</f>
        <v>1</v>
      </c>
      <c r="N5651"/>
    </row>
    <row r="5652" spans="1:14">
      <c r="A5652">
        <v>2733</v>
      </c>
      <c r="B5652">
        <v>1959</v>
      </c>
      <c r="C5652" s="3">
        <v>44233</v>
      </c>
      <c r="D5652" s="5" t="str">
        <f>duplicity[[#This Row],[r_fighter_id]]&amp;"/"&amp;duplicity[[#This Row],[b_fighter_id]]&amp;duplicity[[#This Row],[date]]</f>
        <v>2733/195944233</v>
      </c>
      <c r="E5652">
        <f>COUNTIF(duplicity[duplicitní texty],duplicity[[#This Row],[duplicitní texty]])</f>
        <v>1</v>
      </c>
      <c r="N5652"/>
    </row>
    <row r="5653" spans="1:14">
      <c r="A5653">
        <v>2397</v>
      </c>
      <c r="B5653">
        <v>2697</v>
      </c>
      <c r="C5653" s="3">
        <v>44233</v>
      </c>
      <c r="D5653" s="5" t="str">
        <f>duplicity[[#This Row],[r_fighter_id]]&amp;"/"&amp;duplicity[[#This Row],[b_fighter_id]]&amp;duplicity[[#This Row],[date]]</f>
        <v>2397/269744233</v>
      </c>
      <c r="E5653">
        <f>COUNTIF(duplicity[duplicitní texty],duplicity[[#This Row],[duplicitní texty]])</f>
        <v>1</v>
      </c>
      <c r="N5653"/>
    </row>
    <row r="5654" spans="1:14">
      <c r="A5654">
        <v>546</v>
      </c>
      <c r="B5654">
        <v>3572</v>
      </c>
      <c r="C5654" s="3">
        <v>44233</v>
      </c>
      <c r="D5654" s="5" t="str">
        <f>duplicity[[#This Row],[r_fighter_id]]&amp;"/"&amp;duplicity[[#This Row],[b_fighter_id]]&amp;duplicity[[#This Row],[date]]</f>
        <v>546/357244233</v>
      </c>
      <c r="E5654">
        <f>COUNTIF(duplicity[duplicitní texty],duplicity[[#This Row],[duplicitní texty]])</f>
        <v>1</v>
      </c>
      <c r="N5654"/>
    </row>
    <row r="5655" spans="1:14">
      <c r="A5655">
        <v>3330</v>
      </c>
      <c r="B5655">
        <v>718</v>
      </c>
      <c r="C5655" s="3">
        <v>44233</v>
      </c>
      <c r="D5655" s="5" t="str">
        <f>duplicity[[#This Row],[r_fighter_id]]&amp;"/"&amp;duplicity[[#This Row],[b_fighter_id]]&amp;duplicity[[#This Row],[date]]</f>
        <v>3330/71844233</v>
      </c>
      <c r="E5655">
        <f>COUNTIF(duplicity[duplicitní texty],duplicity[[#This Row],[duplicitní texty]])</f>
        <v>1</v>
      </c>
      <c r="N5655"/>
    </row>
    <row r="5656" spans="1:14">
      <c r="A5656">
        <v>1083</v>
      </c>
      <c r="B5656">
        <v>1313</v>
      </c>
      <c r="C5656" s="3">
        <v>44240</v>
      </c>
      <c r="D5656" s="5" t="str">
        <f>duplicity[[#This Row],[r_fighter_id]]&amp;"/"&amp;duplicity[[#This Row],[b_fighter_id]]&amp;duplicity[[#This Row],[date]]</f>
        <v>1083/131344240</v>
      </c>
      <c r="E5656">
        <f>COUNTIF(duplicity[duplicitní texty],duplicity[[#This Row],[duplicitní texty]])</f>
        <v>1</v>
      </c>
      <c r="N5656"/>
    </row>
    <row r="5657" spans="1:14">
      <c r="A5657">
        <v>2217</v>
      </c>
      <c r="B5657">
        <v>1828</v>
      </c>
      <c r="C5657" s="3">
        <v>44240</v>
      </c>
      <c r="D5657" s="5" t="str">
        <f>duplicity[[#This Row],[r_fighter_id]]&amp;"/"&amp;duplicity[[#This Row],[b_fighter_id]]&amp;duplicity[[#This Row],[date]]</f>
        <v>2217/182844240</v>
      </c>
      <c r="E5657">
        <f>COUNTIF(duplicity[duplicitní texty],duplicity[[#This Row],[duplicitní texty]])</f>
        <v>1</v>
      </c>
      <c r="N5657"/>
    </row>
    <row r="5658" spans="1:14">
      <c r="A5658">
        <v>921</v>
      </c>
      <c r="B5658">
        <v>1238</v>
      </c>
      <c r="C5658" s="3">
        <v>44240</v>
      </c>
      <c r="D5658" s="5" t="str">
        <f>duplicity[[#This Row],[r_fighter_id]]&amp;"/"&amp;duplicity[[#This Row],[b_fighter_id]]&amp;duplicity[[#This Row],[date]]</f>
        <v>921/123844240</v>
      </c>
      <c r="E5658">
        <f>COUNTIF(duplicity[duplicitní texty],duplicity[[#This Row],[duplicitní texty]])</f>
        <v>1</v>
      </c>
      <c r="N5658"/>
    </row>
    <row r="5659" spans="1:14">
      <c r="A5659">
        <v>195</v>
      </c>
      <c r="B5659">
        <v>1192</v>
      </c>
      <c r="C5659" s="3">
        <v>44240</v>
      </c>
      <c r="D5659" s="5" t="str">
        <f>duplicity[[#This Row],[r_fighter_id]]&amp;"/"&amp;duplicity[[#This Row],[b_fighter_id]]&amp;duplicity[[#This Row],[date]]</f>
        <v>195/119244240</v>
      </c>
      <c r="E5659">
        <f>COUNTIF(duplicity[duplicitní texty],duplicity[[#This Row],[duplicitní texty]])</f>
        <v>1</v>
      </c>
      <c r="N5659"/>
    </row>
    <row r="5660" spans="1:14">
      <c r="A5660">
        <v>2549</v>
      </c>
      <c r="B5660">
        <v>1961</v>
      </c>
      <c r="C5660" s="3">
        <v>44240</v>
      </c>
      <c r="D5660" s="5" t="str">
        <f>duplicity[[#This Row],[r_fighter_id]]&amp;"/"&amp;duplicity[[#This Row],[b_fighter_id]]&amp;duplicity[[#This Row],[date]]</f>
        <v>2549/196144240</v>
      </c>
      <c r="E5660">
        <f>COUNTIF(duplicity[duplicitní texty],duplicity[[#This Row],[duplicitní texty]])</f>
        <v>1</v>
      </c>
      <c r="N5660"/>
    </row>
    <row r="5661" spans="1:14">
      <c r="A5661">
        <v>3324</v>
      </c>
      <c r="B5661">
        <v>413</v>
      </c>
      <c r="C5661" s="3">
        <v>44240</v>
      </c>
      <c r="D5661" s="5" t="str">
        <f>duplicity[[#This Row],[r_fighter_id]]&amp;"/"&amp;duplicity[[#This Row],[b_fighter_id]]&amp;duplicity[[#This Row],[date]]</f>
        <v>3324/41344240</v>
      </c>
      <c r="E5661">
        <f>COUNTIF(duplicity[duplicitní texty],duplicity[[#This Row],[duplicitní texty]])</f>
        <v>1</v>
      </c>
      <c r="N5661"/>
    </row>
    <row r="5662" spans="1:14">
      <c r="A5662">
        <v>3005</v>
      </c>
      <c r="B5662">
        <v>1616</v>
      </c>
      <c r="C5662" s="3">
        <v>44240</v>
      </c>
      <c r="D5662" s="5" t="str">
        <f>duplicity[[#This Row],[r_fighter_id]]&amp;"/"&amp;duplicity[[#This Row],[b_fighter_id]]&amp;duplicity[[#This Row],[date]]</f>
        <v>3005/161644240</v>
      </c>
      <c r="E5662">
        <f>COUNTIF(duplicity[duplicitní texty],duplicity[[#This Row],[duplicitní texty]])</f>
        <v>1</v>
      </c>
      <c r="N5662"/>
    </row>
    <row r="5663" spans="1:14">
      <c r="A5663">
        <v>3374</v>
      </c>
      <c r="B5663">
        <v>1975</v>
      </c>
      <c r="C5663" s="3">
        <v>44240</v>
      </c>
      <c r="D5663" s="5" t="str">
        <f>duplicity[[#This Row],[r_fighter_id]]&amp;"/"&amp;duplicity[[#This Row],[b_fighter_id]]&amp;duplicity[[#This Row],[date]]</f>
        <v>3374/197544240</v>
      </c>
      <c r="E5663">
        <f>COUNTIF(duplicity[duplicitní texty],duplicity[[#This Row],[duplicitní texty]])</f>
        <v>1</v>
      </c>
      <c r="N5663"/>
    </row>
    <row r="5664" spans="1:14">
      <c r="A5664">
        <v>3380</v>
      </c>
      <c r="B5664">
        <v>1334</v>
      </c>
      <c r="C5664" s="3">
        <v>44240</v>
      </c>
      <c r="D5664" s="5" t="str">
        <f>duplicity[[#This Row],[r_fighter_id]]&amp;"/"&amp;duplicity[[#This Row],[b_fighter_id]]&amp;duplicity[[#This Row],[date]]</f>
        <v>3380/133444240</v>
      </c>
      <c r="E5664">
        <f>COUNTIF(duplicity[duplicitní texty],duplicity[[#This Row],[duplicitní texty]])</f>
        <v>1</v>
      </c>
      <c r="N5664"/>
    </row>
    <row r="5665" spans="1:14">
      <c r="A5665">
        <v>1201</v>
      </c>
      <c r="B5665">
        <v>2774</v>
      </c>
      <c r="C5665" s="3">
        <v>44240</v>
      </c>
      <c r="D5665" s="5" t="str">
        <f>duplicity[[#This Row],[r_fighter_id]]&amp;"/"&amp;duplicity[[#This Row],[b_fighter_id]]&amp;duplicity[[#This Row],[date]]</f>
        <v>1201/277444240</v>
      </c>
      <c r="E5665">
        <f>COUNTIF(duplicity[duplicitní texty],duplicity[[#This Row],[duplicitní texty]])</f>
        <v>1</v>
      </c>
      <c r="N5665"/>
    </row>
    <row r="5666" spans="1:14">
      <c r="A5666">
        <v>3376</v>
      </c>
      <c r="B5666">
        <v>1709</v>
      </c>
      <c r="C5666" s="3">
        <v>44247</v>
      </c>
      <c r="D5666" s="5" t="str">
        <f>duplicity[[#This Row],[r_fighter_id]]&amp;"/"&amp;duplicity[[#This Row],[b_fighter_id]]&amp;duplicity[[#This Row],[date]]</f>
        <v>3376/170944247</v>
      </c>
      <c r="E5666">
        <f>COUNTIF(duplicity[duplicitní texty],duplicity[[#This Row],[duplicitní texty]])</f>
        <v>1</v>
      </c>
      <c r="N5666"/>
    </row>
    <row r="5667" spans="1:14">
      <c r="A5667">
        <v>2374</v>
      </c>
      <c r="B5667">
        <v>703</v>
      </c>
      <c r="C5667" s="3">
        <v>44247</v>
      </c>
      <c r="D5667" s="5" t="str">
        <f>duplicity[[#This Row],[r_fighter_id]]&amp;"/"&amp;duplicity[[#This Row],[b_fighter_id]]&amp;duplicity[[#This Row],[date]]</f>
        <v>2374/70344247</v>
      </c>
      <c r="E5667">
        <f>COUNTIF(duplicity[duplicitní texty],duplicity[[#This Row],[duplicitní texty]])</f>
        <v>1</v>
      </c>
      <c r="N5667"/>
    </row>
    <row r="5668" spans="1:14">
      <c r="A5668">
        <v>2758</v>
      </c>
      <c r="B5668">
        <v>2123</v>
      </c>
      <c r="C5668" s="3">
        <v>44247</v>
      </c>
      <c r="D5668" s="5" t="str">
        <f>duplicity[[#This Row],[r_fighter_id]]&amp;"/"&amp;duplicity[[#This Row],[b_fighter_id]]&amp;duplicity[[#This Row],[date]]</f>
        <v>2758/212344247</v>
      </c>
      <c r="E5668">
        <f>COUNTIF(duplicity[duplicitní texty],duplicity[[#This Row],[duplicitní texty]])</f>
        <v>1</v>
      </c>
      <c r="N5668"/>
    </row>
    <row r="5669" spans="1:14">
      <c r="A5669">
        <v>1298</v>
      </c>
      <c r="B5669">
        <v>1443</v>
      </c>
      <c r="C5669" s="3">
        <v>44247</v>
      </c>
      <c r="D5669" s="5" t="str">
        <f>duplicity[[#This Row],[r_fighter_id]]&amp;"/"&amp;duplicity[[#This Row],[b_fighter_id]]&amp;duplicity[[#This Row],[date]]</f>
        <v>1298/144344247</v>
      </c>
      <c r="E5669">
        <f>COUNTIF(duplicity[duplicitní texty],duplicity[[#This Row],[duplicitní texty]])</f>
        <v>1</v>
      </c>
      <c r="N5669"/>
    </row>
    <row r="5670" spans="1:14">
      <c r="A5670">
        <v>295</v>
      </c>
      <c r="B5670">
        <v>1816</v>
      </c>
      <c r="C5670" s="3">
        <v>44247</v>
      </c>
      <c r="D5670" s="5" t="str">
        <f>duplicity[[#This Row],[r_fighter_id]]&amp;"/"&amp;duplicity[[#This Row],[b_fighter_id]]&amp;duplicity[[#This Row],[date]]</f>
        <v>295/181644247</v>
      </c>
      <c r="E5670">
        <f>COUNTIF(duplicity[duplicitní texty],duplicity[[#This Row],[duplicitní texty]])</f>
        <v>1</v>
      </c>
      <c r="N5670"/>
    </row>
    <row r="5671" spans="1:14">
      <c r="A5671">
        <v>3496</v>
      </c>
      <c r="B5671">
        <v>506</v>
      </c>
      <c r="C5671" s="3">
        <v>44247</v>
      </c>
      <c r="D5671" s="5" t="str">
        <f>duplicity[[#This Row],[r_fighter_id]]&amp;"/"&amp;duplicity[[#This Row],[b_fighter_id]]&amp;duplicity[[#This Row],[date]]</f>
        <v>3496/50644247</v>
      </c>
      <c r="E5671">
        <f>COUNTIF(duplicity[duplicitní texty],duplicity[[#This Row],[duplicitní texty]])</f>
        <v>1</v>
      </c>
      <c r="N5671"/>
    </row>
    <row r="5672" spans="1:14">
      <c r="A5672">
        <v>134</v>
      </c>
      <c r="B5672">
        <v>152</v>
      </c>
      <c r="C5672" s="3">
        <v>44247</v>
      </c>
      <c r="D5672" s="5" t="str">
        <f>duplicity[[#This Row],[r_fighter_id]]&amp;"/"&amp;duplicity[[#This Row],[b_fighter_id]]&amp;duplicity[[#This Row],[date]]</f>
        <v>134/15244247</v>
      </c>
      <c r="E5672">
        <f>COUNTIF(duplicity[duplicitní texty],duplicity[[#This Row],[duplicitní texty]])</f>
        <v>1</v>
      </c>
      <c r="N5672"/>
    </row>
    <row r="5673" spans="1:14">
      <c r="A5673">
        <v>1160</v>
      </c>
      <c r="B5673">
        <v>532</v>
      </c>
      <c r="C5673" s="3">
        <v>44247</v>
      </c>
      <c r="D5673" s="5" t="str">
        <f>duplicity[[#This Row],[r_fighter_id]]&amp;"/"&amp;duplicity[[#This Row],[b_fighter_id]]&amp;duplicity[[#This Row],[date]]</f>
        <v>1160/53244247</v>
      </c>
      <c r="E5673">
        <f>COUNTIF(duplicity[duplicitní texty],duplicity[[#This Row],[duplicitní texty]])</f>
        <v>1</v>
      </c>
      <c r="N5673"/>
    </row>
    <row r="5674" spans="1:14">
      <c r="A5674">
        <v>3569</v>
      </c>
      <c r="B5674">
        <v>2736</v>
      </c>
      <c r="C5674" s="3">
        <v>44247</v>
      </c>
      <c r="D5674" s="5" t="str">
        <f>duplicity[[#This Row],[r_fighter_id]]&amp;"/"&amp;duplicity[[#This Row],[b_fighter_id]]&amp;duplicity[[#This Row],[date]]</f>
        <v>3569/273644247</v>
      </c>
      <c r="E5674">
        <f>COUNTIF(duplicity[duplicitní texty],duplicity[[#This Row],[duplicitní texty]])</f>
        <v>1</v>
      </c>
      <c r="N5674"/>
    </row>
    <row r="5675" spans="1:14">
      <c r="A5675">
        <v>3093</v>
      </c>
      <c r="B5675">
        <v>3340</v>
      </c>
      <c r="C5675" s="3">
        <v>44247</v>
      </c>
      <c r="D5675" s="5" t="str">
        <f>duplicity[[#This Row],[r_fighter_id]]&amp;"/"&amp;duplicity[[#This Row],[b_fighter_id]]&amp;duplicity[[#This Row],[date]]</f>
        <v>3093/334044247</v>
      </c>
      <c r="E5675">
        <f>COUNTIF(duplicity[duplicitní texty],duplicity[[#This Row],[duplicitní texty]])</f>
        <v>1</v>
      </c>
      <c r="N5675"/>
    </row>
    <row r="5676" spans="1:14">
      <c r="A5676">
        <v>1737</v>
      </c>
      <c r="B5676">
        <v>898</v>
      </c>
      <c r="C5676" s="3">
        <v>44247</v>
      </c>
      <c r="D5676" s="5" t="str">
        <f>duplicity[[#This Row],[r_fighter_id]]&amp;"/"&amp;duplicity[[#This Row],[b_fighter_id]]&amp;duplicity[[#This Row],[date]]</f>
        <v>1737/89844247</v>
      </c>
      <c r="E5676">
        <f>COUNTIF(duplicity[duplicitní texty],duplicity[[#This Row],[duplicitní texty]])</f>
        <v>1</v>
      </c>
      <c r="N5676"/>
    </row>
    <row r="5677" spans="1:14">
      <c r="A5677">
        <v>790</v>
      </c>
      <c r="B5677">
        <v>2357</v>
      </c>
      <c r="C5677" s="3">
        <v>44247</v>
      </c>
      <c r="D5677" s="5" t="str">
        <f>duplicity[[#This Row],[r_fighter_id]]&amp;"/"&amp;duplicity[[#This Row],[b_fighter_id]]&amp;duplicity[[#This Row],[date]]</f>
        <v>790/235744247</v>
      </c>
      <c r="E5677">
        <f>COUNTIF(duplicity[duplicitní texty],duplicity[[#This Row],[duplicitní texty]])</f>
        <v>1</v>
      </c>
      <c r="N5677"/>
    </row>
    <row r="5678" spans="1:14">
      <c r="A5678">
        <v>2778</v>
      </c>
      <c r="B5678">
        <v>1067</v>
      </c>
      <c r="C5678" s="3">
        <v>44254</v>
      </c>
      <c r="D5678" s="5" t="str">
        <f>duplicity[[#This Row],[r_fighter_id]]&amp;"/"&amp;duplicity[[#This Row],[b_fighter_id]]&amp;duplicity[[#This Row],[date]]</f>
        <v>2778/106744254</v>
      </c>
      <c r="E5678">
        <f>COUNTIF(duplicity[duplicitní texty],duplicity[[#This Row],[duplicitní texty]])</f>
        <v>1</v>
      </c>
      <c r="N5678"/>
    </row>
    <row r="5679" spans="1:14">
      <c r="A5679">
        <v>436</v>
      </c>
      <c r="B5679">
        <v>1762</v>
      </c>
      <c r="C5679" s="3">
        <v>44254</v>
      </c>
      <c r="D5679" s="5" t="str">
        <f>duplicity[[#This Row],[r_fighter_id]]&amp;"/"&amp;duplicity[[#This Row],[b_fighter_id]]&amp;duplicity[[#This Row],[date]]</f>
        <v>436/176244254</v>
      </c>
      <c r="E5679">
        <f>COUNTIF(duplicity[duplicitní texty],duplicity[[#This Row],[duplicitní texty]])</f>
        <v>1</v>
      </c>
      <c r="N5679"/>
    </row>
    <row r="5680" spans="1:14">
      <c r="A5680">
        <v>1333</v>
      </c>
      <c r="B5680">
        <v>2155</v>
      </c>
      <c r="C5680" s="3">
        <v>44254</v>
      </c>
      <c r="D5680" s="5" t="str">
        <f>duplicity[[#This Row],[r_fighter_id]]&amp;"/"&amp;duplicity[[#This Row],[b_fighter_id]]&amp;duplicity[[#This Row],[date]]</f>
        <v>1333/215544254</v>
      </c>
      <c r="E5680">
        <f>COUNTIF(duplicity[duplicitní texty],duplicity[[#This Row],[duplicitní texty]])</f>
        <v>1</v>
      </c>
      <c r="N5680"/>
    </row>
    <row r="5681" spans="1:14">
      <c r="A5681">
        <v>2223</v>
      </c>
      <c r="B5681">
        <v>2696</v>
      </c>
      <c r="C5681" s="3">
        <v>44254</v>
      </c>
      <c r="D5681" s="5" t="str">
        <f>duplicity[[#This Row],[r_fighter_id]]&amp;"/"&amp;duplicity[[#This Row],[b_fighter_id]]&amp;duplicity[[#This Row],[date]]</f>
        <v>2223/269644254</v>
      </c>
      <c r="E5681">
        <f>COUNTIF(duplicity[duplicitní texty],duplicity[[#This Row],[duplicitní texty]])</f>
        <v>1</v>
      </c>
      <c r="N5681"/>
    </row>
    <row r="5682" spans="1:14">
      <c r="A5682">
        <v>435</v>
      </c>
      <c r="B5682">
        <v>653</v>
      </c>
      <c r="C5682" s="3">
        <v>44254</v>
      </c>
      <c r="D5682" s="5" t="str">
        <f>duplicity[[#This Row],[r_fighter_id]]&amp;"/"&amp;duplicity[[#This Row],[b_fighter_id]]&amp;duplicity[[#This Row],[date]]</f>
        <v>435/65344254</v>
      </c>
      <c r="E5682">
        <f>COUNTIF(duplicity[duplicitní texty],duplicity[[#This Row],[duplicitní texty]])</f>
        <v>1</v>
      </c>
      <c r="N5682"/>
    </row>
    <row r="5683" spans="1:14">
      <c r="A5683">
        <v>712</v>
      </c>
      <c r="B5683">
        <v>2018</v>
      </c>
      <c r="C5683" s="3">
        <v>44254</v>
      </c>
      <c r="D5683" s="5" t="str">
        <f>duplicity[[#This Row],[r_fighter_id]]&amp;"/"&amp;duplicity[[#This Row],[b_fighter_id]]&amp;duplicity[[#This Row],[date]]</f>
        <v>712/201844254</v>
      </c>
      <c r="E5683">
        <f>COUNTIF(duplicity[duplicitní texty],duplicity[[#This Row],[duplicitní texty]])</f>
        <v>1</v>
      </c>
      <c r="N5683"/>
    </row>
    <row r="5684" spans="1:14">
      <c r="A5684">
        <v>1698</v>
      </c>
      <c r="B5684">
        <v>113</v>
      </c>
      <c r="C5684" s="3">
        <v>44254</v>
      </c>
      <c r="D5684" s="5" t="str">
        <f>duplicity[[#This Row],[r_fighter_id]]&amp;"/"&amp;duplicity[[#This Row],[b_fighter_id]]&amp;duplicity[[#This Row],[date]]</f>
        <v>1698/11344254</v>
      </c>
      <c r="E5684">
        <f>COUNTIF(duplicity[duplicitní texty],duplicity[[#This Row],[duplicitní texty]])</f>
        <v>1</v>
      </c>
      <c r="N5684"/>
    </row>
    <row r="5685" spans="1:14">
      <c r="A5685">
        <v>1485</v>
      </c>
      <c r="B5685">
        <v>1211</v>
      </c>
      <c r="C5685" s="3">
        <v>44254</v>
      </c>
      <c r="D5685" s="5" t="str">
        <f>duplicity[[#This Row],[r_fighter_id]]&amp;"/"&amp;duplicity[[#This Row],[b_fighter_id]]&amp;duplicity[[#This Row],[date]]</f>
        <v>1485/121144254</v>
      </c>
      <c r="E5685">
        <f>COUNTIF(duplicity[duplicitní texty],duplicity[[#This Row],[duplicitní texty]])</f>
        <v>1</v>
      </c>
      <c r="N5685"/>
    </row>
    <row r="5686" spans="1:14">
      <c r="A5686">
        <v>659</v>
      </c>
      <c r="B5686">
        <v>1629</v>
      </c>
      <c r="C5686" s="3">
        <v>44261</v>
      </c>
      <c r="D5686" s="5" t="str">
        <f>duplicity[[#This Row],[r_fighter_id]]&amp;"/"&amp;duplicity[[#This Row],[b_fighter_id]]&amp;duplicity[[#This Row],[date]]</f>
        <v>659/162944261</v>
      </c>
      <c r="E5686">
        <f>COUNTIF(duplicity[duplicitní texty],duplicity[[#This Row],[duplicitní texty]])</f>
        <v>1</v>
      </c>
      <c r="N5686"/>
    </row>
    <row r="5687" spans="1:14">
      <c r="A5687">
        <v>3058</v>
      </c>
      <c r="B5687">
        <v>2532</v>
      </c>
      <c r="C5687" s="3">
        <v>44261</v>
      </c>
      <c r="D5687" s="5" t="str">
        <f>duplicity[[#This Row],[r_fighter_id]]&amp;"/"&amp;duplicity[[#This Row],[b_fighter_id]]&amp;duplicity[[#This Row],[date]]</f>
        <v>3058/253244261</v>
      </c>
      <c r="E5687">
        <f>COUNTIF(duplicity[duplicitní texty],duplicity[[#This Row],[duplicitní texty]])</f>
        <v>1</v>
      </c>
      <c r="N5687"/>
    </row>
    <row r="5688" spans="1:14">
      <c r="A5688">
        <v>3536</v>
      </c>
      <c r="B5688">
        <v>3119</v>
      </c>
      <c r="C5688" s="3">
        <v>44261</v>
      </c>
      <c r="D5688" s="5" t="str">
        <f>duplicity[[#This Row],[r_fighter_id]]&amp;"/"&amp;duplicity[[#This Row],[b_fighter_id]]&amp;duplicity[[#This Row],[date]]</f>
        <v>3536/311944261</v>
      </c>
      <c r="E5688">
        <f>COUNTIF(duplicity[duplicitní texty],duplicity[[#This Row],[duplicitní texty]])</f>
        <v>1</v>
      </c>
      <c r="N5688"/>
    </row>
    <row r="5689" spans="1:14">
      <c r="A5689">
        <v>2860</v>
      </c>
      <c r="B5689">
        <v>2611</v>
      </c>
      <c r="C5689" s="3">
        <v>44261</v>
      </c>
      <c r="D5689" s="5" t="str">
        <f>duplicity[[#This Row],[r_fighter_id]]&amp;"/"&amp;duplicity[[#This Row],[b_fighter_id]]&amp;duplicity[[#This Row],[date]]</f>
        <v>2860/261144261</v>
      </c>
      <c r="E5689">
        <f>COUNTIF(duplicity[duplicitní texty],duplicity[[#This Row],[duplicitní texty]])</f>
        <v>1</v>
      </c>
      <c r="N5689"/>
    </row>
    <row r="5690" spans="1:14">
      <c r="A5690">
        <v>247</v>
      </c>
      <c r="B5690">
        <v>147</v>
      </c>
      <c r="C5690" s="3">
        <v>44261</v>
      </c>
      <c r="D5690" s="5" t="str">
        <f>duplicity[[#This Row],[r_fighter_id]]&amp;"/"&amp;duplicity[[#This Row],[b_fighter_id]]&amp;duplicity[[#This Row],[date]]</f>
        <v>247/14744261</v>
      </c>
      <c r="E5690">
        <f>COUNTIF(duplicity[duplicitní texty],duplicity[[#This Row],[duplicitní texty]])</f>
        <v>1</v>
      </c>
      <c r="N5690"/>
    </row>
    <row r="5691" spans="1:14">
      <c r="A5691">
        <v>878</v>
      </c>
      <c r="B5691">
        <v>910</v>
      </c>
      <c r="C5691" s="3">
        <v>44261</v>
      </c>
      <c r="D5691" s="5" t="str">
        <f>duplicity[[#This Row],[r_fighter_id]]&amp;"/"&amp;duplicity[[#This Row],[b_fighter_id]]&amp;duplicity[[#This Row],[date]]</f>
        <v>878/91044261</v>
      </c>
      <c r="E5691">
        <f>COUNTIF(duplicity[duplicitní texty],duplicity[[#This Row],[duplicitní texty]])</f>
        <v>1</v>
      </c>
      <c r="N5691"/>
    </row>
    <row r="5692" spans="1:14">
      <c r="A5692">
        <v>1930</v>
      </c>
      <c r="B5692">
        <v>789</v>
      </c>
      <c r="C5692" s="3">
        <v>44261</v>
      </c>
      <c r="D5692" s="5" t="str">
        <f>duplicity[[#This Row],[r_fighter_id]]&amp;"/"&amp;duplicity[[#This Row],[b_fighter_id]]&amp;duplicity[[#This Row],[date]]</f>
        <v>1930/78944261</v>
      </c>
      <c r="E5692">
        <f>COUNTIF(duplicity[duplicitní texty],duplicity[[#This Row],[duplicitní texty]])</f>
        <v>1</v>
      </c>
      <c r="N5692"/>
    </row>
    <row r="5693" spans="1:14">
      <c r="A5693">
        <v>3077</v>
      </c>
      <c r="B5693">
        <v>1795</v>
      </c>
      <c r="C5693" s="3">
        <v>44261</v>
      </c>
      <c r="D5693" s="5" t="str">
        <f>duplicity[[#This Row],[r_fighter_id]]&amp;"/"&amp;duplicity[[#This Row],[b_fighter_id]]&amp;duplicity[[#This Row],[date]]</f>
        <v>3077/179544261</v>
      </c>
      <c r="E5693">
        <f>COUNTIF(duplicity[duplicitní texty],duplicity[[#This Row],[duplicitní texty]])</f>
        <v>1</v>
      </c>
      <c r="N5693"/>
    </row>
    <row r="5694" spans="1:14">
      <c r="A5694">
        <v>317</v>
      </c>
      <c r="B5694">
        <v>1601</v>
      </c>
      <c r="C5694" s="3">
        <v>44261</v>
      </c>
      <c r="D5694" s="5" t="str">
        <f>duplicity[[#This Row],[r_fighter_id]]&amp;"/"&amp;duplicity[[#This Row],[b_fighter_id]]&amp;duplicity[[#This Row],[date]]</f>
        <v>317/160144261</v>
      </c>
      <c r="E5694">
        <f>COUNTIF(duplicity[duplicitní texty],duplicity[[#This Row],[duplicitní texty]])</f>
        <v>1</v>
      </c>
      <c r="N5694"/>
    </row>
    <row r="5695" spans="1:14">
      <c r="A5695">
        <v>2062</v>
      </c>
      <c r="B5695">
        <v>660</v>
      </c>
      <c r="C5695" s="3">
        <v>44261</v>
      </c>
      <c r="D5695" s="5" t="str">
        <f>duplicity[[#This Row],[r_fighter_id]]&amp;"/"&amp;duplicity[[#This Row],[b_fighter_id]]&amp;duplicity[[#This Row],[date]]</f>
        <v>2062/66044261</v>
      </c>
      <c r="E5695">
        <f>COUNTIF(duplicity[duplicitní texty],duplicity[[#This Row],[duplicitní texty]])</f>
        <v>1</v>
      </c>
      <c r="N5695"/>
    </row>
    <row r="5696" spans="1:14">
      <c r="A5696">
        <v>2348</v>
      </c>
      <c r="B5696">
        <v>3313</v>
      </c>
      <c r="C5696" s="3">
        <v>44261</v>
      </c>
      <c r="D5696" s="5" t="str">
        <f>duplicity[[#This Row],[r_fighter_id]]&amp;"/"&amp;duplicity[[#This Row],[b_fighter_id]]&amp;duplicity[[#This Row],[date]]</f>
        <v>2348/331344261</v>
      </c>
      <c r="E5696">
        <f>COUNTIF(duplicity[duplicitní texty],duplicity[[#This Row],[duplicitní texty]])</f>
        <v>1</v>
      </c>
      <c r="N5696"/>
    </row>
    <row r="5697" spans="1:14">
      <c r="A5697">
        <v>343</v>
      </c>
      <c r="B5697">
        <v>2002</v>
      </c>
      <c r="C5697" s="3">
        <v>44261</v>
      </c>
      <c r="D5697" s="5" t="str">
        <f>duplicity[[#This Row],[r_fighter_id]]&amp;"/"&amp;duplicity[[#This Row],[b_fighter_id]]&amp;duplicity[[#This Row],[date]]</f>
        <v>343/200244261</v>
      </c>
      <c r="E5697">
        <f>COUNTIF(duplicity[duplicitní texty],duplicity[[#This Row],[duplicitní texty]])</f>
        <v>1</v>
      </c>
      <c r="N5697"/>
    </row>
    <row r="5698" spans="1:14">
      <c r="A5698">
        <v>229</v>
      </c>
      <c r="B5698">
        <v>1554</v>
      </c>
      <c r="C5698" s="3">
        <v>44261</v>
      </c>
      <c r="D5698" s="5" t="str">
        <f>duplicity[[#This Row],[r_fighter_id]]&amp;"/"&amp;duplicity[[#This Row],[b_fighter_id]]&amp;duplicity[[#This Row],[date]]</f>
        <v>229/155444261</v>
      </c>
      <c r="E5698">
        <f>COUNTIF(duplicity[duplicitní texty],duplicity[[#This Row],[duplicitní texty]])</f>
        <v>1</v>
      </c>
      <c r="N5698"/>
    </row>
    <row r="5699" spans="1:14">
      <c r="A5699">
        <v>1595</v>
      </c>
      <c r="B5699">
        <v>2309</v>
      </c>
      <c r="C5699" s="3">
        <v>44268</v>
      </c>
      <c r="D5699" s="5" t="str">
        <f>duplicity[[#This Row],[r_fighter_id]]&amp;"/"&amp;duplicity[[#This Row],[b_fighter_id]]&amp;duplicity[[#This Row],[date]]</f>
        <v>1595/230944268</v>
      </c>
      <c r="E5699">
        <f>COUNTIF(duplicity[duplicitní texty],duplicity[[#This Row],[duplicitní texty]])</f>
        <v>1</v>
      </c>
      <c r="N5699"/>
    </row>
    <row r="5700" spans="1:14">
      <c r="A5700">
        <v>561</v>
      </c>
      <c r="B5700">
        <v>3081</v>
      </c>
      <c r="C5700" s="3">
        <v>44268</v>
      </c>
      <c r="D5700" s="5" t="str">
        <f>duplicity[[#This Row],[r_fighter_id]]&amp;"/"&amp;duplicity[[#This Row],[b_fighter_id]]&amp;duplicity[[#This Row],[date]]</f>
        <v>561/308144268</v>
      </c>
      <c r="E5700">
        <f>COUNTIF(duplicity[duplicitní texty],duplicity[[#This Row],[duplicitní texty]])</f>
        <v>1</v>
      </c>
      <c r="N5700"/>
    </row>
    <row r="5701" spans="1:14">
      <c r="A5701">
        <v>1567</v>
      </c>
      <c r="B5701">
        <v>2744</v>
      </c>
      <c r="C5701" s="3">
        <v>44268</v>
      </c>
      <c r="D5701" s="5" t="str">
        <f>duplicity[[#This Row],[r_fighter_id]]&amp;"/"&amp;duplicity[[#This Row],[b_fighter_id]]&amp;duplicity[[#This Row],[date]]</f>
        <v>1567/274444268</v>
      </c>
      <c r="E5701">
        <f>COUNTIF(duplicity[duplicitní texty],duplicity[[#This Row],[duplicitní texty]])</f>
        <v>1</v>
      </c>
      <c r="N5701"/>
    </row>
    <row r="5702" spans="1:14">
      <c r="A5702">
        <v>1357</v>
      </c>
      <c r="B5702">
        <v>3549</v>
      </c>
      <c r="C5702" s="3">
        <v>44268</v>
      </c>
      <c r="D5702" s="5" t="str">
        <f>duplicity[[#This Row],[r_fighter_id]]&amp;"/"&amp;duplicity[[#This Row],[b_fighter_id]]&amp;duplicity[[#This Row],[date]]</f>
        <v>1357/354944268</v>
      </c>
      <c r="E5702">
        <f>COUNTIF(duplicity[duplicitní texty],duplicity[[#This Row],[duplicitní texty]])</f>
        <v>1</v>
      </c>
      <c r="N5702"/>
    </row>
    <row r="5703" spans="1:14">
      <c r="A5703">
        <v>1981</v>
      </c>
      <c r="B5703">
        <v>1189</v>
      </c>
      <c r="C5703" s="3">
        <v>44268</v>
      </c>
      <c r="D5703" s="5" t="str">
        <f>duplicity[[#This Row],[r_fighter_id]]&amp;"/"&amp;duplicity[[#This Row],[b_fighter_id]]&amp;duplicity[[#This Row],[date]]</f>
        <v>1981/118944268</v>
      </c>
      <c r="E5703">
        <f>COUNTIF(duplicity[duplicitní texty],duplicity[[#This Row],[duplicitní texty]])</f>
        <v>1</v>
      </c>
      <c r="N5703"/>
    </row>
    <row r="5704" spans="1:14">
      <c r="A5704">
        <v>1436</v>
      </c>
      <c r="B5704">
        <v>3295</v>
      </c>
      <c r="C5704" s="3">
        <v>44268</v>
      </c>
      <c r="D5704" s="5" t="str">
        <f>duplicity[[#This Row],[r_fighter_id]]&amp;"/"&amp;duplicity[[#This Row],[b_fighter_id]]&amp;duplicity[[#This Row],[date]]</f>
        <v>1436/329544268</v>
      </c>
      <c r="E5704">
        <f>COUNTIF(duplicity[duplicitní texty],duplicity[[#This Row],[duplicitní texty]])</f>
        <v>1</v>
      </c>
      <c r="N5704"/>
    </row>
    <row r="5705" spans="1:14">
      <c r="A5705">
        <v>1266</v>
      </c>
      <c r="B5705">
        <v>1076</v>
      </c>
      <c r="C5705" s="3">
        <v>44268</v>
      </c>
      <c r="D5705" s="5" t="str">
        <f>duplicity[[#This Row],[r_fighter_id]]&amp;"/"&amp;duplicity[[#This Row],[b_fighter_id]]&amp;duplicity[[#This Row],[date]]</f>
        <v>1266/107644268</v>
      </c>
      <c r="E5705">
        <f>COUNTIF(duplicity[duplicitní texty],duplicity[[#This Row],[duplicitní texty]])</f>
        <v>1</v>
      </c>
      <c r="N5705"/>
    </row>
    <row r="5706" spans="1:14">
      <c r="A5706">
        <v>501</v>
      </c>
      <c r="B5706">
        <v>49</v>
      </c>
      <c r="C5706" s="3">
        <v>44268</v>
      </c>
      <c r="D5706" s="5" t="str">
        <f>duplicity[[#This Row],[r_fighter_id]]&amp;"/"&amp;duplicity[[#This Row],[b_fighter_id]]&amp;duplicity[[#This Row],[date]]</f>
        <v>501/4944268</v>
      </c>
      <c r="E5706">
        <f>COUNTIF(duplicity[duplicitní texty],duplicity[[#This Row],[duplicitní texty]])</f>
        <v>1</v>
      </c>
      <c r="N5706"/>
    </row>
    <row r="5707" spans="1:14">
      <c r="A5707">
        <v>2928</v>
      </c>
      <c r="B5707">
        <v>3500</v>
      </c>
      <c r="C5707" s="3">
        <v>44268</v>
      </c>
      <c r="D5707" s="5" t="str">
        <f>duplicity[[#This Row],[r_fighter_id]]&amp;"/"&amp;duplicity[[#This Row],[b_fighter_id]]&amp;duplicity[[#This Row],[date]]</f>
        <v>2928/350044268</v>
      </c>
      <c r="E5707">
        <f>COUNTIF(duplicity[duplicitní texty],duplicity[[#This Row],[duplicitní texty]])</f>
        <v>1</v>
      </c>
      <c r="N5707"/>
    </row>
    <row r="5708" spans="1:14">
      <c r="A5708">
        <v>3525</v>
      </c>
      <c r="B5708">
        <v>2734</v>
      </c>
      <c r="C5708" s="3">
        <v>44268</v>
      </c>
      <c r="D5708" s="5" t="str">
        <f>duplicity[[#This Row],[r_fighter_id]]&amp;"/"&amp;duplicity[[#This Row],[b_fighter_id]]&amp;duplicity[[#This Row],[date]]</f>
        <v>3525/273444268</v>
      </c>
      <c r="E5708">
        <f>COUNTIF(duplicity[duplicitní texty],duplicity[[#This Row],[duplicitní texty]])</f>
        <v>1</v>
      </c>
      <c r="N5708"/>
    </row>
    <row r="5709" spans="1:14">
      <c r="A5709">
        <v>733</v>
      </c>
      <c r="B5709">
        <v>1023</v>
      </c>
      <c r="C5709" s="3">
        <v>44268</v>
      </c>
      <c r="D5709" s="5" t="str">
        <f>duplicity[[#This Row],[r_fighter_id]]&amp;"/"&amp;duplicity[[#This Row],[b_fighter_id]]&amp;duplicity[[#This Row],[date]]</f>
        <v>733/102344268</v>
      </c>
      <c r="E5709">
        <f>COUNTIF(duplicity[duplicitní texty],duplicity[[#This Row],[duplicitní texty]])</f>
        <v>1</v>
      </c>
      <c r="N5709"/>
    </row>
    <row r="5710" spans="1:14">
      <c r="A5710">
        <v>3554</v>
      </c>
      <c r="B5710">
        <v>1862</v>
      </c>
      <c r="C5710" s="3">
        <v>44275</v>
      </c>
      <c r="D5710" s="5" t="str">
        <f>duplicity[[#This Row],[r_fighter_id]]&amp;"/"&amp;duplicity[[#This Row],[b_fighter_id]]&amp;duplicity[[#This Row],[date]]</f>
        <v>3554/186244275</v>
      </c>
      <c r="E5710">
        <f>COUNTIF(duplicity[duplicitní texty],duplicity[[#This Row],[duplicitní texty]])</f>
        <v>1</v>
      </c>
      <c r="N5710"/>
    </row>
    <row r="5711" spans="1:14">
      <c r="A5711">
        <v>1105</v>
      </c>
      <c r="B5711">
        <v>801</v>
      </c>
      <c r="C5711" s="3">
        <v>44275</v>
      </c>
      <c r="D5711" s="5" t="str">
        <f>duplicity[[#This Row],[r_fighter_id]]&amp;"/"&amp;duplicity[[#This Row],[b_fighter_id]]&amp;duplicity[[#This Row],[date]]</f>
        <v>1105/80144275</v>
      </c>
      <c r="E5711">
        <f>COUNTIF(duplicity[duplicitní texty],duplicity[[#This Row],[duplicitní texty]])</f>
        <v>1</v>
      </c>
      <c r="N5711"/>
    </row>
    <row r="5712" spans="1:14">
      <c r="A5712">
        <v>3299</v>
      </c>
      <c r="B5712">
        <v>1425</v>
      </c>
      <c r="C5712" s="3">
        <v>44275</v>
      </c>
      <c r="D5712" s="5" t="str">
        <f>duplicity[[#This Row],[r_fighter_id]]&amp;"/"&amp;duplicity[[#This Row],[b_fighter_id]]&amp;duplicity[[#This Row],[date]]</f>
        <v>3299/142544275</v>
      </c>
      <c r="E5712">
        <f>COUNTIF(duplicity[duplicitní texty],duplicity[[#This Row],[duplicitní texty]])</f>
        <v>1</v>
      </c>
      <c r="N5712"/>
    </row>
    <row r="5713" spans="1:14">
      <c r="A5713">
        <v>426</v>
      </c>
      <c r="B5713">
        <v>597</v>
      </c>
      <c r="C5713" s="3">
        <v>44275</v>
      </c>
      <c r="D5713" s="5" t="str">
        <f>duplicity[[#This Row],[r_fighter_id]]&amp;"/"&amp;duplicity[[#This Row],[b_fighter_id]]&amp;duplicity[[#This Row],[date]]</f>
        <v>426/59744275</v>
      </c>
      <c r="E5713">
        <f>COUNTIF(duplicity[duplicitní texty],duplicity[[#This Row],[duplicitní texty]])</f>
        <v>1</v>
      </c>
      <c r="N5713"/>
    </row>
    <row r="5714" spans="1:14">
      <c r="A5714">
        <v>2654</v>
      </c>
      <c r="B5714">
        <v>538</v>
      </c>
      <c r="C5714" s="3">
        <v>44275</v>
      </c>
      <c r="D5714" s="5" t="str">
        <f>duplicity[[#This Row],[r_fighter_id]]&amp;"/"&amp;duplicity[[#This Row],[b_fighter_id]]&amp;duplicity[[#This Row],[date]]</f>
        <v>2654/53844275</v>
      </c>
      <c r="E5714">
        <f>COUNTIF(duplicity[duplicitní texty],duplicity[[#This Row],[duplicitní texty]])</f>
        <v>1</v>
      </c>
      <c r="N5714"/>
    </row>
    <row r="5715" spans="1:14">
      <c r="A5715">
        <v>2862</v>
      </c>
      <c r="B5715">
        <v>716</v>
      </c>
      <c r="C5715" s="3">
        <v>44275</v>
      </c>
      <c r="D5715" s="5" t="str">
        <f>duplicity[[#This Row],[r_fighter_id]]&amp;"/"&amp;duplicity[[#This Row],[b_fighter_id]]&amp;duplicity[[#This Row],[date]]</f>
        <v>2862/71644275</v>
      </c>
      <c r="E5715">
        <f>COUNTIF(duplicity[duplicitní texty],duplicity[[#This Row],[duplicitní texty]])</f>
        <v>1</v>
      </c>
      <c r="N5715"/>
    </row>
    <row r="5716" spans="1:14">
      <c r="A5716">
        <v>3057</v>
      </c>
      <c r="B5716">
        <v>1199</v>
      </c>
      <c r="C5716" s="3">
        <v>44275</v>
      </c>
      <c r="D5716" s="5" t="str">
        <f>duplicity[[#This Row],[r_fighter_id]]&amp;"/"&amp;duplicity[[#This Row],[b_fighter_id]]&amp;duplicity[[#This Row],[date]]</f>
        <v>3057/119944275</v>
      </c>
      <c r="E5716">
        <f>COUNTIF(duplicity[duplicitní texty],duplicity[[#This Row],[duplicitní texty]])</f>
        <v>1</v>
      </c>
      <c r="N5716"/>
    </row>
    <row r="5717" spans="1:14">
      <c r="A5717">
        <v>389</v>
      </c>
      <c r="B5717">
        <v>1370</v>
      </c>
      <c r="C5717" s="3">
        <v>44275</v>
      </c>
      <c r="D5717" s="5" t="str">
        <f>duplicity[[#This Row],[r_fighter_id]]&amp;"/"&amp;duplicity[[#This Row],[b_fighter_id]]&amp;duplicity[[#This Row],[date]]</f>
        <v>389/137044275</v>
      </c>
      <c r="E5717">
        <f>COUNTIF(duplicity[duplicitní texty],duplicity[[#This Row],[duplicitní texty]])</f>
        <v>1</v>
      </c>
      <c r="N5717"/>
    </row>
    <row r="5718" spans="1:14">
      <c r="A5718">
        <v>1484</v>
      </c>
      <c r="B5718">
        <v>3143</v>
      </c>
      <c r="C5718" s="3">
        <v>44275</v>
      </c>
      <c r="D5718" s="5" t="str">
        <f>duplicity[[#This Row],[r_fighter_id]]&amp;"/"&amp;duplicity[[#This Row],[b_fighter_id]]&amp;duplicity[[#This Row],[date]]</f>
        <v>1484/314344275</v>
      </c>
      <c r="E5718">
        <f>COUNTIF(duplicity[duplicitní texty],duplicity[[#This Row],[duplicitní texty]])</f>
        <v>1</v>
      </c>
      <c r="N5718"/>
    </row>
    <row r="5719" spans="1:14">
      <c r="A5719">
        <v>2997</v>
      </c>
      <c r="B5719">
        <v>428</v>
      </c>
      <c r="C5719" s="3">
        <v>44275</v>
      </c>
      <c r="D5719" s="5" t="str">
        <f>duplicity[[#This Row],[r_fighter_id]]&amp;"/"&amp;duplicity[[#This Row],[b_fighter_id]]&amp;duplicity[[#This Row],[date]]</f>
        <v>2997/42844275</v>
      </c>
      <c r="E5719">
        <f>COUNTIF(duplicity[duplicitní texty],duplicity[[#This Row],[duplicitní texty]])</f>
        <v>1</v>
      </c>
      <c r="N5719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workbookViewId="0">
      <selection activeCell="G20" sqref="G20"/>
    </sheetView>
  </sheetViews>
  <sheetFormatPr defaultRowHeight="15"/>
  <cols>
    <col min="1" max="1" width="18" customWidth="1"/>
    <col min="5" max="5" width="13.5703125" customWidth="1"/>
  </cols>
  <sheetData>
    <row r="1" spans="1:37">
      <c r="B1" t="s">
        <v>4173</v>
      </c>
    </row>
    <row r="2" spans="1:37">
      <c r="B2" s="6" t="s">
        <v>3875</v>
      </c>
      <c r="C2" s="7" t="s">
        <v>3876</v>
      </c>
      <c r="D2" s="7" t="s">
        <v>3877</v>
      </c>
      <c r="E2" s="7" t="s">
        <v>3878</v>
      </c>
      <c r="F2" s="7" t="s">
        <v>3879</v>
      </c>
      <c r="G2" s="7" t="s">
        <v>3880</v>
      </c>
      <c r="H2" s="7" t="s">
        <v>3881</v>
      </c>
      <c r="I2" s="7" t="s">
        <v>3882</v>
      </c>
      <c r="J2" s="7" t="s">
        <v>3883</v>
      </c>
      <c r="K2" s="7" t="s">
        <v>3884</v>
      </c>
      <c r="L2" s="7" t="s">
        <v>3885</v>
      </c>
      <c r="M2" s="7" t="s">
        <v>3886</v>
      </c>
      <c r="N2" s="7" t="s">
        <v>3887</v>
      </c>
      <c r="O2" s="7" t="s">
        <v>3888</v>
      </c>
      <c r="P2" s="7" t="s">
        <v>3889</v>
      </c>
      <c r="Q2" s="7" t="s">
        <v>3890</v>
      </c>
      <c r="R2" s="7" t="s">
        <v>3891</v>
      </c>
      <c r="S2" s="7" t="s">
        <v>3892</v>
      </c>
      <c r="T2" s="7" t="s">
        <v>3893</v>
      </c>
      <c r="U2" s="7" t="s">
        <v>3894</v>
      </c>
      <c r="V2" s="7" t="s">
        <v>3895</v>
      </c>
      <c r="W2" s="7" t="s">
        <v>3896</v>
      </c>
      <c r="X2" s="7" t="s">
        <v>3897</v>
      </c>
      <c r="Y2" s="7" t="s">
        <v>3898</v>
      </c>
      <c r="Z2" s="7" t="s">
        <v>3899</v>
      </c>
      <c r="AA2" s="7" t="s">
        <v>3900</v>
      </c>
      <c r="AB2" s="7" t="s">
        <v>3901</v>
      </c>
      <c r="AC2" s="7" t="s">
        <v>3902</v>
      </c>
      <c r="AD2" s="7" t="s">
        <v>3903</v>
      </c>
      <c r="AE2" s="7" t="s">
        <v>3904</v>
      </c>
      <c r="AF2" s="7" t="s">
        <v>3905</v>
      </c>
      <c r="AG2" s="7" t="s">
        <v>3906</v>
      </c>
      <c r="AH2" s="7" t="s">
        <v>3907</v>
      </c>
      <c r="AI2" s="7" t="s">
        <v>3908</v>
      </c>
      <c r="AJ2" s="7" t="s">
        <v>3602</v>
      </c>
      <c r="AK2" s="8" t="s">
        <v>3909</v>
      </c>
    </row>
    <row r="3" spans="1:37">
      <c r="A3" t="s">
        <v>4172</v>
      </c>
      <c r="B3">
        <f>COUNTIF(ufc_fights_2[r_fighter_id],"")</f>
        <v>0</v>
      </c>
      <c r="C3">
        <f>COUNTIF(ufc_fights_2[b_fighter_id],"")</f>
        <v>0</v>
      </c>
      <c r="D3">
        <f>COUNTIF(ufc_fights_2[r_kd],"")</f>
        <v>0</v>
      </c>
      <c r="E3">
        <f>COUNTIF(ufc_fights_2[b_kd],"")</f>
        <v>0</v>
      </c>
      <c r="F3">
        <f>COUNTIF(ufc_fights_2[r_sig_str],"")</f>
        <v>0</v>
      </c>
      <c r="G3">
        <f>COUNTIF(ufc_fights_2[b_sig_str],"")</f>
        <v>0</v>
      </c>
      <c r="H3">
        <f>COUNTIF(ufc_fights_2[r_total_str],"")</f>
        <v>0</v>
      </c>
      <c r="I3">
        <f>COUNTIF(ufc_fights_2[b_total_str],"")</f>
        <v>0</v>
      </c>
      <c r="J3">
        <f>COUNTIF(ufc_fights_2[r_td],"")</f>
        <v>0</v>
      </c>
      <c r="K3">
        <f>COUNTIF(ufc_fights_2[b_td],"")</f>
        <v>0</v>
      </c>
      <c r="L3">
        <f>COUNTIF(ufc_fights_2[r_sub_att],"")</f>
        <v>0</v>
      </c>
      <c r="M3">
        <f>COUNTIF(ufc_fights_2[b_sub_att],"")</f>
        <v>0</v>
      </c>
      <c r="N3">
        <f>COUNTIF(ufc_fights_2[r_rev],"")</f>
        <v>0</v>
      </c>
      <c r="O3">
        <f>COUNTIF(ufc_fights_2[b_rev],"")</f>
        <v>0</v>
      </c>
      <c r="P3">
        <f>COUNTIF(ufc_fights_2[r_ctrl],"")</f>
        <v>0</v>
      </c>
      <c r="Q3">
        <f>COUNTIF(ufc_fights_2[b_ctrl],"")</f>
        <v>0</v>
      </c>
      <c r="R3">
        <f>COUNTIF(ufc_fights_2[r_head],"")</f>
        <v>0</v>
      </c>
      <c r="S3">
        <f>COUNTIF(ufc_fights_2[b_head],"")</f>
        <v>0</v>
      </c>
      <c r="T3">
        <f>COUNTIF(ufc_fights_2[r_body],"")</f>
        <v>0</v>
      </c>
      <c r="U3">
        <f>COUNTIF(ufc_fights_2[r_leg],"")</f>
        <v>0</v>
      </c>
      <c r="V3">
        <f>COUNTIF(ufc_fights_2[b_leg],"")</f>
        <v>0</v>
      </c>
      <c r="W3">
        <f>COUNTIF(ufc_fights_2[r_distance],"")</f>
        <v>0</v>
      </c>
      <c r="X3">
        <f>COUNTIF(ufc_fights_2[b_distance],"")</f>
        <v>0</v>
      </c>
      <c r="Y3">
        <f>COUNTIF(ufc_fights_2[r_clinch],"")</f>
        <v>0</v>
      </c>
      <c r="Z3">
        <f>COUNTIF(ufc_fights_2[b_clinch],"")</f>
        <v>0</v>
      </c>
      <c r="AA3">
        <f>COUNTIF(ufc_fights_2[r_ground],"")</f>
        <v>0</v>
      </c>
      <c r="AB3">
        <f>COUNTIF(ufc_fights_2[b_ground],"")</f>
        <v>0</v>
      </c>
      <c r="AC3">
        <f>COUNTIF(ufc_fights_2[win_by],"")</f>
        <v>0</v>
      </c>
      <c r="AD3">
        <f>COUNTIF(ufc_fights_2[last_round_time],"")</f>
        <v>0</v>
      </c>
      <c r="AE3">
        <f>COUNTIF(ufc_fights_2[format],"")</f>
        <v>0</v>
      </c>
      <c r="AF3">
        <f>COUNTIF(ufc_fights_2[format_rounds],"")</f>
        <v>0</v>
      </c>
      <c r="AG3" s="9">
        <f>COUNTIF(ufc_fights_2[referee],"")</f>
        <v>31</v>
      </c>
      <c r="AH3">
        <f>COUNTIF(ufc_fights_2[date],"")</f>
        <v>0</v>
      </c>
      <c r="AI3">
        <f>COUNTIF(ufc_fights_2[fight_type],"")</f>
        <v>0</v>
      </c>
      <c r="AJ3">
        <f>COUNTIF(ufc_fights_2[location_id],"")</f>
        <v>0</v>
      </c>
      <c r="AK3">
        <f>COUNTIF(ufc_fights_2[winner],"")</f>
        <v>0</v>
      </c>
    </row>
    <row r="4" spans="1:37">
      <c r="A4" t="s">
        <v>4175</v>
      </c>
      <c r="B4">
        <f>COUNTIF(ufc_fights_2[r_fighter_id],"0")</f>
        <v>0</v>
      </c>
      <c r="C4">
        <f>COUNTIF(ufc_fights_2[b_fighter_id],"0")</f>
        <v>0</v>
      </c>
      <c r="D4">
        <f>COUNTIF(ufc_fights_2[r_kd],"0")</f>
        <v>4490</v>
      </c>
      <c r="E4">
        <f>COUNTIF(ufc_fights_2[b_kd],"0")</f>
        <v>4834</v>
      </c>
      <c r="F4">
        <f>COUNTIF(ufc_fights_2[r_sig_str],"0")</f>
        <v>94</v>
      </c>
      <c r="G4">
        <f>COUNTIF(ufc_fights_2[b_sig_str],"0")</f>
        <v>197</v>
      </c>
      <c r="H4">
        <f>COUNTIF(ufc_fights_2[r_total_str],"0")</f>
        <v>61</v>
      </c>
      <c r="I4">
        <f>COUNTIF(ufc_fights_2[b_total_str],"0")</f>
        <v>127</v>
      </c>
      <c r="J4">
        <f>COUNTIF(ufc_fights_2[r_td],"0")</f>
        <v>2777</v>
      </c>
      <c r="K4">
        <f>COUNTIF(ufc_fights_2[b_td],"0")</f>
        <v>3383</v>
      </c>
      <c r="L4">
        <f>COUNTIF(ufc_fights_2[r_sub_att],"0")</f>
        <v>4000</v>
      </c>
      <c r="M4">
        <f>COUNTIF(ufc_fights_2[b_sub_att],"0")</f>
        <v>4481</v>
      </c>
      <c r="N4">
        <f>COUNTIF(ufc_fights_2[r_rev],"0")</f>
        <v>5062</v>
      </c>
      <c r="O4">
        <f>COUNTIF(ufc_fights_2[b_rev],"0")</f>
        <v>5072</v>
      </c>
      <c r="P4">
        <f>COUNTIF(ufc_fights_2[r_ctrl],"0")</f>
        <v>812</v>
      </c>
      <c r="Q4">
        <f>COUNTIF(ufc_fights_2[b_ctrl],"0")</f>
        <v>1190</v>
      </c>
      <c r="R4">
        <f>COUNTIF(ufc_fights_2[r_head],"0")</f>
        <v>207</v>
      </c>
      <c r="S4">
        <f>COUNTIF(ufc_fights_2[b_head],"0")</f>
        <v>437</v>
      </c>
      <c r="T4">
        <f>COUNTIF(ufc_fights_2[r_body],"0")</f>
        <v>880</v>
      </c>
      <c r="U4">
        <f>COUNTIF(ufc_fights_2[r_leg],"0")</f>
        <v>1336</v>
      </c>
      <c r="V4">
        <f>COUNTIF(ufc_fights_2[b_leg],"0")</f>
        <v>1390</v>
      </c>
      <c r="W4">
        <f>COUNTIF(ufc_fights_2[r_distance],"0")</f>
        <v>312</v>
      </c>
      <c r="X4">
        <f>COUNTIF(ufc_fights_2[b_distance],"0")</f>
        <v>378</v>
      </c>
      <c r="Y4">
        <f>COUNTIF(ufc_fights_2[r_clinch],"0")</f>
        <v>1610</v>
      </c>
      <c r="Z4">
        <f>COUNTIF(ufc_fights_2[b_clinch],"0")</f>
        <v>1671</v>
      </c>
      <c r="AA4">
        <f>COUNTIF(ufc_fights_2[r_ground],"0")</f>
        <v>2057</v>
      </c>
      <c r="AB4">
        <f>COUNTIF(ufc_fights_2[b_ground],"0")</f>
        <v>2769</v>
      </c>
      <c r="AC4">
        <f>COUNTIF(ufc_fights_2[win_by],"0")</f>
        <v>0</v>
      </c>
      <c r="AD4">
        <f>COUNTIF(ufc_fights_2[last_round_time],"0")</f>
        <v>0</v>
      </c>
      <c r="AE4">
        <f>COUNTIF(ufc_fights_2[format],"0")</f>
        <v>0</v>
      </c>
      <c r="AF4">
        <f>COUNTIF(ufc_fights_2[format_rounds],"0")</f>
        <v>26</v>
      </c>
      <c r="AG4">
        <f>COUNTIF(ufc_fights_2[referee],"0")</f>
        <v>0</v>
      </c>
      <c r="AH4">
        <f>COUNTIF(ufc_fights_2[date],"0")</f>
        <v>0</v>
      </c>
      <c r="AI4">
        <f>COUNTIF(ufc_fights_2[fight_type],"0")</f>
        <v>0</v>
      </c>
      <c r="AJ4">
        <f>COUNTIF(ufc_fights_2[location_id],"0")</f>
        <v>0</v>
      </c>
      <c r="AK4">
        <f>COUNTIF(ufc_fights_2[winner],"0")</f>
        <v>0</v>
      </c>
    </row>
    <row r="6" spans="1:37">
      <c r="B6" t="s">
        <v>4176</v>
      </c>
    </row>
    <row r="7" spans="1:37">
      <c r="B7" s="6" t="s">
        <v>3602</v>
      </c>
      <c r="C7" s="7" t="s">
        <v>3603</v>
      </c>
      <c r="D7" s="7" t="s">
        <v>3604</v>
      </c>
      <c r="E7" s="8" t="s">
        <v>3605</v>
      </c>
    </row>
    <row r="8" spans="1:37">
      <c r="A8" t="s">
        <v>4172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>
      <c r="A9" t="s">
        <v>4175</v>
      </c>
      <c r="B9">
        <f>COUNTIF(ufc_locations[location_id],"0")</f>
        <v>0</v>
      </c>
      <c r="C9">
        <f>COUNTIF(ufc_locations[city],"0")</f>
        <v>0</v>
      </c>
      <c r="D9">
        <f>COUNTIF(ufc_locations[region/district],"0")</f>
        <v>0</v>
      </c>
      <c r="E9">
        <f>COUNTIF(ufc_locations[country],"0")</f>
        <v>0</v>
      </c>
    </row>
    <row r="11" spans="1:37">
      <c r="B11" t="s">
        <v>4177</v>
      </c>
    </row>
    <row r="12" spans="1:37">
      <c r="B12" s="6" t="s">
        <v>0</v>
      </c>
      <c r="C12" s="7" t="s">
        <v>1</v>
      </c>
      <c r="D12" s="7" t="s">
        <v>2</v>
      </c>
      <c r="E12" s="7" t="s">
        <v>3</v>
      </c>
      <c r="F12" s="7" t="s">
        <v>4</v>
      </c>
      <c r="G12" s="8" t="s">
        <v>5</v>
      </c>
      <c r="H12" s="11" t="s">
        <v>4187</v>
      </c>
    </row>
    <row r="13" spans="1:37">
      <c r="A13" t="s">
        <v>4172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 s="9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  <c r="H13">
        <f>COUNTIF(ufc_fighters[year],"")</f>
        <v>0</v>
      </c>
    </row>
    <row r="14" spans="1:37">
      <c r="A14" t="s">
        <v>4175</v>
      </c>
      <c r="B14">
        <f>COUNTIF(ufc_fighters[id],"0")</f>
        <v>0</v>
      </c>
      <c r="C14">
        <f>COUNTIF(ufc_fighters[fighter_name],"0")</f>
        <v>0</v>
      </c>
      <c r="D14">
        <f>COUNTIF(ufc_fighters[weight_pounds],"0")</f>
        <v>0</v>
      </c>
      <c r="E14">
        <f>COUNTIF(ufc_fighters[date_of_birth],"0")</f>
        <v>0</v>
      </c>
      <c r="F14">
        <f>COUNTIF(ufc_fighters[height_feet],"0")</f>
        <v>0</v>
      </c>
      <c r="G14">
        <f>COUNTIF(ufc_fighters[height_inches],"0")</f>
        <v>409</v>
      </c>
      <c r="H14" s="9">
        <f>COUNTIF(ufc_fighters[year],"0")</f>
        <v>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60C6-D4C1-49B9-94AC-C8C79613B474}">
  <dimension ref="A1:L35"/>
  <sheetViews>
    <sheetView tabSelected="1" zoomScaleNormal="100" workbookViewId="0">
      <selection activeCell="D19" sqref="D19"/>
    </sheetView>
  </sheetViews>
  <sheetFormatPr defaultRowHeight="15"/>
  <cols>
    <col min="1" max="1" width="23.140625" bestFit="1" customWidth="1"/>
    <col min="2" max="2" width="22.5703125" bestFit="1" customWidth="1"/>
    <col min="3" max="3" width="9.42578125" customWidth="1"/>
    <col min="7" max="7" width="24.140625" customWidth="1"/>
    <col min="8" max="8" width="25.42578125" customWidth="1"/>
  </cols>
  <sheetData>
    <row r="1" spans="1:12">
      <c r="A1" s="22" t="s">
        <v>4205</v>
      </c>
      <c r="B1" t="s">
        <v>4207</v>
      </c>
      <c r="G1" s="20" t="s">
        <v>4210</v>
      </c>
    </row>
    <row r="2" spans="1:12">
      <c r="A2" s="23" t="s">
        <v>4061</v>
      </c>
      <c r="B2" s="24">
        <v>472</v>
      </c>
      <c r="G2" t="s">
        <v>4205</v>
      </c>
      <c r="H2" t="s">
        <v>4207</v>
      </c>
      <c r="L2">
        <v>472</v>
      </c>
    </row>
    <row r="3" spans="1:12">
      <c r="A3" s="25" t="s">
        <v>3983</v>
      </c>
      <c r="B3" s="26">
        <v>468</v>
      </c>
      <c r="G3" t="s">
        <v>3606</v>
      </c>
      <c r="H3">
        <v>152</v>
      </c>
      <c r="L3">
        <v>461</v>
      </c>
    </row>
    <row r="4" spans="1:12">
      <c r="A4" s="23" t="s">
        <v>3971</v>
      </c>
      <c r="B4" s="24">
        <v>461</v>
      </c>
      <c r="G4" t="s">
        <v>3615</v>
      </c>
      <c r="H4">
        <v>15</v>
      </c>
      <c r="L4">
        <v>419</v>
      </c>
    </row>
    <row r="5" spans="1:12">
      <c r="A5" s="23" t="s">
        <v>3977</v>
      </c>
      <c r="B5" s="24">
        <v>419</v>
      </c>
      <c r="G5" t="s">
        <v>3737</v>
      </c>
      <c r="H5">
        <v>11</v>
      </c>
      <c r="L5">
        <v>310</v>
      </c>
    </row>
    <row r="6" spans="1:12">
      <c r="A6" s="23" t="s">
        <v>4022</v>
      </c>
      <c r="B6" s="24">
        <v>310</v>
      </c>
      <c r="G6" t="s">
        <v>3634</v>
      </c>
      <c r="H6">
        <v>10</v>
      </c>
      <c r="L6">
        <v>274</v>
      </c>
    </row>
    <row r="7" spans="1:12">
      <c r="A7" s="23" t="s">
        <v>4017</v>
      </c>
      <c r="B7" s="24">
        <v>274</v>
      </c>
      <c r="G7" t="s">
        <v>3679</v>
      </c>
      <c r="H7">
        <v>9</v>
      </c>
      <c r="L7">
        <v>171</v>
      </c>
    </row>
    <row r="8" spans="1:12">
      <c r="A8" s="23" t="s">
        <v>4020</v>
      </c>
      <c r="B8" s="24">
        <v>171</v>
      </c>
      <c r="G8" t="s">
        <v>3726</v>
      </c>
      <c r="H8">
        <v>8</v>
      </c>
      <c r="L8">
        <v>133</v>
      </c>
    </row>
    <row r="9" spans="1:12">
      <c r="A9" s="23" t="s">
        <v>3947</v>
      </c>
      <c r="B9" s="24">
        <v>133</v>
      </c>
      <c r="G9" t="s">
        <v>3626</v>
      </c>
      <c r="H9">
        <v>8</v>
      </c>
      <c r="L9">
        <v>117</v>
      </c>
    </row>
    <row r="10" spans="1:12">
      <c r="A10" s="23" t="s">
        <v>3948</v>
      </c>
      <c r="B10" s="24">
        <v>117</v>
      </c>
      <c r="G10" t="s">
        <v>3618</v>
      </c>
      <c r="H10">
        <v>8</v>
      </c>
      <c r="L10">
        <v>79</v>
      </c>
    </row>
    <row r="11" spans="1:12">
      <c r="A11" s="23" t="s">
        <v>3995</v>
      </c>
      <c r="B11" s="24">
        <v>79</v>
      </c>
      <c r="G11" t="s">
        <v>3770</v>
      </c>
      <c r="H11">
        <v>7</v>
      </c>
      <c r="L11">
        <v>36</v>
      </c>
    </row>
    <row r="12" spans="1:12">
      <c r="A12" s="23" t="s">
        <v>3917</v>
      </c>
      <c r="B12" s="24">
        <v>36</v>
      </c>
      <c r="G12" t="s">
        <v>3624</v>
      </c>
      <c r="H12">
        <v>7</v>
      </c>
      <c r="L12">
        <v>13</v>
      </c>
    </row>
    <row r="13" spans="1:12">
      <c r="A13" s="23" t="s">
        <v>4107</v>
      </c>
      <c r="B13" s="24">
        <v>13</v>
      </c>
      <c r="G13" t="s">
        <v>3609</v>
      </c>
      <c r="H13">
        <v>7</v>
      </c>
      <c r="L13">
        <v>7</v>
      </c>
    </row>
    <row r="14" spans="1:12">
      <c r="A14" s="23" t="s">
        <v>3951</v>
      </c>
      <c r="B14" s="24">
        <v>7</v>
      </c>
      <c r="G14" t="s">
        <v>3743</v>
      </c>
      <c r="H14">
        <v>6</v>
      </c>
      <c r="L14">
        <v>1</v>
      </c>
    </row>
    <row r="15" spans="1:12">
      <c r="A15" s="23" t="s">
        <v>4115</v>
      </c>
      <c r="B15" s="24">
        <v>1</v>
      </c>
      <c r="G15" t="s">
        <v>3713</v>
      </c>
      <c r="H15">
        <v>6</v>
      </c>
    </row>
    <row r="16" spans="1:12">
      <c r="A16" s="23" t="s">
        <v>4206</v>
      </c>
      <c r="B16" s="24">
        <v>550</v>
      </c>
      <c r="G16" t="s">
        <v>3729</v>
      </c>
      <c r="H16">
        <v>6</v>
      </c>
    </row>
    <row r="19" spans="1:8">
      <c r="A19" s="23" t="s">
        <v>3983</v>
      </c>
      <c r="B19">
        <v>338</v>
      </c>
      <c r="G19" s="20" t="s">
        <v>4211</v>
      </c>
    </row>
    <row r="20" spans="1:8">
      <c r="A20" s="23" t="s">
        <v>4221</v>
      </c>
      <c r="B20">
        <v>327</v>
      </c>
      <c r="G20" t="s">
        <v>4212</v>
      </c>
      <c r="H20" t="s">
        <v>4213</v>
      </c>
    </row>
    <row r="21" spans="1:8">
      <c r="G21" t="s">
        <v>4061</v>
      </c>
      <c r="H21">
        <v>472</v>
      </c>
    </row>
    <row r="22" spans="1:8">
      <c r="G22" t="s">
        <v>3983</v>
      </c>
      <c r="H22">
        <v>468</v>
      </c>
    </row>
    <row r="23" spans="1:8">
      <c r="G23" t="s">
        <v>3971</v>
      </c>
      <c r="H23">
        <v>461</v>
      </c>
    </row>
    <row r="24" spans="1:8">
      <c r="G24" t="s">
        <v>3977</v>
      </c>
      <c r="H24">
        <v>419</v>
      </c>
    </row>
    <row r="25" spans="1:8">
      <c r="G25" t="s">
        <v>4022</v>
      </c>
      <c r="H25">
        <v>310</v>
      </c>
    </row>
    <row r="26" spans="1:8">
      <c r="G26" t="s">
        <v>4017</v>
      </c>
      <c r="H26">
        <v>274</v>
      </c>
    </row>
    <row r="27" spans="1:8">
      <c r="G27" t="s">
        <v>4020</v>
      </c>
      <c r="H27">
        <v>171</v>
      </c>
    </row>
    <row r="28" spans="1:8">
      <c r="G28" t="s">
        <v>3947</v>
      </c>
      <c r="H28">
        <v>133</v>
      </c>
    </row>
    <row r="29" spans="1:8">
      <c r="G29" t="s">
        <v>3948</v>
      </c>
      <c r="H29">
        <v>117</v>
      </c>
    </row>
    <row r="30" spans="1:8">
      <c r="G30" t="s">
        <v>3995</v>
      </c>
      <c r="H30">
        <v>79</v>
      </c>
    </row>
    <row r="31" spans="1:8">
      <c r="G31" t="s">
        <v>3917</v>
      </c>
      <c r="H31">
        <v>36</v>
      </c>
    </row>
    <row r="32" spans="1:8">
      <c r="G32" t="s">
        <v>4107</v>
      </c>
      <c r="H32">
        <v>13</v>
      </c>
    </row>
    <row r="33" spans="7:8">
      <c r="G33" t="s">
        <v>3951</v>
      </c>
      <c r="H33">
        <v>7</v>
      </c>
    </row>
    <row r="34" spans="7:8">
      <c r="G34" t="s">
        <v>4115</v>
      </c>
      <c r="H34">
        <v>1</v>
      </c>
    </row>
    <row r="35" spans="7:8">
      <c r="G35" t="s">
        <v>4206</v>
      </c>
      <c r="H35">
        <v>550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8810-18A0-4B8A-B0AE-935C6A58669D}">
  <dimension ref="A1:E38"/>
  <sheetViews>
    <sheetView topLeftCell="A13" workbookViewId="0">
      <selection activeCell="B38" sqref="B38"/>
    </sheetView>
  </sheetViews>
  <sheetFormatPr defaultRowHeight="15"/>
  <cols>
    <col min="1" max="1" width="15.85546875" customWidth="1"/>
    <col min="2" max="2" width="33.85546875" customWidth="1"/>
    <col min="3" max="3" width="26" customWidth="1"/>
    <col min="4" max="4" width="16.28515625" customWidth="1"/>
    <col min="5" max="5" width="17.5703125" customWidth="1"/>
  </cols>
  <sheetData>
    <row r="1" spans="1:5">
      <c r="A1" s="5" t="s">
        <v>4204</v>
      </c>
    </row>
    <row r="2" spans="1:5">
      <c r="B2">
        <v>2122</v>
      </c>
    </row>
    <row r="4" spans="1:5">
      <c r="A4" s="5" t="s">
        <v>4198</v>
      </c>
    </row>
    <row r="5" spans="1:5">
      <c r="B5">
        <v>51</v>
      </c>
      <c r="D5" t="s">
        <v>3925</v>
      </c>
      <c r="E5" s="17">
        <v>34684</v>
      </c>
    </row>
    <row r="7" spans="1:5">
      <c r="A7" t="s">
        <v>4199</v>
      </c>
    </row>
    <row r="8" spans="1:5">
      <c r="B8">
        <v>550</v>
      </c>
      <c r="C8" t="s">
        <v>4200</v>
      </c>
    </row>
    <row r="9" spans="1:5">
      <c r="B9">
        <v>555</v>
      </c>
      <c r="C9" t="s">
        <v>4201</v>
      </c>
    </row>
    <row r="11" spans="1:5">
      <c r="A11" s="5" t="s">
        <v>4203</v>
      </c>
    </row>
    <row r="12" spans="1:5">
      <c r="B12" t="s">
        <v>4208</v>
      </c>
      <c r="D12" t="s">
        <v>4209</v>
      </c>
    </row>
    <row r="13" spans="1:5">
      <c r="A13" s="5" t="s">
        <v>4180</v>
      </c>
    </row>
    <row r="15" spans="1:5">
      <c r="B15" t="s">
        <v>4212</v>
      </c>
      <c r="C15" t="s">
        <v>4213</v>
      </c>
    </row>
    <row r="16" spans="1:5">
      <c r="B16" t="s">
        <v>4061</v>
      </c>
      <c r="C16">
        <v>472</v>
      </c>
    </row>
    <row r="17" spans="1:3">
      <c r="B17" t="s">
        <v>3983</v>
      </c>
      <c r="C17">
        <v>468</v>
      </c>
    </row>
    <row r="18" spans="1:3">
      <c r="B18" t="s">
        <v>3971</v>
      </c>
      <c r="C18">
        <v>461</v>
      </c>
    </row>
    <row r="19" spans="1:3">
      <c r="B19" t="s">
        <v>3977</v>
      </c>
      <c r="C19">
        <v>419</v>
      </c>
    </row>
    <row r="20" spans="1:3">
      <c r="B20" t="s">
        <v>4022</v>
      </c>
      <c r="C20">
        <v>310</v>
      </c>
    </row>
    <row r="21" spans="1:3">
      <c r="B21" t="s">
        <v>4017</v>
      </c>
      <c r="C21">
        <v>274</v>
      </c>
    </row>
    <row r="22" spans="1:3">
      <c r="B22" t="s">
        <v>4020</v>
      </c>
      <c r="C22">
        <v>171</v>
      </c>
    </row>
    <row r="23" spans="1:3">
      <c r="B23" t="s">
        <v>3947</v>
      </c>
      <c r="C23">
        <v>133</v>
      </c>
    </row>
    <row r="24" spans="1:3">
      <c r="B24" t="s">
        <v>3948</v>
      </c>
      <c r="C24">
        <v>117</v>
      </c>
    </row>
    <row r="25" spans="1:3">
      <c r="B25" t="s">
        <v>3995</v>
      </c>
      <c r="C25">
        <v>79</v>
      </c>
    </row>
    <row r="26" spans="1:3">
      <c r="B26" t="s">
        <v>3917</v>
      </c>
      <c r="C26">
        <v>36</v>
      </c>
    </row>
    <row r="27" spans="1:3">
      <c r="B27" t="s">
        <v>4107</v>
      </c>
      <c r="C27">
        <v>13</v>
      </c>
    </row>
    <row r="28" spans="1:3">
      <c r="B28" t="s">
        <v>3951</v>
      </c>
      <c r="C28">
        <v>7</v>
      </c>
    </row>
    <row r="29" spans="1:3">
      <c r="B29" t="s">
        <v>4115</v>
      </c>
      <c r="C29">
        <v>1</v>
      </c>
    </row>
    <row r="30" spans="1:3">
      <c r="B30" t="s">
        <v>4206</v>
      </c>
      <c r="C30">
        <v>550</v>
      </c>
    </row>
    <row r="32" spans="1:3">
      <c r="A32" s="5" t="s">
        <v>4214</v>
      </c>
    </row>
    <row r="33" spans="2:2">
      <c r="B33" t="s">
        <v>4215</v>
      </c>
    </row>
    <row r="34" spans="2:2">
      <c r="B34" t="s">
        <v>4216</v>
      </c>
    </row>
    <row r="35" spans="2:2">
      <c r="B35" t="s">
        <v>4217</v>
      </c>
    </row>
    <row r="36" spans="2:2">
      <c r="B36" t="s">
        <v>4218</v>
      </c>
    </row>
    <row r="37" spans="2:2">
      <c r="B37" t="s">
        <v>4219</v>
      </c>
    </row>
    <row r="38" spans="2:2">
      <c r="B38" t="s">
        <v>4220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1B6B6FB-46E5-4759-AD75-D66084096173}">
  <ds:schemaRefs/>
</ds:datastoreItem>
</file>

<file path=customXml/itemProps2.xml><?xml version="1.0" encoding="utf-8"?>
<ds:datastoreItem xmlns:ds="http://schemas.openxmlformats.org/officeDocument/2006/customXml" ds:itemID="{FFB8FD68-5D1E-4404-A34A-AF924D198111}">
  <ds:schemaRefs/>
</ds:datastoreItem>
</file>

<file path=customXml/itemProps3.xml><?xml version="1.0" encoding="utf-8"?>
<ds:datastoreItem xmlns:ds="http://schemas.openxmlformats.org/officeDocument/2006/customXml" ds:itemID="{9D9A1F6D-6BC8-44E7-9A0F-E66FD220069D}">
  <ds:schemaRefs/>
</ds:datastoreItem>
</file>

<file path=customXml/itemProps4.xml><?xml version="1.0" encoding="utf-8"?>
<ds:datastoreItem xmlns:ds="http://schemas.openxmlformats.org/officeDocument/2006/customXml" ds:itemID="{2CBCE08E-C94A-4978-8FA0-4EC2602B72AD}">
  <ds:schemaRefs/>
</ds:datastoreItem>
</file>

<file path=customXml/itemProps5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62DA1BB6-C241-4AA5-A116-8DDF66F02605}">
  <ds:schemaRefs/>
</ds:datastoreItem>
</file>

<file path=customXml/itemProps7.xml><?xml version="1.0" encoding="utf-8"?>
<ds:datastoreItem xmlns:ds="http://schemas.openxmlformats.org/officeDocument/2006/customXml" ds:itemID="{7D04B70B-3D73-4C97-9E85-B556522382C0}">
  <ds:schemaRefs/>
</ds:datastoreItem>
</file>

<file path=customXml/itemProps8.xml><?xml version="1.0" encoding="utf-8"?>
<ds:datastoreItem xmlns:ds="http://schemas.openxmlformats.org/officeDocument/2006/customXml" ds:itemID="{C869DAB4-3A01-4DBD-869F-0EA48D4CBC14}">
  <ds:schemaRefs/>
</ds:datastoreItem>
</file>

<file path=customXml/itemProps9.xml><?xml version="1.0" encoding="utf-8"?>
<ds:datastoreItem xmlns:ds="http://schemas.openxmlformats.org/officeDocument/2006/customXml" ds:itemID="{EB31CA46-1D15-401A-8260-47C1D8E573A4}">
  <ds:schemaRefs/>
</ds:datastoreItem>
</file>

<file path=customXml/itemProps10.xml><?xml version="1.0" encoding="utf-8"?>
<ds:datastoreItem xmlns:ds="http://schemas.openxmlformats.org/officeDocument/2006/customXml" ds:itemID="{E7457EDD-4C1B-4FA5-9C95-6E395415AFB0}">
  <ds:schemaRefs/>
</ds:datastoreItem>
</file>

<file path=customXml/itemProps11.xml><?xml version="1.0" encoding="utf-8"?>
<ds:datastoreItem xmlns:ds="http://schemas.openxmlformats.org/officeDocument/2006/customXml" ds:itemID="{9FBE81B0-3A93-43D9-A351-2AD999B53559}">
  <ds:schemaRefs/>
</ds:datastoreItem>
</file>

<file path=customXml/itemProps12.xml><?xml version="1.0" encoding="utf-8"?>
<ds:datastoreItem xmlns:ds="http://schemas.openxmlformats.org/officeDocument/2006/customXml" ds:itemID="{FBD919D8-3FF0-4508-B21B-46B175B7041B}">
  <ds:schemaRefs/>
</ds:datastoreItem>
</file>

<file path=customXml/itemProps13.xml><?xml version="1.0" encoding="utf-8"?>
<ds:datastoreItem xmlns:ds="http://schemas.openxmlformats.org/officeDocument/2006/customXml" ds:itemID="{92CB5A6D-C535-4908-879B-FA5C53D986E9}">
  <ds:schemaRefs/>
</ds:datastoreItem>
</file>

<file path=customXml/itemProps14.xml><?xml version="1.0" encoding="utf-8"?>
<ds:datastoreItem xmlns:ds="http://schemas.openxmlformats.org/officeDocument/2006/customXml" ds:itemID="{046B591A-2FF6-4874-AA19-72DA5AACA6A8}">
  <ds:schemaRefs/>
</ds:datastoreItem>
</file>

<file path=customXml/itemProps15.xml><?xml version="1.0" encoding="utf-8"?>
<ds:datastoreItem xmlns:ds="http://schemas.openxmlformats.org/officeDocument/2006/customXml" ds:itemID="{360C808A-BDF6-4363-A542-FAB26AAE96B5}">
  <ds:schemaRefs/>
</ds:datastoreItem>
</file>

<file path=customXml/itemProps16.xml><?xml version="1.0" encoding="utf-8"?>
<ds:datastoreItem xmlns:ds="http://schemas.openxmlformats.org/officeDocument/2006/customXml" ds:itemID="{AF2B8F34-2DE2-4C06-A110-73DD23E2771D}">
  <ds:schemaRefs/>
</ds:datastoreItem>
</file>

<file path=customXml/itemProps17.xml><?xml version="1.0" encoding="utf-8"?>
<ds:datastoreItem xmlns:ds="http://schemas.openxmlformats.org/officeDocument/2006/customXml" ds:itemID="{8229719A-6365-45C8-B6FF-EEF469B464DC}">
  <ds:schemaRefs/>
</ds:datastoreItem>
</file>

<file path=customXml/itemProps18.xml><?xml version="1.0" encoding="utf-8"?>
<ds:datastoreItem xmlns:ds="http://schemas.openxmlformats.org/officeDocument/2006/customXml" ds:itemID="{861867B8-2253-4806-AC9C-5466512FEEAA}">
  <ds:schemaRefs/>
</ds:datastoreItem>
</file>

<file path=customXml/itemProps19.xml><?xml version="1.0" encoding="utf-8"?>
<ds:datastoreItem xmlns:ds="http://schemas.openxmlformats.org/officeDocument/2006/customXml" ds:itemID="{ABEEA176-991A-47DC-8CC3-E4DC973944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8</vt:i4>
      </vt:variant>
    </vt:vector>
  </HeadingPairs>
  <TitlesOfParts>
    <vt:vector size="8" baseType="lpstr">
      <vt:lpstr>Index</vt:lpstr>
      <vt:lpstr>ufc_fights</vt:lpstr>
      <vt:lpstr>ufc_locations</vt:lpstr>
      <vt:lpstr>ufc_fighters</vt:lpstr>
      <vt:lpstr>duplicity</vt:lpstr>
      <vt:lpstr>null</vt:lpstr>
      <vt:lpstr>KT</vt:lpstr>
      <vt:lpstr>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2025-09-14T12:50:40Z</dcterms:modified>
</cp:coreProperties>
</file>